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drawings/drawing1.xml" ContentType="application/vnd.openxmlformats-officedocument.drawing+xml"/>
  <Override PartName="/xl/comments26.xml" ContentType="application/vnd.openxmlformats-officedocument.spreadsheetml.comments+xml"/>
  <Override PartName="/xl/drawings/drawing2.xml" ContentType="application/vnd.openxmlformats-officedocument.drawing+xml"/>
  <Override PartName="/xl/comments27.xml" ContentType="application/vnd.openxmlformats-officedocument.spreadsheetml.comments+xml"/>
  <Override PartName="/xl/comments28.xml" ContentType="application/vnd.openxmlformats-officedocument.spreadsheetml.comments+xml"/>
  <Override PartName="/xl/drawings/drawing3.xml" ContentType="application/vnd.openxmlformats-officedocument.drawing+xml"/>
  <Override PartName="/xl/comments29.xml" ContentType="application/vnd.openxmlformats-officedocument.spreadsheetml.comments+xml"/>
  <Override PartName="/xl/comments30.xml" ContentType="application/vnd.openxmlformats-officedocument.spreadsheetml.comments+xml"/>
  <Override PartName="/xl/drawings/drawing4.xml" ContentType="application/vnd.openxmlformats-officedocument.drawing+xml"/>
  <Override PartName="/xl/comments31.xml" ContentType="application/vnd.openxmlformats-officedocument.spreadsheetml.comments+xml"/>
  <Override PartName="/xl/comments32.xml" ContentType="application/vnd.openxmlformats-officedocument.spreadsheetml.comments+xml"/>
  <Override PartName="/xl/drawings/drawing5.xml" ContentType="application/vnd.openxmlformats-officedocument.drawing+xml"/>
  <Override PartName="/xl/comments33.xml" ContentType="application/vnd.openxmlformats-officedocument.spreadsheetml.comments+xml"/>
  <Override PartName="/xl/comments34.xml" ContentType="application/vnd.openxmlformats-officedocument.spreadsheetml.comments+xml"/>
  <Override PartName="/xl/drawings/drawing6.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7.xml" ContentType="application/vnd.openxmlformats-officedocument.drawing+xml"/>
  <Override PartName="/xl/comments35.xml" ContentType="application/vnd.openxmlformats-officedocument.spreadsheetml.comments+xml"/>
  <Override PartName="/xl/drawings/drawing8.xml" ContentType="application/vnd.openxmlformats-officedocument.drawing+xml"/>
  <Override PartName="/xl/comments36.xml" ContentType="application/vnd.openxmlformats-officedocument.spreadsheetml.comments+xml"/>
  <Override PartName="/xl/comments37.xml" ContentType="application/vnd.openxmlformats-officedocument.spreadsheetml.comments+xml"/>
  <Override PartName="/xl/drawings/drawing9.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10.xml" ContentType="application/vnd.openxmlformats-officedocument.drawing+xml"/>
  <Override PartName="/xl/comments38.xml" ContentType="application/vnd.openxmlformats-officedocument.spreadsheetml.comments+xml"/>
  <Override PartName="/xl/comments39.xml" ContentType="application/vnd.openxmlformats-officedocument.spreadsheetml.comments+xml"/>
  <Override PartName="/xl/drawings/drawing11.xml" ContentType="application/vnd.openxmlformats-officedocument.drawing+xml"/>
  <Override PartName="/xl/comments40.xml" ContentType="application/vnd.openxmlformats-officedocument.spreadsheetml.comments+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12.xml" ContentType="application/vnd.openxmlformats-officedocument.drawing+xml"/>
  <Override PartName="/xl/comments41.xml" ContentType="application/vnd.openxmlformats-officedocument.spreadsheetml.comments+xml"/>
  <Override PartName="/xl/comments42.xml" ContentType="application/vnd.openxmlformats-officedocument.spreadsheetml.comments+xml"/>
  <Override PartName="/xl/drawings/drawing13.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drawings/drawing14.xml" ContentType="application/vnd.openxmlformats-officedocument.drawing+xml"/>
  <Override PartName="/xl/comments43.xml" ContentType="application/vnd.openxmlformats-officedocument.spreadsheetml.comments+xml"/>
  <Override PartName="/xl/comments44.xml" ContentType="application/vnd.openxmlformats-officedocument.spreadsheetml.comments+xml"/>
  <Override PartName="/xl/drawings/drawing15.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drawings/drawing16.xml" ContentType="application/vnd.openxmlformats-officedocument.drawing+xml"/>
  <Override PartName="/xl/comments45.xml" ContentType="application/vnd.openxmlformats-officedocument.spreadsheetml.comments+xml"/>
  <Override PartName="/xl/comments4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81906\Desktop\"/>
    </mc:Choice>
  </mc:AlternateContent>
  <xr:revisionPtr revIDLastSave="0" documentId="13_ncr:1_{F33E714D-3EDB-4828-B99A-F7522B3C7DA1}" xr6:coauthVersionLast="47" xr6:coauthVersionMax="47" xr10:uidLastSave="{00000000-0000-0000-0000-000000000000}"/>
  <bookViews>
    <workbookView xWindow="-108" yWindow="-108" windowWidth="23256" windowHeight="12456" firstSheet="24" activeTab="28" xr2:uid="{00000000-000D-0000-FFFF-FFFF00000000}"/>
  </bookViews>
  <sheets>
    <sheet name="25.2月" sheetId="8" r:id="rId1"/>
    <sheet name="25.1月" sheetId="9" r:id="rId2"/>
    <sheet name="24.12月" sheetId="10" r:id="rId3"/>
    <sheet name="24.11月" sheetId="11" r:id="rId4"/>
    <sheet name="24.10月" sheetId="12" r:id="rId5"/>
    <sheet name="24.9月" sheetId="13" r:id="rId6"/>
    <sheet name="24.8月" sheetId="14" r:id="rId7"/>
    <sheet name="24.7月" sheetId="15" r:id="rId8"/>
    <sheet name="24.6月" sheetId="16" r:id="rId9"/>
    <sheet name="24.5月" sheetId="17" r:id="rId10"/>
    <sheet name="24.4月" sheetId="18" r:id="rId11"/>
    <sheet name="24.3月" sheetId="19" r:id="rId12"/>
    <sheet name="24.2月" sheetId="20" r:id="rId13"/>
    <sheet name="24.1月" sheetId="21" r:id="rId14"/>
    <sheet name="23.12月" sheetId="22" r:id="rId15"/>
    <sheet name="23.11月" sheetId="23" r:id="rId16"/>
    <sheet name="23.10月" sheetId="24" r:id="rId17"/>
    <sheet name="23.9月" sheetId="25" r:id="rId18"/>
    <sheet name="23.8月" sheetId="26" r:id="rId19"/>
    <sheet name="23.7月" sheetId="27" r:id="rId20"/>
    <sheet name="23.6月" sheetId="28" r:id="rId21"/>
    <sheet name="23.5月" sheetId="29" r:id="rId22"/>
    <sheet name="23.4月" sheetId="30" r:id="rId23"/>
    <sheet name="23.3月" sheetId="31" r:id="rId24"/>
    <sheet name="op工作流程" sheetId="32" r:id="rId25"/>
    <sheet name="条件勿动" sheetId="33" r:id="rId26"/>
    <sheet name="23.2月" sheetId="34" r:id="rId27"/>
    <sheet name="工作表13" sheetId="35" r:id="rId28"/>
    <sheet name="23.1月" sheetId="36" r:id="rId29"/>
    <sheet name="1月营业额成本" sheetId="37" r:id="rId30"/>
    <sheet name="12月营业额成本" sheetId="38" r:id="rId31"/>
    <sheet name="12月" sheetId="39" r:id="rId32"/>
    <sheet name="11月营业额成本" sheetId="40" r:id="rId33"/>
    <sheet name="11月" sheetId="41" r:id="rId34"/>
    <sheet name="10月" sheetId="42" r:id="rId35"/>
    <sheet name="10月营业额成本" sheetId="43" r:id="rId36"/>
    <sheet name="9月" sheetId="44" r:id="rId37"/>
    <sheet name="9月营业额成本" sheetId="45" r:id="rId38"/>
    <sheet name="8月" sheetId="46" r:id="rId39"/>
    <sheet name="8月数据" sheetId="47" r:id="rId40"/>
    <sheet name="8月营业额成本（胡）" sheetId="48" r:id="rId41"/>
    <sheet name="8月营业额成本（邱）" sheetId="49" r:id="rId42"/>
    <sheet name="7月" sheetId="50" r:id="rId43"/>
    <sheet name="7月数据" sheetId="51" r:id="rId44"/>
    <sheet name="7月营业额成本" sheetId="52" r:id="rId45"/>
    <sheet name="6月" sheetId="53" r:id="rId46"/>
    <sheet name="6月数据" sheetId="54" r:id="rId47"/>
    <sheet name="6月营业额成本" sheetId="55" r:id="rId48"/>
    <sheet name="5月" sheetId="56" r:id="rId49"/>
    <sheet name="5月数据" sheetId="57" r:id="rId50"/>
    <sheet name="5月营业额成本" sheetId="58" r:id="rId51"/>
    <sheet name="4月" sheetId="59" r:id="rId52"/>
    <sheet name="4月数据" sheetId="60" r:id="rId53"/>
    <sheet name="4月营业额成本" sheetId="61" r:id="rId54"/>
    <sheet name="工作表58" sheetId="62" r:id="rId55"/>
    <sheet name="渠道" sheetId="63" r:id="rId56"/>
    <sheet name="司机评级基准记录" sheetId="64" r:id="rId57"/>
    <sheet name="点检" sheetId="65" r:id="rId58"/>
    <sheet name="点检（副本）" sheetId="66" r:id="rId59"/>
  </sheets>
  <definedNames>
    <definedName name="_xlnm._FilterDatabase" localSheetId="35" hidden="1">'10月营业额成本'!$A$2:$AH$683</definedName>
    <definedName name="_xlnm._FilterDatabase" localSheetId="32" hidden="1">'11月营业额成本'!$A$1:$Y$659</definedName>
    <definedName name="_xlnm._FilterDatabase" localSheetId="30" hidden="1">'12月营业额成本'!$A$3:$AA$657</definedName>
    <definedName name="_xlnm._FilterDatabase" localSheetId="29" hidden="1">'1月营业额成本'!$A$3:$AB$528</definedName>
    <definedName name="_xlnm._FilterDatabase" localSheetId="53" hidden="1">'4月营业额成本'!$A$1:$W$303</definedName>
    <definedName name="_xlnm._FilterDatabase" localSheetId="50" hidden="1">'5月营业额成本'!$A$2:$AE$306</definedName>
    <definedName name="_xlnm._FilterDatabase" localSheetId="47" hidden="1">'6月营业额成本'!$A$2:$AD$351</definedName>
    <definedName name="_xlnm._FilterDatabase" localSheetId="44" hidden="1">'7月营业额成本'!$A$2:$AI$485</definedName>
    <definedName name="_xlnm._FilterDatabase" localSheetId="40" hidden="1">'8月营业额成本（胡）'!$A$2:$AH$498</definedName>
    <definedName name="_xlnm._FilterDatabase" localSheetId="37" hidden="1">'9月营业额成本'!$A$2:$AH$663</definedName>
    <definedName name="Z_386F8A9A_9ED6_411B_8590_B61F0AD78228_.wvu.FilterData" localSheetId="30" hidden="1">'12月营业额成本'!$A$3:$AA$657</definedName>
    <definedName name="Z_5BAC734D_AAD9_49B7_BF1E_8A7F0C57DC34_.wvu.FilterData" localSheetId="30" hidden="1">'12月营业额成本'!$A$3:$AA$657</definedName>
    <definedName name="Z_859E8F4F_CDA7_4144_A3F8_CC268F11A414_.wvu.FilterData" localSheetId="30" hidden="1">'12月营业额成本'!$A$3:$AA$657</definedName>
    <definedName name="Z_859E8F4F_CDA7_4144_A3F8_CC268F11A414_.wvu.FilterData" localSheetId="29" hidden="1">'1月营业额成本'!$B$3:$AB$613</definedName>
    <definedName name="Z_859E8F4F_CDA7_4144_A3F8_CC268F11A414_.wvu.FilterData" localSheetId="41" hidden="1">'8月营业额成本（邱）'!$A$2:$AK$682</definedName>
    <definedName name="Z_BC424814_40A3_4B04_969C_358EE5C51724_.wvu.FilterData" localSheetId="30" hidden="1">'12月营业额成本'!$L$13</definedName>
    <definedName name="Z_BC424814_40A3_4B04_969C_358EE5C51724_.wvu.FilterData" localSheetId="29" hidden="1">'1月营业额成本'!$M$10:$M$11</definedName>
  </definedNames>
  <calcPr calcId="191029"/>
  <customWorkbookViews>
    <customWorkbookView name="过滤器4" guid="{5BAC734D-AAD9-49B7-BF1E-8A7F0C57DC34}" maximized="1" windowWidth="0" windowHeight="0" activeSheetId="0"/>
    <customWorkbookView name="过滤器3" guid="{386F8A9A-9ED6-411B-8590-B61F0AD78228}" maximized="1" windowWidth="0" windowHeight="0" activeSheetId="0"/>
    <customWorkbookView name="过滤器2" guid="{BC424814-40A3-4B04-969C-358EE5C51724}" maximized="1" windowWidth="0" windowHeight="0" activeSheetId="0"/>
    <customWorkbookView name="过滤器1" guid="{859E8F4F-CDA7-4144-A3F8-CC268F11A414}" maximized="1" windowWidth="0" windowHeight="0" activeSheetId="0"/>
  </customWorkbookViews>
</workbook>
</file>

<file path=xl/calcChain.xml><?xml version="1.0" encoding="utf-8"?>
<calcChain xmlns="http://schemas.openxmlformats.org/spreadsheetml/2006/main">
  <c r="E6" i="64" l="1"/>
  <c r="O34" i="62"/>
  <c r="R33" i="62"/>
  <c r="N33" i="62"/>
  <c r="R32" i="62"/>
  <c r="N32" i="62"/>
  <c r="R31" i="62"/>
  <c r="N31" i="62"/>
  <c r="R30" i="62"/>
  <c r="N30" i="62"/>
  <c r="R29" i="62"/>
  <c r="N29" i="62"/>
  <c r="R28" i="62"/>
  <c r="N28" i="62"/>
  <c r="R27" i="62"/>
  <c r="N27" i="62"/>
  <c r="R26" i="62"/>
  <c r="N26" i="62"/>
  <c r="R25" i="62"/>
  <c r="N25" i="62"/>
  <c r="R24" i="62"/>
  <c r="N24" i="62"/>
  <c r="R23" i="62"/>
  <c r="N23" i="62"/>
  <c r="R22" i="62"/>
  <c r="N22" i="62"/>
  <c r="R21" i="62"/>
  <c r="N21" i="62"/>
  <c r="R20" i="62"/>
  <c r="N20" i="62"/>
  <c r="R19" i="62"/>
  <c r="N19" i="62"/>
  <c r="R18" i="62"/>
  <c r="N18" i="62"/>
  <c r="R17" i="62"/>
  <c r="N17" i="62"/>
  <c r="R16" i="62"/>
  <c r="N16" i="62"/>
  <c r="R15" i="62"/>
  <c r="N15" i="62"/>
  <c r="R14" i="62"/>
  <c r="N14" i="62"/>
  <c r="R13" i="62"/>
  <c r="N13" i="62"/>
  <c r="R12" i="62"/>
  <c r="N12" i="62"/>
  <c r="R11" i="62"/>
  <c r="N11" i="62"/>
  <c r="R10" i="62"/>
  <c r="N10" i="62"/>
  <c r="R9" i="62"/>
  <c r="N9" i="62"/>
  <c r="R8" i="62"/>
  <c r="N8" i="62"/>
  <c r="R7" i="62"/>
  <c r="N7" i="62"/>
  <c r="R6" i="62"/>
  <c r="N6" i="62"/>
  <c r="R5" i="62"/>
  <c r="N5" i="62"/>
  <c r="R4" i="62"/>
  <c r="N4" i="62"/>
  <c r="D315" i="61"/>
  <c r="C315" i="61"/>
  <c r="N311" i="61" s="1"/>
  <c r="O314" i="61"/>
  <c r="F314" i="61"/>
  <c r="G314" i="61" s="1"/>
  <c r="E314" i="61"/>
  <c r="G313" i="61"/>
  <c r="E313" i="61"/>
  <c r="F313" i="61" s="1"/>
  <c r="N312" i="61"/>
  <c r="O312" i="61" s="1"/>
  <c r="E312" i="61"/>
  <c r="F312" i="61" s="1"/>
  <c r="G312" i="61" s="1"/>
  <c r="O311" i="61"/>
  <c r="E311" i="61"/>
  <c r="F311" i="61" s="1"/>
  <c r="G311" i="61" s="1"/>
  <c r="E310" i="61"/>
  <c r="F310" i="61" s="1"/>
  <c r="G310" i="61" s="1"/>
  <c r="G309" i="61"/>
  <c r="E309" i="61"/>
  <c r="F309" i="61" s="1"/>
  <c r="F308" i="61"/>
  <c r="G308" i="61" s="1"/>
  <c r="E308" i="61"/>
  <c r="E307" i="61"/>
  <c r="B307" i="61"/>
  <c r="B315" i="61" s="1"/>
  <c r="N302" i="61"/>
  <c r="K302" i="61"/>
  <c r="L301" i="61"/>
  <c r="K301" i="61"/>
  <c r="M301" i="61" s="1"/>
  <c r="O301" i="61" s="1"/>
  <c r="P301" i="61" s="1"/>
  <c r="P300" i="61"/>
  <c r="M300" i="61"/>
  <c r="O300" i="61" s="1"/>
  <c r="O299" i="61"/>
  <c r="P299" i="61" s="1"/>
  <c r="M299" i="61"/>
  <c r="M298" i="61"/>
  <c r="O298" i="61" s="1"/>
  <c r="P298" i="61" s="1"/>
  <c r="M297" i="61"/>
  <c r="O297" i="61" s="1"/>
  <c r="P297" i="61" s="1"/>
  <c r="M296" i="61"/>
  <c r="O296" i="61" s="1"/>
  <c r="P296" i="61" s="1"/>
  <c r="O295" i="61"/>
  <c r="P295" i="61" s="1"/>
  <c r="M295" i="61"/>
  <c r="M294" i="61"/>
  <c r="O294" i="61" s="1"/>
  <c r="P294" i="61" s="1"/>
  <c r="G294" i="61"/>
  <c r="M293" i="61"/>
  <c r="O293" i="61" s="1"/>
  <c r="P293" i="61" s="1"/>
  <c r="M292" i="61"/>
  <c r="O292" i="61" s="1"/>
  <c r="P292" i="61" s="1"/>
  <c r="M291" i="61"/>
  <c r="O291" i="61" s="1"/>
  <c r="P291" i="61" s="1"/>
  <c r="O290" i="61"/>
  <c r="P290" i="61" s="1"/>
  <c r="M290" i="61"/>
  <c r="M289" i="61"/>
  <c r="O289" i="61" s="1"/>
  <c r="P289" i="61" s="1"/>
  <c r="O288" i="61"/>
  <c r="P288" i="61" s="1"/>
  <c r="O287" i="61"/>
  <c r="P287" i="61" s="1"/>
  <c r="M287" i="61"/>
  <c r="M286" i="61"/>
  <c r="O286" i="61" s="1"/>
  <c r="P286" i="61" s="1"/>
  <c r="O285" i="61"/>
  <c r="P285" i="61" s="1"/>
  <c r="O284" i="61"/>
  <c r="P284" i="61" s="1"/>
  <c r="M283" i="61"/>
  <c r="O283" i="61" s="1"/>
  <c r="P283" i="61" s="1"/>
  <c r="M282" i="61"/>
  <c r="O282" i="61" s="1"/>
  <c r="P282" i="61" s="1"/>
  <c r="O281" i="61"/>
  <c r="P281" i="61" s="1"/>
  <c r="O280" i="61"/>
  <c r="P280" i="61" s="1"/>
  <c r="O279" i="61"/>
  <c r="P279" i="61" s="1"/>
  <c r="M278" i="61"/>
  <c r="O278" i="61" s="1"/>
  <c r="P278" i="61" s="1"/>
  <c r="P277" i="61"/>
  <c r="O277" i="61"/>
  <c r="O276" i="61"/>
  <c r="P276" i="61" s="1"/>
  <c r="P275" i="61"/>
  <c r="O275" i="61"/>
  <c r="O274" i="61"/>
  <c r="P274" i="61" s="1"/>
  <c r="P273" i="61"/>
  <c r="O273" i="61"/>
  <c r="M272" i="61"/>
  <c r="O272" i="61" s="1"/>
  <c r="P272" i="61" s="1"/>
  <c r="O271" i="61"/>
  <c r="P271" i="61" s="1"/>
  <c r="O270" i="61"/>
  <c r="P270" i="61" s="1"/>
  <c r="O269" i="61"/>
  <c r="P269" i="61" s="1"/>
  <c r="O268" i="61"/>
  <c r="P268" i="61" s="1"/>
  <c r="O267" i="61"/>
  <c r="P267" i="61" s="1"/>
  <c r="O266" i="61"/>
  <c r="P266" i="61" s="1"/>
  <c r="M266" i="61"/>
  <c r="O265" i="61"/>
  <c r="P265" i="61" s="1"/>
  <c r="P264" i="61"/>
  <c r="O264" i="61"/>
  <c r="O263" i="61"/>
  <c r="P263" i="61" s="1"/>
  <c r="P262" i="61"/>
  <c r="O262" i="61"/>
  <c r="O261" i="61"/>
  <c r="P261" i="61" s="1"/>
  <c r="P260" i="61"/>
  <c r="O260" i="61"/>
  <c r="O259" i="61"/>
  <c r="P259" i="61" s="1"/>
  <c r="P258" i="61"/>
  <c r="O258" i="61"/>
  <c r="O257" i="61"/>
  <c r="P257" i="61" s="1"/>
  <c r="M257" i="61"/>
  <c r="P256" i="61"/>
  <c r="O256" i="61"/>
  <c r="P255" i="61"/>
  <c r="O255" i="61"/>
  <c r="P254" i="61"/>
  <c r="O254" i="61"/>
  <c r="P253" i="61"/>
  <c r="O253" i="61"/>
  <c r="P252" i="61"/>
  <c r="O252" i="61"/>
  <c r="P251" i="61"/>
  <c r="O251" i="61"/>
  <c r="P250" i="61"/>
  <c r="O250" i="61"/>
  <c r="P249" i="61"/>
  <c r="O249" i="61"/>
  <c r="M248" i="61"/>
  <c r="O248" i="61" s="1"/>
  <c r="P248" i="61" s="1"/>
  <c r="P247" i="61"/>
  <c r="O247" i="61"/>
  <c r="O246" i="61"/>
  <c r="P246" i="61" s="1"/>
  <c r="P245" i="61"/>
  <c r="O245" i="61"/>
  <c r="O244" i="61"/>
  <c r="P244" i="61" s="1"/>
  <c r="P243" i="61"/>
  <c r="O243" i="61"/>
  <c r="O242" i="61"/>
  <c r="P242" i="61" s="1"/>
  <c r="P241" i="61"/>
  <c r="O241" i="61"/>
  <c r="M241" i="61"/>
  <c r="O240" i="61"/>
  <c r="P240" i="61" s="1"/>
  <c r="M239" i="61"/>
  <c r="O239" i="61" s="1"/>
  <c r="P239" i="61" s="1"/>
  <c r="P238" i="61"/>
  <c r="O238" i="61"/>
  <c r="M238" i="61"/>
  <c r="P237" i="61"/>
  <c r="O237" i="61"/>
  <c r="M236" i="61"/>
  <c r="O236" i="61" s="1"/>
  <c r="P236" i="61" s="1"/>
  <c r="P235" i="61"/>
  <c r="O235" i="61"/>
  <c r="M235" i="61"/>
  <c r="O234" i="61"/>
  <c r="P234" i="61" s="1"/>
  <c r="M234" i="61"/>
  <c r="O233" i="61"/>
  <c r="P233" i="61" s="1"/>
  <c r="P232" i="61"/>
  <c r="O232" i="61"/>
  <c r="M232" i="61"/>
  <c r="O231" i="61"/>
  <c r="P231" i="61" s="1"/>
  <c r="P230" i="61"/>
  <c r="O230" i="61"/>
  <c r="O229" i="61"/>
  <c r="P229" i="61" s="1"/>
  <c r="P228" i="61"/>
  <c r="O228" i="61"/>
  <c r="O227" i="61"/>
  <c r="P227" i="61" s="1"/>
  <c r="M227" i="61"/>
  <c r="O226" i="61"/>
  <c r="P226" i="61" s="1"/>
  <c r="P225" i="61"/>
  <c r="O225" i="61"/>
  <c r="O224" i="61"/>
  <c r="P224" i="61" s="1"/>
  <c r="P223" i="61"/>
  <c r="O223" i="61"/>
  <c r="M222" i="61"/>
  <c r="O222" i="61" s="1"/>
  <c r="P222" i="61" s="1"/>
  <c r="P221" i="61"/>
  <c r="O221" i="61"/>
  <c r="O220" i="61"/>
  <c r="P220" i="61" s="1"/>
  <c r="M219" i="61"/>
  <c r="O219" i="61" s="1"/>
  <c r="P219" i="61" s="1"/>
  <c r="P218" i="61"/>
  <c r="O218" i="61"/>
  <c r="O217" i="61"/>
  <c r="P217" i="61" s="1"/>
  <c r="P216" i="61"/>
  <c r="O216" i="61"/>
  <c r="M215" i="61"/>
  <c r="O215" i="61" s="1"/>
  <c r="P215" i="61" s="1"/>
  <c r="G215" i="61"/>
  <c r="M214" i="61"/>
  <c r="O214" i="61" s="1"/>
  <c r="P214" i="61" s="1"/>
  <c r="P213" i="61"/>
  <c r="O213" i="61"/>
  <c r="O212" i="61"/>
  <c r="P212" i="61" s="1"/>
  <c r="P211" i="61"/>
  <c r="O211" i="61"/>
  <c r="O210" i="61"/>
  <c r="P210" i="61" s="1"/>
  <c r="M209" i="61"/>
  <c r="O209" i="61" s="1"/>
  <c r="P209" i="61" s="1"/>
  <c r="P208" i="61"/>
  <c r="O208" i="61"/>
  <c r="M207" i="61"/>
  <c r="O207" i="61" s="1"/>
  <c r="P207" i="61" s="1"/>
  <c r="P206" i="61"/>
  <c r="O206" i="61"/>
  <c r="O205" i="61"/>
  <c r="P205" i="61" s="1"/>
  <c r="P204" i="61"/>
  <c r="O204" i="61"/>
  <c r="O203" i="61"/>
  <c r="P203" i="61" s="1"/>
  <c r="M203" i="61"/>
  <c r="M202" i="61"/>
  <c r="O202" i="61" s="1"/>
  <c r="P202" i="61" s="1"/>
  <c r="P201" i="61"/>
  <c r="O201" i="61"/>
  <c r="O200" i="61"/>
  <c r="P200" i="61" s="1"/>
  <c r="P199" i="61"/>
  <c r="O199" i="61"/>
  <c r="O198" i="61"/>
  <c r="P198" i="61" s="1"/>
  <c r="P197" i="61"/>
  <c r="O197" i="61"/>
  <c r="O196" i="61"/>
  <c r="P196" i="61" s="1"/>
  <c r="P195" i="61"/>
  <c r="O195" i="61"/>
  <c r="O194" i="61"/>
  <c r="P194" i="61" s="1"/>
  <c r="P193" i="61"/>
  <c r="O193" i="61"/>
  <c r="O192" i="61"/>
  <c r="P192" i="61" s="1"/>
  <c r="M192" i="61"/>
  <c r="O191" i="61"/>
  <c r="P191" i="61" s="1"/>
  <c r="P190" i="61"/>
  <c r="O190" i="61"/>
  <c r="O189" i="61"/>
  <c r="P189" i="61" s="1"/>
  <c r="P188" i="61"/>
  <c r="O188" i="61"/>
  <c r="O187" i="61"/>
  <c r="P187" i="61" s="1"/>
  <c r="P186" i="61"/>
  <c r="O186" i="61"/>
  <c r="M185" i="61"/>
  <c r="O185" i="61" s="1"/>
  <c r="P185" i="61" s="1"/>
  <c r="M184" i="61"/>
  <c r="O184" i="61" s="1"/>
  <c r="P184" i="61" s="1"/>
  <c r="P183" i="61"/>
  <c r="O183" i="61"/>
  <c r="M182" i="61"/>
  <c r="O182" i="61" s="1"/>
  <c r="P182" i="61" s="1"/>
  <c r="P181" i="61"/>
  <c r="O181" i="61"/>
  <c r="O180" i="61"/>
  <c r="P180" i="61" s="1"/>
  <c r="M180" i="61"/>
  <c r="O179" i="61"/>
  <c r="P179" i="61" s="1"/>
  <c r="P178" i="61"/>
  <c r="O178" i="61"/>
  <c r="O177" i="61"/>
  <c r="P177" i="61" s="1"/>
  <c r="P176" i="61"/>
  <c r="O176" i="61"/>
  <c r="O175" i="61"/>
  <c r="P175" i="61" s="1"/>
  <c r="M175" i="61"/>
  <c r="M174" i="61"/>
  <c r="O174" i="61" s="1"/>
  <c r="P174" i="61" s="1"/>
  <c r="P173" i="61"/>
  <c r="O173" i="61"/>
  <c r="O172" i="61"/>
  <c r="P172" i="61" s="1"/>
  <c r="P171" i="61"/>
  <c r="O171" i="61"/>
  <c r="O170" i="61"/>
  <c r="P170" i="61" s="1"/>
  <c r="P169" i="61"/>
  <c r="O169" i="61"/>
  <c r="M169" i="61"/>
  <c r="P168" i="61"/>
  <c r="O168" i="61"/>
  <c r="M168" i="61"/>
  <c r="O167" i="61"/>
  <c r="P167" i="61" s="1"/>
  <c r="P166" i="61"/>
  <c r="O166" i="61"/>
  <c r="O165" i="61"/>
  <c r="P165" i="61" s="1"/>
  <c r="O164" i="61"/>
  <c r="P164" i="61" s="1"/>
  <c r="M164" i="61"/>
  <c r="M163" i="61"/>
  <c r="O163" i="61" s="1"/>
  <c r="P163" i="61" s="1"/>
  <c r="M162" i="61"/>
  <c r="O162" i="61" s="1"/>
  <c r="P162" i="61" s="1"/>
  <c r="M161" i="61"/>
  <c r="O161" i="61" s="1"/>
  <c r="P161" i="61" s="1"/>
  <c r="O160" i="61"/>
  <c r="P160" i="61" s="1"/>
  <c r="M160" i="61"/>
  <c r="P159" i="61"/>
  <c r="O159" i="61"/>
  <c r="P158" i="61"/>
  <c r="O158" i="61"/>
  <c r="P157" i="61"/>
  <c r="O157" i="61"/>
  <c r="M156" i="61"/>
  <c r="O156" i="61" s="1"/>
  <c r="P156" i="61" s="1"/>
  <c r="P155" i="61"/>
  <c r="O155" i="61"/>
  <c r="M155" i="61"/>
  <c r="O154" i="61"/>
  <c r="P154" i="61" s="1"/>
  <c r="M154" i="61"/>
  <c r="O153" i="61"/>
  <c r="P153" i="61" s="1"/>
  <c r="O152" i="61"/>
  <c r="P152" i="61" s="1"/>
  <c r="O151" i="61"/>
  <c r="P151" i="61" s="1"/>
  <c r="O150" i="61"/>
  <c r="P150" i="61" s="1"/>
  <c r="O149" i="61"/>
  <c r="P149" i="61" s="1"/>
  <c r="P148" i="61"/>
  <c r="O148" i="61"/>
  <c r="M147" i="61"/>
  <c r="O147" i="61" s="1"/>
  <c r="P147" i="61" s="1"/>
  <c r="P146" i="61"/>
  <c r="O146" i="61"/>
  <c r="O145" i="61"/>
  <c r="P145" i="61" s="1"/>
  <c r="P144" i="61"/>
  <c r="O144" i="61"/>
  <c r="O143" i="61"/>
  <c r="P143" i="61" s="1"/>
  <c r="M142" i="61"/>
  <c r="O142" i="61" s="1"/>
  <c r="P142" i="61" s="1"/>
  <c r="O141" i="61"/>
  <c r="P141" i="61" s="1"/>
  <c r="M141" i="61"/>
  <c r="O140" i="61"/>
  <c r="P140" i="61" s="1"/>
  <c r="P139" i="61"/>
  <c r="O139" i="61"/>
  <c r="O138" i="61"/>
  <c r="P138" i="61" s="1"/>
  <c r="P137" i="61"/>
  <c r="O137" i="61"/>
  <c r="O136" i="61"/>
  <c r="P136" i="61" s="1"/>
  <c r="P135" i="61"/>
  <c r="M135" i="61"/>
  <c r="O135" i="61" s="1"/>
  <c r="O134" i="61"/>
  <c r="P134" i="61" s="1"/>
  <c r="O133" i="61"/>
  <c r="P133" i="61" s="1"/>
  <c r="O132" i="61"/>
  <c r="P132" i="61" s="1"/>
  <c r="M131" i="61"/>
  <c r="O131" i="61" s="1"/>
  <c r="P131" i="61" s="1"/>
  <c r="M130" i="61"/>
  <c r="O130" i="61" s="1"/>
  <c r="P130" i="61" s="1"/>
  <c r="O129" i="61"/>
  <c r="P129" i="61" s="1"/>
  <c r="M129" i="61"/>
  <c r="O128" i="61"/>
  <c r="P128" i="61" s="1"/>
  <c r="P127" i="61"/>
  <c r="O127" i="61"/>
  <c r="O126" i="61"/>
  <c r="P126" i="61" s="1"/>
  <c r="P125" i="61"/>
  <c r="O125" i="61"/>
  <c r="O124" i="61"/>
  <c r="P124" i="61" s="1"/>
  <c r="P123" i="61"/>
  <c r="O123" i="61"/>
  <c r="O122" i="61"/>
  <c r="P122" i="61" s="1"/>
  <c r="P121" i="61"/>
  <c r="O121" i="61"/>
  <c r="M120" i="61"/>
  <c r="O120" i="61" s="1"/>
  <c r="P120" i="61" s="1"/>
  <c r="O119" i="61"/>
  <c r="P119" i="61" s="1"/>
  <c r="O118" i="61"/>
  <c r="P118" i="61" s="1"/>
  <c r="O117" i="61"/>
  <c r="P117" i="61" s="1"/>
  <c r="O116" i="61"/>
  <c r="P116" i="61" s="1"/>
  <c r="M116" i="61"/>
  <c r="M115" i="61"/>
  <c r="O115" i="61" s="1"/>
  <c r="P115" i="61" s="1"/>
  <c r="O114" i="61"/>
  <c r="P114" i="61" s="1"/>
  <c r="P113" i="61"/>
  <c r="O113" i="61"/>
  <c r="M113" i="61"/>
  <c r="O112" i="61"/>
  <c r="P112" i="61" s="1"/>
  <c r="P111" i="61"/>
  <c r="O111" i="61"/>
  <c r="O110" i="61"/>
  <c r="P110" i="61" s="1"/>
  <c r="M109" i="61"/>
  <c r="O109" i="61" s="1"/>
  <c r="P109" i="61" s="1"/>
  <c r="O108" i="61"/>
  <c r="P108" i="61" s="1"/>
  <c r="M108" i="61"/>
  <c r="O107" i="61"/>
  <c r="P107" i="61" s="1"/>
  <c r="P106" i="61"/>
  <c r="O106" i="61"/>
  <c r="O105" i="61"/>
  <c r="P105" i="61" s="1"/>
  <c r="P104" i="61"/>
  <c r="O104" i="61"/>
  <c r="M103" i="61"/>
  <c r="O103" i="61" s="1"/>
  <c r="P103" i="61" s="1"/>
  <c r="O102" i="61"/>
  <c r="P102" i="61" s="1"/>
  <c r="O101" i="61"/>
  <c r="P101" i="61" s="1"/>
  <c r="M101" i="61"/>
  <c r="M100" i="61"/>
  <c r="O100" i="61" s="1"/>
  <c r="P100" i="61" s="1"/>
  <c r="O99" i="61"/>
  <c r="P99" i="61" s="1"/>
  <c r="M99" i="61"/>
  <c r="M98" i="61"/>
  <c r="O98" i="61" s="1"/>
  <c r="P98" i="61" s="1"/>
  <c r="P97" i="61"/>
  <c r="O97" i="61"/>
  <c r="M97" i="61"/>
  <c r="O96" i="61"/>
  <c r="P96" i="61" s="1"/>
  <c r="M95" i="61"/>
  <c r="O95" i="61" s="1"/>
  <c r="P95" i="61" s="1"/>
  <c r="O94" i="61"/>
  <c r="P94" i="61" s="1"/>
  <c r="O93" i="61"/>
  <c r="P93" i="61" s="1"/>
  <c r="O92" i="61"/>
  <c r="P92" i="61" s="1"/>
  <c r="O91" i="61"/>
  <c r="P91" i="61" s="1"/>
  <c r="O90" i="61"/>
  <c r="P90" i="61" s="1"/>
  <c r="M90" i="61"/>
  <c r="M89" i="61"/>
  <c r="O89" i="61" s="1"/>
  <c r="P89" i="61" s="1"/>
  <c r="M88" i="61"/>
  <c r="O88" i="61" s="1"/>
  <c r="P88" i="61" s="1"/>
  <c r="M87" i="61"/>
  <c r="O87" i="61" s="1"/>
  <c r="P87" i="61" s="1"/>
  <c r="O86" i="61"/>
  <c r="P86" i="61" s="1"/>
  <c r="O85" i="61"/>
  <c r="P85" i="61" s="1"/>
  <c r="O84" i="61"/>
  <c r="P84" i="61" s="1"/>
  <c r="M84" i="61"/>
  <c r="O83" i="61"/>
  <c r="P83" i="61" s="1"/>
  <c r="P82" i="61"/>
  <c r="O82" i="61"/>
  <c r="O81" i="61"/>
  <c r="P81" i="61" s="1"/>
  <c r="P80" i="61"/>
  <c r="O80" i="61"/>
  <c r="M79" i="61"/>
  <c r="O79" i="61" s="1"/>
  <c r="P79" i="61" s="1"/>
  <c r="O78" i="61"/>
  <c r="P78" i="61" s="1"/>
  <c r="M78" i="61"/>
  <c r="M77" i="61"/>
  <c r="O77" i="61" s="1"/>
  <c r="P77" i="61" s="1"/>
  <c r="P76" i="61"/>
  <c r="O76" i="61"/>
  <c r="O75" i="61"/>
  <c r="P75" i="61" s="1"/>
  <c r="O74" i="61"/>
  <c r="P74" i="61" s="1"/>
  <c r="O73" i="61"/>
  <c r="P73" i="61" s="1"/>
  <c r="O72" i="61"/>
  <c r="P72" i="61" s="1"/>
  <c r="M72" i="61"/>
  <c r="M71" i="61"/>
  <c r="O71" i="61" s="1"/>
  <c r="P71" i="61" s="1"/>
  <c r="M70" i="61"/>
  <c r="O70" i="61" s="1"/>
  <c r="P70" i="61" s="1"/>
  <c r="P69" i="61"/>
  <c r="O69" i="61"/>
  <c r="O68" i="61"/>
  <c r="P68" i="61" s="1"/>
  <c r="P67" i="61"/>
  <c r="O67" i="61"/>
  <c r="O66" i="61"/>
  <c r="P66" i="61" s="1"/>
  <c r="P65" i="61"/>
  <c r="O65" i="61"/>
  <c r="O64" i="61"/>
  <c r="P64" i="61" s="1"/>
  <c r="M63" i="61"/>
  <c r="O63" i="61" s="1"/>
  <c r="P63" i="61" s="1"/>
  <c r="O62" i="61"/>
  <c r="P62" i="61" s="1"/>
  <c r="M61" i="61"/>
  <c r="O61" i="61" s="1"/>
  <c r="P61" i="61" s="1"/>
  <c r="P60" i="61"/>
  <c r="O60" i="61"/>
  <c r="O59" i="61"/>
  <c r="P59" i="61" s="1"/>
  <c r="P58" i="61"/>
  <c r="O58" i="61"/>
  <c r="O57" i="61"/>
  <c r="P57" i="61" s="1"/>
  <c r="P56" i="61"/>
  <c r="O56" i="61"/>
  <c r="O55" i="61"/>
  <c r="P55" i="61" s="1"/>
  <c r="P54" i="61"/>
  <c r="O54" i="61"/>
  <c r="M53" i="61"/>
  <c r="O53" i="61" s="1"/>
  <c r="P53" i="61" s="1"/>
  <c r="M52" i="61"/>
  <c r="O52" i="61" s="1"/>
  <c r="P52" i="61" s="1"/>
  <c r="M51" i="61"/>
  <c r="O51" i="61" s="1"/>
  <c r="P51" i="61" s="1"/>
  <c r="O50" i="61"/>
  <c r="P50" i="61" s="1"/>
  <c r="M50" i="61"/>
  <c r="O49" i="61"/>
  <c r="P49" i="61" s="1"/>
  <c r="P48" i="61"/>
  <c r="O48" i="61"/>
  <c r="O47" i="61"/>
  <c r="P47" i="61" s="1"/>
  <c r="M46" i="61"/>
  <c r="O46" i="61" s="1"/>
  <c r="P46" i="61" s="1"/>
  <c r="O45" i="61"/>
  <c r="P45" i="61" s="1"/>
  <c r="M45" i="61"/>
  <c r="O44" i="61"/>
  <c r="P44" i="61" s="1"/>
  <c r="M43" i="61"/>
  <c r="O43" i="61" s="1"/>
  <c r="P43" i="61" s="1"/>
  <c r="O42" i="61"/>
  <c r="P42" i="61" s="1"/>
  <c r="O41" i="61"/>
  <c r="P41" i="61" s="1"/>
  <c r="O40" i="61"/>
  <c r="P40" i="61" s="1"/>
  <c r="O39" i="61"/>
  <c r="P39" i="61" s="1"/>
  <c r="O38" i="61"/>
  <c r="P38" i="61" s="1"/>
  <c r="M38" i="61"/>
  <c r="M37" i="61"/>
  <c r="O37" i="61" s="1"/>
  <c r="P37" i="61" s="1"/>
  <c r="O36" i="61"/>
  <c r="P36" i="61" s="1"/>
  <c r="O35" i="61"/>
  <c r="P35" i="61" s="1"/>
  <c r="O34" i="61"/>
  <c r="P34" i="61" s="1"/>
  <c r="O33" i="61"/>
  <c r="P33" i="61" s="1"/>
  <c r="O32" i="61"/>
  <c r="P32" i="61" s="1"/>
  <c r="O31" i="61"/>
  <c r="P31" i="61" s="1"/>
  <c r="J31" i="61"/>
  <c r="G31" i="61"/>
  <c r="O30" i="61"/>
  <c r="P30" i="61" s="1"/>
  <c r="M30" i="61"/>
  <c r="O29" i="61"/>
  <c r="P29" i="61" s="1"/>
  <c r="M28" i="61"/>
  <c r="O28" i="61" s="1"/>
  <c r="P28" i="61" s="1"/>
  <c r="O27" i="61"/>
  <c r="P27" i="61" s="1"/>
  <c r="M27" i="61"/>
  <c r="M26" i="61"/>
  <c r="O26" i="61" s="1"/>
  <c r="P26" i="61" s="1"/>
  <c r="O25" i="61"/>
  <c r="P25" i="61" s="1"/>
  <c r="O24" i="61"/>
  <c r="P24" i="61" s="1"/>
  <c r="M23" i="61"/>
  <c r="O23" i="61" s="1"/>
  <c r="P23" i="61" s="1"/>
  <c r="M22" i="61"/>
  <c r="O22" i="61" s="1"/>
  <c r="P22" i="61" s="1"/>
  <c r="O21" i="61"/>
  <c r="P21" i="61" s="1"/>
  <c r="O20" i="61"/>
  <c r="P20" i="61" s="1"/>
  <c r="O19" i="61"/>
  <c r="P19" i="61" s="1"/>
  <c r="M18" i="61"/>
  <c r="O18" i="61" s="1"/>
  <c r="P18" i="61" s="1"/>
  <c r="M17" i="61"/>
  <c r="O17" i="61" s="1"/>
  <c r="P17" i="61" s="1"/>
  <c r="O16" i="61"/>
  <c r="P16" i="61" s="1"/>
  <c r="M16" i="61"/>
  <c r="M15" i="61"/>
  <c r="O15" i="61" s="1"/>
  <c r="P15" i="61" s="1"/>
  <c r="G15" i="61"/>
  <c r="O14" i="61"/>
  <c r="P14" i="61" s="1"/>
  <c r="M13" i="61"/>
  <c r="O13" i="61" s="1"/>
  <c r="P13" i="61" s="1"/>
  <c r="O12" i="61"/>
  <c r="P12" i="61" s="1"/>
  <c r="M12" i="61"/>
  <c r="O11" i="61"/>
  <c r="P11" i="61" s="1"/>
  <c r="P10" i="61"/>
  <c r="O10" i="61"/>
  <c r="O9" i="61"/>
  <c r="P9" i="61" s="1"/>
  <c r="M8" i="61"/>
  <c r="O8" i="61" s="1"/>
  <c r="P8" i="61" s="1"/>
  <c r="O7" i="61"/>
  <c r="P7" i="61" s="1"/>
  <c r="M7" i="61"/>
  <c r="J7" i="61"/>
  <c r="G7" i="61"/>
  <c r="G302" i="61" s="1"/>
  <c r="M6" i="61"/>
  <c r="O6" i="61" s="1"/>
  <c r="P6" i="61" s="1"/>
  <c r="O5" i="61"/>
  <c r="P5" i="61" s="1"/>
  <c r="M5" i="61"/>
  <c r="M302" i="61" s="1"/>
  <c r="O4" i="61"/>
  <c r="P4" i="61" s="1"/>
  <c r="P3" i="61"/>
  <c r="O3" i="61"/>
  <c r="D62" i="60"/>
  <c r="C62" i="60"/>
  <c r="AK6" i="60"/>
  <c r="AJ6" i="60"/>
  <c r="AI6" i="60"/>
  <c r="AH6" i="60"/>
  <c r="AL6" i="60" s="1"/>
  <c r="AG6" i="60"/>
  <c r="AF6" i="60"/>
  <c r="AE6" i="60"/>
  <c r="AC6" i="60"/>
  <c r="AB6" i="60"/>
  <c r="AA6" i="60"/>
  <c r="Z6" i="60"/>
  <c r="AD6" i="60" s="1"/>
  <c r="Y6" i="60"/>
  <c r="X6" i="60"/>
  <c r="W6" i="60"/>
  <c r="T6" i="60"/>
  <c r="S6" i="60"/>
  <c r="R6" i="60"/>
  <c r="Q6" i="60"/>
  <c r="U6" i="60" s="1"/>
  <c r="P6" i="60"/>
  <c r="O6" i="60"/>
  <c r="N6" i="60"/>
  <c r="K6" i="60"/>
  <c r="J6" i="60"/>
  <c r="I6" i="60"/>
  <c r="H6" i="60"/>
  <c r="L6" i="60" s="1"/>
  <c r="G6" i="60"/>
  <c r="F6" i="60"/>
  <c r="E6" i="60"/>
  <c r="AL5" i="60"/>
  <c r="AD5" i="60"/>
  <c r="AL4" i="60"/>
  <c r="AD4" i="60"/>
  <c r="U4" i="60"/>
  <c r="L4" i="60"/>
  <c r="AL3" i="60"/>
  <c r="AD3" i="60"/>
  <c r="U3" i="60"/>
  <c r="L3" i="60"/>
  <c r="AL2" i="60"/>
  <c r="AD2" i="60"/>
  <c r="U2" i="60"/>
  <c r="L2" i="60"/>
  <c r="AN54" i="59"/>
  <c r="AM54" i="59"/>
  <c r="AL54" i="59"/>
  <c r="AK54" i="59"/>
  <c r="AJ54" i="59"/>
  <c r="AI54" i="59"/>
  <c r="AH54" i="59"/>
  <c r="AG54" i="59"/>
  <c r="AE54" i="59"/>
  <c r="AD54" i="59"/>
  <c r="AC54" i="59"/>
  <c r="AB54" i="59"/>
  <c r="AA54" i="59"/>
  <c r="Z54" i="59"/>
  <c r="Y54" i="59"/>
  <c r="X54" i="59"/>
  <c r="W54" i="59"/>
  <c r="V54" i="59"/>
  <c r="U54" i="59"/>
  <c r="T54" i="59"/>
  <c r="S54" i="59"/>
  <c r="R54" i="59"/>
  <c r="Q54" i="59"/>
  <c r="P54" i="59"/>
  <c r="O54" i="59"/>
  <c r="N54" i="59"/>
  <c r="M54" i="59"/>
  <c r="L54" i="59"/>
  <c r="K54" i="59"/>
  <c r="J54" i="59"/>
  <c r="I54" i="59"/>
  <c r="H54" i="59"/>
  <c r="G54" i="59"/>
  <c r="F54" i="59"/>
  <c r="E54" i="59"/>
  <c r="D54" i="59"/>
  <c r="C54" i="59"/>
  <c r="B54" i="59"/>
  <c r="AO54" i="59" s="1"/>
  <c r="AO53" i="59"/>
  <c r="AO52" i="59"/>
  <c r="AO51" i="59"/>
  <c r="AO50" i="59"/>
  <c r="P317" i="58"/>
  <c r="Q317" i="58" s="1"/>
  <c r="K316" i="58"/>
  <c r="P316" i="58" s="1"/>
  <c r="Q316" i="58" s="1"/>
  <c r="K315" i="58"/>
  <c r="P315" i="58" s="1"/>
  <c r="Q315" i="58" s="1"/>
  <c r="K314" i="58"/>
  <c r="P314" i="58" s="1"/>
  <c r="Q314" i="58" s="1"/>
  <c r="P313" i="58"/>
  <c r="Q313" i="58" s="1"/>
  <c r="M313" i="58"/>
  <c r="M312" i="58"/>
  <c r="P312" i="58" s="1"/>
  <c r="Q312" i="58" s="1"/>
  <c r="M311" i="58"/>
  <c r="P311" i="58" s="1"/>
  <c r="Q311" i="58" s="1"/>
  <c r="Q310" i="58"/>
  <c r="P310" i="58"/>
  <c r="K309" i="58"/>
  <c r="P309" i="58" s="1"/>
  <c r="Q309" i="58" s="1"/>
  <c r="K308" i="58"/>
  <c r="P308" i="58" s="1"/>
  <c r="Q308" i="58" s="1"/>
  <c r="K307" i="58"/>
  <c r="P307" i="58" s="1"/>
  <c r="Q307" i="58" s="1"/>
  <c r="L306" i="58"/>
  <c r="K306" i="58"/>
  <c r="K305" i="58"/>
  <c r="P305" i="58" s="1"/>
  <c r="Q305" i="58" s="1"/>
  <c r="K304" i="58"/>
  <c r="P304" i="58" s="1"/>
  <c r="Q304" i="58" s="1"/>
  <c r="K303" i="58"/>
  <c r="P303" i="58" s="1"/>
  <c r="Q303" i="58" s="1"/>
  <c r="M302" i="58"/>
  <c r="P302" i="58" s="1"/>
  <c r="Q302" i="58" s="1"/>
  <c r="P301" i="58"/>
  <c r="Q301" i="58" s="1"/>
  <c r="M301" i="58"/>
  <c r="M300" i="58"/>
  <c r="P300" i="58" s="1"/>
  <c r="Q300" i="58" s="1"/>
  <c r="K299" i="58"/>
  <c r="P299" i="58" s="1"/>
  <c r="Q299" i="58" s="1"/>
  <c r="K298" i="58"/>
  <c r="P298" i="58" s="1"/>
  <c r="Q298" i="58" s="1"/>
  <c r="K297" i="58"/>
  <c r="P297" i="58" s="1"/>
  <c r="Q297" i="58" s="1"/>
  <c r="L296" i="58"/>
  <c r="K296" i="58"/>
  <c r="G296" i="58"/>
  <c r="L295" i="58"/>
  <c r="K295" i="58"/>
  <c r="L294" i="58"/>
  <c r="K294" i="58"/>
  <c r="P293" i="58"/>
  <c r="Q293" i="58" s="1"/>
  <c r="P292" i="58"/>
  <c r="Q292" i="58" s="1"/>
  <c r="M292" i="58"/>
  <c r="M291" i="58"/>
  <c r="P291" i="58" s="1"/>
  <c r="Q291" i="58" s="1"/>
  <c r="P290" i="58"/>
  <c r="Q290" i="58" s="1"/>
  <c r="P289" i="58"/>
  <c r="Q289" i="58" s="1"/>
  <c r="P288" i="58"/>
  <c r="Q288" i="58" s="1"/>
  <c r="M288" i="58"/>
  <c r="M287" i="58"/>
  <c r="P287" i="58" s="1"/>
  <c r="Q287" i="58" s="1"/>
  <c r="P286" i="58"/>
  <c r="Q286" i="58" s="1"/>
  <c r="M286" i="58"/>
  <c r="L285" i="58"/>
  <c r="K285" i="58"/>
  <c r="Q284" i="58"/>
  <c r="P284" i="58"/>
  <c r="Q283" i="58"/>
  <c r="P283" i="58"/>
  <c r="L282" i="58"/>
  <c r="K282" i="58"/>
  <c r="L281" i="58"/>
  <c r="K281" i="58"/>
  <c r="L280" i="58"/>
  <c r="K280" i="58"/>
  <c r="M279" i="58"/>
  <c r="P279" i="58" s="1"/>
  <c r="Q279" i="58" s="1"/>
  <c r="P278" i="58"/>
  <c r="Q278" i="58" s="1"/>
  <c r="K278" i="58"/>
  <c r="K277" i="58"/>
  <c r="P277" i="58" s="1"/>
  <c r="Q277" i="58" s="1"/>
  <c r="P276" i="58"/>
  <c r="Q276" i="58" s="1"/>
  <c r="K276" i="58"/>
  <c r="M275" i="58"/>
  <c r="P275" i="58" s="1"/>
  <c r="Q275" i="58" s="1"/>
  <c r="L274" i="58"/>
  <c r="K274" i="58"/>
  <c r="M273" i="58"/>
  <c r="P273" i="58" s="1"/>
  <c r="Q273" i="58" s="1"/>
  <c r="L272" i="58"/>
  <c r="K272" i="58"/>
  <c r="L271" i="58"/>
  <c r="K271" i="58"/>
  <c r="Q270" i="58"/>
  <c r="P270" i="58"/>
  <c r="P269" i="58"/>
  <c r="Q269" i="58" s="1"/>
  <c r="K269" i="58"/>
  <c r="K268" i="58"/>
  <c r="P268" i="58" s="1"/>
  <c r="Q268" i="58" s="1"/>
  <c r="P267" i="58"/>
  <c r="Q267" i="58" s="1"/>
  <c r="K267" i="58"/>
  <c r="M266" i="58"/>
  <c r="P266" i="58" s="1"/>
  <c r="Q266" i="58" s="1"/>
  <c r="K265" i="58"/>
  <c r="P265" i="58" s="1"/>
  <c r="Q265" i="58" s="1"/>
  <c r="K264" i="58"/>
  <c r="P264" i="58" s="1"/>
  <c r="Q264" i="58" s="1"/>
  <c r="K263" i="58"/>
  <c r="P263" i="58" s="1"/>
  <c r="Q263" i="58" s="1"/>
  <c r="M262" i="58"/>
  <c r="P262" i="58" s="1"/>
  <c r="Q262" i="58" s="1"/>
  <c r="M261" i="58"/>
  <c r="P261" i="58" s="1"/>
  <c r="Q261" i="58" s="1"/>
  <c r="M260" i="58"/>
  <c r="P260" i="58" s="1"/>
  <c r="Q260" i="58" s="1"/>
  <c r="P259" i="58"/>
  <c r="Q259" i="58" s="1"/>
  <c r="L259" i="58"/>
  <c r="K259" i="58"/>
  <c r="K258" i="58"/>
  <c r="P258" i="58" s="1"/>
  <c r="Q258" i="58" s="1"/>
  <c r="K257" i="58"/>
  <c r="P257" i="58" s="1"/>
  <c r="Q257" i="58" s="1"/>
  <c r="K256" i="58"/>
  <c r="P256" i="58" s="1"/>
  <c r="Q256" i="58" s="1"/>
  <c r="L255" i="58"/>
  <c r="K255" i="58"/>
  <c r="J255" i="58"/>
  <c r="G255" i="58"/>
  <c r="L254" i="58"/>
  <c r="P254" i="58" s="1"/>
  <c r="Q254" i="58" s="1"/>
  <c r="K254" i="58"/>
  <c r="L253" i="58"/>
  <c r="K253" i="58"/>
  <c r="Q252" i="58"/>
  <c r="P252" i="58"/>
  <c r="K251" i="58"/>
  <c r="P251" i="58" s="1"/>
  <c r="Q251" i="58" s="1"/>
  <c r="P250" i="58"/>
  <c r="Q250" i="58" s="1"/>
  <c r="K250" i="58"/>
  <c r="K249" i="58"/>
  <c r="P249" i="58" s="1"/>
  <c r="Q249" i="58" s="1"/>
  <c r="P248" i="58"/>
  <c r="Q248" i="58" s="1"/>
  <c r="M248" i="58"/>
  <c r="Q247" i="58"/>
  <c r="M247" i="58"/>
  <c r="P247" i="58" s="1"/>
  <c r="P246" i="58"/>
  <c r="Q246" i="58" s="1"/>
  <c r="M246" i="58"/>
  <c r="Q245" i="58"/>
  <c r="P245" i="58"/>
  <c r="Q244" i="58"/>
  <c r="P244" i="58"/>
  <c r="Q243" i="58"/>
  <c r="P243" i="58"/>
  <c r="K242" i="58"/>
  <c r="P242" i="58" s="1"/>
  <c r="Q242" i="58" s="1"/>
  <c r="P241" i="58"/>
  <c r="Q241" i="58" s="1"/>
  <c r="K241" i="58"/>
  <c r="K240" i="58"/>
  <c r="P240" i="58" s="1"/>
  <c r="Q240" i="58" s="1"/>
  <c r="P239" i="58"/>
  <c r="Q239" i="58" s="1"/>
  <c r="P238" i="58"/>
  <c r="Q238" i="58" s="1"/>
  <c r="K238" i="58"/>
  <c r="K237" i="58"/>
  <c r="P237" i="58" s="1"/>
  <c r="Q237" i="58" s="1"/>
  <c r="K236" i="58"/>
  <c r="P236" i="58" s="1"/>
  <c r="Q236" i="58" s="1"/>
  <c r="M235" i="58"/>
  <c r="P235" i="58" s="1"/>
  <c r="Q235" i="58" s="1"/>
  <c r="P234" i="58"/>
  <c r="Q234" i="58" s="1"/>
  <c r="M234" i="58"/>
  <c r="L233" i="58"/>
  <c r="K233" i="58"/>
  <c r="M232" i="58"/>
  <c r="P232" i="58" s="1"/>
  <c r="Q232" i="58" s="1"/>
  <c r="L231" i="58"/>
  <c r="K231" i="58"/>
  <c r="P231" i="58" s="1"/>
  <c r="Q231" i="58" s="1"/>
  <c r="P230" i="58"/>
  <c r="Q230" i="58" s="1"/>
  <c r="K230" i="58"/>
  <c r="K229" i="58"/>
  <c r="P229" i="58" s="1"/>
  <c r="Q229" i="58" s="1"/>
  <c r="K228" i="58"/>
  <c r="P228" i="58" s="1"/>
  <c r="Q228" i="58" s="1"/>
  <c r="K227" i="58"/>
  <c r="P227" i="58" s="1"/>
  <c r="Q227" i="58" s="1"/>
  <c r="K226" i="58"/>
  <c r="P226" i="58" s="1"/>
  <c r="Q226" i="58" s="1"/>
  <c r="K225" i="58"/>
  <c r="P225" i="58" s="1"/>
  <c r="Q225" i="58" s="1"/>
  <c r="P224" i="58"/>
  <c r="Q224" i="58" s="1"/>
  <c r="M224" i="58"/>
  <c r="Q223" i="58"/>
  <c r="P223" i="58"/>
  <c r="Q222" i="58"/>
  <c r="P222" i="58"/>
  <c r="L221" i="58"/>
  <c r="K221" i="58"/>
  <c r="K220" i="58"/>
  <c r="P220" i="58" s="1"/>
  <c r="Q220" i="58" s="1"/>
  <c r="K219" i="58"/>
  <c r="P219" i="58" s="1"/>
  <c r="Q219" i="58" s="1"/>
  <c r="Q218" i="58"/>
  <c r="K218" i="58"/>
  <c r="P218" i="58" s="1"/>
  <c r="P217" i="58"/>
  <c r="Q217" i="58" s="1"/>
  <c r="P216" i="58"/>
  <c r="Q216" i="58" s="1"/>
  <c r="P215" i="58"/>
  <c r="Q215" i="58" s="1"/>
  <c r="M215" i="58"/>
  <c r="Q214" i="58"/>
  <c r="P214" i="58"/>
  <c r="L213" i="58"/>
  <c r="K213" i="58"/>
  <c r="P212" i="58"/>
  <c r="Q212" i="58" s="1"/>
  <c r="M212" i="58"/>
  <c r="M211" i="58"/>
  <c r="P211" i="58" s="1"/>
  <c r="Q211" i="58" s="1"/>
  <c r="P210" i="58"/>
  <c r="Q210" i="58" s="1"/>
  <c r="P209" i="58"/>
  <c r="Q209" i="58" s="1"/>
  <c r="L208" i="58"/>
  <c r="K208" i="58"/>
  <c r="L207" i="58"/>
  <c r="K207" i="58"/>
  <c r="P207" i="58" s="1"/>
  <c r="Q207" i="58" s="1"/>
  <c r="P206" i="58"/>
  <c r="Q206" i="58" s="1"/>
  <c r="P205" i="58"/>
  <c r="Q205" i="58" s="1"/>
  <c r="M205" i="58"/>
  <c r="G204" i="58"/>
  <c r="P204" i="58" s="1"/>
  <c r="Q204" i="58" s="1"/>
  <c r="P203" i="58"/>
  <c r="Q203" i="58" s="1"/>
  <c r="K202" i="58"/>
  <c r="P202" i="58" s="1"/>
  <c r="Q202" i="58" s="1"/>
  <c r="K201" i="58"/>
  <c r="P201" i="58" s="1"/>
  <c r="Q201" i="58" s="1"/>
  <c r="K200" i="58"/>
  <c r="P200" i="58" s="1"/>
  <c r="Q200" i="58" s="1"/>
  <c r="L199" i="58"/>
  <c r="K199" i="58"/>
  <c r="M198" i="58"/>
  <c r="P198" i="58" s="1"/>
  <c r="Q198" i="58" s="1"/>
  <c r="P197" i="58"/>
  <c r="Q197" i="58" s="1"/>
  <c r="M197" i="58"/>
  <c r="L196" i="58"/>
  <c r="K196" i="58"/>
  <c r="P196" i="58" s="1"/>
  <c r="Q196" i="58" s="1"/>
  <c r="L195" i="58"/>
  <c r="K195" i="58"/>
  <c r="L194" i="58"/>
  <c r="K194" i="58"/>
  <c r="L193" i="58"/>
  <c r="K193" i="58"/>
  <c r="Q192" i="58"/>
  <c r="P192" i="58"/>
  <c r="K191" i="58"/>
  <c r="P191" i="58" s="1"/>
  <c r="Q191" i="58" s="1"/>
  <c r="K190" i="58"/>
  <c r="P190" i="58" s="1"/>
  <c r="Q190" i="58" s="1"/>
  <c r="K189" i="58"/>
  <c r="P189" i="58" s="1"/>
  <c r="Q189" i="58" s="1"/>
  <c r="P188" i="58"/>
  <c r="Q188" i="58" s="1"/>
  <c r="M188" i="58"/>
  <c r="L187" i="58"/>
  <c r="K187" i="58"/>
  <c r="L186" i="58"/>
  <c r="P186" i="58" s="1"/>
  <c r="Q186" i="58" s="1"/>
  <c r="K186" i="58"/>
  <c r="L185" i="58"/>
  <c r="K185" i="58"/>
  <c r="K184" i="58"/>
  <c r="P184" i="58" s="1"/>
  <c r="Q184" i="58" s="1"/>
  <c r="K183" i="58"/>
  <c r="P183" i="58" s="1"/>
  <c r="Q183" i="58" s="1"/>
  <c r="K182" i="58"/>
  <c r="P182" i="58" s="1"/>
  <c r="Q182" i="58" s="1"/>
  <c r="P181" i="58"/>
  <c r="Q181" i="58" s="1"/>
  <c r="M181" i="58"/>
  <c r="M180" i="58"/>
  <c r="P180" i="58" s="1"/>
  <c r="Q180" i="58" s="1"/>
  <c r="P179" i="58"/>
  <c r="Q179" i="58" s="1"/>
  <c r="M179" i="58"/>
  <c r="Q178" i="58"/>
  <c r="P178" i="58"/>
  <c r="L177" i="58"/>
  <c r="P177" i="58" s="1"/>
  <c r="Q177" i="58" s="1"/>
  <c r="K177" i="58"/>
  <c r="Q176" i="58"/>
  <c r="P176" i="58"/>
  <c r="M175" i="58"/>
  <c r="P175" i="58" s="1"/>
  <c r="Q175" i="58" s="1"/>
  <c r="K174" i="58"/>
  <c r="P174" i="58" s="1"/>
  <c r="Q174" i="58" s="1"/>
  <c r="K173" i="58"/>
  <c r="P173" i="58" s="1"/>
  <c r="Q173" i="58" s="1"/>
  <c r="P172" i="58"/>
  <c r="Q172" i="58" s="1"/>
  <c r="K172" i="58"/>
  <c r="K171" i="58"/>
  <c r="P171" i="58" s="1"/>
  <c r="Q171" i="58" s="1"/>
  <c r="P170" i="58"/>
  <c r="Q170" i="58" s="1"/>
  <c r="K170" i="58"/>
  <c r="K169" i="58"/>
  <c r="P169" i="58" s="1"/>
  <c r="Q169" i="58" s="1"/>
  <c r="P168" i="58"/>
  <c r="Q168" i="58" s="1"/>
  <c r="M168" i="58"/>
  <c r="Q167" i="58"/>
  <c r="P167" i="58"/>
  <c r="M166" i="58"/>
  <c r="P166" i="58" s="1"/>
  <c r="Q166" i="58" s="1"/>
  <c r="L165" i="58"/>
  <c r="K165" i="58"/>
  <c r="L164" i="58"/>
  <c r="K164" i="58"/>
  <c r="K163" i="58"/>
  <c r="P163" i="58" s="1"/>
  <c r="Q163" i="58" s="1"/>
  <c r="P162" i="58"/>
  <c r="Q162" i="58" s="1"/>
  <c r="K162" i="58"/>
  <c r="K161" i="58"/>
  <c r="P161" i="58" s="1"/>
  <c r="Q161" i="58" s="1"/>
  <c r="L160" i="58"/>
  <c r="K160" i="58"/>
  <c r="L159" i="58"/>
  <c r="K159" i="58"/>
  <c r="P159" i="58" s="1"/>
  <c r="Q159" i="58" s="1"/>
  <c r="M158" i="58"/>
  <c r="P158" i="58" s="1"/>
  <c r="Q158" i="58" s="1"/>
  <c r="P157" i="58"/>
  <c r="Q157" i="58" s="1"/>
  <c r="K156" i="58"/>
  <c r="P156" i="58" s="1"/>
  <c r="Q156" i="58" s="1"/>
  <c r="Q155" i="58"/>
  <c r="K155" i="58"/>
  <c r="P155" i="58" s="1"/>
  <c r="K154" i="58"/>
  <c r="P154" i="58" s="1"/>
  <c r="Q154" i="58" s="1"/>
  <c r="L153" i="58"/>
  <c r="K153" i="58"/>
  <c r="P152" i="58"/>
  <c r="Q152" i="58" s="1"/>
  <c r="M152" i="58"/>
  <c r="M151" i="58"/>
  <c r="P151" i="58" s="1"/>
  <c r="Q151" i="58" s="1"/>
  <c r="P150" i="58"/>
  <c r="Q150" i="58" s="1"/>
  <c r="P149" i="58"/>
  <c r="Q149" i="58" s="1"/>
  <c r="M149" i="58"/>
  <c r="M148" i="58"/>
  <c r="P148" i="58" s="1"/>
  <c r="Q148" i="58" s="1"/>
  <c r="L147" i="58"/>
  <c r="M147" i="58" s="1"/>
  <c r="K147" i="58"/>
  <c r="L146" i="58"/>
  <c r="K146" i="58"/>
  <c r="L145" i="58"/>
  <c r="K145" i="58"/>
  <c r="M144" i="58"/>
  <c r="P144" i="58" s="1"/>
  <c r="Q144" i="58" s="1"/>
  <c r="P143" i="58"/>
  <c r="Q143" i="58" s="1"/>
  <c r="P142" i="58"/>
  <c r="Q142" i="58" s="1"/>
  <c r="P141" i="58"/>
  <c r="Q141" i="58" s="1"/>
  <c r="K141" i="58"/>
  <c r="K140" i="58"/>
  <c r="P140" i="58" s="1"/>
  <c r="Q140" i="58" s="1"/>
  <c r="K139" i="58"/>
  <c r="P139" i="58" s="1"/>
  <c r="Q139" i="58" s="1"/>
  <c r="K138" i="58"/>
  <c r="P138" i="58" s="1"/>
  <c r="Q138" i="58" s="1"/>
  <c r="K137" i="58"/>
  <c r="P137" i="58" s="1"/>
  <c r="Q137" i="58" s="1"/>
  <c r="K136" i="58"/>
  <c r="P136" i="58" s="1"/>
  <c r="Q136" i="58" s="1"/>
  <c r="P135" i="58"/>
  <c r="Q135" i="58" s="1"/>
  <c r="P134" i="58"/>
  <c r="Q134" i="58" s="1"/>
  <c r="L133" i="58"/>
  <c r="K133" i="58"/>
  <c r="Q132" i="58"/>
  <c r="M132" i="58"/>
  <c r="P132" i="58" s="1"/>
  <c r="P131" i="58"/>
  <c r="Q131" i="58" s="1"/>
  <c r="P130" i="58"/>
  <c r="Q130" i="58" s="1"/>
  <c r="M130" i="58"/>
  <c r="L129" i="58"/>
  <c r="K129" i="58"/>
  <c r="Q128" i="58"/>
  <c r="L128" i="58"/>
  <c r="P128" i="58" s="1"/>
  <c r="K128" i="58"/>
  <c r="K127" i="58"/>
  <c r="P127" i="58" s="1"/>
  <c r="Q127" i="58" s="1"/>
  <c r="P126" i="58"/>
  <c r="Q126" i="58" s="1"/>
  <c r="K126" i="58"/>
  <c r="K125" i="58"/>
  <c r="P125" i="58" s="1"/>
  <c r="Q125" i="58" s="1"/>
  <c r="L124" i="58"/>
  <c r="K124" i="58"/>
  <c r="M124" i="58" s="1"/>
  <c r="L123" i="58"/>
  <c r="K123" i="58"/>
  <c r="P122" i="58"/>
  <c r="Q122" i="58" s="1"/>
  <c r="M122" i="58"/>
  <c r="M121" i="58"/>
  <c r="P121" i="58" s="1"/>
  <c r="Q121" i="58" s="1"/>
  <c r="P120" i="58"/>
  <c r="Q120" i="58" s="1"/>
  <c r="P119" i="58"/>
  <c r="Q119" i="58" s="1"/>
  <c r="M119" i="58"/>
  <c r="M118" i="58"/>
  <c r="P118" i="58" s="1"/>
  <c r="Q118" i="58" s="1"/>
  <c r="P117" i="58"/>
  <c r="Q117" i="58" s="1"/>
  <c r="M117" i="58"/>
  <c r="M116" i="58"/>
  <c r="P116" i="58" s="1"/>
  <c r="Q116" i="58" s="1"/>
  <c r="P115" i="58"/>
  <c r="Q115" i="58" s="1"/>
  <c r="M115" i="58"/>
  <c r="Q114" i="58"/>
  <c r="P114" i="58"/>
  <c r="M113" i="58"/>
  <c r="P113" i="58" s="1"/>
  <c r="Q113" i="58" s="1"/>
  <c r="P112" i="58"/>
  <c r="Q112" i="58" s="1"/>
  <c r="P111" i="58"/>
  <c r="Q111" i="58" s="1"/>
  <c r="P110" i="58"/>
  <c r="Q110" i="58" s="1"/>
  <c r="P109" i="58"/>
  <c r="Q109" i="58" s="1"/>
  <c r="M109" i="58"/>
  <c r="Q108" i="58"/>
  <c r="M108" i="58"/>
  <c r="P108" i="58" s="1"/>
  <c r="P107" i="58"/>
  <c r="Q107" i="58" s="1"/>
  <c r="P106" i="58"/>
  <c r="Q106" i="58" s="1"/>
  <c r="P105" i="58"/>
  <c r="Q105" i="58" s="1"/>
  <c r="P104" i="58"/>
  <c r="Q104" i="58" s="1"/>
  <c r="P103" i="58"/>
  <c r="Q103" i="58" s="1"/>
  <c r="M103" i="58"/>
  <c r="Q102" i="58"/>
  <c r="M102" i="58"/>
  <c r="P102" i="58" s="1"/>
  <c r="P101" i="58"/>
  <c r="Q101" i="58" s="1"/>
  <c r="P100" i="58"/>
  <c r="Q100" i="58" s="1"/>
  <c r="P99" i="58"/>
  <c r="Q99" i="58" s="1"/>
  <c r="P98" i="58"/>
  <c r="Q98" i="58" s="1"/>
  <c r="M98" i="58"/>
  <c r="M97" i="58"/>
  <c r="P97" i="58" s="1"/>
  <c r="Q97" i="58" s="1"/>
  <c r="P96" i="58"/>
  <c r="Q96" i="58" s="1"/>
  <c r="M96" i="58"/>
  <c r="Q95" i="58"/>
  <c r="P95" i="58"/>
  <c r="Q94" i="58"/>
  <c r="P94" i="58"/>
  <c r="P93" i="58"/>
  <c r="Q93" i="58" s="1"/>
  <c r="Q92" i="58"/>
  <c r="P92" i="58"/>
  <c r="P91" i="58"/>
  <c r="Q91" i="58" s="1"/>
  <c r="M91" i="58"/>
  <c r="P90" i="58"/>
  <c r="Q90" i="58" s="1"/>
  <c r="P89" i="58"/>
  <c r="Q89" i="58" s="1"/>
  <c r="P88" i="58"/>
  <c r="Q88" i="58" s="1"/>
  <c r="P87" i="58"/>
  <c r="Q87" i="58" s="1"/>
  <c r="P86" i="58"/>
  <c r="Q86" i="58" s="1"/>
  <c r="M86" i="58"/>
  <c r="Q85" i="58"/>
  <c r="P85" i="58"/>
  <c r="Q84" i="58"/>
  <c r="P84" i="58"/>
  <c r="Q83" i="58"/>
  <c r="P83" i="58"/>
  <c r="M82" i="58"/>
  <c r="P82" i="58" s="1"/>
  <c r="Q82" i="58" s="1"/>
  <c r="P81" i="58"/>
  <c r="Q81" i="58" s="1"/>
  <c r="Q80" i="58"/>
  <c r="P80" i="58"/>
  <c r="P79" i="58"/>
  <c r="Q79" i="58" s="1"/>
  <c r="M78" i="58"/>
  <c r="P78" i="58" s="1"/>
  <c r="Q78" i="58" s="1"/>
  <c r="P77" i="58"/>
  <c r="Q77" i="58" s="1"/>
  <c r="P76" i="58"/>
  <c r="Q76" i="58" s="1"/>
  <c r="P75" i="58"/>
  <c r="Q75" i="58" s="1"/>
  <c r="P74" i="58"/>
  <c r="Q74" i="58" s="1"/>
  <c r="P73" i="58"/>
  <c r="Q73" i="58" s="1"/>
  <c r="P72" i="58"/>
  <c r="Q72" i="58" s="1"/>
  <c r="P71" i="58"/>
  <c r="Q71" i="58" s="1"/>
  <c r="M70" i="58"/>
  <c r="P70" i="58" s="1"/>
  <c r="Q70" i="58" s="1"/>
  <c r="Q69" i="58"/>
  <c r="P69" i="58"/>
  <c r="P68" i="58"/>
  <c r="Q68" i="58" s="1"/>
  <c r="Q67" i="58"/>
  <c r="P67" i="58"/>
  <c r="M66" i="58"/>
  <c r="P66" i="58" s="1"/>
  <c r="Q66" i="58" s="1"/>
  <c r="H65" i="58"/>
  <c r="G65" i="58"/>
  <c r="P65" i="58" s="1"/>
  <c r="Q65" i="58" s="1"/>
  <c r="H64" i="58"/>
  <c r="G64" i="58"/>
  <c r="P64" i="58" s="1"/>
  <c r="Q64" i="58" s="1"/>
  <c r="P63" i="58"/>
  <c r="Q63" i="58" s="1"/>
  <c r="P62" i="58"/>
  <c r="Q62" i="58" s="1"/>
  <c r="M61" i="58"/>
  <c r="P61" i="58" s="1"/>
  <c r="Q61" i="58" s="1"/>
  <c r="M60" i="58"/>
  <c r="P60" i="58" s="1"/>
  <c r="Q60" i="58" s="1"/>
  <c r="P59" i="58"/>
  <c r="Q59" i="58" s="1"/>
  <c r="M59" i="58"/>
  <c r="M58" i="58"/>
  <c r="P58" i="58" s="1"/>
  <c r="Q58" i="58" s="1"/>
  <c r="P57" i="58"/>
  <c r="Q57" i="58" s="1"/>
  <c r="P56" i="58"/>
  <c r="Q56" i="58" s="1"/>
  <c r="G56" i="58"/>
  <c r="M55" i="58"/>
  <c r="P55" i="58" s="1"/>
  <c r="Q55" i="58" s="1"/>
  <c r="P54" i="58"/>
  <c r="Q54" i="58" s="1"/>
  <c r="P53" i="58"/>
  <c r="Q53" i="58" s="1"/>
  <c r="P52" i="58"/>
  <c r="Q52" i="58" s="1"/>
  <c r="P51" i="58"/>
  <c r="Q51" i="58" s="1"/>
  <c r="P50" i="58"/>
  <c r="Q50" i="58" s="1"/>
  <c r="P49" i="58"/>
  <c r="Q49" i="58" s="1"/>
  <c r="M48" i="58"/>
  <c r="P48" i="58" s="1"/>
  <c r="Q48" i="58" s="1"/>
  <c r="M47" i="58"/>
  <c r="P47" i="58" s="1"/>
  <c r="Q47" i="58" s="1"/>
  <c r="P46" i="58"/>
  <c r="Q46" i="58" s="1"/>
  <c r="P45" i="58"/>
  <c r="Q45" i="58" s="1"/>
  <c r="P44" i="58"/>
  <c r="Q44" i="58" s="1"/>
  <c r="M43" i="58"/>
  <c r="P43" i="58" s="1"/>
  <c r="Q43" i="58" s="1"/>
  <c r="M42" i="58"/>
  <c r="P42" i="58" s="1"/>
  <c r="Q42" i="58" s="1"/>
  <c r="P41" i="58"/>
  <c r="Q41" i="58" s="1"/>
  <c r="M41" i="58"/>
  <c r="M40" i="58"/>
  <c r="P40" i="58" s="1"/>
  <c r="Q40" i="58" s="1"/>
  <c r="M39" i="58"/>
  <c r="P39" i="58" s="1"/>
  <c r="Q39" i="58" s="1"/>
  <c r="Q38" i="58"/>
  <c r="P38" i="58"/>
  <c r="P37" i="58"/>
  <c r="Q37" i="58" s="1"/>
  <c r="M36" i="58"/>
  <c r="P36" i="58" s="1"/>
  <c r="Q36" i="58" s="1"/>
  <c r="P35" i="58"/>
  <c r="Q35" i="58" s="1"/>
  <c r="M35" i="58"/>
  <c r="M34" i="58"/>
  <c r="P34" i="58" s="1"/>
  <c r="Q34" i="58" s="1"/>
  <c r="P33" i="58"/>
  <c r="Q33" i="58" s="1"/>
  <c r="P32" i="58"/>
  <c r="Q32" i="58" s="1"/>
  <c r="M32" i="58"/>
  <c r="P31" i="58"/>
  <c r="Q31" i="58" s="1"/>
  <c r="M30" i="58"/>
  <c r="P30" i="58" s="1"/>
  <c r="Q30" i="58" s="1"/>
  <c r="P29" i="58"/>
  <c r="Q29" i="58" s="1"/>
  <c r="M29" i="58"/>
  <c r="M28" i="58"/>
  <c r="P28" i="58" s="1"/>
  <c r="Q28" i="58" s="1"/>
  <c r="M27" i="58"/>
  <c r="P27" i="58" s="1"/>
  <c r="Q27" i="58" s="1"/>
  <c r="M26" i="58"/>
  <c r="P26" i="58" s="1"/>
  <c r="Q26" i="58" s="1"/>
  <c r="P25" i="58"/>
  <c r="Q25" i="58" s="1"/>
  <c r="M25" i="58"/>
  <c r="P24" i="58"/>
  <c r="Q24" i="58" s="1"/>
  <c r="Q23" i="58"/>
  <c r="P23" i="58"/>
  <c r="M22" i="58"/>
  <c r="P22" i="58" s="1"/>
  <c r="Q22" i="58" s="1"/>
  <c r="M21" i="58"/>
  <c r="P21" i="58" s="1"/>
  <c r="Q21" i="58" s="1"/>
  <c r="Q20" i="58"/>
  <c r="P20" i="58"/>
  <c r="P19" i="58"/>
  <c r="Q19" i="58" s="1"/>
  <c r="Q18" i="58"/>
  <c r="P18" i="58"/>
  <c r="M17" i="58"/>
  <c r="P17" i="58" s="1"/>
  <c r="Q17" i="58" s="1"/>
  <c r="P16" i="58"/>
  <c r="Q16" i="58" s="1"/>
  <c r="P15" i="58"/>
  <c r="Q15" i="58" s="1"/>
  <c r="P14" i="58"/>
  <c r="Q14" i="58" s="1"/>
  <c r="P13" i="58"/>
  <c r="Q13" i="58" s="1"/>
  <c r="M13" i="58"/>
  <c r="P12" i="58"/>
  <c r="Q12" i="58" s="1"/>
  <c r="Q11" i="58"/>
  <c r="P11" i="58"/>
  <c r="P10" i="58"/>
  <c r="Q10" i="58" s="1"/>
  <c r="Q9" i="58"/>
  <c r="P9" i="58"/>
  <c r="M8" i="58"/>
  <c r="P8" i="58" s="1"/>
  <c r="Q8" i="58" s="1"/>
  <c r="P7" i="58"/>
  <c r="Q7" i="58" s="1"/>
  <c r="P6" i="58"/>
  <c r="Q6" i="58" s="1"/>
  <c r="M5" i="58"/>
  <c r="P5" i="58" s="1"/>
  <c r="Q5" i="58" s="1"/>
  <c r="Q4" i="58"/>
  <c r="P4" i="58"/>
  <c r="M3" i="58"/>
  <c r="P3" i="58" s="1"/>
  <c r="F69" i="57"/>
  <c r="C69" i="57"/>
  <c r="AG5" i="57"/>
  <c r="Y5" i="57"/>
  <c r="Q5" i="57"/>
  <c r="I5" i="57"/>
  <c r="AG4" i="57"/>
  <c r="Y4" i="57"/>
  <c r="Q4" i="57"/>
  <c r="I4" i="57"/>
  <c r="AG3" i="57"/>
  <c r="Y3" i="57"/>
  <c r="Q3" i="57"/>
  <c r="I3" i="57"/>
  <c r="AG2" i="57"/>
  <c r="AG6" i="57" s="1"/>
  <c r="Y2" i="57"/>
  <c r="Y6" i="57" s="1"/>
  <c r="Q2" i="57"/>
  <c r="Q6" i="57" s="1"/>
  <c r="I2" i="57"/>
  <c r="I6" i="57" s="1"/>
  <c r="AF68" i="56"/>
  <c r="AE68" i="56"/>
  <c r="AD68" i="56"/>
  <c r="AC68" i="56"/>
  <c r="AB68" i="56"/>
  <c r="AA68" i="56"/>
  <c r="Z68" i="56"/>
  <c r="Y68" i="56"/>
  <c r="X68" i="56"/>
  <c r="W68" i="56"/>
  <c r="V68" i="56"/>
  <c r="U68" i="56"/>
  <c r="T68" i="56"/>
  <c r="S68" i="56"/>
  <c r="R68" i="56"/>
  <c r="Q68" i="56"/>
  <c r="P68" i="56"/>
  <c r="O68" i="56"/>
  <c r="N68" i="56"/>
  <c r="M68" i="56"/>
  <c r="L68" i="56"/>
  <c r="K68" i="56"/>
  <c r="J68" i="56"/>
  <c r="AF67" i="56"/>
  <c r="AF69" i="56" s="1"/>
  <c r="AE67" i="56"/>
  <c r="AE69" i="56" s="1"/>
  <c r="AD67" i="56"/>
  <c r="AD69" i="56" s="1"/>
  <c r="AC67" i="56"/>
  <c r="AC69" i="56" s="1"/>
  <c r="AB67" i="56"/>
  <c r="AB69" i="56" s="1"/>
  <c r="AA67" i="56"/>
  <c r="AA69" i="56" s="1"/>
  <c r="Z67" i="56"/>
  <c r="Z69" i="56" s="1"/>
  <c r="Y67" i="56"/>
  <c r="Y69" i="56" s="1"/>
  <c r="X67" i="56"/>
  <c r="X69" i="56" s="1"/>
  <c r="W67" i="56"/>
  <c r="W69" i="56" s="1"/>
  <c r="V67" i="56"/>
  <c r="V69" i="56" s="1"/>
  <c r="U67" i="56"/>
  <c r="U69" i="56" s="1"/>
  <c r="T67" i="56"/>
  <c r="T69" i="56" s="1"/>
  <c r="S67" i="56"/>
  <c r="S69" i="56" s="1"/>
  <c r="R67" i="56"/>
  <c r="R69" i="56" s="1"/>
  <c r="Q67" i="56"/>
  <c r="Q69" i="56" s="1"/>
  <c r="P67" i="56"/>
  <c r="P69" i="56" s="1"/>
  <c r="O67" i="56"/>
  <c r="O69" i="56" s="1"/>
  <c r="N67" i="56"/>
  <c r="N69" i="56" s="1"/>
  <c r="M67" i="56"/>
  <c r="M69" i="56" s="1"/>
  <c r="L67" i="56"/>
  <c r="L69" i="56" s="1"/>
  <c r="K67" i="56"/>
  <c r="K69" i="56" s="1"/>
  <c r="J67" i="56"/>
  <c r="J69" i="56" s="1"/>
  <c r="AG65" i="56"/>
  <c r="AF64" i="56"/>
  <c r="AE64" i="56"/>
  <c r="AD64" i="56"/>
  <c r="AC64" i="56"/>
  <c r="AB64" i="56"/>
  <c r="AA64" i="56"/>
  <c r="Z64" i="56"/>
  <c r="Y64" i="56"/>
  <c r="X64" i="56"/>
  <c r="W64" i="56"/>
  <c r="V64" i="56"/>
  <c r="U64" i="56"/>
  <c r="T64" i="56"/>
  <c r="S64" i="56"/>
  <c r="R64" i="56"/>
  <c r="Q64" i="56"/>
  <c r="P64" i="56"/>
  <c r="O64" i="56"/>
  <c r="N64" i="56"/>
  <c r="M64" i="56"/>
  <c r="L64" i="56"/>
  <c r="K64" i="56"/>
  <c r="J64" i="56"/>
  <c r="G64" i="56"/>
  <c r="C64" i="56"/>
  <c r="H63" i="56"/>
  <c r="F63" i="56"/>
  <c r="C63" i="56"/>
  <c r="AG63" i="56" s="1"/>
  <c r="I62" i="56"/>
  <c r="H62" i="56"/>
  <c r="G62" i="56"/>
  <c r="F62" i="56"/>
  <c r="E62" i="56"/>
  <c r="D62" i="56"/>
  <c r="C62" i="56"/>
  <c r="B62" i="56"/>
  <c r="AG62" i="56" s="1"/>
  <c r="I61" i="56"/>
  <c r="H61" i="56"/>
  <c r="G61" i="56"/>
  <c r="F61" i="56"/>
  <c r="F64" i="56" s="1"/>
  <c r="E61" i="56"/>
  <c r="D61" i="56"/>
  <c r="C61" i="56"/>
  <c r="B61" i="56"/>
  <c r="AG61" i="56" s="1"/>
  <c r="AI61" i="56" s="1"/>
  <c r="I60" i="56"/>
  <c r="I64" i="56" s="1"/>
  <c r="H60" i="56"/>
  <c r="H64" i="56" s="1"/>
  <c r="G60" i="56"/>
  <c r="F60" i="56"/>
  <c r="E60" i="56"/>
  <c r="E64" i="56" s="1"/>
  <c r="D60" i="56"/>
  <c r="D64" i="56" s="1"/>
  <c r="C60" i="56"/>
  <c r="B60" i="56"/>
  <c r="AG60" i="56" s="1"/>
  <c r="AI60" i="56" s="1"/>
  <c r="I59" i="56"/>
  <c r="H59" i="56"/>
  <c r="G59" i="56"/>
  <c r="F59" i="56"/>
  <c r="E59" i="56"/>
  <c r="D59" i="56"/>
  <c r="C59" i="56"/>
  <c r="B59" i="56"/>
  <c r="I55" i="56"/>
  <c r="H55" i="56"/>
  <c r="G55" i="56"/>
  <c r="F55" i="56"/>
  <c r="E55" i="56"/>
  <c r="D55" i="56"/>
  <c r="C55" i="56"/>
  <c r="B55" i="56"/>
  <c r="I54" i="56"/>
  <c r="H54" i="56"/>
  <c r="G54" i="56"/>
  <c r="C54" i="56"/>
  <c r="B54" i="56"/>
  <c r="I53" i="56"/>
  <c r="H53" i="56"/>
  <c r="G53" i="56"/>
  <c r="C53" i="56"/>
  <c r="B53" i="56"/>
  <c r="I52" i="56"/>
  <c r="H52" i="56"/>
  <c r="G52" i="56"/>
  <c r="C52" i="56"/>
  <c r="B52" i="56"/>
  <c r="I51" i="56"/>
  <c r="H51" i="56"/>
  <c r="G51" i="56"/>
  <c r="F51" i="56"/>
  <c r="E51" i="56"/>
  <c r="D51" i="56"/>
  <c r="C51" i="56"/>
  <c r="B51" i="56"/>
  <c r="I50" i="56"/>
  <c r="H50" i="56"/>
  <c r="G50" i="56"/>
  <c r="F50" i="56"/>
  <c r="E50" i="56"/>
  <c r="D50" i="56"/>
  <c r="C50" i="56"/>
  <c r="B50" i="56"/>
  <c r="I49" i="56"/>
  <c r="H49" i="56"/>
  <c r="G49" i="56"/>
  <c r="F49" i="56"/>
  <c r="E49" i="56"/>
  <c r="D49" i="56"/>
  <c r="C49" i="56"/>
  <c r="B49" i="56"/>
  <c r="I48" i="56"/>
  <c r="H48" i="56"/>
  <c r="G48" i="56"/>
  <c r="F48" i="56"/>
  <c r="E48" i="56"/>
  <c r="D48" i="56"/>
  <c r="C48" i="56"/>
  <c r="B48" i="56"/>
  <c r="I47" i="56"/>
  <c r="H47" i="56"/>
  <c r="G47" i="56"/>
  <c r="F47" i="56"/>
  <c r="E47" i="56"/>
  <c r="D47" i="56"/>
  <c r="C47" i="56"/>
  <c r="B47" i="56"/>
  <c r="H46" i="56"/>
  <c r="G46" i="56"/>
  <c r="F46" i="56"/>
  <c r="E46" i="56"/>
  <c r="D46" i="56"/>
  <c r="C46" i="56"/>
  <c r="B46" i="56"/>
  <c r="I45" i="56"/>
  <c r="H45" i="56"/>
  <c r="G45" i="56"/>
  <c r="F45" i="56"/>
  <c r="E45" i="56"/>
  <c r="D45" i="56"/>
  <c r="C45" i="56"/>
  <c r="B45" i="56"/>
  <c r="B67" i="56" s="1"/>
  <c r="B69" i="56" s="1"/>
  <c r="H44" i="56"/>
  <c r="G44" i="56"/>
  <c r="F44" i="56"/>
  <c r="E44" i="56"/>
  <c r="D44" i="56"/>
  <c r="C44" i="56"/>
  <c r="B44" i="56"/>
  <c r="I42" i="56"/>
  <c r="H42" i="56"/>
  <c r="G42" i="56"/>
  <c r="F42" i="56"/>
  <c r="E42" i="56"/>
  <c r="D42" i="56"/>
  <c r="C42" i="56"/>
  <c r="B42" i="56"/>
  <c r="I41" i="56"/>
  <c r="H41" i="56"/>
  <c r="G41" i="56"/>
  <c r="F41" i="56"/>
  <c r="E41" i="56"/>
  <c r="D41" i="56"/>
  <c r="C41" i="56"/>
  <c r="B41" i="56"/>
  <c r="I40" i="56"/>
  <c r="H40" i="56"/>
  <c r="G40" i="56"/>
  <c r="F40" i="56"/>
  <c r="E40" i="56"/>
  <c r="D40" i="56"/>
  <c r="C40" i="56"/>
  <c r="B40" i="56"/>
  <c r="I39" i="56"/>
  <c r="H39" i="56"/>
  <c r="G39" i="56"/>
  <c r="F39" i="56"/>
  <c r="E39" i="56"/>
  <c r="D39" i="56"/>
  <c r="C39" i="56"/>
  <c r="B39" i="56"/>
  <c r="I38" i="56"/>
  <c r="H38" i="56"/>
  <c r="G38" i="56"/>
  <c r="F38" i="56"/>
  <c r="E38" i="56"/>
  <c r="D38" i="56"/>
  <c r="C38" i="56"/>
  <c r="B38" i="56"/>
  <c r="I37" i="56"/>
  <c r="I67" i="56" s="1"/>
  <c r="I69" i="56" s="1"/>
  <c r="H37" i="56"/>
  <c r="H67" i="56" s="1"/>
  <c r="H69" i="56" s="1"/>
  <c r="G37" i="56"/>
  <c r="G67" i="56" s="1"/>
  <c r="G69" i="56" s="1"/>
  <c r="F37" i="56"/>
  <c r="F67" i="56" s="1"/>
  <c r="F69" i="56" s="1"/>
  <c r="E37" i="56"/>
  <c r="E67" i="56" s="1"/>
  <c r="E69" i="56" s="1"/>
  <c r="D37" i="56"/>
  <c r="D67" i="56" s="1"/>
  <c r="D69" i="56" s="1"/>
  <c r="C37" i="56"/>
  <c r="C67" i="56" s="1"/>
  <c r="C69" i="56" s="1"/>
  <c r="B37" i="56"/>
  <c r="I36" i="56"/>
  <c r="H36" i="56"/>
  <c r="G36" i="56"/>
  <c r="F36" i="56"/>
  <c r="E36" i="56"/>
  <c r="D36" i="56"/>
  <c r="C36" i="56"/>
  <c r="B36" i="56"/>
  <c r="I26" i="56"/>
  <c r="H26" i="56"/>
  <c r="G26" i="56"/>
  <c r="I25" i="56"/>
  <c r="H25" i="56"/>
  <c r="G25" i="56"/>
  <c r="E25" i="56"/>
  <c r="C25" i="56"/>
  <c r="B25" i="56"/>
  <c r="H24" i="56"/>
  <c r="F24" i="56"/>
  <c r="E24" i="56"/>
  <c r="D24" i="56"/>
  <c r="C24" i="56"/>
  <c r="B24" i="56"/>
  <c r="C23" i="56"/>
  <c r="I21" i="56"/>
  <c r="H21" i="56"/>
  <c r="F21" i="56"/>
  <c r="E21" i="56"/>
  <c r="D21" i="56"/>
  <c r="B21" i="56"/>
  <c r="H20" i="56"/>
  <c r="G20" i="56"/>
  <c r="E20" i="56"/>
  <c r="D20" i="56"/>
  <c r="C20" i="56"/>
  <c r="B20" i="56"/>
  <c r="I19" i="56"/>
  <c r="H19" i="56"/>
  <c r="G19" i="56"/>
  <c r="H18" i="56"/>
  <c r="G18" i="56"/>
  <c r="C18" i="56"/>
  <c r="G17" i="56"/>
  <c r="E17" i="56"/>
  <c r="D17" i="56"/>
  <c r="C17" i="56"/>
  <c r="B17" i="56"/>
  <c r="H16" i="56"/>
  <c r="G16" i="56"/>
  <c r="E16" i="56"/>
  <c r="D16" i="56"/>
  <c r="C16" i="56"/>
  <c r="H15" i="56"/>
  <c r="G15" i="56"/>
  <c r="F15" i="56"/>
  <c r="E15" i="56"/>
  <c r="D15" i="56"/>
  <c r="C15" i="56"/>
  <c r="H14" i="56"/>
  <c r="G14" i="56"/>
  <c r="F14" i="56"/>
  <c r="E14" i="56"/>
  <c r="D14" i="56"/>
  <c r="C14" i="56"/>
  <c r="B14" i="56"/>
  <c r="I13" i="56"/>
  <c r="H13" i="56"/>
  <c r="G13" i="56"/>
  <c r="F13" i="56"/>
  <c r="E13" i="56"/>
  <c r="D13" i="56"/>
  <c r="C13" i="56"/>
  <c r="B13" i="56"/>
  <c r="I12" i="56"/>
  <c r="H12" i="56"/>
  <c r="G12" i="56"/>
  <c r="F12" i="56"/>
  <c r="E12" i="56"/>
  <c r="D12" i="56"/>
  <c r="C12" i="56"/>
  <c r="B12" i="56"/>
  <c r="I11" i="56"/>
  <c r="H11" i="56"/>
  <c r="G11" i="56"/>
  <c r="F11" i="56"/>
  <c r="E11" i="56"/>
  <c r="D11" i="56"/>
  <c r="C11" i="56"/>
  <c r="B11" i="56"/>
  <c r="I10" i="56"/>
  <c r="H10" i="56"/>
  <c r="G10" i="56"/>
  <c r="F10" i="56"/>
  <c r="E10" i="56"/>
  <c r="D10" i="56"/>
  <c r="C10" i="56"/>
  <c r="B10" i="56"/>
  <c r="I9" i="56"/>
  <c r="H9" i="56"/>
  <c r="G9" i="56"/>
  <c r="F9" i="56"/>
  <c r="E9" i="56"/>
  <c r="D9" i="56"/>
  <c r="C9" i="56"/>
  <c r="B9" i="56"/>
  <c r="J8" i="56"/>
  <c r="I8" i="56"/>
  <c r="H8" i="56"/>
  <c r="G8" i="56"/>
  <c r="F8" i="56"/>
  <c r="E8" i="56"/>
  <c r="D8" i="56"/>
  <c r="C8" i="56"/>
  <c r="B8" i="56"/>
  <c r="J7" i="56"/>
  <c r="I7" i="56"/>
  <c r="H7" i="56"/>
  <c r="G7" i="56"/>
  <c r="F7" i="56"/>
  <c r="E7" i="56"/>
  <c r="D7" i="56"/>
  <c r="C7" i="56"/>
  <c r="B7" i="56"/>
  <c r="I6" i="56"/>
  <c r="H6" i="56"/>
  <c r="F6" i="56"/>
  <c r="E6" i="56"/>
  <c r="D6" i="56"/>
  <c r="C6" i="56"/>
  <c r="B6" i="56"/>
  <c r="I5" i="56"/>
  <c r="H5" i="56"/>
  <c r="G5" i="56"/>
  <c r="F5" i="56"/>
  <c r="E5" i="56"/>
  <c r="D5" i="56"/>
  <c r="C5" i="56"/>
  <c r="B5" i="56"/>
  <c r="G4" i="56"/>
  <c r="F4" i="56"/>
  <c r="E4" i="56"/>
  <c r="D4" i="56"/>
  <c r="C4" i="56"/>
  <c r="O338" i="55"/>
  <c r="N338" i="55"/>
  <c r="I338" i="55"/>
  <c r="H338" i="55"/>
  <c r="P337" i="55"/>
  <c r="Q337" i="55" s="1"/>
  <c r="L336" i="55"/>
  <c r="K336" i="55"/>
  <c r="L335" i="55"/>
  <c r="K335" i="55"/>
  <c r="M335" i="55" s="1"/>
  <c r="P335" i="55" s="1"/>
  <c r="Q335" i="55" s="1"/>
  <c r="L334" i="55"/>
  <c r="K334" i="55"/>
  <c r="L333" i="55"/>
  <c r="K333" i="55"/>
  <c r="L332" i="55"/>
  <c r="K332" i="55"/>
  <c r="L331" i="55"/>
  <c r="K331" i="55"/>
  <c r="P330" i="55"/>
  <c r="Q330" i="55" s="1"/>
  <c r="L330" i="55"/>
  <c r="K330" i="55"/>
  <c r="L329" i="55"/>
  <c r="K329" i="55"/>
  <c r="L328" i="55"/>
  <c r="P328" i="55" s="1"/>
  <c r="Q328" i="55" s="1"/>
  <c r="K328" i="55"/>
  <c r="L327" i="55"/>
  <c r="K327" i="55"/>
  <c r="P327" i="55" s="1"/>
  <c r="Q327" i="55" s="1"/>
  <c r="K326" i="55"/>
  <c r="P326" i="55" s="1"/>
  <c r="Q326" i="55" s="1"/>
  <c r="K325" i="55"/>
  <c r="P325" i="55" s="1"/>
  <c r="Q325" i="55" s="1"/>
  <c r="K324" i="55"/>
  <c r="P324" i="55" s="1"/>
  <c r="Q324" i="55" s="1"/>
  <c r="Q323" i="55"/>
  <c r="P323" i="55"/>
  <c r="P322" i="55"/>
  <c r="Q322" i="55" s="1"/>
  <c r="M322" i="55"/>
  <c r="P321" i="55"/>
  <c r="Q321" i="55" s="1"/>
  <c r="M321" i="55"/>
  <c r="P320" i="55"/>
  <c r="Q320" i="55" s="1"/>
  <c r="K319" i="55"/>
  <c r="P319" i="55" s="1"/>
  <c r="Q319" i="55" s="1"/>
  <c r="K318" i="55"/>
  <c r="P318" i="55" s="1"/>
  <c r="Q318" i="55" s="1"/>
  <c r="K317" i="55"/>
  <c r="P317" i="55" s="1"/>
  <c r="Q317" i="55" s="1"/>
  <c r="L316" i="55"/>
  <c r="K316" i="55"/>
  <c r="P315" i="55"/>
  <c r="Q315" i="55" s="1"/>
  <c r="K315" i="55"/>
  <c r="K314" i="55"/>
  <c r="P314" i="55" s="1"/>
  <c r="Q314" i="55" s="1"/>
  <c r="P313" i="55"/>
  <c r="Q313" i="55" s="1"/>
  <c r="K313" i="55"/>
  <c r="P312" i="55"/>
  <c r="Q312" i="55" s="1"/>
  <c r="M312" i="55"/>
  <c r="P311" i="55"/>
  <c r="Q311" i="55" s="1"/>
  <c r="L310" i="55"/>
  <c r="K310" i="55"/>
  <c r="P309" i="55"/>
  <c r="Q309" i="55" s="1"/>
  <c r="M309" i="55"/>
  <c r="L308" i="55"/>
  <c r="K308" i="55"/>
  <c r="P308" i="55" s="1"/>
  <c r="Q308" i="55" s="1"/>
  <c r="Q307" i="55"/>
  <c r="P307" i="55"/>
  <c r="L306" i="55"/>
  <c r="K306" i="55"/>
  <c r="L305" i="55"/>
  <c r="K305" i="55"/>
  <c r="K304" i="55"/>
  <c r="P304" i="55" s="1"/>
  <c r="Q304" i="55" s="1"/>
  <c r="K303" i="55"/>
  <c r="P303" i="55" s="1"/>
  <c r="Q303" i="55" s="1"/>
  <c r="K302" i="55"/>
  <c r="P302" i="55" s="1"/>
  <c r="Q302" i="55" s="1"/>
  <c r="K301" i="55"/>
  <c r="P301" i="55" s="1"/>
  <c r="Q301" i="55" s="1"/>
  <c r="K300" i="55"/>
  <c r="P300" i="55" s="1"/>
  <c r="Q300" i="55" s="1"/>
  <c r="R299" i="55"/>
  <c r="K299" i="55"/>
  <c r="P299" i="55" s="1"/>
  <c r="Q299" i="55" s="1"/>
  <c r="T298" i="55"/>
  <c r="R298" i="55"/>
  <c r="L298" i="55"/>
  <c r="K298" i="55"/>
  <c r="Q297" i="55"/>
  <c r="P297" i="55"/>
  <c r="M296" i="55"/>
  <c r="P296" i="55" s="1"/>
  <c r="Q296" i="55" s="1"/>
  <c r="Q295" i="55"/>
  <c r="P295" i="55"/>
  <c r="P294" i="55"/>
  <c r="Q294" i="55" s="1"/>
  <c r="K293" i="55"/>
  <c r="P293" i="55" s="1"/>
  <c r="Q293" i="55" s="1"/>
  <c r="K292" i="55"/>
  <c r="P292" i="55" s="1"/>
  <c r="Q292" i="55" s="1"/>
  <c r="P291" i="55"/>
  <c r="Q291" i="55" s="1"/>
  <c r="K291" i="55"/>
  <c r="K290" i="55"/>
  <c r="P290" i="55" s="1"/>
  <c r="Q290" i="55" s="1"/>
  <c r="K289" i="55"/>
  <c r="P289" i="55" s="1"/>
  <c r="Q289" i="55" s="1"/>
  <c r="K288" i="55"/>
  <c r="P288" i="55" s="1"/>
  <c r="Q288" i="55" s="1"/>
  <c r="P287" i="55"/>
  <c r="Q287" i="55" s="1"/>
  <c r="M287" i="55"/>
  <c r="P286" i="55"/>
  <c r="Q286" i="55" s="1"/>
  <c r="Q285" i="55"/>
  <c r="P285" i="55"/>
  <c r="M285" i="55"/>
  <c r="L284" i="55"/>
  <c r="K284" i="55"/>
  <c r="Q283" i="55"/>
  <c r="P283" i="55"/>
  <c r="K283" i="55"/>
  <c r="K282" i="55"/>
  <c r="P282" i="55" s="1"/>
  <c r="Q282" i="55" s="1"/>
  <c r="K281" i="55"/>
  <c r="P281" i="55" s="1"/>
  <c r="Q281" i="55" s="1"/>
  <c r="L280" i="55"/>
  <c r="M280" i="55" s="1"/>
  <c r="K280" i="55"/>
  <c r="L279" i="55"/>
  <c r="K279" i="55"/>
  <c r="L278" i="55"/>
  <c r="K278" i="55"/>
  <c r="L277" i="55"/>
  <c r="K277" i="55"/>
  <c r="M277" i="55" s="1"/>
  <c r="L276" i="55"/>
  <c r="K276" i="55"/>
  <c r="P276" i="55" s="1"/>
  <c r="Q276" i="55" s="1"/>
  <c r="L275" i="55"/>
  <c r="K275" i="55"/>
  <c r="P274" i="55"/>
  <c r="Q274" i="55" s="1"/>
  <c r="Q273" i="55"/>
  <c r="P273" i="55"/>
  <c r="P272" i="55"/>
  <c r="Q272" i="55" s="1"/>
  <c r="Q271" i="55"/>
  <c r="P271" i="55"/>
  <c r="M270" i="55"/>
  <c r="L270" i="55"/>
  <c r="K270" i="55"/>
  <c r="Q269" i="55"/>
  <c r="P269" i="55"/>
  <c r="P268" i="55"/>
  <c r="Q268" i="55" s="1"/>
  <c r="Q267" i="55"/>
  <c r="P267" i="55"/>
  <c r="M267" i="55"/>
  <c r="P266" i="55"/>
  <c r="Q266" i="55" s="1"/>
  <c r="Q265" i="55"/>
  <c r="P265" i="55"/>
  <c r="P264" i="55"/>
  <c r="Q264" i="55" s="1"/>
  <c r="M264" i="55"/>
  <c r="L263" i="55"/>
  <c r="K263" i="55"/>
  <c r="L262" i="55"/>
  <c r="K262" i="55"/>
  <c r="P261" i="55"/>
  <c r="Q261" i="55" s="1"/>
  <c r="K260" i="55"/>
  <c r="P260" i="55" s="1"/>
  <c r="Q260" i="55" s="1"/>
  <c r="P259" i="55"/>
  <c r="Q259" i="55" s="1"/>
  <c r="K259" i="55"/>
  <c r="K258" i="55"/>
  <c r="P258" i="55" s="1"/>
  <c r="Q258" i="55" s="1"/>
  <c r="Q257" i="55"/>
  <c r="P257" i="55"/>
  <c r="P256" i="55"/>
  <c r="Q256" i="55" s="1"/>
  <c r="Q255" i="55"/>
  <c r="P255" i="55"/>
  <c r="L254" i="55"/>
  <c r="K254" i="55"/>
  <c r="L253" i="55"/>
  <c r="K253" i="55"/>
  <c r="K252" i="55"/>
  <c r="P252" i="55" s="1"/>
  <c r="Q252" i="55" s="1"/>
  <c r="K251" i="55"/>
  <c r="P251" i="55" s="1"/>
  <c r="Q251" i="55" s="1"/>
  <c r="P250" i="55"/>
  <c r="Q250" i="55" s="1"/>
  <c r="K250" i="55"/>
  <c r="M249" i="55"/>
  <c r="P249" i="55" s="1"/>
  <c r="Q249" i="55" s="1"/>
  <c r="K248" i="55"/>
  <c r="P248" i="55" s="1"/>
  <c r="Q248" i="55" s="1"/>
  <c r="K247" i="55"/>
  <c r="P247" i="55" s="1"/>
  <c r="Q247" i="55" s="1"/>
  <c r="K246" i="55"/>
  <c r="P246" i="55" s="1"/>
  <c r="Q246" i="55" s="1"/>
  <c r="P245" i="55"/>
  <c r="Q245" i="55" s="1"/>
  <c r="Q244" i="55"/>
  <c r="P244" i="55"/>
  <c r="M244" i="55"/>
  <c r="P243" i="55"/>
  <c r="Q243" i="55" s="1"/>
  <c r="L243" i="55"/>
  <c r="K243" i="55"/>
  <c r="P242" i="55"/>
  <c r="Q242" i="55" s="1"/>
  <c r="M242" i="55"/>
  <c r="P241" i="55"/>
  <c r="Q241" i="55" s="1"/>
  <c r="K240" i="55"/>
  <c r="P240" i="55" s="1"/>
  <c r="Q240" i="55" s="1"/>
  <c r="P239" i="55"/>
  <c r="Q239" i="55" s="1"/>
  <c r="K239" i="55"/>
  <c r="K238" i="55"/>
  <c r="P238" i="55" s="1"/>
  <c r="Q238" i="55" s="1"/>
  <c r="L237" i="55"/>
  <c r="K237" i="55"/>
  <c r="Q236" i="55"/>
  <c r="P236" i="55"/>
  <c r="P235" i="55"/>
  <c r="Q235" i="55" s="1"/>
  <c r="K235" i="55"/>
  <c r="K234" i="55"/>
  <c r="P234" i="55" s="1"/>
  <c r="Q234" i="55" s="1"/>
  <c r="K233" i="55"/>
  <c r="P233" i="55" s="1"/>
  <c r="Q233" i="55" s="1"/>
  <c r="Q232" i="55"/>
  <c r="P232" i="55"/>
  <c r="M231" i="55"/>
  <c r="P231" i="55" s="1"/>
  <c r="Q231" i="55" s="1"/>
  <c r="L230" i="55"/>
  <c r="K230" i="55"/>
  <c r="M229" i="55"/>
  <c r="P229" i="55" s="1"/>
  <c r="Q229" i="55" s="1"/>
  <c r="L228" i="55"/>
  <c r="K228" i="55"/>
  <c r="P228" i="55" s="1"/>
  <c r="Q228" i="55" s="1"/>
  <c r="P227" i="55"/>
  <c r="Q227" i="55" s="1"/>
  <c r="K227" i="55"/>
  <c r="K226" i="55"/>
  <c r="P226" i="55" s="1"/>
  <c r="Q226" i="55" s="1"/>
  <c r="K225" i="55"/>
  <c r="P225" i="55" s="1"/>
  <c r="Q225" i="55" s="1"/>
  <c r="K224" i="55"/>
  <c r="P224" i="55" s="1"/>
  <c r="Q224" i="55" s="1"/>
  <c r="K223" i="55"/>
  <c r="P223" i="55" s="1"/>
  <c r="Q223" i="55" s="1"/>
  <c r="P222" i="55"/>
  <c r="Q222" i="55" s="1"/>
  <c r="K222" i="55"/>
  <c r="M221" i="55"/>
  <c r="P221" i="55" s="1"/>
  <c r="Q221" i="55" s="1"/>
  <c r="Q220" i="55"/>
  <c r="P220" i="55"/>
  <c r="P219" i="55"/>
  <c r="Q219" i="55" s="1"/>
  <c r="M219" i="55"/>
  <c r="K218" i="55"/>
  <c r="P218" i="55" s="1"/>
  <c r="Q218" i="55" s="1"/>
  <c r="K217" i="55"/>
  <c r="P217" i="55" s="1"/>
  <c r="Q217" i="55" s="1"/>
  <c r="K216" i="55"/>
  <c r="P216" i="55" s="1"/>
  <c r="Q216" i="55" s="1"/>
  <c r="K215" i="55"/>
  <c r="P215" i="55" s="1"/>
  <c r="Q215" i="55" s="1"/>
  <c r="K214" i="55"/>
  <c r="P214" i="55" s="1"/>
  <c r="Q214" i="55" s="1"/>
  <c r="K213" i="55"/>
  <c r="P213" i="55" s="1"/>
  <c r="Q213" i="55" s="1"/>
  <c r="Q212" i="55"/>
  <c r="P212" i="55"/>
  <c r="P211" i="55"/>
  <c r="Q211" i="55" s="1"/>
  <c r="Q210" i="55"/>
  <c r="P210" i="55"/>
  <c r="P209" i="55"/>
  <c r="Q209" i="55" s="1"/>
  <c r="P208" i="55"/>
  <c r="Q208" i="55" s="1"/>
  <c r="K208" i="55"/>
  <c r="K207" i="55"/>
  <c r="P207" i="55" s="1"/>
  <c r="Q207" i="55" s="1"/>
  <c r="K206" i="55"/>
  <c r="P206" i="55" s="1"/>
  <c r="Q206" i="55" s="1"/>
  <c r="Q205" i="55"/>
  <c r="P205" i="55"/>
  <c r="L204" i="55"/>
  <c r="K204" i="55"/>
  <c r="Q203" i="55"/>
  <c r="P203" i="55"/>
  <c r="M202" i="55"/>
  <c r="L202" i="55"/>
  <c r="K202" i="55"/>
  <c r="M201" i="55"/>
  <c r="L201" i="55"/>
  <c r="P201" i="55" s="1"/>
  <c r="Q201" i="55" s="1"/>
  <c r="K201" i="55"/>
  <c r="Q200" i="55"/>
  <c r="P200" i="55"/>
  <c r="P199" i="55"/>
  <c r="Q199" i="55" s="1"/>
  <c r="L198" i="55"/>
  <c r="K198" i="55"/>
  <c r="P198" i="55" s="1"/>
  <c r="Q198" i="55" s="1"/>
  <c r="Q197" i="55"/>
  <c r="P197" i="55"/>
  <c r="M196" i="55"/>
  <c r="P196" i="55" s="1"/>
  <c r="Q196" i="55" s="1"/>
  <c r="Q195" i="55"/>
  <c r="P195" i="55"/>
  <c r="P194" i="55"/>
  <c r="Q194" i="55" s="1"/>
  <c r="M193" i="55"/>
  <c r="P193" i="55" s="1"/>
  <c r="Q193" i="55" s="1"/>
  <c r="Q192" i="55"/>
  <c r="P192" i="55"/>
  <c r="P191" i="55"/>
  <c r="Q191" i="55" s="1"/>
  <c r="Q190" i="55"/>
  <c r="P190" i="55"/>
  <c r="P189" i="55"/>
  <c r="Q189" i="55" s="1"/>
  <c r="Q188" i="55"/>
  <c r="P188" i="55"/>
  <c r="M188" i="55"/>
  <c r="K187" i="55"/>
  <c r="P187" i="55" s="1"/>
  <c r="Q187" i="55" s="1"/>
  <c r="K186" i="55"/>
  <c r="P186" i="55" s="1"/>
  <c r="Q186" i="55" s="1"/>
  <c r="K185" i="55"/>
  <c r="P185" i="55" s="1"/>
  <c r="Q185" i="55" s="1"/>
  <c r="Q184" i="55"/>
  <c r="P184" i="55"/>
  <c r="M183" i="55"/>
  <c r="P183" i="55" s="1"/>
  <c r="Q183" i="55" s="1"/>
  <c r="L182" i="55"/>
  <c r="K182" i="55"/>
  <c r="L181" i="55"/>
  <c r="K181" i="55"/>
  <c r="Q180" i="55"/>
  <c r="P180" i="55"/>
  <c r="P179" i="55"/>
  <c r="Q179" i="55" s="1"/>
  <c r="K179" i="55"/>
  <c r="K178" i="55"/>
  <c r="P178" i="55" s="1"/>
  <c r="Q178" i="55" s="1"/>
  <c r="K177" i="55"/>
  <c r="P177" i="55" s="1"/>
  <c r="Q177" i="55" s="1"/>
  <c r="Q176" i="55"/>
  <c r="P176" i="55"/>
  <c r="M176" i="55"/>
  <c r="L175" i="55"/>
  <c r="K175" i="55"/>
  <c r="K174" i="55"/>
  <c r="P174" i="55" s="1"/>
  <c r="Q174" i="55" s="1"/>
  <c r="K173" i="55"/>
  <c r="P173" i="55" s="1"/>
  <c r="Q173" i="55" s="1"/>
  <c r="Q172" i="55"/>
  <c r="K172" i="55"/>
  <c r="P172" i="55" s="1"/>
  <c r="P171" i="55"/>
  <c r="Q171" i="55" s="1"/>
  <c r="M170" i="55"/>
  <c r="P170" i="55" s="1"/>
  <c r="Q170" i="55" s="1"/>
  <c r="M169" i="55"/>
  <c r="P169" i="55" s="1"/>
  <c r="Q169" i="55" s="1"/>
  <c r="P168" i="55"/>
  <c r="Q168" i="55" s="1"/>
  <c r="P167" i="55"/>
  <c r="Q167" i="55" s="1"/>
  <c r="K166" i="55"/>
  <c r="P166" i="55" s="1"/>
  <c r="Q166" i="55" s="1"/>
  <c r="K165" i="55"/>
  <c r="P165" i="55" s="1"/>
  <c r="Q165" i="55" s="1"/>
  <c r="K164" i="55"/>
  <c r="P164" i="55" s="1"/>
  <c r="Q164" i="55" s="1"/>
  <c r="Q163" i="55"/>
  <c r="P163" i="55"/>
  <c r="M162" i="55"/>
  <c r="P162" i="55" s="1"/>
  <c r="Q162" i="55" s="1"/>
  <c r="P161" i="55"/>
  <c r="Q161" i="55" s="1"/>
  <c r="K160" i="55"/>
  <c r="P160" i="55" s="1"/>
  <c r="Q160" i="55" s="1"/>
  <c r="K159" i="55"/>
  <c r="P159" i="55" s="1"/>
  <c r="Q159" i="55" s="1"/>
  <c r="K158" i="55"/>
  <c r="P158" i="55" s="1"/>
  <c r="Q158" i="55" s="1"/>
  <c r="L157" i="55"/>
  <c r="K157" i="55"/>
  <c r="M157" i="55" s="1"/>
  <c r="J157" i="55"/>
  <c r="G157" i="55"/>
  <c r="L156" i="55"/>
  <c r="K156" i="55"/>
  <c r="M155" i="55"/>
  <c r="L155" i="55"/>
  <c r="K155" i="55"/>
  <c r="P154" i="55"/>
  <c r="Q154" i="55" s="1"/>
  <c r="K153" i="55"/>
  <c r="P153" i="55" s="1"/>
  <c r="Q153" i="55" s="1"/>
  <c r="K152" i="55"/>
  <c r="P152" i="55" s="1"/>
  <c r="Q152" i="55" s="1"/>
  <c r="K151" i="55"/>
  <c r="P151" i="55" s="1"/>
  <c r="Q151" i="55" s="1"/>
  <c r="L150" i="55"/>
  <c r="K150" i="55"/>
  <c r="M150" i="55" s="1"/>
  <c r="K149" i="55"/>
  <c r="P149" i="55" s="1"/>
  <c r="Q149" i="55" s="1"/>
  <c r="K148" i="55"/>
  <c r="P148" i="55" s="1"/>
  <c r="Q148" i="55" s="1"/>
  <c r="K147" i="55"/>
  <c r="P147" i="55" s="1"/>
  <c r="Q147" i="55" s="1"/>
  <c r="P146" i="55"/>
  <c r="Q146" i="55" s="1"/>
  <c r="Q145" i="55"/>
  <c r="P145" i="55"/>
  <c r="P144" i="55"/>
  <c r="Q144" i="55" s="1"/>
  <c r="Q143" i="55"/>
  <c r="M143" i="55"/>
  <c r="P143" i="55" s="1"/>
  <c r="P142" i="55"/>
  <c r="Q142" i="55" s="1"/>
  <c r="P141" i="55"/>
  <c r="Q141" i="55" s="1"/>
  <c r="P140" i="55"/>
  <c r="Q140" i="55" s="1"/>
  <c r="K139" i="55"/>
  <c r="P139" i="55" s="1"/>
  <c r="Q139" i="55" s="1"/>
  <c r="K138" i="55"/>
  <c r="P138" i="55" s="1"/>
  <c r="Q138" i="55" s="1"/>
  <c r="K137" i="55"/>
  <c r="P137" i="55" s="1"/>
  <c r="Q137" i="55" s="1"/>
  <c r="M136" i="55"/>
  <c r="L136" i="55"/>
  <c r="K136" i="55"/>
  <c r="J136" i="55"/>
  <c r="G136" i="55"/>
  <c r="P136" i="55" s="1"/>
  <c r="Q136" i="55" s="1"/>
  <c r="K135" i="55"/>
  <c r="P135" i="55" s="1"/>
  <c r="Q135" i="55" s="1"/>
  <c r="K134" i="55"/>
  <c r="P134" i="55" s="1"/>
  <c r="Q134" i="55" s="1"/>
  <c r="K133" i="55"/>
  <c r="P133" i="55" s="1"/>
  <c r="Q133" i="55" s="1"/>
  <c r="M132" i="55"/>
  <c r="P132" i="55" s="1"/>
  <c r="Q132" i="55" s="1"/>
  <c r="P131" i="55"/>
  <c r="Q131" i="55" s="1"/>
  <c r="Q130" i="55"/>
  <c r="P130" i="55"/>
  <c r="M130" i="55"/>
  <c r="P129" i="55"/>
  <c r="Q129" i="55" s="1"/>
  <c r="M128" i="55"/>
  <c r="P128" i="55" s="1"/>
  <c r="Q128" i="55" s="1"/>
  <c r="P127" i="55"/>
  <c r="Q127" i="55" s="1"/>
  <c r="P126" i="55"/>
  <c r="Q126" i="55" s="1"/>
  <c r="K125" i="55"/>
  <c r="P125" i="55" s="1"/>
  <c r="Q125" i="55" s="1"/>
  <c r="K124" i="55"/>
  <c r="P124" i="55" s="1"/>
  <c r="Q124" i="55" s="1"/>
  <c r="K123" i="55"/>
  <c r="P123" i="55" s="1"/>
  <c r="Q123" i="55" s="1"/>
  <c r="L122" i="55"/>
  <c r="M122" i="55" s="1"/>
  <c r="K122" i="55"/>
  <c r="L121" i="55"/>
  <c r="K121" i="55"/>
  <c r="P120" i="55"/>
  <c r="Q120" i="55" s="1"/>
  <c r="Q119" i="55"/>
  <c r="P119" i="55"/>
  <c r="P118" i="55"/>
  <c r="Q118" i="55" s="1"/>
  <c r="Q117" i="55"/>
  <c r="P117" i="55"/>
  <c r="L116" i="55"/>
  <c r="K116" i="55"/>
  <c r="M116" i="55" s="1"/>
  <c r="P116" i="55" s="1"/>
  <c r="Q116" i="55" s="1"/>
  <c r="L115" i="55"/>
  <c r="K115" i="55"/>
  <c r="J115" i="55"/>
  <c r="G115" i="55"/>
  <c r="P115" i="55" s="1"/>
  <c r="Q115" i="55" s="1"/>
  <c r="P114" i="55"/>
  <c r="Q114" i="55" s="1"/>
  <c r="P113" i="55"/>
  <c r="Q113" i="55" s="1"/>
  <c r="P112" i="55"/>
  <c r="Q112" i="55" s="1"/>
  <c r="M112" i="55"/>
  <c r="Q111" i="55"/>
  <c r="P111" i="55"/>
  <c r="Q110" i="55"/>
  <c r="P110" i="55"/>
  <c r="L109" i="55"/>
  <c r="K109" i="55"/>
  <c r="M108" i="55"/>
  <c r="P108" i="55" s="1"/>
  <c r="Q108" i="55" s="1"/>
  <c r="P107" i="55"/>
  <c r="Q107" i="55" s="1"/>
  <c r="L107" i="55"/>
  <c r="K107" i="55"/>
  <c r="J107" i="55"/>
  <c r="Q106" i="55"/>
  <c r="P106" i="55"/>
  <c r="K105" i="55"/>
  <c r="P105" i="55" s="1"/>
  <c r="Q105" i="55" s="1"/>
  <c r="K104" i="55"/>
  <c r="P104" i="55" s="1"/>
  <c r="Q104" i="55" s="1"/>
  <c r="K103" i="55"/>
  <c r="P103" i="55" s="1"/>
  <c r="Q103" i="55" s="1"/>
  <c r="P102" i="55"/>
  <c r="Q102" i="55" s="1"/>
  <c r="L101" i="55"/>
  <c r="K101" i="55"/>
  <c r="L100" i="55"/>
  <c r="K100" i="55"/>
  <c r="M99" i="55"/>
  <c r="P99" i="55" s="1"/>
  <c r="Q99" i="55" s="1"/>
  <c r="L98" i="55"/>
  <c r="K98" i="55"/>
  <c r="P98" i="55" s="1"/>
  <c r="Q98" i="55" s="1"/>
  <c r="Q97" i="55"/>
  <c r="P97" i="55"/>
  <c r="K96" i="55"/>
  <c r="P96" i="55" s="1"/>
  <c r="Q96" i="55" s="1"/>
  <c r="K95" i="55"/>
  <c r="P95" i="55" s="1"/>
  <c r="Q95" i="55" s="1"/>
  <c r="K94" i="55"/>
  <c r="P94" i="55" s="1"/>
  <c r="Q94" i="55" s="1"/>
  <c r="P93" i="55"/>
  <c r="Q93" i="55" s="1"/>
  <c r="K92" i="55"/>
  <c r="P92" i="55" s="1"/>
  <c r="Q92" i="55" s="1"/>
  <c r="K91" i="55"/>
  <c r="P91" i="55" s="1"/>
  <c r="Q91" i="55" s="1"/>
  <c r="P90" i="55"/>
  <c r="Q90" i="55" s="1"/>
  <c r="K90" i="55"/>
  <c r="M89" i="55"/>
  <c r="P89" i="55" s="1"/>
  <c r="Q89" i="55" s="1"/>
  <c r="P88" i="55"/>
  <c r="Q88" i="55" s="1"/>
  <c r="P87" i="55"/>
  <c r="Q87" i="55" s="1"/>
  <c r="M87" i="55"/>
  <c r="P86" i="55"/>
  <c r="Q86" i="55" s="1"/>
  <c r="K85" i="55"/>
  <c r="P85" i="55" s="1"/>
  <c r="Q85" i="55" s="1"/>
  <c r="P84" i="55"/>
  <c r="Q84" i="55" s="1"/>
  <c r="K84" i="55"/>
  <c r="K83" i="55"/>
  <c r="P83" i="55" s="1"/>
  <c r="Q83" i="55" s="1"/>
  <c r="K82" i="55"/>
  <c r="P82" i="55" s="1"/>
  <c r="Q82" i="55" s="1"/>
  <c r="K81" i="55"/>
  <c r="P81" i="55" s="1"/>
  <c r="Q81" i="55" s="1"/>
  <c r="K80" i="55"/>
  <c r="P80" i="55" s="1"/>
  <c r="Q80" i="55" s="1"/>
  <c r="M79" i="55"/>
  <c r="P79" i="55" s="1"/>
  <c r="Q79" i="55" s="1"/>
  <c r="P78" i="55"/>
  <c r="Q78" i="55" s="1"/>
  <c r="L77" i="55"/>
  <c r="K77" i="55"/>
  <c r="L76" i="55"/>
  <c r="K76" i="55"/>
  <c r="L75" i="55"/>
  <c r="K75" i="55"/>
  <c r="G75" i="55"/>
  <c r="P74" i="55"/>
  <c r="Q74" i="55" s="1"/>
  <c r="M74" i="55"/>
  <c r="K73" i="55"/>
  <c r="P73" i="55" s="1"/>
  <c r="Q73" i="55" s="1"/>
  <c r="K72" i="55"/>
  <c r="P72" i="55" s="1"/>
  <c r="Q72" i="55" s="1"/>
  <c r="K71" i="55"/>
  <c r="P71" i="55" s="1"/>
  <c r="Q71" i="55" s="1"/>
  <c r="K70" i="55"/>
  <c r="P70" i="55" s="1"/>
  <c r="Q70" i="55" s="1"/>
  <c r="K69" i="55"/>
  <c r="P69" i="55" s="1"/>
  <c r="Q69" i="55" s="1"/>
  <c r="K68" i="55"/>
  <c r="P68" i="55" s="1"/>
  <c r="Q68" i="55" s="1"/>
  <c r="M67" i="55"/>
  <c r="P67" i="55" s="1"/>
  <c r="Q67" i="55" s="1"/>
  <c r="P66" i="55"/>
  <c r="Q66" i="55" s="1"/>
  <c r="M66" i="55"/>
  <c r="L65" i="55"/>
  <c r="K65" i="55"/>
  <c r="M65" i="55" s="1"/>
  <c r="J65" i="55"/>
  <c r="J338" i="55" s="1"/>
  <c r="G65" i="55"/>
  <c r="G338" i="55" s="1"/>
  <c r="M64" i="55"/>
  <c r="P64" i="55" s="1"/>
  <c r="Q64" i="55" s="1"/>
  <c r="K63" i="55"/>
  <c r="P63" i="55" s="1"/>
  <c r="Q63" i="55" s="1"/>
  <c r="K62" i="55"/>
  <c r="P62" i="55" s="1"/>
  <c r="Q62" i="55" s="1"/>
  <c r="K61" i="55"/>
  <c r="P61" i="55" s="1"/>
  <c r="Q61" i="55" s="1"/>
  <c r="K60" i="55"/>
  <c r="P60" i="55" s="1"/>
  <c r="Q60" i="55" s="1"/>
  <c r="K59" i="55"/>
  <c r="P59" i="55" s="1"/>
  <c r="Q59" i="55" s="1"/>
  <c r="K58" i="55"/>
  <c r="P58" i="55" s="1"/>
  <c r="Q58" i="55" s="1"/>
  <c r="M57" i="55"/>
  <c r="P57" i="55" s="1"/>
  <c r="Q57" i="55" s="1"/>
  <c r="M56" i="55"/>
  <c r="P56" i="55" s="1"/>
  <c r="Q56" i="55" s="1"/>
  <c r="M55" i="55"/>
  <c r="P55" i="55" s="1"/>
  <c r="Q55" i="55" s="1"/>
  <c r="K54" i="55"/>
  <c r="P54" i="55" s="1"/>
  <c r="Q54" i="55" s="1"/>
  <c r="K53" i="55"/>
  <c r="P53" i="55" s="1"/>
  <c r="Q53" i="55" s="1"/>
  <c r="K52" i="55"/>
  <c r="P52" i="55" s="1"/>
  <c r="Q52" i="55" s="1"/>
  <c r="L51" i="55"/>
  <c r="K51" i="55"/>
  <c r="P51" i="55" s="1"/>
  <c r="Q51" i="55" s="1"/>
  <c r="Q50" i="55"/>
  <c r="P50" i="55"/>
  <c r="L49" i="55"/>
  <c r="K49" i="55"/>
  <c r="L48" i="55"/>
  <c r="P48" i="55" s="1"/>
  <c r="Q48" i="55" s="1"/>
  <c r="K48" i="55"/>
  <c r="L47" i="55"/>
  <c r="K47" i="55"/>
  <c r="M46" i="55"/>
  <c r="P46" i="55" s="1"/>
  <c r="Q46" i="55" s="1"/>
  <c r="P45" i="55"/>
  <c r="Q45" i="55" s="1"/>
  <c r="P44" i="55"/>
  <c r="Q44" i="55" s="1"/>
  <c r="M43" i="55"/>
  <c r="P43" i="55" s="1"/>
  <c r="Q43" i="55" s="1"/>
  <c r="M42" i="55"/>
  <c r="P42" i="55" s="1"/>
  <c r="Q42" i="55" s="1"/>
  <c r="P41" i="55"/>
  <c r="Q41" i="55" s="1"/>
  <c r="M41" i="55"/>
  <c r="P40" i="55"/>
  <c r="Q40" i="55" s="1"/>
  <c r="M39" i="55"/>
  <c r="P39" i="55" s="1"/>
  <c r="Q39" i="55" s="1"/>
  <c r="P38" i="55"/>
  <c r="Q38" i="55" s="1"/>
  <c r="K37" i="55"/>
  <c r="P37" i="55" s="1"/>
  <c r="Q37" i="55" s="1"/>
  <c r="K36" i="55"/>
  <c r="P36" i="55" s="1"/>
  <c r="Q36" i="55" s="1"/>
  <c r="P35" i="55"/>
  <c r="Q35" i="55" s="1"/>
  <c r="K35" i="55"/>
  <c r="P34" i="55"/>
  <c r="Q34" i="55" s="1"/>
  <c r="Q33" i="55"/>
  <c r="P33" i="55"/>
  <c r="K32" i="55"/>
  <c r="P32" i="55" s="1"/>
  <c r="Q32" i="55" s="1"/>
  <c r="K31" i="55"/>
  <c r="P31" i="55" s="1"/>
  <c r="Q31" i="55" s="1"/>
  <c r="K30" i="55"/>
  <c r="P30" i="55" s="1"/>
  <c r="Q30" i="55" s="1"/>
  <c r="P29" i="55"/>
  <c r="Q29" i="55" s="1"/>
  <c r="M29" i="55"/>
  <c r="L28" i="55"/>
  <c r="K28" i="55"/>
  <c r="L27" i="55"/>
  <c r="P27" i="55" s="1"/>
  <c r="Q27" i="55" s="1"/>
  <c r="K27" i="55"/>
  <c r="K26" i="55"/>
  <c r="P26" i="55" s="1"/>
  <c r="Q26" i="55" s="1"/>
  <c r="K25" i="55"/>
  <c r="P25" i="55" s="1"/>
  <c r="Q25" i="55" s="1"/>
  <c r="K24" i="55"/>
  <c r="P24" i="55" s="1"/>
  <c r="Q24" i="55" s="1"/>
  <c r="P23" i="55"/>
  <c r="Q23" i="55" s="1"/>
  <c r="M23" i="55"/>
  <c r="M22" i="55"/>
  <c r="P22" i="55" s="1"/>
  <c r="Q22" i="55" s="1"/>
  <c r="M21" i="55"/>
  <c r="P21" i="55" s="1"/>
  <c r="Q21" i="55" s="1"/>
  <c r="L20" i="55"/>
  <c r="K20" i="55"/>
  <c r="K19" i="55"/>
  <c r="P19" i="55" s="1"/>
  <c r="Q19" i="55" s="1"/>
  <c r="P18" i="55"/>
  <c r="Q18" i="55" s="1"/>
  <c r="K18" i="55"/>
  <c r="K17" i="55"/>
  <c r="P17" i="55" s="1"/>
  <c r="Q17" i="55" s="1"/>
  <c r="L16" i="55"/>
  <c r="K16" i="55"/>
  <c r="L15" i="55"/>
  <c r="K15" i="55"/>
  <c r="K14" i="55"/>
  <c r="P14" i="55" s="1"/>
  <c r="Q14" i="55" s="1"/>
  <c r="K13" i="55"/>
  <c r="P13" i="55" s="1"/>
  <c r="Q13" i="55" s="1"/>
  <c r="K12" i="55"/>
  <c r="P12" i="55" s="1"/>
  <c r="Q12" i="55" s="1"/>
  <c r="P11" i="55"/>
  <c r="Q11" i="55" s="1"/>
  <c r="M11" i="55"/>
  <c r="M10" i="55"/>
  <c r="P10" i="55" s="1"/>
  <c r="Q10" i="55" s="1"/>
  <c r="M9" i="55"/>
  <c r="P9" i="55" s="1"/>
  <c r="Q9" i="55" s="1"/>
  <c r="L8" i="55"/>
  <c r="K8" i="55"/>
  <c r="P8" i="55" s="1"/>
  <c r="Q8" i="55" s="1"/>
  <c r="L7" i="55"/>
  <c r="K7" i="55"/>
  <c r="K6" i="55"/>
  <c r="P6" i="55" s="1"/>
  <c r="Q6" i="55" s="1"/>
  <c r="K5" i="55"/>
  <c r="P5" i="55" s="1"/>
  <c r="Q5" i="55" s="1"/>
  <c r="K4" i="55"/>
  <c r="P4" i="55" s="1"/>
  <c r="Q4" i="55" s="1"/>
  <c r="L3" i="55"/>
  <c r="L338" i="55" s="1"/>
  <c r="K3" i="55"/>
  <c r="K338" i="55" s="1"/>
  <c r="F71" i="54"/>
  <c r="C71" i="54"/>
  <c r="AL6" i="54"/>
  <c r="AL5" i="54"/>
  <c r="AG5" i="54"/>
  <c r="Y5" i="54"/>
  <c r="Q5" i="54"/>
  <c r="I5" i="54"/>
  <c r="AL4" i="54"/>
  <c r="AG4" i="54"/>
  <c r="Y4" i="54"/>
  <c r="Q4" i="54"/>
  <c r="I4" i="54"/>
  <c r="AL3" i="54"/>
  <c r="AG3" i="54"/>
  <c r="Y3" i="54"/>
  <c r="Q3" i="54"/>
  <c r="I3" i="54"/>
  <c r="AL2" i="54"/>
  <c r="AG2" i="54"/>
  <c r="AG6" i="54" s="1"/>
  <c r="Y2" i="54"/>
  <c r="Y6" i="54" s="1"/>
  <c r="Q2" i="54"/>
  <c r="Q6" i="54" s="1"/>
  <c r="I2" i="54"/>
  <c r="I6" i="54" s="1"/>
  <c r="AF68"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B67" i="53"/>
  <c r="AF66" i="53"/>
  <c r="AF65" i="53"/>
  <c r="AF64" i="53"/>
  <c r="AF63" i="53"/>
  <c r="AF67" i="53" s="1"/>
  <c r="I62" i="53"/>
  <c r="H62" i="53"/>
  <c r="G62" i="53"/>
  <c r="F62" i="53"/>
  <c r="E62" i="53"/>
  <c r="D62" i="53"/>
  <c r="C62" i="53"/>
  <c r="B62" i="53"/>
  <c r="AG50" i="53"/>
  <c r="AG49" i="53"/>
  <c r="AG48" i="53"/>
  <c r="AG47" i="53"/>
  <c r="AG46" i="53"/>
  <c r="AG45" i="53"/>
  <c r="I13" i="53"/>
  <c r="H13" i="53"/>
  <c r="G13" i="53"/>
  <c r="F13" i="53"/>
  <c r="E13" i="53"/>
  <c r="D13" i="53"/>
  <c r="C13" i="53"/>
  <c r="B13" i="53"/>
  <c r="N498" i="52"/>
  <c r="N497" i="52"/>
  <c r="N496" i="52"/>
  <c r="K495" i="52"/>
  <c r="N495" i="52" s="1"/>
  <c r="O495" i="52" s="1"/>
  <c r="N494" i="52"/>
  <c r="O494" i="52" s="1"/>
  <c r="K494" i="52"/>
  <c r="K493" i="52"/>
  <c r="N493" i="52" s="1"/>
  <c r="O493" i="52" s="1"/>
  <c r="N492" i="52"/>
  <c r="C492" i="52"/>
  <c r="N491" i="52"/>
  <c r="O491" i="52" s="1"/>
  <c r="K491" i="52"/>
  <c r="K490" i="52"/>
  <c r="N490" i="52" s="1"/>
  <c r="O490" i="52" s="1"/>
  <c r="K489" i="52"/>
  <c r="N489" i="52" s="1"/>
  <c r="O489" i="52" s="1"/>
  <c r="N484" i="52"/>
  <c r="M484" i="52"/>
  <c r="K484" i="52"/>
  <c r="M483" i="52"/>
  <c r="K483" i="52"/>
  <c r="K482" i="52"/>
  <c r="U482" i="52" s="1"/>
  <c r="V482" i="52" s="1"/>
  <c r="U481" i="52"/>
  <c r="V481" i="52" s="1"/>
  <c r="K481" i="52"/>
  <c r="M480" i="52"/>
  <c r="K480" i="52"/>
  <c r="U479" i="52"/>
  <c r="V479" i="52" s="1"/>
  <c r="U478" i="52"/>
  <c r="V478" i="52" s="1"/>
  <c r="M477" i="52"/>
  <c r="K477" i="52"/>
  <c r="M476" i="52"/>
  <c r="K476" i="52"/>
  <c r="U475" i="52"/>
  <c r="V475" i="52" s="1"/>
  <c r="K475" i="52"/>
  <c r="M474" i="52"/>
  <c r="K474" i="52"/>
  <c r="U473" i="52"/>
  <c r="V473" i="52" s="1"/>
  <c r="K473" i="52"/>
  <c r="K472" i="52"/>
  <c r="N471" i="52"/>
  <c r="M471" i="52"/>
  <c r="K471" i="52"/>
  <c r="K470" i="52"/>
  <c r="U470" i="52" s="1"/>
  <c r="V470" i="52" s="1"/>
  <c r="M469" i="52"/>
  <c r="K469" i="52"/>
  <c r="M468" i="52"/>
  <c r="K468" i="52"/>
  <c r="K467" i="52"/>
  <c r="U467" i="52" s="1"/>
  <c r="V467" i="52" s="1"/>
  <c r="U466" i="52"/>
  <c r="V466" i="52" s="1"/>
  <c r="K466" i="52"/>
  <c r="N465" i="52"/>
  <c r="U465" i="52" s="1"/>
  <c r="V465" i="52" s="1"/>
  <c r="K464" i="52"/>
  <c r="N464" i="52" s="1"/>
  <c r="U464" i="52" s="1"/>
  <c r="V464" i="52" s="1"/>
  <c r="M463" i="52"/>
  <c r="K463" i="52"/>
  <c r="M462" i="52"/>
  <c r="K462" i="52"/>
  <c r="U461" i="52"/>
  <c r="V461" i="52" s="1"/>
  <c r="K461" i="52"/>
  <c r="N460" i="52"/>
  <c r="K460" i="52"/>
  <c r="U460" i="52" s="1"/>
  <c r="V460" i="52" s="1"/>
  <c r="N459" i="52"/>
  <c r="K459" i="52"/>
  <c r="U459" i="52" s="1"/>
  <c r="V459" i="52" s="1"/>
  <c r="K458" i="52"/>
  <c r="U458" i="52" s="1"/>
  <c r="V458" i="52" s="1"/>
  <c r="U457" i="52"/>
  <c r="V457" i="52" s="1"/>
  <c r="K457" i="52"/>
  <c r="K456" i="52"/>
  <c r="U456" i="52" s="1"/>
  <c r="V456" i="52" s="1"/>
  <c r="K455" i="52"/>
  <c r="U455" i="52" s="1"/>
  <c r="V455" i="52" s="1"/>
  <c r="K454" i="52"/>
  <c r="U454" i="52" s="1"/>
  <c r="V454" i="52" s="1"/>
  <c r="M453" i="52"/>
  <c r="K453" i="52"/>
  <c r="M452" i="52"/>
  <c r="K452" i="52"/>
  <c r="N451" i="52"/>
  <c r="K451" i="52"/>
  <c r="U451" i="52" s="1"/>
  <c r="V451" i="52" s="1"/>
  <c r="M450" i="52"/>
  <c r="K450" i="52"/>
  <c r="U449" i="52"/>
  <c r="V449" i="52" s="1"/>
  <c r="M448" i="52"/>
  <c r="K448" i="52"/>
  <c r="U447" i="52"/>
  <c r="V447" i="52" s="1"/>
  <c r="K446" i="52"/>
  <c r="N446" i="52" s="1"/>
  <c r="U446" i="52" s="1"/>
  <c r="V446" i="52" s="1"/>
  <c r="M445" i="52"/>
  <c r="K445" i="52"/>
  <c r="U444" i="52"/>
  <c r="V444" i="52" s="1"/>
  <c r="K444" i="52"/>
  <c r="K443" i="52"/>
  <c r="U443" i="52" s="1"/>
  <c r="V443" i="52" s="1"/>
  <c r="U442" i="52"/>
  <c r="V442" i="52" s="1"/>
  <c r="K442" i="52"/>
  <c r="K441" i="52"/>
  <c r="U441" i="52" s="1"/>
  <c r="V441" i="52" s="1"/>
  <c r="K440" i="52"/>
  <c r="U439" i="52"/>
  <c r="V439" i="52" s="1"/>
  <c r="K439" i="52"/>
  <c r="K438" i="52"/>
  <c r="U438" i="52" s="1"/>
  <c r="V438" i="52" s="1"/>
  <c r="M437" i="52"/>
  <c r="K437" i="52"/>
  <c r="U436" i="52"/>
  <c r="V436" i="52" s="1"/>
  <c r="K435" i="52"/>
  <c r="U435" i="52" s="1"/>
  <c r="V435" i="52" s="1"/>
  <c r="K434" i="52"/>
  <c r="U434" i="52" s="1"/>
  <c r="V434" i="52" s="1"/>
  <c r="K433" i="52"/>
  <c r="U433" i="52" s="1"/>
  <c r="V433" i="52" s="1"/>
  <c r="V432" i="52"/>
  <c r="U432" i="52"/>
  <c r="N431" i="52"/>
  <c r="K431" i="52"/>
  <c r="U431" i="52" s="1"/>
  <c r="V431" i="52" s="1"/>
  <c r="V430" i="52"/>
  <c r="U430" i="52"/>
  <c r="V429" i="52"/>
  <c r="U429" i="52"/>
  <c r="N428" i="52"/>
  <c r="K428" i="52"/>
  <c r="U428" i="52" s="1"/>
  <c r="V428" i="52" s="1"/>
  <c r="V427" i="52"/>
  <c r="U427" i="52"/>
  <c r="M426" i="52"/>
  <c r="U426" i="52" s="1"/>
  <c r="V426" i="52" s="1"/>
  <c r="K426" i="52"/>
  <c r="N425" i="52"/>
  <c r="U425" i="52" s="1"/>
  <c r="V425" i="52" s="1"/>
  <c r="K425" i="52"/>
  <c r="V424" i="52"/>
  <c r="U424" i="52"/>
  <c r="V423" i="52"/>
  <c r="U423" i="52"/>
  <c r="M422" i="52"/>
  <c r="U422" i="52" s="1"/>
  <c r="V422" i="52" s="1"/>
  <c r="K422" i="52"/>
  <c r="M421" i="52"/>
  <c r="K421" i="52"/>
  <c r="U420" i="52"/>
  <c r="V420" i="52" s="1"/>
  <c r="K420" i="52"/>
  <c r="K419" i="52"/>
  <c r="U419" i="52" s="1"/>
  <c r="V419" i="52" s="1"/>
  <c r="K418" i="52"/>
  <c r="U418" i="52" s="1"/>
  <c r="V418" i="52" s="1"/>
  <c r="N417" i="52"/>
  <c r="K417" i="52"/>
  <c r="U417" i="52" s="1"/>
  <c r="V417" i="52" s="1"/>
  <c r="K416" i="52"/>
  <c r="U416" i="52" s="1"/>
  <c r="V416" i="52" s="1"/>
  <c r="U415" i="52"/>
  <c r="V415" i="52" s="1"/>
  <c r="U414" i="52"/>
  <c r="V414" i="52" s="1"/>
  <c r="K414" i="52"/>
  <c r="K413" i="52"/>
  <c r="U413" i="52" s="1"/>
  <c r="V413" i="52" s="1"/>
  <c r="U412" i="52"/>
  <c r="V412" i="52" s="1"/>
  <c r="K412" i="52"/>
  <c r="K411" i="52"/>
  <c r="U411" i="52" s="1"/>
  <c r="V411" i="52" s="1"/>
  <c r="U410" i="52"/>
  <c r="V410" i="52" s="1"/>
  <c r="U409" i="52"/>
  <c r="V409" i="52" s="1"/>
  <c r="M408" i="52"/>
  <c r="K408" i="52"/>
  <c r="K407" i="52"/>
  <c r="M406" i="52"/>
  <c r="K406" i="52"/>
  <c r="M405" i="52"/>
  <c r="K405" i="52"/>
  <c r="N405" i="52" s="1"/>
  <c r="G405" i="52"/>
  <c r="N404" i="52"/>
  <c r="K404" i="52"/>
  <c r="U404" i="52" s="1"/>
  <c r="V404" i="52" s="1"/>
  <c r="K403" i="52"/>
  <c r="U403" i="52" s="1"/>
  <c r="V403" i="52" s="1"/>
  <c r="U402" i="52"/>
  <c r="V402" i="52" s="1"/>
  <c r="K402" i="52"/>
  <c r="K401" i="52"/>
  <c r="U401" i="52" s="1"/>
  <c r="V401" i="52" s="1"/>
  <c r="K400" i="52"/>
  <c r="U399" i="52"/>
  <c r="V399" i="52" s="1"/>
  <c r="K399" i="52"/>
  <c r="M398" i="52"/>
  <c r="K398" i="52"/>
  <c r="M397" i="52"/>
  <c r="K397" i="52"/>
  <c r="K396" i="52"/>
  <c r="U396" i="52" s="1"/>
  <c r="V396" i="52" s="1"/>
  <c r="K395" i="52"/>
  <c r="U395" i="52" s="1"/>
  <c r="V395" i="52" s="1"/>
  <c r="K394" i="52"/>
  <c r="U394" i="52" s="1"/>
  <c r="V394" i="52" s="1"/>
  <c r="K393" i="52"/>
  <c r="N393" i="52" s="1"/>
  <c r="U393" i="52" s="1"/>
  <c r="V393" i="52" s="1"/>
  <c r="M392" i="52"/>
  <c r="K392" i="52"/>
  <c r="M391" i="52"/>
  <c r="K391" i="52"/>
  <c r="U390" i="52"/>
  <c r="V390" i="52" s="1"/>
  <c r="K390" i="52"/>
  <c r="V389" i="52"/>
  <c r="U389" i="52"/>
  <c r="M388" i="52"/>
  <c r="K388" i="52"/>
  <c r="V387" i="52"/>
  <c r="U387" i="52"/>
  <c r="N386" i="52"/>
  <c r="U386" i="52" s="1"/>
  <c r="V386" i="52" s="1"/>
  <c r="K386" i="52"/>
  <c r="M385" i="52"/>
  <c r="K385" i="52"/>
  <c r="K384" i="52"/>
  <c r="U384" i="52" s="1"/>
  <c r="V384" i="52" s="1"/>
  <c r="K383" i="52"/>
  <c r="U383" i="52" s="1"/>
  <c r="V383" i="52" s="1"/>
  <c r="K382" i="52"/>
  <c r="U382" i="52" s="1"/>
  <c r="V382" i="52" s="1"/>
  <c r="N381" i="52"/>
  <c r="K381" i="52"/>
  <c r="U381" i="52" s="1"/>
  <c r="V381" i="52" s="1"/>
  <c r="K380" i="52"/>
  <c r="U380" i="52" s="1"/>
  <c r="V380" i="52" s="1"/>
  <c r="M379" i="52"/>
  <c r="K379" i="52"/>
  <c r="J379" i="52"/>
  <c r="G379" i="52"/>
  <c r="K378" i="52"/>
  <c r="U378" i="52" s="1"/>
  <c r="V378" i="52" s="1"/>
  <c r="K377" i="52"/>
  <c r="U377" i="52" s="1"/>
  <c r="V377" i="52" s="1"/>
  <c r="K376" i="52"/>
  <c r="U376" i="52" s="1"/>
  <c r="V376" i="52" s="1"/>
  <c r="K375" i="52"/>
  <c r="U375" i="52" s="1"/>
  <c r="V375" i="52" s="1"/>
  <c r="K374" i="52"/>
  <c r="N374" i="52" s="1"/>
  <c r="U374" i="52" s="1"/>
  <c r="V374" i="52" s="1"/>
  <c r="U373" i="52"/>
  <c r="V373" i="52" s="1"/>
  <c r="M372" i="52"/>
  <c r="K372" i="52"/>
  <c r="M371" i="52"/>
  <c r="K371" i="52"/>
  <c r="K370" i="52"/>
  <c r="U370" i="52" s="1"/>
  <c r="V370" i="52" s="1"/>
  <c r="U369" i="52"/>
  <c r="V369" i="52" s="1"/>
  <c r="U368" i="52"/>
  <c r="V368" i="52" s="1"/>
  <c r="K367" i="52"/>
  <c r="U367" i="52" s="1"/>
  <c r="V367" i="52" s="1"/>
  <c r="K366" i="52"/>
  <c r="U366" i="52" s="1"/>
  <c r="V366" i="52" s="1"/>
  <c r="K365" i="52"/>
  <c r="U365" i="52" s="1"/>
  <c r="V365" i="52" s="1"/>
  <c r="N364" i="52"/>
  <c r="K364" i="52"/>
  <c r="U364" i="52" s="1"/>
  <c r="V364" i="52" s="1"/>
  <c r="K363" i="52"/>
  <c r="U363" i="52" s="1"/>
  <c r="V363" i="52" s="1"/>
  <c r="M362" i="52"/>
  <c r="K362" i="52"/>
  <c r="J362" i="52"/>
  <c r="G362" i="52"/>
  <c r="U361" i="52"/>
  <c r="V361" i="52" s="1"/>
  <c r="N361" i="52"/>
  <c r="M360" i="52"/>
  <c r="K360" i="52"/>
  <c r="G360" i="52"/>
  <c r="U359" i="52"/>
  <c r="V359" i="52" s="1"/>
  <c r="K359" i="52"/>
  <c r="K358" i="52"/>
  <c r="U358" i="52" s="1"/>
  <c r="V358" i="52" s="1"/>
  <c r="U357" i="52"/>
  <c r="V357" i="52" s="1"/>
  <c r="U356" i="52"/>
  <c r="V356" i="52" s="1"/>
  <c r="K356" i="52"/>
  <c r="N355" i="52"/>
  <c r="K355" i="52"/>
  <c r="U355" i="52" s="1"/>
  <c r="V355" i="52" s="1"/>
  <c r="N354" i="52"/>
  <c r="K354" i="52"/>
  <c r="U354" i="52" s="1"/>
  <c r="V354" i="52" s="1"/>
  <c r="M353" i="52"/>
  <c r="K353" i="52"/>
  <c r="J353" i="52"/>
  <c r="G353" i="52"/>
  <c r="M352" i="52"/>
  <c r="K352" i="52"/>
  <c r="G351" i="52"/>
  <c r="U351" i="52" s="1"/>
  <c r="V351" i="52" s="1"/>
  <c r="M350" i="52"/>
  <c r="K350" i="52"/>
  <c r="U349" i="52"/>
  <c r="V349" i="52" s="1"/>
  <c r="K349" i="52"/>
  <c r="K348" i="52"/>
  <c r="U348" i="52" s="1"/>
  <c r="V348" i="52" s="1"/>
  <c r="M347" i="52"/>
  <c r="K347" i="52"/>
  <c r="K346" i="52"/>
  <c r="N346" i="52" s="1"/>
  <c r="U346" i="52" s="1"/>
  <c r="V346" i="52" s="1"/>
  <c r="U345" i="52"/>
  <c r="V345" i="52" s="1"/>
  <c r="N345" i="52"/>
  <c r="M344" i="52"/>
  <c r="K344" i="52"/>
  <c r="G344" i="52"/>
  <c r="M343" i="52"/>
  <c r="K343" i="52"/>
  <c r="U342" i="52"/>
  <c r="V342" i="52" s="1"/>
  <c r="K342" i="52"/>
  <c r="K341" i="52"/>
  <c r="U341" i="52" s="1"/>
  <c r="V341" i="52" s="1"/>
  <c r="K340" i="52"/>
  <c r="K339" i="52"/>
  <c r="M338" i="52"/>
  <c r="K338" i="52"/>
  <c r="U338" i="52" s="1"/>
  <c r="V338" i="52" s="1"/>
  <c r="M337" i="52"/>
  <c r="K337" i="52"/>
  <c r="U336" i="52"/>
  <c r="V336" i="52" s="1"/>
  <c r="N336" i="52"/>
  <c r="N335" i="52"/>
  <c r="U335" i="52" s="1"/>
  <c r="V335" i="52" s="1"/>
  <c r="K335" i="52"/>
  <c r="M334" i="52"/>
  <c r="K334" i="52"/>
  <c r="M333" i="52"/>
  <c r="K333" i="52"/>
  <c r="K332" i="52"/>
  <c r="U332" i="52" s="1"/>
  <c r="V332" i="52" s="1"/>
  <c r="K331" i="52"/>
  <c r="U331" i="52" s="1"/>
  <c r="V331" i="52" s="1"/>
  <c r="U330" i="52"/>
  <c r="V330" i="52" s="1"/>
  <c r="K330" i="52"/>
  <c r="V329" i="52"/>
  <c r="U329" i="52"/>
  <c r="N328" i="52"/>
  <c r="U328" i="52" s="1"/>
  <c r="V328" i="52" s="1"/>
  <c r="K328" i="52"/>
  <c r="G327" i="52"/>
  <c r="U327" i="52" s="1"/>
  <c r="V327" i="52" s="1"/>
  <c r="U326" i="52"/>
  <c r="V326" i="52" s="1"/>
  <c r="K326" i="52"/>
  <c r="K325" i="52"/>
  <c r="U325" i="52" s="1"/>
  <c r="V325" i="52" s="1"/>
  <c r="K324" i="52"/>
  <c r="U324" i="52" s="1"/>
  <c r="V324" i="52" s="1"/>
  <c r="K323" i="52"/>
  <c r="U323" i="52" s="1"/>
  <c r="V323" i="52" s="1"/>
  <c r="K322" i="52"/>
  <c r="N322" i="52" s="1"/>
  <c r="M321" i="52"/>
  <c r="K321" i="52"/>
  <c r="U320" i="52"/>
  <c r="V320" i="52" s="1"/>
  <c r="K320" i="52"/>
  <c r="N320" i="52" s="1"/>
  <c r="M319" i="52"/>
  <c r="K319" i="52"/>
  <c r="M318" i="52"/>
  <c r="K318" i="52"/>
  <c r="N318" i="52" s="1"/>
  <c r="M317" i="52"/>
  <c r="K317" i="52"/>
  <c r="K316" i="52"/>
  <c r="U316" i="52" s="1"/>
  <c r="V316" i="52" s="1"/>
  <c r="U315" i="52"/>
  <c r="V315" i="52" s="1"/>
  <c r="K315" i="52"/>
  <c r="V314" i="52"/>
  <c r="U314" i="52"/>
  <c r="N313" i="52"/>
  <c r="K313" i="52"/>
  <c r="U313" i="52" s="1"/>
  <c r="V313" i="52" s="1"/>
  <c r="N312" i="52"/>
  <c r="K312" i="52"/>
  <c r="U312" i="52" s="1"/>
  <c r="V312" i="52" s="1"/>
  <c r="M311" i="52"/>
  <c r="K311" i="52"/>
  <c r="N310" i="52"/>
  <c r="K310" i="52"/>
  <c r="V309" i="52"/>
  <c r="U309" i="52"/>
  <c r="K308" i="52"/>
  <c r="U308" i="52" s="1"/>
  <c r="V308" i="52" s="1"/>
  <c r="K307" i="52"/>
  <c r="U307" i="52" s="1"/>
  <c r="V307" i="52" s="1"/>
  <c r="V306" i="52"/>
  <c r="K306" i="52"/>
  <c r="U306" i="52" s="1"/>
  <c r="K305" i="52"/>
  <c r="N305" i="52" s="1"/>
  <c r="M304" i="52"/>
  <c r="K304" i="52"/>
  <c r="U303" i="52"/>
  <c r="V303" i="52" s="1"/>
  <c r="K303" i="52"/>
  <c r="K302" i="52"/>
  <c r="U302" i="52" s="1"/>
  <c r="V302" i="52" s="1"/>
  <c r="K301" i="52"/>
  <c r="U301" i="52" s="1"/>
  <c r="V301" i="52" s="1"/>
  <c r="M300" i="52"/>
  <c r="K300" i="52"/>
  <c r="U300" i="52" s="1"/>
  <c r="V300" i="52" s="1"/>
  <c r="M299" i="52"/>
  <c r="K299" i="52"/>
  <c r="U298" i="52"/>
  <c r="V298" i="52" s="1"/>
  <c r="K298" i="52"/>
  <c r="M297" i="52"/>
  <c r="K297" i="52"/>
  <c r="U296" i="52"/>
  <c r="V296" i="52" s="1"/>
  <c r="K296" i="52"/>
  <c r="M295" i="52"/>
  <c r="K295" i="52"/>
  <c r="U294" i="52"/>
  <c r="V294" i="52" s="1"/>
  <c r="M293" i="52"/>
  <c r="K293" i="52"/>
  <c r="U292" i="52"/>
  <c r="V292" i="52" s="1"/>
  <c r="K292" i="52"/>
  <c r="N292" i="52" s="1"/>
  <c r="U291" i="52"/>
  <c r="V291" i="52" s="1"/>
  <c r="U290" i="52"/>
  <c r="V290" i="52" s="1"/>
  <c r="K290" i="52"/>
  <c r="K289" i="52"/>
  <c r="U289" i="52" s="1"/>
  <c r="V289" i="52" s="1"/>
  <c r="K288" i="52"/>
  <c r="U288" i="52" s="1"/>
  <c r="V288" i="52" s="1"/>
  <c r="N287" i="52"/>
  <c r="U287" i="52" s="1"/>
  <c r="V287" i="52" s="1"/>
  <c r="K287" i="52"/>
  <c r="V286" i="52"/>
  <c r="K286" i="52"/>
  <c r="U286" i="52" s="1"/>
  <c r="M285" i="52"/>
  <c r="K285" i="52"/>
  <c r="U285" i="52" s="1"/>
  <c r="V285" i="52" s="1"/>
  <c r="U284" i="52"/>
  <c r="V284" i="52" s="1"/>
  <c r="U283" i="52"/>
  <c r="V283" i="52" s="1"/>
  <c r="K283" i="52"/>
  <c r="K282" i="52"/>
  <c r="U282" i="52" s="1"/>
  <c r="V282" i="52" s="1"/>
  <c r="K281" i="52"/>
  <c r="U281" i="52" s="1"/>
  <c r="V281" i="52" s="1"/>
  <c r="V280" i="52"/>
  <c r="N280" i="52"/>
  <c r="K280" i="52"/>
  <c r="U280" i="52" s="1"/>
  <c r="M279" i="52"/>
  <c r="K279" i="52"/>
  <c r="M278" i="52"/>
  <c r="N278" i="52" s="1"/>
  <c r="K278" i="52"/>
  <c r="K277" i="52"/>
  <c r="U277" i="52" s="1"/>
  <c r="V277" i="52" s="1"/>
  <c r="M276" i="52"/>
  <c r="K276" i="52"/>
  <c r="N275" i="52"/>
  <c r="U275" i="52" s="1"/>
  <c r="V275" i="52" s="1"/>
  <c r="K275" i="52"/>
  <c r="V274" i="52"/>
  <c r="U274" i="52"/>
  <c r="K273" i="52"/>
  <c r="U273" i="52" s="1"/>
  <c r="V273" i="52" s="1"/>
  <c r="U272" i="52"/>
  <c r="V272" i="52" s="1"/>
  <c r="K272" i="52"/>
  <c r="K271" i="52"/>
  <c r="U271" i="52" s="1"/>
  <c r="V271" i="52" s="1"/>
  <c r="U270" i="52"/>
  <c r="V270" i="52" s="1"/>
  <c r="K270" i="52"/>
  <c r="V269" i="52"/>
  <c r="N269" i="52"/>
  <c r="K269" i="52"/>
  <c r="U269" i="52" s="1"/>
  <c r="V268" i="52"/>
  <c r="U268" i="52"/>
  <c r="N267" i="52"/>
  <c r="U267" i="52" s="1"/>
  <c r="V267" i="52" s="1"/>
  <c r="K267" i="52"/>
  <c r="V266" i="52"/>
  <c r="K266" i="52"/>
  <c r="U266" i="52" s="1"/>
  <c r="M265" i="52"/>
  <c r="K265" i="52"/>
  <c r="U264" i="52"/>
  <c r="V264" i="52" s="1"/>
  <c r="U263" i="52"/>
  <c r="V263" i="52" s="1"/>
  <c r="K263" i="52"/>
  <c r="V262" i="52"/>
  <c r="K262" i="52"/>
  <c r="U262" i="52" s="1"/>
  <c r="U261" i="52"/>
  <c r="V261" i="52" s="1"/>
  <c r="K261" i="52"/>
  <c r="V260" i="52"/>
  <c r="U260" i="52"/>
  <c r="N259" i="52"/>
  <c r="U259" i="52" s="1"/>
  <c r="V259" i="52" s="1"/>
  <c r="K259" i="52"/>
  <c r="M258" i="52"/>
  <c r="K258" i="52"/>
  <c r="M257" i="52"/>
  <c r="K257" i="52"/>
  <c r="M256" i="52"/>
  <c r="K256" i="52"/>
  <c r="N256" i="52" s="1"/>
  <c r="M255" i="52"/>
  <c r="K255" i="52"/>
  <c r="M254" i="52"/>
  <c r="K254" i="52"/>
  <c r="U254" i="52" s="1"/>
  <c r="V254" i="52" s="1"/>
  <c r="M253" i="52"/>
  <c r="K253" i="52"/>
  <c r="M252" i="52"/>
  <c r="K252" i="52"/>
  <c r="U252" i="52" s="1"/>
  <c r="V252" i="52" s="1"/>
  <c r="N251" i="52"/>
  <c r="K251" i="52"/>
  <c r="K250" i="52"/>
  <c r="U250" i="52" s="1"/>
  <c r="V250" i="52" s="1"/>
  <c r="U249" i="52"/>
  <c r="V249" i="52" s="1"/>
  <c r="M249" i="52"/>
  <c r="K249" i="52"/>
  <c r="U248" i="52"/>
  <c r="V248" i="52" s="1"/>
  <c r="K248" i="52"/>
  <c r="M247" i="52"/>
  <c r="K247" i="52"/>
  <c r="V246" i="52"/>
  <c r="U246" i="52"/>
  <c r="N245" i="52"/>
  <c r="K245" i="52"/>
  <c r="U245" i="52" s="1"/>
  <c r="V245" i="52" s="1"/>
  <c r="N244" i="52"/>
  <c r="K244" i="52"/>
  <c r="U244" i="52" s="1"/>
  <c r="V244" i="52" s="1"/>
  <c r="V243" i="52"/>
  <c r="K243" i="52"/>
  <c r="U243" i="52" s="1"/>
  <c r="K242" i="52"/>
  <c r="N242" i="52" s="1"/>
  <c r="U241" i="52"/>
  <c r="V241" i="52" s="1"/>
  <c r="N241" i="52"/>
  <c r="V240" i="52"/>
  <c r="U240" i="52"/>
  <c r="L240" i="52"/>
  <c r="K240" i="52"/>
  <c r="K239" i="52"/>
  <c r="U239" i="52" s="1"/>
  <c r="V239" i="52" s="1"/>
  <c r="U238" i="52"/>
  <c r="V238" i="52" s="1"/>
  <c r="K238" i="52"/>
  <c r="N238" i="52" s="1"/>
  <c r="U237" i="52"/>
  <c r="V237" i="52" s="1"/>
  <c r="U236" i="52"/>
  <c r="V236" i="52" s="1"/>
  <c r="U235" i="52"/>
  <c r="V235" i="52" s="1"/>
  <c r="U234" i="52"/>
  <c r="V234" i="52" s="1"/>
  <c r="K234" i="52"/>
  <c r="N233" i="52"/>
  <c r="U233" i="52" s="1"/>
  <c r="V233" i="52" s="1"/>
  <c r="K233" i="52"/>
  <c r="N232" i="52"/>
  <c r="U232" i="52" s="1"/>
  <c r="V232" i="52" s="1"/>
  <c r="K232" i="52"/>
  <c r="N231" i="52"/>
  <c r="U231" i="52" s="1"/>
  <c r="V231" i="52" s="1"/>
  <c r="K231" i="52"/>
  <c r="V230" i="52"/>
  <c r="N230" i="52"/>
  <c r="U230" i="52" s="1"/>
  <c r="K230" i="52"/>
  <c r="K229" i="52"/>
  <c r="U229" i="52" s="1"/>
  <c r="V229" i="52" s="1"/>
  <c r="U228" i="52"/>
  <c r="V228" i="52" s="1"/>
  <c r="K228" i="52"/>
  <c r="K227" i="52"/>
  <c r="U227" i="52" s="1"/>
  <c r="V227" i="52" s="1"/>
  <c r="U226" i="52"/>
  <c r="V226" i="52" s="1"/>
  <c r="K226" i="52"/>
  <c r="M225" i="52"/>
  <c r="K225" i="52"/>
  <c r="N225" i="52" s="1"/>
  <c r="K224" i="52"/>
  <c r="N224" i="52" s="1"/>
  <c r="U223" i="52"/>
  <c r="V223" i="52" s="1"/>
  <c r="U222" i="52"/>
  <c r="V222" i="52" s="1"/>
  <c r="U221" i="52"/>
  <c r="V221" i="52" s="1"/>
  <c r="U220" i="52"/>
  <c r="V220" i="52" s="1"/>
  <c r="K220" i="52"/>
  <c r="N220" i="52" s="1"/>
  <c r="U219" i="52"/>
  <c r="V219" i="52" s="1"/>
  <c r="K218" i="52"/>
  <c r="U218" i="52" s="1"/>
  <c r="V218" i="52" s="1"/>
  <c r="K217" i="52"/>
  <c r="U217" i="52" s="1"/>
  <c r="V217" i="52" s="1"/>
  <c r="K216" i="52"/>
  <c r="U216" i="52" s="1"/>
  <c r="V216" i="52" s="1"/>
  <c r="N215" i="52"/>
  <c r="K215" i="52"/>
  <c r="U215" i="52" s="1"/>
  <c r="V215" i="52" s="1"/>
  <c r="V214" i="52"/>
  <c r="K214" i="52"/>
  <c r="U214" i="52" s="1"/>
  <c r="K213" i="52"/>
  <c r="N213" i="52" s="1"/>
  <c r="U212" i="52"/>
  <c r="V212" i="52" s="1"/>
  <c r="K212" i="52"/>
  <c r="K211" i="52"/>
  <c r="U211" i="52" s="1"/>
  <c r="V211" i="52" s="1"/>
  <c r="K210" i="52"/>
  <c r="U210" i="52" s="1"/>
  <c r="V210" i="52" s="1"/>
  <c r="N209" i="52"/>
  <c r="K209" i="52"/>
  <c r="U209" i="52" s="1"/>
  <c r="V209" i="52" s="1"/>
  <c r="K208" i="52"/>
  <c r="U208" i="52" s="1"/>
  <c r="V208" i="52" s="1"/>
  <c r="U207" i="52"/>
  <c r="V207" i="52" s="1"/>
  <c r="K206" i="52"/>
  <c r="N206" i="52" s="1"/>
  <c r="U206" i="52" s="1"/>
  <c r="V206" i="52" s="1"/>
  <c r="U205" i="52"/>
  <c r="V205" i="52" s="1"/>
  <c r="U204" i="52"/>
  <c r="V204" i="52" s="1"/>
  <c r="K204" i="52"/>
  <c r="U203" i="52"/>
  <c r="V203" i="52" s="1"/>
  <c r="K203" i="52"/>
  <c r="K202" i="52"/>
  <c r="U202" i="52" s="1"/>
  <c r="V202" i="52" s="1"/>
  <c r="K201" i="52"/>
  <c r="N200" i="52"/>
  <c r="K200" i="52"/>
  <c r="M199" i="52"/>
  <c r="K199" i="52"/>
  <c r="M198" i="52"/>
  <c r="K198" i="52"/>
  <c r="K197" i="52"/>
  <c r="U197" i="52" s="1"/>
  <c r="V197" i="52" s="1"/>
  <c r="K196" i="52"/>
  <c r="U196" i="52" s="1"/>
  <c r="V196" i="52" s="1"/>
  <c r="U195" i="52"/>
  <c r="V195" i="52" s="1"/>
  <c r="K195" i="52"/>
  <c r="K194" i="52"/>
  <c r="U194" i="52" s="1"/>
  <c r="V194" i="52" s="1"/>
  <c r="M193" i="52"/>
  <c r="K193" i="52"/>
  <c r="N193" i="52" s="1"/>
  <c r="U193" i="52" s="1"/>
  <c r="V193" i="52" s="1"/>
  <c r="U192" i="52"/>
  <c r="V192" i="52" s="1"/>
  <c r="K192" i="52"/>
  <c r="M191" i="52"/>
  <c r="K191" i="52"/>
  <c r="G191" i="52"/>
  <c r="M190" i="52"/>
  <c r="K190" i="52"/>
  <c r="J190" i="52"/>
  <c r="G190" i="52"/>
  <c r="N189" i="52"/>
  <c r="U189" i="52" s="1"/>
  <c r="V189" i="52" s="1"/>
  <c r="K189" i="52"/>
  <c r="U188" i="52"/>
  <c r="V188" i="52" s="1"/>
  <c r="M187" i="52"/>
  <c r="K187" i="52"/>
  <c r="K186" i="52"/>
  <c r="V185" i="52"/>
  <c r="U185" i="52"/>
  <c r="N184" i="52"/>
  <c r="U184" i="52" s="1"/>
  <c r="V184" i="52" s="1"/>
  <c r="K184" i="52"/>
  <c r="M183" i="52"/>
  <c r="U183" i="52" s="1"/>
  <c r="V183" i="52" s="1"/>
  <c r="K183" i="52"/>
  <c r="M182" i="52"/>
  <c r="K182" i="52"/>
  <c r="U181" i="52"/>
  <c r="V181" i="52" s="1"/>
  <c r="K181" i="52"/>
  <c r="K180" i="52"/>
  <c r="U180" i="52" s="1"/>
  <c r="V180" i="52" s="1"/>
  <c r="K179" i="52"/>
  <c r="U179" i="52" s="1"/>
  <c r="V179" i="52" s="1"/>
  <c r="K178" i="52"/>
  <c r="K177" i="52"/>
  <c r="U177" i="52" s="1"/>
  <c r="V177" i="52" s="1"/>
  <c r="M176" i="52"/>
  <c r="U176" i="52" s="1"/>
  <c r="V176" i="52" s="1"/>
  <c r="K176" i="52"/>
  <c r="M175" i="52"/>
  <c r="K175" i="52"/>
  <c r="K174" i="52"/>
  <c r="N174" i="52" s="1"/>
  <c r="U174" i="52" s="1"/>
  <c r="V174" i="52" s="1"/>
  <c r="K173" i="52"/>
  <c r="U173" i="52" s="1"/>
  <c r="V173" i="52" s="1"/>
  <c r="K172" i="52"/>
  <c r="U172" i="52" s="1"/>
  <c r="V172" i="52" s="1"/>
  <c r="K171" i="52"/>
  <c r="U171" i="52" s="1"/>
  <c r="V171" i="52" s="1"/>
  <c r="K170" i="52"/>
  <c r="K169" i="52"/>
  <c r="U169" i="52" s="1"/>
  <c r="V169" i="52" s="1"/>
  <c r="M168" i="52"/>
  <c r="K168" i="52"/>
  <c r="M167" i="52"/>
  <c r="K167" i="52"/>
  <c r="M166" i="52"/>
  <c r="K166" i="52"/>
  <c r="J166" i="52"/>
  <c r="G166" i="52"/>
  <c r="K165" i="52"/>
  <c r="U165" i="52" s="1"/>
  <c r="V165" i="52" s="1"/>
  <c r="K164" i="52"/>
  <c r="U164" i="52" s="1"/>
  <c r="V164" i="52" s="1"/>
  <c r="K163" i="52"/>
  <c r="U163" i="52" s="1"/>
  <c r="V163" i="52" s="1"/>
  <c r="U162" i="52"/>
  <c r="V162" i="52" s="1"/>
  <c r="K162" i="52"/>
  <c r="K161" i="52"/>
  <c r="U161" i="52" s="1"/>
  <c r="V161" i="52" s="1"/>
  <c r="K160" i="52"/>
  <c r="N160" i="52" s="1"/>
  <c r="K159" i="52"/>
  <c r="U159" i="52" s="1"/>
  <c r="V159" i="52" s="1"/>
  <c r="K158" i="52"/>
  <c r="U158" i="52" s="1"/>
  <c r="V158" i="52" s="1"/>
  <c r="K157" i="52"/>
  <c r="U157" i="52" s="1"/>
  <c r="V157" i="52" s="1"/>
  <c r="N156" i="52"/>
  <c r="U156" i="52" s="1"/>
  <c r="V156" i="52" s="1"/>
  <c r="K156" i="52"/>
  <c r="K155" i="52"/>
  <c r="U155" i="52" s="1"/>
  <c r="V155" i="52" s="1"/>
  <c r="M154" i="52"/>
  <c r="K154" i="52"/>
  <c r="M153" i="52"/>
  <c r="K153" i="52"/>
  <c r="K152" i="52"/>
  <c r="U152" i="52" s="1"/>
  <c r="V152" i="52" s="1"/>
  <c r="K151" i="52"/>
  <c r="M150" i="52"/>
  <c r="K150" i="52"/>
  <c r="U149" i="52"/>
  <c r="V149" i="52" s="1"/>
  <c r="U148" i="52"/>
  <c r="V148" i="52" s="1"/>
  <c r="K148" i="52"/>
  <c r="K147" i="52"/>
  <c r="U147" i="52" s="1"/>
  <c r="V147" i="52" s="1"/>
  <c r="K146" i="52"/>
  <c r="U146" i="52" s="1"/>
  <c r="V146" i="52" s="1"/>
  <c r="M145" i="52"/>
  <c r="K145" i="52"/>
  <c r="M144" i="52"/>
  <c r="K144" i="52"/>
  <c r="M143" i="52"/>
  <c r="K143" i="52"/>
  <c r="K142" i="52"/>
  <c r="U142" i="52" s="1"/>
  <c r="V142" i="52" s="1"/>
  <c r="U141" i="52"/>
  <c r="V141" i="52" s="1"/>
  <c r="K141" i="52"/>
  <c r="M140" i="52"/>
  <c r="U140" i="52" s="1"/>
  <c r="V140" i="52" s="1"/>
  <c r="K140" i="52"/>
  <c r="U139" i="52"/>
  <c r="V139" i="52" s="1"/>
  <c r="K138" i="52"/>
  <c r="U138" i="52" s="1"/>
  <c r="V138" i="52" s="1"/>
  <c r="U137" i="52"/>
  <c r="V137" i="52" s="1"/>
  <c r="M137" i="52"/>
  <c r="K137" i="52"/>
  <c r="U136" i="52"/>
  <c r="V136" i="52" s="1"/>
  <c r="U135" i="52"/>
  <c r="V135" i="52" s="1"/>
  <c r="K134" i="52"/>
  <c r="N134" i="52" s="1"/>
  <c r="U134" i="52" s="1"/>
  <c r="V134" i="52" s="1"/>
  <c r="M133" i="52"/>
  <c r="K133" i="52"/>
  <c r="U132" i="52"/>
  <c r="V132" i="52" s="1"/>
  <c r="K131" i="52"/>
  <c r="N131" i="52" s="1"/>
  <c r="K130" i="52"/>
  <c r="N130" i="52" s="1"/>
  <c r="K129" i="52"/>
  <c r="U129" i="52" s="1"/>
  <c r="V129" i="52" s="1"/>
  <c r="M128" i="52"/>
  <c r="K128" i="52"/>
  <c r="M127" i="52"/>
  <c r="K127" i="52"/>
  <c r="M126" i="52"/>
  <c r="K126" i="52"/>
  <c r="K125" i="52"/>
  <c r="M124" i="52"/>
  <c r="K124" i="52"/>
  <c r="K123" i="52"/>
  <c r="U123" i="52" s="1"/>
  <c r="V123" i="52" s="1"/>
  <c r="K122" i="52"/>
  <c r="U122" i="52" s="1"/>
  <c r="V122" i="52" s="1"/>
  <c r="K121" i="52"/>
  <c r="U121" i="52" s="1"/>
  <c r="V121" i="52" s="1"/>
  <c r="K120" i="52"/>
  <c r="U120" i="52" s="1"/>
  <c r="V120" i="52" s="1"/>
  <c r="M119" i="52"/>
  <c r="K119" i="52"/>
  <c r="U119" i="52" s="1"/>
  <c r="V119" i="52" s="1"/>
  <c r="V118" i="52"/>
  <c r="U118" i="52"/>
  <c r="M117" i="52"/>
  <c r="K117" i="52"/>
  <c r="N116" i="52"/>
  <c r="U116" i="52" s="1"/>
  <c r="V116" i="52" s="1"/>
  <c r="K116" i="52"/>
  <c r="U115" i="52"/>
  <c r="V115" i="52" s="1"/>
  <c r="M114" i="52"/>
  <c r="K114" i="52"/>
  <c r="M113" i="52"/>
  <c r="K113" i="52"/>
  <c r="K112" i="52"/>
  <c r="K111" i="52"/>
  <c r="U111" i="52" s="1"/>
  <c r="V111" i="52" s="1"/>
  <c r="K110" i="52"/>
  <c r="U110" i="52" s="1"/>
  <c r="V110" i="52" s="1"/>
  <c r="K109" i="52"/>
  <c r="U109" i="52" s="1"/>
  <c r="V109" i="52" s="1"/>
  <c r="K108" i="52"/>
  <c r="N108" i="52" s="1"/>
  <c r="K107" i="52"/>
  <c r="U107" i="52" s="1"/>
  <c r="V107" i="52" s="1"/>
  <c r="K106" i="52"/>
  <c r="U106" i="52" s="1"/>
  <c r="V106" i="52" s="1"/>
  <c r="M105" i="52"/>
  <c r="U105" i="52" s="1"/>
  <c r="V105" i="52" s="1"/>
  <c r="K105" i="52"/>
  <c r="M104" i="52"/>
  <c r="U104" i="52" s="1"/>
  <c r="V104" i="52" s="1"/>
  <c r="K104" i="52"/>
  <c r="G104" i="52"/>
  <c r="M103" i="52"/>
  <c r="K103" i="52"/>
  <c r="K102" i="52"/>
  <c r="U102" i="52" s="1"/>
  <c r="V102" i="52" s="1"/>
  <c r="K101" i="52"/>
  <c r="U101" i="52" s="1"/>
  <c r="V101" i="52" s="1"/>
  <c r="K100" i="52"/>
  <c r="U100" i="52" s="1"/>
  <c r="V100" i="52" s="1"/>
  <c r="M99" i="52"/>
  <c r="U99" i="52" s="1"/>
  <c r="V99" i="52" s="1"/>
  <c r="K99" i="52"/>
  <c r="N98" i="52"/>
  <c r="U98" i="52" s="1"/>
  <c r="V98" i="52" s="1"/>
  <c r="K98" i="52"/>
  <c r="M97" i="52"/>
  <c r="U97" i="52" s="1"/>
  <c r="V97" i="52" s="1"/>
  <c r="K97" i="52"/>
  <c r="M96" i="52"/>
  <c r="K96" i="52"/>
  <c r="K95" i="52"/>
  <c r="U95" i="52" s="1"/>
  <c r="V95" i="52" s="1"/>
  <c r="K94" i="52"/>
  <c r="N94" i="52" s="1"/>
  <c r="U93" i="52"/>
  <c r="V93" i="52" s="1"/>
  <c r="U92" i="52"/>
  <c r="V92" i="52" s="1"/>
  <c r="U91" i="52"/>
  <c r="V91" i="52" s="1"/>
  <c r="U90" i="52"/>
  <c r="V90" i="52" s="1"/>
  <c r="K89" i="52"/>
  <c r="N89" i="52" s="1"/>
  <c r="K88" i="52"/>
  <c r="U88" i="52" s="1"/>
  <c r="V88" i="52" s="1"/>
  <c r="M87" i="52"/>
  <c r="K87" i="52"/>
  <c r="K86" i="52"/>
  <c r="U86" i="52" s="1"/>
  <c r="V86" i="52" s="1"/>
  <c r="K85" i="52"/>
  <c r="U85" i="52" s="1"/>
  <c r="V85" i="52" s="1"/>
  <c r="U84" i="52"/>
  <c r="V84" i="52" s="1"/>
  <c r="K84" i="52"/>
  <c r="K83" i="52"/>
  <c r="U83" i="52" s="1"/>
  <c r="V83" i="52" s="1"/>
  <c r="M82" i="52"/>
  <c r="K82" i="52"/>
  <c r="M81" i="52"/>
  <c r="K81" i="52"/>
  <c r="U81" i="52" s="1"/>
  <c r="V81" i="52" s="1"/>
  <c r="M80" i="52"/>
  <c r="K80" i="52"/>
  <c r="G80" i="52"/>
  <c r="M79" i="52"/>
  <c r="K79" i="52"/>
  <c r="G79" i="52"/>
  <c r="M78" i="52"/>
  <c r="K78" i="52"/>
  <c r="N78" i="52" s="1"/>
  <c r="J78" i="52"/>
  <c r="G78" i="52"/>
  <c r="K77" i="52"/>
  <c r="U77" i="52" s="1"/>
  <c r="V77" i="52" s="1"/>
  <c r="M76" i="52"/>
  <c r="K76" i="52"/>
  <c r="M75" i="52"/>
  <c r="K75" i="52"/>
  <c r="M74" i="52"/>
  <c r="K74" i="52"/>
  <c r="K73" i="52"/>
  <c r="N73" i="52" s="1"/>
  <c r="K72" i="52"/>
  <c r="U72" i="52" s="1"/>
  <c r="V72" i="52" s="1"/>
  <c r="K71" i="52"/>
  <c r="U71" i="52" s="1"/>
  <c r="V71" i="52" s="1"/>
  <c r="K70" i="52"/>
  <c r="U70" i="52" s="1"/>
  <c r="V70" i="52" s="1"/>
  <c r="N69" i="52"/>
  <c r="U69" i="52" s="1"/>
  <c r="V69" i="52" s="1"/>
  <c r="K69" i="52"/>
  <c r="M68" i="52"/>
  <c r="K68" i="52"/>
  <c r="U67" i="52"/>
  <c r="V67" i="52" s="1"/>
  <c r="K67" i="52"/>
  <c r="K66" i="52"/>
  <c r="U66" i="52" s="1"/>
  <c r="V66" i="52" s="1"/>
  <c r="K65" i="52"/>
  <c r="U65" i="52" s="1"/>
  <c r="V65" i="52" s="1"/>
  <c r="K64" i="52"/>
  <c r="U64" i="52" s="1"/>
  <c r="V64" i="52" s="1"/>
  <c r="K63" i="52"/>
  <c r="N63" i="52" s="1"/>
  <c r="U63" i="52" s="1"/>
  <c r="V63" i="52" s="1"/>
  <c r="U62" i="52"/>
  <c r="V62" i="52" s="1"/>
  <c r="K62" i="52"/>
  <c r="K61" i="52"/>
  <c r="U61" i="52" s="1"/>
  <c r="V61" i="52" s="1"/>
  <c r="M60" i="52"/>
  <c r="K60" i="52"/>
  <c r="K59" i="52"/>
  <c r="U59" i="52" s="1"/>
  <c r="V59" i="52" s="1"/>
  <c r="K58" i="52"/>
  <c r="U58" i="52" s="1"/>
  <c r="V58" i="52" s="1"/>
  <c r="K57" i="52"/>
  <c r="U57" i="52" s="1"/>
  <c r="V57" i="52" s="1"/>
  <c r="N56" i="52"/>
  <c r="U56" i="52" s="1"/>
  <c r="V56" i="52" s="1"/>
  <c r="K56" i="52"/>
  <c r="K55" i="52"/>
  <c r="U55" i="52" s="1"/>
  <c r="V55" i="52" s="1"/>
  <c r="K54" i="52"/>
  <c r="U54" i="52" s="1"/>
  <c r="V54" i="52" s="1"/>
  <c r="K53" i="52"/>
  <c r="U53" i="52" s="1"/>
  <c r="V53" i="52" s="1"/>
  <c r="K52" i="52"/>
  <c r="U52" i="52" s="1"/>
  <c r="V52" i="52" s="1"/>
  <c r="M51" i="52"/>
  <c r="K51" i="52"/>
  <c r="N51" i="52" s="1"/>
  <c r="U51" i="52" s="1"/>
  <c r="V51" i="52" s="1"/>
  <c r="M50" i="52"/>
  <c r="U50" i="52" s="1"/>
  <c r="V50" i="52" s="1"/>
  <c r="K50" i="52"/>
  <c r="K49" i="52"/>
  <c r="N49" i="52" s="1"/>
  <c r="U49" i="52" s="1"/>
  <c r="V49" i="52" s="1"/>
  <c r="U48" i="52"/>
  <c r="V48" i="52" s="1"/>
  <c r="K48" i="52"/>
  <c r="N47" i="52"/>
  <c r="U47" i="52" s="1"/>
  <c r="V47" i="52" s="1"/>
  <c r="K47" i="52"/>
  <c r="K46" i="52"/>
  <c r="U46" i="52" s="1"/>
  <c r="V46" i="52" s="1"/>
  <c r="K45" i="52"/>
  <c r="U45" i="52" s="1"/>
  <c r="V45" i="52" s="1"/>
  <c r="K44" i="52"/>
  <c r="U44" i="52" s="1"/>
  <c r="V44" i="52" s="1"/>
  <c r="K43" i="52"/>
  <c r="N43" i="52" s="1"/>
  <c r="U43" i="52" s="1"/>
  <c r="V43" i="52" s="1"/>
  <c r="K42" i="52"/>
  <c r="N42" i="52" s="1"/>
  <c r="U42" i="52" s="1"/>
  <c r="V42" i="52" s="1"/>
  <c r="M41" i="52"/>
  <c r="K41" i="52"/>
  <c r="K40" i="52"/>
  <c r="U40" i="52" s="1"/>
  <c r="V40" i="52" s="1"/>
  <c r="K39" i="52"/>
  <c r="N39" i="52" s="1"/>
  <c r="U39" i="52" s="1"/>
  <c r="V39" i="52" s="1"/>
  <c r="M38" i="52"/>
  <c r="K38" i="52"/>
  <c r="K37" i="52"/>
  <c r="U37" i="52" s="1"/>
  <c r="V37" i="52" s="1"/>
  <c r="M36" i="52"/>
  <c r="K36" i="52"/>
  <c r="U35" i="52"/>
  <c r="V35" i="52" s="1"/>
  <c r="K35" i="52"/>
  <c r="K34" i="52"/>
  <c r="U34" i="52" s="1"/>
  <c r="V34" i="52" s="1"/>
  <c r="M33" i="52"/>
  <c r="K33" i="52"/>
  <c r="K32" i="52"/>
  <c r="U32" i="52" s="1"/>
  <c r="V32" i="52" s="1"/>
  <c r="K31" i="52"/>
  <c r="U31" i="52" s="1"/>
  <c r="V31" i="52" s="1"/>
  <c r="M30" i="52"/>
  <c r="K30" i="52"/>
  <c r="K29" i="52"/>
  <c r="M28" i="52"/>
  <c r="K28" i="52"/>
  <c r="K27" i="52"/>
  <c r="U27" i="52" s="1"/>
  <c r="V27" i="52" s="1"/>
  <c r="M26" i="52"/>
  <c r="U26" i="52" s="1"/>
  <c r="V26" i="52" s="1"/>
  <c r="K26" i="52"/>
  <c r="K25" i="52"/>
  <c r="N25" i="52" s="1"/>
  <c r="U25" i="52" s="1"/>
  <c r="V25" i="52" s="1"/>
  <c r="U24" i="52"/>
  <c r="V24" i="52" s="1"/>
  <c r="K24" i="52"/>
  <c r="N23" i="52"/>
  <c r="U23" i="52" s="1"/>
  <c r="V23" i="52" s="1"/>
  <c r="K23" i="52"/>
  <c r="N22" i="52"/>
  <c r="U22" i="52" s="1"/>
  <c r="V22" i="52" s="1"/>
  <c r="K22" i="52"/>
  <c r="M21" i="52"/>
  <c r="K21" i="52"/>
  <c r="J21" i="52"/>
  <c r="G21" i="52"/>
  <c r="K20" i="52"/>
  <c r="U20" i="52" s="1"/>
  <c r="V20" i="52" s="1"/>
  <c r="K19" i="52"/>
  <c r="U19" i="52" s="1"/>
  <c r="V19" i="52" s="1"/>
  <c r="K18" i="52"/>
  <c r="U18" i="52" s="1"/>
  <c r="V18" i="52" s="1"/>
  <c r="K17" i="52"/>
  <c r="U17" i="52" s="1"/>
  <c r="V17" i="52" s="1"/>
  <c r="M16" i="52"/>
  <c r="K16" i="52"/>
  <c r="U16" i="52" s="1"/>
  <c r="V16" i="52" s="1"/>
  <c r="G16" i="52"/>
  <c r="N15" i="52"/>
  <c r="U15" i="52" s="1"/>
  <c r="V15" i="52" s="1"/>
  <c r="K15" i="52"/>
  <c r="M14" i="52"/>
  <c r="K14" i="52"/>
  <c r="M13" i="52"/>
  <c r="U13" i="52" s="1"/>
  <c r="V13" i="52" s="1"/>
  <c r="K13" i="52"/>
  <c r="M12" i="52"/>
  <c r="K12" i="52"/>
  <c r="N11" i="52"/>
  <c r="U11" i="52" s="1"/>
  <c r="V11" i="52" s="1"/>
  <c r="K11" i="52"/>
  <c r="M10" i="52"/>
  <c r="K10" i="52"/>
  <c r="M9" i="52"/>
  <c r="U9" i="52" s="1"/>
  <c r="V9" i="52" s="1"/>
  <c r="K9" i="52"/>
  <c r="K8" i="52"/>
  <c r="U8" i="52" s="1"/>
  <c r="V8" i="52" s="1"/>
  <c r="K7" i="52"/>
  <c r="U7" i="52" s="1"/>
  <c r="V7" i="52" s="1"/>
  <c r="K6" i="52"/>
  <c r="U6" i="52" s="1"/>
  <c r="V6" i="52" s="1"/>
  <c r="U5" i="52"/>
  <c r="V5" i="52" s="1"/>
  <c r="K5" i="52"/>
  <c r="N4" i="52"/>
  <c r="U4" i="52" s="1"/>
  <c r="V4" i="52" s="1"/>
  <c r="K4" i="52"/>
  <c r="N3" i="52"/>
  <c r="U3" i="52" s="1"/>
  <c r="K3" i="52"/>
  <c r="F84" i="51"/>
  <c r="C84" i="51"/>
  <c r="AO5" i="51"/>
  <c r="AG5" i="51"/>
  <c r="Y5" i="51"/>
  <c r="Q5" i="51"/>
  <c r="I5" i="51"/>
  <c r="AO4" i="51"/>
  <c r="AG4" i="51"/>
  <c r="Y4" i="51"/>
  <c r="Q4" i="51"/>
  <c r="I4" i="51"/>
  <c r="AO3" i="51"/>
  <c r="AG3" i="51"/>
  <c r="Y3" i="51"/>
  <c r="Q3" i="51"/>
  <c r="I3" i="51"/>
  <c r="AO2" i="51"/>
  <c r="AO6" i="51" s="1"/>
  <c r="AG2" i="51"/>
  <c r="AG6" i="51" s="1"/>
  <c r="Y2" i="51"/>
  <c r="Y6" i="51" s="1"/>
  <c r="Q2" i="51"/>
  <c r="Q6" i="51" s="1"/>
  <c r="I2" i="51"/>
  <c r="I6" i="51" s="1"/>
  <c r="AG77" i="50"/>
  <c r="AF76" i="50"/>
  <c r="AE76" i="50"/>
  <c r="AD76" i="50"/>
  <c r="AC76" i="50"/>
  <c r="AB76" i="50"/>
  <c r="AA76" i="50"/>
  <c r="Z76" i="50"/>
  <c r="Y76" i="50"/>
  <c r="X76" i="50"/>
  <c r="W76" i="50"/>
  <c r="V76" i="50"/>
  <c r="U76" i="50"/>
  <c r="T76" i="50"/>
  <c r="S76" i="50"/>
  <c r="R76" i="50"/>
  <c r="Q76" i="50"/>
  <c r="P76" i="50"/>
  <c r="O76" i="50"/>
  <c r="N76" i="50"/>
  <c r="M76" i="50"/>
  <c r="L76" i="50"/>
  <c r="K76" i="50"/>
  <c r="J76" i="50"/>
  <c r="I76" i="50"/>
  <c r="H76" i="50"/>
  <c r="G76" i="50"/>
  <c r="F76" i="50"/>
  <c r="E76" i="50"/>
  <c r="D76" i="50"/>
  <c r="C76" i="50"/>
  <c r="B76" i="50"/>
  <c r="AG75" i="50"/>
  <c r="AG74" i="50"/>
  <c r="AG73" i="50"/>
  <c r="AG76" i="50" s="1"/>
  <c r="AG72" i="50"/>
  <c r="I71" i="50"/>
  <c r="H71" i="50"/>
  <c r="G71" i="50"/>
  <c r="F71" i="50"/>
  <c r="E71" i="50"/>
  <c r="D71" i="50"/>
  <c r="C71" i="50"/>
  <c r="B71" i="50"/>
  <c r="AI55" i="50"/>
  <c r="AI54" i="50"/>
  <c r="AI53" i="50"/>
  <c r="AI52" i="50"/>
  <c r="AI51" i="50"/>
  <c r="AI50" i="50"/>
  <c r="AG42" i="50"/>
  <c r="AG41" i="50"/>
  <c r="AG40" i="50"/>
  <c r="AG39" i="50"/>
  <c r="AG38" i="50"/>
  <c r="AG37" i="50"/>
  <c r="I13" i="50"/>
  <c r="H13" i="50"/>
  <c r="G13" i="50"/>
  <c r="F13" i="50"/>
  <c r="E13" i="50"/>
  <c r="D13" i="50"/>
  <c r="C13" i="50"/>
  <c r="B13" i="50"/>
  <c r="L682" i="49"/>
  <c r="K682" i="49"/>
  <c r="L681" i="49"/>
  <c r="K681" i="49"/>
  <c r="M681" i="49" s="1"/>
  <c r="L680" i="49"/>
  <c r="K680" i="49"/>
  <c r="M680" i="49" s="1"/>
  <c r="L679" i="49"/>
  <c r="K679" i="49"/>
  <c r="L678" i="49"/>
  <c r="K678" i="49"/>
  <c r="M678" i="49" s="1"/>
  <c r="L677" i="49"/>
  <c r="K677" i="49"/>
  <c r="L676" i="49"/>
  <c r="K676" i="49"/>
  <c r="M676" i="49" s="1"/>
  <c r="L675" i="49"/>
  <c r="K675" i="49"/>
  <c r="L674" i="49"/>
  <c r="K674" i="49"/>
  <c r="M674" i="49" s="1"/>
  <c r="L673" i="49"/>
  <c r="K673" i="49"/>
  <c r="L672" i="49"/>
  <c r="K672" i="49"/>
  <c r="M672" i="49" s="1"/>
  <c r="L671" i="49"/>
  <c r="K671" i="49"/>
  <c r="M671" i="49" s="1"/>
  <c r="L670" i="49"/>
  <c r="M670" i="49" s="1"/>
  <c r="K670" i="49"/>
  <c r="L669" i="49"/>
  <c r="K669" i="49"/>
  <c r="L668" i="49"/>
  <c r="K668" i="49"/>
  <c r="L667" i="49"/>
  <c r="K667" i="49"/>
  <c r="M667" i="49" s="1"/>
  <c r="L666" i="49"/>
  <c r="K666" i="49"/>
  <c r="L665" i="49"/>
  <c r="K665" i="49"/>
  <c r="L664" i="49"/>
  <c r="K664" i="49"/>
  <c r="M664" i="49" s="1"/>
  <c r="L663" i="49"/>
  <c r="K663" i="49"/>
  <c r="L662" i="49"/>
  <c r="K662" i="49"/>
  <c r="M662" i="49" s="1"/>
  <c r="L661" i="49"/>
  <c r="K661" i="49"/>
  <c r="L660" i="49"/>
  <c r="K660" i="49"/>
  <c r="L659" i="49"/>
  <c r="K659" i="49"/>
  <c r="L658" i="49"/>
  <c r="K658" i="49"/>
  <c r="L657" i="49"/>
  <c r="K657" i="49"/>
  <c r="L656" i="49"/>
  <c r="K656" i="49"/>
  <c r="L655" i="49"/>
  <c r="K655" i="49"/>
  <c r="M655" i="49" s="1"/>
  <c r="L654" i="49"/>
  <c r="K654" i="49"/>
  <c r="M654" i="49" s="1"/>
  <c r="L653" i="49"/>
  <c r="K653" i="49"/>
  <c r="L652" i="49"/>
  <c r="K652" i="49"/>
  <c r="M652" i="49" s="1"/>
  <c r="L651" i="49"/>
  <c r="M651" i="49" s="1"/>
  <c r="K651" i="49"/>
  <c r="L650" i="49"/>
  <c r="K650" i="49"/>
  <c r="L649" i="49"/>
  <c r="K649" i="49"/>
  <c r="L648" i="49"/>
  <c r="M648" i="49" s="1"/>
  <c r="K648" i="49"/>
  <c r="L647" i="49"/>
  <c r="K647" i="49"/>
  <c r="L646" i="49"/>
  <c r="K646" i="49"/>
  <c r="L645" i="49"/>
  <c r="K645" i="49"/>
  <c r="L644" i="49"/>
  <c r="K644" i="49"/>
  <c r="M644" i="49" s="1"/>
  <c r="L643" i="49"/>
  <c r="K643" i="49"/>
  <c r="L642" i="49"/>
  <c r="K642" i="49"/>
  <c r="M642" i="49" s="1"/>
  <c r="L641" i="49"/>
  <c r="K641" i="49"/>
  <c r="L640" i="49"/>
  <c r="K640" i="49"/>
  <c r="M640" i="49" s="1"/>
  <c r="L639" i="49"/>
  <c r="K639" i="49"/>
  <c r="L638" i="49"/>
  <c r="K638" i="49"/>
  <c r="L637" i="49"/>
  <c r="K637" i="49"/>
  <c r="M637" i="49" s="1"/>
  <c r="L636" i="49"/>
  <c r="K636" i="49"/>
  <c r="L635" i="49"/>
  <c r="K635" i="49"/>
  <c r="M635" i="49" s="1"/>
  <c r="L634" i="49"/>
  <c r="K634" i="49"/>
  <c r="L633" i="49"/>
  <c r="K633" i="49"/>
  <c r="M633" i="49" s="1"/>
  <c r="L632" i="49"/>
  <c r="M632" i="49" s="1"/>
  <c r="K632" i="49"/>
  <c r="L631" i="49"/>
  <c r="M631" i="49" s="1"/>
  <c r="K631" i="49"/>
  <c r="L630" i="49"/>
  <c r="K630" i="49"/>
  <c r="L629" i="49"/>
  <c r="K629" i="49"/>
  <c r="L628" i="49"/>
  <c r="K628" i="49"/>
  <c r="L627" i="49"/>
  <c r="M627" i="49" s="1"/>
  <c r="K627" i="49"/>
  <c r="L626" i="49"/>
  <c r="K626" i="49"/>
  <c r="L625" i="49"/>
  <c r="K625" i="49"/>
  <c r="L624" i="49"/>
  <c r="K624" i="49"/>
  <c r="M623" i="49"/>
  <c r="L623" i="49"/>
  <c r="K623" i="49"/>
  <c r="L622" i="49"/>
  <c r="K622" i="49"/>
  <c r="L621" i="49"/>
  <c r="K621" i="49"/>
  <c r="M621" i="49" s="1"/>
  <c r="L620" i="49"/>
  <c r="K620" i="49"/>
  <c r="L619" i="49"/>
  <c r="K619" i="49"/>
  <c r="M619" i="49" s="1"/>
  <c r="L618" i="49"/>
  <c r="K618" i="49"/>
  <c r="L617" i="49"/>
  <c r="K617" i="49"/>
  <c r="M617" i="49" s="1"/>
  <c r="L616" i="49"/>
  <c r="K616" i="49"/>
  <c r="M616" i="49" s="1"/>
  <c r="L615" i="49"/>
  <c r="K615" i="49"/>
  <c r="L614" i="49"/>
  <c r="K614" i="49"/>
  <c r="M614" i="49" s="1"/>
  <c r="L613" i="49"/>
  <c r="K613" i="49"/>
  <c r="L612" i="49"/>
  <c r="K612" i="49"/>
  <c r="M612" i="49" s="1"/>
  <c r="L611" i="49"/>
  <c r="K611" i="49"/>
  <c r="L610" i="49"/>
  <c r="K610" i="49"/>
  <c r="M610" i="49" s="1"/>
  <c r="L609" i="49"/>
  <c r="K609" i="49"/>
  <c r="L608" i="49"/>
  <c r="K608" i="49"/>
  <c r="M608" i="49" s="1"/>
  <c r="L607" i="49"/>
  <c r="K607" i="49"/>
  <c r="M607" i="49" s="1"/>
  <c r="L606" i="49"/>
  <c r="K606" i="49"/>
  <c r="L605" i="49"/>
  <c r="K605" i="49"/>
  <c r="L604" i="49"/>
  <c r="K604" i="49"/>
  <c r="L603" i="49"/>
  <c r="M603" i="49" s="1"/>
  <c r="K603" i="49"/>
  <c r="L602" i="49"/>
  <c r="K602" i="49"/>
  <c r="L601" i="49"/>
  <c r="K601" i="49"/>
  <c r="L600" i="49"/>
  <c r="K600" i="49"/>
  <c r="L599" i="49"/>
  <c r="K599" i="49"/>
  <c r="L598" i="49"/>
  <c r="K598" i="49"/>
  <c r="L597" i="49"/>
  <c r="K597" i="49"/>
  <c r="L596" i="49"/>
  <c r="M596" i="49" s="1"/>
  <c r="K596" i="49"/>
  <c r="L595" i="49"/>
  <c r="K595" i="49"/>
  <c r="L594" i="49"/>
  <c r="K594" i="49"/>
  <c r="L593" i="49"/>
  <c r="K593" i="49"/>
  <c r="L592" i="49"/>
  <c r="K592" i="49"/>
  <c r="L591" i="49"/>
  <c r="K591" i="49"/>
  <c r="L590" i="49"/>
  <c r="K590" i="49"/>
  <c r="L589" i="49"/>
  <c r="K589" i="49"/>
  <c r="L588" i="49"/>
  <c r="K588" i="49"/>
  <c r="L587" i="49"/>
  <c r="K587" i="49"/>
  <c r="M587" i="49" s="1"/>
  <c r="L586" i="49"/>
  <c r="M586" i="49" s="1"/>
  <c r="K586" i="49"/>
  <c r="L585" i="49"/>
  <c r="K585" i="49"/>
  <c r="M585" i="49" s="1"/>
  <c r="M584" i="49"/>
  <c r="L584" i="49"/>
  <c r="K584" i="49"/>
  <c r="L583" i="49"/>
  <c r="K583" i="49"/>
  <c r="L582" i="49"/>
  <c r="K582" i="49"/>
  <c r="L581" i="49"/>
  <c r="K581" i="49"/>
  <c r="L580" i="49"/>
  <c r="K580" i="49"/>
  <c r="M580" i="49" s="1"/>
  <c r="L579" i="49"/>
  <c r="M579" i="49" s="1"/>
  <c r="K579" i="49"/>
  <c r="L578" i="49"/>
  <c r="K578" i="49"/>
  <c r="M578" i="49" s="1"/>
  <c r="L577" i="49"/>
  <c r="K577" i="49"/>
  <c r="L576" i="49"/>
  <c r="K576" i="49"/>
  <c r="M576" i="49" s="1"/>
  <c r="M575" i="49"/>
  <c r="L575" i="49"/>
  <c r="K575" i="49"/>
  <c r="L574" i="49"/>
  <c r="K574" i="49"/>
  <c r="L573" i="49"/>
  <c r="K573" i="49"/>
  <c r="L572" i="49"/>
  <c r="K572" i="49"/>
  <c r="L571" i="49"/>
  <c r="K571" i="49"/>
  <c r="L570" i="49"/>
  <c r="M570" i="49" s="1"/>
  <c r="K570" i="49"/>
  <c r="L569" i="49"/>
  <c r="K569" i="49"/>
  <c r="M568" i="49"/>
  <c r="L568" i="49"/>
  <c r="K568" i="49"/>
  <c r="L567" i="49"/>
  <c r="K567" i="49"/>
  <c r="L566" i="49"/>
  <c r="K566" i="49"/>
  <c r="L565" i="49"/>
  <c r="K565" i="49"/>
  <c r="L564" i="49"/>
  <c r="K564" i="49"/>
  <c r="L563" i="49"/>
  <c r="K563" i="49"/>
  <c r="L562" i="49"/>
  <c r="K562" i="49"/>
  <c r="L561" i="49"/>
  <c r="K561" i="49"/>
  <c r="L560" i="49"/>
  <c r="K560" i="49"/>
  <c r="L559" i="49"/>
  <c r="K559" i="49"/>
  <c r="L558" i="49"/>
  <c r="K558" i="49"/>
  <c r="L557" i="49"/>
  <c r="K557" i="49"/>
  <c r="M557" i="49" s="1"/>
  <c r="M556" i="49"/>
  <c r="L556" i="49"/>
  <c r="K556" i="49"/>
  <c r="L555" i="49"/>
  <c r="K555" i="49"/>
  <c r="L554" i="49"/>
  <c r="K554" i="49"/>
  <c r="L553" i="49"/>
  <c r="K553" i="49"/>
  <c r="L552" i="49"/>
  <c r="K552" i="49"/>
  <c r="M552" i="49" s="1"/>
  <c r="L551" i="49"/>
  <c r="M551" i="49" s="1"/>
  <c r="K551" i="49"/>
  <c r="L550" i="49"/>
  <c r="K550" i="49"/>
  <c r="M550" i="49" s="1"/>
  <c r="L549" i="49"/>
  <c r="K549" i="49"/>
  <c r="L548" i="49"/>
  <c r="K548" i="49"/>
  <c r="M548" i="49" s="1"/>
  <c r="L547" i="49"/>
  <c r="M547" i="49" s="1"/>
  <c r="K547" i="49"/>
  <c r="L546" i="49"/>
  <c r="K546" i="49"/>
  <c r="M546" i="49" s="1"/>
  <c r="L545" i="49"/>
  <c r="K545" i="49"/>
  <c r="L544" i="49"/>
  <c r="K544" i="49"/>
  <c r="L543" i="49"/>
  <c r="K543" i="49"/>
  <c r="L542" i="49"/>
  <c r="K542" i="49"/>
  <c r="L541" i="49"/>
  <c r="K541" i="49"/>
  <c r="L540" i="49"/>
  <c r="K540" i="49"/>
  <c r="M540" i="49" s="1"/>
  <c r="L539" i="49"/>
  <c r="K539" i="49"/>
  <c r="L538" i="49"/>
  <c r="K538" i="49"/>
  <c r="L537" i="49"/>
  <c r="K537" i="49"/>
  <c r="L536" i="49"/>
  <c r="K536" i="49"/>
  <c r="L535" i="49"/>
  <c r="K535" i="49"/>
  <c r="L534" i="49"/>
  <c r="K534" i="49"/>
  <c r="L533" i="49"/>
  <c r="K533" i="49"/>
  <c r="L532" i="49"/>
  <c r="K532" i="49"/>
  <c r="L531" i="49"/>
  <c r="K531" i="49"/>
  <c r="L530" i="49"/>
  <c r="K530" i="49"/>
  <c r="L529" i="49"/>
  <c r="K529" i="49"/>
  <c r="L528" i="49"/>
  <c r="K528" i="49"/>
  <c r="L527" i="49"/>
  <c r="K527" i="49"/>
  <c r="L526" i="49"/>
  <c r="K526" i="49"/>
  <c r="L525" i="49"/>
  <c r="K525" i="49"/>
  <c r="M525" i="49" s="1"/>
  <c r="M524" i="49"/>
  <c r="L524" i="49"/>
  <c r="K524" i="49"/>
  <c r="L523" i="49"/>
  <c r="K523" i="49"/>
  <c r="L522" i="49"/>
  <c r="K522" i="49"/>
  <c r="L521" i="49"/>
  <c r="K521" i="49"/>
  <c r="M521" i="49" s="1"/>
  <c r="M520" i="49"/>
  <c r="L520" i="49"/>
  <c r="K520" i="49"/>
  <c r="L519" i="49"/>
  <c r="M519" i="49" s="1"/>
  <c r="K519" i="49"/>
  <c r="L518" i="49"/>
  <c r="K518" i="49"/>
  <c r="M518" i="49" s="1"/>
  <c r="L517" i="49"/>
  <c r="K517" i="49"/>
  <c r="L516" i="49"/>
  <c r="K516" i="49"/>
  <c r="M516" i="49" s="1"/>
  <c r="L515" i="49"/>
  <c r="M515" i="49" s="1"/>
  <c r="K515" i="49"/>
  <c r="L514" i="49"/>
  <c r="K514" i="49"/>
  <c r="M514" i="49" s="1"/>
  <c r="L513" i="49"/>
  <c r="K513" i="49"/>
  <c r="L512" i="49"/>
  <c r="K512" i="49"/>
  <c r="L511" i="49"/>
  <c r="K511" i="49"/>
  <c r="L510" i="49"/>
  <c r="K510" i="49"/>
  <c r="L509" i="49"/>
  <c r="K509" i="49"/>
  <c r="L508" i="49"/>
  <c r="K508" i="49"/>
  <c r="L507" i="49"/>
  <c r="K507" i="49"/>
  <c r="L506" i="49"/>
  <c r="K506" i="49"/>
  <c r="L505" i="49"/>
  <c r="K505" i="49"/>
  <c r="L504" i="49"/>
  <c r="K504" i="49"/>
  <c r="M504" i="49" s="1"/>
  <c r="L503" i="49"/>
  <c r="K503" i="49"/>
  <c r="L502" i="49"/>
  <c r="K502" i="49"/>
  <c r="M502" i="49" s="1"/>
  <c r="L501" i="49"/>
  <c r="K501" i="49"/>
  <c r="L500" i="49"/>
  <c r="K500" i="49"/>
  <c r="M500" i="49" s="1"/>
  <c r="L499" i="49"/>
  <c r="K499" i="49"/>
  <c r="L498" i="49"/>
  <c r="K498" i="49"/>
  <c r="M498" i="49" s="1"/>
  <c r="L497" i="49"/>
  <c r="K497" i="49"/>
  <c r="L496" i="49"/>
  <c r="K496" i="49"/>
  <c r="L495" i="49"/>
  <c r="K495" i="49"/>
  <c r="L494" i="49"/>
  <c r="K494" i="49"/>
  <c r="L493" i="49"/>
  <c r="K493" i="49"/>
  <c r="M493" i="49" s="1"/>
  <c r="L492" i="49"/>
  <c r="M492" i="49" s="1"/>
  <c r="K492" i="49"/>
  <c r="L491" i="49"/>
  <c r="K491" i="49"/>
  <c r="L490" i="49"/>
  <c r="K490" i="49"/>
  <c r="L489" i="49"/>
  <c r="K489" i="49"/>
  <c r="M488" i="49"/>
  <c r="L488" i="49"/>
  <c r="K488" i="49"/>
  <c r="L487" i="49"/>
  <c r="K487" i="49"/>
  <c r="L486" i="49"/>
  <c r="K486" i="49"/>
  <c r="M486" i="49" s="1"/>
  <c r="T486" i="49" s="1"/>
  <c r="U486" i="49" s="1"/>
  <c r="L485" i="49"/>
  <c r="K485" i="49"/>
  <c r="L484" i="49"/>
  <c r="K484" i="49"/>
  <c r="L483" i="49"/>
  <c r="K483" i="49"/>
  <c r="L482" i="49"/>
  <c r="K482" i="49"/>
  <c r="L481" i="49"/>
  <c r="K481" i="49"/>
  <c r="M481" i="49" s="1"/>
  <c r="T481" i="49" s="1"/>
  <c r="U481" i="49" s="1"/>
  <c r="L480" i="49"/>
  <c r="K480" i="49"/>
  <c r="L479" i="49"/>
  <c r="K479" i="49"/>
  <c r="L478" i="49"/>
  <c r="K478" i="49"/>
  <c r="L477" i="49"/>
  <c r="K477" i="49"/>
  <c r="L476" i="49"/>
  <c r="K476" i="49"/>
  <c r="L475" i="49"/>
  <c r="M475" i="49" s="1"/>
  <c r="K475" i="49"/>
  <c r="L474" i="49"/>
  <c r="K474" i="49"/>
  <c r="L473" i="49"/>
  <c r="K473" i="49"/>
  <c r="M473" i="49" s="1"/>
  <c r="L472" i="49"/>
  <c r="K472" i="49"/>
  <c r="L471" i="49"/>
  <c r="K471" i="49"/>
  <c r="M470" i="49"/>
  <c r="T470" i="49" s="1"/>
  <c r="U470" i="49" s="1"/>
  <c r="L470" i="49"/>
  <c r="K470" i="49"/>
  <c r="L469" i="49"/>
  <c r="K469" i="49"/>
  <c r="L468" i="49"/>
  <c r="K468" i="49"/>
  <c r="L467" i="49"/>
  <c r="K467" i="49"/>
  <c r="L466" i="49"/>
  <c r="K466" i="49"/>
  <c r="M466" i="49" s="1"/>
  <c r="T466" i="49" s="1"/>
  <c r="U466" i="49" s="1"/>
  <c r="L465" i="49"/>
  <c r="K465" i="49"/>
  <c r="L464" i="49"/>
  <c r="K464" i="49"/>
  <c r="L463" i="49"/>
  <c r="M463" i="49" s="1"/>
  <c r="K463" i="49"/>
  <c r="L462" i="49"/>
  <c r="K462" i="49"/>
  <c r="M462" i="49" s="1"/>
  <c r="T462" i="49" s="1"/>
  <c r="U462" i="49" s="1"/>
  <c r="L461" i="49"/>
  <c r="K461" i="49"/>
  <c r="L460" i="49"/>
  <c r="K460" i="49"/>
  <c r="L459" i="49"/>
  <c r="K459" i="49"/>
  <c r="L458" i="49"/>
  <c r="M458" i="49" s="1"/>
  <c r="T458" i="49" s="1"/>
  <c r="U458" i="49" s="1"/>
  <c r="K458" i="49"/>
  <c r="L457" i="49"/>
  <c r="K457" i="49"/>
  <c r="L456" i="49"/>
  <c r="K456" i="49"/>
  <c r="L455" i="49"/>
  <c r="M455" i="49" s="1"/>
  <c r="K455" i="49"/>
  <c r="L454" i="49"/>
  <c r="K454" i="49"/>
  <c r="L453" i="49"/>
  <c r="K453" i="49"/>
  <c r="L452" i="49"/>
  <c r="K452" i="49"/>
  <c r="L451" i="49"/>
  <c r="M451" i="49" s="1"/>
  <c r="K451" i="49"/>
  <c r="L450" i="49"/>
  <c r="K450" i="49"/>
  <c r="L449" i="49"/>
  <c r="K449" i="49"/>
  <c r="L448" i="49"/>
  <c r="K448" i="49"/>
  <c r="L447" i="49"/>
  <c r="K447" i="49"/>
  <c r="M446" i="49"/>
  <c r="T446" i="49" s="1"/>
  <c r="U446" i="49" s="1"/>
  <c r="L446" i="49"/>
  <c r="K446" i="49"/>
  <c r="L445" i="49"/>
  <c r="K445" i="49"/>
  <c r="L444" i="49"/>
  <c r="K444" i="49"/>
  <c r="L443" i="49"/>
  <c r="K443" i="49"/>
  <c r="L442" i="49"/>
  <c r="K442" i="49"/>
  <c r="L441" i="49"/>
  <c r="K441" i="49"/>
  <c r="L440" i="49"/>
  <c r="K440" i="49"/>
  <c r="L439" i="49"/>
  <c r="K439" i="49"/>
  <c r="L438" i="49"/>
  <c r="K438" i="49"/>
  <c r="L437" i="49"/>
  <c r="K437" i="49"/>
  <c r="L436" i="49"/>
  <c r="K436" i="49"/>
  <c r="L435" i="49"/>
  <c r="K435" i="49"/>
  <c r="M434" i="49"/>
  <c r="T434" i="49" s="1"/>
  <c r="U434" i="49" s="1"/>
  <c r="L434" i="49"/>
  <c r="K434" i="49"/>
  <c r="L433" i="49"/>
  <c r="K433" i="49"/>
  <c r="L432" i="49"/>
  <c r="K432" i="49"/>
  <c r="L431" i="49"/>
  <c r="K431" i="49"/>
  <c r="L430" i="49"/>
  <c r="K430" i="49"/>
  <c r="L429" i="49"/>
  <c r="K429" i="49"/>
  <c r="L428" i="49"/>
  <c r="K428" i="49"/>
  <c r="L427" i="49"/>
  <c r="K427" i="49"/>
  <c r="L426" i="49"/>
  <c r="K426" i="49"/>
  <c r="M426" i="49" s="1"/>
  <c r="T426" i="49" s="1"/>
  <c r="U426" i="49" s="1"/>
  <c r="L425" i="49"/>
  <c r="K425" i="49"/>
  <c r="L424" i="49"/>
  <c r="K424" i="49"/>
  <c r="L423" i="49"/>
  <c r="M423" i="49" s="1"/>
  <c r="K423" i="49"/>
  <c r="L422" i="49"/>
  <c r="K422" i="49"/>
  <c r="M422" i="49" s="1"/>
  <c r="T422" i="49" s="1"/>
  <c r="U422" i="49" s="1"/>
  <c r="L421" i="49"/>
  <c r="K421" i="49"/>
  <c r="L420" i="49"/>
  <c r="K420" i="49"/>
  <c r="L419" i="49"/>
  <c r="M419" i="49" s="1"/>
  <c r="K419" i="49"/>
  <c r="L418" i="49"/>
  <c r="K418" i="49"/>
  <c r="L417" i="49"/>
  <c r="K417" i="49"/>
  <c r="L416" i="49"/>
  <c r="K416" i="49"/>
  <c r="L415" i="49"/>
  <c r="K415" i="49"/>
  <c r="L414" i="49"/>
  <c r="K414" i="49"/>
  <c r="M414" i="49" s="1"/>
  <c r="T414" i="49" s="1"/>
  <c r="U414" i="49" s="1"/>
  <c r="L413" i="49"/>
  <c r="K413" i="49"/>
  <c r="L412" i="49"/>
  <c r="K412" i="49"/>
  <c r="L411" i="49"/>
  <c r="M411" i="49" s="1"/>
  <c r="K411" i="49"/>
  <c r="L410" i="49"/>
  <c r="K410" i="49"/>
  <c r="L409" i="49"/>
  <c r="K409" i="49"/>
  <c r="L408" i="49"/>
  <c r="J408" i="49"/>
  <c r="G408" i="49"/>
  <c r="K407" i="49"/>
  <c r="T407" i="49" s="1"/>
  <c r="U407" i="49" s="1"/>
  <c r="K406" i="49"/>
  <c r="T406" i="49" s="1"/>
  <c r="U406" i="49" s="1"/>
  <c r="K405" i="49"/>
  <c r="T405" i="49" s="1"/>
  <c r="U405" i="49" s="1"/>
  <c r="L404" i="49"/>
  <c r="K404" i="49"/>
  <c r="N403" i="49"/>
  <c r="L403" i="49"/>
  <c r="K403" i="49"/>
  <c r="L402" i="49"/>
  <c r="K402" i="49"/>
  <c r="L401" i="49"/>
  <c r="K401" i="49"/>
  <c r="L400" i="49"/>
  <c r="K400" i="49"/>
  <c r="L399" i="49"/>
  <c r="K399" i="49"/>
  <c r="K398" i="49"/>
  <c r="T398" i="49" s="1"/>
  <c r="U398" i="49" s="1"/>
  <c r="T397" i="49"/>
  <c r="U397" i="49" s="1"/>
  <c r="K397" i="49"/>
  <c r="K396" i="49"/>
  <c r="T396" i="49" s="1"/>
  <c r="U396" i="49" s="1"/>
  <c r="M395" i="49"/>
  <c r="T395" i="49" s="1"/>
  <c r="U395" i="49" s="1"/>
  <c r="L395" i="49"/>
  <c r="K395" i="49"/>
  <c r="L394" i="49"/>
  <c r="K394" i="49"/>
  <c r="M394" i="49" s="1"/>
  <c r="T394" i="49" s="1"/>
  <c r="U394" i="49" s="1"/>
  <c r="T393" i="49"/>
  <c r="U393" i="49" s="1"/>
  <c r="K393" i="49"/>
  <c r="K392" i="49"/>
  <c r="T392" i="49" s="1"/>
  <c r="U392" i="49" s="1"/>
  <c r="K391" i="49"/>
  <c r="T391" i="49" s="1"/>
  <c r="U391" i="49" s="1"/>
  <c r="M390" i="49"/>
  <c r="T390" i="49" s="1"/>
  <c r="U390" i="49" s="1"/>
  <c r="L389" i="49"/>
  <c r="K389" i="49"/>
  <c r="M388" i="49"/>
  <c r="L388" i="49"/>
  <c r="K388" i="49"/>
  <c r="M387" i="49"/>
  <c r="L387" i="49"/>
  <c r="K387" i="49"/>
  <c r="T387" i="49" s="1"/>
  <c r="U387" i="49" s="1"/>
  <c r="L386" i="49"/>
  <c r="K386" i="49"/>
  <c r="L385" i="49"/>
  <c r="K385" i="49"/>
  <c r="U384" i="49"/>
  <c r="T384" i="49"/>
  <c r="U383" i="49"/>
  <c r="T383" i="49"/>
  <c r="K383" i="49"/>
  <c r="K382" i="49"/>
  <c r="T382" i="49" s="1"/>
  <c r="U382" i="49" s="1"/>
  <c r="K381" i="49"/>
  <c r="T381" i="49" s="1"/>
  <c r="U381" i="49" s="1"/>
  <c r="N380" i="49"/>
  <c r="L380" i="49"/>
  <c r="K380" i="49"/>
  <c r="L379" i="49"/>
  <c r="M379" i="49" s="1"/>
  <c r="K379" i="49"/>
  <c r="T378" i="49"/>
  <c r="U378" i="49" s="1"/>
  <c r="T377" i="49"/>
  <c r="U377" i="49" s="1"/>
  <c r="K377" i="49"/>
  <c r="K376" i="49"/>
  <c r="T376" i="49" s="1"/>
  <c r="U376" i="49" s="1"/>
  <c r="K375" i="49"/>
  <c r="T375" i="49" s="1"/>
  <c r="U375" i="49" s="1"/>
  <c r="N374" i="49"/>
  <c r="L374" i="49"/>
  <c r="K374" i="49"/>
  <c r="T373" i="49"/>
  <c r="U373" i="49" s="1"/>
  <c r="L372" i="49"/>
  <c r="K372" i="49"/>
  <c r="L371" i="49"/>
  <c r="M371" i="49" s="1"/>
  <c r="K371" i="49"/>
  <c r="G371" i="49"/>
  <c r="L370" i="49"/>
  <c r="K370" i="49"/>
  <c r="L369" i="49"/>
  <c r="K369" i="49"/>
  <c r="K368" i="49"/>
  <c r="T368" i="49" s="1"/>
  <c r="U368" i="49" s="1"/>
  <c r="T367" i="49"/>
  <c r="U367" i="49" s="1"/>
  <c r="K367" i="49"/>
  <c r="T366" i="49"/>
  <c r="U366" i="49" s="1"/>
  <c r="K366" i="49"/>
  <c r="L365" i="49"/>
  <c r="K365" i="49"/>
  <c r="U364" i="49"/>
  <c r="T364" i="49"/>
  <c r="M364" i="49"/>
  <c r="L363" i="49"/>
  <c r="K363" i="49"/>
  <c r="L362" i="49"/>
  <c r="K362" i="49"/>
  <c r="L361" i="49"/>
  <c r="K361" i="49"/>
  <c r="G361" i="49"/>
  <c r="L360" i="49"/>
  <c r="G360" i="49"/>
  <c r="K360" i="49" s="1"/>
  <c r="N359" i="49"/>
  <c r="L359" i="49"/>
  <c r="K359" i="49"/>
  <c r="L358" i="49"/>
  <c r="M358" i="49" s="1"/>
  <c r="K358" i="49"/>
  <c r="N357" i="49"/>
  <c r="L357" i="49"/>
  <c r="K357" i="49"/>
  <c r="U356" i="49"/>
  <c r="T356" i="49"/>
  <c r="N355" i="49"/>
  <c r="L355" i="49"/>
  <c r="K355" i="49"/>
  <c r="N354" i="49"/>
  <c r="L354" i="49"/>
  <c r="K354" i="49"/>
  <c r="T353" i="49"/>
  <c r="U353" i="49" s="1"/>
  <c r="U352" i="49"/>
  <c r="T352" i="49"/>
  <c r="L351" i="49"/>
  <c r="K351" i="49"/>
  <c r="L350" i="49"/>
  <c r="K350" i="49"/>
  <c r="U349" i="49"/>
  <c r="T349" i="49"/>
  <c r="M349" i="49"/>
  <c r="N348" i="49"/>
  <c r="L348" i="49"/>
  <c r="K348" i="49"/>
  <c r="L347" i="49"/>
  <c r="K347" i="49"/>
  <c r="L346" i="49"/>
  <c r="M346" i="49" s="1"/>
  <c r="K346" i="49"/>
  <c r="N345" i="49"/>
  <c r="L345" i="49"/>
  <c r="K345" i="49"/>
  <c r="T345" i="49" s="1"/>
  <c r="U345" i="49" s="1"/>
  <c r="L344" i="49"/>
  <c r="K344" i="49"/>
  <c r="N343" i="49"/>
  <c r="L343" i="49"/>
  <c r="K343" i="49"/>
  <c r="K342" i="49"/>
  <c r="T342" i="49" s="1"/>
  <c r="U342" i="49" s="1"/>
  <c r="K341" i="49"/>
  <c r="T341" i="49" s="1"/>
  <c r="U341" i="49" s="1"/>
  <c r="T340" i="49"/>
  <c r="U340" i="49" s="1"/>
  <c r="K340" i="49"/>
  <c r="L339" i="49"/>
  <c r="K339" i="49"/>
  <c r="N338" i="49"/>
  <c r="L338" i="49"/>
  <c r="K338" i="49"/>
  <c r="L337" i="49"/>
  <c r="K337" i="49"/>
  <c r="L336" i="49"/>
  <c r="K336" i="49"/>
  <c r="N335" i="49"/>
  <c r="L335" i="49"/>
  <c r="K335" i="49"/>
  <c r="L334" i="49"/>
  <c r="K334" i="49"/>
  <c r="M334" i="49" s="1"/>
  <c r="U333" i="49"/>
  <c r="T333" i="49"/>
  <c r="K333" i="49"/>
  <c r="T332" i="49"/>
  <c r="U332" i="49" s="1"/>
  <c r="K332" i="49"/>
  <c r="T331" i="49"/>
  <c r="U331" i="49" s="1"/>
  <c r="K331" i="49"/>
  <c r="N330" i="49"/>
  <c r="L330" i="49"/>
  <c r="K330" i="49"/>
  <c r="L329" i="49"/>
  <c r="K329" i="49"/>
  <c r="L328" i="49"/>
  <c r="T328" i="49" s="1"/>
  <c r="U328" i="49" s="1"/>
  <c r="K328" i="49"/>
  <c r="K327" i="49"/>
  <c r="T327" i="49" s="1"/>
  <c r="U327" i="49" s="1"/>
  <c r="K326" i="49"/>
  <c r="T326" i="49" s="1"/>
  <c r="U326" i="49" s="1"/>
  <c r="K325" i="49"/>
  <c r="T325" i="49" s="1"/>
  <c r="U325" i="49" s="1"/>
  <c r="N324" i="49"/>
  <c r="L324" i="49"/>
  <c r="K324" i="49"/>
  <c r="T324" i="49" s="1"/>
  <c r="U324" i="49" s="1"/>
  <c r="M323" i="49"/>
  <c r="L323" i="49"/>
  <c r="K323" i="49"/>
  <c r="T322" i="49"/>
  <c r="U322" i="49" s="1"/>
  <c r="G322" i="49"/>
  <c r="L321" i="49"/>
  <c r="K321" i="49"/>
  <c r="N320" i="49"/>
  <c r="L320" i="49"/>
  <c r="K320" i="49"/>
  <c r="K319" i="49"/>
  <c r="T319" i="49" s="1"/>
  <c r="U319" i="49" s="1"/>
  <c r="K318" i="49"/>
  <c r="T318" i="49" s="1"/>
  <c r="U318" i="49" s="1"/>
  <c r="K317" i="49"/>
  <c r="T317" i="49" s="1"/>
  <c r="U317" i="49" s="1"/>
  <c r="N316" i="49"/>
  <c r="L316" i="49"/>
  <c r="K316" i="49"/>
  <c r="L315" i="49"/>
  <c r="K315" i="49"/>
  <c r="K314" i="49"/>
  <c r="T314" i="49" s="1"/>
  <c r="U314" i="49" s="1"/>
  <c r="K313" i="49"/>
  <c r="T313" i="49" s="1"/>
  <c r="U313" i="49" s="1"/>
  <c r="K312" i="49"/>
  <c r="T312" i="49" s="1"/>
  <c r="U312" i="49" s="1"/>
  <c r="N311" i="49"/>
  <c r="L311" i="49"/>
  <c r="K311" i="49"/>
  <c r="L310" i="49"/>
  <c r="K310" i="49"/>
  <c r="L309" i="49"/>
  <c r="K309" i="49"/>
  <c r="N308" i="49"/>
  <c r="L308" i="49"/>
  <c r="K308" i="49"/>
  <c r="T307" i="49"/>
  <c r="U307" i="49" s="1"/>
  <c r="K307" i="49"/>
  <c r="K306" i="49"/>
  <c r="T306" i="49" s="1"/>
  <c r="U306" i="49" s="1"/>
  <c r="K305" i="49"/>
  <c r="T305" i="49" s="1"/>
  <c r="U305" i="49" s="1"/>
  <c r="L304" i="49"/>
  <c r="K304" i="49"/>
  <c r="L303" i="49"/>
  <c r="K303" i="49"/>
  <c r="L302" i="49"/>
  <c r="K302" i="49"/>
  <c r="L301" i="49"/>
  <c r="K301" i="49"/>
  <c r="T300" i="49"/>
  <c r="U300" i="49" s="1"/>
  <c r="K300" i="49"/>
  <c r="K299" i="49"/>
  <c r="T299" i="49" s="1"/>
  <c r="U299" i="49" s="1"/>
  <c r="U298" i="49"/>
  <c r="T298" i="49"/>
  <c r="K298" i="49"/>
  <c r="N297" i="49"/>
  <c r="L297" i="49"/>
  <c r="K297" i="49"/>
  <c r="N296" i="49"/>
  <c r="L296" i="49"/>
  <c r="K296" i="49"/>
  <c r="U295" i="49"/>
  <c r="T295" i="49"/>
  <c r="L294" i="49"/>
  <c r="K294" i="49"/>
  <c r="L293" i="49"/>
  <c r="K293" i="49"/>
  <c r="U292" i="49"/>
  <c r="T292" i="49"/>
  <c r="U291" i="49"/>
  <c r="T291" i="49"/>
  <c r="K290" i="49"/>
  <c r="T290" i="49" s="1"/>
  <c r="U290" i="49" s="1"/>
  <c r="U289" i="49"/>
  <c r="T289" i="49"/>
  <c r="K289" i="49"/>
  <c r="T288" i="49"/>
  <c r="U288" i="49" s="1"/>
  <c r="K288" i="49"/>
  <c r="L287" i="49"/>
  <c r="K287" i="49"/>
  <c r="M287" i="49" s="1"/>
  <c r="L286" i="49"/>
  <c r="K286" i="49"/>
  <c r="T285" i="49"/>
  <c r="U285" i="49" s="1"/>
  <c r="K285" i="49"/>
  <c r="K284" i="49"/>
  <c r="T284" i="49" s="1"/>
  <c r="U284" i="49" s="1"/>
  <c r="K283" i="49"/>
  <c r="T283" i="49" s="1"/>
  <c r="U283" i="49" s="1"/>
  <c r="L282" i="49"/>
  <c r="K282" i="49"/>
  <c r="L281" i="49"/>
  <c r="K281" i="49"/>
  <c r="N280" i="49"/>
  <c r="L280" i="49"/>
  <c r="K280" i="49"/>
  <c r="M279" i="49"/>
  <c r="T279" i="49" s="1"/>
  <c r="U279" i="49" s="1"/>
  <c r="L279" i="49"/>
  <c r="K279" i="49"/>
  <c r="L278" i="49"/>
  <c r="K278" i="49"/>
  <c r="K277" i="49"/>
  <c r="T277" i="49" s="1"/>
  <c r="U277" i="49" s="1"/>
  <c r="T276" i="49"/>
  <c r="U276" i="49" s="1"/>
  <c r="K276" i="49"/>
  <c r="K275" i="49"/>
  <c r="T275" i="49" s="1"/>
  <c r="U275" i="49" s="1"/>
  <c r="L274" i="49"/>
  <c r="K274" i="49"/>
  <c r="L273" i="49"/>
  <c r="K273" i="49"/>
  <c r="U272" i="49"/>
  <c r="T272" i="49"/>
  <c r="L271" i="49"/>
  <c r="K271" i="49"/>
  <c r="L270" i="49"/>
  <c r="K270" i="49"/>
  <c r="N269" i="49"/>
  <c r="L269" i="49"/>
  <c r="K269" i="49"/>
  <c r="N268" i="49"/>
  <c r="L268" i="49"/>
  <c r="K268" i="49"/>
  <c r="U267" i="49"/>
  <c r="T267" i="49"/>
  <c r="U266" i="49"/>
  <c r="T266" i="49"/>
  <c r="L265" i="49"/>
  <c r="K265" i="49"/>
  <c r="L264" i="49"/>
  <c r="K264" i="49"/>
  <c r="N263" i="49"/>
  <c r="L263" i="49"/>
  <c r="K263" i="49"/>
  <c r="L262" i="49"/>
  <c r="K262" i="49"/>
  <c r="M261" i="49"/>
  <c r="L261" i="49"/>
  <c r="K261" i="49"/>
  <c r="T260" i="49"/>
  <c r="U260" i="49" s="1"/>
  <c r="M260" i="49"/>
  <c r="L259" i="49"/>
  <c r="K259" i="49"/>
  <c r="N258" i="49"/>
  <c r="L258" i="49"/>
  <c r="K258" i="49"/>
  <c r="T258" i="49" s="1"/>
  <c r="U258" i="49" s="1"/>
  <c r="L257" i="49"/>
  <c r="K257" i="49"/>
  <c r="L256" i="49"/>
  <c r="K256" i="49"/>
  <c r="N255" i="49"/>
  <c r="L255" i="49"/>
  <c r="K255" i="49"/>
  <c r="T254" i="49"/>
  <c r="U254" i="49" s="1"/>
  <c r="L253" i="49"/>
  <c r="K253" i="49"/>
  <c r="L252" i="49"/>
  <c r="K252" i="49"/>
  <c r="N251" i="49"/>
  <c r="L251" i="49"/>
  <c r="K251" i="49"/>
  <c r="L250" i="49"/>
  <c r="G250" i="49"/>
  <c r="K249" i="49"/>
  <c r="T249" i="49" s="1"/>
  <c r="U249" i="49" s="1"/>
  <c r="U248" i="49"/>
  <c r="T248" i="49"/>
  <c r="K248" i="49"/>
  <c r="K247" i="49"/>
  <c r="T247" i="49" s="1"/>
  <c r="U247" i="49" s="1"/>
  <c r="U246" i="49"/>
  <c r="T246" i="49"/>
  <c r="L245" i="49"/>
  <c r="K245" i="49"/>
  <c r="L244" i="49"/>
  <c r="K244" i="49"/>
  <c r="N243" i="49"/>
  <c r="L243" i="49"/>
  <c r="K243" i="49"/>
  <c r="L242" i="49"/>
  <c r="K242" i="49"/>
  <c r="M242" i="49" s="1"/>
  <c r="N241" i="49"/>
  <c r="L241" i="49"/>
  <c r="K241" i="49"/>
  <c r="K240" i="49"/>
  <c r="T240" i="49" s="1"/>
  <c r="U240" i="49" s="1"/>
  <c r="U239" i="49"/>
  <c r="T239" i="49"/>
  <c r="K239" i="49"/>
  <c r="K238" i="49"/>
  <c r="T238" i="49" s="1"/>
  <c r="U238" i="49" s="1"/>
  <c r="N237" i="49"/>
  <c r="L237" i="49"/>
  <c r="K237" i="49"/>
  <c r="L236" i="49"/>
  <c r="K236" i="49"/>
  <c r="T235" i="49"/>
  <c r="U235" i="49" s="1"/>
  <c r="K235" i="49"/>
  <c r="K234" i="49"/>
  <c r="T234" i="49" s="1"/>
  <c r="U234" i="49" s="1"/>
  <c r="K233" i="49"/>
  <c r="T233" i="49" s="1"/>
  <c r="U233" i="49" s="1"/>
  <c r="L232" i="49"/>
  <c r="K232" i="49"/>
  <c r="L231" i="49"/>
  <c r="K231" i="49"/>
  <c r="L230" i="49"/>
  <c r="K230" i="49"/>
  <c r="L229" i="49"/>
  <c r="K229" i="49"/>
  <c r="L228" i="49"/>
  <c r="K228" i="49"/>
  <c r="U227" i="49"/>
  <c r="T227" i="49"/>
  <c r="M226" i="49"/>
  <c r="L226" i="49"/>
  <c r="K226" i="49"/>
  <c r="G226" i="49"/>
  <c r="U225" i="49"/>
  <c r="T225" i="49"/>
  <c r="K225" i="49"/>
  <c r="K224" i="49"/>
  <c r="T224" i="49" s="1"/>
  <c r="U224" i="49" s="1"/>
  <c r="K223" i="49"/>
  <c r="T223" i="49" s="1"/>
  <c r="U223" i="49" s="1"/>
  <c r="N222" i="49"/>
  <c r="L222" i="49"/>
  <c r="K222" i="49"/>
  <c r="N221" i="49"/>
  <c r="L221" i="49"/>
  <c r="K221" i="49"/>
  <c r="L220" i="49"/>
  <c r="K220" i="49"/>
  <c r="T219" i="49"/>
  <c r="U219" i="49" s="1"/>
  <c r="K219" i="49"/>
  <c r="K218" i="49"/>
  <c r="T218" i="49" s="1"/>
  <c r="U218" i="49" s="1"/>
  <c r="K217" i="49"/>
  <c r="T217" i="49" s="1"/>
  <c r="U217" i="49" s="1"/>
  <c r="L216" i="49"/>
  <c r="K216" i="49"/>
  <c r="L215" i="49"/>
  <c r="M215" i="49" s="1"/>
  <c r="K215" i="49"/>
  <c r="L214" i="49"/>
  <c r="K214" i="49"/>
  <c r="L213" i="49"/>
  <c r="K213" i="49"/>
  <c r="G213" i="49"/>
  <c r="L212" i="49"/>
  <c r="K212" i="49"/>
  <c r="L211" i="49"/>
  <c r="K211" i="49"/>
  <c r="K210" i="49"/>
  <c r="T210" i="49" s="1"/>
  <c r="U210" i="49" s="1"/>
  <c r="K209" i="49"/>
  <c r="T209" i="49" s="1"/>
  <c r="U209" i="49" s="1"/>
  <c r="K208" i="49"/>
  <c r="T208" i="49" s="1"/>
  <c r="U208" i="49" s="1"/>
  <c r="L207" i="49"/>
  <c r="K207" i="49"/>
  <c r="T207" i="49" s="1"/>
  <c r="U207" i="49" s="1"/>
  <c r="L206" i="49"/>
  <c r="T206" i="49" s="1"/>
  <c r="U206" i="49" s="1"/>
  <c r="K206" i="49"/>
  <c r="L205" i="49"/>
  <c r="K205" i="49"/>
  <c r="T204" i="49"/>
  <c r="U204" i="49" s="1"/>
  <c r="K204" i="49"/>
  <c r="K203" i="49"/>
  <c r="T203" i="49" s="1"/>
  <c r="U203" i="49" s="1"/>
  <c r="U202" i="49"/>
  <c r="T202" i="49"/>
  <c r="K202" i="49"/>
  <c r="L201" i="49"/>
  <c r="K201" i="49"/>
  <c r="L200" i="49"/>
  <c r="T200" i="49" s="1"/>
  <c r="U200" i="49" s="1"/>
  <c r="K200" i="49"/>
  <c r="L199" i="49"/>
  <c r="K199" i="49"/>
  <c r="K198" i="49"/>
  <c r="T198" i="49" s="1"/>
  <c r="U198" i="49" s="1"/>
  <c r="K197" i="49"/>
  <c r="T197" i="49" s="1"/>
  <c r="U197" i="49" s="1"/>
  <c r="K196" i="49"/>
  <c r="T196" i="49" s="1"/>
  <c r="U196" i="49" s="1"/>
  <c r="L195" i="49"/>
  <c r="K195" i="49"/>
  <c r="L194" i="49"/>
  <c r="K194" i="49"/>
  <c r="L193" i="49"/>
  <c r="K193" i="49"/>
  <c r="U192" i="49"/>
  <c r="T192" i="49"/>
  <c r="K191" i="49"/>
  <c r="T191" i="49" s="1"/>
  <c r="U191" i="49" s="1"/>
  <c r="K190" i="49"/>
  <c r="T190" i="49" s="1"/>
  <c r="U190" i="49" s="1"/>
  <c r="K189" i="49"/>
  <c r="T189" i="49" s="1"/>
  <c r="U189" i="49" s="1"/>
  <c r="L188" i="49"/>
  <c r="K188" i="49"/>
  <c r="T188" i="49" s="1"/>
  <c r="U188" i="49" s="1"/>
  <c r="L187" i="49"/>
  <c r="T187" i="49" s="1"/>
  <c r="U187" i="49" s="1"/>
  <c r="K187" i="49"/>
  <c r="L186" i="49"/>
  <c r="K186" i="49"/>
  <c r="L185" i="49"/>
  <c r="T185" i="49" s="1"/>
  <c r="U185" i="49" s="1"/>
  <c r="K185" i="49"/>
  <c r="L184" i="49"/>
  <c r="K184" i="49"/>
  <c r="U183" i="49"/>
  <c r="K183" i="49"/>
  <c r="T183" i="49" s="1"/>
  <c r="K182" i="49"/>
  <c r="T182" i="49" s="1"/>
  <c r="U182" i="49" s="1"/>
  <c r="K181" i="49"/>
  <c r="T181" i="49" s="1"/>
  <c r="U181" i="49" s="1"/>
  <c r="L180" i="49"/>
  <c r="K180" i="49"/>
  <c r="M180" i="49" s="1"/>
  <c r="M179" i="49"/>
  <c r="T179" i="49" s="1"/>
  <c r="U179" i="49" s="1"/>
  <c r="L179" i="49"/>
  <c r="K179" i="49"/>
  <c r="T178" i="49"/>
  <c r="U178" i="49" s="1"/>
  <c r="L178" i="49"/>
  <c r="K178" i="49"/>
  <c r="L177" i="49"/>
  <c r="K177" i="49"/>
  <c r="M177" i="49" s="1"/>
  <c r="G177" i="49"/>
  <c r="L176" i="49"/>
  <c r="K176" i="49"/>
  <c r="M175" i="49"/>
  <c r="L175" i="49"/>
  <c r="K175" i="49"/>
  <c r="L174" i="49"/>
  <c r="K174" i="49"/>
  <c r="L173" i="49"/>
  <c r="K173" i="49"/>
  <c r="U172" i="49"/>
  <c r="T172" i="49"/>
  <c r="T171" i="49"/>
  <c r="U171" i="49" s="1"/>
  <c r="G171" i="49"/>
  <c r="L170" i="49"/>
  <c r="K170" i="49"/>
  <c r="J170" i="49"/>
  <c r="G170" i="49"/>
  <c r="L169" i="49"/>
  <c r="K169" i="49"/>
  <c r="L168" i="49"/>
  <c r="K168" i="49"/>
  <c r="L167" i="49"/>
  <c r="K167" i="49"/>
  <c r="J167" i="49"/>
  <c r="G167" i="49"/>
  <c r="M166" i="49"/>
  <c r="L166" i="49"/>
  <c r="K166" i="49"/>
  <c r="L165" i="49"/>
  <c r="K165" i="49"/>
  <c r="U164" i="49"/>
  <c r="T164" i="49"/>
  <c r="L163" i="49"/>
  <c r="K163" i="49"/>
  <c r="T163" i="49" s="1"/>
  <c r="U163" i="49" s="1"/>
  <c r="L162" i="49"/>
  <c r="K162" i="49"/>
  <c r="U161" i="49"/>
  <c r="T161" i="49"/>
  <c r="L160" i="49"/>
  <c r="K160" i="49"/>
  <c r="L159" i="49"/>
  <c r="K159" i="49"/>
  <c r="T159" i="49" s="1"/>
  <c r="U159" i="49" s="1"/>
  <c r="T158" i="49"/>
  <c r="U158" i="49" s="1"/>
  <c r="M158" i="49"/>
  <c r="L157" i="49"/>
  <c r="K157" i="49"/>
  <c r="T157" i="49" s="1"/>
  <c r="U157" i="49" s="1"/>
  <c r="L156" i="49"/>
  <c r="K156" i="49"/>
  <c r="L155" i="49"/>
  <c r="K155" i="49"/>
  <c r="L154" i="49"/>
  <c r="K154" i="49"/>
  <c r="L153" i="49"/>
  <c r="K153" i="49"/>
  <c r="T153" i="49" s="1"/>
  <c r="U153" i="49" s="1"/>
  <c r="L152" i="49"/>
  <c r="T152" i="49" s="1"/>
  <c r="U152" i="49" s="1"/>
  <c r="K152" i="49"/>
  <c r="L151" i="49"/>
  <c r="G151" i="49"/>
  <c r="L150" i="49"/>
  <c r="K150" i="49"/>
  <c r="U149" i="49"/>
  <c r="T149" i="49"/>
  <c r="L148" i="49"/>
  <c r="K148" i="49"/>
  <c r="L147" i="49"/>
  <c r="K147" i="49"/>
  <c r="L146" i="49"/>
  <c r="K146" i="49"/>
  <c r="L145" i="49"/>
  <c r="K145" i="49"/>
  <c r="T145" i="49" s="1"/>
  <c r="U145" i="49" s="1"/>
  <c r="L144" i="49"/>
  <c r="K144" i="49"/>
  <c r="L143" i="49"/>
  <c r="K143" i="49"/>
  <c r="T143" i="49" s="1"/>
  <c r="U143" i="49" s="1"/>
  <c r="L142" i="49"/>
  <c r="K142" i="49"/>
  <c r="L141" i="49"/>
  <c r="K141" i="49"/>
  <c r="T141" i="49" s="1"/>
  <c r="U141" i="49" s="1"/>
  <c r="L140" i="49"/>
  <c r="K140" i="49"/>
  <c r="L139" i="49"/>
  <c r="K139" i="49"/>
  <c r="L138" i="49"/>
  <c r="K138" i="49"/>
  <c r="U137" i="49"/>
  <c r="T137" i="49"/>
  <c r="L136" i="49"/>
  <c r="K136" i="49"/>
  <c r="L135" i="49"/>
  <c r="K135" i="49"/>
  <c r="T135" i="49" s="1"/>
  <c r="U135" i="49" s="1"/>
  <c r="L134" i="49"/>
  <c r="K134" i="49"/>
  <c r="U133" i="49"/>
  <c r="T133" i="49"/>
  <c r="M132" i="49"/>
  <c r="L132" i="49"/>
  <c r="K132" i="49"/>
  <c r="L131" i="49"/>
  <c r="K131" i="49"/>
  <c r="L130" i="49"/>
  <c r="K130" i="49"/>
  <c r="L129" i="49"/>
  <c r="K129" i="49"/>
  <c r="L128" i="49"/>
  <c r="K128" i="49"/>
  <c r="L127" i="49"/>
  <c r="K127" i="49"/>
  <c r="L126" i="49"/>
  <c r="K126" i="49"/>
  <c r="L125" i="49"/>
  <c r="K125" i="49"/>
  <c r="L124" i="49"/>
  <c r="K124" i="49"/>
  <c r="M124" i="49" s="1"/>
  <c r="M123" i="49"/>
  <c r="T123" i="49" s="1"/>
  <c r="U123" i="49" s="1"/>
  <c r="L123" i="49"/>
  <c r="K123" i="49"/>
  <c r="L122" i="49"/>
  <c r="K122" i="49"/>
  <c r="L121" i="49"/>
  <c r="K121" i="49"/>
  <c r="L120" i="49"/>
  <c r="K120" i="49"/>
  <c r="L119" i="49"/>
  <c r="K119" i="49"/>
  <c r="L118" i="49"/>
  <c r="K118" i="49"/>
  <c r="U117" i="49"/>
  <c r="T117" i="49"/>
  <c r="L116" i="49"/>
  <c r="K116" i="49"/>
  <c r="L115" i="49"/>
  <c r="K115" i="49"/>
  <c r="L114" i="49"/>
  <c r="M114" i="49" s="1"/>
  <c r="K114" i="49"/>
  <c r="L113" i="49"/>
  <c r="K113" i="49"/>
  <c r="L112" i="49"/>
  <c r="K112" i="49"/>
  <c r="L111" i="49"/>
  <c r="K111" i="49"/>
  <c r="L110" i="49"/>
  <c r="K110" i="49"/>
  <c r="L109" i="49"/>
  <c r="K109" i="49"/>
  <c r="L108" i="49"/>
  <c r="K108" i="49"/>
  <c r="U107" i="49"/>
  <c r="T107" i="49"/>
  <c r="M107" i="49"/>
  <c r="L106" i="49"/>
  <c r="K106" i="49"/>
  <c r="L105" i="49"/>
  <c r="K105" i="49"/>
  <c r="M104" i="49"/>
  <c r="L104" i="49"/>
  <c r="K104" i="49"/>
  <c r="L103" i="49"/>
  <c r="T103" i="49" s="1"/>
  <c r="U103" i="49" s="1"/>
  <c r="K103" i="49"/>
  <c r="L102" i="49"/>
  <c r="K102" i="49"/>
  <c r="L101" i="49"/>
  <c r="K101" i="49"/>
  <c r="L100" i="49"/>
  <c r="K100" i="49"/>
  <c r="L99" i="49"/>
  <c r="K99" i="49"/>
  <c r="L98" i="49"/>
  <c r="K98" i="49"/>
  <c r="K97" i="49"/>
  <c r="T97" i="49" s="1"/>
  <c r="U97" i="49" s="1"/>
  <c r="T96" i="49"/>
  <c r="U96" i="49" s="1"/>
  <c r="K96" i="49"/>
  <c r="K95" i="49"/>
  <c r="T95" i="49" s="1"/>
  <c r="U95" i="49" s="1"/>
  <c r="M94" i="49"/>
  <c r="L94" i="49"/>
  <c r="K94" i="49"/>
  <c r="L93" i="49"/>
  <c r="M93" i="49" s="1"/>
  <c r="K93" i="49"/>
  <c r="L92" i="49"/>
  <c r="K92" i="49"/>
  <c r="L91" i="49"/>
  <c r="K91" i="49"/>
  <c r="L90" i="49"/>
  <c r="K90" i="49"/>
  <c r="L89" i="49"/>
  <c r="K89" i="49"/>
  <c r="L88" i="49"/>
  <c r="K88" i="49"/>
  <c r="M88" i="49" s="1"/>
  <c r="T88" i="49" s="1"/>
  <c r="U88" i="49" s="1"/>
  <c r="L87" i="49"/>
  <c r="K87" i="49"/>
  <c r="L86" i="49"/>
  <c r="K86" i="49"/>
  <c r="G85" i="49"/>
  <c r="T85" i="49" s="1"/>
  <c r="U85" i="49" s="1"/>
  <c r="K84" i="49"/>
  <c r="T84" i="49" s="1"/>
  <c r="U84" i="49" s="1"/>
  <c r="K83" i="49"/>
  <c r="T83" i="49" s="1"/>
  <c r="U83" i="49" s="1"/>
  <c r="K82" i="49"/>
  <c r="T82" i="49" s="1"/>
  <c r="U82" i="49" s="1"/>
  <c r="L81" i="49"/>
  <c r="K81" i="49"/>
  <c r="M81" i="49" s="1"/>
  <c r="M80" i="49"/>
  <c r="T80" i="49" s="1"/>
  <c r="U80" i="49" s="1"/>
  <c r="L80" i="49"/>
  <c r="K80" i="49"/>
  <c r="L79" i="49"/>
  <c r="K79" i="49"/>
  <c r="L78" i="49"/>
  <c r="K78" i="49"/>
  <c r="L77" i="49"/>
  <c r="M77" i="49" s="1"/>
  <c r="K77" i="49"/>
  <c r="K76" i="49"/>
  <c r="T76" i="49" s="1"/>
  <c r="U76" i="49" s="1"/>
  <c r="K75" i="49"/>
  <c r="T75" i="49" s="1"/>
  <c r="U75" i="49" s="1"/>
  <c r="K74" i="49"/>
  <c r="T74" i="49" s="1"/>
  <c r="U74" i="49" s="1"/>
  <c r="L73" i="49"/>
  <c r="K73" i="49"/>
  <c r="L72" i="49"/>
  <c r="K72" i="49"/>
  <c r="T72" i="49" s="1"/>
  <c r="U72" i="49" s="1"/>
  <c r="L71" i="49"/>
  <c r="K71" i="49"/>
  <c r="L70" i="49"/>
  <c r="K70" i="49"/>
  <c r="L69" i="49"/>
  <c r="K69" i="49"/>
  <c r="L68" i="49"/>
  <c r="K68" i="49"/>
  <c r="T68" i="49" s="1"/>
  <c r="U68" i="49" s="1"/>
  <c r="M67" i="49"/>
  <c r="L67" i="49"/>
  <c r="K67" i="49"/>
  <c r="T66" i="49"/>
  <c r="U66" i="49" s="1"/>
  <c r="K65" i="49"/>
  <c r="T65" i="49" s="1"/>
  <c r="U65" i="49" s="1"/>
  <c r="T64" i="49"/>
  <c r="U64" i="49" s="1"/>
  <c r="K64" i="49"/>
  <c r="K63" i="49"/>
  <c r="T63" i="49" s="1"/>
  <c r="U63" i="49" s="1"/>
  <c r="M62" i="49"/>
  <c r="L62" i="49"/>
  <c r="K62" i="49"/>
  <c r="L61" i="49"/>
  <c r="T61" i="49" s="1"/>
  <c r="U61" i="49" s="1"/>
  <c r="K61" i="49"/>
  <c r="T60" i="49"/>
  <c r="U60" i="49" s="1"/>
  <c r="K59" i="49"/>
  <c r="T59" i="49" s="1"/>
  <c r="U59" i="49" s="1"/>
  <c r="K58" i="49"/>
  <c r="T58" i="49" s="1"/>
  <c r="U58" i="49" s="1"/>
  <c r="K57" i="49"/>
  <c r="T57" i="49" s="1"/>
  <c r="U57" i="49" s="1"/>
  <c r="L56" i="49"/>
  <c r="K56" i="49"/>
  <c r="T55" i="49"/>
  <c r="U55" i="49" s="1"/>
  <c r="L54" i="49"/>
  <c r="K54" i="49"/>
  <c r="L53" i="49"/>
  <c r="K53" i="49"/>
  <c r="L52" i="49"/>
  <c r="K52" i="49"/>
  <c r="L51" i="49"/>
  <c r="K51" i="49"/>
  <c r="J51" i="49"/>
  <c r="G51" i="49"/>
  <c r="T50" i="49"/>
  <c r="U50" i="49" s="1"/>
  <c r="L50" i="49"/>
  <c r="K50" i="49"/>
  <c r="L49" i="49"/>
  <c r="K49" i="49"/>
  <c r="L48" i="49"/>
  <c r="K48" i="49"/>
  <c r="L47" i="49"/>
  <c r="G47" i="49"/>
  <c r="K47" i="49" s="1"/>
  <c r="M47" i="49" s="1"/>
  <c r="L46" i="49"/>
  <c r="K46" i="49"/>
  <c r="U45" i="49"/>
  <c r="T45" i="49"/>
  <c r="L44" i="49"/>
  <c r="K44" i="49"/>
  <c r="L43" i="49"/>
  <c r="K43" i="49"/>
  <c r="T43" i="49" s="1"/>
  <c r="U43" i="49" s="1"/>
  <c r="L42" i="49"/>
  <c r="K42" i="49"/>
  <c r="L41" i="49"/>
  <c r="K41" i="49"/>
  <c r="L40" i="49"/>
  <c r="M40" i="49" s="1"/>
  <c r="K40" i="49"/>
  <c r="L39" i="49"/>
  <c r="K39" i="49"/>
  <c r="K38" i="49"/>
  <c r="T38" i="49" s="1"/>
  <c r="U38" i="49" s="1"/>
  <c r="K37" i="49"/>
  <c r="T37" i="49" s="1"/>
  <c r="U37" i="49" s="1"/>
  <c r="K36" i="49"/>
  <c r="T36" i="49" s="1"/>
  <c r="U36" i="49" s="1"/>
  <c r="L35" i="49"/>
  <c r="K35" i="49"/>
  <c r="L34" i="49"/>
  <c r="K34" i="49"/>
  <c r="U33" i="49"/>
  <c r="T33" i="49"/>
  <c r="U32" i="49"/>
  <c r="T32" i="49"/>
  <c r="M31" i="49"/>
  <c r="L31" i="49"/>
  <c r="K31" i="49"/>
  <c r="K30" i="49"/>
  <c r="T30" i="49" s="1"/>
  <c r="U30" i="49" s="1"/>
  <c r="K29" i="49"/>
  <c r="T29" i="49" s="1"/>
  <c r="U29" i="49" s="1"/>
  <c r="K28" i="49"/>
  <c r="T28" i="49" s="1"/>
  <c r="U28" i="49" s="1"/>
  <c r="L27" i="49"/>
  <c r="K27" i="49"/>
  <c r="L26" i="49"/>
  <c r="K26" i="49"/>
  <c r="M25" i="49"/>
  <c r="T25" i="49" s="1"/>
  <c r="U25" i="49" s="1"/>
  <c r="L24" i="49"/>
  <c r="K24" i="49"/>
  <c r="L23" i="49"/>
  <c r="K23" i="49"/>
  <c r="K22" i="49"/>
  <c r="T22" i="49" s="1"/>
  <c r="U22" i="49" s="1"/>
  <c r="T21" i="49"/>
  <c r="U21" i="49" s="1"/>
  <c r="K21" i="49"/>
  <c r="K20" i="49"/>
  <c r="T20" i="49" s="1"/>
  <c r="U20" i="49" s="1"/>
  <c r="L19" i="49"/>
  <c r="K19" i="49"/>
  <c r="T19" i="49" s="1"/>
  <c r="U19" i="49" s="1"/>
  <c r="L18" i="49"/>
  <c r="K18" i="49"/>
  <c r="M18" i="49" s="1"/>
  <c r="T18" i="49" s="1"/>
  <c r="U18" i="49" s="1"/>
  <c r="T17" i="49"/>
  <c r="U17" i="49" s="1"/>
  <c r="K17" i="49"/>
  <c r="K16" i="49"/>
  <c r="T16" i="49" s="1"/>
  <c r="U16" i="49" s="1"/>
  <c r="K15" i="49"/>
  <c r="T15" i="49" s="1"/>
  <c r="U15" i="49" s="1"/>
  <c r="L14" i="49"/>
  <c r="K14" i="49"/>
  <c r="U13" i="49"/>
  <c r="T13" i="49"/>
  <c r="L12" i="49"/>
  <c r="K12" i="49"/>
  <c r="L11" i="49"/>
  <c r="K11" i="49"/>
  <c r="M11" i="49" s="1"/>
  <c r="L10" i="49"/>
  <c r="K10" i="49"/>
  <c r="K9" i="49"/>
  <c r="T9" i="49" s="1"/>
  <c r="U9" i="49" s="1"/>
  <c r="T8" i="49"/>
  <c r="U8" i="49" s="1"/>
  <c r="K8" i="49"/>
  <c r="K7" i="49"/>
  <c r="T7" i="49" s="1"/>
  <c r="U7" i="49" s="1"/>
  <c r="L6" i="49"/>
  <c r="M6" i="49" s="1"/>
  <c r="K6" i="49"/>
  <c r="L5" i="49"/>
  <c r="K5" i="49"/>
  <c r="L4" i="49"/>
  <c r="K4" i="49"/>
  <c r="U3" i="49"/>
  <c r="T3" i="49"/>
  <c r="L681" i="48"/>
  <c r="K681" i="48"/>
  <c r="L680" i="48"/>
  <c r="K680" i="48"/>
  <c r="L679" i="48"/>
  <c r="K679" i="48"/>
  <c r="L678" i="48"/>
  <c r="K678" i="48"/>
  <c r="L677" i="48"/>
  <c r="K677" i="48"/>
  <c r="L676" i="48"/>
  <c r="K676" i="48"/>
  <c r="L675" i="48"/>
  <c r="M675" i="48" s="1"/>
  <c r="K675" i="48"/>
  <c r="L674" i="48"/>
  <c r="K674" i="48"/>
  <c r="L673" i="48"/>
  <c r="K673" i="48"/>
  <c r="L672" i="48"/>
  <c r="K672" i="48"/>
  <c r="L671" i="48"/>
  <c r="K671" i="48"/>
  <c r="L670" i="48"/>
  <c r="M670" i="48" s="1"/>
  <c r="K670" i="48"/>
  <c r="L669" i="48"/>
  <c r="K669" i="48"/>
  <c r="L668" i="48"/>
  <c r="K668" i="48"/>
  <c r="L667" i="48"/>
  <c r="K667" i="48"/>
  <c r="L666" i="48"/>
  <c r="K666" i="48"/>
  <c r="L665" i="48"/>
  <c r="K665" i="48"/>
  <c r="L664" i="48"/>
  <c r="K664" i="48"/>
  <c r="M663" i="48"/>
  <c r="L663" i="48"/>
  <c r="K663" i="48"/>
  <c r="L662" i="48"/>
  <c r="K662" i="48"/>
  <c r="L661" i="48"/>
  <c r="K661" i="48"/>
  <c r="L660" i="48"/>
  <c r="K660" i="48"/>
  <c r="M660" i="48" s="1"/>
  <c r="L659" i="48"/>
  <c r="K659" i="48"/>
  <c r="L658" i="48"/>
  <c r="K658" i="48"/>
  <c r="L657" i="48"/>
  <c r="K657" i="48"/>
  <c r="L656" i="48"/>
  <c r="K656" i="48"/>
  <c r="L655" i="48"/>
  <c r="M655" i="48" s="1"/>
  <c r="K655" i="48"/>
  <c r="L654" i="48"/>
  <c r="K654" i="48"/>
  <c r="L653" i="48"/>
  <c r="K653" i="48"/>
  <c r="L652" i="48"/>
  <c r="K652" i="48"/>
  <c r="L651" i="48"/>
  <c r="K651" i="48"/>
  <c r="M651" i="48" s="1"/>
  <c r="L650" i="48"/>
  <c r="M650" i="48" s="1"/>
  <c r="K650" i="48"/>
  <c r="L649" i="48"/>
  <c r="K649" i="48"/>
  <c r="L648" i="48"/>
  <c r="K648" i="48"/>
  <c r="L647" i="48"/>
  <c r="K647" i="48"/>
  <c r="M647" i="48" s="1"/>
  <c r="L646" i="48"/>
  <c r="K646" i="48"/>
  <c r="L645" i="48"/>
  <c r="K645" i="48"/>
  <c r="L644" i="48"/>
  <c r="K644" i="48"/>
  <c r="L643" i="48"/>
  <c r="K643" i="48"/>
  <c r="L642" i="48"/>
  <c r="K642" i="48"/>
  <c r="L641" i="48"/>
  <c r="K641" i="48"/>
  <c r="L640" i="48"/>
  <c r="K640" i="48"/>
  <c r="L639" i="48"/>
  <c r="K639" i="48"/>
  <c r="M639" i="48" s="1"/>
  <c r="L638" i="48"/>
  <c r="M638" i="48" s="1"/>
  <c r="K638" i="48"/>
  <c r="L637" i="48"/>
  <c r="K637" i="48"/>
  <c r="L636" i="48"/>
  <c r="K636" i="48"/>
  <c r="L635" i="48"/>
  <c r="K635" i="48"/>
  <c r="M635" i="48" s="1"/>
  <c r="L634" i="48"/>
  <c r="K634" i="48"/>
  <c r="L633" i="48"/>
  <c r="K633" i="48"/>
  <c r="L632" i="48"/>
  <c r="K632" i="48"/>
  <c r="L631" i="48"/>
  <c r="K631" i="48"/>
  <c r="L630" i="48"/>
  <c r="K630" i="48"/>
  <c r="L629" i="48"/>
  <c r="K629" i="48"/>
  <c r="L628" i="48"/>
  <c r="K628" i="48"/>
  <c r="L627" i="48"/>
  <c r="K627" i="48"/>
  <c r="L626" i="48"/>
  <c r="K626" i="48"/>
  <c r="M626" i="48" s="1"/>
  <c r="L625" i="48"/>
  <c r="K625" i="48"/>
  <c r="L624" i="48"/>
  <c r="K624" i="48"/>
  <c r="M624" i="48" s="1"/>
  <c r="L623" i="48"/>
  <c r="M623" i="48" s="1"/>
  <c r="K623" i="48"/>
  <c r="L622" i="48"/>
  <c r="K622" i="48"/>
  <c r="L621" i="48"/>
  <c r="K621" i="48"/>
  <c r="L620" i="48"/>
  <c r="K620" i="48"/>
  <c r="M620" i="48" s="1"/>
  <c r="M619" i="48"/>
  <c r="L619" i="48"/>
  <c r="K619" i="48"/>
  <c r="L618" i="48"/>
  <c r="M618" i="48" s="1"/>
  <c r="K618" i="48"/>
  <c r="L617" i="48"/>
  <c r="K617" i="48"/>
  <c r="L616" i="48"/>
  <c r="K616" i="48"/>
  <c r="L615" i="48"/>
  <c r="K615" i="48"/>
  <c r="L614" i="48"/>
  <c r="K614" i="48"/>
  <c r="L613" i="48"/>
  <c r="K613" i="48"/>
  <c r="L612" i="48"/>
  <c r="K612" i="48"/>
  <c r="L611" i="48"/>
  <c r="M611" i="48" s="1"/>
  <c r="K611" i="48"/>
  <c r="L610" i="48"/>
  <c r="K610" i="48"/>
  <c r="L609" i="48"/>
  <c r="K609" i="48"/>
  <c r="L608" i="48"/>
  <c r="K608" i="48"/>
  <c r="L607" i="48"/>
  <c r="K607" i="48"/>
  <c r="L606" i="48"/>
  <c r="M606" i="48" s="1"/>
  <c r="K606" i="48"/>
  <c r="L605" i="48"/>
  <c r="K605" i="48"/>
  <c r="L604" i="48"/>
  <c r="K604" i="48"/>
  <c r="L603" i="48"/>
  <c r="K603" i="48"/>
  <c r="L602" i="48"/>
  <c r="K602" i="48"/>
  <c r="L601" i="48"/>
  <c r="K601" i="48"/>
  <c r="L600" i="48"/>
  <c r="K600" i="48"/>
  <c r="L599" i="48"/>
  <c r="K599" i="48"/>
  <c r="M599" i="48" s="1"/>
  <c r="L598" i="48"/>
  <c r="K598" i="48"/>
  <c r="L597" i="48"/>
  <c r="K597" i="48"/>
  <c r="L596" i="48"/>
  <c r="K596" i="48"/>
  <c r="L595" i="48"/>
  <c r="K595" i="48"/>
  <c r="M595" i="48" s="1"/>
  <c r="M594" i="48"/>
  <c r="L594" i="48"/>
  <c r="K594" i="48"/>
  <c r="L593" i="48"/>
  <c r="K593" i="48"/>
  <c r="L592" i="48"/>
  <c r="K592" i="48"/>
  <c r="L591" i="48"/>
  <c r="M591" i="48" s="1"/>
  <c r="K591" i="48"/>
  <c r="L590" i="48"/>
  <c r="K590" i="48"/>
  <c r="L589" i="48"/>
  <c r="K589" i="48"/>
  <c r="L588" i="48"/>
  <c r="K588" i="48"/>
  <c r="M587" i="48"/>
  <c r="L587" i="48"/>
  <c r="K587" i="48"/>
  <c r="L586" i="48"/>
  <c r="K586" i="48"/>
  <c r="L585" i="48"/>
  <c r="K585" i="48"/>
  <c r="L584" i="48"/>
  <c r="K584" i="48"/>
  <c r="L583" i="48"/>
  <c r="K583" i="48"/>
  <c r="L582" i="48"/>
  <c r="K582" i="48"/>
  <c r="L581" i="48"/>
  <c r="K581" i="48"/>
  <c r="L580" i="48"/>
  <c r="K580" i="48"/>
  <c r="M580" i="48" s="1"/>
  <c r="L579" i="48"/>
  <c r="M579" i="48" s="1"/>
  <c r="K579" i="48"/>
  <c r="L578" i="48"/>
  <c r="K578" i="48"/>
  <c r="M578" i="48" s="1"/>
  <c r="L577" i="48"/>
  <c r="K577" i="48"/>
  <c r="L576" i="48"/>
  <c r="K576" i="48"/>
  <c r="M576" i="48" s="1"/>
  <c r="L575" i="48"/>
  <c r="K575" i="48"/>
  <c r="L574" i="48"/>
  <c r="K574" i="48"/>
  <c r="L573" i="48"/>
  <c r="K573" i="48"/>
  <c r="L572" i="48"/>
  <c r="K572" i="48"/>
  <c r="L571" i="48"/>
  <c r="K571" i="48"/>
  <c r="L570" i="48"/>
  <c r="K570" i="48"/>
  <c r="M570" i="48" s="1"/>
  <c r="L569" i="48"/>
  <c r="K569" i="48"/>
  <c r="L568" i="48"/>
  <c r="K568" i="48"/>
  <c r="M568" i="48" s="1"/>
  <c r="M567" i="48"/>
  <c r="L567" i="48"/>
  <c r="K567" i="48"/>
  <c r="L566" i="48"/>
  <c r="K566" i="48"/>
  <c r="L565" i="48"/>
  <c r="K565" i="48"/>
  <c r="L564" i="48"/>
  <c r="K564" i="48"/>
  <c r="L563" i="48"/>
  <c r="K563" i="48"/>
  <c r="M562" i="48"/>
  <c r="L562" i="48"/>
  <c r="K562" i="48"/>
  <c r="L561" i="48"/>
  <c r="K561" i="48"/>
  <c r="M561" i="48" s="1"/>
  <c r="L560" i="48"/>
  <c r="K560" i="48"/>
  <c r="L559" i="48"/>
  <c r="K559" i="48"/>
  <c r="L558" i="48"/>
  <c r="K558" i="48"/>
  <c r="L557" i="48"/>
  <c r="K557" i="48"/>
  <c r="L556" i="48"/>
  <c r="K556" i="48"/>
  <c r="L555" i="48"/>
  <c r="K555" i="48"/>
  <c r="M555" i="48" s="1"/>
  <c r="L554" i="48"/>
  <c r="M554" i="48" s="1"/>
  <c r="K554" i="48"/>
  <c r="L553" i="48"/>
  <c r="K553" i="48"/>
  <c r="L552" i="48"/>
  <c r="K552" i="48"/>
  <c r="L551" i="48"/>
  <c r="K551" i="48"/>
  <c r="L550" i="48"/>
  <c r="K550" i="48"/>
  <c r="L549" i="48"/>
  <c r="K549" i="48"/>
  <c r="L548" i="48"/>
  <c r="K548" i="48"/>
  <c r="L547" i="48"/>
  <c r="M547" i="48" s="1"/>
  <c r="K547" i="48"/>
  <c r="L546" i="48"/>
  <c r="K546" i="48"/>
  <c r="L545" i="48"/>
  <c r="K545" i="48"/>
  <c r="L544" i="48"/>
  <c r="K544" i="48"/>
  <c r="L543" i="48"/>
  <c r="K543" i="48"/>
  <c r="L542" i="48"/>
  <c r="M542" i="48" s="1"/>
  <c r="K542" i="48"/>
  <c r="L541" i="48"/>
  <c r="K541" i="48"/>
  <c r="L540" i="48"/>
  <c r="K540" i="48"/>
  <c r="L539" i="48"/>
  <c r="K539" i="48"/>
  <c r="L538" i="48"/>
  <c r="K538" i="48"/>
  <c r="L537" i="48"/>
  <c r="K537" i="48"/>
  <c r="L536" i="48"/>
  <c r="K536" i="48"/>
  <c r="M535" i="48"/>
  <c r="L535" i="48"/>
  <c r="K535" i="48"/>
  <c r="L534" i="48"/>
  <c r="K534" i="48"/>
  <c r="L533" i="48"/>
  <c r="K533" i="48"/>
  <c r="L532" i="48"/>
  <c r="K532" i="48"/>
  <c r="M532" i="48" s="1"/>
  <c r="L531" i="48"/>
  <c r="K531" i="48"/>
  <c r="L530" i="48"/>
  <c r="K530" i="48"/>
  <c r="L529" i="48"/>
  <c r="K529" i="48"/>
  <c r="L528" i="48"/>
  <c r="K528" i="48"/>
  <c r="L527" i="48"/>
  <c r="M527" i="48" s="1"/>
  <c r="K527" i="48"/>
  <c r="L526" i="48"/>
  <c r="K526" i="48"/>
  <c r="L525" i="48"/>
  <c r="K525" i="48"/>
  <c r="L524" i="48"/>
  <c r="K524" i="48"/>
  <c r="L523" i="48"/>
  <c r="K523" i="48"/>
  <c r="M523" i="48" s="1"/>
  <c r="L522" i="48"/>
  <c r="M522" i="48" s="1"/>
  <c r="K522" i="48"/>
  <c r="L521" i="48"/>
  <c r="K521" i="48"/>
  <c r="M521" i="48" s="1"/>
  <c r="L520" i="48"/>
  <c r="K520" i="48"/>
  <c r="L519" i="48"/>
  <c r="K519" i="48"/>
  <c r="M519" i="48" s="1"/>
  <c r="L518" i="48"/>
  <c r="K518" i="48"/>
  <c r="L517" i="48"/>
  <c r="K517" i="48"/>
  <c r="L516" i="48"/>
  <c r="K516" i="48"/>
  <c r="L515" i="48"/>
  <c r="K515" i="48"/>
  <c r="L514" i="48"/>
  <c r="K514" i="48"/>
  <c r="L513" i="48"/>
  <c r="K513" i="48"/>
  <c r="M513" i="48" s="1"/>
  <c r="L512" i="48"/>
  <c r="K512" i="48"/>
  <c r="L511" i="48"/>
  <c r="K511" i="48"/>
  <c r="M511" i="48" s="1"/>
  <c r="L510" i="48"/>
  <c r="M510" i="48" s="1"/>
  <c r="K510" i="48"/>
  <c r="L509" i="48"/>
  <c r="K509" i="48"/>
  <c r="L508" i="48"/>
  <c r="K508" i="48"/>
  <c r="L507" i="48"/>
  <c r="K507" i="48"/>
  <c r="M507" i="48" s="1"/>
  <c r="L506" i="48"/>
  <c r="K506" i="48"/>
  <c r="L505" i="48"/>
  <c r="K505" i="48"/>
  <c r="L504" i="48"/>
  <c r="K504" i="48"/>
  <c r="L503" i="48"/>
  <c r="K503" i="48"/>
  <c r="L502" i="48"/>
  <c r="K502" i="48"/>
  <c r="L501" i="48"/>
  <c r="K501" i="48"/>
  <c r="L500" i="48"/>
  <c r="K500" i="48"/>
  <c r="L499" i="48"/>
  <c r="K499" i="48"/>
  <c r="L498" i="48"/>
  <c r="K498" i="48"/>
  <c r="M498" i="48" s="1"/>
  <c r="L497" i="48"/>
  <c r="K497" i="48"/>
  <c r="L496" i="48"/>
  <c r="K496" i="48"/>
  <c r="M496" i="48" s="1"/>
  <c r="L495" i="48"/>
  <c r="M495" i="48" s="1"/>
  <c r="K495" i="48"/>
  <c r="L494" i="48"/>
  <c r="K494" i="48"/>
  <c r="L493" i="48"/>
  <c r="K493" i="48"/>
  <c r="L492" i="48"/>
  <c r="K492" i="48"/>
  <c r="M492" i="48" s="1"/>
  <c r="M491" i="48"/>
  <c r="L491" i="48"/>
  <c r="K491" i="48"/>
  <c r="L490" i="48"/>
  <c r="K490" i="48"/>
  <c r="L489" i="48"/>
  <c r="K489" i="48"/>
  <c r="L488" i="48"/>
  <c r="K488" i="48"/>
  <c r="L487" i="48"/>
  <c r="K487" i="48"/>
  <c r="L486" i="48"/>
  <c r="K486" i="48"/>
  <c r="L485" i="48"/>
  <c r="M485" i="48" s="1"/>
  <c r="T485" i="48" s="1"/>
  <c r="U485" i="48" s="1"/>
  <c r="K485" i="48"/>
  <c r="L484" i="48"/>
  <c r="K484" i="48"/>
  <c r="M484" i="48" s="1"/>
  <c r="L483" i="48"/>
  <c r="K483" i="48"/>
  <c r="L482" i="48"/>
  <c r="K482" i="48"/>
  <c r="M482" i="48" s="1"/>
  <c r="L481" i="48"/>
  <c r="K481" i="48"/>
  <c r="L480" i="48"/>
  <c r="K480" i="48"/>
  <c r="L479" i="48"/>
  <c r="K479" i="48"/>
  <c r="L478" i="48"/>
  <c r="K478" i="48"/>
  <c r="L477" i="48"/>
  <c r="K477" i="48"/>
  <c r="L476" i="48"/>
  <c r="K476" i="48"/>
  <c r="L475" i="48"/>
  <c r="K475" i="48"/>
  <c r="L474" i="48"/>
  <c r="K474" i="48"/>
  <c r="L473" i="48"/>
  <c r="K473" i="48"/>
  <c r="M473" i="48" s="1"/>
  <c r="T473" i="48" s="1"/>
  <c r="U473" i="48" s="1"/>
  <c r="L472" i="48"/>
  <c r="K472" i="48"/>
  <c r="L471" i="48"/>
  <c r="K471" i="48"/>
  <c r="L470" i="48"/>
  <c r="K470" i="48"/>
  <c r="L469" i="48"/>
  <c r="K469" i="48"/>
  <c r="L468" i="48"/>
  <c r="K468" i="48"/>
  <c r="L467" i="48"/>
  <c r="K467" i="48"/>
  <c r="L466" i="48"/>
  <c r="K466" i="48"/>
  <c r="L465" i="48"/>
  <c r="K465" i="48"/>
  <c r="M465" i="48" s="1"/>
  <c r="T465" i="48" s="1"/>
  <c r="U465" i="48" s="1"/>
  <c r="L464" i="48"/>
  <c r="K464" i="48"/>
  <c r="L463" i="48"/>
  <c r="K463" i="48"/>
  <c r="L462" i="48"/>
  <c r="K462" i="48"/>
  <c r="L461" i="48"/>
  <c r="M461" i="48" s="1"/>
  <c r="T461" i="48" s="1"/>
  <c r="U461" i="48" s="1"/>
  <c r="K461" i="48"/>
  <c r="L460" i="48"/>
  <c r="K460" i="48"/>
  <c r="M460" i="48" s="1"/>
  <c r="L459" i="48"/>
  <c r="K459" i="48"/>
  <c r="L458" i="48"/>
  <c r="K458" i="48"/>
  <c r="M458" i="48" s="1"/>
  <c r="L457" i="48"/>
  <c r="K457" i="48"/>
  <c r="L456" i="48"/>
  <c r="K456" i="48"/>
  <c r="L455" i="48"/>
  <c r="K455" i="48"/>
  <c r="L454" i="48"/>
  <c r="K454" i="48"/>
  <c r="L453" i="48"/>
  <c r="M453" i="48" s="1"/>
  <c r="T453" i="48" s="1"/>
  <c r="U453" i="48" s="1"/>
  <c r="K453" i="48"/>
  <c r="L452" i="48"/>
  <c r="K452" i="48"/>
  <c r="L451" i="48"/>
  <c r="K451" i="48"/>
  <c r="L450" i="48"/>
  <c r="K450" i="48"/>
  <c r="L449" i="48"/>
  <c r="K449" i="48"/>
  <c r="L448" i="48"/>
  <c r="K448" i="48"/>
  <c r="L447" i="48"/>
  <c r="K447" i="48"/>
  <c r="L446" i="48"/>
  <c r="K446" i="48"/>
  <c r="L445" i="48"/>
  <c r="K445" i="48"/>
  <c r="L444" i="48"/>
  <c r="K444" i="48"/>
  <c r="L443" i="48"/>
  <c r="K443" i="48"/>
  <c r="L442" i="48"/>
  <c r="K442" i="48"/>
  <c r="L441" i="48"/>
  <c r="K441" i="48"/>
  <c r="M441" i="48" s="1"/>
  <c r="T441" i="48" s="1"/>
  <c r="U441" i="48" s="1"/>
  <c r="L440" i="48"/>
  <c r="K440" i="48"/>
  <c r="L439" i="48"/>
  <c r="K439" i="48"/>
  <c r="L438" i="48"/>
  <c r="K438" i="48"/>
  <c r="L437" i="48"/>
  <c r="K437" i="48"/>
  <c r="L436" i="48"/>
  <c r="K436" i="48"/>
  <c r="L435" i="48"/>
  <c r="K435" i="48"/>
  <c r="L434" i="48"/>
  <c r="K434" i="48"/>
  <c r="L433" i="48"/>
  <c r="M433" i="48" s="1"/>
  <c r="K433" i="48"/>
  <c r="L432" i="48"/>
  <c r="K432" i="48"/>
  <c r="L431" i="48"/>
  <c r="K431" i="48"/>
  <c r="L430" i="48"/>
  <c r="K430" i="48"/>
  <c r="M430" i="48" s="1"/>
  <c r="L429" i="48"/>
  <c r="M429" i="48" s="1"/>
  <c r="T429" i="48" s="1"/>
  <c r="U429" i="48" s="1"/>
  <c r="K429" i="48"/>
  <c r="L428" i="48"/>
  <c r="K428" i="48"/>
  <c r="M428" i="48" s="1"/>
  <c r="T428" i="48" s="1"/>
  <c r="U428" i="48" s="1"/>
  <c r="L427" i="48"/>
  <c r="K427" i="48"/>
  <c r="L426" i="48"/>
  <c r="K426" i="48"/>
  <c r="M426" i="48" s="1"/>
  <c r="L425" i="48"/>
  <c r="M425" i="48" s="1"/>
  <c r="T425" i="48" s="1"/>
  <c r="U425" i="48" s="1"/>
  <c r="K425" i="48"/>
  <c r="L424" i="48"/>
  <c r="K424" i="48"/>
  <c r="L423" i="48"/>
  <c r="K423" i="48"/>
  <c r="L422" i="48"/>
  <c r="K422" i="48"/>
  <c r="M422" i="48" s="1"/>
  <c r="L421" i="48"/>
  <c r="K421" i="48"/>
  <c r="L420" i="48"/>
  <c r="K420" i="48"/>
  <c r="M420" i="48" s="1"/>
  <c r="T420" i="48" s="1"/>
  <c r="U420" i="48" s="1"/>
  <c r="L419" i="48"/>
  <c r="K419" i="48"/>
  <c r="L418" i="48"/>
  <c r="K418" i="48"/>
  <c r="L417" i="48"/>
  <c r="K417" i="48"/>
  <c r="L416" i="48"/>
  <c r="K416" i="48"/>
  <c r="L415" i="48"/>
  <c r="K415" i="48"/>
  <c r="L414" i="48"/>
  <c r="K414" i="48"/>
  <c r="M414" i="48" s="1"/>
  <c r="M413" i="48"/>
  <c r="T413" i="48" s="1"/>
  <c r="U413" i="48" s="1"/>
  <c r="L413" i="48"/>
  <c r="K413" i="48"/>
  <c r="L412" i="48"/>
  <c r="K412" i="48"/>
  <c r="L411" i="48"/>
  <c r="K411" i="48"/>
  <c r="L410" i="48"/>
  <c r="K410" i="48"/>
  <c r="L409" i="48"/>
  <c r="K409" i="48"/>
  <c r="L408" i="48"/>
  <c r="K408" i="48"/>
  <c r="K407" i="48"/>
  <c r="T407" i="48" s="1"/>
  <c r="U407" i="48" s="1"/>
  <c r="K406" i="48"/>
  <c r="T406" i="48" s="1"/>
  <c r="U406" i="48" s="1"/>
  <c r="K405" i="48"/>
  <c r="T405" i="48" s="1"/>
  <c r="U405" i="48" s="1"/>
  <c r="L404" i="48"/>
  <c r="K404" i="48"/>
  <c r="T403" i="48"/>
  <c r="U403" i="48" s="1"/>
  <c r="T402" i="48"/>
  <c r="U402" i="48" s="1"/>
  <c r="L401" i="48"/>
  <c r="K401" i="48"/>
  <c r="U400" i="48"/>
  <c r="T400" i="48"/>
  <c r="L399" i="48"/>
  <c r="K399" i="48"/>
  <c r="K398" i="48"/>
  <c r="T398" i="48" s="1"/>
  <c r="U398" i="48" s="1"/>
  <c r="U397" i="48"/>
  <c r="K397" i="48"/>
  <c r="T397" i="48" s="1"/>
  <c r="K396" i="48"/>
  <c r="T396" i="48" s="1"/>
  <c r="U396" i="48" s="1"/>
  <c r="T395" i="48"/>
  <c r="U395" i="48" s="1"/>
  <c r="U394" i="48"/>
  <c r="T394" i="48"/>
  <c r="K393" i="48"/>
  <c r="T393" i="48" s="1"/>
  <c r="U393" i="48" s="1"/>
  <c r="K392" i="48"/>
  <c r="T392" i="48" s="1"/>
  <c r="U392" i="48" s="1"/>
  <c r="K391" i="48"/>
  <c r="T391" i="48" s="1"/>
  <c r="U391" i="48" s="1"/>
  <c r="L390" i="48"/>
  <c r="K390" i="48"/>
  <c r="U389" i="48"/>
  <c r="T389" i="48"/>
  <c r="T388" i="48"/>
  <c r="U388" i="48" s="1"/>
  <c r="L387" i="48"/>
  <c r="K387" i="48"/>
  <c r="T386" i="48"/>
  <c r="U386" i="48" s="1"/>
  <c r="L385" i="48"/>
  <c r="K385" i="48"/>
  <c r="L384" i="48"/>
  <c r="K384" i="48"/>
  <c r="M384" i="48" s="1"/>
  <c r="K383" i="48"/>
  <c r="T383" i="48" s="1"/>
  <c r="U383" i="48" s="1"/>
  <c r="K382" i="48"/>
  <c r="T382" i="48" s="1"/>
  <c r="U382" i="48" s="1"/>
  <c r="K381" i="48"/>
  <c r="T381" i="48" s="1"/>
  <c r="U381" i="48" s="1"/>
  <c r="T380" i="48"/>
  <c r="U380" i="48" s="1"/>
  <c r="T379" i="48"/>
  <c r="U379" i="48" s="1"/>
  <c r="L378" i="48"/>
  <c r="K378" i="48"/>
  <c r="K377" i="48"/>
  <c r="T377" i="48" s="1"/>
  <c r="U377" i="48" s="1"/>
  <c r="K376" i="48"/>
  <c r="T376" i="48" s="1"/>
  <c r="U376" i="48" s="1"/>
  <c r="K375" i="48"/>
  <c r="T375" i="48" s="1"/>
  <c r="U375" i="48" s="1"/>
  <c r="T374" i="48"/>
  <c r="U374" i="48" s="1"/>
  <c r="L373" i="48"/>
  <c r="K373" i="48"/>
  <c r="T372" i="48"/>
  <c r="U372" i="48" s="1"/>
  <c r="L371" i="48"/>
  <c r="K371" i="48"/>
  <c r="L370" i="48"/>
  <c r="K370" i="48"/>
  <c r="T369" i="48"/>
  <c r="U369" i="48" s="1"/>
  <c r="K368" i="48"/>
  <c r="T368" i="48" s="1"/>
  <c r="U368" i="48" s="1"/>
  <c r="K367" i="48"/>
  <c r="T367" i="48" s="1"/>
  <c r="U367" i="48" s="1"/>
  <c r="K366" i="48"/>
  <c r="T366" i="48" s="1"/>
  <c r="U366" i="48" s="1"/>
  <c r="T365" i="48"/>
  <c r="U365" i="48" s="1"/>
  <c r="L364" i="48"/>
  <c r="K364" i="48"/>
  <c r="U363" i="48"/>
  <c r="T363" i="48"/>
  <c r="L362" i="48"/>
  <c r="K362" i="48"/>
  <c r="L361" i="48"/>
  <c r="K361" i="48"/>
  <c r="L360" i="48"/>
  <c r="K360" i="48"/>
  <c r="T359" i="48"/>
  <c r="U359" i="48" s="1"/>
  <c r="L358" i="48"/>
  <c r="K358" i="48"/>
  <c r="U357" i="48"/>
  <c r="T357" i="48"/>
  <c r="L356" i="48"/>
  <c r="K356" i="48"/>
  <c r="M356" i="48" s="1"/>
  <c r="T356" i="48" s="1"/>
  <c r="U356" i="48" s="1"/>
  <c r="T355" i="48"/>
  <c r="U355" i="48" s="1"/>
  <c r="T354" i="48"/>
  <c r="U354" i="48" s="1"/>
  <c r="L353" i="48"/>
  <c r="K353" i="48"/>
  <c r="M353" i="48" s="1"/>
  <c r="T353" i="48" s="1"/>
  <c r="U353" i="48" s="1"/>
  <c r="L352" i="48"/>
  <c r="K352" i="48"/>
  <c r="L351" i="48"/>
  <c r="K351" i="48"/>
  <c r="L350" i="48"/>
  <c r="M350" i="48" s="1"/>
  <c r="T350" i="48" s="1"/>
  <c r="U350" i="48" s="1"/>
  <c r="K350" i="48"/>
  <c r="L349" i="48"/>
  <c r="K349" i="48"/>
  <c r="M349" i="48" s="1"/>
  <c r="T349" i="48" s="1"/>
  <c r="U349" i="48" s="1"/>
  <c r="U348" i="48"/>
  <c r="T348" i="48"/>
  <c r="T347" i="48"/>
  <c r="U347" i="48" s="1"/>
  <c r="U346" i="48"/>
  <c r="T346" i="48"/>
  <c r="T345" i="48"/>
  <c r="U345" i="48" s="1"/>
  <c r="U344" i="48"/>
  <c r="T344" i="48"/>
  <c r="T343" i="48"/>
  <c r="U343" i="48" s="1"/>
  <c r="K342" i="48"/>
  <c r="T342" i="48" s="1"/>
  <c r="U342" i="48" s="1"/>
  <c r="K341" i="48"/>
  <c r="T341" i="48" s="1"/>
  <c r="U341" i="48" s="1"/>
  <c r="K340" i="48"/>
  <c r="T340" i="48" s="1"/>
  <c r="U340" i="48" s="1"/>
  <c r="L339" i="48"/>
  <c r="K339" i="48"/>
  <c r="T338" i="48"/>
  <c r="U338" i="48" s="1"/>
  <c r="U337" i="48"/>
  <c r="T337" i="48"/>
  <c r="L336" i="48"/>
  <c r="K336" i="48"/>
  <c r="M336" i="48" s="1"/>
  <c r="T336" i="48" s="1"/>
  <c r="U336" i="48" s="1"/>
  <c r="T335" i="48"/>
  <c r="U335" i="48" s="1"/>
  <c r="T334" i="48"/>
  <c r="U334" i="48" s="1"/>
  <c r="K333" i="48"/>
  <c r="T333" i="48" s="1"/>
  <c r="U333" i="48" s="1"/>
  <c r="K332" i="48"/>
  <c r="T332" i="48" s="1"/>
  <c r="U332" i="48" s="1"/>
  <c r="K331" i="48"/>
  <c r="T331" i="48" s="1"/>
  <c r="U331" i="48" s="1"/>
  <c r="U330" i="48"/>
  <c r="T330" i="48"/>
  <c r="T329" i="48"/>
  <c r="U329" i="48" s="1"/>
  <c r="L328" i="48"/>
  <c r="K328" i="48"/>
  <c r="K327" i="48"/>
  <c r="T327" i="48" s="1"/>
  <c r="U327" i="48" s="1"/>
  <c r="K326" i="48"/>
  <c r="T326" i="48" s="1"/>
  <c r="U326" i="48" s="1"/>
  <c r="K325" i="48"/>
  <c r="T325" i="48" s="1"/>
  <c r="U325" i="48" s="1"/>
  <c r="T324" i="48"/>
  <c r="U324" i="48" s="1"/>
  <c r="U323" i="48"/>
  <c r="T323" i="48"/>
  <c r="M322" i="48"/>
  <c r="T322" i="48" s="1"/>
  <c r="U322" i="48" s="1"/>
  <c r="L322" i="48"/>
  <c r="K322" i="48"/>
  <c r="L321" i="48"/>
  <c r="K321" i="48"/>
  <c r="M321" i="48" s="1"/>
  <c r="T321" i="48" s="1"/>
  <c r="U321" i="48" s="1"/>
  <c r="U320" i="48"/>
  <c r="T320" i="48"/>
  <c r="K319" i="48"/>
  <c r="T319" i="48" s="1"/>
  <c r="U319" i="48" s="1"/>
  <c r="K318" i="48"/>
  <c r="T318" i="48" s="1"/>
  <c r="U318" i="48" s="1"/>
  <c r="K317" i="48"/>
  <c r="T317" i="48" s="1"/>
  <c r="U317" i="48" s="1"/>
  <c r="T316" i="48"/>
  <c r="U316" i="48" s="1"/>
  <c r="T315" i="48"/>
  <c r="U315" i="48" s="1"/>
  <c r="T314" i="48"/>
  <c r="U314" i="48" s="1"/>
  <c r="K314" i="48"/>
  <c r="K313" i="48"/>
  <c r="T313" i="48" s="1"/>
  <c r="U313" i="48" s="1"/>
  <c r="K312" i="48"/>
  <c r="T312" i="48" s="1"/>
  <c r="U312" i="48" s="1"/>
  <c r="U311" i="48"/>
  <c r="T311" i="48"/>
  <c r="T310" i="48"/>
  <c r="U310" i="48" s="1"/>
  <c r="L309" i="48"/>
  <c r="K309" i="48"/>
  <c r="T308" i="48"/>
  <c r="U308" i="48" s="1"/>
  <c r="K307" i="48"/>
  <c r="T307" i="48" s="1"/>
  <c r="U307" i="48" s="1"/>
  <c r="K306" i="48"/>
  <c r="T306" i="48" s="1"/>
  <c r="U306" i="48" s="1"/>
  <c r="K305" i="48"/>
  <c r="T305" i="48" s="1"/>
  <c r="U305" i="48" s="1"/>
  <c r="U304" i="48"/>
  <c r="T304" i="48"/>
  <c r="T303" i="48"/>
  <c r="U303" i="48" s="1"/>
  <c r="L302" i="48"/>
  <c r="K302" i="48"/>
  <c r="L301" i="48"/>
  <c r="K301" i="48"/>
  <c r="K300" i="48"/>
  <c r="T300" i="48" s="1"/>
  <c r="U300" i="48" s="1"/>
  <c r="K299" i="48"/>
  <c r="T299" i="48" s="1"/>
  <c r="U299" i="48" s="1"/>
  <c r="K298" i="48"/>
  <c r="T298" i="48" s="1"/>
  <c r="U298" i="48" s="1"/>
  <c r="T297" i="48"/>
  <c r="U297" i="48" s="1"/>
  <c r="T296" i="48"/>
  <c r="U296" i="48" s="1"/>
  <c r="L295" i="48"/>
  <c r="K295" i="48"/>
  <c r="L294" i="48"/>
  <c r="K294" i="48"/>
  <c r="T293" i="48"/>
  <c r="U293" i="48" s="1"/>
  <c r="L292" i="48"/>
  <c r="K292" i="48"/>
  <c r="M292" i="48" s="1"/>
  <c r="T292" i="48" s="1"/>
  <c r="U292" i="48" s="1"/>
  <c r="L291" i="48"/>
  <c r="K291" i="48"/>
  <c r="K290" i="48"/>
  <c r="T290" i="48" s="1"/>
  <c r="U290" i="48" s="1"/>
  <c r="K289" i="48"/>
  <c r="T289" i="48" s="1"/>
  <c r="U289" i="48" s="1"/>
  <c r="T288" i="48"/>
  <c r="U288" i="48" s="1"/>
  <c r="K288" i="48"/>
  <c r="T287" i="48"/>
  <c r="U287" i="48" s="1"/>
  <c r="U286" i="48"/>
  <c r="T286" i="48"/>
  <c r="K285" i="48"/>
  <c r="T285" i="48" s="1"/>
  <c r="U285" i="48" s="1"/>
  <c r="K284" i="48"/>
  <c r="T284" i="48" s="1"/>
  <c r="U284" i="48" s="1"/>
  <c r="K283" i="48"/>
  <c r="T283" i="48" s="1"/>
  <c r="U283" i="48" s="1"/>
  <c r="L282" i="48"/>
  <c r="K282" i="48"/>
  <c r="L281" i="48"/>
  <c r="K281" i="48"/>
  <c r="T280" i="48"/>
  <c r="U280" i="48" s="1"/>
  <c r="T279" i="48"/>
  <c r="U279" i="48" s="1"/>
  <c r="T278" i="48"/>
  <c r="U278" i="48" s="1"/>
  <c r="K277" i="48"/>
  <c r="T277" i="48" s="1"/>
  <c r="U277" i="48" s="1"/>
  <c r="K276" i="48"/>
  <c r="T276" i="48" s="1"/>
  <c r="U276" i="48" s="1"/>
  <c r="K275" i="48"/>
  <c r="T275" i="48" s="1"/>
  <c r="U275" i="48" s="1"/>
  <c r="U274" i="48"/>
  <c r="T274" i="48"/>
  <c r="T273" i="48"/>
  <c r="U273" i="48" s="1"/>
  <c r="L272" i="48"/>
  <c r="K272" i="48"/>
  <c r="L271" i="48"/>
  <c r="K271" i="48"/>
  <c r="L270" i="48"/>
  <c r="K270" i="48"/>
  <c r="T269" i="48"/>
  <c r="U269" i="48" s="1"/>
  <c r="T268" i="48"/>
  <c r="U268" i="48" s="1"/>
  <c r="L267" i="48"/>
  <c r="K267" i="48"/>
  <c r="L266" i="48"/>
  <c r="K266" i="48"/>
  <c r="L265" i="48"/>
  <c r="M265" i="48" s="1"/>
  <c r="K265" i="48"/>
  <c r="T264" i="48"/>
  <c r="U264" i="48" s="1"/>
  <c r="U263" i="48"/>
  <c r="T263" i="48"/>
  <c r="L262" i="48"/>
  <c r="K262" i="48"/>
  <c r="M262" i="48" s="1"/>
  <c r="T262" i="48" s="1"/>
  <c r="U262" i="48" s="1"/>
  <c r="L261" i="48"/>
  <c r="K261" i="48"/>
  <c r="L260" i="48"/>
  <c r="K260" i="48"/>
  <c r="L259" i="48"/>
  <c r="M259" i="48" s="1"/>
  <c r="K259" i="48"/>
  <c r="T258" i="48"/>
  <c r="U258" i="48" s="1"/>
  <c r="U257" i="48"/>
  <c r="T257" i="48"/>
  <c r="L256" i="48"/>
  <c r="K256" i="48"/>
  <c r="T255" i="48"/>
  <c r="U255" i="48" s="1"/>
  <c r="L254" i="48"/>
  <c r="K254" i="48"/>
  <c r="T253" i="48"/>
  <c r="U253" i="48" s="1"/>
  <c r="U252" i="48"/>
  <c r="T252" i="48"/>
  <c r="T251" i="48"/>
  <c r="U251" i="48" s="1"/>
  <c r="L250" i="48"/>
  <c r="K250" i="48"/>
  <c r="K249" i="48"/>
  <c r="T249" i="48" s="1"/>
  <c r="U249" i="48" s="1"/>
  <c r="K248" i="48"/>
  <c r="T248" i="48" s="1"/>
  <c r="U248" i="48" s="1"/>
  <c r="T247" i="48"/>
  <c r="U247" i="48" s="1"/>
  <c r="K247" i="48"/>
  <c r="L246" i="48"/>
  <c r="K246" i="48"/>
  <c r="M246" i="48" s="1"/>
  <c r="T246" i="48" s="1"/>
  <c r="U246" i="48" s="1"/>
  <c r="T245" i="48"/>
  <c r="U245" i="48" s="1"/>
  <c r="L244" i="48"/>
  <c r="K244" i="48"/>
  <c r="T243" i="48"/>
  <c r="U243" i="48" s="1"/>
  <c r="U242" i="48"/>
  <c r="T242" i="48"/>
  <c r="T241" i="48"/>
  <c r="U241" i="48" s="1"/>
  <c r="U240" i="48"/>
  <c r="K240" i="48"/>
  <c r="T240" i="48" s="1"/>
  <c r="T239" i="48"/>
  <c r="U239" i="48" s="1"/>
  <c r="K239" i="48"/>
  <c r="K238" i="48"/>
  <c r="T238" i="48" s="1"/>
  <c r="U238" i="48" s="1"/>
  <c r="U237" i="48"/>
  <c r="T237" i="48"/>
  <c r="T236" i="48"/>
  <c r="U236" i="48" s="1"/>
  <c r="K235" i="48"/>
  <c r="T235" i="48" s="1"/>
  <c r="U235" i="48" s="1"/>
  <c r="K234" i="48"/>
  <c r="T234" i="48" s="1"/>
  <c r="U234" i="48" s="1"/>
  <c r="K233" i="48"/>
  <c r="T233" i="48" s="1"/>
  <c r="U233" i="48" s="1"/>
  <c r="T232" i="48"/>
  <c r="U232" i="48" s="1"/>
  <c r="U231" i="48"/>
  <c r="T231" i="48"/>
  <c r="L230" i="48"/>
  <c r="K230" i="48"/>
  <c r="T229" i="48"/>
  <c r="U229" i="48" s="1"/>
  <c r="L228" i="48"/>
  <c r="K228" i="48"/>
  <c r="L227" i="48"/>
  <c r="K227" i="48"/>
  <c r="L226" i="48"/>
  <c r="K226" i="48"/>
  <c r="K225" i="48"/>
  <c r="T225" i="48" s="1"/>
  <c r="U225" i="48" s="1"/>
  <c r="T224" i="48"/>
  <c r="U224" i="48" s="1"/>
  <c r="K224" i="48"/>
  <c r="K223" i="48"/>
  <c r="T223" i="48" s="1"/>
  <c r="U223" i="48" s="1"/>
  <c r="U222" i="48"/>
  <c r="T222" i="48"/>
  <c r="T221" i="48"/>
  <c r="U221" i="48" s="1"/>
  <c r="L220" i="48"/>
  <c r="K220" i="48"/>
  <c r="K219" i="48"/>
  <c r="T219" i="48" s="1"/>
  <c r="U219" i="48" s="1"/>
  <c r="K218" i="48"/>
  <c r="T218" i="48" s="1"/>
  <c r="U218" i="48" s="1"/>
  <c r="K217" i="48"/>
  <c r="T217" i="48" s="1"/>
  <c r="U217" i="48" s="1"/>
  <c r="L216" i="48"/>
  <c r="K216" i="48"/>
  <c r="L215" i="48"/>
  <c r="K215" i="48"/>
  <c r="U214" i="48"/>
  <c r="T214" i="48"/>
  <c r="L213" i="48"/>
  <c r="K213" i="48"/>
  <c r="U212" i="48"/>
  <c r="T212" i="48"/>
  <c r="T211" i="48"/>
  <c r="U211" i="48" s="1"/>
  <c r="K210" i="48"/>
  <c r="T210" i="48" s="1"/>
  <c r="U210" i="48" s="1"/>
  <c r="K209" i="48"/>
  <c r="T209" i="48" s="1"/>
  <c r="U209" i="48" s="1"/>
  <c r="K208" i="48"/>
  <c r="T208" i="48" s="1"/>
  <c r="U208" i="48" s="1"/>
  <c r="U207" i="48"/>
  <c r="T207" i="48"/>
  <c r="T206" i="48"/>
  <c r="U206" i="48" s="1"/>
  <c r="L205" i="48"/>
  <c r="K205" i="48"/>
  <c r="K204" i="48"/>
  <c r="T204" i="48" s="1"/>
  <c r="U204" i="48" s="1"/>
  <c r="K203" i="48"/>
  <c r="T203" i="48" s="1"/>
  <c r="U203" i="48" s="1"/>
  <c r="K202" i="48"/>
  <c r="T202" i="48" s="1"/>
  <c r="U202" i="48" s="1"/>
  <c r="T201" i="48"/>
  <c r="U201" i="48" s="1"/>
  <c r="U200" i="48"/>
  <c r="T200" i="48"/>
  <c r="T199" i="48"/>
  <c r="U199" i="48" s="1"/>
  <c r="K198" i="48"/>
  <c r="T198" i="48" s="1"/>
  <c r="U198" i="48" s="1"/>
  <c r="K197" i="48"/>
  <c r="T197" i="48" s="1"/>
  <c r="U197" i="48" s="1"/>
  <c r="T196" i="48"/>
  <c r="U196" i="48" s="1"/>
  <c r="K196" i="48"/>
  <c r="T195" i="48"/>
  <c r="U195" i="48" s="1"/>
  <c r="U194" i="48"/>
  <c r="T194" i="48"/>
  <c r="L193" i="48"/>
  <c r="K193" i="48"/>
  <c r="L192" i="48"/>
  <c r="K192" i="48"/>
  <c r="K191" i="48"/>
  <c r="T191" i="48" s="1"/>
  <c r="U191" i="48" s="1"/>
  <c r="K190" i="48"/>
  <c r="T190" i="48" s="1"/>
  <c r="U190" i="48" s="1"/>
  <c r="K189" i="48"/>
  <c r="T189" i="48" s="1"/>
  <c r="U189" i="48" s="1"/>
  <c r="U188" i="48"/>
  <c r="T188" i="48"/>
  <c r="T187" i="48"/>
  <c r="U187" i="48" s="1"/>
  <c r="U186" i="48"/>
  <c r="T186" i="48"/>
  <c r="L185" i="48"/>
  <c r="K185" i="48"/>
  <c r="L184" i="48"/>
  <c r="K184" i="48"/>
  <c r="K183" i="48"/>
  <c r="T183" i="48" s="1"/>
  <c r="U183" i="48" s="1"/>
  <c r="K182" i="48"/>
  <c r="T182" i="48" s="1"/>
  <c r="U182" i="48" s="1"/>
  <c r="K181" i="48"/>
  <c r="T181" i="48" s="1"/>
  <c r="U181" i="48" s="1"/>
  <c r="T180" i="48"/>
  <c r="U180" i="48" s="1"/>
  <c r="U179" i="48"/>
  <c r="T179" i="48"/>
  <c r="L178" i="48"/>
  <c r="K178" i="48"/>
  <c r="M178" i="48" s="1"/>
  <c r="T178" i="48" s="1"/>
  <c r="U178" i="48" s="1"/>
  <c r="L177" i="48"/>
  <c r="K177" i="48"/>
  <c r="U176" i="48"/>
  <c r="T176" i="48"/>
  <c r="T175" i="48"/>
  <c r="U175" i="48" s="1"/>
  <c r="L174" i="48"/>
  <c r="K174" i="48"/>
  <c r="L173" i="48"/>
  <c r="M173" i="48" s="1"/>
  <c r="K173" i="48"/>
  <c r="L172" i="48"/>
  <c r="K172" i="48"/>
  <c r="L171" i="48"/>
  <c r="K171" i="48"/>
  <c r="L170" i="48"/>
  <c r="K170" i="48"/>
  <c r="U169" i="48"/>
  <c r="T169" i="48"/>
  <c r="T168" i="48"/>
  <c r="U168" i="48" s="1"/>
  <c r="L167" i="48"/>
  <c r="K167" i="48"/>
  <c r="L166" i="48"/>
  <c r="K166" i="48"/>
  <c r="L165" i="48"/>
  <c r="K165" i="48"/>
  <c r="M165" i="48" s="1"/>
  <c r="T165" i="48" s="1"/>
  <c r="U165" i="48" s="1"/>
  <c r="L164" i="48"/>
  <c r="K164" i="48"/>
  <c r="L163" i="48"/>
  <c r="K163" i="48"/>
  <c r="L162" i="48"/>
  <c r="K162" i="48"/>
  <c r="M162" i="48" s="1"/>
  <c r="T162" i="48" s="1"/>
  <c r="U162" i="48" s="1"/>
  <c r="L161" i="48"/>
  <c r="K161" i="48"/>
  <c r="U160" i="48"/>
  <c r="T160" i="48"/>
  <c r="T159" i="48"/>
  <c r="U159" i="48" s="1"/>
  <c r="L158" i="48"/>
  <c r="K158" i="48"/>
  <c r="U157" i="48"/>
  <c r="T157" i="48"/>
  <c r="T156" i="48"/>
  <c r="U156" i="48" s="1"/>
  <c r="U155" i="48"/>
  <c r="T155" i="48"/>
  <c r="T154" i="48"/>
  <c r="U154" i="48" s="1"/>
  <c r="L153" i="48"/>
  <c r="M153" i="48" s="1"/>
  <c r="K153" i="48"/>
  <c r="T152" i="48"/>
  <c r="U152" i="48" s="1"/>
  <c r="L151" i="48"/>
  <c r="K151" i="48"/>
  <c r="U150" i="48"/>
  <c r="T150" i="48"/>
  <c r="L149" i="48"/>
  <c r="K149" i="48"/>
  <c r="U148" i="48"/>
  <c r="T148" i="48"/>
  <c r="T147" i="48"/>
  <c r="U147" i="48" s="1"/>
  <c r="U146" i="48"/>
  <c r="T146" i="48"/>
  <c r="T145" i="48"/>
  <c r="U145" i="48" s="1"/>
  <c r="U144" i="48"/>
  <c r="T144" i="48"/>
  <c r="T143" i="48"/>
  <c r="U143" i="48" s="1"/>
  <c r="U142" i="48"/>
  <c r="T142" i="48"/>
  <c r="T141" i="48"/>
  <c r="U141" i="48" s="1"/>
  <c r="L140" i="48"/>
  <c r="K140" i="48"/>
  <c r="U139" i="48"/>
  <c r="T139" i="48"/>
  <c r="L138" i="48"/>
  <c r="K138" i="48"/>
  <c r="L137" i="48"/>
  <c r="K137" i="48"/>
  <c r="U136" i="48"/>
  <c r="T136" i="48"/>
  <c r="T135" i="48"/>
  <c r="U135" i="48" s="1"/>
  <c r="U134" i="48"/>
  <c r="T134" i="48"/>
  <c r="L133" i="48"/>
  <c r="K133" i="48"/>
  <c r="M133" i="48" s="1"/>
  <c r="T133" i="48" s="1"/>
  <c r="U133" i="48" s="1"/>
  <c r="L132" i="48"/>
  <c r="K132" i="48"/>
  <c r="U131" i="48"/>
  <c r="T131" i="48"/>
  <c r="L130" i="48"/>
  <c r="K130" i="48"/>
  <c r="U129" i="48"/>
  <c r="T129" i="48"/>
  <c r="L128" i="48"/>
  <c r="M128" i="48" s="1"/>
  <c r="T128" i="48" s="1"/>
  <c r="U128" i="48" s="1"/>
  <c r="K128" i="48"/>
  <c r="T127" i="48"/>
  <c r="U127" i="48" s="1"/>
  <c r="U126" i="48"/>
  <c r="T126" i="48"/>
  <c r="T125" i="48"/>
  <c r="U125" i="48" s="1"/>
  <c r="U124" i="48"/>
  <c r="T124" i="48"/>
  <c r="T123" i="48"/>
  <c r="U123" i="48" s="1"/>
  <c r="L122" i="48"/>
  <c r="K122" i="48"/>
  <c r="L121" i="48"/>
  <c r="M121" i="48" s="1"/>
  <c r="T121" i="48" s="1"/>
  <c r="U121" i="48" s="1"/>
  <c r="K121" i="48"/>
  <c r="T120" i="48"/>
  <c r="U120" i="48" s="1"/>
  <c r="T119" i="48"/>
  <c r="U119" i="48" s="1"/>
  <c r="L118" i="48"/>
  <c r="K118" i="48"/>
  <c r="L117" i="48"/>
  <c r="K117" i="48"/>
  <c r="T116" i="48"/>
  <c r="U116" i="48" s="1"/>
  <c r="T115" i="48"/>
  <c r="U115" i="48" s="1"/>
  <c r="T114" i="48"/>
  <c r="U114" i="48" s="1"/>
  <c r="T113" i="48"/>
  <c r="U113" i="48" s="1"/>
  <c r="T112" i="48"/>
  <c r="U112" i="48" s="1"/>
  <c r="L111" i="48"/>
  <c r="K111" i="48"/>
  <c r="L110" i="48"/>
  <c r="K110" i="48"/>
  <c r="T109" i="48"/>
  <c r="U109" i="48" s="1"/>
  <c r="T108" i="48"/>
  <c r="U108" i="48" s="1"/>
  <c r="L107" i="48"/>
  <c r="K107" i="48"/>
  <c r="L106" i="48"/>
  <c r="K106" i="48"/>
  <c r="L105" i="48"/>
  <c r="K105" i="48"/>
  <c r="U104" i="48"/>
  <c r="T104" i="48"/>
  <c r="T103" i="48"/>
  <c r="U103" i="48" s="1"/>
  <c r="L102" i="48"/>
  <c r="K102" i="48"/>
  <c r="T101" i="48"/>
  <c r="U101" i="48" s="1"/>
  <c r="T100" i="48"/>
  <c r="U100" i="48" s="1"/>
  <c r="T99" i="48"/>
  <c r="U99" i="48" s="1"/>
  <c r="T98" i="48"/>
  <c r="U98" i="48" s="1"/>
  <c r="K97" i="48"/>
  <c r="T97" i="48" s="1"/>
  <c r="U97" i="48" s="1"/>
  <c r="K96" i="48"/>
  <c r="T96" i="48" s="1"/>
  <c r="U96" i="48" s="1"/>
  <c r="K95" i="48"/>
  <c r="T95" i="48" s="1"/>
  <c r="U95" i="48" s="1"/>
  <c r="T94" i="48"/>
  <c r="U94" i="48" s="1"/>
  <c r="L93" i="48"/>
  <c r="K93" i="48"/>
  <c r="T92" i="48"/>
  <c r="U92" i="48" s="1"/>
  <c r="L91" i="48"/>
  <c r="K91" i="48"/>
  <c r="L90" i="48"/>
  <c r="K90" i="48"/>
  <c r="L89" i="48"/>
  <c r="K89" i="48"/>
  <c r="T88" i="48"/>
  <c r="U88" i="48" s="1"/>
  <c r="U87" i="48"/>
  <c r="T87" i="48"/>
  <c r="L86" i="48"/>
  <c r="K86" i="48"/>
  <c r="M86" i="48" s="1"/>
  <c r="T86" i="48" s="1"/>
  <c r="U86" i="48" s="1"/>
  <c r="L85" i="48"/>
  <c r="K85" i="48"/>
  <c r="K84" i="48"/>
  <c r="T84" i="48" s="1"/>
  <c r="U84" i="48" s="1"/>
  <c r="K83" i="48"/>
  <c r="T83" i="48" s="1"/>
  <c r="U83" i="48" s="1"/>
  <c r="K82" i="48"/>
  <c r="T82" i="48" s="1"/>
  <c r="U82" i="48" s="1"/>
  <c r="T81" i="48"/>
  <c r="U81" i="48" s="1"/>
  <c r="L80" i="48"/>
  <c r="K80" i="48"/>
  <c r="U79" i="48"/>
  <c r="T79" i="48"/>
  <c r="L78" i="48"/>
  <c r="K78" i="48"/>
  <c r="M78" i="48" s="1"/>
  <c r="T78" i="48" s="1"/>
  <c r="U78" i="48" s="1"/>
  <c r="L77" i="48"/>
  <c r="K77" i="48"/>
  <c r="M77" i="48" s="1"/>
  <c r="T77" i="48" s="1"/>
  <c r="U77" i="48" s="1"/>
  <c r="K76" i="48"/>
  <c r="T76" i="48" s="1"/>
  <c r="U76" i="48" s="1"/>
  <c r="T75" i="48"/>
  <c r="U75" i="48" s="1"/>
  <c r="K75" i="48"/>
  <c r="K74" i="48"/>
  <c r="T74" i="48" s="1"/>
  <c r="U74" i="48" s="1"/>
  <c r="L73" i="48"/>
  <c r="K73" i="48"/>
  <c r="T72" i="48"/>
  <c r="U72" i="48" s="1"/>
  <c r="L71" i="48"/>
  <c r="K71" i="48"/>
  <c r="T70" i="48"/>
  <c r="U70" i="48" s="1"/>
  <c r="L69" i="48"/>
  <c r="K69" i="48"/>
  <c r="M69" i="48" s="1"/>
  <c r="T69" i="48" s="1"/>
  <c r="U69" i="48" s="1"/>
  <c r="L68" i="48"/>
  <c r="K68" i="48"/>
  <c r="T67" i="48"/>
  <c r="U67" i="48" s="1"/>
  <c r="L66" i="48"/>
  <c r="K66" i="48"/>
  <c r="K65" i="48"/>
  <c r="T65" i="48" s="1"/>
  <c r="U65" i="48" s="1"/>
  <c r="K64" i="48"/>
  <c r="T64" i="48" s="1"/>
  <c r="U64" i="48" s="1"/>
  <c r="K63" i="48"/>
  <c r="T63" i="48" s="1"/>
  <c r="U63" i="48" s="1"/>
  <c r="T62" i="48"/>
  <c r="U62" i="48" s="1"/>
  <c r="T61" i="48"/>
  <c r="U61" i="48" s="1"/>
  <c r="L60" i="48"/>
  <c r="K60" i="48"/>
  <c r="K59" i="48"/>
  <c r="T59" i="48" s="1"/>
  <c r="U59" i="48" s="1"/>
  <c r="K58" i="48"/>
  <c r="T58" i="48" s="1"/>
  <c r="U58" i="48" s="1"/>
  <c r="K57" i="48"/>
  <c r="T57" i="48" s="1"/>
  <c r="U57" i="48" s="1"/>
  <c r="L56" i="48"/>
  <c r="K56" i="48"/>
  <c r="L55" i="48"/>
  <c r="K55" i="48"/>
  <c r="L54" i="48"/>
  <c r="K54" i="48"/>
  <c r="T53" i="48"/>
  <c r="U53" i="48" s="1"/>
  <c r="L52" i="48"/>
  <c r="K52" i="48"/>
  <c r="L51" i="48"/>
  <c r="K51" i="48"/>
  <c r="L50" i="48"/>
  <c r="K50" i="48"/>
  <c r="T49" i="48"/>
  <c r="U49" i="48" s="1"/>
  <c r="L48" i="48"/>
  <c r="K48" i="48"/>
  <c r="L47" i="48"/>
  <c r="K47" i="48"/>
  <c r="M47" i="48" s="1"/>
  <c r="T47" i="48" s="1"/>
  <c r="U47" i="48" s="1"/>
  <c r="L46" i="48"/>
  <c r="K46" i="48"/>
  <c r="L45" i="48"/>
  <c r="K45" i="48"/>
  <c r="T44" i="48"/>
  <c r="U44" i="48" s="1"/>
  <c r="L43" i="48"/>
  <c r="K43" i="48"/>
  <c r="L42" i="48"/>
  <c r="K42" i="48"/>
  <c r="L41" i="48"/>
  <c r="K41" i="48"/>
  <c r="L40" i="48"/>
  <c r="K40" i="48"/>
  <c r="L39" i="48"/>
  <c r="K39" i="48"/>
  <c r="K38" i="48"/>
  <c r="T38" i="48" s="1"/>
  <c r="U38" i="48" s="1"/>
  <c r="T37" i="48"/>
  <c r="U37" i="48" s="1"/>
  <c r="K37" i="48"/>
  <c r="K36" i="48"/>
  <c r="T36" i="48" s="1"/>
  <c r="U36" i="48" s="1"/>
  <c r="T35" i="48"/>
  <c r="U35" i="48" s="1"/>
  <c r="T34" i="48"/>
  <c r="U34" i="48" s="1"/>
  <c r="L33" i="48"/>
  <c r="K33" i="48"/>
  <c r="L32" i="48"/>
  <c r="K32" i="48"/>
  <c r="L31" i="48"/>
  <c r="K31" i="48"/>
  <c r="M31" i="48" s="1"/>
  <c r="T31" i="48" s="1"/>
  <c r="U31" i="48" s="1"/>
  <c r="K30" i="48"/>
  <c r="T30" i="48" s="1"/>
  <c r="U30" i="48" s="1"/>
  <c r="K29" i="48"/>
  <c r="T29" i="48" s="1"/>
  <c r="U29" i="48" s="1"/>
  <c r="K28" i="48"/>
  <c r="T28" i="48" s="1"/>
  <c r="U28" i="48" s="1"/>
  <c r="T27" i="48"/>
  <c r="U27" i="48" s="1"/>
  <c r="T26" i="48"/>
  <c r="U26" i="48" s="1"/>
  <c r="L25" i="48"/>
  <c r="K25" i="48"/>
  <c r="T24" i="48"/>
  <c r="U24" i="48" s="1"/>
  <c r="L23" i="48"/>
  <c r="K23" i="48"/>
  <c r="K22" i="48"/>
  <c r="T22" i="48" s="1"/>
  <c r="U22" i="48" s="1"/>
  <c r="K21" i="48"/>
  <c r="T21" i="48" s="1"/>
  <c r="U21" i="48" s="1"/>
  <c r="K20" i="48"/>
  <c r="T20" i="48" s="1"/>
  <c r="U20" i="48" s="1"/>
  <c r="T19" i="48"/>
  <c r="U19" i="48" s="1"/>
  <c r="U18" i="48"/>
  <c r="T18" i="48"/>
  <c r="K17" i="48"/>
  <c r="T17" i="48" s="1"/>
  <c r="U17" i="48" s="1"/>
  <c r="K16" i="48"/>
  <c r="T16" i="48" s="1"/>
  <c r="U16" i="48" s="1"/>
  <c r="K15" i="48"/>
  <c r="T15" i="48" s="1"/>
  <c r="U15" i="48" s="1"/>
  <c r="T14" i="48"/>
  <c r="U14" i="48" s="1"/>
  <c r="L13" i="48"/>
  <c r="M13" i="48" s="1"/>
  <c r="K13" i="48"/>
  <c r="T12" i="48"/>
  <c r="U12" i="48" s="1"/>
  <c r="U11" i="48"/>
  <c r="T11" i="48"/>
  <c r="L10" i="48"/>
  <c r="M10" i="48" s="1"/>
  <c r="T10" i="48" s="1"/>
  <c r="U10" i="48" s="1"/>
  <c r="K10" i="48"/>
  <c r="K9" i="48"/>
  <c r="T9" i="48" s="1"/>
  <c r="U9" i="48" s="1"/>
  <c r="K8" i="48"/>
  <c r="T8" i="48" s="1"/>
  <c r="U8" i="48" s="1"/>
  <c r="K7" i="48"/>
  <c r="T7" i="48" s="1"/>
  <c r="U7" i="48" s="1"/>
  <c r="M6" i="48"/>
  <c r="T6" i="48" s="1"/>
  <c r="U6" i="48" s="1"/>
  <c r="T5" i="48"/>
  <c r="U5" i="48" s="1"/>
  <c r="L4" i="48"/>
  <c r="M4" i="48" s="1"/>
  <c r="K4" i="48"/>
  <c r="T3" i="48"/>
  <c r="U3" i="48" s="1"/>
  <c r="F71" i="47"/>
  <c r="C71" i="47"/>
  <c r="AO5" i="47"/>
  <c r="AG5" i="47"/>
  <c r="Y5" i="47"/>
  <c r="Q5" i="47"/>
  <c r="I5" i="47"/>
  <c r="AO4" i="47"/>
  <c r="AG4" i="47"/>
  <c r="Y4" i="47"/>
  <c r="Q4" i="47"/>
  <c r="I4" i="47"/>
  <c r="AO3" i="47"/>
  <c r="AG3" i="47"/>
  <c r="Y3" i="47"/>
  <c r="Q3" i="47"/>
  <c r="I3" i="47"/>
  <c r="AO2" i="47"/>
  <c r="AO6" i="47" s="1"/>
  <c r="AG2" i="47"/>
  <c r="AG6" i="47" s="1"/>
  <c r="Y2" i="47"/>
  <c r="Y6" i="47" s="1"/>
  <c r="Q2" i="47"/>
  <c r="Q6" i="47" s="1"/>
  <c r="I2" i="47"/>
  <c r="I6" i="47" s="1"/>
  <c r="AG77" i="46"/>
  <c r="AF76" i="46"/>
  <c r="AE76" i="46"/>
  <c r="AD76" i="46"/>
  <c r="AC76" i="46"/>
  <c r="AB76" i="46"/>
  <c r="AA76" i="46"/>
  <c r="Z76" i="46"/>
  <c r="Y76" i="46"/>
  <c r="X76" i="46"/>
  <c r="W76" i="46"/>
  <c r="V76" i="46"/>
  <c r="U76" i="46"/>
  <c r="T76" i="46"/>
  <c r="S76" i="46"/>
  <c r="R76" i="46"/>
  <c r="Q76" i="46"/>
  <c r="P76" i="46"/>
  <c r="O76" i="46"/>
  <c r="N76" i="46"/>
  <c r="M76" i="46"/>
  <c r="L76" i="46"/>
  <c r="K76" i="46"/>
  <c r="J76" i="46"/>
  <c r="I76" i="46"/>
  <c r="H76" i="46"/>
  <c r="G76" i="46"/>
  <c r="F76" i="46"/>
  <c r="E76" i="46"/>
  <c r="D76" i="46"/>
  <c r="C76" i="46"/>
  <c r="B76" i="46"/>
  <c r="AG75" i="46"/>
  <c r="AG76" i="46" s="1"/>
  <c r="AG74" i="46"/>
  <c r="AG73" i="46"/>
  <c r="AG72" i="46"/>
  <c r="I71" i="46"/>
  <c r="H71" i="46"/>
  <c r="G71" i="46"/>
  <c r="F71" i="46"/>
  <c r="E71" i="46"/>
  <c r="D71" i="46"/>
  <c r="C71" i="46"/>
  <c r="B71" i="46"/>
  <c r="AI56" i="46"/>
  <c r="AI55" i="46"/>
  <c r="AI54" i="46"/>
  <c r="AI53" i="46"/>
  <c r="AI52" i="46"/>
  <c r="AI51" i="46"/>
  <c r="AG43" i="46"/>
  <c r="AG42" i="46"/>
  <c r="AG41" i="46"/>
  <c r="AG40" i="46"/>
  <c r="AG39" i="46"/>
  <c r="AG38" i="46"/>
  <c r="I13" i="46"/>
  <c r="H13" i="46"/>
  <c r="G13" i="46"/>
  <c r="F13" i="46"/>
  <c r="E13" i="46"/>
  <c r="D13" i="46"/>
  <c r="C13" i="46"/>
  <c r="B13" i="46"/>
  <c r="L663" i="45"/>
  <c r="K663" i="45"/>
  <c r="L662" i="45"/>
  <c r="K662" i="45"/>
  <c r="L661" i="45"/>
  <c r="K661" i="45"/>
  <c r="L660" i="45"/>
  <c r="K660" i="45"/>
  <c r="L659" i="45"/>
  <c r="K659" i="45"/>
  <c r="M659" i="45" s="1"/>
  <c r="L658" i="45"/>
  <c r="K658" i="45"/>
  <c r="L657" i="45"/>
  <c r="K657" i="45"/>
  <c r="M656" i="45"/>
  <c r="L656" i="45"/>
  <c r="K656" i="45"/>
  <c r="L655" i="45"/>
  <c r="K655" i="45"/>
  <c r="L654" i="45"/>
  <c r="K654" i="45"/>
  <c r="L653" i="45"/>
  <c r="K653" i="45"/>
  <c r="L652" i="45"/>
  <c r="K652" i="45"/>
  <c r="M652" i="45" s="1"/>
  <c r="M651" i="45"/>
  <c r="L651" i="45"/>
  <c r="K651" i="45"/>
  <c r="L650" i="45"/>
  <c r="K650" i="45"/>
  <c r="M650" i="45" s="1"/>
  <c r="L649" i="45"/>
  <c r="K649" i="45"/>
  <c r="L648" i="45"/>
  <c r="K648" i="45"/>
  <c r="L647" i="45"/>
  <c r="K647" i="45"/>
  <c r="L646" i="45"/>
  <c r="K646" i="45"/>
  <c r="L645" i="45"/>
  <c r="K645" i="45"/>
  <c r="L644" i="45"/>
  <c r="K644" i="45"/>
  <c r="M644" i="45" s="1"/>
  <c r="L643" i="45"/>
  <c r="K643" i="45"/>
  <c r="L642" i="45"/>
  <c r="K642" i="45"/>
  <c r="L641" i="45"/>
  <c r="K641" i="45"/>
  <c r="L640" i="45"/>
  <c r="K640" i="45"/>
  <c r="L639" i="45"/>
  <c r="K639" i="45"/>
  <c r="L638" i="45"/>
  <c r="K638" i="45"/>
  <c r="L637" i="45"/>
  <c r="K637" i="45"/>
  <c r="M636" i="45"/>
  <c r="L636" i="45"/>
  <c r="K636" i="45"/>
  <c r="L635" i="45"/>
  <c r="K635" i="45"/>
  <c r="L634" i="45"/>
  <c r="K634" i="45"/>
  <c r="L633" i="45"/>
  <c r="K633" i="45"/>
  <c r="L632" i="45"/>
  <c r="K632" i="45"/>
  <c r="L631" i="45"/>
  <c r="K631" i="45"/>
  <c r="L630" i="45"/>
  <c r="K630" i="45"/>
  <c r="L629" i="45"/>
  <c r="K629" i="45"/>
  <c r="L628" i="45"/>
  <c r="K628" i="45"/>
  <c r="L627" i="45"/>
  <c r="K627" i="45"/>
  <c r="M627" i="45" s="1"/>
  <c r="L626" i="45"/>
  <c r="K626" i="45"/>
  <c r="L625" i="45"/>
  <c r="K625" i="45"/>
  <c r="M625" i="45" s="1"/>
  <c r="M624" i="45"/>
  <c r="L624" i="45"/>
  <c r="K624" i="45"/>
  <c r="L623" i="45"/>
  <c r="M623" i="45" s="1"/>
  <c r="K623" i="45"/>
  <c r="L622" i="45"/>
  <c r="K622" i="45"/>
  <c r="L621" i="45"/>
  <c r="K621" i="45"/>
  <c r="L620" i="45"/>
  <c r="K620" i="45"/>
  <c r="M620" i="45" s="1"/>
  <c r="L619" i="45"/>
  <c r="K619" i="45"/>
  <c r="L618" i="45"/>
  <c r="K618" i="45"/>
  <c r="L617" i="45"/>
  <c r="K617" i="45"/>
  <c r="L616" i="45"/>
  <c r="K616" i="45"/>
  <c r="M616" i="45" s="1"/>
  <c r="L615" i="45"/>
  <c r="M615" i="45" s="1"/>
  <c r="K615" i="45"/>
  <c r="L614" i="45"/>
  <c r="K614" i="45"/>
  <c r="L613" i="45"/>
  <c r="K613" i="45"/>
  <c r="L612" i="45"/>
  <c r="K612" i="45"/>
  <c r="M612" i="45" s="1"/>
  <c r="L611" i="45"/>
  <c r="K611" i="45"/>
  <c r="L610" i="45"/>
  <c r="K610" i="45"/>
  <c r="L609" i="45"/>
  <c r="K609" i="45"/>
  <c r="L608" i="45"/>
  <c r="K608" i="45"/>
  <c r="L607" i="45"/>
  <c r="K607" i="45"/>
  <c r="L606" i="45"/>
  <c r="K606" i="45"/>
  <c r="L605" i="45"/>
  <c r="K605" i="45"/>
  <c r="L604" i="45"/>
  <c r="K604" i="45"/>
  <c r="L603" i="45"/>
  <c r="K603" i="45"/>
  <c r="M603" i="45" s="1"/>
  <c r="L602" i="45"/>
  <c r="K602" i="45"/>
  <c r="L601" i="45"/>
  <c r="K601" i="45"/>
  <c r="M601" i="45" s="1"/>
  <c r="M600" i="45"/>
  <c r="L600" i="45"/>
  <c r="K600" i="45"/>
  <c r="L599" i="45"/>
  <c r="K599" i="45"/>
  <c r="L598" i="45"/>
  <c r="K598" i="45"/>
  <c r="L597" i="45"/>
  <c r="K597" i="45"/>
  <c r="L596" i="45"/>
  <c r="K596" i="45"/>
  <c r="L595" i="45"/>
  <c r="K595" i="45"/>
  <c r="M595" i="45" s="1"/>
  <c r="L594" i="45"/>
  <c r="K594" i="45"/>
  <c r="L593" i="45"/>
  <c r="K593" i="45"/>
  <c r="M593" i="45" s="1"/>
  <c r="M592" i="45"/>
  <c r="L592" i="45"/>
  <c r="K592" i="45"/>
  <c r="L591" i="45"/>
  <c r="M591" i="45" s="1"/>
  <c r="K591" i="45"/>
  <c r="L590" i="45"/>
  <c r="K590" i="45"/>
  <c r="L589" i="45"/>
  <c r="K589" i="45"/>
  <c r="L588" i="45"/>
  <c r="K588" i="45"/>
  <c r="M588" i="45" s="1"/>
  <c r="L587" i="45"/>
  <c r="K587" i="45"/>
  <c r="L586" i="45"/>
  <c r="K586" i="45"/>
  <c r="L585" i="45"/>
  <c r="K585" i="45"/>
  <c r="L584" i="45"/>
  <c r="K584" i="45"/>
  <c r="M584" i="45" s="1"/>
  <c r="L583" i="45"/>
  <c r="M583" i="45" s="1"/>
  <c r="K583" i="45"/>
  <c r="L582" i="45"/>
  <c r="K582" i="45"/>
  <c r="L581" i="45"/>
  <c r="K581" i="45"/>
  <c r="L580" i="45"/>
  <c r="K580" i="45"/>
  <c r="M580" i="45" s="1"/>
  <c r="L579" i="45"/>
  <c r="K579" i="45"/>
  <c r="L578" i="45"/>
  <c r="K578" i="45"/>
  <c r="L577" i="45"/>
  <c r="K577" i="45"/>
  <c r="L576" i="45"/>
  <c r="K576" i="45"/>
  <c r="M576" i="45" s="1"/>
  <c r="L575" i="45"/>
  <c r="K575" i="45"/>
  <c r="L574" i="45"/>
  <c r="K574" i="45"/>
  <c r="L573" i="45"/>
  <c r="K573" i="45"/>
  <c r="L572" i="45"/>
  <c r="K572" i="45"/>
  <c r="L571" i="45"/>
  <c r="K571" i="45"/>
  <c r="M571" i="45" s="1"/>
  <c r="L570" i="45"/>
  <c r="K570" i="45"/>
  <c r="L569" i="45"/>
  <c r="K569" i="45"/>
  <c r="M569" i="45" s="1"/>
  <c r="M568" i="45"/>
  <c r="L568" i="45"/>
  <c r="K568" i="45"/>
  <c r="L567" i="45"/>
  <c r="K567" i="45"/>
  <c r="L566" i="45"/>
  <c r="K566" i="45"/>
  <c r="L565" i="45"/>
  <c r="K565" i="45"/>
  <c r="L564" i="45"/>
  <c r="K564" i="45"/>
  <c r="L563" i="45"/>
  <c r="K563" i="45"/>
  <c r="M563" i="45" s="1"/>
  <c r="L562" i="45"/>
  <c r="K562" i="45"/>
  <c r="L561" i="45"/>
  <c r="K561" i="45"/>
  <c r="M561" i="45" s="1"/>
  <c r="M560" i="45"/>
  <c r="L560" i="45"/>
  <c r="K560" i="45"/>
  <c r="L559" i="45"/>
  <c r="M559" i="45" s="1"/>
  <c r="K559" i="45"/>
  <c r="L558" i="45"/>
  <c r="K558" i="45"/>
  <c r="L557" i="45"/>
  <c r="K557" i="45"/>
  <c r="L556" i="45"/>
  <c r="K556" i="45"/>
  <c r="M556" i="45" s="1"/>
  <c r="L555" i="45"/>
  <c r="K555" i="45"/>
  <c r="L554" i="45"/>
  <c r="K554" i="45"/>
  <c r="L553" i="45"/>
  <c r="K553" i="45"/>
  <c r="L552" i="45"/>
  <c r="K552" i="45"/>
  <c r="M552" i="45" s="1"/>
  <c r="L551" i="45"/>
  <c r="M551" i="45" s="1"/>
  <c r="K551" i="45"/>
  <c r="L550" i="45"/>
  <c r="K550" i="45"/>
  <c r="L549" i="45"/>
  <c r="K549" i="45"/>
  <c r="L548" i="45"/>
  <c r="K548" i="45"/>
  <c r="M548" i="45" s="1"/>
  <c r="L547" i="45"/>
  <c r="K547" i="45"/>
  <c r="L546" i="45"/>
  <c r="K546" i="45"/>
  <c r="L545" i="45"/>
  <c r="K545" i="45"/>
  <c r="L544" i="45"/>
  <c r="K544" i="45"/>
  <c r="L543" i="45"/>
  <c r="K543" i="45"/>
  <c r="L542" i="45"/>
  <c r="K542" i="45"/>
  <c r="L541" i="45"/>
  <c r="K541" i="45"/>
  <c r="L540" i="45"/>
  <c r="K540" i="45"/>
  <c r="L539" i="45"/>
  <c r="K539" i="45"/>
  <c r="M539" i="45" s="1"/>
  <c r="L538" i="45"/>
  <c r="K538" i="45"/>
  <c r="L537" i="45"/>
  <c r="K537" i="45"/>
  <c r="M537" i="45" s="1"/>
  <c r="M536" i="45"/>
  <c r="L536" i="45"/>
  <c r="K536" i="45"/>
  <c r="L535" i="45"/>
  <c r="K535" i="45"/>
  <c r="L534" i="45"/>
  <c r="K534" i="45"/>
  <c r="L533" i="45"/>
  <c r="K533" i="45"/>
  <c r="L532" i="45"/>
  <c r="K532" i="45"/>
  <c r="L531" i="45"/>
  <c r="K531" i="45"/>
  <c r="M531" i="45" s="1"/>
  <c r="L530" i="45"/>
  <c r="K530" i="45"/>
  <c r="L529" i="45"/>
  <c r="K529" i="45"/>
  <c r="M529" i="45" s="1"/>
  <c r="M528" i="45"/>
  <c r="L528" i="45"/>
  <c r="K528" i="45"/>
  <c r="L527" i="45"/>
  <c r="M527" i="45" s="1"/>
  <c r="K527" i="45"/>
  <c r="L526" i="45"/>
  <c r="K526" i="45"/>
  <c r="L525" i="45"/>
  <c r="K525" i="45"/>
  <c r="L524" i="45"/>
  <c r="K524" i="45"/>
  <c r="M524" i="45" s="1"/>
  <c r="L523" i="45"/>
  <c r="K523" i="45"/>
  <c r="L522" i="45"/>
  <c r="K522" i="45"/>
  <c r="L521" i="45"/>
  <c r="K521" i="45"/>
  <c r="L520" i="45"/>
  <c r="K520" i="45"/>
  <c r="M520" i="45" s="1"/>
  <c r="L519" i="45"/>
  <c r="M519" i="45" s="1"/>
  <c r="K519" i="45"/>
  <c r="L518" i="45"/>
  <c r="K518" i="45"/>
  <c r="L517" i="45"/>
  <c r="K517" i="45"/>
  <c r="L516" i="45"/>
  <c r="K516" i="45"/>
  <c r="M516" i="45" s="1"/>
  <c r="L515" i="45"/>
  <c r="K515" i="45"/>
  <c r="L514" i="45"/>
  <c r="K514" i="45"/>
  <c r="L513" i="45"/>
  <c r="K513" i="45"/>
  <c r="L512" i="45"/>
  <c r="K512" i="45"/>
  <c r="M512" i="45" s="1"/>
  <c r="L511" i="45"/>
  <c r="K511" i="45"/>
  <c r="L510" i="45"/>
  <c r="K510" i="45"/>
  <c r="L509" i="45"/>
  <c r="K509" i="45"/>
  <c r="L508" i="45"/>
  <c r="K508" i="45"/>
  <c r="L507" i="45"/>
  <c r="K507" i="45"/>
  <c r="M507" i="45" s="1"/>
  <c r="L506" i="45"/>
  <c r="K506" i="45"/>
  <c r="L505" i="45"/>
  <c r="K505" i="45"/>
  <c r="M505" i="45" s="1"/>
  <c r="M504" i="45"/>
  <c r="L504" i="45"/>
  <c r="K504" i="45"/>
  <c r="L503" i="45"/>
  <c r="K503" i="45"/>
  <c r="L502" i="45"/>
  <c r="K502" i="45"/>
  <c r="L501" i="45"/>
  <c r="K501" i="45"/>
  <c r="L500" i="45"/>
  <c r="K500" i="45"/>
  <c r="L499" i="45"/>
  <c r="K499" i="45"/>
  <c r="M499" i="45" s="1"/>
  <c r="L498" i="45"/>
  <c r="K498" i="45"/>
  <c r="L497" i="45"/>
  <c r="K497" i="45"/>
  <c r="M497" i="45" s="1"/>
  <c r="M496" i="45"/>
  <c r="L496" i="45"/>
  <c r="K496" i="45"/>
  <c r="L495" i="45"/>
  <c r="M495" i="45" s="1"/>
  <c r="K495" i="45"/>
  <c r="L494" i="45"/>
  <c r="K494" i="45"/>
  <c r="M494" i="45" s="1"/>
  <c r="L493" i="45"/>
  <c r="K493" i="45"/>
  <c r="L492" i="45"/>
  <c r="K492" i="45"/>
  <c r="M492" i="45" s="1"/>
  <c r="L491" i="45"/>
  <c r="K491" i="45"/>
  <c r="L490" i="45"/>
  <c r="K490" i="45"/>
  <c r="L489" i="45"/>
  <c r="K489" i="45"/>
  <c r="L488" i="45"/>
  <c r="K488" i="45"/>
  <c r="M488" i="45" s="1"/>
  <c r="L487" i="45"/>
  <c r="M487" i="45" s="1"/>
  <c r="K487" i="45"/>
  <c r="L486" i="45"/>
  <c r="K486" i="45"/>
  <c r="M486" i="45" s="1"/>
  <c r="L485" i="45"/>
  <c r="K485" i="45"/>
  <c r="L484" i="45"/>
  <c r="K484" i="45"/>
  <c r="M484" i="45" s="1"/>
  <c r="L483" i="45"/>
  <c r="K483" i="45"/>
  <c r="L482" i="45"/>
  <c r="K482" i="45"/>
  <c r="L481" i="45"/>
  <c r="K481" i="45"/>
  <c r="L480" i="45"/>
  <c r="K480" i="45"/>
  <c r="L479" i="45"/>
  <c r="K479" i="45"/>
  <c r="L478" i="45"/>
  <c r="K478" i="45"/>
  <c r="L477" i="45"/>
  <c r="K477" i="45"/>
  <c r="L476" i="45"/>
  <c r="K476" i="45"/>
  <c r="L475" i="45"/>
  <c r="K475" i="45"/>
  <c r="M475" i="45" s="1"/>
  <c r="L474" i="45"/>
  <c r="K474" i="45"/>
  <c r="K473" i="45"/>
  <c r="T473" i="45" s="1"/>
  <c r="U473" i="45" s="1"/>
  <c r="K472" i="45"/>
  <c r="T472" i="45" s="1"/>
  <c r="U472" i="45" s="1"/>
  <c r="K471" i="45"/>
  <c r="T471" i="45" s="1"/>
  <c r="U471" i="45" s="1"/>
  <c r="L470" i="45"/>
  <c r="K470" i="45"/>
  <c r="M469" i="45"/>
  <c r="T469" i="45" s="1"/>
  <c r="U469" i="45" s="1"/>
  <c r="L468" i="45"/>
  <c r="K468" i="45"/>
  <c r="M467" i="45"/>
  <c r="T467" i="45" s="1"/>
  <c r="U467" i="45" s="1"/>
  <c r="N466" i="45"/>
  <c r="L466" i="45"/>
  <c r="K466" i="45"/>
  <c r="L465" i="45"/>
  <c r="K465" i="45"/>
  <c r="T464" i="45"/>
  <c r="U464" i="45" s="1"/>
  <c r="U463" i="45"/>
  <c r="T463" i="45"/>
  <c r="M463" i="45"/>
  <c r="N462" i="45"/>
  <c r="L462" i="45"/>
  <c r="K462" i="45"/>
  <c r="T462" i="45" s="1"/>
  <c r="U462" i="45" s="1"/>
  <c r="U461" i="45"/>
  <c r="T461" i="45"/>
  <c r="L460" i="45"/>
  <c r="K460" i="45"/>
  <c r="N460" i="45" s="1"/>
  <c r="L459" i="45"/>
  <c r="K459" i="45"/>
  <c r="U458" i="45"/>
  <c r="T458" i="45"/>
  <c r="K457" i="45"/>
  <c r="T457" i="45" s="1"/>
  <c r="U457" i="45" s="1"/>
  <c r="K456" i="45"/>
  <c r="T456" i="45" s="1"/>
  <c r="U456" i="45" s="1"/>
  <c r="K455" i="45"/>
  <c r="T455" i="45" s="1"/>
  <c r="U455" i="45" s="1"/>
  <c r="N454" i="45"/>
  <c r="L454" i="45"/>
  <c r="K454" i="45"/>
  <c r="L453" i="45"/>
  <c r="K453" i="45"/>
  <c r="L452" i="45"/>
  <c r="K452" i="45"/>
  <c r="L451" i="45"/>
  <c r="K451" i="45"/>
  <c r="L450" i="45"/>
  <c r="M450" i="45" s="1"/>
  <c r="K449" i="45"/>
  <c r="T449" i="45" s="1"/>
  <c r="U449" i="45" s="1"/>
  <c r="K448" i="45"/>
  <c r="T448" i="45" s="1"/>
  <c r="U448" i="45" s="1"/>
  <c r="T447" i="45"/>
  <c r="U447" i="45" s="1"/>
  <c r="K447" i="45"/>
  <c r="L446" i="45"/>
  <c r="K446" i="45"/>
  <c r="N445" i="45"/>
  <c r="L445" i="45"/>
  <c r="K445" i="45"/>
  <c r="L444" i="45"/>
  <c r="K444" i="45"/>
  <c r="L443" i="45"/>
  <c r="K443" i="45"/>
  <c r="L442" i="45"/>
  <c r="K442" i="45"/>
  <c r="L441" i="45"/>
  <c r="K441" i="45"/>
  <c r="T440" i="45"/>
  <c r="U440" i="45" s="1"/>
  <c r="U439" i="45"/>
  <c r="T439" i="45"/>
  <c r="M438" i="45"/>
  <c r="T438" i="45" s="1"/>
  <c r="U438" i="45" s="1"/>
  <c r="U437" i="45"/>
  <c r="T437" i="45"/>
  <c r="M436" i="45"/>
  <c r="L436" i="45"/>
  <c r="K436" i="45"/>
  <c r="U435" i="45"/>
  <c r="T435" i="45"/>
  <c r="L434" i="45"/>
  <c r="K434" i="45"/>
  <c r="K433" i="45"/>
  <c r="T433" i="45" s="1"/>
  <c r="U433" i="45" s="1"/>
  <c r="K432" i="45"/>
  <c r="T432" i="45" s="1"/>
  <c r="U432" i="45" s="1"/>
  <c r="K431" i="45"/>
  <c r="T431" i="45" s="1"/>
  <c r="U431" i="45" s="1"/>
  <c r="N430" i="45"/>
  <c r="L430" i="45"/>
  <c r="K430" i="45"/>
  <c r="T430" i="45" s="1"/>
  <c r="U430" i="45" s="1"/>
  <c r="L429" i="45"/>
  <c r="K429" i="45"/>
  <c r="L428" i="45"/>
  <c r="K428" i="45"/>
  <c r="L427" i="45"/>
  <c r="K427" i="45"/>
  <c r="K426" i="45"/>
  <c r="T426" i="45" s="1"/>
  <c r="U426" i="45" s="1"/>
  <c r="T425" i="45"/>
  <c r="U425" i="45" s="1"/>
  <c r="K425" i="45"/>
  <c r="K424" i="45"/>
  <c r="T424" i="45" s="1"/>
  <c r="U424" i="45" s="1"/>
  <c r="N423" i="45"/>
  <c r="L423" i="45"/>
  <c r="T423" i="45" s="1"/>
  <c r="U423" i="45" s="1"/>
  <c r="K423" i="45"/>
  <c r="T422" i="45"/>
  <c r="U422" i="45" s="1"/>
  <c r="N421" i="45"/>
  <c r="K421" i="45"/>
  <c r="T421" i="45" s="1"/>
  <c r="U421" i="45" s="1"/>
  <c r="L420" i="45"/>
  <c r="K420" i="45"/>
  <c r="T420" i="45" s="1"/>
  <c r="U420" i="45" s="1"/>
  <c r="L419" i="45"/>
  <c r="T419" i="45" s="1"/>
  <c r="U419" i="45" s="1"/>
  <c r="L418" i="45"/>
  <c r="K418" i="45"/>
  <c r="L417" i="45"/>
  <c r="K417" i="45"/>
  <c r="U416" i="45"/>
  <c r="T416" i="45"/>
  <c r="T415" i="45"/>
  <c r="U415" i="45" s="1"/>
  <c r="K414" i="45"/>
  <c r="T414" i="45" s="1"/>
  <c r="U414" i="45" s="1"/>
  <c r="T413" i="45"/>
  <c r="U413" i="45" s="1"/>
  <c r="K413" i="45"/>
  <c r="K412" i="45"/>
  <c r="T412" i="45" s="1"/>
  <c r="U412" i="45" s="1"/>
  <c r="L411" i="45"/>
  <c r="K411" i="45"/>
  <c r="L410" i="45"/>
  <c r="K410" i="45"/>
  <c r="M410" i="45" s="1"/>
  <c r="L409" i="45"/>
  <c r="K409" i="45"/>
  <c r="K408" i="45"/>
  <c r="T408" i="45" s="1"/>
  <c r="U408" i="45" s="1"/>
  <c r="T407" i="45"/>
  <c r="U407" i="45" s="1"/>
  <c r="K407" i="45"/>
  <c r="K406" i="45"/>
  <c r="T406" i="45" s="1"/>
  <c r="U406" i="45" s="1"/>
  <c r="N405" i="45"/>
  <c r="L405" i="45"/>
  <c r="K405" i="45"/>
  <c r="L404" i="45"/>
  <c r="K404" i="45"/>
  <c r="N403" i="45"/>
  <c r="K403" i="45"/>
  <c r="L402" i="45"/>
  <c r="K402" i="45"/>
  <c r="T401" i="45"/>
  <c r="U401" i="45" s="1"/>
  <c r="U400" i="45"/>
  <c r="T400" i="45"/>
  <c r="L399" i="45"/>
  <c r="K399" i="45"/>
  <c r="M399" i="45" s="1"/>
  <c r="L398" i="45"/>
  <c r="K398" i="45"/>
  <c r="L397" i="45"/>
  <c r="K397" i="45"/>
  <c r="T396" i="45"/>
  <c r="U396" i="45" s="1"/>
  <c r="L395" i="45"/>
  <c r="K395" i="45"/>
  <c r="U394" i="45"/>
  <c r="T394" i="45"/>
  <c r="K393" i="45"/>
  <c r="T393" i="45" s="1"/>
  <c r="U393" i="45" s="1"/>
  <c r="K392" i="45"/>
  <c r="T392" i="45" s="1"/>
  <c r="U392" i="45" s="1"/>
  <c r="K391" i="45"/>
  <c r="T391" i="45" s="1"/>
  <c r="U391" i="45" s="1"/>
  <c r="L390" i="45"/>
  <c r="K390" i="45"/>
  <c r="L389" i="45"/>
  <c r="K389" i="45"/>
  <c r="K388" i="45"/>
  <c r="T388" i="45" s="1"/>
  <c r="U388" i="45" s="1"/>
  <c r="K387" i="45"/>
  <c r="T387" i="45" s="1"/>
  <c r="U387" i="45" s="1"/>
  <c r="T386" i="45"/>
  <c r="U386" i="45" s="1"/>
  <c r="K386" i="45"/>
  <c r="L385" i="45"/>
  <c r="K385" i="45"/>
  <c r="T384" i="45"/>
  <c r="U384" i="45" s="1"/>
  <c r="L384" i="45"/>
  <c r="K384" i="45"/>
  <c r="N383" i="45"/>
  <c r="L383" i="45"/>
  <c r="K383" i="45"/>
  <c r="N382" i="45"/>
  <c r="L382" i="45"/>
  <c r="K382" i="45"/>
  <c r="U381" i="45"/>
  <c r="T381" i="45"/>
  <c r="T380" i="45"/>
  <c r="U380" i="45" s="1"/>
  <c r="M380" i="45"/>
  <c r="L380" i="45"/>
  <c r="K380" i="45"/>
  <c r="U379" i="45"/>
  <c r="T379" i="45"/>
  <c r="T378" i="45"/>
  <c r="U378" i="45" s="1"/>
  <c r="T377" i="45"/>
  <c r="U377" i="45" s="1"/>
  <c r="K376" i="45"/>
  <c r="T376" i="45" s="1"/>
  <c r="U376" i="45" s="1"/>
  <c r="U375" i="45"/>
  <c r="K375" i="45"/>
  <c r="T375" i="45" s="1"/>
  <c r="K374" i="45"/>
  <c r="T374" i="45" s="1"/>
  <c r="U374" i="45" s="1"/>
  <c r="K373" i="45"/>
  <c r="T373" i="45" s="1"/>
  <c r="U373" i="45" s="1"/>
  <c r="L372" i="45"/>
  <c r="K372" i="45"/>
  <c r="T371" i="45"/>
  <c r="U371" i="45" s="1"/>
  <c r="L371" i="45"/>
  <c r="K371" i="45"/>
  <c r="L370" i="45"/>
  <c r="K370" i="45"/>
  <c r="L369" i="45"/>
  <c r="K369" i="45"/>
  <c r="L368" i="45"/>
  <c r="K368" i="45"/>
  <c r="T367" i="45"/>
  <c r="U367" i="45" s="1"/>
  <c r="N366" i="45"/>
  <c r="L366" i="45"/>
  <c r="K366" i="45"/>
  <c r="U365" i="45"/>
  <c r="K365" i="45"/>
  <c r="T365" i="45" s="1"/>
  <c r="K364" i="45"/>
  <c r="M364" i="45" s="1"/>
  <c r="T364" i="45" s="1"/>
  <c r="U364" i="45" s="1"/>
  <c r="T363" i="45"/>
  <c r="U363" i="45" s="1"/>
  <c r="K363" i="45"/>
  <c r="N362" i="45"/>
  <c r="L362" i="45"/>
  <c r="K362" i="45"/>
  <c r="L361" i="45"/>
  <c r="K361" i="45"/>
  <c r="U360" i="45"/>
  <c r="M360" i="45"/>
  <c r="T360" i="45" s="1"/>
  <c r="U359" i="45"/>
  <c r="T359" i="45"/>
  <c r="N358" i="45"/>
  <c r="K358" i="45"/>
  <c r="N357" i="45"/>
  <c r="L357" i="45"/>
  <c r="K357" i="45"/>
  <c r="L356" i="45"/>
  <c r="K356" i="45"/>
  <c r="T355" i="45"/>
  <c r="U355" i="45" s="1"/>
  <c r="G354" i="45"/>
  <c r="T354" i="45" s="1"/>
  <c r="U354" i="45" s="1"/>
  <c r="L353" i="45"/>
  <c r="K353" i="45"/>
  <c r="G353" i="45"/>
  <c r="L352" i="45"/>
  <c r="K352" i="45"/>
  <c r="N352" i="45" s="1"/>
  <c r="N351" i="45"/>
  <c r="K351" i="45"/>
  <c r="T351" i="45" s="1"/>
  <c r="U351" i="45" s="1"/>
  <c r="M350" i="45"/>
  <c r="K350" i="45"/>
  <c r="K349" i="45"/>
  <c r="T348" i="45"/>
  <c r="U348" i="45" s="1"/>
  <c r="U347" i="45"/>
  <c r="T347" i="45"/>
  <c r="L346" i="45"/>
  <c r="K346" i="45"/>
  <c r="N345" i="45"/>
  <c r="L345" i="45"/>
  <c r="K345" i="45"/>
  <c r="L344" i="45"/>
  <c r="K344" i="45"/>
  <c r="L343" i="45"/>
  <c r="K343" i="45"/>
  <c r="L342" i="45"/>
  <c r="K342" i="45"/>
  <c r="T341" i="45"/>
  <c r="U341" i="45" s="1"/>
  <c r="M341" i="45"/>
  <c r="L340" i="45"/>
  <c r="K340" i="45"/>
  <c r="L339" i="45"/>
  <c r="K339" i="45"/>
  <c r="L338" i="45"/>
  <c r="K338" i="45"/>
  <c r="N338" i="45" s="1"/>
  <c r="N337" i="45"/>
  <c r="L337" i="45"/>
  <c r="K337" i="45"/>
  <c r="M336" i="45"/>
  <c r="T336" i="45" s="1"/>
  <c r="U336" i="45" s="1"/>
  <c r="L336" i="45"/>
  <c r="K336" i="45"/>
  <c r="L335" i="45"/>
  <c r="K335" i="45"/>
  <c r="L334" i="45"/>
  <c r="K334" i="45"/>
  <c r="N333" i="45"/>
  <c r="L333" i="45"/>
  <c r="K333" i="45"/>
  <c r="L332" i="45"/>
  <c r="K332" i="45"/>
  <c r="U331" i="45"/>
  <c r="K331" i="45"/>
  <c r="T331" i="45" s="1"/>
  <c r="K330" i="45"/>
  <c r="T330" i="45" s="1"/>
  <c r="U330" i="45" s="1"/>
  <c r="T329" i="45"/>
  <c r="U329" i="45" s="1"/>
  <c r="K329" i="45"/>
  <c r="N328" i="45"/>
  <c r="L328" i="45"/>
  <c r="K328" i="45"/>
  <c r="L327" i="45"/>
  <c r="K327" i="45"/>
  <c r="T326" i="45"/>
  <c r="U326" i="45" s="1"/>
  <c r="L325" i="45"/>
  <c r="K325" i="45"/>
  <c r="T324" i="45"/>
  <c r="U324" i="45" s="1"/>
  <c r="K324" i="45"/>
  <c r="N323" i="45"/>
  <c r="L323" i="45"/>
  <c r="K323" i="45"/>
  <c r="K322" i="45"/>
  <c r="T322" i="45" s="1"/>
  <c r="U322" i="45" s="1"/>
  <c r="K321" i="45"/>
  <c r="T321" i="45" s="1"/>
  <c r="U321" i="45" s="1"/>
  <c r="K320" i="45"/>
  <c r="T320" i="45" s="1"/>
  <c r="U320" i="45" s="1"/>
  <c r="N319" i="45"/>
  <c r="L319" i="45"/>
  <c r="K319" i="45"/>
  <c r="T319" i="45" s="1"/>
  <c r="U319" i="45" s="1"/>
  <c r="L318" i="45"/>
  <c r="K318" i="45"/>
  <c r="K317" i="45"/>
  <c r="M317" i="45" s="1"/>
  <c r="T317" i="45" s="1"/>
  <c r="U317" i="45" s="1"/>
  <c r="K316" i="45"/>
  <c r="T316" i="45" s="1"/>
  <c r="U316" i="45" s="1"/>
  <c r="K315" i="45"/>
  <c r="T315" i="45" s="1"/>
  <c r="U315" i="45" s="1"/>
  <c r="K314" i="45"/>
  <c r="T314" i="45" s="1"/>
  <c r="U314" i="45" s="1"/>
  <c r="L313" i="45"/>
  <c r="K313" i="45"/>
  <c r="M313" i="45" s="1"/>
  <c r="N312" i="45"/>
  <c r="L312" i="45"/>
  <c r="K312" i="45"/>
  <c r="T312" i="45" s="1"/>
  <c r="U312" i="45" s="1"/>
  <c r="L311" i="45"/>
  <c r="M311" i="45" s="1"/>
  <c r="K311" i="45"/>
  <c r="T310" i="45"/>
  <c r="U310" i="45" s="1"/>
  <c r="M310" i="45"/>
  <c r="K309" i="45"/>
  <c r="M309" i="45" s="1"/>
  <c r="L308" i="45"/>
  <c r="K308" i="45"/>
  <c r="T307" i="45"/>
  <c r="U307" i="45" s="1"/>
  <c r="K306" i="45"/>
  <c r="T306" i="45" s="1"/>
  <c r="U306" i="45" s="1"/>
  <c r="K305" i="45"/>
  <c r="T305" i="45" s="1"/>
  <c r="U305" i="45" s="1"/>
  <c r="T304" i="45"/>
  <c r="U304" i="45" s="1"/>
  <c r="K304" i="45"/>
  <c r="L303" i="45"/>
  <c r="K303" i="45"/>
  <c r="N302" i="45"/>
  <c r="K302" i="45"/>
  <c r="T302" i="45" s="1"/>
  <c r="U302" i="45" s="1"/>
  <c r="T301" i="45"/>
  <c r="U301" i="45" s="1"/>
  <c r="U300" i="45"/>
  <c r="T300" i="45"/>
  <c r="K300" i="45"/>
  <c r="K299" i="45"/>
  <c r="T299" i="45" s="1"/>
  <c r="U299" i="45" s="1"/>
  <c r="T298" i="45"/>
  <c r="U298" i="45" s="1"/>
  <c r="K298" i="45"/>
  <c r="N297" i="45"/>
  <c r="L297" i="45"/>
  <c r="K297" i="45"/>
  <c r="N296" i="45"/>
  <c r="L296" i="45"/>
  <c r="K296" i="45"/>
  <c r="M295" i="45"/>
  <c r="L295" i="45"/>
  <c r="K295" i="45"/>
  <c r="T294" i="45"/>
  <c r="U294" i="45" s="1"/>
  <c r="K294" i="45"/>
  <c r="K293" i="45"/>
  <c r="T293" i="45" s="1"/>
  <c r="U293" i="45" s="1"/>
  <c r="K292" i="45"/>
  <c r="T292" i="45" s="1"/>
  <c r="U292" i="45" s="1"/>
  <c r="N291" i="45"/>
  <c r="K291" i="45"/>
  <c r="L290" i="45"/>
  <c r="K290" i="45"/>
  <c r="M290" i="45" s="1"/>
  <c r="N289" i="45"/>
  <c r="L289" i="45"/>
  <c r="T289" i="45" s="1"/>
  <c r="U289" i="45" s="1"/>
  <c r="K289" i="45"/>
  <c r="L288" i="45"/>
  <c r="K288" i="45"/>
  <c r="M287" i="45"/>
  <c r="T287" i="45" s="1"/>
  <c r="U287" i="45" s="1"/>
  <c r="T286" i="45"/>
  <c r="U286" i="45" s="1"/>
  <c r="N285" i="45"/>
  <c r="K285" i="45"/>
  <c r="T285" i="45" s="1"/>
  <c r="U285" i="45" s="1"/>
  <c r="U284" i="45"/>
  <c r="T284" i="45"/>
  <c r="K283" i="45"/>
  <c r="M283" i="45" s="1"/>
  <c r="T283" i="45" s="1"/>
  <c r="U283" i="45" s="1"/>
  <c r="L282" i="45"/>
  <c r="K282" i="45"/>
  <c r="L281" i="45"/>
  <c r="K281" i="45"/>
  <c r="T281" i="45" s="1"/>
  <c r="U281" i="45" s="1"/>
  <c r="N280" i="45"/>
  <c r="T280" i="45" s="1"/>
  <c r="U280" i="45" s="1"/>
  <c r="L280" i="45"/>
  <c r="K280" i="45"/>
  <c r="N279" i="45"/>
  <c r="L279" i="45"/>
  <c r="T279" i="45" s="1"/>
  <c r="U279" i="45" s="1"/>
  <c r="K279" i="45"/>
  <c r="U278" i="45"/>
  <c r="T278" i="45"/>
  <c r="T277" i="45"/>
  <c r="U277" i="45" s="1"/>
  <c r="L277" i="45"/>
  <c r="K277" i="45"/>
  <c r="G277" i="45"/>
  <c r="U276" i="45"/>
  <c r="T276" i="45"/>
  <c r="U275" i="45"/>
  <c r="T275" i="45"/>
  <c r="M274" i="45"/>
  <c r="T274" i="45" s="1"/>
  <c r="U274" i="45" s="1"/>
  <c r="K273" i="45"/>
  <c r="L272" i="45"/>
  <c r="K272" i="45"/>
  <c r="M271" i="45"/>
  <c r="T271" i="45" s="1"/>
  <c r="U271" i="45" s="1"/>
  <c r="U270" i="45"/>
  <c r="T270" i="45"/>
  <c r="T269" i="45"/>
  <c r="U269" i="45" s="1"/>
  <c r="K268" i="45"/>
  <c r="M268" i="45" s="1"/>
  <c r="U267" i="45"/>
  <c r="T267" i="45"/>
  <c r="L266" i="45"/>
  <c r="K266" i="45"/>
  <c r="N265" i="45"/>
  <c r="L265" i="45"/>
  <c r="K265" i="45"/>
  <c r="U264" i="45"/>
  <c r="T264" i="45"/>
  <c r="M263" i="45"/>
  <c r="T263" i="45" s="1"/>
  <c r="U263" i="45" s="1"/>
  <c r="T262" i="45"/>
  <c r="U262" i="45" s="1"/>
  <c r="T261" i="45"/>
  <c r="U261" i="45" s="1"/>
  <c r="K261" i="45"/>
  <c r="T260" i="45"/>
  <c r="U260" i="45" s="1"/>
  <c r="U259" i="45"/>
  <c r="T259" i="45"/>
  <c r="T258" i="45"/>
  <c r="U258" i="45" s="1"/>
  <c r="L258" i="45"/>
  <c r="K258" i="45"/>
  <c r="T257" i="45"/>
  <c r="U257" i="45" s="1"/>
  <c r="M257" i="45"/>
  <c r="L257" i="45"/>
  <c r="K257" i="45"/>
  <c r="L256" i="45"/>
  <c r="K256" i="45"/>
  <c r="N255" i="45"/>
  <c r="L255" i="45"/>
  <c r="K255" i="45"/>
  <c r="N254" i="45"/>
  <c r="L254" i="45"/>
  <c r="K254" i="45"/>
  <c r="T254" i="45" s="1"/>
  <c r="U254" i="45" s="1"/>
  <c r="U253" i="45"/>
  <c r="T253" i="45"/>
  <c r="L252" i="45"/>
  <c r="K252" i="45"/>
  <c r="T252" i="45" s="1"/>
  <c r="U252" i="45" s="1"/>
  <c r="L251" i="45"/>
  <c r="K251" i="45"/>
  <c r="L250" i="45"/>
  <c r="K250" i="45"/>
  <c r="M250" i="45" s="1"/>
  <c r="T250" i="45" s="1"/>
  <c r="U250" i="45" s="1"/>
  <c r="L249" i="45"/>
  <c r="K249" i="45"/>
  <c r="L248" i="45"/>
  <c r="K248" i="45"/>
  <c r="T247" i="45"/>
  <c r="U247" i="45" s="1"/>
  <c r="K247" i="45"/>
  <c r="L246" i="45"/>
  <c r="K246" i="45"/>
  <c r="M246" i="45" s="1"/>
  <c r="T246" i="45" s="1"/>
  <c r="U246" i="45" s="1"/>
  <c r="N245" i="45"/>
  <c r="L245" i="45"/>
  <c r="K245" i="45"/>
  <c r="L244" i="45"/>
  <c r="K244" i="45"/>
  <c r="L243" i="45"/>
  <c r="K243" i="45"/>
  <c r="N243" i="45" s="1"/>
  <c r="L242" i="45"/>
  <c r="K242" i="45"/>
  <c r="N242" i="45" s="1"/>
  <c r="N241" i="45"/>
  <c r="L241" i="45"/>
  <c r="K241" i="45"/>
  <c r="T241" i="45" s="1"/>
  <c r="U241" i="45" s="1"/>
  <c r="N240" i="45"/>
  <c r="L240" i="45"/>
  <c r="K240" i="45"/>
  <c r="U239" i="45"/>
  <c r="T239" i="45"/>
  <c r="K238" i="45"/>
  <c r="T238" i="45" s="1"/>
  <c r="U238" i="45" s="1"/>
  <c r="K237" i="45"/>
  <c r="T237" i="45" s="1"/>
  <c r="U237" i="45" s="1"/>
  <c r="K236" i="45"/>
  <c r="T236" i="45" s="1"/>
  <c r="U236" i="45" s="1"/>
  <c r="T235" i="45"/>
  <c r="U235" i="45" s="1"/>
  <c r="M235" i="45"/>
  <c r="N234" i="45"/>
  <c r="L234" i="45"/>
  <c r="K234" i="45"/>
  <c r="L233" i="45"/>
  <c r="K233" i="45"/>
  <c r="L232" i="45"/>
  <c r="K232" i="45"/>
  <c r="N231" i="45"/>
  <c r="L231" i="45"/>
  <c r="K231" i="45"/>
  <c r="L230" i="45"/>
  <c r="K230" i="45"/>
  <c r="L229" i="45"/>
  <c r="G229" i="45"/>
  <c r="K229" i="45" s="1"/>
  <c r="K228" i="45"/>
  <c r="T228" i="45" s="1"/>
  <c r="U228" i="45" s="1"/>
  <c r="T227" i="45"/>
  <c r="U227" i="45" s="1"/>
  <c r="K227" i="45"/>
  <c r="K226" i="45"/>
  <c r="T226" i="45" s="1"/>
  <c r="U226" i="45" s="1"/>
  <c r="L225" i="45"/>
  <c r="M225" i="45" s="1"/>
  <c r="K225" i="45"/>
  <c r="L224" i="45"/>
  <c r="K224" i="45"/>
  <c r="T224" i="45" s="1"/>
  <c r="U224" i="45" s="1"/>
  <c r="K223" i="45"/>
  <c r="N222" i="45"/>
  <c r="L222" i="45"/>
  <c r="K222" i="45"/>
  <c r="K221" i="45"/>
  <c r="N221" i="45" s="1"/>
  <c r="T221" i="45" s="1"/>
  <c r="U221" i="45" s="1"/>
  <c r="U220" i="45"/>
  <c r="T220" i="45"/>
  <c r="L219" i="45"/>
  <c r="K219" i="45"/>
  <c r="L218" i="45"/>
  <c r="K218" i="45"/>
  <c r="U217" i="45"/>
  <c r="T217" i="45"/>
  <c r="U216" i="45"/>
  <c r="T216" i="45"/>
  <c r="K215" i="45"/>
  <c r="T215" i="45" s="1"/>
  <c r="U215" i="45" s="1"/>
  <c r="K214" i="45"/>
  <c r="T214" i="45" s="1"/>
  <c r="U214" i="45" s="1"/>
  <c r="K213" i="45"/>
  <c r="T213" i="45" s="1"/>
  <c r="U213" i="45" s="1"/>
  <c r="N212" i="45"/>
  <c r="K212" i="45"/>
  <c r="T212" i="45" s="1"/>
  <c r="U212" i="45" s="1"/>
  <c r="K211" i="45"/>
  <c r="M211" i="45" s="1"/>
  <c r="T211" i="45" s="1"/>
  <c r="U211" i="45" s="1"/>
  <c r="L210" i="45"/>
  <c r="K210" i="45"/>
  <c r="L209" i="45"/>
  <c r="K209" i="45"/>
  <c r="M209" i="45" s="1"/>
  <c r="T208" i="45"/>
  <c r="U208" i="45" s="1"/>
  <c r="U207" i="45"/>
  <c r="T207" i="45"/>
  <c r="T206" i="45"/>
  <c r="U206" i="45" s="1"/>
  <c r="K205" i="45"/>
  <c r="T205" i="45" s="1"/>
  <c r="U205" i="45" s="1"/>
  <c r="K204" i="45"/>
  <c r="T204" i="45" s="1"/>
  <c r="U204" i="45" s="1"/>
  <c r="K203" i="45"/>
  <c r="T203" i="45" s="1"/>
  <c r="U203" i="45" s="1"/>
  <c r="L202" i="45"/>
  <c r="K202" i="45"/>
  <c r="N201" i="45"/>
  <c r="L201" i="45"/>
  <c r="K201" i="45"/>
  <c r="U200" i="45"/>
  <c r="T200" i="45"/>
  <c r="U199" i="45"/>
  <c r="T199" i="45"/>
  <c r="K198" i="45"/>
  <c r="T198" i="45" s="1"/>
  <c r="U198" i="45" s="1"/>
  <c r="K197" i="45"/>
  <c r="T197" i="45" s="1"/>
  <c r="U197" i="45" s="1"/>
  <c r="K196" i="45"/>
  <c r="T196" i="45" s="1"/>
  <c r="U196" i="45" s="1"/>
  <c r="N195" i="45"/>
  <c r="L195" i="45"/>
  <c r="K195" i="45"/>
  <c r="N194" i="45"/>
  <c r="L194" i="45"/>
  <c r="K194" i="45"/>
  <c r="T193" i="45"/>
  <c r="U193" i="45" s="1"/>
  <c r="L193" i="45"/>
  <c r="K193" i="45"/>
  <c r="K192" i="45"/>
  <c r="L191" i="45"/>
  <c r="K191" i="45"/>
  <c r="U190" i="45"/>
  <c r="T190" i="45"/>
  <c r="L189" i="45"/>
  <c r="K189" i="45"/>
  <c r="L188" i="45"/>
  <c r="K188" i="45"/>
  <c r="K187" i="45"/>
  <c r="T187" i="45" s="1"/>
  <c r="U187" i="45" s="1"/>
  <c r="K186" i="45"/>
  <c r="T186" i="45" s="1"/>
  <c r="U186" i="45" s="1"/>
  <c r="K185" i="45"/>
  <c r="T185" i="45" s="1"/>
  <c r="U185" i="45" s="1"/>
  <c r="L184" i="45"/>
  <c r="M184" i="45" s="1"/>
  <c r="K184" i="45"/>
  <c r="L183" i="45"/>
  <c r="K183" i="45"/>
  <c r="L182" i="45"/>
  <c r="K182" i="45"/>
  <c r="L181" i="45"/>
  <c r="K181" i="45"/>
  <c r="K180" i="45"/>
  <c r="T180" i="45" s="1"/>
  <c r="U180" i="45" s="1"/>
  <c r="K179" i="45"/>
  <c r="T179" i="45" s="1"/>
  <c r="U179" i="45" s="1"/>
  <c r="K178" i="45"/>
  <c r="T178" i="45" s="1"/>
  <c r="U178" i="45" s="1"/>
  <c r="N177" i="45"/>
  <c r="L177" i="45"/>
  <c r="K177" i="45"/>
  <c r="N176" i="45"/>
  <c r="L176" i="45"/>
  <c r="K176" i="45"/>
  <c r="L175" i="45"/>
  <c r="K175" i="45"/>
  <c r="U174" i="45"/>
  <c r="T174" i="45"/>
  <c r="U173" i="45"/>
  <c r="T173" i="45"/>
  <c r="K172" i="45"/>
  <c r="T172" i="45" s="1"/>
  <c r="U172" i="45" s="1"/>
  <c r="K171" i="45"/>
  <c r="T171" i="45" s="1"/>
  <c r="U171" i="45" s="1"/>
  <c r="K170" i="45"/>
  <c r="T170" i="45" s="1"/>
  <c r="U170" i="45" s="1"/>
  <c r="N169" i="45"/>
  <c r="L169" i="45"/>
  <c r="K169" i="45"/>
  <c r="L168" i="45"/>
  <c r="K168" i="45"/>
  <c r="K167" i="45"/>
  <c r="T167" i="45" s="1"/>
  <c r="U167" i="45" s="1"/>
  <c r="K166" i="45"/>
  <c r="T166" i="45" s="1"/>
  <c r="U166" i="45" s="1"/>
  <c r="K165" i="45"/>
  <c r="T165" i="45" s="1"/>
  <c r="U165" i="45" s="1"/>
  <c r="L164" i="45"/>
  <c r="K164" i="45"/>
  <c r="M164" i="45" s="1"/>
  <c r="L163" i="45"/>
  <c r="K163" i="45"/>
  <c r="N162" i="45"/>
  <c r="L162" i="45"/>
  <c r="K162" i="45"/>
  <c r="N161" i="45"/>
  <c r="L161" i="45"/>
  <c r="K161" i="45"/>
  <c r="T161" i="45" s="1"/>
  <c r="U161" i="45" s="1"/>
  <c r="L160" i="45"/>
  <c r="K160" i="45"/>
  <c r="L159" i="45"/>
  <c r="K159" i="45"/>
  <c r="M159" i="45" s="1"/>
  <c r="U158" i="45"/>
  <c r="T158" i="45"/>
  <c r="K157" i="45"/>
  <c r="T157" i="45" s="1"/>
  <c r="U157" i="45" s="1"/>
  <c r="T156" i="45"/>
  <c r="U156" i="45" s="1"/>
  <c r="K156" i="45"/>
  <c r="K155" i="45"/>
  <c r="T155" i="45" s="1"/>
  <c r="U155" i="45" s="1"/>
  <c r="N154" i="45"/>
  <c r="L154" i="45"/>
  <c r="K154" i="45"/>
  <c r="L153" i="45"/>
  <c r="K153" i="45"/>
  <c r="M153" i="45" s="1"/>
  <c r="L152" i="45"/>
  <c r="K152" i="45"/>
  <c r="J152" i="45"/>
  <c r="G152" i="45"/>
  <c r="L151" i="45"/>
  <c r="K151" i="45"/>
  <c r="N151" i="45" s="1"/>
  <c r="L150" i="45"/>
  <c r="K150" i="45"/>
  <c r="N149" i="45"/>
  <c r="L149" i="45"/>
  <c r="K149" i="45"/>
  <c r="L148" i="45"/>
  <c r="K148" i="45"/>
  <c r="T147" i="45"/>
  <c r="U147" i="45" s="1"/>
  <c r="N146" i="45"/>
  <c r="L146" i="45"/>
  <c r="K146" i="45"/>
  <c r="N145" i="45"/>
  <c r="L145" i="45"/>
  <c r="K145" i="45"/>
  <c r="L144" i="45"/>
  <c r="K144" i="45"/>
  <c r="T144" i="45" s="1"/>
  <c r="U144" i="45" s="1"/>
  <c r="L143" i="45"/>
  <c r="K143" i="45"/>
  <c r="L142" i="45"/>
  <c r="K142" i="45"/>
  <c r="L141" i="45"/>
  <c r="K141" i="45"/>
  <c r="N141" i="45" s="1"/>
  <c r="N140" i="45"/>
  <c r="L140" i="45"/>
  <c r="K140" i="45"/>
  <c r="L139" i="45"/>
  <c r="T139" i="45" s="1"/>
  <c r="U139" i="45" s="1"/>
  <c r="K139" i="45"/>
  <c r="T138" i="45"/>
  <c r="U138" i="45" s="1"/>
  <c r="N137" i="45"/>
  <c r="L137" i="45"/>
  <c r="K137" i="45"/>
  <c r="L136" i="45"/>
  <c r="K136" i="45"/>
  <c r="L135" i="45"/>
  <c r="K135" i="45"/>
  <c r="N135" i="45" s="1"/>
  <c r="L134" i="45"/>
  <c r="T134" i="45" s="1"/>
  <c r="U134" i="45" s="1"/>
  <c r="K134" i="45"/>
  <c r="N133" i="45"/>
  <c r="L133" i="45"/>
  <c r="K133" i="45"/>
  <c r="T132" i="45"/>
  <c r="U132" i="45" s="1"/>
  <c r="K131" i="45"/>
  <c r="T131" i="45" s="1"/>
  <c r="U131" i="45" s="1"/>
  <c r="K130" i="45"/>
  <c r="T130" i="45" s="1"/>
  <c r="U130" i="45" s="1"/>
  <c r="K129" i="45"/>
  <c r="T129" i="45" s="1"/>
  <c r="U129" i="45" s="1"/>
  <c r="T128" i="45"/>
  <c r="U128" i="45" s="1"/>
  <c r="L127" i="45"/>
  <c r="K127" i="45"/>
  <c r="N126" i="45"/>
  <c r="L126" i="45"/>
  <c r="K126" i="45"/>
  <c r="T125" i="45"/>
  <c r="U125" i="45" s="1"/>
  <c r="L124" i="45"/>
  <c r="K124" i="45"/>
  <c r="L123" i="45"/>
  <c r="K123" i="45"/>
  <c r="M123" i="45" s="1"/>
  <c r="L122" i="45"/>
  <c r="K122" i="45"/>
  <c r="T121" i="45"/>
  <c r="U121" i="45" s="1"/>
  <c r="K120" i="45"/>
  <c r="T120" i="45" s="1"/>
  <c r="U120" i="45" s="1"/>
  <c r="K119" i="45"/>
  <c r="T119" i="45" s="1"/>
  <c r="U119" i="45" s="1"/>
  <c r="T118" i="45"/>
  <c r="U118" i="45" s="1"/>
  <c r="K118" i="45"/>
  <c r="N117" i="45"/>
  <c r="L117" i="45"/>
  <c r="K117" i="45"/>
  <c r="K116" i="45"/>
  <c r="T116" i="45" s="1"/>
  <c r="U116" i="45" s="1"/>
  <c r="K115" i="45"/>
  <c r="T115" i="45" s="1"/>
  <c r="U115" i="45" s="1"/>
  <c r="T114" i="45"/>
  <c r="U114" i="45" s="1"/>
  <c r="K114" i="45"/>
  <c r="L113" i="45"/>
  <c r="M113" i="45" s="1"/>
  <c r="T113" i="45" s="1"/>
  <c r="U113" i="45" s="1"/>
  <c r="N112" i="45"/>
  <c r="L112" i="45"/>
  <c r="K112" i="45"/>
  <c r="L111" i="45"/>
  <c r="L110" i="45"/>
  <c r="K110" i="45"/>
  <c r="L109" i="45"/>
  <c r="K109" i="45"/>
  <c r="M109" i="45" s="1"/>
  <c r="G109" i="45"/>
  <c r="U108" i="45"/>
  <c r="T108" i="45"/>
  <c r="L107" i="45"/>
  <c r="K107" i="45"/>
  <c r="M107" i="45" s="1"/>
  <c r="T106" i="45"/>
  <c r="U106" i="45" s="1"/>
  <c r="K105" i="45"/>
  <c r="T105" i="45" s="1"/>
  <c r="U105" i="45" s="1"/>
  <c r="K104" i="45"/>
  <c r="T104" i="45" s="1"/>
  <c r="U104" i="45" s="1"/>
  <c r="K103" i="45"/>
  <c r="T103" i="45" s="1"/>
  <c r="U103" i="45" s="1"/>
  <c r="N102" i="45"/>
  <c r="L102" i="45"/>
  <c r="K102" i="45"/>
  <c r="L101" i="45"/>
  <c r="M101" i="45" s="1"/>
  <c r="T101" i="45" s="1"/>
  <c r="U101" i="45" s="1"/>
  <c r="K101" i="45"/>
  <c r="K100" i="45"/>
  <c r="T100" i="45" s="1"/>
  <c r="U100" i="45" s="1"/>
  <c r="K99" i="45"/>
  <c r="T99" i="45" s="1"/>
  <c r="U99" i="45" s="1"/>
  <c r="K98" i="45"/>
  <c r="T98" i="45" s="1"/>
  <c r="U98" i="45" s="1"/>
  <c r="N97" i="45"/>
  <c r="L97" i="45"/>
  <c r="K97" i="45"/>
  <c r="L96" i="45"/>
  <c r="G96" i="45"/>
  <c r="K96" i="45" s="1"/>
  <c r="T95" i="45"/>
  <c r="U95" i="45" s="1"/>
  <c r="N95" i="45"/>
  <c r="L95" i="45"/>
  <c r="K95" i="45"/>
  <c r="L94" i="45"/>
  <c r="K94" i="45"/>
  <c r="T93" i="45"/>
  <c r="U93" i="45" s="1"/>
  <c r="K92" i="45"/>
  <c r="T92" i="45" s="1"/>
  <c r="U92" i="45" s="1"/>
  <c r="K91" i="45"/>
  <c r="T91" i="45" s="1"/>
  <c r="U91" i="45" s="1"/>
  <c r="K90" i="45"/>
  <c r="T90" i="45" s="1"/>
  <c r="U90" i="45" s="1"/>
  <c r="N89" i="45"/>
  <c r="L89" i="45"/>
  <c r="K89" i="45"/>
  <c r="L88" i="45"/>
  <c r="K88" i="45"/>
  <c r="L87" i="45"/>
  <c r="K87" i="45"/>
  <c r="M87" i="45" s="1"/>
  <c r="K86" i="45"/>
  <c r="T86" i="45" s="1"/>
  <c r="U86" i="45" s="1"/>
  <c r="K85" i="45"/>
  <c r="T85" i="45" s="1"/>
  <c r="U85" i="45" s="1"/>
  <c r="K84" i="45"/>
  <c r="T84" i="45" s="1"/>
  <c r="U84" i="45" s="1"/>
  <c r="L83" i="45"/>
  <c r="T83" i="45" s="1"/>
  <c r="U83" i="45" s="1"/>
  <c r="K83" i="45"/>
  <c r="L82" i="45"/>
  <c r="K82" i="45"/>
  <c r="N81" i="45"/>
  <c r="L81" i="45"/>
  <c r="K81" i="45"/>
  <c r="N80" i="45"/>
  <c r="L80" i="45"/>
  <c r="T80" i="45" s="1"/>
  <c r="U80" i="45" s="1"/>
  <c r="K80" i="45"/>
  <c r="K79" i="45"/>
  <c r="T79" i="45" s="1"/>
  <c r="U79" i="45" s="1"/>
  <c r="K78" i="45"/>
  <c r="T78" i="45" s="1"/>
  <c r="U78" i="45" s="1"/>
  <c r="L77" i="45"/>
  <c r="K77" i="45"/>
  <c r="K76" i="45"/>
  <c r="T76" i="45" s="1"/>
  <c r="U76" i="45" s="1"/>
  <c r="K75" i="45"/>
  <c r="T75" i="45" s="1"/>
  <c r="U75" i="45" s="1"/>
  <c r="T74" i="45"/>
  <c r="U74" i="45" s="1"/>
  <c r="K74" i="45"/>
  <c r="L73" i="45"/>
  <c r="K73" i="45"/>
  <c r="M73" i="45" s="1"/>
  <c r="L72" i="45"/>
  <c r="K72" i="45"/>
  <c r="U71" i="45"/>
  <c r="T71" i="45"/>
  <c r="K70" i="45"/>
  <c r="K69" i="45"/>
  <c r="T69" i="45" s="1"/>
  <c r="U69" i="45" s="1"/>
  <c r="K68" i="45"/>
  <c r="T68" i="45" s="1"/>
  <c r="U68" i="45" s="1"/>
  <c r="K67" i="45"/>
  <c r="T67" i="45" s="1"/>
  <c r="U67" i="45" s="1"/>
  <c r="N66" i="45"/>
  <c r="L66" i="45"/>
  <c r="K66" i="45"/>
  <c r="N65" i="45"/>
  <c r="L65" i="45"/>
  <c r="K65" i="45"/>
  <c r="T64" i="45"/>
  <c r="U64" i="45" s="1"/>
  <c r="L63" i="45"/>
  <c r="K63" i="45"/>
  <c r="N63" i="45" s="1"/>
  <c r="K62" i="45"/>
  <c r="T62" i="45" s="1"/>
  <c r="U62" i="45" s="1"/>
  <c r="K61" i="45"/>
  <c r="T61" i="45" s="1"/>
  <c r="U61" i="45" s="1"/>
  <c r="K60" i="45"/>
  <c r="T60" i="45" s="1"/>
  <c r="U60" i="45" s="1"/>
  <c r="N59" i="45"/>
  <c r="K59" i="45"/>
  <c r="T59" i="45" s="1"/>
  <c r="U59" i="45" s="1"/>
  <c r="L58" i="45"/>
  <c r="K58" i="45"/>
  <c r="L57" i="45"/>
  <c r="K57" i="45"/>
  <c r="T57" i="45" s="1"/>
  <c r="U57" i="45" s="1"/>
  <c r="L56" i="45"/>
  <c r="K56" i="45"/>
  <c r="L55" i="45"/>
  <c r="K55" i="45"/>
  <c r="T55" i="45" s="1"/>
  <c r="U55" i="45" s="1"/>
  <c r="K54" i="45"/>
  <c r="T54" i="45" s="1"/>
  <c r="U54" i="45" s="1"/>
  <c r="T53" i="45"/>
  <c r="U53" i="45" s="1"/>
  <c r="K53" i="45"/>
  <c r="N52" i="45"/>
  <c r="L52" i="45"/>
  <c r="K52" i="45"/>
  <c r="L51" i="45"/>
  <c r="G51" i="45"/>
  <c r="K51" i="45" s="1"/>
  <c r="M51" i="45" s="1"/>
  <c r="L50" i="45"/>
  <c r="K50" i="45"/>
  <c r="N49" i="45"/>
  <c r="L49" i="45"/>
  <c r="K49" i="45"/>
  <c r="T49" i="45" s="1"/>
  <c r="U49" i="45" s="1"/>
  <c r="T48" i="45"/>
  <c r="U48" i="45" s="1"/>
  <c r="L47" i="45"/>
  <c r="K47" i="45"/>
  <c r="N46" i="45"/>
  <c r="L46" i="45"/>
  <c r="K46" i="45"/>
  <c r="L45" i="45"/>
  <c r="K45" i="45"/>
  <c r="T45" i="45" s="1"/>
  <c r="U45" i="45" s="1"/>
  <c r="L44" i="45"/>
  <c r="K44" i="45"/>
  <c r="L43" i="45"/>
  <c r="K43" i="45"/>
  <c r="M43" i="45" s="1"/>
  <c r="M42" i="45"/>
  <c r="L42" i="45"/>
  <c r="K42" i="45"/>
  <c r="T41" i="45"/>
  <c r="U41" i="45" s="1"/>
  <c r="N41" i="45"/>
  <c r="L41" i="45"/>
  <c r="K41" i="45"/>
  <c r="L40" i="45"/>
  <c r="K40" i="45"/>
  <c r="L39" i="45"/>
  <c r="K39" i="45"/>
  <c r="L38" i="45"/>
  <c r="K38" i="45"/>
  <c r="L37" i="45"/>
  <c r="K37" i="45"/>
  <c r="T36" i="45"/>
  <c r="U36" i="45" s="1"/>
  <c r="L35" i="45"/>
  <c r="M35" i="45" s="1"/>
  <c r="T35" i="45" s="1"/>
  <c r="U35" i="45" s="1"/>
  <c r="K35" i="45"/>
  <c r="N34" i="45"/>
  <c r="K34" i="45"/>
  <c r="N33" i="45"/>
  <c r="T33" i="45" s="1"/>
  <c r="U33" i="45" s="1"/>
  <c r="K33" i="45"/>
  <c r="K32" i="45"/>
  <c r="T32" i="45" s="1"/>
  <c r="U32" i="45" s="1"/>
  <c r="K31" i="45"/>
  <c r="T31" i="45" s="1"/>
  <c r="U31" i="45" s="1"/>
  <c r="K30" i="45"/>
  <c r="T30" i="45" s="1"/>
  <c r="U30" i="45" s="1"/>
  <c r="T29" i="45"/>
  <c r="U29" i="45" s="1"/>
  <c r="M29" i="45"/>
  <c r="N28" i="45"/>
  <c r="T28" i="45" s="1"/>
  <c r="U28" i="45" s="1"/>
  <c r="K28" i="45"/>
  <c r="N27" i="45"/>
  <c r="L27" i="45"/>
  <c r="K27" i="45"/>
  <c r="T27" i="45" s="1"/>
  <c r="U27" i="45" s="1"/>
  <c r="L26" i="45"/>
  <c r="K26" i="45"/>
  <c r="L25" i="45"/>
  <c r="K25" i="45"/>
  <c r="K24" i="45"/>
  <c r="T24" i="45" s="1"/>
  <c r="U24" i="45" s="1"/>
  <c r="K23" i="45"/>
  <c r="T23" i="45" s="1"/>
  <c r="U23" i="45" s="1"/>
  <c r="K22" i="45"/>
  <c r="T22" i="45" s="1"/>
  <c r="U22" i="45" s="1"/>
  <c r="L21" i="45"/>
  <c r="K21" i="45"/>
  <c r="L20" i="45"/>
  <c r="K20" i="45"/>
  <c r="N20" i="45" s="1"/>
  <c r="K19" i="45"/>
  <c r="K18" i="45"/>
  <c r="T18" i="45" s="1"/>
  <c r="U18" i="45" s="1"/>
  <c r="K17" i="45"/>
  <c r="T17" i="45" s="1"/>
  <c r="U17" i="45" s="1"/>
  <c r="K16" i="45"/>
  <c r="T16" i="45" s="1"/>
  <c r="U16" i="45" s="1"/>
  <c r="N15" i="45"/>
  <c r="K15" i="45"/>
  <c r="T15" i="45" s="1"/>
  <c r="U15" i="45" s="1"/>
  <c r="K14" i="45"/>
  <c r="T14" i="45" s="1"/>
  <c r="U14" i="45" s="1"/>
  <c r="N13" i="45"/>
  <c r="L13" i="45"/>
  <c r="K13" i="45"/>
  <c r="T12" i="45"/>
  <c r="U12" i="45" s="1"/>
  <c r="L11" i="45"/>
  <c r="K11" i="45"/>
  <c r="L10" i="45"/>
  <c r="K10" i="45"/>
  <c r="U9" i="45"/>
  <c r="T9" i="45"/>
  <c r="U8" i="45"/>
  <c r="T8" i="45"/>
  <c r="K7" i="45"/>
  <c r="T7" i="45" s="1"/>
  <c r="U7" i="45" s="1"/>
  <c r="K6" i="45"/>
  <c r="T6" i="45" s="1"/>
  <c r="U6" i="45" s="1"/>
  <c r="K5" i="45"/>
  <c r="T5" i="45" s="1"/>
  <c r="U5" i="45" s="1"/>
  <c r="L4" i="45"/>
  <c r="K4" i="45"/>
  <c r="K3" i="45"/>
  <c r="T3" i="45" s="1"/>
  <c r="AE78" i="44"/>
  <c r="AD78" i="44"/>
  <c r="AC78" i="44"/>
  <c r="AB78" i="44"/>
  <c r="AA78" i="44"/>
  <c r="Z78" i="44"/>
  <c r="Y78" i="44"/>
  <c r="X78" i="44"/>
  <c r="W78" i="44"/>
  <c r="V78" i="44"/>
  <c r="U78" i="44"/>
  <c r="T78" i="44"/>
  <c r="S78" i="44"/>
  <c r="R78" i="44"/>
  <c r="Q78" i="44"/>
  <c r="P78" i="44"/>
  <c r="O78" i="44"/>
  <c r="N78" i="44"/>
  <c r="M78" i="44"/>
  <c r="L78" i="44"/>
  <c r="K78" i="44"/>
  <c r="J78" i="44"/>
  <c r="I78" i="44"/>
  <c r="H78" i="44"/>
  <c r="G78" i="44"/>
  <c r="F78" i="44"/>
  <c r="E78" i="44"/>
  <c r="D78" i="44"/>
  <c r="C78" i="44"/>
  <c r="B78" i="44"/>
  <c r="AF77" i="44"/>
  <c r="AF76" i="44"/>
  <c r="AF75" i="44"/>
  <c r="AF74" i="44"/>
  <c r="AF78" i="44" s="1"/>
  <c r="I73" i="44"/>
  <c r="H73" i="44"/>
  <c r="G73" i="44"/>
  <c r="F73" i="44"/>
  <c r="E73" i="44"/>
  <c r="D73" i="44"/>
  <c r="C73" i="44"/>
  <c r="B73" i="44"/>
  <c r="AH56" i="44"/>
  <c r="AH55" i="44"/>
  <c r="AH54" i="44"/>
  <c r="AH53" i="44"/>
  <c r="AH52" i="44"/>
  <c r="AH51" i="44"/>
  <c r="U683" i="43"/>
  <c r="T683" i="43"/>
  <c r="L682" i="43"/>
  <c r="M682" i="43" s="1"/>
  <c r="K682" i="43"/>
  <c r="T681" i="43"/>
  <c r="U681" i="43" s="1"/>
  <c r="T680" i="43"/>
  <c r="U680" i="43" s="1"/>
  <c r="L679" i="43"/>
  <c r="K679" i="43"/>
  <c r="L678" i="43"/>
  <c r="K678" i="43"/>
  <c r="T677" i="43"/>
  <c r="U677" i="43" s="1"/>
  <c r="T676" i="43"/>
  <c r="U676" i="43" s="1"/>
  <c r="L675" i="43"/>
  <c r="K675" i="43"/>
  <c r="L674" i="43"/>
  <c r="K674" i="43"/>
  <c r="T673" i="43"/>
  <c r="U673" i="43" s="1"/>
  <c r="T672" i="43"/>
  <c r="U672" i="43" s="1"/>
  <c r="T671" i="43"/>
  <c r="U671" i="43" s="1"/>
  <c r="L670" i="43"/>
  <c r="K670" i="43"/>
  <c r="U669" i="43"/>
  <c r="T669" i="43"/>
  <c r="U668" i="43"/>
  <c r="T668" i="43"/>
  <c r="K667" i="43"/>
  <c r="T667" i="43" s="1"/>
  <c r="U667" i="43" s="1"/>
  <c r="L666" i="43"/>
  <c r="K666" i="43"/>
  <c r="L665" i="43"/>
  <c r="K665" i="43"/>
  <c r="M665" i="43" s="1"/>
  <c r="L664" i="43"/>
  <c r="M664" i="43" s="1"/>
  <c r="K664" i="43"/>
  <c r="K663" i="43"/>
  <c r="T663" i="43" s="1"/>
  <c r="U663" i="43" s="1"/>
  <c r="K662" i="43"/>
  <c r="T662" i="43" s="1"/>
  <c r="U662" i="43" s="1"/>
  <c r="L661" i="43"/>
  <c r="K661" i="43"/>
  <c r="L660" i="43"/>
  <c r="K660" i="43"/>
  <c r="L659" i="43"/>
  <c r="K659" i="43"/>
  <c r="K658" i="43"/>
  <c r="T658" i="43" s="1"/>
  <c r="U658" i="43" s="1"/>
  <c r="K657" i="43"/>
  <c r="T657" i="43" s="1"/>
  <c r="U657" i="43" s="1"/>
  <c r="K656" i="43"/>
  <c r="T656" i="43" s="1"/>
  <c r="U656" i="43" s="1"/>
  <c r="L655" i="43"/>
  <c r="K655" i="43"/>
  <c r="M655" i="43" s="1"/>
  <c r="M654" i="43"/>
  <c r="L654" i="43"/>
  <c r="K654" i="43"/>
  <c r="L653" i="43"/>
  <c r="K653" i="43"/>
  <c r="L652" i="43"/>
  <c r="K652" i="43"/>
  <c r="L651" i="43"/>
  <c r="K651" i="43"/>
  <c r="K650" i="43"/>
  <c r="T650" i="43" s="1"/>
  <c r="U650" i="43" s="1"/>
  <c r="L649" i="43"/>
  <c r="K649" i="43"/>
  <c r="M649" i="43" s="1"/>
  <c r="L648" i="43"/>
  <c r="K648" i="43"/>
  <c r="L647" i="43"/>
  <c r="K647" i="43"/>
  <c r="T647" i="43" s="1"/>
  <c r="U647" i="43" s="1"/>
  <c r="L646" i="43"/>
  <c r="K646" i="43"/>
  <c r="L645" i="43"/>
  <c r="K645" i="43"/>
  <c r="M645" i="43" s="1"/>
  <c r="L644" i="43"/>
  <c r="K644" i="43"/>
  <c r="L643" i="43"/>
  <c r="K643" i="43"/>
  <c r="M643" i="43" s="1"/>
  <c r="L642" i="43"/>
  <c r="M642" i="43" s="1"/>
  <c r="K642" i="43"/>
  <c r="L641" i="43"/>
  <c r="K641" i="43"/>
  <c r="M641" i="43" s="1"/>
  <c r="T640" i="43"/>
  <c r="U640" i="43" s="1"/>
  <c r="L639" i="43"/>
  <c r="K639" i="43"/>
  <c r="M639" i="43" s="1"/>
  <c r="M638" i="43"/>
  <c r="L638" i="43"/>
  <c r="K638" i="43"/>
  <c r="T637" i="43"/>
  <c r="U637" i="43" s="1"/>
  <c r="T636" i="43"/>
  <c r="U636" i="43" s="1"/>
  <c r="T635" i="43"/>
  <c r="U635" i="43" s="1"/>
  <c r="T634" i="43"/>
  <c r="U634" i="43" s="1"/>
  <c r="M634" i="43"/>
  <c r="L633" i="43"/>
  <c r="K633" i="43"/>
  <c r="L632" i="43"/>
  <c r="K632" i="43"/>
  <c r="M631" i="43"/>
  <c r="L631" i="43"/>
  <c r="K631" i="43"/>
  <c r="T630" i="43"/>
  <c r="U630" i="43" s="1"/>
  <c r="T629" i="43"/>
  <c r="U629" i="43" s="1"/>
  <c r="L628" i="43"/>
  <c r="K628" i="43"/>
  <c r="U627" i="43"/>
  <c r="T627" i="43"/>
  <c r="M626" i="43"/>
  <c r="T626" i="43" s="1"/>
  <c r="U626" i="43" s="1"/>
  <c r="L625" i="43"/>
  <c r="K625" i="43"/>
  <c r="M625" i="43" s="1"/>
  <c r="U624" i="43"/>
  <c r="T624" i="43"/>
  <c r="L623" i="43"/>
  <c r="K623" i="43"/>
  <c r="L622" i="43"/>
  <c r="K622" i="43"/>
  <c r="U621" i="43"/>
  <c r="T621" i="43"/>
  <c r="L620" i="43"/>
  <c r="K620" i="43"/>
  <c r="L619" i="43"/>
  <c r="K619" i="43"/>
  <c r="M619" i="43" s="1"/>
  <c r="U618" i="43"/>
  <c r="T618" i="43"/>
  <c r="K617" i="43"/>
  <c r="M617" i="43" s="1"/>
  <c r="T617" i="43" s="1"/>
  <c r="U617" i="43" s="1"/>
  <c r="L616" i="43"/>
  <c r="K616" i="43"/>
  <c r="G616" i="43"/>
  <c r="U615" i="43"/>
  <c r="T615" i="43"/>
  <c r="L614" i="43"/>
  <c r="K614" i="43"/>
  <c r="L613" i="43"/>
  <c r="K613" i="43"/>
  <c r="M613" i="43" s="1"/>
  <c r="L612" i="43"/>
  <c r="K612" i="43"/>
  <c r="L611" i="43"/>
  <c r="K611" i="43"/>
  <c r="T611" i="43" s="1"/>
  <c r="U611" i="43" s="1"/>
  <c r="U610" i="43"/>
  <c r="T610" i="43"/>
  <c r="L609" i="43"/>
  <c r="K609" i="43"/>
  <c r="U608" i="43"/>
  <c r="M608" i="43"/>
  <c r="T608" i="43" s="1"/>
  <c r="L607" i="43"/>
  <c r="K607" i="43"/>
  <c r="U606" i="43"/>
  <c r="T606" i="43"/>
  <c r="L605" i="43"/>
  <c r="K605" i="43"/>
  <c r="U604" i="43"/>
  <c r="T604" i="43"/>
  <c r="L603" i="43"/>
  <c r="K603" i="43"/>
  <c r="U602" i="43"/>
  <c r="T602" i="43"/>
  <c r="L601" i="43"/>
  <c r="K601" i="43"/>
  <c r="M601" i="43" s="1"/>
  <c r="L600" i="43"/>
  <c r="K600" i="43"/>
  <c r="L599" i="43"/>
  <c r="K599" i="43"/>
  <c r="L598" i="43"/>
  <c r="K598" i="43"/>
  <c r="L597" i="43"/>
  <c r="K597" i="43"/>
  <c r="T597" i="43" s="1"/>
  <c r="U597" i="43" s="1"/>
  <c r="L596" i="43"/>
  <c r="K596" i="43"/>
  <c r="L595" i="43"/>
  <c r="K595" i="43"/>
  <c r="M595" i="43" s="1"/>
  <c r="K594" i="43"/>
  <c r="T594" i="43" s="1"/>
  <c r="U594" i="43" s="1"/>
  <c r="L593" i="43"/>
  <c r="K593" i="43"/>
  <c r="L592" i="43"/>
  <c r="K592" i="43"/>
  <c r="L591" i="43"/>
  <c r="K591" i="43"/>
  <c r="L590" i="43"/>
  <c r="K590" i="43"/>
  <c r="L589" i="43"/>
  <c r="K589" i="43"/>
  <c r="M589" i="43" s="1"/>
  <c r="L588" i="43"/>
  <c r="M588" i="43" s="1"/>
  <c r="K588" i="43"/>
  <c r="L587" i="43"/>
  <c r="K587" i="43"/>
  <c r="L586" i="43"/>
  <c r="K586" i="43"/>
  <c r="T585" i="43"/>
  <c r="U585" i="43" s="1"/>
  <c r="M585" i="43"/>
  <c r="U584" i="43"/>
  <c r="T584" i="43"/>
  <c r="U583" i="43"/>
  <c r="T583" i="43"/>
  <c r="U582" i="43"/>
  <c r="T582" i="43"/>
  <c r="L581" i="43"/>
  <c r="K581" i="43"/>
  <c r="T580" i="43"/>
  <c r="U580" i="43" s="1"/>
  <c r="L579" i="43"/>
  <c r="K579" i="43"/>
  <c r="U578" i="43"/>
  <c r="T578" i="43"/>
  <c r="U577" i="43"/>
  <c r="T577" i="43"/>
  <c r="U576" i="43"/>
  <c r="T576" i="43"/>
  <c r="L575" i="43"/>
  <c r="K575" i="43"/>
  <c r="L574" i="43"/>
  <c r="G574" i="43"/>
  <c r="K574" i="43" s="1"/>
  <c r="M574" i="43" s="1"/>
  <c r="L573" i="43"/>
  <c r="T573" i="43" s="1"/>
  <c r="U573" i="43" s="1"/>
  <c r="K573" i="43"/>
  <c r="L572" i="43"/>
  <c r="K572" i="43"/>
  <c r="T572" i="43" s="1"/>
  <c r="U572" i="43" s="1"/>
  <c r="L571" i="43"/>
  <c r="K571" i="43"/>
  <c r="T570" i="43"/>
  <c r="U570" i="43" s="1"/>
  <c r="L569" i="43"/>
  <c r="K569" i="43"/>
  <c r="L568" i="43"/>
  <c r="K568" i="43"/>
  <c r="T568" i="43" s="1"/>
  <c r="U568" i="43" s="1"/>
  <c r="L567" i="43"/>
  <c r="K567" i="43"/>
  <c r="L566" i="43"/>
  <c r="K566" i="43"/>
  <c r="T566" i="43" s="1"/>
  <c r="U566" i="43" s="1"/>
  <c r="T565" i="43"/>
  <c r="U565" i="43" s="1"/>
  <c r="L564" i="43"/>
  <c r="K564" i="43"/>
  <c r="L563" i="43"/>
  <c r="K563" i="43"/>
  <c r="M563" i="43" s="1"/>
  <c r="K562" i="43"/>
  <c r="T562" i="43" s="1"/>
  <c r="U562" i="43" s="1"/>
  <c r="L561" i="43"/>
  <c r="K561" i="43"/>
  <c r="M561" i="43" s="1"/>
  <c r="L560" i="43"/>
  <c r="K560" i="43"/>
  <c r="L559" i="43"/>
  <c r="K559" i="43"/>
  <c r="M559" i="43" s="1"/>
  <c r="T558" i="43"/>
  <c r="U558" i="43" s="1"/>
  <c r="M558" i="43"/>
  <c r="L557" i="43"/>
  <c r="K557" i="43"/>
  <c r="M557" i="43" s="1"/>
  <c r="K556" i="43"/>
  <c r="T556" i="43" s="1"/>
  <c r="U556" i="43" s="1"/>
  <c r="K555" i="43"/>
  <c r="T555" i="43" s="1"/>
  <c r="U555" i="43" s="1"/>
  <c r="K554" i="43"/>
  <c r="T554" i="43" s="1"/>
  <c r="U554" i="43" s="1"/>
  <c r="K553" i="43"/>
  <c r="T553" i="43" s="1"/>
  <c r="U553" i="43" s="1"/>
  <c r="L552" i="43"/>
  <c r="K552" i="43"/>
  <c r="L551" i="43"/>
  <c r="K551" i="43"/>
  <c r="K550" i="43"/>
  <c r="M550" i="43" s="1"/>
  <c r="T549" i="43"/>
  <c r="U549" i="43" s="1"/>
  <c r="K549" i="43"/>
  <c r="M549" i="43" s="1"/>
  <c r="K548" i="43"/>
  <c r="M548" i="43" s="1"/>
  <c r="T547" i="43"/>
  <c r="U547" i="43" s="1"/>
  <c r="K547" i="43"/>
  <c r="M547" i="43" s="1"/>
  <c r="K546" i="43"/>
  <c r="M546" i="43" s="1"/>
  <c r="K545" i="43"/>
  <c r="L544" i="43"/>
  <c r="K544" i="43"/>
  <c r="L543" i="43"/>
  <c r="K543" i="43"/>
  <c r="M543" i="43" s="1"/>
  <c r="L542" i="43"/>
  <c r="K542" i="43"/>
  <c r="L541" i="43"/>
  <c r="K541" i="43"/>
  <c r="M541" i="43" s="1"/>
  <c r="L540" i="43"/>
  <c r="K540" i="43"/>
  <c r="L539" i="43"/>
  <c r="K539" i="43"/>
  <c r="K538" i="43"/>
  <c r="M538" i="43" s="1"/>
  <c r="K537" i="43"/>
  <c r="M537" i="43" s="1"/>
  <c r="K536" i="43"/>
  <c r="M536" i="43" s="1"/>
  <c r="K535" i="43"/>
  <c r="M535" i="43" s="1"/>
  <c r="K534" i="43"/>
  <c r="M534" i="43" s="1"/>
  <c r="K533" i="43"/>
  <c r="M533" i="43" s="1"/>
  <c r="K532" i="43"/>
  <c r="M532" i="43" s="1"/>
  <c r="K531" i="43"/>
  <c r="M531" i="43" s="1"/>
  <c r="K530" i="43"/>
  <c r="M530" i="43" s="1"/>
  <c r="K529" i="43"/>
  <c r="M529" i="43" s="1"/>
  <c r="K528" i="43"/>
  <c r="M528" i="43" s="1"/>
  <c r="K527" i="43"/>
  <c r="M527" i="43" s="1"/>
  <c r="K526" i="43"/>
  <c r="M526" i="43" s="1"/>
  <c r="K525" i="43"/>
  <c r="M525" i="43" s="1"/>
  <c r="K524" i="43"/>
  <c r="M524" i="43" s="1"/>
  <c r="K523" i="43"/>
  <c r="M523" i="43" s="1"/>
  <c r="K522" i="43"/>
  <c r="M522" i="43" s="1"/>
  <c r="K521" i="43"/>
  <c r="M521" i="43" s="1"/>
  <c r="K520" i="43"/>
  <c r="M520" i="43" s="1"/>
  <c r="K519" i="43"/>
  <c r="M519" i="43" s="1"/>
  <c r="L518" i="43"/>
  <c r="K518" i="43"/>
  <c r="L517" i="43"/>
  <c r="K517" i="43"/>
  <c r="L516" i="43"/>
  <c r="K516" i="43"/>
  <c r="K515" i="43"/>
  <c r="M515" i="43" s="1"/>
  <c r="T515" i="43" s="1"/>
  <c r="U515" i="43" s="1"/>
  <c r="L514" i="43"/>
  <c r="M514" i="43" s="1"/>
  <c r="K514" i="43"/>
  <c r="K513" i="43"/>
  <c r="M513" i="43" s="1"/>
  <c r="K512" i="43"/>
  <c r="K511" i="43"/>
  <c r="M511" i="43" s="1"/>
  <c r="K510" i="43"/>
  <c r="M510" i="43" s="1"/>
  <c r="L509" i="43"/>
  <c r="K509" i="43"/>
  <c r="L508" i="43"/>
  <c r="K508" i="43"/>
  <c r="M508" i="43" s="1"/>
  <c r="L507" i="43"/>
  <c r="M507" i="43" s="1"/>
  <c r="K507" i="43"/>
  <c r="K506" i="43"/>
  <c r="M506" i="43" s="1"/>
  <c r="T506" i="43" s="1"/>
  <c r="U506" i="43" s="1"/>
  <c r="L505" i="43"/>
  <c r="K505" i="43"/>
  <c r="M505" i="43" s="1"/>
  <c r="L504" i="43"/>
  <c r="K504" i="43"/>
  <c r="K503" i="43"/>
  <c r="M503" i="43" s="1"/>
  <c r="M502" i="43"/>
  <c r="K502" i="43"/>
  <c r="K501" i="43"/>
  <c r="M501" i="43" s="1"/>
  <c r="L500" i="43"/>
  <c r="K500" i="43"/>
  <c r="L499" i="43"/>
  <c r="K499" i="43"/>
  <c r="L498" i="43"/>
  <c r="K498" i="43"/>
  <c r="L497" i="43"/>
  <c r="K497" i="43"/>
  <c r="L496" i="43"/>
  <c r="K496" i="43"/>
  <c r="L495" i="43"/>
  <c r="K495" i="43"/>
  <c r="L494" i="43"/>
  <c r="K494" i="43"/>
  <c r="L493" i="43"/>
  <c r="K493" i="43"/>
  <c r="M493" i="43" s="1"/>
  <c r="T493" i="43" s="1"/>
  <c r="U493" i="43" s="1"/>
  <c r="L492" i="43"/>
  <c r="K492" i="43"/>
  <c r="L491" i="43"/>
  <c r="K491" i="43"/>
  <c r="L490" i="43"/>
  <c r="M490" i="43" s="1"/>
  <c r="K490" i="43"/>
  <c r="L489" i="43"/>
  <c r="K489" i="43"/>
  <c r="M489" i="43" s="1"/>
  <c r="L488" i="43"/>
  <c r="K488" i="43"/>
  <c r="L487" i="43"/>
  <c r="K487" i="43"/>
  <c r="L486" i="43"/>
  <c r="K486" i="43"/>
  <c r="K485" i="43"/>
  <c r="M485" i="43" s="1"/>
  <c r="L484" i="43"/>
  <c r="K484" i="43"/>
  <c r="L483" i="43"/>
  <c r="K483" i="43"/>
  <c r="M483" i="43" s="1"/>
  <c r="K482" i="43"/>
  <c r="M482" i="43" s="1"/>
  <c r="K481" i="43"/>
  <c r="M481" i="43" s="1"/>
  <c r="L480" i="43"/>
  <c r="K480" i="43"/>
  <c r="L479" i="43"/>
  <c r="K479" i="43"/>
  <c r="L478" i="43"/>
  <c r="K478" i="43"/>
  <c r="M478" i="43" s="1"/>
  <c r="T478" i="43" s="1"/>
  <c r="U478" i="43" s="1"/>
  <c r="L477" i="43"/>
  <c r="K477" i="43"/>
  <c r="L476" i="43"/>
  <c r="K476" i="43"/>
  <c r="T476" i="43" s="1"/>
  <c r="U476" i="43" s="1"/>
  <c r="G476" i="43"/>
  <c r="K475" i="43"/>
  <c r="T475" i="43" s="1"/>
  <c r="U475" i="43" s="1"/>
  <c r="K474" i="43"/>
  <c r="T474" i="43" s="1"/>
  <c r="U474" i="43" s="1"/>
  <c r="K473" i="43"/>
  <c r="T473" i="43" s="1"/>
  <c r="U473" i="43" s="1"/>
  <c r="K472" i="43"/>
  <c r="T472" i="43" s="1"/>
  <c r="U472" i="43" s="1"/>
  <c r="K471" i="43"/>
  <c r="T471" i="43" s="1"/>
  <c r="U471" i="43" s="1"/>
  <c r="K470" i="43"/>
  <c r="T470" i="43" s="1"/>
  <c r="U470" i="43" s="1"/>
  <c r="K469" i="43"/>
  <c r="T469" i="43" s="1"/>
  <c r="U469" i="43" s="1"/>
  <c r="T468" i="43"/>
  <c r="U468" i="43" s="1"/>
  <c r="K468" i="43"/>
  <c r="L467" i="43"/>
  <c r="K467" i="43"/>
  <c r="U466" i="43"/>
  <c r="K466" i="43"/>
  <c r="T466" i="43" s="1"/>
  <c r="K465" i="43"/>
  <c r="T465" i="43" s="1"/>
  <c r="U465" i="43" s="1"/>
  <c r="L464" i="43"/>
  <c r="K464" i="43"/>
  <c r="L463" i="43"/>
  <c r="K463" i="43"/>
  <c r="L462" i="43"/>
  <c r="K462" i="43"/>
  <c r="L461" i="43"/>
  <c r="K461" i="43"/>
  <c r="L460" i="43"/>
  <c r="K460" i="43"/>
  <c r="L459" i="43"/>
  <c r="K459" i="43"/>
  <c r="K458" i="43"/>
  <c r="T458" i="43" s="1"/>
  <c r="U458" i="43" s="1"/>
  <c r="T457" i="43"/>
  <c r="U457" i="43" s="1"/>
  <c r="L457" i="43"/>
  <c r="K457" i="43"/>
  <c r="L456" i="43"/>
  <c r="K456" i="43"/>
  <c r="L455" i="43"/>
  <c r="K455" i="43"/>
  <c r="T455" i="43" s="1"/>
  <c r="U455" i="43" s="1"/>
  <c r="L454" i="43"/>
  <c r="T454" i="43" s="1"/>
  <c r="U454" i="43" s="1"/>
  <c r="K454" i="43"/>
  <c r="L453" i="43"/>
  <c r="K453" i="43"/>
  <c r="T453" i="43" s="1"/>
  <c r="U453" i="43" s="1"/>
  <c r="L452" i="43"/>
  <c r="K452" i="43"/>
  <c r="L451" i="43"/>
  <c r="K451" i="43"/>
  <c r="T451" i="43" s="1"/>
  <c r="U451" i="43" s="1"/>
  <c r="L450" i="43"/>
  <c r="K450" i="43"/>
  <c r="L449" i="43"/>
  <c r="K449" i="43"/>
  <c r="T449" i="43" s="1"/>
  <c r="U449" i="43" s="1"/>
  <c r="L448" i="43"/>
  <c r="K448" i="43"/>
  <c r="L447" i="43"/>
  <c r="K447" i="43"/>
  <c r="T447" i="43" s="1"/>
  <c r="U447" i="43" s="1"/>
  <c r="L446" i="43"/>
  <c r="T446" i="43" s="1"/>
  <c r="U446" i="43" s="1"/>
  <c r="K446" i="43"/>
  <c r="L445" i="43"/>
  <c r="K445" i="43"/>
  <c r="T445" i="43" s="1"/>
  <c r="U445" i="43" s="1"/>
  <c r="L444" i="43"/>
  <c r="K444" i="43"/>
  <c r="L443" i="43"/>
  <c r="K443" i="43"/>
  <c r="T443" i="43" s="1"/>
  <c r="U443" i="43" s="1"/>
  <c r="L442" i="43"/>
  <c r="K442" i="43"/>
  <c r="L441" i="43"/>
  <c r="K441" i="43"/>
  <c r="L440" i="43"/>
  <c r="K440" i="43"/>
  <c r="T440" i="43" s="1"/>
  <c r="U440" i="43" s="1"/>
  <c r="L439" i="43"/>
  <c r="K439" i="43"/>
  <c r="L438" i="43"/>
  <c r="K438" i="43"/>
  <c r="K437" i="43"/>
  <c r="T437" i="43" s="1"/>
  <c r="U437" i="43" s="1"/>
  <c r="K436" i="43"/>
  <c r="T436" i="43" s="1"/>
  <c r="U436" i="43" s="1"/>
  <c r="L435" i="43"/>
  <c r="K435" i="43"/>
  <c r="L434" i="43"/>
  <c r="T434" i="43" s="1"/>
  <c r="U434" i="43" s="1"/>
  <c r="K434" i="43"/>
  <c r="L433" i="43"/>
  <c r="J433" i="43"/>
  <c r="G433" i="43"/>
  <c r="K433" i="43" s="1"/>
  <c r="K432" i="43"/>
  <c r="T432" i="43" s="1"/>
  <c r="U432" i="43" s="1"/>
  <c r="K431" i="43"/>
  <c r="T431" i="43" s="1"/>
  <c r="U431" i="43" s="1"/>
  <c r="K430" i="43"/>
  <c r="T430" i="43" s="1"/>
  <c r="U430" i="43" s="1"/>
  <c r="K429" i="43"/>
  <c r="T429" i="43" s="1"/>
  <c r="U429" i="43" s="1"/>
  <c r="L428" i="43"/>
  <c r="K428" i="43"/>
  <c r="L427" i="43"/>
  <c r="K427" i="43"/>
  <c r="L426" i="43"/>
  <c r="K426" i="43"/>
  <c r="L425" i="43"/>
  <c r="K425" i="43"/>
  <c r="L424" i="43"/>
  <c r="K424" i="43"/>
  <c r="L423" i="43"/>
  <c r="K423" i="43"/>
  <c r="U422" i="43"/>
  <c r="K422" i="43"/>
  <c r="T422" i="43" s="1"/>
  <c r="K421" i="43"/>
  <c r="T421" i="43" s="1"/>
  <c r="U421" i="43" s="1"/>
  <c r="K420" i="43"/>
  <c r="T420" i="43" s="1"/>
  <c r="U420" i="43" s="1"/>
  <c r="K419" i="43"/>
  <c r="T419" i="43" s="1"/>
  <c r="U419" i="43" s="1"/>
  <c r="K418" i="43"/>
  <c r="T418" i="43" s="1"/>
  <c r="U418" i="43" s="1"/>
  <c r="L417" i="43"/>
  <c r="K417" i="43"/>
  <c r="T417" i="43" s="1"/>
  <c r="U417" i="43" s="1"/>
  <c r="L416" i="43"/>
  <c r="K416" i="43"/>
  <c r="T416" i="43" s="1"/>
  <c r="U416" i="43" s="1"/>
  <c r="T415" i="43"/>
  <c r="U415" i="43" s="1"/>
  <c r="L415" i="43"/>
  <c r="K415" i="43"/>
  <c r="T414" i="43"/>
  <c r="U414" i="43" s="1"/>
  <c r="L414" i="43"/>
  <c r="K414" i="43"/>
  <c r="L413" i="43"/>
  <c r="K413" i="43"/>
  <c r="K412" i="43"/>
  <c r="T412" i="43" s="1"/>
  <c r="U412" i="43" s="1"/>
  <c r="L411" i="43"/>
  <c r="K411" i="43"/>
  <c r="L410" i="43"/>
  <c r="K410" i="43"/>
  <c r="T410" i="43" s="1"/>
  <c r="U410" i="43" s="1"/>
  <c r="T409" i="43"/>
  <c r="U409" i="43" s="1"/>
  <c r="L409" i="43"/>
  <c r="K409" i="43"/>
  <c r="L408" i="43"/>
  <c r="K408" i="43"/>
  <c r="K407" i="43"/>
  <c r="T407" i="43" s="1"/>
  <c r="U407" i="43" s="1"/>
  <c r="K406" i="43"/>
  <c r="T406" i="43" s="1"/>
  <c r="U406" i="43" s="1"/>
  <c r="K405" i="43"/>
  <c r="T405" i="43" s="1"/>
  <c r="U405" i="43" s="1"/>
  <c r="L404" i="43"/>
  <c r="K404" i="43"/>
  <c r="J404" i="43"/>
  <c r="G404" i="43"/>
  <c r="L403" i="43"/>
  <c r="T403" i="43" s="1"/>
  <c r="U403" i="43" s="1"/>
  <c r="G403" i="43"/>
  <c r="K403" i="43" s="1"/>
  <c r="K402" i="43"/>
  <c r="T402" i="43" s="1"/>
  <c r="U402" i="43" s="1"/>
  <c r="K401" i="43"/>
  <c r="T401" i="43" s="1"/>
  <c r="U401" i="43" s="1"/>
  <c r="K400" i="43"/>
  <c r="T400" i="43" s="1"/>
  <c r="U400" i="43" s="1"/>
  <c r="K399" i="43"/>
  <c r="T399" i="43" s="1"/>
  <c r="U399" i="43" s="1"/>
  <c r="K398" i="43"/>
  <c r="T398" i="43" s="1"/>
  <c r="U398" i="43" s="1"/>
  <c r="L397" i="43"/>
  <c r="K397" i="43"/>
  <c r="L396" i="43"/>
  <c r="K396" i="43"/>
  <c r="T396" i="43" s="1"/>
  <c r="U396" i="43" s="1"/>
  <c r="T395" i="43"/>
  <c r="U395" i="43" s="1"/>
  <c r="L395" i="43"/>
  <c r="K395" i="43"/>
  <c r="L394" i="43"/>
  <c r="T394" i="43" s="1"/>
  <c r="U394" i="43" s="1"/>
  <c r="K394" i="43"/>
  <c r="K393" i="43"/>
  <c r="T393" i="43" s="1"/>
  <c r="U393" i="43" s="1"/>
  <c r="L392" i="43"/>
  <c r="K392" i="43"/>
  <c r="L391" i="43"/>
  <c r="K391" i="43"/>
  <c r="T391" i="43" s="1"/>
  <c r="U391" i="43" s="1"/>
  <c r="L390" i="43"/>
  <c r="K390" i="43"/>
  <c r="L389" i="43"/>
  <c r="K389" i="43"/>
  <c r="K388" i="43"/>
  <c r="T388" i="43" s="1"/>
  <c r="U388" i="43" s="1"/>
  <c r="K387" i="43"/>
  <c r="T387" i="43" s="1"/>
  <c r="U387" i="43" s="1"/>
  <c r="K386" i="43"/>
  <c r="T386" i="43" s="1"/>
  <c r="U386" i="43" s="1"/>
  <c r="K385" i="43"/>
  <c r="T385" i="43" s="1"/>
  <c r="U385" i="43" s="1"/>
  <c r="K384" i="43"/>
  <c r="T384" i="43" s="1"/>
  <c r="U384" i="43" s="1"/>
  <c r="K383" i="43"/>
  <c r="T383" i="43" s="1"/>
  <c r="U383" i="43" s="1"/>
  <c r="K382" i="43"/>
  <c r="T382" i="43" s="1"/>
  <c r="U382" i="43" s="1"/>
  <c r="K381" i="43"/>
  <c r="T381" i="43" s="1"/>
  <c r="U381" i="43" s="1"/>
  <c r="L380" i="43"/>
  <c r="K380" i="43"/>
  <c r="L379" i="43"/>
  <c r="K379" i="43"/>
  <c r="L378" i="43"/>
  <c r="K378" i="43"/>
  <c r="L377" i="43"/>
  <c r="K377" i="43"/>
  <c r="L376" i="43"/>
  <c r="K376" i="43"/>
  <c r="T376" i="43" s="1"/>
  <c r="U376" i="43" s="1"/>
  <c r="L375" i="43"/>
  <c r="K375" i="43"/>
  <c r="K374" i="43"/>
  <c r="T374" i="43" s="1"/>
  <c r="U374" i="43" s="1"/>
  <c r="K373" i="43"/>
  <c r="T373" i="43" s="1"/>
  <c r="U373" i="43" s="1"/>
  <c r="L372" i="43"/>
  <c r="K372" i="43"/>
  <c r="U371" i="43"/>
  <c r="T371" i="43"/>
  <c r="M371" i="43"/>
  <c r="L370" i="43"/>
  <c r="K370" i="43"/>
  <c r="M370" i="43" s="1"/>
  <c r="T370" i="43" s="1"/>
  <c r="U370" i="43" s="1"/>
  <c r="K369" i="43"/>
  <c r="T369" i="43" s="1"/>
  <c r="U369" i="43" s="1"/>
  <c r="L368" i="43"/>
  <c r="K368" i="43"/>
  <c r="U367" i="43"/>
  <c r="T367" i="43"/>
  <c r="L366" i="43"/>
  <c r="K366" i="43"/>
  <c r="L365" i="43"/>
  <c r="K365" i="43"/>
  <c r="L364" i="43"/>
  <c r="K364" i="43"/>
  <c r="L363" i="43"/>
  <c r="K363" i="43"/>
  <c r="M363" i="43" s="1"/>
  <c r="L362" i="43"/>
  <c r="M362" i="43" s="1"/>
  <c r="T362" i="43" s="1"/>
  <c r="U362" i="43" s="1"/>
  <c r="K362" i="43"/>
  <c r="L361" i="43"/>
  <c r="K361" i="43"/>
  <c r="M361" i="43" s="1"/>
  <c r="J361" i="43"/>
  <c r="G361" i="43"/>
  <c r="L360" i="43"/>
  <c r="J360" i="43"/>
  <c r="G360" i="43"/>
  <c r="K360" i="43" s="1"/>
  <c r="M360" i="43" s="1"/>
  <c r="L359" i="43"/>
  <c r="K359" i="43"/>
  <c r="M359" i="43" s="1"/>
  <c r="J359" i="43"/>
  <c r="G359" i="43"/>
  <c r="L358" i="43"/>
  <c r="K358" i="43"/>
  <c r="T358" i="43" s="1"/>
  <c r="U358" i="43" s="1"/>
  <c r="T357" i="43"/>
  <c r="U357" i="43" s="1"/>
  <c r="L357" i="43"/>
  <c r="K357" i="43"/>
  <c r="L356" i="43"/>
  <c r="K356" i="43"/>
  <c r="L355" i="43"/>
  <c r="K355" i="43"/>
  <c r="L354" i="43"/>
  <c r="K354" i="43"/>
  <c r="T354" i="43" s="1"/>
  <c r="U354" i="43" s="1"/>
  <c r="T353" i="43"/>
  <c r="U353" i="43" s="1"/>
  <c r="L353" i="43"/>
  <c r="K353" i="43"/>
  <c r="L352" i="43"/>
  <c r="T352" i="43" s="1"/>
  <c r="U352" i="43" s="1"/>
  <c r="K352" i="43"/>
  <c r="L351" i="43"/>
  <c r="K351" i="43"/>
  <c r="T351" i="43" s="1"/>
  <c r="U351" i="43" s="1"/>
  <c r="L350" i="43"/>
  <c r="K350" i="43"/>
  <c r="L349" i="43"/>
  <c r="K349" i="43"/>
  <c r="T349" i="43" s="1"/>
  <c r="U349" i="43" s="1"/>
  <c r="L348" i="43"/>
  <c r="T348" i="43" s="1"/>
  <c r="U348" i="43" s="1"/>
  <c r="K348" i="43"/>
  <c r="L347" i="43"/>
  <c r="K347" i="43"/>
  <c r="T347" i="43" s="1"/>
  <c r="U347" i="43" s="1"/>
  <c r="L346" i="43"/>
  <c r="K346" i="43"/>
  <c r="L345" i="43"/>
  <c r="K345" i="43"/>
  <c r="L344" i="43"/>
  <c r="K344" i="43"/>
  <c r="L343" i="43"/>
  <c r="K343" i="43"/>
  <c r="U342" i="43"/>
  <c r="T342" i="43"/>
  <c r="U341" i="43"/>
  <c r="T341" i="43"/>
  <c r="U340" i="43"/>
  <c r="T340" i="43"/>
  <c r="U339" i="43"/>
  <c r="T339" i="43"/>
  <c r="L338" i="43"/>
  <c r="K338" i="43"/>
  <c r="L337" i="43"/>
  <c r="K337" i="43"/>
  <c r="L336" i="43"/>
  <c r="K336" i="43"/>
  <c r="M336" i="43" s="1"/>
  <c r="L335" i="43"/>
  <c r="K335" i="43"/>
  <c r="L334" i="43"/>
  <c r="K334" i="43"/>
  <c r="L333" i="43"/>
  <c r="K333" i="43"/>
  <c r="L332" i="43"/>
  <c r="K332" i="43"/>
  <c r="T332" i="43" s="1"/>
  <c r="U332" i="43" s="1"/>
  <c r="L331" i="43"/>
  <c r="K331" i="43"/>
  <c r="L330" i="43"/>
  <c r="K330" i="43"/>
  <c r="T330" i="43" s="1"/>
  <c r="U330" i="43" s="1"/>
  <c r="L329" i="43"/>
  <c r="K329" i="43"/>
  <c r="L328" i="43"/>
  <c r="K328" i="43"/>
  <c r="T328" i="43" s="1"/>
  <c r="U328" i="43" s="1"/>
  <c r="L327" i="43"/>
  <c r="K327" i="43"/>
  <c r="M326" i="43"/>
  <c r="T326" i="43" s="1"/>
  <c r="U326" i="43" s="1"/>
  <c r="K325" i="43"/>
  <c r="T325" i="43" s="1"/>
  <c r="U325" i="43" s="1"/>
  <c r="L324" i="43"/>
  <c r="T324" i="43" s="1"/>
  <c r="U324" i="43" s="1"/>
  <c r="K324" i="43"/>
  <c r="L323" i="43"/>
  <c r="K323" i="43"/>
  <c r="L322" i="43"/>
  <c r="K322" i="43"/>
  <c r="L321" i="43"/>
  <c r="K321" i="43"/>
  <c r="M320" i="43"/>
  <c r="L320" i="43"/>
  <c r="K320" i="43"/>
  <c r="L319" i="43"/>
  <c r="K319" i="43"/>
  <c r="L318" i="43"/>
  <c r="K318" i="43"/>
  <c r="L317" i="43"/>
  <c r="K317" i="43"/>
  <c r="L316" i="43"/>
  <c r="K316" i="43"/>
  <c r="L315" i="43"/>
  <c r="M315" i="43" s="1"/>
  <c r="T315" i="43" s="1"/>
  <c r="U315" i="43" s="1"/>
  <c r="K315" i="43"/>
  <c r="L314" i="43"/>
  <c r="K314" i="43"/>
  <c r="L313" i="43"/>
  <c r="K313" i="43"/>
  <c r="L312" i="43"/>
  <c r="K312" i="43"/>
  <c r="G312" i="43"/>
  <c r="L311" i="43"/>
  <c r="K311" i="43"/>
  <c r="L310" i="43"/>
  <c r="K310" i="43"/>
  <c r="T310" i="43" s="1"/>
  <c r="U310" i="43" s="1"/>
  <c r="L309" i="43"/>
  <c r="T309" i="43" s="1"/>
  <c r="U309" i="43" s="1"/>
  <c r="K309" i="43"/>
  <c r="L308" i="43"/>
  <c r="K308" i="43"/>
  <c r="L307" i="43"/>
  <c r="K307" i="43"/>
  <c r="T306" i="43"/>
  <c r="U306" i="43" s="1"/>
  <c r="L306" i="43"/>
  <c r="K306" i="43"/>
  <c r="L305" i="43"/>
  <c r="K305" i="43"/>
  <c r="L304" i="43"/>
  <c r="K304" i="43"/>
  <c r="L303" i="43"/>
  <c r="K303" i="43"/>
  <c r="L302" i="43"/>
  <c r="K302" i="43"/>
  <c r="T302" i="43" s="1"/>
  <c r="U302" i="43" s="1"/>
  <c r="L301" i="43"/>
  <c r="K301" i="43"/>
  <c r="L300" i="43"/>
  <c r="K300" i="43"/>
  <c r="L299" i="43"/>
  <c r="K299" i="43"/>
  <c r="L298" i="43"/>
  <c r="K298" i="43"/>
  <c r="L297" i="43"/>
  <c r="K297" i="43"/>
  <c r="U296" i="43"/>
  <c r="T296" i="43"/>
  <c r="U295" i="43"/>
  <c r="T295" i="43"/>
  <c r="L294" i="43"/>
  <c r="K294" i="43"/>
  <c r="T294" i="43" s="1"/>
  <c r="U294" i="43" s="1"/>
  <c r="U293" i="43"/>
  <c r="T293" i="43"/>
  <c r="M293" i="43"/>
  <c r="T292" i="43"/>
  <c r="U292" i="43" s="1"/>
  <c r="K292" i="43"/>
  <c r="K291" i="43"/>
  <c r="T291" i="43" s="1"/>
  <c r="U291" i="43" s="1"/>
  <c r="K290" i="43"/>
  <c r="T290" i="43" s="1"/>
  <c r="U290" i="43" s="1"/>
  <c r="K289" i="43"/>
  <c r="T289" i="43" s="1"/>
  <c r="U289" i="43" s="1"/>
  <c r="K288" i="43"/>
  <c r="T288" i="43" s="1"/>
  <c r="U288" i="43" s="1"/>
  <c r="K287" i="43"/>
  <c r="T287" i="43" s="1"/>
  <c r="U287" i="43" s="1"/>
  <c r="K286" i="43"/>
  <c r="T286" i="43" s="1"/>
  <c r="U286" i="43" s="1"/>
  <c r="T285" i="43"/>
  <c r="U285" i="43" s="1"/>
  <c r="K285" i="43"/>
  <c r="K284" i="43"/>
  <c r="T284" i="43" s="1"/>
  <c r="U284" i="43" s="1"/>
  <c r="K283" i="43"/>
  <c r="T283" i="43" s="1"/>
  <c r="U283" i="43" s="1"/>
  <c r="U282" i="43"/>
  <c r="K282" i="43"/>
  <c r="T282" i="43" s="1"/>
  <c r="K281" i="43"/>
  <c r="T281" i="43" s="1"/>
  <c r="U281" i="43" s="1"/>
  <c r="K280" i="43"/>
  <c r="T280" i="43" s="1"/>
  <c r="U280" i="43" s="1"/>
  <c r="K279" i="43"/>
  <c r="T279" i="43" s="1"/>
  <c r="U279" i="43" s="1"/>
  <c r="K278" i="43"/>
  <c r="T278" i="43" s="1"/>
  <c r="U278" i="43" s="1"/>
  <c r="K277" i="43"/>
  <c r="T277" i="43" s="1"/>
  <c r="U277" i="43" s="1"/>
  <c r="K276" i="43"/>
  <c r="T276" i="43" s="1"/>
  <c r="U276" i="43" s="1"/>
  <c r="K275" i="43"/>
  <c r="T275" i="43" s="1"/>
  <c r="U275" i="43" s="1"/>
  <c r="K274" i="43"/>
  <c r="T274" i="43" s="1"/>
  <c r="U274" i="43" s="1"/>
  <c r="K273" i="43"/>
  <c r="T273" i="43" s="1"/>
  <c r="U273" i="43" s="1"/>
  <c r="T272" i="43"/>
  <c r="U272" i="43" s="1"/>
  <c r="K272" i="43"/>
  <c r="K271" i="43"/>
  <c r="T271" i="43" s="1"/>
  <c r="U271" i="43" s="1"/>
  <c r="T270" i="43"/>
  <c r="U270" i="43" s="1"/>
  <c r="K270" i="43"/>
  <c r="K269" i="43"/>
  <c r="T269" i="43" s="1"/>
  <c r="U269" i="43" s="1"/>
  <c r="K268" i="43"/>
  <c r="T268" i="43" s="1"/>
  <c r="U268" i="43" s="1"/>
  <c r="K267" i="43"/>
  <c r="T267" i="43" s="1"/>
  <c r="U267" i="43" s="1"/>
  <c r="K266" i="43"/>
  <c r="T266" i="43" s="1"/>
  <c r="U266" i="43" s="1"/>
  <c r="T265" i="43"/>
  <c r="U265" i="43" s="1"/>
  <c r="K265" i="43"/>
  <c r="K264" i="43"/>
  <c r="T264" i="43" s="1"/>
  <c r="U264" i="43" s="1"/>
  <c r="K263" i="43"/>
  <c r="T263" i="43" s="1"/>
  <c r="U263" i="43" s="1"/>
  <c r="K262" i="43"/>
  <c r="T262" i="43" s="1"/>
  <c r="U262" i="43" s="1"/>
  <c r="K261" i="43"/>
  <c r="T261" i="43" s="1"/>
  <c r="U261" i="43" s="1"/>
  <c r="T260" i="43"/>
  <c r="U260" i="43" s="1"/>
  <c r="K260" i="43"/>
  <c r="K259" i="43"/>
  <c r="T259" i="43" s="1"/>
  <c r="U259" i="43" s="1"/>
  <c r="K258" i="43"/>
  <c r="T258" i="43" s="1"/>
  <c r="U258" i="43" s="1"/>
  <c r="K257" i="43"/>
  <c r="T257" i="43" s="1"/>
  <c r="U257" i="43" s="1"/>
  <c r="K256" i="43"/>
  <c r="T256" i="43" s="1"/>
  <c r="U256" i="43" s="1"/>
  <c r="M255" i="43"/>
  <c r="T255" i="43" s="1"/>
  <c r="U255" i="43" s="1"/>
  <c r="U254" i="43"/>
  <c r="T254" i="43"/>
  <c r="M254" i="43"/>
  <c r="U253" i="43"/>
  <c r="T253" i="43"/>
  <c r="M253" i="43"/>
  <c r="T252" i="43"/>
  <c r="U252" i="43" s="1"/>
  <c r="M252" i="43"/>
  <c r="M251" i="43"/>
  <c r="T251" i="43" s="1"/>
  <c r="U251" i="43" s="1"/>
  <c r="U250" i="43"/>
  <c r="T250" i="43"/>
  <c r="M250" i="43"/>
  <c r="K249" i="43"/>
  <c r="T249" i="43" s="1"/>
  <c r="U249" i="43" s="1"/>
  <c r="L248" i="43"/>
  <c r="K248" i="43"/>
  <c r="L247" i="43"/>
  <c r="K247" i="43"/>
  <c r="T247" i="43" s="1"/>
  <c r="U247" i="43" s="1"/>
  <c r="T246" i="43"/>
  <c r="U246" i="43" s="1"/>
  <c r="L246" i="43"/>
  <c r="K246" i="43"/>
  <c r="L245" i="43"/>
  <c r="K245" i="43"/>
  <c r="L244" i="43"/>
  <c r="K244" i="43"/>
  <c r="T243" i="43"/>
  <c r="U243" i="43" s="1"/>
  <c r="L242" i="43"/>
  <c r="K242" i="43"/>
  <c r="U241" i="43"/>
  <c r="T241" i="43"/>
  <c r="T240" i="43"/>
  <c r="U240" i="43" s="1"/>
  <c r="L239" i="43"/>
  <c r="K239" i="43"/>
  <c r="L238" i="43"/>
  <c r="K238" i="43"/>
  <c r="L237" i="43"/>
  <c r="K237" i="43"/>
  <c r="U236" i="43"/>
  <c r="T236" i="43"/>
  <c r="L235" i="43"/>
  <c r="K235" i="43"/>
  <c r="U234" i="43"/>
  <c r="T234" i="43"/>
  <c r="U233" i="43"/>
  <c r="T233" i="43"/>
  <c r="U232" i="43"/>
  <c r="T232" i="43"/>
  <c r="U231" i="43"/>
  <c r="T231" i="43"/>
  <c r="L230" i="43"/>
  <c r="K230" i="43"/>
  <c r="U229" i="43"/>
  <c r="T229" i="43"/>
  <c r="U228" i="43"/>
  <c r="T228" i="43"/>
  <c r="U227" i="43"/>
  <c r="T227" i="43"/>
  <c r="L226" i="43"/>
  <c r="K226" i="43"/>
  <c r="T226" i="43" s="1"/>
  <c r="U226" i="43" s="1"/>
  <c r="L225" i="43"/>
  <c r="K225" i="43"/>
  <c r="U224" i="43"/>
  <c r="T224" i="43"/>
  <c r="T223" i="43"/>
  <c r="U223" i="43" s="1"/>
  <c r="U222" i="43"/>
  <c r="T222" i="43"/>
  <c r="T221" i="43"/>
  <c r="U221" i="43" s="1"/>
  <c r="U220" i="43"/>
  <c r="T220" i="43"/>
  <c r="T219" i="43"/>
  <c r="U219" i="43" s="1"/>
  <c r="L218" i="43"/>
  <c r="K218" i="43"/>
  <c r="L217" i="43"/>
  <c r="K217" i="43"/>
  <c r="T217" i="43" s="1"/>
  <c r="U217" i="43" s="1"/>
  <c r="U216" i="43"/>
  <c r="T216" i="43"/>
  <c r="L215" i="43"/>
  <c r="K215" i="43"/>
  <c r="T215" i="43" s="1"/>
  <c r="U215" i="43" s="1"/>
  <c r="T214" i="43"/>
  <c r="U214" i="43" s="1"/>
  <c r="K213" i="43"/>
  <c r="T213" i="43" s="1"/>
  <c r="U213" i="43" s="1"/>
  <c r="K212" i="43"/>
  <c r="T212" i="43" s="1"/>
  <c r="U212" i="43" s="1"/>
  <c r="K211" i="43"/>
  <c r="T211" i="43" s="1"/>
  <c r="U211" i="43" s="1"/>
  <c r="K210" i="43"/>
  <c r="T210" i="43" s="1"/>
  <c r="U210" i="43" s="1"/>
  <c r="K209" i="43"/>
  <c r="T209" i="43" s="1"/>
  <c r="U209" i="43" s="1"/>
  <c r="K208" i="43"/>
  <c r="T208" i="43" s="1"/>
  <c r="U208" i="43" s="1"/>
  <c r="T207" i="43"/>
  <c r="U207" i="43" s="1"/>
  <c r="K207" i="43"/>
  <c r="K206" i="43"/>
  <c r="T206" i="43" s="1"/>
  <c r="U206" i="43" s="1"/>
  <c r="U205" i="43"/>
  <c r="T205" i="43"/>
  <c r="K205" i="43"/>
  <c r="K204" i="43"/>
  <c r="T204" i="43" s="1"/>
  <c r="U204" i="43" s="1"/>
  <c r="K203" i="43"/>
  <c r="T203" i="43" s="1"/>
  <c r="U203" i="43" s="1"/>
  <c r="K202" i="43"/>
  <c r="T202" i="43" s="1"/>
  <c r="U202" i="43" s="1"/>
  <c r="K201" i="43"/>
  <c r="T201" i="43" s="1"/>
  <c r="U201" i="43" s="1"/>
  <c r="T200" i="43"/>
  <c r="U200" i="43" s="1"/>
  <c r="K200" i="43"/>
  <c r="K199" i="43"/>
  <c r="T199" i="43" s="1"/>
  <c r="U199" i="43" s="1"/>
  <c r="K198" i="43"/>
  <c r="T198" i="43" s="1"/>
  <c r="U198" i="43" s="1"/>
  <c r="K197" i="43"/>
  <c r="T197" i="43" s="1"/>
  <c r="U197" i="43" s="1"/>
  <c r="K196" i="43"/>
  <c r="T196" i="43" s="1"/>
  <c r="U196" i="43" s="1"/>
  <c r="T195" i="43"/>
  <c r="U195" i="43" s="1"/>
  <c r="K195" i="43"/>
  <c r="K194" i="43"/>
  <c r="T194" i="43" s="1"/>
  <c r="U194" i="43" s="1"/>
  <c r="T193" i="43"/>
  <c r="U193" i="43" s="1"/>
  <c r="K193" i="43"/>
  <c r="K192" i="43"/>
  <c r="T192" i="43" s="1"/>
  <c r="U192" i="43" s="1"/>
  <c r="T191" i="43"/>
  <c r="U191" i="43" s="1"/>
  <c r="K191" i="43"/>
  <c r="K190" i="43"/>
  <c r="T190" i="43" s="1"/>
  <c r="U190" i="43" s="1"/>
  <c r="K189" i="43"/>
  <c r="T189" i="43" s="1"/>
  <c r="U189" i="43" s="1"/>
  <c r="T188" i="43"/>
  <c r="U188" i="43" s="1"/>
  <c r="K188" i="43"/>
  <c r="K187" i="43"/>
  <c r="T187" i="43" s="1"/>
  <c r="U187" i="43" s="1"/>
  <c r="K186" i="43"/>
  <c r="T186" i="43" s="1"/>
  <c r="U186" i="43" s="1"/>
  <c r="U185" i="43"/>
  <c r="K185" i="43"/>
  <c r="T185" i="43" s="1"/>
  <c r="K184" i="43"/>
  <c r="T184" i="43" s="1"/>
  <c r="U184" i="43" s="1"/>
  <c r="K183" i="43"/>
  <c r="T183" i="43" s="1"/>
  <c r="U183" i="43" s="1"/>
  <c r="K182" i="43"/>
  <c r="T182" i="43" s="1"/>
  <c r="U182" i="43" s="1"/>
  <c r="K181" i="43"/>
  <c r="T181" i="43" s="1"/>
  <c r="U181" i="43" s="1"/>
  <c r="K180" i="43"/>
  <c r="T180" i="43" s="1"/>
  <c r="U180" i="43" s="1"/>
  <c r="K179" i="43"/>
  <c r="T179" i="43" s="1"/>
  <c r="U179" i="43" s="1"/>
  <c r="K178" i="43"/>
  <c r="T178" i="43" s="1"/>
  <c r="U178" i="43" s="1"/>
  <c r="K177" i="43"/>
  <c r="T177" i="43" s="1"/>
  <c r="U177" i="43" s="1"/>
  <c r="K176" i="43"/>
  <c r="T176" i="43" s="1"/>
  <c r="U176" i="43" s="1"/>
  <c r="T175" i="43"/>
  <c r="U175" i="43" s="1"/>
  <c r="K175" i="43"/>
  <c r="K174" i="43"/>
  <c r="T174" i="43" s="1"/>
  <c r="U174" i="43" s="1"/>
  <c r="U173" i="43"/>
  <c r="T173" i="43"/>
  <c r="K173" i="43"/>
  <c r="K172" i="43"/>
  <c r="T172" i="43" s="1"/>
  <c r="U172" i="43" s="1"/>
  <c r="K171" i="43"/>
  <c r="T171" i="43" s="1"/>
  <c r="U171" i="43" s="1"/>
  <c r="K170" i="43"/>
  <c r="T170" i="43" s="1"/>
  <c r="U170" i="43" s="1"/>
  <c r="K169" i="43"/>
  <c r="T169" i="43" s="1"/>
  <c r="U169" i="43" s="1"/>
  <c r="T168" i="43"/>
  <c r="U168" i="43" s="1"/>
  <c r="K168" i="43"/>
  <c r="K167" i="43"/>
  <c r="T167" i="43" s="1"/>
  <c r="U167" i="43" s="1"/>
  <c r="K166" i="43"/>
  <c r="T166" i="43" s="1"/>
  <c r="U166" i="43" s="1"/>
  <c r="K165" i="43"/>
  <c r="T165" i="43" s="1"/>
  <c r="U165" i="43" s="1"/>
  <c r="K164" i="43"/>
  <c r="T164" i="43" s="1"/>
  <c r="U164" i="43" s="1"/>
  <c r="K163" i="43"/>
  <c r="T163" i="43" s="1"/>
  <c r="U163" i="43" s="1"/>
  <c r="K162" i="43"/>
  <c r="T162" i="43" s="1"/>
  <c r="U162" i="43" s="1"/>
  <c r="T161" i="43"/>
  <c r="U161" i="43" s="1"/>
  <c r="K161" i="43"/>
  <c r="K160" i="43"/>
  <c r="T160" i="43" s="1"/>
  <c r="U160" i="43" s="1"/>
  <c r="T159" i="43"/>
  <c r="U159" i="43" s="1"/>
  <c r="K159" i="43"/>
  <c r="L158" i="43"/>
  <c r="K158" i="43"/>
  <c r="K157" i="43"/>
  <c r="T157" i="43" s="1"/>
  <c r="U157" i="43" s="1"/>
  <c r="K156" i="43"/>
  <c r="T156" i="43" s="1"/>
  <c r="U156" i="43" s="1"/>
  <c r="K155" i="43"/>
  <c r="T155" i="43" s="1"/>
  <c r="U155" i="43" s="1"/>
  <c r="T154" i="43"/>
  <c r="U154" i="43" s="1"/>
  <c r="K154" i="43"/>
  <c r="K153" i="43"/>
  <c r="T153" i="43" s="1"/>
  <c r="U153" i="43" s="1"/>
  <c r="K152" i="43"/>
  <c r="T152" i="43" s="1"/>
  <c r="U152" i="43" s="1"/>
  <c r="K151" i="43"/>
  <c r="T151" i="43" s="1"/>
  <c r="U151" i="43" s="1"/>
  <c r="U150" i="43"/>
  <c r="K150" i="43"/>
  <c r="T150" i="43" s="1"/>
  <c r="K149" i="43"/>
  <c r="T149" i="43" s="1"/>
  <c r="U149" i="43" s="1"/>
  <c r="K148" i="43"/>
  <c r="T148" i="43" s="1"/>
  <c r="U148" i="43" s="1"/>
  <c r="K147" i="43"/>
  <c r="T147" i="43" s="1"/>
  <c r="U147" i="43" s="1"/>
  <c r="K146" i="43"/>
  <c r="T146" i="43" s="1"/>
  <c r="U146" i="43" s="1"/>
  <c r="T145" i="43"/>
  <c r="U145" i="43" s="1"/>
  <c r="K145" i="43"/>
  <c r="K144" i="43"/>
  <c r="T144" i="43" s="1"/>
  <c r="U144" i="43" s="1"/>
  <c r="K143" i="43"/>
  <c r="T143" i="43" s="1"/>
  <c r="U143" i="43" s="1"/>
  <c r="K142" i="43"/>
  <c r="T142" i="43" s="1"/>
  <c r="U142" i="43" s="1"/>
  <c r="K141" i="43"/>
  <c r="T141" i="43" s="1"/>
  <c r="U141" i="43" s="1"/>
  <c r="K140" i="43"/>
  <c r="T140" i="43" s="1"/>
  <c r="U140" i="43" s="1"/>
  <c r="K139" i="43"/>
  <c r="T139" i="43" s="1"/>
  <c r="U139" i="43" s="1"/>
  <c r="K138" i="43"/>
  <c r="T138" i="43" s="1"/>
  <c r="U138" i="43" s="1"/>
  <c r="T137" i="43"/>
  <c r="U137" i="43" s="1"/>
  <c r="M137" i="43"/>
  <c r="M136" i="43"/>
  <c r="T136" i="43" s="1"/>
  <c r="U136" i="43" s="1"/>
  <c r="L135" i="43"/>
  <c r="K135" i="43"/>
  <c r="U134" i="43"/>
  <c r="T134" i="43"/>
  <c r="M134" i="43"/>
  <c r="U133" i="43"/>
  <c r="T133" i="43"/>
  <c r="M133" i="43"/>
  <c r="T132" i="43"/>
  <c r="U132" i="43" s="1"/>
  <c r="U131" i="43"/>
  <c r="T131" i="43"/>
  <c r="T130" i="43"/>
  <c r="U130" i="43" s="1"/>
  <c r="U129" i="43"/>
  <c r="T129" i="43"/>
  <c r="T128" i="43"/>
  <c r="U128" i="43" s="1"/>
  <c r="L127" i="43"/>
  <c r="K127" i="43"/>
  <c r="L126" i="43"/>
  <c r="K126" i="43"/>
  <c r="G126" i="43"/>
  <c r="L125" i="43"/>
  <c r="G125" i="43"/>
  <c r="L124" i="43"/>
  <c r="K124" i="43"/>
  <c r="G124" i="43"/>
  <c r="T123" i="43"/>
  <c r="U123" i="43" s="1"/>
  <c r="M123" i="43"/>
  <c r="L122" i="43"/>
  <c r="K122" i="43"/>
  <c r="U121" i="43"/>
  <c r="T121" i="43"/>
  <c r="K120" i="43"/>
  <c r="T120" i="43" s="1"/>
  <c r="U120" i="43" s="1"/>
  <c r="T119" i="43"/>
  <c r="U119" i="43" s="1"/>
  <c r="K119" i="43"/>
  <c r="K118" i="43"/>
  <c r="T118" i="43" s="1"/>
  <c r="U118" i="43" s="1"/>
  <c r="K117" i="43"/>
  <c r="T117" i="43" s="1"/>
  <c r="U117" i="43" s="1"/>
  <c r="U116" i="43"/>
  <c r="T116" i="43"/>
  <c r="U115" i="43"/>
  <c r="T115" i="43"/>
  <c r="L114" i="43"/>
  <c r="K114" i="43"/>
  <c r="L113" i="43"/>
  <c r="K113" i="43"/>
  <c r="U112" i="43"/>
  <c r="T112" i="43"/>
  <c r="L111" i="43"/>
  <c r="K111" i="43"/>
  <c r="T111" i="43" s="1"/>
  <c r="U111" i="43" s="1"/>
  <c r="T110" i="43"/>
  <c r="U110" i="43" s="1"/>
  <c r="L109" i="43"/>
  <c r="K109" i="43"/>
  <c r="U108" i="43"/>
  <c r="T108" i="43"/>
  <c r="L107" i="43"/>
  <c r="K107" i="43"/>
  <c r="L106" i="43"/>
  <c r="K106" i="43"/>
  <c r="L105" i="43"/>
  <c r="K105" i="43"/>
  <c r="L104" i="43"/>
  <c r="K104" i="43"/>
  <c r="L103" i="43"/>
  <c r="K103" i="43"/>
  <c r="L102" i="43"/>
  <c r="K102" i="43"/>
  <c r="L101" i="43"/>
  <c r="K101" i="43"/>
  <c r="L100" i="43"/>
  <c r="K100" i="43"/>
  <c r="L99" i="43"/>
  <c r="K99" i="43"/>
  <c r="L98" i="43"/>
  <c r="K98" i="43"/>
  <c r="L97" i="43"/>
  <c r="K97" i="43"/>
  <c r="L96" i="43"/>
  <c r="K96" i="43"/>
  <c r="L95" i="43"/>
  <c r="K95" i="43"/>
  <c r="L94" i="43"/>
  <c r="K94" i="43"/>
  <c r="K93" i="43"/>
  <c r="T93" i="43" s="1"/>
  <c r="U93" i="43" s="1"/>
  <c r="L92" i="43"/>
  <c r="K92" i="43"/>
  <c r="T92" i="43" s="1"/>
  <c r="U92" i="43" s="1"/>
  <c r="L91" i="43"/>
  <c r="T91" i="43" s="1"/>
  <c r="U91" i="43" s="1"/>
  <c r="K91" i="43"/>
  <c r="L90" i="43"/>
  <c r="K90" i="43"/>
  <c r="L89" i="43"/>
  <c r="K89" i="43"/>
  <c r="L88" i="43"/>
  <c r="K88" i="43"/>
  <c r="T88" i="43" s="1"/>
  <c r="U88" i="43" s="1"/>
  <c r="L87" i="43"/>
  <c r="K87" i="43"/>
  <c r="T87" i="43" s="1"/>
  <c r="U87" i="43" s="1"/>
  <c r="L86" i="43"/>
  <c r="K86" i="43"/>
  <c r="T85" i="43"/>
  <c r="U85" i="43" s="1"/>
  <c r="U84" i="43"/>
  <c r="T84" i="43"/>
  <c r="T83" i="43"/>
  <c r="U83" i="43" s="1"/>
  <c r="L82" i="43"/>
  <c r="K82" i="43"/>
  <c r="U81" i="43"/>
  <c r="T81" i="43"/>
  <c r="U80" i="43"/>
  <c r="T80" i="43"/>
  <c r="M80" i="43"/>
  <c r="L79" i="43"/>
  <c r="K79" i="43"/>
  <c r="U78" i="43"/>
  <c r="T78" i="43"/>
  <c r="M77" i="43"/>
  <c r="T77" i="43" s="1"/>
  <c r="U77" i="43" s="1"/>
  <c r="L76" i="43"/>
  <c r="K76" i="43"/>
  <c r="U75" i="43"/>
  <c r="T75" i="43"/>
  <c r="T74" i="43"/>
  <c r="U74" i="43" s="1"/>
  <c r="U73" i="43"/>
  <c r="T73" i="43"/>
  <c r="T72" i="43"/>
  <c r="U72" i="43" s="1"/>
  <c r="U71" i="43"/>
  <c r="T71" i="43"/>
  <c r="K70" i="43"/>
  <c r="T70" i="43" s="1"/>
  <c r="U70" i="43" s="1"/>
  <c r="U69" i="43"/>
  <c r="T69" i="43"/>
  <c r="U68" i="43"/>
  <c r="T68" i="43"/>
  <c r="M68" i="43"/>
  <c r="T67" i="43"/>
  <c r="U67" i="43" s="1"/>
  <c r="M67" i="43"/>
  <c r="L66" i="43"/>
  <c r="K66" i="43"/>
  <c r="T65" i="43"/>
  <c r="U65" i="43" s="1"/>
  <c r="L64" i="43"/>
  <c r="K64" i="43"/>
  <c r="L63" i="43"/>
  <c r="K63" i="43"/>
  <c r="L62" i="43"/>
  <c r="K62" i="43"/>
  <c r="L61" i="43"/>
  <c r="K61" i="43"/>
  <c r="L60" i="43"/>
  <c r="K60" i="43"/>
  <c r="U59" i="43"/>
  <c r="T59" i="43"/>
  <c r="U58" i="43"/>
  <c r="T58" i="43"/>
  <c r="L57" i="43"/>
  <c r="K57" i="43"/>
  <c r="U56" i="43"/>
  <c r="T56" i="43"/>
  <c r="U55" i="43"/>
  <c r="T55" i="43"/>
  <c r="U54" i="43"/>
  <c r="T54" i="43"/>
  <c r="U53" i="43"/>
  <c r="T53" i="43"/>
  <c r="L52" i="43"/>
  <c r="K52" i="43"/>
  <c r="U51" i="43"/>
  <c r="T51" i="43"/>
  <c r="U50" i="43"/>
  <c r="T50" i="43"/>
  <c r="L49" i="43"/>
  <c r="K49" i="43"/>
  <c r="L48" i="43"/>
  <c r="K48" i="43"/>
  <c r="L47" i="43"/>
  <c r="K47" i="43"/>
  <c r="L46" i="43"/>
  <c r="K46" i="43"/>
  <c r="L45" i="43"/>
  <c r="K45" i="43"/>
  <c r="U44" i="43"/>
  <c r="T44" i="43"/>
  <c r="L43" i="43"/>
  <c r="K43" i="43"/>
  <c r="T42" i="43"/>
  <c r="U42" i="43" s="1"/>
  <c r="L41" i="43"/>
  <c r="K41" i="43"/>
  <c r="L40" i="43"/>
  <c r="K40" i="43"/>
  <c r="U39" i="43"/>
  <c r="T39" i="43"/>
  <c r="T38" i="43"/>
  <c r="U38" i="43" s="1"/>
  <c r="U37" i="43"/>
  <c r="T37" i="43"/>
  <c r="T36" i="43"/>
  <c r="U36" i="43" s="1"/>
  <c r="K36" i="43"/>
  <c r="U35" i="43"/>
  <c r="T35" i="43"/>
  <c r="L34" i="43"/>
  <c r="K34" i="43"/>
  <c r="U33" i="43"/>
  <c r="T33" i="43"/>
  <c r="U32" i="43"/>
  <c r="T32" i="43"/>
  <c r="U31" i="43"/>
  <c r="T31" i="43"/>
  <c r="M31" i="43"/>
  <c r="T30" i="43"/>
  <c r="U30" i="43" s="1"/>
  <c r="U29" i="43"/>
  <c r="T29" i="43"/>
  <c r="L28" i="43"/>
  <c r="K28" i="43"/>
  <c r="L27" i="43"/>
  <c r="G27" i="43"/>
  <c r="L26" i="43"/>
  <c r="K26" i="43"/>
  <c r="G26" i="43"/>
  <c r="T25" i="43"/>
  <c r="U25" i="43" s="1"/>
  <c r="U24" i="43"/>
  <c r="T24" i="43"/>
  <c r="T23" i="43"/>
  <c r="U23" i="43" s="1"/>
  <c r="U22" i="43"/>
  <c r="T22" i="43"/>
  <c r="T21" i="43"/>
  <c r="U21" i="43" s="1"/>
  <c r="M21" i="43"/>
  <c r="M20" i="43"/>
  <c r="T20" i="43" s="1"/>
  <c r="U20" i="43" s="1"/>
  <c r="U19" i="43"/>
  <c r="T19" i="43"/>
  <c r="M19" i="43"/>
  <c r="U18" i="43"/>
  <c r="T18" i="43"/>
  <c r="K17" i="43"/>
  <c r="T17" i="43" s="1"/>
  <c r="U17" i="43" s="1"/>
  <c r="U16" i="43"/>
  <c r="T16" i="43"/>
  <c r="M16" i="43"/>
  <c r="U15" i="43"/>
  <c r="T15" i="43"/>
  <c r="M15" i="43"/>
  <c r="T14" i="43"/>
  <c r="U14" i="43" s="1"/>
  <c r="U13" i="43"/>
  <c r="T13" i="43"/>
  <c r="M13" i="43"/>
  <c r="U12" i="43"/>
  <c r="T12" i="43"/>
  <c r="U11" i="43"/>
  <c r="T11" i="43"/>
  <c r="U10" i="43"/>
  <c r="T10" i="43"/>
  <c r="M9" i="43"/>
  <c r="T9" i="43" s="1"/>
  <c r="U9" i="43" s="1"/>
  <c r="U8" i="43"/>
  <c r="T8" i="43"/>
  <c r="T7" i="43"/>
  <c r="U7" i="43" s="1"/>
  <c r="K6" i="43"/>
  <c r="T6" i="43" s="1"/>
  <c r="U6" i="43" s="1"/>
  <c r="U5" i="43"/>
  <c r="T5" i="43"/>
  <c r="U4" i="43"/>
  <c r="T4" i="43"/>
  <c r="U3" i="43"/>
  <c r="T3" i="43"/>
  <c r="AF79" i="42"/>
  <c r="AE79" i="42"/>
  <c r="AD79" i="42"/>
  <c r="AC79" i="42"/>
  <c r="AB79" i="42"/>
  <c r="AA79" i="42"/>
  <c r="Z79" i="42"/>
  <c r="Y79" i="42"/>
  <c r="X79" i="42"/>
  <c r="W79" i="42"/>
  <c r="V79" i="42"/>
  <c r="U79" i="42"/>
  <c r="T79" i="42"/>
  <c r="S79" i="42"/>
  <c r="R79" i="42"/>
  <c r="Q79" i="42"/>
  <c r="P79" i="42"/>
  <c r="O79" i="42"/>
  <c r="N79" i="42"/>
  <c r="M79" i="42"/>
  <c r="L79" i="42"/>
  <c r="K79" i="42"/>
  <c r="J79" i="42"/>
  <c r="I79" i="42"/>
  <c r="H79" i="42"/>
  <c r="G79" i="42"/>
  <c r="F79" i="42"/>
  <c r="E79" i="42"/>
  <c r="D79" i="42"/>
  <c r="C79" i="42"/>
  <c r="B79" i="42"/>
  <c r="AG78" i="42"/>
  <c r="AG77" i="42"/>
  <c r="AG76" i="42"/>
  <c r="AG75" i="42"/>
  <c r="AG79" i="42" s="1"/>
  <c r="AF85" i="41"/>
  <c r="AE84" i="41"/>
  <c r="AD84" i="41"/>
  <c r="AC84" i="41"/>
  <c r="AB84" i="41"/>
  <c r="AA84" i="41"/>
  <c r="Z84" i="41"/>
  <c r="Y84" i="41"/>
  <c r="X84" i="41"/>
  <c r="W84" i="41"/>
  <c r="V84" i="41"/>
  <c r="U84" i="41"/>
  <c r="T84" i="41"/>
  <c r="S84" i="41"/>
  <c r="R84" i="41"/>
  <c r="Q84" i="41"/>
  <c r="P84" i="41"/>
  <c r="O84" i="41"/>
  <c r="N84" i="41"/>
  <c r="M84" i="41"/>
  <c r="L84" i="41"/>
  <c r="K84" i="41"/>
  <c r="J84" i="41"/>
  <c r="I84" i="41"/>
  <c r="H84" i="41"/>
  <c r="G84" i="41"/>
  <c r="F84" i="41"/>
  <c r="E84" i="41"/>
  <c r="D84" i="41"/>
  <c r="C84" i="41"/>
  <c r="B84" i="41"/>
  <c r="AF83" i="41"/>
  <c r="AF82" i="41"/>
  <c r="AF81" i="41"/>
  <c r="AF80" i="41"/>
  <c r="AF84" i="41" s="1"/>
  <c r="L659" i="40"/>
  <c r="K659" i="40"/>
  <c r="U658" i="40"/>
  <c r="T658" i="40"/>
  <c r="U657" i="40"/>
  <c r="T657" i="40"/>
  <c r="L656" i="40"/>
  <c r="K656" i="40"/>
  <c r="L655" i="40"/>
  <c r="K655" i="40"/>
  <c r="K654" i="40"/>
  <c r="T654" i="40" s="1"/>
  <c r="U654" i="40" s="1"/>
  <c r="K653" i="40"/>
  <c r="T653" i="40" s="1"/>
  <c r="U653" i="40" s="1"/>
  <c r="T652" i="40"/>
  <c r="U652" i="40" s="1"/>
  <c r="K652" i="40"/>
  <c r="K651" i="40"/>
  <c r="T651" i="40" s="1"/>
  <c r="U651" i="40" s="1"/>
  <c r="U650" i="40"/>
  <c r="T650" i="40"/>
  <c r="L649" i="40"/>
  <c r="K649" i="40"/>
  <c r="K648" i="40"/>
  <c r="T648" i="40" s="1"/>
  <c r="U648" i="40" s="1"/>
  <c r="T647" i="40"/>
  <c r="U647" i="40" s="1"/>
  <c r="K647" i="40"/>
  <c r="L646" i="40"/>
  <c r="K646" i="40"/>
  <c r="T646" i="40" s="1"/>
  <c r="U646" i="40" s="1"/>
  <c r="M645" i="40"/>
  <c r="L645" i="40"/>
  <c r="K645" i="40"/>
  <c r="L644" i="40"/>
  <c r="T644" i="40" s="1"/>
  <c r="U644" i="40" s="1"/>
  <c r="K644" i="40"/>
  <c r="L643" i="40"/>
  <c r="K643" i="40"/>
  <c r="L642" i="40"/>
  <c r="K642" i="40"/>
  <c r="L641" i="40"/>
  <c r="K641" i="40"/>
  <c r="T641" i="40" s="1"/>
  <c r="U641" i="40" s="1"/>
  <c r="M640" i="40"/>
  <c r="L640" i="40"/>
  <c r="K640" i="40"/>
  <c r="L639" i="40"/>
  <c r="K639" i="40"/>
  <c r="L638" i="40"/>
  <c r="K638" i="40"/>
  <c r="L637" i="40"/>
  <c r="K637" i="40"/>
  <c r="L636" i="40"/>
  <c r="K636" i="40"/>
  <c r="T635" i="40"/>
  <c r="U635" i="40" s="1"/>
  <c r="U634" i="40"/>
  <c r="T634" i="40"/>
  <c r="T633" i="40"/>
  <c r="U633" i="40" s="1"/>
  <c r="L632" i="40"/>
  <c r="K632" i="40"/>
  <c r="U631" i="40"/>
  <c r="T631" i="40"/>
  <c r="L630" i="40"/>
  <c r="K630" i="40"/>
  <c r="T629" i="40"/>
  <c r="U629" i="40" s="1"/>
  <c r="K629" i="40"/>
  <c r="K628" i="40"/>
  <c r="T628" i="40" s="1"/>
  <c r="U628" i="40" s="1"/>
  <c r="U627" i="40"/>
  <c r="T627" i="40"/>
  <c r="K627" i="40"/>
  <c r="K626" i="40"/>
  <c r="T626" i="40" s="1"/>
  <c r="U626" i="40" s="1"/>
  <c r="T625" i="40"/>
  <c r="U625" i="40" s="1"/>
  <c r="K625" i="40"/>
  <c r="K624" i="40"/>
  <c r="T624" i="40" s="1"/>
  <c r="U624" i="40" s="1"/>
  <c r="L623" i="40"/>
  <c r="K623" i="40"/>
  <c r="L622" i="40"/>
  <c r="K622" i="40"/>
  <c r="L621" i="40"/>
  <c r="K621" i="40"/>
  <c r="G621" i="40"/>
  <c r="L620" i="40"/>
  <c r="K620" i="40"/>
  <c r="L619" i="40"/>
  <c r="K619" i="40"/>
  <c r="L618" i="40"/>
  <c r="K618" i="40"/>
  <c r="M618" i="40" s="1"/>
  <c r="T618" i="40" s="1"/>
  <c r="U618" i="40" s="1"/>
  <c r="L617" i="40"/>
  <c r="K617" i="40"/>
  <c r="L616" i="40"/>
  <c r="K616" i="40"/>
  <c r="T616" i="40" s="1"/>
  <c r="U616" i="40" s="1"/>
  <c r="U615" i="40"/>
  <c r="T615" i="40"/>
  <c r="M615" i="40"/>
  <c r="U614" i="40"/>
  <c r="T614" i="40"/>
  <c r="U613" i="40"/>
  <c r="T613" i="40"/>
  <c r="U612" i="40"/>
  <c r="T612" i="40"/>
  <c r="L611" i="40"/>
  <c r="K611" i="40"/>
  <c r="L610" i="40"/>
  <c r="K610" i="40"/>
  <c r="K609" i="40"/>
  <c r="T609" i="40" s="1"/>
  <c r="U609" i="40" s="1"/>
  <c r="K608" i="40"/>
  <c r="T608" i="40" s="1"/>
  <c r="U608" i="40" s="1"/>
  <c r="K607" i="40"/>
  <c r="T607" i="40" s="1"/>
  <c r="U607" i="40" s="1"/>
  <c r="K606" i="40"/>
  <c r="T606" i="40" s="1"/>
  <c r="U606" i="40" s="1"/>
  <c r="L605" i="40"/>
  <c r="K605" i="40"/>
  <c r="T605" i="40" s="1"/>
  <c r="U605" i="40" s="1"/>
  <c r="U604" i="40"/>
  <c r="T604" i="40"/>
  <c r="K603" i="40"/>
  <c r="T603" i="40" s="1"/>
  <c r="U603" i="40" s="1"/>
  <c r="U602" i="40"/>
  <c r="T602" i="40"/>
  <c r="K602" i="40"/>
  <c r="U601" i="40"/>
  <c r="T601" i="40"/>
  <c r="L600" i="40"/>
  <c r="K600" i="40"/>
  <c r="L599" i="40"/>
  <c r="K599" i="40"/>
  <c r="T599" i="40" s="1"/>
  <c r="U599" i="40" s="1"/>
  <c r="L598" i="40"/>
  <c r="K598" i="40"/>
  <c r="L597" i="40"/>
  <c r="K597" i="40"/>
  <c r="L596" i="40"/>
  <c r="K596" i="40"/>
  <c r="L595" i="40"/>
  <c r="K595" i="40"/>
  <c r="T595" i="40" s="1"/>
  <c r="U595" i="40" s="1"/>
  <c r="T594" i="40"/>
  <c r="U594" i="40" s="1"/>
  <c r="U593" i="40"/>
  <c r="T593" i="40"/>
  <c r="M592" i="40"/>
  <c r="T592" i="40" s="1"/>
  <c r="U592" i="40" s="1"/>
  <c r="L592" i="40"/>
  <c r="K592" i="40"/>
  <c r="L591" i="40"/>
  <c r="T591" i="40" s="1"/>
  <c r="U591" i="40" s="1"/>
  <c r="K591" i="40"/>
  <c r="L590" i="40"/>
  <c r="K590" i="40"/>
  <c r="M590" i="40" s="1"/>
  <c r="J590" i="40"/>
  <c r="G590" i="40"/>
  <c r="L589" i="40"/>
  <c r="K589" i="40"/>
  <c r="L588" i="40"/>
  <c r="K588" i="40"/>
  <c r="L587" i="40"/>
  <c r="K587" i="40"/>
  <c r="T587" i="40" s="1"/>
  <c r="U587" i="40" s="1"/>
  <c r="L586" i="40"/>
  <c r="K586" i="40"/>
  <c r="U585" i="40"/>
  <c r="T585" i="40"/>
  <c r="L584" i="40"/>
  <c r="K584" i="40"/>
  <c r="L583" i="40"/>
  <c r="K583" i="40"/>
  <c r="L582" i="40"/>
  <c r="K582" i="40"/>
  <c r="L581" i="40"/>
  <c r="K581" i="40"/>
  <c r="T581" i="40" s="1"/>
  <c r="U581" i="40" s="1"/>
  <c r="L580" i="40"/>
  <c r="K580" i="40"/>
  <c r="U579" i="40"/>
  <c r="T579" i="40"/>
  <c r="L578" i="40"/>
  <c r="K578" i="40"/>
  <c r="L577" i="40"/>
  <c r="K577" i="40"/>
  <c r="L576" i="40"/>
  <c r="K576" i="40"/>
  <c r="U575" i="40"/>
  <c r="T575" i="40"/>
  <c r="L574" i="40"/>
  <c r="T574" i="40" s="1"/>
  <c r="U574" i="40" s="1"/>
  <c r="K574" i="40"/>
  <c r="L573" i="40"/>
  <c r="K573" i="40"/>
  <c r="L572" i="40"/>
  <c r="K572" i="40"/>
  <c r="L571" i="40"/>
  <c r="K571" i="40"/>
  <c r="T571" i="40" s="1"/>
  <c r="U571" i="40" s="1"/>
  <c r="L570" i="40"/>
  <c r="K570" i="40"/>
  <c r="L569" i="40"/>
  <c r="K569" i="40"/>
  <c r="U568" i="40"/>
  <c r="T568" i="40"/>
  <c r="U567" i="40"/>
  <c r="T567" i="40"/>
  <c r="M567" i="40"/>
  <c r="T566" i="40"/>
  <c r="U566" i="40" s="1"/>
  <c r="M566" i="40"/>
  <c r="L565" i="40"/>
  <c r="K565" i="40"/>
  <c r="T565" i="40" s="1"/>
  <c r="U565" i="40" s="1"/>
  <c r="L564" i="40"/>
  <c r="K564" i="40"/>
  <c r="T563" i="40"/>
  <c r="U563" i="40" s="1"/>
  <c r="J562" i="40"/>
  <c r="G562" i="40"/>
  <c r="T562" i="40" s="1"/>
  <c r="U562" i="40" s="1"/>
  <c r="U561" i="40"/>
  <c r="T561" i="40"/>
  <c r="T560" i="40"/>
  <c r="U560" i="40" s="1"/>
  <c r="U559" i="40"/>
  <c r="T559" i="40"/>
  <c r="T558" i="40"/>
  <c r="U558" i="40" s="1"/>
  <c r="U557" i="40"/>
  <c r="T557" i="40"/>
  <c r="T556" i="40"/>
  <c r="U556" i="40" s="1"/>
  <c r="L555" i="40"/>
  <c r="K555" i="40"/>
  <c r="U554" i="40"/>
  <c r="T554" i="40"/>
  <c r="L553" i="40"/>
  <c r="K553" i="40"/>
  <c r="T553" i="40" s="1"/>
  <c r="U553" i="40" s="1"/>
  <c r="T552" i="40"/>
  <c r="U552" i="40" s="1"/>
  <c r="T551" i="40"/>
  <c r="U551" i="40" s="1"/>
  <c r="K551" i="40"/>
  <c r="K550" i="40"/>
  <c r="T550" i="40" s="1"/>
  <c r="U550" i="40" s="1"/>
  <c r="T549" i="40"/>
  <c r="U549" i="40" s="1"/>
  <c r="L548" i="40"/>
  <c r="K548" i="40"/>
  <c r="M547" i="40"/>
  <c r="T547" i="40" s="1"/>
  <c r="U547" i="40" s="1"/>
  <c r="K546" i="40"/>
  <c r="T546" i="40" s="1"/>
  <c r="U546" i="40" s="1"/>
  <c r="K545" i="40"/>
  <c r="T545" i="40" s="1"/>
  <c r="U545" i="40" s="1"/>
  <c r="T544" i="40"/>
  <c r="U544" i="40" s="1"/>
  <c r="K543" i="40"/>
  <c r="T543" i="40" s="1"/>
  <c r="U543" i="40" s="1"/>
  <c r="L542" i="40"/>
  <c r="K542" i="40"/>
  <c r="L541" i="40"/>
  <c r="K541" i="40"/>
  <c r="T541" i="40" s="1"/>
  <c r="U541" i="40" s="1"/>
  <c r="L540" i="40"/>
  <c r="K540" i="40"/>
  <c r="L539" i="40"/>
  <c r="K539" i="40"/>
  <c r="K538" i="40"/>
  <c r="T538" i="40" s="1"/>
  <c r="U538" i="40" s="1"/>
  <c r="L537" i="40"/>
  <c r="K537" i="40"/>
  <c r="U536" i="40"/>
  <c r="T536" i="40"/>
  <c r="M536" i="40"/>
  <c r="U535" i="40"/>
  <c r="T535" i="40"/>
  <c r="G535" i="40"/>
  <c r="L534" i="40"/>
  <c r="K534" i="40"/>
  <c r="T534" i="40" s="1"/>
  <c r="U534" i="40" s="1"/>
  <c r="L533" i="40"/>
  <c r="K533" i="40"/>
  <c r="U532" i="40"/>
  <c r="T532" i="40"/>
  <c r="U531" i="40"/>
  <c r="T531" i="40"/>
  <c r="L530" i="40"/>
  <c r="K530" i="40"/>
  <c r="J530" i="40"/>
  <c r="G530" i="40"/>
  <c r="L529" i="40"/>
  <c r="J529" i="40"/>
  <c r="G529" i="40"/>
  <c r="T528" i="40"/>
  <c r="U528" i="40" s="1"/>
  <c r="K528" i="40"/>
  <c r="K527" i="40"/>
  <c r="T527" i="40" s="1"/>
  <c r="U527" i="40" s="1"/>
  <c r="T526" i="40"/>
  <c r="U526" i="40" s="1"/>
  <c r="K526" i="40"/>
  <c r="K525" i="40"/>
  <c r="T525" i="40" s="1"/>
  <c r="U525" i="40" s="1"/>
  <c r="L524" i="40"/>
  <c r="K524" i="40"/>
  <c r="L523" i="40"/>
  <c r="K523" i="40"/>
  <c r="L522" i="40"/>
  <c r="K522" i="40"/>
  <c r="K521" i="40"/>
  <c r="T521" i="40" s="1"/>
  <c r="U521" i="40" s="1"/>
  <c r="K520" i="40"/>
  <c r="T520" i="40" s="1"/>
  <c r="U520" i="40" s="1"/>
  <c r="U519" i="40"/>
  <c r="T519" i="40"/>
  <c r="M519" i="40"/>
  <c r="L518" i="40"/>
  <c r="K518" i="40"/>
  <c r="L517" i="40"/>
  <c r="K517" i="40"/>
  <c r="L516" i="40"/>
  <c r="K516" i="40"/>
  <c r="T516" i="40" s="1"/>
  <c r="U516" i="40" s="1"/>
  <c r="L515" i="40"/>
  <c r="K515" i="40"/>
  <c r="L514" i="40"/>
  <c r="K514" i="40"/>
  <c r="T514" i="40" s="1"/>
  <c r="U514" i="40" s="1"/>
  <c r="L513" i="40"/>
  <c r="K513" i="40"/>
  <c r="L512" i="40"/>
  <c r="K512" i="40"/>
  <c r="L511" i="40"/>
  <c r="K511" i="40"/>
  <c r="T510" i="40"/>
  <c r="U510" i="40" s="1"/>
  <c r="L509" i="40"/>
  <c r="K509" i="40"/>
  <c r="L508" i="40"/>
  <c r="K508" i="40"/>
  <c r="L507" i="40"/>
  <c r="K507" i="40"/>
  <c r="L506" i="40"/>
  <c r="K506" i="40"/>
  <c r="T506" i="40" s="1"/>
  <c r="U506" i="40" s="1"/>
  <c r="L505" i="40"/>
  <c r="K505" i="40"/>
  <c r="G505" i="40"/>
  <c r="L504" i="40"/>
  <c r="K504" i="40"/>
  <c r="T504" i="40" s="1"/>
  <c r="U504" i="40" s="1"/>
  <c r="L503" i="40"/>
  <c r="K503" i="40"/>
  <c r="L502" i="40"/>
  <c r="K502" i="40"/>
  <c r="L501" i="40"/>
  <c r="K501" i="40"/>
  <c r="L500" i="40"/>
  <c r="K500" i="40"/>
  <c r="U499" i="40"/>
  <c r="T499" i="40"/>
  <c r="U498" i="40"/>
  <c r="T498" i="40"/>
  <c r="L497" i="40"/>
  <c r="J497" i="40"/>
  <c r="G497" i="40"/>
  <c r="L496" i="40"/>
  <c r="K496" i="40"/>
  <c r="J496" i="40"/>
  <c r="G496" i="40"/>
  <c r="U495" i="40"/>
  <c r="T495" i="40"/>
  <c r="U494" i="40"/>
  <c r="T494" i="40"/>
  <c r="L493" i="40"/>
  <c r="K493" i="40"/>
  <c r="J493" i="40"/>
  <c r="G493" i="40"/>
  <c r="L492" i="40"/>
  <c r="K492" i="40"/>
  <c r="L491" i="40"/>
  <c r="K491" i="40"/>
  <c r="L490" i="40"/>
  <c r="K490" i="40"/>
  <c r="L489" i="40"/>
  <c r="K489" i="40"/>
  <c r="U488" i="40"/>
  <c r="T488" i="40"/>
  <c r="U487" i="40"/>
  <c r="T487" i="40"/>
  <c r="U486" i="40"/>
  <c r="T486" i="40"/>
  <c r="U485" i="40"/>
  <c r="T485" i="40"/>
  <c r="U484" i="40"/>
  <c r="T484" i="40"/>
  <c r="G484" i="40"/>
  <c r="L483" i="40"/>
  <c r="T483" i="40" s="1"/>
  <c r="U483" i="40" s="1"/>
  <c r="K483" i="40"/>
  <c r="G483" i="40"/>
  <c r="T482" i="40"/>
  <c r="U482" i="40" s="1"/>
  <c r="L482" i="40"/>
  <c r="K482" i="40"/>
  <c r="U481" i="40"/>
  <c r="T481" i="40"/>
  <c r="U480" i="40"/>
  <c r="T480" i="40"/>
  <c r="T479" i="40"/>
  <c r="U479" i="40" s="1"/>
  <c r="L479" i="40"/>
  <c r="K479" i="40"/>
  <c r="L478" i="40"/>
  <c r="K478" i="40"/>
  <c r="T478" i="40" s="1"/>
  <c r="U478" i="40" s="1"/>
  <c r="L477" i="40"/>
  <c r="K477" i="40"/>
  <c r="T477" i="40" s="1"/>
  <c r="U477" i="40" s="1"/>
  <c r="T476" i="40"/>
  <c r="U476" i="40" s="1"/>
  <c r="K476" i="40"/>
  <c r="K475" i="40"/>
  <c r="T475" i="40" s="1"/>
  <c r="U475" i="40" s="1"/>
  <c r="K474" i="40"/>
  <c r="T474" i="40" s="1"/>
  <c r="U474" i="40" s="1"/>
  <c r="K473" i="40"/>
  <c r="T473" i="40" s="1"/>
  <c r="U473" i="40" s="1"/>
  <c r="U472" i="40"/>
  <c r="T472" i="40"/>
  <c r="J472" i="40"/>
  <c r="G472" i="40"/>
  <c r="L471" i="40"/>
  <c r="K471" i="40"/>
  <c r="U470" i="40"/>
  <c r="T470" i="40"/>
  <c r="K470" i="40"/>
  <c r="K469" i="40"/>
  <c r="T469" i="40" s="1"/>
  <c r="U469" i="40" s="1"/>
  <c r="L468" i="40"/>
  <c r="K468" i="40"/>
  <c r="L467" i="40"/>
  <c r="K467" i="40"/>
  <c r="L466" i="40"/>
  <c r="K466" i="40"/>
  <c r="T465" i="40"/>
  <c r="U465" i="40" s="1"/>
  <c r="K464" i="40"/>
  <c r="T464" i="40" s="1"/>
  <c r="U464" i="40" s="1"/>
  <c r="K463" i="40"/>
  <c r="T463" i="40" s="1"/>
  <c r="U463" i="40" s="1"/>
  <c r="T462" i="40"/>
  <c r="U462" i="40" s="1"/>
  <c r="L462" i="40"/>
  <c r="K462" i="40"/>
  <c r="K461" i="40"/>
  <c r="T461" i="40" s="1"/>
  <c r="U461" i="40" s="1"/>
  <c r="U460" i="40"/>
  <c r="T460" i="40"/>
  <c r="L459" i="40"/>
  <c r="K459" i="40"/>
  <c r="M459" i="40" s="1"/>
  <c r="G459" i="40"/>
  <c r="U458" i="40"/>
  <c r="T458" i="40"/>
  <c r="L457" i="40"/>
  <c r="K457" i="40"/>
  <c r="U456" i="40"/>
  <c r="T456" i="40"/>
  <c r="U455" i="40"/>
  <c r="T455" i="40"/>
  <c r="K454" i="40"/>
  <c r="T454" i="40" s="1"/>
  <c r="U454" i="40" s="1"/>
  <c r="K453" i="40"/>
  <c r="T453" i="40" s="1"/>
  <c r="U453" i="40" s="1"/>
  <c r="K452" i="40"/>
  <c r="T452" i="40" s="1"/>
  <c r="U452" i="40" s="1"/>
  <c r="K451" i="40"/>
  <c r="T451" i="40" s="1"/>
  <c r="U451" i="40" s="1"/>
  <c r="K450" i="40"/>
  <c r="T450" i="40" s="1"/>
  <c r="U450" i="40" s="1"/>
  <c r="T449" i="40"/>
  <c r="U449" i="40" s="1"/>
  <c r="K449" i="40"/>
  <c r="L448" i="40"/>
  <c r="K448" i="40"/>
  <c r="T448" i="40" s="1"/>
  <c r="U448" i="40" s="1"/>
  <c r="M447" i="40"/>
  <c r="L447" i="40"/>
  <c r="K447" i="40"/>
  <c r="L446" i="40"/>
  <c r="K446" i="40"/>
  <c r="L445" i="40"/>
  <c r="K445" i="40"/>
  <c r="L444" i="40"/>
  <c r="K444" i="40"/>
  <c r="T444" i="40" s="1"/>
  <c r="U444" i="40" s="1"/>
  <c r="T443" i="40"/>
  <c r="U443" i="40" s="1"/>
  <c r="L443" i="40"/>
  <c r="K443" i="40"/>
  <c r="M443" i="40" s="1"/>
  <c r="L442" i="40"/>
  <c r="K442" i="40"/>
  <c r="L441" i="40"/>
  <c r="K441" i="40"/>
  <c r="L440" i="40"/>
  <c r="K440" i="40"/>
  <c r="L439" i="40"/>
  <c r="K439" i="40"/>
  <c r="L438" i="40"/>
  <c r="K438" i="40"/>
  <c r="L437" i="40"/>
  <c r="K437" i="40"/>
  <c r="U436" i="40"/>
  <c r="T436" i="40"/>
  <c r="L435" i="40"/>
  <c r="K435" i="40"/>
  <c r="M435" i="40" s="1"/>
  <c r="T435" i="40" s="1"/>
  <c r="U435" i="40" s="1"/>
  <c r="U434" i="40"/>
  <c r="T434" i="40"/>
  <c r="L433" i="40"/>
  <c r="K433" i="40"/>
  <c r="M433" i="40" s="1"/>
  <c r="L432" i="40"/>
  <c r="K432" i="40"/>
  <c r="U431" i="40"/>
  <c r="T431" i="40"/>
  <c r="M431" i="40"/>
  <c r="T430" i="40"/>
  <c r="U430" i="40" s="1"/>
  <c r="M430" i="40"/>
  <c r="M429" i="40"/>
  <c r="T429" i="40" s="1"/>
  <c r="U429" i="40" s="1"/>
  <c r="U428" i="40"/>
  <c r="T428" i="40"/>
  <c r="L427" i="40"/>
  <c r="K427" i="40"/>
  <c r="L426" i="40"/>
  <c r="K426" i="40"/>
  <c r="L425" i="40"/>
  <c r="K425" i="40"/>
  <c r="T425" i="40" s="1"/>
  <c r="U425" i="40" s="1"/>
  <c r="L424" i="40"/>
  <c r="K424" i="40"/>
  <c r="L423" i="40"/>
  <c r="K423" i="40"/>
  <c r="M422" i="40"/>
  <c r="T422" i="40" s="1"/>
  <c r="U422" i="40" s="1"/>
  <c r="U421" i="40"/>
  <c r="T421" i="40"/>
  <c r="M421" i="40"/>
  <c r="U420" i="40"/>
  <c r="T420" i="40"/>
  <c r="U419" i="40"/>
  <c r="T419" i="40"/>
  <c r="L418" i="40"/>
  <c r="K418" i="40"/>
  <c r="L417" i="40"/>
  <c r="K417" i="40"/>
  <c r="T417" i="40" s="1"/>
  <c r="U417" i="40" s="1"/>
  <c r="U416" i="40"/>
  <c r="T416" i="40"/>
  <c r="L415" i="40"/>
  <c r="K415" i="40"/>
  <c r="T415" i="40" s="1"/>
  <c r="U415" i="40" s="1"/>
  <c r="L414" i="40"/>
  <c r="K414" i="40"/>
  <c r="L413" i="40"/>
  <c r="K413" i="40"/>
  <c r="T413" i="40" s="1"/>
  <c r="U413" i="40" s="1"/>
  <c r="L412" i="40"/>
  <c r="K412" i="40"/>
  <c r="L411" i="40"/>
  <c r="K411" i="40"/>
  <c r="T411" i="40" s="1"/>
  <c r="U411" i="40" s="1"/>
  <c r="L410" i="40"/>
  <c r="K410" i="40"/>
  <c r="L409" i="40"/>
  <c r="K409" i="40"/>
  <c r="T409" i="40" s="1"/>
  <c r="U409" i="40" s="1"/>
  <c r="L408" i="40"/>
  <c r="K408" i="40"/>
  <c r="L407" i="40"/>
  <c r="K407" i="40"/>
  <c r="L406" i="40"/>
  <c r="K406" i="40"/>
  <c r="T405" i="40"/>
  <c r="U405" i="40" s="1"/>
  <c r="M405" i="40"/>
  <c r="M404" i="40"/>
  <c r="T404" i="40" s="1"/>
  <c r="U404" i="40" s="1"/>
  <c r="L403" i="40"/>
  <c r="K403" i="40"/>
  <c r="L402" i="40"/>
  <c r="K402" i="40"/>
  <c r="T402" i="40" s="1"/>
  <c r="U402" i="40" s="1"/>
  <c r="U401" i="40"/>
  <c r="T401" i="40"/>
  <c r="L400" i="40"/>
  <c r="J400" i="40"/>
  <c r="G400" i="40"/>
  <c r="K400" i="40" s="1"/>
  <c r="M400" i="40" s="1"/>
  <c r="M399" i="40"/>
  <c r="T399" i="40" s="1"/>
  <c r="U399" i="40" s="1"/>
  <c r="L398" i="40"/>
  <c r="K398" i="40"/>
  <c r="T398" i="40" s="1"/>
  <c r="U398" i="40" s="1"/>
  <c r="U397" i="40"/>
  <c r="T397" i="40"/>
  <c r="K396" i="40"/>
  <c r="T396" i="40" s="1"/>
  <c r="U396" i="40" s="1"/>
  <c r="K395" i="40"/>
  <c r="T395" i="40" s="1"/>
  <c r="U395" i="40" s="1"/>
  <c r="K394" i="40"/>
  <c r="T394" i="40" s="1"/>
  <c r="U394" i="40" s="1"/>
  <c r="K393" i="40"/>
  <c r="T393" i="40" s="1"/>
  <c r="U393" i="40" s="1"/>
  <c r="K392" i="40"/>
  <c r="T392" i="40" s="1"/>
  <c r="U392" i="40" s="1"/>
  <c r="K391" i="40"/>
  <c r="T391" i="40" s="1"/>
  <c r="U391" i="40" s="1"/>
  <c r="L390" i="40"/>
  <c r="K390" i="40"/>
  <c r="L389" i="40"/>
  <c r="K389" i="40"/>
  <c r="L388" i="40"/>
  <c r="K388" i="40"/>
  <c r="L387" i="40"/>
  <c r="K387" i="40"/>
  <c r="T387" i="40" s="1"/>
  <c r="U387" i="40" s="1"/>
  <c r="L386" i="40"/>
  <c r="K386" i="40"/>
  <c r="L385" i="40"/>
  <c r="K385" i="40"/>
  <c r="L384" i="40"/>
  <c r="M384" i="40" s="1"/>
  <c r="K384" i="40"/>
  <c r="L383" i="40"/>
  <c r="K383" i="40"/>
  <c r="M383" i="40" s="1"/>
  <c r="T383" i="40" s="1"/>
  <c r="U383" i="40" s="1"/>
  <c r="T382" i="40"/>
  <c r="U382" i="40" s="1"/>
  <c r="U381" i="40"/>
  <c r="T381" i="40"/>
  <c r="T380" i="40"/>
  <c r="U380" i="40" s="1"/>
  <c r="L379" i="40"/>
  <c r="K379" i="40"/>
  <c r="U378" i="40"/>
  <c r="T378" i="40"/>
  <c r="L377" i="40"/>
  <c r="K377" i="40"/>
  <c r="L376" i="40"/>
  <c r="K376" i="40"/>
  <c r="T376" i="40" s="1"/>
  <c r="U376" i="40" s="1"/>
  <c r="K375" i="40"/>
  <c r="T375" i="40" s="1"/>
  <c r="U375" i="40" s="1"/>
  <c r="K374" i="40"/>
  <c r="T374" i="40" s="1"/>
  <c r="U374" i="40" s="1"/>
  <c r="K373" i="40"/>
  <c r="T373" i="40" s="1"/>
  <c r="U373" i="40" s="1"/>
  <c r="T372" i="40"/>
  <c r="U372" i="40" s="1"/>
  <c r="K372" i="40"/>
  <c r="K371" i="40"/>
  <c r="T371" i="40" s="1"/>
  <c r="U371" i="40" s="1"/>
  <c r="T370" i="40"/>
  <c r="U370" i="40" s="1"/>
  <c r="K370" i="40"/>
  <c r="L369" i="40"/>
  <c r="K369" i="40"/>
  <c r="T369" i="40" s="1"/>
  <c r="U369" i="40" s="1"/>
  <c r="M368" i="40"/>
  <c r="T368" i="40" s="1"/>
  <c r="U368" i="40" s="1"/>
  <c r="L367" i="40"/>
  <c r="K367" i="40"/>
  <c r="L366" i="40"/>
  <c r="K366" i="40"/>
  <c r="L365" i="40"/>
  <c r="K365" i="40"/>
  <c r="L364" i="40"/>
  <c r="K364" i="40"/>
  <c r="L363" i="40"/>
  <c r="K363" i="40"/>
  <c r="L362" i="40"/>
  <c r="K362" i="40"/>
  <c r="T362" i="40" s="1"/>
  <c r="U362" i="40" s="1"/>
  <c r="T361" i="40"/>
  <c r="U361" i="40" s="1"/>
  <c r="U360" i="40"/>
  <c r="T360" i="40"/>
  <c r="M360" i="40"/>
  <c r="L359" i="40"/>
  <c r="K359" i="40"/>
  <c r="T359" i="40" s="1"/>
  <c r="U359" i="40" s="1"/>
  <c r="U358" i="40"/>
  <c r="T358" i="40"/>
  <c r="L357" i="40"/>
  <c r="K357" i="40"/>
  <c r="T357" i="40" s="1"/>
  <c r="U357" i="40" s="1"/>
  <c r="U356" i="40"/>
  <c r="T356" i="40"/>
  <c r="L355" i="40"/>
  <c r="K355" i="40"/>
  <c r="T355" i="40" s="1"/>
  <c r="U355" i="40" s="1"/>
  <c r="T354" i="40"/>
  <c r="U354" i="40" s="1"/>
  <c r="L354" i="40"/>
  <c r="K354" i="40"/>
  <c r="L353" i="40"/>
  <c r="G353" i="40"/>
  <c r="K353" i="40" s="1"/>
  <c r="K352" i="40"/>
  <c r="T352" i="40" s="1"/>
  <c r="U352" i="40" s="1"/>
  <c r="K351" i="40"/>
  <c r="T351" i="40" s="1"/>
  <c r="U351" i="40" s="1"/>
  <c r="K350" i="40"/>
  <c r="T350" i="40" s="1"/>
  <c r="U350" i="40" s="1"/>
  <c r="K349" i="40"/>
  <c r="T349" i="40" s="1"/>
  <c r="U349" i="40" s="1"/>
  <c r="L348" i="40"/>
  <c r="K348" i="40"/>
  <c r="T348" i="40" s="1"/>
  <c r="U348" i="40" s="1"/>
  <c r="K347" i="40"/>
  <c r="T347" i="40" s="1"/>
  <c r="U347" i="40" s="1"/>
  <c r="K346" i="40"/>
  <c r="T346" i="40" s="1"/>
  <c r="U346" i="40" s="1"/>
  <c r="L345" i="40"/>
  <c r="K345" i="40"/>
  <c r="L344" i="40"/>
  <c r="K344" i="40"/>
  <c r="L343" i="40"/>
  <c r="K343" i="40"/>
  <c r="L342" i="40"/>
  <c r="K342" i="40"/>
  <c r="T342" i="40" s="1"/>
  <c r="U342" i="40" s="1"/>
  <c r="T341" i="40"/>
  <c r="U341" i="40" s="1"/>
  <c r="L341" i="40"/>
  <c r="K341" i="40"/>
  <c r="M340" i="40"/>
  <c r="T340" i="40" s="1"/>
  <c r="U340" i="40" s="1"/>
  <c r="M339" i="40"/>
  <c r="L339" i="40"/>
  <c r="K339" i="40"/>
  <c r="L338" i="40"/>
  <c r="K338" i="40"/>
  <c r="M338" i="40" s="1"/>
  <c r="T338" i="40" s="1"/>
  <c r="U338" i="40" s="1"/>
  <c r="U337" i="40"/>
  <c r="T337" i="40"/>
  <c r="M337" i="40"/>
  <c r="L336" i="40"/>
  <c r="K336" i="40"/>
  <c r="T335" i="40"/>
  <c r="U335" i="40" s="1"/>
  <c r="U334" i="40"/>
  <c r="T334" i="40"/>
  <c r="T333" i="40"/>
  <c r="U333" i="40" s="1"/>
  <c r="L332" i="40"/>
  <c r="K332" i="40"/>
  <c r="L331" i="40"/>
  <c r="K331" i="40"/>
  <c r="L330" i="40"/>
  <c r="K330" i="40"/>
  <c r="T330" i="40" s="1"/>
  <c r="U330" i="40" s="1"/>
  <c r="U329" i="40"/>
  <c r="K329" i="40"/>
  <c r="T329" i="40" s="1"/>
  <c r="K328" i="40"/>
  <c r="T328" i="40" s="1"/>
  <c r="U328" i="40" s="1"/>
  <c r="K327" i="40"/>
  <c r="T327" i="40" s="1"/>
  <c r="U327" i="40" s="1"/>
  <c r="K326" i="40"/>
  <c r="T326" i="40" s="1"/>
  <c r="U326" i="40" s="1"/>
  <c r="K325" i="40"/>
  <c r="T325" i="40" s="1"/>
  <c r="U325" i="40" s="1"/>
  <c r="K324" i="40"/>
  <c r="T324" i="40" s="1"/>
  <c r="U324" i="40" s="1"/>
  <c r="L323" i="40"/>
  <c r="K323" i="40"/>
  <c r="L322" i="40"/>
  <c r="K322" i="40"/>
  <c r="L321" i="40"/>
  <c r="K321" i="40"/>
  <c r="L320" i="40"/>
  <c r="K320" i="40"/>
  <c r="L319" i="40"/>
  <c r="K319" i="40"/>
  <c r="L318" i="40"/>
  <c r="K318" i="40"/>
  <c r="L317" i="40"/>
  <c r="K317" i="40"/>
  <c r="U316" i="40"/>
  <c r="T316" i="40"/>
  <c r="M316" i="40"/>
  <c r="U315" i="40"/>
  <c r="T315" i="40"/>
  <c r="M315" i="40"/>
  <c r="L314" i="40"/>
  <c r="K314" i="40"/>
  <c r="L313" i="40"/>
  <c r="K313" i="40"/>
  <c r="T313" i="40" s="1"/>
  <c r="U313" i="40" s="1"/>
  <c r="L312" i="40"/>
  <c r="K312" i="40"/>
  <c r="L311" i="40"/>
  <c r="K311" i="40"/>
  <c r="L310" i="40"/>
  <c r="K310" i="40"/>
  <c r="M310" i="40" s="1"/>
  <c r="L309" i="40"/>
  <c r="K309" i="40"/>
  <c r="U308" i="40"/>
  <c r="T308" i="40"/>
  <c r="L307" i="40"/>
  <c r="K307" i="40"/>
  <c r="L306" i="40"/>
  <c r="K306" i="40"/>
  <c r="T306" i="40" s="1"/>
  <c r="U306" i="40" s="1"/>
  <c r="U305" i="40"/>
  <c r="T305" i="40"/>
  <c r="L304" i="40"/>
  <c r="K304" i="40"/>
  <c r="T304" i="40" s="1"/>
  <c r="U304" i="40" s="1"/>
  <c r="T303" i="40"/>
  <c r="U303" i="40" s="1"/>
  <c r="L303" i="40"/>
  <c r="K303" i="40"/>
  <c r="M303" i="40" s="1"/>
  <c r="U302" i="40"/>
  <c r="T302" i="40"/>
  <c r="K301" i="40"/>
  <c r="T301" i="40" s="1"/>
  <c r="U301" i="40" s="1"/>
  <c r="K300" i="40"/>
  <c r="T300" i="40" s="1"/>
  <c r="U300" i="40" s="1"/>
  <c r="K299" i="40"/>
  <c r="T299" i="40" s="1"/>
  <c r="U299" i="40" s="1"/>
  <c r="K298" i="40"/>
  <c r="T298" i="40" s="1"/>
  <c r="U298" i="40" s="1"/>
  <c r="L297" i="40"/>
  <c r="K297" i="40"/>
  <c r="T296" i="40"/>
  <c r="U296" i="40" s="1"/>
  <c r="K295" i="40"/>
  <c r="T295" i="40" s="1"/>
  <c r="U295" i="40" s="1"/>
  <c r="T294" i="40"/>
  <c r="U294" i="40" s="1"/>
  <c r="K294" i="40"/>
  <c r="L293" i="40"/>
  <c r="K293" i="40"/>
  <c r="L292" i="40"/>
  <c r="T292" i="40" s="1"/>
  <c r="U292" i="40" s="1"/>
  <c r="K292" i="40"/>
  <c r="U291" i="40"/>
  <c r="T291" i="40"/>
  <c r="L290" i="40"/>
  <c r="M290" i="40" s="1"/>
  <c r="K290" i="40"/>
  <c r="L289" i="40"/>
  <c r="K289" i="40"/>
  <c r="M289" i="40" s="1"/>
  <c r="T289" i="40" s="1"/>
  <c r="U289" i="40" s="1"/>
  <c r="L288" i="40"/>
  <c r="K288" i="40"/>
  <c r="L287" i="40"/>
  <c r="K287" i="40"/>
  <c r="M286" i="40"/>
  <c r="T286" i="40" s="1"/>
  <c r="U286" i="40" s="1"/>
  <c r="L285" i="40"/>
  <c r="K285" i="40"/>
  <c r="L284" i="40"/>
  <c r="K284" i="40"/>
  <c r="L283" i="40"/>
  <c r="K283" i="40"/>
  <c r="U282" i="40"/>
  <c r="T282" i="40"/>
  <c r="U281" i="40"/>
  <c r="T281" i="40"/>
  <c r="L280" i="40"/>
  <c r="K280" i="40"/>
  <c r="L279" i="40"/>
  <c r="K279" i="40"/>
  <c r="L278" i="40"/>
  <c r="K278" i="40"/>
  <c r="L277" i="40"/>
  <c r="K277" i="40"/>
  <c r="L276" i="40"/>
  <c r="K276" i="40"/>
  <c r="L275" i="40"/>
  <c r="K275" i="40"/>
  <c r="L274" i="40"/>
  <c r="K274" i="40"/>
  <c r="L273" i="40"/>
  <c r="K273" i="40"/>
  <c r="L272" i="40"/>
  <c r="T272" i="40" s="1"/>
  <c r="U272" i="40" s="1"/>
  <c r="K272" i="40"/>
  <c r="L271" i="40"/>
  <c r="K271" i="40"/>
  <c r="L270" i="40"/>
  <c r="K270" i="40"/>
  <c r="L269" i="40"/>
  <c r="K269" i="40"/>
  <c r="T269" i="40" s="1"/>
  <c r="U269" i="40" s="1"/>
  <c r="L268" i="40"/>
  <c r="K268" i="40"/>
  <c r="L267" i="40"/>
  <c r="K267" i="40"/>
  <c r="T267" i="40" s="1"/>
  <c r="U267" i="40" s="1"/>
  <c r="U266" i="40"/>
  <c r="T266" i="40"/>
  <c r="L265" i="40"/>
  <c r="K265" i="40"/>
  <c r="T264" i="40"/>
  <c r="U264" i="40" s="1"/>
  <c r="L263" i="40"/>
  <c r="K263" i="40"/>
  <c r="G263" i="40"/>
  <c r="M262" i="40"/>
  <c r="T262" i="40" s="1"/>
  <c r="U262" i="40" s="1"/>
  <c r="U261" i="40"/>
  <c r="T261" i="40"/>
  <c r="T260" i="40"/>
  <c r="U260" i="40" s="1"/>
  <c r="M260" i="40"/>
  <c r="T259" i="40"/>
  <c r="U259" i="40" s="1"/>
  <c r="L258" i="40"/>
  <c r="K258" i="40"/>
  <c r="T258" i="40" s="1"/>
  <c r="U258" i="40" s="1"/>
  <c r="L257" i="40"/>
  <c r="K257" i="40"/>
  <c r="U256" i="40"/>
  <c r="T256" i="40"/>
  <c r="T255" i="40"/>
  <c r="U255" i="40" s="1"/>
  <c r="L255" i="40"/>
  <c r="K255" i="40"/>
  <c r="L254" i="40"/>
  <c r="G254" i="40"/>
  <c r="K254" i="40" s="1"/>
  <c r="U253" i="40"/>
  <c r="T253" i="40"/>
  <c r="L252" i="40"/>
  <c r="K252" i="40"/>
  <c r="L251" i="40"/>
  <c r="K251" i="40"/>
  <c r="T250" i="40"/>
  <c r="U250" i="40" s="1"/>
  <c r="U249" i="40"/>
  <c r="T249" i="40"/>
  <c r="T248" i="40"/>
  <c r="U248" i="40" s="1"/>
  <c r="M247" i="40"/>
  <c r="T247" i="40" s="1"/>
  <c r="U247" i="40" s="1"/>
  <c r="L246" i="40"/>
  <c r="K246" i="40"/>
  <c r="L245" i="40"/>
  <c r="K245" i="40"/>
  <c r="L244" i="40"/>
  <c r="K244" i="40"/>
  <c r="L243" i="40"/>
  <c r="K243" i="40"/>
  <c r="M243" i="40" s="1"/>
  <c r="T243" i="40" s="1"/>
  <c r="U243" i="40" s="1"/>
  <c r="L242" i="40"/>
  <c r="T242" i="40" s="1"/>
  <c r="U242" i="40" s="1"/>
  <c r="K242" i="40"/>
  <c r="L241" i="40"/>
  <c r="K241" i="40"/>
  <c r="M241" i="40" s="1"/>
  <c r="U240" i="40"/>
  <c r="T240" i="40"/>
  <c r="T239" i="40"/>
  <c r="U239" i="40" s="1"/>
  <c r="J239" i="40"/>
  <c r="G239" i="40"/>
  <c r="M238" i="40"/>
  <c r="T238" i="40" s="1"/>
  <c r="U238" i="40" s="1"/>
  <c r="M237" i="40"/>
  <c r="T237" i="40" s="1"/>
  <c r="U237" i="40" s="1"/>
  <c r="U236" i="40"/>
  <c r="T236" i="40"/>
  <c r="L235" i="40"/>
  <c r="K235" i="40"/>
  <c r="T235" i="40" s="1"/>
  <c r="U235" i="40" s="1"/>
  <c r="T234" i="40"/>
  <c r="U234" i="40" s="1"/>
  <c r="L233" i="40"/>
  <c r="K233" i="40"/>
  <c r="L232" i="40"/>
  <c r="K232" i="40"/>
  <c r="K231" i="40"/>
  <c r="T231" i="40" s="1"/>
  <c r="U231" i="40" s="1"/>
  <c r="K230" i="40"/>
  <c r="T230" i="40" s="1"/>
  <c r="U230" i="40" s="1"/>
  <c r="K229" i="40"/>
  <c r="T229" i="40" s="1"/>
  <c r="U229" i="40" s="1"/>
  <c r="T228" i="40"/>
  <c r="U228" i="40" s="1"/>
  <c r="K228" i="40"/>
  <c r="K227" i="40"/>
  <c r="T227" i="40" s="1"/>
  <c r="U227" i="40" s="1"/>
  <c r="T226" i="40"/>
  <c r="U226" i="40" s="1"/>
  <c r="K226" i="40"/>
  <c r="T225" i="40"/>
  <c r="U225" i="40" s="1"/>
  <c r="M225" i="40"/>
  <c r="L224" i="40"/>
  <c r="T224" i="40" s="1"/>
  <c r="U224" i="40" s="1"/>
  <c r="K224" i="40"/>
  <c r="L223" i="40"/>
  <c r="K223" i="40"/>
  <c r="L222" i="40"/>
  <c r="K222" i="40"/>
  <c r="L221" i="40"/>
  <c r="K221" i="40"/>
  <c r="L220" i="40"/>
  <c r="K220" i="40"/>
  <c r="U219" i="40"/>
  <c r="T219" i="40"/>
  <c r="U218" i="40"/>
  <c r="T218" i="40"/>
  <c r="L217" i="40"/>
  <c r="K217" i="40"/>
  <c r="L216" i="40"/>
  <c r="K216" i="40"/>
  <c r="L215" i="40"/>
  <c r="K215" i="40"/>
  <c r="L214" i="40"/>
  <c r="K214" i="40"/>
  <c r="L213" i="40"/>
  <c r="K213" i="40"/>
  <c r="G213" i="40"/>
  <c r="K212" i="40"/>
  <c r="T212" i="40" s="1"/>
  <c r="U212" i="40" s="1"/>
  <c r="K211" i="40"/>
  <c r="T211" i="40" s="1"/>
  <c r="U211" i="40" s="1"/>
  <c r="K210" i="40"/>
  <c r="T210" i="40" s="1"/>
  <c r="U210" i="40" s="1"/>
  <c r="U209" i="40"/>
  <c r="K209" i="40"/>
  <c r="T209" i="40" s="1"/>
  <c r="L208" i="40"/>
  <c r="K208" i="40"/>
  <c r="L207" i="40"/>
  <c r="K207" i="40"/>
  <c r="K206" i="40"/>
  <c r="T206" i="40" s="1"/>
  <c r="U206" i="40" s="1"/>
  <c r="K205" i="40"/>
  <c r="T205" i="40" s="1"/>
  <c r="U205" i="40" s="1"/>
  <c r="U204" i="40"/>
  <c r="M204" i="40"/>
  <c r="T204" i="40" s="1"/>
  <c r="L203" i="40"/>
  <c r="K203" i="40"/>
  <c r="T203" i="40" s="1"/>
  <c r="U203" i="40" s="1"/>
  <c r="L202" i="40"/>
  <c r="K202" i="40"/>
  <c r="L201" i="40"/>
  <c r="K201" i="40"/>
  <c r="T201" i="40" s="1"/>
  <c r="U201" i="40" s="1"/>
  <c r="L200" i="40"/>
  <c r="K200" i="40"/>
  <c r="L199" i="40"/>
  <c r="K199" i="40"/>
  <c r="L198" i="40"/>
  <c r="K198" i="40"/>
  <c r="L197" i="40"/>
  <c r="K197" i="40"/>
  <c r="T197" i="40" s="1"/>
  <c r="U197" i="40" s="1"/>
  <c r="T196" i="40"/>
  <c r="U196" i="40" s="1"/>
  <c r="L196" i="40"/>
  <c r="K196" i="40"/>
  <c r="T195" i="40"/>
  <c r="U195" i="40" s="1"/>
  <c r="M195" i="40"/>
  <c r="K194" i="40"/>
  <c r="T194" i="40" s="1"/>
  <c r="U194" i="40" s="1"/>
  <c r="K193" i="40"/>
  <c r="T193" i="40" s="1"/>
  <c r="U193" i="40" s="1"/>
  <c r="K192" i="40"/>
  <c r="T192" i="40" s="1"/>
  <c r="U192" i="40" s="1"/>
  <c r="K191" i="40"/>
  <c r="T191" i="40" s="1"/>
  <c r="U191" i="40" s="1"/>
  <c r="U190" i="40"/>
  <c r="T190" i="40"/>
  <c r="K189" i="40"/>
  <c r="T189" i="40" s="1"/>
  <c r="U189" i="40" s="1"/>
  <c r="K188" i="40"/>
  <c r="T188" i="40" s="1"/>
  <c r="U188" i="40" s="1"/>
  <c r="L187" i="40"/>
  <c r="K187" i="40"/>
  <c r="L186" i="40"/>
  <c r="K186" i="40"/>
  <c r="T185" i="40"/>
  <c r="U185" i="40" s="1"/>
  <c r="L184" i="40"/>
  <c r="K184" i="40"/>
  <c r="L183" i="40"/>
  <c r="K183" i="40"/>
  <c r="L182" i="40"/>
  <c r="K182" i="40"/>
  <c r="T182" i="40" s="1"/>
  <c r="U182" i="40" s="1"/>
  <c r="T181" i="40"/>
  <c r="U181" i="40" s="1"/>
  <c r="L181" i="40"/>
  <c r="K181" i="40"/>
  <c r="L180" i="40"/>
  <c r="K180" i="40"/>
  <c r="L179" i="40"/>
  <c r="K179" i="40"/>
  <c r="T178" i="40"/>
  <c r="U178" i="40" s="1"/>
  <c r="M178" i="40"/>
  <c r="M177" i="40"/>
  <c r="T177" i="40" s="1"/>
  <c r="U177" i="40" s="1"/>
  <c r="T176" i="40"/>
  <c r="U176" i="40" s="1"/>
  <c r="T175" i="40"/>
  <c r="U175" i="40" s="1"/>
  <c r="T174" i="40"/>
  <c r="U174" i="40" s="1"/>
  <c r="L173" i="40"/>
  <c r="K173" i="40"/>
  <c r="U172" i="40"/>
  <c r="T172" i="40"/>
  <c r="M172" i="40"/>
  <c r="K171" i="40"/>
  <c r="T171" i="40" s="1"/>
  <c r="U171" i="40" s="1"/>
  <c r="K170" i="40"/>
  <c r="T170" i="40" s="1"/>
  <c r="U170" i="40" s="1"/>
  <c r="U169" i="40"/>
  <c r="K169" i="40"/>
  <c r="T169" i="40" s="1"/>
  <c r="K168" i="40"/>
  <c r="T168" i="40" s="1"/>
  <c r="U168" i="40" s="1"/>
  <c r="L167" i="40"/>
  <c r="T167" i="40" s="1"/>
  <c r="U167" i="40" s="1"/>
  <c r="K167" i="40"/>
  <c r="K166" i="40"/>
  <c r="T166" i="40" s="1"/>
  <c r="U166" i="40" s="1"/>
  <c r="K165" i="40"/>
  <c r="T165" i="40" s="1"/>
  <c r="U165" i="40" s="1"/>
  <c r="U164" i="40"/>
  <c r="T164" i="40"/>
  <c r="M163" i="40"/>
  <c r="T163" i="40" s="1"/>
  <c r="U163" i="40" s="1"/>
  <c r="L162" i="40"/>
  <c r="K162" i="40"/>
  <c r="T162" i="40" s="1"/>
  <c r="U162" i="40" s="1"/>
  <c r="L161" i="40"/>
  <c r="K161" i="40"/>
  <c r="T161" i="40" s="1"/>
  <c r="U161" i="40" s="1"/>
  <c r="L160" i="40"/>
  <c r="K160" i="40"/>
  <c r="L159" i="40"/>
  <c r="K159" i="40"/>
  <c r="L158" i="40"/>
  <c r="K158" i="40"/>
  <c r="L157" i="40"/>
  <c r="K157" i="40"/>
  <c r="M157" i="40" s="1"/>
  <c r="T156" i="40"/>
  <c r="U156" i="40" s="1"/>
  <c r="M156" i="40"/>
  <c r="T155" i="40"/>
  <c r="U155" i="40" s="1"/>
  <c r="K154" i="40"/>
  <c r="T154" i="40" s="1"/>
  <c r="U154" i="40" s="1"/>
  <c r="T153" i="40"/>
  <c r="U153" i="40" s="1"/>
  <c r="L152" i="40"/>
  <c r="K152" i="40"/>
  <c r="U151" i="40"/>
  <c r="T151" i="40"/>
  <c r="K150" i="40"/>
  <c r="T150" i="40" s="1"/>
  <c r="U150" i="40" s="1"/>
  <c r="K149" i="40"/>
  <c r="T149" i="40" s="1"/>
  <c r="U149" i="40" s="1"/>
  <c r="K148" i="40"/>
  <c r="T148" i="40" s="1"/>
  <c r="U148" i="40" s="1"/>
  <c r="K147" i="40"/>
  <c r="T147" i="40" s="1"/>
  <c r="U147" i="40" s="1"/>
  <c r="T146" i="40"/>
  <c r="U146" i="40" s="1"/>
  <c r="L145" i="40"/>
  <c r="K145" i="40"/>
  <c r="M145" i="40" s="1"/>
  <c r="T144" i="40"/>
  <c r="U144" i="40" s="1"/>
  <c r="K144" i="40"/>
  <c r="K143" i="40"/>
  <c r="T143" i="40" s="1"/>
  <c r="U143" i="40" s="1"/>
  <c r="U142" i="40"/>
  <c r="T142" i="40"/>
  <c r="L141" i="40"/>
  <c r="K141" i="40"/>
  <c r="L140" i="40"/>
  <c r="K140" i="40"/>
  <c r="T140" i="40" s="1"/>
  <c r="U140" i="40" s="1"/>
  <c r="L139" i="40"/>
  <c r="K139" i="40"/>
  <c r="L138" i="40"/>
  <c r="K138" i="40"/>
  <c r="T138" i="40" s="1"/>
  <c r="U138" i="40" s="1"/>
  <c r="M137" i="40"/>
  <c r="T137" i="40" s="1"/>
  <c r="U137" i="40" s="1"/>
  <c r="L136" i="40"/>
  <c r="K136" i="40"/>
  <c r="L135" i="40"/>
  <c r="K135" i="40"/>
  <c r="L134" i="40"/>
  <c r="K134" i="40"/>
  <c r="L133" i="40"/>
  <c r="K133" i="40"/>
  <c r="T133" i="40" s="1"/>
  <c r="U133" i="40" s="1"/>
  <c r="L132" i="40"/>
  <c r="K132" i="40"/>
  <c r="L131" i="40"/>
  <c r="K131" i="40"/>
  <c r="M130" i="40"/>
  <c r="T130" i="40" s="1"/>
  <c r="U130" i="40" s="1"/>
  <c r="T129" i="40"/>
  <c r="U129" i="40" s="1"/>
  <c r="U128" i="40"/>
  <c r="T128" i="40"/>
  <c r="T127" i="40"/>
  <c r="U127" i="40" s="1"/>
  <c r="U126" i="40"/>
  <c r="T126" i="40"/>
  <c r="T125" i="40"/>
  <c r="U125" i="40" s="1"/>
  <c r="T124" i="40"/>
  <c r="U124" i="40" s="1"/>
  <c r="L123" i="40"/>
  <c r="G123" i="40"/>
  <c r="K123" i="40" s="1"/>
  <c r="L122" i="40"/>
  <c r="K122" i="40"/>
  <c r="M122" i="40" s="1"/>
  <c r="U121" i="40"/>
  <c r="L121" i="40"/>
  <c r="K121" i="40"/>
  <c r="T121" i="40" s="1"/>
  <c r="L120" i="40"/>
  <c r="K120" i="40"/>
  <c r="L119" i="40"/>
  <c r="K119" i="40"/>
  <c r="L118" i="40"/>
  <c r="K118" i="40"/>
  <c r="L117" i="40"/>
  <c r="K117" i="40"/>
  <c r="M117" i="40" s="1"/>
  <c r="L116" i="40"/>
  <c r="T116" i="40" s="1"/>
  <c r="U116" i="40" s="1"/>
  <c r="K116" i="40"/>
  <c r="T115" i="40"/>
  <c r="U115" i="40" s="1"/>
  <c r="L114" i="40"/>
  <c r="K114" i="40"/>
  <c r="M114" i="40" s="1"/>
  <c r="U113" i="40"/>
  <c r="T113" i="40"/>
  <c r="T112" i="40"/>
  <c r="U112" i="40" s="1"/>
  <c r="U111" i="40"/>
  <c r="T111" i="40"/>
  <c r="L110" i="40"/>
  <c r="K110" i="40"/>
  <c r="L109" i="40"/>
  <c r="T109" i="40" s="1"/>
  <c r="U109" i="40" s="1"/>
  <c r="K109" i="40"/>
  <c r="L108" i="40"/>
  <c r="K108" i="40"/>
  <c r="U107" i="40"/>
  <c r="M107" i="40"/>
  <c r="T107" i="40" s="1"/>
  <c r="T106" i="40"/>
  <c r="U106" i="40" s="1"/>
  <c r="M106" i="40"/>
  <c r="U105" i="40"/>
  <c r="T105" i="40"/>
  <c r="L104" i="40"/>
  <c r="K104" i="40"/>
  <c r="M104" i="40" s="1"/>
  <c r="T103" i="40"/>
  <c r="U103" i="40" s="1"/>
  <c r="U102" i="40"/>
  <c r="T102" i="40"/>
  <c r="L101" i="40"/>
  <c r="K101" i="40"/>
  <c r="L100" i="40"/>
  <c r="K100" i="40"/>
  <c r="L99" i="40"/>
  <c r="K99" i="40"/>
  <c r="L98" i="40"/>
  <c r="K98" i="40"/>
  <c r="L97" i="40"/>
  <c r="K97" i="40"/>
  <c r="L96" i="40"/>
  <c r="K96" i="40"/>
  <c r="M96" i="40" s="1"/>
  <c r="T96" i="40" s="1"/>
  <c r="U96" i="40" s="1"/>
  <c r="L95" i="40"/>
  <c r="K95" i="40"/>
  <c r="L94" i="40"/>
  <c r="K94" i="40"/>
  <c r="M94" i="40" s="1"/>
  <c r="M93" i="40"/>
  <c r="L93" i="40"/>
  <c r="K93" i="40"/>
  <c r="M92" i="40"/>
  <c r="T92" i="40" s="1"/>
  <c r="U92" i="40" s="1"/>
  <c r="L92" i="40"/>
  <c r="K92" i="40"/>
  <c r="L91" i="40"/>
  <c r="K91" i="40"/>
  <c r="T91" i="40" s="1"/>
  <c r="U91" i="40" s="1"/>
  <c r="U90" i="40"/>
  <c r="T90" i="40"/>
  <c r="L89" i="40"/>
  <c r="K89" i="40"/>
  <c r="L88" i="40"/>
  <c r="K88" i="40"/>
  <c r="K87" i="40"/>
  <c r="T87" i="40" s="1"/>
  <c r="U87" i="40" s="1"/>
  <c r="K86" i="40"/>
  <c r="T86" i="40" s="1"/>
  <c r="U86" i="40" s="1"/>
  <c r="K85" i="40"/>
  <c r="T85" i="40" s="1"/>
  <c r="U85" i="40" s="1"/>
  <c r="K84" i="40"/>
  <c r="T84" i="40" s="1"/>
  <c r="U84" i="40" s="1"/>
  <c r="M83" i="40"/>
  <c r="T83" i="40" s="1"/>
  <c r="U83" i="40" s="1"/>
  <c r="K82" i="40"/>
  <c r="T82" i="40" s="1"/>
  <c r="U82" i="40" s="1"/>
  <c r="K81" i="40"/>
  <c r="T81" i="40" s="1"/>
  <c r="U81" i="40" s="1"/>
  <c r="L80" i="40"/>
  <c r="K80" i="40"/>
  <c r="L79" i="40"/>
  <c r="K79" i="40"/>
  <c r="L78" i="40"/>
  <c r="K78" i="40"/>
  <c r="L77" i="40"/>
  <c r="K77" i="40"/>
  <c r="T77" i="40" s="1"/>
  <c r="U77" i="40" s="1"/>
  <c r="M76" i="40"/>
  <c r="L76" i="40"/>
  <c r="K76" i="40"/>
  <c r="L75" i="40"/>
  <c r="K75" i="40"/>
  <c r="M75" i="40" s="1"/>
  <c r="T75" i="40" s="1"/>
  <c r="U75" i="40" s="1"/>
  <c r="L74" i="40"/>
  <c r="K74" i="40"/>
  <c r="L73" i="40"/>
  <c r="K73" i="40"/>
  <c r="L72" i="40"/>
  <c r="K72" i="40"/>
  <c r="L71" i="40"/>
  <c r="K71" i="40"/>
  <c r="L70" i="40"/>
  <c r="K70" i="40"/>
  <c r="M70" i="40" s="1"/>
  <c r="T69" i="40"/>
  <c r="U69" i="40" s="1"/>
  <c r="L68" i="40"/>
  <c r="K68" i="40"/>
  <c r="T68" i="40" s="1"/>
  <c r="U68" i="40" s="1"/>
  <c r="L67" i="40"/>
  <c r="K67" i="40"/>
  <c r="L66" i="40"/>
  <c r="K66" i="40"/>
  <c r="U65" i="40"/>
  <c r="T65" i="40"/>
  <c r="U64" i="40"/>
  <c r="T64" i="40"/>
  <c r="L63" i="40"/>
  <c r="K63" i="40"/>
  <c r="U62" i="40"/>
  <c r="T62" i="40"/>
  <c r="U61" i="40"/>
  <c r="T61" i="40"/>
  <c r="L60" i="40"/>
  <c r="K60" i="40"/>
  <c r="L59" i="40"/>
  <c r="K59" i="40"/>
  <c r="L58" i="40"/>
  <c r="K58" i="40"/>
  <c r="L57" i="40"/>
  <c r="M57" i="40" s="1"/>
  <c r="K57" i="40"/>
  <c r="L56" i="40"/>
  <c r="K56" i="40"/>
  <c r="T56" i="40" s="1"/>
  <c r="U56" i="40" s="1"/>
  <c r="L55" i="40"/>
  <c r="K55" i="40"/>
  <c r="L54" i="40"/>
  <c r="K54" i="40"/>
  <c r="T54" i="40" s="1"/>
  <c r="U54" i="40" s="1"/>
  <c r="L53" i="40"/>
  <c r="K53" i="40"/>
  <c r="L52" i="40"/>
  <c r="K52" i="40"/>
  <c r="M51" i="40"/>
  <c r="T51" i="40" s="1"/>
  <c r="U51" i="40" s="1"/>
  <c r="L50" i="40"/>
  <c r="M50" i="40" s="1"/>
  <c r="K50" i="40"/>
  <c r="G50" i="40"/>
  <c r="M49" i="40"/>
  <c r="L49" i="40"/>
  <c r="K49" i="40"/>
  <c r="T48" i="40"/>
  <c r="U48" i="40" s="1"/>
  <c r="M48" i="40"/>
  <c r="L47" i="40"/>
  <c r="T47" i="40" s="1"/>
  <c r="U47" i="40" s="1"/>
  <c r="K47" i="40"/>
  <c r="L46" i="40"/>
  <c r="K46" i="40"/>
  <c r="U45" i="40"/>
  <c r="T45" i="40"/>
  <c r="L44" i="40"/>
  <c r="K44" i="40"/>
  <c r="U43" i="40"/>
  <c r="T43" i="40"/>
  <c r="U42" i="40"/>
  <c r="T42" i="40"/>
  <c r="M42" i="40"/>
  <c r="K41" i="40"/>
  <c r="T41" i="40" s="1"/>
  <c r="U41" i="40" s="1"/>
  <c r="K40" i="40"/>
  <c r="T40" i="40" s="1"/>
  <c r="U40" i="40" s="1"/>
  <c r="T39" i="40"/>
  <c r="U39" i="40" s="1"/>
  <c r="K39" i="40"/>
  <c r="K38" i="40"/>
  <c r="T38" i="40" s="1"/>
  <c r="U38" i="40" s="1"/>
  <c r="K37" i="40"/>
  <c r="T37" i="40" s="1"/>
  <c r="U37" i="40" s="1"/>
  <c r="K36" i="40"/>
  <c r="T36" i="40" s="1"/>
  <c r="U36" i="40" s="1"/>
  <c r="L35" i="40"/>
  <c r="K35" i="40"/>
  <c r="L34" i="40"/>
  <c r="K34" i="40"/>
  <c r="L33" i="40"/>
  <c r="K33" i="40"/>
  <c r="L32" i="40"/>
  <c r="K32" i="40"/>
  <c r="L31" i="40"/>
  <c r="K31" i="40"/>
  <c r="L30" i="40"/>
  <c r="K30" i="40"/>
  <c r="L29" i="40"/>
  <c r="M29" i="40" s="1"/>
  <c r="K29" i="40"/>
  <c r="T28" i="40"/>
  <c r="U28" i="40" s="1"/>
  <c r="T27" i="40"/>
  <c r="U27" i="40" s="1"/>
  <c r="L27" i="40"/>
  <c r="K27" i="40"/>
  <c r="L26" i="40"/>
  <c r="G26" i="40"/>
  <c r="T25" i="40"/>
  <c r="U25" i="40" s="1"/>
  <c r="T24" i="40"/>
  <c r="U24" i="40" s="1"/>
  <c r="K23" i="40"/>
  <c r="T23" i="40" s="1"/>
  <c r="U23" i="40" s="1"/>
  <c r="K22" i="40"/>
  <c r="T22" i="40" s="1"/>
  <c r="U22" i="40" s="1"/>
  <c r="K21" i="40"/>
  <c r="T21" i="40" s="1"/>
  <c r="U21" i="40" s="1"/>
  <c r="K20" i="40"/>
  <c r="T20" i="40" s="1"/>
  <c r="U20" i="40" s="1"/>
  <c r="L19" i="40"/>
  <c r="K19" i="40"/>
  <c r="K18" i="40"/>
  <c r="T18" i="40" s="1"/>
  <c r="U18" i="40" s="1"/>
  <c r="K17" i="40"/>
  <c r="T17" i="40" s="1"/>
  <c r="U17" i="40" s="1"/>
  <c r="L16" i="40"/>
  <c r="K16" i="40"/>
  <c r="L15" i="40"/>
  <c r="G15" i="40"/>
  <c r="L14" i="40"/>
  <c r="K14" i="40"/>
  <c r="L13" i="40"/>
  <c r="K13" i="40"/>
  <c r="L12" i="40"/>
  <c r="K12" i="40"/>
  <c r="L11" i="40"/>
  <c r="K11" i="40"/>
  <c r="L10" i="40"/>
  <c r="K10" i="40"/>
  <c r="L9" i="40"/>
  <c r="M9" i="40" s="1"/>
  <c r="T9" i="40" s="1"/>
  <c r="U9" i="40" s="1"/>
  <c r="K9" i="40"/>
  <c r="L8" i="40"/>
  <c r="K8" i="40"/>
  <c r="U7" i="40"/>
  <c r="T7" i="40"/>
  <c r="L6" i="40"/>
  <c r="K6" i="40"/>
  <c r="N5" i="40"/>
  <c r="L5" i="40"/>
  <c r="K5" i="40"/>
  <c r="U4" i="40"/>
  <c r="T4" i="40"/>
  <c r="M3" i="40"/>
  <c r="T3" i="40" s="1"/>
  <c r="U3" i="40" s="1"/>
  <c r="AG81" i="39"/>
  <c r="AF80" i="39"/>
  <c r="AE80" i="39"/>
  <c r="AD80" i="39"/>
  <c r="AC80" i="39"/>
  <c r="AB80" i="39"/>
  <c r="AA80" i="39"/>
  <c r="Z80" i="39"/>
  <c r="Y80" i="39"/>
  <c r="X80" i="39"/>
  <c r="W80" i="39"/>
  <c r="V80" i="39"/>
  <c r="U80" i="39"/>
  <c r="T80" i="39"/>
  <c r="S80" i="39"/>
  <c r="R80" i="39"/>
  <c r="Q80" i="39"/>
  <c r="P80" i="39"/>
  <c r="O80" i="39"/>
  <c r="N80" i="39"/>
  <c r="M80" i="39"/>
  <c r="K80" i="39"/>
  <c r="J80" i="39"/>
  <c r="I80" i="39"/>
  <c r="H80" i="39"/>
  <c r="G80" i="39"/>
  <c r="F80" i="39"/>
  <c r="E80" i="39"/>
  <c r="D80" i="39"/>
  <c r="C80" i="39"/>
  <c r="B80" i="39"/>
  <c r="AG79" i="39"/>
  <c r="AG78" i="39"/>
  <c r="AG80" i="39" s="1"/>
  <c r="AG77" i="39"/>
  <c r="V657" i="38"/>
  <c r="U657" i="38"/>
  <c r="X656" i="38"/>
  <c r="V656" i="38"/>
  <c r="W656" i="38" s="1"/>
  <c r="U656" i="38"/>
  <c r="V655" i="38"/>
  <c r="W655" i="38" s="1"/>
  <c r="X655" i="38" s="1"/>
  <c r="U655" i="38"/>
  <c r="V654" i="38"/>
  <c r="W654" i="38" s="1"/>
  <c r="X654" i="38" s="1"/>
  <c r="U654" i="38"/>
  <c r="V653" i="38"/>
  <c r="W653" i="38" s="1"/>
  <c r="X653" i="38" s="1"/>
  <c r="U653" i="38"/>
  <c r="X652" i="38"/>
  <c r="V652" i="38"/>
  <c r="W652" i="38" s="1"/>
  <c r="U652" i="38"/>
  <c r="V651" i="38"/>
  <c r="W651" i="38" s="1"/>
  <c r="X651" i="38" s="1"/>
  <c r="U651" i="38"/>
  <c r="V650" i="38"/>
  <c r="W650" i="38" s="1"/>
  <c r="X650" i="38" s="1"/>
  <c r="U650" i="38"/>
  <c r="V649" i="38"/>
  <c r="W649" i="38" s="1"/>
  <c r="X649" i="38" s="1"/>
  <c r="U649" i="38"/>
  <c r="X648" i="38"/>
  <c r="V648" i="38"/>
  <c r="W648" i="38" s="1"/>
  <c r="U648" i="38"/>
  <c r="V647" i="38"/>
  <c r="W647" i="38" s="1"/>
  <c r="X647" i="38" s="1"/>
  <c r="U647" i="38"/>
  <c r="V646" i="38"/>
  <c r="W646" i="38" s="1"/>
  <c r="X646" i="38" s="1"/>
  <c r="U646" i="38"/>
  <c r="V645" i="38"/>
  <c r="W645" i="38" s="1"/>
  <c r="X645" i="38" s="1"/>
  <c r="U645" i="38"/>
  <c r="Q644" i="38"/>
  <c r="U643" i="38"/>
  <c r="V643" i="38" s="1"/>
  <c r="W643" i="38" s="1"/>
  <c r="X643" i="38" s="1"/>
  <c r="X642" i="38"/>
  <c r="W642" i="38"/>
  <c r="U642" i="38"/>
  <c r="V642" i="38" s="1"/>
  <c r="U641" i="38"/>
  <c r="V641" i="38" s="1"/>
  <c r="W641" i="38" s="1"/>
  <c r="X641" i="38" s="1"/>
  <c r="U640" i="38"/>
  <c r="V640" i="38" s="1"/>
  <c r="W640" i="38" s="1"/>
  <c r="X640" i="38" s="1"/>
  <c r="U639" i="38"/>
  <c r="V639" i="38" s="1"/>
  <c r="W639" i="38" s="1"/>
  <c r="X639" i="38" s="1"/>
  <c r="X638" i="38"/>
  <c r="W638" i="38"/>
  <c r="U638" i="38"/>
  <c r="V638" i="38" s="1"/>
  <c r="U637" i="38"/>
  <c r="V637" i="38" s="1"/>
  <c r="W637" i="38" s="1"/>
  <c r="X637" i="38" s="1"/>
  <c r="U636" i="38"/>
  <c r="V636" i="38" s="1"/>
  <c r="W636" i="38" s="1"/>
  <c r="X636" i="38" s="1"/>
  <c r="U635" i="38"/>
  <c r="V635" i="38" s="1"/>
  <c r="W635" i="38" s="1"/>
  <c r="X635" i="38" s="1"/>
  <c r="X634" i="38"/>
  <c r="W634" i="38"/>
  <c r="U634" i="38"/>
  <c r="V634" i="38" s="1"/>
  <c r="U633" i="38"/>
  <c r="V633" i="38" s="1"/>
  <c r="W633" i="38" s="1"/>
  <c r="X633" i="38" s="1"/>
  <c r="U632" i="38"/>
  <c r="V632" i="38" s="1"/>
  <c r="W632" i="38" s="1"/>
  <c r="X632" i="38" s="1"/>
  <c r="U631" i="38"/>
  <c r="V631" i="38" s="1"/>
  <c r="W631" i="38" s="1"/>
  <c r="X631" i="38" s="1"/>
  <c r="X630" i="38"/>
  <c r="W630" i="38"/>
  <c r="U630" i="38"/>
  <c r="V630" i="38" s="1"/>
  <c r="U629" i="38"/>
  <c r="V629" i="38" s="1"/>
  <c r="W629" i="38" s="1"/>
  <c r="X629" i="38" s="1"/>
  <c r="U628" i="38"/>
  <c r="V628" i="38" s="1"/>
  <c r="Q628" i="38"/>
  <c r="U627" i="38"/>
  <c r="V627" i="38" s="1"/>
  <c r="W627" i="38" s="1"/>
  <c r="X627" i="38" s="1"/>
  <c r="X626" i="38"/>
  <c r="U626" i="38"/>
  <c r="V626" i="38" s="1"/>
  <c r="W626" i="38" s="1"/>
  <c r="V625" i="38"/>
  <c r="W625" i="38" s="1"/>
  <c r="X625" i="38" s="1"/>
  <c r="U625" i="38"/>
  <c r="V624" i="38"/>
  <c r="W624" i="38" s="1"/>
  <c r="X624" i="38" s="1"/>
  <c r="U624" i="38"/>
  <c r="U623" i="38"/>
  <c r="V623" i="38" s="1"/>
  <c r="W623" i="38" s="1"/>
  <c r="X623" i="38" s="1"/>
  <c r="U622" i="38"/>
  <c r="V622" i="38" s="1"/>
  <c r="W622" i="38" s="1"/>
  <c r="X622" i="38" s="1"/>
  <c r="V621" i="38"/>
  <c r="W621" i="38" s="1"/>
  <c r="X621" i="38" s="1"/>
  <c r="U621" i="38"/>
  <c r="V620" i="38"/>
  <c r="U620" i="38"/>
  <c r="G620" i="38"/>
  <c r="U619" i="38"/>
  <c r="V619" i="38" s="1"/>
  <c r="W619" i="38" s="1"/>
  <c r="X619" i="38" s="1"/>
  <c r="U618" i="38"/>
  <c r="V618" i="38" s="1"/>
  <c r="W618" i="38" s="1"/>
  <c r="X618" i="38" s="1"/>
  <c r="W617" i="38"/>
  <c r="X617" i="38" s="1"/>
  <c r="U617" i="38"/>
  <c r="V617" i="38" s="1"/>
  <c r="W616" i="38"/>
  <c r="X616" i="38" s="1"/>
  <c r="V616" i="38"/>
  <c r="U616" i="38"/>
  <c r="U615" i="38"/>
  <c r="V615" i="38" s="1"/>
  <c r="W615" i="38" s="1"/>
  <c r="X615" i="38" s="1"/>
  <c r="U614" i="38"/>
  <c r="V614" i="38" s="1"/>
  <c r="W614" i="38" s="1"/>
  <c r="X614" i="38" s="1"/>
  <c r="W613" i="38"/>
  <c r="X613" i="38" s="1"/>
  <c r="U613" i="38"/>
  <c r="V613" i="38" s="1"/>
  <c r="W612" i="38"/>
  <c r="X612" i="38" s="1"/>
  <c r="V612" i="38"/>
  <c r="U612" i="38"/>
  <c r="U611" i="38"/>
  <c r="V611" i="38" s="1"/>
  <c r="W611" i="38" s="1"/>
  <c r="X611" i="38" s="1"/>
  <c r="U610" i="38"/>
  <c r="V610" i="38" s="1"/>
  <c r="W610" i="38" s="1"/>
  <c r="X610" i="38" s="1"/>
  <c r="W609" i="38"/>
  <c r="X609" i="38" s="1"/>
  <c r="U609" i="38"/>
  <c r="V609" i="38" s="1"/>
  <c r="W608" i="38"/>
  <c r="X608" i="38" s="1"/>
  <c r="V608" i="38"/>
  <c r="U608" i="38"/>
  <c r="G608" i="38"/>
  <c r="X607" i="38"/>
  <c r="W607" i="38"/>
  <c r="V607" i="38"/>
  <c r="U607" i="38"/>
  <c r="G606" i="38"/>
  <c r="U606" i="38" s="1"/>
  <c r="V606" i="38" s="1"/>
  <c r="W606" i="38" s="1"/>
  <c r="X606" i="38" s="1"/>
  <c r="W605" i="38"/>
  <c r="X605" i="38" s="1"/>
  <c r="U605" i="38"/>
  <c r="V605" i="38" s="1"/>
  <c r="W604" i="38"/>
  <c r="X604" i="38" s="1"/>
  <c r="U604" i="38"/>
  <c r="V604" i="38" s="1"/>
  <c r="U603" i="38"/>
  <c r="V603" i="38" s="1"/>
  <c r="W603" i="38" s="1"/>
  <c r="X603" i="38" s="1"/>
  <c r="U602" i="38"/>
  <c r="V602" i="38" s="1"/>
  <c r="W602" i="38" s="1"/>
  <c r="X602" i="38" s="1"/>
  <c r="W601" i="38"/>
  <c r="X601" i="38" s="1"/>
  <c r="U601" i="38"/>
  <c r="V601" i="38" s="1"/>
  <c r="W600" i="38"/>
  <c r="X600" i="38" s="1"/>
  <c r="U600" i="38"/>
  <c r="V600" i="38" s="1"/>
  <c r="U599" i="38"/>
  <c r="V599" i="38" s="1"/>
  <c r="W599" i="38" s="1"/>
  <c r="X599" i="38" s="1"/>
  <c r="G598" i="38"/>
  <c r="U597" i="38"/>
  <c r="V597" i="38" s="1"/>
  <c r="W597" i="38" s="1"/>
  <c r="X597" i="38" s="1"/>
  <c r="L596" i="38"/>
  <c r="K596" i="38"/>
  <c r="V595" i="38"/>
  <c r="W595" i="38" s="1"/>
  <c r="X595" i="38" s="1"/>
  <c r="U595" i="38"/>
  <c r="X594" i="38"/>
  <c r="V594" i="38"/>
  <c r="W594" i="38" s="1"/>
  <c r="U594" i="38"/>
  <c r="V593" i="38"/>
  <c r="W593" i="38" s="1"/>
  <c r="X593" i="38" s="1"/>
  <c r="U593" i="38"/>
  <c r="X592" i="38"/>
  <c r="V592" i="38"/>
  <c r="W592" i="38" s="1"/>
  <c r="U592" i="38"/>
  <c r="V591" i="38"/>
  <c r="W591" i="38" s="1"/>
  <c r="X591" i="38" s="1"/>
  <c r="U591" i="38"/>
  <c r="X590" i="38"/>
  <c r="V590" i="38"/>
  <c r="W590" i="38" s="1"/>
  <c r="U590" i="38"/>
  <c r="V589" i="38"/>
  <c r="W589" i="38" s="1"/>
  <c r="X589" i="38" s="1"/>
  <c r="U589" i="38"/>
  <c r="X588" i="38"/>
  <c r="V588" i="38"/>
  <c r="W588" i="38" s="1"/>
  <c r="U588" i="38"/>
  <c r="V587" i="38"/>
  <c r="W587" i="38" s="1"/>
  <c r="X587" i="38" s="1"/>
  <c r="U587" i="38"/>
  <c r="X586" i="38"/>
  <c r="V586" i="38"/>
  <c r="W586" i="38" s="1"/>
  <c r="U586" i="38"/>
  <c r="V585" i="38"/>
  <c r="W585" i="38" s="1"/>
  <c r="X585" i="38" s="1"/>
  <c r="U585" i="38"/>
  <c r="L584" i="38"/>
  <c r="K584" i="38"/>
  <c r="U583" i="38"/>
  <c r="V583" i="38" s="1"/>
  <c r="W583" i="38" s="1"/>
  <c r="X583" i="38" s="1"/>
  <c r="X582" i="38"/>
  <c r="U582" i="38"/>
  <c r="V582" i="38" s="1"/>
  <c r="W582" i="38" s="1"/>
  <c r="X581" i="38"/>
  <c r="V581" i="38"/>
  <c r="W581" i="38" s="1"/>
  <c r="U581" i="38"/>
  <c r="U580" i="38"/>
  <c r="V580" i="38" s="1"/>
  <c r="W580" i="38" s="1"/>
  <c r="X580" i="38" s="1"/>
  <c r="U579" i="38"/>
  <c r="V579" i="38" s="1"/>
  <c r="W579" i="38" s="1"/>
  <c r="X579" i="38" s="1"/>
  <c r="X578" i="38"/>
  <c r="U578" i="38"/>
  <c r="V578" i="38" s="1"/>
  <c r="W578" i="38" s="1"/>
  <c r="X577" i="38"/>
  <c r="V577" i="38"/>
  <c r="W577" i="38" s="1"/>
  <c r="U577" i="38"/>
  <c r="U576" i="38"/>
  <c r="V576" i="38" s="1"/>
  <c r="W576" i="38" s="1"/>
  <c r="X576" i="38" s="1"/>
  <c r="M575" i="38"/>
  <c r="L575" i="38"/>
  <c r="U575" i="38" s="1"/>
  <c r="V575" i="38" s="1"/>
  <c r="K575" i="38"/>
  <c r="X574" i="38"/>
  <c r="W574" i="38"/>
  <c r="U574" i="38"/>
  <c r="V574" i="38" s="1"/>
  <c r="W573" i="38"/>
  <c r="X573" i="38" s="1"/>
  <c r="U573" i="38"/>
  <c r="V573" i="38" s="1"/>
  <c r="U572" i="38"/>
  <c r="V572" i="38" s="1"/>
  <c r="W572" i="38" s="1"/>
  <c r="X572" i="38" s="1"/>
  <c r="U571" i="38"/>
  <c r="V571" i="38" s="1"/>
  <c r="W571" i="38" s="1"/>
  <c r="X571" i="38" s="1"/>
  <c r="W570" i="38"/>
  <c r="X570" i="38" s="1"/>
  <c r="U570" i="38"/>
  <c r="V570" i="38" s="1"/>
  <c r="W569" i="38"/>
  <c r="X569" i="38" s="1"/>
  <c r="V569" i="38"/>
  <c r="U569" i="38"/>
  <c r="V568" i="38"/>
  <c r="W568" i="38" s="1"/>
  <c r="X568" i="38" s="1"/>
  <c r="U568" i="38"/>
  <c r="M568" i="38"/>
  <c r="W567" i="38"/>
  <c r="X567" i="38" s="1"/>
  <c r="U567" i="38"/>
  <c r="V567" i="38" s="1"/>
  <c r="U566" i="38"/>
  <c r="V566" i="38" s="1"/>
  <c r="W566" i="38" s="1"/>
  <c r="X566" i="38" s="1"/>
  <c r="W565" i="38"/>
  <c r="X565" i="38" s="1"/>
  <c r="G565" i="38"/>
  <c r="U565" i="38" s="1"/>
  <c r="V565" i="38" s="1"/>
  <c r="X564" i="38"/>
  <c r="U564" i="38"/>
  <c r="V564" i="38" s="1"/>
  <c r="W564" i="38" s="1"/>
  <c r="X563" i="38"/>
  <c r="U563" i="38"/>
  <c r="V563" i="38" s="1"/>
  <c r="W563" i="38" s="1"/>
  <c r="X562" i="38"/>
  <c r="U562" i="38"/>
  <c r="V562" i="38" s="1"/>
  <c r="W562" i="38" s="1"/>
  <c r="X561" i="38"/>
  <c r="U561" i="38"/>
  <c r="V561" i="38" s="1"/>
  <c r="W561" i="38" s="1"/>
  <c r="X560" i="38"/>
  <c r="U560" i="38"/>
  <c r="V560" i="38" s="1"/>
  <c r="W560" i="38" s="1"/>
  <c r="X559" i="38"/>
  <c r="U559" i="38"/>
  <c r="V559" i="38" s="1"/>
  <c r="W559" i="38" s="1"/>
  <c r="U558" i="38"/>
  <c r="V558" i="38" s="1"/>
  <c r="W558" i="38" s="1"/>
  <c r="X558" i="38" s="1"/>
  <c r="U557" i="38"/>
  <c r="V557" i="38" s="1"/>
  <c r="W557" i="38" s="1"/>
  <c r="X557" i="38" s="1"/>
  <c r="U556" i="38"/>
  <c r="V556" i="38" s="1"/>
  <c r="W556" i="38" s="1"/>
  <c r="X556" i="38" s="1"/>
  <c r="U555" i="38"/>
  <c r="V555" i="38" s="1"/>
  <c r="W555" i="38" s="1"/>
  <c r="X555" i="38" s="1"/>
  <c r="U554" i="38"/>
  <c r="V554" i="38" s="1"/>
  <c r="G554" i="38"/>
  <c r="U553" i="38"/>
  <c r="V553" i="38" s="1"/>
  <c r="W553" i="38" s="1"/>
  <c r="X553" i="38" s="1"/>
  <c r="V552" i="38"/>
  <c r="W552" i="38" s="1"/>
  <c r="X552" i="38" s="1"/>
  <c r="U552" i="38"/>
  <c r="U551" i="38"/>
  <c r="V551" i="38" s="1"/>
  <c r="W551" i="38" s="1"/>
  <c r="X551" i="38" s="1"/>
  <c r="V550" i="38"/>
  <c r="W550" i="38" s="1"/>
  <c r="X550" i="38" s="1"/>
  <c r="U550" i="38"/>
  <c r="U549" i="38"/>
  <c r="V549" i="38" s="1"/>
  <c r="W549" i="38" s="1"/>
  <c r="X549" i="38" s="1"/>
  <c r="V548" i="38"/>
  <c r="W548" i="38" s="1"/>
  <c r="X548" i="38" s="1"/>
  <c r="U548" i="38"/>
  <c r="L547" i="38"/>
  <c r="G547" i="38"/>
  <c r="U546" i="38"/>
  <c r="V546" i="38" s="1"/>
  <c r="W546" i="38" s="1"/>
  <c r="X546" i="38" s="1"/>
  <c r="K545" i="38"/>
  <c r="L544" i="38"/>
  <c r="G544" i="38"/>
  <c r="U543" i="38"/>
  <c r="V543" i="38" s="1"/>
  <c r="L543" i="38"/>
  <c r="K543" i="38"/>
  <c r="L542" i="38"/>
  <c r="K542" i="38"/>
  <c r="L541" i="38"/>
  <c r="K541" i="38"/>
  <c r="V540" i="38"/>
  <c r="W540" i="38" s="1"/>
  <c r="X540" i="38" s="1"/>
  <c r="U540" i="38"/>
  <c r="V539" i="38"/>
  <c r="W539" i="38" s="1"/>
  <c r="X539" i="38" s="1"/>
  <c r="U539" i="38"/>
  <c r="M539" i="38"/>
  <c r="L538" i="38"/>
  <c r="K538" i="38"/>
  <c r="L537" i="38"/>
  <c r="J537" i="38"/>
  <c r="G537" i="38"/>
  <c r="L536" i="38"/>
  <c r="U536" i="38" s="1"/>
  <c r="V536" i="38" s="1"/>
  <c r="K536" i="38"/>
  <c r="L535" i="38"/>
  <c r="K535" i="38"/>
  <c r="L534" i="38"/>
  <c r="K534" i="38"/>
  <c r="L533" i="38"/>
  <c r="K533" i="38"/>
  <c r="L532" i="38"/>
  <c r="K532" i="38"/>
  <c r="W531" i="38"/>
  <c r="X531" i="38" s="1"/>
  <c r="G531" i="38"/>
  <c r="U531" i="38" s="1"/>
  <c r="V531" i="38" s="1"/>
  <c r="U530" i="38"/>
  <c r="V530" i="38" s="1"/>
  <c r="M530" i="38"/>
  <c r="G530" i="38"/>
  <c r="W529" i="38"/>
  <c r="X529" i="38" s="1"/>
  <c r="V529" i="38"/>
  <c r="U529" i="38"/>
  <c r="M529" i="38"/>
  <c r="U528" i="38"/>
  <c r="V528" i="38" s="1"/>
  <c r="W528" i="38" s="1"/>
  <c r="X528" i="38" s="1"/>
  <c r="L527" i="38"/>
  <c r="K527" i="38"/>
  <c r="L526" i="38"/>
  <c r="K526" i="38"/>
  <c r="L525" i="38"/>
  <c r="K525" i="38"/>
  <c r="U525" i="38" s="1"/>
  <c r="V525" i="38" s="1"/>
  <c r="L524" i="38"/>
  <c r="K524" i="38"/>
  <c r="G524" i="38"/>
  <c r="L523" i="38"/>
  <c r="G523" i="38"/>
  <c r="L522" i="38"/>
  <c r="G522" i="38"/>
  <c r="L521" i="38"/>
  <c r="K521" i="38"/>
  <c r="U521" i="38" s="1"/>
  <c r="V521" i="38" s="1"/>
  <c r="L520" i="38"/>
  <c r="K520" i="38"/>
  <c r="L519" i="38"/>
  <c r="G519" i="38"/>
  <c r="L518" i="38"/>
  <c r="G518" i="38"/>
  <c r="K517" i="38"/>
  <c r="X516" i="38"/>
  <c r="U516" i="38"/>
  <c r="V516" i="38" s="1"/>
  <c r="W516" i="38" s="1"/>
  <c r="L515" i="38"/>
  <c r="K515" i="38"/>
  <c r="K514" i="38"/>
  <c r="U514" i="38" s="1"/>
  <c r="V514" i="38" s="1"/>
  <c r="W514" i="38" s="1"/>
  <c r="X514" i="38" s="1"/>
  <c r="L513" i="38"/>
  <c r="K513" i="38"/>
  <c r="L512" i="38"/>
  <c r="K512" i="38"/>
  <c r="U512" i="38" s="1"/>
  <c r="V512" i="38" s="1"/>
  <c r="L511" i="38"/>
  <c r="K511" i="38"/>
  <c r="G511" i="38"/>
  <c r="L510" i="38"/>
  <c r="K510" i="38"/>
  <c r="L509" i="38"/>
  <c r="K509" i="38"/>
  <c r="U509" i="38" s="1"/>
  <c r="V509" i="38" s="1"/>
  <c r="L508" i="38"/>
  <c r="G508" i="38"/>
  <c r="M507" i="38"/>
  <c r="G507" i="38"/>
  <c r="U507" i="38" s="1"/>
  <c r="V507" i="38" s="1"/>
  <c r="V506" i="38"/>
  <c r="W506" i="38" s="1"/>
  <c r="X506" i="38" s="1"/>
  <c r="U506" i="38"/>
  <c r="L505" i="38"/>
  <c r="K505" i="38"/>
  <c r="L504" i="38"/>
  <c r="K504" i="38"/>
  <c r="V503" i="38"/>
  <c r="W503" i="38" s="1"/>
  <c r="X503" i="38" s="1"/>
  <c r="U503" i="38"/>
  <c r="U502" i="38"/>
  <c r="V502" i="38" s="1"/>
  <c r="W502" i="38" s="1"/>
  <c r="X502" i="38" s="1"/>
  <c r="V501" i="38"/>
  <c r="W501" i="38" s="1"/>
  <c r="X501" i="38" s="1"/>
  <c r="U501" i="38"/>
  <c r="M501" i="38"/>
  <c r="L500" i="38"/>
  <c r="K500" i="38"/>
  <c r="U499" i="38"/>
  <c r="V499" i="38" s="1"/>
  <c r="M499" i="38"/>
  <c r="L498" i="38"/>
  <c r="U498" i="38" s="1"/>
  <c r="V498" i="38" s="1"/>
  <c r="K498" i="38"/>
  <c r="L497" i="38"/>
  <c r="K497" i="38"/>
  <c r="L496" i="38"/>
  <c r="M496" i="38" s="1"/>
  <c r="K496" i="38"/>
  <c r="L495" i="38"/>
  <c r="K495" i="38"/>
  <c r="L494" i="38"/>
  <c r="G494" i="38"/>
  <c r="L493" i="38"/>
  <c r="K493" i="38"/>
  <c r="G493" i="38"/>
  <c r="L492" i="38"/>
  <c r="K492" i="38"/>
  <c r="G492" i="38"/>
  <c r="L491" i="38"/>
  <c r="K491" i="38"/>
  <c r="G491" i="38"/>
  <c r="L490" i="38"/>
  <c r="G490" i="38"/>
  <c r="L489" i="38"/>
  <c r="K489" i="38"/>
  <c r="G489" i="38"/>
  <c r="W488" i="38"/>
  <c r="X488" i="38" s="1"/>
  <c r="V488" i="38"/>
  <c r="U488" i="38"/>
  <c r="L487" i="38"/>
  <c r="K487" i="38"/>
  <c r="U486" i="38"/>
  <c r="V486" i="38" s="1"/>
  <c r="W486" i="38" s="1"/>
  <c r="X486" i="38" s="1"/>
  <c r="V485" i="38"/>
  <c r="W485" i="38" s="1"/>
  <c r="X485" i="38" s="1"/>
  <c r="U485" i="38"/>
  <c r="U484" i="38"/>
  <c r="V484" i="38" s="1"/>
  <c r="W484" i="38" s="1"/>
  <c r="X484" i="38" s="1"/>
  <c r="L483" i="38"/>
  <c r="K483" i="38"/>
  <c r="V482" i="38"/>
  <c r="W482" i="38" s="1"/>
  <c r="X482" i="38" s="1"/>
  <c r="U482" i="38"/>
  <c r="V481" i="38"/>
  <c r="W481" i="38" s="1"/>
  <c r="X481" i="38" s="1"/>
  <c r="U481" i="38"/>
  <c r="L480" i="38"/>
  <c r="K480" i="38"/>
  <c r="L479" i="38"/>
  <c r="K479" i="38"/>
  <c r="G479" i="38"/>
  <c r="L478" i="38"/>
  <c r="G478" i="38"/>
  <c r="L477" i="38"/>
  <c r="K477" i="38"/>
  <c r="L476" i="38"/>
  <c r="K476" i="38"/>
  <c r="L475" i="38"/>
  <c r="K475" i="38"/>
  <c r="U474" i="38"/>
  <c r="V474" i="38" s="1"/>
  <c r="W474" i="38" s="1"/>
  <c r="X474" i="38" s="1"/>
  <c r="L473" i="38"/>
  <c r="K473" i="38"/>
  <c r="U472" i="38"/>
  <c r="V472" i="38" s="1"/>
  <c r="M472" i="38"/>
  <c r="W472" i="38" s="1"/>
  <c r="X472" i="38" s="1"/>
  <c r="U471" i="38"/>
  <c r="V471" i="38" s="1"/>
  <c r="L471" i="38"/>
  <c r="K471" i="38"/>
  <c r="W470" i="38"/>
  <c r="X470" i="38" s="1"/>
  <c r="V470" i="38"/>
  <c r="U470" i="38"/>
  <c r="L469" i="38"/>
  <c r="K469" i="38"/>
  <c r="V468" i="38"/>
  <c r="W468" i="38" s="1"/>
  <c r="X468" i="38" s="1"/>
  <c r="U468" i="38"/>
  <c r="M468" i="38"/>
  <c r="L467" i="38"/>
  <c r="K467" i="38"/>
  <c r="L466" i="38"/>
  <c r="G466" i="38"/>
  <c r="L465" i="38"/>
  <c r="U465" i="38" s="1"/>
  <c r="V465" i="38" s="1"/>
  <c r="K465" i="38"/>
  <c r="G465" i="38"/>
  <c r="G464" i="38"/>
  <c r="U464" i="38" s="1"/>
  <c r="V464" i="38" s="1"/>
  <c r="W464" i="38" s="1"/>
  <c r="X464" i="38" s="1"/>
  <c r="L463" i="38"/>
  <c r="K463" i="38"/>
  <c r="G463" i="38"/>
  <c r="L462" i="38"/>
  <c r="G462" i="38"/>
  <c r="L461" i="38"/>
  <c r="G461" i="38"/>
  <c r="L460" i="38"/>
  <c r="G460" i="38"/>
  <c r="L459" i="38"/>
  <c r="K459" i="38"/>
  <c r="L458" i="38"/>
  <c r="K458" i="38"/>
  <c r="L457" i="38"/>
  <c r="K457" i="38"/>
  <c r="L456" i="38"/>
  <c r="K456" i="38"/>
  <c r="U455" i="38"/>
  <c r="V455" i="38" s="1"/>
  <c r="L455" i="38"/>
  <c r="K455" i="38"/>
  <c r="L454" i="38"/>
  <c r="K454" i="38"/>
  <c r="L453" i="38"/>
  <c r="K453" i="38"/>
  <c r="U452" i="38"/>
  <c r="V452" i="38" s="1"/>
  <c r="L452" i="38"/>
  <c r="K452" i="38"/>
  <c r="L451" i="38"/>
  <c r="K451" i="38"/>
  <c r="L450" i="38"/>
  <c r="K450" i="38"/>
  <c r="L449" i="38"/>
  <c r="K449" i="38"/>
  <c r="L448" i="38"/>
  <c r="U448" i="38" s="1"/>
  <c r="V448" i="38" s="1"/>
  <c r="K448" i="38"/>
  <c r="L447" i="38"/>
  <c r="K447" i="38"/>
  <c r="L446" i="38"/>
  <c r="K446" i="38"/>
  <c r="L445" i="38"/>
  <c r="K445" i="38"/>
  <c r="L444" i="38"/>
  <c r="K444" i="38"/>
  <c r="L443" i="38"/>
  <c r="K443" i="38"/>
  <c r="L442" i="38"/>
  <c r="K442" i="38"/>
  <c r="L441" i="38"/>
  <c r="K441" i="38"/>
  <c r="L440" i="38"/>
  <c r="U440" i="38" s="1"/>
  <c r="V440" i="38" s="1"/>
  <c r="K440" i="38"/>
  <c r="L439" i="38"/>
  <c r="K439" i="38"/>
  <c r="L438" i="38"/>
  <c r="U438" i="38" s="1"/>
  <c r="V438" i="38" s="1"/>
  <c r="K438" i="38"/>
  <c r="L437" i="38"/>
  <c r="K437" i="38"/>
  <c r="L436" i="38"/>
  <c r="U436" i="38" s="1"/>
  <c r="V436" i="38" s="1"/>
  <c r="K436" i="38"/>
  <c r="L435" i="38"/>
  <c r="K435" i="38"/>
  <c r="L434" i="38"/>
  <c r="U434" i="38" s="1"/>
  <c r="V434" i="38" s="1"/>
  <c r="K434" i="38"/>
  <c r="L433" i="38"/>
  <c r="K433" i="38"/>
  <c r="L432" i="38"/>
  <c r="U432" i="38" s="1"/>
  <c r="V432" i="38" s="1"/>
  <c r="K432" i="38"/>
  <c r="V431" i="38"/>
  <c r="W431" i="38" s="1"/>
  <c r="X431" i="38" s="1"/>
  <c r="U431" i="38"/>
  <c r="L430" i="38"/>
  <c r="K430" i="38"/>
  <c r="G430" i="38"/>
  <c r="L429" i="38"/>
  <c r="K429" i="38"/>
  <c r="G429" i="38"/>
  <c r="L428" i="38"/>
  <c r="K428" i="38"/>
  <c r="L427" i="38"/>
  <c r="U427" i="38" s="1"/>
  <c r="V427" i="38" s="1"/>
  <c r="K427" i="38"/>
  <c r="L426" i="38"/>
  <c r="K426" i="38"/>
  <c r="V425" i="38"/>
  <c r="U425" i="38"/>
  <c r="M425" i="38"/>
  <c r="W425" i="38" s="1"/>
  <c r="X425" i="38" s="1"/>
  <c r="U424" i="38"/>
  <c r="V424" i="38" s="1"/>
  <c r="K424" i="38"/>
  <c r="M424" i="38" s="1"/>
  <c r="L423" i="38"/>
  <c r="K423" i="38"/>
  <c r="G423" i="38"/>
  <c r="M422" i="38"/>
  <c r="G422" i="38"/>
  <c r="L421" i="38"/>
  <c r="G421" i="38"/>
  <c r="L420" i="38"/>
  <c r="K420" i="38"/>
  <c r="G420" i="38"/>
  <c r="L419" i="38"/>
  <c r="K419" i="38"/>
  <c r="J419" i="38"/>
  <c r="G419" i="38"/>
  <c r="L418" i="38"/>
  <c r="K418" i="38"/>
  <c r="G418" i="38"/>
  <c r="L417" i="38"/>
  <c r="G417" i="38"/>
  <c r="U416" i="38"/>
  <c r="V416" i="38" s="1"/>
  <c r="L416" i="38"/>
  <c r="K416" i="38"/>
  <c r="G416" i="38"/>
  <c r="V415" i="38"/>
  <c r="U415" i="38"/>
  <c r="M415" i="38"/>
  <c r="W415" i="38" s="1"/>
  <c r="X415" i="38" s="1"/>
  <c r="U414" i="38"/>
  <c r="V414" i="38" s="1"/>
  <c r="W414" i="38" s="1"/>
  <c r="X414" i="38" s="1"/>
  <c r="M414" i="38"/>
  <c r="V413" i="38"/>
  <c r="W413" i="38" s="1"/>
  <c r="X413" i="38" s="1"/>
  <c r="U413" i="38"/>
  <c r="L412" i="38"/>
  <c r="K412" i="38"/>
  <c r="L411" i="38"/>
  <c r="K411" i="38"/>
  <c r="M410" i="38"/>
  <c r="L410" i="38"/>
  <c r="K410" i="38"/>
  <c r="L409" i="38"/>
  <c r="K409" i="38"/>
  <c r="L408" i="38"/>
  <c r="K408" i="38"/>
  <c r="L407" i="38"/>
  <c r="G407" i="38"/>
  <c r="L406" i="38"/>
  <c r="M406" i="38" s="1"/>
  <c r="K406" i="38"/>
  <c r="L405" i="38"/>
  <c r="G405" i="38"/>
  <c r="U404" i="38"/>
  <c r="V404" i="38" s="1"/>
  <c r="W404" i="38" s="1"/>
  <c r="X404" i="38" s="1"/>
  <c r="L403" i="38"/>
  <c r="K403" i="38"/>
  <c r="L402" i="38"/>
  <c r="K402" i="38"/>
  <c r="L401" i="38"/>
  <c r="K401" i="38"/>
  <c r="U401" i="38" s="1"/>
  <c r="V401" i="38" s="1"/>
  <c r="L400" i="38"/>
  <c r="K400" i="38"/>
  <c r="L399" i="38"/>
  <c r="K399" i="38"/>
  <c r="U399" i="38" s="1"/>
  <c r="V399" i="38" s="1"/>
  <c r="L398" i="38"/>
  <c r="K398" i="38"/>
  <c r="U397" i="38"/>
  <c r="V397" i="38" s="1"/>
  <c r="W397" i="38" s="1"/>
  <c r="X397" i="38" s="1"/>
  <c r="L396" i="38"/>
  <c r="K396" i="38"/>
  <c r="L395" i="38"/>
  <c r="K395" i="38"/>
  <c r="U394" i="38"/>
  <c r="V394" i="38" s="1"/>
  <c r="L394" i="38"/>
  <c r="K394" i="38"/>
  <c r="L393" i="38"/>
  <c r="K393" i="38"/>
  <c r="L392" i="38"/>
  <c r="K392" i="38"/>
  <c r="U392" i="38" s="1"/>
  <c r="V392" i="38" s="1"/>
  <c r="L391" i="38"/>
  <c r="K391" i="38"/>
  <c r="L390" i="38"/>
  <c r="K390" i="38"/>
  <c r="U390" i="38" s="1"/>
  <c r="V390" i="38" s="1"/>
  <c r="L389" i="38"/>
  <c r="K389" i="38"/>
  <c r="L388" i="38"/>
  <c r="K388" i="38"/>
  <c r="L387" i="38"/>
  <c r="K387" i="38"/>
  <c r="L386" i="38"/>
  <c r="K386" i="38"/>
  <c r="L385" i="38"/>
  <c r="K385" i="38"/>
  <c r="L384" i="38"/>
  <c r="K384" i="38"/>
  <c r="U384" i="38" s="1"/>
  <c r="V384" i="38" s="1"/>
  <c r="K383" i="38"/>
  <c r="U383" i="38" s="1"/>
  <c r="V383" i="38" s="1"/>
  <c r="W383" i="38" s="1"/>
  <c r="X383" i="38" s="1"/>
  <c r="L382" i="38"/>
  <c r="K382" i="38"/>
  <c r="V381" i="38"/>
  <c r="W381" i="38" s="1"/>
  <c r="X381" i="38" s="1"/>
  <c r="U381" i="38"/>
  <c r="L380" i="38"/>
  <c r="K380" i="38"/>
  <c r="L379" i="38"/>
  <c r="K379" i="38"/>
  <c r="L378" i="38"/>
  <c r="K378" i="38"/>
  <c r="L377" i="38"/>
  <c r="K377" i="38"/>
  <c r="L376" i="38"/>
  <c r="K376" i="38"/>
  <c r="V375" i="38"/>
  <c r="U375" i="38"/>
  <c r="M375" i="38"/>
  <c r="W375" i="38" s="1"/>
  <c r="X375" i="38" s="1"/>
  <c r="L374" i="38"/>
  <c r="K374" i="38"/>
  <c r="L373" i="38"/>
  <c r="K373" i="38"/>
  <c r="U372" i="38"/>
  <c r="V372" i="38" s="1"/>
  <c r="L372" i="38"/>
  <c r="K372" i="38"/>
  <c r="L371" i="38"/>
  <c r="K371" i="38"/>
  <c r="L370" i="38"/>
  <c r="G370" i="38"/>
  <c r="K370" i="38" s="1"/>
  <c r="L369" i="38"/>
  <c r="K369" i="38"/>
  <c r="G369" i="38"/>
  <c r="L368" i="38"/>
  <c r="K368" i="38"/>
  <c r="G368" i="38"/>
  <c r="L367" i="38"/>
  <c r="G367" i="38"/>
  <c r="L366" i="38"/>
  <c r="G366" i="38"/>
  <c r="K366" i="38" s="1"/>
  <c r="L365" i="38"/>
  <c r="G365" i="38"/>
  <c r="K365" i="38" s="1"/>
  <c r="L364" i="38"/>
  <c r="G364" i="38"/>
  <c r="K364" i="38" s="1"/>
  <c r="L363" i="38"/>
  <c r="K363" i="38"/>
  <c r="L362" i="38"/>
  <c r="K362" i="38"/>
  <c r="L361" i="38"/>
  <c r="K361" i="38"/>
  <c r="U360" i="38"/>
  <c r="V360" i="38" s="1"/>
  <c r="W360" i="38" s="1"/>
  <c r="X360" i="38" s="1"/>
  <c r="M360" i="38"/>
  <c r="V359" i="38"/>
  <c r="U359" i="38"/>
  <c r="M359" i="38"/>
  <c r="W359" i="38" s="1"/>
  <c r="X359" i="38" s="1"/>
  <c r="U358" i="38"/>
  <c r="V358" i="38" s="1"/>
  <c r="W358" i="38" s="1"/>
  <c r="X358" i="38" s="1"/>
  <c r="M358" i="38"/>
  <c r="L357" i="38"/>
  <c r="K357" i="38"/>
  <c r="L356" i="38"/>
  <c r="K356" i="38"/>
  <c r="G356" i="38"/>
  <c r="V355" i="38"/>
  <c r="U355" i="38"/>
  <c r="M355" i="38"/>
  <c r="W355" i="38" s="1"/>
  <c r="X355" i="38" s="1"/>
  <c r="L354" i="38"/>
  <c r="K354" i="38"/>
  <c r="U354" i="38" s="1"/>
  <c r="V354" i="38" s="1"/>
  <c r="L353" i="38"/>
  <c r="K353" i="38"/>
  <c r="L352" i="38"/>
  <c r="K352" i="38"/>
  <c r="L351" i="38"/>
  <c r="K351" i="38"/>
  <c r="L350" i="38"/>
  <c r="K350" i="38"/>
  <c r="U350" i="38" s="1"/>
  <c r="V350" i="38" s="1"/>
  <c r="U349" i="38"/>
  <c r="V349" i="38" s="1"/>
  <c r="W349" i="38" s="1"/>
  <c r="X349" i="38" s="1"/>
  <c r="M349" i="38"/>
  <c r="L348" i="38"/>
  <c r="K348" i="38"/>
  <c r="L347" i="38"/>
  <c r="K347" i="38"/>
  <c r="L346" i="38"/>
  <c r="K346" i="38"/>
  <c r="L345" i="38"/>
  <c r="K345" i="38"/>
  <c r="L344" i="38"/>
  <c r="K344" i="38"/>
  <c r="V343" i="38"/>
  <c r="W343" i="38" s="1"/>
  <c r="X343" i="38" s="1"/>
  <c r="U343" i="38"/>
  <c r="L342" i="38"/>
  <c r="G342" i="38"/>
  <c r="L341" i="38"/>
  <c r="K341" i="38"/>
  <c r="L340" i="38"/>
  <c r="K340" i="38"/>
  <c r="U339" i="38"/>
  <c r="V339" i="38" s="1"/>
  <c r="W339" i="38" s="1"/>
  <c r="X339" i="38" s="1"/>
  <c r="U338" i="38"/>
  <c r="V338" i="38" s="1"/>
  <c r="W338" i="38" s="1"/>
  <c r="X338" i="38" s="1"/>
  <c r="L337" i="38"/>
  <c r="K337" i="38"/>
  <c r="U337" i="38" s="1"/>
  <c r="V337" i="38" s="1"/>
  <c r="L336" i="38"/>
  <c r="K336" i="38"/>
  <c r="L335" i="38"/>
  <c r="K335" i="38"/>
  <c r="L334" i="38"/>
  <c r="K334" i="38"/>
  <c r="L333" i="38"/>
  <c r="K333" i="38"/>
  <c r="U333" i="38" s="1"/>
  <c r="V333" i="38" s="1"/>
  <c r="L332" i="38"/>
  <c r="K332" i="38"/>
  <c r="U331" i="38"/>
  <c r="V331" i="38" s="1"/>
  <c r="L331" i="38"/>
  <c r="K331" i="38"/>
  <c r="L330" i="38"/>
  <c r="K330" i="38"/>
  <c r="V329" i="38"/>
  <c r="W329" i="38" s="1"/>
  <c r="X329" i="38" s="1"/>
  <c r="U329" i="38"/>
  <c r="V328" i="38"/>
  <c r="W328" i="38" s="1"/>
  <c r="X328" i="38" s="1"/>
  <c r="U328" i="38"/>
  <c r="L327" i="38"/>
  <c r="L326" i="38"/>
  <c r="K326" i="38"/>
  <c r="L325" i="38"/>
  <c r="G325" i="38"/>
  <c r="K325" i="38" s="1"/>
  <c r="L324" i="38"/>
  <c r="K324" i="38"/>
  <c r="L323" i="38"/>
  <c r="U323" i="38" s="1"/>
  <c r="V323" i="38" s="1"/>
  <c r="K323" i="38"/>
  <c r="L322" i="38"/>
  <c r="G322" i="38"/>
  <c r="L321" i="38"/>
  <c r="K321" i="38"/>
  <c r="U320" i="38"/>
  <c r="V320" i="38" s="1"/>
  <c r="W320" i="38" s="1"/>
  <c r="X320" i="38" s="1"/>
  <c r="M320" i="38"/>
  <c r="V319" i="38"/>
  <c r="W319" i="38" s="1"/>
  <c r="X319" i="38" s="1"/>
  <c r="U319" i="38"/>
  <c r="L318" i="38"/>
  <c r="K318" i="38"/>
  <c r="L317" i="38"/>
  <c r="K317" i="38"/>
  <c r="L316" i="38"/>
  <c r="K316" i="38"/>
  <c r="L315" i="38"/>
  <c r="K315" i="38"/>
  <c r="L314" i="38"/>
  <c r="K314" i="38"/>
  <c r="L313" i="38"/>
  <c r="K313" i="38"/>
  <c r="V312" i="38"/>
  <c r="W312" i="38" s="1"/>
  <c r="X312" i="38" s="1"/>
  <c r="U312" i="38"/>
  <c r="V311" i="38"/>
  <c r="W311" i="38" s="1"/>
  <c r="X311" i="38" s="1"/>
  <c r="U311" i="38"/>
  <c r="L310" i="38"/>
  <c r="K310" i="38"/>
  <c r="L309" i="38"/>
  <c r="K309" i="38"/>
  <c r="V308" i="38"/>
  <c r="W308" i="38" s="1"/>
  <c r="X308" i="38" s="1"/>
  <c r="U308" i="38"/>
  <c r="L307" i="38"/>
  <c r="K307" i="38"/>
  <c r="L306" i="38"/>
  <c r="K306" i="38"/>
  <c r="V305" i="38"/>
  <c r="W305" i="38" s="1"/>
  <c r="X305" i="38" s="1"/>
  <c r="U305" i="38"/>
  <c r="L304" i="38"/>
  <c r="K304" i="38"/>
  <c r="L303" i="38"/>
  <c r="K303" i="38"/>
  <c r="L302" i="38"/>
  <c r="K302" i="38"/>
  <c r="M302" i="38" s="1"/>
  <c r="G302" i="38"/>
  <c r="L301" i="38"/>
  <c r="K301" i="38"/>
  <c r="M301" i="38" s="1"/>
  <c r="G301" i="38"/>
  <c r="L300" i="38"/>
  <c r="G300" i="38"/>
  <c r="U299" i="38"/>
  <c r="V299" i="38" s="1"/>
  <c r="W299" i="38" s="1"/>
  <c r="X299" i="38" s="1"/>
  <c r="L298" i="38"/>
  <c r="K298" i="38"/>
  <c r="V297" i="38"/>
  <c r="U297" i="38"/>
  <c r="M297" i="38"/>
  <c r="W297" i="38" s="1"/>
  <c r="X297" i="38" s="1"/>
  <c r="U296" i="38"/>
  <c r="V296" i="38" s="1"/>
  <c r="W296" i="38" s="1"/>
  <c r="X296" i="38" s="1"/>
  <c r="M296" i="38"/>
  <c r="V295" i="38"/>
  <c r="U295" i="38"/>
  <c r="M295" i="38"/>
  <c r="W295" i="38" s="1"/>
  <c r="X295" i="38" s="1"/>
  <c r="L294" i="38"/>
  <c r="K294" i="38"/>
  <c r="M293" i="38"/>
  <c r="L293" i="38"/>
  <c r="K293" i="38"/>
  <c r="U292" i="38"/>
  <c r="V292" i="38" s="1"/>
  <c r="W292" i="38" s="1"/>
  <c r="X292" i="38" s="1"/>
  <c r="M292" i="38"/>
  <c r="V291" i="38"/>
  <c r="W291" i="38" s="1"/>
  <c r="X291" i="38" s="1"/>
  <c r="U291" i="38"/>
  <c r="L290" i="38"/>
  <c r="U290" i="38" s="1"/>
  <c r="V290" i="38" s="1"/>
  <c r="K290" i="38"/>
  <c r="V289" i="38"/>
  <c r="W289" i="38" s="1"/>
  <c r="X289" i="38" s="1"/>
  <c r="U289" i="38"/>
  <c r="L288" i="38"/>
  <c r="K288" i="38"/>
  <c r="V287" i="38"/>
  <c r="W287" i="38" s="1"/>
  <c r="X287" i="38" s="1"/>
  <c r="U287" i="38"/>
  <c r="V286" i="38"/>
  <c r="W286" i="38" s="1"/>
  <c r="X286" i="38" s="1"/>
  <c r="U286" i="38"/>
  <c r="L285" i="38"/>
  <c r="K285" i="38"/>
  <c r="L284" i="38"/>
  <c r="K284" i="38"/>
  <c r="L283" i="38"/>
  <c r="K283" i="38"/>
  <c r="V282" i="38"/>
  <c r="W282" i="38" s="1"/>
  <c r="X282" i="38" s="1"/>
  <c r="U282" i="38"/>
  <c r="L281" i="38"/>
  <c r="K281" i="38"/>
  <c r="L280" i="38"/>
  <c r="U280" i="38" s="1"/>
  <c r="V280" i="38" s="1"/>
  <c r="K280" i="38"/>
  <c r="L279" i="38"/>
  <c r="K279" i="38"/>
  <c r="L278" i="38"/>
  <c r="U278" i="38" s="1"/>
  <c r="V278" i="38" s="1"/>
  <c r="K278" i="38"/>
  <c r="L277" i="38"/>
  <c r="K277" i="38"/>
  <c r="L276" i="38"/>
  <c r="U276" i="38" s="1"/>
  <c r="V276" i="38" s="1"/>
  <c r="K276" i="38"/>
  <c r="L275" i="38"/>
  <c r="K275" i="38"/>
  <c r="L274" i="38"/>
  <c r="U274" i="38" s="1"/>
  <c r="V274" i="38" s="1"/>
  <c r="K274" i="38"/>
  <c r="L273" i="38"/>
  <c r="K273" i="38"/>
  <c r="L272" i="38"/>
  <c r="U272" i="38" s="1"/>
  <c r="V272" i="38" s="1"/>
  <c r="K272" i="38"/>
  <c r="L271" i="38"/>
  <c r="K271" i="38"/>
  <c r="L270" i="38"/>
  <c r="U270" i="38" s="1"/>
  <c r="V270" i="38" s="1"/>
  <c r="K270" i="38"/>
  <c r="L269" i="38"/>
  <c r="K269" i="38"/>
  <c r="L268" i="38"/>
  <c r="U268" i="38" s="1"/>
  <c r="V268" i="38" s="1"/>
  <c r="K268" i="38"/>
  <c r="L267" i="38"/>
  <c r="K267" i="38"/>
  <c r="L266" i="38"/>
  <c r="U266" i="38" s="1"/>
  <c r="V266" i="38" s="1"/>
  <c r="K266" i="38"/>
  <c r="L265" i="38"/>
  <c r="K265" i="38"/>
  <c r="L264" i="38"/>
  <c r="U264" i="38" s="1"/>
  <c r="V264" i="38" s="1"/>
  <c r="K264" i="38"/>
  <c r="L263" i="38"/>
  <c r="K263" i="38"/>
  <c r="L262" i="38"/>
  <c r="U262" i="38" s="1"/>
  <c r="V262" i="38" s="1"/>
  <c r="K262" i="38"/>
  <c r="L261" i="38"/>
  <c r="K261" i="38"/>
  <c r="L260" i="38"/>
  <c r="U260" i="38" s="1"/>
  <c r="V260" i="38" s="1"/>
  <c r="K260" i="38"/>
  <c r="L259" i="38"/>
  <c r="K259" i="38"/>
  <c r="V258" i="38"/>
  <c r="W258" i="38" s="1"/>
  <c r="X258" i="38" s="1"/>
  <c r="U258" i="38"/>
  <c r="V257" i="38"/>
  <c r="W257" i="38" s="1"/>
  <c r="X257" i="38" s="1"/>
  <c r="U257" i="38"/>
  <c r="V256" i="38"/>
  <c r="W256" i="38" s="1"/>
  <c r="X256" i="38" s="1"/>
  <c r="U256" i="38"/>
  <c r="V255" i="38"/>
  <c r="W255" i="38" s="1"/>
  <c r="X255" i="38" s="1"/>
  <c r="U255" i="38"/>
  <c r="L254" i="38"/>
  <c r="U254" i="38" s="1"/>
  <c r="V254" i="38" s="1"/>
  <c r="K254" i="38"/>
  <c r="V253" i="38"/>
  <c r="W253" i="38" s="1"/>
  <c r="X253" i="38" s="1"/>
  <c r="U253" i="38"/>
  <c r="K252" i="38"/>
  <c r="L251" i="38"/>
  <c r="K251" i="38"/>
  <c r="L250" i="38"/>
  <c r="K250" i="38"/>
  <c r="L249" i="38"/>
  <c r="K249" i="38"/>
  <c r="K248" i="38"/>
  <c r="U248" i="38" s="1"/>
  <c r="V248" i="38" s="1"/>
  <c r="W248" i="38" s="1"/>
  <c r="X248" i="38" s="1"/>
  <c r="K247" i="38"/>
  <c r="K246" i="38"/>
  <c r="U246" i="38" s="1"/>
  <c r="V246" i="38" s="1"/>
  <c r="W246" i="38" s="1"/>
  <c r="X246" i="38" s="1"/>
  <c r="K245" i="38"/>
  <c r="U245" i="38" s="1"/>
  <c r="V245" i="38" s="1"/>
  <c r="U244" i="38"/>
  <c r="V244" i="38" s="1"/>
  <c r="W244" i="38" s="1"/>
  <c r="X244" i="38" s="1"/>
  <c r="K244" i="38"/>
  <c r="K243" i="38"/>
  <c r="K242" i="38"/>
  <c r="U242" i="38" s="1"/>
  <c r="V242" i="38" s="1"/>
  <c r="W242" i="38" s="1"/>
  <c r="X242" i="38" s="1"/>
  <c r="K241" i="38"/>
  <c r="U241" i="38" s="1"/>
  <c r="V241" i="38" s="1"/>
  <c r="K240" i="38"/>
  <c r="U240" i="38" s="1"/>
  <c r="V240" i="38" s="1"/>
  <c r="W240" i="38" s="1"/>
  <c r="X240" i="38" s="1"/>
  <c r="K239" i="38"/>
  <c r="K238" i="38"/>
  <c r="U238" i="38" s="1"/>
  <c r="V238" i="38" s="1"/>
  <c r="W238" i="38" s="1"/>
  <c r="X238" i="38" s="1"/>
  <c r="K237" i="38"/>
  <c r="U237" i="38" s="1"/>
  <c r="V237" i="38" s="1"/>
  <c r="K236" i="38"/>
  <c r="U236" i="38" s="1"/>
  <c r="V236" i="38" s="1"/>
  <c r="W236" i="38" s="1"/>
  <c r="X236" i="38" s="1"/>
  <c r="K235" i="38"/>
  <c r="K234" i="38"/>
  <c r="U234" i="38" s="1"/>
  <c r="V234" i="38" s="1"/>
  <c r="W234" i="38" s="1"/>
  <c r="X234" i="38" s="1"/>
  <c r="K233" i="38"/>
  <c r="U233" i="38" s="1"/>
  <c r="V233" i="38" s="1"/>
  <c r="K232" i="38"/>
  <c r="U232" i="38" s="1"/>
  <c r="V232" i="38" s="1"/>
  <c r="W232" i="38" s="1"/>
  <c r="X232" i="38" s="1"/>
  <c r="K231" i="38"/>
  <c r="K230" i="38"/>
  <c r="U230" i="38" s="1"/>
  <c r="V230" i="38" s="1"/>
  <c r="W230" i="38" s="1"/>
  <c r="X230" i="38" s="1"/>
  <c r="K229" i="38"/>
  <c r="U229" i="38" s="1"/>
  <c r="V229" i="38" s="1"/>
  <c r="U228" i="38"/>
  <c r="V228" i="38" s="1"/>
  <c r="W228" i="38" s="1"/>
  <c r="X228" i="38" s="1"/>
  <c r="K228" i="38"/>
  <c r="K227" i="38"/>
  <c r="U226" i="38"/>
  <c r="V226" i="38" s="1"/>
  <c r="W226" i="38" s="1"/>
  <c r="X226" i="38" s="1"/>
  <c r="K226" i="38"/>
  <c r="K225" i="38"/>
  <c r="U225" i="38" s="1"/>
  <c r="V225" i="38" s="1"/>
  <c r="K224" i="38"/>
  <c r="U224" i="38" s="1"/>
  <c r="V224" i="38" s="1"/>
  <c r="W224" i="38" s="1"/>
  <c r="X224" i="38" s="1"/>
  <c r="K223" i="38"/>
  <c r="K222" i="38"/>
  <c r="U222" i="38" s="1"/>
  <c r="V222" i="38" s="1"/>
  <c r="W222" i="38" s="1"/>
  <c r="X222" i="38" s="1"/>
  <c r="K221" i="38"/>
  <c r="U221" i="38" s="1"/>
  <c r="V221" i="38" s="1"/>
  <c r="U220" i="38"/>
  <c r="V220" i="38" s="1"/>
  <c r="W220" i="38" s="1"/>
  <c r="X220" i="38" s="1"/>
  <c r="K220" i="38"/>
  <c r="K219" i="38"/>
  <c r="K218" i="38"/>
  <c r="U218" i="38" s="1"/>
  <c r="V218" i="38" s="1"/>
  <c r="W218" i="38" s="1"/>
  <c r="X218" i="38" s="1"/>
  <c r="K217" i="38"/>
  <c r="U217" i="38" s="1"/>
  <c r="V217" i="38" s="1"/>
  <c r="K216" i="38"/>
  <c r="U216" i="38" s="1"/>
  <c r="V216" i="38" s="1"/>
  <c r="W216" i="38" s="1"/>
  <c r="X216" i="38" s="1"/>
  <c r="K215" i="38"/>
  <c r="K214" i="38"/>
  <c r="U214" i="38" s="1"/>
  <c r="V214" i="38" s="1"/>
  <c r="W214" i="38" s="1"/>
  <c r="X214" i="38" s="1"/>
  <c r="K213" i="38"/>
  <c r="U213" i="38" s="1"/>
  <c r="V213" i="38" s="1"/>
  <c r="K212" i="38"/>
  <c r="U212" i="38" s="1"/>
  <c r="V212" i="38" s="1"/>
  <c r="W212" i="38" s="1"/>
  <c r="X212" i="38" s="1"/>
  <c r="K211" i="38"/>
  <c r="K210" i="38"/>
  <c r="U210" i="38" s="1"/>
  <c r="V210" i="38" s="1"/>
  <c r="W210" i="38" s="1"/>
  <c r="X210" i="38" s="1"/>
  <c r="K209" i="38"/>
  <c r="U209" i="38" s="1"/>
  <c r="V209" i="38" s="1"/>
  <c r="U208" i="38"/>
  <c r="V208" i="38" s="1"/>
  <c r="W208" i="38" s="1"/>
  <c r="X208" i="38" s="1"/>
  <c r="K208" i="38"/>
  <c r="K207" i="38"/>
  <c r="K206" i="38"/>
  <c r="U206" i="38" s="1"/>
  <c r="V206" i="38" s="1"/>
  <c r="W206" i="38" s="1"/>
  <c r="X206" i="38" s="1"/>
  <c r="K205" i="38"/>
  <c r="U205" i="38" s="1"/>
  <c r="V205" i="38" s="1"/>
  <c r="K204" i="38"/>
  <c r="U204" i="38" s="1"/>
  <c r="V204" i="38" s="1"/>
  <c r="W204" i="38" s="1"/>
  <c r="X204" i="38" s="1"/>
  <c r="K203" i="38"/>
  <c r="U202" i="38"/>
  <c r="V202" i="38" s="1"/>
  <c r="W202" i="38" s="1"/>
  <c r="X202" i="38" s="1"/>
  <c r="K202" i="38"/>
  <c r="K201" i="38"/>
  <c r="U201" i="38" s="1"/>
  <c r="V201" i="38" s="1"/>
  <c r="K200" i="38"/>
  <c r="U200" i="38" s="1"/>
  <c r="V200" i="38" s="1"/>
  <c r="W200" i="38" s="1"/>
  <c r="X200" i="38" s="1"/>
  <c r="K199" i="38"/>
  <c r="K198" i="38"/>
  <c r="U198" i="38" s="1"/>
  <c r="V198" i="38" s="1"/>
  <c r="W198" i="38" s="1"/>
  <c r="X198" i="38" s="1"/>
  <c r="K197" i="38"/>
  <c r="U197" i="38" s="1"/>
  <c r="V197" i="38" s="1"/>
  <c r="U196" i="38"/>
  <c r="V196" i="38" s="1"/>
  <c r="W196" i="38" s="1"/>
  <c r="X196" i="38" s="1"/>
  <c r="K196" i="38"/>
  <c r="K195" i="38"/>
  <c r="K194" i="38"/>
  <c r="U194" i="38" s="1"/>
  <c r="V194" i="38" s="1"/>
  <c r="W194" i="38" s="1"/>
  <c r="X194" i="38" s="1"/>
  <c r="K193" i="38"/>
  <c r="U193" i="38" s="1"/>
  <c r="V193" i="38" s="1"/>
  <c r="K192" i="38"/>
  <c r="U192" i="38" s="1"/>
  <c r="V192" i="38" s="1"/>
  <c r="W192" i="38" s="1"/>
  <c r="X192" i="38" s="1"/>
  <c r="K191" i="38"/>
  <c r="K190" i="38"/>
  <c r="U190" i="38" s="1"/>
  <c r="V190" i="38" s="1"/>
  <c r="W190" i="38" s="1"/>
  <c r="X190" i="38" s="1"/>
  <c r="K189" i="38"/>
  <c r="U189" i="38" s="1"/>
  <c r="V189" i="38" s="1"/>
  <c r="K188" i="38"/>
  <c r="U188" i="38" s="1"/>
  <c r="V188" i="38" s="1"/>
  <c r="W188" i="38" s="1"/>
  <c r="X188" i="38" s="1"/>
  <c r="K187" i="38"/>
  <c r="U186" i="38"/>
  <c r="V186" i="38" s="1"/>
  <c r="W186" i="38" s="1"/>
  <c r="X186" i="38" s="1"/>
  <c r="K186" i="38"/>
  <c r="K185" i="38"/>
  <c r="U185" i="38" s="1"/>
  <c r="V185" i="38" s="1"/>
  <c r="U184" i="38"/>
  <c r="V184" i="38" s="1"/>
  <c r="L184" i="38"/>
  <c r="K184" i="38"/>
  <c r="K183" i="38"/>
  <c r="U183" i="38" s="1"/>
  <c r="V183" i="38" s="1"/>
  <c r="W183" i="38" s="1"/>
  <c r="X183" i="38" s="1"/>
  <c r="K182" i="38"/>
  <c r="U182" i="38" s="1"/>
  <c r="V182" i="38" s="1"/>
  <c r="U181" i="38"/>
  <c r="V181" i="38" s="1"/>
  <c r="W181" i="38" s="1"/>
  <c r="X181" i="38" s="1"/>
  <c r="K181" i="38"/>
  <c r="K180" i="38"/>
  <c r="U179" i="38"/>
  <c r="V179" i="38" s="1"/>
  <c r="W179" i="38" s="1"/>
  <c r="X179" i="38" s="1"/>
  <c r="K179" i="38"/>
  <c r="K178" i="38"/>
  <c r="U178" i="38" s="1"/>
  <c r="V178" i="38" s="1"/>
  <c r="U177" i="38"/>
  <c r="V177" i="38" s="1"/>
  <c r="W177" i="38" s="1"/>
  <c r="X177" i="38" s="1"/>
  <c r="K177" i="38"/>
  <c r="K176" i="38"/>
  <c r="L175" i="38"/>
  <c r="K175" i="38"/>
  <c r="U174" i="38"/>
  <c r="V174" i="38" s="1"/>
  <c r="W174" i="38" s="1"/>
  <c r="X174" i="38" s="1"/>
  <c r="M174" i="38"/>
  <c r="V173" i="38"/>
  <c r="U173" i="38"/>
  <c r="M173" i="38"/>
  <c r="W173" i="38" s="1"/>
  <c r="X173" i="38" s="1"/>
  <c r="L172" i="38"/>
  <c r="K172" i="38"/>
  <c r="L171" i="38"/>
  <c r="K171" i="38"/>
  <c r="L170" i="38"/>
  <c r="K170" i="38"/>
  <c r="M169" i="38"/>
  <c r="L169" i="38"/>
  <c r="K169" i="38"/>
  <c r="L168" i="38"/>
  <c r="K168" i="38"/>
  <c r="L167" i="38"/>
  <c r="K167" i="38"/>
  <c r="L166" i="38"/>
  <c r="K166" i="38"/>
  <c r="U166" i="38" s="1"/>
  <c r="V166" i="38" s="1"/>
  <c r="L165" i="38"/>
  <c r="K165" i="38"/>
  <c r="L164" i="38"/>
  <c r="K164" i="38"/>
  <c r="L163" i="38"/>
  <c r="K163" i="38"/>
  <c r="U163" i="38" s="1"/>
  <c r="V163" i="38" s="1"/>
  <c r="V162" i="38"/>
  <c r="W162" i="38" s="1"/>
  <c r="X162" i="38" s="1"/>
  <c r="U162" i="38"/>
  <c r="L161" i="38"/>
  <c r="K161" i="38"/>
  <c r="V160" i="38"/>
  <c r="W160" i="38" s="1"/>
  <c r="X160" i="38" s="1"/>
  <c r="U160" i="38"/>
  <c r="L159" i="38"/>
  <c r="K159" i="38"/>
  <c r="U159" i="38" s="1"/>
  <c r="V159" i="38" s="1"/>
  <c r="L158" i="38"/>
  <c r="U158" i="38" s="1"/>
  <c r="V158" i="38" s="1"/>
  <c r="K158" i="38"/>
  <c r="V157" i="38"/>
  <c r="W157" i="38" s="1"/>
  <c r="X157" i="38" s="1"/>
  <c r="U157" i="38"/>
  <c r="L156" i="38"/>
  <c r="K156" i="38"/>
  <c r="L155" i="38"/>
  <c r="K155" i="38"/>
  <c r="L154" i="38"/>
  <c r="K154" i="38"/>
  <c r="L153" i="38"/>
  <c r="K153" i="38"/>
  <c r="L152" i="38"/>
  <c r="K152" i="38"/>
  <c r="L151" i="38"/>
  <c r="K151" i="38"/>
  <c r="L150" i="38"/>
  <c r="K150" i="38"/>
  <c r="L149" i="38"/>
  <c r="K149" i="38"/>
  <c r="L148" i="38"/>
  <c r="K148" i="38"/>
  <c r="L147" i="38"/>
  <c r="K147" i="38"/>
  <c r="L146" i="38"/>
  <c r="K146" i="38"/>
  <c r="L145" i="38"/>
  <c r="K145" i="38"/>
  <c r="L144" i="38"/>
  <c r="G144" i="38"/>
  <c r="L143" i="38"/>
  <c r="K143" i="38"/>
  <c r="G143" i="38"/>
  <c r="L142" i="38"/>
  <c r="K142" i="38"/>
  <c r="L141" i="38"/>
  <c r="K141" i="38"/>
  <c r="L140" i="38"/>
  <c r="K140" i="38"/>
  <c r="L139" i="38"/>
  <c r="K139" i="38"/>
  <c r="L138" i="38"/>
  <c r="K138" i="38"/>
  <c r="G138" i="38"/>
  <c r="V137" i="38"/>
  <c r="U137" i="38"/>
  <c r="M137" i="38"/>
  <c r="W137" i="38" s="1"/>
  <c r="X137" i="38" s="1"/>
  <c r="L136" i="38"/>
  <c r="G136" i="38"/>
  <c r="K136" i="38" s="1"/>
  <c r="U135" i="38"/>
  <c r="V135" i="38" s="1"/>
  <c r="W135" i="38" s="1"/>
  <c r="X135" i="38" s="1"/>
  <c r="M135" i="38"/>
  <c r="V134" i="38"/>
  <c r="U134" i="38"/>
  <c r="M134" i="38"/>
  <c r="W134" i="38" s="1"/>
  <c r="X134" i="38" s="1"/>
  <c r="L133" i="38"/>
  <c r="K133" i="38"/>
  <c r="U133" i="38" s="1"/>
  <c r="V133" i="38" s="1"/>
  <c r="L132" i="38"/>
  <c r="K132" i="38"/>
  <c r="L131" i="38"/>
  <c r="K131" i="38"/>
  <c r="L130" i="38"/>
  <c r="K130" i="38"/>
  <c r="L129" i="38"/>
  <c r="K129" i="38"/>
  <c r="U128" i="38"/>
  <c r="V128" i="38" s="1"/>
  <c r="L128" i="38"/>
  <c r="K128" i="38"/>
  <c r="L127" i="38"/>
  <c r="K127" i="38"/>
  <c r="U126" i="38"/>
  <c r="V126" i="38" s="1"/>
  <c r="L126" i="38"/>
  <c r="K126" i="38"/>
  <c r="L125" i="38"/>
  <c r="K125" i="38"/>
  <c r="U124" i="38"/>
  <c r="V124" i="38" s="1"/>
  <c r="W124" i="38" s="1"/>
  <c r="X124" i="38" s="1"/>
  <c r="M124" i="38"/>
  <c r="L123" i="38"/>
  <c r="K123" i="38"/>
  <c r="L122" i="38"/>
  <c r="K122" i="38"/>
  <c r="U122" i="38" s="1"/>
  <c r="V122" i="38" s="1"/>
  <c r="L121" i="38"/>
  <c r="K121" i="38"/>
  <c r="L120" i="38"/>
  <c r="K120" i="38"/>
  <c r="U120" i="38" s="1"/>
  <c r="V120" i="38" s="1"/>
  <c r="U119" i="38"/>
  <c r="V119" i="38" s="1"/>
  <c r="W119" i="38" s="1"/>
  <c r="X119" i="38" s="1"/>
  <c r="M119" i="38"/>
  <c r="L118" i="38"/>
  <c r="K118" i="38"/>
  <c r="M118" i="38" s="1"/>
  <c r="L117" i="38"/>
  <c r="K117" i="38"/>
  <c r="L116" i="38"/>
  <c r="K116" i="38"/>
  <c r="L115" i="38"/>
  <c r="K115" i="38"/>
  <c r="U115" i="38" s="1"/>
  <c r="V115" i="38" s="1"/>
  <c r="L114" i="38"/>
  <c r="U114" i="38" s="1"/>
  <c r="V114" i="38" s="1"/>
  <c r="K114" i="38"/>
  <c r="V113" i="38"/>
  <c r="U113" i="38"/>
  <c r="M113" i="38"/>
  <c r="W112" i="38"/>
  <c r="X112" i="38" s="1"/>
  <c r="U112" i="38"/>
  <c r="V112" i="38" s="1"/>
  <c r="M112" i="38"/>
  <c r="M111" i="38"/>
  <c r="L111" i="38"/>
  <c r="K111" i="38"/>
  <c r="L110" i="38"/>
  <c r="K110" i="38"/>
  <c r="L109" i="38"/>
  <c r="K109" i="38"/>
  <c r="L108" i="38"/>
  <c r="K108" i="38"/>
  <c r="L107" i="38"/>
  <c r="K107" i="38"/>
  <c r="U107" i="38" s="1"/>
  <c r="V107" i="38" s="1"/>
  <c r="L106" i="38"/>
  <c r="U106" i="38" s="1"/>
  <c r="V106" i="38" s="1"/>
  <c r="K106" i="38"/>
  <c r="L105" i="38"/>
  <c r="K105" i="38"/>
  <c r="U104" i="38"/>
  <c r="V104" i="38" s="1"/>
  <c r="L104" i="38"/>
  <c r="K104" i="38"/>
  <c r="L103" i="38"/>
  <c r="K103" i="38"/>
  <c r="M103" i="38" s="1"/>
  <c r="L102" i="38"/>
  <c r="K102" i="38"/>
  <c r="L101" i="38"/>
  <c r="K101" i="38"/>
  <c r="U100" i="38"/>
  <c r="V100" i="38" s="1"/>
  <c r="W100" i="38" s="1"/>
  <c r="X100" i="38" s="1"/>
  <c r="M100" i="38"/>
  <c r="L99" i="38"/>
  <c r="K99" i="38"/>
  <c r="L98" i="38"/>
  <c r="K98" i="38"/>
  <c r="U98" i="38" s="1"/>
  <c r="V98" i="38" s="1"/>
  <c r="L97" i="38"/>
  <c r="K97" i="38"/>
  <c r="L96" i="38"/>
  <c r="K96" i="38"/>
  <c r="L95" i="38"/>
  <c r="K95" i="38"/>
  <c r="U94" i="38"/>
  <c r="V94" i="38" s="1"/>
  <c r="W94" i="38" s="1"/>
  <c r="X94" i="38" s="1"/>
  <c r="G94" i="38"/>
  <c r="K93" i="38"/>
  <c r="K92" i="38"/>
  <c r="K91" i="38"/>
  <c r="K90" i="38"/>
  <c r="U90" i="38" s="1"/>
  <c r="V90" i="38" s="1"/>
  <c r="W90" i="38" s="1"/>
  <c r="X90" i="38" s="1"/>
  <c r="K89" i="38"/>
  <c r="U88" i="38"/>
  <c r="V88" i="38" s="1"/>
  <c r="W88" i="38" s="1"/>
  <c r="X88" i="38" s="1"/>
  <c r="K88" i="38"/>
  <c r="K87" i="38"/>
  <c r="K86" i="38"/>
  <c r="U86" i="38" s="1"/>
  <c r="V86" i="38" s="1"/>
  <c r="W86" i="38" s="1"/>
  <c r="X86" i="38" s="1"/>
  <c r="K85" i="38"/>
  <c r="K84" i="38"/>
  <c r="U84" i="38" s="1"/>
  <c r="V84" i="38" s="1"/>
  <c r="W84" i="38" s="1"/>
  <c r="X84" i="38" s="1"/>
  <c r="K83" i="38"/>
  <c r="U82" i="38"/>
  <c r="V82" i="38" s="1"/>
  <c r="W82" i="38" s="1"/>
  <c r="X82" i="38" s="1"/>
  <c r="K82" i="38"/>
  <c r="K81" i="38"/>
  <c r="W80" i="38"/>
  <c r="X80" i="38" s="1"/>
  <c r="U80" i="38"/>
  <c r="V80" i="38" s="1"/>
  <c r="K80" i="38"/>
  <c r="K79" i="38"/>
  <c r="U78" i="38"/>
  <c r="V78" i="38" s="1"/>
  <c r="W78" i="38" s="1"/>
  <c r="X78" i="38" s="1"/>
  <c r="K78" i="38"/>
  <c r="K77" i="38"/>
  <c r="K76" i="38"/>
  <c r="K75" i="38"/>
  <c r="K74" i="38"/>
  <c r="U74" i="38" s="1"/>
  <c r="V74" i="38" s="1"/>
  <c r="W74" i="38" s="1"/>
  <c r="X74" i="38" s="1"/>
  <c r="K73" i="38"/>
  <c r="U72" i="38"/>
  <c r="V72" i="38" s="1"/>
  <c r="W72" i="38" s="1"/>
  <c r="X72" i="38" s="1"/>
  <c r="K72" i="38"/>
  <c r="K71" i="38"/>
  <c r="U70" i="38"/>
  <c r="V70" i="38" s="1"/>
  <c r="K70" i="38"/>
  <c r="W70" i="38" s="1"/>
  <c r="X70" i="38" s="1"/>
  <c r="K69" i="38"/>
  <c r="K68" i="38"/>
  <c r="U68" i="38" s="1"/>
  <c r="V68" i="38" s="1"/>
  <c r="W68" i="38" s="1"/>
  <c r="X68" i="38" s="1"/>
  <c r="K67" i="38"/>
  <c r="K66" i="38"/>
  <c r="K65" i="38"/>
  <c r="K64" i="38"/>
  <c r="U64" i="38" s="1"/>
  <c r="V64" i="38" s="1"/>
  <c r="W64" i="38" s="1"/>
  <c r="X64" i="38" s="1"/>
  <c r="X63" i="38"/>
  <c r="V63" i="38"/>
  <c r="W63" i="38" s="1"/>
  <c r="U63" i="38"/>
  <c r="X62" i="38"/>
  <c r="V62" i="38"/>
  <c r="W62" i="38" s="1"/>
  <c r="U62" i="38"/>
  <c r="V61" i="38"/>
  <c r="W61" i="38" s="1"/>
  <c r="X61" i="38" s="1"/>
  <c r="U61" i="38"/>
  <c r="L60" i="38"/>
  <c r="U60" i="38" s="1"/>
  <c r="V60" i="38" s="1"/>
  <c r="K60" i="38"/>
  <c r="V59" i="38"/>
  <c r="W59" i="38" s="1"/>
  <c r="X59" i="38" s="1"/>
  <c r="U59" i="38"/>
  <c r="L58" i="38"/>
  <c r="K58" i="38"/>
  <c r="K57" i="38"/>
  <c r="U56" i="38"/>
  <c r="V56" i="38" s="1"/>
  <c r="K56" i="38"/>
  <c r="W56" i="38" s="1"/>
  <c r="X56" i="38" s="1"/>
  <c r="K55" i="38"/>
  <c r="K54" i="38"/>
  <c r="U54" i="38" s="1"/>
  <c r="V54" i="38" s="1"/>
  <c r="W54" i="38" s="1"/>
  <c r="X54" i="38" s="1"/>
  <c r="K53" i="38"/>
  <c r="K52" i="38"/>
  <c r="L51" i="38"/>
  <c r="K51" i="38"/>
  <c r="L50" i="38"/>
  <c r="U50" i="38" s="1"/>
  <c r="V50" i="38" s="1"/>
  <c r="K50" i="38"/>
  <c r="V49" i="38"/>
  <c r="U49" i="38"/>
  <c r="M49" i="38"/>
  <c r="U48" i="38"/>
  <c r="V48" i="38" s="1"/>
  <c r="W48" i="38" s="1"/>
  <c r="X48" i="38" s="1"/>
  <c r="M48" i="38"/>
  <c r="L47" i="38"/>
  <c r="K47" i="38"/>
  <c r="M47" i="38" s="1"/>
  <c r="L46" i="38"/>
  <c r="K46" i="38"/>
  <c r="U46" i="38" s="1"/>
  <c r="V46" i="38" s="1"/>
  <c r="L45" i="38"/>
  <c r="K45" i="38"/>
  <c r="L44" i="38"/>
  <c r="K44" i="38"/>
  <c r="L43" i="38"/>
  <c r="K43" i="38"/>
  <c r="L42" i="38"/>
  <c r="K42" i="38"/>
  <c r="L41" i="38"/>
  <c r="U41" i="38" s="1"/>
  <c r="V41" i="38" s="1"/>
  <c r="K41" i="38"/>
  <c r="L40" i="38"/>
  <c r="K40" i="38"/>
  <c r="L39" i="38"/>
  <c r="K39" i="38"/>
  <c r="L38" i="38"/>
  <c r="K38" i="38"/>
  <c r="M38" i="38" s="1"/>
  <c r="U37" i="38"/>
  <c r="V37" i="38" s="1"/>
  <c r="W37" i="38" s="1"/>
  <c r="X37" i="38" s="1"/>
  <c r="M37" i="38"/>
  <c r="L36" i="38"/>
  <c r="U36" i="38" s="1"/>
  <c r="V36" i="38" s="1"/>
  <c r="K36" i="38"/>
  <c r="L35" i="38"/>
  <c r="K35" i="38"/>
  <c r="U34" i="38"/>
  <c r="V34" i="38" s="1"/>
  <c r="W34" i="38" s="1"/>
  <c r="X34" i="38" s="1"/>
  <c r="G34" i="38"/>
  <c r="V33" i="38"/>
  <c r="W33" i="38" s="1"/>
  <c r="X33" i="38" s="1"/>
  <c r="U33" i="38"/>
  <c r="L32" i="38"/>
  <c r="K32" i="38"/>
  <c r="L31" i="38"/>
  <c r="K31" i="38"/>
  <c r="J30" i="38"/>
  <c r="U30" i="38" s="1"/>
  <c r="V30" i="38" s="1"/>
  <c r="G30" i="38"/>
  <c r="J29" i="38"/>
  <c r="G29" i="38"/>
  <c r="V28" i="38"/>
  <c r="W28" i="38" s="1"/>
  <c r="X28" i="38" s="1"/>
  <c r="U28" i="38"/>
  <c r="X27" i="38"/>
  <c r="V27" i="38"/>
  <c r="W27" i="38" s="1"/>
  <c r="U27" i="38"/>
  <c r="X26" i="38"/>
  <c r="V26" i="38"/>
  <c r="W26" i="38" s="1"/>
  <c r="U26" i="38"/>
  <c r="V25" i="38"/>
  <c r="W25" i="38" s="1"/>
  <c r="X25" i="38" s="1"/>
  <c r="U25" i="38"/>
  <c r="V24" i="38"/>
  <c r="W24" i="38" s="1"/>
  <c r="X24" i="38" s="1"/>
  <c r="U24" i="38"/>
  <c r="X23" i="38"/>
  <c r="V23" i="38"/>
  <c r="W23" i="38" s="1"/>
  <c r="U23" i="38"/>
  <c r="X22" i="38"/>
  <c r="V22" i="38"/>
  <c r="W22" i="38" s="1"/>
  <c r="U22" i="38"/>
  <c r="V21" i="38"/>
  <c r="W21" i="38" s="1"/>
  <c r="X21" i="38" s="1"/>
  <c r="U21" i="38"/>
  <c r="V20" i="38"/>
  <c r="W20" i="38" s="1"/>
  <c r="X20" i="38" s="1"/>
  <c r="U20" i="38"/>
  <c r="X19" i="38"/>
  <c r="V19" i="38"/>
  <c r="W19" i="38" s="1"/>
  <c r="U19" i="38"/>
  <c r="X18" i="38"/>
  <c r="V18" i="38"/>
  <c r="W18" i="38" s="1"/>
  <c r="U18" i="38"/>
  <c r="V17" i="38"/>
  <c r="W17" i="38" s="1"/>
  <c r="X17" i="38" s="1"/>
  <c r="U17" i="38"/>
  <c r="L16" i="38"/>
  <c r="U16" i="38" s="1"/>
  <c r="V16" i="38" s="1"/>
  <c r="K16" i="38"/>
  <c r="V15" i="38"/>
  <c r="W15" i="38" s="1"/>
  <c r="X15" i="38" s="1"/>
  <c r="U15" i="38"/>
  <c r="X14" i="38"/>
  <c r="V14" i="38"/>
  <c r="W14" i="38" s="1"/>
  <c r="U14" i="38"/>
  <c r="X13" i="38"/>
  <c r="V13" i="38"/>
  <c r="W13" i="38" s="1"/>
  <c r="U13" i="38"/>
  <c r="V12" i="38"/>
  <c r="W12" i="38" s="1"/>
  <c r="X12" i="38" s="1"/>
  <c r="U12" i="38"/>
  <c r="V11" i="38"/>
  <c r="W11" i="38" s="1"/>
  <c r="X11" i="38" s="1"/>
  <c r="U11" i="38"/>
  <c r="X10" i="38"/>
  <c r="V10" i="38"/>
  <c r="W10" i="38" s="1"/>
  <c r="U10" i="38"/>
  <c r="X9" i="38"/>
  <c r="V9" i="38"/>
  <c r="W9" i="38" s="1"/>
  <c r="U9" i="38"/>
  <c r="V8" i="38"/>
  <c r="W8" i="38" s="1"/>
  <c r="X8" i="38" s="1"/>
  <c r="U8" i="38"/>
  <c r="V7" i="38"/>
  <c r="W7" i="38" s="1"/>
  <c r="X7" i="38" s="1"/>
  <c r="U7" i="38"/>
  <c r="X6" i="38"/>
  <c r="V6" i="38"/>
  <c r="W6" i="38" s="1"/>
  <c r="U6" i="38"/>
  <c r="X5" i="38"/>
  <c r="V5" i="38"/>
  <c r="W5" i="38" s="1"/>
  <c r="U5" i="38"/>
  <c r="X4" i="38"/>
  <c r="W4" i="38"/>
  <c r="U4" i="38"/>
  <c r="W528" i="37"/>
  <c r="X528" i="37" s="1"/>
  <c r="Y528" i="37" s="1"/>
  <c r="V528" i="37"/>
  <c r="Y527" i="37"/>
  <c r="W527" i="37"/>
  <c r="X527" i="37" s="1"/>
  <c r="V527" i="37"/>
  <c r="Y526" i="37"/>
  <c r="W526" i="37"/>
  <c r="X526" i="37" s="1"/>
  <c r="V526" i="37"/>
  <c r="W525" i="37"/>
  <c r="X525" i="37" s="1"/>
  <c r="Y525" i="37" s="1"/>
  <c r="V525" i="37"/>
  <c r="W524" i="37"/>
  <c r="X524" i="37" s="1"/>
  <c r="Y524" i="37" s="1"/>
  <c r="V524" i="37"/>
  <c r="Y523" i="37"/>
  <c r="W523" i="37"/>
  <c r="X523" i="37" s="1"/>
  <c r="V523" i="37"/>
  <c r="H522" i="37"/>
  <c r="V521" i="37"/>
  <c r="W521" i="37" s="1"/>
  <c r="X521" i="37" s="1"/>
  <c r="Y521" i="37" s="1"/>
  <c r="X520" i="37"/>
  <c r="Y520" i="37" s="1"/>
  <c r="V520" i="37"/>
  <c r="W520" i="37" s="1"/>
  <c r="V519" i="37"/>
  <c r="W519" i="37" s="1"/>
  <c r="X519" i="37" s="1"/>
  <c r="Y519" i="37" s="1"/>
  <c r="X518" i="37"/>
  <c r="Y518" i="37" s="1"/>
  <c r="V518" i="37"/>
  <c r="W518" i="37" s="1"/>
  <c r="V517" i="37"/>
  <c r="W517" i="37" s="1"/>
  <c r="X517" i="37" s="1"/>
  <c r="Y517" i="37" s="1"/>
  <c r="X516" i="37"/>
  <c r="Y516" i="37" s="1"/>
  <c r="V516" i="37"/>
  <c r="W516" i="37" s="1"/>
  <c r="V515" i="37"/>
  <c r="W515" i="37" s="1"/>
  <c r="X515" i="37" s="1"/>
  <c r="Y515" i="37" s="1"/>
  <c r="X514" i="37"/>
  <c r="Y514" i="37" s="1"/>
  <c r="V514" i="37"/>
  <c r="W514" i="37" s="1"/>
  <c r="V513" i="37"/>
  <c r="W513" i="37" s="1"/>
  <c r="X513" i="37" s="1"/>
  <c r="Y513" i="37" s="1"/>
  <c r="X512" i="37"/>
  <c r="Y512" i="37" s="1"/>
  <c r="V512" i="37"/>
  <c r="W512" i="37" s="1"/>
  <c r="V511" i="37"/>
  <c r="W511" i="37" s="1"/>
  <c r="X511" i="37" s="1"/>
  <c r="Y511" i="37" s="1"/>
  <c r="X510" i="37"/>
  <c r="Y510" i="37" s="1"/>
  <c r="V510" i="37"/>
  <c r="W510" i="37" s="1"/>
  <c r="V509" i="37"/>
  <c r="W509" i="37" s="1"/>
  <c r="X509" i="37" s="1"/>
  <c r="Y509" i="37" s="1"/>
  <c r="X508" i="37"/>
  <c r="Y508" i="37" s="1"/>
  <c r="V508" i="37"/>
  <c r="W508" i="37" s="1"/>
  <c r="V507" i="37"/>
  <c r="W507" i="37" s="1"/>
  <c r="Y506" i="37"/>
  <c r="W506" i="37"/>
  <c r="X506" i="37" s="1"/>
  <c r="V506" i="37"/>
  <c r="Y505" i="37"/>
  <c r="W505" i="37"/>
  <c r="X505" i="37" s="1"/>
  <c r="V505" i="37"/>
  <c r="W504" i="37"/>
  <c r="X504" i="37" s="1"/>
  <c r="Y504" i="37" s="1"/>
  <c r="V504" i="37"/>
  <c r="W503" i="37"/>
  <c r="X503" i="37" s="1"/>
  <c r="Y503" i="37" s="1"/>
  <c r="V503" i="37"/>
  <c r="M502" i="37"/>
  <c r="L502" i="37"/>
  <c r="V501" i="37"/>
  <c r="W501" i="37" s="1"/>
  <c r="X501" i="37" s="1"/>
  <c r="Y501" i="37" s="1"/>
  <c r="M500" i="37"/>
  <c r="H500" i="37"/>
  <c r="L500" i="37" s="1"/>
  <c r="V500" i="37" s="1"/>
  <c r="W500" i="37" s="1"/>
  <c r="X499" i="37"/>
  <c r="Y499" i="37" s="1"/>
  <c r="V499" i="37"/>
  <c r="W499" i="37" s="1"/>
  <c r="V498" i="37"/>
  <c r="W498" i="37" s="1"/>
  <c r="X498" i="37" s="1"/>
  <c r="Y498" i="37" s="1"/>
  <c r="X497" i="37"/>
  <c r="Y497" i="37" s="1"/>
  <c r="V497" i="37"/>
  <c r="W497" i="37" s="1"/>
  <c r="V496" i="37"/>
  <c r="W496" i="37" s="1"/>
  <c r="X496" i="37" s="1"/>
  <c r="Y496" i="37" s="1"/>
  <c r="X495" i="37"/>
  <c r="Y495" i="37" s="1"/>
  <c r="V495" i="37"/>
  <c r="W495" i="37" s="1"/>
  <c r="V494" i="37"/>
  <c r="W494" i="37" s="1"/>
  <c r="X494" i="37" s="1"/>
  <c r="Y494" i="37" s="1"/>
  <c r="X493" i="37"/>
  <c r="Y493" i="37" s="1"/>
  <c r="V493" i="37"/>
  <c r="W493" i="37" s="1"/>
  <c r="V492" i="37"/>
  <c r="W492" i="37" s="1"/>
  <c r="X492" i="37" s="1"/>
  <c r="Y492" i="37" s="1"/>
  <c r="X491" i="37"/>
  <c r="Y491" i="37" s="1"/>
  <c r="V491" i="37"/>
  <c r="W491" i="37" s="1"/>
  <c r="V490" i="37"/>
  <c r="W490" i="37" s="1"/>
  <c r="X490" i="37" s="1"/>
  <c r="Y490" i="37" s="1"/>
  <c r="X489" i="37"/>
  <c r="Y489" i="37" s="1"/>
  <c r="V489" i="37"/>
  <c r="W489" i="37" s="1"/>
  <c r="K488" i="37"/>
  <c r="H488" i="37"/>
  <c r="V487" i="37"/>
  <c r="W487" i="37" s="1"/>
  <c r="X487" i="37" s="1"/>
  <c r="Y487" i="37" s="1"/>
  <c r="X486" i="37"/>
  <c r="Y486" i="37" s="1"/>
  <c r="V486" i="37"/>
  <c r="W486" i="37" s="1"/>
  <c r="V485" i="37"/>
  <c r="W485" i="37" s="1"/>
  <c r="X485" i="37" s="1"/>
  <c r="Y485" i="37" s="1"/>
  <c r="X484" i="37"/>
  <c r="Y484" i="37" s="1"/>
  <c r="V484" i="37"/>
  <c r="W484" i="37" s="1"/>
  <c r="V483" i="37"/>
  <c r="W483" i="37" s="1"/>
  <c r="X483" i="37" s="1"/>
  <c r="Y483" i="37" s="1"/>
  <c r="X482" i="37"/>
  <c r="Y482" i="37" s="1"/>
  <c r="V482" i="37"/>
  <c r="W482" i="37" s="1"/>
  <c r="V481" i="37"/>
  <c r="W481" i="37" s="1"/>
  <c r="X481" i="37" s="1"/>
  <c r="Y481" i="37" s="1"/>
  <c r="X480" i="37"/>
  <c r="Y480" i="37" s="1"/>
  <c r="V480" i="37"/>
  <c r="W480" i="37" s="1"/>
  <c r="V479" i="37"/>
  <c r="W479" i="37" s="1"/>
  <c r="X479" i="37" s="1"/>
  <c r="Y479" i="37" s="1"/>
  <c r="X478" i="37"/>
  <c r="Y478" i="37" s="1"/>
  <c r="V478" i="37"/>
  <c r="W478" i="37" s="1"/>
  <c r="V477" i="37"/>
  <c r="W477" i="37" s="1"/>
  <c r="X477" i="37" s="1"/>
  <c r="Y477" i="37" s="1"/>
  <c r="X476" i="37"/>
  <c r="Y476" i="37" s="1"/>
  <c r="V476" i="37"/>
  <c r="W476" i="37" s="1"/>
  <c r="V475" i="37"/>
  <c r="W475" i="37" s="1"/>
  <c r="X475" i="37" s="1"/>
  <c r="Y475" i="37" s="1"/>
  <c r="X474" i="37"/>
  <c r="Y474" i="37" s="1"/>
  <c r="V474" i="37"/>
  <c r="W474" i="37" s="1"/>
  <c r="V473" i="37"/>
  <c r="W473" i="37" s="1"/>
  <c r="X473" i="37" s="1"/>
  <c r="Y473" i="37" s="1"/>
  <c r="M472" i="37"/>
  <c r="L472" i="37"/>
  <c r="N472" i="37" s="1"/>
  <c r="H471" i="37"/>
  <c r="M470" i="37"/>
  <c r="L470" i="37"/>
  <c r="M469" i="37"/>
  <c r="L469" i="37"/>
  <c r="N469" i="37" s="1"/>
  <c r="X468" i="37"/>
  <c r="Y468" i="37" s="1"/>
  <c r="V468" i="37"/>
  <c r="W468" i="37" s="1"/>
  <c r="V467" i="37"/>
  <c r="W467" i="37" s="1"/>
  <c r="X467" i="37" s="1"/>
  <c r="Y467" i="37" s="1"/>
  <c r="X466" i="37"/>
  <c r="Y466" i="37" s="1"/>
  <c r="V466" i="37"/>
  <c r="W466" i="37" s="1"/>
  <c r="V465" i="37"/>
  <c r="W465" i="37" s="1"/>
  <c r="X465" i="37" s="1"/>
  <c r="Y465" i="37" s="1"/>
  <c r="X464" i="37"/>
  <c r="Y464" i="37" s="1"/>
  <c r="V464" i="37"/>
  <c r="W464" i="37" s="1"/>
  <c r="V463" i="37"/>
  <c r="W463" i="37" s="1"/>
  <c r="X463" i="37" s="1"/>
  <c r="Y463" i="37" s="1"/>
  <c r="X462" i="37"/>
  <c r="Y462" i="37" s="1"/>
  <c r="V462" i="37"/>
  <c r="W462" i="37" s="1"/>
  <c r="V461" i="37"/>
  <c r="W461" i="37" s="1"/>
  <c r="X461" i="37" s="1"/>
  <c r="Y461" i="37" s="1"/>
  <c r="X460" i="37"/>
  <c r="Y460" i="37" s="1"/>
  <c r="V460" i="37"/>
  <c r="W460" i="37" s="1"/>
  <c r="V459" i="37"/>
  <c r="W459" i="37" s="1"/>
  <c r="X459" i="37" s="1"/>
  <c r="Y459" i="37" s="1"/>
  <c r="X458" i="37"/>
  <c r="Y458" i="37" s="1"/>
  <c r="V458" i="37"/>
  <c r="W458" i="37" s="1"/>
  <c r="V457" i="37"/>
  <c r="W457" i="37" s="1"/>
  <c r="X457" i="37" s="1"/>
  <c r="Y457" i="37" s="1"/>
  <c r="X456" i="37"/>
  <c r="Y456" i="37" s="1"/>
  <c r="V456" i="37"/>
  <c r="W456" i="37" s="1"/>
  <c r="V455" i="37"/>
  <c r="W455" i="37" s="1"/>
  <c r="X455" i="37" s="1"/>
  <c r="Y455" i="37" s="1"/>
  <c r="X454" i="37"/>
  <c r="Y454" i="37" s="1"/>
  <c r="V454" i="37"/>
  <c r="W454" i="37" s="1"/>
  <c r="V453" i="37"/>
  <c r="W453" i="37" s="1"/>
  <c r="X453" i="37" s="1"/>
  <c r="Y453" i="37" s="1"/>
  <c r="X452" i="37"/>
  <c r="Y452" i="37" s="1"/>
  <c r="V452" i="37"/>
  <c r="W452" i="37" s="1"/>
  <c r="V451" i="37"/>
  <c r="W451" i="37" s="1"/>
  <c r="X451" i="37" s="1"/>
  <c r="Y451" i="37" s="1"/>
  <c r="X450" i="37"/>
  <c r="Y450" i="37" s="1"/>
  <c r="V450" i="37"/>
  <c r="W450" i="37" s="1"/>
  <c r="V449" i="37"/>
  <c r="W449" i="37" s="1"/>
  <c r="X449" i="37" s="1"/>
  <c r="Y449" i="37" s="1"/>
  <c r="X448" i="37"/>
  <c r="Y448" i="37" s="1"/>
  <c r="V448" i="37"/>
  <c r="W448" i="37" s="1"/>
  <c r="V447" i="37"/>
  <c r="W447" i="37" s="1"/>
  <c r="X447" i="37" s="1"/>
  <c r="Y447" i="37" s="1"/>
  <c r="X446" i="37"/>
  <c r="Y446" i="37" s="1"/>
  <c r="V446" i="37"/>
  <c r="W446" i="37" s="1"/>
  <c r="V445" i="37"/>
  <c r="W445" i="37" s="1"/>
  <c r="X445" i="37" s="1"/>
  <c r="Y445" i="37" s="1"/>
  <c r="X444" i="37"/>
  <c r="Y444" i="37" s="1"/>
  <c r="V444" i="37"/>
  <c r="W444" i="37" s="1"/>
  <c r="V443" i="37"/>
  <c r="W443" i="37" s="1"/>
  <c r="X443" i="37" s="1"/>
  <c r="Y443" i="37" s="1"/>
  <c r="M442" i="37"/>
  <c r="V442" i="37" s="1"/>
  <c r="W442" i="37" s="1"/>
  <c r="H442" i="37"/>
  <c r="L442" i="37" s="1"/>
  <c r="M441" i="37"/>
  <c r="L441" i="37"/>
  <c r="Y440" i="37"/>
  <c r="W440" i="37"/>
  <c r="X440" i="37" s="1"/>
  <c r="V440" i="37"/>
  <c r="W439" i="37"/>
  <c r="X439" i="37" s="1"/>
  <c r="Y439" i="37" s="1"/>
  <c r="V439" i="37"/>
  <c r="W438" i="37"/>
  <c r="X438" i="37" s="1"/>
  <c r="Y438" i="37" s="1"/>
  <c r="V438" i="37"/>
  <c r="Y437" i="37"/>
  <c r="W437" i="37"/>
  <c r="X437" i="37" s="1"/>
  <c r="V437" i="37"/>
  <c r="Y436" i="37"/>
  <c r="W436" i="37"/>
  <c r="X436" i="37" s="1"/>
  <c r="V436" i="37"/>
  <c r="W435" i="37"/>
  <c r="X435" i="37" s="1"/>
  <c r="Y435" i="37" s="1"/>
  <c r="V435" i="37"/>
  <c r="W434" i="37"/>
  <c r="X434" i="37" s="1"/>
  <c r="Y434" i="37" s="1"/>
  <c r="V434" i="37"/>
  <c r="Y433" i="37"/>
  <c r="W433" i="37"/>
  <c r="X433" i="37" s="1"/>
  <c r="V433" i="37"/>
  <c r="Y432" i="37"/>
  <c r="W432" i="37"/>
  <c r="X432" i="37" s="1"/>
  <c r="V432" i="37"/>
  <c r="W431" i="37"/>
  <c r="X431" i="37" s="1"/>
  <c r="Y431" i="37" s="1"/>
  <c r="V431" i="37"/>
  <c r="M430" i="37"/>
  <c r="L430" i="37"/>
  <c r="M429" i="37"/>
  <c r="L429" i="37"/>
  <c r="W428" i="37"/>
  <c r="X428" i="37" s="1"/>
  <c r="Y428" i="37" s="1"/>
  <c r="V428" i="37"/>
  <c r="W427" i="37"/>
  <c r="X427" i="37" s="1"/>
  <c r="Y427" i="37" s="1"/>
  <c r="V427" i="37"/>
  <c r="Y426" i="37"/>
  <c r="W426" i="37"/>
  <c r="X426" i="37" s="1"/>
  <c r="V426" i="37"/>
  <c r="Y425" i="37"/>
  <c r="W425" i="37"/>
  <c r="X425" i="37" s="1"/>
  <c r="V425" i="37"/>
  <c r="W424" i="37"/>
  <c r="V424" i="37"/>
  <c r="N424" i="37"/>
  <c r="V423" i="37"/>
  <c r="W423" i="37" s="1"/>
  <c r="X423" i="37" s="1"/>
  <c r="Y423" i="37" s="1"/>
  <c r="X422" i="37"/>
  <c r="Y422" i="37" s="1"/>
  <c r="V422" i="37"/>
  <c r="W422" i="37" s="1"/>
  <c r="V421" i="37"/>
  <c r="W421" i="37" s="1"/>
  <c r="X421" i="37" s="1"/>
  <c r="Y421" i="37" s="1"/>
  <c r="X420" i="37"/>
  <c r="Y420" i="37" s="1"/>
  <c r="V420" i="37"/>
  <c r="W420" i="37" s="1"/>
  <c r="V419" i="37"/>
  <c r="W419" i="37" s="1"/>
  <c r="X419" i="37" s="1"/>
  <c r="Y419" i="37" s="1"/>
  <c r="X418" i="37"/>
  <c r="Y418" i="37" s="1"/>
  <c r="V418" i="37"/>
  <c r="W418" i="37" s="1"/>
  <c r="V417" i="37"/>
  <c r="W417" i="37" s="1"/>
  <c r="X417" i="37" s="1"/>
  <c r="Y417" i="37" s="1"/>
  <c r="X416" i="37"/>
  <c r="Y416" i="37" s="1"/>
  <c r="V416" i="37"/>
  <c r="W416" i="37" s="1"/>
  <c r="N416" i="37"/>
  <c r="Y415" i="37"/>
  <c r="W415" i="37"/>
  <c r="X415" i="37" s="1"/>
  <c r="V415" i="37"/>
  <c r="W414" i="37"/>
  <c r="X414" i="37" s="1"/>
  <c r="Y414" i="37" s="1"/>
  <c r="V414" i="37"/>
  <c r="W413" i="37"/>
  <c r="X413" i="37" s="1"/>
  <c r="Y413" i="37" s="1"/>
  <c r="V413" i="37"/>
  <c r="Y412" i="37"/>
  <c r="W412" i="37"/>
  <c r="X412" i="37" s="1"/>
  <c r="V412" i="37"/>
  <c r="Y411" i="37"/>
  <c r="W411" i="37"/>
  <c r="X411" i="37" s="1"/>
  <c r="V411" i="37"/>
  <c r="W410" i="37"/>
  <c r="X410" i="37" s="1"/>
  <c r="Y410" i="37" s="1"/>
  <c r="V410" i="37"/>
  <c r="W409" i="37"/>
  <c r="X409" i="37" s="1"/>
  <c r="Y409" i="37" s="1"/>
  <c r="V409" i="37"/>
  <c r="H408" i="37"/>
  <c r="X407" i="37"/>
  <c r="Y407" i="37" s="1"/>
  <c r="V407" i="37"/>
  <c r="W407" i="37" s="1"/>
  <c r="M406" i="37"/>
  <c r="H406" i="37"/>
  <c r="L406" i="37" s="1"/>
  <c r="V405" i="37"/>
  <c r="W405" i="37" s="1"/>
  <c r="X405" i="37" s="1"/>
  <c r="Y405" i="37" s="1"/>
  <c r="X404" i="37"/>
  <c r="Y404" i="37" s="1"/>
  <c r="V404" i="37"/>
  <c r="W404" i="37" s="1"/>
  <c r="V403" i="37"/>
  <c r="W403" i="37" s="1"/>
  <c r="X403" i="37" s="1"/>
  <c r="Y403" i="37" s="1"/>
  <c r="X402" i="37"/>
  <c r="Y402" i="37" s="1"/>
  <c r="V402" i="37"/>
  <c r="W402" i="37" s="1"/>
  <c r="V401" i="37"/>
  <c r="W401" i="37" s="1"/>
  <c r="X401" i="37" s="1"/>
  <c r="Y401" i="37" s="1"/>
  <c r="M400" i="37"/>
  <c r="L400" i="37"/>
  <c r="Y399" i="37"/>
  <c r="W399" i="37"/>
  <c r="X399" i="37" s="1"/>
  <c r="V399" i="37"/>
  <c r="W398" i="37"/>
  <c r="X398" i="37" s="1"/>
  <c r="Y398" i="37" s="1"/>
  <c r="V398" i="37"/>
  <c r="W397" i="37"/>
  <c r="X397" i="37" s="1"/>
  <c r="Y397" i="37" s="1"/>
  <c r="V397" i="37"/>
  <c r="Y396" i="37"/>
  <c r="W396" i="37"/>
  <c r="X396" i="37" s="1"/>
  <c r="V396" i="37"/>
  <c r="Y395" i="37"/>
  <c r="W395" i="37"/>
  <c r="X395" i="37" s="1"/>
  <c r="V395" i="37"/>
  <c r="W394" i="37"/>
  <c r="X394" i="37" s="1"/>
  <c r="Y394" i="37" s="1"/>
  <c r="V394" i="37"/>
  <c r="W393" i="37"/>
  <c r="X393" i="37" s="1"/>
  <c r="Y393" i="37" s="1"/>
  <c r="V393" i="37"/>
  <c r="W392" i="37"/>
  <c r="V392" i="37"/>
  <c r="N392" i="37"/>
  <c r="X392" i="37" s="1"/>
  <c r="Y392" i="37" s="1"/>
  <c r="X391" i="37"/>
  <c r="Y391" i="37" s="1"/>
  <c r="V391" i="37"/>
  <c r="W391" i="37" s="1"/>
  <c r="V390" i="37"/>
  <c r="W390" i="37" s="1"/>
  <c r="X390" i="37" s="1"/>
  <c r="Y390" i="37" s="1"/>
  <c r="X389" i="37"/>
  <c r="Y389" i="37" s="1"/>
  <c r="V389" i="37"/>
  <c r="W389" i="37" s="1"/>
  <c r="V388" i="37"/>
  <c r="W388" i="37" s="1"/>
  <c r="X388" i="37" s="1"/>
  <c r="Y388" i="37" s="1"/>
  <c r="X387" i="37"/>
  <c r="Y387" i="37" s="1"/>
  <c r="V387" i="37"/>
  <c r="W387" i="37" s="1"/>
  <c r="V386" i="37"/>
  <c r="W386" i="37" s="1"/>
  <c r="X386" i="37" s="1"/>
  <c r="Y386" i="37" s="1"/>
  <c r="X385" i="37"/>
  <c r="Y385" i="37" s="1"/>
  <c r="V385" i="37"/>
  <c r="W385" i="37" s="1"/>
  <c r="W384" i="37"/>
  <c r="X384" i="37" s="1"/>
  <c r="Y384" i="37" s="1"/>
  <c r="V384" i="37"/>
  <c r="V383" i="37"/>
  <c r="W383" i="37" s="1"/>
  <c r="X383" i="37" s="1"/>
  <c r="Y383" i="37" s="1"/>
  <c r="V382" i="37"/>
  <c r="W382" i="37" s="1"/>
  <c r="X382" i="37" s="1"/>
  <c r="Y382" i="37" s="1"/>
  <c r="X381" i="37"/>
  <c r="Y381" i="37" s="1"/>
  <c r="W381" i="37"/>
  <c r="V381" i="37"/>
  <c r="W380" i="37"/>
  <c r="X380" i="37" s="1"/>
  <c r="Y380" i="37" s="1"/>
  <c r="V380" i="37"/>
  <c r="V379" i="37"/>
  <c r="W379" i="37" s="1"/>
  <c r="X379" i="37" s="1"/>
  <c r="Y379" i="37" s="1"/>
  <c r="V378" i="37"/>
  <c r="W378" i="37" s="1"/>
  <c r="X378" i="37" s="1"/>
  <c r="Y378" i="37" s="1"/>
  <c r="X377" i="37"/>
  <c r="Y377" i="37" s="1"/>
  <c r="W377" i="37"/>
  <c r="V377" i="37"/>
  <c r="W376" i="37"/>
  <c r="X376" i="37" s="1"/>
  <c r="Y376" i="37" s="1"/>
  <c r="V376" i="37"/>
  <c r="M375" i="37"/>
  <c r="V375" i="37" s="1"/>
  <c r="W375" i="37" s="1"/>
  <c r="L375" i="37"/>
  <c r="K375" i="37"/>
  <c r="H375" i="37"/>
  <c r="W374" i="37"/>
  <c r="X374" i="37" s="1"/>
  <c r="Y374" i="37" s="1"/>
  <c r="V374" i="37"/>
  <c r="W373" i="37"/>
  <c r="X373" i="37" s="1"/>
  <c r="Y373" i="37" s="1"/>
  <c r="V373" i="37"/>
  <c r="W372" i="37"/>
  <c r="X372" i="37" s="1"/>
  <c r="Y372" i="37" s="1"/>
  <c r="V372" i="37"/>
  <c r="W371" i="37"/>
  <c r="X371" i="37" s="1"/>
  <c r="Y371" i="37" s="1"/>
  <c r="V371" i="37"/>
  <c r="M370" i="37"/>
  <c r="L370" i="37"/>
  <c r="N370" i="37" s="1"/>
  <c r="W369" i="37"/>
  <c r="X369" i="37" s="1"/>
  <c r="Y369" i="37" s="1"/>
  <c r="V369" i="37"/>
  <c r="V368" i="37"/>
  <c r="W368" i="37" s="1"/>
  <c r="X368" i="37" s="1"/>
  <c r="Y368" i="37" s="1"/>
  <c r="H368" i="37"/>
  <c r="N367" i="37"/>
  <c r="M367" i="37"/>
  <c r="L367" i="37"/>
  <c r="X366" i="37"/>
  <c r="Y366" i="37" s="1"/>
  <c r="W366" i="37"/>
  <c r="V366" i="37"/>
  <c r="W365" i="37"/>
  <c r="X365" i="37" s="1"/>
  <c r="Y365" i="37" s="1"/>
  <c r="V365" i="37"/>
  <c r="V364" i="37"/>
  <c r="W364" i="37" s="1"/>
  <c r="X364" i="37" s="1"/>
  <c r="Y364" i="37" s="1"/>
  <c r="M363" i="37"/>
  <c r="L363" i="37"/>
  <c r="K363" i="37"/>
  <c r="H363" i="37"/>
  <c r="M362" i="37"/>
  <c r="L362" i="37"/>
  <c r="V361" i="37"/>
  <c r="W361" i="37" s="1"/>
  <c r="X361" i="37" s="1"/>
  <c r="Y361" i="37" s="1"/>
  <c r="H361" i="37"/>
  <c r="W360" i="37"/>
  <c r="X360" i="37" s="1"/>
  <c r="Y360" i="37" s="1"/>
  <c r="V360" i="37"/>
  <c r="W359" i="37"/>
  <c r="H359" i="37"/>
  <c r="V359" i="37" s="1"/>
  <c r="W358" i="37"/>
  <c r="X358" i="37" s="1"/>
  <c r="Y358" i="37" s="1"/>
  <c r="V358" i="37"/>
  <c r="W357" i="37"/>
  <c r="X357" i="37" s="1"/>
  <c r="Y357" i="37" s="1"/>
  <c r="V357" i="37"/>
  <c r="M356" i="37"/>
  <c r="L356" i="37"/>
  <c r="V355" i="37"/>
  <c r="W355" i="37" s="1"/>
  <c r="X355" i="37" s="1"/>
  <c r="Y355" i="37" s="1"/>
  <c r="V354" i="37"/>
  <c r="W354" i="37" s="1"/>
  <c r="X354" i="37" s="1"/>
  <c r="Y354" i="37" s="1"/>
  <c r="V353" i="37"/>
  <c r="W353" i="37" s="1"/>
  <c r="X353" i="37" s="1"/>
  <c r="Y353" i="37" s="1"/>
  <c r="V352" i="37"/>
  <c r="W352" i="37" s="1"/>
  <c r="X352" i="37" s="1"/>
  <c r="Y352" i="37" s="1"/>
  <c r="M351" i="37"/>
  <c r="K351" i="37"/>
  <c r="H351" i="37"/>
  <c r="M350" i="37"/>
  <c r="L350" i="37"/>
  <c r="V350" i="37" s="1"/>
  <c r="W350" i="37" s="1"/>
  <c r="V349" i="37"/>
  <c r="W349" i="37" s="1"/>
  <c r="X349" i="37" s="1"/>
  <c r="Y349" i="37" s="1"/>
  <c r="L348" i="37"/>
  <c r="V348" i="37" s="1"/>
  <c r="W348" i="37" s="1"/>
  <c r="K348" i="37"/>
  <c r="H348" i="37"/>
  <c r="M347" i="37"/>
  <c r="L347" i="37"/>
  <c r="N347" i="37" s="1"/>
  <c r="X346" i="37"/>
  <c r="Y346" i="37" s="1"/>
  <c r="W346" i="37"/>
  <c r="V346" i="37"/>
  <c r="X345" i="37"/>
  <c r="Y345" i="37" s="1"/>
  <c r="W345" i="37"/>
  <c r="V345" i="37"/>
  <c r="X344" i="37"/>
  <c r="Y344" i="37" s="1"/>
  <c r="W344" i="37"/>
  <c r="V344" i="37"/>
  <c r="X343" i="37"/>
  <c r="Y343" i="37" s="1"/>
  <c r="W343" i="37"/>
  <c r="V343" i="37"/>
  <c r="N343" i="37"/>
  <c r="M342" i="37"/>
  <c r="L342" i="37"/>
  <c r="H341" i="37"/>
  <c r="V341" i="37" s="1"/>
  <c r="W341" i="37" s="1"/>
  <c r="X341" i="37" s="1"/>
  <c r="Y341" i="37" s="1"/>
  <c r="V340" i="37"/>
  <c r="W340" i="37" s="1"/>
  <c r="X340" i="37" s="1"/>
  <c r="Y340" i="37" s="1"/>
  <c r="H339" i="37"/>
  <c r="M338" i="37"/>
  <c r="H338" i="37"/>
  <c r="M337" i="37"/>
  <c r="L337" i="37"/>
  <c r="V336" i="37"/>
  <c r="W336" i="37" s="1"/>
  <c r="X336" i="37" s="1"/>
  <c r="Y336" i="37" s="1"/>
  <c r="V335" i="37"/>
  <c r="W335" i="37" s="1"/>
  <c r="X335" i="37" s="1"/>
  <c r="Y335" i="37" s="1"/>
  <c r="V334" i="37"/>
  <c r="W334" i="37" s="1"/>
  <c r="X334" i="37" s="1"/>
  <c r="Y334" i="37" s="1"/>
  <c r="V333" i="37"/>
  <c r="W333" i="37" s="1"/>
  <c r="X333" i="37" s="1"/>
  <c r="Y333" i="37" s="1"/>
  <c r="V332" i="37"/>
  <c r="W332" i="37" s="1"/>
  <c r="X332" i="37" s="1"/>
  <c r="Y332" i="37" s="1"/>
  <c r="V331" i="37"/>
  <c r="W331" i="37" s="1"/>
  <c r="X331" i="37" s="1"/>
  <c r="Y331" i="37" s="1"/>
  <c r="V330" i="37"/>
  <c r="W330" i="37" s="1"/>
  <c r="X330" i="37" s="1"/>
  <c r="Y330" i="37" s="1"/>
  <c r="V329" i="37"/>
  <c r="W329" i="37" s="1"/>
  <c r="X329" i="37" s="1"/>
  <c r="Y329" i="37" s="1"/>
  <c r="M328" i="37"/>
  <c r="L328" i="37"/>
  <c r="X327" i="37"/>
  <c r="Y327" i="37" s="1"/>
  <c r="W327" i="37"/>
  <c r="V327" i="37"/>
  <c r="X326" i="37"/>
  <c r="Y326" i="37" s="1"/>
  <c r="W326" i="37"/>
  <c r="V326" i="37"/>
  <c r="X325" i="37"/>
  <c r="Y325" i="37" s="1"/>
  <c r="W325" i="37"/>
  <c r="V325" i="37"/>
  <c r="M324" i="37"/>
  <c r="L324" i="37"/>
  <c r="H324" i="37"/>
  <c r="M323" i="37"/>
  <c r="L323" i="37"/>
  <c r="H323" i="37"/>
  <c r="R322" i="37"/>
  <c r="H322" i="37"/>
  <c r="V321" i="37"/>
  <c r="W321" i="37" s="1"/>
  <c r="H321" i="37"/>
  <c r="X321" i="37" s="1"/>
  <c r="Y321" i="37" s="1"/>
  <c r="M320" i="37"/>
  <c r="L320" i="37"/>
  <c r="N320" i="37" s="1"/>
  <c r="K320" i="37"/>
  <c r="H320" i="37"/>
  <c r="K319" i="37"/>
  <c r="H319" i="37"/>
  <c r="V318" i="37"/>
  <c r="W318" i="37" s="1"/>
  <c r="X318" i="37" s="1"/>
  <c r="Y318" i="37" s="1"/>
  <c r="V317" i="37"/>
  <c r="W317" i="37" s="1"/>
  <c r="X317" i="37" s="1"/>
  <c r="Y317" i="37" s="1"/>
  <c r="V316" i="37"/>
  <c r="W316" i="37" s="1"/>
  <c r="X316" i="37" s="1"/>
  <c r="Y316" i="37" s="1"/>
  <c r="V315" i="37"/>
  <c r="W315" i="37" s="1"/>
  <c r="X315" i="37" s="1"/>
  <c r="Y315" i="37" s="1"/>
  <c r="V314" i="37"/>
  <c r="W314" i="37" s="1"/>
  <c r="X314" i="37" s="1"/>
  <c r="Y314" i="37" s="1"/>
  <c r="V313" i="37"/>
  <c r="W313" i="37" s="1"/>
  <c r="X313" i="37" s="1"/>
  <c r="Y313" i="37" s="1"/>
  <c r="V312" i="37"/>
  <c r="W312" i="37" s="1"/>
  <c r="X312" i="37" s="1"/>
  <c r="Y312" i="37" s="1"/>
  <c r="V311" i="37"/>
  <c r="W311" i="37" s="1"/>
  <c r="X311" i="37" s="1"/>
  <c r="Y311" i="37" s="1"/>
  <c r="V310" i="37"/>
  <c r="W310" i="37" s="1"/>
  <c r="X310" i="37" s="1"/>
  <c r="Y310" i="37" s="1"/>
  <c r="M309" i="37"/>
  <c r="L309" i="37"/>
  <c r="V309" i="37" s="1"/>
  <c r="W309" i="37" s="1"/>
  <c r="V308" i="37"/>
  <c r="W308" i="37" s="1"/>
  <c r="X308" i="37" s="1"/>
  <c r="Y308" i="37" s="1"/>
  <c r="V307" i="37"/>
  <c r="W307" i="37" s="1"/>
  <c r="X307" i="37" s="1"/>
  <c r="Y307" i="37" s="1"/>
  <c r="V306" i="37"/>
  <c r="W306" i="37" s="1"/>
  <c r="X306" i="37" s="1"/>
  <c r="Y306" i="37" s="1"/>
  <c r="V305" i="37"/>
  <c r="W305" i="37" s="1"/>
  <c r="X305" i="37" s="1"/>
  <c r="Y305" i="37" s="1"/>
  <c r="V304" i="37"/>
  <c r="W304" i="37" s="1"/>
  <c r="X304" i="37" s="1"/>
  <c r="Y304" i="37" s="1"/>
  <c r="V303" i="37"/>
  <c r="W303" i="37" s="1"/>
  <c r="X303" i="37" s="1"/>
  <c r="Y303" i="37" s="1"/>
  <c r="V302" i="37"/>
  <c r="W302" i="37" s="1"/>
  <c r="X302" i="37" s="1"/>
  <c r="Y302" i="37" s="1"/>
  <c r="V301" i="37"/>
  <c r="W301" i="37" s="1"/>
  <c r="X301" i="37" s="1"/>
  <c r="Y301" i="37" s="1"/>
  <c r="V300" i="37"/>
  <c r="W300" i="37" s="1"/>
  <c r="X300" i="37" s="1"/>
  <c r="Y300" i="37" s="1"/>
  <c r="V299" i="37"/>
  <c r="W299" i="37" s="1"/>
  <c r="X299" i="37" s="1"/>
  <c r="Y299" i="37" s="1"/>
  <c r="V298" i="37"/>
  <c r="W298" i="37" s="1"/>
  <c r="X298" i="37" s="1"/>
  <c r="Y298" i="37" s="1"/>
  <c r="H297" i="37"/>
  <c r="V296" i="37"/>
  <c r="W296" i="37" s="1"/>
  <c r="H296" i="37"/>
  <c r="W295" i="37"/>
  <c r="X295" i="37" s="1"/>
  <c r="Y295" i="37" s="1"/>
  <c r="V295" i="37"/>
  <c r="W294" i="37"/>
  <c r="X294" i="37" s="1"/>
  <c r="Y294" i="37" s="1"/>
  <c r="V294" i="37"/>
  <c r="W293" i="37"/>
  <c r="X293" i="37" s="1"/>
  <c r="Y293" i="37" s="1"/>
  <c r="V293" i="37"/>
  <c r="W292" i="37"/>
  <c r="X292" i="37" s="1"/>
  <c r="Y292" i="37" s="1"/>
  <c r="V292" i="37"/>
  <c r="W291" i="37"/>
  <c r="X291" i="37" s="1"/>
  <c r="Y291" i="37" s="1"/>
  <c r="V291" i="37"/>
  <c r="W290" i="37"/>
  <c r="X290" i="37" s="1"/>
  <c r="Y290" i="37" s="1"/>
  <c r="V290" i="37"/>
  <c r="W289" i="37"/>
  <c r="X289" i="37" s="1"/>
  <c r="Y289" i="37" s="1"/>
  <c r="V289" i="37"/>
  <c r="W288" i="37"/>
  <c r="X288" i="37" s="1"/>
  <c r="Y288" i="37" s="1"/>
  <c r="V288" i="37"/>
  <c r="W287" i="37"/>
  <c r="X287" i="37" s="1"/>
  <c r="Y287" i="37" s="1"/>
  <c r="V287" i="37"/>
  <c r="W286" i="37"/>
  <c r="X286" i="37" s="1"/>
  <c r="Y286" i="37" s="1"/>
  <c r="V286" i="37"/>
  <c r="W285" i="37"/>
  <c r="X285" i="37" s="1"/>
  <c r="Y285" i="37" s="1"/>
  <c r="V285" i="37"/>
  <c r="W284" i="37"/>
  <c r="X284" i="37" s="1"/>
  <c r="Y284" i="37" s="1"/>
  <c r="V284" i="37"/>
  <c r="W283" i="37"/>
  <c r="X283" i="37" s="1"/>
  <c r="Y283" i="37" s="1"/>
  <c r="V283" i="37"/>
  <c r="H283" i="37"/>
  <c r="X282" i="37"/>
  <c r="Y282" i="37" s="1"/>
  <c r="W282" i="37"/>
  <c r="V282" i="37"/>
  <c r="X281" i="37"/>
  <c r="Y281" i="37" s="1"/>
  <c r="W281" i="37"/>
  <c r="V281" i="37"/>
  <c r="X280" i="37"/>
  <c r="Y280" i="37" s="1"/>
  <c r="W280" i="37"/>
  <c r="V280" i="37"/>
  <c r="X279" i="37"/>
  <c r="Y279" i="37" s="1"/>
  <c r="W279" i="37"/>
  <c r="V279" i="37"/>
  <c r="X278" i="37"/>
  <c r="Y278" i="37" s="1"/>
  <c r="W278" i="37"/>
  <c r="V278" i="37"/>
  <c r="X277" i="37"/>
  <c r="Y277" i="37" s="1"/>
  <c r="W277" i="37"/>
  <c r="V277" i="37"/>
  <c r="X276" i="37"/>
  <c r="Y276" i="37" s="1"/>
  <c r="W276" i="37"/>
  <c r="V276" i="37"/>
  <c r="K275" i="37"/>
  <c r="H275" i="37"/>
  <c r="V274" i="37"/>
  <c r="W274" i="37" s="1"/>
  <c r="X274" i="37" s="1"/>
  <c r="Y274" i="37" s="1"/>
  <c r="V273" i="37"/>
  <c r="W273" i="37" s="1"/>
  <c r="X273" i="37" s="1"/>
  <c r="Y273" i="37" s="1"/>
  <c r="V272" i="37"/>
  <c r="W272" i="37" s="1"/>
  <c r="X272" i="37" s="1"/>
  <c r="Y272" i="37" s="1"/>
  <c r="V271" i="37"/>
  <c r="W271" i="37" s="1"/>
  <c r="X271" i="37" s="1"/>
  <c r="Y271" i="37" s="1"/>
  <c r="V270" i="37"/>
  <c r="W270" i="37" s="1"/>
  <c r="X270" i="37" s="1"/>
  <c r="Y270" i="37" s="1"/>
  <c r="V269" i="37"/>
  <c r="W269" i="37" s="1"/>
  <c r="X269" i="37" s="1"/>
  <c r="Y269" i="37" s="1"/>
  <c r="V268" i="37"/>
  <c r="W268" i="37" s="1"/>
  <c r="X268" i="37" s="1"/>
  <c r="Y268" i="37" s="1"/>
  <c r="V267" i="37"/>
  <c r="W267" i="37" s="1"/>
  <c r="X267" i="37" s="1"/>
  <c r="Y267" i="37" s="1"/>
  <c r="V266" i="37"/>
  <c r="W266" i="37" s="1"/>
  <c r="X266" i="37" s="1"/>
  <c r="Y266" i="37" s="1"/>
  <c r="V265" i="37"/>
  <c r="W265" i="37" s="1"/>
  <c r="X265" i="37" s="1"/>
  <c r="Y265" i="37" s="1"/>
  <c r="M264" i="37"/>
  <c r="L264" i="37"/>
  <c r="V264" i="37" s="1"/>
  <c r="W264" i="37" s="1"/>
  <c r="X263" i="37"/>
  <c r="Y263" i="37" s="1"/>
  <c r="W263" i="37"/>
  <c r="V263" i="37"/>
  <c r="X262" i="37"/>
  <c r="Y262" i="37" s="1"/>
  <c r="W262" i="37"/>
  <c r="V262" i="37"/>
  <c r="X261" i="37"/>
  <c r="Y261" i="37" s="1"/>
  <c r="W261" i="37"/>
  <c r="V261" i="37"/>
  <c r="X260" i="37"/>
  <c r="Y260" i="37" s="1"/>
  <c r="W260" i="37"/>
  <c r="V260" i="37"/>
  <c r="M259" i="37"/>
  <c r="L259" i="37"/>
  <c r="M258" i="37"/>
  <c r="H258" i="37"/>
  <c r="V257" i="37"/>
  <c r="W257" i="37" s="1"/>
  <c r="X257" i="37" s="1"/>
  <c r="Y257" i="37" s="1"/>
  <c r="M256" i="37"/>
  <c r="H256" i="37"/>
  <c r="V255" i="37"/>
  <c r="W255" i="37" s="1"/>
  <c r="X255" i="37" s="1"/>
  <c r="Y255" i="37" s="1"/>
  <c r="V254" i="37"/>
  <c r="W254" i="37" s="1"/>
  <c r="X254" i="37" s="1"/>
  <c r="Y254" i="37" s="1"/>
  <c r="V253" i="37"/>
  <c r="W253" i="37" s="1"/>
  <c r="X253" i="37" s="1"/>
  <c r="Y253" i="37" s="1"/>
  <c r="M252" i="37"/>
  <c r="H252" i="37"/>
  <c r="L252" i="37" s="1"/>
  <c r="V251" i="37"/>
  <c r="W251" i="37" s="1"/>
  <c r="X251" i="37" s="1"/>
  <c r="Y251" i="37" s="1"/>
  <c r="H250" i="37"/>
  <c r="V249" i="37"/>
  <c r="W249" i="37" s="1"/>
  <c r="X249" i="37" s="1"/>
  <c r="Y249" i="37" s="1"/>
  <c r="V248" i="37"/>
  <c r="W248" i="37" s="1"/>
  <c r="X248" i="37" s="1"/>
  <c r="Y248" i="37" s="1"/>
  <c r="V247" i="37"/>
  <c r="W247" i="37" s="1"/>
  <c r="X247" i="37" s="1"/>
  <c r="Y247" i="37" s="1"/>
  <c r="V246" i="37"/>
  <c r="W246" i="37" s="1"/>
  <c r="X246" i="37" s="1"/>
  <c r="Y246" i="37" s="1"/>
  <c r="V245" i="37"/>
  <c r="W245" i="37" s="1"/>
  <c r="H245" i="37"/>
  <c r="X245" i="37" s="1"/>
  <c r="Y245" i="37" s="1"/>
  <c r="V244" i="37"/>
  <c r="W244" i="37" s="1"/>
  <c r="M244" i="37"/>
  <c r="L244" i="37"/>
  <c r="M243" i="37"/>
  <c r="N243" i="37" s="1"/>
  <c r="L243" i="37"/>
  <c r="M242" i="37"/>
  <c r="L242" i="37"/>
  <c r="V241" i="37"/>
  <c r="W241" i="37" s="1"/>
  <c r="X241" i="37" s="1"/>
  <c r="Y241" i="37" s="1"/>
  <c r="M240" i="37"/>
  <c r="L240" i="37"/>
  <c r="V239" i="37"/>
  <c r="W239" i="37" s="1"/>
  <c r="X239" i="37" s="1"/>
  <c r="Y239" i="37" s="1"/>
  <c r="V238" i="37"/>
  <c r="W238" i="37" s="1"/>
  <c r="X238" i="37" s="1"/>
  <c r="Y238" i="37" s="1"/>
  <c r="M237" i="37"/>
  <c r="L237" i="37"/>
  <c r="K237" i="37"/>
  <c r="H237" i="37"/>
  <c r="M236" i="37"/>
  <c r="H236" i="37"/>
  <c r="L236" i="37" s="1"/>
  <c r="V235" i="37"/>
  <c r="W235" i="37" s="1"/>
  <c r="X235" i="37" s="1"/>
  <c r="Y235" i="37" s="1"/>
  <c r="M234" i="37"/>
  <c r="L234" i="37"/>
  <c r="X233" i="37"/>
  <c r="Y233" i="37" s="1"/>
  <c r="W233" i="37"/>
  <c r="V233" i="37"/>
  <c r="X232" i="37"/>
  <c r="Y232" i="37" s="1"/>
  <c r="W232" i="37"/>
  <c r="V232" i="37"/>
  <c r="X231" i="37"/>
  <c r="Y231" i="37" s="1"/>
  <c r="W231" i="37"/>
  <c r="V231" i="37"/>
  <c r="X230" i="37"/>
  <c r="Y230" i="37" s="1"/>
  <c r="W230" i="37"/>
  <c r="V230" i="37"/>
  <c r="X229" i="37"/>
  <c r="Y229" i="37" s="1"/>
  <c r="W229" i="37"/>
  <c r="V229" i="37"/>
  <c r="N229" i="37"/>
  <c r="M228" i="37"/>
  <c r="L228" i="37"/>
  <c r="X227" i="37"/>
  <c r="Y227" i="37" s="1"/>
  <c r="W227" i="37"/>
  <c r="V227" i="37"/>
  <c r="X226" i="37"/>
  <c r="Y226" i="37" s="1"/>
  <c r="W226" i="37"/>
  <c r="V226" i="37"/>
  <c r="X225" i="37"/>
  <c r="Y225" i="37" s="1"/>
  <c r="W225" i="37"/>
  <c r="V225" i="37"/>
  <c r="H224" i="37"/>
  <c r="V224" i="37" s="1"/>
  <c r="W224" i="37" s="1"/>
  <c r="X224" i="37" s="1"/>
  <c r="Y224" i="37" s="1"/>
  <c r="M223" i="37"/>
  <c r="H223" i="37"/>
  <c r="L223" i="37" s="1"/>
  <c r="L222" i="37"/>
  <c r="V221" i="37"/>
  <c r="W221" i="37" s="1"/>
  <c r="X221" i="37" s="1"/>
  <c r="Y221" i="37" s="1"/>
  <c r="V220" i="37"/>
  <c r="W220" i="37" s="1"/>
  <c r="X220" i="37" s="1"/>
  <c r="Y220" i="37" s="1"/>
  <c r="V219" i="37"/>
  <c r="W219" i="37" s="1"/>
  <c r="X219" i="37" s="1"/>
  <c r="Y219" i="37" s="1"/>
  <c r="V218" i="37"/>
  <c r="W218" i="37" s="1"/>
  <c r="X218" i="37" s="1"/>
  <c r="Y218" i="37" s="1"/>
  <c r="V217" i="37"/>
  <c r="W217" i="37" s="1"/>
  <c r="X217" i="37" s="1"/>
  <c r="Y217" i="37" s="1"/>
  <c r="V216" i="37"/>
  <c r="W216" i="37" s="1"/>
  <c r="X216" i="37" s="1"/>
  <c r="Y216" i="37" s="1"/>
  <c r="V215" i="37"/>
  <c r="W215" i="37" s="1"/>
  <c r="K215" i="37"/>
  <c r="H215" i="37"/>
  <c r="X214" i="37"/>
  <c r="Y214" i="37" s="1"/>
  <c r="W214" i="37"/>
  <c r="V214" i="37"/>
  <c r="M213" i="37"/>
  <c r="L213" i="37"/>
  <c r="H213" i="37"/>
  <c r="X212" i="37"/>
  <c r="Y212" i="37" s="1"/>
  <c r="W212" i="37"/>
  <c r="V212" i="37"/>
  <c r="X211" i="37"/>
  <c r="Y211" i="37" s="1"/>
  <c r="W211" i="37"/>
  <c r="V211" i="37"/>
  <c r="H210" i="37"/>
  <c r="V210" i="37" s="1"/>
  <c r="W210" i="37" s="1"/>
  <c r="X210" i="37" s="1"/>
  <c r="Y210" i="37" s="1"/>
  <c r="V209" i="37"/>
  <c r="W209" i="37" s="1"/>
  <c r="X209" i="37" s="1"/>
  <c r="Y209" i="37" s="1"/>
  <c r="V208" i="37"/>
  <c r="W208" i="37" s="1"/>
  <c r="X208" i="37" s="1"/>
  <c r="Y208" i="37" s="1"/>
  <c r="V207" i="37"/>
  <c r="W207" i="37" s="1"/>
  <c r="X207" i="37" s="1"/>
  <c r="Y207" i="37" s="1"/>
  <c r="V206" i="37"/>
  <c r="W206" i="37" s="1"/>
  <c r="X206" i="37" s="1"/>
  <c r="Y206" i="37" s="1"/>
  <c r="V205" i="37"/>
  <c r="W205" i="37" s="1"/>
  <c r="X205" i="37" s="1"/>
  <c r="Y205" i="37" s="1"/>
  <c r="M204" i="37"/>
  <c r="K204" i="37"/>
  <c r="H204" i="37"/>
  <c r="V203" i="37"/>
  <c r="W203" i="37" s="1"/>
  <c r="X203" i="37" s="1"/>
  <c r="Y203" i="37" s="1"/>
  <c r="V202" i="37"/>
  <c r="W202" i="37" s="1"/>
  <c r="X202" i="37" s="1"/>
  <c r="Y202" i="37" s="1"/>
  <c r="V201" i="37"/>
  <c r="W201" i="37" s="1"/>
  <c r="N201" i="37"/>
  <c r="X201" i="37" s="1"/>
  <c r="Y201" i="37" s="1"/>
  <c r="W200" i="37"/>
  <c r="X200" i="37" s="1"/>
  <c r="Y200" i="37" s="1"/>
  <c r="V200" i="37"/>
  <c r="W199" i="37"/>
  <c r="X199" i="37" s="1"/>
  <c r="Y199" i="37" s="1"/>
  <c r="V199" i="37"/>
  <c r="W198" i="37"/>
  <c r="X198" i="37" s="1"/>
  <c r="Y198" i="37" s="1"/>
  <c r="V198" i="37"/>
  <c r="W197" i="37"/>
  <c r="X197" i="37" s="1"/>
  <c r="Y197" i="37" s="1"/>
  <c r="V197" i="37"/>
  <c r="W196" i="37"/>
  <c r="X196" i="37" s="1"/>
  <c r="Y196" i="37" s="1"/>
  <c r="V196" i="37"/>
  <c r="M195" i="37"/>
  <c r="L195" i="37"/>
  <c r="H195" i="37"/>
  <c r="W194" i="37"/>
  <c r="X194" i="37" s="1"/>
  <c r="Y194" i="37" s="1"/>
  <c r="V194" i="37"/>
  <c r="N194" i="37"/>
  <c r="M193" i="37"/>
  <c r="L193" i="37"/>
  <c r="V193" i="37" s="1"/>
  <c r="W193" i="37" s="1"/>
  <c r="W192" i="37"/>
  <c r="X192" i="37" s="1"/>
  <c r="Y192" i="37" s="1"/>
  <c r="V192" i="37"/>
  <c r="W191" i="37"/>
  <c r="X191" i="37" s="1"/>
  <c r="Y191" i="37" s="1"/>
  <c r="V191" i="37"/>
  <c r="W190" i="37"/>
  <c r="X190" i="37" s="1"/>
  <c r="Y190" i="37" s="1"/>
  <c r="V190" i="37"/>
  <c r="W189" i="37"/>
  <c r="X189" i="37" s="1"/>
  <c r="Y189" i="37" s="1"/>
  <c r="V189" i="37"/>
  <c r="M188" i="37"/>
  <c r="L188" i="37"/>
  <c r="V187" i="37"/>
  <c r="W187" i="37" s="1"/>
  <c r="K187" i="37"/>
  <c r="H187" i="37"/>
  <c r="X186" i="37"/>
  <c r="Y186" i="37" s="1"/>
  <c r="W186" i="37"/>
  <c r="V186" i="37"/>
  <c r="X185" i="37"/>
  <c r="Y185" i="37" s="1"/>
  <c r="W185" i="37"/>
  <c r="V185" i="37"/>
  <c r="X184" i="37"/>
  <c r="Y184" i="37" s="1"/>
  <c r="W184" i="37"/>
  <c r="V184" i="37"/>
  <c r="M183" i="37"/>
  <c r="L183" i="37"/>
  <c r="V183" i="37" s="1"/>
  <c r="W183" i="37" s="1"/>
  <c r="M182" i="37"/>
  <c r="L182" i="37"/>
  <c r="H182" i="37"/>
  <c r="W181" i="37"/>
  <c r="X181" i="37" s="1"/>
  <c r="Y181" i="37" s="1"/>
  <c r="V181" i="37"/>
  <c r="W180" i="37"/>
  <c r="X180" i="37" s="1"/>
  <c r="Y180" i="37" s="1"/>
  <c r="V180" i="37"/>
  <c r="H180" i="37"/>
  <c r="X179" i="37"/>
  <c r="Y179" i="37" s="1"/>
  <c r="W179" i="37"/>
  <c r="V179" i="37"/>
  <c r="M178" i="37"/>
  <c r="L178" i="37"/>
  <c r="H178" i="37"/>
  <c r="X177" i="37"/>
  <c r="Y177" i="37" s="1"/>
  <c r="W177" i="37"/>
  <c r="V177" i="37"/>
  <c r="H176" i="37"/>
  <c r="V176" i="37" s="1"/>
  <c r="W176" i="37" s="1"/>
  <c r="X176" i="37" s="1"/>
  <c r="Y176" i="37" s="1"/>
  <c r="V175" i="37"/>
  <c r="W175" i="37" s="1"/>
  <c r="X175" i="37" s="1"/>
  <c r="Y175" i="37" s="1"/>
  <c r="V174" i="37"/>
  <c r="W174" i="37" s="1"/>
  <c r="X174" i="37" s="1"/>
  <c r="Y174" i="37" s="1"/>
  <c r="V173" i="37"/>
  <c r="W173" i="37" s="1"/>
  <c r="X173" i="37" s="1"/>
  <c r="Y173" i="37" s="1"/>
  <c r="V172" i="37"/>
  <c r="W172" i="37" s="1"/>
  <c r="X172" i="37" s="1"/>
  <c r="Y172" i="37" s="1"/>
  <c r="V171" i="37"/>
  <c r="W171" i="37" s="1"/>
  <c r="X171" i="37" s="1"/>
  <c r="Y171" i="37" s="1"/>
  <c r="N170" i="37"/>
  <c r="M170" i="37"/>
  <c r="L170" i="37"/>
  <c r="L169" i="37"/>
  <c r="V169" i="37" s="1"/>
  <c r="W169" i="37" s="1"/>
  <c r="X169" i="37" s="1"/>
  <c r="Y169" i="37" s="1"/>
  <c r="V168" i="37"/>
  <c r="W168" i="37" s="1"/>
  <c r="X168" i="37" s="1"/>
  <c r="Y168" i="37" s="1"/>
  <c r="N167" i="37"/>
  <c r="M167" i="37"/>
  <c r="W166" i="37"/>
  <c r="X166" i="37" s="1"/>
  <c r="Y166" i="37" s="1"/>
  <c r="V166" i="37"/>
  <c r="W165" i="37"/>
  <c r="X165" i="37" s="1"/>
  <c r="Y165" i="37" s="1"/>
  <c r="V165" i="37"/>
  <c r="W164" i="37"/>
  <c r="X164" i="37" s="1"/>
  <c r="Y164" i="37" s="1"/>
  <c r="V164" i="37"/>
  <c r="W163" i="37"/>
  <c r="X163" i="37" s="1"/>
  <c r="Y163" i="37" s="1"/>
  <c r="V163" i="37"/>
  <c r="N163" i="37"/>
  <c r="X162" i="37"/>
  <c r="Y162" i="37" s="1"/>
  <c r="W162" i="37"/>
  <c r="V162" i="37"/>
  <c r="M161" i="37"/>
  <c r="L161" i="37"/>
  <c r="V161" i="37" s="1"/>
  <c r="W161" i="37" s="1"/>
  <c r="W160" i="37"/>
  <c r="X160" i="37" s="1"/>
  <c r="Y160" i="37" s="1"/>
  <c r="V160" i="37"/>
  <c r="W159" i="37"/>
  <c r="X159" i="37" s="1"/>
  <c r="Y159" i="37" s="1"/>
  <c r="V159" i="37"/>
  <c r="H159" i="37"/>
  <c r="X158" i="37"/>
  <c r="Y158" i="37" s="1"/>
  <c r="W158" i="37"/>
  <c r="V158" i="37"/>
  <c r="X157" i="37"/>
  <c r="Y157" i="37" s="1"/>
  <c r="W157" i="37"/>
  <c r="V157" i="37"/>
  <c r="X156" i="37"/>
  <c r="Y156" i="37" s="1"/>
  <c r="W156" i="37"/>
  <c r="V156" i="37"/>
  <c r="X155" i="37"/>
  <c r="Y155" i="37" s="1"/>
  <c r="W155" i="37"/>
  <c r="V155" i="37"/>
  <c r="X154" i="37"/>
  <c r="Y154" i="37" s="1"/>
  <c r="W154" i="37"/>
  <c r="V154" i="37"/>
  <c r="X153" i="37"/>
  <c r="Y153" i="37" s="1"/>
  <c r="W153" i="37"/>
  <c r="V153" i="37"/>
  <c r="H152" i="37"/>
  <c r="V152" i="37" s="1"/>
  <c r="W152" i="37" s="1"/>
  <c r="X152" i="37" s="1"/>
  <c r="Y152" i="37" s="1"/>
  <c r="V151" i="37"/>
  <c r="W151" i="37" s="1"/>
  <c r="X151" i="37" s="1"/>
  <c r="Y151" i="37" s="1"/>
  <c r="V150" i="37"/>
  <c r="W150" i="37" s="1"/>
  <c r="N150" i="37"/>
  <c r="V149" i="37"/>
  <c r="W149" i="37" s="1"/>
  <c r="X149" i="37" s="1"/>
  <c r="Y149" i="37" s="1"/>
  <c r="V148" i="37"/>
  <c r="W148" i="37" s="1"/>
  <c r="X148" i="37" s="1"/>
  <c r="Y148" i="37" s="1"/>
  <c r="V147" i="37"/>
  <c r="W147" i="37" s="1"/>
  <c r="X147" i="37" s="1"/>
  <c r="Y147" i="37" s="1"/>
  <c r="V146" i="37"/>
  <c r="W146" i="37" s="1"/>
  <c r="X146" i="37" s="1"/>
  <c r="Y146" i="37" s="1"/>
  <c r="V145" i="37"/>
  <c r="W145" i="37" s="1"/>
  <c r="M145" i="37"/>
  <c r="L145" i="37"/>
  <c r="X144" i="37"/>
  <c r="Y144" i="37" s="1"/>
  <c r="W144" i="37"/>
  <c r="V144" i="37"/>
  <c r="H143" i="37"/>
  <c r="V143" i="37" s="1"/>
  <c r="W143" i="37" s="1"/>
  <c r="X143" i="37" s="1"/>
  <c r="Y143" i="37" s="1"/>
  <c r="V142" i="37"/>
  <c r="W142" i="37" s="1"/>
  <c r="X142" i="37" s="1"/>
  <c r="Y142" i="37" s="1"/>
  <c r="V141" i="37"/>
  <c r="W141" i="37" s="1"/>
  <c r="X141" i="37" s="1"/>
  <c r="Y141" i="37" s="1"/>
  <c r="M140" i="37"/>
  <c r="L140" i="37"/>
  <c r="X139" i="37"/>
  <c r="Y139" i="37" s="1"/>
  <c r="W139" i="37"/>
  <c r="V139" i="37"/>
  <c r="X138" i="37"/>
  <c r="Y138" i="37" s="1"/>
  <c r="W138" i="37"/>
  <c r="V138" i="37"/>
  <c r="N137" i="37"/>
  <c r="K137" i="37"/>
  <c r="X137" i="37" s="1"/>
  <c r="Y137" i="37" s="1"/>
  <c r="H137" i="37"/>
  <c r="V137" i="37" s="1"/>
  <c r="W137" i="37" s="1"/>
  <c r="W136" i="37"/>
  <c r="X136" i="37" s="1"/>
  <c r="Y136" i="37" s="1"/>
  <c r="V136" i="37"/>
  <c r="H136" i="37"/>
  <c r="M135" i="37"/>
  <c r="L135" i="37"/>
  <c r="M134" i="37"/>
  <c r="N134" i="37" s="1"/>
  <c r="L134" i="37"/>
  <c r="V133" i="37"/>
  <c r="W133" i="37" s="1"/>
  <c r="X133" i="37" s="1"/>
  <c r="Y133" i="37" s="1"/>
  <c r="K132" i="37"/>
  <c r="H132" i="37"/>
  <c r="W131" i="37"/>
  <c r="X131" i="37" s="1"/>
  <c r="Y131" i="37" s="1"/>
  <c r="V131" i="37"/>
  <c r="W130" i="37"/>
  <c r="X130" i="37" s="1"/>
  <c r="Y130" i="37" s="1"/>
  <c r="V130" i="37"/>
  <c r="W129" i="37"/>
  <c r="V129" i="37"/>
  <c r="K129" i="37"/>
  <c r="H129" i="37"/>
  <c r="X129" i="37" s="1"/>
  <c r="Y129" i="37" s="1"/>
  <c r="V128" i="37"/>
  <c r="W128" i="37" s="1"/>
  <c r="N128" i="37"/>
  <c r="X128" i="37" s="1"/>
  <c r="Y128" i="37" s="1"/>
  <c r="V127" i="37"/>
  <c r="W127" i="37" s="1"/>
  <c r="N127" i="37"/>
  <c r="M127" i="37"/>
  <c r="L127" i="37"/>
  <c r="V126" i="37"/>
  <c r="W126" i="37" s="1"/>
  <c r="X126" i="37" s="1"/>
  <c r="Y126" i="37" s="1"/>
  <c r="V125" i="37"/>
  <c r="W125" i="37" s="1"/>
  <c r="X125" i="37" s="1"/>
  <c r="Y125" i="37" s="1"/>
  <c r="M124" i="37"/>
  <c r="L124" i="37"/>
  <c r="H123" i="37"/>
  <c r="V123" i="37" s="1"/>
  <c r="W123" i="37" s="1"/>
  <c r="X123" i="37" s="1"/>
  <c r="Y123" i="37" s="1"/>
  <c r="N122" i="37"/>
  <c r="H122" i="37"/>
  <c r="M121" i="37"/>
  <c r="L121" i="37"/>
  <c r="N121" i="37" s="1"/>
  <c r="H121" i="37"/>
  <c r="M120" i="37"/>
  <c r="L120" i="37"/>
  <c r="N120" i="37" s="1"/>
  <c r="H120" i="37"/>
  <c r="V120" i="37" s="1"/>
  <c r="W120" i="37" s="1"/>
  <c r="W119" i="37"/>
  <c r="X119" i="37" s="1"/>
  <c r="Y119" i="37" s="1"/>
  <c r="V119" i="37"/>
  <c r="M118" i="37"/>
  <c r="L118" i="37"/>
  <c r="V118" i="37" s="1"/>
  <c r="W118" i="37" s="1"/>
  <c r="M117" i="37"/>
  <c r="L117" i="37"/>
  <c r="V116" i="37"/>
  <c r="W116" i="37" s="1"/>
  <c r="X116" i="37" s="1"/>
  <c r="Y116" i="37" s="1"/>
  <c r="V115" i="37"/>
  <c r="W115" i="37" s="1"/>
  <c r="X115" i="37" s="1"/>
  <c r="Y115" i="37" s="1"/>
  <c r="V114" i="37"/>
  <c r="W114" i="37" s="1"/>
  <c r="X114" i="37" s="1"/>
  <c r="Y114" i="37" s="1"/>
  <c r="V113" i="37"/>
  <c r="W113" i="37" s="1"/>
  <c r="N113" i="37"/>
  <c r="X113" i="37" s="1"/>
  <c r="Y113" i="37" s="1"/>
  <c r="V112" i="37"/>
  <c r="W112" i="37" s="1"/>
  <c r="X112" i="37" s="1"/>
  <c r="Y112" i="37" s="1"/>
  <c r="V111" i="37"/>
  <c r="W111" i="37" s="1"/>
  <c r="X111" i="37" s="1"/>
  <c r="Y111" i="37" s="1"/>
  <c r="V110" i="37"/>
  <c r="W110" i="37" s="1"/>
  <c r="X110" i="37" s="1"/>
  <c r="Y110" i="37" s="1"/>
  <c r="V109" i="37"/>
  <c r="W109" i="37" s="1"/>
  <c r="X109" i="37" s="1"/>
  <c r="Y109" i="37" s="1"/>
  <c r="M108" i="37"/>
  <c r="N108" i="37" s="1"/>
  <c r="L108" i="37"/>
  <c r="V107" i="37"/>
  <c r="W107" i="37" s="1"/>
  <c r="X107" i="37" s="1"/>
  <c r="Y107" i="37" s="1"/>
  <c r="M106" i="37"/>
  <c r="L106" i="37"/>
  <c r="X105" i="37"/>
  <c r="Y105" i="37" s="1"/>
  <c r="W105" i="37"/>
  <c r="V105" i="37"/>
  <c r="K104" i="37"/>
  <c r="H104" i="37"/>
  <c r="V103" i="37"/>
  <c r="W103" i="37" s="1"/>
  <c r="X103" i="37" s="1"/>
  <c r="Y103" i="37" s="1"/>
  <c r="V102" i="37"/>
  <c r="W102" i="37" s="1"/>
  <c r="N102" i="37"/>
  <c r="X102" i="37" s="1"/>
  <c r="Y102" i="37" s="1"/>
  <c r="W101" i="37"/>
  <c r="X101" i="37" s="1"/>
  <c r="Y101" i="37" s="1"/>
  <c r="V101" i="37"/>
  <c r="W100" i="37"/>
  <c r="X100" i="37" s="1"/>
  <c r="Y100" i="37" s="1"/>
  <c r="V100" i="37"/>
  <c r="W99" i="37"/>
  <c r="X99" i="37" s="1"/>
  <c r="Y99" i="37" s="1"/>
  <c r="V99" i="37"/>
  <c r="M98" i="37"/>
  <c r="L98" i="37"/>
  <c r="V97" i="37"/>
  <c r="W97" i="37" s="1"/>
  <c r="X97" i="37" s="1"/>
  <c r="Y97" i="37" s="1"/>
  <c r="V96" i="37"/>
  <c r="W96" i="37" s="1"/>
  <c r="X96" i="37" s="1"/>
  <c r="Y96" i="37" s="1"/>
  <c r="V95" i="37"/>
  <c r="W95" i="37" s="1"/>
  <c r="X95" i="37" s="1"/>
  <c r="Y95" i="37" s="1"/>
  <c r="V94" i="37"/>
  <c r="W94" i="37" s="1"/>
  <c r="X94" i="37" s="1"/>
  <c r="Y94" i="37" s="1"/>
  <c r="V93" i="37"/>
  <c r="W93" i="37" s="1"/>
  <c r="X93" i="37" s="1"/>
  <c r="Y93" i="37" s="1"/>
  <c r="V92" i="37"/>
  <c r="W92" i="37" s="1"/>
  <c r="X92" i="37" s="1"/>
  <c r="Y92" i="37" s="1"/>
  <c r="V91" i="37"/>
  <c r="W91" i="37" s="1"/>
  <c r="X91" i="37" s="1"/>
  <c r="Y91" i="37" s="1"/>
  <c r="V90" i="37"/>
  <c r="W90" i="37" s="1"/>
  <c r="X90" i="37" s="1"/>
  <c r="Y90" i="37" s="1"/>
  <c r="M89" i="37"/>
  <c r="N89" i="37" s="1"/>
  <c r="L89" i="37"/>
  <c r="V88" i="37"/>
  <c r="W88" i="37" s="1"/>
  <c r="X88" i="37" s="1"/>
  <c r="Y88" i="37" s="1"/>
  <c r="V87" i="37"/>
  <c r="W87" i="37" s="1"/>
  <c r="X87" i="37" s="1"/>
  <c r="Y87" i="37" s="1"/>
  <c r="M86" i="37"/>
  <c r="H86" i="37"/>
  <c r="L86" i="37" s="1"/>
  <c r="V85" i="37"/>
  <c r="W85" i="37" s="1"/>
  <c r="X85" i="37" s="1"/>
  <c r="Y85" i="37" s="1"/>
  <c r="V84" i="37"/>
  <c r="W84" i="37" s="1"/>
  <c r="X84" i="37" s="1"/>
  <c r="Y84" i="37" s="1"/>
  <c r="V83" i="37"/>
  <c r="W83" i="37" s="1"/>
  <c r="X83" i="37" s="1"/>
  <c r="Y83" i="37" s="1"/>
  <c r="M82" i="37"/>
  <c r="L82" i="37"/>
  <c r="X81" i="37"/>
  <c r="Y81" i="37" s="1"/>
  <c r="W81" i="37"/>
  <c r="V81" i="37"/>
  <c r="X80" i="37"/>
  <c r="Y80" i="37" s="1"/>
  <c r="W80" i="37"/>
  <c r="V80" i="37"/>
  <c r="X79" i="37"/>
  <c r="Y79" i="37" s="1"/>
  <c r="W79" i="37"/>
  <c r="V79" i="37"/>
  <c r="X78" i="37"/>
  <c r="Y78" i="37" s="1"/>
  <c r="W78" i="37"/>
  <c r="V78" i="37"/>
  <c r="X77" i="37"/>
  <c r="Y77" i="37" s="1"/>
  <c r="W77" i="37"/>
  <c r="V77" i="37"/>
  <c r="X76" i="37"/>
  <c r="Y76" i="37" s="1"/>
  <c r="W76" i="37"/>
  <c r="V76" i="37"/>
  <c r="X75" i="37"/>
  <c r="Y75" i="37" s="1"/>
  <c r="W75" i="37"/>
  <c r="V75" i="37"/>
  <c r="X74" i="37"/>
  <c r="Y74" i="37" s="1"/>
  <c r="W74" i="37"/>
  <c r="V74" i="37"/>
  <c r="N74" i="37"/>
  <c r="V73" i="37"/>
  <c r="W73" i="37" s="1"/>
  <c r="N73" i="37"/>
  <c r="X73" i="37" s="1"/>
  <c r="Y73" i="37" s="1"/>
  <c r="V72" i="37"/>
  <c r="W72" i="37" s="1"/>
  <c r="H72" i="37"/>
  <c r="M71" i="37"/>
  <c r="L71" i="37"/>
  <c r="V70" i="37"/>
  <c r="W70" i="37" s="1"/>
  <c r="X70" i="37" s="1"/>
  <c r="Y70" i="37" s="1"/>
  <c r="V69" i="37"/>
  <c r="W69" i="37" s="1"/>
  <c r="X69" i="37" s="1"/>
  <c r="Y69" i="37" s="1"/>
  <c r="V68" i="37"/>
  <c r="W68" i="37" s="1"/>
  <c r="X68" i="37" s="1"/>
  <c r="Y68" i="37" s="1"/>
  <c r="M67" i="37"/>
  <c r="N67" i="37" s="1"/>
  <c r="L67" i="37"/>
  <c r="M66" i="37"/>
  <c r="L66" i="37"/>
  <c r="H66" i="37"/>
  <c r="M65" i="37"/>
  <c r="L65" i="37"/>
  <c r="W64" i="37"/>
  <c r="X64" i="37" s="1"/>
  <c r="Y64" i="37" s="1"/>
  <c r="V64" i="37"/>
  <c r="M63" i="37"/>
  <c r="L63" i="37"/>
  <c r="M62" i="37"/>
  <c r="L62" i="37"/>
  <c r="V62" i="37" s="1"/>
  <c r="W62" i="37" s="1"/>
  <c r="V61" i="37"/>
  <c r="W61" i="37" s="1"/>
  <c r="X61" i="37" s="1"/>
  <c r="Y61" i="37" s="1"/>
  <c r="V60" i="37"/>
  <c r="W60" i="37" s="1"/>
  <c r="X60" i="37" s="1"/>
  <c r="Y60" i="37" s="1"/>
  <c r="V59" i="37"/>
  <c r="W59" i="37" s="1"/>
  <c r="X59" i="37" s="1"/>
  <c r="Y59" i="37" s="1"/>
  <c r="V58" i="37"/>
  <c r="W58" i="37" s="1"/>
  <c r="X58" i="37" s="1"/>
  <c r="Y58" i="37" s="1"/>
  <c r="V57" i="37"/>
  <c r="W57" i="37" s="1"/>
  <c r="X57" i="37" s="1"/>
  <c r="Y57" i="37" s="1"/>
  <c r="L56" i="37"/>
  <c r="N56" i="37" s="1"/>
  <c r="H56" i="37"/>
  <c r="M55" i="37"/>
  <c r="L55" i="37"/>
  <c r="W54" i="37"/>
  <c r="X54" i="37" s="1"/>
  <c r="Y54" i="37" s="1"/>
  <c r="V54" i="37"/>
  <c r="M53" i="37"/>
  <c r="L53" i="37"/>
  <c r="M52" i="37"/>
  <c r="L52" i="37"/>
  <c r="V52" i="37" s="1"/>
  <c r="W52" i="37" s="1"/>
  <c r="V51" i="37"/>
  <c r="W51" i="37" s="1"/>
  <c r="X51" i="37" s="1"/>
  <c r="Y51" i="37" s="1"/>
  <c r="M50" i="37"/>
  <c r="L50" i="37"/>
  <c r="X49" i="37"/>
  <c r="Y49" i="37" s="1"/>
  <c r="W49" i="37"/>
  <c r="V49" i="37"/>
  <c r="M48" i="37"/>
  <c r="L48" i="37"/>
  <c r="H48" i="37"/>
  <c r="M47" i="37"/>
  <c r="L47" i="37"/>
  <c r="N47" i="37" s="1"/>
  <c r="K47" i="37"/>
  <c r="H47" i="37"/>
  <c r="V46" i="37"/>
  <c r="W46" i="37" s="1"/>
  <c r="X46" i="37" s="1"/>
  <c r="Y46" i="37" s="1"/>
  <c r="V45" i="37"/>
  <c r="W45" i="37" s="1"/>
  <c r="X45" i="37" s="1"/>
  <c r="Y45" i="37" s="1"/>
  <c r="M44" i="37"/>
  <c r="L44" i="37"/>
  <c r="W43" i="37"/>
  <c r="X43" i="37" s="1"/>
  <c r="Y43" i="37" s="1"/>
  <c r="V43" i="37"/>
  <c r="W42" i="37"/>
  <c r="X42" i="37" s="1"/>
  <c r="Y42" i="37" s="1"/>
  <c r="V42" i="37"/>
  <c r="M41" i="37"/>
  <c r="L41" i="37"/>
  <c r="V41" i="37" s="1"/>
  <c r="W41" i="37" s="1"/>
  <c r="V40" i="37"/>
  <c r="W40" i="37" s="1"/>
  <c r="X40" i="37" s="1"/>
  <c r="Y40" i="37" s="1"/>
  <c r="V39" i="37"/>
  <c r="W39" i="37" s="1"/>
  <c r="H39" i="37"/>
  <c r="W38" i="37"/>
  <c r="X38" i="37" s="1"/>
  <c r="Y38" i="37" s="1"/>
  <c r="V38" i="37"/>
  <c r="W37" i="37"/>
  <c r="X37" i="37" s="1"/>
  <c r="Y37" i="37" s="1"/>
  <c r="V37" i="37"/>
  <c r="W36" i="37"/>
  <c r="X36" i="37" s="1"/>
  <c r="Y36" i="37" s="1"/>
  <c r="V36" i="37"/>
  <c r="W35" i="37"/>
  <c r="X35" i="37" s="1"/>
  <c r="Y35" i="37" s="1"/>
  <c r="V35" i="37"/>
  <c r="W34" i="37"/>
  <c r="X34" i="37" s="1"/>
  <c r="Y34" i="37" s="1"/>
  <c r="V34" i="37"/>
  <c r="M33" i="37"/>
  <c r="L33" i="37"/>
  <c r="V32" i="37"/>
  <c r="W32" i="37" s="1"/>
  <c r="X32" i="37" s="1"/>
  <c r="Y32" i="37" s="1"/>
  <c r="V31" i="37"/>
  <c r="W31" i="37" s="1"/>
  <c r="X31" i="37" s="1"/>
  <c r="Y31" i="37" s="1"/>
  <c r="V30" i="37"/>
  <c r="W30" i="37" s="1"/>
  <c r="X30" i="37" s="1"/>
  <c r="Y30" i="37" s="1"/>
  <c r="V29" i="37"/>
  <c r="W29" i="37" s="1"/>
  <c r="H29" i="37"/>
  <c r="W28" i="37"/>
  <c r="V28" i="37"/>
  <c r="K28" i="37"/>
  <c r="H28" i="37"/>
  <c r="X28" i="37" s="1"/>
  <c r="Y28" i="37" s="1"/>
  <c r="K27" i="37"/>
  <c r="H27" i="37"/>
  <c r="W26" i="37"/>
  <c r="X26" i="37" s="1"/>
  <c r="Y26" i="37" s="1"/>
  <c r="V26" i="37"/>
  <c r="W25" i="37"/>
  <c r="X25" i="37" s="1"/>
  <c r="Y25" i="37" s="1"/>
  <c r="V25" i="37"/>
  <c r="N25" i="37"/>
  <c r="X24" i="37"/>
  <c r="Y24" i="37" s="1"/>
  <c r="W24" i="37"/>
  <c r="V24" i="37"/>
  <c r="X23" i="37"/>
  <c r="Y23" i="37" s="1"/>
  <c r="W23" i="37"/>
  <c r="V23" i="37"/>
  <c r="X22" i="37"/>
  <c r="Y22" i="37" s="1"/>
  <c r="W22" i="37"/>
  <c r="V22" i="37"/>
  <c r="M21" i="37"/>
  <c r="L21" i="37"/>
  <c r="V20" i="37"/>
  <c r="W20" i="37" s="1"/>
  <c r="X20" i="37" s="1"/>
  <c r="Y20" i="37" s="1"/>
  <c r="V19" i="37"/>
  <c r="W19" i="37" s="1"/>
  <c r="X19" i="37" s="1"/>
  <c r="Y19" i="37" s="1"/>
  <c r="V18" i="37"/>
  <c r="W18" i="37" s="1"/>
  <c r="H18" i="37"/>
  <c r="X18" i="37" s="1"/>
  <c r="Y18" i="37" s="1"/>
  <c r="W17" i="37"/>
  <c r="X17" i="37" s="1"/>
  <c r="Y17" i="37" s="1"/>
  <c r="V17" i="37"/>
  <c r="W16" i="37"/>
  <c r="V16" i="37"/>
  <c r="N16" i="37"/>
  <c r="H16" i="37"/>
  <c r="X16" i="37" s="1"/>
  <c r="Y16" i="37" s="1"/>
  <c r="V15" i="37"/>
  <c r="W15" i="37" s="1"/>
  <c r="N15" i="37"/>
  <c r="X15" i="37" s="1"/>
  <c r="Y15" i="37" s="1"/>
  <c r="V14" i="37"/>
  <c r="W14" i="37" s="1"/>
  <c r="K14" i="37"/>
  <c r="H14" i="37"/>
  <c r="X13" i="37"/>
  <c r="Y13" i="37" s="1"/>
  <c r="W13" i="37"/>
  <c r="V13" i="37"/>
  <c r="X12" i="37"/>
  <c r="Y12" i="37" s="1"/>
  <c r="W12" i="37"/>
  <c r="V12" i="37"/>
  <c r="H11" i="37"/>
  <c r="V11" i="37" s="1"/>
  <c r="W11" i="37" s="1"/>
  <c r="X11" i="37" s="1"/>
  <c r="Y11" i="37" s="1"/>
  <c r="V10" i="37"/>
  <c r="W10" i="37" s="1"/>
  <c r="X10" i="37" s="1"/>
  <c r="Y10" i="37" s="1"/>
  <c r="V9" i="37"/>
  <c r="W9" i="37" s="1"/>
  <c r="X9" i="37" s="1"/>
  <c r="Y9" i="37" s="1"/>
  <c r="V8" i="37"/>
  <c r="W8" i="37" s="1"/>
  <c r="X8" i="37" s="1"/>
  <c r="Y8" i="37" s="1"/>
  <c r="V7" i="37"/>
  <c r="W7" i="37" s="1"/>
  <c r="X7" i="37" s="1"/>
  <c r="Y7" i="37" s="1"/>
  <c r="V6" i="37"/>
  <c r="W6" i="37" s="1"/>
  <c r="X6" i="37" s="1"/>
  <c r="Y6" i="37" s="1"/>
  <c r="V5" i="37"/>
  <c r="W5" i="37" s="1"/>
  <c r="X5" i="37" s="1"/>
  <c r="Y5" i="37" s="1"/>
  <c r="M4" i="37"/>
  <c r="L4" i="37"/>
  <c r="K4" i="37"/>
  <c r="H4" i="37"/>
  <c r="AF79" i="36"/>
  <c r="AE79" i="36"/>
  <c r="AD79" i="36"/>
  <c r="AC79" i="36"/>
  <c r="AB79" i="36"/>
  <c r="AA79" i="36"/>
  <c r="Z79" i="36"/>
  <c r="Y79" i="36"/>
  <c r="X79" i="36"/>
  <c r="W79" i="36"/>
  <c r="V79" i="36"/>
  <c r="U79" i="36"/>
  <c r="T79" i="36"/>
  <c r="S79" i="36"/>
  <c r="R79" i="36"/>
  <c r="Q79" i="36"/>
  <c r="P79" i="36"/>
  <c r="O79" i="36"/>
  <c r="N79" i="36"/>
  <c r="M79" i="36"/>
  <c r="L79" i="36"/>
  <c r="K79" i="36"/>
  <c r="J79" i="36"/>
  <c r="I79" i="36"/>
  <c r="H79" i="36"/>
  <c r="G79" i="36"/>
  <c r="F79" i="36"/>
  <c r="E79" i="36"/>
  <c r="D79" i="36"/>
  <c r="C79" i="36"/>
  <c r="B79" i="36"/>
  <c r="AG78" i="36"/>
  <c r="AG79" i="36" s="1"/>
  <c r="AG77" i="36"/>
  <c r="AG76" i="36"/>
  <c r="AG75" i="36"/>
  <c r="F167" i="35"/>
  <c r="F166" i="35"/>
  <c r="F165" i="35"/>
  <c r="F164" i="35"/>
  <c r="F115" i="35"/>
  <c r="F114" i="35"/>
  <c r="F113" i="35"/>
  <c r="F75" i="35"/>
  <c r="F74" i="35"/>
  <c r="F73" i="35"/>
  <c r="F72" i="35"/>
  <c r="F71" i="35"/>
  <c r="F70" i="35"/>
  <c r="F69" i="35"/>
  <c r="F68" i="35"/>
  <c r="F67" i="35"/>
  <c r="F66" i="35"/>
  <c r="F65" i="35"/>
  <c r="F64" i="35"/>
  <c r="F76" i="35" s="1"/>
  <c r="F63" i="35"/>
  <c r="F36" i="35"/>
  <c r="F35" i="35"/>
  <c r="F34" i="35"/>
  <c r="F33" i="35"/>
  <c r="F32" i="35"/>
  <c r="F31" i="35"/>
  <c r="F30" i="35"/>
  <c r="F29" i="35"/>
  <c r="F28" i="35"/>
  <c r="F27" i="35"/>
  <c r="F26" i="35"/>
  <c r="F25" i="35"/>
  <c r="F37" i="35" s="1"/>
  <c r="AD81" i="34"/>
  <c r="AC80" i="34"/>
  <c r="AB80" i="34"/>
  <c r="AA80" i="34"/>
  <c r="Z80" i="34"/>
  <c r="Y80" i="34"/>
  <c r="X80" i="34"/>
  <c r="W80" i="34"/>
  <c r="V80" i="34"/>
  <c r="U80" i="34"/>
  <c r="T80" i="34"/>
  <c r="S80" i="34"/>
  <c r="R80" i="34"/>
  <c r="Q80" i="34"/>
  <c r="P80" i="34"/>
  <c r="O80" i="34"/>
  <c r="N80" i="34"/>
  <c r="M80" i="34"/>
  <c r="L80" i="34"/>
  <c r="K80" i="34"/>
  <c r="J80" i="34"/>
  <c r="I80" i="34"/>
  <c r="H80" i="34"/>
  <c r="G80" i="34"/>
  <c r="F80" i="34"/>
  <c r="E80" i="34"/>
  <c r="D80" i="34"/>
  <c r="C80" i="34"/>
  <c r="B80" i="34"/>
  <c r="AD79" i="34"/>
  <c r="AD78" i="34"/>
  <c r="AD77" i="34"/>
  <c r="AD76" i="34"/>
  <c r="AD80" i="34" s="1"/>
  <c r="AG83" i="31"/>
  <c r="AF82" i="31"/>
  <c r="AE82" i="31"/>
  <c r="AD82" i="31"/>
  <c r="AC82" i="31"/>
  <c r="AB82" i="31"/>
  <c r="AA82" i="31"/>
  <c r="Z82" i="31"/>
  <c r="Y82" i="31"/>
  <c r="X82" i="31"/>
  <c r="W82" i="31"/>
  <c r="V82" i="31"/>
  <c r="U82" i="31"/>
  <c r="T82" i="31"/>
  <c r="S82" i="31"/>
  <c r="R82" i="31"/>
  <c r="Q82" i="31"/>
  <c r="P82" i="31"/>
  <c r="O82" i="31"/>
  <c r="N82" i="31"/>
  <c r="M82" i="31"/>
  <c r="L82" i="31"/>
  <c r="K82" i="31"/>
  <c r="J82" i="31"/>
  <c r="I82" i="31"/>
  <c r="H82" i="31"/>
  <c r="G82" i="31"/>
  <c r="F82" i="31"/>
  <c r="E82" i="31"/>
  <c r="D82" i="31"/>
  <c r="C82" i="31"/>
  <c r="B82" i="31"/>
  <c r="AG81" i="31"/>
  <c r="AG80" i="31"/>
  <c r="AG79" i="31"/>
  <c r="AG82" i="31" s="1"/>
  <c r="AG78" i="31"/>
  <c r="W533" i="38" l="1"/>
  <c r="X533" i="38" s="1"/>
  <c r="N50" i="37"/>
  <c r="V67" i="37"/>
  <c r="W67" i="37" s="1"/>
  <c r="X67" i="37" s="1"/>
  <c r="Y67" i="37" s="1"/>
  <c r="N82" i="37"/>
  <c r="N106" i="37"/>
  <c r="N124" i="37"/>
  <c r="V182" i="37"/>
  <c r="W182" i="37" s="1"/>
  <c r="X182" i="37" s="1"/>
  <c r="Y182" i="37" s="1"/>
  <c r="V195" i="37"/>
  <c r="W195" i="37" s="1"/>
  <c r="V213" i="37"/>
  <c r="W213" i="37" s="1"/>
  <c r="N228" i="37"/>
  <c r="V324" i="37"/>
  <c r="W324" i="37" s="1"/>
  <c r="X324" i="37" s="1"/>
  <c r="Y324" i="37" s="1"/>
  <c r="N328" i="37"/>
  <c r="V441" i="37"/>
  <c r="W441" i="37" s="1"/>
  <c r="M35" i="38"/>
  <c r="U42" i="38"/>
  <c r="V42" i="38" s="1"/>
  <c r="W42" i="38" s="1"/>
  <c r="X42" i="38" s="1"/>
  <c r="U52" i="38"/>
  <c r="V52" i="38" s="1"/>
  <c r="W52" i="38" s="1"/>
  <c r="X52" i="38" s="1"/>
  <c r="U66" i="38"/>
  <c r="V66" i="38" s="1"/>
  <c r="W66" i="38" s="1"/>
  <c r="X66" i="38" s="1"/>
  <c r="U76" i="38"/>
  <c r="V76" i="38" s="1"/>
  <c r="W76" i="38" s="1"/>
  <c r="X76" i="38" s="1"/>
  <c r="U92" i="38"/>
  <c r="V92" i="38" s="1"/>
  <c r="W92" i="38" s="1"/>
  <c r="X92" i="38" s="1"/>
  <c r="U96" i="38"/>
  <c r="V96" i="38" s="1"/>
  <c r="U139" i="38"/>
  <c r="V139" i="38" s="1"/>
  <c r="U141" i="38"/>
  <c r="V141" i="38" s="1"/>
  <c r="U165" i="38"/>
  <c r="V165" i="38" s="1"/>
  <c r="W165" i="38" s="1"/>
  <c r="X165" i="38" s="1"/>
  <c r="M170" i="38"/>
  <c r="M330" i="38"/>
  <c r="U344" i="38"/>
  <c r="V344" i="38" s="1"/>
  <c r="U346" i="38"/>
  <c r="V346" i="38" s="1"/>
  <c r="W346" i="38" s="1"/>
  <c r="X346" i="38" s="1"/>
  <c r="U348" i="38"/>
  <c r="V348" i="38" s="1"/>
  <c r="U382" i="38"/>
  <c r="V382" i="38" s="1"/>
  <c r="U386" i="38"/>
  <c r="V386" i="38" s="1"/>
  <c r="U451" i="38"/>
  <c r="V451" i="38" s="1"/>
  <c r="W451" i="38" s="1"/>
  <c r="X451" i="38" s="1"/>
  <c r="T180" i="40"/>
  <c r="U180" i="40" s="1"/>
  <c r="T252" i="40"/>
  <c r="U252" i="40" s="1"/>
  <c r="T322" i="40"/>
  <c r="U322" i="40" s="1"/>
  <c r="T364" i="40"/>
  <c r="U364" i="40" s="1"/>
  <c r="T446" i="40"/>
  <c r="U446" i="40" s="1"/>
  <c r="T471" i="40"/>
  <c r="U471" i="40" s="1"/>
  <c r="T490" i="40"/>
  <c r="U490" i="40" s="1"/>
  <c r="M492" i="40"/>
  <c r="T492" i="40" s="1"/>
  <c r="U492" i="40" s="1"/>
  <c r="M597" i="40"/>
  <c r="M545" i="43"/>
  <c r="T545" i="43" s="1"/>
  <c r="U545" i="43" s="1"/>
  <c r="T429" i="49"/>
  <c r="U429" i="49" s="1"/>
  <c r="V33" i="37"/>
  <c r="W33" i="37" s="1"/>
  <c r="V53" i="37"/>
  <c r="W53" i="37" s="1"/>
  <c r="V55" i="37"/>
  <c r="W55" i="37" s="1"/>
  <c r="N62" i="37"/>
  <c r="X62" i="37" s="1"/>
  <c r="Y62" i="37" s="1"/>
  <c r="V89" i="37"/>
  <c r="W89" i="37" s="1"/>
  <c r="V117" i="37"/>
  <c r="W117" i="37" s="1"/>
  <c r="V134" i="37"/>
  <c r="W134" i="37" s="1"/>
  <c r="N140" i="37"/>
  <c r="V240" i="37"/>
  <c r="W240" i="37" s="1"/>
  <c r="N309" i="37"/>
  <c r="N342" i="37"/>
  <c r="N400" i="37"/>
  <c r="N430" i="37"/>
  <c r="V470" i="37"/>
  <c r="W470" i="37" s="1"/>
  <c r="M45" i="38"/>
  <c r="M97" i="38"/>
  <c r="W97" i="38" s="1"/>
  <c r="X97" i="38" s="1"/>
  <c r="U102" i="38"/>
  <c r="V102" i="38" s="1"/>
  <c r="U117" i="38"/>
  <c r="V117" i="38" s="1"/>
  <c r="U283" i="38"/>
  <c r="V283" i="38" s="1"/>
  <c r="U285" i="38"/>
  <c r="V285" i="38" s="1"/>
  <c r="U304" i="38"/>
  <c r="V304" i="38" s="1"/>
  <c r="U310" i="38"/>
  <c r="V310" i="38" s="1"/>
  <c r="U314" i="38"/>
  <c r="V314" i="38" s="1"/>
  <c r="U316" i="38"/>
  <c r="V316" i="38" s="1"/>
  <c r="W316" i="38" s="1"/>
  <c r="X316" i="38" s="1"/>
  <c r="U318" i="38"/>
  <c r="V318" i="38" s="1"/>
  <c r="U477" i="38"/>
  <c r="V477" i="38" s="1"/>
  <c r="M479" i="38"/>
  <c r="U489" i="38"/>
  <c r="V489" i="38" s="1"/>
  <c r="W489" i="38" s="1"/>
  <c r="X489" i="38" s="1"/>
  <c r="U505" i="38"/>
  <c r="V505" i="38" s="1"/>
  <c r="U532" i="38"/>
  <c r="V532" i="38" s="1"/>
  <c r="U534" i="38"/>
  <c r="V534" i="38" s="1"/>
  <c r="U541" i="38"/>
  <c r="V541" i="38" s="1"/>
  <c r="W541" i="38" s="1"/>
  <c r="X541" i="38" s="1"/>
  <c r="T11" i="40"/>
  <c r="U11" i="40" s="1"/>
  <c r="T13" i="40"/>
  <c r="U13" i="40" s="1"/>
  <c r="T31" i="40"/>
  <c r="U31" i="40" s="1"/>
  <c r="T33" i="40"/>
  <c r="U33" i="40" s="1"/>
  <c r="T35" i="40"/>
  <c r="U35" i="40" s="1"/>
  <c r="T88" i="40"/>
  <c r="U88" i="40" s="1"/>
  <c r="T98" i="40"/>
  <c r="U98" i="40" s="1"/>
  <c r="T100" i="40"/>
  <c r="U100" i="40" s="1"/>
  <c r="M135" i="40"/>
  <c r="T139" i="40"/>
  <c r="U139" i="40" s="1"/>
  <c r="T141" i="40"/>
  <c r="U141" i="40" s="1"/>
  <c r="T159" i="40"/>
  <c r="U159" i="40" s="1"/>
  <c r="T173" i="40"/>
  <c r="U173" i="40" s="1"/>
  <c r="T179" i="40"/>
  <c r="U179" i="40" s="1"/>
  <c r="T184" i="40"/>
  <c r="U184" i="40" s="1"/>
  <c r="M187" i="40"/>
  <c r="T187" i="40" s="1"/>
  <c r="U187" i="40" s="1"/>
  <c r="T208" i="40"/>
  <c r="U208" i="40" s="1"/>
  <c r="M213" i="40"/>
  <c r="T233" i="40"/>
  <c r="U233" i="40" s="1"/>
  <c r="M251" i="40"/>
  <c r="T251" i="40" s="1"/>
  <c r="U251" i="40" s="1"/>
  <c r="T273" i="40"/>
  <c r="U273" i="40" s="1"/>
  <c r="M275" i="40"/>
  <c r="T285" i="40"/>
  <c r="U285" i="40" s="1"/>
  <c r="T312" i="40"/>
  <c r="U312" i="40" s="1"/>
  <c r="M314" i="40"/>
  <c r="T314" i="40" s="1"/>
  <c r="U314" i="40" s="1"/>
  <c r="M317" i="40"/>
  <c r="T321" i="40"/>
  <c r="U321" i="40" s="1"/>
  <c r="T331" i="40"/>
  <c r="U331" i="40" s="1"/>
  <c r="M365" i="40"/>
  <c r="T367" i="40"/>
  <c r="U367" i="40" s="1"/>
  <c r="T377" i="40"/>
  <c r="U377" i="40" s="1"/>
  <c r="T386" i="40"/>
  <c r="U386" i="40" s="1"/>
  <c r="T388" i="40"/>
  <c r="U388" i="40" s="1"/>
  <c r="T390" i="40"/>
  <c r="U390" i="40" s="1"/>
  <c r="T403" i="40"/>
  <c r="U403" i="40" s="1"/>
  <c r="T445" i="40"/>
  <c r="U445" i="40" s="1"/>
  <c r="M467" i="40"/>
  <c r="T489" i="40"/>
  <c r="U489" i="40" s="1"/>
  <c r="T503" i="40"/>
  <c r="U503" i="40" s="1"/>
  <c r="T505" i="40"/>
  <c r="U505" i="40" s="1"/>
  <c r="T515" i="40"/>
  <c r="U515" i="40" s="1"/>
  <c r="T517" i="40"/>
  <c r="U517" i="40" s="1"/>
  <c r="T523" i="40"/>
  <c r="U523" i="40" s="1"/>
  <c r="M610" i="40"/>
  <c r="T610" i="40" s="1"/>
  <c r="U610" i="40" s="1"/>
  <c r="T630" i="40"/>
  <c r="U630" i="40" s="1"/>
  <c r="T637" i="40"/>
  <c r="U637" i="40" s="1"/>
  <c r="T76" i="43"/>
  <c r="U76" i="43" s="1"/>
  <c r="T135" i="43"/>
  <c r="U135" i="43" s="1"/>
  <c r="T245" i="43"/>
  <c r="U245" i="43" s="1"/>
  <c r="T305" i="43"/>
  <c r="U305" i="43" s="1"/>
  <c r="T392" i="43"/>
  <c r="U392" i="43" s="1"/>
  <c r="T413" i="43"/>
  <c r="U413" i="43" s="1"/>
  <c r="M512" i="43"/>
  <c r="T512" i="43" s="1"/>
  <c r="U512" i="43" s="1"/>
  <c r="M370" i="45"/>
  <c r="T370" i="45" s="1"/>
  <c r="U370" i="45" s="1"/>
  <c r="M32" i="48"/>
  <c r="T32" i="48" s="1"/>
  <c r="U32" i="48" s="1"/>
  <c r="V108" i="37"/>
  <c r="W108" i="37" s="1"/>
  <c r="N234" i="37"/>
  <c r="V337" i="37"/>
  <c r="W337" i="37" s="1"/>
  <c r="X337" i="37" s="1"/>
  <c r="Y337" i="37" s="1"/>
  <c r="V429" i="37"/>
  <c r="W429" i="37" s="1"/>
  <c r="U108" i="38"/>
  <c r="V108" i="38" s="1"/>
  <c r="U130" i="38"/>
  <c r="V130" i="38" s="1"/>
  <c r="U132" i="38"/>
  <c r="V132" i="38" s="1"/>
  <c r="U301" i="38"/>
  <c r="V301" i="38" s="1"/>
  <c r="U302" i="38"/>
  <c r="V302" i="38" s="1"/>
  <c r="U321" i="38"/>
  <c r="V321" i="38" s="1"/>
  <c r="M524" i="38"/>
  <c r="W524" i="38" s="1"/>
  <c r="X524" i="38" s="1"/>
  <c r="U526" i="38"/>
  <c r="V526" i="38" s="1"/>
  <c r="U533" i="38"/>
  <c r="V533" i="38" s="1"/>
  <c r="T53" i="40"/>
  <c r="U53" i="40" s="1"/>
  <c r="T59" i="40"/>
  <c r="U59" i="40" s="1"/>
  <c r="M67" i="40"/>
  <c r="M73" i="40"/>
  <c r="T78" i="40"/>
  <c r="U78" i="40" s="1"/>
  <c r="T89" i="40"/>
  <c r="U89" i="40" s="1"/>
  <c r="T118" i="40"/>
  <c r="U118" i="40" s="1"/>
  <c r="T132" i="40"/>
  <c r="U132" i="40" s="1"/>
  <c r="T134" i="40"/>
  <c r="U134" i="40" s="1"/>
  <c r="T136" i="40"/>
  <c r="U136" i="40" s="1"/>
  <c r="T158" i="40"/>
  <c r="U158" i="40" s="1"/>
  <c r="T160" i="40"/>
  <c r="U160" i="40" s="1"/>
  <c r="T183" i="40"/>
  <c r="U183" i="40" s="1"/>
  <c r="T207" i="40"/>
  <c r="U207" i="40" s="1"/>
  <c r="M222" i="40"/>
  <c r="T268" i="40"/>
  <c r="U268" i="40" s="1"/>
  <c r="T270" i="40"/>
  <c r="U270" i="40" s="1"/>
  <c r="T276" i="40"/>
  <c r="U276" i="40" s="1"/>
  <c r="T278" i="40"/>
  <c r="U278" i="40" s="1"/>
  <c r="T280" i="40"/>
  <c r="U280" i="40" s="1"/>
  <c r="T284" i="40"/>
  <c r="U284" i="40" s="1"/>
  <c r="M288" i="40"/>
  <c r="M307" i="40"/>
  <c r="T311" i="40"/>
  <c r="U311" i="40" s="1"/>
  <c r="T345" i="40"/>
  <c r="U345" i="40" s="1"/>
  <c r="T406" i="40"/>
  <c r="U406" i="40" s="1"/>
  <c r="T418" i="40"/>
  <c r="U418" i="40" s="1"/>
  <c r="T424" i="40"/>
  <c r="U424" i="40" s="1"/>
  <c r="T438" i="40"/>
  <c r="U438" i="40" s="1"/>
  <c r="T440" i="40"/>
  <c r="U440" i="40" s="1"/>
  <c r="T442" i="40"/>
  <c r="U442" i="40" s="1"/>
  <c r="T457" i="40"/>
  <c r="U457" i="40" s="1"/>
  <c r="T466" i="40"/>
  <c r="U466" i="40" s="1"/>
  <c r="T491" i="40"/>
  <c r="U491" i="40" s="1"/>
  <c r="T500" i="40"/>
  <c r="U500" i="40" s="1"/>
  <c r="T502" i="40"/>
  <c r="U502" i="40" s="1"/>
  <c r="T507" i="40"/>
  <c r="U507" i="40" s="1"/>
  <c r="M533" i="40"/>
  <c r="T533" i="40" s="1"/>
  <c r="U533" i="40" s="1"/>
  <c r="M26" i="43"/>
  <c r="T28" i="43"/>
  <c r="U28" i="43" s="1"/>
  <c r="T34" i="43"/>
  <c r="U34" i="43" s="1"/>
  <c r="T43" i="43"/>
  <c r="U43" i="43" s="1"/>
  <c r="M79" i="43"/>
  <c r="T79" i="43"/>
  <c r="U79" i="43" s="1"/>
  <c r="T345" i="43"/>
  <c r="U345" i="43" s="1"/>
  <c r="T441" i="43"/>
  <c r="U441" i="43" s="1"/>
  <c r="M498" i="43"/>
  <c r="T169" i="45"/>
  <c r="U169" i="45" s="1"/>
  <c r="M188" i="45"/>
  <c r="T335" i="45"/>
  <c r="U335" i="45" s="1"/>
  <c r="T397" i="45"/>
  <c r="U397" i="45" s="1"/>
  <c r="M480" i="45"/>
  <c r="M544" i="45"/>
  <c r="M608" i="45"/>
  <c r="T542" i="40"/>
  <c r="U542" i="40" s="1"/>
  <c r="T589" i="40"/>
  <c r="U589" i="40" s="1"/>
  <c r="T596" i="40"/>
  <c r="U596" i="40" s="1"/>
  <c r="T620" i="40"/>
  <c r="U620" i="40" s="1"/>
  <c r="T622" i="40"/>
  <c r="U622" i="40" s="1"/>
  <c r="T640" i="40"/>
  <c r="U640" i="40" s="1"/>
  <c r="T643" i="40"/>
  <c r="U643" i="40" s="1"/>
  <c r="T235" i="43"/>
  <c r="U235" i="43" s="1"/>
  <c r="M237" i="43"/>
  <c r="T244" i="43"/>
  <c r="U244" i="43" s="1"/>
  <c r="M297" i="43"/>
  <c r="T297" i="43" s="1"/>
  <c r="U297" i="43" s="1"/>
  <c r="T307" i="43"/>
  <c r="U307" i="43" s="1"/>
  <c r="T356" i="43"/>
  <c r="U356" i="43" s="1"/>
  <c r="T408" i="43"/>
  <c r="U408" i="43" s="1"/>
  <c r="M539" i="43"/>
  <c r="M653" i="43"/>
  <c r="T653" i="43" s="1"/>
  <c r="U653" i="43" s="1"/>
  <c r="M25" i="45"/>
  <c r="T65" i="45"/>
  <c r="U65" i="45" s="1"/>
  <c r="T81" i="45"/>
  <c r="U81" i="45" s="1"/>
  <c r="T82" i="45"/>
  <c r="U82" i="45" s="1"/>
  <c r="T126" i="45"/>
  <c r="U126" i="45" s="1"/>
  <c r="M142" i="45"/>
  <c r="T177" i="45"/>
  <c r="U177" i="45" s="1"/>
  <c r="T202" i="45"/>
  <c r="U202" i="45" s="1"/>
  <c r="T328" i="45"/>
  <c r="U328" i="45" s="1"/>
  <c r="T334" i="45"/>
  <c r="U334" i="45" s="1"/>
  <c r="T337" i="45"/>
  <c r="U337" i="45" s="1"/>
  <c r="T418" i="45"/>
  <c r="U418" i="45" s="1"/>
  <c r="M503" i="45"/>
  <c r="M535" i="45"/>
  <c r="M567" i="45"/>
  <c r="M599" i="45"/>
  <c r="M635" i="45"/>
  <c r="M648" i="45"/>
  <c r="M40" i="48"/>
  <c r="T40" i="48" s="1"/>
  <c r="U40" i="48" s="1"/>
  <c r="M51" i="48"/>
  <c r="T51" i="48" s="1"/>
  <c r="U51" i="48" s="1"/>
  <c r="M167" i="48"/>
  <c r="M271" i="48"/>
  <c r="M469" i="48"/>
  <c r="T469" i="48" s="1"/>
  <c r="U469" i="48" s="1"/>
  <c r="M490" i="48"/>
  <c r="M530" i="48"/>
  <c r="M631" i="48"/>
  <c r="M174" i="49"/>
  <c r="T174" i="49" s="1"/>
  <c r="U174" i="49" s="1"/>
  <c r="M220" i="49"/>
  <c r="T220" i="49" s="1"/>
  <c r="U220" i="49" s="1"/>
  <c r="M363" i="49"/>
  <c r="T363" i="49" s="1"/>
  <c r="U363" i="49" s="1"/>
  <c r="M536" i="49"/>
  <c r="T576" i="40"/>
  <c r="U576" i="40" s="1"/>
  <c r="T578" i="40"/>
  <c r="U578" i="40" s="1"/>
  <c r="M580" i="40"/>
  <c r="T580" i="40" s="1"/>
  <c r="U580" i="40" s="1"/>
  <c r="T584" i="40"/>
  <c r="U584" i="40" s="1"/>
  <c r="M586" i="40"/>
  <c r="T586" i="40" s="1"/>
  <c r="U586" i="40" s="1"/>
  <c r="T588" i="40"/>
  <c r="U588" i="40" s="1"/>
  <c r="T619" i="40"/>
  <c r="U619" i="40" s="1"/>
  <c r="T656" i="40"/>
  <c r="U656" i="40" s="1"/>
  <c r="T40" i="43"/>
  <c r="U40" i="43" s="1"/>
  <c r="T52" i="43"/>
  <c r="U52" i="43" s="1"/>
  <c r="T62" i="43"/>
  <c r="U62" i="43" s="1"/>
  <c r="T64" i="43"/>
  <c r="U64" i="43" s="1"/>
  <c r="T86" i="43"/>
  <c r="U86" i="43" s="1"/>
  <c r="T89" i="43"/>
  <c r="U89" i="43" s="1"/>
  <c r="T95" i="43"/>
  <c r="U95" i="43" s="1"/>
  <c r="T97" i="43"/>
  <c r="U97" i="43" s="1"/>
  <c r="T99" i="43"/>
  <c r="U99" i="43" s="1"/>
  <c r="T101" i="43"/>
  <c r="U101" i="43" s="1"/>
  <c r="T103" i="43"/>
  <c r="U103" i="43" s="1"/>
  <c r="T105" i="43"/>
  <c r="U105" i="43" s="1"/>
  <c r="T107" i="43"/>
  <c r="U107" i="43" s="1"/>
  <c r="M126" i="43"/>
  <c r="T126" i="43" s="1"/>
  <c r="U126" i="43" s="1"/>
  <c r="T218" i="43"/>
  <c r="U218" i="43" s="1"/>
  <c r="T242" i="43"/>
  <c r="U242" i="43" s="1"/>
  <c r="T311" i="43"/>
  <c r="U311" i="43" s="1"/>
  <c r="T327" i="43"/>
  <c r="U327" i="43" s="1"/>
  <c r="T329" i="43"/>
  <c r="U329" i="43" s="1"/>
  <c r="T331" i="43"/>
  <c r="U331" i="43" s="1"/>
  <c r="M333" i="43"/>
  <c r="T344" i="43"/>
  <c r="U344" i="43" s="1"/>
  <c r="T346" i="43"/>
  <c r="U346" i="43" s="1"/>
  <c r="T355" i="43"/>
  <c r="U355" i="43" s="1"/>
  <c r="M364" i="43"/>
  <c r="M368" i="43"/>
  <c r="T368" i="43" s="1"/>
  <c r="U368" i="43" s="1"/>
  <c r="T372" i="43"/>
  <c r="U372" i="43" s="1"/>
  <c r="T375" i="43"/>
  <c r="U375" i="43" s="1"/>
  <c r="T380" i="43"/>
  <c r="U380" i="43" s="1"/>
  <c r="T397" i="43"/>
  <c r="U397" i="43" s="1"/>
  <c r="T428" i="43"/>
  <c r="U428" i="43" s="1"/>
  <c r="M433" i="43"/>
  <c r="T438" i="43"/>
  <c r="U438" i="43" s="1"/>
  <c r="T442" i="43"/>
  <c r="U442" i="43" s="1"/>
  <c r="T444" i="43"/>
  <c r="U444" i="43" s="1"/>
  <c r="T448" i="43"/>
  <c r="U448" i="43" s="1"/>
  <c r="T485" i="43"/>
  <c r="U485" i="43" s="1"/>
  <c r="M487" i="43"/>
  <c r="T487" i="43" s="1"/>
  <c r="U487" i="43" s="1"/>
  <c r="T510" i="43"/>
  <c r="U510" i="43" s="1"/>
  <c r="T571" i="43"/>
  <c r="U571" i="43" s="1"/>
  <c r="M581" i="43"/>
  <c r="T596" i="43"/>
  <c r="U596" i="43" s="1"/>
  <c r="T598" i="43"/>
  <c r="U598" i="43" s="1"/>
  <c r="T603" i="43"/>
  <c r="U603" i="43" s="1"/>
  <c r="M607" i="43"/>
  <c r="M661" i="43"/>
  <c r="T661" i="43" s="1"/>
  <c r="U661" i="43" s="1"/>
  <c r="T13" i="45"/>
  <c r="U13" i="45" s="1"/>
  <c r="M26" i="45"/>
  <c r="T112" i="45"/>
  <c r="U112" i="45" s="1"/>
  <c r="T124" i="45"/>
  <c r="U124" i="45" s="1"/>
  <c r="T146" i="45"/>
  <c r="U146" i="45" s="1"/>
  <c r="T148" i="45"/>
  <c r="U148" i="45" s="1"/>
  <c r="T176" i="45"/>
  <c r="U176" i="45" s="1"/>
  <c r="T182" i="45"/>
  <c r="U182" i="45" s="1"/>
  <c r="T189" i="45"/>
  <c r="U189" i="45" s="1"/>
  <c r="T222" i="45"/>
  <c r="U222" i="45" s="1"/>
  <c r="T229" i="45"/>
  <c r="U229" i="45" s="1"/>
  <c r="M233" i="45"/>
  <c r="T240" i="45"/>
  <c r="U240" i="45" s="1"/>
  <c r="T265" i="45"/>
  <c r="U265" i="45" s="1"/>
  <c r="M327" i="45"/>
  <c r="T333" i="45"/>
  <c r="U333" i="45" s="1"/>
  <c r="T339" i="45"/>
  <c r="U339" i="45" s="1"/>
  <c r="T343" i="45"/>
  <c r="U343" i="45" s="1"/>
  <c r="T345" i="45"/>
  <c r="U345" i="45" s="1"/>
  <c r="T353" i="45"/>
  <c r="U353" i="45" s="1"/>
  <c r="T398" i="45"/>
  <c r="U398" i="45" s="1"/>
  <c r="T428" i="45"/>
  <c r="U428" i="45" s="1"/>
  <c r="T436" i="45"/>
  <c r="U436" i="45" s="1"/>
  <c r="T441" i="45"/>
  <c r="U441" i="45" s="1"/>
  <c r="T443" i="45"/>
  <c r="U443" i="45" s="1"/>
  <c r="T445" i="45"/>
  <c r="U445" i="45" s="1"/>
  <c r="T454" i="45"/>
  <c r="U454" i="45" s="1"/>
  <c r="M479" i="45"/>
  <c r="M481" i="45"/>
  <c r="M483" i="45"/>
  <c r="M500" i="45"/>
  <c r="M502" i="45"/>
  <c r="M511" i="45"/>
  <c r="M513" i="45"/>
  <c r="M515" i="45"/>
  <c r="M532" i="45"/>
  <c r="M543" i="45"/>
  <c r="M545" i="45"/>
  <c r="M547" i="45"/>
  <c r="M564" i="45"/>
  <c r="M575" i="45"/>
  <c r="M577" i="45"/>
  <c r="M579" i="45"/>
  <c r="M596" i="45"/>
  <c r="M607" i="45"/>
  <c r="M609" i="45"/>
  <c r="M611" i="45"/>
  <c r="M628" i="45"/>
  <c r="M632" i="45"/>
  <c r="M643" i="45"/>
  <c r="M645" i="45"/>
  <c r="M647" i="45"/>
  <c r="M39" i="48"/>
  <c r="T39" i="48" s="1"/>
  <c r="U39" i="48" s="1"/>
  <c r="M54" i="48"/>
  <c r="M256" i="48"/>
  <c r="T256" i="48" s="1"/>
  <c r="U256" i="48" s="1"/>
  <c r="M450" i="48"/>
  <c r="M452" i="48"/>
  <c r="M456" i="48"/>
  <c r="T456" i="48" s="1"/>
  <c r="U456" i="48" s="1"/>
  <c r="M464" i="48"/>
  <c r="T464" i="48" s="1"/>
  <c r="U464" i="48" s="1"/>
  <c r="T303" i="43"/>
  <c r="U303" i="43" s="1"/>
  <c r="T308" i="43"/>
  <c r="U308" i="43" s="1"/>
  <c r="M337" i="43"/>
  <c r="T350" i="43"/>
  <c r="U350" i="43" s="1"/>
  <c r="T361" i="43"/>
  <c r="U361" i="43" s="1"/>
  <c r="T379" i="43"/>
  <c r="U379" i="43" s="1"/>
  <c r="T390" i="43"/>
  <c r="U390" i="43" s="1"/>
  <c r="T411" i="43"/>
  <c r="U411" i="43" s="1"/>
  <c r="T439" i="43"/>
  <c r="U439" i="43" s="1"/>
  <c r="T450" i="43"/>
  <c r="U450" i="43" s="1"/>
  <c r="T452" i="43"/>
  <c r="U452" i="43" s="1"/>
  <c r="T456" i="43"/>
  <c r="U456" i="43" s="1"/>
  <c r="T460" i="43"/>
  <c r="U460" i="43" s="1"/>
  <c r="T462" i="43"/>
  <c r="U462" i="43" s="1"/>
  <c r="T464" i="43"/>
  <c r="U464" i="43" s="1"/>
  <c r="M484" i="43"/>
  <c r="M486" i="43"/>
  <c r="M488" i="43"/>
  <c r="M492" i="43"/>
  <c r="T492" i="43" s="1"/>
  <c r="U492" i="43" s="1"/>
  <c r="M494" i="43"/>
  <c r="M496" i="43"/>
  <c r="M509" i="43"/>
  <c r="T552" i="43"/>
  <c r="U552" i="43" s="1"/>
  <c r="T567" i="43"/>
  <c r="U567" i="43" s="1"/>
  <c r="T569" i="43"/>
  <c r="U569" i="43" s="1"/>
  <c r="M592" i="43"/>
  <c r="T612" i="43"/>
  <c r="U612" i="43" s="1"/>
  <c r="M648" i="43"/>
  <c r="M666" i="43"/>
  <c r="M674" i="43"/>
  <c r="M11" i="45"/>
  <c r="T11" i="45" s="1"/>
  <c r="U11" i="45" s="1"/>
  <c r="T52" i="45"/>
  <c r="U52" i="45" s="1"/>
  <c r="T56" i="45"/>
  <c r="U56" i="45" s="1"/>
  <c r="M58" i="45"/>
  <c r="T102" i="45"/>
  <c r="U102" i="45" s="1"/>
  <c r="T150" i="45"/>
  <c r="U150" i="45" s="1"/>
  <c r="T154" i="45"/>
  <c r="U154" i="45" s="1"/>
  <c r="T162" i="45"/>
  <c r="U162" i="45" s="1"/>
  <c r="M181" i="45"/>
  <c r="T181" i="45" s="1"/>
  <c r="U181" i="45" s="1"/>
  <c r="T195" i="45"/>
  <c r="U195" i="45" s="1"/>
  <c r="T210" i="45"/>
  <c r="U210" i="45" s="1"/>
  <c r="T249" i="45"/>
  <c r="U249" i="45" s="1"/>
  <c r="M303" i="45"/>
  <c r="T323" i="45"/>
  <c r="U323" i="45" s="1"/>
  <c r="M325" i="45"/>
  <c r="T325" i="45" s="1"/>
  <c r="U325" i="45" s="1"/>
  <c r="T362" i="45"/>
  <c r="U362" i="45" s="1"/>
  <c r="T366" i="45"/>
  <c r="U366" i="45" s="1"/>
  <c r="T382" i="45"/>
  <c r="U382" i="45" s="1"/>
  <c r="T465" i="45"/>
  <c r="U465" i="45" s="1"/>
  <c r="T474" i="45"/>
  <c r="U474" i="45" s="1"/>
  <c r="M476" i="45"/>
  <c r="M478" i="45"/>
  <c r="M489" i="45"/>
  <c r="M491" i="45"/>
  <c r="M508" i="45"/>
  <c r="M510" i="45"/>
  <c r="M521" i="45"/>
  <c r="M523" i="45"/>
  <c r="M540" i="45"/>
  <c r="M553" i="45"/>
  <c r="M555" i="45"/>
  <c r="M572" i="45"/>
  <c r="M585" i="45"/>
  <c r="M587" i="45"/>
  <c r="M604" i="45"/>
  <c r="M617" i="45"/>
  <c r="M619" i="45"/>
  <c r="M640" i="45"/>
  <c r="M642" i="45"/>
  <c r="M653" i="45"/>
  <c r="M655" i="45"/>
  <c r="M660" i="45"/>
  <c r="M227" i="48"/>
  <c r="T227" i="48" s="1"/>
  <c r="U227" i="48" s="1"/>
  <c r="T360" i="48"/>
  <c r="U360" i="48" s="1"/>
  <c r="M362" i="48"/>
  <c r="T362" i="48" s="1"/>
  <c r="U362" i="48" s="1"/>
  <c r="M410" i="48"/>
  <c r="M412" i="48"/>
  <c r="T412" i="48" s="1"/>
  <c r="U412" i="48" s="1"/>
  <c r="M499" i="48"/>
  <c r="M501" i="48"/>
  <c r="M503" i="48"/>
  <c r="M658" i="48"/>
  <c r="M438" i="49"/>
  <c r="T438" i="49" s="1"/>
  <c r="U438" i="49" s="1"/>
  <c r="M41" i="48"/>
  <c r="T41" i="48" s="1"/>
  <c r="U41" i="48" s="1"/>
  <c r="M50" i="48"/>
  <c r="T50" i="48" s="1"/>
  <c r="U50" i="48" s="1"/>
  <c r="M91" i="48"/>
  <c r="T91" i="48" s="1"/>
  <c r="U91" i="48" s="1"/>
  <c r="M106" i="48"/>
  <c r="T106" i="48" s="1"/>
  <c r="U106" i="48" s="1"/>
  <c r="M111" i="48"/>
  <c r="T111" i="48" s="1"/>
  <c r="U111" i="48" s="1"/>
  <c r="M130" i="48"/>
  <c r="T130" i="48" s="1"/>
  <c r="U130" i="48" s="1"/>
  <c r="M166" i="48"/>
  <c r="T166" i="48" s="1"/>
  <c r="U166" i="48" s="1"/>
  <c r="M177" i="48"/>
  <c r="T177" i="48" s="1"/>
  <c r="U177" i="48" s="1"/>
  <c r="M185" i="48"/>
  <c r="T185" i="48" s="1"/>
  <c r="U185" i="48" s="1"/>
  <c r="M193" i="48"/>
  <c r="T193" i="48" s="1"/>
  <c r="U193" i="48" s="1"/>
  <c r="M226" i="48"/>
  <c r="T226" i="48" s="1"/>
  <c r="U226" i="48" s="1"/>
  <c r="M230" i="48"/>
  <c r="T230" i="48" s="1"/>
  <c r="U230" i="48" s="1"/>
  <c r="M254" i="48"/>
  <c r="M295" i="48"/>
  <c r="T295" i="48" s="1"/>
  <c r="U295" i="48" s="1"/>
  <c r="M361" i="48"/>
  <c r="T361" i="48" s="1"/>
  <c r="U361" i="48" s="1"/>
  <c r="M370" i="48"/>
  <c r="M385" i="48"/>
  <c r="M390" i="48"/>
  <c r="M411" i="48"/>
  <c r="M416" i="48"/>
  <c r="T416" i="48" s="1"/>
  <c r="U416" i="48" s="1"/>
  <c r="M432" i="48"/>
  <c r="T432" i="48" s="1"/>
  <c r="U432" i="48" s="1"/>
  <c r="M436" i="48"/>
  <c r="T436" i="48" s="1"/>
  <c r="U436" i="48" s="1"/>
  <c r="M440" i="48"/>
  <c r="T440" i="48" s="1"/>
  <c r="U440" i="48" s="1"/>
  <c r="M445" i="48"/>
  <c r="T445" i="48" s="1"/>
  <c r="U445" i="48" s="1"/>
  <c r="M449" i="48"/>
  <c r="T449" i="48" s="1"/>
  <c r="U449" i="48" s="1"/>
  <c r="M466" i="48"/>
  <c r="M468" i="48"/>
  <c r="M472" i="48"/>
  <c r="T472" i="48" s="1"/>
  <c r="U472" i="48" s="1"/>
  <c r="M477" i="48"/>
  <c r="T477" i="48" s="1"/>
  <c r="U477" i="48" s="1"/>
  <c r="M481" i="48"/>
  <c r="T481" i="48" s="1"/>
  <c r="U481" i="48" s="1"/>
  <c r="M487" i="48"/>
  <c r="M489" i="48"/>
  <c r="M500" i="48"/>
  <c r="M515" i="48"/>
  <c r="M529" i="48"/>
  <c r="M536" i="48"/>
  <c r="M538" i="48"/>
  <c r="M544" i="48"/>
  <c r="M546" i="48"/>
  <c r="M548" i="48"/>
  <c r="M559" i="48"/>
  <c r="M563" i="48"/>
  <c r="M574" i="48"/>
  <c r="M586" i="48"/>
  <c r="M588" i="48"/>
  <c r="M592" i="48"/>
  <c r="M603" i="48"/>
  <c r="M607" i="48"/>
  <c r="M615" i="48"/>
  <c r="M628" i="48"/>
  <c r="M643" i="48"/>
  <c r="M664" i="48"/>
  <c r="M666" i="48"/>
  <c r="M672" i="48"/>
  <c r="M674" i="48"/>
  <c r="M676" i="48"/>
  <c r="T49" i="49"/>
  <c r="U49" i="49" s="1"/>
  <c r="M52" i="49"/>
  <c r="T52" i="49" s="1"/>
  <c r="U52" i="49" s="1"/>
  <c r="M56" i="49"/>
  <c r="T92" i="49"/>
  <c r="U92" i="49" s="1"/>
  <c r="T109" i="49"/>
  <c r="U109" i="49" s="1"/>
  <c r="T130" i="49"/>
  <c r="U130" i="49" s="1"/>
  <c r="T167" i="49"/>
  <c r="U167" i="49" s="1"/>
  <c r="T168" i="49"/>
  <c r="U168" i="49" s="1"/>
  <c r="T170" i="49"/>
  <c r="U170" i="49" s="1"/>
  <c r="T176" i="49"/>
  <c r="U176" i="49" s="1"/>
  <c r="T193" i="49"/>
  <c r="U193" i="49" s="1"/>
  <c r="T201" i="49"/>
  <c r="U201" i="49" s="1"/>
  <c r="T214" i="49"/>
  <c r="U214" i="49" s="1"/>
  <c r="T222" i="49"/>
  <c r="U222" i="49" s="1"/>
  <c r="T237" i="49"/>
  <c r="U237" i="49" s="1"/>
  <c r="T262" i="49"/>
  <c r="U262" i="49" s="1"/>
  <c r="T269" i="49"/>
  <c r="U269" i="49" s="1"/>
  <c r="M329" i="49"/>
  <c r="M336" i="49"/>
  <c r="T338" i="49"/>
  <c r="U338" i="49" s="1"/>
  <c r="M404" i="49"/>
  <c r="T404" i="49" s="1"/>
  <c r="U404" i="49" s="1"/>
  <c r="M431" i="49"/>
  <c r="M437" i="49"/>
  <c r="T437" i="49" s="1"/>
  <c r="U437" i="49" s="1"/>
  <c r="M442" i="49"/>
  <c r="T442" i="49" s="1"/>
  <c r="U442" i="49" s="1"/>
  <c r="T473" i="49"/>
  <c r="U473" i="49" s="1"/>
  <c r="M483" i="49"/>
  <c r="M487" i="49"/>
  <c r="M489" i="49"/>
  <c r="M508" i="49"/>
  <c r="N68" i="52"/>
  <c r="U68" i="52" s="1"/>
  <c r="V68" i="52" s="1"/>
  <c r="N297" i="52"/>
  <c r="N353" i="52"/>
  <c r="M85" i="48"/>
  <c r="T85" i="48" s="1"/>
  <c r="U85" i="48" s="1"/>
  <c r="M149" i="48"/>
  <c r="T149" i="48" s="1"/>
  <c r="U149" i="48" s="1"/>
  <c r="M161" i="48"/>
  <c r="T161" i="48" s="1"/>
  <c r="U161" i="48" s="1"/>
  <c r="M171" i="48"/>
  <c r="T171" i="48" s="1"/>
  <c r="U171" i="48" s="1"/>
  <c r="M216" i="48"/>
  <c r="T216" i="48" s="1"/>
  <c r="U216" i="48" s="1"/>
  <c r="M404" i="48"/>
  <c r="M442" i="48"/>
  <c r="M444" i="48"/>
  <c r="M448" i="48"/>
  <c r="T448" i="48" s="1"/>
  <c r="U448" i="48" s="1"/>
  <c r="M457" i="48"/>
  <c r="T457" i="48" s="1"/>
  <c r="U457" i="48" s="1"/>
  <c r="M474" i="48"/>
  <c r="M476" i="48"/>
  <c r="M480" i="48"/>
  <c r="T480" i="48" s="1"/>
  <c r="U480" i="48" s="1"/>
  <c r="M497" i="48"/>
  <c r="M504" i="48"/>
  <c r="M506" i="48"/>
  <c r="M512" i="48"/>
  <c r="M514" i="48"/>
  <c r="M516" i="48"/>
  <c r="M531" i="48"/>
  <c r="M556" i="48"/>
  <c r="M560" i="48"/>
  <c r="M571" i="48"/>
  <c r="M575" i="48"/>
  <c r="M583" i="48"/>
  <c r="M596" i="48"/>
  <c r="M632" i="48"/>
  <c r="M634" i="48"/>
  <c r="M640" i="48"/>
  <c r="M642" i="48"/>
  <c r="M644" i="48"/>
  <c r="M659" i="48"/>
  <c r="T10" i="49"/>
  <c r="U10" i="49" s="1"/>
  <c r="T14" i="49"/>
  <c r="U14" i="49" s="1"/>
  <c r="T42" i="49"/>
  <c r="U42" i="49" s="1"/>
  <c r="T48" i="49"/>
  <c r="U48" i="49" s="1"/>
  <c r="M138" i="49"/>
  <c r="T138" i="49" s="1"/>
  <c r="U138" i="49" s="1"/>
  <c r="T142" i="49"/>
  <c r="U142" i="49" s="1"/>
  <c r="T146" i="49"/>
  <c r="U146" i="49" s="1"/>
  <c r="T148" i="49"/>
  <c r="U148" i="49" s="1"/>
  <c r="M162" i="49"/>
  <c r="M236" i="49"/>
  <c r="T236" i="49" s="1"/>
  <c r="U236" i="49" s="1"/>
  <c r="T268" i="49"/>
  <c r="U268" i="49" s="1"/>
  <c r="T271" i="49"/>
  <c r="U271" i="49" s="1"/>
  <c r="M273" i="49"/>
  <c r="T273" i="49" s="1"/>
  <c r="U273" i="49" s="1"/>
  <c r="M315" i="49"/>
  <c r="M370" i="49"/>
  <c r="M417" i="49"/>
  <c r="T417" i="49" s="1"/>
  <c r="U417" i="49" s="1"/>
  <c r="M430" i="49"/>
  <c r="T430" i="49" s="1"/>
  <c r="U430" i="49" s="1"/>
  <c r="M441" i="49"/>
  <c r="T441" i="49" s="1"/>
  <c r="U441" i="49" s="1"/>
  <c r="M454" i="49"/>
  <c r="T454" i="49" s="1"/>
  <c r="U454" i="49" s="1"/>
  <c r="M469" i="49"/>
  <c r="T469" i="49" s="1"/>
  <c r="U469" i="49" s="1"/>
  <c r="M474" i="49"/>
  <c r="T474" i="49" s="1"/>
  <c r="U474" i="49" s="1"/>
  <c r="M478" i="49"/>
  <c r="T478" i="49" s="1"/>
  <c r="U478" i="49" s="1"/>
  <c r="M541" i="49"/>
  <c r="M562" i="49"/>
  <c r="M564" i="49"/>
  <c r="M566" i="49"/>
  <c r="M524" i="48"/>
  <c r="M528" i="48"/>
  <c r="M539" i="48"/>
  <c r="M543" i="48"/>
  <c r="M545" i="48"/>
  <c r="M551" i="48"/>
  <c r="M553" i="48"/>
  <c r="M564" i="48"/>
  <c r="M600" i="48"/>
  <c r="M602" i="48"/>
  <c r="M608" i="48"/>
  <c r="M610" i="48"/>
  <c r="M612" i="48"/>
  <c r="M627" i="48"/>
  <c r="M652" i="48"/>
  <c r="M656" i="48"/>
  <c r="M667" i="48"/>
  <c r="M671" i="48"/>
  <c r="M679" i="48"/>
  <c r="M4" i="49"/>
  <c r="T99" i="49"/>
  <c r="U99" i="49" s="1"/>
  <c r="T108" i="49"/>
  <c r="U108" i="49" s="1"/>
  <c r="T110" i="49"/>
  <c r="U110" i="49" s="1"/>
  <c r="T112" i="49"/>
  <c r="U112" i="49" s="1"/>
  <c r="T118" i="49"/>
  <c r="U118" i="49" s="1"/>
  <c r="T120" i="49"/>
  <c r="U120" i="49" s="1"/>
  <c r="T127" i="49"/>
  <c r="U127" i="49" s="1"/>
  <c r="M129" i="49"/>
  <c r="T129" i="49" s="1"/>
  <c r="U129" i="49" s="1"/>
  <c r="T131" i="49"/>
  <c r="U131" i="49" s="1"/>
  <c r="M194" i="49"/>
  <c r="T194" i="49" s="1"/>
  <c r="U194" i="49" s="1"/>
  <c r="T213" i="49"/>
  <c r="U213" i="49" s="1"/>
  <c r="T232" i="49"/>
  <c r="U232" i="49" s="1"/>
  <c r="T281" i="49"/>
  <c r="U281" i="49" s="1"/>
  <c r="T296" i="49"/>
  <c r="U296" i="49" s="1"/>
  <c r="T311" i="49"/>
  <c r="U311" i="49" s="1"/>
  <c r="T348" i="49"/>
  <c r="U348" i="49" s="1"/>
  <c r="T351" i="49"/>
  <c r="U351" i="49" s="1"/>
  <c r="M402" i="49"/>
  <c r="T402" i="49" s="1"/>
  <c r="U402" i="49" s="1"/>
  <c r="M429" i="49"/>
  <c r="M509" i="49"/>
  <c r="M530" i="49"/>
  <c r="M532" i="49"/>
  <c r="M534" i="49"/>
  <c r="M553" i="49"/>
  <c r="M572" i="49"/>
  <c r="M574" i="49"/>
  <c r="M606" i="49"/>
  <c r="M204" i="55"/>
  <c r="P208" i="58"/>
  <c r="Q208" i="58" s="1"/>
  <c r="M449" i="49"/>
  <c r="T449" i="49" s="1"/>
  <c r="U449" i="49" s="1"/>
  <c r="M461" i="49"/>
  <c r="T461" i="49" s="1"/>
  <c r="U461" i="49" s="1"/>
  <c r="M499" i="49"/>
  <c r="M503" i="49"/>
  <c r="M505" i="49"/>
  <c r="M531" i="49"/>
  <c r="M535" i="49"/>
  <c r="M537" i="49"/>
  <c r="M563" i="49"/>
  <c r="M567" i="49"/>
  <c r="M569" i="49"/>
  <c r="M571" i="49"/>
  <c r="M573" i="49"/>
  <c r="M605" i="49"/>
  <c r="M622" i="49"/>
  <c r="M624" i="49"/>
  <c r="M626" i="49"/>
  <c r="M628" i="49"/>
  <c r="M630" i="49"/>
  <c r="M639" i="49"/>
  <c r="M649" i="49"/>
  <c r="M660" i="49"/>
  <c r="M668" i="49"/>
  <c r="M679" i="49"/>
  <c r="U30" i="52"/>
  <c r="V30" i="52" s="1"/>
  <c r="U74" i="52"/>
  <c r="V74" i="52" s="1"/>
  <c r="U76" i="52"/>
  <c r="V76" i="52" s="1"/>
  <c r="U78" i="52"/>
  <c r="V78" i="52" s="1"/>
  <c r="U127" i="52"/>
  <c r="V127" i="52" s="1"/>
  <c r="U133" i="52"/>
  <c r="V133" i="52" s="1"/>
  <c r="U154" i="52"/>
  <c r="V154" i="52" s="1"/>
  <c r="U166" i="52"/>
  <c r="V166" i="52" s="1"/>
  <c r="U167" i="52"/>
  <c r="V167" i="52" s="1"/>
  <c r="N182" i="52"/>
  <c r="U182" i="52" s="1"/>
  <c r="V182" i="52" s="1"/>
  <c r="N190" i="52"/>
  <c r="U190" i="52" s="1"/>
  <c r="V190" i="52" s="1"/>
  <c r="U258" i="52"/>
  <c r="V258" i="52" s="1"/>
  <c r="U304" i="52"/>
  <c r="V304" i="52" s="1"/>
  <c r="N319" i="52"/>
  <c r="U353" i="52"/>
  <c r="V353" i="52" s="1"/>
  <c r="U362" i="52"/>
  <c r="V362" i="52" s="1"/>
  <c r="N372" i="52"/>
  <c r="U372" i="52" s="1"/>
  <c r="V372" i="52" s="1"/>
  <c r="U388" i="52"/>
  <c r="V388" i="52" s="1"/>
  <c r="U398" i="52"/>
  <c r="V398" i="52" s="1"/>
  <c r="N453" i="52"/>
  <c r="N474" i="52"/>
  <c r="P279" i="55"/>
  <c r="Q279" i="55" s="1"/>
  <c r="P316" i="55"/>
  <c r="Q316" i="55" s="1"/>
  <c r="P164" i="58"/>
  <c r="Q164" i="58" s="1"/>
  <c r="P221" i="58"/>
  <c r="Q221" i="58" s="1"/>
  <c r="P233" i="58"/>
  <c r="Q233" i="58" s="1"/>
  <c r="P280" i="58"/>
  <c r="Q280" i="58" s="1"/>
  <c r="P282" i="58"/>
  <c r="Q282" i="58" s="1"/>
  <c r="N463" i="52"/>
  <c r="U463" i="52" s="1"/>
  <c r="V463" i="52" s="1"/>
  <c r="P15" i="55"/>
  <c r="Q15" i="55" s="1"/>
  <c r="M77" i="55"/>
  <c r="P77" i="55" s="1"/>
  <c r="Q77" i="55" s="1"/>
  <c r="P129" i="58"/>
  <c r="Q129" i="58" s="1"/>
  <c r="P185" i="58"/>
  <c r="Q185" i="58" s="1"/>
  <c r="P187" i="58"/>
  <c r="Q187" i="58" s="1"/>
  <c r="P199" i="58"/>
  <c r="Q199" i="58" s="1"/>
  <c r="P253" i="58"/>
  <c r="Q253" i="58" s="1"/>
  <c r="M295" i="58"/>
  <c r="P295" i="58" s="1"/>
  <c r="Q295" i="58" s="1"/>
  <c r="P306" i="58"/>
  <c r="Q306" i="58" s="1"/>
  <c r="M588" i="49"/>
  <c r="M590" i="49"/>
  <c r="M598" i="49"/>
  <c r="M600" i="49"/>
  <c r="M604" i="49"/>
  <c r="M615" i="49"/>
  <c r="M634" i="49"/>
  <c r="U36" i="52"/>
  <c r="V36" i="52" s="1"/>
  <c r="U113" i="52"/>
  <c r="V113" i="52" s="1"/>
  <c r="U175" i="52"/>
  <c r="V175" i="52" s="1"/>
  <c r="U247" i="52"/>
  <c r="V247" i="52" s="1"/>
  <c r="U257" i="52"/>
  <c r="V257" i="52" s="1"/>
  <c r="N276" i="52"/>
  <c r="N279" i="52"/>
  <c r="U347" i="52"/>
  <c r="V347" i="52" s="1"/>
  <c r="N352" i="52"/>
  <c r="P275" i="55"/>
  <c r="Q275" i="55" s="1"/>
  <c r="P281" i="58"/>
  <c r="Q281" i="58" s="1"/>
  <c r="P285" i="58"/>
  <c r="Q285" i="58" s="1"/>
  <c r="V4" i="37"/>
  <c r="W4" i="37" s="1"/>
  <c r="V47" i="37"/>
  <c r="W47" i="37" s="1"/>
  <c r="V48" i="37"/>
  <c r="W48" i="37" s="1"/>
  <c r="N52" i="37"/>
  <c r="X52" i="37" s="1"/>
  <c r="Y52" i="37" s="1"/>
  <c r="V63" i="37"/>
  <c r="W63" i="37" s="1"/>
  <c r="V65" i="37"/>
  <c r="W65" i="37" s="1"/>
  <c r="V71" i="37"/>
  <c r="W71" i="37" s="1"/>
  <c r="N117" i="37"/>
  <c r="X127" i="37"/>
  <c r="Y127" i="37" s="1"/>
  <c r="X145" i="37"/>
  <c r="Y145" i="37" s="1"/>
  <c r="V178" i="37"/>
  <c r="W178" i="37" s="1"/>
  <c r="X178" i="37" s="1"/>
  <c r="Y178" i="37" s="1"/>
  <c r="N182" i="37"/>
  <c r="V188" i="37"/>
  <c r="W188" i="37" s="1"/>
  <c r="N195" i="37"/>
  <c r="N213" i="37"/>
  <c r="X213" i="37" s="1"/>
  <c r="Y213" i="37" s="1"/>
  <c r="V237" i="37"/>
  <c r="W237" i="37" s="1"/>
  <c r="N240" i="37"/>
  <c r="X244" i="37"/>
  <c r="Y244" i="37" s="1"/>
  <c r="X264" i="37"/>
  <c r="Y264" i="37" s="1"/>
  <c r="V323" i="37"/>
  <c r="W323" i="37" s="1"/>
  <c r="N324" i="37"/>
  <c r="N337" i="37"/>
  <c r="V356" i="37"/>
  <c r="W356" i="37" s="1"/>
  <c r="N362" i="37"/>
  <c r="V363" i="37"/>
  <c r="W363" i="37" s="1"/>
  <c r="V367" i="37"/>
  <c r="W367" i="37" s="1"/>
  <c r="N500" i="37"/>
  <c r="X500" i="37" s="1"/>
  <c r="Y500" i="37" s="1"/>
  <c r="M32" i="38"/>
  <c r="M43" i="38"/>
  <c r="U44" i="38"/>
  <c r="V44" i="38" s="1"/>
  <c r="M104" i="38"/>
  <c r="W104" i="38" s="1"/>
  <c r="X104" i="38" s="1"/>
  <c r="U110" i="38"/>
  <c r="V110" i="38" s="1"/>
  <c r="M115" i="38"/>
  <c r="W115" i="38" s="1"/>
  <c r="X115" i="38" s="1"/>
  <c r="U118" i="38"/>
  <c r="V118" i="38" s="1"/>
  <c r="U121" i="38"/>
  <c r="V121" i="38" s="1"/>
  <c r="W121" i="38" s="1"/>
  <c r="X121" i="38" s="1"/>
  <c r="M138" i="38"/>
  <c r="U145" i="38"/>
  <c r="V145" i="38" s="1"/>
  <c r="U147" i="38"/>
  <c r="V147" i="38" s="1"/>
  <c r="U149" i="38"/>
  <c r="V149" i="38" s="1"/>
  <c r="W149" i="38" s="1"/>
  <c r="X149" i="38" s="1"/>
  <c r="U151" i="38"/>
  <c r="V151" i="38" s="1"/>
  <c r="U153" i="38"/>
  <c r="V153" i="38" s="1"/>
  <c r="W254" i="38"/>
  <c r="X254" i="38" s="1"/>
  <c r="W260" i="38"/>
  <c r="X260" i="38" s="1"/>
  <c r="W262" i="38"/>
  <c r="X262" i="38" s="1"/>
  <c r="W264" i="38"/>
  <c r="X264" i="38" s="1"/>
  <c r="W266" i="38"/>
  <c r="X266" i="38" s="1"/>
  <c r="W268" i="38"/>
  <c r="X268" i="38" s="1"/>
  <c r="W270" i="38"/>
  <c r="X270" i="38" s="1"/>
  <c r="W272" i="38"/>
  <c r="X272" i="38" s="1"/>
  <c r="W274" i="38"/>
  <c r="X274" i="38" s="1"/>
  <c r="W276" i="38"/>
  <c r="X276" i="38" s="1"/>
  <c r="W278" i="38"/>
  <c r="X278" i="38" s="1"/>
  <c r="W280" i="38"/>
  <c r="X280" i="38" s="1"/>
  <c r="W290" i="38"/>
  <c r="X290" i="38" s="1"/>
  <c r="M298" i="38"/>
  <c r="U356" i="38"/>
  <c r="V356" i="38" s="1"/>
  <c r="W356" i="38" s="1"/>
  <c r="X356" i="38" s="1"/>
  <c r="W374" i="38"/>
  <c r="X374" i="38" s="1"/>
  <c r="U374" i="38"/>
  <c r="V374" i="38" s="1"/>
  <c r="U377" i="38"/>
  <c r="V377" i="38" s="1"/>
  <c r="W377" i="38" s="1"/>
  <c r="X377" i="38" s="1"/>
  <c r="U379" i="38"/>
  <c r="V379" i="38" s="1"/>
  <c r="W403" i="38"/>
  <c r="X403" i="38" s="1"/>
  <c r="U403" i="38"/>
  <c r="V403" i="38" s="1"/>
  <c r="M409" i="38"/>
  <c r="W409" i="38" s="1"/>
  <c r="X409" i="38" s="1"/>
  <c r="M411" i="38"/>
  <c r="U411" i="38"/>
  <c r="V411" i="38" s="1"/>
  <c r="U469" i="38"/>
  <c r="V469" i="38" s="1"/>
  <c r="M469" i="38"/>
  <c r="W469" i="38" s="1"/>
  <c r="X469" i="38" s="1"/>
  <c r="M318" i="40"/>
  <c r="T318" i="40" s="1"/>
  <c r="U318" i="40" s="1"/>
  <c r="M518" i="40"/>
  <c r="T518" i="40" s="1"/>
  <c r="U518" i="40" s="1"/>
  <c r="N429" i="37"/>
  <c r="N48" i="37"/>
  <c r="X48" i="37" s="1"/>
  <c r="Y48" i="37" s="1"/>
  <c r="V98" i="37"/>
  <c r="W98" i="37" s="1"/>
  <c r="V121" i="37"/>
  <c r="W121" i="37" s="1"/>
  <c r="N178" i="37"/>
  <c r="V320" i="37"/>
  <c r="W320" i="37" s="1"/>
  <c r="X320" i="37" s="1"/>
  <c r="Y320" i="37" s="1"/>
  <c r="N323" i="37"/>
  <c r="V400" i="37"/>
  <c r="W400" i="37" s="1"/>
  <c r="N441" i="37"/>
  <c r="X441" i="37" s="1"/>
  <c r="Y441" i="37" s="1"/>
  <c r="N442" i="37"/>
  <c r="X442" i="37" s="1"/>
  <c r="Y442" i="37" s="1"/>
  <c r="V472" i="37"/>
  <c r="W472" i="37" s="1"/>
  <c r="X472" i="37" s="1"/>
  <c r="Y472" i="37" s="1"/>
  <c r="N502" i="37"/>
  <c r="M98" i="38"/>
  <c r="U103" i="38"/>
  <c r="V103" i="38" s="1"/>
  <c r="W103" i="38" s="1"/>
  <c r="X103" i="38" s="1"/>
  <c r="M107" i="38"/>
  <c r="U111" i="38"/>
  <c r="V111" i="38" s="1"/>
  <c r="M117" i="38"/>
  <c r="W117" i="38" s="1"/>
  <c r="X117" i="38" s="1"/>
  <c r="W120" i="38"/>
  <c r="X120" i="38" s="1"/>
  <c r="W128" i="38"/>
  <c r="X128" i="38" s="1"/>
  <c r="M132" i="38"/>
  <c r="U146" i="38"/>
  <c r="V146" i="38" s="1"/>
  <c r="W146" i="38" s="1"/>
  <c r="X146" i="38" s="1"/>
  <c r="U148" i="38"/>
  <c r="V148" i="38" s="1"/>
  <c r="U150" i="38"/>
  <c r="V150" i="38" s="1"/>
  <c r="U152" i="38"/>
  <c r="V152" i="38" s="1"/>
  <c r="U154" i="38"/>
  <c r="V154" i="38" s="1"/>
  <c r="W154" i="38" s="1"/>
  <c r="X154" i="38" s="1"/>
  <c r="U156" i="38"/>
  <c r="V156" i="38" s="1"/>
  <c r="M166" i="38"/>
  <c r="W166" i="38" s="1"/>
  <c r="X166" i="38" s="1"/>
  <c r="U170" i="38"/>
  <c r="V170" i="38" s="1"/>
  <c r="W250" i="38"/>
  <c r="X250" i="38" s="1"/>
  <c r="U250" i="38"/>
  <c r="V250" i="38" s="1"/>
  <c r="M294" i="38"/>
  <c r="U294" i="38"/>
  <c r="V294" i="38" s="1"/>
  <c r="W335" i="38"/>
  <c r="X335" i="38" s="1"/>
  <c r="U335" i="38"/>
  <c r="V335" i="38" s="1"/>
  <c r="U369" i="38"/>
  <c r="V369" i="38" s="1"/>
  <c r="W369" i="38" s="1"/>
  <c r="X369" i="38" s="1"/>
  <c r="U396" i="38"/>
  <c r="V396" i="38" s="1"/>
  <c r="W396" i="38" s="1"/>
  <c r="X396" i="38" s="1"/>
  <c r="U444" i="38"/>
  <c r="V444" i="38" s="1"/>
  <c r="W444" i="38" s="1"/>
  <c r="X444" i="38" s="1"/>
  <c r="M495" i="38"/>
  <c r="U495" i="38"/>
  <c r="V495" i="38" s="1"/>
  <c r="U535" i="38"/>
  <c r="V535" i="38" s="1"/>
  <c r="W535" i="38" s="1"/>
  <c r="X535" i="38" s="1"/>
  <c r="M110" i="40"/>
  <c r="T110" i="40" s="1"/>
  <c r="U110" i="40" s="1"/>
  <c r="M223" i="40"/>
  <c r="T223" i="40" s="1"/>
  <c r="U223" i="40" s="1"/>
  <c r="M293" i="40"/>
  <c r="T293" i="40" s="1"/>
  <c r="U293" i="40" s="1"/>
  <c r="T432" i="40"/>
  <c r="U432" i="40" s="1"/>
  <c r="M432" i="40"/>
  <c r="M501" i="40"/>
  <c r="T501" i="40" s="1"/>
  <c r="U501" i="40" s="1"/>
  <c r="M40" i="38"/>
  <c r="M42" i="38"/>
  <c r="M44" i="38"/>
  <c r="W44" i="38" s="1"/>
  <c r="X44" i="38" s="1"/>
  <c r="U97" i="38"/>
  <c r="V97" i="38" s="1"/>
  <c r="M102" i="38"/>
  <c r="W102" i="38" s="1"/>
  <c r="X102" i="38" s="1"/>
  <c r="M108" i="38"/>
  <c r="W114" i="38"/>
  <c r="X114" i="38" s="1"/>
  <c r="W130" i="38"/>
  <c r="X130" i="38" s="1"/>
  <c r="M133" i="38"/>
  <c r="W139" i="38"/>
  <c r="X139" i="38" s="1"/>
  <c r="W141" i="38"/>
  <c r="X141" i="38" s="1"/>
  <c r="M168" i="38"/>
  <c r="M324" i="38"/>
  <c r="U324" i="38"/>
  <c r="V324" i="38" s="1"/>
  <c r="U352" i="38"/>
  <c r="V352" i="38" s="1"/>
  <c r="W352" i="38" s="1"/>
  <c r="X352" i="38" s="1"/>
  <c r="M368" i="38"/>
  <c r="M419" i="38"/>
  <c r="U517" i="38"/>
  <c r="V517" i="38" s="1"/>
  <c r="W517" i="38" s="1"/>
  <c r="X517" i="38" s="1"/>
  <c r="W145" i="38"/>
  <c r="X145" i="38" s="1"/>
  <c r="W147" i="38"/>
  <c r="X147" i="38" s="1"/>
  <c r="W151" i="38"/>
  <c r="X151" i="38" s="1"/>
  <c r="W153" i="38"/>
  <c r="X153" i="38" s="1"/>
  <c r="U341" i="38"/>
  <c r="V341" i="38" s="1"/>
  <c r="W341" i="38" s="1"/>
  <c r="X341" i="38" s="1"/>
  <c r="U361" i="38"/>
  <c r="V361" i="38" s="1"/>
  <c r="M361" i="38"/>
  <c r="W379" i="38"/>
  <c r="X379" i="38" s="1"/>
  <c r="U388" i="38"/>
  <c r="V388" i="38" s="1"/>
  <c r="W388" i="38" s="1"/>
  <c r="X388" i="38" s="1"/>
  <c r="U447" i="38"/>
  <c r="V447" i="38" s="1"/>
  <c r="W447" i="38" s="1"/>
  <c r="X447" i="38" s="1"/>
  <c r="U476" i="38"/>
  <c r="V476" i="38" s="1"/>
  <c r="W476" i="38" s="1"/>
  <c r="X476" i="38" s="1"/>
  <c r="U504" i="38"/>
  <c r="V504" i="38" s="1"/>
  <c r="W504" i="38" s="1"/>
  <c r="X504" i="38" s="1"/>
  <c r="U513" i="38"/>
  <c r="V513" i="38" s="1"/>
  <c r="W513" i="38" s="1"/>
  <c r="X513" i="38" s="1"/>
  <c r="M274" i="40"/>
  <c r="T274" i="40" s="1"/>
  <c r="U274" i="40" s="1"/>
  <c r="M427" i="40"/>
  <c r="T427" i="40" s="1"/>
  <c r="U427" i="40" s="1"/>
  <c r="T48" i="43"/>
  <c r="U48" i="43" s="1"/>
  <c r="M48" i="43"/>
  <c r="M316" i="43"/>
  <c r="T316" i="43" s="1"/>
  <c r="U316" i="43" s="1"/>
  <c r="U515" i="38"/>
  <c r="V515" i="38" s="1"/>
  <c r="W515" i="38" s="1"/>
  <c r="X515" i="38" s="1"/>
  <c r="T319" i="40"/>
  <c r="U319" i="40" s="1"/>
  <c r="T343" i="40"/>
  <c r="U343" i="40" s="1"/>
  <c r="M407" i="40"/>
  <c r="T407" i="40" s="1"/>
  <c r="U407" i="40" s="1"/>
  <c r="T496" i="40"/>
  <c r="U496" i="40" s="1"/>
  <c r="M301" i="43"/>
  <c r="T301" i="43" s="1"/>
  <c r="U301" i="43" s="1"/>
  <c r="U161" i="38"/>
  <c r="V161" i="38" s="1"/>
  <c r="W161" i="38" s="1"/>
  <c r="X161" i="38" s="1"/>
  <c r="U169" i="38"/>
  <c r="V169" i="38" s="1"/>
  <c r="M172" i="38"/>
  <c r="U293" i="38"/>
  <c r="V293" i="38" s="1"/>
  <c r="U307" i="38"/>
  <c r="V307" i="38" s="1"/>
  <c r="W307" i="38" s="1"/>
  <c r="X307" i="38" s="1"/>
  <c r="M363" i="38"/>
  <c r="U410" i="38"/>
  <c r="V410" i="38" s="1"/>
  <c r="W410" i="38" s="1"/>
  <c r="X410" i="38" s="1"/>
  <c r="U430" i="38"/>
  <c r="V430" i="38" s="1"/>
  <c r="W452" i="38"/>
  <c r="X452" i="38" s="1"/>
  <c r="W455" i="38"/>
  <c r="X455" i="38" s="1"/>
  <c r="U475" i="38"/>
  <c r="V475" i="38" s="1"/>
  <c r="W475" i="38" s="1"/>
  <c r="X475" i="38" s="1"/>
  <c r="U483" i="38"/>
  <c r="V483" i="38" s="1"/>
  <c r="U497" i="38"/>
  <c r="V497" i="38" s="1"/>
  <c r="U511" i="38"/>
  <c r="V511" i="38" s="1"/>
  <c r="W511" i="38" s="1"/>
  <c r="X511" i="38" s="1"/>
  <c r="U596" i="38"/>
  <c r="V596" i="38" s="1"/>
  <c r="W596" i="38" s="1"/>
  <c r="X596" i="38" s="1"/>
  <c r="T46" i="40"/>
  <c r="U46" i="40" s="1"/>
  <c r="T50" i="40"/>
  <c r="U50" i="40" s="1"/>
  <c r="T97" i="40"/>
  <c r="U97" i="40" s="1"/>
  <c r="T99" i="40"/>
  <c r="U99" i="40" s="1"/>
  <c r="T157" i="40"/>
  <c r="U157" i="40" s="1"/>
  <c r="M244" i="40"/>
  <c r="T265" i="40"/>
  <c r="U265" i="40" s="1"/>
  <c r="M297" i="40"/>
  <c r="T297" i="40" s="1"/>
  <c r="U297" i="40" s="1"/>
  <c r="T336" i="40"/>
  <c r="U336" i="40" s="1"/>
  <c r="T363" i="40"/>
  <c r="U363" i="40" s="1"/>
  <c r="T509" i="40"/>
  <c r="U509" i="40" s="1"/>
  <c r="T537" i="40"/>
  <c r="U537" i="40" s="1"/>
  <c r="M582" i="40"/>
  <c r="T582" i="40" s="1"/>
  <c r="U582" i="40" s="1"/>
  <c r="T598" i="40"/>
  <c r="U598" i="40" s="1"/>
  <c r="T600" i="40"/>
  <c r="U600" i="40" s="1"/>
  <c r="T642" i="40"/>
  <c r="U642" i="40" s="1"/>
  <c r="T645" i="40"/>
  <c r="U645" i="40" s="1"/>
  <c r="T649" i="40"/>
  <c r="U649" i="40" s="1"/>
  <c r="T41" i="43"/>
  <c r="U41" i="43" s="1"/>
  <c r="T45" i="43"/>
  <c r="U45" i="43" s="1"/>
  <c r="M47" i="43"/>
  <c r="T47" i="43" s="1"/>
  <c r="U47" i="43" s="1"/>
  <c r="T90" i="43"/>
  <c r="U90" i="43" s="1"/>
  <c r="T114" i="43"/>
  <c r="U114" i="43" s="1"/>
  <c r="M124" i="43"/>
  <c r="T124" i="43" s="1"/>
  <c r="U124" i="43" s="1"/>
  <c r="M158" i="43"/>
  <c r="T158" i="43" s="1"/>
  <c r="U158" i="43" s="1"/>
  <c r="T237" i="43"/>
  <c r="U237" i="43" s="1"/>
  <c r="M298" i="43"/>
  <c r="T298" i="43" s="1"/>
  <c r="U298" i="43" s="1"/>
  <c r="W184" i="38"/>
  <c r="X184" i="38" s="1"/>
  <c r="W304" i="38"/>
  <c r="X304" i="38" s="1"/>
  <c r="W310" i="38"/>
  <c r="X310" i="38" s="1"/>
  <c r="W314" i="38"/>
  <c r="X314" i="38" s="1"/>
  <c r="W318" i="38"/>
  <c r="X318" i="38" s="1"/>
  <c r="M325" i="38"/>
  <c r="W333" i="38"/>
  <c r="X333" i="38" s="1"/>
  <c r="W344" i="38"/>
  <c r="X344" i="38" s="1"/>
  <c r="W348" i="38"/>
  <c r="X348" i="38" s="1"/>
  <c r="W350" i="38"/>
  <c r="X350" i="38" s="1"/>
  <c r="U368" i="38"/>
  <c r="V368" i="38" s="1"/>
  <c r="M370" i="38"/>
  <c r="W372" i="38"/>
  <c r="X372" i="38" s="1"/>
  <c r="W386" i="38"/>
  <c r="X386" i="38" s="1"/>
  <c r="W394" i="38"/>
  <c r="X394" i="38" s="1"/>
  <c r="W401" i="38"/>
  <c r="X401" i="38" s="1"/>
  <c r="U429" i="38"/>
  <c r="V429" i="38" s="1"/>
  <c r="U443" i="38"/>
  <c r="V443" i="38" s="1"/>
  <c r="W443" i="38" s="1"/>
  <c r="X443" i="38" s="1"/>
  <c r="W448" i="38"/>
  <c r="X448" i="38" s="1"/>
  <c r="U456" i="38"/>
  <c r="V456" i="38" s="1"/>
  <c r="W456" i="38" s="1"/>
  <c r="X456" i="38" s="1"/>
  <c r="U459" i="38"/>
  <c r="V459" i="38" s="1"/>
  <c r="W459" i="38" s="1"/>
  <c r="X459" i="38" s="1"/>
  <c r="U463" i="38"/>
  <c r="V463" i="38" s="1"/>
  <c r="W463" i="38" s="1"/>
  <c r="X463" i="38" s="1"/>
  <c r="U480" i="38"/>
  <c r="V480" i="38" s="1"/>
  <c r="M498" i="38"/>
  <c r="U527" i="38"/>
  <c r="V527" i="38" s="1"/>
  <c r="W527" i="38" s="1"/>
  <c r="X527" i="38" s="1"/>
  <c r="U542" i="38"/>
  <c r="V542" i="38" s="1"/>
  <c r="W542" i="38" s="1"/>
  <c r="X542" i="38" s="1"/>
  <c r="T5" i="40"/>
  <c r="U5" i="40" s="1"/>
  <c r="T12" i="40"/>
  <c r="U12" i="40" s="1"/>
  <c r="T14" i="40"/>
  <c r="U14" i="40" s="1"/>
  <c r="T34" i="40"/>
  <c r="U34" i="40" s="1"/>
  <c r="T49" i="40"/>
  <c r="U49" i="40" s="1"/>
  <c r="T52" i="40"/>
  <c r="U52" i="40" s="1"/>
  <c r="T55" i="40"/>
  <c r="U55" i="40" s="1"/>
  <c r="T60" i="40"/>
  <c r="U60" i="40" s="1"/>
  <c r="T67" i="40"/>
  <c r="U67" i="40" s="1"/>
  <c r="T72" i="40"/>
  <c r="U72" i="40" s="1"/>
  <c r="T93" i="40"/>
  <c r="U93" i="40" s="1"/>
  <c r="M108" i="40"/>
  <c r="T108" i="40" s="1"/>
  <c r="U108" i="40" s="1"/>
  <c r="M123" i="40"/>
  <c r="M131" i="40"/>
  <c r="T131" i="40" s="1"/>
  <c r="U131" i="40" s="1"/>
  <c r="T186" i="40"/>
  <c r="U186" i="40" s="1"/>
  <c r="M198" i="40"/>
  <c r="T198" i="40" s="1"/>
  <c r="U198" i="40" s="1"/>
  <c r="T200" i="40"/>
  <c r="U200" i="40" s="1"/>
  <c r="T202" i="40"/>
  <c r="U202" i="40" s="1"/>
  <c r="T215" i="40"/>
  <c r="U215" i="40" s="1"/>
  <c r="T217" i="40"/>
  <c r="U217" i="40" s="1"/>
  <c r="M271" i="40"/>
  <c r="T271" i="40" s="1"/>
  <c r="U271" i="40" s="1"/>
  <c r="T307" i="40"/>
  <c r="U307" i="40" s="1"/>
  <c r="T310" i="40"/>
  <c r="U310" i="40" s="1"/>
  <c r="T320" i="40"/>
  <c r="U320" i="40" s="1"/>
  <c r="T323" i="40"/>
  <c r="U323" i="40" s="1"/>
  <c r="T332" i="40"/>
  <c r="U332" i="40" s="1"/>
  <c r="T344" i="40"/>
  <c r="U344" i="40" s="1"/>
  <c r="T389" i="40"/>
  <c r="U389" i="40" s="1"/>
  <c r="T437" i="40"/>
  <c r="U437" i="40" s="1"/>
  <c r="T439" i="40"/>
  <c r="U439" i="40" s="1"/>
  <c r="T467" i="40"/>
  <c r="U467" i="40" s="1"/>
  <c r="M493" i="40"/>
  <c r="T493" i="40" s="1"/>
  <c r="U493" i="40" s="1"/>
  <c r="M511" i="40"/>
  <c r="T511" i="40" s="1"/>
  <c r="U511" i="40" s="1"/>
  <c r="T524" i="40"/>
  <c r="U524" i="40" s="1"/>
  <c r="M530" i="40"/>
  <c r="T555" i="40"/>
  <c r="U555" i="40" s="1"/>
  <c r="M564" i="40"/>
  <c r="T564" i="40" s="1"/>
  <c r="U564" i="40" s="1"/>
  <c r="T570" i="40"/>
  <c r="U570" i="40" s="1"/>
  <c r="T572" i="40"/>
  <c r="U572" i="40" s="1"/>
  <c r="T577" i="40"/>
  <c r="U577" i="40" s="1"/>
  <c r="T583" i="40"/>
  <c r="U583" i="40" s="1"/>
  <c r="T597" i="40"/>
  <c r="U597" i="40" s="1"/>
  <c r="M611" i="40"/>
  <c r="T611" i="40" s="1"/>
  <c r="U611" i="40" s="1"/>
  <c r="M621" i="40"/>
  <c r="T623" i="40"/>
  <c r="U623" i="40" s="1"/>
  <c r="M636" i="40"/>
  <c r="T636" i="40" s="1"/>
  <c r="U636" i="40" s="1"/>
  <c r="T66" i="43"/>
  <c r="U66" i="43" s="1"/>
  <c r="M66" i="43"/>
  <c r="T94" i="43"/>
  <c r="U94" i="43" s="1"/>
  <c r="T96" i="43"/>
  <c r="U96" i="43" s="1"/>
  <c r="T98" i="43"/>
  <c r="U98" i="43" s="1"/>
  <c r="T100" i="43"/>
  <c r="U100" i="43" s="1"/>
  <c r="T102" i="43"/>
  <c r="U102" i="43" s="1"/>
  <c r="T104" i="43"/>
  <c r="U104" i="43" s="1"/>
  <c r="T106" i="43"/>
  <c r="U106" i="43" s="1"/>
  <c r="M238" i="43"/>
  <c r="T238" i="43" s="1"/>
  <c r="U238" i="43" s="1"/>
  <c r="T248" i="43"/>
  <c r="U248" i="43" s="1"/>
  <c r="T304" i="43"/>
  <c r="U304" i="43" s="1"/>
  <c r="T312" i="43"/>
  <c r="U312" i="43" s="1"/>
  <c r="T320" i="43"/>
  <c r="U320" i="43" s="1"/>
  <c r="T323" i="43"/>
  <c r="U323" i="43" s="1"/>
  <c r="T336" i="43"/>
  <c r="U336" i="43" s="1"/>
  <c r="T337" i="43"/>
  <c r="U337" i="43" s="1"/>
  <c r="M343" i="43"/>
  <c r="T343" i="43" s="1"/>
  <c r="U343" i="43" s="1"/>
  <c r="T377" i="43"/>
  <c r="U377" i="43" s="1"/>
  <c r="T467" i="43"/>
  <c r="U467" i="43" s="1"/>
  <c r="M480" i="43"/>
  <c r="T480" i="43" s="1"/>
  <c r="U480" i="43" s="1"/>
  <c r="T484" i="43"/>
  <c r="U484" i="43" s="1"/>
  <c r="T489" i="43"/>
  <c r="U489" i="43" s="1"/>
  <c r="M499" i="43"/>
  <c r="T499" i="43" s="1"/>
  <c r="U499" i="43" s="1"/>
  <c r="T509" i="43"/>
  <c r="U509" i="43" s="1"/>
  <c r="T511" i="43"/>
  <c r="U511" i="43" s="1"/>
  <c r="T513" i="43"/>
  <c r="U513" i="43" s="1"/>
  <c r="T546" i="43"/>
  <c r="U546" i="43" s="1"/>
  <c r="T548" i="43"/>
  <c r="U548" i="43" s="1"/>
  <c r="T550" i="43"/>
  <c r="U550" i="43" s="1"/>
  <c r="T601" i="43"/>
  <c r="U601" i="43" s="1"/>
  <c r="T631" i="43"/>
  <c r="U631" i="43" s="1"/>
  <c r="T654" i="43"/>
  <c r="U654" i="43" s="1"/>
  <c r="M4" i="45"/>
  <c r="T4" i="45" s="1"/>
  <c r="U4" i="45" s="1"/>
  <c r="T34" i="45"/>
  <c r="U34" i="45" s="1"/>
  <c r="T42" i="45"/>
  <c r="U42" i="45" s="1"/>
  <c r="T43" i="45"/>
  <c r="U43" i="45" s="1"/>
  <c r="T97" i="45"/>
  <c r="U97" i="45" s="1"/>
  <c r="T133" i="45"/>
  <c r="U133" i="45" s="1"/>
  <c r="T632" i="40"/>
  <c r="U632" i="40" s="1"/>
  <c r="T655" i="40"/>
  <c r="U655" i="40" s="1"/>
  <c r="T659" i="40"/>
  <c r="U659" i="40" s="1"/>
  <c r="T49" i="43"/>
  <c r="U49" i="43" s="1"/>
  <c r="T57" i="43"/>
  <c r="U57" i="43" s="1"/>
  <c r="T61" i="43"/>
  <c r="U61" i="43" s="1"/>
  <c r="T63" i="43"/>
  <c r="U63" i="43" s="1"/>
  <c r="T122" i="43"/>
  <c r="U122" i="43" s="1"/>
  <c r="T127" i="43"/>
  <c r="U127" i="43" s="1"/>
  <c r="T230" i="43"/>
  <c r="U230" i="43" s="1"/>
  <c r="T378" i="43"/>
  <c r="U378" i="43" s="1"/>
  <c r="T424" i="43"/>
  <c r="U424" i="43" s="1"/>
  <c r="T426" i="43"/>
  <c r="U426" i="43" s="1"/>
  <c r="T435" i="43"/>
  <c r="U435" i="43" s="1"/>
  <c r="M477" i="43"/>
  <c r="M479" i="43"/>
  <c r="T479" i="43" s="1"/>
  <c r="U479" i="43" s="1"/>
  <c r="M491" i="43"/>
  <c r="M495" i="43"/>
  <c r="M497" i="43"/>
  <c r="T497" i="43" s="1"/>
  <c r="U497" i="43" s="1"/>
  <c r="M500" i="43"/>
  <c r="T500" i="43" s="1"/>
  <c r="U500" i="43" s="1"/>
  <c r="M517" i="43"/>
  <c r="M540" i="43"/>
  <c r="T540" i="43" s="1"/>
  <c r="U540" i="43" s="1"/>
  <c r="T551" i="43"/>
  <c r="U551" i="43" s="1"/>
  <c r="T581" i="43"/>
  <c r="U581" i="43" s="1"/>
  <c r="M591" i="43"/>
  <c r="T591" i="43" s="1"/>
  <c r="U591" i="43" s="1"/>
  <c r="T605" i="43"/>
  <c r="U605" i="43" s="1"/>
  <c r="M616" i="43"/>
  <c r="M628" i="43"/>
  <c r="T628" i="43" s="1"/>
  <c r="U628" i="43" s="1"/>
  <c r="M644" i="43"/>
  <c r="M660" i="43"/>
  <c r="T660" i="43" s="1"/>
  <c r="U660" i="43" s="1"/>
  <c r="M679" i="43"/>
  <c r="T679" i="43" s="1"/>
  <c r="U679" i="43" s="1"/>
  <c r="T682" i="43"/>
  <c r="U682" i="43" s="1"/>
  <c r="T10" i="45"/>
  <c r="U10" i="45" s="1"/>
  <c r="T25" i="45"/>
  <c r="U25" i="45" s="1"/>
  <c r="T39" i="45"/>
  <c r="U39" i="45" s="1"/>
  <c r="T66" i="45"/>
  <c r="U66" i="45" s="1"/>
  <c r="M70" i="45"/>
  <c r="T70" i="45" s="1"/>
  <c r="U70" i="45" s="1"/>
  <c r="M72" i="45"/>
  <c r="T72" i="45" s="1"/>
  <c r="U72" i="45" s="1"/>
  <c r="M88" i="45"/>
  <c r="T88" i="45" s="1"/>
  <c r="U88" i="45" s="1"/>
  <c r="T107" i="45"/>
  <c r="U107" i="45" s="1"/>
  <c r="T117" i="45"/>
  <c r="U117" i="45" s="1"/>
  <c r="N122" i="45"/>
  <c r="T122" i="45" s="1"/>
  <c r="U122" i="45" s="1"/>
  <c r="T183" i="45"/>
  <c r="U183" i="45" s="1"/>
  <c r="T201" i="45"/>
  <c r="U201" i="45" s="1"/>
  <c r="T592" i="43"/>
  <c r="U592" i="43" s="1"/>
  <c r="T63" i="45"/>
  <c r="U63" i="45" s="1"/>
  <c r="T73" i="45"/>
  <c r="U73" i="45" s="1"/>
  <c r="T87" i="45"/>
  <c r="U87" i="45" s="1"/>
  <c r="M319" i="43"/>
  <c r="T319" i="43" s="1"/>
  <c r="U319" i="43" s="1"/>
  <c r="M335" i="43"/>
  <c r="T335" i="43" s="1"/>
  <c r="U335" i="43" s="1"/>
  <c r="M366" i="43"/>
  <c r="T366" i="43" s="1"/>
  <c r="U366" i="43" s="1"/>
  <c r="T389" i="43"/>
  <c r="U389" i="43" s="1"/>
  <c r="T501" i="43"/>
  <c r="U501" i="43" s="1"/>
  <c r="T503" i="43"/>
  <c r="U503" i="43" s="1"/>
  <c r="M516" i="43"/>
  <c r="T516" i="43" s="1"/>
  <c r="U516" i="43" s="1"/>
  <c r="M544" i="43"/>
  <c r="T544" i="43" s="1"/>
  <c r="U544" i="43" s="1"/>
  <c r="M564" i="43"/>
  <c r="T564" i="43" s="1"/>
  <c r="U564" i="43" s="1"/>
  <c r="M587" i="43"/>
  <c r="T587" i="43" s="1"/>
  <c r="U587" i="43" s="1"/>
  <c r="M600" i="43"/>
  <c r="T600" i="43" s="1"/>
  <c r="U600" i="43" s="1"/>
  <c r="T607" i="43"/>
  <c r="U607" i="43" s="1"/>
  <c r="T609" i="43"/>
  <c r="U609" i="43" s="1"/>
  <c r="M646" i="43"/>
  <c r="T646" i="43" s="1"/>
  <c r="U646" i="43" s="1"/>
  <c r="T659" i="43"/>
  <c r="U659" i="43" s="1"/>
  <c r="T664" i="43"/>
  <c r="U664" i="43" s="1"/>
  <c r="T674" i="43"/>
  <c r="U674" i="43" s="1"/>
  <c r="M19" i="45"/>
  <c r="T19" i="45" s="1"/>
  <c r="U19" i="45" s="1"/>
  <c r="T38" i="45"/>
  <c r="U38" i="45" s="1"/>
  <c r="T40" i="45"/>
  <c r="U40" i="45" s="1"/>
  <c r="M50" i="45"/>
  <c r="T50" i="45" s="1"/>
  <c r="U50" i="45" s="1"/>
  <c r="T142" i="45"/>
  <c r="U142" i="45" s="1"/>
  <c r="M143" i="45"/>
  <c r="T143" i="45" s="1"/>
  <c r="U143" i="45" s="1"/>
  <c r="T163" i="45"/>
  <c r="U163" i="45" s="1"/>
  <c r="M192" i="45"/>
  <c r="T192" i="45" s="1"/>
  <c r="U192" i="45" s="1"/>
  <c r="T141" i="45"/>
  <c r="U141" i="45" s="1"/>
  <c r="T151" i="45"/>
  <c r="U151" i="45" s="1"/>
  <c r="T209" i="45"/>
  <c r="U209" i="45" s="1"/>
  <c r="T288" i="45"/>
  <c r="U288" i="45" s="1"/>
  <c r="T295" i="45"/>
  <c r="U295" i="45" s="1"/>
  <c r="T296" i="45"/>
  <c r="U296" i="45" s="1"/>
  <c r="T313" i="45"/>
  <c r="U313" i="45" s="1"/>
  <c r="M346" i="45"/>
  <c r="T346" i="45" s="1"/>
  <c r="U346" i="45" s="1"/>
  <c r="T356" i="45"/>
  <c r="U356" i="45" s="1"/>
  <c r="T383" i="45"/>
  <c r="U383" i="45" s="1"/>
  <c r="M446" i="45"/>
  <c r="T446" i="45" s="1"/>
  <c r="U446" i="45" s="1"/>
  <c r="N459" i="45"/>
  <c r="T459" i="45" s="1"/>
  <c r="U459" i="45" s="1"/>
  <c r="M48" i="48"/>
  <c r="M60" i="48"/>
  <c r="T60" i="48" s="1"/>
  <c r="U60" i="48" s="1"/>
  <c r="M107" i="48"/>
  <c r="M431" i="48"/>
  <c r="T431" i="48" s="1"/>
  <c r="U431" i="48" s="1"/>
  <c r="T44" i="45"/>
  <c r="U44" i="45" s="1"/>
  <c r="T46" i="45"/>
  <c r="U46" i="45" s="1"/>
  <c r="M47" i="45"/>
  <c r="T47" i="45" s="1"/>
  <c r="U47" i="45" s="1"/>
  <c r="T89" i="45"/>
  <c r="U89" i="45" s="1"/>
  <c r="T109" i="45"/>
  <c r="U109" i="45" s="1"/>
  <c r="M110" i="45"/>
  <c r="T110" i="45" s="1"/>
  <c r="U110" i="45" s="1"/>
  <c r="T137" i="45"/>
  <c r="U137" i="45" s="1"/>
  <c r="T152" i="45"/>
  <c r="U152" i="45" s="1"/>
  <c r="T160" i="45"/>
  <c r="U160" i="45" s="1"/>
  <c r="T184" i="45"/>
  <c r="U184" i="45" s="1"/>
  <c r="M223" i="45"/>
  <c r="T223" i="45" s="1"/>
  <c r="U223" i="45" s="1"/>
  <c r="M230" i="45"/>
  <c r="T230" i="45" s="1"/>
  <c r="U230" i="45" s="1"/>
  <c r="T234" i="45"/>
  <c r="U234" i="45" s="1"/>
  <c r="T245" i="45"/>
  <c r="U245" i="45" s="1"/>
  <c r="M248" i="45"/>
  <c r="T248" i="45" s="1"/>
  <c r="U248" i="45" s="1"/>
  <c r="M251" i="45"/>
  <c r="M273" i="45"/>
  <c r="T273" i="45" s="1"/>
  <c r="U273" i="45" s="1"/>
  <c r="M308" i="45"/>
  <c r="M318" i="45"/>
  <c r="T350" i="45"/>
  <c r="U350" i="45" s="1"/>
  <c r="T385" i="45"/>
  <c r="U385" i="45" s="1"/>
  <c r="T395" i="45"/>
  <c r="U395" i="45" s="1"/>
  <c r="M409" i="45"/>
  <c r="T409" i="45" s="1"/>
  <c r="U409" i="45" s="1"/>
  <c r="T434" i="45"/>
  <c r="U434" i="45" s="1"/>
  <c r="M442" i="45"/>
  <c r="T442" i="45" s="1"/>
  <c r="U442" i="45" s="1"/>
  <c r="T444" i="45"/>
  <c r="U444" i="45" s="1"/>
  <c r="T466" i="45"/>
  <c r="U466" i="45" s="1"/>
  <c r="M468" i="45"/>
  <c r="M634" i="45"/>
  <c r="M637" i="45"/>
  <c r="M639" i="45"/>
  <c r="M25" i="48"/>
  <c r="M261" i="48"/>
  <c r="T261" i="48" s="1"/>
  <c r="U261" i="48" s="1"/>
  <c r="M267" i="48"/>
  <c r="T267" i="48" s="1"/>
  <c r="U267" i="48" s="1"/>
  <c r="M270" i="48"/>
  <c r="T270" i="48" s="1"/>
  <c r="U270" i="48" s="1"/>
  <c r="M373" i="48"/>
  <c r="M415" i="48"/>
  <c r="T415" i="48" s="1"/>
  <c r="U415" i="48" s="1"/>
  <c r="M418" i="48"/>
  <c r="T418" i="48" s="1"/>
  <c r="U418" i="48" s="1"/>
  <c r="T219" i="45"/>
  <c r="U219" i="45" s="1"/>
  <c r="T272" i="45"/>
  <c r="U272" i="45" s="1"/>
  <c r="T282" i="45"/>
  <c r="U282" i="45" s="1"/>
  <c r="T342" i="45"/>
  <c r="U342" i="45" s="1"/>
  <c r="T344" i="45"/>
  <c r="U344" i="45" s="1"/>
  <c r="M361" i="45"/>
  <c r="T361" i="45" s="1"/>
  <c r="U361" i="45" s="1"/>
  <c r="M369" i="45"/>
  <c r="T369" i="45" s="1"/>
  <c r="U369" i="45" s="1"/>
  <c r="T427" i="45"/>
  <c r="U427" i="45" s="1"/>
  <c r="M477" i="45"/>
  <c r="M482" i="45"/>
  <c r="M485" i="45"/>
  <c r="M490" i="45"/>
  <c r="M493" i="45"/>
  <c r="M498" i="45"/>
  <c r="M501" i="45"/>
  <c r="M506" i="45"/>
  <c r="M509" i="45"/>
  <c r="M514" i="45"/>
  <c r="M517" i="45"/>
  <c r="M522" i="45"/>
  <c r="M525" i="45"/>
  <c r="M530" i="45"/>
  <c r="M533" i="45"/>
  <c r="M538" i="45"/>
  <c r="M541" i="45"/>
  <c r="M546" i="45"/>
  <c r="M549" i="45"/>
  <c r="M554" i="45"/>
  <c r="M557" i="45"/>
  <c r="M562" i="45"/>
  <c r="M565" i="45"/>
  <c r="M570" i="45"/>
  <c r="M573" i="45"/>
  <c r="M578" i="45"/>
  <c r="M581" i="45"/>
  <c r="M586" i="45"/>
  <c r="M589" i="45"/>
  <c r="M594" i="45"/>
  <c r="M597" i="45"/>
  <c r="M602" i="45"/>
  <c r="M605" i="45"/>
  <c r="M610" i="45"/>
  <c r="M613" i="45"/>
  <c r="M618" i="45"/>
  <c r="M621" i="45"/>
  <c r="M626" i="45"/>
  <c r="M629" i="45"/>
  <c r="M631" i="45"/>
  <c r="M658" i="45"/>
  <c r="M661" i="45"/>
  <c r="M663" i="45"/>
  <c r="M46" i="48"/>
  <c r="T46" i="48" s="1"/>
  <c r="U46" i="48" s="1"/>
  <c r="M56" i="48"/>
  <c r="T56" i="48" s="1"/>
  <c r="U56" i="48" s="1"/>
  <c r="M66" i="48"/>
  <c r="T66" i="48" s="1"/>
  <c r="U66" i="48" s="1"/>
  <c r="M73" i="48"/>
  <c r="T73" i="48" s="1"/>
  <c r="U73" i="48" s="1"/>
  <c r="M80" i="48"/>
  <c r="T80" i="48" s="1"/>
  <c r="U80" i="48" s="1"/>
  <c r="M89" i="48"/>
  <c r="T242" i="45"/>
  <c r="U242" i="45" s="1"/>
  <c r="T327" i="45"/>
  <c r="U327" i="45" s="1"/>
  <c r="T399" i="45"/>
  <c r="U399" i="45" s="1"/>
  <c r="T460" i="45"/>
  <c r="U460" i="45" s="1"/>
  <c r="M172" i="48"/>
  <c r="T172" i="48" s="1"/>
  <c r="U172" i="48" s="1"/>
  <c r="M213" i="48"/>
  <c r="T213" i="48" s="1"/>
  <c r="U213" i="48" s="1"/>
  <c r="M5" i="49"/>
  <c r="T5" i="49" s="1"/>
  <c r="U5" i="49" s="1"/>
  <c r="M139" i="49"/>
  <c r="T139" i="49" s="1"/>
  <c r="U139" i="49" s="1"/>
  <c r="M274" i="49"/>
  <c r="T274" i="49" s="1"/>
  <c r="U274" i="49" s="1"/>
  <c r="M445" i="49"/>
  <c r="T445" i="49" s="1"/>
  <c r="U445" i="49" s="1"/>
  <c r="M502" i="48"/>
  <c r="M534" i="48"/>
  <c r="M566" i="48"/>
  <c r="M598" i="48"/>
  <c r="M630" i="48"/>
  <c r="M662" i="48"/>
  <c r="M39" i="49"/>
  <c r="T39" i="49" s="1"/>
  <c r="U39" i="49" s="1"/>
  <c r="M186" i="49"/>
  <c r="T186" i="49" s="1"/>
  <c r="U186" i="49" s="1"/>
  <c r="M229" i="49"/>
  <c r="T229" i="49" s="1"/>
  <c r="U229" i="49" s="1"/>
  <c r="M259" i="49"/>
  <c r="T259" i="49" s="1"/>
  <c r="U259" i="49" s="1"/>
  <c r="M339" i="49"/>
  <c r="T339" i="49" s="1"/>
  <c r="U339" i="49" s="1"/>
  <c r="T365" i="49"/>
  <c r="U365" i="49" s="1"/>
  <c r="M365" i="49"/>
  <c r="M409" i="49"/>
  <c r="T409" i="49" s="1"/>
  <c r="U409" i="49" s="1"/>
  <c r="U276" i="52"/>
  <c r="V276" i="52" s="1"/>
  <c r="M220" i="48"/>
  <c r="T220" i="48" s="1"/>
  <c r="U220" i="48" s="1"/>
  <c r="M228" i="48"/>
  <c r="T228" i="48" s="1"/>
  <c r="U228" i="48" s="1"/>
  <c r="M244" i="48"/>
  <c r="T244" i="48" s="1"/>
  <c r="U244" i="48" s="1"/>
  <c r="M301" i="48"/>
  <c r="M434" i="48"/>
  <c r="M494" i="48"/>
  <c r="M526" i="48"/>
  <c r="M558" i="48"/>
  <c r="M590" i="48"/>
  <c r="M622" i="48"/>
  <c r="M654" i="48"/>
  <c r="T11" i="49"/>
  <c r="U11" i="49" s="1"/>
  <c r="M12" i="49"/>
  <c r="T12" i="49" s="1"/>
  <c r="U12" i="49" s="1"/>
  <c r="T51" i="49"/>
  <c r="U51" i="49" s="1"/>
  <c r="T67" i="49"/>
  <c r="U67" i="49" s="1"/>
  <c r="T81" i="49"/>
  <c r="U81" i="49" s="1"/>
  <c r="M89" i="49"/>
  <c r="T89" i="49" s="1"/>
  <c r="U89" i="49" s="1"/>
  <c r="T94" i="49"/>
  <c r="U94" i="49" s="1"/>
  <c r="M102" i="49"/>
  <c r="T102" i="49" s="1"/>
  <c r="U102" i="49" s="1"/>
  <c r="M113" i="49"/>
  <c r="T113" i="49" s="1"/>
  <c r="U113" i="49" s="1"/>
  <c r="T132" i="49"/>
  <c r="U132" i="49" s="1"/>
  <c r="M136" i="49"/>
  <c r="T136" i="49" s="1"/>
  <c r="U136" i="49" s="1"/>
  <c r="M147" i="49"/>
  <c r="T147" i="49" s="1"/>
  <c r="U147" i="49" s="1"/>
  <c r="M160" i="49"/>
  <c r="T160" i="49" s="1"/>
  <c r="U160" i="49" s="1"/>
  <c r="T166" i="49"/>
  <c r="U166" i="49" s="1"/>
  <c r="T242" i="49"/>
  <c r="U242" i="49" s="1"/>
  <c r="T287" i="49"/>
  <c r="U287" i="49" s="1"/>
  <c r="M301" i="49"/>
  <c r="T301" i="49" s="1"/>
  <c r="U301" i="49" s="1"/>
  <c r="T334" i="49"/>
  <c r="U334" i="49" s="1"/>
  <c r="T354" i="49"/>
  <c r="U354" i="49" s="1"/>
  <c r="M465" i="49"/>
  <c r="T465" i="49" s="1"/>
  <c r="U465" i="49" s="1"/>
  <c r="M494" i="49"/>
  <c r="M496" i="49"/>
  <c r="M517" i="49"/>
  <c r="M526" i="49"/>
  <c r="M528" i="49"/>
  <c r="M549" i="49"/>
  <c r="M558" i="49"/>
  <c r="M560" i="49"/>
  <c r="M633" i="45"/>
  <c r="M641" i="45"/>
  <c r="M649" i="45"/>
  <c r="M657" i="45"/>
  <c r="M33" i="48"/>
  <c r="M43" i="48"/>
  <c r="T43" i="48" s="1"/>
  <c r="U43" i="48" s="1"/>
  <c r="M105" i="48"/>
  <c r="T105" i="48" s="1"/>
  <c r="U105" i="48" s="1"/>
  <c r="M118" i="48"/>
  <c r="T118" i="48" s="1"/>
  <c r="U118" i="48" s="1"/>
  <c r="M122" i="48"/>
  <c r="M138" i="48"/>
  <c r="T138" i="48" s="1"/>
  <c r="U138" i="48" s="1"/>
  <c r="M163" i="48"/>
  <c r="T163" i="48" s="1"/>
  <c r="U163" i="48" s="1"/>
  <c r="M192" i="48"/>
  <c r="T192" i="48" s="1"/>
  <c r="U192" i="48" s="1"/>
  <c r="M205" i="48"/>
  <c r="M282" i="48"/>
  <c r="T282" i="48" s="1"/>
  <c r="U282" i="48" s="1"/>
  <c r="M339" i="48"/>
  <c r="T339" i="48" s="1"/>
  <c r="U339" i="48" s="1"/>
  <c r="M351" i="48"/>
  <c r="M358" i="48"/>
  <c r="T358" i="48" s="1"/>
  <c r="U358" i="48" s="1"/>
  <c r="M364" i="48"/>
  <c r="T364" i="48" s="1"/>
  <c r="U364" i="48" s="1"/>
  <c r="M378" i="48"/>
  <c r="M387" i="48"/>
  <c r="T387" i="48" s="1"/>
  <c r="U387" i="48" s="1"/>
  <c r="M399" i="48"/>
  <c r="M401" i="48"/>
  <c r="T401" i="48" s="1"/>
  <c r="U401" i="48" s="1"/>
  <c r="M409" i="48"/>
  <c r="T409" i="48" s="1"/>
  <c r="U409" i="48" s="1"/>
  <c r="M417" i="48"/>
  <c r="T417" i="48" s="1"/>
  <c r="U417" i="48" s="1"/>
  <c r="M423" i="48"/>
  <c r="M427" i="48"/>
  <c r="M438" i="48"/>
  <c r="T438" i="48" s="1"/>
  <c r="U438" i="48" s="1"/>
  <c r="M446" i="48"/>
  <c r="M454" i="48"/>
  <c r="M462" i="48"/>
  <c r="M470" i="48"/>
  <c r="T470" i="48" s="1"/>
  <c r="U470" i="48" s="1"/>
  <c r="M478" i="48"/>
  <c r="M486" i="48"/>
  <c r="M488" i="48"/>
  <c r="M493" i="48"/>
  <c r="M505" i="48"/>
  <c r="M508" i="48"/>
  <c r="M518" i="48"/>
  <c r="M520" i="48"/>
  <c r="M537" i="48"/>
  <c r="M540" i="48"/>
  <c r="M550" i="48"/>
  <c r="M552" i="48"/>
  <c r="M569" i="48"/>
  <c r="M572" i="48"/>
  <c r="M582" i="48"/>
  <c r="M584" i="48"/>
  <c r="M604" i="48"/>
  <c r="M614" i="48"/>
  <c r="M616" i="48"/>
  <c r="M636" i="48"/>
  <c r="M646" i="48"/>
  <c r="M648" i="48"/>
  <c r="M668" i="48"/>
  <c r="M678" i="48"/>
  <c r="M680" i="48"/>
  <c r="T40" i="49"/>
  <c r="U40" i="49" s="1"/>
  <c r="M51" i="49"/>
  <c r="M53" i="49"/>
  <c r="T53" i="49" s="1"/>
  <c r="U53" i="49" s="1"/>
  <c r="T69" i="49"/>
  <c r="U69" i="49" s="1"/>
  <c r="T71" i="49"/>
  <c r="U71" i="49" s="1"/>
  <c r="T77" i="49"/>
  <c r="U77" i="49" s="1"/>
  <c r="T93" i="49"/>
  <c r="U93" i="49" s="1"/>
  <c r="T104" i="49"/>
  <c r="U104" i="49" s="1"/>
  <c r="T114" i="49"/>
  <c r="U114" i="49" s="1"/>
  <c r="T126" i="49"/>
  <c r="U126" i="49" s="1"/>
  <c r="M134" i="49"/>
  <c r="T134" i="49" s="1"/>
  <c r="U134" i="49" s="1"/>
  <c r="T154" i="49"/>
  <c r="U154" i="49" s="1"/>
  <c r="M155" i="49"/>
  <c r="T155" i="49" s="1"/>
  <c r="U155" i="49" s="1"/>
  <c r="T162" i="49"/>
  <c r="U162" i="49" s="1"/>
  <c r="T175" i="49"/>
  <c r="U175" i="49" s="1"/>
  <c r="T180" i="49"/>
  <c r="U180" i="49" s="1"/>
  <c r="M195" i="49"/>
  <c r="T195" i="49" s="1"/>
  <c r="U195" i="49" s="1"/>
  <c r="T205" i="49"/>
  <c r="U205" i="49" s="1"/>
  <c r="T228" i="49"/>
  <c r="U228" i="49" s="1"/>
  <c r="M230" i="49"/>
  <c r="T230" i="49" s="1"/>
  <c r="U230" i="49" s="1"/>
  <c r="T241" i="49"/>
  <c r="U241" i="49" s="1"/>
  <c r="T265" i="49"/>
  <c r="U265" i="49" s="1"/>
  <c r="T329" i="49"/>
  <c r="U329" i="49" s="1"/>
  <c r="M410" i="49"/>
  <c r="T410" i="49" s="1"/>
  <c r="U410" i="49" s="1"/>
  <c r="T423" i="49"/>
  <c r="U423" i="49" s="1"/>
  <c r="M425" i="49"/>
  <c r="T425" i="49"/>
  <c r="U425" i="49" s="1"/>
  <c r="M450" i="49"/>
  <c r="T450" i="49" s="1"/>
  <c r="U450" i="49" s="1"/>
  <c r="P331" i="55"/>
  <c r="Q331" i="55" s="1"/>
  <c r="T98" i="49"/>
  <c r="U98" i="49" s="1"/>
  <c r="T100" i="49"/>
  <c r="U100" i="49" s="1"/>
  <c r="T119" i="49"/>
  <c r="U119" i="49" s="1"/>
  <c r="T124" i="49"/>
  <c r="U124" i="49" s="1"/>
  <c r="T150" i="49"/>
  <c r="U150" i="49" s="1"/>
  <c r="T156" i="49"/>
  <c r="U156" i="49" s="1"/>
  <c r="T221" i="49"/>
  <c r="U221" i="49" s="1"/>
  <c r="T226" i="49"/>
  <c r="U226" i="49" s="1"/>
  <c r="T251" i="49"/>
  <c r="U251" i="49" s="1"/>
  <c r="T255" i="49"/>
  <c r="U255" i="49" s="1"/>
  <c r="T261" i="49"/>
  <c r="U261" i="49" s="1"/>
  <c r="T280" i="49"/>
  <c r="U280" i="49" s="1"/>
  <c r="T316" i="49"/>
  <c r="U316" i="49" s="1"/>
  <c r="T321" i="49"/>
  <c r="U321" i="49" s="1"/>
  <c r="T335" i="49"/>
  <c r="U335" i="49" s="1"/>
  <c r="M344" i="49"/>
  <c r="T344" i="49" s="1"/>
  <c r="U344" i="49" s="1"/>
  <c r="T403" i="49"/>
  <c r="U403" i="49" s="1"/>
  <c r="T411" i="49"/>
  <c r="U411" i="49" s="1"/>
  <c r="M413" i="49"/>
  <c r="T413" i="49" s="1"/>
  <c r="U413" i="49" s="1"/>
  <c r="M418" i="49"/>
  <c r="T418" i="49" s="1"/>
  <c r="U418" i="49" s="1"/>
  <c r="M433" i="49"/>
  <c r="T433" i="49" s="1"/>
  <c r="U433" i="49" s="1"/>
  <c r="M443" i="49"/>
  <c r="T443" i="49" s="1"/>
  <c r="U443" i="49" s="1"/>
  <c r="T455" i="49"/>
  <c r="U455" i="49" s="1"/>
  <c r="M457" i="49"/>
  <c r="T457" i="49" s="1"/>
  <c r="U457" i="49" s="1"/>
  <c r="M482" i="49"/>
  <c r="T482" i="49" s="1"/>
  <c r="U482" i="49" s="1"/>
  <c r="M501" i="49"/>
  <c r="M510" i="49"/>
  <c r="M512" i="49"/>
  <c r="M533" i="49"/>
  <c r="M542" i="49"/>
  <c r="M544" i="49"/>
  <c r="M565" i="49"/>
  <c r="U191" i="52"/>
  <c r="V191" i="52" s="1"/>
  <c r="T215" i="49"/>
  <c r="U215" i="49" s="1"/>
  <c r="T243" i="49"/>
  <c r="U243" i="49" s="1"/>
  <c r="T253" i="49"/>
  <c r="U253" i="49" s="1"/>
  <c r="T263" i="49"/>
  <c r="U263" i="49" s="1"/>
  <c r="T270" i="49"/>
  <c r="U270" i="49" s="1"/>
  <c r="T282" i="49"/>
  <c r="U282" i="49" s="1"/>
  <c r="T297" i="49"/>
  <c r="U297" i="49" s="1"/>
  <c r="T302" i="49"/>
  <c r="U302" i="49" s="1"/>
  <c r="T320" i="49"/>
  <c r="U320" i="49" s="1"/>
  <c r="T343" i="49"/>
  <c r="U343" i="49" s="1"/>
  <c r="T346" i="49"/>
  <c r="U346" i="49" s="1"/>
  <c r="T357" i="49"/>
  <c r="U357" i="49" s="1"/>
  <c r="M360" i="49"/>
  <c r="T475" i="49"/>
  <c r="U475" i="49" s="1"/>
  <c r="M477" i="49"/>
  <c r="T477" i="49" s="1"/>
  <c r="U477" i="49" s="1"/>
  <c r="M591" i="49"/>
  <c r="M636" i="49"/>
  <c r="M638" i="49"/>
  <c r="M643" i="49"/>
  <c r="M650" i="49"/>
  <c r="M669" i="49"/>
  <c r="U117" i="52"/>
  <c r="V117" i="52" s="1"/>
  <c r="M435" i="49"/>
  <c r="M467" i="49"/>
  <c r="T471" i="49"/>
  <c r="U471" i="49" s="1"/>
  <c r="M491" i="49"/>
  <c r="M507" i="49"/>
  <c r="M523" i="49"/>
  <c r="M539" i="49"/>
  <c r="M555" i="49"/>
  <c r="M583" i="49"/>
  <c r="M595" i="49"/>
  <c r="M602" i="49"/>
  <c r="M647" i="49"/>
  <c r="M659" i="49"/>
  <c r="M666" i="49"/>
  <c r="U10" i="52"/>
  <c r="V10" i="52" s="1"/>
  <c r="U12" i="52"/>
  <c r="V12" i="52" s="1"/>
  <c r="U14" i="52"/>
  <c r="V14" i="52" s="1"/>
  <c r="U79" i="52"/>
  <c r="V79" i="52" s="1"/>
  <c r="U96" i="52"/>
  <c r="V96" i="52" s="1"/>
  <c r="U265" i="52"/>
  <c r="V265" i="52" s="1"/>
  <c r="U293" i="52"/>
  <c r="V293" i="52" s="1"/>
  <c r="U343" i="52"/>
  <c r="V343" i="52" s="1"/>
  <c r="P270" i="55"/>
  <c r="Q270" i="55" s="1"/>
  <c r="M350" i="49"/>
  <c r="T350" i="49" s="1"/>
  <c r="U350" i="49" s="1"/>
  <c r="M362" i="49"/>
  <c r="T362" i="49" s="1"/>
  <c r="U362" i="49" s="1"/>
  <c r="M386" i="49"/>
  <c r="T386" i="49" s="1"/>
  <c r="U386" i="49" s="1"/>
  <c r="T399" i="49"/>
  <c r="U399" i="49" s="1"/>
  <c r="T401" i="49"/>
  <c r="U401" i="49" s="1"/>
  <c r="M415" i="49"/>
  <c r="M421" i="49"/>
  <c r="T421" i="49" s="1"/>
  <c r="U421" i="49" s="1"/>
  <c r="M427" i="49"/>
  <c r="T427" i="49" s="1"/>
  <c r="U427" i="49" s="1"/>
  <c r="M439" i="49"/>
  <c r="T439" i="49" s="1"/>
  <c r="U439" i="49" s="1"/>
  <c r="M447" i="49"/>
  <c r="M453" i="49"/>
  <c r="T453" i="49" s="1"/>
  <c r="U453" i="49" s="1"/>
  <c r="M459" i="49"/>
  <c r="T459" i="49" s="1"/>
  <c r="U459" i="49" s="1"/>
  <c r="M471" i="49"/>
  <c r="M479" i="49"/>
  <c r="M485" i="49"/>
  <c r="T485" i="49" s="1"/>
  <c r="U485" i="49" s="1"/>
  <c r="M490" i="49"/>
  <c r="M495" i="49"/>
  <c r="M497" i="49"/>
  <c r="M506" i="49"/>
  <c r="M511" i="49"/>
  <c r="M513" i="49"/>
  <c r="M522" i="49"/>
  <c r="M527" i="49"/>
  <c r="M529" i="49"/>
  <c r="M538" i="49"/>
  <c r="M543" i="49"/>
  <c r="M545" i="49"/>
  <c r="M554" i="49"/>
  <c r="M559" i="49"/>
  <c r="M561" i="49"/>
  <c r="M582" i="49"/>
  <c r="M589" i="49"/>
  <c r="M592" i="49"/>
  <c r="M594" i="49"/>
  <c r="M599" i="49"/>
  <c r="M601" i="49"/>
  <c r="M611" i="49"/>
  <c r="M618" i="49"/>
  <c r="M620" i="49"/>
  <c r="M646" i="49"/>
  <c r="M653" i="49"/>
  <c r="M656" i="49"/>
  <c r="M658" i="49"/>
  <c r="M663" i="49"/>
  <c r="M665" i="49"/>
  <c r="M675" i="49"/>
  <c r="M682" i="49"/>
  <c r="N21" i="52"/>
  <c r="U21" i="52" s="1"/>
  <c r="V21" i="52" s="1"/>
  <c r="U143" i="52"/>
  <c r="V143" i="52" s="1"/>
  <c r="U145" i="52"/>
  <c r="V145" i="52" s="1"/>
  <c r="N198" i="52"/>
  <c r="P175" i="55"/>
  <c r="Q175" i="55" s="1"/>
  <c r="P204" i="55"/>
  <c r="Q204" i="55" s="1"/>
  <c r="M145" i="58"/>
  <c r="P145" i="58" s="1"/>
  <c r="Q145" i="58" s="1"/>
  <c r="U28" i="52"/>
  <c r="V28" i="52" s="1"/>
  <c r="N33" i="52"/>
  <c r="N38" i="52"/>
  <c r="U38" i="52" s="1"/>
  <c r="V38" i="52" s="1"/>
  <c r="N41" i="52"/>
  <c r="U41" i="52" s="1"/>
  <c r="V41" i="52" s="1"/>
  <c r="U75" i="52"/>
  <c r="V75" i="52" s="1"/>
  <c r="U126" i="52"/>
  <c r="V126" i="52" s="1"/>
  <c r="U128" i="52"/>
  <c r="V128" i="52" s="1"/>
  <c r="U144" i="52"/>
  <c r="V144" i="52" s="1"/>
  <c r="U187" i="52"/>
  <c r="V187" i="52" s="1"/>
  <c r="U199" i="52"/>
  <c r="V199" i="52" s="1"/>
  <c r="N392" i="52"/>
  <c r="U392" i="52" s="1"/>
  <c r="V392" i="52" s="1"/>
  <c r="U453" i="52"/>
  <c r="V453" i="52" s="1"/>
  <c r="U484" i="52"/>
  <c r="V484" i="52" s="1"/>
  <c r="P101" i="55"/>
  <c r="Q101" i="55" s="1"/>
  <c r="P182" i="55"/>
  <c r="Q182" i="55" s="1"/>
  <c r="M254" i="55"/>
  <c r="P254" i="55" s="1"/>
  <c r="Q254" i="55" s="1"/>
  <c r="P263" i="55"/>
  <c r="Q263" i="55" s="1"/>
  <c r="P278" i="55"/>
  <c r="Q278" i="55" s="1"/>
  <c r="M284" i="55"/>
  <c r="P284" i="55" s="1"/>
  <c r="Q284" i="55" s="1"/>
  <c r="P305" i="55"/>
  <c r="Q305" i="55" s="1"/>
  <c r="P310" i="55"/>
  <c r="Q310" i="55" s="1"/>
  <c r="M331" i="55"/>
  <c r="P333" i="55"/>
  <c r="Q333" i="55" s="1"/>
  <c r="P124" i="58"/>
  <c r="Q124" i="58" s="1"/>
  <c r="M133" i="58"/>
  <c r="P193" i="58"/>
  <c r="Q193" i="58" s="1"/>
  <c r="P195" i="58"/>
  <c r="Q195" i="58" s="1"/>
  <c r="P255" i="58"/>
  <c r="Q255" i="58" s="1"/>
  <c r="P271" i="58"/>
  <c r="Q271" i="58" s="1"/>
  <c r="U60" i="52"/>
  <c r="V60" i="52" s="1"/>
  <c r="U80" i="52"/>
  <c r="V80" i="52" s="1"/>
  <c r="U82" i="52"/>
  <c r="V82" i="52" s="1"/>
  <c r="U114" i="52"/>
  <c r="V114" i="52" s="1"/>
  <c r="U124" i="52"/>
  <c r="V124" i="52" s="1"/>
  <c r="U153" i="52"/>
  <c r="V153" i="52" s="1"/>
  <c r="N168" i="52"/>
  <c r="U168" i="52" s="1"/>
  <c r="V168" i="52" s="1"/>
  <c r="U253" i="52"/>
  <c r="V253" i="52" s="1"/>
  <c r="N295" i="52"/>
  <c r="U311" i="52"/>
  <c r="V311" i="52" s="1"/>
  <c r="U333" i="52"/>
  <c r="V333" i="52" s="1"/>
  <c r="U337" i="52"/>
  <c r="V337" i="52" s="1"/>
  <c r="U344" i="52"/>
  <c r="V344" i="52" s="1"/>
  <c r="U350" i="52"/>
  <c r="V350" i="52" s="1"/>
  <c r="U352" i="52"/>
  <c r="V352" i="52" s="1"/>
  <c r="U360" i="52"/>
  <c r="V360" i="52" s="1"/>
  <c r="U371" i="52"/>
  <c r="V371" i="52" s="1"/>
  <c r="U379" i="52"/>
  <c r="V379" i="52" s="1"/>
  <c r="U408" i="52"/>
  <c r="V408" i="52" s="1"/>
  <c r="U452" i="52"/>
  <c r="V452" i="52" s="1"/>
  <c r="N483" i="52"/>
  <c r="U483" i="52" s="1"/>
  <c r="V483" i="52" s="1"/>
  <c r="P20" i="55"/>
  <c r="Q20" i="55" s="1"/>
  <c r="P28" i="55"/>
  <c r="Q28" i="55" s="1"/>
  <c r="P47" i="55"/>
  <c r="Q47" i="55" s="1"/>
  <c r="P49" i="55"/>
  <c r="Q49" i="55" s="1"/>
  <c r="M75" i="55"/>
  <c r="P75" i="55" s="1"/>
  <c r="Q75" i="55" s="1"/>
  <c r="P109" i="55"/>
  <c r="Q109" i="55" s="1"/>
  <c r="P237" i="55"/>
  <c r="Q237" i="55" s="1"/>
  <c r="M298" i="55"/>
  <c r="P298" i="55" s="1"/>
  <c r="Q298" i="55" s="1"/>
  <c r="M332" i="55"/>
  <c r="N299" i="52"/>
  <c r="U299" i="52" s="1"/>
  <c r="V299" i="52" s="1"/>
  <c r="N317" i="52"/>
  <c r="U317" i="52" s="1"/>
  <c r="V317" i="52" s="1"/>
  <c r="U321" i="52"/>
  <c r="V321" i="52" s="1"/>
  <c r="U397" i="52"/>
  <c r="V397" i="52" s="1"/>
  <c r="U437" i="52"/>
  <c r="V437" i="52" s="1"/>
  <c r="U445" i="52"/>
  <c r="V445" i="52" s="1"/>
  <c r="U448" i="52"/>
  <c r="V448" i="52" s="1"/>
  <c r="P7" i="55"/>
  <c r="Q7" i="55" s="1"/>
  <c r="P100" i="55"/>
  <c r="Q100" i="55" s="1"/>
  <c r="P181" i="55"/>
  <c r="Q181" i="55" s="1"/>
  <c r="P230" i="55"/>
  <c r="Q230" i="55" s="1"/>
  <c r="P262" i="55"/>
  <c r="Q262" i="55" s="1"/>
  <c r="P277" i="55"/>
  <c r="Q277" i="55" s="1"/>
  <c r="M306" i="55"/>
  <c r="P306" i="55" s="1"/>
  <c r="Q306" i="55" s="1"/>
  <c r="P336" i="55"/>
  <c r="Q336" i="55" s="1"/>
  <c r="M160" i="58"/>
  <c r="P160" i="58" s="1"/>
  <c r="Q160" i="58" s="1"/>
  <c r="P194" i="58"/>
  <c r="Q194" i="58" s="1"/>
  <c r="P272" i="58"/>
  <c r="Q272" i="58" s="1"/>
  <c r="P296" i="58"/>
  <c r="Q296" i="58" s="1"/>
  <c r="X104" i="37"/>
  <c r="Y104" i="37" s="1"/>
  <c r="X39" i="37"/>
  <c r="Y39" i="37" s="1"/>
  <c r="X47" i="37"/>
  <c r="Y47" i="37" s="1"/>
  <c r="X150" i="37"/>
  <c r="Y150" i="37" s="1"/>
  <c r="N223" i="37"/>
  <c r="X296" i="37"/>
  <c r="Y296" i="37" s="1"/>
  <c r="X339" i="37"/>
  <c r="Y339" i="37" s="1"/>
  <c r="X14" i="37"/>
  <c r="Y14" i="37" s="1"/>
  <c r="X65" i="37"/>
  <c r="Y65" i="37" s="1"/>
  <c r="X108" i="37"/>
  <c r="Y108" i="37" s="1"/>
  <c r="X187" i="37"/>
  <c r="Y187" i="37" s="1"/>
  <c r="X215" i="37"/>
  <c r="Y215" i="37" s="1"/>
  <c r="X297" i="37"/>
  <c r="Y297" i="37" s="1"/>
  <c r="X309" i="37"/>
  <c r="Y309" i="37" s="1"/>
  <c r="X167" i="37"/>
  <c r="Y167" i="37" s="1"/>
  <c r="N252" i="37"/>
  <c r="N86" i="37"/>
  <c r="X86" i="37" s="1"/>
  <c r="Y86" i="37" s="1"/>
  <c r="X89" i="37"/>
  <c r="Y89" i="37" s="1"/>
  <c r="X134" i="37"/>
  <c r="Y134" i="37" s="1"/>
  <c r="X4" i="37"/>
  <c r="Y4" i="37" s="1"/>
  <c r="X29" i="37"/>
  <c r="Y29" i="37" s="1"/>
  <c r="X72" i="37"/>
  <c r="Y72" i="37" s="1"/>
  <c r="X117" i="37"/>
  <c r="Y117" i="37" s="1"/>
  <c r="N236" i="37"/>
  <c r="X237" i="37"/>
  <c r="Y237" i="37" s="1"/>
  <c r="X240" i="37"/>
  <c r="Y240" i="37" s="1"/>
  <c r="X319" i="37"/>
  <c r="Y319" i="37" s="1"/>
  <c r="X323" i="37"/>
  <c r="Y323" i="37" s="1"/>
  <c r="X348" i="37"/>
  <c r="Y348" i="37" s="1"/>
  <c r="F169" i="35"/>
  <c r="F170" i="35"/>
  <c r="V27" i="37"/>
  <c r="W27" i="37" s="1"/>
  <c r="X27" i="37" s="1"/>
  <c r="Y27" i="37" s="1"/>
  <c r="V44" i="37"/>
  <c r="W44" i="37" s="1"/>
  <c r="X44" i="37" s="1"/>
  <c r="Y44" i="37" s="1"/>
  <c r="V50" i="37"/>
  <c r="W50" i="37" s="1"/>
  <c r="X50" i="37" s="1"/>
  <c r="Y50" i="37" s="1"/>
  <c r="N55" i="37"/>
  <c r="X55" i="37" s="1"/>
  <c r="Y55" i="37" s="1"/>
  <c r="V56" i="37"/>
  <c r="W56" i="37" s="1"/>
  <c r="X56" i="37" s="1"/>
  <c r="Y56" i="37" s="1"/>
  <c r="N65" i="37"/>
  <c r="V66" i="37"/>
  <c r="W66" i="37" s="1"/>
  <c r="X66" i="37" s="1"/>
  <c r="Y66" i="37" s="1"/>
  <c r="V82" i="37"/>
  <c r="W82" i="37" s="1"/>
  <c r="X82" i="37" s="1"/>
  <c r="Y82" i="37" s="1"/>
  <c r="V86" i="37"/>
  <c r="W86" i="37" s="1"/>
  <c r="V106" i="37"/>
  <c r="W106" i="37" s="1"/>
  <c r="X106" i="37" s="1"/>
  <c r="Y106" i="37" s="1"/>
  <c r="X120" i="37"/>
  <c r="Y120" i="37" s="1"/>
  <c r="X121" i="37"/>
  <c r="Y121" i="37" s="1"/>
  <c r="V122" i="37"/>
  <c r="W122" i="37" s="1"/>
  <c r="X122" i="37" s="1"/>
  <c r="Y122" i="37" s="1"/>
  <c r="V124" i="37"/>
  <c r="W124" i="37" s="1"/>
  <c r="X124" i="37" s="1"/>
  <c r="Y124" i="37" s="1"/>
  <c r="V132" i="37"/>
  <c r="W132" i="37" s="1"/>
  <c r="X132" i="37" s="1"/>
  <c r="Y132" i="37" s="1"/>
  <c r="V140" i="37"/>
  <c r="W140" i="37" s="1"/>
  <c r="N161" i="37"/>
  <c r="X161" i="37" s="1"/>
  <c r="Y161" i="37" s="1"/>
  <c r="V167" i="37"/>
  <c r="W167" i="37" s="1"/>
  <c r="V170" i="37"/>
  <c r="W170" i="37" s="1"/>
  <c r="X170" i="37" s="1"/>
  <c r="Y170" i="37" s="1"/>
  <c r="N183" i="37"/>
  <c r="X183" i="37" s="1"/>
  <c r="Y183" i="37" s="1"/>
  <c r="N193" i="37"/>
  <c r="X193" i="37" s="1"/>
  <c r="Y193" i="37" s="1"/>
  <c r="X195" i="37"/>
  <c r="Y195" i="37" s="1"/>
  <c r="V222" i="37"/>
  <c r="W222" i="37" s="1"/>
  <c r="X222" i="37" s="1"/>
  <c r="Y222" i="37" s="1"/>
  <c r="V223" i="37"/>
  <c r="W223" i="37" s="1"/>
  <c r="V228" i="37"/>
  <c r="W228" i="37" s="1"/>
  <c r="X228" i="37" s="1"/>
  <c r="Y228" i="37" s="1"/>
  <c r="V234" i="37"/>
  <c r="W234" i="37" s="1"/>
  <c r="X234" i="37" s="1"/>
  <c r="Y234" i="37" s="1"/>
  <c r="V236" i="37"/>
  <c r="W236" i="37" s="1"/>
  <c r="X236" i="37" s="1"/>
  <c r="Y236" i="37" s="1"/>
  <c r="V243" i="37"/>
  <c r="W243" i="37" s="1"/>
  <c r="X243" i="37" s="1"/>
  <c r="Y243" i="37" s="1"/>
  <c r="V250" i="37"/>
  <c r="W250" i="37" s="1"/>
  <c r="X250" i="37" s="1"/>
  <c r="Y250" i="37" s="1"/>
  <c r="V252" i="37"/>
  <c r="W252" i="37" s="1"/>
  <c r="X252" i="37" s="1"/>
  <c r="Y252" i="37" s="1"/>
  <c r="L258" i="37"/>
  <c r="N258" i="37" s="1"/>
  <c r="V297" i="37"/>
  <c r="W297" i="37" s="1"/>
  <c r="V328" i="37"/>
  <c r="W328" i="37" s="1"/>
  <c r="X328" i="37" s="1"/>
  <c r="Y328" i="37" s="1"/>
  <c r="L338" i="37"/>
  <c r="N338" i="37" s="1"/>
  <c r="V339" i="37"/>
  <c r="W339" i="37" s="1"/>
  <c r="V342" i="37"/>
  <c r="W342" i="37" s="1"/>
  <c r="X342" i="37" s="1"/>
  <c r="Y342" i="37" s="1"/>
  <c r="V347" i="37"/>
  <c r="W347" i="37" s="1"/>
  <c r="X347" i="37" s="1"/>
  <c r="Y347" i="37" s="1"/>
  <c r="L351" i="37"/>
  <c r="N351" i="37" s="1"/>
  <c r="X359" i="37"/>
  <c r="Y359" i="37" s="1"/>
  <c r="X367" i="37"/>
  <c r="Y367" i="37" s="1"/>
  <c r="V406" i="37"/>
  <c r="W406" i="37" s="1"/>
  <c r="V408" i="37"/>
  <c r="W408" i="37" s="1"/>
  <c r="X408" i="37"/>
  <c r="Y408" i="37" s="1"/>
  <c r="X429" i="37"/>
  <c r="Y429" i="37" s="1"/>
  <c r="V469" i="37"/>
  <c r="W469" i="37" s="1"/>
  <c r="X469" i="37" s="1"/>
  <c r="Y469" i="37" s="1"/>
  <c r="V488" i="37"/>
  <c r="W488" i="37" s="1"/>
  <c r="X488" i="37" s="1"/>
  <c r="Y488" i="37" s="1"/>
  <c r="U31" i="38"/>
  <c r="V31" i="38" s="1"/>
  <c r="U39" i="38"/>
  <c r="V39" i="38" s="1"/>
  <c r="U45" i="38"/>
  <c r="V45" i="38" s="1"/>
  <c r="W45" i="38" s="1"/>
  <c r="X45" i="38" s="1"/>
  <c r="U53" i="38"/>
  <c r="V53" i="38" s="1"/>
  <c r="W53" i="38" s="1"/>
  <c r="X53" i="38" s="1"/>
  <c r="U57" i="38"/>
  <c r="V57" i="38" s="1"/>
  <c r="W57" i="38"/>
  <c r="X57" i="38" s="1"/>
  <c r="U67" i="38"/>
  <c r="V67" i="38" s="1"/>
  <c r="W67" i="38" s="1"/>
  <c r="X67" i="38" s="1"/>
  <c r="U71" i="38"/>
  <c r="V71" i="38" s="1"/>
  <c r="W71" i="38"/>
  <c r="X71" i="38" s="1"/>
  <c r="U83" i="38"/>
  <c r="V83" i="38" s="1"/>
  <c r="W83" i="38" s="1"/>
  <c r="X83" i="38" s="1"/>
  <c r="U99" i="38"/>
  <c r="V99" i="38" s="1"/>
  <c r="M99" i="38"/>
  <c r="W113" i="38"/>
  <c r="X113" i="38" s="1"/>
  <c r="W122" i="38"/>
  <c r="X122" i="38" s="1"/>
  <c r="W133" i="38"/>
  <c r="X133" i="38" s="1"/>
  <c r="W321" i="38"/>
  <c r="X321" i="38" s="1"/>
  <c r="W324" i="38"/>
  <c r="X324" i="38" s="1"/>
  <c r="W337" i="38"/>
  <c r="X337" i="38" s="1"/>
  <c r="W354" i="38"/>
  <c r="X354" i="38" s="1"/>
  <c r="M365" i="38"/>
  <c r="W390" i="38"/>
  <c r="X390" i="38" s="1"/>
  <c r="F173" i="35"/>
  <c r="F171" i="35"/>
  <c r="V21" i="37"/>
  <c r="W21" i="37" s="1"/>
  <c r="X21" i="37" s="1"/>
  <c r="Y21" i="37" s="1"/>
  <c r="N33" i="37"/>
  <c r="X33" i="37" s="1"/>
  <c r="Y33" i="37" s="1"/>
  <c r="N41" i="37"/>
  <c r="X41" i="37" s="1"/>
  <c r="Y41" i="37" s="1"/>
  <c r="N53" i="37"/>
  <c r="X53" i="37" s="1"/>
  <c r="Y53" i="37" s="1"/>
  <c r="N63" i="37"/>
  <c r="X63" i="37" s="1"/>
  <c r="Y63" i="37" s="1"/>
  <c r="N71" i="37"/>
  <c r="N98" i="37"/>
  <c r="X98" i="37" s="1"/>
  <c r="Y98" i="37" s="1"/>
  <c r="V104" i="37"/>
  <c r="W104" i="37" s="1"/>
  <c r="N118" i="37"/>
  <c r="X118" i="37" s="1"/>
  <c r="Y118" i="37" s="1"/>
  <c r="V135" i="37"/>
  <c r="W135" i="37" s="1"/>
  <c r="X135" i="37" s="1"/>
  <c r="Y135" i="37" s="1"/>
  <c r="N188" i="37"/>
  <c r="X188" i="37" s="1"/>
  <c r="Y188" i="37" s="1"/>
  <c r="L204" i="37"/>
  <c r="N204" i="37" s="1"/>
  <c r="V242" i="37"/>
  <c r="W242" i="37" s="1"/>
  <c r="X242" i="37" s="1"/>
  <c r="Y242" i="37" s="1"/>
  <c r="L256" i="37"/>
  <c r="V256" i="37" s="1"/>
  <c r="W256" i="37" s="1"/>
  <c r="V259" i="37"/>
  <c r="W259" i="37" s="1"/>
  <c r="X259" i="37" s="1"/>
  <c r="Y259" i="37" s="1"/>
  <c r="V275" i="37"/>
  <c r="W275" i="37" s="1"/>
  <c r="X275" i="37" s="1"/>
  <c r="Y275" i="37" s="1"/>
  <c r="V319" i="37"/>
  <c r="W319" i="37" s="1"/>
  <c r="V322" i="37"/>
  <c r="W322" i="37" s="1"/>
  <c r="X322" i="37" s="1"/>
  <c r="Y322" i="37" s="1"/>
  <c r="N350" i="37"/>
  <c r="X350" i="37" s="1"/>
  <c r="Y350" i="37" s="1"/>
  <c r="N356" i="37"/>
  <c r="V370" i="37"/>
  <c r="W370" i="37" s="1"/>
  <c r="X370" i="37" s="1"/>
  <c r="Y370" i="37" s="1"/>
  <c r="N375" i="37"/>
  <c r="X375" i="37" s="1"/>
  <c r="Y375" i="37" s="1"/>
  <c r="X424" i="37"/>
  <c r="Y424" i="37" s="1"/>
  <c r="V430" i="37"/>
  <c r="W430" i="37" s="1"/>
  <c r="X430" i="37" s="1"/>
  <c r="Y430" i="37" s="1"/>
  <c r="N470" i="37"/>
  <c r="X470" i="37" s="1"/>
  <c r="Y470" i="37" s="1"/>
  <c r="V471" i="37"/>
  <c r="W471" i="37" s="1"/>
  <c r="X471" i="37" s="1"/>
  <c r="Y471" i="37" s="1"/>
  <c r="V522" i="37"/>
  <c r="W522" i="37" s="1"/>
  <c r="X522" i="37" s="1"/>
  <c r="Y522" i="37" s="1"/>
  <c r="U35" i="38"/>
  <c r="V35" i="38" s="1"/>
  <c r="W35" i="38" s="1"/>
  <c r="X35" i="38" s="1"/>
  <c r="U38" i="38"/>
  <c r="V38" i="38" s="1"/>
  <c r="W38" i="38" s="1"/>
  <c r="X38" i="38" s="1"/>
  <c r="M46" i="38"/>
  <c r="W46" i="38" s="1"/>
  <c r="X46" i="38" s="1"/>
  <c r="U47" i="38"/>
  <c r="V47" i="38" s="1"/>
  <c r="W47" i="38" s="1"/>
  <c r="X47" i="38" s="1"/>
  <c r="W49" i="38"/>
  <c r="X49" i="38" s="1"/>
  <c r="W50" i="38"/>
  <c r="X50" i="38" s="1"/>
  <c r="U87" i="38"/>
  <c r="V87" i="38" s="1"/>
  <c r="W87" i="38" s="1"/>
  <c r="X87" i="38" s="1"/>
  <c r="U101" i="38"/>
  <c r="V101" i="38" s="1"/>
  <c r="W101" i="38" s="1"/>
  <c r="X101" i="38" s="1"/>
  <c r="M101" i="38"/>
  <c r="M106" i="38"/>
  <c r="W106" i="38" s="1"/>
  <c r="X106" i="38" s="1"/>
  <c r="W108" i="38"/>
  <c r="X108" i="38" s="1"/>
  <c r="U116" i="38"/>
  <c r="V116" i="38" s="1"/>
  <c r="M116" i="38"/>
  <c r="W116" i="38" s="1"/>
  <c r="X116" i="38" s="1"/>
  <c r="W126" i="38"/>
  <c r="X126" i="38" s="1"/>
  <c r="W170" i="38"/>
  <c r="X170" i="38" s="1"/>
  <c r="W283" i="38"/>
  <c r="X283" i="38" s="1"/>
  <c r="W285" i="38"/>
  <c r="X285" i="38" s="1"/>
  <c r="W294" i="38"/>
  <c r="X294" i="38" s="1"/>
  <c r="W323" i="38"/>
  <c r="X323" i="38" s="1"/>
  <c r="W331" i="38"/>
  <c r="X331" i="38" s="1"/>
  <c r="W382" i="38"/>
  <c r="X382" i="38" s="1"/>
  <c r="W384" i="38"/>
  <c r="X384" i="38" s="1"/>
  <c r="W392" i="38"/>
  <c r="X392" i="38" s="1"/>
  <c r="W399" i="38"/>
  <c r="X399" i="38" s="1"/>
  <c r="W416" i="38"/>
  <c r="X416" i="38" s="1"/>
  <c r="F168" i="35"/>
  <c r="F172" i="35" s="1"/>
  <c r="V362" i="37"/>
  <c r="W362" i="37" s="1"/>
  <c r="X362" i="37" s="1"/>
  <c r="Y362" i="37" s="1"/>
  <c r="N363" i="37"/>
  <c r="X363" i="37" s="1"/>
  <c r="Y363" i="37" s="1"/>
  <c r="N406" i="37"/>
  <c r="N507" i="37"/>
  <c r="X507" i="37" s="1"/>
  <c r="Y507" i="37" s="1"/>
  <c r="V502" i="37"/>
  <c r="W502" i="37" s="1"/>
  <c r="X502" i="37" s="1"/>
  <c r="Y502" i="37" s="1"/>
  <c r="W16" i="38"/>
  <c r="X16" i="38" s="1"/>
  <c r="U29" i="38"/>
  <c r="V29" i="38" s="1"/>
  <c r="W30" i="38"/>
  <c r="X30" i="38" s="1"/>
  <c r="M31" i="38"/>
  <c r="U32" i="38"/>
  <c r="V32" i="38" s="1"/>
  <c r="W32" i="38" s="1"/>
  <c r="X32" i="38" s="1"/>
  <c r="W36" i="38"/>
  <c r="X36" i="38" s="1"/>
  <c r="M39" i="38"/>
  <c r="W39" i="38" s="1"/>
  <c r="X39" i="38" s="1"/>
  <c r="U40" i="38"/>
  <c r="V40" i="38" s="1"/>
  <c r="U55" i="38"/>
  <c r="V55" i="38" s="1"/>
  <c r="W55" i="38" s="1"/>
  <c r="X55" i="38" s="1"/>
  <c r="W60" i="38"/>
  <c r="X60" i="38" s="1"/>
  <c r="U65" i="38"/>
  <c r="V65" i="38" s="1"/>
  <c r="W65" i="38" s="1"/>
  <c r="X65" i="38" s="1"/>
  <c r="U69" i="38"/>
  <c r="V69" i="38" s="1"/>
  <c r="W69" i="38" s="1"/>
  <c r="X69" i="38" s="1"/>
  <c r="U75" i="38"/>
  <c r="V75" i="38" s="1"/>
  <c r="W75" i="38" s="1"/>
  <c r="X75" i="38" s="1"/>
  <c r="U91" i="38"/>
  <c r="V91" i="38" s="1"/>
  <c r="W91" i="38" s="1"/>
  <c r="X91" i="38" s="1"/>
  <c r="M96" i="38"/>
  <c r="W96" i="38" s="1"/>
  <c r="X96" i="38" s="1"/>
  <c r="W98" i="38"/>
  <c r="X98" i="38" s="1"/>
  <c r="U105" i="38"/>
  <c r="V105" i="38" s="1"/>
  <c r="M105" i="38"/>
  <c r="M110" i="38"/>
  <c r="W110" i="38" s="1"/>
  <c r="X110" i="38" s="1"/>
  <c r="W158" i="38"/>
  <c r="X158" i="38" s="1"/>
  <c r="M364" i="38"/>
  <c r="M366" i="38"/>
  <c r="W427" i="38"/>
  <c r="X427" i="38" s="1"/>
  <c r="W432" i="38"/>
  <c r="X432" i="38" s="1"/>
  <c r="W434" i="38"/>
  <c r="X434" i="38" s="1"/>
  <c r="W436" i="38"/>
  <c r="X436" i="38" s="1"/>
  <c r="W438" i="38"/>
  <c r="X438" i="38" s="1"/>
  <c r="W440" i="38"/>
  <c r="X440" i="38" s="1"/>
  <c r="V613" i="37"/>
  <c r="W41" i="38"/>
  <c r="X41" i="38" s="1"/>
  <c r="U43" i="38"/>
  <c r="V43" i="38" s="1"/>
  <c r="W43" i="38" s="1"/>
  <c r="X43" i="38" s="1"/>
  <c r="U79" i="38"/>
  <c r="V79" i="38" s="1"/>
  <c r="W79" i="38" s="1"/>
  <c r="X79" i="38" s="1"/>
  <c r="U95" i="38"/>
  <c r="V95" i="38" s="1"/>
  <c r="M95" i="38"/>
  <c r="U109" i="38"/>
  <c r="V109" i="38" s="1"/>
  <c r="W109" i="38" s="1"/>
  <c r="X109" i="38" s="1"/>
  <c r="M109" i="38"/>
  <c r="W125" i="38"/>
  <c r="X125" i="38" s="1"/>
  <c r="M136" i="38"/>
  <c r="M123" i="38"/>
  <c r="U125" i="38"/>
  <c r="V125" i="38" s="1"/>
  <c r="U127" i="38"/>
  <c r="V127" i="38" s="1"/>
  <c r="W127" i="38" s="1"/>
  <c r="X127" i="38" s="1"/>
  <c r="U129" i="38"/>
  <c r="V129" i="38" s="1"/>
  <c r="W129" i="38" s="1"/>
  <c r="X129" i="38" s="1"/>
  <c r="U131" i="38"/>
  <c r="V131" i="38" s="1"/>
  <c r="W131" i="38" s="1"/>
  <c r="X131" i="38" s="1"/>
  <c r="U136" i="38"/>
  <c r="V136" i="38" s="1"/>
  <c r="U143" i="38"/>
  <c r="V143" i="38" s="1"/>
  <c r="W143" i="38" s="1"/>
  <c r="X143" i="38" s="1"/>
  <c r="M167" i="38"/>
  <c r="U168" i="38"/>
  <c r="V168" i="38" s="1"/>
  <c r="M171" i="38"/>
  <c r="U172" i="38"/>
  <c r="V172" i="38" s="1"/>
  <c r="U175" i="38"/>
  <c r="V175" i="38" s="1"/>
  <c r="W175" i="38" s="1"/>
  <c r="X175" i="38" s="1"/>
  <c r="U249" i="38"/>
  <c r="V249" i="38" s="1"/>
  <c r="W249" i="38" s="1"/>
  <c r="X249" i="38" s="1"/>
  <c r="U251" i="38"/>
  <c r="V251" i="38" s="1"/>
  <c r="W251" i="38" s="1"/>
  <c r="X251" i="38" s="1"/>
  <c r="U298" i="38"/>
  <c r="V298" i="38" s="1"/>
  <c r="U326" i="38"/>
  <c r="V326" i="38" s="1"/>
  <c r="W326" i="38" s="1"/>
  <c r="X326" i="38" s="1"/>
  <c r="U330" i="38"/>
  <c r="V330" i="38" s="1"/>
  <c r="W330" i="38" s="1"/>
  <c r="X330" i="38" s="1"/>
  <c r="U332" i="38"/>
  <c r="V332" i="38" s="1"/>
  <c r="W332" i="38" s="1"/>
  <c r="X332" i="38" s="1"/>
  <c r="U334" i="38"/>
  <c r="V334" i="38" s="1"/>
  <c r="W334" i="38" s="1"/>
  <c r="X334" i="38" s="1"/>
  <c r="U336" i="38"/>
  <c r="V336" i="38" s="1"/>
  <c r="W336" i="38" s="1"/>
  <c r="X336" i="38" s="1"/>
  <c r="U340" i="38"/>
  <c r="V340" i="38" s="1"/>
  <c r="W340" i="38" s="1"/>
  <c r="X340" i="38" s="1"/>
  <c r="U351" i="38"/>
  <c r="V351" i="38" s="1"/>
  <c r="W351" i="38" s="1"/>
  <c r="X351" i="38" s="1"/>
  <c r="U353" i="38"/>
  <c r="V353" i="38" s="1"/>
  <c r="W353" i="38" s="1"/>
  <c r="X353" i="38" s="1"/>
  <c r="M357" i="38"/>
  <c r="U363" i="38"/>
  <c r="V363" i="38" s="1"/>
  <c r="W363" i="38" s="1"/>
  <c r="X363" i="38" s="1"/>
  <c r="U364" i="38"/>
  <c r="V364" i="38" s="1"/>
  <c r="U365" i="38"/>
  <c r="V365" i="38" s="1"/>
  <c r="W365" i="38" s="1"/>
  <c r="X365" i="38" s="1"/>
  <c r="U366" i="38"/>
  <c r="V366" i="38" s="1"/>
  <c r="W366" i="38" s="1"/>
  <c r="X366" i="38" s="1"/>
  <c r="U371" i="38"/>
  <c r="V371" i="38" s="1"/>
  <c r="W371" i="38" s="1"/>
  <c r="X371" i="38" s="1"/>
  <c r="U373" i="38"/>
  <c r="V373" i="38" s="1"/>
  <c r="W373" i="38" s="1"/>
  <c r="X373" i="38" s="1"/>
  <c r="U385" i="38"/>
  <c r="V385" i="38" s="1"/>
  <c r="W385" i="38" s="1"/>
  <c r="X385" i="38" s="1"/>
  <c r="U387" i="38"/>
  <c r="V387" i="38" s="1"/>
  <c r="W387" i="38" s="1"/>
  <c r="X387" i="38" s="1"/>
  <c r="U389" i="38"/>
  <c r="V389" i="38" s="1"/>
  <c r="W389" i="38" s="1"/>
  <c r="X389" i="38" s="1"/>
  <c r="U391" i="38"/>
  <c r="V391" i="38" s="1"/>
  <c r="W391" i="38" s="1"/>
  <c r="X391" i="38" s="1"/>
  <c r="U393" i="38"/>
  <c r="V393" i="38" s="1"/>
  <c r="W393" i="38" s="1"/>
  <c r="X393" i="38" s="1"/>
  <c r="U395" i="38"/>
  <c r="V395" i="38" s="1"/>
  <c r="W395" i="38" s="1"/>
  <c r="X395" i="38" s="1"/>
  <c r="U398" i="38"/>
  <c r="V398" i="38" s="1"/>
  <c r="W398" i="38" s="1"/>
  <c r="X398" i="38" s="1"/>
  <c r="U400" i="38"/>
  <c r="V400" i="38" s="1"/>
  <c r="W400" i="38" s="1"/>
  <c r="X400" i="38" s="1"/>
  <c r="U402" i="38"/>
  <c r="V402" i="38" s="1"/>
  <c r="W402" i="38" s="1"/>
  <c r="X402" i="38" s="1"/>
  <c r="U406" i="38"/>
  <c r="V406" i="38" s="1"/>
  <c r="U409" i="38"/>
  <c r="V409" i="38" s="1"/>
  <c r="M412" i="38"/>
  <c r="U418" i="38"/>
  <c r="V418" i="38" s="1"/>
  <c r="W418" i="38" s="1"/>
  <c r="X418" i="38" s="1"/>
  <c r="U420" i="38"/>
  <c r="V420" i="38" s="1"/>
  <c r="W420" i="38" s="1"/>
  <c r="X420" i="38" s="1"/>
  <c r="U423" i="38"/>
  <c r="V423" i="38" s="1"/>
  <c r="W423" i="38" s="1"/>
  <c r="X423" i="38" s="1"/>
  <c r="W424" i="38"/>
  <c r="X424" i="38" s="1"/>
  <c r="M429" i="38"/>
  <c r="W429" i="38" s="1"/>
  <c r="X429" i="38" s="1"/>
  <c r="M430" i="38"/>
  <c r="W430" i="38" s="1"/>
  <c r="X430" i="38" s="1"/>
  <c r="U441" i="38"/>
  <c r="V441" i="38" s="1"/>
  <c r="W441" i="38" s="1"/>
  <c r="X441" i="38" s="1"/>
  <c r="U445" i="38"/>
  <c r="V445" i="38" s="1"/>
  <c r="W445" i="38" s="1"/>
  <c r="X445" i="38" s="1"/>
  <c r="U449" i="38"/>
  <c r="V449" i="38" s="1"/>
  <c r="W449" i="38" s="1"/>
  <c r="X449" i="38" s="1"/>
  <c r="U453" i="38"/>
  <c r="V453" i="38" s="1"/>
  <c r="W453" i="38" s="1"/>
  <c r="X453" i="38" s="1"/>
  <c r="U457" i="38"/>
  <c r="V457" i="38" s="1"/>
  <c r="W457" i="38" s="1"/>
  <c r="X457" i="38" s="1"/>
  <c r="W465" i="38"/>
  <c r="X465" i="38" s="1"/>
  <c r="W477" i="38"/>
  <c r="X477" i="38" s="1"/>
  <c r="K490" i="38"/>
  <c r="U490" i="38" s="1"/>
  <c r="V490" i="38" s="1"/>
  <c r="U491" i="38"/>
  <c r="V491" i="38" s="1"/>
  <c r="W491" i="38" s="1"/>
  <c r="X491" i="38" s="1"/>
  <c r="U493" i="38"/>
  <c r="V493" i="38" s="1"/>
  <c r="W493" i="38" s="1"/>
  <c r="X493" i="38" s="1"/>
  <c r="W495" i="38"/>
  <c r="X495" i="38" s="1"/>
  <c r="W498" i="38"/>
  <c r="X498" i="38" s="1"/>
  <c r="W512" i="38"/>
  <c r="X512" i="38" s="1"/>
  <c r="K519" i="38"/>
  <c r="U519" i="38" s="1"/>
  <c r="V519" i="38" s="1"/>
  <c r="U520" i="38"/>
  <c r="V520" i="38" s="1"/>
  <c r="M520" i="38"/>
  <c r="W520" i="38" s="1"/>
  <c r="X520" i="38" s="1"/>
  <c r="W521" i="38"/>
  <c r="X521" i="38" s="1"/>
  <c r="K522" i="38"/>
  <c r="U522" i="38" s="1"/>
  <c r="V522" i="38" s="1"/>
  <c r="U524" i="38"/>
  <c r="V524" i="38" s="1"/>
  <c r="W525" i="38"/>
  <c r="X525" i="38" s="1"/>
  <c r="W532" i="38"/>
  <c r="X532" i="38" s="1"/>
  <c r="W534" i="38"/>
  <c r="X534" i="38" s="1"/>
  <c r="W536" i="38"/>
  <c r="X536" i="38" s="1"/>
  <c r="K537" i="38"/>
  <c r="U537" i="38" s="1"/>
  <c r="V537" i="38" s="1"/>
  <c r="W543" i="38"/>
  <c r="X543" i="38" s="1"/>
  <c r="K544" i="38"/>
  <c r="U544" i="38" s="1"/>
  <c r="V544" i="38" s="1"/>
  <c r="K26" i="40"/>
  <c r="M26" i="40" s="1"/>
  <c r="W29" i="38"/>
  <c r="X29" i="38" s="1"/>
  <c r="U51" i="38"/>
  <c r="V51" i="38" s="1"/>
  <c r="W51" i="38" s="1"/>
  <c r="X51" i="38" s="1"/>
  <c r="U58" i="38"/>
  <c r="V58" i="38" s="1"/>
  <c r="W58" i="38" s="1"/>
  <c r="X58" i="38" s="1"/>
  <c r="U73" i="38"/>
  <c r="V73" i="38" s="1"/>
  <c r="W73" i="38" s="1"/>
  <c r="X73" i="38" s="1"/>
  <c r="U77" i="38"/>
  <c r="V77" i="38" s="1"/>
  <c r="W77" i="38" s="1"/>
  <c r="X77" i="38" s="1"/>
  <c r="U81" i="38"/>
  <c r="V81" i="38" s="1"/>
  <c r="W81" i="38" s="1"/>
  <c r="X81" i="38" s="1"/>
  <c r="U85" i="38"/>
  <c r="V85" i="38" s="1"/>
  <c r="W85" i="38" s="1"/>
  <c r="X85" i="38" s="1"/>
  <c r="U89" i="38"/>
  <c r="V89" i="38" s="1"/>
  <c r="W89" i="38" s="1"/>
  <c r="X89" i="38" s="1"/>
  <c r="U93" i="38"/>
  <c r="V93" i="38" s="1"/>
  <c r="W93" i="38" s="1"/>
  <c r="X93" i="38" s="1"/>
  <c r="W107" i="38"/>
  <c r="X107" i="38" s="1"/>
  <c r="W111" i="38"/>
  <c r="X111" i="38" s="1"/>
  <c r="W118" i="38"/>
  <c r="X118" i="38" s="1"/>
  <c r="U123" i="38"/>
  <c r="V123" i="38" s="1"/>
  <c r="W132" i="38"/>
  <c r="X132" i="38" s="1"/>
  <c r="U138" i="38"/>
  <c r="V138" i="38" s="1"/>
  <c r="W138" i="38" s="1"/>
  <c r="X138" i="38" s="1"/>
  <c r="U140" i="38"/>
  <c r="V140" i="38" s="1"/>
  <c r="W140" i="38" s="1"/>
  <c r="X140" i="38" s="1"/>
  <c r="U142" i="38"/>
  <c r="V142" i="38" s="1"/>
  <c r="W142" i="38" s="1"/>
  <c r="X142" i="38" s="1"/>
  <c r="K144" i="38"/>
  <c r="U144" i="38" s="1"/>
  <c r="V144" i="38" s="1"/>
  <c r="W144" i="38" s="1"/>
  <c r="X144" i="38" s="1"/>
  <c r="W148" i="38"/>
  <c r="X148" i="38" s="1"/>
  <c r="W150" i="38"/>
  <c r="X150" i="38" s="1"/>
  <c r="W152" i="38"/>
  <c r="X152" i="38" s="1"/>
  <c r="U155" i="38"/>
  <c r="V155" i="38" s="1"/>
  <c r="W155" i="38" s="1"/>
  <c r="X155" i="38" s="1"/>
  <c r="W156" i="38"/>
  <c r="X156" i="38" s="1"/>
  <c r="W159" i="38"/>
  <c r="X159" i="38" s="1"/>
  <c r="W163" i="38"/>
  <c r="X163" i="38" s="1"/>
  <c r="U164" i="38"/>
  <c r="V164" i="38" s="1"/>
  <c r="W164" i="38" s="1"/>
  <c r="X164" i="38" s="1"/>
  <c r="U167" i="38"/>
  <c r="V167" i="38" s="1"/>
  <c r="W169" i="38"/>
  <c r="X169" i="38" s="1"/>
  <c r="U171" i="38"/>
  <c r="V171" i="38" s="1"/>
  <c r="U176" i="38"/>
  <c r="V176" i="38" s="1"/>
  <c r="W176" i="38" s="1"/>
  <c r="X176" i="38" s="1"/>
  <c r="W178" i="38"/>
  <c r="X178" i="38" s="1"/>
  <c r="U180" i="38"/>
  <c r="V180" i="38" s="1"/>
  <c r="W180" i="38" s="1"/>
  <c r="X180" i="38" s="1"/>
  <c r="W182" i="38"/>
  <c r="X182" i="38" s="1"/>
  <c r="W185" i="38"/>
  <c r="X185" i="38" s="1"/>
  <c r="U187" i="38"/>
  <c r="V187" i="38" s="1"/>
  <c r="W187" i="38" s="1"/>
  <c r="X187" i="38" s="1"/>
  <c r="W189" i="38"/>
  <c r="X189" i="38" s="1"/>
  <c r="U191" i="38"/>
  <c r="V191" i="38" s="1"/>
  <c r="W191" i="38" s="1"/>
  <c r="X191" i="38" s="1"/>
  <c r="W193" i="38"/>
  <c r="X193" i="38" s="1"/>
  <c r="U195" i="38"/>
  <c r="V195" i="38" s="1"/>
  <c r="W195" i="38" s="1"/>
  <c r="X195" i="38" s="1"/>
  <c r="W197" i="38"/>
  <c r="X197" i="38" s="1"/>
  <c r="U199" i="38"/>
  <c r="V199" i="38" s="1"/>
  <c r="W199" i="38" s="1"/>
  <c r="X199" i="38" s="1"/>
  <c r="W201" i="38"/>
  <c r="X201" i="38" s="1"/>
  <c r="U203" i="38"/>
  <c r="V203" i="38" s="1"/>
  <c r="W203" i="38" s="1"/>
  <c r="X203" i="38" s="1"/>
  <c r="W205" i="38"/>
  <c r="X205" i="38" s="1"/>
  <c r="U207" i="38"/>
  <c r="V207" i="38" s="1"/>
  <c r="W207" i="38" s="1"/>
  <c r="X207" i="38" s="1"/>
  <c r="W209" i="38"/>
  <c r="X209" i="38" s="1"/>
  <c r="U211" i="38"/>
  <c r="V211" i="38" s="1"/>
  <c r="W211" i="38" s="1"/>
  <c r="X211" i="38" s="1"/>
  <c r="W213" i="38"/>
  <c r="X213" i="38" s="1"/>
  <c r="U215" i="38"/>
  <c r="V215" i="38" s="1"/>
  <c r="W215" i="38" s="1"/>
  <c r="X215" i="38" s="1"/>
  <c r="W217" i="38"/>
  <c r="X217" i="38" s="1"/>
  <c r="U219" i="38"/>
  <c r="V219" i="38" s="1"/>
  <c r="W219" i="38" s="1"/>
  <c r="X219" i="38" s="1"/>
  <c r="W221" i="38"/>
  <c r="X221" i="38" s="1"/>
  <c r="U223" i="38"/>
  <c r="V223" i="38" s="1"/>
  <c r="W223" i="38" s="1"/>
  <c r="X223" i="38" s="1"/>
  <c r="W225" i="38"/>
  <c r="X225" i="38" s="1"/>
  <c r="U227" i="38"/>
  <c r="V227" i="38" s="1"/>
  <c r="W227" i="38" s="1"/>
  <c r="X227" i="38" s="1"/>
  <c r="W229" i="38"/>
  <c r="X229" i="38" s="1"/>
  <c r="U231" i="38"/>
  <c r="V231" i="38" s="1"/>
  <c r="W231" i="38" s="1"/>
  <c r="X231" i="38" s="1"/>
  <c r="W233" i="38"/>
  <c r="X233" i="38" s="1"/>
  <c r="U235" i="38"/>
  <c r="V235" i="38" s="1"/>
  <c r="W235" i="38" s="1"/>
  <c r="X235" i="38" s="1"/>
  <c r="W237" i="38"/>
  <c r="X237" i="38" s="1"/>
  <c r="U239" i="38"/>
  <c r="V239" i="38" s="1"/>
  <c r="W239" i="38" s="1"/>
  <c r="X239" i="38" s="1"/>
  <c r="W241" i="38"/>
  <c r="X241" i="38" s="1"/>
  <c r="U243" i="38"/>
  <c r="V243" i="38" s="1"/>
  <c r="W243" i="38" s="1"/>
  <c r="X243" i="38" s="1"/>
  <c r="W245" i="38"/>
  <c r="X245" i="38" s="1"/>
  <c r="U247" i="38"/>
  <c r="V247" i="38" s="1"/>
  <c r="W247" i="38" s="1"/>
  <c r="X247" i="38" s="1"/>
  <c r="U252" i="38"/>
  <c r="V252" i="38" s="1"/>
  <c r="W252" i="38" s="1"/>
  <c r="X252" i="38" s="1"/>
  <c r="U259" i="38"/>
  <c r="V259" i="38" s="1"/>
  <c r="W259" i="38" s="1"/>
  <c r="X259" i="38" s="1"/>
  <c r="U261" i="38"/>
  <c r="V261" i="38" s="1"/>
  <c r="W261" i="38" s="1"/>
  <c r="X261" i="38" s="1"/>
  <c r="U263" i="38"/>
  <c r="V263" i="38" s="1"/>
  <c r="W263" i="38" s="1"/>
  <c r="X263" i="38" s="1"/>
  <c r="U265" i="38"/>
  <c r="V265" i="38" s="1"/>
  <c r="W265" i="38" s="1"/>
  <c r="X265" i="38" s="1"/>
  <c r="U267" i="38"/>
  <c r="V267" i="38" s="1"/>
  <c r="W267" i="38" s="1"/>
  <c r="X267" i="38" s="1"/>
  <c r="U269" i="38"/>
  <c r="V269" i="38" s="1"/>
  <c r="W269" i="38" s="1"/>
  <c r="X269" i="38" s="1"/>
  <c r="U271" i="38"/>
  <c r="V271" i="38" s="1"/>
  <c r="W271" i="38" s="1"/>
  <c r="X271" i="38" s="1"/>
  <c r="U273" i="38"/>
  <c r="V273" i="38" s="1"/>
  <c r="W273" i="38" s="1"/>
  <c r="X273" i="38" s="1"/>
  <c r="U275" i="38"/>
  <c r="V275" i="38" s="1"/>
  <c r="W275" i="38" s="1"/>
  <c r="X275" i="38" s="1"/>
  <c r="U277" i="38"/>
  <c r="V277" i="38" s="1"/>
  <c r="W277" i="38" s="1"/>
  <c r="X277" i="38" s="1"/>
  <c r="U279" i="38"/>
  <c r="V279" i="38" s="1"/>
  <c r="W279" i="38" s="1"/>
  <c r="X279" i="38" s="1"/>
  <c r="U281" i="38"/>
  <c r="V281" i="38" s="1"/>
  <c r="W281" i="38" s="1"/>
  <c r="X281" i="38" s="1"/>
  <c r="U284" i="38"/>
  <c r="V284" i="38" s="1"/>
  <c r="W284" i="38" s="1"/>
  <c r="X284" i="38" s="1"/>
  <c r="U288" i="38"/>
  <c r="V288" i="38" s="1"/>
  <c r="W288" i="38" s="1"/>
  <c r="X288" i="38" s="1"/>
  <c r="W293" i="38"/>
  <c r="X293" i="38" s="1"/>
  <c r="K300" i="38"/>
  <c r="U300" i="38" s="1"/>
  <c r="V300" i="38" s="1"/>
  <c r="W300" i="38" s="1"/>
  <c r="X300" i="38" s="1"/>
  <c r="W301" i="38"/>
  <c r="X301" i="38" s="1"/>
  <c r="W302" i="38"/>
  <c r="X302" i="38" s="1"/>
  <c r="U303" i="38"/>
  <c r="V303" i="38" s="1"/>
  <c r="W303" i="38" s="1"/>
  <c r="X303" i="38" s="1"/>
  <c r="U306" i="38"/>
  <c r="V306" i="38" s="1"/>
  <c r="W306" i="38" s="1"/>
  <c r="X306" i="38" s="1"/>
  <c r="U309" i="38"/>
  <c r="V309" i="38" s="1"/>
  <c r="W309" i="38" s="1"/>
  <c r="X309" i="38" s="1"/>
  <c r="U313" i="38"/>
  <c r="V313" i="38" s="1"/>
  <c r="W313" i="38" s="1"/>
  <c r="X313" i="38" s="1"/>
  <c r="U315" i="38"/>
  <c r="V315" i="38" s="1"/>
  <c r="W315" i="38" s="1"/>
  <c r="X315" i="38" s="1"/>
  <c r="U317" i="38"/>
  <c r="V317" i="38" s="1"/>
  <c r="W317" i="38" s="1"/>
  <c r="X317" i="38" s="1"/>
  <c r="U327" i="38"/>
  <c r="V327" i="38" s="1"/>
  <c r="W327" i="38" s="1"/>
  <c r="X327" i="38" s="1"/>
  <c r="U345" i="38"/>
  <c r="V345" i="38" s="1"/>
  <c r="W345" i="38" s="1"/>
  <c r="X345" i="38" s="1"/>
  <c r="U347" i="38"/>
  <c r="V347" i="38" s="1"/>
  <c r="W347" i="38" s="1"/>
  <c r="X347" i="38" s="1"/>
  <c r="U357" i="38"/>
  <c r="V357" i="38" s="1"/>
  <c r="W357" i="38" s="1"/>
  <c r="X357" i="38" s="1"/>
  <c r="W361" i="38"/>
  <c r="X361" i="38" s="1"/>
  <c r="U362" i="38"/>
  <c r="V362" i="38" s="1"/>
  <c r="W362" i="38" s="1"/>
  <c r="X362" i="38" s="1"/>
  <c r="K367" i="38"/>
  <c r="U367" i="38" s="1"/>
  <c r="V367" i="38" s="1"/>
  <c r="W367" i="38" s="1"/>
  <c r="X367" i="38" s="1"/>
  <c r="U376" i="38"/>
  <c r="V376" i="38" s="1"/>
  <c r="W376" i="38" s="1"/>
  <c r="X376" i="38" s="1"/>
  <c r="U378" i="38"/>
  <c r="V378" i="38" s="1"/>
  <c r="W378" i="38" s="1"/>
  <c r="X378" i="38" s="1"/>
  <c r="U380" i="38"/>
  <c r="V380" i="38" s="1"/>
  <c r="W380" i="38" s="1"/>
  <c r="X380" i="38" s="1"/>
  <c r="K407" i="38"/>
  <c r="U407" i="38" s="1"/>
  <c r="V407" i="38" s="1"/>
  <c r="W407" i="38" s="1"/>
  <c r="X407" i="38" s="1"/>
  <c r="U408" i="38"/>
  <c r="V408" i="38" s="1"/>
  <c r="W408" i="38" s="1"/>
  <c r="X408" i="38" s="1"/>
  <c r="U412" i="38"/>
  <c r="V412" i="38" s="1"/>
  <c r="U417" i="38"/>
  <c r="V417" i="38" s="1"/>
  <c r="U419" i="38"/>
  <c r="V419" i="38" s="1"/>
  <c r="W419" i="38" s="1"/>
  <c r="X419" i="38" s="1"/>
  <c r="K421" i="38"/>
  <c r="U421" i="38" s="1"/>
  <c r="V421" i="38" s="1"/>
  <c r="W421" i="38" s="1"/>
  <c r="X421" i="38" s="1"/>
  <c r="U422" i="38"/>
  <c r="V422" i="38" s="1"/>
  <c r="W422" i="38" s="1"/>
  <c r="X422" i="38" s="1"/>
  <c r="U426" i="38"/>
  <c r="V426" i="38" s="1"/>
  <c r="W426" i="38" s="1"/>
  <c r="X426" i="38" s="1"/>
  <c r="U428" i="38"/>
  <c r="V428" i="38" s="1"/>
  <c r="W428" i="38" s="1"/>
  <c r="X428" i="38" s="1"/>
  <c r="U433" i="38"/>
  <c r="V433" i="38" s="1"/>
  <c r="W433" i="38" s="1"/>
  <c r="X433" i="38" s="1"/>
  <c r="U435" i="38"/>
  <c r="V435" i="38" s="1"/>
  <c r="W435" i="38" s="1"/>
  <c r="X435" i="38" s="1"/>
  <c r="U437" i="38"/>
  <c r="V437" i="38" s="1"/>
  <c r="W437" i="38" s="1"/>
  <c r="X437" i="38" s="1"/>
  <c r="U439" i="38"/>
  <c r="V439" i="38" s="1"/>
  <c r="W439" i="38" s="1"/>
  <c r="X439" i="38" s="1"/>
  <c r="U442" i="38"/>
  <c r="V442" i="38" s="1"/>
  <c r="W442" i="38" s="1"/>
  <c r="X442" i="38" s="1"/>
  <c r="U446" i="38"/>
  <c r="V446" i="38" s="1"/>
  <c r="W446" i="38" s="1"/>
  <c r="X446" i="38" s="1"/>
  <c r="U450" i="38"/>
  <c r="V450" i="38" s="1"/>
  <c r="W450" i="38" s="1"/>
  <c r="X450" i="38" s="1"/>
  <c r="U454" i="38"/>
  <c r="V454" i="38" s="1"/>
  <c r="W454" i="38" s="1"/>
  <c r="X454" i="38" s="1"/>
  <c r="U458" i="38"/>
  <c r="V458" i="38" s="1"/>
  <c r="W458" i="38" s="1"/>
  <c r="X458" i="38" s="1"/>
  <c r="K460" i="38"/>
  <c r="U460" i="38" s="1"/>
  <c r="V460" i="38" s="1"/>
  <c r="K462" i="38"/>
  <c r="U473" i="38"/>
  <c r="V473" i="38" s="1"/>
  <c r="W473" i="38" s="1"/>
  <c r="X473" i="38" s="1"/>
  <c r="W480" i="38"/>
  <c r="X480" i="38" s="1"/>
  <c r="U487" i="38"/>
  <c r="V487" i="38" s="1"/>
  <c r="W487" i="38" s="1"/>
  <c r="X487" i="38" s="1"/>
  <c r="U496" i="38"/>
  <c r="V496" i="38" s="1"/>
  <c r="W496" i="38" s="1"/>
  <c r="X496" i="38" s="1"/>
  <c r="W499" i="38"/>
  <c r="X499" i="38" s="1"/>
  <c r="U500" i="38"/>
  <c r="V500" i="38" s="1"/>
  <c r="W500" i="38" s="1"/>
  <c r="X500" i="38" s="1"/>
  <c r="W505" i="38"/>
  <c r="X505" i="38" s="1"/>
  <c r="W507" i="38"/>
  <c r="X507" i="38" s="1"/>
  <c r="K523" i="38"/>
  <c r="M523" i="38" s="1"/>
  <c r="W530" i="38"/>
  <c r="X530" i="38" s="1"/>
  <c r="U538" i="38"/>
  <c r="V538" i="38" s="1"/>
  <c r="W538" i="38" s="1"/>
  <c r="X538" i="38" s="1"/>
  <c r="U545" i="38"/>
  <c r="V545" i="38" s="1"/>
  <c r="W545" i="38" s="1"/>
  <c r="X545" i="38" s="1"/>
  <c r="K547" i="38"/>
  <c r="U547" i="38" s="1"/>
  <c r="V547" i="38" s="1"/>
  <c r="W554" i="38"/>
  <c r="X554" i="38" s="1"/>
  <c r="W598" i="38"/>
  <c r="X598" i="38" s="1"/>
  <c r="U598" i="38"/>
  <c r="V598" i="38" s="1"/>
  <c r="M6" i="40"/>
  <c r="T6" i="40" s="1"/>
  <c r="U6" i="40" s="1"/>
  <c r="T10" i="40"/>
  <c r="U10" i="40" s="1"/>
  <c r="M10" i="40"/>
  <c r="K15" i="40"/>
  <c r="T15" i="40" s="1"/>
  <c r="U15" i="40" s="1"/>
  <c r="M19" i="40"/>
  <c r="T19" i="40" s="1"/>
  <c r="U19" i="40" s="1"/>
  <c r="M32" i="40"/>
  <c r="T32" i="40" s="1"/>
  <c r="U32" i="40" s="1"/>
  <c r="U325" i="38"/>
  <c r="V325" i="38" s="1"/>
  <c r="W325" i="38" s="1"/>
  <c r="X325" i="38" s="1"/>
  <c r="U370" i="38"/>
  <c r="V370" i="38" s="1"/>
  <c r="W370" i="38" s="1"/>
  <c r="X370" i="38" s="1"/>
  <c r="W406" i="38"/>
  <c r="X406" i="38" s="1"/>
  <c r="K466" i="38"/>
  <c r="U466" i="38" s="1"/>
  <c r="V466" i="38" s="1"/>
  <c r="W466" i="38" s="1"/>
  <c r="X466" i="38" s="1"/>
  <c r="W471" i="38"/>
  <c r="X471" i="38" s="1"/>
  <c r="K478" i="38"/>
  <c r="U478" i="38" s="1"/>
  <c r="V478" i="38" s="1"/>
  <c r="W526" i="38"/>
  <c r="X526" i="38" s="1"/>
  <c r="W628" i="38"/>
  <c r="X628" i="38" s="1"/>
  <c r="K322" i="38"/>
  <c r="K342" i="38"/>
  <c r="U342" i="38" s="1"/>
  <c r="V342" i="38" s="1"/>
  <c r="K405" i="38"/>
  <c r="U405" i="38" s="1"/>
  <c r="V405" i="38" s="1"/>
  <c r="W405" i="38" s="1"/>
  <c r="X405" i="38" s="1"/>
  <c r="K417" i="38"/>
  <c r="K461" i="38"/>
  <c r="U461" i="38" s="1"/>
  <c r="V461" i="38" s="1"/>
  <c r="W461" i="38" s="1"/>
  <c r="X461" i="38" s="1"/>
  <c r="U467" i="38"/>
  <c r="V467" i="38" s="1"/>
  <c r="W467" i="38" s="1"/>
  <c r="X467" i="38" s="1"/>
  <c r="U479" i="38"/>
  <c r="V479" i="38" s="1"/>
  <c r="W479" i="38" s="1"/>
  <c r="X479" i="38" s="1"/>
  <c r="W483" i="38"/>
  <c r="X483" i="38" s="1"/>
  <c r="U492" i="38"/>
  <c r="V492" i="38" s="1"/>
  <c r="W492" i="38" s="1"/>
  <c r="X492" i="38" s="1"/>
  <c r="K494" i="38"/>
  <c r="U494" i="38" s="1"/>
  <c r="V494" i="38" s="1"/>
  <c r="W497" i="38"/>
  <c r="X497" i="38" s="1"/>
  <c r="M509" i="38"/>
  <c r="W509" i="38"/>
  <c r="X509" i="38" s="1"/>
  <c r="U510" i="38"/>
  <c r="V510" i="38" s="1"/>
  <c r="M510" i="38"/>
  <c r="U584" i="38"/>
  <c r="V584" i="38" s="1"/>
  <c r="W584" i="38" s="1"/>
  <c r="X584" i="38" s="1"/>
  <c r="U644" i="38"/>
  <c r="V644" i="38" s="1"/>
  <c r="W644" i="38"/>
  <c r="X644" i="38" s="1"/>
  <c r="T16" i="40"/>
  <c r="U16" i="40" s="1"/>
  <c r="W575" i="38"/>
  <c r="X575" i="38" s="1"/>
  <c r="T76" i="40"/>
  <c r="U76" i="40" s="1"/>
  <c r="M80" i="40"/>
  <c r="T80" i="40" s="1"/>
  <c r="U80" i="40" s="1"/>
  <c r="M101" i="40"/>
  <c r="T101" i="40" s="1"/>
  <c r="U101" i="40" s="1"/>
  <c r="T135" i="40"/>
  <c r="U135" i="40" s="1"/>
  <c r="M221" i="40"/>
  <c r="T221" i="40" s="1"/>
  <c r="U221" i="40" s="1"/>
  <c r="T241" i="40"/>
  <c r="U241" i="40" s="1"/>
  <c r="T254" i="40"/>
  <c r="U254" i="40" s="1"/>
  <c r="M257" i="40"/>
  <c r="T257" i="40" s="1"/>
  <c r="U257" i="40" s="1"/>
  <c r="T275" i="40"/>
  <c r="U275" i="40" s="1"/>
  <c r="T288" i="40"/>
  <c r="U288" i="40" s="1"/>
  <c r="T339" i="40"/>
  <c r="U339" i="40" s="1"/>
  <c r="T353" i="40"/>
  <c r="U353" i="40" s="1"/>
  <c r="M366" i="40"/>
  <c r="T366" i="40" s="1"/>
  <c r="U366" i="40" s="1"/>
  <c r="M385" i="40"/>
  <c r="T385" i="40" s="1"/>
  <c r="U385" i="40" s="1"/>
  <c r="T400" i="40"/>
  <c r="U400" i="40" s="1"/>
  <c r="M441" i="40"/>
  <c r="T441" i="40" s="1"/>
  <c r="U441" i="40" s="1"/>
  <c r="T447" i="40"/>
  <c r="U447" i="40" s="1"/>
  <c r="T497" i="40"/>
  <c r="U497" i="40" s="1"/>
  <c r="T333" i="43"/>
  <c r="U333" i="43" s="1"/>
  <c r="T504" i="43"/>
  <c r="U504" i="43" s="1"/>
  <c r="K508" i="38"/>
  <c r="U508" i="38" s="1"/>
  <c r="V508" i="38" s="1"/>
  <c r="K518" i="38"/>
  <c r="U518" i="38" s="1"/>
  <c r="V518" i="38" s="1"/>
  <c r="W620" i="38"/>
  <c r="X620" i="38" s="1"/>
  <c r="M8" i="40"/>
  <c r="T8" i="40" s="1"/>
  <c r="U8" i="40" s="1"/>
  <c r="T29" i="40"/>
  <c r="U29" i="40" s="1"/>
  <c r="T30" i="40"/>
  <c r="U30" i="40" s="1"/>
  <c r="T57" i="40"/>
  <c r="U57" i="40" s="1"/>
  <c r="T58" i="40"/>
  <c r="U58" i="40" s="1"/>
  <c r="T66" i="40"/>
  <c r="U66" i="40" s="1"/>
  <c r="T70" i="40"/>
  <c r="U70" i="40" s="1"/>
  <c r="T71" i="40"/>
  <c r="U71" i="40" s="1"/>
  <c r="T73" i="40"/>
  <c r="U73" i="40" s="1"/>
  <c r="M74" i="40"/>
  <c r="T74" i="40" s="1"/>
  <c r="U74" i="40" s="1"/>
  <c r="T94" i="40"/>
  <c r="U94" i="40" s="1"/>
  <c r="M95" i="40"/>
  <c r="T95" i="40" s="1"/>
  <c r="U95" i="40" s="1"/>
  <c r="T104" i="40"/>
  <c r="U104" i="40" s="1"/>
  <c r="T114" i="40"/>
  <c r="U114" i="40" s="1"/>
  <c r="T120" i="40"/>
  <c r="U120" i="40" s="1"/>
  <c r="T122" i="40"/>
  <c r="U122" i="40" s="1"/>
  <c r="T152" i="40"/>
  <c r="U152" i="40" s="1"/>
  <c r="T222" i="40"/>
  <c r="U222" i="40" s="1"/>
  <c r="T245" i="40"/>
  <c r="U245" i="40" s="1"/>
  <c r="T277" i="40"/>
  <c r="U277" i="40" s="1"/>
  <c r="T279" i="40"/>
  <c r="U279" i="40" s="1"/>
  <c r="M283" i="40"/>
  <c r="T283" i="40" s="1"/>
  <c r="U283" i="40" s="1"/>
  <c r="T317" i="40"/>
  <c r="U317" i="40" s="1"/>
  <c r="T365" i="40"/>
  <c r="U365" i="40" s="1"/>
  <c r="T379" i="40"/>
  <c r="U379" i="40" s="1"/>
  <c r="T384" i="40"/>
  <c r="U384" i="40" s="1"/>
  <c r="T433" i="40"/>
  <c r="U433" i="40" s="1"/>
  <c r="T459" i="40"/>
  <c r="U459" i="40" s="1"/>
  <c r="T468" i="40"/>
  <c r="U468" i="40" s="1"/>
  <c r="T530" i="40"/>
  <c r="U530" i="40" s="1"/>
  <c r="T404" i="43"/>
  <c r="U404" i="43" s="1"/>
  <c r="T44" i="40"/>
  <c r="U44" i="40" s="1"/>
  <c r="T63" i="40"/>
  <c r="U63" i="40" s="1"/>
  <c r="M79" i="40"/>
  <c r="T79" i="40" s="1"/>
  <c r="U79" i="40" s="1"/>
  <c r="T119" i="40"/>
  <c r="U119" i="40" s="1"/>
  <c r="T123" i="40"/>
  <c r="U123" i="40" s="1"/>
  <c r="M199" i="40"/>
  <c r="T199" i="40" s="1"/>
  <c r="U199" i="40" s="1"/>
  <c r="T213" i="40"/>
  <c r="U213" i="40" s="1"/>
  <c r="T214" i="40"/>
  <c r="U214" i="40" s="1"/>
  <c r="T216" i="40"/>
  <c r="U216" i="40" s="1"/>
  <c r="T220" i="40"/>
  <c r="U220" i="40" s="1"/>
  <c r="M232" i="40"/>
  <c r="T232" i="40" s="1"/>
  <c r="U232" i="40" s="1"/>
  <c r="T244" i="40"/>
  <c r="U244" i="40" s="1"/>
  <c r="T290" i="40"/>
  <c r="U290" i="40" s="1"/>
  <c r="M309" i="40"/>
  <c r="T309" i="40" s="1"/>
  <c r="U309" i="40" s="1"/>
  <c r="T408" i="40"/>
  <c r="U408" i="40" s="1"/>
  <c r="T410" i="40"/>
  <c r="U410" i="40" s="1"/>
  <c r="T412" i="40"/>
  <c r="U412" i="40" s="1"/>
  <c r="T414" i="40"/>
  <c r="U414" i="40" s="1"/>
  <c r="M426" i="40"/>
  <c r="T426" i="40" s="1"/>
  <c r="U426" i="40" s="1"/>
  <c r="T590" i="40"/>
  <c r="U590" i="40" s="1"/>
  <c r="T621" i="40"/>
  <c r="U621" i="40" s="1"/>
  <c r="T26" i="43"/>
  <c r="U26" i="43" s="1"/>
  <c r="T117" i="40"/>
  <c r="U117" i="40" s="1"/>
  <c r="T145" i="40"/>
  <c r="U145" i="40" s="1"/>
  <c r="M246" i="40"/>
  <c r="T246" i="40" s="1"/>
  <c r="U246" i="40" s="1"/>
  <c r="M287" i="40"/>
  <c r="T287" i="40" s="1"/>
  <c r="U287" i="40" s="1"/>
  <c r="T560" i="43"/>
  <c r="U560" i="43" s="1"/>
  <c r="M263" i="40"/>
  <c r="T263" i="40" s="1"/>
  <c r="U263" i="40" s="1"/>
  <c r="M423" i="40"/>
  <c r="T423" i="40" s="1"/>
  <c r="U423" i="40" s="1"/>
  <c r="K497" i="40"/>
  <c r="M508" i="40"/>
  <c r="T508" i="40" s="1"/>
  <c r="U508" i="40" s="1"/>
  <c r="M512" i="40"/>
  <c r="T512" i="40" s="1"/>
  <c r="U512" i="40" s="1"/>
  <c r="M522" i="40"/>
  <c r="T522" i="40" s="1"/>
  <c r="U522" i="40" s="1"/>
  <c r="M539" i="40"/>
  <c r="T539" i="40" s="1"/>
  <c r="U539" i="40" s="1"/>
  <c r="M548" i="40"/>
  <c r="T548" i="40" s="1"/>
  <c r="U548" i="40" s="1"/>
  <c r="M569" i="40"/>
  <c r="T569" i="40" s="1"/>
  <c r="U569" i="40" s="1"/>
  <c r="M638" i="40"/>
  <c r="T638" i="40" s="1"/>
  <c r="U638" i="40" s="1"/>
  <c r="K27" i="43"/>
  <c r="M27" i="43" s="1"/>
  <c r="M60" i="43"/>
  <c r="T60" i="43" s="1"/>
  <c r="U60" i="43" s="1"/>
  <c r="M82" i="43"/>
  <c r="T82" i="43" s="1"/>
  <c r="U82" i="43" s="1"/>
  <c r="M109" i="43"/>
  <c r="T109" i="43" s="1"/>
  <c r="U109" i="43" s="1"/>
  <c r="K125" i="43"/>
  <c r="M125" i="43" s="1"/>
  <c r="M239" i="43"/>
  <c r="T239" i="43" s="1"/>
  <c r="U239" i="43" s="1"/>
  <c r="M299" i="43"/>
  <c r="T299" i="43" s="1"/>
  <c r="U299" i="43" s="1"/>
  <c r="M313" i="43"/>
  <c r="T313" i="43" s="1"/>
  <c r="U313" i="43" s="1"/>
  <c r="M317" i="43"/>
  <c r="T317" i="43" s="1"/>
  <c r="U317" i="43" s="1"/>
  <c r="M321" i="43"/>
  <c r="T321" i="43" s="1"/>
  <c r="U321" i="43" s="1"/>
  <c r="T423" i="43"/>
  <c r="U423" i="43" s="1"/>
  <c r="T427" i="43"/>
  <c r="U427" i="43" s="1"/>
  <c r="T433" i="43"/>
  <c r="U433" i="43" s="1"/>
  <c r="T461" i="43"/>
  <c r="U461" i="43" s="1"/>
  <c r="T482" i="43"/>
  <c r="U482" i="43" s="1"/>
  <c r="T490" i="43"/>
  <c r="U490" i="43" s="1"/>
  <c r="T495" i="43"/>
  <c r="U495" i="43" s="1"/>
  <c r="T498" i="43"/>
  <c r="U498" i="43" s="1"/>
  <c r="M504" i="43"/>
  <c r="T507" i="43"/>
  <c r="U507" i="43" s="1"/>
  <c r="T514" i="43"/>
  <c r="U514" i="43" s="1"/>
  <c r="T520" i="43"/>
  <c r="U520" i="43" s="1"/>
  <c r="T522" i="43"/>
  <c r="U522" i="43" s="1"/>
  <c r="T524" i="43"/>
  <c r="U524" i="43" s="1"/>
  <c r="T526" i="43"/>
  <c r="U526" i="43" s="1"/>
  <c r="T528" i="43"/>
  <c r="U528" i="43" s="1"/>
  <c r="T530" i="43"/>
  <c r="U530" i="43" s="1"/>
  <c r="T532" i="43"/>
  <c r="U532" i="43" s="1"/>
  <c r="T534" i="43"/>
  <c r="U534" i="43" s="1"/>
  <c r="T536" i="43"/>
  <c r="U536" i="43" s="1"/>
  <c r="T538" i="43"/>
  <c r="U538" i="43" s="1"/>
  <c r="T541" i="43"/>
  <c r="U541" i="43" s="1"/>
  <c r="M542" i="43"/>
  <c r="T542" i="43" s="1"/>
  <c r="U542" i="43" s="1"/>
  <c r="T557" i="43"/>
  <c r="U557" i="43" s="1"/>
  <c r="M579" i="43"/>
  <c r="T588" i="43"/>
  <c r="U588" i="43" s="1"/>
  <c r="T589" i="43"/>
  <c r="U589" i="43" s="1"/>
  <c r="T613" i="43"/>
  <c r="U613" i="43" s="1"/>
  <c r="T619" i="43"/>
  <c r="U619" i="43" s="1"/>
  <c r="M623" i="43"/>
  <c r="T623" i="43" s="1"/>
  <c r="U623" i="43" s="1"/>
  <c r="M633" i="43"/>
  <c r="T633" i="43" s="1"/>
  <c r="U633" i="43" s="1"/>
  <c r="T638" i="43"/>
  <c r="U638" i="43" s="1"/>
  <c r="T639" i="43"/>
  <c r="U639" i="43" s="1"/>
  <c r="T648" i="43"/>
  <c r="U648" i="43" s="1"/>
  <c r="T649" i="43"/>
  <c r="U649" i="43" s="1"/>
  <c r="M652" i="43"/>
  <c r="T652" i="43" s="1"/>
  <c r="U652" i="43" s="1"/>
  <c r="T665" i="43"/>
  <c r="U665" i="43" s="1"/>
  <c r="T666" i="43"/>
  <c r="U666" i="43" s="1"/>
  <c r="T58" i="45"/>
  <c r="U58" i="45" s="1"/>
  <c r="T123" i="45"/>
  <c r="U123" i="45" s="1"/>
  <c r="M513" i="40"/>
  <c r="T513" i="40" s="1"/>
  <c r="U513" i="40" s="1"/>
  <c r="K529" i="40"/>
  <c r="T529" i="40" s="1"/>
  <c r="U529" i="40" s="1"/>
  <c r="M540" i="40"/>
  <c r="T540" i="40" s="1"/>
  <c r="U540" i="40" s="1"/>
  <c r="M573" i="40"/>
  <c r="T573" i="40" s="1"/>
  <c r="U573" i="40" s="1"/>
  <c r="M617" i="40"/>
  <c r="T617" i="40" s="1"/>
  <c r="U617" i="40" s="1"/>
  <c r="M639" i="40"/>
  <c r="T639" i="40" s="1"/>
  <c r="U639" i="40" s="1"/>
  <c r="M46" i="43"/>
  <c r="T46" i="43" s="1"/>
  <c r="U46" i="43" s="1"/>
  <c r="M113" i="43"/>
  <c r="T113" i="43" s="1"/>
  <c r="U113" i="43" s="1"/>
  <c r="M225" i="43"/>
  <c r="T225" i="43" s="1"/>
  <c r="U225" i="43" s="1"/>
  <c r="M300" i="43"/>
  <c r="T300" i="43" s="1"/>
  <c r="U300" i="43" s="1"/>
  <c r="M314" i="43"/>
  <c r="T314" i="43" s="1"/>
  <c r="U314" i="43" s="1"/>
  <c r="M318" i="43"/>
  <c r="T318" i="43" s="1"/>
  <c r="U318" i="43" s="1"/>
  <c r="M322" i="43"/>
  <c r="T322" i="43" s="1"/>
  <c r="U322" i="43" s="1"/>
  <c r="M334" i="43"/>
  <c r="T334" i="43" s="1"/>
  <c r="U334" i="43" s="1"/>
  <c r="M338" i="43"/>
  <c r="T338" i="43" s="1"/>
  <c r="U338" i="43" s="1"/>
  <c r="T359" i="43"/>
  <c r="U359" i="43" s="1"/>
  <c r="T364" i="43"/>
  <c r="U364" i="43" s="1"/>
  <c r="M365" i="43"/>
  <c r="T365" i="43" s="1"/>
  <c r="U365" i="43" s="1"/>
  <c r="T483" i="43"/>
  <c r="U483" i="43" s="1"/>
  <c r="T488" i="43"/>
  <c r="U488" i="43" s="1"/>
  <c r="T496" i="43"/>
  <c r="U496" i="43" s="1"/>
  <c r="T508" i="43"/>
  <c r="U508" i="43" s="1"/>
  <c r="T539" i="43"/>
  <c r="U539" i="43" s="1"/>
  <c r="T561" i="43"/>
  <c r="U561" i="43" s="1"/>
  <c r="T579" i="43"/>
  <c r="U579" i="43" s="1"/>
  <c r="T590" i="43"/>
  <c r="U590" i="43" s="1"/>
  <c r="M590" i="43"/>
  <c r="M599" i="43"/>
  <c r="T599" i="43" s="1"/>
  <c r="U599" i="43" s="1"/>
  <c r="M614" i="43"/>
  <c r="T614" i="43" s="1"/>
  <c r="U614" i="43" s="1"/>
  <c r="M620" i="43"/>
  <c r="T620" i="43" s="1"/>
  <c r="U620" i="43" s="1"/>
  <c r="M404" i="43"/>
  <c r="T425" i="43"/>
  <c r="U425" i="43" s="1"/>
  <c r="T459" i="43"/>
  <c r="U459" i="43" s="1"/>
  <c r="T463" i="43"/>
  <c r="U463" i="43" s="1"/>
  <c r="T481" i="43"/>
  <c r="U481" i="43" s="1"/>
  <c r="T486" i="43"/>
  <c r="U486" i="43" s="1"/>
  <c r="T491" i="43"/>
  <c r="U491" i="43" s="1"/>
  <c r="T494" i="43"/>
  <c r="U494" i="43" s="1"/>
  <c r="T502" i="43"/>
  <c r="U502" i="43" s="1"/>
  <c r="T517" i="43"/>
  <c r="U517" i="43" s="1"/>
  <c r="M518" i="43"/>
  <c r="T518" i="43" s="1"/>
  <c r="U518" i="43" s="1"/>
  <c r="T519" i="43"/>
  <c r="U519" i="43" s="1"/>
  <c r="T521" i="43"/>
  <c r="U521" i="43" s="1"/>
  <c r="T523" i="43"/>
  <c r="U523" i="43" s="1"/>
  <c r="T525" i="43"/>
  <c r="U525" i="43" s="1"/>
  <c r="T527" i="43"/>
  <c r="U527" i="43" s="1"/>
  <c r="T529" i="43"/>
  <c r="U529" i="43" s="1"/>
  <c r="T531" i="43"/>
  <c r="U531" i="43" s="1"/>
  <c r="T533" i="43"/>
  <c r="U533" i="43" s="1"/>
  <c r="T535" i="43"/>
  <c r="U535" i="43" s="1"/>
  <c r="T537" i="43"/>
  <c r="U537" i="43" s="1"/>
  <c r="T559" i="43"/>
  <c r="U559" i="43" s="1"/>
  <c r="M560" i="43"/>
  <c r="M586" i="43"/>
  <c r="T586" i="43" s="1"/>
  <c r="U586" i="43" s="1"/>
  <c r="M593" i="43"/>
  <c r="T595" i="43"/>
  <c r="U595" i="43" s="1"/>
  <c r="T616" i="43"/>
  <c r="U616" i="43" s="1"/>
  <c r="M622" i="43"/>
  <c r="T622" i="43" s="1"/>
  <c r="U622" i="43" s="1"/>
  <c r="T625" i="43"/>
  <c r="U625" i="43" s="1"/>
  <c r="M632" i="43"/>
  <c r="T632" i="43" s="1"/>
  <c r="U632" i="43" s="1"/>
  <c r="M651" i="43"/>
  <c r="T651" i="43" s="1"/>
  <c r="U651" i="43" s="1"/>
  <c r="T655" i="43"/>
  <c r="U655" i="43" s="1"/>
  <c r="M670" i="43"/>
  <c r="T670" i="43" s="1"/>
  <c r="U670" i="43" s="1"/>
  <c r="M675" i="43"/>
  <c r="T675" i="43" s="1"/>
  <c r="U675" i="43" s="1"/>
  <c r="M678" i="43"/>
  <c r="T678" i="43" s="1"/>
  <c r="U678" i="43" s="1"/>
  <c r="T20" i="45"/>
  <c r="U20" i="45" s="1"/>
  <c r="T26" i="45"/>
  <c r="U26" i="45" s="1"/>
  <c r="T360" i="43"/>
  <c r="U360" i="43" s="1"/>
  <c r="T363" i="43"/>
  <c r="U363" i="43" s="1"/>
  <c r="T477" i="43"/>
  <c r="U477" i="43" s="1"/>
  <c r="T505" i="43"/>
  <c r="U505" i="43" s="1"/>
  <c r="T543" i="43"/>
  <c r="U543" i="43" s="1"/>
  <c r="T563" i="43"/>
  <c r="U563" i="43" s="1"/>
  <c r="M575" i="43"/>
  <c r="T575" i="43" s="1"/>
  <c r="U575" i="43" s="1"/>
  <c r="T593" i="43"/>
  <c r="U593" i="43" s="1"/>
  <c r="T475" i="45"/>
  <c r="U3" i="45"/>
  <c r="T96" i="45"/>
  <c r="U96" i="45" s="1"/>
  <c r="M111" i="45"/>
  <c r="T111" i="45" s="1"/>
  <c r="U111" i="45" s="1"/>
  <c r="T135" i="45"/>
  <c r="U135" i="45" s="1"/>
  <c r="T136" i="45"/>
  <c r="U136" i="45" s="1"/>
  <c r="T140" i="45"/>
  <c r="U140" i="45" s="1"/>
  <c r="T145" i="45"/>
  <c r="U145" i="45" s="1"/>
  <c r="M175" i="45"/>
  <c r="T175" i="45" s="1"/>
  <c r="U175" i="45" s="1"/>
  <c r="M191" i="45"/>
  <c r="T191" i="45" s="1"/>
  <c r="U191" i="45" s="1"/>
  <c r="T194" i="45"/>
  <c r="U194" i="45" s="1"/>
  <c r="T225" i="45"/>
  <c r="U225" i="45" s="1"/>
  <c r="T231" i="45"/>
  <c r="U231" i="45" s="1"/>
  <c r="T232" i="45"/>
  <c r="U232" i="45" s="1"/>
  <c r="T255" i="45"/>
  <c r="U255" i="45" s="1"/>
  <c r="M256" i="45"/>
  <c r="T256" i="45" s="1"/>
  <c r="U256" i="45" s="1"/>
  <c r="T311" i="45"/>
  <c r="U311" i="45" s="1"/>
  <c r="T318" i="45"/>
  <c r="U318" i="45" s="1"/>
  <c r="M349" i="45"/>
  <c r="T349" i="45" s="1"/>
  <c r="U349" i="45" s="1"/>
  <c r="T352" i="45"/>
  <c r="U352" i="45" s="1"/>
  <c r="T357" i="45"/>
  <c r="U357" i="45" s="1"/>
  <c r="N390" i="45"/>
  <c r="T390" i="45" s="1"/>
  <c r="U390" i="45" s="1"/>
  <c r="T402" i="45"/>
  <c r="U402" i="45" s="1"/>
  <c r="T404" i="45"/>
  <c r="U404" i="45" s="1"/>
  <c r="T410" i="45"/>
  <c r="U410" i="45" s="1"/>
  <c r="T451" i="45"/>
  <c r="U451" i="45" s="1"/>
  <c r="T453" i="45"/>
  <c r="U453" i="45" s="1"/>
  <c r="M453" i="45"/>
  <c r="M470" i="45"/>
  <c r="T470" i="45" s="1"/>
  <c r="U470" i="45" s="1"/>
  <c r="T122" i="48"/>
  <c r="U122" i="48" s="1"/>
  <c r="T205" i="48"/>
  <c r="U205" i="48" s="1"/>
  <c r="T574" i="43"/>
  <c r="U574" i="43" s="1"/>
  <c r="M21" i="45"/>
  <c r="T21" i="45" s="1"/>
  <c r="U21" i="45" s="1"/>
  <c r="N37" i="45"/>
  <c r="T37" i="45" s="1"/>
  <c r="U37" i="45" s="1"/>
  <c r="T51" i="45"/>
  <c r="U51" i="45" s="1"/>
  <c r="M77" i="45"/>
  <c r="T77" i="45" s="1"/>
  <c r="U77" i="45" s="1"/>
  <c r="M94" i="45"/>
  <c r="T94" i="45" s="1"/>
  <c r="U94" i="45" s="1"/>
  <c r="T149" i="45"/>
  <c r="U149" i="45" s="1"/>
  <c r="T153" i="45"/>
  <c r="U153" i="45" s="1"/>
  <c r="T159" i="45"/>
  <c r="U159" i="45" s="1"/>
  <c r="M168" i="45"/>
  <c r="T168" i="45" s="1"/>
  <c r="U168" i="45" s="1"/>
  <c r="T188" i="45"/>
  <c r="U188" i="45" s="1"/>
  <c r="T233" i="45"/>
  <c r="U233" i="45" s="1"/>
  <c r="M266" i="45"/>
  <c r="T266" i="45" s="1"/>
  <c r="U266" i="45" s="1"/>
  <c r="T338" i="45"/>
  <c r="U338" i="45" s="1"/>
  <c r="M340" i="45"/>
  <c r="T340" i="45" s="1"/>
  <c r="U340" i="45" s="1"/>
  <c r="T372" i="45"/>
  <c r="U372" i="45" s="1"/>
  <c r="M417" i="45"/>
  <c r="T417" i="45" s="1"/>
  <c r="U417" i="45" s="1"/>
  <c r="M518" i="45"/>
  <c r="M526" i="45"/>
  <c r="M534" i="45"/>
  <c r="M542" i="45"/>
  <c r="M550" i="45"/>
  <c r="M558" i="45"/>
  <c r="M566" i="45"/>
  <c r="M574" i="45"/>
  <c r="M582" i="45"/>
  <c r="M590" i="45"/>
  <c r="M598" i="45"/>
  <c r="M606" i="45"/>
  <c r="M614" i="45"/>
  <c r="M622" i="45"/>
  <c r="M630" i="45"/>
  <c r="M638" i="45"/>
  <c r="M646" i="45"/>
  <c r="M654" i="45"/>
  <c r="M662" i="45"/>
  <c r="T167" i="48"/>
  <c r="U167" i="48" s="1"/>
  <c r="T173" i="48"/>
  <c r="U173" i="48" s="1"/>
  <c r="T254" i="48"/>
  <c r="U254" i="48" s="1"/>
  <c r="M127" i="45"/>
  <c r="T127" i="45" s="1"/>
  <c r="U127" i="45" s="1"/>
  <c r="T218" i="45"/>
  <c r="U218" i="45" s="1"/>
  <c r="T243" i="45"/>
  <c r="U243" i="45" s="1"/>
  <c r="T244" i="45"/>
  <c r="U244" i="45" s="1"/>
  <c r="T268" i="45"/>
  <c r="U268" i="45" s="1"/>
  <c r="T290" i="45"/>
  <c r="U290" i="45" s="1"/>
  <c r="T291" i="45"/>
  <c r="U291" i="45" s="1"/>
  <c r="T297" i="45"/>
  <c r="U297" i="45" s="1"/>
  <c r="T303" i="45"/>
  <c r="U303" i="45" s="1"/>
  <c r="M332" i="45"/>
  <c r="T332" i="45" s="1"/>
  <c r="U332" i="45" s="1"/>
  <c r="T358" i="45"/>
  <c r="U358" i="45" s="1"/>
  <c r="M368" i="45"/>
  <c r="T368" i="45" s="1"/>
  <c r="U368" i="45" s="1"/>
  <c r="M372" i="45"/>
  <c r="M389" i="45"/>
  <c r="T389" i="45" s="1"/>
  <c r="U389" i="45" s="1"/>
  <c r="T403" i="45"/>
  <c r="U403" i="45" s="1"/>
  <c r="T405" i="45"/>
  <c r="U405" i="45" s="1"/>
  <c r="T411" i="45"/>
  <c r="U411" i="45" s="1"/>
  <c r="T450" i="45"/>
  <c r="U450" i="45" s="1"/>
  <c r="M452" i="45"/>
  <c r="T153" i="48"/>
  <c r="U153" i="48" s="1"/>
  <c r="T164" i="45"/>
  <c r="U164" i="45" s="1"/>
  <c r="T251" i="45"/>
  <c r="U251" i="45" s="1"/>
  <c r="T308" i="45"/>
  <c r="U308" i="45" s="1"/>
  <c r="T309" i="45"/>
  <c r="U309" i="45" s="1"/>
  <c r="T429" i="45"/>
  <c r="U429" i="45" s="1"/>
  <c r="N429" i="45"/>
  <c r="T452" i="45"/>
  <c r="U452" i="45" s="1"/>
  <c r="T468" i="45"/>
  <c r="U468" i="45" s="1"/>
  <c r="T4" i="48"/>
  <c r="U4" i="48" s="1"/>
  <c r="T13" i="48"/>
  <c r="U13" i="48" s="1"/>
  <c r="M23" i="48"/>
  <c r="T23" i="48" s="1"/>
  <c r="U23" i="48" s="1"/>
  <c r="T25" i="48"/>
  <c r="U25" i="48" s="1"/>
  <c r="T33" i="48"/>
  <c r="U33" i="48" s="1"/>
  <c r="M42" i="48"/>
  <c r="T42" i="48" s="1"/>
  <c r="U42" i="48" s="1"/>
  <c r="M45" i="48"/>
  <c r="T45" i="48" s="1"/>
  <c r="U45" i="48" s="1"/>
  <c r="T48" i="48"/>
  <c r="U48" i="48" s="1"/>
  <c r="M52" i="48"/>
  <c r="T52" i="48" s="1"/>
  <c r="U52" i="48" s="1"/>
  <c r="T54" i="48"/>
  <c r="U54" i="48" s="1"/>
  <c r="M55" i="48"/>
  <c r="T55" i="48" s="1"/>
  <c r="U55" i="48" s="1"/>
  <c r="M68" i="48"/>
  <c r="T68" i="48" s="1"/>
  <c r="U68" i="48" s="1"/>
  <c r="M71" i="48"/>
  <c r="T71" i="48" s="1"/>
  <c r="U71" i="48" s="1"/>
  <c r="T89" i="48"/>
  <c r="U89" i="48" s="1"/>
  <c r="M90" i="48"/>
  <c r="T90" i="48" s="1"/>
  <c r="U90" i="48" s="1"/>
  <c r="M93" i="48"/>
  <c r="T93" i="48" s="1"/>
  <c r="U93" i="48" s="1"/>
  <c r="M102" i="48"/>
  <c r="T102" i="48" s="1"/>
  <c r="U102" i="48" s="1"/>
  <c r="T107" i="48"/>
  <c r="U107" i="48" s="1"/>
  <c r="M110" i="48"/>
  <c r="T110" i="48" s="1"/>
  <c r="U110" i="48" s="1"/>
  <c r="M117" i="48"/>
  <c r="T117" i="48" s="1"/>
  <c r="U117" i="48" s="1"/>
  <c r="M132" i="48"/>
  <c r="T132" i="48" s="1"/>
  <c r="U132" i="48" s="1"/>
  <c r="M137" i="48"/>
  <c r="T137" i="48" s="1"/>
  <c r="U137" i="48" s="1"/>
  <c r="M140" i="48"/>
  <c r="T140" i="48" s="1"/>
  <c r="U140" i="48" s="1"/>
  <c r="M151" i="48"/>
  <c r="T151" i="48" s="1"/>
  <c r="U151" i="48" s="1"/>
  <c r="M158" i="48"/>
  <c r="T158" i="48" s="1"/>
  <c r="U158" i="48" s="1"/>
  <c r="M164" i="48"/>
  <c r="T164" i="48" s="1"/>
  <c r="U164" i="48" s="1"/>
  <c r="M170" i="48"/>
  <c r="T170" i="48" s="1"/>
  <c r="U170" i="48" s="1"/>
  <c r="M174" i="48"/>
  <c r="T174" i="48" s="1"/>
  <c r="U174" i="48" s="1"/>
  <c r="M184" i="48"/>
  <c r="T184" i="48" s="1"/>
  <c r="U184" i="48" s="1"/>
  <c r="M215" i="48"/>
  <c r="T215" i="48" s="1"/>
  <c r="U215" i="48" s="1"/>
  <c r="M250" i="48"/>
  <c r="T250" i="48" s="1"/>
  <c r="U250" i="48" s="1"/>
  <c r="T259" i="48"/>
  <c r="U259" i="48" s="1"/>
  <c r="M260" i="48"/>
  <c r="T260" i="48" s="1"/>
  <c r="U260" i="48" s="1"/>
  <c r="T265" i="48"/>
  <c r="U265" i="48" s="1"/>
  <c r="M266" i="48"/>
  <c r="T266" i="48" s="1"/>
  <c r="U266" i="48" s="1"/>
  <c r="T271" i="48"/>
  <c r="U271" i="48" s="1"/>
  <c r="M272" i="48"/>
  <c r="T272" i="48" s="1"/>
  <c r="U272" i="48" s="1"/>
  <c r="M281" i="48"/>
  <c r="T281" i="48" s="1"/>
  <c r="U281" i="48" s="1"/>
  <c r="M291" i="48"/>
  <c r="T291" i="48" s="1"/>
  <c r="U291" i="48" s="1"/>
  <c r="M294" i="48"/>
  <c r="T294" i="48" s="1"/>
  <c r="U294" i="48" s="1"/>
  <c r="T301" i="48"/>
  <c r="U301" i="48" s="1"/>
  <c r="M302" i="48"/>
  <c r="T302" i="48" s="1"/>
  <c r="U302" i="48" s="1"/>
  <c r="M309" i="48"/>
  <c r="T309" i="48" s="1"/>
  <c r="U309" i="48" s="1"/>
  <c r="M328" i="48"/>
  <c r="T328" i="48" s="1"/>
  <c r="U328" i="48" s="1"/>
  <c r="T351" i="48"/>
  <c r="U351" i="48" s="1"/>
  <c r="M352" i="48"/>
  <c r="T352" i="48" s="1"/>
  <c r="U352" i="48" s="1"/>
  <c r="M360" i="48"/>
  <c r="T370" i="48"/>
  <c r="U370" i="48" s="1"/>
  <c r="M371" i="48"/>
  <c r="T371" i="48" s="1"/>
  <c r="U371" i="48" s="1"/>
  <c r="T373" i="48"/>
  <c r="U373" i="48" s="1"/>
  <c r="T378" i="48"/>
  <c r="U378" i="48" s="1"/>
  <c r="T385" i="48"/>
  <c r="U385" i="48" s="1"/>
  <c r="M408" i="48"/>
  <c r="T408" i="48" s="1"/>
  <c r="U408" i="48" s="1"/>
  <c r="T414" i="48"/>
  <c r="U414" i="48" s="1"/>
  <c r="M421" i="48"/>
  <c r="T421" i="48" s="1"/>
  <c r="U421" i="48" s="1"/>
  <c r="T423" i="48"/>
  <c r="U423" i="48" s="1"/>
  <c r="M424" i="48"/>
  <c r="T424" i="48" s="1"/>
  <c r="U424" i="48" s="1"/>
  <c r="T430" i="48"/>
  <c r="U430" i="48" s="1"/>
  <c r="T433" i="48"/>
  <c r="U433" i="48" s="1"/>
  <c r="M437" i="48"/>
  <c r="T437" i="48" s="1"/>
  <c r="U437" i="48" s="1"/>
  <c r="T442" i="48"/>
  <c r="U442" i="48" s="1"/>
  <c r="T444" i="48"/>
  <c r="U444" i="48" s="1"/>
  <c r="T450" i="48"/>
  <c r="U450" i="48" s="1"/>
  <c r="T452" i="48"/>
  <c r="U452" i="48" s="1"/>
  <c r="T458" i="48"/>
  <c r="U458" i="48" s="1"/>
  <c r="T460" i="48"/>
  <c r="U460" i="48" s="1"/>
  <c r="T466" i="48"/>
  <c r="U466" i="48" s="1"/>
  <c r="T468" i="48"/>
  <c r="U468" i="48" s="1"/>
  <c r="T474" i="48"/>
  <c r="U474" i="48" s="1"/>
  <c r="T476" i="48"/>
  <c r="U476" i="48" s="1"/>
  <c r="T482" i="48"/>
  <c r="U482" i="48" s="1"/>
  <c r="T484" i="48"/>
  <c r="U484" i="48" s="1"/>
  <c r="M509" i="48"/>
  <c r="M517" i="48"/>
  <c r="M525" i="48"/>
  <c r="M533" i="48"/>
  <c r="M541" i="48"/>
  <c r="M549" i="48"/>
  <c r="M557" i="48"/>
  <c r="M565" i="48"/>
  <c r="M573" i="48"/>
  <c r="M581" i="48"/>
  <c r="M589" i="48"/>
  <c r="M597" i="48"/>
  <c r="M605" i="48"/>
  <c r="M613" i="48"/>
  <c r="M621" i="48"/>
  <c r="M629" i="48"/>
  <c r="M637" i="48"/>
  <c r="M645" i="48"/>
  <c r="M653" i="48"/>
  <c r="M661" i="48"/>
  <c r="M669" i="48"/>
  <c r="M677" i="48"/>
  <c r="T4" i="49"/>
  <c r="U4" i="49" s="1"/>
  <c r="M27" i="49"/>
  <c r="T27" i="49" s="1"/>
  <c r="U27" i="49" s="1"/>
  <c r="T34" i="49"/>
  <c r="U34" i="49" s="1"/>
  <c r="T47" i="49"/>
  <c r="U47" i="49" s="1"/>
  <c r="T62" i="49"/>
  <c r="U62" i="49" s="1"/>
  <c r="T105" i="49"/>
  <c r="U105" i="49" s="1"/>
  <c r="T390" i="48"/>
  <c r="U390" i="48" s="1"/>
  <c r="T399" i="48"/>
  <c r="U399" i="48" s="1"/>
  <c r="T411" i="48"/>
  <c r="U411" i="48" s="1"/>
  <c r="M419" i="48"/>
  <c r="T419" i="48" s="1"/>
  <c r="U419" i="48" s="1"/>
  <c r="T427" i="48"/>
  <c r="U427" i="48" s="1"/>
  <c r="T434" i="48"/>
  <c r="U434" i="48" s="1"/>
  <c r="M435" i="48"/>
  <c r="T435" i="48" s="1"/>
  <c r="U435" i="48" s="1"/>
  <c r="M439" i="48"/>
  <c r="T439" i="48" s="1"/>
  <c r="U439" i="48" s="1"/>
  <c r="M447" i="48"/>
  <c r="T447" i="48" s="1"/>
  <c r="U447" i="48" s="1"/>
  <c r="M455" i="48"/>
  <c r="T455" i="48" s="1"/>
  <c r="U455" i="48" s="1"/>
  <c r="M463" i="48"/>
  <c r="T463" i="48" s="1"/>
  <c r="U463" i="48" s="1"/>
  <c r="M471" i="48"/>
  <c r="T471" i="48" s="1"/>
  <c r="U471" i="48" s="1"/>
  <c r="M479" i="48"/>
  <c r="T479" i="48" s="1"/>
  <c r="U479" i="48" s="1"/>
  <c r="T23" i="49"/>
  <c r="U23" i="49" s="1"/>
  <c r="T31" i="49"/>
  <c r="U31" i="49" s="1"/>
  <c r="T56" i="49"/>
  <c r="U56" i="49" s="1"/>
  <c r="T384" i="48"/>
  <c r="U384" i="48" s="1"/>
  <c r="T404" i="48"/>
  <c r="U404" i="48" s="1"/>
  <c r="T422" i="48"/>
  <c r="U422" i="48" s="1"/>
  <c r="T446" i="48"/>
  <c r="U446" i="48" s="1"/>
  <c r="T454" i="48"/>
  <c r="U454" i="48" s="1"/>
  <c r="T462" i="48"/>
  <c r="U462" i="48" s="1"/>
  <c r="T478" i="48"/>
  <c r="U478" i="48" s="1"/>
  <c r="M577" i="48"/>
  <c r="M585" i="48"/>
  <c r="M593" i="48"/>
  <c r="M601" i="48"/>
  <c r="M609" i="48"/>
  <c r="M617" i="48"/>
  <c r="M625" i="48"/>
  <c r="M633" i="48"/>
  <c r="M641" i="48"/>
  <c r="M649" i="48"/>
  <c r="M657" i="48"/>
  <c r="M665" i="48"/>
  <c r="M673" i="48"/>
  <c r="M681" i="48"/>
  <c r="T6" i="49"/>
  <c r="U6" i="49" s="1"/>
  <c r="T177" i="49"/>
  <c r="U177" i="49" s="1"/>
  <c r="T410" i="48"/>
  <c r="U410" i="48" s="1"/>
  <c r="T426" i="48"/>
  <c r="U426" i="48" s="1"/>
  <c r="M443" i="48"/>
  <c r="T443" i="48" s="1"/>
  <c r="U443" i="48" s="1"/>
  <c r="M451" i="48"/>
  <c r="T451" i="48" s="1"/>
  <c r="U451" i="48" s="1"/>
  <c r="M459" i="48"/>
  <c r="T459" i="48" s="1"/>
  <c r="U459" i="48" s="1"/>
  <c r="M467" i="48"/>
  <c r="T467" i="48" s="1"/>
  <c r="U467" i="48" s="1"/>
  <c r="M475" i="48"/>
  <c r="T475" i="48" s="1"/>
  <c r="U475" i="48" s="1"/>
  <c r="M483" i="48"/>
  <c r="T483" i="48" s="1"/>
  <c r="U483" i="48" s="1"/>
  <c r="T44" i="49"/>
  <c r="U44" i="49" s="1"/>
  <c r="M44" i="49"/>
  <c r="M24" i="49"/>
  <c r="T24" i="49" s="1"/>
  <c r="U24" i="49" s="1"/>
  <c r="M26" i="49"/>
  <c r="T26" i="49" s="1"/>
  <c r="U26" i="49" s="1"/>
  <c r="M35" i="49"/>
  <c r="T35" i="49" s="1"/>
  <c r="U35" i="49" s="1"/>
  <c r="M41" i="49"/>
  <c r="T41" i="49" s="1"/>
  <c r="U41" i="49" s="1"/>
  <c r="M46" i="49"/>
  <c r="T46" i="49" s="1"/>
  <c r="U46" i="49" s="1"/>
  <c r="M54" i="49"/>
  <c r="T54" i="49" s="1"/>
  <c r="U54" i="49" s="1"/>
  <c r="M70" i="49"/>
  <c r="T70" i="49" s="1"/>
  <c r="U70" i="49" s="1"/>
  <c r="M78" i="49"/>
  <c r="T78" i="49" s="1"/>
  <c r="U78" i="49" s="1"/>
  <c r="M86" i="49"/>
  <c r="T86" i="49" s="1"/>
  <c r="U86" i="49" s="1"/>
  <c r="M90" i="49"/>
  <c r="T90" i="49" s="1"/>
  <c r="U90" i="49" s="1"/>
  <c r="M105" i="49"/>
  <c r="M115" i="49"/>
  <c r="T115" i="49" s="1"/>
  <c r="U115" i="49" s="1"/>
  <c r="M121" i="49"/>
  <c r="T121" i="49" s="1"/>
  <c r="U121" i="49" s="1"/>
  <c r="M125" i="49"/>
  <c r="T125" i="49" s="1"/>
  <c r="U125" i="49" s="1"/>
  <c r="M140" i="49"/>
  <c r="T140" i="49" s="1"/>
  <c r="U140" i="49" s="1"/>
  <c r="K151" i="49"/>
  <c r="M151" i="49" s="1"/>
  <c r="M211" i="49"/>
  <c r="T211" i="49" s="1"/>
  <c r="U211" i="49" s="1"/>
  <c r="M216" i="49"/>
  <c r="T216" i="49" s="1"/>
  <c r="U216" i="49" s="1"/>
  <c r="M231" i="49"/>
  <c r="T231" i="49" s="1"/>
  <c r="U231" i="49" s="1"/>
  <c r="M244" i="49"/>
  <c r="T244" i="49" s="1"/>
  <c r="U244" i="49" s="1"/>
  <c r="K250" i="49"/>
  <c r="M250" i="49" s="1"/>
  <c r="M252" i="49"/>
  <c r="T252" i="49" s="1"/>
  <c r="U252" i="49" s="1"/>
  <c r="M256" i="49"/>
  <c r="T256" i="49" s="1"/>
  <c r="U256" i="49" s="1"/>
  <c r="M293" i="49"/>
  <c r="T293" i="49" s="1"/>
  <c r="U293" i="49" s="1"/>
  <c r="M304" i="49"/>
  <c r="T304" i="49" s="1"/>
  <c r="U304" i="49" s="1"/>
  <c r="M310" i="49"/>
  <c r="T310" i="49" s="1"/>
  <c r="U310" i="49" s="1"/>
  <c r="T323" i="49"/>
  <c r="U323" i="49" s="1"/>
  <c r="T330" i="49"/>
  <c r="U330" i="49" s="1"/>
  <c r="M337" i="49"/>
  <c r="T337" i="49" s="1"/>
  <c r="U337" i="49" s="1"/>
  <c r="T360" i="49"/>
  <c r="U360" i="49" s="1"/>
  <c r="T370" i="49"/>
  <c r="U370" i="49" s="1"/>
  <c r="T388" i="49"/>
  <c r="U388" i="49" s="1"/>
  <c r="M416" i="49"/>
  <c r="T416" i="49" s="1"/>
  <c r="U416" i="49" s="1"/>
  <c r="M432" i="49"/>
  <c r="T432" i="49" s="1"/>
  <c r="U432" i="49" s="1"/>
  <c r="M448" i="49"/>
  <c r="T448" i="49" s="1"/>
  <c r="U448" i="49" s="1"/>
  <c r="M464" i="49"/>
  <c r="T464" i="49" s="1"/>
  <c r="U464" i="49" s="1"/>
  <c r="M480" i="49"/>
  <c r="T480" i="49" s="1"/>
  <c r="U480" i="49" s="1"/>
  <c r="M73" i="49"/>
  <c r="T73" i="49" s="1"/>
  <c r="U73" i="49" s="1"/>
  <c r="M79" i="49"/>
  <c r="T79" i="49" s="1"/>
  <c r="U79" i="49" s="1"/>
  <c r="M87" i="49"/>
  <c r="T87" i="49" s="1"/>
  <c r="U87" i="49" s="1"/>
  <c r="M91" i="49"/>
  <c r="T91" i="49" s="1"/>
  <c r="U91" i="49" s="1"/>
  <c r="M101" i="49"/>
  <c r="T101" i="49" s="1"/>
  <c r="U101" i="49" s="1"/>
  <c r="M106" i="49"/>
  <c r="T106" i="49" s="1"/>
  <c r="U106" i="49" s="1"/>
  <c r="M111" i="49"/>
  <c r="T111" i="49" s="1"/>
  <c r="U111" i="49" s="1"/>
  <c r="M116" i="49"/>
  <c r="T116" i="49" s="1"/>
  <c r="U116" i="49" s="1"/>
  <c r="M122" i="49"/>
  <c r="T122" i="49" s="1"/>
  <c r="U122" i="49" s="1"/>
  <c r="M128" i="49"/>
  <c r="T128" i="49" s="1"/>
  <c r="U128" i="49" s="1"/>
  <c r="M144" i="49"/>
  <c r="T144" i="49" s="1"/>
  <c r="U144" i="49" s="1"/>
  <c r="M165" i="49"/>
  <c r="T165" i="49" s="1"/>
  <c r="U165" i="49" s="1"/>
  <c r="M169" i="49"/>
  <c r="T169" i="49" s="1"/>
  <c r="U169" i="49" s="1"/>
  <c r="M173" i="49"/>
  <c r="T173" i="49" s="1"/>
  <c r="U173" i="49" s="1"/>
  <c r="M184" i="49"/>
  <c r="T184" i="49" s="1"/>
  <c r="U184" i="49" s="1"/>
  <c r="M199" i="49"/>
  <c r="T199" i="49" s="1"/>
  <c r="U199" i="49" s="1"/>
  <c r="M212" i="49"/>
  <c r="T212" i="49" s="1"/>
  <c r="U212" i="49" s="1"/>
  <c r="M245" i="49"/>
  <c r="T245" i="49" s="1"/>
  <c r="U245" i="49" s="1"/>
  <c r="M257" i="49"/>
  <c r="T257" i="49" s="1"/>
  <c r="U257" i="49" s="1"/>
  <c r="M264" i="49"/>
  <c r="T264" i="49" s="1"/>
  <c r="U264" i="49" s="1"/>
  <c r="M278" i="49"/>
  <c r="T278" i="49" s="1"/>
  <c r="U278" i="49" s="1"/>
  <c r="M286" i="49"/>
  <c r="T286" i="49" s="1"/>
  <c r="U286" i="49" s="1"/>
  <c r="M294" i="49"/>
  <c r="T294" i="49" s="1"/>
  <c r="U294" i="49" s="1"/>
  <c r="T315" i="49"/>
  <c r="U315" i="49" s="1"/>
  <c r="T336" i="49"/>
  <c r="U336" i="49" s="1"/>
  <c r="T355" i="49"/>
  <c r="U355" i="49" s="1"/>
  <c r="T359" i="49"/>
  <c r="U359" i="49" s="1"/>
  <c r="T380" i="49"/>
  <c r="U380" i="49" s="1"/>
  <c r="M385" i="49"/>
  <c r="T385" i="49" s="1"/>
  <c r="U385" i="49" s="1"/>
  <c r="M400" i="49"/>
  <c r="T400" i="49" s="1"/>
  <c r="U400" i="49" s="1"/>
  <c r="T412" i="49"/>
  <c r="U412" i="49" s="1"/>
  <c r="M412" i="49"/>
  <c r="T419" i="49"/>
  <c r="U419" i="49" s="1"/>
  <c r="M428" i="49"/>
  <c r="T428" i="49" s="1"/>
  <c r="U428" i="49" s="1"/>
  <c r="T435" i="49"/>
  <c r="U435" i="49" s="1"/>
  <c r="M444" i="49"/>
  <c r="T444" i="49" s="1"/>
  <c r="U444" i="49" s="1"/>
  <c r="T451" i="49"/>
  <c r="U451" i="49" s="1"/>
  <c r="M460" i="49"/>
  <c r="T460" i="49" s="1"/>
  <c r="U460" i="49" s="1"/>
  <c r="T467" i="49"/>
  <c r="U467" i="49" s="1"/>
  <c r="M476" i="49"/>
  <c r="T476" i="49" s="1"/>
  <c r="U476" i="49" s="1"/>
  <c r="T483" i="49"/>
  <c r="U483" i="49" s="1"/>
  <c r="M303" i="49"/>
  <c r="T303" i="49" s="1"/>
  <c r="U303" i="49" s="1"/>
  <c r="T308" i="49"/>
  <c r="U308" i="49" s="1"/>
  <c r="M309" i="49"/>
  <c r="T309" i="49" s="1"/>
  <c r="U309" i="49" s="1"/>
  <c r="M347" i="49"/>
  <c r="T347" i="49" s="1"/>
  <c r="U347" i="49" s="1"/>
  <c r="T358" i="49"/>
  <c r="U358" i="49" s="1"/>
  <c r="T371" i="49"/>
  <c r="U371" i="49" s="1"/>
  <c r="M372" i="49"/>
  <c r="T372" i="49" s="1"/>
  <c r="U372" i="49" s="1"/>
  <c r="T374" i="49"/>
  <c r="U374" i="49" s="1"/>
  <c r="T379" i="49"/>
  <c r="U379" i="49" s="1"/>
  <c r="T415" i="49"/>
  <c r="U415" i="49" s="1"/>
  <c r="M424" i="49"/>
  <c r="T424" i="49" s="1"/>
  <c r="U424" i="49" s="1"/>
  <c r="T431" i="49"/>
  <c r="U431" i="49" s="1"/>
  <c r="M440" i="49"/>
  <c r="T440" i="49" s="1"/>
  <c r="U440" i="49" s="1"/>
  <c r="T447" i="49"/>
  <c r="U447" i="49" s="1"/>
  <c r="M456" i="49"/>
  <c r="T456" i="49" s="1"/>
  <c r="U456" i="49" s="1"/>
  <c r="T463" i="49"/>
  <c r="U463" i="49" s="1"/>
  <c r="M472" i="49"/>
  <c r="T472" i="49" s="1"/>
  <c r="U472" i="49" s="1"/>
  <c r="T479" i="49"/>
  <c r="U479" i="49" s="1"/>
  <c r="M369" i="49"/>
  <c r="T369" i="49" s="1"/>
  <c r="U369" i="49" s="1"/>
  <c r="M389" i="49"/>
  <c r="T389" i="49" s="1"/>
  <c r="U389" i="49" s="1"/>
  <c r="M420" i="49"/>
  <c r="T420" i="49" s="1"/>
  <c r="U420" i="49" s="1"/>
  <c r="M436" i="49"/>
  <c r="T436" i="49" s="1"/>
  <c r="U436" i="49" s="1"/>
  <c r="M452" i="49"/>
  <c r="T452" i="49" s="1"/>
  <c r="U452" i="49" s="1"/>
  <c r="M468" i="49"/>
  <c r="T468" i="49" s="1"/>
  <c r="U468" i="49" s="1"/>
  <c r="M484" i="49"/>
  <c r="T484" i="49" s="1"/>
  <c r="U484" i="49" s="1"/>
  <c r="M361" i="49"/>
  <c r="T361" i="49" s="1"/>
  <c r="U361" i="49" s="1"/>
  <c r="M581" i="49"/>
  <c r="M597" i="49"/>
  <c r="M613" i="49"/>
  <c r="M629" i="49"/>
  <c r="M645" i="49"/>
  <c r="M661" i="49"/>
  <c r="M677" i="49"/>
  <c r="K408" i="49"/>
  <c r="M408" i="49" s="1"/>
  <c r="M577" i="49"/>
  <c r="M593" i="49"/>
  <c r="M609" i="49"/>
  <c r="M625" i="49"/>
  <c r="M641" i="49"/>
  <c r="M657" i="49"/>
  <c r="M673" i="49"/>
  <c r="U178" i="52"/>
  <c r="V178" i="52" s="1"/>
  <c r="U485" i="52"/>
  <c r="V3" i="52"/>
  <c r="U112" i="52"/>
  <c r="V112" i="52" s="1"/>
  <c r="N29" i="52"/>
  <c r="U29" i="52" s="1"/>
  <c r="V29" i="52" s="1"/>
  <c r="U33" i="52"/>
  <c r="V33" i="52" s="1"/>
  <c r="U73" i="52"/>
  <c r="V73" i="52" s="1"/>
  <c r="N87" i="52"/>
  <c r="U87" i="52" s="1"/>
  <c r="V87" i="52" s="1"/>
  <c r="U89" i="52"/>
  <c r="V89" i="52" s="1"/>
  <c r="U94" i="52"/>
  <c r="V94" i="52" s="1"/>
  <c r="N103" i="52"/>
  <c r="U103" i="52" s="1"/>
  <c r="V103" i="52" s="1"/>
  <c r="U108" i="52"/>
  <c r="V108" i="52" s="1"/>
  <c r="N112" i="52"/>
  <c r="N125" i="52"/>
  <c r="U125" i="52" s="1"/>
  <c r="V125" i="52" s="1"/>
  <c r="U130" i="52"/>
  <c r="V130" i="52" s="1"/>
  <c r="U131" i="52"/>
  <c r="V131" i="52" s="1"/>
  <c r="N150" i="52"/>
  <c r="U150" i="52" s="1"/>
  <c r="V150" i="52" s="1"/>
  <c r="N151" i="52"/>
  <c r="U151" i="52" s="1"/>
  <c r="V151" i="52" s="1"/>
  <c r="U160" i="52"/>
  <c r="V160" i="52" s="1"/>
  <c r="N170" i="52"/>
  <c r="U170" i="52" s="1"/>
  <c r="V170" i="52" s="1"/>
  <c r="N178" i="52"/>
  <c r="N186" i="52"/>
  <c r="U186" i="52" s="1"/>
  <c r="V186" i="52" s="1"/>
  <c r="U201" i="52"/>
  <c r="V201" i="52" s="1"/>
  <c r="U213" i="52"/>
  <c r="V213" i="52" s="1"/>
  <c r="U225" i="52"/>
  <c r="V225" i="52" s="1"/>
  <c r="U242" i="52"/>
  <c r="V242" i="52" s="1"/>
  <c r="U256" i="52"/>
  <c r="V256" i="52" s="1"/>
  <c r="U279" i="52"/>
  <c r="V279" i="52" s="1"/>
  <c r="U305" i="52"/>
  <c r="V305" i="52" s="1"/>
  <c r="U319" i="52"/>
  <c r="V319" i="52" s="1"/>
  <c r="U405" i="52"/>
  <c r="V405" i="52" s="1"/>
  <c r="K485" i="52"/>
  <c r="U200" i="52"/>
  <c r="V200" i="52" s="1"/>
  <c r="N201" i="52"/>
  <c r="U251" i="52"/>
  <c r="V251" i="52" s="1"/>
  <c r="N255" i="52"/>
  <c r="U255" i="52" s="1"/>
  <c r="V255" i="52" s="1"/>
  <c r="U297" i="52"/>
  <c r="V297" i="52" s="1"/>
  <c r="U310" i="52"/>
  <c r="V310" i="52" s="1"/>
  <c r="U407" i="52"/>
  <c r="V407" i="52" s="1"/>
  <c r="U480" i="52"/>
  <c r="V480" i="52" s="1"/>
  <c r="U198" i="52"/>
  <c r="V198" i="52" s="1"/>
  <c r="U318" i="52"/>
  <c r="V318" i="52" s="1"/>
  <c r="N334" i="52"/>
  <c r="U334" i="52" s="1"/>
  <c r="V334" i="52" s="1"/>
  <c r="N339" i="52"/>
  <c r="U339" i="52"/>
  <c r="V339" i="52" s="1"/>
  <c r="U224" i="52"/>
  <c r="V224" i="52" s="1"/>
  <c r="U278" i="52"/>
  <c r="V278" i="52" s="1"/>
  <c r="U295" i="52"/>
  <c r="V295" i="52" s="1"/>
  <c r="U322" i="52"/>
  <c r="V322" i="52" s="1"/>
  <c r="N340" i="52"/>
  <c r="U340" i="52"/>
  <c r="V340" i="52" s="1"/>
  <c r="N385" i="52"/>
  <c r="U385" i="52" s="1"/>
  <c r="V385" i="52" s="1"/>
  <c r="N391" i="52"/>
  <c r="U391" i="52" s="1"/>
  <c r="V391" i="52" s="1"/>
  <c r="N421" i="52"/>
  <c r="U421" i="52" s="1"/>
  <c r="V421" i="52" s="1"/>
  <c r="N400" i="52"/>
  <c r="U400" i="52" s="1"/>
  <c r="V400" i="52" s="1"/>
  <c r="N406" i="52"/>
  <c r="U406" i="52" s="1"/>
  <c r="V406" i="52" s="1"/>
  <c r="N407" i="52"/>
  <c r="N440" i="52"/>
  <c r="U440" i="52" s="1"/>
  <c r="V440" i="52" s="1"/>
  <c r="N468" i="52"/>
  <c r="U468" i="52" s="1"/>
  <c r="V468" i="52" s="1"/>
  <c r="N477" i="52"/>
  <c r="U477" i="52" s="1"/>
  <c r="V477" i="52" s="1"/>
  <c r="N450" i="52"/>
  <c r="U450" i="52" s="1"/>
  <c r="V450" i="52" s="1"/>
  <c r="N462" i="52"/>
  <c r="U462" i="52" s="1"/>
  <c r="V462" i="52" s="1"/>
  <c r="N469" i="52"/>
  <c r="U469" i="52" s="1"/>
  <c r="V469" i="52" s="1"/>
  <c r="U471" i="52"/>
  <c r="V471" i="52" s="1"/>
  <c r="U472" i="52"/>
  <c r="V472" i="52" s="1"/>
  <c r="N480" i="52"/>
  <c r="N472" i="52"/>
  <c r="U474" i="52"/>
  <c r="V474" i="52" s="1"/>
  <c r="N476" i="52"/>
  <c r="U476" i="52" s="1"/>
  <c r="V476" i="52" s="1"/>
  <c r="M3" i="55"/>
  <c r="M338" i="55" s="1"/>
  <c r="M16" i="55"/>
  <c r="P16" i="55" s="1"/>
  <c r="Q16" i="55" s="1"/>
  <c r="P65" i="55"/>
  <c r="Q65" i="55" s="1"/>
  <c r="M121" i="55"/>
  <c r="P121" i="55" s="1"/>
  <c r="Q121" i="55" s="1"/>
  <c r="M76" i="55"/>
  <c r="P76" i="55" s="1"/>
  <c r="Q76" i="55" s="1"/>
  <c r="P150" i="55"/>
  <c r="Q150" i="55" s="1"/>
  <c r="P280" i="55"/>
  <c r="Q280" i="55" s="1"/>
  <c r="P122" i="55"/>
  <c r="Q122" i="55" s="1"/>
  <c r="P155" i="55"/>
  <c r="Q155" i="55" s="1"/>
  <c r="M156" i="55"/>
  <c r="P156" i="55" s="1"/>
  <c r="Q156" i="55" s="1"/>
  <c r="P157" i="55"/>
  <c r="Q157" i="55" s="1"/>
  <c r="P202" i="55"/>
  <c r="Q202" i="55" s="1"/>
  <c r="R302" i="55"/>
  <c r="Q3" i="58"/>
  <c r="P332" i="55"/>
  <c r="Q332" i="55" s="1"/>
  <c r="B64" i="56"/>
  <c r="AG64" i="56" s="1"/>
  <c r="M165" i="58"/>
  <c r="P165" i="58" s="1"/>
  <c r="Q165" i="58" s="1"/>
  <c r="K318" i="58"/>
  <c r="M253" i="55"/>
  <c r="P253" i="55" s="1"/>
  <c r="Q253" i="55" s="1"/>
  <c r="M329" i="55"/>
  <c r="P329" i="55" s="1"/>
  <c r="Q329" i="55" s="1"/>
  <c r="M334" i="55"/>
  <c r="P334" i="55" s="1"/>
  <c r="Q334" i="55" s="1"/>
  <c r="M213" i="58"/>
  <c r="P213" i="58" s="1"/>
  <c r="Q213" i="58" s="1"/>
  <c r="R300" i="55"/>
  <c r="R301" i="55"/>
  <c r="G318" i="58"/>
  <c r="M123" i="58"/>
  <c r="P123" i="58" s="1"/>
  <c r="P133" i="58"/>
  <c r="Q133" i="58" s="1"/>
  <c r="M146" i="58"/>
  <c r="P146" i="58" s="1"/>
  <c r="Q146" i="58" s="1"/>
  <c r="P147" i="58"/>
  <c r="Q147" i="58" s="1"/>
  <c r="M153" i="58"/>
  <c r="P153" i="58" s="1"/>
  <c r="Q153" i="58" s="1"/>
  <c r="M294" i="58"/>
  <c r="P294" i="58" s="1"/>
  <c r="Q294" i="58" s="1"/>
  <c r="N313" i="61"/>
  <c r="O313" i="61" s="1"/>
  <c r="M274" i="58"/>
  <c r="P274" i="58" s="1"/>
  <c r="Q274" i="58" s="1"/>
  <c r="E315" i="61"/>
  <c r="F307" i="61"/>
  <c r="O302" i="61"/>
  <c r="R34" i="62"/>
  <c r="R35" i="62" s="1"/>
  <c r="X71" i="37" l="1"/>
  <c r="Y71" i="37" s="1"/>
  <c r="U523" i="38"/>
  <c r="V523" i="38" s="1"/>
  <c r="W123" i="38"/>
  <c r="X123" i="38" s="1"/>
  <c r="W40" i="38"/>
  <c r="X40" i="38" s="1"/>
  <c r="W31" i="38"/>
  <c r="X31" i="38" s="1"/>
  <c r="W298" i="38"/>
  <c r="X298" i="38" s="1"/>
  <c r="W172" i="38"/>
  <c r="X172" i="38" s="1"/>
  <c r="X356" i="37"/>
  <c r="Y356" i="37" s="1"/>
  <c r="X223" i="37"/>
  <c r="Y223" i="37" s="1"/>
  <c r="X400" i="37"/>
  <c r="Y400" i="37" s="1"/>
  <c r="W411" i="38"/>
  <c r="X411" i="38" s="1"/>
  <c r="W95" i="38"/>
  <c r="X95" i="38" s="1"/>
  <c r="X406" i="37"/>
  <c r="Y406" i="37" s="1"/>
  <c r="X140" i="37"/>
  <c r="Y140" i="37" s="1"/>
  <c r="W368" i="38"/>
  <c r="X368" i="38" s="1"/>
  <c r="W518" i="38"/>
  <c r="X518" i="38" s="1"/>
  <c r="W171" i="38"/>
  <c r="X171" i="38" s="1"/>
  <c r="W136" i="38"/>
  <c r="X136" i="38" s="1"/>
  <c r="W99" i="38"/>
  <c r="X99" i="38" s="1"/>
  <c r="W364" i="38"/>
  <c r="X364" i="38" s="1"/>
  <c r="W168" i="38"/>
  <c r="X168" i="38" s="1"/>
  <c r="S408" i="49"/>
  <c r="T408" i="49" s="1"/>
  <c r="U408" i="49" s="1"/>
  <c r="W417" i="38"/>
  <c r="X417" i="38" s="1"/>
  <c r="U462" i="38"/>
  <c r="V462" i="38" s="1"/>
  <c r="W462" i="38" s="1"/>
  <c r="X462" i="38" s="1"/>
  <c r="W412" i="38"/>
  <c r="X412" i="38" s="1"/>
  <c r="W167" i="38"/>
  <c r="X167" i="38" s="1"/>
  <c r="W105" i="38"/>
  <c r="X105" i="38" s="1"/>
  <c r="V204" i="37"/>
  <c r="W204" i="37" s="1"/>
  <c r="V338" i="37"/>
  <c r="W338" i="37" s="1"/>
  <c r="X338" i="37" s="1"/>
  <c r="Y338" i="37" s="1"/>
  <c r="Q123" i="58"/>
  <c r="P318" i="58"/>
  <c r="Q318" i="58" s="1"/>
  <c r="W523" i="38"/>
  <c r="X523" i="38" s="1"/>
  <c r="W478" i="38"/>
  <c r="X478" i="38" s="1"/>
  <c r="W460" i="38"/>
  <c r="X460" i="38" s="1"/>
  <c r="U322" i="38"/>
  <c r="V322" i="38" s="1"/>
  <c r="W322" i="38" s="1"/>
  <c r="X322" i="38" s="1"/>
  <c r="T26" i="40"/>
  <c r="U26" i="40" s="1"/>
  <c r="W544" i="38"/>
  <c r="X544" i="38" s="1"/>
  <c r="W537" i="38"/>
  <c r="X537" i="38" s="1"/>
  <c r="F179" i="35"/>
  <c r="F174" i="35"/>
  <c r="F178" i="35" s="1"/>
  <c r="T151" i="49"/>
  <c r="U151" i="49" s="1"/>
  <c r="T125" i="43"/>
  <c r="U125" i="43" s="1"/>
  <c r="W494" i="38"/>
  <c r="X494" i="38" s="1"/>
  <c r="W522" i="38"/>
  <c r="X522" i="38" s="1"/>
  <c r="F177" i="35"/>
  <c r="F176" i="35"/>
  <c r="F175" i="35"/>
  <c r="V351" i="37"/>
  <c r="W351" i="37" s="1"/>
  <c r="X351" i="37" s="1"/>
  <c r="Y351" i="37" s="1"/>
  <c r="X256" i="37"/>
  <c r="Y256" i="37" s="1"/>
  <c r="T250" i="49"/>
  <c r="U250" i="49" s="1"/>
  <c r="W342" i="38"/>
  <c r="X342" i="38" s="1"/>
  <c r="F315" i="61"/>
  <c r="M317" i="61" s="1"/>
  <c r="G307" i="61"/>
  <c r="R303" i="55"/>
  <c r="P3" i="55"/>
  <c r="T27" i="43"/>
  <c r="U27" i="43" s="1"/>
  <c r="W510" i="38"/>
  <c r="X510" i="38" s="1"/>
  <c r="W508" i="38"/>
  <c r="X508" i="38" s="1"/>
  <c r="W547" i="38"/>
  <c r="X547" i="38" s="1"/>
  <c r="W519" i="38"/>
  <c r="X519" i="38" s="1"/>
  <c r="W490" i="38"/>
  <c r="X490" i="38" s="1"/>
  <c r="V258" i="37"/>
  <c r="W258" i="37" s="1"/>
  <c r="X258" i="37" s="1"/>
  <c r="Y258" i="37" s="1"/>
  <c r="X204" i="37"/>
  <c r="Y204" i="37" s="1"/>
  <c r="F180" i="35" l="1"/>
  <c r="F181" i="35" s="1"/>
  <c r="R304" i="55"/>
  <c r="P338" i="55"/>
  <c r="Q338" i="55" s="1"/>
  <c r="Q3" i="55"/>
  <c r="R305" i="55"/>
  <c r="R306" i="55" l="1"/>
  <c r="R307" i="55" l="1"/>
  <c r="R309" i="55" l="1"/>
  <c r="R310" i="55" s="1"/>
  <c r="R311" i="55" s="1"/>
  <c r="R312" i="55" s="1"/>
  <c r="R313" i="55" s="1"/>
  <c r="R314" i="55" s="1"/>
  <c r="R315" i="55" s="1"/>
  <c r="R316" i="55" s="1"/>
  <c r="R317" i="55" s="1"/>
  <c r="R308" i="55"/>
  <c r="R318" i="55" l="1"/>
  <c r="R319" i="55" s="1"/>
  <c r="R320" i="55" s="1"/>
  <c r="R321" i="55" s="1"/>
  <c r="R322" i="55" s="1"/>
  <c r="R323" i="55" s="1"/>
  <c r="R324" i="55" s="1"/>
  <c r="R325" i="55" s="1"/>
  <c r="R326" i="55" s="1"/>
  <c r="R327" i="55" s="1"/>
  <c r="R328" i="55" s="1"/>
  <c r="R329" i="55" s="1"/>
  <c r="R330" i="55" s="1"/>
  <c r="R331" i="55" s="1"/>
  <c r="R332" i="55" s="1"/>
  <c r="R333" i="55" s="1"/>
  <c r="R334" i="55" s="1"/>
  <c r="R335" i="55" s="1"/>
  <c r="R336" i="55" s="1"/>
  <c r="R338" i="5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27" authorId="0" shapeId="0" xr:uid="{00000000-0006-0000-0700-000001000000}">
      <text>
        <r>
          <rPr>
            <sz val="10"/>
            <color rgb="FF000000"/>
            <rFont val="Arial"/>
            <scheme val="minor"/>
          </rPr>
          <t>CS20250130-Ashley-3天</t>
        </r>
      </text>
    </comment>
    <comment ref="B76" authorId="0" shapeId="0" xr:uid="{00000000-0006-0000-0700-000002000000}">
      <text>
        <r>
          <rPr>
            <sz val="10"/>
            <color rgb="FF000000"/>
            <rFont val="Arial"/>
            <scheme val="minor"/>
          </rPr>
          <t>CS20250130-Ashley-3天</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E27" authorId="0" shapeId="0" xr:uid="{00000000-0006-0000-0800-000001000000}">
      <text>
        <r>
          <rPr>
            <sz val="10"/>
            <color rgb="FF000000"/>
            <rFont val="Arial"/>
            <scheme val="minor"/>
          </rPr>
          <t>CS20250130-Ashley-3天</t>
        </r>
      </text>
    </comment>
    <comment ref="AF27" authorId="0" shapeId="0" xr:uid="{00000000-0006-0000-0800-000002000000}">
      <text>
        <r>
          <rPr>
            <sz val="10"/>
            <color rgb="FF000000"/>
            <rFont val="Arial"/>
            <scheme val="minor"/>
          </rPr>
          <t>CS20250130-Ashley-3天</t>
        </r>
      </text>
    </comment>
    <comment ref="AE76" authorId="0" shapeId="0" xr:uid="{00000000-0006-0000-0800-000003000000}">
      <text>
        <r>
          <rPr>
            <sz val="10"/>
            <color rgb="FF000000"/>
            <rFont val="Arial"/>
            <scheme val="minor"/>
          </rPr>
          <t>CS20250130-Ashley-3天</t>
        </r>
      </text>
    </comment>
    <comment ref="AF76" authorId="0" shapeId="0" xr:uid="{00000000-0006-0000-0800-000004000000}">
      <text>
        <r>
          <rPr>
            <sz val="10"/>
            <color rgb="FF000000"/>
            <rFont val="Arial"/>
            <scheme val="minor"/>
          </rPr>
          <t>CS20250130-Ashley-3天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Y15" authorId="0" shapeId="0" xr:uid="{00000000-0006-0000-0900-000001000000}">
      <text>
        <r>
          <rPr>
            <sz val="10"/>
            <color rgb="FF000000"/>
            <rFont val="Arial"/>
            <scheme val="minor"/>
          </rPr>
          <t>P2024-000003367</t>
        </r>
      </text>
    </comment>
    <comment ref="Z15" authorId="0" shapeId="0" xr:uid="{00000000-0006-0000-0900-000002000000}">
      <text>
        <r>
          <rPr>
            <sz val="10"/>
            <color rgb="FF000000"/>
            <rFont val="Arial"/>
            <scheme val="minor"/>
          </rPr>
          <t>P2024-000003367</t>
        </r>
      </text>
    </comment>
    <comment ref="Y72" authorId="0" shapeId="0" xr:uid="{00000000-0006-0000-0900-000003000000}">
      <text>
        <r>
          <rPr>
            <sz val="10"/>
            <color rgb="FF000000"/>
            <rFont val="Arial"/>
            <scheme val="minor"/>
          </rPr>
          <t>P2024-000003367</t>
        </r>
      </text>
    </comment>
    <comment ref="Z72" authorId="0" shapeId="0" xr:uid="{00000000-0006-0000-0900-000004000000}">
      <text>
        <r>
          <rPr>
            <sz val="10"/>
            <color rgb="FF000000"/>
            <rFont val="Arial"/>
            <scheme val="minor"/>
          </rPr>
          <t>P2024-000003367</t>
        </r>
      </text>
    </comment>
    <comment ref="H79" authorId="0" shapeId="0" xr:uid="{00000000-0006-0000-0900-000005000000}">
      <text>
        <r>
          <rPr>
            <sz val="10"/>
            <color rgb="FF000000"/>
            <rFont val="Arial"/>
            <scheme val="minor"/>
          </rPr>
          <t>CS20240707- Odessa
Odessa Ramos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E16" authorId="0" shapeId="0" xr:uid="{00000000-0006-0000-0A00-000001000000}">
      <text>
        <r>
          <rPr>
            <sz val="10"/>
            <color rgb="FF000000"/>
            <rFont val="Arial"/>
            <scheme val="minor"/>
          </rPr>
          <t>Cho Cyma</t>
        </r>
      </text>
    </comment>
    <comment ref="V17" authorId="0" shapeId="0" xr:uid="{00000000-0006-0000-0A00-000002000000}">
      <text>
        <r>
          <rPr>
            <sz val="10"/>
            <color rgb="FF000000"/>
            <rFont val="Arial"/>
            <scheme val="minor"/>
          </rPr>
          <t>Date:17/4/24
Name: Jenn
Hp:+65 8222 8921
Rec ：A30450</t>
        </r>
      </text>
    </comment>
    <comment ref="Z17" authorId="0" shapeId="0" xr:uid="{00000000-0006-0000-0A00-000003000000}">
      <text>
        <r>
          <rPr>
            <sz val="10"/>
            <color rgb="FF000000"/>
            <rFont val="Arial"/>
            <scheme val="minor"/>
          </rPr>
          <t>MICHAEL LAW</t>
        </r>
      </text>
    </comment>
    <comment ref="V63" authorId="0" shapeId="0" xr:uid="{00000000-0006-0000-0A00-000004000000}">
      <text>
        <r>
          <rPr>
            <sz val="10"/>
            <color rgb="FF000000"/>
            <rFont val="Arial"/>
            <scheme val="minor"/>
          </rPr>
          <t>Date:17/4/24
Name: Jenn
Hp:+65 8222 8921
Rec ：A30450</t>
        </r>
      </text>
    </comment>
    <comment ref="Z63" authorId="0" shapeId="0" xr:uid="{00000000-0006-0000-0A00-000005000000}">
      <text>
        <r>
          <rPr>
            <sz val="10"/>
            <color rgb="FF000000"/>
            <rFont val="Arial"/>
            <scheme val="minor"/>
          </rPr>
          <t>MICHAEL LAW</t>
        </r>
      </text>
    </comment>
    <comment ref="AE63" authorId="0" shapeId="0" xr:uid="{00000000-0006-0000-0A00-000006000000}">
      <text>
        <r>
          <rPr>
            <sz val="10"/>
            <color rgb="FF000000"/>
            <rFont val="Arial"/>
            <scheme val="minor"/>
          </rPr>
          <t>Cho Cyma</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L15" authorId="0" shapeId="0" xr:uid="{00000000-0006-0000-0B00-000001000000}">
      <text>
        <r>
          <rPr>
            <sz val="10"/>
            <color rgb="FF000000"/>
            <rFont val="Arial"/>
            <scheme val="minor"/>
          </rPr>
          <t xml:space="preserve">CS20241011- Shi Qi </t>
        </r>
      </text>
    </comment>
    <comment ref="N15" authorId="0" shapeId="0" xr:uid="{00000000-0006-0000-0B00-000002000000}">
      <text>
        <r>
          <rPr>
            <sz val="10"/>
            <color rgb="FF000000"/>
            <rFont val="Arial"/>
            <scheme val="minor"/>
          </rPr>
          <t xml:space="preserve">CS20241011- Shi Qi </t>
        </r>
      </text>
    </comment>
    <comment ref="AB15" authorId="0" shapeId="0" xr:uid="{00000000-0006-0000-0B00-000003000000}">
      <text>
        <r>
          <rPr>
            <sz val="10"/>
            <color rgb="FF000000"/>
            <rFont val="Arial"/>
            <scheme val="minor"/>
          </rPr>
          <t>Date:28/5/24
Name: PANG LEE PENG
Hp: +65 90382226 
Rec: A30475</t>
        </r>
      </text>
    </comment>
    <comment ref="AC15" authorId="0" shapeId="0" xr:uid="{00000000-0006-0000-0B00-000004000000}">
      <text>
        <r>
          <rPr>
            <sz val="10"/>
            <color rgb="FF000000"/>
            <rFont val="Arial"/>
            <scheme val="minor"/>
          </rPr>
          <t>Date:28/5/24
Name: PANG LEE PENG
Hp: +65 90382226 
Rec: A30475</t>
        </r>
      </text>
    </comment>
    <comment ref="AD15" authorId="0" shapeId="0" xr:uid="{00000000-0006-0000-0B00-000005000000}">
      <text>
        <r>
          <rPr>
            <sz val="10"/>
            <color rgb="FF000000"/>
            <rFont val="Arial"/>
            <scheme val="minor"/>
          </rPr>
          <t>Date:28/5/24
Name: PANG LEE PENG
Hp: +65 90382226 
Rec: A30475</t>
        </r>
      </text>
    </comment>
    <comment ref="N16" authorId="0" shapeId="0" xr:uid="{00000000-0006-0000-0B00-000006000000}">
      <text>
        <r>
          <rPr>
            <sz val="10"/>
            <color rgb="FF000000"/>
            <rFont val="Arial"/>
            <scheme val="minor"/>
          </rPr>
          <t>Jane Toh</t>
        </r>
      </text>
    </comment>
    <comment ref="W16" authorId="0" shapeId="0" xr:uid="{00000000-0006-0000-0B00-000007000000}">
      <text>
        <r>
          <rPr>
            <sz val="10"/>
            <color rgb="FF000000"/>
            <rFont val="Arial"/>
            <scheme val="minor"/>
          </rPr>
          <t>Zeke Chew</t>
        </r>
      </text>
    </comment>
    <comment ref="P20" authorId="0" shapeId="0" xr:uid="{00000000-0006-0000-0B00-000008000000}">
      <text>
        <r>
          <rPr>
            <sz val="10"/>
            <color rgb="FF000000"/>
            <rFont val="Arial"/>
            <scheme val="minor"/>
          </rPr>
          <t>Gee Liang Tan</t>
        </r>
      </text>
    </comment>
    <comment ref="AC25" authorId="0" shapeId="0" xr:uid="{00000000-0006-0000-0B00-000009000000}">
      <text>
        <r>
          <rPr>
            <sz val="10"/>
            <color rgb="FF000000"/>
            <rFont val="Arial"/>
            <scheme val="minor"/>
          </rPr>
          <t>銘輝 簡</t>
        </r>
      </text>
    </comment>
    <comment ref="L54" authorId="0" shapeId="0" xr:uid="{00000000-0006-0000-0B00-00000A000000}">
      <text>
        <r>
          <rPr>
            <sz val="10"/>
            <color rgb="FF000000"/>
            <rFont val="Arial"/>
            <scheme val="minor"/>
          </rPr>
          <t xml:space="preserve">CS20241011- Shi Qi </t>
        </r>
      </text>
    </comment>
    <comment ref="N54" authorId="0" shapeId="0" xr:uid="{00000000-0006-0000-0B00-00000B000000}">
      <text>
        <r>
          <rPr>
            <sz val="10"/>
            <color rgb="FF000000"/>
            <rFont val="Arial"/>
            <scheme val="minor"/>
          </rPr>
          <t xml:space="preserve">CS20241011- Shi Qi </t>
        </r>
      </text>
    </comment>
    <comment ref="N55" authorId="0" shapeId="0" xr:uid="{00000000-0006-0000-0B00-00000C000000}">
      <text>
        <r>
          <rPr>
            <sz val="10"/>
            <color rgb="FF000000"/>
            <rFont val="Arial"/>
            <scheme val="minor"/>
          </rPr>
          <t>Jane Toh</t>
        </r>
      </text>
    </comment>
    <comment ref="P55" authorId="0" shapeId="0" xr:uid="{00000000-0006-0000-0B00-00000D000000}">
      <text>
        <r>
          <rPr>
            <sz val="10"/>
            <color rgb="FF000000"/>
            <rFont val="Arial"/>
            <scheme val="minor"/>
          </rPr>
          <t>Gee Liang Tan</t>
        </r>
      </text>
    </comment>
    <comment ref="W56" authorId="0" shapeId="0" xr:uid="{00000000-0006-0000-0B00-00000E000000}">
      <text>
        <r>
          <rPr>
            <sz val="10"/>
            <color rgb="FF000000"/>
            <rFont val="Arial"/>
            <scheme val="minor"/>
          </rPr>
          <t>Zeke Chew</t>
        </r>
      </text>
    </comment>
    <comment ref="AB69" authorId="0" shapeId="0" xr:uid="{00000000-0006-0000-0B00-00000F000000}">
      <text>
        <r>
          <rPr>
            <sz val="10"/>
            <color rgb="FF000000"/>
            <rFont val="Arial"/>
            <scheme val="minor"/>
          </rPr>
          <t>Date:28/5/24
Name: PANG LEE PENG
Hp: +65 90382226 
Rec: A30475</t>
        </r>
      </text>
    </comment>
    <comment ref="AC69" authorId="0" shapeId="0" xr:uid="{00000000-0006-0000-0B00-000010000000}">
      <text>
        <r>
          <rPr>
            <sz val="10"/>
            <color rgb="FF000000"/>
            <rFont val="Arial"/>
            <scheme val="minor"/>
          </rPr>
          <t>Date:28/5/24
Name: PANG LEE PENG
Hp: +65 90382226 
Rec: A30475</t>
        </r>
      </text>
    </comment>
    <comment ref="AD69" authorId="0" shapeId="0" xr:uid="{00000000-0006-0000-0B00-000011000000}">
      <text>
        <r>
          <rPr>
            <sz val="10"/>
            <color rgb="FF000000"/>
            <rFont val="Arial"/>
            <scheme val="minor"/>
          </rPr>
          <t>Date:28/5/24
Name: PANG LEE PENG
Hp: +65 90382226 
Rec: A30475</t>
        </r>
      </text>
    </comment>
    <comment ref="H76" authorId="0" shapeId="0" xr:uid="{00000000-0006-0000-0B00-000012000000}">
      <text>
        <r>
          <rPr>
            <sz val="10"/>
            <color rgb="FF000000"/>
            <rFont val="Arial"/>
            <scheme val="minor"/>
          </rPr>
          <t>CS20240707- Odessa
Odessa Ramos</t>
        </r>
      </text>
    </comment>
    <comment ref="AC76" authorId="0" shapeId="0" xr:uid="{00000000-0006-0000-0B00-000013000000}">
      <text>
        <r>
          <rPr>
            <sz val="10"/>
            <color rgb="FF000000"/>
            <rFont val="Arial"/>
            <scheme val="minor"/>
          </rPr>
          <t>銘輝 簡</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B15" authorId="0" shapeId="0" xr:uid="{00000000-0006-0000-0C00-000001000000}">
      <text>
        <r>
          <rPr>
            <sz val="10"/>
            <color rgb="FF000000"/>
            <rFont val="Arial"/>
            <scheme val="minor"/>
          </rPr>
          <t>宇辰 張</t>
        </r>
      </text>
    </comment>
    <comment ref="Q17" authorId="0" shapeId="0" xr:uid="{00000000-0006-0000-0C00-000002000000}">
      <text>
        <r>
          <rPr>
            <sz val="10"/>
            <color rgb="FF000000"/>
            <rFont val="Arial"/>
            <scheme val="minor"/>
          </rPr>
          <t>世偉 柳</t>
        </r>
      </text>
    </comment>
    <comment ref="T17" authorId="0" shapeId="0" xr:uid="{00000000-0006-0000-0C00-000003000000}">
      <text>
        <r>
          <rPr>
            <sz val="10"/>
            <color rgb="FF000000"/>
            <rFont val="Arial"/>
            <scheme val="minor"/>
          </rPr>
          <t>育嘉 呂</t>
        </r>
      </text>
    </comment>
    <comment ref="B18" authorId="0" shapeId="0" xr:uid="{00000000-0006-0000-0C00-000004000000}">
      <text>
        <r>
          <rPr>
            <sz val="10"/>
            <color rgb="FF000000"/>
            <rFont val="Arial"/>
            <scheme val="minor"/>
          </rPr>
          <t>陳怡萱</t>
        </r>
      </text>
    </comment>
    <comment ref="C18" authorId="0" shapeId="0" xr:uid="{00000000-0006-0000-0C00-000005000000}">
      <text>
        <r>
          <rPr>
            <sz val="10"/>
            <color rgb="FF000000"/>
            <rFont val="Arial"/>
            <scheme val="minor"/>
          </rPr>
          <t>陳怡萱</t>
        </r>
      </text>
    </comment>
    <comment ref="D18" authorId="0" shapeId="0" xr:uid="{00000000-0006-0000-0C00-000006000000}">
      <text>
        <r>
          <rPr>
            <sz val="10"/>
            <color rgb="FF000000"/>
            <rFont val="Arial"/>
            <scheme val="minor"/>
          </rPr>
          <t>陳怡萱</t>
        </r>
      </text>
    </comment>
    <comment ref="Q56" authorId="0" shapeId="0" xr:uid="{00000000-0006-0000-0C00-000007000000}">
      <text>
        <r>
          <rPr>
            <sz val="10"/>
            <color rgb="FF000000"/>
            <rFont val="Arial"/>
            <scheme val="minor"/>
          </rPr>
          <t>世偉 柳</t>
        </r>
      </text>
    </comment>
    <comment ref="T56" authorId="0" shapeId="0" xr:uid="{00000000-0006-0000-0C00-000008000000}">
      <text>
        <r>
          <rPr>
            <sz val="10"/>
            <color rgb="FF000000"/>
            <rFont val="Arial"/>
            <scheme val="minor"/>
          </rPr>
          <t>育嘉 呂</t>
        </r>
      </text>
    </comment>
    <comment ref="B70" authorId="0" shapeId="0" xr:uid="{00000000-0006-0000-0C00-000009000000}">
      <text>
        <r>
          <rPr>
            <sz val="10"/>
            <color rgb="FF000000"/>
            <rFont val="Arial"/>
            <scheme val="minor"/>
          </rPr>
          <t>陳怡萱</t>
        </r>
      </text>
    </comment>
    <comment ref="C70" authorId="0" shapeId="0" xr:uid="{00000000-0006-0000-0C00-00000A000000}">
      <text>
        <r>
          <rPr>
            <sz val="10"/>
            <color rgb="FF000000"/>
            <rFont val="Arial"/>
            <scheme val="minor"/>
          </rPr>
          <t>陳怡萱</t>
        </r>
      </text>
    </comment>
    <comment ref="D70" authorId="0" shapeId="0" xr:uid="{00000000-0006-0000-0C00-00000B000000}">
      <text>
        <r>
          <rPr>
            <sz val="10"/>
            <color rgb="FF000000"/>
            <rFont val="Arial"/>
            <scheme val="minor"/>
          </rPr>
          <t>陳怡萱</t>
        </r>
      </text>
    </comment>
    <comment ref="AB71" authorId="0" shapeId="0" xr:uid="{00000000-0006-0000-0C00-00000C000000}">
      <text>
        <r>
          <rPr>
            <sz val="10"/>
            <color rgb="FF000000"/>
            <rFont val="Arial"/>
            <scheme val="minor"/>
          </rPr>
          <t>宇辰 張</t>
        </r>
      </text>
    </comment>
    <comment ref="H78" authorId="0" shapeId="0" xr:uid="{00000000-0006-0000-0C00-00000D000000}">
      <text>
        <r>
          <rPr>
            <sz val="10"/>
            <color rgb="FF000000"/>
            <rFont val="Arial"/>
            <scheme val="minor"/>
          </rPr>
          <t>CS20240707- Odessa
Odessa Ramos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T16" authorId="0" shapeId="0" xr:uid="{00000000-0006-0000-0D00-000001000000}">
      <text>
        <r>
          <rPr>
            <sz val="10"/>
            <color rgb="FF000000"/>
            <rFont val="Arial"/>
            <scheme val="minor"/>
          </rPr>
          <t>Yen Ting Hung</t>
        </r>
      </text>
    </comment>
    <comment ref="P17" authorId="0" shapeId="0" xr:uid="{00000000-0006-0000-0D00-000002000000}">
      <text>
        <r>
          <rPr>
            <sz val="10"/>
            <color rgb="FF000000"/>
            <rFont val="Arial"/>
            <scheme val="minor"/>
          </rPr>
          <t>邱子倩</t>
        </r>
      </text>
    </comment>
    <comment ref="T24" authorId="0" shapeId="0" xr:uid="{00000000-0006-0000-0D00-000003000000}">
      <text>
        <r>
          <rPr>
            <sz val="10"/>
            <color rgb="FF000000"/>
            <rFont val="Arial"/>
            <scheme val="minor"/>
          </rPr>
          <t>Yi chen Wang</t>
        </r>
      </text>
    </comment>
    <comment ref="U24" authorId="0" shapeId="0" xr:uid="{00000000-0006-0000-0D00-000004000000}">
      <text>
        <r>
          <rPr>
            <sz val="10"/>
            <color rgb="FF000000"/>
            <rFont val="Arial"/>
            <scheme val="minor"/>
          </rPr>
          <t>Yi chen Wang</t>
        </r>
      </text>
    </comment>
    <comment ref="P28" authorId="0" shapeId="0" xr:uid="{00000000-0006-0000-0D00-000005000000}">
      <text>
        <r>
          <rPr>
            <sz val="10"/>
            <color rgb="FF000000"/>
            <rFont val="Arial"/>
            <scheme val="minor"/>
          </rPr>
          <t>莊怡荏</t>
        </r>
      </text>
    </comment>
    <comment ref="P29" authorId="0" shapeId="0" xr:uid="{00000000-0006-0000-0D00-000006000000}">
      <text>
        <r>
          <rPr>
            <sz val="10"/>
            <color rgb="FF000000"/>
            <rFont val="Arial"/>
            <scheme val="minor"/>
          </rPr>
          <t>莊怡荏</t>
        </r>
      </text>
    </comment>
    <comment ref="AB29" authorId="0" shapeId="0" xr:uid="{00000000-0006-0000-0D00-000007000000}">
      <text>
        <r>
          <rPr>
            <sz val="10"/>
            <color rgb="FF000000"/>
            <rFont val="Arial"/>
            <scheme val="minor"/>
          </rPr>
          <t>郭宗憲</t>
        </r>
      </text>
    </comment>
    <comment ref="T64" authorId="0" shapeId="0" xr:uid="{00000000-0006-0000-0D00-000008000000}">
      <text>
        <r>
          <rPr>
            <sz val="10"/>
            <color rgb="FF000000"/>
            <rFont val="Arial"/>
            <scheme val="minor"/>
          </rPr>
          <t>Yen Ting Hung</t>
        </r>
      </text>
    </comment>
    <comment ref="B70" authorId="0" shapeId="0" xr:uid="{00000000-0006-0000-0D00-000009000000}">
      <text>
        <r>
          <rPr>
            <sz val="10"/>
            <color rgb="FF000000"/>
            <rFont val="Arial"/>
            <scheme val="minor"/>
          </rPr>
          <t>劉紫憶</t>
        </r>
      </text>
    </comment>
    <comment ref="T70" authorId="0" shapeId="0" xr:uid="{00000000-0006-0000-0D00-00000A000000}">
      <text>
        <r>
          <rPr>
            <sz val="10"/>
            <color rgb="FF000000"/>
            <rFont val="Arial"/>
            <scheme val="minor"/>
          </rPr>
          <t>Yi chen Wang</t>
        </r>
      </text>
    </comment>
    <comment ref="U70" authorId="0" shapeId="0" xr:uid="{00000000-0006-0000-0D00-00000B000000}">
      <text>
        <r>
          <rPr>
            <sz val="10"/>
            <color rgb="FF000000"/>
            <rFont val="Arial"/>
            <scheme val="minor"/>
          </rPr>
          <t>Yi chen Wang</t>
        </r>
      </text>
    </comment>
    <comment ref="P75" authorId="0" shapeId="0" xr:uid="{00000000-0006-0000-0D00-00000C000000}">
      <text>
        <r>
          <rPr>
            <sz val="10"/>
            <color rgb="FF000000"/>
            <rFont val="Arial"/>
            <scheme val="minor"/>
          </rPr>
          <t>邱子倩</t>
        </r>
      </text>
    </comment>
    <comment ref="H78" authorId="0" shapeId="0" xr:uid="{00000000-0006-0000-0D00-00000D000000}">
      <text>
        <r>
          <rPr>
            <sz val="10"/>
            <color rgb="FF000000"/>
            <rFont val="Arial"/>
            <scheme val="minor"/>
          </rPr>
          <t>CS20240707- Odessa
Odessa Ramos</t>
        </r>
      </text>
    </comment>
    <comment ref="O78" authorId="0" shapeId="0" xr:uid="{00000000-0006-0000-0D00-00000E000000}">
      <text>
        <r>
          <rPr>
            <sz val="10"/>
            <color rgb="FF000000"/>
            <rFont val="Arial"/>
            <scheme val="minor"/>
          </rPr>
          <t>莊怡荏</t>
        </r>
      </text>
    </comment>
    <comment ref="P78" authorId="0" shapeId="0" xr:uid="{00000000-0006-0000-0D00-00000F000000}">
      <text>
        <r>
          <rPr>
            <sz val="10"/>
            <color rgb="FF000000"/>
            <rFont val="Arial"/>
            <scheme val="minor"/>
          </rPr>
          <t>莊怡荏</t>
        </r>
      </text>
    </comment>
    <comment ref="AB79" authorId="0" shapeId="0" xr:uid="{00000000-0006-0000-0D00-000010000000}">
      <text>
        <r>
          <rPr>
            <sz val="10"/>
            <color rgb="FF000000"/>
            <rFont val="Arial"/>
            <scheme val="minor"/>
          </rPr>
          <t>郭宗憲</t>
        </r>
      </text>
    </comment>
    <comment ref="P80" authorId="0" shapeId="0" xr:uid="{00000000-0006-0000-0D00-000011000000}">
      <text>
        <r>
          <rPr>
            <sz val="10"/>
            <color rgb="FF000000"/>
            <rFont val="Arial"/>
            <scheme val="minor"/>
          </rPr>
          <t>莊怡荏</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G15" authorId="0" shapeId="0" xr:uid="{00000000-0006-0000-0E00-000001000000}">
      <text>
        <r>
          <rPr>
            <sz val="10"/>
            <color rgb="FF000000"/>
            <rFont val="Arial"/>
            <scheme val="minor"/>
          </rPr>
          <t>玥明 簡</t>
        </r>
      </text>
    </comment>
    <comment ref="L15" authorId="0" shapeId="0" xr:uid="{00000000-0006-0000-0E00-000002000000}">
      <text>
        <r>
          <rPr>
            <sz val="10"/>
            <color rgb="FF000000"/>
            <rFont val="Arial"/>
            <scheme val="minor"/>
          </rPr>
          <t>下单日期：18/4/2024
顾客：Fenny Teng
HP: 016 9202701
Rec: A30279</t>
        </r>
      </text>
    </comment>
    <comment ref="Q15" authorId="0" shapeId="0" xr:uid="{00000000-0006-0000-0E00-000003000000}">
      <text>
        <r>
          <rPr>
            <sz val="10"/>
            <color rgb="FF000000"/>
            <rFont val="Arial"/>
            <scheme val="minor"/>
          </rPr>
          <t>Siew Leng Tok</t>
        </r>
      </text>
    </comment>
    <comment ref="AC15" authorId="0" shapeId="0" xr:uid="{00000000-0006-0000-0E00-000004000000}">
      <text>
        <r>
          <rPr>
            <sz val="10"/>
            <color rgb="FF000000"/>
            <rFont val="Arial"/>
            <scheme val="minor"/>
          </rPr>
          <t>予 約 番 号 ： P2024-000009029
団 体 名 ： Ms.April Dawn Jenkins</t>
        </r>
      </text>
    </comment>
    <comment ref="AF15" authorId="0" shapeId="0" xr:uid="{00000000-0006-0000-0E00-000005000000}">
      <text>
        <r>
          <rPr>
            <sz val="10"/>
            <color rgb="FF000000"/>
            <rFont val="Arial"/>
            <scheme val="minor"/>
          </rPr>
          <t>TYO01HA240731A</t>
        </r>
      </text>
    </comment>
    <comment ref="B16" authorId="0" shapeId="0" xr:uid="{00000000-0006-0000-0E00-000006000000}">
      <text>
        <r>
          <rPr>
            <sz val="10"/>
            <color rgb="FF000000"/>
            <rFont val="Arial"/>
            <scheme val="minor"/>
          </rPr>
          <t>雅貽 楊</t>
        </r>
      </text>
    </comment>
    <comment ref="D16" authorId="0" shapeId="0" xr:uid="{00000000-0006-0000-0E00-000007000000}">
      <text>
        <r>
          <rPr>
            <sz val="10"/>
            <color rgb="FF000000"/>
            <rFont val="Arial"/>
            <scheme val="minor"/>
          </rPr>
          <t>Ping Hao Chiang</t>
        </r>
      </text>
    </comment>
    <comment ref="E16" authorId="0" shapeId="0" xr:uid="{00000000-0006-0000-0E00-000008000000}">
      <text>
        <r>
          <rPr>
            <sz val="10"/>
            <color rgb="FF000000"/>
            <rFont val="Arial"/>
            <scheme val="minor"/>
          </rPr>
          <t>Yen-Ling Chen</t>
        </r>
      </text>
    </comment>
    <comment ref="L16" authorId="0" shapeId="0" xr:uid="{00000000-0006-0000-0E00-000009000000}">
      <text>
        <r>
          <rPr>
            <sz val="10"/>
            <color rgb="FF000000"/>
            <rFont val="Arial"/>
            <scheme val="minor"/>
          </rPr>
          <t>吳蕙雯</t>
        </r>
      </text>
    </comment>
    <comment ref="U16" authorId="0" shapeId="0" xr:uid="{00000000-0006-0000-0E00-00000A000000}">
      <text>
        <r>
          <rPr>
            <sz val="10"/>
            <color rgb="FF000000"/>
            <rFont val="Arial"/>
            <scheme val="minor"/>
          </rPr>
          <t>karen mak</t>
        </r>
      </text>
    </comment>
    <comment ref="V16" authorId="0" shapeId="0" xr:uid="{00000000-0006-0000-0E00-00000B000000}">
      <text>
        <r>
          <rPr>
            <sz val="10"/>
            <color rgb="FF000000"/>
            <rFont val="Arial"/>
            <scheme val="minor"/>
          </rPr>
          <t>TYO03HA240721A</t>
        </r>
      </text>
    </comment>
    <comment ref="W16" authorId="0" shapeId="0" xr:uid="{00000000-0006-0000-0E00-00000C000000}">
      <text>
        <r>
          <rPr>
            <sz val="10"/>
            <color rgb="FF000000"/>
            <rFont val="Arial"/>
            <scheme val="minor"/>
          </rPr>
          <t>TYO03HA240721A</t>
        </r>
      </text>
    </comment>
    <comment ref="X16" authorId="0" shapeId="0" xr:uid="{00000000-0006-0000-0E00-00000D000000}">
      <text>
        <r>
          <rPr>
            <sz val="10"/>
            <color rgb="FF000000"/>
            <rFont val="Arial"/>
            <scheme val="minor"/>
          </rPr>
          <t>TYO03HA240721A</t>
        </r>
      </text>
    </comment>
    <comment ref="AA16" authorId="0" shapeId="0" xr:uid="{00000000-0006-0000-0E00-00000E000000}">
      <text>
        <r>
          <rPr>
            <sz val="10"/>
            <color rgb="FF000000"/>
            <rFont val="Arial"/>
            <scheme val="minor"/>
          </rPr>
          <t>淑敏 林</t>
        </r>
      </text>
    </comment>
    <comment ref="AD16" authorId="0" shapeId="0" xr:uid="{00000000-0006-0000-0E00-00000F000000}">
      <text>
        <r>
          <rPr>
            <sz val="10"/>
            <color rgb="FF000000"/>
            <rFont val="Arial"/>
            <scheme val="minor"/>
          </rPr>
          <t>Ka Ling Cheng</t>
        </r>
      </text>
    </comment>
    <comment ref="AE16" authorId="0" shapeId="0" xr:uid="{00000000-0006-0000-0E00-000010000000}">
      <text>
        <r>
          <rPr>
            <sz val="10"/>
            <color rgb="FF000000"/>
            <rFont val="Arial"/>
            <scheme val="minor"/>
          </rPr>
          <t>MEIYU HSU</t>
        </r>
      </text>
    </comment>
    <comment ref="Y17" authorId="0" shapeId="0" xr:uid="{00000000-0006-0000-0E00-000011000000}">
      <text>
        <r>
          <rPr>
            <sz val="10"/>
            <color rgb="FF000000"/>
            <rFont val="Arial"/>
            <scheme val="minor"/>
          </rPr>
          <t>CS20240724-Ohad</t>
        </r>
      </text>
    </comment>
    <comment ref="Z17" authorId="0" shapeId="0" xr:uid="{00000000-0006-0000-0E00-000012000000}">
      <text>
        <r>
          <rPr>
            <sz val="10"/>
            <color rgb="FF000000"/>
            <rFont val="Arial"/>
            <scheme val="minor"/>
          </rPr>
          <t>CS20240724-Ohad</t>
        </r>
      </text>
    </comment>
    <comment ref="AA17" authorId="0" shapeId="0" xr:uid="{00000000-0006-0000-0E00-000013000000}">
      <text>
        <r>
          <rPr>
            <sz val="10"/>
            <color rgb="FF000000"/>
            <rFont val="Arial"/>
            <scheme val="minor"/>
          </rPr>
          <t>CS20240724-Ohad</t>
        </r>
      </text>
    </comment>
    <comment ref="AB17" authorId="0" shapeId="0" xr:uid="{00000000-0006-0000-0E00-000014000000}">
      <text>
        <r>
          <rPr>
            <sz val="10"/>
            <color rgb="FF000000"/>
            <rFont val="Arial"/>
            <scheme val="minor"/>
          </rPr>
          <t>CS20240724-Ohad</t>
        </r>
      </text>
    </comment>
    <comment ref="M18" authorId="0" shapeId="0" xr:uid="{00000000-0006-0000-0E00-000015000000}">
      <text>
        <r>
          <rPr>
            <sz val="10"/>
            <color rgb="FF000000"/>
            <rFont val="Arial"/>
            <scheme val="minor"/>
          </rPr>
          <t>TYO03HA240721A</t>
        </r>
      </text>
    </comment>
    <comment ref="N18" authorId="0" shapeId="0" xr:uid="{00000000-0006-0000-0E00-000016000000}">
      <text>
        <r>
          <rPr>
            <sz val="10"/>
            <color rgb="FF000000"/>
            <rFont val="Arial"/>
            <scheme val="minor"/>
          </rPr>
          <t>TYO03HA240721A</t>
        </r>
      </text>
    </comment>
    <comment ref="O18" authorId="0" shapeId="0" xr:uid="{00000000-0006-0000-0E00-000017000000}">
      <text>
        <r>
          <rPr>
            <sz val="10"/>
            <color rgb="FF000000"/>
            <rFont val="Arial"/>
            <scheme val="minor"/>
          </rPr>
          <t>TYO03HA240721A</t>
        </r>
      </text>
    </comment>
    <comment ref="P18" authorId="0" shapeId="0" xr:uid="{00000000-0006-0000-0E00-000018000000}">
      <text>
        <r>
          <rPr>
            <sz val="10"/>
            <color rgb="FF000000"/>
            <rFont val="Arial"/>
            <scheme val="minor"/>
          </rPr>
          <t>王柏林</t>
        </r>
      </text>
    </comment>
    <comment ref="AD18" authorId="0" shapeId="0" xr:uid="{00000000-0006-0000-0E00-000019000000}">
      <text>
        <r>
          <rPr>
            <sz val="10"/>
            <color rgb="FF000000"/>
            <rFont val="Arial"/>
            <scheme val="minor"/>
          </rPr>
          <t>彣儒 洪</t>
        </r>
      </text>
    </comment>
    <comment ref="B19" authorId="0" shapeId="0" xr:uid="{00000000-0006-0000-0E00-00001A000000}">
      <text>
        <r>
          <rPr>
            <sz val="10"/>
            <color rgb="FF000000"/>
            <rFont val="Arial"/>
            <scheme val="minor"/>
          </rPr>
          <t>文哲 曾</t>
        </r>
      </text>
    </comment>
    <comment ref="N21" authorId="0" shapeId="0" xr:uid="{00000000-0006-0000-0E00-00001B000000}">
      <text>
        <r>
          <rPr>
            <sz val="10"/>
            <color rgb="FF000000"/>
            <rFont val="Arial"/>
            <scheme val="minor"/>
          </rPr>
          <t>詩婷 王</t>
        </r>
      </text>
    </comment>
    <comment ref="I25" authorId="0" shapeId="0" xr:uid="{00000000-0006-0000-0E00-00001C000000}">
      <text>
        <r>
          <rPr>
            <sz val="10"/>
            <color rgb="FF000000"/>
            <rFont val="Arial"/>
            <scheme val="minor"/>
          </rPr>
          <t>CS20240708-Mei</t>
        </r>
      </text>
    </comment>
    <comment ref="E26" authorId="0" shapeId="0" xr:uid="{00000000-0006-0000-0E00-00001D000000}">
      <text>
        <r>
          <rPr>
            <sz val="10"/>
            <color rgb="FF000000"/>
            <rFont val="Arial"/>
            <scheme val="minor"/>
          </rPr>
          <t>Sunarto Chandra</t>
        </r>
      </text>
    </comment>
    <comment ref="U26" authorId="0" shapeId="0" xr:uid="{00000000-0006-0000-0E00-00001E000000}">
      <text>
        <r>
          <rPr>
            <sz val="10"/>
            <color rgb="FF000000"/>
            <rFont val="Arial"/>
            <scheme val="minor"/>
          </rPr>
          <t>CS20240705- Kenneth</t>
        </r>
      </text>
    </comment>
    <comment ref="V26" authorId="0" shapeId="0" xr:uid="{00000000-0006-0000-0E00-00001F000000}">
      <text>
        <r>
          <rPr>
            <sz val="10"/>
            <color rgb="FF000000"/>
            <rFont val="Arial"/>
            <scheme val="minor"/>
          </rPr>
          <t>TYO01HA240721B</t>
        </r>
      </text>
    </comment>
    <comment ref="W26" authorId="0" shapeId="0" xr:uid="{00000000-0006-0000-0E00-000020000000}">
      <text>
        <r>
          <rPr>
            <sz val="10"/>
            <color rgb="FF000000"/>
            <rFont val="Arial"/>
            <scheme val="minor"/>
          </rPr>
          <t>瑞彬 邱</t>
        </r>
      </text>
    </comment>
    <comment ref="X26" authorId="0" shapeId="0" xr:uid="{00000000-0006-0000-0E00-000021000000}">
      <text>
        <r>
          <rPr>
            <sz val="10"/>
            <color rgb="FF000000"/>
            <rFont val="Arial"/>
            <scheme val="minor"/>
          </rPr>
          <t>TYO01HA240723A</t>
        </r>
      </text>
    </comment>
    <comment ref="Y27" authorId="0" shapeId="0" xr:uid="{00000000-0006-0000-0E00-000022000000}">
      <text>
        <r>
          <rPr>
            <sz val="10"/>
            <color rgb="FF000000"/>
            <rFont val="Arial"/>
            <scheme val="minor"/>
          </rPr>
          <t>洪 淑玲</t>
        </r>
      </text>
    </comment>
    <comment ref="B31" authorId="0" shapeId="0" xr:uid="{00000000-0006-0000-0E00-000023000000}">
      <text>
        <r>
          <rPr>
            <sz val="10"/>
            <color rgb="FF000000"/>
            <rFont val="Arial"/>
            <scheme val="minor"/>
          </rPr>
          <t>joyce huang</t>
        </r>
      </text>
    </comment>
    <comment ref="AB31" authorId="0" shapeId="0" xr:uid="{00000000-0006-0000-0E00-000024000000}">
      <text>
        <r>
          <rPr>
            <sz val="10"/>
            <color rgb="FF000000"/>
            <rFont val="Arial"/>
            <scheme val="minor"/>
          </rPr>
          <t>林貴娥</t>
        </r>
      </text>
    </comment>
    <comment ref="M32" authorId="0" shapeId="0" xr:uid="{00000000-0006-0000-0E00-000025000000}">
      <text>
        <r>
          <rPr>
            <sz val="10"/>
            <color rgb="FF000000"/>
            <rFont val="Arial"/>
            <scheme val="minor"/>
          </rPr>
          <t>俊宇 賴</t>
        </r>
      </text>
    </comment>
    <comment ref="D35" authorId="0" shapeId="0" xr:uid="{00000000-0006-0000-0E00-000026000000}">
      <text>
        <r>
          <rPr>
            <sz val="10"/>
            <color rgb="FF000000"/>
            <rFont val="Arial"/>
            <scheme val="minor"/>
          </rPr>
          <t>雅鈞 楊</t>
        </r>
      </text>
    </comment>
    <comment ref="B36" authorId="0" shapeId="0" xr:uid="{00000000-0006-0000-0E00-000027000000}">
      <text>
        <r>
          <rPr>
            <sz val="10"/>
            <color rgb="FF000000"/>
            <rFont val="Arial"/>
            <scheme val="minor"/>
          </rPr>
          <t>劉紫憶</t>
        </r>
      </text>
    </comment>
    <comment ref="E60" authorId="0" shapeId="0" xr:uid="{00000000-0006-0000-0E00-000028000000}">
      <text>
        <r>
          <rPr>
            <sz val="10"/>
            <color rgb="FF000000"/>
            <rFont val="Arial"/>
            <scheme val="minor"/>
          </rPr>
          <t>Yen-Ling Chen</t>
        </r>
      </text>
    </comment>
    <comment ref="N61" authorId="0" shapeId="0" xr:uid="{00000000-0006-0000-0E00-000029000000}">
      <text>
        <r>
          <rPr>
            <sz val="10"/>
            <color rgb="FF000000"/>
            <rFont val="Arial"/>
            <scheme val="minor"/>
          </rPr>
          <t>詩婷 王</t>
        </r>
      </text>
    </comment>
    <comment ref="W61" authorId="0" shapeId="0" xr:uid="{00000000-0006-0000-0E00-00002A000000}">
      <text>
        <r>
          <rPr>
            <sz val="10"/>
            <color rgb="FF000000"/>
            <rFont val="Arial"/>
            <scheme val="minor"/>
          </rPr>
          <t>瑞彬 邱</t>
        </r>
      </text>
    </comment>
    <comment ref="Q62" authorId="0" shapeId="0" xr:uid="{00000000-0006-0000-0E00-00002B000000}">
      <text>
        <r>
          <rPr>
            <sz val="10"/>
            <color rgb="FF000000"/>
            <rFont val="Arial"/>
            <scheme val="minor"/>
          </rPr>
          <t>Siew Leng Tok</t>
        </r>
      </text>
    </comment>
    <comment ref="AA62" authorId="0" shapeId="0" xr:uid="{00000000-0006-0000-0E00-00002C000000}">
      <text>
        <r>
          <rPr>
            <sz val="10"/>
            <color rgb="FF000000"/>
            <rFont val="Arial"/>
            <scheme val="minor"/>
          </rPr>
          <t>淑敏 林</t>
        </r>
      </text>
    </comment>
    <comment ref="AD62" authorId="0" shapeId="0" xr:uid="{00000000-0006-0000-0E00-00002D000000}">
      <text>
        <r>
          <rPr>
            <sz val="10"/>
            <color rgb="FF000000"/>
            <rFont val="Arial"/>
            <scheme val="minor"/>
          </rPr>
          <t>彣儒 洪</t>
        </r>
      </text>
    </comment>
    <comment ref="B63" authorId="0" shapeId="0" xr:uid="{00000000-0006-0000-0E00-00002E000000}">
      <text>
        <r>
          <rPr>
            <sz val="10"/>
            <color rgb="FF000000"/>
            <rFont val="Arial"/>
            <scheme val="minor"/>
          </rPr>
          <t>雅貽 楊</t>
        </r>
      </text>
    </comment>
    <comment ref="L64" authorId="0" shapeId="0" xr:uid="{00000000-0006-0000-0E00-00002F000000}">
      <text>
        <r>
          <rPr>
            <sz val="10"/>
            <color rgb="FF000000"/>
            <rFont val="Arial"/>
            <scheme val="minor"/>
          </rPr>
          <t>下单日期：18/4/2024
顾客：Fenny Teng
HP: 016 9202701
Rec: A30279</t>
        </r>
      </text>
    </comment>
    <comment ref="W65" authorId="0" shapeId="0" xr:uid="{00000000-0006-0000-0E00-000030000000}">
      <text>
        <r>
          <rPr>
            <sz val="10"/>
            <color rgb="FF000000"/>
            <rFont val="Arial"/>
            <scheme val="minor"/>
          </rPr>
          <t>瑞彬 邱</t>
        </r>
      </text>
    </comment>
    <comment ref="M68" authorId="0" shapeId="0" xr:uid="{00000000-0006-0000-0E00-000031000000}">
      <text>
        <r>
          <rPr>
            <sz val="10"/>
            <color rgb="FF000000"/>
            <rFont val="Arial"/>
            <scheme val="minor"/>
          </rPr>
          <t>俊宇 賴</t>
        </r>
      </text>
    </comment>
    <comment ref="B70" authorId="0" shapeId="0" xr:uid="{00000000-0006-0000-0E00-000032000000}">
      <text>
        <r>
          <rPr>
            <sz val="10"/>
            <color rgb="FF000000"/>
            <rFont val="Arial"/>
            <scheme val="minor"/>
          </rPr>
          <t>joyce huang</t>
        </r>
      </text>
    </comment>
    <comment ref="B73" authorId="0" shapeId="0" xr:uid="{00000000-0006-0000-0E00-000033000000}">
      <text>
        <r>
          <rPr>
            <sz val="10"/>
            <color rgb="FF000000"/>
            <rFont val="Arial"/>
            <scheme val="minor"/>
          </rPr>
          <t>文哲 曾</t>
        </r>
      </text>
    </comment>
    <comment ref="D74" authorId="0" shapeId="0" xr:uid="{00000000-0006-0000-0E00-000034000000}">
      <text>
        <r>
          <rPr>
            <sz val="10"/>
            <color rgb="FF000000"/>
            <rFont val="Arial"/>
            <scheme val="minor"/>
          </rPr>
          <t>Ping Hao Chiang</t>
        </r>
      </text>
    </comment>
    <comment ref="E74" authorId="0" shapeId="0" xr:uid="{00000000-0006-0000-0E00-000035000000}">
      <text>
        <r>
          <rPr>
            <sz val="10"/>
            <color rgb="FF000000"/>
            <rFont val="Arial"/>
            <scheme val="minor"/>
          </rPr>
          <t>Sunarto Chandra</t>
        </r>
      </text>
    </comment>
    <comment ref="G74" authorId="0" shapeId="0" xr:uid="{00000000-0006-0000-0E00-000036000000}">
      <text>
        <r>
          <rPr>
            <sz val="10"/>
            <color rgb="FF000000"/>
            <rFont val="Arial"/>
            <scheme val="minor"/>
          </rPr>
          <t>玥明 簡</t>
        </r>
      </text>
    </comment>
    <comment ref="I74" authorId="0" shapeId="0" xr:uid="{00000000-0006-0000-0E00-000037000000}">
      <text>
        <r>
          <rPr>
            <sz val="10"/>
            <color rgb="FF000000"/>
            <rFont val="Arial"/>
            <scheme val="minor"/>
          </rPr>
          <t>CS20240708-Mei</t>
        </r>
      </text>
    </comment>
    <comment ref="P74" authorId="0" shapeId="0" xr:uid="{00000000-0006-0000-0E00-000038000000}">
      <text>
        <r>
          <rPr>
            <sz val="10"/>
            <color rgb="FF000000"/>
            <rFont val="Arial"/>
            <scheme val="minor"/>
          </rPr>
          <t>王柏林</t>
        </r>
      </text>
    </comment>
    <comment ref="U74" authorId="0" shapeId="0" xr:uid="{00000000-0006-0000-0E00-000039000000}">
      <text>
        <r>
          <rPr>
            <sz val="10"/>
            <color rgb="FF000000"/>
            <rFont val="Arial"/>
            <scheme val="minor"/>
          </rPr>
          <t>CS20240705- Kenneth</t>
        </r>
      </text>
    </comment>
    <comment ref="V74" authorId="0" shapeId="0" xr:uid="{00000000-0006-0000-0E00-00003A000000}">
      <text>
        <r>
          <rPr>
            <sz val="10"/>
            <color rgb="FF000000"/>
            <rFont val="Arial"/>
            <scheme val="minor"/>
          </rPr>
          <t>TYO01HA240721B</t>
        </r>
      </text>
    </comment>
    <comment ref="X74" authorId="0" shapeId="0" xr:uid="{00000000-0006-0000-0E00-00003B000000}">
      <text>
        <r>
          <rPr>
            <sz val="10"/>
            <color rgb="FF000000"/>
            <rFont val="Arial"/>
            <scheme val="minor"/>
          </rPr>
          <t>TYO01HA240723A</t>
        </r>
      </text>
    </comment>
    <comment ref="L75" authorId="0" shapeId="0" xr:uid="{00000000-0006-0000-0E00-00003C000000}">
      <text>
        <r>
          <rPr>
            <sz val="10"/>
            <color rgb="FF000000"/>
            <rFont val="Arial"/>
            <scheme val="minor"/>
          </rPr>
          <t>吳蕙雯</t>
        </r>
      </text>
    </comment>
    <comment ref="Y75" authorId="0" shapeId="0" xr:uid="{00000000-0006-0000-0E00-00003D000000}">
      <text>
        <r>
          <rPr>
            <sz val="10"/>
            <color rgb="FF000000"/>
            <rFont val="Arial"/>
            <scheme val="minor"/>
          </rPr>
          <t>洪 淑玲</t>
        </r>
      </text>
    </comment>
    <comment ref="B76" authorId="0" shapeId="0" xr:uid="{00000000-0006-0000-0E00-00003E000000}">
      <text>
        <r>
          <rPr>
            <sz val="10"/>
            <color rgb="FF000000"/>
            <rFont val="Arial"/>
            <scheme val="minor"/>
          </rPr>
          <t>劉紫憶</t>
        </r>
      </text>
    </comment>
    <comment ref="D76" authorId="0" shapeId="0" xr:uid="{00000000-0006-0000-0E00-00003F000000}">
      <text>
        <r>
          <rPr>
            <sz val="10"/>
            <color rgb="FF000000"/>
            <rFont val="Arial"/>
            <scheme val="minor"/>
          </rPr>
          <t>雅鈞 楊</t>
        </r>
      </text>
    </comment>
    <comment ref="U77" authorId="0" shapeId="0" xr:uid="{00000000-0006-0000-0E00-000040000000}">
      <text>
        <r>
          <rPr>
            <sz val="10"/>
            <color rgb="FF000000"/>
            <rFont val="Arial"/>
            <scheme val="minor"/>
          </rPr>
          <t>karen mak</t>
        </r>
      </text>
    </comment>
    <comment ref="Y77" authorId="0" shapeId="0" xr:uid="{00000000-0006-0000-0E00-000041000000}">
      <text>
        <r>
          <rPr>
            <sz val="10"/>
            <color rgb="FF000000"/>
            <rFont val="Arial"/>
            <scheme val="minor"/>
          </rPr>
          <t>CS20240724-Ohad</t>
        </r>
      </text>
    </comment>
    <comment ref="Z77" authorId="0" shapeId="0" xr:uid="{00000000-0006-0000-0E00-000042000000}">
      <text>
        <r>
          <rPr>
            <sz val="10"/>
            <color rgb="FF000000"/>
            <rFont val="Arial"/>
            <scheme val="minor"/>
          </rPr>
          <t>CS20240724-Ohad</t>
        </r>
      </text>
    </comment>
    <comment ref="AA77" authorId="0" shapeId="0" xr:uid="{00000000-0006-0000-0E00-000043000000}">
      <text>
        <r>
          <rPr>
            <sz val="10"/>
            <color rgb="FF000000"/>
            <rFont val="Arial"/>
            <scheme val="minor"/>
          </rPr>
          <t>CS20240724-Ohad</t>
        </r>
      </text>
    </comment>
    <comment ref="AB77" authorId="0" shapeId="0" xr:uid="{00000000-0006-0000-0E00-000044000000}">
      <text>
        <r>
          <rPr>
            <sz val="10"/>
            <color rgb="FF000000"/>
            <rFont val="Arial"/>
            <scheme val="minor"/>
          </rPr>
          <t>CS20240724-Ohad</t>
        </r>
      </text>
    </comment>
    <comment ref="AC77" authorId="0" shapeId="0" xr:uid="{00000000-0006-0000-0E00-000045000000}">
      <text>
        <r>
          <rPr>
            <sz val="10"/>
            <color rgb="FF000000"/>
            <rFont val="Arial"/>
            <scheme val="minor"/>
          </rPr>
          <t>予 約 番 号 ： P2024-000009029
団 体 名 ： Ms.April Dawn Jenkins</t>
        </r>
      </text>
    </comment>
    <comment ref="AD77" authorId="0" shapeId="0" xr:uid="{00000000-0006-0000-0E00-000046000000}">
      <text>
        <r>
          <rPr>
            <sz val="10"/>
            <color rgb="FF000000"/>
            <rFont val="Arial"/>
            <scheme val="minor"/>
          </rPr>
          <t>Ka Ling Cheng</t>
        </r>
      </text>
    </comment>
    <comment ref="AE77" authorId="0" shapeId="0" xr:uid="{00000000-0006-0000-0E00-000047000000}">
      <text>
        <r>
          <rPr>
            <sz val="10"/>
            <color rgb="FF000000"/>
            <rFont val="Arial"/>
            <scheme val="minor"/>
          </rPr>
          <t>MEIYU HSU</t>
        </r>
      </text>
    </comment>
    <comment ref="AB78" authorId="0" shapeId="0" xr:uid="{00000000-0006-0000-0E00-000048000000}">
      <text>
        <r>
          <rPr>
            <sz val="10"/>
            <color rgb="FF000000"/>
            <rFont val="Arial"/>
            <scheme val="minor"/>
          </rPr>
          <t>林貴娥</t>
        </r>
      </text>
    </comment>
    <comment ref="AF78" authorId="0" shapeId="0" xr:uid="{00000000-0006-0000-0E00-000049000000}">
      <text>
        <r>
          <rPr>
            <sz val="10"/>
            <color rgb="FF000000"/>
            <rFont val="Arial"/>
            <scheme val="minor"/>
          </rPr>
          <t>TYO01HA240731A</t>
        </r>
      </text>
    </comment>
    <comment ref="V79" authorId="0" shapeId="0" xr:uid="{00000000-0006-0000-0E00-00004A000000}">
      <text>
        <r>
          <rPr>
            <sz val="10"/>
            <color rgb="FF000000"/>
            <rFont val="Arial"/>
            <scheme val="minor"/>
          </rPr>
          <t>TYO03HA240721A</t>
        </r>
      </text>
    </comment>
    <comment ref="W79" authorId="0" shapeId="0" xr:uid="{00000000-0006-0000-0E00-00004B000000}">
      <text>
        <r>
          <rPr>
            <sz val="10"/>
            <color rgb="FF000000"/>
            <rFont val="Arial"/>
            <scheme val="minor"/>
          </rPr>
          <t>TYO03HA240721A</t>
        </r>
      </text>
    </comment>
    <comment ref="X79" authorId="0" shapeId="0" xr:uid="{00000000-0006-0000-0E00-00004C000000}">
      <text>
        <r>
          <rPr>
            <sz val="10"/>
            <color rgb="FF000000"/>
            <rFont val="Arial"/>
            <scheme val="minor"/>
          </rPr>
          <t>TYO03HA240721A</t>
        </r>
      </text>
    </comment>
    <comment ref="H83" authorId="0" shapeId="0" xr:uid="{00000000-0006-0000-0E00-00004D000000}">
      <text>
        <r>
          <rPr>
            <sz val="10"/>
            <color rgb="FF000000"/>
            <rFont val="Arial"/>
            <scheme val="minor"/>
          </rPr>
          <t>CS20240707- Odessa
Odessa Ramos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G4" authorId="0" shapeId="0" xr:uid="{00000000-0006-0000-0F00-000001000000}">
      <text>
        <r>
          <rPr>
            <sz val="10"/>
            <color rgb="FF000000"/>
            <rFont val="Arial"/>
            <scheme val="minor"/>
          </rPr>
          <t>Cheryl Tan</t>
        </r>
      </text>
    </comment>
    <comment ref="O6" authorId="0" shapeId="0" xr:uid="{00000000-0006-0000-0F00-000002000000}">
      <text>
        <r>
          <rPr>
            <sz val="10"/>
            <color rgb="FF000000"/>
            <rFont val="Arial"/>
            <scheme val="minor"/>
          </rPr>
          <t>CS20240614-Scott</t>
        </r>
      </text>
    </comment>
    <comment ref="B14" authorId="0" shapeId="0" xr:uid="{00000000-0006-0000-0F00-000003000000}">
      <text>
        <r>
          <rPr>
            <sz val="10"/>
            <color rgb="FF000000"/>
            <rFont val="Arial"/>
            <scheme val="minor"/>
          </rPr>
          <t>CS202400601-Cliff</t>
        </r>
      </text>
    </comment>
    <comment ref="B15" authorId="0" shapeId="0" xr:uid="{00000000-0006-0000-0F00-000004000000}">
      <text>
        <r>
          <rPr>
            <sz val="10"/>
            <color rgb="FF000000"/>
            <rFont val="Arial"/>
            <scheme val="minor"/>
          </rPr>
          <t>CS20240531-Poh-2天</t>
        </r>
      </text>
    </comment>
    <comment ref="D15" authorId="0" shapeId="0" xr:uid="{00000000-0006-0000-0F00-000005000000}">
      <text>
        <r>
          <rPr>
            <sz val="10"/>
            <color rgb="FF000000"/>
            <rFont val="Arial"/>
            <scheme val="minor"/>
          </rPr>
          <t>予 約 番 号 ： 2024031827046
団 体 名 ： Ms.Rosemary Quy-Jenkins</t>
        </r>
      </text>
    </comment>
    <comment ref="T15" authorId="0" shapeId="0" xr:uid="{00000000-0006-0000-0F00-000006000000}">
      <text>
        <r>
          <rPr>
            <sz val="10"/>
            <color rgb="FF000000"/>
            <rFont val="Arial"/>
            <scheme val="minor"/>
          </rPr>
          <t>Chris Lok Man Chiu</t>
        </r>
      </text>
    </comment>
    <comment ref="U15" authorId="0" shapeId="0" xr:uid="{00000000-0006-0000-0F00-000007000000}">
      <text>
        <r>
          <rPr>
            <sz val="10"/>
            <color rgb="FF000000"/>
            <rFont val="Arial"/>
            <scheme val="minor"/>
          </rPr>
          <t>Evy Pramudiarni Puspitasari</t>
        </r>
      </text>
    </comment>
    <comment ref="D16" authorId="0" shapeId="0" xr:uid="{00000000-0006-0000-0F00-000008000000}">
      <text>
        <r>
          <rPr>
            <sz val="10"/>
            <color rgb="FF000000"/>
            <rFont val="Arial"/>
            <scheme val="minor"/>
          </rPr>
          <t>秉眙 張</t>
        </r>
      </text>
    </comment>
    <comment ref="F16" authorId="0" shapeId="0" xr:uid="{00000000-0006-0000-0F00-000009000000}">
      <text>
        <r>
          <rPr>
            <sz val="10"/>
            <color rgb="FF000000"/>
            <rFont val="Arial"/>
            <scheme val="minor"/>
          </rPr>
          <t>祥龍 周</t>
        </r>
      </text>
    </comment>
    <comment ref="I16" authorId="0" shapeId="0" xr:uid="{00000000-0006-0000-0F00-00000A000000}">
      <text>
        <r>
          <rPr>
            <sz val="10"/>
            <color rgb="FF000000"/>
            <rFont val="Arial"/>
            <scheme val="minor"/>
          </rPr>
          <t>CS20240608-Jeff Wang</t>
        </r>
      </text>
    </comment>
    <comment ref="J16" authorId="0" shapeId="0" xr:uid="{00000000-0006-0000-0F00-00000B000000}">
      <text>
        <r>
          <rPr>
            <sz val="10"/>
            <color rgb="FF000000"/>
            <rFont val="Arial"/>
            <scheme val="minor"/>
          </rPr>
          <t>CS20240609-Dennis-3天</t>
        </r>
      </text>
    </comment>
    <comment ref="K16" authorId="0" shapeId="0" xr:uid="{00000000-0006-0000-0F00-00000C000000}">
      <text>
        <r>
          <rPr>
            <sz val="10"/>
            <color rgb="FF000000"/>
            <rFont val="Arial"/>
            <scheme val="minor"/>
          </rPr>
          <t>CS20240609-Dennis-3天</t>
        </r>
      </text>
    </comment>
    <comment ref="L16" authorId="0" shapeId="0" xr:uid="{00000000-0006-0000-0F00-00000D000000}">
      <text>
        <r>
          <rPr>
            <sz val="10"/>
            <color rgb="FF000000"/>
            <rFont val="Arial"/>
            <scheme val="minor"/>
          </rPr>
          <t>CS20240609-Dennis-3天</t>
        </r>
      </text>
    </comment>
    <comment ref="M16" authorId="0" shapeId="0" xr:uid="{00000000-0006-0000-0F00-00000E000000}">
      <text>
        <r>
          <rPr>
            <sz val="10"/>
            <color rgb="FF000000"/>
            <rFont val="Arial"/>
            <scheme val="minor"/>
          </rPr>
          <t>CS20240609-Dennis</t>
        </r>
      </text>
    </comment>
    <comment ref="Q17" authorId="0" shapeId="0" xr:uid="{00000000-0006-0000-0F00-00000F000000}">
      <text>
        <r>
          <rPr>
            <sz val="10"/>
            <color rgb="FF000000"/>
            <rFont val="Arial"/>
            <scheme val="minor"/>
          </rPr>
          <t>姓名  : HSU YUHUI</t>
        </r>
      </text>
    </comment>
    <comment ref="T17" authorId="0" shapeId="0" xr:uid="{00000000-0006-0000-0F00-000010000000}">
      <text>
        <r>
          <rPr>
            <sz val="10"/>
            <color rgb="FF000000"/>
            <rFont val="Arial"/>
            <scheme val="minor"/>
          </rPr>
          <t>Wing Fai Leung</t>
        </r>
      </text>
    </comment>
    <comment ref="AE17" authorId="0" shapeId="0" xr:uid="{00000000-0006-0000-0F00-000011000000}">
      <text>
        <r>
          <rPr>
            <sz val="10"/>
            <color rgb="FF000000"/>
            <rFont val="Arial"/>
            <scheme val="minor"/>
          </rPr>
          <t>亭誼 李</t>
        </r>
      </text>
    </comment>
    <comment ref="H18" authorId="0" shapeId="0" xr:uid="{00000000-0006-0000-0F00-000012000000}">
      <text>
        <r>
          <rPr>
            <sz val="10"/>
            <color rgb="FF000000"/>
            <rFont val="Arial"/>
            <scheme val="minor"/>
          </rPr>
          <t>CS20240607-Sharmais-6天</t>
        </r>
      </text>
    </comment>
    <comment ref="I18" authorId="0" shapeId="0" xr:uid="{00000000-0006-0000-0F00-000013000000}">
      <text>
        <r>
          <rPr>
            <sz val="10"/>
            <color rgb="FF000000"/>
            <rFont val="Arial"/>
            <scheme val="minor"/>
          </rPr>
          <t>CS20240607-Sharmais-6天</t>
        </r>
      </text>
    </comment>
    <comment ref="J18" authorId="0" shapeId="0" xr:uid="{00000000-0006-0000-0F00-000014000000}">
      <text>
        <r>
          <rPr>
            <sz val="10"/>
            <color rgb="FF000000"/>
            <rFont val="Arial"/>
            <scheme val="minor"/>
          </rPr>
          <t>CS20240607-Sharmais-6天</t>
        </r>
      </text>
    </comment>
    <comment ref="K18" authorId="0" shapeId="0" xr:uid="{00000000-0006-0000-0F00-000015000000}">
      <text>
        <r>
          <rPr>
            <sz val="10"/>
            <color rgb="FF000000"/>
            <rFont val="Arial"/>
            <scheme val="minor"/>
          </rPr>
          <t>CS20240607-Sharmais-6天</t>
        </r>
      </text>
    </comment>
    <comment ref="L18" authorId="0" shapeId="0" xr:uid="{00000000-0006-0000-0F00-000016000000}">
      <text>
        <r>
          <rPr>
            <sz val="10"/>
            <color rgb="FF000000"/>
            <rFont val="Arial"/>
            <scheme val="minor"/>
          </rPr>
          <t>CS20240607-Sharmais-6天</t>
        </r>
      </text>
    </comment>
    <comment ref="M18" authorId="0" shapeId="0" xr:uid="{00000000-0006-0000-0F00-000017000000}">
      <text>
        <r>
          <rPr>
            <sz val="10"/>
            <color rgb="FF000000"/>
            <rFont val="Arial"/>
            <scheme val="minor"/>
          </rPr>
          <t>CS20240607-Sharmais-6天</t>
        </r>
      </text>
    </comment>
    <comment ref="AB18" authorId="0" shapeId="0" xr:uid="{00000000-0006-0000-0F00-000018000000}">
      <text>
        <r>
          <rPr>
            <sz val="10"/>
            <color rgb="FF000000"/>
            <rFont val="Arial"/>
            <scheme val="minor"/>
          </rPr>
          <t>HUI-RU LEE</t>
        </r>
      </text>
    </comment>
    <comment ref="AC18" authorId="0" shapeId="0" xr:uid="{00000000-0006-0000-0F00-000019000000}">
      <text>
        <r>
          <rPr>
            <sz val="10"/>
            <color rgb="FF000000"/>
            <rFont val="Arial"/>
            <scheme val="minor"/>
          </rPr>
          <t>沅宏 蔡</t>
        </r>
      </text>
    </comment>
    <comment ref="K19" authorId="0" shapeId="0" xr:uid="{00000000-0006-0000-0F00-00001A000000}">
      <text>
        <r>
          <rPr>
            <sz val="10"/>
            <color rgb="FF000000"/>
            <rFont val="Arial"/>
            <scheme val="minor"/>
          </rPr>
          <t>ETS-240609-TK4</t>
        </r>
      </text>
    </comment>
    <comment ref="L19" authorId="0" shapeId="0" xr:uid="{00000000-0006-0000-0F00-00001B000000}">
      <text>
        <r>
          <rPr>
            <sz val="10"/>
            <color rgb="FF000000"/>
            <rFont val="Arial"/>
            <scheme val="minor"/>
          </rPr>
          <t>ETS-240609-TK4</t>
        </r>
      </text>
    </comment>
    <comment ref="M19" authorId="0" shapeId="0" xr:uid="{00000000-0006-0000-0F00-00001C000000}">
      <text>
        <r>
          <rPr>
            <sz val="10"/>
            <color rgb="FF000000"/>
            <rFont val="Arial"/>
            <scheme val="minor"/>
          </rPr>
          <t>ETS-240609-TK4</t>
        </r>
      </text>
    </comment>
    <comment ref="AC19" authorId="0" shapeId="0" xr:uid="{00000000-0006-0000-0F00-00001D000000}">
      <text>
        <r>
          <rPr>
            <sz val="10"/>
            <color rgb="FF000000"/>
            <rFont val="Arial"/>
            <scheme val="minor"/>
          </rPr>
          <t>文哲 曾</t>
        </r>
      </text>
    </comment>
    <comment ref="U20" authorId="0" shapeId="0" xr:uid="{00000000-0006-0000-0F00-00001E000000}">
      <text>
        <r>
          <rPr>
            <sz val="10"/>
            <color rgb="FF000000"/>
            <rFont val="Arial"/>
            <scheme val="minor"/>
          </rPr>
          <t>JET-11065</t>
        </r>
      </text>
    </comment>
    <comment ref="Y20" authorId="0" shapeId="0" xr:uid="{00000000-0006-0000-0F00-00001F000000}">
      <text>
        <r>
          <rPr>
            <sz val="10"/>
            <color rgb="FF000000"/>
            <rFont val="Arial"/>
            <scheme val="minor"/>
          </rPr>
          <t>Date:6/5/24
Name:Choong Shiau Huei
Hp:+60 12-445 2098
Rec:A30460</t>
        </r>
      </text>
    </comment>
    <comment ref="Z20" authorId="0" shapeId="0" xr:uid="{00000000-0006-0000-0F00-000020000000}">
      <text>
        <r>
          <rPr>
            <sz val="10"/>
            <color rgb="FF000000"/>
            <rFont val="Arial"/>
            <scheme val="minor"/>
          </rPr>
          <t>Date:6/5/24
Name:Choong Shiau Huei
Hp:+60 12-445 2098
Rec:A30460</t>
        </r>
      </text>
    </comment>
    <comment ref="AC20" authorId="0" shapeId="0" xr:uid="{00000000-0006-0000-0F00-000021000000}">
      <text>
        <r>
          <rPr>
            <sz val="10"/>
            <color rgb="FF000000"/>
            <rFont val="Arial"/>
            <scheme val="minor"/>
          </rPr>
          <t>泳樂 林</t>
        </r>
      </text>
    </comment>
    <comment ref="D21" authorId="0" shapeId="0" xr:uid="{00000000-0006-0000-0F00-000022000000}">
      <text>
        <r>
          <rPr>
            <sz val="10"/>
            <color rgb="FF000000"/>
            <rFont val="Arial"/>
            <scheme val="minor"/>
          </rPr>
          <t>Angeline Ng</t>
        </r>
      </text>
    </comment>
    <comment ref="E21" authorId="0" shapeId="0" xr:uid="{00000000-0006-0000-0F00-000023000000}">
      <text>
        <r>
          <rPr>
            <sz val="10"/>
            <color rgb="FF000000"/>
            <rFont val="Arial"/>
            <scheme val="minor"/>
          </rPr>
          <t>陳怡婷</t>
        </r>
      </text>
    </comment>
    <comment ref="J21" authorId="0" shapeId="0" xr:uid="{00000000-0006-0000-0F00-000024000000}">
      <text>
        <r>
          <rPr>
            <sz val="10"/>
            <color rgb="FF000000"/>
            <rFont val="Arial"/>
            <scheme val="minor"/>
          </rPr>
          <t>CS20240608-Animish</t>
        </r>
      </text>
    </comment>
    <comment ref="K21" authorId="0" shapeId="0" xr:uid="{00000000-0006-0000-0F00-000025000000}">
      <text>
        <r>
          <rPr>
            <sz val="10"/>
            <color rgb="FF000000"/>
            <rFont val="Arial"/>
            <scheme val="minor"/>
          </rPr>
          <t>0610-CS20240609-Anita-2</t>
        </r>
      </text>
    </comment>
    <comment ref="L21" authorId="0" shapeId="0" xr:uid="{00000000-0006-0000-0F00-000026000000}">
      <text>
        <r>
          <rPr>
            <sz val="10"/>
            <color rgb="FF000000"/>
            <rFont val="Arial"/>
            <scheme val="minor"/>
          </rPr>
          <t>0610-CS20240609-Anita-2</t>
        </r>
      </text>
    </comment>
    <comment ref="D23" authorId="0" shapeId="0" xr:uid="{00000000-0006-0000-0F00-000027000000}">
      <text>
        <r>
          <rPr>
            <sz val="10"/>
            <color rgb="FF000000"/>
            <rFont val="Arial"/>
            <scheme val="minor"/>
          </rPr>
          <t>CHIAEN LIN</t>
        </r>
      </text>
    </comment>
    <comment ref="W23" authorId="0" shapeId="0" xr:uid="{00000000-0006-0000-0F00-000028000000}">
      <text>
        <r>
          <rPr>
            <sz val="10"/>
            <color rgb="FF000000"/>
            <rFont val="Arial"/>
            <scheme val="minor"/>
          </rPr>
          <t>予約番号：P2024-000000840団体名：KOMARANSKY family</t>
        </r>
      </text>
    </comment>
    <comment ref="B24" authorId="0" shapeId="0" xr:uid="{00000000-0006-0000-0F00-000029000000}">
      <text>
        <r>
          <rPr>
            <sz val="10"/>
            <color rgb="FF000000"/>
            <rFont val="Arial"/>
            <scheme val="minor"/>
          </rPr>
          <t>9:00-15:00
18:00-22:00</t>
        </r>
      </text>
    </comment>
    <comment ref="H24" authorId="0" shapeId="0" xr:uid="{00000000-0006-0000-0F00-00002A000000}">
      <text>
        <r>
          <rPr>
            <sz val="10"/>
            <color rgb="FF000000"/>
            <rFont val="Arial"/>
            <scheme val="minor"/>
          </rPr>
          <t>Rec: A30282-1
顾客：Ms JC
手机：65 83547298</t>
        </r>
      </text>
    </comment>
    <comment ref="I24" authorId="0" shapeId="0" xr:uid="{00000000-0006-0000-0F00-00002B000000}">
      <text>
        <r>
          <rPr>
            <sz val="10"/>
            <color rgb="FF000000"/>
            <rFont val="Arial"/>
            <scheme val="minor"/>
          </rPr>
          <t>Rec: A30282-1
顾客：Ms JC
手机：65 83547298</t>
        </r>
      </text>
    </comment>
    <comment ref="J24" authorId="0" shapeId="0" xr:uid="{00000000-0006-0000-0F00-00002C000000}">
      <text>
        <r>
          <rPr>
            <sz val="10"/>
            <color rgb="FF000000"/>
            <rFont val="Arial"/>
            <scheme val="minor"/>
          </rPr>
          <t>Rec: A30282-1
顾客：Ms JC
手机：65 83547298</t>
        </r>
      </text>
    </comment>
    <comment ref="G25" authorId="0" shapeId="0" xr:uid="{00000000-0006-0000-0F00-00002D000000}">
      <text>
        <r>
          <rPr>
            <sz val="10"/>
            <color rgb="FF000000"/>
            <rFont val="Arial"/>
            <scheme val="minor"/>
          </rPr>
          <t>Rec: A30282-1
顾客：Ms JC
手机：65 83547298</t>
        </r>
      </text>
    </comment>
    <comment ref="L25" authorId="0" shapeId="0" xr:uid="{00000000-0006-0000-0F00-00002E000000}">
      <text>
        <r>
          <rPr>
            <sz val="10"/>
            <color rgb="FF000000"/>
            <rFont val="Arial"/>
            <scheme val="minor"/>
          </rPr>
          <t>shubika rana</t>
        </r>
      </text>
    </comment>
    <comment ref="M25" authorId="0" shapeId="0" xr:uid="{00000000-0006-0000-0F00-00002F000000}">
      <text>
        <r>
          <rPr>
            <sz val="10"/>
            <color rgb="FF000000"/>
            <rFont val="Arial"/>
            <scheme val="minor"/>
          </rPr>
          <t>王思渝</t>
        </r>
      </text>
    </comment>
    <comment ref="O25" authorId="0" shapeId="0" xr:uid="{00000000-0006-0000-0F00-000030000000}">
      <text>
        <r>
          <rPr>
            <sz val="10"/>
            <color rgb="FF000000"/>
            <rFont val="Arial"/>
            <scheme val="minor"/>
          </rPr>
          <t>CS20240609-Dennis</t>
        </r>
      </text>
    </comment>
    <comment ref="AB25" authorId="0" shapeId="0" xr:uid="{00000000-0006-0000-0F00-000031000000}">
      <text>
        <r>
          <rPr>
            <sz val="10"/>
            <color rgb="FF000000"/>
            <rFont val="Arial"/>
            <scheme val="minor"/>
          </rPr>
          <t>CS20240627-Kinlap</t>
        </r>
      </text>
    </comment>
    <comment ref="C26" authorId="0" shapeId="0" xr:uid="{00000000-0006-0000-0F00-000032000000}">
      <text>
        <r>
          <rPr>
            <sz val="10"/>
            <color rgb="FF000000"/>
            <rFont val="Arial"/>
            <scheme val="minor"/>
          </rPr>
          <t>CS20240525-Patrick</t>
        </r>
      </text>
    </comment>
    <comment ref="D26" authorId="0" shapeId="0" xr:uid="{00000000-0006-0000-0F00-000033000000}">
      <text>
        <r>
          <rPr>
            <sz val="10"/>
            <color rgb="FF000000"/>
            <rFont val="Arial"/>
            <scheme val="minor"/>
          </rPr>
          <t>Cheng Zhen Willy Ng</t>
        </r>
      </text>
    </comment>
    <comment ref="H26" authorId="0" shapeId="0" xr:uid="{00000000-0006-0000-0F00-000034000000}">
      <text>
        <r>
          <rPr>
            <sz val="10"/>
            <color rgb="FF000000"/>
            <rFont val="Arial"/>
            <scheme val="minor"/>
          </rPr>
          <t>萃蘭 林</t>
        </r>
      </text>
    </comment>
    <comment ref="N26" authorId="0" shapeId="0" xr:uid="{00000000-0006-0000-0F00-000035000000}">
      <text>
        <r>
          <rPr>
            <sz val="10"/>
            <color rgb="FF000000"/>
            <rFont val="Arial"/>
            <scheme val="minor"/>
          </rPr>
          <t>CS20240609-Olivia-3</t>
        </r>
      </text>
    </comment>
    <comment ref="O26" authorId="0" shapeId="0" xr:uid="{00000000-0006-0000-0F00-000036000000}">
      <text>
        <r>
          <rPr>
            <sz val="10"/>
            <color rgb="FF000000"/>
            <rFont val="Arial"/>
            <scheme val="minor"/>
          </rPr>
          <t>CS20240609-Olivia-3</t>
        </r>
      </text>
    </comment>
    <comment ref="P26" authorId="0" shapeId="0" xr:uid="{00000000-0006-0000-0F00-000037000000}">
      <text>
        <r>
          <rPr>
            <sz val="10"/>
            <color rgb="FF000000"/>
            <rFont val="Arial"/>
            <scheme val="minor"/>
          </rPr>
          <t>CS20240609-Olivia-3</t>
        </r>
      </text>
    </comment>
    <comment ref="AC27" authorId="0" shapeId="0" xr:uid="{00000000-0006-0000-0F00-000038000000}">
      <text>
        <r>
          <rPr>
            <sz val="10"/>
            <color rgb="FF000000"/>
            <rFont val="Arial"/>
            <scheme val="minor"/>
          </rPr>
          <t>沅宏 蔡</t>
        </r>
      </text>
    </comment>
    <comment ref="AE27" authorId="0" shapeId="0" xr:uid="{00000000-0006-0000-0F00-000039000000}">
      <text>
        <r>
          <rPr>
            <sz val="10"/>
            <color rgb="FF000000"/>
            <rFont val="Arial"/>
            <scheme val="minor"/>
          </rPr>
          <t>Sunarto CHANDRA</t>
        </r>
      </text>
    </comment>
    <comment ref="B28" authorId="0" shapeId="0" xr:uid="{00000000-0006-0000-0F00-00003A000000}">
      <text>
        <r>
          <rPr>
            <sz val="10"/>
            <color rgb="FF000000"/>
            <rFont val="Arial"/>
            <scheme val="minor"/>
          </rPr>
          <t>Willy Ng</t>
        </r>
      </text>
    </comment>
    <comment ref="C28" authorId="0" shapeId="0" xr:uid="{00000000-0006-0000-0F00-00003B000000}">
      <text>
        <r>
          <rPr>
            <sz val="10"/>
            <color rgb="FF000000"/>
            <rFont val="Arial"/>
            <scheme val="minor"/>
          </rPr>
          <t>Eddie Lin</t>
        </r>
      </text>
    </comment>
    <comment ref="D28" authorId="0" shapeId="0" xr:uid="{00000000-0006-0000-0F00-00003C000000}">
      <text>
        <r>
          <rPr>
            <sz val="10"/>
            <color rgb="FF000000"/>
            <rFont val="Arial"/>
            <scheme val="minor"/>
          </rPr>
          <t>Eddie Lin</t>
        </r>
      </text>
    </comment>
    <comment ref="K28" authorId="0" shapeId="0" xr:uid="{00000000-0006-0000-0F00-00003D000000}">
      <text>
        <r>
          <rPr>
            <sz val="10"/>
            <color rgb="FF000000"/>
            <rFont val="Arial"/>
            <scheme val="minor"/>
          </rPr>
          <t>Rec: A30282-1
顾客：Ms JC
手机：65 83547298</t>
        </r>
      </text>
    </comment>
    <comment ref="L28" authorId="0" shapeId="0" xr:uid="{00000000-0006-0000-0F00-00003E000000}">
      <text>
        <r>
          <rPr>
            <sz val="10"/>
            <color rgb="FF000000"/>
            <rFont val="Arial"/>
            <scheme val="minor"/>
          </rPr>
          <t>CS20240607-Ankur</t>
        </r>
      </text>
    </comment>
    <comment ref="AA28" authorId="0" shapeId="0" xr:uid="{00000000-0006-0000-0F00-00003F000000}">
      <text>
        <r>
          <rPr>
            <sz val="10"/>
            <color rgb="FF000000"/>
            <rFont val="Arial"/>
            <scheme val="minor"/>
          </rPr>
          <t>婷馨 蕭</t>
        </r>
      </text>
    </comment>
    <comment ref="L30" authorId="0" shapeId="0" xr:uid="{00000000-0006-0000-0F00-000040000000}">
      <text>
        <r>
          <rPr>
            <sz val="10"/>
            <color rgb="FF000000"/>
            <rFont val="Arial"/>
            <scheme val="minor"/>
          </rPr>
          <t>仲賢 傅</t>
        </r>
      </text>
    </comment>
    <comment ref="R33" authorId="0" shapeId="0" xr:uid="{00000000-0006-0000-0F00-000041000000}">
      <text>
        <r>
          <rPr>
            <sz val="10"/>
            <color rgb="FF000000"/>
            <rFont val="Arial"/>
            <scheme val="minor"/>
          </rPr>
          <t>CS20240617-Eric-2天</t>
        </r>
      </text>
    </comment>
    <comment ref="S33" authorId="0" shapeId="0" xr:uid="{00000000-0006-0000-0F00-000042000000}">
      <text>
        <r>
          <rPr>
            <sz val="10"/>
            <color rgb="FF000000"/>
            <rFont val="Arial"/>
            <scheme val="minor"/>
          </rPr>
          <t>CS20240617-Eric-2天</t>
        </r>
      </text>
    </comment>
    <comment ref="K35" authorId="0" shapeId="0" xr:uid="{00000000-0006-0000-0F00-000043000000}">
      <text>
        <r>
          <rPr>
            <sz val="10"/>
            <color rgb="FF000000"/>
            <rFont val="Arial"/>
            <scheme val="minor"/>
          </rPr>
          <t>鍾雅婷</t>
        </r>
      </text>
    </comment>
    <comment ref="AB35" authorId="0" shapeId="0" xr:uid="{00000000-0006-0000-0F00-000044000000}">
      <text>
        <r>
          <rPr>
            <sz val="10"/>
            <color rgb="FF000000"/>
            <rFont val="Arial"/>
            <scheme val="minor"/>
          </rPr>
          <t>珍綺 許</t>
        </r>
      </text>
    </comment>
    <comment ref="Q36" authorId="0" shapeId="0" xr:uid="{00000000-0006-0000-0F00-000045000000}">
      <text>
        <r>
          <rPr>
            <sz val="10"/>
            <color rgb="FF000000"/>
            <rFont val="Arial"/>
            <scheme val="minor"/>
          </rPr>
          <t>ETS-240616-TK7</t>
        </r>
      </text>
    </comment>
    <comment ref="R36" authorId="0" shapeId="0" xr:uid="{00000000-0006-0000-0F00-000046000000}">
      <text>
        <r>
          <rPr>
            <sz val="10"/>
            <color rgb="FF000000"/>
            <rFont val="Arial"/>
            <scheme val="minor"/>
          </rPr>
          <t>ETS-240616-TK7</t>
        </r>
      </text>
    </comment>
    <comment ref="S36" authorId="0" shapeId="0" xr:uid="{00000000-0006-0000-0F00-000047000000}">
      <text>
        <r>
          <rPr>
            <sz val="10"/>
            <color rgb="FF000000"/>
            <rFont val="Arial"/>
            <scheme val="minor"/>
          </rPr>
          <t>ETS-240616-TK7</t>
        </r>
      </text>
    </comment>
    <comment ref="T36" authorId="0" shapeId="0" xr:uid="{00000000-0006-0000-0F00-000048000000}">
      <text>
        <r>
          <rPr>
            <sz val="10"/>
            <color rgb="FF000000"/>
            <rFont val="Arial"/>
            <scheme val="minor"/>
          </rPr>
          <t>ETS-240616-TK7</t>
        </r>
      </text>
    </comment>
    <comment ref="AA36" authorId="0" shapeId="0" xr:uid="{00000000-0006-0000-0F00-000049000000}">
      <text>
        <r>
          <rPr>
            <sz val="10"/>
            <color rgb="FF000000"/>
            <rFont val="Arial"/>
            <scheme val="minor"/>
          </rPr>
          <t>禎頡 王</t>
        </r>
      </text>
    </comment>
    <comment ref="AB36" authorId="0" shapeId="0" xr:uid="{00000000-0006-0000-0F00-00004A000000}">
      <text>
        <r>
          <rPr>
            <sz val="10"/>
            <color rgb="FF000000"/>
            <rFont val="Arial"/>
            <scheme val="minor"/>
          </rPr>
          <t>珍綺 許</t>
        </r>
      </text>
    </comment>
    <comment ref="D37" authorId="0" shapeId="0" xr:uid="{00000000-0006-0000-0F00-00004B000000}">
      <text>
        <r>
          <rPr>
            <sz val="10"/>
            <color rgb="FF000000"/>
            <rFont val="Arial"/>
            <scheme val="minor"/>
          </rPr>
          <t>TYO02HA240603A</t>
        </r>
      </text>
    </comment>
    <comment ref="E37" authorId="0" shapeId="0" xr:uid="{00000000-0006-0000-0F00-00004C000000}">
      <text>
        <r>
          <rPr>
            <sz val="10"/>
            <color rgb="FF000000"/>
            <rFont val="Arial"/>
            <scheme val="minor"/>
          </rPr>
          <t>TYO02HA240603A</t>
        </r>
      </text>
    </comment>
    <comment ref="H37" authorId="0" shapeId="0" xr:uid="{00000000-0006-0000-0F00-00004D000000}">
      <text>
        <r>
          <rPr>
            <sz val="10"/>
            <color rgb="FF000000"/>
            <rFont val="Arial"/>
            <scheme val="minor"/>
          </rPr>
          <t>CS20240607-Jason</t>
        </r>
      </text>
    </comment>
    <comment ref="U37" authorId="0" shapeId="0" xr:uid="{00000000-0006-0000-0F00-00004E000000}">
      <text>
        <r>
          <rPr>
            <sz val="10"/>
            <color rgb="FF000000"/>
            <rFont val="Arial"/>
            <scheme val="minor"/>
          </rPr>
          <t>CS20240617-Eric-2天</t>
        </r>
      </text>
    </comment>
    <comment ref="V37" authorId="0" shapeId="0" xr:uid="{00000000-0006-0000-0F00-00004F000000}">
      <text>
        <r>
          <rPr>
            <sz val="10"/>
            <color rgb="FF000000"/>
            <rFont val="Arial"/>
            <scheme val="minor"/>
          </rPr>
          <t>呂惠婷</t>
        </r>
      </text>
    </comment>
    <comment ref="Y37" authorId="0" shapeId="0" xr:uid="{00000000-0006-0000-0F00-000050000000}">
      <text>
        <r>
          <rPr>
            <sz val="10"/>
            <color rgb="FF000000"/>
            <rFont val="Arial"/>
            <scheme val="minor"/>
          </rPr>
          <t>Miao Ling Wang</t>
        </r>
      </text>
    </comment>
    <comment ref="Z37" authorId="0" shapeId="0" xr:uid="{00000000-0006-0000-0F00-000051000000}">
      <text>
        <r>
          <rPr>
            <sz val="10"/>
            <color rgb="FF000000"/>
            <rFont val="Arial"/>
            <scheme val="minor"/>
          </rPr>
          <t>予 約 番 号 ： P2024-000004912
団 体 名 ： Vamshi Reddy Family</t>
        </r>
      </text>
    </comment>
    <comment ref="AA37" authorId="0" shapeId="0" xr:uid="{00000000-0006-0000-0F00-000052000000}">
      <text>
        <r>
          <rPr>
            <sz val="10"/>
            <color rgb="FF000000"/>
            <rFont val="Arial"/>
            <scheme val="minor"/>
          </rPr>
          <t>予 約 番 号 ： P2024-000004912
団 体 名 ： Vamshi Reddy Family</t>
        </r>
      </text>
    </comment>
    <comment ref="AB37" authorId="0" shapeId="0" xr:uid="{00000000-0006-0000-0F00-000053000000}">
      <text>
        <r>
          <rPr>
            <sz val="10"/>
            <color rgb="FF000000"/>
            <rFont val="Arial"/>
            <scheme val="minor"/>
          </rPr>
          <t>予 約 番 号 ： P2024-000004912
団 体 名 ： Vamshi Reddy Family</t>
        </r>
      </text>
    </comment>
    <comment ref="B38" authorId="0" shapeId="0" xr:uid="{00000000-0006-0000-0F00-000054000000}">
      <text>
        <r>
          <rPr>
            <sz val="10"/>
            <color rgb="FF000000"/>
            <rFont val="Arial"/>
            <scheme val="minor"/>
          </rPr>
          <t>9:00-15:00
18:00-22:00</t>
        </r>
      </text>
    </comment>
    <comment ref="F38" authorId="0" shapeId="0" xr:uid="{00000000-0006-0000-0F00-000055000000}">
      <text>
        <r>
          <rPr>
            <sz val="10"/>
            <color rgb="FF000000"/>
            <rFont val="Arial"/>
            <scheme val="minor"/>
          </rPr>
          <t>CS20240603-Linda</t>
        </r>
      </text>
    </comment>
    <comment ref="J40" authorId="0" shapeId="0" xr:uid="{00000000-0006-0000-0F00-000056000000}">
      <text>
        <r>
          <rPr>
            <sz val="10"/>
            <color rgb="FF000000"/>
            <rFont val="Arial"/>
            <scheme val="minor"/>
          </rPr>
          <t>CS20240602-CC Hsu</t>
        </r>
      </text>
    </comment>
    <comment ref="G41" authorId="0" shapeId="0" xr:uid="{00000000-0006-0000-0F00-000057000000}">
      <text>
        <r>
          <rPr>
            <sz val="10"/>
            <color rgb="FF000000"/>
            <rFont val="Arial"/>
            <scheme val="minor"/>
          </rPr>
          <t>Yan Yip</t>
        </r>
      </text>
    </comment>
    <comment ref="L41" authorId="0" shapeId="0" xr:uid="{00000000-0006-0000-0F00-000058000000}">
      <text>
        <r>
          <rPr>
            <sz val="10"/>
            <color rgb="FF000000"/>
            <rFont val="Arial"/>
            <scheme val="minor"/>
          </rPr>
          <t>Abdul Razif Mohammad Rizal</t>
        </r>
      </text>
    </comment>
    <comment ref="O41" authorId="0" shapeId="0" xr:uid="{00000000-0006-0000-0F00-000059000000}">
      <text>
        <r>
          <rPr>
            <sz val="10"/>
            <color rgb="FF000000"/>
            <rFont val="Arial"/>
            <scheme val="minor"/>
          </rPr>
          <t>Yu Liang Tay</t>
        </r>
      </text>
    </comment>
    <comment ref="Y41" authorId="0" shapeId="0" xr:uid="{00000000-0006-0000-0F00-00005A000000}">
      <text>
        <r>
          <rPr>
            <sz val="10"/>
            <color rgb="FF000000"/>
            <rFont val="Arial"/>
            <scheme val="minor"/>
          </rPr>
          <t>Ihsueh Lin</t>
        </r>
      </text>
    </comment>
    <comment ref="I42" authorId="0" shapeId="0" xr:uid="{00000000-0006-0000-0F00-00005B000000}">
      <text>
        <r>
          <rPr>
            <sz val="10"/>
            <color rgb="FF000000"/>
            <rFont val="Arial"/>
            <scheme val="minor"/>
          </rPr>
          <t>SHIH HENG HENG</t>
        </r>
      </text>
    </comment>
    <comment ref="W42" authorId="0" shapeId="0" xr:uid="{00000000-0006-0000-0F00-00005C000000}">
      <text>
        <r>
          <rPr>
            <sz val="10"/>
            <color rgb="FF000000"/>
            <rFont val="Arial"/>
            <scheme val="minor"/>
          </rPr>
          <t>CS20240622-楊青蓮</t>
        </r>
      </text>
    </comment>
    <comment ref="M43" authorId="0" shapeId="0" xr:uid="{00000000-0006-0000-0F00-00005D000000}">
      <text>
        <r>
          <rPr>
            <sz val="10"/>
            <color rgb="FF000000"/>
            <rFont val="Arial"/>
            <scheme val="minor"/>
          </rPr>
          <t xml:space="preserve">Ying Fung Lo
</t>
        </r>
      </text>
    </comment>
    <comment ref="I44" authorId="0" shapeId="0" xr:uid="{00000000-0006-0000-0F00-00005E000000}">
      <text>
        <r>
          <rPr>
            <sz val="10"/>
            <color rgb="FF000000"/>
            <rFont val="Arial"/>
            <scheme val="minor"/>
          </rPr>
          <t>萃蘭 林</t>
        </r>
      </text>
    </comment>
    <comment ref="L58" authorId="0" shapeId="0" xr:uid="{00000000-0006-0000-0F00-00005F000000}">
      <text>
        <r>
          <rPr>
            <sz val="10"/>
            <color rgb="FF000000"/>
            <rFont val="Arial"/>
            <scheme val="minor"/>
          </rPr>
          <t>shubika rana</t>
        </r>
      </text>
    </comment>
    <comment ref="H61" authorId="0" shapeId="0" xr:uid="{00000000-0006-0000-0F00-000060000000}">
      <text>
        <r>
          <rPr>
            <sz val="10"/>
            <color rgb="FF000000"/>
            <rFont val="Arial"/>
            <scheme val="minor"/>
          </rPr>
          <t>CS20240607-Jason</t>
        </r>
      </text>
    </comment>
    <comment ref="B63" authorId="0" shapeId="0" xr:uid="{00000000-0006-0000-0F00-000061000000}">
      <text>
        <r>
          <rPr>
            <sz val="10"/>
            <color rgb="FF000000"/>
            <rFont val="Arial"/>
            <scheme val="minor"/>
          </rPr>
          <t>CS202400601-Cliff</t>
        </r>
      </text>
    </comment>
    <comment ref="D63" authorId="0" shapeId="0" xr:uid="{00000000-0006-0000-0F00-000062000000}">
      <text>
        <r>
          <rPr>
            <sz val="10"/>
            <color rgb="FF000000"/>
            <rFont val="Arial"/>
            <scheme val="minor"/>
          </rPr>
          <t>Angeline Ng</t>
        </r>
      </text>
    </comment>
    <comment ref="G63" authorId="0" shapeId="0" xr:uid="{00000000-0006-0000-0F00-000063000000}">
      <text>
        <r>
          <rPr>
            <sz val="10"/>
            <color rgb="FF000000"/>
            <rFont val="Arial"/>
            <scheme val="minor"/>
          </rPr>
          <t>Yan Yip</t>
        </r>
      </text>
    </comment>
    <comment ref="H63" authorId="0" shapeId="0" xr:uid="{00000000-0006-0000-0F00-000064000000}">
      <text>
        <r>
          <rPr>
            <sz val="10"/>
            <color rgb="FF000000"/>
            <rFont val="Arial"/>
            <scheme val="minor"/>
          </rPr>
          <t>萃蘭 林</t>
        </r>
      </text>
    </comment>
    <comment ref="I63" authorId="0" shapeId="0" xr:uid="{00000000-0006-0000-0F00-000065000000}">
      <text>
        <r>
          <rPr>
            <sz val="10"/>
            <color rgb="FF000000"/>
            <rFont val="Arial"/>
            <scheme val="minor"/>
          </rPr>
          <t>SHIH HENG HENG</t>
        </r>
      </text>
    </comment>
    <comment ref="L63" authorId="0" shapeId="0" xr:uid="{00000000-0006-0000-0F00-000066000000}">
      <text>
        <r>
          <rPr>
            <sz val="10"/>
            <color rgb="FF000000"/>
            <rFont val="Arial"/>
            <scheme val="minor"/>
          </rPr>
          <t>Abdul Razif Mohammad Rizal</t>
        </r>
      </text>
    </comment>
    <comment ref="Q63" authorId="0" shapeId="0" xr:uid="{00000000-0006-0000-0F00-000067000000}">
      <text>
        <r>
          <rPr>
            <sz val="10"/>
            <color rgb="FF000000"/>
            <rFont val="Arial"/>
            <scheme val="minor"/>
          </rPr>
          <t>姓名  : HSU YUHUI</t>
        </r>
      </text>
    </comment>
    <comment ref="T63" authorId="0" shapeId="0" xr:uid="{00000000-0006-0000-0F00-000068000000}">
      <text>
        <r>
          <rPr>
            <sz val="10"/>
            <color rgb="FF000000"/>
            <rFont val="Arial"/>
            <scheme val="minor"/>
          </rPr>
          <t>Chris Lok Man Chiu</t>
        </r>
      </text>
    </comment>
    <comment ref="AA63" authorId="0" shapeId="0" xr:uid="{00000000-0006-0000-0F00-000069000000}">
      <text>
        <r>
          <rPr>
            <sz val="10"/>
            <color rgb="FF000000"/>
            <rFont val="Arial"/>
            <scheme val="minor"/>
          </rPr>
          <t>婷馨 蕭</t>
        </r>
      </text>
    </comment>
    <comment ref="AB63" authorId="0" shapeId="0" xr:uid="{00000000-0006-0000-0F00-00006A000000}">
      <text>
        <r>
          <rPr>
            <sz val="10"/>
            <color rgb="FF000000"/>
            <rFont val="Arial"/>
            <scheme val="minor"/>
          </rPr>
          <t>HUI-RU LEE</t>
        </r>
      </text>
    </comment>
    <comment ref="AC63" authorId="0" shapeId="0" xr:uid="{00000000-0006-0000-0F00-00006B000000}">
      <text>
        <r>
          <rPr>
            <sz val="10"/>
            <color rgb="FF000000"/>
            <rFont val="Arial"/>
            <scheme val="minor"/>
          </rPr>
          <t>文哲 曾</t>
        </r>
      </text>
    </comment>
    <comment ref="AE63" authorId="0" shapeId="0" xr:uid="{00000000-0006-0000-0F00-00006C000000}">
      <text>
        <r>
          <rPr>
            <sz val="10"/>
            <color rgb="FF000000"/>
            <rFont val="Arial"/>
            <scheme val="minor"/>
          </rPr>
          <t>亭誼 李</t>
        </r>
      </text>
    </comment>
    <comment ref="Y64" authorId="0" shapeId="0" xr:uid="{00000000-0006-0000-0F00-00006D000000}">
      <text>
        <r>
          <rPr>
            <sz val="10"/>
            <color rgb="FF000000"/>
            <rFont val="Arial"/>
            <scheme val="minor"/>
          </rPr>
          <t>Date:6/5/24
Name:Choong Shiau Huei
Hp:+60 12-445 2098
Rec:A30460</t>
        </r>
      </text>
    </comment>
    <comment ref="Z64" authorId="0" shapeId="0" xr:uid="{00000000-0006-0000-0F00-00006E000000}">
      <text>
        <r>
          <rPr>
            <sz val="10"/>
            <color rgb="FF000000"/>
            <rFont val="Arial"/>
            <scheme val="minor"/>
          </rPr>
          <t>Date:6/5/24
Name:Choong Shiau Huei
Hp:+60 12-445 2098
Rec:A30460</t>
        </r>
      </text>
    </comment>
    <comment ref="AA64" authorId="0" shapeId="0" xr:uid="{00000000-0006-0000-0F00-00006F000000}">
      <text>
        <r>
          <rPr>
            <sz val="10"/>
            <color rgb="FF000000"/>
            <rFont val="Arial"/>
            <scheme val="minor"/>
          </rPr>
          <t>禎頡 王</t>
        </r>
      </text>
    </comment>
    <comment ref="AB64" authorId="0" shapeId="0" xr:uid="{00000000-0006-0000-0F00-000070000000}">
      <text>
        <r>
          <rPr>
            <sz val="10"/>
            <color rgb="FF000000"/>
            <rFont val="Arial"/>
            <scheme val="minor"/>
          </rPr>
          <t>CS20240627-Kinlap</t>
        </r>
      </text>
    </comment>
    <comment ref="AC64" authorId="0" shapeId="0" xr:uid="{00000000-0006-0000-0F00-000071000000}">
      <text>
        <r>
          <rPr>
            <sz val="10"/>
            <color rgb="FF000000"/>
            <rFont val="Arial"/>
            <scheme val="minor"/>
          </rPr>
          <t>沅宏 蔡</t>
        </r>
      </text>
    </comment>
    <comment ref="O65" authorId="0" shapeId="0" xr:uid="{00000000-0006-0000-0F00-000072000000}">
      <text>
        <r>
          <rPr>
            <sz val="10"/>
            <color rgb="FF000000"/>
            <rFont val="Arial"/>
            <scheme val="minor"/>
          </rPr>
          <t>CS20240614-Scott</t>
        </r>
      </text>
    </comment>
    <comment ref="AB65" authorId="0" shapeId="0" xr:uid="{00000000-0006-0000-0F00-000073000000}">
      <text>
        <r>
          <rPr>
            <sz val="10"/>
            <color rgb="FF000000"/>
            <rFont val="Arial"/>
            <scheme val="minor"/>
          </rPr>
          <t>珍綺 許</t>
        </r>
      </text>
    </comment>
    <comment ref="T66" authorId="0" shapeId="0" xr:uid="{00000000-0006-0000-0F00-000074000000}">
      <text>
        <r>
          <rPr>
            <sz val="10"/>
            <color rgb="FF000000"/>
            <rFont val="Arial"/>
            <scheme val="minor"/>
          </rPr>
          <t>Wing Fai Leung</t>
        </r>
      </text>
    </comment>
    <comment ref="F67" authorId="0" shapeId="0" xr:uid="{00000000-0006-0000-0F00-000075000000}">
      <text>
        <r>
          <rPr>
            <sz val="10"/>
            <color rgb="FF000000"/>
            <rFont val="Arial"/>
            <scheme val="minor"/>
          </rPr>
          <t>祥龍 周</t>
        </r>
      </text>
    </comment>
    <comment ref="K67" authorId="0" shapeId="0" xr:uid="{00000000-0006-0000-0F00-000076000000}">
      <text>
        <r>
          <rPr>
            <sz val="10"/>
            <color rgb="FF000000"/>
            <rFont val="Arial"/>
            <scheme val="minor"/>
          </rPr>
          <t>鍾雅婷</t>
        </r>
      </text>
    </comment>
    <comment ref="H68" authorId="0" shapeId="0" xr:uid="{00000000-0006-0000-0F00-000077000000}">
      <text>
        <r>
          <rPr>
            <sz val="10"/>
            <color rgb="FF000000"/>
            <rFont val="Arial"/>
            <scheme val="minor"/>
          </rPr>
          <t>CS20240607-Sharmais-6天</t>
        </r>
      </text>
    </comment>
    <comment ref="I68" authorId="0" shapeId="0" xr:uid="{00000000-0006-0000-0F00-000078000000}">
      <text>
        <r>
          <rPr>
            <sz val="10"/>
            <color rgb="FF000000"/>
            <rFont val="Arial"/>
            <scheme val="minor"/>
          </rPr>
          <t>CS20240607-Sharmais-6天</t>
        </r>
      </text>
    </comment>
    <comment ref="J68" authorId="0" shapeId="0" xr:uid="{00000000-0006-0000-0F00-000079000000}">
      <text>
        <r>
          <rPr>
            <sz val="10"/>
            <color rgb="FF000000"/>
            <rFont val="Arial"/>
            <scheme val="minor"/>
          </rPr>
          <t>CS20240607-Sharmais-6天</t>
        </r>
      </text>
    </comment>
    <comment ref="K68" authorId="0" shapeId="0" xr:uid="{00000000-0006-0000-0F00-00007A000000}">
      <text>
        <r>
          <rPr>
            <sz val="10"/>
            <color rgb="FF000000"/>
            <rFont val="Arial"/>
            <scheme val="minor"/>
          </rPr>
          <t>CS20240607-Sharmais-6天</t>
        </r>
      </text>
    </comment>
    <comment ref="L68" authorId="0" shapeId="0" xr:uid="{00000000-0006-0000-0F00-00007B000000}">
      <text>
        <r>
          <rPr>
            <sz val="10"/>
            <color rgb="FF000000"/>
            <rFont val="Arial"/>
            <scheme val="minor"/>
          </rPr>
          <t>CS20240607-Sharmais-6天</t>
        </r>
      </text>
    </comment>
    <comment ref="M68" authorId="0" shapeId="0" xr:uid="{00000000-0006-0000-0F00-00007C000000}">
      <text>
        <r>
          <rPr>
            <sz val="10"/>
            <color rgb="FF000000"/>
            <rFont val="Arial"/>
            <scheme val="minor"/>
          </rPr>
          <t>CS20240607-Sharmais-6天</t>
        </r>
      </text>
    </comment>
    <comment ref="O68" authorId="0" shapeId="0" xr:uid="{00000000-0006-0000-0F00-00007D000000}">
      <text>
        <r>
          <rPr>
            <sz val="10"/>
            <color rgb="FF000000"/>
            <rFont val="Arial"/>
            <scheme val="minor"/>
          </rPr>
          <t>CS20240609-Dennis</t>
        </r>
      </text>
    </comment>
    <comment ref="C69" authorId="0" shapeId="0" xr:uid="{00000000-0006-0000-0F00-00007E000000}">
      <text>
        <r>
          <rPr>
            <sz val="10"/>
            <color rgb="FF000000"/>
            <rFont val="Arial"/>
            <scheme val="minor"/>
          </rPr>
          <t>CS20240525-Patrick</t>
        </r>
      </text>
    </comment>
    <comment ref="Z69" authorId="0" shapeId="0" xr:uid="{00000000-0006-0000-0F00-00007F000000}">
      <text>
        <r>
          <rPr>
            <sz val="10"/>
            <color rgb="FF000000"/>
            <rFont val="Arial"/>
            <scheme val="minor"/>
          </rPr>
          <t>予 約 番 号 ： P2024-000004912
団 体 名 ： Vamshi Reddy Family</t>
        </r>
      </text>
    </comment>
    <comment ref="AA69" authorId="0" shapeId="0" xr:uid="{00000000-0006-0000-0F00-000080000000}">
      <text>
        <r>
          <rPr>
            <sz val="10"/>
            <color rgb="FF000000"/>
            <rFont val="Arial"/>
            <scheme val="minor"/>
          </rPr>
          <t>予 約 番 号 ： P2024-000004912
団 体 名 ： Vamshi Reddy Family</t>
        </r>
      </text>
    </comment>
    <comment ref="AB69" authorId="0" shapeId="0" xr:uid="{00000000-0006-0000-0F00-000081000000}">
      <text>
        <r>
          <rPr>
            <sz val="10"/>
            <color rgb="FF000000"/>
            <rFont val="Arial"/>
            <scheme val="minor"/>
          </rPr>
          <t>予 約 番 号 ： P2024-000004912
団 体 名 ： Vamshi Reddy Family</t>
        </r>
      </text>
    </comment>
    <comment ref="G70" authorId="0" shapeId="0" xr:uid="{00000000-0006-0000-0F00-000082000000}">
      <text>
        <r>
          <rPr>
            <sz val="10"/>
            <color rgb="FF000000"/>
            <rFont val="Arial"/>
            <scheme val="minor"/>
          </rPr>
          <t>Cheryl Tan</t>
        </r>
      </text>
    </comment>
    <comment ref="I70" authorId="0" shapeId="0" xr:uid="{00000000-0006-0000-0F00-000083000000}">
      <text>
        <r>
          <rPr>
            <sz val="10"/>
            <color rgb="FF000000"/>
            <rFont val="Arial"/>
            <scheme val="minor"/>
          </rPr>
          <t>萃蘭 林</t>
        </r>
      </text>
    </comment>
    <comment ref="K70" authorId="0" shapeId="0" xr:uid="{00000000-0006-0000-0F00-000084000000}">
      <text>
        <r>
          <rPr>
            <sz val="10"/>
            <color rgb="FF000000"/>
            <rFont val="Arial"/>
            <scheme val="minor"/>
          </rPr>
          <t>0610-CS20240609-Anita-2</t>
        </r>
      </text>
    </comment>
    <comment ref="L70" authorId="0" shapeId="0" xr:uid="{00000000-0006-0000-0F00-000085000000}">
      <text>
        <r>
          <rPr>
            <sz val="10"/>
            <color rgb="FF000000"/>
            <rFont val="Arial"/>
            <scheme val="minor"/>
          </rPr>
          <t>0610-CS20240609-Anita-2</t>
        </r>
      </text>
    </comment>
    <comment ref="M70" authorId="0" shapeId="0" xr:uid="{00000000-0006-0000-0F00-000086000000}">
      <text>
        <r>
          <rPr>
            <sz val="10"/>
            <color rgb="FF000000"/>
            <rFont val="Arial"/>
            <scheme val="minor"/>
          </rPr>
          <t>CS20240609-Dennis</t>
        </r>
      </text>
    </comment>
    <comment ref="W70" authorId="0" shapeId="0" xr:uid="{00000000-0006-0000-0F00-000087000000}">
      <text>
        <r>
          <rPr>
            <sz val="10"/>
            <color rgb="FF000000"/>
            <rFont val="Arial"/>
            <scheme val="minor"/>
          </rPr>
          <t>CS20240622-楊青蓮</t>
        </r>
      </text>
    </comment>
    <comment ref="J75" authorId="0" shapeId="0" xr:uid="{00000000-0006-0000-0F00-000088000000}">
      <text>
        <r>
          <rPr>
            <sz val="10"/>
            <color rgb="FF000000"/>
            <rFont val="Arial"/>
            <scheme val="minor"/>
          </rPr>
          <t>CS20240608-Animish</t>
        </r>
      </text>
    </comment>
    <comment ref="L75" authorId="0" shapeId="0" xr:uid="{00000000-0006-0000-0F00-000089000000}">
      <text>
        <r>
          <rPr>
            <sz val="10"/>
            <color rgb="FF000000"/>
            <rFont val="Arial"/>
            <scheme val="minor"/>
          </rPr>
          <t>仲賢 傅</t>
        </r>
      </text>
    </comment>
    <comment ref="M75" authorId="0" shapeId="0" xr:uid="{00000000-0006-0000-0F00-00008A000000}">
      <text>
        <r>
          <rPr>
            <sz val="10"/>
            <color rgb="FF000000"/>
            <rFont val="Arial"/>
            <scheme val="minor"/>
          </rPr>
          <t xml:space="preserve">Ying Fung Lo
</t>
        </r>
      </text>
    </comment>
    <comment ref="U75" authorId="0" shapeId="0" xr:uid="{00000000-0006-0000-0F00-00008B000000}">
      <text>
        <r>
          <rPr>
            <sz val="10"/>
            <color rgb="FF000000"/>
            <rFont val="Arial"/>
            <scheme val="minor"/>
          </rPr>
          <t>Evy Pramudiarni Puspitasari</t>
        </r>
      </text>
    </comment>
    <comment ref="W75" authorId="0" shapeId="0" xr:uid="{00000000-0006-0000-0F00-00008C000000}">
      <text>
        <r>
          <rPr>
            <sz val="10"/>
            <color rgb="FF000000"/>
            <rFont val="Arial"/>
            <scheme val="minor"/>
          </rPr>
          <t>予約番号：P2024-000000840団体名：KOMARANSKY family</t>
        </r>
      </text>
    </comment>
    <comment ref="J76" authorId="0" shapeId="0" xr:uid="{00000000-0006-0000-0F00-00008D000000}">
      <text>
        <r>
          <rPr>
            <sz val="10"/>
            <color rgb="FF000000"/>
            <rFont val="Arial"/>
            <scheme val="minor"/>
          </rPr>
          <t>CS20240609-Dennis-3天</t>
        </r>
      </text>
    </comment>
    <comment ref="K76" authorId="0" shapeId="0" xr:uid="{00000000-0006-0000-0F00-00008E000000}">
      <text>
        <r>
          <rPr>
            <sz val="10"/>
            <color rgb="FF000000"/>
            <rFont val="Arial"/>
            <scheme val="minor"/>
          </rPr>
          <t>CS20240609-Dennis-3天</t>
        </r>
      </text>
    </comment>
    <comment ref="L76" authorId="0" shapeId="0" xr:uid="{00000000-0006-0000-0F00-00008F000000}">
      <text>
        <r>
          <rPr>
            <sz val="10"/>
            <color rgb="FF000000"/>
            <rFont val="Arial"/>
            <scheme val="minor"/>
          </rPr>
          <t>CS20240609-Dennis-3天</t>
        </r>
      </text>
    </comment>
    <comment ref="M76" authorId="0" shapeId="0" xr:uid="{00000000-0006-0000-0F00-000090000000}">
      <text>
        <r>
          <rPr>
            <sz val="10"/>
            <color rgb="FF000000"/>
            <rFont val="Arial"/>
            <scheme val="minor"/>
          </rPr>
          <t>王思渝</t>
        </r>
      </text>
    </comment>
    <comment ref="C77" authorId="0" shapeId="0" xr:uid="{00000000-0006-0000-0F00-000091000000}">
      <text>
        <r>
          <rPr>
            <sz val="10"/>
            <color rgb="FF000000"/>
            <rFont val="Arial"/>
            <scheme val="minor"/>
          </rPr>
          <t>Eddie Lin</t>
        </r>
      </text>
    </comment>
    <comment ref="D77" authorId="0" shapeId="0" xr:uid="{00000000-0006-0000-0F00-000092000000}">
      <text>
        <r>
          <rPr>
            <sz val="10"/>
            <color rgb="FF000000"/>
            <rFont val="Arial"/>
            <scheme val="minor"/>
          </rPr>
          <t>Eddie Lin</t>
        </r>
      </text>
    </comment>
    <comment ref="Y77" authorId="0" shapeId="0" xr:uid="{00000000-0006-0000-0F00-000093000000}">
      <text>
        <r>
          <rPr>
            <sz val="10"/>
            <color rgb="FF000000"/>
            <rFont val="Arial"/>
            <scheme val="minor"/>
          </rPr>
          <t>Ihsueh Lin</t>
        </r>
      </text>
    </comment>
    <comment ref="D78" authorId="0" shapeId="0" xr:uid="{00000000-0006-0000-0F00-000094000000}">
      <text>
        <r>
          <rPr>
            <sz val="10"/>
            <color rgb="FF000000"/>
            <rFont val="Arial"/>
            <scheme val="minor"/>
          </rPr>
          <t>CHIAEN LIN</t>
        </r>
      </text>
    </comment>
    <comment ref="D79" authorId="0" shapeId="0" xr:uid="{00000000-0006-0000-0F00-000095000000}">
      <text>
        <r>
          <rPr>
            <sz val="10"/>
            <color rgb="FF000000"/>
            <rFont val="Arial"/>
            <scheme val="minor"/>
          </rPr>
          <t>秉眙 張</t>
        </r>
      </text>
    </comment>
    <comment ref="Q79" authorId="0" shapeId="0" xr:uid="{00000000-0006-0000-0F00-000096000000}">
      <text>
        <r>
          <rPr>
            <sz val="10"/>
            <color rgb="FF000000"/>
            <rFont val="Arial"/>
            <scheme val="minor"/>
          </rPr>
          <t>ETS-240616-TK7</t>
        </r>
      </text>
    </comment>
    <comment ref="R79" authorId="0" shapeId="0" xr:uid="{00000000-0006-0000-0F00-000097000000}">
      <text>
        <r>
          <rPr>
            <sz val="10"/>
            <color rgb="FF000000"/>
            <rFont val="Arial"/>
            <scheme val="minor"/>
          </rPr>
          <t>ETS-240616-TK7</t>
        </r>
      </text>
    </comment>
    <comment ref="S79" authorId="0" shapeId="0" xr:uid="{00000000-0006-0000-0F00-000098000000}">
      <text>
        <r>
          <rPr>
            <sz val="10"/>
            <color rgb="FF000000"/>
            <rFont val="Arial"/>
            <scheme val="minor"/>
          </rPr>
          <t>ETS-240616-TK7</t>
        </r>
      </text>
    </comment>
    <comment ref="T79" authorId="0" shapeId="0" xr:uid="{00000000-0006-0000-0F00-000099000000}">
      <text>
        <r>
          <rPr>
            <sz val="10"/>
            <color rgb="FF000000"/>
            <rFont val="Arial"/>
            <scheme val="minor"/>
          </rPr>
          <t>ETS-240616-TK7</t>
        </r>
      </text>
    </comment>
    <comment ref="AB79" authorId="0" shapeId="0" xr:uid="{00000000-0006-0000-0F00-00009A000000}">
      <text>
        <r>
          <rPr>
            <sz val="10"/>
            <color rgb="FF000000"/>
            <rFont val="Arial"/>
            <scheme val="minor"/>
          </rPr>
          <t>珍綺 許</t>
        </r>
      </text>
    </comment>
    <comment ref="AC79" authorId="0" shapeId="0" xr:uid="{00000000-0006-0000-0F00-00009B000000}">
      <text>
        <r>
          <rPr>
            <sz val="10"/>
            <color rgb="FF000000"/>
            <rFont val="Arial"/>
            <scheme val="minor"/>
          </rPr>
          <t>泳樂 林</t>
        </r>
      </text>
    </comment>
    <comment ref="F80" authorId="0" shapeId="0" xr:uid="{00000000-0006-0000-0F00-00009C000000}">
      <text>
        <r>
          <rPr>
            <sz val="10"/>
            <color rgb="FF000000"/>
            <rFont val="Arial"/>
            <scheme val="minor"/>
          </rPr>
          <t>CS20240603-Linda</t>
        </r>
      </text>
    </comment>
    <comment ref="G80" authorId="0" shapeId="0" xr:uid="{00000000-0006-0000-0F00-00009D000000}">
      <text>
        <r>
          <rPr>
            <sz val="10"/>
            <color rgb="FF000000"/>
            <rFont val="Arial"/>
            <scheme val="minor"/>
          </rPr>
          <t>Rec: A30282-1
顾客：Ms JC
手机：65 83547298</t>
        </r>
      </text>
    </comment>
    <comment ref="H80" authorId="0" shapeId="0" xr:uid="{00000000-0006-0000-0F00-00009E000000}">
      <text>
        <r>
          <rPr>
            <sz val="10"/>
            <color rgb="FF000000"/>
            <rFont val="Arial"/>
            <scheme val="minor"/>
          </rPr>
          <t>Rec: A30282-1
顾客：Ms JC
手机：65 83547298</t>
        </r>
      </text>
    </comment>
    <comment ref="I80" authorId="0" shapeId="0" xr:uid="{00000000-0006-0000-0F00-00009F000000}">
      <text>
        <r>
          <rPr>
            <sz val="10"/>
            <color rgb="FF000000"/>
            <rFont val="Arial"/>
            <scheme val="minor"/>
          </rPr>
          <t>Rec: A30282-1
顾客：Ms JC
手机：65 83547298</t>
        </r>
      </text>
    </comment>
    <comment ref="J80" authorId="0" shapeId="0" xr:uid="{00000000-0006-0000-0F00-0000A0000000}">
      <text>
        <r>
          <rPr>
            <sz val="10"/>
            <color rgb="FF000000"/>
            <rFont val="Arial"/>
            <scheme val="minor"/>
          </rPr>
          <t>Rec: A30282-1
顾客：Ms JC
手机：65 83547298</t>
        </r>
      </text>
    </comment>
    <comment ref="K80" authorId="0" shapeId="0" xr:uid="{00000000-0006-0000-0F00-0000A1000000}">
      <text>
        <r>
          <rPr>
            <sz val="10"/>
            <color rgb="FF000000"/>
            <rFont val="Arial"/>
            <scheme val="minor"/>
          </rPr>
          <t>ETS-240609-TK4</t>
        </r>
      </text>
    </comment>
    <comment ref="L80" authorId="0" shapeId="0" xr:uid="{00000000-0006-0000-0F00-0000A2000000}">
      <text>
        <r>
          <rPr>
            <sz val="10"/>
            <color rgb="FF000000"/>
            <rFont val="Arial"/>
            <scheme val="minor"/>
          </rPr>
          <t>ETS-240609-TK4</t>
        </r>
      </text>
    </comment>
    <comment ref="M80" authorId="0" shapeId="0" xr:uid="{00000000-0006-0000-0F00-0000A3000000}">
      <text>
        <r>
          <rPr>
            <sz val="10"/>
            <color rgb="FF000000"/>
            <rFont val="Arial"/>
            <scheme val="minor"/>
          </rPr>
          <t>ETS-240609-TK4</t>
        </r>
      </text>
    </comment>
    <comment ref="V80" authorId="0" shapeId="0" xr:uid="{00000000-0006-0000-0F00-0000A4000000}">
      <text>
        <r>
          <rPr>
            <sz val="10"/>
            <color rgb="FF000000"/>
            <rFont val="Arial"/>
            <scheme val="minor"/>
          </rPr>
          <t>呂惠婷</t>
        </r>
      </text>
    </comment>
    <comment ref="O81" authorId="0" shapeId="0" xr:uid="{00000000-0006-0000-0F00-0000A5000000}">
      <text>
        <r>
          <rPr>
            <sz val="10"/>
            <color rgb="FF000000"/>
            <rFont val="Arial"/>
            <scheme val="minor"/>
          </rPr>
          <t>Yu Liang Tay</t>
        </r>
      </text>
    </comment>
    <comment ref="K82" authorId="0" shapeId="0" xr:uid="{00000000-0006-0000-0F00-0000A6000000}">
      <text>
        <r>
          <rPr>
            <sz val="10"/>
            <color rgb="FF000000"/>
            <rFont val="Arial"/>
            <scheme val="minor"/>
          </rPr>
          <t>Rec: A30282-1
顾客：Ms JC
手机：65 83547298</t>
        </r>
      </text>
    </comment>
    <comment ref="L82" authorId="0" shapeId="0" xr:uid="{00000000-0006-0000-0F00-0000A7000000}">
      <text>
        <r>
          <rPr>
            <sz val="10"/>
            <color rgb="FF000000"/>
            <rFont val="Arial"/>
            <scheme val="minor"/>
          </rPr>
          <t>CS20240607-Ankur</t>
        </r>
      </text>
    </comment>
    <comment ref="N82" authorId="0" shapeId="0" xr:uid="{00000000-0006-0000-0F00-0000A8000000}">
      <text>
        <r>
          <rPr>
            <sz val="10"/>
            <color rgb="FF000000"/>
            <rFont val="Arial"/>
            <scheme val="minor"/>
          </rPr>
          <t>CS20240609-Olivia-3</t>
        </r>
      </text>
    </comment>
    <comment ref="O82" authorId="0" shapeId="0" xr:uid="{00000000-0006-0000-0F00-0000A9000000}">
      <text>
        <r>
          <rPr>
            <sz val="10"/>
            <color rgb="FF000000"/>
            <rFont val="Arial"/>
            <scheme val="minor"/>
          </rPr>
          <t>CS20240609-Olivia-3</t>
        </r>
      </text>
    </comment>
    <comment ref="P82" authorId="0" shapeId="0" xr:uid="{00000000-0006-0000-0F00-0000AA000000}">
      <text>
        <r>
          <rPr>
            <sz val="10"/>
            <color rgb="FF000000"/>
            <rFont val="Arial"/>
            <scheme val="minor"/>
          </rPr>
          <t>CS20240609-Olivia-3</t>
        </r>
      </text>
    </comment>
    <comment ref="AC82" authorId="0" shapeId="0" xr:uid="{00000000-0006-0000-0F00-0000AB000000}">
      <text>
        <r>
          <rPr>
            <sz val="10"/>
            <color rgb="FF000000"/>
            <rFont val="Arial"/>
            <scheme val="minor"/>
          </rPr>
          <t>沅宏 蔡</t>
        </r>
      </text>
    </comment>
    <comment ref="AE82" authorId="0" shapeId="0" xr:uid="{00000000-0006-0000-0F00-0000AC000000}">
      <text>
        <r>
          <rPr>
            <sz val="10"/>
            <color rgb="FF000000"/>
            <rFont val="Arial"/>
            <scheme val="minor"/>
          </rPr>
          <t>Sunarto CHANDRA</t>
        </r>
      </text>
    </comment>
    <comment ref="B83" authorId="0" shapeId="0" xr:uid="{00000000-0006-0000-0F00-0000AD000000}">
      <text>
        <r>
          <rPr>
            <sz val="10"/>
            <color rgb="FF000000"/>
            <rFont val="Arial"/>
            <scheme val="minor"/>
          </rPr>
          <t>CS20240531-Poh-2天</t>
        </r>
      </text>
    </comment>
    <comment ref="J83" authorId="0" shapeId="0" xr:uid="{00000000-0006-0000-0F00-0000AE000000}">
      <text>
        <r>
          <rPr>
            <sz val="10"/>
            <color rgb="FF000000"/>
            <rFont val="Arial"/>
            <scheme val="minor"/>
          </rPr>
          <t>CS20240602-CC Hsu</t>
        </r>
      </text>
    </comment>
    <comment ref="B84" authorId="0" shapeId="0" xr:uid="{00000000-0006-0000-0F00-0000AF000000}">
      <text>
        <r>
          <rPr>
            <sz val="10"/>
            <color rgb="FF000000"/>
            <rFont val="Arial"/>
            <scheme val="minor"/>
          </rPr>
          <t>9:00-15:00
18:00-22:00</t>
        </r>
      </text>
    </comment>
    <comment ref="B86" authorId="0" shapeId="0" xr:uid="{00000000-0006-0000-0F00-0000B0000000}">
      <text>
        <r>
          <rPr>
            <sz val="10"/>
            <color rgb="FF000000"/>
            <rFont val="Arial"/>
            <scheme val="minor"/>
          </rPr>
          <t>Willy Ng</t>
        </r>
      </text>
    </comment>
    <comment ref="D86" authorId="0" shapeId="0" xr:uid="{00000000-0006-0000-0F00-0000B1000000}">
      <text>
        <r>
          <rPr>
            <sz val="10"/>
            <color rgb="FF000000"/>
            <rFont val="Arial"/>
            <scheme val="minor"/>
          </rPr>
          <t>Cheng Zhen Willy Ng</t>
        </r>
      </text>
    </comment>
    <comment ref="E86" authorId="0" shapeId="0" xr:uid="{00000000-0006-0000-0F00-0000B2000000}">
      <text>
        <r>
          <rPr>
            <sz val="10"/>
            <color rgb="FF000000"/>
            <rFont val="Arial"/>
            <scheme val="minor"/>
          </rPr>
          <t>陳怡婷</t>
        </r>
      </text>
    </comment>
    <comment ref="D87" authorId="0" shapeId="0" xr:uid="{00000000-0006-0000-0F00-0000B3000000}">
      <text>
        <r>
          <rPr>
            <sz val="10"/>
            <color rgb="FF000000"/>
            <rFont val="Arial"/>
            <scheme val="minor"/>
          </rPr>
          <t>予 約 番 号 ： 2024031827046
団 体 名 ： Ms.Rosemary Quy-Jenkins</t>
        </r>
      </text>
    </comment>
    <comment ref="I87" authorId="0" shapeId="0" xr:uid="{00000000-0006-0000-0F00-0000B4000000}">
      <text>
        <r>
          <rPr>
            <sz val="10"/>
            <color rgb="FF000000"/>
            <rFont val="Arial"/>
            <scheme val="minor"/>
          </rPr>
          <t>CS20240608-Jeff Wang</t>
        </r>
      </text>
    </comment>
    <comment ref="G89" authorId="0" shapeId="0" xr:uid="{00000000-0006-0000-0F00-0000B5000000}">
      <text>
        <r>
          <rPr>
            <sz val="10"/>
            <color rgb="FF000000"/>
            <rFont val="Arial"/>
            <scheme val="minor"/>
          </rPr>
          <t>CS20240606-Toni</t>
        </r>
      </text>
    </comment>
    <comment ref="B90" authorId="0" shapeId="0" xr:uid="{00000000-0006-0000-0F00-0000B6000000}">
      <text>
        <r>
          <rPr>
            <sz val="10"/>
            <color rgb="FF000000"/>
            <rFont val="Arial"/>
            <scheme val="minor"/>
          </rPr>
          <t>9:00-15:00
18:00-22:00</t>
        </r>
      </text>
    </comment>
    <comment ref="D90" authorId="0" shapeId="0" xr:uid="{00000000-0006-0000-0F00-0000B7000000}">
      <text>
        <r>
          <rPr>
            <sz val="10"/>
            <color rgb="FF000000"/>
            <rFont val="Arial"/>
            <scheme val="minor"/>
          </rPr>
          <t>TYO02HA240603A</t>
        </r>
      </text>
    </comment>
    <comment ref="E90" authorId="0" shapeId="0" xr:uid="{00000000-0006-0000-0F00-0000B8000000}">
      <text>
        <r>
          <rPr>
            <sz val="10"/>
            <color rgb="FF000000"/>
            <rFont val="Arial"/>
            <scheme val="minor"/>
          </rPr>
          <t>TYO02HA240603A</t>
        </r>
      </text>
    </comment>
    <comment ref="R90" authorId="0" shapeId="0" xr:uid="{00000000-0006-0000-0F00-0000B9000000}">
      <text>
        <r>
          <rPr>
            <sz val="10"/>
            <color rgb="FF000000"/>
            <rFont val="Arial"/>
            <scheme val="minor"/>
          </rPr>
          <t>CS20240617-Eric-2天</t>
        </r>
      </text>
    </comment>
    <comment ref="S90" authorId="0" shapeId="0" xr:uid="{00000000-0006-0000-0F00-0000BA000000}">
      <text>
        <r>
          <rPr>
            <sz val="10"/>
            <color rgb="FF000000"/>
            <rFont val="Arial"/>
            <scheme val="minor"/>
          </rPr>
          <t>CS20240617-Eric-2天</t>
        </r>
      </text>
    </comment>
    <comment ref="U90" authorId="0" shapeId="0" xr:uid="{00000000-0006-0000-0F00-0000BB000000}">
      <text>
        <r>
          <rPr>
            <sz val="10"/>
            <color rgb="FF000000"/>
            <rFont val="Arial"/>
            <scheme val="minor"/>
          </rPr>
          <t>CS20240617-Eric-2天</t>
        </r>
      </text>
    </comment>
    <comment ref="Y90" authorId="0" shapeId="0" xr:uid="{00000000-0006-0000-0F00-0000BC000000}">
      <text>
        <r>
          <rPr>
            <sz val="10"/>
            <color rgb="FF000000"/>
            <rFont val="Arial"/>
            <scheme val="minor"/>
          </rPr>
          <t>Miao Ling Wang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C4" authorId="0" shapeId="0" xr:uid="{00000000-0006-0000-1000-000001000000}">
      <text>
        <r>
          <rPr>
            <sz val="10"/>
            <color rgb="FF000000"/>
            <rFont val="Arial"/>
            <scheme val="minor"/>
          </rPr>
          <t>San Wee Yong</t>
        </r>
      </text>
    </comment>
    <comment ref="U4" authorId="0" shapeId="0" xr:uid="{00000000-0006-0000-1000-000002000000}">
      <text>
        <r>
          <rPr>
            <sz val="10"/>
            <color rgb="FF000000"/>
            <rFont val="Arial"/>
            <scheme val="minor"/>
          </rPr>
          <t>8:30</t>
        </r>
      </text>
    </comment>
    <comment ref="V4" authorId="0" shapeId="0" xr:uid="{00000000-0006-0000-1000-000003000000}">
      <text>
        <r>
          <rPr>
            <sz val="10"/>
            <color rgb="FF000000"/>
            <rFont val="Arial"/>
            <scheme val="minor"/>
          </rPr>
          <t>8:30</t>
        </r>
      </text>
    </comment>
    <comment ref="C5" authorId="0" shapeId="0" xr:uid="{00000000-0006-0000-1000-000004000000}">
      <text>
        <r>
          <rPr>
            <sz val="10"/>
            <color rgb="FF000000"/>
            <rFont val="Arial"/>
            <scheme val="minor"/>
          </rPr>
          <t>JIA LEH CHONG</t>
        </r>
      </text>
    </comment>
    <comment ref="U5" authorId="0" shapeId="0" xr:uid="{00000000-0006-0000-1000-000005000000}">
      <text>
        <r>
          <rPr>
            <sz val="10"/>
            <color rgb="FF000000"/>
            <rFont val="Arial"/>
            <scheme val="minor"/>
          </rPr>
          <t>Sherly Chiech</t>
        </r>
      </text>
    </comment>
    <comment ref="C6" authorId="0" shapeId="0" xr:uid="{00000000-0006-0000-1000-000006000000}">
      <text>
        <r>
          <rPr>
            <sz val="10"/>
            <color rgb="FF000000"/>
            <rFont val="Arial"/>
            <scheme val="minor"/>
          </rPr>
          <t>Date:24/3/24
Name: Alice Goh Yi Lin
Hp:+60 16-965 5832
Rec: A30426</t>
        </r>
      </text>
    </comment>
    <comment ref="F6" authorId="0" shapeId="0" xr:uid="{00000000-0006-0000-1000-000007000000}">
      <text>
        <r>
          <rPr>
            <sz val="10"/>
            <color rgb="FF000000"/>
            <rFont val="Arial"/>
            <scheme val="minor"/>
          </rPr>
          <t>Nur Amira Binti Mohamad Rasdi</t>
        </r>
      </text>
    </comment>
    <comment ref="T7" authorId="0" shapeId="0" xr:uid="{00000000-0006-0000-1000-000008000000}">
      <text>
        <r>
          <rPr>
            <sz val="10"/>
            <color rgb="FF000000"/>
            <rFont val="Arial"/>
            <scheme val="minor"/>
          </rPr>
          <t>CS20240519-Anna</t>
        </r>
      </text>
    </comment>
    <comment ref="U7" authorId="0" shapeId="0" xr:uid="{00000000-0006-0000-1000-000009000000}">
      <text>
        <r>
          <rPr>
            <sz val="10"/>
            <color rgb="FF000000"/>
            <rFont val="Arial"/>
            <scheme val="minor"/>
          </rPr>
          <t>Penny Liow</t>
        </r>
      </text>
    </comment>
    <comment ref="V7" authorId="0" shapeId="0" xr:uid="{00000000-0006-0000-1000-00000A000000}">
      <text>
        <r>
          <rPr>
            <sz val="10"/>
            <color rgb="FF000000"/>
            <rFont val="Arial"/>
            <scheme val="minor"/>
          </rPr>
          <t>CS20240521-Chiraag</t>
        </r>
      </text>
    </comment>
    <comment ref="E14" authorId="0" shapeId="0" xr:uid="{00000000-0006-0000-1000-00000B000000}">
      <text>
        <r>
          <rPr>
            <sz val="10"/>
            <color rgb="FF000000"/>
            <rFont val="Arial"/>
            <scheme val="minor"/>
          </rPr>
          <t>ABIGAIL＋NADEZHDA</t>
        </r>
      </text>
    </comment>
    <comment ref="F14" authorId="0" shapeId="0" xr:uid="{00000000-0006-0000-1000-00000C000000}">
      <text>
        <r>
          <rPr>
            <sz val="10"/>
            <color rgb="FF000000"/>
            <rFont val="Arial"/>
            <scheme val="minor"/>
          </rPr>
          <t>ETS-240505-TK7</t>
        </r>
      </text>
    </comment>
    <comment ref="G14" authorId="0" shapeId="0" xr:uid="{00000000-0006-0000-1000-00000D000000}">
      <text>
        <r>
          <rPr>
            <sz val="10"/>
            <color rgb="FF000000"/>
            <rFont val="Arial"/>
            <scheme val="minor"/>
          </rPr>
          <t>ETS-240505-TK7</t>
        </r>
      </text>
    </comment>
    <comment ref="H14" authorId="0" shapeId="0" xr:uid="{00000000-0006-0000-1000-00000E000000}">
      <text>
        <r>
          <rPr>
            <sz val="10"/>
            <color rgb="FF000000"/>
            <rFont val="Arial"/>
            <scheme val="minor"/>
          </rPr>
          <t>ETS-240505-TK7</t>
        </r>
      </text>
    </comment>
    <comment ref="I14" authorId="0" shapeId="0" xr:uid="{00000000-0006-0000-1000-00000F000000}">
      <text>
        <r>
          <rPr>
            <sz val="10"/>
            <color rgb="FF000000"/>
            <rFont val="Arial"/>
            <scheme val="minor"/>
          </rPr>
          <t>ETS-240505-TK7</t>
        </r>
      </text>
    </comment>
    <comment ref="J14" authorId="0" shapeId="0" xr:uid="{00000000-0006-0000-1000-000010000000}">
      <text>
        <r>
          <rPr>
            <sz val="10"/>
            <color rgb="FF000000"/>
            <rFont val="Arial"/>
            <scheme val="minor"/>
          </rPr>
          <t>Rec: A30273
姓名：Tan Ying Jia
Hp : 65 96541825
人数：6位
车型：7座车</t>
        </r>
      </text>
    </comment>
    <comment ref="L14" authorId="0" shapeId="0" xr:uid="{00000000-0006-0000-1000-000011000000}">
      <text>
        <r>
          <rPr>
            <sz val="10"/>
            <color rgb="FF000000"/>
            <rFont val="Arial"/>
            <scheme val="minor"/>
          </rPr>
          <t>朝湖 林</t>
        </r>
      </text>
    </comment>
    <comment ref="N14" authorId="0" shapeId="0" xr:uid="{00000000-0006-0000-1000-000012000000}">
      <text>
        <r>
          <rPr>
            <sz val="10"/>
            <color rgb="FF000000"/>
            <rFont val="Arial"/>
            <scheme val="minor"/>
          </rPr>
          <t>朝湖 林</t>
        </r>
      </text>
    </comment>
    <comment ref="P14" authorId="0" shapeId="0" xr:uid="{00000000-0006-0000-1000-000013000000}">
      <text>
        <r>
          <rPr>
            <sz val="10"/>
            <color rgb="FF000000"/>
            <rFont val="Arial"/>
            <scheme val="minor"/>
          </rPr>
          <t>HOU IENG VONG</t>
        </r>
      </text>
    </comment>
    <comment ref="R14" authorId="0" shapeId="0" xr:uid="{00000000-0006-0000-1000-000014000000}">
      <text>
        <r>
          <rPr>
            <sz val="10"/>
            <color rgb="FF000000"/>
            <rFont val="Arial"/>
            <scheme val="minor"/>
          </rPr>
          <t>Desiree Yi Hui Low</t>
        </r>
      </text>
    </comment>
    <comment ref="S14" authorId="0" shapeId="0" xr:uid="{00000000-0006-0000-1000-000015000000}">
      <text>
        <r>
          <rPr>
            <sz val="10"/>
            <color rgb="FF000000"/>
            <rFont val="Arial"/>
            <scheme val="minor"/>
          </rPr>
          <t>CS20240509-Quirante</t>
        </r>
      </text>
    </comment>
    <comment ref="Y14" authorId="0" shapeId="0" xr:uid="{00000000-0006-0000-1000-000016000000}">
      <text>
        <r>
          <rPr>
            <sz val="10"/>
            <color rgb="FF000000"/>
            <rFont val="Arial"/>
            <scheme val="minor"/>
          </rPr>
          <t>Milanie Taube</t>
        </r>
      </text>
    </comment>
    <comment ref="Z14" authorId="0" shapeId="0" xr:uid="{00000000-0006-0000-1000-000017000000}">
      <text>
        <r>
          <rPr>
            <sz val="10"/>
            <color rgb="FF000000"/>
            <rFont val="Arial"/>
            <scheme val="minor"/>
          </rPr>
          <t>CS20240523-Sheilla</t>
        </r>
      </text>
    </comment>
    <comment ref="AB14" authorId="0" shapeId="0" xr:uid="{00000000-0006-0000-1000-000018000000}">
      <text>
        <r>
          <rPr>
            <sz val="10"/>
            <color rgb="FF000000"/>
            <rFont val="Arial"/>
            <scheme val="minor"/>
          </rPr>
          <t>羨雅 陳</t>
        </r>
      </text>
    </comment>
    <comment ref="AE14" authorId="0" shapeId="0" xr:uid="{00000000-0006-0000-1000-000019000000}">
      <text>
        <r>
          <rPr>
            <sz val="10"/>
            <color rgb="FF000000"/>
            <rFont val="Arial"/>
            <scheme val="minor"/>
          </rPr>
          <t>henna malik 様</t>
        </r>
      </text>
    </comment>
    <comment ref="AF14" authorId="0" shapeId="0" xr:uid="{00000000-0006-0000-1000-00001A000000}">
      <text>
        <r>
          <rPr>
            <sz val="10"/>
            <color rgb="FF000000"/>
            <rFont val="Arial"/>
            <scheme val="minor"/>
          </rPr>
          <t>9:00-15:00
18:00-22:00</t>
        </r>
      </text>
    </comment>
    <comment ref="I15" authorId="0" shapeId="0" xr:uid="{00000000-0006-0000-1000-00001B000000}">
      <text>
        <r>
          <rPr>
            <sz val="10"/>
            <color rgb="FF000000"/>
            <rFont val="Arial"/>
            <scheme val="minor"/>
          </rPr>
          <t>嘉琪 石</t>
        </r>
      </text>
    </comment>
    <comment ref="AA15" authorId="0" shapeId="0" xr:uid="{00000000-0006-0000-1000-00001C000000}">
      <text>
        <r>
          <rPr>
            <sz val="10"/>
            <color rgb="FF000000"/>
            <rFont val="Arial"/>
            <scheme val="minor"/>
          </rPr>
          <t>靖蓉 鄭</t>
        </r>
      </text>
    </comment>
    <comment ref="AB15" authorId="0" shapeId="0" xr:uid="{00000000-0006-0000-1000-00001D000000}">
      <text>
        <r>
          <rPr>
            <sz val="10"/>
            <color rgb="FF000000"/>
            <rFont val="Arial"/>
            <scheme val="minor"/>
          </rPr>
          <t>JNE Tour &amp; Travel Sdn Bhd</t>
        </r>
      </text>
    </comment>
    <comment ref="AC15" authorId="0" shapeId="0" xr:uid="{00000000-0006-0000-1000-00001E000000}">
      <text>
        <r>
          <rPr>
            <sz val="10"/>
            <color rgb="FF000000"/>
            <rFont val="Arial"/>
            <scheme val="minor"/>
          </rPr>
          <t>JNE Tour &amp; Travel Sdn Bhd</t>
        </r>
      </text>
    </comment>
    <comment ref="AD15" authorId="0" shapeId="0" xr:uid="{00000000-0006-0000-1000-00001F000000}">
      <text>
        <r>
          <rPr>
            <sz val="10"/>
            <color rgb="FF000000"/>
            <rFont val="Arial"/>
            <scheme val="minor"/>
          </rPr>
          <t>JNE Tour &amp; Travel Sdn Bhd</t>
        </r>
      </text>
    </comment>
    <comment ref="AF15" authorId="0" shapeId="0" xr:uid="{00000000-0006-0000-1000-000020000000}">
      <text>
        <r>
          <rPr>
            <sz val="10"/>
            <color rgb="FF000000"/>
            <rFont val="Arial"/>
            <scheme val="minor"/>
          </rPr>
          <t>CS20240531-Poh-2天</t>
        </r>
      </text>
    </comment>
    <comment ref="R16" authorId="0" shapeId="0" xr:uid="{00000000-0006-0000-1000-000021000000}">
      <text>
        <r>
          <rPr>
            <sz val="10"/>
            <color rgb="FF000000"/>
            <rFont val="Arial"/>
            <scheme val="minor"/>
          </rPr>
          <t>CS20240517-Carol</t>
        </r>
      </text>
    </comment>
    <comment ref="U16" authorId="0" shapeId="0" xr:uid="{00000000-0006-0000-1000-000022000000}">
      <text>
        <r>
          <rPr>
            <sz val="10"/>
            <color rgb="FF000000"/>
            <rFont val="Arial"/>
            <scheme val="minor"/>
          </rPr>
          <t>TYO04HA240519A</t>
        </r>
      </text>
    </comment>
    <comment ref="V16" authorId="0" shapeId="0" xr:uid="{00000000-0006-0000-1000-000023000000}">
      <text>
        <r>
          <rPr>
            <sz val="10"/>
            <color rgb="FF000000"/>
            <rFont val="Arial"/>
            <scheme val="minor"/>
          </rPr>
          <t>TYO04HA240519A</t>
        </r>
      </text>
    </comment>
    <comment ref="Z16" authorId="0" shapeId="0" xr:uid="{00000000-0006-0000-1000-000024000000}">
      <text>
        <r>
          <rPr>
            <sz val="10"/>
            <color rgb="FF000000"/>
            <rFont val="Arial"/>
            <scheme val="minor"/>
          </rPr>
          <t>5/25，早上八点，箱根送东京，阿尔法，dwt压车</t>
        </r>
      </text>
    </comment>
    <comment ref="E17" authorId="0" shapeId="0" xr:uid="{00000000-0006-0000-1000-000025000000}">
      <text>
        <r>
          <rPr>
            <sz val="10"/>
            <color rgb="FF000000"/>
            <rFont val="Arial"/>
            <scheme val="minor"/>
          </rPr>
          <t>CS2024504-Rebecca</t>
        </r>
      </text>
    </comment>
    <comment ref="F17" authorId="0" shapeId="0" xr:uid="{00000000-0006-0000-1000-000026000000}">
      <text>
        <r>
          <rPr>
            <sz val="10"/>
            <color rgb="FF000000"/>
            <rFont val="Arial"/>
            <scheme val="minor"/>
          </rPr>
          <t>ABIGAIL＋NADEZHDA</t>
        </r>
      </text>
    </comment>
    <comment ref="N17" authorId="0" shapeId="0" xr:uid="{00000000-0006-0000-1000-000027000000}">
      <text>
        <r>
          <rPr>
            <sz val="10"/>
            <color rgb="FF000000"/>
            <rFont val="Arial"/>
            <scheme val="minor"/>
          </rPr>
          <t>CS20240509-Quirante</t>
        </r>
      </text>
    </comment>
    <comment ref="R17" authorId="0" shapeId="0" xr:uid="{00000000-0006-0000-1000-000028000000}">
      <text>
        <r>
          <rPr>
            <sz val="10"/>
            <color rgb="FF000000"/>
            <rFont val="Arial"/>
            <scheme val="minor"/>
          </rPr>
          <t>馨平 黃</t>
        </r>
      </text>
    </comment>
    <comment ref="AA17" authorId="0" shapeId="0" xr:uid="{00000000-0006-0000-1000-000029000000}">
      <text>
        <r>
          <rPr>
            <sz val="10"/>
            <color rgb="FF000000"/>
            <rFont val="Arial"/>
            <scheme val="minor"/>
          </rPr>
          <t>洪碧玲</t>
        </r>
      </text>
    </comment>
    <comment ref="AB17" authorId="0" shapeId="0" xr:uid="{00000000-0006-0000-1000-00002A000000}">
      <text>
        <r>
          <rPr>
            <sz val="10"/>
            <color rgb="FF000000"/>
            <rFont val="Arial"/>
            <scheme val="minor"/>
          </rPr>
          <t>Kao Chih Yung</t>
        </r>
      </text>
    </comment>
    <comment ref="AD17" authorId="0" shapeId="0" xr:uid="{00000000-0006-0000-1000-00002B000000}">
      <text>
        <r>
          <rPr>
            <sz val="10"/>
            <color rgb="FF000000"/>
            <rFont val="Arial"/>
            <scheme val="minor"/>
          </rPr>
          <t>イオンリテールワーカーズユニオン</t>
        </r>
      </text>
    </comment>
    <comment ref="F18" authorId="0" shapeId="0" xr:uid="{00000000-0006-0000-1000-00002C000000}">
      <text>
        <r>
          <rPr>
            <sz val="10"/>
            <color rgb="FF000000"/>
            <rFont val="Arial"/>
            <scheme val="minor"/>
          </rPr>
          <t>CS20240322-Sharon
Sharon Fiedler</t>
        </r>
      </text>
    </comment>
    <comment ref="G18" authorId="0" shapeId="0" xr:uid="{00000000-0006-0000-1000-00002D000000}">
      <text>
        <r>
          <rPr>
            <sz val="10"/>
            <color rgb="FF000000"/>
            <rFont val="Arial"/>
            <scheme val="minor"/>
          </rPr>
          <t>收现</t>
        </r>
      </text>
    </comment>
    <comment ref="I18" authorId="0" shapeId="0" xr:uid="{00000000-0006-0000-1000-00002E000000}">
      <text>
        <r>
          <rPr>
            <sz val="10"/>
            <color rgb="FF000000"/>
            <rFont val="Arial"/>
            <scheme val="minor"/>
          </rPr>
          <t>威誠 陳</t>
        </r>
      </text>
    </comment>
    <comment ref="K18" authorId="0" shapeId="0" xr:uid="{00000000-0006-0000-1000-00002F000000}">
      <text>
        <r>
          <rPr>
            <sz val="10"/>
            <color rgb="FF000000"/>
            <rFont val="Arial"/>
            <scheme val="minor"/>
          </rPr>
          <t>CS20240509-Quirante</t>
        </r>
      </text>
    </comment>
    <comment ref="L18" authorId="0" shapeId="0" xr:uid="{00000000-0006-0000-1000-000030000000}">
      <text>
        <r>
          <rPr>
            <sz val="10"/>
            <color rgb="FF000000"/>
            <rFont val="Arial"/>
            <scheme val="minor"/>
          </rPr>
          <t>CS20240509-Quirante</t>
        </r>
      </text>
    </comment>
    <comment ref="N18" authorId="0" shapeId="0" xr:uid="{00000000-0006-0000-1000-000031000000}">
      <text>
        <r>
          <rPr>
            <sz val="10"/>
            <color rgb="FF000000"/>
            <rFont val="Arial"/>
            <scheme val="minor"/>
          </rPr>
          <t>CS20240509-Quirante</t>
        </r>
      </text>
    </comment>
    <comment ref="O18" authorId="0" shapeId="0" xr:uid="{00000000-0006-0000-1000-000032000000}">
      <text>
        <r>
          <rPr>
            <sz val="10"/>
            <color rgb="FF000000"/>
            <rFont val="Arial"/>
            <scheme val="minor"/>
          </rPr>
          <t>朝湖 林</t>
        </r>
      </text>
    </comment>
    <comment ref="Q18" authorId="0" shapeId="0" xr:uid="{00000000-0006-0000-1000-000033000000}">
      <text>
        <r>
          <rPr>
            <sz val="10"/>
            <color rgb="FF000000"/>
            <rFont val="Arial"/>
            <scheme val="minor"/>
          </rPr>
          <t>CS2024516-MeiMei</t>
        </r>
      </text>
    </comment>
    <comment ref="R18" authorId="0" shapeId="0" xr:uid="{00000000-0006-0000-1000-000034000000}">
      <text>
        <r>
          <rPr>
            <sz val="10"/>
            <color rgb="FF000000"/>
            <rFont val="Arial"/>
            <scheme val="minor"/>
          </rPr>
          <t>Date:8/5/24
Name: Lee Chee Hong
Hp:+60 12-955 9979</t>
        </r>
      </text>
    </comment>
    <comment ref="S18" authorId="0" shapeId="0" xr:uid="{00000000-0006-0000-1000-000035000000}">
      <text>
        <r>
          <rPr>
            <sz val="10"/>
            <color rgb="FF000000"/>
            <rFont val="Arial"/>
            <scheme val="minor"/>
          </rPr>
          <t>Date:8/5/24
Name: Lee Chee Hong
Hp:+60 12-955 9979</t>
        </r>
      </text>
    </comment>
    <comment ref="T18" authorId="0" shapeId="0" xr:uid="{00000000-0006-0000-1000-000036000000}">
      <text>
        <r>
          <rPr>
            <sz val="10"/>
            <color rgb="FF000000"/>
            <rFont val="Arial"/>
            <scheme val="minor"/>
          </rPr>
          <t>Date:8/5/24
Name: Lee Chee Hong
Hp:+60 12-955 9979</t>
        </r>
      </text>
    </comment>
    <comment ref="V18" authorId="0" shapeId="0" xr:uid="{00000000-0006-0000-1000-000037000000}">
      <text>
        <r>
          <rPr>
            <sz val="10"/>
            <color rgb="FF000000"/>
            <rFont val="Arial"/>
            <scheme val="minor"/>
          </rPr>
          <t>CS20240521-Chiraag</t>
        </r>
      </text>
    </comment>
    <comment ref="W18" authorId="0" shapeId="0" xr:uid="{00000000-0006-0000-1000-000038000000}">
      <text>
        <r>
          <rPr>
            <sz val="10"/>
            <color rgb="FF000000"/>
            <rFont val="Arial"/>
            <scheme val="minor"/>
          </rPr>
          <t>Yunis Alimin</t>
        </r>
      </text>
    </comment>
    <comment ref="Y18" authorId="0" shapeId="0" xr:uid="{00000000-0006-0000-1000-000039000000}">
      <text>
        <r>
          <rPr>
            <sz val="10"/>
            <color rgb="FF000000"/>
            <rFont val="Arial"/>
            <scheme val="minor"/>
          </rPr>
          <t>Koe Goi Ling</t>
        </r>
      </text>
    </comment>
    <comment ref="Z18" authorId="0" shapeId="0" xr:uid="{00000000-0006-0000-1000-00003A000000}">
      <text>
        <r>
          <rPr>
            <sz val="10"/>
            <color rgb="FF000000"/>
            <rFont val="Arial"/>
            <scheme val="minor"/>
          </rPr>
          <t>慧雯 林</t>
        </r>
      </text>
    </comment>
    <comment ref="AB18" authorId="0" shapeId="0" xr:uid="{00000000-0006-0000-1000-00003B000000}">
      <text>
        <r>
          <rPr>
            <sz val="10"/>
            <color rgb="FF000000"/>
            <rFont val="Arial"/>
            <scheme val="minor"/>
          </rPr>
          <t>Cindy Ho</t>
        </r>
      </text>
    </comment>
    <comment ref="AD18" authorId="0" shapeId="0" xr:uid="{00000000-0006-0000-1000-00003C000000}">
      <text>
        <r>
          <rPr>
            <sz val="10"/>
            <color rgb="FF000000"/>
            <rFont val="Arial"/>
            <scheme val="minor"/>
          </rPr>
          <t>0529-CS20240529-Chris</t>
        </r>
      </text>
    </comment>
    <comment ref="G19" authorId="0" shapeId="0" xr:uid="{00000000-0006-0000-1000-00003D000000}">
      <text>
        <r>
          <rPr>
            <sz val="10"/>
            <color rgb="FF000000"/>
            <rFont val="Arial"/>
            <scheme val="minor"/>
          </rPr>
          <t>Hoi Man Luk</t>
        </r>
      </text>
    </comment>
    <comment ref="K19" authorId="0" shapeId="0" xr:uid="{00000000-0006-0000-1000-00003E000000}">
      <text>
        <r>
          <rPr>
            <sz val="10"/>
            <color rgb="FF000000"/>
            <rFont val="Arial"/>
            <scheme val="minor"/>
          </rPr>
          <t>Wynnie Tan</t>
        </r>
      </text>
    </comment>
    <comment ref="L19" authorId="0" shapeId="0" xr:uid="{00000000-0006-0000-1000-00003F000000}">
      <text>
        <r>
          <rPr>
            <sz val="10"/>
            <color rgb="FF000000"/>
            <rFont val="Arial"/>
            <scheme val="minor"/>
          </rPr>
          <t>CS20240509-Quirante</t>
        </r>
      </text>
    </comment>
    <comment ref="N19" authorId="0" shapeId="0" xr:uid="{00000000-0006-0000-1000-000040000000}">
      <text>
        <r>
          <rPr>
            <sz val="10"/>
            <color rgb="FF000000"/>
            <rFont val="Arial"/>
            <scheme val="minor"/>
          </rPr>
          <t>王怡鈞</t>
        </r>
      </text>
    </comment>
    <comment ref="X19" authorId="0" shapeId="0" xr:uid="{00000000-0006-0000-1000-000041000000}">
      <text>
        <r>
          <rPr>
            <sz val="10"/>
            <color rgb="FF000000"/>
            <rFont val="Arial"/>
            <scheme val="minor"/>
          </rPr>
          <t>CS20240523-Sheilla</t>
        </r>
      </text>
    </comment>
    <comment ref="O20" authorId="0" shapeId="0" xr:uid="{00000000-0006-0000-1000-000042000000}">
      <text>
        <r>
          <rPr>
            <sz val="10"/>
            <color rgb="FF000000"/>
            <rFont val="Arial"/>
            <scheme val="minor"/>
          </rPr>
          <t>CS20240509-Quirante</t>
        </r>
      </text>
    </comment>
    <comment ref="P20" authorId="0" shapeId="0" xr:uid="{00000000-0006-0000-1000-000043000000}">
      <text>
        <r>
          <rPr>
            <sz val="10"/>
            <color rgb="FF000000"/>
            <rFont val="Arial"/>
            <scheme val="minor"/>
          </rPr>
          <t>CS20240509-Quirante</t>
        </r>
      </text>
    </comment>
    <comment ref="Q20" authorId="0" shapeId="0" xr:uid="{00000000-0006-0000-1000-000044000000}">
      <text>
        <r>
          <rPr>
            <sz val="10"/>
            <color rgb="FF000000"/>
            <rFont val="Arial"/>
            <scheme val="minor"/>
          </rPr>
          <t>CS20240509-Quirante</t>
        </r>
      </text>
    </comment>
    <comment ref="S20" authorId="0" shapeId="0" xr:uid="{00000000-0006-0000-1000-000045000000}">
      <text>
        <r>
          <rPr>
            <sz val="10"/>
            <color rgb="FF000000"/>
            <rFont val="Arial"/>
            <scheme val="minor"/>
          </rPr>
          <t>CS20240509-Quirante</t>
        </r>
      </text>
    </comment>
    <comment ref="W20" authorId="0" shapeId="0" xr:uid="{00000000-0006-0000-1000-000046000000}">
      <text>
        <r>
          <rPr>
            <sz val="10"/>
            <color rgb="FF000000"/>
            <rFont val="Arial"/>
            <scheme val="minor"/>
          </rPr>
          <t>CS20240509-Quirante</t>
        </r>
      </text>
    </comment>
    <comment ref="E21" authorId="0" shapeId="0" xr:uid="{00000000-0006-0000-1000-000047000000}">
      <text>
        <r>
          <rPr>
            <sz val="10"/>
            <color rgb="FF000000"/>
            <rFont val="Arial"/>
            <scheme val="minor"/>
          </rPr>
          <t>Norhazlinda Binti Zahri</t>
        </r>
      </text>
    </comment>
    <comment ref="M21" authorId="0" shapeId="0" xr:uid="{00000000-0006-0000-1000-000048000000}">
      <text>
        <r>
          <rPr>
            <sz val="10"/>
            <color rgb="FF000000"/>
            <rFont val="Arial"/>
            <scheme val="minor"/>
          </rPr>
          <t>CS20240509-Quirante</t>
        </r>
      </text>
    </comment>
    <comment ref="N21" authorId="0" shapeId="0" xr:uid="{00000000-0006-0000-1000-000049000000}">
      <text>
        <r>
          <rPr>
            <sz val="10"/>
            <color rgb="FF000000"/>
            <rFont val="Arial"/>
            <scheme val="minor"/>
          </rPr>
          <t>CS20240509-Quirante</t>
        </r>
      </text>
    </comment>
    <comment ref="O21" authorId="0" shapeId="0" xr:uid="{00000000-0006-0000-1000-00004A000000}">
      <text>
        <r>
          <rPr>
            <sz val="10"/>
            <color rgb="FF000000"/>
            <rFont val="Arial"/>
            <scheme val="minor"/>
          </rPr>
          <t>Genelyn Wong</t>
        </r>
      </text>
    </comment>
    <comment ref="P21" authorId="0" shapeId="0" xr:uid="{00000000-0006-0000-1000-00004B000000}">
      <text>
        <r>
          <rPr>
            <sz val="10"/>
            <color rgb="FF000000"/>
            <rFont val="Arial"/>
            <scheme val="minor"/>
          </rPr>
          <t>CS20240509-Quirante</t>
        </r>
      </text>
    </comment>
    <comment ref="R21" authorId="0" shapeId="0" xr:uid="{00000000-0006-0000-1000-00004C000000}">
      <text>
        <r>
          <rPr>
            <sz val="10"/>
            <color rgb="FF000000"/>
            <rFont val="Arial"/>
            <scheme val="minor"/>
          </rPr>
          <t>Wai Kuen Wong</t>
        </r>
      </text>
    </comment>
    <comment ref="S21" authorId="0" shapeId="0" xr:uid="{00000000-0006-0000-1000-00004D000000}">
      <text>
        <r>
          <rPr>
            <sz val="10"/>
            <color rgb="FF000000"/>
            <rFont val="Arial"/>
            <scheme val="minor"/>
          </rPr>
          <t xml:space="preserve">亜彤 蔡
</t>
        </r>
      </text>
    </comment>
    <comment ref="V22" authorId="0" shapeId="0" xr:uid="{00000000-0006-0000-1000-00004E000000}">
      <text>
        <r>
          <rPr>
            <sz val="10"/>
            <color rgb="FF000000"/>
            <rFont val="Arial"/>
            <scheme val="minor"/>
          </rPr>
          <t>CS20240509-Quirante</t>
        </r>
      </text>
    </comment>
    <comment ref="W22" authorId="0" shapeId="0" xr:uid="{00000000-0006-0000-1000-00004F000000}">
      <text>
        <r>
          <rPr>
            <sz val="10"/>
            <color rgb="FF000000"/>
            <rFont val="Arial"/>
            <scheme val="minor"/>
          </rPr>
          <t>Ryan Choong</t>
        </r>
      </text>
    </comment>
    <comment ref="AF22" authorId="0" shapeId="0" xr:uid="{00000000-0006-0000-1000-000050000000}">
      <text>
        <r>
          <rPr>
            <sz val="10"/>
            <color rgb="FF000000"/>
            <rFont val="Arial"/>
            <scheme val="minor"/>
          </rPr>
          <t>予 約 番 号 ： P2024-000007581
団 体 名 ： Ms.Rosemary Quy-Jenkins</t>
        </r>
      </text>
    </comment>
    <comment ref="B23" authorId="0" shapeId="0" xr:uid="{00000000-0006-0000-1000-000051000000}">
      <text>
        <r>
          <rPr>
            <sz val="10"/>
            <color rgb="FF000000"/>
            <rFont val="Arial"/>
            <scheme val="minor"/>
          </rPr>
          <t>CS20240427-Lynnette</t>
        </r>
      </text>
    </comment>
    <comment ref="M23" authorId="0" shapeId="0" xr:uid="{00000000-0006-0000-1000-000052000000}">
      <text>
        <r>
          <rPr>
            <sz val="10"/>
            <color rgb="FF000000"/>
            <rFont val="Arial"/>
            <scheme val="minor"/>
          </rPr>
          <t>CS20240509-Quirante</t>
        </r>
      </text>
    </comment>
    <comment ref="S23" authorId="0" shapeId="0" xr:uid="{00000000-0006-0000-1000-000053000000}">
      <text>
        <r>
          <rPr>
            <sz val="10"/>
            <color rgb="FF000000"/>
            <rFont val="Arial"/>
            <scheme val="minor"/>
          </rPr>
          <t>高 嘉璐</t>
        </r>
      </text>
    </comment>
    <comment ref="AF23" authorId="0" shapeId="0" xr:uid="{00000000-0006-0000-1000-000054000000}">
      <text>
        <r>
          <rPr>
            <sz val="10"/>
            <color rgb="FF000000"/>
            <rFont val="Arial"/>
            <scheme val="minor"/>
          </rPr>
          <t>Cheng Zhen Willy Ng</t>
        </r>
      </text>
    </comment>
    <comment ref="Q24" authorId="0" shapeId="0" xr:uid="{00000000-0006-0000-1000-000055000000}">
      <text>
        <r>
          <rPr>
            <sz val="10"/>
            <color rgb="FF000000"/>
            <rFont val="Arial"/>
            <scheme val="minor"/>
          </rPr>
          <t>Yi Lin Chew</t>
        </r>
      </text>
    </comment>
    <comment ref="R24" authorId="0" shapeId="0" xr:uid="{00000000-0006-0000-1000-000056000000}">
      <text>
        <r>
          <rPr>
            <sz val="10"/>
            <color rgb="FF000000"/>
            <rFont val="Arial"/>
            <scheme val="minor"/>
          </rPr>
          <t>YUYING YI</t>
        </r>
      </text>
    </comment>
    <comment ref="V24" authorId="0" shapeId="0" xr:uid="{00000000-0006-0000-1000-000057000000}">
      <text>
        <r>
          <rPr>
            <sz val="10"/>
            <color rgb="FF000000"/>
            <rFont val="Arial"/>
            <scheme val="minor"/>
          </rPr>
          <t>亨華 王</t>
        </r>
      </text>
    </comment>
    <comment ref="AC24" authorId="0" shapeId="0" xr:uid="{00000000-0006-0000-1000-000058000000}">
      <text>
        <r>
          <rPr>
            <sz val="10"/>
            <color rgb="FF000000"/>
            <rFont val="Arial"/>
            <scheme val="minor"/>
          </rPr>
          <t>Rec: A30281
姓名：Chua Su Yen
手机：+60 16-715 1221</t>
        </r>
      </text>
    </comment>
    <comment ref="AE24" authorId="0" shapeId="0" xr:uid="{00000000-0006-0000-1000-000059000000}">
      <text>
        <r>
          <rPr>
            <sz val="10"/>
            <color rgb="FF000000"/>
            <rFont val="Arial"/>
            <scheme val="minor"/>
          </rPr>
          <t>Angelina Ngen</t>
        </r>
      </text>
    </comment>
    <comment ref="AF25" authorId="0" shapeId="0" xr:uid="{00000000-0006-0000-1000-00005A000000}">
      <text>
        <r>
          <rPr>
            <sz val="10"/>
            <color rgb="FF000000"/>
            <rFont val="Arial"/>
            <scheme val="minor"/>
          </rPr>
          <t>9:00-15:00
18:00-22:00</t>
        </r>
      </text>
    </comment>
    <comment ref="B26" authorId="0" shapeId="0" xr:uid="{00000000-0006-0000-1000-00005B000000}">
      <text>
        <r>
          <rPr>
            <sz val="10"/>
            <color rgb="FF000000"/>
            <rFont val="Arial"/>
            <scheme val="minor"/>
          </rPr>
          <t>ABIGAIL＋NADEZHDA</t>
        </r>
      </text>
    </comment>
    <comment ref="AD26" authorId="0" shapeId="0" xr:uid="{00000000-0006-0000-1000-00005C000000}">
      <text>
        <r>
          <rPr>
            <sz val="10"/>
            <color rgb="FF000000"/>
            <rFont val="Arial"/>
            <scheme val="minor"/>
          </rPr>
          <t>Jonathan Ng</t>
        </r>
      </text>
    </comment>
    <comment ref="AF26" authorId="0" shapeId="0" xr:uid="{00000000-0006-0000-1000-00005D000000}">
      <text>
        <r>
          <rPr>
            <sz val="10"/>
            <color rgb="FF000000"/>
            <rFont val="Arial"/>
            <scheme val="minor"/>
          </rPr>
          <t>Angelina Ngen</t>
        </r>
      </text>
    </comment>
    <comment ref="D27" authorId="0" shapeId="0" xr:uid="{00000000-0006-0000-1000-00005E000000}">
      <text>
        <r>
          <rPr>
            <sz val="10"/>
            <color rgb="FF000000"/>
            <rFont val="Arial"/>
            <scheme val="minor"/>
          </rPr>
          <t>陳淑涓</t>
        </r>
      </text>
    </comment>
    <comment ref="J27" authorId="0" shapeId="0" xr:uid="{00000000-0006-0000-1000-00005F000000}">
      <text>
        <r>
          <rPr>
            <sz val="10"/>
            <color rgb="FF000000"/>
            <rFont val="Arial"/>
            <scheme val="minor"/>
          </rPr>
          <t>S20240509- Lee</t>
        </r>
      </text>
    </comment>
    <comment ref="N27" authorId="0" shapeId="0" xr:uid="{00000000-0006-0000-1000-000060000000}">
      <text>
        <r>
          <rPr>
            <sz val="10"/>
            <color rgb="FF000000"/>
            <rFont val="Arial"/>
            <scheme val="minor"/>
          </rPr>
          <t>CS20240509-Quirante</t>
        </r>
      </text>
    </comment>
    <comment ref="O27" authorId="0" shapeId="0" xr:uid="{00000000-0006-0000-1000-000061000000}">
      <text>
        <r>
          <rPr>
            <sz val="10"/>
            <color rgb="FF000000"/>
            <rFont val="Arial"/>
            <scheme val="minor"/>
          </rPr>
          <t>CS20240509-Quirante</t>
        </r>
      </text>
    </comment>
    <comment ref="P27" authorId="0" shapeId="0" xr:uid="{00000000-0006-0000-1000-000062000000}">
      <text>
        <r>
          <rPr>
            <sz val="10"/>
            <color rgb="FF000000"/>
            <rFont val="Arial"/>
            <scheme val="minor"/>
          </rPr>
          <t>CS20240509-Quirante</t>
        </r>
      </text>
    </comment>
    <comment ref="Q27" authorId="0" shapeId="0" xr:uid="{00000000-0006-0000-1000-000063000000}">
      <text>
        <r>
          <rPr>
            <sz val="10"/>
            <color rgb="FF000000"/>
            <rFont val="Arial"/>
            <scheme val="minor"/>
          </rPr>
          <t>CS20240509-Chantal</t>
        </r>
      </text>
    </comment>
    <comment ref="R27" authorId="0" shapeId="0" xr:uid="{00000000-0006-0000-1000-000064000000}">
      <text>
        <r>
          <rPr>
            <sz val="10"/>
            <color rgb="FF000000"/>
            <rFont val="Arial"/>
            <scheme val="minor"/>
          </rPr>
          <t>Yiew Cheong Leong</t>
        </r>
      </text>
    </comment>
    <comment ref="S27" authorId="0" shapeId="0" xr:uid="{00000000-0006-0000-1000-000065000000}">
      <text>
        <r>
          <rPr>
            <sz val="10"/>
            <color rgb="FF000000"/>
            <rFont val="Arial"/>
            <scheme val="minor"/>
          </rPr>
          <t>CS20240509-Chantal</t>
        </r>
      </text>
    </comment>
    <comment ref="T27" authorId="0" shapeId="0" xr:uid="{00000000-0006-0000-1000-000066000000}">
      <text>
        <r>
          <rPr>
            <sz val="10"/>
            <color rgb="FF000000"/>
            <rFont val="Arial"/>
            <scheme val="minor"/>
          </rPr>
          <t>吳湘蓮</t>
        </r>
      </text>
    </comment>
    <comment ref="U27" authorId="0" shapeId="0" xr:uid="{00000000-0006-0000-1000-000067000000}">
      <text>
        <r>
          <rPr>
            <sz val="10"/>
            <color rgb="FF000000"/>
            <rFont val="Arial"/>
            <scheme val="minor"/>
          </rPr>
          <t>TYO04HA240519A</t>
        </r>
      </text>
    </comment>
    <comment ref="V27" authorId="0" shapeId="0" xr:uid="{00000000-0006-0000-1000-000068000000}">
      <text>
        <r>
          <rPr>
            <sz val="10"/>
            <color rgb="FF000000"/>
            <rFont val="Arial"/>
            <scheme val="minor"/>
          </rPr>
          <t>TYO04HA240519A</t>
        </r>
      </text>
    </comment>
    <comment ref="Y27" authorId="0" shapeId="0" xr:uid="{00000000-0006-0000-1000-000069000000}">
      <text>
        <r>
          <rPr>
            <sz val="10"/>
            <color rgb="FF000000"/>
            <rFont val="Arial"/>
            <scheme val="minor"/>
          </rPr>
          <t>meimei Chen</t>
        </r>
      </text>
    </comment>
    <comment ref="AC27" authorId="0" shapeId="0" xr:uid="{00000000-0006-0000-1000-00006A000000}">
      <text>
        <r>
          <rPr>
            <sz val="10"/>
            <color rgb="FF000000"/>
            <rFont val="Arial"/>
            <scheme val="minor"/>
          </rPr>
          <t>예하 이</t>
        </r>
      </text>
    </comment>
    <comment ref="D31" authorId="0" shapeId="0" xr:uid="{00000000-0006-0000-1000-00006B000000}">
      <text>
        <r>
          <rPr>
            <sz val="10"/>
            <color rgb="FF000000"/>
            <rFont val="Arial"/>
            <scheme val="minor"/>
          </rPr>
          <t>0503-CS20240427-Amit-</t>
        </r>
      </text>
    </comment>
    <comment ref="E31" authorId="0" shapeId="0" xr:uid="{00000000-0006-0000-1000-00006C000000}">
      <text>
        <r>
          <rPr>
            <sz val="10"/>
            <color rgb="FF000000"/>
            <rFont val="Arial"/>
            <scheme val="minor"/>
          </rPr>
          <t>0503-CS20240427-Amit-</t>
        </r>
      </text>
    </comment>
    <comment ref="F31" authorId="0" shapeId="0" xr:uid="{00000000-0006-0000-1000-00006D000000}">
      <text>
        <r>
          <rPr>
            <sz val="10"/>
            <color rgb="FF000000"/>
            <rFont val="Arial"/>
            <scheme val="minor"/>
          </rPr>
          <t>Munirah Rosli</t>
        </r>
      </text>
    </comment>
    <comment ref="AA31" authorId="0" shapeId="0" xr:uid="{00000000-0006-0000-1000-00006E000000}">
      <text>
        <r>
          <rPr>
            <sz val="10"/>
            <color rgb="FF000000"/>
            <rFont val="Arial"/>
            <scheme val="minor"/>
          </rPr>
          <t>Amy Hsu 様</t>
        </r>
      </text>
    </comment>
    <comment ref="O33" authorId="0" shapeId="0" xr:uid="{00000000-0006-0000-1000-00006F000000}">
      <text>
        <r>
          <rPr>
            <sz val="10"/>
            <color rgb="FF000000"/>
            <rFont val="Arial"/>
            <scheme val="minor"/>
          </rPr>
          <t>Vivien Li</t>
        </r>
      </text>
    </comment>
    <comment ref="W33" authorId="0" shapeId="0" xr:uid="{00000000-0006-0000-1000-000070000000}">
      <text>
        <r>
          <rPr>
            <sz val="10"/>
            <color rgb="FF000000"/>
            <rFont val="Arial"/>
            <scheme val="minor"/>
          </rPr>
          <t>均 蘭</t>
        </r>
      </text>
    </comment>
    <comment ref="S34" authorId="0" shapeId="0" xr:uid="{00000000-0006-0000-1000-000071000000}">
      <text>
        <r>
          <rPr>
            <sz val="10"/>
            <color rgb="FF000000"/>
            <rFont val="Arial"/>
            <scheme val="minor"/>
          </rPr>
          <t>淑華 陳</t>
        </r>
      </text>
    </comment>
    <comment ref="T34" authorId="0" shapeId="0" xr:uid="{00000000-0006-0000-1000-000072000000}">
      <text>
        <r>
          <rPr>
            <sz val="10"/>
            <color rgb="FF000000"/>
            <rFont val="Arial"/>
            <scheme val="minor"/>
          </rPr>
          <t>CS20240509-Quirante</t>
        </r>
      </text>
    </comment>
    <comment ref="U34" authorId="0" shapeId="0" xr:uid="{00000000-0006-0000-1000-000073000000}">
      <text>
        <r>
          <rPr>
            <sz val="10"/>
            <color rgb="FF000000"/>
            <rFont val="Arial"/>
            <scheme val="minor"/>
          </rPr>
          <t>CS20240509-Quirante</t>
        </r>
      </text>
    </comment>
    <comment ref="V34" authorId="0" shapeId="0" xr:uid="{00000000-0006-0000-1000-000074000000}">
      <text>
        <r>
          <rPr>
            <sz val="10"/>
            <color rgb="FF000000"/>
            <rFont val="Arial"/>
            <scheme val="minor"/>
          </rPr>
          <t>S20240509- Lee</t>
        </r>
      </text>
    </comment>
    <comment ref="AE34" authorId="0" shapeId="0" xr:uid="{00000000-0006-0000-1000-000075000000}">
      <text>
        <r>
          <rPr>
            <sz val="10"/>
            <color rgb="FF000000"/>
            <rFont val="Arial"/>
            <scheme val="minor"/>
          </rPr>
          <t xml:space="preserve"> Kendra Wojczynski 様</t>
        </r>
      </text>
    </comment>
    <comment ref="C35" authorId="0" shapeId="0" xr:uid="{00000000-0006-0000-1000-000076000000}">
      <text>
        <r>
          <rPr>
            <sz val="10"/>
            <color rgb="FF000000"/>
            <rFont val="Arial"/>
            <scheme val="minor"/>
          </rPr>
          <t>Name:Tan Wai Chin 
Hp:0174038018</t>
        </r>
      </text>
    </comment>
    <comment ref="O35" authorId="0" shapeId="0" xr:uid="{00000000-0006-0000-1000-000077000000}">
      <text>
        <r>
          <rPr>
            <sz val="10"/>
            <color rgb="FF000000"/>
            <rFont val="Arial"/>
            <scheme val="minor"/>
          </rPr>
          <t>0513-CS20240513-Clarice</t>
        </r>
      </text>
    </comment>
    <comment ref="S35" authorId="0" shapeId="0" xr:uid="{00000000-0006-0000-1000-000078000000}">
      <text>
        <r>
          <rPr>
            <sz val="10"/>
            <color rgb="FF000000"/>
            <rFont val="Arial"/>
            <scheme val="minor"/>
          </rPr>
          <t>JNE Tour &amp; Travel Sdn Bhd</t>
        </r>
      </text>
    </comment>
    <comment ref="T35" authorId="0" shapeId="0" xr:uid="{00000000-0006-0000-1000-000079000000}">
      <text>
        <r>
          <rPr>
            <sz val="10"/>
            <color rgb="FF000000"/>
            <rFont val="Arial"/>
            <scheme val="minor"/>
          </rPr>
          <t>JNE Tour &amp; Travel Sdn Bhd</t>
        </r>
      </text>
    </comment>
    <comment ref="U35" authorId="0" shapeId="0" xr:uid="{00000000-0006-0000-1000-00007A000000}">
      <text>
        <r>
          <rPr>
            <sz val="10"/>
            <color rgb="FF000000"/>
            <rFont val="Arial"/>
            <scheme val="minor"/>
          </rPr>
          <t>JNE Tour &amp; Travel Sdn Bhd</t>
        </r>
      </text>
    </comment>
    <comment ref="V35" authorId="0" shapeId="0" xr:uid="{00000000-0006-0000-1000-00007B000000}">
      <text>
        <r>
          <rPr>
            <sz val="10"/>
            <color rgb="FF000000"/>
            <rFont val="Arial"/>
            <scheme val="minor"/>
          </rPr>
          <t>JNE Tour &amp; Travel Sdn Bhd</t>
        </r>
      </text>
    </comment>
    <comment ref="W35" authorId="0" shapeId="0" xr:uid="{00000000-0006-0000-1000-00007C000000}">
      <text>
        <r>
          <rPr>
            <sz val="10"/>
            <color rgb="FF000000"/>
            <rFont val="Arial"/>
            <scheme val="minor"/>
          </rPr>
          <t>JNE Tour &amp; Travel Sdn Bhd</t>
        </r>
      </text>
    </comment>
    <comment ref="X35" authorId="0" shapeId="0" xr:uid="{00000000-0006-0000-1000-00007D000000}">
      <text>
        <r>
          <rPr>
            <sz val="10"/>
            <color rgb="FF000000"/>
            <rFont val="Arial"/>
            <scheme val="minor"/>
          </rPr>
          <t>JNE Tour &amp; Travel Sdn Bhd</t>
        </r>
      </text>
    </comment>
    <comment ref="Y35" authorId="0" shapeId="0" xr:uid="{00000000-0006-0000-1000-00007E000000}">
      <text>
        <r>
          <rPr>
            <sz val="10"/>
            <color rgb="FF000000"/>
            <rFont val="Arial"/>
            <scheme val="minor"/>
          </rPr>
          <t>JNE Tour &amp; Travel Sdn Bhd</t>
        </r>
      </text>
    </comment>
    <comment ref="AD35" authorId="0" shapeId="0" xr:uid="{00000000-0006-0000-1000-00007F000000}">
      <text>
        <r>
          <rPr>
            <sz val="10"/>
            <color rgb="FF000000"/>
            <rFont val="Arial"/>
            <scheme val="minor"/>
          </rPr>
          <t>henna malik 様</t>
        </r>
      </text>
    </comment>
    <comment ref="AE35" authorId="0" shapeId="0" xr:uid="{00000000-0006-0000-1000-000080000000}">
      <text>
        <r>
          <rPr>
            <sz val="10"/>
            <color rgb="FF000000"/>
            <rFont val="Arial"/>
            <scheme val="minor"/>
          </rPr>
          <t>CS20240530-Kelly Phan</t>
        </r>
      </text>
    </comment>
    <comment ref="C36" authorId="0" shapeId="0" xr:uid="{00000000-0006-0000-1000-000081000000}">
      <text>
        <r>
          <rPr>
            <sz val="10"/>
            <color rgb="FF000000"/>
            <rFont val="Arial"/>
            <scheme val="minor"/>
          </rPr>
          <t>CS20240427-Khairul</t>
        </r>
      </text>
    </comment>
    <comment ref="D36" authorId="0" shapeId="0" xr:uid="{00000000-0006-0000-1000-000082000000}">
      <text>
        <r>
          <rPr>
            <sz val="10"/>
            <color rgb="FF000000"/>
            <rFont val="Arial"/>
            <scheme val="minor"/>
          </rPr>
          <t>CS20240427-Khairul</t>
        </r>
      </text>
    </comment>
    <comment ref="E36" authorId="0" shapeId="0" xr:uid="{00000000-0006-0000-1000-000083000000}">
      <text>
        <r>
          <rPr>
            <sz val="10"/>
            <color rgb="FF000000"/>
            <rFont val="Arial"/>
            <scheme val="minor"/>
          </rPr>
          <t>小潔 許</t>
        </r>
      </text>
    </comment>
    <comment ref="T36" authorId="0" shapeId="0" xr:uid="{00000000-0006-0000-1000-000084000000}">
      <text>
        <r>
          <rPr>
            <sz val="10"/>
            <color rgb="FF000000"/>
            <rFont val="Arial"/>
            <scheme val="minor"/>
          </rPr>
          <t>Jocelyn J</t>
        </r>
      </text>
    </comment>
    <comment ref="B38" authorId="0" shapeId="0" xr:uid="{00000000-0006-0000-1000-000085000000}">
      <text>
        <r>
          <rPr>
            <sz val="10"/>
            <color rgb="FF000000"/>
            <rFont val="Arial"/>
            <scheme val="minor"/>
          </rPr>
          <t>佩儀 葉</t>
        </r>
      </text>
    </comment>
    <comment ref="D38" authorId="0" shapeId="0" xr:uid="{00000000-0006-0000-1000-000086000000}">
      <text>
        <r>
          <rPr>
            <sz val="10"/>
            <color rgb="FF000000"/>
            <rFont val="Arial"/>
            <scheme val="minor"/>
          </rPr>
          <t>Karen Garcia Man</t>
        </r>
      </text>
    </comment>
    <comment ref="E38" authorId="0" shapeId="0" xr:uid="{00000000-0006-0000-1000-000087000000}">
      <text>
        <r>
          <rPr>
            <sz val="10"/>
            <color rgb="FF000000"/>
            <rFont val="Arial"/>
            <scheme val="minor"/>
          </rPr>
          <t>Karen Garcia Man</t>
        </r>
      </text>
    </comment>
    <comment ref="F38" authorId="0" shapeId="0" xr:uid="{00000000-0006-0000-1000-000088000000}">
      <text>
        <r>
          <rPr>
            <sz val="10"/>
            <color rgb="FF000000"/>
            <rFont val="Arial"/>
            <scheme val="minor"/>
          </rPr>
          <t>Karen Garcia Man</t>
        </r>
      </text>
    </comment>
    <comment ref="G38" authorId="0" shapeId="0" xr:uid="{00000000-0006-0000-1000-000089000000}">
      <text>
        <r>
          <rPr>
            <sz val="10"/>
            <color rgb="FF000000"/>
            <rFont val="Arial"/>
            <scheme val="minor"/>
          </rPr>
          <t xml:space="preserve">Karen Garcia Man
</t>
        </r>
      </text>
    </comment>
    <comment ref="T38" authorId="0" shapeId="0" xr:uid="{00000000-0006-0000-1000-00008A000000}">
      <text>
        <r>
          <rPr>
            <sz val="10"/>
            <color rgb="FF000000"/>
            <rFont val="Arial"/>
            <scheme val="minor"/>
          </rPr>
          <t>Rita 涂</t>
        </r>
      </text>
    </comment>
    <comment ref="AF39" authorId="0" shapeId="0" xr:uid="{00000000-0006-0000-1000-00008B000000}">
      <text>
        <r>
          <rPr>
            <sz val="10"/>
            <color rgb="FF000000"/>
            <rFont val="Arial"/>
            <scheme val="minor"/>
          </rPr>
          <t>9:00-15:00
18:00-22:00</t>
        </r>
      </text>
    </comment>
    <comment ref="S40" authorId="0" shapeId="0" xr:uid="{00000000-0006-0000-1000-00008C000000}">
      <text>
        <r>
          <rPr>
            <sz val="10"/>
            <color rgb="FF000000"/>
            <rFont val="Arial"/>
            <scheme val="minor"/>
          </rPr>
          <t>CS20240518-Allyson-</t>
        </r>
      </text>
    </comment>
    <comment ref="Z40" authorId="0" shapeId="0" xr:uid="{00000000-0006-0000-1000-00008D000000}">
      <text>
        <r>
          <rPr>
            <sz val="10"/>
            <color rgb="FF000000"/>
            <rFont val="Arial"/>
            <scheme val="minor"/>
          </rPr>
          <t>Kwok NY</t>
        </r>
      </text>
    </comment>
    <comment ref="C43" authorId="0" shapeId="0" xr:uid="{00000000-0006-0000-1000-00008E000000}">
      <text>
        <r>
          <rPr>
            <sz val="10"/>
            <color rgb="FF000000"/>
            <rFont val="Arial"/>
            <scheme val="minor"/>
          </rPr>
          <t>Norhazlinda Binti Zahri</t>
        </r>
      </text>
    </comment>
    <comment ref="L44" authorId="0" shapeId="0" xr:uid="{00000000-0006-0000-1000-00008F000000}">
      <text>
        <r>
          <rPr>
            <sz val="10"/>
            <color rgb="FF000000"/>
            <rFont val="Arial"/>
            <scheme val="minor"/>
          </rPr>
          <t>Rec: A30273
姓名：Tan Ying Jia
Hp : 65 96541825
人数：6位
车型：7座车</t>
        </r>
      </text>
    </comment>
    <comment ref="E53" authorId="0" shapeId="0" xr:uid="{00000000-0006-0000-1000-000090000000}">
      <text>
        <r>
          <rPr>
            <sz val="10"/>
            <color rgb="FF000000"/>
            <rFont val="Arial"/>
            <scheme val="minor"/>
          </rPr>
          <t>顾晨曦</t>
        </r>
      </text>
    </comment>
    <comment ref="R61" authorId="0" shapeId="0" xr:uid="{00000000-0006-0000-1000-000091000000}">
      <text>
        <r>
          <rPr>
            <sz val="10"/>
            <color rgb="FF000000"/>
            <rFont val="Arial"/>
            <scheme val="minor"/>
          </rPr>
          <t>Wai Kuen Wong</t>
        </r>
      </text>
    </comment>
    <comment ref="I62" authorId="0" shapeId="0" xr:uid="{00000000-0006-0000-1000-000092000000}">
      <text>
        <r>
          <rPr>
            <sz val="10"/>
            <color rgb="FF000000"/>
            <rFont val="Arial"/>
            <scheme val="minor"/>
          </rPr>
          <t>嘉琪 石</t>
        </r>
      </text>
    </comment>
    <comment ref="Q62" authorId="0" shapeId="0" xr:uid="{00000000-0006-0000-1000-000093000000}">
      <text>
        <r>
          <rPr>
            <sz val="10"/>
            <color rgb="FF000000"/>
            <rFont val="Arial"/>
            <scheme val="minor"/>
          </rPr>
          <t>Yi Lin Chew</t>
        </r>
      </text>
    </comment>
    <comment ref="R62" authorId="0" shapeId="0" xr:uid="{00000000-0006-0000-1000-000094000000}">
      <text>
        <r>
          <rPr>
            <sz val="10"/>
            <color rgb="FF000000"/>
            <rFont val="Arial"/>
            <scheme val="minor"/>
          </rPr>
          <t>CS20240517-Carol</t>
        </r>
      </text>
    </comment>
    <comment ref="C64" authorId="0" shapeId="0" xr:uid="{00000000-0006-0000-1000-000095000000}">
      <text>
        <r>
          <rPr>
            <sz val="10"/>
            <color rgb="FF000000"/>
            <rFont val="Arial"/>
            <scheme val="minor"/>
          </rPr>
          <t>San Wee Yong</t>
        </r>
      </text>
    </comment>
    <comment ref="J64" authorId="0" shapeId="0" xr:uid="{00000000-0006-0000-1000-000096000000}">
      <text>
        <r>
          <rPr>
            <sz val="10"/>
            <color rgb="FF000000"/>
            <rFont val="Arial"/>
            <scheme val="minor"/>
          </rPr>
          <t>Rec: A30273
姓名：Tan Ying Jia
Hp : 65 96541825
人数：6位
车型：7座车</t>
        </r>
      </text>
    </comment>
    <comment ref="K64" authorId="0" shapeId="0" xr:uid="{00000000-0006-0000-1000-000097000000}">
      <text>
        <r>
          <rPr>
            <sz val="10"/>
            <color rgb="FF000000"/>
            <rFont val="Arial"/>
            <scheme val="minor"/>
          </rPr>
          <t>Wynnie Tan</t>
        </r>
      </text>
    </comment>
    <comment ref="L64" authorId="0" shapeId="0" xr:uid="{00000000-0006-0000-1000-000098000000}">
      <text>
        <r>
          <rPr>
            <sz val="10"/>
            <color rgb="FF000000"/>
            <rFont val="Arial"/>
            <scheme val="minor"/>
          </rPr>
          <t>Rec: A30273
姓名：Tan Ying Jia
Hp : 65 96541825
人数：6位
车型：7座车</t>
        </r>
      </text>
    </comment>
    <comment ref="N64" authorId="0" shapeId="0" xr:uid="{00000000-0006-0000-1000-000099000000}">
      <text>
        <r>
          <rPr>
            <sz val="10"/>
            <color rgb="FF000000"/>
            <rFont val="Arial"/>
            <scheme val="minor"/>
          </rPr>
          <t>朝湖 林</t>
        </r>
      </text>
    </comment>
    <comment ref="O64" authorId="0" shapeId="0" xr:uid="{00000000-0006-0000-1000-00009A000000}">
      <text>
        <r>
          <rPr>
            <sz val="10"/>
            <color rgb="FF000000"/>
            <rFont val="Arial"/>
            <scheme val="minor"/>
          </rPr>
          <t>朝湖 林</t>
        </r>
      </text>
    </comment>
    <comment ref="P64" authorId="0" shapeId="0" xr:uid="{00000000-0006-0000-1000-00009B000000}">
      <text>
        <r>
          <rPr>
            <sz val="10"/>
            <color rgb="FF000000"/>
            <rFont val="Arial"/>
            <scheme val="minor"/>
          </rPr>
          <t>HOU IENG VONG</t>
        </r>
      </text>
    </comment>
    <comment ref="R64" authorId="0" shapeId="0" xr:uid="{00000000-0006-0000-1000-00009C000000}">
      <text>
        <r>
          <rPr>
            <sz val="10"/>
            <color rgb="FF000000"/>
            <rFont val="Arial"/>
            <scheme val="minor"/>
          </rPr>
          <t>Yiew Cheong Leong</t>
        </r>
      </text>
    </comment>
    <comment ref="T64" authorId="0" shapeId="0" xr:uid="{00000000-0006-0000-1000-00009D000000}">
      <text>
        <r>
          <rPr>
            <sz val="10"/>
            <color rgb="FF000000"/>
            <rFont val="Arial"/>
            <scheme val="minor"/>
          </rPr>
          <t>CS20240519-Anna</t>
        </r>
      </text>
    </comment>
    <comment ref="O65" authorId="0" shapeId="0" xr:uid="{00000000-0006-0000-1000-00009E000000}">
      <text>
        <r>
          <rPr>
            <sz val="10"/>
            <color rgb="FF000000"/>
            <rFont val="Arial"/>
            <scheme val="minor"/>
          </rPr>
          <t>Genelyn Wong</t>
        </r>
      </text>
    </comment>
    <comment ref="R65" authorId="0" shapeId="0" xr:uid="{00000000-0006-0000-1000-00009F000000}">
      <text>
        <r>
          <rPr>
            <sz val="10"/>
            <color rgb="FF000000"/>
            <rFont val="Arial"/>
            <scheme val="minor"/>
          </rPr>
          <t>Desiree Yi Hui Low</t>
        </r>
      </text>
    </comment>
    <comment ref="AB65" authorId="0" shapeId="0" xr:uid="{00000000-0006-0000-1000-0000A0000000}">
      <text>
        <r>
          <rPr>
            <sz val="10"/>
            <color rgb="FF000000"/>
            <rFont val="Arial"/>
            <scheme val="minor"/>
          </rPr>
          <t>羨雅 陳</t>
        </r>
      </text>
    </comment>
    <comment ref="D66" authorId="0" shapeId="0" xr:uid="{00000000-0006-0000-1000-0000A1000000}">
      <text>
        <r>
          <rPr>
            <sz val="10"/>
            <color rgb="FF000000"/>
            <rFont val="Arial"/>
            <scheme val="minor"/>
          </rPr>
          <t>Karen Garcia Man</t>
        </r>
      </text>
    </comment>
    <comment ref="E66" authorId="0" shapeId="0" xr:uid="{00000000-0006-0000-1000-0000A2000000}">
      <text>
        <r>
          <rPr>
            <sz val="10"/>
            <color rgb="FF000000"/>
            <rFont val="Arial"/>
            <scheme val="minor"/>
          </rPr>
          <t>Karen Garcia Man</t>
        </r>
      </text>
    </comment>
    <comment ref="F66" authorId="0" shapeId="0" xr:uid="{00000000-0006-0000-1000-0000A3000000}">
      <text>
        <r>
          <rPr>
            <sz val="10"/>
            <color rgb="FF000000"/>
            <rFont val="Arial"/>
            <scheme val="minor"/>
          </rPr>
          <t>Karen Garcia Man</t>
        </r>
      </text>
    </comment>
    <comment ref="G66" authorId="0" shapeId="0" xr:uid="{00000000-0006-0000-1000-0000A4000000}">
      <text>
        <r>
          <rPr>
            <sz val="10"/>
            <color rgb="FF000000"/>
            <rFont val="Arial"/>
            <scheme val="minor"/>
          </rPr>
          <t>Hoi Man Luk</t>
        </r>
      </text>
    </comment>
    <comment ref="I66" authorId="0" shapeId="0" xr:uid="{00000000-0006-0000-1000-0000A5000000}">
      <text>
        <r>
          <rPr>
            <sz val="10"/>
            <color rgb="FF000000"/>
            <rFont val="Arial"/>
            <scheme val="minor"/>
          </rPr>
          <t>威誠 陳</t>
        </r>
      </text>
    </comment>
    <comment ref="O66" authorId="0" shapeId="0" xr:uid="{00000000-0006-0000-1000-0000A6000000}">
      <text>
        <r>
          <rPr>
            <sz val="10"/>
            <color rgb="FF000000"/>
            <rFont val="Arial"/>
            <scheme val="minor"/>
          </rPr>
          <t>0513-CS20240513-Clarice</t>
        </r>
      </text>
    </comment>
    <comment ref="R66" authorId="0" shapeId="0" xr:uid="{00000000-0006-0000-1000-0000A7000000}">
      <text>
        <r>
          <rPr>
            <sz val="10"/>
            <color rgb="FF000000"/>
            <rFont val="Arial"/>
            <scheme val="minor"/>
          </rPr>
          <t>YUYING YI</t>
        </r>
      </text>
    </comment>
    <comment ref="W66" authorId="0" shapeId="0" xr:uid="{00000000-0006-0000-1000-0000A8000000}">
      <text>
        <r>
          <rPr>
            <sz val="10"/>
            <color rgb="FF000000"/>
            <rFont val="Arial"/>
            <scheme val="minor"/>
          </rPr>
          <t>Ryan Choong</t>
        </r>
      </text>
    </comment>
    <comment ref="AC66" authorId="0" shapeId="0" xr:uid="{00000000-0006-0000-1000-0000A9000000}">
      <text>
        <r>
          <rPr>
            <sz val="10"/>
            <color rgb="FF000000"/>
            <rFont val="Arial"/>
            <scheme val="minor"/>
          </rPr>
          <t>예하 이</t>
        </r>
      </text>
    </comment>
    <comment ref="U67" authorId="0" shapeId="0" xr:uid="{00000000-0006-0000-1000-0000AA000000}">
      <text>
        <r>
          <rPr>
            <sz val="10"/>
            <color rgb="FF000000"/>
            <rFont val="Arial"/>
            <scheme val="minor"/>
          </rPr>
          <t>Sherly Chiech</t>
        </r>
      </text>
    </comment>
    <comment ref="V67" authorId="0" shapeId="0" xr:uid="{00000000-0006-0000-1000-0000AB000000}">
      <text>
        <r>
          <rPr>
            <sz val="10"/>
            <color rgb="FF000000"/>
            <rFont val="Arial"/>
            <scheme val="minor"/>
          </rPr>
          <t>亨華 王</t>
        </r>
      </text>
    </comment>
    <comment ref="AE68" authorId="0" shapeId="0" xr:uid="{00000000-0006-0000-1000-0000AC000000}">
      <text>
        <r>
          <rPr>
            <sz val="10"/>
            <color rgb="FF000000"/>
            <rFont val="Arial"/>
            <scheme val="minor"/>
          </rPr>
          <t>Angelina Ngen</t>
        </r>
      </text>
    </comment>
    <comment ref="B69" authorId="0" shapeId="0" xr:uid="{00000000-0006-0000-1000-0000AD000000}">
      <text>
        <r>
          <rPr>
            <sz val="10"/>
            <color rgb="FF000000"/>
            <rFont val="Arial"/>
            <scheme val="minor"/>
          </rPr>
          <t>佩儀 葉</t>
        </r>
      </text>
    </comment>
    <comment ref="C69" authorId="0" shapeId="0" xr:uid="{00000000-0006-0000-1000-0000AE000000}">
      <text>
        <r>
          <rPr>
            <sz val="10"/>
            <color rgb="FF000000"/>
            <rFont val="Arial"/>
            <scheme val="minor"/>
          </rPr>
          <t>Date:24/3/24
Name: Alice Goh Yi Lin
Hp:+60 16-965 5832
Rec: A30426</t>
        </r>
      </text>
    </comment>
    <comment ref="L70" authorId="0" shapeId="0" xr:uid="{00000000-0006-0000-1000-0000AF000000}">
      <text>
        <r>
          <rPr>
            <sz val="10"/>
            <color rgb="FF000000"/>
            <rFont val="Arial"/>
            <scheme val="minor"/>
          </rPr>
          <t>朝湖 林</t>
        </r>
      </text>
    </comment>
    <comment ref="Y70" authorId="0" shapeId="0" xr:uid="{00000000-0006-0000-1000-0000B0000000}">
      <text>
        <r>
          <rPr>
            <sz val="10"/>
            <color rgb="FF000000"/>
            <rFont val="Arial"/>
            <scheme val="minor"/>
          </rPr>
          <t>Koe Goi Ling</t>
        </r>
      </text>
    </comment>
    <comment ref="AD70" authorId="0" shapeId="0" xr:uid="{00000000-0006-0000-1000-0000B1000000}">
      <text>
        <r>
          <rPr>
            <sz val="10"/>
            <color rgb="FF000000"/>
            <rFont val="Arial"/>
            <scheme val="minor"/>
          </rPr>
          <t>0529-CS20240529-Chris</t>
        </r>
      </text>
    </comment>
    <comment ref="F71" authorId="0" shapeId="0" xr:uid="{00000000-0006-0000-1000-0000B2000000}">
      <text>
        <r>
          <rPr>
            <sz val="10"/>
            <color rgb="FF000000"/>
            <rFont val="Arial"/>
            <scheme val="minor"/>
          </rPr>
          <t>ABIGAIL＋NADEZHDA</t>
        </r>
      </text>
    </comment>
    <comment ref="G71" authorId="0" shapeId="0" xr:uid="{00000000-0006-0000-1000-0000B3000000}">
      <text>
        <r>
          <rPr>
            <sz val="10"/>
            <color rgb="FF000000"/>
            <rFont val="Arial"/>
            <scheme val="minor"/>
          </rPr>
          <t xml:space="preserve">Karen Garcia Man
</t>
        </r>
      </text>
    </comment>
    <comment ref="Y71" authorId="0" shapeId="0" xr:uid="{00000000-0006-0000-1000-0000B4000000}">
      <text>
        <r>
          <rPr>
            <sz val="10"/>
            <color rgb="FF000000"/>
            <rFont val="Arial"/>
            <scheme val="minor"/>
          </rPr>
          <t>Milanie Taube</t>
        </r>
      </text>
    </comment>
    <comment ref="AA71" authorId="0" shapeId="0" xr:uid="{00000000-0006-0000-1000-0000B5000000}">
      <text>
        <r>
          <rPr>
            <sz val="10"/>
            <color rgb="FF000000"/>
            <rFont val="Arial"/>
            <scheme val="minor"/>
          </rPr>
          <t>Amy Hsu 様</t>
        </r>
      </text>
    </comment>
    <comment ref="AC71" authorId="0" shapeId="0" xr:uid="{00000000-0006-0000-1000-0000B6000000}">
      <text>
        <r>
          <rPr>
            <sz val="10"/>
            <color rgb="FF000000"/>
            <rFont val="Arial"/>
            <scheme val="minor"/>
          </rPr>
          <t>Rec: A30281
姓名：Chua Su Yen
手机：+60 16-715 1221</t>
        </r>
      </text>
    </comment>
    <comment ref="AE71" authorId="0" shapeId="0" xr:uid="{00000000-0006-0000-1000-0000B7000000}">
      <text>
        <r>
          <rPr>
            <sz val="10"/>
            <color rgb="FF000000"/>
            <rFont val="Arial"/>
            <scheme val="minor"/>
          </rPr>
          <t>henna malik 様</t>
        </r>
      </text>
    </comment>
    <comment ref="R73" authorId="0" shapeId="0" xr:uid="{00000000-0006-0000-1000-0000B8000000}">
      <text>
        <r>
          <rPr>
            <sz val="10"/>
            <color rgb="FF000000"/>
            <rFont val="Arial"/>
            <scheme val="minor"/>
          </rPr>
          <t>Date:8/5/24
Name: Lee Chee Hong
Hp:+60 12-955 9979</t>
        </r>
      </text>
    </comment>
    <comment ref="S73" authorId="0" shapeId="0" xr:uid="{00000000-0006-0000-1000-0000B9000000}">
      <text>
        <r>
          <rPr>
            <sz val="10"/>
            <color rgb="FF000000"/>
            <rFont val="Arial"/>
            <scheme val="minor"/>
          </rPr>
          <t>Date:8/5/24
Name: Lee Chee Hong
Hp:+60 12-955 9979</t>
        </r>
      </text>
    </comment>
    <comment ref="T73" authorId="0" shapeId="0" xr:uid="{00000000-0006-0000-1000-0000BA000000}">
      <text>
        <r>
          <rPr>
            <sz val="10"/>
            <color rgb="FF000000"/>
            <rFont val="Arial"/>
            <scheme val="minor"/>
          </rPr>
          <t>Date:8/5/24
Name: Lee Chee Hong
Hp:+60 12-955 9979</t>
        </r>
      </text>
    </comment>
    <comment ref="Z73" authorId="0" shapeId="0" xr:uid="{00000000-0006-0000-1000-0000BB000000}">
      <text>
        <r>
          <rPr>
            <sz val="10"/>
            <color rgb="FF000000"/>
            <rFont val="Arial"/>
            <scheme val="minor"/>
          </rPr>
          <t>5/25，早上八点，箱根送东京，阿尔法，dwt压车</t>
        </r>
      </text>
    </comment>
    <comment ref="AF73" authorId="0" shapeId="0" xr:uid="{00000000-0006-0000-1000-0000BC000000}">
      <text>
        <r>
          <rPr>
            <sz val="10"/>
            <color rgb="FF000000"/>
            <rFont val="Arial"/>
            <scheme val="minor"/>
          </rPr>
          <t>Angelina Ngen</t>
        </r>
      </text>
    </comment>
    <comment ref="C74" authorId="0" shapeId="0" xr:uid="{00000000-0006-0000-1000-0000BD000000}">
      <text>
        <r>
          <rPr>
            <sz val="10"/>
            <color rgb="FF000000"/>
            <rFont val="Arial"/>
            <scheme val="minor"/>
          </rPr>
          <t>JIA LEH CHONG</t>
        </r>
      </text>
    </comment>
    <comment ref="J76" authorId="0" shapeId="0" xr:uid="{00000000-0006-0000-1000-0000BE000000}">
      <text>
        <r>
          <rPr>
            <sz val="10"/>
            <color rgb="FF000000"/>
            <rFont val="Arial"/>
            <scheme val="minor"/>
          </rPr>
          <t>S20240509- Lee</t>
        </r>
      </text>
    </comment>
    <comment ref="M76" authorId="0" shapeId="0" xr:uid="{00000000-0006-0000-1000-0000BF000000}">
      <text>
        <r>
          <rPr>
            <sz val="10"/>
            <color rgb="FF000000"/>
            <rFont val="Arial"/>
            <scheme val="minor"/>
          </rPr>
          <t>CS20240509-Quirante</t>
        </r>
      </text>
    </comment>
    <comment ref="S76" authorId="0" shapeId="0" xr:uid="{00000000-0006-0000-1000-0000C0000000}">
      <text>
        <r>
          <rPr>
            <sz val="10"/>
            <color rgb="FF000000"/>
            <rFont val="Arial"/>
            <scheme val="minor"/>
          </rPr>
          <t>淑華 陳</t>
        </r>
      </text>
    </comment>
    <comment ref="T76" authorId="0" shapeId="0" xr:uid="{00000000-0006-0000-1000-0000C1000000}">
      <text>
        <r>
          <rPr>
            <sz val="10"/>
            <color rgb="FF000000"/>
            <rFont val="Arial"/>
            <scheme val="minor"/>
          </rPr>
          <t>Rita 涂</t>
        </r>
      </text>
    </comment>
    <comment ref="U76" authorId="0" shapeId="0" xr:uid="{00000000-0006-0000-1000-0000C2000000}">
      <text>
        <r>
          <rPr>
            <sz val="10"/>
            <color rgb="FF000000"/>
            <rFont val="Arial"/>
            <scheme val="minor"/>
          </rPr>
          <t>Penny Liow</t>
        </r>
      </text>
    </comment>
    <comment ref="Z76" authorId="0" shapeId="0" xr:uid="{00000000-0006-0000-1000-0000C3000000}">
      <text>
        <r>
          <rPr>
            <sz val="10"/>
            <color rgb="FF000000"/>
            <rFont val="Arial"/>
            <scheme val="minor"/>
          </rPr>
          <t>Kwok NY</t>
        </r>
      </text>
    </comment>
    <comment ref="AE76" authorId="0" shapeId="0" xr:uid="{00000000-0006-0000-1000-0000C4000000}">
      <text>
        <r>
          <rPr>
            <sz val="10"/>
            <color rgb="FF000000"/>
            <rFont val="Arial"/>
            <scheme val="minor"/>
          </rPr>
          <t xml:space="preserve"> Kendra Wojczynski 様</t>
        </r>
      </text>
    </comment>
    <comment ref="AF76" authorId="0" shapeId="0" xr:uid="{00000000-0006-0000-1000-0000C5000000}">
      <text>
        <r>
          <rPr>
            <sz val="10"/>
            <color rgb="FF000000"/>
            <rFont val="Arial"/>
            <scheme val="minor"/>
          </rPr>
          <t>9:00-15:00
18:00-22:00</t>
        </r>
      </text>
    </comment>
    <comment ref="B77" authorId="0" shapeId="0" xr:uid="{00000000-0006-0000-1000-0000C6000000}">
      <text>
        <r>
          <rPr>
            <sz val="10"/>
            <color rgb="FF000000"/>
            <rFont val="Arial"/>
            <scheme val="minor"/>
          </rPr>
          <t>ABIGAIL＋NADEZHDA</t>
        </r>
      </text>
    </comment>
    <comment ref="D77" authorId="0" shapeId="0" xr:uid="{00000000-0006-0000-1000-0000C7000000}">
      <text>
        <r>
          <rPr>
            <sz val="10"/>
            <color rgb="FF000000"/>
            <rFont val="Arial"/>
            <scheme val="minor"/>
          </rPr>
          <t>陳淑涓</t>
        </r>
      </text>
    </comment>
    <comment ref="K77" authorId="0" shapeId="0" xr:uid="{00000000-0006-0000-1000-0000C8000000}">
      <text>
        <r>
          <rPr>
            <sz val="10"/>
            <color rgb="FF000000"/>
            <rFont val="Arial"/>
            <scheme val="minor"/>
          </rPr>
          <t>CS20240509-Quirante</t>
        </r>
      </text>
    </comment>
    <comment ref="L77" authorId="0" shapeId="0" xr:uid="{00000000-0006-0000-1000-0000C9000000}">
      <text>
        <r>
          <rPr>
            <sz val="10"/>
            <color rgb="FF000000"/>
            <rFont val="Arial"/>
            <scheme val="minor"/>
          </rPr>
          <t>CS20240509-Quirante</t>
        </r>
      </text>
    </comment>
    <comment ref="T77" authorId="0" shapeId="0" xr:uid="{00000000-0006-0000-1000-0000CA000000}">
      <text>
        <r>
          <rPr>
            <sz val="10"/>
            <color rgb="FF000000"/>
            <rFont val="Arial"/>
            <scheme val="minor"/>
          </rPr>
          <t>吳湘蓮</t>
        </r>
      </text>
    </comment>
    <comment ref="V77" authorId="0" shapeId="0" xr:uid="{00000000-0006-0000-1000-0000CB000000}">
      <text>
        <r>
          <rPr>
            <sz val="10"/>
            <color rgb="FF000000"/>
            <rFont val="Arial"/>
            <scheme val="minor"/>
          </rPr>
          <t>CS20240521-Chiraag</t>
        </r>
      </text>
    </comment>
    <comment ref="W77" authorId="0" shapeId="0" xr:uid="{00000000-0006-0000-1000-0000CC000000}">
      <text>
        <r>
          <rPr>
            <sz val="10"/>
            <color rgb="FF000000"/>
            <rFont val="Arial"/>
            <scheme val="minor"/>
          </rPr>
          <t>Yunis Alimin</t>
        </r>
      </text>
    </comment>
    <comment ref="AF77" authorId="0" shapeId="0" xr:uid="{00000000-0006-0000-1000-0000CD000000}">
      <text>
        <r>
          <rPr>
            <sz val="10"/>
            <color rgb="FF000000"/>
            <rFont val="Arial"/>
            <scheme val="minor"/>
          </rPr>
          <t>9:00-15:00
18:00-22:00</t>
        </r>
      </text>
    </comment>
    <comment ref="U78" authorId="0" shapeId="0" xr:uid="{00000000-0006-0000-1000-0000CE000000}">
      <text>
        <r>
          <rPr>
            <sz val="10"/>
            <color rgb="FF000000"/>
            <rFont val="Arial"/>
            <scheme val="minor"/>
          </rPr>
          <t>TYO04HA240519A</t>
        </r>
      </text>
    </comment>
    <comment ref="V78" authorId="0" shapeId="0" xr:uid="{00000000-0006-0000-1000-0000CF000000}">
      <text>
        <r>
          <rPr>
            <sz val="10"/>
            <color rgb="FF000000"/>
            <rFont val="Arial"/>
            <scheme val="minor"/>
          </rPr>
          <t>TYO04HA240519A</t>
        </r>
      </text>
    </comment>
    <comment ref="AF78" authorId="0" shapeId="0" xr:uid="{00000000-0006-0000-1000-0000D0000000}">
      <text>
        <r>
          <rPr>
            <sz val="10"/>
            <color rgb="FF000000"/>
            <rFont val="Arial"/>
            <scheme val="minor"/>
          </rPr>
          <t>Cheng Zhen Willy Ng</t>
        </r>
      </text>
    </comment>
    <comment ref="C79" authorId="0" shapeId="0" xr:uid="{00000000-0006-0000-1000-0000D1000000}">
      <text>
        <r>
          <rPr>
            <sz val="10"/>
            <color rgb="FF000000"/>
            <rFont val="Arial"/>
            <scheme val="minor"/>
          </rPr>
          <t>Norhazlinda Binti Zahri</t>
        </r>
      </text>
    </comment>
    <comment ref="E79" authorId="0" shapeId="0" xr:uid="{00000000-0006-0000-1000-0000D2000000}">
      <text>
        <r>
          <rPr>
            <sz val="10"/>
            <color rgb="FF000000"/>
            <rFont val="Arial"/>
            <scheme val="minor"/>
          </rPr>
          <t>Norhazlinda Binti Zahri</t>
        </r>
      </text>
    </comment>
    <comment ref="F79" authorId="0" shapeId="0" xr:uid="{00000000-0006-0000-1000-0000D3000000}">
      <text>
        <r>
          <rPr>
            <sz val="10"/>
            <color rgb="FF000000"/>
            <rFont val="Arial"/>
            <scheme val="minor"/>
          </rPr>
          <t>Nur Amira Binti Mohamad Rasdi</t>
        </r>
      </text>
    </comment>
    <comment ref="N79" authorId="0" shapeId="0" xr:uid="{00000000-0006-0000-1000-0000D4000000}">
      <text>
        <r>
          <rPr>
            <sz val="10"/>
            <color rgb="FF000000"/>
            <rFont val="Arial"/>
            <scheme val="minor"/>
          </rPr>
          <t>王怡鈞</t>
        </r>
      </text>
    </comment>
    <comment ref="O79" authorId="0" shapeId="0" xr:uid="{00000000-0006-0000-1000-0000D5000000}">
      <text>
        <r>
          <rPr>
            <sz val="10"/>
            <color rgb="FF000000"/>
            <rFont val="Arial"/>
            <scheme val="minor"/>
          </rPr>
          <t>Vivien Li</t>
        </r>
      </text>
    </comment>
    <comment ref="R79" authorId="0" shapeId="0" xr:uid="{00000000-0006-0000-1000-0000D6000000}">
      <text>
        <r>
          <rPr>
            <sz val="10"/>
            <color rgb="FF000000"/>
            <rFont val="Arial"/>
            <scheme val="minor"/>
          </rPr>
          <t>馨平 黃</t>
        </r>
      </text>
    </comment>
    <comment ref="S79" authorId="0" shapeId="0" xr:uid="{00000000-0006-0000-1000-0000D7000000}">
      <text>
        <r>
          <rPr>
            <sz val="10"/>
            <color rgb="FF000000"/>
            <rFont val="Arial"/>
            <scheme val="minor"/>
          </rPr>
          <t>高 嘉璐</t>
        </r>
      </text>
    </comment>
    <comment ref="T79" authorId="0" shapeId="0" xr:uid="{00000000-0006-0000-1000-0000D8000000}">
      <text>
        <r>
          <rPr>
            <sz val="10"/>
            <color rgb="FF000000"/>
            <rFont val="Arial"/>
            <scheme val="minor"/>
          </rPr>
          <t>Jocelyn J</t>
        </r>
      </text>
    </comment>
    <comment ref="W79" authorId="0" shapeId="0" xr:uid="{00000000-0006-0000-1000-0000D9000000}">
      <text>
        <r>
          <rPr>
            <sz val="10"/>
            <color rgb="FF000000"/>
            <rFont val="Arial"/>
            <scheme val="minor"/>
          </rPr>
          <t>均 蘭</t>
        </r>
      </text>
    </comment>
    <comment ref="AA79" authorId="0" shapeId="0" xr:uid="{00000000-0006-0000-1000-0000DA000000}">
      <text>
        <r>
          <rPr>
            <sz val="10"/>
            <color rgb="FF000000"/>
            <rFont val="Arial"/>
            <scheme val="minor"/>
          </rPr>
          <t>洪碧玲</t>
        </r>
      </text>
    </comment>
    <comment ref="AB79" authorId="0" shapeId="0" xr:uid="{00000000-0006-0000-1000-0000DB000000}">
      <text>
        <r>
          <rPr>
            <sz val="10"/>
            <color rgb="FF000000"/>
            <rFont val="Arial"/>
            <scheme val="minor"/>
          </rPr>
          <t>Kao Chih Yung</t>
        </r>
      </text>
    </comment>
    <comment ref="AE79" authorId="0" shapeId="0" xr:uid="{00000000-0006-0000-1000-0000DC000000}">
      <text>
        <r>
          <rPr>
            <sz val="10"/>
            <color rgb="FF000000"/>
            <rFont val="Arial"/>
            <scheme val="minor"/>
          </rPr>
          <t>CS20240530-Kelly Phan</t>
        </r>
      </text>
    </comment>
    <comment ref="E80" authorId="0" shapeId="0" xr:uid="{00000000-0006-0000-1000-0000DD000000}">
      <text>
        <r>
          <rPr>
            <sz val="10"/>
            <color rgb="FF000000"/>
            <rFont val="Arial"/>
            <scheme val="minor"/>
          </rPr>
          <t>CS2024504-Rebecca</t>
        </r>
      </text>
    </comment>
    <comment ref="F80" authorId="0" shapeId="0" xr:uid="{00000000-0006-0000-1000-0000DE000000}">
      <text>
        <r>
          <rPr>
            <sz val="10"/>
            <color rgb="FF000000"/>
            <rFont val="Arial"/>
            <scheme val="minor"/>
          </rPr>
          <t>Munirah Rosli</t>
        </r>
      </text>
    </comment>
    <comment ref="Q80" authorId="0" shapeId="0" xr:uid="{00000000-0006-0000-1000-0000DF000000}">
      <text>
        <r>
          <rPr>
            <sz val="10"/>
            <color rgb="FF000000"/>
            <rFont val="Arial"/>
            <scheme val="minor"/>
          </rPr>
          <t>CS20240509-Chantal</t>
        </r>
      </text>
    </comment>
    <comment ref="S80" authorId="0" shapeId="0" xr:uid="{00000000-0006-0000-1000-0000E0000000}">
      <text>
        <r>
          <rPr>
            <sz val="10"/>
            <color rgb="FF000000"/>
            <rFont val="Arial"/>
            <scheme val="minor"/>
          </rPr>
          <t>JNE Tour &amp; Travel Sdn Bhd</t>
        </r>
      </text>
    </comment>
    <comment ref="T80" authorId="0" shapeId="0" xr:uid="{00000000-0006-0000-1000-0000E1000000}">
      <text>
        <r>
          <rPr>
            <sz val="10"/>
            <color rgb="FF000000"/>
            <rFont val="Arial"/>
            <scheme val="minor"/>
          </rPr>
          <t>JNE Tour &amp; Travel Sdn Bhd</t>
        </r>
      </text>
    </comment>
    <comment ref="U80" authorId="0" shapeId="0" xr:uid="{00000000-0006-0000-1000-0000E2000000}">
      <text>
        <r>
          <rPr>
            <sz val="10"/>
            <color rgb="FF000000"/>
            <rFont val="Arial"/>
            <scheme val="minor"/>
          </rPr>
          <t>JNE Tour &amp; Travel Sdn Bhd</t>
        </r>
      </text>
    </comment>
    <comment ref="V80" authorId="0" shapeId="0" xr:uid="{00000000-0006-0000-1000-0000E3000000}">
      <text>
        <r>
          <rPr>
            <sz val="10"/>
            <color rgb="FF000000"/>
            <rFont val="Arial"/>
            <scheme val="minor"/>
          </rPr>
          <t>JNE Tour &amp; Travel Sdn Bhd</t>
        </r>
      </text>
    </comment>
    <comment ref="W80" authorId="0" shapeId="0" xr:uid="{00000000-0006-0000-1000-0000E4000000}">
      <text>
        <r>
          <rPr>
            <sz val="10"/>
            <color rgb="FF000000"/>
            <rFont val="Arial"/>
            <scheme val="minor"/>
          </rPr>
          <t>JNE Tour &amp; Travel Sdn Bhd</t>
        </r>
      </text>
    </comment>
    <comment ref="X80" authorId="0" shapeId="0" xr:uid="{00000000-0006-0000-1000-0000E5000000}">
      <text>
        <r>
          <rPr>
            <sz val="10"/>
            <color rgb="FF000000"/>
            <rFont val="Arial"/>
            <scheme val="minor"/>
          </rPr>
          <t>JNE Tour &amp; Travel Sdn Bhd</t>
        </r>
      </text>
    </comment>
    <comment ref="Y80" authorId="0" shapeId="0" xr:uid="{00000000-0006-0000-1000-0000E6000000}">
      <text>
        <r>
          <rPr>
            <sz val="10"/>
            <color rgb="FF000000"/>
            <rFont val="Arial"/>
            <scheme val="minor"/>
          </rPr>
          <t>JNE Tour &amp; Travel Sdn Bhd</t>
        </r>
      </text>
    </comment>
    <comment ref="Z80" authorId="0" shapeId="0" xr:uid="{00000000-0006-0000-1000-0000E7000000}">
      <text>
        <r>
          <rPr>
            <sz val="10"/>
            <color rgb="FF000000"/>
            <rFont val="Arial"/>
            <scheme val="minor"/>
          </rPr>
          <t>慧雯 林</t>
        </r>
      </text>
    </comment>
    <comment ref="E81" authorId="0" shapeId="0" xr:uid="{00000000-0006-0000-1000-0000E8000000}">
      <text>
        <r>
          <rPr>
            <sz val="10"/>
            <color rgb="FF000000"/>
            <rFont val="Arial"/>
            <scheme val="minor"/>
          </rPr>
          <t>ABIGAIL＋NADEZHDA</t>
        </r>
      </text>
    </comment>
    <comment ref="S81" authorId="0" shapeId="0" xr:uid="{00000000-0006-0000-1000-0000E9000000}">
      <text>
        <r>
          <rPr>
            <sz val="10"/>
            <color rgb="FF000000"/>
            <rFont val="Arial"/>
            <scheme val="minor"/>
          </rPr>
          <t>CS20240518-Allyson-</t>
        </r>
      </text>
    </comment>
    <comment ref="AD81" authorId="0" shapeId="0" xr:uid="{00000000-0006-0000-1000-0000EA000000}">
      <text>
        <r>
          <rPr>
            <sz val="10"/>
            <color rgb="FF000000"/>
            <rFont val="Arial"/>
            <scheme val="minor"/>
          </rPr>
          <t>Jonathan Ng</t>
        </r>
      </text>
    </comment>
    <comment ref="AF81" authorId="0" shapeId="0" xr:uid="{00000000-0006-0000-1000-0000EB000000}">
      <text>
        <r>
          <rPr>
            <sz val="10"/>
            <color rgb="FF000000"/>
            <rFont val="Arial"/>
            <scheme val="minor"/>
          </rPr>
          <t>9:00-15:00
18:00-22:00</t>
        </r>
      </text>
    </comment>
    <comment ref="E82" authorId="0" shapeId="0" xr:uid="{00000000-0006-0000-1000-0000EC000000}">
      <text>
        <r>
          <rPr>
            <sz val="10"/>
            <color rgb="FF000000"/>
            <rFont val="Arial"/>
            <scheme val="minor"/>
          </rPr>
          <t>小潔 許</t>
        </r>
      </text>
    </comment>
    <comment ref="Q82" authorId="0" shapeId="0" xr:uid="{00000000-0006-0000-1000-0000ED000000}">
      <text>
        <r>
          <rPr>
            <sz val="10"/>
            <color rgb="FF000000"/>
            <rFont val="Arial"/>
            <scheme val="minor"/>
          </rPr>
          <t>CS2024516-MeiMei</t>
        </r>
      </text>
    </comment>
    <comment ref="U82" authorId="0" shapeId="0" xr:uid="{00000000-0006-0000-1000-0000EE000000}">
      <text>
        <r>
          <rPr>
            <sz val="10"/>
            <color rgb="FF000000"/>
            <rFont val="Arial"/>
            <scheme val="minor"/>
          </rPr>
          <t>TYO04HA240519A</t>
        </r>
      </text>
    </comment>
    <comment ref="V82" authorId="0" shapeId="0" xr:uid="{00000000-0006-0000-1000-0000EF000000}">
      <text>
        <r>
          <rPr>
            <sz val="10"/>
            <color rgb="FF000000"/>
            <rFont val="Arial"/>
            <scheme val="minor"/>
          </rPr>
          <t>TYO04HA240519A</t>
        </r>
      </text>
    </comment>
    <comment ref="X82" authorId="0" shapeId="0" xr:uid="{00000000-0006-0000-1000-0000F0000000}">
      <text>
        <r>
          <rPr>
            <sz val="10"/>
            <color rgb="FF000000"/>
            <rFont val="Arial"/>
            <scheme val="minor"/>
          </rPr>
          <t>CS20240523-Sheilla</t>
        </r>
      </text>
    </comment>
    <comment ref="Z82" authorId="0" shapeId="0" xr:uid="{00000000-0006-0000-1000-0000F1000000}">
      <text>
        <r>
          <rPr>
            <sz val="10"/>
            <color rgb="FF000000"/>
            <rFont val="Arial"/>
            <scheme val="minor"/>
          </rPr>
          <t>CS20240523-Sheilla</t>
        </r>
      </text>
    </comment>
    <comment ref="AA82" authorId="0" shapeId="0" xr:uid="{00000000-0006-0000-1000-0000F2000000}">
      <text>
        <r>
          <rPr>
            <sz val="10"/>
            <color rgb="FF000000"/>
            <rFont val="Arial"/>
            <scheme val="minor"/>
          </rPr>
          <t>靖蓉 鄭</t>
        </r>
      </text>
    </comment>
    <comment ref="B83" authorId="0" shapeId="0" xr:uid="{00000000-0006-0000-1000-0000F3000000}">
      <text>
        <r>
          <rPr>
            <sz val="10"/>
            <color rgb="FF000000"/>
            <rFont val="Arial"/>
            <scheme val="minor"/>
          </rPr>
          <t>CS20240427-Lynnette</t>
        </r>
      </text>
    </comment>
    <comment ref="S83" authorId="0" shapeId="0" xr:uid="{00000000-0006-0000-1000-0000F4000000}">
      <text>
        <r>
          <rPr>
            <sz val="10"/>
            <color rgb="FF000000"/>
            <rFont val="Arial"/>
            <scheme val="minor"/>
          </rPr>
          <t>CS20240509-Chantal</t>
        </r>
      </text>
    </comment>
    <comment ref="AB84" authorId="0" shapeId="0" xr:uid="{00000000-0006-0000-1000-0000F5000000}">
      <text>
        <r>
          <rPr>
            <sz val="10"/>
            <color rgb="FF000000"/>
            <rFont val="Arial"/>
            <scheme val="minor"/>
          </rPr>
          <t>Cindy Ho</t>
        </r>
      </text>
    </comment>
    <comment ref="AF85" authorId="0" shapeId="0" xr:uid="{00000000-0006-0000-1000-0000F6000000}">
      <text>
        <r>
          <rPr>
            <sz val="10"/>
            <color rgb="FF000000"/>
            <rFont val="Arial"/>
            <scheme val="minor"/>
          </rPr>
          <t>CS20240531-Poh-2天</t>
        </r>
      </text>
    </comment>
    <comment ref="Y87" authorId="0" shapeId="0" xr:uid="{00000000-0006-0000-1000-0000F7000000}">
      <text>
        <r>
          <rPr>
            <sz val="10"/>
            <color rgb="FF000000"/>
            <rFont val="Arial"/>
            <scheme val="minor"/>
          </rPr>
          <t>meimei Chen</t>
        </r>
      </text>
    </comment>
    <comment ref="Y88" authorId="0" shapeId="0" xr:uid="{00000000-0006-0000-1000-0000F8000000}">
      <text>
        <r>
          <rPr>
            <sz val="10"/>
            <color rgb="FF000000"/>
            <rFont val="Arial"/>
            <scheme val="minor"/>
          </rPr>
          <t>カナダ　TECK RESOURCES　御一行様</t>
        </r>
      </text>
    </comment>
    <comment ref="AF88" authorId="0" shapeId="0" xr:uid="{00000000-0006-0000-1000-0000F9000000}">
      <text>
        <r>
          <rPr>
            <sz val="10"/>
            <color rgb="FF000000"/>
            <rFont val="Arial"/>
            <scheme val="minor"/>
          </rPr>
          <t>予 約 番 号 ： P2024-000007581
団 体 名 ： Ms.Rosemary Quy-Jenkins</t>
        </r>
      </text>
    </comment>
    <comment ref="C89" authorId="0" shapeId="0" xr:uid="{00000000-0006-0000-1000-0000FA000000}">
      <text>
        <r>
          <rPr>
            <sz val="10"/>
            <color rgb="FF000000"/>
            <rFont val="Arial"/>
            <scheme val="minor"/>
          </rPr>
          <t>CS20240427-Khairul</t>
        </r>
      </text>
    </comment>
    <comment ref="D89" authorId="0" shapeId="0" xr:uid="{00000000-0006-0000-1000-0000FB000000}">
      <text>
        <r>
          <rPr>
            <sz val="10"/>
            <color rgb="FF000000"/>
            <rFont val="Arial"/>
            <scheme val="minor"/>
          </rPr>
          <t>CS20240427-Khairul</t>
        </r>
      </text>
    </comment>
    <comment ref="V89" authorId="0" shapeId="0" xr:uid="{00000000-0006-0000-1000-0000FC000000}">
      <text>
        <r>
          <rPr>
            <sz val="10"/>
            <color rgb="FF000000"/>
            <rFont val="Arial"/>
            <scheme val="minor"/>
          </rPr>
          <t>S20240509- Lee</t>
        </r>
      </text>
    </comment>
    <comment ref="C91" authorId="0" shapeId="0" xr:uid="{00000000-0006-0000-1000-0000FD000000}">
      <text>
        <r>
          <rPr>
            <sz val="10"/>
            <color rgb="FF000000"/>
            <rFont val="Arial"/>
            <scheme val="minor"/>
          </rPr>
          <t>Name:Tan Wai Chin 
Hp:0174038018</t>
        </r>
      </text>
    </comment>
    <comment ref="D91" authorId="0" shapeId="0" xr:uid="{00000000-0006-0000-1000-0000FE000000}">
      <text>
        <r>
          <rPr>
            <sz val="10"/>
            <color rgb="FF000000"/>
            <rFont val="Arial"/>
            <scheme val="minor"/>
          </rPr>
          <t>0503-CS20240427-Amit-</t>
        </r>
      </text>
    </comment>
    <comment ref="E91" authorId="0" shapeId="0" xr:uid="{00000000-0006-0000-1000-0000FF000000}">
      <text>
        <r>
          <rPr>
            <sz val="10"/>
            <color rgb="FF000000"/>
            <rFont val="Arial"/>
            <scheme val="minor"/>
          </rPr>
          <t>0503-CS20240427-Amit-</t>
        </r>
      </text>
    </comment>
    <comment ref="AD91" authorId="0" shapeId="0" xr:uid="{00000000-0006-0000-1000-000000010000}">
      <text>
        <r>
          <rPr>
            <sz val="10"/>
            <color rgb="FF000000"/>
            <rFont val="Arial"/>
            <scheme val="minor"/>
          </rPr>
          <t>henna malik 様</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T4" authorId="0" shapeId="0" xr:uid="{00000000-0006-0000-1100-000001000000}">
      <text>
        <r>
          <rPr>
            <sz val="10"/>
            <color rgb="FF000000"/>
            <rFont val="Arial"/>
            <scheme val="minor"/>
          </rPr>
          <t>Maria Tunku Sabri</t>
        </r>
      </text>
    </comment>
    <comment ref="W4" authorId="0" shapeId="0" xr:uid="{00000000-0006-0000-1100-000002000000}">
      <text>
        <r>
          <rPr>
            <sz val="10"/>
            <color rgb="FF000000"/>
            <rFont val="Arial"/>
            <scheme val="minor"/>
          </rPr>
          <t>Ting ya Wen</t>
        </r>
      </text>
    </comment>
    <comment ref="Y4" authorId="0" shapeId="0" xr:uid="{00000000-0006-0000-1100-000003000000}">
      <text>
        <r>
          <rPr>
            <sz val="10"/>
            <color rgb="FF000000"/>
            <rFont val="Arial"/>
            <scheme val="minor"/>
          </rPr>
          <t>8:30</t>
        </r>
      </text>
    </comment>
    <comment ref="Z4" authorId="0" shapeId="0" xr:uid="{00000000-0006-0000-1100-000004000000}">
      <text>
        <r>
          <rPr>
            <sz val="10"/>
            <color rgb="FF000000"/>
            <rFont val="Arial"/>
            <scheme val="minor"/>
          </rPr>
          <t>8:30</t>
        </r>
      </text>
    </comment>
    <comment ref="AA4" authorId="0" shapeId="0" xr:uid="{00000000-0006-0000-1100-000005000000}">
      <text>
        <r>
          <rPr>
            <sz val="10"/>
            <color rgb="FF000000"/>
            <rFont val="Arial"/>
            <scheme val="minor"/>
          </rPr>
          <t>8:30</t>
        </r>
      </text>
    </comment>
    <comment ref="S5" authorId="0" shapeId="0" xr:uid="{00000000-0006-0000-1100-000006000000}">
      <text>
        <r>
          <rPr>
            <sz val="10"/>
            <color rgb="FF000000"/>
            <rFont val="Arial"/>
            <scheme val="minor"/>
          </rPr>
          <t>10:30</t>
        </r>
      </text>
    </comment>
    <comment ref="X5" authorId="0" shapeId="0" xr:uid="{00000000-0006-0000-1100-000007000000}">
      <text>
        <r>
          <rPr>
            <sz val="10"/>
            <color rgb="FF000000"/>
            <rFont val="Arial"/>
            <scheme val="minor"/>
          </rPr>
          <t>10:30</t>
        </r>
      </text>
    </comment>
    <comment ref="Y5" authorId="0" shapeId="0" xr:uid="{00000000-0006-0000-1100-000008000000}">
      <text>
        <r>
          <rPr>
            <sz val="10"/>
            <color rgb="FF000000"/>
            <rFont val="Arial"/>
            <scheme val="minor"/>
          </rPr>
          <t>10:30</t>
        </r>
      </text>
    </comment>
    <comment ref="Z5" authorId="0" shapeId="0" xr:uid="{00000000-0006-0000-1100-000009000000}">
      <text>
        <r>
          <rPr>
            <sz val="10"/>
            <color rgb="FF000000"/>
            <rFont val="Arial"/>
            <scheme val="minor"/>
          </rPr>
          <t>10:30</t>
        </r>
      </text>
    </comment>
    <comment ref="O6" authorId="0" shapeId="0" xr:uid="{00000000-0006-0000-1100-00000A000000}">
      <text>
        <r>
          <rPr>
            <sz val="10"/>
            <color rgb="FF000000"/>
            <rFont val="Arial"/>
            <scheme val="minor"/>
          </rPr>
          <t>庭毅 陸</t>
        </r>
      </text>
    </comment>
    <comment ref="P6" authorId="0" shapeId="0" xr:uid="{00000000-0006-0000-1100-00000B000000}">
      <text>
        <r>
          <rPr>
            <sz val="10"/>
            <color rgb="FF000000"/>
            <rFont val="Arial"/>
            <scheme val="minor"/>
          </rPr>
          <t>CS20240415-Manjunath</t>
        </r>
      </text>
    </comment>
    <comment ref="Q6" authorId="0" shapeId="0" xr:uid="{00000000-0006-0000-1100-00000C000000}">
      <text>
        <r>
          <rPr>
            <sz val="10"/>
            <color rgb="FF000000"/>
            <rFont val="Arial"/>
            <scheme val="minor"/>
          </rPr>
          <t>Hoi Hoi Tam</t>
        </r>
      </text>
    </comment>
    <comment ref="S6" authorId="0" shapeId="0" xr:uid="{00000000-0006-0000-1100-00000D000000}">
      <text>
        <r>
          <rPr>
            <sz val="10"/>
            <color rgb="FF000000"/>
            <rFont val="Arial"/>
            <scheme val="minor"/>
          </rPr>
          <t>13:00</t>
        </r>
      </text>
    </comment>
    <comment ref="W6" authorId="0" shapeId="0" xr:uid="{00000000-0006-0000-1100-00000E000000}">
      <text>
        <r>
          <rPr>
            <sz val="10"/>
            <color rgb="FF000000"/>
            <rFont val="Arial"/>
            <scheme val="minor"/>
          </rPr>
          <t>10:30</t>
        </r>
      </text>
    </comment>
    <comment ref="X6" authorId="0" shapeId="0" xr:uid="{00000000-0006-0000-1100-00000F000000}">
      <text>
        <r>
          <rPr>
            <sz val="10"/>
            <color rgb="FF000000"/>
            <rFont val="Arial"/>
            <scheme val="minor"/>
          </rPr>
          <t>13:00</t>
        </r>
      </text>
    </comment>
    <comment ref="Z6" authorId="0" shapeId="0" xr:uid="{00000000-0006-0000-1100-000010000000}">
      <text>
        <r>
          <rPr>
            <sz val="10"/>
            <color rgb="FF000000"/>
            <rFont val="Arial"/>
            <scheme val="minor"/>
          </rPr>
          <t>14:30</t>
        </r>
      </text>
    </comment>
    <comment ref="Z7" authorId="0" shapeId="0" xr:uid="{00000000-0006-0000-1100-000011000000}">
      <text>
        <r>
          <rPr>
            <sz val="10"/>
            <color rgb="FF000000"/>
            <rFont val="Arial"/>
            <scheme val="minor"/>
          </rPr>
          <t>14:30</t>
        </r>
      </text>
    </comment>
    <comment ref="E14" authorId="0" shapeId="0" xr:uid="{00000000-0006-0000-1100-000012000000}">
      <text>
        <r>
          <rPr>
            <sz val="10"/>
            <color rgb="FF000000"/>
            <rFont val="Arial"/>
            <scheme val="minor"/>
          </rPr>
          <t>CS20240404-Lan-</t>
        </r>
      </text>
    </comment>
    <comment ref="F14" authorId="0" shapeId="0" xr:uid="{00000000-0006-0000-1100-000013000000}">
      <text>
        <r>
          <rPr>
            <sz val="10"/>
            <color rgb="FF000000"/>
            <rFont val="Arial"/>
            <scheme val="minor"/>
          </rPr>
          <t>采心 陳</t>
        </r>
      </text>
    </comment>
    <comment ref="G14" authorId="0" shapeId="0" xr:uid="{00000000-0006-0000-1100-000014000000}">
      <text>
        <r>
          <rPr>
            <sz val="10"/>
            <color rgb="FF000000"/>
            <rFont val="Arial"/>
            <scheme val="minor"/>
          </rPr>
          <t>Tania Litani</t>
        </r>
      </text>
    </comment>
    <comment ref="K14" authorId="0" shapeId="0" xr:uid="{00000000-0006-0000-1100-000015000000}">
      <text>
        <r>
          <rPr>
            <sz val="10"/>
            <color rgb="FF000000"/>
            <rFont val="Arial"/>
            <scheme val="minor"/>
          </rPr>
          <t>CS20240410-Sebastian</t>
        </r>
      </text>
    </comment>
    <comment ref="O14" authorId="0" shapeId="0" xr:uid="{00000000-0006-0000-1100-000016000000}">
      <text>
        <r>
          <rPr>
            <sz val="10"/>
            <color rgb="FF000000"/>
            <rFont val="Arial"/>
            <scheme val="minor"/>
          </rPr>
          <t>庭毅 陸</t>
        </r>
      </text>
    </comment>
    <comment ref="AB14" authorId="0" shapeId="0" xr:uid="{00000000-0006-0000-1100-000017000000}">
      <text>
        <r>
          <rPr>
            <sz val="10"/>
            <color rgb="FF000000"/>
            <rFont val="Arial"/>
            <scheme val="minor"/>
          </rPr>
          <t>妍珅 吳</t>
        </r>
      </text>
    </comment>
    <comment ref="D15" authorId="0" shapeId="0" xr:uid="{00000000-0006-0000-1100-000018000000}">
      <text>
        <r>
          <rPr>
            <sz val="10"/>
            <color rgb="FF000000"/>
            <rFont val="Arial"/>
            <scheme val="minor"/>
          </rPr>
          <t>CS20240403-Panya-2</t>
        </r>
      </text>
    </comment>
    <comment ref="E15" authorId="0" shapeId="0" xr:uid="{00000000-0006-0000-1100-000019000000}">
      <text>
        <r>
          <rPr>
            <sz val="10"/>
            <color rgb="FF000000"/>
            <rFont val="Arial"/>
            <scheme val="minor"/>
          </rPr>
          <t>CS20240403-Panya-2</t>
        </r>
      </text>
    </comment>
    <comment ref="F15" authorId="0" shapeId="0" xr:uid="{00000000-0006-0000-1100-00001A000000}">
      <text>
        <r>
          <rPr>
            <sz val="10"/>
            <color rgb="FF000000"/>
            <rFont val="Arial"/>
            <scheme val="minor"/>
          </rPr>
          <t>CS20240322-Sharon
Sharon Fiedler</t>
        </r>
      </text>
    </comment>
    <comment ref="J16" authorId="0" shapeId="0" xr:uid="{00000000-0006-0000-1100-00001B000000}">
      <text>
        <r>
          <rPr>
            <sz val="10"/>
            <color rgb="FF000000"/>
            <rFont val="Arial"/>
            <scheme val="minor"/>
          </rPr>
          <t>CS20240409-Sheryl</t>
        </r>
      </text>
    </comment>
    <comment ref="S16" authorId="0" shapeId="0" xr:uid="{00000000-0006-0000-1100-00001C000000}">
      <text>
        <r>
          <rPr>
            <sz val="10"/>
            <color rgb="FF000000"/>
            <rFont val="Arial"/>
            <scheme val="minor"/>
          </rPr>
          <t>Irien Wijaya</t>
        </r>
      </text>
    </comment>
    <comment ref="J17" authorId="0" shapeId="0" xr:uid="{00000000-0006-0000-1100-00001D000000}">
      <text>
        <r>
          <rPr>
            <sz val="10"/>
            <color rgb="FF000000"/>
            <rFont val="Arial"/>
            <scheme val="minor"/>
          </rPr>
          <t>CS20240410-Cynthia</t>
        </r>
      </text>
    </comment>
    <comment ref="K17" authorId="0" shapeId="0" xr:uid="{00000000-0006-0000-1100-00001E000000}">
      <text>
        <r>
          <rPr>
            <sz val="10"/>
            <color rgb="FF000000"/>
            <rFont val="Arial"/>
            <scheme val="minor"/>
          </rPr>
          <t>TsuiLing Hsu</t>
        </r>
      </text>
    </comment>
    <comment ref="L17" authorId="0" shapeId="0" xr:uid="{00000000-0006-0000-1100-00001F000000}">
      <text>
        <r>
          <rPr>
            <sz val="10"/>
            <color rgb="FF000000"/>
            <rFont val="Arial"/>
            <scheme val="minor"/>
          </rPr>
          <t>珮宜 陳</t>
        </r>
      </text>
    </comment>
    <comment ref="M17" authorId="0" shapeId="0" xr:uid="{00000000-0006-0000-1100-000020000000}">
      <text>
        <r>
          <rPr>
            <sz val="10"/>
            <color rgb="FF000000"/>
            <rFont val="Arial"/>
            <scheme val="minor"/>
          </rPr>
          <t>閩芝 鄭</t>
        </r>
      </text>
    </comment>
    <comment ref="O17" authorId="0" shapeId="0" xr:uid="{00000000-0006-0000-1100-000021000000}">
      <text>
        <r>
          <rPr>
            <sz val="10"/>
            <color rgb="FF000000"/>
            <rFont val="Arial"/>
            <scheme val="minor"/>
          </rPr>
          <t>庭毅 陸</t>
        </r>
      </text>
    </comment>
    <comment ref="X17" authorId="0" shapeId="0" xr:uid="{00000000-0006-0000-1100-000022000000}">
      <text>
        <r>
          <rPr>
            <sz val="10"/>
            <color rgb="FF000000"/>
            <rFont val="Arial"/>
            <scheme val="minor"/>
          </rPr>
          <t>CS20240423-Jennifer-3天</t>
        </r>
      </text>
    </comment>
    <comment ref="Y17" authorId="0" shapeId="0" xr:uid="{00000000-0006-0000-1100-000023000000}">
      <text>
        <r>
          <rPr>
            <sz val="10"/>
            <color rgb="FF000000"/>
            <rFont val="Arial"/>
            <scheme val="minor"/>
          </rPr>
          <t>CS20240423-Jennifer-3天</t>
        </r>
      </text>
    </comment>
    <comment ref="Z17" authorId="0" shapeId="0" xr:uid="{00000000-0006-0000-1100-000024000000}">
      <text>
        <r>
          <rPr>
            <sz val="10"/>
            <color rgb="FF000000"/>
            <rFont val="Arial"/>
            <scheme val="minor"/>
          </rPr>
          <t>CS20240423-Jennifer-3天</t>
        </r>
      </text>
    </comment>
    <comment ref="AA17" authorId="0" shapeId="0" xr:uid="{00000000-0006-0000-1100-000025000000}">
      <text>
        <r>
          <rPr>
            <sz val="10"/>
            <color rgb="FF000000"/>
            <rFont val="Arial"/>
            <scheme val="minor"/>
          </rPr>
          <t>CS20240426-Jimmy</t>
        </r>
      </text>
    </comment>
    <comment ref="Q18" authorId="0" shapeId="0" xr:uid="{00000000-0006-0000-1100-000026000000}">
      <text>
        <r>
          <rPr>
            <sz val="10"/>
            <color rgb="FF000000"/>
            <rFont val="Arial"/>
            <scheme val="minor"/>
          </rPr>
          <t>MF24041602TH</t>
        </r>
      </text>
    </comment>
    <comment ref="S18" authorId="0" shapeId="0" xr:uid="{00000000-0006-0000-1100-000027000000}">
      <text>
        <r>
          <rPr>
            <sz val="10"/>
            <color rgb="FF000000"/>
            <rFont val="Arial"/>
            <scheme val="minor"/>
          </rPr>
          <t>MF24041602TH</t>
        </r>
      </text>
    </comment>
    <comment ref="AA18" authorId="0" shapeId="0" xr:uid="{00000000-0006-0000-1100-000028000000}">
      <text>
        <r>
          <rPr>
            <sz val="10"/>
            <color rgb="FF000000"/>
            <rFont val="Arial"/>
            <scheme val="minor"/>
          </rPr>
          <t>CS20240426-Siang</t>
        </r>
      </text>
    </comment>
    <comment ref="Q19" authorId="0" shapeId="0" xr:uid="{00000000-0006-0000-1100-000029000000}">
      <text>
        <r>
          <rPr>
            <sz val="10"/>
            <color rgb="FF000000"/>
            <rFont val="Arial"/>
            <scheme val="minor"/>
          </rPr>
          <t>MF24041401TH</t>
        </r>
      </text>
    </comment>
    <comment ref="R19" authorId="0" shapeId="0" xr:uid="{00000000-0006-0000-1100-00002A000000}">
      <text>
        <r>
          <rPr>
            <sz val="10"/>
            <color rgb="FF000000"/>
            <rFont val="Arial"/>
            <scheme val="minor"/>
          </rPr>
          <t>MF24041401TH</t>
        </r>
      </text>
    </comment>
    <comment ref="S19" authorId="0" shapeId="0" xr:uid="{00000000-0006-0000-1100-00002B000000}">
      <text>
        <r>
          <rPr>
            <sz val="10"/>
            <color rgb="FF000000"/>
            <rFont val="Arial"/>
            <scheme val="minor"/>
          </rPr>
          <t>MF24041401TH</t>
        </r>
      </text>
    </comment>
    <comment ref="Z19" authorId="0" shapeId="0" xr:uid="{00000000-0006-0000-1100-00002C000000}">
      <text>
        <r>
          <rPr>
            <sz val="10"/>
            <color rgb="FF000000"/>
            <rFont val="Arial"/>
            <scheme val="minor"/>
          </rPr>
          <t>Jing Wen Pang</t>
        </r>
      </text>
    </comment>
    <comment ref="AB19" authorId="0" shapeId="0" xr:uid="{00000000-0006-0000-1100-00002D000000}">
      <text>
        <r>
          <rPr>
            <sz val="10"/>
            <color rgb="FF000000"/>
            <rFont val="Arial"/>
            <scheme val="minor"/>
          </rPr>
          <t>CS20240427-Shannon-</t>
        </r>
      </text>
    </comment>
    <comment ref="C21" authorId="0" shapeId="0" xr:uid="{00000000-0006-0000-1100-00002E000000}">
      <text>
        <r>
          <rPr>
            <sz val="10"/>
            <color rgb="FF000000"/>
            <rFont val="Arial"/>
            <scheme val="minor"/>
          </rPr>
          <t>3:00-18:00半日包</t>
        </r>
      </text>
    </comment>
    <comment ref="E21" authorId="0" shapeId="0" xr:uid="{00000000-0006-0000-1100-00002F000000}">
      <text>
        <r>
          <rPr>
            <sz val="10"/>
            <color rgb="FF000000"/>
            <rFont val="Arial"/>
            <scheme val="minor"/>
          </rPr>
          <t>CS20240326-Shauna</t>
        </r>
      </text>
    </comment>
    <comment ref="I21" authorId="0" shapeId="0" xr:uid="{00000000-0006-0000-1100-000030000000}">
      <text>
        <r>
          <rPr>
            <sz val="10"/>
            <color rgb="FF000000"/>
            <rFont val="Arial"/>
            <scheme val="minor"/>
          </rPr>
          <t>子瑜 刘</t>
        </r>
      </text>
    </comment>
    <comment ref="K21" authorId="0" shapeId="0" xr:uid="{00000000-0006-0000-1100-000031000000}">
      <text>
        <r>
          <rPr>
            <sz val="10"/>
            <color rgb="FF000000"/>
            <rFont val="Arial"/>
            <scheme val="minor"/>
          </rPr>
          <t>CS20240410-Liquan</t>
        </r>
      </text>
    </comment>
    <comment ref="P21" authorId="0" shapeId="0" xr:uid="{00000000-0006-0000-1100-000032000000}">
      <text>
        <r>
          <rPr>
            <sz val="10"/>
            <color rgb="FF000000"/>
            <rFont val="Arial"/>
            <scheme val="minor"/>
          </rPr>
          <t>Zhen Yu Ong</t>
        </r>
      </text>
    </comment>
    <comment ref="D22" authorId="0" shapeId="0" xr:uid="{00000000-0006-0000-1100-000033000000}">
      <text>
        <r>
          <rPr>
            <sz val="10"/>
            <color rgb="FF000000"/>
            <rFont val="Arial"/>
            <scheme val="minor"/>
          </rPr>
          <t>藝婷 陳</t>
        </r>
      </text>
    </comment>
    <comment ref="G22" authorId="0" shapeId="0" xr:uid="{00000000-0006-0000-1100-000034000000}">
      <text>
        <r>
          <rPr>
            <sz val="10"/>
            <color rgb="FF000000"/>
            <rFont val="Arial"/>
            <scheme val="minor"/>
          </rPr>
          <t>Hou Man Yuk</t>
        </r>
      </text>
    </comment>
    <comment ref="Q22" authorId="0" shapeId="0" xr:uid="{00000000-0006-0000-1100-000035000000}">
      <text>
        <r>
          <rPr>
            <sz val="10"/>
            <color rgb="FF000000"/>
            <rFont val="Arial"/>
            <scheme val="minor"/>
          </rPr>
          <t>Maria Tunku Sabri</t>
        </r>
      </text>
    </comment>
    <comment ref="W22" authorId="0" shapeId="0" xr:uid="{00000000-0006-0000-1100-000036000000}">
      <text>
        <r>
          <rPr>
            <sz val="10"/>
            <color rgb="FF000000"/>
            <rFont val="Arial"/>
            <scheme val="minor"/>
          </rPr>
          <t>李建峰</t>
        </r>
      </text>
    </comment>
    <comment ref="X22" authorId="0" shapeId="0" xr:uid="{00000000-0006-0000-1100-000037000000}">
      <text>
        <r>
          <rPr>
            <sz val="10"/>
            <color rgb="FF000000"/>
            <rFont val="Arial"/>
            <scheme val="minor"/>
          </rPr>
          <t>李建峰</t>
        </r>
      </text>
    </comment>
    <comment ref="AB22" authorId="0" shapeId="0" xr:uid="{00000000-0006-0000-1100-000038000000}">
      <text>
        <r>
          <rPr>
            <sz val="10"/>
            <color rgb="FF000000"/>
            <rFont val="Arial"/>
            <scheme val="minor"/>
          </rPr>
          <t>yuhsin Cheng</t>
        </r>
      </text>
    </comment>
    <comment ref="AD22" authorId="0" shapeId="0" xr:uid="{00000000-0006-0000-1100-000039000000}">
      <text>
        <r>
          <rPr>
            <sz val="10"/>
            <color rgb="FF000000"/>
            <rFont val="Arial"/>
            <scheme val="minor"/>
          </rPr>
          <t>Date:24/3/24
Name: Alice Goh Yi Lin
Hp:+60 16-965 5832
Rec: A30426</t>
        </r>
      </text>
    </comment>
    <comment ref="B23" authorId="0" shapeId="0" xr:uid="{00000000-0006-0000-1100-00003A000000}">
      <text>
        <r>
          <rPr>
            <sz val="10"/>
            <color rgb="FF000000"/>
            <rFont val="Arial"/>
            <scheme val="minor"/>
          </rPr>
          <t>CS20240325-Louella</t>
        </r>
      </text>
    </comment>
    <comment ref="C23" authorId="0" shapeId="0" xr:uid="{00000000-0006-0000-1100-00003B000000}">
      <text>
        <r>
          <rPr>
            <sz val="10"/>
            <color rgb="FF000000"/>
            <rFont val="Arial"/>
            <scheme val="minor"/>
          </rPr>
          <t xml:space="preserve">Carmen Chak </t>
        </r>
      </text>
    </comment>
    <comment ref="L23" authorId="0" shapeId="0" xr:uid="{00000000-0006-0000-1100-00003C000000}">
      <text>
        <r>
          <rPr>
            <sz val="10"/>
            <color rgb="FF000000"/>
            <rFont val="Arial"/>
            <scheme val="minor"/>
          </rPr>
          <t>CS20240411-Sebastian</t>
        </r>
      </text>
    </comment>
    <comment ref="M23" authorId="0" shapeId="0" xr:uid="{00000000-0006-0000-1100-00003D000000}">
      <text>
        <r>
          <rPr>
            <sz val="10"/>
            <color rgb="FF000000"/>
            <rFont val="Arial"/>
            <scheme val="minor"/>
          </rPr>
          <t>CS20240411-Sebastian</t>
        </r>
      </text>
    </comment>
    <comment ref="N23" authorId="0" shapeId="0" xr:uid="{00000000-0006-0000-1100-00003E000000}">
      <text>
        <r>
          <rPr>
            <sz val="10"/>
            <color rgb="FF000000"/>
            <rFont val="Arial"/>
            <scheme val="minor"/>
          </rPr>
          <t>CS20240413-Michael</t>
        </r>
      </text>
    </comment>
    <comment ref="D24" authorId="0" shapeId="0" xr:uid="{00000000-0006-0000-1100-00003F000000}">
      <text>
        <r>
          <rPr>
            <sz val="10"/>
            <color rgb="FF000000"/>
            <rFont val="Arial"/>
            <scheme val="minor"/>
          </rPr>
          <t>Iok Mui Chan</t>
        </r>
      </text>
    </comment>
    <comment ref="I24" authorId="0" shapeId="0" xr:uid="{00000000-0006-0000-1100-000040000000}">
      <text>
        <r>
          <rPr>
            <sz val="10"/>
            <color rgb="FF000000"/>
            <rFont val="Arial"/>
            <scheme val="minor"/>
          </rPr>
          <t>Chia-Ling Chang</t>
        </r>
      </text>
    </comment>
    <comment ref="J24" authorId="0" shapeId="0" xr:uid="{00000000-0006-0000-1100-000041000000}">
      <text>
        <r>
          <rPr>
            <sz val="10"/>
            <color rgb="FF000000"/>
            <rFont val="Arial"/>
            <scheme val="minor"/>
          </rPr>
          <t>Chia-Ling Chang</t>
        </r>
      </text>
    </comment>
    <comment ref="L24" authorId="0" shapeId="0" xr:uid="{00000000-0006-0000-1100-000042000000}">
      <text>
        <r>
          <rPr>
            <sz val="10"/>
            <color rgb="FF000000"/>
            <rFont val="Arial"/>
            <scheme val="minor"/>
          </rPr>
          <t>Kar Yee Lim</t>
        </r>
      </text>
    </comment>
    <comment ref="V24" authorId="0" shapeId="0" xr:uid="{00000000-0006-0000-1100-000043000000}">
      <text>
        <r>
          <rPr>
            <sz val="10"/>
            <color rgb="FF000000"/>
            <rFont val="Arial"/>
            <scheme val="minor"/>
          </rPr>
          <t>CS20240421-Ying</t>
        </r>
      </text>
    </comment>
    <comment ref="W24" authorId="0" shapeId="0" xr:uid="{00000000-0006-0000-1100-000044000000}">
      <text>
        <r>
          <rPr>
            <sz val="10"/>
            <color rgb="FF000000"/>
            <rFont val="Arial"/>
            <scheme val="minor"/>
          </rPr>
          <t>YI HSIN HSIAO</t>
        </r>
      </text>
    </comment>
    <comment ref="AC24" authorId="0" shapeId="0" xr:uid="{00000000-0006-0000-1100-000045000000}">
      <text>
        <r>
          <rPr>
            <sz val="10"/>
            <color rgb="FF000000"/>
            <rFont val="Arial"/>
            <scheme val="minor"/>
          </rPr>
          <t>賴宜青</t>
        </r>
      </text>
    </comment>
    <comment ref="AD24" authorId="0" shapeId="0" xr:uid="{00000000-0006-0000-1100-000046000000}">
      <text>
        <r>
          <rPr>
            <sz val="10"/>
            <color rgb="FF000000"/>
            <rFont val="Arial"/>
            <scheme val="minor"/>
          </rPr>
          <t>賴宜青</t>
        </r>
      </text>
    </comment>
    <comment ref="S25" authorId="0" shapeId="0" xr:uid="{00000000-0006-0000-1100-000047000000}">
      <text>
        <r>
          <rPr>
            <sz val="10"/>
            <color rgb="FF000000"/>
            <rFont val="Arial"/>
            <scheme val="minor"/>
          </rPr>
          <t>YAHSIN FAN</t>
        </r>
      </text>
    </comment>
    <comment ref="T26" authorId="0" shapeId="0" xr:uid="{00000000-0006-0000-1100-000048000000}">
      <text>
        <r>
          <rPr>
            <sz val="10"/>
            <color rgb="FF000000"/>
            <rFont val="Arial"/>
            <scheme val="minor"/>
          </rPr>
          <t>CS20240411-Glotera</t>
        </r>
      </text>
    </comment>
    <comment ref="AB26" authorId="0" shapeId="0" xr:uid="{00000000-0006-0000-1100-000049000000}">
      <text>
        <r>
          <rPr>
            <sz val="10"/>
            <color rgb="FF000000"/>
            <rFont val="Arial"/>
            <scheme val="minor"/>
          </rPr>
          <t>Date:29/3/24
Name: Curie Liang
Hp: 012 7992404
Rec : A30432</t>
        </r>
      </text>
    </comment>
    <comment ref="AC26" authorId="0" shapeId="0" xr:uid="{00000000-0006-0000-1100-00004A000000}">
      <text>
        <r>
          <rPr>
            <sz val="10"/>
            <color rgb="FF000000"/>
            <rFont val="Arial"/>
            <scheme val="minor"/>
          </rPr>
          <t>Ling Chu Wang</t>
        </r>
      </text>
    </comment>
    <comment ref="AD26" authorId="0" shapeId="0" xr:uid="{00000000-0006-0000-1100-00004B000000}">
      <text>
        <r>
          <rPr>
            <sz val="10"/>
            <color rgb="FF000000"/>
            <rFont val="Arial"/>
            <scheme val="minor"/>
          </rPr>
          <t>Name: Yim Pui Ling 
Hp: 0133407128 / 0123303201</t>
        </r>
      </text>
    </comment>
    <comment ref="N27" authorId="0" shapeId="0" xr:uid="{00000000-0006-0000-1100-00004C000000}">
      <text>
        <r>
          <rPr>
            <sz val="10"/>
            <color rgb="FF000000"/>
            <rFont val="Arial"/>
            <scheme val="minor"/>
          </rPr>
          <t>CS20240413-Lisa</t>
        </r>
      </text>
    </comment>
    <comment ref="O27" authorId="0" shapeId="0" xr:uid="{00000000-0006-0000-1100-00004D000000}">
      <text>
        <r>
          <rPr>
            <sz val="10"/>
            <color rgb="FF000000"/>
            <rFont val="Arial"/>
            <scheme val="minor"/>
          </rPr>
          <t>CS20240414-Swathi</t>
        </r>
      </text>
    </comment>
    <comment ref="W27" authorId="0" shapeId="0" xr:uid="{00000000-0006-0000-1100-00004E000000}">
      <text>
        <r>
          <rPr>
            <sz val="10"/>
            <color rgb="FF000000"/>
            <rFont val="Arial"/>
            <scheme val="minor"/>
          </rPr>
          <t>秋安 潘</t>
        </r>
      </text>
    </comment>
    <comment ref="X27" authorId="0" shapeId="0" xr:uid="{00000000-0006-0000-1100-00004F000000}">
      <text>
        <r>
          <rPr>
            <sz val="10"/>
            <color rgb="FF000000"/>
            <rFont val="Arial"/>
            <scheme val="minor"/>
          </rPr>
          <t>CS20240421-Ying</t>
        </r>
      </text>
    </comment>
    <comment ref="AE27" authorId="0" shapeId="0" xr:uid="{00000000-0006-0000-1100-000050000000}">
      <text>
        <r>
          <rPr>
            <sz val="10"/>
            <color rgb="FF000000"/>
            <rFont val="Arial"/>
            <scheme val="minor"/>
          </rPr>
          <t>ABIGAIL＋NADEZHDA</t>
        </r>
      </text>
    </comment>
    <comment ref="P28" authorId="0" shapeId="0" xr:uid="{00000000-0006-0000-1100-000051000000}">
      <text>
        <r>
          <rPr>
            <sz val="10"/>
            <color rgb="FF000000"/>
            <rFont val="Arial"/>
            <scheme val="minor"/>
          </rPr>
          <t>0414-CS20240414-Raymond</t>
        </r>
      </text>
    </comment>
    <comment ref="I29" authorId="0" shapeId="0" xr:uid="{00000000-0006-0000-1100-000052000000}">
      <text>
        <r>
          <rPr>
            <sz val="10"/>
            <color rgb="FF000000"/>
            <rFont val="Arial"/>
            <scheme val="minor"/>
          </rPr>
          <t>Name: SIM Lee Lee
Hp: 012-3540779</t>
        </r>
      </text>
    </comment>
    <comment ref="L29" authorId="0" shapeId="0" xr:uid="{00000000-0006-0000-1100-000053000000}">
      <text>
        <r>
          <rPr>
            <sz val="10"/>
            <color rgb="FF000000"/>
            <rFont val="Arial"/>
            <scheme val="minor"/>
          </rPr>
          <t>CS20240411- Dan</t>
        </r>
      </text>
    </comment>
    <comment ref="AB29" authorId="0" shapeId="0" xr:uid="{00000000-0006-0000-1100-000054000000}">
      <text>
        <r>
          <rPr>
            <sz val="10"/>
            <color rgb="FF000000"/>
            <rFont val="Arial"/>
            <scheme val="minor"/>
          </rPr>
          <t>CS20240427-Wayne</t>
        </r>
      </text>
    </comment>
    <comment ref="AC29" authorId="0" shapeId="0" xr:uid="{00000000-0006-0000-1100-000055000000}">
      <text>
        <r>
          <rPr>
            <sz val="10"/>
            <color rgb="FF000000"/>
            <rFont val="Arial"/>
            <scheme val="minor"/>
          </rPr>
          <t>功富 李</t>
        </r>
      </text>
    </comment>
    <comment ref="D31" authorId="0" shapeId="0" xr:uid="{00000000-0006-0000-1100-000056000000}">
      <text>
        <r>
          <rPr>
            <sz val="10"/>
            <color rgb="FF000000"/>
            <rFont val="Arial"/>
            <scheme val="minor"/>
          </rPr>
          <t xml:space="preserve">グループ名：Fedorova </t>
        </r>
      </text>
    </comment>
    <comment ref="H31" authorId="0" shapeId="0" xr:uid="{00000000-0006-0000-1100-000057000000}">
      <text>
        <r>
          <rPr>
            <sz val="10"/>
            <color rgb="FF000000"/>
            <rFont val="Arial"/>
            <scheme val="minor"/>
          </rPr>
          <t>CS20240407-Erwin</t>
        </r>
      </text>
    </comment>
    <comment ref="I31" authorId="0" shapeId="0" xr:uid="{00000000-0006-0000-1100-000058000000}">
      <text>
        <r>
          <rPr>
            <sz val="10"/>
            <color rgb="FF000000"/>
            <rFont val="Arial"/>
            <scheme val="minor"/>
          </rPr>
          <t>CS20240407-Erwin</t>
        </r>
      </text>
    </comment>
    <comment ref="J31" authorId="0" shapeId="0" xr:uid="{00000000-0006-0000-1100-000059000000}">
      <text>
        <r>
          <rPr>
            <sz val="10"/>
            <color rgb="FF000000"/>
            <rFont val="Arial"/>
            <scheme val="minor"/>
          </rPr>
          <t>CS202400409-Kenneth</t>
        </r>
      </text>
    </comment>
    <comment ref="L31" authorId="0" shapeId="0" xr:uid="{00000000-0006-0000-1100-00005A000000}">
      <text>
        <r>
          <rPr>
            <sz val="10"/>
            <color rgb="FF000000"/>
            <rFont val="Arial"/>
            <scheme val="minor"/>
          </rPr>
          <t>CS20240411-Raguram</t>
        </r>
      </text>
    </comment>
    <comment ref="U31" authorId="0" shapeId="0" xr:uid="{00000000-0006-0000-1100-00005B000000}">
      <text>
        <r>
          <rPr>
            <sz val="10"/>
            <color rgb="FF000000"/>
            <rFont val="Arial"/>
            <scheme val="minor"/>
          </rPr>
          <t>珮淇 王</t>
        </r>
      </text>
    </comment>
    <comment ref="V31" authorId="0" shapeId="0" xr:uid="{00000000-0006-0000-1100-00005C000000}">
      <text>
        <r>
          <rPr>
            <sz val="10"/>
            <color rgb="FF000000"/>
            <rFont val="Arial"/>
            <scheme val="minor"/>
          </rPr>
          <t>Chee Yin See Germaine</t>
        </r>
      </text>
    </comment>
    <comment ref="AA31" authorId="0" shapeId="0" xr:uid="{00000000-0006-0000-1100-00005D000000}">
      <text>
        <r>
          <rPr>
            <sz val="10"/>
            <color rgb="FF000000"/>
            <rFont val="Arial"/>
            <scheme val="minor"/>
          </rPr>
          <t>Hoi Ting Chou</t>
        </r>
      </text>
    </comment>
    <comment ref="L32" authorId="0" shapeId="0" xr:uid="{00000000-0006-0000-1100-00005E000000}">
      <text>
        <r>
          <rPr>
            <sz val="10"/>
            <color rgb="FF000000"/>
            <rFont val="Arial"/>
            <scheme val="minor"/>
          </rPr>
          <t>沐芸 蔡</t>
        </r>
      </text>
    </comment>
    <comment ref="AB32" authorId="0" shapeId="0" xr:uid="{00000000-0006-0000-1100-00005F000000}">
      <text>
        <r>
          <rPr>
            <sz val="10"/>
            <color rgb="FF000000"/>
            <rFont val="Arial"/>
            <scheme val="minor"/>
          </rPr>
          <t>Billie Jean Espiritu</t>
        </r>
      </text>
    </comment>
    <comment ref="AC32" authorId="0" shapeId="0" xr:uid="{00000000-0006-0000-1100-000060000000}">
      <text>
        <r>
          <rPr>
            <sz val="10"/>
            <color rgb="FF000000"/>
            <rFont val="Arial"/>
            <scheme val="minor"/>
          </rPr>
          <t>Billie Jean Espiritu</t>
        </r>
      </text>
    </comment>
    <comment ref="B33" authorId="0" shapeId="0" xr:uid="{00000000-0006-0000-1100-000061000000}">
      <text>
        <r>
          <rPr>
            <sz val="10"/>
            <color rgb="FF000000"/>
            <rFont val="Arial"/>
            <scheme val="minor"/>
          </rPr>
          <t>CS20240330-Alexa-4天</t>
        </r>
      </text>
    </comment>
    <comment ref="C33" authorId="0" shapeId="0" xr:uid="{00000000-0006-0000-1100-000062000000}">
      <text>
        <r>
          <rPr>
            <sz val="10"/>
            <color rgb="FF000000"/>
            <rFont val="Arial"/>
            <scheme val="minor"/>
          </rPr>
          <t>CS20240330-Alexa-4天</t>
        </r>
      </text>
    </comment>
    <comment ref="D33" authorId="0" shapeId="0" xr:uid="{00000000-0006-0000-1100-000063000000}">
      <text>
        <r>
          <rPr>
            <sz val="10"/>
            <color rgb="FF000000"/>
            <rFont val="Arial"/>
            <scheme val="minor"/>
          </rPr>
          <t>CS20240330-Alexa-4天</t>
        </r>
      </text>
    </comment>
    <comment ref="E33" authorId="0" shapeId="0" xr:uid="{00000000-0006-0000-1100-000064000000}">
      <text>
        <r>
          <rPr>
            <sz val="10"/>
            <color rgb="FF000000"/>
            <rFont val="Arial"/>
            <scheme val="minor"/>
          </rPr>
          <t>CS20240330-Alexa-4天</t>
        </r>
      </text>
    </comment>
    <comment ref="H33" authorId="0" shapeId="0" xr:uid="{00000000-0006-0000-1100-000065000000}">
      <text>
        <r>
          <rPr>
            <sz val="10"/>
            <color rgb="FF000000"/>
            <rFont val="Arial"/>
            <scheme val="minor"/>
          </rPr>
          <t>0407-CS20240407
Mary Haefling</t>
        </r>
      </text>
    </comment>
    <comment ref="P33" authorId="0" shapeId="0" xr:uid="{00000000-0006-0000-1100-000066000000}">
      <text>
        <r>
          <rPr>
            <sz val="10"/>
            <color rgb="FF000000"/>
            <rFont val="Arial"/>
            <scheme val="minor"/>
          </rPr>
          <t>思又 王</t>
        </r>
      </text>
    </comment>
    <comment ref="Q34" authorId="0" shapeId="0" xr:uid="{00000000-0006-0000-1100-000067000000}">
      <text>
        <r>
          <rPr>
            <sz val="10"/>
            <color rgb="FF000000"/>
            <rFont val="Arial"/>
            <scheme val="minor"/>
          </rPr>
          <t>Jenny Ely</t>
        </r>
      </text>
    </comment>
    <comment ref="R34" authorId="0" shapeId="0" xr:uid="{00000000-0006-0000-1100-000068000000}">
      <text>
        <r>
          <rPr>
            <sz val="10"/>
            <color rgb="FF000000"/>
            <rFont val="Arial"/>
            <scheme val="minor"/>
          </rPr>
          <t>Judith Ha</t>
        </r>
      </text>
    </comment>
    <comment ref="T34" authorId="0" shapeId="0" xr:uid="{00000000-0006-0000-1100-000069000000}">
      <text>
        <r>
          <rPr>
            <sz val="10"/>
            <color rgb="FF000000"/>
            <rFont val="Arial"/>
            <scheme val="minor"/>
          </rPr>
          <t>Gabriella Conti 様</t>
        </r>
      </text>
    </comment>
    <comment ref="G36" authorId="0" shapeId="0" xr:uid="{00000000-0006-0000-1100-00006A000000}">
      <text>
        <r>
          <rPr>
            <sz val="10"/>
            <color rgb="FF000000"/>
            <rFont val="Arial"/>
            <scheme val="minor"/>
          </rPr>
          <t>CS20240406- Hema</t>
        </r>
      </text>
    </comment>
    <comment ref="H36" authorId="0" shapeId="0" xr:uid="{00000000-0006-0000-1100-00006B000000}">
      <text>
        <r>
          <rPr>
            <sz val="10"/>
            <color rgb="FF000000"/>
            <rFont val="Arial"/>
            <scheme val="minor"/>
          </rPr>
          <t>CS20240406- Hema</t>
        </r>
      </text>
    </comment>
    <comment ref="V36" authorId="0" shapeId="0" xr:uid="{00000000-0006-0000-1100-00006C000000}">
      <text>
        <r>
          <rPr>
            <sz val="10"/>
            <color rgb="FF000000"/>
            <rFont val="Arial"/>
            <scheme val="minor"/>
          </rPr>
          <t>CS20240412-Levina</t>
        </r>
      </text>
    </comment>
    <comment ref="G37" authorId="0" shapeId="0" xr:uid="{00000000-0006-0000-1100-00006D000000}">
      <text>
        <r>
          <rPr>
            <sz val="10"/>
            <color rgb="FF000000"/>
            <rFont val="Arial"/>
            <scheme val="minor"/>
          </rPr>
          <t>孟潔 林</t>
        </r>
      </text>
    </comment>
    <comment ref="J39" authorId="0" shapeId="0" xr:uid="{00000000-0006-0000-1100-00006E000000}">
      <text>
        <r>
          <rPr>
            <sz val="10"/>
            <color rgb="FF000000"/>
            <rFont val="Arial"/>
            <scheme val="minor"/>
          </rPr>
          <t>0409GT20240411-Huynh-2天-WIliam</t>
        </r>
      </text>
    </comment>
    <comment ref="K39" authorId="0" shapeId="0" xr:uid="{00000000-0006-0000-1100-00006F000000}">
      <text>
        <r>
          <rPr>
            <sz val="10"/>
            <color rgb="FF000000"/>
            <rFont val="Arial"/>
            <scheme val="minor"/>
          </rPr>
          <t>0409GT20240411-Huynh-2天-WIliam</t>
        </r>
      </text>
    </comment>
    <comment ref="M40" authorId="0" shapeId="0" xr:uid="{00000000-0006-0000-1100-000070000000}">
      <text>
        <r>
          <rPr>
            <sz val="10"/>
            <color rgb="FF000000"/>
            <rFont val="Arial"/>
            <scheme val="minor"/>
          </rPr>
          <t>Yvonne Ho</t>
        </r>
      </text>
    </comment>
    <comment ref="V45" authorId="0" shapeId="0" xr:uid="{00000000-0006-0000-1100-000071000000}">
      <text>
        <r>
          <rPr>
            <sz val="10"/>
            <color rgb="FF000000"/>
            <rFont val="Arial"/>
            <scheme val="minor"/>
          </rPr>
          <t>秋安 潘</t>
        </r>
      </text>
    </comment>
    <comment ref="M47" authorId="0" shapeId="0" xr:uid="{00000000-0006-0000-1100-000072000000}">
      <text>
        <r>
          <rPr>
            <sz val="10"/>
            <color rgb="FF000000"/>
            <rFont val="Arial"/>
            <scheme val="minor"/>
          </rPr>
          <t>MF24041201TH</t>
        </r>
      </text>
    </comment>
    <comment ref="N47" authorId="0" shapeId="0" xr:uid="{00000000-0006-0000-1100-000073000000}">
      <text>
        <r>
          <rPr>
            <sz val="10"/>
            <color rgb="FF000000"/>
            <rFont val="Arial"/>
            <scheme val="minor"/>
          </rPr>
          <t>MF24041201TH</t>
        </r>
      </text>
    </comment>
    <comment ref="L56" authorId="0" shapeId="0" xr:uid="{00000000-0006-0000-1100-000074000000}">
      <text>
        <r>
          <rPr>
            <sz val="10"/>
            <color rgb="FF000000"/>
            <rFont val="Arial"/>
            <scheme val="minor"/>
          </rPr>
          <t>Kar Yee Lim</t>
        </r>
      </text>
    </comment>
    <comment ref="P56" authorId="0" shapeId="0" xr:uid="{00000000-0006-0000-1100-000075000000}">
      <text>
        <r>
          <rPr>
            <sz val="10"/>
            <color rgb="FF000000"/>
            <rFont val="Arial"/>
            <scheme val="minor"/>
          </rPr>
          <t>Zhen Yu Ong</t>
        </r>
      </text>
    </comment>
    <comment ref="R56" authorId="0" shapeId="0" xr:uid="{00000000-0006-0000-1100-000076000000}">
      <text>
        <r>
          <rPr>
            <sz val="10"/>
            <color rgb="FF000000"/>
            <rFont val="Arial"/>
            <scheme val="minor"/>
          </rPr>
          <t>Judith Ha</t>
        </r>
      </text>
    </comment>
    <comment ref="S56" authorId="0" shapeId="0" xr:uid="{00000000-0006-0000-1100-000077000000}">
      <text>
        <r>
          <rPr>
            <sz val="10"/>
            <color rgb="FF000000"/>
            <rFont val="Arial"/>
            <scheme val="minor"/>
          </rPr>
          <t>YAHSIN FAN</t>
        </r>
      </text>
    </comment>
    <comment ref="X58" authorId="0" shapeId="0" xr:uid="{00000000-0006-0000-1100-000078000000}">
      <text>
        <r>
          <rPr>
            <sz val="10"/>
            <color rgb="FF000000"/>
            <rFont val="Arial"/>
            <scheme val="minor"/>
          </rPr>
          <t>CS20240421-Ying</t>
        </r>
      </text>
    </comment>
    <comment ref="Q59" authorId="0" shapeId="0" xr:uid="{00000000-0006-0000-1100-000079000000}">
      <text>
        <r>
          <rPr>
            <sz val="10"/>
            <color rgb="FF000000"/>
            <rFont val="Arial"/>
            <scheme val="minor"/>
          </rPr>
          <t>思又 王</t>
        </r>
      </text>
    </comment>
    <comment ref="T60" authorId="0" shapeId="0" xr:uid="{00000000-0006-0000-1100-00007A000000}">
      <text>
        <r>
          <rPr>
            <sz val="10"/>
            <color rgb="FF000000"/>
            <rFont val="Arial"/>
            <scheme val="minor"/>
          </rPr>
          <t>Gabriella Conti 様</t>
        </r>
      </text>
    </comment>
    <comment ref="C62" authorId="0" shapeId="0" xr:uid="{00000000-0006-0000-1100-00007B000000}">
      <text>
        <r>
          <rPr>
            <sz val="10"/>
            <color rgb="FF000000"/>
            <rFont val="Arial"/>
            <scheme val="minor"/>
          </rPr>
          <t>CS20240402- James</t>
        </r>
      </text>
    </comment>
    <comment ref="F62" authorId="0" shapeId="0" xr:uid="{00000000-0006-0000-1100-00007C000000}">
      <text>
        <r>
          <rPr>
            <sz val="10"/>
            <color rgb="FF000000"/>
            <rFont val="Arial"/>
            <scheme val="minor"/>
          </rPr>
          <t>采心 陳</t>
        </r>
      </text>
    </comment>
    <comment ref="G62" authorId="0" shapeId="0" xr:uid="{00000000-0006-0000-1100-00007D000000}">
      <text>
        <r>
          <rPr>
            <sz val="10"/>
            <color rgb="FF000000"/>
            <rFont val="Arial"/>
            <scheme val="minor"/>
          </rPr>
          <t>CS20240406- Hema</t>
        </r>
      </text>
    </comment>
    <comment ref="H62" authorId="0" shapeId="0" xr:uid="{00000000-0006-0000-1100-00007E000000}">
      <text>
        <r>
          <rPr>
            <sz val="10"/>
            <color rgb="FF000000"/>
            <rFont val="Arial"/>
            <scheme val="minor"/>
          </rPr>
          <t>CS20240406- Hema</t>
        </r>
      </text>
    </comment>
    <comment ref="K62" authorId="0" shapeId="0" xr:uid="{00000000-0006-0000-1100-00007F000000}">
      <text>
        <r>
          <rPr>
            <sz val="10"/>
            <color rgb="FF000000"/>
            <rFont val="Arial"/>
            <scheme val="minor"/>
          </rPr>
          <t>TsuiLing Hsu</t>
        </r>
      </text>
    </comment>
    <comment ref="L62" authorId="0" shapeId="0" xr:uid="{00000000-0006-0000-1100-000080000000}">
      <text>
        <r>
          <rPr>
            <sz val="10"/>
            <color rgb="FF000000"/>
            <rFont val="Arial"/>
            <scheme val="minor"/>
          </rPr>
          <t>沐芸 蔡</t>
        </r>
      </text>
    </comment>
    <comment ref="M62" authorId="0" shapeId="0" xr:uid="{00000000-0006-0000-1100-000081000000}">
      <text>
        <r>
          <rPr>
            <sz val="10"/>
            <color rgb="FF000000"/>
            <rFont val="Arial"/>
            <scheme val="minor"/>
          </rPr>
          <t>Yvonne Ho</t>
        </r>
      </text>
    </comment>
    <comment ref="N62" authorId="0" shapeId="0" xr:uid="{00000000-0006-0000-1100-000082000000}">
      <text>
        <r>
          <rPr>
            <sz val="10"/>
            <color rgb="FF000000"/>
            <rFont val="Arial"/>
            <scheme val="minor"/>
          </rPr>
          <t>CS20240413-Lisa</t>
        </r>
      </text>
    </comment>
    <comment ref="Q62" authorId="0" shapeId="0" xr:uid="{00000000-0006-0000-1100-000083000000}">
      <text>
        <r>
          <rPr>
            <sz val="10"/>
            <color rgb="FF000000"/>
            <rFont val="Arial"/>
            <scheme val="minor"/>
          </rPr>
          <t>Judith Ha</t>
        </r>
      </text>
    </comment>
    <comment ref="V62" authorId="0" shapeId="0" xr:uid="{00000000-0006-0000-1100-000084000000}">
      <text>
        <r>
          <rPr>
            <sz val="10"/>
            <color rgb="FF000000"/>
            <rFont val="Arial"/>
            <scheme val="minor"/>
          </rPr>
          <t>CS20240421-Ying</t>
        </r>
      </text>
    </comment>
    <comment ref="AB62" authorId="0" shapeId="0" xr:uid="{00000000-0006-0000-1100-000085000000}">
      <text>
        <r>
          <rPr>
            <sz val="10"/>
            <color rgb="FF000000"/>
            <rFont val="Arial"/>
            <scheme val="minor"/>
          </rPr>
          <t>yuhsin Cheng</t>
        </r>
      </text>
    </comment>
    <comment ref="AC62" authorId="0" shapeId="0" xr:uid="{00000000-0006-0000-1100-000086000000}">
      <text>
        <r>
          <rPr>
            <sz val="10"/>
            <color rgb="FF000000"/>
            <rFont val="Arial"/>
            <scheme val="minor"/>
          </rPr>
          <t>賴宜青</t>
        </r>
      </text>
    </comment>
    <comment ref="AD62" authorId="0" shapeId="0" xr:uid="{00000000-0006-0000-1100-000087000000}">
      <text>
        <r>
          <rPr>
            <sz val="10"/>
            <color rgb="FF000000"/>
            <rFont val="Arial"/>
            <scheme val="minor"/>
          </rPr>
          <t>賴宜青</t>
        </r>
      </text>
    </comment>
    <comment ref="Z63" authorId="0" shapeId="0" xr:uid="{00000000-0006-0000-1100-000088000000}">
      <text>
        <r>
          <rPr>
            <sz val="10"/>
            <color rgb="FF000000"/>
            <rFont val="Arial"/>
            <scheme val="minor"/>
          </rPr>
          <t>Jing Wen Pang</t>
        </r>
      </text>
    </comment>
    <comment ref="AD63" authorId="0" shapeId="0" xr:uid="{00000000-0006-0000-1100-000089000000}">
      <text>
        <r>
          <rPr>
            <sz val="10"/>
            <color rgb="FF000000"/>
            <rFont val="Arial"/>
            <scheme val="minor"/>
          </rPr>
          <t>Date:24/3/24
Name: Alice Goh Yi Lin
Hp:+60 16-965 5832
Rec: A30426</t>
        </r>
      </text>
    </comment>
    <comment ref="D64" authorId="0" shapeId="0" xr:uid="{00000000-0006-0000-1100-00008A000000}">
      <text>
        <r>
          <rPr>
            <sz val="10"/>
            <color rgb="FF000000"/>
            <rFont val="Arial"/>
            <scheme val="minor"/>
          </rPr>
          <t>藝婷 陳</t>
        </r>
      </text>
    </comment>
    <comment ref="I64" authorId="0" shapeId="0" xr:uid="{00000000-0006-0000-1100-00008B000000}">
      <text>
        <r>
          <rPr>
            <sz val="10"/>
            <color rgb="FF000000"/>
            <rFont val="Arial"/>
            <scheme val="minor"/>
          </rPr>
          <t>Chia-Ling Chang</t>
        </r>
      </text>
    </comment>
    <comment ref="J64" authorId="0" shapeId="0" xr:uid="{00000000-0006-0000-1100-00008C000000}">
      <text>
        <r>
          <rPr>
            <sz val="10"/>
            <color rgb="FF000000"/>
            <rFont val="Arial"/>
            <scheme val="minor"/>
          </rPr>
          <t>Chia-Ling Chang</t>
        </r>
      </text>
    </comment>
    <comment ref="K64" authorId="0" shapeId="0" xr:uid="{00000000-0006-0000-1100-00008D000000}">
      <text>
        <r>
          <rPr>
            <sz val="10"/>
            <color rgb="FF000000"/>
            <rFont val="Arial"/>
            <scheme val="minor"/>
          </rPr>
          <t>CS20240410-Sebastian</t>
        </r>
      </text>
    </comment>
    <comment ref="AA64" authorId="0" shapeId="0" xr:uid="{00000000-0006-0000-1100-00008E000000}">
      <text>
        <r>
          <rPr>
            <sz val="10"/>
            <color rgb="FF000000"/>
            <rFont val="Arial"/>
            <scheme val="minor"/>
          </rPr>
          <t>CS20240426-Siang</t>
        </r>
      </text>
    </comment>
    <comment ref="D65" authorId="0" shapeId="0" xr:uid="{00000000-0006-0000-1100-00008F000000}">
      <text>
        <r>
          <rPr>
            <sz val="10"/>
            <color rgb="FF000000"/>
            <rFont val="Arial"/>
            <scheme val="minor"/>
          </rPr>
          <t>Iok Mui Chan</t>
        </r>
      </text>
    </comment>
    <comment ref="K65" authorId="0" shapeId="0" xr:uid="{00000000-0006-0000-1100-000090000000}">
      <text>
        <r>
          <rPr>
            <sz val="10"/>
            <color rgb="FF000000"/>
            <rFont val="Arial"/>
            <scheme val="minor"/>
          </rPr>
          <t>CS20240410-Liquan</t>
        </r>
      </text>
    </comment>
    <comment ref="C66" authorId="0" shapeId="0" xr:uid="{00000000-0006-0000-1100-000091000000}">
      <text>
        <r>
          <rPr>
            <sz val="10"/>
            <color rgb="FF000000"/>
            <rFont val="Arial"/>
            <scheme val="minor"/>
          </rPr>
          <t>3:00-18:00半日包</t>
        </r>
      </text>
    </comment>
    <comment ref="G66" authorId="0" shapeId="0" xr:uid="{00000000-0006-0000-1100-000092000000}">
      <text>
        <r>
          <rPr>
            <sz val="10"/>
            <color rgb="FF000000"/>
            <rFont val="Arial"/>
            <scheme val="minor"/>
          </rPr>
          <t>Hou Man Yuk</t>
        </r>
      </text>
    </comment>
    <comment ref="I66" authorId="0" shapeId="0" xr:uid="{00000000-0006-0000-1100-000093000000}">
      <text>
        <r>
          <rPr>
            <sz val="10"/>
            <color rgb="FF000000"/>
            <rFont val="Arial"/>
            <scheme val="minor"/>
          </rPr>
          <t>Name: SIM Lee Lee
Hp: 012-3540779</t>
        </r>
      </text>
    </comment>
    <comment ref="J66" authorId="0" shapeId="0" xr:uid="{00000000-0006-0000-1100-000094000000}">
      <text>
        <r>
          <rPr>
            <sz val="10"/>
            <color rgb="FF000000"/>
            <rFont val="Arial"/>
            <scheme val="minor"/>
          </rPr>
          <t>CS20240410-Cynthia</t>
        </r>
      </text>
    </comment>
    <comment ref="V66" authorId="0" shapeId="0" xr:uid="{00000000-0006-0000-1100-000095000000}">
      <text>
        <r>
          <rPr>
            <sz val="10"/>
            <color rgb="FF000000"/>
            <rFont val="Arial"/>
            <scheme val="minor"/>
          </rPr>
          <t>Chee Yin See Germaine</t>
        </r>
      </text>
    </comment>
    <comment ref="P67" authorId="0" shapeId="0" xr:uid="{00000000-0006-0000-1100-000096000000}">
      <text>
        <r>
          <rPr>
            <sz val="10"/>
            <color rgb="FF000000"/>
            <rFont val="Arial"/>
            <scheme val="minor"/>
          </rPr>
          <t>思又 王</t>
        </r>
      </text>
    </comment>
    <comment ref="Q67" authorId="0" shapeId="0" xr:uid="{00000000-0006-0000-1100-000097000000}">
      <text>
        <r>
          <rPr>
            <sz val="10"/>
            <color rgb="FF000000"/>
            <rFont val="Arial"/>
            <scheme val="minor"/>
          </rPr>
          <t>Judith Ha</t>
        </r>
      </text>
    </comment>
    <comment ref="S67" authorId="0" shapeId="0" xr:uid="{00000000-0006-0000-1100-000098000000}">
      <text>
        <r>
          <rPr>
            <sz val="10"/>
            <color rgb="FF000000"/>
            <rFont val="Arial"/>
            <scheme val="minor"/>
          </rPr>
          <t>Irien Wijaya</t>
        </r>
      </text>
    </comment>
    <comment ref="O68" authorId="0" shapeId="0" xr:uid="{00000000-0006-0000-1100-000099000000}">
      <text>
        <r>
          <rPr>
            <sz val="10"/>
            <color rgb="FF000000"/>
            <rFont val="Arial"/>
            <scheme val="minor"/>
          </rPr>
          <t>思又 王</t>
        </r>
      </text>
    </comment>
    <comment ref="P68" authorId="0" shapeId="0" xr:uid="{00000000-0006-0000-1100-00009A000000}">
      <text>
        <r>
          <rPr>
            <sz val="10"/>
            <color rgb="FF000000"/>
            <rFont val="Arial"/>
            <scheme val="minor"/>
          </rPr>
          <t>思又 王</t>
        </r>
      </text>
    </comment>
    <comment ref="Q68" authorId="0" shapeId="0" xr:uid="{00000000-0006-0000-1100-00009B000000}">
      <text>
        <r>
          <rPr>
            <sz val="10"/>
            <color rgb="FF000000"/>
            <rFont val="Arial"/>
            <scheme val="minor"/>
          </rPr>
          <t>思又 王</t>
        </r>
      </text>
    </comment>
    <comment ref="R68" authorId="0" shapeId="0" xr:uid="{00000000-0006-0000-1100-00009C000000}">
      <text>
        <r>
          <rPr>
            <sz val="10"/>
            <color rgb="FF000000"/>
            <rFont val="Arial"/>
            <scheme val="minor"/>
          </rPr>
          <t>思又 王</t>
        </r>
      </text>
    </comment>
    <comment ref="S68" authorId="0" shapeId="0" xr:uid="{00000000-0006-0000-1100-00009D000000}">
      <text>
        <r>
          <rPr>
            <sz val="10"/>
            <color rgb="FF000000"/>
            <rFont val="Arial"/>
            <scheme val="minor"/>
          </rPr>
          <t>思又 王</t>
        </r>
      </text>
    </comment>
    <comment ref="AC68" authorId="0" shapeId="0" xr:uid="{00000000-0006-0000-1100-00009E000000}">
      <text>
        <r>
          <rPr>
            <sz val="10"/>
            <color rgb="FF000000"/>
            <rFont val="Arial"/>
            <scheme val="minor"/>
          </rPr>
          <t>功富 李</t>
        </r>
      </text>
    </comment>
    <comment ref="AD68" authorId="0" shapeId="0" xr:uid="{00000000-0006-0000-1100-00009F000000}">
      <text>
        <r>
          <rPr>
            <sz val="10"/>
            <color rgb="FF000000"/>
            <rFont val="Arial"/>
            <scheme val="minor"/>
          </rPr>
          <t>Name: Yim Pui Ling 
Hp: 0133407128 / 0123303201</t>
        </r>
      </text>
    </comment>
    <comment ref="I69" authorId="0" shapeId="0" xr:uid="{00000000-0006-0000-1100-0000A0000000}">
      <text>
        <r>
          <rPr>
            <sz val="10"/>
            <color rgb="FF000000"/>
            <rFont val="Arial"/>
            <scheme val="minor"/>
          </rPr>
          <t>子瑜 刘</t>
        </r>
      </text>
    </comment>
    <comment ref="L69" authorId="0" shapeId="0" xr:uid="{00000000-0006-0000-1100-0000A1000000}">
      <text>
        <r>
          <rPr>
            <sz val="10"/>
            <color rgb="FF000000"/>
            <rFont val="Arial"/>
            <scheme val="minor"/>
          </rPr>
          <t>CS20240411-Sebastian</t>
        </r>
      </text>
    </comment>
    <comment ref="M69" authorId="0" shapeId="0" xr:uid="{00000000-0006-0000-1100-0000A2000000}">
      <text>
        <r>
          <rPr>
            <sz val="10"/>
            <color rgb="FF000000"/>
            <rFont val="Arial"/>
            <scheme val="minor"/>
          </rPr>
          <t>CS20240411-Sebastian</t>
        </r>
      </text>
    </comment>
    <comment ref="W69" authorId="0" shapeId="0" xr:uid="{00000000-0006-0000-1100-0000A3000000}">
      <text>
        <r>
          <rPr>
            <sz val="10"/>
            <color rgb="FF000000"/>
            <rFont val="Arial"/>
            <scheme val="minor"/>
          </rPr>
          <t>Ting ya Wen</t>
        </r>
      </text>
    </comment>
    <comment ref="AB69" authorId="0" shapeId="0" xr:uid="{00000000-0006-0000-1100-0000A4000000}">
      <text>
        <r>
          <rPr>
            <sz val="10"/>
            <color rgb="FF000000"/>
            <rFont val="Arial"/>
            <scheme val="minor"/>
          </rPr>
          <t>妍珅 吳</t>
        </r>
      </text>
    </comment>
    <comment ref="W71" authorId="0" shapeId="0" xr:uid="{00000000-0006-0000-1100-0000A5000000}">
      <text>
        <r>
          <rPr>
            <sz val="10"/>
            <color rgb="FF000000"/>
            <rFont val="Arial"/>
            <scheme val="minor"/>
          </rPr>
          <t>李建峰</t>
        </r>
      </text>
    </comment>
    <comment ref="X71" authorId="0" shapeId="0" xr:uid="{00000000-0006-0000-1100-0000A6000000}">
      <text>
        <r>
          <rPr>
            <sz val="10"/>
            <color rgb="FF000000"/>
            <rFont val="Arial"/>
            <scheme val="minor"/>
          </rPr>
          <t>李建峰</t>
        </r>
      </text>
    </comment>
    <comment ref="L72" authorId="0" shapeId="0" xr:uid="{00000000-0006-0000-1100-0000A7000000}">
      <text>
        <r>
          <rPr>
            <sz val="10"/>
            <color rgb="FF000000"/>
            <rFont val="Arial"/>
            <scheme val="minor"/>
          </rPr>
          <t>CS20240411- Dan</t>
        </r>
      </text>
    </comment>
    <comment ref="Q72" authorId="0" shapeId="0" xr:uid="{00000000-0006-0000-1100-0000A8000000}">
      <text>
        <r>
          <rPr>
            <sz val="10"/>
            <color rgb="FF000000"/>
            <rFont val="Arial"/>
            <scheme val="minor"/>
          </rPr>
          <t>Maria Tunku Sabri</t>
        </r>
      </text>
    </comment>
    <comment ref="S72" authorId="0" shapeId="0" xr:uid="{00000000-0006-0000-1100-0000A9000000}">
      <text>
        <r>
          <rPr>
            <sz val="10"/>
            <color rgb="FF000000"/>
            <rFont val="Arial"/>
            <scheme val="minor"/>
          </rPr>
          <t>13:00</t>
        </r>
      </text>
    </comment>
    <comment ref="M74" authorId="0" shapeId="0" xr:uid="{00000000-0006-0000-1100-0000AA000000}">
      <text>
        <r>
          <rPr>
            <sz val="10"/>
            <color rgb="FF000000"/>
            <rFont val="Arial"/>
            <scheme val="minor"/>
          </rPr>
          <t>MF24041201TH</t>
        </r>
      </text>
    </comment>
    <comment ref="N74" authorId="0" shapeId="0" xr:uid="{00000000-0006-0000-1100-0000AB000000}">
      <text>
        <r>
          <rPr>
            <sz val="10"/>
            <color rgb="FF000000"/>
            <rFont val="Arial"/>
            <scheme val="minor"/>
          </rPr>
          <t>MF24041201TH</t>
        </r>
      </text>
    </comment>
    <comment ref="W74" authorId="0" shapeId="0" xr:uid="{00000000-0006-0000-1100-0000AC000000}">
      <text>
        <r>
          <rPr>
            <sz val="10"/>
            <color rgb="FF000000"/>
            <rFont val="Arial"/>
            <scheme val="minor"/>
          </rPr>
          <t>秋安 潘</t>
        </r>
      </text>
    </comment>
    <comment ref="AB74" authorId="0" shapeId="0" xr:uid="{00000000-0006-0000-1100-0000AD000000}">
      <text>
        <r>
          <rPr>
            <sz val="10"/>
            <color rgb="FF000000"/>
            <rFont val="Arial"/>
            <scheme val="minor"/>
          </rPr>
          <t>CS20240427-Wayne</t>
        </r>
      </text>
    </comment>
    <comment ref="AC74" authorId="0" shapeId="0" xr:uid="{00000000-0006-0000-1100-0000AE000000}">
      <text>
        <r>
          <rPr>
            <sz val="10"/>
            <color rgb="FF000000"/>
            <rFont val="Arial"/>
            <scheme val="minor"/>
          </rPr>
          <t>Billie Jean Espiritu</t>
        </r>
      </text>
    </comment>
    <comment ref="C75" authorId="0" shapeId="0" xr:uid="{00000000-0006-0000-1100-0000AF000000}">
      <text>
        <r>
          <rPr>
            <sz val="10"/>
            <color rgb="FF000000"/>
            <rFont val="Arial"/>
            <scheme val="minor"/>
          </rPr>
          <t xml:space="preserve">Carmen Chak </t>
        </r>
      </text>
    </comment>
    <comment ref="D75" authorId="0" shapeId="0" xr:uid="{00000000-0006-0000-1100-0000B0000000}">
      <text>
        <r>
          <rPr>
            <sz val="10"/>
            <color rgb="FF000000"/>
            <rFont val="Arial"/>
            <scheme val="minor"/>
          </rPr>
          <t xml:space="preserve">グループ名：Fedorova </t>
        </r>
      </text>
    </comment>
    <comment ref="E75" authorId="0" shapeId="0" xr:uid="{00000000-0006-0000-1100-0000B1000000}">
      <text>
        <r>
          <rPr>
            <sz val="10"/>
            <color rgb="FF000000"/>
            <rFont val="Arial"/>
            <scheme val="minor"/>
          </rPr>
          <t>CS20240404-Rosalind-7天-
接站姓名: Rosalind Wong</t>
        </r>
      </text>
    </comment>
    <comment ref="F75" authorId="0" shapeId="0" xr:uid="{00000000-0006-0000-1100-0000B2000000}">
      <text>
        <r>
          <rPr>
            <sz val="10"/>
            <color rgb="FF000000"/>
            <rFont val="Arial"/>
            <scheme val="minor"/>
          </rPr>
          <t>CS20240404-Rosalind-7天-
接站姓名: Rosalind Wong</t>
        </r>
      </text>
    </comment>
    <comment ref="G75" authorId="0" shapeId="0" xr:uid="{00000000-0006-0000-1100-0000B3000000}">
      <text>
        <r>
          <rPr>
            <sz val="10"/>
            <color rgb="FF000000"/>
            <rFont val="Arial"/>
            <scheme val="minor"/>
          </rPr>
          <t>孟潔 林</t>
        </r>
      </text>
    </comment>
    <comment ref="J75" authorId="0" shapeId="0" xr:uid="{00000000-0006-0000-1100-0000B4000000}">
      <text>
        <r>
          <rPr>
            <sz val="10"/>
            <color rgb="FF000000"/>
            <rFont val="Arial"/>
            <scheme val="minor"/>
          </rPr>
          <t>CS20240409-Sheryl</t>
        </r>
      </text>
    </comment>
    <comment ref="Q75" authorId="0" shapeId="0" xr:uid="{00000000-0006-0000-1100-0000B5000000}">
      <text>
        <r>
          <rPr>
            <sz val="10"/>
            <color rgb="FF000000"/>
            <rFont val="Arial"/>
            <scheme val="minor"/>
          </rPr>
          <t>MF24041401TH</t>
        </r>
      </text>
    </comment>
    <comment ref="R75" authorId="0" shapeId="0" xr:uid="{00000000-0006-0000-1100-0000B6000000}">
      <text>
        <r>
          <rPr>
            <sz val="10"/>
            <color rgb="FF000000"/>
            <rFont val="Arial"/>
            <scheme val="minor"/>
          </rPr>
          <t>MF24041401TH</t>
        </r>
      </text>
    </comment>
    <comment ref="S75" authorId="0" shapeId="0" xr:uid="{00000000-0006-0000-1100-0000B7000000}">
      <text>
        <r>
          <rPr>
            <sz val="10"/>
            <color rgb="FF000000"/>
            <rFont val="Arial"/>
            <scheme val="minor"/>
          </rPr>
          <t>MF24041401TH</t>
        </r>
      </text>
    </comment>
    <comment ref="AE75" authorId="0" shapeId="0" xr:uid="{00000000-0006-0000-1100-0000B8000000}">
      <text>
        <r>
          <rPr>
            <sz val="10"/>
            <color rgb="FF000000"/>
            <rFont val="Arial"/>
            <scheme val="minor"/>
          </rPr>
          <t>ABIGAIL＋NADEZHDA</t>
        </r>
      </text>
    </comment>
    <comment ref="B76" authorId="0" shapeId="0" xr:uid="{00000000-0006-0000-1100-0000B9000000}">
      <text>
        <r>
          <rPr>
            <sz val="10"/>
            <color rgb="FF000000"/>
            <rFont val="Arial"/>
            <scheme val="minor"/>
          </rPr>
          <t>CS20240330-Alexa-4天</t>
        </r>
      </text>
    </comment>
    <comment ref="C76" authorId="0" shapeId="0" xr:uid="{00000000-0006-0000-1100-0000BA000000}">
      <text>
        <r>
          <rPr>
            <sz val="10"/>
            <color rgb="FF000000"/>
            <rFont val="Arial"/>
            <scheme val="minor"/>
          </rPr>
          <t>CS20240330-Alexa-4天</t>
        </r>
      </text>
    </comment>
    <comment ref="D76" authorId="0" shapeId="0" xr:uid="{00000000-0006-0000-1100-0000BB000000}">
      <text>
        <r>
          <rPr>
            <sz val="10"/>
            <color rgb="FF000000"/>
            <rFont val="Arial"/>
            <scheme val="minor"/>
          </rPr>
          <t>CS20240330-Alexa-4天</t>
        </r>
      </text>
    </comment>
    <comment ref="E76" authorId="0" shapeId="0" xr:uid="{00000000-0006-0000-1100-0000BC000000}">
      <text>
        <r>
          <rPr>
            <sz val="10"/>
            <color rgb="FF000000"/>
            <rFont val="Arial"/>
            <scheme val="minor"/>
          </rPr>
          <t>CS20240330-Alexa-4天</t>
        </r>
      </text>
    </comment>
    <comment ref="W76" authorId="0" shapeId="0" xr:uid="{00000000-0006-0000-1100-0000BD000000}">
      <text>
        <r>
          <rPr>
            <sz val="10"/>
            <color rgb="FF000000"/>
            <rFont val="Arial"/>
            <scheme val="minor"/>
          </rPr>
          <t>YI HSIN HSIAO</t>
        </r>
      </text>
    </comment>
    <comment ref="L77" authorId="0" shapeId="0" xr:uid="{00000000-0006-0000-1100-0000BE000000}">
      <text>
        <r>
          <rPr>
            <sz val="10"/>
            <color rgb="FF000000"/>
            <rFont val="Arial"/>
            <scheme val="minor"/>
          </rPr>
          <t>珮宜 陳</t>
        </r>
      </text>
    </comment>
    <comment ref="M77" authorId="0" shapeId="0" xr:uid="{00000000-0006-0000-1100-0000BF000000}">
      <text>
        <r>
          <rPr>
            <sz val="10"/>
            <color rgb="FF000000"/>
            <rFont val="Arial"/>
            <scheme val="minor"/>
          </rPr>
          <t>閩芝 鄭</t>
        </r>
      </text>
    </comment>
    <comment ref="O77" authorId="0" shapeId="0" xr:uid="{00000000-0006-0000-1100-0000C0000000}">
      <text>
        <r>
          <rPr>
            <sz val="10"/>
            <color rgb="FF000000"/>
            <rFont val="Arial"/>
            <scheme val="minor"/>
          </rPr>
          <t>CS20240414-Swathi</t>
        </r>
      </text>
    </comment>
    <comment ref="P77" authorId="0" shapeId="0" xr:uid="{00000000-0006-0000-1100-0000C1000000}">
      <text>
        <r>
          <rPr>
            <sz val="10"/>
            <color rgb="FF000000"/>
            <rFont val="Arial"/>
            <scheme val="minor"/>
          </rPr>
          <t>0414-CS20240414-Raymond</t>
        </r>
      </text>
    </comment>
    <comment ref="X77" authorId="0" shapeId="0" xr:uid="{00000000-0006-0000-1100-0000C2000000}">
      <text>
        <r>
          <rPr>
            <sz val="10"/>
            <color rgb="FF000000"/>
            <rFont val="Arial"/>
            <scheme val="minor"/>
          </rPr>
          <t>CS20240423-Jennifer-3天</t>
        </r>
      </text>
    </comment>
    <comment ref="Y77" authorId="0" shapeId="0" xr:uid="{00000000-0006-0000-1100-0000C3000000}">
      <text>
        <r>
          <rPr>
            <sz val="10"/>
            <color rgb="FF000000"/>
            <rFont val="Arial"/>
            <scheme val="minor"/>
          </rPr>
          <t>CS20240423-Jennifer-3天</t>
        </r>
      </text>
    </comment>
    <comment ref="Z77" authorId="0" shapeId="0" xr:uid="{00000000-0006-0000-1100-0000C4000000}">
      <text>
        <r>
          <rPr>
            <sz val="10"/>
            <color rgb="FF000000"/>
            <rFont val="Arial"/>
            <scheme val="minor"/>
          </rPr>
          <t>CS20240423-Jennifer-3天</t>
        </r>
      </text>
    </comment>
    <comment ref="D78" authorId="0" shapeId="0" xr:uid="{00000000-0006-0000-1100-0000C5000000}">
      <text>
        <r>
          <rPr>
            <sz val="10"/>
            <color rgb="FF000000"/>
            <rFont val="Arial"/>
            <scheme val="minor"/>
          </rPr>
          <t>CS20240403-Panya-2</t>
        </r>
      </text>
    </comment>
    <comment ref="E78" authorId="0" shapeId="0" xr:uid="{00000000-0006-0000-1100-0000C6000000}">
      <text>
        <r>
          <rPr>
            <sz val="10"/>
            <color rgb="FF000000"/>
            <rFont val="Arial"/>
            <scheme val="minor"/>
          </rPr>
          <t>CS20240403-Panya-2</t>
        </r>
      </text>
    </comment>
    <comment ref="L78" authorId="0" shapeId="0" xr:uid="{00000000-0006-0000-1100-0000C7000000}">
      <text>
        <r>
          <rPr>
            <sz val="10"/>
            <color rgb="FF000000"/>
            <rFont val="Arial"/>
            <scheme val="minor"/>
          </rPr>
          <t>CS20240411-Raguram</t>
        </r>
      </text>
    </comment>
    <comment ref="N78" authorId="0" shapeId="0" xr:uid="{00000000-0006-0000-1100-0000C8000000}">
      <text>
        <r>
          <rPr>
            <sz val="10"/>
            <color rgb="FF000000"/>
            <rFont val="Arial"/>
            <scheme val="minor"/>
          </rPr>
          <t>CS20240413-Michael</t>
        </r>
      </text>
    </comment>
    <comment ref="AA78" authorId="0" shapeId="0" xr:uid="{00000000-0006-0000-1100-0000C9000000}">
      <text>
        <r>
          <rPr>
            <sz val="10"/>
            <color rgb="FF000000"/>
            <rFont val="Arial"/>
            <scheme val="minor"/>
          </rPr>
          <t>CS20240426-Jimmy</t>
        </r>
      </text>
    </comment>
    <comment ref="E79" authorId="0" shapeId="0" xr:uid="{00000000-0006-0000-1100-0000CA000000}">
      <text>
        <r>
          <rPr>
            <sz val="10"/>
            <color rgb="FF000000"/>
            <rFont val="Arial"/>
            <scheme val="minor"/>
          </rPr>
          <t>CS20240326-Shauna</t>
        </r>
      </text>
    </comment>
    <comment ref="Q79" authorId="0" shapeId="0" xr:uid="{00000000-0006-0000-1100-0000CB000000}">
      <text>
        <r>
          <rPr>
            <sz val="10"/>
            <color rgb="FF000000"/>
            <rFont val="Arial"/>
            <scheme val="minor"/>
          </rPr>
          <t>MF24041602TH</t>
        </r>
      </text>
    </comment>
    <comment ref="S79" authorId="0" shapeId="0" xr:uid="{00000000-0006-0000-1100-0000CC000000}">
      <text>
        <r>
          <rPr>
            <sz val="10"/>
            <color rgb="FF000000"/>
            <rFont val="Arial"/>
            <scheme val="minor"/>
          </rPr>
          <t>MF24041602TH</t>
        </r>
      </text>
    </comment>
    <comment ref="T79" authorId="0" shapeId="0" xr:uid="{00000000-0006-0000-1100-0000CD000000}">
      <text>
        <r>
          <rPr>
            <sz val="10"/>
            <color rgb="FF000000"/>
            <rFont val="Arial"/>
            <scheme val="minor"/>
          </rPr>
          <t>CS20240411-Glotera</t>
        </r>
      </text>
    </comment>
    <comment ref="V79" authorId="0" shapeId="0" xr:uid="{00000000-0006-0000-1100-0000CE000000}">
      <text>
        <r>
          <rPr>
            <sz val="10"/>
            <color rgb="FF000000"/>
            <rFont val="Arial"/>
            <scheme val="minor"/>
          </rPr>
          <t>秋安 潘</t>
        </r>
      </text>
    </comment>
    <comment ref="AB79" authorId="0" shapeId="0" xr:uid="{00000000-0006-0000-1100-0000CF000000}">
      <text>
        <r>
          <rPr>
            <sz val="10"/>
            <color rgb="FF000000"/>
            <rFont val="Arial"/>
            <scheme val="minor"/>
          </rPr>
          <t>Billie Jean Espiritu</t>
        </r>
      </text>
    </comment>
    <comment ref="AC79" authorId="0" shapeId="0" xr:uid="{00000000-0006-0000-1100-0000D0000000}">
      <text>
        <r>
          <rPr>
            <sz val="10"/>
            <color rgb="FF000000"/>
            <rFont val="Arial"/>
            <scheme val="minor"/>
          </rPr>
          <t>Ling Chu Wang</t>
        </r>
      </text>
    </comment>
    <comment ref="J81" authorId="0" shapeId="0" xr:uid="{00000000-0006-0000-1100-0000D1000000}">
      <text>
        <r>
          <rPr>
            <sz val="10"/>
            <color rgb="FF000000"/>
            <rFont val="Arial"/>
            <scheme val="minor"/>
          </rPr>
          <t>0409GT20240411-Huynh-2天-WIliam</t>
        </r>
      </text>
    </comment>
    <comment ref="K81" authorId="0" shapeId="0" xr:uid="{00000000-0006-0000-1100-0000D2000000}">
      <text>
        <r>
          <rPr>
            <sz val="10"/>
            <color rgb="FF000000"/>
            <rFont val="Arial"/>
            <scheme val="minor"/>
          </rPr>
          <t>0409GT20240411-Huynh-2天-WIliam</t>
        </r>
      </text>
    </comment>
    <comment ref="V81" authorId="0" shapeId="0" xr:uid="{00000000-0006-0000-1100-0000D3000000}">
      <text>
        <r>
          <rPr>
            <sz val="10"/>
            <color rgb="FF000000"/>
            <rFont val="Arial"/>
            <scheme val="minor"/>
          </rPr>
          <t>CS20240412-Levina</t>
        </r>
      </text>
    </comment>
    <comment ref="AB81" authorId="0" shapeId="0" xr:uid="{00000000-0006-0000-1100-0000D4000000}">
      <text>
        <r>
          <rPr>
            <sz val="10"/>
            <color rgb="FF000000"/>
            <rFont val="Arial"/>
            <scheme val="minor"/>
          </rPr>
          <t>Date:29/3/24
Name: Curie Liang
Hp: 012 7992404
Rec : A30432</t>
        </r>
      </text>
    </comment>
    <comment ref="E84" authorId="0" shapeId="0" xr:uid="{00000000-0006-0000-1100-0000D5000000}">
      <text>
        <r>
          <rPr>
            <sz val="10"/>
            <color rgb="FF000000"/>
            <rFont val="Arial"/>
            <scheme val="minor"/>
          </rPr>
          <t>CS20240404-Lan-</t>
        </r>
      </text>
    </comment>
    <comment ref="F85" authorId="0" shapeId="0" xr:uid="{00000000-0006-0000-1100-0000D6000000}">
      <text>
        <r>
          <rPr>
            <sz val="10"/>
            <color rgb="FF000000"/>
            <rFont val="Arial"/>
            <scheme val="minor"/>
          </rPr>
          <t>CS20240322-Sharon
Sharon Fiedler</t>
        </r>
      </text>
    </comment>
    <comment ref="G85" authorId="0" shapeId="0" xr:uid="{00000000-0006-0000-1100-0000D7000000}">
      <text>
        <r>
          <rPr>
            <sz val="10"/>
            <color rgb="FF000000"/>
            <rFont val="Arial"/>
            <scheme val="minor"/>
          </rPr>
          <t>CS20240404-Rosalind-7天-
接站姓名: Rosalind Wong</t>
        </r>
      </text>
    </comment>
    <comment ref="AB85" authorId="0" shapeId="0" xr:uid="{00000000-0006-0000-1100-0000D8000000}">
      <text>
        <r>
          <rPr>
            <sz val="10"/>
            <color rgb="FF000000"/>
            <rFont val="Arial"/>
            <scheme val="minor"/>
          </rPr>
          <t>CS20240427-Shannon-</t>
        </r>
      </text>
    </comment>
    <comment ref="B86" authorId="0" shapeId="0" xr:uid="{00000000-0006-0000-1100-0000D9000000}">
      <text>
        <r>
          <rPr>
            <sz val="10"/>
            <color rgb="FF000000"/>
            <rFont val="Arial"/>
            <scheme val="minor"/>
          </rPr>
          <t>CS20240325-Louella</t>
        </r>
      </text>
    </comment>
    <comment ref="H87" authorId="0" shapeId="0" xr:uid="{00000000-0006-0000-1100-0000DA000000}">
      <text>
        <r>
          <rPr>
            <sz val="10"/>
            <color rgb="FF000000"/>
            <rFont val="Arial"/>
            <scheme val="minor"/>
          </rPr>
          <t>0407-CS20240407
Mary Haefling</t>
        </r>
      </text>
    </comment>
    <comment ref="J87" authorId="0" shapeId="0" xr:uid="{00000000-0006-0000-1100-0000DB000000}">
      <text>
        <r>
          <rPr>
            <sz val="10"/>
            <color rgb="FF000000"/>
            <rFont val="Arial"/>
            <scheme val="minor"/>
          </rPr>
          <t>CS202400409-Kenneth</t>
        </r>
      </text>
    </comment>
    <comment ref="G89" authorId="0" shapeId="0" xr:uid="{00000000-0006-0000-1100-0000DC000000}">
      <text>
        <r>
          <rPr>
            <sz val="10"/>
            <color rgb="FF000000"/>
            <rFont val="Arial"/>
            <scheme val="minor"/>
          </rPr>
          <t>Tania Litani</t>
        </r>
      </text>
    </comment>
    <comment ref="H89" authorId="0" shapeId="0" xr:uid="{00000000-0006-0000-1100-0000DD000000}">
      <text>
        <r>
          <rPr>
            <sz val="10"/>
            <color rgb="FF000000"/>
            <rFont val="Arial"/>
            <scheme val="minor"/>
          </rPr>
          <t>CS20240407-Erwin</t>
        </r>
      </text>
    </comment>
    <comment ref="I89" authorId="0" shapeId="0" xr:uid="{00000000-0006-0000-1100-0000DE000000}">
      <text>
        <r>
          <rPr>
            <sz val="10"/>
            <color rgb="FF000000"/>
            <rFont val="Arial"/>
            <scheme val="minor"/>
          </rPr>
          <t>CS20240407-Erwin</t>
        </r>
      </text>
    </comment>
    <comment ref="U89" authorId="0" shapeId="0" xr:uid="{00000000-0006-0000-1100-0000DF000000}">
      <text>
        <r>
          <rPr>
            <sz val="10"/>
            <color rgb="FF000000"/>
            <rFont val="Arial"/>
            <scheme val="minor"/>
          </rPr>
          <t>珮淇 王</t>
        </r>
      </text>
    </comment>
    <comment ref="AA89" authorId="0" shapeId="0" xr:uid="{00000000-0006-0000-1100-0000E0000000}">
      <text>
        <r>
          <rPr>
            <sz val="10"/>
            <color rgb="FF000000"/>
            <rFont val="Arial"/>
            <scheme val="minor"/>
          </rPr>
          <t>Hoi Ting Chou</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C4" authorId="0" shapeId="0" xr:uid="{00000000-0006-0000-1200-000001000000}">
      <text>
        <r>
          <rPr>
            <sz val="10"/>
            <color rgb="FF000000"/>
            <rFont val="Arial"/>
            <scheme val="minor"/>
          </rPr>
          <t>Chor Cheow Ng</t>
        </r>
      </text>
    </comment>
    <comment ref="D4" authorId="0" shapeId="0" xr:uid="{00000000-0006-0000-1200-000002000000}">
      <text>
        <r>
          <rPr>
            <sz val="10"/>
            <color rgb="FF000000"/>
            <rFont val="Arial"/>
            <scheme val="minor"/>
          </rPr>
          <t>子墨 王</t>
        </r>
      </text>
    </comment>
    <comment ref="X4" authorId="0" shapeId="0" xr:uid="{00000000-0006-0000-1200-000003000000}">
      <text>
        <r>
          <rPr>
            <sz val="10"/>
            <color rgb="FF000000"/>
            <rFont val="Arial"/>
            <scheme val="minor"/>
          </rPr>
          <t>Ting I Wang</t>
        </r>
      </text>
    </comment>
    <comment ref="Y4" authorId="0" shapeId="0" xr:uid="{00000000-0006-0000-1200-000004000000}">
      <text>
        <r>
          <rPr>
            <sz val="10"/>
            <color rgb="FF000000"/>
            <rFont val="Arial"/>
            <scheme val="minor"/>
          </rPr>
          <t>CS20240323- David</t>
        </r>
      </text>
    </comment>
    <comment ref="D5" authorId="0" shapeId="0" xr:uid="{00000000-0006-0000-1200-000005000000}">
      <text>
        <r>
          <rPr>
            <sz val="10"/>
            <color rgb="FF000000"/>
            <rFont val="Arial"/>
            <scheme val="minor"/>
          </rPr>
          <t>WEN XIN ONG</t>
        </r>
      </text>
    </comment>
    <comment ref="Z5" authorId="0" shapeId="0" xr:uid="{00000000-0006-0000-1200-000006000000}">
      <text>
        <r>
          <rPr>
            <sz val="10"/>
            <color rgb="FF000000"/>
            <rFont val="Arial"/>
            <scheme val="minor"/>
          </rPr>
          <t xml:space="preserve">Shu Ting Lam
</t>
        </r>
      </text>
    </comment>
    <comment ref="AA7" authorId="0" shapeId="0" xr:uid="{00000000-0006-0000-1200-000007000000}">
      <text>
        <r>
          <rPr>
            <sz val="10"/>
            <color rgb="FF000000"/>
            <rFont val="Arial"/>
            <scheme val="minor"/>
          </rPr>
          <t>宜軒 吳</t>
        </r>
      </text>
    </comment>
    <comment ref="X8" authorId="0" shapeId="0" xr:uid="{00000000-0006-0000-1200-000008000000}">
      <text>
        <r>
          <rPr>
            <sz val="10"/>
            <color rgb="FF000000"/>
            <rFont val="Arial"/>
            <scheme val="minor"/>
          </rPr>
          <t>Earthy Soontornwipart</t>
        </r>
      </text>
    </comment>
    <comment ref="B12" authorId="0" shapeId="0" xr:uid="{00000000-0006-0000-1200-000009000000}">
      <text>
        <r>
          <rPr>
            <sz val="10"/>
            <color rgb="FF000000"/>
            <rFont val="Arial"/>
            <scheme val="minor"/>
          </rPr>
          <t>需求途中不换司机</t>
        </r>
      </text>
    </comment>
    <comment ref="Q14" authorId="0" shapeId="0" xr:uid="{00000000-0006-0000-1200-00000A000000}">
      <text>
        <r>
          <rPr>
            <sz val="10"/>
            <color rgb="FF000000"/>
            <rFont val="Arial"/>
            <scheme val="minor"/>
          </rPr>
          <t>2024/03/16 9：00～17：00 都内観光 ミニバン
	発：都内ホテル/着：当日指示（Cody Legge様）</t>
        </r>
      </text>
    </comment>
    <comment ref="C15" authorId="0" shapeId="0" xr:uid="{00000000-0006-0000-1200-00000B000000}">
      <text>
        <r>
          <rPr>
            <sz val="10"/>
            <color rgb="FF000000"/>
            <rFont val="Arial"/>
            <scheme val="minor"/>
          </rPr>
          <t>Po Ju Kung</t>
        </r>
      </text>
    </comment>
    <comment ref="O15" authorId="0" shapeId="0" xr:uid="{00000000-0006-0000-1200-00000C000000}">
      <text>
        <r>
          <rPr>
            <sz val="10"/>
            <color rgb="FF000000"/>
            <rFont val="Arial"/>
            <scheme val="minor"/>
          </rPr>
          <t>思綺 朱
數:10人 (8大2小)
 3/9-3/14 日本東京行</t>
        </r>
      </text>
    </comment>
    <comment ref="P15" authorId="0" shapeId="0" xr:uid="{00000000-0006-0000-1200-00000D000000}">
      <text>
        <r>
          <rPr>
            <sz val="10"/>
            <color rgb="FF000000"/>
            <rFont val="Arial"/>
            <scheme val="minor"/>
          </rPr>
          <t>YAO WEN SU</t>
        </r>
      </text>
    </comment>
    <comment ref="AD15" authorId="0" shapeId="0" xr:uid="{00000000-0006-0000-1200-00000E000000}">
      <text>
        <r>
          <rPr>
            <sz val="10"/>
            <color rgb="FF000000"/>
            <rFont val="Arial"/>
            <scheme val="minor"/>
          </rPr>
          <t>Shu Phing</t>
        </r>
      </text>
    </comment>
    <comment ref="AE15" authorId="0" shapeId="0" xr:uid="{00000000-0006-0000-1200-00000F000000}">
      <text>
        <r>
          <rPr>
            <sz val="10"/>
            <color rgb="FF000000"/>
            <rFont val="Arial"/>
            <scheme val="minor"/>
          </rPr>
          <t>Shu Phing</t>
        </r>
      </text>
    </comment>
    <comment ref="AF15" authorId="0" shapeId="0" xr:uid="{00000000-0006-0000-1200-000010000000}">
      <text>
        <r>
          <rPr>
            <sz val="10"/>
            <color rgb="FF000000"/>
            <rFont val="Arial"/>
            <scheme val="minor"/>
          </rPr>
          <t>Shu Phing</t>
        </r>
      </text>
    </comment>
    <comment ref="W16" authorId="0" shapeId="0" xr:uid="{00000000-0006-0000-1200-000011000000}">
      <text>
        <r>
          <rPr>
            <sz val="10"/>
            <color rgb="FF000000"/>
            <rFont val="Arial"/>
            <scheme val="minor"/>
          </rPr>
          <t xml:space="preserve">Makeeva </t>
        </r>
      </text>
    </comment>
    <comment ref="O17" authorId="0" shapeId="0" xr:uid="{00000000-0006-0000-1200-000012000000}">
      <text>
        <r>
          <rPr>
            <sz val="10"/>
            <color rgb="FF000000"/>
            <rFont val="Arial"/>
            <scheme val="minor"/>
          </rPr>
          <t>CS20240311-Rebeccah
Rebeccah Pruet</t>
        </r>
      </text>
    </comment>
    <comment ref="B18" authorId="0" shapeId="0" xr:uid="{00000000-0006-0000-1200-000013000000}">
      <text>
        <r>
          <rPr>
            <sz val="10"/>
            <color rgb="FF000000"/>
            <rFont val="Arial"/>
            <scheme val="minor"/>
          </rPr>
          <t>ETS-240229-TT4</t>
        </r>
      </text>
    </comment>
    <comment ref="C18" authorId="0" shapeId="0" xr:uid="{00000000-0006-0000-1200-000014000000}">
      <text>
        <r>
          <rPr>
            <sz val="10"/>
            <color rgb="FF000000"/>
            <rFont val="Arial"/>
            <scheme val="minor"/>
          </rPr>
          <t>ETS-240229-TT4</t>
        </r>
      </text>
    </comment>
    <comment ref="D18" authorId="0" shapeId="0" xr:uid="{00000000-0006-0000-1200-000015000000}">
      <text>
        <r>
          <rPr>
            <sz val="10"/>
            <color rgb="FF000000"/>
            <rFont val="Arial"/>
            <scheme val="minor"/>
          </rPr>
          <t>ETS-240229-TT4</t>
        </r>
      </text>
    </comment>
    <comment ref="F18" authorId="0" shapeId="0" xr:uid="{00000000-0006-0000-1200-000016000000}">
      <text>
        <r>
          <rPr>
            <sz val="10"/>
            <color rgb="FF000000"/>
            <rFont val="Arial"/>
            <scheme val="minor"/>
          </rPr>
          <t>JEANNETH AGUILAR</t>
        </r>
      </text>
    </comment>
    <comment ref="G18" authorId="0" shapeId="0" xr:uid="{00000000-0006-0000-1200-000017000000}">
      <text>
        <r>
          <rPr>
            <sz val="10"/>
            <color rgb="FF000000"/>
            <rFont val="Arial"/>
            <scheme val="minor"/>
          </rPr>
          <t>TYO04HA240306BJ</t>
        </r>
      </text>
    </comment>
    <comment ref="H18" authorId="0" shapeId="0" xr:uid="{00000000-0006-0000-1200-000018000000}">
      <text>
        <r>
          <rPr>
            <sz val="10"/>
            <color rgb="FF000000"/>
            <rFont val="Arial"/>
            <scheme val="minor"/>
          </rPr>
          <t>TYO04HA240306BJ</t>
        </r>
      </text>
    </comment>
    <comment ref="I18" authorId="0" shapeId="0" xr:uid="{00000000-0006-0000-1200-000019000000}">
      <text>
        <r>
          <rPr>
            <sz val="10"/>
            <color rgb="FF000000"/>
            <rFont val="Arial"/>
            <scheme val="minor"/>
          </rPr>
          <t>TYO04HA240306BJ</t>
        </r>
      </text>
    </comment>
    <comment ref="M18" authorId="0" shapeId="0" xr:uid="{00000000-0006-0000-1200-00001A000000}">
      <text>
        <r>
          <rPr>
            <sz val="10"/>
            <color rgb="FF000000"/>
            <rFont val="Arial"/>
            <scheme val="minor"/>
          </rPr>
          <t>Date:5/3/24
Rec: A30414
Name:Baby Wong
Hp:0108888185</t>
        </r>
      </text>
    </comment>
    <comment ref="N18" authorId="0" shapeId="0" xr:uid="{00000000-0006-0000-1200-00001B000000}">
      <text>
        <r>
          <rPr>
            <sz val="10"/>
            <color rgb="FF000000"/>
            <rFont val="Arial"/>
            <scheme val="minor"/>
          </rPr>
          <t>Date:5/3/24
Rec: A30414
Name:Baby Wong
Hp:0108888185</t>
        </r>
      </text>
    </comment>
    <comment ref="P18" authorId="0" shapeId="0" xr:uid="{00000000-0006-0000-1200-00001C000000}">
      <text>
        <r>
          <rPr>
            <sz val="10"/>
            <color rgb="FF000000"/>
            <rFont val="Arial"/>
            <scheme val="minor"/>
          </rPr>
          <t>TYO02HA240315A</t>
        </r>
      </text>
    </comment>
    <comment ref="Q18" authorId="0" shapeId="0" xr:uid="{00000000-0006-0000-1200-00001D000000}">
      <text>
        <r>
          <rPr>
            <sz val="10"/>
            <color rgb="FF000000"/>
            <rFont val="Arial"/>
            <scheme val="minor"/>
          </rPr>
          <t>TYO02HA240315A</t>
        </r>
      </text>
    </comment>
    <comment ref="T18" authorId="0" shapeId="0" xr:uid="{00000000-0006-0000-1200-00001E000000}">
      <text>
        <r>
          <rPr>
            <sz val="10"/>
            <color rgb="FF000000"/>
            <rFont val="Arial"/>
            <scheme val="minor"/>
          </rPr>
          <t>CS20240319   Laura Thorne</t>
        </r>
      </text>
    </comment>
    <comment ref="V18" authorId="0" shapeId="0" xr:uid="{00000000-0006-0000-1200-00001F000000}">
      <text>
        <r>
          <rPr>
            <sz val="10"/>
            <color rgb="FF000000"/>
            <rFont val="Arial"/>
            <scheme val="minor"/>
          </rPr>
          <t>Emma Egorova</t>
        </r>
      </text>
    </comment>
    <comment ref="W18" authorId="0" shapeId="0" xr:uid="{00000000-0006-0000-1200-000020000000}">
      <text>
        <r>
          <rPr>
            <sz val="10"/>
            <color rgb="FF000000"/>
            <rFont val="Arial"/>
            <scheme val="minor"/>
          </rPr>
          <t>Emma Egorova</t>
        </r>
      </text>
    </comment>
    <comment ref="Z18" authorId="0" shapeId="0" xr:uid="{00000000-0006-0000-1200-000021000000}">
      <text>
        <r>
          <rPr>
            <sz val="10"/>
            <color rgb="FF000000"/>
            <rFont val="Arial"/>
            <scheme val="minor"/>
          </rPr>
          <t>璟含 林</t>
        </r>
      </text>
    </comment>
    <comment ref="AA18" authorId="0" shapeId="0" xr:uid="{00000000-0006-0000-1200-000022000000}">
      <text>
        <r>
          <rPr>
            <sz val="10"/>
            <color rgb="FF000000"/>
            <rFont val="Arial"/>
            <scheme val="minor"/>
          </rPr>
          <t xml:space="preserve">CS20240323-Silvia </t>
        </r>
      </text>
    </comment>
    <comment ref="I19" authorId="0" shapeId="0" xr:uid="{00000000-0006-0000-1200-000023000000}">
      <text>
        <r>
          <rPr>
            <sz val="10"/>
            <color rgb="FF000000"/>
            <rFont val="Arial"/>
            <scheme val="minor"/>
          </rPr>
          <t>CS20240308-Jellaine</t>
        </r>
      </text>
    </comment>
    <comment ref="R19" authorId="0" shapeId="0" xr:uid="{00000000-0006-0000-1200-000024000000}">
      <text>
        <r>
          <rPr>
            <sz val="10"/>
            <color rgb="FF000000"/>
            <rFont val="Arial"/>
            <scheme val="minor"/>
          </rPr>
          <t>CS20240317-Mike-4天
接站标志: Mike De Leon</t>
        </r>
      </text>
    </comment>
    <comment ref="S19" authorId="0" shapeId="0" xr:uid="{00000000-0006-0000-1200-000025000000}">
      <text>
        <r>
          <rPr>
            <sz val="10"/>
            <color rgb="FF000000"/>
            <rFont val="Arial"/>
            <scheme val="minor"/>
          </rPr>
          <t>CS20240317-Mike-4天
接站标志: Mike De Leon</t>
        </r>
      </text>
    </comment>
    <comment ref="T19" authorId="0" shapeId="0" xr:uid="{00000000-0006-0000-1200-000026000000}">
      <text>
        <r>
          <rPr>
            <sz val="10"/>
            <color rgb="FF000000"/>
            <rFont val="Arial"/>
            <scheme val="minor"/>
          </rPr>
          <t>CS20240317-Mike-4天
接站标志: Mike De Leon</t>
        </r>
      </text>
    </comment>
    <comment ref="U19" authorId="0" shapeId="0" xr:uid="{00000000-0006-0000-1200-000027000000}">
      <text>
        <r>
          <rPr>
            <sz val="10"/>
            <color rgb="FF000000"/>
            <rFont val="Arial"/>
            <scheme val="minor"/>
          </rPr>
          <t>CS20240317-Mike-4天
接站标志: Mike De Leon</t>
        </r>
      </text>
    </comment>
    <comment ref="V19" authorId="0" shapeId="0" xr:uid="{00000000-0006-0000-1200-000028000000}">
      <text>
        <r>
          <rPr>
            <sz val="10"/>
            <color rgb="FF000000"/>
            <rFont val="Arial"/>
            <scheme val="minor"/>
          </rPr>
          <t>CS20240317-Mike-2
接站标志: Mike De Leon</t>
        </r>
      </text>
    </comment>
    <comment ref="W19" authorId="0" shapeId="0" xr:uid="{00000000-0006-0000-1200-000029000000}">
      <text>
        <r>
          <rPr>
            <sz val="10"/>
            <color rgb="FF000000"/>
            <rFont val="Arial"/>
            <scheme val="minor"/>
          </rPr>
          <t>CS20240317-Mike-2
接站标志: Mike De Leon</t>
        </r>
      </text>
    </comment>
    <comment ref="Y19" authorId="0" shapeId="0" xr:uid="{00000000-0006-0000-1200-00002A000000}">
      <text>
        <r>
          <rPr>
            <sz val="10"/>
            <color rgb="FF000000"/>
            <rFont val="Arial"/>
            <scheme val="minor"/>
          </rPr>
          <t xml:space="preserve">3月24日 东京-箱根往返的阿尔法 包车一日 </t>
        </r>
      </text>
    </comment>
    <comment ref="AF19" authorId="0" shapeId="0" xr:uid="{00000000-0006-0000-1200-00002B000000}">
      <text>
        <r>
          <rPr>
            <sz val="10"/>
            <color rgb="FF000000"/>
            <rFont val="Arial"/>
            <scheme val="minor"/>
          </rPr>
          <t>CS20240331-Roner</t>
        </r>
      </text>
    </comment>
    <comment ref="H20" authorId="0" shapeId="0" xr:uid="{00000000-0006-0000-1200-00002C000000}">
      <text>
        <r>
          <rPr>
            <sz val="10"/>
            <color rgb="FF000000"/>
            <rFont val="Arial"/>
            <scheme val="minor"/>
          </rPr>
          <t>SIN LEE PECK</t>
        </r>
      </text>
    </comment>
    <comment ref="S20" authorId="0" shapeId="0" xr:uid="{00000000-0006-0000-1200-00002D000000}">
      <text>
        <r>
          <rPr>
            <sz val="10"/>
            <color rgb="FF000000"/>
            <rFont val="Arial"/>
            <scheme val="minor"/>
          </rPr>
          <t>雅真 施</t>
        </r>
      </text>
    </comment>
    <comment ref="T20" authorId="0" shapeId="0" xr:uid="{00000000-0006-0000-1200-00002E000000}">
      <text>
        <r>
          <rPr>
            <sz val="10"/>
            <color rgb="FF000000"/>
            <rFont val="Arial"/>
            <scheme val="minor"/>
          </rPr>
          <t>CS20240319- Supapim</t>
        </r>
      </text>
    </comment>
    <comment ref="V20" authorId="0" shapeId="0" xr:uid="{00000000-0006-0000-1200-00002F000000}">
      <text>
        <r>
          <rPr>
            <sz val="10"/>
            <color rgb="FF000000"/>
            <rFont val="Arial"/>
            <scheme val="minor"/>
          </rPr>
          <t>CS20240319- Supapim</t>
        </r>
      </text>
    </comment>
    <comment ref="AA20" authorId="0" shapeId="0" xr:uid="{00000000-0006-0000-1200-000030000000}">
      <text>
        <r>
          <rPr>
            <sz val="10"/>
            <color rgb="FF000000"/>
            <rFont val="Arial"/>
            <scheme val="minor"/>
          </rPr>
          <t>Kannie Yeung</t>
        </r>
      </text>
    </comment>
    <comment ref="AD20" authorId="0" shapeId="0" xr:uid="{00000000-0006-0000-1200-000031000000}">
      <text>
        <r>
          <rPr>
            <sz val="10"/>
            <color rgb="FF000000"/>
            <rFont val="Arial"/>
            <scheme val="minor"/>
          </rPr>
          <t>2024/03/29 9：00～17：00 都内観光</t>
        </r>
      </text>
    </comment>
    <comment ref="B21" authorId="0" shapeId="0" xr:uid="{00000000-0006-0000-1200-000032000000}">
      <text>
        <r>
          <rPr>
            <sz val="10"/>
            <color rgb="FF000000"/>
            <rFont val="Arial"/>
            <scheme val="minor"/>
          </rPr>
          <t>ETS-240224-JQ-TK6</t>
        </r>
      </text>
    </comment>
    <comment ref="D21" authorId="0" shapeId="0" xr:uid="{00000000-0006-0000-1200-000033000000}">
      <text>
        <r>
          <rPr>
            <sz val="10"/>
            <color rgb="FF000000"/>
            <rFont val="Arial"/>
            <scheme val="minor"/>
          </rPr>
          <t>Date. 31/7/23
Name. Lim Tze Im 
016-4533916</t>
        </r>
      </text>
    </comment>
    <comment ref="E21" authorId="0" shapeId="0" xr:uid="{00000000-0006-0000-1200-000034000000}">
      <text>
        <r>
          <rPr>
            <sz val="10"/>
            <color rgb="FF000000"/>
            <rFont val="Arial"/>
            <scheme val="minor"/>
          </rPr>
          <t>Date. 31/7/23
Name. Lim Tze Im 
016-4533916</t>
        </r>
      </text>
    </comment>
    <comment ref="F21" authorId="0" shapeId="0" xr:uid="{00000000-0006-0000-1200-000035000000}">
      <text>
        <r>
          <rPr>
            <sz val="10"/>
            <color rgb="FF000000"/>
            <rFont val="Arial"/>
            <scheme val="minor"/>
          </rPr>
          <t>Date. 31/7/23
Name. Lim Tze Im 
016-4533916</t>
        </r>
      </text>
    </comment>
    <comment ref="H21" authorId="0" shapeId="0" xr:uid="{00000000-0006-0000-1200-000036000000}">
      <text>
        <r>
          <rPr>
            <sz val="10"/>
            <color rgb="FF000000"/>
            <rFont val="Arial"/>
            <scheme val="minor"/>
          </rPr>
          <t>Date. 31/7/23
Name. Lim Tze Im 
016-4533916</t>
        </r>
      </text>
    </comment>
    <comment ref="I21" authorId="0" shapeId="0" xr:uid="{00000000-0006-0000-1200-000037000000}">
      <text>
        <r>
          <rPr>
            <sz val="10"/>
            <color rgb="FF000000"/>
            <rFont val="Arial"/>
            <scheme val="minor"/>
          </rPr>
          <t>Date. 31/7/23
Name. Lim Tze Im 
016-4533916</t>
        </r>
      </text>
    </comment>
    <comment ref="S21" authorId="0" shapeId="0" xr:uid="{00000000-0006-0000-1200-000038000000}">
      <text>
        <r>
          <rPr>
            <sz val="10"/>
            <color rgb="FF000000"/>
            <rFont val="Arial"/>
            <scheme val="minor"/>
          </rPr>
          <t>Yuchun Chang</t>
        </r>
      </text>
    </comment>
    <comment ref="X21" authorId="0" shapeId="0" xr:uid="{00000000-0006-0000-1200-000039000000}">
      <text>
        <r>
          <rPr>
            <sz val="10"/>
            <color rgb="FF000000"/>
            <rFont val="Arial"/>
            <scheme val="minor"/>
          </rPr>
          <t>Chen Cl</t>
        </r>
      </text>
    </comment>
    <comment ref="AA21" authorId="0" shapeId="0" xr:uid="{00000000-0006-0000-1200-00003A000000}">
      <text>
        <r>
          <rPr>
            <sz val="10"/>
            <color rgb="FF000000"/>
            <rFont val="Arial"/>
            <scheme val="minor"/>
          </rPr>
          <t>CS20240323- David</t>
        </r>
      </text>
    </comment>
    <comment ref="AB21" authorId="0" shapeId="0" xr:uid="{00000000-0006-0000-1200-00003B000000}">
      <text>
        <r>
          <rPr>
            <sz val="10"/>
            <color rgb="FF000000"/>
            <rFont val="Arial"/>
            <scheme val="minor"/>
          </rPr>
          <t>CS20240323- David</t>
        </r>
      </text>
    </comment>
    <comment ref="I23" authorId="0" shapeId="0" xr:uid="{00000000-0006-0000-1200-00003C000000}">
      <text>
        <r>
          <rPr>
            <sz val="10"/>
            <color rgb="FF000000"/>
            <rFont val="Arial"/>
            <scheme val="minor"/>
          </rPr>
          <t>晏琳 葉</t>
        </r>
      </text>
    </comment>
    <comment ref="AA23" authorId="0" shapeId="0" xr:uid="{00000000-0006-0000-1200-00003D000000}">
      <text>
        <r>
          <rPr>
            <sz val="10"/>
            <color rgb="FF000000"/>
            <rFont val="Arial"/>
            <scheme val="minor"/>
          </rPr>
          <t xml:space="preserve">I Hsuan Wu
</t>
        </r>
      </text>
    </comment>
    <comment ref="B24" authorId="0" shapeId="0" xr:uid="{00000000-0006-0000-1200-00003E000000}">
      <text>
        <r>
          <rPr>
            <sz val="10"/>
            <color rgb="FF000000"/>
            <rFont val="Arial"/>
            <scheme val="minor"/>
          </rPr>
          <t>需求途中不换司机</t>
        </r>
      </text>
    </comment>
    <comment ref="C24" authorId="0" shapeId="0" xr:uid="{00000000-0006-0000-1200-00003F000000}">
      <text>
        <r>
          <rPr>
            <sz val="10"/>
            <color rgb="FF000000"/>
            <rFont val="Arial"/>
            <scheme val="minor"/>
          </rPr>
          <t>CS20240301- Alia</t>
        </r>
      </text>
    </comment>
    <comment ref="F24" authorId="0" shapeId="0" xr:uid="{00000000-0006-0000-1200-000040000000}">
      <text>
        <r>
          <rPr>
            <sz val="10"/>
            <color rgb="FF000000"/>
            <rFont val="Arial"/>
            <scheme val="minor"/>
          </rPr>
          <t>CS20240301- Alia</t>
        </r>
      </text>
    </comment>
    <comment ref="H24" authorId="0" shapeId="0" xr:uid="{00000000-0006-0000-1200-000041000000}">
      <text>
        <r>
          <rPr>
            <sz val="10"/>
            <color rgb="FF000000"/>
            <rFont val="Arial"/>
            <scheme val="minor"/>
          </rPr>
          <t>CS20240301- Alia</t>
        </r>
      </text>
    </comment>
    <comment ref="J24" authorId="0" shapeId="0" xr:uid="{00000000-0006-0000-1200-000042000000}">
      <text>
        <r>
          <rPr>
            <sz val="10"/>
            <color rgb="FF000000"/>
            <rFont val="Arial"/>
            <scheme val="minor"/>
          </rPr>
          <t>CS20240301- Alia</t>
        </r>
      </text>
    </comment>
    <comment ref="K24" authorId="0" shapeId="0" xr:uid="{00000000-0006-0000-1200-000043000000}">
      <text>
        <r>
          <rPr>
            <sz val="10"/>
            <color rgb="FF000000"/>
            <rFont val="Arial"/>
            <scheme val="minor"/>
          </rPr>
          <t>CS20240310-Manish</t>
        </r>
      </text>
    </comment>
    <comment ref="V24" authorId="0" shapeId="0" xr:uid="{00000000-0006-0000-1200-000044000000}">
      <text>
        <r>
          <rPr>
            <sz val="10"/>
            <color rgb="FF000000"/>
            <rFont val="Arial"/>
            <scheme val="minor"/>
          </rPr>
          <t>佳雯 蘇</t>
        </r>
      </text>
    </comment>
    <comment ref="AB24" authorId="0" shapeId="0" xr:uid="{00000000-0006-0000-1200-000045000000}">
      <text>
        <r>
          <rPr>
            <sz val="10"/>
            <color rgb="FF000000"/>
            <rFont val="Arial"/>
            <scheme val="minor"/>
          </rPr>
          <t>2024/03/27 9：00～13：00 都内観光 ミニバン</t>
        </r>
      </text>
    </comment>
    <comment ref="D25" authorId="0" shapeId="0" xr:uid="{00000000-0006-0000-1200-000046000000}">
      <text>
        <r>
          <rPr>
            <sz val="10"/>
            <color rgb="FF000000"/>
            <rFont val="Arial"/>
            <scheme val="minor"/>
          </rPr>
          <t>CS20240303-Gabriel</t>
        </r>
      </text>
    </comment>
    <comment ref="E25" authorId="0" shapeId="0" xr:uid="{00000000-0006-0000-1200-000047000000}">
      <text>
        <r>
          <rPr>
            <sz val="10"/>
            <color rgb="FF000000"/>
            <rFont val="Arial"/>
            <scheme val="minor"/>
          </rPr>
          <t>文君 胡</t>
        </r>
      </text>
    </comment>
    <comment ref="J25" authorId="0" shapeId="0" xr:uid="{00000000-0006-0000-1200-000048000000}">
      <text>
        <r>
          <rPr>
            <sz val="10"/>
            <color rgb="FF000000"/>
            <rFont val="Arial"/>
            <scheme val="minor"/>
          </rPr>
          <t>思綺 朱
數:10人 (8大2小)
 3/9-3/14 日本東京行</t>
        </r>
      </text>
    </comment>
    <comment ref="K25" authorId="0" shapeId="0" xr:uid="{00000000-0006-0000-1200-000049000000}">
      <text>
        <r>
          <rPr>
            <sz val="10"/>
            <color rgb="FF000000"/>
            <rFont val="Arial"/>
            <scheme val="minor"/>
          </rPr>
          <t>Wang, Ke Yi Wang, Tzu Ying</t>
        </r>
      </text>
    </comment>
    <comment ref="M25" authorId="0" shapeId="0" xr:uid="{00000000-0006-0000-1200-00004A000000}">
      <text>
        <r>
          <rPr>
            <sz val="10"/>
            <color rgb="FF000000"/>
            <rFont val="Arial"/>
            <scheme val="minor"/>
          </rPr>
          <t>CS20240311-Rebeccah
Rebeccah Pruet</t>
        </r>
      </text>
    </comment>
    <comment ref="N25" authorId="0" shapeId="0" xr:uid="{00000000-0006-0000-1200-00004B000000}">
      <text>
        <r>
          <rPr>
            <sz val="10"/>
            <color rgb="FF000000"/>
            <rFont val="Arial"/>
            <scheme val="minor"/>
          </rPr>
          <t>CS20240309-Anand-William-5天</t>
        </r>
      </text>
    </comment>
    <comment ref="O25" authorId="0" shapeId="0" xr:uid="{00000000-0006-0000-1200-00004C000000}">
      <text>
        <r>
          <rPr>
            <sz val="10"/>
            <color rgb="FF000000"/>
            <rFont val="Arial"/>
            <scheme val="minor"/>
          </rPr>
          <t>CS20240309-Anand-William-5天</t>
        </r>
      </text>
    </comment>
    <comment ref="P25" authorId="0" shapeId="0" xr:uid="{00000000-0006-0000-1200-00004D000000}">
      <text>
        <r>
          <rPr>
            <sz val="10"/>
            <color rgb="FF000000"/>
            <rFont val="Arial"/>
            <scheme val="minor"/>
          </rPr>
          <t>CS20240313-Terence</t>
        </r>
      </text>
    </comment>
    <comment ref="Q25" authorId="0" shapeId="0" xr:uid="{00000000-0006-0000-1200-00004E000000}">
      <text>
        <r>
          <rPr>
            <sz val="10"/>
            <color rgb="FF000000"/>
            <rFont val="Arial"/>
            <scheme val="minor"/>
          </rPr>
          <t>2名　箱根・強羅 佳ら久11:00――　ザ・リッツ・カールトン日光　</t>
        </r>
      </text>
    </comment>
    <comment ref="X25" authorId="0" shapeId="0" xr:uid="{00000000-0006-0000-1200-00004F000000}">
      <text>
        <r>
          <rPr>
            <sz val="10"/>
            <color rgb="FF000000"/>
            <rFont val="Arial"/>
            <scheme val="minor"/>
          </rPr>
          <t>0323-CS20240323-Joey-2天
 Joey</t>
        </r>
      </text>
    </comment>
    <comment ref="Y25" authorId="0" shapeId="0" xr:uid="{00000000-0006-0000-1200-000050000000}">
      <text>
        <r>
          <rPr>
            <sz val="10"/>
            <color rgb="FF000000"/>
            <rFont val="Arial"/>
            <scheme val="minor"/>
          </rPr>
          <t>0323-CS20240323-Joey-2天
 Joey</t>
        </r>
      </text>
    </comment>
    <comment ref="AA25" authorId="0" shapeId="0" xr:uid="{00000000-0006-0000-1200-000051000000}">
      <text>
        <r>
          <rPr>
            <sz val="10"/>
            <color rgb="FF000000"/>
            <rFont val="Arial"/>
            <scheme val="minor"/>
          </rPr>
          <t>Name:CHEW CHEE YING 
0124278662</t>
        </r>
      </text>
    </comment>
    <comment ref="AB25" authorId="0" shapeId="0" xr:uid="{00000000-0006-0000-1200-000052000000}">
      <text>
        <r>
          <rPr>
            <sz val="10"/>
            <color rgb="FF000000"/>
            <rFont val="Arial"/>
            <scheme val="minor"/>
          </rPr>
          <t>Name:CHEW CHEE YING 
0124278662</t>
        </r>
      </text>
    </comment>
    <comment ref="AD25" authorId="0" shapeId="0" xr:uid="{00000000-0006-0000-1200-000053000000}">
      <text>
        <r>
          <rPr>
            <sz val="10"/>
            <color rgb="FF000000"/>
            <rFont val="Arial"/>
            <scheme val="minor"/>
          </rPr>
          <t>2024/03/29 9：00～17：00 都内観光</t>
        </r>
      </text>
    </comment>
    <comment ref="L26" authorId="0" shapeId="0" xr:uid="{00000000-0006-0000-1200-000054000000}">
      <text>
        <r>
          <rPr>
            <sz val="10"/>
            <color rgb="FF000000"/>
            <rFont val="Arial"/>
            <scheme val="minor"/>
          </rPr>
          <t>CS20240308-Terence-2天</t>
        </r>
      </text>
    </comment>
    <comment ref="M26" authorId="0" shapeId="0" xr:uid="{00000000-0006-0000-1200-000055000000}">
      <text>
        <r>
          <rPr>
            <sz val="10"/>
            <color rgb="FF000000"/>
            <rFont val="Arial"/>
            <scheme val="minor"/>
          </rPr>
          <t>CS20240308-Terence-2天</t>
        </r>
      </text>
    </comment>
    <comment ref="O26" authorId="0" shapeId="0" xr:uid="{00000000-0006-0000-1200-000056000000}">
      <text>
        <r>
          <rPr>
            <sz val="10"/>
            <color rgb="FF000000"/>
            <rFont val="Arial"/>
            <scheme val="minor"/>
          </rPr>
          <t>CS20240311-Komsak</t>
        </r>
      </text>
    </comment>
    <comment ref="Q26" authorId="0" shapeId="0" xr:uid="{00000000-0006-0000-1200-000057000000}">
      <text>
        <r>
          <rPr>
            <sz val="10"/>
            <color rgb="FF000000"/>
            <rFont val="Arial"/>
            <scheme val="minor"/>
          </rPr>
          <t>6名　箱根・強羅 佳ら久 11:00 ---- 成田日航ホテル</t>
        </r>
      </text>
    </comment>
    <comment ref="E28" authorId="0" shapeId="0" xr:uid="{00000000-0006-0000-1200-000058000000}">
      <text>
        <r>
          <rPr>
            <sz val="10"/>
            <color rgb="FF000000"/>
            <rFont val="Arial"/>
            <scheme val="minor"/>
          </rPr>
          <t>Name: Wee Kee Liang
Hp: 0168686178</t>
        </r>
      </text>
    </comment>
    <comment ref="I28" authorId="0" shapeId="0" xr:uid="{00000000-0006-0000-1200-000059000000}">
      <text>
        <r>
          <rPr>
            <sz val="10"/>
            <color rgb="FF000000"/>
            <rFont val="Arial"/>
            <scheme val="minor"/>
          </rPr>
          <t>鄭 琪蒨</t>
        </r>
      </text>
    </comment>
    <comment ref="R28" authorId="0" shapeId="0" xr:uid="{00000000-0006-0000-1200-00005A000000}">
      <text>
        <r>
          <rPr>
            <sz val="10"/>
            <color rgb="FF000000"/>
            <rFont val="Arial"/>
            <scheme val="minor"/>
          </rPr>
          <t>CS20240314-Andreas</t>
        </r>
      </text>
    </comment>
    <comment ref="J29" authorId="0" shapeId="0" xr:uid="{00000000-0006-0000-1200-00005B000000}">
      <text>
        <r>
          <rPr>
            <sz val="10"/>
            <color rgb="FF000000"/>
            <rFont val="Arial"/>
            <scheme val="minor"/>
          </rPr>
          <t>雅玲 吳</t>
        </r>
      </text>
    </comment>
    <comment ref="N29" authorId="0" shapeId="0" xr:uid="{00000000-0006-0000-1200-00005C000000}">
      <text>
        <r>
          <rPr>
            <sz val="10"/>
            <color rgb="FF000000"/>
            <rFont val="Arial"/>
            <scheme val="minor"/>
          </rPr>
          <t>CS20240313-Terence</t>
        </r>
      </text>
    </comment>
    <comment ref="O29" authorId="0" shapeId="0" xr:uid="{00000000-0006-0000-1200-00005D000000}">
      <text>
        <r>
          <rPr>
            <sz val="10"/>
            <color rgb="FF000000"/>
            <rFont val="Arial"/>
            <scheme val="minor"/>
          </rPr>
          <t>住福lee ya ting</t>
        </r>
      </text>
    </comment>
    <comment ref="S29" authorId="0" shapeId="0" xr:uid="{00000000-0006-0000-1200-00005E000000}">
      <text>
        <r>
          <rPr>
            <sz val="10"/>
            <color rgb="FF000000"/>
            <rFont val="Arial"/>
            <scheme val="minor"/>
          </rPr>
          <t>mark
司机 杨立清</t>
        </r>
      </text>
    </comment>
    <comment ref="T29" authorId="0" shapeId="0" xr:uid="{00000000-0006-0000-1200-00005F000000}">
      <text>
        <r>
          <rPr>
            <sz val="10"/>
            <color rgb="FF000000"/>
            <rFont val="Arial"/>
            <scheme val="minor"/>
          </rPr>
          <t>mark
司机 杨立清</t>
        </r>
      </text>
    </comment>
    <comment ref="U29" authorId="0" shapeId="0" xr:uid="{00000000-0006-0000-1200-000060000000}">
      <text>
        <r>
          <rPr>
            <sz val="10"/>
            <color rgb="FF000000"/>
            <rFont val="Arial"/>
            <scheme val="minor"/>
          </rPr>
          <t>mark
司机 杨立清</t>
        </r>
      </text>
    </comment>
    <comment ref="V29" authorId="0" shapeId="0" xr:uid="{00000000-0006-0000-1200-000061000000}">
      <text>
        <r>
          <rPr>
            <sz val="10"/>
            <color rgb="FF000000"/>
            <rFont val="Arial"/>
            <scheme val="minor"/>
          </rPr>
          <t>mark
司机 杨立清</t>
        </r>
      </text>
    </comment>
    <comment ref="W29" authorId="0" shapeId="0" xr:uid="{00000000-0006-0000-1200-000062000000}">
      <text>
        <r>
          <rPr>
            <sz val="10"/>
            <color rgb="FF000000"/>
            <rFont val="Arial"/>
            <scheme val="minor"/>
          </rPr>
          <t>mark
司机 杨立清</t>
        </r>
      </text>
    </comment>
    <comment ref="X29" authorId="0" shapeId="0" xr:uid="{00000000-0006-0000-1200-000063000000}">
      <text>
        <r>
          <rPr>
            <sz val="10"/>
            <color rgb="FF000000"/>
            <rFont val="Arial"/>
            <scheme val="minor"/>
          </rPr>
          <t>Name:Ally Liew Shuk Kien
Hp:+673 7209993</t>
        </r>
      </text>
    </comment>
    <comment ref="Y29" authorId="0" shapeId="0" xr:uid="{00000000-0006-0000-1200-000064000000}">
      <text>
        <r>
          <rPr>
            <sz val="10"/>
            <color rgb="FF000000"/>
            <rFont val="Arial"/>
            <scheme val="minor"/>
          </rPr>
          <t>Name:Ally Liew Shuk Kien
Hp:+673 7209993</t>
        </r>
      </text>
    </comment>
    <comment ref="Z29" authorId="0" shapeId="0" xr:uid="{00000000-0006-0000-1200-000065000000}">
      <text>
        <r>
          <rPr>
            <sz val="10"/>
            <color rgb="FF000000"/>
            <rFont val="Arial"/>
            <scheme val="minor"/>
          </rPr>
          <t>Name:Ally Liew Shuk Kien
Hp:+673 7209993</t>
        </r>
      </text>
    </comment>
    <comment ref="AA29" authorId="0" shapeId="0" xr:uid="{00000000-0006-0000-1200-000066000000}">
      <text>
        <r>
          <rPr>
            <sz val="10"/>
            <color rgb="FF000000"/>
            <rFont val="Arial"/>
            <scheme val="minor"/>
          </rPr>
          <t>Name:Ally Liew Shuk Kien
Hp:+673 7209993</t>
        </r>
      </text>
    </comment>
    <comment ref="AB29" authorId="0" shapeId="0" xr:uid="{00000000-0006-0000-1200-000067000000}">
      <text>
        <r>
          <rPr>
            <sz val="10"/>
            <color rgb="FF000000"/>
            <rFont val="Arial"/>
            <scheme val="minor"/>
          </rPr>
          <t>Name:Ally Liew Shuk Kien
Hp:+673 7209993</t>
        </r>
      </text>
    </comment>
    <comment ref="B30" authorId="0" shapeId="0" xr:uid="{00000000-0006-0000-1200-000068000000}">
      <text>
        <r>
          <rPr>
            <sz val="10"/>
            <color rgb="FF000000"/>
            <rFont val="Arial"/>
            <scheme val="minor"/>
          </rPr>
          <t>Name. Wan Yee Teh 
Hp. 01151866882</t>
        </r>
      </text>
    </comment>
    <comment ref="L30" authorId="0" shapeId="0" xr:uid="{00000000-0006-0000-1200-000069000000}">
      <text>
        <r>
          <rPr>
            <sz val="10"/>
            <color rgb="FF000000"/>
            <rFont val="Arial"/>
            <scheme val="minor"/>
          </rPr>
          <t>宗憲 李</t>
        </r>
      </text>
    </comment>
    <comment ref="X30" authorId="0" shapeId="0" xr:uid="{00000000-0006-0000-1200-00006A000000}">
      <text>
        <r>
          <rPr>
            <sz val="10"/>
            <color rgb="FF000000"/>
            <rFont val="Arial"/>
            <scheme val="minor"/>
          </rPr>
          <t>TZU YI HUNG</t>
        </r>
      </text>
    </comment>
    <comment ref="B31" authorId="0" shapeId="0" xr:uid="{00000000-0006-0000-1200-00006B000000}">
      <text>
        <r>
          <rPr>
            <sz val="10"/>
            <color rgb="FF000000"/>
            <rFont val="Arial"/>
            <scheme val="minor"/>
          </rPr>
          <t>Wei Jing Vanessa Chia</t>
        </r>
      </text>
    </comment>
    <comment ref="H31" authorId="0" shapeId="0" xr:uid="{00000000-0006-0000-1200-00006C000000}">
      <text>
        <r>
          <rPr>
            <sz val="10"/>
            <color rgb="FF000000"/>
            <rFont val="Arial"/>
            <scheme val="minor"/>
          </rPr>
          <t>Date:5/3/24
Name:Kenix
016-5957872</t>
        </r>
      </text>
    </comment>
    <comment ref="J31" authorId="0" shapeId="0" xr:uid="{00000000-0006-0000-1200-00006D000000}">
      <text>
        <r>
          <rPr>
            <sz val="10"/>
            <color rgb="FF000000"/>
            <rFont val="Arial"/>
            <scheme val="minor"/>
          </rPr>
          <t>思綺 朱</t>
        </r>
      </text>
    </comment>
    <comment ref="K31" authorId="0" shapeId="0" xr:uid="{00000000-0006-0000-1200-00006E000000}">
      <text>
        <r>
          <rPr>
            <sz val="10"/>
            <color rgb="FF000000"/>
            <rFont val="Arial"/>
            <scheme val="minor"/>
          </rPr>
          <t>CS20240309-Anand-William</t>
        </r>
      </text>
    </comment>
    <comment ref="L31" authorId="0" shapeId="0" xr:uid="{00000000-0006-0000-1200-00006F000000}">
      <text>
        <r>
          <rPr>
            <sz val="10"/>
            <color rgb="FF000000"/>
            <rFont val="Arial"/>
            <scheme val="minor"/>
          </rPr>
          <t>CS20240309-Anand-William-5天</t>
        </r>
      </text>
    </comment>
    <comment ref="S31" authorId="0" shapeId="0" xr:uid="{00000000-0006-0000-1200-000070000000}">
      <text>
        <r>
          <rPr>
            <sz val="10"/>
            <color rgb="FF000000"/>
            <rFont val="Arial"/>
            <scheme val="minor"/>
          </rPr>
          <t>16:00 ザ・リッツ・カールトン日光――＞　成田日航ホテル</t>
        </r>
      </text>
    </comment>
    <comment ref="AC31" authorId="0" shapeId="0" xr:uid="{00000000-0006-0000-1200-000071000000}">
      <text>
        <r>
          <rPr>
            <sz val="10"/>
            <color rgb="FF000000"/>
            <rFont val="Arial"/>
            <scheme val="minor"/>
          </rPr>
          <t>CS20240328-Edna</t>
        </r>
      </text>
    </comment>
    <comment ref="AE31" authorId="0" shapeId="0" xr:uid="{00000000-0006-0000-1200-000072000000}">
      <text>
        <r>
          <rPr>
            <sz val="10"/>
            <color rgb="FF000000"/>
            <rFont val="Arial"/>
            <scheme val="minor"/>
          </rPr>
          <t>CS20240330- Chia</t>
        </r>
      </text>
    </comment>
    <comment ref="J32" authorId="0" shapeId="0" xr:uid="{00000000-0006-0000-1200-000073000000}">
      <text>
        <r>
          <rPr>
            <sz val="10"/>
            <color rgb="FF000000"/>
            <rFont val="Arial"/>
            <scheme val="minor"/>
          </rPr>
          <t>Jason Xuan Jie Ng</t>
        </r>
      </text>
    </comment>
    <comment ref="M32" authorId="0" shapeId="0" xr:uid="{00000000-0006-0000-1200-000074000000}">
      <text>
        <r>
          <rPr>
            <sz val="10"/>
            <color rgb="FF000000"/>
            <rFont val="Arial"/>
            <scheme val="minor"/>
          </rPr>
          <t>思綺 朱
數:10人 (8大2小)
 3/9-3/14 日本東京行</t>
        </r>
      </text>
    </comment>
    <comment ref="N32" authorId="0" shapeId="0" xr:uid="{00000000-0006-0000-1200-000075000000}">
      <text>
        <r>
          <rPr>
            <sz val="10"/>
            <color rgb="FF000000"/>
            <rFont val="Arial"/>
            <scheme val="minor"/>
          </rPr>
          <t>思綺 朱
數:10人 (8大2小)
 3/9-3/14 日本東京行</t>
        </r>
      </text>
    </comment>
    <comment ref="O32" authorId="0" shapeId="0" xr:uid="{00000000-0006-0000-1200-000076000000}">
      <text>
        <r>
          <rPr>
            <sz val="10"/>
            <color rgb="FF000000"/>
            <rFont val="Arial"/>
            <scheme val="minor"/>
          </rPr>
          <t>思綺 朱
數:10人 (8大2小)
 3/9-3/14 日本東京行</t>
        </r>
      </text>
    </comment>
    <comment ref="G33" authorId="0" shapeId="0" xr:uid="{00000000-0006-0000-1200-000077000000}">
      <text>
        <r>
          <rPr>
            <sz val="10"/>
            <color rgb="FF000000"/>
            <rFont val="Arial"/>
            <scheme val="minor"/>
          </rPr>
          <t>0306-CS20240304-Jose</t>
        </r>
      </text>
    </comment>
    <comment ref="I33" authorId="0" shapeId="0" xr:uid="{00000000-0006-0000-1200-000078000000}">
      <text>
        <r>
          <rPr>
            <sz val="10"/>
            <color rgb="FF000000"/>
            <rFont val="Arial"/>
            <scheme val="minor"/>
          </rPr>
          <t>0306-CS20240304-Jose</t>
        </r>
      </text>
    </comment>
    <comment ref="Y33" authorId="0" shapeId="0" xr:uid="{00000000-0006-0000-1200-000079000000}">
      <text>
        <r>
          <rPr>
            <sz val="10"/>
            <color rgb="FF000000"/>
            <rFont val="Arial"/>
            <scheme val="minor"/>
          </rPr>
          <t>3月24日开始，24-28日包车，29日送机，尽量安排同一个司机</t>
        </r>
      </text>
    </comment>
    <comment ref="Z33" authorId="0" shapeId="0" xr:uid="{00000000-0006-0000-1200-00007A000000}">
      <text>
        <r>
          <rPr>
            <sz val="10"/>
            <color rgb="FF000000"/>
            <rFont val="Arial"/>
            <scheme val="minor"/>
          </rPr>
          <t>3月24日开始，24-28日包车，29日送机，尽量安排同一个司机</t>
        </r>
      </text>
    </comment>
    <comment ref="AA33" authorId="0" shapeId="0" xr:uid="{00000000-0006-0000-1200-00007B000000}">
      <text>
        <r>
          <rPr>
            <sz val="10"/>
            <color rgb="FF000000"/>
            <rFont val="Arial"/>
            <scheme val="minor"/>
          </rPr>
          <t>3月24日开始，24-28日包车，29日送机，尽量安排同一个司机</t>
        </r>
      </text>
    </comment>
    <comment ref="AB33" authorId="0" shapeId="0" xr:uid="{00000000-0006-0000-1200-00007C000000}">
      <text>
        <r>
          <rPr>
            <sz val="10"/>
            <color rgb="FF000000"/>
            <rFont val="Arial"/>
            <scheme val="minor"/>
          </rPr>
          <t>3月24日开始，24-28日包车，29日送机，尽量安排同一个司机</t>
        </r>
      </text>
    </comment>
    <comment ref="AC33" authorId="0" shapeId="0" xr:uid="{00000000-0006-0000-1200-00007D000000}">
      <text>
        <r>
          <rPr>
            <sz val="10"/>
            <color rgb="FF000000"/>
            <rFont val="Arial"/>
            <scheme val="minor"/>
          </rPr>
          <t>3月24日开始，24-28日包车，29日送机，尽量安排同一个司机</t>
        </r>
      </text>
    </comment>
    <comment ref="AD33" authorId="0" shapeId="0" xr:uid="{00000000-0006-0000-1200-00007E000000}">
      <text>
        <r>
          <rPr>
            <sz val="10"/>
            <color rgb="FF000000"/>
            <rFont val="Arial"/>
            <scheme val="minor"/>
          </rPr>
          <t>3月24日开始，24-28日包车，29日送机，尽量安排同一个司机</t>
        </r>
      </text>
    </comment>
    <comment ref="AE33" authorId="0" shapeId="0" xr:uid="{00000000-0006-0000-1200-00007F000000}">
      <text>
        <r>
          <rPr>
            <sz val="10"/>
            <color rgb="FF000000"/>
            <rFont val="Arial"/>
            <scheme val="minor"/>
          </rPr>
          <t>CS20240330-Yuxiao</t>
        </r>
      </text>
    </comment>
    <comment ref="AF33" authorId="0" shapeId="0" xr:uid="{00000000-0006-0000-1200-000080000000}">
      <text>
        <r>
          <rPr>
            <sz val="10"/>
            <color rgb="FF000000"/>
            <rFont val="Arial"/>
            <scheme val="minor"/>
          </rPr>
          <t>CS20240330-Alexa-4天</t>
        </r>
      </text>
    </comment>
    <comment ref="H34" authorId="0" shapeId="0" xr:uid="{00000000-0006-0000-1200-000081000000}">
      <text>
        <r>
          <rPr>
            <sz val="10"/>
            <color rgb="FF000000"/>
            <rFont val="Arial"/>
            <scheme val="minor"/>
          </rPr>
          <t>MF24030701TW</t>
        </r>
      </text>
    </comment>
    <comment ref="I34" authorId="0" shapeId="0" xr:uid="{00000000-0006-0000-1200-000082000000}">
      <text>
        <r>
          <rPr>
            <sz val="10"/>
            <color rgb="FF000000"/>
            <rFont val="Arial"/>
            <scheme val="minor"/>
          </rPr>
          <t>MF24030701TW</t>
        </r>
      </text>
    </comment>
    <comment ref="L34" authorId="0" shapeId="0" xr:uid="{00000000-0006-0000-1200-000083000000}">
      <text>
        <r>
          <rPr>
            <sz val="10"/>
            <color rgb="FF000000"/>
            <rFont val="Arial"/>
            <scheme val="minor"/>
          </rPr>
          <t>Darren Chiu</t>
        </r>
      </text>
    </comment>
    <comment ref="R34" authorId="0" shapeId="0" xr:uid="{00000000-0006-0000-1200-000084000000}">
      <text>
        <r>
          <rPr>
            <sz val="10"/>
            <color rgb="FF000000"/>
            <rFont val="Arial"/>
            <scheme val="minor"/>
          </rPr>
          <t>下单日期：20.2.2024
顾客：Mr Yong 0126390277
人数：11人 10行李</t>
        </r>
      </text>
    </comment>
    <comment ref="S34" authorId="0" shapeId="0" xr:uid="{00000000-0006-0000-1200-000085000000}">
      <text>
        <r>
          <rPr>
            <sz val="10"/>
            <color rgb="FF000000"/>
            <rFont val="Arial"/>
            <scheme val="minor"/>
          </rPr>
          <t>下单日期：20.2.2024
顾客：Mr Yong 0126390277
人数：11人 10行李</t>
        </r>
      </text>
    </comment>
    <comment ref="K36" authorId="0" shapeId="0" xr:uid="{00000000-0006-0000-1200-000086000000}">
      <text>
        <r>
          <rPr>
            <sz val="10"/>
            <color rgb="FF000000"/>
            <rFont val="Arial"/>
            <scheme val="minor"/>
          </rPr>
          <t>TYO02HA240306AJ</t>
        </r>
      </text>
    </comment>
    <comment ref="AE36" authorId="0" shapeId="0" xr:uid="{00000000-0006-0000-1200-000087000000}">
      <text>
        <r>
          <rPr>
            <sz val="10"/>
            <color rgb="FF000000"/>
            <rFont val="Arial"/>
            <scheme val="minor"/>
          </rPr>
          <t>靜宜 張</t>
        </r>
      </text>
    </comment>
    <comment ref="Q40" authorId="0" shapeId="0" xr:uid="{00000000-0006-0000-1200-000088000000}">
      <text>
        <r>
          <rPr>
            <sz val="10"/>
            <color rgb="FF000000"/>
            <rFont val="Arial"/>
            <scheme val="minor"/>
          </rPr>
          <t>CS20240314-Andreas-</t>
        </r>
      </text>
    </comment>
    <comment ref="AB41" authorId="0" shapeId="0" xr:uid="{00000000-0006-0000-1200-000089000000}">
      <text>
        <r>
          <rPr>
            <sz val="10"/>
            <color rgb="FF000000"/>
            <rFont val="Arial"/>
            <scheme val="minor"/>
          </rPr>
          <t xml:space="preserve">2024/03/27 9：00～17：00 都内観光 </t>
        </r>
      </text>
    </comment>
    <comment ref="E45" authorId="0" shapeId="0" xr:uid="{00000000-0006-0000-1200-00008A000000}">
      <text>
        <r>
          <rPr>
            <sz val="10"/>
            <color rgb="FF000000"/>
            <rFont val="Arial"/>
            <scheme val="minor"/>
          </rPr>
          <t>Yi Lam Lee</t>
        </r>
      </text>
    </comment>
    <comment ref="L45" authorId="0" shapeId="0" xr:uid="{00000000-0006-0000-1200-00008B000000}">
      <text>
        <r>
          <rPr>
            <sz val="10"/>
            <color rgb="FF000000"/>
            <rFont val="Arial"/>
            <scheme val="minor"/>
          </rPr>
          <t>文雄 洪</t>
        </r>
      </text>
    </comment>
    <comment ref="S45" authorId="0" shapeId="0" xr:uid="{00000000-0006-0000-1200-00008C000000}">
      <text>
        <r>
          <rPr>
            <sz val="10"/>
            <color rgb="FF000000"/>
            <rFont val="Arial"/>
            <scheme val="minor"/>
          </rPr>
          <t xml:space="preserve">CS20240318-Sandra Smith
</t>
        </r>
      </text>
    </comment>
    <comment ref="AB47" authorId="0" shapeId="0" xr:uid="{00000000-0006-0000-1200-00008D000000}">
      <text>
        <r>
          <rPr>
            <sz val="10"/>
            <color rgb="FF000000"/>
            <rFont val="Arial"/>
            <scheme val="minor"/>
          </rPr>
          <t xml:space="preserve">Shu Ting Lam
</t>
        </r>
      </text>
    </comment>
    <comment ref="AC47" authorId="0" shapeId="0" xr:uid="{00000000-0006-0000-1200-00008E000000}">
      <text>
        <r>
          <rPr>
            <sz val="10"/>
            <color rgb="FF000000"/>
            <rFont val="Arial"/>
            <scheme val="minor"/>
          </rPr>
          <t>賴宜青</t>
        </r>
      </text>
    </comment>
    <comment ref="AA50" authorId="0" shapeId="0" xr:uid="{00000000-0006-0000-1200-00008F000000}">
      <text>
        <r>
          <rPr>
            <sz val="10"/>
            <color rgb="FF000000"/>
            <rFont val="Arial"/>
            <scheme val="minor"/>
          </rPr>
          <t>Lauren Gonzalez　</t>
        </r>
      </text>
    </comment>
    <comment ref="B56" authorId="0" shapeId="0" xr:uid="{00000000-0006-0000-1200-000090000000}">
      <text>
        <r>
          <rPr>
            <sz val="10"/>
            <color rgb="FF000000"/>
            <rFont val="Arial"/>
            <scheme val="minor"/>
          </rPr>
          <t>Wei Jing Vanessa Chia</t>
        </r>
      </text>
    </comment>
    <comment ref="H56" authorId="0" shapeId="0" xr:uid="{00000000-0006-0000-1200-000091000000}">
      <text>
        <r>
          <rPr>
            <sz val="10"/>
            <color rgb="FF000000"/>
            <rFont val="Arial"/>
            <scheme val="minor"/>
          </rPr>
          <t>Date:5/3/24
Name:Kenix
016-5957872</t>
        </r>
      </text>
    </comment>
    <comment ref="V56" authorId="0" shapeId="0" xr:uid="{00000000-0006-0000-1200-000092000000}">
      <text>
        <r>
          <rPr>
            <sz val="10"/>
            <color rgb="FF000000"/>
            <rFont val="Arial"/>
            <scheme val="minor"/>
          </rPr>
          <t>佳雯 蘇</t>
        </r>
      </text>
    </comment>
    <comment ref="O58" authorId="0" shapeId="0" xr:uid="{00000000-0006-0000-1200-000093000000}">
      <text>
        <r>
          <rPr>
            <sz val="10"/>
            <color rgb="FF000000"/>
            <rFont val="Arial"/>
            <scheme val="minor"/>
          </rPr>
          <t>思綺 朱
數:10人 (8大2小)
 3/9-3/14 日本東京行</t>
        </r>
      </text>
    </comment>
    <comment ref="P58" authorId="0" shapeId="0" xr:uid="{00000000-0006-0000-1200-000094000000}">
      <text>
        <r>
          <rPr>
            <sz val="10"/>
            <color rgb="FF000000"/>
            <rFont val="Arial"/>
            <scheme val="minor"/>
          </rPr>
          <t>YAO WEN SU</t>
        </r>
      </text>
    </comment>
    <comment ref="AA58" authorId="0" shapeId="0" xr:uid="{00000000-0006-0000-1200-000095000000}">
      <text>
        <r>
          <rPr>
            <sz val="10"/>
            <color rgb="FF000000"/>
            <rFont val="Arial"/>
            <scheme val="minor"/>
          </rPr>
          <t xml:space="preserve">I Hsuan Wu
</t>
        </r>
      </text>
    </comment>
    <comment ref="R61" authorId="0" shapeId="0" xr:uid="{00000000-0006-0000-1200-000096000000}">
      <text>
        <r>
          <rPr>
            <sz val="10"/>
            <color rgb="FF000000"/>
            <rFont val="Arial"/>
            <scheme val="minor"/>
          </rPr>
          <t>CS20240317-Mike-4天
接站标志: Mike De Leon</t>
        </r>
      </text>
    </comment>
    <comment ref="S61" authorId="0" shapeId="0" xr:uid="{00000000-0006-0000-1200-000097000000}">
      <text>
        <r>
          <rPr>
            <sz val="10"/>
            <color rgb="FF000000"/>
            <rFont val="Arial"/>
            <scheme val="minor"/>
          </rPr>
          <t>CS20240317-Mike-4天
接站标志: Mike De Leon</t>
        </r>
      </text>
    </comment>
    <comment ref="T61" authorId="0" shapeId="0" xr:uid="{00000000-0006-0000-1200-000098000000}">
      <text>
        <r>
          <rPr>
            <sz val="10"/>
            <color rgb="FF000000"/>
            <rFont val="Arial"/>
            <scheme val="minor"/>
          </rPr>
          <t>CS20240317-Mike-4天
接站标志: Mike De Leon</t>
        </r>
      </text>
    </comment>
    <comment ref="U61" authorId="0" shapeId="0" xr:uid="{00000000-0006-0000-1200-000099000000}">
      <text>
        <r>
          <rPr>
            <sz val="10"/>
            <color rgb="FF000000"/>
            <rFont val="Arial"/>
            <scheme val="minor"/>
          </rPr>
          <t>CS20240317-Mike-4天
接站标志: Mike De Leon</t>
        </r>
      </text>
    </comment>
    <comment ref="V61" authorId="0" shapeId="0" xr:uid="{00000000-0006-0000-1200-00009A000000}">
      <text>
        <r>
          <rPr>
            <sz val="10"/>
            <color rgb="FF000000"/>
            <rFont val="Arial"/>
            <scheme val="minor"/>
          </rPr>
          <t>CS20240317-Mike-2
接站标志: Mike De Leon</t>
        </r>
      </text>
    </comment>
    <comment ref="W61" authorId="0" shapeId="0" xr:uid="{00000000-0006-0000-1200-00009B000000}">
      <text>
        <r>
          <rPr>
            <sz val="10"/>
            <color rgb="FF000000"/>
            <rFont val="Arial"/>
            <scheme val="minor"/>
          </rPr>
          <t>CS20240317-Mike-2
接站标志: Mike De Leon</t>
        </r>
      </text>
    </comment>
    <comment ref="X61" authorId="0" shapeId="0" xr:uid="{00000000-0006-0000-1200-00009C000000}">
      <text>
        <r>
          <rPr>
            <sz val="10"/>
            <color rgb="FF000000"/>
            <rFont val="Arial"/>
            <scheme val="minor"/>
          </rPr>
          <t>Chen Cl</t>
        </r>
      </text>
    </comment>
    <comment ref="C62" authorId="0" shapeId="0" xr:uid="{00000000-0006-0000-1200-00009D000000}">
      <text>
        <r>
          <rPr>
            <sz val="10"/>
            <color rgb="FF000000"/>
            <rFont val="Arial"/>
            <scheme val="minor"/>
          </rPr>
          <t>Po Ju Kung</t>
        </r>
      </text>
    </comment>
    <comment ref="E62" authorId="0" shapeId="0" xr:uid="{00000000-0006-0000-1200-00009E000000}">
      <text>
        <r>
          <rPr>
            <sz val="10"/>
            <color rgb="FF000000"/>
            <rFont val="Arial"/>
            <scheme val="minor"/>
          </rPr>
          <t>WEN XIN ONG</t>
        </r>
      </text>
    </comment>
    <comment ref="I62" authorId="0" shapeId="0" xr:uid="{00000000-0006-0000-1200-00009F000000}">
      <text>
        <r>
          <rPr>
            <sz val="10"/>
            <color rgb="FF000000"/>
            <rFont val="Arial"/>
            <scheme val="minor"/>
          </rPr>
          <t>晏琳 葉</t>
        </r>
      </text>
    </comment>
    <comment ref="J62" authorId="0" shapeId="0" xr:uid="{00000000-0006-0000-1200-0000A0000000}">
      <text>
        <r>
          <rPr>
            <sz val="10"/>
            <color rgb="FF000000"/>
            <rFont val="Arial"/>
            <scheme val="minor"/>
          </rPr>
          <t>Jason Xuan Jie Ng</t>
        </r>
      </text>
    </comment>
    <comment ref="L62" authorId="0" shapeId="0" xr:uid="{00000000-0006-0000-1200-0000A1000000}">
      <text>
        <r>
          <rPr>
            <sz val="10"/>
            <color rgb="FF000000"/>
            <rFont val="Arial"/>
            <scheme val="minor"/>
          </rPr>
          <t>Darren Chiu</t>
        </r>
      </text>
    </comment>
    <comment ref="S62" authorId="0" shapeId="0" xr:uid="{00000000-0006-0000-1200-0000A2000000}">
      <text>
        <r>
          <rPr>
            <sz val="10"/>
            <color rgb="FF000000"/>
            <rFont val="Arial"/>
            <scheme val="minor"/>
          </rPr>
          <t>16:00 ザ・リッツ・カールトン日光――＞　成田日航ホテル</t>
        </r>
      </text>
    </comment>
    <comment ref="E63" authorId="0" shapeId="0" xr:uid="{00000000-0006-0000-1200-0000A3000000}">
      <text>
        <r>
          <rPr>
            <sz val="10"/>
            <color rgb="FF000000"/>
            <rFont val="Arial"/>
            <scheme val="minor"/>
          </rPr>
          <t>Yi Lam Lee</t>
        </r>
      </text>
    </comment>
    <comment ref="J63" authorId="0" shapeId="0" xr:uid="{00000000-0006-0000-1200-0000A4000000}">
      <text>
        <r>
          <rPr>
            <sz val="10"/>
            <color rgb="FF000000"/>
            <rFont val="Arial"/>
            <scheme val="minor"/>
          </rPr>
          <t>思綺 朱
數:10人 (8大2小)
 3/9-3/14 日本東京行</t>
        </r>
      </text>
    </comment>
    <comment ref="K63" authorId="0" shapeId="0" xr:uid="{00000000-0006-0000-1200-0000A5000000}">
      <text>
        <r>
          <rPr>
            <sz val="10"/>
            <color rgb="FF000000"/>
            <rFont val="Arial"/>
            <scheme val="minor"/>
          </rPr>
          <t>Wang, Ke Yi Wang, Tzu Ying</t>
        </r>
      </text>
    </comment>
    <comment ref="X63" authorId="0" shapeId="0" xr:uid="{00000000-0006-0000-1200-0000A6000000}">
      <text>
        <r>
          <rPr>
            <sz val="10"/>
            <color rgb="FF000000"/>
            <rFont val="Arial"/>
            <scheme val="minor"/>
          </rPr>
          <t>Earthy Soontornwipart</t>
        </r>
      </text>
    </comment>
    <comment ref="AA63" authorId="0" shapeId="0" xr:uid="{00000000-0006-0000-1200-0000A7000000}">
      <text>
        <r>
          <rPr>
            <sz val="10"/>
            <color rgb="FF000000"/>
            <rFont val="Arial"/>
            <scheme val="minor"/>
          </rPr>
          <t>Lauren Gonzalez　</t>
        </r>
      </text>
    </comment>
    <comment ref="AB63" authorId="0" shapeId="0" xr:uid="{00000000-0006-0000-1200-0000A8000000}">
      <text>
        <r>
          <rPr>
            <sz val="10"/>
            <color rgb="FF000000"/>
            <rFont val="Arial"/>
            <scheme val="minor"/>
          </rPr>
          <t xml:space="preserve">Shu Ting Lam
</t>
        </r>
      </text>
    </comment>
    <comment ref="D64" authorId="0" shapeId="0" xr:uid="{00000000-0006-0000-1200-0000A9000000}">
      <text>
        <r>
          <rPr>
            <sz val="10"/>
            <color rgb="FF000000"/>
            <rFont val="Arial"/>
            <scheme val="minor"/>
          </rPr>
          <t>CS20240303-Gabriel</t>
        </r>
      </text>
    </comment>
    <comment ref="F64" authorId="0" shapeId="0" xr:uid="{00000000-0006-0000-1200-0000AA000000}">
      <text>
        <r>
          <rPr>
            <sz val="10"/>
            <color rgb="FF000000"/>
            <rFont val="Arial"/>
            <scheme val="minor"/>
          </rPr>
          <t>CS20240301- Alia</t>
        </r>
      </text>
    </comment>
    <comment ref="H64" authorId="0" shapeId="0" xr:uid="{00000000-0006-0000-1200-0000AB000000}">
      <text>
        <r>
          <rPr>
            <sz val="10"/>
            <color rgb="FF000000"/>
            <rFont val="Arial"/>
            <scheme val="minor"/>
          </rPr>
          <t>CS20240301- Alia</t>
        </r>
      </text>
    </comment>
    <comment ref="J64" authorId="0" shapeId="0" xr:uid="{00000000-0006-0000-1200-0000AC000000}">
      <text>
        <r>
          <rPr>
            <sz val="10"/>
            <color rgb="FF000000"/>
            <rFont val="Arial"/>
            <scheme val="minor"/>
          </rPr>
          <t>CS20240301- Alia</t>
        </r>
      </text>
    </comment>
    <comment ref="AA64" authorId="0" shapeId="0" xr:uid="{00000000-0006-0000-1200-0000AD000000}">
      <text>
        <r>
          <rPr>
            <sz val="10"/>
            <color rgb="FF000000"/>
            <rFont val="Arial"/>
            <scheme val="minor"/>
          </rPr>
          <t xml:space="preserve">CS20240323-Silvia </t>
        </r>
      </text>
    </comment>
    <comment ref="AB64" authorId="0" shapeId="0" xr:uid="{00000000-0006-0000-1200-0000AE000000}">
      <text>
        <r>
          <rPr>
            <sz val="10"/>
            <color rgb="FF000000"/>
            <rFont val="Arial"/>
            <scheme val="minor"/>
          </rPr>
          <t xml:space="preserve">2024/03/27 </t>
        </r>
      </text>
    </comment>
    <comment ref="L66" authorId="0" shapeId="0" xr:uid="{00000000-0006-0000-1200-0000AF000000}">
      <text>
        <r>
          <rPr>
            <sz val="10"/>
            <color rgb="FF000000"/>
            <rFont val="Arial"/>
            <scheme val="minor"/>
          </rPr>
          <t>CS20240308-Terence-2天</t>
        </r>
      </text>
    </comment>
    <comment ref="M66" authorId="0" shapeId="0" xr:uid="{00000000-0006-0000-1200-0000B0000000}">
      <text>
        <r>
          <rPr>
            <sz val="10"/>
            <color rgb="FF000000"/>
            <rFont val="Arial"/>
            <scheme val="minor"/>
          </rPr>
          <t>CS20240308-Terence-2天</t>
        </r>
      </text>
    </comment>
    <comment ref="W66" authorId="0" shapeId="0" xr:uid="{00000000-0006-0000-1200-0000B1000000}">
      <text>
        <r>
          <rPr>
            <sz val="10"/>
            <color rgb="FF000000"/>
            <rFont val="Arial"/>
            <scheme val="minor"/>
          </rPr>
          <t xml:space="preserve">Makeeva </t>
        </r>
      </text>
    </comment>
    <comment ref="D67" authorId="0" shapeId="0" xr:uid="{00000000-0006-0000-1200-0000B2000000}">
      <text>
        <r>
          <rPr>
            <sz val="10"/>
            <color rgb="FF000000"/>
            <rFont val="Arial"/>
            <scheme val="minor"/>
          </rPr>
          <t>子墨 王</t>
        </r>
      </text>
    </comment>
    <comment ref="G67" authorId="0" shapeId="0" xr:uid="{00000000-0006-0000-1200-0000B3000000}">
      <text>
        <r>
          <rPr>
            <sz val="10"/>
            <color rgb="FF000000"/>
            <rFont val="Arial"/>
            <scheme val="minor"/>
          </rPr>
          <t>0306-CS20240304-Jose</t>
        </r>
      </text>
    </comment>
    <comment ref="H67" authorId="0" shapeId="0" xr:uid="{00000000-0006-0000-1200-0000B4000000}">
      <text>
        <r>
          <rPr>
            <sz val="10"/>
            <color rgb="FF000000"/>
            <rFont val="Arial"/>
            <scheme val="minor"/>
          </rPr>
          <t>SIN LEE PECK</t>
        </r>
      </text>
    </comment>
    <comment ref="I67" authorId="0" shapeId="0" xr:uid="{00000000-0006-0000-1200-0000B5000000}">
      <text>
        <r>
          <rPr>
            <sz val="10"/>
            <color rgb="FF000000"/>
            <rFont val="Arial"/>
            <scheme val="minor"/>
          </rPr>
          <t>0306-CS20240304-Jose</t>
        </r>
      </text>
    </comment>
    <comment ref="Q67" authorId="0" shapeId="0" xr:uid="{00000000-0006-0000-1200-0000B6000000}">
      <text>
        <r>
          <rPr>
            <sz val="10"/>
            <color rgb="FF000000"/>
            <rFont val="Arial"/>
            <scheme val="minor"/>
          </rPr>
          <t>2024/03/16 9：00～17：00 都内観光 ミニバン
	発：都内ホテル/着：当日指示（Cody Legge様）</t>
        </r>
      </text>
    </comment>
    <comment ref="S67" authorId="0" shapeId="0" xr:uid="{00000000-0006-0000-1200-0000B7000000}">
      <text>
        <r>
          <rPr>
            <sz val="10"/>
            <color rgb="FF000000"/>
            <rFont val="Arial"/>
            <scheme val="minor"/>
          </rPr>
          <t>mark
司机 杨立清</t>
        </r>
      </text>
    </comment>
    <comment ref="T67" authorId="0" shapeId="0" xr:uid="{00000000-0006-0000-1200-0000B8000000}">
      <text>
        <r>
          <rPr>
            <sz val="10"/>
            <color rgb="FF000000"/>
            <rFont val="Arial"/>
            <scheme val="minor"/>
          </rPr>
          <t>mark
司机 杨立清</t>
        </r>
      </text>
    </comment>
    <comment ref="U67" authorId="0" shapeId="0" xr:uid="{00000000-0006-0000-1200-0000B9000000}">
      <text>
        <r>
          <rPr>
            <sz val="10"/>
            <color rgb="FF000000"/>
            <rFont val="Arial"/>
            <scheme val="minor"/>
          </rPr>
          <t>mark
司机 杨立清</t>
        </r>
      </text>
    </comment>
    <comment ref="V67" authorId="0" shapeId="0" xr:uid="{00000000-0006-0000-1200-0000BA000000}">
      <text>
        <r>
          <rPr>
            <sz val="10"/>
            <color rgb="FF000000"/>
            <rFont val="Arial"/>
            <scheme val="minor"/>
          </rPr>
          <t>mark
司机 杨立清</t>
        </r>
      </text>
    </comment>
    <comment ref="W67" authorId="0" shapeId="0" xr:uid="{00000000-0006-0000-1200-0000BB000000}">
      <text>
        <r>
          <rPr>
            <sz val="10"/>
            <color rgb="FF000000"/>
            <rFont val="Arial"/>
            <scheme val="minor"/>
          </rPr>
          <t>mark
司机 杨立清</t>
        </r>
      </text>
    </comment>
    <comment ref="AA67" authorId="0" shapeId="0" xr:uid="{00000000-0006-0000-1200-0000BC000000}">
      <text>
        <r>
          <rPr>
            <sz val="10"/>
            <color rgb="FF000000"/>
            <rFont val="Arial"/>
            <scheme val="minor"/>
          </rPr>
          <t>Kannie Yeung</t>
        </r>
      </text>
    </comment>
    <comment ref="R68" authorId="0" shapeId="0" xr:uid="{00000000-0006-0000-1200-0000BD000000}">
      <text>
        <r>
          <rPr>
            <sz val="10"/>
            <color rgb="FF000000"/>
            <rFont val="Arial"/>
            <scheme val="minor"/>
          </rPr>
          <t>CS20240314-Andreas</t>
        </r>
      </text>
    </comment>
    <comment ref="V68" authorId="0" shapeId="0" xr:uid="{00000000-0006-0000-1200-0000BE000000}">
      <text>
        <r>
          <rPr>
            <sz val="10"/>
            <color rgb="FF000000"/>
            <rFont val="Arial"/>
            <scheme val="minor"/>
          </rPr>
          <t>CS20240319- Supapim</t>
        </r>
      </text>
    </comment>
    <comment ref="C69" authorId="0" shapeId="0" xr:uid="{00000000-0006-0000-1200-0000BF000000}">
      <text>
        <r>
          <rPr>
            <sz val="10"/>
            <color rgb="FF000000"/>
            <rFont val="Arial"/>
            <scheme val="minor"/>
          </rPr>
          <t>CS20240301- Alia</t>
        </r>
      </text>
    </comment>
    <comment ref="D69" authorId="0" shapeId="0" xr:uid="{00000000-0006-0000-1200-0000C0000000}">
      <text>
        <r>
          <rPr>
            <sz val="10"/>
            <color rgb="FF000000"/>
            <rFont val="Arial"/>
            <scheme val="minor"/>
          </rPr>
          <t>Date. 31/7/23
Name. Lim Tze Im 
016-4533916</t>
        </r>
      </text>
    </comment>
    <comment ref="E69" authorId="0" shapeId="0" xr:uid="{00000000-0006-0000-1200-0000C1000000}">
      <text>
        <r>
          <rPr>
            <sz val="10"/>
            <color rgb="FF000000"/>
            <rFont val="Arial"/>
            <scheme val="minor"/>
          </rPr>
          <t>Date. 31/7/23
Name. Lim Tze Im 
016-4533916</t>
        </r>
      </text>
    </comment>
    <comment ref="F69" authorId="0" shapeId="0" xr:uid="{00000000-0006-0000-1200-0000C2000000}">
      <text>
        <r>
          <rPr>
            <sz val="10"/>
            <color rgb="FF000000"/>
            <rFont val="Arial"/>
            <scheme val="minor"/>
          </rPr>
          <t>Date. 31/7/23
Name. Lim Tze Im 
016-4533916</t>
        </r>
      </text>
    </comment>
    <comment ref="H69" authorId="0" shapeId="0" xr:uid="{00000000-0006-0000-1200-0000C3000000}">
      <text>
        <r>
          <rPr>
            <sz val="10"/>
            <color rgb="FF000000"/>
            <rFont val="Arial"/>
            <scheme val="minor"/>
          </rPr>
          <t>Date. 31/7/23
Name. Lim Tze Im 
016-4533916</t>
        </r>
      </text>
    </comment>
    <comment ref="I69" authorId="0" shapeId="0" xr:uid="{00000000-0006-0000-1200-0000C4000000}">
      <text>
        <r>
          <rPr>
            <sz val="10"/>
            <color rgb="FF000000"/>
            <rFont val="Arial"/>
            <scheme val="minor"/>
          </rPr>
          <t>Date. 31/7/23
Name. Lim Tze Im 
016-4533916</t>
        </r>
      </text>
    </comment>
    <comment ref="L70" authorId="0" shapeId="0" xr:uid="{00000000-0006-0000-1200-0000C5000000}">
      <text>
        <r>
          <rPr>
            <sz val="10"/>
            <color rgb="FF000000"/>
            <rFont val="Arial"/>
            <scheme val="minor"/>
          </rPr>
          <t>宗憲 李</t>
        </r>
      </text>
    </comment>
    <comment ref="M70" authorId="0" shapeId="0" xr:uid="{00000000-0006-0000-1200-0000C6000000}">
      <text>
        <r>
          <rPr>
            <sz val="10"/>
            <color rgb="FF000000"/>
            <rFont val="Arial"/>
            <scheme val="minor"/>
          </rPr>
          <t>Date:5/3/24
Rec: A30414
Name:Baby Wong
Hp:0108888185</t>
        </r>
      </text>
    </comment>
    <comment ref="N70" authorId="0" shapeId="0" xr:uid="{00000000-0006-0000-1200-0000C7000000}">
      <text>
        <r>
          <rPr>
            <sz val="10"/>
            <color rgb="FF000000"/>
            <rFont val="Arial"/>
            <scheme val="minor"/>
          </rPr>
          <t>Date:5/3/24
Rec: A30414
Name:Baby Wong
Hp:0108888185</t>
        </r>
      </text>
    </comment>
    <comment ref="T70" authorId="0" shapeId="0" xr:uid="{00000000-0006-0000-1200-0000C8000000}">
      <text>
        <r>
          <rPr>
            <sz val="10"/>
            <color rgb="FF000000"/>
            <rFont val="Arial"/>
            <scheme val="minor"/>
          </rPr>
          <t>CS20240319- Supapim</t>
        </r>
      </text>
    </comment>
    <comment ref="AA70" authorId="0" shapeId="0" xr:uid="{00000000-0006-0000-1200-0000C9000000}">
      <text>
        <r>
          <rPr>
            <sz val="10"/>
            <color rgb="FF000000"/>
            <rFont val="Arial"/>
            <scheme val="minor"/>
          </rPr>
          <t>Name:CHEW CHEE YING 
0124278662</t>
        </r>
      </text>
    </comment>
    <comment ref="AB70" authorId="0" shapeId="0" xr:uid="{00000000-0006-0000-1200-0000CA000000}">
      <text>
        <r>
          <rPr>
            <sz val="10"/>
            <color rgb="FF000000"/>
            <rFont val="Arial"/>
            <scheme val="minor"/>
          </rPr>
          <t>Name:CHEW CHEE YING 
0124278662</t>
        </r>
      </text>
    </comment>
    <comment ref="AC70" authorId="0" shapeId="0" xr:uid="{00000000-0006-0000-1200-0000CB000000}">
      <text>
        <r>
          <rPr>
            <sz val="10"/>
            <color rgb="FF000000"/>
            <rFont val="Arial"/>
            <scheme val="minor"/>
          </rPr>
          <t>賴宜青</t>
        </r>
      </text>
    </comment>
    <comment ref="AE70" authorId="0" shapeId="0" xr:uid="{00000000-0006-0000-1200-0000CC000000}">
      <text>
        <r>
          <rPr>
            <sz val="10"/>
            <color rgb="FF000000"/>
            <rFont val="Arial"/>
            <scheme val="minor"/>
          </rPr>
          <t>CS20240330-Yuxiao</t>
        </r>
      </text>
    </comment>
    <comment ref="C72" authorId="0" shapeId="0" xr:uid="{00000000-0006-0000-1200-0000CD000000}">
      <text>
        <r>
          <rPr>
            <sz val="10"/>
            <color rgb="FF000000"/>
            <rFont val="Arial"/>
            <scheme val="minor"/>
          </rPr>
          <t>Chor Cheow Ng</t>
        </r>
      </text>
    </comment>
    <comment ref="G72" authorId="0" shapeId="0" xr:uid="{00000000-0006-0000-1200-0000CE000000}">
      <text>
        <r>
          <rPr>
            <sz val="10"/>
            <color rgb="FF000000"/>
            <rFont val="Arial"/>
            <scheme val="minor"/>
          </rPr>
          <t>TYO04HA240306BJ</t>
        </r>
      </text>
    </comment>
    <comment ref="H72" authorId="0" shapeId="0" xr:uid="{00000000-0006-0000-1200-0000CF000000}">
      <text>
        <r>
          <rPr>
            <sz val="10"/>
            <color rgb="FF000000"/>
            <rFont val="Arial"/>
            <scheme val="minor"/>
          </rPr>
          <t>TYO04HA240306BJ</t>
        </r>
      </text>
    </comment>
    <comment ref="I72" authorId="0" shapeId="0" xr:uid="{00000000-0006-0000-1200-0000D0000000}">
      <text>
        <r>
          <rPr>
            <sz val="10"/>
            <color rgb="FF000000"/>
            <rFont val="Arial"/>
            <scheme val="minor"/>
          </rPr>
          <t>TYO04HA240306BJ</t>
        </r>
      </text>
    </comment>
    <comment ref="S72" authorId="0" shapeId="0" xr:uid="{00000000-0006-0000-1200-0000D1000000}">
      <text>
        <r>
          <rPr>
            <sz val="10"/>
            <color rgb="FF000000"/>
            <rFont val="Arial"/>
            <scheme val="minor"/>
          </rPr>
          <t xml:space="preserve">CS20240318-Sandra Smith
</t>
        </r>
      </text>
    </comment>
    <comment ref="Z72" authorId="0" shapeId="0" xr:uid="{00000000-0006-0000-1200-0000D2000000}">
      <text>
        <r>
          <rPr>
            <sz val="10"/>
            <color rgb="FF000000"/>
            <rFont val="Arial"/>
            <scheme val="minor"/>
          </rPr>
          <t>璟含 林</t>
        </r>
      </text>
    </comment>
    <comment ref="AD72" authorId="0" shapeId="0" xr:uid="{00000000-0006-0000-1200-0000D3000000}">
      <text>
        <r>
          <rPr>
            <sz val="10"/>
            <color rgb="FF000000"/>
            <rFont val="Arial"/>
            <scheme val="minor"/>
          </rPr>
          <t xml:space="preserve">2024/03/29 9：00～17：00 都内観光 </t>
        </r>
      </text>
    </comment>
    <comment ref="H73" authorId="0" shapeId="0" xr:uid="{00000000-0006-0000-1200-0000D4000000}">
      <text>
        <r>
          <rPr>
            <sz val="10"/>
            <color rgb="FF000000"/>
            <rFont val="Arial"/>
            <scheme val="minor"/>
          </rPr>
          <t>TYO05HA240227AJ</t>
        </r>
      </text>
    </comment>
    <comment ref="I73" authorId="0" shapeId="0" xr:uid="{00000000-0006-0000-1200-0000D5000000}">
      <text>
        <r>
          <rPr>
            <sz val="10"/>
            <color rgb="FF000000"/>
            <rFont val="Arial"/>
            <scheme val="minor"/>
          </rPr>
          <t>TYO05HA240227AJ</t>
        </r>
      </text>
    </comment>
    <comment ref="J73" authorId="0" shapeId="0" xr:uid="{00000000-0006-0000-1200-0000D6000000}">
      <text>
        <r>
          <rPr>
            <sz val="10"/>
            <color rgb="FF000000"/>
            <rFont val="Arial"/>
            <scheme val="minor"/>
          </rPr>
          <t>TYO05HA240227AJ</t>
        </r>
      </text>
    </comment>
    <comment ref="K73" authorId="0" shapeId="0" xr:uid="{00000000-0006-0000-1200-0000D7000000}">
      <text>
        <r>
          <rPr>
            <sz val="10"/>
            <color rgb="FF000000"/>
            <rFont val="Arial"/>
            <scheme val="minor"/>
          </rPr>
          <t>TYO05HA240227AJ</t>
        </r>
      </text>
    </comment>
    <comment ref="L73" authorId="0" shapeId="0" xr:uid="{00000000-0006-0000-1200-0000D8000000}">
      <text>
        <r>
          <rPr>
            <sz val="10"/>
            <color rgb="FF000000"/>
            <rFont val="Arial"/>
            <scheme val="minor"/>
          </rPr>
          <t>TYO05HA240227AJ</t>
        </r>
      </text>
    </comment>
    <comment ref="M73" authorId="0" shapeId="0" xr:uid="{00000000-0006-0000-1200-0000D9000000}">
      <text>
        <r>
          <rPr>
            <sz val="10"/>
            <color rgb="FF000000"/>
            <rFont val="Arial"/>
            <scheme val="minor"/>
          </rPr>
          <t>TYO05HA240227AJ</t>
        </r>
      </text>
    </comment>
    <comment ref="N73" authorId="0" shapeId="0" xr:uid="{00000000-0006-0000-1200-0000DA000000}">
      <text>
        <r>
          <rPr>
            <sz val="10"/>
            <color rgb="FF000000"/>
            <rFont val="Arial"/>
            <scheme val="minor"/>
          </rPr>
          <t>TYO05HA240227AJ</t>
        </r>
      </text>
    </comment>
    <comment ref="O73" authorId="0" shapeId="0" xr:uid="{00000000-0006-0000-1200-0000DB000000}">
      <text>
        <r>
          <rPr>
            <sz val="10"/>
            <color rgb="FF000000"/>
            <rFont val="Arial"/>
            <scheme val="minor"/>
          </rPr>
          <t>TYO05HA240227AJ</t>
        </r>
      </text>
    </comment>
    <comment ref="P73" authorId="0" shapeId="0" xr:uid="{00000000-0006-0000-1200-0000DC000000}">
      <text>
        <r>
          <rPr>
            <sz val="10"/>
            <color rgb="FF000000"/>
            <rFont val="Arial"/>
            <scheme val="minor"/>
          </rPr>
          <t>TYO02HA240315A</t>
        </r>
      </text>
    </comment>
    <comment ref="Q73" authorId="0" shapeId="0" xr:uid="{00000000-0006-0000-1200-0000DD000000}">
      <text>
        <r>
          <rPr>
            <sz val="10"/>
            <color rgb="FF000000"/>
            <rFont val="Arial"/>
            <scheme val="minor"/>
          </rPr>
          <t>TYO02HA240315A</t>
        </r>
      </text>
    </comment>
    <comment ref="T73" authorId="0" shapeId="0" xr:uid="{00000000-0006-0000-1200-0000DE000000}">
      <text>
        <r>
          <rPr>
            <sz val="10"/>
            <color rgb="FF000000"/>
            <rFont val="Arial"/>
            <scheme val="minor"/>
          </rPr>
          <t>CS20240319   Laura Thorne</t>
        </r>
      </text>
    </comment>
    <comment ref="E74" authorId="0" shapeId="0" xr:uid="{00000000-0006-0000-1200-0000DF000000}">
      <text>
        <r>
          <rPr>
            <sz val="10"/>
            <color rgb="FF000000"/>
            <rFont val="Arial"/>
            <scheme val="minor"/>
          </rPr>
          <t>Name: Wee Kee Liang
Hp: 0168686178</t>
        </r>
      </text>
    </comment>
    <comment ref="F74" authorId="0" shapeId="0" xr:uid="{00000000-0006-0000-1200-0000E0000000}">
      <text>
        <r>
          <rPr>
            <sz val="10"/>
            <color rgb="FF000000"/>
            <rFont val="Arial"/>
            <scheme val="minor"/>
          </rPr>
          <t>JEANNETH AGUILAR</t>
        </r>
      </text>
    </comment>
    <comment ref="K74" authorId="0" shapeId="0" xr:uid="{00000000-0006-0000-1200-0000E1000000}">
      <text>
        <r>
          <rPr>
            <sz val="10"/>
            <color rgb="FF000000"/>
            <rFont val="Arial"/>
            <scheme val="minor"/>
          </rPr>
          <t>TYO02HA240306AJ</t>
        </r>
      </text>
    </comment>
    <comment ref="AF74" authorId="0" shapeId="0" xr:uid="{00000000-0006-0000-1200-0000E2000000}">
      <text>
        <r>
          <rPr>
            <sz val="10"/>
            <color rgb="FF000000"/>
            <rFont val="Arial"/>
            <scheme val="minor"/>
          </rPr>
          <t>CS20240330-Alexa-4天</t>
        </r>
      </text>
    </comment>
    <comment ref="I75" authorId="0" shapeId="0" xr:uid="{00000000-0006-0000-1200-0000E3000000}">
      <text>
        <r>
          <rPr>
            <sz val="10"/>
            <color rgb="FF000000"/>
            <rFont val="Arial"/>
            <scheme val="minor"/>
          </rPr>
          <t>鄭 琪蒨</t>
        </r>
      </text>
    </comment>
    <comment ref="J75" authorId="0" shapeId="0" xr:uid="{00000000-0006-0000-1200-0000E4000000}">
      <text>
        <r>
          <rPr>
            <sz val="10"/>
            <color rgb="FF000000"/>
            <rFont val="Arial"/>
            <scheme val="minor"/>
          </rPr>
          <t>思綺 朱</t>
        </r>
      </text>
    </comment>
    <comment ref="L75" authorId="0" shapeId="0" xr:uid="{00000000-0006-0000-1200-0000E5000000}">
      <text>
        <r>
          <rPr>
            <sz val="10"/>
            <color rgb="FF000000"/>
            <rFont val="Arial"/>
            <scheme val="minor"/>
          </rPr>
          <t>文雄 洪</t>
        </r>
      </text>
    </comment>
    <comment ref="N75" authorId="0" shapeId="0" xr:uid="{00000000-0006-0000-1200-0000E6000000}">
      <text>
        <r>
          <rPr>
            <sz val="10"/>
            <color rgb="FF000000"/>
            <rFont val="Arial"/>
            <scheme val="minor"/>
          </rPr>
          <t>CS20240310-Manish</t>
        </r>
      </text>
    </comment>
    <comment ref="O75" authorId="0" shapeId="0" xr:uid="{00000000-0006-0000-1200-0000E7000000}">
      <text>
        <r>
          <rPr>
            <sz val="10"/>
            <color rgb="FF000000"/>
            <rFont val="Arial"/>
            <scheme val="minor"/>
          </rPr>
          <t>CS20240311-Rebeccah
Rebeccah Pruet</t>
        </r>
      </text>
    </comment>
    <comment ref="V75" authorId="0" shapeId="0" xr:uid="{00000000-0006-0000-1200-0000E8000000}">
      <text>
        <r>
          <rPr>
            <sz val="10"/>
            <color rgb="FF000000"/>
            <rFont val="Arial"/>
            <scheme val="minor"/>
          </rPr>
          <t>CS20240319- Supapim</t>
        </r>
      </text>
    </comment>
    <comment ref="X75" authorId="0" shapeId="0" xr:uid="{00000000-0006-0000-1200-0000E9000000}">
      <text>
        <r>
          <rPr>
            <sz val="10"/>
            <color rgb="FF000000"/>
            <rFont val="Arial"/>
            <scheme val="minor"/>
          </rPr>
          <t>0323-CS20240323-Joey-2天
 Joey</t>
        </r>
      </text>
    </comment>
    <comment ref="Y75" authorId="0" shapeId="0" xr:uid="{00000000-0006-0000-1200-0000EA000000}">
      <text>
        <r>
          <rPr>
            <sz val="10"/>
            <color rgb="FF000000"/>
            <rFont val="Arial"/>
            <scheme val="minor"/>
          </rPr>
          <t>0323-CS20240323-Joey-2天
 Joey</t>
        </r>
      </text>
    </comment>
    <comment ref="Z75" authorId="0" shapeId="0" xr:uid="{00000000-0006-0000-1200-0000EB000000}">
      <text>
        <r>
          <rPr>
            <sz val="10"/>
            <color rgb="FF000000"/>
            <rFont val="Arial"/>
            <scheme val="minor"/>
          </rPr>
          <t>0323-CS20240323-Joey-2天
 Joey</t>
        </r>
      </text>
    </comment>
    <comment ref="J76" authorId="0" shapeId="0" xr:uid="{00000000-0006-0000-1200-0000EC000000}">
      <text>
        <r>
          <rPr>
            <sz val="10"/>
            <color rgb="FF000000"/>
            <rFont val="Arial"/>
            <scheme val="minor"/>
          </rPr>
          <t>雅玲 吳</t>
        </r>
      </text>
    </comment>
    <comment ref="K76" authorId="0" shapeId="0" xr:uid="{00000000-0006-0000-1200-0000ED000000}">
      <text>
        <r>
          <rPr>
            <sz val="10"/>
            <color rgb="FF000000"/>
            <rFont val="Arial"/>
            <scheme val="minor"/>
          </rPr>
          <t>CS20240310-Manish</t>
        </r>
      </text>
    </comment>
    <comment ref="L76" authorId="0" shapeId="0" xr:uid="{00000000-0006-0000-1200-0000EE000000}">
      <text>
        <r>
          <rPr>
            <sz val="10"/>
            <color rgb="FF000000"/>
            <rFont val="Arial"/>
            <scheme val="minor"/>
          </rPr>
          <t>CS20240309-Anand-William-5天</t>
        </r>
      </text>
    </comment>
    <comment ref="N76" authorId="0" shapeId="0" xr:uid="{00000000-0006-0000-1200-0000EF000000}">
      <text>
        <r>
          <rPr>
            <sz val="10"/>
            <color rgb="FF000000"/>
            <rFont val="Arial"/>
            <scheme val="minor"/>
          </rPr>
          <t>CS20240313-Terence</t>
        </r>
      </text>
    </comment>
    <comment ref="Q76" authorId="0" shapeId="0" xr:uid="{00000000-0006-0000-1200-0000F0000000}">
      <text>
        <r>
          <rPr>
            <sz val="10"/>
            <color rgb="FF000000"/>
            <rFont val="Arial"/>
            <scheme val="minor"/>
          </rPr>
          <t>CS20240314-Andreas-</t>
        </r>
      </text>
    </comment>
    <comment ref="V76" authorId="0" shapeId="0" xr:uid="{00000000-0006-0000-1200-0000F1000000}">
      <text>
        <r>
          <rPr>
            <sz val="10"/>
            <color rgb="FF000000"/>
            <rFont val="Arial"/>
            <scheme val="minor"/>
          </rPr>
          <t>Emma Egorova</t>
        </r>
      </text>
    </comment>
    <comment ref="W76" authorId="0" shapeId="0" xr:uid="{00000000-0006-0000-1200-0000F2000000}">
      <text>
        <r>
          <rPr>
            <sz val="10"/>
            <color rgb="FF000000"/>
            <rFont val="Arial"/>
            <scheme val="minor"/>
          </rPr>
          <t>Emma Egorova</t>
        </r>
      </text>
    </comment>
    <comment ref="X76" authorId="0" shapeId="0" xr:uid="{00000000-0006-0000-1200-0000F3000000}">
      <text>
        <r>
          <rPr>
            <sz val="10"/>
            <color rgb="FF000000"/>
            <rFont val="Arial"/>
            <scheme val="minor"/>
          </rPr>
          <t>TZU YI HUNG</t>
        </r>
      </text>
    </comment>
    <comment ref="Y76" authorId="0" shapeId="0" xr:uid="{00000000-0006-0000-1200-0000F4000000}">
      <text>
        <r>
          <rPr>
            <sz val="10"/>
            <color rgb="FF000000"/>
            <rFont val="Arial"/>
            <scheme val="minor"/>
          </rPr>
          <t>CS20240323- David</t>
        </r>
      </text>
    </comment>
    <comment ref="AA76" authorId="0" shapeId="0" xr:uid="{00000000-0006-0000-1200-0000F5000000}">
      <text>
        <r>
          <rPr>
            <sz val="10"/>
            <color rgb="FF000000"/>
            <rFont val="Arial"/>
            <scheme val="minor"/>
          </rPr>
          <t>CS20240323- David</t>
        </r>
      </text>
    </comment>
    <comment ref="L77" authorId="0" shapeId="0" xr:uid="{00000000-0006-0000-1200-0000F6000000}">
      <text>
        <r>
          <rPr>
            <sz val="10"/>
            <color rgb="FF000000"/>
            <rFont val="Arial"/>
            <scheme val="minor"/>
          </rPr>
          <t>CS20240311-Jack-2天</t>
        </r>
      </text>
    </comment>
    <comment ref="M77" authorId="0" shapeId="0" xr:uid="{00000000-0006-0000-1200-0000F7000000}">
      <text>
        <r>
          <rPr>
            <sz val="10"/>
            <color rgb="FF000000"/>
            <rFont val="Arial"/>
            <scheme val="minor"/>
          </rPr>
          <t>CS20240311-Rebeccah
Rebeccah Pruet</t>
        </r>
      </text>
    </comment>
    <comment ref="N77" authorId="0" shapeId="0" xr:uid="{00000000-0006-0000-1200-0000F8000000}">
      <text>
        <r>
          <rPr>
            <sz val="10"/>
            <color rgb="FF000000"/>
            <rFont val="Arial"/>
            <scheme val="minor"/>
          </rPr>
          <t>CS20240309-Anand-William</t>
        </r>
      </text>
    </comment>
    <comment ref="O77" authorId="0" shapeId="0" xr:uid="{00000000-0006-0000-1200-0000F9000000}">
      <text>
        <r>
          <rPr>
            <sz val="10"/>
            <color rgb="FF000000"/>
            <rFont val="Arial"/>
            <scheme val="minor"/>
          </rPr>
          <t>CS20240309-Anand-William</t>
        </r>
      </text>
    </comment>
    <comment ref="P77" authorId="0" shapeId="0" xr:uid="{00000000-0006-0000-1200-0000FA000000}">
      <text>
        <r>
          <rPr>
            <sz val="10"/>
            <color rgb="FF000000"/>
            <rFont val="Arial"/>
            <scheme val="minor"/>
          </rPr>
          <t>CS20240309-Anand-William</t>
        </r>
      </text>
    </comment>
    <comment ref="AB77" authorId="0" shapeId="0" xr:uid="{00000000-0006-0000-1200-0000FB000000}">
      <text>
        <r>
          <rPr>
            <sz val="10"/>
            <color rgb="FF000000"/>
            <rFont val="Arial"/>
            <scheme val="minor"/>
          </rPr>
          <t xml:space="preserve">2024/03/27 9：00～17：00 都内観光 </t>
        </r>
      </text>
    </comment>
    <comment ref="B78" authorId="0" shapeId="0" xr:uid="{00000000-0006-0000-1200-0000FC000000}">
      <text>
        <r>
          <rPr>
            <sz val="10"/>
            <color rgb="FF000000"/>
            <rFont val="Arial"/>
            <scheme val="minor"/>
          </rPr>
          <t>胡曉文</t>
        </r>
      </text>
    </comment>
    <comment ref="B79" authorId="0" shapeId="0" xr:uid="{00000000-0006-0000-1200-0000FD000000}">
      <text>
        <r>
          <rPr>
            <sz val="10"/>
            <color rgb="FF000000"/>
            <rFont val="Arial"/>
            <scheme val="minor"/>
          </rPr>
          <t>TYO05HA240227AJ</t>
        </r>
      </text>
    </comment>
    <comment ref="C79" authorId="0" shapeId="0" xr:uid="{00000000-0006-0000-1200-0000FE000000}">
      <text>
        <r>
          <rPr>
            <sz val="10"/>
            <color rgb="FF000000"/>
            <rFont val="Arial"/>
            <scheme val="minor"/>
          </rPr>
          <t>TYO05HA240227AJ</t>
        </r>
      </text>
    </comment>
    <comment ref="D79" authorId="0" shapeId="0" xr:uid="{00000000-0006-0000-1200-0000FF000000}">
      <text>
        <r>
          <rPr>
            <sz val="10"/>
            <color rgb="FF000000"/>
            <rFont val="Arial"/>
            <scheme val="minor"/>
          </rPr>
          <t>TYO05HA240227AJ</t>
        </r>
      </text>
    </comment>
    <comment ref="E79" authorId="0" shapeId="0" xr:uid="{00000000-0006-0000-1200-000000010000}">
      <text>
        <r>
          <rPr>
            <sz val="10"/>
            <color rgb="FF000000"/>
            <rFont val="Arial"/>
            <scheme val="minor"/>
          </rPr>
          <t>TYO05HA240227AJ</t>
        </r>
      </text>
    </comment>
    <comment ref="F79" authorId="0" shapeId="0" xr:uid="{00000000-0006-0000-1200-000001010000}">
      <text>
        <r>
          <rPr>
            <sz val="10"/>
            <color rgb="FF000000"/>
            <rFont val="Arial"/>
            <scheme val="minor"/>
          </rPr>
          <t>TYO05HA240227AJ</t>
        </r>
      </text>
    </comment>
    <comment ref="G79" authorId="0" shapeId="0" xr:uid="{00000000-0006-0000-1200-000002010000}">
      <text>
        <r>
          <rPr>
            <sz val="10"/>
            <color rgb="FF000000"/>
            <rFont val="Arial"/>
            <scheme val="minor"/>
          </rPr>
          <t>TYO05HA240227AJ</t>
        </r>
      </text>
    </comment>
    <comment ref="H79" authorId="0" shapeId="0" xr:uid="{00000000-0006-0000-1200-000003010000}">
      <text>
        <r>
          <rPr>
            <sz val="10"/>
            <color rgb="FF000000"/>
            <rFont val="Arial"/>
            <scheme val="minor"/>
          </rPr>
          <t>TYO05HA240227AJ</t>
        </r>
      </text>
    </comment>
    <comment ref="I79" authorId="0" shapeId="0" xr:uid="{00000000-0006-0000-1200-000004010000}">
      <text>
        <r>
          <rPr>
            <sz val="10"/>
            <color rgb="FF000000"/>
            <rFont val="Arial"/>
            <scheme val="minor"/>
          </rPr>
          <t>CS20240308-Jellaine</t>
        </r>
      </text>
    </comment>
    <comment ref="S79" authorId="0" shapeId="0" xr:uid="{00000000-0006-0000-1200-000005010000}">
      <text>
        <r>
          <rPr>
            <sz val="10"/>
            <color rgb="FF000000"/>
            <rFont val="Arial"/>
            <scheme val="minor"/>
          </rPr>
          <t>Yuchun Chang</t>
        </r>
      </text>
    </comment>
    <comment ref="B80" authorId="0" shapeId="0" xr:uid="{00000000-0006-0000-1200-000006010000}">
      <text>
        <r>
          <rPr>
            <sz val="10"/>
            <color rgb="FF000000"/>
            <rFont val="Arial"/>
            <scheme val="minor"/>
          </rPr>
          <t>ETS-240224-JQ-TK6</t>
        </r>
      </text>
    </comment>
    <comment ref="O80" authorId="0" shapeId="0" xr:uid="{00000000-0006-0000-1200-000007010000}">
      <text>
        <r>
          <rPr>
            <sz val="10"/>
            <color rgb="FF000000"/>
            <rFont val="Arial"/>
            <scheme val="minor"/>
          </rPr>
          <t>CS20240311-Komsak</t>
        </r>
      </text>
    </comment>
    <comment ref="S80" authorId="0" shapeId="0" xr:uid="{00000000-0006-0000-1200-000008010000}">
      <text>
        <r>
          <rPr>
            <sz val="10"/>
            <color rgb="FF000000"/>
            <rFont val="Arial"/>
            <scheme val="minor"/>
          </rPr>
          <t>雅真 施</t>
        </r>
      </text>
    </comment>
    <comment ref="Y80" authorId="0" shapeId="0" xr:uid="{00000000-0006-0000-1200-000009010000}">
      <text>
        <r>
          <rPr>
            <sz val="10"/>
            <color rgb="FF000000"/>
            <rFont val="Arial"/>
            <scheme val="minor"/>
          </rPr>
          <t>3月24日开始，24-28日包车，29日送机，尽量安排同一个司机</t>
        </r>
      </text>
    </comment>
    <comment ref="Z80" authorId="0" shapeId="0" xr:uid="{00000000-0006-0000-1200-00000A010000}">
      <text>
        <r>
          <rPr>
            <sz val="10"/>
            <color rgb="FF000000"/>
            <rFont val="Arial"/>
            <scheme val="minor"/>
          </rPr>
          <t>3月24日开始，24-28日包车，29日送机，尽量安排同一个司机</t>
        </r>
      </text>
    </comment>
    <comment ref="AA80" authorId="0" shapeId="0" xr:uid="{00000000-0006-0000-1200-00000B010000}">
      <text>
        <r>
          <rPr>
            <sz val="10"/>
            <color rgb="FF000000"/>
            <rFont val="Arial"/>
            <scheme val="minor"/>
          </rPr>
          <t>3月24日开始，24-28日包车，29日送机，尽量安排同一个司机</t>
        </r>
      </text>
    </comment>
    <comment ref="AB80" authorId="0" shapeId="0" xr:uid="{00000000-0006-0000-1200-00000C010000}">
      <text>
        <r>
          <rPr>
            <sz val="10"/>
            <color rgb="FF000000"/>
            <rFont val="Arial"/>
            <scheme val="minor"/>
          </rPr>
          <t>3月24日开始，24-28日包车，29日送机，尽量安排同一个司机</t>
        </r>
      </text>
    </comment>
    <comment ref="AC80" authorId="0" shapeId="0" xr:uid="{00000000-0006-0000-1200-00000D010000}">
      <text>
        <r>
          <rPr>
            <sz val="10"/>
            <color rgb="FF000000"/>
            <rFont val="Arial"/>
            <scheme val="minor"/>
          </rPr>
          <t>3月24日开始，24-28日包车，29日送机，尽量安排同一个司机</t>
        </r>
      </text>
    </comment>
    <comment ref="AD80" authorId="0" shapeId="0" xr:uid="{00000000-0006-0000-1200-00000E010000}">
      <text>
        <r>
          <rPr>
            <sz val="10"/>
            <color rgb="FF000000"/>
            <rFont val="Arial"/>
            <scheme val="minor"/>
          </rPr>
          <t>3月24日开始，24-28日包车，29日送机，尽量安排同一个司机</t>
        </r>
      </text>
    </comment>
    <comment ref="AE80" authorId="0" shapeId="0" xr:uid="{00000000-0006-0000-1200-00000F010000}">
      <text>
        <r>
          <rPr>
            <sz val="10"/>
            <color rgb="FF000000"/>
            <rFont val="Arial"/>
            <scheme val="minor"/>
          </rPr>
          <t>靜宜 張</t>
        </r>
      </text>
    </comment>
    <comment ref="AF80" authorId="0" shapeId="0" xr:uid="{00000000-0006-0000-1200-000010010000}">
      <text>
        <r>
          <rPr>
            <sz val="10"/>
            <color rgb="FF000000"/>
            <rFont val="Arial"/>
            <scheme val="minor"/>
          </rPr>
          <t>CS20240331-Roner</t>
        </r>
      </text>
    </comment>
    <comment ref="B81" authorId="0" shapeId="0" xr:uid="{00000000-0006-0000-1200-000011010000}">
      <text>
        <r>
          <rPr>
            <sz val="10"/>
            <color rgb="FF000000"/>
            <rFont val="Arial"/>
            <scheme val="minor"/>
          </rPr>
          <t>TYO05HA240227AJ</t>
        </r>
      </text>
    </comment>
    <comment ref="C81" authorId="0" shapeId="0" xr:uid="{00000000-0006-0000-1200-000012010000}">
      <text>
        <r>
          <rPr>
            <sz val="10"/>
            <color rgb="FF000000"/>
            <rFont val="Arial"/>
            <scheme val="minor"/>
          </rPr>
          <t>TYO05HA240227AJ</t>
        </r>
      </text>
    </comment>
    <comment ref="D81" authorId="0" shapeId="0" xr:uid="{00000000-0006-0000-1200-000013010000}">
      <text>
        <r>
          <rPr>
            <sz val="10"/>
            <color rgb="FF000000"/>
            <rFont val="Arial"/>
            <scheme val="minor"/>
          </rPr>
          <t>TYO05HA240227AJ</t>
        </r>
      </text>
    </comment>
    <comment ref="E81" authorId="0" shapeId="0" xr:uid="{00000000-0006-0000-1200-000014010000}">
      <text>
        <r>
          <rPr>
            <sz val="10"/>
            <color rgb="FF000000"/>
            <rFont val="Arial"/>
            <scheme val="minor"/>
          </rPr>
          <t>TYO05HA240227AJ</t>
        </r>
      </text>
    </comment>
    <comment ref="F81" authorId="0" shapeId="0" xr:uid="{00000000-0006-0000-1200-000015010000}">
      <text>
        <r>
          <rPr>
            <sz val="10"/>
            <color rgb="FF000000"/>
            <rFont val="Arial"/>
            <scheme val="minor"/>
          </rPr>
          <t>TYO05HA240227AJ</t>
        </r>
      </text>
    </comment>
    <comment ref="G81" authorId="0" shapeId="0" xr:uid="{00000000-0006-0000-1200-000016010000}">
      <text>
        <r>
          <rPr>
            <sz val="10"/>
            <color rgb="FF000000"/>
            <rFont val="Arial"/>
            <scheme val="minor"/>
          </rPr>
          <t>TYO05HA240227AJ</t>
        </r>
      </text>
    </comment>
    <comment ref="K82" authorId="0" shapeId="0" xr:uid="{00000000-0006-0000-1200-000017010000}">
      <text>
        <r>
          <rPr>
            <sz val="10"/>
            <color rgb="FF000000"/>
            <rFont val="Arial"/>
            <scheme val="minor"/>
          </rPr>
          <t>TYO02HA240306AJ</t>
        </r>
      </text>
    </comment>
    <comment ref="O82" authorId="0" shapeId="0" xr:uid="{00000000-0006-0000-1200-000018010000}">
      <text>
        <r>
          <rPr>
            <sz val="10"/>
            <color rgb="FF000000"/>
            <rFont val="Arial"/>
            <scheme val="minor"/>
          </rPr>
          <t>思綺 朱
數:10人 (8大2小)
 3/9-3/14 日本東京行</t>
        </r>
      </text>
    </comment>
    <comment ref="AD85" authorId="0" shapeId="0" xr:uid="{00000000-0006-0000-1200-000019010000}">
      <text>
        <r>
          <rPr>
            <sz val="10"/>
            <color rgb="FF000000"/>
            <rFont val="Arial"/>
            <scheme val="minor"/>
          </rPr>
          <t>Shu Phing</t>
        </r>
      </text>
    </comment>
    <comment ref="AE85" authorId="0" shapeId="0" xr:uid="{00000000-0006-0000-1200-00001A010000}">
      <text>
        <r>
          <rPr>
            <sz val="10"/>
            <color rgb="FF000000"/>
            <rFont val="Arial"/>
            <scheme val="minor"/>
          </rPr>
          <t>Shu Phing</t>
        </r>
      </text>
    </comment>
    <comment ref="AF85" authorId="0" shapeId="0" xr:uid="{00000000-0006-0000-1200-00001B010000}">
      <text>
        <r>
          <rPr>
            <sz val="10"/>
            <color rgb="FF000000"/>
            <rFont val="Arial"/>
            <scheme val="minor"/>
          </rPr>
          <t>Shu Phing</t>
        </r>
      </text>
    </comment>
    <comment ref="B86" authorId="0" shapeId="0" xr:uid="{00000000-0006-0000-1200-00001C010000}">
      <text>
        <r>
          <rPr>
            <sz val="10"/>
            <color rgb="FF000000"/>
            <rFont val="Arial"/>
            <scheme val="minor"/>
          </rPr>
          <t>Name. Wan Yee Teh 
Hp. 01151866882</t>
        </r>
      </text>
    </comment>
    <comment ref="X86" authorId="0" shapeId="0" xr:uid="{00000000-0006-0000-1200-00001D010000}">
      <text>
        <r>
          <rPr>
            <sz val="10"/>
            <color rgb="FF000000"/>
            <rFont val="Arial"/>
            <scheme val="minor"/>
          </rPr>
          <t>Name:Ally Liew Shuk Kien
Hp:+673 7209993</t>
        </r>
      </text>
    </comment>
    <comment ref="Y86" authorId="0" shapeId="0" xr:uid="{00000000-0006-0000-1200-00001E010000}">
      <text>
        <r>
          <rPr>
            <sz val="10"/>
            <color rgb="FF000000"/>
            <rFont val="Arial"/>
            <scheme val="minor"/>
          </rPr>
          <t>Name:Ally Liew Shuk Kien
Hp:+673 7209993</t>
        </r>
      </text>
    </comment>
    <comment ref="Z86" authorId="0" shapeId="0" xr:uid="{00000000-0006-0000-1200-00001F010000}">
      <text>
        <r>
          <rPr>
            <sz val="10"/>
            <color rgb="FF000000"/>
            <rFont val="Arial"/>
            <scheme val="minor"/>
          </rPr>
          <t>Name:Ally Liew Shuk Kien
Hp:+673 7209993</t>
        </r>
      </text>
    </comment>
    <comment ref="AA86" authorId="0" shapeId="0" xr:uid="{00000000-0006-0000-1200-000020010000}">
      <text>
        <r>
          <rPr>
            <sz val="10"/>
            <color rgb="FF000000"/>
            <rFont val="Arial"/>
            <scheme val="minor"/>
          </rPr>
          <t>Name:Ally Liew Shuk Kien
Hp:+673 7209993</t>
        </r>
      </text>
    </comment>
    <comment ref="AB86" authorId="0" shapeId="0" xr:uid="{00000000-0006-0000-1200-000021010000}">
      <text>
        <r>
          <rPr>
            <sz val="10"/>
            <color rgb="FF000000"/>
            <rFont val="Arial"/>
            <scheme val="minor"/>
          </rPr>
          <t>Name:Ally Liew Shuk Kien
Hp:+673 7209993</t>
        </r>
      </text>
    </comment>
    <comment ref="AC86" authorId="0" shapeId="0" xr:uid="{00000000-0006-0000-1200-000022010000}">
      <text>
        <r>
          <rPr>
            <sz val="10"/>
            <color rgb="FF000000"/>
            <rFont val="Arial"/>
            <scheme val="minor"/>
          </rPr>
          <t>CS20240328-Edna</t>
        </r>
      </text>
    </comment>
    <comment ref="AE86" authorId="0" shapeId="0" xr:uid="{00000000-0006-0000-1200-000023010000}">
      <text>
        <r>
          <rPr>
            <sz val="10"/>
            <color rgb="FF000000"/>
            <rFont val="Arial"/>
            <scheme val="minor"/>
          </rPr>
          <t>CS20240330- Chia</t>
        </r>
      </text>
    </comment>
    <comment ref="B87" authorId="0" shapeId="0" xr:uid="{00000000-0006-0000-1200-000024010000}">
      <text>
        <r>
          <rPr>
            <sz val="10"/>
            <color rgb="FF000000"/>
            <rFont val="Arial"/>
            <scheme val="minor"/>
          </rPr>
          <t>Wei Jing Vanessa Chia</t>
        </r>
      </text>
    </comment>
    <comment ref="K87" authorId="0" shapeId="0" xr:uid="{00000000-0006-0000-1200-000025010000}">
      <text>
        <r>
          <rPr>
            <sz val="10"/>
            <color rgb="FF000000"/>
            <rFont val="Arial"/>
            <scheme val="minor"/>
          </rPr>
          <t>CS20240309-Anand-William</t>
        </r>
      </text>
    </comment>
    <comment ref="M87" authorId="0" shapeId="0" xr:uid="{00000000-0006-0000-1200-000026010000}">
      <text>
        <r>
          <rPr>
            <sz val="10"/>
            <color rgb="FF000000"/>
            <rFont val="Arial"/>
            <scheme val="minor"/>
          </rPr>
          <t>思綺 朱
數:10人 (8大2小)
 3/9-3/14 日本東京行</t>
        </r>
      </text>
    </comment>
    <comment ref="N87" authorId="0" shapeId="0" xr:uid="{00000000-0006-0000-1200-000027010000}">
      <text>
        <r>
          <rPr>
            <sz val="10"/>
            <color rgb="FF000000"/>
            <rFont val="Arial"/>
            <scheme val="minor"/>
          </rPr>
          <t>思綺 朱
數:10人 (8大2小)
 3/9-3/14 日本東京行</t>
        </r>
      </text>
    </comment>
    <comment ref="O87" authorId="0" shapeId="0" xr:uid="{00000000-0006-0000-1200-000028010000}">
      <text>
        <r>
          <rPr>
            <sz val="10"/>
            <color rgb="FF000000"/>
            <rFont val="Arial"/>
            <scheme val="minor"/>
          </rPr>
          <t>住福lee ya ting</t>
        </r>
      </text>
    </comment>
    <comment ref="R88" authorId="0" shapeId="0" xr:uid="{00000000-0006-0000-1200-000029010000}">
      <text>
        <r>
          <rPr>
            <sz val="10"/>
            <color rgb="FF000000"/>
            <rFont val="Arial"/>
            <scheme val="minor"/>
          </rPr>
          <t>下单日期：20.2.2024
顾客：Mr Yong 0126390277
人数：11人 10行李</t>
        </r>
      </text>
    </comment>
    <comment ref="S88" authorId="0" shapeId="0" xr:uid="{00000000-0006-0000-1200-00002A010000}">
      <text>
        <r>
          <rPr>
            <sz val="10"/>
            <color rgb="FF000000"/>
            <rFont val="Arial"/>
            <scheme val="minor"/>
          </rPr>
          <t>下单日期：20.2.2024
顾客：Mr Yong 0126390277
人数：11人 10行李</t>
        </r>
      </text>
    </comment>
    <comment ref="U88" authorId="0" shapeId="0" xr:uid="{00000000-0006-0000-1200-00002B010000}">
      <text>
        <r>
          <rPr>
            <sz val="10"/>
            <color rgb="FF000000"/>
            <rFont val="Arial"/>
            <scheme val="minor"/>
          </rPr>
          <t>CS20240320-Angeline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Q5" authorId="0" shapeId="0" xr:uid="{00000000-0006-0000-1300-000001000000}">
      <text>
        <r>
          <rPr>
            <sz val="10"/>
            <color rgb="FF000000"/>
            <rFont val="Arial"/>
            <scheme val="minor"/>
          </rPr>
          <t>MEIHUA CHIANG
 旅游期间可联络电话：+886-911032662</t>
        </r>
      </text>
    </comment>
    <comment ref="AC5" authorId="0" shapeId="0" xr:uid="{00000000-0006-0000-1300-000002000000}">
      <text>
        <r>
          <rPr>
            <sz val="10"/>
            <color rgb="FF000000"/>
            <rFont val="Arial"/>
            <scheme val="minor"/>
          </rPr>
          <t>Jonny Lim</t>
        </r>
      </text>
    </comment>
    <comment ref="AD5" authorId="0" shapeId="0" xr:uid="{00000000-0006-0000-1300-000003000000}">
      <text>
        <r>
          <rPr>
            <sz val="10"/>
            <color rgb="FF000000"/>
            <rFont val="Arial"/>
            <scheme val="minor"/>
          </rPr>
          <t>伃倢 鄭</t>
        </r>
      </text>
    </comment>
    <comment ref="V6" authorId="0" shapeId="0" xr:uid="{00000000-0006-0000-1300-000004000000}">
      <text>
        <r>
          <rPr>
            <sz val="10"/>
            <color rgb="FF000000"/>
            <rFont val="Arial"/>
            <scheme val="minor"/>
          </rPr>
          <t>Sau Lai Tong</t>
        </r>
      </text>
    </comment>
    <comment ref="AD6" authorId="0" shapeId="0" xr:uid="{00000000-0006-0000-1300-000005000000}">
      <text>
        <r>
          <rPr>
            <sz val="10"/>
            <color rgb="FF000000"/>
            <rFont val="Arial"/>
            <scheme val="minor"/>
          </rPr>
          <t>CS20240228-Blayne</t>
        </r>
      </text>
    </comment>
    <comment ref="J7" authorId="0" shapeId="0" xr:uid="{00000000-0006-0000-1300-000006000000}">
      <text>
        <r>
          <rPr>
            <sz val="10"/>
            <color rgb="FF000000"/>
            <rFont val="Arial"/>
            <scheme val="minor"/>
          </rPr>
          <t>沃塔國際</t>
        </r>
      </text>
    </comment>
    <comment ref="K7" authorId="0" shapeId="0" xr:uid="{00000000-0006-0000-1300-000007000000}">
      <text>
        <r>
          <rPr>
            <sz val="10"/>
            <color rgb="FF000000"/>
            <rFont val="Arial"/>
            <scheme val="minor"/>
          </rPr>
          <t>沃塔國際</t>
        </r>
      </text>
    </comment>
    <comment ref="L7" authorId="0" shapeId="0" xr:uid="{00000000-0006-0000-1300-000008000000}">
      <text>
        <r>
          <rPr>
            <sz val="10"/>
            <color rgb="FF000000"/>
            <rFont val="Arial"/>
            <scheme val="minor"/>
          </rPr>
          <t>沃塔國際</t>
        </r>
      </text>
    </comment>
    <comment ref="M7" authorId="0" shapeId="0" xr:uid="{00000000-0006-0000-1300-000009000000}">
      <text>
        <r>
          <rPr>
            <sz val="10"/>
            <color rgb="FF000000"/>
            <rFont val="Arial"/>
            <scheme val="minor"/>
          </rPr>
          <t>沃塔國際</t>
        </r>
      </text>
    </comment>
    <comment ref="O11" authorId="0" shapeId="0" xr:uid="{00000000-0006-0000-1300-00000A000000}">
      <text>
        <r>
          <rPr>
            <sz val="10"/>
            <color rgb="FF000000"/>
            <rFont val="Arial"/>
            <scheme val="minor"/>
          </rPr>
          <t>A240210T4T12</t>
        </r>
      </text>
    </comment>
    <comment ref="Q11" authorId="0" shapeId="0" xr:uid="{00000000-0006-0000-1300-00000B000000}">
      <text>
        <r>
          <rPr>
            <sz val="10"/>
            <color rgb="FF000000"/>
            <rFont val="Arial"/>
            <scheme val="minor"/>
          </rPr>
          <t>2/16 1730接東京送成田22:30発
（團號不見了）</t>
        </r>
      </text>
    </comment>
    <comment ref="AC11" authorId="0" shapeId="0" xr:uid="{00000000-0006-0000-1300-00000C000000}">
      <text>
        <r>
          <rPr>
            <sz val="10"/>
            <color rgb="FF000000"/>
            <rFont val="Arial"/>
            <scheme val="minor"/>
          </rPr>
          <t>需求途中不换司机</t>
        </r>
      </text>
    </comment>
    <comment ref="AD11" authorId="0" shapeId="0" xr:uid="{00000000-0006-0000-1300-00000D000000}">
      <text>
        <r>
          <rPr>
            <sz val="10"/>
            <color rgb="FF000000"/>
            <rFont val="Arial"/>
            <scheme val="minor"/>
          </rPr>
          <t>需求途中不换司机</t>
        </r>
      </text>
    </comment>
    <comment ref="W12" authorId="0" shapeId="0" xr:uid="{00000000-0006-0000-1300-00000E000000}">
      <text>
        <r>
          <rPr>
            <sz val="10"/>
            <color rgb="FF000000"/>
            <rFont val="Arial"/>
            <scheme val="minor"/>
          </rPr>
          <t>CS20240222-Carmen</t>
        </r>
      </text>
    </comment>
    <comment ref="AA12" authorId="0" shapeId="0" xr:uid="{00000000-0006-0000-1300-00000F000000}">
      <text>
        <r>
          <rPr>
            <sz val="10"/>
            <color rgb="FF000000"/>
            <rFont val="Arial"/>
            <scheme val="minor"/>
          </rPr>
          <t>CS20240226- Lalisa</t>
        </r>
      </text>
    </comment>
    <comment ref="B14" authorId="0" shapeId="0" xr:uid="{00000000-0006-0000-1300-000010000000}">
      <text>
        <r>
          <rPr>
            <sz val="10"/>
            <color rgb="FF000000"/>
            <rFont val="Arial"/>
            <scheme val="minor"/>
          </rPr>
          <t>CS20240201-Sofia</t>
        </r>
      </text>
    </comment>
    <comment ref="C14" authorId="0" shapeId="0" xr:uid="{00000000-0006-0000-1300-000011000000}">
      <text>
        <r>
          <rPr>
            <sz val="10"/>
            <color rgb="FF000000"/>
            <rFont val="Arial"/>
            <scheme val="minor"/>
          </rPr>
          <t>佳慧 林</t>
        </r>
      </text>
    </comment>
    <comment ref="W14" authorId="0" shapeId="0" xr:uid="{00000000-0006-0000-1300-000012000000}">
      <text>
        <r>
          <rPr>
            <sz val="10"/>
            <color rgb="FF000000"/>
            <rFont val="Arial"/>
            <scheme val="minor"/>
          </rPr>
          <t>MF24022201KH</t>
        </r>
      </text>
    </comment>
    <comment ref="X14" authorId="0" shapeId="0" xr:uid="{00000000-0006-0000-1300-000013000000}">
      <text>
        <r>
          <rPr>
            <sz val="10"/>
            <color rgb="FF000000"/>
            <rFont val="Arial"/>
            <scheme val="minor"/>
          </rPr>
          <t>MF24022201KH</t>
        </r>
      </text>
    </comment>
    <comment ref="F15" authorId="0" shapeId="0" xr:uid="{00000000-0006-0000-1300-000014000000}">
      <text>
        <r>
          <rPr>
            <sz val="10"/>
            <color rgb="FF000000"/>
            <rFont val="Arial"/>
            <scheme val="minor"/>
          </rPr>
          <t>Fox Chien</t>
        </r>
      </text>
    </comment>
    <comment ref="J15" authorId="0" shapeId="0" xr:uid="{00000000-0006-0000-1300-000015000000}">
      <text>
        <r>
          <rPr>
            <sz val="10"/>
            <color rgb="FF000000"/>
            <rFont val="Arial"/>
            <scheme val="minor"/>
          </rPr>
          <t>陳筱婷</t>
        </r>
      </text>
    </comment>
    <comment ref="O16" authorId="0" shapeId="0" xr:uid="{00000000-0006-0000-1300-000016000000}">
      <text>
        <r>
          <rPr>
            <sz val="10"/>
            <color rgb="FF000000"/>
            <rFont val="Arial"/>
            <scheme val="minor"/>
          </rPr>
          <t>唐靜玲</t>
        </r>
      </text>
    </comment>
    <comment ref="E17" authorId="0" shapeId="0" xr:uid="{00000000-0006-0000-1300-000017000000}">
      <text>
        <r>
          <rPr>
            <sz val="10"/>
            <color rgb="FF000000"/>
            <rFont val="Arial"/>
            <scheme val="minor"/>
          </rPr>
          <t>ETS-240201-KT9</t>
        </r>
      </text>
    </comment>
    <comment ref="F17" authorId="0" shapeId="0" xr:uid="{00000000-0006-0000-1300-000018000000}">
      <text>
        <r>
          <rPr>
            <sz val="10"/>
            <color rgb="FF000000"/>
            <rFont val="Arial"/>
            <scheme val="minor"/>
          </rPr>
          <t>ETS-240201-KT9</t>
        </r>
      </text>
    </comment>
    <comment ref="G17" authorId="0" shapeId="0" xr:uid="{00000000-0006-0000-1300-000019000000}">
      <text>
        <r>
          <rPr>
            <sz val="10"/>
            <color rgb="FF000000"/>
            <rFont val="Arial"/>
            <scheme val="minor"/>
          </rPr>
          <t>ETS-240201-KT9</t>
        </r>
      </text>
    </comment>
    <comment ref="I17" authorId="0" shapeId="0" xr:uid="{00000000-0006-0000-1300-00001A000000}">
      <text>
        <r>
          <rPr>
            <sz val="10"/>
            <color rgb="FF000000"/>
            <rFont val="Arial"/>
            <scheme val="minor"/>
          </rPr>
          <t>梓芸 許</t>
        </r>
      </text>
    </comment>
    <comment ref="M17" authorId="0" shapeId="0" xr:uid="{00000000-0006-0000-1300-00001B000000}">
      <text>
        <r>
          <rPr>
            <sz val="10"/>
            <color rgb="FF000000"/>
            <rFont val="Arial"/>
            <scheme val="minor"/>
          </rPr>
          <t>呈哲 沈</t>
        </r>
      </text>
    </comment>
    <comment ref="Y17" authorId="0" shapeId="0" xr:uid="{00000000-0006-0000-1300-00001C000000}">
      <text>
        <r>
          <rPr>
            <sz val="10"/>
            <color rgb="FF000000"/>
            <rFont val="Arial"/>
            <scheme val="minor"/>
          </rPr>
          <t>CS20240224- Jade</t>
        </r>
      </text>
    </comment>
    <comment ref="Q18" authorId="0" shapeId="0" xr:uid="{00000000-0006-0000-1300-00001D000000}">
      <text>
        <r>
          <rPr>
            <sz val="10"/>
            <color rgb="FF000000"/>
            <rFont val="Arial"/>
            <scheme val="minor"/>
          </rPr>
          <t>Name: Chuah Chiew Yen
Hp: +6012-4833795</t>
        </r>
      </text>
    </comment>
    <comment ref="AD18" authorId="0" shapeId="0" xr:uid="{00000000-0006-0000-1300-00001E000000}">
      <text>
        <r>
          <rPr>
            <sz val="10"/>
            <color rgb="FF000000"/>
            <rFont val="Arial"/>
            <scheme val="minor"/>
          </rPr>
          <t>ETS-240229-TT4</t>
        </r>
      </text>
    </comment>
    <comment ref="X19" authorId="0" shapeId="0" xr:uid="{00000000-0006-0000-1300-00001F000000}">
      <text>
        <r>
          <rPr>
            <sz val="10"/>
            <color rgb="FF000000"/>
            <rFont val="Arial"/>
            <scheme val="minor"/>
          </rPr>
          <t>CS20240223-Carmen</t>
        </r>
      </text>
    </comment>
    <comment ref="Y19" authorId="0" shapeId="0" xr:uid="{00000000-0006-0000-1300-000020000000}">
      <text>
        <r>
          <rPr>
            <sz val="10"/>
            <color rgb="FF000000"/>
            <rFont val="Arial"/>
            <scheme val="minor"/>
          </rPr>
          <t>Name. Wan Yee Teh 
Hp. 01151866882</t>
        </r>
      </text>
    </comment>
    <comment ref="Z19" authorId="0" shapeId="0" xr:uid="{00000000-0006-0000-1300-000021000000}">
      <text>
        <r>
          <rPr>
            <sz val="10"/>
            <color rgb="FF000000"/>
            <rFont val="Arial"/>
            <scheme val="minor"/>
          </rPr>
          <t>Name. Wan Yee Teh 
Hp. 01151866882</t>
        </r>
      </text>
    </comment>
    <comment ref="AA19" authorId="0" shapeId="0" xr:uid="{00000000-0006-0000-1300-000022000000}">
      <text>
        <r>
          <rPr>
            <sz val="10"/>
            <color rgb="FF000000"/>
            <rFont val="Arial"/>
            <scheme val="minor"/>
          </rPr>
          <t>Name. Wan Yee Teh 
Hp. 01151866882</t>
        </r>
      </text>
    </comment>
    <comment ref="AB19" authorId="0" shapeId="0" xr:uid="{00000000-0006-0000-1300-000023000000}">
      <text>
        <r>
          <rPr>
            <sz val="10"/>
            <color rgb="FF000000"/>
            <rFont val="Arial"/>
            <scheme val="minor"/>
          </rPr>
          <t>Name. Wan Yee Teh 
Hp. 01151866882</t>
        </r>
      </text>
    </comment>
    <comment ref="AC19" authorId="0" shapeId="0" xr:uid="{00000000-0006-0000-1300-000024000000}">
      <text>
        <r>
          <rPr>
            <sz val="10"/>
            <color rgb="FF000000"/>
            <rFont val="Arial"/>
            <scheme val="minor"/>
          </rPr>
          <t>Name. Wan Yee Teh 
Hp. 01151866882</t>
        </r>
      </text>
    </comment>
    <comment ref="AD19" authorId="0" shapeId="0" xr:uid="{00000000-0006-0000-1300-000025000000}">
      <text>
        <r>
          <rPr>
            <sz val="10"/>
            <color rgb="FF000000"/>
            <rFont val="Arial"/>
            <scheme val="minor"/>
          </rPr>
          <t>林奕妏</t>
        </r>
      </text>
    </comment>
    <comment ref="AA20" authorId="0" shapeId="0" xr:uid="{00000000-0006-0000-1300-000026000000}">
      <text>
        <r>
          <rPr>
            <sz val="10"/>
            <color rgb="FF000000"/>
            <rFont val="Arial"/>
            <scheme val="minor"/>
          </rPr>
          <t>林奕妏</t>
        </r>
      </text>
    </comment>
    <comment ref="K21" authorId="0" shapeId="0" xr:uid="{00000000-0006-0000-1300-000027000000}">
      <text>
        <r>
          <rPr>
            <sz val="10"/>
            <color rgb="FF000000"/>
            <rFont val="Arial"/>
            <scheme val="minor"/>
          </rPr>
          <t>庭瑋 黃</t>
        </r>
      </text>
    </comment>
    <comment ref="L21" authorId="0" shapeId="0" xr:uid="{00000000-0006-0000-1300-000028000000}">
      <text>
        <r>
          <rPr>
            <sz val="10"/>
            <color rgb="FF000000"/>
            <rFont val="Arial"/>
            <scheme val="minor"/>
          </rPr>
          <t>庭瑋 黃</t>
        </r>
      </text>
    </comment>
    <comment ref="M21" authorId="0" shapeId="0" xr:uid="{00000000-0006-0000-1300-000029000000}">
      <text>
        <r>
          <rPr>
            <sz val="10"/>
            <color rgb="FF000000"/>
            <rFont val="Arial"/>
            <scheme val="minor"/>
          </rPr>
          <t>庭瑋 黃</t>
        </r>
      </text>
    </comment>
    <comment ref="N21" authorId="0" shapeId="0" xr:uid="{00000000-0006-0000-1300-00002A000000}">
      <text>
        <r>
          <rPr>
            <sz val="10"/>
            <color rgb="FF000000"/>
            <rFont val="Arial"/>
            <scheme val="minor"/>
          </rPr>
          <t>庭瑋 黃</t>
        </r>
      </text>
    </comment>
    <comment ref="Q22" authorId="0" shapeId="0" xr:uid="{00000000-0006-0000-1300-00002B000000}">
      <text>
        <r>
          <rPr>
            <sz val="10"/>
            <color rgb="FF000000"/>
            <rFont val="Arial"/>
            <scheme val="minor"/>
          </rPr>
          <t>陳佳樺</t>
        </r>
      </text>
    </comment>
    <comment ref="AA22" authorId="0" shapeId="0" xr:uid="{00000000-0006-0000-1300-00002C000000}">
      <text>
        <r>
          <rPr>
            <sz val="10"/>
            <color rgb="FF000000"/>
            <rFont val="Arial"/>
            <scheme val="minor"/>
          </rPr>
          <t>ETS-240224-JQ-TK6</t>
        </r>
      </text>
    </comment>
    <comment ref="AB22" authorId="0" shapeId="0" xr:uid="{00000000-0006-0000-1300-00002D000000}">
      <text>
        <r>
          <rPr>
            <sz val="10"/>
            <color rgb="FF000000"/>
            <rFont val="Arial"/>
            <scheme val="minor"/>
          </rPr>
          <t>ETS-240224-JQ-TK6</t>
        </r>
      </text>
    </comment>
    <comment ref="AC22" authorId="0" shapeId="0" xr:uid="{00000000-0006-0000-1300-00002E000000}">
      <text>
        <r>
          <rPr>
            <sz val="10"/>
            <color rgb="FF000000"/>
            <rFont val="Arial"/>
            <scheme val="minor"/>
          </rPr>
          <t>ETS-240224-JQ-TK6</t>
        </r>
      </text>
    </comment>
    <comment ref="AD22" authorId="0" shapeId="0" xr:uid="{00000000-0006-0000-1300-00002F000000}">
      <text>
        <r>
          <rPr>
            <sz val="10"/>
            <color rgb="FF000000"/>
            <rFont val="Arial"/>
            <scheme val="minor"/>
          </rPr>
          <t>ETS-240224-JQ-TK6</t>
        </r>
      </text>
    </comment>
    <comment ref="R23" authorId="0" shapeId="0" xr:uid="{00000000-0006-0000-1300-000030000000}">
      <text>
        <r>
          <rPr>
            <sz val="10"/>
            <color rgb="FF000000"/>
            <rFont val="Arial"/>
            <scheme val="minor"/>
          </rPr>
          <t>CS20240217-Kenneth
Kenneth Bechtel</t>
        </r>
      </text>
    </comment>
    <comment ref="Z23" authorId="0" shapeId="0" xr:uid="{00000000-0006-0000-1300-000031000000}">
      <text>
        <r>
          <rPr>
            <sz val="10"/>
            <color rgb="FF000000"/>
            <rFont val="Arial"/>
            <scheme val="minor"/>
          </rPr>
          <t>YI TING LIOU</t>
        </r>
      </text>
    </comment>
    <comment ref="AA23" authorId="0" shapeId="0" xr:uid="{00000000-0006-0000-1300-000032000000}">
      <text>
        <r>
          <rPr>
            <sz val="10"/>
            <color rgb="FF000000"/>
            <rFont val="Arial"/>
            <scheme val="minor"/>
          </rPr>
          <t>YI TING LIOU</t>
        </r>
      </text>
    </comment>
    <comment ref="C26" authorId="0" shapeId="0" xr:uid="{00000000-0006-0000-1300-000033000000}">
      <text>
        <r>
          <rPr>
            <sz val="10"/>
            <color rgb="FF000000"/>
            <rFont val="Arial"/>
            <scheme val="minor"/>
          </rPr>
          <t>CS20240202-Mark</t>
        </r>
      </text>
    </comment>
    <comment ref="I26" authorId="0" shapeId="0" xr:uid="{00000000-0006-0000-1300-000034000000}">
      <text>
        <r>
          <rPr>
            <sz val="10"/>
            <color rgb="FF000000"/>
            <rFont val="Arial"/>
            <scheme val="minor"/>
          </rPr>
          <t>李玉萍</t>
        </r>
      </text>
    </comment>
    <comment ref="J26" authorId="0" shapeId="0" xr:uid="{00000000-0006-0000-1300-000035000000}">
      <text>
        <r>
          <rPr>
            <sz val="10"/>
            <color rgb="FF000000"/>
            <rFont val="Arial"/>
            <scheme val="minor"/>
          </rPr>
          <t>李玉萍</t>
        </r>
      </text>
    </comment>
    <comment ref="K26" authorId="0" shapeId="0" xr:uid="{00000000-0006-0000-1300-000036000000}">
      <text>
        <r>
          <rPr>
            <sz val="10"/>
            <color rgb="FF000000"/>
            <rFont val="Arial"/>
            <scheme val="minor"/>
          </rPr>
          <t>李玉萍</t>
        </r>
      </text>
    </comment>
    <comment ref="L26" authorId="0" shapeId="0" xr:uid="{00000000-0006-0000-1300-000037000000}">
      <text>
        <r>
          <rPr>
            <sz val="10"/>
            <color rgb="FF000000"/>
            <rFont val="Arial"/>
            <scheme val="minor"/>
          </rPr>
          <t>李玉萍</t>
        </r>
      </text>
    </comment>
    <comment ref="AC26" authorId="0" shapeId="0" xr:uid="{00000000-0006-0000-1300-000038000000}">
      <text>
        <r>
          <rPr>
            <sz val="10"/>
            <color rgb="FF000000"/>
            <rFont val="Arial"/>
            <scheme val="minor"/>
          </rPr>
          <t>需求途中不换司机</t>
        </r>
      </text>
    </comment>
    <comment ref="AD26" authorId="0" shapeId="0" xr:uid="{00000000-0006-0000-1300-000039000000}">
      <text>
        <r>
          <rPr>
            <sz val="10"/>
            <color rgb="FF000000"/>
            <rFont val="Arial"/>
            <scheme val="minor"/>
          </rPr>
          <t>需求途中不换司机</t>
        </r>
      </text>
    </comment>
    <comment ref="I27" authorId="0" shapeId="0" xr:uid="{00000000-0006-0000-1300-00003A000000}">
      <text>
        <r>
          <rPr>
            <sz val="10"/>
            <color rgb="FF000000"/>
            <rFont val="Arial"/>
            <scheme val="minor"/>
          </rPr>
          <t>CS20240208-Fahad</t>
        </r>
      </text>
    </comment>
    <comment ref="B28" authorId="0" shapeId="0" xr:uid="{00000000-0006-0000-1300-00003B000000}">
      <text>
        <r>
          <rPr>
            <sz val="10"/>
            <color rgb="FF000000"/>
            <rFont val="Arial"/>
            <scheme val="minor"/>
          </rPr>
          <t>Fox Chien</t>
        </r>
      </text>
    </comment>
    <comment ref="C28" authorId="0" shapeId="0" xr:uid="{00000000-0006-0000-1300-00003C000000}">
      <text>
        <r>
          <rPr>
            <sz val="10"/>
            <color rgb="FF000000"/>
            <rFont val="Arial"/>
            <scheme val="minor"/>
          </rPr>
          <t>黃憶婷</t>
        </r>
      </text>
    </comment>
    <comment ref="G28" authorId="0" shapeId="0" xr:uid="{00000000-0006-0000-1300-00003D000000}">
      <text>
        <r>
          <rPr>
            <sz val="10"/>
            <color rgb="FF000000"/>
            <rFont val="Arial"/>
            <scheme val="minor"/>
          </rPr>
          <t>CS20240206- Lawrence</t>
        </r>
      </text>
    </comment>
    <comment ref="L29" authorId="0" shapeId="0" xr:uid="{00000000-0006-0000-1300-00003E000000}">
      <text>
        <r>
          <rPr>
            <sz val="10"/>
            <color rgb="FF000000"/>
            <rFont val="Arial"/>
            <scheme val="minor"/>
          </rPr>
          <t>2/11 + 2/13
團號：Hp.+60 12-613 7833</t>
        </r>
      </text>
    </comment>
    <comment ref="N29" authorId="0" shapeId="0" xr:uid="{00000000-0006-0000-1300-00003F000000}">
      <text>
        <r>
          <rPr>
            <sz val="10"/>
            <color rgb="FF000000"/>
            <rFont val="Arial"/>
            <scheme val="minor"/>
          </rPr>
          <t>2/11 + 2/13
團號：Hp.+60 12-613 7833</t>
        </r>
      </text>
    </comment>
    <comment ref="R29" authorId="0" shapeId="0" xr:uid="{00000000-0006-0000-1300-000040000000}">
      <text>
        <r>
          <rPr>
            <sz val="10"/>
            <color rgb="FF000000"/>
            <rFont val="Arial"/>
            <scheme val="minor"/>
          </rPr>
          <t>CS20240217-Kenneth
Kenneth Bechtel</t>
        </r>
      </text>
    </comment>
    <comment ref="AC29" authorId="0" shapeId="0" xr:uid="{00000000-0006-0000-1300-000041000000}">
      <text>
        <r>
          <rPr>
            <sz val="10"/>
            <color rgb="FF000000"/>
            <rFont val="Arial"/>
            <scheme val="minor"/>
          </rPr>
          <t>CS20240228-Mayshaya</t>
        </r>
      </text>
    </comment>
    <comment ref="B30" authorId="0" shapeId="0" xr:uid="{00000000-0006-0000-1300-000042000000}">
      <text>
        <r>
          <rPr>
            <sz val="10"/>
            <color rgb="FF000000"/>
            <rFont val="Arial"/>
            <scheme val="minor"/>
          </rPr>
          <t>Chang chin hui</t>
        </r>
      </text>
    </comment>
    <comment ref="F30" authorId="0" shapeId="0" xr:uid="{00000000-0006-0000-1300-000043000000}">
      <text>
        <r>
          <rPr>
            <sz val="10"/>
            <color rgb="FF000000"/>
            <rFont val="Arial"/>
            <scheme val="minor"/>
          </rPr>
          <t>徐麗娜</t>
        </r>
      </text>
    </comment>
    <comment ref="I30" authorId="0" shapeId="0" xr:uid="{00000000-0006-0000-1300-000044000000}">
      <text>
        <r>
          <rPr>
            <sz val="10"/>
            <color rgb="FF000000"/>
            <rFont val="Arial"/>
            <scheme val="minor"/>
          </rPr>
          <t>張雅惠</t>
        </r>
      </text>
    </comment>
    <comment ref="J30" authorId="0" shapeId="0" xr:uid="{00000000-0006-0000-1300-000045000000}">
      <text>
        <r>
          <rPr>
            <sz val="10"/>
            <color rgb="FF000000"/>
            <rFont val="Arial"/>
            <scheme val="minor"/>
          </rPr>
          <t>lisa wang</t>
        </r>
      </text>
    </comment>
    <comment ref="K30" authorId="0" shapeId="0" xr:uid="{00000000-0006-0000-1300-000046000000}">
      <text>
        <r>
          <rPr>
            <sz val="10"/>
            <color rgb="FF000000"/>
            <rFont val="Arial"/>
            <scheme val="minor"/>
          </rPr>
          <t>lisa wang</t>
        </r>
      </text>
    </comment>
    <comment ref="L30" authorId="0" shapeId="0" xr:uid="{00000000-0006-0000-1300-000047000000}">
      <text>
        <r>
          <rPr>
            <sz val="10"/>
            <color rgb="FF000000"/>
            <rFont val="Arial"/>
            <scheme val="minor"/>
          </rPr>
          <t>lisa wang</t>
        </r>
      </text>
    </comment>
    <comment ref="M30" authorId="0" shapeId="0" xr:uid="{00000000-0006-0000-1300-000048000000}">
      <text>
        <r>
          <rPr>
            <sz val="10"/>
            <color rgb="FF000000"/>
            <rFont val="Arial"/>
            <scheme val="minor"/>
          </rPr>
          <t>2/11 + 2/13
團號：Hp.+60 12-613 7833</t>
        </r>
      </text>
    </comment>
    <comment ref="N30" authorId="0" shapeId="0" xr:uid="{00000000-0006-0000-1300-000049000000}">
      <text>
        <r>
          <rPr>
            <sz val="10"/>
            <color rgb="FF000000"/>
            <rFont val="Arial"/>
            <scheme val="minor"/>
          </rPr>
          <t>Wendy Chan</t>
        </r>
      </text>
    </comment>
    <comment ref="P30" authorId="0" shapeId="0" xr:uid="{00000000-0006-0000-1300-00004A000000}">
      <text>
        <r>
          <rPr>
            <sz val="10"/>
            <color rgb="FF000000"/>
            <rFont val="Arial"/>
            <scheme val="minor"/>
          </rPr>
          <t>Name. Teh Choo Leong
Hp.012-6791886
(May Yong 0122046355)</t>
        </r>
      </text>
    </comment>
    <comment ref="Q30" authorId="0" shapeId="0" xr:uid="{00000000-0006-0000-1300-00004B000000}">
      <text>
        <r>
          <rPr>
            <sz val="10"/>
            <color rgb="FF000000"/>
            <rFont val="Arial"/>
            <scheme val="minor"/>
          </rPr>
          <t>Name. Teh Choo Leong
Hp.012-6791886
(May Yong 0122046355)</t>
        </r>
      </text>
    </comment>
    <comment ref="R30" authorId="0" shapeId="0" xr:uid="{00000000-0006-0000-1300-00004C000000}">
      <text>
        <r>
          <rPr>
            <sz val="10"/>
            <color rgb="FF000000"/>
            <rFont val="Arial"/>
            <scheme val="minor"/>
          </rPr>
          <t>Name. Teh Choo Leong
Hp.012-6791886
(May Yong 0122046355)</t>
        </r>
      </text>
    </comment>
    <comment ref="S30" authorId="0" shapeId="0" xr:uid="{00000000-0006-0000-1300-00004D000000}">
      <text>
        <r>
          <rPr>
            <sz val="10"/>
            <color rgb="FF000000"/>
            <rFont val="Arial"/>
            <scheme val="minor"/>
          </rPr>
          <t>Name. Teh Choo Leong
Hp.012-6791886
(May Yong 0122046355)</t>
        </r>
      </text>
    </comment>
    <comment ref="AA30" authorId="0" shapeId="0" xr:uid="{00000000-0006-0000-1300-00004E000000}">
      <text>
        <r>
          <rPr>
            <sz val="10"/>
            <color rgb="FF000000"/>
            <rFont val="Arial"/>
            <scheme val="minor"/>
          </rPr>
          <t>林奕妏</t>
        </r>
      </text>
    </comment>
    <comment ref="T31" authorId="0" shapeId="0" xr:uid="{00000000-0006-0000-1300-00004F000000}">
      <text>
        <r>
          <rPr>
            <sz val="10"/>
            <color rgb="FF000000"/>
            <rFont val="Arial"/>
            <scheme val="minor"/>
          </rPr>
          <t>羚 黃</t>
        </r>
      </text>
    </comment>
    <comment ref="T32" authorId="0" shapeId="0" xr:uid="{00000000-0006-0000-1300-000050000000}">
      <text>
        <r>
          <rPr>
            <sz val="10"/>
            <color rgb="FF000000"/>
            <rFont val="Arial"/>
            <scheme val="minor"/>
          </rPr>
          <t>CS20240219-David</t>
        </r>
      </text>
    </comment>
    <comment ref="L34" authorId="0" shapeId="0" xr:uid="{00000000-0006-0000-1300-000051000000}">
      <text>
        <r>
          <rPr>
            <sz val="10"/>
            <color rgb="FF000000"/>
            <rFont val="Arial"/>
            <scheme val="minor"/>
          </rPr>
          <t>周尚賢</t>
        </r>
      </text>
    </comment>
    <comment ref="R34" authorId="0" shapeId="0" xr:uid="{00000000-0006-0000-1300-000052000000}">
      <text>
        <r>
          <rPr>
            <sz val="10"/>
            <color rgb="FF000000"/>
            <rFont val="Arial"/>
            <scheme val="minor"/>
          </rPr>
          <t>台福麟 2/13 + 2/17
A240213T2T28陳玫琪</t>
        </r>
      </text>
    </comment>
    <comment ref="U34" authorId="0" shapeId="0" xr:uid="{00000000-0006-0000-1300-000053000000}">
      <text>
        <r>
          <rPr>
            <sz val="10"/>
            <color rgb="FF000000"/>
            <rFont val="Arial"/>
            <scheme val="minor"/>
          </rPr>
          <t>Aditya Premkumar</t>
        </r>
      </text>
    </comment>
    <comment ref="V34" authorId="0" shapeId="0" xr:uid="{00000000-0006-0000-1300-000054000000}">
      <text>
        <r>
          <rPr>
            <sz val="10"/>
            <color rgb="FF000000"/>
            <rFont val="Arial"/>
            <scheme val="minor"/>
          </rPr>
          <t>Feng Ting Lin</t>
        </r>
      </text>
    </comment>
    <comment ref="W34" authorId="0" shapeId="0" xr:uid="{00000000-0006-0000-1300-000055000000}">
      <text>
        <r>
          <rPr>
            <sz val="10"/>
            <color rgb="FF000000"/>
            <rFont val="Arial"/>
            <scheme val="minor"/>
          </rPr>
          <t>Sau Lai Tong</t>
        </r>
      </text>
    </comment>
    <comment ref="E39" authorId="0" shapeId="0" xr:uid="{00000000-0006-0000-1300-000056000000}">
      <text>
        <r>
          <rPr>
            <sz val="10"/>
            <color rgb="FF000000"/>
            <rFont val="Arial"/>
            <scheme val="minor"/>
          </rPr>
          <t>筱惠 邱</t>
        </r>
      </text>
    </comment>
    <comment ref="K39" authorId="0" shapeId="0" xr:uid="{00000000-0006-0000-1300-000057000000}">
      <text>
        <r>
          <rPr>
            <sz val="10"/>
            <color rgb="FF000000"/>
            <rFont val="Arial"/>
            <scheme val="minor"/>
          </rPr>
          <t>庭瑋 黃</t>
        </r>
      </text>
    </comment>
    <comment ref="L39" authorId="0" shapeId="0" xr:uid="{00000000-0006-0000-1300-000058000000}">
      <text>
        <r>
          <rPr>
            <sz val="10"/>
            <color rgb="FF000000"/>
            <rFont val="Arial"/>
            <scheme val="minor"/>
          </rPr>
          <t>CS20240211-Wei
Wei Chung Chu</t>
        </r>
      </text>
    </comment>
    <comment ref="N39" authorId="0" shapeId="0" xr:uid="{00000000-0006-0000-1300-000059000000}">
      <text>
        <r>
          <rPr>
            <sz val="10"/>
            <color rgb="FF000000"/>
            <rFont val="Arial"/>
            <scheme val="minor"/>
          </rPr>
          <t>Name. Teh Choo Leong
Hp.012-6791886
(May Yong 0122046355)</t>
        </r>
      </text>
    </comment>
    <comment ref="R39" authorId="0" shapeId="0" xr:uid="{00000000-0006-0000-1300-00005A000000}">
      <text>
        <r>
          <rPr>
            <sz val="10"/>
            <color rgb="FF000000"/>
            <rFont val="Arial"/>
            <scheme val="minor"/>
          </rPr>
          <t>동주 이</t>
        </r>
      </text>
    </comment>
    <comment ref="S45" authorId="0" shapeId="0" xr:uid="{00000000-0006-0000-1300-00005B000000}">
      <text>
        <r>
          <rPr>
            <sz val="10"/>
            <color rgb="FF000000"/>
            <rFont val="Arial"/>
            <scheme val="minor"/>
          </rPr>
          <t>郭湘妍</t>
        </r>
      </text>
    </comment>
    <comment ref="T45" authorId="0" shapeId="0" xr:uid="{00000000-0006-0000-1300-00005C000000}">
      <text>
        <r>
          <rPr>
            <sz val="10"/>
            <color rgb="FF000000"/>
            <rFont val="Arial"/>
            <scheme val="minor"/>
          </rPr>
          <t>郭湘妍</t>
        </r>
      </text>
    </comment>
    <comment ref="U45" authorId="0" shapeId="0" xr:uid="{00000000-0006-0000-1300-00005D000000}">
      <text>
        <r>
          <rPr>
            <sz val="10"/>
            <color rgb="FF000000"/>
            <rFont val="Arial"/>
            <scheme val="minor"/>
          </rPr>
          <t>MEI MEI CHAN</t>
        </r>
      </text>
    </comment>
    <comment ref="U59" authorId="0" shapeId="0" xr:uid="{00000000-0006-0000-1300-00005E000000}">
      <text>
        <r>
          <rPr>
            <sz val="10"/>
            <color rgb="FF000000"/>
            <rFont val="Arial"/>
            <scheme val="minor"/>
          </rPr>
          <t>MEI MEI CHAN</t>
        </r>
      </text>
    </comment>
    <comment ref="C60" authorId="0" shapeId="0" xr:uid="{00000000-0006-0000-1300-00005F000000}">
      <text>
        <r>
          <rPr>
            <sz val="10"/>
            <color rgb="FF000000"/>
            <rFont val="Arial"/>
            <scheme val="minor"/>
          </rPr>
          <t>佳慧 林</t>
        </r>
      </text>
    </comment>
    <comment ref="E60" authorId="0" shapeId="0" xr:uid="{00000000-0006-0000-1300-000060000000}">
      <text>
        <r>
          <rPr>
            <sz val="10"/>
            <color rgb="FF000000"/>
            <rFont val="Arial"/>
            <scheme val="minor"/>
          </rPr>
          <t>2024/02/04 9：00～17：00 都内観光 ミニバン</t>
        </r>
      </text>
    </comment>
    <comment ref="L60" authorId="0" shapeId="0" xr:uid="{00000000-0006-0000-1300-000061000000}">
      <text>
        <r>
          <rPr>
            <sz val="10"/>
            <color rgb="FF000000"/>
            <rFont val="Arial"/>
            <scheme val="minor"/>
          </rPr>
          <t>CS20240208-Fahad</t>
        </r>
      </text>
    </comment>
    <comment ref="T60" authorId="0" shapeId="0" xr:uid="{00000000-0006-0000-1300-000062000000}">
      <text>
        <r>
          <rPr>
            <sz val="10"/>
            <color rgb="FF000000"/>
            <rFont val="Arial"/>
            <scheme val="minor"/>
          </rPr>
          <t>CS20240219-David</t>
        </r>
      </text>
    </comment>
    <comment ref="V60" authorId="0" shapeId="0" xr:uid="{00000000-0006-0000-1300-000063000000}">
      <text>
        <r>
          <rPr>
            <sz val="10"/>
            <color rgb="FF000000"/>
            <rFont val="Arial"/>
            <scheme val="minor"/>
          </rPr>
          <t>Feng Ting Lin</t>
        </r>
      </text>
    </comment>
    <comment ref="AD60" authorId="0" shapeId="0" xr:uid="{00000000-0006-0000-1300-000064000000}">
      <text>
        <r>
          <rPr>
            <sz val="10"/>
            <color rgb="FF000000"/>
            <rFont val="Arial"/>
            <scheme val="minor"/>
          </rPr>
          <t xml:space="preserve">2024/02/29 9：00～17：00 都内観光 </t>
        </r>
      </text>
    </comment>
    <comment ref="R61" authorId="0" shapeId="0" xr:uid="{00000000-0006-0000-1300-000065000000}">
      <text>
        <r>
          <rPr>
            <sz val="10"/>
            <color rgb="FF000000"/>
            <rFont val="Arial"/>
            <scheme val="minor"/>
          </rPr>
          <t>CS20240217-Kenneth
Kenneth Bechtel</t>
        </r>
      </text>
    </comment>
    <comment ref="S61" authorId="0" shapeId="0" xr:uid="{00000000-0006-0000-1300-000066000000}">
      <text>
        <r>
          <rPr>
            <sz val="10"/>
            <color rgb="FF000000"/>
            <rFont val="Arial"/>
            <scheme val="minor"/>
          </rPr>
          <t>崔凱白班+李奧祥晚班</t>
        </r>
      </text>
    </comment>
    <comment ref="T61" authorId="0" shapeId="0" xr:uid="{00000000-0006-0000-1300-000067000000}">
      <text>
        <r>
          <rPr>
            <sz val="10"/>
            <color rgb="FF000000"/>
            <rFont val="Arial"/>
            <scheme val="minor"/>
          </rPr>
          <t>崔凱白班+李奧祥晚班</t>
        </r>
      </text>
    </comment>
    <comment ref="U61" authorId="0" shapeId="0" xr:uid="{00000000-0006-0000-1300-000068000000}">
      <text>
        <r>
          <rPr>
            <sz val="10"/>
            <color rgb="FF000000"/>
            <rFont val="Arial"/>
            <scheme val="minor"/>
          </rPr>
          <t>崔凱白班+李奧祥晚班</t>
        </r>
      </text>
    </comment>
    <comment ref="V61" authorId="0" shapeId="0" xr:uid="{00000000-0006-0000-1300-000069000000}">
      <text>
        <r>
          <rPr>
            <sz val="10"/>
            <color rgb="FF000000"/>
            <rFont val="Arial"/>
            <scheme val="minor"/>
          </rPr>
          <t>崔凱白班+李奧祥晚班</t>
        </r>
      </text>
    </comment>
    <comment ref="AD61" authorId="0" shapeId="0" xr:uid="{00000000-0006-0000-1300-00006A000000}">
      <text>
        <r>
          <rPr>
            <sz val="10"/>
            <color rgb="FF000000"/>
            <rFont val="Arial"/>
            <scheme val="minor"/>
          </rPr>
          <t>伃倢 鄭</t>
        </r>
      </text>
    </comment>
    <comment ref="E62" authorId="0" shapeId="0" xr:uid="{00000000-0006-0000-1300-00006B000000}">
      <text>
        <r>
          <rPr>
            <sz val="10"/>
            <color rgb="FF000000"/>
            <rFont val="Arial"/>
            <scheme val="minor"/>
          </rPr>
          <t>ETS-240201-KT9</t>
        </r>
      </text>
    </comment>
    <comment ref="F62" authorId="0" shapeId="0" xr:uid="{00000000-0006-0000-1300-00006C000000}">
      <text>
        <r>
          <rPr>
            <sz val="10"/>
            <color rgb="FF000000"/>
            <rFont val="Arial"/>
            <scheme val="minor"/>
          </rPr>
          <t>ETS-240201-KT9</t>
        </r>
      </text>
    </comment>
    <comment ref="G62" authorId="0" shapeId="0" xr:uid="{00000000-0006-0000-1300-00006D000000}">
      <text>
        <r>
          <rPr>
            <sz val="10"/>
            <color rgb="FF000000"/>
            <rFont val="Arial"/>
            <scheme val="minor"/>
          </rPr>
          <t>ETS-240201-KT9</t>
        </r>
      </text>
    </comment>
    <comment ref="O62" authorId="0" shapeId="0" xr:uid="{00000000-0006-0000-1300-00006E000000}">
      <text>
        <r>
          <rPr>
            <sz val="10"/>
            <color rgb="FF000000"/>
            <rFont val="Arial"/>
            <scheme val="minor"/>
          </rPr>
          <t>唐靜玲</t>
        </r>
      </text>
    </comment>
    <comment ref="Q62" authorId="0" shapeId="0" xr:uid="{00000000-0006-0000-1300-00006F000000}">
      <text>
        <r>
          <rPr>
            <sz val="10"/>
            <color rgb="FF000000"/>
            <rFont val="Arial"/>
            <scheme val="minor"/>
          </rPr>
          <t>陳佳樺</t>
        </r>
      </text>
    </comment>
    <comment ref="T62" authorId="0" shapeId="0" xr:uid="{00000000-0006-0000-1300-000070000000}">
      <text>
        <r>
          <rPr>
            <sz val="10"/>
            <color rgb="FF000000"/>
            <rFont val="Arial"/>
            <scheme val="minor"/>
          </rPr>
          <t>王星宇</t>
        </r>
      </text>
    </comment>
    <comment ref="U62" authorId="0" shapeId="0" xr:uid="{00000000-0006-0000-1300-000071000000}">
      <text>
        <r>
          <rPr>
            <sz val="10"/>
            <color rgb="FF000000"/>
            <rFont val="Arial"/>
            <scheme val="minor"/>
          </rPr>
          <t>王星宇</t>
        </r>
      </text>
    </comment>
    <comment ref="E63" authorId="0" shapeId="0" xr:uid="{00000000-0006-0000-1300-000072000000}">
      <text>
        <r>
          <rPr>
            <sz val="10"/>
            <color rgb="FF000000"/>
            <rFont val="Arial"/>
            <scheme val="minor"/>
          </rPr>
          <t>筱惠 邱</t>
        </r>
      </text>
    </comment>
    <comment ref="I63" authorId="0" shapeId="0" xr:uid="{00000000-0006-0000-1300-000073000000}">
      <text>
        <r>
          <rPr>
            <sz val="10"/>
            <color rgb="FF000000"/>
            <rFont val="Arial"/>
            <scheme val="minor"/>
          </rPr>
          <t>CS20240208-Fahad</t>
        </r>
      </text>
    </comment>
    <comment ref="S63" authorId="0" shapeId="0" xr:uid="{00000000-0006-0000-1300-000074000000}">
      <text>
        <r>
          <rPr>
            <sz val="10"/>
            <color rgb="FF000000"/>
            <rFont val="Arial"/>
            <scheme val="minor"/>
          </rPr>
          <t>劉偉白班+周克舉晚班</t>
        </r>
      </text>
    </comment>
    <comment ref="T63" authorId="0" shapeId="0" xr:uid="{00000000-0006-0000-1300-000075000000}">
      <text>
        <r>
          <rPr>
            <sz val="10"/>
            <color rgb="FF000000"/>
            <rFont val="Arial"/>
            <scheme val="minor"/>
          </rPr>
          <t>劉偉白班+周克舉晚班</t>
        </r>
      </text>
    </comment>
    <comment ref="U63" authorId="0" shapeId="0" xr:uid="{00000000-0006-0000-1300-000076000000}">
      <text>
        <r>
          <rPr>
            <sz val="10"/>
            <color rgb="FF000000"/>
            <rFont val="Arial"/>
            <scheme val="minor"/>
          </rPr>
          <t>劉偉白班+周克舉晚班</t>
        </r>
      </text>
    </comment>
    <comment ref="V63" authorId="0" shapeId="0" xr:uid="{00000000-0006-0000-1300-000077000000}">
      <text>
        <r>
          <rPr>
            <sz val="10"/>
            <color rgb="FF000000"/>
            <rFont val="Arial"/>
            <scheme val="minor"/>
          </rPr>
          <t>劉偉白班+周克舉晚班</t>
        </r>
      </text>
    </comment>
    <comment ref="W63" authorId="0" shapeId="0" xr:uid="{00000000-0006-0000-1300-000078000000}">
      <text>
        <r>
          <rPr>
            <sz val="10"/>
            <color rgb="FF000000"/>
            <rFont val="Arial"/>
            <scheme val="minor"/>
          </rPr>
          <t>MF24022201KH</t>
        </r>
      </text>
    </comment>
    <comment ref="X63" authorId="0" shapeId="0" xr:uid="{00000000-0006-0000-1300-000079000000}">
      <text>
        <r>
          <rPr>
            <sz val="10"/>
            <color rgb="FF000000"/>
            <rFont val="Arial"/>
            <scheme val="minor"/>
          </rPr>
          <t>MF24022201KH</t>
        </r>
      </text>
    </comment>
    <comment ref="K64" authorId="0" shapeId="0" xr:uid="{00000000-0006-0000-1300-00007A000000}">
      <text>
        <r>
          <rPr>
            <sz val="10"/>
            <color rgb="FF000000"/>
            <rFont val="Arial"/>
            <scheme val="minor"/>
          </rPr>
          <t>庭瑋 黃</t>
        </r>
      </text>
    </comment>
    <comment ref="N64" authorId="0" shapeId="0" xr:uid="{00000000-0006-0000-1300-00007B000000}">
      <text>
        <r>
          <rPr>
            <sz val="10"/>
            <color rgb="FF000000"/>
            <rFont val="Arial"/>
            <scheme val="minor"/>
          </rPr>
          <t>Name. Teh Choo Leong
Hp.012-6791886
(May Yong 0122046355)</t>
        </r>
      </text>
    </comment>
    <comment ref="S64" authorId="0" shapeId="0" xr:uid="{00000000-0006-0000-1300-00007C000000}">
      <text>
        <r>
          <rPr>
            <sz val="10"/>
            <color rgb="FF000000"/>
            <rFont val="Arial"/>
            <scheme val="minor"/>
          </rPr>
          <t>Name. Teh Choo Leong
Hp.012-6791886
(May Yong 0122046355)</t>
        </r>
      </text>
    </comment>
    <comment ref="T64" authorId="0" shapeId="0" xr:uid="{00000000-0006-0000-1300-00007D000000}">
      <text>
        <r>
          <rPr>
            <sz val="10"/>
            <color rgb="FF000000"/>
            <rFont val="Arial"/>
            <scheme val="minor"/>
          </rPr>
          <t>王文毅</t>
        </r>
      </text>
    </comment>
    <comment ref="U64" authorId="0" shapeId="0" xr:uid="{00000000-0006-0000-1300-00007E000000}">
      <text>
        <r>
          <rPr>
            <sz val="10"/>
            <color rgb="FF000000"/>
            <rFont val="Arial"/>
            <scheme val="minor"/>
          </rPr>
          <t>王文毅</t>
        </r>
      </text>
    </comment>
    <comment ref="V64" authorId="0" shapeId="0" xr:uid="{00000000-0006-0000-1300-00007F000000}">
      <text>
        <r>
          <rPr>
            <sz val="10"/>
            <color rgb="FF000000"/>
            <rFont val="Arial"/>
            <scheme val="minor"/>
          </rPr>
          <t>王文毅</t>
        </r>
      </text>
    </comment>
    <comment ref="Y64" authorId="0" shapeId="0" xr:uid="{00000000-0006-0000-1300-000080000000}">
      <text>
        <r>
          <rPr>
            <sz val="10"/>
            <color rgb="FF000000"/>
            <rFont val="Arial"/>
            <scheme val="minor"/>
          </rPr>
          <t>CS20240224- Jade</t>
        </r>
      </text>
    </comment>
    <comment ref="AC64" authorId="0" shapeId="0" xr:uid="{00000000-0006-0000-1300-000081000000}">
      <text>
        <r>
          <rPr>
            <sz val="10"/>
            <color rgb="FF000000"/>
            <rFont val="Arial"/>
            <scheme val="minor"/>
          </rPr>
          <t>CS20240228-Mayshaya</t>
        </r>
      </text>
    </comment>
    <comment ref="M65" authorId="0" shapeId="0" xr:uid="{00000000-0006-0000-1300-000082000000}">
      <text>
        <r>
          <rPr>
            <sz val="10"/>
            <color rgb="FF000000"/>
            <rFont val="Arial"/>
            <scheme val="minor"/>
          </rPr>
          <t>呈哲 沈</t>
        </r>
      </text>
    </comment>
    <comment ref="N65" authorId="0" shapeId="0" xr:uid="{00000000-0006-0000-1300-000083000000}">
      <text>
        <r>
          <rPr>
            <sz val="10"/>
            <color rgb="FF000000"/>
            <rFont val="Arial"/>
            <scheme val="minor"/>
          </rPr>
          <t>Vera Wong</t>
        </r>
      </text>
    </comment>
    <comment ref="C67" authorId="0" shapeId="0" xr:uid="{00000000-0006-0000-1300-000084000000}">
      <text>
        <r>
          <rPr>
            <sz val="10"/>
            <color rgb="FF000000"/>
            <rFont val="Arial"/>
            <scheme val="minor"/>
          </rPr>
          <t>CS20240202-Mark</t>
        </r>
      </text>
    </comment>
    <comment ref="N67" authorId="0" shapeId="0" xr:uid="{00000000-0006-0000-1300-000085000000}">
      <text>
        <r>
          <rPr>
            <sz val="10"/>
            <color rgb="FF000000"/>
            <rFont val="Arial"/>
            <scheme val="minor"/>
          </rPr>
          <t>Wendy Chan</t>
        </r>
      </text>
    </comment>
    <comment ref="Q67" authorId="0" shapeId="0" xr:uid="{00000000-0006-0000-1300-000086000000}">
      <text>
        <r>
          <rPr>
            <sz val="10"/>
            <color rgb="FF000000"/>
            <rFont val="Arial"/>
            <scheme val="minor"/>
          </rPr>
          <t>MEIHUA CHIANG
 旅游期间可联络电话：+886-911032662</t>
        </r>
      </text>
    </comment>
    <comment ref="R67" authorId="0" shapeId="0" xr:uid="{00000000-0006-0000-1300-000087000000}">
      <text>
        <r>
          <rPr>
            <sz val="10"/>
            <color rgb="FF000000"/>
            <rFont val="Arial"/>
            <scheme val="minor"/>
          </rPr>
          <t>동주 이</t>
        </r>
      </text>
    </comment>
    <comment ref="S67" authorId="0" shapeId="0" xr:uid="{00000000-0006-0000-1300-000088000000}">
      <text>
        <r>
          <rPr>
            <sz val="10"/>
            <color rgb="FF000000"/>
            <rFont val="Arial"/>
            <scheme val="minor"/>
          </rPr>
          <t>馬綺純</t>
        </r>
      </text>
    </comment>
    <comment ref="T67" authorId="0" shapeId="0" xr:uid="{00000000-0006-0000-1300-000089000000}">
      <text>
        <r>
          <rPr>
            <sz val="10"/>
            <color rgb="FF000000"/>
            <rFont val="Arial"/>
            <scheme val="minor"/>
          </rPr>
          <t>馬綺純</t>
        </r>
      </text>
    </comment>
    <comment ref="U67" authorId="0" shapeId="0" xr:uid="{00000000-0006-0000-1300-00008A000000}">
      <text>
        <r>
          <rPr>
            <sz val="10"/>
            <color rgb="FF000000"/>
            <rFont val="Arial"/>
            <scheme val="minor"/>
          </rPr>
          <t>馬綺純</t>
        </r>
      </text>
    </comment>
    <comment ref="V67" authorId="0" shapeId="0" xr:uid="{00000000-0006-0000-1300-00008B000000}">
      <text>
        <r>
          <rPr>
            <sz val="10"/>
            <color rgb="FF000000"/>
            <rFont val="Arial"/>
            <scheme val="minor"/>
          </rPr>
          <t>馬綺純</t>
        </r>
      </text>
    </comment>
    <comment ref="Z67" authorId="0" shapeId="0" xr:uid="{00000000-0006-0000-1300-00008C000000}">
      <text>
        <r>
          <rPr>
            <sz val="10"/>
            <color rgb="FF000000"/>
            <rFont val="Arial"/>
            <scheme val="minor"/>
          </rPr>
          <t>YI TING LIOU</t>
        </r>
      </text>
    </comment>
    <comment ref="AA67" authorId="0" shapeId="0" xr:uid="{00000000-0006-0000-1300-00008D000000}">
      <text>
        <r>
          <rPr>
            <sz val="10"/>
            <color rgb="FF000000"/>
            <rFont val="Arial"/>
            <scheme val="minor"/>
          </rPr>
          <t>YI TING LIOU</t>
        </r>
      </text>
    </comment>
    <comment ref="U69" authorId="0" shapeId="0" xr:uid="{00000000-0006-0000-1300-00008E000000}">
      <text>
        <r>
          <rPr>
            <sz val="10"/>
            <color rgb="FF000000"/>
            <rFont val="Arial"/>
            <scheme val="minor"/>
          </rPr>
          <t>Aditya Premkumar</t>
        </r>
      </text>
    </comment>
    <comment ref="AA69" authorId="0" shapeId="0" xr:uid="{00000000-0006-0000-1300-00008F000000}">
      <text>
        <r>
          <rPr>
            <sz val="10"/>
            <color rgb="FF000000"/>
            <rFont val="Arial"/>
            <scheme val="minor"/>
          </rPr>
          <t>CS20240226- Lalisa</t>
        </r>
      </text>
    </comment>
    <comment ref="S70" authorId="0" shapeId="0" xr:uid="{00000000-0006-0000-1300-000090000000}">
      <text>
        <r>
          <rPr>
            <sz val="10"/>
            <color rgb="FF000000"/>
            <rFont val="Arial"/>
            <scheme val="minor"/>
          </rPr>
          <t>張權</t>
        </r>
      </text>
    </comment>
    <comment ref="T70" authorId="0" shapeId="0" xr:uid="{00000000-0006-0000-1300-000091000000}">
      <text>
        <r>
          <rPr>
            <sz val="10"/>
            <color rgb="FF000000"/>
            <rFont val="Arial"/>
            <scheme val="minor"/>
          </rPr>
          <t>張權</t>
        </r>
      </text>
    </comment>
    <comment ref="U70" authorId="0" shapeId="0" xr:uid="{00000000-0006-0000-1300-000092000000}">
      <text>
        <r>
          <rPr>
            <sz val="10"/>
            <color rgb="FF000000"/>
            <rFont val="Arial"/>
            <scheme val="minor"/>
          </rPr>
          <t>張權</t>
        </r>
      </text>
    </comment>
    <comment ref="V70" authorId="0" shapeId="0" xr:uid="{00000000-0006-0000-1300-000093000000}">
      <text>
        <r>
          <rPr>
            <sz val="10"/>
            <color rgb="FF000000"/>
            <rFont val="Arial"/>
            <scheme val="minor"/>
          </rPr>
          <t>張權</t>
        </r>
      </text>
    </comment>
    <comment ref="G72" authorId="0" shapeId="0" xr:uid="{00000000-0006-0000-1300-000094000000}">
      <text>
        <r>
          <rPr>
            <sz val="10"/>
            <color rgb="FF000000"/>
            <rFont val="Arial"/>
            <scheme val="minor"/>
          </rPr>
          <t>CS20240206- Lawrence</t>
        </r>
      </text>
    </comment>
    <comment ref="I72" authorId="0" shapeId="0" xr:uid="{00000000-0006-0000-1300-000095000000}">
      <text>
        <r>
          <rPr>
            <sz val="10"/>
            <color rgb="FF000000"/>
            <rFont val="Arial"/>
            <scheme val="minor"/>
          </rPr>
          <t>李玉萍</t>
        </r>
      </text>
    </comment>
    <comment ref="J72" authorId="0" shapeId="0" xr:uid="{00000000-0006-0000-1300-000096000000}">
      <text>
        <r>
          <rPr>
            <sz val="10"/>
            <color rgb="FF000000"/>
            <rFont val="Arial"/>
            <scheme val="minor"/>
          </rPr>
          <t>李玉萍</t>
        </r>
      </text>
    </comment>
    <comment ref="K72" authorId="0" shapeId="0" xr:uid="{00000000-0006-0000-1300-000097000000}">
      <text>
        <r>
          <rPr>
            <sz val="10"/>
            <color rgb="FF000000"/>
            <rFont val="Arial"/>
            <scheme val="minor"/>
          </rPr>
          <t>李玉萍</t>
        </r>
      </text>
    </comment>
    <comment ref="AA72" authorId="0" shapeId="0" xr:uid="{00000000-0006-0000-1300-000098000000}">
      <text>
        <r>
          <rPr>
            <sz val="10"/>
            <color rgb="FF000000"/>
            <rFont val="Arial"/>
            <scheme val="minor"/>
          </rPr>
          <t>孟燕 李</t>
        </r>
      </text>
    </comment>
    <comment ref="B73" authorId="0" shapeId="0" xr:uid="{00000000-0006-0000-1300-000099000000}">
      <text>
        <r>
          <rPr>
            <sz val="10"/>
            <color rgb="FF000000"/>
            <rFont val="Arial"/>
            <scheme val="minor"/>
          </rPr>
          <t>Fox Chien</t>
        </r>
      </text>
    </comment>
    <comment ref="AD73" authorId="0" shapeId="0" xr:uid="{00000000-0006-0000-1300-00009A000000}">
      <text>
        <r>
          <rPr>
            <sz val="10"/>
            <color rgb="FF000000"/>
            <rFont val="Arial"/>
            <scheme val="minor"/>
          </rPr>
          <t>林奕妏</t>
        </r>
      </text>
    </comment>
    <comment ref="F74" authorId="0" shapeId="0" xr:uid="{00000000-0006-0000-1300-00009B000000}">
      <text>
        <r>
          <rPr>
            <sz val="10"/>
            <color rgb="FF000000"/>
            <rFont val="Arial"/>
            <scheme val="minor"/>
          </rPr>
          <t>Fox Chien</t>
        </r>
      </text>
    </comment>
    <comment ref="J74" authorId="0" shapeId="0" xr:uid="{00000000-0006-0000-1300-00009C000000}">
      <text>
        <r>
          <rPr>
            <sz val="10"/>
            <color rgb="FF000000"/>
            <rFont val="Arial"/>
            <scheme val="minor"/>
          </rPr>
          <t>陳筱婷</t>
        </r>
      </text>
    </comment>
    <comment ref="X74" authorId="0" shapeId="0" xr:uid="{00000000-0006-0000-1300-00009D000000}">
      <text>
        <r>
          <rPr>
            <sz val="10"/>
            <color rgb="FF000000"/>
            <rFont val="Arial"/>
            <scheme val="minor"/>
          </rPr>
          <t>CS20240223-Carmen</t>
        </r>
      </text>
    </comment>
    <comment ref="Y74" authorId="0" shapeId="0" xr:uid="{00000000-0006-0000-1300-00009E000000}">
      <text>
        <r>
          <rPr>
            <sz val="10"/>
            <color rgb="FF000000"/>
            <rFont val="Arial"/>
            <scheme val="minor"/>
          </rPr>
          <t>Name. Wan Yee Teh 
Hp. 01151866882</t>
        </r>
      </text>
    </comment>
    <comment ref="Z74" authorId="0" shapeId="0" xr:uid="{00000000-0006-0000-1300-00009F000000}">
      <text>
        <r>
          <rPr>
            <sz val="10"/>
            <color rgb="FF000000"/>
            <rFont val="Arial"/>
            <scheme val="minor"/>
          </rPr>
          <t>Name. Wan Yee Teh 
Hp. 01151866882</t>
        </r>
      </text>
    </comment>
    <comment ref="AA74" authorId="0" shapeId="0" xr:uid="{00000000-0006-0000-1300-0000A0000000}">
      <text>
        <r>
          <rPr>
            <sz val="10"/>
            <color rgb="FF000000"/>
            <rFont val="Arial"/>
            <scheme val="minor"/>
          </rPr>
          <t>Name. Wan Yee Teh 
Hp. 01151866882</t>
        </r>
      </text>
    </comment>
    <comment ref="AB74" authorId="0" shapeId="0" xr:uid="{00000000-0006-0000-1300-0000A1000000}">
      <text>
        <r>
          <rPr>
            <sz val="10"/>
            <color rgb="FF000000"/>
            <rFont val="Arial"/>
            <scheme val="minor"/>
          </rPr>
          <t>Name. Wan Yee Teh 
Hp. 01151866882</t>
        </r>
      </text>
    </comment>
    <comment ref="AC74" authorId="0" shapeId="0" xr:uid="{00000000-0006-0000-1300-0000A2000000}">
      <text>
        <r>
          <rPr>
            <sz val="10"/>
            <color rgb="FF000000"/>
            <rFont val="Arial"/>
            <scheme val="minor"/>
          </rPr>
          <t>Name. Wan Yee Teh 
Hp. 01151866882</t>
        </r>
      </text>
    </comment>
    <comment ref="I75" authorId="0" shapeId="0" xr:uid="{00000000-0006-0000-1300-0000A3000000}">
      <text>
        <r>
          <rPr>
            <sz val="10"/>
            <color rgb="FF000000"/>
            <rFont val="Arial"/>
            <scheme val="minor"/>
          </rPr>
          <t>梓芸 許</t>
        </r>
      </text>
    </comment>
    <comment ref="T75" authorId="0" shapeId="0" xr:uid="{00000000-0006-0000-1300-0000A4000000}">
      <text>
        <r>
          <rPr>
            <sz val="10"/>
            <color rgb="FF000000"/>
            <rFont val="Arial"/>
            <scheme val="minor"/>
          </rPr>
          <t>羚 黃</t>
        </r>
      </text>
    </comment>
    <comment ref="V75" authorId="0" shapeId="0" xr:uid="{00000000-0006-0000-1300-0000A5000000}">
      <text>
        <r>
          <rPr>
            <sz val="10"/>
            <color rgb="FF000000"/>
            <rFont val="Arial"/>
            <scheme val="minor"/>
          </rPr>
          <t>Sau Lai Tong</t>
        </r>
      </text>
    </comment>
    <comment ref="W75" authorId="0" shapeId="0" xr:uid="{00000000-0006-0000-1300-0000A6000000}">
      <text>
        <r>
          <rPr>
            <sz val="10"/>
            <color rgb="FF000000"/>
            <rFont val="Arial"/>
            <scheme val="minor"/>
          </rPr>
          <t>Sau Lai Tong</t>
        </r>
      </text>
    </comment>
    <comment ref="AA75" authorId="0" shapeId="0" xr:uid="{00000000-0006-0000-1300-0000A7000000}">
      <text>
        <r>
          <rPr>
            <sz val="10"/>
            <color rgb="FF000000"/>
            <rFont val="Arial"/>
            <scheme val="minor"/>
          </rPr>
          <t>林奕妏</t>
        </r>
      </text>
    </comment>
    <comment ref="B76" authorId="0" shapeId="0" xr:uid="{00000000-0006-0000-1300-0000A8000000}">
      <text>
        <r>
          <rPr>
            <sz val="10"/>
            <color rgb="FF000000"/>
            <rFont val="Arial"/>
            <scheme val="minor"/>
          </rPr>
          <t>CS20240201-Sofia</t>
        </r>
      </text>
    </comment>
    <comment ref="L76" authorId="0" shapeId="0" xr:uid="{00000000-0006-0000-1300-0000A9000000}">
      <text>
        <r>
          <rPr>
            <sz val="10"/>
            <color rgb="FF000000"/>
            <rFont val="Arial"/>
            <scheme val="minor"/>
          </rPr>
          <t>CS20240211-Wei
Wei Chung Chu</t>
        </r>
      </text>
    </comment>
    <comment ref="J77" authorId="0" shapeId="0" xr:uid="{00000000-0006-0000-1300-0000AA000000}">
      <text>
        <r>
          <rPr>
            <sz val="10"/>
            <color rgb="FF000000"/>
            <rFont val="Arial"/>
            <scheme val="minor"/>
          </rPr>
          <t>lisa wang</t>
        </r>
      </text>
    </comment>
    <comment ref="K77" authorId="0" shapeId="0" xr:uid="{00000000-0006-0000-1300-0000AB000000}">
      <text>
        <r>
          <rPr>
            <sz val="10"/>
            <color rgb="FF000000"/>
            <rFont val="Arial"/>
            <scheme val="minor"/>
          </rPr>
          <t>lisa wang</t>
        </r>
      </text>
    </comment>
    <comment ref="L77" authorId="0" shapeId="0" xr:uid="{00000000-0006-0000-1300-0000AC000000}">
      <text>
        <r>
          <rPr>
            <sz val="10"/>
            <color rgb="FF000000"/>
            <rFont val="Arial"/>
            <scheme val="minor"/>
          </rPr>
          <t>lisa wang</t>
        </r>
      </text>
    </comment>
    <comment ref="B78" authorId="0" shapeId="0" xr:uid="{00000000-0006-0000-1300-0000AD000000}">
      <text>
        <r>
          <rPr>
            <sz val="10"/>
            <color rgb="FF000000"/>
            <rFont val="Arial"/>
            <scheme val="minor"/>
          </rPr>
          <t>Chang chin hui</t>
        </r>
      </text>
    </comment>
    <comment ref="I78" authorId="0" shapeId="0" xr:uid="{00000000-0006-0000-1300-0000AE000000}">
      <text>
        <r>
          <rPr>
            <sz val="10"/>
            <color rgb="FF000000"/>
            <rFont val="Arial"/>
            <scheme val="minor"/>
          </rPr>
          <t>張雅惠</t>
        </r>
      </text>
    </comment>
    <comment ref="L78" authorId="0" shapeId="0" xr:uid="{00000000-0006-0000-1300-0000AF000000}">
      <text>
        <r>
          <rPr>
            <sz val="10"/>
            <color rgb="FF000000"/>
            <rFont val="Arial"/>
            <scheme val="minor"/>
          </rPr>
          <t>李玉萍</t>
        </r>
      </text>
    </comment>
    <comment ref="S78" authorId="0" shapeId="0" xr:uid="{00000000-0006-0000-1300-0000B0000000}">
      <text>
        <r>
          <rPr>
            <sz val="10"/>
            <color rgb="FF000000"/>
            <rFont val="Arial"/>
            <scheme val="minor"/>
          </rPr>
          <t>郭湘妍</t>
        </r>
      </text>
    </comment>
    <comment ref="T78" authorId="0" shapeId="0" xr:uid="{00000000-0006-0000-1300-0000B1000000}">
      <text>
        <r>
          <rPr>
            <sz val="10"/>
            <color rgb="FF000000"/>
            <rFont val="Arial"/>
            <scheme val="minor"/>
          </rPr>
          <t>郭湘妍</t>
        </r>
      </text>
    </comment>
    <comment ref="AA80" authorId="0" shapeId="0" xr:uid="{00000000-0006-0000-1300-0000B2000000}">
      <text>
        <r>
          <rPr>
            <sz val="10"/>
            <color rgb="FF000000"/>
            <rFont val="Arial"/>
            <scheme val="minor"/>
          </rPr>
          <t>ETS-240224-JQ-TK6</t>
        </r>
      </text>
    </comment>
    <comment ref="AB80" authorId="0" shapeId="0" xr:uid="{00000000-0006-0000-1300-0000B3000000}">
      <text>
        <r>
          <rPr>
            <sz val="10"/>
            <color rgb="FF000000"/>
            <rFont val="Arial"/>
            <scheme val="minor"/>
          </rPr>
          <t>ETS-240224-JQ-TK6</t>
        </r>
      </text>
    </comment>
    <comment ref="AC80" authorId="0" shapeId="0" xr:uid="{00000000-0006-0000-1300-0000B4000000}">
      <text>
        <r>
          <rPr>
            <sz val="10"/>
            <color rgb="FF000000"/>
            <rFont val="Arial"/>
            <scheme val="minor"/>
          </rPr>
          <t>ETS-240224-JQ-TK6</t>
        </r>
      </text>
    </comment>
    <comment ref="AD80" authorId="0" shapeId="0" xr:uid="{00000000-0006-0000-1300-0000B5000000}">
      <text>
        <r>
          <rPr>
            <sz val="10"/>
            <color rgb="FF000000"/>
            <rFont val="Arial"/>
            <scheme val="minor"/>
          </rPr>
          <t>ETS-240224-JQ-TK6</t>
        </r>
      </text>
    </comment>
    <comment ref="Q82" authorId="0" shapeId="0" xr:uid="{00000000-0006-0000-1300-0000B6000000}">
      <text>
        <r>
          <rPr>
            <sz val="10"/>
            <color rgb="FF000000"/>
            <rFont val="Arial"/>
            <scheme val="minor"/>
          </rPr>
          <t>Name: Chuah Chiew Yen
Hp: +6012-4833795</t>
        </r>
      </text>
    </comment>
    <comment ref="F84" authorId="0" shapeId="0" xr:uid="{00000000-0006-0000-1300-0000B7000000}">
      <text>
        <r>
          <rPr>
            <sz val="10"/>
            <color rgb="FF000000"/>
            <rFont val="Arial"/>
            <scheme val="minor"/>
          </rPr>
          <t>徐麗娜</t>
        </r>
      </text>
    </comment>
    <comment ref="J84" authorId="0" shapeId="0" xr:uid="{00000000-0006-0000-1300-0000B8000000}">
      <text>
        <r>
          <rPr>
            <sz val="10"/>
            <color rgb="FF000000"/>
            <rFont val="Arial"/>
            <scheme val="minor"/>
          </rPr>
          <t>2/11 + 2/13
團號：Hp.+60 12-613 7833</t>
        </r>
      </text>
    </comment>
    <comment ref="K84" authorId="0" shapeId="0" xr:uid="{00000000-0006-0000-1300-0000B9000000}">
      <text>
        <r>
          <rPr>
            <sz val="10"/>
            <color rgb="FF000000"/>
            <rFont val="Arial"/>
            <scheme val="minor"/>
          </rPr>
          <t>2/11 + 2/13
團號：Hp.+60 12-613 7833</t>
        </r>
      </text>
    </comment>
    <comment ref="L84" authorId="0" shapeId="0" xr:uid="{00000000-0006-0000-1300-0000BA000000}">
      <text>
        <r>
          <rPr>
            <sz val="10"/>
            <color rgb="FF000000"/>
            <rFont val="Arial"/>
            <scheme val="minor"/>
          </rPr>
          <t>2/11 + 2/13
團號：Hp.+60 12-613 7833</t>
        </r>
      </text>
    </comment>
    <comment ref="M84" authorId="0" shapeId="0" xr:uid="{00000000-0006-0000-1300-0000BB000000}">
      <text>
        <r>
          <rPr>
            <sz val="10"/>
            <color rgb="FF000000"/>
            <rFont val="Arial"/>
            <scheme val="minor"/>
          </rPr>
          <t>2/11 + 2/13
團號：Hp.+60 12-613 7833</t>
        </r>
      </text>
    </comment>
    <comment ref="N84" authorId="0" shapeId="0" xr:uid="{00000000-0006-0000-1300-0000BC000000}">
      <text>
        <r>
          <rPr>
            <sz val="10"/>
            <color rgb="FF000000"/>
            <rFont val="Arial"/>
            <scheme val="minor"/>
          </rPr>
          <t>2/11 + 2/13
團號：Hp.+60 12-613 7833</t>
        </r>
      </text>
    </comment>
    <comment ref="C85" authorId="0" shapeId="0" xr:uid="{00000000-0006-0000-1300-0000BD000000}">
      <text>
        <r>
          <rPr>
            <sz val="10"/>
            <color rgb="FF000000"/>
            <rFont val="Arial"/>
            <scheme val="minor"/>
          </rPr>
          <t>黃憶婷</t>
        </r>
      </text>
    </comment>
    <comment ref="L85" authorId="0" shapeId="0" xr:uid="{00000000-0006-0000-1300-0000BE000000}">
      <text>
        <r>
          <rPr>
            <sz val="10"/>
            <color rgb="FF000000"/>
            <rFont val="Arial"/>
            <scheme val="minor"/>
          </rPr>
          <t>周尚賢</t>
        </r>
      </text>
    </comment>
    <comment ref="N85" authorId="0" shapeId="0" xr:uid="{00000000-0006-0000-1300-0000BF000000}">
      <text>
        <r>
          <rPr>
            <sz val="10"/>
            <color rgb="FF000000"/>
            <rFont val="Arial"/>
            <scheme val="minor"/>
          </rPr>
          <t>台福麟 2/13 + 2/17
A240213T2T28陳玫琪</t>
        </r>
      </text>
    </comment>
    <comment ref="R85" authorId="0" shapeId="0" xr:uid="{00000000-0006-0000-1300-0000C0000000}">
      <text>
        <r>
          <rPr>
            <sz val="10"/>
            <color rgb="FF000000"/>
            <rFont val="Arial"/>
            <scheme val="minor"/>
          </rPr>
          <t>台福麟 2/13 + 2/17
A240213T2T28陳玫琪</t>
        </r>
      </text>
    </comment>
    <comment ref="P86" authorId="0" shapeId="0" xr:uid="{00000000-0006-0000-1300-0000C1000000}">
      <text>
        <r>
          <rPr>
            <sz val="10"/>
            <color rgb="FF000000"/>
            <rFont val="Arial"/>
            <scheme val="minor"/>
          </rPr>
          <t>Name. Teh Choo Leong
Hp.012-6791886
(May Yong 0122046355)</t>
        </r>
      </text>
    </comment>
    <comment ref="Q86" authorId="0" shapeId="0" xr:uid="{00000000-0006-0000-1300-0000C2000000}">
      <text>
        <r>
          <rPr>
            <sz val="10"/>
            <color rgb="FF000000"/>
            <rFont val="Arial"/>
            <scheme val="minor"/>
          </rPr>
          <t>Name. Teh Choo Leong
Hp.012-6791886
(May Yong 0122046355)</t>
        </r>
      </text>
    </comment>
    <comment ref="R86" authorId="0" shapeId="0" xr:uid="{00000000-0006-0000-1300-0000C3000000}">
      <text>
        <r>
          <rPr>
            <sz val="10"/>
            <color rgb="FF000000"/>
            <rFont val="Arial"/>
            <scheme val="minor"/>
          </rPr>
          <t>Name. Teh Choo Leong
Hp.012-6791886
(May Yong 0122046355)</t>
        </r>
      </text>
    </comment>
    <comment ref="W86" authorId="0" shapeId="0" xr:uid="{00000000-0006-0000-1300-0000C4000000}">
      <text>
        <r>
          <rPr>
            <sz val="10"/>
            <color rgb="FF000000"/>
            <rFont val="Arial"/>
            <scheme val="minor"/>
          </rPr>
          <t>CS20240222-Carmen</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Y5" authorId="0" shapeId="0" xr:uid="{00000000-0006-0000-1400-000001000000}">
      <text>
        <r>
          <rPr>
            <sz val="10"/>
            <color rgb="FF000000"/>
            <rFont val="Arial"/>
            <scheme val="minor"/>
          </rPr>
          <t>HSIU-CHING HUANG</t>
        </r>
      </text>
    </comment>
    <comment ref="AA11" authorId="0" shapeId="0" xr:uid="{00000000-0006-0000-1400-000002000000}">
      <text>
        <r>
          <rPr>
            <sz val="10"/>
            <color rgb="FF000000"/>
            <rFont val="Arial"/>
            <scheme val="minor"/>
          </rPr>
          <t>karen wong</t>
        </r>
      </text>
    </comment>
    <comment ref="U13" authorId="0" shapeId="0" xr:uid="{00000000-0006-0000-1400-000003000000}">
      <text>
        <r>
          <rPr>
            <sz val="10"/>
            <color rgb="FF000000"/>
            <rFont val="Arial"/>
            <scheme val="minor"/>
          </rPr>
          <t xml:space="preserve"> Yvonne </t>
        </r>
      </text>
    </comment>
    <comment ref="V13" authorId="0" shapeId="0" xr:uid="{00000000-0006-0000-1400-000004000000}">
      <text>
        <r>
          <rPr>
            <sz val="10"/>
            <color rgb="FF000000"/>
            <rFont val="Arial"/>
            <scheme val="minor"/>
          </rPr>
          <t>LIYING ZHENG</t>
        </r>
      </text>
    </comment>
    <comment ref="W13" authorId="0" shapeId="0" xr:uid="{00000000-0006-0000-1400-000005000000}">
      <text>
        <r>
          <rPr>
            <sz val="10"/>
            <color rgb="FF000000"/>
            <rFont val="Arial"/>
            <scheme val="minor"/>
          </rPr>
          <t>2024/01/22 9：00～17：00 都内観光 ミニバン</t>
        </r>
      </text>
    </comment>
    <comment ref="U15" authorId="0" shapeId="0" xr:uid="{00000000-0006-0000-1400-000006000000}">
      <text>
        <r>
          <rPr>
            <sz val="10"/>
            <color rgb="FF000000"/>
            <rFont val="Arial"/>
            <scheme val="minor"/>
          </rPr>
          <t>Name: Loong Lili 
HP: +65 96929694</t>
        </r>
      </text>
    </comment>
    <comment ref="V15" authorId="0" shapeId="0" xr:uid="{00000000-0006-0000-1400-000007000000}">
      <text>
        <r>
          <rPr>
            <sz val="10"/>
            <color rgb="FF000000"/>
            <rFont val="Arial"/>
            <scheme val="minor"/>
          </rPr>
          <t>Name: Loong Lili 
HP: +65 96929694</t>
        </r>
      </text>
    </comment>
    <comment ref="W15" authorId="0" shapeId="0" xr:uid="{00000000-0006-0000-1400-000008000000}">
      <text>
        <r>
          <rPr>
            <sz val="10"/>
            <color rgb="FF000000"/>
            <rFont val="Arial"/>
            <scheme val="minor"/>
          </rPr>
          <t>Name: Loong Lili 
HP: +65 96929694</t>
        </r>
      </text>
    </comment>
    <comment ref="W16" authorId="0" shapeId="0" xr:uid="{00000000-0006-0000-1400-000009000000}">
      <text>
        <r>
          <rPr>
            <sz val="10"/>
            <color rgb="FF000000"/>
            <rFont val="Arial"/>
            <scheme val="minor"/>
          </rPr>
          <t xml:space="preserve"> 
林明宏</t>
        </r>
      </text>
    </comment>
    <comment ref="X16" authorId="0" shapeId="0" xr:uid="{00000000-0006-0000-1400-00000A000000}">
      <text>
        <r>
          <rPr>
            <sz val="10"/>
            <color rgb="FF000000"/>
            <rFont val="Arial"/>
            <scheme val="minor"/>
          </rPr>
          <t xml:space="preserve"> 
林明宏</t>
        </r>
      </text>
    </comment>
    <comment ref="G18" authorId="0" shapeId="0" xr:uid="{00000000-0006-0000-1400-00000B000000}">
      <text>
        <r>
          <rPr>
            <sz val="10"/>
            <color rgb="FF000000"/>
            <rFont val="Arial"/>
            <scheme val="minor"/>
          </rPr>
          <t>KONG YUK WAH</t>
        </r>
      </text>
    </comment>
    <comment ref="H18" authorId="0" shapeId="0" xr:uid="{00000000-0006-0000-1400-00000C000000}">
      <text>
        <r>
          <rPr>
            <sz val="10"/>
            <color rgb="FF000000"/>
            <rFont val="Arial"/>
            <scheme val="minor"/>
          </rPr>
          <t>CS20240107-Judy</t>
        </r>
      </text>
    </comment>
    <comment ref="I18" authorId="0" shapeId="0" xr:uid="{00000000-0006-0000-1400-00000D000000}">
      <text>
        <r>
          <rPr>
            <sz val="10"/>
            <color rgb="FF000000"/>
            <rFont val="Arial"/>
            <scheme val="minor"/>
          </rPr>
          <t>2024/01/08 9：00～17：00 都内観光 ハイエース</t>
        </r>
      </text>
    </comment>
    <comment ref="O18" authorId="0" shapeId="0" xr:uid="{00000000-0006-0000-1400-00000E000000}">
      <text>
        <r>
          <rPr>
            <sz val="10"/>
            <color rgb="FF000000"/>
            <rFont val="Arial"/>
            <scheme val="minor"/>
          </rPr>
          <t>CS20240114- Brendan</t>
        </r>
      </text>
    </comment>
    <comment ref="Y18" authorId="0" shapeId="0" xr:uid="{00000000-0006-0000-1400-00000F000000}">
      <text>
        <r>
          <rPr>
            <sz val="10"/>
            <color rgb="FF000000"/>
            <rFont val="Arial"/>
            <scheme val="minor"/>
          </rPr>
          <t>HSIU-CHING HUANG</t>
        </r>
      </text>
    </comment>
    <comment ref="AA18" authorId="0" shapeId="0" xr:uid="{00000000-0006-0000-1400-000010000000}">
      <text>
        <r>
          <rPr>
            <sz val="10"/>
            <color rgb="FF000000"/>
            <rFont val="Arial"/>
            <scheme val="minor"/>
          </rPr>
          <t>CS20240124- Priscilla</t>
        </r>
      </text>
    </comment>
    <comment ref="H19" authorId="0" shapeId="0" xr:uid="{00000000-0006-0000-1400-000011000000}">
      <text>
        <r>
          <rPr>
            <sz val="10"/>
            <color rgb="FF000000"/>
            <rFont val="Arial"/>
            <scheme val="minor"/>
          </rPr>
          <t xml:space="preserve"> Christine Teow</t>
        </r>
      </text>
    </comment>
    <comment ref="J19" authorId="0" shapeId="0" xr:uid="{00000000-0006-0000-1400-000012000000}">
      <text>
        <r>
          <rPr>
            <sz val="10"/>
            <color rgb="FF000000"/>
            <rFont val="Arial"/>
            <scheme val="minor"/>
          </rPr>
          <t xml:space="preserve">CS20240107-Angela
Angela Sung </t>
        </r>
      </text>
    </comment>
    <comment ref="L19" authorId="0" shapeId="0" xr:uid="{00000000-0006-0000-1400-000013000000}">
      <text>
        <r>
          <rPr>
            <sz val="10"/>
            <color rgb="FF000000"/>
            <rFont val="Arial"/>
            <scheme val="minor"/>
          </rPr>
          <t>Hori Leung</t>
        </r>
      </text>
    </comment>
    <comment ref="AA19" authorId="0" shapeId="0" xr:uid="{00000000-0006-0000-1400-000014000000}">
      <text>
        <r>
          <rPr>
            <sz val="10"/>
            <color rgb="FF000000"/>
            <rFont val="Arial"/>
            <scheme val="minor"/>
          </rPr>
          <t>meiyu wang</t>
        </r>
      </text>
    </comment>
    <comment ref="Z20" authorId="0" shapeId="0" xr:uid="{00000000-0006-0000-1400-000015000000}">
      <text>
        <r>
          <rPr>
            <sz val="10"/>
            <color rgb="FF000000"/>
            <rFont val="Arial"/>
            <scheme val="minor"/>
          </rPr>
          <t>ETS-240121-TH7</t>
        </r>
      </text>
    </comment>
    <comment ref="AA20" authorId="0" shapeId="0" xr:uid="{00000000-0006-0000-1400-000016000000}">
      <text>
        <r>
          <rPr>
            <sz val="10"/>
            <color rgb="FF000000"/>
            <rFont val="Arial"/>
            <scheme val="minor"/>
          </rPr>
          <t>ETS-240121-TH7</t>
        </r>
      </text>
    </comment>
    <comment ref="AB20" authorId="0" shapeId="0" xr:uid="{00000000-0006-0000-1400-000017000000}">
      <text>
        <r>
          <rPr>
            <sz val="10"/>
            <color rgb="FF000000"/>
            <rFont val="Arial"/>
            <scheme val="minor"/>
          </rPr>
          <t>ETS-240121-TH7</t>
        </r>
      </text>
    </comment>
    <comment ref="AC20" authorId="0" shapeId="0" xr:uid="{00000000-0006-0000-1400-000018000000}">
      <text>
        <r>
          <rPr>
            <sz val="10"/>
            <color rgb="FF000000"/>
            <rFont val="Arial"/>
            <scheme val="minor"/>
          </rPr>
          <t>ETS-240121-TH7</t>
        </r>
      </text>
    </comment>
    <comment ref="AD20" authorId="0" shapeId="0" xr:uid="{00000000-0006-0000-1400-000019000000}">
      <text>
        <r>
          <rPr>
            <sz val="10"/>
            <color rgb="FF000000"/>
            <rFont val="Arial"/>
            <scheme val="minor"/>
          </rPr>
          <t>ETS-240121-TH7</t>
        </r>
      </text>
    </comment>
    <comment ref="AE20" authorId="0" shapeId="0" xr:uid="{00000000-0006-0000-1400-00001A000000}">
      <text>
        <r>
          <rPr>
            <sz val="10"/>
            <color rgb="FF000000"/>
            <rFont val="Arial"/>
            <scheme val="minor"/>
          </rPr>
          <t>ETS-240121-TH7</t>
        </r>
      </text>
    </comment>
    <comment ref="AF20" authorId="0" shapeId="0" xr:uid="{00000000-0006-0000-1400-00001B000000}">
      <text>
        <r>
          <rPr>
            <sz val="10"/>
            <color rgb="FF000000"/>
            <rFont val="Arial"/>
            <scheme val="minor"/>
          </rPr>
          <t>ETS-240121-TH7</t>
        </r>
      </text>
    </comment>
    <comment ref="B21" authorId="0" shapeId="0" xr:uid="{00000000-0006-0000-1400-00001C000000}">
      <text>
        <r>
          <rPr>
            <sz val="10"/>
            <color rgb="FF000000"/>
            <rFont val="Arial"/>
            <scheme val="minor"/>
          </rPr>
          <t>Pei-Han Huang</t>
        </r>
      </text>
    </comment>
    <comment ref="G21" authorId="0" shapeId="0" xr:uid="{00000000-0006-0000-1400-00001D000000}">
      <text>
        <r>
          <rPr>
            <sz val="10"/>
            <color rgb="FF000000"/>
            <rFont val="Arial"/>
            <scheme val="minor"/>
          </rPr>
          <t>Jonnaliza Lamoste</t>
        </r>
      </text>
    </comment>
    <comment ref="AA21" authorId="0" shapeId="0" xr:uid="{00000000-0006-0000-1400-00001E000000}">
      <text>
        <r>
          <rPr>
            <sz val="10"/>
            <color rgb="FF000000"/>
            <rFont val="Arial"/>
            <scheme val="minor"/>
          </rPr>
          <t>ETS-240121-TH7</t>
        </r>
      </text>
    </comment>
    <comment ref="M22" authorId="0" shapeId="0" xr:uid="{00000000-0006-0000-1400-00001F000000}">
      <text>
        <r>
          <rPr>
            <sz val="10"/>
            <color rgb="FF000000"/>
            <rFont val="Arial"/>
            <scheme val="minor"/>
          </rPr>
          <t>鄭妤宣</t>
        </r>
      </text>
    </comment>
    <comment ref="W22" authorId="0" shapeId="0" xr:uid="{00000000-0006-0000-1400-000020000000}">
      <text>
        <r>
          <rPr>
            <sz val="10"/>
            <color rgb="FF000000"/>
            <rFont val="Arial"/>
            <scheme val="minor"/>
          </rPr>
          <t>CS20240122-Joey-5天</t>
        </r>
      </text>
    </comment>
    <comment ref="X22" authorId="0" shapeId="0" xr:uid="{00000000-0006-0000-1400-000021000000}">
      <text>
        <r>
          <rPr>
            <sz val="10"/>
            <color rgb="FF000000"/>
            <rFont val="Arial"/>
            <scheme val="minor"/>
          </rPr>
          <t>CS20240122-Joey-5天</t>
        </r>
      </text>
    </comment>
    <comment ref="Y22" authorId="0" shapeId="0" xr:uid="{00000000-0006-0000-1400-000022000000}">
      <text>
        <r>
          <rPr>
            <sz val="10"/>
            <color rgb="FF000000"/>
            <rFont val="Arial"/>
            <scheme val="minor"/>
          </rPr>
          <t>CS20240122-Joey-5天</t>
        </r>
      </text>
    </comment>
    <comment ref="Z22" authorId="0" shapeId="0" xr:uid="{00000000-0006-0000-1400-000023000000}">
      <text>
        <r>
          <rPr>
            <sz val="10"/>
            <color rgb="FF000000"/>
            <rFont val="Arial"/>
            <scheme val="minor"/>
          </rPr>
          <t>CS20240122-Joey-5天</t>
        </r>
      </text>
    </comment>
    <comment ref="AA22" authorId="0" shapeId="0" xr:uid="{00000000-0006-0000-1400-000024000000}">
      <text>
        <r>
          <rPr>
            <sz val="10"/>
            <color rgb="FF000000"/>
            <rFont val="Arial"/>
            <scheme val="minor"/>
          </rPr>
          <t>CS20240122-Joey-5天</t>
        </r>
      </text>
    </comment>
    <comment ref="AB22" authorId="0" shapeId="0" xr:uid="{00000000-0006-0000-1400-000025000000}">
      <text>
        <r>
          <rPr>
            <sz val="10"/>
            <color rgb="FF000000"/>
            <rFont val="Arial"/>
            <scheme val="minor"/>
          </rPr>
          <t>CS20240122-Joey-5天</t>
        </r>
      </text>
    </comment>
    <comment ref="E23" authorId="0" shapeId="0" xr:uid="{00000000-0006-0000-1400-000026000000}">
      <text>
        <r>
          <rPr>
            <sz val="10"/>
            <color rgb="FF000000"/>
            <rFont val="Arial"/>
            <scheme val="minor"/>
          </rPr>
          <t>宗旻 陳</t>
        </r>
      </text>
    </comment>
    <comment ref="G23" authorId="0" shapeId="0" xr:uid="{00000000-0006-0000-1400-000027000000}">
      <text>
        <r>
          <rPr>
            <sz val="10"/>
            <color rgb="FF000000"/>
            <rFont val="Arial"/>
            <scheme val="minor"/>
          </rPr>
          <t>KONG YUK WAH</t>
        </r>
      </text>
    </comment>
    <comment ref="H23" authorId="0" shapeId="0" xr:uid="{00000000-0006-0000-1400-000028000000}">
      <text>
        <r>
          <rPr>
            <sz val="10"/>
            <color rgb="FF000000"/>
            <rFont val="Arial"/>
            <scheme val="minor"/>
          </rPr>
          <t xml:space="preserve">CS20240107-Angela
Angela Sung </t>
        </r>
      </text>
    </comment>
    <comment ref="Z23" authorId="0" shapeId="0" xr:uid="{00000000-0006-0000-1400-000029000000}">
      <text>
        <r>
          <rPr>
            <sz val="10"/>
            <color rgb="FF000000"/>
            <rFont val="Arial"/>
            <scheme val="minor"/>
          </rPr>
          <t>ChienJung Chu</t>
        </r>
      </text>
    </comment>
    <comment ref="AA23" authorId="0" shapeId="0" xr:uid="{00000000-0006-0000-1400-00002A000000}">
      <text>
        <r>
          <rPr>
            <sz val="10"/>
            <color rgb="FF000000"/>
            <rFont val="Arial"/>
            <scheme val="minor"/>
          </rPr>
          <t>鎖震峯 So,Lock</t>
        </r>
      </text>
    </comment>
    <comment ref="AA24" authorId="0" shapeId="0" xr:uid="{00000000-0006-0000-1400-00002B000000}">
      <text>
        <r>
          <rPr>
            <sz val="10"/>
            <color rgb="FF000000"/>
            <rFont val="Arial"/>
            <scheme val="minor"/>
          </rPr>
          <t>英傑 洪</t>
        </r>
      </text>
    </comment>
    <comment ref="AC24" authorId="0" shapeId="0" xr:uid="{00000000-0006-0000-1400-00002C000000}">
      <text>
        <r>
          <rPr>
            <sz val="10"/>
            <color rgb="FF000000"/>
            <rFont val="Arial"/>
            <scheme val="minor"/>
          </rPr>
          <t>秋美 鄭</t>
        </r>
      </text>
    </comment>
    <comment ref="S28" authorId="0" shapeId="0" xr:uid="{00000000-0006-0000-1400-00002D000000}">
      <text>
        <r>
          <rPr>
            <sz val="10"/>
            <color rgb="FF000000"/>
            <rFont val="Arial"/>
            <scheme val="minor"/>
          </rPr>
          <t>Name. Juween chin shy wei
Hp.0174000562</t>
        </r>
      </text>
    </comment>
    <comment ref="T28" authorId="0" shapeId="0" xr:uid="{00000000-0006-0000-1400-00002E000000}">
      <text>
        <r>
          <rPr>
            <sz val="10"/>
            <color rgb="FF000000"/>
            <rFont val="Arial"/>
            <scheme val="minor"/>
          </rPr>
          <t>Name. Juween chin shy wei
Hp.0174000562</t>
        </r>
      </text>
    </comment>
    <comment ref="U28" authorId="0" shapeId="0" xr:uid="{00000000-0006-0000-1400-00002F000000}">
      <text>
        <r>
          <rPr>
            <sz val="10"/>
            <color rgb="FF000000"/>
            <rFont val="Arial"/>
            <scheme val="minor"/>
          </rPr>
          <t>Name. Juween chin shy wei
Hp.0174000562</t>
        </r>
      </text>
    </comment>
    <comment ref="V28" authorId="0" shapeId="0" xr:uid="{00000000-0006-0000-1400-000030000000}">
      <text>
        <r>
          <rPr>
            <sz val="10"/>
            <color rgb="FF000000"/>
            <rFont val="Arial"/>
            <scheme val="minor"/>
          </rPr>
          <t>Name. Juween chin shy wei
Hp.0174000562</t>
        </r>
      </text>
    </comment>
    <comment ref="W28" authorId="0" shapeId="0" xr:uid="{00000000-0006-0000-1400-000031000000}">
      <text>
        <r>
          <rPr>
            <sz val="10"/>
            <color rgb="FF000000"/>
            <rFont val="Arial"/>
            <scheme val="minor"/>
          </rPr>
          <t>Name. Juween chin shy wei
Hp.0174000562</t>
        </r>
      </text>
    </comment>
    <comment ref="X28" authorId="0" shapeId="0" xr:uid="{00000000-0006-0000-1400-000032000000}">
      <text>
        <r>
          <rPr>
            <sz val="10"/>
            <color rgb="FF000000"/>
            <rFont val="Arial"/>
            <scheme val="minor"/>
          </rPr>
          <t>Name. Juween chin shy wei
Hp.0174000562</t>
        </r>
      </text>
    </comment>
    <comment ref="Y28" authorId="0" shapeId="0" xr:uid="{00000000-0006-0000-1400-000033000000}">
      <text>
        <r>
          <rPr>
            <sz val="10"/>
            <color rgb="FF000000"/>
            <rFont val="Arial"/>
            <scheme val="minor"/>
          </rPr>
          <t>Name. Juween chin shy wei
Hp.0174000562</t>
        </r>
      </text>
    </comment>
    <comment ref="B29" authorId="0" shapeId="0" xr:uid="{00000000-0006-0000-1400-000034000000}">
      <text>
        <r>
          <rPr>
            <sz val="10"/>
            <color rgb="FF000000"/>
            <rFont val="Arial"/>
            <scheme val="minor"/>
          </rPr>
          <t>麗惠 徐</t>
        </r>
      </text>
    </comment>
    <comment ref="C29" authorId="0" shapeId="0" xr:uid="{00000000-0006-0000-1400-000035000000}">
      <text>
        <r>
          <rPr>
            <sz val="10"/>
            <color rgb="FF000000"/>
            <rFont val="Arial"/>
            <scheme val="minor"/>
          </rPr>
          <t>麗惠 徐</t>
        </r>
      </text>
    </comment>
    <comment ref="R29" authorId="0" shapeId="0" xr:uid="{00000000-0006-0000-1400-000036000000}">
      <text>
        <r>
          <rPr>
            <sz val="10"/>
            <color rgb="FF000000"/>
            <rFont val="Arial"/>
            <scheme val="minor"/>
          </rPr>
          <t>Jessica Lim</t>
        </r>
      </text>
    </comment>
    <comment ref="T29" authorId="0" shapeId="0" xr:uid="{00000000-0006-0000-1400-000037000000}">
      <text>
        <r>
          <rPr>
            <sz val="10"/>
            <color rgb="FF000000"/>
            <rFont val="Arial"/>
            <scheme val="minor"/>
          </rPr>
          <t>PEI YEE NG</t>
        </r>
      </text>
    </comment>
    <comment ref="V29" authorId="0" shapeId="0" xr:uid="{00000000-0006-0000-1400-000038000000}">
      <text>
        <r>
          <rPr>
            <sz val="10"/>
            <color rgb="FF000000"/>
            <rFont val="Arial"/>
            <scheme val="minor"/>
          </rPr>
          <t>Hui Ling Chua</t>
        </r>
      </text>
    </comment>
    <comment ref="Y29" authorId="0" shapeId="0" xr:uid="{00000000-0006-0000-1400-000039000000}">
      <text>
        <r>
          <rPr>
            <sz val="10"/>
            <color rgb="FF000000"/>
            <rFont val="Arial"/>
            <scheme val="minor"/>
          </rPr>
          <t>林韋辛</t>
        </r>
      </text>
    </comment>
    <comment ref="AB29" authorId="0" shapeId="0" xr:uid="{00000000-0006-0000-1400-00003A000000}">
      <text>
        <r>
          <rPr>
            <sz val="10"/>
            <color rgb="FF000000"/>
            <rFont val="Arial"/>
            <scheme val="minor"/>
          </rPr>
          <t>CS20240127</t>
        </r>
      </text>
    </comment>
    <comment ref="P30" authorId="0" shapeId="0" xr:uid="{00000000-0006-0000-1400-00003B000000}">
      <text>
        <r>
          <rPr>
            <sz val="10"/>
            <color rgb="FF000000"/>
            <rFont val="Arial"/>
            <scheme val="minor"/>
          </rPr>
          <t>陳坤賜</t>
        </r>
      </text>
    </comment>
    <comment ref="S30" authorId="0" shapeId="0" xr:uid="{00000000-0006-0000-1400-00003C000000}">
      <text>
        <r>
          <rPr>
            <sz val="10"/>
            <color rgb="FF000000"/>
            <rFont val="Arial"/>
            <scheme val="minor"/>
          </rPr>
          <t>姵妤 林</t>
        </r>
      </text>
    </comment>
    <comment ref="V30" authorId="0" shapeId="0" xr:uid="{00000000-0006-0000-1400-00003D000000}">
      <text>
        <r>
          <rPr>
            <sz val="10"/>
            <color rgb="FF000000"/>
            <rFont val="Arial"/>
            <scheme val="minor"/>
          </rPr>
          <t>CS20240121-Chester</t>
        </r>
      </text>
    </comment>
    <comment ref="AB30" authorId="0" shapeId="0" xr:uid="{00000000-0006-0000-1400-00003E000000}">
      <text>
        <r>
          <rPr>
            <sz val="10"/>
            <color rgb="FF000000"/>
            <rFont val="Arial"/>
            <scheme val="minor"/>
          </rPr>
          <t>Date:3/1/24
Name: May
Hp: 010-9405523</t>
        </r>
      </text>
    </comment>
    <comment ref="F32" authorId="0" shapeId="0" xr:uid="{00000000-0006-0000-1400-00003F000000}">
      <text>
        <r>
          <rPr>
            <sz val="10"/>
            <color rgb="FF000000"/>
            <rFont val="Arial"/>
            <scheme val="minor"/>
          </rPr>
          <t>Jonnaliza Lamoste</t>
        </r>
      </text>
    </comment>
    <comment ref="J32" authorId="0" shapeId="0" xr:uid="{00000000-0006-0000-1400-000040000000}">
      <text>
        <r>
          <rPr>
            <sz val="10"/>
            <color rgb="FF000000"/>
            <rFont val="Arial"/>
            <scheme val="minor"/>
          </rPr>
          <t>Firen kwong</t>
        </r>
      </text>
    </comment>
    <comment ref="N32" authorId="0" shapeId="0" xr:uid="{00000000-0006-0000-1400-000041000000}">
      <text>
        <r>
          <rPr>
            <sz val="10"/>
            <color rgb="FF000000"/>
            <rFont val="Arial"/>
            <scheme val="minor"/>
          </rPr>
          <t>Li Mei Yun</t>
        </r>
      </text>
    </comment>
    <comment ref="X32" authorId="0" shapeId="0" xr:uid="{00000000-0006-0000-1400-000042000000}">
      <text>
        <r>
          <rPr>
            <sz val="10"/>
            <color rgb="FF000000"/>
            <rFont val="Arial"/>
            <scheme val="minor"/>
          </rPr>
          <t>定儒 楊</t>
        </r>
      </text>
    </comment>
    <comment ref="V33" authorId="0" shapeId="0" xr:uid="{00000000-0006-0000-1400-000043000000}">
      <text>
        <r>
          <rPr>
            <sz val="10"/>
            <color rgb="FF000000"/>
            <rFont val="Arial"/>
            <scheme val="minor"/>
          </rPr>
          <t>Angela Yau</t>
        </r>
      </text>
    </comment>
    <comment ref="AC33" authorId="0" shapeId="0" xr:uid="{00000000-0006-0000-1400-000044000000}">
      <text>
        <r>
          <rPr>
            <sz val="10"/>
            <color rgb="FF000000"/>
            <rFont val="Arial"/>
            <scheme val="minor"/>
          </rPr>
          <t>Date:3/1/24
Name: May
Hp: 010-9405523</t>
        </r>
      </text>
    </comment>
    <comment ref="AD33" authorId="0" shapeId="0" xr:uid="{00000000-0006-0000-1400-000045000000}">
      <text>
        <r>
          <rPr>
            <sz val="10"/>
            <color rgb="FF000000"/>
            <rFont val="Arial"/>
            <scheme val="minor"/>
          </rPr>
          <t>Date:3/1/24
Name: May
Hp: 010-9405523</t>
        </r>
      </text>
    </comment>
    <comment ref="B35" authorId="0" shapeId="0" xr:uid="{00000000-0006-0000-1400-000093000000}">
      <text>
        <r>
          <rPr>
            <sz val="10"/>
            <color rgb="FF000000"/>
            <rFont val="Arial"/>
            <scheme val="minor"/>
          </rPr>
          <t>麗惠 徐
	-seiji kimura</t>
        </r>
      </text>
    </comment>
    <comment ref="C35" authorId="0" shapeId="0" xr:uid="{00000000-0006-0000-1400-000046000000}">
      <text>
        <r>
          <rPr>
            <sz val="10"/>
            <color rgb="FF000000"/>
            <rFont val="Arial"/>
            <scheme val="minor"/>
          </rPr>
          <t xml:space="preserve">Mary Liezl Yu CS20231227-Mary
</t>
        </r>
      </text>
    </comment>
    <comment ref="D35" authorId="0" shapeId="0" xr:uid="{00000000-0006-0000-1400-000047000000}">
      <text>
        <r>
          <rPr>
            <sz val="10"/>
            <color rgb="FF000000"/>
            <rFont val="Arial"/>
            <scheme val="minor"/>
          </rPr>
          <t xml:space="preserve">Mary Liezl Yu CS20231227-Mary
</t>
        </r>
      </text>
    </comment>
    <comment ref="Y37" authorId="0" shapeId="0" xr:uid="{00000000-0006-0000-1400-000048000000}">
      <text>
        <r>
          <rPr>
            <sz val="10"/>
            <color rgb="FF000000"/>
            <rFont val="Arial"/>
            <scheme val="minor"/>
          </rPr>
          <t>Yunting Kim</t>
        </r>
      </text>
    </comment>
    <comment ref="Y39" authorId="0" shapeId="0" xr:uid="{00000000-0006-0000-1400-000049000000}">
      <text>
        <r>
          <rPr>
            <sz val="10"/>
            <color rgb="FF000000"/>
            <rFont val="Arial"/>
            <scheme val="minor"/>
          </rPr>
          <t>CS20240124- Priscilla</t>
        </r>
      </text>
    </comment>
    <comment ref="B40" authorId="0" shapeId="0" xr:uid="{00000000-0006-0000-1400-00004A000000}">
      <text>
        <r>
          <rPr>
            <sz val="10"/>
            <color rgb="FF000000"/>
            <rFont val="Arial"/>
            <scheme val="minor"/>
          </rPr>
          <t xml:space="preserve"> Irene Tan</t>
        </r>
      </text>
    </comment>
    <comment ref="Y40" authorId="0" shapeId="0" xr:uid="{00000000-0006-0000-1400-00004B000000}">
      <text>
        <r>
          <rPr>
            <sz val="10"/>
            <color rgb="FF000000"/>
            <rFont val="Arial"/>
            <scheme val="minor"/>
          </rPr>
          <t xml:space="preserve">Sam </t>
        </r>
      </text>
    </comment>
    <comment ref="W43" authorId="0" shapeId="0" xr:uid="{00000000-0006-0000-1400-00004C000000}">
      <text>
        <r>
          <rPr>
            <sz val="10"/>
            <color rgb="FF000000"/>
            <rFont val="Arial"/>
            <scheme val="minor"/>
          </rPr>
          <t>Kheng Soo Khor</t>
        </r>
      </text>
    </comment>
    <comment ref="N45" authorId="0" shapeId="0" xr:uid="{00000000-0006-0000-1400-00004D000000}">
      <text>
        <r>
          <rPr>
            <sz val="10"/>
            <color rgb="FF000000"/>
            <rFont val="Arial"/>
            <scheme val="minor"/>
          </rPr>
          <t>Jane Law</t>
        </r>
      </text>
    </comment>
    <comment ref="Y54" authorId="0" shapeId="0" xr:uid="{00000000-0006-0000-1400-00004E000000}">
      <text>
        <r>
          <rPr>
            <sz val="10"/>
            <color rgb="FF000000"/>
            <rFont val="Arial"/>
            <scheme val="minor"/>
          </rPr>
          <t xml:space="preserve">Sam </t>
        </r>
      </text>
    </comment>
    <comment ref="Y57" authorId="0" shapeId="0" xr:uid="{00000000-0006-0000-1400-00004F000000}">
      <text>
        <r>
          <rPr>
            <sz val="10"/>
            <color rgb="FF000000"/>
            <rFont val="Arial"/>
            <scheme val="minor"/>
          </rPr>
          <t>HSIU-CHING HUANG</t>
        </r>
      </text>
    </comment>
    <comment ref="P58" authorId="0" shapeId="0" xr:uid="{00000000-0006-0000-1400-000050000000}">
      <text>
        <r>
          <rPr>
            <sz val="10"/>
            <color rgb="FF000000"/>
            <rFont val="Arial"/>
            <scheme val="minor"/>
          </rPr>
          <t>Li Mei Yun</t>
        </r>
      </text>
    </comment>
    <comment ref="S58" authorId="0" shapeId="0" xr:uid="{00000000-0006-0000-1400-000051000000}">
      <text>
        <r>
          <rPr>
            <sz val="10"/>
            <color rgb="FF000000"/>
            <rFont val="Arial"/>
            <scheme val="minor"/>
          </rPr>
          <t>姵妤 林</t>
        </r>
      </text>
    </comment>
    <comment ref="T58" authorId="0" shapeId="0" xr:uid="{00000000-0006-0000-1400-000052000000}">
      <text>
        <r>
          <rPr>
            <sz val="10"/>
            <color rgb="FF000000"/>
            <rFont val="Arial"/>
            <scheme val="minor"/>
          </rPr>
          <t>PEI YEE NG</t>
        </r>
      </text>
    </comment>
    <comment ref="V58" authorId="0" shapeId="0" xr:uid="{00000000-0006-0000-1400-000053000000}">
      <text>
        <r>
          <rPr>
            <sz val="10"/>
            <color rgb="FF000000"/>
            <rFont val="Arial"/>
            <scheme val="minor"/>
          </rPr>
          <t>Hui Ling Chua</t>
        </r>
      </text>
    </comment>
    <comment ref="W58" authorId="0" shapeId="0" xr:uid="{00000000-0006-0000-1400-000054000000}">
      <text>
        <r>
          <rPr>
            <sz val="10"/>
            <color rgb="FF000000"/>
            <rFont val="Arial"/>
            <scheme val="minor"/>
          </rPr>
          <t>Kheng Soo Khor</t>
        </r>
      </text>
    </comment>
    <comment ref="Y58" authorId="0" shapeId="0" xr:uid="{00000000-0006-0000-1400-000055000000}">
      <text>
        <r>
          <rPr>
            <sz val="10"/>
            <color rgb="FF000000"/>
            <rFont val="Arial"/>
            <scheme val="minor"/>
          </rPr>
          <t>CS20240124- Priscilla</t>
        </r>
      </text>
    </comment>
    <comment ref="AA58" authorId="0" shapeId="0" xr:uid="{00000000-0006-0000-1400-000056000000}">
      <text>
        <r>
          <rPr>
            <sz val="10"/>
            <color rgb="FF000000"/>
            <rFont val="Arial"/>
            <scheme val="minor"/>
          </rPr>
          <t>英傑 洪</t>
        </r>
      </text>
    </comment>
    <comment ref="P59" authorId="0" shapeId="0" xr:uid="{00000000-0006-0000-1400-000057000000}">
      <text>
        <r>
          <rPr>
            <sz val="10"/>
            <color rgb="FF000000"/>
            <rFont val="Arial"/>
            <scheme val="minor"/>
          </rPr>
          <t>陳坤賜</t>
        </r>
      </text>
    </comment>
    <comment ref="U59" authorId="0" shapeId="0" xr:uid="{00000000-0006-0000-1400-000058000000}">
      <text>
        <r>
          <rPr>
            <sz val="10"/>
            <color rgb="FF000000"/>
            <rFont val="Arial"/>
            <scheme val="minor"/>
          </rPr>
          <t>Name: Loong Lili 
HP: +65 96929694</t>
        </r>
      </text>
    </comment>
    <comment ref="V59" authorId="0" shapeId="0" xr:uid="{00000000-0006-0000-1400-000059000000}">
      <text>
        <r>
          <rPr>
            <sz val="10"/>
            <color rgb="FF000000"/>
            <rFont val="Arial"/>
            <scheme val="minor"/>
          </rPr>
          <t>Name: Loong Lili 
HP: +65 96929694</t>
        </r>
      </text>
    </comment>
    <comment ref="W59" authorId="0" shapeId="0" xr:uid="{00000000-0006-0000-1400-00005A000000}">
      <text>
        <r>
          <rPr>
            <sz val="10"/>
            <color rgb="FF000000"/>
            <rFont val="Arial"/>
            <scheme val="minor"/>
          </rPr>
          <t>Name: Loong Lili 
HP: +65 96929694</t>
        </r>
      </text>
    </comment>
    <comment ref="B60" authorId="0" shapeId="0" xr:uid="{00000000-0006-0000-1400-00005B000000}">
      <text>
        <r>
          <rPr>
            <sz val="10"/>
            <color rgb="FF000000"/>
            <rFont val="Arial"/>
            <scheme val="minor"/>
          </rPr>
          <t xml:space="preserve"> Irene Tan</t>
        </r>
      </text>
    </comment>
    <comment ref="U60" authorId="0" shapeId="0" xr:uid="{00000000-0006-0000-1400-00005C000000}">
      <text>
        <r>
          <rPr>
            <sz val="10"/>
            <color rgb="FF000000"/>
            <rFont val="Arial"/>
            <scheme val="minor"/>
          </rPr>
          <t xml:space="preserve"> Yvonne </t>
        </r>
      </text>
    </comment>
    <comment ref="V60" authorId="0" shapeId="0" xr:uid="{00000000-0006-0000-1400-00005D000000}">
      <text>
        <r>
          <rPr>
            <sz val="10"/>
            <color rgb="FF000000"/>
            <rFont val="Arial"/>
            <scheme val="minor"/>
          </rPr>
          <t>LIYING ZHENG</t>
        </r>
      </text>
    </comment>
    <comment ref="W60" authorId="0" shapeId="0" xr:uid="{00000000-0006-0000-1400-00005E000000}">
      <text>
        <r>
          <rPr>
            <sz val="10"/>
            <color rgb="FF000000"/>
            <rFont val="Arial"/>
            <scheme val="minor"/>
          </rPr>
          <t>2024/01/22 9：00～17：00 都内観光 ミニバン</t>
        </r>
      </text>
    </comment>
    <comment ref="AB60" authorId="0" shapeId="0" xr:uid="{00000000-0006-0000-1400-00005F000000}">
      <text>
        <r>
          <rPr>
            <sz val="10"/>
            <color rgb="FF000000"/>
            <rFont val="Arial"/>
            <scheme val="minor"/>
          </rPr>
          <t>CS20240127</t>
        </r>
      </text>
    </comment>
    <comment ref="B61" authorId="0" shapeId="0" xr:uid="{00000000-0006-0000-1400-000060000000}">
      <text>
        <r>
          <rPr>
            <sz val="10"/>
            <color rgb="FF000000"/>
            <rFont val="Arial"/>
            <scheme val="minor"/>
          </rPr>
          <t>麗惠 徐</t>
        </r>
      </text>
    </comment>
    <comment ref="J61" authorId="0" shapeId="0" xr:uid="{00000000-0006-0000-1400-000061000000}">
      <text>
        <r>
          <rPr>
            <sz val="10"/>
            <color rgb="FF000000"/>
            <rFont val="Arial"/>
            <scheme val="minor"/>
          </rPr>
          <t>Firen kwong</t>
        </r>
      </text>
    </comment>
    <comment ref="L61" authorId="0" shapeId="0" xr:uid="{00000000-0006-0000-1400-000062000000}">
      <text>
        <r>
          <rPr>
            <sz val="10"/>
            <color rgb="FF000000"/>
            <rFont val="Arial"/>
            <scheme val="minor"/>
          </rPr>
          <t>Hori Leung</t>
        </r>
      </text>
    </comment>
    <comment ref="N61" authorId="0" shapeId="0" xr:uid="{00000000-0006-0000-1400-000063000000}">
      <text>
        <r>
          <rPr>
            <sz val="10"/>
            <color rgb="FF000000"/>
            <rFont val="Arial"/>
            <scheme val="minor"/>
          </rPr>
          <t>Jane Law</t>
        </r>
      </text>
    </comment>
    <comment ref="AA61" authorId="0" shapeId="0" xr:uid="{00000000-0006-0000-1400-000064000000}">
      <text>
        <r>
          <rPr>
            <sz val="10"/>
            <color rgb="FF000000"/>
            <rFont val="Arial"/>
            <scheme val="minor"/>
          </rPr>
          <t>CS20240124- Priscilla</t>
        </r>
      </text>
    </comment>
    <comment ref="AC61" authorId="0" shapeId="0" xr:uid="{00000000-0006-0000-1400-000065000000}">
      <text>
        <r>
          <rPr>
            <sz val="10"/>
            <color rgb="FF000000"/>
            <rFont val="Arial"/>
            <scheme val="minor"/>
          </rPr>
          <t>秋美 鄭</t>
        </r>
      </text>
    </comment>
    <comment ref="B65" authorId="0" shapeId="0" xr:uid="{00000000-0006-0000-1400-000066000000}">
      <text>
        <r>
          <rPr>
            <sz val="10"/>
            <color rgb="FF000000"/>
            <rFont val="Arial"/>
            <scheme val="minor"/>
          </rPr>
          <t>Pei-Han Huang</t>
        </r>
      </text>
    </comment>
    <comment ref="N65" authorId="0" shapeId="0" xr:uid="{00000000-0006-0000-1400-000067000000}">
      <text>
        <r>
          <rPr>
            <sz val="10"/>
            <color rgb="FF000000"/>
            <rFont val="Arial"/>
            <scheme val="minor"/>
          </rPr>
          <t>Li Mei Yun</t>
        </r>
      </text>
    </comment>
    <comment ref="AB65" authorId="0" shapeId="0" xr:uid="{00000000-0006-0000-1400-000068000000}">
      <text>
        <r>
          <rPr>
            <sz val="10"/>
            <color rgb="FF000000"/>
            <rFont val="Arial"/>
            <scheme val="minor"/>
          </rPr>
          <t>Date:3/1/24
Name: May
Hp: 010-9405523</t>
        </r>
      </text>
    </comment>
    <comment ref="AC65" authorId="0" shapeId="0" xr:uid="{00000000-0006-0000-1400-000069000000}">
      <text>
        <r>
          <rPr>
            <sz val="10"/>
            <color rgb="FF000000"/>
            <rFont val="Arial"/>
            <scheme val="minor"/>
          </rPr>
          <t>Date:3/1/24
Name: May
Hp: 010-9405523</t>
        </r>
      </text>
    </comment>
    <comment ref="AD65" authorId="0" shapeId="0" xr:uid="{00000000-0006-0000-1400-00006A000000}">
      <text>
        <r>
          <rPr>
            <sz val="10"/>
            <color rgb="FF000000"/>
            <rFont val="Arial"/>
            <scheme val="minor"/>
          </rPr>
          <t>Date:3/1/24
Name: May
Hp: 010-9405523</t>
        </r>
      </text>
    </comment>
    <comment ref="E68" authorId="0" shapeId="0" xr:uid="{00000000-0006-0000-1400-00006B000000}">
      <text>
        <r>
          <rPr>
            <sz val="10"/>
            <color rgb="FF000000"/>
            <rFont val="Arial"/>
            <scheme val="minor"/>
          </rPr>
          <t>宗旻 陳</t>
        </r>
      </text>
    </comment>
    <comment ref="G71" authorId="0" shapeId="0" xr:uid="{00000000-0006-0000-1400-00006C000000}">
      <text>
        <r>
          <rPr>
            <sz val="10"/>
            <color rgb="FF000000"/>
            <rFont val="Arial"/>
            <scheme val="minor"/>
          </rPr>
          <t>KONG YUK WAH</t>
        </r>
      </text>
    </comment>
    <comment ref="H71" authorId="0" shapeId="0" xr:uid="{00000000-0006-0000-1400-00006D000000}">
      <text>
        <r>
          <rPr>
            <sz val="10"/>
            <color rgb="FF000000"/>
            <rFont val="Arial"/>
            <scheme val="minor"/>
          </rPr>
          <t xml:space="preserve">CS20240107-Angela
Angela Sung </t>
        </r>
      </text>
    </comment>
    <comment ref="J71" authorId="0" shapeId="0" xr:uid="{00000000-0006-0000-1400-00006E000000}">
      <text>
        <r>
          <rPr>
            <sz val="10"/>
            <color rgb="FF000000"/>
            <rFont val="Arial"/>
            <scheme val="minor"/>
          </rPr>
          <t xml:space="preserve">CS20240107-Angela
Angela Sung </t>
        </r>
      </text>
    </comment>
    <comment ref="R71" authorId="0" shapeId="0" xr:uid="{00000000-0006-0000-1400-00006F000000}">
      <text>
        <r>
          <rPr>
            <sz val="10"/>
            <color rgb="FF000000"/>
            <rFont val="Arial"/>
            <scheme val="minor"/>
          </rPr>
          <t>Jessica Lim</t>
        </r>
      </text>
    </comment>
    <comment ref="G72" authorId="0" shapeId="0" xr:uid="{00000000-0006-0000-1400-000070000000}">
      <text>
        <r>
          <rPr>
            <sz val="10"/>
            <color rgb="FF000000"/>
            <rFont val="Arial"/>
            <scheme val="minor"/>
          </rPr>
          <t>Jonnaliza Lamoste</t>
        </r>
      </text>
    </comment>
    <comment ref="H72" authorId="0" shapeId="0" xr:uid="{00000000-0006-0000-1400-000071000000}">
      <text>
        <r>
          <rPr>
            <sz val="10"/>
            <color rgb="FF000000"/>
            <rFont val="Arial"/>
            <scheme val="minor"/>
          </rPr>
          <t xml:space="preserve"> Christine Teow</t>
        </r>
      </text>
    </comment>
    <comment ref="X72" authorId="0" shapeId="0" xr:uid="{00000000-0006-0000-1400-000072000000}">
      <text>
        <r>
          <rPr>
            <sz val="10"/>
            <color rgb="FF000000"/>
            <rFont val="Arial"/>
            <scheme val="minor"/>
          </rPr>
          <t xml:space="preserve"> 
林明宏</t>
        </r>
      </text>
    </comment>
    <comment ref="Z72" authorId="0" shapeId="0" xr:uid="{00000000-0006-0000-1400-000073000000}">
      <text>
        <r>
          <rPr>
            <sz val="10"/>
            <color rgb="FF000000"/>
            <rFont val="Arial"/>
            <scheme val="minor"/>
          </rPr>
          <t>ChienJung Chu</t>
        </r>
      </text>
    </comment>
    <comment ref="AA72" authorId="0" shapeId="0" xr:uid="{00000000-0006-0000-1400-000074000000}">
      <text>
        <r>
          <rPr>
            <sz val="10"/>
            <color rgb="FF000000"/>
            <rFont val="Arial"/>
            <scheme val="minor"/>
          </rPr>
          <t>meiyu wang</t>
        </r>
      </text>
    </comment>
    <comment ref="F73" authorId="0" shapeId="0" xr:uid="{00000000-0006-0000-1400-000075000000}">
      <text>
        <r>
          <rPr>
            <sz val="10"/>
            <color rgb="FF000000"/>
            <rFont val="Arial"/>
            <scheme val="minor"/>
          </rPr>
          <t>Jonnaliza Lamoste</t>
        </r>
      </text>
    </comment>
    <comment ref="M74" authorId="0" shapeId="0" xr:uid="{00000000-0006-0000-1400-000076000000}">
      <text>
        <r>
          <rPr>
            <sz val="10"/>
            <color rgb="FF000000"/>
            <rFont val="Arial"/>
            <scheme val="minor"/>
          </rPr>
          <t>鄭妤宣</t>
        </r>
      </text>
    </comment>
    <comment ref="V74" authorId="0" shapeId="0" xr:uid="{00000000-0006-0000-1400-000077000000}">
      <text>
        <r>
          <rPr>
            <sz val="10"/>
            <color rgb="FF000000"/>
            <rFont val="Arial"/>
            <scheme val="minor"/>
          </rPr>
          <t>Angela Yau</t>
        </r>
      </text>
    </comment>
    <comment ref="W74" authorId="0" shapeId="0" xr:uid="{00000000-0006-0000-1400-000078000000}">
      <text>
        <r>
          <rPr>
            <sz val="10"/>
            <color rgb="FF000000"/>
            <rFont val="Arial"/>
            <scheme val="minor"/>
          </rPr>
          <t xml:space="preserve"> 
林明宏</t>
        </r>
      </text>
    </comment>
    <comment ref="F75" authorId="0" shapeId="0" xr:uid="{00000000-0006-0000-1400-000079000000}">
      <text>
        <r>
          <rPr>
            <sz val="10"/>
            <color rgb="FF000000"/>
            <rFont val="Arial"/>
            <scheme val="minor"/>
          </rPr>
          <t>Jonnaliza Lamoste</t>
        </r>
      </text>
    </comment>
    <comment ref="H75" authorId="0" shapeId="0" xr:uid="{00000000-0006-0000-1400-00007A000000}">
      <text>
        <r>
          <rPr>
            <sz val="10"/>
            <color rgb="FF000000"/>
            <rFont val="Arial"/>
            <scheme val="minor"/>
          </rPr>
          <t>CS20240107-Judy</t>
        </r>
      </text>
    </comment>
    <comment ref="I75" authorId="0" shapeId="0" xr:uid="{00000000-0006-0000-1400-00007B000000}">
      <text>
        <r>
          <rPr>
            <sz val="10"/>
            <color rgb="FF000000"/>
            <rFont val="Arial"/>
            <scheme val="minor"/>
          </rPr>
          <t>2024/01/08 9：00～17：00 都内観光 ハイエース</t>
        </r>
      </text>
    </comment>
    <comment ref="C76" authorId="0" shapeId="0" xr:uid="{00000000-0006-0000-1400-00007C000000}">
      <text>
        <r>
          <rPr>
            <sz val="10"/>
            <color rgb="FF000000"/>
            <rFont val="Arial"/>
            <scheme val="minor"/>
          </rPr>
          <t xml:space="preserve">Mary Liezl Yu CS20231227-Mary
</t>
        </r>
      </text>
    </comment>
    <comment ref="D76" authorId="0" shapeId="0" xr:uid="{00000000-0006-0000-1400-00007D000000}">
      <text>
        <r>
          <rPr>
            <sz val="10"/>
            <color rgb="FF000000"/>
            <rFont val="Arial"/>
            <scheme val="minor"/>
          </rPr>
          <t xml:space="preserve">Mary Liezl Yu CS20231227-Mary
</t>
        </r>
      </text>
    </comment>
    <comment ref="O77" authorId="0" shapeId="0" xr:uid="{00000000-0006-0000-1400-00007E000000}">
      <text>
        <r>
          <rPr>
            <sz val="10"/>
            <color rgb="FF000000"/>
            <rFont val="Arial"/>
            <scheme val="minor"/>
          </rPr>
          <t>CS20240114- Brendan</t>
        </r>
      </text>
    </comment>
    <comment ref="S77" authorId="0" shapeId="0" xr:uid="{00000000-0006-0000-1400-00007F000000}">
      <text>
        <r>
          <rPr>
            <sz val="10"/>
            <color rgb="FF000000"/>
            <rFont val="Arial"/>
            <scheme val="minor"/>
          </rPr>
          <t>Name. Juween chin shy wei
Hp.0174000562</t>
        </r>
      </text>
    </comment>
    <comment ref="T77" authorId="0" shapeId="0" xr:uid="{00000000-0006-0000-1400-000080000000}">
      <text>
        <r>
          <rPr>
            <sz val="10"/>
            <color rgb="FF000000"/>
            <rFont val="Arial"/>
            <scheme val="minor"/>
          </rPr>
          <t>Name. Juween chin shy wei
Hp.0174000562</t>
        </r>
      </text>
    </comment>
    <comment ref="U77" authorId="0" shapeId="0" xr:uid="{00000000-0006-0000-1400-000081000000}">
      <text>
        <r>
          <rPr>
            <sz val="10"/>
            <color rgb="FF000000"/>
            <rFont val="Arial"/>
            <scheme val="minor"/>
          </rPr>
          <t>Name. Juween chin shy wei
Hp.0174000562</t>
        </r>
      </text>
    </comment>
    <comment ref="V77" authorId="0" shapeId="0" xr:uid="{00000000-0006-0000-1400-000082000000}">
      <text>
        <r>
          <rPr>
            <sz val="10"/>
            <color rgb="FF000000"/>
            <rFont val="Arial"/>
            <scheme val="minor"/>
          </rPr>
          <t>Name. Juween chin shy wei
Hp.0174000562</t>
        </r>
      </text>
    </comment>
    <comment ref="W77" authorId="0" shapeId="0" xr:uid="{00000000-0006-0000-1400-000083000000}">
      <text>
        <r>
          <rPr>
            <sz val="10"/>
            <color rgb="FF000000"/>
            <rFont val="Arial"/>
            <scheme val="minor"/>
          </rPr>
          <t>Name. Juween chin shy wei
Hp.0174000562</t>
        </r>
      </text>
    </comment>
    <comment ref="X77" authorId="0" shapeId="0" xr:uid="{00000000-0006-0000-1400-000084000000}">
      <text>
        <r>
          <rPr>
            <sz val="10"/>
            <color rgb="FF000000"/>
            <rFont val="Arial"/>
            <scheme val="minor"/>
          </rPr>
          <t>Name. Juween chin shy wei
Hp.0174000562</t>
        </r>
      </text>
    </comment>
    <comment ref="Y77" authorId="0" shapeId="0" xr:uid="{00000000-0006-0000-1400-000085000000}">
      <text>
        <r>
          <rPr>
            <sz val="10"/>
            <color rgb="FF000000"/>
            <rFont val="Arial"/>
            <scheme val="minor"/>
          </rPr>
          <t>Name. Juween chin shy wei
Hp.0174000562</t>
        </r>
      </text>
    </comment>
    <comment ref="AA77" authorId="0" shapeId="0" xr:uid="{00000000-0006-0000-1400-000086000000}">
      <text>
        <r>
          <rPr>
            <sz val="10"/>
            <color rgb="FF000000"/>
            <rFont val="Arial"/>
            <scheme val="minor"/>
          </rPr>
          <t>鎖震峯 So,Lock</t>
        </r>
      </text>
    </comment>
    <comment ref="G78" authorId="0" shapeId="0" xr:uid="{00000000-0006-0000-1400-000087000000}">
      <text>
        <r>
          <rPr>
            <sz val="10"/>
            <color rgb="FF000000"/>
            <rFont val="Arial"/>
            <scheme val="minor"/>
          </rPr>
          <t>KONG YUK WAH</t>
        </r>
      </text>
    </comment>
    <comment ref="W78" authorId="0" shapeId="0" xr:uid="{00000000-0006-0000-1400-000088000000}">
      <text>
        <r>
          <rPr>
            <sz val="10"/>
            <color rgb="FF000000"/>
            <rFont val="Arial"/>
            <scheme val="minor"/>
          </rPr>
          <t>CS20240122-Joey-5天</t>
        </r>
      </text>
    </comment>
    <comment ref="X78" authorId="0" shapeId="0" xr:uid="{00000000-0006-0000-1400-000089000000}">
      <text>
        <r>
          <rPr>
            <sz val="10"/>
            <color rgb="FF000000"/>
            <rFont val="Arial"/>
            <scheme val="minor"/>
          </rPr>
          <t>CS20240122-Joey-5天</t>
        </r>
      </text>
    </comment>
    <comment ref="Y78" authorId="0" shapeId="0" xr:uid="{00000000-0006-0000-1400-00008A000000}">
      <text>
        <r>
          <rPr>
            <sz val="10"/>
            <color rgb="FF000000"/>
            <rFont val="Arial"/>
            <scheme val="minor"/>
          </rPr>
          <t>CS20240122-Joey-5天</t>
        </r>
      </text>
    </comment>
    <comment ref="Z78" authorId="0" shapeId="0" xr:uid="{00000000-0006-0000-1400-00008B000000}">
      <text>
        <r>
          <rPr>
            <sz val="10"/>
            <color rgb="FF000000"/>
            <rFont val="Arial"/>
            <scheme val="minor"/>
          </rPr>
          <t>CS20240122-Joey-5天</t>
        </r>
      </text>
    </comment>
    <comment ref="AA78" authorId="0" shapeId="0" xr:uid="{00000000-0006-0000-1400-00008C000000}">
      <text>
        <r>
          <rPr>
            <sz val="10"/>
            <color rgb="FF000000"/>
            <rFont val="Arial"/>
            <scheme val="minor"/>
          </rPr>
          <t>CS20240122-Joey-5天</t>
        </r>
      </text>
    </comment>
    <comment ref="AB78" authorId="0" shapeId="0" xr:uid="{00000000-0006-0000-1400-00008D000000}">
      <text>
        <r>
          <rPr>
            <sz val="10"/>
            <color rgb="FF000000"/>
            <rFont val="Arial"/>
            <scheme val="minor"/>
          </rPr>
          <t>CS20240122-Joey-5天</t>
        </r>
      </text>
    </comment>
    <comment ref="Y80" authorId="0" shapeId="0" xr:uid="{00000000-0006-0000-1400-00008E000000}">
      <text>
        <r>
          <rPr>
            <sz val="10"/>
            <color rgb="FF000000"/>
            <rFont val="Arial"/>
            <scheme val="minor"/>
          </rPr>
          <t>HSIU-CHING HUANG</t>
        </r>
      </text>
    </comment>
    <comment ref="AA80" authorId="0" shapeId="0" xr:uid="{00000000-0006-0000-1400-00008F000000}">
      <text>
        <r>
          <rPr>
            <sz val="10"/>
            <color rgb="FF000000"/>
            <rFont val="Arial"/>
            <scheme val="minor"/>
          </rPr>
          <t>karen wong</t>
        </r>
      </text>
    </comment>
    <comment ref="V82" authorId="0" shapeId="0" xr:uid="{00000000-0006-0000-1400-000090000000}">
      <text>
        <r>
          <rPr>
            <sz val="10"/>
            <color rgb="FF000000"/>
            <rFont val="Arial"/>
            <scheme val="minor"/>
          </rPr>
          <t>CS20240121-Chester</t>
        </r>
      </text>
    </comment>
    <comment ref="X82" authorId="0" shapeId="0" xr:uid="{00000000-0006-0000-1400-000091000000}">
      <text>
        <r>
          <rPr>
            <sz val="10"/>
            <color rgb="FF000000"/>
            <rFont val="Arial"/>
            <scheme val="minor"/>
          </rPr>
          <t>定儒 楊</t>
        </r>
      </text>
    </comment>
    <comment ref="Y82" authorId="0" shapeId="0" xr:uid="{00000000-0006-0000-1400-000092000000}">
      <text>
        <r>
          <rPr>
            <sz val="10"/>
            <color rgb="FF000000"/>
            <rFont val="Arial"/>
            <scheme val="minor"/>
          </rPr>
          <t>林韋辛</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R4" authorId="0" shapeId="0" xr:uid="{00000000-0006-0000-1500-000001000000}">
      <text>
        <r>
          <rPr>
            <sz val="10"/>
            <color rgb="FF000000"/>
            <rFont val="Arial"/>
            <scheme val="minor"/>
          </rPr>
          <t xml:space="preserve">Date 2/8/23
Name. Pang hwee ping
Hp. +6593659546
5pax 5 luggage </t>
        </r>
      </text>
    </comment>
    <comment ref="AA4" authorId="0" shapeId="0" xr:uid="{00000000-0006-0000-1500-000002000000}">
      <text>
        <r>
          <rPr>
            <sz val="10"/>
            <color rgb="FF000000"/>
            <rFont val="Arial"/>
            <scheme val="minor"/>
          </rPr>
          <t>Ang Tan Sheu</t>
        </r>
      </text>
    </comment>
    <comment ref="I14" authorId="0" shapeId="0" xr:uid="{00000000-0006-0000-1500-000003000000}">
      <text>
        <r>
          <rPr>
            <sz val="10"/>
            <color rgb="FF000000"/>
            <rFont val="Arial"/>
            <scheme val="minor"/>
          </rPr>
          <t>CS20231208</t>
        </r>
      </text>
    </comment>
    <comment ref="F15" authorId="0" shapeId="0" xr:uid="{00000000-0006-0000-1500-000004000000}">
      <text>
        <r>
          <rPr>
            <sz val="10"/>
            <color rgb="FF000000"/>
            <rFont val="Arial"/>
            <scheme val="minor"/>
          </rPr>
          <t>Date. 17/10/23
Name. Tan Yik Ping 
Hp. 0174350213</t>
        </r>
      </text>
    </comment>
    <comment ref="S15" authorId="0" shapeId="0" xr:uid="{00000000-0006-0000-1500-000005000000}">
      <text>
        <r>
          <rPr>
            <sz val="10"/>
            <color rgb="FF000000"/>
            <rFont val="Arial"/>
            <scheme val="minor"/>
          </rPr>
          <t>Date. 25/10/23
Name : Luke Au
Hp: 012 6300663</t>
        </r>
      </text>
    </comment>
    <comment ref="Y15" authorId="0" shapeId="0" xr:uid="{00000000-0006-0000-1500-000006000000}">
      <text>
        <r>
          <rPr>
            <sz val="10"/>
            <color rgb="FF000000"/>
            <rFont val="Arial"/>
            <scheme val="minor"/>
          </rPr>
          <t>CS20231222-Alex</t>
        </r>
      </text>
    </comment>
    <comment ref="AA15" authorId="0" shapeId="0" xr:uid="{00000000-0006-0000-1500-000007000000}">
      <text>
        <r>
          <rPr>
            <sz val="10"/>
            <color rgb="FF000000"/>
            <rFont val="Arial"/>
            <scheme val="minor"/>
          </rPr>
          <t>利口高洁</t>
        </r>
      </text>
    </comment>
    <comment ref="AB15" authorId="0" shapeId="0" xr:uid="{00000000-0006-0000-1500-000008000000}">
      <text>
        <r>
          <rPr>
            <sz val="10"/>
            <color rgb="FF000000"/>
            <rFont val="Arial"/>
            <scheme val="minor"/>
          </rPr>
          <t>利口高洁</t>
        </r>
      </text>
    </comment>
    <comment ref="AC15" authorId="0" shapeId="0" xr:uid="{00000000-0006-0000-1500-000009000000}">
      <text>
        <r>
          <rPr>
            <sz val="10"/>
            <color rgb="FF000000"/>
            <rFont val="Arial"/>
            <scheme val="minor"/>
          </rPr>
          <t>利口高洁</t>
        </r>
      </text>
    </comment>
    <comment ref="AD15" authorId="0" shapeId="0" xr:uid="{00000000-0006-0000-1500-00000A000000}">
      <text>
        <r>
          <rPr>
            <sz val="10"/>
            <color rgb="FF000000"/>
            <rFont val="Arial"/>
            <scheme val="minor"/>
          </rPr>
          <t>Man Wo Moses Lee</t>
        </r>
      </text>
    </comment>
    <comment ref="P17" authorId="0" shapeId="0" xr:uid="{00000000-0006-0000-1500-00000B000000}">
      <text>
        <r>
          <rPr>
            <sz val="10"/>
            <color rgb="FF000000"/>
            <rFont val="Arial"/>
            <scheme val="minor"/>
          </rPr>
          <t>Name. Darren Kan Man Chun 
014-2170144</t>
        </r>
      </text>
    </comment>
    <comment ref="Q17" authorId="0" shapeId="0" xr:uid="{00000000-0006-0000-1500-00000C000000}">
      <text>
        <r>
          <rPr>
            <sz val="10"/>
            <color rgb="FF000000"/>
            <rFont val="Arial"/>
            <scheme val="minor"/>
          </rPr>
          <t>Name. Darren Kan Man Chun 
014-2170144</t>
        </r>
      </text>
    </comment>
    <comment ref="S17" authorId="0" shapeId="0" xr:uid="{00000000-0006-0000-1500-00000D000000}">
      <text>
        <r>
          <rPr>
            <sz val="10"/>
            <color rgb="FF000000"/>
            <rFont val="Arial"/>
            <scheme val="minor"/>
          </rPr>
          <t>Name. Grace 
Hp.+60 13-444 2223</t>
        </r>
      </text>
    </comment>
    <comment ref="T17" authorId="0" shapeId="0" xr:uid="{00000000-0006-0000-1500-00000E000000}">
      <text>
        <r>
          <rPr>
            <sz val="10"/>
            <color rgb="FF000000"/>
            <rFont val="Arial"/>
            <scheme val="minor"/>
          </rPr>
          <t>Name. Grace 
Hp.+60 13-444 2223</t>
        </r>
      </text>
    </comment>
    <comment ref="U17" authorId="0" shapeId="0" xr:uid="{00000000-0006-0000-1500-00000F000000}">
      <text>
        <r>
          <rPr>
            <sz val="10"/>
            <color rgb="FF000000"/>
            <rFont val="Arial"/>
            <scheme val="minor"/>
          </rPr>
          <t>Name. Grace 
Hp.+60 13-444 2223</t>
        </r>
      </text>
    </comment>
    <comment ref="V17" authorId="0" shapeId="0" xr:uid="{00000000-0006-0000-1500-000010000000}">
      <text>
        <r>
          <rPr>
            <sz val="10"/>
            <color rgb="FF000000"/>
            <rFont val="Arial"/>
            <scheme val="minor"/>
          </rPr>
          <t>Name. Grace 
Hp.+60 13-444 2223
7:00送機</t>
        </r>
      </text>
    </comment>
    <comment ref="W17" authorId="0" shapeId="0" xr:uid="{00000000-0006-0000-1500-000011000000}">
      <text>
        <r>
          <rPr>
            <sz val="10"/>
            <color rgb="FF000000"/>
            <rFont val="Arial"/>
            <scheme val="minor"/>
          </rPr>
          <t>Amy Low</t>
        </r>
      </text>
    </comment>
    <comment ref="D18" authorId="0" shapeId="0" xr:uid="{00000000-0006-0000-1500-000012000000}">
      <text>
        <r>
          <rPr>
            <sz val="10"/>
            <color rgb="FF000000"/>
            <rFont val="Arial"/>
            <scheme val="minor"/>
          </rPr>
          <t>liew jim ni</t>
        </r>
      </text>
    </comment>
    <comment ref="E18" authorId="0" shapeId="0" xr:uid="{00000000-0006-0000-1500-000013000000}">
      <text>
        <r>
          <rPr>
            <sz val="10"/>
            <color rgb="FF000000"/>
            <rFont val="Arial"/>
            <scheme val="minor"/>
          </rPr>
          <t>liew jim ni</t>
        </r>
      </text>
    </comment>
    <comment ref="F18" authorId="0" shapeId="0" xr:uid="{00000000-0006-0000-1500-000014000000}">
      <text>
        <r>
          <rPr>
            <sz val="10"/>
            <color rgb="FF000000"/>
            <rFont val="Arial"/>
            <scheme val="minor"/>
          </rPr>
          <t>liew jim ni</t>
        </r>
      </text>
    </comment>
    <comment ref="Q18" authorId="0" shapeId="0" xr:uid="{00000000-0006-0000-1500-0000C7000000}">
      <text>
        <r>
          <rPr>
            <sz val="10"/>
            <color rgb="FF000000"/>
            <rFont val="Arial"/>
            <scheme val="minor"/>
          </rPr>
          <t>Hp: 012 6300663
Date. 25/10/23
Name : Luke Au
	-seiji kimura</t>
        </r>
      </text>
    </comment>
    <comment ref="D19" authorId="0" shapeId="0" xr:uid="{00000000-0006-0000-1500-000015000000}">
      <text>
        <r>
          <rPr>
            <sz val="10"/>
            <color rgb="FF000000"/>
            <rFont val="Arial"/>
            <scheme val="minor"/>
          </rPr>
          <t>Khaspekyan</t>
        </r>
      </text>
    </comment>
    <comment ref="E19" authorId="0" shapeId="0" xr:uid="{00000000-0006-0000-1500-000016000000}">
      <text>
        <r>
          <rPr>
            <sz val="10"/>
            <color rgb="FF000000"/>
            <rFont val="Arial"/>
            <scheme val="minor"/>
          </rPr>
          <t>Khaspekyan</t>
        </r>
      </text>
    </comment>
    <comment ref="F19" authorId="0" shapeId="0" xr:uid="{00000000-0006-0000-1500-000017000000}">
      <text>
        <r>
          <rPr>
            <sz val="10"/>
            <color rgb="FF000000"/>
            <rFont val="Arial"/>
            <scheme val="minor"/>
          </rPr>
          <t>Khaspekyan</t>
        </r>
      </text>
    </comment>
    <comment ref="G19" authorId="0" shapeId="0" xr:uid="{00000000-0006-0000-1500-000018000000}">
      <text>
        <r>
          <rPr>
            <sz val="10"/>
            <color rgb="FF000000"/>
            <rFont val="Arial"/>
            <scheme val="minor"/>
          </rPr>
          <t>Khaspekyan</t>
        </r>
      </text>
    </comment>
    <comment ref="H19" authorId="0" shapeId="0" xr:uid="{00000000-0006-0000-1500-000019000000}">
      <text>
        <r>
          <rPr>
            <sz val="10"/>
            <color rgb="FF000000"/>
            <rFont val="Arial"/>
            <scheme val="minor"/>
          </rPr>
          <t>Khaspekyan</t>
        </r>
      </text>
    </comment>
    <comment ref="R19" authorId="0" shapeId="0" xr:uid="{00000000-0006-0000-1500-00001A000000}">
      <text>
        <r>
          <rPr>
            <sz val="10"/>
            <color rgb="FF000000"/>
            <rFont val="Arial"/>
            <scheme val="minor"/>
          </rPr>
          <t>CS20231214-Emily</t>
        </r>
      </text>
    </comment>
    <comment ref="AE19" authorId="0" shapeId="0" xr:uid="{00000000-0006-0000-1500-00001B000000}">
      <text>
        <r>
          <rPr>
            <sz val="10"/>
            <color rgb="FF000000"/>
            <rFont val="Arial"/>
            <scheme val="minor"/>
          </rPr>
          <t>2023/12/30 12：00～16：00</t>
        </r>
      </text>
    </comment>
    <comment ref="S20" authorId="0" shapeId="0" xr:uid="{00000000-0006-0000-1500-00001C000000}">
      <text>
        <r>
          <rPr>
            <sz val="10"/>
            <color rgb="FF000000"/>
            <rFont val="Arial"/>
            <scheme val="minor"/>
          </rPr>
          <t>Name. Jasmine Lai Sin Yein
Hp. +6590094479</t>
        </r>
      </text>
    </comment>
    <comment ref="AA20" authorId="0" shapeId="0" xr:uid="{00000000-0006-0000-1500-00001D000000}">
      <text>
        <r>
          <rPr>
            <sz val="10"/>
            <color rgb="FF000000"/>
            <rFont val="Arial"/>
            <scheme val="minor"/>
          </rPr>
          <t>CS20231226-Simon-3天</t>
        </r>
      </text>
    </comment>
    <comment ref="AB20" authorId="0" shapeId="0" xr:uid="{00000000-0006-0000-1500-00001E000000}">
      <text>
        <r>
          <rPr>
            <sz val="10"/>
            <color rgb="FF000000"/>
            <rFont val="Arial"/>
            <scheme val="minor"/>
          </rPr>
          <t>CS20231226-Simon-3天</t>
        </r>
      </text>
    </comment>
    <comment ref="AC20" authorId="0" shapeId="0" xr:uid="{00000000-0006-0000-1500-00001F000000}">
      <text>
        <r>
          <rPr>
            <sz val="10"/>
            <color rgb="FF000000"/>
            <rFont val="Arial"/>
            <scheme val="minor"/>
          </rPr>
          <t>CS20231226-Simon-3天</t>
        </r>
      </text>
    </comment>
    <comment ref="N21" authorId="0" shapeId="0" xr:uid="{00000000-0006-0000-1500-000020000000}">
      <text>
        <r>
          <rPr>
            <sz val="10"/>
            <color rgb="FF000000"/>
            <rFont val="Arial"/>
            <scheme val="minor"/>
          </rPr>
          <t>Peter Shen</t>
        </r>
      </text>
    </comment>
    <comment ref="O21" authorId="0" shapeId="0" xr:uid="{00000000-0006-0000-1500-000021000000}">
      <text>
        <r>
          <rPr>
            <sz val="10"/>
            <color rgb="FF000000"/>
            <rFont val="Arial"/>
            <scheme val="minor"/>
          </rPr>
          <t>Peter Shen</t>
        </r>
      </text>
    </comment>
    <comment ref="P21" authorId="0" shapeId="0" xr:uid="{00000000-0006-0000-1500-000022000000}">
      <text>
        <r>
          <rPr>
            <sz val="10"/>
            <color rgb="FF000000"/>
            <rFont val="Arial"/>
            <scheme val="minor"/>
          </rPr>
          <t>Peter Shen</t>
        </r>
      </text>
    </comment>
    <comment ref="R21" authorId="0" shapeId="0" xr:uid="{00000000-0006-0000-1500-000023000000}">
      <text>
        <r>
          <rPr>
            <sz val="10"/>
            <color rgb="FF000000"/>
            <rFont val="Arial"/>
            <scheme val="minor"/>
          </rPr>
          <t>Christopher Tay</t>
        </r>
      </text>
    </comment>
    <comment ref="T21" authorId="0" shapeId="0" xr:uid="{00000000-0006-0000-1500-000024000000}">
      <text>
        <r>
          <rPr>
            <sz val="10"/>
            <color rgb="FF000000"/>
            <rFont val="Arial"/>
            <scheme val="minor"/>
          </rPr>
          <t xml:space="preserve">Date 2/8/23
Name. Pang hwee ping
Hp. +6593659546
5pax 5 luggage </t>
        </r>
      </text>
    </comment>
    <comment ref="U21" authorId="0" shapeId="0" xr:uid="{00000000-0006-0000-1500-000025000000}">
      <text>
        <r>
          <rPr>
            <sz val="10"/>
            <color rgb="FF000000"/>
            <rFont val="Arial"/>
            <scheme val="minor"/>
          </rPr>
          <t xml:space="preserve">Date 2/8/23
Name. Pang hwee ping
Hp. +6593659546
5pax 5 luggage </t>
        </r>
      </text>
    </comment>
    <comment ref="V21" authorId="0" shapeId="0" xr:uid="{00000000-0006-0000-1500-000026000000}">
      <text>
        <r>
          <rPr>
            <sz val="10"/>
            <color rgb="FF000000"/>
            <rFont val="Arial"/>
            <scheme val="minor"/>
          </rPr>
          <t xml:space="preserve">Date 2/8/23
Name. Pang hwee ping
Hp. +6593659546
5pax 5 luggage </t>
        </r>
      </text>
    </comment>
    <comment ref="W21" authorId="0" shapeId="0" xr:uid="{00000000-0006-0000-1500-000027000000}">
      <text>
        <r>
          <rPr>
            <sz val="10"/>
            <color rgb="FF000000"/>
            <rFont val="Arial"/>
            <scheme val="minor"/>
          </rPr>
          <t>anson</t>
        </r>
      </text>
    </comment>
    <comment ref="AD21" authorId="0" shapeId="0" xr:uid="{00000000-0006-0000-1500-000028000000}">
      <text>
        <r>
          <rPr>
            <sz val="10"/>
            <color rgb="FF000000"/>
            <rFont val="Arial"/>
            <scheme val="minor"/>
          </rPr>
          <t>Husin Tjandra</t>
        </r>
      </text>
    </comment>
    <comment ref="L22" authorId="0" shapeId="0" xr:uid="{00000000-0006-0000-1500-000029000000}">
      <text>
        <r>
          <rPr>
            <sz val="10"/>
            <color rgb="FF000000"/>
            <rFont val="Arial"/>
            <scheme val="minor"/>
          </rPr>
          <t>劉逸君</t>
        </r>
      </text>
    </comment>
    <comment ref="T22" authorId="0" shapeId="0" xr:uid="{00000000-0006-0000-1500-00002A000000}">
      <text>
        <r>
          <rPr>
            <sz val="10"/>
            <color rgb="FF000000"/>
            <rFont val="Arial"/>
            <scheme val="minor"/>
          </rPr>
          <t>Name. Darren Kan Man Chun 
014-2170144</t>
        </r>
      </text>
    </comment>
    <comment ref="U22" authorId="0" shapeId="0" xr:uid="{00000000-0006-0000-1500-00002B000000}">
      <text>
        <r>
          <rPr>
            <sz val="10"/>
            <color rgb="FF000000"/>
            <rFont val="Arial"/>
            <scheme val="minor"/>
          </rPr>
          <t>Name. Darren Kan Man Chun 
014-2170144</t>
        </r>
      </text>
    </comment>
    <comment ref="AB22" authorId="0" shapeId="0" xr:uid="{00000000-0006-0000-1500-00002C000000}">
      <text>
        <r>
          <rPr>
            <sz val="10"/>
            <color rgb="FF000000"/>
            <rFont val="Arial"/>
            <scheme val="minor"/>
          </rPr>
          <t>彥興 李</t>
        </r>
      </text>
    </comment>
    <comment ref="AC22" authorId="0" shapeId="0" xr:uid="{00000000-0006-0000-1500-00002D000000}">
      <text>
        <r>
          <rPr>
            <sz val="10"/>
            <color rgb="FF000000"/>
            <rFont val="Arial"/>
            <scheme val="minor"/>
          </rPr>
          <t>CS20231228</t>
        </r>
      </text>
    </comment>
    <comment ref="AD22" authorId="0" shapeId="0" xr:uid="{00000000-0006-0000-1500-00002E000000}">
      <text>
        <r>
          <rPr>
            <sz val="10"/>
            <color rgb="FF000000"/>
            <rFont val="Arial"/>
            <scheme val="minor"/>
          </rPr>
          <t>CS20231228</t>
        </r>
      </text>
    </comment>
    <comment ref="AE22" authorId="0" shapeId="0" xr:uid="{00000000-0006-0000-1500-00002F000000}">
      <text>
        <r>
          <rPr>
            <sz val="10"/>
            <color rgb="FF000000"/>
            <rFont val="Arial"/>
            <scheme val="minor"/>
          </rPr>
          <t>CS20231228</t>
        </r>
      </text>
    </comment>
    <comment ref="K23" authorId="0" shapeId="0" xr:uid="{00000000-0006-0000-1500-000030000000}">
      <text>
        <r>
          <rPr>
            <sz val="10"/>
            <color rgb="FF000000"/>
            <rFont val="Arial"/>
            <scheme val="minor"/>
          </rPr>
          <t>CS20231208-TK
Teo Low</t>
        </r>
      </text>
    </comment>
    <comment ref="W23" authorId="0" shapeId="0" xr:uid="{00000000-0006-0000-1500-000031000000}">
      <text>
        <r>
          <rPr>
            <sz val="10"/>
            <color rgb="FF000000"/>
            <rFont val="Arial"/>
            <scheme val="minor"/>
          </rPr>
          <t>Name. Tan Lit Wai 
Hp.+60 13-280 3388</t>
        </r>
      </text>
    </comment>
    <comment ref="X23" authorId="0" shapeId="0" xr:uid="{00000000-0006-0000-1500-000032000000}">
      <text>
        <r>
          <rPr>
            <sz val="10"/>
            <color rgb="FF000000"/>
            <rFont val="Arial"/>
            <scheme val="minor"/>
          </rPr>
          <t>Name. Tan Lit Wai 
Hp.+60 13-280 3388</t>
        </r>
      </text>
    </comment>
    <comment ref="Y23" authorId="0" shapeId="0" xr:uid="{00000000-0006-0000-1500-000033000000}">
      <text>
        <r>
          <rPr>
            <sz val="10"/>
            <color rgb="FF000000"/>
            <rFont val="Arial"/>
            <scheme val="minor"/>
          </rPr>
          <t>Name. Tan Lit Wai 
Hp.+60 13-280 3388</t>
        </r>
      </text>
    </comment>
    <comment ref="Z23" authorId="0" shapeId="0" xr:uid="{00000000-0006-0000-1500-000034000000}">
      <text>
        <r>
          <rPr>
            <sz val="10"/>
            <color rgb="FF000000"/>
            <rFont val="Arial"/>
            <scheme val="minor"/>
          </rPr>
          <t>Name. Tan Lit Wai 
Hp.+60 13-280 3388</t>
        </r>
      </text>
    </comment>
    <comment ref="E24" authorId="0" shapeId="0" xr:uid="{00000000-0006-0000-1500-000035000000}">
      <text>
        <r>
          <rPr>
            <sz val="10"/>
            <color rgb="FF000000"/>
            <rFont val="Arial"/>
            <scheme val="minor"/>
          </rPr>
          <t>CS20231204
Carol Leung</t>
        </r>
      </text>
    </comment>
    <comment ref="K24" authorId="0" shapeId="0" xr:uid="{00000000-0006-0000-1500-000036000000}">
      <text>
        <r>
          <rPr>
            <sz val="10"/>
            <color rgb="FF000000"/>
            <rFont val="Arial"/>
            <scheme val="minor"/>
          </rPr>
          <t>Charlie Chin 10座海狮</t>
        </r>
      </text>
    </comment>
    <comment ref="O24" authorId="0" shapeId="0" xr:uid="{00000000-0006-0000-1500-000037000000}">
      <text>
        <r>
          <rPr>
            <sz val="10"/>
            <color rgb="FF000000"/>
            <rFont val="Arial"/>
            <scheme val="minor"/>
          </rPr>
          <t>JOHN YOHAN KOO様</t>
        </r>
      </text>
    </comment>
    <comment ref="AB24" authorId="0" shapeId="0" xr:uid="{00000000-0006-0000-1500-000038000000}">
      <text>
        <r>
          <rPr>
            <sz val="10"/>
            <color rgb="FF000000"/>
            <rFont val="Arial"/>
            <scheme val="minor"/>
          </rPr>
          <t>Date. 25/10/23
Name : Luke Au
Hp: 012 6300663</t>
        </r>
      </text>
    </comment>
    <comment ref="B25" authorId="0" shapeId="0" xr:uid="{00000000-0006-0000-1500-000039000000}">
      <text>
        <r>
          <rPr>
            <sz val="10"/>
            <color rgb="FF000000"/>
            <rFont val="Arial"/>
            <scheme val="minor"/>
          </rPr>
          <t>CS20231203-Chiew</t>
        </r>
      </text>
    </comment>
    <comment ref="I25" authorId="0" shapeId="0" xr:uid="{00000000-0006-0000-1500-00003A000000}">
      <text>
        <r>
          <rPr>
            <sz val="10"/>
            <color rgb="FF000000"/>
            <rFont val="Arial"/>
            <scheme val="minor"/>
          </rPr>
          <t>CS20231208-Karen
Karen Cheung</t>
        </r>
      </text>
    </comment>
    <comment ref="K25" authorId="0" shapeId="0" xr:uid="{00000000-0006-0000-1500-00003B000000}">
      <text>
        <r>
          <rPr>
            <sz val="10"/>
            <color rgb="FF000000"/>
            <rFont val="Arial"/>
            <scheme val="minor"/>
          </rPr>
          <t>Hui Peng See</t>
        </r>
      </text>
    </comment>
    <comment ref="L25" authorId="0" shapeId="0" xr:uid="{00000000-0006-0000-1500-00003C000000}">
      <text>
        <r>
          <rPr>
            <sz val="10"/>
            <color rgb="FF000000"/>
            <rFont val="Arial"/>
            <scheme val="minor"/>
          </rPr>
          <t>Name. Wai Foong
Hp.+65 8133 8408</t>
        </r>
      </text>
    </comment>
    <comment ref="M25" authorId="0" shapeId="0" xr:uid="{00000000-0006-0000-1500-00003D000000}">
      <text>
        <r>
          <rPr>
            <sz val="10"/>
            <color rgb="FF000000"/>
            <rFont val="Arial"/>
            <scheme val="minor"/>
          </rPr>
          <t>Name. Wai Foong
Hp.+65 8133 8408</t>
        </r>
      </text>
    </comment>
    <comment ref="R25" authorId="0" shapeId="0" xr:uid="{00000000-0006-0000-1500-00003E000000}">
      <text>
        <r>
          <rPr>
            <sz val="10"/>
            <color rgb="FF000000"/>
            <rFont val="Arial"/>
            <scheme val="minor"/>
          </rPr>
          <t xml:space="preserve">Date 2/8/23
Name. Pang hwee ping
Hp. +6593659546
5pax 5 luggage </t>
        </r>
      </text>
    </comment>
    <comment ref="U25" authorId="0" shapeId="0" xr:uid="{00000000-0006-0000-1500-00003F000000}">
      <text>
        <r>
          <rPr>
            <sz val="10"/>
            <color rgb="FF000000"/>
            <rFont val="Arial"/>
            <scheme val="minor"/>
          </rPr>
          <t>CS20231217
Christopher Tay</t>
        </r>
      </text>
    </comment>
    <comment ref="W25" authorId="0" shapeId="0" xr:uid="{00000000-0006-0000-1500-000040000000}">
      <text>
        <r>
          <rPr>
            <sz val="10"/>
            <color rgb="FF000000"/>
            <rFont val="Arial"/>
            <scheme val="minor"/>
          </rPr>
          <t>CS20231222-Alex
Yeqiao Wang</t>
        </r>
      </text>
    </comment>
    <comment ref="Z25" authorId="0" shapeId="0" xr:uid="{00000000-0006-0000-1500-000041000000}">
      <text>
        <r>
          <rPr>
            <sz val="10"/>
            <color rgb="FF000000"/>
            <rFont val="Arial"/>
            <scheme val="minor"/>
          </rPr>
          <t>Anabella Whitman様</t>
        </r>
      </text>
    </comment>
    <comment ref="AA25" authorId="0" shapeId="0" xr:uid="{00000000-0006-0000-1500-000042000000}">
      <text>
        <r>
          <rPr>
            <sz val="10"/>
            <color rgb="FF000000"/>
            <rFont val="Arial"/>
            <scheme val="minor"/>
          </rPr>
          <t>Anabella Whitman様</t>
        </r>
      </text>
    </comment>
    <comment ref="B26" authorId="0" shapeId="0" xr:uid="{00000000-0006-0000-1500-000043000000}">
      <text>
        <r>
          <rPr>
            <sz val="10"/>
            <color rgb="FF000000"/>
            <rFont val="Arial"/>
            <scheme val="minor"/>
          </rPr>
          <t>SuChi Yang</t>
        </r>
      </text>
    </comment>
    <comment ref="E26" authorId="0" shapeId="0" xr:uid="{00000000-0006-0000-1500-000044000000}">
      <text>
        <r>
          <rPr>
            <sz val="10"/>
            <color rgb="FF000000"/>
            <rFont val="Arial"/>
            <scheme val="minor"/>
          </rPr>
          <t>陳銘偉</t>
        </r>
      </text>
    </comment>
    <comment ref="F26" authorId="0" shapeId="0" xr:uid="{00000000-0006-0000-1500-000045000000}">
      <text>
        <r>
          <rPr>
            <sz val="10"/>
            <color rgb="FF000000"/>
            <rFont val="Arial"/>
            <scheme val="minor"/>
          </rPr>
          <t>陳銘偉</t>
        </r>
      </text>
    </comment>
    <comment ref="G26" authorId="0" shapeId="0" xr:uid="{00000000-0006-0000-1500-000046000000}">
      <text>
        <r>
          <rPr>
            <sz val="10"/>
            <color rgb="FF000000"/>
            <rFont val="Arial"/>
            <scheme val="minor"/>
          </rPr>
          <t>陳銘偉</t>
        </r>
      </text>
    </comment>
    <comment ref="H26" authorId="0" shapeId="0" xr:uid="{00000000-0006-0000-1500-000047000000}">
      <text>
        <r>
          <rPr>
            <sz val="10"/>
            <color rgb="FF000000"/>
            <rFont val="Arial"/>
            <scheme val="minor"/>
          </rPr>
          <t>陳銘偉</t>
        </r>
      </text>
    </comment>
    <comment ref="I26" authorId="0" shapeId="0" xr:uid="{00000000-0006-0000-1500-000048000000}">
      <text>
        <r>
          <rPr>
            <sz val="10"/>
            <color rgb="FF000000"/>
            <rFont val="Arial"/>
            <scheme val="minor"/>
          </rPr>
          <t>陳銘偉</t>
        </r>
      </text>
    </comment>
    <comment ref="L26" authorId="0" shapeId="0" xr:uid="{00000000-0006-0000-1500-000049000000}">
      <text>
        <r>
          <rPr>
            <sz val="10"/>
            <color rgb="FF000000"/>
            <rFont val="Arial"/>
            <scheme val="minor"/>
          </rPr>
          <t>Charlie Chin 14座海狮</t>
        </r>
      </text>
    </comment>
    <comment ref="S26" authorId="0" shapeId="0" xr:uid="{00000000-0006-0000-1500-00004A000000}">
      <text>
        <r>
          <rPr>
            <sz val="10"/>
            <color rgb="FF000000"/>
            <rFont val="Arial"/>
            <scheme val="minor"/>
          </rPr>
          <t>黃彥豪</t>
        </r>
      </text>
    </comment>
    <comment ref="T26" authorId="0" shapeId="0" xr:uid="{00000000-0006-0000-1500-00004B000000}">
      <text>
        <r>
          <rPr>
            <sz val="10"/>
            <color rgb="FF000000"/>
            <rFont val="Arial"/>
            <scheme val="minor"/>
          </rPr>
          <t>黃彥豪</t>
        </r>
      </text>
    </comment>
    <comment ref="U26" authorId="0" shapeId="0" xr:uid="{00000000-0006-0000-1500-00004C000000}">
      <text>
        <r>
          <rPr>
            <sz val="10"/>
            <color rgb="FF000000"/>
            <rFont val="Arial"/>
            <scheme val="minor"/>
          </rPr>
          <t>黃彥豪</t>
        </r>
      </text>
    </comment>
    <comment ref="Z26" authorId="0" shapeId="0" xr:uid="{00000000-0006-0000-1500-00004D000000}">
      <text>
        <r>
          <rPr>
            <sz val="10"/>
            <color rgb="FF000000"/>
            <rFont val="Arial"/>
            <scheme val="minor"/>
          </rPr>
          <t>CS20231225-Paul-2天</t>
        </r>
      </text>
    </comment>
    <comment ref="AA26" authorId="0" shapeId="0" xr:uid="{00000000-0006-0000-1500-00004E000000}">
      <text>
        <r>
          <rPr>
            <sz val="10"/>
            <color rgb="FF000000"/>
            <rFont val="Arial"/>
            <scheme val="minor"/>
          </rPr>
          <t>CS20231225-Paul-2天</t>
        </r>
      </text>
    </comment>
    <comment ref="Z27" authorId="0" shapeId="0" xr:uid="{00000000-0006-0000-1500-00004F000000}">
      <text>
        <r>
          <rPr>
            <sz val="10"/>
            <color rgb="FF000000"/>
            <rFont val="Arial"/>
            <scheme val="minor"/>
          </rPr>
          <t>CS20231225-Bea</t>
        </r>
      </text>
    </comment>
    <comment ref="O28" authorId="0" shapeId="0" xr:uid="{00000000-0006-0000-1500-000050000000}">
      <text>
        <r>
          <rPr>
            <sz val="10"/>
            <color rgb="FF000000"/>
            <rFont val="Arial"/>
            <scheme val="minor"/>
          </rPr>
          <t>黃琬純</t>
        </r>
      </text>
    </comment>
    <comment ref="P28" authorId="0" shapeId="0" xr:uid="{00000000-0006-0000-1500-000051000000}">
      <text>
        <r>
          <rPr>
            <sz val="10"/>
            <color rgb="FF000000"/>
            <rFont val="Arial"/>
            <scheme val="minor"/>
          </rPr>
          <t>KAIHSIANG CHANG</t>
        </r>
      </text>
    </comment>
    <comment ref="B30" authorId="0" shapeId="0" xr:uid="{00000000-0006-0000-1500-000052000000}">
      <text>
        <r>
          <rPr>
            <sz val="10"/>
            <color rgb="FF000000"/>
            <rFont val="Arial"/>
            <scheme val="minor"/>
          </rPr>
          <t>Norasyidah Binti Lupot</t>
        </r>
      </text>
    </comment>
    <comment ref="E30" authorId="0" shapeId="0" xr:uid="{00000000-0006-0000-1500-000053000000}">
      <text>
        <r>
          <rPr>
            <sz val="10"/>
            <color rgb="FF000000"/>
            <rFont val="Arial"/>
            <scheme val="minor"/>
          </rPr>
          <t xml:space="preserve">CS20231204-Cecilia </t>
        </r>
      </text>
    </comment>
    <comment ref="I30" authorId="0" shapeId="0" xr:uid="{00000000-0006-0000-1500-000054000000}">
      <text>
        <r>
          <rPr>
            <sz val="10"/>
            <color rgb="FF000000"/>
            <rFont val="Arial"/>
            <scheme val="minor"/>
          </rPr>
          <t>CS20231208-Theresa-3天</t>
        </r>
      </text>
    </comment>
    <comment ref="J30" authorId="0" shapeId="0" xr:uid="{00000000-0006-0000-1500-000055000000}">
      <text>
        <r>
          <rPr>
            <sz val="10"/>
            <color rgb="FF000000"/>
            <rFont val="Arial"/>
            <scheme val="minor"/>
          </rPr>
          <t>CS20231208-Theresa-3天</t>
        </r>
      </text>
    </comment>
    <comment ref="K30" authorId="0" shapeId="0" xr:uid="{00000000-0006-0000-1500-000056000000}">
      <text>
        <r>
          <rPr>
            <sz val="10"/>
            <color rgb="FF000000"/>
            <rFont val="Arial"/>
            <scheme val="minor"/>
          </rPr>
          <t>CS20231208-Theresa-3天</t>
        </r>
      </text>
    </comment>
    <comment ref="L30" authorId="0" shapeId="0" xr:uid="{00000000-0006-0000-1500-000057000000}">
      <text>
        <r>
          <rPr>
            <sz val="10"/>
            <color rgb="FF000000"/>
            <rFont val="Arial"/>
            <scheme val="minor"/>
          </rPr>
          <t>Name. Regina Liow
mobile number :
+65 9767 1955</t>
        </r>
      </text>
    </comment>
    <comment ref="M30" authorId="0" shapeId="0" xr:uid="{00000000-0006-0000-1500-000058000000}">
      <text>
        <r>
          <rPr>
            <sz val="10"/>
            <color rgb="FF000000"/>
            <rFont val="Arial"/>
            <scheme val="minor"/>
          </rPr>
          <t>Name. Regina Liow
mobile number :
+65 9767 1955</t>
        </r>
      </text>
    </comment>
    <comment ref="AD30" authorId="0" shapeId="0" xr:uid="{00000000-0006-0000-1500-000059000000}">
      <text>
        <r>
          <rPr>
            <sz val="10"/>
            <color rgb="FF000000"/>
            <rFont val="Arial"/>
            <scheme val="minor"/>
          </rPr>
          <t>MF23122901HK</t>
        </r>
      </text>
    </comment>
    <comment ref="L32" authorId="0" shapeId="0" xr:uid="{00000000-0006-0000-1500-00005A000000}">
      <text>
        <r>
          <rPr>
            <sz val="10"/>
            <color rgb="FF000000"/>
            <rFont val="Arial"/>
            <scheme val="minor"/>
          </rPr>
          <t>CS20231208-Theresa</t>
        </r>
      </text>
    </comment>
    <comment ref="AD32" authorId="0" shapeId="0" xr:uid="{00000000-0006-0000-1500-00005B000000}">
      <text>
        <r>
          <rPr>
            <sz val="10"/>
            <color rgb="FF000000"/>
            <rFont val="Arial"/>
            <scheme val="minor"/>
          </rPr>
          <t>MF23122901TH</t>
        </r>
      </text>
    </comment>
    <comment ref="V33" authorId="0" shapeId="0" xr:uid="{00000000-0006-0000-1500-00005C000000}">
      <text>
        <r>
          <rPr>
            <sz val="10"/>
            <color rgb="FF000000"/>
            <rFont val="Arial"/>
            <scheme val="minor"/>
          </rPr>
          <t>姓名：詹雯涵 
日期：2023-12-21</t>
        </r>
      </text>
    </comment>
    <comment ref="C34" authorId="0" shapeId="0" xr:uid="{00000000-0006-0000-1500-00005D000000}">
      <text>
        <r>
          <rPr>
            <sz val="10"/>
            <color rgb="FF000000"/>
            <rFont val="Arial"/>
            <scheme val="minor"/>
          </rPr>
          <t>Norasyidah Binti Lupot</t>
        </r>
      </text>
    </comment>
    <comment ref="I34" authorId="0" shapeId="0" xr:uid="{00000000-0006-0000-1500-00005E000000}">
      <text>
        <r>
          <rPr>
            <sz val="10"/>
            <color rgb="FF000000"/>
            <rFont val="Arial"/>
            <scheme val="minor"/>
          </rPr>
          <t>1208-CS20231205-Jit-2天</t>
        </r>
      </text>
    </comment>
    <comment ref="J34" authorId="0" shapeId="0" xr:uid="{00000000-0006-0000-1500-00005F000000}">
      <text>
        <r>
          <rPr>
            <sz val="10"/>
            <color rgb="FF000000"/>
            <rFont val="Arial"/>
            <scheme val="minor"/>
          </rPr>
          <t>1208-CS20231205-Jit-2天</t>
        </r>
      </text>
    </comment>
    <comment ref="Q35" authorId="0" shapeId="0" xr:uid="{00000000-0006-0000-1500-000060000000}">
      <text>
        <r>
          <rPr>
            <sz val="10"/>
            <color rgb="FF000000"/>
            <rFont val="Arial"/>
            <scheme val="minor"/>
          </rPr>
          <t>Christopher Tay</t>
        </r>
      </text>
    </comment>
    <comment ref="AD39" authorId="0" shapeId="0" xr:uid="{00000000-0006-0000-1500-000061000000}">
      <text>
        <r>
          <rPr>
            <sz val="10"/>
            <color rgb="FF000000"/>
            <rFont val="Arial"/>
            <scheme val="minor"/>
          </rPr>
          <t>2023/12/28 9：00～17：00 都内観光 ハイエース</t>
        </r>
      </text>
    </comment>
    <comment ref="AB41" authorId="0" shapeId="0" xr:uid="{00000000-0006-0000-1500-000062000000}">
      <text>
        <r>
          <rPr>
            <sz val="10"/>
            <color rgb="FF000000"/>
            <rFont val="Arial"/>
            <scheme val="minor"/>
          </rPr>
          <t>Name. Hui Ming 
Hp.+6738885163</t>
        </r>
      </text>
    </comment>
    <comment ref="L43" authorId="0" shapeId="0" xr:uid="{00000000-0006-0000-1500-000063000000}">
      <text>
        <r>
          <rPr>
            <sz val="10"/>
            <color rgb="FF000000"/>
            <rFont val="Arial"/>
            <scheme val="minor"/>
          </rPr>
          <t>SHAN YING LIN</t>
        </r>
      </text>
    </comment>
    <comment ref="U45" authorId="0" shapeId="0" xr:uid="{00000000-0006-0000-1500-000064000000}">
      <text>
        <r>
          <rPr>
            <sz val="10"/>
            <color rgb="FF000000"/>
            <rFont val="Arial"/>
            <scheme val="minor"/>
          </rPr>
          <t>CS20231217
Christopher Tay</t>
        </r>
      </text>
    </comment>
    <comment ref="F55" authorId="0" shapeId="0" xr:uid="{00000000-0006-0000-1500-000065000000}">
      <text>
        <r>
          <rPr>
            <sz val="10"/>
            <color rgb="FF000000"/>
            <rFont val="Arial"/>
            <scheme val="minor"/>
          </rPr>
          <t>Date. 17/10/23
Name. Tan Yik Ping 
Hp. 0174350213</t>
        </r>
      </text>
    </comment>
    <comment ref="K59" authorId="0" shapeId="0" xr:uid="{00000000-0006-0000-1500-000066000000}">
      <text>
        <r>
          <rPr>
            <sz val="10"/>
            <color rgb="FF000000"/>
            <rFont val="Arial"/>
            <scheme val="minor"/>
          </rPr>
          <t>Hui Peng See</t>
        </r>
      </text>
    </comment>
    <comment ref="I60" authorId="0" shapeId="0" xr:uid="{00000000-0006-0000-1500-000067000000}">
      <text>
        <r>
          <rPr>
            <sz val="10"/>
            <color rgb="FF000000"/>
            <rFont val="Arial"/>
            <scheme val="minor"/>
          </rPr>
          <t>CS20231208-Karen
Karen Cheung</t>
        </r>
      </text>
    </comment>
    <comment ref="O60" authorId="0" shapeId="0" xr:uid="{00000000-0006-0000-1500-000068000000}">
      <text>
        <r>
          <rPr>
            <sz val="10"/>
            <color rgb="FF000000"/>
            <rFont val="Arial"/>
            <scheme val="minor"/>
          </rPr>
          <t>JOHN YOHAN KOO様</t>
        </r>
      </text>
    </comment>
    <comment ref="L62" authorId="0" shapeId="0" xr:uid="{00000000-0006-0000-1500-000069000000}">
      <text>
        <r>
          <rPr>
            <sz val="10"/>
            <color rgb="FF000000"/>
            <rFont val="Arial"/>
            <scheme val="minor"/>
          </rPr>
          <t>CS20231208-Theresa</t>
        </r>
      </text>
    </comment>
    <comment ref="R62" authorId="0" shapeId="0" xr:uid="{00000000-0006-0000-1500-00006A000000}">
      <text>
        <r>
          <rPr>
            <sz val="10"/>
            <color rgb="FF000000"/>
            <rFont val="Arial"/>
            <scheme val="minor"/>
          </rPr>
          <t>CS20231214-Emily</t>
        </r>
      </text>
    </comment>
    <comment ref="Z62" authorId="0" shapeId="0" xr:uid="{00000000-0006-0000-1500-00006B000000}">
      <text>
        <r>
          <rPr>
            <sz val="10"/>
            <color rgb="FF000000"/>
            <rFont val="Arial"/>
            <scheme val="minor"/>
          </rPr>
          <t>CS20231225-Bea</t>
        </r>
      </text>
    </comment>
    <comment ref="L63" authorId="0" shapeId="0" xr:uid="{00000000-0006-0000-1500-00006C000000}">
      <text>
        <r>
          <rPr>
            <sz val="10"/>
            <color rgb="FF000000"/>
            <rFont val="Arial"/>
            <scheme val="minor"/>
          </rPr>
          <t>SHAN YING LIN</t>
        </r>
      </text>
    </comment>
    <comment ref="AD63" authorId="0" shapeId="0" xr:uid="{00000000-0006-0000-1500-00006D000000}">
      <text>
        <r>
          <rPr>
            <sz val="10"/>
            <color rgb="FF000000"/>
            <rFont val="Arial"/>
            <scheme val="minor"/>
          </rPr>
          <t>Husin Tjandra</t>
        </r>
      </text>
    </comment>
    <comment ref="Y64" authorId="0" shapeId="0" xr:uid="{00000000-0006-0000-1500-00006E000000}">
      <text>
        <r>
          <rPr>
            <sz val="10"/>
            <color rgb="FF000000"/>
            <rFont val="Arial"/>
            <scheme val="minor"/>
          </rPr>
          <t>CS20231222-Alex</t>
        </r>
      </text>
    </comment>
    <comment ref="P65" authorId="0" shapeId="0" xr:uid="{00000000-0006-0000-1500-00006F000000}">
      <text>
        <r>
          <rPr>
            <sz val="10"/>
            <color rgb="FF000000"/>
            <rFont val="Arial"/>
            <scheme val="minor"/>
          </rPr>
          <t>Name. Darren Kan Man Chun 
014-2170144</t>
        </r>
      </text>
    </comment>
    <comment ref="Q65" authorId="0" shapeId="0" xr:uid="{00000000-0006-0000-1500-000070000000}">
      <text>
        <r>
          <rPr>
            <sz val="10"/>
            <color rgb="FF000000"/>
            <rFont val="Arial"/>
            <scheme val="minor"/>
          </rPr>
          <t>Name. Darren Kan Man Chun 
014-2170144</t>
        </r>
      </text>
    </comment>
    <comment ref="U65" authorId="0" shapeId="0" xr:uid="{00000000-0006-0000-1500-000071000000}">
      <text>
        <r>
          <rPr>
            <sz val="10"/>
            <color rgb="FF000000"/>
            <rFont val="Arial"/>
            <scheme val="minor"/>
          </rPr>
          <t>Name. Darren Kan Man Chun 
014-2170144</t>
        </r>
      </text>
    </comment>
    <comment ref="W65" authorId="0" shapeId="0" xr:uid="{00000000-0006-0000-1500-000072000000}">
      <text>
        <r>
          <rPr>
            <sz val="10"/>
            <color rgb="FF000000"/>
            <rFont val="Arial"/>
            <scheme val="minor"/>
          </rPr>
          <t>CS20231222-Alex
Yeqiao Wang</t>
        </r>
      </text>
    </comment>
    <comment ref="AB65" authorId="0" shapeId="0" xr:uid="{00000000-0006-0000-1500-000073000000}">
      <text>
        <r>
          <rPr>
            <sz val="10"/>
            <color rgb="FF000000"/>
            <rFont val="Arial"/>
            <scheme val="minor"/>
          </rPr>
          <t>彥興 李</t>
        </r>
      </text>
    </comment>
    <comment ref="W66" authorId="0" shapeId="0" xr:uid="{00000000-0006-0000-1500-000074000000}">
      <text>
        <r>
          <rPr>
            <sz val="10"/>
            <color rgb="FF000000"/>
            <rFont val="Arial"/>
            <scheme val="minor"/>
          </rPr>
          <t>anson</t>
        </r>
      </text>
    </comment>
    <comment ref="L69" authorId="0" shapeId="0" xr:uid="{00000000-0006-0000-1500-000075000000}">
      <text>
        <r>
          <rPr>
            <sz val="10"/>
            <color rgb="FF000000"/>
            <rFont val="Arial"/>
            <scheme val="minor"/>
          </rPr>
          <t>Name. Regina Liow
mobile number :
+65 9767 1955</t>
        </r>
      </text>
    </comment>
    <comment ref="M69" authorId="0" shapeId="0" xr:uid="{00000000-0006-0000-1500-000076000000}">
      <text>
        <r>
          <rPr>
            <sz val="10"/>
            <color rgb="FF000000"/>
            <rFont val="Arial"/>
            <scheme val="minor"/>
          </rPr>
          <t>Name. Regina Liow
mobile number :
+65 9767 1955</t>
        </r>
      </text>
    </comment>
    <comment ref="N69" authorId="0" shapeId="0" xr:uid="{00000000-0006-0000-1500-000077000000}">
      <text>
        <r>
          <rPr>
            <sz val="10"/>
            <color rgb="FF000000"/>
            <rFont val="Arial"/>
            <scheme val="minor"/>
          </rPr>
          <t>Peter Shen</t>
        </r>
      </text>
    </comment>
    <comment ref="O69" authorId="0" shapeId="0" xr:uid="{00000000-0006-0000-1500-000078000000}">
      <text>
        <r>
          <rPr>
            <sz val="10"/>
            <color rgb="FF000000"/>
            <rFont val="Arial"/>
            <scheme val="minor"/>
          </rPr>
          <t>Peter Shen</t>
        </r>
      </text>
    </comment>
    <comment ref="P69" authorId="0" shapeId="0" xr:uid="{00000000-0006-0000-1500-000079000000}">
      <text>
        <r>
          <rPr>
            <sz val="10"/>
            <color rgb="FF000000"/>
            <rFont val="Arial"/>
            <scheme val="minor"/>
          </rPr>
          <t>Peter Shen</t>
        </r>
      </text>
    </comment>
    <comment ref="Q69" authorId="0" shapeId="0" xr:uid="{00000000-0006-0000-1500-00007A000000}">
      <text>
        <r>
          <rPr>
            <sz val="10"/>
            <color rgb="FF000000"/>
            <rFont val="Arial"/>
            <scheme val="minor"/>
          </rPr>
          <t>Christopher Tay</t>
        </r>
      </text>
    </comment>
    <comment ref="R69" authorId="0" shapeId="0" xr:uid="{00000000-0006-0000-1500-00007B000000}">
      <text>
        <r>
          <rPr>
            <sz val="10"/>
            <color rgb="FF000000"/>
            <rFont val="Arial"/>
            <scheme val="minor"/>
          </rPr>
          <t>Christopher Tay</t>
        </r>
      </text>
    </comment>
    <comment ref="W69" authorId="0" shapeId="0" xr:uid="{00000000-0006-0000-1500-00007C000000}">
      <text>
        <r>
          <rPr>
            <sz val="10"/>
            <color rgb="FF000000"/>
            <rFont val="Arial"/>
            <scheme val="minor"/>
          </rPr>
          <t>Name. Tan Lit Wai 
Hp.+60 13-280 3388</t>
        </r>
      </text>
    </comment>
    <comment ref="X69" authorId="0" shapeId="0" xr:uid="{00000000-0006-0000-1500-00007D000000}">
      <text>
        <r>
          <rPr>
            <sz val="10"/>
            <color rgb="FF000000"/>
            <rFont val="Arial"/>
            <scheme val="minor"/>
          </rPr>
          <t>Name. Tan Lit Wai 
Hp.+60 13-280 3388</t>
        </r>
      </text>
    </comment>
    <comment ref="Y69" authorId="0" shapeId="0" xr:uid="{00000000-0006-0000-1500-00007E000000}">
      <text>
        <r>
          <rPr>
            <sz val="10"/>
            <color rgb="FF000000"/>
            <rFont val="Arial"/>
            <scheme val="minor"/>
          </rPr>
          <t>Name. Tan Lit Wai 
Hp.+60 13-280 3388</t>
        </r>
      </text>
    </comment>
    <comment ref="Z69" authorId="0" shapeId="0" xr:uid="{00000000-0006-0000-1500-00007F000000}">
      <text>
        <r>
          <rPr>
            <sz val="10"/>
            <color rgb="FF000000"/>
            <rFont val="Arial"/>
            <scheme val="minor"/>
          </rPr>
          <t>Name. Tan Lit Wai 
Hp.+60 13-280 3388</t>
        </r>
      </text>
    </comment>
    <comment ref="AA69" authorId="0" shapeId="0" xr:uid="{00000000-0006-0000-1500-000080000000}">
      <text>
        <r>
          <rPr>
            <sz val="10"/>
            <color rgb="FF000000"/>
            <rFont val="Arial"/>
            <scheme val="minor"/>
          </rPr>
          <t>利口高洁</t>
        </r>
      </text>
    </comment>
    <comment ref="AB69" authorId="0" shapeId="0" xr:uid="{00000000-0006-0000-1500-000081000000}">
      <text>
        <r>
          <rPr>
            <sz val="10"/>
            <color rgb="FF000000"/>
            <rFont val="Arial"/>
            <scheme val="minor"/>
          </rPr>
          <t>利口高洁</t>
        </r>
      </text>
    </comment>
    <comment ref="AC69" authorId="0" shapeId="0" xr:uid="{00000000-0006-0000-1500-000082000000}">
      <text>
        <r>
          <rPr>
            <sz val="10"/>
            <color rgb="FF000000"/>
            <rFont val="Arial"/>
            <scheme val="minor"/>
          </rPr>
          <t>利口高洁</t>
        </r>
      </text>
    </comment>
    <comment ref="B70" authorId="0" shapeId="0" xr:uid="{00000000-0006-0000-1500-000083000000}">
      <text>
        <r>
          <rPr>
            <sz val="10"/>
            <color rgb="FF000000"/>
            <rFont val="Arial"/>
            <scheme val="minor"/>
          </rPr>
          <t>SuChi Yang</t>
        </r>
      </text>
    </comment>
    <comment ref="AD71" authorId="0" shapeId="0" xr:uid="{00000000-0006-0000-1500-000084000000}">
      <text>
        <r>
          <rPr>
            <sz val="10"/>
            <color rgb="FF000000"/>
            <rFont val="Arial"/>
            <scheme val="minor"/>
          </rPr>
          <t>Man Wo Moses Lee</t>
        </r>
      </text>
    </comment>
    <comment ref="D72" authorId="0" shapeId="0" xr:uid="{00000000-0006-0000-1500-000085000000}">
      <text>
        <r>
          <rPr>
            <sz val="10"/>
            <color rgb="FF000000"/>
            <rFont val="Arial"/>
            <scheme val="minor"/>
          </rPr>
          <t>Khaspekyan</t>
        </r>
      </text>
    </comment>
    <comment ref="E72" authorId="0" shapeId="0" xr:uid="{00000000-0006-0000-1500-000086000000}">
      <text>
        <r>
          <rPr>
            <sz val="10"/>
            <color rgb="FF000000"/>
            <rFont val="Arial"/>
            <scheme val="minor"/>
          </rPr>
          <t>Khaspekyan</t>
        </r>
      </text>
    </comment>
    <comment ref="F72" authorId="0" shapeId="0" xr:uid="{00000000-0006-0000-1500-000087000000}">
      <text>
        <r>
          <rPr>
            <sz val="10"/>
            <color rgb="FF000000"/>
            <rFont val="Arial"/>
            <scheme val="minor"/>
          </rPr>
          <t>Khaspekyan</t>
        </r>
      </text>
    </comment>
    <comment ref="G72" authorId="0" shapeId="0" xr:uid="{00000000-0006-0000-1500-000088000000}">
      <text>
        <r>
          <rPr>
            <sz val="10"/>
            <color rgb="FF000000"/>
            <rFont val="Arial"/>
            <scheme val="minor"/>
          </rPr>
          <t>Khaspekyan</t>
        </r>
      </text>
    </comment>
    <comment ref="H72" authorId="0" shapeId="0" xr:uid="{00000000-0006-0000-1500-000089000000}">
      <text>
        <r>
          <rPr>
            <sz val="10"/>
            <color rgb="FF000000"/>
            <rFont val="Arial"/>
            <scheme val="minor"/>
          </rPr>
          <t>Khaspekyan</t>
        </r>
      </text>
    </comment>
    <comment ref="K72" authorId="0" shapeId="0" xr:uid="{00000000-0006-0000-1500-00008A000000}">
      <text>
        <r>
          <rPr>
            <sz val="10"/>
            <color rgb="FF000000"/>
            <rFont val="Arial"/>
            <scheme val="minor"/>
          </rPr>
          <t>CS20231208</t>
        </r>
      </text>
    </comment>
    <comment ref="U72" authorId="0" shapeId="0" xr:uid="{00000000-0006-0000-1500-00008B000000}">
      <text>
        <r>
          <rPr>
            <sz val="10"/>
            <color rgb="FF000000"/>
            <rFont val="Arial"/>
            <scheme val="minor"/>
          </rPr>
          <t>CS20231217
Christopher Tay</t>
        </r>
      </text>
    </comment>
    <comment ref="AE72" authorId="0" shapeId="0" xr:uid="{00000000-0006-0000-1500-00008C000000}">
      <text>
        <r>
          <rPr>
            <sz val="10"/>
            <color rgb="FF000000"/>
            <rFont val="Arial"/>
            <scheme val="minor"/>
          </rPr>
          <t>2023/12/30 12：00～16：00</t>
        </r>
      </text>
    </comment>
    <comment ref="B75" authorId="0" shapeId="0" xr:uid="{00000000-0006-0000-1500-00008D000000}">
      <text>
        <r>
          <rPr>
            <sz val="10"/>
            <color rgb="FF000000"/>
            <rFont val="Arial"/>
            <scheme val="minor"/>
          </rPr>
          <t>CS20231203-Chiew</t>
        </r>
      </text>
    </comment>
    <comment ref="I75" authorId="0" shapeId="0" xr:uid="{00000000-0006-0000-1500-00008E000000}">
      <text>
        <r>
          <rPr>
            <sz val="10"/>
            <color rgb="FF000000"/>
            <rFont val="Arial"/>
            <scheme val="minor"/>
          </rPr>
          <t>CS20231208-Theresa-3天</t>
        </r>
      </text>
    </comment>
    <comment ref="J75" authorId="0" shapeId="0" xr:uid="{00000000-0006-0000-1500-00008F000000}">
      <text>
        <r>
          <rPr>
            <sz val="10"/>
            <color rgb="FF000000"/>
            <rFont val="Arial"/>
            <scheme val="minor"/>
          </rPr>
          <t>CS20231208-Theresa-3天</t>
        </r>
      </text>
    </comment>
    <comment ref="K75" authorId="0" shapeId="0" xr:uid="{00000000-0006-0000-1500-000090000000}">
      <text>
        <r>
          <rPr>
            <sz val="10"/>
            <color rgb="FF000000"/>
            <rFont val="Arial"/>
            <scheme val="minor"/>
          </rPr>
          <t>CS20231208-Theresa-3天</t>
        </r>
      </text>
    </comment>
    <comment ref="L75" authorId="0" shapeId="0" xr:uid="{00000000-0006-0000-1500-000091000000}">
      <text>
        <r>
          <rPr>
            <sz val="10"/>
            <color rgb="FF000000"/>
            <rFont val="Arial"/>
            <scheme val="minor"/>
          </rPr>
          <t>Name. Wai Foong
Hp.+65 8133 8408</t>
        </r>
      </text>
    </comment>
    <comment ref="M75" authorId="0" shapeId="0" xr:uid="{00000000-0006-0000-1500-000092000000}">
      <text>
        <r>
          <rPr>
            <sz val="10"/>
            <color rgb="FF000000"/>
            <rFont val="Arial"/>
            <scheme val="minor"/>
          </rPr>
          <t>Name. Wai Foong
Hp.+65 8133 8408</t>
        </r>
      </text>
    </comment>
    <comment ref="W75" authorId="0" shapeId="0" xr:uid="{00000000-0006-0000-1500-000093000000}">
      <text>
        <r>
          <rPr>
            <sz val="10"/>
            <color rgb="FF000000"/>
            <rFont val="Arial"/>
            <scheme val="minor"/>
          </rPr>
          <t>Amy Low</t>
        </r>
      </text>
    </comment>
    <comment ref="D76" authorId="0" shapeId="0" xr:uid="{00000000-0006-0000-1500-000094000000}">
      <text>
        <r>
          <rPr>
            <sz val="10"/>
            <color rgb="FF000000"/>
            <rFont val="Arial"/>
            <scheme val="minor"/>
          </rPr>
          <t>liew jim ni</t>
        </r>
      </text>
    </comment>
    <comment ref="E76" authorId="0" shapeId="0" xr:uid="{00000000-0006-0000-1500-000095000000}">
      <text>
        <r>
          <rPr>
            <sz val="10"/>
            <color rgb="FF000000"/>
            <rFont val="Arial"/>
            <scheme val="minor"/>
          </rPr>
          <t>liew jim ni</t>
        </r>
      </text>
    </comment>
    <comment ref="F76" authorId="0" shapeId="0" xr:uid="{00000000-0006-0000-1500-000096000000}">
      <text>
        <r>
          <rPr>
            <sz val="10"/>
            <color rgb="FF000000"/>
            <rFont val="Arial"/>
            <scheme val="minor"/>
          </rPr>
          <t>liew jim ni</t>
        </r>
      </text>
    </comment>
    <comment ref="S76" authorId="0" shapeId="0" xr:uid="{00000000-0006-0000-1500-000097000000}">
      <text>
        <r>
          <rPr>
            <sz val="10"/>
            <color rgb="FF000000"/>
            <rFont val="Arial"/>
            <scheme val="minor"/>
          </rPr>
          <t>Date. 25/10/23
Name : Luke Au
Hp: 012 6300663</t>
        </r>
      </text>
    </comment>
    <comment ref="T76" authorId="0" shapeId="0" xr:uid="{00000000-0006-0000-1500-000098000000}">
      <text>
        <r>
          <rPr>
            <sz val="10"/>
            <color rgb="FF000000"/>
            <rFont val="Arial"/>
            <scheme val="minor"/>
          </rPr>
          <t>Name. Darren Kan Man Chun 
014-2170144</t>
        </r>
      </text>
    </comment>
    <comment ref="Z76" authorId="0" shapeId="0" xr:uid="{00000000-0006-0000-1500-000099000000}">
      <text>
        <r>
          <rPr>
            <sz val="10"/>
            <color rgb="FF000000"/>
            <rFont val="Arial"/>
            <scheme val="minor"/>
          </rPr>
          <t>Anabella Whitman様</t>
        </r>
      </text>
    </comment>
    <comment ref="AB77" authorId="0" shapeId="0" xr:uid="{00000000-0006-0000-1500-00009A000000}">
      <text>
        <r>
          <rPr>
            <sz val="10"/>
            <color rgb="FF000000"/>
            <rFont val="Arial"/>
            <scheme val="minor"/>
          </rPr>
          <t>Date. 25/10/23
Name : Luke Au
Hp: 012 6300663</t>
        </r>
      </text>
    </comment>
    <comment ref="K79" authorId="0" shapeId="0" xr:uid="{00000000-0006-0000-1500-00009B000000}">
      <text>
        <r>
          <rPr>
            <sz val="10"/>
            <color rgb="FF000000"/>
            <rFont val="Arial"/>
            <scheme val="minor"/>
          </rPr>
          <t>Charlie Chin 10座海狮</t>
        </r>
      </text>
    </comment>
    <comment ref="Q79" authorId="0" shapeId="0" xr:uid="{00000000-0006-0000-1500-0000C6000000}">
      <text>
        <r>
          <rPr>
            <sz val="10"/>
            <color rgb="FF000000"/>
            <rFont val="Arial"/>
            <scheme val="minor"/>
          </rPr>
          <t>Date. 25/10/23
Name : Luke Au
Hp: 012 6300663
	-seiji kimura</t>
        </r>
      </text>
    </comment>
    <comment ref="S79" authorId="0" shapeId="0" xr:uid="{00000000-0006-0000-1500-00009C000000}">
      <text>
        <r>
          <rPr>
            <sz val="10"/>
            <color rgb="FF000000"/>
            <rFont val="Arial"/>
            <scheme val="minor"/>
          </rPr>
          <t>Name. Jasmine Lai Sin Yein
Hp. +6590094479</t>
        </r>
      </text>
    </comment>
    <comment ref="T79" authorId="0" shapeId="0" xr:uid="{00000000-0006-0000-1500-00009D000000}">
      <text>
        <r>
          <rPr>
            <sz val="10"/>
            <color rgb="FF000000"/>
            <rFont val="Arial"/>
            <scheme val="minor"/>
          </rPr>
          <t xml:space="preserve">Date 2/8/23
Name. Pang hwee ping
Hp. +6593659546
5pax 5 luggage </t>
        </r>
      </text>
    </comment>
    <comment ref="U79" authorId="0" shapeId="0" xr:uid="{00000000-0006-0000-1500-00009E000000}">
      <text>
        <r>
          <rPr>
            <sz val="10"/>
            <color rgb="FF000000"/>
            <rFont val="Arial"/>
            <scheme val="minor"/>
          </rPr>
          <t xml:space="preserve">Date 2/8/23
Name. Pang hwee ping
Hp. +6593659546
5pax 5 luggage </t>
        </r>
      </text>
    </comment>
    <comment ref="V79" authorId="0" shapeId="0" xr:uid="{00000000-0006-0000-1500-00009F000000}">
      <text>
        <r>
          <rPr>
            <sz val="10"/>
            <color rgb="FF000000"/>
            <rFont val="Arial"/>
            <scheme val="minor"/>
          </rPr>
          <t xml:space="preserve">Date 2/8/23
Name. Pang hwee ping
Hp. +6593659546
5pax 5 luggage </t>
        </r>
      </text>
    </comment>
    <comment ref="AA79" authorId="0" shapeId="0" xr:uid="{00000000-0006-0000-1500-0000A0000000}">
      <text>
        <r>
          <rPr>
            <sz val="10"/>
            <color rgb="FF000000"/>
            <rFont val="Arial"/>
            <scheme val="minor"/>
          </rPr>
          <t>CS20231226-Simon-3天</t>
        </r>
      </text>
    </comment>
    <comment ref="AB79" authorId="0" shapeId="0" xr:uid="{00000000-0006-0000-1500-0000A1000000}">
      <text>
        <r>
          <rPr>
            <sz val="10"/>
            <color rgb="FF000000"/>
            <rFont val="Arial"/>
            <scheme val="minor"/>
          </rPr>
          <t>CS20231226-Simon-3天</t>
        </r>
      </text>
    </comment>
    <comment ref="AC79" authorId="0" shapeId="0" xr:uid="{00000000-0006-0000-1500-0000A2000000}">
      <text>
        <r>
          <rPr>
            <sz val="10"/>
            <color rgb="FF000000"/>
            <rFont val="Arial"/>
            <scheme val="minor"/>
          </rPr>
          <t>CS20231226-Simon-3天</t>
        </r>
      </text>
    </comment>
    <comment ref="AD79" authorId="0" shapeId="0" xr:uid="{00000000-0006-0000-1500-0000A3000000}">
      <text>
        <r>
          <rPr>
            <sz val="10"/>
            <color rgb="FF000000"/>
            <rFont val="Arial"/>
            <scheme val="minor"/>
          </rPr>
          <t>2023/12/28 9：00～17：00 都内観光 ハイエース</t>
        </r>
      </text>
    </comment>
    <comment ref="E80" authorId="0" shapeId="0" xr:uid="{00000000-0006-0000-1500-0000A4000000}">
      <text>
        <r>
          <rPr>
            <sz val="10"/>
            <color rgb="FF000000"/>
            <rFont val="Arial"/>
            <scheme val="minor"/>
          </rPr>
          <t>CS20231204
Carol Leung</t>
        </r>
      </text>
    </comment>
    <comment ref="I80" authorId="0" shapeId="0" xr:uid="{00000000-0006-0000-1500-0000A5000000}">
      <text>
        <r>
          <rPr>
            <sz val="10"/>
            <color rgb="FF000000"/>
            <rFont val="Arial"/>
            <scheme val="minor"/>
          </rPr>
          <t>CS20231208-TK
Teo Low</t>
        </r>
      </text>
    </comment>
    <comment ref="Z80" authorId="0" shapeId="0" xr:uid="{00000000-0006-0000-1500-0000A6000000}">
      <text>
        <r>
          <rPr>
            <sz val="10"/>
            <color rgb="FF000000"/>
            <rFont val="Arial"/>
            <scheme val="minor"/>
          </rPr>
          <t>CS20231225-Paul-2天</t>
        </r>
      </text>
    </comment>
    <comment ref="AA80" authorId="0" shapeId="0" xr:uid="{00000000-0006-0000-1500-0000A7000000}">
      <text>
        <r>
          <rPr>
            <sz val="10"/>
            <color rgb="FF000000"/>
            <rFont val="Arial"/>
            <scheme val="minor"/>
          </rPr>
          <t>CS20231225-Paul-2天</t>
        </r>
      </text>
    </comment>
    <comment ref="R81" authorId="0" shapeId="0" xr:uid="{00000000-0006-0000-1500-0000A8000000}">
      <text>
        <r>
          <rPr>
            <sz val="10"/>
            <color rgb="FF000000"/>
            <rFont val="Arial"/>
            <scheme val="minor"/>
          </rPr>
          <t xml:space="preserve">Date 2/8/23
Name. Pang hwee ping
Hp. +6593659546
5pax 5 luggage </t>
        </r>
      </text>
    </comment>
    <comment ref="S81" authorId="0" shapeId="0" xr:uid="{00000000-0006-0000-1500-0000A9000000}">
      <text>
        <r>
          <rPr>
            <sz val="10"/>
            <color rgb="FF000000"/>
            <rFont val="Arial"/>
            <scheme val="minor"/>
          </rPr>
          <t>Name. Grace 
Hp.+60 13-444 2223</t>
        </r>
      </text>
    </comment>
    <comment ref="T81" authorId="0" shapeId="0" xr:uid="{00000000-0006-0000-1500-0000AA000000}">
      <text>
        <r>
          <rPr>
            <sz val="10"/>
            <color rgb="FF000000"/>
            <rFont val="Arial"/>
            <scheme val="minor"/>
          </rPr>
          <t>Name. Grace 
Hp.+60 13-444 2223</t>
        </r>
      </text>
    </comment>
    <comment ref="U81" authorId="0" shapeId="0" xr:uid="{00000000-0006-0000-1500-0000AB000000}">
      <text>
        <r>
          <rPr>
            <sz val="10"/>
            <color rgb="FF000000"/>
            <rFont val="Arial"/>
            <scheme val="minor"/>
          </rPr>
          <t>Name. Grace 
Hp.+60 13-444 2223</t>
        </r>
      </text>
    </comment>
    <comment ref="V81" authorId="0" shapeId="0" xr:uid="{00000000-0006-0000-1500-0000AC000000}">
      <text>
        <r>
          <rPr>
            <sz val="10"/>
            <color rgb="FF000000"/>
            <rFont val="Arial"/>
            <scheme val="minor"/>
          </rPr>
          <t>Name. Grace 
Hp.+60 13-444 2223</t>
        </r>
      </text>
    </comment>
    <comment ref="L82" authorId="0" shapeId="0" xr:uid="{00000000-0006-0000-1500-0000AD000000}">
      <text>
        <r>
          <rPr>
            <sz val="10"/>
            <color rgb="FF000000"/>
            <rFont val="Arial"/>
            <scheme val="minor"/>
          </rPr>
          <t>劉逸君</t>
        </r>
      </text>
    </comment>
    <comment ref="AC82" authorId="0" shapeId="0" xr:uid="{00000000-0006-0000-1500-0000AE000000}">
      <text>
        <r>
          <rPr>
            <sz val="10"/>
            <color rgb="FF000000"/>
            <rFont val="Arial"/>
            <scheme val="minor"/>
          </rPr>
          <t>CS20231228</t>
        </r>
      </text>
    </comment>
    <comment ref="AD82" authorId="0" shapeId="0" xr:uid="{00000000-0006-0000-1500-0000AF000000}">
      <text>
        <r>
          <rPr>
            <sz val="10"/>
            <color rgb="FF000000"/>
            <rFont val="Arial"/>
            <scheme val="minor"/>
          </rPr>
          <t>CS20231228</t>
        </r>
      </text>
    </comment>
    <comment ref="AE82" authorId="0" shapeId="0" xr:uid="{00000000-0006-0000-1500-0000B0000000}">
      <text>
        <r>
          <rPr>
            <sz val="10"/>
            <color rgb="FF000000"/>
            <rFont val="Arial"/>
            <scheme val="minor"/>
          </rPr>
          <t>CS20231228</t>
        </r>
      </text>
    </comment>
    <comment ref="AA84" authorId="0" shapeId="0" xr:uid="{00000000-0006-0000-1500-0000B1000000}">
      <text>
        <r>
          <rPr>
            <sz val="10"/>
            <color rgb="FF000000"/>
            <rFont val="Arial"/>
            <scheme val="minor"/>
          </rPr>
          <t>Anabella Whitman様</t>
        </r>
      </text>
    </comment>
    <comment ref="AB84" authorId="0" shapeId="0" xr:uid="{00000000-0006-0000-1500-0000B2000000}">
      <text>
        <r>
          <rPr>
            <sz val="10"/>
            <color rgb="FF000000"/>
            <rFont val="Arial"/>
            <scheme val="minor"/>
          </rPr>
          <t>Date. 25/10/23
Name : Luke Au
Hp: 012 6300663</t>
        </r>
      </text>
    </comment>
    <comment ref="B86" authorId="0" shapeId="0" xr:uid="{00000000-0006-0000-1500-0000B3000000}">
      <text>
        <r>
          <rPr>
            <sz val="10"/>
            <color rgb="FF000000"/>
            <rFont val="Arial"/>
            <scheme val="minor"/>
          </rPr>
          <t>Norasyidah Binti Lupot</t>
        </r>
      </text>
    </comment>
    <comment ref="E86" authorId="0" shapeId="0" xr:uid="{00000000-0006-0000-1500-0000B4000000}">
      <text>
        <r>
          <rPr>
            <sz val="10"/>
            <color rgb="FF000000"/>
            <rFont val="Arial"/>
            <scheme val="minor"/>
          </rPr>
          <t xml:space="preserve">CS20231204-Cecilia </t>
        </r>
      </text>
    </comment>
    <comment ref="I86" authorId="0" shapeId="0" xr:uid="{00000000-0006-0000-1500-0000B5000000}">
      <text>
        <r>
          <rPr>
            <sz val="10"/>
            <color rgb="FF000000"/>
            <rFont val="Arial"/>
            <scheme val="minor"/>
          </rPr>
          <t>1208-CS20231205-Jit-2天</t>
        </r>
      </text>
    </comment>
    <comment ref="J86" authorId="0" shapeId="0" xr:uid="{00000000-0006-0000-1500-0000B6000000}">
      <text>
        <r>
          <rPr>
            <sz val="10"/>
            <color rgb="FF000000"/>
            <rFont val="Arial"/>
            <scheme val="minor"/>
          </rPr>
          <t>1208-CS20231205-Jit-2天</t>
        </r>
      </text>
    </comment>
    <comment ref="L86" authorId="0" shapeId="0" xr:uid="{00000000-0006-0000-1500-0000B7000000}">
      <text>
        <r>
          <rPr>
            <sz val="10"/>
            <color rgb="FF000000"/>
            <rFont val="Arial"/>
            <scheme val="minor"/>
          </rPr>
          <t>Charlie Chin 14座海狮</t>
        </r>
      </text>
    </comment>
    <comment ref="O86" authorId="0" shapeId="0" xr:uid="{00000000-0006-0000-1500-0000B8000000}">
      <text>
        <r>
          <rPr>
            <sz val="10"/>
            <color rgb="FF000000"/>
            <rFont val="Arial"/>
            <scheme val="minor"/>
          </rPr>
          <t>黃琬純</t>
        </r>
      </text>
    </comment>
    <comment ref="V86" authorId="0" shapeId="0" xr:uid="{00000000-0006-0000-1500-0000B9000000}">
      <text>
        <r>
          <rPr>
            <sz val="10"/>
            <color rgb="FF000000"/>
            <rFont val="Arial"/>
            <scheme val="minor"/>
          </rPr>
          <t>姓名：詹雯涵 
日期：2023-12-21</t>
        </r>
      </text>
    </comment>
    <comment ref="AD86" authorId="0" shapeId="0" xr:uid="{00000000-0006-0000-1500-0000BA000000}">
      <text>
        <r>
          <rPr>
            <sz val="10"/>
            <color rgb="FF000000"/>
            <rFont val="Arial"/>
            <scheme val="minor"/>
          </rPr>
          <t>MF23122901HK</t>
        </r>
      </text>
    </comment>
    <comment ref="C87" authorId="0" shapeId="0" xr:uid="{00000000-0006-0000-1500-0000BB000000}">
      <text>
        <r>
          <rPr>
            <sz val="10"/>
            <color rgb="FF000000"/>
            <rFont val="Arial"/>
            <scheme val="minor"/>
          </rPr>
          <t>Norasyidah Binti Lupot</t>
        </r>
      </text>
    </comment>
    <comment ref="E87" authorId="0" shapeId="0" xr:uid="{00000000-0006-0000-1500-0000BC000000}">
      <text>
        <r>
          <rPr>
            <sz val="10"/>
            <color rgb="FF000000"/>
            <rFont val="Arial"/>
            <scheme val="minor"/>
          </rPr>
          <t>陳銘偉</t>
        </r>
      </text>
    </comment>
    <comment ref="F87" authorId="0" shapeId="0" xr:uid="{00000000-0006-0000-1500-0000BD000000}">
      <text>
        <r>
          <rPr>
            <sz val="10"/>
            <color rgb="FF000000"/>
            <rFont val="Arial"/>
            <scheme val="minor"/>
          </rPr>
          <t>陳銘偉</t>
        </r>
      </text>
    </comment>
    <comment ref="G87" authorId="0" shapeId="0" xr:uid="{00000000-0006-0000-1500-0000BE000000}">
      <text>
        <r>
          <rPr>
            <sz val="10"/>
            <color rgb="FF000000"/>
            <rFont val="Arial"/>
            <scheme val="minor"/>
          </rPr>
          <t>陳銘偉</t>
        </r>
      </text>
    </comment>
    <comment ref="H87" authorId="0" shapeId="0" xr:uid="{00000000-0006-0000-1500-0000BF000000}">
      <text>
        <r>
          <rPr>
            <sz val="10"/>
            <color rgb="FF000000"/>
            <rFont val="Arial"/>
            <scheme val="minor"/>
          </rPr>
          <t>陳銘偉</t>
        </r>
      </text>
    </comment>
    <comment ref="I87" authorId="0" shapeId="0" xr:uid="{00000000-0006-0000-1500-0000C0000000}">
      <text>
        <r>
          <rPr>
            <sz val="10"/>
            <color rgb="FF000000"/>
            <rFont val="Arial"/>
            <scheme val="minor"/>
          </rPr>
          <t>陳銘偉</t>
        </r>
      </text>
    </comment>
    <comment ref="S87" authorId="0" shapeId="0" xr:uid="{00000000-0006-0000-1500-0000C1000000}">
      <text>
        <r>
          <rPr>
            <sz val="10"/>
            <color rgb="FF000000"/>
            <rFont val="Arial"/>
            <scheme val="minor"/>
          </rPr>
          <t>黃彥豪</t>
        </r>
      </text>
    </comment>
    <comment ref="T87" authorId="0" shapeId="0" xr:uid="{00000000-0006-0000-1500-0000C2000000}">
      <text>
        <r>
          <rPr>
            <sz val="10"/>
            <color rgb="FF000000"/>
            <rFont val="Arial"/>
            <scheme val="minor"/>
          </rPr>
          <t>黃彥豪</t>
        </r>
      </text>
    </comment>
    <comment ref="U87" authorId="0" shapeId="0" xr:uid="{00000000-0006-0000-1500-0000C3000000}">
      <text>
        <r>
          <rPr>
            <sz val="10"/>
            <color rgb="FF000000"/>
            <rFont val="Arial"/>
            <scheme val="minor"/>
          </rPr>
          <t>黃彥豪</t>
        </r>
      </text>
    </comment>
    <comment ref="AD87" authorId="0" shapeId="0" xr:uid="{00000000-0006-0000-1500-0000C4000000}">
      <text>
        <r>
          <rPr>
            <sz val="10"/>
            <color rgb="FF000000"/>
            <rFont val="Arial"/>
            <scheme val="minor"/>
          </rPr>
          <t>MF23122901TH</t>
        </r>
      </text>
    </comment>
    <comment ref="P88" authorId="0" shapeId="0" xr:uid="{00000000-0006-0000-1500-0000C5000000}">
      <text>
        <r>
          <rPr>
            <sz val="10"/>
            <color rgb="FF000000"/>
            <rFont val="Arial"/>
            <scheme val="minor"/>
          </rPr>
          <t>KAIHSIANG CHANG</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AC4" authorId="0" shapeId="0" xr:uid="{00000000-0006-0000-1600-000001000000}">
      <text>
        <r>
          <rPr>
            <sz val="10"/>
            <color rgb="FF000000"/>
            <rFont val="Arial"/>
            <scheme val="minor"/>
          </rPr>
          <t>CS20230806-Sai</t>
        </r>
      </text>
    </comment>
    <comment ref="P14" authorId="0" shapeId="0" xr:uid="{00000000-0006-0000-1600-000002000000}">
      <text>
        <r>
          <rPr>
            <sz val="10"/>
            <color rgb="FF000000"/>
            <rFont val="Arial"/>
            <scheme val="minor"/>
          </rPr>
          <t>蔡佳璇</t>
        </r>
      </text>
    </comment>
    <comment ref="C15" authorId="0" shapeId="0" xr:uid="{00000000-0006-0000-1600-000003000000}">
      <text>
        <r>
          <rPr>
            <sz val="10"/>
            <color rgb="FF000000"/>
            <rFont val="Arial"/>
            <scheme val="minor"/>
          </rPr>
          <t>CS20231102-Jay
Jay Bocaling</t>
        </r>
      </text>
    </comment>
    <comment ref="D15" authorId="0" shapeId="0" xr:uid="{00000000-0006-0000-1600-000004000000}">
      <text>
        <r>
          <rPr>
            <sz val="10"/>
            <color rgb="FF000000"/>
            <rFont val="Arial"/>
            <scheme val="minor"/>
          </rPr>
          <t>ETS-231101-TKT10</t>
        </r>
      </text>
    </comment>
    <comment ref="E15" authorId="0" shapeId="0" xr:uid="{00000000-0006-0000-1600-000005000000}">
      <text>
        <r>
          <rPr>
            <sz val="10"/>
            <color rgb="FF000000"/>
            <rFont val="Arial"/>
            <scheme val="minor"/>
          </rPr>
          <t>ETS-231101-TKT10</t>
        </r>
      </text>
    </comment>
    <comment ref="F15" authorId="0" shapeId="0" xr:uid="{00000000-0006-0000-1600-000006000000}">
      <text>
        <r>
          <rPr>
            <sz val="10"/>
            <color rgb="FF000000"/>
            <rFont val="Arial"/>
            <scheme val="minor"/>
          </rPr>
          <t>ETS-231101-TKT10</t>
        </r>
      </text>
    </comment>
    <comment ref="L15" authorId="0" shapeId="0" xr:uid="{00000000-0006-0000-1600-000007000000}">
      <text>
        <r>
          <rPr>
            <sz val="10"/>
            <color rgb="FF000000"/>
            <rFont val="Arial"/>
            <scheme val="minor"/>
          </rPr>
          <t>Name. Sia Soon Chit
0126997255</t>
        </r>
      </text>
    </comment>
    <comment ref="N15" authorId="0" shapeId="0" xr:uid="{00000000-0006-0000-1600-000008000000}">
      <text>
        <r>
          <rPr>
            <sz val="10"/>
            <color rgb="FF000000"/>
            <rFont val="Arial"/>
            <scheme val="minor"/>
          </rPr>
          <t>Name. Sia Soon Chit
0126997255</t>
        </r>
      </text>
    </comment>
    <comment ref="Q15" authorId="0" shapeId="0" xr:uid="{00000000-0006-0000-1600-000009000000}">
      <text>
        <r>
          <rPr>
            <sz val="10"/>
            <color rgb="FF000000"/>
            <rFont val="Arial"/>
            <scheme val="minor"/>
          </rPr>
          <t>CS20231116-Theresa
Theresa Jardine</t>
        </r>
      </text>
    </comment>
    <comment ref="S15" authorId="0" shapeId="0" xr:uid="{00000000-0006-0000-1600-00000A000000}">
      <text>
        <r>
          <rPr>
            <sz val="10"/>
            <color rgb="FF000000"/>
            <rFont val="Arial"/>
            <scheme val="minor"/>
          </rPr>
          <t>CS20231116-Theresa
Theresa Jardine</t>
        </r>
      </text>
    </comment>
    <comment ref="Z15" authorId="0" shapeId="0" xr:uid="{00000000-0006-0000-1600-00000B000000}">
      <text>
        <r>
          <rPr>
            <sz val="10"/>
            <color rgb="FF000000"/>
            <rFont val="Arial"/>
            <scheme val="minor"/>
          </rPr>
          <t>Kluchi</t>
        </r>
      </text>
    </comment>
    <comment ref="AB15" authorId="0" shapeId="0" xr:uid="{00000000-0006-0000-1600-00000C000000}">
      <text>
        <r>
          <rPr>
            <sz val="10"/>
            <color rgb="FF000000"/>
            <rFont val="Arial"/>
            <scheme val="minor"/>
          </rPr>
          <t>Kluchi</t>
        </r>
      </text>
    </comment>
    <comment ref="Y16" authorId="0" shapeId="0" xr:uid="{00000000-0006-0000-1600-00000D000000}">
      <text>
        <r>
          <rPr>
            <sz val="10"/>
            <color rgb="FF000000"/>
            <rFont val="Arial"/>
            <scheme val="minor"/>
          </rPr>
          <t>Ms Yap Fei Shan</t>
        </r>
      </text>
    </comment>
    <comment ref="Z16" authorId="0" shapeId="0" xr:uid="{00000000-0006-0000-1600-00000E000000}">
      <text>
        <r>
          <rPr>
            <sz val="10"/>
            <color rgb="FF000000"/>
            <rFont val="Arial"/>
            <scheme val="minor"/>
          </rPr>
          <t>大飞客人网红5278</t>
        </r>
      </text>
    </comment>
    <comment ref="AD16" authorId="0" shapeId="0" xr:uid="{00000000-0006-0000-1600-00000F000000}">
      <text>
        <r>
          <rPr>
            <sz val="10"/>
            <color rgb="FF000000"/>
            <rFont val="Arial"/>
            <scheme val="minor"/>
          </rPr>
          <t>11/13アルファード
11/14-16ハイエース
11/29アルファード
11/30ハイエース</t>
        </r>
      </text>
    </comment>
    <comment ref="AE16" authorId="0" shapeId="0" xr:uid="{00000000-0006-0000-1600-000010000000}">
      <text>
        <r>
          <rPr>
            <sz val="10"/>
            <color rgb="FF000000"/>
            <rFont val="Arial"/>
            <scheme val="minor"/>
          </rPr>
          <t>11/13アルファード
11/14-16ハイエース
11/29アルファード
11/30ハイエース</t>
        </r>
      </text>
    </comment>
    <comment ref="Q17" authorId="0" shapeId="0" xr:uid="{00000000-0006-0000-1600-000011000000}">
      <text>
        <r>
          <rPr>
            <sz val="10"/>
            <color rgb="FF000000"/>
            <rFont val="Arial"/>
            <scheme val="minor"/>
          </rPr>
          <t xml:space="preserve">cham wah ng
</t>
        </r>
      </text>
    </comment>
    <comment ref="N18" authorId="0" shapeId="0" xr:uid="{00000000-0006-0000-1600-000012000000}">
      <text>
        <r>
          <rPr>
            <sz val="10"/>
            <color rgb="FF000000"/>
            <rFont val="Arial"/>
            <scheme val="minor"/>
          </rPr>
          <t>Hooi Yim Chng</t>
        </r>
      </text>
    </comment>
    <comment ref="R18" authorId="0" shapeId="0" xr:uid="{00000000-0006-0000-1600-000013000000}">
      <text>
        <r>
          <rPr>
            <sz val="10"/>
            <color rgb="FF000000"/>
            <rFont val="Arial"/>
            <scheme val="minor"/>
          </rPr>
          <t>Hoi lam Tsang</t>
        </r>
      </text>
    </comment>
    <comment ref="K19" authorId="0" shapeId="0" xr:uid="{00000000-0006-0000-1600-000014000000}">
      <text>
        <r>
          <rPr>
            <sz val="10"/>
            <color rgb="FF000000"/>
            <rFont val="Arial"/>
            <scheme val="minor"/>
          </rPr>
          <t>CS20231110-Jaslyn-3天</t>
        </r>
      </text>
    </comment>
    <comment ref="L19" authorId="0" shapeId="0" xr:uid="{00000000-0006-0000-1600-000015000000}">
      <text>
        <r>
          <rPr>
            <sz val="10"/>
            <color rgb="FF000000"/>
            <rFont val="Arial"/>
            <scheme val="minor"/>
          </rPr>
          <t>CS20231110-Jaslyn-3天</t>
        </r>
      </text>
    </comment>
    <comment ref="M19" authorId="0" shapeId="0" xr:uid="{00000000-0006-0000-1600-000016000000}">
      <text>
        <r>
          <rPr>
            <sz val="10"/>
            <color rgb="FF000000"/>
            <rFont val="Arial"/>
            <scheme val="minor"/>
          </rPr>
          <t>CS20231110-Jaslyn-3天</t>
        </r>
      </text>
    </comment>
    <comment ref="S19" authorId="0" shapeId="0" xr:uid="{00000000-0006-0000-1600-000017000000}">
      <text>
        <r>
          <rPr>
            <sz val="10"/>
            <color rgb="FF000000"/>
            <rFont val="Arial"/>
            <scheme val="minor"/>
          </rPr>
          <t>CS20231110-Jaslyn</t>
        </r>
      </text>
    </comment>
    <comment ref="T19" authorId="0" shapeId="0" xr:uid="{00000000-0006-0000-1600-000018000000}">
      <text>
        <r>
          <rPr>
            <sz val="10"/>
            <color rgb="FF000000"/>
            <rFont val="Arial"/>
            <scheme val="minor"/>
          </rPr>
          <t>CS20231110-Jaslyn</t>
        </r>
      </text>
    </comment>
    <comment ref="V19" authorId="0" shapeId="0" xr:uid="{00000000-0006-0000-1600-000019000000}">
      <text>
        <r>
          <rPr>
            <sz val="10"/>
            <color rgb="FF000000"/>
            <rFont val="Arial"/>
            <scheme val="minor"/>
          </rPr>
          <t>YUAN CHENG HOR</t>
        </r>
      </text>
    </comment>
    <comment ref="W19" authorId="0" shapeId="0" xr:uid="{00000000-0006-0000-1600-00001A000000}">
      <text>
        <r>
          <rPr>
            <sz val="10"/>
            <color rgb="FF000000"/>
            <rFont val="Arial"/>
            <scheme val="minor"/>
          </rPr>
          <t>利口高洁</t>
        </r>
      </text>
    </comment>
    <comment ref="Z19" authorId="0" shapeId="0" xr:uid="{00000000-0006-0000-1600-00001B000000}">
      <text>
        <r>
          <rPr>
            <sz val="10"/>
            <color rgb="FF000000"/>
            <rFont val="Arial"/>
            <scheme val="minor"/>
          </rPr>
          <t>Date  17/8/23
Name. Ms Chong 
Hp. 0177133310</t>
        </r>
      </text>
    </comment>
    <comment ref="AA19" authorId="0" shapeId="0" xr:uid="{00000000-0006-0000-1600-00001C000000}">
      <text>
        <r>
          <rPr>
            <sz val="10"/>
            <color rgb="FF000000"/>
            <rFont val="Arial"/>
            <scheme val="minor"/>
          </rPr>
          <t>CS20231122
Richard Gwee</t>
        </r>
      </text>
    </comment>
    <comment ref="B20" authorId="0" shapeId="0" xr:uid="{00000000-0006-0000-1600-00001D000000}">
      <text>
        <r>
          <rPr>
            <sz val="10"/>
            <color rgb="FF000000"/>
            <rFont val="Arial"/>
            <scheme val="minor"/>
          </rPr>
          <t>Name. Nico Pua 0169953230</t>
        </r>
      </text>
    </comment>
    <comment ref="C20" authorId="0" shapeId="0" xr:uid="{00000000-0006-0000-1600-00001E000000}">
      <text>
        <r>
          <rPr>
            <sz val="10"/>
            <color rgb="FF000000"/>
            <rFont val="Arial"/>
            <scheme val="minor"/>
          </rPr>
          <t>Name. Nico Pua 0169953230</t>
        </r>
      </text>
    </comment>
    <comment ref="O20" authorId="0" shapeId="0" xr:uid="{00000000-0006-0000-1600-00001F000000}">
      <text>
        <r>
          <rPr>
            <sz val="10"/>
            <color rgb="FF000000"/>
            <rFont val="Arial"/>
            <scheme val="minor"/>
          </rPr>
          <t>Lim Wee Tat</t>
        </r>
      </text>
    </comment>
    <comment ref="V20" authorId="0" shapeId="0" xr:uid="{00000000-0006-0000-1600-000020000000}">
      <text>
        <r>
          <rPr>
            <sz val="10"/>
            <color rgb="FF000000"/>
            <rFont val="Arial"/>
            <scheme val="minor"/>
          </rPr>
          <t>CS20231119-Wendy-William</t>
        </r>
      </text>
    </comment>
    <comment ref="W20" authorId="0" shapeId="0" xr:uid="{00000000-0006-0000-1600-000021000000}">
      <text>
        <r>
          <rPr>
            <sz val="10"/>
            <color rgb="FF000000"/>
            <rFont val="Arial"/>
            <scheme val="minor"/>
          </rPr>
          <t>CS20231122
Richard Gwee</t>
        </r>
      </text>
    </comment>
    <comment ref="X20" authorId="0" shapeId="0" xr:uid="{00000000-0006-0000-1600-000022000000}">
      <text>
        <r>
          <rPr>
            <sz val="10"/>
            <color rgb="FF000000"/>
            <rFont val="Arial"/>
            <scheme val="minor"/>
          </rPr>
          <t>CS20231122
Richard Gwee</t>
        </r>
      </text>
    </comment>
    <comment ref="Y20" authorId="0" shapeId="0" xr:uid="{00000000-0006-0000-1600-000023000000}">
      <text>
        <r>
          <rPr>
            <sz val="10"/>
            <color rgb="FF000000"/>
            <rFont val="Arial"/>
            <scheme val="minor"/>
          </rPr>
          <t>CS20231122
Richard Gwee</t>
        </r>
      </text>
    </comment>
    <comment ref="Z20" authorId="0" shapeId="0" xr:uid="{00000000-0006-0000-1600-000024000000}">
      <text>
        <r>
          <rPr>
            <sz val="10"/>
            <color rgb="FF000000"/>
            <rFont val="Arial"/>
            <scheme val="minor"/>
          </rPr>
          <t>Annie Chenhwa Mao</t>
        </r>
      </text>
    </comment>
    <comment ref="E22" authorId="0" shapeId="0" xr:uid="{00000000-0006-0000-1600-000025000000}">
      <text>
        <r>
          <rPr>
            <sz val="10"/>
            <color rgb="FF000000"/>
            <rFont val="Arial"/>
            <scheme val="minor"/>
          </rPr>
          <t>ETS-231101-TKT10</t>
        </r>
      </text>
    </comment>
    <comment ref="G22" authorId="0" shapeId="0" xr:uid="{00000000-0006-0000-1600-000026000000}">
      <text>
        <r>
          <rPr>
            <sz val="10"/>
            <color rgb="FF000000"/>
            <rFont val="Arial"/>
            <scheme val="minor"/>
          </rPr>
          <t>Name. Nico Pua 0169953230</t>
        </r>
      </text>
    </comment>
    <comment ref="H22" authorId="0" shapeId="0" xr:uid="{00000000-0006-0000-1600-000027000000}">
      <text>
        <r>
          <rPr>
            <sz val="10"/>
            <color rgb="FF000000"/>
            <rFont val="Arial"/>
            <scheme val="minor"/>
          </rPr>
          <t>CS20231107-Zhi Yu Liau</t>
        </r>
      </text>
    </comment>
    <comment ref="I22" authorId="0" shapeId="0" xr:uid="{00000000-0006-0000-1600-000028000000}">
      <text>
        <r>
          <rPr>
            <sz val="10"/>
            <color rgb="FF000000"/>
            <rFont val="Arial"/>
            <scheme val="minor"/>
          </rPr>
          <t>CS20231107-Zhi Yu Liau</t>
        </r>
      </text>
    </comment>
    <comment ref="J22" authorId="0" shapeId="0" xr:uid="{00000000-0006-0000-1600-000029000000}">
      <text>
        <r>
          <rPr>
            <sz val="10"/>
            <color rgb="FF000000"/>
            <rFont val="Arial"/>
            <scheme val="minor"/>
          </rPr>
          <t>CS20231107-Zhi Yu Liau</t>
        </r>
      </text>
    </comment>
    <comment ref="K22" authorId="0" shapeId="0" xr:uid="{00000000-0006-0000-1600-00002A000000}">
      <text>
        <r>
          <rPr>
            <sz val="10"/>
            <color rgb="FF000000"/>
            <rFont val="Arial"/>
            <scheme val="minor"/>
          </rPr>
          <t xml:space="preserve">SONGKRAN THIENNIEM
</t>
        </r>
      </text>
    </comment>
    <comment ref="N22" authorId="0" shapeId="0" xr:uid="{00000000-0006-0000-1600-00002B000000}">
      <text>
        <r>
          <rPr>
            <sz val="10"/>
            <color rgb="FF000000"/>
            <rFont val="Arial"/>
            <scheme val="minor"/>
          </rPr>
          <t>11/13アルファード
11/14-16ハイエース
11/29アルファード
11/30ハイエース</t>
        </r>
      </text>
    </comment>
    <comment ref="O22" authorId="0" shapeId="0" xr:uid="{00000000-0006-0000-1600-00002C000000}">
      <text>
        <r>
          <rPr>
            <sz val="10"/>
            <color rgb="FF000000"/>
            <rFont val="Arial"/>
            <scheme val="minor"/>
          </rPr>
          <t>11/13アルファード
11/14-16ハイエース
11/29アルファード
11/30ハイエース</t>
        </r>
      </text>
    </comment>
    <comment ref="P22" authorId="0" shapeId="0" xr:uid="{00000000-0006-0000-1600-00002D000000}">
      <text>
        <r>
          <rPr>
            <sz val="10"/>
            <color rgb="FF000000"/>
            <rFont val="Arial"/>
            <scheme val="minor"/>
          </rPr>
          <t>11/13アルファード
11/14-16ハイエース
11/29アルファード
11/30ハイエース</t>
        </r>
      </text>
    </comment>
    <comment ref="Q22" authorId="0" shapeId="0" xr:uid="{00000000-0006-0000-1600-00002E000000}">
      <text>
        <r>
          <rPr>
            <sz val="10"/>
            <color rgb="FF000000"/>
            <rFont val="Arial"/>
            <scheme val="minor"/>
          </rPr>
          <t>11/13アルファード
11/14-16ハイエース
11/29アルファード
11/30ハイエース</t>
        </r>
      </text>
    </comment>
    <comment ref="B23" authorId="0" shapeId="0" xr:uid="{00000000-0006-0000-1600-00002F000000}">
      <text>
        <r>
          <rPr>
            <sz val="10"/>
            <color rgb="FF000000"/>
            <rFont val="Arial"/>
            <scheme val="minor"/>
          </rPr>
          <t>Sin Yee Charlynn</t>
        </r>
      </text>
    </comment>
    <comment ref="C23" authorId="0" shapeId="0" xr:uid="{00000000-0006-0000-1600-000030000000}">
      <text>
        <r>
          <rPr>
            <sz val="10"/>
            <color rgb="FF000000"/>
            <rFont val="Arial"/>
            <scheme val="minor"/>
          </rPr>
          <t>Sin Yee Charlynn</t>
        </r>
      </text>
    </comment>
    <comment ref="I23" authorId="0" shapeId="0" xr:uid="{00000000-0006-0000-1600-000031000000}">
      <text>
        <r>
          <rPr>
            <sz val="10"/>
            <color rgb="FF000000"/>
            <rFont val="Arial"/>
            <scheme val="minor"/>
          </rPr>
          <t>Ivan Senjaya</t>
        </r>
      </text>
    </comment>
    <comment ref="J23" authorId="0" shapeId="0" xr:uid="{00000000-0006-0000-1600-000032000000}">
      <text>
        <r>
          <rPr>
            <sz val="10"/>
            <color rgb="FF000000"/>
            <rFont val="Arial"/>
            <scheme val="minor"/>
          </rPr>
          <t>Lim Wee Tat</t>
        </r>
      </text>
    </comment>
    <comment ref="K23" authorId="0" shapeId="0" xr:uid="{00000000-0006-0000-1600-000033000000}">
      <text>
        <r>
          <rPr>
            <sz val="10"/>
            <color rgb="FF000000"/>
            <rFont val="Arial"/>
            <scheme val="minor"/>
          </rPr>
          <t>Name.: Ng Tze Yi
Hp: 0175567457</t>
        </r>
      </text>
    </comment>
    <comment ref="L23" authorId="0" shapeId="0" xr:uid="{00000000-0006-0000-1600-000034000000}">
      <text>
        <r>
          <rPr>
            <sz val="10"/>
            <color rgb="FF000000"/>
            <rFont val="Arial"/>
            <scheme val="minor"/>
          </rPr>
          <t>Name.: Ng Tze Yi
Hp: 0175567457</t>
        </r>
      </text>
    </comment>
    <comment ref="M23" authorId="0" shapeId="0" xr:uid="{00000000-0006-0000-1600-000035000000}">
      <text>
        <r>
          <rPr>
            <sz val="10"/>
            <color rgb="FF000000"/>
            <rFont val="Arial"/>
            <scheme val="minor"/>
          </rPr>
          <t>Name.: Ng Tze Yi
Hp: 0175567457</t>
        </r>
      </text>
    </comment>
    <comment ref="N23" authorId="0" shapeId="0" xr:uid="{00000000-0006-0000-1600-000036000000}">
      <text>
        <r>
          <rPr>
            <sz val="10"/>
            <color rgb="FF000000"/>
            <rFont val="Arial"/>
            <scheme val="minor"/>
          </rPr>
          <t>Name.: Ng Tze Yi
Hp: 0175567457</t>
        </r>
      </text>
    </comment>
    <comment ref="O23" authorId="0" shapeId="0" xr:uid="{00000000-0006-0000-1600-000037000000}">
      <text>
        <r>
          <rPr>
            <sz val="10"/>
            <color rgb="FF000000"/>
            <rFont val="Arial"/>
            <scheme val="minor"/>
          </rPr>
          <t>Name.: Ng Tze Yi
Hp: 0175567457</t>
        </r>
      </text>
    </comment>
    <comment ref="P23" authorId="0" shapeId="0" xr:uid="{00000000-0006-0000-1600-000038000000}">
      <text>
        <r>
          <rPr>
            <sz val="10"/>
            <color rgb="FF000000"/>
            <rFont val="Arial"/>
            <scheme val="minor"/>
          </rPr>
          <t>Name.: Ng Tze Yi
Hp: 0175567457</t>
        </r>
      </text>
    </comment>
    <comment ref="Q23" authorId="0" shapeId="0" xr:uid="{00000000-0006-0000-1600-000039000000}">
      <text>
        <r>
          <rPr>
            <sz val="10"/>
            <color rgb="FF000000"/>
            <rFont val="Arial"/>
            <scheme val="minor"/>
          </rPr>
          <t>Name.: Ng Tze Yi
Hp: 0175567457</t>
        </r>
      </text>
    </comment>
    <comment ref="R23" authorId="0" shapeId="0" xr:uid="{00000000-0006-0000-1600-00003A000000}">
      <text>
        <r>
          <rPr>
            <sz val="10"/>
            <color rgb="FF000000"/>
            <rFont val="Arial"/>
            <scheme val="minor"/>
          </rPr>
          <t>Name.: Ng Tze Yi
Hp: 0175567457</t>
        </r>
      </text>
    </comment>
    <comment ref="S23" authorId="0" shapeId="0" xr:uid="{00000000-0006-0000-1600-00003B000000}">
      <text>
        <r>
          <rPr>
            <sz val="10"/>
            <color rgb="FF000000"/>
            <rFont val="Arial"/>
            <scheme val="minor"/>
          </rPr>
          <t>林楷倫</t>
        </r>
      </text>
    </comment>
    <comment ref="T23" authorId="0" shapeId="0" xr:uid="{00000000-0006-0000-1600-00003C000000}">
      <text>
        <r>
          <rPr>
            <sz val="10"/>
            <color rgb="FF000000"/>
            <rFont val="Arial"/>
            <scheme val="minor"/>
          </rPr>
          <t>林楷倫</t>
        </r>
      </text>
    </comment>
    <comment ref="Y23" authorId="0" shapeId="0" xr:uid="{00000000-0006-0000-1600-00003D000000}">
      <text>
        <r>
          <rPr>
            <sz val="10"/>
            <color rgb="FF000000"/>
            <rFont val="Arial"/>
            <scheme val="minor"/>
          </rPr>
          <t>怡嬅 李</t>
        </r>
      </text>
    </comment>
    <comment ref="F24" authorId="0" shapeId="0" xr:uid="{00000000-0006-0000-1600-00003E000000}">
      <text>
        <r>
          <rPr>
            <sz val="10"/>
            <color rgb="FF000000"/>
            <rFont val="Arial"/>
            <scheme val="minor"/>
          </rPr>
          <t>CS20231105
Harvey Wong</t>
        </r>
      </text>
    </comment>
    <comment ref="Q24" authorId="0" shapeId="0" xr:uid="{00000000-0006-0000-1600-00003F000000}">
      <text>
        <r>
          <rPr>
            <sz val="10"/>
            <color rgb="FF000000"/>
            <rFont val="Arial"/>
            <scheme val="minor"/>
          </rPr>
          <t>陳宋后蓁</t>
        </r>
      </text>
    </comment>
    <comment ref="S26" authorId="0" shapeId="0" xr:uid="{00000000-0006-0000-1600-000040000000}">
      <text>
        <r>
          <rPr>
            <sz val="10"/>
            <color rgb="FF000000"/>
            <rFont val="Arial"/>
            <scheme val="minor"/>
          </rPr>
          <t>Name. Cherie Fan
Hp.+65 8183 9686</t>
        </r>
      </text>
    </comment>
    <comment ref="T26" authorId="0" shapeId="0" xr:uid="{00000000-0006-0000-1600-000041000000}">
      <text>
        <r>
          <rPr>
            <sz val="10"/>
            <color rgb="FF000000"/>
            <rFont val="Arial"/>
            <scheme val="minor"/>
          </rPr>
          <t>CS20231119-Stephanie</t>
        </r>
      </text>
    </comment>
    <comment ref="U26" authorId="0" shapeId="0" xr:uid="{00000000-0006-0000-1600-000042000000}">
      <text>
        <r>
          <rPr>
            <sz val="10"/>
            <color rgb="FF000000"/>
            <rFont val="Arial"/>
            <scheme val="minor"/>
          </rPr>
          <t>益志 葉</t>
        </r>
      </text>
    </comment>
    <comment ref="G27" authorId="0" shapeId="0" xr:uid="{00000000-0006-0000-1600-000043000000}">
      <text>
        <r>
          <rPr>
            <sz val="10"/>
            <color rgb="FF000000"/>
            <rFont val="Arial"/>
            <scheme val="minor"/>
          </rPr>
          <t>廖健婷</t>
        </r>
      </text>
    </comment>
    <comment ref="K27" authorId="0" shapeId="0" xr:uid="{00000000-0006-0000-1600-000044000000}">
      <text>
        <r>
          <rPr>
            <sz val="10"/>
            <color rgb="FF000000"/>
            <rFont val="Arial"/>
            <scheme val="minor"/>
          </rPr>
          <t>CS20231110</t>
        </r>
      </text>
    </comment>
    <comment ref="X27" authorId="0" shapeId="0" xr:uid="{00000000-0006-0000-1600-000045000000}">
      <text>
        <r>
          <rPr>
            <sz val="10"/>
            <color rgb="FF000000"/>
            <rFont val="Arial"/>
            <scheme val="minor"/>
          </rPr>
          <t>伊豆接送</t>
        </r>
      </text>
    </comment>
    <comment ref="Y27" authorId="0" shapeId="0" xr:uid="{00000000-0006-0000-1600-000046000000}">
      <text>
        <r>
          <rPr>
            <sz val="10"/>
            <color rgb="FF000000"/>
            <rFont val="Arial"/>
            <scheme val="minor"/>
          </rPr>
          <t>Date: 29 /10/23
Name:ELLYNN NG / 黄小姐
+65 96213341 (SINGAPORE)
+65 97643979 (SINGAPORE)</t>
        </r>
      </text>
    </comment>
    <comment ref="M28" authorId="0" shapeId="0" xr:uid="{00000000-0006-0000-1600-000047000000}">
      <text>
        <r>
          <rPr>
            <sz val="10"/>
            <color rgb="FF000000"/>
            <rFont val="Arial"/>
            <scheme val="minor"/>
          </rPr>
          <t>金蘭 陳</t>
        </r>
      </text>
    </comment>
    <comment ref="U29" authorId="0" shapeId="0" xr:uid="{00000000-0006-0000-1600-000048000000}">
      <text>
        <r>
          <rPr>
            <sz val="10"/>
            <color rgb="FF000000"/>
            <rFont val="Arial"/>
            <scheme val="minor"/>
          </rPr>
          <t>宇和 張</t>
        </r>
      </text>
    </comment>
    <comment ref="AE29" authorId="0" shapeId="0" xr:uid="{00000000-0006-0000-1600-000049000000}">
      <text>
        <r>
          <rPr>
            <sz val="10"/>
            <color rgb="FF000000"/>
            <rFont val="Arial"/>
            <scheme val="minor"/>
          </rPr>
          <t>Norasyidah Binti Lupot</t>
        </r>
      </text>
    </comment>
    <comment ref="W30" authorId="0" shapeId="0" xr:uid="{00000000-0006-0000-1600-0000BD000000}">
      <text>
        <r>
          <rPr>
            <sz val="10"/>
            <color rgb="FF000000"/>
            <rFont val="Arial"/>
            <scheme val="minor"/>
          </rPr>
          <t>10点结束于成田，单送机
	-seiji kimura</t>
        </r>
      </text>
    </comment>
    <comment ref="X30" authorId="0" shapeId="0" xr:uid="{00000000-0006-0000-1600-00004A000000}">
      <text>
        <r>
          <rPr>
            <sz val="10"/>
            <color rgb="FF000000"/>
            <rFont val="Arial"/>
            <scheme val="minor"/>
          </rPr>
          <t>phoebe wang</t>
        </r>
      </text>
    </comment>
    <comment ref="Y30" authorId="0" shapeId="0" xr:uid="{00000000-0006-0000-1600-00004B000000}">
      <text>
        <r>
          <rPr>
            <sz val="10"/>
            <color rgb="FF000000"/>
            <rFont val="Arial"/>
            <scheme val="minor"/>
          </rPr>
          <t>建廷 郭</t>
        </r>
      </text>
    </comment>
    <comment ref="Z30" authorId="0" shapeId="0" xr:uid="{00000000-0006-0000-1600-00004C000000}">
      <text>
        <r>
          <rPr>
            <sz val="10"/>
            <color rgb="FF000000"/>
            <rFont val="Arial"/>
            <scheme val="minor"/>
          </rPr>
          <t>Calvin</t>
        </r>
      </text>
    </comment>
    <comment ref="S31" authorId="0" shapeId="0" xr:uid="{00000000-0006-0000-1600-00004D000000}">
      <text>
        <r>
          <rPr>
            <sz val="10"/>
            <color rgb="FF000000"/>
            <rFont val="Arial"/>
            <scheme val="minor"/>
          </rPr>
          <t>Angel Cisnero</t>
        </r>
      </text>
    </comment>
    <comment ref="K32" authorId="0" shapeId="0" xr:uid="{00000000-0006-0000-1600-0000BF000000}">
      <text>
        <r>
          <rPr>
            <sz val="10"/>
            <color rgb="FF000000"/>
            <rFont val="Arial"/>
            <scheme val="minor"/>
          </rPr>
          <t>结束于成田1500
	-seiji kimura</t>
        </r>
      </text>
    </comment>
    <comment ref="L32" authorId="0" shapeId="0" xr:uid="{00000000-0006-0000-1600-0000BE000000}">
      <text>
        <r>
          <rPr>
            <sz val="10"/>
            <color rgb="FF000000"/>
            <rFont val="Arial"/>
            <scheme val="minor"/>
          </rPr>
          <t>结束于成田1500
	-seiji kimura</t>
        </r>
      </text>
    </comment>
    <comment ref="Q32" authorId="0" shapeId="0" xr:uid="{00000000-0006-0000-1600-00004E000000}">
      <text>
        <r>
          <rPr>
            <sz val="10"/>
            <color rgb="FF000000"/>
            <rFont val="Arial"/>
            <scheme val="minor"/>
          </rPr>
          <t>CS2023116-Duong-2</t>
        </r>
      </text>
    </comment>
    <comment ref="R32" authorId="0" shapeId="0" xr:uid="{00000000-0006-0000-1600-00004F000000}">
      <text>
        <r>
          <rPr>
            <sz val="10"/>
            <color rgb="FF000000"/>
            <rFont val="Arial"/>
            <scheme val="minor"/>
          </rPr>
          <t>CS2023116-Duong-2</t>
        </r>
      </text>
    </comment>
    <comment ref="S32" authorId="0" shapeId="0" xr:uid="{00000000-0006-0000-1600-000050000000}">
      <text>
        <r>
          <rPr>
            <sz val="10"/>
            <color rgb="FF000000"/>
            <rFont val="Arial"/>
            <scheme val="minor"/>
          </rPr>
          <t>Xian Yuin Low</t>
        </r>
      </text>
    </comment>
    <comment ref="X32" authorId="0" shapeId="0" xr:uid="{00000000-0006-0000-1600-000051000000}">
      <text>
        <r>
          <rPr>
            <sz val="10"/>
            <color rgb="FF000000"/>
            <rFont val="Arial"/>
            <scheme val="minor"/>
          </rPr>
          <t>CS20231120
Grace Escalante</t>
        </r>
      </text>
    </comment>
    <comment ref="AA32" authorId="0" shapeId="0" xr:uid="{00000000-0006-0000-1600-000052000000}">
      <text>
        <r>
          <rPr>
            <sz val="10"/>
            <color rgb="FF000000"/>
            <rFont val="Arial"/>
            <scheme val="minor"/>
          </rPr>
          <t>Name:Yap Kah Yip 
+60122928668</t>
        </r>
      </text>
    </comment>
    <comment ref="AC32" authorId="0" shapeId="0" xr:uid="{00000000-0006-0000-1600-000053000000}">
      <text>
        <r>
          <rPr>
            <sz val="10"/>
            <color rgb="FF000000"/>
            <rFont val="Arial"/>
            <scheme val="minor"/>
          </rPr>
          <t>CS20231128-Jennifer</t>
        </r>
      </text>
    </comment>
    <comment ref="P34" authorId="0" shapeId="0" xr:uid="{00000000-0006-0000-1600-000054000000}">
      <text>
        <r>
          <rPr>
            <sz val="10"/>
            <color rgb="FF000000"/>
            <rFont val="Arial"/>
            <scheme val="minor"/>
          </rPr>
          <t>CS20231115-Eddy</t>
        </r>
      </text>
    </comment>
    <comment ref="V34" authorId="0" shapeId="0" xr:uid="{00000000-0006-0000-1600-000055000000}">
      <text>
        <r>
          <rPr>
            <sz val="10"/>
            <color rgb="FF000000"/>
            <rFont val="Arial"/>
            <scheme val="minor"/>
          </rPr>
          <t>孫啟文</t>
        </r>
      </text>
    </comment>
    <comment ref="I35" authorId="0" shapeId="0" xr:uid="{00000000-0006-0000-1600-000056000000}">
      <text>
        <r>
          <rPr>
            <sz val="10"/>
            <color rgb="FF000000"/>
            <rFont val="Arial"/>
            <scheme val="minor"/>
          </rPr>
          <t>怡君 劉</t>
        </r>
      </text>
    </comment>
    <comment ref="J35" authorId="0" shapeId="0" xr:uid="{00000000-0006-0000-1600-000057000000}">
      <text>
        <r>
          <rPr>
            <sz val="10"/>
            <color rgb="FF000000"/>
            <rFont val="Arial"/>
            <scheme val="minor"/>
          </rPr>
          <t>怡君 劉</t>
        </r>
      </text>
    </comment>
    <comment ref="M35" authorId="0" shapeId="0" xr:uid="{00000000-0006-0000-1600-000058000000}">
      <text>
        <r>
          <rPr>
            <sz val="10"/>
            <color rgb="FF000000"/>
            <rFont val="Arial"/>
            <scheme val="minor"/>
          </rPr>
          <t>Name: Aaron Leong Kao Meng
H/P: 01116079606</t>
        </r>
      </text>
    </comment>
    <comment ref="N35" authorId="0" shapeId="0" xr:uid="{00000000-0006-0000-1600-000059000000}">
      <text>
        <r>
          <rPr>
            <sz val="10"/>
            <color rgb="FF000000"/>
            <rFont val="Arial"/>
            <scheme val="minor"/>
          </rPr>
          <t>Name: Aaron Leong Kao Meng
H/P: 01116079606</t>
        </r>
      </text>
    </comment>
    <comment ref="P35" authorId="0" shapeId="0" xr:uid="{00000000-0006-0000-1600-00005A000000}">
      <text>
        <r>
          <rPr>
            <sz val="10"/>
            <color rgb="FF000000"/>
            <rFont val="Arial"/>
            <scheme val="minor"/>
          </rPr>
          <t>Name: Aaron Leong Kao Meng
H/P: 01116079606</t>
        </r>
      </text>
    </comment>
    <comment ref="Q35" authorId="0" shapeId="0" xr:uid="{00000000-0006-0000-1600-00005B000000}">
      <text>
        <r>
          <rPr>
            <sz val="10"/>
            <color rgb="FF000000"/>
            <rFont val="Arial"/>
            <scheme val="minor"/>
          </rPr>
          <t>Anna Sobrepena</t>
        </r>
      </text>
    </comment>
    <comment ref="J41" authorId="0" shapeId="0" xr:uid="{00000000-0006-0000-1600-00005C000000}">
      <text>
        <r>
          <rPr>
            <sz val="10"/>
            <color rgb="FF000000"/>
            <rFont val="Arial"/>
            <scheme val="minor"/>
          </rPr>
          <t>CS20231108-Claudia</t>
        </r>
      </text>
    </comment>
    <comment ref="Y41" authorId="0" shapeId="0" xr:uid="{00000000-0006-0000-1600-00005D000000}">
      <text>
        <r>
          <rPr>
            <sz val="10"/>
            <color rgb="FF000000"/>
            <rFont val="Arial"/>
            <scheme val="minor"/>
          </rPr>
          <t>Name: Joey 
Hp:+60 17-238 2011</t>
        </r>
      </text>
    </comment>
    <comment ref="H43" authorId="0" shapeId="0" xr:uid="{00000000-0006-0000-1600-00005E000000}">
      <text>
        <r>
          <rPr>
            <sz val="10"/>
            <color rgb="FF000000"/>
            <rFont val="Arial"/>
            <scheme val="minor"/>
          </rPr>
          <t>CS20231023
Lili Sanson</t>
        </r>
      </text>
    </comment>
    <comment ref="AE43" authorId="0" shapeId="0" xr:uid="{00000000-0006-0000-1600-00005F000000}">
      <text>
        <r>
          <rPr>
            <sz val="10"/>
            <color rgb="FF000000"/>
            <rFont val="Arial"/>
            <scheme val="minor"/>
          </rPr>
          <t>CS20231130-Lyida</t>
        </r>
      </text>
    </comment>
    <comment ref="E63" authorId="0" shapeId="0" xr:uid="{00000000-0006-0000-1600-000060000000}">
      <text>
        <r>
          <rPr>
            <sz val="10"/>
            <color rgb="FF000000"/>
            <rFont val="Arial"/>
            <scheme val="minor"/>
          </rPr>
          <t>ETS-231101-TKT10</t>
        </r>
      </text>
    </comment>
    <comment ref="Y63" authorId="0" shapeId="0" xr:uid="{00000000-0006-0000-1600-000061000000}">
      <text>
        <r>
          <rPr>
            <sz val="10"/>
            <color rgb="FF000000"/>
            <rFont val="Arial"/>
            <scheme val="minor"/>
          </rPr>
          <t>Calvin</t>
        </r>
      </text>
    </comment>
    <comment ref="Z63" authorId="0" shapeId="0" xr:uid="{00000000-0006-0000-1600-000062000000}">
      <text>
        <r>
          <rPr>
            <sz val="10"/>
            <color rgb="FF000000"/>
            <rFont val="Arial"/>
            <scheme val="minor"/>
          </rPr>
          <t>Kluchi</t>
        </r>
      </text>
    </comment>
    <comment ref="AB63" authorId="0" shapeId="0" xr:uid="{00000000-0006-0000-1600-000063000000}">
      <text>
        <r>
          <rPr>
            <sz val="10"/>
            <color rgb="FF000000"/>
            <rFont val="Arial"/>
            <scheme val="minor"/>
          </rPr>
          <t>Kluchi</t>
        </r>
      </text>
    </comment>
    <comment ref="AC63" authorId="0" shapeId="0" xr:uid="{00000000-0006-0000-1600-000064000000}">
      <text>
        <r>
          <rPr>
            <sz val="10"/>
            <color rgb="FF000000"/>
            <rFont val="Arial"/>
            <scheme val="minor"/>
          </rPr>
          <t>Kluchi</t>
        </r>
      </text>
    </comment>
    <comment ref="I66" authorId="0" shapeId="0" xr:uid="{00000000-0006-0000-1600-000065000000}">
      <text>
        <r>
          <rPr>
            <sz val="10"/>
            <color rgb="FF000000"/>
            <rFont val="Arial"/>
            <scheme val="minor"/>
          </rPr>
          <t>Diadre Phuah</t>
        </r>
      </text>
    </comment>
    <comment ref="O66" authorId="0" shapeId="0" xr:uid="{00000000-0006-0000-1600-000066000000}">
      <text>
        <r>
          <rPr>
            <sz val="10"/>
            <color rgb="FF000000"/>
            <rFont val="Arial"/>
            <scheme val="minor"/>
          </rPr>
          <t>Lim Wee Tat</t>
        </r>
      </text>
    </comment>
    <comment ref="P66" authorId="0" shapeId="0" xr:uid="{00000000-0006-0000-1600-000067000000}">
      <text>
        <r>
          <rPr>
            <sz val="10"/>
            <color rgb="FF000000"/>
            <rFont val="Arial"/>
            <scheme val="minor"/>
          </rPr>
          <t>CS20231115-Eddy</t>
        </r>
      </text>
    </comment>
    <comment ref="J67" authorId="0" shapeId="0" xr:uid="{00000000-0006-0000-1600-000068000000}">
      <text>
        <r>
          <rPr>
            <sz val="10"/>
            <color rgb="FF000000"/>
            <rFont val="Arial"/>
            <scheme val="minor"/>
          </rPr>
          <t>Lim Wee Tat</t>
        </r>
      </text>
    </comment>
    <comment ref="K67" authorId="0" shapeId="0" xr:uid="{00000000-0006-0000-1600-000069000000}">
      <text>
        <r>
          <rPr>
            <sz val="10"/>
            <color rgb="FF000000"/>
            <rFont val="Arial"/>
            <scheme val="minor"/>
          </rPr>
          <t>CS20231110</t>
        </r>
      </text>
    </comment>
    <comment ref="W67" authorId="0" shapeId="0" xr:uid="{00000000-0006-0000-1600-00006A000000}">
      <text>
        <r>
          <rPr>
            <sz val="10"/>
            <color rgb="FF000000"/>
            <rFont val="Arial"/>
            <scheme val="minor"/>
          </rPr>
          <t>伊豆接送</t>
        </r>
      </text>
    </comment>
    <comment ref="X67" authorId="0" shapeId="0" xr:uid="{00000000-0006-0000-1600-00006B000000}">
      <text>
        <r>
          <rPr>
            <sz val="10"/>
            <color rgb="FF000000"/>
            <rFont val="Arial"/>
            <scheme val="minor"/>
          </rPr>
          <t>伊豆接送</t>
        </r>
      </text>
    </comment>
    <comment ref="Y67" authorId="0" shapeId="0" xr:uid="{00000000-0006-0000-1600-00006C000000}">
      <text>
        <r>
          <rPr>
            <sz val="10"/>
            <color rgb="FF000000"/>
            <rFont val="Arial"/>
            <scheme val="minor"/>
          </rPr>
          <t>Ms Yap Fei Shan</t>
        </r>
      </text>
    </comment>
    <comment ref="S68" authorId="0" shapeId="0" xr:uid="{00000000-0006-0000-1600-00006D000000}">
      <text>
        <r>
          <rPr>
            <sz val="10"/>
            <color rgb="FF000000"/>
            <rFont val="Arial"/>
            <scheme val="minor"/>
          </rPr>
          <t>CS20231110-Jaslyn</t>
        </r>
      </text>
    </comment>
    <comment ref="T68" authorId="0" shapeId="0" xr:uid="{00000000-0006-0000-1600-00006E000000}">
      <text>
        <r>
          <rPr>
            <sz val="10"/>
            <color rgb="FF000000"/>
            <rFont val="Arial"/>
            <scheme val="minor"/>
          </rPr>
          <t>CS20231110-Jaslyn</t>
        </r>
      </text>
    </comment>
    <comment ref="C70" authorId="0" shapeId="0" xr:uid="{00000000-0006-0000-1600-00006F000000}">
      <text>
        <r>
          <rPr>
            <sz val="10"/>
            <color rgb="FF000000"/>
            <rFont val="Arial"/>
            <scheme val="minor"/>
          </rPr>
          <t>CS20231102-Jay
Jay Bocaling</t>
        </r>
      </text>
    </comment>
    <comment ref="D70" authorId="0" shapeId="0" xr:uid="{00000000-0006-0000-1600-000070000000}">
      <text>
        <r>
          <rPr>
            <sz val="10"/>
            <color rgb="FF000000"/>
            <rFont val="Arial"/>
            <scheme val="minor"/>
          </rPr>
          <t>ETS-231101-TKT10</t>
        </r>
      </text>
    </comment>
    <comment ref="E70" authorId="0" shapeId="0" xr:uid="{00000000-0006-0000-1600-000071000000}">
      <text>
        <r>
          <rPr>
            <sz val="10"/>
            <color rgb="FF000000"/>
            <rFont val="Arial"/>
            <scheme val="minor"/>
          </rPr>
          <t>ETS-231101-TKT10</t>
        </r>
      </text>
    </comment>
    <comment ref="F70" authorId="0" shapeId="0" xr:uid="{00000000-0006-0000-1600-000072000000}">
      <text>
        <r>
          <rPr>
            <sz val="10"/>
            <color rgb="FF000000"/>
            <rFont val="Arial"/>
            <scheme val="minor"/>
          </rPr>
          <t>ETS-231101-TKT10</t>
        </r>
      </text>
    </comment>
    <comment ref="L70" authorId="0" shapeId="0" xr:uid="{00000000-0006-0000-1600-000073000000}">
      <text>
        <r>
          <rPr>
            <sz val="10"/>
            <color rgb="FF000000"/>
            <rFont val="Arial"/>
            <scheme val="minor"/>
          </rPr>
          <t>Name. Sia Soon Chit
0126997255</t>
        </r>
      </text>
    </comment>
    <comment ref="N70" authorId="0" shapeId="0" xr:uid="{00000000-0006-0000-1600-000074000000}">
      <text>
        <r>
          <rPr>
            <sz val="10"/>
            <color rgb="FF000000"/>
            <rFont val="Arial"/>
            <scheme val="minor"/>
          </rPr>
          <t>Name. Sia Soon Chit
0126997255</t>
        </r>
      </text>
    </comment>
    <comment ref="V70" authorId="0" shapeId="0" xr:uid="{00000000-0006-0000-1600-000075000000}">
      <text>
        <r>
          <rPr>
            <sz val="10"/>
            <color rgb="FF000000"/>
            <rFont val="Arial"/>
            <scheme val="minor"/>
          </rPr>
          <t>CS20231119-Wendy-William</t>
        </r>
      </text>
    </comment>
    <comment ref="Y70" authorId="0" shapeId="0" xr:uid="{00000000-0006-0000-1600-000076000000}">
      <text>
        <r>
          <rPr>
            <sz val="10"/>
            <color rgb="FF000000"/>
            <rFont val="Arial"/>
            <scheme val="minor"/>
          </rPr>
          <t>Date: 29 /10/23
Name:ELLYNN NG / 黄小姐
+65 96213341 (SINGAPORE)
+65 97643979 (SINGAPORE)</t>
        </r>
      </text>
    </comment>
    <comment ref="Z70" authorId="0" shapeId="0" xr:uid="{00000000-0006-0000-1600-000077000000}">
      <text>
        <r>
          <rPr>
            <sz val="10"/>
            <color rgb="FF000000"/>
            <rFont val="Arial"/>
            <scheme val="minor"/>
          </rPr>
          <t>Calvin</t>
        </r>
      </text>
    </comment>
    <comment ref="S71" authorId="0" shapeId="0" xr:uid="{00000000-0006-0000-1600-000078000000}">
      <text>
        <r>
          <rPr>
            <sz val="10"/>
            <color rgb="FF000000"/>
            <rFont val="Arial"/>
            <scheme val="minor"/>
          </rPr>
          <t>Angel Cisnero</t>
        </r>
      </text>
    </comment>
    <comment ref="W71" authorId="0" shapeId="0" xr:uid="{00000000-0006-0000-1600-000079000000}">
      <text>
        <r>
          <rPr>
            <sz val="10"/>
            <color rgb="FF000000"/>
            <rFont val="Arial"/>
            <scheme val="minor"/>
          </rPr>
          <t>CS20231122
Richard Gwee</t>
        </r>
      </text>
    </comment>
    <comment ref="X71" authorId="0" shapeId="0" xr:uid="{00000000-0006-0000-1600-00007A000000}">
      <text>
        <r>
          <rPr>
            <sz val="10"/>
            <color rgb="FF000000"/>
            <rFont val="Arial"/>
            <scheme val="minor"/>
          </rPr>
          <t>CS20231122
Richard Gwee</t>
        </r>
      </text>
    </comment>
    <comment ref="Y71" authorId="0" shapeId="0" xr:uid="{00000000-0006-0000-1600-00007B000000}">
      <text>
        <r>
          <rPr>
            <sz val="10"/>
            <color rgb="FF000000"/>
            <rFont val="Arial"/>
            <scheme val="minor"/>
          </rPr>
          <t>CS20231122
Richard Gwee</t>
        </r>
      </text>
    </comment>
    <comment ref="AA71" authorId="0" shapeId="0" xr:uid="{00000000-0006-0000-1600-00007C000000}">
      <text>
        <r>
          <rPr>
            <sz val="10"/>
            <color rgb="FF000000"/>
            <rFont val="Arial"/>
            <scheme val="minor"/>
          </rPr>
          <t>CS20231122
Richard Gwee</t>
        </r>
      </text>
    </comment>
    <comment ref="Q72" authorId="0" shapeId="0" xr:uid="{00000000-0006-0000-1600-00007D000000}">
      <text>
        <r>
          <rPr>
            <sz val="10"/>
            <color rgb="FF000000"/>
            <rFont val="Arial"/>
            <scheme val="minor"/>
          </rPr>
          <t>CS20231116-Theresa
Theresa Jardine</t>
        </r>
      </text>
    </comment>
    <comment ref="S72" authorId="0" shapeId="0" xr:uid="{00000000-0006-0000-1600-00007E000000}">
      <text>
        <r>
          <rPr>
            <sz val="10"/>
            <color rgb="FF000000"/>
            <rFont val="Arial"/>
            <scheme val="minor"/>
          </rPr>
          <t>CS20231116-Theresa
Theresa Jardine</t>
        </r>
      </text>
    </comment>
    <comment ref="Y72" authorId="0" shapeId="0" xr:uid="{00000000-0006-0000-1600-00007F000000}">
      <text>
        <r>
          <rPr>
            <sz val="10"/>
            <color rgb="FF000000"/>
            <rFont val="Arial"/>
            <scheme val="minor"/>
          </rPr>
          <t>Name: Joey 
Hp:+60 17-238 2011</t>
        </r>
      </text>
    </comment>
    <comment ref="R77" authorId="0" shapeId="0" xr:uid="{00000000-0006-0000-1600-000080000000}">
      <text>
        <r>
          <rPr>
            <sz val="10"/>
            <color rgb="FF000000"/>
            <rFont val="Arial"/>
            <scheme val="minor"/>
          </rPr>
          <t>Hoi lam Tsang</t>
        </r>
      </text>
    </comment>
    <comment ref="S77" authorId="0" shapeId="0" xr:uid="{00000000-0006-0000-1600-000081000000}">
      <text>
        <r>
          <rPr>
            <sz val="10"/>
            <color rgb="FF000000"/>
            <rFont val="Arial"/>
            <scheme val="minor"/>
          </rPr>
          <t>WAN SHI YONG</t>
        </r>
      </text>
    </comment>
    <comment ref="K78" authorId="0" shapeId="0" xr:uid="{00000000-0006-0000-1600-000082000000}">
      <text>
        <r>
          <rPr>
            <sz val="10"/>
            <color rgb="FF000000"/>
            <rFont val="Arial"/>
            <scheme val="minor"/>
          </rPr>
          <t>CS20231110-Jaslyn-3天</t>
        </r>
      </text>
    </comment>
    <comment ref="L78" authorId="0" shapeId="0" xr:uid="{00000000-0006-0000-1600-000083000000}">
      <text>
        <r>
          <rPr>
            <sz val="10"/>
            <color rgb="FF000000"/>
            <rFont val="Arial"/>
            <scheme val="minor"/>
          </rPr>
          <t>CS20231110-Jaslyn-3天</t>
        </r>
      </text>
    </comment>
    <comment ref="M78" authorId="0" shapeId="0" xr:uid="{00000000-0006-0000-1600-000084000000}">
      <text>
        <r>
          <rPr>
            <sz val="10"/>
            <color rgb="FF000000"/>
            <rFont val="Arial"/>
            <scheme val="minor"/>
          </rPr>
          <t>CS20231110-Jaslyn-3天</t>
        </r>
      </text>
    </comment>
    <comment ref="S78" authorId="0" shapeId="0" xr:uid="{00000000-0006-0000-1600-000085000000}">
      <text>
        <r>
          <rPr>
            <sz val="10"/>
            <color rgb="FF000000"/>
            <rFont val="Arial"/>
            <scheme val="minor"/>
          </rPr>
          <t>Name. Cherie Fan
Hp.+65 8183 9686</t>
        </r>
      </text>
    </comment>
    <comment ref="U78" authorId="0" shapeId="0" xr:uid="{00000000-0006-0000-1600-000086000000}">
      <text>
        <r>
          <rPr>
            <sz val="10"/>
            <color rgb="FF000000"/>
            <rFont val="Arial"/>
            <scheme val="minor"/>
          </rPr>
          <t>益志 葉</t>
        </r>
      </text>
    </comment>
    <comment ref="Z80" authorId="0" shapeId="0" xr:uid="{00000000-0006-0000-1600-000087000000}">
      <text>
        <r>
          <rPr>
            <sz val="10"/>
            <color rgb="FF000000"/>
            <rFont val="Arial"/>
            <scheme val="minor"/>
          </rPr>
          <t>Annie Chenhwa Mao</t>
        </r>
      </text>
    </comment>
    <comment ref="I82" authorId="0" shapeId="0" xr:uid="{00000000-0006-0000-1600-000088000000}">
      <text>
        <r>
          <rPr>
            <sz val="10"/>
            <color rgb="FF000000"/>
            <rFont val="Arial"/>
            <scheme val="minor"/>
          </rPr>
          <t>Ivan Senjaya</t>
        </r>
      </text>
    </comment>
    <comment ref="O82" authorId="0" shapeId="0" xr:uid="{00000000-0006-0000-1600-000089000000}">
      <text>
        <r>
          <rPr>
            <sz val="10"/>
            <color rgb="FF000000"/>
            <rFont val="Arial"/>
            <scheme val="minor"/>
          </rPr>
          <t>11/13アルファード
11/14-16ハイエース
11/29アルファード
11/30ハイエース</t>
        </r>
      </text>
    </comment>
    <comment ref="P82" authorId="0" shapeId="0" xr:uid="{00000000-0006-0000-1600-00008A000000}">
      <text>
        <r>
          <rPr>
            <sz val="10"/>
            <color rgb="FF000000"/>
            <rFont val="Arial"/>
            <scheme val="minor"/>
          </rPr>
          <t>11/13アルファード
11/14-16ハイエース
11/29アルファード
11/30ハイエース</t>
        </r>
      </text>
    </comment>
    <comment ref="Q82" authorId="0" shapeId="0" xr:uid="{00000000-0006-0000-1600-00008B000000}">
      <text>
        <r>
          <rPr>
            <sz val="10"/>
            <color rgb="FF000000"/>
            <rFont val="Arial"/>
            <scheme val="minor"/>
          </rPr>
          <t>11/13アルファード
11/14-16ハイエース
11/29アルファード
11/30ハイエース</t>
        </r>
      </text>
    </comment>
    <comment ref="F83" authorId="0" shapeId="0" xr:uid="{00000000-0006-0000-1600-00008C000000}">
      <text>
        <r>
          <rPr>
            <sz val="10"/>
            <color rgb="FF000000"/>
            <rFont val="Arial"/>
            <scheme val="minor"/>
          </rPr>
          <t>CS20231105
Harvey Wong</t>
        </r>
      </text>
    </comment>
    <comment ref="G83" authorId="0" shapeId="0" xr:uid="{00000000-0006-0000-1600-00008D000000}">
      <text>
        <r>
          <rPr>
            <sz val="10"/>
            <color rgb="FF000000"/>
            <rFont val="Arial"/>
            <scheme val="minor"/>
          </rPr>
          <t>廖健婷</t>
        </r>
      </text>
    </comment>
    <comment ref="R83" authorId="0" shapeId="0" xr:uid="{00000000-0006-0000-1600-00008E000000}">
      <text>
        <r>
          <rPr>
            <sz val="10"/>
            <color rgb="FF000000"/>
            <rFont val="Arial"/>
            <scheme val="minor"/>
          </rPr>
          <t>Name.: Ng Tze Yi
Hp: 0175567457</t>
        </r>
      </text>
    </comment>
    <comment ref="S83" authorId="0" shapeId="0" xr:uid="{00000000-0006-0000-1600-00008F000000}">
      <text>
        <r>
          <rPr>
            <sz val="10"/>
            <color rgb="FF000000"/>
            <rFont val="Arial"/>
            <scheme val="minor"/>
          </rPr>
          <t>林楷倫</t>
        </r>
      </text>
    </comment>
    <comment ref="T83" authorId="0" shapeId="0" xr:uid="{00000000-0006-0000-1600-000090000000}">
      <text>
        <r>
          <rPr>
            <sz val="10"/>
            <color rgb="FF000000"/>
            <rFont val="Arial"/>
            <scheme val="minor"/>
          </rPr>
          <t>林楷倫</t>
        </r>
      </text>
    </comment>
    <comment ref="AE83" authorId="0" shapeId="0" xr:uid="{00000000-0006-0000-1600-000091000000}">
      <text>
        <r>
          <rPr>
            <sz val="10"/>
            <color rgb="FF000000"/>
            <rFont val="Arial"/>
            <scheme val="minor"/>
          </rPr>
          <t>CS20231130-Lyida</t>
        </r>
      </text>
    </comment>
    <comment ref="K84" authorId="0" shapeId="0" xr:uid="{00000000-0006-0000-1600-000092000000}">
      <text>
        <r>
          <rPr>
            <sz val="10"/>
            <color rgb="FF000000"/>
            <rFont val="Arial"/>
            <scheme val="minor"/>
          </rPr>
          <t>Name.: Ng Tze Yi
Hp: 0175567457</t>
        </r>
      </text>
    </comment>
    <comment ref="L84" authorId="0" shapeId="0" xr:uid="{00000000-0006-0000-1600-000093000000}">
      <text>
        <r>
          <rPr>
            <sz val="10"/>
            <color rgb="FF000000"/>
            <rFont val="Arial"/>
            <scheme val="minor"/>
          </rPr>
          <t>Name.: Ng Tze Yi
Hp: 0175567457</t>
        </r>
      </text>
    </comment>
    <comment ref="M84" authorId="0" shapeId="0" xr:uid="{00000000-0006-0000-1600-000094000000}">
      <text>
        <r>
          <rPr>
            <sz val="10"/>
            <color rgb="FF000000"/>
            <rFont val="Arial"/>
            <scheme val="minor"/>
          </rPr>
          <t>Name.: Ng Tze Yi
Hp: 0175567457</t>
        </r>
      </text>
    </comment>
    <comment ref="N84" authorId="0" shapeId="0" xr:uid="{00000000-0006-0000-1600-000095000000}">
      <text>
        <r>
          <rPr>
            <sz val="10"/>
            <color rgb="FF000000"/>
            <rFont val="Arial"/>
            <scheme val="minor"/>
          </rPr>
          <t>Name.: Ng Tze Yi
Hp: 0175567457</t>
        </r>
      </text>
    </comment>
    <comment ref="O84" authorId="0" shapeId="0" xr:uid="{00000000-0006-0000-1600-000096000000}">
      <text>
        <r>
          <rPr>
            <sz val="10"/>
            <color rgb="FF000000"/>
            <rFont val="Arial"/>
            <scheme val="minor"/>
          </rPr>
          <t>Name.: Ng Tze Yi
Hp: 0175567457</t>
        </r>
      </text>
    </comment>
    <comment ref="P84" authorId="0" shapeId="0" xr:uid="{00000000-0006-0000-1600-000097000000}">
      <text>
        <r>
          <rPr>
            <sz val="10"/>
            <color rgb="FF000000"/>
            <rFont val="Arial"/>
            <scheme val="minor"/>
          </rPr>
          <t>Name.: Ng Tze Yi
Hp: 0175567457</t>
        </r>
      </text>
    </comment>
    <comment ref="Q84" authorId="0" shapeId="0" xr:uid="{00000000-0006-0000-1600-000098000000}">
      <text>
        <r>
          <rPr>
            <sz val="10"/>
            <color rgb="FF000000"/>
            <rFont val="Arial"/>
            <scheme val="minor"/>
          </rPr>
          <t>Name.: Ng Tze Yi
Hp: 0175567457</t>
        </r>
      </text>
    </comment>
    <comment ref="Y84" authorId="0" shapeId="0" xr:uid="{00000000-0006-0000-1600-000099000000}">
      <text>
        <r>
          <rPr>
            <sz val="10"/>
            <color rgb="FF000000"/>
            <rFont val="Arial"/>
            <scheme val="minor"/>
          </rPr>
          <t>怡嬅 李</t>
        </r>
      </text>
    </comment>
    <comment ref="G85" authorId="0" shapeId="0" xr:uid="{00000000-0006-0000-1600-00009A000000}">
      <text>
        <r>
          <rPr>
            <sz val="10"/>
            <color rgb="FF000000"/>
            <rFont val="Arial"/>
            <scheme val="minor"/>
          </rPr>
          <t>Name. Nico Pua 0169953230</t>
        </r>
      </text>
    </comment>
    <comment ref="X85" authorId="0" shapeId="0" xr:uid="{00000000-0006-0000-1600-00009B000000}">
      <text>
        <r>
          <rPr>
            <sz val="10"/>
            <color rgb="FF000000"/>
            <rFont val="Arial"/>
            <scheme val="minor"/>
          </rPr>
          <t>CS20231120
Grace Escalante</t>
        </r>
      </text>
    </comment>
    <comment ref="P87" authorId="0" shapeId="0" xr:uid="{00000000-0006-0000-1600-00009C000000}">
      <text>
        <r>
          <rPr>
            <sz val="10"/>
            <color rgb="FF000000"/>
            <rFont val="Arial"/>
            <scheme val="minor"/>
          </rPr>
          <t>蔡佳璇</t>
        </r>
      </text>
    </comment>
    <comment ref="Q87" authorId="0" shapeId="0" xr:uid="{00000000-0006-0000-1600-00009D000000}">
      <text>
        <r>
          <rPr>
            <sz val="10"/>
            <color rgb="FF000000"/>
            <rFont val="Arial"/>
            <scheme val="minor"/>
          </rPr>
          <t>Anna Sobrepena</t>
        </r>
      </text>
    </comment>
    <comment ref="S87" authorId="0" shapeId="0" xr:uid="{00000000-0006-0000-1600-00009E000000}">
      <text>
        <r>
          <rPr>
            <sz val="10"/>
            <color rgb="FF000000"/>
            <rFont val="Arial"/>
            <scheme val="minor"/>
          </rPr>
          <t>Xian Yuin Low</t>
        </r>
      </text>
    </comment>
    <comment ref="V87" authorId="0" shapeId="0" xr:uid="{00000000-0006-0000-1600-00009F000000}">
      <text>
        <r>
          <rPr>
            <sz val="10"/>
            <color rgb="FF000000"/>
            <rFont val="Arial"/>
            <scheme val="minor"/>
          </rPr>
          <t>YUAN CHENG HOR</t>
        </r>
      </text>
    </comment>
    <comment ref="Z87" authorId="0" shapeId="0" xr:uid="{00000000-0006-0000-1600-0000A0000000}">
      <text>
        <r>
          <rPr>
            <sz val="10"/>
            <color rgb="FF000000"/>
            <rFont val="Arial"/>
            <scheme val="minor"/>
          </rPr>
          <t>大飞客人网红5278</t>
        </r>
      </text>
    </comment>
    <comment ref="Q88" authorId="0" shapeId="0" xr:uid="{00000000-0006-0000-1600-0000A1000000}">
      <text>
        <r>
          <rPr>
            <sz val="10"/>
            <color rgb="FF000000"/>
            <rFont val="Arial"/>
            <scheme val="minor"/>
          </rPr>
          <t>陳宋后蓁</t>
        </r>
      </text>
    </comment>
    <comment ref="Z88" authorId="0" shapeId="0" xr:uid="{00000000-0006-0000-1600-0000A2000000}">
      <text>
        <r>
          <rPr>
            <sz val="10"/>
            <color rgb="FF000000"/>
            <rFont val="Arial"/>
            <scheme val="minor"/>
          </rPr>
          <t>Date  17/8/23
Name. Ms Chong 
Hp. 0177133310</t>
        </r>
      </text>
    </comment>
    <comment ref="M89" authorId="0" shapeId="0" xr:uid="{00000000-0006-0000-1600-0000A3000000}">
      <text>
        <r>
          <rPr>
            <sz val="10"/>
            <color rgb="FF000000"/>
            <rFont val="Arial"/>
            <scheme val="minor"/>
          </rPr>
          <t>金蘭 陳</t>
        </r>
      </text>
    </comment>
    <comment ref="N89" authorId="0" shapeId="0" xr:uid="{00000000-0006-0000-1600-0000A4000000}">
      <text>
        <r>
          <rPr>
            <sz val="10"/>
            <color rgb="FF000000"/>
            <rFont val="Arial"/>
            <scheme val="minor"/>
          </rPr>
          <t>Hooi Yim Chng</t>
        </r>
      </text>
    </comment>
    <comment ref="B90" authorId="0" shapeId="0" xr:uid="{00000000-0006-0000-1600-0000A5000000}">
      <text>
        <r>
          <rPr>
            <sz val="10"/>
            <color rgb="FF000000"/>
            <rFont val="Arial"/>
            <scheme val="minor"/>
          </rPr>
          <t>Name. Nico Pua 0169953230</t>
        </r>
      </text>
    </comment>
    <comment ref="C90" authorId="0" shapeId="0" xr:uid="{00000000-0006-0000-1600-0000A6000000}">
      <text>
        <r>
          <rPr>
            <sz val="10"/>
            <color rgb="FF000000"/>
            <rFont val="Arial"/>
            <scheme val="minor"/>
          </rPr>
          <t>Name. Nico Pua 0169953230</t>
        </r>
      </text>
    </comment>
    <comment ref="Q90" authorId="0" shapeId="0" xr:uid="{00000000-0006-0000-1600-0000A7000000}">
      <text>
        <r>
          <rPr>
            <sz val="10"/>
            <color rgb="FF000000"/>
            <rFont val="Arial"/>
            <scheme val="minor"/>
          </rPr>
          <t>cham wah ng</t>
        </r>
      </text>
    </comment>
    <comment ref="T90" authorId="0" shapeId="0" xr:uid="{00000000-0006-0000-1600-0000A8000000}">
      <text>
        <r>
          <rPr>
            <sz val="10"/>
            <color rgb="FF000000"/>
            <rFont val="Arial"/>
            <scheme val="minor"/>
          </rPr>
          <t>CS20231119-Stephanie</t>
        </r>
      </text>
    </comment>
    <comment ref="AE90" authorId="0" shapeId="0" xr:uid="{00000000-0006-0000-1600-0000A9000000}">
      <text>
        <r>
          <rPr>
            <sz val="10"/>
            <color rgb="FF000000"/>
            <rFont val="Arial"/>
            <scheme val="minor"/>
          </rPr>
          <t>11/13アルファード
11/14-16ハイエース
11/29アルファード
11/30ハイエース</t>
        </r>
      </text>
    </comment>
    <comment ref="H92" authorId="0" shapeId="0" xr:uid="{00000000-0006-0000-1600-0000AA000000}">
      <text>
        <r>
          <rPr>
            <sz val="10"/>
            <color rgb="FF000000"/>
            <rFont val="Arial"/>
            <scheme val="minor"/>
          </rPr>
          <t>CS20231107-Zhi Yu Liau</t>
        </r>
      </text>
    </comment>
    <comment ref="I92" authorId="0" shapeId="0" xr:uid="{00000000-0006-0000-1600-0000AB000000}">
      <text>
        <r>
          <rPr>
            <sz val="10"/>
            <color rgb="FF000000"/>
            <rFont val="Arial"/>
            <scheme val="minor"/>
          </rPr>
          <t>CS20231107-Zhi Yu Liau</t>
        </r>
      </text>
    </comment>
    <comment ref="J92" authorId="0" shapeId="0" xr:uid="{00000000-0006-0000-1600-0000AC000000}">
      <text>
        <r>
          <rPr>
            <sz val="10"/>
            <color rgb="FF000000"/>
            <rFont val="Arial"/>
            <scheme val="minor"/>
          </rPr>
          <t>CS20231107-Zhi Yu Liau</t>
        </r>
      </text>
    </comment>
    <comment ref="I94" authorId="0" shapeId="0" xr:uid="{00000000-0006-0000-1600-0000AD000000}">
      <text>
        <r>
          <rPr>
            <sz val="10"/>
            <color rgb="FF000000"/>
            <rFont val="Arial"/>
            <scheme val="minor"/>
          </rPr>
          <t>怡君 劉</t>
        </r>
      </text>
    </comment>
    <comment ref="J94" authorId="0" shapeId="0" xr:uid="{00000000-0006-0000-1600-0000AE000000}">
      <text>
        <r>
          <rPr>
            <sz val="10"/>
            <color rgb="FF000000"/>
            <rFont val="Arial"/>
            <scheme val="minor"/>
          </rPr>
          <t>怡君 劉</t>
        </r>
      </text>
    </comment>
    <comment ref="K94" authorId="0" shapeId="0" xr:uid="{00000000-0006-0000-1600-0000AF000000}">
      <text>
        <r>
          <rPr>
            <sz val="10"/>
            <color rgb="FF000000"/>
            <rFont val="Arial"/>
            <scheme val="minor"/>
          </rPr>
          <t>SONGKRAN THIENNIEM</t>
        </r>
      </text>
    </comment>
    <comment ref="M94" authorId="0" shapeId="0" xr:uid="{00000000-0006-0000-1600-0000B0000000}">
      <text>
        <r>
          <rPr>
            <sz val="10"/>
            <color rgb="FF000000"/>
            <rFont val="Arial"/>
            <scheme val="minor"/>
          </rPr>
          <t>Name: Aaron Leong Kao Meng
H/P: 01116079606</t>
        </r>
      </text>
    </comment>
    <comment ref="N94" authorId="0" shapeId="0" xr:uid="{00000000-0006-0000-1600-0000B1000000}">
      <text>
        <r>
          <rPr>
            <sz val="10"/>
            <color rgb="FF000000"/>
            <rFont val="Arial"/>
            <scheme val="minor"/>
          </rPr>
          <t>Name: Aaron Leong Kao Meng
H/P: 01116079606</t>
        </r>
      </text>
    </comment>
    <comment ref="P94" authorId="0" shapeId="0" xr:uid="{00000000-0006-0000-1600-0000B2000000}">
      <text>
        <r>
          <rPr>
            <sz val="10"/>
            <color rgb="FF000000"/>
            <rFont val="Arial"/>
            <scheme val="minor"/>
          </rPr>
          <t>Name: Aaron Leong Kao Meng
H/P: 01116079606</t>
        </r>
      </text>
    </comment>
    <comment ref="Q94" authorId="0" shapeId="0" xr:uid="{00000000-0006-0000-1600-0000B3000000}">
      <text>
        <r>
          <rPr>
            <sz val="10"/>
            <color rgb="FF000000"/>
            <rFont val="Arial"/>
            <scheme val="minor"/>
          </rPr>
          <t>CS2023116-Duong-2</t>
        </r>
      </text>
    </comment>
    <comment ref="R94" authorId="0" shapeId="0" xr:uid="{00000000-0006-0000-1600-0000B4000000}">
      <text>
        <r>
          <rPr>
            <sz val="10"/>
            <color rgb="FF000000"/>
            <rFont val="Arial"/>
            <scheme val="minor"/>
          </rPr>
          <t>CS2023116-Duong-2</t>
        </r>
      </text>
    </comment>
    <comment ref="V94" authorId="0" shapeId="0" xr:uid="{00000000-0006-0000-1600-0000B5000000}">
      <text>
        <r>
          <rPr>
            <sz val="10"/>
            <color rgb="FF000000"/>
            <rFont val="Arial"/>
            <scheme val="minor"/>
          </rPr>
          <t>孫啟文</t>
        </r>
      </text>
    </comment>
    <comment ref="X94" authorId="0" shapeId="0" xr:uid="{00000000-0006-0000-1600-0000B6000000}">
      <text>
        <r>
          <rPr>
            <sz val="10"/>
            <color rgb="FF000000"/>
            <rFont val="Arial"/>
            <scheme val="minor"/>
          </rPr>
          <t>phoebe wang</t>
        </r>
      </text>
    </comment>
    <comment ref="Y94" authorId="0" shapeId="0" xr:uid="{00000000-0006-0000-1600-0000B7000000}">
      <text>
        <r>
          <rPr>
            <sz val="10"/>
            <color rgb="FF000000"/>
            <rFont val="Arial"/>
            <scheme val="minor"/>
          </rPr>
          <t>建廷 郭</t>
        </r>
      </text>
    </comment>
    <comment ref="AA94" authorId="0" shapeId="0" xr:uid="{00000000-0006-0000-1600-0000B8000000}">
      <text>
        <r>
          <rPr>
            <sz val="10"/>
            <color rgb="FF000000"/>
            <rFont val="Arial"/>
            <scheme val="minor"/>
          </rPr>
          <t>Name:Yap Kah Yip 
+60122928668</t>
        </r>
      </text>
    </comment>
    <comment ref="AE94" authorId="0" shapeId="0" xr:uid="{00000000-0006-0000-1600-0000B9000000}">
      <text>
        <r>
          <rPr>
            <sz val="10"/>
            <color rgb="FF000000"/>
            <rFont val="Arial"/>
            <scheme val="minor"/>
          </rPr>
          <t>Norasyidah Binti Lupot</t>
        </r>
      </text>
    </comment>
    <comment ref="U95" authorId="0" shapeId="0" xr:uid="{00000000-0006-0000-1600-0000BA000000}">
      <text>
        <r>
          <rPr>
            <sz val="10"/>
            <color rgb="FF000000"/>
            <rFont val="Arial"/>
            <scheme val="minor"/>
          </rPr>
          <t>宇和 張</t>
        </r>
      </text>
    </comment>
    <comment ref="AC95" authorId="0" shapeId="0" xr:uid="{00000000-0006-0000-1600-0000BB000000}">
      <text>
        <r>
          <rPr>
            <sz val="10"/>
            <color rgb="FF000000"/>
            <rFont val="Arial"/>
            <scheme val="minor"/>
          </rPr>
          <t>CS20231128-Jennifer</t>
        </r>
      </text>
    </comment>
    <comment ref="J96" authorId="0" shapeId="0" xr:uid="{00000000-0006-0000-1600-0000BC000000}">
      <text>
        <r>
          <rPr>
            <sz val="10"/>
            <color rgb="FF000000"/>
            <rFont val="Arial"/>
            <scheme val="minor"/>
          </rPr>
          <t>CS20231108-Claudia</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N14" authorId="0" shapeId="0" xr:uid="{00000000-0006-0000-1700-000001000000}">
      <text>
        <r>
          <rPr>
            <sz val="10"/>
            <color rgb="FF000000"/>
            <rFont val="Arial"/>
            <scheme val="minor"/>
          </rPr>
          <t>11:00~15:00半日包
４H 都内→元箱根</t>
        </r>
      </text>
    </comment>
    <comment ref="M15" authorId="0" shapeId="0" xr:uid="{00000000-0006-0000-1700-000002000000}">
      <text>
        <r>
          <rPr>
            <sz val="10"/>
            <color rgb="FF000000"/>
            <rFont val="Arial"/>
            <scheme val="minor"/>
          </rPr>
          <t>CY-23081010</t>
        </r>
      </text>
    </comment>
    <comment ref="N15" authorId="0" shapeId="0" xr:uid="{00000000-0006-0000-1700-000003000000}">
      <text>
        <r>
          <rPr>
            <sz val="10"/>
            <color rgb="FF000000"/>
            <rFont val="Arial"/>
            <scheme val="minor"/>
          </rPr>
          <t>CY-23081010</t>
        </r>
      </text>
    </comment>
    <comment ref="X15" authorId="0" shapeId="0" xr:uid="{00000000-0006-0000-1700-000004000000}">
      <text>
        <r>
          <rPr>
            <sz val="10"/>
            <color rgb="FF000000"/>
            <rFont val="Arial"/>
            <scheme val="minor"/>
          </rPr>
          <t>Lrene Tan</t>
        </r>
      </text>
    </comment>
    <comment ref="E20" authorId="0" shapeId="0" xr:uid="{00000000-0006-0000-1700-000005000000}">
      <text>
        <r>
          <rPr>
            <sz val="10"/>
            <color rgb="FF000000"/>
            <rFont val="Arial"/>
            <scheme val="minor"/>
          </rPr>
          <t>CS20231004</t>
        </r>
      </text>
    </comment>
    <comment ref="AA20" authorId="0" shapeId="0" xr:uid="{00000000-0006-0000-1700-000062000000}">
      <text>
        <r>
          <rPr>
            <sz val="10"/>
            <color rgb="FF000000"/>
            <rFont val="Arial"/>
            <scheme val="minor"/>
          </rPr>
          <t>需要17:00前回到公司结束
	-リュークリューク</t>
        </r>
      </text>
    </comment>
    <comment ref="C21" authorId="0" shapeId="0" xr:uid="{00000000-0006-0000-1700-000006000000}">
      <text>
        <r>
          <rPr>
            <sz val="10"/>
            <color rgb="FF000000"/>
            <rFont val="Arial"/>
            <scheme val="minor"/>
          </rPr>
          <t>SIU FUNG CHUI</t>
        </r>
      </text>
    </comment>
    <comment ref="F21" authorId="0" shapeId="0" xr:uid="{00000000-0006-0000-1700-000007000000}">
      <text>
        <r>
          <rPr>
            <sz val="10"/>
            <color rgb="FF000000"/>
            <rFont val="Arial"/>
            <scheme val="minor"/>
          </rPr>
          <t>張鳳儀</t>
        </r>
      </text>
    </comment>
    <comment ref="H21" authorId="0" shapeId="0" xr:uid="{00000000-0006-0000-1700-000008000000}">
      <text>
        <r>
          <rPr>
            <sz val="10"/>
            <color rgb="FF000000"/>
            <rFont val="Arial"/>
            <scheme val="minor"/>
          </rPr>
          <t>CS20231007
Jaceline Yeoh</t>
        </r>
      </text>
    </comment>
    <comment ref="K21" authorId="0" shapeId="0" xr:uid="{00000000-0006-0000-1700-000009000000}">
      <text>
        <r>
          <rPr>
            <sz val="10"/>
            <color rgb="FF000000"/>
            <rFont val="Arial"/>
            <scheme val="minor"/>
          </rPr>
          <t>張 永享</t>
        </r>
      </text>
    </comment>
    <comment ref="S21" authorId="0" shapeId="0" xr:uid="{00000000-0006-0000-1700-00000A000000}">
      <text>
        <r>
          <rPr>
            <sz val="10"/>
            <color rgb="FF000000"/>
            <rFont val="Arial"/>
            <scheme val="minor"/>
          </rPr>
          <t>芷玲 宋</t>
        </r>
      </text>
    </comment>
    <comment ref="T21" authorId="0" shapeId="0" xr:uid="{00000000-0006-0000-1700-00000B000000}">
      <text>
        <r>
          <rPr>
            <sz val="10"/>
            <color rgb="FF000000"/>
            <rFont val="Arial"/>
            <scheme val="minor"/>
          </rPr>
          <t>Nancy Tieu</t>
        </r>
      </text>
    </comment>
    <comment ref="Y21" authorId="0" shapeId="0" xr:uid="{00000000-0006-0000-1700-00000C000000}">
      <text>
        <r>
          <rPr>
            <sz val="10"/>
            <color rgb="FF000000"/>
            <rFont val="Arial"/>
            <scheme val="minor"/>
          </rPr>
          <t>CS20231019</t>
        </r>
      </text>
    </comment>
    <comment ref="AF21" authorId="0" shapeId="0" xr:uid="{00000000-0006-0000-1700-00000D000000}">
      <text>
        <r>
          <rPr>
            <sz val="10"/>
            <color rgb="FF000000"/>
            <rFont val="Arial"/>
            <scheme val="minor"/>
          </rPr>
          <t>Name. Nico Pua 0169953230</t>
        </r>
      </text>
    </comment>
    <comment ref="K23" authorId="0" shapeId="0" xr:uid="{00000000-0006-0000-1700-00000E000000}">
      <text>
        <r>
          <rPr>
            <sz val="10"/>
            <color rgb="FF000000"/>
            <rFont val="Arial"/>
            <scheme val="minor"/>
          </rPr>
          <t>珮璇 連</t>
        </r>
      </text>
    </comment>
    <comment ref="L23" authorId="0" shapeId="0" xr:uid="{00000000-0006-0000-1700-00000F000000}">
      <text>
        <r>
          <rPr>
            <sz val="10"/>
            <color rgb="FF000000"/>
            <rFont val="Arial"/>
            <scheme val="minor"/>
          </rPr>
          <t>11:00~15:00半日包
４H 都内→元箱根</t>
        </r>
      </text>
    </comment>
    <comment ref="B24" authorId="0" shapeId="0" xr:uid="{00000000-0006-0000-1700-000010000000}">
      <text>
        <r>
          <rPr>
            <sz val="10"/>
            <color rgb="FF000000"/>
            <rFont val="Arial"/>
            <scheme val="minor"/>
          </rPr>
          <t>ETS-231001-TT7</t>
        </r>
      </text>
    </comment>
    <comment ref="C24" authorId="0" shapeId="0" xr:uid="{00000000-0006-0000-1700-000011000000}">
      <text>
        <r>
          <rPr>
            <sz val="10"/>
            <color rgb="FF000000"/>
            <rFont val="Arial"/>
            <scheme val="minor"/>
          </rPr>
          <t>ETS-231001-TT7</t>
        </r>
      </text>
    </comment>
    <comment ref="D24" authorId="0" shapeId="0" xr:uid="{00000000-0006-0000-1700-000012000000}">
      <text>
        <r>
          <rPr>
            <sz val="10"/>
            <color rgb="FF000000"/>
            <rFont val="Arial"/>
            <scheme val="minor"/>
          </rPr>
          <t>ETS-231001-TT7</t>
        </r>
      </text>
    </comment>
    <comment ref="E24" authorId="0" shapeId="0" xr:uid="{00000000-0006-0000-1700-000013000000}">
      <text>
        <r>
          <rPr>
            <sz val="10"/>
            <color rgb="FF000000"/>
            <rFont val="Arial"/>
            <scheme val="minor"/>
          </rPr>
          <t>ETS-231001-TT7</t>
        </r>
      </text>
    </comment>
    <comment ref="F24" authorId="0" shapeId="0" xr:uid="{00000000-0006-0000-1700-000014000000}">
      <text>
        <r>
          <rPr>
            <sz val="10"/>
            <color rgb="FF000000"/>
            <rFont val="Arial"/>
            <scheme val="minor"/>
          </rPr>
          <t>ETS-231001-TT7</t>
        </r>
      </text>
    </comment>
    <comment ref="G24" authorId="0" shapeId="0" xr:uid="{00000000-0006-0000-1700-000015000000}">
      <text>
        <r>
          <rPr>
            <sz val="10"/>
            <color rgb="FF000000"/>
            <rFont val="Arial"/>
            <scheme val="minor"/>
          </rPr>
          <t>ETS-231001-TT7</t>
        </r>
      </text>
    </comment>
    <comment ref="H24" authorId="0" shapeId="0" xr:uid="{00000000-0006-0000-1700-000016000000}">
      <text>
        <r>
          <rPr>
            <sz val="10"/>
            <color rgb="FF000000"/>
            <rFont val="Arial"/>
            <scheme val="minor"/>
          </rPr>
          <t>ETS-231001-TT7</t>
        </r>
      </text>
    </comment>
    <comment ref="D25" authorId="0" shapeId="0" xr:uid="{00000000-0006-0000-1700-000017000000}">
      <text>
        <r>
          <rPr>
            <sz val="10"/>
            <color rgb="FF000000"/>
            <rFont val="Arial"/>
            <scheme val="minor"/>
          </rPr>
          <t>ETS-231001-TKT7</t>
        </r>
      </text>
    </comment>
    <comment ref="E25" authorId="0" shapeId="0" xr:uid="{00000000-0006-0000-1700-000018000000}">
      <text>
        <r>
          <rPr>
            <sz val="10"/>
            <color rgb="FF000000"/>
            <rFont val="Arial"/>
            <scheme val="minor"/>
          </rPr>
          <t>ETS-231001-TKT7</t>
        </r>
      </text>
    </comment>
    <comment ref="G25" authorId="0" shapeId="0" xr:uid="{00000000-0006-0000-1700-000019000000}">
      <text>
        <r>
          <rPr>
            <sz val="10"/>
            <color rgb="FF000000"/>
            <rFont val="Arial"/>
            <scheme val="minor"/>
          </rPr>
          <t>ETS-231001-TKT7</t>
        </r>
      </text>
    </comment>
    <comment ref="H25" authorId="0" shapeId="0" xr:uid="{00000000-0006-0000-1700-00001A000000}">
      <text>
        <r>
          <rPr>
            <sz val="10"/>
            <color rgb="FF000000"/>
            <rFont val="Arial"/>
            <scheme val="minor"/>
          </rPr>
          <t>ETS-231001-TKT7</t>
        </r>
      </text>
    </comment>
    <comment ref="O25" authorId="0" shapeId="0" xr:uid="{00000000-0006-0000-1700-00001B000000}">
      <text>
        <r>
          <rPr>
            <sz val="10"/>
            <color rgb="FF000000"/>
            <rFont val="Arial"/>
            <scheme val="minor"/>
          </rPr>
          <t>CS20231012-Susanne-2</t>
        </r>
      </text>
    </comment>
    <comment ref="Y25" authorId="0" shapeId="0" xr:uid="{00000000-0006-0000-1700-00001C000000}">
      <text>
        <r>
          <rPr>
            <sz val="10"/>
            <color rgb="FF000000"/>
            <rFont val="Arial"/>
            <scheme val="minor"/>
          </rPr>
          <t>Mark Doi</t>
        </r>
      </text>
    </comment>
    <comment ref="H28" authorId="0" shapeId="0" xr:uid="{00000000-0006-0000-1700-00001D000000}">
      <text>
        <r>
          <rPr>
            <sz val="10"/>
            <color rgb="FF000000"/>
            <rFont val="Arial"/>
            <scheme val="minor"/>
          </rPr>
          <t>CS20231007</t>
        </r>
      </text>
    </comment>
    <comment ref="Y28" authorId="0" shapeId="0" xr:uid="{00000000-0006-0000-1700-00001E000000}">
      <text>
        <r>
          <rPr>
            <sz val="10"/>
            <color rgb="FF000000"/>
            <rFont val="Arial"/>
            <scheme val="minor"/>
          </rPr>
          <t>Lrene Tan</t>
        </r>
      </text>
    </comment>
    <comment ref="AE28" authorId="0" shapeId="0" xr:uid="{00000000-0006-0000-1700-00001F000000}">
      <text>
        <r>
          <rPr>
            <sz val="10"/>
            <color rgb="FF000000"/>
            <rFont val="Arial"/>
            <scheme val="minor"/>
          </rPr>
          <t>ARMIN ZAPANTA</t>
        </r>
      </text>
    </comment>
    <comment ref="D29" authorId="0" shapeId="0" xr:uid="{00000000-0006-0000-1700-000020000000}">
      <text>
        <r>
          <rPr>
            <sz val="10"/>
            <color rgb="FF000000"/>
            <rFont val="Arial"/>
            <scheme val="minor"/>
          </rPr>
          <t>CS20231003</t>
        </r>
      </text>
    </comment>
    <comment ref="K30" authorId="0" shapeId="0" xr:uid="{00000000-0006-0000-1700-000021000000}">
      <text>
        <r>
          <rPr>
            <sz val="10"/>
            <color rgb="FF000000"/>
            <rFont val="Arial"/>
            <scheme val="minor"/>
          </rPr>
          <t>CS20231010-Geoff</t>
        </r>
      </text>
    </comment>
    <comment ref="S30" authorId="0" shapeId="0" xr:uid="{00000000-0006-0000-1700-000022000000}">
      <text>
        <r>
          <rPr>
            <sz val="10"/>
            <color rgb="FF000000"/>
            <rFont val="Arial"/>
            <scheme val="minor"/>
          </rPr>
          <t>Jia Chinn Ung</t>
        </r>
      </text>
    </comment>
    <comment ref="AF30" authorId="0" shapeId="0" xr:uid="{00000000-0006-0000-1700-000023000000}">
      <text>
        <r>
          <rPr>
            <sz val="10"/>
            <color rgb="FF000000"/>
            <rFont val="Arial"/>
            <scheme val="minor"/>
          </rPr>
          <t>CS20231031-Lisa</t>
        </r>
      </text>
    </comment>
    <comment ref="X31" authorId="0" shapeId="0" xr:uid="{00000000-0006-0000-1700-000063000000}">
      <text>
        <r>
          <rPr>
            <sz val="10"/>
            <color rgb="FF000000"/>
            <rFont val="Arial"/>
            <scheme val="minor"/>
          </rPr>
          <t>姓名 Name :王惇儀，5大2小，海獅車
	-seiji kimura</t>
        </r>
      </text>
    </comment>
    <comment ref="AB32" authorId="0" shapeId="0" xr:uid="{00000000-0006-0000-1700-000024000000}">
      <text>
        <r>
          <rPr>
            <sz val="10"/>
            <color rgb="FF000000"/>
            <rFont val="Arial"/>
            <scheme val="minor"/>
          </rPr>
          <t>YUTING TSAI</t>
        </r>
      </text>
    </comment>
    <comment ref="B33" authorId="0" shapeId="0" xr:uid="{00000000-0006-0000-1700-000025000000}">
      <text>
        <r>
          <rPr>
            <sz val="10"/>
            <color rgb="FF000000"/>
            <rFont val="Arial"/>
            <scheme val="minor"/>
          </rPr>
          <t>Name. Sarah Ding Eng Eng
Hp+6590404033</t>
        </r>
      </text>
    </comment>
    <comment ref="G38" authorId="0" shapeId="0" xr:uid="{00000000-0006-0000-1700-000026000000}">
      <text>
        <r>
          <rPr>
            <sz val="10"/>
            <color rgb="FF000000"/>
            <rFont val="Arial"/>
            <scheme val="minor"/>
          </rPr>
          <t>YuTing Chiu</t>
        </r>
      </text>
    </comment>
    <comment ref="G44" authorId="0" shapeId="0" xr:uid="{00000000-0006-0000-1700-000027000000}">
      <text>
        <r>
          <rPr>
            <sz val="10"/>
            <color rgb="FF000000"/>
            <rFont val="Arial"/>
            <scheme val="minor"/>
          </rPr>
          <t>胡宇欽</t>
        </r>
      </text>
    </comment>
    <comment ref="M44" authorId="0" shapeId="0" xr:uid="{00000000-0006-0000-1700-000028000000}">
      <text>
        <r>
          <rPr>
            <sz val="10"/>
            <color rgb="FF000000"/>
            <rFont val="Arial"/>
            <scheme val="minor"/>
          </rPr>
          <t>CS20231012</t>
        </r>
      </text>
    </comment>
    <comment ref="V45" authorId="0" shapeId="0" xr:uid="{00000000-0006-0000-1700-000029000000}">
      <text>
        <r>
          <rPr>
            <sz val="10"/>
            <color rgb="FF000000"/>
            <rFont val="Arial"/>
            <scheme val="minor"/>
          </rPr>
          <t>CS20231024
Mark Doi</t>
        </r>
      </text>
    </comment>
    <comment ref="W45" authorId="0" shapeId="0" xr:uid="{00000000-0006-0000-1700-00002A000000}">
      <text>
        <r>
          <rPr>
            <sz val="10"/>
            <color rgb="FF000000"/>
            <rFont val="Arial"/>
            <scheme val="minor"/>
          </rPr>
          <t>CS20231024</t>
        </r>
      </text>
    </comment>
    <comment ref="T46" authorId="0" shapeId="0" xr:uid="{00000000-0006-0000-1700-00002B000000}">
      <text>
        <r>
          <rPr>
            <sz val="10"/>
            <color rgb="FF000000"/>
            <rFont val="Arial"/>
            <scheme val="minor"/>
          </rPr>
          <t>CS20231019</t>
        </r>
      </text>
    </comment>
    <comment ref="AB46" authorId="0" shapeId="0" xr:uid="{00000000-0006-0000-1700-00002C000000}">
      <text>
        <r>
          <rPr>
            <sz val="10"/>
            <color rgb="FF000000"/>
            <rFont val="Arial"/>
            <scheme val="minor"/>
          </rPr>
          <t>YUTING TSAI</t>
        </r>
      </text>
    </comment>
    <comment ref="X54" authorId="0" shapeId="0" xr:uid="{00000000-0006-0000-1700-00002D000000}">
      <text>
        <r>
          <rPr>
            <sz val="10"/>
            <color rgb="FF000000"/>
            <rFont val="Arial"/>
            <scheme val="minor"/>
          </rPr>
          <t>CS20231024</t>
        </r>
      </text>
    </comment>
    <comment ref="B64" authorId="0" shapeId="0" xr:uid="{00000000-0006-0000-1700-00002E000000}">
      <text>
        <r>
          <rPr>
            <sz val="10"/>
            <color rgb="FF000000"/>
            <rFont val="Arial"/>
            <scheme val="minor"/>
          </rPr>
          <t>ETS-231001-TT7</t>
        </r>
      </text>
    </comment>
    <comment ref="C64" authorId="0" shapeId="0" xr:uid="{00000000-0006-0000-1700-00002F000000}">
      <text>
        <r>
          <rPr>
            <sz val="10"/>
            <color rgb="FF000000"/>
            <rFont val="Arial"/>
            <scheme val="minor"/>
          </rPr>
          <t>ETS-231001-TT7</t>
        </r>
      </text>
    </comment>
    <comment ref="D64" authorId="0" shapeId="0" xr:uid="{00000000-0006-0000-1700-000030000000}">
      <text>
        <r>
          <rPr>
            <sz val="10"/>
            <color rgb="FF000000"/>
            <rFont val="Arial"/>
            <scheme val="minor"/>
          </rPr>
          <t>ETS-231001-TT7</t>
        </r>
      </text>
    </comment>
    <comment ref="E64" authorId="0" shapeId="0" xr:uid="{00000000-0006-0000-1700-000031000000}">
      <text>
        <r>
          <rPr>
            <sz val="10"/>
            <color rgb="FF000000"/>
            <rFont val="Arial"/>
            <scheme val="minor"/>
          </rPr>
          <t>ETS-231001-TT7</t>
        </r>
      </text>
    </comment>
    <comment ref="F64" authorId="0" shapeId="0" xr:uid="{00000000-0006-0000-1700-000032000000}">
      <text>
        <r>
          <rPr>
            <sz val="10"/>
            <color rgb="FF000000"/>
            <rFont val="Arial"/>
            <scheme val="minor"/>
          </rPr>
          <t>ETS-231001-TT7</t>
        </r>
      </text>
    </comment>
    <comment ref="G64" authorId="0" shapeId="0" xr:uid="{00000000-0006-0000-1700-000033000000}">
      <text>
        <r>
          <rPr>
            <sz val="10"/>
            <color rgb="FF000000"/>
            <rFont val="Arial"/>
            <scheme val="minor"/>
          </rPr>
          <t>ETS-231001-TT7</t>
        </r>
      </text>
    </comment>
    <comment ref="H64" authorId="0" shapeId="0" xr:uid="{00000000-0006-0000-1700-000034000000}">
      <text>
        <r>
          <rPr>
            <sz val="10"/>
            <color rgb="FF000000"/>
            <rFont val="Arial"/>
            <scheme val="minor"/>
          </rPr>
          <t>ETS-231001-TT7</t>
        </r>
      </text>
    </comment>
    <comment ref="K64" authorId="0" shapeId="0" xr:uid="{00000000-0006-0000-1700-000035000000}">
      <text>
        <r>
          <rPr>
            <sz val="10"/>
            <color rgb="FF000000"/>
            <rFont val="Arial"/>
            <scheme val="minor"/>
          </rPr>
          <t>珮璇 連</t>
        </r>
      </text>
    </comment>
    <comment ref="M64" authorId="0" shapeId="0" xr:uid="{00000000-0006-0000-1700-000036000000}">
      <text>
        <r>
          <rPr>
            <sz val="10"/>
            <color rgb="FF000000"/>
            <rFont val="Arial"/>
            <scheme val="minor"/>
          </rPr>
          <t>CY-23081010</t>
        </r>
      </text>
    </comment>
    <comment ref="N64" authorId="0" shapeId="0" xr:uid="{00000000-0006-0000-1700-000037000000}">
      <text>
        <r>
          <rPr>
            <sz val="10"/>
            <color rgb="FF000000"/>
            <rFont val="Arial"/>
            <scheme val="minor"/>
          </rPr>
          <t>CY-23081010</t>
        </r>
      </text>
    </comment>
    <comment ref="AE64" authorId="0" shapeId="0" xr:uid="{00000000-0006-0000-1700-000038000000}">
      <text>
        <r>
          <rPr>
            <sz val="10"/>
            <color rgb="FF000000"/>
            <rFont val="Arial"/>
            <scheme val="minor"/>
          </rPr>
          <t>ARMIN ZAPANTA</t>
        </r>
      </text>
    </comment>
    <comment ref="AF64" authorId="0" shapeId="0" xr:uid="{00000000-0006-0000-1700-000039000000}">
      <text>
        <r>
          <rPr>
            <sz val="10"/>
            <color rgb="FF000000"/>
            <rFont val="Arial"/>
            <scheme val="minor"/>
          </rPr>
          <t>CS20231031-Lisa</t>
        </r>
      </text>
    </comment>
    <comment ref="AB66" authorId="0" shapeId="0" xr:uid="{00000000-0006-0000-1700-00003A000000}">
      <text>
        <r>
          <rPr>
            <sz val="10"/>
            <color rgb="FF000000"/>
            <rFont val="Arial"/>
            <scheme val="minor"/>
          </rPr>
          <t>YUTING TSAI</t>
        </r>
      </text>
    </comment>
    <comment ref="B67" authorId="0" shapeId="0" xr:uid="{00000000-0006-0000-1700-00003B000000}">
      <text>
        <r>
          <rPr>
            <sz val="10"/>
            <color rgb="FF000000"/>
            <rFont val="Arial"/>
            <scheme val="minor"/>
          </rPr>
          <t>Name. Sarah Ding Eng Eng
Hp+6590404033</t>
        </r>
      </text>
    </comment>
    <comment ref="H67" authorId="0" shapeId="0" xr:uid="{00000000-0006-0000-1700-00003C000000}">
      <text>
        <r>
          <rPr>
            <sz val="10"/>
            <color rgb="FF000000"/>
            <rFont val="Arial"/>
            <scheme val="minor"/>
          </rPr>
          <t>CS20231007</t>
        </r>
      </text>
    </comment>
    <comment ref="K67" authorId="0" shapeId="0" xr:uid="{00000000-0006-0000-1700-00003D000000}">
      <text>
        <r>
          <rPr>
            <sz val="10"/>
            <color rgb="FF000000"/>
            <rFont val="Arial"/>
            <scheme val="minor"/>
          </rPr>
          <t>張 永享</t>
        </r>
      </text>
    </comment>
    <comment ref="Z68" authorId="0" shapeId="0" xr:uid="{00000000-0006-0000-1700-00003E000000}">
      <text>
        <r>
          <rPr>
            <sz val="10"/>
            <color rgb="FF000000"/>
            <rFont val="Arial"/>
            <scheme val="minor"/>
          </rPr>
          <t>PO YAN CHUNG</t>
        </r>
      </text>
    </comment>
    <comment ref="AA68" authorId="0" shapeId="0" xr:uid="{00000000-0006-0000-1700-00003F000000}">
      <text>
        <r>
          <rPr>
            <sz val="10"/>
            <color rgb="FF000000"/>
            <rFont val="Arial"/>
            <scheme val="minor"/>
          </rPr>
          <t>PO YAN CHUNG</t>
        </r>
      </text>
    </comment>
    <comment ref="AB68" authorId="0" shapeId="0" xr:uid="{00000000-0006-0000-1700-000040000000}">
      <text>
        <r>
          <rPr>
            <sz val="10"/>
            <color rgb="FF000000"/>
            <rFont val="Arial"/>
            <scheme val="minor"/>
          </rPr>
          <t>PO YAN CHUNG</t>
        </r>
      </text>
    </comment>
    <comment ref="AC68" authorId="0" shapeId="0" xr:uid="{00000000-0006-0000-1700-000041000000}">
      <text>
        <r>
          <rPr>
            <sz val="10"/>
            <color rgb="FF000000"/>
            <rFont val="Arial"/>
            <scheme val="minor"/>
          </rPr>
          <t>PO YAN CHUNG</t>
        </r>
      </text>
    </comment>
    <comment ref="AD68" authorId="0" shapeId="0" xr:uid="{00000000-0006-0000-1700-000042000000}">
      <text>
        <r>
          <rPr>
            <sz val="10"/>
            <color rgb="FF000000"/>
            <rFont val="Arial"/>
            <scheme val="minor"/>
          </rPr>
          <t>PO YAN CHUNG</t>
        </r>
      </text>
    </comment>
    <comment ref="AE68" authorId="0" shapeId="0" xr:uid="{00000000-0006-0000-1700-000043000000}">
      <text>
        <r>
          <rPr>
            <sz val="10"/>
            <color rgb="FF000000"/>
            <rFont val="Arial"/>
            <scheme val="minor"/>
          </rPr>
          <t>PO YAN CHUNG</t>
        </r>
      </text>
    </comment>
    <comment ref="G71" authorId="0" shapeId="0" xr:uid="{00000000-0006-0000-1700-000044000000}">
      <text>
        <r>
          <rPr>
            <sz val="10"/>
            <color rgb="FF000000"/>
            <rFont val="Arial"/>
            <scheme val="minor"/>
          </rPr>
          <t>ETS-231001-TKT7</t>
        </r>
      </text>
    </comment>
    <comment ref="H71" authorId="0" shapeId="0" xr:uid="{00000000-0006-0000-1700-000045000000}">
      <text>
        <r>
          <rPr>
            <sz val="10"/>
            <color rgb="FF000000"/>
            <rFont val="Arial"/>
            <scheme val="minor"/>
          </rPr>
          <t>ETS-231001-TKT7</t>
        </r>
      </text>
    </comment>
    <comment ref="C77" authorId="0" shapeId="0" xr:uid="{00000000-0006-0000-1700-000046000000}">
      <text>
        <r>
          <rPr>
            <sz val="10"/>
            <color rgb="FF000000"/>
            <rFont val="Arial"/>
            <scheme val="minor"/>
          </rPr>
          <t>SIU FUNG CHUI</t>
        </r>
      </text>
    </comment>
    <comment ref="G78" authorId="0" shapeId="0" xr:uid="{00000000-0006-0000-1700-000047000000}">
      <text>
        <r>
          <rPr>
            <sz val="10"/>
            <color rgb="FF000000"/>
            <rFont val="Arial"/>
            <scheme val="minor"/>
          </rPr>
          <t>胡宇欽</t>
        </r>
      </text>
    </comment>
    <comment ref="T80" authorId="0" shapeId="0" xr:uid="{00000000-0006-0000-1700-000048000000}">
      <text>
        <r>
          <rPr>
            <sz val="10"/>
            <color rgb="FF000000"/>
            <rFont val="Arial"/>
            <scheme val="minor"/>
          </rPr>
          <t>Nancy Tieu</t>
        </r>
      </text>
    </comment>
    <comment ref="V80" authorId="0" shapeId="0" xr:uid="{00000000-0006-0000-1700-000049000000}">
      <text>
        <r>
          <rPr>
            <sz val="10"/>
            <color rgb="FF000000"/>
            <rFont val="Arial"/>
            <scheme val="minor"/>
          </rPr>
          <t>CS20231024
Mark Doi</t>
        </r>
      </text>
    </comment>
    <comment ref="W80" authorId="0" shapeId="0" xr:uid="{00000000-0006-0000-1700-00004A000000}">
      <text>
        <r>
          <rPr>
            <sz val="10"/>
            <color rgb="FF000000"/>
            <rFont val="Arial"/>
            <scheme val="minor"/>
          </rPr>
          <t>CS20231024</t>
        </r>
      </text>
    </comment>
    <comment ref="X80" authorId="0" shapeId="0" xr:uid="{00000000-0006-0000-1700-00004B000000}">
      <text>
        <r>
          <rPr>
            <sz val="10"/>
            <color rgb="FF000000"/>
            <rFont val="Arial"/>
            <scheme val="minor"/>
          </rPr>
          <t>CS20231024</t>
        </r>
      </text>
    </comment>
    <comment ref="H82" authorId="0" shapeId="0" xr:uid="{00000000-0006-0000-1700-00004C000000}">
      <text>
        <r>
          <rPr>
            <sz val="10"/>
            <color rgb="FF000000"/>
            <rFont val="Arial"/>
            <scheme val="minor"/>
          </rPr>
          <t>CS20231007</t>
        </r>
      </text>
    </comment>
    <comment ref="N82" authorId="0" shapeId="0" xr:uid="{00000000-0006-0000-1700-00004D000000}">
      <text>
        <r>
          <rPr>
            <sz val="10"/>
            <color rgb="FF000000"/>
            <rFont val="Arial"/>
            <scheme val="minor"/>
          </rPr>
          <t>11:00~15:00半日包
４H 都内→元箱根</t>
        </r>
      </text>
    </comment>
    <comment ref="O83" authorId="0" shapeId="0" xr:uid="{00000000-0006-0000-1700-00004E000000}">
      <text>
        <r>
          <rPr>
            <sz val="10"/>
            <color rgb="FF000000"/>
            <rFont val="Arial"/>
            <scheme val="minor"/>
          </rPr>
          <t>CS20231012-Susanne-2</t>
        </r>
      </text>
    </comment>
    <comment ref="T83" authorId="0" shapeId="0" xr:uid="{00000000-0006-0000-1700-00004F000000}">
      <text>
        <r>
          <rPr>
            <sz val="10"/>
            <color rgb="FF000000"/>
            <rFont val="Arial"/>
            <scheme val="minor"/>
          </rPr>
          <t>CS20231019</t>
        </r>
      </text>
    </comment>
    <comment ref="E84" authorId="0" shapeId="0" xr:uid="{00000000-0006-0000-1700-000050000000}">
      <text>
        <r>
          <rPr>
            <sz val="10"/>
            <color rgb="FF000000"/>
            <rFont val="Arial"/>
            <scheme val="minor"/>
          </rPr>
          <t>CS20231004</t>
        </r>
      </text>
    </comment>
    <comment ref="F84" authorId="0" shapeId="0" xr:uid="{00000000-0006-0000-1700-000051000000}">
      <text>
        <r>
          <rPr>
            <sz val="10"/>
            <color rgb="FF000000"/>
            <rFont val="Arial"/>
            <scheme val="minor"/>
          </rPr>
          <t>張鳳儀</t>
        </r>
      </text>
    </comment>
    <comment ref="K85" authorId="0" shapeId="0" xr:uid="{00000000-0006-0000-1700-000052000000}">
      <text>
        <r>
          <rPr>
            <sz val="10"/>
            <color rgb="FF000000"/>
            <rFont val="Arial"/>
            <scheme val="minor"/>
          </rPr>
          <t>CS20231010-Geoff</t>
        </r>
      </text>
    </comment>
    <comment ref="L85" authorId="0" shapeId="0" xr:uid="{00000000-0006-0000-1700-000053000000}">
      <text>
        <r>
          <rPr>
            <sz val="10"/>
            <color rgb="FF000000"/>
            <rFont val="Arial"/>
            <scheme val="minor"/>
          </rPr>
          <t>11:00~15:00半日包
４H 都内→元箱根</t>
        </r>
      </text>
    </comment>
    <comment ref="M85" authorId="0" shapeId="0" xr:uid="{00000000-0006-0000-1700-000054000000}">
      <text>
        <r>
          <rPr>
            <sz val="10"/>
            <color rgb="FF000000"/>
            <rFont val="Arial"/>
            <scheme val="minor"/>
          </rPr>
          <t>CS20231012</t>
        </r>
      </text>
    </comment>
    <comment ref="X85" authorId="0" shapeId="0" xr:uid="{00000000-0006-0000-1700-000055000000}">
      <text>
        <r>
          <rPr>
            <sz val="10"/>
            <color rgb="FF000000"/>
            <rFont val="Arial"/>
            <scheme val="minor"/>
          </rPr>
          <t>CS20231024</t>
        </r>
      </text>
    </comment>
    <comment ref="Y85" authorId="0" shapeId="0" xr:uid="{00000000-0006-0000-1700-000056000000}">
      <text>
        <r>
          <rPr>
            <sz val="10"/>
            <color rgb="FF000000"/>
            <rFont val="Arial"/>
            <scheme val="minor"/>
          </rPr>
          <t>Mark Doi</t>
        </r>
      </text>
    </comment>
    <comment ref="X86" authorId="0" shapeId="0" xr:uid="{00000000-0006-0000-1700-000057000000}">
      <text>
        <r>
          <rPr>
            <sz val="10"/>
            <color rgb="FF000000"/>
            <rFont val="Arial"/>
            <scheme val="minor"/>
          </rPr>
          <t>Lrene Tan</t>
        </r>
      </text>
    </comment>
    <comment ref="Y86" authorId="0" shapeId="0" xr:uid="{00000000-0006-0000-1700-000058000000}">
      <text>
        <r>
          <rPr>
            <sz val="10"/>
            <color rgb="FF000000"/>
            <rFont val="Arial"/>
            <scheme val="minor"/>
          </rPr>
          <t>Lrene Tan</t>
        </r>
      </text>
    </comment>
    <comment ref="AB86" authorId="0" shapeId="0" xr:uid="{00000000-0006-0000-1700-000059000000}">
      <text>
        <r>
          <rPr>
            <sz val="10"/>
            <color rgb="FF000000"/>
            <rFont val="Arial"/>
            <scheme val="minor"/>
          </rPr>
          <t>YUTING TSAI</t>
        </r>
      </text>
    </comment>
    <comment ref="D87" authorId="0" shapeId="0" xr:uid="{00000000-0006-0000-1700-00005A000000}">
      <text>
        <r>
          <rPr>
            <sz val="10"/>
            <color rgb="FF000000"/>
            <rFont val="Arial"/>
            <scheme val="minor"/>
          </rPr>
          <t>CS20231003</t>
        </r>
      </text>
    </comment>
    <comment ref="G87" authorId="0" shapeId="0" xr:uid="{00000000-0006-0000-1700-00005B000000}">
      <text>
        <r>
          <rPr>
            <sz val="10"/>
            <color rgb="FF000000"/>
            <rFont val="Arial"/>
            <scheme val="minor"/>
          </rPr>
          <t>郁涵 蘇</t>
        </r>
      </text>
    </comment>
    <comment ref="S88" authorId="0" shapeId="0" xr:uid="{00000000-0006-0000-1700-00005C000000}">
      <text>
        <r>
          <rPr>
            <sz val="10"/>
            <color rgb="FF000000"/>
            <rFont val="Arial"/>
            <scheme val="minor"/>
          </rPr>
          <t>芷玲 宋</t>
        </r>
      </text>
    </comment>
    <comment ref="S89" authorId="0" shapeId="0" xr:uid="{00000000-0006-0000-1700-00005D000000}">
      <text>
        <r>
          <rPr>
            <sz val="10"/>
            <color rgb="FF000000"/>
            <rFont val="Arial"/>
            <scheme val="minor"/>
          </rPr>
          <t>Jia Chinn Ung</t>
        </r>
      </text>
    </comment>
    <comment ref="Y89" authorId="0" shapeId="0" xr:uid="{00000000-0006-0000-1700-00005E000000}">
      <text>
        <r>
          <rPr>
            <sz val="10"/>
            <color rgb="FF000000"/>
            <rFont val="Arial"/>
            <scheme val="minor"/>
          </rPr>
          <t>CS20231019</t>
        </r>
      </text>
    </comment>
    <comment ref="X90" authorId="0" shapeId="0" xr:uid="{00000000-0006-0000-1700-00005F000000}">
      <text>
        <r>
          <rPr>
            <sz val="10"/>
            <color rgb="FF000000"/>
            <rFont val="Arial"/>
            <scheme val="minor"/>
          </rPr>
          <t>姓名 Name :王惇儀，5大2小，海獅車</t>
        </r>
      </text>
    </comment>
    <comment ref="Y90" authorId="0" shapeId="0" xr:uid="{00000000-0006-0000-1700-000060000000}">
      <text>
        <r>
          <rPr>
            <sz val="10"/>
            <color rgb="FF000000"/>
            <rFont val="Arial"/>
            <scheme val="minor"/>
          </rPr>
          <t>姓名 Name :王惇儀，5大2小，海獅車</t>
        </r>
      </text>
    </comment>
    <comment ref="G93" authorId="0" shapeId="0" xr:uid="{00000000-0006-0000-1700-000061000000}">
      <text>
        <r>
          <rPr>
            <sz val="10"/>
            <color rgb="FF000000"/>
            <rFont val="Arial"/>
            <scheme val="minor"/>
          </rPr>
          <t>YuTing Chiu</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AE16" authorId="0" shapeId="0" xr:uid="{00000000-0006-0000-1800-000001000000}">
      <text>
        <r>
          <rPr>
            <sz val="10"/>
            <color rgb="FF000000"/>
            <rFont val="Arial"/>
            <scheme val="minor"/>
          </rPr>
          <t>賴育倫</t>
        </r>
      </text>
    </comment>
    <comment ref="T18" authorId="0" shapeId="0" xr:uid="{00000000-0006-0000-1800-000002000000}">
      <text>
        <r>
          <rPr>
            <sz val="10"/>
            <color rgb="FF000000"/>
            <rFont val="Arial"/>
            <scheme val="minor"/>
          </rPr>
          <t>吳紫雯</t>
        </r>
      </text>
    </comment>
    <comment ref="S19" authorId="0" shapeId="0" xr:uid="{00000000-0006-0000-1800-000003000000}">
      <text>
        <r>
          <rPr>
            <sz val="10"/>
            <color rgb="FF000000"/>
            <rFont val="Arial"/>
            <scheme val="minor"/>
          </rPr>
          <t>ETS-230916-SS-TK6</t>
        </r>
      </text>
    </comment>
    <comment ref="T19" authorId="0" shapeId="0" xr:uid="{00000000-0006-0000-1800-000004000000}">
      <text>
        <r>
          <rPr>
            <sz val="10"/>
            <color rgb="FF000000"/>
            <rFont val="Arial"/>
            <scheme val="minor"/>
          </rPr>
          <t>ETS-230916-SS-TK6</t>
        </r>
      </text>
    </comment>
    <comment ref="U19" authorId="0" shapeId="0" xr:uid="{00000000-0006-0000-1800-000005000000}">
      <text>
        <r>
          <rPr>
            <sz val="10"/>
            <color rgb="FF000000"/>
            <rFont val="Arial"/>
            <scheme val="minor"/>
          </rPr>
          <t>ETS-230916-SS-TK6</t>
        </r>
      </text>
    </comment>
    <comment ref="V19" authorId="0" shapeId="0" xr:uid="{00000000-0006-0000-1800-000006000000}">
      <text>
        <r>
          <rPr>
            <sz val="10"/>
            <color rgb="FF000000"/>
            <rFont val="Arial"/>
            <scheme val="minor"/>
          </rPr>
          <t>ETS-230916-SS-TK6</t>
        </r>
      </text>
    </comment>
    <comment ref="W19" authorId="0" shapeId="0" xr:uid="{00000000-0006-0000-1800-000007000000}">
      <text>
        <r>
          <rPr>
            <sz val="10"/>
            <color rgb="FF000000"/>
            <rFont val="Arial"/>
            <scheme val="minor"/>
          </rPr>
          <t>ETS-230916-SS-TK6</t>
        </r>
      </text>
    </comment>
    <comment ref="E20" authorId="0" shapeId="0" xr:uid="{00000000-0006-0000-1800-000008000000}">
      <text>
        <r>
          <rPr>
            <sz val="10"/>
            <color rgb="FF000000"/>
            <rFont val="Arial"/>
            <scheme val="minor"/>
          </rPr>
          <t xml:space="preserve">CS20230904
Alyea Paskowski </t>
        </r>
      </text>
    </comment>
    <comment ref="AC20" authorId="0" shapeId="0" xr:uid="{00000000-0006-0000-1800-000009000000}">
      <text>
        <r>
          <rPr>
            <sz val="10"/>
            <color rgb="FF000000"/>
            <rFont val="Arial"/>
            <scheme val="minor"/>
          </rPr>
          <t>Lay Leng Png</t>
        </r>
      </text>
    </comment>
    <comment ref="F21" authorId="0" shapeId="0" xr:uid="{00000000-0006-0000-1800-00000A000000}">
      <text>
        <r>
          <rPr>
            <sz val="10"/>
            <color rgb="FF000000"/>
            <rFont val="Arial"/>
            <scheme val="minor"/>
          </rPr>
          <t>沁 林</t>
        </r>
      </text>
    </comment>
    <comment ref="H21" authorId="0" shapeId="0" xr:uid="{00000000-0006-0000-1800-00000B000000}">
      <text>
        <r>
          <rPr>
            <sz val="10"/>
            <color rgb="FF000000"/>
            <rFont val="Arial"/>
            <scheme val="minor"/>
          </rPr>
          <t>沁 林</t>
        </r>
      </text>
    </comment>
    <comment ref="O21" authorId="0" shapeId="0" xr:uid="{00000000-0006-0000-1800-00000C000000}">
      <text>
        <r>
          <rPr>
            <sz val="10"/>
            <color rgb="FF000000"/>
            <rFont val="Arial"/>
            <scheme val="minor"/>
          </rPr>
          <t>也可能＋多两小时用车</t>
        </r>
      </text>
    </comment>
    <comment ref="B23" authorId="0" shapeId="0" xr:uid="{00000000-0006-0000-1800-00000D000000}">
      <text>
        <r>
          <rPr>
            <sz val="10"/>
            <color rgb="FF000000"/>
            <rFont val="Arial"/>
            <scheme val="minor"/>
          </rPr>
          <t xml:space="preserve">JP Holiday
CS20230901
</t>
        </r>
      </text>
    </comment>
    <comment ref="C23" authorId="0" shapeId="0" xr:uid="{00000000-0006-0000-1800-00000E000000}">
      <text>
        <r>
          <rPr>
            <sz val="10"/>
            <color rgb="FF000000"/>
            <rFont val="Arial"/>
            <scheme val="minor"/>
          </rPr>
          <t xml:space="preserve">JP Holiday
CS20230901
</t>
        </r>
      </text>
    </comment>
    <comment ref="D23" authorId="0" shapeId="0" xr:uid="{00000000-0006-0000-1800-00000F000000}">
      <text>
        <r>
          <rPr>
            <sz val="10"/>
            <color rgb="FF000000"/>
            <rFont val="Arial"/>
            <scheme val="minor"/>
          </rPr>
          <t xml:space="preserve">JP Holiday
CS20230901
</t>
        </r>
      </text>
    </comment>
    <comment ref="F23" authorId="0" shapeId="0" xr:uid="{00000000-0006-0000-1800-000010000000}">
      <text>
        <r>
          <rPr>
            <sz val="10"/>
            <color rgb="FF000000"/>
            <rFont val="Arial"/>
            <scheme val="minor"/>
          </rPr>
          <t>客人姓名：Terence Ng  
国籍：新加坡  7 人 会说中文
电话: +65 97372887</t>
        </r>
      </text>
    </comment>
    <comment ref="G23" authorId="0" shapeId="0" xr:uid="{00000000-0006-0000-1800-000011000000}">
      <text>
        <r>
          <rPr>
            <sz val="10"/>
            <color rgb="FF000000"/>
            <rFont val="Arial"/>
            <scheme val="minor"/>
          </rPr>
          <t>客人姓名：Terence Ng  
国籍：新加坡  7 人 会说中文
电话: +65 97372887</t>
        </r>
      </text>
    </comment>
    <comment ref="H23" authorId="0" shapeId="0" xr:uid="{00000000-0006-0000-1800-000012000000}">
      <text>
        <r>
          <rPr>
            <sz val="10"/>
            <color rgb="FF000000"/>
            <rFont val="Arial"/>
            <scheme val="minor"/>
          </rPr>
          <t>客人姓名：Terence Ng  
国籍：新加坡  7 人 会说中文
电话: +65 97372887</t>
        </r>
      </text>
    </comment>
    <comment ref="I23" authorId="0" shapeId="0" xr:uid="{00000000-0006-0000-1800-000013000000}">
      <text>
        <r>
          <rPr>
            <sz val="10"/>
            <color rgb="FF000000"/>
            <rFont val="Arial"/>
            <scheme val="minor"/>
          </rPr>
          <t>客人姓名：Terence Ng  
国籍：新加坡  7 人 会说中文
电话: +65 97372887</t>
        </r>
      </text>
    </comment>
    <comment ref="H25" authorId="0" shapeId="0" xr:uid="{00000000-0006-0000-1800-000014000000}">
      <text>
        <r>
          <rPr>
            <sz val="10"/>
            <color rgb="FF000000"/>
            <rFont val="Arial"/>
            <scheme val="minor"/>
          </rPr>
          <t>昭緯 (ChaoWei) 江 (Chiang)</t>
        </r>
      </text>
    </comment>
    <comment ref="Y25" authorId="0" shapeId="0" xr:uid="{00000000-0006-0000-1800-000015000000}">
      <text>
        <r>
          <rPr>
            <sz val="10"/>
            <color rgb="FF000000"/>
            <rFont val="Arial"/>
            <scheme val="minor"/>
          </rPr>
          <t>CS20230924</t>
        </r>
      </text>
    </comment>
    <comment ref="AC25" authorId="0" shapeId="0" xr:uid="{00000000-0006-0000-1800-000016000000}">
      <text>
        <r>
          <rPr>
            <sz val="10"/>
            <color rgb="FF000000"/>
            <rFont val="Arial"/>
            <scheme val="minor"/>
          </rPr>
          <t xml:space="preserve">CS20230926
Johnny Lee      </t>
        </r>
      </text>
    </comment>
    <comment ref="AA29" authorId="0" shapeId="0" xr:uid="{00000000-0006-0000-1800-000017000000}">
      <text>
        <r>
          <rPr>
            <sz val="10"/>
            <color rgb="FF000000"/>
            <rFont val="Arial"/>
            <scheme val="minor"/>
          </rPr>
          <t xml:space="preserve">CS20230926
Johnny Lee      </t>
        </r>
      </text>
    </comment>
    <comment ref="D30" authorId="0" shapeId="0" xr:uid="{00000000-0006-0000-1800-000018000000}">
      <text>
        <r>
          <rPr>
            <sz val="10"/>
            <color rgb="FF000000"/>
            <rFont val="Arial"/>
            <scheme val="minor"/>
          </rPr>
          <t>YOON HEI WONG</t>
        </r>
      </text>
    </comment>
    <comment ref="M30" authorId="0" shapeId="0" xr:uid="{00000000-0006-0000-1800-000039000000}">
      <text>
        <r>
          <rPr>
            <sz val="10"/>
            <color rgb="FF000000"/>
            <rFont val="Arial"/>
            <scheme val="minor"/>
          </rPr>
          <t>ETS-230911-TT3
	-seiji kimura</t>
        </r>
      </text>
    </comment>
    <comment ref="E57" authorId="0" shapeId="0" xr:uid="{00000000-0006-0000-1800-000019000000}">
      <text>
        <r>
          <rPr>
            <sz val="10"/>
            <color rgb="FF000000"/>
            <rFont val="Arial"/>
            <scheme val="minor"/>
          </rPr>
          <t xml:space="preserve">CS20230904
Alyea Paskowski </t>
        </r>
      </text>
    </comment>
    <comment ref="AA57" authorId="0" shapeId="0" xr:uid="{00000000-0006-0000-1800-00001A000000}">
      <text>
        <r>
          <rPr>
            <sz val="10"/>
            <color rgb="FF000000"/>
            <rFont val="Arial"/>
            <scheme val="minor"/>
          </rPr>
          <t xml:space="preserve">CS20230926
Johnny Lee      </t>
        </r>
      </text>
    </comment>
    <comment ref="AC57" authorId="0" shapeId="0" xr:uid="{00000000-0006-0000-1800-00001B000000}">
      <text>
        <r>
          <rPr>
            <sz val="10"/>
            <color rgb="FF000000"/>
            <rFont val="Arial"/>
            <scheme val="minor"/>
          </rPr>
          <t>Lay Leng Png</t>
        </r>
      </text>
    </comment>
    <comment ref="D59" authorId="0" shapeId="0" xr:uid="{00000000-0006-0000-1800-00001C000000}">
      <text>
        <r>
          <rPr>
            <sz val="10"/>
            <color rgb="FF000000"/>
            <rFont val="Arial"/>
            <scheme val="minor"/>
          </rPr>
          <t>YOON HEI WONG</t>
        </r>
      </text>
    </comment>
    <comment ref="AC60" authorId="0" shapeId="0" xr:uid="{00000000-0006-0000-1800-00001D000000}">
      <text>
        <r>
          <rPr>
            <sz val="10"/>
            <color rgb="FF000000"/>
            <rFont val="Arial"/>
            <scheme val="minor"/>
          </rPr>
          <t xml:space="preserve">CS20230926
Johnny Lee      </t>
        </r>
      </text>
    </comment>
    <comment ref="F63" authorId="0" shapeId="0" xr:uid="{00000000-0006-0000-1800-00001E000000}">
      <text>
        <r>
          <rPr>
            <sz val="10"/>
            <color rgb="FF000000"/>
            <rFont val="Arial"/>
            <scheme val="minor"/>
          </rPr>
          <t>沁 林</t>
        </r>
      </text>
    </comment>
    <comment ref="T63" authorId="0" shapeId="0" xr:uid="{00000000-0006-0000-1800-00001F000000}">
      <text>
        <r>
          <rPr>
            <sz val="10"/>
            <color rgb="FF000000"/>
            <rFont val="Arial"/>
            <scheme val="minor"/>
          </rPr>
          <t>吳紫雯</t>
        </r>
      </text>
    </comment>
    <comment ref="H66" authorId="0" shapeId="0" xr:uid="{00000000-0006-0000-1800-000020000000}">
      <text>
        <r>
          <rPr>
            <sz val="10"/>
            <color rgb="FF000000"/>
            <rFont val="Arial"/>
            <scheme val="minor"/>
          </rPr>
          <t>昭緯 (ChaoWei) 江 (Chiang)</t>
        </r>
      </text>
    </comment>
    <comment ref="O73" authorId="0" shapeId="0" xr:uid="{00000000-0006-0000-1800-000021000000}">
      <text>
        <r>
          <rPr>
            <sz val="10"/>
            <color rgb="FF000000"/>
            <rFont val="Arial"/>
            <scheme val="minor"/>
          </rPr>
          <t>也可能＋多两小时用车</t>
        </r>
      </text>
    </comment>
    <comment ref="B78" authorId="0" shapeId="0" xr:uid="{00000000-0006-0000-1800-000022000000}">
      <text>
        <r>
          <rPr>
            <sz val="10"/>
            <color rgb="FF000000"/>
            <rFont val="Arial"/>
            <scheme val="minor"/>
          </rPr>
          <t xml:space="preserve">JP Holiday
CS20230901
</t>
        </r>
      </text>
    </comment>
    <comment ref="C78" authorId="0" shapeId="0" xr:uid="{00000000-0006-0000-1800-000023000000}">
      <text>
        <r>
          <rPr>
            <sz val="10"/>
            <color rgb="FF000000"/>
            <rFont val="Arial"/>
            <scheme val="minor"/>
          </rPr>
          <t xml:space="preserve">JP Holiday
CS20230901
</t>
        </r>
      </text>
    </comment>
    <comment ref="D78" authorId="0" shapeId="0" xr:uid="{00000000-0006-0000-1800-000024000000}">
      <text>
        <r>
          <rPr>
            <sz val="10"/>
            <color rgb="FF000000"/>
            <rFont val="Arial"/>
            <scheme val="minor"/>
          </rPr>
          <t xml:space="preserve">JP Holiday
CS20230901
</t>
        </r>
      </text>
    </comment>
    <comment ref="F78" authorId="0" shapeId="0" xr:uid="{00000000-0006-0000-1800-000025000000}">
      <text>
        <r>
          <rPr>
            <sz val="10"/>
            <color rgb="FF000000"/>
            <rFont val="Arial"/>
            <scheme val="minor"/>
          </rPr>
          <t>客人姓名：Terence Ng  
国籍：新加坡  7 人 会说中文
电话: +65 97372887</t>
        </r>
      </text>
    </comment>
    <comment ref="G78" authorId="0" shapeId="0" xr:uid="{00000000-0006-0000-1800-000026000000}">
      <text>
        <r>
          <rPr>
            <sz val="10"/>
            <color rgb="FF000000"/>
            <rFont val="Arial"/>
            <scheme val="minor"/>
          </rPr>
          <t>客人姓名：Terence Ng  
国籍：新加坡  7 人 会说中文
电话: +65 97372887</t>
        </r>
      </text>
    </comment>
    <comment ref="H78" authorId="0" shapeId="0" xr:uid="{00000000-0006-0000-1800-000027000000}">
      <text>
        <r>
          <rPr>
            <sz val="10"/>
            <color rgb="FF000000"/>
            <rFont val="Arial"/>
            <scheme val="minor"/>
          </rPr>
          <t>客人姓名：Terence Ng  
国籍：新加坡  7 人 会说中文
电话: +65 97372887</t>
        </r>
      </text>
    </comment>
    <comment ref="I78" authorId="0" shapeId="0" xr:uid="{00000000-0006-0000-1800-000028000000}">
      <text>
        <r>
          <rPr>
            <sz val="10"/>
            <color rgb="FF000000"/>
            <rFont val="Arial"/>
            <scheme val="minor"/>
          </rPr>
          <t>客人姓名：Terence Ng  
国籍：新加坡  7 人 会说中文
电话: +65 97372887</t>
        </r>
      </text>
    </comment>
    <comment ref="P78" authorId="0" shapeId="0" xr:uid="{00000000-0006-0000-1800-000029000000}">
      <text>
        <r>
          <rPr>
            <sz val="10"/>
            <color rgb="FF000000"/>
            <rFont val="Arial"/>
            <scheme val="minor"/>
          </rPr>
          <t>王品喬</t>
        </r>
      </text>
    </comment>
    <comment ref="Q78" authorId="0" shapeId="0" xr:uid="{00000000-0006-0000-1800-00002A000000}">
      <text>
        <r>
          <rPr>
            <sz val="10"/>
            <color rgb="FF000000"/>
            <rFont val="Arial"/>
            <scheme val="minor"/>
          </rPr>
          <t>王品喬</t>
        </r>
      </text>
    </comment>
    <comment ref="Y78" authorId="0" shapeId="0" xr:uid="{00000000-0006-0000-1800-00002B000000}">
      <text>
        <r>
          <rPr>
            <sz val="10"/>
            <color rgb="FF000000"/>
            <rFont val="Arial"/>
            <scheme val="minor"/>
          </rPr>
          <t>CS20230924</t>
        </r>
      </text>
    </comment>
    <comment ref="C79" authorId="0" shapeId="0" xr:uid="{00000000-0006-0000-1800-00002C000000}">
      <text>
        <r>
          <rPr>
            <sz val="10"/>
            <color rgb="FF000000"/>
            <rFont val="Arial"/>
            <scheme val="minor"/>
          </rPr>
          <t xml:space="preserve">JP Holiday
CS20230901
</t>
        </r>
      </text>
    </comment>
    <comment ref="S79" authorId="0" shapeId="0" xr:uid="{00000000-0006-0000-1800-00002D000000}">
      <text>
        <r>
          <rPr>
            <sz val="10"/>
            <color rgb="FF000000"/>
            <rFont val="Arial"/>
            <scheme val="minor"/>
          </rPr>
          <t>ETS-230916-SS-TK6</t>
        </r>
      </text>
    </comment>
    <comment ref="T79" authorId="0" shapeId="0" xr:uid="{00000000-0006-0000-1800-00002E000000}">
      <text>
        <r>
          <rPr>
            <sz val="10"/>
            <color rgb="FF000000"/>
            <rFont val="Arial"/>
            <scheme val="minor"/>
          </rPr>
          <t>ETS-230916-SS-TK6</t>
        </r>
      </text>
    </comment>
    <comment ref="U79" authorId="0" shapeId="0" xr:uid="{00000000-0006-0000-1800-00002F000000}">
      <text>
        <r>
          <rPr>
            <sz val="10"/>
            <color rgb="FF000000"/>
            <rFont val="Arial"/>
            <scheme val="minor"/>
          </rPr>
          <t>ETS-230916-SS-TK6</t>
        </r>
      </text>
    </comment>
    <comment ref="V79" authorId="0" shapeId="0" xr:uid="{00000000-0006-0000-1800-000030000000}">
      <text>
        <r>
          <rPr>
            <sz val="10"/>
            <color rgb="FF000000"/>
            <rFont val="Arial"/>
            <scheme val="minor"/>
          </rPr>
          <t>ETS-230916-SS-TK6</t>
        </r>
      </text>
    </comment>
    <comment ref="W79" authorId="0" shapeId="0" xr:uid="{00000000-0006-0000-1800-000031000000}">
      <text>
        <r>
          <rPr>
            <sz val="10"/>
            <color rgb="FF000000"/>
            <rFont val="Arial"/>
            <scheme val="minor"/>
          </rPr>
          <t>ETS-230916-SS-TK6</t>
        </r>
      </text>
    </comment>
    <comment ref="H80" authorId="0" shapeId="0" xr:uid="{00000000-0006-0000-1800-000032000000}">
      <text>
        <r>
          <rPr>
            <sz val="10"/>
            <color rgb="FF000000"/>
            <rFont val="Arial"/>
            <scheme val="minor"/>
          </rPr>
          <t>沁 林</t>
        </r>
      </text>
    </comment>
    <comment ref="P81" authorId="0" shapeId="0" xr:uid="{00000000-0006-0000-1800-000033000000}">
      <text>
        <r>
          <rPr>
            <sz val="10"/>
            <color rgb="FF000000"/>
            <rFont val="Arial"/>
            <scheme val="minor"/>
          </rPr>
          <t>ETS-230915-TK9</t>
        </r>
      </text>
    </comment>
    <comment ref="Q81" authorId="0" shapeId="0" xr:uid="{00000000-0006-0000-1800-000034000000}">
      <text>
        <r>
          <rPr>
            <sz val="10"/>
            <color rgb="FF000000"/>
            <rFont val="Arial"/>
            <scheme val="minor"/>
          </rPr>
          <t>ETS-230915-TK9</t>
        </r>
      </text>
    </comment>
    <comment ref="R81" authorId="0" shapeId="0" xr:uid="{00000000-0006-0000-1800-000035000000}">
      <text>
        <r>
          <rPr>
            <sz val="10"/>
            <color rgb="FF000000"/>
            <rFont val="Arial"/>
            <scheme val="minor"/>
          </rPr>
          <t>ETS-230915-TK9</t>
        </r>
      </text>
    </comment>
    <comment ref="S81" authorId="0" shapeId="0" xr:uid="{00000000-0006-0000-1800-000036000000}">
      <text>
        <r>
          <rPr>
            <sz val="10"/>
            <color rgb="FF000000"/>
            <rFont val="Arial"/>
            <scheme val="minor"/>
          </rPr>
          <t>ETS-230915-TK9</t>
        </r>
      </text>
    </comment>
    <comment ref="F84" authorId="0" shapeId="0" xr:uid="{00000000-0006-0000-1800-000037000000}">
      <text>
        <r>
          <rPr>
            <sz val="10"/>
            <color rgb="FF000000"/>
            <rFont val="Arial"/>
            <scheme val="minor"/>
          </rPr>
          <t xml:space="preserve">CS20230904
Alyea Paskowski </t>
        </r>
      </text>
    </comment>
    <comment ref="Y87" authorId="0" shapeId="0" xr:uid="{00000000-0006-0000-1800-000038000000}">
      <text>
        <r>
          <rPr>
            <sz val="10"/>
            <color rgb="FF000000"/>
            <rFont val="Arial"/>
            <scheme val="minor"/>
          </rPr>
          <t>馨瑩 鄒</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L4" authorId="0" shapeId="0" xr:uid="{00000000-0006-0000-1900-000001000000}">
      <text>
        <r>
          <rPr>
            <sz val="10"/>
            <color rgb="FF000000"/>
            <rFont val="Arial"/>
            <scheme val="minor"/>
          </rPr>
          <t>培云 蕭</t>
        </r>
      </text>
    </comment>
    <comment ref="AB15" authorId="0" shapeId="0" xr:uid="{00000000-0006-0000-1900-000002000000}">
      <text>
        <r>
          <rPr>
            <sz val="10"/>
            <color rgb="FF000000"/>
            <rFont val="Arial"/>
            <scheme val="minor"/>
          </rPr>
          <t>CS20230827</t>
        </r>
      </text>
    </comment>
    <comment ref="X18" authorId="0" shapeId="0" xr:uid="{00000000-0006-0000-1900-000003000000}">
      <text>
        <r>
          <rPr>
            <sz val="10"/>
            <color rgb="FF000000"/>
            <rFont val="Arial"/>
            <scheme val="minor"/>
          </rPr>
          <t>MINGKAI KO</t>
        </r>
      </text>
    </comment>
    <comment ref="T20" authorId="0" shapeId="0" xr:uid="{00000000-0006-0000-1900-000004000000}">
      <text>
        <r>
          <rPr>
            <sz val="10"/>
            <color rgb="FF000000"/>
            <rFont val="Arial"/>
            <scheme val="minor"/>
          </rPr>
          <t>林瑜姍</t>
        </r>
      </text>
    </comment>
    <comment ref="U20" authorId="0" shapeId="0" xr:uid="{00000000-0006-0000-1900-000005000000}">
      <text>
        <r>
          <rPr>
            <sz val="10"/>
            <color rgb="FF000000"/>
            <rFont val="Arial"/>
            <scheme val="minor"/>
          </rPr>
          <t>CHIUNG FENG CHANG</t>
        </r>
      </text>
    </comment>
    <comment ref="AE20" authorId="0" shapeId="0" xr:uid="{00000000-0006-0000-1900-000006000000}">
      <text>
        <r>
          <rPr>
            <sz val="10"/>
            <color rgb="FF000000"/>
            <rFont val="Arial"/>
            <scheme val="minor"/>
          </rPr>
          <t>SIU FAN NG</t>
        </r>
      </text>
    </comment>
    <comment ref="T21" authorId="0" shapeId="0" xr:uid="{00000000-0006-0000-1900-000007000000}">
      <text>
        <r>
          <rPr>
            <sz val="10"/>
            <color rgb="FF000000"/>
            <rFont val="Arial"/>
            <scheme val="minor"/>
          </rPr>
          <t>Angel lin</t>
        </r>
      </text>
    </comment>
    <comment ref="X21" authorId="0" shapeId="0" xr:uid="{00000000-0006-0000-1900-000008000000}">
      <text>
        <r>
          <rPr>
            <sz val="10"/>
            <color rgb="FF000000"/>
            <rFont val="Arial"/>
            <scheme val="minor"/>
          </rPr>
          <t>Irene Ma</t>
        </r>
      </text>
    </comment>
    <comment ref="J22" authorId="0" shapeId="0" xr:uid="{00000000-0006-0000-1900-000009000000}">
      <text>
        <r>
          <rPr>
            <sz val="10"/>
            <color rgb="FF000000"/>
            <rFont val="Arial"/>
            <scheme val="minor"/>
          </rPr>
          <t xml:space="preserve">阪東
</t>
        </r>
      </text>
    </comment>
    <comment ref="K22" authorId="0" shapeId="0" xr:uid="{00000000-0006-0000-1900-00000A000000}">
      <text>
        <r>
          <rPr>
            <sz val="10"/>
            <color rgb="FF000000"/>
            <rFont val="Arial"/>
            <scheme val="minor"/>
          </rPr>
          <t xml:space="preserve">阪東
</t>
        </r>
      </text>
    </comment>
    <comment ref="H23" authorId="0" shapeId="0" xr:uid="{00000000-0006-0000-1900-00000B000000}">
      <text>
        <r>
          <rPr>
            <sz val="10"/>
            <color rgb="FF000000"/>
            <rFont val="Arial"/>
            <scheme val="minor"/>
          </rPr>
          <t>''黃筱迪包車</t>
        </r>
      </text>
    </comment>
    <comment ref="I23" authorId="0" shapeId="0" xr:uid="{00000000-0006-0000-1900-00000C000000}">
      <text>
        <r>
          <rPr>
            <sz val="10"/>
            <color rgb="FF000000"/>
            <rFont val="Arial"/>
            <scheme val="minor"/>
          </rPr>
          <t>''黃筱迪包車</t>
        </r>
      </text>
    </comment>
    <comment ref="S23" authorId="0" shapeId="0" xr:uid="{00000000-0006-0000-1900-00000D000000}">
      <text>
        <r>
          <rPr>
            <sz val="10"/>
            <color rgb="FF000000"/>
            <rFont val="Arial"/>
            <scheme val="minor"/>
          </rPr>
          <t>顾科</t>
        </r>
      </text>
    </comment>
    <comment ref="V23" authorId="0" shapeId="0" xr:uid="{00000000-0006-0000-1900-00000E000000}">
      <text>
        <r>
          <rPr>
            <sz val="10"/>
            <color rgb="FF000000"/>
            <rFont val="Arial"/>
            <scheme val="minor"/>
          </rPr>
          <t>何思涵包車</t>
        </r>
      </text>
    </comment>
    <comment ref="W23" authorId="0" shapeId="0" xr:uid="{00000000-0006-0000-1900-00000F000000}">
      <text>
        <r>
          <rPr>
            <sz val="10"/>
            <color rgb="FF000000"/>
            <rFont val="Arial"/>
            <scheme val="minor"/>
          </rPr>
          <t>何思涵包車</t>
        </r>
      </text>
    </comment>
    <comment ref="AB23" authorId="0" shapeId="0" xr:uid="{00000000-0006-0000-1900-000010000000}">
      <text>
        <r>
          <rPr>
            <sz val="10"/>
            <color rgb="FF000000"/>
            <rFont val="Arial"/>
            <scheme val="minor"/>
          </rPr>
          <t>Chienhui Yang</t>
        </r>
      </text>
    </comment>
    <comment ref="P24" authorId="0" shapeId="0" xr:uid="{00000000-0006-0000-1900-000011000000}">
      <text>
        <r>
          <rPr>
            <sz val="10"/>
            <color rgb="FF000000"/>
            <rFont val="Arial"/>
            <scheme val="minor"/>
          </rPr>
          <t>Grand Tour Japan
○グループ名：Elena
○出発日　 ：2023年08月15日(火)
○車種　　: ハイエース</t>
        </r>
      </text>
    </comment>
    <comment ref="Y24" authorId="0" shapeId="0" xr:uid="{00000000-0006-0000-1900-000012000000}">
      <text>
        <r>
          <rPr>
            <sz val="10"/>
            <color rgb="FF000000"/>
            <rFont val="Arial"/>
            <scheme val="minor"/>
          </rPr>
          <t>Yuk Shan Kan</t>
        </r>
      </text>
    </comment>
    <comment ref="AE24" authorId="0" shapeId="0" xr:uid="{00000000-0006-0000-1900-000013000000}">
      <text>
        <r>
          <rPr>
            <sz val="10"/>
            <color rgb="FF000000"/>
            <rFont val="Arial"/>
            <scheme val="minor"/>
          </rPr>
          <t xml:space="preserve">Name. Edward Koo 0167788615
8pax 7 luggage </t>
        </r>
      </text>
    </comment>
    <comment ref="J25" authorId="0" shapeId="0" xr:uid="{00000000-0006-0000-1900-000014000000}">
      <text>
        <r>
          <rPr>
            <sz val="10"/>
            <color rgb="FF000000"/>
            <rFont val="Arial"/>
            <scheme val="minor"/>
          </rPr>
          <t>Pai Yan Leung</t>
        </r>
      </text>
    </comment>
    <comment ref="L25" authorId="0" shapeId="0" xr:uid="{00000000-0006-0000-1900-000015000000}">
      <text>
        <r>
          <rPr>
            <sz val="10"/>
            <color rgb="FF000000"/>
            <rFont val="Arial"/>
            <scheme val="minor"/>
          </rPr>
          <t>Fox Chien</t>
        </r>
      </text>
    </comment>
    <comment ref="V25" authorId="0" shapeId="0" xr:uid="{00000000-0006-0000-1900-000016000000}">
      <text>
        <r>
          <rPr>
            <sz val="10"/>
            <color rgb="FF000000"/>
            <rFont val="Arial"/>
            <scheme val="minor"/>
          </rPr>
          <t>張曜Mark包車</t>
        </r>
      </text>
    </comment>
    <comment ref="W25" authorId="0" shapeId="0" xr:uid="{00000000-0006-0000-1900-000017000000}">
      <text>
        <r>
          <rPr>
            <sz val="10"/>
            <color rgb="FF000000"/>
            <rFont val="Arial"/>
            <scheme val="minor"/>
          </rPr>
          <t>張曜Mark包車</t>
        </r>
      </text>
    </comment>
    <comment ref="O30" authorId="0" shapeId="0" xr:uid="{00000000-0006-0000-1900-000018000000}">
      <text>
        <r>
          <rPr>
            <sz val="10"/>
            <color rgb="FF000000"/>
            <rFont val="Arial"/>
            <scheme val="minor"/>
          </rPr>
          <t>暢遊株式會社</t>
        </r>
      </text>
    </comment>
    <comment ref="P30" authorId="0" shapeId="0" xr:uid="{00000000-0006-0000-1900-000019000000}">
      <text>
        <r>
          <rPr>
            <sz val="10"/>
            <color rgb="FF000000"/>
            <rFont val="Arial"/>
            <scheme val="minor"/>
          </rPr>
          <t>暢遊株式會社</t>
        </r>
      </text>
    </comment>
    <comment ref="Q30" authorId="0" shapeId="0" xr:uid="{00000000-0006-0000-1900-00001A000000}">
      <text>
        <r>
          <rPr>
            <sz val="10"/>
            <color rgb="FF000000"/>
            <rFont val="Arial"/>
            <scheme val="minor"/>
          </rPr>
          <t>暢遊株式會社</t>
        </r>
      </text>
    </comment>
    <comment ref="R30" authorId="0" shapeId="0" xr:uid="{00000000-0006-0000-1900-00001B000000}">
      <text>
        <r>
          <rPr>
            <sz val="10"/>
            <color rgb="FF000000"/>
            <rFont val="Arial"/>
            <scheme val="minor"/>
          </rPr>
          <t>暢遊株式會社</t>
        </r>
      </text>
    </comment>
    <comment ref="S30" authorId="0" shapeId="0" xr:uid="{00000000-0006-0000-1900-00001C000000}">
      <text>
        <r>
          <rPr>
            <sz val="10"/>
            <color rgb="FF000000"/>
            <rFont val="Arial"/>
            <scheme val="minor"/>
          </rPr>
          <t>暢遊株式會社</t>
        </r>
      </text>
    </comment>
    <comment ref="T30" authorId="0" shapeId="0" xr:uid="{00000000-0006-0000-1900-00001D000000}">
      <text>
        <r>
          <rPr>
            <sz val="10"/>
            <color rgb="FF000000"/>
            <rFont val="Arial"/>
            <scheme val="minor"/>
          </rPr>
          <t>暢遊株式會社</t>
        </r>
      </text>
    </comment>
    <comment ref="U30" authorId="0" shapeId="0" xr:uid="{00000000-0006-0000-1900-00001E000000}">
      <text>
        <r>
          <rPr>
            <sz val="10"/>
            <color rgb="FF000000"/>
            <rFont val="Arial"/>
            <scheme val="minor"/>
          </rPr>
          <t>暢遊株式會社</t>
        </r>
      </text>
    </comment>
    <comment ref="N31" authorId="0" shapeId="0" xr:uid="{00000000-0006-0000-1900-00001F000000}">
      <text>
        <r>
          <rPr>
            <sz val="10"/>
            <color rgb="FF000000"/>
            <rFont val="Arial"/>
            <scheme val="minor"/>
          </rPr>
          <t>株式会社MEIYA</t>
        </r>
      </text>
    </comment>
    <comment ref="S31" authorId="0" shapeId="0" xr:uid="{00000000-0006-0000-1900-000020000000}">
      <text>
        <r>
          <rPr>
            <sz val="10"/>
            <color rgb="FF000000"/>
            <rFont val="Arial"/>
            <scheme val="minor"/>
          </rPr>
          <t>Angle Lin</t>
        </r>
      </text>
    </comment>
    <comment ref="G33" authorId="0" shapeId="0" xr:uid="{00000000-0006-0000-1900-000021000000}">
      <text>
        <r>
          <rPr>
            <sz val="10"/>
            <color rgb="FF000000"/>
            <rFont val="Arial"/>
            <scheme val="minor"/>
          </rPr>
          <t>10/3接機10/6包車10/9送機</t>
        </r>
      </text>
    </comment>
    <comment ref="P33" authorId="0" shapeId="0" xr:uid="{00000000-0006-0000-1900-000022000000}">
      <text>
        <r>
          <rPr>
            <sz val="10"/>
            <color rgb="FF000000"/>
            <rFont val="Arial"/>
            <scheme val="minor"/>
          </rPr>
          <t>团号CS20230813-Penelope-樱华订单2-0727已发</t>
        </r>
      </text>
    </comment>
    <comment ref="N35" authorId="0" shapeId="0" xr:uid="{00000000-0006-0000-1900-000023000000}">
      <text>
        <r>
          <rPr>
            <sz val="10"/>
            <color rgb="FF000000"/>
            <rFont val="Arial"/>
            <scheme val="minor"/>
          </rPr>
          <t>团号CS20230813-Penelope-樱华订单1-0727已发</t>
        </r>
      </text>
    </comment>
    <comment ref="R44" authorId="0" shapeId="0" xr:uid="{00000000-0006-0000-1900-000024000000}">
      <text>
        <r>
          <rPr>
            <sz val="10"/>
            <color rgb="FF000000"/>
            <rFont val="Arial"/>
            <scheme val="minor"/>
          </rPr>
          <t>○グループ名：Elena
○出発日　 ：2023年08月17日(木)
○車種　　: ハイエース</t>
        </r>
      </text>
    </comment>
    <comment ref="S44" authorId="0" shapeId="0" xr:uid="{00000000-0006-0000-1900-000025000000}">
      <text>
        <r>
          <rPr>
            <sz val="10"/>
            <color rgb="FF000000"/>
            <rFont val="Arial"/>
            <scheme val="minor"/>
          </rPr>
          <t>○グループ名：Elena
○出発日　 ：2023年08月17日(木)
○車種　　: ハイエース</t>
        </r>
      </text>
    </comment>
    <comment ref="B46" authorId="0" shapeId="0" xr:uid="{00000000-0006-0000-1900-000026000000}">
      <text>
        <r>
          <rPr>
            <sz val="10"/>
            <color rgb="FF000000"/>
            <rFont val="Arial"/>
            <scheme val="minor"/>
          </rPr>
          <t>顾晨曦</t>
        </r>
      </text>
    </comment>
    <comment ref="AC48" authorId="0" shapeId="0" xr:uid="{00000000-0006-0000-1900-000027000000}">
      <text>
        <r>
          <rPr>
            <sz val="10"/>
            <color rgb="FF000000"/>
            <rFont val="Arial"/>
            <scheme val="minor"/>
          </rPr>
          <t>賴宜青</t>
        </r>
      </text>
    </comment>
    <comment ref="AE48" authorId="0" shapeId="0" xr:uid="{00000000-0006-0000-1900-000028000000}">
      <text>
        <r>
          <rPr>
            <sz val="10"/>
            <color rgb="FF000000"/>
            <rFont val="Arial"/>
            <scheme val="minor"/>
          </rPr>
          <t>高睿詩</t>
        </r>
      </text>
    </comment>
    <comment ref="I49" authorId="0" shapeId="0" xr:uid="{00000000-0006-0000-1900-000029000000}">
      <text>
        <r>
          <rPr>
            <sz val="10"/>
            <color rgb="FF000000"/>
            <rFont val="Arial"/>
            <scheme val="minor"/>
          </rPr>
          <t>世章 林</t>
        </r>
      </text>
    </comment>
    <comment ref="L52" authorId="0" shapeId="0" xr:uid="{00000000-0006-0000-1900-00002A000000}">
      <text>
        <r>
          <rPr>
            <sz val="10"/>
            <color rgb="FF000000"/>
            <rFont val="Arial"/>
            <scheme val="minor"/>
          </rPr>
          <t>蔡耀菱</t>
        </r>
      </text>
    </comment>
    <comment ref="Y52" authorId="0" shapeId="0" xr:uid="{00000000-0006-0000-1900-00002B000000}">
      <text>
        <r>
          <rPr>
            <sz val="10"/>
            <color rgb="FF000000"/>
            <rFont val="Arial"/>
            <scheme val="minor"/>
          </rPr>
          <t>CHING CHI LIN</t>
        </r>
      </text>
    </comment>
    <comment ref="Z53" authorId="0" shapeId="0" xr:uid="{00000000-0006-0000-1900-00002C000000}">
      <text>
        <r>
          <rPr>
            <sz val="10"/>
            <color rgb="FF000000"/>
            <rFont val="Arial"/>
            <scheme val="minor"/>
          </rPr>
          <t>Ida Ting</t>
        </r>
      </text>
    </comment>
    <comment ref="E56" authorId="0" shapeId="0" xr:uid="{00000000-0006-0000-1900-00002D000000}">
      <text>
        <r>
          <rPr>
            <sz val="10"/>
            <color rgb="FF000000"/>
            <rFont val="Arial"/>
            <scheme val="minor"/>
          </rPr>
          <t>顾晨曦</t>
        </r>
      </text>
    </comment>
    <comment ref="P61" authorId="0" shapeId="0" xr:uid="{00000000-0006-0000-1900-00002E000000}">
      <text>
        <r>
          <rPr>
            <sz val="10"/>
            <color rgb="FF000000"/>
            <rFont val="Arial"/>
            <scheme val="minor"/>
          </rPr>
          <t>王斐</t>
        </r>
      </text>
    </comment>
    <comment ref="Q61" authorId="0" shapeId="0" xr:uid="{00000000-0006-0000-1900-00002F000000}">
      <text>
        <r>
          <rPr>
            <sz val="10"/>
            <color rgb="FF000000"/>
            <rFont val="Arial"/>
            <scheme val="minor"/>
          </rPr>
          <t>王斐</t>
        </r>
      </text>
    </comment>
    <comment ref="U61" authorId="0" shapeId="0" xr:uid="{00000000-0006-0000-1900-000030000000}">
      <text>
        <r>
          <rPr>
            <sz val="10"/>
            <color rgb="FF000000"/>
            <rFont val="Arial"/>
            <scheme val="minor"/>
          </rPr>
          <t>王斐</t>
        </r>
      </text>
    </comment>
    <comment ref="I62" authorId="0" shapeId="0" xr:uid="{00000000-0006-0000-1900-000031000000}">
      <text>
        <r>
          <rPr>
            <sz val="10"/>
            <color rgb="FF000000"/>
            <rFont val="Arial"/>
            <scheme val="minor"/>
          </rPr>
          <t>世章 林</t>
        </r>
      </text>
    </comment>
    <comment ref="AB62" authorId="0" shapeId="0" xr:uid="{00000000-0006-0000-1900-000032000000}">
      <text>
        <r>
          <rPr>
            <sz val="10"/>
            <color rgb="FF000000"/>
            <rFont val="Arial"/>
            <scheme val="minor"/>
          </rPr>
          <t>Chienhui Yang</t>
        </r>
      </text>
    </comment>
    <comment ref="AE62" authorId="0" shapeId="0" xr:uid="{00000000-0006-0000-1900-000033000000}">
      <text>
        <r>
          <rPr>
            <sz val="10"/>
            <color rgb="FF000000"/>
            <rFont val="Arial"/>
            <scheme val="minor"/>
          </rPr>
          <t>SIU FAN NG</t>
        </r>
      </text>
    </comment>
    <comment ref="AB64" authorId="0" shapeId="0" xr:uid="{00000000-0006-0000-1900-000034000000}">
      <text>
        <r>
          <rPr>
            <sz val="10"/>
            <color rgb="FF000000"/>
            <rFont val="Arial"/>
            <scheme val="minor"/>
          </rPr>
          <t>CS20230827</t>
        </r>
      </text>
    </comment>
    <comment ref="P65" authorId="0" shapeId="0" xr:uid="{00000000-0006-0000-1900-000035000000}">
      <text>
        <r>
          <rPr>
            <sz val="10"/>
            <color rgb="FF000000"/>
            <rFont val="Arial"/>
            <scheme val="minor"/>
          </rPr>
          <t>Olivia Jaras</t>
        </r>
      </text>
    </comment>
    <comment ref="T65" authorId="0" shapeId="0" xr:uid="{00000000-0006-0000-1900-000036000000}">
      <text>
        <r>
          <rPr>
            <sz val="10"/>
            <color rgb="FF000000"/>
            <rFont val="Arial"/>
            <scheme val="minor"/>
          </rPr>
          <t>Angel lin</t>
        </r>
      </text>
    </comment>
    <comment ref="Y65" authorId="0" shapeId="0" xr:uid="{00000000-0006-0000-1900-000037000000}">
      <text>
        <r>
          <rPr>
            <sz val="10"/>
            <color rgb="FF000000"/>
            <rFont val="Arial"/>
            <scheme val="minor"/>
          </rPr>
          <t>CHING CHI LIN</t>
        </r>
      </text>
    </comment>
    <comment ref="X70" authorId="0" shapeId="0" xr:uid="{00000000-0006-0000-1900-000038000000}">
      <text>
        <r>
          <rPr>
            <sz val="10"/>
            <color rgb="FF000000"/>
            <rFont val="Arial"/>
            <scheme val="minor"/>
          </rPr>
          <t>Irene Ma</t>
        </r>
      </text>
    </comment>
    <comment ref="J71" authorId="0" shapeId="0" xr:uid="{00000000-0006-0000-1900-000039000000}">
      <text>
        <r>
          <rPr>
            <sz val="10"/>
            <color rgb="FF000000"/>
            <rFont val="Arial"/>
            <scheme val="minor"/>
          </rPr>
          <t>Pai Yan Leung</t>
        </r>
      </text>
    </comment>
    <comment ref="L71" authorId="0" shapeId="0" xr:uid="{00000000-0006-0000-1900-00003A000000}">
      <text>
        <r>
          <rPr>
            <sz val="10"/>
            <color rgb="FF000000"/>
            <rFont val="Arial"/>
            <scheme val="minor"/>
          </rPr>
          <t>培云 蕭</t>
        </r>
      </text>
    </comment>
    <comment ref="N71" authorId="0" shapeId="0" xr:uid="{00000000-0006-0000-1900-00003B000000}">
      <text>
        <r>
          <rPr>
            <sz val="10"/>
            <color rgb="FF000000"/>
            <rFont val="Arial"/>
            <scheme val="minor"/>
          </rPr>
          <t>团号CS20230813-Penelope-樱华订单1-0727已发</t>
        </r>
      </text>
    </comment>
    <comment ref="R71" authorId="0" shapeId="0" xr:uid="{00000000-0006-0000-1900-00003C000000}">
      <text>
        <r>
          <rPr>
            <sz val="10"/>
            <color rgb="FF000000"/>
            <rFont val="Arial"/>
            <scheme val="minor"/>
          </rPr>
          <t>王斐</t>
        </r>
      </text>
    </comment>
    <comment ref="S71" authorId="0" shapeId="0" xr:uid="{00000000-0006-0000-1900-00003D000000}">
      <text>
        <r>
          <rPr>
            <sz val="10"/>
            <color rgb="FF000000"/>
            <rFont val="Arial"/>
            <scheme val="minor"/>
          </rPr>
          <t>王斐</t>
        </r>
      </text>
    </comment>
    <comment ref="T71" authorId="0" shapeId="0" xr:uid="{00000000-0006-0000-1900-00003E000000}">
      <text>
        <r>
          <rPr>
            <sz val="10"/>
            <color rgb="FF000000"/>
            <rFont val="Arial"/>
            <scheme val="minor"/>
          </rPr>
          <t>王斐</t>
        </r>
      </text>
    </comment>
    <comment ref="U71" authorId="0" shapeId="0" xr:uid="{00000000-0006-0000-1900-00003F000000}">
      <text>
        <r>
          <rPr>
            <sz val="10"/>
            <color rgb="FF000000"/>
            <rFont val="Arial"/>
            <scheme val="minor"/>
          </rPr>
          <t>王斐</t>
        </r>
      </text>
    </comment>
    <comment ref="N76" authorId="0" shapeId="0" xr:uid="{00000000-0006-0000-1900-000040000000}">
      <text>
        <r>
          <rPr>
            <sz val="10"/>
            <color rgb="FF000000"/>
            <rFont val="Arial"/>
            <scheme val="minor"/>
          </rPr>
          <t>株式会社MEIYA</t>
        </r>
      </text>
    </comment>
    <comment ref="B80" authorId="0" shapeId="0" xr:uid="{00000000-0006-0000-1900-000041000000}">
      <text>
        <r>
          <rPr>
            <sz val="10"/>
            <color rgb="FF000000"/>
            <rFont val="Arial"/>
            <scheme val="minor"/>
          </rPr>
          <t>顾晨曦</t>
        </r>
      </text>
    </comment>
    <comment ref="C80" authorId="0" shapeId="0" xr:uid="{00000000-0006-0000-1900-000042000000}">
      <text>
        <r>
          <rPr>
            <sz val="10"/>
            <color rgb="FF000000"/>
            <rFont val="Arial"/>
            <scheme val="minor"/>
          </rPr>
          <t>顾晨曦</t>
        </r>
      </text>
    </comment>
    <comment ref="D80" authorId="0" shapeId="0" xr:uid="{00000000-0006-0000-1900-000043000000}">
      <text>
        <r>
          <rPr>
            <sz val="10"/>
            <color rgb="FF000000"/>
            <rFont val="Arial"/>
            <scheme val="minor"/>
          </rPr>
          <t>顾晨曦</t>
        </r>
      </text>
    </comment>
    <comment ref="E80" authorId="0" shapeId="0" xr:uid="{00000000-0006-0000-1900-000044000000}">
      <text>
        <r>
          <rPr>
            <sz val="10"/>
            <color rgb="FF000000"/>
            <rFont val="Arial"/>
            <scheme val="minor"/>
          </rPr>
          <t>顾晨曦</t>
        </r>
      </text>
    </comment>
    <comment ref="F80" authorId="0" shapeId="0" xr:uid="{00000000-0006-0000-1900-000045000000}">
      <text>
        <r>
          <rPr>
            <sz val="10"/>
            <color rgb="FF000000"/>
            <rFont val="Arial"/>
            <scheme val="minor"/>
          </rPr>
          <t>顾晨曦</t>
        </r>
      </text>
    </comment>
    <comment ref="L81" authorId="0" shapeId="0" xr:uid="{00000000-0006-0000-1900-000046000000}">
      <text>
        <r>
          <rPr>
            <sz val="10"/>
            <color rgb="FF000000"/>
            <rFont val="Arial"/>
            <scheme val="minor"/>
          </rPr>
          <t>Fox Chien</t>
        </r>
      </text>
    </comment>
    <comment ref="P81" authorId="0" shapeId="0" xr:uid="{00000000-0006-0000-1900-000047000000}">
      <text>
        <r>
          <rPr>
            <sz val="10"/>
            <color rgb="FF000000"/>
            <rFont val="Arial"/>
            <scheme val="minor"/>
          </rPr>
          <t>团号CS20230813-Penelope-樱华订单2-0727已发</t>
        </r>
      </text>
    </comment>
    <comment ref="U81" authorId="0" shapeId="0" xr:uid="{00000000-0006-0000-1900-000048000000}">
      <text>
        <r>
          <rPr>
            <sz val="10"/>
            <color rgb="FF000000"/>
            <rFont val="Arial"/>
            <scheme val="minor"/>
          </rPr>
          <t>CHIUNG FENG CHANG</t>
        </r>
      </text>
    </comment>
    <comment ref="AC81" authorId="0" shapeId="0" xr:uid="{00000000-0006-0000-1900-000049000000}">
      <text>
        <r>
          <rPr>
            <sz val="10"/>
            <color rgb="FF000000"/>
            <rFont val="Arial"/>
            <scheme val="minor"/>
          </rPr>
          <t xml:space="preserve">賴宜青包車
</t>
        </r>
      </text>
    </comment>
    <comment ref="AE81" authorId="0" shapeId="0" xr:uid="{00000000-0006-0000-1900-00004A000000}">
      <text>
        <r>
          <rPr>
            <sz val="10"/>
            <color rgb="FF000000"/>
            <rFont val="Arial"/>
            <scheme val="minor"/>
          </rPr>
          <t>高睿詩</t>
        </r>
      </text>
    </comment>
    <comment ref="V82" authorId="0" shapeId="0" xr:uid="{00000000-0006-0000-1900-00004B000000}">
      <text>
        <r>
          <rPr>
            <sz val="10"/>
            <color rgb="FF000000"/>
            <rFont val="Arial"/>
            <scheme val="minor"/>
          </rPr>
          <t>張曜Mark包車</t>
        </r>
      </text>
    </comment>
    <comment ref="W82" authorId="0" shapeId="0" xr:uid="{00000000-0006-0000-1900-00004C000000}">
      <text>
        <r>
          <rPr>
            <sz val="10"/>
            <color rgb="FF000000"/>
            <rFont val="Arial"/>
            <scheme val="minor"/>
          </rPr>
          <t>張曜Mark包車</t>
        </r>
      </text>
    </comment>
    <comment ref="X82" authorId="0" shapeId="0" xr:uid="{00000000-0006-0000-1900-00004D000000}">
      <text>
        <r>
          <rPr>
            <sz val="10"/>
            <color rgb="FF000000"/>
            <rFont val="Arial"/>
            <scheme val="minor"/>
          </rPr>
          <t>MINGKAI KO</t>
        </r>
      </text>
    </comment>
    <comment ref="I83" authorId="0" shapeId="0" xr:uid="{00000000-0006-0000-1900-00004E000000}">
      <text>
        <r>
          <rPr>
            <sz val="10"/>
            <color rgb="FF000000"/>
            <rFont val="Arial"/>
            <scheme val="minor"/>
          </rPr>
          <t>阪東回送</t>
        </r>
      </text>
    </comment>
    <comment ref="J83" authorId="0" shapeId="0" xr:uid="{00000000-0006-0000-1900-00004F000000}">
      <text>
        <r>
          <rPr>
            <sz val="10"/>
            <color rgb="FF000000"/>
            <rFont val="Arial"/>
            <scheme val="minor"/>
          </rPr>
          <t>阪東</t>
        </r>
      </text>
    </comment>
    <comment ref="K83" authorId="0" shapeId="0" xr:uid="{00000000-0006-0000-1900-000050000000}">
      <text>
        <r>
          <rPr>
            <sz val="10"/>
            <color rgb="FF000000"/>
            <rFont val="Arial"/>
            <scheme val="minor"/>
          </rPr>
          <t>阪東</t>
        </r>
      </text>
    </comment>
    <comment ref="L83" authorId="0" shapeId="0" xr:uid="{00000000-0006-0000-1900-000051000000}">
      <text>
        <r>
          <rPr>
            <sz val="10"/>
            <color rgb="FF000000"/>
            <rFont val="Arial"/>
            <scheme val="minor"/>
          </rPr>
          <t>阪東</t>
        </r>
      </text>
    </comment>
    <comment ref="M83" authorId="0" shapeId="0" xr:uid="{00000000-0006-0000-1900-000052000000}">
      <text>
        <r>
          <rPr>
            <sz val="10"/>
            <color rgb="FF000000"/>
            <rFont val="Arial"/>
            <scheme val="minor"/>
          </rPr>
          <t>阪東</t>
        </r>
      </text>
    </comment>
    <comment ref="N83" authorId="0" shapeId="0" xr:uid="{00000000-0006-0000-1900-000053000000}">
      <text>
        <r>
          <rPr>
            <sz val="10"/>
            <color rgb="FF000000"/>
            <rFont val="Arial"/>
            <scheme val="minor"/>
          </rPr>
          <t>阪東</t>
        </r>
      </text>
    </comment>
    <comment ref="Y83" authorId="0" shapeId="0" xr:uid="{00000000-0006-0000-1900-000054000000}">
      <text>
        <r>
          <rPr>
            <sz val="10"/>
            <color rgb="FF000000"/>
            <rFont val="Arial"/>
            <scheme val="minor"/>
          </rPr>
          <t>Yuk Shan Kan</t>
        </r>
      </text>
    </comment>
    <comment ref="AE83" authorId="0" shapeId="0" xr:uid="{00000000-0006-0000-1900-000055000000}">
      <text>
        <r>
          <rPr>
            <sz val="10"/>
            <color rgb="FF000000"/>
            <rFont val="Arial"/>
            <scheme val="minor"/>
          </rPr>
          <t xml:space="preserve">Name. Edward Koo 0167788615
8pax 7 luggage </t>
        </r>
      </text>
    </comment>
    <comment ref="N84" authorId="0" shapeId="0" xr:uid="{00000000-0006-0000-1900-000056000000}">
      <text>
        <r>
          <rPr>
            <sz val="10"/>
            <color rgb="FF000000"/>
            <rFont val="Arial"/>
            <scheme val="minor"/>
          </rPr>
          <t>阪東</t>
        </r>
      </text>
    </comment>
    <comment ref="B85" authorId="0" shapeId="0" xr:uid="{00000000-0006-0000-1900-000057000000}">
      <text>
        <r>
          <rPr>
            <sz val="10"/>
            <color rgb="FF000000"/>
            <rFont val="Arial"/>
            <scheme val="minor"/>
          </rPr>
          <t>顾晨曦</t>
        </r>
      </text>
    </comment>
    <comment ref="C85" authorId="0" shapeId="0" xr:uid="{00000000-0006-0000-1900-000058000000}">
      <text>
        <r>
          <rPr>
            <sz val="10"/>
            <color rgb="FF000000"/>
            <rFont val="Arial"/>
            <scheme val="minor"/>
          </rPr>
          <t>顾晨曦</t>
        </r>
      </text>
    </comment>
    <comment ref="D85" authorId="0" shapeId="0" xr:uid="{00000000-0006-0000-1900-000059000000}">
      <text>
        <r>
          <rPr>
            <sz val="10"/>
            <color rgb="FF000000"/>
            <rFont val="Arial"/>
            <scheme val="minor"/>
          </rPr>
          <t>顾晨曦</t>
        </r>
      </text>
    </comment>
    <comment ref="G86" authorId="0" shapeId="0" xr:uid="{00000000-0006-0000-1900-00005A000000}">
      <text>
        <r>
          <rPr>
            <sz val="10"/>
            <color rgb="FF000000"/>
            <rFont val="Arial"/>
            <scheme val="minor"/>
          </rPr>
          <t>10/3接機10/6包車10/9送機</t>
        </r>
      </text>
    </comment>
    <comment ref="H86" authorId="0" shapeId="0" xr:uid="{00000000-0006-0000-1900-00005B000000}">
      <text>
        <r>
          <rPr>
            <sz val="10"/>
            <color rgb="FF000000"/>
            <rFont val="Arial"/>
            <scheme val="minor"/>
          </rPr>
          <t xml:space="preserve">黃筱迪包車
</t>
        </r>
      </text>
    </comment>
    <comment ref="I86" authorId="0" shapeId="0" xr:uid="{00000000-0006-0000-1900-00005C000000}">
      <text>
        <r>
          <rPr>
            <sz val="10"/>
            <color rgb="FF000000"/>
            <rFont val="Arial"/>
            <scheme val="minor"/>
          </rPr>
          <t xml:space="preserve">黃筱迪包車
</t>
        </r>
      </text>
    </comment>
    <comment ref="T86" authorId="0" shapeId="0" xr:uid="{00000000-0006-0000-1900-00005D000000}">
      <text>
        <r>
          <rPr>
            <sz val="10"/>
            <color rgb="FF000000"/>
            <rFont val="Arial"/>
            <scheme val="minor"/>
          </rPr>
          <t>林瑜姍</t>
        </r>
      </text>
    </comment>
    <comment ref="V86" authorId="0" shapeId="0" xr:uid="{00000000-0006-0000-1900-00005E000000}">
      <text>
        <r>
          <rPr>
            <sz val="10"/>
            <color rgb="FF000000"/>
            <rFont val="Arial"/>
            <scheme val="minor"/>
          </rPr>
          <t>張曜Mark包車</t>
        </r>
      </text>
    </comment>
    <comment ref="W86" authorId="0" shapeId="0" xr:uid="{00000000-0006-0000-1900-00005F000000}">
      <text>
        <r>
          <rPr>
            <sz val="10"/>
            <color rgb="FF000000"/>
            <rFont val="Arial"/>
            <scheme val="minor"/>
          </rPr>
          <t>張曜Mark包車</t>
        </r>
      </text>
    </comment>
    <comment ref="V88" authorId="0" shapeId="0" xr:uid="{00000000-0006-0000-1900-000060000000}">
      <text>
        <r>
          <rPr>
            <sz val="10"/>
            <color rgb="FF000000"/>
            <rFont val="Arial"/>
            <scheme val="minor"/>
          </rPr>
          <t>何思涵包車</t>
        </r>
      </text>
    </comment>
    <comment ref="W88" authorId="0" shapeId="0" xr:uid="{00000000-0006-0000-1900-000061000000}">
      <text>
        <r>
          <rPr>
            <sz val="10"/>
            <color rgb="FF000000"/>
            <rFont val="Arial"/>
            <scheme val="minor"/>
          </rPr>
          <t>何思涵包車</t>
        </r>
      </text>
    </comment>
    <comment ref="AE88" authorId="0" shapeId="0" xr:uid="{00000000-0006-0000-1900-000062000000}">
      <text>
        <r>
          <rPr>
            <sz val="10"/>
            <color rgb="FF000000"/>
            <rFont val="Arial"/>
            <scheme val="minor"/>
          </rPr>
          <t xml:space="preserve">Name. Edward Koo 0167788615
8pax 7 luggage </t>
        </r>
      </text>
    </comment>
    <comment ref="K90" authorId="0" shapeId="0" xr:uid="{00000000-0006-0000-1900-000063000000}">
      <text>
        <r>
          <rPr>
            <sz val="10"/>
            <color rgb="FF000000"/>
            <rFont val="Arial"/>
            <scheme val="minor"/>
          </rPr>
          <t>宥融 沈</t>
        </r>
      </text>
    </comment>
    <comment ref="L90" authorId="0" shapeId="0" xr:uid="{00000000-0006-0000-1900-000064000000}">
      <text>
        <r>
          <rPr>
            <sz val="10"/>
            <color rgb="FF000000"/>
            <rFont val="Arial"/>
            <scheme val="minor"/>
          </rPr>
          <t>宥融 沈</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AC30" authorId="0" shapeId="0" xr:uid="{00000000-0006-0000-1A00-000001000000}">
      <text>
        <r>
          <rPr>
            <sz val="10"/>
            <color rgb="FF000000"/>
            <rFont val="Arial"/>
            <scheme val="minor"/>
          </rPr>
          <t>大阪乔峤</t>
        </r>
      </text>
    </comment>
    <comment ref="AD30" authorId="0" shapeId="0" xr:uid="{00000000-0006-0000-1A00-000002000000}">
      <text>
        <r>
          <rPr>
            <sz val="10"/>
            <color rgb="FF000000"/>
            <rFont val="Arial"/>
            <scheme val="minor"/>
          </rPr>
          <t>大阪乔峤</t>
        </r>
      </text>
    </comment>
    <comment ref="AE30" authorId="0" shapeId="0" xr:uid="{00000000-0006-0000-1A00-000003000000}">
      <text>
        <r>
          <rPr>
            <sz val="10"/>
            <color rgb="FF000000"/>
            <rFont val="Arial"/>
            <scheme val="minor"/>
          </rPr>
          <t>大阪乔峤</t>
        </r>
      </text>
    </comment>
    <comment ref="AC67" authorId="0" shapeId="0" xr:uid="{00000000-0006-0000-1A00-000004000000}">
      <text>
        <r>
          <rPr>
            <sz val="10"/>
            <color rgb="FF000000"/>
            <rFont val="Arial"/>
            <scheme val="minor"/>
          </rPr>
          <t>大阪乔峤</t>
        </r>
      </text>
    </comment>
    <comment ref="AD67" authorId="0" shapeId="0" xr:uid="{00000000-0006-0000-1A00-000005000000}">
      <text>
        <r>
          <rPr>
            <sz val="10"/>
            <color rgb="FF000000"/>
            <rFont val="Arial"/>
            <scheme val="minor"/>
          </rPr>
          <t>大阪乔峤</t>
        </r>
      </text>
    </comment>
    <comment ref="AE67" authorId="0" shapeId="0" xr:uid="{00000000-0006-0000-1A00-000006000000}">
      <text>
        <r>
          <rPr>
            <sz val="10"/>
            <color rgb="FF000000"/>
            <rFont val="Arial"/>
            <scheme val="minor"/>
          </rPr>
          <t>大阪乔峤</t>
        </r>
      </text>
    </comment>
    <comment ref="AD84" authorId="0" shapeId="0" xr:uid="{00000000-0006-0000-1A00-000007000000}">
      <text>
        <r>
          <rPr>
            <sz val="10"/>
            <color rgb="FF000000"/>
            <rFont val="Arial"/>
            <scheme val="minor"/>
          </rPr>
          <t>三個小時包車
15:00~18:00</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authors>
  <commentList>
    <comment ref="J4" authorId="0" shapeId="0" xr:uid="{00000000-0006-0000-1B00-000001000000}">
      <text>
        <r>
          <rPr>
            <sz val="10"/>
            <color rgb="FF000000"/>
            <rFont val="Arial"/>
            <scheme val="minor"/>
          </rPr>
          <t>10点30 三检</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
  </authors>
  <commentList>
    <comment ref="L4" authorId="0" shapeId="0" xr:uid="{00000000-0006-0000-1C00-000001000000}">
      <text>
        <r>
          <rPr>
            <sz val="10"/>
            <color rgb="FF000000"/>
            <rFont val="Arial"/>
            <scheme val="minor"/>
          </rPr>
          <t>9点之前送</t>
        </r>
      </text>
    </comment>
    <comment ref="M4" authorId="0" shapeId="0" xr:uid="{00000000-0006-0000-1C00-000002000000}">
      <text>
        <r>
          <rPr>
            <sz val="10"/>
            <color rgb="FF000000"/>
            <rFont val="Arial"/>
            <scheme val="minor"/>
          </rPr>
          <t>三检10点30</t>
        </r>
      </text>
    </comment>
    <comment ref="R4" authorId="0" shapeId="0" xr:uid="{00000000-0006-0000-1C00-000003000000}">
      <text>
        <r>
          <rPr>
            <sz val="10"/>
            <color rgb="FF000000"/>
            <rFont val="Arial"/>
            <scheme val="minor"/>
          </rPr>
          <t>三检10点30</t>
        </r>
      </text>
    </comment>
    <comment ref="T4" authorId="0" shapeId="0" xr:uid="{00000000-0006-0000-1C00-000004000000}">
      <text>
        <r>
          <rPr>
            <sz val="10"/>
            <color rgb="FF000000"/>
            <rFont val="Arial"/>
            <scheme val="minor"/>
          </rPr>
          <t>10点30三检</t>
        </r>
      </text>
    </comment>
    <comment ref="Y4" authorId="0" shapeId="0" xr:uid="{00000000-0006-0000-1C00-000005000000}">
      <text>
        <r>
          <rPr>
            <sz val="10"/>
            <color rgb="FF000000"/>
            <rFont val="Arial"/>
            <scheme val="minor"/>
          </rPr>
          <t>9点之前送</t>
        </r>
      </text>
    </comment>
    <comment ref="F22" authorId="0" shapeId="0" xr:uid="{00000000-0006-0000-1C00-000006000000}">
      <text>
        <r>
          <rPr>
            <sz val="10"/>
            <color rgb="FF000000"/>
            <rFont val="Arial"/>
            <scheme val="minor"/>
          </rPr>
          <t>腰伤</t>
        </r>
      </text>
    </comment>
    <comment ref="G22" authorId="0" shapeId="0" xr:uid="{00000000-0006-0000-1C00-000007000000}">
      <text>
        <r>
          <rPr>
            <sz val="10"/>
            <color rgb="FF000000"/>
            <rFont val="Arial"/>
            <scheme val="minor"/>
          </rPr>
          <t>腰伤</t>
        </r>
      </text>
    </comment>
    <comment ref="H22" authorId="0" shapeId="0" xr:uid="{00000000-0006-0000-1C00-000008000000}">
      <text>
        <r>
          <rPr>
            <sz val="10"/>
            <color rgb="FF000000"/>
            <rFont val="Arial"/>
            <scheme val="minor"/>
          </rPr>
          <t>腰伤</t>
        </r>
      </text>
    </comment>
    <comment ref="I22" authorId="0" shapeId="0" xr:uid="{00000000-0006-0000-1C00-000009000000}">
      <text>
        <r>
          <rPr>
            <sz val="10"/>
            <color rgb="FF000000"/>
            <rFont val="Arial"/>
            <scheme val="minor"/>
          </rPr>
          <t>腰伤</t>
        </r>
      </text>
    </comment>
    <comment ref="J22" authorId="0" shapeId="0" xr:uid="{00000000-0006-0000-1C00-00000A000000}">
      <text>
        <r>
          <rPr>
            <sz val="10"/>
            <color rgb="FF000000"/>
            <rFont val="Arial"/>
            <scheme val="minor"/>
          </rPr>
          <t>腰伤</t>
        </r>
      </text>
    </comment>
    <comment ref="K22" authorId="0" shapeId="0" xr:uid="{00000000-0006-0000-1C00-00000B000000}">
      <text>
        <r>
          <rPr>
            <sz val="10"/>
            <color rgb="FF000000"/>
            <rFont val="Arial"/>
            <scheme val="minor"/>
          </rPr>
          <t>腰伤</t>
        </r>
      </text>
    </comment>
    <comment ref="L22" authorId="0" shapeId="0" xr:uid="{00000000-0006-0000-1C00-00000C000000}">
      <text>
        <r>
          <rPr>
            <sz val="10"/>
            <color rgb="FF000000"/>
            <rFont val="Arial"/>
            <scheme val="minor"/>
          </rPr>
          <t>腰伤</t>
        </r>
      </text>
    </comment>
    <comment ref="M22" authorId="0" shapeId="0" xr:uid="{00000000-0006-0000-1C00-00000D000000}">
      <text>
        <r>
          <rPr>
            <sz val="10"/>
            <color rgb="FF000000"/>
            <rFont val="Arial"/>
            <scheme val="minor"/>
          </rPr>
          <t>腰伤</t>
        </r>
      </text>
    </comment>
    <comment ref="N22" authorId="0" shapeId="0" xr:uid="{00000000-0006-0000-1C00-00000E000000}">
      <text>
        <r>
          <rPr>
            <sz val="10"/>
            <color rgb="FF000000"/>
            <rFont val="Arial"/>
            <scheme val="minor"/>
          </rPr>
          <t>腰伤</t>
        </r>
      </text>
    </comment>
    <comment ref="O22" authorId="0" shapeId="0" xr:uid="{00000000-0006-0000-1C00-00000F000000}">
      <text>
        <r>
          <rPr>
            <sz val="10"/>
            <color rgb="FF000000"/>
            <rFont val="Arial"/>
            <scheme val="minor"/>
          </rPr>
          <t>腰伤</t>
        </r>
      </text>
    </comment>
    <comment ref="P22" authorId="0" shapeId="0" xr:uid="{00000000-0006-0000-1C00-000010000000}">
      <text>
        <r>
          <rPr>
            <sz val="10"/>
            <color rgb="FF000000"/>
            <rFont val="Arial"/>
            <scheme val="minor"/>
          </rPr>
          <t>腰伤</t>
        </r>
      </text>
    </comment>
    <comment ref="Q22" authorId="0" shapeId="0" xr:uid="{00000000-0006-0000-1C00-000011000000}">
      <text>
        <r>
          <rPr>
            <sz val="10"/>
            <color rgb="FF000000"/>
            <rFont val="Arial"/>
            <scheme val="minor"/>
          </rPr>
          <t>腰伤</t>
        </r>
      </text>
    </comment>
    <comment ref="L57" authorId="0" shapeId="0" xr:uid="{00000000-0006-0000-1C00-000012000000}">
      <text>
        <r>
          <rPr>
            <sz val="10"/>
            <color rgb="FF000000"/>
            <rFont val="Arial"/>
            <scheme val="minor"/>
          </rPr>
          <t>9点之前送</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
  </authors>
  <commentList>
    <comment ref="Y4" authorId="0" shapeId="0" xr:uid="{00000000-0006-0000-1D00-000001000000}">
      <text>
        <r>
          <rPr>
            <sz val="10"/>
            <color rgb="FF000000"/>
            <rFont val="Arial"/>
            <scheme val="minor"/>
          </rPr>
          <t>10点30</t>
        </r>
      </text>
    </comment>
    <comment ref="Z4" authorId="0" shapeId="0" xr:uid="{00000000-0006-0000-1D00-000002000000}">
      <text>
        <r>
          <rPr>
            <sz val="10"/>
            <color rgb="FF000000"/>
            <rFont val="Arial"/>
            <scheme val="minor"/>
          </rPr>
          <t>10点30</t>
        </r>
      </text>
    </comment>
    <comment ref="AA4" authorId="0" shapeId="0" xr:uid="{00000000-0006-0000-1D00-000003000000}">
      <text>
        <r>
          <rPr>
            <sz val="10"/>
            <color rgb="FF000000"/>
            <rFont val="Arial"/>
            <scheme val="minor"/>
          </rPr>
          <t>10点30</t>
        </r>
      </text>
    </comment>
    <comment ref="AB4" authorId="0" shapeId="0" xr:uid="{00000000-0006-0000-1D00-000004000000}">
      <text>
        <r>
          <rPr>
            <sz val="10"/>
            <color rgb="FF000000"/>
            <rFont val="Arial"/>
            <scheme val="minor"/>
          </rPr>
          <t>10点30第二台</t>
        </r>
      </text>
    </comment>
    <comment ref="AC4" authorId="0" shapeId="0" xr:uid="{00000000-0006-0000-1D00-000005000000}">
      <text>
        <r>
          <rPr>
            <sz val="10"/>
            <color rgb="FF000000"/>
            <rFont val="Arial"/>
            <scheme val="minor"/>
          </rPr>
          <t xml:space="preserve">10点30 </t>
        </r>
      </text>
    </comment>
    <comment ref="V5" authorId="0" shapeId="0" xr:uid="{00000000-0006-0000-1D00-000006000000}">
      <text>
        <r>
          <rPr>
            <sz val="10"/>
            <color rgb="FF000000"/>
            <rFont val="Arial"/>
            <scheme val="minor"/>
          </rPr>
          <t>10点30</t>
        </r>
      </text>
    </comment>
    <comment ref="Z5" authorId="0" shapeId="0" xr:uid="{00000000-0006-0000-1D00-000007000000}">
      <text>
        <r>
          <rPr>
            <sz val="10"/>
            <color rgb="FF000000"/>
            <rFont val="Arial"/>
            <scheme val="minor"/>
          </rPr>
          <t>13点</t>
        </r>
      </text>
    </comment>
    <comment ref="AA5" authorId="0" shapeId="0" xr:uid="{00000000-0006-0000-1D00-000008000000}">
      <text>
        <r>
          <rPr>
            <sz val="10"/>
            <color rgb="FF000000"/>
            <rFont val="Arial"/>
            <scheme val="minor"/>
          </rPr>
          <t>13点</t>
        </r>
      </text>
    </comment>
    <comment ref="AB5" authorId="0" shapeId="0" xr:uid="{00000000-0006-0000-1D00-000009000000}">
      <text>
        <r>
          <rPr>
            <sz val="10"/>
            <color rgb="FF000000"/>
            <rFont val="Arial"/>
            <scheme val="minor"/>
          </rPr>
          <t>13点</t>
        </r>
      </text>
    </comment>
    <comment ref="T6" authorId="0" shapeId="0" xr:uid="{00000000-0006-0000-1D00-00000A000000}">
      <text>
        <r>
          <rPr>
            <sz val="10"/>
            <color rgb="FF000000"/>
            <rFont val="Arial"/>
            <scheme val="minor"/>
          </rPr>
          <t>13点</t>
        </r>
      </text>
    </comment>
    <comment ref="V6" authorId="0" shapeId="0" xr:uid="{00000000-0006-0000-1D00-00000B000000}">
      <text>
        <r>
          <rPr>
            <sz val="10"/>
            <color rgb="FF000000"/>
            <rFont val="Arial"/>
            <scheme val="minor"/>
          </rPr>
          <t>13点</t>
        </r>
      </text>
    </comment>
    <comment ref="AB6" authorId="0" shapeId="0" xr:uid="{00000000-0006-0000-1D00-00000C000000}">
      <text>
        <r>
          <rPr>
            <sz val="10"/>
            <color rgb="FF000000"/>
            <rFont val="Arial"/>
            <scheme val="minor"/>
          </rPr>
          <t>9点第一台</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
  </authors>
  <commentList>
    <comment ref="G4" authorId="0" shapeId="0" xr:uid="{00000000-0006-0000-2200-000001000000}">
      <text>
        <r>
          <rPr>
            <sz val="10"/>
            <color rgb="FF000000"/>
            <rFont val="Arial"/>
            <scheme val="minor"/>
          </rPr>
          <t>原来王旭</t>
        </r>
      </text>
    </comment>
    <comment ref="H4" authorId="0" shapeId="0" xr:uid="{00000000-0006-0000-2200-000002000000}">
      <text>
        <r>
          <rPr>
            <sz val="10"/>
            <color rgb="FF000000"/>
            <rFont val="Arial"/>
            <scheme val="minor"/>
          </rPr>
          <t xml:space="preserve">原来王旭
</t>
        </r>
      </text>
    </comment>
    <comment ref="P4" authorId="0" shapeId="0" xr:uid="{00000000-0006-0000-2200-000003000000}">
      <text>
        <r>
          <rPr>
            <sz val="10"/>
            <color rgb="FF000000"/>
            <rFont val="Arial"/>
            <scheme val="minor"/>
          </rPr>
          <t xml:space="preserve">原来王旭
</t>
        </r>
      </text>
    </comment>
    <comment ref="V4" authorId="0" shapeId="0" xr:uid="{00000000-0006-0000-2200-000004000000}">
      <text>
        <r>
          <rPr>
            <sz val="10"/>
            <color rgb="FF000000"/>
            <rFont val="Arial"/>
            <scheme val="minor"/>
          </rPr>
          <t xml:space="preserve">原来王旭
</t>
        </r>
      </text>
    </comment>
    <comment ref="J6" authorId="0" shapeId="0" xr:uid="{00000000-0006-0000-2200-000005000000}">
      <text>
        <r>
          <rPr>
            <sz val="10"/>
            <color rgb="FF000000"/>
            <rFont val="Arial"/>
            <scheme val="minor"/>
          </rPr>
          <t xml:space="preserve">原定老管，北野已通知，老管未通知
</t>
        </r>
      </text>
    </comment>
    <comment ref="U6" authorId="0" shapeId="0" xr:uid="{00000000-0006-0000-2200-000006000000}">
      <text>
        <r>
          <rPr>
            <sz val="10"/>
            <color rgb="FF000000"/>
            <rFont val="Arial"/>
            <scheme val="minor"/>
          </rPr>
          <t>原定蔡</t>
        </r>
      </text>
    </comment>
    <comment ref="K7" authorId="0" shapeId="0" xr:uid="{00000000-0006-0000-2200-000007000000}">
      <text>
        <r>
          <rPr>
            <sz val="10"/>
            <color rgb="FF000000"/>
            <rFont val="Arial"/>
            <scheme val="minor"/>
          </rPr>
          <t>上午有约</t>
        </r>
      </text>
    </comment>
    <comment ref="E11" authorId="0" shapeId="0" xr:uid="{00000000-0006-0000-2200-000008000000}">
      <text>
        <r>
          <rPr>
            <sz val="10"/>
            <color rgb="FF000000"/>
            <rFont val="Arial"/>
            <scheme val="minor"/>
          </rPr>
          <t xml:space="preserve">原来王旭
</t>
        </r>
      </text>
    </comment>
    <comment ref="S11" authorId="0" shapeId="0" xr:uid="{00000000-0006-0000-2200-000009000000}">
      <text>
        <r>
          <rPr>
            <sz val="10"/>
            <color rgb="FF000000"/>
            <rFont val="Arial"/>
            <scheme val="minor"/>
          </rPr>
          <t xml:space="preserve">原定北野
</t>
        </r>
      </text>
    </comment>
    <comment ref="E12" authorId="0" shapeId="0" xr:uid="{00000000-0006-0000-2200-00000A000000}">
      <text>
        <r>
          <rPr>
            <sz val="10"/>
            <color rgb="FF000000"/>
            <rFont val="Arial"/>
            <scheme val="minor"/>
          </rPr>
          <t xml:space="preserve">原定崔凯
</t>
        </r>
      </text>
    </comment>
    <comment ref="L12" authorId="0" shapeId="0" xr:uid="{00000000-0006-0000-2200-00000B000000}">
      <text>
        <r>
          <rPr>
            <sz val="10"/>
            <color rgb="FF000000"/>
            <rFont val="Arial"/>
            <scheme val="minor"/>
          </rPr>
          <t>原定老管</t>
        </r>
      </text>
    </comment>
    <comment ref="S12" authorId="0" shapeId="0" xr:uid="{00000000-0006-0000-2200-00000C000000}">
      <text>
        <r>
          <rPr>
            <sz val="10"/>
            <color rgb="FF000000"/>
            <rFont val="Arial"/>
            <scheme val="minor"/>
          </rPr>
          <t xml:space="preserve">变动
</t>
        </r>
      </text>
    </comment>
    <comment ref="E13" authorId="0" shapeId="0" xr:uid="{00000000-0006-0000-2200-00000D000000}">
      <text>
        <r>
          <rPr>
            <sz val="10"/>
            <color rgb="FF000000"/>
            <rFont val="Arial"/>
            <scheme val="minor"/>
          </rPr>
          <t xml:space="preserve">
</t>
        </r>
      </text>
    </comment>
    <comment ref="L13" authorId="0" shapeId="0" xr:uid="{00000000-0006-0000-2200-00000E000000}">
      <text>
        <r>
          <rPr>
            <sz val="10"/>
            <color rgb="FF000000"/>
            <rFont val="Arial"/>
            <scheme val="minor"/>
          </rPr>
          <t>原定丁祎</t>
        </r>
      </text>
    </comment>
    <comment ref="S14" authorId="0" shapeId="0" xr:uid="{00000000-0006-0000-2200-00000F000000}">
      <text>
        <r>
          <rPr>
            <sz val="10"/>
            <color rgb="FF000000"/>
            <rFont val="Arial"/>
            <scheme val="minor"/>
          </rPr>
          <t xml:space="preserve">丁不确认
</t>
        </r>
      </text>
    </comment>
    <comment ref="M15" authorId="0" shapeId="0" xr:uid="{00000000-0006-0000-2200-000010000000}">
      <text>
        <r>
          <rPr>
            <sz val="10"/>
            <color rgb="FF000000"/>
            <rFont val="Arial"/>
            <scheme val="minor"/>
          </rPr>
          <t xml:space="preserve">
</t>
        </r>
      </text>
    </comment>
    <comment ref="M16" authorId="0" shapeId="0" xr:uid="{00000000-0006-0000-2200-000011000000}">
      <text>
        <r>
          <rPr>
            <sz val="10"/>
            <color rgb="FF000000"/>
            <rFont val="Arial"/>
            <scheme val="minor"/>
          </rPr>
          <t xml:space="preserve">原定老管
</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
  </authors>
  <commentList>
    <comment ref="K4" authorId="0" shapeId="0" xr:uid="{00000000-0006-0000-2300-000001000000}">
      <text>
        <r>
          <rPr>
            <sz val="10"/>
            <color rgb="FF000000"/>
            <rFont val="Arial"/>
            <scheme val="minor"/>
          </rPr>
          <t>9点前</t>
        </r>
      </text>
    </comment>
    <comment ref="N4" authorId="0" shapeId="0" xr:uid="{00000000-0006-0000-2300-000002000000}">
      <text>
        <r>
          <rPr>
            <sz val="10"/>
            <color rgb="FF000000"/>
            <rFont val="Arial"/>
            <scheme val="minor"/>
          </rPr>
          <t>9点前</t>
        </r>
      </text>
    </comment>
    <comment ref="S6" authorId="0" shapeId="0" xr:uid="{00000000-0006-0000-2300-000003000000}">
      <text>
        <r>
          <rPr>
            <sz val="10"/>
            <color rgb="FF000000"/>
            <rFont val="Arial"/>
            <scheme val="minor"/>
          </rPr>
          <t>13点</t>
        </r>
      </text>
    </comment>
    <comment ref="X6" authorId="0" shapeId="0" xr:uid="{00000000-0006-0000-2300-000004000000}">
      <text>
        <r>
          <rPr>
            <sz val="10"/>
            <color rgb="FF000000"/>
            <rFont val="Arial"/>
            <scheme val="minor"/>
          </rPr>
          <t>13点</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
  </authors>
  <commentList>
    <comment ref="P9" authorId="0" shapeId="0" xr:uid="{00000000-0006-0000-2400-000001000000}">
      <text>
        <r>
          <rPr>
            <sz val="10"/>
            <color rgb="FF000000"/>
            <rFont val="Arial"/>
            <scheme val="minor"/>
          </rPr>
          <t>お正月の為、+5000／人
	-並木潤</t>
        </r>
      </text>
    </comment>
    <comment ref="H234" authorId="0" shapeId="0" xr:uid="{00000000-0006-0000-2400-000002000000}">
      <text>
        <r>
          <rPr>
            <sz val="10"/>
            <color rgb="FF000000"/>
            <rFont val="Arial"/>
            <scheme val="minor"/>
          </rPr>
          <t>客様陽性キャンセル料10,000、運転手空港についた
	-並木潤</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
  </authors>
  <commentList>
    <comment ref="G49" authorId="0" shapeId="0" xr:uid="{00000000-0006-0000-2500-000004000000}">
      <text>
        <r>
          <rPr>
            <sz val="10"/>
            <color rgb="FF000000"/>
            <rFont val="Arial"/>
            <scheme val="minor"/>
          </rPr>
          <t>全包価額2万円精算済
	-並木潤</t>
        </r>
      </text>
    </comment>
    <comment ref="L474" authorId="0" shapeId="0" xr:uid="{00000000-0006-0000-2500-000006000000}">
      <text>
        <r>
          <rPr>
            <sz val="10"/>
            <color rgb="FF000000"/>
            <rFont val="Arial"/>
            <scheme val="minor"/>
          </rPr>
          <t>ETC料金なし
	-並木潤</t>
        </r>
      </text>
    </comment>
    <comment ref="G498" authorId="0" shapeId="0" xr:uid="{00000000-0006-0000-2500-000005000000}">
      <text>
        <r>
          <rPr>
            <sz val="10"/>
            <color rgb="FF000000"/>
            <rFont val="Arial"/>
            <scheme val="minor"/>
          </rPr>
          <t>超時費用を含む？
	-並木潤</t>
        </r>
      </text>
    </comment>
    <comment ref="T639" authorId="0" shapeId="0" xr:uid="{00000000-0006-0000-2500-000001000000}">
      <text>
        <r>
          <rPr>
            <sz val="10"/>
            <color rgb="FF000000"/>
            <rFont val="Arial"/>
            <scheme val="minor"/>
          </rPr>
          <t>含在总价中</t>
        </r>
      </text>
    </comment>
    <comment ref="T640" authorId="0" shapeId="0" xr:uid="{00000000-0006-0000-2500-000002000000}">
      <text>
        <r>
          <rPr>
            <sz val="10"/>
            <color rgb="FF000000"/>
            <rFont val="Arial"/>
            <scheme val="minor"/>
          </rPr>
          <t>￥21,400</t>
        </r>
      </text>
    </comment>
    <comment ref="T650" authorId="0" shapeId="0" xr:uid="{00000000-0006-0000-2500-000003000000}">
      <text>
        <r>
          <rPr>
            <sz val="10"/>
            <color rgb="FF000000"/>
            <rFont val="Arial"/>
            <scheme val="minor"/>
          </rPr>
          <t>￥21,400</t>
        </r>
      </text>
    </comment>
    <comment ref="T654" authorId="0" shapeId="0" xr:uid="{00000000-0006-0000-2500-000007000000}">
      <text>
        <r>
          <rPr>
            <sz val="10"/>
            <color rgb="FF000000"/>
            <rFont val="Arial"/>
            <scheme val="minor"/>
          </rPr>
          <t>ドライバー外泊、立替料金
	-並木潤</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
  </authors>
  <commentList>
    <comment ref="R18" authorId="0" shapeId="0" xr:uid="{00000000-0006-0000-2600-000002000000}">
      <text>
        <r>
          <rPr>
            <sz val="10"/>
            <color rgb="FF000000"/>
            <rFont val="Arial"/>
            <scheme val="minor"/>
          </rPr>
          <t>姜媛
	-seiji kimura</t>
        </r>
      </text>
    </comment>
    <comment ref="T27" authorId="0" shapeId="0" xr:uid="{00000000-0006-0000-2600-000001000000}">
      <text>
        <r>
          <rPr>
            <sz val="10"/>
            <color rgb="FF000000"/>
            <rFont val="Arial"/>
            <scheme val="minor"/>
          </rPr>
          <t>中间不能派单，有事</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
  </authors>
  <commentList>
    <comment ref="V2" authorId="0" shapeId="0" xr:uid="{00000000-0006-0000-2700-000001000000}">
      <text>
        <r>
          <rPr>
            <sz val="10"/>
            <color rgb="FF000000"/>
            <rFont val="Arial"/>
            <scheme val="minor"/>
          </rPr>
          <t>长距离</t>
        </r>
      </text>
    </comment>
    <comment ref="N556" authorId="0" shapeId="0" xr:uid="{00000000-0006-0000-2700-000002000000}">
      <text>
        <r>
          <rPr>
            <sz val="10"/>
            <color rgb="FF000000"/>
            <rFont val="Arial"/>
            <scheme val="minor"/>
          </rPr>
          <t>29日6人工资</t>
        </r>
      </text>
    </comment>
    <comment ref="N557" authorId="0" shapeId="0" xr:uid="{00000000-0006-0000-2700-000003000000}">
      <text>
        <r>
          <rPr>
            <sz val="10"/>
            <color rgb="FF000000"/>
            <rFont val="Arial"/>
            <scheme val="minor"/>
          </rPr>
          <t>管取送车10000
森田5000
忻5000
文毅5000
龚5000</t>
        </r>
      </text>
    </comment>
    <comment ref="N558" authorId="0" shapeId="0" xr:uid="{00000000-0006-0000-2700-000004000000}">
      <text>
        <r>
          <rPr>
            <sz val="10"/>
            <color rgb="FF000000"/>
            <rFont val="Arial"/>
            <scheme val="minor"/>
          </rPr>
          <t>取车交通费概算</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2800-000001000000}">
      <text>
        <r>
          <rPr>
            <sz val="10"/>
            <color rgb="FF000000"/>
            <rFont val="Arial"/>
            <scheme val="minor"/>
          </rPr>
          <t>奔驰</t>
        </r>
      </text>
    </comment>
    <comment ref="L20" authorId="0" shapeId="0" xr:uid="{00000000-0006-0000-2800-000002000000}">
      <text>
        <r>
          <rPr>
            <sz val="10"/>
            <color rgb="FF000000"/>
            <rFont val="Arial"/>
            <scheme val="minor"/>
          </rPr>
          <t>姜媛
	-seiji kimura</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
  </authors>
  <commentList>
    <comment ref="V2" authorId="0" shapeId="0" xr:uid="{00000000-0006-0000-2A00-000001000000}">
      <text>
        <r>
          <rPr>
            <sz val="10"/>
            <color rgb="FF000000"/>
            <rFont val="Arial"/>
            <scheme val="minor"/>
          </rPr>
          <t>长距离</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
  </authors>
  <commentList>
    <comment ref="E29" authorId="0" shapeId="0" xr:uid="{00000000-0006-0000-2B00-000001000000}">
      <text>
        <r>
          <rPr>
            <sz val="10"/>
            <color rgb="FF000000"/>
            <rFont val="Arial"/>
            <scheme val="minor"/>
          </rPr>
          <t>24時まで</t>
        </r>
      </text>
    </comment>
    <comment ref="L29" authorId="0" shapeId="0" xr:uid="{00000000-0006-0000-2B00-000002000000}">
      <text>
        <r>
          <rPr>
            <sz val="10"/>
            <color rgb="FF000000"/>
            <rFont val="Arial"/>
            <scheme val="minor"/>
          </rPr>
          <t>24時まで</t>
        </r>
      </text>
    </comment>
    <comment ref="T29" authorId="0" shapeId="0" xr:uid="{00000000-0006-0000-2B00-000003000000}">
      <text>
        <r>
          <rPr>
            <sz val="10"/>
            <color rgb="FF000000"/>
            <rFont val="Arial"/>
            <scheme val="minor"/>
          </rPr>
          <t>24時まで</t>
        </r>
      </text>
    </comment>
    <comment ref="Z29" authorId="0" shapeId="0" xr:uid="{00000000-0006-0000-2B00-000004000000}">
      <text>
        <r>
          <rPr>
            <sz val="10"/>
            <color rgb="FF000000"/>
            <rFont val="Arial"/>
            <scheme val="minor"/>
          </rPr>
          <t>24時まで</t>
        </r>
      </text>
    </comment>
    <comment ref="S35" authorId="0" shapeId="0" xr:uid="{00000000-0006-0000-2B00-000006000000}">
      <text>
        <r>
          <rPr>
            <sz val="10"/>
            <color rgb="FF000000"/>
            <rFont val="Arial"/>
            <scheme val="minor"/>
          </rPr>
          <t>amazing
包车
	-seiji kimura</t>
        </r>
      </text>
    </comment>
    <comment ref="S63" authorId="0" shapeId="0" xr:uid="{00000000-0006-0000-2B00-000005000000}">
      <text>
        <r>
          <rPr>
            <sz val="10"/>
            <color rgb="FF000000"/>
            <rFont val="Arial"/>
            <scheme val="minor"/>
          </rPr>
          <t>飞总
	-seiji kimura</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
  </authors>
  <commentList>
    <comment ref="V2" authorId="0" shapeId="0" xr:uid="{00000000-0006-0000-2C00-000001000000}">
      <text>
        <r>
          <rPr>
            <sz val="10"/>
            <color rgb="FF000000"/>
            <rFont val="Arial"/>
            <scheme val="minor"/>
          </rPr>
          <t>长距离</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
  </authors>
  <commentList>
    <comment ref="AC5" authorId="0" shapeId="0" xr:uid="{00000000-0006-0000-2D00-000001000000}">
      <text>
        <r>
          <rPr>
            <sz val="10"/>
            <color rgb="FF000000"/>
            <rFont val="Arial"/>
            <scheme val="minor"/>
          </rPr>
          <t>10:30</t>
        </r>
      </text>
    </comment>
    <comment ref="B20" authorId="0" shapeId="0" xr:uid="{00000000-0006-0000-2D00-000002000000}">
      <text>
        <r>
          <rPr>
            <sz val="10"/>
            <color rgb="FF000000"/>
            <rFont val="Arial"/>
            <scheme val="minor"/>
          </rPr>
          <t>18時まで</t>
        </r>
      </text>
    </comment>
    <comment ref="C25" authorId="0" shapeId="0" xr:uid="{00000000-0006-0000-2D00-000003000000}">
      <text>
        <r>
          <rPr>
            <sz val="10"/>
            <color rgb="FF000000"/>
            <rFont val="Arial"/>
            <scheme val="minor"/>
          </rPr>
          <t>20点までok</t>
        </r>
      </text>
    </comment>
    <comment ref="G25" authorId="0" shapeId="0" xr:uid="{00000000-0006-0000-2D00-000004000000}">
      <text>
        <r>
          <rPr>
            <sz val="10"/>
            <color rgb="FF000000"/>
            <rFont val="Arial"/>
            <scheme val="minor"/>
          </rPr>
          <t>16点までok</t>
        </r>
      </text>
    </comment>
    <comment ref="G27" authorId="0" shapeId="0" xr:uid="{00000000-0006-0000-2D00-000005000000}">
      <text>
        <r>
          <rPr>
            <sz val="10"/>
            <color rgb="FF000000"/>
            <rFont val="Arial"/>
            <scheme val="minor"/>
          </rPr>
          <t>16点までok</t>
        </r>
      </text>
    </comment>
    <comment ref="O28" authorId="0" shapeId="0" xr:uid="{00000000-0006-0000-2D00-000008000000}">
      <text>
        <r>
          <rPr>
            <sz val="10"/>
            <color rgb="FF000000"/>
            <rFont val="Arial"/>
            <scheme val="minor"/>
          </rPr>
          <t>YUMI 14-21
	-seiji kimura</t>
        </r>
      </text>
    </comment>
    <comment ref="P33" authorId="0" shapeId="0" xr:uid="{00000000-0006-0000-2D00-000006000000}">
      <text>
        <r>
          <rPr>
            <sz val="10"/>
            <color rgb="FF000000"/>
            <rFont val="Arial"/>
            <scheme val="minor"/>
          </rPr>
          <t>下午biima</t>
        </r>
      </text>
    </comment>
    <comment ref="AB33" authorId="0" shapeId="0" xr:uid="{00000000-0006-0000-2D00-000007000000}">
      <text>
        <r>
          <rPr>
            <sz val="10"/>
            <color rgb="FF000000"/>
            <rFont val="Arial"/>
            <scheme val="minor"/>
          </rPr>
          <t>午前中休息</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
  </authors>
  <commentList>
    <comment ref="V2" authorId="0" shapeId="0" xr:uid="{00000000-0006-0000-2F00-000001000000}">
      <text>
        <r>
          <rPr>
            <sz val="10"/>
            <color rgb="FF000000"/>
            <rFont val="Arial"/>
            <scheme val="minor"/>
          </rPr>
          <t>长距离</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
  </authors>
  <commentList>
    <comment ref="V2" authorId="0" shapeId="0" xr:uid="{00000000-0006-0000-3000-000001000000}">
      <text>
        <r>
          <rPr>
            <sz val="10"/>
            <color rgb="FF000000"/>
            <rFont val="Arial"/>
            <scheme val="minor"/>
          </rPr>
          <t>长距离</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
  </authors>
  <commentList>
    <comment ref="L5" authorId="0" shapeId="0" xr:uid="{00000000-0006-0000-3100-000001000000}">
      <text>
        <r>
          <rPr>
            <sz val="10"/>
            <color rgb="FF000000"/>
            <rFont val="Arial"/>
            <scheme val="minor"/>
          </rPr>
          <t>9点之前</t>
        </r>
      </text>
    </comment>
    <comment ref="U5" authorId="0" shapeId="0" xr:uid="{00000000-0006-0000-3100-000002000000}">
      <text>
        <r>
          <rPr>
            <sz val="10"/>
            <color rgb="FF000000"/>
            <rFont val="Arial"/>
            <scheme val="minor"/>
          </rPr>
          <t>10:30</t>
        </r>
      </text>
    </comment>
    <comment ref="Z5" authorId="0" shapeId="0" xr:uid="{00000000-0006-0000-3100-000003000000}">
      <text>
        <r>
          <rPr>
            <sz val="10"/>
            <color rgb="FF000000"/>
            <rFont val="Arial"/>
            <scheme val="minor"/>
          </rPr>
          <t>10:30</t>
        </r>
      </text>
    </comment>
    <comment ref="AA5" authorId="0" shapeId="0" xr:uid="{00000000-0006-0000-3100-000004000000}">
      <text>
        <r>
          <rPr>
            <sz val="10"/>
            <color rgb="FF000000"/>
            <rFont val="Arial"/>
            <scheme val="minor"/>
          </rPr>
          <t>10:30</t>
        </r>
      </text>
    </comment>
    <comment ref="AB5" authorId="0" shapeId="0" xr:uid="{00000000-0006-0000-3100-000005000000}">
      <text>
        <r>
          <rPr>
            <sz val="10"/>
            <color rgb="FF000000"/>
            <rFont val="Arial"/>
            <scheme val="minor"/>
          </rPr>
          <t>10:30</t>
        </r>
      </text>
    </comment>
    <comment ref="AC5" authorId="0" shapeId="0" xr:uid="{00000000-0006-0000-3100-000006000000}">
      <text>
        <r>
          <rPr>
            <sz val="10"/>
            <color rgb="FF000000"/>
            <rFont val="Arial"/>
            <scheme val="minor"/>
          </rPr>
          <t>10:30</t>
        </r>
      </text>
    </comment>
    <comment ref="U7" authorId="0" shapeId="0" xr:uid="{00000000-0006-0000-3100-000007000000}">
      <text>
        <r>
          <rPr>
            <sz val="10"/>
            <color rgb="FF000000"/>
            <rFont val="Arial"/>
            <scheme val="minor"/>
          </rPr>
          <t>3号大阪
20-22龙腾连团</t>
        </r>
      </text>
    </comment>
    <comment ref="U59" authorId="0" shapeId="0" xr:uid="{00000000-0006-0000-3100-000008000000}">
      <text>
        <r>
          <rPr>
            <sz val="10"/>
            <color rgb="FF000000"/>
            <rFont val="Arial"/>
            <scheme val="minor"/>
          </rPr>
          <t>良辰</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
  </authors>
  <commentList>
    <comment ref="W2" authorId="0" shapeId="0" xr:uid="{00000000-0006-0000-3300-000001000000}">
      <text>
        <r>
          <rPr>
            <sz val="10"/>
            <color rgb="FF000000"/>
            <rFont val="Arial"/>
            <scheme val="minor"/>
          </rPr>
          <t>长距离</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
  </authors>
  <commentList>
    <comment ref="K4" authorId="0" shapeId="0" xr:uid="{00000000-0006-0000-3400-000001000000}">
      <text>
        <r>
          <rPr>
            <sz val="10"/>
            <color rgb="FF000000"/>
            <rFont val="Arial"/>
            <scheme val="minor"/>
          </rPr>
          <t>9点之前</t>
        </r>
      </text>
    </comment>
    <comment ref="O4" authorId="0" shapeId="0" xr:uid="{00000000-0006-0000-3400-000002000000}">
      <text>
        <r>
          <rPr>
            <sz val="10"/>
            <color rgb="FF000000"/>
            <rFont val="Arial"/>
            <scheme val="minor"/>
          </rPr>
          <t xml:space="preserve">担当未答复
</t>
        </r>
      </text>
    </comment>
    <comment ref="Q4" authorId="0" shapeId="0" xr:uid="{00000000-0006-0000-3400-000003000000}">
      <text>
        <r>
          <rPr>
            <sz val="10"/>
            <color rgb="FF000000"/>
            <rFont val="Arial"/>
            <scheme val="minor"/>
          </rPr>
          <t>11:30</t>
        </r>
      </text>
    </comment>
    <comment ref="W4" authorId="0" shapeId="0" xr:uid="{00000000-0006-0000-3400-000004000000}">
      <text>
        <r>
          <rPr>
            <sz val="10"/>
            <color rgb="FF000000"/>
            <rFont val="Arial"/>
            <scheme val="minor"/>
          </rPr>
          <t>10点之前</t>
        </r>
      </text>
    </comment>
    <comment ref="AC4" authorId="0" shapeId="0" xr:uid="{00000000-0006-0000-3400-000005000000}">
      <text>
        <r>
          <rPr>
            <sz val="10"/>
            <color rgb="FF000000"/>
            <rFont val="Arial"/>
            <scheme val="minor"/>
          </rPr>
          <t>保险取消</t>
        </r>
      </text>
    </comment>
    <comment ref="I5" authorId="0" shapeId="0" xr:uid="{00000000-0006-0000-3400-000006000000}">
      <text>
        <r>
          <rPr>
            <sz val="10"/>
            <color rgb="FF000000"/>
            <rFont val="Arial"/>
            <scheme val="minor"/>
          </rPr>
          <t>10:30</t>
        </r>
      </text>
    </comment>
    <comment ref="J5" authorId="0" shapeId="0" xr:uid="{00000000-0006-0000-3400-000007000000}">
      <text>
        <r>
          <rPr>
            <sz val="10"/>
            <color rgb="FF000000"/>
            <rFont val="Arial"/>
            <scheme val="minor"/>
          </rPr>
          <t>10:30</t>
        </r>
      </text>
    </comment>
    <comment ref="Y5" authorId="0" shapeId="0" xr:uid="{00000000-0006-0000-3400-000008000000}">
      <text>
        <r>
          <rPr>
            <sz val="10"/>
            <color rgb="FF000000"/>
            <rFont val="Arial"/>
            <scheme val="minor"/>
          </rPr>
          <t>10点30</t>
        </r>
      </text>
    </comment>
    <comment ref="AE33" authorId="0" shapeId="0" xr:uid="{00000000-0006-0000-3400-000009000000}">
      <text>
        <r>
          <rPr>
            <sz val="10"/>
            <color rgb="FF000000"/>
            <rFont val="Arial"/>
            <scheme val="minor"/>
          </rPr>
          <t xml:space="preserve">替鹏
</t>
        </r>
      </text>
    </comment>
    <comment ref="V34" authorId="0" shapeId="0" xr:uid="{00000000-0006-0000-3400-00000A000000}">
      <text>
        <r>
          <rPr>
            <sz val="10"/>
            <color rgb="FF000000"/>
            <rFont val="Arial"/>
            <scheme val="minor"/>
          </rPr>
          <t xml:space="preserve">替惠
</t>
        </r>
      </text>
    </comment>
    <comment ref="AC34" authorId="0" shapeId="0" xr:uid="{00000000-0006-0000-3400-00000B000000}">
      <text>
        <r>
          <rPr>
            <sz val="10"/>
            <color rgb="FF000000"/>
            <rFont val="Arial"/>
            <scheme val="minor"/>
          </rPr>
          <t xml:space="preserve">
</t>
        </r>
      </text>
    </comment>
    <comment ref="AC35" authorId="0" shapeId="0" xr:uid="{00000000-0006-0000-3400-00000C000000}">
      <text>
        <r>
          <rPr>
            <sz val="10"/>
            <color rgb="FF000000"/>
            <rFont val="Arial"/>
            <scheme val="minor"/>
          </rPr>
          <t>替惠</t>
        </r>
      </text>
    </comment>
    <comment ref="V36" authorId="0" shapeId="0" xr:uid="{00000000-0006-0000-3400-00000D000000}">
      <text>
        <r>
          <rPr>
            <sz val="10"/>
            <color rgb="FF000000"/>
            <rFont val="Arial"/>
            <scheme val="minor"/>
          </rPr>
          <t xml:space="preserve">
</t>
        </r>
      </text>
    </comment>
    <comment ref="X36" authorId="0" shapeId="0" xr:uid="{00000000-0006-0000-3400-00000E000000}">
      <text>
        <r>
          <rPr>
            <sz val="10"/>
            <color rgb="FF000000"/>
            <rFont val="Arial"/>
            <scheme val="minor"/>
          </rPr>
          <t xml:space="preserve">
----
替鹏
	-seiji kimura</t>
        </r>
      </text>
    </comment>
    <comment ref="Z38" authorId="0" shapeId="0" xr:uid="{00000000-0006-0000-3400-00000F000000}">
      <text>
        <r>
          <rPr>
            <sz val="10"/>
            <color rgb="FF000000"/>
            <rFont val="Arial"/>
            <scheme val="minor"/>
          </rPr>
          <t>替惠</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
  </authors>
  <commentList>
    <comment ref="E57" authorId="0" shapeId="0" xr:uid="{00000000-0006-0000-3500-000001000000}">
      <text>
        <r>
          <rPr>
            <sz val="10"/>
            <color rgb="FF000000"/>
            <rFont val="Arial"/>
            <scheme val="minor"/>
          </rPr>
          <t>？
	-Tony Wang</t>
        </r>
      </text>
    </comment>
    <comment ref="E60" authorId="0" shapeId="0" xr:uid="{00000000-0006-0000-3500-000002000000}">
      <text>
        <r>
          <rPr>
            <sz val="10"/>
            <color rgb="FF000000"/>
            <rFont val="Arial"/>
            <scheme val="minor"/>
          </rPr>
          <t>怎么计算的？毛利润只有25950
	-Tony Wang</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
  </authors>
  <commentList>
    <comment ref="R2" authorId="0" shapeId="0" xr:uid="{00000000-0006-0000-3600-000001000000}">
      <text>
        <r>
          <rPr>
            <sz val="10"/>
            <color rgb="FF000000"/>
            <rFont val="Arial"/>
            <scheme val="minor"/>
          </rPr>
          <t>长距离</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
  </authors>
  <commentList>
    <comment ref="K4" authorId="0" shapeId="0" xr:uid="{00000000-0006-0000-3700-000001000000}">
      <text>
        <r>
          <rPr>
            <sz val="10"/>
            <color rgb="FF000000"/>
            <rFont val="Arial"/>
            <scheme val="minor"/>
          </rPr>
          <t>杨 邱每天2小时</t>
        </r>
      </text>
    </comment>
    <comment ref="L4" authorId="0" shapeId="0" xr:uid="{00000000-0006-0000-3700-000002000000}">
      <text>
        <r>
          <rPr>
            <sz val="10"/>
            <color rgb="FF000000"/>
            <rFont val="Arial"/>
            <scheme val="minor"/>
          </rPr>
          <t>杨 邱每天2小时</t>
        </r>
      </text>
    </comment>
    <comment ref="M4" authorId="0" shapeId="0" xr:uid="{00000000-0006-0000-3700-000003000000}">
      <text>
        <r>
          <rPr>
            <sz val="10"/>
            <color rgb="FF000000"/>
            <rFont val="Arial"/>
            <scheme val="minor"/>
          </rPr>
          <t>杨 邱每天2小时</t>
        </r>
      </text>
    </comment>
    <comment ref="N4" authorId="0" shapeId="0" xr:uid="{00000000-0006-0000-3700-000004000000}">
      <text>
        <r>
          <rPr>
            <sz val="10"/>
            <color rgb="FF000000"/>
            <rFont val="Arial"/>
            <scheme val="minor"/>
          </rPr>
          <t>杨 邱每天2小时</t>
        </r>
      </text>
    </comment>
    <comment ref="X4" authorId="0" shapeId="0" xr:uid="{00000000-0006-0000-3700-000005000000}">
      <text>
        <r>
          <rPr>
            <sz val="10"/>
            <color rgb="FF000000"/>
            <rFont val="Arial"/>
            <scheme val="minor"/>
          </rPr>
          <t xml:space="preserve">张磊全部连勤
</t>
        </r>
      </text>
    </comment>
    <comment ref="Z4" authorId="0" shapeId="0" xr:uid="{00000000-0006-0000-3700-000006000000}">
      <text>
        <r>
          <rPr>
            <sz val="10"/>
            <color rgb="FF000000"/>
            <rFont val="Arial"/>
            <scheme val="minor"/>
          </rPr>
          <t xml:space="preserve">车是7722，工资28000，需要住宿
</t>
        </r>
      </text>
    </comment>
    <comment ref="U7" authorId="0" shapeId="0" xr:uid="{00000000-0006-0000-3700-000007000000}">
      <text>
        <r>
          <rPr>
            <sz val="10"/>
            <color rgb="FF000000"/>
            <rFont val="Arial"/>
            <scheme val="minor"/>
          </rPr>
          <t xml:space="preserve">6月表格制作
</t>
        </r>
      </text>
    </comment>
    <comment ref="X7" authorId="0" shapeId="0" xr:uid="{00000000-0006-0000-3700-000008000000}">
      <text>
        <r>
          <rPr>
            <sz val="10"/>
            <color rgb="FF000000"/>
            <rFont val="Arial"/>
            <scheme val="minor"/>
          </rPr>
          <t xml:space="preserve">6月1日-6月15日
</t>
        </r>
      </text>
    </comment>
    <comment ref="X20" authorId="0" shapeId="0" xr:uid="{00000000-0006-0000-3700-000009000000}">
      <text>
        <r>
          <rPr>
            <sz val="10"/>
            <color rgb="FF000000"/>
            <rFont val="Arial"/>
            <scheme val="minor"/>
          </rPr>
          <t>2号车</t>
        </r>
      </text>
    </comment>
    <comment ref="Y20" authorId="0" shapeId="0" xr:uid="{00000000-0006-0000-3700-00000A000000}">
      <text>
        <r>
          <rPr>
            <sz val="10"/>
            <color rgb="FF000000"/>
            <rFont val="Arial"/>
            <scheme val="minor"/>
          </rPr>
          <t>2号车</t>
        </r>
      </text>
    </comment>
    <comment ref="K24" authorId="0" shapeId="0" xr:uid="{00000000-0006-0000-3700-00000B000000}">
      <text>
        <r>
          <rPr>
            <sz val="10"/>
            <color rgb="FF000000"/>
            <rFont val="Arial"/>
            <scheme val="minor"/>
          </rPr>
          <t xml:space="preserve">谭，5.5号根据龙腾押车变动
</t>
        </r>
      </text>
    </comment>
    <comment ref="Q24" authorId="0" shapeId="0" xr:uid="{00000000-0006-0000-3700-00000C000000}">
      <text>
        <r>
          <rPr>
            <sz val="10"/>
            <color rgb="FF000000"/>
            <rFont val="Arial"/>
            <scheme val="minor"/>
          </rPr>
          <t xml:space="preserve">１１：３０牙医
</t>
        </r>
      </text>
    </comment>
    <comment ref="AB25" authorId="0" shapeId="0" xr:uid="{00000000-0006-0000-3700-00000D000000}">
      <text>
        <r>
          <rPr>
            <sz val="10"/>
            <color rgb="FF000000"/>
            <rFont val="Arial"/>
            <scheme val="minor"/>
          </rPr>
          <t>女儿生日</t>
        </r>
      </text>
    </comment>
    <comment ref="J27" authorId="0" shapeId="0" xr:uid="{00000000-0006-0000-3700-000016000000}">
      <text>
        <r>
          <rPr>
            <sz val="10"/>
            <color rgb="FF000000"/>
            <rFont val="Arial"/>
            <scheme val="minor"/>
          </rPr>
          <t>鄒佳燕 3
号车全天
★通知人刘墨于微信4/26，11:07
	-seiji kimura</t>
        </r>
      </text>
    </comment>
    <comment ref="K27" authorId="0" shapeId="0" xr:uid="{00000000-0006-0000-3700-000015000000}">
      <text>
        <r>
          <rPr>
            <sz val="10"/>
            <color rgb="FF000000"/>
            <rFont val="Arial"/>
            <scheme val="minor"/>
          </rPr>
          <t>邹姐3号车
刘墨确认，微信记录5/4私信
	-seiji kimura</t>
        </r>
      </text>
    </comment>
    <comment ref="N27" authorId="0" shapeId="0" xr:uid="{00000000-0006-0000-3700-000014000000}">
      <text>
        <r>
          <rPr>
            <sz val="10"/>
            <color rgb="FF000000"/>
            <rFont val="Arial"/>
            <scheme val="minor"/>
          </rPr>
          <t>邹姐，杨通知ok
	-seiji kimura</t>
        </r>
      </text>
    </comment>
    <comment ref="Q27" authorId="0" shapeId="0" xr:uid="{00000000-0006-0000-3700-000013000000}">
      <text>
        <r>
          <rPr>
            <sz val="10"/>
            <color rgb="FF000000"/>
            <rFont val="Arial"/>
            <scheme val="minor"/>
          </rPr>
          <t>邹姐3号车
刘墨确认于微信记录5/4
	-seiji kimura</t>
        </r>
      </text>
    </comment>
    <comment ref="U27" authorId="0" shapeId="0" xr:uid="{00000000-0006-0000-3700-000012000000}">
      <text>
        <r>
          <rPr>
            <sz val="10"/>
            <color rgb="FF000000"/>
            <rFont val="Arial"/>
            <scheme val="minor"/>
          </rPr>
          <t>邹，杨通知
	-seiji kimura</t>
        </r>
      </text>
    </comment>
    <comment ref="X27" authorId="0" shapeId="0" xr:uid="{00000000-0006-0000-3700-000011000000}">
      <text>
        <r>
          <rPr>
            <sz val="10"/>
            <color rgb="FF000000"/>
            <rFont val="Arial"/>
            <scheme val="minor"/>
          </rPr>
          <t>邹，杨通知
	-seiji kimura</t>
        </r>
      </text>
    </comment>
    <comment ref="Y27" authorId="0" shapeId="0" xr:uid="{00000000-0006-0000-3700-000010000000}">
      <text>
        <r>
          <rPr>
            <sz val="10"/>
            <color rgb="FF000000"/>
            <rFont val="Arial"/>
            <scheme val="minor"/>
          </rPr>
          <t>邹，杨通知
	-seiji kimura</t>
        </r>
      </text>
    </comment>
    <comment ref="Z27" authorId="0" shapeId="0" xr:uid="{00000000-0006-0000-3700-00000F000000}">
      <text>
        <r>
          <rPr>
            <sz val="10"/>
            <color rgb="FF000000"/>
            <rFont val="Arial"/>
            <scheme val="minor"/>
          </rPr>
          <t>邹，杨通知
	-seiji kimura</t>
        </r>
      </text>
    </comment>
    <comment ref="V52" authorId="0" shapeId="0" xr:uid="{00000000-0006-0000-3700-00000E000000}">
      <text>
        <r>
          <rPr>
            <sz val="10"/>
            <color rgb="FF000000"/>
            <rFont val="Arial"/>
            <scheme val="minor"/>
          </rPr>
          <t xml:space="preserve">
</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
  </authors>
  <commentList>
    <comment ref="R2" authorId="0" shapeId="0" xr:uid="{00000000-0006-0000-3900-000001000000}">
      <text>
        <r>
          <rPr>
            <sz val="10"/>
            <color rgb="FF000000"/>
            <rFont val="Arial"/>
            <scheme val="minor"/>
          </rPr>
          <t>长距离</t>
        </r>
      </text>
    </comment>
    <comment ref="J239" authorId="0" shapeId="0" xr:uid="{00000000-0006-0000-3900-000002000000}">
      <text>
        <r>
          <rPr>
            <sz val="10"/>
            <color rgb="FF000000"/>
            <rFont val="Arial"/>
            <scheme val="minor"/>
          </rPr>
          <t>外宿酒店费</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
  </authors>
  <commentList>
    <comment ref="N5" authorId="0" shapeId="0" xr:uid="{00000000-0006-0000-3A00-000001000000}">
      <text>
        <r>
          <rPr>
            <sz val="10"/>
            <color rgb="FF000000"/>
            <rFont val="Arial"/>
            <scheme val="minor"/>
          </rPr>
          <t>联系06任意险</t>
        </r>
      </text>
    </comment>
    <comment ref="O5" authorId="0" shapeId="0" xr:uid="{00000000-0006-0000-3A00-000002000000}">
      <text>
        <r>
          <rPr>
            <sz val="10"/>
            <color rgb="FF000000"/>
            <rFont val="Arial"/>
            <scheme val="minor"/>
          </rPr>
          <t>明天开始Line新出勤</t>
        </r>
      </text>
    </comment>
    <comment ref="P5" authorId="0" shapeId="0" xr:uid="{00000000-0006-0000-3A00-000003000000}">
      <text>
        <r>
          <rPr>
            <sz val="10"/>
            <color rgb="FF000000"/>
            <rFont val="Arial"/>
            <scheme val="minor"/>
          </rPr>
          <t>马哥</t>
        </r>
      </text>
    </comment>
    <comment ref="T5" authorId="0" shapeId="0" xr:uid="{00000000-0006-0000-3A00-000004000000}">
      <text>
        <r>
          <rPr>
            <sz val="10"/>
            <color rgb="FF000000"/>
            <rFont val="Arial"/>
            <scheme val="minor"/>
          </rPr>
          <t xml:space="preserve">19日润姐回本社再次去确认
</t>
        </r>
      </text>
    </comment>
    <comment ref="V5" authorId="0" shapeId="0" xr:uid="{00000000-0006-0000-3A00-000005000000}">
      <text>
        <r>
          <rPr>
            <sz val="10"/>
            <color rgb="FF000000"/>
            <rFont val="Arial"/>
            <scheme val="minor"/>
          </rPr>
          <t>王旭：20000</t>
        </r>
      </text>
    </comment>
    <comment ref="AE5" authorId="0" shapeId="0" xr:uid="{00000000-0006-0000-3A00-000006000000}">
      <text>
        <r>
          <rPr>
            <sz val="10"/>
            <color rgb="FF000000"/>
            <rFont val="Arial"/>
            <scheme val="minor"/>
          </rPr>
          <t>刘墨确认</t>
        </r>
      </text>
    </comment>
    <comment ref="AL5" authorId="0" shapeId="0" xr:uid="{00000000-0006-0000-3A00-000007000000}">
      <text>
        <r>
          <rPr>
            <sz val="10"/>
            <color rgb="FF000000"/>
            <rFont val="Arial"/>
            <scheme val="minor"/>
          </rPr>
          <t>杨 邱每天2小时</t>
        </r>
      </text>
    </comment>
    <comment ref="AM5" authorId="0" shapeId="0" xr:uid="{00000000-0006-0000-3A00-000008000000}">
      <text>
        <r>
          <rPr>
            <sz val="10"/>
            <color rgb="FF000000"/>
            <rFont val="Arial"/>
            <scheme val="minor"/>
          </rPr>
          <t>杨 邱每天2小时</t>
        </r>
      </text>
    </comment>
    <comment ref="AN5" authorId="0" shapeId="0" xr:uid="{00000000-0006-0000-3A00-000009000000}">
      <text>
        <r>
          <rPr>
            <sz val="10"/>
            <color rgb="FF000000"/>
            <rFont val="Arial"/>
            <scheme val="minor"/>
          </rPr>
          <t>杨 邱每天2小时</t>
        </r>
      </text>
    </comment>
    <comment ref="N6" authorId="0" shapeId="0" xr:uid="{00000000-0006-0000-3A00-00000A000000}">
      <text>
        <r>
          <rPr>
            <sz val="10"/>
            <color rgb="FF000000"/>
            <rFont val="Arial"/>
            <scheme val="minor"/>
          </rPr>
          <t>06开到龙腾洗车打蜡装膜</t>
        </r>
      </text>
    </comment>
    <comment ref="O6" authorId="0" shapeId="0" xr:uid="{00000000-0006-0000-3A00-00000B000000}">
      <text>
        <r>
          <rPr>
            <sz val="10"/>
            <color rgb="FF000000"/>
            <rFont val="Arial"/>
            <scheme val="minor"/>
          </rPr>
          <t>06开到龙腾洗车打蜡装膜</t>
        </r>
      </text>
    </comment>
    <comment ref="P6" authorId="0" shapeId="0" xr:uid="{00000000-0006-0000-3A00-00000C000000}">
      <text>
        <r>
          <rPr>
            <sz val="10"/>
            <color rgb="FF000000"/>
            <rFont val="Arial"/>
            <scheme val="minor"/>
          </rPr>
          <t>setup+申请新卡</t>
        </r>
      </text>
    </comment>
    <comment ref="U6" authorId="0" shapeId="0" xr:uid="{00000000-0006-0000-3A00-00000D000000}">
      <text>
        <r>
          <rPr>
            <sz val="10"/>
            <color rgb="FF000000"/>
            <rFont val="Arial"/>
            <scheme val="minor"/>
          </rPr>
          <t>黄金周Line当班，确认到每个人。</t>
        </r>
      </text>
    </comment>
    <comment ref="X6" authorId="0" shapeId="0" xr:uid="{00000000-0006-0000-3A00-00000E000000}">
      <text>
        <r>
          <rPr>
            <sz val="10"/>
            <color rgb="FF000000"/>
            <rFont val="Arial"/>
            <scheme val="minor"/>
          </rPr>
          <t>还未告知</t>
        </r>
      </text>
    </comment>
    <comment ref="AB6" authorId="0" shapeId="0" xr:uid="{00000000-0006-0000-3A00-00000F000000}">
      <text>
        <r>
          <rPr>
            <sz val="10"/>
            <color rgb="FF000000"/>
            <rFont val="Arial"/>
            <scheme val="minor"/>
          </rPr>
          <t>10:30</t>
        </r>
      </text>
    </comment>
    <comment ref="AC6" authorId="0" shapeId="0" xr:uid="{00000000-0006-0000-3A00-000010000000}">
      <text>
        <r>
          <rPr>
            <sz val="10"/>
            <color rgb="FF000000"/>
            <rFont val="Arial"/>
            <scheme val="minor"/>
          </rPr>
          <t>10:30</t>
        </r>
      </text>
    </comment>
    <comment ref="N7" authorId="0" shapeId="0" xr:uid="{00000000-0006-0000-3A00-000011000000}">
      <text>
        <r>
          <rPr>
            <sz val="10"/>
            <color rgb="FF000000"/>
            <rFont val="Arial"/>
            <scheme val="minor"/>
          </rPr>
          <t>和刘所确认周末本社和搬送出勤情况。Line周六夜班希望张磊顶上</t>
        </r>
      </text>
    </comment>
    <comment ref="P7" authorId="0" shapeId="0" xr:uid="{00000000-0006-0000-3A00-000012000000}">
      <text>
        <r>
          <rPr>
            <sz val="10"/>
            <color rgb="FF000000"/>
            <rFont val="Arial"/>
            <scheme val="minor"/>
          </rPr>
          <t>通知魏辉</t>
        </r>
      </text>
    </comment>
    <comment ref="AA7" authorId="0" shapeId="0" xr:uid="{00000000-0006-0000-3A00-000013000000}">
      <text>
        <r>
          <rPr>
            <sz val="10"/>
            <color rgb="FF000000"/>
            <rFont val="Arial"/>
            <scheme val="minor"/>
          </rPr>
          <t>13:00</t>
        </r>
      </text>
    </comment>
    <comment ref="AB7" authorId="0" shapeId="0" xr:uid="{00000000-0006-0000-3A00-000014000000}">
      <text>
        <r>
          <rPr>
            <sz val="10"/>
            <color rgb="FF000000"/>
            <rFont val="Arial"/>
            <scheme val="minor"/>
          </rPr>
          <t>13:00</t>
        </r>
      </text>
    </comment>
    <comment ref="K8" authorId="0" shapeId="0" xr:uid="{00000000-0006-0000-3A00-000015000000}">
      <text>
        <r>
          <rPr>
            <sz val="10"/>
            <color rgb="FF000000"/>
            <rFont val="Arial"/>
            <scheme val="minor"/>
          </rPr>
          <t>在财务现金账中录入3月份Linetaxi司机etc费用</t>
        </r>
      </text>
    </comment>
    <comment ref="N8" authorId="0" shapeId="0" xr:uid="{00000000-0006-0000-3A00-000016000000}">
      <text>
        <r>
          <rPr>
            <sz val="10"/>
            <color rgb="FF000000"/>
            <rFont val="Arial"/>
            <scheme val="minor"/>
          </rPr>
          <t>E家14日点对点接送的最终确认。1.是否使用2.时间、接驾地点</t>
        </r>
      </text>
    </comment>
    <comment ref="X8" authorId="0" shapeId="0" xr:uid="{00000000-0006-0000-3A00-000017000000}">
      <text>
        <r>
          <rPr>
            <sz val="10"/>
            <color rgb="FF000000"/>
            <rFont val="Arial"/>
            <scheme val="minor"/>
          </rPr>
          <t xml:space="preserve">司机提交次月
1-15号出勤，并录入
</t>
        </r>
      </text>
    </comment>
    <comment ref="L9" authorId="0" shapeId="0" xr:uid="{00000000-0006-0000-3A00-000018000000}">
      <text>
        <r>
          <rPr>
            <sz val="10"/>
            <color rgb="FF000000"/>
            <rFont val="Arial"/>
            <scheme val="minor"/>
          </rPr>
          <t>7722油卡和etc放回车内</t>
        </r>
      </text>
    </comment>
    <comment ref="X15" authorId="0" shapeId="0" xr:uid="{00000000-0006-0000-3A00-000019000000}">
      <text>
        <r>
          <rPr>
            <sz val="10"/>
            <color rgb="FF000000"/>
            <rFont val="Arial"/>
            <scheme val="minor"/>
          </rPr>
          <t>7-26</t>
        </r>
      </text>
    </comment>
    <comment ref="AC15" authorId="0" shapeId="0" xr:uid="{00000000-0006-0000-3A00-00001A000000}">
      <text>
        <r>
          <rPr>
            <sz val="10"/>
            <color rgb="FF000000"/>
            <rFont val="Arial"/>
            <scheme val="minor"/>
          </rPr>
          <t xml:space="preserve">12-21
</t>
        </r>
      </text>
    </comment>
    <comment ref="AH15" authorId="0" shapeId="0" xr:uid="{00000000-0006-0000-3A00-00001B000000}">
      <text>
        <r>
          <rPr>
            <sz val="10"/>
            <color rgb="FF000000"/>
            <rFont val="Arial"/>
            <scheme val="minor"/>
          </rPr>
          <t>7-26</t>
        </r>
      </text>
    </comment>
    <comment ref="AM15" authorId="0" shapeId="0" xr:uid="{00000000-0006-0000-3A00-00001C000000}">
      <text>
        <r>
          <rPr>
            <sz val="10"/>
            <color rgb="FF000000"/>
            <rFont val="Arial"/>
            <scheme val="minor"/>
          </rPr>
          <t>7-26</t>
        </r>
      </text>
    </comment>
    <comment ref="Q16" authorId="0" shapeId="0" xr:uid="{00000000-0006-0000-3A00-00001D000000}">
      <text>
        <r>
          <rPr>
            <sz val="10"/>
            <color rgb="FF000000"/>
            <rFont val="Arial"/>
            <scheme val="minor"/>
          </rPr>
          <t>7-26</t>
        </r>
      </text>
    </comment>
    <comment ref="W16" authorId="0" shapeId="0" xr:uid="{00000000-0006-0000-3A00-00001E000000}">
      <text>
        <r>
          <rPr>
            <sz val="10"/>
            <color rgb="FF000000"/>
            <rFont val="Arial"/>
            <scheme val="minor"/>
          </rPr>
          <t>12-21</t>
        </r>
      </text>
    </comment>
    <comment ref="AI16" authorId="0" shapeId="0" xr:uid="{00000000-0006-0000-3A00-00001F000000}">
      <text>
        <r>
          <rPr>
            <sz val="10"/>
            <color rgb="FF000000"/>
            <rFont val="Arial"/>
            <scheme val="minor"/>
          </rPr>
          <t xml:space="preserve">7-26
</t>
        </r>
      </text>
    </comment>
    <comment ref="W17" authorId="0" shapeId="0" xr:uid="{00000000-0006-0000-3A00-000020000000}">
      <text>
        <r>
          <rPr>
            <sz val="10"/>
            <color rgb="FF000000"/>
            <rFont val="Arial"/>
            <scheme val="minor"/>
          </rPr>
          <t>7-26</t>
        </r>
      </text>
    </comment>
    <comment ref="AH17" authorId="0" shapeId="0" xr:uid="{00000000-0006-0000-3A00-000021000000}">
      <text>
        <r>
          <rPr>
            <sz val="10"/>
            <color rgb="FF000000"/>
            <rFont val="Arial"/>
            <scheme val="minor"/>
          </rPr>
          <t>12-22</t>
        </r>
      </text>
    </comment>
    <comment ref="AI17" authorId="0" shapeId="0" xr:uid="{00000000-0006-0000-3A00-000022000000}">
      <text>
        <r>
          <rPr>
            <sz val="10"/>
            <color rgb="FF000000"/>
            <rFont val="Arial"/>
            <scheme val="minor"/>
          </rPr>
          <t xml:space="preserve">
</t>
        </r>
      </text>
    </comment>
    <comment ref="AJ17" authorId="0" shapeId="0" xr:uid="{00000000-0006-0000-3A00-000058000000}">
      <text>
        <r>
          <rPr>
            <sz val="10"/>
            <color rgb="FF000000"/>
            <rFont val="Arial"/>
            <scheme val="minor"/>
          </rPr>
          <t>7-26
	-seiji kimura</t>
        </r>
      </text>
    </comment>
    <comment ref="AL17" authorId="0" shapeId="0" xr:uid="{00000000-0006-0000-3A00-000023000000}">
      <text>
        <r>
          <rPr>
            <sz val="10"/>
            <color rgb="FF000000"/>
            <rFont val="Arial"/>
            <scheme val="minor"/>
          </rPr>
          <t xml:space="preserve">18-26
</t>
        </r>
      </text>
    </comment>
    <comment ref="AM17" authorId="0" shapeId="0" xr:uid="{00000000-0006-0000-3A00-000024000000}">
      <text>
        <r>
          <rPr>
            <sz val="10"/>
            <color rgb="FF000000"/>
            <rFont val="Arial"/>
            <scheme val="minor"/>
          </rPr>
          <t xml:space="preserve">12-22
</t>
        </r>
      </text>
    </comment>
    <comment ref="AI18" authorId="0" shapeId="0" xr:uid="{00000000-0006-0000-3A00-000025000000}">
      <text>
        <r>
          <rPr>
            <sz val="10"/>
            <color rgb="FF000000"/>
            <rFont val="Arial"/>
            <scheme val="minor"/>
          </rPr>
          <t>16--30</t>
        </r>
      </text>
    </comment>
    <comment ref="AJ18" authorId="0" shapeId="0" xr:uid="{00000000-0006-0000-3A00-000026000000}">
      <text>
        <r>
          <rPr>
            <sz val="10"/>
            <color rgb="FF000000"/>
            <rFont val="Arial"/>
            <scheme val="minor"/>
          </rPr>
          <t>16--30</t>
        </r>
      </text>
    </comment>
    <comment ref="AL18" authorId="0" shapeId="0" xr:uid="{00000000-0006-0000-3A00-000027000000}">
      <text>
        <r>
          <rPr>
            <sz val="10"/>
            <color rgb="FF000000"/>
            <rFont val="Arial"/>
            <scheme val="minor"/>
          </rPr>
          <t>7-26</t>
        </r>
      </text>
    </comment>
    <comment ref="Q19" authorId="0" shapeId="0" xr:uid="{00000000-0006-0000-3A00-000028000000}">
      <text>
        <r>
          <rPr>
            <sz val="10"/>
            <color rgb="FF000000"/>
            <rFont val="Arial"/>
            <scheme val="minor"/>
          </rPr>
          <t>16-30</t>
        </r>
      </text>
    </comment>
    <comment ref="W19" authorId="0" shapeId="0" xr:uid="{00000000-0006-0000-3A00-000029000000}">
      <text>
        <r>
          <rPr>
            <sz val="10"/>
            <color rgb="FF000000"/>
            <rFont val="Arial"/>
            <scheme val="minor"/>
          </rPr>
          <t>白天休息18-30</t>
        </r>
      </text>
    </comment>
    <comment ref="X19" authorId="0" shapeId="0" xr:uid="{00000000-0006-0000-3A00-00002A000000}">
      <text>
        <r>
          <rPr>
            <sz val="10"/>
            <color rgb="FF000000"/>
            <rFont val="Arial"/>
            <scheme val="minor"/>
          </rPr>
          <t>16-30</t>
        </r>
      </text>
    </comment>
    <comment ref="AC19" authorId="0" shapeId="0" xr:uid="{00000000-0006-0000-3A00-00002B000000}">
      <text>
        <r>
          <rPr>
            <sz val="10"/>
            <color rgb="FF000000"/>
            <rFont val="Arial"/>
            <scheme val="minor"/>
          </rPr>
          <t>18--30</t>
        </r>
      </text>
    </comment>
    <comment ref="AD19" authorId="0" shapeId="0" xr:uid="{00000000-0006-0000-3A00-00002C000000}">
      <text>
        <r>
          <rPr>
            <sz val="10"/>
            <color rgb="FF000000"/>
            <rFont val="Arial"/>
            <scheme val="minor"/>
          </rPr>
          <t>16--30</t>
        </r>
      </text>
    </comment>
    <comment ref="AE19" authorId="0" shapeId="0" xr:uid="{00000000-0006-0000-3A00-00002D000000}">
      <text>
        <r>
          <rPr>
            <sz val="10"/>
            <color rgb="FF000000"/>
            <rFont val="Arial"/>
            <scheme val="minor"/>
          </rPr>
          <t>16--30</t>
        </r>
      </text>
    </comment>
    <comment ref="AH19" authorId="0" shapeId="0" xr:uid="{00000000-0006-0000-3A00-00002E000000}">
      <text>
        <r>
          <rPr>
            <sz val="10"/>
            <color rgb="FF000000"/>
            <rFont val="Arial"/>
            <scheme val="minor"/>
          </rPr>
          <t>18--30</t>
        </r>
      </text>
    </comment>
    <comment ref="AL19" authorId="0" shapeId="0" xr:uid="{00000000-0006-0000-3A00-00002F000000}">
      <text>
        <r>
          <rPr>
            <sz val="10"/>
            <color rgb="FF000000"/>
            <rFont val="Arial"/>
            <scheme val="minor"/>
          </rPr>
          <t>18--30</t>
        </r>
      </text>
    </comment>
    <comment ref="AM19" authorId="0" shapeId="0" xr:uid="{00000000-0006-0000-3A00-000030000000}">
      <text>
        <r>
          <rPr>
            <sz val="10"/>
            <color rgb="FF000000"/>
            <rFont val="Arial"/>
            <scheme val="minor"/>
          </rPr>
          <t>16--30</t>
        </r>
      </text>
    </comment>
    <comment ref="Q21" authorId="0" shapeId="0" xr:uid="{00000000-0006-0000-3A00-000031000000}">
      <text>
        <r>
          <rPr>
            <sz val="10"/>
            <color rgb="FF000000"/>
            <rFont val="Arial"/>
            <scheme val="minor"/>
          </rPr>
          <t>12-22</t>
        </r>
      </text>
    </comment>
    <comment ref="W21" authorId="0" shapeId="0" xr:uid="{00000000-0006-0000-3A00-000032000000}">
      <text>
        <r>
          <rPr>
            <sz val="10"/>
            <color rgb="FF000000"/>
            <rFont val="Arial"/>
            <scheme val="minor"/>
          </rPr>
          <t>18-26</t>
        </r>
      </text>
    </comment>
    <comment ref="X21" authorId="0" shapeId="0" xr:uid="{00000000-0006-0000-3A00-000033000000}">
      <text>
        <r>
          <rPr>
            <sz val="10"/>
            <color rgb="FF000000"/>
            <rFont val="Arial"/>
            <scheme val="minor"/>
          </rPr>
          <t>12-22</t>
        </r>
      </text>
    </comment>
    <comment ref="AC21" authorId="0" shapeId="0" xr:uid="{00000000-0006-0000-3A00-000034000000}">
      <text>
        <r>
          <rPr>
            <sz val="10"/>
            <color rgb="FF000000"/>
            <rFont val="Arial"/>
            <scheme val="minor"/>
          </rPr>
          <t xml:space="preserve">7-26
</t>
        </r>
      </text>
    </comment>
    <comment ref="AD21" authorId="0" shapeId="0" xr:uid="{00000000-0006-0000-3A00-000035000000}">
      <text>
        <r>
          <rPr>
            <sz val="10"/>
            <color rgb="FF000000"/>
            <rFont val="Arial"/>
            <scheme val="minor"/>
          </rPr>
          <t xml:space="preserve">12-22
</t>
        </r>
      </text>
    </comment>
    <comment ref="AE21" authorId="0" shapeId="0" xr:uid="{00000000-0006-0000-3A00-000036000000}">
      <text>
        <r>
          <rPr>
            <sz val="10"/>
            <color rgb="FF000000"/>
            <rFont val="Arial"/>
            <scheme val="minor"/>
          </rPr>
          <t xml:space="preserve">7-26
</t>
        </r>
      </text>
    </comment>
    <comment ref="AH21" authorId="0" shapeId="0" xr:uid="{00000000-0006-0000-3A00-000037000000}">
      <text>
        <r>
          <rPr>
            <sz val="10"/>
            <color rgb="FF000000"/>
            <rFont val="Arial"/>
            <scheme val="minor"/>
          </rPr>
          <t xml:space="preserve">18--26+华为包车暂定
</t>
        </r>
      </text>
    </comment>
    <comment ref="AI21" authorId="0" shapeId="0" xr:uid="{00000000-0006-0000-3A00-000038000000}">
      <text>
        <r>
          <rPr>
            <sz val="10"/>
            <color rgb="FF000000"/>
            <rFont val="Arial"/>
            <scheme val="minor"/>
          </rPr>
          <t>12-22</t>
        </r>
      </text>
    </comment>
    <comment ref="AJ21" authorId="0" shapeId="0" xr:uid="{00000000-0006-0000-3A00-000039000000}">
      <text>
        <r>
          <rPr>
            <sz val="10"/>
            <color rgb="FF000000"/>
            <rFont val="Arial"/>
            <scheme val="minor"/>
          </rPr>
          <t>12-22</t>
        </r>
      </text>
    </comment>
    <comment ref="AL21" authorId="0" shapeId="0" xr:uid="{00000000-0006-0000-3A00-00003A000000}">
      <text>
        <r>
          <rPr>
            <sz val="10"/>
            <color rgb="FF000000"/>
            <rFont val="Arial"/>
            <scheme val="minor"/>
          </rPr>
          <t>12-21</t>
        </r>
      </text>
    </comment>
    <comment ref="Q22" authorId="0" shapeId="0" xr:uid="{00000000-0006-0000-3A00-00003B000000}">
      <text>
        <r>
          <rPr>
            <sz val="10"/>
            <color rgb="FF000000"/>
            <rFont val="Arial"/>
            <scheme val="minor"/>
          </rPr>
          <t>20-30</t>
        </r>
      </text>
    </comment>
    <comment ref="R22" authorId="0" shapeId="0" xr:uid="{00000000-0006-0000-3A00-00003C000000}">
      <text>
        <r>
          <rPr>
            <sz val="10"/>
            <color rgb="FF000000"/>
            <rFont val="Arial"/>
            <scheme val="minor"/>
          </rPr>
          <t>22-30</t>
        </r>
      </text>
    </comment>
    <comment ref="X22" authorId="0" shapeId="0" xr:uid="{00000000-0006-0000-3A00-00003D000000}">
      <text>
        <r>
          <rPr>
            <sz val="10"/>
            <color rgb="FF000000"/>
            <rFont val="Arial"/>
            <scheme val="minor"/>
          </rPr>
          <t>20-30</t>
        </r>
      </text>
    </comment>
    <comment ref="Y22" authorId="0" shapeId="0" xr:uid="{00000000-0006-0000-3A00-00003E000000}">
      <text>
        <r>
          <rPr>
            <sz val="10"/>
            <color rgb="FF000000"/>
            <rFont val="Arial"/>
            <scheme val="minor"/>
          </rPr>
          <t>22-30</t>
        </r>
      </text>
    </comment>
    <comment ref="AC22" authorId="0" shapeId="0" xr:uid="{00000000-0006-0000-3A00-00003F000000}">
      <text>
        <r>
          <rPr>
            <sz val="10"/>
            <color rgb="FF000000"/>
            <rFont val="Arial"/>
            <scheme val="minor"/>
          </rPr>
          <t>18-26</t>
        </r>
      </text>
    </comment>
    <comment ref="AD22" authorId="0" shapeId="0" xr:uid="{00000000-0006-0000-3A00-000040000000}">
      <text>
        <r>
          <rPr>
            <sz val="10"/>
            <color rgb="FF000000"/>
            <rFont val="Arial"/>
            <scheme val="minor"/>
          </rPr>
          <t>20--30</t>
        </r>
      </text>
    </comment>
    <comment ref="AE22" authorId="0" shapeId="0" xr:uid="{00000000-0006-0000-3A00-000041000000}">
      <text>
        <r>
          <rPr>
            <sz val="10"/>
            <color rgb="FF000000"/>
            <rFont val="Arial"/>
            <scheme val="minor"/>
          </rPr>
          <t>20--30</t>
        </r>
      </text>
    </comment>
    <comment ref="AG22" authorId="0" shapeId="0" xr:uid="{00000000-0006-0000-3A00-000042000000}">
      <text>
        <r>
          <rPr>
            <sz val="10"/>
            <color rgb="FF000000"/>
            <rFont val="Arial"/>
            <scheme val="minor"/>
          </rPr>
          <t>22--30</t>
        </r>
      </text>
    </comment>
    <comment ref="AI22" authorId="0" shapeId="0" xr:uid="{00000000-0006-0000-3A00-000043000000}">
      <text>
        <r>
          <rPr>
            <sz val="10"/>
            <color rgb="FF000000"/>
            <rFont val="Arial"/>
            <scheme val="minor"/>
          </rPr>
          <t>20--30</t>
        </r>
      </text>
    </comment>
    <comment ref="AJ22" authorId="0" shapeId="0" xr:uid="{00000000-0006-0000-3A00-000044000000}">
      <text>
        <r>
          <rPr>
            <sz val="10"/>
            <color rgb="FF000000"/>
            <rFont val="Arial"/>
            <scheme val="minor"/>
          </rPr>
          <t>20--30</t>
        </r>
      </text>
    </comment>
    <comment ref="AK22" authorId="0" shapeId="0" xr:uid="{00000000-0006-0000-3A00-000045000000}">
      <text>
        <r>
          <rPr>
            <sz val="10"/>
            <color rgb="FF000000"/>
            <rFont val="Arial"/>
            <scheme val="minor"/>
          </rPr>
          <t>22--30</t>
        </r>
      </text>
    </comment>
    <comment ref="AM22" authorId="0" shapeId="0" xr:uid="{00000000-0006-0000-3A00-000046000000}">
      <text>
        <r>
          <rPr>
            <sz val="10"/>
            <color rgb="FF000000"/>
            <rFont val="Arial"/>
            <scheme val="minor"/>
          </rPr>
          <t>20--30</t>
        </r>
      </text>
    </comment>
    <comment ref="AN22" authorId="0" shapeId="0" xr:uid="{00000000-0006-0000-3A00-000047000000}">
      <text>
        <r>
          <rPr>
            <sz val="10"/>
            <color rgb="FF000000"/>
            <rFont val="Arial"/>
            <scheme val="minor"/>
          </rPr>
          <t>22--30</t>
        </r>
      </text>
    </comment>
    <comment ref="AA23" authorId="0" shapeId="0" xr:uid="{00000000-0006-0000-3A00-000048000000}">
      <text>
        <r>
          <rPr>
            <sz val="10"/>
            <color rgb="FF000000"/>
            <rFont val="Arial"/>
            <scheme val="minor"/>
          </rPr>
          <t>考斯特回送</t>
        </r>
      </text>
    </comment>
    <comment ref="AM23" authorId="0" shapeId="0" xr:uid="{00000000-0006-0000-3A00-000049000000}">
      <text>
        <r>
          <rPr>
            <sz val="10"/>
            <color rgb="FF000000"/>
            <rFont val="Arial"/>
            <scheme val="minor"/>
          </rPr>
          <t xml:space="preserve">要确认
</t>
        </r>
      </text>
    </comment>
    <comment ref="AA24" authorId="0" shapeId="0" xr:uid="{00000000-0006-0000-3A00-00004A000000}">
      <text>
        <r>
          <rPr>
            <sz val="10"/>
            <color rgb="FF000000"/>
            <rFont val="Arial"/>
            <scheme val="minor"/>
          </rPr>
          <t>晚班请假。白班正常出勤。</t>
        </r>
      </text>
    </comment>
    <comment ref="AC24" authorId="0" shapeId="0" xr:uid="{00000000-0006-0000-3A00-00004B000000}">
      <text>
        <r>
          <rPr>
            <sz val="10"/>
            <color rgb="FF000000"/>
            <rFont val="Arial"/>
            <scheme val="minor"/>
          </rPr>
          <t xml:space="preserve">2号车上午
</t>
        </r>
      </text>
    </comment>
    <comment ref="R25" authorId="0" shapeId="0" xr:uid="{00000000-0006-0000-3A00-00004C000000}">
      <text>
        <r>
          <rPr>
            <sz val="10"/>
            <color rgb="FF000000"/>
            <rFont val="Arial"/>
            <scheme val="minor"/>
          </rPr>
          <t>强制休息</t>
        </r>
      </text>
    </comment>
    <comment ref="AD26" authorId="0" shapeId="0" xr:uid="{00000000-0006-0000-3A00-00004D000000}">
      <text>
        <r>
          <rPr>
            <sz val="10"/>
            <color rgb="FF000000"/>
            <rFont val="Arial"/>
            <scheme val="minor"/>
          </rPr>
          <t xml:space="preserve">7-26
</t>
        </r>
      </text>
    </comment>
    <comment ref="AE26" authorId="0" shapeId="0" xr:uid="{00000000-0006-0000-3A00-00004E000000}">
      <text>
        <r>
          <rPr>
            <sz val="10"/>
            <color rgb="FF000000"/>
            <rFont val="Arial"/>
            <scheme val="minor"/>
          </rPr>
          <t xml:space="preserve">12-22
</t>
        </r>
      </text>
    </comment>
    <comment ref="AH28" authorId="0" shapeId="0" xr:uid="{00000000-0006-0000-3A00-00004F000000}">
      <text>
        <r>
          <rPr>
            <sz val="10"/>
            <color rgb="FF000000"/>
            <rFont val="Arial"/>
            <scheme val="minor"/>
          </rPr>
          <t>邱琰，车是7722</t>
        </r>
      </text>
    </comment>
    <comment ref="AJ28" authorId="0" shapeId="0" xr:uid="{00000000-0006-0000-3A00-000050000000}">
      <text>
        <r>
          <rPr>
            <sz val="10"/>
            <color rgb="FF000000"/>
            <rFont val="Arial"/>
            <scheme val="minor"/>
          </rPr>
          <t>丁祎5.2杨蕾通知</t>
        </r>
      </text>
    </comment>
    <comment ref="AL28" authorId="0" shapeId="0" xr:uid="{00000000-0006-0000-3A00-000051000000}">
      <text>
        <r>
          <rPr>
            <sz val="10"/>
            <color rgb="FF000000"/>
            <rFont val="Arial"/>
            <scheme val="minor"/>
          </rPr>
          <t xml:space="preserve">邹佳燕  5.2杨雷通知
</t>
        </r>
      </text>
    </comment>
    <comment ref="AB29" authorId="0" shapeId="0" xr:uid="{00000000-0006-0000-3A00-000052000000}">
      <text>
        <r>
          <rPr>
            <sz val="10"/>
            <color rgb="FF000000"/>
            <rFont val="Arial"/>
            <scheme val="minor"/>
          </rPr>
          <t xml:space="preserve">鄒佳燕
</t>
        </r>
      </text>
    </comment>
    <comment ref="AC29" authorId="0" shapeId="0" xr:uid="{00000000-0006-0000-3A00-000053000000}">
      <text>
        <r>
          <rPr>
            <sz val="10"/>
            <color rgb="FF000000"/>
            <rFont val="Arial"/>
            <scheme val="minor"/>
          </rPr>
          <t xml:space="preserve">鄒佳燕 2号车下午
</t>
        </r>
      </text>
    </comment>
    <comment ref="AH29" authorId="0" shapeId="0" xr:uid="{00000000-0006-0000-3A00-000054000000}">
      <text>
        <r>
          <rPr>
            <sz val="10"/>
            <color rgb="FF000000"/>
            <rFont val="Arial"/>
            <scheme val="minor"/>
          </rPr>
          <t xml:space="preserve">鄒佳燕 2号车
</t>
        </r>
      </text>
    </comment>
    <comment ref="U35" authorId="0" shapeId="0" xr:uid="{00000000-0006-0000-3A00-000055000000}">
      <text>
        <r>
          <rPr>
            <sz val="10"/>
            <color rgb="FF000000"/>
            <rFont val="Arial"/>
            <scheme val="minor"/>
          </rPr>
          <t>7726油卡
TeykaフリーETC</t>
        </r>
      </text>
    </comment>
    <comment ref="A52" authorId="0" shapeId="0" xr:uid="{00000000-0006-0000-3A00-000056000000}">
      <text>
        <r>
          <rPr>
            <sz val="10"/>
            <color rgb="FF000000"/>
            <rFont val="Arial"/>
            <scheme val="minor"/>
          </rPr>
          <t>Bm校车，海南社长</t>
        </r>
      </text>
    </comment>
    <comment ref="Q56" authorId="0" shapeId="0" xr:uid="{00000000-0006-0000-3A00-000057000000}">
      <text>
        <r>
          <rPr>
            <sz val="10"/>
            <color rgb="FF000000"/>
            <rFont val="Arial"/>
            <scheme val="minor"/>
          </rPr>
          <t>4/16。11:00，羽田接机。
司机A跑错机场。
处理：订单不请求，司机补偿。</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
  </authors>
  <commentList>
    <comment ref="Q2" authorId="0" shapeId="0" xr:uid="{00000000-0006-0000-3C00-000001000000}">
      <text>
        <r>
          <rPr>
            <sz val="10"/>
            <color rgb="FF000000"/>
            <rFont val="Arial"/>
            <scheme val="minor"/>
          </rPr>
          <t>长距离</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
  </authors>
  <commentList>
    <comment ref="M43" authorId="0" shapeId="0" xr:uid="{00000000-0006-0000-3E00-000001000000}">
      <text>
        <r>
          <rPr>
            <sz val="10"/>
            <color rgb="FF000000"/>
            <rFont val="Arial"/>
            <scheme val="minor"/>
          </rPr>
          <t>1.送酒店
①交给乘客备忘录
①无需协助办理入住，但是司机要向酒店前台确认预订是否存在，确定存在后获取房间号后报告op，op向e报告房间号。
2.送巴士站
送到达新宿巴士站3Fタクシーおりば，司机要和客人说 请上4楼乘坐巴士
bus站送到后告知上4楼后可以撤离，但是撤离后如果发生学生托运行李由于行李数过多等情况被拒绝的case，学校会通知e，e会通知咱们，咱们要通知司机返回（或者另外派车）到bus站拉走被拒绝的行李，费用另算。
具体拉到哪里等未明确指示。</t>
        </r>
      </text>
    </comment>
  </commentList>
</comments>
</file>

<file path=xl/sharedStrings.xml><?xml version="1.0" encoding="utf-8"?>
<sst xmlns="http://schemas.openxmlformats.org/spreadsheetml/2006/main" count="92860" uniqueCount="8699">
  <si>
    <t>负责人</t>
  </si>
  <si>
    <t>投诉</t>
  </si>
  <si>
    <t>合计</t>
  </si>
  <si>
    <t>差额</t>
  </si>
  <si>
    <t>教育</t>
  </si>
  <si>
    <t>座学</t>
  </si>
  <si>
    <t>姓名</t>
  </si>
  <si>
    <t>宋京建</t>
  </si>
  <si>
    <t>劉墨</t>
  </si>
  <si>
    <t>伊丹博隆</t>
  </si>
  <si>
    <t>男学峰</t>
  </si>
  <si>
    <t>王星宇</t>
  </si>
  <si>
    <t>成田京子</t>
  </si>
  <si>
    <t>王凯理</t>
  </si>
  <si>
    <t>桑英杰</t>
  </si>
  <si>
    <t>余芃</t>
  </si>
  <si>
    <t>佟宇轩</t>
  </si>
  <si>
    <t>金松杰</t>
  </si>
  <si>
    <t>藤原拓也</t>
  </si>
  <si>
    <t>工藤勝</t>
  </si>
  <si>
    <t>曹禹</t>
  </si>
  <si>
    <t>無し</t>
  </si>
  <si>
    <t>周克举</t>
  </si>
  <si>
    <t>罗淑仪</t>
  </si>
  <si>
    <t>师大为</t>
  </si>
  <si>
    <t>张权</t>
  </si>
  <si>
    <t>徐心刚</t>
  </si>
  <si>
    <t>邱琰</t>
  </si>
  <si>
    <t>田玉英</t>
  </si>
  <si>
    <t>刘赫</t>
  </si>
  <si>
    <t>孟豪</t>
  </si>
  <si>
    <t>姜以寰</t>
  </si>
  <si>
    <t>无</t>
  </si>
  <si>
    <t>润</t>
  </si>
  <si>
    <t>管清櫆</t>
  </si>
  <si>
    <t>考斯特</t>
  </si>
  <si>
    <t>蓝色</t>
  </si>
  <si>
    <t>徐美琪</t>
  </si>
  <si>
    <t>黄涛</t>
  </si>
  <si>
    <t>劉石磊</t>
  </si>
  <si>
    <t>忻夷闻</t>
  </si>
  <si>
    <t>阮琛</t>
  </si>
  <si>
    <t>馬場田</t>
  </si>
  <si>
    <t>金大天</t>
  </si>
  <si>
    <t>张文瑞</t>
  </si>
  <si>
    <t>高山翔</t>
  </si>
  <si>
    <t>魏輝</t>
  </si>
  <si>
    <t>丁祎</t>
  </si>
  <si>
    <t>小嶋勇海</t>
  </si>
  <si>
    <t>王旭</t>
  </si>
  <si>
    <t>14座</t>
  </si>
  <si>
    <t>張磊</t>
  </si>
  <si>
    <t>鄒紅燕</t>
  </si>
  <si>
    <t>福岡</t>
  </si>
  <si>
    <t>朱玲玲</t>
  </si>
  <si>
    <t>蔡佳成</t>
  </si>
  <si>
    <t>川部隆志</t>
  </si>
  <si>
    <t>ガソリン</t>
  </si>
  <si>
    <t>油</t>
  </si>
  <si>
    <t>7月份</t>
  </si>
  <si>
    <t>孙秋野</t>
  </si>
  <si>
    <t>刘石磊</t>
  </si>
  <si>
    <t>管</t>
  </si>
  <si>
    <t>谭</t>
  </si>
  <si>
    <t xml:space="preserve"> </t>
  </si>
  <si>
    <t>8月</t>
  </si>
  <si>
    <t>火</t>
  </si>
  <si>
    <t>水</t>
  </si>
  <si>
    <t>木</t>
  </si>
  <si>
    <t>金</t>
  </si>
  <si>
    <t>土</t>
  </si>
  <si>
    <t>日</t>
  </si>
  <si>
    <t>月</t>
  </si>
  <si>
    <t>项   目</t>
  </si>
  <si>
    <t>8:00--10:00</t>
  </si>
  <si>
    <t>10:00--12:00</t>
  </si>
  <si>
    <t>12:00--14:00</t>
  </si>
  <si>
    <t>14:00--16:00</t>
  </si>
  <si>
    <t>16:00--18:00</t>
  </si>
  <si>
    <t>校车报备</t>
  </si>
  <si>
    <t>每日固定工作</t>
  </si>
  <si>
    <t>订单检查</t>
  </si>
  <si>
    <t>发单请求</t>
  </si>
  <si>
    <t>司   机</t>
  </si>
  <si>
    <t>北野</t>
  </si>
  <si>
    <t>管清魁</t>
  </si>
  <si>
    <t>崔凯</t>
  </si>
  <si>
    <t>刘伟</t>
  </si>
  <si>
    <t>高燕伟</t>
  </si>
  <si>
    <t>叶栋圣</t>
  </si>
  <si>
    <t>田中宏明</t>
  </si>
  <si>
    <t>北村真义</t>
  </si>
  <si>
    <t>李奥翔</t>
  </si>
  <si>
    <t>jp海獅包車</t>
  </si>
  <si>
    <t>杨立清</t>
  </si>
  <si>
    <t>赖诚一</t>
  </si>
  <si>
    <t>马琦纯</t>
  </si>
  <si>
    <t>杨尚龙</t>
  </si>
  <si>
    <t>许冲</t>
  </si>
  <si>
    <t>杨文博</t>
  </si>
  <si>
    <t>黄如君</t>
  </si>
  <si>
    <t>刘玉熙</t>
  </si>
  <si>
    <t>郭振</t>
  </si>
  <si>
    <t>松山富</t>
  </si>
  <si>
    <t>胡晓文</t>
  </si>
  <si>
    <t>王文毅</t>
  </si>
  <si>
    <t>谭海青</t>
  </si>
  <si>
    <t>邓振飞</t>
  </si>
  <si>
    <t>刘墨</t>
  </si>
  <si>
    <t>並木润</t>
  </si>
  <si>
    <t>杨蕾</t>
  </si>
  <si>
    <t>林沛瀠</t>
  </si>
  <si>
    <t>车   辆</t>
  </si>
  <si>
    <t>营 业 额</t>
  </si>
  <si>
    <t>网约车</t>
  </si>
  <si>
    <t>Linetaxi</t>
  </si>
  <si>
    <t>固定订单</t>
  </si>
  <si>
    <t>渠道</t>
  </si>
  <si>
    <t>当日单量</t>
  </si>
  <si>
    <t>パイオニア押车</t>
  </si>
  <si>
    <t>jp接機外宿</t>
  </si>
  <si>
    <t>12月</t>
  </si>
  <si>
    <t>kkday celyn lee</t>
  </si>
  <si>
    <t>DWT海狮</t>
  </si>
  <si>
    <t>趴趴游Michelle Lim</t>
  </si>
  <si>
    <t>趴游Phoebe Chua</t>
  </si>
  <si>
    <t>jpAngelia</t>
  </si>
  <si>
    <t>KKDAY包車</t>
  </si>
  <si>
    <t>趴游包車</t>
  </si>
  <si>
    <t>世航14座</t>
  </si>
  <si>
    <t>jp海獅長距</t>
  </si>
  <si>
    <t>住福陳乃綾</t>
  </si>
  <si>
    <t>jp包車</t>
  </si>
  <si>
    <t>趴游海獅包車</t>
  </si>
  <si>
    <t>R</t>
  </si>
  <si>
    <t>住福陳筠芳</t>
  </si>
  <si>
    <t>KKDAY14海獅包車</t>
  </si>
  <si>
    <t>KKDAY海獅包車</t>
  </si>
  <si>
    <t>趴游Chan</t>
  </si>
  <si>
    <t>大宇海狮</t>
  </si>
  <si>
    <t>住福海獅</t>
  </si>
  <si>
    <t>dwt海狮包车</t>
  </si>
  <si>
    <t>kkday先生 鄭</t>
  </si>
  <si>
    <t>kkday雅禪 王</t>
  </si>
  <si>
    <t>kkdayYen Ting Hung</t>
  </si>
  <si>
    <t>jp David Cheng</t>
  </si>
  <si>
    <t>jp Amber Aylsworth</t>
  </si>
  <si>
    <t>李嘉南海狮</t>
  </si>
  <si>
    <t>jp Helena</t>
  </si>
  <si>
    <t>日日遊押海狮</t>
  </si>
  <si>
    <t>藤田海狮</t>
  </si>
  <si>
    <t>kkdayIvy Chang</t>
  </si>
  <si>
    <t>hi-pindo</t>
  </si>
  <si>
    <t>住福海獅包車</t>
  </si>
  <si>
    <t>jp名古屋</t>
  </si>
  <si>
    <t>王文毅改装海狮</t>
  </si>
  <si>
    <t>esk14座</t>
  </si>
  <si>
    <t>住福14海獅</t>
  </si>
  <si>
    <t>住福海獅14座</t>
  </si>
  <si>
    <t>刘赫客人</t>
  </si>
  <si>
    <t>住福14海獅接送</t>
  </si>
  <si>
    <t>7月</t>
  </si>
  <si>
    <t>王文毅壓阿法</t>
  </si>
  <si>
    <t>崔凯客人接机</t>
  </si>
  <si>
    <t>崔凯客人送机</t>
  </si>
  <si>
    <t>kkday雅婷 張</t>
  </si>
  <si>
    <t>住福吳蕙雯</t>
  </si>
  <si>
    <t>kkdayJane Shum</t>
  </si>
  <si>
    <t>包勇押车</t>
  </si>
  <si>
    <t>DWT海獅長距</t>
  </si>
  <si>
    <t xml:space="preserve">kkdayHiu </t>
  </si>
  <si>
    <t>包勇海獅包車</t>
  </si>
  <si>
    <t>jp ADRIANA OROZCO</t>
  </si>
  <si>
    <t>esk包车</t>
  </si>
  <si>
    <t>住福海獅包車海獅包車</t>
  </si>
  <si>
    <t>kkday陳 蓉容</t>
  </si>
  <si>
    <t>kkdayPOCHANG CHUNG</t>
  </si>
  <si>
    <t>kkday毓欣 陳</t>
  </si>
  <si>
    <t>kkdayKL Cheng</t>
  </si>
  <si>
    <t>tony押车</t>
  </si>
  <si>
    <t>kkdaykaren mak</t>
  </si>
  <si>
    <t>jp前回送</t>
  </si>
  <si>
    <t>东旭</t>
  </si>
  <si>
    <t>jp Judy</t>
  </si>
  <si>
    <t>包勇横滨押车</t>
  </si>
  <si>
    <t>红马 蔡煜</t>
  </si>
  <si>
    <t>jp Leo Franken</t>
  </si>
  <si>
    <t>kkday亮伸 陳</t>
  </si>
  <si>
    <t>包勇横滨富士山</t>
  </si>
  <si>
    <t xml:space="preserve"> 张权</t>
  </si>
  <si>
    <t>kkday小茹 蘇</t>
  </si>
  <si>
    <t>文毅押海狮</t>
  </si>
  <si>
    <t xml:space="preserve">jp Lenny Tanuwidjaja </t>
  </si>
  <si>
    <t>包勇富士山押车</t>
  </si>
  <si>
    <t>包勇东京送机押车</t>
  </si>
  <si>
    <t>jp Mark</t>
  </si>
  <si>
    <t>包勇富士山往返押车</t>
  </si>
  <si>
    <t>住福吳綺文</t>
  </si>
  <si>
    <t>JP海獅包車</t>
  </si>
  <si>
    <t>kkday宜璇 張</t>
  </si>
  <si>
    <t>吉田</t>
  </si>
  <si>
    <t>李勇</t>
  </si>
  <si>
    <t>日向美雪</t>
  </si>
  <si>
    <t>杨蕾客人14座</t>
  </si>
  <si>
    <t>东日本KEMA押车</t>
  </si>
  <si>
    <t>东日本送机</t>
  </si>
  <si>
    <t>东王miya14座</t>
  </si>
  <si>
    <t>MAC</t>
  </si>
  <si>
    <t>jp Siew Lee</t>
  </si>
  <si>
    <t>工藤</t>
  </si>
  <si>
    <t>包勇押14座</t>
  </si>
  <si>
    <t>住福海狮包车</t>
  </si>
  <si>
    <t>甘楽合同14座</t>
  </si>
  <si>
    <t>丽星14座接机</t>
  </si>
  <si>
    <t>丽星14座</t>
  </si>
  <si>
    <t>丽星14座送机</t>
  </si>
  <si>
    <t>王文毅壓海獅</t>
  </si>
  <si>
    <t>李嘉楠海狮</t>
  </si>
  <si>
    <t>jp14座包車</t>
  </si>
  <si>
    <t>KKDAY接機</t>
  </si>
  <si>
    <t>ESK14座海狮</t>
  </si>
  <si>
    <t>6月</t>
  </si>
  <si>
    <t>7730 修玻璃</t>
  </si>
  <si>
    <t>kkday包車</t>
  </si>
  <si>
    <t>7715車檢8:30</t>
  </si>
  <si>
    <t>7716三檢8:30全天修車</t>
  </si>
  <si>
    <t>7726車檢8:30</t>
  </si>
  <si>
    <t>住福海獅14座龍騰</t>
  </si>
  <si>
    <t>7735三檢8:30</t>
  </si>
  <si>
    <t>7711車檢8:30</t>
  </si>
  <si>
    <t>7717車檢8:30</t>
  </si>
  <si>
    <t>7710車檢8:30</t>
  </si>
  <si>
    <t>7718車檢8:30</t>
  </si>
  <si>
    <t>7725車檢8:30</t>
  </si>
  <si>
    <t>7777車檢8:30</t>
  </si>
  <si>
    <t>7733 修玻璃</t>
  </si>
  <si>
    <t>kkday Adriana pinto</t>
  </si>
  <si>
    <t>7702三檢13:00</t>
  </si>
  <si>
    <t>7736三檢13:00</t>
  </si>
  <si>
    <t>需要确认库存</t>
  </si>
  <si>
    <t>Didi</t>
  </si>
  <si>
    <t>jp長距</t>
  </si>
  <si>
    <t>接送机</t>
  </si>
  <si>
    <t>jp Janelle Bumanglag</t>
  </si>
  <si>
    <t>jp 陳昱任</t>
  </si>
  <si>
    <t>海南社长</t>
  </si>
  <si>
    <t>包勇壓海獅</t>
  </si>
  <si>
    <t>华为肖 穗</t>
  </si>
  <si>
    <t>ap海狮</t>
  </si>
  <si>
    <t>赞那度押车</t>
  </si>
  <si>
    <t>kkday MING</t>
  </si>
  <si>
    <t>CITS海獅</t>
  </si>
  <si>
    <t>ap包車13:55~22:00</t>
  </si>
  <si>
    <t>kkday ho</t>
  </si>
  <si>
    <t>13日需要17点之前下班</t>
  </si>
  <si>
    <t>华为</t>
  </si>
  <si>
    <t>奢游押阿尔法</t>
  </si>
  <si>
    <t>奢游1230送羽田</t>
  </si>
  <si>
    <t>住福</t>
  </si>
  <si>
    <t>高燕偉包車</t>
  </si>
  <si>
    <t>MAC包車</t>
  </si>
  <si>
    <t>CITS包车</t>
  </si>
  <si>
    <t>邱押車</t>
  </si>
  <si>
    <t xml:space="preserve">老谭客人 爱海 </t>
  </si>
  <si>
    <t>ets押车</t>
  </si>
  <si>
    <t>kkday珍綺 許</t>
  </si>
  <si>
    <t>jp Kinlap Mak</t>
  </si>
  <si>
    <t>kkday shu mei YANG</t>
  </si>
  <si>
    <t>东晨</t>
  </si>
  <si>
    <t>kkdayCHIAEN LIN</t>
  </si>
  <si>
    <t>苏州国旅押车</t>
  </si>
  <si>
    <t>苏州送机</t>
  </si>
  <si>
    <t>ETS海獅</t>
  </si>
  <si>
    <t>ETS送新幹線</t>
  </si>
  <si>
    <t>趴趴游Kenny</t>
  </si>
  <si>
    <t>パイオニア包车</t>
  </si>
  <si>
    <t>13:30羽田开始包车JTB名古屋アイカ工業</t>
  </si>
  <si>
    <t>红马</t>
  </si>
  <si>
    <t>杨蕾客人秋珊押车</t>
  </si>
  <si>
    <t>ETS</t>
  </si>
  <si>
    <t>美佳海獅</t>
  </si>
  <si>
    <t>AP海獅包車</t>
  </si>
  <si>
    <t>大飞客人魏正海獅</t>
  </si>
  <si>
    <t>jp Naval</t>
  </si>
  <si>
    <t>17点之后ok</t>
  </si>
  <si>
    <t>奢游押车</t>
  </si>
  <si>
    <t>ザ・エムトラベル</t>
  </si>
  <si>
    <t>kkdayLin chun Liu</t>
  </si>
  <si>
    <t>KKDAY海獅</t>
  </si>
  <si>
    <t>ets接机</t>
  </si>
  <si>
    <t>DWT海狮长距离</t>
  </si>
  <si>
    <t>中村</t>
  </si>
  <si>
    <t>趴游海獅</t>
  </si>
  <si>
    <t>パイオニア长距离</t>
  </si>
  <si>
    <t>グローバルエリート長距</t>
  </si>
  <si>
    <t>老谭西门</t>
  </si>
  <si>
    <t>俞玉婷海狮</t>
  </si>
  <si>
    <t>俞玉婷送机</t>
  </si>
  <si>
    <t>kkday半包</t>
  </si>
  <si>
    <t>jp Jean Yao</t>
  </si>
  <si>
    <t>パイオニア</t>
  </si>
  <si>
    <t>kkday 羽鳳 邱</t>
  </si>
  <si>
    <t>jp Swati Pandya</t>
  </si>
  <si>
    <t>mac海獅長距</t>
  </si>
  <si>
    <t>kkdayYichun Chen</t>
  </si>
  <si>
    <t>kkday沅宏 蔡</t>
  </si>
  <si>
    <t>KKDAYLin海獅包車</t>
  </si>
  <si>
    <t>kkdaySerene Koh</t>
  </si>
  <si>
    <t>龍騰押海獅</t>
  </si>
  <si>
    <t>kkdayPEIYI KUO</t>
  </si>
  <si>
    <t>中村海狮</t>
  </si>
  <si>
    <t>KKDAY半日包車</t>
  </si>
  <si>
    <t>津東壓海獅</t>
  </si>
  <si>
    <t>趴游Angeline</t>
  </si>
  <si>
    <t xml:space="preserve">tou rjapanYael </t>
  </si>
  <si>
    <t>趴游TAN KEAN WEI</t>
  </si>
  <si>
    <t>包勇海狮押車</t>
  </si>
  <si>
    <t>esk</t>
  </si>
  <si>
    <t>CITS张兵总</t>
  </si>
  <si>
    <t>东阳光</t>
  </si>
  <si>
    <t>TSJ</t>
  </si>
  <si>
    <t>美醇押车</t>
  </si>
  <si>
    <t>JP14海獅包車</t>
  </si>
  <si>
    <t>kkday怡萍 徐</t>
  </si>
  <si>
    <t>LYLO</t>
  </si>
  <si>
    <t>东日本慕羊人</t>
  </si>
  <si>
    <t>住福包車</t>
  </si>
  <si>
    <t>包勇壓14座</t>
  </si>
  <si>
    <t>大飞押14座</t>
  </si>
  <si>
    <t>kkday Ihsueh Lin</t>
  </si>
  <si>
    <t>麗星14座海狮</t>
  </si>
  <si>
    <t>接送機</t>
  </si>
  <si>
    <t>大飞客人</t>
  </si>
  <si>
    <t>jp Judith Tan</t>
  </si>
  <si>
    <t>jp14座</t>
  </si>
  <si>
    <t>ETS海獅包車</t>
  </si>
  <si>
    <t>津東海獅</t>
  </si>
  <si>
    <t>华为吴静</t>
  </si>
  <si>
    <t>包勇包车</t>
  </si>
  <si>
    <t xml:space="preserve"> 孟孟14座包车</t>
  </si>
  <si>
    <t>住福14座包車</t>
  </si>
  <si>
    <t>DWT包車</t>
  </si>
  <si>
    <t>陈俊</t>
  </si>
  <si>
    <t>红马海狮</t>
  </si>
  <si>
    <t>红马送机</t>
  </si>
  <si>
    <t>杨蕾yamei押4座</t>
  </si>
  <si>
    <t>日本kkday14座</t>
  </si>
  <si>
    <t>TourJP Bertha</t>
  </si>
  <si>
    <t>住福海獅14</t>
  </si>
  <si>
    <t>蔡客人阿法</t>
  </si>
  <si>
    <t>KKDAY半日包</t>
  </si>
  <si>
    <t>kkday陳 儀珊</t>
  </si>
  <si>
    <t>要确认</t>
  </si>
  <si>
    <t>ap半日包</t>
  </si>
  <si>
    <t>杨蕾客人</t>
  </si>
  <si>
    <t>kkdayAlan Ng</t>
  </si>
  <si>
    <t>文毅押车</t>
  </si>
  <si>
    <t>16:00以后不出车</t>
  </si>
  <si>
    <t>上午面试</t>
  </si>
  <si>
    <t>上午有事</t>
  </si>
  <si>
    <t>10:00面试賁爽</t>
  </si>
  <si>
    <t>上午有事，午后到公司</t>
  </si>
  <si>
    <t>11:00面试</t>
  </si>
  <si>
    <t>陆运</t>
  </si>
  <si>
    <t>中午外出</t>
  </si>
  <si>
    <t>讲习</t>
  </si>
  <si>
    <t>14時成田</t>
  </si>
  <si>
    <t>成田接机</t>
  </si>
  <si>
    <t>成田送机</t>
  </si>
  <si>
    <t>爱海押车</t>
  </si>
  <si>
    <t>7715車檢</t>
  </si>
  <si>
    <t>三檢全天修車</t>
  </si>
  <si>
    <t>10:00修玻璃</t>
  </si>
  <si>
    <t>龙腾</t>
  </si>
  <si>
    <t>jp海獅14座</t>
  </si>
  <si>
    <t>5月</t>
  </si>
  <si>
    <t>陈俊长距离送迎</t>
  </si>
  <si>
    <t>KKDAY包車357</t>
  </si>
  <si>
    <t>10:00 7707修玻璃</t>
  </si>
  <si>
    <t>大換胎</t>
  </si>
  <si>
    <t>7718修玻璃10:00</t>
  </si>
  <si>
    <t>7730車檢</t>
  </si>
  <si>
    <t>7700車檢</t>
  </si>
  <si>
    <t>包勇龙腾胡晓文</t>
  </si>
  <si>
    <t>kkdayJoshua Law外派357</t>
  </si>
  <si>
    <t>kkdayLily Ma</t>
  </si>
  <si>
    <t>HIJ包車</t>
  </si>
  <si>
    <t>HIJ包车胡小文</t>
  </si>
  <si>
    <t>趴游包車龙腾司机胡晓文</t>
  </si>
  <si>
    <t>KKDAY海獅黄玉民</t>
  </si>
  <si>
    <t>外派357</t>
  </si>
  <si>
    <t>外派ライロ</t>
  </si>
  <si>
    <t>早结束送7717喷漆</t>
  </si>
  <si>
    <t>趴游Bee Sin</t>
  </si>
  <si>
    <t>GTJ海獅半日包車</t>
  </si>
  <si>
    <t>ETS押車</t>
  </si>
  <si>
    <t>大飞客人网红8748</t>
  </si>
  <si>
    <t>AP半日包</t>
  </si>
  <si>
    <t>海南包车</t>
  </si>
  <si>
    <t>恒和産業</t>
  </si>
  <si>
    <t>kkday克凡 蔡</t>
  </si>
  <si>
    <t>AP阿尔法包</t>
  </si>
  <si>
    <t>红马包车</t>
  </si>
  <si>
    <t>久盛押车</t>
  </si>
  <si>
    <t>需要前泊包勇林佳平</t>
  </si>
  <si>
    <t>Tony押车</t>
  </si>
  <si>
    <t>基汇资本押车10-14</t>
  </si>
  <si>
    <t>北海道海獅包車</t>
  </si>
  <si>
    <t>kkday康聖翎</t>
  </si>
  <si>
    <t>HG押阿尔法</t>
  </si>
  <si>
    <t>HG11点单送羽田</t>
  </si>
  <si>
    <t>BONSAI</t>
  </si>
  <si>
    <t>包勇海狮</t>
  </si>
  <si>
    <t>kkday YOU JHEN TANG</t>
  </si>
  <si>
    <t>MAC7:45〜17:25，18:25〜22:45</t>
  </si>
  <si>
    <t>730健診</t>
  </si>
  <si>
    <t>dwt压车</t>
  </si>
  <si>
    <t>Tour Japón 押车</t>
  </si>
  <si>
    <t>JTB後藤田</t>
  </si>
  <si>
    <t>GTJ包車</t>
  </si>
  <si>
    <t>Tour Japón半日包</t>
  </si>
  <si>
    <t>JTB後藤田ファナック</t>
  </si>
  <si>
    <t>cab包车</t>
  </si>
  <si>
    <t>アルファディア</t>
  </si>
  <si>
    <t>9:30-14:00SK桜台中学校</t>
  </si>
  <si>
    <t>AP海狮</t>
  </si>
  <si>
    <t>白石包车</t>
  </si>
  <si>
    <t>住福李文偉</t>
  </si>
  <si>
    <t>jp阿尔法Kai</t>
  </si>
  <si>
    <t>奢游 指定改装海狮</t>
  </si>
  <si>
    <t>想15点结束</t>
  </si>
  <si>
    <t>东日本旅行</t>
  </si>
  <si>
    <t>TFN押车</t>
  </si>
  <si>
    <t>包勇海獅包車康政雄</t>
  </si>
  <si>
    <t>jpNeilson Lui</t>
  </si>
  <si>
    <t>飞总押奔驰</t>
  </si>
  <si>
    <t>东晨前回送</t>
  </si>
  <si>
    <t>东晨押车</t>
  </si>
  <si>
    <t>esk海狮</t>
  </si>
  <si>
    <t>HIJ海獅包車</t>
  </si>
  <si>
    <t>希望早结束</t>
  </si>
  <si>
    <t>希望早下班接送机</t>
  </si>
  <si>
    <t>杨蕾客人包车</t>
  </si>
  <si>
    <t>jp Fred S Oliai</t>
  </si>
  <si>
    <t>kkday淑華 陳</t>
  </si>
  <si>
    <t xml:space="preserve">jp Khuslen </t>
  </si>
  <si>
    <t xml:space="preserve">GTJ Valentina </t>
  </si>
  <si>
    <t>フェニックス包车</t>
  </si>
  <si>
    <t>フェニックス</t>
  </si>
  <si>
    <t>MAC19:50〜22:00</t>
  </si>
  <si>
    <t>MAC 18:20〜20:40</t>
  </si>
  <si>
    <t>趴游Khim</t>
  </si>
  <si>
    <t>DWT海獅包車</t>
  </si>
  <si>
    <t>四川壓海獅</t>
  </si>
  <si>
    <t>aa</t>
  </si>
  <si>
    <t>ETS商务</t>
  </si>
  <si>
    <t>王文毅押車</t>
  </si>
  <si>
    <t>住福  Lai yen yu</t>
  </si>
  <si>
    <t>kkday念慈 陳</t>
  </si>
  <si>
    <t>HIJ包车</t>
  </si>
  <si>
    <t>jp Gregory</t>
  </si>
  <si>
    <t>kkday Gavin Er</t>
  </si>
  <si>
    <t>SATAMI</t>
  </si>
  <si>
    <t>1250羽田开始</t>
  </si>
  <si>
    <t>李天冀</t>
  </si>
  <si>
    <t>只送机李天冀</t>
  </si>
  <si>
    <t>篠崎</t>
  </si>
  <si>
    <t>明志包车7736</t>
  </si>
  <si>
    <t>明志包车7737</t>
  </si>
  <si>
    <t>明志包车7738</t>
  </si>
  <si>
    <t>世航包车</t>
  </si>
  <si>
    <t>DWT包车</t>
  </si>
  <si>
    <t>jpBoey</t>
  </si>
  <si>
    <t>令和马来西亚</t>
  </si>
  <si>
    <t>jp John Schmidt</t>
  </si>
  <si>
    <t>GTJ海獅包車</t>
  </si>
  <si>
    <t>老谭客人 yanyu</t>
  </si>
  <si>
    <t>kkday郁凱 江</t>
  </si>
  <si>
    <t>OTB只接机福祉车</t>
  </si>
  <si>
    <t>OTB福祉车</t>
  </si>
  <si>
    <t>OTB只送机福祉车</t>
  </si>
  <si>
    <t>趴游 Freddie</t>
  </si>
  <si>
    <t>ANLAI押车</t>
  </si>
  <si>
    <t>12点之后ok</t>
  </si>
  <si>
    <t>JFT押海狮</t>
  </si>
  <si>
    <t>GTJ SOGONOVI</t>
  </si>
  <si>
    <t>明志包车7739</t>
  </si>
  <si>
    <t>kkdayIvan Chan</t>
  </si>
  <si>
    <t>培训</t>
  </si>
  <si>
    <t>適性診断</t>
  </si>
  <si>
    <t>jp Michael Koban</t>
  </si>
  <si>
    <t>明志包车</t>
  </si>
  <si>
    <t>平安押车</t>
  </si>
  <si>
    <t>AP都内</t>
  </si>
  <si>
    <t xml:space="preserve">趴趴游Sia </t>
  </si>
  <si>
    <t>kkday衣君 鄭</t>
  </si>
  <si>
    <t>jp Leslie Weisfeld</t>
  </si>
  <si>
    <t>文毅押14座</t>
  </si>
  <si>
    <t>HIJ押車</t>
  </si>
  <si>
    <t>jp Jamie Low</t>
  </si>
  <si>
    <t>包勇</t>
  </si>
  <si>
    <t>AJD押车</t>
  </si>
  <si>
    <t>润姐顾晨曦</t>
  </si>
  <si>
    <t>jp14座海獅包車</t>
  </si>
  <si>
    <t>老谭客人炜</t>
  </si>
  <si>
    <t>趴游14座包車</t>
  </si>
  <si>
    <t>麗星ハイヤ14座</t>
  </si>
  <si>
    <t>kkday14座包车</t>
  </si>
  <si>
    <t>15点前okGTJ SOGONOVI</t>
  </si>
  <si>
    <t>日本kkday押14座</t>
  </si>
  <si>
    <t>AP海狮包</t>
  </si>
  <si>
    <t>jp14海獅包車</t>
  </si>
  <si>
    <t>jp包车Veronica</t>
  </si>
  <si>
    <t>KKDAY海獅半日包润姐押车</t>
  </si>
  <si>
    <t>令和押車</t>
  </si>
  <si>
    <t>老蔡团</t>
  </si>
  <si>
    <t>kkday3連包車</t>
  </si>
  <si>
    <t>龟户大姐押车</t>
  </si>
  <si>
    <t>润姐押车</t>
  </si>
  <si>
    <t>oriential海獅</t>
  </si>
  <si>
    <t>老蔡包车</t>
  </si>
  <si>
    <t>jp海獅單送</t>
  </si>
  <si>
    <t>kkdayTammy Chan</t>
  </si>
  <si>
    <t>陈俊押车</t>
  </si>
  <si>
    <t>kkdayLI YI EWN</t>
  </si>
  <si>
    <t>老谭客人陈大川</t>
  </si>
  <si>
    <t>陈俊长距离</t>
  </si>
  <si>
    <t>上午可以接</t>
  </si>
  <si>
    <t>jp Doug Hagen</t>
  </si>
  <si>
    <t>11点前归库</t>
  </si>
  <si>
    <t>FATグランエース</t>
  </si>
  <si>
    <t xml:space="preserve">王文毅 </t>
  </si>
  <si>
    <t>全天有事</t>
  </si>
  <si>
    <t>13:00外出</t>
  </si>
  <si>
    <t>13:00前外出</t>
  </si>
  <si>
    <t>12:00以后外出，这天尽量不安排出车</t>
  </si>
  <si>
    <t>上午不在</t>
  </si>
  <si>
    <t>全天不在</t>
  </si>
  <si>
    <t>培训实车</t>
  </si>
  <si>
    <t>不出车在公司</t>
  </si>
  <si>
    <t>Tour Japón Samantha</t>
  </si>
  <si>
    <t>10:00面试（可改时间）</t>
  </si>
  <si>
    <t>系统</t>
  </si>
  <si>
    <t>16:30面试</t>
  </si>
  <si>
    <t>10点面试孟豪朋友，下午有事</t>
  </si>
  <si>
    <t>培训座学</t>
  </si>
  <si>
    <t>15:00面试Fiona楊</t>
  </si>
  <si>
    <t>10:00面试李明</t>
  </si>
  <si>
    <t>10:00-11:00有事</t>
  </si>
  <si>
    <t>飞总押车</t>
  </si>
  <si>
    <t>アルファディア接送機</t>
  </si>
  <si>
    <t>換胎</t>
  </si>
  <si>
    <t>马总</t>
  </si>
  <si>
    <t>吉田代步</t>
  </si>
  <si>
    <t>红马押车</t>
  </si>
  <si>
    <t>FATグランエースTony押车</t>
  </si>
  <si>
    <t>kkday亜彤 蔡</t>
  </si>
  <si>
    <t>kkdayJoshua Law</t>
  </si>
  <si>
    <t>KKDAY海獅半日包</t>
  </si>
  <si>
    <t>包勇林佳平</t>
  </si>
  <si>
    <t>DWT押海狮</t>
  </si>
  <si>
    <t>奢游押车全陪</t>
  </si>
  <si>
    <t>奢游送成田</t>
  </si>
  <si>
    <t>包车Tour Japón Samantha</t>
  </si>
  <si>
    <t>半日包Tour Japón Samantha</t>
  </si>
  <si>
    <t>明志包车姜以寰</t>
  </si>
  <si>
    <t>明志包车吉田</t>
  </si>
  <si>
    <t>jp Jamie Low14座</t>
  </si>
  <si>
    <t>ap都内</t>
  </si>
  <si>
    <t>kkday接机</t>
  </si>
  <si>
    <t>接机</t>
  </si>
  <si>
    <t>三检</t>
  </si>
  <si>
    <t>趴趴游Sia 单送</t>
  </si>
  <si>
    <t>4月</t>
  </si>
  <si>
    <t>7709年檢</t>
  </si>
  <si>
    <t>7708年檢</t>
  </si>
  <si>
    <t>7707年檢</t>
  </si>
  <si>
    <t>外派华信</t>
  </si>
  <si>
    <t>7733三檢</t>
  </si>
  <si>
    <t>kkday Lyn Huang</t>
  </si>
  <si>
    <t>7722三檢</t>
  </si>
  <si>
    <t>7721三檢</t>
  </si>
  <si>
    <t>7731三檢</t>
  </si>
  <si>
    <t>jp包车Alexander</t>
  </si>
  <si>
    <t>kkdayKezhong</t>
  </si>
  <si>
    <t xml:space="preserve">kkdayTZU </t>
  </si>
  <si>
    <t>jp包車-357</t>
  </si>
  <si>
    <t>7719三檢</t>
  </si>
  <si>
    <t>7727三檢</t>
  </si>
  <si>
    <t>7723三檢</t>
  </si>
  <si>
    <t>东阳光，外派357</t>
  </si>
  <si>
    <t>GTJ海獅</t>
  </si>
  <si>
    <t>库存</t>
  </si>
  <si>
    <t>老谭みえ押车</t>
  </si>
  <si>
    <t>崔凯客人</t>
  </si>
  <si>
    <t>华信包车</t>
  </si>
  <si>
    <t>东阳光送机</t>
  </si>
  <si>
    <t>AP半日包ワールド</t>
  </si>
  <si>
    <t>海南社長</t>
  </si>
  <si>
    <t>タイムトラベルサービス</t>
  </si>
  <si>
    <t>jp长距</t>
  </si>
  <si>
    <t>jp名古屋长距</t>
  </si>
  <si>
    <t>jpOrrachun</t>
  </si>
  <si>
    <t>東京リムジン</t>
  </si>
  <si>
    <t>O家接机开始</t>
  </si>
  <si>
    <t>老谭押车O家</t>
  </si>
  <si>
    <t>黄总20点30羽田</t>
  </si>
  <si>
    <t>O家半日包</t>
  </si>
  <si>
    <t>基汇资本15:45-18:30</t>
  </si>
  <si>
    <t>AP包車</t>
  </si>
  <si>
    <t>16点30开始陈大川包车</t>
  </si>
  <si>
    <t>陈大川包车</t>
  </si>
  <si>
    <t>jp徐孟璇</t>
  </si>
  <si>
    <t>BDT押车</t>
  </si>
  <si>
    <t>Antonova</t>
  </si>
  <si>
    <t>satami海獅包車</t>
  </si>
  <si>
    <t>株式会社Innocation</t>
  </si>
  <si>
    <t>四川阿法</t>
  </si>
  <si>
    <t>郭振客人包车</t>
  </si>
  <si>
    <t>世航海狮包車</t>
  </si>
  <si>
    <t>可可</t>
  </si>
  <si>
    <t>可可半日包車</t>
  </si>
  <si>
    <t>skリモ包车</t>
  </si>
  <si>
    <t>kkt包車</t>
  </si>
  <si>
    <t xml:space="preserve"> 奢游押车</t>
  </si>
  <si>
    <t>jpCheryl Galdones</t>
  </si>
  <si>
    <t>kkdayYIT</t>
  </si>
  <si>
    <t>KKT海獅包車</t>
  </si>
  <si>
    <t>JFT接機20:55</t>
  </si>
  <si>
    <t>JFT押车</t>
  </si>
  <si>
    <t>18:00成田半日包JTB後藤田</t>
  </si>
  <si>
    <t>jp6天包车</t>
  </si>
  <si>
    <t>大阪回送</t>
  </si>
  <si>
    <t>小林客人包車</t>
  </si>
  <si>
    <t>送機回送</t>
  </si>
  <si>
    <t>モアファン海獅</t>
  </si>
  <si>
    <t>satami包車</t>
  </si>
  <si>
    <t>顾晨曦海獅包車</t>
  </si>
  <si>
    <t>jp茨城包车</t>
  </si>
  <si>
    <t>kkday jia</t>
  </si>
  <si>
    <t>奢游押車</t>
  </si>
  <si>
    <t>jp横滨包车</t>
  </si>
  <si>
    <t>住福长距离</t>
  </si>
  <si>
    <t>住福陳曉琪</t>
  </si>
  <si>
    <t>奢游</t>
  </si>
  <si>
    <t>王文毅包車</t>
  </si>
  <si>
    <t>fit21点00开始</t>
  </si>
  <si>
    <t>郑总包车</t>
  </si>
  <si>
    <t>润姐孙毅押车</t>
  </si>
  <si>
    <t>jp海狮Aliza</t>
  </si>
  <si>
    <t>马先生半日包</t>
  </si>
  <si>
    <t>SATAMI 海獅</t>
  </si>
  <si>
    <t>KKDAY包車這要訂住宿的</t>
  </si>
  <si>
    <t xml:space="preserve">趴游Yeong Choon Ho </t>
  </si>
  <si>
    <t>DWT长距离</t>
  </si>
  <si>
    <t>享自游包车</t>
  </si>
  <si>
    <t>羅淑儀客人</t>
  </si>
  <si>
    <t xml:space="preserve">GTJ,KUSNIROVICH </t>
  </si>
  <si>
    <t>GTJ,Gorodetsky</t>
  </si>
  <si>
    <t>CAB半日包</t>
  </si>
  <si>
    <t>小梦客人</t>
  </si>
  <si>
    <t>jp單送15:00</t>
  </si>
  <si>
    <t>the M travel</t>
  </si>
  <si>
    <t>satami阿尔法</t>
  </si>
  <si>
    <t>曾輝海獅包車</t>
  </si>
  <si>
    <t>游姊押車</t>
  </si>
  <si>
    <t>郑总押车</t>
  </si>
  <si>
    <t>SATAMI海獅包車</t>
  </si>
  <si>
    <t>东日本押车</t>
  </si>
  <si>
    <t>クロノス包车</t>
  </si>
  <si>
    <t>GTJ MAVEN</t>
  </si>
  <si>
    <t>jp Ryan James</t>
  </si>
  <si>
    <t>kkday君宜 施</t>
  </si>
  <si>
    <t xml:space="preserve">jp包车Hannah Haack </t>
  </si>
  <si>
    <t>CAB海獅半日包</t>
  </si>
  <si>
    <t>jpSonal Shah</t>
  </si>
  <si>
    <t>顾晨曦包车</t>
  </si>
  <si>
    <t>orienta</t>
  </si>
  <si>
    <t>黄总15点开始</t>
  </si>
  <si>
    <t>黄总押车</t>
  </si>
  <si>
    <t>建发包车</t>
  </si>
  <si>
    <t>姜以寰包车</t>
  </si>
  <si>
    <t>jpKen包车</t>
  </si>
  <si>
    <t>kkday海獅包車</t>
  </si>
  <si>
    <t>jpSonal</t>
  </si>
  <si>
    <t>jp單送</t>
  </si>
  <si>
    <t>趴游Sophia</t>
  </si>
  <si>
    <t>趴游迪士尼接送</t>
  </si>
  <si>
    <t>陈俊海狮</t>
  </si>
  <si>
    <t>kkday明清 陳</t>
  </si>
  <si>
    <t>GTJ Marzhanat</t>
  </si>
  <si>
    <t>jp包车</t>
  </si>
  <si>
    <t>马总押车</t>
  </si>
  <si>
    <t>马总15点30</t>
  </si>
  <si>
    <t>東京リムジン押车</t>
  </si>
  <si>
    <t>藤田奔驰包车</t>
  </si>
  <si>
    <t>藤田海狮包车</t>
  </si>
  <si>
    <t>GTJ</t>
  </si>
  <si>
    <t>GTJRussu</t>
  </si>
  <si>
    <t>包勇群马</t>
  </si>
  <si>
    <t>四川商旅押车</t>
  </si>
  <si>
    <t>　fit包车</t>
  </si>
  <si>
    <t>jpEli Loots</t>
  </si>
  <si>
    <t>kkdayWang</t>
  </si>
  <si>
    <t>包勇壓14座海獅</t>
  </si>
  <si>
    <t>FAT14座</t>
  </si>
  <si>
    <t>jp海狮包车</t>
  </si>
  <si>
    <t>kkday均 蘭</t>
  </si>
  <si>
    <t>kkday14座海獅</t>
  </si>
  <si>
    <t>大飞客人王翡</t>
  </si>
  <si>
    <t>住福邱霆宇</t>
  </si>
  <si>
    <t>AP海獅ワールド</t>
  </si>
  <si>
    <t>kkday佳禾 張</t>
  </si>
  <si>
    <t>小黑邱客</t>
  </si>
  <si>
    <t xml:space="preserve">Tour Japón Ana Mary Moreno </t>
  </si>
  <si>
    <t xml:space="preserve">VERESK </t>
  </si>
  <si>
    <t>刘宁豪华海狮</t>
  </si>
  <si>
    <t>老蔡</t>
  </si>
  <si>
    <t>jp海獅回送</t>
  </si>
  <si>
    <t>住福陳邦豪海獅</t>
  </si>
  <si>
    <t>アルファディ</t>
  </si>
  <si>
    <t>晚上不行</t>
  </si>
  <si>
    <t>早上开会</t>
  </si>
  <si>
    <t>趴游Joanne Ng</t>
  </si>
  <si>
    <t>kkdayChi Chan Ju</t>
  </si>
  <si>
    <t>14点15日の丸押车</t>
  </si>
  <si>
    <t>日の丸押车</t>
  </si>
  <si>
    <t>鈴鹿回送</t>
  </si>
  <si>
    <t>鈴鹿</t>
  </si>
  <si>
    <t xml:space="preserve">明志ASEA2024
</t>
  </si>
  <si>
    <t>送机明志ASEA2024</t>
  </si>
  <si>
    <t>刘墨客人里总</t>
  </si>
  <si>
    <t>kkday日本14座</t>
  </si>
  <si>
    <t>AP半日包14:0-18:00</t>
  </si>
  <si>
    <t>CITS4代</t>
  </si>
  <si>
    <t>中村长距</t>
  </si>
  <si>
    <t>GTJGorodetsky</t>
  </si>
  <si>
    <t>dwt押车</t>
  </si>
  <si>
    <t>dwt押半日车</t>
  </si>
  <si>
    <t>kkday包车</t>
  </si>
  <si>
    <t>jp加藤</t>
  </si>
  <si>
    <t>JFT包车</t>
  </si>
  <si>
    <t>包勇海獅黄福智</t>
  </si>
  <si>
    <t>jp包车Minhchau</t>
  </si>
  <si>
    <t>奧斯理</t>
  </si>
  <si>
    <t>前一天需要外宿老谭客人陈俊5:00伊豆</t>
  </si>
  <si>
    <t>jp阿尔法包车</t>
  </si>
  <si>
    <t>住福劉芷妤包车</t>
  </si>
  <si>
    <t>16:00以後不行</t>
  </si>
  <si>
    <t>上午不行</t>
  </si>
  <si>
    <t>需要外出不在公司</t>
  </si>
  <si>
    <t>留半天请求书</t>
  </si>
  <si>
    <t>上午尽量不安排</t>
  </si>
  <si>
    <t>黄总</t>
  </si>
  <si>
    <t>半天请求书</t>
  </si>
  <si>
    <t>23号上午东阳光不出</t>
  </si>
  <si>
    <t>JRT上午来访</t>
  </si>
  <si>
    <t>中午去浅草</t>
  </si>
  <si>
    <t>大飞梅总</t>
  </si>
  <si>
    <t>各种面试</t>
  </si>
  <si>
    <t>10点面试</t>
  </si>
  <si>
    <t>早晚×</t>
  </si>
  <si>
    <t>下午不在</t>
  </si>
  <si>
    <t>暁</t>
  </si>
  <si>
    <t>老谭押车</t>
  </si>
  <si>
    <t>海南社长＋可可接机</t>
  </si>
  <si>
    <t>郑总包车＋可可接机</t>
  </si>
  <si>
    <t>jp長距10:00</t>
  </si>
  <si>
    <t>王文毅壓阿尔法</t>
  </si>
  <si>
    <t>DWT长距离，fit21点00开始</t>
  </si>
  <si>
    <t>換電瓶</t>
  </si>
  <si>
    <t>修玻璃</t>
  </si>
  <si>
    <t>jp长距离</t>
  </si>
  <si>
    <t>京都小葛押车</t>
  </si>
  <si>
    <t>包車</t>
  </si>
  <si>
    <t>小梦客人押车</t>
  </si>
  <si>
    <t>fit18点00开始</t>
  </si>
  <si>
    <t>kkday</t>
  </si>
  <si>
    <t>上午取回來下午接送机</t>
  </si>
  <si>
    <t>jp名古屋长距离</t>
  </si>
  <si>
    <t>劉芷妤</t>
  </si>
  <si>
    <t>GTJRussu海獅</t>
  </si>
  <si>
    <t>7727三檢10:30</t>
  </si>
  <si>
    <t>老谭客人陈俊5:00伊豆</t>
  </si>
  <si>
    <t>鹏哥押车</t>
  </si>
  <si>
    <t>株式会社誠洋エンタープライズ</t>
  </si>
  <si>
    <t>龍騰</t>
  </si>
  <si>
    <t>丽新押车</t>
  </si>
  <si>
    <t>FAT14座趴游Joanne Ng</t>
  </si>
  <si>
    <t>kkday14座单送</t>
  </si>
  <si>
    <t>d</t>
  </si>
  <si>
    <t>7719修理</t>
  </si>
  <si>
    <t>23换油网</t>
  </si>
  <si>
    <t>7706年檢8:30-9:00要送</t>
  </si>
  <si>
    <t>7710三檢10:30</t>
  </si>
  <si>
    <t>KKDAY包車外派魏丽丽</t>
  </si>
  <si>
    <t>7711三檢10:30</t>
  </si>
  <si>
    <t>7777三檢10:30</t>
  </si>
  <si>
    <t>7715三檢10:30</t>
  </si>
  <si>
    <t>7716三檢10:30</t>
  </si>
  <si>
    <t>7726三檢10:30</t>
  </si>
  <si>
    <t>7725三檢10:30</t>
  </si>
  <si>
    <t>7718三檢10:30</t>
  </si>
  <si>
    <t>7702三檢10:30</t>
  </si>
  <si>
    <t>大飞押车</t>
  </si>
  <si>
    <t>jp海狮Angela</t>
  </si>
  <si>
    <t>jp海狮單送Angela</t>
  </si>
  <si>
    <t>住福吳致緯</t>
  </si>
  <si>
    <t>kkdayWEN</t>
  </si>
  <si>
    <t>7717三檢13:00</t>
  </si>
  <si>
    <t>jp14座包车</t>
  </si>
  <si>
    <t>KKDAY包車外派357</t>
  </si>
  <si>
    <t>华为吴静来单</t>
  </si>
  <si>
    <t>老谭陈俊</t>
  </si>
  <si>
    <t>趴游Joyce</t>
  </si>
  <si>
    <t>文毅押車</t>
  </si>
  <si>
    <t>kkdayElaine</t>
  </si>
  <si>
    <t>kkday品萱 江</t>
  </si>
  <si>
    <t>日本观光</t>
  </si>
  <si>
    <t>kkdayAshley</t>
  </si>
  <si>
    <t>趴游Tee King Ann</t>
  </si>
  <si>
    <t>kkday阿尔法包车</t>
  </si>
  <si>
    <t>ets接機</t>
  </si>
  <si>
    <t>ets押阿尔法</t>
  </si>
  <si>
    <t>jpMichelle Tan</t>
  </si>
  <si>
    <t>陳先生</t>
  </si>
  <si>
    <t>kkday博誠 鄧</t>
  </si>
  <si>
    <t>刘伟11点50成田开始</t>
  </si>
  <si>
    <t>刘伟包车</t>
  </si>
  <si>
    <t>刘伟送机</t>
  </si>
  <si>
    <t>基汇资本</t>
  </si>
  <si>
    <t>esk海獅包車</t>
  </si>
  <si>
    <t>14点羽田小邱乔乔押车</t>
  </si>
  <si>
    <t>小邱乔乔押车</t>
  </si>
  <si>
    <t>10点结束于羽田小邱乔乔押车</t>
  </si>
  <si>
    <t>包勇海獅押車</t>
  </si>
  <si>
    <t>住福海獅蔡承臻</t>
  </si>
  <si>
    <t>730体检接送机</t>
  </si>
  <si>
    <t>アルファディア包车</t>
  </si>
  <si>
    <t>Tour Japón包车</t>
  </si>
  <si>
    <t>ESK</t>
  </si>
  <si>
    <t>RSC包车</t>
  </si>
  <si>
    <t>GTJ阿尔法</t>
  </si>
  <si>
    <t>GTJ長距</t>
  </si>
  <si>
    <t>ap包车</t>
  </si>
  <si>
    <t>jp Erica</t>
  </si>
  <si>
    <t>马总12:00前送羽田</t>
  </si>
  <si>
    <t>世航都内</t>
  </si>
  <si>
    <t>台福麟轻井泽-成田</t>
  </si>
  <si>
    <t>モアファン押车</t>
  </si>
  <si>
    <t>曲水壓海獅</t>
  </si>
  <si>
    <t>ets包车海狮</t>
  </si>
  <si>
    <t>ets包车海狮15点结束于羽田</t>
  </si>
  <si>
    <t>奥思礼长距离</t>
  </si>
  <si>
    <t>包勇海獅</t>
  </si>
  <si>
    <t>kkday憶慧 林</t>
  </si>
  <si>
    <t>JP包车</t>
  </si>
  <si>
    <t>四川商旅长距</t>
  </si>
  <si>
    <t>杨蕾押车sara</t>
  </si>
  <si>
    <t>kkt押車</t>
  </si>
  <si>
    <t>趴游Ng Nan Lee</t>
  </si>
  <si>
    <t>可可押车</t>
  </si>
  <si>
    <t>可可半日包</t>
  </si>
  <si>
    <t>kkt</t>
  </si>
  <si>
    <t>住福海獅包車郭家汶</t>
  </si>
  <si>
    <t>ETS包車</t>
  </si>
  <si>
    <t>日本觀光壓海獅</t>
  </si>
  <si>
    <t>高燕偉</t>
  </si>
  <si>
    <t>資本押</t>
  </si>
  <si>
    <t>住福柯孟孜</t>
  </si>
  <si>
    <t>美醇</t>
  </si>
  <si>
    <t>蔡佳成壓海獅</t>
  </si>
  <si>
    <t>jp David Lim</t>
  </si>
  <si>
    <t>金城华新</t>
  </si>
  <si>
    <t>ets海狮回送</t>
  </si>
  <si>
    <t xml:space="preserve">趴游Lim Tze Im </t>
  </si>
  <si>
    <t>tiger押车</t>
  </si>
  <si>
    <t>タイムトラベル</t>
  </si>
  <si>
    <t>老谭押车Alwin</t>
  </si>
  <si>
    <t>老谭客人洪志东長距</t>
  </si>
  <si>
    <t>16:40开始于羽田jtb後藤田</t>
  </si>
  <si>
    <t>jtb後藤田</t>
  </si>
  <si>
    <t>Doreen Goh</t>
  </si>
  <si>
    <t>进一壓海獅12:30開始</t>
  </si>
  <si>
    <t>台福麟轻井泽-都内</t>
  </si>
  <si>
    <t>AP包车</t>
  </si>
  <si>
    <t>jp郭淑芬</t>
  </si>
  <si>
    <t>kkday凡希 陳</t>
  </si>
  <si>
    <t xml:space="preserve">趴趴游Ashley </t>
  </si>
  <si>
    <t>13:00單送富士山Alia Humaid</t>
  </si>
  <si>
    <t>Alia Humaid</t>
  </si>
  <si>
    <t>13：00 長距Alia Humaid</t>
  </si>
  <si>
    <t>16点30之后ok</t>
  </si>
  <si>
    <t>润姐顾晨曦包车</t>
  </si>
  <si>
    <t>趴游Tan Phaik Hoon</t>
  </si>
  <si>
    <t>平平包车</t>
  </si>
  <si>
    <t xml:space="preserve"> 平平阿尔法</t>
  </si>
  <si>
    <t>kkdaySHENG</t>
  </si>
  <si>
    <t>sakura壓海獅</t>
  </si>
  <si>
    <t>进一壓海獅14:00開始</t>
  </si>
  <si>
    <t>罗淑仪客人</t>
  </si>
  <si>
    <t>jp海獅長距17:00開始</t>
  </si>
  <si>
    <t>kkday芸溦 粘</t>
  </si>
  <si>
    <t>kkt長距</t>
  </si>
  <si>
    <t>网红客人5388海狮</t>
  </si>
  <si>
    <t>顧晨㬢</t>
  </si>
  <si>
    <t>回送</t>
  </si>
  <si>
    <t>jp包车Alexander-</t>
  </si>
  <si>
    <t>kkt海獅長距</t>
  </si>
  <si>
    <t>Doreen Gohアルファード</t>
  </si>
  <si>
    <t>Doreen Goh海獅</t>
  </si>
  <si>
    <t>GTJ Ekaterina</t>
  </si>
  <si>
    <t>ap半日包13-17</t>
  </si>
  <si>
    <t>kkdayFung Ping</t>
  </si>
  <si>
    <t>15点结束</t>
  </si>
  <si>
    <t>不能太晚结束</t>
  </si>
  <si>
    <t>可可半日包押车</t>
  </si>
  <si>
    <t>jp包車，不能太晚结束</t>
  </si>
  <si>
    <t>kkday煜婷 黃</t>
  </si>
  <si>
    <t>jp14座包車不能太晚结束</t>
  </si>
  <si>
    <t>东阳光押车</t>
  </si>
  <si>
    <t>暂定10:00送东京站就结束MAC</t>
  </si>
  <si>
    <t>dwt长距离</t>
  </si>
  <si>
    <t>利口高洁</t>
  </si>
  <si>
    <t>住福陳孟琳</t>
  </si>
  <si>
    <t xml:space="preserve">住福lee ya ting </t>
  </si>
  <si>
    <t>譚客</t>
  </si>
  <si>
    <t>趴游14座海獅</t>
  </si>
  <si>
    <t>进一押14座</t>
  </si>
  <si>
    <t>住福陳妤菡</t>
  </si>
  <si>
    <t>kkday Kirk</t>
  </si>
  <si>
    <t>大飞客人羽宏</t>
  </si>
  <si>
    <t>みえ包车</t>
  </si>
  <si>
    <t>kkday于娟 王</t>
  </si>
  <si>
    <t>AP海獅半日包13:00結束</t>
  </si>
  <si>
    <t>kkday宜萱 林</t>
  </si>
  <si>
    <t>モアファン海獅包車</t>
  </si>
  <si>
    <t>GTJ Zarya</t>
  </si>
  <si>
    <t>FRIGATE AERO TOURS</t>
  </si>
  <si>
    <t>JP14座海獅包車</t>
  </si>
  <si>
    <t>jp14座海獅</t>
  </si>
  <si>
    <t>酒井拓真</t>
  </si>
  <si>
    <t>趴游Evon Tey</t>
  </si>
  <si>
    <t>大飞客人宏羽</t>
  </si>
  <si>
    <t>汉和商事14座海狮</t>
  </si>
  <si>
    <t>KKDAY14座包車</t>
  </si>
  <si>
    <t>白石</t>
  </si>
  <si>
    <t>爱普押车</t>
  </si>
  <si>
    <t>JP包車</t>
  </si>
  <si>
    <t>接送机，15点之前归库</t>
  </si>
  <si>
    <t>14点之后订单可以</t>
  </si>
  <si>
    <t>kkday琇絃 林</t>
  </si>
  <si>
    <t>モアファン海獅14座</t>
  </si>
  <si>
    <t>kkday美妮 陳</t>
  </si>
  <si>
    <t>HIJ送機</t>
  </si>
  <si>
    <t>趴游</t>
  </si>
  <si>
    <t>モアファン包車</t>
  </si>
  <si>
    <t>華櫻國際14座海獅</t>
  </si>
  <si>
    <t>住福簡岑芳</t>
  </si>
  <si>
    <t>趴游14座</t>
  </si>
  <si>
    <t>游姊14座</t>
  </si>
  <si>
    <t>kkday宜錚 吳</t>
  </si>
  <si>
    <t>蔡佳成押14座</t>
  </si>
  <si>
    <t>9点之后ok</t>
  </si>
  <si>
    <t>アルファディア長距</t>
  </si>
  <si>
    <t>虹東压阿尔法</t>
  </si>
  <si>
    <t>AP海獅半日包車</t>
  </si>
  <si>
    <t>MAC押海狮</t>
  </si>
  <si>
    <t>kkdayGuo Guo</t>
  </si>
  <si>
    <t>jp豪华阿尔法</t>
  </si>
  <si>
    <t>18:00前結束</t>
  </si>
  <si>
    <t>jp成田-河口湖</t>
  </si>
  <si>
    <t>文毅包车</t>
  </si>
  <si>
    <t>实车培训</t>
  </si>
  <si>
    <t>CITS港中旅来单</t>
  </si>
  <si>
    <t>10:30面试</t>
  </si>
  <si>
    <t>不能排</t>
  </si>
  <si>
    <t>座学培训</t>
  </si>
  <si>
    <t>9:30面试</t>
  </si>
  <si>
    <t>11:00面试，13:00开始系统对接</t>
  </si>
  <si>
    <t>10:00面试</t>
  </si>
  <si>
    <t>12:00Vip-limozoom</t>
  </si>
  <si>
    <t>羽田接机アルファディア</t>
  </si>
  <si>
    <t>住福柯孟孜アルファディア奔驰接机</t>
  </si>
  <si>
    <t>タイムトラベル送机</t>
  </si>
  <si>
    <t>三檢</t>
  </si>
  <si>
    <t>7706年檢</t>
  </si>
  <si>
    <t>ETS壓車</t>
  </si>
  <si>
    <t>马总半日包</t>
  </si>
  <si>
    <t>jp長距17:00開始</t>
  </si>
  <si>
    <t>刘伟押车</t>
  </si>
  <si>
    <t>jp 长距离</t>
  </si>
  <si>
    <t>接机ap</t>
  </si>
  <si>
    <t>FRIGATE AERO TOURS2个接机</t>
  </si>
  <si>
    <t>陳海獅</t>
  </si>
  <si>
    <t>进一壓海獅</t>
  </si>
  <si>
    <t>APワールド海獅</t>
  </si>
  <si>
    <t>jp海獅</t>
  </si>
  <si>
    <t>大金海狮包車</t>
  </si>
  <si>
    <t>利口壓海狮</t>
  </si>
  <si>
    <t>住福lee ya ting</t>
  </si>
  <si>
    <t>14座包车龙腾司机</t>
  </si>
  <si>
    <t>kkdayjapan14座海狮</t>
  </si>
  <si>
    <t>2月</t>
  </si>
  <si>
    <t>9除夕</t>
  </si>
  <si>
    <t>10春节</t>
  </si>
  <si>
    <t>11初二</t>
  </si>
  <si>
    <t>12初三</t>
  </si>
  <si>
    <t>13初四</t>
  </si>
  <si>
    <t>14初五</t>
  </si>
  <si>
    <t>15初六</t>
  </si>
  <si>
    <t>16初七</t>
  </si>
  <si>
    <t>17初八</t>
  </si>
  <si>
    <t>18初九</t>
  </si>
  <si>
    <t>7725送修</t>
  </si>
  <si>
    <t>包勇黃子葳外派357</t>
  </si>
  <si>
    <t>永井包勇押14座</t>
  </si>
  <si>
    <t>7730上午三检</t>
  </si>
  <si>
    <t>7732三检</t>
  </si>
  <si>
    <t>修11</t>
  </si>
  <si>
    <t>修22</t>
  </si>
  <si>
    <t>趴趴游王恒</t>
  </si>
  <si>
    <t>7730下午换皮带</t>
  </si>
  <si>
    <t>13点修7725</t>
  </si>
  <si>
    <t>7719修电</t>
  </si>
  <si>
    <t>包勇海獅外派魏丽丽</t>
  </si>
  <si>
    <t>小林海獅14座</t>
  </si>
  <si>
    <t>修08</t>
  </si>
  <si>
    <t>包勇押车外派魏丽丽</t>
  </si>
  <si>
    <t>台福麟</t>
  </si>
  <si>
    <t>大飞客人赵敏14座海狮</t>
  </si>
  <si>
    <t>包勇壓海狮</t>
  </si>
  <si>
    <t>DiDi</t>
  </si>
  <si>
    <t>新年会</t>
  </si>
  <si>
    <t>FITイベント</t>
  </si>
  <si>
    <t xml:space="preserve">韩孟煜 </t>
  </si>
  <si>
    <t>万祥白班</t>
  </si>
  <si>
    <t>モアファン</t>
  </si>
  <si>
    <t>需要早結束</t>
  </si>
  <si>
    <t>モアファン海狮</t>
  </si>
  <si>
    <t>文毅半日包押车</t>
  </si>
  <si>
    <t>邱团押海狮</t>
  </si>
  <si>
    <t>邱团送机</t>
  </si>
  <si>
    <t>飛客包車</t>
  </si>
  <si>
    <t>丽星包车</t>
  </si>
  <si>
    <t>趴游Mika</t>
  </si>
  <si>
    <t>资本押车</t>
  </si>
  <si>
    <t>cab押阿尔法，晚上会回横滨</t>
  </si>
  <si>
    <t>早上送女朋友9点之前回公司新年会</t>
  </si>
  <si>
    <t>东阳光半日包13点结束于羽田</t>
  </si>
  <si>
    <t>小林客人</t>
  </si>
  <si>
    <t>15:45结束于成田Tour Japón</t>
  </si>
  <si>
    <t>ラグジュアリージャパン單送</t>
  </si>
  <si>
    <t>cab押阿尔法</t>
  </si>
  <si>
    <t>四川商旅13点开始于羽田</t>
  </si>
  <si>
    <t>四川商旅</t>
  </si>
  <si>
    <t>四川商旅12点结束于成田</t>
  </si>
  <si>
    <t>艳芳押车</t>
  </si>
  <si>
    <t>龙腾包车海狮</t>
  </si>
  <si>
    <t>jp半日包</t>
  </si>
  <si>
    <t>马总包车</t>
  </si>
  <si>
    <t>苏州国旅</t>
  </si>
  <si>
    <t>苏州国旅15:00結束羽田</t>
  </si>
  <si>
    <t>谭客sunny</t>
  </si>
  <si>
    <t>kkday Vincent Lim</t>
  </si>
  <si>
    <t>AP</t>
  </si>
  <si>
    <t>徐华</t>
  </si>
  <si>
    <t>ets包车海狮12点开始羽田</t>
  </si>
  <si>
    <t>etsTK6回送</t>
  </si>
  <si>
    <t>cab押海狮</t>
  </si>
  <si>
    <t>华樱13点30成田-箱根</t>
  </si>
  <si>
    <t>华樱马哥</t>
  </si>
  <si>
    <t>华樱張茜茹</t>
  </si>
  <si>
    <t>趴游前回送</t>
  </si>
  <si>
    <t>趴游Jack包车</t>
  </si>
  <si>
    <t>萬祥包車</t>
  </si>
  <si>
    <t>华樱阿尔法</t>
  </si>
  <si>
    <t>包勇林奕妏</t>
  </si>
  <si>
    <t>行之旅1330开始于羽田</t>
  </si>
  <si>
    <t>行之旅</t>
  </si>
  <si>
    <t>7点送羽田结束</t>
  </si>
  <si>
    <t>天域包车</t>
  </si>
  <si>
    <t>天域送羽田</t>
  </si>
  <si>
    <t>趴游Gan</t>
  </si>
  <si>
    <t>住福包车</t>
  </si>
  <si>
    <t>JTB卓間</t>
  </si>
  <si>
    <t>ets海狮</t>
  </si>
  <si>
    <t>ets送机</t>
  </si>
  <si>
    <t>HG押车</t>
  </si>
  <si>
    <t>哈奇包车</t>
  </si>
  <si>
    <t>小邱客人</t>
  </si>
  <si>
    <t>趴游Dorine Oh</t>
  </si>
  <si>
    <t>老谭客人王一</t>
  </si>
  <si>
    <t>高燕伟送越後</t>
  </si>
  <si>
    <t>蔡佳成伊豆</t>
  </si>
  <si>
    <t>趴游Ally</t>
  </si>
  <si>
    <t>新岛包车</t>
  </si>
  <si>
    <t>jp長距離</t>
  </si>
  <si>
    <t>张诗若</t>
  </si>
  <si>
    <t>大飞客人赵敏</t>
  </si>
  <si>
    <t>大金海狮接机</t>
  </si>
  <si>
    <t>大金重工阿尔法</t>
  </si>
  <si>
    <t>HG送机</t>
  </si>
  <si>
    <t>住福Chia che Lin</t>
  </si>
  <si>
    <t>HTI包车</t>
  </si>
  <si>
    <t>12:55开始于羽田老洪</t>
  </si>
  <si>
    <t>趴趴14座</t>
  </si>
  <si>
    <t>蕾盈押车</t>
  </si>
  <si>
    <t>北海道トラベルパートナー</t>
  </si>
  <si>
    <t>趴游 Penny Wai</t>
  </si>
  <si>
    <t>jp包車＋万祥晚班</t>
  </si>
  <si>
    <t>万祥晚班</t>
  </si>
  <si>
    <t>趴游單送</t>
  </si>
  <si>
    <t>松山富14座海獅</t>
  </si>
  <si>
    <t>住福14座海獅</t>
  </si>
  <si>
    <t>lisa wang</t>
  </si>
  <si>
    <t>高燕伟14座</t>
  </si>
  <si>
    <t>趴游阿法包車</t>
  </si>
  <si>
    <t>谭客苏雅</t>
  </si>
  <si>
    <t>包勇蔡培君</t>
  </si>
  <si>
    <t>CAB海獅包車</t>
  </si>
  <si>
    <t>老洪</t>
  </si>
  <si>
    <t>15:00结束于羽田老洪</t>
  </si>
  <si>
    <t>奢游包车</t>
  </si>
  <si>
    <t>诚信新加坡</t>
  </si>
  <si>
    <t>晓</t>
  </si>
  <si>
    <t>李天冀押车</t>
  </si>
  <si>
    <t>DWT海獅雪場</t>
  </si>
  <si>
    <t>日本观光14座</t>
  </si>
  <si>
    <t>日本觀光14座海獅</t>
  </si>
  <si>
    <t>小林海獅包車</t>
  </si>
  <si>
    <t>住福14座海獅包車</t>
  </si>
  <si>
    <t>新岛押车</t>
  </si>
  <si>
    <t>利口包车</t>
  </si>
  <si>
    <t>11:30结束于羽田，单独送机JTB卓間</t>
  </si>
  <si>
    <t>篠崎先生</t>
  </si>
  <si>
    <t>蔡壓13:00成田送輕井澤</t>
  </si>
  <si>
    <t>入职培训</t>
  </si>
  <si>
    <t>趴游包车May</t>
  </si>
  <si>
    <t>住福 鄺詠妍</t>
  </si>
  <si>
    <t>老谭长距离</t>
  </si>
  <si>
    <t>大飞客人长距离</t>
  </si>
  <si>
    <t>公司包車</t>
  </si>
  <si>
    <t>包勇李家瑩</t>
  </si>
  <si>
    <t>半日包+接送机</t>
  </si>
  <si>
    <t>王文毅海獅包車還沒錄單</t>
  </si>
  <si>
    <t>商务外访</t>
  </si>
  <si>
    <t>事务</t>
  </si>
  <si>
    <t>晚上不出</t>
  </si>
  <si>
    <t>16:00需要在公司</t>
  </si>
  <si>
    <t>需要外出</t>
  </si>
  <si>
    <t>新人培训</t>
  </si>
  <si>
    <t>下午外出</t>
  </si>
  <si>
    <t>上午开会，18:00后有事</t>
  </si>
  <si>
    <t>不出车</t>
  </si>
  <si>
    <t>下午不行</t>
  </si>
  <si>
    <t>ap包車</t>
  </si>
  <si>
    <t>午后×</t>
  </si>
  <si>
    <t>万祥白班＋夜班</t>
  </si>
  <si>
    <t>老谭客人，利口高洁</t>
  </si>
  <si>
    <t>TIGAR接送機</t>
  </si>
  <si>
    <t>KKDAY海獅半日包車</t>
  </si>
  <si>
    <t>住福海獅許桓諭</t>
  </si>
  <si>
    <t>丽星</t>
  </si>
  <si>
    <t>尽量不用</t>
  </si>
  <si>
    <t>检查刹车</t>
  </si>
  <si>
    <t>小林海狮包车</t>
  </si>
  <si>
    <t>包勇押海狮</t>
  </si>
  <si>
    <t>苗场9:00接送成田，海狮</t>
  </si>
  <si>
    <t>7730更换皮带</t>
  </si>
  <si>
    <t>送机</t>
  </si>
  <si>
    <t xml:space="preserve">趴游 Tracy Teow </t>
  </si>
  <si>
    <t>1月</t>
  </si>
  <si>
    <t>趴游龙腾司机</t>
  </si>
  <si>
    <t>25换电瓶</t>
  </si>
  <si>
    <t>28修大灯</t>
  </si>
  <si>
    <t>十点25送检</t>
  </si>
  <si>
    <t>十点30送检</t>
  </si>
  <si>
    <t>包勇包车司机方恩杰</t>
  </si>
  <si>
    <t>7700三檢</t>
  </si>
  <si>
    <t>7708三檢</t>
  </si>
  <si>
    <t>7712年檢</t>
  </si>
  <si>
    <t>7728三檢</t>
  </si>
  <si>
    <t>7709三檢</t>
  </si>
  <si>
    <t>9点送修7727</t>
  </si>
  <si>
    <t>KKDAY外派姜震</t>
  </si>
  <si>
    <t>7729三檢</t>
  </si>
  <si>
    <t>7707三檢</t>
  </si>
  <si>
    <t>13点修7730</t>
  </si>
  <si>
    <t>奧斯禮長距離</t>
  </si>
  <si>
    <t>KKDAY海獅包車外派华信</t>
  </si>
  <si>
    <t>12点之后不行</t>
  </si>
  <si>
    <t>cab押阿尔法不能太晚</t>
  </si>
  <si>
    <t>包勇賓士/姜瑞蓉</t>
  </si>
  <si>
    <t>温若延包車13:30結束</t>
  </si>
  <si>
    <t>DWT雪场单次</t>
  </si>
  <si>
    <t>GTJ包车</t>
  </si>
  <si>
    <t>奢游仅接机</t>
  </si>
  <si>
    <t>奢游箱根送新干线</t>
  </si>
  <si>
    <t>篠崎包车</t>
  </si>
  <si>
    <t>趴趴游14:30結束羽田</t>
  </si>
  <si>
    <t>jp黄先生</t>
  </si>
  <si>
    <t>东日本旅行押车</t>
  </si>
  <si>
    <t>Anita 押车</t>
  </si>
  <si>
    <t>秋野包车</t>
  </si>
  <si>
    <t>趴游KEE WEI</t>
  </si>
  <si>
    <t>TONY押車</t>
  </si>
  <si>
    <t>TONY半日押車</t>
  </si>
  <si>
    <t>成田-野泽</t>
  </si>
  <si>
    <t>野泽回送</t>
  </si>
  <si>
    <t>蔡包车</t>
  </si>
  <si>
    <t>蔡单送</t>
  </si>
  <si>
    <t>资本12点结束</t>
  </si>
  <si>
    <t>游姊海獅包車不能換司機</t>
  </si>
  <si>
    <t>satami19点开始包车</t>
  </si>
  <si>
    <t>半日报</t>
  </si>
  <si>
    <t>アルファディアPanasonic新年挨拶回り</t>
  </si>
  <si>
    <t>zanadu送箱根</t>
  </si>
  <si>
    <t>包勇紀雅菁</t>
  </si>
  <si>
    <t>哈奇观光海獅</t>
  </si>
  <si>
    <t>老谭客人14:25成田開始王一</t>
  </si>
  <si>
    <t>住福雪場海獅包車</t>
  </si>
  <si>
    <t>高燕伟海獅</t>
  </si>
  <si>
    <t>华为于洋</t>
  </si>
  <si>
    <t>文毅海獅包車</t>
  </si>
  <si>
    <t>ラグジュアリージャパン</t>
  </si>
  <si>
    <t>前泊ラグジュアリージャパン</t>
  </si>
  <si>
    <t>秋野17点羽田包车</t>
  </si>
  <si>
    <t>jp海獅長距離</t>
  </si>
  <si>
    <t>包勇海獅富友/ 李秀玲 lala</t>
  </si>
  <si>
    <t xml:space="preserve">红马方蔚楠 </t>
  </si>
  <si>
    <t>老谭客人 苏雅</t>
  </si>
  <si>
    <t>王星宇（7710,7722）</t>
  </si>
  <si>
    <t>熊总</t>
  </si>
  <si>
    <t>UMAYA出发时间下午15:00</t>
  </si>
  <si>
    <t>UMAYA</t>
  </si>
  <si>
    <t>趴趴游包车</t>
  </si>
  <si>
    <t>送迪士尼</t>
  </si>
  <si>
    <t>趴趴游</t>
  </si>
  <si>
    <t>包勇黄翊甄押车</t>
  </si>
  <si>
    <t>HIJ15:40成田開始海獅包車</t>
  </si>
  <si>
    <t>ets接机TK6</t>
  </si>
  <si>
    <t>ets押车TK6</t>
  </si>
  <si>
    <t>众信旅游</t>
  </si>
  <si>
    <t>ets包车</t>
  </si>
  <si>
    <t>FAT</t>
  </si>
  <si>
    <t>AP半日报</t>
  </si>
  <si>
    <t>大飞客人路天涯</t>
  </si>
  <si>
    <t>アルファディア半日</t>
  </si>
  <si>
    <t>红马包车鲁白羽</t>
  </si>
  <si>
    <t>jp海狮Brandon</t>
  </si>
  <si>
    <t>13点开始18点结束jp海狮Brandon</t>
  </si>
  <si>
    <t>诚信NG V PIN</t>
  </si>
  <si>
    <t>顧晨㬢海獅包車</t>
  </si>
  <si>
    <t>jp大回送直接到長也就好</t>
  </si>
  <si>
    <t xml:space="preserve"> tiger</t>
  </si>
  <si>
    <t>HI-pindo</t>
  </si>
  <si>
    <t>大飞客人apple</t>
  </si>
  <si>
    <t>王一海獅長距</t>
  </si>
  <si>
    <t>胡晓文（7710,7722）</t>
  </si>
  <si>
    <t>藤田14座</t>
  </si>
  <si>
    <t>SATAMI阿尔法</t>
  </si>
  <si>
    <t>zanadu箱根接</t>
  </si>
  <si>
    <t>14点25开始于羽田みえ包车</t>
  </si>
  <si>
    <t>13点结束于羽田みえ包车</t>
  </si>
  <si>
    <t>小林包車</t>
  </si>
  <si>
    <t>王一長距</t>
  </si>
  <si>
    <t>12点50羽田开始みえ包车</t>
  </si>
  <si>
    <t>12点50成田开始みえ押7座</t>
  </si>
  <si>
    <t>みえ押7座</t>
  </si>
  <si>
    <t>奢遊</t>
  </si>
  <si>
    <t>one包车</t>
  </si>
  <si>
    <t>SATAMI14座</t>
  </si>
  <si>
    <t>jp包车Bea Marquez</t>
  </si>
  <si>
    <t>GTJ14座海狮</t>
  </si>
  <si>
    <t xml:space="preserve">jp包车Joyce </t>
  </si>
  <si>
    <t>野泽前回送</t>
  </si>
  <si>
    <t>大飞客人雪場jane chen</t>
  </si>
  <si>
    <t>蔡押车</t>
  </si>
  <si>
    <t>包勇谢京翰</t>
  </si>
  <si>
    <t>住福長距12開始於成田</t>
  </si>
  <si>
    <t>住福林湘芸14座</t>
  </si>
  <si>
    <t>KKDAY14座海獅</t>
  </si>
  <si>
    <t xml:space="preserve">红马陈璀敏  </t>
  </si>
  <si>
    <t>津東海獅包車</t>
  </si>
  <si>
    <t>蕾盈包车</t>
  </si>
  <si>
    <t>大飞14座</t>
  </si>
  <si>
    <t>利口半日报</t>
  </si>
  <si>
    <t>jp雪场reece</t>
  </si>
  <si>
    <t>包勇吴佳芳</t>
  </si>
  <si>
    <t>华为包车</t>
  </si>
  <si>
    <t>华为11点结束于成田</t>
  </si>
  <si>
    <t>DWT雪场</t>
  </si>
  <si>
    <t>日新观光雪地接送</t>
  </si>
  <si>
    <t>16:10开始于羽田姜媛包车</t>
  </si>
  <si>
    <t>姜媛包车</t>
  </si>
  <si>
    <t>13:00结束于成田姜媛半日包</t>
  </si>
  <si>
    <t>日本觀光</t>
  </si>
  <si>
    <t>田中客人包车</t>
  </si>
  <si>
    <t xml:space="preserve">GTJNatalia Makretskaia </t>
  </si>
  <si>
    <t xml:space="preserve">GTJ海獅Natalia Makretskaia </t>
  </si>
  <si>
    <t>趴趴游包車</t>
  </si>
  <si>
    <t>排早點的班
22:00前结束到公司即可</t>
  </si>
  <si>
    <t>Iren</t>
  </si>
  <si>
    <t>R發燒</t>
  </si>
  <si>
    <t>文毅押4代</t>
  </si>
  <si>
    <t>文毅押海狮送机</t>
  </si>
  <si>
    <t>可以跑几个接送机</t>
  </si>
  <si>
    <t>外勤</t>
  </si>
  <si>
    <t>午前会议</t>
  </si>
  <si>
    <t>下午有来访</t>
  </si>
  <si>
    <t>培训师罗、17:00会客</t>
  </si>
  <si>
    <t>全天需要外出</t>
  </si>
  <si>
    <t>13:00前外出one包车</t>
  </si>
  <si>
    <t>14点面试</t>
  </si>
  <si>
    <t>不能出车</t>
  </si>
  <si>
    <t>培训师罗</t>
  </si>
  <si>
    <t>V接机</t>
  </si>
  <si>
    <t>V送机</t>
  </si>
  <si>
    <t>秋野17点羽田半日包车</t>
  </si>
  <si>
    <t>海南</t>
  </si>
  <si>
    <t xml:space="preserve"> tige</t>
  </si>
  <si>
    <t>秋野</t>
  </si>
  <si>
    <t>社用</t>
  </si>
  <si>
    <t>アルファディア北村Panasonic新年挨拶回り</t>
  </si>
  <si>
    <t>アルファディア李奥翔Panasonic新年挨拶回り</t>
  </si>
  <si>
    <t>アルファディア高燕伟Panasonic新年挨拶回り</t>
  </si>
  <si>
    <t>不跑高速</t>
  </si>
  <si>
    <t>不跑高速one包车</t>
  </si>
  <si>
    <t>kkdayYUJU CHEN</t>
  </si>
  <si>
    <t>7727三檢one包车</t>
  </si>
  <si>
    <t>7729三檢one包车</t>
  </si>
  <si>
    <t>アルファディア金城Panasonic新年挨拶回り</t>
  </si>
  <si>
    <t>アルファディア葉棟聖Panasonic新年挨拶回り</t>
  </si>
  <si>
    <t>jp大回送</t>
  </si>
  <si>
    <t>众信旅游送機</t>
  </si>
  <si>
    <t>游姊壓車</t>
  </si>
  <si>
    <t>BDT送机</t>
  </si>
  <si>
    <t>游姊送機</t>
  </si>
  <si>
    <t>BDT接機</t>
  </si>
  <si>
    <t>车检</t>
  </si>
  <si>
    <t>永井</t>
  </si>
  <si>
    <t>4s店修车</t>
  </si>
  <si>
    <t>奔驰修理</t>
  </si>
  <si>
    <t>01返十点半</t>
  </si>
  <si>
    <t>13年检</t>
  </si>
  <si>
    <t>30三检</t>
  </si>
  <si>
    <t>32三检</t>
  </si>
  <si>
    <t>10三检</t>
  </si>
  <si>
    <t>11三检</t>
  </si>
  <si>
    <t>15三检</t>
  </si>
  <si>
    <t>16三检</t>
  </si>
  <si>
    <t>kkday Shirley Lim</t>
  </si>
  <si>
    <t>趴趴游外派357</t>
  </si>
  <si>
    <t>15点后取26</t>
  </si>
  <si>
    <t>06三检</t>
  </si>
  <si>
    <t>0205返还</t>
  </si>
  <si>
    <t>03返还</t>
  </si>
  <si>
    <t>押福冈出海狮包车趴游海獅包車</t>
  </si>
  <si>
    <t>押福冈出海狮包车kkday海狮Hendra</t>
  </si>
  <si>
    <t>03送修</t>
  </si>
  <si>
    <t>绿洲用26</t>
  </si>
  <si>
    <t>Ng xin ki</t>
  </si>
  <si>
    <t>GTJ　Khaspekyan</t>
  </si>
  <si>
    <t>7:30体检接送机</t>
  </si>
  <si>
    <t>大飞客人李鼎浩</t>
  </si>
  <si>
    <t>大飞客人单次</t>
  </si>
  <si>
    <t>GTJ-Alipova</t>
  </si>
  <si>
    <t>趴游2海獅包車</t>
  </si>
  <si>
    <t xml:space="preserve">jp长距离CHAKRABORTY SANJIB  </t>
  </si>
  <si>
    <t>华为大泽</t>
  </si>
  <si>
    <t>老谭客人</t>
  </si>
  <si>
    <t>JTBliyi</t>
  </si>
  <si>
    <t>结束于某个机场几点待定JTBliyi</t>
  </si>
  <si>
    <t>趴游Lydia</t>
  </si>
  <si>
    <t>趴游June</t>
  </si>
  <si>
    <t>接送</t>
  </si>
  <si>
    <t>jp包车CHAKRABORTY</t>
  </si>
  <si>
    <t>绿洲国旅押车</t>
  </si>
  <si>
    <t>趴游前泊Selena Gan</t>
  </si>
  <si>
    <t>趴游Selena Gan</t>
  </si>
  <si>
    <t>趴趴游海獅包車</t>
  </si>
  <si>
    <t>7:00趴趴游海送機</t>
  </si>
  <si>
    <t>KKday海狮包车</t>
  </si>
  <si>
    <t xml:space="preserve">趴游KEE WEI </t>
  </si>
  <si>
    <t>関東经典FIT</t>
  </si>
  <si>
    <t xml:space="preserve">辉哥包车KJ231211 </t>
  </si>
  <si>
    <t>辉哥包车KJ231212</t>
  </si>
  <si>
    <t>辉哥包车KJ231213</t>
  </si>
  <si>
    <t>辉哥包车KJ231214</t>
  </si>
  <si>
    <t>辉哥包车KJ231215</t>
  </si>
  <si>
    <t>趴游1海獅17:30送河口湖、モアファン前回送</t>
  </si>
  <si>
    <t>UU</t>
  </si>
  <si>
    <t>藤田</t>
  </si>
  <si>
    <t xml:space="preserve"> H＆G</t>
  </si>
  <si>
    <t>kkday佳樺 林</t>
  </si>
  <si>
    <t>趴游Ms Karen</t>
  </si>
  <si>
    <t>蔡印尼客人押车</t>
  </si>
  <si>
    <t>藤田日光包車</t>
  </si>
  <si>
    <t xml:space="preserve">STM-Hance </t>
  </si>
  <si>
    <t>ap半包Kristen Dahlke</t>
  </si>
  <si>
    <t>AP半日包車</t>
  </si>
  <si>
    <t>HIJ回送</t>
  </si>
  <si>
    <t>忘年會</t>
  </si>
  <si>
    <t>fit</t>
  </si>
  <si>
    <t>AP包车shawn</t>
  </si>
  <si>
    <t>日の丸9:00-15:00</t>
  </si>
  <si>
    <t>东日本小佳</t>
  </si>
  <si>
    <t>輝哥海獅包車KJ231209</t>
  </si>
  <si>
    <t>輝哥海獅包車KJ231210</t>
  </si>
  <si>
    <t>STM-Yenny</t>
  </si>
  <si>
    <t>飛楽東阪</t>
  </si>
  <si>
    <t>建发商事1330开始</t>
  </si>
  <si>
    <t>包勇增需</t>
  </si>
  <si>
    <t>林总夫妇</t>
  </si>
  <si>
    <t>趴游回送</t>
  </si>
  <si>
    <t>谭总客人</t>
  </si>
  <si>
    <t>老谭客人包车</t>
  </si>
  <si>
    <t>中青旅日本</t>
  </si>
  <si>
    <t>モアファン全陪</t>
  </si>
  <si>
    <t>モアファン12点30结束于成田</t>
  </si>
  <si>
    <t>tige押改装海狮</t>
  </si>
  <si>
    <t>TIGA送機</t>
  </si>
  <si>
    <t>JP海狮包车</t>
  </si>
  <si>
    <t>HG海狮</t>
  </si>
  <si>
    <t>包勇黃 文 成</t>
  </si>
  <si>
    <t>送雪場</t>
  </si>
  <si>
    <t>顾晨曦</t>
  </si>
  <si>
    <t>辉哥郑总富士山送机场（时间未定机场未定）</t>
  </si>
  <si>
    <t>FIT壓車</t>
  </si>
  <si>
    <t>モアファン海狮15点结束成田</t>
  </si>
  <si>
    <t>日本观光包车</t>
  </si>
  <si>
    <t>ap半包车sonia</t>
  </si>
  <si>
    <t>CAB長距</t>
  </si>
  <si>
    <t>16点开始于羽田</t>
  </si>
  <si>
    <t>1545开始于羽田马总</t>
  </si>
  <si>
    <t>14点结束于羽田马总</t>
  </si>
  <si>
    <t>趴游3海獅包車</t>
  </si>
  <si>
    <t>熊总早点订单可以出，早结束</t>
  </si>
  <si>
    <t>jp箱根包车</t>
  </si>
  <si>
    <t>趴遊海獅包車</t>
  </si>
  <si>
    <t>包勇樂活旅行社</t>
  </si>
  <si>
    <t>輝哥包車</t>
  </si>
  <si>
    <t>jp海獅包出車外派</t>
  </si>
  <si>
    <t>ap包车Ahmet</t>
  </si>
  <si>
    <t>藤田包车</t>
  </si>
  <si>
    <t>ap包车Antonio</t>
  </si>
  <si>
    <t>包勇114座包車</t>
  </si>
  <si>
    <t>アルファディア結束不要排單了</t>
  </si>
  <si>
    <t>包勇14座海獅</t>
  </si>
  <si>
    <t>kkday5071包车</t>
  </si>
  <si>
    <t>ap两个半包</t>
  </si>
  <si>
    <t>BDT葉棟聖</t>
  </si>
  <si>
    <t>jp壓10座海獅</t>
  </si>
  <si>
    <t>jp王董14座海獅</t>
  </si>
  <si>
    <t>暢游海獅包車</t>
  </si>
  <si>
    <t>辉哥押车阿尔法</t>
  </si>
  <si>
    <t>ap包车saud</t>
  </si>
  <si>
    <t>STM-Fanny　A</t>
  </si>
  <si>
    <t>jason</t>
  </si>
  <si>
    <t>jason 11点仅送成田，吴晨接机</t>
  </si>
  <si>
    <t>大飞客人吴晨</t>
  </si>
  <si>
    <t>大飞客人吴晨jin送机</t>
  </si>
  <si>
    <t>趴趴遊14座</t>
  </si>
  <si>
    <t>KK海獅14座</t>
  </si>
  <si>
    <t>ykt押车</t>
  </si>
  <si>
    <t>马总19:00开始于羽田</t>
  </si>
  <si>
    <t>7:30体检</t>
  </si>
  <si>
    <t>kk14座海獅</t>
  </si>
  <si>
    <t>輝哥吴总</t>
  </si>
  <si>
    <t>趴遊包車</t>
  </si>
  <si>
    <t>利口高洁17:30開始於成田 海狮</t>
  </si>
  <si>
    <t>利口高洁 海狮</t>
  </si>
  <si>
    <t>利口高洁8:30結束於海狮</t>
  </si>
  <si>
    <t>kkday半日包</t>
  </si>
  <si>
    <t>モアファン14座海狮</t>
  </si>
  <si>
    <t>诚信仮押</t>
  </si>
  <si>
    <t>辉哥海狮包車</t>
  </si>
  <si>
    <t>趴遊JO</t>
  </si>
  <si>
    <t>林沛瀠客人半日包</t>
  </si>
  <si>
    <t>9:00-10:00面谈</t>
  </si>
  <si>
    <t>7721日升东亚会议</t>
  </si>
  <si>
    <t>大飞新泻</t>
  </si>
  <si>
    <t>新泻回送</t>
  </si>
  <si>
    <t>STM14座Danuarta</t>
  </si>
  <si>
    <t>kkday海狮Hendra</t>
  </si>
  <si>
    <t>住福14人海獅車</t>
  </si>
  <si>
    <t>住福高怡慧包车</t>
  </si>
  <si>
    <t>14座GTJ</t>
  </si>
  <si>
    <t>7722日升东亚会议</t>
  </si>
  <si>
    <t>TIGA壓海獅</t>
  </si>
  <si>
    <t>TIGA13点</t>
  </si>
  <si>
    <t>SATAMI‐Kenny</t>
  </si>
  <si>
    <t>SATAMI‐Delly</t>
  </si>
  <si>
    <t>ap包车jennife</t>
  </si>
  <si>
    <t>jp阿尔法Sheila Goodman</t>
  </si>
  <si>
    <t>住福HANCHENG SHEN</t>
  </si>
  <si>
    <t xml:space="preserve">STM-Michael P </t>
  </si>
  <si>
    <t>奔馳雪場</t>
  </si>
  <si>
    <t>雪场回送</t>
  </si>
  <si>
    <t>趴游MaggieKoh包車</t>
  </si>
  <si>
    <t>野澤長距</t>
  </si>
  <si>
    <t>游姐客人</t>
  </si>
  <si>
    <t>STM-Monica L</t>
  </si>
  <si>
    <t>jp雪场单送</t>
  </si>
  <si>
    <t>HG包车</t>
  </si>
  <si>
    <t>Tabi land japan</t>
  </si>
  <si>
    <t>TIGA接機</t>
  </si>
  <si>
    <t>7：30体检</t>
  </si>
  <si>
    <t>全天外出</t>
  </si>
  <si>
    <t>对应系统</t>
  </si>
  <si>
    <t>モアファン来访</t>
  </si>
  <si>
    <t>下午不出车</t>
  </si>
  <si>
    <t>上午股东会</t>
  </si>
  <si>
    <t>全天需要在公司</t>
  </si>
  <si>
    <t>去龙腾上午</t>
  </si>
  <si>
    <t>outech 14:00</t>
  </si>
  <si>
    <t>9:00新桥asean说明会</t>
  </si>
  <si>
    <t>東華</t>
  </si>
  <si>
    <t>傍晚飲み会</t>
  </si>
  <si>
    <t>12：30体检</t>
  </si>
  <si>
    <t>18時まで</t>
  </si>
  <si>
    <t>事務</t>
  </si>
  <si>
    <t>海南包車</t>
  </si>
  <si>
    <t>10:00～15:00部品交換</t>
  </si>
  <si>
    <t>tiger</t>
  </si>
  <si>
    <t>不要加油接送机</t>
  </si>
  <si>
    <t>不要加油</t>
  </si>
  <si>
    <t>7702 40系</t>
  </si>
  <si>
    <t>7707 LEXUS</t>
  </si>
  <si>
    <t xml:space="preserve">STMMichael P </t>
  </si>
  <si>
    <t>建发商事</t>
  </si>
  <si>
    <t>東華接机</t>
  </si>
  <si>
    <t>7710（胡晓文王新宇）</t>
  </si>
  <si>
    <t>SATAM</t>
  </si>
  <si>
    <t>STMMonica L</t>
  </si>
  <si>
    <t>小邱</t>
  </si>
  <si>
    <t>796  前身是7713</t>
  </si>
  <si>
    <t>年检</t>
  </si>
  <si>
    <t>沒有ETC</t>
  </si>
  <si>
    <t>谭海清</t>
  </si>
  <si>
    <t>下午的送机only FIT壓車</t>
  </si>
  <si>
    <t>工藤日升东亚会议</t>
  </si>
  <si>
    <t>酒井日升东亚会议</t>
  </si>
  <si>
    <t>7722（胡晓文王新宇）</t>
  </si>
  <si>
    <t xml:space="preserve">STMHance </t>
  </si>
  <si>
    <t>大飞客人吴晨接机</t>
  </si>
  <si>
    <t>辉哥押海狮</t>
  </si>
  <si>
    <t>miyoko刘冠佑长距离</t>
  </si>
  <si>
    <t>日本观光押车</t>
  </si>
  <si>
    <t>日本观光押车，绿洲国旅押车</t>
  </si>
  <si>
    <t>jp海獅包出車外派	jp海獅包出車外派</t>
  </si>
  <si>
    <t>tige押改装海狮送羽田</t>
  </si>
  <si>
    <t>龙藤</t>
  </si>
  <si>
    <t>jp壓14座海獅</t>
  </si>
  <si>
    <t>11月</t>
  </si>
  <si>
    <t>姜震アルファディア包车</t>
  </si>
  <si>
    <t>雷法送修</t>
  </si>
  <si>
    <t>27修理十点半</t>
  </si>
  <si>
    <t>23修理十点半</t>
  </si>
  <si>
    <t>修25</t>
  </si>
  <si>
    <t>５３三检</t>
  </si>
  <si>
    <t>09三检</t>
  </si>
  <si>
    <t>08三检</t>
  </si>
  <si>
    <t>奔驰三检</t>
  </si>
  <si>
    <t>jp包車外派姜震</t>
  </si>
  <si>
    <t>修奔驰</t>
  </si>
  <si>
    <t>取23</t>
  </si>
  <si>
    <t>取25</t>
  </si>
  <si>
    <t>修29</t>
  </si>
  <si>
    <t>华为高尔夫</t>
  </si>
  <si>
    <t>包勇呂理澤</t>
  </si>
  <si>
    <t>包勇15点30结束于成田呂理澤</t>
  </si>
  <si>
    <t>ets接成田</t>
  </si>
  <si>
    <t>翔乐包车</t>
  </si>
  <si>
    <t>東京リムジン羽田-箱根</t>
  </si>
  <si>
    <t>世航長距離16:35開始成田</t>
  </si>
  <si>
    <t>趴趴13:30</t>
  </si>
  <si>
    <t>趴趴14:30河口湖開始</t>
  </si>
  <si>
    <t>万达包车</t>
  </si>
  <si>
    <t>包勇李佳容</t>
  </si>
  <si>
    <t>jp長距10:00箱根</t>
  </si>
  <si>
    <t>17:30结束于羽田Irene商务包车</t>
  </si>
  <si>
    <t>jp長距12:00箱根</t>
  </si>
  <si>
    <t>华为大泽包车</t>
  </si>
  <si>
    <t>东武押车</t>
  </si>
  <si>
    <t>花花，1230开始于成田</t>
  </si>
  <si>
    <t>花花</t>
  </si>
  <si>
    <t>花花1100单送成田</t>
  </si>
  <si>
    <t>北海道トラベル</t>
  </si>
  <si>
    <t>藤田半日包车</t>
  </si>
  <si>
    <t>藤田镰仓横滨</t>
  </si>
  <si>
    <t>12:00陈大川日光送轻井泽</t>
  </si>
  <si>
    <t>TTJ押車</t>
  </si>
  <si>
    <t>京都前泊</t>
  </si>
  <si>
    <t>海南京都</t>
  </si>
  <si>
    <t>jpアル包車</t>
  </si>
  <si>
    <t>小邱押車</t>
  </si>
  <si>
    <t>小邱押車送機</t>
  </si>
  <si>
    <t>12点开始于成田华为安慰张总</t>
  </si>
  <si>
    <t>华为安慰张总</t>
  </si>
  <si>
    <t>fit包车</t>
  </si>
  <si>
    <t>ETS押车</t>
  </si>
  <si>
    <t>アルファディア半日包</t>
  </si>
  <si>
    <t>KKDAY海獅富士山</t>
  </si>
  <si>
    <t>jp单送</t>
  </si>
  <si>
    <t>jp单接</t>
  </si>
  <si>
    <t>基汇资本押车</t>
  </si>
  <si>
    <t>ETS TT2押车</t>
  </si>
  <si>
    <t>基汇资本9--14点30半天包</t>
  </si>
  <si>
    <t>华樱老马高尔夫</t>
  </si>
  <si>
    <t>11:00东京开始14:00箱根结束GTJ包车</t>
  </si>
  <si>
    <t>SKリモ半日包</t>
  </si>
  <si>
    <t>源丽新ハイヤー</t>
  </si>
  <si>
    <t>KKDAY包车</t>
  </si>
  <si>
    <t>藤田富士山12h</t>
  </si>
  <si>
    <t>明志MAMA</t>
  </si>
  <si>
    <t>ACE</t>
  </si>
  <si>
    <t>ACE1400单松成田</t>
  </si>
  <si>
    <t>CITS JAPAN株</t>
  </si>
  <si>
    <t xml:space="preserve"> 陈大川</t>
  </si>
  <si>
    <t>半日包</t>
  </si>
  <si>
    <t>大泽高尔夫</t>
  </si>
  <si>
    <t>kkday半日包12:30結束</t>
  </si>
  <si>
    <t>JTB李押车</t>
  </si>
  <si>
    <t>趴游包车</t>
  </si>
  <si>
    <t>KKDAY14座</t>
  </si>
  <si>
    <t>jp</t>
  </si>
  <si>
    <t>ETS TK6押车</t>
  </si>
  <si>
    <t>大阪回送ETS TK6押车</t>
  </si>
  <si>
    <t>北海道T</t>
  </si>
  <si>
    <t>趴游SinYee包車</t>
  </si>
  <si>
    <t>台福麟15:55開始於成田長距離</t>
  </si>
  <si>
    <t>日本光觀海獅包車</t>
  </si>
  <si>
    <t>趴遊海獅单次</t>
  </si>
  <si>
    <t>231120-TT4</t>
  </si>
  <si>
    <t>231120-TT4送机</t>
  </si>
  <si>
    <t>飛楽東阪回送</t>
  </si>
  <si>
    <t>南学峰</t>
  </si>
  <si>
    <t>GTJ长距离</t>
  </si>
  <si>
    <t>包勇轻井泽押车</t>
  </si>
  <si>
    <t>パイオニア已提交</t>
  </si>
  <si>
    <t>杨蕾魏总包车</t>
  </si>
  <si>
    <t>华程</t>
  </si>
  <si>
    <t>万祥</t>
  </si>
  <si>
    <t>12:45开始于羽田世航包车</t>
  </si>
  <si>
    <t>老谭新萌</t>
  </si>
  <si>
    <t>老蔡19点30押车</t>
  </si>
  <si>
    <t>大飞客人琳达</t>
  </si>
  <si>
    <t>华信13点30羽田开始包车</t>
  </si>
  <si>
    <t>华信包车12点30结束于羽田</t>
  </si>
  <si>
    <t>AP演唱會海獅</t>
  </si>
  <si>
    <t>辉哥郑总富士山</t>
  </si>
  <si>
    <t>演唱会</t>
  </si>
  <si>
    <t>FIT ESD都内</t>
  </si>
  <si>
    <t>HIJ</t>
  </si>
  <si>
    <t>FIT包车</t>
  </si>
  <si>
    <t>jp12:00御殿场送成田</t>
  </si>
  <si>
    <t>KKDAY半日包14:30結束</t>
  </si>
  <si>
    <t>JTB曹</t>
  </si>
  <si>
    <t>アルファディア海狮</t>
  </si>
  <si>
    <t>日升海狮</t>
  </si>
  <si>
    <t>ap半日包13:00結束</t>
  </si>
  <si>
    <t>jp10:00箱根送羽田</t>
  </si>
  <si>
    <t>14点前必须归库</t>
  </si>
  <si>
    <t>15:30前结束于羽田samisai</t>
  </si>
  <si>
    <t>株式会社SKリモ半日包</t>
  </si>
  <si>
    <t>蔡佳成客人</t>
  </si>
  <si>
    <t>下午四點必須歸庫</t>
  </si>
  <si>
    <t>老蔡押车长距离</t>
  </si>
  <si>
    <t>趴趴游yy包车</t>
  </si>
  <si>
    <t>satami包车</t>
  </si>
  <si>
    <t>日本kkday14海狮轻井泽</t>
  </si>
  <si>
    <t>趴游Wendy Fong</t>
  </si>
  <si>
    <t>趴迪士尼接送Wendy Fong</t>
  </si>
  <si>
    <t xml:space="preserve">趴游仅送机Wendy </t>
  </si>
  <si>
    <t>KKDAY14座海狮</t>
  </si>
  <si>
    <t>tiga壓車</t>
  </si>
  <si>
    <t>tiga14点送机</t>
  </si>
  <si>
    <t>kkday14座</t>
  </si>
  <si>
    <t>张宁，1645开始于羽田</t>
  </si>
  <si>
    <t>张宁+アルファディア13:15半日包</t>
  </si>
  <si>
    <t>KK海狮14座</t>
  </si>
  <si>
    <t>kk海獅14座</t>
  </si>
  <si>
    <t>Jason</t>
  </si>
  <si>
    <t>蔡押車</t>
  </si>
  <si>
    <t>蔡海狮押车</t>
  </si>
  <si>
    <t>新原</t>
  </si>
  <si>
    <t>接送机7730</t>
  </si>
  <si>
    <t>蔡上午半日包＋下午5小时包车</t>
  </si>
  <si>
    <t>蔡壓海獅</t>
  </si>
  <si>
    <t>陈先生1535开始于成田</t>
  </si>
  <si>
    <t>陈先生</t>
  </si>
  <si>
    <t>1500到羽田</t>
  </si>
  <si>
    <t>jp14座海狮</t>
  </si>
  <si>
    <t>杨蕾客人押车</t>
  </si>
  <si>
    <t>14座包车</t>
  </si>
  <si>
    <t>趴游14座海狮</t>
  </si>
  <si>
    <t>jp 14海狮包车</t>
  </si>
  <si>
    <t>工藤胜</t>
  </si>
  <si>
    <t>jp長距11:00河口湖送新宿</t>
  </si>
  <si>
    <t>住福14座海狮包车</t>
  </si>
  <si>
    <t>日新观光14座海狮</t>
  </si>
  <si>
    <t>集汇资本14:00結束</t>
  </si>
  <si>
    <t>モアファン14海狮押车</t>
  </si>
  <si>
    <t>GTJ marples</t>
  </si>
  <si>
    <t>森田亮</t>
  </si>
  <si>
    <t>王恒</t>
  </si>
  <si>
    <t>吉川</t>
  </si>
  <si>
    <t>方恩杰</t>
  </si>
  <si>
    <t>孙海军</t>
  </si>
  <si>
    <t>刘墨日光</t>
  </si>
  <si>
    <t>14座住福包车</t>
  </si>
  <si>
    <t>新萌</t>
  </si>
  <si>
    <t>利口高洁押车</t>
  </si>
  <si>
    <t>辉哥客人</t>
  </si>
  <si>
    <t>vv</t>
  </si>
  <si>
    <t>日本kkd包车</t>
  </si>
  <si>
    <t>大飞福祉协会包车</t>
  </si>
  <si>
    <t>蔡包車</t>
  </si>
  <si>
    <t>16:30陈大川送日光</t>
  </si>
  <si>
    <t>飞乐阿尔法</t>
  </si>
  <si>
    <t>确认中</t>
  </si>
  <si>
    <t>半日包14:30開始アルファディア</t>
  </si>
  <si>
    <t>老谭客人押车</t>
  </si>
  <si>
    <t>13点之后NG</t>
  </si>
  <si>
    <t>tiger长距离</t>
  </si>
  <si>
    <t>蔡壓航空</t>
  </si>
  <si>
    <t>上午外出</t>
  </si>
  <si>
    <t>15:00本社</t>
  </si>
  <si>
    <t>R+16:00忘年会</t>
  </si>
  <si>
    <t>15:00本社（自由）</t>
  </si>
  <si>
    <t>ap押车</t>
  </si>
  <si>
    <t>下午V来拜访</t>
  </si>
  <si>
    <t>摄像头</t>
  </si>
  <si>
    <t>13:00-15:00日の丸営業</t>
  </si>
  <si>
    <t>上午两个面试</t>
  </si>
  <si>
    <t>16:00忘年会</t>
  </si>
  <si>
    <t>11:00 Z访问</t>
  </si>
  <si>
    <t>11点拜访</t>
  </si>
  <si>
    <t>3检</t>
  </si>
  <si>
    <t>润姐</t>
  </si>
  <si>
    <t>盡量不要用</t>
  </si>
  <si>
    <t>231120-TT5</t>
  </si>
  <si>
    <t>231120-TT6</t>
  </si>
  <si>
    <t>1130仅送羽田</t>
  </si>
  <si>
    <t>集汇资本</t>
  </si>
  <si>
    <t>基汇资本11-14点30半天包</t>
  </si>
  <si>
    <t>趴趴13:30成田送河口湖</t>
  </si>
  <si>
    <t>陈大川</t>
  </si>
  <si>
    <t>胡小文</t>
  </si>
  <si>
    <t>車檢</t>
  </si>
  <si>
    <t>samisai</t>
  </si>
  <si>
    <t>tigar壓車</t>
  </si>
  <si>
    <t>华信押车</t>
  </si>
  <si>
    <t>张宁</t>
  </si>
  <si>
    <t>台福麟長距離</t>
  </si>
  <si>
    <t>　接送机</t>
  </si>
  <si>
    <t>蔡半日包</t>
  </si>
  <si>
    <t>kkday14海狮轻井泽</t>
  </si>
  <si>
    <t>邱接机</t>
  </si>
  <si>
    <t>モアファン１４海狮押车</t>
  </si>
  <si>
    <t>日本kkday押车</t>
  </si>
  <si>
    <t>10月</t>
  </si>
  <si>
    <t>ESK包车外派</t>
  </si>
  <si>
    <t>奔驰送修</t>
  </si>
  <si>
    <t>22换皮带</t>
  </si>
  <si>
    <t>jp外派新原</t>
  </si>
  <si>
    <t>19年检</t>
  </si>
  <si>
    <t>29年检</t>
  </si>
  <si>
    <t>21年检</t>
  </si>
  <si>
    <t>23年检</t>
  </si>
  <si>
    <t>28年检</t>
  </si>
  <si>
    <t>7725换皮带</t>
  </si>
  <si>
    <t>22年检</t>
  </si>
  <si>
    <t>7777尿素</t>
  </si>
  <si>
    <t>13三检</t>
  </si>
  <si>
    <t>77三检</t>
  </si>
  <si>
    <t>12三检</t>
  </si>
  <si>
    <t>26三检</t>
  </si>
  <si>
    <t>27三检</t>
  </si>
  <si>
    <t>18三检</t>
  </si>
  <si>
    <t>25三检</t>
  </si>
  <si>
    <t>リムジン半日包</t>
  </si>
  <si>
    <t>JTB曹台湾1</t>
  </si>
  <si>
    <t>JTB曹台湾</t>
  </si>
  <si>
    <t>游姐包车</t>
  </si>
  <si>
    <t>暢遊阿尔法包車</t>
  </si>
  <si>
    <t>王海东包车</t>
  </si>
  <si>
    <t>大飞客人善修</t>
  </si>
  <si>
    <t>诚信押车</t>
  </si>
  <si>
    <t>GTJ箱根-东京</t>
  </si>
  <si>
    <t>ETS接新干线1800</t>
  </si>
  <si>
    <t>ETS海獅包車,12点结束于成田</t>
  </si>
  <si>
    <t>藤田富士山</t>
  </si>
  <si>
    <t>回送モアファン</t>
  </si>
  <si>
    <t>13:00机场开始JTB曹</t>
  </si>
  <si>
    <t>建发商事押车</t>
  </si>
  <si>
    <t>日向美阳</t>
  </si>
  <si>
    <t>ETS-HT12</t>
  </si>
  <si>
    <t>ETS送机</t>
  </si>
  <si>
    <t>万祥包车</t>
  </si>
  <si>
    <t>万祥9点仅送成田</t>
  </si>
  <si>
    <t>资本压</t>
  </si>
  <si>
    <t>kkday之鈴 簡</t>
  </si>
  <si>
    <t>FIT押车</t>
  </si>
  <si>
    <t>15:15开始GTJ 半天包</t>
  </si>
  <si>
    <t>ラグジュアリ</t>
  </si>
  <si>
    <t>モアファン包车</t>
  </si>
  <si>
    <t>晨兆商事</t>
  </si>
  <si>
    <t>ZOZO海狮包车</t>
  </si>
  <si>
    <t>jp送热海</t>
  </si>
  <si>
    <t>润姐客人</t>
  </si>
  <si>
    <t>ETS-230930-KT7</t>
  </si>
  <si>
    <t>文毅包車</t>
  </si>
  <si>
    <t>趴游Wendy Ang</t>
  </si>
  <si>
    <t>Tige壓海獅</t>
  </si>
  <si>
    <t>CAB包车</t>
  </si>
  <si>
    <t>AZEE</t>
  </si>
  <si>
    <t>kkdayPO YAN CHUNG</t>
  </si>
  <si>
    <t>ACE 仅接机，1545成田,指定李奥翔</t>
  </si>
  <si>
    <t>润姐海獅</t>
  </si>
  <si>
    <t>ap押车高尔夫</t>
  </si>
  <si>
    <t>KKDAY半包車</t>
  </si>
  <si>
    <t>包勇黄立心</t>
  </si>
  <si>
    <t>KKDAY14:30結束半日包</t>
  </si>
  <si>
    <t>JP10:00送橫濱</t>
  </si>
  <si>
    <t>アルファディア高尔夫</t>
  </si>
  <si>
    <t>jp包车Ee Lin Soo</t>
  </si>
  <si>
    <t>郑赵东</t>
  </si>
  <si>
    <t>jp海狮 Lily July</t>
  </si>
  <si>
    <t>jp横浜包車</t>
  </si>
  <si>
    <t>四川海獅</t>
  </si>
  <si>
    <t>昱鴻壓海獅</t>
  </si>
  <si>
    <t>大飞ワタル</t>
  </si>
  <si>
    <t>JTB包車</t>
  </si>
  <si>
    <t>ETS接机</t>
  </si>
  <si>
    <t>ETS包车</t>
  </si>
  <si>
    <t>SC大阪回送海獅</t>
  </si>
  <si>
    <t>SC海獅</t>
  </si>
  <si>
    <t>モアフラン16:00成田送箱根</t>
  </si>
  <si>
    <t>モアフラン海獅</t>
  </si>
  <si>
    <t>1225开始于成田</t>
  </si>
  <si>
    <t>1100送机成田</t>
  </si>
  <si>
    <t>大宇旅行押车</t>
  </si>
  <si>
    <t>ETS送機</t>
  </si>
  <si>
    <t>jp海狮长距离</t>
  </si>
  <si>
    <t>趴遊Yolanda Kwek海獅</t>
  </si>
  <si>
    <t>ヤナギヤ</t>
  </si>
  <si>
    <t>華元包車</t>
  </si>
  <si>
    <t>高桥 徹</t>
  </si>
  <si>
    <t>東晨包車</t>
  </si>
  <si>
    <t>jp长距离海狮</t>
  </si>
  <si>
    <t>jp海獅車</t>
  </si>
  <si>
    <t>GTJ押车成田箱根</t>
  </si>
  <si>
    <t>　谭总萨满</t>
  </si>
  <si>
    <t>ZOZO阿尔法</t>
  </si>
  <si>
    <t>藤田成田日光</t>
  </si>
  <si>
    <t>GTJ外宿</t>
  </si>
  <si>
    <t>台福麟轻井泽</t>
  </si>
  <si>
    <t>华为Alinne</t>
  </si>
  <si>
    <t>kkday轻井泽</t>
  </si>
  <si>
    <t>skリモ18-21:30</t>
  </si>
  <si>
    <t>要确认八幡奔驰V</t>
  </si>
  <si>
    <t>mie客人，1340成田开始</t>
  </si>
  <si>
    <t>mie客人</t>
  </si>
  <si>
    <t>住福12：30長距離</t>
  </si>
  <si>
    <t>jp点对点</t>
  </si>
  <si>
    <t>文毅成田-河口湖</t>
  </si>
  <si>
    <t>kkday14海狮</t>
  </si>
  <si>
    <t>jason龙腾帮忙</t>
  </si>
  <si>
    <t>润姐包车</t>
  </si>
  <si>
    <t>老蔡押车</t>
  </si>
  <si>
    <t>严姐包车</t>
  </si>
  <si>
    <t>李文娟</t>
  </si>
  <si>
    <t>谭客sisi</t>
  </si>
  <si>
    <t>kkday海狮</t>
  </si>
  <si>
    <t>AP包車13:00结束</t>
  </si>
  <si>
    <t>kkday海狮包车</t>
  </si>
  <si>
    <t>谭总平平押车</t>
  </si>
  <si>
    <t>taozi</t>
  </si>
  <si>
    <t>文毅海狮包车</t>
  </si>
  <si>
    <t>久盛包車</t>
  </si>
  <si>
    <t>SunLu御殿场富士山</t>
  </si>
  <si>
    <t>357琦玉包车</t>
  </si>
  <si>
    <t>津東包車</t>
  </si>
  <si>
    <t>台福麟海獅</t>
  </si>
  <si>
    <t>kkday Ida Ting</t>
  </si>
  <si>
    <t>趴游海獅Celeste包車</t>
  </si>
  <si>
    <t>大泽包车</t>
  </si>
  <si>
    <t>CAB</t>
  </si>
  <si>
    <t>纪鹤鸣</t>
  </si>
  <si>
    <t>文毅海狮</t>
  </si>
  <si>
    <t>文毅12:30成田小時包車</t>
  </si>
  <si>
    <t>宇航员</t>
  </si>
  <si>
    <t>需要3小时事务</t>
  </si>
  <si>
    <t>事务，实在没司机跑一单可以</t>
  </si>
  <si>
    <t>10:00-15:00需要外出</t>
  </si>
  <si>
    <t>需要留半天处理事务</t>
  </si>
  <si>
    <t>藤田包車</t>
  </si>
  <si>
    <t>小林送機</t>
  </si>
  <si>
    <t>午前×</t>
  </si>
  <si>
    <t xml:space="preserve">北野 </t>
  </si>
  <si>
    <t>金城</t>
  </si>
  <si>
    <t>万祥长距离</t>
  </si>
  <si>
    <t>ESK金城華新</t>
  </si>
  <si>
    <t>包车</t>
  </si>
  <si>
    <t xml:space="preserve">jason </t>
  </si>
  <si>
    <t>ESK王凱理</t>
  </si>
  <si>
    <t>15点成田接机</t>
  </si>
  <si>
    <t>搬</t>
  </si>
  <si>
    <t>FIT半日包</t>
  </si>
  <si>
    <t>换皮带</t>
  </si>
  <si>
    <t>诚信林家押车</t>
  </si>
  <si>
    <t>GTJ成田箱根</t>
  </si>
  <si>
    <t>モアフラン16:00送箱根</t>
  </si>
  <si>
    <t>文毅半日包</t>
  </si>
  <si>
    <t>ETS接新干线</t>
  </si>
  <si>
    <t>日本观光送機</t>
  </si>
  <si>
    <t>横浜包車</t>
  </si>
  <si>
    <t>ZOZO包车</t>
  </si>
  <si>
    <t>曾輝押車</t>
  </si>
  <si>
    <t>02三检</t>
  </si>
  <si>
    <t>7702送修</t>
  </si>
  <si>
    <t>9点16年检</t>
  </si>
  <si>
    <t>07三检</t>
  </si>
  <si>
    <t>tony押2</t>
  </si>
  <si>
    <t>kkday仲楷 黃</t>
  </si>
  <si>
    <t>KKday李功富</t>
  </si>
  <si>
    <t>kkday外派</t>
  </si>
  <si>
    <t>17修理</t>
  </si>
  <si>
    <t>17三检</t>
  </si>
  <si>
    <t>GTJ箱根包车</t>
  </si>
  <si>
    <t>昱鸿押车</t>
  </si>
  <si>
    <t>15:30開始华为于洋</t>
  </si>
  <si>
    <t>ap17.5-21.5</t>
  </si>
  <si>
    <t>AP，Lenovo</t>
  </si>
  <si>
    <t>ETS-230921-SS-TT2</t>
  </si>
  <si>
    <t>ETS-230921-SS-TT3</t>
  </si>
  <si>
    <t>JP</t>
  </si>
  <si>
    <t>刘若伊</t>
  </si>
  <si>
    <t>tony曹总媳妇</t>
  </si>
  <si>
    <t>大飞WUXI</t>
  </si>
  <si>
    <t>1大飞WUXI</t>
  </si>
  <si>
    <t>半日包1大飞WUXI</t>
  </si>
  <si>
    <t>資本押車</t>
  </si>
  <si>
    <t>华为王天佑</t>
  </si>
  <si>
    <t>jp海狮</t>
  </si>
  <si>
    <t>jp pang</t>
  </si>
  <si>
    <t>台福麟海獅包車</t>
  </si>
  <si>
    <t>平安</t>
  </si>
  <si>
    <t>半日包サーコム・ジャパン</t>
  </si>
  <si>
    <t>ETS大阪回送</t>
  </si>
  <si>
    <t>黄越单独团</t>
  </si>
  <si>
    <t>tony押1</t>
  </si>
  <si>
    <t xml:space="preserve"> 包勇黃映潔</t>
  </si>
  <si>
    <t>michelle包车</t>
  </si>
  <si>
    <t>葉客</t>
  </si>
  <si>
    <t>蔡押阿尔法</t>
  </si>
  <si>
    <t>邱客包总</t>
  </si>
  <si>
    <t>andy，1250开始于成田</t>
  </si>
  <si>
    <t>andy包车</t>
  </si>
  <si>
    <t>andy1330结束于成田</t>
  </si>
  <si>
    <t>刘墨包车</t>
  </si>
  <si>
    <t>3大飞WUXI</t>
  </si>
  <si>
    <t>日本观光軽井沢</t>
  </si>
  <si>
    <t>パイオニア、1325成田开始</t>
  </si>
  <si>
    <t>パイオニア 1530成田结束</t>
  </si>
  <si>
    <t>谭包车</t>
  </si>
  <si>
    <t>辉哥曾总押车</t>
  </si>
  <si>
    <t>辉哥曾总送新干线</t>
  </si>
  <si>
    <t>jp13:40開始海獅包車</t>
  </si>
  <si>
    <t>ETS海獅包車,1700接成田</t>
  </si>
  <si>
    <t>PGS包车</t>
  </si>
  <si>
    <t>日本观光12:00軽井沢單送</t>
  </si>
  <si>
    <t>李天冀 1430开始于成田</t>
  </si>
  <si>
    <t>接送迪斯尼</t>
  </si>
  <si>
    <t>李天冀外地</t>
  </si>
  <si>
    <t>李天冀1140送三岛</t>
  </si>
  <si>
    <t>TCG</t>
  </si>
  <si>
    <t>jp海狮包车Muileboom</t>
  </si>
  <si>
    <t>包勇吳曉峰</t>
  </si>
  <si>
    <t xml:space="preserve">趴游Angeline </t>
  </si>
  <si>
    <t>不用车</t>
  </si>
  <si>
    <t xml:space="preserve">趴游回送Angeline </t>
  </si>
  <si>
    <t>伊豆谭</t>
  </si>
  <si>
    <t>2大飞WUXI</t>
  </si>
  <si>
    <t>谭总14点55成田开始马克</t>
  </si>
  <si>
    <t>谭总马克</t>
  </si>
  <si>
    <t>JP包车Luca</t>
  </si>
  <si>
    <t>大飞客人包车</t>
  </si>
  <si>
    <t>华为王恒斌</t>
  </si>
  <si>
    <t>青株新泻</t>
  </si>
  <si>
    <t>jp回送</t>
  </si>
  <si>
    <t>包勇王佑禎</t>
  </si>
  <si>
    <t>趴游Tan Boo Teik 包车</t>
  </si>
  <si>
    <t>tony押范</t>
  </si>
  <si>
    <t>14座住福</t>
  </si>
  <si>
    <t>资本运用</t>
  </si>
  <si>
    <t>谢丹mie</t>
  </si>
  <si>
    <t>大飞华程</t>
  </si>
  <si>
    <t xml:space="preserve">趴游Talam </t>
  </si>
  <si>
    <t>润包车</t>
  </si>
  <si>
    <t>润15点30结束于成田</t>
  </si>
  <si>
    <t>12:00开始于成田宋哥客人</t>
  </si>
  <si>
    <t>宋哥客人</t>
  </si>
  <si>
    <t>蔡茨城包车</t>
  </si>
  <si>
    <t>蔡押海狮</t>
  </si>
  <si>
    <t>ETS-TT3，1755开始于成田</t>
  </si>
  <si>
    <t>ETS-TT3</t>
  </si>
  <si>
    <t>jason单独团</t>
  </si>
  <si>
    <t>蔡佳成海獅包車</t>
  </si>
  <si>
    <t>蔡只送机，之后不要安排事情</t>
  </si>
  <si>
    <t>包勇張懷真</t>
  </si>
  <si>
    <t>华樱老马海狮</t>
  </si>
  <si>
    <t>陈1630结束于成田</t>
  </si>
  <si>
    <t>ESK包车</t>
  </si>
  <si>
    <t>AZEE轻井泽送成田</t>
  </si>
  <si>
    <t>サンライズ</t>
  </si>
  <si>
    <t>酒井拓真中二</t>
  </si>
  <si>
    <t>HIJ押车</t>
  </si>
  <si>
    <t>JTB包车</t>
  </si>
  <si>
    <t xml:space="preserve">kkday包车LEO </t>
  </si>
  <si>
    <t>19:45开始于羽田曾輝輕井澤包車</t>
  </si>
  <si>
    <t>曾輝輕井澤包車</t>
  </si>
  <si>
    <t>tony曹总</t>
  </si>
  <si>
    <t>下午必须在公司</t>
  </si>
  <si>
    <t>中午开始在公司</t>
  </si>
  <si>
    <t>14点外勤</t>
  </si>
  <si>
    <t>上午休息小林接機</t>
  </si>
  <si>
    <t>jp長距離15:00開始於迪士尼</t>
  </si>
  <si>
    <t>送修</t>
  </si>
  <si>
    <t>谭总</t>
  </si>
  <si>
    <t>tony押车2</t>
  </si>
  <si>
    <t>平安银行</t>
  </si>
  <si>
    <t>didi</t>
  </si>
  <si>
    <t>jason接机单独团</t>
  </si>
  <si>
    <t>修理</t>
  </si>
  <si>
    <t>JASON</t>
  </si>
  <si>
    <t>andy接机＋包车</t>
  </si>
  <si>
    <t>andy送机</t>
  </si>
  <si>
    <t>小林接機</t>
  </si>
  <si>
    <t>ap</t>
  </si>
  <si>
    <t>包勇賴育倫</t>
  </si>
  <si>
    <t>蔡送机</t>
  </si>
  <si>
    <t>kkday外派姜震</t>
  </si>
  <si>
    <t>10点09三检</t>
  </si>
  <si>
    <t>10点22三检</t>
  </si>
  <si>
    <t>10点23三检</t>
  </si>
  <si>
    <t>13点01三检</t>
  </si>
  <si>
    <t>13点00三检</t>
  </si>
  <si>
    <t>13点奔驰送修</t>
  </si>
  <si>
    <t>15點08送修</t>
  </si>
  <si>
    <t>逗你玩儿包車</t>
  </si>
  <si>
    <t xml:space="preserve"> feng海獅包車</t>
  </si>
  <si>
    <t>昱鴻押车</t>
  </si>
  <si>
    <t>李瑞芳</t>
  </si>
  <si>
    <t>苏州国旅13:30開始於羽田押车</t>
  </si>
  <si>
    <t>15：00苏州国旅押车</t>
  </si>
  <si>
    <t>苏州国旅14:00結束於東京押车</t>
  </si>
  <si>
    <t>辉哥接机</t>
  </si>
  <si>
    <t>辉哥包车</t>
  </si>
  <si>
    <t>包勇張佳穎海狮</t>
  </si>
  <si>
    <t>台福麟王昱慈</t>
  </si>
  <si>
    <t>畅游押车</t>
  </si>
  <si>
    <t>谭saku  包车</t>
  </si>
  <si>
    <t>昱鴻包車</t>
  </si>
  <si>
    <t>バイオニア1315成田开始包车</t>
  </si>
  <si>
    <t>バイオニア</t>
  </si>
  <si>
    <t>バイオニア仅送送机1100出发成田</t>
  </si>
  <si>
    <t>文毅指小航空包車</t>
  </si>
  <si>
    <t>資本送羽</t>
  </si>
  <si>
    <t>ETS海狮押车</t>
  </si>
  <si>
    <t>ETS包車，和3号伊丹为一组</t>
  </si>
  <si>
    <t>日本觀光包車</t>
  </si>
  <si>
    <t>小范总包车晚上羽田接机＋小时包车</t>
  </si>
  <si>
    <t>小范总包车</t>
  </si>
  <si>
    <t>JTB资生堂押车</t>
  </si>
  <si>
    <t>畅游包车</t>
  </si>
  <si>
    <t>畅游包车送新干线</t>
  </si>
  <si>
    <t>台福WEI SHANG HSIEN</t>
  </si>
  <si>
    <t>大飛海狮包車</t>
  </si>
  <si>
    <t>大飛奔馳包車</t>
  </si>
  <si>
    <t>大飛包車</t>
  </si>
  <si>
    <t>日本观光前回送</t>
  </si>
  <si>
    <t>日本觀光海獅包車</t>
  </si>
  <si>
    <t>大飞洪侑泉押车</t>
  </si>
  <si>
    <t>華信包車</t>
  </si>
  <si>
    <t>大卫包车</t>
  </si>
  <si>
    <t>住福押车</t>
  </si>
  <si>
    <t>新岛阿尔法</t>
  </si>
  <si>
    <t>谭冲绳包车</t>
  </si>
  <si>
    <t>赞那度伊豆送东京</t>
  </si>
  <si>
    <t>行之旅，13:30羽田开始</t>
  </si>
  <si>
    <t>东吉</t>
  </si>
  <si>
    <t>KKDAY富士山包車</t>
  </si>
  <si>
    <t>途益压车 海狮 15:00开始于成田</t>
  </si>
  <si>
    <t>途益压车 海狮</t>
  </si>
  <si>
    <t>途益压车 海狮 13:00结束于成田</t>
  </si>
  <si>
    <t>高燕伟客人</t>
  </si>
  <si>
    <t>洪侑湶</t>
  </si>
  <si>
    <t>火哥押车</t>
  </si>
  <si>
    <t>台福麟長距離11:35開始於羽田</t>
  </si>
  <si>
    <t>华为刘端锁</t>
  </si>
  <si>
    <t>hi-pindo包车</t>
  </si>
  <si>
    <t>老谭田聘</t>
  </si>
  <si>
    <t>劉所包車</t>
  </si>
  <si>
    <t>行之旅东阪包车</t>
  </si>
  <si>
    <t>行之旅东阪包车半日包1300到羽田</t>
  </si>
  <si>
    <t>ETS包车，和6号秋野为一组</t>
  </si>
  <si>
    <t>畅游轻井泽</t>
  </si>
  <si>
    <t>途益海獅包車</t>
  </si>
  <si>
    <t>昱鸿包車</t>
  </si>
  <si>
    <t>曾輝包車</t>
  </si>
  <si>
    <t>曾輝送小田原</t>
  </si>
  <si>
    <t>大飛HIJ包车</t>
  </si>
  <si>
    <t>日昇</t>
  </si>
  <si>
    <r>
      <t>13:30开始于羽田</t>
    </r>
    <r>
      <rPr>
        <u/>
        <sz val="10"/>
        <color rgb="FF1155CC"/>
        <rFont val="Arial"/>
        <family val="2"/>
      </rPr>
      <t>赞那度</t>
    </r>
  </si>
  <si>
    <t>赞那度</t>
  </si>
  <si>
    <t>蔡家成押车</t>
  </si>
  <si>
    <t>谭张庆生成田接机</t>
  </si>
  <si>
    <t>谭张庆生</t>
  </si>
  <si>
    <t>辉哥押车</t>
  </si>
  <si>
    <t>357押车</t>
  </si>
  <si>
    <t>ETS TK4 1620开始于成田 全陪</t>
  </si>
  <si>
    <t>ETS TK4 全陪</t>
  </si>
  <si>
    <t>ETS TK4</t>
  </si>
  <si>
    <t>KKDAY三麗鷗包車</t>
  </si>
  <si>
    <t>孙总国旅仅接机</t>
  </si>
  <si>
    <t>孙总国旅包车</t>
  </si>
  <si>
    <t>孙总国旅新干线接送</t>
  </si>
  <si>
    <t>万祥包車1600开始于成田</t>
  </si>
  <si>
    <t>13:00开始于六本木TCG</t>
  </si>
  <si>
    <t>RSC株式会社</t>
  </si>
  <si>
    <t>赞那度机场送伊豆</t>
  </si>
  <si>
    <t>津東海獅包车</t>
  </si>
  <si>
    <t>邹佳燕</t>
  </si>
  <si>
    <t>包勇Liu海狮</t>
  </si>
  <si>
    <t>tony押2大2小</t>
  </si>
  <si>
    <t>tony押2大2小仅送机</t>
  </si>
  <si>
    <t>暢遊海獅包車</t>
  </si>
  <si>
    <t>老谭客人叶子</t>
  </si>
  <si>
    <t>花花，下午1300开始于成田</t>
  </si>
  <si>
    <t>mie客人仅送机</t>
  </si>
  <si>
    <t>MEIYA包車</t>
  </si>
  <si>
    <t>老谭客人叶子 1120开始于成田</t>
  </si>
  <si>
    <t>大宇海狮包车</t>
  </si>
  <si>
    <t>接送机+华为晓霞姐包车</t>
  </si>
  <si>
    <t>昱鸿国际</t>
  </si>
  <si>
    <t>DC包車</t>
  </si>
  <si>
    <t>龙腾14座包车</t>
  </si>
  <si>
    <t>畅游押海狮</t>
  </si>
  <si>
    <t>11:00出发于箱根，预计15:00-16:00结束于品川GTJ海獅包車</t>
  </si>
  <si>
    <t>知常</t>
  </si>
  <si>
    <t>华为晓霞姐包车</t>
  </si>
  <si>
    <t>蔡佳成东阪</t>
  </si>
  <si>
    <t>华樱老马单送</t>
  </si>
  <si>
    <t>日本观光海獅包車前回送</t>
  </si>
  <si>
    <t>潤姊海獅包車</t>
  </si>
  <si>
    <t xml:space="preserve"> モアファン 1525开始于成田</t>
  </si>
  <si>
    <t xml:space="preserve"> モアファン押车</t>
  </si>
  <si>
    <t xml:space="preserve"> モアファン14点 送成田</t>
  </si>
  <si>
    <t>DBT</t>
  </si>
  <si>
    <t>ラグジュアリー</t>
  </si>
  <si>
    <t>大飞徐明光</t>
  </si>
  <si>
    <t>JP箱根包車</t>
  </si>
  <si>
    <t>谭冲绳日本包车</t>
  </si>
  <si>
    <t>文毅押包车</t>
  </si>
  <si>
    <t>AZEE接机包车</t>
  </si>
  <si>
    <t>AZEE包车</t>
  </si>
  <si>
    <t>24号老谭客陈俊</t>
  </si>
  <si>
    <t>华樱马哥包车</t>
  </si>
  <si>
    <t>ETS东阪</t>
  </si>
  <si>
    <t>Summe异地包车需住宿</t>
  </si>
  <si>
    <t>Summe包车需住宿</t>
  </si>
  <si>
    <t>Summe包车</t>
  </si>
  <si>
    <t>骏腾旅行</t>
  </si>
  <si>
    <t>杨客人轻井泽-酒店</t>
  </si>
  <si>
    <t>日高诚</t>
  </si>
  <si>
    <t>邱客富士山</t>
  </si>
  <si>
    <t>潤姐海獅包車</t>
  </si>
  <si>
    <t>R回国</t>
  </si>
  <si>
    <t>大飞焦焦</t>
  </si>
  <si>
    <t>浜長鹏男</t>
  </si>
  <si>
    <t>21点酒店开始</t>
  </si>
  <si>
    <t>KKDAY哈利波特包車</t>
  </si>
  <si>
    <t>文毅接机海狮</t>
  </si>
  <si>
    <t>请求书</t>
  </si>
  <si>
    <t>需要半天做请求书</t>
  </si>
  <si>
    <t>教习</t>
  </si>
  <si>
    <t>有约见</t>
  </si>
  <si>
    <t>9:00以后约人不出车</t>
  </si>
  <si>
    <t>事务，原则不出车</t>
  </si>
  <si>
    <t>下午去龙腾</t>
  </si>
  <si>
    <t>下午出去谈事</t>
  </si>
  <si>
    <t>大飛押車</t>
  </si>
  <si>
    <t>OP</t>
  </si>
  <si>
    <t>请求</t>
  </si>
  <si>
    <t>13:00アルファディア培训教育</t>
  </si>
  <si>
    <t>上午外勤</t>
  </si>
  <si>
    <t>11点外勤</t>
  </si>
  <si>
    <t>10:00司机面试
17:00西川口营业饭局</t>
  </si>
  <si>
    <t>18点止</t>
  </si>
  <si>
    <t>整备</t>
  </si>
  <si>
    <t>17:00西川口营业饭局</t>
  </si>
  <si>
    <t>龙腾AP</t>
  </si>
  <si>
    <t>16:00开始于羽田海南押车</t>
  </si>
  <si>
    <t>海南押车</t>
  </si>
  <si>
    <t>谭客SISI</t>
  </si>
  <si>
    <t>jp長距離強羅</t>
  </si>
  <si>
    <t>谭冲绳日本阿尔法</t>
  </si>
  <si>
    <t>邱客富士</t>
  </si>
  <si>
    <t>ETS接機包車</t>
  </si>
  <si>
    <t>老谭 陈</t>
  </si>
  <si>
    <t>换电瓶</t>
  </si>
  <si>
    <t>文毅</t>
  </si>
  <si>
    <t>老谭田聘押车</t>
  </si>
  <si>
    <t>Summer异地包车需住宿</t>
  </si>
  <si>
    <t>Summer包车需住宿</t>
  </si>
  <si>
    <t>Summer包车</t>
  </si>
  <si>
    <t>停在龙腾了</t>
  </si>
  <si>
    <t>老谭 frank</t>
  </si>
  <si>
    <t>李瑞芳 指定黑色</t>
  </si>
  <si>
    <t>JP長程箱根接送</t>
  </si>
  <si>
    <r>
      <rPr>
        <sz val="10"/>
        <color rgb="FF000000"/>
        <rFont val="Arial"/>
        <family val="2"/>
      </rPr>
      <t>13:30开始于羽田</t>
    </r>
    <r>
      <rPr>
        <u/>
        <sz val="10"/>
        <color rgb="FF1155CC"/>
        <rFont val="Arial"/>
        <family val="2"/>
      </rPr>
      <t>赞那度</t>
    </r>
  </si>
  <si>
    <t>Grand海獅包車</t>
  </si>
  <si>
    <t>日本观光海獅包車</t>
  </si>
  <si>
    <t>GTJ镰仓箱根异地结束</t>
  </si>
  <si>
    <t>仅接机バイオニア</t>
  </si>
  <si>
    <t>日本观光仅接机</t>
  </si>
  <si>
    <t>辉哥送站</t>
  </si>
  <si>
    <t>洪侑权河口湖包车</t>
  </si>
  <si>
    <t>早上送羽田</t>
  </si>
  <si>
    <t>KKDAY14海獅座包車</t>
  </si>
  <si>
    <t>大桥包车</t>
  </si>
  <si>
    <t>みえ10点20分送成田</t>
  </si>
  <si>
    <t>kkday包车姜震</t>
  </si>
  <si>
    <t>贺文博包车姜震</t>
  </si>
  <si>
    <t>10点送修30</t>
  </si>
  <si>
    <t>10点半03三检</t>
  </si>
  <si>
    <t>8点半25年检</t>
  </si>
  <si>
    <t>8点半26年检</t>
  </si>
  <si>
    <t>18年检</t>
  </si>
  <si>
    <t>27年检</t>
  </si>
  <si>
    <t>77年检</t>
  </si>
  <si>
    <t>10点77送4S</t>
  </si>
  <si>
    <t>16点送修23</t>
  </si>
  <si>
    <t>19三检</t>
  </si>
  <si>
    <t>05三检</t>
  </si>
  <si>
    <t>8点半15年检</t>
  </si>
  <si>
    <t>19点开始4埃尔法</t>
  </si>
  <si>
    <t>16点送修7723</t>
  </si>
  <si>
    <t>14点送修7729</t>
  </si>
  <si>
    <t>29下午取</t>
  </si>
  <si>
    <t>10点半13三检</t>
  </si>
  <si>
    <t>10点半12三检</t>
  </si>
  <si>
    <t>29三检</t>
  </si>
  <si>
    <t>21三检</t>
  </si>
  <si>
    <t>28三检</t>
  </si>
  <si>
    <t>火哥送机</t>
  </si>
  <si>
    <t>行之旅前回送，确认是是否需要</t>
  </si>
  <si>
    <t>16点取23</t>
  </si>
  <si>
    <t>7728下午15点修玻璃，17点30取回</t>
  </si>
  <si>
    <t>10点08做etc</t>
  </si>
  <si>
    <t>30送修</t>
  </si>
  <si>
    <t>黄如君老蔡押车</t>
  </si>
  <si>
    <t>小邱上午送垃圾</t>
  </si>
  <si>
    <t>姜震华为贺文博包车</t>
  </si>
  <si>
    <t>熊总,有停车场</t>
  </si>
  <si>
    <t>包勇都内1</t>
  </si>
  <si>
    <t>KIZUNA</t>
  </si>
  <si>
    <t>18点30结束</t>
  </si>
  <si>
    <t>浅野包车</t>
  </si>
  <si>
    <t>新岛包车1330东京站开始</t>
  </si>
  <si>
    <t>小蜜蜂包车</t>
  </si>
  <si>
    <t>乔乔轻井泽</t>
  </si>
  <si>
    <t>tiger送机</t>
  </si>
  <si>
    <t>jh沙特</t>
  </si>
  <si>
    <t>ETS单次</t>
  </si>
  <si>
    <t>华樱马哥单送</t>
  </si>
  <si>
    <t>崔凯包车</t>
  </si>
  <si>
    <t>竹园</t>
  </si>
  <si>
    <t>老谭 陈，指定车辆</t>
  </si>
  <si>
    <t>黃越3小時包車</t>
  </si>
  <si>
    <t>包勇海狮包车</t>
  </si>
  <si>
    <t>浅野健</t>
  </si>
  <si>
    <t>乔乔行李</t>
  </si>
  <si>
    <t>龙少押车</t>
  </si>
  <si>
    <t>孙总</t>
  </si>
  <si>
    <t>台福麟趙炫勛</t>
  </si>
  <si>
    <t>华程阿尔法</t>
  </si>
  <si>
    <t>火哥包车</t>
  </si>
  <si>
    <t>晚上羽田接机tony包车Candy</t>
  </si>
  <si>
    <t>tony包车Candy</t>
  </si>
  <si>
    <t>tony包车Candy14点结束于成田</t>
  </si>
  <si>
    <t>游珊珊12点成田</t>
  </si>
  <si>
    <t>游珊珊包车</t>
  </si>
  <si>
    <t>シーヤプラス包车</t>
  </si>
  <si>
    <t>kkday日光包车</t>
  </si>
  <si>
    <t>東日本佳静岡</t>
  </si>
  <si>
    <t>趴游Ms Chun Poh Lin</t>
  </si>
  <si>
    <t>台福麟曾千綺</t>
  </si>
  <si>
    <t>ap包车WTE2543</t>
  </si>
  <si>
    <t>ap包车WTE2544</t>
  </si>
  <si>
    <t>ap包车WTE2545</t>
  </si>
  <si>
    <t>谭陈先军</t>
  </si>
  <si>
    <t>畅游</t>
  </si>
  <si>
    <t>jp单次</t>
  </si>
  <si>
    <t>新岛</t>
  </si>
  <si>
    <t>JTB海狮包车</t>
  </si>
  <si>
    <t>华樱老马火哥包车</t>
  </si>
  <si>
    <t>台福麟包车</t>
  </si>
  <si>
    <t>jp海狮4天包车</t>
  </si>
  <si>
    <t>台福麟黃詩琪</t>
  </si>
  <si>
    <t>台福麟单次</t>
  </si>
  <si>
    <t>篠崎先生押车</t>
  </si>
  <si>
    <t>华为贺文博包车</t>
  </si>
  <si>
    <t>大飞于博达</t>
  </si>
  <si>
    <t>ラクジュアリ包车</t>
  </si>
  <si>
    <t>刘走肉押车</t>
  </si>
  <si>
    <t>東日本小佳ディズニー</t>
  </si>
  <si>
    <t>HESED東京芸術文理学院</t>
  </si>
  <si>
    <t>日本观光，仅送机</t>
  </si>
  <si>
    <t>可出</t>
  </si>
  <si>
    <t>JTB丰田</t>
  </si>
  <si>
    <t>久盛羽田仅送机</t>
  </si>
  <si>
    <t>適正，培训</t>
  </si>
  <si>
    <t>ISA中西</t>
  </si>
  <si>
    <t>15:00结束于成田ISA中西</t>
  </si>
  <si>
    <t>新岛海狮</t>
  </si>
  <si>
    <t>华樱老马押车</t>
  </si>
  <si>
    <t>kizuna接机送箱根</t>
  </si>
  <si>
    <t>kizuna包车</t>
  </si>
  <si>
    <t>KKDAY富士山</t>
  </si>
  <si>
    <t>kizuna送机</t>
  </si>
  <si>
    <t>竹园押车</t>
  </si>
  <si>
    <t>华樱老马包车</t>
  </si>
  <si>
    <t>哈奇观光包車</t>
  </si>
  <si>
    <t>KKday14座包车</t>
  </si>
  <si>
    <t>瑛瑛包车</t>
  </si>
  <si>
    <t>包勇都内2</t>
  </si>
  <si>
    <t>11点20成田仅接机陈先生东阪押车</t>
  </si>
  <si>
    <t>陈先生东阪押车</t>
  </si>
  <si>
    <t>13:30仅送机陈先生东阪押车</t>
  </si>
  <si>
    <t>小邱包車</t>
  </si>
  <si>
    <t>刘墨客人包车</t>
  </si>
  <si>
    <t>晚上20点接羽田</t>
  </si>
  <si>
    <t>みえ押阿尔法</t>
  </si>
  <si>
    <t>美醇包车</t>
  </si>
  <si>
    <t>乔乔行李车</t>
  </si>
  <si>
    <t>台福麟趙興蓉</t>
  </si>
  <si>
    <t>台福山田小劉</t>
  </si>
  <si>
    <t>15点30川崎seikoW</t>
  </si>
  <si>
    <t>seikoW</t>
  </si>
  <si>
    <t>13:30kkd半日包16:00前结束于羽田</t>
  </si>
  <si>
    <t>16:00必须回到公司预约了体检</t>
  </si>
  <si>
    <t>考斯特支援</t>
  </si>
  <si>
    <t>久盛</t>
  </si>
  <si>
    <t>jp单次新泻</t>
  </si>
  <si>
    <t>魏来包车</t>
  </si>
  <si>
    <t>辉哥送机</t>
  </si>
  <si>
    <t>hsiao包车</t>
  </si>
  <si>
    <t>张国荣包车</t>
  </si>
  <si>
    <t>jp成田-富士山</t>
  </si>
  <si>
    <t>接送机或包车</t>
  </si>
  <si>
    <t xml:space="preserve">趴游Shu Fen </t>
  </si>
  <si>
    <t>福冈</t>
  </si>
  <si>
    <t>可以出</t>
  </si>
  <si>
    <t>シーヤ成田远距离</t>
  </si>
  <si>
    <t>OTB海狮包车</t>
  </si>
  <si>
    <t>KKday半日包1100-1600，10点之前无法出勤</t>
  </si>
  <si>
    <t>送伊豆</t>
  </si>
  <si>
    <t>蔡佳成押车</t>
  </si>
  <si>
    <t>台福麟yang chewen</t>
  </si>
  <si>
    <t>趴游SAW CHIN CHIN</t>
  </si>
  <si>
    <t>Dilys Chiu海獅包車</t>
  </si>
  <si>
    <t>乔乔包车</t>
  </si>
  <si>
    <t>KIZUNA押车</t>
  </si>
  <si>
    <t>顿号包车</t>
  </si>
  <si>
    <t>kkday半日包车</t>
  </si>
  <si>
    <t>龙少送机</t>
  </si>
  <si>
    <t>王文毅押车</t>
  </si>
  <si>
    <t>王文毅押阿尔法</t>
  </si>
  <si>
    <t>龙少接新干线</t>
  </si>
  <si>
    <t>上午事务</t>
  </si>
  <si>
    <t>留半天做请求书</t>
  </si>
  <si>
    <t>做请求书</t>
  </si>
  <si>
    <t>华樱老马</t>
  </si>
  <si>
    <t>暢遊</t>
  </si>
  <si>
    <t>龙少</t>
  </si>
  <si>
    <t>jp阿尔法单送</t>
  </si>
  <si>
    <t>魏来</t>
  </si>
  <si>
    <t>KKday日光</t>
  </si>
  <si>
    <t>昱鸿</t>
  </si>
  <si>
    <t>KKday半日包</t>
  </si>
  <si>
    <t>4s送检</t>
  </si>
  <si>
    <t>田中</t>
  </si>
  <si>
    <t>尽量晚排</t>
  </si>
  <si>
    <t>游珊珊押车</t>
  </si>
  <si>
    <t>ap3小时包</t>
  </si>
  <si>
    <t>包勇都内</t>
  </si>
  <si>
    <t>老蔡黄如君押车</t>
  </si>
  <si>
    <t>ラクジュアリ半日包车</t>
  </si>
  <si>
    <t>黃越3HR海獅包車</t>
  </si>
  <si>
    <t>東日本佳ディズニー</t>
  </si>
  <si>
    <t>河北商会</t>
  </si>
  <si>
    <t>本社接送机</t>
  </si>
  <si>
    <t>seiko15点30川崎</t>
  </si>
  <si>
    <t>seiko押车</t>
  </si>
  <si>
    <t>华樱马哥单接</t>
  </si>
  <si>
    <t>x</t>
  </si>
  <si>
    <t>趴游海狮佳佳需要女司机</t>
  </si>
  <si>
    <t>疫苗不出车</t>
  </si>
  <si>
    <t xml:space="preserve">迪士尼接送趴游Jaclyn ang </t>
  </si>
  <si>
    <t>7732　8点30</t>
  </si>
  <si>
    <t>HIJ阿尔法包车</t>
  </si>
  <si>
    <t>7702 10点30</t>
  </si>
  <si>
    <t>7717 8点30</t>
  </si>
  <si>
    <t>リムジン长距离</t>
  </si>
  <si>
    <t>KKday包车派姜震</t>
  </si>
  <si>
    <t>KIZUNA17点30到成田</t>
  </si>
  <si>
    <t>帮25日台福麟客人买票，買到票後，幫我們拍個照片</t>
  </si>
  <si>
    <t xml:space="preserve">7711 8点30 </t>
  </si>
  <si>
    <t>方恩杰台福麟曾千綺</t>
  </si>
  <si>
    <t>7710 8点30</t>
  </si>
  <si>
    <t>Kday包车外派姜震</t>
  </si>
  <si>
    <t>SK修学旅行13:00结束于东京站</t>
  </si>
  <si>
    <t>7710 换玻璃</t>
  </si>
  <si>
    <t>jp包车黄玉民</t>
  </si>
  <si>
    <t>7706 10点30</t>
  </si>
  <si>
    <t>イベント日升</t>
  </si>
  <si>
    <t>イベント</t>
  </si>
  <si>
    <t>华樱都内包车</t>
  </si>
  <si>
    <t>趴 Loke Yee Siong</t>
  </si>
  <si>
    <t>李申包车</t>
  </si>
  <si>
    <t>和泽海狮包车</t>
  </si>
  <si>
    <t>イートラベル包车</t>
  </si>
  <si>
    <t>JTB</t>
  </si>
  <si>
    <t>marco包车</t>
  </si>
  <si>
    <t>游姐押车</t>
  </si>
  <si>
    <t>游姐送机</t>
  </si>
  <si>
    <t>新原疫苗</t>
  </si>
  <si>
    <t>SK疫苗</t>
  </si>
  <si>
    <t>9点30之后可以出勤</t>
  </si>
  <si>
    <t>李天冀  1400结束于羽田，羽田仅送机</t>
  </si>
  <si>
    <t>孙总包车＋接送机</t>
  </si>
  <si>
    <t>旅行综研</t>
  </si>
  <si>
    <t>Kday包车</t>
  </si>
  <si>
    <t>韩军包车</t>
  </si>
  <si>
    <t>台福麟辛巧方</t>
  </si>
  <si>
    <t>大阪前回送</t>
  </si>
  <si>
    <t>JASO N</t>
  </si>
  <si>
    <t>新岛王氏家族</t>
  </si>
  <si>
    <t>包勇轻井泽</t>
  </si>
  <si>
    <t>平安2</t>
  </si>
  <si>
    <t>趴Tey Sok Yee</t>
  </si>
  <si>
    <t>趴游Allan</t>
  </si>
  <si>
    <t>趴游Allan迪士尼接送</t>
  </si>
  <si>
    <t>AP押黑海狮车</t>
  </si>
  <si>
    <t>tony压车</t>
  </si>
  <si>
    <t>台福麟賴季敏</t>
  </si>
  <si>
    <t>大桥海狮</t>
  </si>
  <si>
    <t>花轮 优</t>
  </si>
  <si>
    <t>趴游海狮佳佳包车＋送机</t>
  </si>
  <si>
    <t xml:space="preserve">趴游Jaclyn ang </t>
  </si>
  <si>
    <t xml:space="preserve">趴游Cindy </t>
  </si>
  <si>
    <t>YSL包车</t>
  </si>
  <si>
    <t>10点拿体检</t>
  </si>
  <si>
    <t>八幡奔驰</t>
  </si>
  <si>
    <t>ap海狮包车</t>
  </si>
  <si>
    <t>Tee Chui Yong</t>
  </si>
  <si>
    <t>凯迪包车</t>
  </si>
  <si>
    <t>kkay包车</t>
  </si>
  <si>
    <t>乔乔押车</t>
  </si>
  <si>
    <t>AGI</t>
  </si>
  <si>
    <t>范总包车</t>
  </si>
  <si>
    <t>李天冀晚上17点成田</t>
  </si>
  <si>
    <t>平安马押车</t>
  </si>
  <si>
    <t>EST包车</t>
  </si>
  <si>
    <t>EST包车之后不能出订单</t>
  </si>
  <si>
    <t>平安银行，李奥翔指定</t>
  </si>
  <si>
    <t>上午出龙腾，送机</t>
  </si>
  <si>
    <t>潘潘21点接羽田</t>
  </si>
  <si>
    <t>潘潘</t>
  </si>
  <si>
    <t>潘潘，中午离开大阪</t>
  </si>
  <si>
    <t>lili</t>
  </si>
  <si>
    <t>龙少行李车</t>
  </si>
  <si>
    <t>jp河口湖送东京</t>
  </si>
  <si>
    <t>CITI包车</t>
  </si>
  <si>
    <t>seiko单送羽田</t>
  </si>
  <si>
    <t>台福余蕙如</t>
  </si>
  <si>
    <t>hsiao包车1750成田开始</t>
  </si>
  <si>
    <t>jp三岛包车</t>
  </si>
  <si>
    <t>新岛轻井泽押包车</t>
  </si>
  <si>
    <t>14座龙腾</t>
  </si>
  <si>
    <t>esk仅送机</t>
  </si>
  <si>
    <t>jh包车</t>
  </si>
  <si>
    <t>tony都内押车</t>
  </si>
  <si>
    <t>tony日光押车</t>
  </si>
  <si>
    <t>本社</t>
  </si>
  <si>
    <t>大桥押车</t>
  </si>
  <si>
    <t>CTIS包车</t>
  </si>
  <si>
    <t>徐永权</t>
  </si>
  <si>
    <t>黑皮送机</t>
  </si>
  <si>
    <t>台福轻井泽</t>
  </si>
  <si>
    <t>jh日光包车</t>
  </si>
  <si>
    <t>JH包车</t>
  </si>
  <si>
    <t>jh海狮包车</t>
  </si>
  <si>
    <t>holidayQuek押</t>
  </si>
  <si>
    <t>台福麟張子庭</t>
  </si>
  <si>
    <t>Edward sun包车</t>
  </si>
  <si>
    <t>KK,CHAN,司机信息已给客人</t>
  </si>
  <si>
    <t>平安海狮</t>
  </si>
  <si>
    <t>诚信大妈团</t>
  </si>
  <si>
    <t>龙少球包车</t>
  </si>
  <si>
    <t>韩洋</t>
  </si>
  <si>
    <t>藤田Atty富士山</t>
  </si>
  <si>
    <t>接送＋包车</t>
  </si>
  <si>
    <t>平安1</t>
  </si>
  <si>
    <t>台福麟单接</t>
  </si>
  <si>
    <t>文毅押接机</t>
  </si>
  <si>
    <t>花花13:20羽田开始</t>
  </si>
  <si>
    <t>カモメ新富士送迎</t>
  </si>
  <si>
    <t>计划书</t>
  </si>
  <si>
    <t>11:30日本桥-台场</t>
  </si>
  <si>
    <t>下午开始有事</t>
  </si>
  <si>
    <t>花花15:40到成田</t>
  </si>
  <si>
    <t>股东会</t>
  </si>
  <si>
    <t>龙少接机</t>
  </si>
  <si>
    <t>11:30台场-日本桥</t>
  </si>
  <si>
    <t>出车</t>
  </si>
  <si>
    <t>可商量</t>
  </si>
  <si>
    <t>成本</t>
  </si>
  <si>
    <t>乘务员登录</t>
  </si>
  <si>
    <t>イベント日升赖诚一</t>
  </si>
  <si>
    <t>趴游Cindy / Jason</t>
  </si>
  <si>
    <t>イベント日升北野</t>
  </si>
  <si>
    <t>jp押阿尔法</t>
  </si>
  <si>
    <t>黑皮接机</t>
  </si>
  <si>
    <t>魏琿</t>
  </si>
  <si>
    <t>邹姐</t>
  </si>
  <si>
    <t>范总包车16:30开始</t>
  </si>
  <si>
    <t>tony押车指定大航空</t>
  </si>
  <si>
    <t>王文毅平安</t>
  </si>
  <si>
    <t>日向平安</t>
  </si>
  <si>
    <t>范总接机</t>
  </si>
  <si>
    <t>李田冀</t>
  </si>
  <si>
    <t>jp阿尔法</t>
  </si>
  <si>
    <t>SATAMI包车</t>
  </si>
  <si>
    <t>KK chan</t>
  </si>
  <si>
    <t>趴游ang teik hoong</t>
  </si>
  <si>
    <t>hij</t>
  </si>
  <si>
    <t>SED文理三个目的地成田接机从下午18:00以后配车</t>
  </si>
  <si>
    <t>holidayQuek押车</t>
  </si>
  <si>
    <t>大飞14座接送机</t>
  </si>
  <si>
    <t>7728送石井</t>
  </si>
  <si>
    <t>趴游Chloe单送成田</t>
  </si>
  <si>
    <t>7709年检</t>
  </si>
  <si>
    <t>黄越孙暂定</t>
  </si>
  <si>
    <t>7700年检</t>
  </si>
  <si>
    <t>老谭客人1200到成田空港</t>
  </si>
  <si>
    <t>高山住宿已定</t>
  </si>
  <si>
    <t>趴游海狮仅接机</t>
  </si>
  <si>
    <t>包勇包车徐永权</t>
  </si>
  <si>
    <t>7722三检10点30</t>
  </si>
  <si>
    <t>15和77送修</t>
  </si>
  <si>
    <t>前泊住宿已定</t>
  </si>
  <si>
    <t>新源压车</t>
  </si>
  <si>
    <t>富士山住宿已定</t>
  </si>
  <si>
    <t>姐夫送15</t>
  </si>
  <si>
    <t>疫苗运送</t>
  </si>
  <si>
    <t>姐夫送修15</t>
  </si>
  <si>
    <t>紫色</t>
  </si>
  <si>
    <t>长勤普通</t>
  </si>
  <si>
    <t>黄色</t>
  </si>
  <si>
    <t>长勤中型</t>
  </si>
  <si>
    <t>龙腾司机</t>
  </si>
  <si>
    <t>绿色</t>
  </si>
  <si>
    <t>办公室司机</t>
  </si>
  <si>
    <t>大飞包车</t>
  </si>
  <si>
    <t>新岛箱根</t>
  </si>
  <si>
    <t>新岛伊豆</t>
  </si>
  <si>
    <t>AP海狮包车</t>
  </si>
  <si>
    <t>AP送站+東日本</t>
  </si>
  <si>
    <t>华为大泽指定</t>
  </si>
  <si>
    <t>JH单次</t>
  </si>
  <si>
    <t>Janice Hang</t>
  </si>
  <si>
    <r>
      <rPr>
        <u/>
        <sz val="10"/>
        <color rgb="FF1155CC"/>
        <rFont val="Arial"/>
        <family val="2"/>
      </rPr>
      <t>华樱</t>
    </r>
    <r>
      <rPr>
        <sz val="10"/>
        <color rgb="FF000000"/>
        <rFont val="Arial"/>
        <scheme val="minor"/>
      </rPr>
      <t>妃妃</t>
    </r>
  </si>
  <si>
    <r>
      <rPr>
        <u/>
        <sz val="10"/>
        <color rgb="FF1155CC"/>
        <rFont val="Arial"/>
        <family val="2"/>
      </rPr>
      <t>华樱</t>
    </r>
    <r>
      <rPr>
        <sz val="10"/>
        <color rgb="FF000000"/>
        <rFont val="Arial"/>
        <family val="2"/>
      </rPr>
      <t>妃妃</t>
    </r>
  </si>
  <si>
    <t>菊地包车</t>
  </si>
  <si>
    <t>KKD HIU YING LEE</t>
  </si>
  <si>
    <t>tony押包车</t>
  </si>
  <si>
    <t>晚上23点开始于羽田TSJ,已经上报司机信息</t>
  </si>
  <si>
    <t>早上8:50结束于东京站TSJ</t>
  </si>
  <si>
    <t>秋野押车</t>
  </si>
  <si>
    <t>黄越孙</t>
  </si>
  <si>
    <t>丫姐仅接机</t>
  </si>
  <si>
    <t>丫姐包车</t>
  </si>
  <si>
    <t>MGM</t>
  </si>
  <si>
    <t>孙总 1430成田开始</t>
  </si>
  <si>
    <t>趴游Chloe</t>
  </si>
  <si>
    <t>趴游Chloe单送</t>
  </si>
  <si>
    <t>台福麟高爾夫</t>
  </si>
  <si>
    <t>润姐客人包车</t>
  </si>
  <si>
    <t>李天骥</t>
  </si>
  <si>
    <t>趴游佳佳</t>
  </si>
  <si>
    <t>刘玮</t>
  </si>
  <si>
    <t>ETS英文团包车司机yibao</t>
  </si>
  <si>
    <t>老谭客人yufei</t>
  </si>
  <si>
    <t>利口高洁包车已经上报</t>
  </si>
  <si>
    <t>13:00左右开始于羽田资本压车</t>
  </si>
  <si>
    <t>资本压车</t>
  </si>
  <si>
    <t>Jh包车</t>
  </si>
  <si>
    <t>台福麟王以君</t>
  </si>
  <si>
    <t>jp富士山包车</t>
  </si>
  <si>
    <t>趴游 Allan</t>
  </si>
  <si>
    <t>花轮优</t>
  </si>
  <si>
    <t>趴游迪士尼仅接送</t>
  </si>
  <si>
    <t>黄越</t>
  </si>
  <si>
    <t>tts</t>
  </si>
  <si>
    <t>新岛海狮全陪</t>
  </si>
  <si>
    <t>包勇，要求女司机</t>
  </si>
  <si>
    <t>Mie包车</t>
  </si>
  <si>
    <t>趴游包车Tang</t>
  </si>
  <si>
    <t>趴游Carmen Lim</t>
  </si>
  <si>
    <t>资本用车</t>
  </si>
  <si>
    <t>趴游Rachel 前回送</t>
  </si>
  <si>
    <t xml:space="preserve">趴游Rachel </t>
  </si>
  <si>
    <t>趴游Sarah</t>
  </si>
  <si>
    <t>仅迪斯尼接送</t>
  </si>
  <si>
    <t>Sarah6点送成田，翔翔个人希望早结束</t>
  </si>
  <si>
    <t>研修</t>
  </si>
  <si>
    <t>全景周屹岚13:00左右开始于成田</t>
  </si>
  <si>
    <t>全景周屹岚</t>
  </si>
  <si>
    <t>老谭客人1220成田开始</t>
  </si>
  <si>
    <t>ets上市公司押车</t>
  </si>
  <si>
    <t>jh押海狮包车</t>
  </si>
  <si>
    <t>马哥包车</t>
  </si>
  <si>
    <t>马哥仅送机</t>
  </si>
  <si>
    <t>東日本旅行ゆき</t>
  </si>
  <si>
    <t>15:00结束于成田東日本旅行ゆき</t>
  </si>
  <si>
    <t>蔡接机</t>
  </si>
  <si>
    <t>迪士尼接送</t>
  </si>
  <si>
    <t>老谭包车</t>
  </si>
  <si>
    <t>樱美林</t>
  </si>
  <si>
    <t>丫姐仅送机＋サンタイズ接机</t>
  </si>
  <si>
    <t>サンタイズ包车</t>
  </si>
  <si>
    <t>サンタイズ送新干线＋ap</t>
  </si>
  <si>
    <t>全景周屹岚15:00左右结束于成田</t>
  </si>
  <si>
    <t>唯爱东京</t>
  </si>
  <si>
    <t>趴趴游Daphne Leong</t>
  </si>
  <si>
    <t>ETS仅接新干线</t>
  </si>
  <si>
    <t>AP都内包车</t>
  </si>
  <si>
    <t>AP日光包车</t>
  </si>
  <si>
    <t>Kids包车1300羽田开始</t>
  </si>
  <si>
    <t>Kids包车</t>
  </si>
  <si>
    <t>Kids送羽田</t>
  </si>
  <si>
    <t>馬琦純</t>
  </si>
  <si>
    <t>新岛伊豆返</t>
  </si>
  <si>
    <t>龙腾14座</t>
  </si>
  <si>
    <t>20:00前必须结束否则休息</t>
  </si>
  <si>
    <t>20:00前必须结束否则休息`3579[POIUFXSAZsfgml;/'</t>
  </si>
  <si>
    <t>tony包车</t>
  </si>
  <si>
    <t>東日本</t>
  </si>
  <si>
    <t>|":teq</t>
  </si>
  <si>
    <t>`1OP[</t>
  </si>
  <si>
    <t>接送＋半日包</t>
  </si>
  <si>
    <t>15:30开始于成田Hi-pindo</t>
  </si>
  <si>
    <t>Hi-pindo</t>
  </si>
  <si>
    <t>趴游Aixin</t>
  </si>
  <si>
    <t>陳品蓁</t>
  </si>
  <si>
    <t>KKday包车</t>
  </si>
  <si>
    <t>要询问</t>
  </si>
  <si>
    <t>刘墨海鸥押车</t>
  </si>
  <si>
    <t>杨蕾半日包</t>
  </si>
  <si>
    <t xml:space="preserve"> 谭kath包车</t>
  </si>
  <si>
    <t>趴游Rachel</t>
  </si>
  <si>
    <t>jp河口湖单接·</t>
  </si>
  <si>
    <t>游珊</t>
  </si>
  <si>
    <t>王勇押车</t>
  </si>
  <si>
    <t>港中旅包车</t>
  </si>
  <si>
    <t>jh都内包车</t>
  </si>
  <si>
    <t>松山富客人</t>
  </si>
  <si>
    <t>10:30-14:30SK包车</t>
  </si>
  <si>
    <t>王帝</t>
  </si>
  <si>
    <t>tony商务团</t>
  </si>
  <si>
    <t>tony</t>
  </si>
  <si>
    <t>唯爱</t>
  </si>
  <si>
    <t>唯爱单送机</t>
  </si>
  <si>
    <t>趴游Zoe Cheong</t>
  </si>
  <si>
    <t>15点开始可以</t>
  </si>
  <si>
    <t>下午去医院</t>
  </si>
  <si>
    <t>携程高管</t>
  </si>
  <si>
    <t>松山富培训</t>
  </si>
  <si>
    <t>op</t>
  </si>
  <si>
    <t>运管実績</t>
  </si>
  <si>
    <t>14点考斯特</t>
  </si>
  <si>
    <t>趴趴游Daphne Leong阿尔法海狮不知道所以压了一台阿尔法一台海狮确认后取消一台需要</t>
  </si>
  <si>
    <t>全景</t>
  </si>
  <si>
    <t>换胎</t>
  </si>
  <si>
    <t>蔡</t>
  </si>
  <si>
    <t>tonyw押接机</t>
  </si>
  <si>
    <t>趴游送机</t>
  </si>
  <si>
    <t>管清魁平安</t>
  </si>
  <si>
    <t>谭kath包车</t>
  </si>
  <si>
    <t>新源押车</t>
  </si>
  <si>
    <t>サンタイズ送新干线</t>
  </si>
  <si>
    <t>大飞海狮</t>
  </si>
  <si>
    <t>马</t>
  </si>
  <si>
    <t>三检+装套</t>
  </si>
  <si>
    <t>装皮套</t>
  </si>
  <si>
    <t>利口高洁包车，已经上报</t>
  </si>
  <si>
    <t>趴游Sarah送成田</t>
  </si>
  <si>
    <t>马哥</t>
  </si>
  <si>
    <t>浅野</t>
  </si>
  <si>
    <t>疫苗运送说明会车要到场上午9:30开始</t>
  </si>
  <si>
    <t>行李占车可卸掉出车</t>
  </si>
  <si>
    <t>AP＆東日本</t>
  </si>
  <si>
    <r>
      <rPr>
        <u/>
        <sz val="10"/>
        <color rgb="FF1155CC"/>
        <rFont val="Arial"/>
        <family val="2"/>
      </rPr>
      <t>华樱</t>
    </r>
    <r>
      <rPr>
        <sz val="10"/>
        <color rgb="FF000000"/>
        <rFont val="Arial"/>
        <scheme val="minor"/>
      </rPr>
      <t>妃妃</t>
    </r>
  </si>
  <si>
    <r>
      <rPr>
        <u/>
        <sz val="10"/>
        <color rgb="FF1155CC"/>
        <rFont val="Arial"/>
        <family val="2"/>
      </rPr>
      <t>华樱</t>
    </r>
    <r>
      <rPr>
        <sz val="10"/>
        <color rgb="FF000000"/>
        <rFont val="Arial"/>
        <family val="2"/>
      </rPr>
      <t>妃妃</t>
    </r>
  </si>
  <si>
    <t>大飞</t>
  </si>
  <si>
    <t>李奥翔汤泽酒店需要预定</t>
  </si>
  <si>
    <t>900送成田黄越</t>
  </si>
  <si>
    <t>约3检</t>
  </si>
  <si>
    <t>教育预定</t>
  </si>
  <si>
    <t>　　</t>
  </si>
  <si>
    <t>7722玻璃</t>
  </si>
  <si>
    <t>7日箱根定司机酒店</t>
  </si>
  <si>
    <t>03玻璃</t>
  </si>
  <si>
    <t>华程外派姜震</t>
  </si>
  <si>
    <t>28电拼带走</t>
  </si>
  <si>
    <t>趴游Jennis魏姐</t>
  </si>
  <si>
    <t>jh都内包车姜震</t>
  </si>
  <si>
    <t>jp邮轮白牌</t>
  </si>
  <si>
    <t>橙色</t>
  </si>
  <si>
    <t>兼职司机</t>
  </si>
  <si>
    <t>13点为止</t>
  </si>
  <si>
    <t>みえ 定包车</t>
  </si>
  <si>
    <t>大飞黄鹤包车</t>
  </si>
  <si>
    <t>仅送机應沛汝</t>
  </si>
  <si>
    <t>下午18点开始Tony全陪</t>
  </si>
  <si>
    <t>Tony全陪</t>
  </si>
  <si>
    <t>趴游Phan</t>
  </si>
  <si>
    <t>华远包车</t>
  </si>
  <si>
    <t>黄越包车孙</t>
  </si>
  <si>
    <t>台福陳采寧</t>
  </si>
  <si>
    <t>didi包车</t>
  </si>
  <si>
    <t>jh富士山包车</t>
  </si>
  <si>
    <t>新岛押车
需定酒店</t>
  </si>
  <si>
    <t>新岛押车
需定酒店</t>
  </si>
  <si>
    <t>リムジン箱根</t>
  </si>
  <si>
    <t>jh伊豆包车</t>
  </si>
  <si>
    <t>EGL</t>
  </si>
  <si>
    <t>sata Erni</t>
  </si>
  <si>
    <t>sata Erni 9:00结束于成田</t>
  </si>
  <si>
    <t>邱压仙台包车</t>
  </si>
  <si>
    <t>台福麟應沛汝</t>
  </si>
  <si>
    <t>文毅接机＋半天包车</t>
  </si>
  <si>
    <t>台福麟吴有渝</t>
  </si>
  <si>
    <t>包勇曾宇駿</t>
  </si>
  <si>
    <t>刘墨大寅押包车</t>
  </si>
  <si>
    <t>杨蕾包车</t>
  </si>
  <si>
    <t>诚信</t>
  </si>
  <si>
    <t>新岛押富士山</t>
  </si>
  <si>
    <t>只能接送机</t>
  </si>
  <si>
    <t>台福麟張怡淳</t>
  </si>
  <si>
    <t>谭客严俊
杰海狮</t>
  </si>
  <si>
    <t>小邱客人东京-箱根</t>
  </si>
  <si>
    <t>小邱客人箱根-富士山</t>
  </si>
  <si>
    <t>管JST</t>
  </si>
  <si>
    <t>新岛1500</t>
  </si>
  <si>
    <t>胖子</t>
  </si>
  <si>
    <t>jh日光</t>
  </si>
  <si>
    <t>内田羽田接机</t>
  </si>
  <si>
    <t>内田箱根包车</t>
  </si>
  <si>
    <t>内田黑部包车</t>
  </si>
  <si>
    <t>内田白川乡包车</t>
  </si>
  <si>
    <t>内田京都</t>
  </si>
  <si>
    <t>携程包车单次接送</t>
  </si>
  <si>
    <t>jp横滨</t>
  </si>
  <si>
    <t>台福陈建豪</t>
  </si>
  <si>
    <t>陈建豪仅送机</t>
  </si>
  <si>
    <t>jh海狮横滨</t>
  </si>
  <si>
    <t>SATAMI迪士尼包车</t>
  </si>
  <si>
    <t>趴游Sherlyne</t>
  </si>
  <si>
    <t>华程海狮</t>
  </si>
  <si>
    <t>藤田家</t>
  </si>
  <si>
    <t>日升沙特</t>
  </si>
  <si>
    <t>趴游 刘素伶</t>
  </si>
  <si>
    <t>趴游刘素伶7:00前结束于羽田＋润姐包车</t>
  </si>
  <si>
    <t>satami Herman</t>
  </si>
  <si>
    <t>satami Herman10:30结束于三岛</t>
  </si>
  <si>
    <t>台福麟黄淑琴</t>
  </si>
  <si>
    <t>小游包车</t>
  </si>
  <si>
    <t>適性検査</t>
  </si>
  <si>
    <t>趴游Jimmy Lam</t>
  </si>
  <si>
    <t>藤田富士山Virgilio Cristobal
         Analiza Cristobal</t>
  </si>
  <si>
    <t>台福麟吴有渝单送</t>
  </si>
  <si>
    <t>jh横滨包车</t>
  </si>
  <si>
    <t>趴游TAN</t>
  </si>
  <si>
    <t>仅接送迪士尼趴游TAN</t>
  </si>
  <si>
    <t>老谭罗总</t>
  </si>
  <si>
    <t>jp邮轮</t>
  </si>
  <si>
    <t>台福麟刘小姐</t>
  </si>
  <si>
    <t>老谭罗总1130东京站开始</t>
  </si>
  <si>
    <t>趴游Chong</t>
  </si>
  <si>
    <t>美醇13:55之前可以用</t>
  </si>
  <si>
    <t>美醇
需定酒店</t>
  </si>
  <si>
    <t>美醇
需定酒店</t>
  </si>
  <si>
    <t>美醇仅送机</t>
  </si>
  <si>
    <t>竹园全景首单</t>
  </si>
  <si>
    <t>台福麟伊豆</t>
  </si>
  <si>
    <t>趴游Sarah/1500富士山单接新干线</t>
  </si>
  <si>
    <t>jp全陪河口湖包车</t>
  </si>
  <si>
    <t>jh东京箱根包车</t>
  </si>
  <si>
    <t>14坐</t>
  </si>
  <si>
    <t>sataLanny富士山</t>
  </si>
  <si>
    <t>包勇轻井泽单送</t>
  </si>
  <si>
    <t>satami海狮包车</t>
  </si>
  <si>
    <t>包勇轻井泽单接</t>
  </si>
  <si>
    <t>金沢包车</t>
  </si>
  <si>
    <t>只接成田15：10降落</t>
  </si>
  <si>
    <t>包车，本社订单，老杨介绍客人</t>
  </si>
  <si>
    <t>包车加送机1300左右</t>
  </si>
  <si>
    <t>黄越2号车</t>
  </si>
  <si>
    <t>谭唯爱包车</t>
  </si>
  <si>
    <t>鹏哥</t>
  </si>
  <si>
    <t>范总接机＋小时包</t>
  </si>
  <si>
    <t>龍橋伊</t>
  </si>
  <si>
    <t>福冈包车</t>
  </si>
  <si>
    <t>黄越enzo</t>
  </si>
  <si>
    <t xml:space="preserve">趴游Michelle </t>
  </si>
  <si>
    <t>伊豆</t>
  </si>
  <si>
    <t>jh奥莱</t>
  </si>
  <si>
    <t>住福富士</t>
  </si>
  <si>
    <t>文毅只送新干线11点结束</t>
  </si>
  <si>
    <t>王文毅仅接成田</t>
  </si>
  <si>
    <t>王文毅仅送成田</t>
  </si>
  <si>
    <t>只出tony接机</t>
  </si>
  <si>
    <t>ap箱根羽田</t>
  </si>
  <si>
    <t>胖子飞</t>
  </si>
  <si>
    <t>携程包车</t>
  </si>
  <si>
    <t>内田迪士尼接送</t>
  </si>
  <si>
    <t>Jimmy Lam</t>
  </si>
  <si>
    <t>杨蕾押车</t>
  </si>
  <si>
    <t>需要换轮胎</t>
  </si>
  <si>
    <t>趴羽田接机</t>
  </si>
  <si>
    <t>趴羽田送机</t>
  </si>
  <si>
    <t>陈总andy</t>
  </si>
  <si>
    <t>jp东京单接</t>
  </si>
  <si>
    <t>文毅富士包车</t>
  </si>
  <si>
    <t>趴游Jennis</t>
  </si>
  <si>
    <t>tony下午接机</t>
  </si>
  <si>
    <t>罗总包车</t>
  </si>
  <si>
    <t>胖子谭</t>
  </si>
  <si>
    <t>邱压仙台包车要新一点的航空座椅</t>
  </si>
  <si>
    <t>仙台回送</t>
  </si>
  <si>
    <t>胖子日</t>
  </si>
  <si>
    <t>文毅只送新干线</t>
  </si>
  <si>
    <t>Tony押车全陪</t>
  </si>
  <si>
    <t>卸座位</t>
  </si>
  <si>
    <t>大飞押海狮包车</t>
  </si>
  <si>
    <t>EGL包车</t>
  </si>
  <si>
    <t>老蔡押包车</t>
  </si>
  <si>
    <t>ap压车</t>
  </si>
  <si>
    <t>仅送机</t>
  </si>
  <si>
    <t>日向</t>
  </si>
  <si>
    <t>迪士尼两次</t>
  </si>
  <si>
    <t>老谭押海狮</t>
  </si>
  <si>
    <t>华远国际</t>
  </si>
  <si>
    <t>台福陈建豪仅送机</t>
  </si>
  <si>
    <t>台福麟陈采宁</t>
  </si>
  <si>
    <t>satami14</t>
  </si>
  <si>
    <t>涂色</t>
  </si>
  <si>
    <t>趴游藏王还未确定酒店及外宿酒店</t>
  </si>
  <si>
    <t>定妙高酒店</t>
  </si>
  <si>
    <t>nh135 14:50 成田</t>
  </si>
  <si>
    <t>7709三检</t>
  </si>
  <si>
    <t>7710三检</t>
  </si>
  <si>
    <t>nh116 21:55 羽田</t>
  </si>
  <si>
    <t>7702下午三检</t>
  </si>
  <si>
    <t>7716三检</t>
  </si>
  <si>
    <t>7706年检</t>
  </si>
  <si>
    <t>校车仅上午</t>
  </si>
  <si>
    <t>趴游10点送羽田</t>
  </si>
  <si>
    <t>华为于洋送机</t>
  </si>
  <si>
    <t>不接单</t>
  </si>
  <si>
    <t>7777石井看车</t>
  </si>
  <si>
    <t>13点09石井</t>
  </si>
  <si>
    <t>7711三检</t>
  </si>
  <si>
    <t>15点LT海狮</t>
  </si>
  <si>
    <t>17:00开始于成田</t>
  </si>
  <si>
    <t>考察团</t>
  </si>
  <si>
    <t>14:30结束于成田</t>
  </si>
  <si>
    <t>12点前可以，下午学车</t>
  </si>
  <si>
    <t>邱压商务</t>
  </si>
  <si>
    <t>上午学车</t>
  </si>
  <si>
    <t>上午考试</t>
  </si>
  <si>
    <t>tonyw押车</t>
  </si>
  <si>
    <t>sk半日包车</t>
  </si>
  <si>
    <t>AHK包车</t>
  </si>
  <si>
    <t>仅上午送机</t>
  </si>
  <si>
    <t>みえ定包车</t>
  </si>
  <si>
    <t>飞总篠崎</t>
  </si>
  <si>
    <t>诚信bruce</t>
  </si>
  <si>
    <t>黄越Enzo</t>
  </si>
  <si>
    <t>大寅包车</t>
  </si>
  <si>
    <t>大飞看房包车</t>
  </si>
  <si>
    <t>H包车</t>
  </si>
  <si>
    <t>押车送机</t>
  </si>
  <si>
    <t>bm</t>
  </si>
  <si>
    <t>bm晚班结束后不能出车</t>
  </si>
  <si>
    <t>趴游Joo包车</t>
  </si>
  <si>
    <t>上午bm</t>
  </si>
  <si>
    <t>谭客户考察海洋观光</t>
  </si>
  <si>
    <t>叮叮包车</t>
  </si>
  <si>
    <t>下午接送机可</t>
  </si>
  <si>
    <t>包勇AlanChu</t>
  </si>
  <si>
    <t>jp东京成田</t>
  </si>
  <si>
    <t>上午bm➕jp包车</t>
  </si>
  <si>
    <t>范总压车</t>
  </si>
  <si>
    <t>范总压车1600成田</t>
  </si>
  <si>
    <t>sata Yoppie</t>
  </si>
  <si>
    <t>八幡押包车</t>
  </si>
  <si>
    <t>jp箱根
宿箱根</t>
  </si>
  <si>
    <t>jp箱根</t>
  </si>
  <si>
    <t>KIZUNA包车</t>
  </si>
  <si>
    <t>KIZUNA送成田</t>
  </si>
  <si>
    <t>范总小田原1400为止</t>
  </si>
  <si>
    <t>sk两个短包车</t>
  </si>
  <si>
    <t>包勇富士山</t>
  </si>
  <si>
    <t>HU女士富士山</t>
  </si>
  <si>
    <t>jh栃木包车</t>
  </si>
  <si>
    <t>AP包</t>
  </si>
  <si>
    <t>箱根-成田</t>
  </si>
  <si>
    <t>jh阿尔法包车</t>
  </si>
  <si>
    <t>趴趴游NG GEOK HWEE</t>
  </si>
  <si>
    <t>趴游富士</t>
  </si>
  <si>
    <t>jh箱根包车</t>
  </si>
  <si>
    <t>kkday14座送机</t>
  </si>
  <si>
    <t>AP包14</t>
  </si>
  <si>
    <t>上午bm＋jp羽田送箱根</t>
  </si>
  <si>
    <t>高尔夫包车</t>
  </si>
  <si>
    <t>15点之前可以接</t>
  </si>
  <si>
    <t>AP迪士尼接送</t>
  </si>
  <si>
    <t>AP新干线</t>
  </si>
  <si>
    <t>日向viplimo</t>
  </si>
  <si>
    <t>邱商务</t>
  </si>
  <si>
    <t>miyoko</t>
  </si>
  <si>
    <t>satami Floren</t>
  </si>
  <si>
    <t>趴游藏王</t>
  </si>
  <si>
    <t>趴游银山-仙台</t>
  </si>
  <si>
    <t>趴游仙台-东京</t>
  </si>
  <si>
    <t>邱商务团</t>
  </si>
  <si>
    <t>范总压车1640成田</t>
  </si>
  <si>
    <t>趴游回送大阪</t>
  </si>
  <si>
    <t>趴游大阪</t>
  </si>
  <si>
    <t>趴游京东</t>
  </si>
  <si>
    <t>趴游名古屋</t>
  </si>
  <si>
    <t>趴游富士山</t>
  </si>
  <si>
    <t>趴游东京</t>
  </si>
  <si>
    <t>趴游藏王东京</t>
  </si>
  <si>
    <t>藤田成田多摩</t>
  </si>
  <si>
    <t>诚信5:30送机</t>
  </si>
  <si>
    <t>包勇伊豆</t>
  </si>
  <si>
    <t xml:space="preserve">趴游Emily </t>
  </si>
  <si>
    <t>邱妙高</t>
  </si>
  <si>
    <t>台福麟庄雅菲</t>
  </si>
  <si>
    <t>jh富士</t>
  </si>
  <si>
    <t>台福麟蔡汶儒</t>
  </si>
  <si>
    <t>趴游Vianne Ang</t>
  </si>
  <si>
    <t>趴游ken</t>
  </si>
  <si>
    <t>大飞客</t>
  </si>
  <si>
    <t>趴箱根</t>
  </si>
  <si>
    <t>趴 YAP</t>
  </si>
  <si>
    <t>ETS去大阪</t>
  </si>
  <si>
    <t>ETS京都包车</t>
  </si>
  <si>
    <t>ETS东京包车</t>
  </si>
  <si>
    <t>ETS东京仅1100送成田</t>
  </si>
  <si>
    <t>张磊</t>
  </si>
  <si>
    <t>AIR刘墨</t>
  </si>
  <si>
    <t>伊豆接送</t>
  </si>
  <si>
    <t>趴趴游  琳玲
仅迪斯尼接送</t>
  </si>
  <si>
    <t>趴趴游  琳玲
市区一日游</t>
  </si>
  <si>
    <t>趴趴游  琳玲
外宿富士山</t>
  </si>
  <si>
    <t>趴趴游  琳玲
富士山游</t>
  </si>
  <si>
    <t>李博</t>
  </si>
  <si>
    <t>姜媛仅接机</t>
  </si>
  <si>
    <t>姜媛</t>
  </si>
  <si>
    <t>李博香川千華</t>
  </si>
  <si>
    <t>搬送</t>
  </si>
  <si>
    <t>リム包车</t>
  </si>
  <si>
    <t>姜元压车</t>
  </si>
  <si>
    <t>崔凯接送机</t>
  </si>
  <si>
    <t>华为押</t>
  </si>
  <si>
    <t>趴游kentthye</t>
  </si>
  <si>
    <t>kkday押车</t>
  </si>
  <si>
    <t>老谭陈总</t>
  </si>
  <si>
    <t>趴游押</t>
  </si>
  <si>
    <t>高尔夫</t>
  </si>
  <si>
    <t>海南半日包</t>
  </si>
  <si>
    <t>范总小田原</t>
  </si>
  <si>
    <t>リム包车        リム包车        リム包车</t>
  </si>
  <si>
    <t>リム包车	リム包车	リム包车</t>
  </si>
  <si>
    <t>AIR</t>
  </si>
  <si>
    <t>文毅押箱根送成田</t>
  </si>
  <si>
    <t>tonyw 成接海狮</t>
  </si>
  <si>
    <t>AHK接成田</t>
  </si>
  <si>
    <t>AHK送成田</t>
  </si>
  <si>
    <t>AP压车</t>
  </si>
  <si>
    <t>ETS东京仅送机</t>
  </si>
  <si>
    <t>jh</t>
  </si>
  <si>
    <t>ykt雪场</t>
  </si>
  <si>
    <t>在龙腾</t>
  </si>
  <si>
    <t>每日</t>
  </si>
  <si>
    <t>时间10分钟</t>
  </si>
  <si>
    <t>当日订单，第二天订单以及当日司机出勤状态确认，以及昨天司机以及校车变更信息共有</t>
  </si>
  <si>
    <t>本日必须完成工作确认</t>
  </si>
  <si>
    <t>操作组成员本日工作确认</t>
  </si>
  <si>
    <t>订单复查规则</t>
  </si>
  <si>
    <t>前日问题总结，今日可能出现的问题信息共有</t>
  </si>
  <si>
    <t>复查内容为前日18：00-当日18:00所有录单的内容，包含金额确认</t>
  </si>
  <si>
    <t>前日问题集里的解决讨论</t>
  </si>
  <si>
    <t>复查负责人排序为邱琰-谭海青-邓振飞</t>
  </si>
  <si>
    <t>周会流程</t>
  </si>
  <si>
    <t>每周二</t>
  </si>
  <si>
    <t>时间30分钟</t>
  </si>
  <si>
    <t>上周营业额数据共有，分析</t>
  </si>
  <si>
    <t>本周工作计划以及上周计划完成情况确认</t>
  </si>
  <si>
    <t>月会流程</t>
  </si>
  <si>
    <t>每月5号，有休息顺延</t>
  </si>
  <si>
    <t>时间1小时</t>
  </si>
  <si>
    <t>当日订单以及第二天订单确认，信息共有</t>
  </si>
  <si>
    <t>上月营业额数据共有，分析</t>
  </si>
  <si>
    <r>
      <rPr>
        <sz val="14"/>
        <color theme="1"/>
        <rFont val="Arial"/>
        <family val="2"/>
      </rPr>
      <t>上月司机营业数据统计（</t>
    </r>
    <r>
      <rPr>
        <sz val="14"/>
        <color rgb="FFFF0000"/>
        <rFont val="Arial"/>
        <family val="2"/>
      </rPr>
      <t>稍后加入</t>
    </r>
    <r>
      <rPr>
        <sz val="14"/>
        <color theme="1"/>
        <rFont val="Arial"/>
        <family val="2"/>
      </rPr>
      <t>）</t>
    </r>
  </si>
  <si>
    <t>本月工作计划以及上月计划完成情况确认</t>
  </si>
  <si>
    <t>注意</t>
  </si>
  <si>
    <t>1.请注意控制会议时间，个别问题会后讨论，会议中只需要说具体内容以及结果</t>
  </si>
  <si>
    <t>2.开会时请携带笔记本</t>
  </si>
  <si>
    <t>3.月会前至少一个工作日公表出上月度数据</t>
  </si>
  <si>
    <t>派单流程</t>
  </si>
  <si>
    <t>1，按照系统后台截图给司机派单，重点标记订单类型，利用时间，出发地，目的地，航班号，客人姓名等信息，注：备注如有儿童座椅，领収书，接机牌等要求的情况下，提前准备一并告知司机。</t>
  </si>
  <si>
    <t>2，按照系统后台向负责人和供应商提供司机和车辆信息，内容包括司机联系方式，车辆具体信息，集合地点，如有需要拉司机进群。</t>
  </si>
  <si>
    <t>3，系统后台截图当日订单信息发到op沟通群里，如有收取现金订单要在op沟通群里通知财务。</t>
  </si>
  <si>
    <t>4，每月的第一周，制作各类请求书。</t>
  </si>
  <si>
    <t>车辆</t>
  </si>
  <si>
    <t>案件类型</t>
  </si>
  <si>
    <t>记录人</t>
  </si>
  <si>
    <t>教育是否完成</t>
  </si>
  <si>
    <t>旺季预想</t>
  </si>
  <si>
    <t>高速停車別</t>
  </si>
  <si>
    <t>周</t>
  </si>
  <si>
    <t>迟到</t>
  </si>
  <si>
    <t>是</t>
  </si>
  <si>
    <t>五一黄金周</t>
  </si>
  <si>
    <t>高速別</t>
  </si>
  <si>
    <t>平日</t>
  </si>
  <si>
    <t>早退</t>
  </si>
  <si>
    <t>否</t>
  </si>
  <si>
    <t>お盆休み(8月中旬)</t>
  </si>
  <si>
    <t>停車別</t>
  </si>
  <si>
    <t>拒单</t>
  </si>
  <si>
    <t>年末年始</t>
  </si>
  <si>
    <t>全包</t>
  </si>
  <si>
    <t>有休</t>
  </si>
  <si>
    <t>搬送出单</t>
  </si>
  <si>
    <t>連休前日
 金曜日</t>
  </si>
  <si>
    <t>失误</t>
  </si>
  <si>
    <t>服务问题</t>
  </si>
  <si>
    <t>单次</t>
  </si>
  <si>
    <t>公司违规</t>
  </si>
  <si>
    <t>长距离</t>
  </si>
  <si>
    <t>Lt7-17</t>
  </si>
  <si>
    <t>連休中
 土曜日</t>
  </si>
  <si>
    <t>Lt7-18</t>
  </si>
  <si>
    <t>宿剛</t>
  </si>
  <si>
    <t>Lt10-21</t>
  </si>
  <si>
    <t>Lt14-26</t>
  </si>
  <si>
    <t>Lt15-32</t>
  </si>
  <si>
    <t>马栩枫</t>
  </si>
  <si>
    <t>Lt6-16</t>
  </si>
  <si>
    <t>Lt6-15</t>
  </si>
  <si>
    <t>Lt7-26</t>
  </si>
  <si>
    <t>連休最后日</t>
  </si>
  <si>
    <t>Lt8-17</t>
  </si>
  <si>
    <t>Lt8-24</t>
  </si>
  <si>
    <t>小嶋</t>
  </si>
  <si>
    <t>本社番</t>
  </si>
  <si>
    <t>Lt10-19</t>
  </si>
  <si>
    <t>计</t>
  </si>
  <si>
    <t>Lt6-25</t>
  </si>
  <si>
    <t>黄</t>
  </si>
  <si>
    <t>Lt8-18</t>
  </si>
  <si>
    <t>並木</t>
  </si>
  <si>
    <t>Lt11-22</t>
  </si>
  <si>
    <t>笹川</t>
  </si>
  <si>
    <t>LT11-29</t>
  </si>
  <si>
    <t>LT6-18</t>
  </si>
  <si>
    <t>LT6-23</t>
  </si>
  <si>
    <t>LT10-26</t>
  </si>
  <si>
    <t>LT13-24</t>
  </si>
  <si>
    <t>7753回归校车替换7731</t>
  </si>
  <si>
    <t>7723三检</t>
  </si>
  <si>
    <t>7701三检</t>
  </si>
  <si>
    <t>7777三检</t>
  </si>
  <si>
    <t>司机提前一天过去，需要定白马酒店</t>
  </si>
  <si>
    <t>缺司机，控制接单</t>
  </si>
  <si>
    <t>bus达人成田-岩手定住宿</t>
  </si>
  <si>
    <t>7722三检</t>
  </si>
  <si>
    <t>7751龙腾用</t>
  </si>
  <si>
    <t>7710修理</t>
  </si>
  <si>
    <t>bm缺一个</t>
  </si>
  <si>
    <t>蔡压7点送成</t>
  </si>
  <si>
    <t>控制接单</t>
  </si>
  <si>
    <t>崔凯上午去医院</t>
  </si>
  <si>
    <t>趴游送成田</t>
  </si>
  <si>
    <t>蔡见客户只校车</t>
  </si>
  <si>
    <t>华程没有时间</t>
  </si>
  <si>
    <t>大飞迪士尼+ap</t>
  </si>
  <si>
    <t>华为押车</t>
  </si>
  <si>
    <t>可以出接送机15点归库</t>
  </si>
  <si>
    <t>蔡押包车</t>
  </si>
  <si>
    <t>龙腾教育</t>
  </si>
  <si>
    <t>wamazing包车</t>
  </si>
  <si>
    <t>华程富士山</t>
  </si>
  <si>
    <t>satami富士山</t>
  </si>
  <si>
    <t>王文毅海狮包车</t>
  </si>
  <si>
    <t>KKD林</t>
  </si>
  <si>
    <t>KKD林
宿富士山</t>
  </si>
  <si>
    <t>王文毅包车</t>
  </si>
  <si>
    <t>SATA御殿場</t>
  </si>
  <si>
    <t>台福盧廷偉</t>
  </si>
  <si>
    <t>谭押车</t>
  </si>
  <si>
    <t>谭押车，10点单送机</t>
  </si>
  <si>
    <t>趴游拍摄</t>
  </si>
  <si>
    <t>seikoW送机9:00前结束于成田</t>
  </si>
  <si>
    <t>SATA-amelia</t>
  </si>
  <si>
    <t>jh市内包车</t>
  </si>
  <si>
    <t>黄越包车</t>
  </si>
  <si>
    <t>白马单送</t>
  </si>
  <si>
    <t>jh木更津</t>
  </si>
  <si>
    <t>趴游接机</t>
  </si>
  <si>
    <t xml:space="preserve">趴游Lee </t>
  </si>
  <si>
    <t>趴游迪士尼单送</t>
  </si>
  <si>
    <t>包勇单接</t>
  </si>
  <si>
    <t>包勇单送</t>
  </si>
  <si>
    <t>東華包车</t>
  </si>
  <si>
    <t>東華送机8:00结束于成田</t>
  </si>
  <si>
    <t>杨宗杰</t>
  </si>
  <si>
    <t>白马回送</t>
  </si>
  <si>
    <t>jh半日包</t>
  </si>
  <si>
    <t>出发时间未定bus达人成田-岩手</t>
  </si>
  <si>
    <t>bus达人回送中午左右到东京</t>
  </si>
  <si>
    <t>趴游 Lee Bee Lan</t>
  </si>
  <si>
    <t>趴游Joyce Jong包车</t>
  </si>
  <si>
    <t>龙腾培训</t>
  </si>
  <si>
    <t>利口</t>
  </si>
  <si>
    <t>趴游白川乡</t>
  </si>
  <si>
    <t>趴游东京-藏王</t>
  </si>
  <si>
    <t>本社培训</t>
  </si>
  <si>
    <t>東リムジン</t>
  </si>
  <si>
    <t>wamazing嬬恋</t>
  </si>
  <si>
    <t>趴游单接</t>
  </si>
  <si>
    <t>yss</t>
  </si>
  <si>
    <t>jh东京箱根</t>
  </si>
  <si>
    <t>tiger富士山</t>
  </si>
  <si>
    <t>台福麟东京-轻井泽</t>
  </si>
  <si>
    <t>jh包车单趟</t>
  </si>
  <si>
    <t>趴羽接机＋马哥包车</t>
  </si>
  <si>
    <t>趴高山</t>
  </si>
  <si>
    <t>趴富士山</t>
  </si>
  <si>
    <t>黄如君富士山</t>
  </si>
  <si>
    <t xml:space="preserve">趴游Jessica </t>
  </si>
  <si>
    <t>香川千華</t>
  </si>
  <si>
    <t>ベストサービス</t>
  </si>
  <si>
    <t>jh全陪箱根</t>
  </si>
  <si>
    <t>台福陳宣宇</t>
  </si>
  <si>
    <t>台福麟盧思汎</t>
  </si>
  <si>
    <t>趴游宿白川</t>
  </si>
  <si>
    <t>趴游宿富士</t>
  </si>
  <si>
    <t>出本社单</t>
  </si>
  <si>
    <t>趴游Jessica</t>
  </si>
  <si>
    <t>趴游Michelle</t>
  </si>
  <si>
    <t>嬬恋</t>
  </si>
  <si>
    <t>趴游迪士尼单接送</t>
  </si>
  <si>
    <t>13点开始华为于洋</t>
  </si>
  <si>
    <t>福冈包车阿尔法</t>
  </si>
  <si>
    <t>润姐新干线</t>
  </si>
  <si>
    <t>大飞华程包车</t>
  </si>
  <si>
    <t>東リムジン接机</t>
  </si>
  <si>
    <t>jh木更津包车</t>
  </si>
  <si>
    <t>包勇押包车</t>
  </si>
  <si>
    <t>yss滋贺回送</t>
  </si>
  <si>
    <t>比邻包车</t>
  </si>
  <si>
    <t>白马单接送</t>
  </si>
  <si>
    <t>白马前回送</t>
  </si>
  <si>
    <t>洪有泉包车</t>
  </si>
  <si>
    <t xml:space="preserve">趴游白川乡   </t>
  </si>
  <si>
    <t>新岛半日包</t>
  </si>
  <si>
    <t>龙腾包车</t>
  </si>
  <si>
    <t>平日14-26</t>
  </si>
  <si>
    <t>王旭 03</t>
  </si>
  <si>
    <t>王旭03</t>
  </si>
  <si>
    <t>管15</t>
  </si>
  <si>
    <t>刘石磊 02</t>
  </si>
  <si>
    <t>张磊10</t>
  </si>
  <si>
    <t>刘石磊02</t>
  </si>
  <si>
    <t>平日16-33</t>
  </si>
  <si>
    <t>张磊 10</t>
  </si>
  <si>
    <t>忻 05</t>
  </si>
  <si>
    <t>忻 11</t>
  </si>
  <si>
    <t>北野 16</t>
  </si>
  <si>
    <t>福冈 05</t>
  </si>
  <si>
    <t>北野16</t>
  </si>
  <si>
    <t>崔凯 05</t>
  </si>
  <si>
    <t>孙秋野 11</t>
  </si>
  <si>
    <t>忻11</t>
  </si>
  <si>
    <t>周五7-26</t>
  </si>
  <si>
    <t>阮琛05</t>
  </si>
  <si>
    <t>周五12-22</t>
  </si>
  <si>
    <t>崔凯 03</t>
  </si>
  <si>
    <t>周五16-33</t>
  </si>
  <si>
    <t>周五18-35</t>
  </si>
  <si>
    <t>周六7-26</t>
  </si>
  <si>
    <t>周六12-22</t>
  </si>
  <si>
    <t>许冲05</t>
  </si>
  <si>
    <t>许冲11</t>
  </si>
  <si>
    <t>许冲 05</t>
  </si>
  <si>
    <t>周六13-30</t>
  </si>
  <si>
    <t>孙秋野10</t>
  </si>
  <si>
    <t>蔡 02</t>
  </si>
  <si>
    <t>周日8-24</t>
  </si>
  <si>
    <t>管 15</t>
  </si>
  <si>
    <t xml:space="preserve">北野 16 </t>
  </si>
  <si>
    <t>忻05</t>
  </si>
  <si>
    <t>许冲 10</t>
  </si>
  <si>
    <t>10座</t>
  </si>
  <si>
    <t>邹</t>
  </si>
  <si>
    <t>鄒 包车</t>
  </si>
  <si>
    <t>崔</t>
  </si>
  <si>
    <t>空余</t>
  </si>
  <si>
    <t>福冈考斯特</t>
  </si>
  <si>
    <t>福冈休</t>
  </si>
  <si>
    <t>本数統計</t>
  </si>
  <si>
    <t>番号</t>
  </si>
  <si>
    <t>名前</t>
  </si>
  <si>
    <t>本数</t>
  </si>
  <si>
    <t xml:space="preserve">孙秋野05
</t>
  </si>
  <si>
    <t>需要相谈</t>
  </si>
  <si>
    <t>合計本数</t>
  </si>
  <si>
    <t>高山翔12</t>
  </si>
  <si>
    <t>黄伟12</t>
  </si>
  <si>
    <t>福冈03</t>
  </si>
  <si>
    <t>邱琰05</t>
  </si>
  <si>
    <t>福冈12</t>
  </si>
  <si>
    <t>张文瑞10</t>
  </si>
  <si>
    <t>孙秋野11</t>
  </si>
  <si>
    <t>福冈02</t>
  </si>
  <si>
    <t>许冲12</t>
  </si>
  <si>
    <t>丁祎12</t>
  </si>
  <si>
    <t>张文瑞12</t>
  </si>
  <si>
    <t>张文瑞11</t>
  </si>
  <si>
    <t>黄伟可出勤5.10.15.20.30</t>
  </si>
  <si>
    <t>福冈是否需要出考斯特为悬念</t>
  </si>
  <si>
    <t>黄伟可替换10.20</t>
  </si>
  <si>
    <t>黄伟</t>
  </si>
  <si>
    <t>平日10-22</t>
  </si>
  <si>
    <t>忻</t>
  </si>
  <si>
    <t>平日15-35</t>
  </si>
  <si>
    <t>张磊11</t>
  </si>
  <si>
    <t>高山翔17</t>
  </si>
  <si>
    <t>平日6-16</t>
  </si>
  <si>
    <t>平日7-18</t>
  </si>
  <si>
    <t>周五11-27</t>
  </si>
  <si>
    <t>周五6-15</t>
  </si>
  <si>
    <t>周五7-15</t>
  </si>
  <si>
    <t>周五8-17</t>
  </si>
  <si>
    <t>周六11-22</t>
  </si>
  <si>
    <t>许冲13</t>
  </si>
  <si>
    <t>周六12-30</t>
  </si>
  <si>
    <t>周六6-15</t>
  </si>
  <si>
    <t>马场田</t>
  </si>
  <si>
    <t>周六6-16</t>
  </si>
  <si>
    <t>周日7-24</t>
  </si>
  <si>
    <t>周日6-18</t>
  </si>
  <si>
    <t>周日14-26</t>
  </si>
  <si>
    <t>黄伟可出勤5.10.20.25</t>
  </si>
  <si>
    <t>平安喜乐可出勤13.14.19.20.25.30</t>
  </si>
  <si>
    <t>陈天伦</t>
  </si>
  <si>
    <t>孔胜军</t>
  </si>
  <si>
    <t xml:space="preserve">张磊 </t>
  </si>
  <si>
    <t xml:space="preserve">  </t>
  </si>
  <si>
    <t>平日15-32</t>
  </si>
  <si>
    <t>平日7-17</t>
  </si>
  <si>
    <t>周五8-24</t>
  </si>
  <si>
    <t>周五10-19</t>
  </si>
  <si>
    <t>周五15-32</t>
  </si>
  <si>
    <t>周六6-25</t>
  </si>
  <si>
    <t>周六8-18</t>
  </si>
  <si>
    <t>周六11-29</t>
  </si>
  <si>
    <t>周日6-23</t>
  </si>
  <si>
    <t>周日10-26</t>
  </si>
  <si>
    <t>周日13-24</t>
  </si>
  <si>
    <t>9月</t>
  </si>
  <si>
    <t>马场田 9/1-14 可出勤</t>
  </si>
  <si>
    <t>许冲平日两天可出勤，提前说就行</t>
  </si>
  <si>
    <t>刘石磊每周二不出line，需要孩子接送</t>
  </si>
  <si>
    <t>平日10-21</t>
  </si>
  <si>
    <t>高山</t>
  </si>
  <si>
    <t>翔</t>
  </si>
  <si>
    <t>小忻9/29-11/5我line不能天天干了 如果公司line缺人您那边提前告诉我 我看一下时间</t>
  </si>
  <si>
    <t>刘石磊10月可出日期是
3.4.5.6.7.17.26</t>
  </si>
  <si>
    <t>杨立青</t>
  </si>
  <si>
    <t>平日15-32 张磊、高山翔、忻</t>
  </si>
  <si>
    <t>平日14-26 高山翔</t>
  </si>
  <si>
    <t>平日7-18 日向</t>
  </si>
  <si>
    <t>周五7-26 张磊</t>
  </si>
  <si>
    <t>周五8-17 日向</t>
  </si>
  <si>
    <t>张亮</t>
  </si>
  <si>
    <t>周五8-24 高山翔</t>
  </si>
  <si>
    <t>周六6-25 张磊</t>
  </si>
  <si>
    <t>周六8-18 日向</t>
  </si>
  <si>
    <t>周六11-22 许冲、张文瑞</t>
  </si>
  <si>
    <t>周六11-29 高山翔</t>
  </si>
  <si>
    <t xml:space="preserve"> 张文瑞</t>
  </si>
  <si>
    <t>周日6-18 许冲、张文瑞</t>
  </si>
  <si>
    <t>周日6-23 张磊、高山</t>
  </si>
  <si>
    <t>周日10-26 张磊、高山</t>
  </si>
  <si>
    <t>日向NG</t>
  </si>
  <si>
    <t>张磊NG</t>
  </si>
  <si>
    <t>马NG</t>
  </si>
  <si>
    <t>高山NG</t>
  </si>
  <si>
    <t>李奥翔送羽田</t>
  </si>
  <si>
    <t>7703车检</t>
  </si>
  <si>
    <t>范总VV仅送机</t>
  </si>
  <si>
    <t>7705车检</t>
  </si>
  <si>
    <t>崔凯下午3点医院</t>
  </si>
  <si>
    <t>崔凯上午校车后医院</t>
  </si>
  <si>
    <t>7712车检</t>
  </si>
  <si>
    <t>7727三检</t>
  </si>
  <si>
    <t>7717三检</t>
  </si>
  <si>
    <t>7718三检</t>
  </si>
  <si>
    <t>7719三检</t>
  </si>
  <si>
    <t>崔凯仅校车</t>
  </si>
  <si>
    <t>二号车早班没有</t>
  </si>
  <si>
    <t>王勇包车定住宿</t>
  </si>
  <si>
    <t>蔡压15点接成</t>
  </si>
  <si>
    <t>jp酒店已定</t>
  </si>
  <si>
    <t>秋野定酒店</t>
  </si>
  <si>
    <t>秋野外宿</t>
  </si>
  <si>
    <t>1号校车改为52</t>
  </si>
  <si>
    <t>7715三检</t>
  </si>
  <si>
    <t>7729三检</t>
  </si>
  <si>
    <t>7706三检</t>
  </si>
  <si>
    <t>7721三检</t>
  </si>
  <si>
    <t>校车无晚班</t>
  </si>
  <si>
    <t xml:space="preserve">                                                                 </t>
  </si>
  <si>
    <t>押送羽田</t>
  </si>
  <si>
    <t>包车j</t>
  </si>
  <si>
    <t>福冈半日包车17点开始</t>
  </si>
  <si>
    <t>范总VV</t>
  </si>
  <si>
    <t>考斯特押车</t>
  </si>
  <si>
    <t>包車龙桥伊</t>
  </si>
  <si>
    <t>10:00结束于成田龙桥伊</t>
  </si>
  <si>
    <t>包车平安</t>
  </si>
  <si>
    <t>下午1300送羽田</t>
  </si>
  <si>
    <t>台福賴月春</t>
  </si>
  <si>
    <t>刘宁包车</t>
  </si>
  <si>
    <t>軽井沢</t>
  </si>
  <si>
    <t>台福Osca</t>
  </si>
  <si>
    <t>台福Oscar</t>
  </si>
  <si>
    <t>ykt押包车</t>
  </si>
  <si>
    <t>箱根单送东京</t>
  </si>
  <si>
    <t xml:space="preserve">  谭押车,下午14：30成田开始</t>
  </si>
  <si>
    <t xml:space="preserve">  谭押车</t>
  </si>
  <si>
    <t>羽田-白马</t>
  </si>
  <si>
    <t>轻井泽</t>
  </si>
  <si>
    <t>洪有泉海狮包车</t>
  </si>
  <si>
    <t>RSC 押车</t>
  </si>
  <si>
    <t>考斯特回送</t>
  </si>
  <si>
    <t xml:space="preserve">star tiger </t>
  </si>
  <si>
    <t>乔乔送机</t>
  </si>
  <si>
    <t>上午出勤</t>
  </si>
  <si>
    <t>jh长距离</t>
  </si>
  <si>
    <t>极运包车</t>
  </si>
  <si>
    <t>vicky</t>
  </si>
  <si>
    <t>接送机+Irene接机</t>
  </si>
  <si>
    <t>Irene包车</t>
  </si>
  <si>
    <t>台福长距离</t>
  </si>
  <si>
    <t>台福林hung包车</t>
  </si>
  <si>
    <t>Nancy包车</t>
  </si>
  <si>
    <t>jh长野</t>
  </si>
  <si>
    <t>平安包车</t>
  </si>
  <si>
    <t>长距离jh</t>
  </si>
  <si>
    <t>趴游包雅苓</t>
  </si>
  <si>
    <t>jh白马-羽田</t>
  </si>
  <si>
    <t>陶飞扬</t>
  </si>
  <si>
    <t>台福黃少嫻</t>
  </si>
  <si>
    <t>star tiger</t>
  </si>
  <si>
    <t>文毅包车轻井泽</t>
  </si>
  <si>
    <t>趴包車</t>
  </si>
  <si>
    <t>王勇成田箱根包车</t>
  </si>
  <si>
    <t>王勇箱根包车</t>
  </si>
  <si>
    <t>王勇箱根送都内</t>
  </si>
  <si>
    <t>jh奥莱包车</t>
  </si>
  <si>
    <t>蔡轻井泽</t>
  </si>
  <si>
    <t>文毅10:00-17:00包车</t>
  </si>
  <si>
    <t>EST押包车</t>
  </si>
  <si>
    <t>换电池</t>
  </si>
  <si>
    <t>箱根回东京</t>
  </si>
  <si>
    <t>台福麟wang yahsin</t>
  </si>
  <si>
    <t>jh奥莱押车</t>
  </si>
  <si>
    <t>押车邱</t>
  </si>
  <si>
    <t>成田-白马</t>
  </si>
  <si>
    <t>　</t>
  </si>
  <si>
    <t>人民币</t>
  </si>
  <si>
    <t>100日元=</t>
  </si>
  <si>
    <t>汇率：12/1中行中间价</t>
  </si>
  <si>
    <t>市外包车油费估算5000</t>
  </si>
  <si>
    <t>美金</t>
  </si>
  <si>
    <t>管理号</t>
  </si>
  <si>
    <t>服务时间
日期</t>
  </si>
  <si>
    <t>订单
类型</t>
  </si>
  <si>
    <t>机场
名称</t>
  </si>
  <si>
    <t>第三方</t>
  </si>
  <si>
    <t>司机
信息</t>
  </si>
  <si>
    <t>车辆
信息</t>
  </si>
  <si>
    <t>销售价</t>
  </si>
  <si>
    <t>全包
or别</t>
  </si>
  <si>
    <t>币种</t>
  </si>
  <si>
    <t>手续费</t>
  </si>
  <si>
    <t>油费</t>
  </si>
  <si>
    <t>ETC</t>
  </si>
  <si>
    <t>司机工资
（委托）</t>
  </si>
  <si>
    <t>包車次数</t>
  </si>
  <si>
    <t>司机
工资</t>
  </si>
  <si>
    <t>外派
金额</t>
  </si>
  <si>
    <t>停车场</t>
  </si>
  <si>
    <t>垫付款
（水.餐等）</t>
  </si>
  <si>
    <t>加班费</t>
  </si>
  <si>
    <t>外宿</t>
  </si>
  <si>
    <t>消費税
対象額</t>
  </si>
  <si>
    <t>消費
税額</t>
  </si>
  <si>
    <t>粗利润</t>
  </si>
  <si>
    <t>利润率</t>
  </si>
  <si>
    <t>ASL230101S003</t>
  </si>
  <si>
    <t>羽田机场</t>
  </si>
  <si>
    <t>奥思礼礼宾</t>
  </si>
  <si>
    <t>並木 潤</t>
  </si>
  <si>
    <t>阿尔法7705</t>
  </si>
  <si>
    <t>CNY</t>
  </si>
  <si>
    <t>JH230101S006</t>
  </si>
  <si>
    <t>japan holiday</t>
  </si>
  <si>
    <t>JPY</t>
  </si>
  <si>
    <t>曾辉</t>
  </si>
  <si>
    <t>STM230101S024</t>
  </si>
  <si>
    <t>成田机场</t>
  </si>
  <si>
    <t>海狮7726</t>
  </si>
  <si>
    <t>KAI230101Y016</t>
  </si>
  <si>
    <t>阿尔法7706</t>
  </si>
  <si>
    <t>FG230101S009</t>
  </si>
  <si>
    <t>福冈客人</t>
  </si>
  <si>
    <t>陳天倫</t>
  </si>
  <si>
    <t>海狮7727</t>
  </si>
  <si>
    <t>福冈融</t>
  </si>
  <si>
    <t>JH230101Y000</t>
  </si>
  <si>
    <t>阿尔法7719</t>
  </si>
  <si>
    <t>STM230101S023</t>
  </si>
  <si>
    <t>華桜</t>
  </si>
  <si>
    <t>JY230101Y015</t>
  </si>
  <si>
    <t>极运</t>
  </si>
  <si>
    <t>阿尔法7712</t>
  </si>
  <si>
    <t>HTJ230101C010</t>
  </si>
  <si>
    <t>单次接送</t>
  </si>
  <si>
    <t>HireTaxiJapan</t>
  </si>
  <si>
    <t>STM230101J007</t>
  </si>
  <si>
    <t>ASL230101J008</t>
  </si>
  <si>
    <t>阿尔法7713</t>
  </si>
  <si>
    <t>STM230102S010</t>
  </si>
  <si>
    <t>JY230102S017</t>
  </si>
  <si>
    <t>ZF230102S023</t>
  </si>
  <si>
    <t>住福株式会社</t>
  </si>
  <si>
    <t>JY230102S016</t>
  </si>
  <si>
    <t>STM230102S002</t>
  </si>
  <si>
    <t>CY230102Y006</t>
  </si>
  <si>
    <t>暢遊株式会社</t>
  </si>
  <si>
    <t>阿尔法7703</t>
  </si>
  <si>
    <t>QIU230102S021</t>
  </si>
  <si>
    <t>海狮7729</t>
  </si>
  <si>
    <t>STM230102S009</t>
  </si>
  <si>
    <t>HTJ221226S004</t>
  </si>
  <si>
    <t>HTJ221226S003</t>
  </si>
  <si>
    <t>阿尔法7701</t>
  </si>
  <si>
    <t>STM230102J018</t>
  </si>
  <si>
    <t>STM230102J011</t>
  </si>
  <si>
    <t>ASL230103S006</t>
  </si>
  <si>
    <t>関西机场</t>
  </si>
  <si>
    <t>外派</t>
  </si>
  <si>
    <t>待定</t>
  </si>
  <si>
    <t>ASL230103S007</t>
  </si>
  <si>
    <t>LKGJ230103S005</t>
  </si>
  <si>
    <t>阿尔法7711</t>
  </si>
  <si>
    <t>KKD230103J000</t>
  </si>
  <si>
    <t>KK DAY</t>
  </si>
  <si>
    <t>KKD230103S008</t>
  </si>
  <si>
    <t>海狮7722</t>
  </si>
  <si>
    <t>TFL230103D306</t>
  </si>
  <si>
    <t>台福麟旅行社</t>
  </si>
  <si>
    <t>公司</t>
  </si>
  <si>
    <t>CY230103S007</t>
  </si>
  <si>
    <t>KKD230103S003</t>
  </si>
  <si>
    <t>JH230103D209</t>
  </si>
  <si>
    <t>海狮7731</t>
  </si>
  <si>
    <t>YKT230103D202</t>
  </si>
  <si>
    <t>ykt</t>
  </si>
  <si>
    <t>阿尔法7716</t>
  </si>
  <si>
    <t>YKT230103D201</t>
  </si>
  <si>
    <t>阿尔法7710</t>
  </si>
  <si>
    <t>KKD230103S001</t>
  </si>
  <si>
    <t>LKGJ230103S004</t>
  </si>
  <si>
    <t>AOY230103J016</t>
  </si>
  <si>
    <t>青山株式会社</t>
  </si>
  <si>
    <t>STM230103S015</t>
  </si>
  <si>
    <t>北野隆志</t>
  </si>
  <si>
    <t>阿尔法7717</t>
  </si>
  <si>
    <t>STM230103C017</t>
  </si>
  <si>
    <t>JH230103C012</t>
  </si>
  <si>
    <t>海狮7721</t>
  </si>
  <si>
    <t>STM230103S014</t>
  </si>
  <si>
    <t>KKD230103J004</t>
  </si>
  <si>
    <t>ASL230103S005</t>
  </si>
  <si>
    <t>MO230103J025</t>
  </si>
  <si>
    <t>刘墨客人</t>
  </si>
  <si>
    <t>BS230103J007</t>
  </si>
  <si>
    <t>KKD230103J011</t>
  </si>
  <si>
    <t>STM230103C015</t>
  </si>
  <si>
    <t>JS230103S004</t>
  </si>
  <si>
    <t>介绍</t>
  </si>
  <si>
    <t>YKT230103J005</t>
  </si>
  <si>
    <t>ZF230103J008</t>
  </si>
  <si>
    <t>STM230103J016</t>
  </si>
  <si>
    <t>at230103J013</t>
  </si>
  <si>
    <t>at</t>
  </si>
  <si>
    <t>USD</t>
  </si>
  <si>
    <t>CAI230104S013</t>
  </si>
  <si>
    <t>海狮7728</t>
  </si>
  <si>
    <t>STM230104S006</t>
  </si>
  <si>
    <t>海狮7723</t>
  </si>
  <si>
    <t>JH230104C013</t>
  </si>
  <si>
    <t>JH230104S004</t>
  </si>
  <si>
    <t>RRY230104S004</t>
  </si>
  <si>
    <t>日日遊</t>
  </si>
  <si>
    <t>AOY230104S000</t>
  </si>
  <si>
    <t>STM230104S007</t>
  </si>
  <si>
    <t>AOY230104S017</t>
  </si>
  <si>
    <t>QIU230102S020</t>
  </si>
  <si>
    <t>HZSD230104J012</t>
  </si>
  <si>
    <t>杭州盛大</t>
  </si>
  <si>
    <t>KKD230104S001</t>
  </si>
  <si>
    <t>ZQL230104J004</t>
  </si>
  <si>
    <t>游珊珊</t>
  </si>
  <si>
    <t>KKD230104S002</t>
  </si>
  <si>
    <t>YHHP230104J018</t>
  </si>
  <si>
    <t>樱华HP</t>
  </si>
  <si>
    <t>TAN230105S004</t>
  </si>
  <si>
    <t>CAI230105S022</t>
  </si>
  <si>
    <t>STM230105S008</t>
  </si>
  <si>
    <t>JH230105S015</t>
  </si>
  <si>
    <t>STM230105S020</t>
  </si>
  <si>
    <t>NER230105C012</t>
  </si>
  <si>
    <t>NearMe</t>
  </si>
  <si>
    <t>海狮7753</t>
  </si>
  <si>
    <t>杨蕾被动</t>
  </si>
  <si>
    <t>NER230105C010</t>
  </si>
  <si>
    <t>NER230105C008</t>
  </si>
  <si>
    <t>PPY230105D307</t>
  </si>
  <si>
    <t>QIU230105J025</t>
  </si>
  <si>
    <t>BS230105S020</t>
  </si>
  <si>
    <t>APW230105Y005</t>
  </si>
  <si>
    <t>APワールド</t>
  </si>
  <si>
    <t>１</t>
  </si>
  <si>
    <t>KKD230105S000</t>
  </si>
  <si>
    <t>KKD230105S004</t>
  </si>
  <si>
    <t>HZSD230105S023</t>
  </si>
  <si>
    <t>STM230105Y024</t>
  </si>
  <si>
    <t>AOY230105J003</t>
  </si>
  <si>
    <t>KKD230105S001</t>
  </si>
  <si>
    <t>NER230105C011</t>
  </si>
  <si>
    <t>NER230105C009</t>
  </si>
  <si>
    <t>NER230105C007</t>
  </si>
  <si>
    <t>KKD230106S006</t>
  </si>
  <si>
    <t>鄧振飛</t>
  </si>
  <si>
    <t>海狮7752</t>
  </si>
  <si>
    <t>NER230106C005</t>
  </si>
  <si>
    <t>NER230106C003</t>
  </si>
  <si>
    <t>NER230106C001</t>
  </si>
  <si>
    <t>RX230106S014</t>
  </si>
  <si>
    <t>荣信商事</t>
  </si>
  <si>
    <t>KKD221224S017</t>
  </si>
  <si>
    <t>STM230106S023</t>
  </si>
  <si>
    <t>QIU230106Y018</t>
  </si>
  <si>
    <t>KKD230106S003</t>
  </si>
  <si>
    <t>JUN230106C011</t>
  </si>
  <si>
    <t>黄如君客人</t>
  </si>
  <si>
    <t>STM230106S024</t>
  </si>
  <si>
    <t>ASL230106S021</t>
  </si>
  <si>
    <t>TLS230106S019</t>
  </si>
  <si>
    <t>東京リムジンサービス</t>
  </si>
  <si>
    <t>KKD230106J028</t>
  </si>
  <si>
    <t>KKD230106J027</t>
  </si>
  <si>
    <t>KKD230106S004</t>
  </si>
  <si>
    <t>NER230106C004</t>
  </si>
  <si>
    <t>NER230106C002</t>
  </si>
  <si>
    <t>NER230106C000</t>
  </si>
  <si>
    <t>AOY230106J008</t>
  </si>
  <si>
    <t>JUN230106C012</t>
  </si>
  <si>
    <t>AOY230107S013</t>
  </si>
  <si>
    <t>ZQL230107S005</t>
  </si>
  <si>
    <t>STM230107S009</t>
  </si>
  <si>
    <t>KKD230107J001</t>
  </si>
  <si>
    <t>KKD230107S012</t>
  </si>
  <si>
    <t>QIU230107C026</t>
  </si>
  <si>
    <t>HZSD230107S011</t>
  </si>
  <si>
    <t>TAN221230J003</t>
  </si>
  <si>
    <t>TAN230108J005</t>
  </si>
  <si>
    <t>HZSD230108J011</t>
  </si>
  <si>
    <t>阿尔法7715</t>
  </si>
  <si>
    <t>KKD230108S002</t>
  </si>
  <si>
    <t>KKD230108J003</t>
  </si>
  <si>
    <t>阿尔法7702</t>
  </si>
  <si>
    <t>KKD230108J001</t>
  </si>
  <si>
    <t>取消费</t>
  </si>
  <si>
    <t>QIU230102S019</t>
  </si>
  <si>
    <t>KKD230108J005</t>
  </si>
  <si>
    <t>ASL230108S002</t>
  </si>
  <si>
    <t>KKD230108J004</t>
  </si>
  <si>
    <t>海狮7725</t>
  </si>
  <si>
    <t>ASL230108J012</t>
  </si>
  <si>
    <t>HTJ230108J020</t>
  </si>
  <si>
    <t>TLS230108J005</t>
  </si>
  <si>
    <t>HTJ230108J021</t>
  </si>
  <si>
    <t>劉瑋</t>
  </si>
  <si>
    <t>TAN230108J007</t>
  </si>
  <si>
    <t>ASL230108S009</t>
  </si>
  <si>
    <t>HTJ230108J022</t>
  </si>
  <si>
    <t>HTJ230108J011</t>
  </si>
  <si>
    <t>APW230108J016</t>
  </si>
  <si>
    <t>HTJ230108J012</t>
  </si>
  <si>
    <t>STM230109S010</t>
  </si>
  <si>
    <t>HZSD230109S012</t>
  </si>
  <si>
    <t>TLS230109S001</t>
  </si>
  <si>
    <t>KKD230109S017</t>
  </si>
  <si>
    <t>JH230109Y011</t>
  </si>
  <si>
    <t>AOY230109J019</t>
  </si>
  <si>
    <t>AOY230109J000</t>
  </si>
  <si>
    <t>WWY230109J014</t>
  </si>
  <si>
    <t>AOY230109J009</t>
  </si>
  <si>
    <t>阿尔法7718</t>
  </si>
  <si>
    <t>KKD230109J005</t>
  </si>
  <si>
    <t>at230109J015</t>
  </si>
  <si>
    <t>LEE230109Y034</t>
  </si>
  <si>
    <t>Irene</t>
  </si>
  <si>
    <t>NER230110C009</t>
  </si>
  <si>
    <t>NER230110C007</t>
  </si>
  <si>
    <t>NER230110C005</t>
  </si>
  <si>
    <t>HUAWEI230110Y006</t>
  </si>
  <si>
    <t>AOY230110S021</t>
  </si>
  <si>
    <t>MO230110S026</t>
  </si>
  <si>
    <t>KKD230110S003</t>
  </si>
  <si>
    <t>BY230110J028</t>
  </si>
  <si>
    <t>HN230110J015</t>
  </si>
  <si>
    <t>HNサービス</t>
  </si>
  <si>
    <t>KKD230110J032</t>
  </si>
  <si>
    <t>NER230110C010</t>
  </si>
  <si>
    <t>NER230110C008</t>
  </si>
  <si>
    <t>NER230110C006</t>
  </si>
  <si>
    <t>FEI230111J000</t>
  </si>
  <si>
    <t>FUJI230111S007</t>
  </si>
  <si>
    <t>FUJI230111S009</t>
  </si>
  <si>
    <t>FUJI230111S008</t>
  </si>
  <si>
    <t>NER230111C014</t>
  </si>
  <si>
    <t>NER230111C013</t>
  </si>
  <si>
    <t>NER230111C015</t>
  </si>
  <si>
    <t>FEI230111J001</t>
  </si>
  <si>
    <t>JH230111Y010</t>
  </si>
  <si>
    <t>HZSD230111S021</t>
  </si>
  <si>
    <t>阿尔法7709</t>
  </si>
  <si>
    <t>WWY230111Y015</t>
  </si>
  <si>
    <t>HZSD230111S014</t>
  </si>
  <si>
    <t>WHL230111J017</t>
  </si>
  <si>
    <t>white hill lodge合同会社订单</t>
  </si>
  <si>
    <t>HZSD230111S022</t>
  </si>
  <si>
    <t>HUAWEI230111Y128</t>
  </si>
  <si>
    <t>HZSD230111S023</t>
  </si>
  <si>
    <t>XD230111J024</t>
  </si>
  <si>
    <t>新岛旅行社</t>
  </si>
  <si>
    <t>FAN221222D1911</t>
  </si>
  <si>
    <t>小范总客人</t>
  </si>
  <si>
    <t>KKD230111S002</t>
  </si>
  <si>
    <t>KKD230111S033</t>
  </si>
  <si>
    <t>ASL230111J002</t>
  </si>
  <si>
    <t>HTJ230111J023</t>
  </si>
  <si>
    <t>NER230111C018</t>
  </si>
  <si>
    <t>NER230111C019</t>
  </si>
  <si>
    <t>NER230111C020</t>
  </si>
  <si>
    <t>JH230111J009</t>
  </si>
  <si>
    <t>WWY230111J024</t>
  </si>
  <si>
    <t>LSI230111J019</t>
  </si>
  <si>
    <t>LifeShine International 株式会社</t>
  </si>
  <si>
    <t>XCHW230112J008</t>
  </si>
  <si>
    <t>携程海外</t>
  </si>
  <si>
    <t>AOY230112C013</t>
  </si>
  <si>
    <t>NER230112C018</t>
  </si>
  <si>
    <t>NER230111C016</t>
  </si>
  <si>
    <t>海狮7751</t>
  </si>
  <si>
    <t>NER230111C017</t>
  </si>
  <si>
    <t>KKD230114S006</t>
  </si>
  <si>
    <t>KKD230114S004</t>
  </si>
  <si>
    <t>QIU230112S013</t>
  </si>
  <si>
    <t>BY230112D229</t>
  </si>
  <si>
    <t>ASL230112S010</t>
  </si>
  <si>
    <t>HUAWEI230112S011</t>
  </si>
  <si>
    <t>HUI230112J010</t>
  </si>
  <si>
    <t>辉哥客人/曾辉客人</t>
  </si>
  <si>
    <t>NER230112C016</t>
  </si>
  <si>
    <t>NER230112C015</t>
  </si>
  <si>
    <t>NER230112C017</t>
  </si>
  <si>
    <t>HZSD230112J006</t>
  </si>
  <si>
    <t>RX230112J013</t>
  </si>
  <si>
    <t>AOY230113S014</t>
  </si>
  <si>
    <t>HZSD230113S021</t>
  </si>
  <si>
    <t>KKD230113J000</t>
  </si>
  <si>
    <t>ASL230113S013</t>
  </si>
  <si>
    <t>奔驰7700</t>
  </si>
  <si>
    <t>NER230113C004</t>
  </si>
  <si>
    <t>NER230113C006</t>
  </si>
  <si>
    <t>NER230113C002</t>
  </si>
  <si>
    <t>HUAWEI230113Y011</t>
  </si>
  <si>
    <t>WWY230113Y016</t>
  </si>
  <si>
    <t>XY230113Y002</t>
  </si>
  <si>
    <t>新源</t>
  </si>
  <si>
    <t>FEI230111J002</t>
  </si>
  <si>
    <t>XCHW230113J000</t>
  </si>
  <si>
    <t>at230113J009</t>
  </si>
  <si>
    <t>KKD230113J010</t>
  </si>
  <si>
    <t>KKD230113S004</t>
  </si>
  <si>
    <t>KKD230113S003</t>
  </si>
  <si>
    <t>HTJ230113S003</t>
  </si>
  <si>
    <t>HTJ230113C005</t>
  </si>
  <si>
    <t>HTJ230113J012</t>
  </si>
  <si>
    <t>NER230113C003</t>
  </si>
  <si>
    <t>NER230113C005</t>
  </si>
  <si>
    <t>NER230113C001</t>
  </si>
  <si>
    <t>FEI230113J000</t>
  </si>
  <si>
    <t>KKD230113J003</t>
  </si>
  <si>
    <t>XCHW230113J019</t>
  </si>
  <si>
    <t>ASL230114S027</t>
  </si>
  <si>
    <t>AOY230114C007</t>
  </si>
  <si>
    <t>KKD230114S003</t>
  </si>
  <si>
    <t>BY230112S030</t>
  </si>
  <si>
    <t>HUI230114C011</t>
  </si>
  <si>
    <t>KKD230114S005</t>
  </si>
  <si>
    <t>HTJ230114J008</t>
  </si>
  <si>
    <t>ZC230114J012</t>
  </si>
  <si>
    <t>智辰</t>
  </si>
  <si>
    <t>BS230104J000</t>
  </si>
  <si>
    <t>ZC230114J011</t>
  </si>
  <si>
    <t>AOY230115S012</t>
  </si>
  <si>
    <t>HUAWEI230115Y112</t>
  </si>
  <si>
    <t>AOY230115J030</t>
  </si>
  <si>
    <t>at230115S000</t>
  </si>
  <si>
    <t>WHL230115S018</t>
  </si>
  <si>
    <t>HZSD230115S010</t>
  </si>
  <si>
    <t>KKD230115S001</t>
  </si>
  <si>
    <t>HUI230115S012</t>
  </si>
  <si>
    <t>TAN230115J015</t>
  </si>
  <si>
    <t>at230115J009</t>
  </si>
  <si>
    <t>KKD230115J008</t>
  </si>
  <si>
    <t>HZSD230115J007</t>
  </si>
  <si>
    <t>PPY230115J000</t>
  </si>
  <si>
    <t>NER230116C005</t>
  </si>
  <si>
    <t>NER230116C007</t>
  </si>
  <si>
    <t>NER230116C003</t>
  </si>
  <si>
    <t>AOY230116C022</t>
  </si>
  <si>
    <t>KKD230116S013</t>
  </si>
  <si>
    <t>TLS230116C014</t>
  </si>
  <si>
    <t>KKD230116J025</t>
  </si>
  <si>
    <t>KKD230116S012</t>
  </si>
  <si>
    <t>RX230116J019</t>
  </si>
  <si>
    <t>YL230116J015</t>
  </si>
  <si>
    <t>NER230116C004</t>
  </si>
  <si>
    <t>NER230116C006</t>
  </si>
  <si>
    <t>NER230116C002</t>
  </si>
  <si>
    <t>HUAWEI230116J029</t>
  </si>
  <si>
    <t>HTJ230116S013</t>
  </si>
  <si>
    <t>ASL230117S018</t>
  </si>
  <si>
    <t>NER230117C004</t>
  </si>
  <si>
    <t>NER230117C006</t>
  </si>
  <si>
    <t>NER230117C002</t>
  </si>
  <si>
    <t>HTJ230117J006</t>
  </si>
  <si>
    <t>AOY230117S023</t>
  </si>
  <si>
    <t>AOY230117S031</t>
  </si>
  <si>
    <t>TAN230115J016</t>
  </si>
  <si>
    <t>TAN230117J015</t>
  </si>
  <si>
    <t>TAN230117J000</t>
  </si>
  <si>
    <t>TFL230117J012</t>
  </si>
  <si>
    <t>WWY10230117J006</t>
  </si>
  <si>
    <t>王文毅10</t>
  </si>
  <si>
    <t>TAN230117J014</t>
  </si>
  <si>
    <t>KKD230117S011</t>
  </si>
  <si>
    <t>CAT230117S021</t>
  </si>
  <si>
    <t>CityAirportTaxi</t>
  </si>
  <si>
    <t>HTJ230117S004</t>
  </si>
  <si>
    <t>HTJ230120C018</t>
  </si>
  <si>
    <t>NER230117C003</t>
  </si>
  <si>
    <t>NER230117C005</t>
  </si>
  <si>
    <t>NER230117C001</t>
  </si>
  <si>
    <t>XCHW230119J005</t>
  </si>
  <si>
    <t>HZSD230117J011</t>
  </si>
  <si>
    <t>NER230118C010</t>
  </si>
  <si>
    <t>NER230118C012</t>
  </si>
  <si>
    <t>NER230118C008</t>
  </si>
  <si>
    <t>HUAWEI230118Y115</t>
  </si>
  <si>
    <t>NER230118C009</t>
  </si>
  <si>
    <t>NER230118C011</t>
  </si>
  <si>
    <t>NER230118C007</t>
  </si>
  <si>
    <t>FEI230118J020</t>
  </si>
  <si>
    <t>DTR230118S014</t>
  </si>
  <si>
    <t>大寅</t>
  </si>
  <si>
    <t>HTJ230118C004</t>
  </si>
  <si>
    <t>HTJ230119S031</t>
  </si>
  <si>
    <t>HTJ230119S009</t>
  </si>
  <si>
    <t>ZC230119S015</t>
  </si>
  <si>
    <t>ZC230119S016</t>
  </si>
  <si>
    <t>NER230119C009</t>
  </si>
  <si>
    <t>NER230119C011</t>
  </si>
  <si>
    <t>NER230119C007</t>
  </si>
  <si>
    <t>FG230119J024</t>
  </si>
  <si>
    <t>PPY230119Y010</t>
  </si>
  <si>
    <t>JH230119C002</t>
  </si>
  <si>
    <t>BY230119S023</t>
  </si>
  <si>
    <t>ASL230119S014</t>
  </si>
  <si>
    <t>ASL230119S015</t>
  </si>
  <si>
    <t>XCHW230112J009</t>
  </si>
  <si>
    <t>TAN230119Y000</t>
  </si>
  <si>
    <t>TAN230119S008</t>
  </si>
  <si>
    <t>HZSD230119S026</t>
  </si>
  <si>
    <t>NER230119C008</t>
  </si>
  <si>
    <t>NER230119C010</t>
  </si>
  <si>
    <t>NER230119C006</t>
  </si>
  <si>
    <t>JS230120S014</t>
  </si>
  <si>
    <t>NER230120C014</t>
  </si>
  <si>
    <t>NER230120C016</t>
  </si>
  <si>
    <t>NER230120C012</t>
  </si>
  <si>
    <t>FG230120Y000</t>
  </si>
  <si>
    <t>HTJ230120C021</t>
  </si>
  <si>
    <t>HYQ230120Y010</t>
  </si>
  <si>
    <t>JH230120Y006</t>
  </si>
  <si>
    <t>ZF230120S004</t>
  </si>
  <si>
    <t>YKT230120J010</t>
  </si>
  <si>
    <t>XCHW230112J011</t>
  </si>
  <si>
    <t>XCHW230120J011</t>
  </si>
  <si>
    <t>APW230120J014</t>
  </si>
  <si>
    <t>XCHW230119J006</t>
  </si>
  <si>
    <t>海狮7732</t>
  </si>
  <si>
    <t>XD230120J033</t>
  </si>
  <si>
    <t>FG230120C002</t>
  </si>
  <si>
    <t>NER230120C013</t>
  </si>
  <si>
    <t>NER230120C015</t>
  </si>
  <si>
    <t>NER230120C011</t>
  </si>
  <si>
    <t>HUAWEI230120J028</t>
  </si>
  <si>
    <t>ASL230120J005</t>
  </si>
  <si>
    <t>HTJ230120C019</t>
  </si>
  <si>
    <t>HUAWEI230120J029</t>
  </si>
  <si>
    <t>ASL230121J004</t>
  </si>
  <si>
    <t>RSC230121D206</t>
  </si>
  <si>
    <t>株式会社RSC</t>
  </si>
  <si>
    <t>KKD230121J018</t>
  </si>
  <si>
    <t>PPY230121J007</t>
  </si>
  <si>
    <t>APW230121Y017</t>
  </si>
  <si>
    <t>TAN230121S000</t>
  </si>
  <si>
    <t>RRY230121J019</t>
  </si>
  <si>
    <t>TAN230121S016</t>
  </si>
  <si>
    <t>HZSD230121S024</t>
  </si>
  <si>
    <t>CK230121S008</t>
  </si>
  <si>
    <t>HZSD230121J025</t>
  </si>
  <si>
    <t>XD230121J026</t>
  </si>
  <si>
    <t>ASL230121J022</t>
  </si>
  <si>
    <t>PPY230121J005</t>
  </si>
  <si>
    <t>BY230121J018</t>
  </si>
  <si>
    <t>FEI230122S022</t>
  </si>
  <si>
    <t>HTJ230122S009</t>
  </si>
  <si>
    <t>CAT230122S003</t>
  </si>
  <si>
    <t>请选择</t>
  </si>
  <si>
    <t>XD230122D627</t>
  </si>
  <si>
    <t>魏丽丽</t>
  </si>
  <si>
    <t>FEI230122S004</t>
  </si>
  <si>
    <t>KKD230122J002</t>
  </si>
  <si>
    <t>BS230122C013</t>
  </si>
  <si>
    <t>CK230122J008</t>
  </si>
  <si>
    <t>ZF230122J002</t>
  </si>
  <si>
    <t>ASL230122J005</t>
  </si>
  <si>
    <t>HTJ230123S001</t>
  </si>
  <si>
    <t>NER230123C012</t>
  </si>
  <si>
    <t>NER230123C011</t>
  </si>
  <si>
    <t>NER230123C010</t>
  </si>
  <si>
    <t>ETS230123D514</t>
  </si>
  <si>
    <t>株式会社ETS</t>
  </si>
  <si>
    <t>FG230123S003</t>
  </si>
  <si>
    <t>FG230123S025</t>
  </si>
  <si>
    <t>福岡融</t>
  </si>
  <si>
    <t>JH230123Y000</t>
  </si>
  <si>
    <t>KKD230123J003</t>
  </si>
  <si>
    <t>RKY230123D504</t>
  </si>
  <si>
    <t>㈱龍橋伊</t>
  </si>
  <si>
    <t>JPGG221223J002</t>
  </si>
  <si>
    <t>HTJ230123S002</t>
  </si>
  <si>
    <t>KKD230123S002</t>
  </si>
  <si>
    <t>VIP230123J006</t>
  </si>
  <si>
    <t>VIP-limo</t>
  </si>
  <si>
    <t>KKD230123J006</t>
  </si>
  <si>
    <t>QIU230124S006</t>
  </si>
  <si>
    <t>APW230124C004</t>
  </si>
  <si>
    <t>PA230124Y023</t>
  </si>
  <si>
    <t>平安日本</t>
  </si>
  <si>
    <t>NER230124C009</t>
  </si>
  <si>
    <t>NER230124C008</t>
  </si>
  <si>
    <t>NER230124C007</t>
  </si>
  <si>
    <t>TFL221224D412</t>
  </si>
  <si>
    <t>PPY230124Y001</t>
  </si>
  <si>
    <t>PPY230124Y115</t>
  </si>
  <si>
    <t>KKD230124S001</t>
  </si>
  <si>
    <t>JPGG221223J003</t>
  </si>
  <si>
    <t>RRY230124D320</t>
  </si>
  <si>
    <t>BY230124Y019</t>
  </si>
  <si>
    <t>JS230124S012</t>
  </si>
  <si>
    <t>TAN230115J017</t>
  </si>
  <si>
    <t>XCHW230124J000</t>
  </si>
  <si>
    <t>KKD230124S002</t>
  </si>
  <si>
    <t>at230124J005</t>
  </si>
  <si>
    <t>HTJ230124S031</t>
  </si>
  <si>
    <t>APW230125J017</t>
  </si>
  <si>
    <t>NER230124C012</t>
  </si>
  <si>
    <t>NER230124C011</t>
  </si>
  <si>
    <t>NER230124C010</t>
  </si>
  <si>
    <t>PPY230125C809</t>
  </si>
  <si>
    <t>JH230125S017</t>
  </si>
  <si>
    <t>APW230125J018</t>
  </si>
  <si>
    <t>FEI230125S004</t>
  </si>
  <si>
    <t>JH230125C021</t>
  </si>
  <si>
    <t>FEI230125S003</t>
  </si>
  <si>
    <t>TFL230125D217</t>
  </si>
  <si>
    <t>ZC230125J024</t>
  </si>
  <si>
    <t>TAN230125J014</t>
  </si>
  <si>
    <t>TFL221224D411</t>
  </si>
  <si>
    <t>笹川善寛</t>
  </si>
  <si>
    <t>APW230125J019</t>
  </si>
  <si>
    <t>HUI230125J008</t>
  </si>
  <si>
    <t>NER230124C013</t>
  </si>
  <si>
    <t>NER230125C014</t>
  </si>
  <si>
    <t>NER230125C015</t>
  </si>
  <si>
    <t>BS230126S000</t>
  </si>
  <si>
    <t>RSC230126S007</t>
  </si>
  <si>
    <t>BY230126S020</t>
  </si>
  <si>
    <t>NER230126C005</t>
  </si>
  <si>
    <t>NER230126C004</t>
  </si>
  <si>
    <t>NER230126C003</t>
  </si>
  <si>
    <t>FG230126J026</t>
  </si>
  <si>
    <t>JH230126Y009</t>
  </si>
  <si>
    <t>PPY230126D508</t>
  </si>
  <si>
    <t>TAN230126Y029</t>
  </si>
  <si>
    <t>TFL230126S002</t>
  </si>
  <si>
    <t>QIU230123J024</t>
  </si>
  <si>
    <t>KKD230126J012</t>
  </si>
  <si>
    <t>TAN230126S010</t>
  </si>
  <si>
    <t>PPY230126S008</t>
  </si>
  <si>
    <t>NER230126C007</t>
  </si>
  <si>
    <t>NER230126C006</t>
  </si>
  <si>
    <t>NER230126C002</t>
  </si>
  <si>
    <t>CAI230126J019</t>
  </si>
  <si>
    <t>JH230127C023</t>
  </si>
  <si>
    <t>KKD230127S035</t>
  </si>
  <si>
    <t>NER230127C013</t>
  </si>
  <si>
    <t>NER230127C015</t>
  </si>
  <si>
    <t>JH230127Y016</t>
  </si>
  <si>
    <t>NER230127C017</t>
  </si>
  <si>
    <t>ST230127Y008</t>
  </si>
  <si>
    <t>ST230127Y009</t>
  </si>
  <si>
    <t>HUAWEI230127D219</t>
  </si>
  <si>
    <t>TFL230127Y018</t>
  </si>
  <si>
    <t>STM230127S034</t>
  </si>
  <si>
    <t>JH230127C022</t>
  </si>
  <si>
    <t>TAN230127J000</t>
  </si>
  <si>
    <t>JPGG221223J004</t>
  </si>
  <si>
    <t>JH230127S003</t>
  </si>
  <si>
    <t>TAN230127J021</t>
  </si>
  <si>
    <t>ZF230127S011</t>
  </si>
  <si>
    <t>HUAWEI230127C028</t>
  </si>
  <si>
    <t>NER230127C012</t>
  </si>
  <si>
    <t>NER230127C014</t>
  </si>
  <si>
    <t>NER230127C016</t>
  </si>
  <si>
    <t>APW230125J020</t>
  </si>
  <si>
    <t>WWY230127J018</t>
  </si>
  <si>
    <t>at230127J006</t>
  </si>
  <si>
    <t>BS230128S033</t>
  </si>
  <si>
    <t>HUAWEI230128S017</t>
  </si>
  <si>
    <t>PPY230128S027</t>
  </si>
  <si>
    <t>HYQ230128S007</t>
  </si>
  <si>
    <t>TAN230128Y008</t>
  </si>
  <si>
    <t>WSK230128S000</t>
  </si>
  <si>
    <t>worldskey</t>
  </si>
  <si>
    <t>RRY230128S021</t>
  </si>
  <si>
    <t>XD230128S028</t>
  </si>
  <si>
    <t>JH230128S010</t>
  </si>
  <si>
    <t>CAI230128J008</t>
  </si>
  <si>
    <t>HUAWEI230128C029</t>
  </si>
  <si>
    <t>STM230129J006</t>
  </si>
  <si>
    <t>FUJI230129Y022</t>
  </si>
  <si>
    <t>HUAWEI230129Y020</t>
  </si>
  <si>
    <t>JH230129C009</t>
  </si>
  <si>
    <t>QIU230123J025</t>
  </si>
  <si>
    <t>ASL230129S008</t>
  </si>
  <si>
    <t>WWY230129J013</t>
  </si>
  <si>
    <t>ZF230130S024</t>
  </si>
  <si>
    <t>ZF230130S025</t>
  </si>
  <si>
    <t>NER230130C009</t>
  </si>
  <si>
    <t>NER230130C007</t>
  </si>
  <si>
    <t>NER230130C005</t>
  </si>
  <si>
    <t>TFL221224D410</t>
  </si>
  <si>
    <t>JH230130Y006</t>
  </si>
  <si>
    <t>TFL221224D413</t>
  </si>
  <si>
    <t>TAN230130C001</t>
  </si>
  <si>
    <t>JH230130D300</t>
  </si>
  <si>
    <t>HZSD230130J025</t>
  </si>
  <si>
    <t>CAI230130J002</t>
  </si>
  <si>
    <t>黄如军</t>
  </si>
  <si>
    <t>STM230130S003</t>
  </si>
  <si>
    <t>NER230130C008</t>
  </si>
  <si>
    <t>NER230130C006</t>
  </si>
  <si>
    <t>NER230130C004</t>
  </si>
  <si>
    <t>ZF230130J013</t>
  </si>
  <si>
    <t>VIP230131C009</t>
  </si>
  <si>
    <t>PPY230131S016</t>
  </si>
  <si>
    <t>JH230131S015</t>
  </si>
  <si>
    <t>NER230131C015</t>
  </si>
  <si>
    <t>NER230131C013</t>
  </si>
  <si>
    <t>NER230131C011</t>
  </si>
  <si>
    <t>JH230131J024</t>
  </si>
  <si>
    <t>WWY230131Y010</t>
  </si>
  <si>
    <t>PPY230131Y016</t>
  </si>
  <si>
    <t>HUI230131S009</t>
  </si>
  <si>
    <t>KKD230131S003</t>
  </si>
  <si>
    <t>BS230131S019</t>
  </si>
  <si>
    <t>KKW230131Y017</t>
  </si>
  <si>
    <t>KKD230131S006</t>
  </si>
  <si>
    <t>FUJI230131S008</t>
  </si>
  <si>
    <t>at230131J009</t>
  </si>
  <si>
    <t>KKD230131S002</t>
  </si>
  <si>
    <t>TAN230131C017</t>
  </si>
  <si>
    <t>NER230131C014</t>
  </si>
  <si>
    <t>NER230131C012</t>
  </si>
  <si>
    <t>NER230131C010</t>
  </si>
  <si>
    <t>PPY230131S009</t>
  </si>
  <si>
    <t>★订单服务状态需留意【是否取消】00200</t>
  </si>
  <si>
    <t>全包or别</t>
  </si>
  <si>
    <t>责任者</t>
  </si>
  <si>
    <t>STM221225J003</t>
  </si>
  <si>
    <t>JH221205D903</t>
  </si>
  <si>
    <t>JH221215Y024</t>
  </si>
  <si>
    <t>HUAWEI221218Y014</t>
  </si>
  <si>
    <t>FAN221218Y004</t>
  </si>
  <si>
    <t>KKD221218S013</t>
  </si>
  <si>
    <t>STM221225J002</t>
  </si>
  <si>
    <t>STM221226Y000</t>
  </si>
  <si>
    <t>STM221227S003</t>
  </si>
  <si>
    <t>JH221227S038</t>
  </si>
  <si>
    <t>JH221227S039</t>
  </si>
  <si>
    <t>荣信</t>
  </si>
  <si>
    <t>KKD221228S021</t>
  </si>
  <si>
    <t>KKD221228S001</t>
  </si>
  <si>
    <t>KKD221228J013</t>
  </si>
  <si>
    <t>APW221231D221</t>
  </si>
  <si>
    <t>KKD221209J009</t>
  </si>
  <si>
    <t>KKD221209J000</t>
  </si>
  <si>
    <t>KKD221209J013</t>
  </si>
  <si>
    <t>KKD221211J000</t>
  </si>
  <si>
    <t>AOY221216C014</t>
  </si>
  <si>
    <t>KT</t>
  </si>
  <si>
    <t>JH221223C028</t>
  </si>
  <si>
    <t>JH221223C029</t>
  </si>
  <si>
    <t>JH221223C026</t>
  </si>
  <si>
    <t>JH221225C034</t>
  </si>
  <si>
    <t>JH221225C035</t>
  </si>
  <si>
    <t>ASL221215J000</t>
  </si>
  <si>
    <t>ASL221213J023</t>
  </si>
  <si>
    <t>PPY221209S016</t>
  </si>
  <si>
    <t>AOY221226S030</t>
  </si>
  <si>
    <t>KKD221228S008</t>
  </si>
  <si>
    <t>TAN221228J007</t>
  </si>
  <si>
    <t>BS221215J017</t>
  </si>
  <si>
    <t>KKD221231S020</t>
  </si>
  <si>
    <t>ZF221227C021</t>
  </si>
  <si>
    <t>KKD221204S001</t>
  </si>
  <si>
    <t>KKD221204S003</t>
  </si>
  <si>
    <t>KKD221203J009</t>
  </si>
  <si>
    <t>KKD221219S005</t>
  </si>
  <si>
    <t>KKD221218J002</t>
  </si>
  <si>
    <t>KKD221226J000</t>
  </si>
  <si>
    <t>KKD221229S000</t>
  </si>
  <si>
    <t>KKD221229S013</t>
  </si>
  <si>
    <t>JH221223S010</t>
  </si>
  <si>
    <t>s</t>
  </si>
  <si>
    <t>WWY221201J026</t>
  </si>
  <si>
    <t>HYGJ221206J022</t>
  </si>
  <si>
    <t>JUN221205Y001</t>
  </si>
  <si>
    <t>AOY221213S016</t>
  </si>
  <si>
    <t>PPY221229S021</t>
  </si>
  <si>
    <t>NER221221C003</t>
  </si>
  <si>
    <t>NER221221C002</t>
  </si>
  <si>
    <t>NER221222C019</t>
  </si>
  <si>
    <t>NER221222C018</t>
  </si>
  <si>
    <t>NER221223C012</t>
  </si>
  <si>
    <t>NER221223C009</t>
  </si>
  <si>
    <t>HYGJ221212J011</t>
  </si>
  <si>
    <t>STM221221J003</t>
  </si>
  <si>
    <t>AOY221223S026</t>
  </si>
  <si>
    <t>STM221227C004</t>
  </si>
  <si>
    <t>STM221229S016</t>
  </si>
  <si>
    <t>STM221229J001</t>
  </si>
  <si>
    <t>NER221201C023</t>
  </si>
  <si>
    <t>NER221201C022</t>
  </si>
  <si>
    <t>NER221202C005</t>
  </si>
  <si>
    <t>NER221202C004</t>
  </si>
  <si>
    <t>NER221205C006</t>
  </si>
  <si>
    <t>NER221205C005</t>
  </si>
  <si>
    <t>NER221206C010</t>
  </si>
  <si>
    <t>NER221206C009</t>
  </si>
  <si>
    <t>NER221207C004</t>
  </si>
  <si>
    <t>NER221207C003</t>
  </si>
  <si>
    <t>NER221208C005</t>
  </si>
  <si>
    <t>NER221208C004</t>
  </si>
  <si>
    <t>NER221209C015</t>
  </si>
  <si>
    <t>NER221209C019</t>
  </si>
  <si>
    <t>NER221212C009</t>
  </si>
  <si>
    <t>NER221212C008</t>
  </si>
  <si>
    <t>NER221213C006</t>
  </si>
  <si>
    <t>NER221213C005</t>
  </si>
  <si>
    <t>NER221214C014</t>
  </si>
  <si>
    <t>NER221214C013</t>
  </si>
  <si>
    <t>NER221215C008</t>
  </si>
  <si>
    <t>NER221215C011</t>
  </si>
  <si>
    <t>NER221215C014</t>
  </si>
  <si>
    <t>NER221216C009</t>
  </si>
  <si>
    <t>NER221219C009</t>
  </si>
  <si>
    <t>NER221219C008</t>
  </si>
  <si>
    <t>NER221220C004</t>
  </si>
  <si>
    <t>NER221220C003</t>
  </si>
  <si>
    <t>NER221226C004</t>
  </si>
  <si>
    <t>NER221226C003</t>
  </si>
  <si>
    <t>ASL221209J025</t>
  </si>
  <si>
    <t>HTJ221201J029</t>
  </si>
  <si>
    <t>HTJ221203S014</t>
  </si>
  <si>
    <t>HTJ221205J019</t>
  </si>
  <si>
    <t>HTJ221221S006</t>
  </si>
  <si>
    <t>HTJ221227S019</t>
  </si>
  <si>
    <t>HTJ221223S008</t>
  </si>
  <si>
    <t>YKT221202J013</t>
  </si>
  <si>
    <t>AOY221213J026</t>
  </si>
  <si>
    <t>PPY221214J002</t>
  </si>
  <si>
    <t>YMO</t>
  </si>
  <si>
    <t>YMO221215S008</t>
  </si>
  <si>
    <t>AOY221218J015</t>
  </si>
  <si>
    <t>YKT221219S007</t>
  </si>
  <si>
    <t>TAN221224J009</t>
  </si>
  <si>
    <t>AOY221227J014</t>
  </si>
  <si>
    <t>BS221228J017</t>
  </si>
  <si>
    <t>YKT221229S000</t>
  </si>
  <si>
    <t>TAN221229S002</t>
  </si>
  <si>
    <t>BS221230C001</t>
  </si>
  <si>
    <t>BS221230C000</t>
  </si>
  <si>
    <t>KKD221202S001</t>
  </si>
  <si>
    <t>KKD221202S009</t>
  </si>
  <si>
    <t>KKD221204S002</t>
  </si>
  <si>
    <t>KKD221204S006</t>
  </si>
  <si>
    <t>KKD221204S012</t>
  </si>
  <si>
    <t>KKD221207S006</t>
  </si>
  <si>
    <t>KKD221208S001</t>
  </si>
  <si>
    <t>KKD221208J000</t>
  </si>
  <si>
    <t>KKD221212S000</t>
  </si>
  <si>
    <t>KKD221203J013</t>
  </si>
  <si>
    <t>FEI221213S005</t>
  </si>
  <si>
    <t>KKD221203J011</t>
  </si>
  <si>
    <t>KKD221217S001</t>
  </si>
  <si>
    <t>KKD221217J017</t>
  </si>
  <si>
    <t>KKD221223S001</t>
  </si>
  <si>
    <t>KKD221223J022</t>
  </si>
  <si>
    <t>KKD221224S019</t>
  </si>
  <si>
    <t>KKD221224J014</t>
  </si>
  <si>
    <t>KKD221227S013</t>
  </si>
  <si>
    <t>KKD221227J002</t>
  </si>
  <si>
    <t>JH221205C000</t>
  </si>
  <si>
    <t>JH221205C001</t>
  </si>
  <si>
    <t>JY221225S026</t>
  </si>
  <si>
    <t>PA221220C028</t>
  </si>
  <si>
    <t>TAN221221J023</t>
  </si>
  <si>
    <t>PPY221220J029</t>
  </si>
  <si>
    <t>PPY221214D912</t>
  </si>
  <si>
    <t>新美</t>
  </si>
  <si>
    <t>グランエース</t>
  </si>
  <si>
    <t>XM221222S014</t>
  </si>
  <si>
    <t>AOY221225J027</t>
  </si>
  <si>
    <t>JY221225S027</t>
  </si>
  <si>
    <t>XCHW221209J001</t>
  </si>
  <si>
    <t>KKD221202S006</t>
  </si>
  <si>
    <t>イートラベル株式会社</t>
  </si>
  <si>
    <t>ET221203S010</t>
  </si>
  <si>
    <t>HYGJ221205J010</t>
  </si>
  <si>
    <t>KKD221206S007</t>
  </si>
  <si>
    <t>KKD221206J020</t>
  </si>
  <si>
    <t>FEI221208S023</t>
  </si>
  <si>
    <t>TAN221209S010</t>
  </si>
  <si>
    <t>KKD221211S018</t>
  </si>
  <si>
    <t>AOY221211J005</t>
  </si>
  <si>
    <t>AOY221211J019</t>
  </si>
  <si>
    <t>AOY221215S027</t>
  </si>
  <si>
    <t>KKD221218J009</t>
  </si>
  <si>
    <t>AOY221219S016</t>
  </si>
  <si>
    <t>KKD221220J000</t>
  </si>
  <si>
    <t>KKD221222S011</t>
  </si>
  <si>
    <t>STM221222J031</t>
  </si>
  <si>
    <t>AOY221223S024</t>
  </si>
  <si>
    <t>STM221223J002</t>
  </si>
  <si>
    <t>JH221227J012</t>
  </si>
  <si>
    <t>AOY221229S015</t>
  </si>
  <si>
    <t>KKD221229S001</t>
  </si>
  <si>
    <t>RUN221218J010</t>
  </si>
  <si>
    <t>FEI221218S006</t>
  </si>
  <si>
    <t>RX221220J013</t>
  </si>
  <si>
    <t>WWY10221226J010</t>
  </si>
  <si>
    <t>KKD221205J004</t>
  </si>
  <si>
    <t>KKD221222S014</t>
  </si>
  <si>
    <t>TLS221225S016</t>
  </si>
  <si>
    <t>AOY221221J025</t>
  </si>
  <si>
    <t>XM221222S013</t>
  </si>
  <si>
    <t>HTJ221201S028</t>
  </si>
  <si>
    <t>NER221201C021</t>
  </si>
  <si>
    <t>NER221201C025</t>
  </si>
  <si>
    <t>NER221201C020</t>
  </si>
  <si>
    <t>NER221201C024</t>
  </si>
  <si>
    <t>NER221202C003</t>
  </si>
  <si>
    <t>NER221202C007</t>
  </si>
  <si>
    <t>NER221202C002</t>
  </si>
  <si>
    <t>NER221202C006</t>
  </si>
  <si>
    <t>HTJ221204J019</t>
  </si>
  <si>
    <t>NER221205C004</t>
  </si>
  <si>
    <t>NER221205C008</t>
  </si>
  <si>
    <t>NER221205C003</t>
  </si>
  <si>
    <t>NER221205C007</t>
  </si>
  <si>
    <t>NER221206C008</t>
  </si>
  <si>
    <t>NER221206C012</t>
  </si>
  <si>
    <t>NER221206C007</t>
  </si>
  <si>
    <t>NER221206C011</t>
  </si>
  <si>
    <t>NER221207C002</t>
  </si>
  <si>
    <t>NER221207C006</t>
  </si>
  <si>
    <t>NER221207C001</t>
  </si>
  <si>
    <t>NER221207C005</t>
  </si>
  <si>
    <t>NER221208C003</t>
  </si>
  <si>
    <t>NER221208C007</t>
  </si>
  <si>
    <t>NER221208C002</t>
  </si>
  <si>
    <t>NER221208C006</t>
  </si>
  <si>
    <t>NER221209C014</t>
  </si>
  <si>
    <t>NER221209C016</t>
  </si>
  <si>
    <t>NER221209C017</t>
  </si>
  <si>
    <t>NER221209C018</t>
  </si>
  <si>
    <t>NER221212C007</t>
  </si>
  <si>
    <t>NER221212C011</t>
  </si>
  <si>
    <t>NER221212C006</t>
  </si>
  <si>
    <t>NER221212C010</t>
  </si>
  <si>
    <t>NER221213C004</t>
  </si>
  <si>
    <t>NER221213C008</t>
  </si>
  <si>
    <t>NER221213C003</t>
  </si>
  <si>
    <t>NER221213C007</t>
  </si>
  <si>
    <t>NER221214C012</t>
  </si>
  <si>
    <t>NER221214C016</t>
  </si>
  <si>
    <t>NER221214C011</t>
  </si>
  <si>
    <t>NER221214C015</t>
  </si>
  <si>
    <t>NER221215C007</t>
  </si>
  <si>
    <t>NER221215C009</t>
  </si>
  <si>
    <t>NER221215C010</t>
  </si>
  <si>
    <t>NER221215C012</t>
  </si>
  <si>
    <t>NER221215C013</t>
  </si>
  <si>
    <t>NER221215C015</t>
  </si>
  <si>
    <t>NER221216C008</t>
  </si>
  <si>
    <t>NER221216C010</t>
  </si>
  <si>
    <t>NER221219C007</t>
  </si>
  <si>
    <t>NER221219C011</t>
  </si>
  <si>
    <t>NER221219C006</t>
  </si>
  <si>
    <t>NER221219C010</t>
  </si>
  <si>
    <t>NER221220C002</t>
  </si>
  <si>
    <t>NER221220C006</t>
  </si>
  <si>
    <t>NER221220C001</t>
  </si>
  <si>
    <t>NER221220C005</t>
  </si>
  <si>
    <t>NER221221C001</t>
  </si>
  <si>
    <t>NER221221C005</t>
  </si>
  <si>
    <t>NER221221C000</t>
  </si>
  <si>
    <t>NER221221C004</t>
  </si>
  <si>
    <t>NER221222C017</t>
  </si>
  <si>
    <t>NER221222C021</t>
  </si>
  <si>
    <t>NER221222C016</t>
  </si>
  <si>
    <t>NER221222C020</t>
  </si>
  <si>
    <t>NER221223C011</t>
  </si>
  <si>
    <t>NER221223C013</t>
  </si>
  <si>
    <t>NER221223C008</t>
  </si>
  <si>
    <t>NER221223C010</t>
  </si>
  <si>
    <t>NER221226C002</t>
  </si>
  <si>
    <t>NER221226C006</t>
  </si>
  <si>
    <t>NER221226C001</t>
  </si>
  <si>
    <t>NER221226C005</t>
  </si>
  <si>
    <t>QIU221211S004</t>
  </si>
  <si>
    <t>AOY221211J018</t>
  </si>
  <si>
    <t>PPY221214D911</t>
  </si>
  <si>
    <t>FAN221216J020</t>
  </si>
  <si>
    <t>阿尔法7707</t>
  </si>
  <si>
    <t>STM221217C005</t>
  </si>
  <si>
    <t>KKD221220S009</t>
  </si>
  <si>
    <t>JH221222C024</t>
  </si>
  <si>
    <t>JH221225C032</t>
  </si>
  <si>
    <t>JH221225C033</t>
  </si>
  <si>
    <t>KKD221201S019</t>
  </si>
  <si>
    <t>KKD221201J008</t>
  </si>
  <si>
    <t>KKD221203S011</t>
  </si>
  <si>
    <t>KKD221203J018</t>
  </si>
  <si>
    <t>KKD221203J008</t>
  </si>
  <si>
    <t>KKD221204J000</t>
  </si>
  <si>
    <t>KKD221205S001</t>
  </si>
  <si>
    <t>KKD221207S024</t>
  </si>
  <si>
    <t>KKD221207S000</t>
  </si>
  <si>
    <t>KKD221210S025</t>
  </si>
  <si>
    <t>KKD221210J024</t>
  </si>
  <si>
    <t>KKD221211S005</t>
  </si>
  <si>
    <t>KKD221203J010</t>
  </si>
  <si>
    <t>KKD221212J002</t>
  </si>
  <si>
    <t>KKD221216S004</t>
  </si>
  <si>
    <t>KKD221216S008</t>
  </si>
  <si>
    <t>KKD221216J009</t>
  </si>
  <si>
    <t>KKD221217J021</t>
  </si>
  <si>
    <t>龚文强</t>
  </si>
  <si>
    <t>KKD221218S008</t>
  </si>
  <si>
    <t>KKD221219J010</t>
  </si>
  <si>
    <t>KKD221219S012</t>
  </si>
  <si>
    <t>KKD221219J000</t>
  </si>
  <si>
    <t>HTJ221220S005</t>
  </si>
  <si>
    <t>PA221220C031</t>
  </si>
  <si>
    <t>KKD221223J020</t>
  </si>
  <si>
    <t>KKD221223J000</t>
  </si>
  <si>
    <t>TAN221223Y013</t>
  </si>
  <si>
    <t>JH221224Y030</t>
  </si>
  <si>
    <t>KKD221225S001</t>
  </si>
  <si>
    <t>爱海</t>
  </si>
  <si>
    <t>AH221225J022</t>
  </si>
  <si>
    <t>KKD221226J009</t>
  </si>
  <si>
    <t>华信</t>
  </si>
  <si>
    <t>YL221231S006</t>
  </si>
  <si>
    <t>株式会社SKリモ</t>
  </si>
  <si>
    <t>SK221206C007</t>
  </si>
  <si>
    <t>KKD221203S005</t>
  </si>
  <si>
    <t>STM221223S000</t>
  </si>
  <si>
    <t>SEIKO WORLE</t>
  </si>
  <si>
    <t>SEI221201J005</t>
  </si>
  <si>
    <t>PPY221212S000</t>
  </si>
  <si>
    <t>KKD221213J012</t>
  </si>
  <si>
    <t>TAN221215J012</t>
  </si>
  <si>
    <t>STM221210S000</t>
  </si>
  <si>
    <t>XCHW221220J014</t>
  </si>
  <si>
    <t>FEI221228S016</t>
  </si>
  <si>
    <t>ASL221221J016</t>
  </si>
  <si>
    <t>KKD221206J011</t>
  </si>
  <si>
    <t>KKD221213S025</t>
  </si>
  <si>
    <t>JH221215C008</t>
  </si>
  <si>
    <t>DTR221217S020</t>
  </si>
  <si>
    <t>KKD221218J026</t>
  </si>
  <si>
    <t>KKD221219J012</t>
  </si>
  <si>
    <t>STM221221S018</t>
  </si>
  <si>
    <t>島倉</t>
  </si>
  <si>
    <t>STM221221J023</t>
  </si>
  <si>
    <t>JH221222C025</t>
  </si>
  <si>
    <t>JH221223C027</t>
  </si>
  <si>
    <t>STM221230J002</t>
  </si>
  <si>
    <t>JH221206S009</t>
  </si>
  <si>
    <t>RKY221211S018</t>
  </si>
  <si>
    <t>AOY221217S015</t>
  </si>
  <si>
    <t>DTR221217S022</t>
  </si>
  <si>
    <t>JH221220S002</t>
  </si>
  <si>
    <t>WX221228J006</t>
  </si>
  <si>
    <t>WWY10221201C000</t>
  </si>
  <si>
    <t>JUN221218J008</t>
  </si>
  <si>
    <t>XCHW221219S013</t>
  </si>
  <si>
    <t>BS221221S022</t>
  </si>
  <si>
    <t>TAN221208J011</t>
  </si>
  <si>
    <t>XCHW221201S032</t>
  </si>
  <si>
    <t>AOY221211J004</t>
  </si>
  <si>
    <t>AOY221221J011</t>
  </si>
  <si>
    <t>李月鹏</t>
  </si>
  <si>
    <t>ZF221219C011</t>
  </si>
  <si>
    <t>ZF221219C012</t>
  </si>
  <si>
    <t>CAI221226S008</t>
  </si>
  <si>
    <t>BS221207S012</t>
  </si>
  <si>
    <t>JUN221214S001</t>
  </si>
  <si>
    <t>FEI221214J024</t>
  </si>
  <si>
    <t>FEI221219S005</t>
  </si>
  <si>
    <t>PPY221220J030</t>
  </si>
  <si>
    <t>QIU221223J026</t>
  </si>
  <si>
    <t>STM221229J004</t>
  </si>
  <si>
    <t>XM221229C007</t>
  </si>
  <si>
    <t>XM221229C008</t>
  </si>
  <si>
    <t>STM221230J023</t>
  </si>
  <si>
    <t>ZF221214S020</t>
  </si>
  <si>
    <t>at221230S020</t>
  </si>
  <si>
    <t>BS221205C011</t>
  </si>
  <si>
    <t>SEI221206J017</t>
  </si>
  <si>
    <t>BY221215S011</t>
  </si>
  <si>
    <t>JH221218S007</t>
  </si>
  <si>
    <t>YKT221221J011</t>
  </si>
  <si>
    <t>YKT221225S012</t>
  </si>
  <si>
    <t>AOY221223S012</t>
  </si>
  <si>
    <t>KKD221218S020</t>
  </si>
  <si>
    <t>KKD221218J003</t>
  </si>
  <si>
    <t>KKD221221S016</t>
  </si>
  <si>
    <t>KKD221124S001</t>
  </si>
  <si>
    <t>HTJ221223S009</t>
  </si>
  <si>
    <t>AH221220J008</t>
  </si>
  <si>
    <t>FUJI221225J000</t>
  </si>
  <si>
    <t>YL221208J008</t>
  </si>
  <si>
    <t>KKD221211S001</t>
  </si>
  <si>
    <t>KKD221222J012</t>
  </si>
  <si>
    <t>KKD221225J004</t>
  </si>
  <si>
    <t>KKD221228S009</t>
  </si>
  <si>
    <t>KKD221230S004</t>
  </si>
  <si>
    <t>HZSD221228J022</t>
  </si>
  <si>
    <t>ASL221222J033</t>
  </si>
  <si>
    <t>ASL221223J022</t>
  </si>
  <si>
    <t>ASL221228J005</t>
  </si>
  <si>
    <t>XCHW221222J009</t>
  </si>
  <si>
    <t>JY221224J011</t>
  </si>
  <si>
    <t>XCHW221226J013</t>
  </si>
  <si>
    <t>KKD221209J010</t>
  </si>
  <si>
    <t>STM221218J011</t>
  </si>
  <si>
    <t>JH221224J014</t>
  </si>
  <si>
    <t>BS221231S007</t>
  </si>
  <si>
    <t>FEI221209J018</t>
  </si>
  <si>
    <t>ZF221207J009</t>
  </si>
  <si>
    <t>ZF221211S010</t>
  </si>
  <si>
    <t>KKD221202S008</t>
  </si>
  <si>
    <t>YL221212J004</t>
  </si>
  <si>
    <t>KKD221214S002</t>
  </si>
  <si>
    <t>KKD221214S022</t>
  </si>
  <si>
    <t>FAN221216J021</t>
  </si>
  <si>
    <t>KKD221218J001</t>
  </si>
  <si>
    <t>BS221219S015</t>
  </si>
  <si>
    <t>HTJ221220S004</t>
  </si>
  <si>
    <t>KKD221220S016</t>
  </si>
  <si>
    <t>KKD221220S010</t>
  </si>
  <si>
    <t>KKD221221J013</t>
  </si>
  <si>
    <t>RRY221221S003</t>
  </si>
  <si>
    <t>KKD221223S015</t>
  </si>
  <si>
    <t>KKD221225J006</t>
  </si>
  <si>
    <t>KKD221225J003</t>
  </si>
  <si>
    <t>HTJ221226S002</t>
  </si>
  <si>
    <t>YL221228S009</t>
  </si>
  <si>
    <t>QIU221228S027</t>
  </si>
  <si>
    <t>APW221229Y013</t>
  </si>
  <si>
    <t>HTJ221230S011</t>
  </si>
  <si>
    <t>KKD221225J016</t>
  </si>
  <si>
    <t>KKD221202S005</t>
  </si>
  <si>
    <t>KKD221219J017</t>
  </si>
  <si>
    <t>KKD221222S002</t>
  </si>
  <si>
    <t>KKD221226J017</t>
  </si>
  <si>
    <t>KKD221227C009</t>
  </si>
  <si>
    <t>at221230S019</t>
  </si>
  <si>
    <t>KKD230105S002</t>
  </si>
  <si>
    <t>LKGJ221206J002</t>
  </si>
  <si>
    <t>WWY10221221S038</t>
  </si>
  <si>
    <t>STM221221J022</t>
  </si>
  <si>
    <t>SEI221224J019</t>
  </si>
  <si>
    <t>HUAWEI221224S012</t>
  </si>
  <si>
    <t>HUAWEI221214J005</t>
  </si>
  <si>
    <t>KKD221209S001</t>
  </si>
  <si>
    <t>YMO221212J006</t>
  </si>
  <si>
    <t>PA221215J004</t>
  </si>
  <si>
    <t>HZSD221202S013</t>
  </si>
  <si>
    <t>HZSD221207J016</t>
  </si>
  <si>
    <t>HZSD221214J011</t>
  </si>
  <si>
    <t>ASL221204J022</t>
  </si>
  <si>
    <t>ASL221207J017</t>
  </si>
  <si>
    <t>ASL221208J015</t>
  </si>
  <si>
    <t>ASL221209J023</t>
  </si>
  <si>
    <t>ASL221224S007</t>
  </si>
  <si>
    <t>北海道トラベルパート</t>
  </si>
  <si>
    <t>TPT221228S007</t>
  </si>
  <si>
    <t>FAN221224C018</t>
  </si>
  <si>
    <t>カモメツーリスト</t>
  </si>
  <si>
    <t>KMM221216J007</t>
  </si>
  <si>
    <t>YL221223J032</t>
  </si>
  <si>
    <t>JH221231S015</t>
  </si>
  <si>
    <t>HZSD221214J010</t>
  </si>
  <si>
    <t>HZSD221218J000</t>
  </si>
  <si>
    <t>TAN221225S014</t>
  </si>
  <si>
    <t>KKD221204S008</t>
  </si>
  <si>
    <t>KKD221205J020</t>
  </si>
  <si>
    <t>TAN221207S010</t>
  </si>
  <si>
    <t>KKD221207J002</t>
  </si>
  <si>
    <t>KKD221207J003</t>
  </si>
  <si>
    <t>KKD221209S019</t>
  </si>
  <si>
    <t>BS221210S021</t>
  </si>
  <si>
    <t>KKD221211S000</t>
  </si>
  <si>
    <t>BY221211J009</t>
  </si>
  <si>
    <t>KKD221212J017</t>
  </si>
  <si>
    <t>MO221213Y023</t>
  </si>
  <si>
    <t>RRY221214J002</t>
  </si>
  <si>
    <t>KKD221215J013</t>
  </si>
  <si>
    <t>KKD221215J011</t>
  </si>
  <si>
    <t>KKD221215J004</t>
  </si>
  <si>
    <t>KKD221216S018</t>
  </si>
  <si>
    <t>KKD221216J018</t>
  </si>
  <si>
    <t>KKD221218J004</t>
  </si>
  <si>
    <t>KKD221217J005</t>
  </si>
  <si>
    <t>KKD221217J010</t>
  </si>
  <si>
    <t>KKD221219S000</t>
  </si>
  <si>
    <t>KKD221221S012</t>
  </si>
  <si>
    <t>KKD221227S003</t>
  </si>
  <si>
    <t>KKD221228S013</t>
  </si>
  <si>
    <t>KKD221228J003</t>
  </si>
  <si>
    <t>KKD221229S005</t>
  </si>
  <si>
    <t>JY221231J014</t>
  </si>
  <si>
    <t>HZSD221217S005</t>
  </si>
  <si>
    <t>ASL221211J026</t>
  </si>
  <si>
    <t>ASL221225J004</t>
  </si>
  <si>
    <t>李嘉南</t>
  </si>
  <si>
    <t>LJN221209C015</t>
  </si>
  <si>
    <t>LJN221208J014</t>
  </si>
  <si>
    <t>LJN221214S016</t>
  </si>
  <si>
    <t>WWY10221201J017</t>
  </si>
  <si>
    <t>TLS221211J011</t>
  </si>
  <si>
    <t>TLS221212J016</t>
  </si>
  <si>
    <t>STM221215S000</t>
  </si>
  <si>
    <t>TLS221212J017</t>
  </si>
  <si>
    <t>HTJ221204J020</t>
  </si>
  <si>
    <t>AOY221208J014</t>
  </si>
  <si>
    <t>PA221220C029</t>
  </si>
  <si>
    <t>KKD221224S016</t>
  </si>
  <si>
    <t>KKD230105S003</t>
  </si>
  <si>
    <t>KKD221230S010</t>
  </si>
  <si>
    <t>LKGJ221206J001</t>
  </si>
  <si>
    <t>HZSD221230J009</t>
  </si>
  <si>
    <t>HUAWEI221217J006</t>
  </si>
  <si>
    <t>PPY221219J009</t>
  </si>
  <si>
    <t>PPY221223J001</t>
  </si>
  <si>
    <t>FG221224J010</t>
  </si>
  <si>
    <t>STM221225Y020</t>
  </si>
  <si>
    <t>JH221225D211</t>
  </si>
  <si>
    <t>PPY221225D403</t>
  </si>
  <si>
    <t>FUJI221231S018</t>
  </si>
  <si>
    <t>HTJ221231C017</t>
  </si>
  <si>
    <t>JY221231J013</t>
  </si>
  <si>
    <t>HZSD221210J002</t>
  </si>
  <si>
    <t>HZSD221217S006</t>
  </si>
  <si>
    <t>HZSD221210J003</t>
  </si>
  <si>
    <t>HZSD221214J009</t>
  </si>
  <si>
    <t>ASL221217J000</t>
  </si>
  <si>
    <t>JS221230S002</t>
  </si>
  <si>
    <t>TLS221231J004</t>
  </si>
  <si>
    <t>KKD221205J001</t>
  </si>
  <si>
    <t>KKD221227J011</t>
  </si>
  <si>
    <t>AOY221228J014</t>
  </si>
  <si>
    <t>株式会社金沢国際サービス</t>
  </si>
  <si>
    <t>JZGJ221217J001</t>
  </si>
  <si>
    <t>PA221220C030</t>
  </si>
  <si>
    <t>PA221220C007</t>
  </si>
  <si>
    <t>PA221220C008</t>
  </si>
  <si>
    <t>TLS221216J013</t>
  </si>
  <si>
    <t>STM221220S000</t>
  </si>
  <si>
    <t>HUAWEI221231S000</t>
  </si>
  <si>
    <t>XCHW221223J012</t>
  </si>
  <si>
    <t>HUAWEI221215J018</t>
  </si>
  <si>
    <t>東華商事</t>
  </si>
  <si>
    <t>TOKA221222J037</t>
  </si>
  <si>
    <t>JS221229J001</t>
  </si>
  <si>
    <t>ASL221207S017</t>
  </si>
  <si>
    <t>WX221222S004</t>
  </si>
  <si>
    <t>ST221223J034</t>
  </si>
  <si>
    <t>FG221223J008</t>
  </si>
  <si>
    <t>KKD221209J001</t>
  </si>
  <si>
    <t>JS221202Y004</t>
  </si>
  <si>
    <t>ETS221212J020</t>
  </si>
  <si>
    <t>XCHW221222J010</t>
  </si>
  <si>
    <t>XCHW221222J011</t>
  </si>
  <si>
    <t>BS221204J005</t>
  </si>
  <si>
    <t>鹏哥客人</t>
  </si>
  <si>
    <t>PENG221210S015</t>
  </si>
  <si>
    <t>ASL221214S002</t>
  </si>
  <si>
    <t>ASL221214S024</t>
  </si>
  <si>
    <t>ASL221222S015</t>
  </si>
  <si>
    <t>WX221222S005</t>
  </si>
  <si>
    <t>WX221228J007</t>
  </si>
  <si>
    <t>ST221229S035</t>
  </si>
  <si>
    <t>JH221203Y002</t>
  </si>
  <si>
    <t>CAI221213J000</t>
  </si>
  <si>
    <t>ASL221226S000</t>
  </si>
  <si>
    <t>TAN221225J002</t>
  </si>
  <si>
    <t>SZ221124S020</t>
  </si>
  <si>
    <t>TLS221216J014</t>
  </si>
  <si>
    <t>YL221227S009</t>
  </si>
  <si>
    <t>KKD221228J015</t>
  </si>
  <si>
    <t>TLS221230J009</t>
  </si>
  <si>
    <t>ASL221212J004</t>
  </si>
  <si>
    <t>PENG221231S010</t>
  </si>
  <si>
    <t>HUAWEI221218S003</t>
  </si>
  <si>
    <t>中日观光旅行</t>
  </si>
  <si>
    <t>ZRT221204D325</t>
  </si>
  <si>
    <t>TOKA221218J012</t>
  </si>
  <si>
    <t>KKD221226S007</t>
  </si>
  <si>
    <t>ASL221230J006</t>
  </si>
  <si>
    <t>YL221208S018</t>
  </si>
  <si>
    <t>TAN221206Y012</t>
  </si>
  <si>
    <t>ASL221217J001</t>
  </si>
  <si>
    <t>JH221201Y026</t>
  </si>
  <si>
    <t>WWY221206Y018</t>
  </si>
  <si>
    <t>STM221223C003</t>
  </si>
  <si>
    <t>CAI221222Y001</t>
  </si>
  <si>
    <t>JH221204Y027</t>
  </si>
  <si>
    <t>YMO221214Y007</t>
  </si>
  <si>
    <t>HZSD221219S018</t>
  </si>
  <si>
    <t>JH221210Y013</t>
  </si>
  <si>
    <t>STM221216Y001</t>
  </si>
  <si>
    <t>PPY221208Y016</t>
  </si>
  <si>
    <t>JUN221227Y017</t>
  </si>
  <si>
    <t>HUAWEI221209J013</t>
  </si>
  <si>
    <t>TLS221202Y016</t>
  </si>
  <si>
    <t>SZ221214Y011</t>
  </si>
  <si>
    <t>BY221230Y000</t>
  </si>
  <si>
    <t>JUN221225C016</t>
  </si>
  <si>
    <t>KAI221208Y022</t>
  </si>
  <si>
    <t>ASL221225J014</t>
  </si>
  <si>
    <t>JH221209Y002</t>
  </si>
  <si>
    <t>JH221209Y003</t>
  </si>
  <si>
    <t>VIP221231Y030</t>
  </si>
  <si>
    <t>MO221212Y022</t>
  </si>
  <si>
    <t>JH221224Y031</t>
  </si>
  <si>
    <t>JH221226Y036</t>
  </si>
  <si>
    <t>JH221226Y037</t>
  </si>
  <si>
    <t>APW221229Y003</t>
  </si>
  <si>
    <t>JH221204Y008</t>
  </si>
  <si>
    <t>XM221219J011</t>
  </si>
  <si>
    <t>PPY221212Y002</t>
  </si>
  <si>
    <t>PPY221206Y015</t>
  </si>
  <si>
    <t>JH221213Y109</t>
  </si>
  <si>
    <t>HUAWEI221204Y019</t>
  </si>
  <si>
    <t>JUN221228Y006</t>
  </si>
  <si>
    <t>JUN221229S008</t>
  </si>
  <si>
    <t>CAI221218Y000</t>
  </si>
  <si>
    <t>FAN221230Y012</t>
  </si>
  <si>
    <t>TOKA221222J036</t>
  </si>
  <si>
    <t>QIU221124Y010</t>
  </si>
  <si>
    <t>STM221227Y005</t>
  </si>
  <si>
    <t>JH221216Y019</t>
  </si>
  <si>
    <t>JH221217Y016</t>
  </si>
  <si>
    <t>TAN221217C008</t>
  </si>
  <si>
    <t>TFL221228Y024</t>
  </si>
  <si>
    <t>TFL221212Y003</t>
  </si>
  <si>
    <t>STM221223Y001</t>
  </si>
  <si>
    <t>TLS221201Y015</t>
  </si>
  <si>
    <t>QIU221230J018</t>
  </si>
  <si>
    <t>STM221221Y019</t>
  </si>
  <si>
    <t>XM221219J010</t>
  </si>
  <si>
    <t>FUJI221227Y005</t>
  </si>
  <si>
    <t>JY221224Y010</t>
  </si>
  <si>
    <t>HUAWEI221218Y008</t>
  </si>
  <si>
    <t>PPY221215Y002</t>
  </si>
  <si>
    <t>FUJI221228Y021</t>
  </si>
  <si>
    <t>SZ221215D205</t>
  </si>
  <si>
    <t>JUN221205Y002</t>
  </si>
  <si>
    <t>FG221206D228</t>
  </si>
  <si>
    <t>SK221206Y000</t>
  </si>
  <si>
    <t>LKGJ221208D203</t>
  </si>
  <si>
    <t>PA221219Y026</t>
  </si>
  <si>
    <t>HZSD221224S007</t>
  </si>
  <si>
    <t>BY221212D210</t>
  </si>
  <si>
    <t>PA221219Y027</t>
  </si>
  <si>
    <t>JH221213Y012</t>
  </si>
  <si>
    <t>XM221220D212</t>
  </si>
  <si>
    <t>JH221216D314</t>
  </si>
  <si>
    <t>PPY221206Y012</t>
  </si>
  <si>
    <t>JH221210D208</t>
  </si>
  <si>
    <t>DTR221217S024</t>
  </si>
  <si>
    <t>JH221220Y016</t>
  </si>
  <si>
    <t>PPY221222D902</t>
  </si>
  <si>
    <t>PPY221222Y008</t>
  </si>
  <si>
    <t>２</t>
  </si>
  <si>
    <t>AH221224Y009</t>
  </si>
  <si>
    <t>JH221231C001</t>
  </si>
  <si>
    <t>JH221231C002</t>
  </si>
  <si>
    <t>JH221211J006</t>
  </si>
  <si>
    <t>JH221215C006</t>
  </si>
  <si>
    <t>ZRT221204D324</t>
  </si>
  <si>
    <t>高停水别</t>
  </si>
  <si>
    <t>TOKA221219D313</t>
  </si>
  <si>
    <t>QIU221230J017</t>
  </si>
  <si>
    <t>DTR221217S021</t>
  </si>
  <si>
    <t>TLS221206D212</t>
  </si>
  <si>
    <t>孟妲</t>
  </si>
  <si>
    <t>JS221225D303</t>
  </si>
  <si>
    <t>ZRT221204D323</t>
  </si>
  <si>
    <t>RKY221204D517</t>
  </si>
  <si>
    <t>JH221219D204</t>
  </si>
  <si>
    <t>DTR221217S023</t>
  </si>
  <si>
    <t>APW221230D308</t>
  </si>
  <si>
    <t>PPY221215D302</t>
  </si>
  <si>
    <t>PPY221216Y000</t>
  </si>
  <si>
    <t>高停宿别</t>
  </si>
  <si>
    <t>TAN221209D507</t>
  </si>
  <si>
    <t>YKT221203D527</t>
  </si>
  <si>
    <t>Lucksholiday</t>
  </si>
  <si>
    <t>LUCK221203D608</t>
  </si>
  <si>
    <t>PPY221219D403</t>
  </si>
  <si>
    <t>STM221223D514</t>
  </si>
  <si>
    <t>FAN221216J019</t>
  </si>
  <si>
    <t>BS221203D507</t>
  </si>
  <si>
    <t>PPY221208Y021</t>
  </si>
  <si>
    <t>シーヤプラス株式会社</t>
  </si>
  <si>
    <t>SYP221202D816</t>
  </si>
  <si>
    <t>TAN221209D1212</t>
  </si>
  <si>
    <t>CAI221227D707</t>
  </si>
  <si>
    <t>PPY221214D910</t>
  </si>
  <si>
    <t>LUCK221204D509</t>
  </si>
  <si>
    <t>TAN221228D1420</t>
  </si>
  <si>
    <t>168张</t>
  </si>
  <si>
    <t>取消费无成本</t>
  </si>
  <si>
    <t>168Z221201Y020</t>
  </si>
  <si>
    <t>KAI221201Y006</t>
  </si>
  <si>
    <t>FAN221222D1910</t>
  </si>
  <si>
    <t>YKT221221Y026</t>
  </si>
  <si>
    <t>PA221216D1625</t>
  </si>
  <si>
    <t>司机会</t>
  </si>
  <si>
    <t>KK请求</t>
  </si>
  <si>
    <t>01年检</t>
  </si>
  <si>
    <t>李博接机确定</t>
  </si>
  <si>
    <t>02年检</t>
  </si>
  <si>
    <t>趴团迪士尼送酒店</t>
  </si>
  <si>
    <t>趴团市内包车</t>
  </si>
  <si>
    <t>9点-9点30趴酒店送迪士尼</t>
  </si>
  <si>
    <t>趴团酒店送羽田</t>
  </si>
  <si>
    <t>范总VV需要wifi</t>
  </si>
  <si>
    <t>bm缺</t>
  </si>
  <si>
    <t>趴送成</t>
  </si>
  <si>
    <t>趴团成田送机</t>
  </si>
  <si>
    <t>7712送修</t>
  </si>
  <si>
    <t>7:30送成田</t>
  </si>
  <si>
    <t>包车趴</t>
  </si>
  <si>
    <t>平安接送9：20</t>
  </si>
  <si>
    <t>上午富士山送小田原大寅</t>
  </si>
  <si>
    <t>satami aldy</t>
  </si>
  <si>
    <t>包车邱</t>
  </si>
  <si>
    <t>　送机</t>
  </si>
  <si>
    <t>satami dina富士山箱根异地开始异地结束</t>
  </si>
  <si>
    <t>黄如君团</t>
  </si>
  <si>
    <t>下午bm</t>
  </si>
  <si>
    <t>谭黄越</t>
  </si>
  <si>
    <t>趴包车</t>
  </si>
  <si>
    <t>术后恢复待定</t>
  </si>
  <si>
    <t>17为止</t>
  </si>
  <si>
    <t>包车飞</t>
  </si>
  <si>
    <t>包车包勇</t>
  </si>
  <si>
    <t>包车平安,送新干线</t>
  </si>
  <si>
    <t>包车平安，接新干线＋包车</t>
  </si>
  <si>
    <t>邱押车团</t>
  </si>
  <si>
    <t>ykt包车</t>
  </si>
  <si>
    <t>趴押车</t>
  </si>
  <si>
    <t>仅接送</t>
  </si>
  <si>
    <t>包车藤田</t>
  </si>
  <si>
    <t>大寅14:55开始于羽田包车</t>
  </si>
  <si>
    <t>半日包j</t>
  </si>
  <si>
    <t>东京limo</t>
  </si>
  <si>
    <t>白马</t>
  </si>
  <si>
    <t>包车刘墨H&amp;N</t>
  </si>
  <si>
    <t>包车リムジンバス</t>
  </si>
  <si>
    <t>趴只接机</t>
  </si>
  <si>
    <t>趴团</t>
  </si>
  <si>
    <t>迪士尼来回接送</t>
  </si>
  <si>
    <t>本社包车</t>
  </si>
  <si>
    <t>SK双任务</t>
  </si>
  <si>
    <t>趴晚上接机</t>
  </si>
  <si>
    <t>趴7：00送机</t>
  </si>
  <si>
    <t>satami苗場</t>
  </si>
  <si>
    <t>托尼包车</t>
  </si>
  <si>
    <t>乔峤包车</t>
  </si>
  <si>
    <t xml:space="preserve">R </t>
  </si>
  <si>
    <t>bm中间不跑单</t>
  </si>
  <si>
    <t>14:30开始于成田极运包车</t>
  </si>
  <si>
    <t>老蔡轻井泽</t>
  </si>
  <si>
    <t>大阪小葛,10点河口湖酒店单送成田，也可能不走换日期</t>
  </si>
  <si>
    <t>手术</t>
  </si>
  <si>
    <t>搬送加接送机</t>
  </si>
  <si>
    <t>孟妲朋友</t>
  </si>
  <si>
    <t>黄越，早上11点羽田开始包车</t>
  </si>
  <si>
    <t>箱根包车</t>
  </si>
  <si>
    <t>黄如军箱根-羽田</t>
  </si>
  <si>
    <t>21-31</t>
  </si>
  <si>
    <t>龍橋伊成田接机</t>
  </si>
  <si>
    <t>大飞东阪东</t>
  </si>
  <si>
    <t>篠崎＋趴接机</t>
  </si>
  <si>
    <t>趴酒店送迪士尼</t>
  </si>
  <si>
    <t>趴成田仅送机下午1300出发</t>
  </si>
  <si>
    <t>SATAMI富士山</t>
  </si>
  <si>
    <t>篠崎押车</t>
  </si>
  <si>
    <t>satami Felina</t>
  </si>
  <si>
    <t>包车谭客</t>
  </si>
  <si>
    <t>新干线两趟</t>
  </si>
  <si>
    <t>接机趴</t>
  </si>
  <si>
    <t>迪士尼单接送趴</t>
  </si>
  <si>
    <t>押车文毅</t>
  </si>
  <si>
    <t>换雪胎</t>
  </si>
  <si>
    <t>趴送成田</t>
  </si>
  <si>
    <t>刘墨押车</t>
  </si>
  <si>
    <t>喷漆</t>
  </si>
  <si>
    <t>晚上接机</t>
  </si>
  <si>
    <t>包车j海</t>
  </si>
  <si>
    <t>刘墨早上3个接送机</t>
  </si>
  <si>
    <t>接机押车</t>
  </si>
  <si>
    <t>邱包车</t>
  </si>
  <si>
    <t>送机押车</t>
  </si>
  <si>
    <t>包车w</t>
  </si>
  <si>
    <t>轻井泽押车</t>
  </si>
  <si>
    <t>包车博</t>
  </si>
  <si>
    <t>单接</t>
  </si>
  <si>
    <t>黄如君包车</t>
  </si>
  <si>
    <t>AP包车福冈</t>
  </si>
  <si>
    <t>邱客包车</t>
  </si>
  <si>
    <t>邹姐老蔡包车</t>
  </si>
  <si>
    <t>换牌</t>
  </si>
  <si>
    <t>邱压车</t>
  </si>
  <si>
    <t>15:25羽田-箱根黄如军</t>
  </si>
  <si>
    <t>汇率：5/1当日买入价</t>
  </si>
  <si>
    <t>异动司机工资明细</t>
  </si>
  <si>
    <t>订单类型</t>
  </si>
  <si>
    <t>机场名称</t>
  </si>
  <si>
    <t>车辆信息</t>
  </si>
  <si>
    <t>粗利润率</t>
  </si>
  <si>
    <t>特殊
订单</t>
  </si>
  <si>
    <t>外派
原因</t>
  </si>
  <si>
    <t>日期</t>
  </si>
  <si>
    <t>司机</t>
  </si>
  <si>
    <t>订单号</t>
  </si>
  <si>
    <t>异动工资</t>
  </si>
  <si>
    <t>AOY221101S018</t>
  </si>
  <si>
    <t>HTJ221031Y024</t>
  </si>
  <si>
    <t>KKD231101J009</t>
  </si>
  <si>
    <t>KKD221101J003</t>
  </si>
  <si>
    <t>AOY221101S008</t>
  </si>
  <si>
    <t>WWY221101S016</t>
  </si>
  <si>
    <t>VIP221101Y019</t>
  </si>
  <si>
    <t>JH221101S011</t>
  </si>
  <si>
    <t>VIP221101Y017</t>
  </si>
  <si>
    <t>AOY221101S030</t>
  </si>
  <si>
    <t>KKD221101J006</t>
  </si>
  <si>
    <t>VIP221101Y018</t>
  </si>
  <si>
    <t>TAN221101J024</t>
  </si>
  <si>
    <t>SEI221101S000</t>
  </si>
  <si>
    <t>NER221101C024</t>
  </si>
  <si>
    <t>NER221101C025</t>
  </si>
  <si>
    <t>KKD221101J000</t>
  </si>
  <si>
    <t>NER221101C023</t>
  </si>
  <si>
    <t>NER221101C027</t>
  </si>
  <si>
    <t>NER221101C022</t>
  </si>
  <si>
    <t>NER221101C026</t>
  </si>
  <si>
    <t>PPY221101D307</t>
  </si>
  <si>
    <t>KAI221101Y029</t>
  </si>
  <si>
    <t>HZSD221101J012</t>
  </si>
  <si>
    <t>STM221101J022</t>
  </si>
  <si>
    <t>APW221101Y020</t>
  </si>
  <si>
    <t>YL221102S002</t>
  </si>
  <si>
    <t>KKD221102S006</t>
  </si>
  <si>
    <t>VIP221102Y012</t>
  </si>
  <si>
    <t>VIP221102Y014</t>
  </si>
  <si>
    <t>VIP221102Y013</t>
  </si>
  <si>
    <t>KKD221102S001</t>
  </si>
  <si>
    <t>HTJ221102S019</t>
  </si>
  <si>
    <t>NER221102C009</t>
  </si>
  <si>
    <t>NER221102C008</t>
  </si>
  <si>
    <t>NER221102C007</t>
  </si>
  <si>
    <t>NER221102C011</t>
  </si>
  <si>
    <t>NER221102C006</t>
  </si>
  <si>
    <t>NER221102C010</t>
  </si>
  <si>
    <t>FEI221102C000</t>
  </si>
  <si>
    <t>XY221102C028</t>
  </si>
  <si>
    <t>CK221102S015</t>
  </si>
  <si>
    <t>JH221102Y001</t>
  </si>
  <si>
    <t>KKD221102S003</t>
  </si>
  <si>
    <t>HTJ221102S016</t>
  </si>
  <si>
    <t>KKD221103S014</t>
  </si>
  <si>
    <t>YKT221103S016</t>
  </si>
  <si>
    <t>HZSD221103S004</t>
  </si>
  <si>
    <t>HTJ221103S022</t>
  </si>
  <si>
    <t>VIP221103Y004</t>
  </si>
  <si>
    <t>VIP221103Y006</t>
  </si>
  <si>
    <t>VIP221103Y005</t>
  </si>
  <si>
    <t>JH221104J015</t>
  </si>
  <si>
    <t>HTJ221103S023</t>
  </si>
  <si>
    <t>Heavens Portfolio</t>
  </si>
  <si>
    <t>HPTK221103S007</t>
  </si>
  <si>
    <t>AOY221103S014</t>
  </si>
  <si>
    <t>KKD221103J024</t>
  </si>
  <si>
    <t>KKD221103S005</t>
  </si>
  <si>
    <t>WAmazing</t>
  </si>
  <si>
    <t>WA221103Y005</t>
  </si>
  <si>
    <t>LT221105J016</t>
  </si>
  <si>
    <t>AOY221103C019</t>
  </si>
  <si>
    <t>XY221103Y010</t>
  </si>
  <si>
    <t>PPY221103J017</t>
  </si>
  <si>
    <t>KKD221104J016</t>
  </si>
  <si>
    <t>PPY221104S022</t>
  </si>
  <si>
    <t>LT221106Y017</t>
  </si>
  <si>
    <t>KKD221104S004</t>
  </si>
  <si>
    <t>KKD221104J000</t>
  </si>
  <si>
    <t>KKD221104J013</t>
  </si>
  <si>
    <t>HTJ221104S002</t>
  </si>
  <si>
    <t>HTJ221104J003</t>
  </si>
  <si>
    <t>VIP221104Y010</t>
  </si>
  <si>
    <t>VIP221104Y011</t>
  </si>
  <si>
    <t>WWY10221104J002</t>
  </si>
  <si>
    <t>VIP221104Y012</t>
  </si>
  <si>
    <t>SEI221104J018</t>
  </si>
  <si>
    <t>BS221104J026</t>
  </si>
  <si>
    <t>NER221104C007</t>
  </si>
  <si>
    <t>NER221104C006</t>
  </si>
  <si>
    <t>AOY221104C020</t>
  </si>
  <si>
    <t>NER221104C005</t>
  </si>
  <si>
    <t>NER221104C009</t>
  </si>
  <si>
    <t>NER221104C004</t>
  </si>
  <si>
    <t>NER221104C008</t>
  </si>
  <si>
    <t>HTJ221104S005</t>
  </si>
  <si>
    <t>AOY221104J019</t>
  </si>
  <si>
    <t>XY221104Y017</t>
  </si>
  <si>
    <t>APW221103Y021</t>
  </si>
  <si>
    <t>AOY221105S021</t>
  </si>
  <si>
    <t>KKD221105S000</t>
  </si>
  <si>
    <t>KKD221105S015</t>
  </si>
  <si>
    <t>HTJ221105S003</t>
  </si>
  <si>
    <t>VIP221105Y009</t>
  </si>
  <si>
    <t>PPY221105S024</t>
  </si>
  <si>
    <t>VIP221105Y007</t>
  </si>
  <si>
    <t>VIP221103Y003</t>
  </si>
  <si>
    <t>VIP221105Y008</t>
  </si>
  <si>
    <t>FEI221105J002</t>
  </si>
  <si>
    <t>WA221105Y004</t>
  </si>
  <si>
    <t>PPY221105J002</t>
  </si>
  <si>
    <t>KKD221105J013</t>
  </si>
  <si>
    <t>ET221105J027</t>
  </si>
  <si>
    <t>HPTK221105J001</t>
  </si>
  <si>
    <t>HTJ221105S005</t>
  </si>
  <si>
    <t>HTJ221105S004</t>
  </si>
  <si>
    <t>RX221105S015</t>
  </si>
  <si>
    <t>HPTK221105J003</t>
  </si>
  <si>
    <t>AOY221105C020</t>
  </si>
  <si>
    <t>RUN221105Y018</t>
  </si>
  <si>
    <t>YKT221105D302</t>
  </si>
  <si>
    <t>HTJ221105S002</t>
  </si>
  <si>
    <t>TFL221106D400</t>
  </si>
  <si>
    <t>TLS221105S019</t>
  </si>
  <si>
    <t>HTJ221106J000</t>
  </si>
  <si>
    <t>VIP221106Y007</t>
  </si>
  <si>
    <t>VIP221106Y008</t>
  </si>
  <si>
    <t>AOY221106S021</t>
  </si>
  <si>
    <t>VIP221106Y009</t>
  </si>
  <si>
    <t>AOY221106J011</t>
  </si>
  <si>
    <t>HZSD221106J014</t>
  </si>
  <si>
    <t>JH221108D407</t>
  </si>
  <si>
    <t>APW221106C014</t>
  </si>
  <si>
    <t>APW221106C015</t>
  </si>
  <si>
    <t>HUAWEI221106Y013</t>
  </si>
  <si>
    <t>JH221110Y032</t>
  </si>
  <si>
    <t>FG221106D428</t>
  </si>
  <si>
    <t>QIU221106C020</t>
  </si>
  <si>
    <t>KKD221107S012</t>
  </si>
  <si>
    <t>KKD221107S000</t>
  </si>
  <si>
    <t>KKD221107J001</t>
  </si>
  <si>
    <t>KKD221107J013</t>
  </si>
  <si>
    <t>VIP221107Y008</t>
  </si>
  <si>
    <t>VIP221107Y006</t>
  </si>
  <si>
    <t>QIU221207C021</t>
  </si>
  <si>
    <t>VIP221107Y007</t>
  </si>
  <si>
    <t>KKD221107J047</t>
  </si>
  <si>
    <t>KKD221107J012</t>
  </si>
  <si>
    <t>ZF221107J018</t>
  </si>
  <si>
    <t>AOY221107J019</t>
  </si>
  <si>
    <t>NER221107C003</t>
  </si>
  <si>
    <t>NER221107C002</t>
  </si>
  <si>
    <t>TLS221107J025</t>
  </si>
  <si>
    <t>AOY221107C012</t>
  </si>
  <si>
    <t>NER221107C001</t>
  </si>
  <si>
    <t>NER221107C005</t>
  </si>
  <si>
    <t>NER221107C000</t>
  </si>
  <si>
    <t>NER221107C004</t>
  </si>
  <si>
    <t>安全</t>
  </si>
  <si>
    <t>AQ221107Y001</t>
  </si>
  <si>
    <t>KKD221107S023</t>
  </si>
  <si>
    <t>APW221107S013</t>
  </si>
  <si>
    <t>APW221107S012</t>
  </si>
  <si>
    <t>YKT221107D305</t>
  </si>
  <si>
    <t>HTJ221108J028</t>
  </si>
  <si>
    <t>VIP221108Y008</t>
  </si>
  <si>
    <t>VIP221108Y006</t>
  </si>
  <si>
    <t>AOY221108S012</t>
  </si>
  <si>
    <t>AOY221108S013</t>
  </si>
  <si>
    <t>VIP221108Y007</t>
  </si>
  <si>
    <t>KKD221108S001</t>
  </si>
  <si>
    <t>AOY221108S020</t>
  </si>
  <si>
    <t>JH221110Y018</t>
  </si>
  <si>
    <t>NER221108C003</t>
  </si>
  <si>
    <t>NER221108C002</t>
  </si>
  <si>
    <t>MO221031J010</t>
  </si>
  <si>
    <t>NER221108C001</t>
  </si>
  <si>
    <t>NER221108C005</t>
  </si>
  <si>
    <t>NER221108C000</t>
  </si>
  <si>
    <t>NER221108C004</t>
  </si>
  <si>
    <t>AOY221108J013</t>
  </si>
  <si>
    <t>HPTK221108S004</t>
  </si>
  <si>
    <t>APW221107Y015</t>
  </si>
  <si>
    <t>QIU221108Y022</t>
  </si>
  <si>
    <t>RUN221108Y024</t>
  </si>
  <si>
    <t>SK221108Y025</t>
  </si>
  <si>
    <t>FEI221109J011</t>
  </si>
  <si>
    <t>KKD221109S006</t>
  </si>
  <si>
    <t>VIP221109Y021</t>
  </si>
  <si>
    <t>VIP221109Y023</t>
  </si>
  <si>
    <t>VIP221109Y022</t>
  </si>
  <si>
    <t>QIU221109S023</t>
  </si>
  <si>
    <t>seeyaplus</t>
  </si>
  <si>
    <t>菊地</t>
  </si>
  <si>
    <t>SEE221109J010</t>
  </si>
  <si>
    <t>PPY221109C003</t>
  </si>
  <si>
    <t>PPY221109J026</t>
  </si>
  <si>
    <t>BY221109J010</t>
  </si>
  <si>
    <t>NER221109C018</t>
  </si>
  <si>
    <t>NER221109C017</t>
  </si>
  <si>
    <t>AOY221109C014</t>
  </si>
  <si>
    <t>NER221109C016</t>
  </si>
  <si>
    <t>NER221109C020</t>
  </si>
  <si>
    <t>NER221109C015</t>
  </si>
  <si>
    <t>NER221109C019</t>
  </si>
  <si>
    <t>TLS221109S014</t>
  </si>
  <si>
    <t>PPY221109J027</t>
  </si>
  <si>
    <t>TAN221109S010</t>
  </si>
  <si>
    <t>HTJ221110S024</t>
  </si>
  <si>
    <t>MO221110S013</t>
  </si>
  <si>
    <t>VIP221110Y021</t>
  </si>
  <si>
    <t>AOY221110S015</t>
  </si>
  <si>
    <t>VIP221110Y023</t>
  </si>
  <si>
    <t>VIP221110Y022</t>
  </si>
  <si>
    <t>BS221110S005</t>
  </si>
  <si>
    <t>NER221110C018</t>
  </si>
  <si>
    <t>NER221110C017</t>
  </si>
  <si>
    <t>WWY10221110J014</t>
  </si>
  <si>
    <t>RX221110J000</t>
  </si>
  <si>
    <t>NER221110C016</t>
  </si>
  <si>
    <t>NER221110C020</t>
  </si>
  <si>
    <t>NER221110C015</t>
  </si>
  <si>
    <t>NER221110C019</t>
  </si>
  <si>
    <t>HZSD221110S025</t>
  </si>
  <si>
    <t>RX221110J005</t>
  </si>
  <si>
    <t>JH221112S019</t>
  </si>
  <si>
    <t>LT221112S018</t>
  </si>
  <si>
    <t>APW221110S024</t>
  </si>
  <si>
    <t>APW221110Y031</t>
  </si>
  <si>
    <t>HUAWEI221111Y008</t>
  </si>
  <si>
    <t>KKD221111S019</t>
  </si>
  <si>
    <t>VIP221111Y017</t>
  </si>
  <si>
    <t>VIP221111Y018</t>
  </si>
  <si>
    <t>VIP221111Y022</t>
  </si>
  <si>
    <t>KKD221111J007</t>
  </si>
  <si>
    <t>STM221111C009</t>
  </si>
  <si>
    <t>NER221111C012</t>
  </si>
  <si>
    <t>NER221111C015</t>
  </si>
  <si>
    <t>NER221111C011</t>
  </si>
  <si>
    <t>NER221111C013</t>
  </si>
  <si>
    <t>NER221111C014</t>
  </si>
  <si>
    <t>NER221111C016</t>
  </si>
  <si>
    <t>STM221111J013</t>
  </si>
  <si>
    <t>WWY10221111S010</t>
  </si>
  <si>
    <t>ET221111D506</t>
  </si>
  <si>
    <t>AOY221111J012</t>
  </si>
  <si>
    <t>KAI221111Y002</t>
  </si>
  <si>
    <t>AOY221112C013</t>
  </si>
  <si>
    <t>AOY221112C016</t>
  </si>
  <si>
    <t>ASL221112J010</t>
  </si>
  <si>
    <t>ysk株式会社</t>
  </si>
  <si>
    <t>YSK221113C010</t>
  </si>
  <si>
    <t>KKD221112S005</t>
  </si>
  <si>
    <t>KKD221112S011</t>
  </si>
  <si>
    <t>VIP221111Y020</t>
  </si>
  <si>
    <t>VIP221111Y019</t>
  </si>
  <si>
    <t>VIP221111Y021</t>
  </si>
  <si>
    <t>BS221112S027</t>
  </si>
  <si>
    <t>KKD221112J023</t>
  </si>
  <si>
    <t>BY221112D211</t>
  </si>
  <si>
    <t>WA221112Y033</t>
  </si>
  <si>
    <t>WA221112Y034</t>
  </si>
  <si>
    <t>STM221112J026</t>
  </si>
  <si>
    <t>RX221112J001</t>
  </si>
  <si>
    <t>AQ221112Y003</t>
  </si>
  <si>
    <t>HZSD221112S006</t>
  </si>
  <si>
    <t>KKD221112S004</t>
  </si>
  <si>
    <t>JH221114Y004</t>
  </si>
  <si>
    <t>PPY221112C004</t>
  </si>
  <si>
    <t>HPTK221112S002</t>
  </si>
  <si>
    <t>STM221113S023</t>
  </si>
  <si>
    <t>XD221113Y031</t>
  </si>
  <si>
    <t>KKD221113S011</t>
  </si>
  <si>
    <t>ASL221113J011</t>
  </si>
  <si>
    <t>AOY221112C015</t>
  </si>
  <si>
    <t>YKT221113Y014</t>
  </si>
  <si>
    <t>AOY221113S014</t>
  </si>
  <si>
    <t>AOY221113J019</t>
  </si>
  <si>
    <t>PPY221109J024</t>
  </si>
  <si>
    <t>WWY10221113J006</t>
  </si>
  <si>
    <t>PPY221109J025</t>
  </si>
  <si>
    <t>FEI221113S009</t>
  </si>
  <si>
    <t>FEI221113S003</t>
  </si>
  <si>
    <t>PPY221113S004</t>
  </si>
  <si>
    <t>PPY221113S005</t>
  </si>
  <si>
    <t>RX221113S010</t>
  </si>
  <si>
    <t>AOY221113J022</t>
  </si>
  <si>
    <t>AOY221113J006</t>
  </si>
  <si>
    <t>YSK221114D411</t>
  </si>
  <si>
    <t>JH221114D316</t>
  </si>
  <si>
    <t>AOY221113C017</t>
  </si>
  <si>
    <t>AOY221112C018</t>
  </si>
  <si>
    <t>KKD221114S009</t>
  </si>
  <si>
    <t>AOY221114S014</t>
  </si>
  <si>
    <t>AOY221114S015</t>
  </si>
  <si>
    <t>VIP221114Y014</t>
  </si>
  <si>
    <t>VIP221114Y013</t>
  </si>
  <si>
    <t>VIP221114Y015</t>
  </si>
  <si>
    <t>APW221114Y012</t>
  </si>
  <si>
    <t>HTJ221114J022</t>
  </si>
  <si>
    <t>KKD221114J009</t>
  </si>
  <si>
    <t>NER221114C010</t>
  </si>
  <si>
    <t>NER221114C009</t>
  </si>
  <si>
    <t>AOY221114C016</t>
  </si>
  <si>
    <t>STM221114S005</t>
  </si>
  <si>
    <t>NER221114C008</t>
  </si>
  <si>
    <t>NER221114C012</t>
  </si>
  <si>
    <t>NER221114C007</t>
  </si>
  <si>
    <t>NER221114C011</t>
  </si>
  <si>
    <t>BS221115S005</t>
  </si>
  <si>
    <t>HUAWEI221114J003</t>
  </si>
  <si>
    <t>WSK221114J002</t>
  </si>
  <si>
    <t>BS221115C023</t>
  </si>
  <si>
    <t>AOY221113J021</t>
  </si>
  <si>
    <t>SEI221114J003</t>
  </si>
  <si>
    <t>TAN221114D206</t>
  </si>
  <si>
    <t>APW221114J001</t>
  </si>
  <si>
    <t>APW221114J002</t>
  </si>
  <si>
    <t>JH221116J013</t>
  </si>
  <si>
    <t>APW221114J000</t>
  </si>
  <si>
    <t>APW221114J010</t>
  </si>
  <si>
    <t>AOY221115S017</t>
  </si>
  <si>
    <t>AOY221113J018</t>
  </si>
  <si>
    <t>KKD221115S000</t>
  </si>
  <si>
    <t>ZF221115S019</t>
  </si>
  <si>
    <t>VIP221115Y019</t>
  </si>
  <si>
    <t>VIP221115Y017</t>
  </si>
  <si>
    <t>AOY221115S007</t>
  </si>
  <si>
    <t>AOY221113J020</t>
  </si>
  <si>
    <t>VIP221115Y018</t>
  </si>
  <si>
    <t>KKD221115J013</t>
  </si>
  <si>
    <t>NER221115C014</t>
  </si>
  <si>
    <t>NER221115C013</t>
  </si>
  <si>
    <t>NER221115C012</t>
  </si>
  <si>
    <t>NER221115C016</t>
  </si>
  <si>
    <t>NER221115C011</t>
  </si>
  <si>
    <t>NER221115C015</t>
  </si>
  <si>
    <t>JH221116J014</t>
  </si>
  <si>
    <t>JH221117S005</t>
  </si>
  <si>
    <t>HTJ221115S004</t>
  </si>
  <si>
    <t>FEI221115C002</t>
  </si>
  <si>
    <t>APW221115Y003</t>
  </si>
  <si>
    <t>APW221115Y016</t>
  </si>
  <si>
    <t>FEI221115S004</t>
  </si>
  <si>
    <t>KKD221116S004</t>
  </si>
  <si>
    <t>RX221116S015</t>
  </si>
  <si>
    <t>KKD221114J001</t>
  </si>
  <si>
    <t>HTJ221116S020</t>
  </si>
  <si>
    <t>VIP221116Y024</t>
  </si>
  <si>
    <t>BY221116S012</t>
  </si>
  <si>
    <t>VIP221116Y026</t>
  </si>
  <si>
    <t>VIP221116Y025</t>
  </si>
  <si>
    <t>SEI221116S004</t>
  </si>
  <si>
    <t>NER221116C020</t>
  </si>
  <si>
    <t>NER221116C019</t>
  </si>
  <si>
    <t>HTJ221116S019</t>
  </si>
  <si>
    <t>NER221116C018</t>
  </si>
  <si>
    <t>NER221116C022</t>
  </si>
  <si>
    <t>NER221116C017</t>
  </si>
  <si>
    <t>NER221116C021</t>
  </si>
  <si>
    <t>HZSD221116J006</t>
  </si>
  <si>
    <t>YKT221116S001</t>
  </si>
  <si>
    <t>KKD221116J015</t>
  </si>
  <si>
    <t>JS221116Y002</t>
  </si>
  <si>
    <t>YSK221118S012</t>
  </si>
  <si>
    <t>YKT221116D800</t>
  </si>
  <si>
    <t>JH221118J002</t>
  </si>
  <si>
    <t>APW221116C006</t>
  </si>
  <si>
    <t>SK221116Y027</t>
  </si>
  <si>
    <t>WWY10221117J007</t>
  </si>
  <si>
    <t>JH221118J001</t>
  </si>
  <si>
    <t>KKD221117J013</t>
  </si>
  <si>
    <t>VIP221117Y017</t>
  </si>
  <si>
    <t>VIP221117Y018</t>
  </si>
  <si>
    <t>VIP221117Y016</t>
  </si>
  <si>
    <t>WWY10221117C009</t>
  </si>
  <si>
    <t>HTJ221116S027</t>
  </si>
  <si>
    <t>NER221117C013</t>
  </si>
  <si>
    <t>NER221117C012</t>
  </si>
  <si>
    <t>NER221117C011</t>
  </si>
  <si>
    <t>NER221117C015</t>
  </si>
  <si>
    <t>NER221117C010</t>
  </si>
  <si>
    <t>NER221117C014</t>
  </si>
  <si>
    <t>AOY221117J009</t>
  </si>
  <si>
    <t>CAI221116J030</t>
  </si>
  <si>
    <t>WSK221117S017</t>
  </si>
  <si>
    <t>TLS221117J004</t>
  </si>
  <si>
    <t>CAI221117D616</t>
  </si>
  <si>
    <t>CAI221116D527</t>
  </si>
  <si>
    <t>CAI221116D528</t>
  </si>
  <si>
    <t>VIP221118Y001</t>
  </si>
  <si>
    <t>RX221118J030</t>
  </si>
  <si>
    <t>株式会社ジャパンフライトツアーズ</t>
  </si>
  <si>
    <t>JPFT221119J011</t>
  </si>
  <si>
    <t>VIP221118Y000</t>
  </si>
  <si>
    <t>JH221119J007</t>
  </si>
  <si>
    <t>JH221120J009</t>
  </si>
  <si>
    <t>ZF221118J008</t>
  </si>
  <si>
    <t>HPTK221118J005</t>
  </si>
  <si>
    <t>NER221118C003</t>
  </si>
  <si>
    <t>NER221118C006</t>
  </si>
  <si>
    <t>NER221118C002</t>
  </si>
  <si>
    <t>NER221118C004</t>
  </si>
  <si>
    <t>NER221118C005</t>
  </si>
  <si>
    <t>NER221118C007</t>
  </si>
  <si>
    <t>BS221117Y021</t>
  </si>
  <si>
    <t>HUAWEI221118S023</t>
  </si>
  <si>
    <t>TAN221118J035</t>
  </si>
  <si>
    <t>ASL221118S020</t>
  </si>
  <si>
    <t>APW221118Y025</t>
  </si>
  <si>
    <t>KKD221118S003</t>
  </si>
  <si>
    <t>APW221118J000</t>
  </si>
  <si>
    <t>KKD221119J003</t>
  </si>
  <si>
    <t>HTJ221116S026</t>
  </si>
  <si>
    <t>ET221119J006</t>
  </si>
  <si>
    <t>VIP221119Y008</t>
  </si>
  <si>
    <t>AOY221119S011</t>
  </si>
  <si>
    <t>VIP221119Y007</t>
  </si>
  <si>
    <t>VIP221119Y010</t>
  </si>
  <si>
    <t>VIP221119Y009</t>
  </si>
  <si>
    <t>JPFT221121S023</t>
  </si>
  <si>
    <t>JH221123J015</t>
  </si>
  <si>
    <t>KKD221119S023</t>
  </si>
  <si>
    <t>RX221119J002</t>
  </si>
  <si>
    <t>TAN221119D408</t>
  </si>
  <si>
    <t>AOY221119J019</t>
  </si>
  <si>
    <t>AOY221119J020</t>
  </si>
  <si>
    <t>MGM221119Y014</t>
  </si>
  <si>
    <t>RRY221120D527</t>
  </si>
  <si>
    <t>AOY221120J025</t>
  </si>
  <si>
    <t>KKD221120S006</t>
  </si>
  <si>
    <t>RX221120J024</t>
  </si>
  <si>
    <t>VIP221120Y005</t>
  </si>
  <si>
    <t>VIP221120Y004</t>
  </si>
  <si>
    <t>HTJ221120S008</t>
  </si>
  <si>
    <t>AOY221120J003</t>
  </si>
  <si>
    <t>JH221124C017</t>
  </si>
  <si>
    <t>STM221120S001</t>
  </si>
  <si>
    <t>RX221120J025</t>
  </si>
  <si>
    <t>RX221120S009</t>
  </si>
  <si>
    <t>STM221120S000</t>
  </si>
  <si>
    <t>YSK221120J021</t>
  </si>
  <si>
    <t>KMM221120Y031</t>
  </si>
  <si>
    <t>SZ221120J018</t>
  </si>
  <si>
    <t>WWY10221120Y002</t>
  </si>
  <si>
    <t>KKD221120S014</t>
  </si>
  <si>
    <t>RX221120J004</t>
  </si>
  <si>
    <t>APW221120J005</t>
  </si>
  <si>
    <t>SZ221120J019</t>
  </si>
  <si>
    <t>VIP221120Y003</t>
  </si>
  <si>
    <t>KKD221121J001</t>
  </si>
  <si>
    <t>VIP221121C003</t>
  </si>
  <si>
    <t>VIP221121C005</t>
  </si>
  <si>
    <t>AOY221121S023</t>
  </si>
  <si>
    <t>VIP221121C004</t>
  </si>
  <si>
    <t>AOY221121S022</t>
  </si>
  <si>
    <t>SZ221124S021</t>
  </si>
  <si>
    <t>NER221121C007</t>
  </si>
  <si>
    <t>NER221121C010</t>
  </si>
  <si>
    <t>NER221121C006</t>
  </si>
  <si>
    <t>NER221121C008</t>
  </si>
  <si>
    <t>NER221121C009</t>
  </si>
  <si>
    <t>NER221121C011</t>
  </si>
  <si>
    <t>YSK221121D622</t>
  </si>
  <si>
    <t>KMM221121Y032</t>
  </si>
  <si>
    <t>HUAWEI221121S012</t>
  </si>
  <si>
    <t>SZ221121D322</t>
  </si>
  <si>
    <t>ASL221121S017</t>
  </si>
  <si>
    <t>APW221121Y006</t>
  </si>
  <si>
    <t>APW221121J024</t>
  </si>
  <si>
    <t>APW221121J021</t>
  </si>
  <si>
    <t>APW221121J023</t>
  </si>
  <si>
    <t>APW221121J022</t>
  </si>
  <si>
    <t>KKD221122J021</t>
  </si>
  <si>
    <t>VIP221122Y025</t>
  </si>
  <si>
    <t>VIP221122Y027</t>
  </si>
  <si>
    <t>AOY221122S005</t>
  </si>
  <si>
    <t>NER221122C022</t>
  </si>
  <si>
    <t>NER221122C021</t>
  </si>
  <si>
    <t>KKD221122J014</t>
  </si>
  <si>
    <t>ASL221122J013</t>
  </si>
  <si>
    <t>NER221122C020</t>
  </si>
  <si>
    <t>NER221122C024</t>
  </si>
  <si>
    <t>NER221122C019</t>
  </si>
  <si>
    <t>NER221122C023</t>
  </si>
  <si>
    <t>FG221122J017</t>
  </si>
  <si>
    <t>HPTK221122S006</t>
  </si>
  <si>
    <t>KKD221122J030</t>
  </si>
  <si>
    <t>168Z221122D1107</t>
  </si>
  <si>
    <t>168Z221122D1108</t>
  </si>
  <si>
    <t>HTJ221122S011</t>
  </si>
  <si>
    <t>HZSD221122J018</t>
  </si>
  <si>
    <t>TAN221122D301</t>
  </si>
  <si>
    <t>XY221122Y002</t>
  </si>
  <si>
    <t>JS221122Y009</t>
  </si>
  <si>
    <t>KMM221122D333</t>
  </si>
  <si>
    <t>AOY221123C018</t>
  </si>
  <si>
    <t>VIP221123Y000</t>
  </si>
  <si>
    <t>VIP221123Y001</t>
  </si>
  <si>
    <t>VIP221123Y002</t>
  </si>
  <si>
    <t>DTR221123S024</t>
  </si>
  <si>
    <t>ASL221123S015</t>
  </si>
  <si>
    <t>AOY221123J025</t>
  </si>
  <si>
    <t>FAN221125D401</t>
  </si>
  <si>
    <t>ASL221123S021</t>
  </si>
  <si>
    <t>ASL221123S014</t>
  </si>
  <si>
    <t>ET221123Y007</t>
  </si>
  <si>
    <t>WWY10221123C017</t>
  </si>
  <si>
    <t>AOY221123J011</t>
  </si>
  <si>
    <t>YKT221123S006</t>
  </si>
  <si>
    <t>CAI221116J029</t>
  </si>
  <si>
    <t>KKD221123J001</t>
  </si>
  <si>
    <t>KKD221123S010</t>
  </si>
  <si>
    <t>XCHW221123J023</t>
  </si>
  <si>
    <t>KKD221124S019</t>
  </si>
  <si>
    <t>KKD221124S004</t>
  </si>
  <si>
    <t>KKD221124J002</t>
  </si>
  <si>
    <t>WWY10221124S016</t>
  </si>
  <si>
    <t>KKD221124J000</t>
  </si>
  <si>
    <t>QIU221124J000</t>
  </si>
  <si>
    <t>VIP221124Y023</t>
  </si>
  <si>
    <t>VIP221124Y022</t>
  </si>
  <si>
    <t>AOY221124S019</t>
  </si>
  <si>
    <t>VIP221124Y024</t>
  </si>
  <si>
    <t>MO221124S000</t>
  </si>
  <si>
    <t>KKD221124S010</t>
  </si>
  <si>
    <t>ZF221124S023</t>
  </si>
  <si>
    <t>TAN221124C001</t>
  </si>
  <si>
    <t>NER221124C019</t>
  </si>
  <si>
    <t>NER221124C018</t>
  </si>
  <si>
    <t>TLS221124S003</t>
  </si>
  <si>
    <t>KKD221124S003</t>
  </si>
  <si>
    <t>NER221124C017</t>
  </si>
  <si>
    <t>NER221124C021</t>
  </si>
  <si>
    <t>NER221124C016</t>
  </si>
  <si>
    <t>NER221124C020</t>
  </si>
  <si>
    <t>ASL221124J024</t>
  </si>
  <si>
    <t>ASL221124S020</t>
  </si>
  <si>
    <t>RKY221125D218</t>
  </si>
  <si>
    <t>QIU221124Y011</t>
  </si>
  <si>
    <t>CAI221124J011</t>
  </si>
  <si>
    <t>JH221126S008</t>
  </si>
  <si>
    <t>HZSD221124S012</t>
  </si>
  <si>
    <t>KKD221125S002</t>
  </si>
  <si>
    <t>KKD221125S020</t>
  </si>
  <si>
    <t>NER221125C007</t>
  </si>
  <si>
    <t>HTJ221125S021</t>
  </si>
  <si>
    <t>VIP221124Y020</t>
  </si>
  <si>
    <t>VIP221124Y017</t>
  </si>
  <si>
    <t>ET221125S008</t>
  </si>
  <si>
    <t>NER221125C003</t>
  </si>
  <si>
    <t>JH221126Y018</t>
  </si>
  <si>
    <t>NER221125C002</t>
  </si>
  <si>
    <t>NER221125C004</t>
  </si>
  <si>
    <t>WWY10221125C012</t>
  </si>
  <si>
    <t>JH221128J007</t>
  </si>
  <si>
    <t>HTJ221125Y009</t>
  </si>
  <si>
    <t>NER221125C006</t>
  </si>
  <si>
    <t>NER221125C005</t>
  </si>
  <si>
    <t>FG221125D807</t>
  </si>
  <si>
    <t>KKD221125J009</t>
  </si>
  <si>
    <t>WWY10221125C013</t>
  </si>
  <si>
    <t>AOY221125S013</t>
  </si>
  <si>
    <t>日通国際企画</t>
  </si>
  <si>
    <t>NITS221125D805</t>
  </si>
  <si>
    <t>NITS221125D806</t>
  </si>
  <si>
    <t>NITS221125D807</t>
  </si>
  <si>
    <t>NITS221125D808</t>
  </si>
  <si>
    <t>NITS221125D809</t>
  </si>
  <si>
    <t>NITS221125D810</t>
  </si>
  <si>
    <t>ASL221126S018</t>
  </si>
  <si>
    <t>RKY221128Y017</t>
  </si>
  <si>
    <t>AOY221126C010</t>
  </si>
  <si>
    <t>JH221128S016</t>
  </si>
  <si>
    <t>JS221126Y007</t>
  </si>
  <si>
    <t>AOY221126C009</t>
  </si>
  <si>
    <t>WWY10221126C004</t>
  </si>
  <si>
    <t>VIP221124Y014</t>
  </si>
  <si>
    <t>VIP221124Y018</t>
  </si>
  <si>
    <t>VIP221124Y015</t>
  </si>
  <si>
    <t>VIP221124Y016</t>
  </si>
  <si>
    <t>AOY221126J024</t>
  </si>
  <si>
    <t>ET221126S000</t>
  </si>
  <si>
    <t>WWY10221126C005</t>
  </si>
  <si>
    <t>RX221126S000</t>
  </si>
  <si>
    <t>KKD221126S015</t>
  </si>
  <si>
    <t>BS221129S010</t>
  </si>
  <si>
    <t>QIU221125Y001</t>
  </si>
  <si>
    <t>KKD221203J014</t>
  </si>
  <si>
    <t>KKD221203J012</t>
  </si>
  <si>
    <t>KKD221127J005</t>
  </si>
  <si>
    <t>KKD221127J007</t>
  </si>
  <si>
    <t>KKD221127S001</t>
  </si>
  <si>
    <t>WWY10221127C028</t>
  </si>
  <si>
    <t>VIP221127Y021</t>
  </si>
  <si>
    <t>VIP221124Y019</t>
  </si>
  <si>
    <t>VIP221127Y024</t>
  </si>
  <si>
    <t>ASL221127J016</t>
  </si>
  <si>
    <t>KKD221127S015</t>
  </si>
  <si>
    <t>AOY221127J000</t>
  </si>
  <si>
    <t>AOY221127C010</t>
  </si>
  <si>
    <t>HUAWEI221127Y009</t>
  </si>
  <si>
    <t>TLS221127S017</t>
  </si>
  <si>
    <t>KKD221128J015</t>
  </si>
  <si>
    <t>VIP221127Y022</t>
  </si>
  <si>
    <t>VIP221127Y023</t>
  </si>
  <si>
    <t>AOY221128S025</t>
  </si>
  <si>
    <t>VIP221127Y020</t>
  </si>
  <si>
    <t>JS221128Y004</t>
  </si>
  <si>
    <t>NER221128C003</t>
  </si>
  <si>
    <t>NER221128C002</t>
  </si>
  <si>
    <t>JH221130Y003</t>
  </si>
  <si>
    <t>ZF221128S020</t>
  </si>
  <si>
    <t>NER221128C001</t>
  </si>
  <si>
    <t>NER221128C005</t>
  </si>
  <si>
    <t>NER221128C000</t>
  </si>
  <si>
    <t>NER221128C004</t>
  </si>
  <si>
    <t>HTJ221128J033</t>
  </si>
  <si>
    <t>BS221103S004</t>
  </si>
  <si>
    <t>WWY10221128C016</t>
  </si>
  <si>
    <t>サンシャインホリデー北海道</t>
  </si>
  <si>
    <t>SSH221103J008</t>
  </si>
  <si>
    <t>AOY221129C003</t>
  </si>
  <si>
    <t>JS221129J002</t>
  </si>
  <si>
    <t>KKD221129S000</t>
  </si>
  <si>
    <t>JS221129S001</t>
  </si>
  <si>
    <t>VIP221127Y026</t>
  </si>
  <si>
    <t>AOY221127J002</t>
  </si>
  <si>
    <t>VIP221127Y025</t>
  </si>
  <si>
    <t>HZSD221129S014</t>
  </si>
  <si>
    <t>KKD221129J000</t>
  </si>
  <si>
    <t>AOY221129S012</t>
  </si>
  <si>
    <t>NER221129C014</t>
  </si>
  <si>
    <t>NER221129C013</t>
  </si>
  <si>
    <t>NER221129C012</t>
  </si>
  <si>
    <t>NER221129C016</t>
  </si>
  <si>
    <t>NER221129C011</t>
  </si>
  <si>
    <t>NER221129C015</t>
  </si>
  <si>
    <t>SSH221113S009</t>
  </si>
  <si>
    <t>ETS221129D305</t>
  </si>
  <si>
    <t>KKD221129J003</t>
  </si>
  <si>
    <t>APW221130Y026</t>
  </si>
  <si>
    <t>HTJ221130Y025</t>
  </si>
  <si>
    <t>PPY221130D701</t>
  </si>
  <si>
    <t>KKD221130J012</t>
  </si>
  <si>
    <t>KKD221130S010</t>
  </si>
  <si>
    <t>KKD221130S006</t>
  </si>
  <si>
    <t>WWY221130J015</t>
  </si>
  <si>
    <t>JS221130J027</t>
  </si>
  <si>
    <t>VIP221130Y009</t>
  </si>
  <si>
    <t>AOY221130S004</t>
  </si>
  <si>
    <t>VIP221130Y011</t>
  </si>
  <si>
    <t>VIP221130Y010</t>
  </si>
  <si>
    <t>AOY221130S007</t>
  </si>
  <si>
    <t>KKD221130S007</t>
  </si>
  <si>
    <t>NER221130C006</t>
  </si>
  <si>
    <t>NER221130C005</t>
  </si>
  <si>
    <t>RX221130J006</t>
  </si>
  <si>
    <t>SSH221126D503</t>
  </si>
  <si>
    <t>NER221130C004</t>
  </si>
  <si>
    <t>NER221130C008</t>
  </si>
  <si>
    <t>NER221130C003</t>
  </si>
  <si>
    <t>NER221130C007</t>
  </si>
  <si>
    <t>TAN221130S006</t>
  </si>
  <si>
    <t>FG221130S019</t>
  </si>
  <si>
    <t>TAN221130D307</t>
  </si>
  <si>
    <t>TLS221130Y034</t>
  </si>
  <si>
    <t>KKD221130S001</t>
  </si>
  <si>
    <t>KKDAY请求</t>
  </si>
  <si>
    <t>崔1230体检</t>
  </si>
  <si>
    <t>福冈奔驰</t>
  </si>
  <si>
    <t>7722年检9点</t>
  </si>
  <si>
    <t>7721年检</t>
  </si>
  <si>
    <t>7700三检</t>
  </si>
  <si>
    <t>停校车</t>
  </si>
  <si>
    <t>7-26缺</t>
  </si>
  <si>
    <t>福冈海狮</t>
  </si>
  <si>
    <t>压奔驰6点送机</t>
  </si>
  <si>
    <t>运管报告+全般整理</t>
  </si>
  <si>
    <t>8-24缺</t>
  </si>
  <si>
    <t>邹只安排bm</t>
  </si>
  <si>
    <t>奔驰6:30送机</t>
  </si>
  <si>
    <t>邹仅校车</t>
  </si>
  <si>
    <t>文毅LV包车</t>
  </si>
  <si>
    <t>本周19增车</t>
  </si>
  <si>
    <t>7723年检8点30</t>
  </si>
  <si>
    <t>提醒23取车</t>
  </si>
  <si>
    <t>沙特</t>
  </si>
  <si>
    <t>老年团</t>
  </si>
  <si>
    <t>海鸥</t>
  </si>
  <si>
    <t>包车イ</t>
  </si>
  <si>
    <t>LV</t>
  </si>
  <si>
    <t>包车ykt</t>
  </si>
  <si>
    <t>14座Wamazing</t>
  </si>
  <si>
    <t>行李车</t>
  </si>
  <si>
    <t>福冈 融</t>
  </si>
  <si>
    <t>体检</t>
  </si>
  <si>
    <t>bm下午</t>
  </si>
  <si>
    <t>bm上午</t>
  </si>
  <si>
    <t>14座单接送</t>
  </si>
  <si>
    <t>14座送机或包车</t>
  </si>
  <si>
    <t>包车蔡李奥翔</t>
  </si>
  <si>
    <t>　包车</t>
  </si>
  <si>
    <t>包车蔡</t>
  </si>
  <si>
    <t xml:space="preserve"> 包车</t>
  </si>
  <si>
    <t>鄒佳燕</t>
  </si>
  <si>
    <t>w包车</t>
  </si>
  <si>
    <t>高健</t>
  </si>
  <si>
    <t>单接送</t>
  </si>
  <si>
    <t>包车丫姐</t>
  </si>
  <si>
    <t>10座Wamazing</t>
  </si>
  <si>
    <t>接机ykt</t>
  </si>
  <si>
    <t>木村誠志</t>
  </si>
  <si>
    <t>范客</t>
  </si>
  <si>
    <t>１４座</t>
  </si>
  <si>
    <t>包车马</t>
  </si>
  <si>
    <t>送机崔</t>
  </si>
  <si>
    <t>包车福冈</t>
  </si>
  <si>
    <t>修车</t>
  </si>
  <si>
    <t>新岛黄玉民</t>
  </si>
  <si>
    <t>龚</t>
  </si>
  <si>
    <t>单接送趴</t>
  </si>
  <si>
    <t>邱</t>
  </si>
  <si>
    <t>包车蔡秋野</t>
  </si>
  <si>
    <t>包车崔</t>
  </si>
  <si>
    <t>杨包车谭客</t>
  </si>
  <si>
    <t>沙特包车</t>
  </si>
  <si>
    <t>海鸥管清櫆</t>
  </si>
  <si>
    <t>包车黄</t>
  </si>
  <si>
    <t>包车蔡森田</t>
  </si>
  <si>
    <t>海鸥高健</t>
  </si>
  <si>
    <t>谭送机</t>
  </si>
  <si>
    <t>包车蔡龚</t>
  </si>
  <si>
    <t>包车瑞</t>
  </si>
  <si>
    <t>包车龚</t>
  </si>
  <si>
    <t>邱深夜</t>
  </si>
  <si>
    <t>蔡行李车</t>
  </si>
  <si>
    <t>崔凯晚上</t>
  </si>
  <si>
    <t>包车孙</t>
  </si>
  <si>
    <t>张亮包车</t>
  </si>
  <si>
    <t>黄如Wamazing</t>
  </si>
  <si>
    <t>ykt兼福岡</t>
  </si>
  <si>
    <t>老年团管清魁</t>
  </si>
  <si>
    <t>杨</t>
  </si>
  <si>
    <t>润深夜</t>
  </si>
  <si>
    <t>蔡Wamazing</t>
  </si>
  <si>
    <t>不在</t>
  </si>
  <si>
    <t>包车邹</t>
  </si>
  <si>
    <t>龙腾用</t>
  </si>
  <si>
    <t>占用</t>
  </si>
  <si>
    <t>\</t>
  </si>
  <si>
    <t>KKday请求</t>
  </si>
  <si>
    <t>7705三检</t>
  </si>
  <si>
    <t>7712三检</t>
  </si>
  <si>
    <t>7703三检</t>
  </si>
  <si>
    <t>长距离出发</t>
  </si>
  <si>
    <t>2号bm缺</t>
  </si>
  <si>
    <t>福冈1330体检</t>
  </si>
  <si>
    <t>12見積</t>
  </si>
  <si>
    <t>ap两台海狮，压</t>
  </si>
  <si>
    <t>和line确认</t>
  </si>
  <si>
    <t>车库挪车</t>
  </si>
  <si>
    <t>下月出勤</t>
  </si>
  <si>
    <t>bm1号车缺</t>
  </si>
  <si>
    <t>定蛋糕</t>
  </si>
  <si>
    <t>取蛋糕</t>
  </si>
  <si>
    <t>9月日报整理</t>
  </si>
  <si>
    <t>ap配车情报</t>
  </si>
  <si>
    <t>大飞扫群</t>
  </si>
  <si>
    <t>老谭扫群</t>
  </si>
  <si>
    <t>小邱扫群</t>
  </si>
  <si>
    <t>出勤日数</t>
  </si>
  <si>
    <t>接机崔</t>
  </si>
  <si>
    <t>王旭包车</t>
  </si>
  <si>
    <t>黄玉民</t>
  </si>
  <si>
    <t>接机杨</t>
  </si>
  <si>
    <t>包车杨</t>
  </si>
  <si>
    <t>10/30-11/6,2日不用车</t>
  </si>
  <si>
    <t>　 包车杨</t>
  </si>
  <si>
    <t>送机龚</t>
  </si>
  <si>
    <t>仮押</t>
  </si>
  <si>
    <t>包车清</t>
  </si>
  <si>
    <t>包车墨</t>
  </si>
  <si>
    <t>包车王旭</t>
  </si>
  <si>
    <t>包车阮</t>
  </si>
  <si>
    <t>　　　　　　　　　　　　　　　　　　</t>
  </si>
  <si>
    <t>サーコム・ジャパン株式会社</t>
  </si>
  <si>
    <t>SKM221021Y002</t>
  </si>
  <si>
    <t>SKM221024Y010</t>
  </si>
  <si>
    <t>阿尔法7708</t>
  </si>
  <si>
    <t>XY221010C020</t>
  </si>
  <si>
    <t>APW221016S007</t>
  </si>
  <si>
    <t>APW221030C011</t>
  </si>
  <si>
    <t>CAI221011Y020</t>
  </si>
  <si>
    <t>XY221010C012</t>
  </si>
  <si>
    <t>SK221022Y058</t>
  </si>
  <si>
    <t>SK221022Y059</t>
  </si>
  <si>
    <t>SK221022Y060</t>
  </si>
  <si>
    <t>APW221023C017</t>
  </si>
  <si>
    <t>RRY221026C001</t>
  </si>
  <si>
    <t>JH221030Y007</t>
  </si>
  <si>
    <t>APW221014Y004</t>
  </si>
  <si>
    <t>APW221014Y003</t>
  </si>
  <si>
    <t>HTJ221002J016</t>
  </si>
  <si>
    <t>SK221022Y054</t>
  </si>
  <si>
    <t>SK221022Y056</t>
  </si>
  <si>
    <t>SK221022Y057</t>
  </si>
  <si>
    <t>APW221029Y019</t>
  </si>
  <si>
    <t>TAN221003D512</t>
  </si>
  <si>
    <t>APW221030C012</t>
  </si>
  <si>
    <t>AIRME</t>
  </si>
  <si>
    <t>AIR221026J028</t>
  </si>
  <si>
    <t>HZSD221015S009</t>
  </si>
  <si>
    <t>HZSD221021J011</t>
  </si>
  <si>
    <t>WWY10221015J025</t>
  </si>
  <si>
    <t>STM221004C007</t>
  </si>
  <si>
    <t>STM221004C008</t>
  </si>
  <si>
    <t>宿刚</t>
  </si>
  <si>
    <t>SK221022Y055</t>
  </si>
  <si>
    <t>QIU221030Y025</t>
  </si>
  <si>
    <t>APW221030Y019</t>
  </si>
  <si>
    <t>AIR221030S009</t>
  </si>
  <si>
    <t>TAN221028D525</t>
  </si>
  <si>
    <t>APW221016S006</t>
  </si>
  <si>
    <t>YKT221021D829</t>
  </si>
  <si>
    <t>PPY221007D1105</t>
  </si>
  <si>
    <t>STM221007J025</t>
  </si>
  <si>
    <t>STM221013S035</t>
  </si>
  <si>
    <t>JH221014J010</t>
  </si>
  <si>
    <t>YKT221021D827</t>
  </si>
  <si>
    <t>HTJ221011J003</t>
  </si>
  <si>
    <t>YKT221021D828</t>
  </si>
  <si>
    <t>CK221028J013</t>
  </si>
  <si>
    <t>HTJ221002J028</t>
  </si>
  <si>
    <t>HTJ221004S018</t>
  </si>
  <si>
    <t>SKM221020J053</t>
  </si>
  <si>
    <t>HTJ221015S026</t>
  </si>
  <si>
    <t>RRY221024J007</t>
  </si>
  <si>
    <t>TAN221015D414</t>
  </si>
  <si>
    <t>WWY10221022S033</t>
  </si>
  <si>
    <t>APW221002Y000</t>
  </si>
  <si>
    <t>APW221002Y001</t>
  </si>
  <si>
    <t>NTK国际</t>
  </si>
  <si>
    <t>NTK221024Y000</t>
  </si>
  <si>
    <t>APW221010Y004</t>
  </si>
  <si>
    <t>KKD221011J019</t>
  </si>
  <si>
    <t>TLS221031C020</t>
  </si>
  <si>
    <t>HTJ221002C011</t>
  </si>
  <si>
    <t>STM221018J010</t>
  </si>
  <si>
    <t>HTJ221012S008</t>
  </si>
  <si>
    <t>KKD221016J003</t>
  </si>
  <si>
    <t>KKD221022J012</t>
  </si>
  <si>
    <t>JH221025S012</t>
  </si>
  <si>
    <t>TLS221030Y019</t>
  </si>
  <si>
    <t>WWY10221022S034</t>
  </si>
  <si>
    <t>九州旅行</t>
  </si>
  <si>
    <t>JZ221001C009</t>
  </si>
  <si>
    <t>JZ221001C010</t>
  </si>
  <si>
    <t>APW221021Y020</t>
  </si>
  <si>
    <t>NER221024C010</t>
  </si>
  <si>
    <t>HUAWEI221016Y040</t>
  </si>
  <si>
    <t>YKT221031Y015</t>
  </si>
  <si>
    <t>QIU221008Y000</t>
  </si>
  <si>
    <t>HUAWEI221016Y001</t>
  </si>
  <si>
    <t>JH221012Y012</t>
  </si>
  <si>
    <t>ONE</t>
  </si>
  <si>
    <t>one221016D627</t>
  </si>
  <si>
    <t>HTJ221015S029</t>
  </si>
  <si>
    <t>TAN221010Y011</t>
  </si>
  <si>
    <t>HTJ221029S000</t>
  </si>
  <si>
    <t>KKD221025S020</t>
  </si>
  <si>
    <t>JH221003Y013</t>
  </si>
  <si>
    <t>TLS221026S001</t>
  </si>
  <si>
    <t>WA221008Y012</t>
  </si>
  <si>
    <t>WA221015Y016</t>
  </si>
  <si>
    <t>JH221020Y005</t>
  </si>
  <si>
    <t>XY221003J005</t>
  </si>
  <si>
    <t>AOY221010J026</t>
  </si>
  <si>
    <t>AOY221011J023</t>
  </si>
  <si>
    <t>WSK221014S033</t>
  </si>
  <si>
    <t>WSK221014S034</t>
  </si>
  <si>
    <t>AOY221016J021</t>
  </si>
  <si>
    <t>AOY221017J015</t>
  </si>
  <si>
    <t>AOY221017J016</t>
  </si>
  <si>
    <t>AOY221025J009</t>
  </si>
  <si>
    <t>AOY221028J001</t>
  </si>
  <si>
    <t>AOY221028J002</t>
  </si>
  <si>
    <t>AOY221031J029</t>
  </si>
  <si>
    <t>HTJ221004S017</t>
  </si>
  <si>
    <t>HTJ221006J021</t>
  </si>
  <si>
    <t>HTJ221007J023</t>
  </si>
  <si>
    <t>HTJ221007J032</t>
  </si>
  <si>
    <t>HTJ221012S000</t>
  </si>
  <si>
    <t>HTJ221016S008</t>
  </si>
  <si>
    <t>HTJ221019S002</t>
  </si>
  <si>
    <t>HTJ221021S031</t>
  </si>
  <si>
    <t>HTJ221021J034</t>
  </si>
  <si>
    <t>HTJ221021S018</t>
  </si>
  <si>
    <t>HUAWEI221023Y026</t>
  </si>
  <si>
    <t>XY221001J018</t>
  </si>
  <si>
    <t>HTJ221022S035</t>
  </si>
  <si>
    <t>AIR221026S027</t>
  </si>
  <si>
    <t>STM221007C009</t>
  </si>
  <si>
    <t>one221014J001</t>
  </si>
  <si>
    <t>RX221011J005</t>
  </si>
  <si>
    <t>CK221029D414</t>
  </si>
  <si>
    <t>FEI221019Y030</t>
  </si>
  <si>
    <t>NER221026C012</t>
  </si>
  <si>
    <t>NER221026C011</t>
  </si>
  <si>
    <t>NER221027C011</t>
  </si>
  <si>
    <t>NER221027C010</t>
  </si>
  <si>
    <t>PPY221020D906</t>
  </si>
  <si>
    <t>WWY10221005J013</t>
  </si>
  <si>
    <t>西内清夏</t>
  </si>
  <si>
    <t>nis221023J019</t>
  </si>
  <si>
    <t>HZSD221006J014</t>
  </si>
  <si>
    <t>HZSD221027J006</t>
  </si>
  <si>
    <t>HZSD221029J003</t>
  </si>
  <si>
    <t>KKD221020J045</t>
  </si>
  <si>
    <t>高停燃油别</t>
  </si>
  <si>
    <t>KAI221001Y020</t>
  </si>
  <si>
    <t>JH221021Y013</t>
  </si>
  <si>
    <t>HTJ221021J000</t>
  </si>
  <si>
    <t>KAI221027Y028</t>
  </si>
  <si>
    <t>PPY221028Y021</t>
  </si>
  <si>
    <t>YKT221018S000</t>
  </si>
  <si>
    <t>AOY221023J011</t>
  </si>
  <si>
    <t>HTJ221015S031</t>
  </si>
  <si>
    <t>AOY221005J019</t>
  </si>
  <si>
    <t>APW221013J009</t>
  </si>
  <si>
    <t>NER221003C000</t>
  </si>
  <si>
    <t>NER221003C002</t>
  </si>
  <si>
    <t>NER221003C003</t>
  </si>
  <si>
    <t>NER221003C005</t>
  </si>
  <si>
    <t>NER221004C001</t>
  </si>
  <si>
    <t>NER221004C005</t>
  </si>
  <si>
    <t>NER221004C000</t>
  </si>
  <si>
    <t>NER221004C004</t>
  </si>
  <si>
    <t>NER221005C001</t>
  </si>
  <si>
    <t>NER221005C005</t>
  </si>
  <si>
    <t>NER221005C000</t>
  </si>
  <si>
    <t>NER221005C004</t>
  </si>
  <si>
    <t>NER221006C005</t>
  </si>
  <si>
    <t>NER221006C007</t>
  </si>
  <si>
    <t>NER221006C008</t>
  </si>
  <si>
    <t>NER221006C010</t>
  </si>
  <si>
    <t>NER221007C001</t>
  </si>
  <si>
    <t>NER221007C003</t>
  </si>
  <si>
    <t>NER221007C004</t>
  </si>
  <si>
    <t>NER221007C007</t>
  </si>
  <si>
    <t>STM221009S006</t>
  </si>
  <si>
    <t>NER221011C006</t>
  </si>
  <si>
    <t>NER221011C010</t>
  </si>
  <si>
    <t>NER221007C005</t>
  </si>
  <si>
    <t>NER221011C009</t>
  </si>
  <si>
    <t>NER221012C003</t>
  </si>
  <si>
    <t>NER221012C007</t>
  </si>
  <si>
    <t>NER221012C002</t>
  </si>
  <si>
    <t>NER221012C006</t>
  </si>
  <si>
    <t>NER221013C025</t>
  </si>
  <si>
    <t>NER221013C029</t>
  </si>
  <si>
    <t>NER221013C024</t>
  </si>
  <si>
    <t>NER221013C028</t>
  </si>
  <si>
    <t>NER221014C012</t>
  </si>
  <si>
    <t>NER221014C016</t>
  </si>
  <si>
    <t>NER221014C011</t>
  </si>
  <si>
    <t>NER221014C015</t>
  </si>
  <si>
    <t>NER221017C007</t>
  </si>
  <si>
    <t>NER221017C011</t>
  </si>
  <si>
    <t>NER221017C006</t>
  </si>
  <si>
    <t>NER221017C010</t>
  </si>
  <si>
    <t>NER221018C017</t>
  </si>
  <si>
    <t>NER221018C021</t>
  </si>
  <si>
    <t>NER221018C016</t>
  </si>
  <si>
    <t>NER221018C020</t>
  </si>
  <si>
    <t>NER221019C006</t>
  </si>
  <si>
    <t>NER221019C010</t>
  </si>
  <si>
    <t>NER221019C005</t>
  </si>
  <si>
    <t>NER221019C009</t>
  </si>
  <si>
    <t>NER221020C002</t>
  </si>
  <si>
    <t>NER221020C006</t>
  </si>
  <si>
    <t>NER221020C001</t>
  </si>
  <si>
    <t>NER221020C005</t>
  </si>
  <si>
    <t>NER221021C005</t>
  </si>
  <si>
    <t>NER221021C009</t>
  </si>
  <si>
    <t>NER221021C004</t>
  </si>
  <si>
    <t>NER221021C008</t>
  </si>
  <si>
    <t>NER221024C004</t>
  </si>
  <si>
    <t>NER221024C006</t>
  </si>
  <si>
    <t>NER221024C007</t>
  </si>
  <si>
    <t>NER221024C009</t>
  </si>
  <si>
    <t>NER221024C011</t>
  </si>
  <si>
    <t>NER221025C009</t>
  </si>
  <si>
    <t>NER221025C011</t>
  </si>
  <si>
    <t>NER221026C016</t>
  </si>
  <si>
    <t>NER221026C015</t>
  </si>
  <si>
    <t>NER221027C015</t>
  </si>
  <si>
    <t>NER221027C014</t>
  </si>
  <si>
    <t>NER221028C005</t>
  </si>
  <si>
    <t>NER221028C009</t>
  </si>
  <si>
    <t>NER221028C004</t>
  </si>
  <si>
    <t>NER221028C008</t>
  </si>
  <si>
    <t>NER221031C014</t>
  </si>
  <si>
    <t>NER221031C018</t>
  </si>
  <si>
    <t>NER221031C013</t>
  </si>
  <si>
    <t>NER221031C017</t>
  </si>
  <si>
    <t>MGM221024Y008</t>
  </si>
  <si>
    <t>JH221028J002</t>
  </si>
  <si>
    <t>WWY10221018Y029</t>
  </si>
  <si>
    <t>HTJ221010S002</t>
  </si>
  <si>
    <t>ABK学馆</t>
  </si>
  <si>
    <t>ABK221024J003</t>
  </si>
  <si>
    <t>KK221006D222</t>
  </si>
  <si>
    <t>PPY221017C707</t>
  </si>
  <si>
    <t>PPY221030D706</t>
  </si>
  <si>
    <t>HTJ221015J023</t>
  </si>
  <si>
    <t>JH221026Y006</t>
  </si>
  <si>
    <t>JH221023C014</t>
  </si>
  <si>
    <t>STM221001J005</t>
  </si>
  <si>
    <t>WWY10221017J027</t>
  </si>
  <si>
    <t>AOY221011C027</t>
  </si>
  <si>
    <t>AOY221012C024</t>
  </si>
  <si>
    <t>AOY221014C005</t>
  </si>
  <si>
    <t>TAN221016S023</t>
  </si>
  <si>
    <t>AOY221017C026</t>
  </si>
  <si>
    <t>AOY221019C004</t>
  </si>
  <si>
    <t>AOY221024C012</t>
  </si>
  <si>
    <t>AOY221024C024</t>
  </si>
  <si>
    <t>KKD221027S001</t>
  </si>
  <si>
    <t>AOY221028C022</t>
  </si>
  <si>
    <t>XY221002J004</t>
  </si>
  <si>
    <t>HTJ221002J012</t>
  </si>
  <si>
    <t>KKD221022J003</t>
  </si>
  <si>
    <t>TAN221010C000</t>
  </si>
  <si>
    <t>TAN221009J022</t>
  </si>
  <si>
    <t>涉谷ラル日本语学院</t>
  </si>
  <si>
    <t>SGRR221003J006</t>
  </si>
  <si>
    <t>SZ221013Y003</t>
  </si>
  <si>
    <t>CAI221014S001</t>
  </si>
  <si>
    <t>CAI221021J002</t>
  </si>
  <si>
    <t>RRY221024J008</t>
  </si>
  <si>
    <t>CK221025S001</t>
  </si>
  <si>
    <t>株式会社 KT</t>
  </si>
  <si>
    <t>KT221027S000</t>
  </si>
  <si>
    <t>RRY221001S029</t>
  </si>
  <si>
    <t>HTJ221007C005</t>
  </si>
  <si>
    <t>AOY221008C007</t>
  </si>
  <si>
    <t>AOY221010C009</t>
  </si>
  <si>
    <t>AOY221018C017</t>
  </si>
  <si>
    <t>AOY221027C021</t>
  </si>
  <si>
    <t>AOY221029C003</t>
  </si>
  <si>
    <t>NER221003C001</t>
  </si>
  <si>
    <t>NER221003C004</t>
  </si>
  <si>
    <t>NER221004C003</t>
  </si>
  <si>
    <t>NER221004C002</t>
  </si>
  <si>
    <t>NER221005C003</t>
  </si>
  <si>
    <t>NER221005C002</t>
  </si>
  <si>
    <t>NER221006C006</t>
  </si>
  <si>
    <t>NER221006C009</t>
  </si>
  <si>
    <t>NER221007C002</t>
  </si>
  <si>
    <t>NER221007C006</t>
  </si>
  <si>
    <t>NER221011C008</t>
  </si>
  <si>
    <t>NER221011C007</t>
  </si>
  <si>
    <t>NER221012C005</t>
  </si>
  <si>
    <t>NER221012C004</t>
  </si>
  <si>
    <t>NER221013C027</t>
  </si>
  <si>
    <t>NER221013C026</t>
  </si>
  <si>
    <t>NER221014C014</t>
  </si>
  <si>
    <t>NER221014C013</t>
  </si>
  <si>
    <t>NER221017C009</t>
  </si>
  <si>
    <t>NER221017C008</t>
  </si>
  <si>
    <t>NER221018C019</t>
  </si>
  <si>
    <t>NER221018C018</t>
  </si>
  <si>
    <t>NER221019C008</t>
  </si>
  <si>
    <t>NER221019C007</t>
  </si>
  <si>
    <t>NER221020C004</t>
  </si>
  <si>
    <t>NER221020C003</t>
  </si>
  <si>
    <t>NER221021C007</t>
  </si>
  <si>
    <t>NER221021C006</t>
  </si>
  <si>
    <t>NER221024C005</t>
  </si>
  <si>
    <t>NER221024C008</t>
  </si>
  <si>
    <t>NER221025C010</t>
  </si>
  <si>
    <t>NER221026C014</t>
  </si>
  <si>
    <t>NER221026C013</t>
  </si>
  <si>
    <t>NER221027C013</t>
  </si>
  <si>
    <t>NER221027C012</t>
  </si>
  <si>
    <t>NER221028C007</t>
  </si>
  <si>
    <t>NER221031C016</t>
  </si>
  <si>
    <t>TAN221008C013</t>
  </si>
  <si>
    <t>HTJ221016S007</t>
  </si>
  <si>
    <t>JH221002Y011</t>
  </si>
  <si>
    <t>JH221009Y010</t>
  </si>
  <si>
    <t>APW221005J004</t>
  </si>
  <si>
    <t>CAI221006J011</t>
  </si>
  <si>
    <t>CAI221009S013</t>
  </si>
  <si>
    <t>AOY221019S051</t>
  </si>
  <si>
    <t>JH221026J007</t>
  </si>
  <si>
    <t>HTJ221003J014</t>
  </si>
  <si>
    <t>HTJ221005J002</t>
  </si>
  <si>
    <t>HTJ221015S027</t>
  </si>
  <si>
    <t>HTJ221019J001</t>
  </si>
  <si>
    <t>HTJ221021S032</t>
  </si>
  <si>
    <t>HTJ221022S019</t>
  </si>
  <si>
    <t>HTJ221029S001</t>
  </si>
  <si>
    <t>ZF221004J003</t>
  </si>
  <si>
    <t>RX221014J010</t>
  </si>
  <si>
    <t>WWY10221019J015</t>
  </si>
  <si>
    <t>TAN221021J000</t>
  </si>
  <si>
    <t>AOY221001J000</t>
  </si>
  <si>
    <t>AOY221002C001</t>
  </si>
  <si>
    <t>TAN221012J003</t>
  </si>
  <si>
    <t>AOY221015J039</t>
  </si>
  <si>
    <t>AOY221016J005</t>
  </si>
  <si>
    <t>AOY221017J014</t>
  </si>
  <si>
    <t>TAN221020J000</t>
  </si>
  <si>
    <t>TAN221023S021</t>
  </si>
  <si>
    <t>AOY221029J048</t>
  </si>
  <si>
    <t>VIP221006Y016</t>
  </si>
  <si>
    <t>VIP221012Y008</t>
  </si>
  <si>
    <t>VIP221028Y014</t>
  </si>
  <si>
    <t>RX221011J004</t>
  </si>
  <si>
    <t>WSK221008S005</t>
  </si>
  <si>
    <t>JUN221021S008</t>
  </si>
  <si>
    <t>SEI221027J030</t>
  </si>
  <si>
    <t>RRY221024J006</t>
  </si>
  <si>
    <t>MO221031J011</t>
  </si>
  <si>
    <t>JH221031S006</t>
  </si>
  <si>
    <t>HTJ221007J024</t>
  </si>
  <si>
    <t>HTJ221010J002</t>
  </si>
  <si>
    <t>ZF221015J020</t>
  </si>
  <si>
    <t>HTJ221015J009</t>
  </si>
  <si>
    <t>HTJ221021J033</t>
  </si>
  <si>
    <t>HTJ221007J002</t>
  </si>
  <si>
    <t>WWY10221020Y030</t>
  </si>
  <si>
    <t>WWY10221021Y017</t>
  </si>
  <si>
    <t>WWY10221021Y032</t>
  </si>
  <si>
    <t>WWY10221021Y031</t>
  </si>
  <si>
    <t>TAN221027J026</t>
  </si>
  <si>
    <t>KKD221011J004</t>
  </si>
  <si>
    <t>KKD221017S037</t>
  </si>
  <si>
    <t>KKD221016J004</t>
  </si>
  <si>
    <t>KKD221021J014</t>
  </si>
  <si>
    <t>KKD221022J043</t>
  </si>
  <si>
    <t>KKD221025J004</t>
  </si>
  <si>
    <t>KKD221026S003</t>
  </si>
  <si>
    <t>KKD221026J008</t>
  </si>
  <si>
    <t>KKD221026J002</t>
  </si>
  <si>
    <t>KKD221027J003</t>
  </si>
  <si>
    <t>KKD221028J037</t>
  </si>
  <si>
    <t>KKD221029S000</t>
  </si>
  <si>
    <t>KKD221030S002</t>
  </si>
  <si>
    <t>KKD221030S001</t>
  </si>
  <si>
    <t>KKD221031S003</t>
  </si>
  <si>
    <t>ASL221018S001</t>
  </si>
  <si>
    <t>ASL221026S040</t>
  </si>
  <si>
    <t>ASL221019S010</t>
  </si>
  <si>
    <t>168肖</t>
  </si>
  <si>
    <t>168X221019J041</t>
  </si>
  <si>
    <t>TAN221006J022</t>
  </si>
  <si>
    <t>FEI221009J012</t>
  </si>
  <si>
    <t>WWY10221012J040</t>
  </si>
  <si>
    <t>BS221021S001</t>
  </si>
  <si>
    <t>WWY10221013J017</t>
  </si>
  <si>
    <t>VIP221022Y008</t>
  </si>
  <si>
    <t>WWY10221018J028</t>
  </si>
  <si>
    <t>WWY10221024S035</t>
  </si>
  <si>
    <t>HTJ221020J023</t>
  </si>
  <si>
    <t>NER221028C006</t>
  </si>
  <si>
    <t>NER221031C015</t>
  </si>
  <si>
    <t>VIP221002Y003</t>
  </si>
  <si>
    <t>VIP221003Y009</t>
  </si>
  <si>
    <t>VIP221004Y006</t>
  </si>
  <si>
    <t>VIP221005Y007</t>
  </si>
  <si>
    <t>VIP221011Y015</t>
  </si>
  <si>
    <t>VIP221012Y009</t>
  </si>
  <si>
    <t>VIP221013Y031</t>
  </si>
  <si>
    <t>VIP221016Y010</t>
  </si>
  <si>
    <t>VIP221022Y007</t>
  </si>
  <si>
    <t>VIP221022Y014</t>
  </si>
  <si>
    <t>VIP221026Y010</t>
  </si>
  <si>
    <t>VIP221030Y011</t>
  </si>
  <si>
    <t>VIP221031Y004</t>
  </si>
  <si>
    <t>WWY10221014J002</t>
  </si>
  <si>
    <t>WWY10221020J000</t>
  </si>
  <si>
    <t>WWY10221025J003</t>
  </si>
  <si>
    <t>WWY10221028S002</t>
  </si>
  <si>
    <t>VIP221001Y006</t>
  </si>
  <si>
    <t>VIP221007Y022</t>
  </si>
  <si>
    <t>VIP221010Y004</t>
  </si>
  <si>
    <t>VIP221013Y032</t>
  </si>
  <si>
    <t>VIP221015Y001</t>
  </si>
  <si>
    <t>VIP221016Y013</t>
  </si>
  <si>
    <t>VIP221022Y012</t>
  </si>
  <si>
    <t>VIP221025Y020</t>
  </si>
  <si>
    <t>VIP221027Y018</t>
  </si>
  <si>
    <t>VIP221029Y013</t>
  </si>
  <si>
    <t>TAN221016J005</t>
  </si>
  <si>
    <t>ASL221031J029</t>
  </si>
  <si>
    <t>VIP221001Y009</t>
  </si>
  <si>
    <t>VIP221001Y010</t>
  </si>
  <si>
    <t>VIP221004Y009</t>
  </si>
  <si>
    <t>VIP221007Y012</t>
  </si>
  <si>
    <t>VIP221007Y013</t>
  </si>
  <si>
    <t>VIP221007Y019</t>
  </si>
  <si>
    <t>VIP221007Y021</t>
  </si>
  <si>
    <t>VIP221011Y018</t>
  </si>
  <si>
    <t>VIP221013Y034</t>
  </si>
  <si>
    <t>VIP221015Y004</t>
  </si>
  <si>
    <t>VIP221015Y005</t>
  </si>
  <si>
    <t>VIP221018Y026</t>
  </si>
  <si>
    <t>VIP221020Y010</t>
  </si>
  <si>
    <t>VIP221022Y001</t>
  </si>
  <si>
    <t>VIP221022Y002</t>
  </si>
  <si>
    <t>VIP221025Y014</t>
  </si>
  <si>
    <t>VIP221029Y016</t>
  </si>
  <si>
    <t>VIP221029Y017</t>
  </si>
  <si>
    <t>VIP221001Y008</t>
  </si>
  <si>
    <t>VIP221006Y015</t>
  </si>
  <si>
    <t>VIP221007Y014</t>
  </si>
  <si>
    <t>VIP221007Y020</t>
  </si>
  <si>
    <t>VIP221014Y021</t>
  </si>
  <si>
    <t>VIP221015Y003</t>
  </si>
  <si>
    <t>VIP221021Y014</t>
  </si>
  <si>
    <t>VIP221022Y003</t>
  </si>
  <si>
    <t>VIP221028Y017</t>
  </si>
  <si>
    <t>VIP221029Y014</t>
  </si>
  <si>
    <t>ASL221016J007</t>
  </si>
  <si>
    <t>VIP221007Y017</t>
  </si>
  <si>
    <t>VIP221015Y000</t>
  </si>
  <si>
    <t>VIP221021Y015</t>
  </si>
  <si>
    <t>VIP221028Y018</t>
  </si>
  <si>
    <t>AOY221001S005</t>
  </si>
  <si>
    <t>JH221001J014</t>
  </si>
  <si>
    <t>AOY221003S016</t>
  </si>
  <si>
    <t>AOY221004S003</t>
  </si>
  <si>
    <t>JH221010J009</t>
  </si>
  <si>
    <t>AOY221011S010</t>
  </si>
  <si>
    <t>AOY221012S028</t>
  </si>
  <si>
    <t>JH221014J001</t>
  </si>
  <si>
    <t>AOY221018S022</t>
  </si>
  <si>
    <t>AOY221018S007</t>
  </si>
  <si>
    <t>AOY221018S027</t>
  </si>
  <si>
    <t>AOY221017J013</t>
  </si>
  <si>
    <t>AOY221019S018</t>
  </si>
  <si>
    <t>AOY221020S005</t>
  </si>
  <si>
    <t>JH221020S002</t>
  </si>
  <si>
    <t>AOY221023S050</t>
  </si>
  <si>
    <t>AOY221025S013</t>
  </si>
  <si>
    <t>VIP221002Y002</t>
  </si>
  <si>
    <t>VIP221003Y010</t>
  </si>
  <si>
    <t>VIP221004Y010</t>
  </si>
  <si>
    <t>VIP221005Y006</t>
  </si>
  <si>
    <t>栗原</t>
  </si>
  <si>
    <t>VIP221007Y011</t>
  </si>
  <si>
    <t>VIP221011Y014</t>
  </si>
  <si>
    <t>VIP221013Y030</t>
  </si>
  <si>
    <t>VIP221014Y017</t>
  </si>
  <si>
    <t>VIP221016Y011</t>
  </si>
  <si>
    <t>VIP221018Y022</t>
  </si>
  <si>
    <t>VIP221019Y011</t>
  </si>
  <si>
    <t>VIP221021Y010</t>
  </si>
  <si>
    <t>VIP221022Y015</t>
  </si>
  <si>
    <t>VIP221025Y017</t>
  </si>
  <si>
    <t>VIP221026Y009</t>
  </si>
  <si>
    <t>VIP221027Y016</t>
  </si>
  <si>
    <t>VIP221028Y013</t>
  </si>
  <si>
    <t>VIP221030Y010</t>
  </si>
  <si>
    <t>VIP221031Y003</t>
  </si>
  <si>
    <t>TAN221011J003</t>
  </si>
  <si>
    <t>JH221005S010</t>
  </si>
  <si>
    <t>JH221018J012</t>
  </si>
  <si>
    <t>JH221028J001</t>
  </si>
  <si>
    <t>VIP221001Y007</t>
  </si>
  <si>
    <t>VIP221001Y011</t>
  </si>
  <si>
    <t>VIP221002Y000</t>
  </si>
  <si>
    <t>VIP221003Y006</t>
  </si>
  <si>
    <t>VIP221003Y007</t>
  </si>
  <si>
    <t>VIP221004Y008</t>
  </si>
  <si>
    <t>VIP221004Y007</t>
  </si>
  <si>
    <t>VIP221005Y009</t>
  </si>
  <si>
    <t>VIP221005Y010</t>
  </si>
  <si>
    <t>VIP221005Y008</t>
  </si>
  <si>
    <t>VIP221006Y019</t>
  </si>
  <si>
    <t>VIP221006Y020</t>
  </si>
  <si>
    <t>VIP221006Y018</t>
  </si>
  <si>
    <t>VIP221006Y014</t>
  </si>
  <si>
    <t>VIP221007Y008</t>
  </si>
  <si>
    <t>VIP221007Y010</t>
  </si>
  <si>
    <t>VIP221007Y015</t>
  </si>
  <si>
    <t>VIP221007Y016</t>
  </si>
  <si>
    <t>VIP221007Y018</t>
  </si>
  <si>
    <t>VIP221010Y005</t>
  </si>
  <si>
    <t>VIP221011Y017</t>
  </si>
  <si>
    <t>VIP221011Y016</t>
  </si>
  <si>
    <t>VIP221012Y011</t>
  </si>
  <si>
    <t>VIP221012Y012</t>
  </si>
  <si>
    <t>VIP221012Y010</t>
  </si>
  <si>
    <t>VIP221013Y033</t>
  </si>
  <si>
    <t>VIP221014Y022</t>
  </si>
  <si>
    <t>VIP221014Y020</t>
  </si>
  <si>
    <t>VIP221014Y019</t>
  </si>
  <si>
    <t>VIP221015Y002</t>
  </si>
  <si>
    <t>VIP221016Y014</t>
  </si>
  <si>
    <t>VIP221016Y015</t>
  </si>
  <si>
    <t>VIP221016Y016</t>
  </si>
  <si>
    <t>VIP221018Y025</t>
  </si>
  <si>
    <t>VIP221018Y024</t>
  </si>
  <si>
    <t>VIP221019Y014</t>
  </si>
  <si>
    <t>VIP221019Y013</t>
  </si>
  <si>
    <t>VIP221020Y009</t>
  </si>
  <si>
    <t>VIP221020Y008</t>
  </si>
  <si>
    <t>VIP221021Y013</t>
  </si>
  <si>
    <t>VIP221021Y011</t>
  </si>
  <si>
    <t>VIP221022Y004</t>
  </si>
  <si>
    <t>VIP221022Y006</t>
  </si>
  <si>
    <t>VIP221022Y010</t>
  </si>
  <si>
    <t>VIP221022Y011</t>
  </si>
  <si>
    <t>VIP221022Y013</t>
  </si>
  <si>
    <t>VIP221025Y013</t>
  </si>
  <si>
    <t>VIP221025Y019</t>
  </si>
  <si>
    <t>VIP221025Y015</t>
  </si>
  <si>
    <t>VIP221025Y016</t>
  </si>
  <si>
    <t>VIP221027Y019</t>
  </si>
  <si>
    <t>VIP221027Y017</t>
  </si>
  <si>
    <t>VIP221028Y015</t>
  </si>
  <si>
    <t>VIP221028Y016</t>
  </si>
  <si>
    <t>VIP221029Y015</t>
  </si>
  <si>
    <t>VIP221029Y018</t>
  </si>
  <si>
    <t>VIP221030Y008</t>
  </si>
  <si>
    <t>VIP221031Y006</t>
  </si>
  <si>
    <t>VIP221031Y005</t>
  </si>
  <si>
    <t>VIP221003Y008</t>
  </si>
  <si>
    <t>VIP221006Y017</t>
  </si>
  <si>
    <t>VIP221010Y006</t>
  </si>
  <si>
    <t>VIP221014Y018</t>
  </si>
  <si>
    <t>VIP221017Y005</t>
  </si>
  <si>
    <t>VIP221017Y004</t>
  </si>
  <si>
    <t>VIP221018Y023</t>
  </si>
  <si>
    <t>VIP221019Y012</t>
  </si>
  <si>
    <t>VIP221020Y007</t>
  </si>
  <si>
    <t>VIP221021Y012</t>
  </si>
  <si>
    <t>VIP221022Y005</t>
  </si>
  <si>
    <t>VIP221025Y018</t>
  </si>
  <si>
    <t>VIP221002Y001</t>
  </si>
  <si>
    <t>VIP221007Y009</t>
  </si>
  <si>
    <t>VIP221016Y012</t>
  </si>
  <si>
    <t>VIP221022Y009</t>
  </si>
  <si>
    <t>VIP221030Y009</t>
  </si>
  <si>
    <t>VIP221027Y020</t>
  </si>
  <si>
    <t>HTJ221007J031</t>
  </si>
  <si>
    <t>HTJ221011J000</t>
  </si>
  <si>
    <t>HTJ221015S032</t>
  </si>
  <si>
    <t>HTJ221015S028</t>
  </si>
  <si>
    <t>HTJ221024S013</t>
  </si>
  <si>
    <t>NER221025C012</t>
  </si>
  <si>
    <t>SEI221027S024</t>
  </si>
  <si>
    <t>SEI221014J001</t>
  </si>
  <si>
    <t>AOY221016C041</t>
  </si>
  <si>
    <t>KKD221016J006</t>
  </si>
  <si>
    <t>KKD221023J004</t>
  </si>
  <si>
    <t>KKD221028J000</t>
  </si>
  <si>
    <t>KKD221028J021</t>
  </si>
  <si>
    <t>AOY221030C049</t>
  </si>
  <si>
    <t>KKD221030S038</t>
  </si>
  <si>
    <t>KKD221030J019</t>
  </si>
  <si>
    <t>KKD221031S021</t>
  </si>
  <si>
    <t>TAN221026J020</t>
  </si>
  <si>
    <t>CAI221015S017</t>
  </si>
  <si>
    <t>HTJ221003J011</t>
  </si>
  <si>
    <t>HTJ221015J022</t>
  </si>
  <si>
    <t>HTJ221015J000</t>
  </si>
  <si>
    <t>AOY221001S006</t>
  </si>
  <si>
    <t>樱华轻旅</t>
  </si>
  <si>
    <t>陈强</t>
  </si>
  <si>
    <t>YHQL221019C006</t>
  </si>
  <si>
    <t>JS221018S036</t>
  </si>
  <si>
    <t>HTJ221014J010</t>
  </si>
  <si>
    <t>HTJ221014J011</t>
  </si>
  <si>
    <t>HTJ221015J024</t>
  </si>
  <si>
    <t>KKD221014S000</t>
  </si>
  <si>
    <t>KKD221015J002</t>
  </si>
  <si>
    <t>KKD221018J000</t>
  </si>
  <si>
    <t>KKD221021J042</t>
  </si>
  <si>
    <t>KKD221024J022</t>
  </si>
  <si>
    <t>KKD221026J021</t>
  </si>
  <si>
    <t>KKD221026S044</t>
  </si>
  <si>
    <t>KKD221027S002</t>
  </si>
  <si>
    <t>WWY10221003J011</t>
  </si>
  <si>
    <t>VIP221031Y007</t>
  </si>
  <si>
    <t>WWY10221001J019</t>
  </si>
  <si>
    <t>AOY221002J002</t>
  </si>
  <si>
    <t>AOY221003S002</t>
  </si>
  <si>
    <t>YKT221003J013</t>
  </si>
  <si>
    <t>WWY10221006J003</t>
  </si>
  <si>
    <t>WWY10221007J029</t>
  </si>
  <si>
    <t>HTJ221014J025</t>
  </si>
  <si>
    <t>AOY221015S006</t>
  </si>
  <si>
    <t>AOY221017C006</t>
  </si>
  <si>
    <t>AOY221020J015</t>
  </si>
  <si>
    <t>WWY10221021J001</t>
  </si>
  <si>
    <t>WWY10221027J003</t>
  </si>
  <si>
    <t>AOY221025J008</t>
  </si>
  <si>
    <t>AOY221028C002</t>
  </si>
  <si>
    <t>AOY221030S004</t>
  </si>
  <si>
    <t>AOY221030S005</t>
  </si>
  <si>
    <t>HTJ221015S030</t>
  </si>
  <si>
    <t>HTJ221016S006</t>
  </si>
  <si>
    <t>JH221026C009</t>
  </si>
  <si>
    <t>TAN221016S005</t>
  </si>
  <si>
    <t>AOY221001S004</t>
  </si>
  <si>
    <t>AOY221005C015</t>
  </si>
  <si>
    <t>AOY221006S016</t>
  </si>
  <si>
    <t>JH221006S012</t>
  </si>
  <si>
    <t>AOY221007C006</t>
  </si>
  <si>
    <t>JH221007J014</t>
  </si>
  <si>
    <t>JH221007J009</t>
  </si>
  <si>
    <t>AOY221009C008</t>
  </si>
  <si>
    <t>AOY221009S008</t>
  </si>
  <si>
    <t>AOY221013S025</t>
  </si>
  <si>
    <t>AOY221013C004</t>
  </si>
  <si>
    <t>JH221015S010</t>
  </si>
  <si>
    <t>AOY221016C025</t>
  </si>
  <si>
    <t>AOY221018C003</t>
  </si>
  <si>
    <t>JH221019J052</t>
  </si>
  <si>
    <t>JH221025S000</t>
  </si>
  <si>
    <t>PPY221026J020</t>
  </si>
  <si>
    <t>AOY221029S023</t>
  </si>
  <si>
    <t>JH221019D511</t>
  </si>
  <si>
    <t>HTJ221025S018</t>
  </si>
  <si>
    <t>one221016D628</t>
  </si>
  <si>
    <t>AOY221023J018</t>
  </si>
  <si>
    <t>高停茶水别</t>
  </si>
  <si>
    <t>WSK221011Y039</t>
  </si>
  <si>
    <t>OTA</t>
  </si>
  <si>
    <t>OTA221001D305</t>
  </si>
  <si>
    <t>OTA221001D306</t>
  </si>
  <si>
    <t>HTJ221102J015</t>
  </si>
  <si>
    <t>OTA221001D307</t>
  </si>
  <si>
    <t>HZSD221003J007</t>
  </si>
  <si>
    <t>HUAWEI221009Y013</t>
  </si>
  <si>
    <t>WA221010Y011</t>
  </si>
  <si>
    <t>CAI221011Y021</t>
  </si>
  <si>
    <t>CAI221011Y022</t>
  </si>
  <si>
    <t>CAI221011Y023</t>
  </si>
  <si>
    <t>CAI221011Y024</t>
  </si>
  <si>
    <t>天马国际</t>
  </si>
  <si>
    <t>TM221011J007</t>
  </si>
  <si>
    <t>TM221011J009</t>
  </si>
  <si>
    <t>KKD221012J023</t>
  </si>
  <si>
    <t>AOY221012J002</t>
  </si>
  <si>
    <t>JUN221012J026</t>
  </si>
  <si>
    <t>JUN221012J025</t>
  </si>
  <si>
    <t>AOY221014S003</t>
  </si>
  <si>
    <t>CAI221014Y016</t>
  </si>
  <si>
    <t>CAI221014S000</t>
  </si>
  <si>
    <t>FEI221016D521</t>
  </si>
  <si>
    <t>TAN221016J000</t>
  </si>
  <si>
    <t>ZF221016J038</t>
  </si>
  <si>
    <t>KKD221017S001</t>
  </si>
  <si>
    <t>VIP221019Y015</t>
  </si>
  <si>
    <t>KKD221020J021</t>
  </si>
  <si>
    <t>PENG221021J016</t>
  </si>
  <si>
    <t>FEI221021J022</t>
  </si>
  <si>
    <t>HUAWEI221023Y014</t>
  </si>
  <si>
    <t>PENG221025S017</t>
  </si>
  <si>
    <t>JUN221026D324</t>
  </si>
  <si>
    <t>RRY221026C000</t>
  </si>
  <si>
    <t>KKD221028J046</t>
  </si>
  <si>
    <t>HTJ221029S002</t>
  </si>
  <si>
    <t>RUN221030Y017</t>
  </si>
  <si>
    <t>KKD221030S022</t>
  </si>
  <si>
    <t>ㄇ</t>
  </si>
  <si>
    <t>邱日向本社交接</t>
  </si>
  <si>
    <t>蔡可出勤</t>
  </si>
  <si>
    <t>10月出勤</t>
  </si>
  <si>
    <t>马哥考斯特</t>
  </si>
  <si>
    <t>n社远足请求</t>
  </si>
  <si>
    <t>刘line</t>
  </si>
  <si>
    <t>邱line</t>
  </si>
  <si>
    <t>10-26缺10-26</t>
  </si>
  <si>
    <t>7-17丁祎</t>
  </si>
  <si>
    <t>6-15缺</t>
  </si>
  <si>
    <t>10-26缺</t>
  </si>
  <si>
    <t>7702見積</t>
  </si>
  <si>
    <t>丁祎包车</t>
  </si>
  <si>
    <t>备份后台</t>
  </si>
  <si>
    <t>Lt10-22</t>
  </si>
  <si>
    <t>本社周末轮值</t>
  </si>
  <si>
    <t>飞</t>
  </si>
  <si>
    <t>墨</t>
  </si>
  <si>
    <t>搬送次数</t>
  </si>
  <si>
    <t>ykt马</t>
  </si>
  <si>
    <t>出单得分</t>
  </si>
  <si>
    <t>ykt杨</t>
  </si>
  <si>
    <t>ykt龚</t>
  </si>
  <si>
    <t>ykt墨</t>
  </si>
  <si>
    <t>ykt崔</t>
  </si>
  <si>
    <t>黄包车</t>
  </si>
  <si>
    <t>黄接送机</t>
  </si>
  <si>
    <t>包车丁祎</t>
  </si>
  <si>
    <t>包车管</t>
  </si>
  <si>
    <t>umaya清</t>
  </si>
  <si>
    <t>サコム清</t>
  </si>
  <si>
    <t>接送机邱</t>
  </si>
  <si>
    <t>ap接送机</t>
  </si>
  <si>
    <t>天马清</t>
  </si>
  <si>
    <t>YKT</t>
  </si>
  <si>
    <t>国葬润</t>
  </si>
  <si>
    <t>国葬邱</t>
  </si>
  <si>
    <t>轻油车</t>
  </si>
  <si>
    <t>油电混车</t>
  </si>
  <si>
    <t>需要处理</t>
  </si>
  <si>
    <t>邱 包车</t>
  </si>
  <si>
    <t>翔  line</t>
  </si>
  <si>
    <t>谭or who搬送</t>
  </si>
  <si>
    <t>1.金大田13-24line不可，动用搬送的翔</t>
  </si>
  <si>
    <t>汽油车</t>
  </si>
  <si>
    <t>孔7-26 23号休息</t>
  </si>
  <si>
    <t>8-17 金大天</t>
  </si>
  <si>
    <t>6-15 孙</t>
  </si>
  <si>
    <t>2.金大田和孙秋野可以顶替line，孔圣军还未答复</t>
  </si>
  <si>
    <t>翔 6-16 原孔</t>
  </si>
  <si>
    <t>3.如果孔圣军答复22日可以7--26，则23日6-16换为翔</t>
  </si>
  <si>
    <t>飞总14-26</t>
  </si>
  <si>
    <t>4.飞总参与14--26，搬送要调整</t>
  </si>
  <si>
    <t xml:space="preserve">6-15孙  </t>
  </si>
  <si>
    <t>翔8-24</t>
  </si>
  <si>
    <t>邹姐  amazing</t>
  </si>
  <si>
    <t>许冲谈话</t>
  </si>
  <si>
    <t>18日交7716(要相谈)</t>
  </si>
  <si>
    <t>VIP220901Y008</t>
  </si>
  <si>
    <t>AOY220901J012</t>
  </si>
  <si>
    <t>VIP220901Y009</t>
  </si>
  <si>
    <t>HTJ220904J004</t>
  </si>
  <si>
    <t>NER220901C002</t>
  </si>
  <si>
    <t>DL220908C012</t>
  </si>
  <si>
    <t>NER220901C003</t>
  </si>
  <si>
    <t>AOY220914J022</t>
  </si>
  <si>
    <t>NER220901C004</t>
  </si>
  <si>
    <t>AOY220915C023</t>
  </si>
  <si>
    <t>JH220901D415</t>
  </si>
  <si>
    <t>AOY220922C018</t>
  </si>
  <si>
    <t>KAI220901Y007</t>
  </si>
  <si>
    <t>AOY220924C019</t>
  </si>
  <si>
    <t>TAN220924J010</t>
  </si>
  <si>
    <t>VIP220901Y010</t>
  </si>
  <si>
    <t>AOY220926C013</t>
  </si>
  <si>
    <t>AOY220901C004</t>
  </si>
  <si>
    <t>AOY220928S005</t>
  </si>
  <si>
    <t>馬場田信治</t>
  </si>
  <si>
    <t>VIP220901Y011</t>
  </si>
  <si>
    <t>HTJ220903S001</t>
  </si>
  <si>
    <t>APW220901J003</t>
  </si>
  <si>
    <t>HUAWEI220918C013</t>
  </si>
  <si>
    <t>VIP220901Y012</t>
  </si>
  <si>
    <t>HTJ220925S003</t>
  </si>
  <si>
    <t>売上</t>
  </si>
  <si>
    <t>NER220901C005</t>
  </si>
  <si>
    <t>TLS220925Y000</t>
  </si>
  <si>
    <t>売上4小时包车</t>
  </si>
  <si>
    <t>NER220901C006</t>
  </si>
  <si>
    <t>JS220924D403</t>
  </si>
  <si>
    <t>这是9/24的单子？</t>
  </si>
  <si>
    <t>NER220901C007</t>
  </si>
  <si>
    <t>HTJ220927J004</t>
  </si>
  <si>
    <t>FEI220901J015</t>
  </si>
  <si>
    <t>AOY220914S015</t>
  </si>
  <si>
    <t>VIP220902Y024</t>
  </si>
  <si>
    <t>VIP220902Y023</t>
  </si>
  <si>
    <t>AOY220924J003</t>
  </si>
  <si>
    <t>NER220902C014</t>
  </si>
  <si>
    <t>TLS220918J004</t>
  </si>
  <si>
    <t>NER220902C016</t>
  </si>
  <si>
    <t>TLS220921S005</t>
  </si>
  <si>
    <t>NER220902C018</t>
  </si>
  <si>
    <t>AOY220923C019</t>
  </si>
  <si>
    <t>VIP220902Y021</t>
  </si>
  <si>
    <t>PENG220925J007</t>
  </si>
  <si>
    <t>VIP220902Y022</t>
  </si>
  <si>
    <t>HTJ220918J006</t>
  </si>
  <si>
    <t>VIP220902Y020</t>
  </si>
  <si>
    <t>HTJ220918J002</t>
  </si>
  <si>
    <t>VIP220902Y019</t>
  </si>
  <si>
    <t>AOY220922S015</t>
  </si>
  <si>
    <t>AOY220902C013</t>
  </si>
  <si>
    <t>AOY220930C004</t>
  </si>
  <si>
    <t>NER220902C013</t>
  </si>
  <si>
    <t>HTJ220929S013</t>
  </si>
  <si>
    <t>NER220902C015</t>
  </si>
  <si>
    <t>AGI220928Y000</t>
  </si>
  <si>
    <t>NER220902C017</t>
  </si>
  <si>
    <t>APW220928Y008</t>
  </si>
  <si>
    <t>VIP220903Y002</t>
  </si>
  <si>
    <t>JZ220929Y008</t>
  </si>
  <si>
    <t>VIP220903Y005</t>
  </si>
  <si>
    <t>AOY220930C003</t>
  </si>
  <si>
    <t>VIP220903Y006</t>
  </si>
  <si>
    <t>WA220903Y000</t>
  </si>
  <si>
    <t>VIP220903Y004</t>
  </si>
  <si>
    <t>AOY220903S014</t>
  </si>
  <si>
    <t>TLS220903S013</t>
  </si>
  <si>
    <t>TLS220903S014</t>
  </si>
  <si>
    <t>VIP220903Y001</t>
  </si>
  <si>
    <t>VIP220903Y003</t>
  </si>
  <si>
    <t>HTJ220903J000</t>
  </si>
  <si>
    <t>WWY10220903J001</t>
  </si>
  <si>
    <t>VIP220904Y010</t>
  </si>
  <si>
    <t>VIP220904Y011</t>
  </si>
  <si>
    <t>HUAWEI220904Y002</t>
  </si>
  <si>
    <t>VIP220904Y009</t>
  </si>
  <si>
    <t>AOY220904J018</t>
  </si>
  <si>
    <t>HZSD220904S007</t>
  </si>
  <si>
    <t>VIP220904Y008</t>
  </si>
  <si>
    <t>HTJ220904J000</t>
  </si>
  <si>
    <t>HTJ220904J001</t>
  </si>
  <si>
    <t>YKT220904S001</t>
  </si>
  <si>
    <t>VIP220905Y015</t>
  </si>
  <si>
    <t>VIP220905Y016</t>
  </si>
  <si>
    <t>NER220905C007</t>
  </si>
  <si>
    <t>NER220905C009</t>
  </si>
  <si>
    <t>NER220905C011</t>
  </si>
  <si>
    <t>VIP220905Y014</t>
  </si>
  <si>
    <t>AOY220905C019</t>
  </si>
  <si>
    <t>VIP220905Y013</t>
  </si>
  <si>
    <t>VIP220905Y012</t>
  </si>
  <si>
    <t>NER220905C006</t>
  </si>
  <si>
    <t>NER220905C008</t>
  </si>
  <si>
    <t>NER220905C010</t>
  </si>
  <si>
    <t>MO220905J004</t>
  </si>
  <si>
    <t>HTJ220906Y005</t>
  </si>
  <si>
    <t>VIP220906Y011</t>
  </si>
  <si>
    <t>VIP220906Y012</t>
  </si>
  <si>
    <t>NER220906C001</t>
  </si>
  <si>
    <t>NER220906C005</t>
  </si>
  <si>
    <t>NER220906C007</t>
  </si>
  <si>
    <t>VIP220906Y010</t>
  </si>
  <si>
    <t>AOY220906S020</t>
  </si>
  <si>
    <t>WWY10220906S026</t>
  </si>
  <si>
    <t>VIP220906Y009</t>
  </si>
  <si>
    <t>VIP220906Y008</t>
  </si>
  <si>
    <t>umaya</t>
  </si>
  <si>
    <t>UMY220906J015</t>
  </si>
  <si>
    <t>平井</t>
  </si>
  <si>
    <t>JS220906J006</t>
  </si>
  <si>
    <t>NER220906C000</t>
  </si>
  <si>
    <t>NER220906C002</t>
  </si>
  <si>
    <t>NER220906C006</t>
  </si>
  <si>
    <t>AOY220907S024</t>
  </si>
  <si>
    <t>VIP220907Y024</t>
  </si>
  <si>
    <t>VIP220907Y025</t>
  </si>
  <si>
    <t>NER220907C004</t>
  </si>
  <si>
    <t>NER220907C018</t>
  </si>
  <si>
    <t>NER220907C002</t>
  </si>
  <si>
    <t>UMY220907D417</t>
  </si>
  <si>
    <t>VIP220907Y023</t>
  </si>
  <si>
    <t>VIP220907Y022</t>
  </si>
  <si>
    <t>HZSD220907J014</t>
  </si>
  <si>
    <t>VIP220907Y021</t>
  </si>
  <si>
    <t>NER220907C003</t>
  </si>
  <si>
    <t>NER220907C017</t>
  </si>
  <si>
    <t>NER220907C019</t>
  </si>
  <si>
    <t>VIP220908Y009</t>
  </si>
  <si>
    <t>VIP220908Y010</t>
  </si>
  <si>
    <t>NER220907C000</t>
  </si>
  <si>
    <t>NER220908C005</t>
  </si>
  <si>
    <t>JS220908C007</t>
  </si>
  <si>
    <t>VIP220908Y008</t>
  </si>
  <si>
    <t>道旅</t>
  </si>
  <si>
    <t>HZSD220908S023</t>
  </si>
  <si>
    <t>VIP220908Y007</t>
  </si>
  <si>
    <t>KKD220908S002</t>
  </si>
  <si>
    <t>VIP220908Y006</t>
  </si>
  <si>
    <t>赛亚老师</t>
  </si>
  <si>
    <t>SY220908J027</t>
  </si>
  <si>
    <t>NER220907C020</t>
  </si>
  <si>
    <t>NER220907C001</t>
  </si>
  <si>
    <t>NER220908C004</t>
  </si>
  <si>
    <t>VIP220909Y018</t>
  </si>
  <si>
    <t>NER220909C012</t>
  </si>
  <si>
    <t>NER220909C014</t>
  </si>
  <si>
    <t>NER220909C016</t>
  </si>
  <si>
    <t>SEI220909Y008</t>
  </si>
  <si>
    <t>VIP220909Y019</t>
  </si>
  <si>
    <t>VIP220909Y020</t>
  </si>
  <si>
    <t>AOY220909S013</t>
  </si>
  <si>
    <t>APW220909C001</t>
  </si>
  <si>
    <t>VIP220909Y021</t>
  </si>
  <si>
    <t>VIP220909Y022</t>
  </si>
  <si>
    <t>WWY10220909C004</t>
  </si>
  <si>
    <t>NER220909C011</t>
  </si>
  <si>
    <t>NER220909C013</t>
  </si>
  <si>
    <t>NER220909C015</t>
  </si>
  <si>
    <t>HTJ220910S015</t>
  </si>
  <si>
    <t>VIP220910Y003</t>
  </si>
  <si>
    <t>VIP220910Y004</t>
  </si>
  <si>
    <t>VIP220910Y005</t>
  </si>
  <si>
    <t>HTJ220910S016</t>
  </si>
  <si>
    <t>VIP220910Y002</t>
  </si>
  <si>
    <t>JS220910Y002</t>
  </si>
  <si>
    <t>AOY220909S018</t>
  </si>
  <si>
    <t>VIP220910Y000</t>
  </si>
  <si>
    <t>VIP220910Y001</t>
  </si>
  <si>
    <t>UMY220910S003</t>
  </si>
  <si>
    <t>YKT220910J006</t>
  </si>
  <si>
    <t>RRY220911S005</t>
  </si>
  <si>
    <t>VIP220911Y003</t>
  </si>
  <si>
    <t>VIP220911Y004</t>
  </si>
  <si>
    <t>FEI220911D201</t>
  </si>
  <si>
    <t>UMY220911S016</t>
  </si>
  <si>
    <t>VIP220911Y002</t>
  </si>
  <si>
    <t>HTJ220911S007</t>
  </si>
  <si>
    <t>VIP220911Y001</t>
  </si>
  <si>
    <t>ASL220911J014</t>
  </si>
  <si>
    <t>VIP220912Y003</t>
  </si>
  <si>
    <t>VIP220912Y004</t>
  </si>
  <si>
    <t>NER220912C006</t>
  </si>
  <si>
    <t>NER220912C008</t>
  </si>
  <si>
    <t>NER220912C010</t>
  </si>
  <si>
    <t>YKT220912D207</t>
  </si>
  <si>
    <t>VIP220912Y002</t>
  </si>
  <si>
    <t>TAN220911S000</t>
  </si>
  <si>
    <t>VIP220912Y001</t>
  </si>
  <si>
    <t>VIP220912Y000</t>
  </si>
  <si>
    <t>YKT220912J009</t>
  </si>
  <si>
    <t>AOY220912J014</t>
  </si>
  <si>
    <t>NER220912C005</t>
  </si>
  <si>
    <t>NER220912C007</t>
  </si>
  <si>
    <t>NER220912C009</t>
  </si>
  <si>
    <t>VIP220913Y025</t>
  </si>
  <si>
    <t>VIP220913Y026</t>
  </si>
  <si>
    <t>NER220913C017</t>
  </si>
  <si>
    <t>NER220913C019</t>
  </si>
  <si>
    <t>NER220913C021</t>
  </si>
  <si>
    <t>YKT220913D405</t>
  </si>
  <si>
    <t>SKM220914D411</t>
  </si>
  <si>
    <t>VIP220913Y024</t>
  </si>
  <si>
    <t>VIP220913Y023</t>
  </si>
  <si>
    <t>VIP220913Y022</t>
  </si>
  <si>
    <t>NER220913C016</t>
  </si>
  <si>
    <t>NER220913C018</t>
  </si>
  <si>
    <t>NER220913C020</t>
  </si>
  <si>
    <t>YKT220914S008</t>
  </si>
  <si>
    <t>VIP220914Y036</t>
  </si>
  <si>
    <t>VIP220914Y037</t>
  </si>
  <si>
    <t>NER220914C028</t>
  </si>
  <si>
    <t>NER220914C030</t>
  </si>
  <si>
    <t>NER220914C032</t>
  </si>
  <si>
    <t>AOY220914S008</t>
  </si>
  <si>
    <t>AOY220914S018</t>
  </si>
  <si>
    <t>WWY10220914Y003</t>
  </si>
  <si>
    <t>VIP220914Y035</t>
  </si>
  <si>
    <t>YKT220914S001</t>
  </si>
  <si>
    <t>VIP220914Y034</t>
  </si>
  <si>
    <t>VIP220914Y033</t>
  </si>
  <si>
    <t>NER220914C027</t>
  </si>
  <si>
    <t>NER220914C029</t>
  </si>
  <si>
    <t>NER220914C031</t>
  </si>
  <si>
    <t>HTJ220914Y012</t>
  </si>
  <si>
    <t>HTJ220915Y013</t>
  </si>
  <si>
    <t>VIP220915Y041</t>
  </si>
  <si>
    <t>VIP220915Y042</t>
  </si>
  <si>
    <t>NER220915C044</t>
  </si>
  <si>
    <t>NER220915C046</t>
  </si>
  <si>
    <t>NER220915C048</t>
  </si>
  <si>
    <t>AOY220915C025</t>
  </si>
  <si>
    <t>BS220915Y006</t>
  </si>
  <si>
    <t>VIP220915Y040</t>
  </si>
  <si>
    <t>KKD220915J002</t>
  </si>
  <si>
    <t>VIP220915Y039</t>
  </si>
  <si>
    <t>VIP220915Y038</t>
  </si>
  <si>
    <t>NER220915C043</t>
  </si>
  <si>
    <t>NER220915C045</t>
  </si>
  <si>
    <t>NER220915C047</t>
  </si>
  <si>
    <t>AOY220916C011</t>
  </si>
  <si>
    <t>AOY220916C012</t>
  </si>
  <si>
    <t>AOY220916S024</t>
  </si>
  <si>
    <t>STM220916S008</t>
  </si>
  <si>
    <t>KAI220916Y105</t>
  </si>
  <si>
    <t>VIP220916Y060</t>
  </si>
  <si>
    <t>VIP220916Y059</t>
  </si>
  <si>
    <t>RRY220916J000</t>
  </si>
  <si>
    <t>RRY220916J001</t>
  </si>
  <si>
    <t>RRY220916J002</t>
  </si>
  <si>
    <t>NER220916C050</t>
  </si>
  <si>
    <t>NER220916C052</t>
  </si>
  <si>
    <t>NER220916C054</t>
  </si>
  <si>
    <t>MO220916S009</t>
  </si>
  <si>
    <t>VIP220916Y057</t>
  </si>
  <si>
    <t>VIP220916Y058</t>
  </si>
  <si>
    <t>RRY220916J003</t>
  </si>
  <si>
    <t>VIP220916Y056</t>
  </si>
  <si>
    <t>VIP220916Y055</t>
  </si>
  <si>
    <t>AOY220916C026</t>
  </si>
  <si>
    <t>NER220916C049</t>
  </si>
  <si>
    <t>NER220916C051</t>
  </si>
  <si>
    <t>NER220916C053</t>
  </si>
  <si>
    <t>YKT220916D507</t>
  </si>
  <si>
    <t>VIP220917Y005</t>
  </si>
  <si>
    <t>VIP220917Y006</t>
  </si>
  <si>
    <t>VIP220917Y007</t>
  </si>
  <si>
    <t>VIP220917Y004</t>
  </si>
  <si>
    <t>AOY220917S027</t>
  </si>
  <si>
    <t>VIP220917Y002</t>
  </si>
  <si>
    <t>VIP220917Y003</t>
  </si>
  <si>
    <t>APW220917J025</t>
  </si>
  <si>
    <t>BS220917S007</t>
  </si>
  <si>
    <t>YKT220917J009</t>
  </si>
  <si>
    <t>BS220917J009</t>
  </si>
  <si>
    <t>KKD220917J012</t>
  </si>
  <si>
    <t>オウガ．ジャパン株式会社</t>
  </si>
  <si>
    <t>oppo220917J000</t>
  </si>
  <si>
    <t>KAI220918Y002</t>
  </si>
  <si>
    <t>VIP220918Y011</t>
  </si>
  <si>
    <t>VIP220918Y012</t>
  </si>
  <si>
    <t>VIP220918Y013</t>
  </si>
  <si>
    <t>VIP220918Y010</t>
  </si>
  <si>
    <t>APW220918S000</t>
  </si>
  <si>
    <t>HTJ220918J004</t>
  </si>
  <si>
    <t>SKM220918S013</t>
  </si>
  <si>
    <t>HTJ220918J005</t>
  </si>
  <si>
    <t>AOY220916C013</t>
  </si>
  <si>
    <t>AOY220916C014</t>
  </si>
  <si>
    <t>VIP220918Y008</t>
  </si>
  <si>
    <t>VIP220918Y009</t>
  </si>
  <si>
    <t>HTJ220918J007</t>
  </si>
  <si>
    <t>TLS220918J012</t>
  </si>
  <si>
    <t>YKT220918D608</t>
  </si>
  <si>
    <t>APW220918Y026</t>
  </si>
  <si>
    <t>HTJ220918J001</t>
  </si>
  <si>
    <t>HTJ220918J003</t>
  </si>
  <si>
    <t>HTJ220918J014</t>
  </si>
  <si>
    <t>ASL220919S015</t>
  </si>
  <si>
    <t>KAI220918Y003</t>
  </si>
  <si>
    <t>VIP220919Y012</t>
  </si>
  <si>
    <t>VIP220919Y013</t>
  </si>
  <si>
    <t>RRY220919S005</t>
  </si>
  <si>
    <t>RRY220919S006</t>
  </si>
  <si>
    <t>RRY220919S007</t>
  </si>
  <si>
    <t>HTJ220919D414</t>
  </si>
  <si>
    <t>VIP220919Y011</t>
  </si>
  <si>
    <t>TLS220919D513</t>
  </si>
  <si>
    <t>HTJ220919C000</t>
  </si>
  <si>
    <t>RRY220916J004</t>
  </si>
  <si>
    <t>VIP220919Y010</t>
  </si>
  <si>
    <t>VIP220920Y007</t>
  </si>
  <si>
    <t>VIP220920Y008</t>
  </si>
  <si>
    <t>NER220920C016</t>
  </si>
  <si>
    <t>NER220920C017</t>
  </si>
  <si>
    <t>NER220920C018</t>
  </si>
  <si>
    <t>VIP220920Y006</t>
  </si>
  <si>
    <t>VIP220920Y005</t>
  </si>
  <si>
    <t>VIP220920Y004</t>
  </si>
  <si>
    <t>NER220920C009</t>
  </si>
  <si>
    <t>NER220920C010</t>
  </si>
  <si>
    <t>NER220920C011</t>
  </si>
  <si>
    <t>HUAWEI220921Y000</t>
  </si>
  <si>
    <t>VIP220921Y009</t>
  </si>
  <si>
    <t>VIP220921Y010</t>
  </si>
  <si>
    <t>NER220921C001</t>
  </si>
  <si>
    <t>NER220921C003</t>
  </si>
  <si>
    <t>NER220921C005</t>
  </si>
  <si>
    <t>HTJ220921D415</t>
  </si>
  <si>
    <t>VIP220921Y008</t>
  </si>
  <si>
    <t>HTJ220921C017</t>
  </si>
  <si>
    <t>VIP220921Y007</t>
  </si>
  <si>
    <t>VIP220921Y006</t>
  </si>
  <si>
    <t>WWY10220921J013</t>
  </si>
  <si>
    <t>NER220921C000</t>
  </si>
  <si>
    <t>NER220921C002</t>
  </si>
  <si>
    <t>NER220921C004</t>
  </si>
  <si>
    <t>VIP220922Y010</t>
  </si>
  <si>
    <t>VIP220922Y009</t>
  </si>
  <si>
    <t>NER220922C001</t>
  </si>
  <si>
    <t>NER220922C003</t>
  </si>
  <si>
    <t>NER220922C005</t>
  </si>
  <si>
    <t>VIP220922Y007</t>
  </si>
  <si>
    <t>VIP220922Y008</t>
  </si>
  <si>
    <t>VIP220922Y006</t>
  </si>
  <si>
    <t>HTJ220922S018</t>
  </si>
  <si>
    <t>VIP220922Y011</t>
  </si>
  <si>
    <t>NER220922C000</t>
  </si>
  <si>
    <t>NER220922C002</t>
  </si>
  <si>
    <t>NER220922C004</t>
  </si>
  <si>
    <t>JH220922J000</t>
  </si>
  <si>
    <t>VIP220923Y008</t>
  </si>
  <si>
    <t>VIP220923Y009</t>
  </si>
  <si>
    <t>VIP220923Y010</t>
  </si>
  <si>
    <t>VIP220923Y007</t>
  </si>
  <si>
    <t>VIP220923Y005</t>
  </si>
  <si>
    <t>VIP220923Y006</t>
  </si>
  <si>
    <t>AOY220923J018</t>
  </si>
  <si>
    <t>HTJ220923J067</t>
  </si>
  <si>
    <t>HTJ220923J016</t>
  </si>
  <si>
    <t>VIP220924Y003</t>
  </si>
  <si>
    <t>VIP220924Y004</t>
  </si>
  <si>
    <t>VIP220924Y005</t>
  </si>
  <si>
    <t>VIP220924Y002</t>
  </si>
  <si>
    <t>高停住宿别</t>
  </si>
  <si>
    <t>AOY220924J002</t>
  </si>
  <si>
    <t>AOY220924S020</t>
  </si>
  <si>
    <t>VIP220924Y000</t>
  </si>
  <si>
    <t>VIP220924Y001</t>
  </si>
  <si>
    <t>TAN220924J000</t>
  </si>
  <si>
    <t>HZSD220924J066</t>
  </si>
  <si>
    <t>AOY220925S020</t>
  </si>
  <si>
    <t>VIP220925Y008</t>
  </si>
  <si>
    <t>VIP220925Y009</t>
  </si>
  <si>
    <t>HUAWEI220925Y000</t>
  </si>
  <si>
    <t>VIP220925Y006</t>
  </si>
  <si>
    <t>AOY220925J012</t>
  </si>
  <si>
    <t>WWY10220925S011</t>
  </si>
  <si>
    <t>XY220925J022</t>
  </si>
  <si>
    <t>VIP220925Y007</t>
  </si>
  <si>
    <t>HTJ220925J002</t>
  </si>
  <si>
    <t>XY220925J012</t>
  </si>
  <si>
    <t>AOY220924J004</t>
  </si>
  <si>
    <t>VIP220926Y019</t>
  </si>
  <si>
    <t>VIP220926Y020</t>
  </si>
  <si>
    <t>NER220926C011</t>
  </si>
  <si>
    <t>NER220926C012</t>
  </si>
  <si>
    <t>NER220926C015</t>
  </si>
  <si>
    <t>HTJ220926D306</t>
  </si>
  <si>
    <t>TM220926D715</t>
  </si>
  <si>
    <t>テクノ・イノベーション</t>
  </si>
  <si>
    <t>TK220928D504</t>
  </si>
  <si>
    <t>VIP220926Y018</t>
  </si>
  <si>
    <t>VIP220926Y017</t>
  </si>
  <si>
    <t>VIP220926Y016</t>
  </si>
  <si>
    <t>WSK220926J068</t>
  </si>
  <si>
    <t>WSK220926J069</t>
  </si>
  <si>
    <t>NER220926C010</t>
  </si>
  <si>
    <t>NER220926C013</t>
  </si>
  <si>
    <t>NER220926C014</t>
  </si>
  <si>
    <t>VIP220927Y030</t>
  </si>
  <si>
    <t>VIP220927Y031</t>
  </si>
  <si>
    <t>NER220927C022</t>
  </si>
  <si>
    <t>NER220927C024</t>
  </si>
  <si>
    <t>NER220927C026</t>
  </si>
  <si>
    <t>PPY220927D803</t>
  </si>
  <si>
    <t>PPY220927J001</t>
  </si>
  <si>
    <t>HTJ220927Y007</t>
  </si>
  <si>
    <t>AOY220927S014</t>
  </si>
  <si>
    <t>VIP220927Y029</t>
  </si>
  <si>
    <t>WWY10220927C013</t>
  </si>
  <si>
    <t>WWY10220927C014</t>
  </si>
  <si>
    <t>AOY220927J004</t>
  </si>
  <si>
    <t>VIP220927Y028</t>
  </si>
  <si>
    <t>SEI220927J002</t>
  </si>
  <si>
    <t>VIP220927Y027</t>
  </si>
  <si>
    <t>NER220927C021</t>
  </si>
  <si>
    <t>NER220927C023</t>
  </si>
  <si>
    <t>NER220927C025</t>
  </si>
  <si>
    <t>TK220927J012</t>
  </si>
  <si>
    <t>VIP220928Y041</t>
  </si>
  <si>
    <t>VIP220928Y042</t>
  </si>
  <si>
    <t>NER220928C033</t>
  </si>
  <si>
    <t>NER220928C035</t>
  </si>
  <si>
    <t>NER220928C037</t>
  </si>
  <si>
    <t>AGILITY</t>
  </si>
  <si>
    <t>VIP220928Y040</t>
  </si>
  <si>
    <t>AOY220928J001</t>
  </si>
  <si>
    <t>HTJ220928J003</t>
  </si>
  <si>
    <t>VIP220928Y039</t>
  </si>
  <si>
    <t>WSK220928C000</t>
  </si>
  <si>
    <t>VIP220928Y038</t>
  </si>
  <si>
    <t>NER220928C032</t>
  </si>
  <si>
    <t>NER220928C034</t>
  </si>
  <si>
    <t>NER220928C036</t>
  </si>
  <si>
    <t>QIU220928J009</t>
  </si>
  <si>
    <t>WWY10220929S012</t>
  </si>
  <si>
    <t>VIP220929Y052</t>
  </si>
  <si>
    <t>VIP220929Y053</t>
  </si>
  <si>
    <t>NER220929C044</t>
  </si>
  <si>
    <t>NER220929C046</t>
  </si>
  <si>
    <t>NER220929C048</t>
  </si>
  <si>
    <t>JH220929S004</t>
  </si>
  <si>
    <t>WWY10220929C011</t>
  </si>
  <si>
    <t>VIP220929Y051</t>
  </si>
  <si>
    <t>AOY220929C003</t>
  </si>
  <si>
    <t>WWY10220929C016</t>
  </si>
  <si>
    <t>WWY10220929C017</t>
  </si>
  <si>
    <t>AOY220929J002</t>
  </si>
  <si>
    <t>APW220929J014</t>
  </si>
  <si>
    <t>WSK220929S070</t>
  </si>
  <si>
    <t>WSK220929S071</t>
  </si>
  <si>
    <t>VIP220929Y050</t>
  </si>
  <si>
    <t>VIP220929Y049</t>
  </si>
  <si>
    <t>NER220929C043</t>
  </si>
  <si>
    <t>NER220929C045</t>
  </si>
  <si>
    <t>NER220929C047</t>
  </si>
  <si>
    <t>FG220926J008</t>
  </si>
  <si>
    <t>VIP220930Y065</t>
  </si>
  <si>
    <t>AOY220930S002</t>
  </si>
  <si>
    <t>VIP220930Y064</t>
  </si>
  <si>
    <t>NER220930C055</t>
  </si>
  <si>
    <t>NER220930C057</t>
  </si>
  <si>
    <t>NER220930C059</t>
  </si>
  <si>
    <t>HYQ220930Y005</t>
  </si>
  <si>
    <t>VIP220930Y062</t>
  </si>
  <si>
    <t>VIP220930Y063</t>
  </si>
  <si>
    <t>JH220930Y011</t>
  </si>
  <si>
    <t>VIP220930Y061</t>
  </si>
  <si>
    <t>AOY220930C005</t>
  </si>
  <si>
    <t>AOY220930C015</t>
  </si>
  <si>
    <t>KKD220930J003</t>
  </si>
  <si>
    <t>VIP220930Y060</t>
  </si>
  <si>
    <t>HTJ220930S017</t>
  </si>
  <si>
    <t>STM220930J001</t>
  </si>
  <si>
    <t>NER220930C054</t>
  </si>
  <si>
    <t>NER220930C056</t>
  </si>
  <si>
    <t>NER220930C058</t>
  </si>
  <si>
    <t>AOY220930J000</t>
  </si>
  <si>
    <t>kkday做请求</t>
  </si>
  <si>
    <t>邹姐酒店</t>
  </si>
  <si>
    <t>nearme请求</t>
  </si>
  <si>
    <t>7710etc确认</t>
  </si>
  <si>
    <t>取消KKDAY</t>
  </si>
  <si>
    <t>排Line</t>
  </si>
  <si>
    <t>刘邱本社营业</t>
  </si>
  <si>
    <t>整备士报名</t>
  </si>
  <si>
    <t>8月出勤发单</t>
  </si>
  <si>
    <t>油卡确认</t>
  </si>
  <si>
    <t>邱营业</t>
  </si>
  <si>
    <t>　　　　　　　　　　　　　　　　　　　　　　　　　　　　　　　　　　　　　　　　　　　　　　　　　　　　　　　</t>
  </si>
  <si>
    <t>Umaya</t>
  </si>
  <si>
    <t xml:space="preserve"> 张磊</t>
  </si>
  <si>
    <t xml:space="preserve"> 接机</t>
  </si>
  <si>
    <t>見積</t>
  </si>
  <si>
    <t>网约</t>
  </si>
  <si>
    <t>Line</t>
  </si>
  <si>
    <t>固定</t>
  </si>
  <si>
    <t>数据变动原因</t>
  </si>
  <si>
    <t>6月份</t>
  </si>
  <si>
    <t>6月粗利润</t>
  </si>
  <si>
    <t>6月毛利润</t>
  </si>
  <si>
    <t>7月粗利润</t>
  </si>
  <si>
    <t>7月毛利润</t>
  </si>
  <si>
    <t>异动原因</t>
  </si>
  <si>
    <t>unito</t>
  </si>
  <si>
    <t>青山国际教育学院</t>
  </si>
  <si>
    <t>青株</t>
  </si>
  <si>
    <t>张律师</t>
  </si>
  <si>
    <t>Hill-Top</t>
  </si>
  <si>
    <t>JCM</t>
  </si>
  <si>
    <t>名古屋大地</t>
  </si>
  <si>
    <t>盛大</t>
  </si>
  <si>
    <t>赛亚</t>
  </si>
  <si>
    <t>サーコム・ジャパン</t>
  </si>
  <si>
    <t>国旅</t>
  </si>
  <si>
    <t>综研</t>
  </si>
  <si>
    <t>エアトリ丁祎</t>
  </si>
  <si>
    <t>SEIKOWORLE</t>
  </si>
  <si>
    <t>イートラベル</t>
  </si>
  <si>
    <t>ABK学館</t>
  </si>
  <si>
    <t xml:space="preserve">丽星观光
</t>
  </si>
  <si>
    <t>其他</t>
  </si>
  <si>
    <t>line</t>
  </si>
  <si>
    <t>校车</t>
  </si>
  <si>
    <t>补7月遗漏</t>
  </si>
  <si>
    <t>WAB</t>
  </si>
  <si>
    <t>KKD220801S005</t>
  </si>
  <si>
    <t>VIP220801Y015</t>
  </si>
  <si>
    <t>VIP220801Y016</t>
  </si>
  <si>
    <t>NER220801C007</t>
  </si>
  <si>
    <t>NER220801C009</t>
  </si>
  <si>
    <t>NER220801C011</t>
  </si>
  <si>
    <t>KKD220801S000</t>
  </si>
  <si>
    <t>VIP220801Y014</t>
  </si>
  <si>
    <t>VIP220801Y013</t>
  </si>
  <si>
    <t>AOY220801C036</t>
  </si>
  <si>
    <t>VIP220801Y012</t>
  </si>
  <si>
    <t>NER220801C006</t>
  </si>
  <si>
    <t>NER220801C008</t>
  </si>
  <si>
    <t>NER220801C010</t>
  </si>
  <si>
    <t>VIP220802Y010</t>
  </si>
  <si>
    <t>VIP220802Y011</t>
  </si>
  <si>
    <t>NER220802C002</t>
  </si>
  <si>
    <t>NER220802C004</t>
  </si>
  <si>
    <t>NER220802C006</t>
  </si>
  <si>
    <t>AOY220802S037</t>
  </si>
  <si>
    <t>VIP220802Y009</t>
  </si>
  <si>
    <t>JH220802Y006</t>
  </si>
  <si>
    <t>VIP220802Y008</t>
  </si>
  <si>
    <t>VIP220802Y007</t>
  </si>
  <si>
    <t>NER220802C001</t>
  </si>
  <si>
    <t>NER220802C003</t>
  </si>
  <si>
    <t>NER220802C005</t>
  </si>
  <si>
    <t>KKD220802J013</t>
  </si>
  <si>
    <t>MIE220802C021</t>
  </si>
  <si>
    <t>木村MIE客人</t>
  </si>
  <si>
    <t>UMY220803D204</t>
  </si>
  <si>
    <t>高速停車住宿別</t>
  </si>
  <si>
    <t>VIP220803Y009</t>
  </si>
  <si>
    <t>VIP220803Y010</t>
  </si>
  <si>
    <t>NER220803C001</t>
  </si>
  <si>
    <t>NER220803C003</t>
  </si>
  <si>
    <t>NER220803C005</t>
  </si>
  <si>
    <t>KKD220803S013</t>
  </si>
  <si>
    <t>KKD220803S014</t>
  </si>
  <si>
    <t>SEI220803S009</t>
  </si>
  <si>
    <t>RRY220803S017</t>
  </si>
  <si>
    <t>DL220803S014</t>
  </si>
  <si>
    <t>VIP220803Y008</t>
  </si>
  <si>
    <t>FG220803Y000</t>
  </si>
  <si>
    <t>HUI220803S022</t>
  </si>
  <si>
    <t>TAN220727J024</t>
  </si>
  <si>
    <t>JH220803S018</t>
  </si>
  <si>
    <t>VIP220803Y007</t>
  </si>
  <si>
    <t>KKD220803J011</t>
  </si>
  <si>
    <t>ASL220803J011</t>
  </si>
  <si>
    <t>KKD220803J012</t>
  </si>
  <si>
    <t>VIP220803Y006</t>
  </si>
  <si>
    <t>KKD220803J015</t>
  </si>
  <si>
    <t>KKD220803J016</t>
  </si>
  <si>
    <t>KKD220803J022</t>
  </si>
  <si>
    <t>NER220803C000</t>
  </si>
  <si>
    <t>NER220803C002</t>
  </si>
  <si>
    <t>NER220803C004</t>
  </si>
  <si>
    <t>FEI220803D1200</t>
  </si>
  <si>
    <t>VIP220804Y010</t>
  </si>
  <si>
    <t>VIP220804Y011</t>
  </si>
  <si>
    <t>NER220804C002</t>
  </si>
  <si>
    <t>NER220804C004</t>
  </si>
  <si>
    <t>NER220804C006</t>
  </si>
  <si>
    <t>FG220804Y001</t>
  </si>
  <si>
    <t>VIP220804Y009</t>
  </si>
  <si>
    <t>KKD220804S017</t>
  </si>
  <si>
    <t>KKD220804S014</t>
  </si>
  <si>
    <t>VIP220804Y008</t>
  </si>
  <si>
    <t>KKD220804J000</t>
  </si>
  <si>
    <t>VIP220804Y007</t>
  </si>
  <si>
    <t>黄偉</t>
  </si>
  <si>
    <t>KKD220804J016</t>
  </si>
  <si>
    <t>NER220804C001</t>
  </si>
  <si>
    <t>NER220804C003</t>
  </si>
  <si>
    <t>NER220804C005</t>
  </si>
  <si>
    <t>SEI220805S015</t>
  </si>
  <si>
    <t>KKD220805S001</t>
  </si>
  <si>
    <t>VIP220805Y014</t>
  </si>
  <si>
    <t>FG220805S016</t>
  </si>
  <si>
    <t>VIP220805Y013</t>
  </si>
  <si>
    <t>NER220805C004</t>
  </si>
  <si>
    <t>NER220805C006</t>
  </si>
  <si>
    <t>NER220805C008</t>
  </si>
  <si>
    <t>TAN220805D2107</t>
  </si>
  <si>
    <t>KKD220805S019</t>
  </si>
  <si>
    <t>VIP220805Y011</t>
  </si>
  <si>
    <t>VIP220805Y012</t>
  </si>
  <si>
    <t>KKD220805J020</t>
  </si>
  <si>
    <t>LC220805J017</t>
  </si>
  <si>
    <t>良辰旅行社</t>
  </si>
  <si>
    <t>KKD220805S002</t>
  </si>
  <si>
    <t>VIP220805Y010</t>
  </si>
  <si>
    <t>WWY10220805J012</t>
  </si>
  <si>
    <t>VIP220805Y009</t>
  </si>
  <si>
    <t>NER220805C003</t>
  </si>
  <si>
    <t>NER220805C005</t>
  </si>
  <si>
    <t>NER220805C007</t>
  </si>
  <si>
    <t>VIP220806Y004</t>
  </si>
  <si>
    <t>VIP220806Y005</t>
  </si>
  <si>
    <t>VIP220806Y006</t>
  </si>
  <si>
    <t>VIP220806Y003</t>
  </si>
  <si>
    <t>LC220806S018</t>
  </si>
  <si>
    <t>VIP220806Y001</t>
  </si>
  <si>
    <t>VIP220806Y002</t>
  </si>
  <si>
    <t>FG220806S017</t>
  </si>
  <si>
    <t>YKT220806J008</t>
  </si>
  <si>
    <t>HUAWEI220807Y012</t>
  </si>
  <si>
    <t>VIP220807Y002</t>
  </si>
  <si>
    <t>VIP220807Y003</t>
  </si>
  <si>
    <t>WWY10220807S013</t>
  </si>
  <si>
    <t>WSK220807S009</t>
  </si>
  <si>
    <t>VIP220807Y001</t>
  </si>
  <si>
    <t>VIP220807Y000</t>
  </si>
  <si>
    <t>VIP220808Y007</t>
  </si>
  <si>
    <t>VIP220808Y008</t>
  </si>
  <si>
    <t>VIP220808Y006</t>
  </si>
  <si>
    <t>PPY220808C000</t>
  </si>
  <si>
    <t>WWY10220808S000</t>
  </si>
  <si>
    <t>VIP220808Y005</t>
  </si>
  <si>
    <t>VIP220808Y004</t>
  </si>
  <si>
    <t>AOY220808J001</t>
  </si>
  <si>
    <t>ZQL220808J018</t>
  </si>
  <si>
    <t>VIP220809Y006</t>
  </si>
  <si>
    <t>VIP220809Y007</t>
  </si>
  <si>
    <t>VIP220809Y005</t>
  </si>
  <si>
    <t>VIP220809Y004</t>
  </si>
  <si>
    <t>VIP220809Y003</t>
  </si>
  <si>
    <t>WSK220810S003</t>
  </si>
  <si>
    <t>VIP220810Y014</t>
  </si>
  <si>
    <t>PPY220810S000</t>
  </si>
  <si>
    <t>VIP220810Y013</t>
  </si>
  <si>
    <t>WSK220810S002</t>
  </si>
  <si>
    <t>SEI220810D1001</t>
  </si>
  <si>
    <t>VIP220810Y011</t>
  </si>
  <si>
    <t>VIP220810Y012</t>
  </si>
  <si>
    <t>VIP220810Y010</t>
  </si>
  <si>
    <t>AOY220810C002</t>
  </si>
  <si>
    <t>SEI220810S003</t>
  </si>
  <si>
    <t>VIP220810Y009</t>
  </si>
  <si>
    <t>AOY220811S001</t>
  </si>
  <si>
    <t>VIP220810Y008</t>
  </si>
  <si>
    <t>VIP220811Y015</t>
  </si>
  <si>
    <t>VIP220811Y016</t>
  </si>
  <si>
    <t>VIP220811Y017</t>
  </si>
  <si>
    <t>VIP220812Y023</t>
  </si>
  <si>
    <t>VIP220812Y022</t>
  </si>
  <si>
    <t>VIP220812Y020</t>
  </si>
  <si>
    <t>VIP220812Y021</t>
  </si>
  <si>
    <t>UMY220812D1000</t>
  </si>
  <si>
    <t>VIP220812Y019</t>
  </si>
  <si>
    <t>ASL220812J000</t>
  </si>
  <si>
    <t>VIP220812Y018</t>
  </si>
  <si>
    <t>KKD220812S057</t>
  </si>
  <si>
    <t>VIP220813Y027</t>
  </si>
  <si>
    <t>VIP220813Y028</t>
  </si>
  <si>
    <t>VIP220813Y029</t>
  </si>
  <si>
    <t>VIP220813Y026</t>
  </si>
  <si>
    <t>FEI220812C012</t>
  </si>
  <si>
    <t>VIP220813Y024</t>
  </si>
  <si>
    <t>VIP220813Y025</t>
  </si>
  <si>
    <t>HTJ220813J001</t>
  </si>
  <si>
    <t>AOY220813S001</t>
  </si>
  <si>
    <t>HTJ220813S000</t>
  </si>
  <si>
    <t>XY220813C004</t>
  </si>
  <si>
    <t>HTJ220813J002</t>
  </si>
  <si>
    <t>HrieTaxiJapan</t>
  </si>
  <si>
    <t>AOY220814S002</t>
  </si>
  <si>
    <t>ASL220814S002</t>
  </si>
  <si>
    <t>VIP220814Y032</t>
  </si>
  <si>
    <t>VIP220814Y033</t>
  </si>
  <si>
    <t>ASL220814S003</t>
  </si>
  <si>
    <t>FAN220814D1100</t>
  </si>
  <si>
    <t>TAN220814D808</t>
  </si>
  <si>
    <t>WSK220814J000</t>
  </si>
  <si>
    <t>JH220814J004</t>
  </si>
  <si>
    <t>VIP220814Y031</t>
  </si>
  <si>
    <t>VIP220814Y030</t>
  </si>
  <si>
    <t>TAN220814J005</t>
  </si>
  <si>
    <t>HTJ220814J003</t>
  </si>
  <si>
    <t>VIP220815Y009</t>
  </si>
  <si>
    <t>VIP220815Y010</t>
  </si>
  <si>
    <t>NER220815C001</t>
  </si>
  <si>
    <t>NER220815C003</t>
  </si>
  <si>
    <t>NER220815C005</t>
  </si>
  <si>
    <t>HTJ220815J000</t>
  </si>
  <si>
    <t>HTJ220815J001</t>
  </si>
  <si>
    <t>VIP220815Y008</t>
  </si>
  <si>
    <t>VIP220815Y007</t>
  </si>
  <si>
    <t>VIP220815Y006</t>
  </si>
  <si>
    <t>NER220815C000</t>
  </si>
  <si>
    <t>NER220815C002</t>
  </si>
  <si>
    <t>NER220815C004</t>
  </si>
  <si>
    <t>HTJ220816S005</t>
  </si>
  <si>
    <t>HTJ220816S006</t>
  </si>
  <si>
    <t>VIP220816Y019</t>
  </si>
  <si>
    <t>VIP220816Y020</t>
  </si>
  <si>
    <t>NER220816C012</t>
  </si>
  <si>
    <t>NER220816C014</t>
  </si>
  <si>
    <t>NER220816C016</t>
  </si>
  <si>
    <t>VIP220816Y018</t>
  </si>
  <si>
    <t>VIP220816Y017</t>
  </si>
  <si>
    <t>VIP220816Y021</t>
  </si>
  <si>
    <t>NER220816C011</t>
  </si>
  <si>
    <t>NER220816C013</t>
  </si>
  <si>
    <t>NER220816C015</t>
  </si>
  <si>
    <t>AOY220817S005</t>
  </si>
  <si>
    <t>VIP220817Y025</t>
  </si>
  <si>
    <t>VIP220817Y026</t>
  </si>
  <si>
    <t>NER220817C028</t>
  </si>
  <si>
    <t>NER220817C030</t>
  </si>
  <si>
    <t>NER220817C032</t>
  </si>
  <si>
    <t>VIP220817Y024</t>
  </si>
  <si>
    <t>VIP220817Y023</t>
  </si>
  <si>
    <t>TAN220817J005</t>
  </si>
  <si>
    <t>VIP220817Y022</t>
  </si>
  <si>
    <t>UMY220817J003</t>
  </si>
  <si>
    <t>TM220817J006</t>
  </si>
  <si>
    <t>NER220817C027</t>
  </si>
  <si>
    <t>NER220817C029</t>
  </si>
  <si>
    <t>NER220817C031</t>
  </si>
  <si>
    <t>SEI220818S000</t>
  </si>
  <si>
    <t>VIP220818Y042</t>
  </si>
  <si>
    <t>VIP220818Y043</t>
  </si>
  <si>
    <t>NER220818C034</t>
  </si>
  <si>
    <t>NER220818C036</t>
  </si>
  <si>
    <t>NER220818C038</t>
  </si>
  <si>
    <t>ASL220818S000</t>
  </si>
  <si>
    <t>APW220818D302</t>
  </si>
  <si>
    <t>AOY220818J000</t>
  </si>
  <si>
    <t>VIP220818Y041</t>
  </si>
  <si>
    <t>KKD220818S001</t>
  </si>
  <si>
    <t>VIP220818Y040</t>
  </si>
  <si>
    <t>VIP220818Y039</t>
  </si>
  <si>
    <t>NER220818C033</t>
  </si>
  <si>
    <t>NER220818C035</t>
  </si>
  <si>
    <t>NER220818C037</t>
  </si>
  <si>
    <t>VIP220819Y055</t>
  </si>
  <si>
    <t>VIP220819Y054</t>
  </si>
  <si>
    <t>NER220819C045</t>
  </si>
  <si>
    <t>NER220819C047</t>
  </si>
  <si>
    <t>NER220819C049</t>
  </si>
  <si>
    <t>VIP220819Y052</t>
  </si>
  <si>
    <t>VIP220819Y053</t>
  </si>
  <si>
    <t>VIP220819Y051</t>
  </si>
  <si>
    <t>KKD220819S011</t>
  </si>
  <si>
    <t>VIP220819Y050</t>
  </si>
  <si>
    <t>AOY220819C001</t>
  </si>
  <si>
    <t>NER220819C044</t>
  </si>
  <si>
    <t>NER220819C046</t>
  </si>
  <si>
    <t>NER220819C048</t>
  </si>
  <si>
    <t>HZSD220820S003</t>
  </si>
  <si>
    <t>VIP220820Y007</t>
  </si>
  <si>
    <t>VIP220820Y008</t>
  </si>
  <si>
    <t>VIP220820Y009</t>
  </si>
  <si>
    <t>WA220820Y010</t>
  </si>
  <si>
    <t>VIP220820Y006</t>
  </si>
  <si>
    <t>AOY220820S002</t>
  </si>
  <si>
    <t>VIP220820Y004</t>
  </si>
  <si>
    <t>VIP220820Y005</t>
  </si>
  <si>
    <t>KKD220820S000</t>
  </si>
  <si>
    <t>AOY220820C003</t>
  </si>
  <si>
    <t>HTJ220820S004</t>
  </si>
  <si>
    <t>YKT220820J009</t>
  </si>
  <si>
    <t>VIP220821Y008</t>
  </si>
  <si>
    <t>VIP220821Y009</t>
  </si>
  <si>
    <t>JH220821S010</t>
  </si>
  <si>
    <t>UMY220821D204</t>
  </si>
  <si>
    <t>YKT220821D711</t>
  </si>
  <si>
    <t>VIP220821Y007</t>
  </si>
  <si>
    <t>VIP220821Y006</t>
  </si>
  <si>
    <t>APW220821J000</t>
  </si>
  <si>
    <t>APW220821J001</t>
  </si>
  <si>
    <t>AOY220822C018</t>
  </si>
  <si>
    <t>VIP220822Y009</t>
  </si>
  <si>
    <t>VIP220822Y010</t>
  </si>
  <si>
    <t>NER220822C001</t>
  </si>
  <si>
    <t>NER220822C003</t>
  </si>
  <si>
    <t>NER220822C005</t>
  </si>
  <si>
    <t>VIP220822Y008</t>
  </si>
  <si>
    <t>VIP220822Y007</t>
  </si>
  <si>
    <t>VIP220822Y006</t>
  </si>
  <si>
    <t>JPGG220822J012</t>
  </si>
  <si>
    <t>JPGG220822J013</t>
  </si>
  <si>
    <t>NER220822C000</t>
  </si>
  <si>
    <t>NER220822C002</t>
  </si>
  <si>
    <t>NER220822C004</t>
  </si>
  <si>
    <t>VIP220823Y008</t>
  </si>
  <si>
    <t>VIP220823Y009</t>
  </si>
  <si>
    <t>NER220823C001</t>
  </si>
  <si>
    <t>NER220823C003</t>
  </si>
  <si>
    <t>NER220823C004</t>
  </si>
  <si>
    <t>JS220823D302</t>
  </si>
  <si>
    <t>JPGG220823D214</t>
  </si>
  <si>
    <t>VIP220823Y007</t>
  </si>
  <si>
    <t>SEI220823S011</t>
  </si>
  <si>
    <t>AOY220823C019</t>
  </si>
  <si>
    <t>VIP220823Y006</t>
  </si>
  <si>
    <t>VIP220823Y010</t>
  </si>
  <si>
    <t>NER220823C000</t>
  </si>
  <si>
    <t>NER220823C002</t>
  </si>
  <si>
    <t>NER220823C005</t>
  </si>
  <si>
    <t>YKT220823J010</t>
  </si>
  <si>
    <t>AOY220824S020</t>
  </si>
  <si>
    <t>VIP220824Y009</t>
  </si>
  <si>
    <t>VIP220824Y010</t>
  </si>
  <si>
    <t>NER220824C001</t>
  </si>
  <si>
    <t>NER220824C003</t>
  </si>
  <si>
    <t>NER220824C005</t>
  </si>
  <si>
    <t>VIP220824Y008</t>
  </si>
  <si>
    <t>RUN220824S011</t>
  </si>
  <si>
    <t>並木潤</t>
  </si>
  <si>
    <t>VIP220824Y007</t>
  </si>
  <si>
    <t>VIP220824Y006</t>
  </si>
  <si>
    <t>NER220824C000</t>
  </si>
  <si>
    <t>NER220824C002</t>
  </si>
  <si>
    <t>NER220824C004</t>
  </si>
  <si>
    <t>VIP220825Y009</t>
  </si>
  <si>
    <t>VIP220825Y010</t>
  </si>
  <si>
    <t>NER220825C001</t>
  </si>
  <si>
    <t>NER220825C003</t>
  </si>
  <si>
    <t>NER220825C005</t>
  </si>
  <si>
    <t>VIP220825Y008</t>
  </si>
  <si>
    <t>WWY10220825J017</t>
  </si>
  <si>
    <t>TAN220825S006</t>
  </si>
  <si>
    <t>VIP220825Y007</t>
  </si>
  <si>
    <t>VIP220825Y006</t>
  </si>
  <si>
    <t>NER220825C000</t>
  </si>
  <si>
    <t>NER220825C002</t>
  </si>
  <si>
    <t>NER220825C004</t>
  </si>
  <si>
    <t>WSK220826S000</t>
  </si>
  <si>
    <t>VIP220826Y011</t>
  </si>
  <si>
    <t>VIP220826Y008</t>
  </si>
  <si>
    <t>NER220826C001</t>
  </si>
  <si>
    <t>NER220826C003</t>
  </si>
  <si>
    <t>NER220826C005</t>
  </si>
  <si>
    <t>VIP220826Y009</t>
  </si>
  <si>
    <t>VIP220826Y010</t>
  </si>
  <si>
    <t>YKT220826S014</t>
  </si>
  <si>
    <t>VIP220826Y007</t>
  </si>
  <si>
    <t>VIP220826Y006</t>
  </si>
  <si>
    <t>HTJ220826J008</t>
  </si>
  <si>
    <t>NER220826C000</t>
  </si>
  <si>
    <t>NER220826C002</t>
  </si>
  <si>
    <t>NER220826C004</t>
  </si>
  <si>
    <t>VIP220827Y015</t>
  </si>
  <si>
    <t>VIP220827Y016</t>
  </si>
  <si>
    <t>VIP220827Y017</t>
  </si>
  <si>
    <t>VIP220827Y014</t>
  </si>
  <si>
    <t>VIP220827Y012</t>
  </si>
  <si>
    <t>VIP220827Y013</t>
  </si>
  <si>
    <t>UMY220827J001</t>
  </si>
  <si>
    <t>HTJ220827S016</t>
  </si>
  <si>
    <t>ZQL220827J021</t>
  </si>
  <si>
    <t>APW220828C000</t>
  </si>
  <si>
    <t>APW220828C001</t>
  </si>
  <si>
    <t>VIP220828Y006</t>
  </si>
  <si>
    <t>VIP220828Y007</t>
  </si>
  <si>
    <t>HUAWEI220827Y011</t>
  </si>
  <si>
    <t>VIP220828Y005</t>
  </si>
  <si>
    <t>AOY220828J015</t>
  </si>
  <si>
    <t>VIP220828Y004</t>
  </si>
  <si>
    <t>HZSD220828J004</t>
  </si>
  <si>
    <t>HZSD220828J005</t>
  </si>
  <si>
    <t>JS220828J009</t>
  </si>
  <si>
    <t>VIP220828Y002</t>
  </si>
  <si>
    <t>HUAWEI220829Y012</t>
  </si>
  <si>
    <t>VIP220828Y001</t>
  </si>
  <si>
    <t>NER220829C010</t>
  </si>
  <si>
    <t>NER220829C012</t>
  </si>
  <si>
    <t>NER220829C014</t>
  </si>
  <si>
    <t>VIP220828Y000</t>
  </si>
  <si>
    <t>AOY220829J015</t>
  </si>
  <si>
    <t>TAN220829J007</t>
  </si>
  <si>
    <t>VIP220828Y003</t>
  </si>
  <si>
    <t>AOY220829C016</t>
  </si>
  <si>
    <t>VIP220829Y008</t>
  </si>
  <si>
    <t>NER220829C009</t>
  </si>
  <si>
    <t>NER220829C011</t>
  </si>
  <si>
    <t>NER220829C013</t>
  </si>
  <si>
    <t>SEI220829J011</t>
  </si>
  <si>
    <t>VIP220830Y003</t>
  </si>
  <si>
    <t>VIP220830Y004</t>
  </si>
  <si>
    <t>NER220830C006</t>
  </si>
  <si>
    <t>NER220830C008</t>
  </si>
  <si>
    <t>NER220830C010</t>
  </si>
  <si>
    <t>UMY220830Y002</t>
  </si>
  <si>
    <t>AOY220830S017</t>
  </si>
  <si>
    <t>VIP220830Y002</t>
  </si>
  <si>
    <t>AOY220830J003</t>
  </si>
  <si>
    <t>VIP220830Y001</t>
  </si>
  <si>
    <t>VIP220830Y000</t>
  </si>
  <si>
    <t>AOY220830C016</t>
  </si>
  <si>
    <t>NER220830C005</t>
  </si>
  <si>
    <t>NER220830C007</t>
  </si>
  <si>
    <t>NER220830C009</t>
  </si>
  <si>
    <t>VIP220831Y012</t>
  </si>
  <si>
    <t>VIP220831Y013</t>
  </si>
  <si>
    <t>NER220830C004</t>
  </si>
  <si>
    <t>AOY220831S010</t>
  </si>
  <si>
    <t>VIP220831Y011</t>
  </si>
  <si>
    <t>AOY220831S017</t>
  </si>
  <si>
    <t>VIP220831Y010</t>
  </si>
  <si>
    <t>VIP220831Y009</t>
  </si>
  <si>
    <t>YKT220831J000</t>
  </si>
  <si>
    <t>NER220830C003</t>
  </si>
  <si>
    <t>ASL220831J002</t>
  </si>
  <si>
    <t>VIP220727Y010</t>
  </si>
  <si>
    <t>KKD220727J028</t>
  </si>
  <si>
    <t>KKD220727J000</t>
  </si>
  <si>
    <t>KKD220727J001</t>
  </si>
  <si>
    <t>VIP220727Y009</t>
  </si>
  <si>
    <t>NER220727C003</t>
  </si>
  <si>
    <t>NER220727C005</t>
  </si>
  <si>
    <t>NER220727C007</t>
  </si>
  <si>
    <t>KKD220727J002</t>
  </si>
  <si>
    <t>VIP220728Y027</t>
  </si>
  <si>
    <t>VIP220728Y026</t>
  </si>
  <si>
    <t>NER220728C018</t>
  </si>
  <si>
    <t>NER220728C020</t>
  </si>
  <si>
    <t>NER220728C022</t>
  </si>
  <si>
    <t>ET220728J000</t>
  </si>
  <si>
    <t>AOY220728J014</t>
  </si>
  <si>
    <t>JS220728Y000</t>
  </si>
  <si>
    <t>JH220728D204</t>
  </si>
  <si>
    <t>VIP220728Y025</t>
  </si>
  <si>
    <t>DL220728J001</t>
  </si>
  <si>
    <t>WWY10220728Y006</t>
  </si>
  <si>
    <t>VIP220728Y024</t>
  </si>
  <si>
    <t>KKD220728J000</t>
  </si>
  <si>
    <t>KKD220728J001</t>
  </si>
  <si>
    <t>VIP220728Y023</t>
  </si>
  <si>
    <t>UMY220728J007</t>
  </si>
  <si>
    <t>NER220728C017</t>
  </si>
  <si>
    <t>NER220728C019</t>
  </si>
  <si>
    <t>NER220728C021</t>
  </si>
  <si>
    <t>WWY10220728C002</t>
  </si>
  <si>
    <t>AOY220728J005</t>
  </si>
  <si>
    <t>VIP220729Y017</t>
  </si>
  <si>
    <t>VIP220729Y014</t>
  </si>
  <si>
    <t>VIP220729Y016</t>
  </si>
  <si>
    <t>NER220729C007</t>
  </si>
  <si>
    <t>NER220729C009</t>
  </si>
  <si>
    <t>NER220729C011</t>
  </si>
  <si>
    <t>VIP220729Y015</t>
  </si>
  <si>
    <t>KKD220729J018</t>
  </si>
  <si>
    <t>VIP220729Y013</t>
  </si>
  <si>
    <t>AOY220729C019</t>
  </si>
  <si>
    <t>KKD220729S000</t>
  </si>
  <si>
    <t>AOY220727C015</t>
  </si>
  <si>
    <t>WSK220729S009</t>
  </si>
  <si>
    <t>VIP220729Y012</t>
  </si>
  <si>
    <t>KKD220729J013</t>
  </si>
  <si>
    <t>KKD220729S001</t>
  </si>
  <si>
    <t>NER220729C006</t>
  </si>
  <si>
    <t>NER220729C008</t>
  </si>
  <si>
    <t>NER220729C010</t>
  </si>
  <si>
    <t>VIP220729Y019</t>
  </si>
  <si>
    <t>VIP220730Y006</t>
  </si>
  <si>
    <t>VIP220730Y007</t>
  </si>
  <si>
    <t>VIP220730Y008</t>
  </si>
  <si>
    <t>VIP220730Y004</t>
  </si>
  <si>
    <t>AOY220730S016</t>
  </si>
  <si>
    <t>AOY220730S005</t>
  </si>
  <si>
    <t>VIP220730Y005</t>
  </si>
  <si>
    <t>AOY220730C020</t>
  </si>
  <si>
    <t>VIP220730Y002</t>
  </si>
  <si>
    <t>VIP220730Y003</t>
  </si>
  <si>
    <t>WWY10220730S003</t>
  </si>
  <si>
    <t>KKD220730S000</t>
  </si>
  <si>
    <t>AOY220731S021</t>
  </si>
  <si>
    <t>KKD220731S010</t>
  </si>
  <si>
    <t>VIP220731Y005</t>
  </si>
  <si>
    <t>VIP220731Y004</t>
  </si>
  <si>
    <t>ET220728J001</t>
  </si>
  <si>
    <t>VIP220731Y003</t>
  </si>
  <si>
    <t>KKD220731S011</t>
  </si>
  <si>
    <t>AOY220731J035</t>
  </si>
  <si>
    <t>KKD220731S002</t>
  </si>
  <si>
    <t>XY220731C003</t>
  </si>
  <si>
    <t>TAN220731S010</t>
  </si>
  <si>
    <t>VIP220731Y001</t>
  </si>
  <si>
    <t>VIP220731Y002</t>
  </si>
  <si>
    <t>KKD220731J000</t>
  </si>
  <si>
    <t>KKD220731J001</t>
  </si>
  <si>
    <t>WAB220722J015</t>
  </si>
  <si>
    <t>当月表单次月10日前提交</t>
  </si>
  <si>
    <t>工资</t>
  </si>
  <si>
    <t>CNY金额订单高亮，汇率按照当月1日的外汇汇率换算日元</t>
  </si>
  <si>
    <t>异动工资，根据异动工资明细录入，录入后划掉</t>
  </si>
  <si>
    <t>VIPlimo=Linetaxi</t>
  </si>
  <si>
    <t>7月
(22日)</t>
  </si>
  <si>
    <t>7717取车</t>
  </si>
  <si>
    <t>17自赔</t>
  </si>
  <si>
    <t>6-16缺</t>
  </si>
  <si>
    <t>17增车</t>
  </si>
  <si>
    <t>17上牌</t>
  </si>
  <si>
    <t>2526换牌</t>
  </si>
  <si>
    <t>10.13换牌</t>
  </si>
  <si>
    <t>8-17缺</t>
  </si>
  <si>
    <t>92自赔车检</t>
  </si>
  <si>
    <t>14-26</t>
  </si>
  <si>
    <t>奔驰相谈</t>
  </si>
  <si>
    <t>１５年检</t>
  </si>
  <si>
    <t>17任意险</t>
  </si>
  <si>
    <t>etc setup</t>
  </si>
  <si>
    <t>司机面试</t>
  </si>
  <si>
    <t>03三检</t>
  </si>
  <si>
    <t>01三检</t>
  </si>
  <si>
    <t>18-35缺</t>
  </si>
  <si>
    <t>老谭面试</t>
  </si>
  <si>
    <t>1013増車</t>
  </si>
  <si>
    <t>18增车</t>
  </si>
  <si>
    <t>次月出勤</t>
  </si>
  <si>
    <t>奔驰手续</t>
  </si>
  <si>
    <t>马哥8月休日</t>
  </si>
  <si>
    <t>王旭休息</t>
  </si>
  <si>
    <t>Lt16-33</t>
  </si>
  <si>
    <t>Lt11-27</t>
  </si>
  <si>
    <t>古斯特</t>
  </si>
  <si>
    <t>LT15-35</t>
  </si>
  <si>
    <t>LT7-24</t>
  </si>
  <si>
    <t>LT12-30</t>
  </si>
  <si>
    <t>Lt18-35</t>
  </si>
  <si>
    <t>WW</t>
  </si>
  <si>
    <t xml:space="preserve"> 王旭</t>
  </si>
  <si>
    <t>LT11-22</t>
  </si>
  <si>
    <t>Lt7-15</t>
  </si>
  <si>
    <t>Lt15-33</t>
  </si>
  <si>
    <t>LT14-26</t>
  </si>
  <si>
    <t>LT15-33</t>
  </si>
  <si>
    <t xml:space="preserve">搬送   </t>
  </si>
  <si>
    <t>老陶道旅</t>
  </si>
  <si>
    <t>老陶</t>
  </si>
  <si>
    <t>高建</t>
  </si>
  <si>
    <t>並木，谭</t>
  </si>
  <si>
    <t>半日包车</t>
  </si>
  <si>
    <t>孔盛军</t>
  </si>
  <si>
    <t>休车</t>
  </si>
  <si>
    <t>携程</t>
  </si>
  <si>
    <t>ykt，yks，日日遊</t>
  </si>
  <si>
    <t>森田用车</t>
  </si>
  <si>
    <t>良辰</t>
  </si>
  <si>
    <t>令和ハイヤー</t>
  </si>
  <si>
    <t>Gooingtrip</t>
  </si>
  <si>
    <t>辉哥</t>
  </si>
  <si>
    <t>問題点</t>
  </si>
  <si>
    <t>VIP220701Y012</t>
  </si>
  <si>
    <t>AOY220715J001</t>
  </si>
  <si>
    <t>交通費怎么分配</t>
  </si>
  <si>
    <t>VIP220701Y011</t>
  </si>
  <si>
    <t>XD220716C003</t>
  </si>
  <si>
    <t>ETCの正確金額のチェック</t>
  </si>
  <si>
    <t>VIP220701Y016</t>
  </si>
  <si>
    <t>AOY220716C002</t>
  </si>
  <si>
    <t>NER220701C005</t>
  </si>
  <si>
    <t>KKD220717J004</t>
  </si>
  <si>
    <t>NER220701C007</t>
  </si>
  <si>
    <t>MIE220718S010</t>
  </si>
  <si>
    <t>NER220701C009</t>
  </si>
  <si>
    <t>AOY220718J008</t>
  </si>
  <si>
    <t>APW220701S019</t>
  </si>
  <si>
    <t>HUAWEI220718Y013</t>
  </si>
  <si>
    <t>APW220701S020</t>
  </si>
  <si>
    <t>KKD220723S000</t>
  </si>
  <si>
    <t>VIP220701Y010</t>
  </si>
  <si>
    <t>CAI220724S000</t>
  </si>
  <si>
    <t>APW220701S017</t>
  </si>
  <si>
    <t>AOY220726C007</t>
  </si>
  <si>
    <t>APW220701S018</t>
  </si>
  <si>
    <t>22000别</t>
  </si>
  <si>
    <t>AOY220701S028</t>
  </si>
  <si>
    <t>VIP220701Y015</t>
  </si>
  <si>
    <t>TAN220701J009</t>
  </si>
  <si>
    <t>VIP220701Y014</t>
  </si>
  <si>
    <t>NER220701C004</t>
  </si>
  <si>
    <t>NER220701C006</t>
  </si>
  <si>
    <t>NER220701C008</t>
  </si>
  <si>
    <t>ASL220701J012</t>
  </si>
  <si>
    <t>VIP220701Y013</t>
  </si>
  <si>
    <t>VIP220702Y001</t>
  </si>
  <si>
    <t>VIP220702Y002</t>
  </si>
  <si>
    <t>VIP220702Y003</t>
  </si>
  <si>
    <t>APW220702S023</t>
  </si>
  <si>
    <t>VIP220702Y007</t>
  </si>
  <si>
    <t>APW220702S022</t>
  </si>
  <si>
    <t>VIP220702Y006</t>
  </si>
  <si>
    <t>YKT220702S008</t>
  </si>
  <si>
    <t>VIP220702Y004</t>
  </si>
  <si>
    <t>VIP220702Y005</t>
  </si>
  <si>
    <t>KKD220702J009</t>
  </si>
  <si>
    <t>VIP220703Y006</t>
  </si>
  <si>
    <t>VIP220703Y005</t>
  </si>
  <si>
    <t>APW220703S025</t>
  </si>
  <si>
    <t>VIP220703Y004</t>
  </si>
  <si>
    <t>WSK220703S007</t>
  </si>
  <si>
    <t>VIP220703Y002</t>
  </si>
  <si>
    <t>VIP220703Y003</t>
  </si>
  <si>
    <t>WWY10220703J010</t>
  </si>
  <si>
    <t>VIP220704Y027</t>
  </si>
  <si>
    <t>VIP220704Y026</t>
  </si>
  <si>
    <t>NER220704C012</t>
  </si>
  <si>
    <t>NER220704C014</t>
  </si>
  <si>
    <t>NER220704C016</t>
  </si>
  <si>
    <t>VIP220704Y025</t>
  </si>
  <si>
    <t>VIP220704Y024</t>
  </si>
  <si>
    <t>VIP220704Y023</t>
  </si>
  <si>
    <t>WWY10220704J000</t>
  </si>
  <si>
    <t>WWY10220704J001</t>
  </si>
  <si>
    <t>NER220704C011</t>
  </si>
  <si>
    <t>NER220704C013</t>
  </si>
  <si>
    <t>NER220704C015</t>
  </si>
  <si>
    <t>VIP220705Y032</t>
  </si>
  <si>
    <t>VIP220705Y031</t>
  </si>
  <si>
    <t>NER220705C017</t>
  </si>
  <si>
    <t>NER220705C020</t>
  </si>
  <si>
    <t>NER220705C022</t>
  </si>
  <si>
    <t>WWY10220705J000</t>
  </si>
  <si>
    <t>VIP220705Y030</t>
  </si>
  <si>
    <t>VIP220705Y029</t>
  </si>
  <si>
    <t>VIP220705Y028</t>
  </si>
  <si>
    <t>NER220705C018</t>
  </si>
  <si>
    <t>NER220705C019</t>
  </si>
  <si>
    <t>NER220705C021</t>
  </si>
  <si>
    <t>VIP220706Y019</t>
  </si>
  <si>
    <t>WSK220706S021</t>
  </si>
  <si>
    <t>VIP220706Y018</t>
  </si>
  <si>
    <t>NER220706C009</t>
  </si>
  <si>
    <t>NER220706C011</t>
  </si>
  <si>
    <t>NER220706C013</t>
  </si>
  <si>
    <t>VIP220706Y017</t>
  </si>
  <si>
    <t>AOY220706J012</t>
  </si>
  <si>
    <t>AOY220706J013</t>
  </si>
  <si>
    <t>AOY220706J007</t>
  </si>
  <si>
    <t>VIP220706Y016</t>
  </si>
  <si>
    <t>ASL220706J010</t>
  </si>
  <si>
    <t>TAN220706J010</t>
  </si>
  <si>
    <t>TAN220706J008</t>
  </si>
  <si>
    <t>WWY10220706J008</t>
  </si>
  <si>
    <t>WWY10220706J009</t>
  </si>
  <si>
    <t>VIP220706Y015</t>
  </si>
  <si>
    <t>NER220706C010</t>
  </si>
  <si>
    <t>NER220706C012</t>
  </si>
  <si>
    <t>NER220706C014</t>
  </si>
  <si>
    <t>WWY10220706J006</t>
  </si>
  <si>
    <t>VIP220707Y004</t>
  </si>
  <si>
    <t>VIP220707Y003</t>
  </si>
  <si>
    <t>NER220707C023</t>
  </si>
  <si>
    <t>NER220707C025</t>
  </si>
  <si>
    <t>NER220707C027</t>
  </si>
  <si>
    <t>HUI220707Y005</t>
  </si>
  <si>
    <t>VIP220707Y002</t>
  </si>
  <si>
    <t>VIP220707Y001</t>
  </si>
  <si>
    <t>WWY10220707J005</t>
  </si>
  <si>
    <t>WWY10220707J006</t>
  </si>
  <si>
    <t>VIP220707Y000</t>
  </si>
  <si>
    <t>WWY10220707J007</t>
  </si>
  <si>
    <t>NER220707C022</t>
  </si>
  <si>
    <t>NER220707C024</t>
  </si>
  <si>
    <t>NER220707C026</t>
  </si>
  <si>
    <t>WWY10220707J008</t>
  </si>
  <si>
    <t>C-HW220707J007</t>
  </si>
  <si>
    <t>AOY220708S008</t>
  </si>
  <si>
    <t>VIP220708Y018</t>
  </si>
  <si>
    <t>VIP220708Y016</t>
  </si>
  <si>
    <t>VIP220708Y017</t>
  </si>
  <si>
    <t>NER220708C003</t>
  </si>
  <si>
    <t>NER220708C005</t>
  </si>
  <si>
    <t>NER220708C011</t>
  </si>
  <si>
    <t>VIP220708Y015</t>
  </si>
  <si>
    <t>AOY220708S014</t>
  </si>
  <si>
    <t>AOY220708S015</t>
  </si>
  <si>
    <t>AOY220708C019</t>
  </si>
  <si>
    <t>VIP220708Y014</t>
  </si>
  <si>
    <t>WWY10220708J006</t>
  </si>
  <si>
    <t>WWY10220708C009</t>
  </si>
  <si>
    <t>WWY10220708J007</t>
  </si>
  <si>
    <t>VIP220708Y013</t>
  </si>
  <si>
    <t>NER220708C002</t>
  </si>
  <si>
    <t>NER220708C004</t>
  </si>
  <si>
    <t>NER220708C010</t>
  </si>
  <si>
    <t>WWY10220708J008</t>
  </si>
  <si>
    <t>VIP220708Y012</t>
  </si>
  <si>
    <t>WWY10220708J001</t>
  </si>
  <si>
    <t>WWY10220708J012</t>
  </si>
  <si>
    <t>HUAWEI220708J023</t>
  </si>
  <si>
    <t>VIP220709Y005</t>
  </si>
  <si>
    <t>VIP220709Y006</t>
  </si>
  <si>
    <t>VIP220709Y007</t>
  </si>
  <si>
    <t>HUAWEI220709Y020</t>
  </si>
  <si>
    <t>WSK220709S009</t>
  </si>
  <si>
    <t>VIP220709Y004</t>
  </si>
  <si>
    <t>WSK220709C015</t>
  </si>
  <si>
    <t>AOY220709C020</t>
  </si>
  <si>
    <t>WSK220709J022</t>
  </si>
  <si>
    <t>VIP220709Y003</t>
  </si>
  <si>
    <t>HUAWEI220709Y024</t>
  </si>
  <si>
    <t>KKD220709S013</t>
  </si>
  <si>
    <t>VIP220709Y002</t>
  </si>
  <si>
    <t>VIP220709Y008</t>
  </si>
  <si>
    <t>FEI220709S000</t>
  </si>
  <si>
    <t>YHHP220709J014</t>
  </si>
  <si>
    <t>AOY220710S021</t>
  </si>
  <si>
    <t>VIP220710Y000</t>
  </si>
  <si>
    <t>VIP220710Y001</t>
  </si>
  <si>
    <t>VIP220710Y002</t>
  </si>
  <si>
    <t>HUAWEI220710Y025</t>
  </si>
  <si>
    <t>WSK220710J005</t>
  </si>
  <si>
    <t>VIP220710Y003</t>
  </si>
  <si>
    <t>VIP220710Y004</t>
  </si>
  <si>
    <t>WSK220710S017</t>
  </si>
  <si>
    <t>KKD220710J006</t>
  </si>
  <si>
    <t>VIP220711Y016</t>
  </si>
  <si>
    <t>VIP220711Y015</t>
  </si>
  <si>
    <t>NER220711C004</t>
  </si>
  <si>
    <t>NER220711C005</t>
  </si>
  <si>
    <t>NER220711C006</t>
  </si>
  <si>
    <t>VIP220711Y014</t>
  </si>
  <si>
    <t>VIP220711Y013</t>
  </si>
  <si>
    <t>VIP220711Y012</t>
  </si>
  <si>
    <t>NER220711C001</t>
  </si>
  <si>
    <t>NER220711C002</t>
  </si>
  <si>
    <t>NER220711C003</t>
  </si>
  <si>
    <t>ASL220711S018</t>
  </si>
  <si>
    <t>KKD220711J000</t>
  </si>
  <si>
    <t>KKD220711J001</t>
  </si>
  <si>
    <t>VIP220712Y020</t>
  </si>
  <si>
    <t>VIP220712Y019</t>
  </si>
  <si>
    <t>NER220711C000</t>
  </si>
  <si>
    <t>NER220712C007</t>
  </si>
  <si>
    <t>NER220712C008</t>
  </si>
  <si>
    <t>VIP220712Y018</t>
  </si>
  <si>
    <t>KKD220712S021</t>
  </si>
  <si>
    <t>KKD220712S022</t>
  </si>
  <si>
    <t>VIP220712Y017</t>
  </si>
  <si>
    <t>VIP220712Y016</t>
  </si>
  <si>
    <t>NER220712C009</t>
  </si>
  <si>
    <t>NER220712C010</t>
  </si>
  <si>
    <t>NER220712C011</t>
  </si>
  <si>
    <t>KKD220712J000</t>
  </si>
  <si>
    <t>KKD220713S012</t>
  </si>
  <si>
    <t>VIP220713Y011</t>
  </si>
  <si>
    <t>UMY220713D1114</t>
  </si>
  <si>
    <t>VIP220713Y010</t>
  </si>
  <si>
    <t>KKD220713J014</t>
  </si>
  <si>
    <t>WSK220713Y002</t>
  </si>
  <si>
    <t>VIP220713Y009</t>
  </si>
  <si>
    <t>ASL220713S011</t>
  </si>
  <si>
    <t>C-HW220713S013</t>
  </si>
  <si>
    <t>VIP220713Y008</t>
  </si>
  <si>
    <t>KKD220713J002</t>
  </si>
  <si>
    <t>VIP220713Y007</t>
  </si>
  <si>
    <t>NER220713C001</t>
  </si>
  <si>
    <t>NER220713C003</t>
  </si>
  <si>
    <t>NER220713C005</t>
  </si>
  <si>
    <t>KKD220713J000</t>
  </si>
  <si>
    <t>KKD220713J001</t>
  </si>
  <si>
    <t>VIP220714Y014</t>
  </si>
  <si>
    <t>VIP220714Y013</t>
  </si>
  <si>
    <t>NER220714C005</t>
  </si>
  <si>
    <t>NER220714C007</t>
  </si>
  <si>
    <t>NER220714C009</t>
  </si>
  <si>
    <t>WSK220714Y003</t>
  </si>
  <si>
    <t>VIP220714Y012</t>
  </si>
  <si>
    <t>HUI220714Y000</t>
  </si>
  <si>
    <t>VIP220714Y011</t>
  </si>
  <si>
    <t>VIP220714Y010</t>
  </si>
  <si>
    <t>NER220714C004</t>
  </si>
  <si>
    <t>NER220714C006</t>
  </si>
  <si>
    <t>NER220714C008</t>
  </si>
  <si>
    <t>VIP220715Y034</t>
  </si>
  <si>
    <t>VIP220715Y032</t>
  </si>
  <si>
    <t>VIP220715Y033</t>
  </si>
  <si>
    <t>NER220715C022</t>
  </si>
  <si>
    <t>NER220715C023</t>
  </si>
  <si>
    <t>NER220715C027</t>
  </si>
  <si>
    <t>ET220715Y000</t>
  </si>
  <si>
    <t>VIP220715Y031</t>
  </si>
  <si>
    <t>WSK220715Y004</t>
  </si>
  <si>
    <t>FEI220715Y002</t>
  </si>
  <si>
    <t>VIP220715Y030</t>
  </si>
  <si>
    <t>KKD220715J000</t>
  </si>
  <si>
    <t>VIP220715Y029</t>
  </si>
  <si>
    <t>NER220715C021</t>
  </si>
  <si>
    <t>NER220715C024</t>
  </si>
  <si>
    <t>NER220715C026</t>
  </si>
  <si>
    <t>VIP220715Y028</t>
  </si>
  <si>
    <t>VIP220716Y004</t>
  </si>
  <si>
    <t>VIP220716Y005</t>
  </si>
  <si>
    <t>VIP220716Y006</t>
  </si>
  <si>
    <t>VIP220716Y003</t>
  </si>
  <si>
    <t>ET220716Y001</t>
  </si>
  <si>
    <t>FEI220716Y003</t>
  </si>
  <si>
    <t>VIP220716Y002</t>
  </si>
  <si>
    <t>VIP220716Y000</t>
  </si>
  <si>
    <t>VIP220716Y001</t>
  </si>
  <si>
    <t>VIP220717Y009</t>
  </si>
  <si>
    <t>VIP220717Y010</t>
  </si>
  <si>
    <t>VIP220717Y011</t>
  </si>
  <si>
    <t>VIP220717Y008</t>
  </si>
  <si>
    <t>ET220717Y002</t>
  </si>
  <si>
    <t>AOY220717S001</t>
  </si>
  <si>
    <t>VIP220717Y007</t>
  </si>
  <si>
    <t>KKD220717S002</t>
  </si>
  <si>
    <t>VIP220717Y005</t>
  </si>
  <si>
    <t>VIP220717Y006</t>
  </si>
  <si>
    <t>KKD220717J001</t>
  </si>
  <si>
    <t>KKD220717J003</t>
  </si>
  <si>
    <t>KKD220717J012</t>
  </si>
  <si>
    <t>KKD220717J013</t>
  </si>
  <si>
    <t>KKD220717J000</t>
  </si>
  <si>
    <t>WWY10220717J001</t>
  </si>
  <si>
    <t>VIP220718Y005</t>
  </si>
  <si>
    <t>木村みえ</t>
  </si>
  <si>
    <t>VIP220718Y004</t>
  </si>
  <si>
    <t>VIP220718Y003</t>
  </si>
  <si>
    <t>WWY10220718D2015</t>
  </si>
  <si>
    <t>KKD220718J006</t>
  </si>
  <si>
    <t>VIP220718Y001</t>
  </si>
  <si>
    <t>VIP220718Y002</t>
  </si>
  <si>
    <t>VIP220719Y006</t>
  </si>
  <si>
    <t>VIP220719Y005</t>
  </si>
  <si>
    <t>NER220719C007</t>
  </si>
  <si>
    <t>NER220719C009</t>
  </si>
  <si>
    <t>NER220719C011</t>
  </si>
  <si>
    <t>AOY220719C009</t>
  </si>
  <si>
    <t>VIP220719Y004</t>
  </si>
  <si>
    <t>LC220719J007</t>
  </si>
  <si>
    <t>VIP220719Y003</t>
  </si>
  <si>
    <t>KKD220719J007</t>
  </si>
  <si>
    <t>KKD220719J011</t>
  </si>
  <si>
    <t>VIP220719Y002</t>
  </si>
  <si>
    <t>NER220715C025</t>
  </si>
  <si>
    <t>NER220719C008</t>
  </si>
  <si>
    <t>NER220719C010</t>
  </si>
  <si>
    <t>LC220720D308</t>
  </si>
  <si>
    <t>AOY220720S010</t>
  </si>
  <si>
    <t>VIP220720Y010</t>
  </si>
  <si>
    <t>VIP220720Y009</t>
  </si>
  <si>
    <t>NER220720C001</t>
  </si>
  <si>
    <t>NER220720C003</t>
  </si>
  <si>
    <t>NER220720C005</t>
  </si>
  <si>
    <t>ET220720Y003</t>
  </si>
  <si>
    <t>VIP220720Y008</t>
  </si>
  <si>
    <t>ZF220720S000</t>
  </si>
  <si>
    <t>MGM220720Y016</t>
  </si>
  <si>
    <t>KKD220720J022</t>
  </si>
  <si>
    <t>VIP220720Y007</t>
  </si>
  <si>
    <t>KKD220720J024</t>
  </si>
  <si>
    <t>VIP220720Y006</t>
  </si>
  <si>
    <t>KT220720J011</t>
  </si>
  <si>
    <t>KKD220720J023</t>
  </si>
  <si>
    <t>NER220720C000</t>
  </si>
  <si>
    <t>NER220720C002</t>
  </si>
  <si>
    <t>NER220720C004</t>
  </si>
  <si>
    <t>KKD220721S014</t>
  </si>
  <si>
    <t>VIP220721Y011</t>
  </si>
  <si>
    <t>VIP220721Y010</t>
  </si>
  <si>
    <t>NER220721C001</t>
  </si>
  <si>
    <t>NER220721C003</t>
  </si>
  <si>
    <t>WWY10220721C012</t>
  </si>
  <si>
    <t>VIP220721Y009</t>
  </si>
  <si>
    <t>RRY220721J014</t>
  </si>
  <si>
    <t>VIP220721Y008</t>
  </si>
  <si>
    <t>VIP220721Y007</t>
  </si>
  <si>
    <t>DL220721D404</t>
  </si>
  <si>
    <t>NER220721C002</t>
  </si>
  <si>
    <t>NER220721C004</t>
  </si>
  <si>
    <t>RWH220721J013</t>
  </si>
  <si>
    <t>MIE220721J012</t>
  </si>
  <si>
    <t>AOY220721J013</t>
  </si>
  <si>
    <t>VIP220722Y009</t>
  </si>
  <si>
    <t>WSK220722S025</t>
  </si>
  <si>
    <t>VIP220722Y014</t>
  </si>
  <si>
    <t>VIP220722Y015</t>
  </si>
  <si>
    <t>NER220722C006</t>
  </si>
  <si>
    <t>NER220722C007</t>
  </si>
  <si>
    <t>VIP220722Y013</t>
  </si>
  <si>
    <t>XY220722C002</t>
  </si>
  <si>
    <t>VIP220722Y012</t>
  </si>
  <si>
    <t>DL220722Y000</t>
  </si>
  <si>
    <t>VIP220722Y011</t>
  </si>
  <si>
    <t>NER220722C004</t>
  </si>
  <si>
    <t>NER220722C005</t>
  </si>
  <si>
    <t>WAB220722J002</t>
  </si>
  <si>
    <t>MIE220722J011</t>
  </si>
  <si>
    <t>VIP220722Y010</t>
  </si>
  <si>
    <t>WAB220722J003</t>
  </si>
  <si>
    <t>KKD220723S012</t>
  </si>
  <si>
    <t>VIP220722Y008</t>
  </si>
  <si>
    <t>VIP220723Y016</t>
  </si>
  <si>
    <t>VIP220723Y020</t>
  </si>
  <si>
    <t>VIP220723Y021</t>
  </si>
  <si>
    <t>Gooingtrip観光株式会社</t>
  </si>
  <si>
    <t>Gt220723S005</t>
  </si>
  <si>
    <t>BS220723S011</t>
  </si>
  <si>
    <t>MO220723C004</t>
  </si>
  <si>
    <t>VIP220723Y019</t>
  </si>
  <si>
    <t>LC220723S009</t>
  </si>
  <si>
    <t>VIP220723Y017</t>
  </si>
  <si>
    <t>VIP220723Y018</t>
  </si>
  <si>
    <t>Gt220723J006</t>
  </si>
  <si>
    <t>HZSD220723J001</t>
  </si>
  <si>
    <t>FEI220723J009</t>
  </si>
  <si>
    <t>ASL220724S000</t>
  </si>
  <si>
    <t>VIP220724Y008</t>
  </si>
  <si>
    <t>VIP220724Y007</t>
  </si>
  <si>
    <t>VIP220724Y006</t>
  </si>
  <si>
    <t>VIP220724Y004</t>
  </si>
  <si>
    <t>VIP220724Y005</t>
  </si>
  <si>
    <t>HZSD220724J003</t>
  </si>
  <si>
    <t>KKD220724J012</t>
  </si>
  <si>
    <t>ASL220724J003</t>
  </si>
  <si>
    <t>VIP220725Y023</t>
  </si>
  <si>
    <t>VIP220725Y022</t>
  </si>
  <si>
    <t>NER220725C014</t>
  </si>
  <si>
    <t>NER220725C016</t>
  </si>
  <si>
    <t>NER220725C018</t>
  </si>
  <si>
    <t>DL220725C005</t>
  </si>
  <si>
    <t>DL220725D201</t>
  </si>
  <si>
    <t>VIP220725Y021</t>
  </si>
  <si>
    <t>AOY220720J005</t>
  </si>
  <si>
    <t>YKS</t>
  </si>
  <si>
    <t>YKS220725S012</t>
  </si>
  <si>
    <t>DL220725D206</t>
  </si>
  <si>
    <t>VIP220725Y019</t>
  </si>
  <si>
    <t>VIP220725Y020</t>
  </si>
  <si>
    <t>NER220725C013</t>
  </si>
  <si>
    <t>NER220725C015</t>
  </si>
  <si>
    <t>NER220725C017</t>
  </si>
  <si>
    <t>ASL220725J000</t>
  </si>
  <si>
    <t>VIP220726Y011</t>
  </si>
  <si>
    <t>VIP220726Y010</t>
  </si>
  <si>
    <t>NER220726C002</t>
  </si>
  <si>
    <t>NER220726C004</t>
  </si>
  <si>
    <t>NER220726C006</t>
  </si>
  <si>
    <t>KKD220726S001</t>
  </si>
  <si>
    <t>VIP220726Y009</t>
  </si>
  <si>
    <t>RRY220726S015</t>
  </si>
  <si>
    <t>？</t>
  </si>
  <si>
    <t>KAI220726Y000</t>
  </si>
  <si>
    <t>VIP220726Y008</t>
  </si>
  <si>
    <t>UMY220726Y015</t>
  </si>
  <si>
    <t>KKD220726J003</t>
  </si>
  <si>
    <t>VIP220726Y007</t>
  </si>
  <si>
    <t>NER220726C001</t>
  </si>
  <si>
    <t>NER220726C003</t>
  </si>
  <si>
    <t>NER220726C005</t>
  </si>
  <si>
    <t>YHHP220726J002</t>
  </si>
  <si>
    <t>AOY220727S008</t>
  </si>
  <si>
    <t>VIP220727Y013</t>
  </si>
  <si>
    <t>VIP220727Y012</t>
  </si>
  <si>
    <t>NER220727C004</t>
  </si>
  <si>
    <t>NER220727C006</t>
  </si>
  <si>
    <t>NER220727C008</t>
  </si>
  <si>
    <t>VIP220727Y011</t>
  </si>
  <si>
    <t>TAN220727J002</t>
  </si>
  <si>
    <t>TAN220727J023</t>
  </si>
  <si>
    <t>請求した</t>
  </si>
  <si>
    <t>テイカ請求分</t>
  </si>
  <si>
    <t>7月
利用ガソリン</t>
  </si>
  <si>
    <t>実費</t>
  </si>
  <si>
    <t>予測</t>
  </si>
  <si>
    <t>差額</t>
  </si>
  <si>
    <t>業務委託3割分</t>
  </si>
  <si>
    <t>7713車　宇佐美7月前半使用分</t>
  </si>
  <si>
    <t>7753車　宇佐美7月利用分</t>
  </si>
  <si>
    <t>計</t>
  </si>
  <si>
    <t>タカ</t>
  </si>
  <si>
    <t>孔</t>
  </si>
  <si>
    <t>馬</t>
  </si>
  <si>
    <t>鄧</t>
  </si>
  <si>
    <t>7712、7717</t>
  </si>
  <si>
    <t>7月利用ガソリン総額</t>
  </si>
  <si>
    <t>邱培训taka</t>
  </si>
  <si>
    <t>邱培训张文瑞</t>
  </si>
  <si>
    <t>联单未录</t>
  </si>
  <si>
    <t>10年检</t>
  </si>
  <si>
    <t>申请携程包车</t>
  </si>
  <si>
    <t>视频面试</t>
  </si>
  <si>
    <t>申请erfs</t>
  </si>
  <si>
    <t>pcr</t>
  </si>
  <si>
    <t>本社停车位</t>
  </si>
  <si>
    <t>7月出勤</t>
  </si>
  <si>
    <t>11年检</t>
  </si>
  <si>
    <t>7月line</t>
  </si>
  <si>
    <t>21,32</t>
  </si>
  <si>
    <t>邱：请求，line、周会数据</t>
  </si>
  <si>
    <t>0２三检</t>
  </si>
  <si>
    <t>营业额追加总额</t>
  </si>
  <si>
    <t>看酒店</t>
  </si>
  <si>
    <t>7月新表</t>
  </si>
  <si>
    <t>提成设计</t>
  </si>
  <si>
    <t>综研请求</t>
  </si>
  <si>
    <t>邱琰扫群</t>
  </si>
  <si>
    <t>大飞休</t>
  </si>
  <si>
    <t>谭杨休</t>
  </si>
  <si>
    <t>邱休</t>
  </si>
  <si>
    <t>杨休</t>
  </si>
  <si>
    <t>大飞杨休</t>
  </si>
  <si>
    <t>谭邱休</t>
  </si>
  <si>
    <t>飞休</t>
  </si>
  <si>
    <t>飞杨休</t>
  </si>
  <si>
    <t>Lt12-22</t>
  </si>
  <si>
    <t>Lt13-30</t>
  </si>
  <si>
    <t>长途</t>
  </si>
  <si>
    <t>5月份</t>
  </si>
  <si>
    <t>5月粗利润</t>
  </si>
  <si>
    <t>5月毛利润</t>
  </si>
  <si>
    <t>入境不需要隔离</t>
  </si>
  <si>
    <t>4,7,10,1月份留学生入境</t>
  </si>
  <si>
    <t>留学生入境</t>
  </si>
  <si>
    <t>7月份开始增车</t>
  </si>
  <si>
    <t>订单来源
第三方</t>
  </si>
  <si>
    <t>外派价</t>
  </si>
  <si>
    <t>AOY220601S000</t>
  </si>
  <si>
    <t>AOY220601J012</t>
  </si>
  <si>
    <t>NER220601C003</t>
  </si>
  <si>
    <t>AOY220602C005</t>
  </si>
  <si>
    <t>NER220601C005</t>
  </si>
  <si>
    <t>WWY10220608J011</t>
  </si>
  <si>
    <t>NER220601C007</t>
  </si>
  <si>
    <t>AOY220614C012</t>
  </si>
  <si>
    <t>AOY220601J004</t>
  </si>
  <si>
    <t>MGM220616Y001</t>
  </si>
  <si>
    <t>FEI220601S005</t>
  </si>
  <si>
    <t>AOY220618C001</t>
  </si>
  <si>
    <t>VIP220601Y011</t>
  </si>
  <si>
    <t>WWY10220622C001</t>
  </si>
  <si>
    <t>VIP220601Y009</t>
  </si>
  <si>
    <t>AOY220625C003</t>
  </si>
  <si>
    <t>VIP220601Y010</t>
  </si>
  <si>
    <t>QIU220626S011</t>
  </si>
  <si>
    <t>NER220601C004</t>
  </si>
  <si>
    <t>NER220601C006</t>
  </si>
  <si>
    <t>AOY220629S002</t>
  </si>
  <si>
    <t>NER220601C008</t>
  </si>
  <si>
    <t>YHQL220629J011</t>
  </si>
  <si>
    <t>FEI220602S001</t>
  </si>
  <si>
    <t>NER220602C003</t>
  </si>
  <si>
    <t>NER220602C005</t>
  </si>
  <si>
    <t>NER220602C007</t>
  </si>
  <si>
    <t>VIP220602Y010</t>
  </si>
  <si>
    <t>VIP220602Y008</t>
  </si>
  <si>
    <t>VIP220602Y009</t>
  </si>
  <si>
    <t>NER220602C002</t>
  </si>
  <si>
    <t>NER220602C004</t>
  </si>
  <si>
    <t>NER220602C006</t>
  </si>
  <si>
    <t>AOY220603S007</t>
  </si>
  <si>
    <t>管清愧</t>
  </si>
  <si>
    <t>ET220603J007</t>
  </si>
  <si>
    <t>VIP220603Y019</t>
  </si>
  <si>
    <t>NER220603C012</t>
  </si>
  <si>
    <t>NER220603C014</t>
  </si>
  <si>
    <t>NER220603C016</t>
  </si>
  <si>
    <t>VIP220603Y018</t>
  </si>
  <si>
    <t>VIP220603Y017</t>
  </si>
  <si>
    <t>NER220603C011</t>
  </si>
  <si>
    <t>NER220603C013</t>
  </si>
  <si>
    <t>NER220603C015</t>
  </si>
  <si>
    <t>VIP220603Y020</t>
  </si>
  <si>
    <t>VIP220604Y005</t>
  </si>
  <si>
    <t>HUAWEI220604Y000</t>
  </si>
  <si>
    <t>VIP220604Y004</t>
  </si>
  <si>
    <t>VIP220604Y002</t>
  </si>
  <si>
    <t>VIP220604Y003</t>
  </si>
  <si>
    <t>HUAWEI220605Y000</t>
  </si>
  <si>
    <t>VIP220605Y006</t>
  </si>
  <si>
    <t>VIP220605Y007</t>
  </si>
  <si>
    <t>ABK220522J010</t>
  </si>
  <si>
    <t>AOY220605S001</t>
  </si>
  <si>
    <t>AOY220605J000</t>
  </si>
  <si>
    <t>MGM220605Y000</t>
  </si>
  <si>
    <t>WWY10220605J001</t>
  </si>
  <si>
    <t>NER220606C001</t>
  </si>
  <si>
    <t>NER220606C003</t>
  </si>
  <si>
    <t>NER220606C005</t>
  </si>
  <si>
    <t>VIP220606Y008</t>
  </si>
  <si>
    <t>VIP220606Y006</t>
  </si>
  <si>
    <t>VIP220606Y007</t>
  </si>
  <si>
    <t>NER220606C000</t>
  </si>
  <si>
    <t>NER220606C002</t>
  </si>
  <si>
    <t>NER220606C004</t>
  </si>
  <si>
    <t>NER220607C015</t>
  </si>
  <si>
    <t>NER220607C003</t>
  </si>
  <si>
    <t>NER220607C019</t>
  </si>
  <si>
    <t>VIP220607Y022</t>
  </si>
  <si>
    <t>ASL220607S020</t>
  </si>
  <si>
    <t>VIP220607Y006</t>
  </si>
  <si>
    <t>VIP220607Y007</t>
  </si>
  <si>
    <t>NER220607C000</t>
  </si>
  <si>
    <t>NER220607C002</t>
  </si>
  <si>
    <t>NER220607C017</t>
  </si>
  <si>
    <t>NER220607C014</t>
  </si>
  <si>
    <t>NER220607C016</t>
  </si>
  <si>
    <t>NER220607C018</t>
  </si>
  <si>
    <t>VIP220607Y021</t>
  </si>
  <si>
    <t>TAN220608J001</t>
  </si>
  <si>
    <t>QIU220608J010</t>
  </si>
  <si>
    <t>VIP220607Y008</t>
  </si>
  <si>
    <t>VIP220607Y020</t>
  </si>
  <si>
    <t>NER220607C001</t>
  </si>
  <si>
    <t>NER220607C004</t>
  </si>
  <si>
    <t>NER220607C005</t>
  </si>
  <si>
    <t>NER220609C005</t>
  </si>
  <si>
    <t>NER220609C007</t>
  </si>
  <si>
    <t>NER220609C009</t>
  </si>
  <si>
    <t>MGM220609Y001</t>
  </si>
  <si>
    <t>VIP220609Y012</t>
  </si>
  <si>
    <t>VIP220609Y010</t>
  </si>
  <si>
    <t>VIP220609Y011</t>
  </si>
  <si>
    <t>NER220609C004</t>
  </si>
  <si>
    <t>NER220609C006</t>
  </si>
  <si>
    <t>NER220609C008</t>
  </si>
  <si>
    <t>VIP220610Y011</t>
  </si>
  <si>
    <t>NER220610C003</t>
  </si>
  <si>
    <t>NER220610C005</t>
  </si>
  <si>
    <t>NER220610C007</t>
  </si>
  <si>
    <t>YKT220610Y001</t>
  </si>
  <si>
    <t>AOY220610S003</t>
  </si>
  <si>
    <t>VIP220610Y010</t>
  </si>
  <si>
    <t>Unito</t>
  </si>
  <si>
    <t>UNI220610J000</t>
  </si>
  <si>
    <t>TM220610J004</t>
  </si>
  <si>
    <t>VIP220610Y009</t>
  </si>
  <si>
    <t>NER220610C002</t>
  </si>
  <si>
    <t>NER220610C004</t>
  </si>
  <si>
    <t>NER220610C006</t>
  </si>
  <si>
    <t>VIP220610Y008</t>
  </si>
  <si>
    <t>WWY10220610J000</t>
  </si>
  <si>
    <t>VIP220611Y008</t>
  </si>
  <si>
    <t>FG220611J009</t>
  </si>
  <si>
    <t>FEI220611D1113</t>
  </si>
  <si>
    <t>YKT220611Y002</t>
  </si>
  <si>
    <t>VIP220611Y007</t>
  </si>
  <si>
    <t>VIP220611Y005</t>
  </si>
  <si>
    <t>VIP220611Y006</t>
  </si>
  <si>
    <t>ASL220611J000</t>
  </si>
  <si>
    <t>WWY10220611S000</t>
  </si>
  <si>
    <t>HUAWEI220612Y002</t>
  </si>
  <si>
    <t>VIP220612Y010</t>
  </si>
  <si>
    <t>VIP220612Y011</t>
  </si>
  <si>
    <t>FEI220611D1112</t>
  </si>
  <si>
    <t>AOY220612J012</t>
  </si>
  <si>
    <t>TAN220612J000</t>
  </si>
  <si>
    <t>NER220613C014</t>
  </si>
  <si>
    <t>NER220613C016</t>
  </si>
  <si>
    <t>NER220613C018</t>
  </si>
  <si>
    <t>FEI220611D1111</t>
  </si>
  <si>
    <t>WWY10220613C012</t>
  </si>
  <si>
    <t>AOY220613C001</t>
  </si>
  <si>
    <t>AOY220613C002</t>
  </si>
  <si>
    <t>VIP220613Y021</t>
  </si>
  <si>
    <t>VIP220613Y019</t>
  </si>
  <si>
    <t>VIP220613Y020</t>
  </si>
  <si>
    <t>NER220613C013</t>
  </si>
  <si>
    <t>NER220613C015</t>
  </si>
  <si>
    <t>NER220613C017</t>
  </si>
  <si>
    <t>ASL220613J003</t>
  </si>
  <si>
    <t>NER220614C020</t>
  </si>
  <si>
    <t>NER220614C022</t>
  </si>
  <si>
    <t>NER220614C024</t>
  </si>
  <si>
    <t>FEI220611D1110</t>
  </si>
  <si>
    <t>ZF220614C000</t>
  </si>
  <si>
    <t>VIP220614Y027</t>
  </si>
  <si>
    <t>AOY220614C003</t>
  </si>
  <si>
    <t>VIP220614Y025</t>
  </si>
  <si>
    <t>VIP220614Y026</t>
  </si>
  <si>
    <t>NER220614C019</t>
  </si>
  <si>
    <t>NER220614C021</t>
  </si>
  <si>
    <t>NER220614C023</t>
  </si>
  <si>
    <t>AOY220615S006</t>
  </si>
  <si>
    <t>NER220615C002</t>
  </si>
  <si>
    <t>NER220615C004</t>
  </si>
  <si>
    <t>NER220615C006</t>
  </si>
  <si>
    <t>FEI220611D1109</t>
  </si>
  <si>
    <t>AOY220615S004</t>
  </si>
  <si>
    <t>AOY220615S005</t>
  </si>
  <si>
    <t>ASL220615J012</t>
  </si>
  <si>
    <t>NER220615C001</t>
  </si>
  <si>
    <t>NER220615C003</t>
  </si>
  <si>
    <t>NER220615C005</t>
  </si>
  <si>
    <t>VIP220615Y009</t>
  </si>
  <si>
    <t>VIP220615Y007</t>
  </si>
  <si>
    <t>VIP220615Y008</t>
  </si>
  <si>
    <t>NER220616C003</t>
  </si>
  <si>
    <t>NER220616C005</t>
  </si>
  <si>
    <t>NER220616C007</t>
  </si>
  <si>
    <t>FEI220611D1108</t>
  </si>
  <si>
    <t>VIP220616Y010</t>
  </si>
  <si>
    <t>VIP220616Y008</t>
  </si>
  <si>
    <t>VIP220616Y009</t>
  </si>
  <si>
    <t>NER220616C002</t>
  </si>
  <si>
    <t>NER220616C004</t>
  </si>
  <si>
    <t>NER220616C006</t>
  </si>
  <si>
    <t>AOY220616J000</t>
  </si>
  <si>
    <t>VIP220617Y010</t>
  </si>
  <si>
    <t>NER220617C002</t>
  </si>
  <si>
    <t>NER220617C004</t>
  </si>
  <si>
    <t>NER220617C006</t>
  </si>
  <si>
    <t>FEI220617D1118</t>
  </si>
  <si>
    <t>AOY220617J011</t>
  </si>
  <si>
    <t>AOY220617S013</t>
  </si>
  <si>
    <t>VIP220617Y009</t>
  </si>
  <si>
    <t>VIP220617Y008</t>
  </si>
  <si>
    <t>NER220617C001</t>
  </si>
  <si>
    <t>NER220617C003</t>
  </si>
  <si>
    <t>NER220617C005</t>
  </si>
  <si>
    <t>VIP220617Y007</t>
  </si>
  <si>
    <t>VIP220618Y004</t>
  </si>
  <si>
    <t>WA220618Y009</t>
  </si>
  <si>
    <t>FEI220617D1117</t>
  </si>
  <si>
    <t>AOY220618C013</t>
  </si>
  <si>
    <t>VIP220618Y003</t>
  </si>
  <si>
    <t>VIP220618Y001</t>
  </si>
  <si>
    <t>VIP220618Y002</t>
  </si>
  <si>
    <t>AOY220618C012</t>
  </si>
  <si>
    <t>AOY220618S015</t>
  </si>
  <si>
    <t>VIP220618Y005</t>
  </si>
  <si>
    <t>VIP220618Y006</t>
  </si>
  <si>
    <t>AOY220619S002</t>
  </si>
  <si>
    <t>AOY220619S013</t>
  </si>
  <si>
    <t>FEI220617D1116</t>
  </si>
  <si>
    <t>ASL220619J001</t>
  </si>
  <si>
    <t>DL220620J014</t>
  </si>
  <si>
    <t>NER220620C004</t>
  </si>
  <si>
    <t>NER220620C006</t>
  </si>
  <si>
    <t>NER220620C008</t>
  </si>
  <si>
    <t>FEI220617D1115</t>
  </si>
  <si>
    <t>VIP220620Y000</t>
  </si>
  <si>
    <t>VIP220620Y001</t>
  </si>
  <si>
    <t>VIP220620Y002</t>
  </si>
  <si>
    <t>NER220620C003</t>
  </si>
  <si>
    <t>NER220620C005</t>
  </si>
  <si>
    <t>NER220620C007</t>
  </si>
  <si>
    <t>NER220621C001</t>
  </si>
  <si>
    <t>NER220621C003</t>
  </si>
  <si>
    <t>NER220621C005</t>
  </si>
  <si>
    <t>VIP220621Y008</t>
  </si>
  <si>
    <t>VIP220621Y006</t>
  </si>
  <si>
    <t>VIP220621Y007</t>
  </si>
  <si>
    <t>NER220621C000</t>
  </si>
  <si>
    <t>NER220621C002</t>
  </si>
  <si>
    <t>NER220621C004</t>
  </si>
  <si>
    <t>NER220622C001</t>
  </si>
  <si>
    <t>NER220622C006</t>
  </si>
  <si>
    <t>NER220622C008</t>
  </si>
  <si>
    <t>AOY220622J000</t>
  </si>
  <si>
    <t>VIP220622C004</t>
  </si>
  <si>
    <t>ZF220622J010</t>
  </si>
  <si>
    <t>VIP220622C002</t>
  </si>
  <si>
    <t>VIP220622C003</t>
  </si>
  <si>
    <t>NER220622C000</t>
  </si>
  <si>
    <t>NER220622C005</t>
  </si>
  <si>
    <t>NER220622C007</t>
  </si>
  <si>
    <t>SEI220623S000</t>
  </si>
  <si>
    <t>NER220623C003</t>
  </si>
  <si>
    <t>NER220623C005</t>
  </si>
  <si>
    <t>NER220623C007</t>
  </si>
  <si>
    <t>SEI220623Y010</t>
  </si>
  <si>
    <t>VIP220623Y010</t>
  </si>
  <si>
    <t>AOY220623J001</t>
  </si>
  <si>
    <t>VIP220623Y008</t>
  </si>
  <si>
    <t>VIP220623Y009</t>
  </si>
  <si>
    <t>NER220623C002</t>
  </si>
  <si>
    <t>NER220623C004</t>
  </si>
  <si>
    <t>NER220623C006</t>
  </si>
  <si>
    <t>VIP220624Y009</t>
  </si>
  <si>
    <t>NER220624C001</t>
  </si>
  <si>
    <t>NER220624C003</t>
  </si>
  <si>
    <t>NER220624C005</t>
  </si>
  <si>
    <t>AOY220624S009</t>
  </si>
  <si>
    <t>AOY220624S016</t>
  </si>
  <si>
    <t>VIP220624Y008</t>
  </si>
  <si>
    <t>MGM220624Y011</t>
  </si>
  <si>
    <t>VIP220624Y007</t>
  </si>
  <si>
    <t>NER220624C000</t>
  </si>
  <si>
    <t>NER220624C002</t>
  </si>
  <si>
    <t>NER220624C004</t>
  </si>
  <si>
    <t>VIP220624Y006</t>
  </si>
  <si>
    <t>ZF220624J000</t>
  </si>
  <si>
    <t>TAN220625S000</t>
  </si>
  <si>
    <t>VIP220625Y023</t>
  </si>
  <si>
    <t>MO220625Y000</t>
  </si>
  <si>
    <t>VIP220625Y022</t>
  </si>
  <si>
    <t>VIP220625Y020</t>
  </si>
  <si>
    <t>VIP220625Y021</t>
  </si>
  <si>
    <t>APW220625J006</t>
  </si>
  <si>
    <t>WA220625Y012</t>
  </si>
  <si>
    <t>TAN220626Y008</t>
  </si>
  <si>
    <t>VIP220626Y024</t>
  </si>
  <si>
    <t>VIP220626Y025</t>
  </si>
  <si>
    <t>AOY220626J001</t>
  </si>
  <si>
    <t>AOY220626S004</t>
  </si>
  <si>
    <t>APW220626J017</t>
  </si>
  <si>
    <t>APW220626J019</t>
  </si>
  <si>
    <t>MO220626J001</t>
  </si>
  <si>
    <t>NER220627C002</t>
  </si>
  <si>
    <t>NER220627C004</t>
  </si>
  <si>
    <t>NER220627C006</t>
  </si>
  <si>
    <t>ASL220627S000</t>
  </si>
  <si>
    <t>VIP220627Y009</t>
  </si>
  <si>
    <t>VIP220627Y007</t>
  </si>
  <si>
    <t>VIP220627Y008</t>
  </si>
  <si>
    <t>NER220627C001</t>
  </si>
  <si>
    <t>NER220627C003</t>
  </si>
  <si>
    <t>NER220627C005</t>
  </si>
  <si>
    <t>NER220628C002</t>
  </si>
  <si>
    <t>NER220628C004</t>
  </si>
  <si>
    <t>NER220628C006</t>
  </si>
  <si>
    <t>DL220628C000</t>
  </si>
  <si>
    <t>VIP220628Y009</t>
  </si>
  <si>
    <t>VIP220628Y007</t>
  </si>
  <si>
    <t>VIP220628Y008</t>
  </si>
  <si>
    <t>APW220628J013</t>
  </si>
  <si>
    <t>NER220628C001</t>
  </si>
  <si>
    <t>NER220628C003</t>
  </si>
  <si>
    <t>NER220628C005</t>
  </si>
  <si>
    <t>NER220629C001</t>
  </si>
  <si>
    <t>NER220629C003</t>
  </si>
  <si>
    <t>NER220629C005</t>
  </si>
  <si>
    <t>AOY220629J026</t>
  </si>
  <si>
    <t>AOY220629S014</t>
  </si>
  <si>
    <t>MGM220629Y009</t>
  </si>
  <si>
    <t>VIP220629Y008</t>
  </si>
  <si>
    <t>VIP220629Y006</t>
  </si>
  <si>
    <t>VIP220629Y007</t>
  </si>
  <si>
    <t>NER220629C000</t>
  </si>
  <si>
    <t>NER220629C002</t>
  </si>
  <si>
    <t>NER220629C004</t>
  </si>
  <si>
    <t>APW220629S010</t>
  </si>
  <si>
    <t>NER220630C012</t>
  </si>
  <si>
    <t>NER220630C014</t>
  </si>
  <si>
    <t>NER220630C016</t>
  </si>
  <si>
    <t>AOY220630C027</t>
  </si>
  <si>
    <t>VIP220630Y018</t>
  </si>
  <si>
    <t>VIP220630Y017</t>
  </si>
  <si>
    <t>VIP220630Y019</t>
  </si>
  <si>
    <t>NER220630C011</t>
  </si>
  <si>
    <t>NER220630C013</t>
  </si>
  <si>
    <t>NER220630C015</t>
  </si>
  <si>
    <t>APW220630S004</t>
  </si>
  <si>
    <t>APW220630S005</t>
  </si>
  <si>
    <t>APW220630S006</t>
  </si>
  <si>
    <t>APW220630S000</t>
  </si>
  <si>
    <t>APW220630S001</t>
  </si>
  <si>
    <t>APW220630S007</t>
  </si>
  <si>
    <t>APW220630S008</t>
  </si>
  <si>
    <t>APW220630S009</t>
  </si>
  <si>
    <t>APW220630S002</t>
  </si>
  <si>
    <t>APW220630S003</t>
  </si>
  <si>
    <t>魏辉</t>
  </si>
  <si>
    <t>住友请求书</t>
  </si>
  <si>
    <t>点呼薄</t>
  </si>
  <si>
    <t>7712指定车牌</t>
  </si>
  <si>
    <t>邹姐高尔夫</t>
  </si>
  <si>
    <t>接加藤</t>
  </si>
  <si>
    <t>约加藤</t>
  </si>
  <si>
    <t>uber联系</t>
  </si>
  <si>
    <t>确认21有无儿童座椅</t>
  </si>
  <si>
    <t>6上旬line</t>
  </si>
  <si>
    <t>文毅 游</t>
  </si>
  <si>
    <t>阮琛长途</t>
  </si>
  <si>
    <t>12setup</t>
  </si>
  <si>
    <t>联系许</t>
  </si>
  <si>
    <t>王旭校车ok</t>
  </si>
  <si>
    <t>点呼簿</t>
  </si>
  <si>
    <t>08补税</t>
  </si>
  <si>
    <t>孙长途</t>
  </si>
  <si>
    <t>王旭修改</t>
  </si>
  <si>
    <t>田长途</t>
  </si>
  <si>
    <t>12换牌</t>
  </si>
  <si>
    <t>10雨刷消毒</t>
  </si>
  <si>
    <t>联系王刚</t>
  </si>
  <si>
    <t>邱整备手续</t>
  </si>
  <si>
    <t>08减车</t>
  </si>
  <si>
    <t>02做报价</t>
  </si>
  <si>
    <t>龙腾会议</t>
  </si>
  <si>
    <t>秋野27确认</t>
  </si>
  <si>
    <t>08换牌</t>
  </si>
  <si>
    <t>12申请高速卡</t>
  </si>
  <si>
    <t>整7711</t>
  </si>
  <si>
    <t>6月表格</t>
  </si>
  <si>
    <t>刘、孙休息</t>
  </si>
  <si>
    <t>出勤录入</t>
  </si>
  <si>
    <t>更新次月表格</t>
  </si>
  <si>
    <t>大飞考斯特</t>
  </si>
  <si>
    <t>谭休</t>
  </si>
  <si>
    <t>出勤日</t>
  </si>
  <si>
    <t>无车检</t>
  </si>
  <si>
    <t xml:space="preserve"> 邹佳燕</t>
  </si>
  <si>
    <t>邓振飞，福冈</t>
  </si>
  <si>
    <t>实际</t>
  </si>
  <si>
    <t>误差</t>
  </si>
  <si>
    <t>搬送车辆库存</t>
  </si>
  <si>
    <t>人数</t>
  </si>
  <si>
    <t>车人配比</t>
  </si>
  <si>
    <t>备注</t>
  </si>
  <si>
    <t>例</t>
  </si>
  <si>
    <t>白底黑字为社内勤务，无出车</t>
  </si>
  <si>
    <t>蓝底黑字为出车一次搬送或者成羽田</t>
  </si>
  <si>
    <t>红底黑字为出车2次搬送或者成羽田，全天包车等</t>
  </si>
  <si>
    <t>4月份</t>
  </si>
  <si>
    <t>4月粗利润</t>
  </si>
  <si>
    <t>4月毛利润</t>
  </si>
  <si>
    <t>入境归国无需再隔离</t>
  </si>
  <si>
    <t>留学生订单</t>
  </si>
  <si>
    <t>当地组团社拼游</t>
  </si>
  <si>
    <t>现地公司包车</t>
  </si>
  <si>
    <t>拜登团</t>
  </si>
  <si>
    <t>5/12开始增车增时间</t>
  </si>
  <si>
    <t>服务时间/日期</t>
  </si>
  <si>
    <t>订单来源/第三方</t>
  </si>
  <si>
    <t>司机信息</t>
  </si>
  <si>
    <t>委托价</t>
  </si>
  <si>
    <t>司机工资（委托）</t>
  </si>
  <si>
    <t>司机工资</t>
  </si>
  <si>
    <t>外派金额</t>
  </si>
  <si>
    <t>特殊订单</t>
  </si>
  <si>
    <t>外派原因</t>
  </si>
  <si>
    <t>旅行綜研</t>
  </si>
  <si>
    <t>B.I.G（株）</t>
  </si>
  <si>
    <t>森谷田力</t>
  </si>
  <si>
    <t>平均比：0000%</t>
  </si>
  <si>
    <t>试验</t>
  </si>
  <si>
    <t>06自赔</t>
  </si>
  <si>
    <t>06上牌</t>
  </si>
  <si>
    <t>村上</t>
  </si>
  <si>
    <t>Line排班</t>
  </si>
  <si>
    <t>适应诊断</t>
  </si>
  <si>
    <t>line3月加班</t>
  </si>
  <si>
    <t>etc盖章</t>
  </si>
  <si>
    <t>06油卡</t>
  </si>
  <si>
    <t>魏辉换车</t>
  </si>
  <si>
    <t>送名古屋</t>
  </si>
  <si>
    <t>7711装模</t>
  </si>
  <si>
    <t>告知车检</t>
  </si>
  <si>
    <t>黄金周通知</t>
  </si>
  <si>
    <t>蔡搬送告知</t>
  </si>
  <si>
    <t>确认老蔡出勤</t>
  </si>
  <si>
    <t>06龙腾</t>
  </si>
  <si>
    <t>06etc</t>
  </si>
  <si>
    <t>修改三检</t>
  </si>
  <si>
    <t>ABK老师</t>
  </si>
  <si>
    <t>51Line</t>
  </si>
  <si>
    <t>张磊通知</t>
  </si>
  <si>
    <t>宿剛出勤</t>
  </si>
  <si>
    <t>录单vip</t>
  </si>
  <si>
    <t>30和33讨论</t>
  </si>
  <si>
    <t>周会</t>
  </si>
  <si>
    <t>校车10人坐工资</t>
  </si>
  <si>
    <t>06手续</t>
  </si>
  <si>
    <t>line回复</t>
  </si>
  <si>
    <t>周末出勤</t>
  </si>
  <si>
    <t>石井约三检</t>
  </si>
  <si>
    <t>11和06</t>
  </si>
  <si>
    <t>月鹏订单</t>
  </si>
  <si>
    <t>出勤计划</t>
  </si>
  <si>
    <t>忻通知</t>
  </si>
  <si>
    <t>11装カメラ</t>
  </si>
  <si>
    <t>网站风格</t>
  </si>
  <si>
    <t>Line高速</t>
  </si>
  <si>
    <t>E家订单</t>
  </si>
  <si>
    <t>06カメラ</t>
  </si>
  <si>
    <t>收现交付</t>
  </si>
  <si>
    <t>刘石磊通知</t>
  </si>
  <si>
    <t>网站再开讨论</t>
  </si>
  <si>
    <t>管请求书</t>
  </si>
  <si>
    <t>etc油卡</t>
  </si>
  <si>
    <t>海南请求书</t>
  </si>
  <si>
    <t>发单完成</t>
  </si>
  <si>
    <t>邱打火</t>
  </si>
  <si>
    <t>接机+搬</t>
  </si>
  <si>
    <t>搬Line</t>
  </si>
  <si>
    <t>高+Line</t>
  </si>
  <si>
    <t>Line+高</t>
  </si>
  <si>
    <t>考斯特搬送</t>
  </si>
  <si>
    <t>搬送+接送</t>
  </si>
  <si>
    <t>HELP1</t>
  </si>
  <si>
    <t>HELP2</t>
  </si>
  <si>
    <t>丁</t>
  </si>
  <si>
    <t>搬LIne</t>
  </si>
  <si>
    <t>投诉·差评</t>
  </si>
  <si>
    <t>Test</t>
  </si>
  <si>
    <t>操作员色彩区分</t>
  </si>
  <si>
    <t>变动原因</t>
  </si>
  <si>
    <t>1.网约车司机集中休息</t>
  </si>
  <si>
    <t>2line数据增加原因是黄金周本数增加</t>
  </si>
  <si>
    <t>3月份</t>
  </si>
  <si>
    <t>大幅降低，价格低我社主动放弃</t>
  </si>
  <si>
    <t>综研数据变动较大，原因不明</t>
  </si>
  <si>
    <t>新增渠道</t>
  </si>
  <si>
    <t>增幅较大，司机出勤调整的结果</t>
  </si>
  <si>
    <t>★订单服务状态需留意【是否取消】</t>
  </si>
  <si>
    <t>汇率：4/1当日买入价</t>
  </si>
  <si>
    <t>毛利润</t>
  </si>
  <si>
    <t>Hill-Top民宿</t>
  </si>
  <si>
    <t>大地</t>
  </si>
  <si>
    <t>平均毛利比</t>
  </si>
  <si>
    <t>网约车司机</t>
  </si>
  <si>
    <t>营业额</t>
  </si>
  <si>
    <t>固定订单油费</t>
  </si>
  <si>
    <t>分成7:3</t>
  </si>
  <si>
    <t>成本费用</t>
  </si>
  <si>
    <t>估算</t>
  </si>
  <si>
    <t>阮</t>
  </si>
  <si>
    <t>燃料</t>
  </si>
  <si>
    <t>宿 鋼</t>
  </si>
  <si>
    <t>王 旭</t>
  </si>
  <si>
    <t>人件费</t>
  </si>
  <si>
    <t>忻 夷聞</t>
  </si>
  <si>
    <t>平均</t>
  </si>
  <si>
    <t>送</t>
  </si>
  <si>
    <t>迎</t>
  </si>
  <si>
    <t>售价</t>
  </si>
  <si>
    <t>燃油</t>
  </si>
  <si>
    <t>利润</t>
  </si>
  <si>
    <t>便名</t>
  </si>
  <si>
    <t>時刻</t>
  </si>
  <si>
    <t>×</t>
  </si>
  <si>
    <t>1.营业额为多少，根据工作时间时给，还是30000×0.9</t>
  </si>
  <si>
    <t>2.本月内是否可以执行</t>
  </si>
  <si>
    <t>3.最高工作时间4.5小时，最短工作时间1.45小时。工资统一为半日包？</t>
  </si>
  <si>
    <t>4.重叠部分我司再派车，价格多少</t>
  </si>
  <si>
    <t>总利润</t>
  </si>
  <si>
    <t>每日均利</t>
  </si>
  <si>
    <t>类型</t>
  </si>
  <si>
    <t>高速停车</t>
  </si>
  <si>
    <t>超时</t>
  </si>
  <si>
    <t>羽田</t>
  </si>
  <si>
    <t>成田</t>
  </si>
  <si>
    <t>点对点</t>
  </si>
  <si>
    <t>等待
时长</t>
  </si>
  <si>
    <t>加班</t>
  </si>
  <si>
    <t>提成
返佣</t>
  </si>
  <si>
    <t>关联字</t>
  </si>
  <si>
    <t>請求書
作成担当</t>
  </si>
  <si>
    <t>请求周期</t>
  </si>
  <si>
    <t>立替</t>
  </si>
  <si>
    <t>請求先　名前</t>
  </si>
  <si>
    <t>摘要</t>
  </si>
  <si>
    <t>CHI</t>
  </si>
  <si>
    <t>ボラ－レ</t>
  </si>
  <si>
    <t>5000（23区内）</t>
  </si>
  <si>
    <t>90分钟
免费等待</t>
  </si>
  <si>
    <t>2000
/30分钟</t>
  </si>
  <si>
    <t>特殊行程会在群里询价</t>
  </si>
  <si>
    <t>青(株)</t>
  </si>
  <si>
    <t>月结，每月初发请求书</t>
  </si>
  <si>
    <t>17：00前15000
17：00后18000</t>
  </si>
  <si>
    <t>降机后4小时配车，
协助办理入住</t>
  </si>
  <si>
    <t>1100RMB</t>
  </si>
  <si>
    <t>需要全程拍照，客人签字</t>
  </si>
  <si>
    <t>盛大银行订单规则修改：须在24小时前联系到客户，如果联系不到及时反馈给商家，然后等待商家答复：是正常服务还是不用服务。</t>
  </si>
  <si>
    <t>报备</t>
  </si>
  <si>
    <t>5000/h</t>
  </si>
  <si>
    <t>华为某某</t>
  </si>
  <si>
    <t>1500RMB</t>
  </si>
  <si>
    <t>1600RMB</t>
  </si>
  <si>
    <t>30min150RMB</t>
  </si>
  <si>
    <t>成田500羽田400</t>
  </si>
  <si>
    <t>35000
高停别</t>
  </si>
  <si>
    <t>拼车比较多，偶尔包车和接送机单独报价</t>
  </si>
  <si>
    <t>15000接机，2000举牌费用</t>
  </si>
  <si>
    <t>每月一次请求，油费是15日后到公司，到了后做请求书</t>
  </si>
  <si>
    <t>ガソリン、高速、洗車、駐車
別請求</t>
  </si>
  <si>
    <t>高停别</t>
  </si>
  <si>
    <t>收现</t>
  </si>
  <si>
    <t>回送高速和客人收现</t>
  </si>
  <si>
    <t>40000别</t>
  </si>
  <si>
    <t>空车实车高速停车加班收现</t>
  </si>
  <si>
    <t>津通商事株式会社</t>
  </si>
  <si>
    <t>15000阿尔法16000海狮</t>
  </si>
  <si>
    <t>2000/h</t>
  </si>
  <si>
    <t>35000别</t>
  </si>
  <si>
    <t>降车三小时后配车</t>
  </si>
  <si>
    <t>ykt、日日遊</t>
  </si>
  <si>
    <t>有统一报价单</t>
  </si>
  <si>
    <t>事后请求</t>
  </si>
  <si>
    <t>华程国际</t>
  </si>
  <si>
    <t>Baytec株式会社</t>
  </si>
  <si>
    <t xml:space="preserve">株式会社MF </t>
  </si>
  <si>
    <t>和澤商事</t>
  </si>
  <si>
    <t>銀平グローバル株式会社</t>
  </si>
  <si>
    <t>株式会社MEIYA</t>
  </si>
  <si>
    <t>享自游株式会社</t>
  </si>
  <si>
    <t>株式会社东晨</t>
  </si>
  <si>
    <t>AZEE株式会社</t>
  </si>
  <si>
    <t>株式会社スノーパイン</t>
  </si>
  <si>
    <t>徐明光推荐</t>
  </si>
  <si>
    <t>株式会社佐藤エンタープライズ</t>
  </si>
  <si>
    <t>esk株式会社</t>
  </si>
  <si>
    <t>10000/12000</t>
  </si>
  <si>
    <t>举牌拍照</t>
  </si>
  <si>
    <t>日本GKT株式会社</t>
  </si>
  <si>
    <t>11000阿尔法12000海狮</t>
  </si>
  <si>
    <t>16000阿尔法17000海狮</t>
  </si>
  <si>
    <r>
      <rPr>
        <sz val="10"/>
        <color theme="1"/>
        <rFont val="Arial"/>
        <family val="2"/>
      </rPr>
      <t>降机后</t>
    </r>
    <r>
      <rPr>
        <sz val="10"/>
        <color rgb="FFFF0000"/>
        <rFont val="Arial"/>
        <family val="2"/>
      </rPr>
      <t>1</t>
    </r>
    <r>
      <rPr>
        <sz val="10"/>
        <color theme="1"/>
        <rFont val="Arial"/>
        <family val="2"/>
      </rPr>
      <t>小时配车，举牌接机，</t>
    </r>
  </si>
  <si>
    <t>羽田成田1000</t>
  </si>
  <si>
    <t>月结，每月5日之前发请求书</t>
  </si>
  <si>
    <t>駐車代別請求</t>
  </si>
  <si>
    <t>根据订单需求</t>
  </si>
  <si>
    <t>需要写実績報告書</t>
  </si>
  <si>
    <t>实时报价</t>
  </si>
  <si>
    <t>月结，每月初发请求</t>
  </si>
  <si>
    <t>ほぼ無し</t>
  </si>
  <si>
    <t>株式会社令和ハイヤー</t>
  </si>
  <si>
    <t>平成エンタープライズ</t>
  </si>
  <si>
    <t>たまにある</t>
  </si>
  <si>
    <t>㈱平成エンタープライズ</t>
  </si>
  <si>
    <t>skリモ</t>
  </si>
  <si>
    <t>飛楽</t>
  </si>
  <si>
    <t>不写高别就是全包</t>
  </si>
  <si>
    <t>没有标注收现就是事后请求</t>
  </si>
  <si>
    <t>根据团的需求</t>
  </si>
  <si>
    <t>合壹加</t>
  </si>
  <si>
    <t>正装白手套，少说话，日式服务。不要多攀谈，不要拉客人，不要推销</t>
  </si>
  <si>
    <t>東日本旅行</t>
  </si>
  <si>
    <t>さくら通株式会社</t>
  </si>
  <si>
    <t>HESED東京文理学院</t>
  </si>
  <si>
    <t>接机落地30分钟配车</t>
  </si>
  <si>
    <t>接机落地配车</t>
  </si>
  <si>
    <t>ISA中西産業</t>
  </si>
  <si>
    <t>备水，有指示书，時間が ①早朝～9：59まで　谷脇（090-4701-3529） ②10：00以降　事務所（03-6423-8525） 然后出库的时候要向对方报告一下 有指示书，写报告书做成PDF给负责人</t>
  </si>
  <si>
    <t>急单较多</t>
  </si>
  <si>
    <t>ワールズキー株式会社</t>
  </si>
  <si>
    <t>举专用牌接机或接人</t>
  </si>
  <si>
    <t>举牌</t>
  </si>
  <si>
    <t>SEIKOWORLD</t>
  </si>
  <si>
    <t>不写高停被就是全包</t>
  </si>
  <si>
    <t>首都圏以外はたまにある</t>
  </si>
  <si>
    <t>株式会社正宏商事</t>
  </si>
  <si>
    <t>根据指示书</t>
  </si>
  <si>
    <t>月结</t>
  </si>
  <si>
    <t>株式会社APワールド</t>
  </si>
  <si>
    <t>不提及政治等话题</t>
  </si>
  <si>
    <t>Matsuri</t>
  </si>
  <si>
    <t>接到送达报备客服</t>
  </si>
  <si>
    <t>matsuri technologies 株式会社</t>
  </si>
  <si>
    <t>接到和送达后报备客服</t>
  </si>
  <si>
    <t>株式会社Unito</t>
  </si>
  <si>
    <t>11000/15000</t>
  </si>
  <si>
    <t>22000/25000</t>
  </si>
  <si>
    <t>ソラインタナショナル</t>
  </si>
  <si>
    <t>准备水和おしぼり</t>
  </si>
  <si>
    <t>降落40分钟后配车，降机2小时后客人不出来的话报备，就可以离开</t>
  </si>
  <si>
    <t>HTJ</t>
  </si>
  <si>
    <t>有报价单</t>
  </si>
  <si>
    <t>VIP</t>
  </si>
  <si>
    <t>定价-20%</t>
  </si>
  <si>
    <r>
      <rPr>
        <sz val="10"/>
        <color theme="1"/>
        <rFont val="Arial"/>
        <family val="2"/>
      </rPr>
      <t>免费等待</t>
    </r>
    <r>
      <rPr>
        <sz val="10"/>
        <color rgb="FFFF0000"/>
        <rFont val="Arial"/>
        <family val="2"/>
      </rPr>
      <t>120</t>
    </r>
    <r>
      <rPr>
        <sz val="10"/>
        <color theme="1"/>
        <rFont val="Arial"/>
        <family val="2"/>
      </rPr>
      <t>分钟</t>
    </r>
  </si>
  <si>
    <t>株式会社ライトマークス</t>
  </si>
  <si>
    <t>株式会社シェアネクスト</t>
  </si>
  <si>
    <t>定时接</t>
  </si>
  <si>
    <t>シェアネクスト</t>
  </si>
  <si>
    <r>
      <rPr>
        <sz val="10"/>
        <color theme="1"/>
        <rFont val="Arial"/>
        <family val="2"/>
      </rPr>
      <t>免费等待</t>
    </r>
    <r>
      <rPr>
        <sz val="10"/>
        <color rgb="FFFF0000"/>
        <rFont val="Arial"/>
        <family val="2"/>
      </rPr>
      <t>180</t>
    </r>
    <r>
      <rPr>
        <sz val="10"/>
        <color theme="1"/>
        <rFont val="Arial"/>
        <family val="2"/>
      </rPr>
      <t>分钟</t>
    </r>
  </si>
  <si>
    <t>接送返5000，包车返5000-10000不等</t>
  </si>
  <si>
    <t>先付</t>
  </si>
  <si>
    <t>根据订单来</t>
  </si>
  <si>
    <t>10%返佣</t>
  </si>
  <si>
    <t>357观光</t>
  </si>
  <si>
    <t>大橋</t>
  </si>
  <si>
    <t>東吉旅行株式会社</t>
  </si>
  <si>
    <t>八幡</t>
  </si>
  <si>
    <t>因团而异</t>
  </si>
  <si>
    <t>Kids</t>
  </si>
  <si>
    <t>Grand tour Japan</t>
  </si>
  <si>
    <t xml:space="preserve">KIZUNA </t>
  </si>
  <si>
    <t>实车高速停车收现</t>
  </si>
  <si>
    <t>确认团书</t>
  </si>
  <si>
    <t>实车高速停车加班收现</t>
  </si>
  <si>
    <t>台福麟订单号</t>
  </si>
  <si>
    <t>有报价单，按照团书指示执行订单，准备人数的水</t>
  </si>
  <si>
    <t>2小时配车</t>
  </si>
  <si>
    <t>1.接机后的送达地址，需每次确认。2.配车情报需邮件发送。
3.送达后需邮件报告。
邮件地址：ouchi@abk.ac.jp櫻内先生。
CC：info@abk.ac.jp、举牌，现金收取、Line群对应</t>
  </si>
  <si>
    <t>現金回収</t>
  </si>
  <si>
    <t>現金回収場合、游代筆請求書の作成</t>
  </si>
  <si>
    <t>阿尔法11000海狮13350</t>
  </si>
  <si>
    <t xml:space="preserve">阿尔法16000  10座海狮20000  14座海狮25000  </t>
  </si>
  <si>
    <t>包车阿尔法45000 海狮50000</t>
  </si>
  <si>
    <t>90分钟 免费等待</t>
  </si>
  <si>
    <t>每30分钟2000</t>
  </si>
  <si>
    <t>加班超时等待费用收现</t>
  </si>
  <si>
    <t>接机  举牌，办理入住
送机  送到值机柜台就可以了，如需办理值机手续需另外支付费用
接新干线  站台接
送新干线  不用送到里面，到地方客人拿行李下车即可</t>
  </si>
  <si>
    <t xml:space="preserve">万祥 </t>
  </si>
  <si>
    <t>モアファン唯爱国际</t>
  </si>
  <si>
    <t xml:space="preserve">途益 </t>
  </si>
  <si>
    <t xml:space="preserve">パイオニア </t>
  </si>
  <si>
    <t>大宇旅行</t>
  </si>
  <si>
    <t>游旅行</t>
  </si>
  <si>
    <t>サンライズ观光</t>
  </si>
  <si>
    <t>哈奇观光</t>
  </si>
  <si>
    <t>上海行知旅</t>
  </si>
  <si>
    <t>单结</t>
  </si>
  <si>
    <t>加班超时等待费用收现，包车加班每小时10000日元</t>
  </si>
  <si>
    <t>次月包车工资</t>
  </si>
  <si>
    <t>基础评判</t>
  </si>
  <si>
    <t>A级评判</t>
  </si>
  <si>
    <t>守规</t>
  </si>
  <si>
    <t>底薪</t>
  </si>
  <si>
    <t>有责事故（无责不计入）</t>
  </si>
  <si>
    <t>安全扣分
（9分达标）</t>
  </si>
  <si>
    <t>投诉（确认属于乘务员过失）</t>
  </si>
  <si>
    <t>车辆卫生</t>
  </si>
  <si>
    <t>制服</t>
  </si>
  <si>
    <t>未按规定归库-3/次</t>
  </si>
  <si>
    <t>守规分数
（7分合格）</t>
  </si>
  <si>
    <t>配合度</t>
  </si>
  <si>
    <t>好评</t>
  </si>
  <si>
    <t>物损-1</t>
  </si>
  <si>
    <t>人身-2</t>
  </si>
  <si>
    <t>接送机点对点-2/次</t>
  </si>
  <si>
    <t>包车-3/次</t>
  </si>
  <si>
    <t>抽查不合格-1/次</t>
  </si>
  <si>
    <t>内部投诉-1/次</t>
  </si>
  <si>
    <t>白手头胸章名牌西服-2/次</t>
  </si>
  <si>
    <t>深夜早朝+1</t>
  </si>
  <si>
    <t>连包+2</t>
  </si>
  <si>
    <t>拒单-5</t>
  </si>
  <si>
    <t>全包+2</t>
  </si>
  <si>
    <t>接送机+1</t>
  </si>
  <si>
    <t>包车+2</t>
  </si>
  <si>
    <t>樱华太郎</t>
  </si>
  <si>
    <t>テイカインターナショナル車両定期点検管理表</t>
  </si>
  <si>
    <t>新小岩営業所</t>
  </si>
  <si>
    <t>2024年度</t>
  </si>
  <si>
    <t>2025年度</t>
  </si>
  <si>
    <t>登録番号</t>
  </si>
  <si>
    <t>3月</t>
  </si>
  <si>
    <r>
      <rPr>
        <sz val="10"/>
        <color theme="1"/>
        <rFont val="Arial"/>
        <family val="2"/>
      </rPr>
      <t xml:space="preserve">7700
</t>
    </r>
    <r>
      <rPr>
        <sz val="6"/>
        <color theme="1"/>
        <rFont val="Arial"/>
        <family val="2"/>
      </rPr>
      <t>R6.5.29</t>
    </r>
  </si>
  <si>
    <t>▲</t>
  </si>
  <si>
    <t>〇</t>
  </si>
  <si>
    <t>△</t>
  </si>
  <si>
    <r>
      <rPr>
        <sz val="10"/>
        <color theme="1"/>
        <rFont val="Arial"/>
        <family val="2"/>
      </rPr>
      <t xml:space="preserve">7700
</t>
    </r>
    <r>
      <rPr>
        <sz val="6"/>
        <color theme="1"/>
        <rFont val="Arial"/>
        <family val="2"/>
      </rPr>
      <t>R6.5.29</t>
    </r>
  </si>
  <si>
    <r>
      <rPr>
        <sz val="10"/>
        <color theme="1"/>
        <rFont val="Arial"/>
        <family val="2"/>
      </rPr>
      <t xml:space="preserve">7777
</t>
    </r>
    <r>
      <rPr>
        <sz val="6"/>
        <color theme="1"/>
        <rFont val="Arial"/>
        <family val="2"/>
      </rPr>
      <t>R6.7.20</t>
    </r>
  </si>
  <si>
    <r>
      <rPr>
        <sz val="10"/>
        <color theme="1"/>
        <rFont val="Arial"/>
        <family val="2"/>
      </rPr>
      <t xml:space="preserve">7777
</t>
    </r>
    <r>
      <rPr>
        <sz val="6"/>
        <color theme="1"/>
        <rFont val="Arial"/>
        <family val="2"/>
      </rPr>
      <t>R6.7.20</t>
    </r>
  </si>
  <si>
    <r>
      <rPr>
        <sz val="10"/>
        <color theme="1"/>
        <rFont val="Arial"/>
        <family val="2"/>
      </rPr>
      <t xml:space="preserve">7702
</t>
    </r>
    <r>
      <rPr>
        <sz val="6"/>
        <color theme="1"/>
        <rFont val="Arial"/>
        <family val="2"/>
      </rPr>
      <t>R6.10.16</t>
    </r>
  </si>
  <si>
    <r>
      <rPr>
        <sz val="10"/>
        <color theme="1"/>
        <rFont val="Arial"/>
        <family val="2"/>
      </rPr>
      <t xml:space="preserve">7702
</t>
    </r>
    <r>
      <rPr>
        <sz val="6"/>
        <color theme="1"/>
        <rFont val="Arial"/>
        <family val="2"/>
      </rPr>
      <t>R6.10.16</t>
    </r>
  </si>
  <si>
    <r>
      <rPr>
        <sz val="10"/>
        <color theme="1"/>
        <rFont val="Arial"/>
        <family val="2"/>
      </rPr>
      <t xml:space="preserve">7703
</t>
    </r>
    <r>
      <rPr>
        <sz val="6"/>
        <color theme="1"/>
        <rFont val="Arial"/>
        <family val="2"/>
      </rPr>
      <t>R7.4.4</t>
    </r>
  </si>
  <si>
    <r>
      <rPr>
        <sz val="10"/>
        <color theme="1"/>
        <rFont val="Arial"/>
        <family val="2"/>
      </rPr>
      <t xml:space="preserve">7703
</t>
    </r>
    <r>
      <rPr>
        <sz val="6"/>
        <color theme="1"/>
        <rFont val="Arial"/>
        <family val="2"/>
      </rPr>
      <t>R7.4.4</t>
    </r>
  </si>
  <si>
    <r>
      <rPr>
        <sz val="10"/>
        <color theme="1"/>
        <rFont val="Arial"/>
        <family val="2"/>
      </rPr>
      <t xml:space="preserve">7705
</t>
    </r>
    <r>
      <rPr>
        <sz val="6"/>
        <color theme="1"/>
        <rFont val="Arial"/>
        <family val="2"/>
      </rPr>
      <t>R7.4.4</t>
    </r>
  </si>
  <si>
    <r>
      <rPr>
        <sz val="10"/>
        <color theme="1"/>
        <rFont val="Arial"/>
        <family val="2"/>
      </rPr>
      <t xml:space="preserve">7705
</t>
    </r>
    <r>
      <rPr>
        <sz val="6"/>
        <color theme="1"/>
        <rFont val="Arial"/>
        <family val="2"/>
      </rPr>
      <t>R7.4.4</t>
    </r>
  </si>
  <si>
    <r>
      <rPr>
        <sz val="10"/>
        <color theme="1"/>
        <rFont val="Arial"/>
        <family val="2"/>
      </rPr>
      <t xml:space="preserve">7706
</t>
    </r>
    <r>
      <rPr>
        <sz val="6"/>
        <color theme="1"/>
        <rFont val="Arial"/>
        <family val="2"/>
      </rPr>
      <t>R6.4.3</t>
    </r>
  </si>
  <si>
    <t>●</t>
  </si>
  <si>
    <r>
      <rPr>
        <sz val="10"/>
        <color theme="1"/>
        <rFont val="Arial"/>
        <family val="2"/>
      </rPr>
      <t xml:space="preserve">7706
</t>
    </r>
    <r>
      <rPr>
        <sz val="6"/>
        <color theme="1"/>
        <rFont val="Arial"/>
        <family val="2"/>
      </rPr>
      <t>R7.4.3</t>
    </r>
  </si>
  <si>
    <r>
      <rPr>
        <sz val="10"/>
        <color theme="1"/>
        <rFont val="Arial"/>
        <family val="2"/>
      </rPr>
      <t xml:space="preserve">7707
</t>
    </r>
    <r>
      <rPr>
        <sz val="6"/>
        <color theme="1"/>
        <rFont val="Arial"/>
        <family val="2"/>
      </rPr>
      <t>R6.5.24</t>
    </r>
  </si>
  <si>
    <r>
      <rPr>
        <sz val="10"/>
        <color theme="1"/>
        <rFont val="Arial"/>
        <family val="2"/>
      </rPr>
      <t xml:space="preserve">7707
</t>
    </r>
    <r>
      <rPr>
        <sz val="6"/>
        <color theme="1"/>
        <rFont val="Arial"/>
        <family val="2"/>
      </rPr>
      <t>R6.5.24</t>
    </r>
  </si>
  <si>
    <r>
      <rPr>
        <sz val="10"/>
        <color theme="1"/>
        <rFont val="Arial"/>
        <family val="2"/>
      </rPr>
      <t xml:space="preserve">7708
</t>
    </r>
    <r>
      <rPr>
        <sz val="6"/>
        <color theme="1"/>
        <rFont val="Arial"/>
        <family val="2"/>
      </rPr>
      <t>R6.5.14</t>
    </r>
  </si>
  <si>
    <r>
      <rPr>
        <sz val="10"/>
        <color theme="1"/>
        <rFont val="Arial"/>
        <family val="2"/>
      </rPr>
      <t xml:space="preserve">7708
</t>
    </r>
    <r>
      <rPr>
        <sz val="6"/>
        <color theme="1"/>
        <rFont val="Arial"/>
        <family val="2"/>
      </rPr>
      <t>R6.5.14</t>
    </r>
  </si>
  <si>
    <r>
      <rPr>
        <sz val="10"/>
        <color theme="1"/>
        <rFont val="Arial"/>
        <family val="2"/>
      </rPr>
      <t xml:space="preserve">7709
</t>
    </r>
    <r>
      <rPr>
        <sz val="6"/>
        <color theme="1"/>
        <rFont val="Arial"/>
        <family val="2"/>
      </rPr>
      <t>R6.5.10</t>
    </r>
  </si>
  <si>
    <r>
      <rPr>
        <sz val="10"/>
        <color theme="1"/>
        <rFont val="Arial"/>
        <family val="2"/>
      </rPr>
      <t xml:space="preserve">7709
</t>
    </r>
    <r>
      <rPr>
        <sz val="6"/>
        <color theme="1"/>
        <rFont val="Arial"/>
        <family val="2"/>
      </rPr>
      <t>R6.5.10</t>
    </r>
  </si>
  <si>
    <r>
      <rPr>
        <sz val="10"/>
        <color theme="1"/>
        <rFont val="Arial"/>
        <family val="2"/>
      </rPr>
      <t xml:space="preserve">7710
</t>
    </r>
    <r>
      <rPr>
        <sz val="6"/>
        <color theme="1"/>
        <rFont val="Arial"/>
        <family val="2"/>
      </rPr>
      <t>R6.7.5</t>
    </r>
  </si>
  <si>
    <r>
      <rPr>
        <sz val="10"/>
        <color theme="1"/>
        <rFont val="Arial"/>
        <family val="2"/>
      </rPr>
      <t xml:space="preserve">7710
</t>
    </r>
    <r>
      <rPr>
        <sz val="6"/>
        <color theme="1"/>
        <rFont val="Arial"/>
        <family val="2"/>
      </rPr>
      <t>R6.7.5</t>
    </r>
  </si>
  <si>
    <r>
      <rPr>
        <sz val="10"/>
        <color theme="1"/>
        <rFont val="Arial"/>
        <family val="2"/>
      </rPr>
      <t xml:space="preserve">7711
</t>
    </r>
    <r>
      <rPr>
        <sz val="6"/>
        <color theme="1"/>
        <rFont val="Arial"/>
        <family val="2"/>
      </rPr>
      <t>R6.7.10</t>
    </r>
  </si>
  <si>
    <r>
      <rPr>
        <sz val="10"/>
        <color theme="1"/>
        <rFont val="Arial"/>
        <family val="2"/>
      </rPr>
      <t xml:space="preserve">7711
</t>
    </r>
    <r>
      <rPr>
        <sz val="6"/>
        <color theme="1"/>
        <rFont val="Arial"/>
        <family val="2"/>
      </rPr>
      <t>R6.7.10</t>
    </r>
  </si>
  <si>
    <r>
      <rPr>
        <sz val="10"/>
        <color theme="1"/>
        <rFont val="Arial"/>
        <family val="2"/>
      </rPr>
      <t xml:space="preserve">7712
</t>
    </r>
    <r>
      <rPr>
        <sz val="6"/>
        <color theme="1"/>
        <rFont val="Arial"/>
        <family val="2"/>
      </rPr>
      <t>R6.2.9</t>
    </r>
  </si>
  <si>
    <r>
      <rPr>
        <sz val="10"/>
        <color theme="1"/>
        <rFont val="Arial"/>
        <family val="2"/>
      </rPr>
      <t xml:space="preserve">7712
</t>
    </r>
    <r>
      <rPr>
        <sz val="6"/>
        <color theme="1"/>
        <rFont val="Arial"/>
        <family val="2"/>
      </rPr>
      <t>R7.2.9</t>
    </r>
  </si>
  <si>
    <r>
      <rPr>
        <sz val="10"/>
        <color theme="1"/>
        <rFont val="Arial"/>
        <family val="2"/>
      </rPr>
      <t xml:space="preserve">7715
</t>
    </r>
    <r>
      <rPr>
        <sz val="6"/>
        <color theme="1"/>
        <rFont val="Arial"/>
        <family val="2"/>
      </rPr>
      <t>R6.7.27</t>
    </r>
  </si>
  <si>
    <r>
      <rPr>
        <sz val="10"/>
        <color theme="1"/>
        <rFont val="Arial"/>
        <family val="2"/>
      </rPr>
      <t xml:space="preserve">7715
</t>
    </r>
    <r>
      <rPr>
        <sz val="6"/>
        <color theme="1"/>
        <rFont val="Arial"/>
        <family val="2"/>
      </rPr>
      <t>R6.7.27</t>
    </r>
  </si>
  <si>
    <r>
      <rPr>
        <sz val="10"/>
        <color theme="1"/>
        <rFont val="Arial"/>
        <family val="2"/>
      </rPr>
      <t xml:space="preserve">7716
</t>
    </r>
    <r>
      <rPr>
        <sz val="6"/>
        <color theme="1"/>
        <rFont val="Arial"/>
        <family val="2"/>
      </rPr>
      <t>R6.10.3</t>
    </r>
  </si>
  <si>
    <r>
      <rPr>
        <sz val="10"/>
        <color theme="1"/>
        <rFont val="Arial"/>
        <family val="2"/>
      </rPr>
      <t xml:space="preserve">7716
</t>
    </r>
    <r>
      <rPr>
        <sz val="6"/>
        <color theme="1"/>
        <rFont val="Arial"/>
        <family val="2"/>
      </rPr>
      <t>R6.10.3</t>
    </r>
  </si>
  <si>
    <r>
      <rPr>
        <sz val="10"/>
        <color theme="1"/>
        <rFont val="Arial"/>
        <family val="2"/>
      </rPr>
      <t xml:space="preserve">7717
</t>
    </r>
    <r>
      <rPr>
        <sz val="6"/>
        <color theme="1"/>
        <rFont val="Arial"/>
        <family val="2"/>
      </rPr>
      <t>R6.7.17</t>
    </r>
  </si>
  <si>
    <r>
      <rPr>
        <sz val="10"/>
        <color theme="1"/>
        <rFont val="Arial"/>
        <family val="2"/>
      </rPr>
      <t xml:space="preserve">7717
</t>
    </r>
    <r>
      <rPr>
        <sz val="6"/>
        <color theme="1"/>
        <rFont val="Arial"/>
        <family val="2"/>
      </rPr>
      <t>R6.7.17</t>
    </r>
  </si>
  <si>
    <r>
      <rPr>
        <sz val="10"/>
        <color theme="1"/>
        <rFont val="Arial"/>
        <family val="2"/>
      </rPr>
      <t xml:space="preserve">7718
</t>
    </r>
    <r>
      <rPr>
        <sz val="6"/>
        <color theme="1"/>
        <rFont val="Arial"/>
        <family val="2"/>
      </rPr>
      <t>R6.7.28</t>
    </r>
  </si>
  <si>
    <r>
      <rPr>
        <sz val="10"/>
        <color theme="1"/>
        <rFont val="Arial"/>
        <family val="2"/>
      </rPr>
      <t xml:space="preserve">7718
</t>
    </r>
    <r>
      <rPr>
        <sz val="6"/>
        <color theme="1"/>
        <rFont val="Arial"/>
        <family val="2"/>
      </rPr>
      <t>R6.7.28</t>
    </r>
  </si>
  <si>
    <r>
      <rPr>
        <sz val="10"/>
        <color theme="1"/>
        <rFont val="Arial"/>
        <family val="2"/>
      </rPr>
      <t xml:space="preserve">7719
</t>
    </r>
    <r>
      <rPr>
        <sz val="6"/>
        <color theme="1"/>
        <rFont val="Arial"/>
        <family val="2"/>
      </rPr>
      <t>R6.11.10</t>
    </r>
  </si>
  <si>
    <r>
      <rPr>
        <sz val="10"/>
        <color theme="1"/>
        <rFont val="Arial"/>
        <family val="2"/>
      </rPr>
      <t xml:space="preserve">7719
</t>
    </r>
    <r>
      <rPr>
        <sz val="6"/>
        <color theme="1"/>
        <rFont val="Arial"/>
        <family val="2"/>
      </rPr>
      <t>R6.11.10</t>
    </r>
  </si>
  <si>
    <r>
      <rPr>
        <sz val="10"/>
        <color theme="1"/>
        <rFont val="Arial"/>
        <family val="2"/>
      </rPr>
      <t xml:space="preserve">7721
</t>
    </r>
    <r>
      <rPr>
        <sz val="6"/>
        <color theme="1"/>
        <rFont val="Arial"/>
        <family val="2"/>
      </rPr>
      <t>R6.11.13</t>
    </r>
  </si>
  <si>
    <r>
      <rPr>
        <sz val="10"/>
        <color theme="1"/>
        <rFont val="Arial"/>
        <family val="2"/>
      </rPr>
      <t xml:space="preserve">7721
</t>
    </r>
    <r>
      <rPr>
        <sz val="6"/>
        <color theme="1"/>
        <rFont val="Arial"/>
        <family val="2"/>
      </rPr>
      <t>R6.11.13</t>
    </r>
  </si>
  <si>
    <r>
      <rPr>
        <sz val="10"/>
        <color theme="1"/>
        <rFont val="Arial"/>
        <family val="2"/>
      </rPr>
      <t xml:space="preserve">7722
</t>
    </r>
    <r>
      <rPr>
        <sz val="6"/>
        <color theme="1"/>
        <rFont val="Arial"/>
        <family val="2"/>
      </rPr>
      <t>R6.11.27</t>
    </r>
  </si>
  <si>
    <r>
      <rPr>
        <sz val="10"/>
        <color theme="1"/>
        <rFont val="Arial"/>
        <family val="2"/>
      </rPr>
      <t xml:space="preserve">7722
</t>
    </r>
    <r>
      <rPr>
        <sz val="6"/>
        <color theme="1"/>
        <rFont val="Arial"/>
        <family val="2"/>
      </rPr>
      <t>R6.11.27</t>
    </r>
  </si>
  <si>
    <r>
      <rPr>
        <sz val="10"/>
        <color theme="1"/>
        <rFont val="Arial"/>
        <family val="2"/>
      </rPr>
      <t xml:space="preserve">7723
</t>
    </r>
    <r>
      <rPr>
        <sz val="6"/>
        <color theme="1"/>
        <rFont val="Arial"/>
        <family val="2"/>
      </rPr>
      <t>R6.11.10</t>
    </r>
  </si>
  <si>
    <r>
      <rPr>
        <sz val="10"/>
        <color theme="1"/>
        <rFont val="Arial"/>
        <family val="2"/>
      </rPr>
      <t xml:space="preserve">7723
</t>
    </r>
    <r>
      <rPr>
        <sz val="6"/>
        <color theme="1"/>
        <rFont val="Arial"/>
        <family val="2"/>
      </rPr>
      <t>R6.11.10</t>
    </r>
  </si>
  <si>
    <r>
      <rPr>
        <sz val="10"/>
        <color theme="1"/>
        <rFont val="Arial"/>
        <family val="2"/>
      </rPr>
      <t xml:space="preserve">7727
</t>
    </r>
    <r>
      <rPr>
        <sz val="6"/>
        <color theme="1"/>
        <rFont val="Arial"/>
        <family val="2"/>
      </rPr>
      <t>R6.8.2</t>
    </r>
  </si>
  <si>
    <r>
      <rPr>
        <sz val="10"/>
        <color theme="1"/>
        <rFont val="Arial"/>
        <family val="2"/>
      </rPr>
      <t xml:space="preserve">7727
</t>
    </r>
    <r>
      <rPr>
        <sz val="6"/>
        <color theme="1"/>
        <rFont val="Arial"/>
        <family val="2"/>
      </rPr>
      <t>R6.8.2</t>
    </r>
  </si>
  <si>
    <r>
      <rPr>
        <sz val="10"/>
        <color theme="1"/>
        <rFont val="Arial"/>
        <family val="2"/>
      </rPr>
      <t xml:space="preserve">7729
</t>
    </r>
    <r>
      <rPr>
        <sz val="6"/>
        <color theme="1"/>
        <rFont val="Arial"/>
        <family val="2"/>
      </rPr>
      <t>R6.11.17</t>
    </r>
  </si>
  <si>
    <r>
      <rPr>
        <sz val="10"/>
        <color theme="1"/>
        <rFont val="Arial"/>
        <family val="2"/>
      </rPr>
      <t xml:space="preserve">7729
</t>
    </r>
    <r>
      <rPr>
        <sz val="6"/>
        <color theme="1"/>
        <rFont val="Arial"/>
        <family val="2"/>
      </rPr>
      <t>R6.11.17</t>
    </r>
  </si>
  <si>
    <r>
      <rPr>
        <sz val="10"/>
        <color theme="1"/>
        <rFont val="Arial"/>
        <family val="2"/>
      </rPr>
      <t xml:space="preserve">7730
</t>
    </r>
    <r>
      <rPr>
        <sz val="6"/>
        <color theme="1"/>
        <rFont val="Arial"/>
        <family val="2"/>
      </rPr>
      <t>R6.6.14</t>
    </r>
  </si>
  <si>
    <r>
      <rPr>
        <sz val="10"/>
        <color theme="1"/>
        <rFont val="Arial"/>
        <family val="2"/>
      </rPr>
      <t xml:space="preserve">7730
</t>
    </r>
    <r>
      <rPr>
        <sz val="6"/>
        <color theme="1"/>
        <rFont val="Arial"/>
        <family val="2"/>
      </rPr>
      <t>R6.6.14</t>
    </r>
  </si>
  <si>
    <r>
      <rPr>
        <sz val="10"/>
        <color theme="1"/>
        <rFont val="Arial"/>
        <family val="2"/>
      </rPr>
      <t xml:space="preserve">7731
</t>
    </r>
    <r>
      <rPr>
        <sz val="6"/>
        <color theme="1"/>
        <rFont val="Arial"/>
        <family val="2"/>
      </rPr>
      <t>R6.11.12</t>
    </r>
  </si>
  <si>
    <r>
      <rPr>
        <sz val="10"/>
        <color theme="1"/>
        <rFont val="Arial"/>
        <family val="2"/>
      </rPr>
      <t xml:space="preserve">7731
</t>
    </r>
    <r>
      <rPr>
        <sz val="6"/>
        <color theme="1"/>
        <rFont val="Arial"/>
        <family val="2"/>
      </rPr>
      <t>R6.11.12</t>
    </r>
  </si>
  <si>
    <r>
      <rPr>
        <sz val="10"/>
        <color theme="1"/>
        <rFont val="Arial"/>
        <family val="2"/>
      </rPr>
      <t xml:space="preserve">7733
</t>
    </r>
    <r>
      <rPr>
        <sz val="6"/>
        <color theme="1"/>
        <rFont val="Arial"/>
        <family val="2"/>
      </rPr>
      <t>R6.11.12</t>
    </r>
  </si>
  <si>
    <r>
      <rPr>
        <sz val="10"/>
        <color theme="1"/>
        <rFont val="Arial"/>
        <family val="2"/>
      </rPr>
      <t xml:space="preserve">7733
</t>
    </r>
    <r>
      <rPr>
        <sz val="6"/>
        <color theme="1"/>
        <rFont val="Arial"/>
        <family val="2"/>
      </rPr>
      <t>R6.11.12</t>
    </r>
  </si>
  <si>
    <r>
      <rPr>
        <sz val="10"/>
        <color theme="1"/>
        <rFont val="Arial"/>
        <family val="2"/>
      </rPr>
      <t xml:space="preserve">7735
</t>
    </r>
    <r>
      <rPr>
        <sz val="6"/>
        <color theme="1"/>
        <rFont val="Arial"/>
        <family val="2"/>
      </rPr>
      <t>R7.3.3</t>
    </r>
  </si>
  <si>
    <r>
      <rPr>
        <sz val="10"/>
        <color theme="1"/>
        <rFont val="Arial"/>
        <family val="2"/>
      </rPr>
      <t xml:space="preserve">7735
</t>
    </r>
    <r>
      <rPr>
        <sz val="6"/>
        <color theme="1"/>
        <rFont val="Arial"/>
        <family val="2"/>
      </rPr>
      <t>R7.3.3</t>
    </r>
  </si>
  <si>
    <r>
      <rPr>
        <sz val="10"/>
        <color theme="1"/>
        <rFont val="Arial"/>
        <family val="2"/>
      </rPr>
      <t xml:space="preserve">7736
</t>
    </r>
    <r>
      <rPr>
        <sz val="6"/>
        <color theme="1"/>
        <rFont val="Arial"/>
        <family val="2"/>
      </rPr>
      <t>R7.3.3</t>
    </r>
  </si>
  <si>
    <r>
      <rPr>
        <sz val="10"/>
        <color theme="1"/>
        <rFont val="Arial"/>
        <family val="2"/>
      </rPr>
      <t xml:space="preserve">7736
</t>
    </r>
    <r>
      <rPr>
        <sz val="6"/>
        <color theme="1"/>
        <rFont val="Arial"/>
        <family val="2"/>
      </rPr>
      <t>R7.3.3</t>
    </r>
  </si>
  <si>
    <t>記入の仕方</t>
  </si>
  <si>
    <t>△は三ヶ月点検計画、〇は車検の計画、実施したら、▲●塗りつぶす</t>
  </si>
  <si>
    <t>車両定期点検管理表</t>
  </si>
  <si>
    <t>龍藤営業所</t>
  </si>
  <si>
    <r>
      <rPr>
        <sz val="10"/>
        <color theme="1"/>
        <rFont val="Arial"/>
        <family val="2"/>
      </rPr>
      <t xml:space="preserve">7725
</t>
    </r>
    <r>
      <rPr>
        <sz val="7"/>
        <color theme="1"/>
        <rFont val="Arial"/>
        <family val="2"/>
      </rPr>
      <t>R6.7.14</t>
    </r>
  </si>
  <si>
    <r>
      <rPr>
        <sz val="10"/>
        <color theme="1"/>
        <rFont val="Arial"/>
        <family val="2"/>
      </rPr>
      <t xml:space="preserve">7726
</t>
    </r>
    <r>
      <rPr>
        <sz val="7"/>
        <color theme="1"/>
        <rFont val="Arial"/>
        <family val="2"/>
      </rPr>
      <t>R6.7.14</t>
    </r>
  </si>
  <si>
    <r>
      <rPr>
        <sz val="10"/>
        <color theme="1"/>
        <rFont val="Arial"/>
        <family val="2"/>
      </rPr>
      <t xml:space="preserve">7732
</t>
    </r>
    <r>
      <rPr>
        <sz val="7"/>
        <color theme="1"/>
        <rFont val="Arial"/>
        <family val="2"/>
      </rPr>
      <t>R6.6.14</t>
    </r>
  </si>
  <si>
    <r>
      <rPr>
        <sz val="10"/>
        <color theme="1"/>
        <rFont val="Arial"/>
        <family val="2"/>
      </rPr>
      <t xml:space="preserve">7713
</t>
    </r>
    <r>
      <rPr>
        <sz val="7"/>
        <color theme="1"/>
        <rFont val="Arial"/>
        <family val="2"/>
      </rPr>
      <t>R7.1.20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</si>
</sst>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6" formatCode="m/d"/>
    <numFmt numFmtId="177" formatCode="m\-d"/>
    <numFmt numFmtId="178" formatCode="[$￥-804]#,##0"/>
    <numFmt numFmtId="179" formatCode="[$￥-804]#,##0.00"/>
    <numFmt numFmtId="180" formatCode="yyyy\-m\-d"/>
    <numFmt numFmtId="181" formatCode="[$¥]#,##0"/>
    <numFmt numFmtId="182" formatCode="0.0%"/>
    <numFmt numFmtId="183" formatCode="hh:mm"/>
  </numFmts>
  <fonts count="152">
    <font>
      <sz val="10"/>
      <color rgb="FF000000"/>
      <name val="Arial"/>
      <scheme val="minor"/>
    </font>
    <font>
      <sz val="10"/>
      <color theme="1"/>
      <name val="Arial"/>
      <scheme val="minor"/>
    </font>
    <font>
      <sz val="10"/>
      <name val="Arial"/>
    </font>
    <font>
      <b/>
      <sz val="10"/>
      <color theme="1"/>
      <name val="Arial"/>
      <scheme val="minor"/>
    </font>
    <font>
      <sz val="11"/>
      <color rgb="FF000000"/>
      <name val="&quot;Microsoft YaHei&quot;"/>
    </font>
    <font>
      <sz val="10"/>
      <color rgb="FF000000"/>
      <name val="Arial"/>
      <family val="2"/>
    </font>
    <font>
      <sz val="14"/>
      <color theme="1"/>
      <name val="Arial"/>
      <family val="2"/>
      <scheme val="minor"/>
    </font>
    <font>
      <b/>
      <sz val="14"/>
      <color rgb="FF000000"/>
      <name val="游ゴシック"/>
      <family val="3"/>
      <charset val="128"/>
    </font>
    <font>
      <sz val="11"/>
      <color rgb="FF000000"/>
      <name val="游ゴシック"/>
      <family val="3"/>
      <charset val="128"/>
    </font>
    <font>
      <sz val="10"/>
      <color rgb="FF000000"/>
      <name val="游ゴシック"/>
      <family val="3"/>
      <charset val="128"/>
    </font>
    <font>
      <sz val="10"/>
      <color rgb="FF000000"/>
      <name val="Arial"/>
      <family val="2"/>
    </font>
    <font>
      <sz val="10"/>
      <color theme="1"/>
      <name val="Calibri"/>
      <family val="2"/>
    </font>
    <font>
      <sz val="11"/>
      <color theme="1"/>
      <name val="Calibri"/>
      <family val="2"/>
    </font>
    <font>
      <sz val="11"/>
      <color theme="1"/>
      <name val="Arial"/>
      <family val="2"/>
      <scheme val="minor"/>
    </font>
    <font>
      <sz val="11"/>
      <color rgb="FF000000"/>
      <name val="Arial"/>
      <family val="2"/>
    </font>
    <font>
      <strike/>
      <sz val="11"/>
      <color rgb="FF000000"/>
      <name val="游ゴシック"/>
      <family val="3"/>
      <charset val="128"/>
    </font>
    <font>
      <strike/>
      <sz val="10"/>
      <color theme="1"/>
      <name val="Arial"/>
      <family val="2"/>
      <scheme val="minor"/>
    </font>
    <font>
      <strike/>
      <sz val="11"/>
      <color rgb="FF000000"/>
      <name val="&quot;Microsoft YaHei&quot;"/>
    </font>
    <font>
      <strike/>
      <sz val="11"/>
      <color rgb="FF000000"/>
      <name val="Arial"/>
      <family val="2"/>
    </font>
    <font>
      <sz val="14"/>
      <color theme="1"/>
      <name val="Arial"/>
      <family val="2"/>
    </font>
    <font>
      <sz val="10"/>
      <color theme="1"/>
      <name val="Arial"/>
      <family val="2"/>
    </font>
    <font>
      <sz val="11"/>
      <color theme="1"/>
      <name val="Arial"/>
      <family val="2"/>
    </font>
    <font>
      <sz val="10"/>
      <color rgb="FFFF0000"/>
      <name val="Arial"/>
      <family val="2"/>
    </font>
    <font>
      <sz val="8"/>
      <color theme="1"/>
      <name val="Arial"/>
      <family val="2"/>
      <scheme val="minor"/>
    </font>
    <font>
      <sz val="10"/>
      <color rgb="FFFF0000"/>
      <name val="Arial"/>
      <family val="2"/>
      <scheme val="minor"/>
    </font>
    <font>
      <sz val="10"/>
      <color rgb="FF000000"/>
      <name val="Arial"/>
      <family val="2"/>
      <scheme val="minor"/>
    </font>
    <font>
      <sz val="8"/>
      <color rgb="FFFF0000"/>
      <name val="Arial"/>
      <family val="2"/>
      <scheme val="minor"/>
    </font>
    <font>
      <sz val="8"/>
      <color rgb="FF000000"/>
      <name val="Arial"/>
      <family val="2"/>
      <scheme val="minor"/>
    </font>
    <font>
      <b/>
      <sz val="8"/>
      <color theme="1"/>
      <name val="Arial"/>
      <family val="2"/>
      <scheme val="minor"/>
    </font>
    <font>
      <sz val="10"/>
      <color rgb="FFEA4335"/>
      <name val="Arial"/>
      <family val="2"/>
      <scheme val="minor"/>
    </font>
    <font>
      <strike/>
      <sz val="10"/>
      <color rgb="FFEA4335"/>
      <name val="Arial"/>
      <family val="2"/>
      <scheme val="minor"/>
    </font>
    <font>
      <strike/>
      <sz val="10"/>
      <color rgb="FFFF0000"/>
      <name val="Arial"/>
      <family val="2"/>
      <scheme val="minor"/>
    </font>
    <font>
      <sz val="9"/>
      <color theme="1"/>
      <name val="Microsoft YaHei"/>
      <family val="2"/>
      <charset val="134"/>
    </font>
    <font>
      <sz val="9"/>
      <color rgb="FF000000"/>
      <name val="Microsoft YaHei"/>
      <family val="2"/>
      <charset val="134"/>
    </font>
    <font>
      <sz val="10"/>
      <color theme="1"/>
      <name val="Arial"/>
      <family val="2"/>
    </font>
    <font>
      <sz val="10"/>
      <color theme="1"/>
      <name val="Arial"/>
      <family val="2"/>
      <scheme val="minor"/>
    </font>
    <font>
      <sz val="10"/>
      <color rgb="FFB7B7B7"/>
      <name val="Arial"/>
      <family val="2"/>
      <scheme val="minor"/>
    </font>
    <font>
      <sz val="9"/>
      <color rgb="FF1F1F1F"/>
      <name val="&quot;Google Sans&quot;"/>
    </font>
    <font>
      <sz val="12"/>
      <color rgb="FF000000"/>
      <name val="黑体"/>
      <family val="3"/>
      <charset val="128"/>
    </font>
    <font>
      <sz val="10"/>
      <color rgb="FFFF0000"/>
      <name val="Arial"/>
      <family val="2"/>
    </font>
    <font>
      <sz val="8"/>
      <color theme="1"/>
      <name val="Arial"/>
      <family val="2"/>
    </font>
    <font>
      <sz val="8"/>
      <color rgb="FFFF0000"/>
      <name val="Arial"/>
      <family val="2"/>
    </font>
    <font>
      <sz val="11"/>
      <color rgb="FF333333"/>
      <name val="&quot;Source Sans Pro&quot;"/>
    </font>
    <font>
      <b/>
      <sz val="10"/>
      <color rgb="FF000000"/>
      <name val="Arial"/>
      <family val="2"/>
      <scheme val="minor"/>
    </font>
    <font>
      <sz val="12"/>
      <color theme="1"/>
      <name val="Calibri"/>
      <family val="2"/>
    </font>
    <font>
      <sz val="9"/>
      <color rgb="FFFF0000"/>
      <name val="&quot;Google Sans&quot;"/>
    </font>
    <font>
      <sz val="10"/>
      <color rgb="FF000000"/>
      <name val="Roboto"/>
    </font>
    <font>
      <sz val="11"/>
      <color rgb="FF000000"/>
      <name val="&quot;Helvetica Neue&quot;"/>
    </font>
    <font>
      <sz val="7"/>
      <color theme="1"/>
      <name val="Arial"/>
      <family val="2"/>
    </font>
    <font>
      <sz val="7"/>
      <color theme="1"/>
      <name val="Arial"/>
      <family val="2"/>
      <scheme val="minor"/>
    </font>
    <font>
      <sz val="11"/>
      <color rgb="FF666666"/>
      <name val="&quot;Helvetica Neue&quot;"/>
    </font>
    <font>
      <sz val="10"/>
      <color rgb="FF333333"/>
      <name val="Arial"/>
      <family val="2"/>
      <scheme val="minor"/>
    </font>
    <font>
      <sz val="11"/>
      <color rgb="FFFFFFFF"/>
      <name val="&quot;Helvetica Neue&quot;"/>
    </font>
    <font>
      <sz val="10"/>
      <color rgb="FFFFFFFF"/>
      <name val="Arial"/>
      <family val="2"/>
      <scheme val="minor"/>
    </font>
    <font>
      <u/>
      <sz val="10"/>
      <color rgb="FF0000FF"/>
      <name val="Arial"/>
      <family val="2"/>
    </font>
    <font>
      <u/>
      <sz val="10"/>
      <color rgb="FF0000FF"/>
      <name val="Arial"/>
      <family val="2"/>
    </font>
    <font>
      <u/>
      <sz val="10"/>
      <color rgb="FF0000FF"/>
      <name val="Arial"/>
      <family val="2"/>
    </font>
    <font>
      <sz val="10"/>
      <color theme="1"/>
      <name val="Verdana"/>
      <family val="2"/>
    </font>
    <font>
      <sz val="10"/>
      <color rgb="FF980000"/>
      <name val="Arial"/>
      <family val="2"/>
      <scheme val="minor"/>
    </font>
    <font>
      <b/>
      <sz val="10"/>
      <color rgb="FFFF0000"/>
      <name val="Arial"/>
      <family val="2"/>
      <scheme val="minor"/>
    </font>
    <font>
      <sz val="10"/>
      <color rgb="FF434343"/>
      <name val="Arial"/>
      <family val="2"/>
      <scheme val="minor"/>
    </font>
    <font>
      <strike/>
      <sz val="9"/>
      <color rgb="FFFF0000"/>
      <name val="Arial"/>
      <family val="2"/>
      <scheme val="minor"/>
    </font>
    <font>
      <sz val="9"/>
      <color theme="1"/>
      <name val="Arial"/>
      <family val="2"/>
      <scheme val="minor"/>
    </font>
    <font>
      <sz val="9"/>
      <color rgb="FFFF0000"/>
      <name val="Arial"/>
      <family val="2"/>
      <scheme val="minor"/>
    </font>
    <font>
      <strike/>
      <sz val="9"/>
      <color theme="1"/>
      <name val="Arial"/>
      <family val="2"/>
      <scheme val="minor"/>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0"/>
      <color theme="5"/>
      <name val="Arial"/>
      <family val="2"/>
      <scheme val="minor"/>
    </font>
    <font>
      <b/>
      <sz val="10"/>
      <color rgb="FFEA4335"/>
      <name val="Arial"/>
      <family val="2"/>
      <scheme val="minor"/>
    </font>
    <font>
      <sz val="8"/>
      <color rgb="FFEA4335"/>
      <name val="Arial"/>
      <family val="2"/>
      <scheme val="minor"/>
    </font>
    <font>
      <strike/>
      <sz val="10"/>
      <color rgb="FF000000"/>
      <name val="Roboto"/>
    </font>
    <font>
      <strike/>
      <sz val="9"/>
      <color theme="1"/>
      <name val="Microsoft YaHei"/>
      <family val="2"/>
      <charset val="134"/>
    </font>
    <font>
      <strike/>
      <sz val="9"/>
      <color rgb="FF000000"/>
      <name val="Microsoft YaHei"/>
      <family val="2"/>
      <charset val="134"/>
    </font>
    <font>
      <u/>
      <sz val="14"/>
      <color rgb="FF1155CC"/>
      <name val="Arial"/>
      <family val="2"/>
      <scheme val="minor"/>
    </font>
    <font>
      <sz val="14"/>
      <color rgb="FFFF0000"/>
      <name val="Arial"/>
      <family val="2"/>
      <scheme val="minor"/>
    </font>
    <font>
      <sz val="14"/>
      <color rgb="FF000000"/>
      <name val="Calibri"/>
      <family val="2"/>
    </font>
    <font>
      <b/>
      <sz val="10"/>
      <color rgb="FF000000"/>
      <name val="Arial"/>
      <family val="2"/>
    </font>
    <font>
      <b/>
      <sz val="10"/>
      <color rgb="FF000000"/>
      <name val="&quot;ＭＳ Ｐゴシック&quot;"/>
      <family val="3"/>
      <charset val="128"/>
    </font>
    <font>
      <b/>
      <sz val="10"/>
      <color rgb="FF000000"/>
      <name val="&quot;Microsoft YaHei&quot;"/>
    </font>
    <font>
      <sz val="12"/>
      <color theme="1"/>
      <name val="Arial"/>
      <family val="2"/>
      <scheme val="minor"/>
    </font>
    <font>
      <b/>
      <strike/>
      <sz val="14"/>
      <color rgb="FF000000"/>
      <name val="游ゴシック"/>
      <family val="3"/>
      <charset val="128"/>
    </font>
    <font>
      <b/>
      <strike/>
      <sz val="12"/>
      <color theme="1"/>
      <name val="Arial"/>
      <family val="2"/>
      <scheme val="minor"/>
    </font>
    <font>
      <b/>
      <strike/>
      <sz val="14"/>
      <color theme="1"/>
      <name val="Arial"/>
      <family val="2"/>
      <scheme val="minor"/>
    </font>
    <font>
      <strike/>
      <sz val="11"/>
      <color rgb="FF333333"/>
      <name val="Arial"/>
      <family val="2"/>
      <scheme val="minor"/>
    </font>
    <font>
      <strike/>
      <sz val="11"/>
      <color rgb="FF000000"/>
      <name val="Arial"/>
      <family val="2"/>
      <scheme val="minor"/>
    </font>
    <font>
      <strike/>
      <sz val="11"/>
      <color theme="1"/>
      <name val="&quot;Microsoft YaHei&quot;"/>
    </font>
    <font>
      <strike/>
      <sz val="11"/>
      <color rgb="FFFF0000"/>
      <name val="&quot;Microsoft YaHei&quot;"/>
    </font>
    <font>
      <strike/>
      <sz val="11"/>
      <color theme="1"/>
      <name val="Arial"/>
      <family val="2"/>
    </font>
    <font>
      <strike/>
      <sz val="11"/>
      <color rgb="FFFF0000"/>
      <name val="游ゴシック"/>
      <family val="3"/>
      <charset val="128"/>
    </font>
    <font>
      <strike/>
      <sz val="11"/>
      <color theme="1"/>
      <name val="游ゴシック"/>
      <family val="3"/>
      <charset val="128"/>
    </font>
    <font>
      <strike/>
      <sz val="11"/>
      <color rgb="FFEA4335"/>
      <name val="游ゴシック"/>
      <family val="3"/>
      <charset val="128"/>
    </font>
    <font>
      <strike/>
      <sz val="10"/>
      <color theme="5"/>
      <name val="Arial"/>
      <family val="2"/>
      <scheme val="minor"/>
    </font>
    <font>
      <strike/>
      <sz val="10"/>
      <color theme="1"/>
      <name val="Arial"/>
      <family val="2"/>
      <scheme val="minor"/>
    </font>
    <font>
      <strike/>
      <sz val="14"/>
      <color theme="1"/>
      <name val="Arial"/>
      <family val="2"/>
      <scheme val="minor"/>
    </font>
    <font>
      <b/>
      <strike/>
      <sz val="11"/>
      <color rgb="FFFF00FF"/>
      <name val="游ゴシック"/>
      <family val="3"/>
      <charset val="128"/>
    </font>
    <font>
      <b/>
      <strike/>
      <sz val="11"/>
      <color rgb="FFFF00FF"/>
      <name val="&quot;Microsoft YaHei&quot;"/>
    </font>
    <font>
      <strike/>
      <sz val="11"/>
      <color theme="5"/>
      <name val="游ゴシック"/>
      <family val="3"/>
      <charset val="128"/>
    </font>
    <font>
      <strike/>
      <sz val="11"/>
      <color rgb="FF333333"/>
      <name val="Arial"/>
      <family val="2"/>
    </font>
    <font>
      <sz val="11"/>
      <color rgb="FFFF0000"/>
      <name val="游ゴシック"/>
      <family val="3"/>
      <charset val="128"/>
    </font>
    <font>
      <sz val="11"/>
      <color theme="1"/>
      <name val="&quot;Microsoft YaHei&quot;"/>
    </font>
    <font>
      <b/>
      <sz val="11"/>
      <color rgb="FFFF00FF"/>
      <name val="游ゴシック"/>
      <family val="3"/>
      <charset val="128"/>
    </font>
    <font>
      <sz val="11"/>
      <color theme="1"/>
      <name val="游ゴシック"/>
      <family val="3"/>
      <charset val="128"/>
    </font>
    <font>
      <b/>
      <sz val="11"/>
      <color rgb="FFFF00FF"/>
      <name val="&quot;Microsoft YaHei&quot;"/>
    </font>
    <font>
      <sz val="11"/>
      <color theme="5"/>
      <name val="游ゴシック"/>
      <family val="3"/>
      <charset val="128"/>
    </font>
    <font>
      <b/>
      <sz val="12"/>
      <color theme="1"/>
      <name val="Arial"/>
      <family val="2"/>
      <scheme val="minor"/>
    </font>
    <font>
      <sz val="11"/>
      <color rgb="FF333333"/>
      <name val="Arial"/>
      <family val="2"/>
      <scheme val="minor"/>
    </font>
    <font>
      <sz val="11"/>
      <color rgb="FFEA4335"/>
      <name val="游ゴシック"/>
      <family val="3"/>
      <charset val="128"/>
    </font>
    <font>
      <sz val="11"/>
      <color theme="1"/>
      <name val="Microsoft YaHei"/>
      <family val="2"/>
      <charset val="134"/>
    </font>
    <font>
      <b/>
      <sz val="14"/>
      <color theme="1"/>
      <name val="Arial"/>
      <family val="2"/>
    </font>
    <font>
      <sz val="11"/>
      <color rgb="FFEA4335"/>
      <name val="Arial"/>
      <family val="2"/>
    </font>
    <font>
      <sz val="11"/>
      <color rgb="FF000000"/>
      <name val="Microsoft YaHei"/>
      <family val="2"/>
      <charset val="134"/>
    </font>
    <font>
      <strike/>
      <sz val="10"/>
      <color theme="1"/>
      <name val="Arial"/>
      <family val="2"/>
    </font>
    <font>
      <b/>
      <sz val="10"/>
      <color theme="1"/>
      <name val="Arial"/>
      <family val="2"/>
    </font>
    <font>
      <sz val="10"/>
      <color rgb="FF000000"/>
      <name val="等线"/>
      <family val="3"/>
      <charset val="128"/>
    </font>
    <font>
      <sz val="10"/>
      <color rgb="FF1155CC"/>
      <name val="Inconsolata"/>
    </font>
    <font>
      <sz val="9"/>
      <color rgb="FF000000"/>
      <name val="Arial"/>
      <family val="2"/>
      <scheme val="minor"/>
    </font>
    <font>
      <sz val="11"/>
      <color rgb="FF1155CC"/>
      <name val="Inconsolata"/>
    </font>
    <font>
      <sz val="10"/>
      <color theme="1"/>
      <name val="等线"/>
      <family val="3"/>
      <charset val="128"/>
    </font>
    <font>
      <sz val="10"/>
      <color theme="1"/>
      <name val="游ゴシック"/>
      <family val="3"/>
      <charset val="128"/>
    </font>
    <font>
      <sz val="9"/>
      <color rgb="FF000000"/>
      <name val="游ゴシック"/>
      <family val="3"/>
      <charset val="128"/>
    </font>
    <font>
      <sz val="9"/>
      <color theme="1"/>
      <name val="Arial"/>
      <family val="2"/>
    </font>
    <font>
      <sz val="8"/>
      <color theme="5"/>
      <name val="Arial"/>
      <family val="2"/>
      <scheme val="minor"/>
    </font>
    <font>
      <sz val="10"/>
      <color rgb="FFFF0000"/>
      <name val="等线"/>
      <family val="3"/>
      <charset val="128"/>
    </font>
    <font>
      <strike/>
      <sz val="10"/>
      <color rgb="FF000000"/>
      <name val="Arial"/>
      <family val="2"/>
      <scheme val="minor"/>
    </font>
    <font>
      <sz val="8"/>
      <color rgb="FFEA4335"/>
      <name val="Arial"/>
      <family val="2"/>
    </font>
    <font>
      <sz val="8"/>
      <color theme="5"/>
      <name val="Arial"/>
      <family val="2"/>
    </font>
    <font>
      <sz val="11"/>
      <color rgb="FF000000"/>
      <name val="等线"/>
      <family val="3"/>
      <charset val="128"/>
    </font>
    <font>
      <sz val="11"/>
      <color rgb="FF000000"/>
      <name val="Arial"/>
      <family val="2"/>
      <scheme val="minor"/>
    </font>
    <font>
      <sz val="10"/>
      <color theme="1"/>
      <name val="微软雅黑"/>
      <family val="3"/>
      <charset val="128"/>
    </font>
    <font>
      <strike/>
      <sz val="10"/>
      <color rgb="FF000000"/>
      <name val="等线"/>
      <family val="3"/>
      <charset val="128"/>
    </font>
    <font>
      <sz val="10"/>
      <color rgb="FF333333"/>
      <name val="Arial"/>
      <family val="2"/>
      <scheme val="minor"/>
    </font>
    <font>
      <sz val="12"/>
      <color rgb="FFFF0000"/>
      <name val="Inconsolata"/>
    </font>
    <font>
      <b/>
      <sz val="9"/>
      <color rgb="FFFF0000"/>
      <name val="Arial"/>
      <family val="2"/>
      <scheme val="minor"/>
    </font>
    <font>
      <sz val="10"/>
      <color theme="4"/>
      <name val="Arial"/>
      <family val="2"/>
      <scheme val="minor"/>
    </font>
    <font>
      <sz val="12"/>
      <color rgb="FFFF0000"/>
      <name val="Arial"/>
      <family val="2"/>
      <scheme val="minor"/>
    </font>
    <font>
      <sz val="10"/>
      <color rgb="FFFF0000"/>
      <name val="Arial"/>
      <family val="2"/>
      <scheme val="minor"/>
    </font>
    <font>
      <b/>
      <sz val="8"/>
      <color rgb="FFFF0000"/>
      <name val="Arial"/>
      <family val="2"/>
      <scheme val="minor"/>
    </font>
    <font>
      <b/>
      <sz val="11"/>
      <color rgb="FFFF0000"/>
      <name val="Arial"/>
      <family val="2"/>
      <scheme val="minor"/>
    </font>
    <font>
      <sz val="12"/>
      <color rgb="FF00FF00"/>
      <name val="Arial"/>
      <family val="2"/>
      <scheme val="minor"/>
    </font>
    <font>
      <b/>
      <sz val="10"/>
      <color theme="5"/>
      <name val="Arial"/>
      <family val="2"/>
      <scheme val="minor"/>
    </font>
    <font>
      <sz val="10"/>
      <color rgb="FF93C47D"/>
      <name val="Arial"/>
      <family val="2"/>
      <scheme val="minor"/>
    </font>
    <font>
      <sz val="10"/>
      <color rgb="FF00FF00"/>
      <name val="Arial"/>
      <family val="2"/>
      <scheme val="minor"/>
    </font>
    <font>
      <sz val="10"/>
      <color rgb="FF666666"/>
      <name val="Arial"/>
      <family val="2"/>
      <scheme val="minor"/>
    </font>
    <font>
      <sz val="11"/>
      <color rgb="FF000000"/>
      <name val="&quot;Google Sans&quot;"/>
    </font>
    <font>
      <sz val="11"/>
      <color rgb="FF1F1F1F"/>
      <name val="&quot;Google Sans&quot;"/>
    </font>
    <font>
      <u/>
      <sz val="10"/>
      <color rgb="FF1155CC"/>
      <name val="Arial"/>
      <family val="2"/>
    </font>
    <font>
      <sz val="14"/>
      <color rgb="FFFF0000"/>
      <name val="Arial"/>
      <family val="2"/>
    </font>
    <font>
      <sz val="6"/>
      <color theme="1"/>
      <name val="Arial"/>
      <family val="2"/>
    </font>
    <font>
      <sz val="6"/>
      <name val="Arial"/>
      <family val="3"/>
      <charset val="128"/>
      <scheme val="minor"/>
    </font>
  </fonts>
  <fills count="78">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CFE2F3"/>
        <bgColor rgb="FFCFE2F3"/>
      </patternFill>
    </fill>
    <fill>
      <patternFill patternType="solid">
        <fgColor rgb="FFF4CCCC"/>
        <bgColor rgb="FFF4CCCC"/>
      </patternFill>
    </fill>
    <fill>
      <patternFill patternType="solid">
        <fgColor rgb="FFFCE5CD"/>
        <bgColor rgb="FFFCE5CD"/>
      </patternFill>
    </fill>
    <fill>
      <patternFill patternType="solid">
        <fgColor rgb="FFC9DAF8"/>
        <bgColor rgb="FFC9DAF8"/>
      </patternFill>
    </fill>
    <fill>
      <patternFill patternType="solid">
        <fgColor rgb="FF00FFFF"/>
        <bgColor rgb="FF00FFFF"/>
      </patternFill>
    </fill>
    <fill>
      <patternFill patternType="solid">
        <fgColor rgb="FFD9EAD3"/>
        <bgColor rgb="FFD9EAD3"/>
      </patternFill>
    </fill>
    <fill>
      <patternFill patternType="solid">
        <fgColor rgb="FFD9D2E9"/>
        <bgColor rgb="FFD9D2E9"/>
      </patternFill>
    </fill>
    <fill>
      <patternFill patternType="solid">
        <fgColor rgb="FFFF0000"/>
        <bgColor rgb="FFFF0000"/>
      </patternFill>
    </fill>
    <fill>
      <patternFill patternType="solid">
        <fgColor rgb="FFE6B8AF"/>
        <bgColor rgb="FFE6B8AF"/>
      </patternFill>
    </fill>
    <fill>
      <patternFill patternType="solid">
        <fgColor rgb="FFD9D9D9"/>
        <bgColor rgb="FFD9D9D9"/>
      </patternFill>
    </fill>
    <fill>
      <patternFill patternType="solid">
        <fgColor rgb="FF9CC2E5"/>
        <bgColor rgb="FF9CC2E5"/>
      </patternFill>
    </fill>
    <fill>
      <patternFill patternType="solid">
        <fgColor theme="0"/>
        <bgColor theme="0"/>
      </patternFill>
    </fill>
    <fill>
      <patternFill patternType="solid">
        <fgColor rgb="FFFFF2CC"/>
        <bgColor rgb="FFFFF2CC"/>
      </patternFill>
    </fill>
    <fill>
      <patternFill patternType="solid">
        <fgColor rgb="FFB7B7B7"/>
        <bgColor rgb="FFB7B7B7"/>
      </patternFill>
    </fill>
    <fill>
      <patternFill patternType="solid">
        <fgColor rgb="FFFFD966"/>
        <bgColor rgb="FFFFD966"/>
      </patternFill>
    </fill>
    <fill>
      <patternFill patternType="solid">
        <fgColor rgb="FFFF00FF"/>
        <bgColor rgb="FFFF00FF"/>
      </patternFill>
    </fill>
    <fill>
      <patternFill patternType="solid">
        <fgColor rgb="FFFCE4D6"/>
        <bgColor rgb="FFFCE4D6"/>
      </patternFill>
    </fill>
    <fill>
      <patternFill patternType="solid">
        <fgColor rgb="FFFF9900"/>
        <bgColor rgb="FFFF9900"/>
      </patternFill>
    </fill>
    <fill>
      <patternFill patternType="solid">
        <fgColor rgb="FF00FF00"/>
        <bgColor rgb="FF00FF00"/>
      </patternFill>
    </fill>
    <fill>
      <patternFill patternType="solid">
        <fgColor rgb="FF9900FF"/>
        <bgColor rgb="FF9900FF"/>
      </patternFill>
    </fill>
    <fill>
      <patternFill patternType="solid">
        <fgColor theme="9"/>
        <bgColor theme="9"/>
      </patternFill>
    </fill>
    <fill>
      <patternFill patternType="solid">
        <fgColor theme="6"/>
        <bgColor theme="6"/>
      </patternFill>
    </fill>
    <fill>
      <patternFill patternType="solid">
        <fgColor rgb="FF000000"/>
        <bgColor rgb="FF000000"/>
      </patternFill>
    </fill>
    <fill>
      <patternFill patternType="solid">
        <fgColor rgb="FFCCCCCC"/>
        <bgColor rgb="FFCCCCCC"/>
      </patternFill>
    </fill>
    <fill>
      <patternFill patternType="solid">
        <fgColor rgb="FFCFB0E5"/>
        <bgColor rgb="FFCFB0E5"/>
      </patternFill>
    </fill>
    <fill>
      <patternFill patternType="solid">
        <fgColor rgb="FF46BDC6"/>
        <bgColor rgb="FF46BDC6"/>
      </patternFill>
    </fill>
    <fill>
      <patternFill patternType="solid">
        <fgColor rgb="FFEA9999"/>
        <bgColor rgb="FFEA9999"/>
      </patternFill>
    </fill>
    <fill>
      <patternFill patternType="solid">
        <fgColor theme="1"/>
        <bgColor theme="1"/>
      </patternFill>
    </fill>
    <fill>
      <patternFill patternType="solid">
        <fgColor rgb="FFB4A7D6"/>
        <bgColor rgb="FFB4A7D6"/>
      </patternFill>
    </fill>
    <fill>
      <patternFill patternType="solid">
        <fgColor rgb="FF0000FF"/>
        <bgColor rgb="FF0000FF"/>
      </patternFill>
    </fill>
    <fill>
      <patternFill patternType="solid">
        <fgColor rgb="FFE06666"/>
        <bgColor rgb="FFE06666"/>
      </patternFill>
    </fill>
    <fill>
      <patternFill patternType="solid">
        <fgColor rgb="FFF6B26B"/>
        <bgColor rgb="FFF6B26B"/>
      </patternFill>
    </fill>
    <fill>
      <patternFill patternType="solid">
        <fgColor theme="4"/>
        <bgColor theme="4"/>
      </patternFill>
    </fill>
    <fill>
      <patternFill patternType="solid">
        <fgColor rgb="FF4A86E8"/>
        <bgColor rgb="FF4A86E8"/>
      </patternFill>
    </fill>
    <fill>
      <patternFill patternType="solid">
        <fgColor rgb="FFA64D79"/>
        <bgColor rgb="FFA64D79"/>
      </patternFill>
    </fill>
    <fill>
      <patternFill patternType="solid">
        <fgColor rgb="FFEAD1DC"/>
        <bgColor rgb="FFEAD1DC"/>
      </patternFill>
    </fill>
    <fill>
      <patternFill patternType="solid">
        <fgColor rgb="FFF9CB9C"/>
        <bgColor rgb="FFF9CB9C"/>
      </patternFill>
    </fill>
    <fill>
      <patternFill patternType="solid">
        <fgColor rgb="FF434343"/>
        <bgColor rgb="FF434343"/>
      </patternFill>
    </fill>
    <fill>
      <patternFill patternType="solid">
        <fgColor rgb="FFF2F2F2"/>
        <bgColor rgb="FFF2F2F2"/>
      </patternFill>
    </fill>
    <fill>
      <patternFill patternType="solid">
        <fgColor rgb="FF6FA8DC"/>
        <bgColor rgb="FF6FA8DC"/>
      </patternFill>
    </fill>
    <fill>
      <patternFill patternType="solid">
        <fgColor rgb="FF00B0F0"/>
        <bgColor rgb="FF00B0F0"/>
      </patternFill>
    </fill>
    <fill>
      <patternFill patternType="solid">
        <fgColor rgb="FF999999"/>
        <bgColor rgb="FF999999"/>
      </patternFill>
    </fill>
    <fill>
      <patternFill patternType="solid">
        <fgColor rgb="FFF1C232"/>
        <bgColor rgb="FFF1C232"/>
      </patternFill>
    </fill>
    <fill>
      <patternFill patternType="solid">
        <fgColor rgb="FF3D85C6"/>
        <bgColor rgb="FF3D85C6"/>
      </patternFill>
    </fill>
    <fill>
      <patternFill patternType="solid">
        <fgColor rgb="FFFFE599"/>
        <bgColor rgb="FFFFE599"/>
      </patternFill>
    </fill>
    <fill>
      <patternFill patternType="solid">
        <fgColor rgb="FFF3F3F3"/>
        <bgColor rgb="FFF3F3F3"/>
      </patternFill>
    </fill>
    <fill>
      <patternFill patternType="solid">
        <fgColor rgb="FFBF9000"/>
        <bgColor rgb="FFBF9000"/>
      </patternFill>
    </fill>
    <fill>
      <patternFill patternType="solid">
        <fgColor rgb="FFD5A6BD"/>
        <bgColor rgb="FFD5A6BD"/>
      </patternFill>
    </fill>
    <fill>
      <patternFill patternType="solid">
        <fgColor rgb="FFD0E0E3"/>
        <bgColor rgb="FFD0E0E3"/>
      </patternFill>
    </fill>
    <fill>
      <patternFill patternType="solid">
        <fgColor rgb="FFF3E4F0"/>
        <bgColor rgb="FFF3E4F0"/>
      </patternFill>
    </fill>
    <fill>
      <patternFill patternType="solid">
        <fgColor rgb="FF93C47D"/>
        <bgColor rgb="FF93C47D"/>
      </patternFill>
    </fill>
    <fill>
      <patternFill patternType="solid">
        <fgColor rgb="FF666666"/>
        <bgColor rgb="FF666666"/>
      </patternFill>
    </fill>
    <fill>
      <patternFill patternType="solid">
        <fgColor rgb="FF6D9EEB"/>
        <bgColor rgb="FF6D9EEB"/>
      </patternFill>
    </fill>
    <fill>
      <patternFill patternType="solid">
        <fgColor rgb="FF7F6000"/>
        <bgColor rgb="FF7F6000"/>
      </patternFill>
    </fill>
    <fill>
      <patternFill patternType="solid">
        <fgColor rgb="FF76A5AF"/>
        <bgColor rgb="FF76A5AF"/>
      </patternFill>
    </fill>
    <fill>
      <patternFill patternType="solid">
        <fgColor rgb="FFB6D7A8"/>
        <bgColor rgb="FFB6D7A8"/>
      </patternFill>
    </fill>
    <fill>
      <patternFill patternType="solid">
        <fgColor rgb="FFA4C2F4"/>
        <bgColor rgb="FFA4C2F4"/>
      </patternFill>
    </fill>
    <fill>
      <patternFill patternType="solid">
        <fgColor rgb="FFE69138"/>
        <bgColor rgb="FFE69138"/>
      </patternFill>
    </fill>
    <fill>
      <patternFill patternType="solid">
        <fgColor theme="8"/>
        <bgColor theme="8"/>
      </patternFill>
    </fill>
    <fill>
      <patternFill patternType="solid">
        <fgColor rgb="FFA2C4C9"/>
        <bgColor rgb="FFA2C4C9"/>
      </patternFill>
    </fill>
    <fill>
      <patternFill patternType="solid">
        <fgColor rgb="FF3C78D8"/>
        <bgColor rgb="FF3C78D8"/>
      </patternFill>
    </fill>
    <fill>
      <patternFill patternType="solid">
        <fgColor theme="5"/>
        <bgColor theme="5"/>
      </patternFill>
    </fill>
    <fill>
      <patternFill patternType="solid">
        <fgColor rgb="FFB7E1CD"/>
        <bgColor rgb="FFB7E1CD"/>
      </patternFill>
    </fill>
    <fill>
      <patternFill patternType="solid">
        <fgColor rgb="FFC27BA0"/>
        <bgColor rgb="FFC27BA0"/>
      </patternFill>
    </fill>
    <fill>
      <patternFill patternType="solid">
        <fgColor rgb="FF8E7CC3"/>
        <bgColor rgb="FF8E7CC3"/>
      </patternFill>
    </fill>
    <fill>
      <patternFill patternType="solid">
        <fgColor rgb="FF6AA84F"/>
        <bgColor rgb="FF6AA84F"/>
      </patternFill>
    </fill>
    <fill>
      <patternFill patternType="solid">
        <fgColor rgb="FFF4B084"/>
        <bgColor rgb="FFF4B084"/>
      </patternFill>
    </fill>
    <fill>
      <patternFill patternType="solid">
        <fgColor rgb="FF4285F4"/>
        <bgColor rgb="FF4285F4"/>
      </patternFill>
    </fill>
    <fill>
      <patternFill patternType="solid">
        <fgColor rgb="FFB45F06"/>
        <bgColor rgb="FFB45F06"/>
      </patternFill>
    </fill>
    <fill>
      <patternFill patternType="solid">
        <fgColor rgb="FFDD7E6B"/>
        <bgColor rgb="FFDD7E6B"/>
      </patternFill>
    </fill>
    <fill>
      <patternFill patternType="solid">
        <fgColor rgb="FF38761D"/>
        <bgColor rgb="FF38761D"/>
      </patternFill>
    </fill>
    <fill>
      <patternFill patternType="solid">
        <fgColor rgb="FFEA4335"/>
        <bgColor rgb="FFEA4335"/>
      </patternFill>
    </fill>
    <fill>
      <patternFill patternType="solid">
        <fgColor rgb="FFCC0000"/>
        <bgColor rgb="FFCC0000"/>
      </patternFill>
    </fill>
    <fill>
      <patternFill patternType="solid">
        <fgColor rgb="FFD9E1F2"/>
        <bgColor rgb="FFD9E1F2"/>
      </patternFill>
    </fill>
  </fills>
  <borders count="209">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ck">
        <color rgb="FF000000"/>
      </bottom>
      <diagonal/>
    </border>
    <border>
      <left/>
      <right/>
      <top/>
      <bottom style="thin">
        <color rgb="FF000000"/>
      </bottom>
      <diagonal/>
    </border>
    <border>
      <left/>
      <right/>
      <top style="dotted">
        <color rgb="FF000000"/>
      </top>
      <bottom/>
      <diagonal/>
    </border>
    <border>
      <left style="hair">
        <color rgb="FF000000"/>
      </left>
      <right style="hair">
        <color rgb="FF000000"/>
      </right>
      <top style="hair">
        <color rgb="FF000000"/>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hair">
        <color rgb="FF000000"/>
      </right>
      <top style="thin">
        <color rgb="FF000000"/>
      </top>
      <bottom style="hair">
        <color rgb="FF000000"/>
      </bottom>
      <diagonal/>
    </border>
    <border>
      <left style="hair">
        <color rgb="FF000000"/>
      </left>
      <right/>
      <top style="hair">
        <color rgb="FF000000"/>
      </top>
      <bottom style="hair">
        <color rgb="FF000000"/>
      </bottom>
      <diagonal/>
    </border>
    <border>
      <left style="thin">
        <color rgb="FF000000"/>
      </left>
      <right style="hair">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hair">
        <color rgb="FF000000"/>
      </right>
      <top style="hair">
        <color rgb="FF000000"/>
      </top>
      <bottom style="thin">
        <color rgb="FF000000"/>
      </bottom>
      <diagonal/>
    </border>
    <border>
      <left style="dotted">
        <color rgb="FF000000"/>
      </left>
      <right style="dotted">
        <color rgb="FF000000"/>
      </right>
      <top/>
      <bottom style="dotted">
        <color rgb="FF000000"/>
      </bottom>
      <diagonal/>
    </border>
    <border>
      <left style="dotted">
        <color rgb="FF000000"/>
      </left>
      <right style="dotted">
        <color rgb="FF000000"/>
      </right>
      <top style="dotted">
        <color rgb="FF000000"/>
      </top>
      <bottom style="dotted">
        <color rgb="FF000000"/>
      </bottom>
      <diagonal/>
    </border>
    <border>
      <left style="thin">
        <color rgb="FF000000"/>
      </left>
      <right style="hair">
        <color rgb="FF000000"/>
      </right>
      <top/>
      <bottom/>
      <diagonal/>
    </border>
    <border>
      <left style="thin">
        <color rgb="FF000000"/>
      </left>
      <right/>
      <top/>
      <bottom/>
      <diagonal/>
    </border>
    <border>
      <left style="thin">
        <color rgb="FF000000"/>
      </left>
      <right/>
      <top/>
      <bottom style="hair">
        <color rgb="FF000000"/>
      </bottom>
      <diagonal/>
    </border>
    <border>
      <left style="thin">
        <color rgb="FF000000"/>
      </left>
      <right/>
      <top style="hair">
        <color rgb="FF000000"/>
      </top>
      <bottom style="hair">
        <color rgb="FF000000"/>
      </bottom>
      <diagonal/>
    </border>
    <border>
      <left style="thin">
        <color rgb="FF000000"/>
      </left>
      <right/>
      <top style="hair">
        <color rgb="FF000000"/>
      </top>
      <bottom/>
      <diagonal/>
    </border>
    <border>
      <left style="dotted">
        <color rgb="FF000000"/>
      </left>
      <right style="thin">
        <color rgb="FF000000"/>
      </right>
      <top/>
      <bottom style="dotted">
        <color rgb="FF000000"/>
      </bottom>
      <diagonal/>
    </border>
    <border>
      <left/>
      <right style="dotted">
        <color rgb="FF000000"/>
      </right>
      <top/>
      <bottom style="dotted">
        <color rgb="FF000000"/>
      </bottom>
      <diagonal/>
    </border>
    <border>
      <left style="thin">
        <color rgb="FF000000"/>
      </left>
      <right/>
      <top style="hair">
        <color rgb="FF000000"/>
      </top>
      <bottom style="thin">
        <color rgb="FF000000"/>
      </bottom>
      <diagonal/>
    </border>
    <border>
      <left style="thin">
        <color rgb="FF000000"/>
      </left>
      <right style="dotted">
        <color rgb="FF000000"/>
      </right>
      <top style="dotted">
        <color rgb="FF000000"/>
      </top>
      <bottom style="dotted">
        <color rgb="FF000000"/>
      </bottom>
      <diagonal/>
    </border>
    <border>
      <left style="thin">
        <color rgb="FF000000"/>
      </left>
      <right/>
      <top style="thin">
        <color rgb="FF000000"/>
      </top>
      <bottom/>
      <diagonal/>
    </border>
    <border>
      <left/>
      <right/>
      <top style="thin">
        <color rgb="FF000000"/>
      </top>
      <bottom/>
      <diagonal/>
    </border>
    <border>
      <left/>
      <right style="dotted">
        <color rgb="FF000000"/>
      </right>
      <top/>
      <bottom/>
      <diagonal/>
    </border>
    <border>
      <left/>
      <right/>
      <top/>
      <bottom style="hair">
        <color rgb="FF000000"/>
      </bottom>
      <diagonal/>
    </border>
    <border>
      <left/>
      <right style="dotted">
        <color rgb="FF000000"/>
      </right>
      <top style="dotted">
        <color rgb="FF000000"/>
      </top>
      <bottom style="dotted">
        <color rgb="FF000000"/>
      </bottom>
      <diagonal/>
    </border>
    <border>
      <left style="hair">
        <color rgb="FF000000"/>
      </left>
      <right style="hair">
        <color rgb="FF000000"/>
      </right>
      <top style="hair">
        <color rgb="FF000000"/>
      </top>
      <bottom/>
      <diagonal/>
    </border>
    <border>
      <left style="dotted">
        <color rgb="FF000000"/>
      </left>
      <right style="dotted">
        <color rgb="FF000000"/>
      </right>
      <top style="dotted">
        <color rgb="FF000000"/>
      </top>
      <bottom/>
      <diagonal/>
    </border>
    <border>
      <left/>
      <right/>
      <top/>
      <bottom style="dotted">
        <color rgb="FF000000"/>
      </bottom>
      <diagonal/>
    </border>
    <border>
      <left style="medium">
        <color rgb="FF000000"/>
      </left>
      <right style="dotted">
        <color rgb="FF000000"/>
      </right>
      <top style="medium">
        <color rgb="FF000000"/>
      </top>
      <bottom style="dotted">
        <color rgb="FF000000"/>
      </bottom>
      <diagonal/>
    </border>
    <border>
      <left/>
      <right style="dotted">
        <color rgb="FF000000"/>
      </right>
      <top style="medium">
        <color rgb="FF000000"/>
      </top>
      <bottom style="dotted">
        <color rgb="FF000000"/>
      </bottom>
      <diagonal/>
    </border>
    <border>
      <left/>
      <right style="medium">
        <color rgb="FF000000"/>
      </right>
      <top style="medium">
        <color rgb="FF000000"/>
      </top>
      <bottom style="dotted">
        <color rgb="FF000000"/>
      </bottom>
      <diagonal/>
    </border>
    <border>
      <left style="thin">
        <color rgb="FF000000"/>
      </left>
      <right style="thin">
        <color rgb="FF000000"/>
      </right>
      <top style="thin">
        <color rgb="FF000000"/>
      </top>
      <bottom style="dotted">
        <color rgb="FF000000"/>
      </bottom>
      <diagonal/>
    </border>
    <border>
      <left style="medium">
        <color rgb="FF000000"/>
      </left>
      <right/>
      <top/>
      <bottom/>
      <diagonal/>
    </border>
    <border>
      <left style="medium">
        <color rgb="FF000000"/>
      </left>
      <right/>
      <top/>
      <bottom style="medium">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thick">
        <color rgb="FF000000"/>
      </left>
      <right style="thick">
        <color rgb="FF000000"/>
      </right>
      <top style="thick">
        <color rgb="FF000000"/>
      </top>
      <bottom style="dotted">
        <color rgb="FF000000"/>
      </bottom>
      <diagonal/>
    </border>
    <border>
      <left style="hair">
        <color rgb="FF000000"/>
      </left>
      <right style="hair">
        <color rgb="FF000000"/>
      </right>
      <top/>
      <bottom style="hair">
        <color rgb="FF000000"/>
      </bottom>
      <diagonal/>
    </border>
    <border>
      <left style="thick">
        <color rgb="FF000000"/>
      </left>
      <right style="thick">
        <color rgb="FF000000"/>
      </right>
      <top style="hair">
        <color rgb="FF000000"/>
      </top>
      <bottom style="thick">
        <color rgb="FF000000"/>
      </bottom>
      <diagonal/>
    </border>
    <border>
      <left style="dotted">
        <color rgb="FF000000"/>
      </left>
      <right style="dotted">
        <color rgb="FF000000"/>
      </right>
      <top/>
      <bottom/>
      <diagonal/>
    </border>
    <border>
      <left style="thin">
        <color rgb="FF000000"/>
      </left>
      <right style="dotted">
        <color rgb="FF000000"/>
      </right>
      <top/>
      <bottom style="dotted">
        <color rgb="FF000000"/>
      </bottom>
      <diagonal/>
    </border>
    <border>
      <left style="thin">
        <color rgb="FF000000"/>
      </left>
      <right style="dotted">
        <color rgb="FF000000"/>
      </right>
      <top style="thin">
        <color rgb="FF000000"/>
      </top>
      <bottom style="dotted">
        <color rgb="FF000000"/>
      </bottom>
      <diagonal/>
    </border>
    <border>
      <left style="thick">
        <color rgb="FF000000"/>
      </left>
      <right/>
      <top style="thick">
        <color rgb="FF000000"/>
      </top>
      <bottom/>
      <diagonal/>
    </border>
    <border>
      <left/>
      <right style="thick">
        <color rgb="FF000000"/>
      </right>
      <top style="thick">
        <color rgb="FF000000"/>
      </top>
      <bottom/>
      <diagonal/>
    </border>
    <border>
      <left style="thick">
        <color rgb="FF000000"/>
      </left>
      <right style="thick">
        <color rgb="FF000000"/>
      </right>
      <top style="thick">
        <color rgb="FF000000"/>
      </top>
      <bottom/>
      <diagonal/>
    </border>
    <border>
      <left style="thick">
        <color rgb="FF000000"/>
      </left>
      <right/>
      <top/>
      <bottom/>
      <diagonal/>
    </border>
    <border>
      <left/>
      <right style="thick">
        <color rgb="FF000000"/>
      </right>
      <top/>
      <bottom style="dotted">
        <color rgb="FF000000"/>
      </bottom>
      <diagonal/>
    </border>
    <border>
      <left style="thick">
        <color rgb="FF000000"/>
      </left>
      <right style="thick">
        <color rgb="FF000000"/>
      </right>
      <top/>
      <bottom style="thick">
        <color rgb="FF000000"/>
      </bottom>
      <diagonal/>
    </border>
    <border>
      <left style="thick">
        <color rgb="FF000000"/>
      </left>
      <right style="thick">
        <color rgb="FF000000"/>
      </right>
      <top style="thick">
        <color rgb="FF000000"/>
      </top>
      <bottom style="thick">
        <color rgb="FF000000"/>
      </bottom>
      <diagonal/>
    </border>
    <border>
      <left/>
      <right style="thick">
        <color rgb="FF000000"/>
      </right>
      <top style="hair">
        <color rgb="FF000000"/>
      </top>
      <bottom style="thick">
        <color rgb="FF000000"/>
      </bottom>
      <diagonal/>
    </border>
    <border>
      <left style="thin">
        <color rgb="FF000000"/>
      </left>
      <right style="hair">
        <color rgb="FF000000"/>
      </right>
      <top/>
      <bottom style="thin">
        <color rgb="FF000000"/>
      </bottom>
      <diagonal/>
    </border>
    <border>
      <left style="thin">
        <color rgb="FF000000"/>
      </left>
      <right style="thin">
        <color rgb="FF000000"/>
      </right>
      <top style="dotted">
        <color rgb="FF000000"/>
      </top>
      <bottom style="thin">
        <color rgb="FF000000"/>
      </bottom>
      <diagonal/>
    </border>
    <border>
      <left style="thin">
        <color rgb="FF000000"/>
      </left>
      <right style="dotted">
        <color rgb="FF000000"/>
      </right>
      <top style="dotted">
        <color rgb="FF000000"/>
      </top>
      <bottom/>
      <diagonal/>
    </border>
    <border>
      <left style="thin">
        <color rgb="FF000000"/>
      </left>
      <right/>
      <top/>
      <bottom style="dotted">
        <color rgb="FF000000"/>
      </bottom>
      <diagonal/>
    </border>
    <border>
      <left style="thick">
        <color rgb="FF000000"/>
      </left>
      <right/>
      <top/>
      <bottom style="thick">
        <color rgb="FF000000"/>
      </bottom>
      <diagonal/>
    </border>
    <border>
      <left/>
      <right/>
      <top style="thick">
        <color rgb="FF000000"/>
      </top>
      <bottom/>
      <diagonal/>
    </border>
    <border>
      <left style="thick">
        <color rgb="FF000000"/>
      </left>
      <right style="dotted">
        <color rgb="FF000000"/>
      </right>
      <top style="dotted">
        <color rgb="FF000000"/>
      </top>
      <bottom style="thick">
        <color rgb="FF000000"/>
      </bottom>
      <diagonal/>
    </border>
    <border>
      <left style="dotted">
        <color rgb="FF000000"/>
      </left>
      <right style="dotted">
        <color rgb="FF000000"/>
      </right>
      <top style="dotted">
        <color rgb="FF000000"/>
      </top>
      <bottom style="thick">
        <color rgb="FF000000"/>
      </bottom>
      <diagonal/>
    </border>
    <border>
      <left style="dotted">
        <color rgb="FF000000"/>
      </left>
      <right style="thick">
        <color rgb="FF000000"/>
      </right>
      <top style="dotted">
        <color rgb="FF000000"/>
      </top>
      <bottom style="thick">
        <color rgb="FF000000"/>
      </bottom>
      <diagonal/>
    </border>
    <border>
      <left/>
      <right/>
      <top/>
      <bottom style="thick">
        <color rgb="FF000000"/>
      </bottom>
      <diagonal/>
    </border>
    <border>
      <left/>
      <right style="thick">
        <color rgb="FF000000"/>
      </right>
      <top/>
      <bottom style="thick">
        <color rgb="FF000000"/>
      </bottom>
      <diagonal/>
    </border>
    <border>
      <left style="hair">
        <color rgb="FF000000"/>
      </left>
      <right/>
      <top/>
      <bottom style="hair">
        <color rgb="FF000000"/>
      </bottom>
      <diagonal/>
    </border>
    <border>
      <left style="thick">
        <color rgb="FF000000"/>
      </left>
      <right style="thick">
        <color rgb="FF000000"/>
      </right>
      <top style="thick">
        <color rgb="FF000000"/>
      </top>
      <bottom style="hair">
        <color rgb="FF000000"/>
      </bottom>
      <diagonal/>
    </border>
    <border>
      <left style="thick">
        <color rgb="FF000000"/>
      </left>
      <right style="thick">
        <color rgb="FF000000"/>
      </right>
      <top style="dotted">
        <color rgb="FF000000"/>
      </top>
      <bottom style="thick">
        <color rgb="FF000000"/>
      </bottom>
      <diagonal/>
    </border>
    <border>
      <left/>
      <right style="thick">
        <color rgb="FF000000"/>
      </right>
      <top/>
      <bottom/>
      <diagonal/>
    </border>
    <border>
      <left style="hair">
        <color rgb="FF000000"/>
      </left>
      <right style="thick">
        <color rgb="FF000000"/>
      </right>
      <top style="hair">
        <color rgb="FF000000"/>
      </top>
      <bottom style="hair">
        <color rgb="FF000000"/>
      </bottom>
      <diagonal/>
    </border>
    <border>
      <left style="dotted">
        <color rgb="FF000000"/>
      </left>
      <right style="thick">
        <color rgb="FF000000"/>
      </right>
      <top/>
      <bottom style="dotted">
        <color rgb="FF000000"/>
      </bottom>
      <diagonal/>
    </border>
    <border>
      <left style="dotted">
        <color rgb="FF000000"/>
      </left>
      <right style="thick">
        <color rgb="FF000000"/>
      </right>
      <top style="dotted">
        <color rgb="FF000000"/>
      </top>
      <bottom/>
      <diagonal/>
    </border>
    <border>
      <left/>
      <right style="dotted">
        <color rgb="FF000000"/>
      </right>
      <top style="dotted">
        <color rgb="FF000000"/>
      </top>
      <bottom/>
      <diagonal/>
    </border>
    <border>
      <left style="thin">
        <color rgb="FF000000"/>
      </left>
      <right style="thick">
        <color rgb="FF000000"/>
      </right>
      <top style="thin">
        <color rgb="FF000000"/>
      </top>
      <bottom style="thin">
        <color rgb="FF000000"/>
      </bottom>
      <diagonal/>
    </border>
    <border>
      <left style="dotted">
        <color rgb="FF000000"/>
      </left>
      <right/>
      <top style="dotted">
        <color rgb="FF000000"/>
      </top>
      <bottom style="dotted">
        <color rgb="FF000000"/>
      </bottom>
      <diagonal/>
    </border>
    <border>
      <left/>
      <right style="thin">
        <color rgb="FF000000"/>
      </right>
      <top style="dotted">
        <color rgb="FF000000"/>
      </top>
      <bottom style="dotted">
        <color rgb="FF000000"/>
      </bottom>
      <diagonal/>
    </border>
    <border>
      <left/>
      <right style="thick">
        <color rgb="FF000000"/>
      </right>
      <top style="thin">
        <color rgb="FF000000"/>
      </top>
      <bottom style="thin">
        <color rgb="FF000000"/>
      </bottom>
      <diagonal/>
    </border>
    <border>
      <left/>
      <right/>
      <top style="dotted">
        <color rgb="FF000000"/>
      </top>
      <bottom style="dotted">
        <color rgb="FF000000"/>
      </bottom>
      <diagonal/>
    </border>
    <border>
      <left/>
      <right style="thick">
        <color rgb="FF000000"/>
      </right>
      <top style="thin">
        <color rgb="FF000000"/>
      </top>
      <bottom/>
      <diagonal/>
    </border>
    <border>
      <left/>
      <right style="thick">
        <color rgb="FF000000"/>
      </right>
      <top/>
      <bottom style="thin">
        <color rgb="FF000000"/>
      </bottom>
      <diagonal/>
    </border>
    <border>
      <left/>
      <right style="thin">
        <color rgb="FF000000"/>
      </right>
      <top/>
      <bottom/>
      <diagonal/>
    </border>
    <border>
      <left style="hair">
        <color rgb="FF000000"/>
      </left>
      <right style="thin">
        <color rgb="FF000000"/>
      </right>
      <top style="hair">
        <color rgb="FF000000"/>
      </top>
      <bottom style="hair">
        <color rgb="FF000000"/>
      </bottom>
      <diagonal/>
    </border>
    <border>
      <left style="dotted">
        <color rgb="FF000000"/>
      </left>
      <right style="thin">
        <color rgb="FF000000"/>
      </right>
      <top style="dotted">
        <color rgb="FF000000"/>
      </top>
      <bottom style="dotted">
        <color rgb="FF000000"/>
      </bottom>
      <diagonal/>
    </border>
    <border>
      <left style="thin">
        <color rgb="FF000000"/>
      </left>
      <right/>
      <top style="thin">
        <color rgb="FF000000"/>
      </top>
      <bottom style="hair">
        <color rgb="FF000000"/>
      </bottom>
      <diagonal/>
    </border>
    <border>
      <left style="thin">
        <color rgb="FF000000"/>
      </left>
      <right style="thin">
        <color rgb="FF000000"/>
      </right>
      <top/>
      <bottom style="dotted">
        <color rgb="FF000000"/>
      </bottom>
      <diagonal/>
    </border>
    <border>
      <left style="thin">
        <color rgb="FF000000"/>
      </left>
      <right style="thin">
        <color rgb="FF000000"/>
      </right>
      <top style="dotted">
        <color rgb="FF000000"/>
      </top>
      <bottom style="dotted">
        <color rgb="FF000000"/>
      </bottom>
      <diagonal/>
    </border>
    <border>
      <left/>
      <right style="thin">
        <color rgb="FF000000"/>
      </right>
      <top style="thin">
        <color rgb="FF000000"/>
      </top>
      <bottom/>
      <diagonal/>
    </border>
    <border>
      <left style="thin">
        <color rgb="FF000000"/>
      </left>
      <right style="dotted">
        <color rgb="FF000000"/>
      </right>
      <top/>
      <bottom/>
      <diagonal/>
    </border>
    <border>
      <left style="dotted">
        <color rgb="FF000000"/>
      </left>
      <right style="dotted">
        <color rgb="FF000000"/>
      </right>
      <top style="thin">
        <color rgb="FF000000"/>
      </top>
      <bottom style="dotted">
        <color rgb="FF000000"/>
      </bottom>
      <diagonal/>
    </border>
    <border>
      <left style="dotted">
        <color rgb="FF000000"/>
      </left>
      <right style="thin">
        <color rgb="FF000000"/>
      </right>
      <top style="thin">
        <color rgb="FF000000"/>
      </top>
      <bottom style="dotted">
        <color rgb="FF000000"/>
      </bottom>
      <diagonal/>
    </border>
    <border>
      <left style="thin">
        <color rgb="FF000000"/>
      </left>
      <right style="dotted">
        <color rgb="FF000000"/>
      </right>
      <top/>
      <bottom style="thin">
        <color rgb="FF000000"/>
      </bottom>
      <diagonal/>
    </border>
    <border>
      <left style="dotted">
        <color rgb="FF000000"/>
      </left>
      <right style="thin">
        <color rgb="FF000000"/>
      </right>
      <top style="dotted">
        <color rgb="FF000000"/>
      </top>
      <bottom/>
      <diagonal/>
    </border>
    <border>
      <left style="thin">
        <color rgb="FF000000"/>
      </left>
      <right style="dotted">
        <color rgb="FF000000"/>
      </right>
      <top style="thin">
        <color rgb="FF000000"/>
      </top>
      <bottom/>
      <diagonal/>
    </border>
    <border>
      <left style="dotted">
        <color rgb="FF000000"/>
      </left>
      <right style="dotted">
        <color rgb="FF000000"/>
      </right>
      <top style="thin">
        <color rgb="FF000000"/>
      </top>
      <bottom/>
      <diagonal/>
    </border>
    <border>
      <left style="dotted">
        <color rgb="FF000000"/>
      </left>
      <right style="thin">
        <color rgb="FF000000"/>
      </right>
      <top style="thin">
        <color rgb="FF000000"/>
      </top>
      <bottom/>
      <diagonal/>
    </border>
    <border>
      <left style="dotted">
        <color rgb="FF000000"/>
      </left>
      <right style="dotted">
        <color rgb="FF000000"/>
      </right>
      <top style="dotted">
        <color rgb="FF000000"/>
      </top>
      <bottom style="thin">
        <color rgb="FF000000"/>
      </bottom>
      <diagonal/>
    </border>
    <border>
      <left style="dotted">
        <color rgb="FF000000"/>
      </left>
      <right style="thin">
        <color rgb="FF000000"/>
      </right>
      <top style="dotted">
        <color rgb="FF000000"/>
      </top>
      <bottom style="thin">
        <color rgb="FF000000"/>
      </bottom>
      <diagonal/>
    </border>
    <border>
      <left/>
      <right style="thin">
        <color rgb="FF000000"/>
      </right>
      <top style="dotted">
        <color rgb="FF000000"/>
      </top>
      <bottom style="thin">
        <color rgb="FF000000"/>
      </bottom>
      <diagonal/>
    </border>
    <border>
      <left/>
      <right style="dotted">
        <color rgb="FF000000"/>
      </right>
      <top style="dotted">
        <color rgb="FF000000"/>
      </top>
      <bottom style="thin">
        <color rgb="FF000000"/>
      </bottom>
      <diagonal/>
    </border>
    <border>
      <left style="thick">
        <color rgb="FF000000"/>
      </left>
      <right style="thick">
        <color rgb="FF000000"/>
      </right>
      <top style="thick">
        <color rgb="FF000000"/>
      </top>
      <bottom style="thin">
        <color rgb="FF000000"/>
      </bottom>
      <diagonal/>
    </border>
    <border>
      <left style="thick">
        <color rgb="FF000000"/>
      </left>
      <right style="thick">
        <color rgb="FF000000"/>
      </right>
      <top/>
      <bottom style="thin">
        <color rgb="FF000000"/>
      </bottom>
      <diagonal/>
    </border>
    <border>
      <left style="thick">
        <color rgb="FF000000"/>
      </left>
      <right style="thick">
        <color rgb="FF000000"/>
      </right>
      <top style="thin">
        <color rgb="FF000000"/>
      </top>
      <bottom style="thin">
        <color rgb="FF000000"/>
      </bottom>
      <diagonal/>
    </border>
    <border>
      <left style="thick">
        <color rgb="FF000000"/>
      </left>
      <right style="thick">
        <color rgb="FF000000"/>
      </right>
      <top style="thin">
        <color rgb="FF000000"/>
      </top>
      <bottom style="thick">
        <color rgb="FF000000"/>
      </bottom>
      <diagonal/>
    </border>
    <border>
      <left style="thin">
        <color rgb="FF000000"/>
      </left>
      <right style="dotted">
        <color rgb="FF000000"/>
      </right>
      <top style="dotted">
        <color rgb="FF000000"/>
      </top>
      <bottom style="thin">
        <color rgb="FF000000"/>
      </bottom>
      <diagonal/>
    </border>
    <border>
      <left style="thick">
        <color rgb="FF000000"/>
      </left>
      <right style="thin">
        <color rgb="FF000000"/>
      </right>
      <top style="thin">
        <color rgb="FF000000"/>
      </top>
      <bottom/>
      <diagonal/>
    </border>
    <border>
      <left style="thin">
        <color rgb="FF808080"/>
      </left>
      <right style="thin">
        <color rgb="FF808080"/>
      </right>
      <top/>
      <bottom style="thin">
        <color rgb="FF808080"/>
      </bottom>
      <diagonal/>
    </border>
    <border>
      <left style="thin">
        <color rgb="FF808080"/>
      </left>
      <right/>
      <top/>
      <bottom style="thin">
        <color rgb="FF808080"/>
      </bottom>
      <diagonal/>
    </border>
    <border>
      <left/>
      <right style="thin">
        <color rgb="FF808080"/>
      </right>
      <top style="thin">
        <color rgb="FF808080"/>
      </top>
      <bottom style="thin">
        <color rgb="FF808080"/>
      </bottom>
      <diagonal/>
    </border>
    <border>
      <left/>
      <right style="thin">
        <color rgb="FF808080"/>
      </right>
      <top/>
      <bottom style="thin">
        <color rgb="FF808080"/>
      </bottom>
      <diagonal/>
    </border>
    <border>
      <left style="thin">
        <color rgb="FF808080"/>
      </left>
      <right style="thin">
        <color rgb="FF808080"/>
      </right>
      <top/>
      <bottom style="thin">
        <color rgb="FF000000"/>
      </bottom>
      <diagonal/>
    </border>
    <border>
      <left style="thin">
        <color rgb="FF808080"/>
      </left>
      <right/>
      <top/>
      <bottom style="thin">
        <color rgb="FF000000"/>
      </bottom>
      <diagonal/>
    </border>
    <border>
      <left style="thin">
        <color rgb="FF000000"/>
      </left>
      <right/>
      <top/>
      <bottom style="thin">
        <color rgb="FF000000"/>
      </bottom>
      <diagonal/>
    </border>
    <border>
      <left/>
      <right style="thin">
        <color rgb="FF808080"/>
      </right>
      <top/>
      <bottom style="thin">
        <color rgb="FF000000"/>
      </bottom>
      <diagonal/>
    </border>
    <border>
      <left style="thin">
        <color rgb="FF808080"/>
      </left>
      <right style="thin">
        <color rgb="FF808080"/>
      </right>
      <top style="thin">
        <color rgb="FF808080"/>
      </top>
      <bottom style="thin">
        <color rgb="FF808080"/>
      </bottom>
      <diagonal/>
    </border>
    <border>
      <left style="thin">
        <color rgb="FF808080"/>
      </left>
      <right style="thin">
        <color rgb="FF808080"/>
      </right>
      <top style="thin">
        <color rgb="FF808080"/>
      </top>
      <bottom style="thin">
        <color rgb="FF000000"/>
      </bottom>
      <diagonal/>
    </border>
    <border>
      <left/>
      <right style="thin">
        <color rgb="FF808080"/>
      </right>
      <top style="thin">
        <color rgb="FF808080"/>
      </top>
      <bottom style="thin">
        <color rgb="FF000000"/>
      </bottom>
      <diagonal/>
    </border>
    <border>
      <left style="thick">
        <color rgb="FF000000"/>
      </left>
      <right/>
      <top/>
      <bottom style="thin">
        <color rgb="FF000000"/>
      </bottom>
      <diagonal/>
    </border>
    <border>
      <left style="thick">
        <color rgb="FF000000"/>
      </left>
      <right style="thin">
        <color rgb="FF000000"/>
      </right>
      <top style="thin">
        <color rgb="FF000000"/>
      </top>
      <bottom style="thin">
        <color rgb="FF000000"/>
      </bottom>
      <diagonal/>
    </border>
    <border>
      <left style="thick">
        <color rgb="FF000000"/>
      </left>
      <right/>
      <top style="thin">
        <color rgb="FF000000"/>
      </top>
      <bottom style="thin">
        <color rgb="FF000000"/>
      </bottom>
      <diagonal/>
    </border>
    <border>
      <left style="thin">
        <color rgb="FF808080"/>
      </left>
      <right style="thin">
        <color rgb="FF808080"/>
      </right>
      <top/>
      <bottom/>
      <diagonal/>
    </border>
    <border>
      <left style="thin">
        <color rgb="FF000000"/>
      </left>
      <right/>
      <top style="thin">
        <color rgb="FF000000"/>
      </top>
      <bottom style="dotted">
        <color rgb="FF000000"/>
      </bottom>
      <diagonal/>
    </border>
    <border>
      <left style="thick">
        <color rgb="FF000000"/>
      </left>
      <right style="thin">
        <color rgb="FF808080"/>
      </right>
      <top style="thin">
        <color rgb="FF808080"/>
      </top>
      <bottom style="thin">
        <color rgb="FF808080"/>
      </bottom>
      <diagonal/>
    </border>
    <border>
      <left style="thick">
        <color rgb="FF000000"/>
      </left>
      <right style="thin">
        <color rgb="FF808080"/>
      </right>
      <top/>
      <bottom style="thin">
        <color rgb="FF808080"/>
      </bottom>
      <diagonal/>
    </border>
    <border>
      <left style="thin">
        <color rgb="FF000000"/>
      </left>
      <right/>
      <top style="dotted">
        <color rgb="FF000000"/>
      </top>
      <bottom style="dotted">
        <color rgb="FF000000"/>
      </bottom>
      <diagonal/>
    </border>
    <border>
      <left style="dotted">
        <color rgb="FF000000"/>
      </left>
      <right style="dotted">
        <color rgb="FF000000"/>
      </right>
      <top/>
      <bottom style="thin">
        <color rgb="FF000000"/>
      </bottom>
      <diagonal/>
    </border>
    <border>
      <left style="thick">
        <color rgb="FF000000"/>
      </left>
      <right/>
      <top style="thin">
        <color rgb="FF000000"/>
      </top>
      <bottom/>
      <diagonal/>
    </border>
    <border>
      <left style="thin">
        <color rgb="FF808080"/>
      </left>
      <right/>
      <top style="thin">
        <color rgb="FF808080"/>
      </top>
      <bottom style="thin">
        <color rgb="FF808080"/>
      </bottom>
      <diagonal/>
    </border>
    <border>
      <left style="dotted">
        <color rgb="FF000000"/>
      </left>
      <right/>
      <top/>
      <bottom/>
      <diagonal/>
    </border>
    <border>
      <left style="dotted">
        <color rgb="FF000000"/>
      </left>
      <right style="hair">
        <color rgb="FF000000"/>
      </right>
      <top style="hair">
        <color rgb="FF000000"/>
      </top>
      <bottom style="hair">
        <color rgb="FF000000"/>
      </bottom>
      <diagonal/>
    </border>
    <border>
      <left style="hair">
        <color rgb="FF000000"/>
      </left>
      <right style="dotted">
        <color rgb="FF000000"/>
      </right>
      <top style="hair">
        <color rgb="FF000000"/>
      </top>
      <bottom style="hair">
        <color rgb="FF000000"/>
      </bottom>
      <diagonal/>
    </border>
    <border>
      <left style="dotted">
        <color rgb="FF000000"/>
      </left>
      <right style="hair">
        <color rgb="FF000000"/>
      </right>
      <top/>
      <bottom/>
      <diagonal/>
    </border>
    <border>
      <left/>
      <right style="hair">
        <color rgb="FF000000"/>
      </right>
      <top/>
      <bottom/>
      <diagonal/>
    </border>
    <border>
      <left style="thin">
        <color rgb="FF000000"/>
      </left>
      <right style="thin">
        <color rgb="FF808080"/>
      </right>
      <top style="thin">
        <color rgb="FF000000"/>
      </top>
      <bottom style="thin">
        <color rgb="FF808080"/>
      </bottom>
      <diagonal/>
    </border>
    <border>
      <left style="thin">
        <color rgb="FF808080"/>
      </left>
      <right style="thin">
        <color rgb="FF808080"/>
      </right>
      <top style="thin">
        <color rgb="FF000000"/>
      </top>
      <bottom style="thin">
        <color rgb="FF808080"/>
      </bottom>
      <diagonal/>
    </border>
    <border>
      <left style="thin">
        <color rgb="FF808080"/>
      </left>
      <right/>
      <top style="thin">
        <color rgb="FF000000"/>
      </top>
      <bottom style="thin">
        <color rgb="FF808080"/>
      </bottom>
      <diagonal/>
    </border>
    <border>
      <left style="thin">
        <color rgb="FF808080"/>
      </left>
      <right style="thin">
        <color rgb="FF000000"/>
      </right>
      <top style="thin">
        <color rgb="FF000000"/>
      </top>
      <bottom style="thin">
        <color rgb="FF808080"/>
      </bottom>
      <diagonal/>
    </border>
    <border>
      <left style="thin">
        <color rgb="FF000000"/>
      </left>
      <right style="thin">
        <color rgb="FF808080"/>
      </right>
      <top/>
      <bottom style="thin">
        <color rgb="FF808080"/>
      </bottom>
      <diagonal/>
    </border>
    <border>
      <left style="thin">
        <color rgb="FF808080"/>
      </left>
      <right style="thin">
        <color rgb="FF000000"/>
      </right>
      <top/>
      <bottom style="thin">
        <color rgb="FF808080"/>
      </bottom>
      <diagonal/>
    </border>
    <border>
      <left style="thin">
        <color rgb="FF000000"/>
      </left>
      <right style="thin">
        <color rgb="FF808080"/>
      </right>
      <top/>
      <bottom style="thin">
        <color rgb="FF000000"/>
      </bottom>
      <diagonal/>
    </border>
    <border>
      <left style="thin">
        <color rgb="FF808080"/>
      </left>
      <right style="thin">
        <color rgb="FF000000"/>
      </right>
      <top/>
      <bottom style="thin">
        <color rgb="FF000000"/>
      </bottom>
      <diagonal/>
    </border>
    <border>
      <left style="thin">
        <color rgb="FF000000"/>
      </left>
      <right style="thin">
        <color rgb="FF808080"/>
      </right>
      <top/>
      <bottom/>
      <diagonal/>
    </border>
    <border>
      <left style="thin">
        <color rgb="FF808080"/>
      </left>
      <right/>
      <top/>
      <bottom/>
      <diagonal/>
    </border>
    <border>
      <left style="thin">
        <color rgb="FF808080"/>
      </left>
      <right style="thin">
        <color rgb="FF000000"/>
      </right>
      <top/>
      <bottom/>
      <diagonal/>
    </border>
    <border>
      <left style="thick">
        <color rgb="FF000000"/>
      </left>
      <right style="thin">
        <color rgb="FF808080"/>
      </right>
      <top style="thin">
        <color rgb="FF000000"/>
      </top>
      <bottom style="thin">
        <color rgb="FF808080"/>
      </bottom>
      <diagonal/>
    </border>
    <border>
      <left style="hair">
        <color rgb="FF000000"/>
      </left>
      <right style="hair">
        <color rgb="FF000000"/>
      </right>
      <top style="thin">
        <color rgb="FF000000"/>
      </top>
      <bottom style="hair">
        <color rgb="FF000000"/>
      </bottom>
      <diagonal/>
    </border>
    <border>
      <left style="hair">
        <color rgb="FF000000"/>
      </left>
      <right style="hair">
        <color rgb="FF000000"/>
      </right>
      <top style="hair">
        <color rgb="FF000000"/>
      </top>
      <bottom style="thin">
        <color rgb="FF000000"/>
      </bottom>
      <diagonal/>
    </border>
    <border>
      <left style="thin">
        <color rgb="FF000000"/>
      </left>
      <right style="hair">
        <color rgb="FF000000"/>
      </right>
      <top style="dotted">
        <color rgb="FF000000"/>
      </top>
      <bottom/>
      <diagonal/>
    </border>
    <border>
      <left style="hair">
        <color rgb="FF000000"/>
      </left>
      <right style="thin">
        <color rgb="FF000000"/>
      </right>
      <top style="hair">
        <color rgb="FF000000"/>
      </top>
      <bottom style="thin">
        <color rgb="FF000000"/>
      </bottom>
      <diagonal/>
    </border>
    <border>
      <left style="thin">
        <color rgb="FF000000"/>
      </left>
      <right style="hair">
        <color rgb="FF000000"/>
      </right>
      <top/>
      <bottom style="hair">
        <color rgb="FF000000"/>
      </bottom>
      <diagonal/>
    </border>
    <border>
      <left style="hair">
        <color rgb="FF000000"/>
      </left>
      <right style="hair">
        <color rgb="FF000000"/>
      </right>
      <top style="thin">
        <color rgb="FF000000"/>
      </top>
      <bottom style="thin">
        <color rgb="FF000000"/>
      </bottom>
      <diagonal/>
    </border>
    <border>
      <left/>
      <right style="hair">
        <color rgb="FF000000"/>
      </right>
      <top/>
      <bottom style="hair">
        <color rgb="FF000000"/>
      </bottom>
      <diagonal/>
    </border>
    <border>
      <left style="hair">
        <color rgb="FF000000"/>
      </left>
      <right/>
      <top style="hair">
        <color rgb="FF000000"/>
      </top>
      <bottom/>
      <diagonal/>
    </border>
    <border>
      <left style="thin">
        <color rgb="FF000000"/>
      </left>
      <right style="thin">
        <color rgb="FF000000"/>
      </right>
      <top style="hair">
        <color rgb="FF000000"/>
      </top>
      <bottom/>
      <diagonal/>
    </border>
    <border>
      <left/>
      <right style="hair">
        <color rgb="FF000000"/>
      </right>
      <top style="hair">
        <color rgb="FF000000"/>
      </top>
      <bottom/>
      <diagonal/>
    </border>
    <border>
      <left style="hair">
        <color rgb="FF000000"/>
      </left>
      <right style="dotted">
        <color rgb="FF000000"/>
      </right>
      <top style="hair">
        <color rgb="FF000000"/>
      </top>
      <bottom/>
      <diagonal/>
    </border>
    <border>
      <left/>
      <right style="hair">
        <color rgb="FF000000"/>
      </right>
      <top style="hair">
        <color rgb="FF000000"/>
      </top>
      <bottom style="dotted">
        <color rgb="FF000000"/>
      </bottom>
      <diagonal/>
    </border>
    <border>
      <left style="thin">
        <color rgb="FF000000"/>
      </left>
      <right style="hair">
        <color rgb="FF000000"/>
      </right>
      <top style="hair">
        <color rgb="FF000000"/>
      </top>
      <bottom style="dotted">
        <color rgb="FF000000"/>
      </bottom>
      <diagonal/>
    </border>
    <border>
      <left style="thin">
        <color rgb="FF000000"/>
      </left>
      <right style="hair">
        <color rgb="FF000000"/>
      </right>
      <top style="hair">
        <color rgb="FF000000"/>
      </top>
      <bottom/>
      <diagonal/>
    </border>
    <border>
      <left style="hair">
        <color rgb="FF000000"/>
      </left>
      <right style="hair">
        <color rgb="FF000000"/>
      </right>
      <top style="hair">
        <color rgb="FF000000"/>
      </top>
      <bottom style="dotted">
        <color rgb="FF000000"/>
      </bottom>
      <diagonal/>
    </border>
    <border>
      <left style="hair">
        <color rgb="FF000000"/>
      </left>
      <right/>
      <top style="hair">
        <color rgb="FF000000"/>
      </top>
      <bottom style="dotted">
        <color rgb="FF000000"/>
      </bottom>
      <diagonal/>
    </border>
    <border>
      <left style="thin">
        <color rgb="FF000000"/>
      </left>
      <right style="thin">
        <color rgb="FF000000"/>
      </right>
      <top style="hair">
        <color rgb="FF000000"/>
      </top>
      <bottom style="dotted">
        <color rgb="FF000000"/>
      </bottom>
      <diagonal/>
    </border>
    <border>
      <left/>
      <right/>
      <top style="hair">
        <color rgb="FF000000"/>
      </top>
      <bottom style="dotted">
        <color rgb="FF000000"/>
      </bottom>
      <diagonal/>
    </border>
    <border>
      <left style="hair">
        <color rgb="FF000000"/>
      </left>
      <right style="dotted">
        <color rgb="FF000000"/>
      </right>
      <top style="hair">
        <color rgb="FF000000"/>
      </top>
      <bottom style="dotted">
        <color rgb="FF000000"/>
      </bottom>
      <diagonal/>
    </border>
    <border>
      <left/>
      <right/>
      <top style="hair">
        <color rgb="FF000000"/>
      </top>
      <bottom/>
      <diagonal/>
    </border>
    <border>
      <left style="hair">
        <color rgb="FF000000"/>
      </left>
      <right style="thin">
        <color rgb="FF000000"/>
      </right>
      <top style="thin">
        <color rgb="FF000000"/>
      </top>
      <bottom style="hair">
        <color rgb="FF000000"/>
      </bottom>
      <diagonal/>
    </border>
    <border>
      <left/>
      <right style="thin">
        <color rgb="FF808080"/>
      </right>
      <top style="thin">
        <color rgb="FF000000"/>
      </top>
      <bottom style="thin">
        <color rgb="FF808080"/>
      </bottom>
      <diagonal/>
    </border>
    <border>
      <left/>
      <right style="hair">
        <color rgb="FF000000"/>
      </right>
      <top style="hair">
        <color rgb="FF000000"/>
      </top>
      <bottom style="thin">
        <color rgb="FF000000"/>
      </bottom>
      <diagonal/>
    </border>
    <border>
      <left style="thin">
        <color rgb="FF000000"/>
      </left>
      <right style="thin">
        <color rgb="FF000000"/>
      </right>
      <top style="thin">
        <color rgb="FF000000"/>
      </top>
      <bottom style="hair">
        <color rgb="FF000000"/>
      </bottom>
      <diagonal/>
    </border>
    <border>
      <left/>
      <right style="hair">
        <color rgb="FF000000"/>
      </right>
      <top style="thin">
        <color rgb="FF000000"/>
      </top>
      <bottom style="hair">
        <color rgb="FF000000"/>
      </bottom>
      <diagonal/>
    </border>
    <border>
      <left/>
      <right style="thin">
        <color rgb="FF808080"/>
      </right>
      <top/>
      <bottom/>
      <diagonal/>
    </border>
    <border>
      <left style="double">
        <color rgb="FF000000"/>
      </left>
      <right style="double">
        <color rgb="FF000000"/>
      </right>
      <top style="double">
        <color rgb="FF000000"/>
      </top>
      <bottom/>
      <diagonal/>
    </border>
    <border>
      <left/>
      <right/>
      <top style="double">
        <color rgb="FF000000"/>
      </top>
      <bottom/>
      <diagonal/>
    </border>
    <border>
      <left/>
      <right style="thin">
        <color rgb="FF000000"/>
      </right>
      <top style="double">
        <color rgb="FF000000"/>
      </top>
      <bottom/>
      <diagonal/>
    </border>
    <border>
      <left style="thin">
        <color rgb="FF000000"/>
      </left>
      <right style="thin">
        <color rgb="FF000000"/>
      </right>
      <top style="double">
        <color rgb="FF000000"/>
      </top>
      <bottom/>
      <diagonal/>
    </border>
    <border>
      <left style="thin">
        <color rgb="FF000000"/>
      </left>
      <right style="double">
        <color rgb="FF000000"/>
      </right>
      <top style="double">
        <color rgb="FF000000"/>
      </top>
      <bottom/>
      <diagonal/>
    </border>
    <border>
      <left style="double">
        <color rgb="FF000000"/>
      </left>
      <right style="double">
        <color rgb="FF000000"/>
      </right>
      <top/>
      <bottom style="double">
        <color rgb="FF000000"/>
      </bottom>
      <diagonal/>
    </border>
    <border>
      <left/>
      <right/>
      <top/>
      <bottom style="double">
        <color rgb="FF000000"/>
      </bottom>
      <diagonal/>
    </border>
    <border>
      <left/>
      <right style="thin">
        <color rgb="FF000000"/>
      </right>
      <top/>
      <bottom style="double">
        <color rgb="FF000000"/>
      </bottom>
      <diagonal/>
    </border>
    <border>
      <left style="thin">
        <color rgb="FF000000"/>
      </left>
      <right style="thin">
        <color rgb="FF000000"/>
      </right>
      <top/>
      <bottom style="double">
        <color rgb="FF000000"/>
      </bottom>
      <diagonal/>
    </border>
    <border>
      <left style="thin">
        <color rgb="FF000000"/>
      </left>
      <right style="double">
        <color rgb="FF000000"/>
      </right>
      <top/>
      <bottom style="double">
        <color rgb="FF000000"/>
      </bottom>
      <diagonal/>
    </border>
    <border>
      <left style="double">
        <color rgb="FF000000"/>
      </left>
      <right style="double">
        <color rgb="FF000000"/>
      </right>
      <top/>
      <bottom/>
      <diagonal/>
    </border>
    <border>
      <left style="thin">
        <color rgb="FF000000"/>
      </left>
      <right style="double">
        <color rgb="FF000000"/>
      </right>
      <top/>
      <bottom/>
      <diagonal/>
    </border>
    <border>
      <left style="double">
        <color rgb="FF000000"/>
      </left>
      <right style="double">
        <color rgb="FF000000"/>
      </right>
      <top/>
      <bottom style="thin">
        <color rgb="FF000000"/>
      </bottom>
      <diagonal/>
    </border>
    <border>
      <left style="thin">
        <color rgb="FF000000"/>
      </left>
      <right style="double">
        <color rgb="FF000000"/>
      </right>
      <top/>
      <bottom style="thin">
        <color rgb="FF000000"/>
      </bottom>
      <diagonal/>
    </border>
    <border>
      <left style="double">
        <color rgb="FF000000"/>
      </left>
      <right style="double">
        <color rgb="FF000000"/>
      </right>
      <top style="double">
        <color rgb="FF000000"/>
      </top>
      <bottom style="double">
        <color rgb="FF000000"/>
      </bottom>
      <diagonal/>
    </border>
    <border>
      <left/>
      <right/>
      <top style="double">
        <color rgb="FF000000"/>
      </top>
      <bottom style="double">
        <color rgb="FF000000"/>
      </bottom>
      <diagonal/>
    </border>
    <border>
      <left/>
      <right style="thin">
        <color rgb="FF000000"/>
      </right>
      <top style="double">
        <color rgb="FF000000"/>
      </top>
      <bottom style="double">
        <color rgb="FF000000"/>
      </bottom>
      <diagonal/>
    </border>
    <border>
      <left style="thin">
        <color rgb="FF000000"/>
      </left>
      <right style="thin">
        <color rgb="FF000000"/>
      </right>
      <top style="double">
        <color rgb="FF000000"/>
      </top>
      <bottom style="double">
        <color rgb="FF000000"/>
      </bottom>
      <diagonal/>
    </border>
    <border>
      <left style="thin">
        <color rgb="FF000000"/>
      </left>
      <right style="double">
        <color rgb="FF000000"/>
      </right>
      <top style="double">
        <color rgb="FF000000"/>
      </top>
      <bottom style="double">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double">
        <color rgb="FF000000"/>
      </top>
      <bottom style="thin">
        <color rgb="FF000000"/>
      </bottom>
      <diagonal/>
    </border>
    <border>
      <left style="thin">
        <color rgb="FF000000"/>
      </left>
      <right style="double">
        <color rgb="FF000000"/>
      </right>
      <top style="double">
        <color rgb="FF000000"/>
      </top>
      <bottom style="thin">
        <color rgb="FF000000"/>
      </bottom>
      <diagonal/>
    </border>
    <border>
      <left style="thin">
        <color rgb="FF000000"/>
      </left>
      <right style="double">
        <color rgb="FF000000"/>
      </right>
      <top style="thin">
        <color rgb="FF000000"/>
      </top>
      <bottom style="thin">
        <color rgb="FF000000"/>
      </bottom>
      <diagonal/>
    </border>
    <border>
      <left style="thin">
        <color rgb="FF000000"/>
      </left>
      <right style="double">
        <color rgb="FF000000"/>
      </right>
      <top style="thin">
        <color rgb="FF000000"/>
      </top>
      <bottom/>
      <diagonal/>
    </border>
    <border>
      <left/>
      <right style="thin">
        <color rgb="FF000000"/>
      </right>
      <top style="thin">
        <color rgb="FF000000"/>
      </top>
      <bottom style="double">
        <color rgb="FF000000"/>
      </bottom>
      <diagonal/>
    </border>
    <border>
      <left style="thin">
        <color rgb="FF000000"/>
      </left>
      <right style="thin">
        <color rgb="FF000000"/>
      </right>
      <top style="thin">
        <color rgb="FF000000"/>
      </top>
      <bottom style="double">
        <color rgb="FF000000"/>
      </bottom>
      <diagonal/>
    </border>
    <border>
      <left style="thin">
        <color rgb="FF000000"/>
      </left>
      <right style="double">
        <color rgb="FF000000"/>
      </right>
      <top style="thin">
        <color rgb="FF000000"/>
      </top>
      <bottom style="double">
        <color rgb="FF000000"/>
      </bottom>
      <diagonal/>
    </border>
    <border>
      <left style="double">
        <color rgb="FF000000"/>
      </left>
      <right/>
      <top/>
      <bottom/>
      <diagonal/>
    </border>
    <border>
      <left/>
      <right style="double">
        <color rgb="FF000000"/>
      </right>
      <top/>
      <bottom/>
      <diagonal/>
    </border>
    <border>
      <left style="double">
        <color rgb="FF000000"/>
      </left>
      <right/>
      <top/>
      <bottom style="double">
        <color rgb="FF000000"/>
      </bottom>
      <diagonal/>
    </border>
    <border>
      <left/>
      <right style="double">
        <color rgb="FF000000"/>
      </right>
      <top/>
      <bottom style="double">
        <color rgb="FF000000"/>
      </bottom>
      <diagonal/>
    </border>
    <border>
      <left style="thin">
        <color rgb="FF000000"/>
      </left>
      <right style="hair">
        <color rgb="FF000000"/>
      </right>
      <top style="thin">
        <color rgb="FF000000"/>
      </top>
      <bottom style="thin">
        <color rgb="FF000000"/>
      </bottom>
      <diagonal/>
    </border>
    <border>
      <left style="hair">
        <color rgb="FF000000"/>
      </left>
      <right style="thin">
        <color rgb="FF000000"/>
      </right>
      <top style="thin">
        <color rgb="FF000000"/>
      </top>
      <bottom style="thin">
        <color rgb="FF000000"/>
      </bottom>
      <diagonal/>
    </border>
  </borders>
  <cellStyleXfs count="1">
    <xf numFmtId="0" fontId="0" fillId="0" borderId="0"/>
  </cellStyleXfs>
  <cellXfs count="2397">
    <xf numFmtId="0" fontId="0" fillId="0" borderId="0" xfId="0"/>
    <xf numFmtId="0" fontId="1" fillId="0" borderId="0" xfId="0" applyFont="1" applyAlignment="1">
      <alignment horizontal="center" vertical="center" wrapText="1"/>
    </xf>
    <xf numFmtId="0" fontId="1" fillId="0" borderId="0" xfId="0" applyFont="1" applyAlignment="1">
      <alignment horizontal="center" vertical="center"/>
    </xf>
    <xf numFmtId="0" fontId="1" fillId="0" borderId="6" xfId="0" applyFont="1" applyBorder="1" applyAlignment="1">
      <alignment horizontal="center" vertical="center"/>
    </xf>
    <xf numFmtId="0" fontId="6" fillId="0" borderId="0" xfId="0" applyFont="1" applyAlignment="1">
      <alignment horizontal="center" vertical="center"/>
    </xf>
    <xf numFmtId="0" fontId="1" fillId="0" borderId="0" xfId="0" applyFont="1" applyAlignment="1">
      <alignment vertical="center"/>
    </xf>
    <xf numFmtId="0" fontId="1" fillId="0" borderId="0" xfId="0" applyFont="1" applyAlignment="1">
      <alignment horizontal="center"/>
    </xf>
    <xf numFmtId="0" fontId="8" fillId="0" borderId="0" xfId="0" applyFont="1" applyAlignment="1">
      <alignment horizontal="left"/>
    </xf>
    <xf numFmtId="0" fontId="1" fillId="6" borderId="0" xfId="0" applyFont="1" applyFill="1"/>
    <xf numFmtId="0" fontId="1" fillId="3" borderId="0" xfId="0" applyFont="1" applyFill="1" applyAlignment="1">
      <alignment horizontal="center" vertical="center"/>
    </xf>
    <xf numFmtId="0" fontId="1" fillId="0" borderId="0" xfId="0" applyFont="1"/>
    <xf numFmtId="0" fontId="1" fillId="11" borderId="0" xfId="0" applyFont="1" applyFill="1" applyAlignment="1">
      <alignment horizontal="center" vertical="center"/>
    </xf>
    <xf numFmtId="0" fontId="10" fillId="3" borderId="0" xfId="0" applyFont="1" applyFill="1" applyAlignment="1">
      <alignment horizontal="center"/>
    </xf>
    <xf numFmtId="0" fontId="15" fillId="0" borderId="0" xfId="0" applyFont="1" applyAlignment="1">
      <alignment horizontal="left"/>
    </xf>
    <xf numFmtId="0" fontId="16" fillId="0" borderId="0" xfId="0" applyFont="1"/>
    <xf numFmtId="0" fontId="12" fillId="0" borderId="0" xfId="0" applyFont="1"/>
    <xf numFmtId="0" fontId="1" fillId="15" borderId="0" xfId="0" applyFont="1" applyFill="1" applyAlignment="1">
      <alignment horizontal="center"/>
    </xf>
    <xf numFmtId="0" fontId="23" fillId="15" borderId="0" xfId="0" applyFont="1" applyFill="1" applyAlignment="1">
      <alignment horizontal="center" vertical="center"/>
    </xf>
    <xf numFmtId="0" fontId="24" fillId="6" borderId="0" xfId="0" applyFont="1" applyFill="1" applyAlignment="1">
      <alignment horizontal="center"/>
    </xf>
    <xf numFmtId="0" fontId="3" fillId="0" borderId="0" xfId="0" applyFont="1" applyAlignment="1">
      <alignment horizontal="center"/>
    </xf>
    <xf numFmtId="0" fontId="25" fillId="3" borderId="0" xfId="0" applyFont="1" applyFill="1" applyAlignment="1">
      <alignment horizontal="center"/>
    </xf>
    <xf numFmtId="0" fontId="25" fillId="0" borderId="0" xfId="0" applyFont="1" applyAlignment="1">
      <alignment horizontal="center"/>
    </xf>
    <xf numFmtId="0" fontId="23" fillId="0" borderId="0" xfId="0" applyFont="1" applyAlignment="1">
      <alignment horizontal="center" vertical="center"/>
    </xf>
    <xf numFmtId="0" fontId="26" fillId="6" borderId="0" xfId="0" applyFont="1" applyFill="1" applyAlignment="1">
      <alignment horizontal="center" vertical="center"/>
    </xf>
    <xf numFmtId="0" fontId="27" fillId="3" borderId="0" xfId="0" applyFont="1" applyFill="1" applyAlignment="1">
      <alignment horizontal="center" vertical="center"/>
    </xf>
    <xf numFmtId="0" fontId="27" fillId="0" borderId="0" xfId="0" applyFont="1" applyAlignment="1">
      <alignment horizontal="center" vertical="center"/>
    </xf>
    <xf numFmtId="0" fontId="28" fillId="4" borderId="0" xfId="0" applyFont="1" applyFill="1" applyAlignment="1">
      <alignment horizontal="center" vertical="center"/>
    </xf>
    <xf numFmtId="0" fontId="1" fillId="4" borderId="0" xfId="0" applyFont="1" applyFill="1" applyAlignment="1">
      <alignment horizontal="center"/>
    </xf>
    <xf numFmtId="0" fontId="24" fillId="7" borderId="12" xfId="0" applyFont="1" applyFill="1" applyBorder="1" applyAlignment="1">
      <alignment horizontal="center"/>
    </xf>
    <xf numFmtId="0" fontId="16" fillId="4" borderId="0" xfId="0" applyFont="1" applyFill="1" applyAlignment="1">
      <alignment horizontal="center"/>
    </xf>
    <xf numFmtId="0" fontId="1" fillId="0" borderId="13" xfId="0" applyFont="1" applyBorder="1" applyAlignment="1">
      <alignment horizontal="center" vertical="center"/>
    </xf>
    <xf numFmtId="0" fontId="16" fillId="15" borderId="14" xfId="0" applyFont="1" applyFill="1" applyBorder="1" applyAlignment="1">
      <alignment horizontal="center"/>
    </xf>
    <xf numFmtId="0" fontId="1" fillId="15" borderId="12" xfId="0" applyFont="1" applyFill="1" applyBorder="1" applyAlignment="1">
      <alignment horizontal="center"/>
    </xf>
    <xf numFmtId="0" fontId="24" fillId="15" borderId="12" xfId="0" applyFont="1" applyFill="1" applyBorder="1" applyAlignment="1">
      <alignment horizontal="center"/>
    </xf>
    <xf numFmtId="0" fontId="24" fillId="0" borderId="0" xfId="0" applyFont="1"/>
    <xf numFmtId="0" fontId="16" fillId="15" borderId="12" xfId="0" applyFont="1" applyFill="1" applyBorder="1" applyAlignment="1">
      <alignment horizontal="center"/>
    </xf>
    <xf numFmtId="0" fontId="29" fillId="0" borderId="0" xfId="0" applyFont="1"/>
    <xf numFmtId="177" fontId="1" fillId="15" borderId="12" xfId="0" applyNumberFormat="1" applyFont="1" applyFill="1" applyBorder="1" applyAlignment="1">
      <alignment horizontal="center"/>
    </xf>
    <xf numFmtId="0" fontId="1" fillId="15" borderId="15" xfId="0" applyFont="1" applyFill="1" applyBorder="1" applyAlignment="1">
      <alignment horizontal="center"/>
    </xf>
    <xf numFmtId="0" fontId="30" fillId="15" borderId="12" xfId="0" applyFont="1" applyFill="1" applyBorder="1" applyAlignment="1">
      <alignment horizontal="center"/>
    </xf>
    <xf numFmtId="0" fontId="24" fillId="15" borderId="15" xfId="0" applyFont="1" applyFill="1" applyBorder="1" applyAlignment="1">
      <alignment horizontal="center"/>
    </xf>
    <xf numFmtId="0" fontId="25" fillId="15" borderId="15" xfId="0" applyFont="1" applyFill="1" applyBorder="1" applyAlignment="1">
      <alignment horizontal="center"/>
    </xf>
    <xf numFmtId="0" fontId="1" fillId="15" borderId="16" xfId="0" applyFont="1" applyFill="1" applyBorder="1" applyAlignment="1">
      <alignment horizontal="center"/>
    </xf>
    <xf numFmtId="0" fontId="31" fillId="15" borderId="12" xfId="0" applyFont="1" applyFill="1" applyBorder="1" applyAlignment="1">
      <alignment horizontal="center"/>
    </xf>
    <xf numFmtId="0" fontId="29" fillId="15" borderId="12" xfId="0" applyFont="1" applyFill="1" applyBorder="1" applyAlignment="1">
      <alignment horizontal="center"/>
    </xf>
    <xf numFmtId="0" fontId="1" fillId="0" borderId="12" xfId="0" applyFont="1" applyBorder="1"/>
    <xf numFmtId="0" fontId="1" fillId="0" borderId="17" xfId="0" applyFont="1" applyBorder="1" applyAlignment="1">
      <alignment horizontal="center" vertical="center"/>
    </xf>
    <xf numFmtId="0" fontId="1" fillId="15" borderId="18" xfId="0" applyFont="1" applyFill="1" applyBorder="1" applyAlignment="1">
      <alignment horizontal="center"/>
    </xf>
    <xf numFmtId="0" fontId="1" fillId="15" borderId="0" xfId="0" applyFont="1" applyFill="1"/>
    <xf numFmtId="0" fontId="32" fillId="15" borderId="19" xfId="0" applyFont="1" applyFill="1" applyBorder="1" applyAlignment="1">
      <alignment horizontal="center"/>
    </xf>
    <xf numFmtId="0" fontId="32" fillId="15" borderId="20" xfId="0" applyFont="1" applyFill="1" applyBorder="1" applyAlignment="1">
      <alignment horizontal="center"/>
    </xf>
    <xf numFmtId="0" fontId="32" fillId="0" borderId="0" xfId="0" applyFont="1" applyAlignment="1">
      <alignment horizontal="center"/>
    </xf>
    <xf numFmtId="0" fontId="32" fillId="0" borderId="20" xfId="0" applyFont="1" applyBorder="1" applyAlignment="1">
      <alignment horizontal="center"/>
    </xf>
    <xf numFmtId="0" fontId="33" fillId="0" borderId="20" xfId="0" applyFont="1" applyBorder="1" applyAlignment="1">
      <alignment horizontal="center"/>
    </xf>
    <xf numFmtId="0" fontId="1" fillId="15" borderId="21" xfId="0" applyFont="1" applyFill="1" applyBorder="1" applyAlignment="1">
      <alignment horizontal="center"/>
    </xf>
    <xf numFmtId="0" fontId="1" fillId="15" borderId="22" xfId="0" applyFont="1" applyFill="1" applyBorder="1" applyAlignment="1">
      <alignment horizontal="center"/>
    </xf>
    <xf numFmtId="0" fontId="28" fillId="4" borderId="20" xfId="0" applyFont="1" applyFill="1" applyBorder="1" applyAlignment="1">
      <alignment horizontal="center" vertical="center"/>
    </xf>
    <xf numFmtId="0" fontId="1" fillId="3" borderId="20" xfId="0" applyFont="1" applyFill="1" applyBorder="1" applyAlignment="1">
      <alignment horizontal="center"/>
    </xf>
    <xf numFmtId="0" fontId="1" fillId="0" borderId="20" xfId="0" applyFont="1" applyBorder="1" applyAlignment="1">
      <alignment horizontal="center"/>
    </xf>
    <xf numFmtId="0" fontId="1" fillId="19" borderId="23" xfId="0" applyFont="1" applyFill="1" applyBorder="1" applyAlignment="1">
      <alignment horizontal="center" vertical="center"/>
    </xf>
    <xf numFmtId="0" fontId="1" fillId="19" borderId="24" xfId="0" applyFont="1" applyFill="1" applyBorder="1" applyAlignment="1">
      <alignment horizontal="center" vertical="center"/>
    </xf>
    <xf numFmtId="0" fontId="1" fillId="19" borderId="25" xfId="0" applyFont="1" applyFill="1" applyBorder="1" applyAlignment="1">
      <alignment horizontal="center" vertical="center"/>
    </xf>
    <xf numFmtId="0" fontId="1" fillId="19" borderId="20" xfId="0" applyFont="1" applyFill="1" applyBorder="1" applyAlignment="1">
      <alignment horizontal="center" vertical="center"/>
    </xf>
    <xf numFmtId="0" fontId="1" fillId="19" borderId="0" xfId="0" applyFont="1" applyFill="1" applyAlignment="1">
      <alignment horizontal="center" vertical="center"/>
    </xf>
    <xf numFmtId="0" fontId="1" fillId="2" borderId="24" xfId="0" applyFont="1" applyFill="1" applyBorder="1" applyAlignment="1">
      <alignment horizontal="center" vertical="center"/>
    </xf>
    <xf numFmtId="0" fontId="1" fillId="20" borderId="20" xfId="0" applyFont="1" applyFill="1" applyBorder="1" applyAlignment="1">
      <alignment horizontal="center"/>
    </xf>
    <xf numFmtId="0" fontId="34" fillId="2" borderId="20" xfId="0" applyFont="1" applyFill="1" applyBorder="1" applyAlignment="1">
      <alignment horizontal="center"/>
    </xf>
    <xf numFmtId="0" fontId="34" fillId="2" borderId="0" xfId="0" applyFont="1" applyFill="1" applyAlignment="1">
      <alignment horizontal="center"/>
    </xf>
    <xf numFmtId="0" fontId="34" fillId="21" borderId="0" xfId="0" applyFont="1" applyFill="1" applyAlignment="1">
      <alignment horizontal="center"/>
    </xf>
    <xf numFmtId="0" fontId="34" fillId="21" borderId="20" xfId="0" applyFont="1" applyFill="1" applyBorder="1" applyAlignment="1">
      <alignment horizontal="center"/>
    </xf>
    <xf numFmtId="0" fontId="34" fillId="21" borderId="26" xfId="0" applyFont="1" applyFill="1" applyBorder="1" applyAlignment="1">
      <alignment horizontal="center"/>
    </xf>
    <xf numFmtId="0" fontId="34" fillId="21" borderId="19" xfId="0" applyFont="1" applyFill="1" applyBorder="1" applyAlignment="1">
      <alignment horizontal="center"/>
    </xf>
    <xf numFmtId="0" fontId="34" fillId="21" borderId="27" xfId="0" applyFont="1" applyFill="1" applyBorder="1" applyAlignment="1">
      <alignment horizontal="center"/>
    </xf>
    <xf numFmtId="0" fontId="1" fillId="22" borderId="20" xfId="0" applyFont="1" applyFill="1" applyBorder="1" applyAlignment="1">
      <alignment horizontal="center" vertical="center"/>
    </xf>
    <xf numFmtId="0" fontId="1" fillId="22" borderId="0" xfId="0" applyFont="1" applyFill="1" applyAlignment="1">
      <alignment horizontal="center" vertical="center"/>
    </xf>
    <xf numFmtId="0" fontId="1" fillId="8" borderId="24" xfId="0" applyFont="1" applyFill="1" applyBorder="1" applyAlignment="1">
      <alignment horizontal="center" vertical="center"/>
    </xf>
    <xf numFmtId="0" fontId="1" fillId="23" borderId="24" xfId="0" applyFont="1" applyFill="1" applyBorder="1" applyAlignment="1">
      <alignment horizontal="center" vertical="center"/>
    </xf>
    <xf numFmtId="0" fontId="1" fillId="21" borderId="24" xfId="0" applyFont="1" applyFill="1" applyBorder="1" applyAlignment="1">
      <alignment horizontal="center" vertical="center"/>
    </xf>
    <xf numFmtId="0" fontId="1" fillId="8" borderId="28" xfId="0" applyFont="1" applyFill="1" applyBorder="1" applyAlignment="1">
      <alignment horizontal="center" vertical="center"/>
    </xf>
    <xf numFmtId="0" fontId="1" fillId="21" borderId="0" xfId="0" applyFont="1" applyFill="1" applyAlignment="1">
      <alignment horizontal="center" vertical="center"/>
    </xf>
    <xf numFmtId="0" fontId="1" fillId="8" borderId="0" xfId="0" applyFont="1" applyFill="1" applyAlignment="1">
      <alignment horizontal="center" vertical="center"/>
    </xf>
    <xf numFmtId="0" fontId="1" fillId="3" borderId="0" xfId="0" applyFont="1" applyFill="1"/>
    <xf numFmtId="0" fontId="1" fillId="3" borderId="29" xfId="0" applyFont="1" applyFill="1" applyBorder="1" applyAlignment="1">
      <alignment horizontal="center"/>
    </xf>
    <xf numFmtId="0" fontId="1" fillId="0" borderId="30" xfId="0" applyFont="1" applyBorder="1" applyAlignment="1">
      <alignment horizontal="center" vertical="center"/>
    </xf>
    <xf numFmtId="178" fontId="1" fillId="0" borderId="31" xfId="0" applyNumberFormat="1" applyFont="1" applyBorder="1" applyAlignment="1">
      <alignment horizontal="center"/>
    </xf>
    <xf numFmtId="179" fontId="1" fillId="0" borderId="31" xfId="0" applyNumberFormat="1" applyFont="1" applyBorder="1" applyAlignment="1">
      <alignment horizontal="center"/>
    </xf>
    <xf numFmtId="179" fontId="1" fillId="0" borderId="0" xfId="0" applyNumberFormat="1" applyFont="1" applyAlignment="1">
      <alignment horizontal="center"/>
    </xf>
    <xf numFmtId="0" fontId="1" fillId="0" borderId="22" xfId="0" applyFont="1" applyBorder="1" applyAlignment="1">
      <alignment horizontal="center" vertical="center"/>
    </xf>
    <xf numFmtId="178" fontId="1" fillId="0" borderId="0" xfId="0" applyNumberFormat="1" applyFont="1" applyAlignment="1">
      <alignment horizontal="center"/>
    </xf>
    <xf numFmtId="178" fontId="1" fillId="0" borderId="10" xfId="0" applyNumberFormat="1" applyFont="1" applyBorder="1" applyAlignment="1">
      <alignment horizontal="center"/>
    </xf>
    <xf numFmtId="0" fontId="1" fillId="0" borderId="3" xfId="0" applyFont="1" applyBorder="1" applyAlignment="1">
      <alignment horizontal="center" vertical="center"/>
    </xf>
    <xf numFmtId="0" fontId="1" fillId="0" borderId="10" xfId="0" applyFont="1" applyBorder="1" applyAlignment="1">
      <alignment horizontal="center" vertical="center"/>
    </xf>
    <xf numFmtId="0" fontId="1" fillId="0" borderId="3" xfId="0" applyFont="1" applyBorder="1" applyAlignment="1">
      <alignment horizontal="center"/>
    </xf>
    <xf numFmtId="0" fontId="1" fillId="23" borderId="20" xfId="0" applyFont="1" applyFill="1" applyBorder="1" applyAlignment="1">
      <alignment horizontal="center"/>
    </xf>
    <xf numFmtId="0" fontId="1" fillId="24" borderId="20" xfId="0" applyFont="1" applyFill="1" applyBorder="1" applyAlignment="1">
      <alignment horizontal="center"/>
    </xf>
    <xf numFmtId="0" fontId="1" fillId="25" borderId="20" xfId="0" applyFont="1" applyFill="1" applyBorder="1" applyAlignment="1">
      <alignment horizontal="center"/>
    </xf>
    <xf numFmtId="0" fontId="1" fillId="19" borderId="20" xfId="0" applyFont="1" applyFill="1" applyBorder="1" applyAlignment="1">
      <alignment horizontal="center"/>
    </xf>
    <xf numFmtId="0" fontId="1" fillId="21" borderId="20" xfId="0" applyFont="1" applyFill="1" applyBorder="1" applyAlignment="1">
      <alignment horizontal="center"/>
    </xf>
    <xf numFmtId="0" fontId="24" fillId="3" borderId="20" xfId="0" applyFont="1" applyFill="1" applyBorder="1" applyAlignment="1">
      <alignment horizontal="center"/>
    </xf>
    <xf numFmtId="0" fontId="1" fillId="21" borderId="25" xfId="0" applyFont="1" applyFill="1" applyBorder="1" applyAlignment="1">
      <alignment horizontal="center" vertical="center"/>
    </xf>
    <xf numFmtId="0" fontId="1" fillId="23" borderId="0" xfId="0" applyFont="1" applyFill="1"/>
    <xf numFmtId="0" fontId="34" fillId="19" borderId="0" xfId="0" applyFont="1" applyFill="1" applyAlignment="1">
      <alignment horizontal="center"/>
    </xf>
    <xf numFmtId="0" fontId="34" fillId="19" borderId="32" xfId="0" applyFont="1" applyFill="1" applyBorder="1" applyAlignment="1">
      <alignment horizontal="center"/>
    </xf>
    <xf numFmtId="0" fontId="34" fillId="19" borderId="33" xfId="0" applyFont="1" applyFill="1" applyBorder="1" applyAlignment="1">
      <alignment horizontal="center"/>
    </xf>
    <xf numFmtId="0" fontId="1" fillId="26" borderId="20" xfId="0" applyFont="1" applyFill="1" applyBorder="1" applyAlignment="1">
      <alignment horizontal="center"/>
    </xf>
    <xf numFmtId="0" fontId="1" fillId="22" borderId="20" xfId="0" applyFont="1" applyFill="1" applyBorder="1" applyAlignment="1">
      <alignment horizontal="center"/>
    </xf>
    <xf numFmtId="0" fontId="1" fillId="23" borderId="12" xfId="0" applyFont="1" applyFill="1" applyBorder="1" applyAlignment="1">
      <alignment horizontal="center"/>
    </xf>
    <xf numFmtId="0" fontId="23" fillId="11" borderId="21" xfId="0" applyFont="1" applyFill="1" applyBorder="1" applyAlignment="1">
      <alignment horizontal="center"/>
    </xf>
    <xf numFmtId="0" fontId="1" fillId="12" borderId="20" xfId="0" applyFont="1" applyFill="1" applyBorder="1" applyAlignment="1">
      <alignment horizontal="center"/>
    </xf>
    <xf numFmtId="0" fontId="1" fillId="19" borderId="0" xfId="0" applyFont="1" applyFill="1"/>
    <xf numFmtId="0" fontId="1" fillId="20" borderId="0" xfId="0" applyFont="1" applyFill="1"/>
    <xf numFmtId="0" fontId="1" fillId="26" borderId="0" xfId="0" applyFont="1" applyFill="1"/>
    <xf numFmtId="0" fontId="24" fillId="23" borderId="20" xfId="0" applyFont="1" applyFill="1" applyBorder="1"/>
    <xf numFmtId="0" fontId="1" fillId="8" borderId="20" xfId="0" applyFont="1" applyFill="1" applyBorder="1" applyAlignment="1">
      <alignment horizontal="center"/>
    </xf>
    <xf numFmtId="0" fontId="24" fillId="21" borderId="0" xfId="0" applyFont="1" applyFill="1"/>
    <xf numFmtId="0" fontId="1" fillId="6" borderId="20" xfId="0" applyFont="1" applyFill="1" applyBorder="1" applyAlignment="1">
      <alignment horizontal="center"/>
    </xf>
    <xf numFmtId="0" fontId="35" fillId="22" borderId="20" xfId="0" applyFont="1" applyFill="1" applyBorder="1" applyAlignment="1">
      <alignment horizontal="right"/>
    </xf>
    <xf numFmtId="0" fontId="1" fillId="22" borderId="0" xfId="0" applyFont="1" applyFill="1"/>
    <xf numFmtId="0" fontId="25" fillId="24" borderId="20" xfId="0" applyFont="1" applyFill="1" applyBorder="1" applyAlignment="1">
      <alignment horizontal="center"/>
    </xf>
    <xf numFmtId="0" fontId="1" fillId="19" borderId="19" xfId="0" applyFont="1" applyFill="1" applyBorder="1" applyAlignment="1">
      <alignment horizontal="center"/>
    </xf>
    <xf numFmtId="0" fontId="24" fillId="22" borderId="20" xfId="0" applyFont="1" applyFill="1" applyBorder="1" applyAlignment="1">
      <alignment horizontal="center"/>
    </xf>
    <xf numFmtId="0" fontId="24" fillId="23" borderId="20" xfId="0" applyFont="1" applyFill="1" applyBorder="1" applyAlignment="1">
      <alignment horizontal="center"/>
    </xf>
    <xf numFmtId="0" fontId="1" fillId="23" borderId="20" xfId="0" applyFont="1" applyFill="1" applyBorder="1"/>
    <xf numFmtId="0" fontId="1" fillId="0" borderId="20" xfId="0" applyFont="1" applyBorder="1"/>
    <xf numFmtId="0" fontId="1" fillId="8" borderId="0" xfId="0" applyFont="1" applyFill="1" applyAlignment="1">
      <alignment horizontal="center"/>
    </xf>
    <xf numFmtId="0" fontId="1" fillId="19" borderId="20" xfId="0" applyFont="1" applyFill="1" applyBorder="1"/>
    <xf numFmtId="0" fontId="1" fillId="8" borderId="20" xfId="0" applyFont="1" applyFill="1" applyBorder="1"/>
    <xf numFmtId="0" fontId="24" fillId="21" borderId="20" xfId="0" applyFont="1" applyFill="1" applyBorder="1" applyAlignment="1">
      <alignment horizontal="center"/>
    </xf>
    <xf numFmtId="0" fontId="1" fillId="3" borderId="19" xfId="0" applyFont="1" applyFill="1" applyBorder="1" applyAlignment="1">
      <alignment horizontal="center"/>
    </xf>
    <xf numFmtId="0" fontId="1" fillId="27" borderId="20" xfId="0" applyFont="1" applyFill="1" applyBorder="1" applyAlignment="1">
      <alignment horizontal="center"/>
    </xf>
    <xf numFmtId="0" fontId="1" fillId="21" borderId="0" xfId="0" applyFont="1" applyFill="1"/>
    <xf numFmtId="0" fontId="10" fillId="21" borderId="0" xfId="0" applyFont="1" applyFill="1" applyAlignment="1">
      <alignment horizontal="center"/>
    </xf>
    <xf numFmtId="0" fontId="1" fillId="23" borderId="0" xfId="0" applyFont="1" applyFill="1" applyAlignment="1">
      <alignment horizontal="center"/>
    </xf>
    <xf numFmtId="0" fontId="25" fillId="23" borderId="20" xfId="0" applyFont="1" applyFill="1" applyBorder="1" applyAlignment="1">
      <alignment horizontal="center"/>
    </xf>
    <xf numFmtId="0" fontId="36" fillId="27" borderId="0" xfId="0" applyFont="1" applyFill="1"/>
    <xf numFmtId="0" fontId="34" fillId="23" borderId="20" xfId="0" applyFont="1" applyFill="1" applyBorder="1" applyAlignment="1">
      <alignment horizontal="center"/>
    </xf>
    <xf numFmtId="0" fontId="34" fillId="23" borderId="34" xfId="0" applyFont="1" applyFill="1" applyBorder="1" applyAlignment="1">
      <alignment horizontal="center"/>
    </xf>
    <xf numFmtId="0" fontId="37" fillId="3" borderId="0" xfId="0" applyFont="1" applyFill="1"/>
    <xf numFmtId="0" fontId="1" fillId="8" borderId="25" xfId="0" applyFont="1" applyFill="1" applyBorder="1" applyAlignment="1">
      <alignment horizontal="center" vertical="center"/>
    </xf>
    <xf numFmtId="0" fontId="1" fillId="3" borderId="0" xfId="0" applyFont="1" applyFill="1" applyAlignment="1">
      <alignment horizontal="center"/>
    </xf>
    <xf numFmtId="0" fontId="24" fillId="26" borderId="6" xfId="0" applyFont="1" applyFill="1" applyBorder="1" applyAlignment="1">
      <alignment horizontal="center"/>
    </xf>
    <xf numFmtId="0" fontId="29" fillId="0" borderId="0" xfId="0" applyFont="1" applyAlignment="1">
      <alignment horizontal="center"/>
    </xf>
    <xf numFmtId="0" fontId="1" fillId="11" borderId="0" xfId="0" applyFont="1" applyFill="1"/>
    <xf numFmtId="0" fontId="1" fillId="15" borderId="35" xfId="0" applyFont="1" applyFill="1" applyBorder="1" applyAlignment="1">
      <alignment horizontal="center"/>
    </xf>
    <xf numFmtId="0" fontId="24" fillId="3" borderId="36" xfId="0" applyFont="1" applyFill="1" applyBorder="1" applyAlignment="1">
      <alignment horizontal="center"/>
    </xf>
    <xf numFmtId="0" fontId="1" fillId="22" borderId="37" xfId="0" applyFont="1" applyFill="1" applyBorder="1" applyAlignment="1">
      <alignment horizontal="center"/>
    </xf>
    <xf numFmtId="0" fontId="25" fillId="19" borderId="12" xfId="0" applyFont="1" applyFill="1" applyBorder="1" applyAlignment="1">
      <alignment horizontal="center"/>
    </xf>
    <xf numFmtId="0" fontId="1" fillId="22" borderId="38" xfId="0" applyFont="1" applyFill="1" applyBorder="1" applyAlignment="1">
      <alignment horizontal="center"/>
    </xf>
    <xf numFmtId="0" fontId="34" fillId="22" borderId="39" xfId="0" applyFont="1" applyFill="1" applyBorder="1"/>
    <xf numFmtId="0" fontId="34" fillId="22" borderId="40" xfId="0" applyFont="1" applyFill="1" applyBorder="1"/>
    <xf numFmtId="0" fontId="1" fillId="19" borderId="41" xfId="0" applyFont="1" applyFill="1" applyBorder="1" applyAlignment="1">
      <alignment horizontal="center"/>
    </xf>
    <xf numFmtId="0" fontId="1" fillId="19" borderId="12" xfId="0" applyFont="1" applyFill="1" applyBorder="1" applyAlignment="1">
      <alignment horizontal="center"/>
    </xf>
    <xf numFmtId="0" fontId="1" fillId="0" borderId="42" xfId="0" applyFont="1" applyBorder="1"/>
    <xf numFmtId="0" fontId="1" fillId="0" borderId="43" xfId="0" applyFont="1" applyBorder="1"/>
    <xf numFmtId="0" fontId="29" fillId="15" borderId="44" xfId="0" applyFont="1" applyFill="1" applyBorder="1" applyAlignment="1">
      <alignment horizontal="center"/>
    </xf>
    <xf numFmtId="0" fontId="1" fillId="0" borderId="7" xfId="0" applyFont="1" applyBorder="1"/>
    <xf numFmtId="0" fontId="1" fillId="15" borderId="45" xfId="0" applyFont="1" applyFill="1" applyBorder="1" applyAlignment="1">
      <alignment horizontal="center"/>
    </xf>
    <xf numFmtId="0" fontId="1" fillId="0" borderId="12" xfId="0" applyFont="1" applyBorder="1" applyAlignment="1">
      <alignment horizontal="center"/>
    </xf>
    <xf numFmtId="0" fontId="1" fillId="20" borderId="46" xfId="0" applyFont="1" applyFill="1" applyBorder="1" applyAlignment="1">
      <alignment horizontal="center"/>
    </xf>
    <xf numFmtId="0" fontId="1" fillId="15" borderId="47" xfId="0" applyFont="1" applyFill="1" applyBorder="1" applyAlignment="1">
      <alignment horizontal="center"/>
    </xf>
    <xf numFmtId="0" fontId="1" fillId="15" borderId="48" xfId="0" applyFont="1" applyFill="1" applyBorder="1" applyAlignment="1">
      <alignment horizontal="center"/>
    </xf>
    <xf numFmtId="0" fontId="1" fillId="3" borderId="6" xfId="0" applyFont="1" applyFill="1" applyBorder="1" applyAlignment="1">
      <alignment horizontal="center"/>
    </xf>
    <xf numFmtId="0" fontId="1" fillId="28" borderId="20" xfId="0" applyFont="1" applyFill="1" applyBorder="1" applyAlignment="1">
      <alignment horizontal="center"/>
    </xf>
    <xf numFmtId="0" fontId="1" fillId="22" borderId="0" xfId="0" applyFont="1" applyFill="1" applyAlignment="1">
      <alignment horizontal="center"/>
    </xf>
    <xf numFmtId="0" fontId="34" fillId="24" borderId="34" xfId="0" applyFont="1" applyFill="1" applyBorder="1"/>
    <xf numFmtId="0" fontId="1" fillId="19" borderId="0" xfId="0" applyFont="1" applyFill="1" applyAlignment="1">
      <alignment horizontal="center"/>
    </xf>
    <xf numFmtId="0" fontId="1" fillId="20" borderId="0" xfId="0" applyFont="1" applyFill="1" applyAlignment="1">
      <alignment horizontal="center"/>
    </xf>
    <xf numFmtId="0" fontId="1" fillId="3" borderId="37" xfId="0" applyFont="1" applyFill="1" applyBorder="1" applyAlignment="1">
      <alignment horizontal="center"/>
    </xf>
    <xf numFmtId="0" fontId="34" fillId="22" borderId="34" xfId="0" applyFont="1" applyFill="1" applyBorder="1"/>
    <xf numFmtId="0" fontId="1" fillId="28" borderId="0" xfId="0" applyFont="1" applyFill="1"/>
    <xf numFmtId="0" fontId="1" fillId="25" borderId="0" xfId="0" applyFont="1" applyFill="1"/>
    <xf numFmtId="0" fontId="25" fillId="21" borderId="20" xfId="0" applyFont="1" applyFill="1" applyBorder="1" applyAlignment="1">
      <alignment horizontal="center"/>
    </xf>
    <xf numFmtId="0" fontId="37" fillId="25" borderId="0" xfId="0" applyFont="1" applyFill="1"/>
    <xf numFmtId="0" fontId="1" fillId="24" borderId="0" xfId="0" applyFont="1" applyFill="1" applyAlignment="1">
      <alignment horizontal="center"/>
    </xf>
    <xf numFmtId="0" fontId="1" fillId="24" borderId="0" xfId="0" applyFont="1" applyFill="1"/>
    <xf numFmtId="0" fontId="1" fillId="21" borderId="0" xfId="0" applyFont="1" applyFill="1" applyAlignment="1">
      <alignment horizontal="center"/>
    </xf>
    <xf numFmtId="0" fontId="24" fillId="24" borderId="20" xfId="0" applyFont="1" applyFill="1" applyBorder="1" applyAlignment="1">
      <alignment horizontal="center"/>
    </xf>
    <xf numFmtId="0" fontId="37" fillId="22" borderId="0" xfId="0" applyFont="1" applyFill="1"/>
    <xf numFmtId="0" fontId="24" fillId="22" borderId="0" xfId="0" applyFont="1" applyFill="1"/>
    <xf numFmtId="0" fontId="24" fillId="22" borderId="0" xfId="0" applyFont="1" applyFill="1" applyAlignment="1">
      <alignment horizontal="center"/>
    </xf>
    <xf numFmtId="0" fontId="34" fillId="20" borderId="34" xfId="0" applyFont="1" applyFill="1" applyBorder="1"/>
    <xf numFmtId="0" fontId="34" fillId="3" borderId="34" xfId="0" applyFont="1" applyFill="1" applyBorder="1"/>
    <xf numFmtId="0" fontId="1" fillId="8" borderId="0" xfId="0" applyFont="1" applyFill="1"/>
    <xf numFmtId="0" fontId="38" fillId="22" borderId="0" xfId="0" applyFont="1" applyFill="1"/>
    <xf numFmtId="0" fontId="38" fillId="22" borderId="0" xfId="0" applyFont="1" applyFill="1" applyAlignment="1">
      <alignment horizontal="center"/>
    </xf>
    <xf numFmtId="0" fontId="24" fillId="21" borderId="37" xfId="0" applyFont="1" applyFill="1" applyBorder="1" applyAlignment="1">
      <alignment horizontal="center"/>
    </xf>
    <xf numFmtId="0" fontId="1" fillId="19" borderId="37" xfId="0" applyFont="1" applyFill="1" applyBorder="1" applyAlignment="1">
      <alignment horizontal="center"/>
    </xf>
    <xf numFmtId="0" fontId="34" fillId="28" borderId="34" xfId="0" applyFont="1" applyFill="1" applyBorder="1"/>
    <xf numFmtId="0" fontId="34" fillId="0" borderId="34" xfId="0" applyFont="1" applyBorder="1"/>
    <xf numFmtId="0" fontId="1" fillId="22" borderId="12" xfId="0" applyFont="1" applyFill="1" applyBorder="1" applyAlignment="1">
      <alignment horizontal="center"/>
    </xf>
    <xf numFmtId="0" fontId="34" fillId="28" borderId="34" xfId="0" applyFont="1" applyFill="1" applyBorder="1" applyAlignment="1">
      <alignment horizontal="center"/>
    </xf>
    <xf numFmtId="0" fontId="34" fillId="3" borderId="34" xfId="0" applyFont="1" applyFill="1" applyBorder="1" applyAlignment="1">
      <alignment horizontal="center"/>
    </xf>
    <xf numFmtId="0" fontId="1" fillId="20" borderId="6" xfId="0" applyFont="1" applyFill="1" applyBorder="1" applyAlignment="1">
      <alignment horizontal="center"/>
    </xf>
    <xf numFmtId="0" fontId="34" fillId="3" borderId="0" xfId="0" applyFont="1" applyFill="1"/>
    <xf numFmtId="0" fontId="39" fillId="3" borderId="34" xfId="0" applyFont="1" applyFill="1" applyBorder="1" applyAlignment="1">
      <alignment horizontal="center"/>
    </xf>
    <xf numFmtId="0" fontId="39" fillId="3" borderId="34" xfId="0" applyFont="1" applyFill="1" applyBorder="1"/>
    <xf numFmtId="0" fontId="1" fillId="24" borderId="34" xfId="0" applyFont="1" applyFill="1" applyBorder="1" applyAlignment="1">
      <alignment horizontal="center"/>
    </xf>
    <xf numFmtId="0" fontId="34" fillId="22" borderId="34" xfId="0" applyFont="1" applyFill="1" applyBorder="1" applyAlignment="1">
      <alignment horizontal="center"/>
    </xf>
    <xf numFmtId="0" fontId="24" fillId="24" borderId="0" xfId="0" applyFont="1" applyFill="1" applyAlignment="1">
      <alignment horizontal="center"/>
    </xf>
    <xf numFmtId="0" fontId="1" fillId="3" borderId="34" xfId="0" applyFont="1" applyFill="1" applyBorder="1" applyAlignment="1">
      <alignment horizontal="center"/>
    </xf>
    <xf numFmtId="0" fontId="37" fillId="28" borderId="0" xfId="0" applyFont="1" applyFill="1"/>
    <xf numFmtId="0" fontId="34" fillId="8" borderId="34" xfId="0" applyFont="1" applyFill="1" applyBorder="1"/>
    <xf numFmtId="0" fontId="1" fillId="20" borderId="37" xfId="0" applyFont="1" applyFill="1" applyBorder="1" applyAlignment="1">
      <alignment horizontal="center"/>
    </xf>
    <xf numFmtId="0" fontId="1" fillId="3" borderId="49" xfId="0" applyFont="1" applyFill="1" applyBorder="1" applyAlignment="1">
      <alignment horizontal="center"/>
    </xf>
    <xf numFmtId="0" fontId="1" fillId="25" borderId="6" xfId="0" applyFont="1" applyFill="1" applyBorder="1" applyAlignment="1">
      <alignment horizontal="center"/>
    </xf>
    <xf numFmtId="0" fontId="34" fillId="23" borderId="34" xfId="0" applyFont="1" applyFill="1" applyBorder="1"/>
    <xf numFmtId="0" fontId="25" fillId="3" borderId="29" xfId="0" applyFont="1" applyFill="1" applyBorder="1" applyAlignment="1">
      <alignment horizontal="center"/>
    </xf>
    <xf numFmtId="0" fontId="1" fillId="3" borderId="50" xfId="0" applyFont="1" applyFill="1" applyBorder="1" applyAlignment="1">
      <alignment horizontal="center"/>
    </xf>
    <xf numFmtId="0" fontId="1" fillId="3" borderId="51" xfId="0" applyFont="1" applyFill="1" applyBorder="1" applyAlignment="1">
      <alignment horizontal="center"/>
    </xf>
    <xf numFmtId="0" fontId="37" fillId="23" borderId="0" xfId="0" applyFont="1" applyFill="1"/>
    <xf numFmtId="0" fontId="1" fillId="23" borderId="37" xfId="0" applyFont="1" applyFill="1" applyBorder="1" applyAlignment="1">
      <alignment horizontal="center"/>
    </xf>
    <xf numFmtId="0" fontId="1" fillId="26" borderId="6" xfId="0" applyFont="1" applyFill="1" applyBorder="1" applyAlignment="1">
      <alignment horizontal="center"/>
    </xf>
    <xf numFmtId="0" fontId="1" fillId="26" borderId="51" xfId="0" applyFont="1" applyFill="1" applyBorder="1" applyAlignment="1">
      <alignment horizontal="center"/>
    </xf>
    <xf numFmtId="0" fontId="24" fillId="23" borderId="0" xfId="0" applyFont="1" applyFill="1"/>
    <xf numFmtId="0" fontId="38" fillId="23" borderId="0" xfId="0" applyFont="1" applyFill="1"/>
    <xf numFmtId="0" fontId="38" fillId="23" borderId="0" xfId="0" applyFont="1" applyFill="1" applyAlignment="1">
      <alignment horizontal="center"/>
    </xf>
    <xf numFmtId="0" fontId="10" fillId="3" borderId="6" xfId="0" applyFont="1" applyFill="1" applyBorder="1" applyAlignment="1">
      <alignment horizontal="center"/>
    </xf>
    <xf numFmtId="0" fontId="34" fillId="3" borderId="6" xfId="0" applyFont="1" applyFill="1" applyBorder="1" applyAlignment="1">
      <alignment horizontal="center"/>
    </xf>
    <xf numFmtId="0" fontId="25" fillId="26" borderId="20" xfId="0" applyFont="1" applyFill="1" applyBorder="1" applyAlignment="1">
      <alignment horizontal="center"/>
    </xf>
    <xf numFmtId="0" fontId="1" fillId="26" borderId="6" xfId="0" applyFont="1" applyFill="1" applyBorder="1"/>
    <xf numFmtId="0" fontId="1" fillId="26" borderId="29" xfId="0" applyFont="1" applyFill="1" applyBorder="1" applyAlignment="1">
      <alignment horizontal="center"/>
    </xf>
    <xf numFmtId="0" fontId="10" fillId="23" borderId="0" xfId="0" applyFont="1" applyFill="1" applyAlignment="1">
      <alignment horizontal="center"/>
    </xf>
    <xf numFmtId="0" fontId="34" fillId="23" borderId="6" xfId="0" applyFont="1" applyFill="1" applyBorder="1" applyAlignment="1">
      <alignment horizontal="center"/>
    </xf>
    <xf numFmtId="0" fontId="1" fillId="3" borderId="6" xfId="0" applyFont="1" applyFill="1" applyBorder="1"/>
    <xf numFmtId="0" fontId="24" fillId="3" borderId="37" xfId="0" applyFont="1" applyFill="1" applyBorder="1" applyAlignment="1">
      <alignment horizontal="center"/>
    </xf>
    <xf numFmtId="0" fontId="1" fillId="23" borderId="6" xfId="0" applyFont="1" applyFill="1" applyBorder="1" applyAlignment="1">
      <alignment horizontal="center"/>
    </xf>
    <xf numFmtId="0" fontId="24" fillId="5" borderId="0" xfId="0" applyFont="1" applyFill="1" applyAlignment="1">
      <alignment horizontal="center"/>
    </xf>
    <xf numFmtId="0" fontId="40" fillId="0" borderId="0" xfId="0" applyFont="1" applyAlignment="1">
      <alignment horizontal="center"/>
    </xf>
    <xf numFmtId="0" fontId="41" fillId="6" borderId="0" xfId="0" applyFont="1" applyFill="1" applyAlignment="1">
      <alignment horizontal="center"/>
    </xf>
    <xf numFmtId="0" fontId="24" fillId="3" borderId="6" xfId="0" applyFont="1" applyFill="1" applyBorder="1" applyAlignment="1">
      <alignment horizontal="center"/>
    </xf>
    <xf numFmtId="0" fontId="24" fillId="3" borderId="29" xfId="0" applyFont="1" applyFill="1" applyBorder="1" applyAlignment="1">
      <alignment horizontal="center"/>
    </xf>
    <xf numFmtId="0" fontId="1" fillId="0" borderId="24" xfId="0" applyFont="1" applyBorder="1" applyAlignment="1">
      <alignment horizontal="center" vertical="center"/>
    </xf>
    <xf numFmtId="0" fontId="1" fillId="0" borderId="52" xfId="0" applyFont="1" applyBorder="1"/>
    <xf numFmtId="0" fontId="1" fillId="0" borderId="53" xfId="0" applyFont="1" applyBorder="1"/>
    <xf numFmtId="0" fontId="1" fillId="0" borderId="54" xfId="0" applyFont="1" applyBorder="1"/>
    <xf numFmtId="0" fontId="24" fillId="3" borderId="50" xfId="0" applyFont="1" applyFill="1" applyBorder="1" applyAlignment="1">
      <alignment horizontal="center"/>
    </xf>
    <xf numFmtId="0" fontId="24" fillId="3" borderId="0" xfId="0" applyFont="1" applyFill="1"/>
    <xf numFmtId="0" fontId="39" fillId="3" borderId="0" xfId="0" applyFont="1" applyFill="1" applyAlignment="1">
      <alignment horizontal="center"/>
    </xf>
    <xf numFmtId="0" fontId="1" fillId="20" borderId="55" xfId="0" applyFont="1" applyFill="1" applyBorder="1" applyAlignment="1">
      <alignment horizontal="center"/>
    </xf>
    <xf numFmtId="0" fontId="1" fillId="22" borderId="56" xfId="0" applyFont="1" applyFill="1" applyBorder="1" applyAlignment="1">
      <alignment horizontal="center"/>
    </xf>
    <xf numFmtId="0" fontId="1" fillId="22" borderId="57" xfId="0" applyFont="1" applyFill="1" applyBorder="1"/>
    <xf numFmtId="0" fontId="1" fillId="22" borderId="58" xfId="0" applyFont="1" applyFill="1" applyBorder="1" applyAlignment="1">
      <alignment horizontal="center"/>
    </xf>
    <xf numFmtId="0" fontId="1" fillId="15" borderId="59" xfId="0" applyFont="1" applyFill="1" applyBorder="1" applyAlignment="1">
      <alignment horizontal="center"/>
    </xf>
    <xf numFmtId="0" fontId="1" fillId="0" borderId="1" xfId="0" applyFont="1" applyBorder="1"/>
    <xf numFmtId="0" fontId="1" fillId="11" borderId="12" xfId="0" applyFont="1" applyFill="1" applyBorder="1" applyAlignment="1">
      <alignment horizontal="center"/>
    </xf>
    <xf numFmtId="0" fontId="1" fillId="15" borderId="60" xfId="0" applyFont="1" applyFill="1" applyBorder="1" applyAlignment="1">
      <alignment horizontal="center"/>
    </xf>
    <xf numFmtId="0" fontId="1" fillId="28" borderId="61" xfId="0" applyFont="1" applyFill="1" applyBorder="1" applyAlignment="1">
      <alignment horizontal="center"/>
    </xf>
    <xf numFmtId="0" fontId="26" fillId="11" borderId="21" xfId="0" applyFont="1" applyFill="1" applyBorder="1" applyAlignment="1">
      <alignment horizontal="center"/>
    </xf>
    <xf numFmtId="0" fontId="24" fillId="15" borderId="21" xfId="0" applyFont="1" applyFill="1" applyBorder="1" applyAlignment="1">
      <alignment horizontal="center"/>
    </xf>
    <xf numFmtId="0" fontId="24" fillId="0" borderId="20" xfId="0" applyFont="1" applyBorder="1" applyAlignment="1">
      <alignment horizontal="center"/>
    </xf>
    <xf numFmtId="0" fontId="1" fillId="22" borderId="62" xfId="0" applyFont="1" applyFill="1" applyBorder="1" applyAlignment="1">
      <alignment horizontal="center"/>
    </xf>
    <xf numFmtId="0" fontId="1" fillId="22" borderId="29" xfId="0" applyFont="1" applyFill="1" applyBorder="1" applyAlignment="1">
      <alignment horizontal="center"/>
    </xf>
    <xf numFmtId="0" fontId="10" fillId="22" borderId="34" xfId="0" applyFont="1" applyFill="1" applyBorder="1"/>
    <xf numFmtId="0" fontId="25" fillId="19" borderId="20" xfId="0" applyFont="1" applyFill="1" applyBorder="1" applyAlignment="1">
      <alignment horizontal="center"/>
    </xf>
    <xf numFmtId="0" fontId="25" fillId="22" borderId="20" xfId="0" applyFont="1" applyFill="1" applyBorder="1" applyAlignment="1">
      <alignment horizontal="center"/>
    </xf>
    <xf numFmtId="0" fontId="34" fillId="19" borderId="34" xfId="0" applyFont="1" applyFill="1" applyBorder="1"/>
    <xf numFmtId="0" fontId="24" fillId="19" borderId="0" xfId="0" applyFont="1" applyFill="1"/>
    <xf numFmtId="0" fontId="24" fillId="23" borderId="37" xfId="0" applyFont="1" applyFill="1" applyBorder="1" applyAlignment="1">
      <alignment horizontal="center"/>
    </xf>
    <xf numFmtId="0" fontId="42" fillId="22" borderId="0" xfId="0" applyFont="1" applyFill="1" applyAlignment="1">
      <alignment horizontal="left"/>
    </xf>
    <xf numFmtId="0" fontId="24" fillId="25" borderId="0" xfId="0" applyFont="1" applyFill="1"/>
    <xf numFmtId="0" fontId="24" fillId="20" borderId="0" xfId="0" applyFont="1" applyFill="1" applyAlignment="1">
      <alignment horizontal="center"/>
    </xf>
    <xf numFmtId="0" fontId="24" fillId="20" borderId="20" xfId="0" applyFont="1" applyFill="1" applyBorder="1" applyAlignment="1">
      <alignment horizontal="center"/>
    </xf>
    <xf numFmtId="0" fontId="39" fillId="22" borderId="34" xfId="0" applyFont="1" applyFill="1" applyBorder="1"/>
    <xf numFmtId="0" fontId="10" fillId="20" borderId="0" xfId="0" applyFont="1" applyFill="1" applyAlignment="1">
      <alignment horizontal="center"/>
    </xf>
    <xf numFmtId="0" fontId="1" fillId="22" borderId="6" xfId="0" applyFont="1" applyFill="1" applyBorder="1" applyAlignment="1">
      <alignment horizontal="center"/>
    </xf>
    <xf numFmtId="0" fontId="1" fillId="15" borderId="20" xfId="0" applyFont="1" applyFill="1" applyBorder="1" applyAlignment="1">
      <alignment horizontal="center"/>
    </xf>
    <xf numFmtId="0" fontId="1" fillId="29" borderId="0" xfId="0" applyFont="1" applyFill="1"/>
    <xf numFmtId="0" fontId="25" fillId="30" borderId="0" xfId="0" applyFont="1" applyFill="1"/>
    <xf numFmtId="0" fontId="1" fillId="20" borderId="63" xfId="0" applyFont="1" applyFill="1" applyBorder="1" applyAlignment="1">
      <alignment horizontal="center"/>
    </xf>
    <xf numFmtId="0" fontId="1" fillId="28" borderId="29" xfId="0" applyFont="1" applyFill="1" applyBorder="1" applyAlignment="1">
      <alignment horizontal="center"/>
    </xf>
    <xf numFmtId="0" fontId="1" fillId="22" borderId="64" xfId="0" applyFont="1" applyFill="1" applyBorder="1" applyAlignment="1">
      <alignment horizontal="center"/>
    </xf>
    <xf numFmtId="0" fontId="24" fillId="24" borderId="12" xfId="0" applyFont="1" applyFill="1" applyBorder="1" applyAlignment="1">
      <alignment horizontal="center"/>
    </xf>
    <xf numFmtId="0" fontId="1" fillId="28" borderId="34" xfId="0" applyFont="1" applyFill="1" applyBorder="1" applyAlignment="1">
      <alignment horizontal="center"/>
    </xf>
    <xf numFmtId="0" fontId="1" fillId="15" borderId="34" xfId="0" applyFont="1" applyFill="1" applyBorder="1" applyAlignment="1">
      <alignment horizontal="center"/>
    </xf>
    <xf numFmtId="0" fontId="25" fillId="22" borderId="0" xfId="0" applyFont="1" applyFill="1"/>
    <xf numFmtId="0" fontId="24" fillId="27" borderId="20" xfId="0" applyFont="1" applyFill="1" applyBorder="1" applyAlignment="1">
      <alignment horizontal="center"/>
    </xf>
    <xf numFmtId="0" fontId="1" fillId="15" borderId="37" xfId="0" applyFont="1" applyFill="1" applyBorder="1" applyAlignment="1">
      <alignment horizontal="center"/>
    </xf>
    <xf numFmtId="0" fontId="1" fillId="28" borderId="27" xfId="0" applyFont="1" applyFill="1" applyBorder="1" applyAlignment="1">
      <alignment horizontal="center"/>
    </xf>
    <xf numFmtId="0" fontId="1" fillId="24" borderId="6" xfId="0" applyFont="1" applyFill="1" applyBorder="1" applyAlignment="1">
      <alignment horizontal="center"/>
    </xf>
    <xf numFmtId="0" fontId="24" fillId="24" borderId="34" xfId="0" applyFont="1" applyFill="1" applyBorder="1" applyAlignment="1">
      <alignment horizontal="center"/>
    </xf>
    <xf numFmtId="0" fontId="1" fillId="19" borderId="51" xfId="0" applyFont="1" applyFill="1" applyBorder="1" applyAlignment="1">
      <alignment horizontal="center"/>
    </xf>
    <xf numFmtId="0" fontId="24" fillId="21" borderId="6" xfId="0" applyFont="1" applyFill="1" applyBorder="1" applyAlignment="1">
      <alignment horizontal="center"/>
    </xf>
    <xf numFmtId="0" fontId="24" fillId="25" borderId="20" xfId="0" applyFont="1" applyFill="1" applyBorder="1" applyAlignment="1">
      <alignment horizontal="center"/>
    </xf>
    <xf numFmtId="0" fontId="34" fillId="25" borderId="0" xfId="0" applyFont="1" applyFill="1"/>
    <xf numFmtId="0" fontId="34" fillId="3" borderId="0" xfId="0" applyFont="1" applyFill="1" applyAlignment="1">
      <alignment horizontal="center"/>
    </xf>
    <xf numFmtId="0" fontId="1" fillId="28" borderId="0" xfId="0" applyFont="1" applyFill="1" applyAlignment="1">
      <alignment horizontal="center"/>
    </xf>
    <xf numFmtId="0" fontId="34" fillId="20" borderId="0" xfId="0" applyFont="1" applyFill="1"/>
    <xf numFmtId="0" fontId="34" fillId="29" borderId="34" xfId="0" applyFont="1" applyFill="1" applyBorder="1"/>
    <xf numFmtId="0" fontId="1" fillId="19" borderId="29" xfId="0" applyFont="1" applyFill="1" applyBorder="1" applyAlignment="1">
      <alignment horizontal="center"/>
    </xf>
    <xf numFmtId="0" fontId="1" fillId="21" borderId="19" xfId="0" applyFont="1" applyFill="1" applyBorder="1" applyAlignment="1">
      <alignment horizontal="center" vertical="center"/>
    </xf>
    <xf numFmtId="0" fontId="25" fillId="3" borderId="20" xfId="0" applyFont="1" applyFill="1" applyBorder="1" applyAlignment="1">
      <alignment horizontal="center"/>
    </xf>
    <xf numFmtId="10" fontId="1" fillId="3" borderId="20" xfId="0" applyNumberFormat="1" applyFont="1" applyFill="1" applyBorder="1" applyAlignment="1">
      <alignment horizontal="center"/>
    </xf>
    <xf numFmtId="0" fontId="37" fillId="19" borderId="0" xfId="0" applyFont="1" applyFill="1"/>
    <xf numFmtId="0" fontId="1" fillId="3" borderId="30" xfId="0" applyFont="1" applyFill="1" applyBorder="1" applyAlignment="1">
      <alignment horizontal="center"/>
    </xf>
    <xf numFmtId="0" fontId="1" fillId="26" borderId="0" xfId="0" applyFont="1" applyFill="1" applyAlignment="1">
      <alignment horizontal="center"/>
    </xf>
    <xf numFmtId="0" fontId="25" fillId="26" borderId="0" xfId="0" applyFont="1" applyFill="1"/>
    <xf numFmtId="0" fontId="1" fillId="11" borderId="20" xfId="0" applyFont="1" applyFill="1" applyBorder="1" applyAlignment="1">
      <alignment horizontal="center"/>
    </xf>
    <xf numFmtId="0" fontId="25" fillId="3" borderId="0" xfId="0" applyFont="1" applyFill="1"/>
    <xf numFmtId="0" fontId="1" fillId="0" borderId="30" xfId="0" applyFont="1" applyBorder="1" applyAlignment="1">
      <alignment horizontal="center"/>
    </xf>
    <xf numFmtId="0" fontId="25" fillId="26" borderId="6" xfId="0" applyFont="1" applyFill="1" applyBorder="1" applyAlignment="1">
      <alignment horizontal="center"/>
    </xf>
    <xf numFmtId="0" fontId="1" fillId="23" borderId="29" xfId="0" applyFont="1" applyFill="1" applyBorder="1" applyAlignment="1">
      <alignment horizontal="center"/>
    </xf>
    <xf numFmtId="0" fontId="24" fillId="26" borderId="0" xfId="0" applyFont="1" applyFill="1"/>
    <xf numFmtId="0" fontId="42" fillId="23" borderId="0" xfId="0" applyFont="1" applyFill="1" applyAlignment="1">
      <alignment horizontal="left"/>
    </xf>
    <xf numFmtId="0" fontId="34" fillId="3" borderId="37" xfId="0" applyFont="1" applyFill="1" applyBorder="1" applyAlignment="1">
      <alignment horizontal="center"/>
    </xf>
    <xf numFmtId="0" fontId="1" fillId="3" borderId="63" xfId="0" applyFont="1" applyFill="1" applyBorder="1" applyAlignment="1">
      <alignment horizontal="center"/>
    </xf>
    <xf numFmtId="0" fontId="24" fillId="13" borderId="20" xfId="0" applyFont="1" applyFill="1" applyBorder="1" applyAlignment="1">
      <alignment horizontal="center"/>
    </xf>
    <xf numFmtId="0" fontId="1" fillId="3" borderId="25" xfId="0" applyFont="1" applyFill="1" applyBorder="1" applyAlignment="1">
      <alignment horizontal="center" vertical="center"/>
    </xf>
    <xf numFmtId="0" fontId="29" fillId="3" borderId="20" xfId="0" applyFont="1" applyFill="1" applyBorder="1" applyAlignment="1">
      <alignment horizontal="center"/>
    </xf>
    <xf numFmtId="0" fontId="10" fillId="26" borderId="0" xfId="0" applyFont="1" applyFill="1" applyAlignment="1">
      <alignment horizontal="center"/>
    </xf>
    <xf numFmtId="0" fontId="1" fillId="31" borderId="0" xfId="0" applyFont="1" applyFill="1"/>
    <xf numFmtId="0" fontId="43" fillId="3" borderId="0" xfId="0" applyFont="1" applyFill="1" applyAlignment="1">
      <alignment horizontal="center"/>
    </xf>
    <xf numFmtId="0" fontId="24" fillId="15" borderId="35" xfId="0" applyFont="1" applyFill="1" applyBorder="1" applyAlignment="1">
      <alignment horizontal="center"/>
    </xf>
    <xf numFmtId="0" fontId="24" fillId="3" borderId="34" xfId="0" applyFont="1" applyFill="1" applyBorder="1" applyAlignment="1">
      <alignment horizontal="center"/>
    </xf>
    <xf numFmtId="0" fontId="1" fillId="0" borderId="65" xfId="0" applyFont="1" applyBorder="1"/>
    <xf numFmtId="0" fontId="1" fillId="22" borderId="34" xfId="0" applyFont="1" applyFill="1" applyBorder="1" applyAlignment="1">
      <alignment horizontal="center"/>
    </xf>
    <xf numFmtId="0" fontId="1" fillId="15" borderId="44" xfId="0" applyFont="1" applyFill="1" applyBorder="1" applyAlignment="1">
      <alignment horizontal="center"/>
    </xf>
    <xf numFmtId="0" fontId="1" fillId="3" borderId="66" xfId="0" applyFont="1" applyFill="1" applyBorder="1" applyAlignment="1">
      <alignment horizontal="center"/>
    </xf>
    <xf numFmtId="0" fontId="1" fillId="3" borderId="67" xfId="0" applyFont="1" applyFill="1" applyBorder="1" applyAlignment="1">
      <alignment horizontal="center"/>
    </xf>
    <xf numFmtId="0" fontId="1" fillId="3" borderId="68" xfId="0" applyFont="1" applyFill="1" applyBorder="1" applyAlignment="1">
      <alignment horizontal="center"/>
    </xf>
    <xf numFmtId="0" fontId="1" fillId="24" borderId="58" xfId="0" applyFont="1" applyFill="1" applyBorder="1" applyAlignment="1">
      <alignment horizontal="center"/>
    </xf>
    <xf numFmtId="0" fontId="1" fillId="3" borderId="64" xfId="0" applyFont="1" applyFill="1" applyBorder="1" applyAlignment="1">
      <alignment horizontal="center"/>
    </xf>
    <xf numFmtId="0" fontId="1" fillId="3" borderId="69" xfId="0" applyFont="1" applyFill="1" applyBorder="1" applyAlignment="1">
      <alignment horizontal="center"/>
    </xf>
    <xf numFmtId="0" fontId="1" fillId="22" borderId="70" xfId="0" applyFont="1" applyFill="1" applyBorder="1"/>
    <xf numFmtId="0" fontId="1" fillId="15" borderId="71" xfId="0" applyFont="1" applyFill="1" applyBorder="1" applyAlignment="1">
      <alignment horizontal="center"/>
    </xf>
    <xf numFmtId="0" fontId="1" fillId="15" borderId="72" xfId="0" applyFont="1" applyFill="1" applyBorder="1" applyAlignment="1">
      <alignment horizontal="center"/>
    </xf>
    <xf numFmtId="0" fontId="1" fillId="22" borderId="73" xfId="0" applyFont="1" applyFill="1" applyBorder="1" applyAlignment="1">
      <alignment horizontal="center"/>
    </xf>
    <xf numFmtId="0" fontId="34" fillId="22" borderId="73" xfId="0" applyFont="1" applyFill="1" applyBorder="1"/>
    <xf numFmtId="0" fontId="1" fillId="19" borderId="6" xfId="0" applyFont="1" applyFill="1" applyBorder="1" applyAlignment="1">
      <alignment horizontal="center"/>
    </xf>
    <xf numFmtId="0" fontId="1" fillId="25" borderId="29" xfId="0" applyFont="1" applyFill="1" applyBorder="1" applyAlignment="1">
      <alignment horizontal="center"/>
    </xf>
    <xf numFmtId="0" fontId="1" fillId="0" borderId="34" xfId="0" applyFont="1" applyBorder="1" applyAlignment="1">
      <alignment horizontal="center"/>
    </xf>
    <xf numFmtId="0" fontId="1" fillId="32" borderId="20" xfId="0" applyFont="1" applyFill="1" applyBorder="1" applyAlignment="1">
      <alignment horizontal="center"/>
    </xf>
    <xf numFmtId="0" fontId="1" fillId="22" borderId="50" xfId="0" applyFont="1" applyFill="1" applyBorder="1" applyAlignment="1">
      <alignment horizontal="center"/>
    </xf>
    <xf numFmtId="0" fontId="1" fillId="10" borderId="29" xfId="0" applyFont="1" applyFill="1" applyBorder="1" applyAlignment="1">
      <alignment horizontal="center"/>
    </xf>
    <xf numFmtId="0" fontId="1" fillId="22" borderId="4" xfId="0" applyFont="1" applyFill="1" applyBorder="1" applyAlignment="1">
      <alignment horizontal="center"/>
    </xf>
    <xf numFmtId="0" fontId="10" fillId="22" borderId="0" xfId="0" applyFont="1" applyFill="1" applyAlignment="1">
      <alignment horizontal="center"/>
    </xf>
    <xf numFmtId="0" fontId="1" fillId="22" borderId="51" xfId="0" applyFont="1" applyFill="1" applyBorder="1" applyAlignment="1">
      <alignment horizontal="center"/>
    </xf>
    <xf numFmtId="0" fontId="1" fillId="29" borderId="20" xfId="0" applyFont="1" applyFill="1" applyBorder="1" applyAlignment="1">
      <alignment horizontal="center"/>
    </xf>
    <xf numFmtId="0" fontId="1" fillId="22" borderId="36" xfId="0" applyFont="1" applyFill="1" applyBorder="1" applyAlignment="1">
      <alignment horizontal="center"/>
    </xf>
    <xf numFmtId="0" fontId="10" fillId="33" borderId="0" xfId="0" applyFont="1" applyFill="1" applyAlignment="1">
      <alignment horizontal="center"/>
    </xf>
    <xf numFmtId="0" fontId="44" fillId="11" borderId="0" xfId="0" applyFont="1" applyFill="1"/>
    <xf numFmtId="0" fontId="37" fillId="3" borderId="0" xfId="0" applyFont="1" applyFill="1" applyAlignment="1">
      <alignment horizontal="center"/>
    </xf>
    <xf numFmtId="0" fontId="3" fillId="0" borderId="0" xfId="0" applyFont="1"/>
    <xf numFmtId="0" fontId="1" fillId="20" borderId="34" xfId="0" applyFont="1" applyFill="1" applyBorder="1" applyAlignment="1">
      <alignment horizontal="center"/>
    </xf>
    <xf numFmtId="0" fontId="1" fillId="20" borderId="29" xfId="0" applyFont="1" applyFill="1" applyBorder="1" applyAlignment="1">
      <alignment horizontal="center"/>
    </xf>
    <xf numFmtId="0" fontId="1" fillId="34" borderId="34" xfId="0" applyFont="1" applyFill="1" applyBorder="1" applyAlignment="1">
      <alignment horizontal="center"/>
    </xf>
    <xf numFmtId="0" fontId="10" fillId="0" borderId="0" xfId="0" applyFont="1" applyAlignment="1">
      <alignment horizontal="center"/>
    </xf>
    <xf numFmtId="0" fontId="1" fillId="3" borderId="27" xfId="0" applyFont="1" applyFill="1" applyBorder="1" applyAlignment="1">
      <alignment horizontal="center"/>
    </xf>
    <xf numFmtId="0" fontId="1" fillId="21" borderId="51" xfId="0" applyFont="1" applyFill="1" applyBorder="1" applyAlignment="1">
      <alignment horizontal="center"/>
    </xf>
    <xf numFmtId="0" fontId="1" fillId="24" borderId="51" xfId="0" applyFont="1" applyFill="1" applyBorder="1" applyAlignment="1">
      <alignment horizontal="center"/>
    </xf>
    <xf numFmtId="0" fontId="10" fillId="22" borderId="6" xfId="0" applyFont="1" applyFill="1" applyBorder="1" applyAlignment="1">
      <alignment horizontal="center"/>
    </xf>
    <xf numFmtId="0" fontId="10" fillId="22" borderId="0" xfId="0" applyFont="1" applyFill="1" applyAlignment="1">
      <alignment horizontal="left"/>
    </xf>
    <xf numFmtId="0" fontId="10" fillId="28" borderId="0" xfId="0" applyFont="1" applyFill="1" applyAlignment="1">
      <alignment horizontal="center"/>
    </xf>
    <xf numFmtId="0" fontId="10" fillId="3" borderId="34" xfId="0" applyFont="1" applyFill="1" applyBorder="1"/>
    <xf numFmtId="0" fontId="1" fillId="24" borderId="29" xfId="0" applyFont="1" applyFill="1" applyBorder="1" applyAlignment="1">
      <alignment horizontal="center"/>
    </xf>
    <xf numFmtId="0" fontId="1" fillId="21" borderId="20" xfId="0" applyFont="1" applyFill="1" applyBorder="1" applyAlignment="1">
      <alignment horizontal="center" vertical="center"/>
    </xf>
    <xf numFmtId="0" fontId="34" fillId="0" borderId="0" xfId="0" applyFont="1"/>
    <xf numFmtId="0" fontId="34" fillId="19" borderId="27" xfId="0" applyFont="1" applyFill="1" applyBorder="1"/>
    <xf numFmtId="0" fontId="24" fillId="23" borderId="4" xfId="0" applyFont="1" applyFill="1" applyBorder="1" applyAlignment="1">
      <alignment horizontal="center"/>
    </xf>
    <xf numFmtId="0" fontId="45" fillId="3" borderId="0" xfId="0" applyFont="1" applyFill="1"/>
    <xf numFmtId="0" fontId="1" fillId="3" borderId="4" xfId="0" applyFont="1" applyFill="1" applyBorder="1" applyAlignment="1">
      <alignment horizontal="center"/>
    </xf>
    <xf numFmtId="0" fontId="24" fillId="22" borderId="4" xfId="0" applyFont="1" applyFill="1" applyBorder="1" applyAlignment="1">
      <alignment horizontal="center"/>
    </xf>
    <xf numFmtId="0" fontId="1" fillId="23" borderId="34" xfId="0" applyFont="1" applyFill="1" applyBorder="1" applyAlignment="1">
      <alignment horizontal="center"/>
    </xf>
    <xf numFmtId="0" fontId="25" fillId="23" borderId="0" xfId="0" applyFont="1" applyFill="1"/>
    <xf numFmtId="0" fontId="1" fillId="10" borderId="20" xfId="0" applyFont="1" applyFill="1" applyBorder="1" applyAlignment="1">
      <alignment horizontal="center"/>
    </xf>
    <xf numFmtId="0" fontId="1" fillId="23" borderId="51" xfId="0" applyFont="1" applyFill="1" applyBorder="1" applyAlignment="1">
      <alignment horizontal="center"/>
    </xf>
    <xf numFmtId="0" fontId="1" fillId="23" borderId="50" xfId="0" applyFont="1" applyFill="1" applyBorder="1" applyAlignment="1">
      <alignment horizontal="center"/>
    </xf>
    <xf numFmtId="0" fontId="10" fillId="23" borderId="0" xfId="0" applyFont="1" applyFill="1" applyAlignment="1">
      <alignment horizontal="left"/>
    </xf>
    <xf numFmtId="0" fontId="1" fillId="25" borderId="24" xfId="0" applyFont="1" applyFill="1" applyBorder="1" applyAlignment="1">
      <alignment horizontal="center" vertical="center"/>
    </xf>
    <xf numFmtId="0" fontId="1" fillId="22" borderId="25" xfId="0" applyFont="1" applyFill="1" applyBorder="1" applyAlignment="1">
      <alignment horizontal="center" vertical="center"/>
    </xf>
    <xf numFmtId="0" fontId="1" fillId="25" borderId="0" xfId="0" applyFont="1" applyFill="1" applyAlignment="1">
      <alignment horizontal="center" vertical="center"/>
    </xf>
    <xf numFmtId="0" fontId="10" fillId="23" borderId="6" xfId="0" applyFont="1" applyFill="1" applyBorder="1" applyAlignment="1">
      <alignment horizontal="center"/>
    </xf>
    <xf numFmtId="0" fontId="1" fillId="0" borderId="51" xfId="0" applyFont="1" applyBorder="1" applyAlignment="1">
      <alignment horizontal="center"/>
    </xf>
    <xf numFmtId="0" fontId="39" fillId="0" borderId="0" xfId="0" applyFont="1" applyAlignment="1">
      <alignment horizontal="center"/>
    </xf>
    <xf numFmtId="0" fontId="25" fillId="20" borderId="0" xfId="0" applyFont="1" applyFill="1" applyAlignment="1">
      <alignment horizontal="center"/>
    </xf>
    <xf numFmtId="0" fontId="24" fillId="6" borderId="74" xfId="0" applyFont="1" applyFill="1" applyBorder="1" applyAlignment="1">
      <alignment horizontal="center"/>
    </xf>
    <xf numFmtId="0" fontId="23" fillId="20" borderId="0" xfId="0" applyFont="1" applyFill="1" applyAlignment="1">
      <alignment horizontal="center" vertical="center"/>
    </xf>
    <xf numFmtId="0" fontId="26" fillId="20" borderId="0" xfId="0" applyFont="1" applyFill="1" applyAlignment="1">
      <alignment horizontal="center" vertical="center"/>
    </xf>
    <xf numFmtId="0" fontId="24" fillId="7" borderId="47" xfId="0" applyFont="1" applyFill="1" applyBorder="1" applyAlignment="1">
      <alignment horizontal="center"/>
    </xf>
    <xf numFmtId="0" fontId="1" fillId="4" borderId="74" xfId="0" applyFont="1" applyFill="1" applyBorder="1" applyAlignment="1">
      <alignment horizontal="center"/>
    </xf>
    <xf numFmtId="0" fontId="1" fillId="3" borderId="12" xfId="0" applyFont="1" applyFill="1" applyBorder="1" applyAlignment="1">
      <alignment horizontal="center"/>
    </xf>
    <xf numFmtId="0" fontId="24" fillId="3" borderId="12" xfId="0" applyFont="1" applyFill="1" applyBorder="1" applyAlignment="1">
      <alignment horizontal="center"/>
    </xf>
    <xf numFmtId="0" fontId="16" fillId="3" borderId="12" xfId="0" applyFont="1" applyFill="1" applyBorder="1" applyAlignment="1">
      <alignment horizontal="center"/>
    </xf>
    <xf numFmtId="0" fontId="1" fillId="19" borderId="74" xfId="0" applyFont="1" applyFill="1" applyBorder="1"/>
    <xf numFmtId="0" fontId="1" fillId="3" borderId="45" xfId="0" applyFont="1" applyFill="1" applyBorder="1" applyAlignment="1">
      <alignment horizontal="center"/>
    </xf>
    <xf numFmtId="0" fontId="10" fillId="3" borderId="0" xfId="0" applyFont="1" applyFill="1" applyAlignment="1">
      <alignment horizontal="left"/>
    </xf>
    <xf numFmtId="0" fontId="1" fillId="3" borderId="16" xfId="0" applyFont="1" applyFill="1" applyBorder="1" applyAlignment="1">
      <alignment horizontal="center"/>
    </xf>
    <xf numFmtId="0" fontId="31" fillId="3" borderId="12" xfId="0" applyFont="1" applyFill="1" applyBorder="1" applyAlignment="1">
      <alignment horizontal="center"/>
    </xf>
    <xf numFmtId="0" fontId="1" fillId="3" borderId="75" xfId="0" applyFont="1" applyFill="1" applyBorder="1" applyAlignment="1">
      <alignment horizontal="center"/>
    </xf>
    <xf numFmtId="0" fontId="16" fillId="3" borderId="45" xfId="0" applyFont="1" applyFill="1" applyBorder="1" applyAlignment="1">
      <alignment horizontal="center"/>
    </xf>
    <xf numFmtId="0" fontId="29" fillId="3" borderId="12" xfId="0" applyFont="1" applyFill="1" applyBorder="1" applyAlignment="1">
      <alignment horizontal="center"/>
    </xf>
    <xf numFmtId="0" fontId="1" fillId="0" borderId="6" xfId="0" applyFont="1" applyBorder="1" applyAlignment="1">
      <alignment horizontal="center"/>
    </xf>
    <xf numFmtId="0" fontId="34" fillId="19" borderId="6" xfId="0" applyFont="1" applyFill="1" applyBorder="1"/>
    <xf numFmtId="0" fontId="1" fillId="3" borderId="74" xfId="0" applyFont="1" applyFill="1" applyBorder="1"/>
    <xf numFmtId="0" fontId="1" fillId="3" borderId="18" xfId="0" applyFont="1" applyFill="1" applyBorder="1" applyAlignment="1">
      <alignment horizontal="center"/>
    </xf>
    <xf numFmtId="0" fontId="32" fillId="15" borderId="76" xfId="0" applyFont="1" applyFill="1" applyBorder="1" applyAlignment="1">
      <alignment horizontal="center"/>
    </xf>
    <xf numFmtId="0" fontId="32" fillId="15" borderId="27" xfId="0" applyFont="1" applyFill="1" applyBorder="1" applyAlignment="1">
      <alignment horizontal="center"/>
    </xf>
    <xf numFmtId="0" fontId="32" fillId="0" borderId="36" xfId="0" applyFont="1" applyBorder="1" applyAlignment="1">
      <alignment horizontal="center"/>
    </xf>
    <xf numFmtId="0" fontId="33" fillId="0" borderId="36" xfId="0" applyFont="1" applyBorder="1" applyAlignment="1">
      <alignment horizontal="center"/>
    </xf>
    <xf numFmtId="0" fontId="32" fillId="15" borderId="36" xfId="0" applyFont="1" applyFill="1" applyBorder="1" applyAlignment="1">
      <alignment horizontal="center"/>
    </xf>
    <xf numFmtId="0" fontId="32" fillId="15" borderId="77" xfId="0" applyFont="1" applyFill="1" applyBorder="1" applyAlignment="1">
      <alignment horizontal="center"/>
    </xf>
    <xf numFmtId="0" fontId="32" fillId="15" borderId="78" xfId="0" applyFont="1" applyFill="1" applyBorder="1" applyAlignment="1">
      <alignment horizontal="center"/>
    </xf>
    <xf numFmtId="0" fontId="1" fillId="15" borderId="6" xfId="0" applyFont="1" applyFill="1" applyBorder="1" applyAlignment="1">
      <alignment horizontal="center"/>
    </xf>
    <xf numFmtId="0" fontId="1" fillId="15" borderId="79" xfId="0" applyFont="1" applyFill="1" applyBorder="1" applyAlignment="1">
      <alignment horizontal="center"/>
    </xf>
    <xf numFmtId="0" fontId="1" fillId="15" borderId="4" xfId="0" applyFont="1" applyFill="1" applyBorder="1" applyAlignment="1">
      <alignment horizontal="center"/>
    </xf>
    <xf numFmtId="0" fontId="28" fillId="4" borderId="80" xfId="0" applyFont="1" applyFill="1" applyBorder="1" applyAlignment="1">
      <alignment horizontal="center" vertical="center"/>
    </xf>
    <xf numFmtId="0" fontId="1" fillId="22" borderId="6" xfId="0" applyFont="1" applyFill="1" applyBorder="1"/>
    <xf numFmtId="0" fontId="24" fillId="35" borderId="6" xfId="0" applyFont="1" applyFill="1" applyBorder="1"/>
    <xf numFmtId="0" fontId="10" fillId="22" borderId="6" xfId="0" applyFont="1" applyFill="1" applyBorder="1"/>
    <xf numFmtId="0" fontId="10" fillId="3" borderId="6" xfId="0" applyFont="1" applyFill="1" applyBorder="1" applyAlignment="1">
      <alignment horizontal="left"/>
    </xf>
    <xf numFmtId="0" fontId="1" fillId="36" borderId="6" xfId="0" applyFont="1" applyFill="1" applyBorder="1" applyAlignment="1">
      <alignment horizontal="center"/>
    </xf>
    <xf numFmtId="0" fontId="1" fillId="11" borderId="6" xfId="0" applyFont="1" applyFill="1" applyBorder="1" applyAlignment="1">
      <alignment horizontal="center"/>
    </xf>
    <xf numFmtId="0" fontId="34" fillId="22" borderId="6" xfId="0" applyFont="1" applyFill="1" applyBorder="1"/>
    <xf numFmtId="0" fontId="25" fillId="3" borderId="6" xfId="0" applyFont="1" applyFill="1" applyBorder="1"/>
    <xf numFmtId="0" fontId="25" fillId="3" borderId="79" xfId="0" applyFont="1" applyFill="1" applyBorder="1"/>
    <xf numFmtId="0" fontId="39" fillId="22" borderId="6" xfId="0" applyFont="1" applyFill="1" applyBorder="1"/>
    <xf numFmtId="0" fontId="34" fillId="26" borderId="6" xfId="0" applyFont="1" applyFill="1" applyBorder="1"/>
    <xf numFmtId="0" fontId="24" fillId="21" borderId="6" xfId="0" applyFont="1" applyFill="1" applyBorder="1"/>
    <xf numFmtId="0" fontId="24" fillId="22" borderId="6" xfId="0" applyFont="1" applyFill="1" applyBorder="1" applyAlignment="1">
      <alignment horizontal="center"/>
    </xf>
    <xf numFmtId="0" fontId="1" fillId="37" borderId="6" xfId="0" applyFont="1" applyFill="1" applyBorder="1" applyAlignment="1">
      <alignment horizontal="center"/>
    </xf>
    <xf numFmtId="0" fontId="39" fillId="21" borderId="20" xfId="0" applyFont="1" applyFill="1" applyBorder="1"/>
    <xf numFmtId="0" fontId="39" fillId="21" borderId="34" xfId="0" applyFont="1" applyFill="1" applyBorder="1"/>
    <xf numFmtId="0" fontId="1" fillId="3" borderId="1" xfId="0" applyFont="1" applyFill="1" applyBorder="1" applyAlignment="1">
      <alignment horizontal="center"/>
    </xf>
    <xf numFmtId="0" fontId="1" fillId="22" borderId="1" xfId="0" applyFont="1" applyFill="1" applyBorder="1" applyAlignment="1">
      <alignment horizontal="center"/>
    </xf>
    <xf numFmtId="0" fontId="1" fillId="38" borderId="6" xfId="0" applyFont="1" applyFill="1" applyBorder="1"/>
    <xf numFmtId="0" fontId="34" fillId="3" borderId="6" xfId="0" applyFont="1" applyFill="1" applyBorder="1"/>
    <xf numFmtId="0" fontId="1" fillId="0" borderId="6" xfId="0" applyFont="1" applyBorder="1"/>
    <xf numFmtId="0" fontId="1" fillId="38" borderId="7" xfId="0" applyFont="1" applyFill="1" applyBorder="1" applyAlignment="1">
      <alignment horizontal="center"/>
    </xf>
    <xf numFmtId="0" fontId="1" fillId="3" borderId="7" xfId="0" applyFont="1" applyFill="1" applyBorder="1" applyAlignment="1">
      <alignment horizontal="center"/>
    </xf>
    <xf numFmtId="0" fontId="1" fillId="38" borderId="6" xfId="0" applyFont="1" applyFill="1" applyBorder="1" applyAlignment="1">
      <alignment horizontal="center"/>
    </xf>
    <xf numFmtId="0" fontId="1" fillId="19" borderId="6" xfId="0" applyFont="1" applyFill="1" applyBorder="1"/>
    <xf numFmtId="0" fontId="1" fillId="2" borderId="80" xfId="0" applyFont="1" applyFill="1" applyBorder="1" applyAlignment="1">
      <alignment horizontal="center" vertical="center"/>
    </xf>
    <xf numFmtId="0" fontId="1" fillId="24" borderId="7" xfId="0" applyFont="1" applyFill="1" applyBorder="1" applyAlignment="1">
      <alignment horizontal="center"/>
    </xf>
    <xf numFmtId="0" fontId="25" fillId="19" borderId="4" xfId="0" applyFont="1" applyFill="1" applyBorder="1" applyAlignment="1">
      <alignment horizontal="center"/>
    </xf>
    <xf numFmtId="0" fontId="37" fillId="19" borderId="6" xfId="0" applyFont="1" applyFill="1" applyBorder="1"/>
    <xf numFmtId="0" fontId="1" fillId="21" borderId="6" xfId="0" applyFont="1" applyFill="1" applyBorder="1" applyAlignment="1">
      <alignment horizontal="center"/>
    </xf>
    <xf numFmtId="0" fontId="1" fillId="22" borderId="74" xfId="0" applyFont="1" applyFill="1" applyBorder="1"/>
    <xf numFmtId="0" fontId="34" fillId="2" borderId="80" xfId="0" applyFont="1" applyFill="1" applyBorder="1" applyAlignment="1">
      <alignment horizontal="center"/>
    </xf>
    <xf numFmtId="0" fontId="1" fillId="24" borderId="80" xfId="0" applyFont="1" applyFill="1" applyBorder="1" applyAlignment="1">
      <alignment horizontal="center"/>
    </xf>
    <xf numFmtId="0" fontId="34" fillId="22" borderId="79" xfId="0" applyFont="1" applyFill="1" applyBorder="1"/>
    <xf numFmtId="0" fontId="1" fillId="38" borderId="20" xfId="0" applyFont="1" applyFill="1" applyBorder="1" applyAlignment="1">
      <alignment horizontal="center"/>
    </xf>
    <xf numFmtId="0" fontId="25" fillId="25" borderId="4" xfId="0" applyFont="1" applyFill="1" applyBorder="1" applyAlignment="1">
      <alignment horizontal="center"/>
    </xf>
    <xf numFmtId="0" fontId="34" fillId="24" borderId="0" xfId="0" applyFont="1" applyFill="1"/>
    <xf numFmtId="0" fontId="24" fillId="17" borderId="0" xfId="0" applyFont="1" applyFill="1"/>
    <xf numFmtId="0" fontId="34" fillId="24" borderId="6" xfId="0" applyFont="1" applyFill="1" applyBorder="1"/>
    <xf numFmtId="0" fontId="1" fillId="2" borderId="0" xfId="0" applyFont="1" applyFill="1" applyAlignment="1">
      <alignment horizontal="center" vertical="center"/>
    </xf>
    <xf numFmtId="0" fontId="1" fillId="22" borderId="75" xfId="0" applyFont="1" applyFill="1" applyBorder="1" applyAlignment="1">
      <alignment horizontal="center"/>
    </xf>
    <xf numFmtId="0" fontId="1" fillId="22" borderId="79" xfId="0" applyFont="1" applyFill="1" applyBorder="1" applyAlignment="1">
      <alignment horizontal="center"/>
    </xf>
    <xf numFmtId="0" fontId="34" fillId="2" borderId="81" xfId="0" applyFont="1" applyFill="1" applyBorder="1" applyAlignment="1">
      <alignment horizontal="center"/>
    </xf>
    <xf numFmtId="0" fontId="34" fillId="3" borderId="4" xfId="0" applyFont="1" applyFill="1" applyBorder="1" applyAlignment="1">
      <alignment horizontal="center"/>
    </xf>
    <xf numFmtId="0" fontId="34" fillId="3" borderId="82" xfId="0" applyFont="1" applyFill="1" applyBorder="1" applyAlignment="1">
      <alignment horizontal="center"/>
    </xf>
    <xf numFmtId="0" fontId="34" fillId="3" borderId="4" xfId="0" applyFont="1" applyFill="1" applyBorder="1"/>
    <xf numFmtId="0" fontId="34" fillId="2" borderId="83" xfId="0" applyFont="1" applyFill="1" applyBorder="1" applyAlignment="1">
      <alignment horizontal="center"/>
    </xf>
    <xf numFmtId="0" fontId="1" fillId="0" borderId="7" xfId="0" applyFont="1" applyBorder="1" applyAlignment="1">
      <alignment horizontal="center"/>
    </xf>
    <xf numFmtId="0" fontId="1" fillId="39" borderId="6" xfId="0" applyFont="1" applyFill="1" applyBorder="1" applyAlignment="1">
      <alignment horizontal="center"/>
    </xf>
    <xf numFmtId="0" fontId="34" fillId="22" borderId="6" xfId="0" applyFont="1" applyFill="1" applyBorder="1" applyAlignment="1">
      <alignment horizontal="center"/>
    </xf>
    <xf numFmtId="0" fontId="1" fillId="3" borderId="79" xfId="0" applyFont="1" applyFill="1" applyBorder="1" applyAlignment="1">
      <alignment horizontal="center"/>
    </xf>
    <xf numFmtId="0" fontId="1" fillId="24" borderId="36" xfId="0" applyFont="1" applyFill="1" applyBorder="1" applyAlignment="1">
      <alignment horizontal="center"/>
    </xf>
    <xf numFmtId="0" fontId="1" fillId="21" borderId="80" xfId="0" applyFont="1" applyFill="1" applyBorder="1" applyAlignment="1">
      <alignment horizontal="center" vertical="center"/>
    </xf>
    <xf numFmtId="0" fontId="1" fillId="22" borderId="80" xfId="0" applyFont="1" applyFill="1" applyBorder="1" applyAlignment="1">
      <alignment horizontal="center" vertical="center"/>
    </xf>
    <xf numFmtId="0" fontId="10" fillId="3" borderId="4" xfId="0" applyFont="1" applyFill="1" applyBorder="1" applyAlignment="1">
      <alignment horizontal="center"/>
    </xf>
    <xf numFmtId="0" fontId="1" fillId="3" borderId="79" xfId="0" applyFont="1" applyFill="1" applyBorder="1"/>
    <xf numFmtId="0" fontId="1" fillId="11" borderId="24" xfId="0" applyFont="1" applyFill="1" applyBorder="1" applyAlignment="1">
      <alignment horizontal="center" vertical="center"/>
    </xf>
    <xf numFmtId="0" fontId="1" fillId="23" borderId="4" xfId="0" applyFont="1" applyFill="1" applyBorder="1" applyAlignment="1">
      <alignment horizontal="center"/>
    </xf>
    <xf numFmtId="0" fontId="25" fillId="11" borderId="6" xfId="0" applyFont="1" applyFill="1" applyBorder="1" applyAlignment="1">
      <alignment horizontal="center"/>
    </xf>
    <xf numFmtId="0" fontId="1" fillId="23" borderId="6" xfId="0" applyFont="1" applyFill="1" applyBorder="1"/>
    <xf numFmtId="0" fontId="34" fillId="23" borderId="6" xfId="0" applyFont="1" applyFill="1" applyBorder="1"/>
    <xf numFmtId="0" fontId="1" fillId="23" borderId="1" xfId="0" applyFont="1" applyFill="1" applyBorder="1" applyAlignment="1">
      <alignment horizontal="center"/>
    </xf>
    <xf numFmtId="0" fontId="39" fillId="3" borderId="6" xfId="0" applyFont="1" applyFill="1" applyBorder="1"/>
    <xf numFmtId="0" fontId="10" fillId="23" borderId="6" xfId="0" applyFont="1" applyFill="1" applyBorder="1"/>
    <xf numFmtId="0" fontId="34" fillId="23" borderId="79" xfId="0" applyFont="1" applyFill="1" applyBorder="1"/>
    <xf numFmtId="0" fontId="10" fillId="23" borderId="4" xfId="0" applyFont="1" applyFill="1" applyBorder="1" applyAlignment="1">
      <alignment horizontal="center"/>
    </xf>
    <xf numFmtId="0" fontId="1" fillId="23" borderId="79" xfId="0" applyFont="1" applyFill="1" applyBorder="1" applyAlignment="1">
      <alignment horizontal="center"/>
    </xf>
    <xf numFmtId="0" fontId="25" fillId="3" borderId="4" xfId="0" applyFont="1" applyFill="1" applyBorder="1" applyAlignment="1">
      <alignment horizontal="center"/>
    </xf>
    <xf numFmtId="0" fontId="10" fillId="24" borderId="6" xfId="0" applyFont="1" applyFill="1" applyBorder="1" applyAlignment="1">
      <alignment horizontal="center"/>
    </xf>
    <xf numFmtId="0" fontId="1" fillId="26" borderId="79" xfId="0" applyFont="1" applyFill="1" applyBorder="1" applyAlignment="1">
      <alignment horizontal="center"/>
    </xf>
    <xf numFmtId="0" fontId="1" fillId="11" borderId="25" xfId="0" applyFont="1" applyFill="1" applyBorder="1" applyAlignment="1">
      <alignment horizontal="center" vertical="center"/>
    </xf>
    <xf numFmtId="0" fontId="1" fillId="36" borderId="20" xfId="0" applyFont="1" applyFill="1" applyBorder="1" applyAlignment="1">
      <alignment horizontal="center"/>
    </xf>
    <xf numFmtId="0" fontId="1" fillId="3" borderId="74" xfId="0" applyFont="1" applyFill="1" applyBorder="1" applyAlignment="1">
      <alignment horizontal="center"/>
    </xf>
    <xf numFmtId="178" fontId="1" fillId="0" borderId="84" xfId="0" applyNumberFormat="1" applyFont="1" applyBorder="1" applyAlignment="1">
      <alignment horizontal="center"/>
    </xf>
    <xf numFmtId="178" fontId="1" fillId="0" borderId="74" xfId="0" applyNumberFormat="1" applyFont="1" applyBorder="1" applyAlignment="1">
      <alignment horizontal="center"/>
    </xf>
    <xf numFmtId="178" fontId="1" fillId="0" borderId="85" xfId="0" applyNumberFormat="1" applyFont="1" applyBorder="1" applyAlignment="1">
      <alignment horizontal="center"/>
    </xf>
    <xf numFmtId="0" fontId="1" fillId="0" borderId="82" xfId="0" applyFont="1" applyBorder="1" applyAlignment="1">
      <alignment horizontal="center"/>
    </xf>
    <xf numFmtId="0" fontId="1" fillId="0" borderId="74" xfId="0" applyFont="1" applyBorder="1"/>
    <xf numFmtId="0" fontId="24" fillId="40" borderId="0" xfId="0" applyFont="1" applyFill="1" applyAlignment="1">
      <alignment horizontal="center"/>
    </xf>
    <xf numFmtId="0" fontId="25" fillId="3" borderId="86" xfId="0" applyFont="1" applyFill="1" applyBorder="1" applyAlignment="1">
      <alignment horizontal="center"/>
    </xf>
    <xf numFmtId="0" fontId="26" fillId="40" borderId="0" xfId="0" applyFont="1" applyFill="1" applyAlignment="1">
      <alignment horizontal="center" vertical="center"/>
    </xf>
    <xf numFmtId="0" fontId="40" fillId="3" borderId="0" xfId="0" applyFont="1" applyFill="1" applyAlignment="1">
      <alignment horizontal="center"/>
    </xf>
    <xf numFmtId="0" fontId="1" fillId="4" borderId="86" xfId="0" applyFont="1" applyFill="1" applyBorder="1" applyAlignment="1">
      <alignment horizontal="center"/>
    </xf>
    <xf numFmtId="0" fontId="25" fillId="23" borderId="12" xfId="0" applyFont="1" applyFill="1" applyBorder="1" applyAlignment="1">
      <alignment horizontal="center"/>
    </xf>
    <xf numFmtId="0" fontId="24" fillId="0" borderId="0" xfId="0" applyFont="1" applyAlignment="1">
      <alignment horizontal="center"/>
    </xf>
    <xf numFmtId="0" fontId="29" fillId="15" borderId="87" xfId="0" applyFont="1" applyFill="1" applyBorder="1" applyAlignment="1">
      <alignment horizontal="center"/>
    </xf>
    <xf numFmtId="0" fontId="23" fillId="19" borderId="12" xfId="0" applyFont="1" applyFill="1" applyBorder="1" applyAlignment="1">
      <alignment horizontal="center"/>
    </xf>
    <xf numFmtId="0" fontId="46" fillId="3" borderId="0" xfId="0" applyFont="1" applyFill="1" applyAlignment="1">
      <alignment horizontal="center"/>
    </xf>
    <xf numFmtId="0" fontId="1" fillId="15" borderId="87" xfId="0" applyFont="1" applyFill="1" applyBorder="1" applyAlignment="1">
      <alignment horizontal="center"/>
    </xf>
    <xf numFmtId="0" fontId="30" fillId="15" borderId="45" xfId="0" applyFont="1" applyFill="1" applyBorder="1" applyAlignment="1">
      <alignment horizontal="center"/>
    </xf>
    <xf numFmtId="0" fontId="24" fillId="0" borderId="34" xfId="0" applyFont="1" applyBorder="1" applyAlignment="1">
      <alignment horizontal="center"/>
    </xf>
    <xf numFmtId="0" fontId="32" fillId="15" borderId="26" xfId="0" applyFont="1" applyFill="1" applyBorder="1" applyAlignment="1">
      <alignment horizontal="center"/>
    </xf>
    <xf numFmtId="0" fontId="1" fillId="15" borderId="5" xfId="0" applyFont="1" applyFill="1" applyBorder="1" applyAlignment="1">
      <alignment horizontal="center"/>
    </xf>
    <xf numFmtId="0" fontId="1" fillId="0" borderId="88" xfId="0" applyFont="1" applyBorder="1" applyAlignment="1">
      <alignment horizontal="center"/>
    </xf>
    <xf numFmtId="0" fontId="1" fillId="19" borderId="34" xfId="0" applyFont="1" applyFill="1" applyBorder="1" applyAlignment="1">
      <alignment horizontal="center"/>
    </xf>
    <xf numFmtId="0" fontId="1" fillId="22" borderId="88" xfId="0" applyFont="1" applyFill="1" applyBorder="1" applyAlignment="1">
      <alignment horizontal="center"/>
    </xf>
    <xf numFmtId="0" fontId="1" fillId="25" borderId="0" xfId="0" applyFont="1" applyFill="1" applyAlignment="1">
      <alignment horizontal="center"/>
    </xf>
    <xf numFmtId="0" fontId="1" fillId="5" borderId="20" xfId="0" applyFont="1" applyFill="1" applyBorder="1" applyAlignment="1">
      <alignment horizontal="center"/>
    </xf>
    <xf numFmtId="0" fontId="24" fillId="21" borderId="50" xfId="0" applyFont="1" applyFill="1" applyBorder="1" applyAlignment="1">
      <alignment horizontal="center"/>
    </xf>
    <xf numFmtId="0" fontId="34" fillId="24" borderId="34" xfId="0" applyFont="1" applyFill="1" applyBorder="1" applyAlignment="1">
      <alignment horizontal="center"/>
    </xf>
    <xf numFmtId="0" fontId="1" fillId="34" borderId="20" xfId="0" applyFont="1" applyFill="1" applyBorder="1" applyAlignment="1">
      <alignment horizontal="center"/>
    </xf>
    <xf numFmtId="0" fontId="1" fillId="34" borderId="0" xfId="0" applyFont="1" applyFill="1" applyAlignment="1">
      <alignment horizontal="center"/>
    </xf>
    <xf numFmtId="0" fontId="34" fillId="19" borderId="34" xfId="0" applyFont="1" applyFill="1" applyBorder="1" applyAlignment="1">
      <alignment horizontal="center"/>
    </xf>
    <xf numFmtId="0" fontId="47" fillId="19" borderId="0" xfId="0" applyFont="1" applyFill="1"/>
    <xf numFmtId="0" fontId="1" fillId="25" borderId="34" xfId="0" applyFont="1" applyFill="1" applyBorder="1" applyAlignment="1">
      <alignment horizontal="center"/>
    </xf>
    <xf numFmtId="0" fontId="24" fillId="21" borderId="29" xfId="0" applyFont="1" applyFill="1" applyBorder="1" applyAlignment="1">
      <alignment horizontal="center"/>
    </xf>
    <xf numFmtId="0" fontId="37" fillId="22" borderId="0" xfId="0" applyFont="1" applyFill="1" applyAlignment="1">
      <alignment horizontal="center"/>
    </xf>
    <xf numFmtId="0" fontId="34" fillId="19" borderId="6" xfId="0" applyFont="1" applyFill="1" applyBorder="1" applyAlignment="1">
      <alignment horizontal="center"/>
    </xf>
    <xf numFmtId="0" fontId="1" fillId="2" borderId="20" xfId="0" applyFont="1" applyFill="1" applyBorder="1" applyAlignment="1">
      <alignment horizontal="center" vertical="center"/>
    </xf>
    <xf numFmtId="0" fontId="1" fillId="21" borderId="88" xfId="0" applyFont="1" applyFill="1" applyBorder="1" applyAlignment="1">
      <alignment horizontal="center"/>
    </xf>
    <xf numFmtId="0" fontId="3" fillId="24" borderId="0" xfId="0" applyFont="1" applyFill="1" applyAlignment="1">
      <alignment horizontal="center"/>
    </xf>
    <xf numFmtId="0" fontId="34" fillId="0" borderId="34" xfId="0" applyFont="1" applyBorder="1" applyAlignment="1">
      <alignment horizontal="center"/>
    </xf>
    <xf numFmtId="0" fontId="34" fillId="29" borderId="34" xfId="0" applyFont="1" applyFill="1" applyBorder="1" applyAlignment="1">
      <alignment horizontal="center"/>
    </xf>
    <xf numFmtId="0" fontId="34" fillId="0" borderId="81" xfId="0" applyFont="1" applyBorder="1" applyAlignment="1">
      <alignment horizontal="center"/>
    </xf>
    <xf numFmtId="0" fontId="24" fillId="17" borderId="20" xfId="0" applyFont="1" applyFill="1" applyBorder="1" applyAlignment="1">
      <alignment horizontal="center"/>
    </xf>
    <xf numFmtId="0" fontId="1" fillId="0" borderId="83" xfId="0" applyFont="1" applyBorder="1" applyAlignment="1">
      <alignment horizontal="center"/>
    </xf>
    <xf numFmtId="0" fontId="1" fillId="0" borderId="49" xfId="0" applyFont="1" applyBorder="1" applyAlignment="1">
      <alignment horizontal="center"/>
    </xf>
    <xf numFmtId="0" fontId="1" fillId="0" borderId="86" xfId="0" applyFont="1" applyBorder="1" applyAlignment="1">
      <alignment horizontal="center"/>
    </xf>
    <xf numFmtId="0" fontId="1" fillId="3" borderId="41" xfId="0" applyFont="1" applyFill="1" applyBorder="1" applyAlignment="1">
      <alignment horizontal="center"/>
    </xf>
    <xf numFmtId="0" fontId="1" fillId="25" borderId="51" xfId="0" applyFont="1" applyFill="1" applyBorder="1" applyAlignment="1">
      <alignment horizontal="center"/>
    </xf>
    <xf numFmtId="0" fontId="1" fillId="0" borderId="50" xfId="0" applyFont="1" applyBorder="1" applyAlignment="1">
      <alignment horizontal="center"/>
    </xf>
    <xf numFmtId="0" fontId="1" fillId="0" borderId="29" xfId="0" applyFont="1" applyBorder="1" applyAlignment="1">
      <alignment horizontal="center"/>
    </xf>
    <xf numFmtId="0" fontId="1" fillId="23" borderId="88" xfId="0" applyFont="1" applyFill="1" applyBorder="1" applyAlignment="1">
      <alignment horizontal="center"/>
    </xf>
    <xf numFmtId="0" fontId="1" fillId="8" borderId="89" xfId="0" applyFont="1" applyFill="1" applyBorder="1" applyAlignment="1">
      <alignment horizontal="center" vertical="center"/>
    </xf>
    <xf numFmtId="0" fontId="1" fillId="3" borderId="90" xfId="0" applyFont="1" applyFill="1" applyBorder="1" applyAlignment="1">
      <alignment horizontal="center"/>
    </xf>
    <xf numFmtId="0" fontId="1" fillId="3" borderId="22" xfId="0" applyFont="1" applyFill="1" applyBorder="1" applyAlignment="1">
      <alignment horizontal="center"/>
    </xf>
    <xf numFmtId="0" fontId="1" fillId="0" borderId="22" xfId="0" applyFont="1" applyBorder="1" applyAlignment="1">
      <alignment horizontal="center"/>
    </xf>
    <xf numFmtId="0" fontId="1" fillId="11" borderId="51" xfId="0" applyFont="1" applyFill="1" applyBorder="1" applyAlignment="1">
      <alignment horizontal="center"/>
    </xf>
    <xf numFmtId="0" fontId="37" fillId="23" borderId="0" xfId="0" applyFont="1" applyFill="1" applyAlignment="1">
      <alignment horizontal="center"/>
    </xf>
    <xf numFmtId="0" fontId="46" fillId="0" borderId="0" xfId="0" applyFont="1" applyAlignment="1">
      <alignment horizontal="center"/>
    </xf>
    <xf numFmtId="0" fontId="1" fillId="3" borderId="91" xfId="0" applyFont="1" applyFill="1" applyBorder="1" applyAlignment="1">
      <alignment horizontal="center"/>
    </xf>
    <xf numFmtId="0" fontId="1" fillId="17" borderId="0" xfId="0" applyFont="1" applyFill="1" applyAlignment="1">
      <alignment horizontal="center"/>
    </xf>
    <xf numFmtId="0" fontId="1" fillId="15" borderId="86" xfId="0" applyFont="1" applyFill="1" applyBorder="1" applyAlignment="1">
      <alignment horizontal="center"/>
    </xf>
    <xf numFmtId="178" fontId="1" fillId="0" borderId="92" xfId="0" applyNumberFormat="1" applyFont="1" applyBorder="1" applyAlignment="1">
      <alignment horizontal="center"/>
    </xf>
    <xf numFmtId="178" fontId="1" fillId="0" borderId="86" xfId="0" applyNumberFormat="1" applyFont="1" applyBorder="1" applyAlignment="1">
      <alignment horizontal="center"/>
    </xf>
    <xf numFmtId="178" fontId="1" fillId="0" borderId="8" xfId="0" applyNumberFormat="1" applyFont="1" applyBorder="1" applyAlignment="1">
      <alignment horizontal="center"/>
    </xf>
    <xf numFmtId="0" fontId="1" fillId="0" borderId="4" xfId="0" applyFont="1" applyBorder="1" applyAlignment="1">
      <alignment horizontal="center"/>
    </xf>
    <xf numFmtId="0" fontId="25" fillId="6" borderId="0" xfId="0" applyFont="1" applyFill="1" applyAlignment="1">
      <alignment horizontal="center"/>
    </xf>
    <xf numFmtId="0" fontId="23" fillId="3" borderId="0" xfId="0" applyFont="1" applyFill="1" applyAlignment="1">
      <alignment horizontal="center" vertical="center"/>
    </xf>
    <xf numFmtId="0" fontId="41" fillId="20" borderId="33" xfId="0" applyFont="1" applyFill="1" applyBorder="1" applyAlignment="1">
      <alignment horizontal="center"/>
    </xf>
    <xf numFmtId="0" fontId="41" fillId="20" borderId="0" xfId="0" applyFont="1" applyFill="1" applyAlignment="1">
      <alignment horizontal="center"/>
    </xf>
    <xf numFmtId="0" fontId="46" fillId="3" borderId="0" xfId="0" applyFont="1" applyFill="1"/>
    <xf numFmtId="0" fontId="1" fillId="15" borderId="12" xfId="0" applyFont="1" applyFill="1" applyBorder="1" applyAlignment="1">
      <alignment horizontal="center" wrapText="1"/>
    </xf>
    <xf numFmtId="0" fontId="1" fillId="41" borderId="20" xfId="0" applyFont="1" applyFill="1" applyBorder="1" applyAlignment="1">
      <alignment horizontal="center"/>
    </xf>
    <xf numFmtId="0" fontId="10" fillId="19" borderId="0" xfId="0" applyFont="1" applyFill="1" applyAlignment="1">
      <alignment horizontal="center"/>
    </xf>
    <xf numFmtId="0" fontId="1" fillId="21" borderId="29" xfId="0" applyFont="1" applyFill="1" applyBorder="1" applyAlignment="1">
      <alignment horizontal="center"/>
    </xf>
    <xf numFmtId="0" fontId="1" fillId="9" borderId="20" xfId="0" applyFont="1" applyFill="1" applyBorder="1" applyAlignment="1">
      <alignment horizontal="center"/>
    </xf>
    <xf numFmtId="0" fontId="25" fillId="25" borderId="20" xfId="0" applyFont="1" applyFill="1" applyBorder="1" applyAlignment="1">
      <alignment horizontal="center"/>
    </xf>
    <xf numFmtId="0" fontId="1" fillId="2" borderId="25" xfId="0" applyFont="1" applyFill="1" applyBorder="1" applyAlignment="1">
      <alignment horizontal="center" vertical="center"/>
    </xf>
    <xf numFmtId="0" fontId="47" fillId="42" borderId="0" xfId="0" applyFont="1" applyFill="1"/>
    <xf numFmtId="0" fontId="1" fillId="21" borderId="50" xfId="0" applyFont="1" applyFill="1" applyBorder="1" applyAlignment="1">
      <alignment horizontal="center"/>
    </xf>
    <xf numFmtId="0" fontId="48" fillId="0" borderId="34" xfId="0" applyFont="1" applyBorder="1" applyAlignment="1">
      <alignment wrapText="1"/>
    </xf>
    <xf numFmtId="0" fontId="24" fillId="21" borderId="22" xfId="0" applyFont="1" applyFill="1" applyBorder="1" applyAlignment="1">
      <alignment horizontal="center"/>
    </xf>
    <xf numFmtId="0" fontId="25" fillId="24" borderId="0" xfId="0" applyFont="1" applyFill="1"/>
    <xf numFmtId="0" fontId="34" fillId="25" borderId="34" xfId="0" applyFont="1" applyFill="1" applyBorder="1"/>
    <xf numFmtId="0" fontId="49" fillId="0" borderId="20" xfId="0" applyFont="1" applyBorder="1" applyAlignment="1">
      <alignment horizontal="center"/>
    </xf>
    <xf numFmtId="0" fontId="25" fillId="11" borderId="0" xfId="0" applyFont="1" applyFill="1"/>
    <xf numFmtId="0" fontId="25" fillId="0" borderId="20" xfId="0" applyFont="1" applyBorder="1" applyAlignment="1">
      <alignment horizontal="center"/>
    </xf>
    <xf numFmtId="0" fontId="34" fillId="29" borderId="20" xfId="0" applyFont="1" applyFill="1" applyBorder="1" applyAlignment="1">
      <alignment horizontal="center"/>
    </xf>
    <xf numFmtId="0" fontId="1" fillId="26" borderId="50" xfId="0" applyFont="1" applyFill="1" applyBorder="1" applyAlignment="1">
      <alignment horizontal="center"/>
    </xf>
    <xf numFmtId="0" fontId="26" fillId="3" borderId="0" xfId="0" applyFont="1" applyFill="1" applyAlignment="1">
      <alignment horizontal="center" vertical="center"/>
    </xf>
    <xf numFmtId="0" fontId="41" fillId="3" borderId="0" xfId="0" applyFont="1" applyFill="1" applyAlignment="1">
      <alignment horizontal="center"/>
    </xf>
    <xf numFmtId="0" fontId="34" fillId="0" borderId="20" xfId="0" applyFont="1" applyBorder="1" applyAlignment="1">
      <alignment horizontal="center"/>
    </xf>
    <xf numFmtId="0" fontId="1" fillId="13" borderId="20" xfId="0" applyFont="1" applyFill="1" applyBorder="1" applyAlignment="1">
      <alignment horizontal="center"/>
    </xf>
    <xf numFmtId="0" fontId="34" fillId="11" borderId="34" xfId="0" applyFont="1" applyFill="1" applyBorder="1"/>
    <xf numFmtId="0" fontId="24" fillId="36" borderId="29" xfId="0" applyFont="1" applyFill="1" applyBorder="1" applyAlignment="1">
      <alignment horizontal="center"/>
    </xf>
    <xf numFmtId="0" fontId="1" fillId="36" borderId="29" xfId="0" applyFont="1" applyFill="1" applyBorder="1" applyAlignment="1">
      <alignment horizontal="center"/>
    </xf>
    <xf numFmtId="0" fontId="47" fillId="25" borderId="0" xfId="0" applyFont="1" applyFill="1"/>
    <xf numFmtId="0" fontId="10" fillId="21" borderId="0" xfId="0" applyFont="1" applyFill="1" applyAlignment="1">
      <alignment horizontal="left"/>
    </xf>
    <xf numFmtId="0" fontId="1" fillId="17" borderId="34" xfId="0" applyFont="1" applyFill="1" applyBorder="1" applyAlignment="1">
      <alignment horizontal="center"/>
    </xf>
    <xf numFmtId="0" fontId="47" fillId="21" borderId="0" xfId="0" applyFont="1" applyFill="1"/>
    <xf numFmtId="0" fontId="10" fillId="19" borderId="0" xfId="0" applyFont="1" applyFill="1" applyAlignment="1">
      <alignment horizontal="left"/>
    </xf>
    <xf numFmtId="0" fontId="50" fillId="21" borderId="0" xfId="0" applyFont="1" applyFill="1"/>
    <xf numFmtId="0" fontId="10" fillId="8" borderId="0" xfId="0" applyFont="1" applyFill="1" applyAlignment="1">
      <alignment horizontal="center"/>
    </xf>
    <xf numFmtId="0" fontId="50" fillId="25" borderId="0" xfId="0" applyFont="1" applyFill="1"/>
    <xf numFmtId="0" fontId="51" fillId="3" borderId="0" xfId="0" applyFont="1" applyFill="1" applyAlignment="1">
      <alignment horizontal="left"/>
    </xf>
    <xf numFmtId="0" fontId="1" fillId="8" borderId="20" xfId="0" applyFont="1" applyFill="1" applyBorder="1" applyAlignment="1">
      <alignment horizontal="center" vertical="center"/>
    </xf>
    <xf numFmtId="0" fontId="1" fillId="24" borderId="83" xfId="0" applyFont="1" applyFill="1" applyBorder="1" applyAlignment="1">
      <alignment horizontal="center"/>
    </xf>
    <xf numFmtId="0" fontId="1" fillId="4" borderId="20" xfId="0" applyFont="1" applyFill="1" applyBorder="1" applyAlignment="1">
      <alignment horizontal="center"/>
    </xf>
    <xf numFmtId="0" fontId="50" fillId="3" borderId="0" xfId="0" applyFont="1" applyFill="1"/>
    <xf numFmtId="0" fontId="24" fillId="3" borderId="51" xfId="0" applyFont="1" applyFill="1" applyBorder="1" applyAlignment="1">
      <alignment horizontal="center"/>
    </xf>
    <xf numFmtId="0" fontId="1" fillId="27" borderId="29" xfId="0" applyFont="1" applyFill="1" applyBorder="1" applyAlignment="1">
      <alignment horizontal="center"/>
    </xf>
    <xf numFmtId="0" fontId="10" fillId="26" borderId="0" xfId="0" applyFont="1" applyFill="1" applyAlignment="1">
      <alignment horizontal="left"/>
    </xf>
    <xf numFmtId="0" fontId="0" fillId="3" borderId="0" xfId="0" applyFill="1" applyAlignment="1">
      <alignment horizontal="left"/>
    </xf>
    <xf numFmtId="0" fontId="37" fillId="0" borderId="0" xfId="0" applyFont="1"/>
    <xf numFmtId="0" fontId="24" fillId="0" borderId="50" xfId="0" applyFont="1" applyBorder="1" applyAlignment="1">
      <alignment horizontal="center"/>
    </xf>
    <xf numFmtId="0" fontId="1" fillId="23" borderId="27" xfId="0" applyFont="1" applyFill="1" applyBorder="1" applyAlignment="1">
      <alignment horizontal="center"/>
    </xf>
    <xf numFmtId="0" fontId="46" fillId="26" borderId="0" xfId="0" applyFont="1" applyFill="1"/>
    <xf numFmtId="0" fontId="46" fillId="0" borderId="0" xfId="0" applyFont="1"/>
    <xf numFmtId="0" fontId="1" fillId="26" borderId="34" xfId="0" applyFont="1" applyFill="1" applyBorder="1" applyAlignment="1">
      <alignment horizontal="center"/>
    </xf>
    <xf numFmtId="0" fontId="34" fillId="26" borderId="0" xfId="0" applyFont="1" applyFill="1" applyAlignment="1">
      <alignment horizontal="center"/>
    </xf>
    <xf numFmtId="0" fontId="1" fillId="23" borderId="22" xfId="0" applyFont="1" applyFill="1" applyBorder="1" applyAlignment="1">
      <alignment horizontal="center"/>
    </xf>
    <xf numFmtId="0" fontId="30" fillId="0" borderId="0" xfId="0" applyFont="1"/>
    <xf numFmtId="0" fontId="1" fillId="3" borderId="15" xfId="0" applyFont="1" applyFill="1" applyBorder="1" applyAlignment="1">
      <alignment horizontal="center"/>
    </xf>
    <xf numFmtId="0" fontId="34" fillId="36" borderId="34" xfId="0" applyFont="1" applyFill="1" applyBorder="1"/>
    <xf numFmtId="0" fontId="1" fillId="36" borderId="0" xfId="0" applyFont="1" applyFill="1"/>
    <xf numFmtId="0" fontId="1" fillId="8" borderId="6" xfId="0" applyFont="1" applyFill="1" applyBorder="1" applyAlignment="1">
      <alignment horizontal="center"/>
    </xf>
    <xf numFmtId="0" fontId="1" fillId="2" borderId="20" xfId="0" applyFont="1" applyFill="1" applyBorder="1" applyAlignment="1">
      <alignment horizontal="center"/>
    </xf>
    <xf numFmtId="0" fontId="3" fillId="0" borderId="20" xfId="0" applyFont="1" applyBorder="1" applyAlignment="1">
      <alignment horizontal="center"/>
    </xf>
    <xf numFmtId="0" fontId="10" fillId="43" borderId="6" xfId="0" applyFont="1" applyFill="1" applyBorder="1" applyAlignment="1">
      <alignment horizontal="center"/>
    </xf>
    <xf numFmtId="0" fontId="1" fillId="19" borderId="27" xfId="0" applyFont="1" applyFill="1" applyBorder="1" applyAlignment="1">
      <alignment horizontal="center"/>
    </xf>
    <xf numFmtId="0" fontId="1" fillId="44" borderId="20" xfId="0" applyFont="1" applyFill="1" applyBorder="1" applyAlignment="1">
      <alignment horizontal="center"/>
    </xf>
    <xf numFmtId="0" fontId="1" fillId="22" borderId="0" xfId="0" applyFont="1" applyFill="1" applyAlignment="1">
      <alignment horizontal="left"/>
    </xf>
    <xf numFmtId="0" fontId="1" fillId="45" borderId="20" xfId="0" applyFont="1" applyFill="1" applyBorder="1" applyAlignment="1">
      <alignment horizontal="center"/>
    </xf>
    <xf numFmtId="0" fontId="52" fillId="22" borderId="0" xfId="0" applyFont="1" applyFill="1"/>
    <xf numFmtId="0" fontId="1" fillId="21" borderId="34" xfId="0" applyFont="1" applyFill="1" applyBorder="1" applyAlignment="1">
      <alignment horizontal="center"/>
    </xf>
    <xf numFmtId="0" fontId="1" fillId="0" borderId="27" xfId="0" applyFont="1" applyBorder="1" applyAlignment="1">
      <alignment horizontal="center"/>
    </xf>
    <xf numFmtId="0" fontId="34" fillId="19" borderId="81" xfId="0" applyFont="1" applyFill="1" applyBorder="1" applyAlignment="1">
      <alignment horizontal="center"/>
    </xf>
    <xf numFmtId="0" fontId="1" fillId="0" borderId="2" xfId="0" applyFont="1" applyBorder="1" applyAlignment="1">
      <alignment horizontal="center"/>
    </xf>
    <xf numFmtId="0" fontId="1" fillId="23" borderId="20" xfId="0" applyFont="1" applyFill="1" applyBorder="1" applyAlignment="1">
      <alignment horizontal="center" vertical="center"/>
    </xf>
    <xf numFmtId="0" fontId="25" fillId="0" borderId="6" xfId="0" applyFont="1" applyBorder="1" applyAlignment="1">
      <alignment horizontal="center"/>
    </xf>
    <xf numFmtId="0" fontId="53" fillId="26" borderId="6" xfId="0" applyFont="1" applyFill="1" applyBorder="1" applyAlignment="1">
      <alignment horizontal="center"/>
    </xf>
    <xf numFmtId="0" fontId="24" fillId="0" borderId="6" xfId="0" applyFont="1" applyBorder="1" applyAlignment="1">
      <alignment horizontal="center"/>
    </xf>
    <xf numFmtId="0" fontId="1" fillId="0" borderId="93" xfId="0" applyFont="1" applyBorder="1" applyAlignment="1">
      <alignment horizontal="center"/>
    </xf>
    <xf numFmtId="0" fontId="1" fillId="0" borderId="62" xfId="0" applyFont="1" applyBorder="1" applyAlignment="1">
      <alignment horizontal="center"/>
    </xf>
    <xf numFmtId="0" fontId="1" fillId="37" borderId="62" xfId="0" applyFont="1" applyFill="1" applyBorder="1" applyAlignment="1">
      <alignment horizontal="center"/>
    </xf>
    <xf numFmtId="0" fontId="1" fillId="36" borderId="62" xfId="0" applyFont="1" applyFill="1" applyBorder="1" applyAlignment="1">
      <alignment horizontal="center"/>
    </xf>
    <xf numFmtId="0" fontId="1" fillId="0" borderId="80" xfId="0" applyFont="1" applyBorder="1" applyAlignment="1">
      <alignment horizontal="center"/>
    </xf>
    <xf numFmtId="0" fontId="1" fillId="23" borderId="80" xfId="0" applyFont="1" applyFill="1" applyBorder="1" applyAlignment="1">
      <alignment horizontal="center"/>
    </xf>
    <xf numFmtId="0" fontId="54" fillId="46" borderId="6" xfId="0" applyFont="1" applyFill="1" applyBorder="1" applyAlignment="1">
      <alignment horizontal="center"/>
    </xf>
    <xf numFmtId="0" fontId="1" fillId="2" borderId="0" xfId="0" applyFont="1" applyFill="1"/>
    <xf numFmtId="0" fontId="1" fillId="0" borderId="36" xfId="0" applyFont="1" applyBorder="1" applyAlignment="1">
      <alignment horizontal="center"/>
    </xf>
    <xf numFmtId="0" fontId="1" fillId="23" borderId="36" xfId="0" applyFont="1" applyFill="1" applyBorder="1" applyAlignment="1">
      <alignment horizontal="center"/>
    </xf>
    <xf numFmtId="0" fontId="1" fillId="23" borderId="78" xfId="0" applyFont="1" applyFill="1" applyBorder="1" applyAlignment="1">
      <alignment horizontal="center"/>
    </xf>
    <xf numFmtId="0" fontId="34" fillId="0" borderId="6" xfId="0" applyFont="1" applyBorder="1" applyAlignment="1">
      <alignment horizontal="center"/>
    </xf>
    <xf numFmtId="0" fontId="52" fillId="23" borderId="0" xfId="0" applyFont="1" applyFill="1"/>
    <xf numFmtId="0" fontId="37" fillId="23" borderId="6" xfId="0" applyFont="1" applyFill="1" applyBorder="1"/>
    <xf numFmtId="0" fontId="10" fillId="0" borderId="6" xfId="0" applyFont="1" applyBorder="1" applyAlignment="1">
      <alignment horizontal="center"/>
    </xf>
    <xf numFmtId="0" fontId="1" fillId="15" borderId="2" xfId="0" applyFont="1" applyFill="1" applyBorder="1" applyAlignment="1">
      <alignment horizontal="center"/>
    </xf>
    <xf numFmtId="178" fontId="1" fillId="0" borderId="6" xfId="0" applyNumberFormat="1" applyFont="1" applyBorder="1" applyAlignment="1">
      <alignment horizontal="center"/>
    </xf>
    <xf numFmtId="178" fontId="1" fillId="0" borderId="2" xfId="0" applyNumberFormat="1" applyFont="1" applyBorder="1" applyAlignment="1">
      <alignment horizontal="center"/>
    </xf>
    <xf numFmtId="179" fontId="1" fillId="0" borderId="6" xfId="0" applyNumberFormat="1" applyFont="1" applyBorder="1" applyAlignment="1">
      <alignment horizontal="center"/>
    </xf>
    <xf numFmtId="178" fontId="1" fillId="0" borderId="7" xfId="0" applyNumberFormat="1" applyFont="1" applyBorder="1" applyAlignment="1">
      <alignment horizontal="center"/>
    </xf>
    <xf numFmtId="0" fontId="24" fillId="3" borderId="0" xfId="0" applyFont="1" applyFill="1" applyAlignment="1">
      <alignment horizontal="center"/>
    </xf>
    <xf numFmtId="0" fontId="26" fillId="0" borderId="0" xfId="0" applyFont="1" applyAlignment="1">
      <alignment horizontal="center" vertical="center"/>
    </xf>
    <xf numFmtId="0" fontId="25" fillId="15" borderId="0" xfId="0" applyFont="1" applyFill="1" applyAlignment="1">
      <alignment horizontal="center"/>
    </xf>
    <xf numFmtId="0" fontId="32" fillId="15" borderId="0" xfId="0" applyFont="1" applyFill="1" applyAlignment="1">
      <alignment horizontal="center"/>
    </xf>
    <xf numFmtId="0" fontId="35" fillId="0" borderId="0" xfId="0" applyFont="1"/>
    <xf numFmtId="0" fontId="1" fillId="47" borderId="20" xfId="0" applyFont="1" applyFill="1" applyBorder="1" applyAlignment="1">
      <alignment horizontal="center"/>
    </xf>
    <xf numFmtId="0" fontId="34" fillId="22" borderId="91" xfId="0" applyFont="1" applyFill="1" applyBorder="1"/>
    <xf numFmtId="0" fontId="1" fillId="36" borderId="51" xfId="0" applyFont="1" applyFill="1" applyBorder="1" applyAlignment="1">
      <alignment horizontal="center"/>
    </xf>
    <xf numFmtId="0" fontId="37" fillId="21" borderId="0" xfId="0" applyFont="1" applyFill="1"/>
    <xf numFmtId="0" fontId="37" fillId="48" borderId="0" xfId="0" applyFont="1" applyFill="1"/>
    <xf numFmtId="0" fontId="1" fillId="2" borderId="50" xfId="0" applyFont="1" applyFill="1" applyBorder="1" applyAlignment="1">
      <alignment horizontal="center"/>
    </xf>
    <xf numFmtId="0" fontId="1" fillId="24" borderId="20" xfId="0" applyFont="1" applyFill="1" applyBorder="1" applyAlignment="1">
      <alignment horizontal="center" vertical="center"/>
    </xf>
    <xf numFmtId="0" fontId="24" fillId="0" borderId="29" xfId="0" applyFont="1" applyBorder="1" applyAlignment="1">
      <alignment horizontal="center"/>
    </xf>
    <xf numFmtId="0" fontId="10" fillId="47" borderId="0" xfId="0" applyFont="1" applyFill="1" applyAlignment="1">
      <alignment horizontal="center"/>
    </xf>
    <xf numFmtId="0" fontId="1" fillId="0" borderId="37" xfId="0" applyFont="1" applyBorder="1" applyAlignment="1">
      <alignment horizontal="center"/>
    </xf>
    <xf numFmtId="0" fontId="1" fillId="0" borderId="63" xfId="0" applyFont="1" applyBorder="1" applyAlignment="1">
      <alignment horizontal="center"/>
    </xf>
    <xf numFmtId="0" fontId="34" fillId="0" borderId="91" xfId="0" applyFont="1" applyBorder="1"/>
    <xf numFmtId="0" fontId="34" fillId="0" borderId="81" xfId="0" applyFont="1" applyBorder="1"/>
    <xf numFmtId="0" fontId="34" fillId="23" borderId="91" xfId="0" applyFont="1" applyFill="1" applyBorder="1"/>
    <xf numFmtId="0" fontId="1" fillId="49" borderId="29" xfId="0" applyFont="1" applyFill="1" applyBorder="1" applyAlignment="1">
      <alignment horizontal="center"/>
    </xf>
    <xf numFmtId="0" fontId="16" fillId="11" borderId="12" xfId="0" applyFont="1" applyFill="1" applyBorder="1" applyAlignment="1">
      <alignment horizontal="center"/>
    </xf>
    <xf numFmtId="0" fontId="10" fillId="50" borderId="0" xfId="0" applyFont="1" applyFill="1" applyAlignment="1">
      <alignment horizontal="left"/>
    </xf>
    <xf numFmtId="0" fontId="34" fillId="22" borderId="0" xfId="0" applyFont="1" applyFill="1" applyAlignment="1">
      <alignment horizontal="center"/>
    </xf>
    <xf numFmtId="0" fontId="10" fillId="9" borderId="0" xfId="0" applyFont="1" applyFill="1" applyAlignment="1">
      <alignment horizontal="center"/>
    </xf>
    <xf numFmtId="0" fontId="42" fillId="3" borderId="0" xfId="0" applyFont="1" applyFill="1" applyAlignment="1">
      <alignment horizontal="left"/>
    </xf>
    <xf numFmtId="0" fontId="1" fillId="2" borderId="0" xfId="0" applyFont="1" applyFill="1" applyAlignment="1">
      <alignment horizontal="center"/>
    </xf>
    <xf numFmtId="0" fontId="55" fillId="21" borderId="20" xfId="0" applyFont="1" applyFill="1" applyBorder="1" applyAlignment="1">
      <alignment horizontal="center"/>
    </xf>
    <xf numFmtId="0" fontId="1" fillId="11" borderId="63" xfId="0" applyFont="1" applyFill="1" applyBorder="1" applyAlignment="1">
      <alignment horizontal="center"/>
    </xf>
    <xf numFmtId="0" fontId="34" fillId="0" borderId="0" xfId="0" applyFont="1" applyAlignment="1">
      <alignment horizontal="center"/>
    </xf>
    <xf numFmtId="0" fontId="1" fillId="51" borderId="20" xfId="0" applyFont="1" applyFill="1" applyBorder="1" applyAlignment="1">
      <alignment horizontal="center"/>
    </xf>
    <xf numFmtId="0" fontId="25" fillId="21" borderId="0" xfId="0" applyFont="1" applyFill="1"/>
    <xf numFmtId="0" fontId="1" fillId="22" borderId="63" xfId="0" applyFont="1" applyFill="1" applyBorder="1" applyAlignment="1">
      <alignment horizontal="center"/>
    </xf>
    <xf numFmtId="0" fontId="1" fillId="19" borderId="0" xfId="0" quotePrefix="1" applyFont="1" applyFill="1" applyAlignment="1">
      <alignment horizontal="center" vertical="center"/>
    </xf>
    <xf numFmtId="0" fontId="10" fillId="15" borderId="0" xfId="0" applyFont="1" applyFill="1" applyAlignment="1">
      <alignment horizontal="center"/>
    </xf>
    <xf numFmtId="0" fontId="1" fillId="52" borderId="0" xfId="0" applyFont="1" applyFill="1"/>
    <xf numFmtId="0" fontId="47" fillId="24" borderId="0" xfId="0" applyFont="1" applyFill="1"/>
    <xf numFmtId="0" fontId="25" fillId="8" borderId="0" xfId="0" applyFont="1" applyFill="1" applyAlignment="1">
      <alignment horizontal="center" vertical="center"/>
    </xf>
    <xf numFmtId="0" fontId="25" fillId="8" borderId="20" xfId="0" applyFont="1" applyFill="1" applyBorder="1" applyAlignment="1">
      <alignment horizontal="center"/>
    </xf>
    <xf numFmtId="0" fontId="25" fillId="8" borderId="20" xfId="0" applyFont="1" applyFill="1" applyBorder="1" applyAlignment="1">
      <alignment horizontal="center" vertical="center"/>
    </xf>
    <xf numFmtId="0" fontId="56" fillId="21" borderId="6" xfId="0" applyFont="1" applyFill="1" applyBorder="1" applyAlignment="1">
      <alignment horizontal="center"/>
    </xf>
    <xf numFmtId="0" fontId="10" fillId="5" borderId="0" xfId="0" applyFont="1" applyFill="1" applyAlignment="1">
      <alignment horizontal="center"/>
    </xf>
    <xf numFmtId="0" fontId="1" fillId="50" borderId="20" xfId="0" applyFont="1" applyFill="1" applyBorder="1" applyAlignment="1">
      <alignment horizontal="center" vertical="center"/>
    </xf>
    <xf numFmtId="0" fontId="57" fillId="53" borderId="6" xfId="0" applyFont="1" applyFill="1" applyBorder="1" applyAlignment="1">
      <alignment horizontal="center"/>
    </xf>
    <xf numFmtId="0" fontId="1" fillId="5" borderId="20" xfId="0" applyFont="1" applyFill="1" applyBorder="1" applyAlignment="1">
      <alignment horizontal="center" vertical="center"/>
    </xf>
    <xf numFmtId="0" fontId="10" fillId="11" borderId="0" xfId="0" applyFont="1" applyFill="1" applyAlignment="1">
      <alignment horizontal="center"/>
    </xf>
    <xf numFmtId="0" fontId="57" fillId="53" borderId="7" xfId="0" applyFont="1" applyFill="1" applyBorder="1" applyAlignment="1">
      <alignment horizontal="center"/>
    </xf>
    <xf numFmtId="0" fontId="1" fillId="16" borderId="20" xfId="0" applyFont="1" applyFill="1" applyBorder="1" applyAlignment="1">
      <alignment horizontal="center" vertical="center"/>
    </xf>
    <xf numFmtId="0" fontId="1" fillId="23" borderId="63" xfId="0" applyFont="1" applyFill="1" applyBorder="1" applyAlignment="1">
      <alignment horizontal="center"/>
    </xf>
    <xf numFmtId="0" fontId="1" fillId="37" borderId="51" xfId="0" applyFont="1" applyFill="1" applyBorder="1" applyAlignment="1">
      <alignment horizontal="center"/>
    </xf>
    <xf numFmtId="0" fontId="1" fillId="27" borderId="51" xfId="0" applyFont="1" applyFill="1" applyBorder="1" applyAlignment="1">
      <alignment horizontal="center"/>
    </xf>
    <xf numFmtId="0" fontId="1" fillId="41" borderId="29" xfId="0" applyFont="1" applyFill="1" applyBorder="1" applyAlignment="1">
      <alignment horizontal="center"/>
    </xf>
    <xf numFmtId="0" fontId="1" fillId="52" borderId="20" xfId="0" applyFont="1" applyFill="1" applyBorder="1" applyAlignment="1">
      <alignment horizontal="center"/>
    </xf>
    <xf numFmtId="0" fontId="58" fillId="26" borderId="0" xfId="0" applyFont="1" applyFill="1"/>
    <xf numFmtId="0" fontId="1" fillId="37" borderId="29" xfId="0" applyFont="1" applyFill="1" applyBorder="1" applyAlignment="1">
      <alignment horizontal="center"/>
    </xf>
    <xf numFmtId="0" fontId="59" fillId="6" borderId="0" xfId="0" applyFont="1" applyFill="1" applyAlignment="1">
      <alignment horizontal="center"/>
    </xf>
    <xf numFmtId="0" fontId="60" fillId="0" borderId="0" xfId="0" applyFont="1" applyAlignment="1">
      <alignment horizontal="center"/>
    </xf>
    <xf numFmtId="0" fontId="16" fillId="22" borderId="0" xfId="0" applyFont="1" applyFill="1" applyAlignment="1">
      <alignment horizontal="center"/>
    </xf>
    <xf numFmtId="0" fontId="61" fillId="0" borderId="20" xfId="0" applyFont="1" applyBorder="1" applyAlignment="1">
      <alignment horizontal="center"/>
    </xf>
    <xf numFmtId="0" fontId="62" fillId="15" borderId="12" xfId="0" applyFont="1" applyFill="1" applyBorder="1" applyAlignment="1">
      <alignment horizontal="center"/>
    </xf>
    <xf numFmtId="0" fontId="63" fillId="15" borderId="12" xfId="0" applyFont="1" applyFill="1" applyBorder="1" applyAlignment="1">
      <alignment horizontal="center"/>
    </xf>
    <xf numFmtId="0" fontId="61" fillId="15" borderId="12" xfId="0" applyFont="1" applyFill="1" applyBorder="1" applyAlignment="1">
      <alignment horizontal="center"/>
    </xf>
    <xf numFmtId="0" fontId="16" fillId="3" borderId="20" xfId="0" applyFont="1" applyFill="1" applyBorder="1" applyAlignment="1">
      <alignment horizontal="center"/>
    </xf>
    <xf numFmtId="0" fontId="61" fillId="0" borderId="0" xfId="0" applyFont="1" applyAlignment="1">
      <alignment horizontal="center"/>
    </xf>
    <xf numFmtId="0" fontId="64" fillId="15" borderId="12" xfId="0" applyFont="1" applyFill="1" applyBorder="1" applyAlignment="1">
      <alignment horizontal="center"/>
    </xf>
    <xf numFmtId="0" fontId="16" fillId="0" borderId="20" xfId="0" applyFont="1" applyBorder="1" applyAlignment="1">
      <alignment horizontal="center"/>
    </xf>
    <xf numFmtId="0" fontId="65" fillId="22" borderId="20" xfId="0" applyFont="1" applyFill="1" applyBorder="1" applyAlignment="1">
      <alignment horizontal="center"/>
    </xf>
    <xf numFmtId="0" fontId="1" fillId="54" borderId="0" xfId="0" applyFont="1" applyFill="1" applyAlignment="1">
      <alignment horizontal="center"/>
    </xf>
    <xf numFmtId="0" fontId="1" fillId="39" borderId="0" xfId="0" applyFont="1" applyFill="1"/>
    <xf numFmtId="0" fontId="1" fillId="55" borderId="0" xfId="0" applyFont="1" applyFill="1" applyAlignment="1">
      <alignment horizontal="center"/>
    </xf>
    <xf numFmtId="0" fontId="1" fillId="55" borderId="20" xfId="0" applyFont="1" applyFill="1" applyBorder="1" applyAlignment="1">
      <alignment horizontal="center"/>
    </xf>
    <xf numFmtId="0" fontId="1" fillId="55" borderId="0" xfId="0" applyFont="1" applyFill="1"/>
    <xf numFmtId="0" fontId="1" fillId="55" borderId="63" xfId="0" applyFont="1" applyFill="1" applyBorder="1" applyAlignment="1">
      <alignment horizontal="center"/>
    </xf>
    <xf numFmtId="0" fontId="25" fillId="55" borderId="20" xfId="0" applyFont="1" applyFill="1" applyBorder="1" applyAlignment="1">
      <alignment horizontal="center"/>
    </xf>
    <xf numFmtId="0" fontId="25" fillId="5" borderId="20" xfId="0" applyFont="1" applyFill="1" applyBorder="1" applyAlignment="1">
      <alignment horizontal="center"/>
    </xf>
    <xf numFmtId="0" fontId="25" fillId="2" borderId="0" xfId="0" applyFont="1" applyFill="1"/>
    <xf numFmtId="0" fontId="25" fillId="2" borderId="20" xfId="0" applyFont="1" applyFill="1" applyBorder="1" applyAlignment="1">
      <alignment horizontal="center"/>
    </xf>
    <xf numFmtId="0" fontId="34" fillId="2" borderId="34" xfId="0" applyFont="1" applyFill="1" applyBorder="1"/>
    <xf numFmtId="0" fontId="34" fillId="3" borderId="83" xfId="0" applyFont="1" applyFill="1" applyBorder="1" applyAlignment="1">
      <alignment horizontal="center"/>
    </xf>
    <xf numFmtId="0" fontId="1" fillId="8" borderId="51" xfId="0" applyFont="1" applyFill="1" applyBorder="1" applyAlignment="1">
      <alignment horizontal="center"/>
    </xf>
    <xf numFmtId="0" fontId="34" fillId="3" borderId="20" xfId="0" applyFont="1" applyFill="1" applyBorder="1" applyAlignment="1">
      <alignment horizontal="center"/>
    </xf>
    <xf numFmtId="0" fontId="34" fillId="3" borderId="81" xfId="0" applyFont="1" applyFill="1" applyBorder="1" applyAlignment="1">
      <alignment horizontal="center"/>
    </xf>
    <xf numFmtId="0" fontId="1" fillId="56" borderId="20" xfId="0" applyFont="1" applyFill="1" applyBorder="1" applyAlignment="1">
      <alignment horizontal="center"/>
    </xf>
    <xf numFmtId="0" fontId="1" fillId="7" borderId="20" xfId="0" applyFont="1" applyFill="1" applyBorder="1" applyAlignment="1">
      <alignment horizontal="center"/>
    </xf>
    <xf numFmtId="0" fontId="16" fillId="8" borderId="0" xfId="0" applyFont="1" applyFill="1"/>
    <xf numFmtId="0" fontId="16" fillId="11" borderId="20" xfId="0" applyFont="1" applyFill="1" applyBorder="1" applyAlignment="1">
      <alignment horizontal="center"/>
    </xf>
    <xf numFmtId="0" fontId="34" fillId="11" borderId="20" xfId="0" applyFont="1" applyFill="1" applyBorder="1" applyAlignment="1">
      <alignment horizontal="center"/>
    </xf>
    <xf numFmtId="0" fontId="34" fillId="11" borderId="34" xfId="0" applyFont="1" applyFill="1" applyBorder="1" applyAlignment="1">
      <alignment horizontal="center"/>
    </xf>
    <xf numFmtId="0" fontId="1" fillId="33" borderId="0" xfId="0" applyFont="1" applyFill="1"/>
    <xf numFmtId="0" fontId="1" fillId="18" borderId="20" xfId="0" applyFont="1" applyFill="1" applyBorder="1" applyAlignment="1">
      <alignment horizontal="center"/>
    </xf>
    <xf numFmtId="0" fontId="1" fillId="48" borderId="20" xfId="0" applyFont="1" applyFill="1" applyBorder="1" applyAlignment="1">
      <alignment horizontal="center"/>
    </xf>
    <xf numFmtId="0" fontId="1" fillId="57" borderId="20" xfId="0" applyFont="1" applyFill="1" applyBorder="1" applyAlignment="1">
      <alignment horizontal="center"/>
    </xf>
    <xf numFmtId="0" fontId="34" fillId="22" borderId="91" xfId="0" applyFont="1" applyFill="1" applyBorder="1" applyAlignment="1">
      <alignment horizontal="center"/>
    </xf>
    <xf numFmtId="0" fontId="34" fillId="22" borderId="81" xfId="0" applyFont="1" applyFill="1" applyBorder="1" applyAlignment="1">
      <alignment horizontal="center"/>
    </xf>
    <xf numFmtId="0" fontId="1" fillId="8" borderId="83" xfId="0" applyFont="1" applyFill="1" applyBorder="1" applyAlignment="1">
      <alignment horizontal="center"/>
    </xf>
    <xf numFmtId="0" fontId="1" fillId="5" borderId="29" xfId="0" applyFont="1" applyFill="1" applyBorder="1" applyAlignment="1">
      <alignment horizontal="center"/>
    </xf>
    <xf numFmtId="0" fontId="1" fillId="58" borderId="20" xfId="0" applyFont="1" applyFill="1" applyBorder="1" applyAlignment="1">
      <alignment horizontal="center"/>
    </xf>
    <xf numFmtId="0" fontId="1" fillId="50" borderId="50" xfId="0" applyFont="1" applyFill="1" applyBorder="1" applyAlignment="1">
      <alignment horizontal="center"/>
    </xf>
    <xf numFmtId="0" fontId="1" fillId="18" borderId="29" xfId="0" applyFont="1" applyFill="1" applyBorder="1" applyAlignment="1">
      <alignment horizontal="center"/>
    </xf>
    <xf numFmtId="0" fontId="1" fillId="59" borderId="20" xfId="0" applyFont="1" applyFill="1" applyBorder="1" applyAlignment="1">
      <alignment horizontal="center"/>
    </xf>
    <xf numFmtId="0" fontId="1" fillId="2" borderId="29" xfId="0" applyFont="1" applyFill="1" applyBorder="1" applyAlignment="1">
      <alignment horizontal="center"/>
    </xf>
    <xf numFmtId="0" fontId="1" fillId="16" borderId="0" xfId="0" applyFont="1" applyFill="1" applyAlignment="1">
      <alignment horizontal="center"/>
    </xf>
    <xf numFmtId="0" fontId="24" fillId="16" borderId="0" xfId="0" applyFont="1" applyFill="1" applyAlignment="1">
      <alignment horizontal="center"/>
    </xf>
    <xf numFmtId="0" fontId="26" fillId="15" borderId="0" xfId="0" applyFont="1" applyFill="1" applyAlignment="1">
      <alignment horizontal="center" vertical="center"/>
    </xf>
    <xf numFmtId="0" fontId="25" fillId="3" borderId="12" xfId="0" applyFont="1" applyFill="1" applyBorder="1" applyAlignment="1">
      <alignment horizontal="center"/>
    </xf>
    <xf numFmtId="0" fontId="25" fillId="0" borderId="12" xfId="0" applyFont="1" applyBorder="1" applyAlignment="1">
      <alignment horizontal="center"/>
    </xf>
    <xf numFmtId="0" fontId="1" fillId="60" borderId="20" xfId="0" applyFont="1" applyFill="1" applyBorder="1" applyAlignment="1">
      <alignment horizontal="center"/>
    </xf>
    <xf numFmtId="0" fontId="1" fillId="19" borderId="21" xfId="0" applyFont="1" applyFill="1" applyBorder="1" applyAlignment="1">
      <alignment horizontal="center"/>
    </xf>
    <xf numFmtId="0" fontId="1" fillId="2" borderId="21" xfId="0" applyFont="1" applyFill="1" applyBorder="1" applyAlignment="1">
      <alignment horizontal="center"/>
    </xf>
    <xf numFmtId="0" fontId="1" fillId="0" borderId="21" xfId="0" applyFont="1" applyBorder="1" applyAlignment="1">
      <alignment horizontal="center"/>
    </xf>
    <xf numFmtId="0" fontId="1" fillId="8" borderId="21" xfId="0" applyFont="1" applyFill="1" applyBorder="1" applyAlignment="1">
      <alignment horizontal="center"/>
    </xf>
    <xf numFmtId="0" fontId="1" fillId="22" borderId="21" xfId="0" applyFont="1" applyFill="1" applyBorder="1" applyAlignment="1">
      <alignment horizontal="center"/>
    </xf>
    <xf numFmtId="0" fontId="1" fillId="8" borderId="34" xfId="0" applyFont="1" applyFill="1" applyBorder="1" applyAlignment="1">
      <alignment horizontal="center"/>
    </xf>
    <xf numFmtId="0" fontId="66" fillId="40" borderId="20" xfId="0" applyFont="1" applyFill="1" applyBorder="1" applyAlignment="1">
      <alignment horizontal="center"/>
    </xf>
    <xf numFmtId="0" fontId="1" fillId="37" borderId="0" xfId="0" applyFont="1" applyFill="1"/>
    <xf numFmtId="0" fontId="1" fillId="37" borderId="20" xfId="0" applyFont="1" applyFill="1" applyBorder="1" applyAlignment="1">
      <alignment horizontal="center"/>
    </xf>
    <xf numFmtId="0" fontId="34" fillId="2" borderId="34" xfId="0" applyFont="1" applyFill="1" applyBorder="1" applyAlignment="1">
      <alignment horizontal="center"/>
    </xf>
    <xf numFmtId="0" fontId="1" fillId="46" borderId="20" xfId="0" applyFont="1" applyFill="1" applyBorder="1" applyAlignment="1">
      <alignment horizontal="center"/>
    </xf>
    <xf numFmtId="0" fontId="67" fillId="11" borderId="20" xfId="0" applyFont="1" applyFill="1" applyBorder="1" applyAlignment="1">
      <alignment horizontal="center"/>
    </xf>
    <xf numFmtId="0" fontId="68" fillId="5" borderId="20" xfId="0" applyFont="1" applyFill="1" applyBorder="1" applyAlignment="1">
      <alignment horizontal="center"/>
    </xf>
    <xf numFmtId="0" fontId="1" fillId="61" borderId="20" xfId="0" applyFont="1" applyFill="1" applyBorder="1" applyAlignment="1">
      <alignment horizontal="center"/>
    </xf>
    <xf numFmtId="0" fontId="1" fillId="54" borderId="20" xfId="0" applyFont="1" applyFill="1" applyBorder="1" applyAlignment="1">
      <alignment horizontal="center"/>
    </xf>
    <xf numFmtId="0" fontId="69" fillId="4" borderId="29" xfId="0" applyFont="1" applyFill="1" applyBorder="1" applyAlignment="1">
      <alignment horizontal="center"/>
    </xf>
    <xf numFmtId="0" fontId="10" fillId="54" borderId="0" xfId="0" applyFont="1" applyFill="1" applyAlignment="1">
      <alignment horizontal="left"/>
    </xf>
    <xf numFmtId="0" fontId="1" fillId="2" borderId="34" xfId="0" applyFont="1" applyFill="1" applyBorder="1" applyAlignment="1">
      <alignment horizontal="center"/>
    </xf>
    <xf numFmtId="0" fontId="1" fillId="16" borderId="20" xfId="0" applyFont="1" applyFill="1" applyBorder="1" applyAlignment="1">
      <alignment horizontal="center"/>
    </xf>
    <xf numFmtId="0" fontId="1" fillId="9" borderId="0" xfId="0" applyFont="1" applyFill="1"/>
    <xf numFmtId="0" fontId="1" fillId="4" borderId="29" xfId="0" applyFont="1" applyFill="1" applyBorder="1" applyAlignment="1">
      <alignment horizontal="center"/>
    </xf>
    <xf numFmtId="0" fontId="1" fillId="62" borderId="51" xfId="0" applyFont="1" applyFill="1" applyBorder="1" applyAlignment="1">
      <alignment horizontal="center"/>
    </xf>
    <xf numFmtId="0" fontId="1" fillId="63" borderId="20" xfId="0" applyFont="1" applyFill="1" applyBorder="1" applyAlignment="1">
      <alignment horizontal="center"/>
    </xf>
    <xf numFmtId="0" fontId="1" fillId="54" borderId="0" xfId="0" applyFont="1" applyFill="1"/>
    <xf numFmtId="0" fontId="34" fillId="16" borderId="34" xfId="0" applyFont="1" applyFill="1" applyBorder="1" applyAlignment="1">
      <alignment horizontal="center"/>
    </xf>
    <xf numFmtId="0" fontId="1" fillId="62" borderId="20" xfId="0" applyFont="1" applyFill="1" applyBorder="1" applyAlignment="1">
      <alignment horizontal="center"/>
    </xf>
    <xf numFmtId="0" fontId="34" fillId="26" borderId="34" xfId="0" applyFont="1" applyFill="1" applyBorder="1"/>
    <xf numFmtId="0" fontId="1" fillId="11" borderId="29" xfId="0" applyFont="1" applyFill="1" applyBorder="1" applyAlignment="1">
      <alignment horizontal="center"/>
    </xf>
    <xf numFmtId="0" fontId="1" fillId="54" borderId="29" xfId="0" applyFont="1" applyFill="1" applyBorder="1" applyAlignment="1">
      <alignment horizontal="center"/>
    </xf>
    <xf numFmtId="0" fontId="34" fillId="6" borderId="80" xfId="0" applyFont="1" applyFill="1" applyBorder="1"/>
    <xf numFmtId="0" fontId="29" fillId="16" borderId="0" xfId="0" applyFont="1" applyFill="1" applyAlignment="1">
      <alignment horizontal="center"/>
    </xf>
    <xf numFmtId="0" fontId="70" fillId="16" borderId="0" xfId="0" applyFont="1" applyFill="1" applyAlignment="1">
      <alignment horizontal="center"/>
    </xf>
    <xf numFmtId="0" fontId="71" fillId="16" borderId="0" xfId="0" applyFont="1" applyFill="1" applyAlignment="1">
      <alignment horizontal="center"/>
    </xf>
    <xf numFmtId="0" fontId="72" fillId="16" borderId="0" xfId="0" applyFont="1" applyFill="1" applyAlignment="1">
      <alignment horizontal="center" vertical="center"/>
    </xf>
    <xf numFmtId="0" fontId="72" fillId="0" borderId="0" xfId="0" applyFont="1" applyAlignment="1">
      <alignment horizontal="center" vertical="center"/>
    </xf>
    <xf numFmtId="0" fontId="16" fillId="8" borderId="12" xfId="0" applyFont="1" applyFill="1" applyBorder="1" applyAlignment="1">
      <alignment horizontal="center"/>
    </xf>
    <xf numFmtId="0" fontId="16" fillId="0" borderId="12" xfId="0" applyFont="1" applyBorder="1" applyAlignment="1">
      <alignment horizontal="center"/>
    </xf>
    <xf numFmtId="0" fontId="34" fillId="14" borderId="34" xfId="0" applyFont="1" applyFill="1" applyBorder="1"/>
    <xf numFmtId="0" fontId="32" fillId="0" borderId="19" xfId="0" applyFont="1" applyBorder="1" applyAlignment="1">
      <alignment horizontal="center"/>
    </xf>
    <xf numFmtId="0" fontId="1" fillId="21" borderId="21" xfId="0" applyFont="1" applyFill="1" applyBorder="1" applyAlignment="1">
      <alignment horizontal="center"/>
    </xf>
    <xf numFmtId="0" fontId="34" fillId="0" borderId="91" xfId="0" applyFont="1" applyBorder="1" applyAlignment="1">
      <alignment horizontal="center"/>
    </xf>
    <xf numFmtId="0" fontId="25" fillId="41" borderId="20" xfId="0" applyFont="1" applyFill="1" applyBorder="1" applyAlignment="1">
      <alignment horizontal="center"/>
    </xf>
    <xf numFmtId="0" fontId="10" fillId="0" borderId="20" xfId="0" applyFont="1" applyBorder="1" applyAlignment="1">
      <alignment horizontal="center"/>
    </xf>
    <xf numFmtId="0" fontId="34" fillId="46" borderId="34" xfId="0" applyFont="1" applyFill="1" applyBorder="1"/>
    <xf numFmtId="0" fontId="1" fillId="64" borderId="20" xfId="0" applyFont="1" applyFill="1" applyBorder="1" applyAlignment="1">
      <alignment horizontal="center"/>
    </xf>
    <xf numFmtId="0" fontId="46" fillId="55" borderId="0" xfId="0" applyFont="1" applyFill="1"/>
    <xf numFmtId="0" fontId="46" fillId="16" borderId="0" xfId="0" applyFont="1" applyFill="1"/>
    <xf numFmtId="0" fontId="46" fillId="22" borderId="0" xfId="0" applyFont="1" applyFill="1"/>
    <xf numFmtId="0" fontId="46" fillId="11" borderId="0" xfId="0" applyFont="1" applyFill="1"/>
    <xf numFmtId="0" fontId="34" fillId="6" borderId="20" xfId="0" applyFont="1" applyFill="1" applyBorder="1" applyAlignment="1">
      <alignment horizontal="center"/>
    </xf>
    <xf numFmtId="0" fontId="34" fillId="8" borderId="20" xfId="0" applyFont="1" applyFill="1" applyBorder="1" applyAlignment="1">
      <alignment horizontal="center"/>
    </xf>
    <xf numFmtId="0" fontId="10" fillId="21" borderId="20" xfId="0" applyFont="1" applyFill="1" applyBorder="1" applyAlignment="1">
      <alignment horizontal="center"/>
    </xf>
    <xf numFmtId="0" fontId="1" fillId="65" borderId="20" xfId="0" applyFont="1" applyFill="1" applyBorder="1" applyAlignment="1">
      <alignment horizontal="center"/>
    </xf>
    <xf numFmtId="0" fontId="1" fillId="66" borderId="20" xfId="0" applyFont="1" applyFill="1" applyBorder="1" applyAlignment="1">
      <alignment horizontal="center"/>
    </xf>
    <xf numFmtId="0" fontId="1" fillId="40" borderId="29" xfId="0" applyFont="1" applyFill="1" applyBorder="1" applyAlignment="1">
      <alignment horizontal="center"/>
    </xf>
    <xf numFmtId="0" fontId="34" fillId="21" borderId="34" xfId="0" applyFont="1" applyFill="1" applyBorder="1" applyAlignment="1">
      <alignment horizontal="center"/>
    </xf>
    <xf numFmtId="0" fontId="34" fillId="18" borderId="34" xfId="0" applyFont="1" applyFill="1" applyBorder="1" applyAlignment="1">
      <alignment horizontal="center"/>
    </xf>
    <xf numFmtId="0" fontId="34" fillId="66" borderId="34" xfId="0" applyFont="1" applyFill="1" applyBorder="1"/>
    <xf numFmtId="0" fontId="34" fillId="22" borderId="20" xfId="0" applyFont="1" applyFill="1" applyBorder="1" applyAlignment="1">
      <alignment horizontal="center"/>
    </xf>
    <xf numFmtId="0" fontId="1" fillId="40" borderId="20" xfId="0" applyFont="1" applyFill="1" applyBorder="1" applyAlignment="1">
      <alignment horizontal="center"/>
    </xf>
    <xf numFmtId="0" fontId="1" fillId="50" borderId="20" xfId="0" applyFont="1" applyFill="1" applyBorder="1" applyAlignment="1">
      <alignment horizontal="center"/>
    </xf>
    <xf numFmtId="0" fontId="3" fillId="3" borderId="20" xfId="0" applyFont="1" applyFill="1" applyBorder="1" applyAlignment="1">
      <alignment horizontal="center"/>
    </xf>
    <xf numFmtId="0" fontId="1" fillId="67" borderId="20" xfId="0" applyFont="1" applyFill="1" applyBorder="1" applyAlignment="1">
      <alignment horizontal="center"/>
    </xf>
    <xf numFmtId="0" fontId="1" fillId="21" borderId="89" xfId="0" applyFont="1" applyFill="1" applyBorder="1" applyAlignment="1">
      <alignment horizontal="center" vertical="center"/>
    </xf>
    <xf numFmtId="0" fontId="1" fillId="20" borderId="51" xfId="0" applyFont="1" applyFill="1" applyBorder="1" applyAlignment="1">
      <alignment horizontal="center"/>
    </xf>
    <xf numFmtId="0" fontId="1" fillId="64" borderId="51" xfId="0" applyFont="1" applyFill="1" applyBorder="1" applyAlignment="1">
      <alignment horizontal="center"/>
    </xf>
    <xf numFmtId="0" fontId="46" fillId="8" borderId="0" xfId="0" applyFont="1" applyFill="1"/>
    <xf numFmtId="0" fontId="1" fillId="55" borderId="51" xfId="0" applyFont="1" applyFill="1" applyBorder="1" applyAlignment="1">
      <alignment horizontal="center"/>
    </xf>
    <xf numFmtId="0" fontId="1" fillId="11" borderId="50" xfId="0" applyFont="1" applyFill="1" applyBorder="1" applyAlignment="1">
      <alignment horizontal="center"/>
    </xf>
    <xf numFmtId="0" fontId="1" fillId="68" borderId="20" xfId="0" applyFont="1" applyFill="1" applyBorder="1" applyAlignment="1">
      <alignment horizontal="center"/>
    </xf>
    <xf numFmtId="0" fontId="1" fillId="27" borderId="0" xfId="0" applyFont="1" applyFill="1"/>
    <xf numFmtId="0" fontId="1" fillId="16" borderId="29" xfId="0" applyFont="1" applyFill="1" applyBorder="1" applyAlignment="1">
      <alignment horizontal="center"/>
    </xf>
    <xf numFmtId="0" fontId="1" fillId="39" borderId="24" xfId="0" applyFont="1" applyFill="1" applyBorder="1" applyAlignment="1">
      <alignment horizontal="center" vertical="center"/>
    </xf>
    <xf numFmtId="0" fontId="1" fillId="21" borderId="28" xfId="0" applyFont="1" applyFill="1" applyBorder="1" applyAlignment="1">
      <alignment horizontal="center" vertical="center"/>
    </xf>
    <xf numFmtId="0" fontId="1" fillId="39" borderId="0" xfId="0" applyFont="1" applyFill="1" applyAlignment="1">
      <alignment horizontal="center" vertical="center"/>
    </xf>
    <xf numFmtId="0" fontId="1" fillId="17" borderId="29" xfId="0" applyFont="1" applyFill="1" applyBorder="1" applyAlignment="1">
      <alignment horizontal="center"/>
    </xf>
    <xf numFmtId="0" fontId="1" fillId="5" borderId="0" xfId="0" applyFont="1" applyFill="1" applyAlignment="1">
      <alignment horizontal="center"/>
    </xf>
    <xf numFmtId="0" fontId="40" fillId="66" borderId="0" xfId="0" applyFont="1" applyFill="1" applyAlignment="1">
      <alignment horizontal="center"/>
    </xf>
    <xf numFmtId="0" fontId="40" fillId="66" borderId="33" xfId="0" applyFont="1" applyFill="1" applyBorder="1" applyAlignment="1">
      <alignment horizontal="center"/>
    </xf>
    <xf numFmtId="0" fontId="1" fillId="15" borderId="14" xfId="0" applyFont="1" applyFill="1" applyBorder="1" applyAlignment="1">
      <alignment horizontal="center"/>
    </xf>
    <xf numFmtId="0" fontId="59" fillId="2" borderId="15" xfId="0" applyFont="1" applyFill="1" applyBorder="1" applyAlignment="1">
      <alignment horizontal="center"/>
    </xf>
    <xf numFmtId="0" fontId="73" fillId="3" borderId="0" xfId="0" applyFont="1" applyFill="1"/>
    <xf numFmtId="0" fontId="16" fillId="15" borderId="16" xfId="0" applyFont="1" applyFill="1" applyBorder="1" applyAlignment="1">
      <alignment horizontal="center"/>
    </xf>
    <xf numFmtId="0" fontId="74" fillId="0" borderId="20" xfId="0" applyFont="1" applyBorder="1" applyAlignment="1">
      <alignment horizontal="center"/>
    </xf>
    <xf numFmtId="0" fontId="75" fillId="0" borderId="20" xfId="0" applyFont="1" applyBorder="1" applyAlignment="1">
      <alignment horizontal="center"/>
    </xf>
    <xf numFmtId="0" fontId="74" fillId="15" borderId="20" xfId="0" applyFont="1" applyFill="1" applyBorder="1" applyAlignment="1">
      <alignment horizontal="center"/>
    </xf>
    <xf numFmtId="0" fontId="1" fillId="0" borderId="23" xfId="0" applyFont="1" applyBorder="1" applyAlignment="1">
      <alignment horizontal="center" vertical="center"/>
    </xf>
    <xf numFmtId="0" fontId="1" fillId="5" borderId="50" xfId="0" applyFont="1" applyFill="1" applyBorder="1" applyAlignment="1">
      <alignment horizontal="center"/>
    </xf>
    <xf numFmtId="0" fontId="1" fillId="0" borderId="25" xfId="0" applyFont="1" applyBorder="1" applyAlignment="1">
      <alignment horizontal="center" vertical="center"/>
    </xf>
    <xf numFmtId="0" fontId="1" fillId="48" borderId="51" xfId="0" applyFont="1" applyFill="1" applyBorder="1" applyAlignment="1">
      <alignment horizontal="center"/>
    </xf>
    <xf numFmtId="0" fontId="1" fillId="0" borderId="20" xfId="0" applyFont="1" applyBorder="1" applyAlignment="1">
      <alignment horizontal="center" vertical="center"/>
    </xf>
    <xf numFmtId="0" fontId="1" fillId="15" borderId="20" xfId="0" applyFont="1" applyFill="1" applyBorder="1" applyAlignment="1">
      <alignment horizontal="center" vertical="center"/>
    </xf>
    <xf numFmtId="0" fontId="1" fillId="26" borderId="27" xfId="0" applyFont="1" applyFill="1" applyBorder="1" applyAlignment="1">
      <alignment horizontal="center"/>
    </xf>
    <xf numFmtId="0" fontId="46" fillId="30" borderId="0" xfId="0" applyFont="1" applyFill="1"/>
    <xf numFmtId="0" fontId="25" fillId="26" borderId="29" xfId="0" applyFont="1" applyFill="1" applyBorder="1" applyAlignment="1">
      <alignment horizontal="center"/>
    </xf>
    <xf numFmtId="0" fontId="1" fillId="63" borderId="51" xfId="0" applyFont="1" applyFill="1" applyBorder="1" applyAlignment="1">
      <alignment horizontal="center"/>
    </xf>
    <xf numFmtId="0" fontId="6" fillId="0" borderId="0" xfId="0" applyFont="1" applyAlignment="1">
      <alignment horizontal="center"/>
    </xf>
    <xf numFmtId="0" fontId="6" fillId="0" borderId="0" xfId="0" applyFont="1"/>
    <xf numFmtId="0" fontId="76" fillId="0" borderId="0" xfId="0" applyFont="1"/>
    <xf numFmtId="0" fontId="78" fillId="0" borderId="0" xfId="0" applyFont="1"/>
    <xf numFmtId="0" fontId="10" fillId="0" borderId="0" xfId="0" applyFont="1" applyAlignment="1">
      <alignment horizontal="right"/>
    </xf>
    <xf numFmtId="0" fontId="10" fillId="0" borderId="0" xfId="0" applyFont="1" applyAlignment="1">
      <alignment horizontal="left"/>
    </xf>
    <xf numFmtId="0" fontId="1" fillId="0" borderId="5" xfId="0" applyFont="1" applyBorder="1" applyAlignment="1">
      <alignment horizontal="center" vertical="center"/>
    </xf>
    <xf numFmtId="0" fontId="1" fillId="0" borderId="5" xfId="0" applyFont="1" applyBorder="1"/>
    <xf numFmtId="0" fontId="10" fillId="7" borderId="94" xfId="0" applyFont="1" applyFill="1" applyBorder="1"/>
    <xf numFmtId="0" fontId="10" fillId="6" borderId="94" xfId="0" applyFont="1" applyFill="1" applyBorder="1"/>
    <xf numFmtId="0" fontId="10" fillId="3" borderId="94" xfId="0" applyFont="1" applyFill="1" applyBorder="1"/>
    <xf numFmtId="0" fontId="10" fillId="0" borderId="94" xfId="0" applyFont="1" applyBorder="1"/>
    <xf numFmtId="0" fontId="10" fillId="0" borderId="94" xfId="0" applyFont="1" applyBorder="1" applyAlignment="1">
      <alignment horizontal="right"/>
    </xf>
    <xf numFmtId="0" fontId="10" fillId="0" borderId="95" xfId="0" applyFont="1" applyBorder="1" applyAlignment="1">
      <alignment horizontal="right"/>
    </xf>
    <xf numFmtId="0" fontId="10" fillId="0" borderId="20" xfId="0" applyFont="1" applyBorder="1"/>
    <xf numFmtId="0" fontId="10" fillId="7" borderId="20" xfId="0" applyFont="1" applyFill="1" applyBorder="1"/>
    <xf numFmtId="0" fontId="10" fillId="6" borderId="20" xfId="0" applyFont="1" applyFill="1" applyBorder="1"/>
    <xf numFmtId="0" fontId="10" fillId="3" borderId="20" xfId="0" applyFont="1" applyFill="1" applyBorder="1"/>
    <xf numFmtId="0" fontId="10" fillId="0" borderId="20" xfId="0" applyFont="1" applyBorder="1" applyAlignment="1">
      <alignment horizontal="right"/>
    </xf>
    <xf numFmtId="0" fontId="10" fillId="0" borderId="88" xfId="0" applyFont="1" applyBorder="1" applyAlignment="1">
      <alignment horizontal="right"/>
    </xf>
    <xf numFmtId="0" fontId="10" fillId="34" borderId="20" xfId="0" applyFont="1" applyFill="1" applyBorder="1"/>
    <xf numFmtId="0" fontId="10" fillId="15" borderId="20" xfId="0" applyFont="1" applyFill="1" applyBorder="1"/>
    <xf numFmtId="0" fontId="10" fillId="0" borderId="36" xfId="0" applyFont="1" applyBorder="1"/>
    <xf numFmtId="0" fontId="10" fillId="3" borderId="36" xfId="0" applyFont="1" applyFill="1" applyBorder="1"/>
    <xf numFmtId="0" fontId="10" fillId="34" borderId="36" xfId="0" applyFont="1" applyFill="1" applyBorder="1"/>
    <xf numFmtId="0" fontId="10" fillId="6" borderId="36" xfId="0" applyFont="1" applyFill="1" applyBorder="1"/>
    <xf numFmtId="0" fontId="10" fillId="0" borderId="36" xfId="0" applyFont="1" applyBorder="1" applyAlignment="1">
      <alignment horizontal="right"/>
    </xf>
    <xf numFmtId="0" fontId="10" fillId="0" borderId="97" xfId="0" applyFont="1" applyBorder="1" applyAlignment="1">
      <alignment horizontal="right"/>
    </xf>
    <xf numFmtId="0" fontId="10" fillId="9" borderId="99" xfId="0" applyFont="1" applyFill="1" applyBorder="1"/>
    <xf numFmtId="0" fontId="10" fillId="6" borderId="99" xfId="0" applyFont="1" applyFill="1" applyBorder="1"/>
    <xf numFmtId="0" fontId="10" fillId="3" borderId="99" xfId="0" applyFont="1" applyFill="1" applyBorder="1"/>
    <xf numFmtId="0" fontId="10" fillId="0" borderId="99" xfId="0" applyFont="1" applyBorder="1"/>
    <xf numFmtId="0" fontId="10" fillId="0" borderId="99" xfId="0" applyFont="1" applyBorder="1" applyAlignment="1">
      <alignment horizontal="right"/>
    </xf>
    <xf numFmtId="0" fontId="10" fillId="0" borderId="100" xfId="0" applyFont="1" applyBorder="1" applyAlignment="1">
      <alignment horizontal="right"/>
    </xf>
    <xf numFmtId="0" fontId="10" fillId="9" borderId="20" xfId="0" applyFont="1" applyFill="1" applyBorder="1"/>
    <xf numFmtId="0" fontId="10" fillId="15" borderId="20" xfId="0" applyFont="1" applyFill="1" applyBorder="1" applyAlignment="1">
      <alignment horizontal="right"/>
    </xf>
    <xf numFmtId="0" fontId="10" fillId="15" borderId="88" xfId="0" applyFont="1" applyFill="1" applyBorder="1"/>
    <xf numFmtId="0" fontId="10" fillId="0" borderId="88" xfId="0" applyFont="1" applyBorder="1"/>
    <xf numFmtId="0" fontId="10" fillId="44" borderId="20" xfId="0" applyFont="1" applyFill="1" applyBorder="1"/>
    <xf numFmtId="0" fontId="10" fillId="20" borderId="20" xfId="0" applyFont="1" applyFill="1" applyBorder="1"/>
    <xf numFmtId="0" fontId="10" fillId="11" borderId="88" xfId="0" applyFont="1" applyFill="1" applyBorder="1"/>
    <xf numFmtId="0" fontId="10" fillId="0" borderId="101" xfId="0" applyFont="1" applyBorder="1"/>
    <xf numFmtId="0" fontId="10" fillId="3" borderId="101" xfId="0" applyFont="1" applyFill="1" applyBorder="1"/>
    <xf numFmtId="0" fontId="10" fillId="44" borderId="101" xfId="0" applyFont="1" applyFill="1" applyBorder="1"/>
    <xf numFmtId="0" fontId="10" fillId="20" borderId="101" xfId="0" applyFont="1" applyFill="1" applyBorder="1"/>
    <xf numFmtId="0" fontId="10" fillId="0" borderId="101" xfId="0" applyFont="1" applyBorder="1" applyAlignment="1">
      <alignment horizontal="right"/>
    </xf>
    <xf numFmtId="0" fontId="10" fillId="0" borderId="102" xfId="0" applyFont="1" applyBorder="1"/>
    <xf numFmtId="0" fontId="10" fillId="39" borderId="94" xfId="0" applyFont="1" applyFill="1" applyBorder="1"/>
    <xf numFmtId="0" fontId="10" fillId="39" borderId="20" xfId="0" applyFont="1" applyFill="1" applyBorder="1"/>
    <xf numFmtId="0" fontId="10" fillId="22" borderId="20" xfId="0" applyFont="1" applyFill="1" applyBorder="1"/>
    <xf numFmtId="0" fontId="10" fillId="22" borderId="101" xfId="0" applyFont="1" applyFill="1" applyBorder="1"/>
    <xf numFmtId="0" fontId="10" fillId="6" borderId="101" xfId="0" applyFont="1" applyFill="1" applyBorder="1"/>
    <xf numFmtId="0" fontId="10" fillId="21" borderId="94" xfId="0" applyFont="1" applyFill="1" applyBorder="1"/>
    <xf numFmtId="0" fontId="10" fillId="0" borderId="94" xfId="0" applyFont="1" applyBorder="1" applyAlignment="1">
      <alignment horizontal="left"/>
    </xf>
    <xf numFmtId="0" fontId="10" fillId="21" borderId="20" xfId="0" applyFont="1" applyFill="1" applyBorder="1"/>
    <xf numFmtId="0" fontId="10" fillId="0" borderId="20" xfId="0" applyFont="1" applyBorder="1" applyAlignment="1">
      <alignment horizontal="left"/>
    </xf>
    <xf numFmtId="0" fontId="1" fillId="0" borderId="101" xfId="0" applyFont="1" applyBorder="1"/>
    <xf numFmtId="0" fontId="1" fillId="3" borderId="101" xfId="0" applyFont="1" applyFill="1" applyBorder="1"/>
    <xf numFmtId="0" fontId="1" fillId="21" borderId="101" xfId="0" applyFont="1" applyFill="1" applyBorder="1"/>
    <xf numFmtId="0" fontId="1" fillId="0" borderId="102" xfId="0" applyFont="1" applyBorder="1"/>
    <xf numFmtId="0" fontId="1" fillId="0" borderId="19" xfId="0" applyFont="1" applyBorder="1"/>
    <xf numFmtId="0" fontId="82" fillId="0" borderId="0" xfId="0" applyFont="1" applyAlignment="1">
      <alignment horizontal="center" vertical="center"/>
    </xf>
    <xf numFmtId="0" fontId="82" fillId="0" borderId="5" xfId="0" applyFont="1" applyBorder="1"/>
    <xf numFmtId="0" fontId="82" fillId="0" borderId="0" xfId="0" applyFont="1"/>
    <xf numFmtId="0" fontId="82" fillId="0" borderId="22" xfId="0" applyFont="1" applyBorder="1" applyAlignment="1">
      <alignment horizontal="left" vertical="center"/>
    </xf>
    <xf numFmtId="0" fontId="82" fillId="0" borderId="5" xfId="0" applyFont="1" applyBorder="1" applyAlignment="1">
      <alignment horizontal="center" vertical="center"/>
    </xf>
    <xf numFmtId="0" fontId="82" fillId="0" borderId="22" xfId="0" applyFont="1" applyBorder="1" applyAlignment="1">
      <alignment horizontal="center" vertical="center"/>
    </xf>
    <xf numFmtId="0" fontId="6" fillId="0" borderId="5" xfId="0" applyFont="1" applyBorder="1"/>
    <xf numFmtId="0" fontId="1" fillId="0" borderId="7" xfId="0" applyFont="1" applyBorder="1" applyAlignment="1">
      <alignment horizontal="center" vertical="center"/>
    </xf>
    <xf numFmtId="0" fontId="27" fillId="6" borderId="0" xfId="0" applyFont="1" applyFill="1" applyAlignment="1">
      <alignment horizontal="center" vertical="center"/>
    </xf>
    <xf numFmtId="0" fontId="16" fillId="15" borderId="12" xfId="0" applyFont="1" applyFill="1" applyBorder="1" applyAlignment="1">
      <alignment horizontal="center" wrapText="1"/>
    </xf>
    <xf numFmtId="0" fontId="16" fillId="22" borderId="20" xfId="0" applyFont="1" applyFill="1" applyBorder="1" applyAlignment="1">
      <alignment horizontal="center"/>
    </xf>
    <xf numFmtId="0" fontId="1" fillId="69" borderId="20" xfId="0" applyFont="1" applyFill="1" applyBorder="1" applyAlignment="1">
      <alignment horizontal="center"/>
    </xf>
    <xf numFmtId="0" fontId="1" fillId="52" borderId="29" xfId="0" applyFont="1" applyFill="1" applyBorder="1" applyAlignment="1">
      <alignment horizontal="center"/>
    </xf>
    <xf numFmtId="0" fontId="1" fillId="30" borderId="20" xfId="0" applyFont="1" applyFill="1" applyBorder="1" applyAlignment="1">
      <alignment horizontal="center"/>
    </xf>
    <xf numFmtId="0" fontId="1" fillId="56" borderId="29" xfId="0" applyFont="1" applyFill="1" applyBorder="1" applyAlignment="1">
      <alignment horizontal="center"/>
    </xf>
    <xf numFmtId="0" fontId="34" fillId="0" borderId="103" xfId="0" applyFont="1" applyBorder="1" applyAlignment="1">
      <alignment horizontal="center"/>
    </xf>
    <xf numFmtId="0" fontId="34" fillId="0" borderId="104" xfId="0" applyFont="1" applyBorder="1" applyAlignment="1">
      <alignment horizontal="center"/>
    </xf>
    <xf numFmtId="0" fontId="1" fillId="69" borderId="51" xfId="0" applyFont="1" applyFill="1" applyBorder="1" applyAlignment="1">
      <alignment horizontal="center"/>
    </xf>
    <xf numFmtId="0" fontId="1" fillId="59" borderId="29" xfId="0" applyFont="1" applyFill="1" applyBorder="1" applyAlignment="1">
      <alignment horizontal="center"/>
    </xf>
    <xf numFmtId="0" fontId="83" fillId="49" borderId="0" xfId="0" applyFont="1" applyFill="1"/>
    <xf numFmtId="0" fontId="83" fillId="15" borderId="0" xfId="0" applyFont="1" applyFill="1"/>
    <xf numFmtId="56" fontId="15" fillId="15" borderId="0" xfId="0" applyNumberFormat="1" applyFont="1" applyFill="1" applyAlignment="1">
      <alignment horizontal="right"/>
    </xf>
    <xf numFmtId="0" fontId="16" fillId="15" borderId="0" xfId="0" applyFont="1" applyFill="1"/>
    <xf numFmtId="0" fontId="15" fillId="49" borderId="0" xfId="0" applyFont="1" applyFill="1"/>
    <xf numFmtId="0" fontId="15" fillId="0" borderId="4" xfId="0" applyFont="1" applyBorder="1"/>
    <xf numFmtId="56" fontId="15" fillId="0" borderId="4" xfId="0" applyNumberFormat="1" applyFont="1" applyBorder="1" applyAlignment="1">
      <alignment horizontal="right"/>
    </xf>
    <xf numFmtId="56" fontId="15" fillId="70" borderId="4" xfId="0" applyNumberFormat="1" applyFont="1" applyFill="1" applyBorder="1" applyAlignment="1">
      <alignment horizontal="right"/>
    </xf>
    <xf numFmtId="0" fontId="15" fillId="0" borderId="86" xfId="0" applyFont="1" applyBorder="1"/>
    <xf numFmtId="0" fontId="15" fillId="0" borderId="8" xfId="0" applyFont="1" applyBorder="1" applyAlignment="1">
      <alignment horizontal="left"/>
    </xf>
    <xf numFmtId="0" fontId="17" fillId="49" borderId="0" xfId="0" applyFont="1" applyFill="1" applyAlignment="1">
      <alignment horizontal="left"/>
    </xf>
    <xf numFmtId="0" fontId="17" fillId="18" borderId="6" xfId="0" applyFont="1" applyFill="1" applyBorder="1" applyAlignment="1">
      <alignment horizontal="left"/>
    </xf>
    <xf numFmtId="0" fontId="17" fillId="44" borderId="8" xfId="0" applyFont="1" applyFill="1" applyBorder="1" applyAlignment="1">
      <alignment horizontal="left"/>
    </xf>
    <xf numFmtId="0" fontId="17" fillId="3" borderId="8" xfId="0" applyFont="1" applyFill="1" applyBorder="1"/>
    <xf numFmtId="0" fontId="17" fillId="44" borderId="8" xfId="0" applyFont="1" applyFill="1" applyBorder="1"/>
    <xf numFmtId="0" fontId="15" fillId="49" borderId="0" xfId="0" applyFont="1" applyFill="1" applyAlignment="1">
      <alignment horizontal="left"/>
    </xf>
    <xf numFmtId="0" fontId="15" fillId="18" borderId="7" xfId="0" applyFont="1" applyFill="1" applyBorder="1" applyAlignment="1">
      <alignment horizontal="left"/>
    </xf>
    <xf numFmtId="0" fontId="15" fillId="44" borderId="8" xfId="0" applyFont="1" applyFill="1" applyBorder="1"/>
    <xf numFmtId="0" fontId="17" fillId="9" borderId="7" xfId="0" applyFont="1" applyFill="1" applyBorder="1" applyAlignment="1">
      <alignment horizontal="left"/>
    </xf>
    <xf numFmtId="0" fontId="15" fillId="3" borderId="8" xfId="0" applyFont="1" applyFill="1" applyBorder="1"/>
    <xf numFmtId="0" fontId="16" fillId="0" borderId="10" xfId="0" applyFont="1" applyBorder="1"/>
    <xf numFmtId="0" fontId="17" fillId="8" borderId="7" xfId="0" applyFont="1" applyFill="1" applyBorder="1" applyAlignment="1">
      <alignment horizontal="left"/>
    </xf>
    <xf numFmtId="0" fontId="17" fillId="10" borderId="7" xfId="0" applyFont="1" applyFill="1" applyBorder="1" applyAlignment="1">
      <alignment horizontal="left"/>
    </xf>
    <xf numFmtId="0" fontId="84" fillId="49" borderId="0" xfId="0" applyFont="1" applyFill="1" applyAlignment="1">
      <alignment horizontal="center" vertical="center"/>
    </xf>
    <xf numFmtId="0" fontId="16" fillId="52" borderId="6" xfId="0" applyFont="1" applyFill="1" applyBorder="1"/>
    <xf numFmtId="0" fontId="16" fillId="3" borderId="0" xfId="0" applyFont="1" applyFill="1"/>
    <xf numFmtId="0" fontId="16" fillId="49" borderId="0" xfId="0" applyFont="1" applyFill="1"/>
    <xf numFmtId="0" fontId="16" fillId="2" borderId="0" xfId="0" applyFont="1" applyFill="1"/>
    <xf numFmtId="0" fontId="31" fillId="0" borderId="0" xfId="0" applyFont="1"/>
    <xf numFmtId="0" fontId="16" fillId="49" borderId="0" xfId="0" applyFont="1" applyFill="1" applyAlignment="1">
      <alignment horizontal="left"/>
    </xf>
    <xf numFmtId="0" fontId="16" fillId="0" borderId="0" xfId="0" applyFont="1" applyAlignment="1">
      <alignment horizontal="left"/>
    </xf>
    <xf numFmtId="0" fontId="31" fillId="49" borderId="0" xfId="0" applyFont="1" applyFill="1"/>
    <xf numFmtId="0" fontId="31" fillId="2" borderId="0" xfId="0" applyFont="1" applyFill="1"/>
    <xf numFmtId="0" fontId="31" fillId="15" borderId="0" xfId="0" applyFont="1" applyFill="1"/>
    <xf numFmtId="0" fontId="85" fillId="0" borderId="6" xfId="0" applyFont="1" applyBorder="1" applyAlignment="1">
      <alignment horizontal="center"/>
    </xf>
    <xf numFmtId="0" fontId="16" fillId="0" borderId="0" xfId="0" applyFont="1" applyAlignment="1">
      <alignment horizontal="center"/>
    </xf>
    <xf numFmtId="0" fontId="16" fillId="0" borderId="6" xfId="0" applyFont="1" applyBorder="1" applyAlignment="1">
      <alignment horizontal="center"/>
    </xf>
    <xf numFmtId="0" fontId="16" fillId="22" borderId="0" xfId="0" applyFont="1" applyFill="1"/>
    <xf numFmtId="0" fontId="16" fillId="0" borderId="6" xfId="0" applyFont="1" applyBorder="1"/>
    <xf numFmtId="49" fontId="86" fillId="3" borderId="6" xfId="0" applyNumberFormat="1" applyFont="1" applyFill="1" applyBorder="1" applyAlignment="1">
      <alignment horizontal="center"/>
    </xf>
    <xf numFmtId="49" fontId="87" fillId="3" borderId="6" xfId="0" applyNumberFormat="1" applyFont="1" applyFill="1" applyBorder="1" applyAlignment="1">
      <alignment horizontal="center"/>
    </xf>
    <xf numFmtId="0" fontId="84" fillId="0" borderId="6" xfId="0" applyFont="1" applyBorder="1"/>
    <xf numFmtId="49" fontId="85" fillId="0" borderId="6" xfId="0" applyNumberFormat="1" applyFont="1" applyBorder="1" applyAlignment="1">
      <alignment horizontal="center"/>
    </xf>
    <xf numFmtId="56" fontId="15" fillId="0" borderId="0" xfId="0" applyNumberFormat="1" applyFont="1" applyAlignment="1">
      <alignment horizontal="right"/>
    </xf>
    <xf numFmtId="0" fontId="17" fillId="15" borderId="8" xfId="0" applyFont="1" applyFill="1" applyBorder="1" applyAlignment="1">
      <alignment horizontal="left"/>
    </xf>
    <xf numFmtId="0" fontId="18" fillId="44" borderId="8" xfId="0" applyFont="1" applyFill="1" applyBorder="1" applyAlignment="1">
      <alignment horizontal="left"/>
    </xf>
    <xf numFmtId="0" fontId="17" fillId="44" borderId="0" xfId="0" applyFont="1" applyFill="1" applyAlignment="1">
      <alignment horizontal="left"/>
    </xf>
    <xf numFmtId="0" fontId="88" fillId="44" borderId="8" xfId="0" applyFont="1" applyFill="1" applyBorder="1" applyAlignment="1">
      <alignment horizontal="left"/>
    </xf>
    <xf numFmtId="0" fontId="89" fillId="44" borderId="8" xfId="0" applyFont="1" applyFill="1" applyBorder="1" applyAlignment="1">
      <alignment horizontal="left"/>
    </xf>
    <xf numFmtId="0" fontId="88" fillId="44" borderId="0" xfId="0" applyFont="1" applyFill="1" applyAlignment="1">
      <alignment horizontal="left"/>
    </xf>
    <xf numFmtId="0" fontId="17" fillId="15" borderId="8" xfId="0" applyFont="1" applyFill="1" applyBorder="1"/>
    <xf numFmtId="0" fontId="90" fillId="44" borderId="8" xfId="0" applyFont="1" applyFill="1" applyBorder="1"/>
    <xf numFmtId="0" fontId="17" fillId="15" borderId="0" xfId="0" applyFont="1" applyFill="1"/>
    <xf numFmtId="0" fontId="91" fillId="44" borderId="8" xfId="0" applyFont="1" applyFill="1" applyBorder="1"/>
    <xf numFmtId="0" fontId="15" fillId="15" borderId="8" xfId="0" applyFont="1" applyFill="1" applyBorder="1"/>
    <xf numFmtId="0" fontId="15" fillId="15" borderId="0" xfId="0" applyFont="1" applyFill="1"/>
    <xf numFmtId="0" fontId="92" fillId="44" borderId="8" xfId="0" applyFont="1" applyFill="1" applyBorder="1"/>
    <xf numFmtId="0" fontId="15" fillId="15" borderId="6" xfId="0" applyFont="1" applyFill="1" applyBorder="1"/>
    <xf numFmtId="0" fontId="93" fillId="44" borderId="8" xfId="0" applyFont="1" applyFill="1" applyBorder="1"/>
    <xf numFmtId="0" fontId="16" fillId="52" borderId="0" xfId="0" applyFont="1" applyFill="1"/>
    <xf numFmtId="0" fontId="94" fillId="0" borderId="0" xfId="0" applyFont="1"/>
    <xf numFmtId="0" fontId="84" fillId="0" borderId="6" xfId="0" applyFont="1" applyBorder="1" applyAlignment="1">
      <alignment horizontal="center"/>
    </xf>
    <xf numFmtId="0" fontId="16" fillId="11" borderId="0" xfId="0" applyFont="1" applyFill="1"/>
    <xf numFmtId="0" fontId="95" fillId="0" borderId="6" xfId="0" applyFont="1" applyBorder="1"/>
    <xf numFmtId="0" fontId="96" fillId="0" borderId="6" xfId="0" applyFont="1" applyBorder="1" applyAlignment="1">
      <alignment horizontal="center"/>
    </xf>
    <xf numFmtId="0" fontId="15" fillId="0" borderId="0" xfId="0" applyFont="1"/>
    <xf numFmtId="0" fontId="15" fillId="0" borderId="6" xfId="0" applyFont="1" applyBorder="1" applyAlignment="1">
      <alignment horizontal="right"/>
    </xf>
    <xf numFmtId="0" fontId="15" fillId="0" borderId="6" xfId="0" applyFont="1" applyBorder="1" applyAlignment="1">
      <alignment horizontal="left"/>
    </xf>
    <xf numFmtId="49" fontId="15" fillId="0" borderId="6" xfId="0" applyNumberFormat="1" applyFont="1" applyBorder="1" applyAlignment="1">
      <alignment horizontal="right"/>
    </xf>
    <xf numFmtId="56" fontId="15" fillId="0" borderId="10" xfId="0" applyNumberFormat="1" applyFont="1" applyBorder="1" applyAlignment="1">
      <alignment horizontal="right"/>
    </xf>
    <xf numFmtId="56" fontId="91" fillId="0" borderId="4" xfId="0" applyNumberFormat="1" applyFont="1" applyBorder="1" applyAlignment="1">
      <alignment horizontal="right"/>
    </xf>
    <xf numFmtId="0" fontId="17" fillId="36" borderId="8" xfId="0" applyFont="1" applyFill="1" applyBorder="1" applyAlignment="1">
      <alignment horizontal="left"/>
    </xf>
    <xf numFmtId="0" fontId="17" fillId="15" borderId="0" xfId="0" applyFont="1" applyFill="1" applyAlignment="1">
      <alignment horizontal="left"/>
    </xf>
    <xf numFmtId="0" fontId="88" fillId="15" borderId="8" xfId="0" applyFont="1" applyFill="1" applyBorder="1" applyAlignment="1">
      <alignment horizontal="left"/>
    </xf>
    <xf numFmtId="0" fontId="89" fillId="15" borderId="8" xfId="0" applyFont="1" applyFill="1" applyBorder="1" applyAlignment="1">
      <alignment horizontal="left"/>
    </xf>
    <xf numFmtId="0" fontId="15" fillId="36" borderId="8" xfId="0" applyFont="1" applyFill="1" applyBorder="1"/>
    <xf numFmtId="0" fontId="88" fillId="36" borderId="8" xfId="0" applyFont="1" applyFill="1" applyBorder="1" applyAlignment="1">
      <alignment horizontal="left"/>
    </xf>
    <xf numFmtId="0" fontId="88" fillId="15" borderId="0" xfId="0" applyFont="1" applyFill="1" applyAlignment="1">
      <alignment horizontal="left"/>
    </xf>
    <xf numFmtId="0" fontId="97" fillId="49" borderId="0" xfId="0" applyFont="1" applyFill="1" applyAlignment="1">
      <alignment horizontal="left"/>
    </xf>
    <xf numFmtId="0" fontId="97" fillId="18" borderId="7" xfId="0" applyFont="1" applyFill="1" applyBorder="1" applyAlignment="1">
      <alignment horizontal="left"/>
    </xf>
    <xf numFmtId="0" fontId="17" fillId="19" borderId="8" xfId="0" applyFont="1" applyFill="1" applyBorder="1" applyAlignment="1">
      <alignment horizontal="left"/>
    </xf>
    <xf numFmtId="0" fontId="88" fillId="19" borderId="8" xfId="0" applyFont="1" applyFill="1" applyBorder="1" applyAlignment="1">
      <alignment horizontal="left"/>
    </xf>
    <xf numFmtId="0" fontId="17" fillId="36" borderId="8" xfId="0" applyFont="1" applyFill="1" applyBorder="1"/>
    <xf numFmtId="0" fontId="90" fillId="15" borderId="8" xfId="0" applyFont="1" applyFill="1" applyBorder="1"/>
    <xf numFmtId="0" fontId="91" fillId="15" borderId="8" xfId="0" applyFont="1" applyFill="1" applyBorder="1"/>
    <xf numFmtId="0" fontId="92" fillId="36" borderId="8" xfId="0" applyFont="1" applyFill="1" applyBorder="1"/>
    <xf numFmtId="177" fontId="15" fillId="15" borderId="8" xfId="0" applyNumberFormat="1" applyFont="1" applyFill="1" applyBorder="1"/>
    <xf numFmtId="0" fontId="16" fillId="15" borderId="6" xfId="0" applyFont="1" applyFill="1" applyBorder="1"/>
    <xf numFmtId="0" fontId="98" fillId="49" borderId="0" xfId="0" applyFont="1" applyFill="1" applyAlignment="1">
      <alignment horizontal="left"/>
    </xf>
    <xf numFmtId="0" fontId="98" fillId="9" borderId="7" xfId="0" applyFont="1" applyFill="1" applyBorder="1" applyAlignment="1">
      <alignment horizontal="left"/>
    </xf>
    <xf numFmtId="0" fontId="15" fillId="19" borderId="8" xfId="0" applyFont="1" applyFill="1" applyBorder="1"/>
    <xf numFmtId="0" fontId="92" fillId="15" borderId="8" xfId="0" applyFont="1" applyFill="1" applyBorder="1"/>
    <xf numFmtId="0" fontId="99" fillId="15" borderId="8" xfId="0" applyFont="1" applyFill="1" applyBorder="1"/>
    <xf numFmtId="0" fontId="98" fillId="8" borderId="7" xfId="0" applyFont="1" applyFill="1" applyBorder="1" applyAlignment="1">
      <alignment horizontal="left"/>
    </xf>
    <xf numFmtId="0" fontId="15" fillId="36" borderId="0" xfId="0" applyFont="1" applyFill="1"/>
    <xf numFmtId="0" fontId="15" fillId="2" borderId="8" xfId="0" applyFont="1" applyFill="1" applyBorder="1"/>
    <xf numFmtId="0" fontId="98" fillId="10" borderId="6" xfId="0" applyFont="1" applyFill="1" applyBorder="1" applyAlignment="1">
      <alignment horizontal="left"/>
    </xf>
    <xf numFmtId="0" fontId="15" fillId="19" borderId="6" xfId="0" applyFont="1" applyFill="1" applyBorder="1"/>
    <xf numFmtId="0" fontId="15" fillId="19" borderId="0" xfId="0" applyFont="1" applyFill="1"/>
    <xf numFmtId="49" fontId="100" fillId="3" borderId="6" xfId="0" applyNumberFormat="1" applyFont="1" applyFill="1" applyBorder="1" applyAlignment="1">
      <alignment horizontal="center"/>
    </xf>
    <xf numFmtId="49" fontId="18" fillId="3" borderId="6" xfId="0" applyNumberFormat="1" applyFont="1" applyFill="1" applyBorder="1" applyAlignment="1">
      <alignment horizontal="center"/>
    </xf>
    <xf numFmtId="0" fontId="1" fillId="49" borderId="0" xfId="0" applyFont="1" applyFill="1"/>
    <xf numFmtId="0" fontId="7" fillId="49" borderId="0" xfId="0" applyFont="1" applyFill="1"/>
    <xf numFmtId="0" fontId="7" fillId="15" borderId="0" xfId="0" applyFont="1" applyFill="1"/>
    <xf numFmtId="56" fontId="8" fillId="0" borderId="0" xfId="0" applyNumberFormat="1" applyFont="1" applyAlignment="1">
      <alignment horizontal="right"/>
    </xf>
    <xf numFmtId="56" fontId="8" fillId="0" borderId="10" xfId="0" applyNumberFormat="1" applyFont="1" applyBorder="1" applyAlignment="1">
      <alignment horizontal="right"/>
    </xf>
    <xf numFmtId="0" fontId="8" fillId="49" borderId="0" xfId="0" applyFont="1" applyFill="1"/>
    <xf numFmtId="0" fontId="8" fillId="0" borderId="4" xfId="0" applyFont="1" applyBorder="1"/>
    <xf numFmtId="56" fontId="8" fillId="0" borderId="4" xfId="0" applyNumberFormat="1" applyFont="1" applyBorder="1" applyAlignment="1">
      <alignment horizontal="right"/>
    </xf>
    <xf numFmtId="56" fontId="101" fillId="0" borderId="4" xfId="0" applyNumberFormat="1" applyFont="1" applyBorder="1" applyAlignment="1">
      <alignment horizontal="right"/>
    </xf>
    <xf numFmtId="0" fontId="8" fillId="0" borderId="86" xfId="0" applyFont="1" applyBorder="1"/>
    <xf numFmtId="0" fontId="8" fillId="0" borderId="8" xfId="0" applyFont="1" applyBorder="1" applyAlignment="1">
      <alignment horizontal="left"/>
    </xf>
    <xf numFmtId="0" fontId="21" fillId="0" borderId="6" xfId="0" applyFont="1" applyBorder="1"/>
    <xf numFmtId="0" fontId="21" fillId="0" borderId="4" xfId="0" applyFont="1" applyBorder="1"/>
    <xf numFmtId="0" fontId="4" fillId="49" borderId="0" xfId="0" applyFont="1" applyFill="1" applyAlignment="1">
      <alignment horizontal="left"/>
    </xf>
    <xf numFmtId="0" fontId="4" fillId="18" borderId="6" xfId="0" applyFont="1" applyFill="1" applyBorder="1" applyAlignment="1">
      <alignment horizontal="left"/>
    </xf>
    <xf numFmtId="0" fontId="4" fillId="36" borderId="8" xfId="0" applyFont="1" applyFill="1" applyBorder="1" applyAlignment="1">
      <alignment horizontal="left"/>
    </xf>
    <xf numFmtId="0" fontId="4" fillId="15" borderId="8" xfId="0" applyFont="1" applyFill="1" applyBorder="1" applyAlignment="1">
      <alignment horizontal="left"/>
    </xf>
    <xf numFmtId="0" fontId="4" fillId="36" borderId="0" xfId="0" applyFont="1" applyFill="1" applyAlignment="1">
      <alignment horizontal="left"/>
    </xf>
    <xf numFmtId="0" fontId="8" fillId="49" borderId="0" xfId="0" applyFont="1" applyFill="1" applyAlignment="1">
      <alignment horizontal="left"/>
    </xf>
    <xf numFmtId="0" fontId="8" fillId="18" borderId="7" xfId="0" applyFont="1" applyFill="1" applyBorder="1" applyAlignment="1">
      <alignment horizontal="left"/>
    </xf>
    <xf numFmtId="0" fontId="8" fillId="15" borderId="8" xfId="0" applyFont="1" applyFill="1" applyBorder="1"/>
    <xf numFmtId="0" fontId="102" fillId="15" borderId="8" xfId="0" applyFont="1" applyFill="1" applyBorder="1" applyAlignment="1">
      <alignment horizontal="left"/>
    </xf>
    <xf numFmtId="0" fontId="103" fillId="49" borderId="0" xfId="0" applyFont="1" applyFill="1" applyAlignment="1">
      <alignment horizontal="left"/>
    </xf>
    <xf numFmtId="0" fontId="103" fillId="18" borderId="7" xfId="0" applyFont="1" applyFill="1" applyBorder="1" applyAlignment="1">
      <alignment horizontal="left"/>
    </xf>
    <xf numFmtId="0" fontId="4" fillId="19" borderId="8" xfId="0" applyFont="1" applyFill="1" applyBorder="1" applyAlignment="1">
      <alignment horizontal="left"/>
    </xf>
    <xf numFmtId="0" fontId="4" fillId="19" borderId="0" xfId="0" applyFont="1" applyFill="1" applyAlignment="1">
      <alignment horizontal="left"/>
    </xf>
    <xf numFmtId="0" fontId="4" fillId="9" borderId="7" xfId="0" applyFont="1" applyFill="1" applyBorder="1" applyAlignment="1">
      <alignment horizontal="left"/>
    </xf>
    <xf numFmtId="0" fontId="4" fillId="15" borderId="8" xfId="0" applyFont="1" applyFill="1" applyBorder="1"/>
    <xf numFmtId="0" fontId="21" fillId="15" borderId="8" xfId="0" applyFont="1" applyFill="1" applyBorder="1"/>
    <xf numFmtId="0" fontId="8" fillId="36" borderId="8" xfId="0" applyFont="1" applyFill="1" applyBorder="1"/>
    <xf numFmtId="0" fontId="4" fillId="15" borderId="6" xfId="0" applyFont="1" applyFill="1" applyBorder="1"/>
    <xf numFmtId="0" fontId="101" fillId="15" borderId="8" xfId="0" applyFont="1" applyFill="1" applyBorder="1"/>
    <xf numFmtId="0" fontId="4" fillId="36" borderId="8" xfId="0" applyFont="1" applyFill="1" applyBorder="1"/>
    <xf numFmtId="0" fontId="4" fillId="11" borderId="7" xfId="0" applyFont="1" applyFill="1" applyBorder="1" applyAlignment="1">
      <alignment horizontal="left"/>
    </xf>
    <xf numFmtId="0" fontId="104" fillId="11" borderId="8" xfId="0" applyFont="1" applyFill="1" applyBorder="1"/>
    <xf numFmtId="0" fontId="8" fillId="15" borderId="6" xfId="0" applyFont="1" applyFill="1" applyBorder="1"/>
    <xf numFmtId="0" fontId="1" fillId="15" borderId="6" xfId="0" applyFont="1" applyFill="1" applyBorder="1"/>
    <xf numFmtId="0" fontId="105" fillId="49" borderId="0" xfId="0" applyFont="1" applyFill="1" applyAlignment="1">
      <alignment horizontal="left"/>
    </xf>
    <xf numFmtId="0" fontId="105" fillId="9" borderId="7" xfId="0" applyFont="1" applyFill="1" applyBorder="1" applyAlignment="1">
      <alignment horizontal="left"/>
    </xf>
    <xf numFmtId="0" fontId="8" fillId="19" borderId="8" xfId="0" applyFont="1" applyFill="1" applyBorder="1"/>
    <xf numFmtId="0" fontId="4" fillId="8" borderId="7" xfId="0" applyFont="1" applyFill="1" applyBorder="1" applyAlignment="1">
      <alignment horizontal="left"/>
    </xf>
    <xf numFmtId="0" fontId="104" fillId="15" borderId="8" xfId="0" applyFont="1" applyFill="1" applyBorder="1"/>
    <xf numFmtId="0" fontId="106" fillId="15" borderId="8" xfId="0" applyFont="1" applyFill="1" applyBorder="1"/>
    <xf numFmtId="0" fontId="8" fillId="11" borderId="8" xfId="0" applyFont="1" applyFill="1" applyBorder="1"/>
    <xf numFmtId="0" fontId="105" fillId="8" borderId="7" xfId="0" applyFont="1" applyFill="1" applyBorder="1" applyAlignment="1">
      <alignment horizontal="left"/>
    </xf>
    <xf numFmtId="0" fontId="4" fillId="10" borderId="7" xfId="0" applyFont="1" applyFill="1" applyBorder="1" applyAlignment="1">
      <alignment horizontal="left"/>
    </xf>
    <xf numFmtId="0" fontId="8" fillId="36" borderId="6" xfId="0" applyFont="1" applyFill="1" applyBorder="1"/>
    <xf numFmtId="0" fontId="105" fillId="10" borderId="6" xfId="0" applyFont="1" applyFill="1" applyBorder="1" applyAlignment="1">
      <alignment horizontal="left"/>
    </xf>
    <xf numFmtId="0" fontId="8" fillId="19" borderId="6" xfId="0" applyFont="1" applyFill="1" applyBorder="1"/>
    <xf numFmtId="0" fontId="105" fillId="11" borderId="6" xfId="0" applyFont="1" applyFill="1" applyBorder="1" applyAlignment="1">
      <alignment horizontal="left"/>
    </xf>
    <xf numFmtId="0" fontId="8" fillId="11" borderId="6" xfId="0" applyFont="1" applyFill="1" applyBorder="1"/>
    <xf numFmtId="0" fontId="107" fillId="0" borderId="6" xfId="0" applyFont="1" applyBorder="1" applyAlignment="1">
      <alignment horizontal="center"/>
    </xf>
    <xf numFmtId="49" fontId="108" fillId="3" borderId="6" xfId="0" applyNumberFormat="1" applyFont="1" applyFill="1" applyBorder="1" applyAlignment="1">
      <alignment horizontal="center"/>
    </xf>
    <xf numFmtId="0" fontId="35" fillId="0" borderId="6" xfId="0" applyFont="1" applyBorder="1"/>
    <xf numFmtId="0" fontId="8" fillId="0" borderId="6" xfId="0" applyFont="1" applyBorder="1" applyAlignment="1">
      <alignment horizontal="right"/>
    </xf>
    <xf numFmtId="0" fontId="8" fillId="0" borderId="6" xfId="0" applyFont="1" applyBorder="1" applyAlignment="1">
      <alignment horizontal="left"/>
    </xf>
    <xf numFmtId="49" fontId="8" fillId="0" borderId="6" xfId="0" applyNumberFormat="1" applyFont="1" applyBorder="1" applyAlignment="1">
      <alignment horizontal="center"/>
    </xf>
    <xf numFmtId="0" fontId="4" fillId="19" borderId="6" xfId="0" applyFont="1" applyFill="1" applyBorder="1" applyAlignment="1">
      <alignment horizontal="left"/>
    </xf>
    <xf numFmtId="0" fontId="104" fillId="49" borderId="0" xfId="0" applyFont="1" applyFill="1" applyAlignment="1">
      <alignment horizontal="left"/>
    </xf>
    <xf numFmtId="0" fontId="104" fillId="18" borderId="7" xfId="0" applyFont="1" applyFill="1" applyBorder="1" applyAlignment="1">
      <alignment horizontal="left"/>
    </xf>
    <xf numFmtId="0" fontId="4" fillId="71" borderId="6" xfId="0" applyFont="1" applyFill="1" applyBorder="1" applyAlignment="1">
      <alignment horizontal="left"/>
    </xf>
    <xf numFmtId="0" fontId="4" fillId="36" borderId="6" xfId="0" applyFont="1" applyFill="1" applyBorder="1"/>
    <xf numFmtId="0" fontId="104" fillId="37" borderId="8" xfId="0" applyFont="1" applyFill="1" applyBorder="1"/>
    <xf numFmtId="0" fontId="104" fillId="2" borderId="8" xfId="0" applyFont="1" applyFill="1" applyBorder="1"/>
    <xf numFmtId="0" fontId="104" fillId="56" borderId="8" xfId="0" applyFont="1" applyFill="1" applyBorder="1"/>
    <xf numFmtId="0" fontId="102" fillId="49" borderId="0" xfId="0" applyFont="1" applyFill="1" applyAlignment="1">
      <alignment horizontal="left"/>
    </xf>
    <xf numFmtId="0" fontId="102" fillId="9" borderId="7" xfId="0" applyFont="1" applyFill="1" applyBorder="1" applyAlignment="1">
      <alignment horizontal="left"/>
    </xf>
    <xf numFmtId="0" fontId="4" fillId="37" borderId="6" xfId="0" applyFont="1" applyFill="1" applyBorder="1" applyAlignment="1">
      <alignment horizontal="left"/>
    </xf>
    <xf numFmtId="0" fontId="8" fillId="56" borderId="8" xfId="0" applyFont="1" applyFill="1" applyBorder="1"/>
    <xf numFmtId="0" fontId="102" fillId="8" borderId="7" xfId="0" applyFont="1" applyFill="1" applyBorder="1" applyAlignment="1">
      <alignment horizontal="left"/>
    </xf>
    <xf numFmtId="0" fontId="8" fillId="2" borderId="8" xfId="0" applyFont="1" applyFill="1" applyBorder="1"/>
    <xf numFmtId="0" fontId="102" fillId="10" borderId="6" xfId="0" applyFont="1" applyFill="1" applyBorder="1" applyAlignment="1">
      <alignment horizontal="left"/>
    </xf>
    <xf numFmtId="56" fontId="109" fillId="15" borderId="4" xfId="0" applyNumberFormat="1" applyFont="1" applyFill="1" applyBorder="1" applyAlignment="1">
      <alignment horizontal="right"/>
    </xf>
    <xf numFmtId="56" fontId="109" fillId="0" borderId="4" xfId="0" applyNumberFormat="1" applyFont="1" applyBorder="1" applyAlignment="1">
      <alignment horizontal="right"/>
    </xf>
    <xf numFmtId="0" fontId="21" fillId="15" borderId="4" xfId="0" applyFont="1" applyFill="1" applyBorder="1"/>
    <xf numFmtId="0" fontId="21" fillId="15" borderId="0" xfId="0" applyFont="1" applyFill="1"/>
    <xf numFmtId="0" fontId="4" fillId="15" borderId="0" xfId="0" applyFont="1" applyFill="1" applyAlignment="1">
      <alignment horizontal="left"/>
    </xf>
    <xf numFmtId="0" fontId="4" fillId="15" borderId="6" xfId="0" applyFont="1" applyFill="1" applyBorder="1" applyAlignment="1">
      <alignment horizontal="left"/>
    </xf>
    <xf numFmtId="56" fontId="104" fillId="0" borderId="4" xfId="0" applyNumberFormat="1" applyFont="1" applyBorder="1" applyAlignment="1">
      <alignment horizontal="right"/>
    </xf>
    <xf numFmtId="56" fontId="106" fillId="0" borderId="4" xfId="0" applyNumberFormat="1" applyFont="1" applyBorder="1" applyAlignment="1">
      <alignment horizontal="right"/>
    </xf>
    <xf numFmtId="0" fontId="4" fillId="62" borderId="8" xfId="0" applyFont="1" applyFill="1" applyBorder="1" applyAlignment="1">
      <alignment horizontal="left"/>
    </xf>
    <xf numFmtId="0" fontId="4" fillId="22" borderId="8" xfId="0" applyFont="1" applyFill="1" applyBorder="1" applyAlignment="1">
      <alignment horizontal="left"/>
    </xf>
    <xf numFmtId="0" fontId="104" fillId="62" borderId="8" xfId="0" applyFont="1" applyFill="1" applyBorder="1"/>
    <xf numFmtId="0" fontId="4" fillId="8" borderId="8" xfId="0" applyFont="1" applyFill="1" applyBorder="1" applyAlignment="1">
      <alignment horizontal="left"/>
    </xf>
    <xf numFmtId="0" fontId="21" fillId="62" borderId="7" xfId="0" applyFont="1" applyFill="1" applyBorder="1"/>
    <xf numFmtId="0" fontId="104" fillId="8" borderId="8" xfId="0" applyFont="1" applyFill="1" applyBorder="1"/>
    <xf numFmtId="0" fontId="8" fillId="62" borderId="8" xfId="0" applyFont="1" applyFill="1" applyBorder="1"/>
    <xf numFmtId="0" fontId="8" fillId="22" borderId="8" xfId="0" applyFont="1" applyFill="1" applyBorder="1"/>
    <xf numFmtId="0" fontId="110" fillId="71" borderId="6" xfId="0" applyFont="1" applyFill="1" applyBorder="1"/>
    <xf numFmtId="0" fontId="110" fillId="22" borderId="7" xfId="0" applyFont="1" applyFill="1" applyBorder="1"/>
    <xf numFmtId="0" fontId="110" fillId="62" borderId="7" xfId="0" applyFont="1" applyFill="1" applyBorder="1"/>
    <xf numFmtId="0" fontId="21" fillId="37" borderId="7" xfId="0" applyFont="1" applyFill="1" applyBorder="1"/>
    <xf numFmtId="0" fontId="21" fillId="22" borderId="7" xfId="0" applyFont="1" applyFill="1" applyBorder="1"/>
    <xf numFmtId="0" fontId="21" fillId="19" borderId="7" xfId="0" applyFont="1" applyFill="1" applyBorder="1"/>
    <xf numFmtId="0" fontId="21" fillId="36" borderId="7" xfId="0" applyFont="1" applyFill="1" applyBorder="1"/>
    <xf numFmtId="0" fontId="21" fillId="71" borderId="6" xfId="0" applyFont="1" applyFill="1" applyBorder="1"/>
    <xf numFmtId="0" fontId="8" fillId="22" borderId="6" xfId="0" applyFont="1" applyFill="1" applyBorder="1"/>
    <xf numFmtId="0" fontId="21" fillId="71" borderId="7" xfId="0" applyFont="1" applyFill="1" applyBorder="1"/>
    <xf numFmtId="0" fontId="34" fillId="19" borderId="7" xfId="0" applyFont="1" applyFill="1" applyBorder="1"/>
    <xf numFmtId="0" fontId="34" fillId="49" borderId="0" xfId="0" applyFont="1" applyFill="1"/>
    <xf numFmtId="0" fontId="111" fillId="3" borderId="10" xfId="0" applyFont="1" applyFill="1" applyBorder="1"/>
    <xf numFmtId="56" fontId="34" fillId="0" borderId="10" xfId="0" applyNumberFormat="1" applyFont="1" applyBorder="1"/>
    <xf numFmtId="0" fontId="34" fillId="0" borderId="8" xfId="0" applyFont="1" applyBorder="1"/>
    <xf numFmtId="56" fontId="21" fillId="0" borderId="8" xfId="0" applyNumberFormat="1" applyFont="1" applyBorder="1" applyAlignment="1">
      <alignment horizontal="right"/>
    </xf>
    <xf numFmtId="56" fontId="112" fillId="0" borderId="8" xfId="0" applyNumberFormat="1" applyFont="1" applyBorder="1" applyAlignment="1">
      <alignment horizontal="right"/>
    </xf>
    <xf numFmtId="0" fontId="34" fillId="0" borderId="9" xfId="0" applyFont="1" applyBorder="1"/>
    <xf numFmtId="0" fontId="21" fillId="0" borderId="8" xfId="0" applyFont="1" applyBorder="1"/>
    <xf numFmtId="0" fontId="34" fillId="49" borderId="74" xfId="0" applyFont="1" applyFill="1" applyBorder="1"/>
    <xf numFmtId="0" fontId="14" fillId="18" borderId="85" xfId="0" applyFont="1" applyFill="1" applyBorder="1"/>
    <xf numFmtId="0" fontId="4" fillId="3" borderId="8" xfId="0" applyFont="1" applyFill="1" applyBorder="1" applyAlignment="1">
      <alignment horizontal="left"/>
    </xf>
    <xf numFmtId="0" fontId="4" fillId="45" borderId="8" xfId="0" applyFont="1" applyFill="1" applyBorder="1" applyAlignment="1">
      <alignment horizontal="left"/>
    </xf>
    <xf numFmtId="0" fontId="1" fillId="45" borderId="6" xfId="0" applyFont="1" applyFill="1" applyBorder="1"/>
    <xf numFmtId="0" fontId="4" fillId="17" borderId="8" xfId="0" applyFont="1" applyFill="1" applyBorder="1" applyAlignment="1">
      <alignment horizontal="left"/>
    </xf>
    <xf numFmtId="0" fontId="14" fillId="18" borderId="70" xfId="0" applyFont="1" applyFill="1" applyBorder="1"/>
    <xf numFmtId="0" fontId="113" fillId="9" borderId="85" xfId="0" applyFont="1" applyFill="1" applyBorder="1"/>
    <xf numFmtId="0" fontId="113" fillId="8" borderId="85" xfId="0" applyFont="1" applyFill="1" applyBorder="1"/>
    <xf numFmtId="0" fontId="8" fillId="17" borderId="6" xfId="0" applyFont="1" applyFill="1" applyBorder="1"/>
    <xf numFmtId="0" fontId="8" fillId="3" borderId="6" xfId="0" applyFont="1" applyFill="1" applyBorder="1"/>
    <xf numFmtId="0" fontId="113" fillId="8" borderId="70" xfId="0" applyFont="1" applyFill="1" applyBorder="1"/>
    <xf numFmtId="0" fontId="113" fillId="10" borderId="85" xfId="0" applyFont="1" applyFill="1" applyBorder="1"/>
    <xf numFmtId="0" fontId="4" fillId="11" borderId="105" xfId="0" applyFont="1" applyFill="1" applyBorder="1" applyAlignment="1">
      <alignment horizontal="left"/>
    </xf>
    <xf numFmtId="0" fontId="4" fillId="11" borderId="8" xfId="0" applyFont="1" applyFill="1" applyBorder="1" applyAlignment="1">
      <alignment horizontal="left"/>
    </xf>
    <xf numFmtId="0" fontId="8" fillId="18" borderId="106" xfId="0" applyFont="1" applyFill="1" applyBorder="1" applyAlignment="1">
      <alignment horizontal="left"/>
    </xf>
    <xf numFmtId="0" fontId="104" fillId="11" borderId="106" xfId="0" applyFont="1" applyFill="1" applyBorder="1" applyAlignment="1">
      <alignment horizontal="left"/>
    </xf>
    <xf numFmtId="0" fontId="104" fillId="18" borderId="57" xfId="0" applyFont="1" applyFill="1" applyBorder="1" applyAlignment="1">
      <alignment horizontal="left"/>
    </xf>
    <xf numFmtId="0" fontId="21" fillId="15" borderId="7" xfId="0" applyFont="1" applyFill="1" applyBorder="1"/>
    <xf numFmtId="0" fontId="4" fillId="11" borderId="8" xfId="0" applyFont="1" applyFill="1" applyBorder="1"/>
    <xf numFmtId="0" fontId="4" fillId="11" borderId="6" xfId="0" applyFont="1" applyFill="1" applyBorder="1" applyAlignment="1">
      <alignment horizontal="left"/>
    </xf>
    <xf numFmtId="0" fontId="21" fillId="11" borderId="8" xfId="0" applyFont="1" applyFill="1" applyBorder="1"/>
    <xf numFmtId="0" fontId="1" fillId="11" borderId="6" xfId="0" applyFont="1" applyFill="1" applyBorder="1"/>
    <xf numFmtId="0" fontId="4" fillId="9" borderId="106" xfId="0" applyFont="1" applyFill="1" applyBorder="1" applyAlignment="1">
      <alignment horizontal="left"/>
    </xf>
    <xf numFmtId="0" fontId="104" fillId="36" borderId="8" xfId="0" applyFont="1" applyFill="1" applyBorder="1"/>
    <xf numFmtId="0" fontId="102" fillId="9" borderId="106" xfId="0" applyFont="1" applyFill="1" applyBorder="1" applyAlignment="1">
      <alignment horizontal="left"/>
    </xf>
    <xf numFmtId="0" fontId="102" fillId="11" borderId="106" xfId="0" applyFont="1" applyFill="1" applyBorder="1" applyAlignment="1">
      <alignment horizontal="left"/>
    </xf>
    <xf numFmtId="0" fontId="102" fillId="11" borderId="57" xfId="0" applyFont="1" applyFill="1" applyBorder="1" applyAlignment="1">
      <alignment horizontal="left"/>
    </xf>
    <xf numFmtId="0" fontId="4" fillId="11" borderId="4" xfId="0" applyFont="1" applyFill="1" applyBorder="1" applyAlignment="1">
      <alignment horizontal="left"/>
    </xf>
    <xf numFmtId="0" fontId="110" fillId="11" borderId="6" xfId="0" applyFont="1" applyFill="1" applyBorder="1"/>
    <xf numFmtId="0" fontId="4" fillId="11" borderId="106" xfId="0" applyFont="1" applyFill="1" applyBorder="1" applyAlignment="1">
      <alignment horizontal="left"/>
    </xf>
    <xf numFmtId="0" fontId="8" fillId="11" borderId="4" xfId="0" applyFont="1" applyFill="1" applyBorder="1"/>
    <xf numFmtId="0" fontId="110" fillId="11" borderId="7" xfId="0" applyFont="1" applyFill="1" applyBorder="1"/>
    <xf numFmtId="0" fontId="21" fillId="11" borderId="6" xfId="0" applyFont="1" applyFill="1" applyBorder="1"/>
    <xf numFmtId="0" fontId="4" fillId="8" borderId="106" xfId="0" applyFont="1" applyFill="1" applyBorder="1" applyAlignment="1">
      <alignment horizontal="left"/>
    </xf>
    <xf numFmtId="0" fontId="102" fillId="8" borderId="106" xfId="0" applyFont="1" applyFill="1" applyBorder="1" applyAlignment="1">
      <alignment horizontal="left"/>
    </xf>
    <xf numFmtId="0" fontId="110" fillId="15" borderId="6" xfId="0" applyFont="1" applyFill="1" applyBorder="1"/>
    <xf numFmtId="0" fontId="102" fillId="8" borderId="57" xfId="0" applyFont="1" applyFill="1" applyBorder="1" applyAlignment="1">
      <alignment horizontal="left"/>
    </xf>
    <xf numFmtId="0" fontId="4" fillId="10" borderId="105" xfId="0" applyFont="1" applyFill="1" applyBorder="1" applyAlignment="1">
      <alignment horizontal="left"/>
    </xf>
    <xf numFmtId="0" fontId="21" fillId="15" borderId="6" xfId="0" applyFont="1" applyFill="1" applyBorder="1"/>
    <xf numFmtId="0" fontId="4" fillId="10" borderId="106" xfId="0" applyFont="1" applyFill="1" applyBorder="1" applyAlignment="1">
      <alignment horizontal="left"/>
    </xf>
    <xf numFmtId="0" fontId="102" fillId="10" borderId="107" xfId="0" applyFont="1" applyFill="1" applyBorder="1" applyAlignment="1">
      <alignment horizontal="left"/>
    </xf>
    <xf numFmtId="0" fontId="8" fillId="15" borderId="4" xfId="0" applyFont="1" applyFill="1" applyBorder="1"/>
    <xf numFmtId="0" fontId="34" fillId="15" borderId="7" xfId="0" applyFont="1" applyFill="1" applyBorder="1"/>
    <xf numFmtId="0" fontId="102" fillId="11" borderId="108" xfId="0" applyFont="1" applyFill="1" applyBorder="1" applyAlignment="1">
      <alignment horizontal="left"/>
    </xf>
    <xf numFmtId="0" fontId="24" fillId="15" borderId="0" xfId="0" applyFont="1" applyFill="1" applyAlignment="1">
      <alignment horizontal="center"/>
    </xf>
    <xf numFmtId="0" fontId="25" fillId="16" borderId="0" xfId="0" applyFont="1" applyFill="1" applyAlignment="1">
      <alignment horizontal="center"/>
    </xf>
    <xf numFmtId="0" fontId="43" fillId="16" borderId="0" xfId="0" applyFont="1" applyFill="1" applyAlignment="1">
      <alignment horizontal="center"/>
    </xf>
    <xf numFmtId="0" fontId="26" fillId="16" borderId="0" xfId="0" applyFont="1" applyFill="1" applyAlignment="1">
      <alignment horizontal="center" vertical="center"/>
    </xf>
    <xf numFmtId="0" fontId="27" fillId="16" borderId="0" xfId="0" applyFont="1" applyFill="1" applyAlignment="1">
      <alignment horizontal="center" vertical="center"/>
    </xf>
    <xf numFmtId="0" fontId="114" fillId="37" borderId="20" xfId="0" applyFont="1" applyFill="1" applyBorder="1" applyAlignment="1">
      <alignment horizontal="center"/>
    </xf>
    <xf numFmtId="0" fontId="16" fillId="59" borderId="12" xfId="0" applyFont="1" applyFill="1" applyBorder="1" applyAlignment="1">
      <alignment horizontal="center"/>
    </xf>
    <xf numFmtId="0" fontId="34" fillId="37" borderId="20" xfId="0" applyFont="1" applyFill="1" applyBorder="1" applyAlignment="1">
      <alignment horizontal="center"/>
    </xf>
    <xf numFmtId="0" fontId="25" fillId="0" borderId="24" xfId="0" applyFont="1" applyBorder="1" applyAlignment="1">
      <alignment horizontal="center" vertical="center"/>
    </xf>
    <xf numFmtId="0" fontId="34" fillId="31" borderId="20" xfId="0" applyFont="1" applyFill="1" applyBorder="1" applyAlignment="1">
      <alignment horizontal="center"/>
    </xf>
    <xf numFmtId="0" fontId="1" fillId="0" borderId="109" xfId="0" applyFont="1" applyBorder="1" applyAlignment="1">
      <alignment horizontal="center"/>
    </xf>
    <xf numFmtId="0" fontId="34" fillId="19" borderId="90" xfId="0" applyFont="1" applyFill="1" applyBorder="1" applyAlignment="1">
      <alignment horizontal="center"/>
    </xf>
    <xf numFmtId="0" fontId="1" fillId="9" borderId="29" xfId="0" applyFont="1" applyFill="1" applyBorder="1" applyAlignment="1">
      <alignment horizontal="center"/>
    </xf>
    <xf numFmtId="0" fontId="1" fillId="11" borderId="28" xfId="0" applyFont="1" applyFill="1" applyBorder="1" applyAlignment="1">
      <alignment horizontal="center" vertical="center"/>
    </xf>
    <xf numFmtId="0" fontId="59" fillId="66" borderId="0" xfId="0" applyFont="1" applyFill="1" applyAlignment="1">
      <alignment vertical="center"/>
    </xf>
    <xf numFmtId="0" fontId="1" fillId="66" borderId="0" xfId="0" applyFont="1" applyFill="1"/>
    <xf numFmtId="178" fontId="1" fillId="0" borderId="0" xfId="0" applyNumberFormat="1" applyFont="1" applyAlignment="1">
      <alignment vertical="center"/>
    </xf>
    <xf numFmtId="0" fontId="35" fillId="0" borderId="0" xfId="0" applyFont="1" applyAlignment="1">
      <alignment horizontal="center" vertical="center"/>
    </xf>
    <xf numFmtId="0" fontId="1" fillId="0" borderId="74" xfId="0" applyFont="1" applyBorder="1" applyAlignment="1">
      <alignment horizontal="left" vertical="center"/>
    </xf>
    <xf numFmtId="178" fontId="35" fillId="0" borderId="55" xfId="0" applyNumberFormat="1" applyFont="1" applyBorder="1" applyAlignment="1">
      <alignment horizontal="right" vertical="center"/>
    </xf>
    <xf numFmtId="178" fontId="62" fillId="0" borderId="0" xfId="0" applyNumberFormat="1" applyFont="1" applyAlignment="1">
      <alignment horizontal="right" vertical="center"/>
    </xf>
    <xf numFmtId="178" fontId="62" fillId="0" borderId="0" xfId="0" applyNumberFormat="1" applyFont="1" applyAlignment="1">
      <alignment vertical="center"/>
    </xf>
    <xf numFmtId="0" fontId="62" fillId="0" borderId="0" xfId="0" applyFont="1" applyAlignment="1">
      <alignment horizontal="center" vertical="center"/>
    </xf>
    <xf numFmtId="10" fontId="1" fillId="0" borderId="0" xfId="0" applyNumberFormat="1" applyFont="1" applyAlignment="1">
      <alignment vertical="center"/>
    </xf>
    <xf numFmtId="0" fontId="34" fillId="0" borderId="0" xfId="0" applyFont="1" applyAlignment="1">
      <alignment vertical="center"/>
    </xf>
    <xf numFmtId="0" fontId="34" fillId="0" borderId="10" xfId="0" applyFont="1" applyBorder="1"/>
    <xf numFmtId="180" fontId="1" fillId="0" borderId="0" xfId="0" applyNumberFormat="1" applyFont="1" applyAlignment="1">
      <alignment horizontal="center" vertical="center"/>
    </xf>
    <xf numFmtId="178" fontId="1" fillId="0" borderId="0" xfId="0" applyNumberFormat="1" applyFont="1" applyAlignment="1">
      <alignment horizontal="left" vertical="center"/>
    </xf>
    <xf numFmtId="0" fontId="35" fillId="0" borderId="0" xfId="0" applyFont="1" applyAlignment="1">
      <alignment horizontal="center"/>
    </xf>
    <xf numFmtId="0" fontId="1" fillId="0" borderId="74" xfId="0" applyFont="1" applyBorder="1" applyAlignment="1">
      <alignment horizontal="left"/>
    </xf>
    <xf numFmtId="178" fontId="35" fillId="0" borderId="55" xfId="0" applyNumberFormat="1" applyFont="1" applyBorder="1" applyAlignment="1">
      <alignment horizontal="right"/>
    </xf>
    <xf numFmtId="178" fontId="62" fillId="0" borderId="0" xfId="0" applyNumberFormat="1" applyFont="1" applyAlignment="1">
      <alignment horizontal="center" vertical="center"/>
    </xf>
    <xf numFmtId="178" fontId="1" fillId="0" borderId="0" xfId="0" applyNumberFormat="1" applyFont="1" applyAlignment="1">
      <alignment horizontal="center" vertical="center"/>
    </xf>
    <xf numFmtId="0" fontId="115" fillId="0" borderId="7" xfId="0" applyFont="1" applyBorder="1" applyAlignment="1">
      <alignment horizontal="center"/>
    </xf>
    <xf numFmtId="180"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0" fontId="35" fillId="0" borderId="6" xfId="0" applyFont="1" applyBorder="1" applyAlignment="1">
      <alignment horizontal="center" vertical="center"/>
    </xf>
    <xf numFmtId="0" fontId="1" fillId="0" borderId="79" xfId="0" applyFont="1" applyBorder="1" applyAlignment="1">
      <alignment horizontal="center" vertical="center"/>
    </xf>
    <xf numFmtId="178" fontId="35" fillId="0" borderId="110" xfId="0" applyNumberFormat="1" applyFont="1" applyBorder="1" applyAlignment="1">
      <alignment horizontal="right" vertical="center"/>
    </xf>
    <xf numFmtId="178" fontId="62" fillId="0" borderId="1" xfId="0" applyNumberFormat="1" applyFont="1" applyBorder="1" applyAlignment="1">
      <alignment horizontal="right" vertical="center"/>
    </xf>
    <xf numFmtId="178" fontId="62" fillId="0" borderId="1" xfId="0" applyNumberFormat="1" applyFont="1" applyBorder="1" applyAlignment="1">
      <alignment horizontal="center" vertical="center"/>
    </xf>
    <xf numFmtId="0" fontId="62" fillId="0" borderId="1" xfId="0" applyFont="1" applyBorder="1" applyAlignment="1">
      <alignment horizontal="center" vertical="center"/>
    </xf>
    <xf numFmtId="178"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34" fillId="0" borderId="111" xfId="0" applyFont="1" applyBorder="1" applyAlignment="1">
      <alignment horizontal="center"/>
    </xf>
    <xf numFmtId="180" fontId="34" fillId="0" borderId="111" xfId="0" applyNumberFormat="1" applyFont="1" applyBorder="1" applyAlignment="1">
      <alignment horizontal="center"/>
    </xf>
    <xf numFmtId="178" fontId="34" fillId="0" borderId="111" xfId="0" applyNumberFormat="1" applyFont="1" applyBorder="1" applyAlignment="1">
      <alignment horizontal="center"/>
    </xf>
    <xf numFmtId="0" fontId="116" fillId="0" borderId="0" xfId="0" applyFont="1" applyAlignment="1">
      <alignment horizontal="center"/>
    </xf>
    <xf numFmtId="0" fontId="34" fillId="0" borderId="112" xfId="0" applyFont="1" applyBorder="1" applyAlignment="1">
      <alignment horizontal="center"/>
    </xf>
    <xf numFmtId="178" fontId="117" fillId="3" borderId="30" xfId="0" applyNumberFormat="1" applyFont="1" applyFill="1" applyBorder="1"/>
    <xf numFmtId="178" fontId="62" fillId="0" borderId="31" xfId="0" applyNumberFormat="1" applyFont="1" applyBorder="1" applyAlignment="1">
      <alignment horizontal="right"/>
    </xf>
    <xf numFmtId="178" fontId="62" fillId="0" borderId="31" xfId="0" applyNumberFormat="1" applyFont="1" applyBorder="1"/>
    <xf numFmtId="0" fontId="62" fillId="0" borderId="31" xfId="0" applyFont="1" applyBorder="1" applyAlignment="1">
      <alignment horizontal="center"/>
    </xf>
    <xf numFmtId="178" fontId="8" fillId="0" borderId="31" xfId="0" applyNumberFormat="1" applyFont="1" applyBorder="1"/>
    <xf numFmtId="0" fontId="1" fillId="0" borderId="31" xfId="0" applyFont="1" applyBorder="1"/>
    <xf numFmtId="0" fontId="8" fillId="0" borderId="31" xfId="0" applyFont="1" applyBorder="1"/>
    <xf numFmtId="178" fontId="1" fillId="0" borderId="31" xfId="0" applyNumberFormat="1" applyFont="1" applyBorder="1"/>
    <xf numFmtId="178" fontId="1" fillId="15" borderId="31" xfId="0" applyNumberFormat="1" applyFont="1" applyFill="1" applyBorder="1"/>
    <xf numFmtId="10" fontId="1" fillId="15" borderId="92" xfId="0" applyNumberFormat="1" applyFont="1" applyFill="1" applyBorder="1"/>
    <xf numFmtId="0" fontId="34" fillId="0" borderId="113" xfId="0" applyFont="1" applyBorder="1" applyAlignment="1">
      <alignment horizontal="center"/>
    </xf>
    <xf numFmtId="178" fontId="9" fillId="0" borderId="22" xfId="0" applyNumberFormat="1" applyFont="1" applyBorder="1"/>
    <xf numFmtId="178" fontId="62" fillId="0" borderId="0" xfId="0" applyNumberFormat="1" applyFont="1" applyAlignment="1">
      <alignment horizontal="right"/>
    </xf>
    <xf numFmtId="178" fontId="62" fillId="0" borderId="0" xfId="0" applyNumberFormat="1" applyFont="1"/>
    <xf numFmtId="0" fontId="62" fillId="0" borderId="0" xfId="0" applyFont="1" applyAlignment="1">
      <alignment horizontal="center"/>
    </xf>
    <xf numFmtId="178" fontId="8" fillId="0" borderId="0" xfId="0" applyNumberFormat="1" applyFont="1"/>
    <xf numFmtId="0" fontId="8" fillId="0" borderId="0" xfId="0" applyFont="1"/>
    <xf numFmtId="178" fontId="1" fillId="0" borderId="0" xfId="0" applyNumberFormat="1" applyFont="1"/>
    <xf numFmtId="178" fontId="1" fillId="15" borderId="0" xfId="0" applyNumberFormat="1" applyFont="1" applyFill="1"/>
    <xf numFmtId="10" fontId="1" fillId="15" borderId="86" xfId="0" applyNumberFormat="1" applyFont="1" applyFill="1" applyBorder="1"/>
    <xf numFmtId="0" fontId="34" fillId="0" borderId="114" xfId="0" applyFont="1" applyBorder="1" applyAlignment="1">
      <alignment horizontal="center"/>
    </xf>
    <xf numFmtId="0" fontId="8" fillId="0" borderId="111" xfId="0" applyFont="1" applyBorder="1"/>
    <xf numFmtId="0" fontId="62" fillId="0" borderId="0" xfId="0" applyFont="1"/>
    <xf numFmtId="178" fontId="34" fillId="0" borderId="0" xfId="0" applyNumberFormat="1" applyFont="1" applyAlignment="1">
      <alignment horizontal="center"/>
    </xf>
    <xf numFmtId="0" fontId="34" fillId="0" borderId="115" xfId="0" applyFont="1" applyBorder="1" applyAlignment="1">
      <alignment horizontal="center"/>
    </xf>
    <xf numFmtId="180" fontId="34" fillId="0" borderId="115" xfId="0" applyNumberFormat="1" applyFont="1" applyBorder="1" applyAlignment="1">
      <alignment horizontal="center"/>
    </xf>
    <xf numFmtId="178" fontId="34" fillId="0" borderId="115" xfId="0" applyNumberFormat="1" applyFont="1" applyBorder="1" applyAlignment="1">
      <alignment horizontal="center"/>
    </xf>
    <xf numFmtId="0" fontId="116" fillId="0" borderId="10" xfId="0" applyFont="1" applyBorder="1" applyAlignment="1">
      <alignment horizontal="center"/>
    </xf>
    <xf numFmtId="0" fontId="34" fillId="0" borderId="116" xfId="0" applyFont="1" applyBorder="1" applyAlignment="1">
      <alignment horizontal="center"/>
    </xf>
    <xf numFmtId="178" fontId="117" fillId="3" borderId="117" xfId="0" applyNumberFormat="1" applyFont="1" applyFill="1" applyBorder="1"/>
    <xf numFmtId="178" fontId="62" fillId="0" borderId="10" xfId="0" applyNumberFormat="1" applyFont="1" applyBorder="1" applyAlignment="1">
      <alignment horizontal="right"/>
    </xf>
    <xf numFmtId="178" fontId="62" fillId="0" borderId="10" xfId="0" applyNumberFormat="1" applyFont="1" applyBorder="1"/>
    <xf numFmtId="0" fontId="62" fillId="0" borderId="10" xfId="0" applyFont="1" applyBorder="1" applyAlignment="1">
      <alignment horizontal="center"/>
    </xf>
    <xf numFmtId="178" fontId="8" fillId="0" borderId="10" xfId="0" applyNumberFormat="1" applyFont="1" applyBorder="1"/>
    <xf numFmtId="178" fontId="1" fillId="0" borderId="10" xfId="0" applyNumberFormat="1" applyFont="1" applyBorder="1"/>
    <xf numFmtId="178" fontId="1" fillId="15" borderId="10" xfId="0" applyNumberFormat="1" applyFont="1" applyFill="1" applyBorder="1"/>
    <xf numFmtId="10" fontId="1" fillId="15" borderId="8" xfId="0" applyNumberFormat="1" applyFont="1" applyFill="1" applyBorder="1"/>
    <xf numFmtId="0" fontId="34" fillId="0" borderId="118" xfId="0" applyFont="1" applyBorder="1" applyAlignment="1">
      <alignment horizontal="center"/>
    </xf>
    <xf numFmtId="0" fontId="1" fillId="0" borderId="10" xfId="0" applyFont="1" applyBorder="1"/>
    <xf numFmtId="0" fontId="34" fillId="0" borderId="119" xfId="0" applyFont="1" applyBorder="1" applyAlignment="1">
      <alignment horizontal="center"/>
    </xf>
    <xf numFmtId="178" fontId="9" fillId="0" borderId="117" xfId="0" applyNumberFormat="1" applyFont="1" applyBorder="1"/>
    <xf numFmtId="0" fontId="8" fillId="0" borderId="10" xfId="0" applyFont="1" applyBorder="1"/>
    <xf numFmtId="178" fontId="117" fillId="3" borderId="22" xfId="0" applyNumberFormat="1" applyFont="1" applyFill="1" applyBorder="1"/>
    <xf numFmtId="0" fontId="34" fillId="3" borderId="111" xfId="0" applyFont="1" applyFill="1" applyBorder="1" applyAlignment="1">
      <alignment horizontal="center"/>
    </xf>
    <xf numFmtId="180" fontId="34" fillId="3" borderId="111" xfId="0" applyNumberFormat="1" applyFont="1" applyFill="1" applyBorder="1" applyAlignment="1">
      <alignment horizontal="center"/>
    </xf>
    <xf numFmtId="178" fontId="34" fillId="3" borderId="111" xfId="0" applyNumberFormat="1" applyFont="1" applyFill="1" applyBorder="1" applyAlignment="1">
      <alignment horizontal="center"/>
    </xf>
    <xf numFmtId="0" fontId="116" fillId="3" borderId="0" xfId="0" applyFont="1" applyFill="1" applyAlignment="1">
      <alignment horizontal="center"/>
    </xf>
    <xf numFmtId="0" fontId="34" fillId="3" borderId="112" xfId="0" applyFont="1" applyFill="1" applyBorder="1" applyAlignment="1">
      <alignment horizontal="center"/>
    </xf>
    <xf numFmtId="178" fontId="9" fillId="3" borderId="22" xfId="0" applyNumberFormat="1" applyFont="1" applyFill="1" applyBorder="1"/>
    <xf numFmtId="178" fontId="62" fillId="3" borderId="0" xfId="0" applyNumberFormat="1" applyFont="1" applyFill="1" applyAlignment="1">
      <alignment horizontal="right"/>
    </xf>
    <xf numFmtId="178" fontId="62" fillId="3" borderId="0" xfId="0" applyNumberFormat="1" applyFont="1" applyFill="1"/>
    <xf numFmtId="0" fontId="62" fillId="3" borderId="0" xfId="0" applyFont="1" applyFill="1" applyAlignment="1">
      <alignment horizontal="center"/>
    </xf>
    <xf numFmtId="178" fontId="8" fillId="3" borderId="0" xfId="0" applyNumberFormat="1" applyFont="1" applyFill="1"/>
    <xf numFmtId="0" fontId="8" fillId="3" borderId="0" xfId="0" applyFont="1" applyFill="1"/>
    <xf numFmtId="178" fontId="1" fillId="3" borderId="0" xfId="0" applyNumberFormat="1" applyFont="1" applyFill="1"/>
    <xf numFmtId="10" fontId="1" fillId="3" borderId="86" xfId="0" applyNumberFormat="1" applyFont="1" applyFill="1" applyBorder="1"/>
    <xf numFmtId="0" fontId="34" fillId="3" borderId="114" xfId="0" applyFont="1" applyFill="1" applyBorder="1" applyAlignment="1">
      <alignment horizontal="center"/>
    </xf>
    <xf numFmtId="0" fontId="1" fillId="3" borderId="10" xfId="0" applyFont="1" applyFill="1" applyBorder="1"/>
    <xf numFmtId="178" fontId="20" fillId="0" borderId="22" xfId="0" applyNumberFormat="1" applyFont="1" applyBorder="1" applyAlignment="1">
      <alignment horizontal="center"/>
    </xf>
    <xf numFmtId="0" fontId="8" fillId="0" borderId="119" xfId="0" applyFont="1" applyBorder="1"/>
    <xf numFmtId="0" fontId="34" fillId="3" borderId="115" xfId="0" applyFont="1" applyFill="1" applyBorder="1" applyAlignment="1">
      <alignment horizontal="center"/>
    </xf>
    <xf numFmtId="180" fontId="34" fillId="3" borderId="115" xfId="0" applyNumberFormat="1" applyFont="1" applyFill="1" applyBorder="1" applyAlignment="1">
      <alignment horizontal="center"/>
    </xf>
    <xf numFmtId="178" fontId="34" fillId="3" borderId="115" xfId="0" applyNumberFormat="1" applyFont="1" applyFill="1" applyBorder="1" applyAlignment="1">
      <alignment horizontal="center"/>
    </xf>
    <xf numFmtId="0" fontId="116" fillId="3" borderId="10" xfId="0" applyFont="1" applyFill="1" applyBorder="1" applyAlignment="1">
      <alignment horizontal="center"/>
    </xf>
    <xf numFmtId="0" fontId="34" fillId="3" borderId="116" xfId="0" applyFont="1" applyFill="1" applyBorder="1" applyAlignment="1">
      <alignment horizontal="center"/>
    </xf>
    <xf numFmtId="178" fontId="9" fillId="3" borderId="117" xfId="0" applyNumberFormat="1" applyFont="1" applyFill="1" applyBorder="1"/>
    <xf numFmtId="178" fontId="62" fillId="3" borderId="10" xfId="0" applyNumberFormat="1" applyFont="1" applyFill="1" applyBorder="1" applyAlignment="1">
      <alignment horizontal="right"/>
    </xf>
    <xf numFmtId="178" fontId="62" fillId="3" borderId="10" xfId="0" applyNumberFormat="1" applyFont="1" applyFill="1" applyBorder="1"/>
    <xf numFmtId="0" fontId="62" fillId="3" borderId="10" xfId="0" applyFont="1" applyFill="1" applyBorder="1" applyAlignment="1">
      <alignment horizontal="center"/>
    </xf>
    <xf numFmtId="178" fontId="8" fillId="3" borderId="10" xfId="0" applyNumberFormat="1" applyFont="1" applyFill="1" applyBorder="1"/>
    <xf numFmtId="178" fontId="1" fillId="3" borderId="10" xfId="0" applyNumberFormat="1" applyFont="1" applyFill="1" applyBorder="1"/>
    <xf numFmtId="10" fontId="1" fillId="3" borderId="8" xfId="0" applyNumberFormat="1" applyFont="1" applyFill="1" applyBorder="1"/>
    <xf numFmtId="0" fontId="34" fillId="3" borderId="118" xfId="0" applyFont="1" applyFill="1" applyBorder="1" applyAlignment="1">
      <alignment horizontal="center"/>
    </xf>
    <xf numFmtId="0" fontId="34" fillId="9" borderId="111" xfId="0" applyFont="1" applyFill="1" applyBorder="1" applyAlignment="1">
      <alignment horizontal="center"/>
    </xf>
    <xf numFmtId="180" fontId="34" fillId="9" borderId="111" xfId="0" applyNumberFormat="1" applyFont="1" applyFill="1" applyBorder="1" applyAlignment="1">
      <alignment horizontal="center"/>
    </xf>
    <xf numFmtId="0" fontId="8" fillId="9" borderId="111" xfId="0" applyFont="1" applyFill="1" applyBorder="1"/>
    <xf numFmtId="178" fontId="34" fillId="9" borderId="111" xfId="0" applyNumberFormat="1" applyFont="1" applyFill="1" applyBorder="1" applyAlignment="1">
      <alignment horizontal="center"/>
    </xf>
    <xf numFmtId="0" fontId="116" fillId="9" borderId="0" xfId="0" applyFont="1" applyFill="1" applyAlignment="1">
      <alignment horizontal="center"/>
    </xf>
    <xf numFmtId="0" fontId="34" fillId="9" borderId="112" xfId="0" applyFont="1" applyFill="1" applyBorder="1" applyAlignment="1">
      <alignment horizontal="center"/>
    </xf>
    <xf numFmtId="178" fontId="9" fillId="9" borderId="22" xfId="0" applyNumberFormat="1" applyFont="1" applyFill="1" applyBorder="1"/>
    <xf numFmtId="178" fontId="62" fillId="9" borderId="0" xfId="0" applyNumberFormat="1" applyFont="1" applyFill="1" applyAlignment="1">
      <alignment horizontal="right"/>
    </xf>
    <xf numFmtId="178" fontId="62" fillId="9" borderId="0" xfId="0" applyNumberFormat="1" applyFont="1" applyFill="1"/>
    <xf numFmtId="0" fontId="62" fillId="9" borderId="0" xfId="0" applyFont="1" applyFill="1" applyAlignment="1">
      <alignment horizontal="center"/>
    </xf>
    <xf numFmtId="178" fontId="8" fillId="9" borderId="0" xfId="0" applyNumberFormat="1" applyFont="1" applyFill="1"/>
    <xf numFmtId="178" fontId="1" fillId="9" borderId="0" xfId="0" applyNumberFormat="1" applyFont="1" applyFill="1"/>
    <xf numFmtId="10" fontId="1" fillId="9" borderId="86" xfId="0" applyNumberFormat="1" applyFont="1" applyFill="1" applyBorder="1"/>
    <xf numFmtId="0" fontId="34" fillId="9" borderId="114" xfId="0" applyFont="1" applyFill="1" applyBorder="1" applyAlignment="1">
      <alignment horizontal="center"/>
    </xf>
    <xf numFmtId="0" fontId="1" fillId="9" borderId="10" xfId="0" applyFont="1" applyFill="1" applyBorder="1"/>
    <xf numFmtId="0" fontId="10" fillId="3" borderId="111" xfId="0" applyFont="1" applyFill="1" applyBorder="1" applyAlignment="1">
      <alignment horizontal="center"/>
    </xf>
    <xf numFmtId="180" fontId="10" fillId="3" borderId="111" xfId="0" applyNumberFormat="1" applyFont="1" applyFill="1" applyBorder="1" applyAlignment="1">
      <alignment horizontal="center"/>
    </xf>
    <xf numFmtId="178" fontId="10" fillId="3" borderId="111" xfId="0" applyNumberFormat="1" applyFont="1" applyFill="1" applyBorder="1" applyAlignment="1">
      <alignment horizontal="center"/>
    </xf>
    <xf numFmtId="0" fontId="10" fillId="3" borderId="112" xfId="0" applyFont="1" applyFill="1" applyBorder="1" applyAlignment="1">
      <alignment horizontal="center"/>
    </xf>
    <xf numFmtId="178" fontId="118" fillId="3" borderId="0" xfId="0" applyNumberFormat="1" applyFont="1" applyFill="1" applyAlignment="1">
      <alignment horizontal="right"/>
    </xf>
    <xf numFmtId="178" fontId="118" fillId="3" borderId="0" xfId="0" applyNumberFormat="1" applyFont="1" applyFill="1"/>
    <xf numFmtId="0" fontId="118" fillId="3" borderId="0" xfId="0" applyFont="1" applyFill="1" applyAlignment="1">
      <alignment horizontal="center"/>
    </xf>
    <xf numFmtId="178" fontId="25" fillId="3" borderId="0" xfId="0" applyNumberFormat="1" applyFont="1" applyFill="1"/>
    <xf numFmtId="10" fontId="25" fillId="3" borderId="86" xfId="0" applyNumberFormat="1" applyFont="1" applyFill="1" applyBorder="1"/>
    <xf numFmtId="0" fontId="10" fillId="3" borderId="114" xfId="0" applyFont="1" applyFill="1" applyBorder="1" applyAlignment="1">
      <alignment horizontal="center"/>
    </xf>
    <xf numFmtId="0" fontId="8" fillId="3" borderId="10" xfId="0" applyFont="1" applyFill="1" applyBorder="1"/>
    <xf numFmtId="0" fontId="8" fillId="0" borderId="115" xfId="0" applyFont="1" applyBorder="1"/>
    <xf numFmtId="0" fontId="34" fillId="8" borderId="111" xfId="0" applyFont="1" applyFill="1" applyBorder="1" applyAlignment="1">
      <alignment horizontal="center"/>
    </xf>
    <xf numFmtId="180" fontId="34" fillId="8" borderId="111" xfId="0" applyNumberFormat="1" applyFont="1" applyFill="1" applyBorder="1" applyAlignment="1">
      <alignment horizontal="center"/>
    </xf>
    <xf numFmtId="178" fontId="34" fillId="8" borderId="111" xfId="0" applyNumberFormat="1" applyFont="1" applyFill="1" applyBorder="1" applyAlignment="1">
      <alignment horizontal="center"/>
    </xf>
    <xf numFmtId="0" fontId="116" fillId="8" borderId="0" xfId="0" applyFont="1" applyFill="1" applyAlignment="1">
      <alignment horizontal="center"/>
    </xf>
    <xf numFmtId="0" fontId="34" fillId="8" borderId="112" xfId="0" applyFont="1" applyFill="1" applyBorder="1" applyAlignment="1">
      <alignment horizontal="center"/>
    </xf>
    <xf numFmtId="178" fontId="9" fillId="8" borderId="22" xfId="0" applyNumberFormat="1" applyFont="1" applyFill="1" applyBorder="1"/>
    <xf numFmtId="178" fontId="62" fillId="8" borderId="0" xfId="0" applyNumberFormat="1" applyFont="1" applyFill="1" applyAlignment="1">
      <alignment horizontal="right"/>
    </xf>
    <xf numFmtId="178" fontId="62" fillId="8" borderId="0" xfId="0" applyNumberFormat="1" applyFont="1" applyFill="1"/>
    <xf numFmtId="0" fontId="62" fillId="8" borderId="0" xfId="0" applyFont="1" applyFill="1" applyAlignment="1">
      <alignment horizontal="center"/>
    </xf>
    <xf numFmtId="178" fontId="8" fillId="8" borderId="0" xfId="0" applyNumberFormat="1" applyFont="1" applyFill="1"/>
    <xf numFmtId="0" fontId="8" fillId="8" borderId="0" xfId="0" applyFont="1" applyFill="1"/>
    <xf numFmtId="178" fontId="1" fillId="8" borderId="0" xfId="0" applyNumberFormat="1" applyFont="1" applyFill="1"/>
    <xf numFmtId="10" fontId="1" fillId="8" borderId="86" xfId="0" applyNumberFormat="1" applyFont="1" applyFill="1" applyBorder="1"/>
    <xf numFmtId="0" fontId="34" fillId="8" borderId="114" xfId="0" applyFont="1" applyFill="1" applyBorder="1" applyAlignment="1">
      <alignment horizontal="center"/>
    </xf>
    <xf numFmtId="178" fontId="119" fillId="3" borderId="0" xfId="0" applyNumberFormat="1" applyFont="1" applyFill="1"/>
    <xf numFmtId="178" fontId="20" fillId="0" borderId="117" xfId="0" applyNumberFormat="1" applyFont="1" applyBorder="1" applyAlignment="1">
      <alignment horizontal="center"/>
    </xf>
    <xf numFmtId="0" fontId="34" fillId="22" borderId="111" xfId="0" applyFont="1" applyFill="1" applyBorder="1" applyAlignment="1">
      <alignment horizontal="center"/>
    </xf>
    <xf numFmtId="0" fontId="104" fillId="3" borderId="111" xfId="0" applyFont="1" applyFill="1" applyBorder="1"/>
    <xf numFmtId="0" fontId="120" fillId="3" borderId="0" xfId="0" applyFont="1" applyFill="1" applyAlignment="1">
      <alignment horizontal="center"/>
    </xf>
    <xf numFmtId="178" fontId="121" fillId="3" borderId="22" xfId="0" applyNumberFormat="1" applyFont="1" applyFill="1" applyBorder="1"/>
    <xf numFmtId="178" fontId="34" fillId="3" borderId="0" xfId="0" applyNumberFormat="1" applyFont="1" applyFill="1" applyAlignment="1">
      <alignment horizontal="center"/>
    </xf>
    <xf numFmtId="0" fontId="104" fillId="3" borderId="0" xfId="0" applyFont="1" applyFill="1"/>
    <xf numFmtId="0" fontId="34" fillId="0" borderId="120" xfId="0" applyFont="1" applyBorder="1" applyAlignment="1">
      <alignment horizontal="center"/>
    </xf>
    <xf numFmtId="0" fontId="34" fillId="0" borderId="10" xfId="0" applyFont="1" applyBorder="1" applyAlignment="1">
      <alignment horizontal="center"/>
    </xf>
    <xf numFmtId="0" fontId="1" fillId="0" borderId="86" xfId="0" applyFont="1" applyBorder="1"/>
    <xf numFmtId="0" fontId="1" fillId="0" borderId="8" xfId="0" applyFont="1" applyBorder="1"/>
    <xf numFmtId="0" fontId="34" fillId="0" borderId="121" xfId="0" applyFont="1" applyBorder="1" applyAlignment="1">
      <alignment horizontal="center"/>
    </xf>
    <xf numFmtId="176" fontId="34" fillId="0" borderId="0" xfId="0" applyNumberFormat="1" applyFont="1"/>
    <xf numFmtId="180" fontId="34" fillId="0" borderId="0" xfId="0" applyNumberFormat="1" applyFont="1" applyAlignment="1">
      <alignment horizontal="center"/>
    </xf>
    <xf numFmtId="178" fontId="9" fillId="0" borderId="117" xfId="0" applyNumberFormat="1" applyFont="1" applyBorder="1" applyAlignment="1">
      <alignment horizontal="right"/>
    </xf>
    <xf numFmtId="178" fontId="122" fillId="0" borderId="10" xfId="0" applyNumberFormat="1" applyFont="1" applyBorder="1" applyAlignment="1">
      <alignment horizontal="right"/>
    </xf>
    <xf numFmtId="10" fontId="1" fillId="0" borderId="8" xfId="0" applyNumberFormat="1" applyFont="1" applyBorder="1"/>
    <xf numFmtId="14" fontId="34" fillId="0" borderId="0" xfId="0" applyNumberFormat="1" applyFont="1"/>
    <xf numFmtId="0" fontId="34" fillId="0" borderId="74" xfId="0" applyFont="1" applyBorder="1" applyAlignment="1">
      <alignment horizontal="center"/>
    </xf>
    <xf numFmtId="178" fontId="122" fillId="0" borderId="0" xfId="0" applyNumberFormat="1" applyFont="1" applyAlignment="1">
      <alignment horizontal="right"/>
    </xf>
    <xf numFmtId="10" fontId="1" fillId="0" borderId="0" xfId="0" applyNumberFormat="1" applyFont="1"/>
    <xf numFmtId="178" fontId="9" fillId="0" borderId="55" xfId="0" applyNumberFormat="1" applyFont="1" applyBorder="1" applyAlignment="1">
      <alignment horizontal="right"/>
    </xf>
    <xf numFmtId="14" fontId="34" fillId="0" borderId="10" xfId="0" applyNumberFormat="1" applyFont="1" applyBorder="1"/>
    <xf numFmtId="180" fontId="34" fillId="0" borderId="10" xfId="0" applyNumberFormat="1" applyFont="1" applyBorder="1" applyAlignment="1">
      <alignment horizontal="center"/>
    </xf>
    <xf numFmtId="178" fontId="34" fillId="0" borderId="10" xfId="0" applyNumberFormat="1" applyFont="1" applyBorder="1" applyAlignment="1">
      <alignment horizontal="center"/>
    </xf>
    <xf numFmtId="0" fontId="34" fillId="0" borderId="85" xfId="0" applyFont="1" applyBorder="1" applyAlignment="1">
      <alignment horizontal="center"/>
    </xf>
    <xf numFmtId="178" fontId="35" fillId="0" borderId="122" xfId="0" applyNumberFormat="1" applyFont="1" applyBorder="1" applyAlignment="1">
      <alignment horizontal="right"/>
    </xf>
    <xf numFmtId="10" fontId="1" fillId="0" borderId="10" xfId="0" applyNumberFormat="1" applyFont="1" applyBorder="1"/>
    <xf numFmtId="178" fontId="123" fillId="0" borderId="0" xfId="0" applyNumberFormat="1" applyFont="1" applyAlignment="1">
      <alignment horizontal="right"/>
    </xf>
    <xf numFmtId="176" fontId="34" fillId="0" borderId="10" xfId="0" applyNumberFormat="1" applyFont="1" applyBorder="1"/>
    <xf numFmtId="178" fontId="9" fillId="0" borderId="122" xfId="0" applyNumberFormat="1" applyFont="1" applyBorder="1" applyAlignment="1">
      <alignment horizontal="right"/>
    </xf>
    <xf numFmtId="178" fontId="20" fillId="0" borderId="55" xfId="0" applyNumberFormat="1" applyFont="1" applyBorder="1" applyAlignment="1">
      <alignment horizontal="right"/>
    </xf>
    <xf numFmtId="178" fontId="20" fillId="0" borderId="122" xfId="0" applyNumberFormat="1" applyFont="1" applyBorder="1" applyAlignment="1">
      <alignment horizontal="right"/>
    </xf>
    <xf numFmtId="180" fontId="1" fillId="0" borderId="0" xfId="0" applyNumberFormat="1" applyFont="1"/>
    <xf numFmtId="0" fontId="59" fillId="0" borderId="0" xfId="0" applyFont="1"/>
    <xf numFmtId="178" fontId="35" fillId="0" borderId="123" xfId="0" applyNumberFormat="1" applyFont="1" applyBorder="1" applyAlignment="1">
      <alignment horizontal="right" vertical="center"/>
    </xf>
    <xf numFmtId="178" fontId="62" fillId="0" borderId="6" xfId="0" applyNumberFormat="1" applyFont="1" applyBorder="1" applyAlignment="1">
      <alignment horizontal="right" vertical="center"/>
    </xf>
    <xf numFmtId="178" fontId="62" fillId="0" borderId="6" xfId="0" applyNumberFormat="1" applyFont="1" applyBorder="1" applyAlignment="1">
      <alignment horizontal="center" vertical="center"/>
    </xf>
    <xf numFmtId="0" fontId="62" fillId="0" borderId="6" xfId="0" applyFont="1" applyBorder="1" applyAlignment="1">
      <alignment horizontal="center" vertical="center"/>
    </xf>
    <xf numFmtId="178" fontId="1" fillId="21" borderId="6" xfId="0" applyNumberFormat="1" applyFont="1" applyFill="1" applyBorder="1" applyAlignment="1">
      <alignment horizontal="center" vertical="center"/>
    </xf>
    <xf numFmtId="14" fontId="34" fillId="0" borderId="0" xfId="0" applyNumberFormat="1" applyFont="1" applyAlignment="1">
      <alignment horizontal="center"/>
    </xf>
    <xf numFmtId="10" fontId="1" fillId="15" borderId="0" xfId="0" applyNumberFormat="1" applyFont="1" applyFill="1"/>
    <xf numFmtId="14" fontId="34" fillId="3" borderId="0" xfId="0" applyNumberFormat="1" applyFont="1" applyFill="1" applyAlignment="1">
      <alignment horizontal="center"/>
    </xf>
    <xf numFmtId="0" fontId="34" fillId="3" borderId="74" xfId="0" applyFont="1" applyFill="1" applyBorder="1" applyAlignment="1">
      <alignment horizontal="center"/>
    </xf>
    <xf numFmtId="178" fontId="35" fillId="3" borderId="55" xfId="0" applyNumberFormat="1" applyFont="1" applyFill="1" applyBorder="1" applyAlignment="1">
      <alignment horizontal="right"/>
    </xf>
    <xf numFmtId="178" fontId="123" fillId="3" borderId="0" xfId="0" applyNumberFormat="1" applyFont="1" applyFill="1" applyAlignment="1">
      <alignment horizontal="right"/>
    </xf>
    <xf numFmtId="10" fontId="1" fillId="3" borderId="0" xfId="0" applyNumberFormat="1" applyFont="1" applyFill="1"/>
    <xf numFmtId="178" fontId="122" fillId="3" borderId="0" xfId="0" applyNumberFormat="1" applyFont="1" applyFill="1" applyAlignment="1">
      <alignment horizontal="right"/>
    </xf>
    <xf numFmtId="14" fontId="34" fillId="0" borderId="10" xfId="0" applyNumberFormat="1" applyFont="1" applyBorder="1" applyAlignment="1">
      <alignment horizontal="center"/>
    </xf>
    <xf numFmtId="178" fontId="123" fillId="0" borderId="10" xfId="0" applyNumberFormat="1" applyFont="1" applyBorder="1" applyAlignment="1">
      <alignment horizontal="right"/>
    </xf>
    <xf numFmtId="10" fontId="1" fillId="15" borderId="10" xfId="0" applyNumberFormat="1" applyFont="1" applyFill="1" applyBorder="1"/>
    <xf numFmtId="176" fontId="34" fillId="0" borderId="0" xfId="0" applyNumberFormat="1" applyFont="1" applyAlignment="1">
      <alignment horizontal="center"/>
    </xf>
    <xf numFmtId="176" fontId="34" fillId="0" borderId="10" xfId="0" applyNumberFormat="1" applyFont="1" applyBorder="1" applyAlignment="1">
      <alignment horizontal="center"/>
    </xf>
    <xf numFmtId="14" fontId="34" fillId="3" borderId="10" xfId="0" applyNumberFormat="1" applyFont="1" applyFill="1" applyBorder="1" applyAlignment="1">
      <alignment horizontal="center"/>
    </xf>
    <xf numFmtId="0" fontId="34" fillId="3" borderId="10" xfId="0" applyFont="1" applyFill="1" applyBorder="1" applyAlignment="1">
      <alignment horizontal="center"/>
    </xf>
    <xf numFmtId="178" fontId="34" fillId="3" borderId="10" xfId="0" applyNumberFormat="1" applyFont="1" applyFill="1" applyBorder="1" applyAlignment="1">
      <alignment horizontal="center"/>
    </xf>
    <xf numFmtId="0" fontId="34" fillId="3" borderId="85" xfId="0" applyFont="1" applyFill="1" applyBorder="1" applyAlignment="1">
      <alignment horizontal="center"/>
    </xf>
    <xf numFmtId="178" fontId="35" fillId="3" borderId="122" xfId="0" applyNumberFormat="1" applyFont="1" applyFill="1" applyBorder="1" applyAlignment="1">
      <alignment horizontal="right"/>
    </xf>
    <xf numFmtId="178" fontId="122" fillId="3" borderId="10" xfId="0" applyNumberFormat="1" applyFont="1" applyFill="1" applyBorder="1" applyAlignment="1">
      <alignment horizontal="right"/>
    </xf>
    <xf numFmtId="10" fontId="1" fillId="3" borderId="10" xfId="0" applyNumberFormat="1" applyFont="1" applyFill="1" applyBorder="1"/>
    <xf numFmtId="178" fontId="117" fillId="3" borderId="55" xfId="0" applyNumberFormat="1" applyFont="1" applyFill="1" applyBorder="1" applyAlignment="1">
      <alignment horizontal="right"/>
    </xf>
    <xf numFmtId="178" fontId="121" fillId="0" borderId="55" xfId="0" applyNumberFormat="1" applyFont="1" applyBorder="1" applyAlignment="1">
      <alignment horizontal="right"/>
    </xf>
    <xf numFmtId="176" fontId="34" fillId="22" borderId="0" xfId="0" applyNumberFormat="1" applyFont="1" applyFill="1" applyAlignment="1">
      <alignment horizontal="center"/>
    </xf>
    <xf numFmtId="178" fontId="34" fillId="22" borderId="0" xfId="0" applyNumberFormat="1" applyFont="1" applyFill="1" applyAlignment="1">
      <alignment horizontal="center"/>
    </xf>
    <xf numFmtId="0" fontId="116" fillId="22" borderId="0" xfId="0" applyFont="1" applyFill="1" applyAlignment="1">
      <alignment horizontal="center"/>
    </xf>
    <xf numFmtId="0" fontId="34" fillId="22" borderId="74" xfId="0" applyFont="1" applyFill="1" applyBorder="1" applyAlignment="1">
      <alignment horizontal="center"/>
    </xf>
    <xf numFmtId="178" fontId="20" fillId="22" borderId="55" xfId="0" applyNumberFormat="1" applyFont="1" applyFill="1" applyBorder="1" applyAlignment="1">
      <alignment horizontal="right"/>
    </xf>
    <xf numFmtId="178" fontId="62" fillId="22" borderId="0" xfId="0" applyNumberFormat="1" applyFont="1" applyFill="1" applyAlignment="1">
      <alignment horizontal="right"/>
    </xf>
    <xf numFmtId="178" fontId="62" fillId="22" borderId="0" xfId="0" applyNumberFormat="1" applyFont="1" applyFill="1"/>
    <xf numFmtId="178" fontId="122" fillId="22" borderId="0" xfId="0" applyNumberFormat="1" applyFont="1" applyFill="1" applyAlignment="1">
      <alignment horizontal="right"/>
    </xf>
    <xf numFmtId="178" fontId="1" fillId="22" borderId="0" xfId="0" applyNumberFormat="1" applyFont="1" applyFill="1"/>
    <xf numFmtId="178" fontId="8" fillId="22" borderId="0" xfId="0" applyNumberFormat="1" applyFont="1" applyFill="1"/>
    <xf numFmtId="10" fontId="1" fillId="22" borderId="0" xfId="0" applyNumberFormat="1" applyFont="1" applyFill="1"/>
    <xf numFmtId="176" fontId="34" fillId="3" borderId="0" xfId="0" applyNumberFormat="1" applyFont="1" applyFill="1" applyAlignment="1">
      <alignment horizontal="center"/>
    </xf>
    <xf numFmtId="178" fontId="9" fillId="3" borderId="55" xfId="0" applyNumberFormat="1" applyFont="1" applyFill="1" applyBorder="1" applyAlignment="1">
      <alignment horizontal="right"/>
    </xf>
    <xf numFmtId="178" fontId="9" fillId="22" borderId="55" xfId="0" applyNumberFormat="1" applyFont="1" applyFill="1" applyBorder="1" applyAlignment="1">
      <alignment horizontal="right"/>
    </xf>
    <xf numFmtId="0" fontId="62" fillId="22" borderId="0" xfId="0" applyFont="1" applyFill="1" applyAlignment="1">
      <alignment horizontal="center"/>
    </xf>
    <xf numFmtId="14" fontId="34" fillId="22" borderId="0" xfId="0" applyNumberFormat="1" applyFont="1" applyFill="1" applyAlignment="1">
      <alignment horizontal="center"/>
    </xf>
    <xf numFmtId="178" fontId="35" fillId="22" borderId="55" xfId="0" applyNumberFormat="1" applyFont="1" applyFill="1" applyBorder="1" applyAlignment="1">
      <alignment horizontal="right"/>
    </xf>
    <xf numFmtId="0" fontId="8" fillId="22" borderId="0" xfId="0" applyFont="1" applyFill="1"/>
    <xf numFmtId="0" fontId="124" fillId="16" borderId="0" xfId="0" applyFont="1" applyFill="1" applyAlignment="1">
      <alignment horizontal="center" vertical="center"/>
    </xf>
    <xf numFmtId="0" fontId="30" fillId="3" borderId="0" xfId="0" applyFont="1" applyFill="1"/>
    <xf numFmtId="0" fontId="73" fillId="69" borderId="0" xfId="0" applyFont="1" applyFill="1" applyAlignment="1">
      <alignment wrapText="1"/>
    </xf>
    <xf numFmtId="0" fontId="16" fillId="69" borderId="12" xfId="0" applyFont="1" applyFill="1" applyBorder="1" applyAlignment="1">
      <alignment horizontal="center"/>
    </xf>
    <xf numFmtId="0" fontId="32" fillId="3" borderId="19" xfId="0" applyFont="1" applyFill="1" applyBorder="1" applyAlignment="1">
      <alignment horizontal="center"/>
    </xf>
    <xf numFmtId="0" fontId="75" fillId="3" borderId="20" xfId="0" applyFont="1" applyFill="1" applyBorder="1" applyAlignment="1">
      <alignment horizontal="center"/>
    </xf>
    <xf numFmtId="0" fontId="74" fillId="3" borderId="20" xfId="0" applyFont="1" applyFill="1" applyBorder="1" applyAlignment="1">
      <alignment horizontal="center"/>
    </xf>
    <xf numFmtId="0" fontId="1" fillId="3" borderId="21" xfId="0" applyFont="1" applyFill="1" applyBorder="1" applyAlignment="1">
      <alignment horizontal="center"/>
    </xf>
    <xf numFmtId="0" fontId="1" fillId="22" borderId="23" xfId="0" applyFont="1" applyFill="1" applyBorder="1" applyAlignment="1">
      <alignment horizontal="center" vertical="center"/>
    </xf>
    <xf numFmtId="0" fontId="1" fillId="22" borderId="24" xfId="0" applyFont="1" applyFill="1" applyBorder="1" applyAlignment="1">
      <alignment horizontal="center" vertical="center"/>
    </xf>
    <xf numFmtId="0" fontId="34" fillId="37" borderId="34" xfId="0" applyFont="1" applyFill="1" applyBorder="1" applyAlignment="1">
      <alignment horizontal="center"/>
    </xf>
    <xf numFmtId="0" fontId="123" fillId="11" borderId="20" xfId="0" applyFont="1" applyFill="1" applyBorder="1" applyAlignment="1">
      <alignment horizontal="center"/>
    </xf>
    <xf numFmtId="0" fontId="1" fillId="69" borderId="12" xfId="0" applyFont="1" applyFill="1" applyBorder="1" applyAlignment="1">
      <alignment horizontal="center"/>
    </xf>
    <xf numFmtId="0" fontId="1" fillId="69" borderId="50" xfId="0" applyFont="1" applyFill="1" applyBorder="1" applyAlignment="1">
      <alignment horizontal="center"/>
    </xf>
    <xf numFmtId="0" fontId="10" fillId="16" borderId="0" xfId="0" applyFont="1" applyFill="1" applyAlignment="1">
      <alignment horizontal="center"/>
    </xf>
    <xf numFmtId="0" fontId="10" fillId="54" borderId="0" xfId="0" applyFont="1" applyFill="1" applyAlignment="1">
      <alignment horizontal="center"/>
    </xf>
    <xf numFmtId="0" fontId="1" fillId="3" borderId="24" xfId="0" applyFont="1" applyFill="1" applyBorder="1" applyAlignment="1">
      <alignment horizontal="center" vertical="center"/>
    </xf>
    <xf numFmtId="0" fontId="10" fillId="2" borderId="0" xfId="0" applyFont="1" applyFill="1" applyAlignment="1">
      <alignment horizontal="center"/>
    </xf>
    <xf numFmtId="178" fontId="1" fillId="15" borderId="0" xfId="0" applyNumberFormat="1" applyFont="1" applyFill="1" applyAlignment="1">
      <alignment horizontal="center"/>
    </xf>
    <xf numFmtId="3" fontId="1" fillId="0" borderId="31" xfId="0" applyNumberFormat="1" applyFont="1" applyBorder="1" applyAlignment="1">
      <alignment horizontal="center"/>
    </xf>
    <xf numFmtId="0" fontId="35" fillId="0" borderId="0" xfId="0" applyFont="1" applyAlignment="1">
      <alignment horizontal="right"/>
    </xf>
    <xf numFmtId="0" fontId="1" fillId="0" borderId="0" xfId="0" applyFont="1" applyAlignment="1">
      <alignment horizontal="left"/>
    </xf>
    <xf numFmtId="0" fontId="1" fillId="0" borderId="55" xfId="0" applyFont="1" applyBorder="1"/>
    <xf numFmtId="0" fontId="1" fillId="0" borderId="31" xfId="0" applyFont="1" applyBorder="1" applyAlignment="1">
      <alignment horizontal="center" vertical="center"/>
    </xf>
    <xf numFmtId="178" fontId="1" fillId="0" borderId="31" xfId="0" applyNumberFormat="1" applyFont="1" applyBorder="1" applyAlignment="1">
      <alignment horizontal="center" vertical="center"/>
    </xf>
    <xf numFmtId="0" fontId="35" fillId="0" borderId="31" xfId="0" applyFont="1" applyBorder="1" applyAlignment="1">
      <alignment horizontal="center" vertical="center"/>
    </xf>
    <xf numFmtId="0" fontId="1" fillId="0" borderId="124" xfId="0" applyFont="1" applyBorder="1" applyAlignment="1">
      <alignment horizontal="center" vertical="center"/>
    </xf>
    <xf numFmtId="178" fontId="1" fillId="0" borderId="3" xfId="0" applyNumberFormat="1" applyFont="1" applyBorder="1" applyAlignment="1">
      <alignment horizontal="center" vertical="center"/>
    </xf>
    <xf numFmtId="0" fontId="1" fillId="0" borderId="92" xfId="0" applyFont="1" applyBorder="1" applyAlignment="1">
      <alignment horizontal="center" vertical="center"/>
    </xf>
    <xf numFmtId="0" fontId="1" fillId="0" borderId="86" xfId="0" applyFont="1" applyBorder="1" applyAlignment="1">
      <alignment horizontal="center" vertical="center"/>
    </xf>
    <xf numFmtId="176" fontId="34" fillId="0" borderId="119" xfId="0" applyNumberFormat="1" applyFont="1" applyBorder="1" applyAlignment="1">
      <alignment horizontal="center"/>
    </xf>
    <xf numFmtId="178" fontId="34" fillId="0" borderId="119" xfId="0" applyNumberFormat="1" applyFont="1" applyBorder="1" applyAlignment="1">
      <alignment horizontal="center"/>
    </xf>
    <xf numFmtId="0" fontId="116" fillId="0" borderId="31" xfId="0" applyFont="1" applyBorder="1"/>
    <xf numFmtId="176" fontId="34" fillId="0" borderId="111" xfId="0" applyNumberFormat="1" applyFont="1" applyBorder="1" applyAlignment="1">
      <alignment horizontal="center"/>
    </xf>
    <xf numFmtId="176" fontId="1" fillId="0" borderId="0" xfId="0" applyNumberFormat="1" applyFont="1"/>
    <xf numFmtId="176" fontId="1" fillId="0" borderId="10" xfId="0" applyNumberFormat="1" applyFont="1" applyBorder="1"/>
    <xf numFmtId="1" fontId="8" fillId="0" borderId="0" xfId="0" applyNumberFormat="1" applyFont="1"/>
    <xf numFmtId="176" fontId="34" fillId="0" borderId="115" xfId="0" applyNumberFormat="1" applyFont="1" applyBorder="1" applyAlignment="1">
      <alignment horizontal="center"/>
    </xf>
    <xf numFmtId="0" fontId="116" fillId="0" borderId="3" xfId="0" applyFont="1" applyBorder="1"/>
    <xf numFmtId="0" fontId="8" fillId="0" borderId="120" xfId="0" applyFont="1" applyBorder="1"/>
    <xf numFmtId="1" fontId="34" fillId="0" borderId="0" xfId="0" applyNumberFormat="1" applyFont="1" applyAlignment="1">
      <alignment horizontal="center"/>
    </xf>
    <xf numFmtId="0" fontId="34" fillId="0" borderId="0" xfId="0" applyFont="1" applyAlignment="1">
      <alignment horizontal="right"/>
    </xf>
    <xf numFmtId="178" fontId="34" fillId="0" borderId="0" xfId="0" applyNumberFormat="1" applyFont="1" applyAlignment="1">
      <alignment horizontal="right"/>
    </xf>
    <xf numFmtId="178" fontId="8" fillId="0" borderId="119" xfId="0" applyNumberFormat="1" applyFont="1" applyBorder="1"/>
    <xf numFmtId="176" fontId="34" fillId="61" borderId="115" xfId="0" applyNumberFormat="1" applyFont="1" applyFill="1" applyBorder="1" applyAlignment="1">
      <alignment horizontal="center"/>
    </xf>
    <xf numFmtId="0" fontId="34" fillId="61" borderId="115" xfId="0" applyFont="1" applyFill="1" applyBorder="1" applyAlignment="1">
      <alignment horizontal="center"/>
    </xf>
    <xf numFmtId="178" fontId="34" fillId="61" borderId="115" xfId="0" applyNumberFormat="1" applyFont="1" applyFill="1" applyBorder="1" applyAlignment="1">
      <alignment horizontal="center"/>
    </xf>
    <xf numFmtId="0" fontId="120" fillId="61" borderId="3" xfId="0" applyFont="1" applyFill="1" applyBorder="1"/>
    <xf numFmtId="1" fontId="104" fillId="61" borderId="10" xfId="0" applyNumberFormat="1" applyFont="1" applyFill="1" applyBorder="1"/>
    <xf numFmtId="0" fontId="34" fillId="61" borderId="10" xfId="0" applyFont="1" applyFill="1" applyBorder="1" applyAlignment="1">
      <alignment horizontal="right"/>
    </xf>
    <xf numFmtId="178" fontId="34" fillId="61" borderId="10" xfId="0" applyNumberFormat="1" applyFont="1" applyFill="1" applyBorder="1" applyAlignment="1">
      <alignment horizontal="right"/>
    </xf>
    <xf numFmtId="178" fontId="1" fillId="61" borderId="10" xfId="0" applyNumberFormat="1" applyFont="1" applyFill="1" applyBorder="1"/>
    <xf numFmtId="178" fontId="104" fillId="61" borderId="10" xfId="0" applyNumberFormat="1" applyFont="1" applyFill="1" applyBorder="1"/>
    <xf numFmtId="10" fontId="1" fillId="61" borderId="10" xfId="0" applyNumberFormat="1" applyFont="1" applyFill="1" applyBorder="1"/>
    <xf numFmtId="0" fontId="1" fillId="61" borderId="10" xfId="0" applyFont="1" applyFill="1" applyBorder="1"/>
    <xf numFmtId="0" fontId="119" fillId="3" borderId="0" xfId="0" applyFont="1" applyFill="1"/>
    <xf numFmtId="0" fontId="104" fillId="61" borderId="10" xfId="0" applyFont="1" applyFill="1" applyBorder="1"/>
    <xf numFmtId="176" fontId="39" fillId="0" borderId="111" xfId="0" applyNumberFormat="1" applyFont="1" applyBorder="1" applyAlignment="1">
      <alignment horizontal="center"/>
    </xf>
    <xf numFmtId="0" fontId="39" fillId="0" borderId="111" xfId="0" applyFont="1" applyBorder="1" applyAlignment="1">
      <alignment horizontal="center"/>
    </xf>
    <xf numFmtId="178" fontId="39" fillId="0" borderId="111" xfId="0" applyNumberFormat="1" applyFont="1" applyBorder="1" applyAlignment="1">
      <alignment horizontal="center"/>
    </xf>
    <xf numFmtId="0" fontId="125" fillId="0" borderId="31" xfId="0" applyFont="1" applyBorder="1"/>
    <xf numFmtId="0" fontId="101" fillId="0" borderId="0" xfId="0" applyFont="1"/>
    <xf numFmtId="178" fontId="24" fillId="0" borderId="0" xfId="0" applyNumberFormat="1" applyFont="1"/>
    <xf numFmtId="178" fontId="101" fillId="0" borderId="0" xfId="0" applyNumberFormat="1" applyFont="1"/>
    <xf numFmtId="178" fontId="24" fillId="15" borderId="0" xfId="0" applyNumberFormat="1" applyFont="1" applyFill="1"/>
    <xf numFmtId="10" fontId="24" fillId="15" borderId="0" xfId="0" applyNumberFormat="1" applyFont="1" applyFill="1"/>
    <xf numFmtId="176" fontId="39" fillId="61" borderId="111" xfId="0" applyNumberFormat="1" applyFont="1" applyFill="1" applyBorder="1" applyAlignment="1">
      <alignment horizontal="center"/>
    </xf>
    <xf numFmtId="0" fontId="39" fillId="61" borderId="111" xfId="0" applyFont="1" applyFill="1" applyBorder="1" applyAlignment="1">
      <alignment horizontal="center"/>
    </xf>
    <xf numFmtId="178" fontId="39" fillId="61" borderId="111" xfId="0" applyNumberFormat="1" applyFont="1" applyFill="1" applyBorder="1" applyAlignment="1">
      <alignment horizontal="center"/>
    </xf>
    <xf numFmtId="0" fontId="125" fillId="61" borderId="31" xfId="0" applyFont="1" applyFill="1" applyBorder="1"/>
    <xf numFmtId="0" fontId="101" fillId="61" borderId="0" xfId="0" applyFont="1" applyFill="1"/>
    <xf numFmtId="0" fontId="24" fillId="61" borderId="0" xfId="0" applyFont="1" applyFill="1"/>
    <xf numFmtId="178" fontId="24" fillId="61" borderId="0" xfId="0" applyNumberFormat="1" applyFont="1" applyFill="1"/>
    <xf numFmtId="178" fontId="101" fillId="61" borderId="0" xfId="0" applyNumberFormat="1" applyFont="1" applyFill="1"/>
    <xf numFmtId="10" fontId="24" fillId="61" borderId="0" xfId="0" applyNumberFormat="1" applyFont="1" applyFill="1"/>
    <xf numFmtId="0" fontId="24" fillId="61" borderId="10" xfId="0" applyFont="1" applyFill="1" applyBorder="1"/>
    <xf numFmtId="176" fontId="39" fillId="61" borderId="115" xfId="0" applyNumberFormat="1" applyFont="1" applyFill="1" applyBorder="1" applyAlignment="1">
      <alignment horizontal="center"/>
    </xf>
    <xf numFmtId="0" fontId="39" fillId="61" borderId="115" xfId="0" applyFont="1" applyFill="1" applyBorder="1" applyAlignment="1">
      <alignment horizontal="center"/>
    </xf>
    <xf numFmtId="178" fontId="39" fillId="61" borderId="115" xfId="0" applyNumberFormat="1" applyFont="1" applyFill="1" applyBorder="1" applyAlignment="1">
      <alignment horizontal="center"/>
    </xf>
    <xf numFmtId="0" fontId="125" fillId="61" borderId="3" xfId="0" applyFont="1" applyFill="1" applyBorder="1"/>
    <xf numFmtId="178" fontId="24" fillId="61" borderId="10" xfId="0" applyNumberFormat="1" applyFont="1" applyFill="1" applyBorder="1"/>
    <xf numFmtId="178" fontId="101" fillId="61" borderId="10" xfId="0" applyNumberFormat="1" applyFont="1" applyFill="1" applyBorder="1"/>
    <xf numFmtId="10" fontId="24" fillId="61" borderId="10" xfId="0" applyNumberFormat="1" applyFont="1" applyFill="1" applyBorder="1"/>
    <xf numFmtId="14" fontId="34" fillId="0" borderId="111" xfId="0" applyNumberFormat="1" applyFont="1" applyBorder="1" applyAlignment="1">
      <alignment horizontal="center"/>
    </xf>
    <xf numFmtId="14" fontId="34" fillId="0" borderId="115" xfId="0" applyNumberFormat="1" applyFont="1" applyBorder="1" applyAlignment="1">
      <alignment horizontal="center"/>
    </xf>
    <xf numFmtId="0" fontId="24" fillId="2" borderId="0" xfId="0" applyFont="1" applyFill="1" applyAlignment="1">
      <alignment horizontal="center"/>
    </xf>
    <xf numFmtId="0" fontId="43" fillId="0" borderId="0" xfId="0" applyFont="1" applyAlignment="1">
      <alignment horizontal="center"/>
    </xf>
    <xf numFmtId="0" fontId="27" fillId="59" borderId="0" xfId="0" applyFont="1" applyFill="1" applyAlignment="1">
      <alignment horizontal="center" vertical="center"/>
    </xf>
    <xf numFmtId="0" fontId="23" fillId="59" borderId="0" xfId="0" applyFont="1" applyFill="1" applyAlignment="1">
      <alignment horizontal="center" vertical="center"/>
    </xf>
    <xf numFmtId="0" fontId="72" fillId="59" borderId="0" xfId="0" applyFont="1" applyFill="1" applyAlignment="1">
      <alignment horizontal="center" vertical="center"/>
    </xf>
    <xf numFmtId="0" fontId="27" fillId="26" borderId="0" xfId="0" applyFont="1" applyFill="1" applyAlignment="1">
      <alignment horizontal="center" vertical="center"/>
    </xf>
    <xf numFmtId="178" fontId="23" fillId="59" borderId="0" xfId="0" applyNumberFormat="1" applyFont="1" applyFill="1" applyAlignment="1">
      <alignment horizontal="center" vertical="center"/>
    </xf>
    <xf numFmtId="178" fontId="1" fillId="4" borderId="0" xfId="0" applyNumberFormat="1" applyFont="1" applyFill="1" applyAlignment="1">
      <alignment horizontal="center"/>
    </xf>
    <xf numFmtId="0" fontId="25" fillId="0" borderId="0" xfId="0" applyFont="1"/>
    <xf numFmtId="0" fontId="16" fillId="15" borderId="35" xfId="0" applyFont="1" applyFill="1" applyBorder="1" applyAlignment="1">
      <alignment horizontal="center"/>
    </xf>
    <xf numFmtId="0" fontId="126" fillId="15" borderId="12" xfId="0" applyFont="1" applyFill="1" applyBorder="1" applyAlignment="1">
      <alignment horizontal="center"/>
    </xf>
    <xf numFmtId="178" fontId="1" fillId="15" borderId="12" xfId="0" applyNumberFormat="1" applyFont="1" applyFill="1" applyBorder="1" applyAlignment="1">
      <alignment horizontal="center"/>
    </xf>
    <xf numFmtId="0" fontId="16" fillId="15" borderId="15" xfId="0" applyFont="1" applyFill="1" applyBorder="1" applyAlignment="1">
      <alignment horizontal="center"/>
    </xf>
    <xf numFmtId="0" fontId="16" fillId="15" borderId="45" xfId="0" applyFont="1" applyFill="1" applyBorder="1" applyAlignment="1">
      <alignment horizontal="center"/>
    </xf>
    <xf numFmtId="178" fontId="25" fillId="15" borderId="15" xfId="0" applyNumberFormat="1" applyFont="1" applyFill="1" applyBorder="1" applyAlignment="1">
      <alignment horizontal="center"/>
    </xf>
    <xf numFmtId="0" fontId="16" fillId="15" borderId="47" xfId="0" applyFont="1" applyFill="1" applyBorder="1" applyAlignment="1">
      <alignment horizontal="center"/>
    </xf>
    <xf numFmtId="178" fontId="1" fillId="15" borderId="15" xfId="0" applyNumberFormat="1" applyFont="1" applyFill="1" applyBorder="1" applyAlignment="1">
      <alignment horizontal="center"/>
    </xf>
    <xf numFmtId="178" fontId="32" fillId="15" borderId="19" xfId="0" applyNumberFormat="1" applyFont="1" applyFill="1" applyBorder="1" applyAlignment="1">
      <alignment horizontal="center"/>
    </xf>
    <xf numFmtId="178" fontId="32" fillId="15" borderId="20" xfId="0" applyNumberFormat="1" applyFont="1" applyFill="1" applyBorder="1" applyAlignment="1">
      <alignment horizontal="center"/>
    </xf>
    <xf numFmtId="178" fontId="1" fillId="15" borderId="22" xfId="0" applyNumberFormat="1" applyFont="1" applyFill="1" applyBorder="1" applyAlignment="1">
      <alignment horizontal="center"/>
    </xf>
    <xf numFmtId="178" fontId="1" fillId="0" borderId="20" xfId="0" applyNumberFormat="1" applyFont="1" applyBorder="1" applyAlignment="1">
      <alignment horizontal="center"/>
    </xf>
    <xf numFmtId="0" fontId="34" fillId="3" borderId="61" xfId="0" applyFont="1" applyFill="1" applyBorder="1" applyAlignment="1">
      <alignment horizontal="center"/>
    </xf>
    <xf numFmtId="178" fontId="34" fillId="3" borderId="11" xfId="0" applyNumberFormat="1" applyFont="1" applyFill="1" applyBorder="1" applyAlignment="1">
      <alignment horizontal="center"/>
    </xf>
    <xf numFmtId="178" fontId="1" fillId="8" borderId="20" xfId="0" applyNumberFormat="1" applyFont="1" applyFill="1" applyBorder="1" applyAlignment="1">
      <alignment horizontal="center"/>
    </xf>
    <xf numFmtId="0" fontId="34" fillId="9" borderId="61" xfId="0" applyFont="1" applyFill="1" applyBorder="1" applyAlignment="1">
      <alignment horizontal="center"/>
    </xf>
    <xf numFmtId="178" fontId="1" fillId="0" borderId="11" xfId="0" applyNumberFormat="1" applyFont="1" applyBorder="1" applyAlignment="1">
      <alignment horizontal="center"/>
    </xf>
    <xf numFmtId="0" fontId="1" fillId="6" borderId="20" xfId="0" applyFont="1" applyFill="1" applyBorder="1" applyAlignment="1">
      <alignment horizontal="center" vertical="center"/>
    </xf>
    <xf numFmtId="0" fontId="1" fillId="6" borderId="0" xfId="0" applyFont="1" applyFill="1" applyAlignment="1">
      <alignment horizontal="center" vertical="center"/>
    </xf>
    <xf numFmtId="178" fontId="1" fillId="0" borderId="22" xfId="0" applyNumberFormat="1" applyFont="1" applyBorder="1" applyAlignment="1">
      <alignment horizontal="center"/>
    </xf>
    <xf numFmtId="178" fontId="1" fillId="0" borderId="50" xfId="0" applyNumberFormat="1" applyFont="1" applyBorder="1" applyAlignment="1">
      <alignment horizontal="center"/>
    </xf>
    <xf numFmtId="178" fontId="1" fillId="0" borderId="30" xfId="0" applyNumberFormat="1" applyFont="1" applyBorder="1" applyAlignment="1">
      <alignment horizontal="center"/>
    </xf>
    <xf numFmtId="178" fontId="1" fillId="0" borderId="29" xfId="0" applyNumberFormat="1" applyFont="1" applyBorder="1" applyAlignment="1">
      <alignment horizontal="center"/>
    </xf>
    <xf numFmtId="178" fontId="1" fillId="0" borderId="51" xfId="0" applyNumberFormat="1" applyFont="1" applyBorder="1" applyAlignment="1">
      <alignment horizontal="center"/>
    </xf>
    <xf numFmtId="0" fontId="1" fillId="2" borderId="51" xfId="0" applyFont="1" applyFill="1" applyBorder="1" applyAlignment="1">
      <alignment horizontal="center"/>
    </xf>
    <xf numFmtId="0" fontId="1" fillId="39" borderId="20" xfId="0" applyFont="1" applyFill="1" applyBorder="1" applyAlignment="1">
      <alignment horizontal="center"/>
    </xf>
    <xf numFmtId="0" fontId="1" fillId="55" borderId="50" xfId="0" applyFont="1" applyFill="1" applyBorder="1" applyAlignment="1">
      <alignment horizontal="center"/>
    </xf>
    <xf numFmtId="178" fontId="1" fillId="55" borderId="50" xfId="0" applyNumberFormat="1" applyFont="1" applyFill="1" applyBorder="1" applyAlignment="1">
      <alignment horizontal="center"/>
    </xf>
    <xf numFmtId="0" fontId="1" fillId="72" borderId="29" xfId="0" applyFont="1" applyFill="1" applyBorder="1" applyAlignment="1">
      <alignment horizontal="center"/>
    </xf>
    <xf numFmtId="178" fontId="1" fillId="72" borderId="29" xfId="0" applyNumberFormat="1" applyFont="1" applyFill="1" applyBorder="1" applyAlignment="1">
      <alignment horizontal="center"/>
    </xf>
    <xf numFmtId="0" fontId="1" fillId="9" borderId="6" xfId="0" applyFont="1" applyFill="1" applyBorder="1" applyAlignment="1">
      <alignment horizontal="center"/>
    </xf>
    <xf numFmtId="0" fontId="1" fillId="43" borderId="29" xfId="0" applyFont="1" applyFill="1" applyBorder="1" applyAlignment="1">
      <alignment horizontal="center"/>
    </xf>
    <xf numFmtId="0" fontId="1" fillId="55" borderId="29" xfId="0" applyFont="1" applyFill="1" applyBorder="1" applyAlignment="1">
      <alignment horizontal="center"/>
    </xf>
    <xf numFmtId="178" fontId="1" fillId="2" borderId="29" xfId="0" applyNumberFormat="1" applyFont="1" applyFill="1" applyBorder="1" applyAlignment="1">
      <alignment horizontal="center"/>
    </xf>
    <xf numFmtId="0" fontId="10" fillId="73" borderId="0" xfId="0" applyFont="1" applyFill="1" applyAlignment="1">
      <alignment horizontal="center"/>
    </xf>
    <xf numFmtId="0" fontId="127" fillId="15" borderId="0" xfId="0" applyFont="1" applyFill="1" applyAlignment="1">
      <alignment horizontal="center"/>
    </xf>
    <xf numFmtId="0" fontId="24" fillId="15" borderId="45" xfId="0" applyFont="1" applyFill="1" applyBorder="1" applyAlignment="1">
      <alignment horizontal="center"/>
    </xf>
    <xf numFmtId="0" fontId="74" fillId="46" borderId="20" xfId="0" applyFont="1" applyFill="1" applyBorder="1" applyAlignment="1">
      <alignment horizontal="center"/>
    </xf>
    <xf numFmtId="0" fontId="75" fillId="46" borderId="20" xfId="0" applyFont="1" applyFill="1" applyBorder="1" applyAlignment="1">
      <alignment horizontal="center"/>
    </xf>
    <xf numFmtId="0" fontId="24" fillId="8" borderId="20" xfId="0" applyFont="1" applyFill="1" applyBorder="1" applyAlignment="1">
      <alignment horizontal="center"/>
    </xf>
    <xf numFmtId="0" fontId="1" fillId="15" borderId="49" xfId="0" applyFont="1" applyFill="1" applyBorder="1" applyAlignment="1">
      <alignment horizontal="center"/>
    </xf>
    <xf numFmtId="0" fontId="1" fillId="15" borderId="51" xfId="0" applyFont="1" applyFill="1" applyBorder="1" applyAlignment="1">
      <alignment horizontal="center"/>
    </xf>
    <xf numFmtId="0" fontId="1" fillId="15" borderId="29" xfId="0" applyFont="1" applyFill="1" applyBorder="1" applyAlignment="1">
      <alignment horizontal="center"/>
    </xf>
    <xf numFmtId="0" fontId="1" fillId="45" borderId="51" xfId="0" applyFont="1" applyFill="1" applyBorder="1" applyAlignment="1">
      <alignment horizontal="center"/>
    </xf>
    <xf numFmtId="0" fontId="1" fillId="74" borderId="29" xfId="0" applyFont="1" applyFill="1" applyBorder="1" applyAlignment="1">
      <alignment horizontal="center"/>
    </xf>
    <xf numFmtId="0" fontId="1" fillId="31" borderId="51" xfId="0" applyFont="1" applyFill="1" applyBorder="1" applyAlignment="1">
      <alignment horizontal="center"/>
    </xf>
    <xf numFmtId="0" fontId="1" fillId="15" borderId="50" xfId="0" applyFont="1" applyFill="1" applyBorder="1" applyAlignment="1">
      <alignment horizontal="center"/>
    </xf>
    <xf numFmtId="0" fontId="1" fillId="74" borderId="50" xfId="0" applyFont="1" applyFill="1" applyBorder="1" applyAlignment="1">
      <alignment horizontal="center"/>
    </xf>
    <xf numFmtId="0" fontId="1" fillId="15" borderId="63" xfId="0" applyFont="1" applyFill="1" applyBorder="1" applyAlignment="1">
      <alignment horizontal="center"/>
    </xf>
    <xf numFmtId="0" fontId="1" fillId="31" borderId="29" xfId="0" applyFont="1" applyFill="1" applyBorder="1" applyAlignment="1">
      <alignment horizontal="center"/>
    </xf>
    <xf numFmtId="0" fontId="23" fillId="0" borderId="0" xfId="0" applyFont="1"/>
    <xf numFmtId="0" fontId="1" fillId="17" borderId="0" xfId="0" applyFont="1" applyFill="1"/>
    <xf numFmtId="178" fontId="1" fillId="3" borderId="31" xfId="0" applyNumberFormat="1" applyFont="1" applyFill="1" applyBorder="1" applyAlignment="1">
      <alignment horizontal="center" vertical="center"/>
    </xf>
    <xf numFmtId="0" fontId="1" fillId="17" borderId="0" xfId="0" applyFont="1" applyFill="1" applyAlignment="1">
      <alignment horizontal="center" vertical="center"/>
    </xf>
    <xf numFmtId="0" fontId="1" fillId="2" borderId="0" xfId="0" applyFont="1" applyFill="1" applyAlignment="1">
      <alignment vertical="center"/>
    </xf>
    <xf numFmtId="0" fontId="40" fillId="0" borderId="119" xfId="0" applyFont="1" applyBorder="1" applyAlignment="1">
      <alignment horizontal="center"/>
    </xf>
    <xf numFmtId="0" fontId="1" fillId="15" borderId="31" xfId="0" applyFont="1" applyFill="1" applyBorder="1"/>
    <xf numFmtId="176" fontId="34" fillId="3" borderId="111" xfId="0" applyNumberFormat="1" applyFont="1" applyFill="1" applyBorder="1" applyAlignment="1">
      <alignment horizontal="center"/>
    </xf>
    <xf numFmtId="0" fontId="40" fillId="3" borderId="111" xfId="0" applyFont="1" applyFill="1" applyBorder="1" applyAlignment="1">
      <alignment horizontal="center"/>
    </xf>
    <xf numFmtId="0" fontId="116" fillId="3" borderId="31" xfId="0" applyFont="1" applyFill="1" applyBorder="1"/>
    <xf numFmtId="0" fontId="40" fillId="0" borderId="111" xfId="0" applyFont="1" applyBorder="1" applyAlignment="1">
      <alignment horizontal="center"/>
    </xf>
    <xf numFmtId="0" fontId="116" fillId="15" borderId="31" xfId="0" applyFont="1" applyFill="1" applyBorder="1"/>
    <xf numFmtId="0" fontId="1" fillId="15" borderId="10" xfId="0" applyFont="1" applyFill="1" applyBorder="1"/>
    <xf numFmtId="0" fontId="40" fillId="0" borderId="115" xfId="0" applyFont="1" applyBorder="1" applyAlignment="1">
      <alignment horizontal="center"/>
    </xf>
    <xf numFmtId="0" fontId="34" fillId="73" borderId="111" xfId="0" applyFont="1" applyFill="1" applyBorder="1" applyAlignment="1">
      <alignment horizontal="center"/>
    </xf>
    <xf numFmtId="176" fontId="1" fillId="15" borderId="0" xfId="0" applyNumberFormat="1" applyFont="1" applyFill="1"/>
    <xf numFmtId="0" fontId="8" fillId="3" borderId="119" xfId="0" applyFont="1" applyFill="1" applyBorder="1"/>
    <xf numFmtId="176" fontId="34" fillId="0" borderId="125" xfId="0" applyNumberFormat="1" applyFont="1" applyBorder="1" applyAlignment="1">
      <alignment horizontal="center"/>
    </xf>
    <xf numFmtId="0" fontId="34" fillId="0" borderId="125" xfId="0" applyFont="1" applyBorder="1" applyAlignment="1">
      <alignment horizontal="center"/>
    </xf>
    <xf numFmtId="0" fontId="40" fillId="0" borderId="125" xfId="0" applyFont="1" applyBorder="1" applyAlignment="1">
      <alignment horizontal="center"/>
    </xf>
    <xf numFmtId="178" fontId="34" fillId="0" borderId="125" xfId="0" applyNumberFormat="1" applyFont="1" applyBorder="1" applyAlignment="1">
      <alignment horizontal="center"/>
    </xf>
    <xf numFmtId="0" fontId="116" fillId="0" borderId="0" xfId="0" applyFont="1"/>
    <xf numFmtId="0" fontId="116" fillId="0" borderId="10" xfId="0" applyFont="1" applyBorder="1"/>
    <xf numFmtId="0" fontId="1" fillId="17" borderId="10" xfId="0" applyFont="1" applyFill="1" applyBorder="1"/>
    <xf numFmtId="178" fontId="8" fillId="0" borderId="120" xfId="0" applyNumberFormat="1" applyFont="1" applyBorder="1"/>
    <xf numFmtId="1" fontId="8" fillId="0" borderId="119" xfId="0" applyNumberFormat="1" applyFont="1" applyBorder="1"/>
    <xf numFmtId="178" fontId="8" fillId="0" borderId="111" xfId="0" applyNumberFormat="1" applyFont="1" applyBorder="1"/>
    <xf numFmtId="1" fontId="119" fillId="3" borderId="0" xfId="0" applyNumberFormat="1" applyFont="1" applyFill="1"/>
    <xf numFmtId="1" fontId="34" fillId="0" borderId="119" xfId="0" applyNumberFormat="1" applyFont="1" applyBorder="1" applyAlignment="1">
      <alignment horizontal="center"/>
    </xf>
    <xf numFmtId="0" fontId="1" fillId="0" borderId="111" xfId="0" applyFont="1" applyBorder="1"/>
    <xf numFmtId="0" fontId="23" fillId="0" borderId="111" xfId="0" applyFont="1" applyBorder="1"/>
    <xf numFmtId="0" fontId="1" fillId="0" borderId="111" xfId="0" applyFont="1" applyBorder="1" applyAlignment="1">
      <alignment horizontal="center"/>
    </xf>
    <xf numFmtId="178" fontId="1" fillId="0" borderId="111" xfId="0" applyNumberFormat="1" applyFont="1" applyBorder="1"/>
    <xf numFmtId="0" fontId="35" fillId="0" borderId="31" xfId="0" applyFont="1" applyBorder="1"/>
    <xf numFmtId="176" fontId="34" fillId="11" borderId="111" xfId="0" applyNumberFormat="1" applyFont="1" applyFill="1" applyBorder="1" applyAlignment="1">
      <alignment horizontal="center"/>
    </xf>
    <xf numFmtId="0" fontId="34" fillId="11" borderId="111" xfId="0" applyFont="1" applyFill="1" applyBorder="1" applyAlignment="1">
      <alignment horizontal="center"/>
    </xf>
    <xf numFmtId="0" fontId="40" fillId="11" borderId="111" xfId="0" applyFont="1" applyFill="1" applyBorder="1" applyAlignment="1">
      <alignment horizontal="center"/>
    </xf>
    <xf numFmtId="178" fontId="34" fillId="11" borderId="111" xfId="0" applyNumberFormat="1" applyFont="1" applyFill="1" applyBorder="1" applyAlignment="1">
      <alignment horizontal="center"/>
    </xf>
    <xf numFmtId="0" fontId="116" fillId="11" borderId="31" xfId="0" applyFont="1" applyFill="1" applyBorder="1"/>
    <xf numFmtId="0" fontId="8" fillId="11" borderId="0" xfId="0" applyFont="1" applyFill="1"/>
    <xf numFmtId="178" fontId="1" fillId="11" borderId="0" xfId="0" applyNumberFormat="1" applyFont="1" applyFill="1"/>
    <xf numFmtId="178" fontId="8" fillId="11" borderId="0" xfId="0" applyNumberFormat="1" applyFont="1" applyFill="1"/>
    <xf numFmtId="10" fontId="1" fillId="11" borderId="0" xfId="0" applyNumberFormat="1" applyFont="1" applyFill="1"/>
    <xf numFmtId="176" fontId="1" fillId="11" borderId="0" xfId="0" applyNumberFormat="1" applyFont="1" applyFill="1"/>
    <xf numFmtId="1" fontId="8" fillId="11" borderId="119" xfId="0" applyNumberFormat="1" applyFont="1" applyFill="1" applyBorder="1"/>
    <xf numFmtId="176" fontId="34" fillId="11" borderId="115" xfId="0" applyNumberFormat="1" applyFont="1" applyFill="1" applyBorder="1" applyAlignment="1">
      <alignment horizontal="center"/>
    </xf>
    <xf numFmtId="0" fontId="34" fillId="11" borderId="115" xfId="0" applyFont="1" applyFill="1" applyBorder="1" applyAlignment="1">
      <alignment horizontal="center"/>
    </xf>
    <xf numFmtId="0" fontId="40" fillId="11" borderId="115" xfId="0" applyFont="1" applyFill="1" applyBorder="1" applyAlignment="1">
      <alignment horizontal="center"/>
    </xf>
    <xf numFmtId="178" fontId="34" fillId="11" borderId="115" xfId="0" applyNumberFormat="1" applyFont="1" applyFill="1" applyBorder="1" applyAlignment="1">
      <alignment horizontal="center"/>
    </xf>
    <xf numFmtId="0" fontId="116" fillId="11" borderId="3" xfId="0" applyFont="1" applyFill="1" applyBorder="1"/>
    <xf numFmtId="0" fontId="8" fillId="11" borderId="10" xfId="0" applyFont="1" applyFill="1" applyBorder="1"/>
    <xf numFmtId="0" fontId="1" fillId="11" borderId="10" xfId="0" applyFont="1" applyFill="1" applyBorder="1"/>
    <xf numFmtId="178" fontId="1" fillId="11" borderId="10" xfId="0" applyNumberFormat="1" applyFont="1" applyFill="1" applyBorder="1"/>
    <xf numFmtId="178" fontId="8" fillId="11" borderId="10" xfId="0" applyNumberFormat="1" applyFont="1" applyFill="1" applyBorder="1"/>
    <xf numFmtId="10" fontId="1" fillId="11" borderId="10" xfId="0" applyNumberFormat="1" applyFont="1" applyFill="1" applyBorder="1"/>
    <xf numFmtId="0" fontId="8" fillId="11" borderId="115" xfId="0" applyFont="1" applyFill="1" applyBorder="1"/>
    <xf numFmtId="0" fontId="34" fillId="11" borderId="0" xfId="0" applyFont="1" applyFill="1" applyAlignment="1">
      <alignment horizontal="center"/>
    </xf>
    <xf numFmtId="0" fontId="40" fillId="11" borderId="0" xfId="0" applyFont="1" applyFill="1" applyAlignment="1">
      <alignment horizontal="center"/>
    </xf>
    <xf numFmtId="178" fontId="34" fillId="11" borderId="0" xfId="0" applyNumberFormat="1" applyFont="1" applyFill="1" applyAlignment="1">
      <alignment horizontal="center"/>
    </xf>
    <xf numFmtId="0" fontId="116" fillId="11" borderId="0" xfId="0" applyFont="1" applyFill="1"/>
    <xf numFmtId="0" fontId="8" fillId="11" borderId="55" xfId="0" applyFont="1" applyFill="1" applyBorder="1"/>
    <xf numFmtId="0" fontId="24" fillId="11" borderId="0" xfId="0" applyFont="1" applyFill="1"/>
    <xf numFmtId="0" fontId="3" fillId="15" borderId="0" xfId="0" applyFont="1" applyFill="1" applyAlignment="1">
      <alignment horizontal="center"/>
    </xf>
    <xf numFmtId="0" fontId="127" fillId="16" borderId="0" xfId="0" applyFont="1" applyFill="1" applyAlignment="1">
      <alignment horizontal="center"/>
    </xf>
    <xf numFmtId="0" fontId="128" fillId="16" borderId="0" xfId="0" applyFont="1" applyFill="1" applyAlignment="1">
      <alignment horizontal="center"/>
    </xf>
    <xf numFmtId="0" fontId="16" fillId="75" borderId="12" xfId="0" applyFont="1" applyFill="1" applyBorder="1" applyAlignment="1">
      <alignment horizontal="center"/>
    </xf>
    <xf numFmtId="0" fontId="16" fillId="65" borderId="12" xfId="0" applyFont="1" applyFill="1" applyBorder="1" applyAlignment="1">
      <alignment horizontal="center"/>
    </xf>
    <xf numFmtId="0" fontId="53" fillId="15" borderId="12" xfId="0" applyFont="1" applyFill="1" applyBorder="1" applyAlignment="1">
      <alignment horizontal="center"/>
    </xf>
    <xf numFmtId="0" fontId="31" fillId="15" borderId="15" xfId="0" applyFont="1" applyFill="1" applyBorder="1" applyAlignment="1">
      <alignment horizontal="center"/>
    </xf>
    <xf numFmtId="0" fontId="94" fillId="15" borderId="12" xfId="0" applyFont="1" applyFill="1" applyBorder="1" applyAlignment="1">
      <alignment horizontal="center"/>
    </xf>
    <xf numFmtId="0" fontId="16" fillId="15" borderId="18" xfId="0" applyFont="1" applyFill="1" applyBorder="1" applyAlignment="1">
      <alignment horizontal="center"/>
    </xf>
    <xf numFmtId="0" fontId="16" fillId="18" borderId="12" xfId="0" applyFont="1" applyFill="1" applyBorder="1" applyAlignment="1">
      <alignment horizontal="center"/>
    </xf>
    <xf numFmtId="0" fontId="16" fillId="46" borderId="12" xfId="0" applyFont="1" applyFill="1" applyBorder="1" applyAlignment="1">
      <alignment horizontal="center"/>
    </xf>
    <xf numFmtId="0" fontId="74" fillId="18" borderId="20" xfId="0" applyFont="1" applyFill="1" applyBorder="1" applyAlignment="1">
      <alignment horizontal="center"/>
    </xf>
    <xf numFmtId="0" fontId="74" fillId="8" borderId="20" xfId="0" applyFont="1" applyFill="1" applyBorder="1" applyAlignment="1">
      <alignment horizontal="center"/>
    </xf>
    <xf numFmtId="0" fontId="24" fillId="15" borderId="20" xfId="0" applyFont="1" applyFill="1" applyBorder="1" applyAlignment="1">
      <alignment horizontal="center"/>
    </xf>
    <xf numFmtId="0" fontId="62" fillId="15" borderId="0" xfId="0" applyFont="1" applyFill="1" applyAlignment="1">
      <alignment horizontal="center"/>
    </xf>
    <xf numFmtId="0" fontId="1" fillId="22" borderId="126" xfId="0" applyFont="1" applyFill="1" applyBorder="1" applyAlignment="1">
      <alignment horizontal="center"/>
    </xf>
    <xf numFmtId="0" fontId="1" fillId="0" borderId="55" xfId="0" applyFont="1" applyBorder="1" applyAlignment="1">
      <alignment horizontal="right"/>
    </xf>
    <xf numFmtId="0" fontId="1" fillId="0" borderId="124" xfId="0" applyFont="1" applyBorder="1" applyAlignment="1">
      <alignment horizontal="right" vertical="center"/>
    </xf>
    <xf numFmtId="180" fontId="34" fillId="0" borderId="119" xfId="0" applyNumberFormat="1" applyFont="1" applyBorder="1" applyAlignment="1">
      <alignment horizontal="center"/>
    </xf>
    <xf numFmtId="0" fontId="8" fillId="0" borderId="55" xfId="0" applyFont="1" applyBorder="1"/>
    <xf numFmtId="176" fontId="16" fillId="15" borderId="0" xfId="0" applyNumberFormat="1" applyFont="1" applyFill="1" applyAlignment="1">
      <alignment horizontal="center"/>
    </xf>
    <xf numFmtId="0" fontId="16" fillId="15" borderId="0" xfId="0" applyFont="1" applyFill="1" applyAlignment="1">
      <alignment horizontal="center"/>
    </xf>
    <xf numFmtId="1" fontId="8" fillId="0" borderId="55" xfId="0" applyNumberFormat="1" applyFont="1" applyBorder="1"/>
    <xf numFmtId="176" fontId="16" fillId="0" borderId="0" xfId="0" applyNumberFormat="1" applyFont="1" applyAlignment="1">
      <alignment horizontal="center"/>
    </xf>
    <xf numFmtId="180" fontId="34" fillId="48" borderId="111" xfId="0" applyNumberFormat="1" applyFont="1" applyFill="1" applyBorder="1" applyAlignment="1">
      <alignment horizontal="center"/>
    </xf>
    <xf numFmtId="0" fontId="34" fillId="48" borderId="111" xfId="0" applyFont="1" applyFill="1" applyBorder="1" applyAlignment="1">
      <alignment horizontal="center"/>
    </xf>
    <xf numFmtId="178" fontId="34" fillId="48" borderId="111" xfId="0" applyNumberFormat="1" applyFont="1" applyFill="1" applyBorder="1" applyAlignment="1">
      <alignment horizontal="center"/>
    </xf>
    <xf numFmtId="0" fontId="116" fillId="48" borderId="31" xfId="0" applyFont="1" applyFill="1" applyBorder="1"/>
    <xf numFmtId="0" fontId="8" fillId="48" borderId="55" xfId="0" applyFont="1" applyFill="1" applyBorder="1"/>
    <xf numFmtId="0" fontId="1" fillId="48" borderId="0" xfId="0" applyFont="1" applyFill="1"/>
    <xf numFmtId="178" fontId="1" fillId="48" borderId="0" xfId="0" applyNumberFormat="1" applyFont="1" applyFill="1"/>
    <xf numFmtId="10" fontId="1" fillId="48" borderId="0" xfId="0" applyNumberFormat="1" applyFont="1" applyFill="1"/>
    <xf numFmtId="176" fontId="16" fillId="48" borderId="0" xfId="0" applyNumberFormat="1" applyFont="1" applyFill="1" applyAlignment="1">
      <alignment horizontal="center"/>
    </xf>
    <xf numFmtId="0" fontId="16" fillId="48" borderId="0" xfId="0" applyFont="1" applyFill="1" applyAlignment="1">
      <alignment horizontal="center"/>
    </xf>
    <xf numFmtId="0" fontId="8" fillId="0" borderId="122" xfId="0" applyFont="1" applyBorder="1"/>
    <xf numFmtId="0" fontId="16" fillId="15" borderId="10" xfId="0" applyFont="1" applyFill="1" applyBorder="1" applyAlignment="1">
      <alignment horizontal="center"/>
    </xf>
    <xf numFmtId="176" fontId="1" fillId="11" borderId="0" xfId="0" applyNumberFormat="1" applyFont="1" applyFill="1" applyAlignment="1">
      <alignment horizontal="center"/>
    </xf>
    <xf numFmtId="0" fontId="1" fillId="11" borderId="0" xfId="0" applyFont="1" applyFill="1" applyAlignment="1">
      <alignment horizontal="center"/>
    </xf>
    <xf numFmtId="0" fontId="24" fillId="15" borderId="0" xfId="0" applyFont="1" applyFill="1"/>
    <xf numFmtId="0" fontId="8" fillId="0" borderId="55" xfId="0" applyFont="1" applyBorder="1" applyAlignment="1">
      <alignment horizontal="right"/>
    </xf>
    <xf numFmtId="0" fontId="34" fillId="0" borderId="55" xfId="0" applyFont="1" applyBorder="1" applyAlignment="1">
      <alignment horizontal="center"/>
    </xf>
    <xf numFmtId="0" fontId="34" fillId="34" borderId="111" xfId="0" applyFont="1" applyFill="1" applyBorder="1" applyAlignment="1">
      <alignment horizontal="center"/>
    </xf>
    <xf numFmtId="1" fontId="8" fillId="3" borderId="55" xfId="0" applyNumberFormat="1" applyFont="1" applyFill="1" applyBorder="1"/>
    <xf numFmtId="0" fontId="8" fillId="3" borderId="55" xfId="0" applyFont="1" applyFill="1" applyBorder="1"/>
    <xf numFmtId="0" fontId="8" fillId="0" borderId="127" xfId="0" applyFont="1" applyBorder="1"/>
    <xf numFmtId="178" fontId="129" fillId="15" borderId="0" xfId="0" applyNumberFormat="1" applyFont="1" applyFill="1"/>
    <xf numFmtId="0" fontId="34" fillId="0" borderId="55" xfId="0" applyFont="1" applyBorder="1" applyAlignment="1">
      <alignment horizontal="right"/>
    </xf>
    <xf numFmtId="178" fontId="129" fillId="0" borderId="0" xfId="0" applyNumberFormat="1" applyFont="1"/>
    <xf numFmtId="1" fontId="8" fillId="48" borderId="55" xfId="0" applyNumberFormat="1" applyFont="1" applyFill="1" applyBorder="1"/>
    <xf numFmtId="178" fontId="129" fillId="48" borderId="0" xfId="0" applyNumberFormat="1" applyFont="1" applyFill="1"/>
    <xf numFmtId="178" fontId="116" fillId="15" borderId="0" xfId="0" applyNumberFormat="1" applyFont="1" applyFill="1"/>
    <xf numFmtId="0" fontId="8" fillId="3" borderId="111" xfId="0" applyFont="1" applyFill="1" applyBorder="1"/>
    <xf numFmtId="178" fontId="116" fillId="3" borderId="0" xfId="0" applyNumberFormat="1" applyFont="1" applyFill="1"/>
    <xf numFmtId="178" fontId="34" fillId="15" borderId="0" xfId="0" applyNumberFormat="1" applyFont="1" applyFill="1" applyAlignment="1">
      <alignment horizontal="center"/>
    </xf>
    <xf numFmtId="178" fontId="34" fillId="0" borderId="111" xfId="0" applyNumberFormat="1" applyFont="1" applyBorder="1" applyAlignment="1">
      <alignment horizontal="right"/>
    </xf>
    <xf numFmtId="1" fontId="34" fillId="3" borderId="55" xfId="0" applyNumberFormat="1" applyFont="1" applyFill="1" applyBorder="1" applyAlignment="1">
      <alignment horizontal="center"/>
    </xf>
    <xf numFmtId="178" fontId="129" fillId="3" borderId="0" xfId="0" applyNumberFormat="1" applyFont="1" applyFill="1"/>
    <xf numFmtId="0" fontId="8" fillId="0" borderId="128" xfId="0" applyFont="1" applyBorder="1"/>
    <xf numFmtId="0" fontId="8" fillId="3" borderId="127" xfId="0" applyFont="1" applyFill="1" applyBorder="1"/>
    <xf numFmtId="178" fontId="8" fillId="0" borderId="55" xfId="0" applyNumberFormat="1" applyFont="1" applyBorder="1"/>
    <xf numFmtId="178" fontId="8" fillId="0" borderId="127" xfId="0" applyNumberFormat="1" applyFont="1" applyBorder="1"/>
    <xf numFmtId="178" fontId="8" fillId="3" borderId="55" xfId="0" applyNumberFormat="1" applyFont="1" applyFill="1" applyBorder="1"/>
    <xf numFmtId="178" fontId="34" fillId="0" borderId="55" xfId="0" applyNumberFormat="1" applyFont="1" applyBorder="1" applyAlignment="1">
      <alignment horizontal="right"/>
    </xf>
    <xf numFmtId="178" fontId="8" fillId="0" borderId="55" xfId="0" applyNumberFormat="1" applyFont="1" applyBorder="1" applyAlignment="1">
      <alignment horizontal="right"/>
    </xf>
    <xf numFmtId="0" fontId="34" fillId="48" borderId="119" xfId="0" applyFont="1" applyFill="1" applyBorder="1" applyAlignment="1">
      <alignment horizontal="center"/>
    </xf>
    <xf numFmtId="180" fontId="34" fillId="67" borderId="111" xfId="0" applyNumberFormat="1" applyFont="1" applyFill="1" applyBorder="1" applyAlignment="1">
      <alignment horizontal="center"/>
    </xf>
    <xf numFmtId="0" fontId="34" fillId="67" borderId="111" xfId="0" applyFont="1" applyFill="1" applyBorder="1" applyAlignment="1">
      <alignment horizontal="center"/>
    </xf>
    <xf numFmtId="178" fontId="34" fillId="67" borderId="111" xfId="0" applyNumberFormat="1" applyFont="1" applyFill="1" applyBorder="1" applyAlignment="1">
      <alignment horizontal="center"/>
    </xf>
    <xf numFmtId="0" fontId="116" fillId="67" borderId="31" xfId="0" applyFont="1" applyFill="1" applyBorder="1"/>
    <xf numFmtId="0" fontId="8" fillId="67" borderId="55" xfId="0" applyFont="1" applyFill="1" applyBorder="1"/>
    <xf numFmtId="0" fontId="1" fillId="67" borderId="0" xfId="0" applyFont="1" applyFill="1"/>
    <xf numFmtId="178" fontId="1" fillId="67" borderId="0" xfId="0" applyNumberFormat="1" applyFont="1" applyFill="1"/>
    <xf numFmtId="178" fontId="129" fillId="67" borderId="0" xfId="0" applyNumberFormat="1" applyFont="1" applyFill="1"/>
    <xf numFmtId="10" fontId="1" fillId="67" borderId="0" xfId="0" applyNumberFormat="1" applyFont="1" applyFill="1"/>
    <xf numFmtId="0" fontId="34" fillId="0" borderId="127" xfId="0" applyFont="1" applyBorder="1" applyAlignment="1">
      <alignment horizontal="right"/>
    </xf>
    <xf numFmtId="0" fontId="129" fillId="15" borderId="55" xfId="0" applyFont="1" applyFill="1" applyBorder="1"/>
    <xf numFmtId="0" fontId="129" fillId="0" borderId="55" xfId="0" applyFont="1" applyBorder="1"/>
    <xf numFmtId="0" fontId="129" fillId="3" borderId="55" xfId="0" applyFont="1" applyFill="1" applyBorder="1"/>
    <xf numFmtId="0" fontId="129" fillId="3" borderId="55" xfId="0" applyFont="1" applyFill="1" applyBorder="1" applyAlignment="1">
      <alignment horizontal="right"/>
    </xf>
    <xf numFmtId="0" fontId="34" fillId="15" borderId="55" xfId="0" applyFont="1" applyFill="1" applyBorder="1" applyAlignment="1">
      <alignment horizontal="center"/>
    </xf>
    <xf numFmtId="176" fontId="10" fillId="3" borderId="111" xfId="0" applyNumberFormat="1" applyFont="1" applyFill="1" applyBorder="1" applyAlignment="1">
      <alignment horizontal="center"/>
    </xf>
    <xf numFmtId="178" fontId="10" fillId="3" borderId="0" xfId="0" applyNumberFormat="1" applyFont="1" applyFill="1" applyAlignment="1">
      <alignment horizontal="center"/>
    </xf>
    <xf numFmtId="10" fontId="25" fillId="3" borderId="0" xfId="0" applyNumberFormat="1" applyFont="1" applyFill="1"/>
    <xf numFmtId="0" fontId="53" fillId="3" borderId="0" xfId="0" applyFont="1" applyFill="1"/>
    <xf numFmtId="0" fontId="129" fillId="48" borderId="55" xfId="0" applyFont="1" applyFill="1" applyBorder="1"/>
    <xf numFmtId="0" fontId="129" fillId="15" borderId="55" xfId="0" applyFont="1" applyFill="1" applyBorder="1" applyAlignment="1">
      <alignment horizontal="right"/>
    </xf>
    <xf numFmtId="0" fontId="1" fillId="15" borderId="55" xfId="0" applyFont="1" applyFill="1" applyBorder="1"/>
    <xf numFmtId="0" fontId="1" fillId="48" borderId="55" xfId="0" applyFont="1" applyFill="1" applyBorder="1"/>
    <xf numFmtId="0" fontId="70" fillId="15" borderId="0" xfId="0" applyFont="1" applyFill="1" applyAlignment="1">
      <alignment horizontal="center"/>
    </xf>
    <xf numFmtId="0" fontId="124" fillId="15" borderId="0" xfId="0" applyFont="1" applyFill="1" applyAlignment="1">
      <alignment horizontal="center" vertical="center"/>
    </xf>
    <xf numFmtId="0" fontId="16" fillId="46" borderId="20" xfId="0" applyFont="1" applyFill="1" applyBorder="1" applyAlignment="1">
      <alignment horizontal="center"/>
    </xf>
    <xf numFmtId="0" fontId="74" fillId="19" borderId="20" xfId="0" applyFont="1" applyFill="1" applyBorder="1" applyAlignment="1">
      <alignment horizontal="center"/>
    </xf>
    <xf numFmtId="0" fontId="1" fillId="76" borderId="20" xfId="0" applyFont="1" applyFill="1" applyBorder="1" applyAlignment="1">
      <alignment horizontal="center"/>
    </xf>
    <xf numFmtId="0" fontId="1" fillId="15" borderId="80" xfId="0" applyFont="1" applyFill="1" applyBorder="1" applyAlignment="1">
      <alignment horizontal="center"/>
    </xf>
    <xf numFmtId="0" fontId="1" fillId="8" borderId="80" xfId="0" applyFont="1" applyFill="1" applyBorder="1" applyAlignment="1">
      <alignment horizontal="center"/>
    </xf>
    <xf numFmtId="0" fontId="1" fillId="15" borderId="129" xfId="0" applyFont="1" applyFill="1" applyBorder="1" applyAlignment="1">
      <alignment horizontal="center"/>
    </xf>
    <xf numFmtId="0" fontId="1" fillId="15" borderId="126" xfId="0" applyFont="1" applyFill="1" applyBorder="1" applyAlignment="1">
      <alignment horizontal="center"/>
    </xf>
    <xf numFmtId="0" fontId="1" fillId="60" borderId="29" xfId="0" applyFont="1" applyFill="1" applyBorder="1" applyAlignment="1">
      <alignment horizontal="center"/>
    </xf>
    <xf numFmtId="0" fontId="1" fillId="17" borderId="50" xfId="0" applyFont="1" applyFill="1" applyBorder="1" applyAlignment="1">
      <alignment horizontal="center"/>
    </xf>
    <xf numFmtId="0" fontId="70" fillId="0" borderId="24" xfId="0" applyFont="1" applyBorder="1" applyAlignment="1">
      <alignment horizontal="center" vertical="center"/>
    </xf>
    <xf numFmtId="0" fontId="24" fillId="0" borderId="28" xfId="0" applyFont="1" applyBorder="1" applyAlignment="1">
      <alignment horizontal="center" vertical="center"/>
    </xf>
    <xf numFmtId="0" fontId="24" fillId="0" borderId="0" xfId="0" applyFont="1" applyAlignment="1">
      <alignment horizontal="center" vertical="center"/>
    </xf>
    <xf numFmtId="0" fontId="1" fillId="7" borderId="49" xfId="0" applyFont="1" applyFill="1" applyBorder="1" applyAlignment="1">
      <alignment horizontal="center"/>
    </xf>
    <xf numFmtId="178" fontId="1" fillId="0" borderId="99" xfId="0" applyNumberFormat="1" applyFont="1" applyBorder="1" applyAlignment="1">
      <alignment horizontal="center"/>
    </xf>
    <xf numFmtId="178" fontId="1" fillId="0" borderId="130" xfId="0" applyNumberFormat="1" applyFont="1" applyBorder="1" applyAlignment="1">
      <alignment horizontal="center"/>
    </xf>
    <xf numFmtId="178" fontId="1" fillId="15" borderId="130" xfId="0" applyNumberFormat="1" applyFont="1" applyFill="1" applyBorder="1" applyAlignment="1">
      <alignment horizontal="center"/>
    </xf>
    <xf numFmtId="0" fontId="1" fillId="15" borderId="130" xfId="0" applyFont="1" applyFill="1" applyBorder="1" applyAlignment="1">
      <alignment horizontal="center"/>
    </xf>
    <xf numFmtId="3" fontId="130" fillId="3" borderId="0" xfId="0" applyNumberFormat="1" applyFont="1" applyFill="1" applyAlignment="1">
      <alignment horizontal="center"/>
    </xf>
    <xf numFmtId="3" fontId="1" fillId="0" borderId="0" xfId="0" applyNumberFormat="1" applyFont="1" applyAlignment="1">
      <alignment horizontal="center"/>
    </xf>
    <xf numFmtId="3" fontId="1" fillId="15" borderId="0" xfId="0" applyNumberFormat="1" applyFont="1" applyFill="1" applyAlignment="1">
      <alignment horizontal="center"/>
    </xf>
    <xf numFmtId="3" fontId="1" fillId="0" borderId="0" xfId="0" applyNumberFormat="1" applyFont="1"/>
    <xf numFmtId="178" fontId="1" fillId="60" borderId="0" xfId="0" applyNumberFormat="1" applyFont="1" applyFill="1" applyAlignment="1">
      <alignment horizontal="center"/>
    </xf>
    <xf numFmtId="178" fontId="1" fillId="60" borderId="0" xfId="0" applyNumberFormat="1" applyFont="1" applyFill="1"/>
    <xf numFmtId="0" fontId="1" fillId="60" borderId="0" xfId="0" applyFont="1" applyFill="1"/>
    <xf numFmtId="3" fontId="1" fillId="60" borderId="0" xfId="0" applyNumberFormat="1" applyFont="1" applyFill="1"/>
    <xf numFmtId="178" fontId="1" fillId="34" borderId="0" xfId="0" applyNumberFormat="1" applyFont="1" applyFill="1" applyAlignment="1">
      <alignment horizontal="center"/>
    </xf>
    <xf numFmtId="178" fontId="1" fillId="34" borderId="0" xfId="0" applyNumberFormat="1" applyFont="1" applyFill="1"/>
    <xf numFmtId="0" fontId="1" fillId="34" borderId="0" xfId="0" applyFont="1" applyFill="1"/>
    <xf numFmtId="3" fontId="1" fillId="34" borderId="0" xfId="0" applyNumberFormat="1" applyFont="1" applyFill="1"/>
    <xf numFmtId="178" fontId="1" fillId="48" borderId="0" xfId="0" applyNumberFormat="1" applyFont="1" applyFill="1" applyAlignment="1">
      <alignment horizontal="center"/>
    </xf>
    <xf numFmtId="3" fontId="1" fillId="48" borderId="0" xfId="0" applyNumberFormat="1" applyFont="1" applyFill="1"/>
    <xf numFmtId="0" fontId="1" fillId="59" borderId="0" xfId="0" applyFont="1" applyFill="1"/>
    <xf numFmtId="178" fontId="1" fillId="59" borderId="0" xfId="0" applyNumberFormat="1" applyFont="1" applyFill="1" applyAlignment="1">
      <alignment horizontal="center"/>
    </xf>
    <xf numFmtId="178" fontId="1" fillId="59" borderId="0" xfId="0" applyNumberFormat="1" applyFont="1" applyFill="1"/>
    <xf numFmtId="3" fontId="1" fillId="59" borderId="0" xfId="0" applyNumberFormat="1" applyFont="1" applyFill="1"/>
    <xf numFmtId="0" fontId="1" fillId="0" borderId="31" xfId="0" applyFont="1" applyBorder="1" applyAlignment="1">
      <alignment horizontal="center"/>
    </xf>
    <xf numFmtId="10" fontId="1" fillId="0" borderId="92" xfId="0" applyNumberFormat="1" applyFont="1" applyBorder="1" applyAlignment="1">
      <alignment horizontal="center"/>
    </xf>
    <xf numFmtId="10" fontId="1" fillId="0" borderId="86" xfId="0" applyNumberFormat="1" applyFont="1" applyBorder="1" applyAlignment="1">
      <alignment horizontal="center"/>
    </xf>
    <xf numFmtId="10" fontId="1" fillId="0" borderId="8" xfId="0" applyNumberFormat="1" applyFont="1" applyBorder="1" applyAlignment="1">
      <alignment horizontal="center"/>
    </xf>
    <xf numFmtId="10" fontId="1" fillId="0" borderId="5" xfId="0" applyNumberFormat="1" applyFont="1" applyBorder="1" applyAlignment="1">
      <alignment horizontal="center"/>
    </xf>
    <xf numFmtId="178" fontId="1" fillId="0" borderId="117" xfId="0" applyNumberFormat="1" applyFont="1" applyBorder="1" applyAlignment="1">
      <alignment horizontal="center"/>
    </xf>
    <xf numFmtId="10" fontId="1" fillId="0" borderId="7" xfId="0" applyNumberFormat="1" applyFont="1" applyBorder="1" applyAlignment="1">
      <alignment horizontal="center"/>
    </xf>
    <xf numFmtId="0" fontId="1" fillId="0" borderId="10" xfId="0" applyFont="1" applyBorder="1" applyAlignment="1">
      <alignment horizontal="center"/>
    </xf>
    <xf numFmtId="178" fontId="1" fillId="0" borderId="3" xfId="0" applyNumberFormat="1" applyFont="1" applyBorder="1" applyAlignment="1">
      <alignment horizontal="center"/>
    </xf>
    <xf numFmtId="10" fontId="1" fillId="0" borderId="6" xfId="0" applyNumberFormat="1" applyFont="1" applyBorder="1" applyAlignment="1">
      <alignment horizontal="center"/>
    </xf>
    <xf numFmtId="10" fontId="1" fillId="0" borderId="1" xfId="0" applyNumberFormat="1" applyFont="1" applyBorder="1" applyAlignment="1">
      <alignment horizontal="center"/>
    </xf>
    <xf numFmtId="0" fontId="35" fillId="15" borderId="0" xfId="0" applyFont="1" applyFill="1" applyAlignment="1">
      <alignment horizontal="right"/>
    </xf>
    <xf numFmtId="0" fontId="35" fillId="15" borderId="31" xfId="0" applyFont="1" applyFill="1" applyBorder="1" applyAlignment="1">
      <alignment horizontal="center" vertical="center"/>
    </xf>
    <xf numFmtId="0" fontId="34" fillId="15" borderId="30" xfId="0" applyFont="1" applyFill="1" applyBorder="1" applyAlignment="1">
      <alignment horizontal="center"/>
    </xf>
    <xf numFmtId="0" fontId="34" fillId="15" borderId="0" xfId="0" applyFont="1" applyFill="1" applyAlignment="1">
      <alignment horizontal="center"/>
    </xf>
    <xf numFmtId="0" fontId="34" fillId="15" borderId="111" xfId="0" applyFont="1" applyFill="1" applyBorder="1" applyAlignment="1">
      <alignment horizontal="center"/>
    </xf>
    <xf numFmtId="0" fontId="129" fillId="15" borderId="131" xfId="0" applyFont="1" applyFill="1" applyBorder="1"/>
    <xf numFmtId="0" fontId="34" fillId="15" borderId="31" xfId="0" applyFont="1" applyFill="1" applyBorder="1" applyAlignment="1">
      <alignment horizontal="center"/>
    </xf>
    <xf numFmtId="178" fontId="70" fillId="15" borderId="0" xfId="0" applyNumberFormat="1" applyFont="1" applyFill="1"/>
    <xf numFmtId="1" fontId="129" fillId="15" borderId="55" xfId="0" applyNumberFormat="1" applyFont="1" applyFill="1" applyBorder="1"/>
    <xf numFmtId="1" fontId="34" fillId="15" borderId="55" xfId="0" applyNumberFormat="1" applyFont="1" applyFill="1" applyBorder="1" applyAlignment="1">
      <alignment horizontal="center"/>
    </xf>
    <xf numFmtId="0" fontId="116" fillId="70" borderId="31" xfId="0" applyFont="1" applyFill="1" applyBorder="1"/>
    <xf numFmtId="176" fontId="34" fillId="15" borderId="111" xfId="0" applyNumberFormat="1" applyFont="1" applyFill="1" applyBorder="1" applyAlignment="1">
      <alignment horizontal="center"/>
    </xf>
    <xf numFmtId="178" fontId="34" fillId="15" borderId="111" xfId="0" applyNumberFormat="1" applyFont="1" applyFill="1" applyBorder="1" applyAlignment="1">
      <alignment horizontal="center"/>
    </xf>
    <xf numFmtId="178" fontId="129" fillId="15" borderId="55" xfId="0" applyNumberFormat="1" applyFont="1" applyFill="1" applyBorder="1"/>
    <xf numFmtId="178" fontId="34" fillId="15" borderId="55" xfId="0" applyNumberFormat="1" applyFont="1" applyFill="1" applyBorder="1" applyAlignment="1">
      <alignment horizontal="center"/>
    </xf>
    <xf numFmtId="176" fontId="34" fillId="15" borderId="0" xfId="0" applyNumberFormat="1" applyFont="1" applyFill="1" applyAlignment="1">
      <alignment horizontal="center"/>
    </xf>
    <xf numFmtId="0" fontId="35" fillId="70" borderId="0" xfId="0" applyFont="1" applyFill="1"/>
    <xf numFmtId="0" fontId="129" fillId="15" borderId="0" xfId="0" applyFont="1" applyFill="1"/>
    <xf numFmtId="0" fontId="131" fillId="15" borderId="0" xfId="0" applyFont="1" applyFill="1" applyAlignment="1">
      <alignment horizontal="center"/>
    </xf>
    <xf numFmtId="178" fontId="34" fillId="77" borderId="0" xfId="0" applyNumberFormat="1" applyFont="1" applyFill="1" applyAlignment="1">
      <alignment horizontal="center"/>
    </xf>
    <xf numFmtId="176" fontId="16" fillId="15" borderId="0" xfId="0" applyNumberFormat="1" applyFont="1" applyFill="1"/>
    <xf numFmtId="0" fontId="34" fillId="0" borderId="132" xfId="0" applyFont="1" applyBorder="1" applyAlignment="1">
      <alignment horizontal="center"/>
    </xf>
    <xf numFmtId="0" fontId="114" fillId="0" borderId="0" xfId="0" applyFont="1" applyAlignment="1">
      <alignment horizontal="center"/>
    </xf>
    <xf numFmtId="176" fontId="114" fillId="0" borderId="111" xfId="0" applyNumberFormat="1" applyFont="1" applyBorder="1" applyAlignment="1">
      <alignment horizontal="center"/>
    </xf>
    <xf numFmtId="0" fontId="114" fillId="0" borderId="111" xfId="0" applyFont="1" applyBorder="1" applyAlignment="1">
      <alignment horizontal="center"/>
    </xf>
    <xf numFmtId="0" fontId="114" fillId="0" borderId="114" xfId="0" applyFont="1" applyBorder="1" applyAlignment="1">
      <alignment horizontal="center"/>
    </xf>
    <xf numFmtId="178" fontId="114" fillId="0" borderId="111" xfId="0" applyNumberFormat="1" applyFont="1" applyBorder="1" applyAlignment="1">
      <alignment horizontal="center"/>
    </xf>
    <xf numFmtId="0" fontId="132" fillId="15" borderId="31" xfId="0" applyFont="1" applyFill="1" applyBorder="1"/>
    <xf numFmtId="0" fontId="114" fillId="0" borderId="112" xfId="0" applyFont="1" applyBorder="1" applyAlignment="1">
      <alignment horizontal="center"/>
    </xf>
    <xf numFmtId="0" fontId="15" fillId="0" borderId="55" xfId="0" applyFont="1" applyBorder="1"/>
    <xf numFmtId="178" fontId="16" fillId="15" borderId="0" xfId="0" applyNumberFormat="1" applyFont="1" applyFill="1"/>
    <xf numFmtId="10" fontId="16" fillId="15" borderId="0" xfId="0" applyNumberFormat="1" applyFont="1" applyFill="1"/>
    <xf numFmtId="0" fontId="116" fillId="15" borderId="3" xfId="0" applyFont="1" applyFill="1" applyBorder="1"/>
    <xf numFmtId="0" fontId="116" fillId="70" borderId="3" xfId="0" applyFont="1" applyFill="1" applyBorder="1"/>
    <xf numFmtId="1" fontId="8" fillId="0" borderId="122" xfId="0" applyNumberFormat="1" applyFont="1" applyBorder="1"/>
    <xf numFmtId="0" fontId="34" fillId="30" borderId="112" xfId="0" applyFont="1" applyFill="1" applyBorder="1" applyAlignment="1">
      <alignment horizontal="center"/>
    </xf>
    <xf numFmtId="1" fontId="34" fillId="0" borderId="55" xfId="0" applyNumberFormat="1" applyFont="1" applyBorder="1" applyAlignment="1">
      <alignment horizontal="center"/>
    </xf>
    <xf numFmtId="178" fontId="129" fillId="15" borderId="10" xfId="0" applyNumberFormat="1" applyFont="1" applyFill="1" applyBorder="1"/>
    <xf numFmtId="178" fontId="25" fillId="0" borderId="0" xfId="0" applyNumberFormat="1" applyFont="1"/>
    <xf numFmtId="0" fontId="34" fillId="40" borderId="114" xfId="0" applyFont="1" applyFill="1" applyBorder="1" applyAlignment="1">
      <alignment horizontal="center"/>
    </xf>
    <xf numFmtId="0" fontId="24" fillId="70" borderId="0" xfId="0" applyFont="1" applyFill="1"/>
    <xf numFmtId="178" fontId="34" fillId="0" borderId="112" xfId="0" applyNumberFormat="1" applyFont="1" applyBorder="1" applyAlignment="1">
      <alignment horizontal="center"/>
    </xf>
    <xf numFmtId="178" fontId="34" fillId="0" borderId="116" xfId="0" applyNumberFormat="1" applyFont="1" applyBorder="1" applyAlignment="1">
      <alignment horizontal="center"/>
    </xf>
    <xf numFmtId="178" fontId="8" fillId="0" borderId="122" xfId="0" applyNumberFormat="1" applyFont="1" applyBorder="1"/>
    <xf numFmtId="178" fontId="34" fillId="0" borderId="55" xfId="0" applyNumberFormat="1" applyFont="1" applyBorder="1" applyAlignment="1">
      <alignment horizontal="center"/>
    </xf>
    <xf numFmtId="178" fontId="34" fillId="30" borderId="112" xfId="0" applyNumberFormat="1" applyFont="1" applyFill="1" applyBorder="1" applyAlignment="1">
      <alignment horizontal="center"/>
    </xf>
    <xf numFmtId="0" fontId="34" fillId="40" borderId="111" xfId="0" applyFont="1" applyFill="1" applyBorder="1" applyAlignment="1">
      <alignment horizontal="center"/>
    </xf>
    <xf numFmtId="178" fontId="34" fillId="40" borderId="111" xfId="0" applyNumberFormat="1" applyFont="1" applyFill="1" applyBorder="1" applyAlignment="1">
      <alignment horizontal="center"/>
    </xf>
    <xf numFmtId="0" fontId="116" fillId="40" borderId="31" xfId="0" applyFont="1" applyFill="1" applyBorder="1"/>
    <xf numFmtId="178" fontId="34" fillId="40" borderId="112" xfId="0" applyNumberFormat="1" applyFont="1" applyFill="1" applyBorder="1" applyAlignment="1">
      <alignment horizontal="center"/>
    </xf>
    <xf numFmtId="1" fontId="34" fillId="0" borderId="127" xfId="0" applyNumberFormat="1" applyFont="1" applyBorder="1" applyAlignment="1">
      <alignment horizontal="center"/>
    </xf>
    <xf numFmtId="0" fontId="35" fillId="15" borderId="0" xfId="0" applyFont="1" applyFill="1"/>
    <xf numFmtId="0" fontId="59" fillId="15" borderId="0" xfId="0" applyFont="1" applyFill="1" applyAlignment="1">
      <alignment horizontal="center"/>
    </xf>
    <xf numFmtId="0" fontId="1" fillId="4" borderId="133" xfId="0" applyFont="1" applyFill="1" applyBorder="1" applyAlignment="1">
      <alignment horizontal="center"/>
    </xf>
    <xf numFmtId="0" fontId="1" fillId="4" borderId="32" xfId="0" applyFont="1" applyFill="1" applyBorder="1" applyAlignment="1">
      <alignment horizontal="center"/>
    </xf>
    <xf numFmtId="0" fontId="1" fillId="15" borderId="134" xfId="0" applyFont="1" applyFill="1" applyBorder="1" applyAlignment="1">
      <alignment horizontal="center"/>
    </xf>
    <xf numFmtId="0" fontId="1" fillId="15" borderId="135" xfId="0" applyFont="1" applyFill="1" applyBorder="1" applyAlignment="1">
      <alignment horizontal="center"/>
    </xf>
    <xf numFmtId="177" fontId="31" fillId="15" borderId="12" xfId="0" applyNumberFormat="1" applyFont="1" applyFill="1" applyBorder="1" applyAlignment="1">
      <alignment horizontal="center"/>
    </xf>
    <xf numFmtId="0" fontId="31" fillId="15" borderId="20" xfId="0" applyFont="1" applyFill="1" applyBorder="1" applyAlignment="1">
      <alignment horizontal="center"/>
    </xf>
    <xf numFmtId="0" fontId="16" fillId="15" borderId="134" xfId="0" applyFont="1" applyFill="1" applyBorder="1" applyAlignment="1">
      <alignment horizontal="center"/>
    </xf>
    <xf numFmtId="0" fontId="16" fillId="15" borderId="135" xfId="0" applyFont="1" applyFill="1" applyBorder="1" applyAlignment="1">
      <alignment horizontal="center"/>
    </xf>
    <xf numFmtId="177" fontId="31" fillId="15" borderId="15" xfId="0" applyNumberFormat="1" applyFont="1" applyFill="1" applyBorder="1" applyAlignment="1">
      <alignment horizontal="center"/>
    </xf>
    <xf numFmtId="0" fontId="16" fillId="46" borderId="18" xfId="0" applyFont="1" applyFill="1" applyBorder="1" applyAlignment="1">
      <alignment horizontal="center"/>
    </xf>
    <xf numFmtId="0" fontId="74" fillId="19" borderId="19" xfId="0" applyFont="1" applyFill="1" applyBorder="1" applyAlignment="1">
      <alignment horizontal="center"/>
    </xf>
    <xf numFmtId="0" fontId="1" fillId="15" borderId="136" xfId="0" applyFont="1" applyFill="1" applyBorder="1" applyAlignment="1">
      <alignment horizontal="center"/>
    </xf>
    <xf numFmtId="0" fontId="1" fillId="15" borderId="93" xfId="0" applyFont="1" applyFill="1" applyBorder="1" applyAlignment="1">
      <alignment horizontal="center"/>
    </xf>
    <xf numFmtId="0" fontId="1" fillId="15" borderId="137" xfId="0" applyFont="1" applyFill="1" applyBorder="1" applyAlignment="1">
      <alignment horizontal="center"/>
    </xf>
    <xf numFmtId="0" fontId="1" fillId="15" borderId="36" xfId="0" applyFont="1" applyFill="1" applyBorder="1" applyAlignment="1">
      <alignment horizontal="center"/>
    </xf>
    <xf numFmtId="177" fontId="1" fillId="8" borderId="29" xfId="0" applyNumberFormat="1" applyFont="1" applyFill="1" applyBorder="1" applyAlignment="1">
      <alignment horizontal="center"/>
    </xf>
    <xf numFmtId="177" fontId="1" fillId="8" borderId="20" xfId="0" applyNumberFormat="1" applyFont="1" applyFill="1" applyBorder="1" applyAlignment="1">
      <alignment horizontal="center"/>
    </xf>
    <xf numFmtId="177" fontId="1" fillId="8" borderId="88" xfId="0" applyNumberFormat="1" applyFont="1" applyFill="1" applyBorder="1" applyAlignment="1">
      <alignment horizontal="center"/>
    </xf>
    <xf numFmtId="0" fontId="1" fillId="15" borderId="19" xfId="0" applyFont="1" applyFill="1" applyBorder="1" applyAlignment="1">
      <alignment horizontal="center"/>
    </xf>
    <xf numFmtId="177" fontId="1" fillId="15" borderId="20" xfId="0" applyNumberFormat="1" applyFont="1" applyFill="1" applyBorder="1" applyAlignment="1">
      <alignment horizontal="center"/>
    </xf>
    <xf numFmtId="0" fontId="1" fillId="11" borderId="80" xfId="0" applyFont="1" applyFill="1" applyBorder="1" applyAlignment="1">
      <alignment horizontal="center"/>
    </xf>
    <xf numFmtId="0" fontId="1" fillId="27" borderId="27" xfId="0" applyFont="1" applyFill="1" applyBorder="1" applyAlignment="1">
      <alignment horizontal="center"/>
    </xf>
    <xf numFmtId="0" fontId="1" fillId="15" borderId="32" xfId="0" applyFont="1" applyFill="1" applyBorder="1" applyAlignment="1">
      <alignment horizontal="center"/>
    </xf>
    <xf numFmtId="0" fontId="24" fillId="0" borderId="24" xfId="0" applyFont="1" applyBorder="1" applyAlignment="1">
      <alignment horizontal="center" vertical="center"/>
    </xf>
    <xf numFmtId="0" fontId="1" fillId="15" borderId="98" xfId="0" applyFont="1" applyFill="1" applyBorder="1" applyAlignment="1">
      <alignment horizontal="center"/>
    </xf>
    <xf numFmtId="0" fontId="1" fillId="17" borderId="51" xfId="0" applyFont="1" applyFill="1" applyBorder="1" applyAlignment="1">
      <alignment horizontal="center"/>
    </xf>
    <xf numFmtId="178" fontId="1" fillId="0" borderId="5" xfId="0" applyNumberFormat="1" applyFont="1" applyBorder="1" applyAlignment="1">
      <alignment horizontal="center"/>
    </xf>
    <xf numFmtId="10" fontId="1" fillId="0" borderId="22" xfId="0" applyNumberFormat="1" applyFont="1" applyBorder="1" applyAlignment="1">
      <alignment horizontal="center"/>
    </xf>
    <xf numFmtId="0" fontId="1" fillId="0" borderId="8" xfId="0" applyFont="1" applyBorder="1" applyAlignment="1">
      <alignment horizontal="center" vertical="center"/>
    </xf>
    <xf numFmtId="10" fontId="1" fillId="0" borderId="117" xfId="0" applyNumberFormat="1" applyFont="1" applyBorder="1" applyAlignment="1">
      <alignment horizontal="center"/>
    </xf>
    <xf numFmtId="10" fontId="1" fillId="0" borderId="31" xfId="0" applyNumberFormat="1" applyFont="1" applyBorder="1" applyAlignment="1">
      <alignment horizontal="center"/>
    </xf>
    <xf numFmtId="178" fontId="1" fillId="0" borderId="1" xfId="0" applyNumberFormat="1" applyFont="1" applyBorder="1" applyAlignment="1">
      <alignment horizontal="center"/>
    </xf>
    <xf numFmtId="0" fontId="1" fillId="0" borderId="0" xfId="0" applyFont="1" applyAlignment="1">
      <alignment horizontal="right"/>
    </xf>
    <xf numFmtId="181" fontId="1" fillId="0" borderId="0" xfId="0" applyNumberFormat="1" applyFont="1"/>
    <xf numFmtId="181" fontId="1" fillId="2" borderId="0" xfId="0" applyNumberFormat="1" applyFont="1" applyFill="1"/>
    <xf numFmtId="0" fontId="1" fillId="0" borderId="131" xfId="0" applyFont="1" applyBorder="1" applyAlignment="1">
      <alignment horizontal="center" vertical="center"/>
    </xf>
    <xf numFmtId="181" fontId="1" fillId="0" borderId="31" xfId="0" applyNumberFormat="1" applyFont="1" applyBorder="1" applyAlignment="1">
      <alignment horizontal="center" vertical="center"/>
    </xf>
    <xf numFmtId="181" fontId="1" fillId="2" borderId="31" xfId="0" applyNumberFormat="1" applyFont="1" applyFill="1" applyBorder="1" applyAlignment="1">
      <alignment horizontal="center" vertical="center"/>
    </xf>
    <xf numFmtId="176" fontId="34" fillId="0" borderId="30" xfId="0" applyNumberFormat="1" applyFont="1" applyBorder="1" applyAlignment="1">
      <alignment horizontal="center"/>
    </xf>
    <xf numFmtId="0" fontId="34" fillId="0" borderId="31" xfId="0" applyFont="1" applyBorder="1" applyAlignment="1">
      <alignment horizontal="center"/>
    </xf>
    <xf numFmtId="178" fontId="34" fillId="0" borderId="31" xfId="0" applyNumberFormat="1" applyFont="1" applyBorder="1" applyAlignment="1">
      <alignment horizontal="center"/>
    </xf>
    <xf numFmtId="0" fontId="129" fillId="0" borderId="0" xfId="0" applyFont="1"/>
    <xf numFmtId="0" fontId="129" fillId="0" borderId="131" xfId="0" applyFont="1" applyBorder="1"/>
    <xf numFmtId="181" fontId="1" fillId="0" borderId="31" xfId="0" applyNumberFormat="1" applyFont="1" applyBorder="1"/>
    <xf numFmtId="181" fontId="1" fillId="2" borderId="31" xfId="0" applyNumberFormat="1" applyFont="1" applyFill="1" applyBorder="1"/>
    <xf numFmtId="0" fontId="34" fillId="0" borderId="92" xfId="0" applyFont="1" applyBorder="1" applyAlignment="1">
      <alignment horizontal="center"/>
    </xf>
    <xf numFmtId="176" fontId="16" fillId="0" borderId="0" xfId="0" applyNumberFormat="1" applyFont="1"/>
    <xf numFmtId="176" fontId="34" fillId="0" borderId="22" xfId="0" applyNumberFormat="1" applyFont="1" applyBorder="1" applyAlignment="1">
      <alignment horizontal="center"/>
    </xf>
    <xf numFmtId="0" fontId="34" fillId="0" borderId="86" xfId="0" applyFont="1" applyBorder="1" applyAlignment="1">
      <alignment horizontal="center"/>
    </xf>
    <xf numFmtId="1" fontId="129" fillId="0" borderId="55" xfId="0" applyNumberFormat="1" applyFont="1" applyBorder="1"/>
    <xf numFmtId="0" fontId="34" fillId="6" borderId="0" xfId="0" applyFont="1" applyFill="1" applyAlignment="1">
      <alignment horizontal="center"/>
    </xf>
    <xf numFmtId="176" fontId="34" fillId="0" borderId="117" xfId="0" applyNumberFormat="1" applyFont="1" applyBorder="1" applyAlignment="1">
      <alignment horizontal="center"/>
    </xf>
    <xf numFmtId="0" fontId="129" fillId="0" borderId="122" xfId="0" applyFont="1" applyBorder="1"/>
    <xf numFmtId="181" fontId="1" fillId="0" borderId="10" xfId="0" applyNumberFormat="1" applyFont="1" applyBorder="1"/>
    <xf numFmtId="0" fontId="34" fillId="0" borderId="8" xfId="0" applyFont="1" applyBorder="1" applyAlignment="1">
      <alignment horizontal="center"/>
    </xf>
    <xf numFmtId="181" fontId="1" fillId="2" borderId="10" xfId="0" applyNumberFormat="1" applyFont="1" applyFill="1" applyBorder="1"/>
    <xf numFmtId="0" fontId="1" fillId="17" borderId="92" xfId="0" applyFont="1" applyFill="1" applyBorder="1"/>
    <xf numFmtId="0" fontId="1" fillId="17" borderId="86" xfId="0" applyFont="1" applyFill="1" applyBorder="1"/>
    <xf numFmtId="0" fontId="34" fillId="0" borderId="122" xfId="0" applyFont="1" applyBorder="1" applyAlignment="1">
      <alignment horizontal="center"/>
    </xf>
    <xf numFmtId="0" fontId="1" fillId="17" borderId="8" xfId="0" applyFont="1" applyFill="1" applyBorder="1"/>
    <xf numFmtId="178" fontId="129" fillId="0" borderId="119" xfId="0" applyNumberFormat="1" applyFont="1" applyBorder="1"/>
    <xf numFmtId="181" fontId="1" fillId="5" borderId="0" xfId="0" applyNumberFormat="1" applyFont="1" applyFill="1"/>
    <xf numFmtId="0" fontId="129" fillId="0" borderId="127" xfId="0" applyFont="1" applyBorder="1"/>
    <xf numFmtId="0" fontId="34" fillId="20" borderId="116" xfId="0" applyFont="1" applyFill="1" applyBorder="1" applyAlignment="1">
      <alignment horizontal="center"/>
    </xf>
    <xf numFmtId="178" fontId="129" fillId="0" borderId="10" xfId="0" applyNumberFormat="1" applyFont="1" applyBorder="1"/>
    <xf numFmtId="176" fontId="34" fillId="0" borderId="138" xfId="0" applyNumberFormat="1" applyFont="1" applyBorder="1" applyAlignment="1">
      <alignment horizontal="center"/>
    </xf>
    <xf numFmtId="0" fontId="34" fillId="0" borderId="139" xfId="0" applyFont="1" applyBorder="1" applyAlignment="1">
      <alignment horizontal="center"/>
    </xf>
    <xf numFmtId="178" fontId="34" fillId="0" borderId="139" xfId="0" applyNumberFormat="1" applyFont="1" applyBorder="1" applyAlignment="1">
      <alignment horizontal="center"/>
    </xf>
    <xf numFmtId="0" fontId="34" fillId="0" borderId="140" xfId="0" applyFont="1" applyBorder="1" applyAlignment="1">
      <alignment horizontal="center"/>
    </xf>
    <xf numFmtId="178" fontId="129" fillId="0" borderId="31" xfId="0" applyNumberFormat="1" applyFont="1" applyBorder="1"/>
    <xf numFmtId="10" fontId="1" fillId="0" borderId="31" xfId="0" applyNumberFormat="1" applyFont="1" applyBorder="1"/>
    <xf numFmtId="0" fontId="34" fillId="0" borderId="141" xfId="0" applyFont="1" applyBorder="1" applyAlignment="1">
      <alignment horizontal="center"/>
    </xf>
    <xf numFmtId="176" fontId="34" fillId="0" borderId="142" xfId="0" applyNumberFormat="1" applyFont="1" applyBorder="1" applyAlignment="1">
      <alignment horizontal="center"/>
    </xf>
    <xf numFmtId="0" fontId="34" fillId="0" borderId="143" xfId="0" applyFont="1" applyBorder="1" applyAlignment="1">
      <alignment horizontal="center"/>
    </xf>
    <xf numFmtId="176" fontId="34" fillId="0" borderId="144" xfId="0" applyNumberFormat="1" applyFont="1" applyBorder="1" applyAlignment="1">
      <alignment horizontal="center"/>
    </xf>
    <xf numFmtId="0" fontId="34" fillId="0" borderId="145" xfId="0" applyFont="1" applyBorder="1" applyAlignment="1">
      <alignment horizontal="center"/>
    </xf>
    <xf numFmtId="181" fontId="1" fillId="11" borderId="0" xfId="0" applyNumberFormat="1" applyFont="1" applyFill="1"/>
    <xf numFmtId="0" fontId="129" fillId="0" borderId="111" xfId="0" applyFont="1" applyBorder="1"/>
    <xf numFmtId="178" fontId="129" fillId="0" borderId="120" xfId="0" applyNumberFormat="1" applyFont="1" applyBorder="1"/>
    <xf numFmtId="1" fontId="129" fillId="0" borderId="131" xfId="0" applyNumberFormat="1" applyFont="1" applyBorder="1"/>
    <xf numFmtId="0" fontId="34" fillId="20" borderId="112" xfId="0" applyFont="1" applyFill="1" applyBorder="1" applyAlignment="1">
      <alignment horizontal="center"/>
    </xf>
    <xf numFmtId="176" fontId="34" fillId="15" borderId="142" xfId="0" applyNumberFormat="1" applyFont="1" applyFill="1" applyBorder="1" applyAlignment="1">
      <alignment horizontal="center"/>
    </xf>
    <xf numFmtId="0" fontId="34" fillId="15" borderId="112" xfId="0" applyFont="1" applyFill="1" applyBorder="1" applyAlignment="1">
      <alignment horizontal="center"/>
    </xf>
    <xf numFmtId="181" fontId="1" fillId="15" borderId="0" xfId="0" applyNumberFormat="1" applyFont="1" applyFill="1"/>
    <xf numFmtId="0" fontId="34" fillId="15" borderId="143" xfId="0" applyFont="1" applyFill="1" applyBorder="1" applyAlignment="1">
      <alignment horizontal="center"/>
    </xf>
    <xf numFmtId="176" fontId="34" fillId="0" borderId="146" xfId="0" applyNumberFormat="1" applyFont="1" applyBorder="1" applyAlignment="1">
      <alignment horizontal="center"/>
    </xf>
    <xf numFmtId="0" fontId="34" fillId="0" borderId="147" xfId="0" applyFont="1" applyBorder="1" applyAlignment="1">
      <alignment horizontal="center"/>
    </xf>
    <xf numFmtId="0" fontId="34" fillId="0" borderId="148" xfId="0" applyFont="1" applyBorder="1" applyAlignment="1">
      <alignment horizontal="center"/>
    </xf>
    <xf numFmtId="176" fontId="34" fillId="15" borderId="22" xfId="0" applyNumberFormat="1" applyFont="1" applyFill="1" applyBorder="1" applyAlignment="1">
      <alignment horizontal="center"/>
    </xf>
    <xf numFmtId="0" fontId="34" fillId="15" borderId="86" xfId="0" applyFont="1" applyFill="1" applyBorder="1" applyAlignment="1">
      <alignment horizontal="center"/>
    </xf>
    <xf numFmtId="181" fontId="1" fillId="75" borderId="0" xfId="0" applyNumberFormat="1" applyFont="1" applyFill="1"/>
    <xf numFmtId="0" fontId="129" fillId="15" borderId="127" xfId="0" applyFont="1" applyFill="1" applyBorder="1"/>
    <xf numFmtId="176" fontId="34" fillId="3" borderId="142" xfId="0" applyNumberFormat="1" applyFont="1" applyFill="1" applyBorder="1" applyAlignment="1">
      <alignment horizontal="center"/>
    </xf>
    <xf numFmtId="181" fontId="1" fillId="3" borderId="0" xfId="0" applyNumberFormat="1" applyFont="1" applyFill="1"/>
    <xf numFmtId="0" fontId="34" fillId="3" borderId="143" xfId="0" applyFont="1" applyFill="1" applyBorder="1" applyAlignment="1">
      <alignment horizontal="center"/>
    </xf>
    <xf numFmtId="176" fontId="34" fillId="22" borderId="142" xfId="0" applyNumberFormat="1" applyFont="1" applyFill="1" applyBorder="1" applyAlignment="1">
      <alignment horizontal="center"/>
    </xf>
    <xf numFmtId="178" fontId="34" fillId="22" borderId="111" xfId="0" applyNumberFormat="1" applyFont="1" applyFill="1" applyBorder="1" applyAlignment="1">
      <alignment horizontal="center"/>
    </xf>
    <xf numFmtId="0" fontId="129" fillId="22" borderId="0" xfId="0" applyFont="1" applyFill="1"/>
    <xf numFmtId="0" fontId="34" fillId="22" borderId="112" xfId="0" applyFont="1" applyFill="1" applyBorder="1" applyAlignment="1">
      <alignment horizontal="center"/>
    </xf>
    <xf numFmtId="178" fontId="34" fillId="22" borderId="55" xfId="0" applyNumberFormat="1" applyFont="1" applyFill="1" applyBorder="1" applyAlignment="1">
      <alignment horizontal="center"/>
    </xf>
    <xf numFmtId="181" fontId="1" fillId="22" borderId="0" xfId="0" applyNumberFormat="1" applyFont="1" applyFill="1"/>
    <xf numFmtId="178" fontId="1" fillId="22" borderId="0" xfId="0" applyNumberFormat="1" applyFont="1" applyFill="1" applyAlignment="1">
      <alignment horizontal="right"/>
    </xf>
    <xf numFmtId="0" fontId="1" fillId="3" borderId="86" xfId="0" applyFont="1" applyFill="1" applyBorder="1"/>
    <xf numFmtId="181" fontId="1" fillId="11" borderId="10" xfId="0" applyNumberFormat="1" applyFont="1" applyFill="1" applyBorder="1"/>
    <xf numFmtId="176" fontId="34" fillId="15" borderId="138" xfId="0" applyNumberFormat="1" applyFont="1" applyFill="1" applyBorder="1" applyAlignment="1">
      <alignment horizontal="center"/>
    </xf>
    <xf numFmtId="0" fontId="34" fillId="15" borderId="139" xfId="0" applyFont="1" applyFill="1" applyBorder="1" applyAlignment="1">
      <alignment horizontal="center"/>
    </xf>
    <xf numFmtId="178" fontId="34" fillId="15" borderId="139" xfId="0" applyNumberFormat="1" applyFont="1" applyFill="1" applyBorder="1" applyAlignment="1">
      <alignment horizontal="center"/>
    </xf>
    <xf numFmtId="0" fontId="34" fillId="15" borderId="140" xfId="0" applyFont="1" applyFill="1" applyBorder="1" applyAlignment="1">
      <alignment horizontal="center"/>
    </xf>
    <xf numFmtId="181" fontId="1" fillId="11" borderId="31" xfId="0" applyNumberFormat="1" applyFont="1" applyFill="1" applyBorder="1"/>
    <xf numFmtId="181" fontId="1" fillId="15" borderId="31" xfId="0" applyNumberFormat="1" applyFont="1" applyFill="1" applyBorder="1"/>
    <xf numFmtId="178" fontId="129" fillId="15" borderId="31" xfId="0" applyNumberFormat="1" applyFont="1" applyFill="1" applyBorder="1"/>
    <xf numFmtId="10" fontId="1" fillId="15" borderId="31" xfId="0" applyNumberFormat="1" applyFont="1" applyFill="1" applyBorder="1"/>
    <xf numFmtId="0" fontId="34" fillId="15" borderId="141" xfId="0" applyFont="1" applyFill="1" applyBorder="1" applyAlignment="1">
      <alignment horizontal="center"/>
    </xf>
    <xf numFmtId="178" fontId="129" fillId="0" borderId="55" xfId="0" applyNumberFormat="1" applyFont="1" applyBorder="1"/>
    <xf numFmtId="178" fontId="34" fillId="0" borderId="143" xfId="0" applyNumberFormat="1" applyFont="1" applyBorder="1" applyAlignment="1">
      <alignment horizontal="center"/>
    </xf>
    <xf numFmtId="178" fontId="129" fillId="0" borderId="122" xfId="0" applyNumberFormat="1" applyFont="1" applyBorder="1"/>
    <xf numFmtId="178" fontId="34" fillId="0" borderId="140" xfId="0" applyNumberFormat="1" applyFont="1" applyBorder="1" applyAlignment="1">
      <alignment horizontal="center"/>
    </xf>
    <xf numFmtId="178" fontId="129" fillId="0" borderId="131" xfId="0" applyNumberFormat="1" applyFont="1" applyBorder="1"/>
    <xf numFmtId="178" fontId="129" fillId="0" borderId="127" xfId="0" applyNumberFormat="1" applyFont="1" applyBorder="1"/>
    <xf numFmtId="178" fontId="34" fillId="3" borderId="112" xfId="0" applyNumberFormat="1" applyFont="1" applyFill="1" applyBorder="1" applyAlignment="1">
      <alignment horizontal="center"/>
    </xf>
    <xf numFmtId="178" fontId="129" fillId="3" borderId="55" xfId="0" applyNumberFormat="1" applyFont="1" applyFill="1" applyBorder="1"/>
    <xf numFmtId="178" fontId="34" fillId="15" borderId="112" xfId="0" applyNumberFormat="1" applyFont="1" applyFill="1" applyBorder="1" applyAlignment="1">
      <alignment horizontal="center"/>
    </xf>
    <xf numFmtId="178" fontId="34" fillId="20" borderId="112" xfId="0" applyNumberFormat="1" applyFont="1" applyFill="1" applyBorder="1" applyAlignment="1">
      <alignment horizontal="center"/>
    </xf>
    <xf numFmtId="0" fontId="34" fillId="20" borderId="140" xfId="0" applyFont="1" applyFill="1" applyBorder="1" applyAlignment="1">
      <alignment horizontal="center"/>
    </xf>
    <xf numFmtId="1" fontId="34" fillId="0" borderId="131" xfId="0" applyNumberFormat="1" applyFont="1" applyBorder="1" applyAlignment="1">
      <alignment horizontal="center"/>
    </xf>
    <xf numFmtId="1" fontId="34" fillId="0" borderId="122" xfId="0" applyNumberFormat="1" applyFont="1" applyBorder="1" applyAlignment="1">
      <alignment horizontal="center"/>
    </xf>
    <xf numFmtId="0" fontId="129" fillId="0" borderId="115" xfId="0" applyFont="1" applyBorder="1"/>
    <xf numFmtId="0" fontId="129" fillId="0" borderId="128" xfId="0" applyFont="1" applyBorder="1"/>
    <xf numFmtId="0" fontId="129" fillId="0" borderId="149" xfId="0" applyFont="1" applyBorder="1"/>
    <xf numFmtId="0" fontId="131" fillId="0" borderId="115" xfId="0" applyFont="1" applyBorder="1" applyAlignment="1">
      <alignment horizontal="center"/>
    </xf>
    <xf numFmtId="181" fontId="1" fillId="0" borderId="6" xfId="0" applyNumberFormat="1" applyFont="1" applyBorder="1" applyAlignment="1">
      <alignment horizontal="center" vertical="center" wrapText="1"/>
    </xf>
    <xf numFmtId="0" fontId="1" fillId="2" borderId="6" xfId="0" applyFont="1" applyFill="1" applyBorder="1" applyAlignment="1">
      <alignment horizontal="center" vertical="center"/>
    </xf>
    <xf numFmtId="181" fontId="1" fillId="0" borderId="6" xfId="0" applyNumberFormat="1" applyFont="1" applyBorder="1" applyAlignment="1">
      <alignment horizontal="center" vertical="center"/>
    </xf>
    <xf numFmtId="10" fontId="1" fillId="0" borderId="0" xfId="0" applyNumberFormat="1" applyFont="1" applyAlignment="1">
      <alignment horizontal="center" vertical="center"/>
    </xf>
    <xf numFmtId="178" fontId="1" fillId="0" borderId="6" xfId="0" applyNumberFormat="1" applyFont="1" applyBorder="1"/>
    <xf numFmtId="181" fontId="1" fillId="0" borderId="6" xfId="0" applyNumberFormat="1" applyFont="1" applyBorder="1"/>
    <xf numFmtId="181" fontId="1" fillId="2" borderId="6" xfId="0" applyNumberFormat="1" applyFont="1" applyFill="1" applyBorder="1"/>
    <xf numFmtId="182" fontId="1" fillId="0" borderId="6" xfId="0" applyNumberFormat="1" applyFont="1" applyBorder="1"/>
    <xf numFmtId="181" fontId="1" fillId="15" borderId="6" xfId="0" applyNumberFormat="1" applyFont="1" applyFill="1" applyBorder="1"/>
    <xf numFmtId="179" fontId="1" fillId="0" borderId="0" xfId="0" applyNumberFormat="1" applyFont="1"/>
    <xf numFmtId="9" fontId="1" fillId="0" borderId="6" xfId="0" applyNumberFormat="1" applyFont="1" applyBorder="1"/>
    <xf numFmtId="182" fontId="1" fillId="0" borderId="0" xfId="0" applyNumberFormat="1" applyFont="1"/>
    <xf numFmtId="0" fontId="16" fillId="19" borderId="14" xfId="0" applyFont="1" applyFill="1" applyBorder="1" applyAlignment="1">
      <alignment horizontal="center"/>
    </xf>
    <xf numFmtId="0" fontId="16" fillId="15" borderId="150" xfId="0" applyFont="1" applyFill="1" applyBorder="1" applyAlignment="1">
      <alignment horizontal="center"/>
    </xf>
    <xf numFmtId="0" fontId="1" fillId="15" borderId="150" xfId="0" applyFont="1" applyFill="1" applyBorder="1" applyAlignment="1">
      <alignment horizontal="center"/>
    </xf>
    <xf numFmtId="0" fontId="16" fillId="19" borderId="16" xfId="0" applyFont="1" applyFill="1" applyBorder="1" applyAlignment="1">
      <alignment horizontal="left"/>
    </xf>
    <xf numFmtId="0" fontId="16" fillId="44" borderId="16" xfId="0" applyFont="1" applyFill="1" applyBorder="1" applyAlignment="1">
      <alignment horizontal="center"/>
    </xf>
    <xf numFmtId="0" fontId="16" fillId="46" borderId="151" xfId="0" applyFont="1" applyFill="1" applyBorder="1" applyAlignment="1">
      <alignment horizontal="center"/>
    </xf>
    <xf numFmtId="0" fontId="1" fillId="15" borderId="151" xfId="0" applyFont="1" applyFill="1" applyBorder="1" applyAlignment="1">
      <alignment horizontal="center"/>
    </xf>
    <xf numFmtId="0" fontId="16" fillId="15" borderId="151" xfId="0" applyFont="1" applyFill="1" applyBorder="1" applyAlignment="1">
      <alignment horizontal="center"/>
    </xf>
    <xf numFmtId="0" fontId="74" fillId="44" borderId="19" xfId="0" applyFont="1" applyFill="1" applyBorder="1" applyAlignment="1">
      <alignment horizontal="center"/>
    </xf>
    <xf numFmtId="0" fontId="74" fillId="44" borderId="20" xfId="0" applyFont="1" applyFill="1" applyBorder="1" applyAlignment="1">
      <alignment horizontal="center"/>
    </xf>
    <xf numFmtId="0" fontId="1" fillId="0" borderId="152" xfId="0" applyFont="1" applyBorder="1" applyAlignment="1">
      <alignment horizontal="center"/>
    </xf>
    <xf numFmtId="0" fontId="16" fillId="0" borderId="11" xfId="0" applyFont="1" applyBorder="1" applyAlignment="1">
      <alignment horizontal="center"/>
    </xf>
    <xf numFmtId="0" fontId="1" fillId="0" borderId="11" xfId="0" applyFont="1" applyBorder="1" applyAlignment="1">
      <alignment horizontal="center"/>
    </xf>
    <xf numFmtId="0" fontId="70" fillId="15" borderId="20" xfId="0" applyFont="1" applyFill="1" applyBorder="1" applyAlignment="1">
      <alignment horizontal="center"/>
    </xf>
    <xf numFmtId="0" fontId="133" fillId="15" borderId="20" xfId="0" applyFont="1" applyFill="1" applyBorder="1" applyAlignment="1">
      <alignment horizontal="center"/>
    </xf>
    <xf numFmtId="0" fontId="24" fillId="0" borderId="25" xfId="0" applyFont="1" applyBorder="1" applyAlignment="1">
      <alignment horizontal="center" vertical="center"/>
    </xf>
    <xf numFmtId="0" fontId="24" fillId="15" borderId="36" xfId="0" applyFont="1" applyFill="1" applyBorder="1" applyAlignment="1">
      <alignment horizontal="center"/>
    </xf>
    <xf numFmtId="0" fontId="1" fillId="11" borderId="34" xfId="0" applyFont="1" applyFill="1" applyBorder="1" applyAlignment="1">
      <alignment horizontal="center"/>
    </xf>
    <xf numFmtId="0" fontId="1" fillId="15" borderId="78" xfId="0" applyFont="1" applyFill="1" applyBorder="1" applyAlignment="1">
      <alignment horizontal="center"/>
    </xf>
    <xf numFmtId="0" fontId="1" fillId="11" borderId="36" xfId="0" applyFont="1" applyFill="1" applyBorder="1" applyAlignment="1">
      <alignment horizontal="center"/>
    </xf>
    <xf numFmtId="0" fontId="1" fillId="8" borderId="36" xfId="0" applyFont="1" applyFill="1" applyBorder="1" applyAlignment="1">
      <alignment horizontal="center"/>
    </xf>
    <xf numFmtId="0" fontId="1" fillId="15" borderId="94" xfId="0" applyFont="1" applyFill="1" applyBorder="1" applyAlignment="1">
      <alignment horizontal="center"/>
    </xf>
    <xf numFmtId="0" fontId="24" fillId="8" borderId="24" xfId="0" applyFont="1" applyFill="1" applyBorder="1" applyAlignment="1">
      <alignment horizontal="center" vertical="center"/>
    </xf>
    <xf numFmtId="0" fontId="35" fillId="15" borderId="29" xfId="0" applyFont="1" applyFill="1" applyBorder="1" applyAlignment="1">
      <alignment horizontal="center"/>
    </xf>
    <xf numFmtId="0" fontId="35" fillId="15" borderId="20" xfId="0" applyFont="1" applyFill="1" applyBorder="1" applyAlignment="1">
      <alignment horizontal="center"/>
    </xf>
    <xf numFmtId="0" fontId="1" fillId="15" borderId="109" xfId="0" applyFont="1" applyFill="1" applyBorder="1" applyAlignment="1">
      <alignment horizontal="center"/>
    </xf>
    <xf numFmtId="0" fontId="129" fillId="0" borderId="31" xfId="0" applyFont="1" applyBorder="1"/>
    <xf numFmtId="0" fontId="129" fillId="0" borderId="139" xfId="0" applyFont="1" applyBorder="1"/>
    <xf numFmtId="1" fontId="129" fillId="0" borderId="0" xfId="0" applyNumberFormat="1" applyFont="1"/>
    <xf numFmtId="0" fontId="129" fillId="0" borderId="10" xfId="0" applyFont="1" applyBorder="1"/>
    <xf numFmtId="0" fontId="129" fillId="0" borderId="119" xfId="0" applyFont="1" applyBorder="1"/>
    <xf numFmtId="0" fontId="34" fillId="6" borderId="111" xfId="0" applyFont="1" applyFill="1" applyBorder="1" applyAlignment="1">
      <alignment horizontal="center"/>
    </xf>
    <xf numFmtId="0" fontId="34" fillId="6" borderId="10" xfId="0" applyFont="1" applyFill="1" applyBorder="1" applyAlignment="1">
      <alignment horizontal="center"/>
    </xf>
    <xf numFmtId="1" fontId="34" fillId="0" borderId="10" xfId="0" applyNumberFormat="1" applyFont="1" applyBorder="1" applyAlignment="1">
      <alignment horizontal="center"/>
    </xf>
    <xf numFmtId="0" fontId="34" fillId="6" borderId="115" xfId="0" applyFont="1" applyFill="1" applyBorder="1" applyAlignment="1">
      <alignment horizontal="center"/>
    </xf>
    <xf numFmtId="0" fontId="34" fillId="6" borderId="139" xfId="0" applyFont="1" applyFill="1" applyBorder="1" applyAlignment="1">
      <alignment horizontal="center"/>
    </xf>
    <xf numFmtId="176" fontId="1" fillId="0" borderId="2" xfId="0" applyNumberFormat="1" applyFont="1" applyBorder="1" applyAlignment="1">
      <alignment horizontal="center"/>
    </xf>
    <xf numFmtId="0" fontId="41" fillId="0" borderId="0" xfId="0" applyFont="1" applyAlignment="1">
      <alignment horizontal="center"/>
    </xf>
    <xf numFmtId="0" fontId="1" fillId="0" borderId="16" xfId="0" applyFont="1" applyBorder="1" applyAlignment="1">
      <alignment horizontal="center"/>
    </xf>
    <xf numFmtId="0" fontId="16" fillId="36" borderId="16" xfId="0" applyFont="1" applyFill="1" applyBorder="1" applyAlignment="1">
      <alignment horizontal="center"/>
    </xf>
    <xf numFmtId="0" fontId="16" fillId="19" borderId="12" xfId="0" applyFont="1" applyFill="1" applyBorder="1" applyAlignment="1">
      <alignment horizontal="center"/>
    </xf>
    <xf numFmtId="0" fontId="16" fillId="0" borderId="16" xfId="0" applyFont="1" applyBorder="1" applyAlignment="1">
      <alignment horizontal="center"/>
    </xf>
    <xf numFmtId="0" fontId="16" fillId="44" borderId="12" xfId="0" applyFont="1" applyFill="1" applyBorder="1" applyAlignment="1">
      <alignment horizontal="center"/>
    </xf>
    <xf numFmtId="0" fontId="1" fillId="0" borderId="87" xfId="0" applyFont="1" applyBorder="1" applyAlignment="1">
      <alignment horizontal="center"/>
    </xf>
    <xf numFmtId="0" fontId="1" fillId="0" borderId="18" xfId="0" applyFont="1" applyBorder="1" applyAlignment="1">
      <alignment horizontal="center"/>
    </xf>
    <xf numFmtId="0" fontId="16" fillId="0" borderId="18" xfId="0" applyFont="1" applyBorder="1" applyAlignment="1">
      <alignment horizontal="center"/>
    </xf>
    <xf numFmtId="0" fontId="1" fillId="0" borderId="151" xfId="0" applyFont="1" applyBorder="1" applyAlignment="1">
      <alignment horizontal="center"/>
    </xf>
    <xf numFmtId="0" fontId="16" fillId="18" borderId="151" xfId="0" applyFont="1" applyFill="1" applyBorder="1" applyAlignment="1">
      <alignment horizontal="center"/>
    </xf>
    <xf numFmtId="0" fontId="16" fillId="0" borderId="151" xfId="0" applyFont="1" applyBorder="1" applyAlignment="1">
      <alignment horizontal="center"/>
    </xf>
    <xf numFmtId="0" fontId="16" fillId="46" borderId="153" xfId="0" applyFont="1" applyFill="1" applyBorder="1" applyAlignment="1">
      <alignment horizontal="center"/>
    </xf>
    <xf numFmtId="0" fontId="16" fillId="0" borderId="154" xfId="0" applyFont="1" applyBorder="1" applyAlignment="1">
      <alignment horizontal="center"/>
    </xf>
    <xf numFmtId="0" fontId="74" fillId="36" borderId="0" xfId="0" applyFont="1" applyFill="1" applyAlignment="1">
      <alignment horizontal="center"/>
    </xf>
    <xf numFmtId="0" fontId="74" fillId="19" borderId="0" xfId="0" applyFont="1" applyFill="1" applyAlignment="1">
      <alignment horizontal="center"/>
    </xf>
    <xf numFmtId="0" fontId="74" fillId="44" borderId="0" xfId="0" applyFont="1" applyFill="1" applyAlignment="1">
      <alignment horizontal="center"/>
    </xf>
    <xf numFmtId="0" fontId="74" fillId="37" borderId="0" xfId="0" applyFont="1" applyFill="1" applyAlignment="1">
      <alignment horizontal="center"/>
    </xf>
    <xf numFmtId="0" fontId="32" fillId="19" borderId="86" xfId="0" applyFont="1" applyFill="1" applyBorder="1" applyAlignment="1">
      <alignment horizontal="center"/>
    </xf>
    <xf numFmtId="0" fontId="16" fillId="18" borderId="16" xfId="0" applyFont="1" applyFill="1" applyBorder="1" applyAlignment="1">
      <alignment horizontal="center"/>
    </xf>
    <xf numFmtId="0" fontId="74" fillId="18" borderId="0" xfId="0" applyFont="1" applyFill="1" applyAlignment="1">
      <alignment horizontal="center"/>
    </xf>
    <xf numFmtId="0" fontId="74" fillId="46" borderId="0" xfId="0" applyFont="1" applyFill="1" applyAlignment="1">
      <alignment horizontal="center"/>
    </xf>
    <xf numFmtId="0" fontId="74" fillId="25" borderId="0" xfId="0" applyFont="1" applyFill="1" applyAlignment="1">
      <alignment horizontal="center"/>
    </xf>
    <xf numFmtId="0" fontId="74" fillId="18" borderId="86" xfId="0" applyFont="1" applyFill="1" applyBorder="1" applyAlignment="1">
      <alignment horizontal="center"/>
    </xf>
    <xf numFmtId="0" fontId="31" fillId="0" borderId="16" xfId="0" applyFont="1" applyBorder="1" applyAlignment="1">
      <alignment horizontal="center"/>
    </xf>
    <xf numFmtId="0" fontId="24" fillId="0" borderId="16" xfId="0" applyFont="1" applyBorder="1" applyAlignment="1">
      <alignment horizontal="center"/>
    </xf>
    <xf numFmtId="0" fontId="16" fillId="36" borderId="0" xfId="0" applyFont="1" applyFill="1" applyAlignment="1">
      <alignment horizontal="center"/>
    </xf>
    <xf numFmtId="0" fontId="31" fillId="0" borderId="0" xfId="0" applyFont="1" applyAlignment="1">
      <alignment horizontal="center"/>
    </xf>
    <xf numFmtId="0" fontId="31" fillId="36" borderId="0" xfId="0" applyFont="1" applyFill="1" applyAlignment="1">
      <alignment horizontal="center"/>
    </xf>
    <xf numFmtId="0" fontId="31" fillId="44" borderId="0" xfId="0" applyFont="1" applyFill="1" applyAlignment="1">
      <alignment horizontal="center"/>
    </xf>
    <xf numFmtId="0" fontId="31" fillId="37" borderId="0" xfId="0" applyFont="1" applyFill="1" applyAlignment="1">
      <alignment horizontal="center"/>
    </xf>
    <xf numFmtId="0" fontId="24" fillId="0" borderId="86" xfId="0" applyFont="1" applyBorder="1" applyAlignment="1">
      <alignment horizontal="center"/>
    </xf>
    <xf numFmtId="0" fontId="1" fillId="0" borderId="155" xfId="0" applyFont="1" applyBorder="1" applyAlignment="1">
      <alignment horizontal="center"/>
    </xf>
    <xf numFmtId="0" fontId="1" fillId="0" borderId="150" xfId="0" applyFont="1" applyBorder="1" applyAlignment="1">
      <alignment horizontal="center"/>
    </xf>
    <xf numFmtId="0" fontId="1" fillId="0" borderId="156" xfId="0" applyFont="1" applyBorder="1" applyAlignment="1">
      <alignment horizontal="center"/>
    </xf>
    <xf numFmtId="0" fontId="1" fillId="0" borderId="154" xfId="0" applyFont="1" applyBorder="1" applyAlignment="1">
      <alignment horizontal="center"/>
    </xf>
    <xf numFmtId="0" fontId="24" fillId="0" borderId="154" xfId="0" applyFont="1" applyBorder="1" applyAlignment="1">
      <alignment horizontal="center"/>
    </xf>
    <xf numFmtId="0" fontId="1" fillId="0" borderId="35" xfId="0" applyFont="1" applyBorder="1" applyAlignment="1">
      <alignment horizontal="center"/>
    </xf>
    <xf numFmtId="0" fontId="24" fillId="0" borderId="45" xfId="0" applyFont="1" applyBorder="1" applyAlignment="1">
      <alignment horizontal="center"/>
    </xf>
    <xf numFmtId="0" fontId="1" fillId="0" borderId="45" xfId="0" applyFont="1" applyBorder="1" applyAlignment="1">
      <alignment horizontal="center"/>
    </xf>
    <xf numFmtId="0" fontId="134" fillId="0" borderId="45" xfId="0" applyFont="1" applyBorder="1" applyAlignment="1">
      <alignment horizontal="center"/>
    </xf>
    <xf numFmtId="0" fontId="70" fillId="0" borderId="12" xfId="0" applyFont="1" applyBorder="1" applyAlignment="1">
      <alignment horizontal="center"/>
    </xf>
    <xf numFmtId="0" fontId="24" fillId="0" borderId="20" xfId="0" applyFont="1" applyBorder="1" applyAlignment="1">
      <alignment horizontal="center" vertical="center"/>
    </xf>
    <xf numFmtId="0" fontId="29" fillId="0" borderId="35" xfId="0" applyFont="1" applyBorder="1" applyAlignment="1">
      <alignment horizontal="center"/>
    </xf>
    <xf numFmtId="0" fontId="1" fillId="0" borderId="157" xfId="0" applyFont="1" applyBorder="1" applyAlignment="1">
      <alignment horizontal="center"/>
    </xf>
    <xf numFmtId="0" fontId="1" fillId="0" borderId="158" xfId="0" applyFont="1" applyBorder="1" applyAlignment="1">
      <alignment horizontal="center"/>
    </xf>
    <xf numFmtId="0" fontId="1" fillId="0" borderId="159" xfId="0" applyFont="1" applyBorder="1" applyAlignment="1">
      <alignment horizontal="center"/>
    </xf>
    <xf numFmtId="0" fontId="1" fillId="0" borderId="160" xfId="0" applyFont="1" applyBorder="1" applyAlignment="1">
      <alignment horizontal="center"/>
    </xf>
    <xf numFmtId="0" fontId="24" fillId="0" borderId="161" xfId="0" applyFont="1" applyBorder="1" applyAlignment="1">
      <alignment horizontal="center"/>
    </xf>
    <xf numFmtId="0" fontId="24" fillId="0" borderId="162" xfId="0" applyFont="1" applyBorder="1" applyAlignment="1">
      <alignment horizontal="center"/>
    </xf>
    <xf numFmtId="0" fontId="1" fillId="0" borderId="162" xfId="0" applyFont="1" applyBorder="1" applyAlignment="1">
      <alignment horizontal="center"/>
    </xf>
    <xf numFmtId="0" fontId="1" fillId="0" borderId="163" xfId="0" applyFont="1" applyBorder="1" applyAlignment="1">
      <alignment horizontal="center"/>
    </xf>
    <xf numFmtId="0" fontId="1" fillId="0" borderId="164" xfId="0" applyFont="1" applyBorder="1" applyAlignment="1">
      <alignment horizontal="center"/>
    </xf>
    <xf numFmtId="0" fontId="1" fillId="0" borderId="165" xfId="0" applyFont="1" applyBorder="1" applyAlignment="1">
      <alignment horizontal="center"/>
    </xf>
    <xf numFmtId="0" fontId="1" fillId="0" borderId="166" xfId="0" applyFont="1" applyBorder="1" applyAlignment="1">
      <alignment horizontal="center"/>
    </xf>
    <xf numFmtId="0" fontId="1" fillId="0" borderId="167" xfId="0" applyFont="1" applyBorder="1" applyAlignment="1">
      <alignment horizontal="center"/>
    </xf>
    <xf numFmtId="0" fontId="1" fillId="0" borderId="161" xfId="0" applyFont="1" applyBorder="1" applyAlignment="1">
      <alignment horizontal="center"/>
    </xf>
    <xf numFmtId="0" fontId="1" fillId="0" borderId="168" xfId="0" applyFont="1" applyBorder="1" applyAlignment="1">
      <alignment horizontal="center"/>
    </xf>
    <xf numFmtId="0" fontId="1" fillId="0" borderId="5" xfId="0" applyFont="1" applyBorder="1" applyAlignment="1">
      <alignment horizontal="center"/>
    </xf>
    <xf numFmtId="0" fontId="24" fillId="0" borderId="5" xfId="0" applyFont="1" applyBorder="1" applyAlignment="1">
      <alignment horizontal="center"/>
    </xf>
    <xf numFmtId="0" fontId="24" fillId="0" borderId="22" xfId="0" applyFont="1" applyBorder="1" applyAlignment="1">
      <alignment horizontal="center"/>
    </xf>
    <xf numFmtId="0" fontId="24" fillId="0" borderId="169" xfId="0" applyFont="1" applyBorder="1" applyAlignment="1">
      <alignment horizontal="center"/>
    </xf>
    <xf numFmtId="0" fontId="29" fillId="0" borderId="20" xfId="0" applyFont="1" applyBorder="1" applyAlignment="1">
      <alignment horizontal="center"/>
    </xf>
    <xf numFmtId="0" fontId="24" fillId="0" borderId="36" xfId="0" applyFont="1" applyBorder="1" applyAlignment="1">
      <alignment horizontal="center"/>
    </xf>
    <xf numFmtId="0" fontId="1" fillId="0" borderId="80" xfId="0" applyFont="1" applyBorder="1" applyAlignment="1">
      <alignment horizontal="center" vertical="center"/>
    </xf>
    <xf numFmtId="0" fontId="1" fillId="0" borderId="89" xfId="0" applyFont="1" applyBorder="1" applyAlignment="1">
      <alignment horizontal="center" vertical="center"/>
    </xf>
    <xf numFmtId="0" fontId="1" fillId="0" borderId="14" xfId="0" applyFont="1" applyBorder="1" applyAlignment="1">
      <alignment horizontal="center"/>
    </xf>
    <xf numFmtId="0" fontId="1" fillId="0" borderId="170" xfId="0" applyFont="1" applyBorder="1" applyAlignment="1">
      <alignment horizontal="center"/>
    </xf>
    <xf numFmtId="0" fontId="1" fillId="2" borderId="12" xfId="0" applyFont="1" applyFill="1" applyBorder="1" applyAlignment="1">
      <alignment horizontal="center"/>
    </xf>
    <xf numFmtId="0" fontId="1" fillId="36" borderId="16" xfId="0" applyFont="1" applyFill="1" applyBorder="1" applyAlignment="1">
      <alignment horizontal="center"/>
    </xf>
    <xf numFmtId="0" fontId="35" fillId="15" borderId="12" xfId="0" applyFont="1" applyFill="1" applyBorder="1" applyAlignment="1">
      <alignment horizontal="center"/>
    </xf>
    <xf numFmtId="0" fontId="1" fillId="44" borderId="0" xfId="0" applyFont="1" applyFill="1" applyAlignment="1">
      <alignment horizontal="center"/>
    </xf>
    <xf numFmtId="10" fontId="1" fillId="0" borderId="10" xfId="0" applyNumberFormat="1" applyFont="1" applyBorder="1" applyAlignment="1">
      <alignment horizontal="center"/>
    </xf>
    <xf numFmtId="10" fontId="1" fillId="0" borderId="0" xfId="0" applyNumberFormat="1" applyFont="1" applyAlignment="1">
      <alignment horizontal="center"/>
    </xf>
    <xf numFmtId="10" fontId="1" fillId="0" borderId="4" xfId="0" applyNumberFormat="1" applyFont="1" applyBorder="1" applyAlignment="1">
      <alignment horizontal="center"/>
    </xf>
    <xf numFmtId="178" fontId="1" fillId="0" borderId="3" xfId="0" applyNumberFormat="1" applyFont="1" applyBorder="1"/>
    <xf numFmtId="10" fontId="1" fillId="0" borderId="4" xfId="0" applyNumberFormat="1" applyFont="1" applyBorder="1"/>
    <xf numFmtId="0" fontId="1" fillId="0" borderId="92" xfId="0" applyFont="1" applyBorder="1" applyAlignment="1">
      <alignment horizontal="center"/>
    </xf>
    <xf numFmtId="0" fontId="34" fillId="0" borderId="171" xfId="0" applyFont="1" applyBorder="1" applyAlignment="1">
      <alignment horizontal="center"/>
    </xf>
    <xf numFmtId="0" fontId="1" fillId="0" borderId="92" xfId="0" applyFont="1" applyBorder="1"/>
    <xf numFmtId="0" fontId="129" fillId="0" borderId="132" xfId="0" applyFont="1" applyBorder="1"/>
    <xf numFmtId="10" fontId="1" fillId="0" borderId="3" xfId="0" applyNumberFormat="1" applyFont="1" applyBorder="1" applyAlignment="1">
      <alignment horizontal="center"/>
    </xf>
    <xf numFmtId="0" fontId="135" fillId="0" borderId="0" xfId="0" applyFont="1" applyAlignment="1">
      <alignment horizontal="left" vertical="center"/>
    </xf>
    <xf numFmtId="0" fontId="24" fillId="17" borderId="0" xfId="0" applyFont="1" applyFill="1" applyAlignment="1">
      <alignment horizontal="center"/>
    </xf>
    <xf numFmtId="0" fontId="26" fillId="17" borderId="0" xfId="0" applyFont="1" applyFill="1" applyAlignment="1">
      <alignment horizontal="center" vertical="center"/>
    </xf>
    <xf numFmtId="0" fontId="16" fillId="0" borderId="150" xfId="0" applyFont="1" applyBorder="1" applyAlignment="1">
      <alignment horizontal="center"/>
    </xf>
    <xf numFmtId="0" fontId="16" fillId="18" borderId="150" xfId="0" applyFont="1" applyFill="1" applyBorder="1" applyAlignment="1">
      <alignment horizontal="center"/>
    </xf>
    <xf numFmtId="0" fontId="16" fillId="19" borderId="150" xfId="0" applyFont="1" applyFill="1" applyBorder="1" applyAlignment="1">
      <alignment horizontal="center"/>
    </xf>
    <xf numFmtId="0" fontId="24" fillId="0" borderId="150" xfId="0" applyFont="1" applyBorder="1" applyAlignment="1">
      <alignment horizontal="center"/>
    </xf>
    <xf numFmtId="0" fontId="1" fillId="17" borderId="156" xfId="0" applyFont="1" applyFill="1" applyBorder="1" applyAlignment="1">
      <alignment horizontal="center"/>
    </xf>
    <xf numFmtId="0" fontId="16" fillId="19" borderId="16" xfId="0" applyFont="1" applyFill="1" applyBorder="1" applyAlignment="1">
      <alignment horizontal="center"/>
    </xf>
    <xf numFmtId="0" fontId="16" fillId="19" borderId="0" xfId="0" applyFont="1" applyFill="1" applyAlignment="1">
      <alignment horizontal="center"/>
    </xf>
    <xf numFmtId="0" fontId="1" fillId="17" borderId="45" xfId="0" applyFont="1" applyFill="1" applyBorder="1" applyAlignment="1">
      <alignment horizontal="center"/>
    </xf>
    <xf numFmtId="0" fontId="16" fillId="19" borderId="151" xfId="0" applyFont="1" applyFill="1" applyBorder="1" applyAlignment="1">
      <alignment horizontal="center"/>
    </xf>
    <xf numFmtId="0" fontId="1" fillId="17" borderId="172" xfId="0" applyFont="1" applyFill="1" applyBorder="1" applyAlignment="1">
      <alignment horizontal="center"/>
    </xf>
    <xf numFmtId="0" fontId="16" fillId="18" borderId="0" xfId="0" applyFont="1" applyFill="1" applyAlignment="1">
      <alignment horizontal="center"/>
    </xf>
    <xf numFmtId="0" fontId="16" fillId="46" borderId="0" xfId="0" applyFont="1" applyFill="1" applyAlignment="1">
      <alignment horizontal="center"/>
    </xf>
    <xf numFmtId="0" fontId="62" fillId="17" borderId="0" xfId="0" applyFont="1" applyFill="1" applyAlignment="1">
      <alignment horizontal="center"/>
    </xf>
    <xf numFmtId="0" fontId="64" fillId="19" borderId="0" xfId="0" applyFont="1" applyFill="1" applyAlignment="1">
      <alignment horizontal="center"/>
    </xf>
    <xf numFmtId="0" fontId="64" fillId="18" borderId="0" xfId="0" applyFont="1" applyFill="1" applyAlignment="1">
      <alignment horizontal="center"/>
    </xf>
    <xf numFmtId="0" fontId="64" fillId="46" borderId="0" xfId="0" applyFont="1" applyFill="1" applyAlignment="1">
      <alignment horizontal="center"/>
    </xf>
    <xf numFmtId="49" fontId="16" fillId="36" borderId="0" xfId="0" applyNumberFormat="1" applyFont="1" applyFill="1" applyAlignment="1">
      <alignment horizontal="center"/>
    </xf>
    <xf numFmtId="0" fontId="24" fillId="19" borderId="0" xfId="0" applyFont="1" applyFill="1" applyAlignment="1">
      <alignment horizontal="center"/>
    </xf>
    <xf numFmtId="0" fontId="1" fillId="0" borderId="173" xfId="0" applyFont="1" applyBorder="1" applyAlignment="1">
      <alignment horizontal="center" vertical="center"/>
    </xf>
    <xf numFmtId="0" fontId="1" fillId="17" borderId="174" xfId="0" applyFont="1" applyFill="1" applyBorder="1" applyAlignment="1">
      <alignment horizontal="center"/>
    </xf>
    <xf numFmtId="0" fontId="1" fillId="6" borderId="12" xfId="0" applyFont="1" applyFill="1" applyBorder="1" applyAlignment="1">
      <alignment horizontal="center"/>
    </xf>
    <xf numFmtId="0" fontId="1" fillId="0" borderId="158" xfId="0" applyFont="1" applyBorder="1" applyAlignment="1">
      <alignment horizontal="center" vertical="center"/>
    </xf>
    <xf numFmtId="0" fontId="1" fillId="17" borderId="159" xfId="0" applyFont="1" applyFill="1" applyBorder="1" applyAlignment="1">
      <alignment horizontal="center"/>
    </xf>
    <xf numFmtId="0" fontId="24" fillId="0" borderId="158" xfId="0" applyFont="1" applyBorder="1" applyAlignment="1">
      <alignment horizontal="center" vertical="center"/>
    </xf>
    <xf numFmtId="0" fontId="1" fillId="6" borderId="35" xfId="0" applyFont="1" applyFill="1" applyBorder="1" applyAlignment="1">
      <alignment horizontal="center"/>
    </xf>
    <xf numFmtId="0" fontId="1" fillId="17" borderId="10" xfId="0" applyFont="1" applyFill="1" applyBorder="1" applyAlignment="1">
      <alignment horizontal="center"/>
    </xf>
    <xf numFmtId="0" fontId="1" fillId="0" borderId="8" xfId="0" applyFont="1" applyBorder="1" applyAlignment="1">
      <alignment horizontal="center"/>
    </xf>
    <xf numFmtId="0" fontId="1" fillId="34" borderId="12" xfId="0" applyFont="1" applyFill="1" applyBorder="1" applyAlignment="1">
      <alignment horizontal="center"/>
    </xf>
    <xf numFmtId="0" fontId="136" fillId="0" borderId="24" xfId="0" applyFont="1" applyBorder="1" applyAlignment="1">
      <alignment horizontal="center" vertical="center"/>
    </xf>
    <xf numFmtId="0" fontId="24" fillId="17" borderId="45" xfId="0" applyFont="1" applyFill="1" applyBorder="1" applyAlignment="1">
      <alignment horizontal="center"/>
    </xf>
    <xf numFmtId="0" fontId="137" fillId="15" borderId="12" xfId="0" applyFont="1" applyFill="1" applyBorder="1" applyAlignment="1">
      <alignment horizontal="center"/>
    </xf>
    <xf numFmtId="0" fontId="138" fillId="15" borderId="12" xfId="0" applyFont="1" applyFill="1" applyBorder="1" applyAlignment="1">
      <alignment horizontal="center"/>
    </xf>
    <xf numFmtId="0" fontId="1" fillId="0" borderId="117" xfId="0" applyFont="1" applyBorder="1" applyAlignment="1">
      <alignment horizontal="center" vertical="center"/>
    </xf>
    <xf numFmtId="0" fontId="139" fillId="4" borderId="0" xfId="0" applyFont="1" applyFill="1" applyAlignment="1">
      <alignment horizontal="center" vertical="center"/>
    </xf>
    <xf numFmtId="0" fontId="24" fillId="4" borderId="0" xfId="0" applyFont="1" applyFill="1" applyAlignment="1">
      <alignment horizontal="center"/>
    </xf>
    <xf numFmtId="0" fontId="1" fillId="36" borderId="0" xfId="0" applyFont="1" applyFill="1" applyAlignment="1">
      <alignment horizontal="center"/>
    </xf>
    <xf numFmtId="178" fontId="1" fillId="17" borderId="0" xfId="0" applyNumberFormat="1" applyFont="1" applyFill="1" applyAlignment="1">
      <alignment horizontal="center"/>
    </xf>
    <xf numFmtId="178" fontId="24" fillId="0" borderId="0" xfId="0" applyNumberFormat="1" applyFont="1" applyAlignment="1">
      <alignment horizontal="center"/>
    </xf>
    <xf numFmtId="178" fontId="1" fillId="60" borderId="31" xfId="0" applyNumberFormat="1" applyFont="1" applyFill="1" applyBorder="1" applyAlignment="1">
      <alignment horizontal="center"/>
    </xf>
    <xf numFmtId="178" fontId="1" fillId="60" borderId="30" xfId="0" applyNumberFormat="1" applyFont="1" applyFill="1" applyBorder="1" applyAlignment="1">
      <alignment horizontal="center"/>
    </xf>
    <xf numFmtId="178" fontId="1" fillId="60" borderId="92" xfId="0" applyNumberFormat="1" applyFont="1" applyFill="1" applyBorder="1" applyAlignment="1">
      <alignment horizontal="center"/>
    </xf>
    <xf numFmtId="178" fontId="1" fillId="17" borderId="31" xfId="0" applyNumberFormat="1" applyFont="1" applyFill="1" applyBorder="1" applyAlignment="1">
      <alignment horizontal="center"/>
    </xf>
    <xf numFmtId="178" fontId="1" fillId="60" borderId="92" xfId="0" applyNumberFormat="1" applyFont="1" applyFill="1" applyBorder="1"/>
    <xf numFmtId="178" fontId="1" fillId="17" borderId="31" xfId="0" applyNumberFormat="1" applyFont="1" applyFill="1" applyBorder="1"/>
    <xf numFmtId="178" fontId="1" fillId="60" borderId="30" xfId="0" applyNumberFormat="1" applyFont="1" applyFill="1" applyBorder="1"/>
    <xf numFmtId="178" fontId="1" fillId="60" borderId="31" xfId="0" applyNumberFormat="1" applyFont="1" applyFill="1" applyBorder="1"/>
    <xf numFmtId="178" fontId="1" fillId="34" borderId="22" xfId="0" applyNumberFormat="1" applyFont="1" applyFill="1" applyBorder="1" applyAlignment="1">
      <alignment horizontal="center"/>
    </xf>
    <xf numFmtId="178" fontId="1" fillId="34" borderId="86" xfId="0" applyNumberFormat="1" applyFont="1" applyFill="1" applyBorder="1" applyAlignment="1">
      <alignment horizontal="center"/>
    </xf>
    <xf numFmtId="178" fontId="1" fillId="34" borderId="86" xfId="0" applyNumberFormat="1" applyFont="1" applyFill="1" applyBorder="1"/>
    <xf numFmtId="178" fontId="1" fillId="17" borderId="0" xfId="0" applyNumberFormat="1" applyFont="1" applyFill="1"/>
    <xf numFmtId="178" fontId="1" fillId="34" borderId="22" xfId="0" applyNumberFormat="1" applyFont="1" applyFill="1" applyBorder="1"/>
    <xf numFmtId="178" fontId="1" fillId="48" borderId="10" xfId="0" applyNumberFormat="1" applyFont="1" applyFill="1" applyBorder="1" applyAlignment="1">
      <alignment horizontal="center"/>
    </xf>
    <xf numFmtId="178" fontId="1" fillId="48" borderId="117" xfId="0" applyNumberFormat="1" applyFont="1" applyFill="1" applyBorder="1" applyAlignment="1">
      <alignment horizontal="center"/>
    </xf>
    <xf numFmtId="178" fontId="1" fillId="48" borderId="8" xfId="0" applyNumberFormat="1" applyFont="1" applyFill="1" applyBorder="1" applyAlignment="1">
      <alignment horizontal="center"/>
    </xf>
    <xf numFmtId="178" fontId="1" fillId="17" borderId="10" xfId="0" applyNumberFormat="1" applyFont="1" applyFill="1" applyBorder="1" applyAlignment="1">
      <alignment horizontal="center"/>
    </xf>
    <xf numFmtId="178" fontId="1" fillId="48" borderId="8" xfId="0" applyNumberFormat="1" applyFont="1" applyFill="1" applyBorder="1"/>
    <xf numFmtId="178" fontId="1" fillId="48" borderId="22" xfId="0" applyNumberFormat="1" applyFont="1" applyFill="1" applyBorder="1"/>
    <xf numFmtId="178" fontId="1" fillId="48" borderId="86" xfId="0" applyNumberFormat="1" applyFont="1" applyFill="1" applyBorder="1"/>
    <xf numFmtId="0" fontId="1" fillId="59" borderId="117" xfId="0" applyFont="1" applyFill="1" applyBorder="1"/>
    <xf numFmtId="0" fontId="1" fillId="59" borderId="10" xfId="0" applyFont="1" applyFill="1" applyBorder="1"/>
    <xf numFmtId="178" fontId="1" fillId="59" borderId="8" xfId="0" applyNumberFormat="1" applyFont="1" applyFill="1" applyBorder="1" applyAlignment="1">
      <alignment horizontal="center"/>
    </xf>
    <xf numFmtId="0" fontId="1" fillId="59" borderId="8" xfId="0" applyFont="1" applyFill="1" applyBorder="1"/>
    <xf numFmtId="178" fontId="1" fillId="59" borderId="22" xfId="0" applyNumberFormat="1" applyFont="1" applyFill="1" applyBorder="1"/>
    <xf numFmtId="178" fontId="1" fillId="59" borderId="86" xfId="0" applyNumberFormat="1" applyFont="1" applyFill="1" applyBorder="1"/>
    <xf numFmtId="178" fontId="1" fillId="59" borderId="117" xfId="0" applyNumberFormat="1" applyFont="1" applyFill="1" applyBorder="1"/>
    <xf numFmtId="178" fontId="1" fillId="59" borderId="10" xfId="0" applyNumberFormat="1" applyFont="1" applyFill="1" applyBorder="1"/>
    <xf numFmtId="178" fontId="1" fillId="59" borderId="8" xfId="0" applyNumberFormat="1" applyFont="1" applyFill="1" applyBorder="1"/>
    <xf numFmtId="178" fontId="1" fillId="0" borderId="117" xfId="0" applyNumberFormat="1" applyFont="1" applyBorder="1"/>
    <xf numFmtId="178" fontId="1" fillId="0" borderId="2" xfId="0" applyNumberFormat="1" applyFont="1" applyBorder="1"/>
    <xf numFmtId="178" fontId="1" fillId="0" borderId="4" xfId="0" applyNumberFormat="1" applyFont="1" applyBorder="1"/>
    <xf numFmtId="0" fontId="1" fillId="17" borderId="3" xfId="0" applyFont="1" applyFill="1" applyBorder="1"/>
    <xf numFmtId="178" fontId="136" fillId="0" borderId="22" xfId="0" applyNumberFormat="1" applyFont="1" applyBorder="1" applyAlignment="1">
      <alignment horizontal="center"/>
    </xf>
    <xf numFmtId="178" fontId="136" fillId="0" borderId="5" xfId="0" applyNumberFormat="1" applyFont="1" applyBorder="1" applyAlignment="1">
      <alignment horizontal="center"/>
    </xf>
    <xf numFmtId="178" fontId="136" fillId="0" borderId="30" xfId="0" applyNumberFormat="1" applyFont="1" applyBorder="1" applyAlignment="1">
      <alignment horizontal="center"/>
    </xf>
    <xf numFmtId="178" fontId="136" fillId="0" borderId="1" xfId="0" applyNumberFormat="1" applyFont="1" applyBorder="1" applyAlignment="1">
      <alignment horizontal="center"/>
    </xf>
    <xf numFmtId="0" fontId="1" fillId="0" borderId="4" xfId="0" applyFont="1" applyBorder="1" applyAlignment="1">
      <alignment vertical="center"/>
    </xf>
    <xf numFmtId="178" fontId="24" fillId="0" borderId="117" xfId="0" applyNumberFormat="1" applyFont="1" applyBorder="1" applyAlignment="1">
      <alignment horizontal="center"/>
    </xf>
    <xf numFmtId="178" fontId="24" fillId="0" borderId="7" xfId="0" applyNumberFormat="1" applyFont="1" applyBorder="1" applyAlignment="1">
      <alignment horizontal="center"/>
    </xf>
    <xf numFmtId="178" fontId="1" fillId="0" borderId="4" xfId="0" applyNumberFormat="1" applyFont="1" applyBorder="1" applyAlignment="1">
      <alignment horizontal="center"/>
    </xf>
    <xf numFmtId="178" fontId="24" fillId="0" borderId="4" xfId="0" applyNumberFormat="1" applyFont="1" applyBorder="1" applyAlignment="1">
      <alignment horizontal="center"/>
    </xf>
    <xf numFmtId="178" fontId="24" fillId="0" borderId="86" xfId="0" applyNumberFormat="1" applyFont="1" applyBorder="1" applyAlignment="1">
      <alignment horizontal="center"/>
    </xf>
    <xf numFmtId="0" fontId="34" fillId="16" borderId="111" xfId="0" applyFont="1" applyFill="1" applyBorder="1" applyAlignment="1">
      <alignment horizontal="center"/>
    </xf>
    <xf numFmtId="178" fontId="11" fillId="0" borderId="10" xfId="0" applyNumberFormat="1" applyFont="1" applyBorder="1" applyAlignment="1">
      <alignment horizontal="right"/>
    </xf>
    <xf numFmtId="0" fontId="34" fillId="16" borderId="115" xfId="0" applyFont="1" applyFill="1" applyBorder="1" applyAlignment="1">
      <alignment horizontal="center"/>
    </xf>
    <xf numFmtId="0" fontId="129" fillId="0" borderId="111" xfId="0" applyFont="1" applyBorder="1" applyAlignment="1">
      <alignment horizontal="center"/>
    </xf>
    <xf numFmtId="178" fontId="34" fillId="15" borderId="115" xfId="0" applyNumberFormat="1" applyFont="1" applyFill="1" applyBorder="1" applyAlignment="1">
      <alignment horizontal="center"/>
    </xf>
    <xf numFmtId="178" fontId="34" fillId="3" borderId="139" xfId="0" applyNumberFormat="1" applyFont="1" applyFill="1" applyBorder="1" applyAlignment="1">
      <alignment horizontal="center"/>
    </xf>
    <xf numFmtId="0" fontId="34" fillId="0" borderId="175" xfId="0" applyFont="1" applyBorder="1" applyAlignment="1">
      <alignment horizontal="center"/>
    </xf>
    <xf numFmtId="0" fontId="1" fillId="0" borderId="30" xfId="0" applyFont="1" applyBorder="1"/>
    <xf numFmtId="178" fontId="1" fillId="0" borderId="92" xfId="0" applyNumberFormat="1" applyFont="1" applyBorder="1"/>
    <xf numFmtId="0" fontId="1" fillId="15" borderId="22" xfId="0" applyFont="1" applyFill="1" applyBorder="1" applyAlignment="1">
      <alignment horizontal="right"/>
    </xf>
    <xf numFmtId="10" fontId="1" fillId="0" borderId="86" xfId="0" applyNumberFormat="1" applyFont="1" applyBorder="1"/>
    <xf numFmtId="0" fontId="21" fillId="2" borderId="22" xfId="0" applyFont="1" applyFill="1" applyBorder="1" applyAlignment="1">
      <alignment horizontal="right"/>
    </xf>
    <xf numFmtId="0" fontId="21" fillId="15" borderId="6" xfId="0" applyFont="1" applyFill="1" applyBorder="1" applyAlignment="1">
      <alignment horizontal="right"/>
    </xf>
    <xf numFmtId="178" fontId="1" fillId="0" borderId="86" xfId="0" applyNumberFormat="1" applyFont="1" applyBorder="1"/>
    <xf numFmtId="0" fontId="102" fillId="2" borderId="6" xfId="0" applyFont="1" applyFill="1" applyBorder="1" applyAlignment="1">
      <alignment horizontal="right"/>
    </xf>
    <xf numFmtId="0" fontId="1" fillId="0" borderId="117" xfId="0" applyFont="1" applyBorder="1" applyAlignment="1">
      <alignment horizontal="center"/>
    </xf>
    <xf numFmtId="178" fontId="1" fillId="0" borderId="8" xfId="0" applyNumberFormat="1" applyFont="1" applyBorder="1"/>
    <xf numFmtId="0" fontId="1" fillId="0" borderId="2" xfId="0" applyFont="1" applyBorder="1"/>
    <xf numFmtId="0" fontId="1" fillId="0" borderId="22" xfId="0" applyFont="1" applyBorder="1"/>
    <xf numFmtId="0" fontId="1" fillId="0" borderId="117" xfId="0" applyFont="1" applyBorder="1"/>
    <xf numFmtId="0" fontId="1" fillId="0" borderId="2" xfId="0" applyFont="1" applyBorder="1" applyAlignment="1">
      <alignment horizontal="right"/>
    </xf>
    <xf numFmtId="0" fontId="1" fillId="39" borderId="0" xfId="0" applyFont="1" applyFill="1" applyAlignment="1">
      <alignment horizontal="center"/>
    </xf>
    <xf numFmtId="0" fontId="1" fillId="9" borderId="0" xfId="0" applyFont="1" applyFill="1" applyAlignment="1">
      <alignment horizontal="center"/>
    </xf>
    <xf numFmtId="0" fontId="1" fillId="7" borderId="0" xfId="0" applyFont="1" applyFill="1" applyAlignment="1">
      <alignment horizontal="center"/>
    </xf>
    <xf numFmtId="183" fontId="1" fillId="39" borderId="0" xfId="0" applyNumberFormat="1" applyFont="1" applyFill="1" applyAlignment="1">
      <alignment horizontal="center"/>
    </xf>
    <xf numFmtId="183" fontId="1" fillId="9" borderId="30" xfId="0" applyNumberFormat="1" applyFont="1" applyFill="1" applyBorder="1" applyAlignment="1">
      <alignment horizontal="center"/>
    </xf>
    <xf numFmtId="183" fontId="1" fillId="9" borderId="31" xfId="0" applyNumberFormat="1" applyFont="1" applyFill="1" applyBorder="1" applyAlignment="1">
      <alignment horizontal="center"/>
    </xf>
    <xf numFmtId="183" fontId="1" fillId="4" borderId="31" xfId="0" applyNumberFormat="1" applyFont="1" applyFill="1" applyBorder="1" applyAlignment="1">
      <alignment horizontal="center"/>
    </xf>
    <xf numFmtId="183" fontId="1" fillId="7" borderId="31" xfId="0" applyNumberFormat="1" applyFont="1" applyFill="1" applyBorder="1" applyAlignment="1">
      <alignment horizontal="center"/>
    </xf>
    <xf numFmtId="183" fontId="1" fillId="9" borderId="92" xfId="0" applyNumberFormat="1" applyFont="1" applyFill="1" applyBorder="1" applyAlignment="1">
      <alignment horizontal="center"/>
    </xf>
    <xf numFmtId="0" fontId="13" fillId="39" borderId="0" xfId="0" applyFont="1" applyFill="1" applyAlignment="1">
      <alignment horizontal="center"/>
    </xf>
    <xf numFmtId="0" fontId="13" fillId="9" borderId="22" xfId="0" applyFont="1" applyFill="1" applyBorder="1" applyAlignment="1">
      <alignment horizontal="center"/>
    </xf>
    <xf numFmtId="0" fontId="13" fillId="9" borderId="0" xfId="0" applyFont="1" applyFill="1" applyAlignment="1">
      <alignment horizontal="center"/>
    </xf>
    <xf numFmtId="0" fontId="13" fillId="4" borderId="0" xfId="0" applyFont="1" applyFill="1" applyAlignment="1">
      <alignment horizontal="center"/>
    </xf>
    <xf numFmtId="0" fontId="13" fillId="7" borderId="0" xfId="0" applyFont="1" applyFill="1" applyAlignment="1">
      <alignment horizontal="center"/>
    </xf>
    <xf numFmtId="0" fontId="13" fillId="9" borderId="86" xfId="0" applyFont="1" applyFill="1" applyBorder="1" applyAlignment="1">
      <alignment horizontal="center"/>
    </xf>
    <xf numFmtId="183" fontId="1" fillId="3" borderId="0" xfId="0" applyNumberFormat="1" applyFont="1" applyFill="1"/>
    <xf numFmtId="0" fontId="140" fillId="9" borderId="0" xfId="0" applyFont="1" applyFill="1" applyAlignment="1">
      <alignment horizontal="center"/>
    </xf>
    <xf numFmtId="0" fontId="140" fillId="7" borderId="0" xfId="0" applyFont="1" applyFill="1" applyAlignment="1">
      <alignment horizontal="center"/>
    </xf>
    <xf numFmtId="0" fontId="1" fillId="39" borderId="6" xfId="0" applyFont="1" applyFill="1" applyBorder="1"/>
    <xf numFmtId="0" fontId="13" fillId="9" borderId="117" xfId="0" applyFont="1" applyFill="1" applyBorder="1" applyAlignment="1">
      <alignment horizontal="center"/>
    </xf>
    <xf numFmtId="0" fontId="13" fillId="9" borderId="10" xfId="0" applyFont="1" applyFill="1" applyBorder="1" applyAlignment="1">
      <alignment horizontal="center"/>
    </xf>
    <xf numFmtId="0" fontId="13" fillId="4" borderId="10" xfId="0" applyFont="1" applyFill="1" applyBorder="1" applyAlignment="1">
      <alignment horizontal="center"/>
    </xf>
    <xf numFmtId="0" fontId="13" fillId="7" borderId="10" xfId="0" applyFont="1" applyFill="1" applyBorder="1" applyAlignment="1">
      <alignment horizontal="center"/>
    </xf>
    <xf numFmtId="0" fontId="13" fillId="9" borderId="8" xfId="0" applyFont="1" applyFill="1" applyBorder="1" applyAlignment="1">
      <alignment horizontal="center"/>
    </xf>
    <xf numFmtId="0" fontId="1" fillId="2" borderId="6" xfId="0" applyFont="1" applyFill="1" applyBorder="1"/>
    <xf numFmtId="1" fontId="1" fillId="2" borderId="6" xfId="0" applyNumberFormat="1" applyFont="1" applyFill="1" applyBorder="1"/>
    <xf numFmtId="0" fontId="82" fillId="0" borderId="176" xfId="0" applyFont="1" applyBorder="1" applyAlignment="1">
      <alignment horizontal="center" vertical="center"/>
    </xf>
    <xf numFmtId="0" fontId="82" fillId="21" borderId="0" xfId="0" applyFont="1" applyFill="1" applyAlignment="1">
      <alignment horizontal="center" vertical="center"/>
    </xf>
    <xf numFmtId="0" fontId="82" fillId="21" borderId="86" xfId="0" applyFont="1" applyFill="1" applyBorder="1" applyAlignment="1">
      <alignment horizontal="center" vertical="center"/>
    </xf>
    <xf numFmtId="0" fontId="141" fillId="0" borderId="0" xfId="0" applyFont="1" applyAlignment="1">
      <alignment horizontal="center" vertical="center"/>
    </xf>
    <xf numFmtId="0" fontId="82" fillId="15" borderId="0" xfId="0" applyFont="1" applyFill="1" applyAlignment="1">
      <alignment horizontal="center" vertical="center"/>
    </xf>
    <xf numFmtId="0" fontId="82" fillId="65" borderId="0" xfId="0" applyFont="1" applyFill="1" applyAlignment="1">
      <alignment horizontal="center" vertical="center"/>
    </xf>
    <xf numFmtId="0" fontId="13" fillId="0" borderId="0" xfId="0" applyFont="1" applyAlignment="1">
      <alignment horizontal="center" vertical="center"/>
    </xf>
    <xf numFmtId="0" fontId="1" fillId="0" borderId="176" xfId="0" applyFont="1" applyBorder="1" applyAlignment="1">
      <alignment horizontal="center" vertical="center"/>
    </xf>
    <xf numFmtId="0" fontId="25" fillId="0" borderId="177" xfId="0" applyFont="1" applyBorder="1" applyAlignment="1">
      <alignment horizontal="center" vertical="center"/>
    </xf>
    <xf numFmtId="0" fontId="25" fillId="0" borderId="178" xfId="0" applyFont="1" applyBorder="1" applyAlignment="1">
      <alignment horizontal="center" vertical="center"/>
    </xf>
    <xf numFmtId="0" fontId="1" fillId="0" borderId="177" xfId="0" applyFont="1" applyBorder="1" applyAlignment="1">
      <alignment horizontal="center" vertical="center"/>
    </xf>
    <xf numFmtId="0" fontId="143" fillId="0" borderId="177" xfId="0" applyFont="1" applyBorder="1" applyAlignment="1">
      <alignment horizontal="center" vertical="center"/>
    </xf>
    <xf numFmtId="0" fontId="1" fillId="0" borderId="178" xfId="0" applyFont="1" applyBorder="1" applyAlignment="1">
      <alignment horizontal="center" vertical="center"/>
    </xf>
    <xf numFmtId="0" fontId="1" fillId="0" borderId="178" xfId="0" applyFont="1" applyBorder="1"/>
    <xf numFmtId="0" fontId="1" fillId="0" borderId="179" xfId="0" applyFont="1" applyBorder="1" applyAlignment="1">
      <alignment horizontal="center" vertical="center"/>
    </xf>
    <xf numFmtId="0" fontId="1" fillId="0" borderId="178" xfId="0" applyFont="1" applyBorder="1" applyAlignment="1">
      <alignment horizontal="center"/>
    </xf>
    <xf numFmtId="0" fontId="1" fillId="0" borderId="180" xfId="0" applyFont="1" applyBorder="1"/>
    <xf numFmtId="0" fontId="25" fillId="0" borderId="182" xfId="0" applyFont="1" applyBorder="1" applyAlignment="1">
      <alignment horizontal="center" vertical="center"/>
    </xf>
    <xf numFmtId="0" fontId="25" fillId="0" borderId="183" xfId="0" applyFont="1" applyBorder="1" applyAlignment="1">
      <alignment horizontal="center" vertical="center"/>
    </xf>
    <xf numFmtId="0" fontId="1" fillId="0" borderId="182" xfId="0" applyFont="1" applyBorder="1" applyAlignment="1">
      <alignment horizontal="center" vertical="center"/>
    </xf>
    <xf numFmtId="0" fontId="143" fillId="0" borderId="182" xfId="0" applyFont="1" applyBorder="1" applyAlignment="1">
      <alignment horizontal="center" vertical="center"/>
    </xf>
    <xf numFmtId="0" fontId="1" fillId="0" borderId="183" xfId="0" applyFont="1" applyBorder="1" applyAlignment="1">
      <alignment horizontal="center" vertical="center"/>
    </xf>
    <xf numFmtId="0" fontId="1" fillId="0" borderId="183" xfId="0" applyFont="1" applyBorder="1"/>
    <xf numFmtId="0" fontId="1" fillId="0" borderId="184" xfId="0" applyFont="1" applyBorder="1" applyAlignment="1">
      <alignment horizontal="center" vertical="center"/>
    </xf>
    <xf numFmtId="0" fontId="1" fillId="0" borderId="183" xfId="0" applyFont="1" applyBorder="1" applyAlignment="1">
      <alignment horizontal="center"/>
    </xf>
    <xf numFmtId="0" fontId="1" fillId="0" borderId="185" xfId="0" applyFont="1" applyBorder="1"/>
    <xf numFmtId="0" fontId="59" fillId="8" borderId="177" xfId="0" applyFont="1" applyFill="1" applyBorder="1" applyAlignment="1">
      <alignment horizontal="center" vertical="center"/>
    </xf>
    <xf numFmtId="0" fontId="144" fillId="0" borderId="177" xfId="0" applyFont="1" applyBorder="1" applyAlignment="1">
      <alignment horizontal="center" vertical="center"/>
    </xf>
    <xf numFmtId="0" fontId="144" fillId="0" borderId="178" xfId="0" applyFont="1" applyBorder="1" applyAlignment="1">
      <alignment horizontal="center" vertical="center"/>
    </xf>
    <xf numFmtId="0" fontId="1" fillId="0" borderId="186" xfId="0" applyFont="1" applyBorder="1" applyAlignment="1">
      <alignment horizontal="center" vertical="center"/>
    </xf>
    <xf numFmtId="0" fontId="25" fillId="0" borderId="0" xfId="0" applyFont="1" applyAlignment="1">
      <alignment horizontal="center" vertical="center"/>
    </xf>
    <xf numFmtId="0" fontId="25" fillId="0" borderId="86" xfId="0" applyFont="1" applyBorder="1" applyAlignment="1">
      <alignment horizontal="center" vertical="center"/>
    </xf>
    <xf numFmtId="0" fontId="144" fillId="0" borderId="0" xfId="0" applyFont="1" applyAlignment="1">
      <alignment horizontal="center" vertical="center"/>
    </xf>
    <xf numFmtId="0" fontId="1" fillId="0" borderId="187" xfId="0" applyFont="1" applyBorder="1"/>
    <xf numFmtId="0" fontId="143" fillId="0" borderId="0" xfId="0" applyFont="1" applyAlignment="1">
      <alignment horizontal="center" vertical="center"/>
    </xf>
    <xf numFmtId="0" fontId="1" fillId="0" borderId="86" xfId="0" applyFont="1" applyBorder="1" applyAlignment="1">
      <alignment horizontal="left" vertical="center"/>
    </xf>
    <xf numFmtId="0" fontId="1" fillId="0" borderId="187" xfId="0" applyFont="1" applyBorder="1" applyAlignment="1">
      <alignment wrapText="1"/>
    </xf>
    <xf numFmtId="0" fontId="143" fillId="0" borderId="0" xfId="0" applyFont="1" applyAlignment="1">
      <alignment horizontal="center" vertical="center" wrapText="1"/>
    </xf>
    <xf numFmtId="0" fontId="1" fillId="0" borderId="86" xfId="0" applyFont="1" applyBorder="1" applyAlignment="1">
      <alignment vertical="center" wrapText="1"/>
    </xf>
    <xf numFmtId="0" fontId="144" fillId="0" borderId="86" xfId="0" applyFont="1" applyBorder="1" applyAlignment="1">
      <alignment horizontal="center" vertical="center" wrapText="1"/>
    </xf>
    <xf numFmtId="0" fontId="1" fillId="0" borderId="86" xfId="0" applyFont="1" applyBorder="1" applyAlignment="1">
      <alignment horizontal="left"/>
    </xf>
    <xf numFmtId="0" fontId="1" fillId="0" borderId="86" xfId="0" applyFont="1" applyBorder="1" applyAlignment="1">
      <alignment horizontal="center" vertical="center" wrapText="1"/>
    </xf>
    <xf numFmtId="0" fontId="10" fillId="3" borderId="86" xfId="0" applyFont="1" applyFill="1" applyBorder="1" applyAlignment="1">
      <alignment horizontal="left"/>
    </xf>
    <xf numFmtId="0" fontId="10" fillId="3" borderId="0" xfId="0" applyFont="1" applyFill="1" applyAlignment="1">
      <alignment horizontal="center" vertical="center"/>
    </xf>
    <xf numFmtId="0" fontId="10" fillId="3" borderId="86" xfId="0" applyFont="1" applyFill="1" applyBorder="1" applyAlignment="1">
      <alignment horizontal="center" vertical="center"/>
    </xf>
    <xf numFmtId="0" fontId="1" fillId="0" borderId="188" xfId="0" applyFont="1" applyBorder="1" applyAlignment="1">
      <alignment horizontal="center" vertical="center"/>
    </xf>
    <xf numFmtId="0" fontId="143" fillId="0" borderId="10" xfId="0" applyFont="1" applyBorder="1" applyAlignment="1">
      <alignment horizontal="center" vertical="center"/>
    </xf>
    <xf numFmtId="0" fontId="1" fillId="0" borderId="189" xfId="0" applyFont="1" applyBorder="1"/>
    <xf numFmtId="0" fontId="1" fillId="0" borderId="190" xfId="0" applyFont="1" applyBorder="1" applyAlignment="1">
      <alignment horizontal="center" vertical="center"/>
    </xf>
    <xf numFmtId="0" fontId="59" fillId="8" borderId="191" xfId="0" applyFont="1" applyFill="1" applyBorder="1" applyAlignment="1">
      <alignment horizontal="center" vertical="center"/>
    </xf>
    <xf numFmtId="0" fontId="143" fillId="0" borderId="191" xfId="0" applyFont="1" applyBorder="1" applyAlignment="1">
      <alignment horizontal="center" vertical="center"/>
    </xf>
    <xf numFmtId="0" fontId="1" fillId="0" borderId="191" xfId="0" applyFont="1" applyBorder="1" applyAlignment="1">
      <alignment horizontal="center" vertical="center"/>
    </xf>
    <xf numFmtId="0" fontId="1" fillId="0" borderId="192" xfId="0" applyFont="1" applyBorder="1" applyAlignment="1">
      <alignment horizontal="left" vertical="center"/>
    </xf>
    <xf numFmtId="0" fontId="1" fillId="0" borderId="192" xfId="0" applyFont="1" applyBorder="1" applyAlignment="1">
      <alignment vertical="center"/>
    </xf>
    <xf numFmtId="0" fontId="1" fillId="0" borderId="193" xfId="0" applyFont="1" applyBorder="1" applyAlignment="1">
      <alignment horizontal="center" vertical="center"/>
    </xf>
    <xf numFmtId="0" fontId="1" fillId="0" borderId="183" xfId="0" applyFont="1" applyBorder="1" applyAlignment="1">
      <alignment wrapText="1"/>
    </xf>
    <xf numFmtId="0" fontId="1" fillId="0" borderId="192" xfId="0" applyFont="1" applyBorder="1" applyAlignment="1">
      <alignment horizontal="center" vertical="center"/>
    </xf>
    <xf numFmtId="0" fontId="1" fillId="0" borderId="194" xfId="0" applyFont="1" applyBorder="1"/>
    <xf numFmtId="0" fontId="50" fillId="3" borderId="178" xfId="0" applyFont="1" applyFill="1" applyBorder="1"/>
    <xf numFmtId="0" fontId="145" fillId="3" borderId="178" xfId="0" applyFont="1" applyFill="1" applyBorder="1" applyAlignment="1">
      <alignment horizontal="center" vertical="center"/>
    </xf>
    <xf numFmtId="0" fontId="1" fillId="0" borderId="195" xfId="0" applyFont="1" applyBorder="1"/>
    <xf numFmtId="0" fontId="1" fillId="0" borderId="195" xfId="0" applyFont="1" applyBorder="1" applyAlignment="1">
      <alignment horizontal="center"/>
    </xf>
    <xf numFmtId="0" fontId="1" fillId="0" borderId="196" xfId="0" applyFont="1" applyBorder="1" applyAlignment="1">
      <alignment horizontal="center" vertical="center"/>
    </xf>
    <xf numFmtId="0" fontId="1" fillId="0" borderId="197" xfId="0" applyFont="1" applyBorder="1"/>
    <xf numFmtId="0" fontId="50" fillId="3" borderId="86" xfId="0" applyFont="1" applyFill="1" applyBorder="1"/>
    <xf numFmtId="0" fontId="145" fillId="3" borderId="86" xfId="0" applyFont="1" applyFill="1" applyBorder="1" applyAlignment="1">
      <alignment horizontal="center" vertical="center"/>
    </xf>
    <xf numFmtId="0" fontId="1" fillId="0" borderId="4" xfId="0" applyFont="1" applyBorder="1"/>
    <xf numFmtId="0" fontId="1" fillId="0" borderId="198" xfId="0" applyFont="1" applyBorder="1"/>
    <xf numFmtId="0" fontId="1" fillId="0" borderId="4" xfId="0" applyFont="1" applyBorder="1" applyAlignment="1">
      <alignment wrapText="1"/>
    </xf>
    <xf numFmtId="0" fontId="1" fillId="0" borderId="199" xfId="0" applyFont="1" applyBorder="1"/>
    <xf numFmtId="0" fontId="1" fillId="0" borderId="181" xfId="0" applyFont="1" applyBorder="1" applyAlignment="1">
      <alignment horizontal="center" vertical="center"/>
    </xf>
    <xf numFmtId="0" fontId="1" fillId="0" borderId="183" xfId="0" applyFont="1" applyBorder="1" applyAlignment="1">
      <alignment vertical="center"/>
    </xf>
    <xf numFmtId="0" fontId="35" fillId="0" borderId="184" xfId="0" applyFont="1" applyBorder="1" applyAlignment="1">
      <alignment horizontal="center" vertical="center"/>
    </xf>
    <xf numFmtId="0" fontId="1" fillId="0" borderId="200" xfId="0" applyFont="1" applyBorder="1" applyAlignment="1">
      <alignment horizontal="center"/>
    </xf>
    <xf numFmtId="0" fontId="1" fillId="0" borderId="201" xfId="0" applyFont="1" applyBorder="1" applyAlignment="1">
      <alignment horizontal="center" vertical="center"/>
    </xf>
    <xf numFmtId="0" fontId="1" fillId="0" borderId="202" xfId="0" applyFont="1" applyBorder="1"/>
    <xf numFmtId="0" fontId="1" fillId="26" borderId="177" xfId="0" applyFont="1" applyFill="1" applyBorder="1" applyAlignment="1">
      <alignment horizontal="center" vertical="center"/>
    </xf>
    <xf numFmtId="0" fontId="1" fillId="26" borderId="178" xfId="0" applyFont="1" applyFill="1" applyBorder="1" applyAlignment="1">
      <alignment horizontal="center" vertical="center"/>
    </xf>
    <xf numFmtId="0" fontId="1" fillId="26" borderId="0" xfId="0" applyFont="1" applyFill="1" applyAlignment="1">
      <alignment horizontal="center" vertical="center"/>
    </xf>
    <xf numFmtId="0" fontId="1" fillId="26" borderId="86" xfId="0" applyFont="1" applyFill="1" applyBorder="1" applyAlignment="1">
      <alignment horizontal="center" vertical="center"/>
    </xf>
    <xf numFmtId="0" fontId="1" fillId="26" borderId="182" xfId="0" applyFont="1" applyFill="1" applyBorder="1" applyAlignment="1">
      <alignment horizontal="center" vertical="center"/>
    </xf>
    <xf numFmtId="0" fontId="1" fillId="26" borderId="183" xfId="0" applyFont="1" applyFill="1" applyBorder="1" applyAlignment="1">
      <alignment horizontal="center" vertical="center"/>
    </xf>
    <xf numFmtId="0" fontId="1" fillId="0" borderId="192" xfId="0" applyFont="1" applyBorder="1"/>
    <xf numFmtId="0" fontId="1" fillId="0" borderId="192" xfId="0" applyFont="1" applyBorder="1" applyAlignment="1">
      <alignment horizontal="center"/>
    </xf>
    <xf numFmtId="0" fontId="1" fillId="0" borderId="177" xfId="0" applyFont="1" applyBorder="1" applyAlignment="1">
      <alignment horizontal="center" vertical="center" wrapText="1"/>
    </xf>
    <xf numFmtId="0" fontId="1" fillId="0" borderId="179" xfId="0" applyFont="1" applyBorder="1"/>
    <xf numFmtId="0" fontId="1" fillId="0" borderId="180" xfId="0" applyFont="1" applyBorder="1" applyAlignment="1">
      <alignment horizontal="left"/>
    </xf>
    <xf numFmtId="0" fontId="1" fillId="0" borderId="203" xfId="0" applyFont="1" applyBorder="1" applyAlignment="1">
      <alignment horizontal="center" vertical="center"/>
    </xf>
    <xf numFmtId="3" fontId="1" fillId="0" borderId="0" xfId="0" applyNumberFormat="1" applyFont="1" applyAlignment="1">
      <alignment horizontal="center" vertical="center" wrapText="1"/>
    </xf>
    <xf numFmtId="3" fontId="1" fillId="0" borderId="86" xfId="0" applyNumberFormat="1" applyFont="1" applyBorder="1" applyAlignment="1">
      <alignment horizontal="center" vertical="center" wrapText="1"/>
    </xf>
    <xf numFmtId="0" fontId="10" fillId="3" borderId="0" xfId="0" applyFont="1" applyFill="1" applyAlignment="1">
      <alignment horizontal="center" wrapText="1"/>
    </xf>
    <xf numFmtId="0" fontId="1" fillId="0" borderId="204" xfId="0" applyFont="1" applyBorder="1"/>
    <xf numFmtId="0" fontId="1" fillId="0" borderId="204" xfId="0" applyFont="1" applyBorder="1" applyAlignment="1">
      <alignment wrapText="1"/>
    </xf>
    <xf numFmtId="0" fontId="1" fillId="0" borderId="205" xfId="0" applyFont="1" applyBorder="1" applyAlignment="1">
      <alignment horizontal="center" vertical="center"/>
    </xf>
    <xf numFmtId="0" fontId="10" fillId="3" borderId="182" xfId="0" applyFont="1" applyFill="1" applyBorder="1" applyAlignment="1">
      <alignment horizontal="center" wrapText="1"/>
    </xf>
    <xf numFmtId="0" fontId="1" fillId="0" borderId="182" xfId="0" applyFont="1" applyBorder="1" applyAlignment="1">
      <alignment horizontal="center" vertical="center" wrapText="1"/>
    </xf>
    <xf numFmtId="0" fontId="1" fillId="0" borderId="182" xfId="0" applyFont="1" applyBorder="1"/>
    <xf numFmtId="0" fontId="1" fillId="0" borderId="182" xfId="0" applyFont="1" applyBorder="1" applyAlignment="1">
      <alignment horizontal="center"/>
    </xf>
    <xf numFmtId="0" fontId="1" fillId="0" borderId="206" xfId="0" applyFont="1" applyBorder="1" applyAlignment="1">
      <alignment horizontal="center" vertical="center"/>
    </xf>
    <xf numFmtId="0" fontId="24" fillId="3" borderId="0" xfId="0" applyFont="1" applyFill="1" applyAlignment="1">
      <alignment horizontal="center" vertical="center"/>
    </xf>
    <xf numFmtId="0" fontId="1" fillId="27" borderId="6" xfId="0" applyFont="1" applyFill="1" applyBorder="1" applyAlignment="1">
      <alignment horizontal="center" vertical="center" wrapText="1"/>
    </xf>
    <xf numFmtId="0" fontId="1" fillId="0" borderId="6" xfId="0" applyFont="1" applyBorder="1" applyAlignment="1">
      <alignment horizontal="center" vertical="center" wrapText="1"/>
    </xf>
    <xf numFmtId="0" fontId="1" fillId="3" borderId="6" xfId="0" applyFont="1" applyFill="1" applyBorder="1" applyAlignment="1">
      <alignment horizontal="center" vertical="center" wrapText="1"/>
    </xf>
    <xf numFmtId="0" fontId="1" fillId="21" borderId="6" xfId="0" applyFont="1" applyFill="1" applyBorder="1" applyAlignment="1">
      <alignment horizontal="center" vertical="center" wrapText="1"/>
    </xf>
    <xf numFmtId="0" fontId="1" fillId="11" borderId="6" xfId="0" applyFont="1" applyFill="1" applyBorder="1" applyAlignment="1">
      <alignment horizontal="center" vertical="center" wrapText="1"/>
    </xf>
    <xf numFmtId="0" fontId="1" fillId="15" borderId="6" xfId="0" applyFont="1" applyFill="1" applyBorder="1" applyAlignment="1">
      <alignment horizontal="center" vertical="center"/>
    </xf>
    <xf numFmtId="0" fontId="62" fillId="0" borderId="0" xfId="0" applyFont="1" applyAlignment="1">
      <alignment horizontal="left" vertical="center"/>
    </xf>
    <xf numFmtId="0" fontId="62" fillId="3" borderId="0" xfId="0" applyFont="1" applyFill="1" applyAlignment="1">
      <alignment horizontal="left" vertical="center"/>
    </xf>
    <xf numFmtId="0" fontId="1" fillId="0" borderId="207" xfId="0" applyFont="1" applyBorder="1" applyAlignment="1">
      <alignment horizontal="center" vertical="center"/>
    </xf>
    <xf numFmtId="0" fontId="1" fillId="0" borderId="155" xfId="0" applyFont="1" applyBorder="1" applyAlignment="1">
      <alignment horizontal="center" vertical="center"/>
    </xf>
    <xf numFmtId="0" fontId="1" fillId="0" borderId="208" xfId="0" applyFont="1" applyBorder="1" applyAlignment="1">
      <alignment horizontal="center" vertical="center"/>
    </xf>
    <xf numFmtId="0" fontId="1" fillId="3" borderId="207" xfId="0" applyFont="1" applyFill="1" applyBorder="1" applyAlignment="1">
      <alignment horizontal="center" vertical="center"/>
    </xf>
    <xf numFmtId="0" fontId="1" fillId="3" borderId="155" xfId="0" applyFont="1" applyFill="1" applyBorder="1" applyAlignment="1">
      <alignment horizontal="center" vertical="center"/>
    </xf>
    <xf numFmtId="0" fontId="1" fillId="3" borderId="208" xfId="0" applyFont="1" applyFill="1" applyBorder="1" applyAlignment="1">
      <alignment horizontal="center" vertical="center"/>
    </xf>
    <xf numFmtId="0" fontId="1" fillId="3" borderId="14" xfId="0" applyFont="1" applyFill="1" applyBorder="1" applyAlignment="1">
      <alignment horizontal="center" vertical="center"/>
    </xf>
    <xf numFmtId="0" fontId="146" fillId="3" borderId="150" xfId="0" applyFont="1" applyFill="1" applyBorder="1" applyAlignment="1">
      <alignment horizontal="center" vertical="center"/>
    </xf>
    <xf numFmtId="0" fontId="13" fillId="3" borderId="150" xfId="0" applyFont="1" applyFill="1" applyBorder="1" applyAlignment="1">
      <alignment horizontal="center" vertical="center"/>
    </xf>
    <xf numFmtId="0" fontId="147" fillId="3" borderId="150" xfId="0" applyFont="1" applyFill="1" applyBorder="1" applyAlignment="1">
      <alignment horizontal="center" vertical="center"/>
    </xf>
    <xf numFmtId="0" fontId="13" fillId="3" borderId="170" xfId="0" applyFont="1" applyFill="1" applyBorder="1" applyAlignment="1">
      <alignment horizontal="center" vertical="center"/>
    </xf>
    <xf numFmtId="0" fontId="1" fillId="3" borderId="16" xfId="0" applyFont="1" applyFill="1" applyBorder="1" applyAlignment="1">
      <alignment horizontal="center" vertical="center"/>
    </xf>
    <xf numFmtId="0" fontId="13" fillId="3" borderId="12" xfId="0" applyFont="1" applyFill="1" applyBorder="1" applyAlignment="1">
      <alignment horizontal="center" vertical="center"/>
    </xf>
    <xf numFmtId="0" fontId="147" fillId="3" borderId="12" xfId="0" applyFont="1" applyFill="1" applyBorder="1" applyAlignment="1">
      <alignment horizontal="center" vertical="center"/>
    </xf>
    <xf numFmtId="0" fontId="147" fillId="3" borderId="87" xfId="0" applyFont="1" applyFill="1" applyBorder="1" applyAlignment="1">
      <alignment horizontal="center" vertical="center"/>
    </xf>
    <xf numFmtId="0" fontId="13" fillId="3" borderId="87" xfId="0" applyFont="1" applyFill="1" applyBorder="1" applyAlignment="1">
      <alignment horizontal="center" vertical="center"/>
    </xf>
    <xf numFmtId="0" fontId="1" fillId="3" borderId="18" xfId="0" applyFont="1" applyFill="1" applyBorder="1" applyAlignment="1">
      <alignment horizontal="center" vertical="center"/>
    </xf>
    <xf numFmtId="0" fontId="147" fillId="3" borderId="151" xfId="0" applyFont="1" applyFill="1" applyBorder="1" applyAlignment="1">
      <alignment horizontal="center" vertical="center"/>
    </xf>
    <xf numFmtId="0" fontId="13" fillId="3" borderId="151" xfId="0" applyFont="1" applyFill="1" applyBorder="1" applyAlignment="1">
      <alignment horizontal="center" vertical="center"/>
    </xf>
    <xf numFmtId="0" fontId="147" fillId="3" borderId="153" xfId="0" applyFont="1" applyFill="1" applyBorder="1" applyAlignment="1">
      <alignment horizontal="center" vertical="center"/>
    </xf>
    <xf numFmtId="0" fontId="147" fillId="3" borderId="6" xfId="0" applyFont="1" applyFill="1" applyBorder="1" applyAlignment="1">
      <alignment horizontal="center" vertical="center"/>
    </xf>
    <xf numFmtId="0" fontId="0" fillId="0" borderId="0" xfId="0"/>
    <xf numFmtId="0" fontId="1" fillId="0" borderId="0" xfId="0" applyFont="1" applyAlignment="1">
      <alignment horizontal="center" vertical="center"/>
    </xf>
    <xf numFmtId="0" fontId="2" fillId="0" borderId="5" xfId="0" applyFont="1" applyBorder="1"/>
    <xf numFmtId="0" fontId="2" fillId="0" borderId="3" xfId="0" applyFont="1" applyBorder="1"/>
    <xf numFmtId="0" fontId="2" fillId="0" borderId="4" xfId="0" applyFont="1" applyBorder="1"/>
    <xf numFmtId="0" fontId="23" fillId="15" borderId="0" xfId="0" applyFont="1" applyFill="1" applyAlignment="1">
      <alignment horizontal="center" vertical="center"/>
    </xf>
    <xf numFmtId="0" fontId="27" fillId="3" borderId="0" xfId="0" applyFont="1" applyFill="1" applyAlignment="1">
      <alignment horizontal="center" vertical="center"/>
    </xf>
    <xf numFmtId="0" fontId="23" fillId="0" borderId="0" xfId="0" applyFont="1" applyAlignment="1">
      <alignment horizontal="center" vertical="center"/>
    </xf>
    <xf numFmtId="0" fontId="16" fillId="16" borderId="15" xfId="0" applyFont="1" applyFill="1" applyBorder="1" applyAlignment="1">
      <alignment horizontal="center"/>
    </xf>
    <xf numFmtId="0" fontId="2" fillId="0" borderId="44" xfId="0" applyFont="1" applyBorder="1"/>
    <xf numFmtId="0" fontId="2" fillId="0" borderId="45" xfId="0" applyFont="1" applyBorder="1"/>
    <xf numFmtId="0" fontId="23" fillId="3" borderId="0" xfId="0" applyFont="1" applyFill="1" applyAlignment="1">
      <alignment horizontal="center" vertical="center"/>
    </xf>
    <xf numFmtId="0" fontId="16" fillId="6" borderId="15" xfId="0" applyFont="1" applyFill="1" applyBorder="1" applyAlignment="1">
      <alignment horizontal="center"/>
    </xf>
    <xf numFmtId="0" fontId="6" fillId="0" borderId="0" xfId="0" applyFont="1"/>
    <xf numFmtId="0" fontId="6" fillId="0" borderId="0" xfId="0" applyFont="1" applyAlignment="1">
      <alignment horizontal="center" vertical="center"/>
    </xf>
    <xf numFmtId="0" fontId="6" fillId="0" borderId="0" xfId="0" applyFont="1" applyAlignment="1">
      <alignment horizontal="left" vertical="center"/>
    </xf>
    <xf numFmtId="0" fontId="77" fillId="0" borderId="0" xfId="0" applyFont="1" applyAlignment="1">
      <alignment horizontal="center" vertical="center"/>
    </xf>
    <xf numFmtId="0" fontId="77" fillId="0" borderId="0" xfId="0" applyFont="1" applyAlignment="1">
      <alignment horizontal="left" vertical="center"/>
    </xf>
    <xf numFmtId="0" fontId="82" fillId="0" borderId="22" xfId="0" applyFont="1" applyBorder="1" applyAlignment="1">
      <alignment horizontal="center" vertical="center"/>
    </xf>
    <xf numFmtId="0" fontId="77" fillId="0" borderId="22" xfId="0" applyFont="1" applyBorder="1" applyAlignment="1">
      <alignment horizontal="center" vertical="center"/>
    </xf>
    <xf numFmtId="0" fontId="77" fillId="0" borderId="22" xfId="0" applyFont="1" applyBorder="1" applyAlignment="1">
      <alignment horizontal="left" vertical="center"/>
    </xf>
    <xf numFmtId="0" fontId="79" fillId="0" borderId="62" xfId="0" applyFont="1" applyBorder="1" applyAlignment="1">
      <alignment horizontal="center" vertical="center"/>
    </xf>
    <xf numFmtId="0" fontId="2" fillId="0" borderId="93" xfId="0" applyFont="1" applyBorder="1"/>
    <xf numFmtId="0" fontId="2" fillId="0" borderId="96" xfId="0" applyFont="1" applyBorder="1"/>
    <xf numFmtId="0" fontId="1" fillId="0" borderId="5" xfId="0" applyFont="1" applyBorder="1" applyAlignment="1">
      <alignment horizontal="center" vertical="center"/>
    </xf>
    <xf numFmtId="0" fontId="80" fillId="0" borderId="98" xfId="0" applyFont="1" applyBorder="1" applyAlignment="1">
      <alignment horizontal="center" vertical="center"/>
    </xf>
    <xf numFmtId="0" fontId="81" fillId="0" borderId="98" xfId="0" applyFont="1" applyBorder="1" applyAlignment="1">
      <alignment horizontal="center" vertical="center"/>
    </xf>
    <xf numFmtId="0" fontId="82" fillId="0" borderId="0" xfId="0" applyFont="1"/>
    <xf numFmtId="0" fontId="84" fillId="52" borderId="1" xfId="0" applyFont="1" applyFill="1" applyBorder="1" applyAlignment="1">
      <alignment horizontal="center" vertical="center"/>
    </xf>
    <xf numFmtId="0" fontId="2" fillId="0" borderId="7" xfId="0" applyFont="1" applyBorder="1"/>
    <xf numFmtId="0" fontId="1" fillId="0" borderId="0" xfId="0" applyFont="1" applyAlignment="1">
      <alignment horizontal="center"/>
    </xf>
    <xf numFmtId="0" fontId="1" fillId="6" borderId="2" xfId="0" applyFont="1" applyFill="1" applyBorder="1" applyAlignment="1">
      <alignment horizontal="center"/>
    </xf>
    <xf numFmtId="0" fontId="1" fillId="2" borderId="0" xfId="0" applyFont="1" applyFill="1" applyAlignment="1">
      <alignment horizontal="center"/>
    </xf>
    <xf numFmtId="0" fontId="1" fillId="0" borderId="0" xfId="0" applyFont="1" applyAlignment="1">
      <alignment horizontal="left"/>
    </xf>
    <xf numFmtId="178" fontId="1" fillId="0" borderId="30" xfId="0" applyNumberFormat="1" applyFont="1" applyBorder="1" applyAlignment="1">
      <alignment horizontal="center"/>
    </xf>
    <xf numFmtId="0" fontId="2" fillId="0" borderId="31" xfId="0" applyFont="1" applyBorder="1"/>
    <xf numFmtId="0" fontId="2" fillId="0" borderId="92" xfId="0" applyFont="1" applyBorder="1"/>
    <xf numFmtId="0" fontId="1" fillId="0" borderId="1" xfId="0" applyFont="1" applyBorder="1" applyAlignment="1">
      <alignment horizontal="center" vertical="center"/>
    </xf>
    <xf numFmtId="0" fontId="1" fillId="0" borderId="176" xfId="0" applyFont="1" applyBorder="1" applyAlignment="1">
      <alignment horizontal="center" vertical="center"/>
    </xf>
    <xf numFmtId="0" fontId="2" fillId="0" borderId="181" xfId="0" applyFont="1" applyBorder="1"/>
    <xf numFmtId="0" fontId="142" fillId="8" borderId="177" xfId="0" applyFont="1" applyFill="1" applyBorder="1" applyAlignment="1">
      <alignment horizontal="center" vertical="center"/>
    </xf>
    <xf numFmtId="0" fontId="2" fillId="0" borderId="182" xfId="0" applyFont="1" applyBorder="1"/>
    <xf numFmtId="0" fontId="59" fillId="8" borderId="177" xfId="0" applyFont="1" applyFill="1" applyBorder="1" applyAlignment="1">
      <alignment horizontal="center" vertical="center"/>
    </xf>
    <xf numFmtId="0" fontId="1" fillId="0" borderId="179" xfId="0" applyFont="1" applyBorder="1" applyAlignment="1">
      <alignment horizontal="center" vertical="center"/>
    </xf>
    <xf numFmtId="0" fontId="1" fillId="0" borderId="177" xfId="0" applyFont="1" applyBorder="1" applyAlignment="1">
      <alignment horizontal="center" vertical="center"/>
    </xf>
    <xf numFmtId="0" fontId="2" fillId="0" borderId="177" xfId="0" applyFont="1" applyBorder="1"/>
    <xf numFmtId="0" fontId="1" fillId="0" borderId="191" xfId="0" applyFont="1" applyBorder="1" applyAlignment="1">
      <alignment horizontal="center" vertical="center"/>
    </xf>
    <xf numFmtId="0" fontId="2" fillId="0" borderId="191" xfId="0" applyFont="1" applyBorder="1"/>
    <xf numFmtId="0" fontId="1" fillId="0" borderId="182" xfId="0" applyFont="1" applyBorder="1" applyAlignment="1">
      <alignment horizontal="center" vertical="center"/>
    </xf>
    <xf numFmtId="0" fontId="24" fillId="8" borderId="177" xfId="0" applyFont="1" applyFill="1" applyBorder="1" applyAlignment="1">
      <alignment horizontal="center" vertical="center"/>
    </xf>
    <xf numFmtId="0" fontId="1" fillId="22" borderId="2"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0" fontId="1" fillId="27" borderId="2" xfId="0" applyFont="1" applyFill="1" applyBorder="1" applyAlignment="1">
      <alignment horizontal="center" vertical="center" wrapText="1"/>
    </xf>
    <xf numFmtId="0" fontId="1" fillId="0" borderId="30" xfId="0" applyFont="1" applyBorder="1" applyAlignment="1">
      <alignment horizontal="center" vertical="center"/>
    </xf>
    <xf numFmtId="0" fontId="2" fillId="0" borderId="117" xfId="0" applyFont="1" applyBorder="1"/>
    <xf numFmtId="0" fontId="2" fillId="0" borderId="10" xfId="0" applyFont="1" applyBorder="1"/>
    <xf numFmtId="0" fontId="2" fillId="0" borderId="8" xfId="0" applyFont="1" applyBorder="1"/>
    <xf numFmtId="0" fontId="1" fillId="7" borderId="2" xfId="0" applyFont="1" applyFill="1" applyBorder="1" applyAlignment="1">
      <alignment horizontal="center" vertical="center" wrapText="1"/>
    </xf>
    <xf numFmtId="0" fontId="13" fillId="0" borderId="0" xfId="0" applyFont="1" applyAlignment="1">
      <alignment horizontal="center" vertical="center"/>
    </xf>
    <xf numFmtId="0" fontId="62" fillId="0" borderId="0" xfId="0" applyFont="1" applyAlignment="1">
      <alignment horizontal="left" vertical="center"/>
    </xf>
    <xf numFmtId="0" fontId="62" fillId="0" borderId="0" xfId="0" applyFont="1" applyAlignment="1">
      <alignment horizontal="center" vertical="center"/>
    </xf>
    <xf numFmtId="0" fontId="62" fillId="3" borderId="0" xfId="0" applyFont="1" applyFill="1" applyAlignment="1">
      <alignment horizontal="left" vertical="center"/>
    </xf>
    <xf numFmtId="0" fontId="62" fillId="3" borderId="0" xfId="0" applyFont="1" applyFill="1" applyAlignment="1">
      <alignment horizontal="center" vertical="center"/>
    </xf>
  </cellXfs>
  <cellStyles count="1">
    <cellStyle name="標準" xfId="0" builtinId="0"/>
  </cellStyles>
  <dxfs count="666">
    <dxf>
      <font>
        <color rgb="FFFF0000"/>
      </font>
      <fill>
        <patternFill patternType="solid">
          <fgColor rgb="FFFFFFFF"/>
          <bgColor rgb="FFFFFFFF"/>
        </patternFill>
      </fill>
    </dxf>
    <dxf>
      <fill>
        <patternFill patternType="solid">
          <fgColor rgb="FFB7E1CD"/>
          <bgColor rgb="FFB7E1CD"/>
        </patternFill>
      </fill>
    </dxf>
    <dxf>
      <fill>
        <patternFill patternType="solid">
          <fgColor rgb="FFD9EAD3"/>
          <bgColor rgb="FFD9EAD3"/>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B7E1CD"/>
          <bgColor rgb="FFB7E1CD"/>
        </patternFill>
      </fill>
    </dxf>
    <dxf>
      <fill>
        <patternFill patternType="solid">
          <fgColor rgb="FFB7E1CD"/>
          <bgColor rgb="FFB7E1CD"/>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B7E1CD"/>
          <bgColor rgb="FFB7E1CD"/>
        </patternFill>
      </fill>
    </dxf>
    <dxf>
      <fill>
        <patternFill patternType="solid">
          <fgColor rgb="FFD9EAD3"/>
          <bgColor rgb="FFD9EAD3"/>
        </patternFill>
      </fill>
    </dxf>
    <dxf>
      <font>
        <color rgb="FFFF0000"/>
      </font>
      <fill>
        <patternFill patternType="solid">
          <fgColor rgb="FFFFFFFF"/>
          <bgColor rgb="FFFFFFFF"/>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ill>
        <patternFill patternType="solid">
          <fgColor rgb="FFB7E1CD"/>
          <bgColor rgb="FFB7E1CD"/>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ill>
        <patternFill patternType="solid">
          <fgColor rgb="FFB7E1CD"/>
          <bgColor rgb="FFB7E1CD"/>
        </patternFill>
      </fill>
    </dxf>
    <dxf>
      <fill>
        <patternFill patternType="solid">
          <fgColor rgb="FFB7E1CD"/>
          <bgColor rgb="FFB7E1CD"/>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ill>
        <patternFill patternType="solid">
          <fgColor rgb="FFFF00FF"/>
          <bgColor rgb="FFFF00FF"/>
        </patternFill>
      </fill>
    </dxf>
    <dxf>
      <fill>
        <patternFill patternType="solid">
          <fgColor rgb="FFB7E1CD"/>
          <bgColor rgb="FFB7E1CD"/>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B7E1CD"/>
          <bgColor rgb="FFB7E1CD"/>
        </patternFill>
      </fill>
    </dxf>
    <dxf>
      <fill>
        <patternFill patternType="solid">
          <fgColor rgb="FFD9EAD3"/>
          <bgColor rgb="FFD9EAD3"/>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B7E1CD"/>
          <bgColor rgb="FFB7E1CD"/>
        </patternFill>
      </fill>
    </dxf>
    <dxf>
      <fill>
        <patternFill patternType="solid">
          <fgColor rgb="FFFFF2CC"/>
          <bgColor rgb="FFFFF2CC"/>
        </patternFill>
      </fill>
    </dxf>
    <dxf>
      <fill>
        <patternFill patternType="solid">
          <fgColor rgb="FFB7E1CD"/>
          <bgColor rgb="FFB7E1CD"/>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00FFFF"/>
          <bgColor rgb="FF00FFFF"/>
        </patternFill>
      </fill>
    </dxf>
    <dxf>
      <fill>
        <patternFill patternType="solid">
          <fgColor rgb="FFD9EAD3"/>
          <bgColor rgb="FFD9EAD3"/>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FFF2CC"/>
          <bgColor rgb="FFFFF2CC"/>
        </patternFill>
      </fill>
    </dxf>
    <dxf>
      <fill>
        <patternFill patternType="solid">
          <fgColor rgb="FF00FFFF"/>
          <bgColor rgb="FF00FFFF"/>
        </patternFill>
      </fill>
    </dxf>
    <dxf>
      <fill>
        <patternFill patternType="solid">
          <fgColor rgb="FFD9EAD3"/>
          <bgColor rgb="FFD9EAD3"/>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D9EAD3"/>
          <bgColor rgb="FFD9EAD3"/>
        </patternFill>
      </fill>
    </dxf>
    <dxf>
      <fill>
        <patternFill patternType="solid">
          <fgColor rgb="FFFFF2CC"/>
          <bgColor rgb="FFFFF2CC"/>
        </patternFill>
      </fill>
    </dxf>
    <dxf>
      <fill>
        <patternFill patternType="solid">
          <fgColor rgb="FF00FFFF"/>
          <bgColor rgb="FF00FFFF"/>
        </patternFill>
      </fill>
    </dxf>
    <dxf>
      <fill>
        <patternFill patternType="solid">
          <fgColor rgb="FFB7E1CD"/>
          <bgColor rgb="FFB7E1CD"/>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D9EAD3"/>
          <bgColor rgb="FFD9EAD3"/>
        </patternFill>
      </fill>
    </dxf>
    <dxf>
      <fill>
        <patternFill patternType="solid">
          <fgColor rgb="FFB7E1CD"/>
          <bgColor rgb="FFB7E1CD"/>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ill>
        <patternFill patternType="solid">
          <fgColor rgb="FFD9EAD3"/>
          <bgColor rgb="FFD9EAD3"/>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D9EAD3"/>
          <bgColor rgb="FFD9EAD3"/>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D9EAD3"/>
          <bgColor rgb="FFD9EAD3"/>
        </patternFill>
      </fill>
    </dxf>
    <dxf>
      <fill>
        <patternFill patternType="solid">
          <fgColor rgb="FFB7E1CD"/>
          <bgColor rgb="FFB7E1CD"/>
        </patternFill>
      </fill>
    </dxf>
    <dxf>
      <fill>
        <patternFill patternType="solid">
          <fgColor rgb="FFB7E1CD"/>
          <bgColor rgb="FFB7E1CD"/>
        </patternFill>
      </fill>
    </dxf>
    <dxf>
      <fill>
        <patternFill patternType="solid">
          <fgColor rgb="FFD9EAD3"/>
          <bgColor rgb="FFD9EAD3"/>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ont>
        <color rgb="FFFF0000"/>
      </font>
      <fill>
        <patternFill patternType="solid">
          <fgColor rgb="FFFFFFFF"/>
          <bgColor rgb="FFFFFFFF"/>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D9EAD3"/>
          <bgColor rgb="FFD9EAD3"/>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D9EAD3"/>
          <bgColor rgb="FFD9EAD3"/>
        </patternFill>
      </fill>
    </dxf>
    <dxf>
      <fill>
        <patternFill patternType="solid">
          <fgColor rgb="FFFFF2CC"/>
          <bgColor rgb="FFFFF2CC"/>
        </patternFill>
      </fill>
    </dxf>
    <dxf>
      <fill>
        <patternFill patternType="solid">
          <fgColor rgb="FF00FFFF"/>
          <bgColor rgb="FF00FFFF"/>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ill>
        <patternFill patternType="solid">
          <fgColor rgb="FFD9EAD3"/>
          <bgColor rgb="FFD9EAD3"/>
        </patternFill>
      </fill>
    </dxf>
    <dxf>
      <font>
        <color rgb="FFFF0000"/>
      </font>
      <fill>
        <patternFill patternType="solid">
          <fgColor rgb="FFFFFFFF"/>
          <bgColor rgb="FFFFFFFF"/>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FF00FF"/>
          <bgColor rgb="FFFF00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D9EAD3"/>
          <bgColor rgb="FFD9EAD3"/>
        </patternFill>
      </fill>
    </dxf>
    <dxf>
      <font>
        <color rgb="FFFF0000"/>
      </font>
      <fill>
        <patternFill patternType="solid">
          <fgColor rgb="FFFFFFFF"/>
          <bgColor rgb="FFFFFFFF"/>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B7E1CD"/>
          <bgColor rgb="FFB7E1CD"/>
        </patternFill>
      </fill>
    </dxf>
    <dxf>
      <fill>
        <patternFill patternType="solid">
          <fgColor rgb="FFD9EAD3"/>
          <bgColor rgb="FFD9EAD3"/>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ont>
        <color rgb="FFFF0000"/>
      </font>
      <fill>
        <patternFill patternType="solid">
          <fgColor rgb="FFFFFFFF"/>
          <bgColor rgb="FFFFFFFF"/>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B7E1CD"/>
          <bgColor rgb="FFB7E1CD"/>
        </patternFill>
      </fill>
    </dxf>
    <dxf>
      <fill>
        <patternFill patternType="solid">
          <fgColor rgb="FFD9EAD3"/>
          <bgColor rgb="FFD9EAD3"/>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D9EAD3"/>
          <bgColor rgb="FFD9EAD3"/>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B7E1CD"/>
          <bgColor rgb="FFB7E1CD"/>
        </patternFill>
      </fill>
    </dxf>
    <dxf>
      <fill>
        <patternFill patternType="solid">
          <fgColor rgb="FFD9EAD3"/>
          <bgColor rgb="FFD9EAD3"/>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ont>
        <color rgb="FFFF0000"/>
      </font>
      <fill>
        <patternFill patternType="solid">
          <fgColor rgb="FFFFFFFF"/>
          <bgColor rgb="FFFFFFFF"/>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D9EAD3"/>
          <bgColor rgb="FFD9EAD3"/>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D9EAD3"/>
          <bgColor rgb="FFD9EAD3"/>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B7E1CD"/>
          <bgColor rgb="FFB7E1CD"/>
        </patternFill>
      </fill>
    </dxf>
    <dxf>
      <fill>
        <patternFill patternType="solid">
          <fgColor rgb="FFFCE5CD"/>
          <bgColor rgb="FFFCE5CD"/>
        </patternFill>
      </fill>
    </dxf>
    <dxf>
      <fill>
        <patternFill patternType="solid">
          <fgColor rgb="FFFFF2CC"/>
          <bgColor rgb="FFFFF2CC"/>
        </patternFill>
      </fill>
    </dxf>
    <dxf>
      <fill>
        <patternFill patternType="solid">
          <fgColor rgb="FFD9EAD3"/>
          <bgColor rgb="FFD9EAD3"/>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theme="5"/>
      </font>
      <fill>
        <patternFill patternType="solid">
          <fgColor theme="0"/>
          <bgColor theme="0"/>
        </patternFill>
      </fill>
    </dxf>
    <dxf>
      <fill>
        <patternFill patternType="solid">
          <fgColor rgb="FFB7E1CD"/>
          <bgColor rgb="FFB7E1CD"/>
        </patternFill>
      </fill>
    </dxf>
    <dxf>
      <fill>
        <patternFill patternType="solid">
          <fgColor rgb="FFB7E1CD"/>
          <bgColor rgb="FFB7E1CD"/>
        </patternFill>
      </fill>
    </dxf>
    <dxf>
      <fill>
        <patternFill patternType="solid">
          <fgColor rgb="FFFF0000"/>
          <bgColor rgb="FFFF0000"/>
        </patternFill>
      </fill>
    </dxf>
    <dxf>
      <fill>
        <patternFill patternType="solid">
          <fgColor rgb="FFB7E1CD"/>
          <bgColor rgb="FFB7E1CD"/>
        </patternFill>
      </fill>
    </dxf>
    <dxf>
      <fill>
        <patternFill patternType="solid">
          <fgColor rgb="FFFF00FF"/>
          <bgColor rgb="FFFF00FF"/>
        </patternFill>
      </fill>
    </dxf>
    <dxf>
      <fill>
        <patternFill patternType="solid">
          <fgColor rgb="FFE06666"/>
          <bgColor rgb="FFE06666"/>
        </patternFill>
      </fill>
    </dxf>
    <dxf>
      <fill>
        <patternFill patternType="solid">
          <fgColor rgb="FFB7E1CD"/>
          <bgColor rgb="FFB7E1CD"/>
        </patternFill>
      </fill>
    </dxf>
    <dxf>
      <fill>
        <patternFill patternType="solid">
          <fgColor rgb="FFB7E1CD"/>
          <bgColor rgb="FFB7E1CD"/>
        </patternFill>
      </fill>
    </dxf>
    <dxf>
      <fill>
        <patternFill patternType="solid">
          <fgColor rgb="FFFF0000"/>
          <bgColor rgb="FFFF0000"/>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ill>
        <patternFill patternType="solid">
          <fgColor rgb="FFB7E1CD"/>
          <bgColor rgb="FFB7E1CD"/>
        </patternFill>
      </fill>
    </dxf>
    <dxf>
      <fill>
        <patternFill patternType="solid">
          <fgColor rgb="FFB7E1CD"/>
          <bgColor rgb="FFB7E1CD"/>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B7E1CD"/>
          <bgColor rgb="FFB7E1CD"/>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B7E1CD"/>
          <bgColor rgb="FFB7E1CD"/>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B7E1CD"/>
          <bgColor rgb="FFB7E1CD"/>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ill>
        <patternFill patternType="solid">
          <fgColor rgb="FFFFFFFF"/>
          <bgColor rgb="FFFFFFFF"/>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B7E1CD"/>
          <bgColor rgb="FFB7E1CD"/>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B7E1CD"/>
          <bgColor rgb="FFB7E1CD"/>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B7E1CD"/>
          <bgColor rgb="FFB7E1CD"/>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ill>
        <patternFill patternType="solid">
          <fgColor rgb="FF00FF00"/>
          <bgColor rgb="FF00FF00"/>
        </patternFill>
      </fill>
    </dxf>
    <dxf>
      <fill>
        <patternFill patternType="solid">
          <fgColor rgb="FFB7E1CD"/>
          <bgColor rgb="FFB7E1CD"/>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B7E1CD"/>
          <bgColor rgb="FFB7E1CD"/>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ill>
        <patternFill patternType="solid">
          <fgColor theme="9"/>
          <bgColor theme="9"/>
        </patternFill>
      </fill>
    </dxf>
    <dxf>
      <fill>
        <patternFill patternType="solid">
          <fgColor rgb="FF00FF00"/>
          <bgColor rgb="FF00FF00"/>
        </patternFill>
      </fill>
    </dxf>
    <dxf>
      <fill>
        <patternFill patternType="solid">
          <fgColor rgb="FFF4CCCC"/>
          <bgColor rgb="FFF4CCCC"/>
        </patternFill>
      </fill>
    </dxf>
    <dxf>
      <fill>
        <patternFill patternType="solid">
          <fgColor rgb="FFB6D7A8"/>
          <bgColor rgb="FFB6D7A8"/>
        </patternFill>
      </fill>
    </dxf>
    <dxf>
      <fill>
        <patternFill patternType="solid">
          <fgColor rgb="FF4A86E8"/>
          <bgColor rgb="FF4A86E8"/>
        </patternFill>
      </fill>
    </dxf>
    <dxf>
      <fill>
        <patternFill patternType="solid">
          <fgColor rgb="FFB7E1CD"/>
          <bgColor rgb="FFB7E1CD"/>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
      <fill>
        <patternFill patternType="solid">
          <fgColor rgb="FFB7E1CD"/>
          <bgColor rgb="FFB7E1CD"/>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B7E1CD"/>
          <bgColor rgb="FFB7E1CD"/>
        </patternFill>
      </fill>
    </dxf>
    <dxf>
      <fill>
        <patternFill patternType="solid">
          <fgColor rgb="FFFF00FF"/>
          <bgColor rgb="FFFF00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ont>
        <color rgb="FFFF0000"/>
      </font>
      <fill>
        <patternFill patternType="solid">
          <fgColor rgb="FFFFFFFF"/>
          <bgColor rgb="FFFFFFFF"/>
        </patternFill>
      </fill>
    </dxf>
    <dxf>
      <fill>
        <patternFill patternType="solid">
          <fgColor rgb="FFB7E1CD"/>
          <bgColor rgb="FFB7E1CD"/>
        </patternFill>
      </fill>
    </dxf>
    <dxf>
      <fill>
        <patternFill patternType="solid">
          <fgColor rgb="FF00FFFF"/>
          <bgColor rgb="FF00FFFF"/>
        </patternFill>
      </fill>
    </dxf>
    <dxf>
      <fill>
        <patternFill patternType="solid">
          <fgColor rgb="FFFFF2CC"/>
          <bgColor rgb="FFFFF2CC"/>
        </patternFill>
      </fill>
    </dxf>
    <dxf>
      <fill>
        <patternFill patternType="solid">
          <fgColor rgb="FFD9EAD3"/>
          <bgColor rgb="FFD9EAD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title>
      <c:tx>
        <c:rich>
          <a:bodyPr/>
          <a:lstStyle/>
          <a:p>
            <a:pPr lvl="0">
              <a:defRPr b="0">
                <a:solidFill>
                  <a:srgbClr val="757575"/>
                </a:solidFill>
                <a:latin typeface="+mn-lt"/>
              </a:defRPr>
            </a:pPr>
            <a:r>
              <a:rPr b="0">
                <a:solidFill>
                  <a:srgbClr val="757575"/>
                </a:solidFill>
                <a:latin typeface="+mn-lt"/>
              </a:rPr>
              <a:t>8/8--8/14. ￥3,035,112</a:t>
            </a:r>
          </a:p>
        </c:rich>
      </c:tx>
      <c:overlay val="0"/>
    </c:title>
    <c:autoTitleDeleted val="0"/>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748D-4849-A0CC-246EBB22E8FA}"/>
              </c:ext>
            </c:extLst>
          </c:dPt>
          <c:dPt>
            <c:idx val="1"/>
            <c:bubble3D val="0"/>
            <c:spPr>
              <a:solidFill>
                <a:srgbClr val="EA4335"/>
              </a:solidFill>
            </c:spPr>
            <c:extLst>
              <c:ext xmlns:c16="http://schemas.microsoft.com/office/drawing/2014/chart" uri="{C3380CC4-5D6E-409C-BE32-E72D297353CC}">
                <c16:uniqueId val="{00000003-748D-4849-A0CC-246EBB22E8FA}"/>
              </c:ext>
            </c:extLst>
          </c:dPt>
          <c:dPt>
            <c:idx val="2"/>
            <c:bubble3D val="0"/>
            <c:spPr>
              <a:solidFill>
                <a:srgbClr val="FBBC04"/>
              </a:solidFill>
            </c:spPr>
            <c:extLst>
              <c:ext xmlns:c16="http://schemas.microsoft.com/office/drawing/2014/chart" uri="{C3380CC4-5D6E-409C-BE32-E72D297353CC}">
                <c16:uniqueId val="{00000005-748D-4849-A0CC-246EBB22E8FA}"/>
              </c:ext>
            </c:extLst>
          </c:dPt>
          <c:dPt>
            <c:idx val="3"/>
            <c:bubble3D val="0"/>
            <c:spPr>
              <a:solidFill>
                <a:srgbClr val="34A853"/>
              </a:solidFill>
            </c:spPr>
            <c:extLst>
              <c:ext xmlns:c16="http://schemas.microsoft.com/office/drawing/2014/chart" uri="{C3380CC4-5D6E-409C-BE32-E72D297353CC}">
                <c16:uniqueId val="{00000007-748D-4849-A0CC-246EBB22E8FA}"/>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numRef>
              <c:f>'8月数据'!$Q$2:$Q$5</c:f>
              <c:numCache>
                <c:formatCode>[$￥-804]#,##0</c:formatCode>
                <c:ptCount val="4"/>
                <c:pt idx="0">
                  <c:v>384262</c:v>
                </c:pt>
                <c:pt idx="1">
                  <c:v>1012800</c:v>
                </c:pt>
                <c:pt idx="2">
                  <c:v>210000</c:v>
                </c:pt>
                <c:pt idx="3">
                  <c:v>1428050</c:v>
                </c:pt>
              </c:numCache>
            </c:numRef>
          </c:cat>
          <c:val>
            <c:numRef>
              <c:f>'8月数据'!$Q$2:$Q$5</c:f>
              <c:numCache>
                <c:formatCode>[$￥-804]#,##0</c:formatCode>
                <c:ptCount val="4"/>
                <c:pt idx="0">
                  <c:v>384262</c:v>
                </c:pt>
                <c:pt idx="1">
                  <c:v>1012800</c:v>
                </c:pt>
                <c:pt idx="2">
                  <c:v>210000</c:v>
                </c:pt>
                <c:pt idx="3">
                  <c:v>1428050</c:v>
                </c:pt>
              </c:numCache>
            </c:numRef>
          </c:val>
          <c:extLst>
            <c:ext xmlns:c16="http://schemas.microsoft.com/office/drawing/2014/chart" uri="{C3380CC4-5D6E-409C-BE32-E72D297353CC}">
              <c16:uniqueId val="{00000008-748D-4849-A0CC-246EBB22E8FA}"/>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title>
      <c:tx>
        <c:rich>
          <a:bodyPr/>
          <a:lstStyle/>
          <a:p>
            <a:pPr lvl="0">
              <a:defRPr b="0">
                <a:solidFill>
                  <a:srgbClr val="757575"/>
                </a:solidFill>
                <a:latin typeface="+mn-lt"/>
              </a:defRPr>
            </a:pPr>
            <a:r>
              <a:rPr b="0">
                <a:solidFill>
                  <a:srgbClr val="757575"/>
                </a:solidFill>
                <a:latin typeface="+mn-lt"/>
              </a:rPr>
              <a:t>8/15--8/21. ￥</a:t>
            </a:r>
          </a:p>
        </c:rich>
      </c:tx>
      <c:layout>
        <c:manualLayout>
          <c:xMode val="edge"/>
          <c:yMode val="edge"/>
          <c:x val="4.0290381125226857E-2"/>
          <c:y val="5.2906976744186048E-2"/>
        </c:manualLayout>
      </c:layout>
      <c:overlay val="0"/>
    </c:title>
    <c:autoTitleDeleted val="0"/>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E922-4582-B1F2-46B7CA0024A4}"/>
              </c:ext>
            </c:extLst>
          </c:dPt>
          <c:dPt>
            <c:idx val="1"/>
            <c:bubble3D val="0"/>
            <c:spPr>
              <a:solidFill>
                <a:srgbClr val="EA4335"/>
              </a:solidFill>
            </c:spPr>
            <c:extLst>
              <c:ext xmlns:c16="http://schemas.microsoft.com/office/drawing/2014/chart" uri="{C3380CC4-5D6E-409C-BE32-E72D297353CC}">
                <c16:uniqueId val="{00000003-E922-4582-B1F2-46B7CA0024A4}"/>
              </c:ext>
            </c:extLst>
          </c:dPt>
          <c:dPt>
            <c:idx val="2"/>
            <c:bubble3D val="0"/>
            <c:spPr>
              <a:solidFill>
                <a:srgbClr val="FBBC04"/>
              </a:solidFill>
            </c:spPr>
            <c:extLst>
              <c:ext xmlns:c16="http://schemas.microsoft.com/office/drawing/2014/chart" uri="{C3380CC4-5D6E-409C-BE32-E72D297353CC}">
                <c16:uniqueId val="{00000005-E922-4582-B1F2-46B7CA0024A4}"/>
              </c:ext>
            </c:extLst>
          </c:dPt>
          <c:dPt>
            <c:idx val="3"/>
            <c:bubble3D val="0"/>
            <c:spPr>
              <a:solidFill>
                <a:srgbClr val="34A853"/>
              </a:solidFill>
            </c:spPr>
            <c:extLst>
              <c:ext xmlns:c16="http://schemas.microsoft.com/office/drawing/2014/chart" uri="{C3380CC4-5D6E-409C-BE32-E72D297353CC}">
                <c16:uniqueId val="{00000007-E922-4582-B1F2-46B7CA0024A4}"/>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numRef>
              <c:f>'8月数据'!$Y$2:$Y$5</c:f>
              <c:numCache>
                <c:formatCode>[$￥-804]#,##0</c:formatCode>
                <c:ptCount val="4"/>
                <c:pt idx="0">
                  <c:v>575712</c:v>
                </c:pt>
                <c:pt idx="1">
                  <c:v>993600</c:v>
                </c:pt>
                <c:pt idx="2">
                  <c:v>515000</c:v>
                </c:pt>
                <c:pt idx="3">
                  <c:v>1913920</c:v>
                </c:pt>
              </c:numCache>
            </c:numRef>
          </c:cat>
          <c:val>
            <c:numRef>
              <c:f>'8月数据'!$Y$2:$Y$5</c:f>
              <c:numCache>
                <c:formatCode>[$￥-804]#,##0</c:formatCode>
                <c:ptCount val="4"/>
                <c:pt idx="0">
                  <c:v>575712</c:v>
                </c:pt>
                <c:pt idx="1">
                  <c:v>993600</c:v>
                </c:pt>
                <c:pt idx="2">
                  <c:v>515000</c:v>
                </c:pt>
                <c:pt idx="3">
                  <c:v>1913920</c:v>
                </c:pt>
              </c:numCache>
            </c:numRef>
          </c:val>
          <c:extLst>
            <c:ext xmlns:c16="http://schemas.microsoft.com/office/drawing/2014/chart" uri="{C3380CC4-5D6E-409C-BE32-E72D297353CC}">
              <c16:uniqueId val="{00000008-E922-4582-B1F2-46B7CA0024A4}"/>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title>
      <c:tx>
        <c:rich>
          <a:bodyPr/>
          <a:lstStyle/>
          <a:p>
            <a:pPr lvl="0">
              <a:defRPr b="0">
                <a:solidFill>
                  <a:srgbClr val="757575"/>
                </a:solidFill>
                <a:latin typeface="+mn-lt"/>
              </a:defRPr>
            </a:pPr>
            <a:r>
              <a:rPr b="0">
                <a:solidFill>
                  <a:srgbClr val="757575"/>
                </a:solidFill>
                <a:latin typeface="+mn-lt"/>
              </a:rPr>
              <a:t>8/22--8/28.  ¥</a:t>
            </a:r>
          </a:p>
        </c:rich>
      </c:tx>
      <c:overlay val="0"/>
    </c:title>
    <c:autoTitleDeleted val="0"/>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950A-41F2-9DD3-1D1FEBEF273F}"/>
              </c:ext>
            </c:extLst>
          </c:dPt>
          <c:dPt>
            <c:idx val="1"/>
            <c:bubble3D val="0"/>
            <c:spPr>
              <a:solidFill>
                <a:srgbClr val="EA4335"/>
              </a:solidFill>
            </c:spPr>
            <c:extLst>
              <c:ext xmlns:c16="http://schemas.microsoft.com/office/drawing/2014/chart" uri="{C3380CC4-5D6E-409C-BE32-E72D297353CC}">
                <c16:uniqueId val="{00000003-950A-41F2-9DD3-1D1FEBEF273F}"/>
              </c:ext>
            </c:extLst>
          </c:dPt>
          <c:dPt>
            <c:idx val="2"/>
            <c:bubble3D val="0"/>
            <c:spPr>
              <a:solidFill>
                <a:srgbClr val="FBBC04"/>
              </a:solidFill>
            </c:spPr>
            <c:extLst>
              <c:ext xmlns:c16="http://schemas.microsoft.com/office/drawing/2014/chart" uri="{C3380CC4-5D6E-409C-BE32-E72D297353CC}">
                <c16:uniqueId val="{00000005-950A-41F2-9DD3-1D1FEBEF273F}"/>
              </c:ext>
            </c:extLst>
          </c:dPt>
          <c:dPt>
            <c:idx val="3"/>
            <c:bubble3D val="0"/>
            <c:spPr>
              <a:solidFill>
                <a:srgbClr val="34A853"/>
              </a:solidFill>
            </c:spPr>
            <c:extLst>
              <c:ext xmlns:c16="http://schemas.microsoft.com/office/drawing/2014/chart" uri="{C3380CC4-5D6E-409C-BE32-E72D297353CC}">
                <c16:uniqueId val="{00000007-950A-41F2-9DD3-1D1FEBEF273F}"/>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numRef>
              <c:f>'8月数据'!$AG$2:$AG$5</c:f>
              <c:numCache>
                <c:formatCode>[$￥-804]#,##0</c:formatCode>
                <c:ptCount val="4"/>
                <c:pt idx="0">
                  <c:v>652832</c:v>
                </c:pt>
                <c:pt idx="1">
                  <c:v>993600</c:v>
                </c:pt>
                <c:pt idx="2">
                  <c:v>515000</c:v>
                </c:pt>
                <c:pt idx="3">
                  <c:v>1354600</c:v>
                </c:pt>
              </c:numCache>
            </c:numRef>
          </c:cat>
          <c:val>
            <c:numRef>
              <c:f>'8月数据'!$AG$2:$AG$5</c:f>
              <c:numCache>
                <c:formatCode>[$￥-804]#,##0</c:formatCode>
                <c:ptCount val="4"/>
                <c:pt idx="0">
                  <c:v>652832</c:v>
                </c:pt>
                <c:pt idx="1">
                  <c:v>993600</c:v>
                </c:pt>
                <c:pt idx="2">
                  <c:v>515000</c:v>
                </c:pt>
                <c:pt idx="3">
                  <c:v>1354600</c:v>
                </c:pt>
              </c:numCache>
            </c:numRef>
          </c:val>
          <c:extLst>
            <c:ext xmlns:c16="http://schemas.microsoft.com/office/drawing/2014/chart" uri="{C3380CC4-5D6E-409C-BE32-E72D297353CC}">
              <c16:uniqueId val="{00000008-950A-41F2-9DD3-1D1FEBEF273F}"/>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autoTitleDeleted val="1"/>
    <c:plotArea>
      <c:layout/>
      <c:barChart>
        <c:barDir val="col"/>
        <c:grouping val="percentStacked"/>
        <c:varyColors val="1"/>
        <c:ser>
          <c:idx val="0"/>
          <c:order val="0"/>
          <c:spPr>
            <a:solidFill>
              <a:srgbClr val="4285F4"/>
            </a:solidFill>
            <a:ln cmpd="sng">
              <a:solidFill>
                <a:srgbClr val="000000"/>
              </a:solidFill>
            </a:ln>
          </c:spPr>
          <c:invertIfNegative val="1"/>
          <c:dPt>
            <c:idx val="0"/>
            <c:invertIfNegative val="1"/>
            <c:bubble3D val="0"/>
            <c:extLst>
              <c:ext xmlns:c16="http://schemas.microsoft.com/office/drawing/2014/chart" uri="{C3380CC4-5D6E-409C-BE32-E72D297353CC}">
                <c16:uniqueId val="{00000000-2C6C-403B-9375-4E93586B9C81}"/>
              </c:ext>
            </c:extLst>
          </c:dPt>
          <c:dLbls>
            <c:spPr>
              <a:noFill/>
              <a:ln>
                <a:noFill/>
              </a:ln>
              <a:effectLst/>
            </c:spPr>
            <c:txPr>
              <a:bodyPr/>
              <a:lstStyle/>
              <a:p>
                <a:pPr lvl="0">
                  <a:defRPr/>
                </a:pPr>
                <a:endParaRPr lang="ja-JP"/>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'8月数据'!$I$2</c:f>
              <c:numCache>
                <c:formatCode>[$￥-804]#,##0</c:formatCode>
                <c:ptCount val="1"/>
                <c:pt idx="0">
                  <c:v>519346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C6C-403B-9375-4E93586B9C81}"/>
            </c:ext>
          </c:extLst>
        </c:ser>
        <c:dLbls>
          <c:showLegendKey val="0"/>
          <c:showVal val="0"/>
          <c:showCatName val="0"/>
          <c:showSerName val="0"/>
          <c:showPercent val="0"/>
          <c:showBubbleSize val="0"/>
        </c:dLbls>
        <c:gapWidth val="150"/>
        <c:overlap val="100"/>
        <c:axId val="1625081406"/>
        <c:axId val="178607727"/>
      </c:barChart>
      <c:catAx>
        <c:axId val="16250814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六月份   1    2    3    4    周</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ja-JP"/>
          </a:p>
        </c:txPr>
        <c:crossAx val="178607727"/>
        <c:crosses val="autoZero"/>
        <c:auto val="1"/>
        <c:lblAlgn val="ctr"/>
        <c:lblOffset val="100"/>
        <c:noMultiLvlLbl val="1"/>
      </c:catAx>
      <c:valAx>
        <c:axId val="17860772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804]#,##0" sourceLinked="0"/>
        <c:majorTickMark val="cross"/>
        <c:minorTickMark val="none"/>
        <c:tickLblPos val="nextTo"/>
        <c:spPr>
          <a:ln/>
        </c:spPr>
        <c:txPr>
          <a:bodyPr/>
          <a:lstStyle/>
          <a:p>
            <a:pPr lvl="0">
              <a:defRPr b="0">
                <a:solidFill>
                  <a:srgbClr val="000000"/>
                </a:solidFill>
                <a:latin typeface="+mn-lt"/>
              </a:defRPr>
            </a:pPr>
            <a:endParaRPr lang="ja-JP"/>
          </a:p>
        </c:txPr>
        <c:crossAx val="1625081406"/>
        <c:crosses val="autoZero"/>
        <c:crossBetween val="between"/>
      </c:valAx>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title>
      <c:tx>
        <c:rich>
          <a:bodyPr/>
          <a:lstStyle/>
          <a:p>
            <a:pPr lvl="0">
              <a:defRPr b="0">
                <a:solidFill>
                  <a:srgbClr val="757575"/>
                </a:solidFill>
                <a:latin typeface="+mn-lt"/>
              </a:defRPr>
            </a:pPr>
            <a:r>
              <a:rPr b="0">
                <a:solidFill>
                  <a:srgbClr val="757575"/>
                </a:solidFill>
                <a:latin typeface="+mn-lt"/>
              </a:rPr>
              <a:t>8/29--8/31.  </a:t>
            </a:r>
          </a:p>
        </c:rich>
      </c:tx>
      <c:overlay val="0"/>
    </c:title>
    <c:autoTitleDeleted val="0"/>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C87F-4778-A6E2-6FE2E717BAF8}"/>
              </c:ext>
            </c:extLst>
          </c:dPt>
          <c:dPt>
            <c:idx val="1"/>
            <c:bubble3D val="0"/>
            <c:spPr>
              <a:solidFill>
                <a:srgbClr val="EA4335"/>
              </a:solidFill>
            </c:spPr>
            <c:extLst>
              <c:ext xmlns:c16="http://schemas.microsoft.com/office/drawing/2014/chart" uri="{C3380CC4-5D6E-409C-BE32-E72D297353CC}">
                <c16:uniqueId val="{00000003-C87F-4778-A6E2-6FE2E717BAF8}"/>
              </c:ext>
            </c:extLst>
          </c:dPt>
          <c:dPt>
            <c:idx val="2"/>
            <c:bubble3D val="0"/>
            <c:spPr>
              <a:solidFill>
                <a:srgbClr val="FBBC04"/>
              </a:solidFill>
            </c:spPr>
            <c:extLst>
              <c:ext xmlns:c16="http://schemas.microsoft.com/office/drawing/2014/chart" uri="{C3380CC4-5D6E-409C-BE32-E72D297353CC}">
                <c16:uniqueId val="{00000005-C87F-4778-A6E2-6FE2E717BAF8}"/>
              </c:ext>
            </c:extLst>
          </c:dPt>
          <c:dPt>
            <c:idx val="3"/>
            <c:bubble3D val="0"/>
            <c:spPr>
              <a:solidFill>
                <a:srgbClr val="34A853"/>
              </a:solidFill>
            </c:spPr>
            <c:extLst>
              <c:ext xmlns:c16="http://schemas.microsoft.com/office/drawing/2014/chart" uri="{C3380CC4-5D6E-409C-BE32-E72D297353CC}">
                <c16:uniqueId val="{00000007-C87F-4778-A6E2-6FE2E717BAF8}"/>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numRef>
              <c:f>'8月数据'!$AO$2:$AO$5</c:f>
              <c:numCache>
                <c:formatCode>[$￥-804]#,##0</c:formatCode>
                <c:ptCount val="4"/>
                <c:pt idx="0">
                  <c:v>190827</c:v>
                </c:pt>
                <c:pt idx="1">
                  <c:v>403200</c:v>
                </c:pt>
                <c:pt idx="2">
                  <c:v>273000</c:v>
                </c:pt>
                <c:pt idx="3">
                  <c:v>340000</c:v>
                </c:pt>
              </c:numCache>
            </c:numRef>
          </c:cat>
          <c:val>
            <c:numRef>
              <c:f>'8月数据'!$AO$2:$AO$5</c:f>
              <c:numCache>
                <c:formatCode>[$￥-804]#,##0</c:formatCode>
                <c:ptCount val="4"/>
                <c:pt idx="0">
                  <c:v>190827</c:v>
                </c:pt>
                <c:pt idx="1">
                  <c:v>403200</c:v>
                </c:pt>
                <c:pt idx="2">
                  <c:v>273000</c:v>
                </c:pt>
                <c:pt idx="3">
                  <c:v>340000</c:v>
                </c:pt>
              </c:numCache>
            </c:numRef>
          </c:val>
          <c:extLst>
            <c:ext xmlns:c16="http://schemas.microsoft.com/office/drawing/2014/chart" uri="{C3380CC4-5D6E-409C-BE32-E72D297353CC}">
              <c16:uniqueId val="{00000008-C87F-4778-A6E2-6FE2E717BAF8}"/>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title>
      <c:tx>
        <c:rich>
          <a:bodyPr/>
          <a:lstStyle/>
          <a:p>
            <a:pPr lvl="0">
              <a:defRPr b="0">
                <a:solidFill>
                  <a:srgbClr val="757575"/>
                </a:solidFill>
                <a:latin typeface="+mn-lt"/>
              </a:defRPr>
            </a:pPr>
            <a:r>
              <a:rPr b="0">
                <a:solidFill>
                  <a:srgbClr val="757575"/>
                </a:solidFill>
                <a:latin typeface="+mn-lt"/>
              </a:rPr>
              <a:t>7/4--7/10. ￥2,889,624</a:t>
            </a:r>
          </a:p>
        </c:rich>
      </c:tx>
      <c:overlay val="0"/>
    </c:title>
    <c:autoTitleDeleted val="0"/>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6DB2-4832-83A9-EF39D481DDDE}"/>
              </c:ext>
            </c:extLst>
          </c:dPt>
          <c:dPt>
            <c:idx val="1"/>
            <c:bubble3D val="0"/>
            <c:spPr>
              <a:solidFill>
                <a:srgbClr val="EA4335"/>
              </a:solidFill>
            </c:spPr>
            <c:extLst>
              <c:ext xmlns:c16="http://schemas.microsoft.com/office/drawing/2014/chart" uri="{C3380CC4-5D6E-409C-BE32-E72D297353CC}">
                <c16:uniqueId val="{00000003-6DB2-4832-83A9-EF39D481DDDE}"/>
              </c:ext>
            </c:extLst>
          </c:dPt>
          <c:dPt>
            <c:idx val="2"/>
            <c:bubble3D val="0"/>
            <c:spPr>
              <a:solidFill>
                <a:srgbClr val="FBBC04"/>
              </a:solidFill>
            </c:spPr>
            <c:extLst>
              <c:ext xmlns:c16="http://schemas.microsoft.com/office/drawing/2014/chart" uri="{C3380CC4-5D6E-409C-BE32-E72D297353CC}">
                <c16:uniqueId val="{00000005-6DB2-4832-83A9-EF39D481DDDE}"/>
              </c:ext>
            </c:extLst>
          </c:dPt>
          <c:dPt>
            <c:idx val="3"/>
            <c:bubble3D val="0"/>
            <c:spPr>
              <a:solidFill>
                <a:srgbClr val="34A853"/>
              </a:solidFill>
            </c:spPr>
            <c:extLst>
              <c:ext xmlns:c16="http://schemas.microsoft.com/office/drawing/2014/chart" uri="{C3380CC4-5D6E-409C-BE32-E72D297353CC}">
                <c16:uniqueId val="{00000007-6DB2-4832-83A9-EF39D481DDDE}"/>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numRef>
              <c:f>'7月数据'!$Q$2:$Q$5</c:f>
              <c:numCache>
                <c:formatCode>[$￥-804]#,##0</c:formatCode>
                <c:ptCount val="4"/>
                <c:pt idx="0">
                  <c:v>425824</c:v>
                </c:pt>
                <c:pt idx="1">
                  <c:v>1132800</c:v>
                </c:pt>
                <c:pt idx="2">
                  <c:v>515000</c:v>
                </c:pt>
                <c:pt idx="3">
                  <c:v>816000</c:v>
                </c:pt>
              </c:numCache>
            </c:numRef>
          </c:cat>
          <c:val>
            <c:numRef>
              <c:f>'7月数据'!$Q$2:$Q$5</c:f>
              <c:numCache>
                <c:formatCode>[$￥-804]#,##0</c:formatCode>
                <c:ptCount val="4"/>
                <c:pt idx="0">
                  <c:v>425824</c:v>
                </c:pt>
                <c:pt idx="1">
                  <c:v>1132800</c:v>
                </c:pt>
                <c:pt idx="2">
                  <c:v>515000</c:v>
                </c:pt>
                <c:pt idx="3">
                  <c:v>816000</c:v>
                </c:pt>
              </c:numCache>
            </c:numRef>
          </c:val>
          <c:extLst>
            <c:ext xmlns:c16="http://schemas.microsoft.com/office/drawing/2014/chart" uri="{C3380CC4-5D6E-409C-BE32-E72D297353CC}">
              <c16:uniqueId val="{00000008-6DB2-4832-83A9-EF39D481DDDE}"/>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title>
      <c:tx>
        <c:rich>
          <a:bodyPr/>
          <a:lstStyle/>
          <a:p>
            <a:pPr lvl="0">
              <a:defRPr b="0">
                <a:solidFill>
                  <a:srgbClr val="757575"/>
                </a:solidFill>
                <a:latin typeface="+mn-lt"/>
              </a:defRPr>
            </a:pPr>
            <a:r>
              <a:rPr b="0">
                <a:solidFill>
                  <a:srgbClr val="757575"/>
                </a:solidFill>
                <a:latin typeface="+mn-lt"/>
              </a:rPr>
              <a:t>7/11--7/17. ￥3,484,906</a:t>
            </a:r>
          </a:p>
        </c:rich>
      </c:tx>
      <c:layout>
        <c:manualLayout>
          <c:xMode val="edge"/>
          <c:yMode val="edge"/>
          <c:x val="4.0290381125226857E-2"/>
          <c:y val="5.2906976744186048E-2"/>
        </c:manualLayout>
      </c:layout>
      <c:overlay val="0"/>
    </c:title>
    <c:autoTitleDeleted val="0"/>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F80C-45C0-B425-87B3C6434AB3}"/>
              </c:ext>
            </c:extLst>
          </c:dPt>
          <c:dPt>
            <c:idx val="1"/>
            <c:bubble3D val="0"/>
            <c:spPr>
              <a:solidFill>
                <a:srgbClr val="EA4335"/>
              </a:solidFill>
            </c:spPr>
            <c:extLst>
              <c:ext xmlns:c16="http://schemas.microsoft.com/office/drawing/2014/chart" uri="{C3380CC4-5D6E-409C-BE32-E72D297353CC}">
                <c16:uniqueId val="{00000003-F80C-45C0-B425-87B3C6434AB3}"/>
              </c:ext>
            </c:extLst>
          </c:dPt>
          <c:dPt>
            <c:idx val="2"/>
            <c:bubble3D val="0"/>
            <c:spPr>
              <a:solidFill>
                <a:srgbClr val="FBBC04"/>
              </a:solidFill>
            </c:spPr>
            <c:extLst>
              <c:ext xmlns:c16="http://schemas.microsoft.com/office/drawing/2014/chart" uri="{C3380CC4-5D6E-409C-BE32-E72D297353CC}">
                <c16:uniqueId val="{00000005-F80C-45C0-B425-87B3C6434AB3}"/>
              </c:ext>
            </c:extLst>
          </c:dPt>
          <c:dPt>
            <c:idx val="3"/>
            <c:bubble3D val="0"/>
            <c:spPr>
              <a:solidFill>
                <a:srgbClr val="34A853"/>
              </a:solidFill>
            </c:spPr>
            <c:extLst>
              <c:ext xmlns:c16="http://schemas.microsoft.com/office/drawing/2014/chart" uri="{C3380CC4-5D6E-409C-BE32-E72D297353CC}">
                <c16:uniqueId val="{00000007-F80C-45C0-B425-87B3C6434AB3}"/>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numRef>
              <c:f>'7月数据'!$Y$2:$Y$5</c:f>
              <c:numCache>
                <c:formatCode>[$￥-804]#,##0</c:formatCode>
                <c:ptCount val="4"/>
                <c:pt idx="0">
                  <c:v>456326</c:v>
                </c:pt>
                <c:pt idx="1">
                  <c:v>1180800</c:v>
                </c:pt>
                <c:pt idx="2">
                  <c:v>515000</c:v>
                </c:pt>
                <c:pt idx="3">
                  <c:v>1332780</c:v>
                </c:pt>
              </c:numCache>
            </c:numRef>
          </c:cat>
          <c:val>
            <c:numRef>
              <c:f>'7月数据'!$Y$2:$Y$5</c:f>
              <c:numCache>
                <c:formatCode>[$￥-804]#,##0</c:formatCode>
                <c:ptCount val="4"/>
                <c:pt idx="0">
                  <c:v>456326</c:v>
                </c:pt>
                <c:pt idx="1">
                  <c:v>1180800</c:v>
                </c:pt>
                <c:pt idx="2">
                  <c:v>515000</c:v>
                </c:pt>
                <c:pt idx="3">
                  <c:v>1332780</c:v>
                </c:pt>
              </c:numCache>
            </c:numRef>
          </c:val>
          <c:extLst>
            <c:ext xmlns:c16="http://schemas.microsoft.com/office/drawing/2014/chart" uri="{C3380CC4-5D6E-409C-BE32-E72D297353CC}">
              <c16:uniqueId val="{00000008-F80C-45C0-B425-87B3C6434AB3}"/>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title>
      <c:tx>
        <c:rich>
          <a:bodyPr/>
          <a:lstStyle/>
          <a:p>
            <a:pPr lvl="0">
              <a:defRPr b="0">
                <a:solidFill>
                  <a:srgbClr val="757575"/>
                </a:solidFill>
                <a:latin typeface="+mn-lt"/>
              </a:defRPr>
            </a:pPr>
            <a:r>
              <a:rPr b="0">
                <a:solidFill>
                  <a:srgbClr val="757575"/>
                </a:solidFill>
                <a:latin typeface="+mn-lt"/>
              </a:rPr>
              <a:t>7/18--7/24.  3,530,322</a:t>
            </a:r>
          </a:p>
        </c:rich>
      </c:tx>
      <c:overlay val="0"/>
    </c:title>
    <c:autoTitleDeleted val="0"/>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7E53-41FE-BDB5-4F152E136B22}"/>
              </c:ext>
            </c:extLst>
          </c:dPt>
          <c:dPt>
            <c:idx val="1"/>
            <c:bubble3D val="0"/>
            <c:spPr>
              <a:solidFill>
                <a:srgbClr val="EA4335"/>
              </a:solidFill>
            </c:spPr>
            <c:extLst>
              <c:ext xmlns:c16="http://schemas.microsoft.com/office/drawing/2014/chart" uri="{C3380CC4-5D6E-409C-BE32-E72D297353CC}">
                <c16:uniqueId val="{00000003-7E53-41FE-BDB5-4F152E136B22}"/>
              </c:ext>
            </c:extLst>
          </c:dPt>
          <c:dPt>
            <c:idx val="2"/>
            <c:bubble3D val="0"/>
            <c:spPr>
              <a:solidFill>
                <a:srgbClr val="FBBC04"/>
              </a:solidFill>
            </c:spPr>
            <c:extLst>
              <c:ext xmlns:c16="http://schemas.microsoft.com/office/drawing/2014/chart" uri="{C3380CC4-5D6E-409C-BE32-E72D297353CC}">
                <c16:uniqueId val="{00000005-7E53-41FE-BDB5-4F152E136B22}"/>
              </c:ext>
            </c:extLst>
          </c:dPt>
          <c:dPt>
            <c:idx val="3"/>
            <c:bubble3D val="0"/>
            <c:spPr>
              <a:solidFill>
                <a:srgbClr val="34A853"/>
              </a:solidFill>
            </c:spPr>
            <c:extLst>
              <c:ext xmlns:c16="http://schemas.microsoft.com/office/drawing/2014/chart" uri="{C3380CC4-5D6E-409C-BE32-E72D297353CC}">
                <c16:uniqueId val="{00000007-7E53-41FE-BDB5-4F152E136B22}"/>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numRef>
              <c:f>'7月数据'!$AG$2:$AG$5</c:f>
              <c:numCache>
                <c:formatCode>[$￥-804]#,##0</c:formatCode>
                <c:ptCount val="4"/>
                <c:pt idx="0">
                  <c:v>440842</c:v>
                </c:pt>
                <c:pt idx="1">
                  <c:v>1135200</c:v>
                </c:pt>
                <c:pt idx="2">
                  <c:v>420000</c:v>
                </c:pt>
                <c:pt idx="3">
                  <c:v>1534280</c:v>
                </c:pt>
              </c:numCache>
            </c:numRef>
          </c:cat>
          <c:val>
            <c:numRef>
              <c:f>'7月数据'!$AG$2:$AG$5</c:f>
              <c:numCache>
                <c:formatCode>[$￥-804]#,##0</c:formatCode>
                <c:ptCount val="4"/>
                <c:pt idx="0">
                  <c:v>440842</c:v>
                </c:pt>
                <c:pt idx="1">
                  <c:v>1135200</c:v>
                </c:pt>
                <c:pt idx="2">
                  <c:v>420000</c:v>
                </c:pt>
                <c:pt idx="3">
                  <c:v>1534280</c:v>
                </c:pt>
              </c:numCache>
            </c:numRef>
          </c:val>
          <c:extLst>
            <c:ext xmlns:c16="http://schemas.microsoft.com/office/drawing/2014/chart" uri="{C3380CC4-5D6E-409C-BE32-E72D297353CC}">
              <c16:uniqueId val="{00000008-7E53-41FE-BDB5-4F152E136B22}"/>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autoTitleDeleted val="1"/>
    <c:plotArea>
      <c:layout/>
      <c:barChart>
        <c:barDir val="col"/>
        <c:grouping val="percentStacked"/>
        <c:varyColors val="1"/>
        <c:ser>
          <c:idx val="0"/>
          <c:order val="0"/>
          <c:spPr>
            <a:solidFill>
              <a:srgbClr val="4285F4"/>
            </a:solidFill>
            <a:ln cmpd="sng">
              <a:solidFill>
                <a:srgbClr val="000000"/>
              </a:solidFill>
            </a:ln>
          </c:spPr>
          <c:invertIfNegative val="1"/>
          <c:dPt>
            <c:idx val="0"/>
            <c:invertIfNegative val="1"/>
            <c:bubble3D val="0"/>
            <c:extLst>
              <c:ext xmlns:c16="http://schemas.microsoft.com/office/drawing/2014/chart" uri="{C3380CC4-5D6E-409C-BE32-E72D297353CC}">
                <c16:uniqueId val="{00000000-E4DC-48CE-A2E9-849DB136E293}"/>
              </c:ext>
            </c:extLst>
          </c:dPt>
          <c:dLbls>
            <c:spPr>
              <a:noFill/>
              <a:ln>
                <a:noFill/>
              </a:ln>
              <a:effectLst/>
            </c:spPr>
            <c:txPr>
              <a:bodyPr/>
              <a:lstStyle/>
              <a:p>
                <a:pPr lvl="0">
                  <a:defRPr/>
                </a:pPr>
                <a:endParaRPr lang="ja-JP"/>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'7月数据'!$I$2</c:f>
              <c:numCache>
                <c:formatCode>[$￥-804]#,##0</c:formatCode>
                <c:ptCount val="1"/>
                <c:pt idx="0">
                  <c:v>134570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4DC-48CE-A2E9-849DB136E293}"/>
            </c:ext>
          </c:extLst>
        </c:ser>
        <c:dLbls>
          <c:showLegendKey val="0"/>
          <c:showVal val="0"/>
          <c:showCatName val="0"/>
          <c:showSerName val="0"/>
          <c:showPercent val="0"/>
          <c:showBubbleSize val="0"/>
        </c:dLbls>
        <c:gapWidth val="150"/>
        <c:overlap val="100"/>
        <c:axId val="839775386"/>
        <c:axId val="1894660568"/>
      </c:barChart>
      <c:catAx>
        <c:axId val="8397753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六月份   1    2    3    4    周</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ja-JP"/>
          </a:p>
        </c:txPr>
        <c:crossAx val="1894660568"/>
        <c:crosses val="autoZero"/>
        <c:auto val="1"/>
        <c:lblAlgn val="ctr"/>
        <c:lblOffset val="100"/>
        <c:noMultiLvlLbl val="1"/>
      </c:catAx>
      <c:valAx>
        <c:axId val="189466056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804]#,##0" sourceLinked="0"/>
        <c:majorTickMark val="cross"/>
        <c:minorTickMark val="none"/>
        <c:tickLblPos val="nextTo"/>
        <c:spPr>
          <a:ln/>
        </c:spPr>
        <c:txPr>
          <a:bodyPr/>
          <a:lstStyle/>
          <a:p>
            <a:pPr lvl="0">
              <a:defRPr b="0">
                <a:solidFill>
                  <a:srgbClr val="000000"/>
                </a:solidFill>
                <a:latin typeface="+mn-lt"/>
              </a:defRPr>
            </a:pPr>
            <a:endParaRPr lang="ja-JP"/>
          </a:p>
        </c:txPr>
        <c:crossAx val="839775386"/>
        <c:crosses val="autoZero"/>
        <c:crossBetween val="between"/>
      </c:valAx>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title>
      <c:tx>
        <c:rich>
          <a:bodyPr/>
          <a:lstStyle/>
          <a:p>
            <a:pPr lvl="0">
              <a:defRPr b="0">
                <a:solidFill>
                  <a:srgbClr val="757575"/>
                </a:solidFill>
                <a:latin typeface="+mn-lt"/>
              </a:defRPr>
            </a:pPr>
            <a:r>
              <a:rPr b="0">
                <a:solidFill>
                  <a:srgbClr val="757575"/>
                </a:solidFill>
                <a:latin typeface="+mn-lt"/>
              </a:rPr>
              <a:t>6/27--6/30.  </a:t>
            </a:r>
          </a:p>
        </c:rich>
      </c:tx>
      <c:overlay val="0"/>
    </c:title>
    <c:autoTitleDeleted val="0"/>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E25F-4127-89C0-42534C4C540A}"/>
              </c:ext>
            </c:extLst>
          </c:dPt>
          <c:dPt>
            <c:idx val="1"/>
            <c:bubble3D val="0"/>
            <c:spPr>
              <a:solidFill>
                <a:srgbClr val="EA4335"/>
              </a:solidFill>
            </c:spPr>
            <c:extLst>
              <c:ext xmlns:c16="http://schemas.microsoft.com/office/drawing/2014/chart" uri="{C3380CC4-5D6E-409C-BE32-E72D297353CC}">
                <c16:uniqueId val="{00000003-E25F-4127-89C0-42534C4C540A}"/>
              </c:ext>
            </c:extLst>
          </c:dPt>
          <c:dPt>
            <c:idx val="2"/>
            <c:bubble3D val="0"/>
            <c:spPr>
              <a:solidFill>
                <a:srgbClr val="FBBC04"/>
              </a:solidFill>
            </c:spPr>
            <c:extLst>
              <c:ext xmlns:c16="http://schemas.microsoft.com/office/drawing/2014/chart" uri="{C3380CC4-5D6E-409C-BE32-E72D297353CC}">
                <c16:uniqueId val="{00000005-E25F-4127-89C0-42534C4C540A}"/>
              </c:ext>
            </c:extLst>
          </c:dPt>
          <c:dPt>
            <c:idx val="3"/>
            <c:bubble3D val="0"/>
            <c:spPr>
              <a:solidFill>
                <a:srgbClr val="34A853"/>
              </a:solidFill>
            </c:spPr>
            <c:extLst>
              <c:ext xmlns:c16="http://schemas.microsoft.com/office/drawing/2014/chart" uri="{C3380CC4-5D6E-409C-BE32-E72D297353CC}">
                <c16:uniqueId val="{00000007-E25F-4127-89C0-42534C4C540A}"/>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numRef>
              <c:f>'7月数据'!$AO$2:$AO$5</c:f>
              <c:numCache>
                <c:formatCode>[$￥-804]#,##0</c:formatCode>
                <c:ptCount val="4"/>
                <c:pt idx="0">
                  <c:v>457976</c:v>
                </c:pt>
                <c:pt idx="1">
                  <c:v>1132800</c:v>
                </c:pt>
                <c:pt idx="2">
                  <c:v>515000</c:v>
                </c:pt>
                <c:pt idx="3">
                  <c:v>1527900</c:v>
                </c:pt>
              </c:numCache>
            </c:numRef>
          </c:cat>
          <c:val>
            <c:numRef>
              <c:f>'7月数据'!$AO$2:$AO$5</c:f>
              <c:numCache>
                <c:formatCode>[$￥-804]#,##0</c:formatCode>
                <c:ptCount val="4"/>
                <c:pt idx="0">
                  <c:v>457976</c:v>
                </c:pt>
                <c:pt idx="1">
                  <c:v>1132800</c:v>
                </c:pt>
                <c:pt idx="2">
                  <c:v>515000</c:v>
                </c:pt>
                <c:pt idx="3">
                  <c:v>1527900</c:v>
                </c:pt>
              </c:numCache>
            </c:numRef>
          </c:val>
          <c:extLst>
            <c:ext xmlns:c16="http://schemas.microsoft.com/office/drawing/2014/chart" uri="{C3380CC4-5D6E-409C-BE32-E72D297353CC}">
              <c16:uniqueId val="{00000008-E25F-4127-89C0-42534C4C540A}"/>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title>
      <c:tx>
        <c:rich>
          <a:bodyPr/>
          <a:lstStyle/>
          <a:p>
            <a:pPr lvl="0">
              <a:defRPr b="0">
                <a:solidFill>
                  <a:srgbClr val="757575"/>
                </a:solidFill>
                <a:latin typeface="+mn-lt"/>
              </a:defRPr>
            </a:pPr>
            <a:r>
              <a:rPr b="0">
                <a:solidFill>
                  <a:srgbClr val="757575"/>
                </a:solidFill>
                <a:latin typeface="+mn-lt"/>
              </a:rPr>
              <a:t>6/6--6/12. ￥</a:t>
            </a:r>
          </a:p>
        </c:rich>
      </c:tx>
      <c:overlay val="0"/>
    </c:title>
    <c:autoTitleDeleted val="0"/>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55C0-4D7D-8C21-5A3A02C1D245}"/>
              </c:ext>
            </c:extLst>
          </c:dPt>
          <c:dPt>
            <c:idx val="1"/>
            <c:bubble3D val="0"/>
            <c:spPr>
              <a:solidFill>
                <a:srgbClr val="EA4335"/>
              </a:solidFill>
            </c:spPr>
            <c:extLst>
              <c:ext xmlns:c16="http://schemas.microsoft.com/office/drawing/2014/chart" uri="{C3380CC4-5D6E-409C-BE32-E72D297353CC}">
                <c16:uniqueId val="{00000003-55C0-4D7D-8C21-5A3A02C1D245}"/>
              </c:ext>
            </c:extLst>
          </c:dPt>
          <c:dPt>
            <c:idx val="2"/>
            <c:bubble3D val="0"/>
            <c:spPr>
              <a:solidFill>
                <a:srgbClr val="FBBC04"/>
              </a:solidFill>
            </c:spPr>
            <c:extLst>
              <c:ext xmlns:c16="http://schemas.microsoft.com/office/drawing/2014/chart" uri="{C3380CC4-5D6E-409C-BE32-E72D297353CC}">
                <c16:uniqueId val="{00000005-55C0-4D7D-8C21-5A3A02C1D245}"/>
              </c:ext>
            </c:extLst>
          </c:dPt>
          <c:dPt>
            <c:idx val="3"/>
            <c:bubble3D val="0"/>
            <c:spPr>
              <a:solidFill>
                <a:srgbClr val="34A853"/>
              </a:solidFill>
            </c:spPr>
            <c:extLst>
              <c:ext xmlns:c16="http://schemas.microsoft.com/office/drawing/2014/chart" uri="{C3380CC4-5D6E-409C-BE32-E72D297353CC}">
                <c16:uniqueId val="{00000007-55C0-4D7D-8C21-5A3A02C1D245}"/>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numRef>
              <c:f>'6月数据'!$Q$2:$Q$5</c:f>
              <c:numCache>
                <c:formatCode>[$￥-804]#,##0</c:formatCode>
                <c:ptCount val="4"/>
                <c:pt idx="0">
                  <c:v>656819</c:v>
                </c:pt>
                <c:pt idx="1">
                  <c:v>729600</c:v>
                </c:pt>
                <c:pt idx="2">
                  <c:v>490000</c:v>
                </c:pt>
                <c:pt idx="3">
                  <c:v>467300</c:v>
                </c:pt>
              </c:numCache>
            </c:numRef>
          </c:cat>
          <c:val>
            <c:numRef>
              <c:f>'6月数据'!$Q$2:$Q$5</c:f>
              <c:numCache>
                <c:formatCode>[$￥-804]#,##0</c:formatCode>
                <c:ptCount val="4"/>
                <c:pt idx="0">
                  <c:v>656819</c:v>
                </c:pt>
                <c:pt idx="1">
                  <c:v>729600</c:v>
                </c:pt>
                <c:pt idx="2">
                  <c:v>490000</c:v>
                </c:pt>
                <c:pt idx="3">
                  <c:v>467300</c:v>
                </c:pt>
              </c:numCache>
            </c:numRef>
          </c:val>
          <c:extLst>
            <c:ext xmlns:c16="http://schemas.microsoft.com/office/drawing/2014/chart" uri="{C3380CC4-5D6E-409C-BE32-E72D297353CC}">
              <c16:uniqueId val="{00000008-55C0-4D7D-8C21-5A3A02C1D245}"/>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title>
      <c:tx>
        <c:rich>
          <a:bodyPr/>
          <a:lstStyle/>
          <a:p>
            <a:pPr lvl="0">
              <a:defRPr b="0">
                <a:solidFill>
                  <a:srgbClr val="757575"/>
                </a:solidFill>
                <a:latin typeface="+mn-lt"/>
              </a:defRPr>
            </a:pPr>
            <a:r>
              <a:rPr b="0">
                <a:solidFill>
                  <a:srgbClr val="757575"/>
                </a:solidFill>
                <a:latin typeface="+mn-lt"/>
              </a:rPr>
              <a:t>6/13--6/16. ￥2,693,101</a:t>
            </a:r>
          </a:p>
        </c:rich>
      </c:tx>
      <c:layout>
        <c:manualLayout>
          <c:xMode val="edge"/>
          <c:yMode val="edge"/>
          <c:x val="4.0290381125226857E-2"/>
          <c:y val="5.2906976744186048E-2"/>
        </c:manualLayout>
      </c:layout>
      <c:overlay val="0"/>
    </c:title>
    <c:autoTitleDeleted val="0"/>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6602-4A9B-BF98-5EB784F3B0E2}"/>
              </c:ext>
            </c:extLst>
          </c:dPt>
          <c:dPt>
            <c:idx val="1"/>
            <c:bubble3D val="0"/>
            <c:spPr>
              <a:solidFill>
                <a:srgbClr val="EA4335"/>
              </a:solidFill>
            </c:spPr>
            <c:extLst>
              <c:ext xmlns:c16="http://schemas.microsoft.com/office/drawing/2014/chart" uri="{C3380CC4-5D6E-409C-BE32-E72D297353CC}">
                <c16:uniqueId val="{00000003-6602-4A9B-BF98-5EB784F3B0E2}"/>
              </c:ext>
            </c:extLst>
          </c:dPt>
          <c:dPt>
            <c:idx val="2"/>
            <c:bubble3D val="0"/>
            <c:spPr>
              <a:solidFill>
                <a:srgbClr val="FBBC04"/>
              </a:solidFill>
            </c:spPr>
            <c:extLst>
              <c:ext xmlns:c16="http://schemas.microsoft.com/office/drawing/2014/chart" uri="{C3380CC4-5D6E-409C-BE32-E72D297353CC}">
                <c16:uniqueId val="{00000005-6602-4A9B-BF98-5EB784F3B0E2}"/>
              </c:ext>
            </c:extLst>
          </c:dPt>
          <c:dPt>
            <c:idx val="3"/>
            <c:bubble3D val="0"/>
            <c:spPr>
              <a:solidFill>
                <a:srgbClr val="34A853"/>
              </a:solidFill>
            </c:spPr>
            <c:extLst>
              <c:ext xmlns:c16="http://schemas.microsoft.com/office/drawing/2014/chart" uri="{C3380CC4-5D6E-409C-BE32-E72D297353CC}">
                <c16:uniqueId val="{00000007-6602-4A9B-BF98-5EB784F3B0E2}"/>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numRef>
              <c:f>'6月数据'!$Y$2:$Y$5</c:f>
              <c:numCache>
                <c:formatCode>[$￥-804]#,##0</c:formatCode>
                <c:ptCount val="4"/>
                <c:pt idx="0">
                  <c:v>813001</c:v>
                </c:pt>
                <c:pt idx="1">
                  <c:v>729600</c:v>
                </c:pt>
                <c:pt idx="2">
                  <c:v>490000</c:v>
                </c:pt>
                <c:pt idx="3">
                  <c:v>660500</c:v>
                </c:pt>
              </c:numCache>
            </c:numRef>
          </c:cat>
          <c:val>
            <c:numRef>
              <c:f>'6月数据'!$Y$2:$Y$5</c:f>
              <c:numCache>
                <c:formatCode>[$￥-804]#,##0</c:formatCode>
                <c:ptCount val="4"/>
                <c:pt idx="0">
                  <c:v>813001</c:v>
                </c:pt>
                <c:pt idx="1">
                  <c:v>729600</c:v>
                </c:pt>
                <c:pt idx="2">
                  <c:v>490000</c:v>
                </c:pt>
                <c:pt idx="3">
                  <c:v>660500</c:v>
                </c:pt>
              </c:numCache>
            </c:numRef>
          </c:val>
          <c:extLst>
            <c:ext xmlns:c16="http://schemas.microsoft.com/office/drawing/2014/chart" uri="{C3380CC4-5D6E-409C-BE32-E72D297353CC}">
              <c16:uniqueId val="{00000008-6602-4A9B-BF98-5EB784F3B0E2}"/>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title>
      <c:tx>
        <c:rich>
          <a:bodyPr/>
          <a:lstStyle/>
          <a:p>
            <a:pPr lvl="0">
              <a:defRPr b="0">
                <a:solidFill>
                  <a:srgbClr val="757575"/>
                </a:solidFill>
                <a:latin typeface="+mn-lt"/>
              </a:defRPr>
            </a:pPr>
            <a:r>
              <a:rPr b="0">
                <a:solidFill>
                  <a:srgbClr val="757575"/>
                </a:solidFill>
                <a:latin typeface="+mn-lt"/>
              </a:rPr>
              <a:t>6/20--6/26.  2,410,678</a:t>
            </a:r>
          </a:p>
        </c:rich>
      </c:tx>
      <c:overlay val="0"/>
    </c:title>
    <c:autoTitleDeleted val="0"/>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A6CE-4A97-B70D-375B764B94AD}"/>
              </c:ext>
            </c:extLst>
          </c:dPt>
          <c:dPt>
            <c:idx val="1"/>
            <c:bubble3D val="0"/>
            <c:spPr>
              <a:solidFill>
                <a:srgbClr val="EA4335"/>
              </a:solidFill>
            </c:spPr>
            <c:extLst>
              <c:ext xmlns:c16="http://schemas.microsoft.com/office/drawing/2014/chart" uri="{C3380CC4-5D6E-409C-BE32-E72D297353CC}">
                <c16:uniqueId val="{00000003-A6CE-4A97-B70D-375B764B94AD}"/>
              </c:ext>
            </c:extLst>
          </c:dPt>
          <c:dPt>
            <c:idx val="2"/>
            <c:bubble3D val="0"/>
            <c:spPr>
              <a:solidFill>
                <a:srgbClr val="FBBC04"/>
              </a:solidFill>
            </c:spPr>
            <c:extLst>
              <c:ext xmlns:c16="http://schemas.microsoft.com/office/drawing/2014/chart" uri="{C3380CC4-5D6E-409C-BE32-E72D297353CC}">
                <c16:uniqueId val="{00000005-A6CE-4A97-B70D-375B764B94AD}"/>
              </c:ext>
            </c:extLst>
          </c:dPt>
          <c:dPt>
            <c:idx val="3"/>
            <c:bubble3D val="0"/>
            <c:spPr>
              <a:solidFill>
                <a:srgbClr val="34A853"/>
              </a:solidFill>
            </c:spPr>
            <c:extLst>
              <c:ext xmlns:c16="http://schemas.microsoft.com/office/drawing/2014/chart" uri="{C3380CC4-5D6E-409C-BE32-E72D297353CC}">
                <c16:uniqueId val="{00000007-A6CE-4A97-B70D-375B764B94AD}"/>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numRef>
              <c:f>'6月数据'!$AG$2:$AG$5</c:f>
              <c:numCache>
                <c:formatCode>[$￥-804]#,##0</c:formatCode>
                <c:ptCount val="4"/>
                <c:pt idx="0">
                  <c:v>809278</c:v>
                </c:pt>
                <c:pt idx="1">
                  <c:v>729600</c:v>
                </c:pt>
                <c:pt idx="2">
                  <c:v>490000</c:v>
                </c:pt>
                <c:pt idx="3">
                  <c:v>381800</c:v>
                </c:pt>
              </c:numCache>
            </c:numRef>
          </c:cat>
          <c:val>
            <c:numRef>
              <c:f>'6月数据'!$AG$2:$AG$5</c:f>
              <c:numCache>
                <c:formatCode>[$￥-804]#,##0</c:formatCode>
                <c:ptCount val="4"/>
                <c:pt idx="0">
                  <c:v>809278</c:v>
                </c:pt>
                <c:pt idx="1">
                  <c:v>729600</c:v>
                </c:pt>
                <c:pt idx="2">
                  <c:v>490000</c:v>
                </c:pt>
                <c:pt idx="3">
                  <c:v>381800</c:v>
                </c:pt>
              </c:numCache>
            </c:numRef>
          </c:val>
          <c:extLst>
            <c:ext xmlns:c16="http://schemas.microsoft.com/office/drawing/2014/chart" uri="{C3380CC4-5D6E-409C-BE32-E72D297353CC}">
              <c16:uniqueId val="{00000008-A6CE-4A97-B70D-375B764B94AD}"/>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autoTitleDeleted val="1"/>
    <c:plotArea>
      <c:layout/>
      <c:barChart>
        <c:barDir val="col"/>
        <c:grouping val="percentStacked"/>
        <c:varyColors val="1"/>
        <c:ser>
          <c:idx val="0"/>
          <c:order val="0"/>
          <c:spPr>
            <a:solidFill>
              <a:srgbClr val="4285F4"/>
            </a:solidFill>
            <a:ln cmpd="sng">
              <a:solidFill>
                <a:srgbClr val="000000"/>
              </a:solidFill>
            </a:ln>
          </c:spPr>
          <c:invertIfNegative val="1"/>
          <c:dPt>
            <c:idx val="0"/>
            <c:invertIfNegative val="1"/>
            <c:bubble3D val="0"/>
            <c:extLst>
              <c:ext xmlns:c16="http://schemas.microsoft.com/office/drawing/2014/chart" uri="{C3380CC4-5D6E-409C-BE32-E72D297353CC}">
                <c16:uniqueId val="{00000000-AB56-40D7-890E-AC7A0C35DC1D}"/>
              </c:ext>
            </c:extLst>
          </c:dPt>
          <c:dLbls>
            <c:spPr>
              <a:noFill/>
              <a:ln>
                <a:noFill/>
              </a:ln>
              <a:effectLst/>
            </c:spPr>
            <c:txPr>
              <a:bodyPr/>
              <a:lstStyle/>
              <a:p>
                <a:pPr lvl="0">
                  <a:defRPr/>
                </a:pPr>
                <a:endParaRPr lang="ja-JP"/>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'6月数据'!$I$2</c:f>
              <c:numCache>
                <c:formatCode>[$￥-804]#,##0</c:formatCode>
                <c:ptCount val="1"/>
                <c:pt idx="0">
                  <c:v>659619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B56-40D7-890E-AC7A0C35DC1D}"/>
            </c:ext>
          </c:extLst>
        </c:ser>
        <c:dLbls>
          <c:showLegendKey val="0"/>
          <c:showVal val="0"/>
          <c:showCatName val="0"/>
          <c:showSerName val="0"/>
          <c:showPercent val="0"/>
          <c:showBubbleSize val="0"/>
        </c:dLbls>
        <c:gapWidth val="150"/>
        <c:overlap val="100"/>
        <c:axId val="1188507394"/>
        <c:axId val="1806928427"/>
      </c:barChart>
      <c:catAx>
        <c:axId val="11885073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六月份   1    2    3    4    周</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ja-JP"/>
          </a:p>
        </c:txPr>
        <c:crossAx val="1806928427"/>
        <c:crosses val="autoZero"/>
        <c:auto val="1"/>
        <c:lblAlgn val="ctr"/>
        <c:lblOffset val="100"/>
        <c:noMultiLvlLbl val="1"/>
      </c:catAx>
      <c:valAx>
        <c:axId val="180692842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804]#,##0" sourceLinked="0"/>
        <c:majorTickMark val="cross"/>
        <c:minorTickMark val="none"/>
        <c:tickLblPos val="nextTo"/>
        <c:spPr>
          <a:ln/>
        </c:spPr>
        <c:txPr>
          <a:bodyPr/>
          <a:lstStyle/>
          <a:p>
            <a:pPr lvl="0">
              <a:defRPr b="0">
                <a:solidFill>
                  <a:srgbClr val="000000"/>
                </a:solidFill>
                <a:latin typeface="+mn-lt"/>
              </a:defRPr>
            </a:pPr>
            <a:endParaRPr lang="ja-JP"/>
          </a:p>
        </c:txPr>
        <c:crossAx val="1188507394"/>
        <c:crosses val="autoZero"/>
        <c:crossBetween val="between"/>
      </c:valAx>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title>
      <c:tx>
        <c:rich>
          <a:bodyPr/>
          <a:lstStyle/>
          <a:p>
            <a:pPr lvl="0">
              <a:defRPr b="0">
                <a:solidFill>
                  <a:srgbClr val="757575"/>
                </a:solidFill>
                <a:latin typeface="+mn-lt"/>
              </a:defRPr>
            </a:pPr>
            <a:r>
              <a:rPr b="0">
                <a:solidFill>
                  <a:srgbClr val="757575"/>
                </a:solidFill>
                <a:latin typeface="+mn-lt"/>
              </a:rPr>
              <a:t>6/27--6/30.  </a:t>
            </a:r>
          </a:p>
        </c:rich>
      </c:tx>
      <c:overlay val="0"/>
    </c:title>
    <c:autoTitleDeleted val="0"/>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F887-40B5-AD13-72303B8C44EF}"/>
              </c:ext>
            </c:extLst>
          </c:dPt>
          <c:dPt>
            <c:idx val="1"/>
            <c:bubble3D val="0"/>
            <c:spPr>
              <a:solidFill>
                <a:srgbClr val="EA4335"/>
              </a:solidFill>
            </c:spPr>
            <c:extLst>
              <c:ext xmlns:c16="http://schemas.microsoft.com/office/drawing/2014/chart" uri="{C3380CC4-5D6E-409C-BE32-E72D297353CC}">
                <c16:uniqueId val="{00000003-F887-40B5-AD13-72303B8C44EF}"/>
              </c:ext>
            </c:extLst>
          </c:dPt>
          <c:dPt>
            <c:idx val="2"/>
            <c:bubble3D val="0"/>
            <c:spPr>
              <a:solidFill>
                <a:srgbClr val="FBBC04"/>
              </a:solidFill>
            </c:spPr>
            <c:extLst>
              <c:ext xmlns:c16="http://schemas.microsoft.com/office/drawing/2014/chart" uri="{C3380CC4-5D6E-409C-BE32-E72D297353CC}">
                <c16:uniqueId val="{00000005-F887-40B5-AD13-72303B8C44EF}"/>
              </c:ext>
            </c:extLst>
          </c:dPt>
          <c:dPt>
            <c:idx val="3"/>
            <c:bubble3D val="0"/>
            <c:spPr>
              <a:solidFill>
                <a:srgbClr val="34A853"/>
              </a:solidFill>
            </c:spPr>
            <c:extLst>
              <c:ext xmlns:c16="http://schemas.microsoft.com/office/drawing/2014/chart" uri="{C3380CC4-5D6E-409C-BE32-E72D297353CC}">
                <c16:uniqueId val="{00000007-F887-40B5-AD13-72303B8C44EF}"/>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numRef>
              <c:f>'6月数据'!$AL$2:$AL$5</c:f>
              <c:numCache>
                <c:formatCode>[$￥-804]#,##0</c:formatCode>
                <c:ptCount val="4"/>
                <c:pt idx="0">
                  <c:v>491544</c:v>
                </c:pt>
                <c:pt idx="1">
                  <c:v>393600</c:v>
                </c:pt>
                <c:pt idx="2">
                  <c:v>344000</c:v>
                </c:pt>
                <c:pt idx="3">
                  <c:v>374000</c:v>
                </c:pt>
              </c:numCache>
            </c:numRef>
          </c:cat>
          <c:val>
            <c:numRef>
              <c:f>'6月数据'!$AL$2:$AL$5</c:f>
              <c:numCache>
                <c:formatCode>[$￥-804]#,##0</c:formatCode>
                <c:ptCount val="4"/>
                <c:pt idx="0">
                  <c:v>491544</c:v>
                </c:pt>
                <c:pt idx="1">
                  <c:v>393600</c:v>
                </c:pt>
                <c:pt idx="2">
                  <c:v>344000</c:v>
                </c:pt>
                <c:pt idx="3">
                  <c:v>374000</c:v>
                </c:pt>
              </c:numCache>
            </c:numRef>
          </c:val>
          <c:extLst>
            <c:ext xmlns:c16="http://schemas.microsoft.com/office/drawing/2014/chart" uri="{C3380CC4-5D6E-409C-BE32-E72D297353CC}">
              <c16:uniqueId val="{00000008-F887-40B5-AD13-72303B8C44EF}"/>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title>
      <c:tx>
        <c:rich>
          <a:bodyPr/>
          <a:lstStyle/>
          <a:p>
            <a:pPr lvl="0">
              <a:defRPr b="0">
                <a:solidFill>
                  <a:srgbClr val="757575"/>
                </a:solidFill>
                <a:latin typeface="+mn-lt"/>
              </a:defRPr>
            </a:pPr>
            <a:r>
              <a:rPr b="0">
                <a:solidFill>
                  <a:srgbClr val="757575"/>
                </a:solidFill>
                <a:latin typeface="+mn-lt"/>
              </a:rPr>
              <a:t>5/2--5/8 . 1726472</a:t>
            </a:r>
          </a:p>
        </c:rich>
      </c:tx>
      <c:layout>
        <c:manualLayout>
          <c:xMode val="edge"/>
          <c:yMode val="edge"/>
          <c:x val="3.2792792792792791E-2"/>
          <c:y val="4.9999999999999996E-2"/>
        </c:manualLayout>
      </c:layout>
      <c:overlay val="0"/>
    </c:title>
    <c:autoTitleDeleted val="0"/>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3936-4C3D-80E1-1DE41415FB92}"/>
              </c:ext>
            </c:extLst>
          </c:dPt>
          <c:dPt>
            <c:idx val="1"/>
            <c:bubble3D val="0"/>
            <c:spPr>
              <a:solidFill>
                <a:srgbClr val="EA4335"/>
              </a:solidFill>
            </c:spPr>
            <c:extLst>
              <c:ext xmlns:c16="http://schemas.microsoft.com/office/drawing/2014/chart" uri="{C3380CC4-5D6E-409C-BE32-E72D297353CC}">
                <c16:uniqueId val="{00000003-3936-4C3D-80E1-1DE41415FB92}"/>
              </c:ext>
            </c:extLst>
          </c:dPt>
          <c:dPt>
            <c:idx val="2"/>
            <c:bubble3D val="0"/>
            <c:spPr>
              <a:solidFill>
                <a:srgbClr val="FBBC04"/>
              </a:solidFill>
            </c:spPr>
            <c:extLst>
              <c:ext xmlns:c16="http://schemas.microsoft.com/office/drawing/2014/chart" uri="{C3380CC4-5D6E-409C-BE32-E72D297353CC}">
                <c16:uniqueId val="{00000005-3936-4C3D-80E1-1DE41415FB92}"/>
              </c:ext>
            </c:extLst>
          </c:dPt>
          <c:dPt>
            <c:idx val="3"/>
            <c:bubble3D val="0"/>
            <c:spPr>
              <a:solidFill>
                <a:srgbClr val="34A853"/>
              </a:solidFill>
            </c:spPr>
            <c:extLst>
              <c:ext xmlns:c16="http://schemas.microsoft.com/office/drawing/2014/chart" uri="{C3380CC4-5D6E-409C-BE32-E72D297353CC}">
                <c16:uniqueId val="{00000007-3936-4C3D-80E1-1DE41415FB92}"/>
              </c:ext>
            </c:extLst>
          </c:dPt>
          <c:cat>
            <c:numRef>
              <c:f>'5月数据'!$I$2:$I$5</c:f>
              <c:numCache>
                <c:formatCode>[$￥-804]#,##0</c:formatCode>
                <c:ptCount val="4"/>
                <c:pt idx="0">
                  <c:v>302572</c:v>
                </c:pt>
                <c:pt idx="1">
                  <c:v>568800</c:v>
                </c:pt>
                <c:pt idx="2">
                  <c:v>312000</c:v>
                </c:pt>
                <c:pt idx="3">
                  <c:v>543100</c:v>
                </c:pt>
              </c:numCache>
            </c:numRef>
          </c:cat>
          <c:val>
            <c:numRef>
              <c:f>'5月数据'!$I$2:$I$5</c:f>
              <c:numCache>
                <c:formatCode>[$￥-804]#,##0</c:formatCode>
                <c:ptCount val="4"/>
                <c:pt idx="0">
                  <c:v>302572</c:v>
                </c:pt>
                <c:pt idx="1">
                  <c:v>568800</c:v>
                </c:pt>
                <c:pt idx="2">
                  <c:v>312000</c:v>
                </c:pt>
                <c:pt idx="3">
                  <c:v>543100</c:v>
                </c:pt>
              </c:numCache>
            </c:numRef>
          </c:val>
          <c:extLst>
            <c:ext xmlns:c16="http://schemas.microsoft.com/office/drawing/2014/chart" uri="{C3380CC4-5D6E-409C-BE32-E72D297353CC}">
              <c16:uniqueId val="{00000008-3936-4C3D-80E1-1DE41415FB92}"/>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1.8018018018018018E-3"/>
          <c:y val="0"/>
        </c:manualLayout>
      </c:layout>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title>
      <c:tx>
        <c:rich>
          <a:bodyPr/>
          <a:lstStyle/>
          <a:p>
            <a:pPr lvl="0">
              <a:defRPr b="0">
                <a:solidFill>
                  <a:srgbClr val="757575"/>
                </a:solidFill>
                <a:latin typeface="+mn-lt"/>
              </a:defRPr>
            </a:pPr>
            <a:r>
              <a:rPr b="0">
                <a:solidFill>
                  <a:srgbClr val="757575"/>
                </a:solidFill>
                <a:latin typeface="+mn-lt"/>
              </a:rPr>
              <a:t>5/9--5/15. 1739038</a:t>
            </a:r>
          </a:p>
        </c:rich>
      </c:tx>
      <c:overlay val="0"/>
    </c:title>
    <c:autoTitleDeleted val="0"/>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ABF1-47FB-AFE8-7CFF0D537A68}"/>
              </c:ext>
            </c:extLst>
          </c:dPt>
          <c:dPt>
            <c:idx val="1"/>
            <c:bubble3D val="0"/>
            <c:spPr>
              <a:solidFill>
                <a:srgbClr val="EA4335"/>
              </a:solidFill>
            </c:spPr>
            <c:extLst>
              <c:ext xmlns:c16="http://schemas.microsoft.com/office/drawing/2014/chart" uri="{C3380CC4-5D6E-409C-BE32-E72D297353CC}">
                <c16:uniqueId val="{00000003-ABF1-47FB-AFE8-7CFF0D537A68}"/>
              </c:ext>
            </c:extLst>
          </c:dPt>
          <c:dPt>
            <c:idx val="2"/>
            <c:bubble3D val="0"/>
            <c:spPr>
              <a:solidFill>
                <a:srgbClr val="FBBC04"/>
              </a:solidFill>
            </c:spPr>
            <c:extLst>
              <c:ext xmlns:c16="http://schemas.microsoft.com/office/drawing/2014/chart" uri="{C3380CC4-5D6E-409C-BE32-E72D297353CC}">
                <c16:uniqueId val="{00000005-ABF1-47FB-AFE8-7CFF0D537A68}"/>
              </c:ext>
            </c:extLst>
          </c:dPt>
          <c:dPt>
            <c:idx val="3"/>
            <c:bubble3D val="0"/>
            <c:spPr>
              <a:solidFill>
                <a:srgbClr val="34A853"/>
              </a:solidFill>
            </c:spPr>
            <c:extLst>
              <c:ext xmlns:c16="http://schemas.microsoft.com/office/drawing/2014/chart" uri="{C3380CC4-5D6E-409C-BE32-E72D297353CC}">
                <c16:uniqueId val="{00000007-ABF1-47FB-AFE8-7CFF0D537A68}"/>
              </c:ext>
            </c:extLst>
          </c:dPt>
          <c:cat>
            <c:numRef>
              <c:f>'5月数据'!$Q$2:$Q$5</c:f>
              <c:numCache>
                <c:formatCode>[$￥-804]#,##0</c:formatCode>
                <c:ptCount val="4"/>
                <c:pt idx="0">
                  <c:v>567038</c:v>
                </c:pt>
                <c:pt idx="1">
                  <c:v>492000</c:v>
                </c:pt>
                <c:pt idx="2">
                  <c:v>490000</c:v>
                </c:pt>
                <c:pt idx="3">
                  <c:v>190000</c:v>
                </c:pt>
              </c:numCache>
            </c:numRef>
          </c:cat>
          <c:val>
            <c:numRef>
              <c:f>'5月数据'!$Q$2:$Q$5</c:f>
              <c:numCache>
                <c:formatCode>[$￥-804]#,##0</c:formatCode>
                <c:ptCount val="4"/>
                <c:pt idx="0">
                  <c:v>567038</c:v>
                </c:pt>
                <c:pt idx="1">
                  <c:v>492000</c:v>
                </c:pt>
                <c:pt idx="2">
                  <c:v>490000</c:v>
                </c:pt>
                <c:pt idx="3">
                  <c:v>190000</c:v>
                </c:pt>
              </c:numCache>
            </c:numRef>
          </c:val>
          <c:extLst>
            <c:ext xmlns:c16="http://schemas.microsoft.com/office/drawing/2014/chart" uri="{C3380CC4-5D6E-409C-BE32-E72D297353CC}">
              <c16:uniqueId val="{00000008-ABF1-47FB-AFE8-7CFF0D537A68}"/>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title>
      <c:tx>
        <c:rich>
          <a:bodyPr/>
          <a:lstStyle/>
          <a:p>
            <a:pPr lvl="0">
              <a:defRPr b="0">
                <a:solidFill>
                  <a:srgbClr val="757575"/>
                </a:solidFill>
                <a:latin typeface="+mn-lt"/>
              </a:defRPr>
            </a:pPr>
            <a:r>
              <a:rPr b="0">
                <a:solidFill>
                  <a:srgbClr val="757575"/>
                </a:solidFill>
                <a:latin typeface="+mn-lt"/>
              </a:rPr>
              <a:t>5/16--5/22. 　￥3,481,220</a:t>
            </a:r>
          </a:p>
        </c:rich>
      </c:tx>
      <c:layout>
        <c:manualLayout>
          <c:xMode val="edge"/>
          <c:yMode val="edge"/>
          <c:x val="4.0290381125226857E-2"/>
          <c:y val="5.2906976744186048E-2"/>
        </c:manualLayout>
      </c:layout>
      <c:overlay val="0"/>
    </c:title>
    <c:autoTitleDeleted val="0"/>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06B4-4072-B76F-E9073F964D91}"/>
              </c:ext>
            </c:extLst>
          </c:dPt>
          <c:dPt>
            <c:idx val="1"/>
            <c:bubble3D val="0"/>
            <c:spPr>
              <a:solidFill>
                <a:srgbClr val="EA4335"/>
              </a:solidFill>
            </c:spPr>
            <c:extLst>
              <c:ext xmlns:c16="http://schemas.microsoft.com/office/drawing/2014/chart" uri="{C3380CC4-5D6E-409C-BE32-E72D297353CC}">
                <c16:uniqueId val="{00000003-06B4-4072-B76F-E9073F964D91}"/>
              </c:ext>
            </c:extLst>
          </c:dPt>
          <c:dPt>
            <c:idx val="2"/>
            <c:bubble3D val="0"/>
            <c:spPr>
              <a:solidFill>
                <a:srgbClr val="FBBC04"/>
              </a:solidFill>
            </c:spPr>
            <c:extLst>
              <c:ext xmlns:c16="http://schemas.microsoft.com/office/drawing/2014/chart" uri="{C3380CC4-5D6E-409C-BE32-E72D297353CC}">
                <c16:uniqueId val="{00000005-06B4-4072-B76F-E9073F964D91}"/>
              </c:ext>
            </c:extLst>
          </c:dPt>
          <c:dPt>
            <c:idx val="3"/>
            <c:bubble3D val="0"/>
            <c:spPr>
              <a:solidFill>
                <a:srgbClr val="34A853"/>
              </a:solidFill>
            </c:spPr>
            <c:extLst>
              <c:ext xmlns:c16="http://schemas.microsoft.com/office/drawing/2014/chart" uri="{C3380CC4-5D6E-409C-BE32-E72D297353CC}">
                <c16:uniqueId val="{00000007-06B4-4072-B76F-E9073F964D91}"/>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numRef>
              <c:f>'5月数据'!$Y$2:$Y$5</c:f>
              <c:numCache>
                <c:formatCode>[$￥-804]#,##0</c:formatCode>
                <c:ptCount val="4"/>
                <c:pt idx="0">
                  <c:v>501020</c:v>
                </c:pt>
                <c:pt idx="1">
                  <c:v>729600</c:v>
                </c:pt>
                <c:pt idx="2">
                  <c:v>490000</c:v>
                </c:pt>
                <c:pt idx="3">
                  <c:v>1760600</c:v>
                </c:pt>
              </c:numCache>
            </c:numRef>
          </c:cat>
          <c:val>
            <c:numRef>
              <c:f>'5月数据'!$Y$2:$Y$5</c:f>
              <c:numCache>
                <c:formatCode>[$￥-804]#,##0</c:formatCode>
                <c:ptCount val="4"/>
                <c:pt idx="0">
                  <c:v>501020</c:v>
                </c:pt>
                <c:pt idx="1">
                  <c:v>729600</c:v>
                </c:pt>
                <c:pt idx="2">
                  <c:v>490000</c:v>
                </c:pt>
                <c:pt idx="3">
                  <c:v>1760600</c:v>
                </c:pt>
              </c:numCache>
            </c:numRef>
          </c:val>
          <c:extLst>
            <c:ext xmlns:c16="http://schemas.microsoft.com/office/drawing/2014/chart" uri="{C3380CC4-5D6E-409C-BE32-E72D297353CC}">
              <c16:uniqueId val="{00000008-06B4-4072-B76F-E9073F964D91}"/>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title>
      <c:tx>
        <c:rich>
          <a:bodyPr/>
          <a:lstStyle/>
          <a:p>
            <a:pPr lvl="0">
              <a:defRPr b="0">
                <a:solidFill>
                  <a:srgbClr val="757575"/>
                </a:solidFill>
                <a:latin typeface="+mn-lt"/>
              </a:defRPr>
            </a:pPr>
            <a:r>
              <a:rPr b="0">
                <a:solidFill>
                  <a:srgbClr val="757575"/>
                </a:solidFill>
                <a:latin typeface="+mn-lt"/>
              </a:rPr>
              <a:t>5/23--5/29.　￥ 2,466,243</a:t>
            </a:r>
          </a:p>
        </c:rich>
      </c:tx>
      <c:overlay val="0"/>
    </c:title>
    <c:autoTitleDeleted val="0"/>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CEB4-4432-8118-D531BBA1043F}"/>
              </c:ext>
            </c:extLst>
          </c:dPt>
          <c:dPt>
            <c:idx val="1"/>
            <c:bubble3D val="0"/>
            <c:spPr>
              <a:solidFill>
                <a:srgbClr val="EA4335"/>
              </a:solidFill>
            </c:spPr>
            <c:extLst>
              <c:ext xmlns:c16="http://schemas.microsoft.com/office/drawing/2014/chart" uri="{C3380CC4-5D6E-409C-BE32-E72D297353CC}">
                <c16:uniqueId val="{00000003-CEB4-4432-8118-D531BBA1043F}"/>
              </c:ext>
            </c:extLst>
          </c:dPt>
          <c:dPt>
            <c:idx val="2"/>
            <c:bubble3D val="0"/>
            <c:spPr>
              <a:solidFill>
                <a:srgbClr val="FBBC04"/>
              </a:solidFill>
            </c:spPr>
            <c:extLst>
              <c:ext xmlns:c16="http://schemas.microsoft.com/office/drawing/2014/chart" uri="{C3380CC4-5D6E-409C-BE32-E72D297353CC}">
                <c16:uniqueId val="{00000005-CEB4-4432-8118-D531BBA1043F}"/>
              </c:ext>
            </c:extLst>
          </c:dPt>
          <c:dPt>
            <c:idx val="3"/>
            <c:bubble3D val="0"/>
            <c:spPr>
              <a:solidFill>
                <a:srgbClr val="34A853"/>
              </a:solidFill>
            </c:spPr>
            <c:extLst>
              <c:ext xmlns:c16="http://schemas.microsoft.com/office/drawing/2014/chart" uri="{C3380CC4-5D6E-409C-BE32-E72D297353CC}">
                <c16:uniqueId val="{00000007-CEB4-4432-8118-D531BBA1043F}"/>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strRef>
              <c:f>'5月数据'!$A$2:$A$5</c:f>
              <c:strCache>
                <c:ptCount val="4"/>
                <c:pt idx="0">
                  <c:v>网约</c:v>
                </c:pt>
                <c:pt idx="1">
                  <c:v>Line</c:v>
                </c:pt>
                <c:pt idx="2">
                  <c:v>固定</c:v>
                </c:pt>
                <c:pt idx="3">
                  <c:v>渠道</c:v>
                </c:pt>
              </c:strCache>
            </c:strRef>
          </c:cat>
          <c:val>
            <c:numRef>
              <c:f>'5月数据'!$AG$2:$AG$5</c:f>
              <c:numCache>
                <c:formatCode>[$￥-804]#,##0</c:formatCode>
                <c:ptCount val="4"/>
                <c:pt idx="0">
                  <c:v>545953</c:v>
                </c:pt>
                <c:pt idx="1">
                  <c:v>729600</c:v>
                </c:pt>
                <c:pt idx="2">
                  <c:v>490000</c:v>
                </c:pt>
                <c:pt idx="3">
                  <c:v>700690</c:v>
                </c:pt>
              </c:numCache>
            </c:numRef>
          </c:val>
          <c:extLst>
            <c:ext xmlns:c16="http://schemas.microsoft.com/office/drawing/2014/chart" uri="{C3380CC4-5D6E-409C-BE32-E72D297353CC}">
              <c16:uniqueId val="{00000008-CEB4-4432-8118-D531BBA1043F}"/>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autoTitleDeleted val="1"/>
    <c:plotArea>
      <c:layout/>
      <c:barChart>
        <c:barDir val="col"/>
        <c:grouping val="percentStacked"/>
        <c:varyColors val="1"/>
        <c:ser>
          <c:idx val="0"/>
          <c:order val="0"/>
          <c:tx>
            <c:v>网约</c:v>
          </c:tx>
          <c:spPr>
            <a:solidFill>
              <a:srgbClr val="4285F4"/>
            </a:solidFill>
            <a:ln cmpd="sng">
              <a:solidFill>
                <a:srgbClr val="000000"/>
              </a:solidFill>
            </a:ln>
          </c:spPr>
          <c:invertIfNegative val="1"/>
          <c:dPt>
            <c:idx val="0"/>
            <c:invertIfNegative val="1"/>
            <c:bubble3D val="0"/>
            <c:extLst>
              <c:ext xmlns:c16="http://schemas.microsoft.com/office/drawing/2014/chart" uri="{C3380CC4-5D6E-409C-BE32-E72D297353CC}">
                <c16:uniqueId val="{00000000-DEFC-4C30-B82F-337F01346891}"/>
              </c:ext>
            </c:extLst>
          </c:dPt>
          <c:dLbls>
            <c:spPr>
              <a:noFill/>
              <a:ln>
                <a:noFill/>
              </a:ln>
              <a:effectLst/>
            </c:spPr>
            <c:txPr>
              <a:bodyPr/>
              <a:lstStyle/>
              <a:p>
                <a:pPr lvl="0">
                  <a:defRPr/>
                </a:pPr>
                <a:endParaRPr lang="ja-JP"/>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'5月数据'!$I$2</c:f>
              <c:numCache>
                <c:formatCode>[$￥-804]#,##0</c:formatCode>
                <c:ptCount val="1"/>
                <c:pt idx="0">
                  <c:v>302572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EFC-4C30-B82F-337F01346891}"/>
            </c:ext>
          </c:extLst>
        </c:ser>
        <c:dLbls>
          <c:showLegendKey val="0"/>
          <c:showVal val="0"/>
          <c:showCatName val="0"/>
          <c:showSerName val="0"/>
          <c:showPercent val="0"/>
          <c:showBubbleSize val="0"/>
        </c:dLbls>
        <c:gapWidth val="150"/>
        <c:overlap val="100"/>
        <c:axId val="39398151"/>
        <c:axId val="794818298"/>
      </c:barChart>
      <c:catAx>
        <c:axId val="393981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五月份   1    2    3    4    周</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ja-JP"/>
          </a:p>
        </c:txPr>
        <c:crossAx val="794818298"/>
        <c:crosses val="autoZero"/>
        <c:auto val="1"/>
        <c:lblAlgn val="ctr"/>
        <c:lblOffset val="100"/>
        <c:noMultiLvlLbl val="1"/>
      </c:catAx>
      <c:valAx>
        <c:axId val="79481829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804]#,##0" sourceLinked="0"/>
        <c:majorTickMark val="cross"/>
        <c:minorTickMark val="none"/>
        <c:tickLblPos val="nextTo"/>
        <c:spPr>
          <a:ln/>
        </c:spPr>
        <c:txPr>
          <a:bodyPr/>
          <a:lstStyle/>
          <a:p>
            <a:pPr lvl="0">
              <a:defRPr b="0">
                <a:solidFill>
                  <a:srgbClr val="000000"/>
                </a:solidFill>
                <a:latin typeface="+mn-lt"/>
              </a:defRPr>
            </a:pPr>
            <a:endParaRPr lang="ja-JP"/>
          </a:p>
        </c:txPr>
        <c:crossAx val="39398151"/>
        <c:crosses val="autoZero"/>
        <c:crossBetween val="between"/>
      </c:valAx>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title>
      <c:tx>
        <c:rich>
          <a:bodyPr/>
          <a:lstStyle/>
          <a:p>
            <a:pPr lvl="0">
              <a:defRPr b="0">
                <a:solidFill>
                  <a:srgbClr val="757575"/>
                </a:solidFill>
                <a:latin typeface="+mn-lt"/>
              </a:defRPr>
            </a:pPr>
            <a:r>
              <a:rPr b="0">
                <a:solidFill>
                  <a:srgbClr val="757575"/>
                </a:solidFill>
                <a:latin typeface="+mn-lt"/>
              </a:rPr>
              <a:t>2022年5月营业额　￥10,206,356</a:t>
            </a:r>
          </a:p>
        </c:rich>
      </c:tx>
      <c:overlay val="0"/>
    </c:title>
    <c:autoTitleDeleted val="0"/>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5869-4A81-8D57-5CFE87AA07EB}"/>
              </c:ext>
            </c:extLst>
          </c:dPt>
          <c:dPt>
            <c:idx val="1"/>
            <c:bubble3D val="0"/>
            <c:spPr>
              <a:solidFill>
                <a:srgbClr val="EA4335"/>
              </a:solidFill>
            </c:spPr>
            <c:extLst>
              <c:ext xmlns:c16="http://schemas.microsoft.com/office/drawing/2014/chart" uri="{C3380CC4-5D6E-409C-BE32-E72D297353CC}">
                <c16:uniqueId val="{00000003-5869-4A81-8D57-5CFE87AA07EB}"/>
              </c:ext>
            </c:extLst>
          </c:dPt>
          <c:dPt>
            <c:idx val="2"/>
            <c:bubble3D val="0"/>
            <c:spPr>
              <a:solidFill>
                <a:srgbClr val="FBBC04"/>
              </a:solidFill>
            </c:spPr>
            <c:extLst>
              <c:ext xmlns:c16="http://schemas.microsoft.com/office/drawing/2014/chart" uri="{C3380CC4-5D6E-409C-BE32-E72D297353CC}">
                <c16:uniqueId val="{00000005-5869-4A81-8D57-5CFE87AA07EB}"/>
              </c:ext>
            </c:extLst>
          </c:dPt>
          <c:dPt>
            <c:idx val="3"/>
            <c:bubble3D val="0"/>
            <c:spPr>
              <a:solidFill>
                <a:srgbClr val="34A853"/>
              </a:solidFill>
            </c:spPr>
            <c:extLst>
              <c:ext xmlns:c16="http://schemas.microsoft.com/office/drawing/2014/chart" uri="{C3380CC4-5D6E-409C-BE32-E72D297353CC}">
                <c16:uniqueId val="{00000007-5869-4A81-8D57-5CFE87AA07EB}"/>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strRef>
              <c:f>'5月数据'!$A$2:$A$5</c:f>
              <c:strCache>
                <c:ptCount val="4"/>
                <c:pt idx="0">
                  <c:v>网约</c:v>
                </c:pt>
                <c:pt idx="1">
                  <c:v>Line</c:v>
                </c:pt>
                <c:pt idx="2">
                  <c:v>固定</c:v>
                </c:pt>
                <c:pt idx="3">
                  <c:v>渠道</c:v>
                </c:pt>
              </c:strCache>
            </c:strRef>
          </c:cat>
          <c:val>
            <c:numRef>
              <c:f>'5月数据'!$AL$2:$AL$5</c:f>
              <c:numCache>
                <c:formatCode>General</c:formatCode>
                <c:ptCount val="4"/>
              </c:numCache>
            </c:numRef>
          </c:val>
          <c:extLst>
            <c:ext xmlns:c16="http://schemas.microsoft.com/office/drawing/2014/chart" uri="{C3380CC4-5D6E-409C-BE32-E72D297353CC}">
              <c16:uniqueId val="{00000008-5869-4A81-8D57-5CFE87AA07EB}"/>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title>
      <c:tx>
        <c:rich>
          <a:bodyPr/>
          <a:lstStyle/>
          <a:p>
            <a:pPr lvl="0">
              <a:defRPr b="0">
                <a:solidFill>
                  <a:srgbClr val="757575"/>
                </a:solidFill>
                <a:latin typeface="+mn-lt"/>
              </a:defRPr>
            </a:pPr>
            <a:r>
              <a:rPr b="0">
                <a:solidFill>
                  <a:srgbClr val="757575"/>
                </a:solidFill>
                <a:latin typeface="+mn-lt"/>
              </a:rPr>
              <a:t>4/4--4/10.1702062</a:t>
            </a:r>
          </a:p>
        </c:rich>
      </c:tx>
      <c:overlay val="0"/>
    </c:title>
    <c:autoTitleDeleted val="0"/>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B65A-458E-AA55-AC089A0BBF35}"/>
              </c:ext>
            </c:extLst>
          </c:dPt>
          <c:dPt>
            <c:idx val="1"/>
            <c:bubble3D val="0"/>
            <c:spPr>
              <a:solidFill>
                <a:srgbClr val="EA4335"/>
              </a:solidFill>
            </c:spPr>
            <c:extLst>
              <c:ext xmlns:c16="http://schemas.microsoft.com/office/drawing/2014/chart" uri="{C3380CC4-5D6E-409C-BE32-E72D297353CC}">
                <c16:uniqueId val="{00000003-B65A-458E-AA55-AC089A0BBF35}"/>
              </c:ext>
            </c:extLst>
          </c:dPt>
          <c:dPt>
            <c:idx val="2"/>
            <c:bubble3D val="0"/>
            <c:spPr>
              <a:solidFill>
                <a:srgbClr val="FBBC04"/>
              </a:solidFill>
            </c:spPr>
            <c:extLst>
              <c:ext xmlns:c16="http://schemas.microsoft.com/office/drawing/2014/chart" uri="{C3380CC4-5D6E-409C-BE32-E72D297353CC}">
                <c16:uniqueId val="{00000005-B65A-458E-AA55-AC089A0BBF35}"/>
              </c:ext>
            </c:extLst>
          </c:dPt>
          <c:dPt>
            <c:idx val="3"/>
            <c:bubble3D val="0"/>
            <c:spPr>
              <a:solidFill>
                <a:srgbClr val="34A853"/>
              </a:solidFill>
            </c:spPr>
            <c:extLst>
              <c:ext xmlns:c16="http://schemas.microsoft.com/office/drawing/2014/chart" uri="{C3380CC4-5D6E-409C-BE32-E72D297353CC}">
                <c16:uniqueId val="{00000007-B65A-458E-AA55-AC089A0BBF35}"/>
              </c:ext>
            </c:extLst>
          </c:dPt>
          <c:cat>
            <c:numRef>
              <c:f>'4月数据'!$L$2:$L$5</c:f>
              <c:numCache>
                <c:formatCode>[$￥-804]#,##0</c:formatCode>
                <c:ptCount val="4"/>
                <c:pt idx="0">
                  <c:v>445094</c:v>
                </c:pt>
                <c:pt idx="1">
                  <c:v>316800</c:v>
                </c:pt>
                <c:pt idx="2">
                  <c:v>940168</c:v>
                </c:pt>
                <c:pt idx="3">
                  <c:v>0</c:v>
                </c:pt>
              </c:numCache>
            </c:numRef>
          </c:cat>
          <c:val>
            <c:numRef>
              <c:f>'4月数据'!$L$2:$L$5</c:f>
              <c:numCache>
                <c:formatCode>[$￥-804]#,##0</c:formatCode>
                <c:ptCount val="4"/>
                <c:pt idx="0">
                  <c:v>445094</c:v>
                </c:pt>
                <c:pt idx="1">
                  <c:v>316800</c:v>
                </c:pt>
                <c:pt idx="2">
                  <c:v>940168</c:v>
                </c:pt>
                <c:pt idx="3">
                  <c:v>0</c:v>
                </c:pt>
              </c:numCache>
            </c:numRef>
          </c:val>
          <c:extLst>
            <c:ext xmlns:c16="http://schemas.microsoft.com/office/drawing/2014/chart" uri="{C3380CC4-5D6E-409C-BE32-E72D297353CC}">
              <c16:uniqueId val="{00000008-B65A-458E-AA55-AC089A0BBF35}"/>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title>
      <c:tx>
        <c:rich>
          <a:bodyPr/>
          <a:lstStyle/>
          <a:p>
            <a:pPr lvl="0">
              <a:defRPr b="0">
                <a:solidFill>
                  <a:srgbClr val="757575"/>
                </a:solidFill>
                <a:latin typeface="+mn-lt"/>
              </a:defRPr>
            </a:pPr>
            <a:r>
              <a:rPr b="0">
                <a:solidFill>
                  <a:srgbClr val="757575"/>
                </a:solidFill>
                <a:latin typeface="+mn-lt"/>
              </a:rPr>
              <a:t>4/11--4/17. 1870585</a:t>
            </a:r>
          </a:p>
        </c:rich>
      </c:tx>
      <c:overlay val="0"/>
    </c:title>
    <c:autoTitleDeleted val="0"/>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AF0F-4676-8A65-4B848070C070}"/>
              </c:ext>
            </c:extLst>
          </c:dPt>
          <c:dPt>
            <c:idx val="1"/>
            <c:bubble3D val="0"/>
            <c:spPr>
              <a:solidFill>
                <a:srgbClr val="EA4335"/>
              </a:solidFill>
            </c:spPr>
            <c:extLst>
              <c:ext xmlns:c16="http://schemas.microsoft.com/office/drawing/2014/chart" uri="{C3380CC4-5D6E-409C-BE32-E72D297353CC}">
                <c16:uniqueId val="{00000003-AF0F-4676-8A65-4B848070C070}"/>
              </c:ext>
            </c:extLst>
          </c:dPt>
          <c:dPt>
            <c:idx val="2"/>
            <c:bubble3D val="0"/>
            <c:spPr>
              <a:solidFill>
                <a:srgbClr val="FBBC04"/>
              </a:solidFill>
            </c:spPr>
            <c:extLst>
              <c:ext xmlns:c16="http://schemas.microsoft.com/office/drawing/2014/chart" uri="{C3380CC4-5D6E-409C-BE32-E72D297353CC}">
                <c16:uniqueId val="{00000005-AF0F-4676-8A65-4B848070C070}"/>
              </c:ext>
            </c:extLst>
          </c:dPt>
          <c:dPt>
            <c:idx val="3"/>
            <c:bubble3D val="0"/>
            <c:spPr>
              <a:solidFill>
                <a:srgbClr val="34A853"/>
              </a:solidFill>
            </c:spPr>
            <c:extLst>
              <c:ext xmlns:c16="http://schemas.microsoft.com/office/drawing/2014/chart" uri="{C3380CC4-5D6E-409C-BE32-E72D297353CC}">
                <c16:uniqueId val="{00000007-AF0F-4676-8A65-4B848070C070}"/>
              </c:ext>
            </c:extLst>
          </c:dPt>
          <c:cat>
            <c:numRef>
              <c:f>'4月数据'!$U$2:$U$5</c:f>
              <c:numCache>
                <c:formatCode>[$￥-804]#,##0</c:formatCode>
                <c:ptCount val="4"/>
                <c:pt idx="0">
                  <c:v>537145</c:v>
                </c:pt>
                <c:pt idx="1">
                  <c:v>374400</c:v>
                </c:pt>
                <c:pt idx="2">
                  <c:v>959040</c:v>
                </c:pt>
                <c:pt idx="3" formatCode="General">
                  <c:v>0</c:v>
                </c:pt>
              </c:numCache>
            </c:numRef>
          </c:cat>
          <c:val>
            <c:numRef>
              <c:f>'4月数据'!$U$2:$U$5</c:f>
              <c:numCache>
                <c:formatCode>[$￥-804]#,##0</c:formatCode>
                <c:ptCount val="4"/>
                <c:pt idx="0">
                  <c:v>537145</c:v>
                </c:pt>
                <c:pt idx="1">
                  <c:v>374400</c:v>
                </c:pt>
                <c:pt idx="2">
                  <c:v>959040</c:v>
                </c:pt>
                <c:pt idx="3" formatCode="General">
                  <c:v>0</c:v>
                </c:pt>
              </c:numCache>
            </c:numRef>
          </c:val>
          <c:extLst>
            <c:ext xmlns:c16="http://schemas.microsoft.com/office/drawing/2014/chart" uri="{C3380CC4-5D6E-409C-BE32-E72D297353CC}">
              <c16:uniqueId val="{00000008-AF0F-4676-8A65-4B848070C070}"/>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title>
      <c:tx>
        <c:rich>
          <a:bodyPr/>
          <a:lstStyle/>
          <a:p>
            <a:pPr lvl="0">
              <a:defRPr b="0">
                <a:solidFill>
                  <a:srgbClr val="757575"/>
                </a:solidFill>
                <a:latin typeface="+mn-lt"/>
              </a:defRPr>
            </a:pPr>
            <a:r>
              <a:rPr b="0">
                <a:solidFill>
                  <a:srgbClr val="757575"/>
                </a:solidFill>
                <a:latin typeface="+mn-lt"/>
              </a:rPr>
              <a:t>4/18--4/24. 1802716</a:t>
            </a:r>
          </a:p>
        </c:rich>
      </c:tx>
      <c:overlay val="0"/>
    </c:title>
    <c:autoTitleDeleted val="0"/>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B392-422E-9E19-DF49CB60DF9C}"/>
              </c:ext>
            </c:extLst>
          </c:dPt>
          <c:dPt>
            <c:idx val="1"/>
            <c:bubble3D val="0"/>
            <c:spPr>
              <a:solidFill>
                <a:srgbClr val="EA4335"/>
              </a:solidFill>
            </c:spPr>
            <c:extLst>
              <c:ext xmlns:c16="http://schemas.microsoft.com/office/drawing/2014/chart" uri="{C3380CC4-5D6E-409C-BE32-E72D297353CC}">
                <c16:uniqueId val="{00000003-B392-422E-9E19-DF49CB60DF9C}"/>
              </c:ext>
            </c:extLst>
          </c:dPt>
          <c:dPt>
            <c:idx val="2"/>
            <c:bubble3D val="0"/>
            <c:spPr>
              <a:solidFill>
                <a:srgbClr val="FBBC04"/>
              </a:solidFill>
            </c:spPr>
            <c:extLst>
              <c:ext xmlns:c16="http://schemas.microsoft.com/office/drawing/2014/chart" uri="{C3380CC4-5D6E-409C-BE32-E72D297353CC}">
                <c16:uniqueId val="{00000005-B392-422E-9E19-DF49CB60DF9C}"/>
              </c:ext>
            </c:extLst>
          </c:dPt>
          <c:dPt>
            <c:idx val="3"/>
            <c:bubble3D val="0"/>
            <c:spPr>
              <a:solidFill>
                <a:srgbClr val="34A853"/>
              </a:solidFill>
            </c:spPr>
            <c:extLst>
              <c:ext xmlns:c16="http://schemas.microsoft.com/office/drawing/2014/chart" uri="{C3380CC4-5D6E-409C-BE32-E72D297353CC}">
                <c16:uniqueId val="{00000007-B392-422E-9E19-DF49CB60DF9C}"/>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numRef>
              <c:f>'4月数据'!$AD$2:$AD$5</c:f>
              <c:numCache>
                <c:formatCode>[$￥-804]#,##0</c:formatCode>
                <c:ptCount val="4"/>
                <c:pt idx="0">
                  <c:v>618536</c:v>
                </c:pt>
                <c:pt idx="1">
                  <c:v>307200</c:v>
                </c:pt>
                <c:pt idx="2">
                  <c:v>462000</c:v>
                </c:pt>
                <c:pt idx="3">
                  <c:v>414980</c:v>
                </c:pt>
              </c:numCache>
            </c:numRef>
          </c:cat>
          <c:val>
            <c:numRef>
              <c:f>'4月数据'!$AD$2:$AD$5</c:f>
              <c:numCache>
                <c:formatCode>[$￥-804]#,##0</c:formatCode>
                <c:ptCount val="4"/>
                <c:pt idx="0">
                  <c:v>618536</c:v>
                </c:pt>
                <c:pt idx="1">
                  <c:v>307200</c:v>
                </c:pt>
                <c:pt idx="2">
                  <c:v>462000</c:v>
                </c:pt>
                <c:pt idx="3">
                  <c:v>414980</c:v>
                </c:pt>
              </c:numCache>
            </c:numRef>
          </c:val>
          <c:extLst>
            <c:ext xmlns:c16="http://schemas.microsoft.com/office/drawing/2014/chart" uri="{C3380CC4-5D6E-409C-BE32-E72D297353CC}">
              <c16:uniqueId val="{00000008-B392-422E-9E19-DF49CB60DF9C}"/>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1"/>
  <c:style val="2"/>
  <c:chart>
    <c:title>
      <c:tx>
        <c:rich>
          <a:bodyPr/>
          <a:lstStyle/>
          <a:p>
            <a:pPr lvl="0">
              <a:defRPr b="0">
                <a:solidFill>
                  <a:srgbClr val="757575"/>
                </a:solidFill>
                <a:latin typeface="+mn-lt"/>
              </a:defRPr>
            </a:pPr>
            <a:r>
              <a:rPr b="0">
                <a:solidFill>
                  <a:srgbClr val="757575"/>
                </a:solidFill>
                <a:latin typeface="+mn-lt"/>
              </a:rPr>
              <a:t>4/25--5/1. 1828906</a:t>
            </a:r>
          </a:p>
        </c:rich>
      </c:tx>
      <c:overlay val="0"/>
    </c:title>
    <c:autoTitleDeleted val="0"/>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4B87-46A9-AE37-B71DBA028AA9}"/>
              </c:ext>
            </c:extLst>
          </c:dPt>
          <c:dPt>
            <c:idx val="1"/>
            <c:bubble3D val="0"/>
            <c:spPr>
              <a:solidFill>
                <a:srgbClr val="EA4335"/>
              </a:solidFill>
            </c:spPr>
            <c:extLst>
              <c:ext xmlns:c16="http://schemas.microsoft.com/office/drawing/2014/chart" uri="{C3380CC4-5D6E-409C-BE32-E72D297353CC}">
                <c16:uniqueId val="{00000003-4B87-46A9-AE37-B71DBA028AA9}"/>
              </c:ext>
            </c:extLst>
          </c:dPt>
          <c:dPt>
            <c:idx val="2"/>
            <c:bubble3D val="0"/>
            <c:spPr>
              <a:solidFill>
                <a:srgbClr val="FBBC04"/>
              </a:solidFill>
            </c:spPr>
            <c:extLst>
              <c:ext xmlns:c16="http://schemas.microsoft.com/office/drawing/2014/chart" uri="{C3380CC4-5D6E-409C-BE32-E72D297353CC}">
                <c16:uniqueId val="{00000005-4B87-46A9-AE37-B71DBA028AA9}"/>
              </c:ext>
            </c:extLst>
          </c:dPt>
          <c:dPt>
            <c:idx val="3"/>
            <c:bubble3D val="0"/>
            <c:spPr>
              <a:solidFill>
                <a:srgbClr val="34A853"/>
              </a:solidFill>
            </c:spPr>
            <c:extLst>
              <c:ext xmlns:c16="http://schemas.microsoft.com/office/drawing/2014/chart" uri="{C3380CC4-5D6E-409C-BE32-E72D297353CC}">
                <c16:uniqueId val="{00000007-4B87-46A9-AE37-B71DBA028AA9}"/>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numRef>
              <c:f>'4月数据'!$AL$2:$AL$5</c:f>
              <c:numCache>
                <c:formatCode>[$￥-804]#,##0</c:formatCode>
                <c:ptCount val="4"/>
                <c:pt idx="0">
                  <c:v>572006</c:v>
                </c:pt>
                <c:pt idx="1">
                  <c:v>396000</c:v>
                </c:pt>
                <c:pt idx="2">
                  <c:v>434000</c:v>
                </c:pt>
                <c:pt idx="3">
                  <c:v>426900</c:v>
                </c:pt>
              </c:numCache>
            </c:numRef>
          </c:cat>
          <c:val>
            <c:numRef>
              <c:f>'4月数据'!$AL$2:$AL$5</c:f>
              <c:numCache>
                <c:formatCode>[$￥-804]#,##0</c:formatCode>
                <c:ptCount val="4"/>
                <c:pt idx="0">
                  <c:v>572006</c:v>
                </c:pt>
                <c:pt idx="1">
                  <c:v>396000</c:v>
                </c:pt>
                <c:pt idx="2">
                  <c:v>434000</c:v>
                </c:pt>
                <c:pt idx="3">
                  <c:v>426900</c:v>
                </c:pt>
              </c:numCache>
            </c:numRef>
          </c:val>
          <c:extLst>
            <c:ext xmlns:c16="http://schemas.microsoft.com/office/drawing/2014/chart" uri="{C3380CC4-5D6E-409C-BE32-E72D297353CC}">
              <c16:uniqueId val="{00000008-4B87-46A9-AE37-B71DBA028AA9}"/>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ja-JP"/>
  <c:roundedCorners val="1"/>
  <c:style val="2"/>
  <c:chart>
    <c:autoTitleDeleted val="1"/>
    <c:plotArea>
      <c:layout/>
      <c:barChart>
        <c:barDir val="col"/>
        <c:grouping val="percentStacked"/>
        <c:varyColors val="1"/>
        <c:dLbls>
          <c:showLegendKey val="0"/>
          <c:showVal val="0"/>
          <c:showCatName val="0"/>
          <c:showSerName val="0"/>
          <c:showPercent val="0"/>
          <c:showBubbleSize val="0"/>
        </c:dLbls>
        <c:gapWidth val="150"/>
        <c:overlap val="100"/>
        <c:axId val="1949963380"/>
        <c:axId val="29146237"/>
      </c:barChart>
      <c:catAx>
        <c:axId val="19499633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四月份1 2 3 4 周</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ja-JP"/>
          </a:p>
        </c:txPr>
        <c:crossAx val="29146237"/>
        <c:crosses val="autoZero"/>
        <c:auto val="1"/>
        <c:lblAlgn val="ctr"/>
        <c:lblOffset val="100"/>
        <c:noMultiLvlLbl val="1"/>
      </c:catAx>
      <c:valAx>
        <c:axId val="2914623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cross"/>
        <c:minorTickMark val="none"/>
        <c:tickLblPos val="nextTo"/>
        <c:spPr>
          <a:ln/>
        </c:spPr>
        <c:txPr>
          <a:bodyPr/>
          <a:lstStyle/>
          <a:p>
            <a:pPr lvl="0">
              <a:defRPr b="0">
                <a:solidFill>
                  <a:srgbClr val="000000"/>
                </a:solidFill>
                <a:latin typeface="+mn-lt"/>
              </a:defRPr>
            </a:pPr>
            <a:endParaRPr lang="ja-JP"/>
          </a:p>
        </c:txPr>
        <c:crossAx val="1949963380"/>
        <c:crosses val="autoZero"/>
        <c:crossBetween val="between"/>
      </c:valAx>
    </c:plotArea>
    <c:legend>
      <c:legendPos val="r"/>
      <c:overlay val="0"/>
      <c:txPr>
        <a:bodyPr/>
        <a:lstStyle/>
        <a:p>
          <a:pPr lvl="0">
            <a:defRPr b="0">
              <a:solidFill>
                <a:srgbClr val="1A1A1A"/>
              </a:solidFill>
              <a:latin typeface="+mn-lt"/>
            </a:defRPr>
          </a:pPr>
          <a:endParaRPr lang="ja-JP"/>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5" Type="http://schemas.openxmlformats.org/officeDocument/2006/relationships/chart" Target="../charts/chart26.xml"/><Relationship Id="rId4" Type="http://schemas.openxmlformats.org/officeDocument/2006/relationships/chart" Target="../charts/chart25.xml"/></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17</xdr:col>
      <xdr:colOff>47625</xdr:colOff>
      <xdr:row>3</xdr:row>
      <xdr:rowOff>180975</xdr:rowOff>
    </xdr:from>
    <xdr:ext cx="2752725" cy="1323975"/>
    <xdr:pic>
      <xdr:nvPicPr>
        <xdr:cNvPr id="2" name="image37.png" title="图片">
          <a:extLst>
            <a:ext uri="{FF2B5EF4-FFF2-40B4-BE49-F238E27FC236}">
              <a16:creationId xmlns:a16="http://schemas.microsoft.com/office/drawing/2014/main" id="{00000000-0008-0000-2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26</xdr:col>
      <xdr:colOff>428625</xdr:colOff>
      <xdr:row>67</xdr:row>
      <xdr:rowOff>161925</xdr:rowOff>
    </xdr:from>
    <xdr:ext cx="2752725" cy="1323975"/>
    <xdr:pic>
      <xdr:nvPicPr>
        <xdr:cNvPr id="2" name="image37.png" title="图片">
          <a:extLst>
            <a:ext uri="{FF2B5EF4-FFF2-40B4-BE49-F238E27FC236}">
              <a16:creationId xmlns:a16="http://schemas.microsoft.com/office/drawing/2014/main" id="{00000000-0008-0000-2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26</xdr:col>
      <xdr:colOff>304800</xdr:colOff>
      <xdr:row>13</xdr:row>
      <xdr:rowOff>95250</xdr:rowOff>
    </xdr:from>
    <xdr:ext cx="2752725" cy="1438275"/>
    <xdr:pic>
      <xdr:nvPicPr>
        <xdr:cNvPr id="2" name="image37.png" title="图片">
          <a:extLst>
            <a:ext uri="{FF2B5EF4-FFF2-40B4-BE49-F238E27FC236}">
              <a16:creationId xmlns:a16="http://schemas.microsoft.com/office/drawing/2014/main" id="{00000000-0008-0000-2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27</xdr:col>
      <xdr:colOff>447675</xdr:colOff>
      <xdr:row>246</xdr:row>
      <xdr:rowOff>66675</xdr:rowOff>
    </xdr:from>
    <xdr:ext cx="2752725" cy="1438275"/>
    <xdr:pic>
      <xdr:nvPicPr>
        <xdr:cNvPr id="2" name="image37.png" title="图片">
          <a:extLst>
            <a:ext uri="{FF2B5EF4-FFF2-40B4-BE49-F238E27FC236}">
              <a16:creationId xmlns:a16="http://schemas.microsoft.com/office/drawing/2014/main" id="{00000000-0008-0000-2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26</xdr:col>
      <xdr:colOff>304800</xdr:colOff>
      <xdr:row>96</xdr:row>
      <xdr:rowOff>95250</xdr:rowOff>
    </xdr:from>
    <xdr:ext cx="2752725" cy="1438275"/>
    <xdr:pic>
      <xdr:nvPicPr>
        <xdr:cNvPr id="3" name="image37.png" title="图片">
          <a:extLst>
            <a:ext uri="{FF2B5EF4-FFF2-40B4-BE49-F238E27FC236}">
              <a16:creationId xmlns:a16="http://schemas.microsoft.com/office/drawing/2014/main" id="{00000000-0008-0000-2A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27</xdr:col>
      <xdr:colOff>447675</xdr:colOff>
      <xdr:row>233</xdr:row>
      <xdr:rowOff>66675</xdr:rowOff>
    </xdr:from>
    <xdr:ext cx="2752725" cy="1438275"/>
    <xdr:pic>
      <xdr:nvPicPr>
        <xdr:cNvPr id="2" name="image37.png" title="图片">
          <a:extLst>
            <a:ext uri="{FF2B5EF4-FFF2-40B4-BE49-F238E27FC236}">
              <a16:creationId xmlns:a16="http://schemas.microsoft.com/office/drawing/2014/main" id="{00000000-0008-0000-2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26</xdr:col>
      <xdr:colOff>304800</xdr:colOff>
      <xdr:row>92</xdr:row>
      <xdr:rowOff>95250</xdr:rowOff>
    </xdr:from>
    <xdr:ext cx="2752725" cy="1438275"/>
    <xdr:pic>
      <xdr:nvPicPr>
        <xdr:cNvPr id="3" name="image37.png" title="图片">
          <a:extLst>
            <a:ext uri="{FF2B5EF4-FFF2-40B4-BE49-F238E27FC236}">
              <a16:creationId xmlns:a16="http://schemas.microsoft.com/office/drawing/2014/main" id="{00000000-0008-0000-2C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8</xdr:col>
      <xdr:colOff>1181100</xdr:colOff>
      <xdr:row>5</xdr:row>
      <xdr:rowOff>161925</xdr:rowOff>
    </xdr:from>
    <xdr:ext cx="5248275" cy="3276600"/>
    <xdr:graphicFrame macro="">
      <xdr:nvGraphicFramePr>
        <xdr:cNvPr id="2" name="Chart 1" title="图表">
          <a:extLst>
            <a:ext uri="{FF2B5EF4-FFF2-40B4-BE49-F238E27FC236}">
              <a16:creationId xmlns:a16="http://schemas.microsoft.com/office/drawing/2014/main" id="{00000000-0008-0000-2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16</xdr:col>
      <xdr:colOff>952500</xdr:colOff>
      <xdr:row>5</xdr:row>
      <xdr:rowOff>161925</xdr:rowOff>
    </xdr:from>
    <xdr:ext cx="5248275" cy="3276600"/>
    <xdr:graphicFrame macro="">
      <xdr:nvGraphicFramePr>
        <xdr:cNvPr id="3" name="Chart 2" title="图表">
          <a:extLst>
            <a:ext uri="{FF2B5EF4-FFF2-40B4-BE49-F238E27FC236}">
              <a16:creationId xmlns:a16="http://schemas.microsoft.com/office/drawing/2014/main" id="{00000000-0008-0000-2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24</xdr:col>
      <xdr:colOff>914400</xdr:colOff>
      <xdr:row>5</xdr:row>
      <xdr:rowOff>161925</xdr:rowOff>
    </xdr:from>
    <xdr:ext cx="5248275" cy="3276600"/>
    <xdr:graphicFrame macro="">
      <xdr:nvGraphicFramePr>
        <xdr:cNvPr id="4" name="Chart 3" title="图表">
          <a:extLst>
            <a:ext uri="{FF2B5EF4-FFF2-40B4-BE49-F238E27FC236}">
              <a16:creationId xmlns:a16="http://schemas.microsoft.com/office/drawing/2014/main" id="{00000000-0008-0000-2E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12</xdr:col>
      <xdr:colOff>638175</xdr:colOff>
      <xdr:row>23</xdr:row>
      <xdr:rowOff>142875</xdr:rowOff>
    </xdr:from>
    <xdr:ext cx="5715000" cy="4114800"/>
    <xdr:graphicFrame macro="">
      <xdr:nvGraphicFramePr>
        <xdr:cNvPr id="5" name="Chart 4" title="图表">
          <a:extLst>
            <a:ext uri="{FF2B5EF4-FFF2-40B4-BE49-F238E27FC236}">
              <a16:creationId xmlns:a16="http://schemas.microsoft.com/office/drawing/2014/main" id="{00000000-0008-0000-2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32</xdr:col>
      <xdr:colOff>742950</xdr:colOff>
      <xdr:row>5</xdr:row>
      <xdr:rowOff>161925</xdr:rowOff>
    </xdr:from>
    <xdr:ext cx="5248275" cy="3276600"/>
    <xdr:graphicFrame macro="">
      <xdr:nvGraphicFramePr>
        <xdr:cNvPr id="6" name="Chart 5" title="图表">
          <a:extLst>
            <a:ext uri="{FF2B5EF4-FFF2-40B4-BE49-F238E27FC236}">
              <a16:creationId xmlns:a16="http://schemas.microsoft.com/office/drawing/2014/main" id="{00000000-0008-0000-2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27</xdr:col>
      <xdr:colOff>447675</xdr:colOff>
      <xdr:row>244</xdr:row>
      <xdr:rowOff>66675</xdr:rowOff>
    </xdr:from>
    <xdr:ext cx="2752725" cy="1438275"/>
    <xdr:pic>
      <xdr:nvPicPr>
        <xdr:cNvPr id="2" name="image37.png" title="图片">
          <a:extLst>
            <a:ext uri="{FF2B5EF4-FFF2-40B4-BE49-F238E27FC236}">
              <a16:creationId xmlns:a16="http://schemas.microsoft.com/office/drawing/2014/main" id="{00000000-0008-0000-2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26</xdr:col>
      <xdr:colOff>304800</xdr:colOff>
      <xdr:row>96</xdr:row>
      <xdr:rowOff>95250</xdr:rowOff>
    </xdr:from>
    <xdr:ext cx="2752725" cy="1438275"/>
    <xdr:pic>
      <xdr:nvPicPr>
        <xdr:cNvPr id="3" name="image37.png" title="图片">
          <a:extLst>
            <a:ext uri="{FF2B5EF4-FFF2-40B4-BE49-F238E27FC236}">
              <a16:creationId xmlns:a16="http://schemas.microsoft.com/office/drawing/2014/main" id="{00000000-0008-0000-2F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27</xdr:col>
      <xdr:colOff>447675</xdr:colOff>
      <xdr:row>245</xdr:row>
      <xdr:rowOff>66675</xdr:rowOff>
    </xdr:from>
    <xdr:ext cx="2752725" cy="1438275"/>
    <xdr:pic>
      <xdr:nvPicPr>
        <xdr:cNvPr id="2" name="image37.png" title="图片">
          <a:extLst>
            <a:ext uri="{FF2B5EF4-FFF2-40B4-BE49-F238E27FC236}">
              <a16:creationId xmlns:a16="http://schemas.microsoft.com/office/drawing/2014/main" id="{00000000-0008-0000-3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26</xdr:col>
      <xdr:colOff>352425</xdr:colOff>
      <xdr:row>75</xdr:row>
      <xdr:rowOff>161925</xdr:rowOff>
    </xdr:from>
    <xdr:ext cx="2752725" cy="1438275"/>
    <xdr:pic>
      <xdr:nvPicPr>
        <xdr:cNvPr id="3" name="image37.png" title="图片">
          <a:extLst>
            <a:ext uri="{FF2B5EF4-FFF2-40B4-BE49-F238E27FC236}">
              <a16:creationId xmlns:a16="http://schemas.microsoft.com/office/drawing/2014/main" id="{00000000-0008-0000-30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9</xdr:col>
      <xdr:colOff>104775</xdr:colOff>
      <xdr:row>6</xdr:row>
      <xdr:rowOff>104775</xdr:rowOff>
    </xdr:from>
    <xdr:ext cx="5248275" cy="3276600"/>
    <xdr:graphicFrame macro="">
      <xdr:nvGraphicFramePr>
        <xdr:cNvPr id="6" name="Chart 6" title="图表">
          <a:extLst>
            <a:ext uri="{FF2B5EF4-FFF2-40B4-BE49-F238E27FC236}">
              <a16:creationId xmlns:a16="http://schemas.microsoft.com/office/drawing/2014/main" id="{00000000-0008-0000-3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17</xdr:col>
      <xdr:colOff>285750</xdr:colOff>
      <xdr:row>6</xdr:row>
      <xdr:rowOff>104775</xdr:rowOff>
    </xdr:from>
    <xdr:ext cx="5248275" cy="3276600"/>
    <xdr:graphicFrame macro="">
      <xdr:nvGraphicFramePr>
        <xdr:cNvPr id="7" name="Chart 7" title="图表">
          <a:extLst>
            <a:ext uri="{FF2B5EF4-FFF2-40B4-BE49-F238E27FC236}">
              <a16:creationId xmlns:a16="http://schemas.microsoft.com/office/drawing/2014/main" id="{00000000-0008-0000-3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25</xdr:col>
      <xdr:colOff>19050</xdr:colOff>
      <xdr:row>6</xdr:row>
      <xdr:rowOff>104775</xdr:rowOff>
    </xdr:from>
    <xdr:ext cx="5248275" cy="3276600"/>
    <xdr:graphicFrame macro="">
      <xdr:nvGraphicFramePr>
        <xdr:cNvPr id="8" name="Chart 8" title="图表">
          <a:extLst>
            <a:ext uri="{FF2B5EF4-FFF2-40B4-BE49-F238E27FC236}">
              <a16:creationId xmlns:a16="http://schemas.microsoft.com/office/drawing/2014/main" id="{00000000-0008-0000-3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12</xdr:col>
      <xdr:colOff>628650</xdr:colOff>
      <xdr:row>23</xdr:row>
      <xdr:rowOff>161925</xdr:rowOff>
    </xdr:from>
    <xdr:ext cx="5715000" cy="4114800"/>
    <xdr:graphicFrame macro="">
      <xdr:nvGraphicFramePr>
        <xdr:cNvPr id="9" name="Chart 9" title="图表">
          <a:extLst>
            <a:ext uri="{FF2B5EF4-FFF2-40B4-BE49-F238E27FC236}">
              <a16:creationId xmlns:a16="http://schemas.microsoft.com/office/drawing/2014/main" id="{00000000-0008-0000-3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33</xdr:col>
      <xdr:colOff>123825</xdr:colOff>
      <xdr:row>6</xdr:row>
      <xdr:rowOff>104775</xdr:rowOff>
    </xdr:from>
    <xdr:ext cx="5248275" cy="3276600"/>
    <xdr:graphicFrame macro="">
      <xdr:nvGraphicFramePr>
        <xdr:cNvPr id="10" name="Chart 10" title="图表">
          <a:extLst>
            <a:ext uri="{FF2B5EF4-FFF2-40B4-BE49-F238E27FC236}">
              <a16:creationId xmlns:a16="http://schemas.microsoft.com/office/drawing/2014/main" id="{00000000-0008-0000-32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dr:oneCellAnchor>
    <xdr:from>
      <xdr:col>28</xdr:col>
      <xdr:colOff>447675</xdr:colOff>
      <xdr:row>244</xdr:row>
      <xdr:rowOff>66675</xdr:rowOff>
    </xdr:from>
    <xdr:ext cx="2752725" cy="1438275"/>
    <xdr:pic>
      <xdr:nvPicPr>
        <xdr:cNvPr id="2" name="image37.png" title="图片">
          <a:extLst>
            <a:ext uri="{FF2B5EF4-FFF2-40B4-BE49-F238E27FC236}">
              <a16:creationId xmlns:a16="http://schemas.microsoft.com/office/drawing/2014/main" id="{00000000-0008-0000-3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27</xdr:col>
      <xdr:colOff>66675</xdr:colOff>
      <xdr:row>22</xdr:row>
      <xdr:rowOff>28575</xdr:rowOff>
    </xdr:from>
    <xdr:ext cx="2752725" cy="1438275"/>
    <xdr:pic>
      <xdr:nvPicPr>
        <xdr:cNvPr id="3" name="image37.png" title="图片">
          <a:extLst>
            <a:ext uri="{FF2B5EF4-FFF2-40B4-BE49-F238E27FC236}">
              <a16:creationId xmlns:a16="http://schemas.microsoft.com/office/drawing/2014/main" id="{00000000-0008-0000-33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9</xdr:col>
      <xdr:colOff>104775</xdr:colOff>
      <xdr:row>6</xdr:row>
      <xdr:rowOff>104775</xdr:rowOff>
    </xdr:from>
    <xdr:ext cx="5248275" cy="3276600"/>
    <xdr:graphicFrame macro="">
      <xdr:nvGraphicFramePr>
        <xdr:cNvPr id="11" name="Chart 11" title="图表">
          <a:extLst>
            <a:ext uri="{FF2B5EF4-FFF2-40B4-BE49-F238E27FC236}">
              <a16:creationId xmlns:a16="http://schemas.microsoft.com/office/drawing/2014/main" id="{00000000-0008-0000-35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17</xdr:col>
      <xdr:colOff>285750</xdr:colOff>
      <xdr:row>6</xdr:row>
      <xdr:rowOff>104775</xdr:rowOff>
    </xdr:from>
    <xdr:ext cx="5248275" cy="3276600"/>
    <xdr:graphicFrame macro="">
      <xdr:nvGraphicFramePr>
        <xdr:cNvPr id="12" name="Chart 12" title="图表">
          <a:extLst>
            <a:ext uri="{FF2B5EF4-FFF2-40B4-BE49-F238E27FC236}">
              <a16:creationId xmlns:a16="http://schemas.microsoft.com/office/drawing/2014/main" id="{00000000-0008-0000-35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25</xdr:col>
      <xdr:colOff>19050</xdr:colOff>
      <xdr:row>6</xdr:row>
      <xdr:rowOff>104775</xdr:rowOff>
    </xdr:from>
    <xdr:ext cx="5248275" cy="3276600"/>
    <xdr:graphicFrame macro="">
      <xdr:nvGraphicFramePr>
        <xdr:cNvPr id="13" name="Chart 13" title="图表">
          <a:extLst>
            <a:ext uri="{FF2B5EF4-FFF2-40B4-BE49-F238E27FC236}">
              <a16:creationId xmlns:a16="http://schemas.microsoft.com/office/drawing/2014/main" id="{00000000-0008-0000-35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12</xdr:col>
      <xdr:colOff>628650</xdr:colOff>
      <xdr:row>23</xdr:row>
      <xdr:rowOff>161925</xdr:rowOff>
    </xdr:from>
    <xdr:ext cx="5715000" cy="4114800"/>
    <xdr:graphicFrame macro="">
      <xdr:nvGraphicFramePr>
        <xdr:cNvPr id="14" name="Chart 14" title="图表">
          <a:extLst>
            <a:ext uri="{FF2B5EF4-FFF2-40B4-BE49-F238E27FC236}">
              <a16:creationId xmlns:a16="http://schemas.microsoft.com/office/drawing/2014/main" id="{00000000-0008-0000-35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33</xdr:col>
      <xdr:colOff>123825</xdr:colOff>
      <xdr:row>6</xdr:row>
      <xdr:rowOff>104775</xdr:rowOff>
    </xdr:from>
    <xdr:ext cx="5248275" cy="3276600"/>
    <xdr:graphicFrame macro="">
      <xdr:nvGraphicFramePr>
        <xdr:cNvPr id="15" name="Chart 15" title="图表">
          <a:extLst>
            <a:ext uri="{FF2B5EF4-FFF2-40B4-BE49-F238E27FC236}">
              <a16:creationId xmlns:a16="http://schemas.microsoft.com/office/drawing/2014/main" id="{00000000-0008-0000-35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dr:oneCellAnchor>
    <xdr:from>
      <xdr:col>20</xdr:col>
      <xdr:colOff>200025</xdr:colOff>
      <xdr:row>251</xdr:row>
      <xdr:rowOff>180975</xdr:rowOff>
    </xdr:from>
    <xdr:ext cx="2752725" cy="1438275"/>
    <xdr:pic>
      <xdr:nvPicPr>
        <xdr:cNvPr id="2" name="image37.png" title="图片">
          <a:extLst>
            <a:ext uri="{FF2B5EF4-FFF2-40B4-BE49-F238E27FC236}">
              <a16:creationId xmlns:a16="http://schemas.microsoft.com/office/drawing/2014/main" id="{00000000-0008-0000-3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21</xdr:col>
      <xdr:colOff>114300</xdr:colOff>
      <xdr:row>56</xdr:row>
      <xdr:rowOff>66675</xdr:rowOff>
    </xdr:from>
    <xdr:ext cx="2752725" cy="1438275"/>
    <xdr:pic>
      <xdr:nvPicPr>
        <xdr:cNvPr id="3" name="image37.png" title="图片">
          <a:extLst>
            <a:ext uri="{FF2B5EF4-FFF2-40B4-BE49-F238E27FC236}">
              <a16:creationId xmlns:a16="http://schemas.microsoft.com/office/drawing/2014/main" id="{00000000-0008-0000-36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1</xdr:col>
      <xdr:colOff>171450</xdr:colOff>
      <xdr:row>6</xdr:row>
      <xdr:rowOff>104775</xdr:rowOff>
    </xdr:from>
    <xdr:ext cx="5286375" cy="3276600"/>
    <xdr:graphicFrame macro="">
      <xdr:nvGraphicFramePr>
        <xdr:cNvPr id="16" name="Chart 16" title="图表">
          <a:extLst>
            <a:ext uri="{FF2B5EF4-FFF2-40B4-BE49-F238E27FC236}">
              <a16:creationId xmlns:a16="http://schemas.microsoft.com/office/drawing/2014/main" id="{00000000-0008-0000-38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9</xdr:col>
      <xdr:colOff>104775</xdr:colOff>
      <xdr:row>6</xdr:row>
      <xdr:rowOff>104775</xdr:rowOff>
    </xdr:from>
    <xdr:ext cx="5248275" cy="3276600"/>
    <xdr:graphicFrame macro="">
      <xdr:nvGraphicFramePr>
        <xdr:cNvPr id="17" name="Chart 17" title="图表">
          <a:extLst>
            <a:ext uri="{FF2B5EF4-FFF2-40B4-BE49-F238E27FC236}">
              <a16:creationId xmlns:a16="http://schemas.microsoft.com/office/drawing/2014/main" id="{00000000-0008-0000-38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17</xdr:col>
      <xdr:colOff>285750</xdr:colOff>
      <xdr:row>6</xdr:row>
      <xdr:rowOff>104775</xdr:rowOff>
    </xdr:from>
    <xdr:ext cx="5248275" cy="3276600"/>
    <xdr:graphicFrame macro="">
      <xdr:nvGraphicFramePr>
        <xdr:cNvPr id="18" name="Chart 18" title="图表">
          <a:extLst>
            <a:ext uri="{FF2B5EF4-FFF2-40B4-BE49-F238E27FC236}">
              <a16:creationId xmlns:a16="http://schemas.microsoft.com/office/drawing/2014/main" id="{00000000-0008-0000-38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25</xdr:col>
      <xdr:colOff>76200</xdr:colOff>
      <xdr:row>6</xdr:row>
      <xdr:rowOff>104775</xdr:rowOff>
    </xdr:from>
    <xdr:ext cx="5248275" cy="3276600"/>
    <xdr:graphicFrame macro="">
      <xdr:nvGraphicFramePr>
        <xdr:cNvPr id="19" name="Chart 19" title="图表">
          <a:extLst>
            <a:ext uri="{FF2B5EF4-FFF2-40B4-BE49-F238E27FC236}">
              <a16:creationId xmlns:a16="http://schemas.microsoft.com/office/drawing/2014/main" id="{00000000-0008-0000-38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12</xdr:col>
      <xdr:colOff>628650</xdr:colOff>
      <xdr:row>23</xdr:row>
      <xdr:rowOff>161925</xdr:rowOff>
    </xdr:from>
    <xdr:ext cx="5715000" cy="4114800"/>
    <xdr:graphicFrame macro="">
      <xdr:nvGraphicFramePr>
        <xdr:cNvPr id="20" name="Chart 20" title="图表">
          <a:extLst>
            <a:ext uri="{FF2B5EF4-FFF2-40B4-BE49-F238E27FC236}">
              <a16:creationId xmlns:a16="http://schemas.microsoft.com/office/drawing/2014/main" id="{00000000-0008-0000-38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35</xdr:col>
      <xdr:colOff>19050</xdr:colOff>
      <xdr:row>6</xdr:row>
      <xdr:rowOff>152400</xdr:rowOff>
    </xdr:from>
    <xdr:ext cx="5248275" cy="3276600"/>
    <xdr:graphicFrame macro="">
      <xdr:nvGraphicFramePr>
        <xdr:cNvPr id="21" name="Chart 21" title="图表">
          <a:extLst>
            <a:ext uri="{FF2B5EF4-FFF2-40B4-BE49-F238E27FC236}">
              <a16:creationId xmlns:a16="http://schemas.microsoft.com/office/drawing/2014/main" id="{00000000-0008-0000-38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dr:oneCellAnchor>
    <xdr:from>
      <xdr:col>20</xdr:col>
      <xdr:colOff>200025</xdr:colOff>
      <xdr:row>256</xdr:row>
      <xdr:rowOff>76200</xdr:rowOff>
    </xdr:from>
    <xdr:ext cx="2752725" cy="1438275"/>
    <xdr:pic>
      <xdr:nvPicPr>
        <xdr:cNvPr id="2" name="image37.png" title="图片">
          <a:extLst>
            <a:ext uri="{FF2B5EF4-FFF2-40B4-BE49-F238E27FC236}">
              <a16:creationId xmlns:a16="http://schemas.microsoft.com/office/drawing/2014/main" id="{00000000-0008-0000-3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200025</xdr:colOff>
      <xdr:row>137</xdr:row>
      <xdr:rowOff>47625</xdr:rowOff>
    </xdr:from>
    <xdr:ext cx="2752725" cy="1438275"/>
    <xdr:pic>
      <xdr:nvPicPr>
        <xdr:cNvPr id="3" name="image37.png" title="图片">
          <a:extLst>
            <a:ext uri="{FF2B5EF4-FFF2-40B4-BE49-F238E27FC236}">
              <a16:creationId xmlns:a16="http://schemas.microsoft.com/office/drawing/2014/main" id="{00000000-0008-0000-39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4</xdr:col>
      <xdr:colOff>38100</xdr:colOff>
      <xdr:row>6</xdr:row>
      <xdr:rowOff>104775</xdr:rowOff>
    </xdr:from>
    <xdr:ext cx="5286375" cy="3276600"/>
    <xdr:graphicFrame macro="">
      <xdr:nvGraphicFramePr>
        <xdr:cNvPr id="22" name="Chart 22" title="图表">
          <a:extLst>
            <a:ext uri="{FF2B5EF4-FFF2-40B4-BE49-F238E27FC236}">
              <a16:creationId xmlns:a16="http://schemas.microsoft.com/office/drawing/2014/main" id="{00000000-0008-0000-3B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13</xdr:col>
      <xdr:colOff>76200</xdr:colOff>
      <xdr:row>6</xdr:row>
      <xdr:rowOff>104775</xdr:rowOff>
    </xdr:from>
    <xdr:ext cx="5248275" cy="3276600"/>
    <xdr:graphicFrame macro="">
      <xdr:nvGraphicFramePr>
        <xdr:cNvPr id="23" name="Chart 23" title="图表">
          <a:extLst>
            <a:ext uri="{FF2B5EF4-FFF2-40B4-BE49-F238E27FC236}">
              <a16:creationId xmlns:a16="http://schemas.microsoft.com/office/drawing/2014/main" id="{00000000-0008-0000-3B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22</xdr:col>
      <xdr:colOff>114300</xdr:colOff>
      <xdr:row>6</xdr:row>
      <xdr:rowOff>104775</xdr:rowOff>
    </xdr:from>
    <xdr:ext cx="5248275" cy="3276600"/>
    <xdr:graphicFrame macro="">
      <xdr:nvGraphicFramePr>
        <xdr:cNvPr id="24" name="Chart 24" title="图表">
          <a:extLst>
            <a:ext uri="{FF2B5EF4-FFF2-40B4-BE49-F238E27FC236}">
              <a16:creationId xmlns:a16="http://schemas.microsoft.com/office/drawing/2014/main" id="{00000000-0008-0000-3B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30</xdr:col>
      <xdr:colOff>85725</xdr:colOff>
      <xdr:row>6</xdr:row>
      <xdr:rowOff>104775</xdr:rowOff>
    </xdr:from>
    <xdr:ext cx="5248275" cy="3276600"/>
    <xdr:graphicFrame macro="">
      <xdr:nvGraphicFramePr>
        <xdr:cNvPr id="25" name="Chart 25" title="图表">
          <a:extLst>
            <a:ext uri="{FF2B5EF4-FFF2-40B4-BE49-F238E27FC236}">
              <a16:creationId xmlns:a16="http://schemas.microsoft.com/office/drawing/2014/main" id="{00000000-0008-0000-3B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38</xdr:col>
      <xdr:colOff>676275</xdr:colOff>
      <xdr:row>5</xdr:row>
      <xdr:rowOff>161925</xdr:rowOff>
    </xdr:from>
    <xdr:ext cx="5715000" cy="4114800"/>
    <xdr:graphicFrame macro="">
      <xdr:nvGraphicFramePr>
        <xdr:cNvPr id="26" name="Chart 26" title="图表">
          <a:extLst>
            <a:ext uri="{FF2B5EF4-FFF2-40B4-BE49-F238E27FC236}">
              <a16:creationId xmlns:a16="http://schemas.microsoft.com/office/drawing/2014/main" id="{00000000-0008-0000-3B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dr:oneCellAnchor>
    <xdr:from>
      <xdr:col>19</xdr:col>
      <xdr:colOff>9525</xdr:colOff>
      <xdr:row>248</xdr:row>
      <xdr:rowOff>152400</xdr:rowOff>
    </xdr:from>
    <xdr:ext cx="2752725" cy="1438275"/>
    <xdr:pic>
      <xdr:nvPicPr>
        <xdr:cNvPr id="2" name="image37.png" title="图片">
          <a:extLst>
            <a:ext uri="{FF2B5EF4-FFF2-40B4-BE49-F238E27FC236}">
              <a16:creationId xmlns:a16="http://schemas.microsoft.com/office/drawing/2014/main" id="{00000000-0008-0000-3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hyperlink" Target="https://drive.google.com/file/d/1OIP-ACfuoLbO9rhmcio4lS-ybfviaIJ4/view?usp=drive_link" TargetMode="External"/></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8" Type="http://schemas.openxmlformats.org/officeDocument/2006/relationships/hyperlink" Target="https://drive.google.com/file/d/1WhmoVa9zNQzJg7EkXbBF5eLOS2V93QNh/view?usp=drive_link" TargetMode="External"/><Relationship Id="rId13" Type="http://schemas.openxmlformats.org/officeDocument/2006/relationships/hyperlink" Target="https://drive.google.com/file/d/1WhmoVa9zNQzJg7EkXbBF5eLOS2V93QNh/view?usp=drive_link" TargetMode="External"/><Relationship Id="rId18" Type="http://schemas.openxmlformats.org/officeDocument/2006/relationships/hyperlink" Target="https://docs.google.com/document/d/1bhiLWeuW4almiK38Tk6_G-fzMV5-vMrJ/edit?usp=drive_link&amp;ouid=108023824166883147816&amp;rtpof=true&amp;sd=true" TargetMode="External"/><Relationship Id="rId3" Type="http://schemas.openxmlformats.org/officeDocument/2006/relationships/hyperlink" Target="https://docs.google.com/document/d/1bhiLWeuW4almiK38Tk6_G-fzMV5-vMrJ/edit?usp=drive_link&amp;ouid=108023824166883147816&amp;rtpof=true&amp;sd=true" TargetMode="External"/><Relationship Id="rId7" Type="http://schemas.openxmlformats.org/officeDocument/2006/relationships/hyperlink" Target="https://drive.google.com/file/d/1WhmoVa9zNQzJg7EkXbBF5eLOS2V93QNh/view?usp=drive_link" TargetMode="External"/><Relationship Id="rId12" Type="http://schemas.openxmlformats.org/officeDocument/2006/relationships/hyperlink" Target="https://drive.google.com/file/d/1WhmoVa9zNQzJg7EkXbBF5eLOS2V93QNh/view?usp=drive_link" TargetMode="External"/><Relationship Id="rId17" Type="http://schemas.openxmlformats.org/officeDocument/2006/relationships/hyperlink" Target="https://docs.google.com/document/d/1bhiLWeuW4almiK38Tk6_G-fzMV5-vMrJ/edit?usp=drive_link&amp;ouid=108023824166883147816&amp;rtpof=true&amp;sd=true" TargetMode="External"/><Relationship Id="rId2" Type="http://schemas.openxmlformats.org/officeDocument/2006/relationships/hyperlink" Target="https://docs.google.com/document/d/1bhiLWeuW4almiK38Tk6_G-fzMV5-vMrJ/edit?usp=drive_link&amp;ouid=108023824166883147816&amp;rtpof=true&amp;sd=true" TargetMode="External"/><Relationship Id="rId16" Type="http://schemas.openxmlformats.org/officeDocument/2006/relationships/hyperlink" Target="https://docs.google.com/document/d/1bhiLWeuW4almiK38Tk6_G-fzMV5-vMrJ/edit?usp=drive_link&amp;ouid=108023824166883147816&amp;rtpof=true&amp;sd=true" TargetMode="External"/><Relationship Id="rId20" Type="http://schemas.openxmlformats.org/officeDocument/2006/relationships/comments" Target="../comments19.xml"/><Relationship Id="rId1" Type="http://schemas.openxmlformats.org/officeDocument/2006/relationships/hyperlink" Target="https://drive.google.com/file/d/1WhmoVa9zNQzJg7EkXbBF5eLOS2V93QNh/view?usp=drive_link" TargetMode="External"/><Relationship Id="rId6" Type="http://schemas.openxmlformats.org/officeDocument/2006/relationships/hyperlink" Target="https://drive.google.com/file/d/1WhmoVa9zNQzJg7EkXbBF5eLOS2V93QNh/view?usp=drive_link" TargetMode="External"/><Relationship Id="rId11" Type="http://schemas.openxmlformats.org/officeDocument/2006/relationships/hyperlink" Target="https://drive.google.com/file/d/1WhmoVa9zNQzJg7EkXbBF5eLOS2V93QNh/view?usp=drive_link" TargetMode="External"/><Relationship Id="rId5" Type="http://schemas.openxmlformats.org/officeDocument/2006/relationships/hyperlink" Target="https://docs.google.com/document/d/1bhiLWeuW4almiK38Tk6_G-fzMV5-vMrJ/edit?usp=drive_link&amp;ouid=108023824166883147816&amp;rtpof=true&amp;sd=true" TargetMode="External"/><Relationship Id="rId15" Type="http://schemas.openxmlformats.org/officeDocument/2006/relationships/hyperlink" Target="https://docs.google.com/document/d/1bhiLWeuW4almiK38Tk6_G-fzMV5-vMrJ/edit?usp=drive_link&amp;ouid=108023824166883147816&amp;rtpof=true&amp;sd=true" TargetMode="External"/><Relationship Id="rId10" Type="http://schemas.openxmlformats.org/officeDocument/2006/relationships/hyperlink" Target="https://drive.google.com/file/d/1YZ6YAgcbf5ztxcuVN-fJZEvgYUSz1CgJ/view?usp=drive_link" TargetMode="External"/><Relationship Id="rId19" Type="http://schemas.openxmlformats.org/officeDocument/2006/relationships/vmlDrawing" Target="../drawings/vmlDrawing19.vml"/><Relationship Id="rId4" Type="http://schemas.openxmlformats.org/officeDocument/2006/relationships/hyperlink" Target="https://docs.google.com/document/d/1bhiLWeuW4almiK38Tk6_G-fzMV5-vMrJ/edit?usp=drive_link&amp;ouid=108023824166883147816&amp;rtpof=true&amp;sd=true" TargetMode="External"/><Relationship Id="rId9" Type="http://schemas.openxmlformats.org/officeDocument/2006/relationships/hyperlink" Target="https://drive.google.com/file/d/1YZ6YAgcbf5ztxcuVN-fJZEvgYUSz1CgJ/view?usp=drive_link" TargetMode="External"/><Relationship Id="rId14" Type="http://schemas.openxmlformats.org/officeDocument/2006/relationships/hyperlink" Target="https://drive.google.com/file/d/1WhmoVa9zNQzJg7EkXbBF5eLOS2V93QNh/view?usp=drive_link"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drive.google.com/file/d/1z6e7odjex8qEubfHEDVFMyHm74mt5oFZ/view?usp=drive_link" TargetMode="External"/><Relationship Id="rId13" Type="http://schemas.openxmlformats.org/officeDocument/2006/relationships/vmlDrawing" Target="../drawings/vmlDrawing20.vml"/><Relationship Id="rId3" Type="http://schemas.openxmlformats.org/officeDocument/2006/relationships/hyperlink" Target="https://drive.google.com/file/d/1z6e7odjex8qEubfHEDVFMyHm74mt5oFZ/view?usp=drive_link" TargetMode="External"/><Relationship Id="rId7" Type="http://schemas.openxmlformats.org/officeDocument/2006/relationships/hyperlink" Target="https://drive.google.com/file/d/1z6e7odjex8qEubfHEDVFMyHm74mt5oFZ/view?usp=drive_link" TargetMode="External"/><Relationship Id="rId12" Type="http://schemas.openxmlformats.org/officeDocument/2006/relationships/hyperlink" Target="https://drive.google.com/file/d/1z6e7odjex8qEubfHEDVFMyHm74mt5oFZ/view?usp=drive_link" TargetMode="External"/><Relationship Id="rId2" Type="http://schemas.openxmlformats.org/officeDocument/2006/relationships/hyperlink" Target="https://drive.google.com/file/d/1z6e7odjex8qEubfHEDVFMyHm74mt5oFZ/view?usp=drive_link" TargetMode="External"/><Relationship Id="rId1" Type="http://schemas.openxmlformats.org/officeDocument/2006/relationships/hyperlink" Target="https://drive.google.com/file/d/1z6e7odjex8qEubfHEDVFMyHm74mt5oFZ/view?usp=drive_link" TargetMode="External"/><Relationship Id="rId6" Type="http://schemas.openxmlformats.org/officeDocument/2006/relationships/hyperlink" Target="https://drive.google.com/file/d/1z6e7odjex8qEubfHEDVFMyHm74mt5oFZ/view?usp=drive_link" TargetMode="External"/><Relationship Id="rId11" Type="http://schemas.openxmlformats.org/officeDocument/2006/relationships/hyperlink" Target="https://drive.google.com/file/d/1z6e7odjex8qEubfHEDVFMyHm74mt5oFZ/view?usp=drive_link" TargetMode="External"/><Relationship Id="rId5" Type="http://schemas.openxmlformats.org/officeDocument/2006/relationships/hyperlink" Target="https://drive.google.com/file/d/1z6e7odjex8qEubfHEDVFMyHm74mt5oFZ/view?usp=drive_link" TargetMode="External"/><Relationship Id="rId10" Type="http://schemas.openxmlformats.org/officeDocument/2006/relationships/hyperlink" Target="https://drive.google.com/file/d/1z6e7odjex8qEubfHEDVFMyHm74mt5oFZ/view?usp=drive_link" TargetMode="External"/><Relationship Id="rId4" Type="http://schemas.openxmlformats.org/officeDocument/2006/relationships/hyperlink" Target="https://drive.google.com/file/d/1z6e7odjex8qEubfHEDVFMyHm74mt5oFZ/view?usp=drive_link" TargetMode="External"/><Relationship Id="rId9" Type="http://schemas.openxmlformats.org/officeDocument/2006/relationships/hyperlink" Target="https://drive.google.com/file/d/1z6e7odjex8qEubfHEDVFMyHm74mt5oFZ/view?usp=drive_link" TargetMode="External"/><Relationship Id="rId14" Type="http://schemas.openxmlformats.org/officeDocument/2006/relationships/comments" Target="../comments20.xml"/></Relationships>
</file>

<file path=xl/worksheets/_rels/sheet21.xml.rels><?xml version="1.0" encoding="UTF-8" standalone="yes"?>
<Relationships xmlns="http://schemas.openxmlformats.org/package/2006/relationships"><Relationship Id="rId3" Type="http://schemas.openxmlformats.org/officeDocument/2006/relationships/hyperlink" Target="https://drive.google.com/file/d/1ea2N7MDVMYxCtMKr1dzdV9BUE4nZaqMU/view?usp=share_link" TargetMode="External"/><Relationship Id="rId2" Type="http://schemas.openxmlformats.org/officeDocument/2006/relationships/hyperlink" Target="https://docs.google.com/document/d/1tbZZOweyUypas8H_Ov9AsLdE2RgVoHa1/edit?usp=drive_link&amp;ouid=108023824166883147816&amp;rtpof=true&amp;sd=true" TargetMode="External"/><Relationship Id="rId1" Type="http://schemas.openxmlformats.org/officeDocument/2006/relationships/hyperlink" Target="https://docs.google.com/document/d/1tbZZOweyUypas8H_Ov9AsLdE2RgVoHa1/edit?usp=drive_link&amp;ouid=108023824166883147816&amp;rtpof=true&amp;sd=true" TargetMode="External"/><Relationship Id="rId6" Type="http://schemas.openxmlformats.org/officeDocument/2006/relationships/comments" Target="../comments21.xml"/><Relationship Id="rId5" Type="http://schemas.openxmlformats.org/officeDocument/2006/relationships/vmlDrawing" Target="../drawings/vmlDrawing21.vml"/><Relationship Id="rId4" Type="http://schemas.openxmlformats.org/officeDocument/2006/relationships/hyperlink" Target="https://drive.google.com/file/d/1ea2N7MDVMYxCtMKr1dzdV9BUE4nZaqMU/view?usp=share_link"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drive.google.com/file/d/1Y0Pcis_eyd5byvY_lJlntbmmBtME9aGE/view?usp=share_link" TargetMode="External"/><Relationship Id="rId13" Type="http://schemas.openxmlformats.org/officeDocument/2006/relationships/hyperlink" Target="https://docs.google.com/document/d/1C2uCJXptjIeS7N5ucMiW0h8JJCtJE4hy/edit?usp=sharing&amp;ouid=108023824166883147816&amp;rtpof=true&amp;sd=true" TargetMode="External"/><Relationship Id="rId18" Type="http://schemas.openxmlformats.org/officeDocument/2006/relationships/hyperlink" Target="https://docs.google.com/spreadsheets/d/1mbNzl1KQRNUlfl8eCljz3jtOqQAccvAO/edit?usp=sharing&amp;ouid=108023824166883147816&amp;rtpof=true&amp;sd=true" TargetMode="External"/><Relationship Id="rId3" Type="http://schemas.openxmlformats.org/officeDocument/2006/relationships/hyperlink" Target="https://docs.google.com/spreadsheets/d/1mbNzl1KQRNUlfl8eCljz3jtOqQAccvAO/edit?usp=sharing&amp;ouid=108023824166883147816&amp;rtpof=true&amp;sd=true" TargetMode="External"/><Relationship Id="rId21" Type="http://schemas.openxmlformats.org/officeDocument/2006/relationships/comments" Target="../comments22.xml"/><Relationship Id="rId7" Type="http://schemas.openxmlformats.org/officeDocument/2006/relationships/hyperlink" Target="https://docs.google.com/document/d/1Ed0917mbmNiKghjJIa9r8DyZyya5tcFw/edit?usp=share_link&amp;ouid=108023824166883147816&amp;rtpof=true&amp;sd=true" TargetMode="External"/><Relationship Id="rId12" Type="http://schemas.openxmlformats.org/officeDocument/2006/relationships/hyperlink" Target="https://docs.google.com/document/d/1C2uCJXptjIeS7N5ucMiW0h8JJCtJE4hy/edit?usp=sharing&amp;ouid=108023824166883147816&amp;rtpof=true&amp;sd=true" TargetMode="External"/><Relationship Id="rId17" Type="http://schemas.openxmlformats.org/officeDocument/2006/relationships/hyperlink" Target="https://docs.google.com/document/d/1C2uCJXptjIeS7N5ucMiW0h8JJCtJE4hy/edit?usp=sharing&amp;ouid=108023824166883147816&amp;rtpof=true&amp;sd=true" TargetMode="External"/><Relationship Id="rId2" Type="http://schemas.openxmlformats.org/officeDocument/2006/relationships/hyperlink" Target="https://drive.google.com/file/d/17fNxhpjWEcN5id8ve5l78BmHxeTRFs6K/view?usp=share_link" TargetMode="External"/><Relationship Id="rId16" Type="http://schemas.openxmlformats.org/officeDocument/2006/relationships/hyperlink" Target="https://docs.google.com/document/d/1C2uCJXptjIeS7N5ucMiW0h8JJCtJE4hy/edit?usp=sharing&amp;ouid=108023824166883147816&amp;rtpof=true&amp;sd=true" TargetMode="External"/><Relationship Id="rId20" Type="http://schemas.openxmlformats.org/officeDocument/2006/relationships/vmlDrawing" Target="../drawings/vmlDrawing22.vml"/><Relationship Id="rId1" Type="http://schemas.openxmlformats.org/officeDocument/2006/relationships/hyperlink" Target="https://drive.google.com/file/d/17fNxhpjWEcN5id8ve5l78BmHxeTRFs6K/view?usp=share_link" TargetMode="External"/><Relationship Id="rId6" Type="http://schemas.openxmlformats.org/officeDocument/2006/relationships/hyperlink" Target="https://docs.google.com/document/d/1Ed0917mbmNiKghjJIa9r8DyZyya5tcFw/edit?usp=share_link&amp;ouid=108023824166883147816&amp;rtpof=true&amp;sd=true" TargetMode="External"/><Relationship Id="rId11" Type="http://schemas.openxmlformats.org/officeDocument/2006/relationships/hyperlink" Target="https://drive.google.com/file/d/19qtMrnYdp0uZ1lQ5D8GDrXxlMuD1Tihn/view?usp=drive_link" TargetMode="External"/><Relationship Id="rId5" Type="http://schemas.openxmlformats.org/officeDocument/2006/relationships/hyperlink" Target="https://docs.google.com/document/d/1Ed0917mbmNiKghjJIa9r8DyZyya5tcFw/edit?usp=share_link&amp;ouid=108023824166883147816&amp;rtpof=true&amp;sd=true" TargetMode="External"/><Relationship Id="rId15" Type="http://schemas.openxmlformats.org/officeDocument/2006/relationships/hyperlink" Target="https://docs.google.com/document/d/1C2uCJXptjIeS7N5ucMiW0h8JJCtJE4hy/edit?usp=sharing&amp;ouid=108023824166883147816&amp;rtpof=true&amp;sd=true" TargetMode="External"/><Relationship Id="rId10" Type="http://schemas.openxmlformats.org/officeDocument/2006/relationships/hyperlink" Target="https://drive.google.com/file/d/19qtMrnYdp0uZ1lQ5D8GDrXxlMuD1Tihn/view?usp=drive_link" TargetMode="External"/><Relationship Id="rId19" Type="http://schemas.openxmlformats.org/officeDocument/2006/relationships/hyperlink" Target="https://docs.google.com/spreadsheets/d/1mbNzl1KQRNUlfl8eCljz3jtOqQAccvAO/edit?usp=sharing&amp;ouid=108023824166883147816&amp;rtpof=true&amp;sd=true" TargetMode="External"/><Relationship Id="rId4" Type="http://schemas.openxmlformats.org/officeDocument/2006/relationships/hyperlink" Target="https://docs.google.com/spreadsheets/d/1mbNzl1KQRNUlfl8eCljz3jtOqQAccvAO/edit?usp=sharing&amp;ouid=108023824166883147816&amp;rtpof=true&amp;sd=true" TargetMode="External"/><Relationship Id="rId9" Type="http://schemas.openxmlformats.org/officeDocument/2006/relationships/hyperlink" Target="https://drive.google.com/file/d/19qtMrnYdp0uZ1lQ5D8GDrXxlMuD1Tihn/view?usp=drive_link" TargetMode="External"/><Relationship Id="rId14" Type="http://schemas.openxmlformats.org/officeDocument/2006/relationships/hyperlink" Target="https://docs.google.com/document/d/1C2uCJXptjIeS7N5ucMiW0h8JJCtJE4hy/edit?usp=sharing&amp;ouid=108023824166883147816&amp;rtpof=true&amp;sd=true"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drive.google.com/file/d/17fNxhpjWEcN5id8ve5l78BmHxeTRFs6K/view?usp=share_link" TargetMode="External"/><Relationship Id="rId2" Type="http://schemas.openxmlformats.org/officeDocument/2006/relationships/hyperlink" Target="https://drive.google.com/file/d/17fNxhpjWEcN5id8ve5l78BmHxeTRFs6K/view?usp=share_link" TargetMode="External"/><Relationship Id="rId1" Type="http://schemas.openxmlformats.org/officeDocument/2006/relationships/hyperlink" Target="https://drive.google.com/file/d/17fNxhpjWEcN5id8ve5l78BmHxeTRFs6K/view?usp=share_link" TargetMode="External"/><Relationship Id="rId5" Type="http://schemas.openxmlformats.org/officeDocument/2006/relationships/comments" Target="../comments23.xml"/><Relationship Id="rId4" Type="http://schemas.openxmlformats.org/officeDocument/2006/relationships/vmlDrawing" Target="../drawings/vmlDrawing23.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30.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drawing" Target="../drawings/drawing1.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drawing" Target="../drawings/drawing2.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33.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drawing" Target="../drawings/drawing3.xml"/></Relationships>
</file>

<file path=xl/worksheets/_rels/sheet34.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6.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drawing" Target="../drawings/drawing4.xml"/></Relationships>
</file>

<file path=xl/worksheets/_rels/sheet37.xml.rels><?xml version="1.0" encoding="UTF-8" standalone="yes"?>
<Relationships xmlns="http://schemas.openxmlformats.org/package/2006/relationships"><Relationship Id="rId2" Type="http://schemas.openxmlformats.org/officeDocument/2006/relationships/comments" Target="../comments32.xml"/><Relationship Id="rId1" Type="http://schemas.openxmlformats.org/officeDocument/2006/relationships/vmlDrawing" Target="../drawings/vmlDrawing32.vml"/></Relationships>
</file>

<file path=xl/worksheets/_rels/sheet38.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drawing" Target="../drawings/drawing5.xml"/></Relationships>
</file>

<file path=xl/worksheets/_rels/sheet39.xml.rels><?xml version="1.0" encoding="UTF-8" standalone="yes"?>
<Relationships xmlns="http://schemas.openxmlformats.org/package/2006/relationships"><Relationship Id="rId2" Type="http://schemas.openxmlformats.org/officeDocument/2006/relationships/comments" Target="../comments34.xml"/><Relationship Id="rId1" Type="http://schemas.openxmlformats.org/officeDocument/2006/relationships/vmlDrawing" Target="../drawings/vmlDrawing34.v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1.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drawing" Target="../drawings/drawing7.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drawing" Target="../drawings/drawing8.xml"/></Relationships>
</file>

<file path=xl/worksheets/_rels/sheet43.xml.rels><?xml version="1.0" encoding="UTF-8" standalone="yes"?>
<Relationships xmlns="http://schemas.openxmlformats.org/package/2006/relationships"><Relationship Id="rId2" Type="http://schemas.openxmlformats.org/officeDocument/2006/relationships/comments" Target="../comments37.xml"/><Relationship Id="rId1" Type="http://schemas.openxmlformats.org/officeDocument/2006/relationships/vmlDrawing" Target="../drawings/vmlDrawing37.v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5.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drawing" Target="../drawings/drawing10.xml"/></Relationships>
</file>

<file path=xl/worksheets/_rels/sheet46.xml.rels><?xml version="1.0" encoding="UTF-8" standalone="yes"?>
<Relationships xmlns="http://schemas.openxmlformats.org/package/2006/relationships"><Relationship Id="rId2" Type="http://schemas.openxmlformats.org/officeDocument/2006/relationships/comments" Target="../comments39.xml"/><Relationship Id="rId1" Type="http://schemas.openxmlformats.org/officeDocument/2006/relationships/vmlDrawing" Target="../drawings/vmlDrawing39.vml"/></Relationships>
</file>

<file path=xl/worksheets/_rels/sheet47.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drawing" Target="../drawings/drawing11.x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drawing" Target="../drawings/drawing12.xml"/></Relationships>
</file>

<file path=xl/worksheets/_rels/sheet49.xml.rels><?xml version="1.0" encoding="UTF-8" standalone="yes"?>
<Relationships xmlns="http://schemas.openxmlformats.org/package/2006/relationships"><Relationship Id="rId2" Type="http://schemas.openxmlformats.org/officeDocument/2006/relationships/comments" Target="../comments42.xml"/><Relationship Id="rId1" Type="http://schemas.openxmlformats.org/officeDocument/2006/relationships/vmlDrawing" Target="../drawings/vmlDrawing42.v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1.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drawing" Target="../drawings/drawing14.xml"/></Relationships>
</file>

<file path=xl/worksheets/_rels/sheet52.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54.xml.rels><?xml version="1.0" encoding="UTF-8" standalone="yes"?>
<Relationships xmlns="http://schemas.openxmlformats.org/package/2006/relationships"><Relationship Id="rId3" Type="http://schemas.openxmlformats.org/officeDocument/2006/relationships/comments" Target="../comments45.xml"/><Relationship Id="rId2" Type="http://schemas.openxmlformats.org/officeDocument/2006/relationships/vmlDrawing" Target="../drawings/vmlDrawing45.vml"/><Relationship Id="rId1" Type="http://schemas.openxmlformats.org/officeDocument/2006/relationships/drawing" Target="../drawings/drawing16.xml"/></Relationships>
</file>

<file path=xl/worksheets/_rels/sheet5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G88"/>
  <sheetViews>
    <sheetView workbookViewId="0">
      <selection activeCell="C18" sqref="C18"/>
    </sheetView>
  </sheetViews>
  <sheetFormatPr defaultColWidth="12.6640625" defaultRowHeight="15.75" customHeight="1"/>
  <cols>
    <col min="1" max="1" width="12.109375" customWidth="1"/>
    <col min="2" max="33" width="8.88671875" customWidth="1"/>
  </cols>
  <sheetData>
    <row r="1" spans="1:33">
      <c r="A1" s="2338" t="s">
        <v>65</v>
      </c>
      <c r="B1" s="6">
        <v>1</v>
      </c>
      <c r="C1" s="6">
        <v>2</v>
      </c>
      <c r="D1" s="6">
        <v>3</v>
      </c>
      <c r="E1" s="6">
        <v>4</v>
      </c>
      <c r="F1" s="18">
        <v>5</v>
      </c>
      <c r="G1" s="18">
        <v>6</v>
      </c>
      <c r="H1" s="6">
        <v>7</v>
      </c>
      <c r="I1" s="6">
        <v>8</v>
      </c>
      <c r="J1" s="6">
        <v>9</v>
      </c>
      <c r="K1" s="6">
        <v>10</v>
      </c>
      <c r="L1" s="6">
        <v>11</v>
      </c>
      <c r="M1" s="18">
        <v>12</v>
      </c>
      <c r="N1" s="18">
        <v>13</v>
      </c>
      <c r="O1" s="6">
        <v>14</v>
      </c>
      <c r="P1" s="6">
        <v>15</v>
      </c>
      <c r="Q1" s="19">
        <v>16</v>
      </c>
      <c r="R1" s="6">
        <v>17</v>
      </c>
      <c r="S1" s="6">
        <v>18</v>
      </c>
      <c r="T1" s="18">
        <v>19</v>
      </c>
      <c r="U1" s="18">
        <v>20</v>
      </c>
      <c r="V1" s="6">
        <v>21</v>
      </c>
      <c r="W1" s="6">
        <v>22</v>
      </c>
      <c r="X1" s="6">
        <v>23</v>
      </c>
      <c r="Y1" s="6">
        <v>24</v>
      </c>
      <c r="Z1" s="6">
        <v>25</v>
      </c>
      <c r="AA1" s="18">
        <v>26</v>
      </c>
      <c r="AB1" s="18">
        <v>27</v>
      </c>
      <c r="AC1" s="20">
        <v>28</v>
      </c>
      <c r="AD1" s="20">
        <v>29</v>
      </c>
      <c r="AE1" s="20">
        <v>30</v>
      </c>
      <c r="AF1" s="20">
        <v>31</v>
      </c>
      <c r="AG1" s="21"/>
    </row>
    <row r="2" spans="1:33">
      <c r="A2" s="2333"/>
      <c r="B2" s="22" t="s">
        <v>66</v>
      </c>
      <c r="C2" s="22" t="s">
        <v>67</v>
      </c>
      <c r="D2" s="22" t="s">
        <v>68</v>
      </c>
      <c r="E2" s="22" t="s">
        <v>69</v>
      </c>
      <c r="F2" s="23" t="s">
        <v>70</v>
      </c>
      <c r="G2" s="23" t="s">
        <v>71</v>
      </c>
      <c r="H2" s="22" t="s">
        <v>72</v>
      </c>
      <c r="I2" s="22" t="s">
        <v>66</v>
      </c>
      <c r="J2" s="22" t="s">
        <v>67</v>
      </c>
      <c r="K2" s="22" t="s">
        <v>68</v>
      </c>
      <c r="L2" s="22" t="s">
        <v>69</v>
      </c>
      <c r="M2" s="23" t="s">
        <v>70</v>
      </c>
      <c r="N2" s="23" t="s">
        <v>71</v>
      </c>
      <c r="O2" s="22" t="s">
        <v>72</v>
      </c>
      <c r="P2" s="22" t="s">
        <v>66</v>
      </c>
      <c r="Q2" s="22" t="s">
        <v>67</v>
      </c>
      <c r="R2" s="22" t="s">
        <v>68</v>
      </c>
      <c r="S2" s="22" t="s">
        <v>69</v>
      </c>
      <c r="T2" s="23" t="s">
        <v>70</v>
      </c>
      <c r="U2" s="23" t="s">
        <v>71</v>
      </c>
      <c r="V2" s="22" t="s">
        <v>72</v>
      </c>
      <c r="W2" s="22" t="s">
        <v>66</v>
      </c>
      <c r="X2" s="22" t="s">
        <v>67</v>
      </c>
      <c r="Y2" s="22" t="s">
        <v>68</v>
      </c>
      <c r="Z2" s="22" t="s">
        <v>69</v>
      </c>
      <c r="AA2" s="23" t="s">
        <v>70</v>
      </c>
      <c r="AB2" s="23" t="s">
        <v>71</v>
      </c>
      <c r="AC2" s="24" t="s">
        <v>72</v>
      </c>
      <c r="AD2" s="24" t="s">
        <v>66</v>
      </c>
      <c r="AE2" s="24" t="s">
        <v>67</v>
      </c>
      <c r="AF2" s="24" t="s">
        <v>68</v>
      </c>
      <c r="AG2" s="25"/>
    </row>
    <row r="3" spans="1:33">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27"/>
      <c r="AG3" s="6"/>
    </row>
    <row r="4" spans="1:33">
      <c r="A4" s="30" t="s">
        <v>74</v>
      </c>
      <c r="B4" s="31"/>
      <c r="C4" s="31"/>
      <c r="D4" s="32"/>
      <c r="E4" s="32"/>
      <c r="F4" s="33"/>
      <c r="G4" s="34"/>
      <c r="H4" s="35"/>
      <c r="I4" s="35"/>
      <c r="J4" s="36"/>
      <c r="L4" s="35"/>
      <c r="M4" s="35"/>
      <c r="N4" s="32"/>
      <c r="O4" s="32"/>
      <c r="P4" s="32"/>
      <c r="Q4" s="33"/>
      <c r="S4" s="37"/>
      <c r="T4" s="32"/>
      <c r="U4" s="32"/>
      <c r="V4" s="32"/>
      <c r="W4" s="33"/>
      <c r="X4" s="33"/>
      <c r="Y4" s="33"/>
      <c r="Z4" s="32"/>
      <c r="AA4" s="32"/>
      <c r="AB4" s="32"/>
      <c r="AC4" s="32"/>
      <c r="AD4" s="32"/>
      <c r="AE4" s="38"/>
      <c r="AF4" s="38"/>
      <c r="AG4" s="6"/>
    </row>
    <row r="5" spans="1:33">
      <c r="A5" s="30" t="s">
        <v>75</v>
      </c>
      <c r="G5" s="35"/>
      <c r="H5" s="35"/>
      <c r="I5" s="35"/>
      <c r="J5" s="35"/>
      <c r="K5" s="32"/>
      <c r="L5" s="39"/>
      <c r="M5" s="35"/>
      <c r="N5" s="32"/>
      <c r="O5" s="35"/>
      <c r="P5" s="32"/>
      <c r="Q5" s="32"/>
      <c r="R5" s="32"/>
      <c r="S5" s="32"/>
      <c r="T5" s="32"/>
      <c r="U5" s="32"/>
      <c r="V5" s="32"/>
      <c r="W5" s="32"/>
      <c r="X5" s="32"/>
      <c r="Y5" s="35"/>
      <c r="Z5" s="32"/>
      <c r="AA5" s="32"/>
      <c r="AB5" s="32"/>
      <c r="AC5" s="32"/>
      <c r="AD5" s="33"/>
      <c r="AE5" s="40"/>
      <c r="AF5" s="41"/>
      <c r="AG5" s="21"/>
    </row>
    <row r="6" spans="1:33">
      <c r="A6" s="30" t="s">
        <v>76</v>
      </c>
      <c r="B6" s="42"/>
      <c r="C6" s="32"/>
      <c r="D6" s="32"/>
      <c r="E6" s="32"/>
      <c r="F6" s="35"/>
      <c r="G6" s="32"/>
      <c r="H6" s="32"/>
      <c r="I6" s="32"/>
      <c r="J6" s="32"/>
      <c r="K6" s="32"/>
      <c r="L6" s="32"/>
      <c r="M6" s="32"/>
      <c r="N6" s="32"/>
      <c r="O6" s="32"/>
      <c r="P6" s="32"/>
      <c r="Q6" s="35"/>
      <c r="R6" s="43"/>
      <c r="S6" s="32"/>
      <c r="T6" s="35"/>
      <c r="U6" s="32"/>
      <c r="V6" s="32"/>
      <c r="W6" s="44"/>
      <c r="X6" s="44"/>
      <c r="Y6" s="32"/>
      <c r="Z6" s="32"/>
      <c r="AA6" s="32"/>
      <c r="AB6" s="32"/>
      <c r="AC6" s="32"/>
      <c r="AD6" s="33"/>
      <c r="AE6" s="38"/>
      <c r="AF6" s="38"/>
      <c r="AG6" s="6"/>
    </row>
    <row r="7" spans="1:33">
      <c r="A7" s="30" t="s">
        <v>77</v>
      </c>
      <c r="B7" s="42"/>
      <c r="C7" s="32"/>
      <c r="D7" s="32"/>
      <c r="E7" s="32"/>
      <c r="F7" s="35"/>
      <c r="G7" s="35"/>
      <c r="H7" s="32"/>
      <c r="I7" s="32"/>
      <c r="J7" s="32"/>
      <c r="K7" s="32"/>
      <c r="L7" s="32"/>
      <c r="M7" s="45"/>
      <c r="N7" s="32"/>
      <c r="O7" s="32"/>
      <c r="P7" s="32"/>
      <c r="Q7" s="35"/>
      <c r="R7" s="33"/>
      <c r="S7" s="32"/>
      <c r="T7" s="32"/>
      <c r="U7" s="32"/>
      <c r="V7" s="32"/>
      <c r="W7" s="32"/>
      <c r="X7" s="32"/>
      <c r="Y7" s="32"/>
      <c r="Z7" s="32"/>
      <c r="AA7" s="32"/>
      <c r="AB7" s="32"/>
      <c r="AC7" s="32"/>
      <c r="AD7" s="32"/>
      <c r="AE7" s="38"/>
      <c r="AF7" s="38"/>
      <c r="AG7" s="6"/>
    </row>
    <row r="8" spans="1:33">
      <c r="A8" s="46" t="s">
        <v>78</v>
      </c>
      <c r="B8" s="47"/>
      <c r="C8" s="32"/>
      <c r="D8" s="32"/>
      <c r="E8" s="32"/>
      <c r="F8" s="32"/>
      <c r="G8" s="32"/>
      <c r="H8" s="32" t="s">
        <v>79</v>
      </c>
      <c r="I8" s="48"/>
      <c r="J8" s="32"/>
      <c r="K8" s="32"/>
      <c r="L8" s="32"/>
      <c r="M8" s="32"/>
      <c r="N8" s="32"/>
      <c r="O8" s="32"/>
      <c r="P8" s="32"/>
      <c r="Q8" s="32"/>
      <c r="R8" s="32"/>
      <c r="S8" s="32"/>
      <c r="T8" s="32"/>
      <c r="U8" s="32"/>
      <c r="V8" s="32"/>
      <c r="W8" s="32"/>
      <c r="X8" s="32"/>
      <c r="Y8" s="32"/>
      <c r="Z8" s="32"/>
      <c r="AA8" s="32"/>
      <c r="AB8" s="32"/>
      <c r="AC8" s="32"/>
      <c r="AD8" s="32"/>
      <c r="AE8" s="32"/>
      <c r="AF8" s="32"/>
      <c r="AG8" s="6"/>
    </row>
    <row r="9" spans="1:33" ht="15.75" customHeight="1">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c r="AG9" s="51"/>
    </row>
    <row r="10" spans="1:33" ht="15.75" customHeight="1">
      <c r="A10" s="2"/>
      <c r="B10" s="52" t="s">
        <v>82</v>
      </c>
      <c r="C10" s="52" t="s">
        <v>82</v>
      </c>
      <c r="D10" s="52" t="s">
        <v>82</v>
      </c>
      <c r="E10" s="52" t="s">
        <v>82</v>
      </c>
      <c r="F10" s="52" t="s">
        <v>82</v>
      </c>
      <c r="G10" s="52" t="s">
        <v>82</v>
      </c>
      <c r="H10" s="52" t="s">
        <v>82</v>
      </c>
      <c r="I10" s="53" t="s">
        <v>82</v>
      </c>
      <c r="J10" s="52" t="s">
        <v>82</v>
      </c>
      <c r="K10" s="52" t="s">
        <v>82</v>
      </c>
      <c r="L10" s="52" t="s">
        <v>82</v>
      </c>
      <c r="M10" s="52" t="s">
        <v>82</v>
      </c>
      <c r="N10" s="50" t="s">
        <v>82</v>
      </c>
      <c r="O10" s="50" t="s">
        <v>82</v>
      </c>
      <c r="P10" s="50" t="s">
        <v>82</v>
      </c>
      <c r="Q10" s="50" t="s">
        <v>82</v>
      </c>
      <c r="R10" s="50" t="s">
        <v>82</v>
      </c>
      <c r="S10" s="50" t="s">
        <v>82</v>
      </c>
      <c r="T10" s="50" t="s">
        <v>82</v>
      </c>
      <c r="U10" s="50" t="s">
        <v>82</v>
      </c>
      <c r="V10" s="50" t="s">
        <v>82</v>
      </c>
      <c r="W10" s="50" t="s">
        <v>82</v>
      </c>
      <c r="X10" s="50" t="s">
        <v>82</v>
      </c>
      <c r="Y10" s="50" t="s">
        <v>82</v>
      </c>
      <c r="Z10" s="50" t="s">
        <v>82</v>
      </c>
      <c r="AA10" s="50" t="s">
        <v>82</v>
      </c>
      <c r="AB10" s="50" t="s">
        <v>82</v>
      </c>
      <c r="AC10" s="50" t="s">
        <v>82</v>
      </c>
      <c r="AD10" s="50" t="s">
        <v>82</v>
      </c>
      <c r="AE10" s="50" t="s">
        <v>82</v>
      </c>
      <c r="AF10" s="50" t="s">
        <v>82</v>
      </c>
      <c r="AG10" s="51"/>
    </row>
    <row r="11" spans="1:33">
      <c r="A11" s="2"/>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5"/>
      <c r="AF11" s="55"/>
      <c r="AG11" s="6"/>
    </row>
    <row r="12" spans="1:33">
      <c r="A12" s="56" t="s">
        <v>83</v>
      </c>
      <c r="B12" s="57"/>
      <c r="C12" s="57"/>
      <c r="D12" s="57"/>
      <c r="E12" s="57"/>
      <c r="F12" s="57"/>
      <c r="G12" s="57"/>
      <c r="H12" s="57"/>
      <c r="I12" s="57"/>
      <c r="J12" s="57"/>
      <c r="K12" s="57"/>
      <c r="L12" s="57"/>
      <c r="M12" s="57"/>
      <c r="N12" s="57"/>
      <c r="O12" s="57"/>
      <c r="P12" s="57"/>
      <c r="Q12" s="57"/>
      <c r="R12" s="57"/>
      <c r="S12" s="57"/>
      <c r="T12" s="57"/>
      <c r="U12" s="57"/>
      <c r="V12" s="57"/>
      <c r="W12" s="57"/>
      <c r="X12" s="57"/>
      <c r="Y12" s="57"/>
      <c r="Z12" s="57"/>
      <c r="AA12" s="57"/>
      <c r="AB12" s="57"/>
      <c r="AC12" s="57"/>
      <c r="AD12" s="57"/>
      <c r="AE12" s="58"/>
      <c r="AF12" s="58"/>
      <c r="AG12" s="6"/>
    </row>
    <row r="13" spans="1:33">
      <c r="A13" s="59" t="s">
        <v>84</v>
      </c>
      <c r="B13" s="57"/>
      <c r="C13" s="57"/>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row>
    <row r="14" spans="1:33">
      <c r="A14" s="60" t="s">
        <v>85</v>
      </c>
      <c r="B14" s="57"/>
      <c r="C14" s="57"/>
      <c r="D14" s="57"/>
      <c r="E14" s="57"/>
      <c r="F14" s="57"/>
      <c r="G14" s="57"/>
      <c r="H14" s="57"/>
      <c r="I14" s="57"/>
      <c r="J14" s="57"/>
      <c r="K14" s="57"/>
      <c r="L14" s="57"/>
      <c r="M14" s="57"/>
      <c r="N14" s="57"/>
      <c r="O14" s="57"/>
      <c r="P14" s="57"/>
      <c r="Q14" s="57"/>
      <c r="R14" s="57"/>
      <c r="S14" s="57"/>
      <c r="T14" s="57"/>
      <c r="U14" s="57"/>
      <c r="V14" s="57"/>
      <c r="W14" s="57"/>
      <c r="X14" s="57"/>
      <c r="Y14" s="57"/>
      <c r="Z14" s="57"/>
      <c r="AA14" s="57"/>
      <c r="AB14" s="57"/>
      <c r="AC14" s="57"/>
      <c r="AD14" s="57"/>
      <c r="AE14" s="57"/>
      <c r="AF14" s="57"/>
      <c r="AG14" s="57"/>
    </row>
    <row r="15" spans="1:33">
      <c r="A15" s="61" t="s">
        <v>86</v>
      </c>
      <c r="B15" s="57"/>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row>
    <row r="16" spans="1:33">
      <c r="A16" s="62" t="s">
        <v>87</v>
      </c>
      <c r="B16" s="57"/>
      <c r="C16" s="57"/>
      <c r="D16" s="57"/>
      <c r="E16" s="57"/>
      <c r="F16" s="57"/>
      <c r="G16" s="57"/>
      <c r="H16" s="57"/>
      <c r="I16" s="57"/>
      <c r="J16" s="57"/>
      <c r="K16" s="57"/>
      <c r="L16" s="57"/>
      <c r="M16" s="57"/>
      <c r="N16" s="57"/>
      <c r="O16" s="57"/>
      <c r="P16" s="57"/>
      <c r="Q16" s="57"/>
      <c r="R16" s="57"/>
      <c r="S16" s="57"/>
      <c r="T16" s="57"/>
      <c r="U16" s="57"/>
      <c r="V16" s="57"/>
      <c r="W16" s="57"/>
      <c r="X16" s="57"/>
      <c r="Y16" s="57"/>
      <c r="Z16" s="57"/>
      <c r="AA16" s="57"/>
      <c r="AB16" s="57"/>
      <c r="AC16" s="57"/>
      <c r="AD16" s="57"/>
      <c r="AE16" s="57"/>
      <c r="AF16" s="57"/>
      <c r="AG16" s="57"/>
    </row>
    <row r="17" spans="1:33">
      <c r="A17" s="63" t="s">
        <v>88</v>
      </c>
      <c r="B17" s="57"/>
      <c r="C17" s="57"/>
      <c r="D17" s="57"/>
      <c r="E17" s="57"/>
      <c r="F17" s="57"/>
      <c r="G17" s="57"/>
      <c r="H17" s="57"/>
      <c r="I17" s="57"/>
      <c r="J17" s="57"/>
      <c r="K17" s="57"/>
      <c r="L17" s="57"/>
      <c r="M17" s="57"/>
      <c r="N17" s="57"/>
      <c r="O17" s="57"/>
      <c r="P17" s="57"/>
      <c r="Q17" s="57"/>
      <c r="R17" s="57"/>
      <c r="S17" s="57"/>
      <c r="T17" s="57"/>
      <c r="U17" s="57"/>
      <c r="V17" s="57"/>
      <c r="W17" s="57"/>
      <c r="X17" s="57"/>
      <c r="Y17" s="57"/>
      <c r="Z17" s="57"/>
      <c r="AA17" s="57"/>
      <c r="AB17" s="57"/>
      <c r="AC17" s="57"/>
      <c r="AD17" s="57"/>
      <c r="AE17" s="57"/>
      <c r="AF17" s="57"/>
      <c r="AG17" s="57"/>
    </row>
    <row r="18" spans="1:33">
      <c r="A18" s="63" t="s">
        <v>89</v>
      </c>
      <c r="B18" s="57"/>
      <c r="C18" s="57"/>
      <c r="D18" s="57"/>
      <c r="E18" s="57"/>
      <c r="F18" s="57"/>
      <c r="G18" s="57"/>
      <c r="H18" s="57"/>
      <c r="I18" s="57"/>
      <c r="J18" s="57"/>
      <c r="K18" s="57"/>
      <c r="L18" s="57"/>
      <c r="M18" s="57"/>
      <c r="N18" s="57"/>
      <c r="O18" s="57"/>
      <c r="P18" s="57"/>
      <c r="Q18" s="57"/>
      <c r="R18" s="57"/>
      <c r="S18" s="57"/>
      <c r="T18" s="57"/>
      <c r="U18" s="57"/>
      <c r="V18" s="57"/>
      <c r="W18" s="57"/>
      <c r="X18" s="57"/>
      <c r="Y18" s="57"/>
      <c r="Z18" s="57"/>
      <c r="AA18" s="57"/>
      <c r="AB18" s="57"/>
      <c r="AC18" s="57"/>
      <c r="AD18" s="57"/>
      <c r="AE18" s="57"/>
      <c r="AF18" s="57"/>
      <c r="AG18" s="57"/>
    </row>
    <row r="19" spans="1:33">
      <c r="A19" s="63" t="s">
        <v>90</v>
      </c>
      <c r="B19" s="57"/>
      <c r="C19" s="57"/>
      <c r="D19" s="57"/>
      <c r="E19" s="57"/>
      <c r="F19" s="57"/>
      <c r="G19" s="57"/>
      <c r="H19" s="57"/>
      <c r="I19" s="57"/>
      <c r="J19" s="57"/>
      <c r="K19" s="57"/>
      <c r="L19" s="57"/>
      <c r="M19" s="57"/>
      <c r="N19" s="57"/>
      <c r="O19" s="57"/>
      <c r="P19" s="57"/>
      <c r="Q19" s="57"/>
      <c r="R19" s="57"/>
      <c r="S19" s="57"/>
      <c r="T19" s="57"/>
      <c r="U19" s="57"/>
      <c r="V19" s="57"/>
      <c r="W19" s="57"/>
      <c r="X19" s="57"/>
      <c r="Y19" s="57"/>
      <c r="Z19" s="57"/>
      <c r="AA19" s="57"/>
      <c r="AB19" s="57"/>
      <c r="AC19" s="57"/>
      <c r="AD19" s="57"/>
      <c r="AE19" s="57"/>
      <c r="AF19" s="57"/>
      <c r="AG19" s="57"/>
    </row>
    <row r="20" spans="1:33">
      <c r="A20" s="63" t="s">
        <v>11</v>
      </c>
      <c r="B20" s="57"/>
      <c r="C20" s="57"/>
      <c r="D20" s="57"/>
      <c r="E20" s="57"/>
      <c r="F20" s="57"/>
      <c r="G20" s="57"/>
      <c r="H20" s="57"/>
      <c r="I20" s="57"/>
      <c r="J20" s="57"/>
      <c r="K20" s="57"/>
      <c r="L20" s="57"/>
      <c r="M20" s="57"/>
      <c r="N20" s="57"/>
      <c r="O20" s="57"/>
      <c r="P20" s="57"/>
      <c r="Q20" s="57"/>
      <c r="R20" s="57"/>
      <c r="S20" s="57"/>
      <c r="T20" s="57"/>
      <c r="U20" s="57"/>
      <c r="V20" s="57"/>
      <c r="W20" s="57"/>
      <c r="X20" s="57"/>
      <c r="Y20" s="57"/>
      <c r="Z20" s="57"/>
      <c r="AA20" s="57"/>
      <c r="AB20" s="57"/>
      <c r="AC20" s="57"/>
      <c r="AD20" s="57"/>
      <c r="AE20" s="57"/>
      <c r="AF20" s="57"/>
      <c r="AG20" s="57"/>
    </row>
    <row r="21" spans="1:33">
      <c r="A21" s="63" t="s">
        <v>91</v>
      </c>
      <c r="B21" s="57"/>
      <c r="C21" s="57"/>
      <c r="D21" s="57"/>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row>
    <row r="22" spans="1:33">
      <c r="A22" s="63" t="s">
        <v>15</v>
      </c>
      <c r="B22" s="57"/>
      <c r="C22" s="57"/>
      <c r="D22" s="57"/>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row>
    <row r="23" spans="1:33">
      <c r="A23" s="63" t="s">
        <v>24</v>
      </c>
      <c r="B23" s="57"/>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row>
    <row r="24" spans="1:33">
      <c r="A24" s="63" t="s">
        <v>23</v>
      </c>
      <c r="B24" s="57"/>
      <c r="C24" s="57"/>
      <c r="D24" s="57"/>
      <c r="E24" s="57"/>
      <c r="F24" s="57"/>
      <c r="G24" s="57"/>
      <c r="H24" s="57"/>
      <c r="I24" s="57"/>
      <c r="J24" s="57"/>
      <c r="K24" s="57"/>
      <c r="L24" s="57"/>
      <c r="M24" s="57"/>
      <c r="N24" s="57"/>
      <c r="O24" s="57"/>
      <c r="P24" s="57"/>
      <c r="Q24" s="57"/>
      <c r="R24" s="57"/>
      <c r="S24" s="57"/>
      <c r="T24" s="57"/>
      <c r="U24" s="57"/>
      <c r="V24" s="57"/>
      <c r="W24" s="57"/>
      <c r="X24" s="57"/>
      <c r="Y24" s="57"/>
      <c r="Z24" s="57"/>
      <c r="AA24" s="57"/>
      <c r="AB24" s="57"/>
      <c r="AC24" s="57"/>
      <c r="AD24" s="57"/>
      <c r="AE24" s="57"/>
      <c r="AF24" s="57"/>
      <c r="AG24" s="57"/>
    </row>
    <row r="25" spans="1:33">
      <c r="A25" s="63" t="s">
        <v>25</v>
      </c>
      <c r="B25" s="57"/>
      <c r="C25" s="57"/>
      <c r="D25" s="57"/>
      <c r="E25" s="57"/>
      <c r="F25" s="57"/>
      <c r="G25" s="57"/>
      <c r="H25" s="57"/>
      <c r="I25" s="57"/>
      <c r="J25" s="57"/>
      <c r="K25" s="57"/>
      <c r="L25" s="57"/>
      <c r="M25" s="57"/>
      <c r="N25" s="57"/>
      <c r="O25" s="57"/>
      <c r="P25" s="57"/>
      <c r="Q25" s="57"/>
      <c r="R25" s="57"/>
      <c r="S25" s="57"/>
      <c r="T25" s="57"/>
      <c r="U25" s="57"/>
      <c r="V25" s="57"/>
      <c r="W25" s="57"/>
      <c r="X25" s="57"/>
      <c r="Y25" s="57"/>
      <c r="Z25" s="57"/>
      <c r="AA25" s="57"/>
      <c r="AB25" s="57"/>
      <c r="AC25" s="57"/>
      <c r="AD25" s="57"/>
      <c r="AE25" s="57"/>
      <c r="AF25" s="57"/>
      <c r="AG25" s="57"/>
    </row>
    <row r="26" spans="1:33">
      <c r="A26" s="63" t="s">
        <v>26</v>
      </c>
      <c r="B26" s="57"/>
      <c r="C26" s="57"/>
      <c r="D26" s="57"/>
      <c r="E26" s="57"/>
      <c r="F26" s="57"/>
      <c r="G26" s="57"/>
      <c r="H26" s="57"/>
      <c r="I26" s="57"/>
      <c r="J26" s="57"/>
      <c r="K26" s="57"/>
      <c r="L26" s="57"/>
      <c r="M26" s="57"/>
      <c r="N26" s="57"/>
      <c r="O26" s="57"/>
      <c r="P26" s="57"/>
      <c r="Q26" s="57"/>
      <c r="R26" s="57"/>
      <c r="S26" s="57"/>
      <c r="T26" s="57"/>
      <c r="U26" s="57"/>
      <c r="V26" s="57"/>
      <c r="W26" s="57"/>
      <c r="X26" s="57"/>
      <c r="Y26" s="57"/>
      <c r="Z26" s="57"/>
      <c r="AA26" s="57"/>
      <c r="AB26" s="57"/>
      <c r="AC26" s="57"/>
      <c r="AD26" s="57"/>
      <c r="AE26" s="57"/>
      <c r="AF26" s="57"/>
      <c r="AG26" s="57"/>
    </row>
    <row r="27" spans="1:33">
      <c r="A27" s="64" t="s">
        <v>92</v>
      </c>
      <c r="B27" s="65" t="s">
        <v>93</v>
      </c>
      <c r="C27" s="57"/>
      <c r="D27" s="57"/>
      <c r="E27" s="57"/>
      <c r="F27" s="57"/>
      <c r="G27" s="57"/>
      <c r="H27" s="57"/>
      <c r="I27" s="57"/>
      <c r="J27" s="57"/>
      <c r="K27" s="57"/>
      <c r="L27" s="57"/>
      <c r="M27" s="57"/>
      <c r="N27" s="57"/>
      <c r="O27" s="57"/>
      <c r="P27" s="57"/>
      <c r="Q27" s="57"/>
      <c r="R27" s="57"/>
      <c r="S27" s="57"/>
      <c r="T27" s="57"/>
      <c r="U27" s="57"/>
      <c r="V27" s="57"/>
      <c r="W27" s="57"/>
      <c r="X27" s="57"/>
      <c r="Y27" s="57"/>
      <c r="Z27" s="57"/>
      <c r="AA27" s="57"/>
      <c r="AB27" s="57"/>
      <c r="AC27" s="57"/>
      <c r="AD27" s="57"/>
      <c r="AE27" s="57"/>
      <c r="AF27" s="57"/>
      <c r="AG27" s="57"/>
    </row>
    <row r="28" spans="1:33" ht="13.2">
      <c r="A28" s="66" t="s">
        <v>94</v>
      </c>
      <c r="B28" s="57"/>
      <c r="C28" s="57"/>
      <c r="D28" s="57"/>
      <c r="E28" s="57"/>
      <c r="F28" s="57"/>
      <c r="G28" s="57"/>
      <c r="H28" s="57"/>
      <c r="I28" s="57"/>
      <c r="J28" s="57"/>
      <c r="K28" s="57"/>
      <c r="L28" s="57"/>
      <c r="M28" s="57"/>
      <c r="N28" s="57"/>
      <c r="O28" s="57"/>
      <c r="P28" s="57"/>
      <c r="Q28" s="57"/>
      <c r="R28" s="57"/>
      <c r="S28" s="57"/>
      <c r="T28" s="57"/>
      <c r="U28" s="57"/>
      <c r="V28" s="57"/>
      <c r="W28" s="57"/>
      <c r="X28" s="57"/>
      <c r="Y28" s="57"/>
      <c r="Z28" s="57"/>
      <c r="AA28" s="57"/>
      <c r="AB28" s="57"/>
      <c r="AC28" s="57"/>
      <c r="AD28" s="57"/>
      <c r="AE28" s="57"/>
      <c r="AF28" s="57"/>
      <c r="AG28" s="57"/>
    </row>
    <row r="29" spans="1:33" ht="13.2">
      <c r="A29" s="67" t="s">
        <v>95</v>
      </c>
      <c r="B29" s="57"/>
      <c r="C29" s="57"/>
      <c r="D29" s="57"/>
      <c r="E29" s="57"/>
      <c r="F29" s="57"/>
      <c r="G29" s="57"/>
      <c r="H29" s="57"/>
      <c r="I29" s="57"/>
      <c r="J29" s="57"/>
      <c r="K29" s="57"/>
      <c r="L29" s="57"/>
      <c r="M29" s="57"/>
      <c r="N29" s="57"/>
      <c r="O29" s="57"/>
      <c r="P29" s="57"/>
      <c r="Q29" s="57"/>
      <c r="R29" s="57"/>
      <c r="S29" s="57"/>
      <c r="T29" s="57"/>
      <c r="U29" s="57"/>
      <c r="V29" s="57"/>
      <c r="W29" s="57"/>
      <c r="X29" s="57"/>
      <c r="Y29" s="57"/>
      <c r="Z29" s="57"/>
      <c r="AA29" s="57"/>
      <c r="AB29" s="57"/>
      <c r="AC29" s="57"/>
      <c r="AD29" s="57"/>
      <c r="AE29" s="57"/>
      <c r="AF29" s="57"/>
      <c r="AG29" s="57"/>
    </row>
    <row r="30" spans="1:33" ht="13.2">
      <c r="A30" s="67" t="s">
        <v>96</v>
      </c>
      <c r="B30" s="57"/>
      <c r="C30" s="57"/>
      <c r="D30" s="57"/>
      <c r="E30" s="57"/>
      <c r="F30" s="57"/>
      <c r="G30" s="57"/>
      <c r="H30" s="57"/>
      <c r="I30" s="57"/>
      <c r="J30" s="57"/>
      <c r="K30" s="57"/>
      <c r="L30" s="57"/>
      <c r="M30" s="57"/>
      <c r="N30" s="57"/>
      <c r="O30" s="57"/>
      <c r="P30" s="57"/>
      <c r="Q30" s="57"/>
      <c r="R30" s="57"/>
      <c r="S30" s="57"/>
      <c r="T30" s="57"/>
      <c r="U30" s="57"/>
      <c r="V30" s="57"/>
      <c r="W30" s="57"/>
      <c r="X30" s="57"/>
      <c r="Y30" s="57"/>
      <c r="Z30" s="57"/>
      <c r="AA30" s="57"/>
      <c r="AB30" s="57"/>
      <c r="AC30" s="57"/>
      <c r="AD30" s="57"/>
      <c r="AE30" s="57"/>
      <c r="AF30" s="57"/>
      <c r="AG30" s="57"/>
    </row>
    <row r="31" spans="1:33" ht="13.2">
      <c r="A31" s="67" t="s">
        <v>9</v>
      </c>
      <c r="B31" s="57"/>
      <c r="C31" s="57"/>
      <c r="D31" s="57"/>
      <c r="E31" s="57"/>
      <c r="F31" s="57"/>
      <c r="G31" s="57"/>
      <c r="H31" s="57"/>
      <c r="I31" s="57"/>
      <c r="J31" s="57"/>
      <c r="K31" s="57"/>
      <c r="L31" s="57"/>
      <c r="M31" s="57"/>
      <c r="N31" s="57"/>
      <c r="O31" s="57"/>
      <c r="P31" s="57"/>
      <c r="Q31" s="57"/>
      <c r="R31" s="57"/>
      <c r="S31" s="57"/>
      <c r="T31" s="57"/>
      <c r="U31" s="57"/>
      <c r="V31" s="57"/>
      <c r="W31" s="57"/>
      <c r="X31" s="57"/>
      <c r="Y31" s="57"/>
      <c r="Z31" s="57"/>
      <c r="AA31" s="57"/>
      <c r="AB31" s="57"/>
      <c r="AC31" s="57"/>
      <c r="AD31" s="57"/>
      <c r="AE31" s="57"/>
      <c r="AF31" s="57"/>
      <c r="AG31" s="57"/>
    </row>
    <row r="32" spans="1:33" ht="13.2">
      <c r="A32" s="67" t="s">
        <v>19</v>
      </c>
      <c r="B32" s="57"/>
      <c r="C32" s="57"/>
      <c r="D32" s="57"/>
      <c r="E32" s="57"/>
      <c r="F32" s="57"/>
      <c r="G32" s="57"/>
      <c r="H32" s="57"/>
      <c r="I32" s="57"/>
      <c r="J32" s="57"/>
      <c r="K32" s="57"/>
      <c r="L32" s="57"/>
      <c r="M32" s="57"/>
      <c r="N32" s="57"/>
      <c r="O32" s="57"/>
      <c r="P32" s="57"/>
      <c r="Q32" s="57"/>
      <c r="R32" s="57"/>
      <c r="S32" s="57"/>
      <c r="T32" s="57"/>
      <c r="U32" s="57"/>
      <c r="V32" s="57"/>
      <c r="W32" s="57"/>
      <c r="X32" s="57"/>
      <c r="Y32" s="57"/>
      <c r="Z32" s="57"/>
      <c r="AA32" s="57"/>
      <c r="AB32" s="57"/>
      <c r="AC32" s="57"/>
      <c r="AD32" s="57"/>
      <c r="AE32" s="57"/>
      <c r="AF32" s="57"/>
      <c r="AG32" s="57"/>
    </row>
    <row r="33" spans="1:33" ht="13.2">
      <c r="A33" s="68" t="s">
        <v>97</v>
      </c>
      <c r="B33" s="57"/>
      <c r="C33" s="57"/>
      <c r="D33" s="57"/>
      <c r="E33" s="57"/>
      <c r="F33" s="57"/>
      <c r="G33" s="57"/>
      <c r="H33" s="57"/>
      <c r="I33" s="57"/>
      <c r="J33" s="57"/>
      <c r="K33" s="57"/>
      <c r="L33" s="57"/>
      <c r="M33" s="57"/>
      <c r="N33" s="57"/>
      <c r="O33" s="57"/>
      <c r="P33" s="57"/>
      <c r="Q33" s="57"/>
      <c r="R33" s="57"/>
      <c r="S33" s="57"/>
      <c r="T33" s="57"/>
      <c r="U33" s="57"/>
      <c r="V33" s="57"/>
      <c r="W33" s="57"/>
      <c r="X33" s="57"/>
      <c r="Y33" s="57"/>
      <c r="Z33" s="57"/>
      <c r="AA33" s="57"/>
      <c r="AB33" s="57"/>
      <c r="AC33" s="57"/>
      <c r="AD33" s="57"/>
      <c r="AE33" s="57"/>
      <c r="AF33" s="57"/>
      <c r="AG33" s="57"/>
    </row>
    <row r="34" spans="1:33" ht="13.2">
      <c r="A34" s="69" t="s">
        <v>98</v>
      </c>
      <c r="B34" s="57"/>
      <c r="C34" s="57"/>
      <c r="D34" s="57"/>
      <c r="E34" s="57"/>
      <c r="F34" s="57"/>
      <c r="G34" s="57"/>
      <c r="H34" s="57"/>
      <c r="I34" s="57"/>
      <c r="J34" s="57"/>
      <c r="K34" s="57"/>
      <c r="L34" s="57"/>
      <c r="M34" s="57"/>
      <c r="N34" s="57"/>
      <c r="O34" s="57"/>
      <c r="P34" s="57"/>
      <c r="Q34" s="57"/>
      <c r="R34" s="57"/>
      <c r="S34" s="57"/>
      <c r="T34" s="57"/>
      <c r="U34" s="57"/>
      <c r="V34" s="57"/>
      <c r="W34" s="57"/>
      <c r="X34" s="57"/>
      <c r="Y34" s="57"/>
      <c r="Z34" s="57"/>
      <c r="AA34" s="57"/>
      <c r="AB34" s="57"/>
      <c r="AC34" s="57"/>
      <c r="AD34" s="57"/>
      <c r="AE34" s="57"/>
      <c r="AF34" s="57"/>
      <c r="AG34" s="57"/>
    </row>
    <row r="35" spans="1:33" ht="13.2">
      <c r="A35" s="70" t="s">
        <v>99</v>
      </c>
      <c r="B35" s="57"/>
      <c r="C35" s="57"/>
      <c r="D35" s="57"/>
      <c r="E35" s="57"/>
      <c r="F35" s="57"/>
      <c r="G35" s="57"/>
      <c r="H35" s="57"/>
      <c r="I35" s="57"/>
      <c r="J35" s="57"/>
      <c r="K35" s="57"/>
      <c r="L35" s="57"/>
      <c r="M35" s="57"/>
      <c r="N35" s="57"/>
      <c r="O35" s="57"/>
      <c r="P35" s="57"/>
      <c r="Q35" s="57"/>
      <c r="R35" s="57"/>
      <c r="S35" s="57"/>
      <c r="T35" s="57"/>
      <c r="U35" s="57"/>
      <c r="V35" s="57"/>
      <c r="W35" s="57"/>
      <c r="X35" s="57"/>
      <c r="Y35" s="57"/>
      <c r="Z35" s="57"/>
      <c r="AA35" s="57"/>
      <c r="AB35" s="57"/>
      <c r="AC35" s="57"/>
      <c r="AD35" s="57"/>
      <c r="AE35" s="57"/>
      <c r="AF35" s="57"/>
      <c r="AG35" s="57"/>
    </row>
    <row r="36" spans="1:33" ht="13.2">
      <c r="A36" s="71" t="s">
        <v>100</v>
      </c>
      <c r="B36" s="57"/>
      <c r="C36" s="57"/>
      <c r="D36" s="57"/>
      <c r="E36" s="57"/>
      <c r="F36" s="57"/>
      <c r="G36" s="57"/>
      <c r="H36" s="57"/>
      <c r="I36" s="57"/>
      <c r="J36" s="57"/>
      <c r="K36" s="57"/>
      <c r="L36" s="57"/>
      <c r="M36" s="57"/>
      <c r="N36" s="57"/>
      <c r="O36" s="57"/>
      <c r="P36" s="57"/>
      <c r="Q36" s="57"/>
      <c r="R36" s="57"/>
      <c r="S36" s="57"/>
      <c r="T36" s="57"/>
      <c r="U36" s="57"/>
      <c r="V36" s="57"/>
      <c r="W36" s="57"/>
      <c r="X36" s="57"/>
      <c r="Y36" s="57"/>
      <c r="Z36" s="57"/>
      <c r="AA36" s="57"/>
      <c r="AB36" s="57"/>
      <c r="AC36" s="57"/>
      <c r="AD36" s="57"/>
      <c r="AE36" s="57"/>
      <c r="AF36" s="57"/>
      <c r="AG36" s="57"/>
    </row>
    <row r="37" spans="1:33" ht="13.2">
      <c r="A37" s="71" t="s">
        <v>101</v>
      </c>
      <c r="B37" s="57"/>
      <c r="C37" s="57"/>
      <c r="D37" s="57"/>
      <c r="E37" s="57"/>
      <c r="F37" s="57"/>
      <c r="G37" s="57"/>
      <c r="H37" s="57"/>
      <c r="I37" s="57"/>
      <c r="J37" s="57"/>
      <c r="K37" s="57"/>
      <c r="L37" s="57"/>
      <c r="M37" s="57"/>
      <c r="N37" s="57"/>
      <c r="O37" s="57"/>
      <c r="P37" s="57"/>
      <c r="Q37" s="57"/>
      <c r="R37" s="57"/>
      <c r="S37" s="57"/>
      <c r="T37" s="57"/>
      <c r="U37" s="57"/>
      <c r="V37" s="57"/>
      <c r="W37" s="57"/>
      <c r="X37" s="57"/>
      <c r="Y37" s="57"/>
      <c r="Z37" s="57"/>
      <c r="AA37" s="57"/>
      <c r="AB37" s="57"/>
      <c r="AC37" s="57"/>
      <c r="AD37" s="57"/>
      <c r="AE37" s="57"/>
      <c r="AF37" s="57"/>
      <c r="AG37" s="57"/>
    </row>
    <row r="38" spans="1:33" ht="13.2">
      <c r="A38" s="71" t="s">
        <v>102</v>
      </c>
      <c r="B38" s="57"/>
      <c r="C38" s="57"/>
      <c r="D38" s="57"/>
      <c r="E38" s="57"/>
      <c r="F38" s="57"/>
      <c r="G38" s="57"/>
      <c r="H38" s="57"/>
      <c r="I38" s="57"/>
      <c r="J38" s="57"/>
      <c r="K38" s="57"/>
      <c r="L38" s="57"/>
      <c r="M38" s="57"/>
      <c r="N38" s="57"/>
      <c r="O38" s="57"/>
      <c r="P38" s="57"/>
      <c r="Q38" s="57"/>
      <c r="R38" s="57"/>
      <c r="S38" s="57"/>
      <c r="T38" s="57"/>
      <c r="U38" s="57"/>
      <c r="V38" s="57"/>
      <c r="W38" s="57"/>
      <c r="X38" s="57"/>
      <c r="Y38" s="57"/>
      <c r="Z38" s="57"/>
      <c r="AA38" s="57"/>
      <c r="AB38" s="57"/>
      <c r="AC38" s="57"/>
      <c r="AD38" s="57"/>
      <c r="AE38" s="57"/>
      <c r="AF38" s="57"/>
      <c r="AG38" s="57"/>
    </row>
    <row r="39" spans="1:33" ht="13.2">
      <c r="A39" s="72" t="s">
        <v>16</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row>
    <row r="40" spans="1:33" ht="13.2">
      <c r="A40" s="71" t="s">
        <v>103</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row>
    <row r="41" spans="1:33" ht="13.2">
      <c r="A41" s="71" t="s">
        <v>17</v>
      </c>
      <c r="B41" s="57"/>
      <c r="C41" s="57"/>
      <c r="D41" s="57"/>
      <c r="E41" s="57"/>
      <c r="F41" s="57"/>
      <c r="G41" s="57"/>
      <c r="H41" s="57"/>
      <c r="I41" s="57"/>
      <c r="J41" s="57"/>
      <c r="K41" s="57"/>
      <c r="L41" s="57"/>
      <c r="M41" s="57"/>
      <c r="N41" s="57"/>
      <c r="O41" s="57"/>
      <c r="P41" s="57"/>
      <c r="Q41" s="57"/>
      <c r="R41" s="57"/>
      <c r="S41" s="57"/>
      <c r="T41" s="57"/>
      <c r="U41" s="57"/>
      <c r="V41" s="57"/>
      <c r="W41" s="57"/>
      <c r="X41" s="57"/>
      <c r="Y41" s="57"/>
      <c r="Z41" s="57"/>
      <c r="AA41" s="57"/>
      <c r="AB41" s="57"/>
      <c r="AC41" s="57"/>
      <c r="AD41" s="57"/>
      <c r="AE41" s="57"/>
      <c r="AF41" s="57"/>
      <c r="AG41" s="57"/>
    </row>
    <row r="42" spans="1:33" ht="13.2">
      <c r="A42" s="71" t="s">
        <v>104</v>
      </c>
      <c r="B42" s="57"/>
      <c r="C42" s="57"/>
      <c r="D42" s="57"/>
      <c r="E42" s="57"/>
      <c r="F42" s="57"/>
      <c r="G42" s="57"/>
      <c r="H42" s="57"/>
      <c r="I42" s="57"/>
      <c r="J42" s="57"/>
      <c r="K42" s="57"/>
      <c r="L42" s="57"/>
      <c r="M42" s="57"/>
      <c r="N42" s="57"/>
      <c r="O42" s="57"/>
      <c r="P42" s="57"/>
      <c r="Q42" s="57"/>
      <c r="R42" s="57"/>
      <c r="S42" s="57"/>
      <c r="T42" s="57"/>
      <c r="U42" s="57"/>
      <c r="V42" s="57"/>
      <c r="W42" s="57"/>
      <c r="X42" s="57"/>
      <c r="Y42" s="57"/>
      <c r="Z42" s="57"/>
      <c r="AA42" s="57"/>
      <c r="AB42" s="57"/>
      <c r="AC42" s="57"/>
      <c r="AD42" s="57"/>
      <c r="AE42" s="57"/>
      <c r="AF42" s="57"/>
      <c r="AG42" s="57"/>
    </row>
    <row r="43" spans="1:33" ht="13.2">
      <c r="A43" s="71" t="s">
        <v>20</v>
      </c>
      <c r="B43" s="57"/>
      <c r="C43" s="57"/>
      <c r="D43" s="57"/>
      <c r="E43" s="57"/>
      <c r="F43" s="57"/>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c r="AG43" s="57"/>
    </row>
    <row r="44" spans="1:33" ht="13.2">
      <c r="A44" s="71" t="s">
        <v>105</v>
      </c>
      <c r="B44" s="57"/>
      <c r="C44" s="57"/>
      <c r="D44" s="57"/>
      <c r="E44" s="57"/>
      <c r="F44" s="57"/>
      <c r="G44" s="57"/>
      <c r="H44" s="57"/>
      <c r="I44" s="57"/>
      <c r="J44" s="57"/>
      <c r="K44" s="57"/>
      <c r="L44" s="57"/>
      <c r="M44" s="57"/>
      <c r="N44" s="57"/>
      <c r="O44" s="57"/>
      <c r="P44" s="57"/>
      <c r="Q44" s="57"/>
      <c r="R44" s="57"/>
      <c r="S44" s="57"/>
      <c r="T44" s="57"/>
      <c r="U44" s="57"/>
      <c r="V44" s="57"/>
      <c r="W44" s="57"/>
      <c r="X44" s="57"/>
      <c r="Y44" s="57"/>
      <c r="Z44" s="57"/>
      <c r="AA44" s="57"/>
      <c r="AB44" s="57"/>
      <c r="AC44" s="57"/>
      <c r="AD44" s="57"/>
      <c r="AE44" s="57"/>
      <c r="AF44" s="57"/>
      <c r="AG44" s="57"/>
    </row>
    <row r="45" spans="1:33" ht="13.2">
      <c r="A45" s="73" t="s">
        <v>106</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row>
    <row r="46" spans="1:33" ht="13.2">
      <c r="A46" s="73" t="s">
        <v>107</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row>
    <row r="47" spans="1:33" ht="13.2">
      <c r="A47" s="73" t="s">
        <v>108</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row>
    <row r="48" spans="1:33" ht="13.2">
      <c r="A48" s="73" t="s">
        <v>109</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row>
    <row r="49" spans="1:33" ht="13.2">
      <c r="A49" s="73" t="s">
        <v>27</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row>
    <row r="50" spans="1:33" ht="13.2">
      <c r="A50" s="73" t="s">
        <v>110</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row>
    <row r="51" spans="1:33" ht="13.2">
      <c r="A51" s="74" t="s">
        <v>111</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row>
    <row r="52" spans="1:33" ht="13.2">
      <c r="A52" s="26" t="s">
        <v>112</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row>
    <row r="53" spans="1:33" ht="13.2">
      <c r="A53" s="63">
        <v>7700</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row>
    <row r="54" spans="1:33" ht="13.2">
      <c r="A54" s="75">
        <v>7702</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row>
    <row r="55" spans="1:33" ht="13.2">
      <c r="A55" s="75">
        <v>7706</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row>
    <row r="56" spans="1:33" ht="13.2">
      <c r="A56" s="75">
        <v>7707</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row>
    <row r="57" spans="1:33" ht="13.2">
      <c r="A57" s="75">
        <v>7708</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row>
    <row r="58" spans="1:33" ht="13.2">
      <c r="A58" s="75">
        <v>7709</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row>
    <row r="59" spans="1:33" ht="13.2">
      <c r="A59" s="76">
        <v>7710</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row>
    <row r="60" spans="1:33" ht="13.2">
      <c r="A60" s="76">
        <v>7711</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row>
    <row r="61" spans="1:33" ht="13.2">
      <c r="A61" s="75">
        <v>7712</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row>
    <row r="62" spans="1:33" ht="13.2">
      <c r="A62" s="75">
        <v>7713</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row>
    <row r="63" spans="1:33" ht="13.2">
      <c r="A63" s="76">
        <v>7715</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row>
    <row r="64" spans="1:33" ht="13.2">
      <c r="A64" s="76">
        <v>7716</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row>
    <row r="65" spans="1:33" ht="13.2">
      <c r="A65" s="76">
        <v>7717</v>
      </c>
      <c r="B65" s="57"/>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row>
    <row r="66" spans="1:33" ht="13.2">
      <c r="A66" s="76">
        <v>7718</v>
      </c>
      <c r="B66" s="57"/>
      <c r="C66" s="57"/>
      <c r="D66" s="57"/>
      <c r="E66" s="57"/>
      <c r="F66" s="57"/>
      <c r="G66" s="57"/>
      <c r="H66" s="57"/>
      <c r="I66" s="57"/>
      <c r="J66" s="57"/>
      <c r="K66" s="57"/>
      <c r="L66" s="57"/>
      <c r="M66" s="57"/>
      <c r="N66" s="57"/>
      <c r="O66" s="57"/>
      <c r="P66" s="57"/>
      <c r="Q66" s="57"/>
      <c r="R66" s="57"/>
      <c r="S66" s="57"/>
      <c r="T66" s="57"/>
      <c r="U66" s="57"/>
      <c r="V66" s="57"/>
      <c r="W66" s="57"/>
      <c r="X66" s="57"/>
      <c r="Y66" s="57"/>
      <c r="Z66" s="57"/>
      <c r="AA66" s="57"/>
      <c r="AB66" s="57"/>
      <c r="AC66" s="57"/>
      <c r="AD66" s="57"/>
      <c r="AE66" s="57"/>
      <c r="AF66" s="57"/>
      <c r="AG66" s="57"/>
    </row>
    <row r="67" spans="1:33" ht="13.2">
      <c r="A67" s="60">
        <v>7719</v>
      </c>
      <c r="B67" s="57"/>
      <c r="C67" s="57"/>
      <c r="D67" s="57"/>
      <c r="E67" s="57"/>
      <c r="F67" s="57"/>
      <c r="G67" s="57"/>
      <c r="H67" s="57"/>
      <c r="I67" s="57"/>
      <c r="J67" s="57"/>
      <c r="K67" s="57"/>
      <c r="L67" s="57"/>
      <c r="M67" s="57"/>
      <c r="N67" s="57"/>
      <c r="O67" s="57"/>
      <c r="P67" s="57"/>
      <c r="Q67" s="57"/>
      <c r="R67" s="57"/>
      <c r="S67" s="57"/>
      <c r="T67" s="57"/>
      <c r="U67" s="57"/>
      <c r="V67" s="57"/>
      <c r="W67" s="57"/>
      <c r="X67" s="57"/>
      <c r="Y67" s="57"/>
      <c r="Z67" s="57"/>
      <c r="AA67" s="57"/>
      <c r="AB67" s="57"/>
      <c r="AC67" s="57"/>
      <c r="AD67" s="57"/>
      <c r="AE67" s="57"/>
      <c r="AF67" s="57"/>
      <c r="AG67" s="57"/>
    </row>
    <row r="68" spans="1:33" ht="13.2">
      <c r="A68" s="60">
        <v>7777</v>
      </c>
      <c r="B68" s="57"/>
      <c r="C68" s="57"/>
      <c r="D68" s="57"/>
      <c r="E68" s="57"/>
      <c r="F68" s="57"/>
      <c r="G68" s="57"/>
      <c r="H68" s="57"/>
      <c r="I68" s="57"/>
      <c r="J68" s="57"/>
      <c r="K68" s="57"/>
      <c r="L68" s="57"/>
      <c r="M68" s="57"/>
      <c r="N68" s="57"/>
      <c r="O68" s="57"/>
      <c r="P68" s="57"/>
      <c r="Q68" s="57"/>
      <c r="R68" s="57"/>
      <c r="S68" s="57"/>
      <c r="T68" s="57"/>
      <c r="U68" s="57"/>
      <c r="V68" s="57"/>
      <c r="W68" s="57"/>
      <c r="X68" s="57"/>
      <c r="Y68" s="57"/>
      <c r="Z68" s="57"/>
      <c r="AA68" s="57"/>
      <c r="AB68" s="57"/>
      <c r="AC68" s="57"/>
      <c r="AD68" s="57"/>
      <c r="AE68" s="57"/>
      <c r="AF68" s="57"/>
      <c r="AG68" s="57"/>
    </row>
    <row r="69" spans="1:33" ht="13.2">
      <c r="A69" s="60">
        <v>7721</v>
      </c>
      <c r="B69" s="57"/>
      <c r="C69" s="57"/>
      <c r="D69" s="57"/>
      <c r="E69" s="57"/>
      <c r="F69" s="57"/>
      <c r="G69" s="57"/>
      <c r="H69" s="57"/>
      <c r="I69" s="57"/>
      <c r="J69" s="57"/>
      <c r="K69" s="57"/>
      <c r="L69" s="57"/>
      <c r="M69" s="57"/>
      <c r="N69" s="57"/>
      <c r="O69" s="57"/>
      <c r="P69" s="57"/>
      <c r="Q69" s="57"/>
      <c r="R69" s="57"/>
      <c r="S69" s="57"/>
      <c r="T69" s="57"/>
      <c r="U69" s="57"/>
      <c r="V69" s="57"/>
      <c r="W69" s="57"/>
      <c r="X69" s="57"/>
      <c r="Y69" s="57"/>
      <c r="Z69" s="57"/>
      <c r="AA69" s="57"/>
      <c r="AB69" s="57"/>
      <c r="AC69" s="57"/>
      <c r="AD69" s="57"/>
      <c r="AE69" s="57"/>
      <c r="AF69" s="57"/>
      <c r="AG69" s="57"/>
    </row>
    <row r="70" spans="1:33" ht="13.2">
      <c r="A70" s="60">
        <v>7722</v>
      </c>
      <c r="B70" s="57"/>
      <c r="C70" s="57"/>
      <c r="D70" s="57"/>
      <c r="E70" s="57"/>
      <c r="F70" s="57"/>
      <c r="G70" s="57"/>
      <c r="H70" s="57"/>
      <c r="I70" s="57"/>
      <c r="J70" s="57"/>
      <c r="K70" s="57"/>
      <c r="L70" s="57"/>
      <c r="M70" s="57"/>
      <c r="N70" s="57"/>
      <c r="O70" s="57"/>
      <c r="P70" s="57"/>
      <c r="Q70" s="57"/>
      <c r="R70" s="57"/>
      <c r="S70" s="57"/>
      <c r="T70" s="57"/>
      <c r="U70" s="57"/>
      <c r="V70" s="57"/>
      <c r="W70" s="57"/>
      <c r="X70" s="57"/>
      <c r="Y70" s="57"/>
      <c r="Z70" s="57"/>
      <c r="AA70" s="57"/>
      <c r="AB70" s="57"/>
      <c r="AC70" s="57"/>
      <c r="AD70" s="57"/>
      <c r="AE70" s="57"/>
      <c r="AF70" s="57"/>
      <c r="AG70" s="57"/>
    </row>
    <row r="71" spans="1:33" ht="13.2">
      <c r="A71" s="77">
        <v>7723</v>
      </c>
      <c r="B71" s="57"/>
      <c r="C71" s="57"/>
      <c r="D71" s="57"/>
      <c r="E71" s="57"/>
      <c r="F71" s="57"/>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row>
    <row r="72" spans="1:33" ht="13.2">
      <c r="A72" s="60">
        <v>7725</v>
      </c>
      <c r="B72" s="57"/>
      <c r="C72" s="57"/>
      <c r="D72" s="57"/>
      <c r="E72" s="57"/>
      <c r="F72" s="57"/>
      <c r="G72" s="57"/>
      <c r="H72" s="57"/>
      <c r="I72" s="57"/>
      <c r="J72" s="57"/>
      <c r="K72" s="57"/>
      <c r="L72" s="57"/>
      <c r="M72" s="57"/>
      <c r="N72" s="57"/>
      <c r="O72" s="57"/>
      <c r="P72" s="57"/>
      <c r="Q72" s="57"/>
      <c r="R72" s="57"/>
      <c r="S72" s="57"/>
      <c r="T72" s="57"/>
      <c r="U72" s="57"/>
      <c r="V72" s="57"/>
      <c r="W72" s="57"/>
      <c r="X72" s="57"/>
      <c r="Y72" s="57"/>
      <c r="Z72" s="57"/>
      <c r="AA72" s="57"/>
      <c r="AB72" s="57"/>
      <c r="AC72" s="57"/>
      <c r="AD72" s="57"/>
      <c r="AE72" s="57"/>
      <c r="AF72" s="57"/>
      <c r="AG72" s="57"/>
    </row>
    <row r="73" spans="1:33" ht="13.2">
      <c r="A73" s="75">
        <v>7726</v>
      </c>
      <c r="B73" s="57"/>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row>
    <row r="74" spans="1:33" ht="13.2">
      <c r="A74" s="75">
        <v>7727</v>
      </c>
      <c r="B74" s="57"/>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row>
    <row r="75" spans="1:33" ht="13.2">
      <c r="A75" s="77">
        <v>7728</v>
      </c>
      <c r="B75" s="57"/>
      <c r="C75" s="57"/>
      <c r="D75" s="57"/>
      <c r="E75" s="57"/>
      <c r="F75" s="57"/>
      <c r="G75" s="57"/>
      <c r="H75" s="57"/>
      <c r="I75" s="57"/>
      <c r="J75" s="57"/>
      <c r="K75" s="57"/>
      <c r="L75" s="57"/>
      <c r="M75" s="57"/>
      <c r="N75" s="57"/>
      <c r="O75" s="57"/>
      <c r="P75" s="57"/>
      <c r="Q75" s="57"/>
      <c r="R75" s="57"/>
      <c r="S75" s="57"/>
      <c r="T75" s="57"/>
      <c r="U75" s="57"/>
      <c r="V75" s="57"/>
      <c r="W75" s="57"/>
      <c r="X75" s="57"/>
      <c r="Y75" s="57"/>
      <c r="Z75" s="57"/>
      <c r="AA75" s="57"/>
      <c r="AB75" s="57"/>
      <c r="AC75" s="57"/>
      <c r="AD75" s="57"/>
      <c r="AE75" s="57"/>
      <c r="AF75" s="57"/>
      <c r="AG75" s="57"/>
    </row>
    <row r="76" spans="1:33" ht="13.2">
      <c r="A76" s="77">
        <v>7729</v>
      </c>
      <c r="B76" s="65" t="s">
        <v>93</v>
      </c>
      <c r="C76" s="57"/>
      <c r="D76" s="57"/>
      <c r="E76" s="57"/>
      <c r="F76" s="57"/>
      <c r="G76" s="57"/>
      <c r="H76" s="57"/>
      <c r="I76" s="57"/>
      <c r="J76" s="57"/>
      <c r="K76" s="57"/>
      <c r="L76" s="57"/>
      <c r="M76" s="57"/>
      <c r="N76" s="57"/>
      <c r="O76" s="57"/>
      <c r="P76" s="57"/>
      <c r="Q76" s="57"/>
      <c r="R76" s="57"/>
      <c r="S76" s="57"/>
      <c r="T76" s="57"/>
      <c r="U76" s="57"/>
      <c r="V76" s="57"/>
      <c r="W76" s="57"/>
      <c r="X76" s="57"/>
      <c r="Y76" s="57"/>
      <c r="Z76" s="57"/>
      <c r="AA76" s="57"/>
      <c r="AB76" s="57"/>
      <c r="AC76" s="57"/>
      <c r="AD76" s="57"/>
      <c r="AE76" s="57"/>
      <c r="AF76" s="57"/>
      <c r="AG76" s="57"/>
    </row>
    <row r="77" spans="1:33" ht="13.2">
      <c r="A77" s="77">
        <v>7730</v>
      </c>
      <c r="B77" s="57"/>
      <c r="C77" s="57"/>
      <c r="D77" s="57"/>
      <c r="E77" s="57"/>
      <c r="F77" s="57"/>
      <c r="G77" s="57"/>
      <c r="H77" s="57"/>
      <c r="I77" s="57"/>
      <c r="J77" s="57"/>
      <c r="K77" s="57"/>
      <c r="L77" s="57"/>
      <c r="M77" s="57"/>
      <c r="N77" s="57"/>
      <c r="O77" s="57"/>
      <c r="P77" s="57"/>
      <c r="Q77" s="57"/>
      <c r="R77" s="57"/>
      <c r="S77" s="57"/>
      <c r="T77" s="57"/>
      <c r="U77" s="57"/>
      <c r="V77" s="57"/>
      <c r="W77" s="57"/>
      <c r="X77" s="57"/>
      <c r="Y77" s="57"/>
      <c r="Z77" s="57"/>
      <c r="AA77" s="57"/>
      <c r="AB77" s="57"/>
      <c r="AC77" s="57"/>
      <c r="AD77" s="57"/>
      <c r="AE77" s="57"/>
      <c r="AF77" s="57"/>
      <c r="AG77" s="57"/>
    </row>
    <row r="78" spans="1:33" ht="13.2">
      <c r="A78" s="78">
        <v>7732</v>
      </c>
      <c r="B78" s="57"/>
      <c r="C78" s="57"/>
      <c r="D78" s="57"/>
      <c r="E78" s="57"/>
      <c r="F78" s="57"/>
      <c r="G78" s="57"/>
      <c r="H78" s="57"/>
      <c r="I78" s="57"/>
      <c r="J78" s="57"/>
      <c r="K78" s="57"/>
      <c r="L78" s="57"/>
      <c r="M78" s="57"/>
      <c r="N78" s="57"/>
      <c r="O78" s="57"/>
      <c r="P78" s="57"/>
      <c r="Q78" s="57"/>
      <c r="R78" s="57"/>
      <c r="S78" s="57"/>
      <c r="T78" s="57"/>
      <c r="U78" s="57"/>
      <c r="V78" s="57"/>
      <c r="W78" s="57"/>
      <c r="X78" s="57"/>
      <c r="Y78" s="57"/>
      <c r="Z78" s="57"/>
      <c r="AA78" s="57"/>
      <c r="AB78" s="57"/>
      <c r="AC78" s="57"/>
      <c r="AD78" s="57"/>
      <c r="AE78" s="57"/>
      <c r="AF78" s="57"/>
      <c r="AG78" s="57"/>
    </row>
    <row r="79" spans="1:33" ht="13.2">
      <c r="A79" s="79">
        <v>7752</v>
      </c>
      <c r="B79" s="57"/>
      <c r="C79" s="57"/>
      <c r="D79" s="57"/>
      <c r="E79" s="57"/>
      <c r="F79" s="57"/>
      <c r="G79" s="57"/>
      <c r="H79" s="57"/>
      <c r="I79" s="57"/>
      <c r="J79" s="57"/>
      <c r="K79" s="57"/>
      <c r="L79" s="57"/>
      <c r="M79" s="57"/>
      <c r="N79" s="57"/>
      <c r="O79" s="57"/>
      <c r="P79" s="57"/>
      <c r="Q79" s="57"/>
      <c r="R79" s="57"/>
      <c r="S79" s="57"/>
      <c r="T79" s="57"/>
      <c r="U79" s="57"/>
      <c r="V79" s="57"/>
      <c r="W79" s="57"/>
      <c r="X79" s="57"/>
      <c r="Y79" s="57"/>
      <c r="Z79" s="57"/>
      <c r="AA79" s="57"/>
      <c r="AB79" s="57"/>
      <c r="AC79" s="57"/>
      <c r="AD79" s="57"/>
      <c r="AE79" s="57"/>
      <c r="AF79" s="57"/>
      <c r="AG79" s="57"/>
    </row>
    <row r="80" spans="1:33" ht="13.2">
      <c r="A80" s="80">
        <v>7751</v>
      </c>
      <c r="B80" s="57"/>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row>
    <row r="81" spans="1:33" ht="13.2">
      <c r="A81" s="80">
        <v>7753</v>
      </c>
      <c r="B81" s="57"/>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row>
    <row r="82" spans="1:33" ht="13.2">
      <c r="A82" s="26" t="s">
        <v>113</v>
      </c>
      <c r="B82" s="81"/>
      <c r="C82" s="81"/>
      <c r="D82" s="81"/>
      <c r="E82" s="81"/>
      <c r="F82" s="81"/>
      <c r="G82" s="81"/>
      <c r="H82" s="81"/>
      <c r="I82" s="81"/>
      <c r="J82" s="81"/>
      <c r="K82" s="81"/>
      <c r="L82" s="81"/>
      <c r="M82" s="81"/>
      <c r="N82" s="81"/>
      <c r="O82" s="81"/>
      <c r="P82" s="81"/>
      <c r="Q82" s="81"/>
      <c r="R82" s="81"/>
      <c r="S82" s="81"/>
      <c r="T82" s="81"/>
      <c r="U82" s="81"/>
      <c r="V82" s="81"/>
      <c r="W82" s="81"/>
      <c r="X82" s="81"/>
      <c r="Y82" s="82"/>
      <c r="Z82" s="82"/>
      <c r="AA82" s="82"/>
      <c r="AB82" s="82"/>
      <c r="AC82" s="82"/>
      <c r="AD82" s="82"/>
      <c r="AE82" s="16"/>
      <c r="AF82" s="16"/>
      <c r="AG82" s="6"/>
    </row>
    <row r="83" spans="1:33" ht="13.2">
      <c r="A83" s="83" t="s">
        <v>114</v>
      </c>
      <c r="B83" s="84"/>
      <c r="C83" s="84"/>
      <c r="D83" s="84"/>
      <c r="E83" s="84"/>
      <c r="F83" s="84"/>
      <c r="G83" s="84"/>
      <c r="H83" s="84"/>
      <c r="I83" s="84"/>
      <c r="J83" s="84"/>
      <c r="K83" s="84"/>
      <c r="L83" s="84"/>
      <c r="M83" s="84"/>
      <c r="N83" s="84"/>
      <c r="O83" s="84"/>
      <c r="P83" s="84"/>
      <c r="Q83" s="84"/>
      <c r="R83" s="84"/>
      <c r="S83" s="84"/>
      <c r="T83" s="84"/>
      <c r="U83" s="84"/>
      <c r="V83" s="84"/>
      <c r="W83" s="84"/>
      <c r="X83" s="84"/>
      <c r="Y83" s="85"/>
      <c r="Z83" s="85"/>
      <c r="AA83" s="85"/>
      <c r="AB83" s="85"/>
      <c r="AC83" s="85"/>
      <c r="AD83" s="85"/>
      <c r="AE83" s="85"/>
      <c r="AF83" s="85"/>
      <c r="AG83" s="86"/>
    </row>
    <row r="84" spans="1:33" ht="13.2">
      <c r="A84" s="87" t="s">
        <v>115</v>
      </c>
      <c r="B84" s="88"/>
      <c r="C84" s="88"/>
      <c r="D84" s="88"/>
      <c r="E84" s="88"/>
      <c r="F84" s="88"/>
      <c r="G84" s="88"/>
      <c r="H84" s="88"/>
      <c r="I84" s="88"/>
      <c r="J84" s="88"/>
      <c r="K84" s="88"/>
      <c r="L84" s="88"/>
      <c r="M84" s="88"/>
      <c r="N84" s="88"/>
      <c r="O84" s="88"/>
      <c r="P84" s="88"/>
      <c r="Q84" s="88"/>
      <c r="R84" s="88"/>
      <c r="S84" s="88"/>
      <c r="T84" s="88"/>
      <c r="U84" s="88"/>
      <c r="V84" s="88"/>
      <c r="W84" s="88"/>
      <c r="X84" s="88"/>
      <c r="Y84" s="88"/>
      <c r="Z84" s="88"/>
      <c r="AA84" s="88"/>
      <c r="AB84" s="88"/>
      <c r="AC84" s="88"/>
      <c r="AD84" s="88"/>
      <c r="AE84" s="88"/>
      <c r="AF84" s="88"/>
      <c r="AG84" s="88"/>
    </row>
    <row r="85" spans="1:33" ht="13.2">
      <c r="A85" s="87" t="s">
        <v>116</v>
      </c>
      <c r="B85" s="88"/>
      <c r="C85" s="88"/>
      <c r="D85" s="88"/>
      <c r="E85" s="88"/>
      <c r="F85" s="88"/>
      <c r="G85" s="88"/>
      <c r="H85" s="88"/>
      <c r="I85" s="88"/>
      <c r="J85" s="88"/>
      <c r="K85" s="88"/>
      <c r="L85" s="88"/>
      <c r="M85" s="88"/>
      <c r="N85" s="88"/>
      <c r="O85" s="88"/>
      <c r="P85" s="88"/>
      <c r="Q85" s="88"/>
      <c r="R85" s="88"/>
      <c r="S85" s="88"/>
      <c r="T85" s="88"/>
      <c r="U85" s="88"/>
      <c r="V85" s="88"/>
      <c r="W85" s="88"/>
      <c r="X85" s="88"/>
      <c r="Y85" s="88"/>
      <c r="Z85" s="88"/>
      <c r="AA85" s="88"/>
      <c r="AB85" s="88"/>
      <c r="AC85" s="88"/>
      <c r="AD85" s="88"/>
      <c r="AE85" s="88"/>
      <c r="AF85" s="88"/>
      <c r="AG85" s="88"/>
    </row>
    <row r="86" spans="1:33" ht="13.2">
      <c r="A86" s="2" t="s">
        <v>117</v>
      </c>
      <c r="B86" s="88"/>
      <c r="C86" s="88"/>
      <c r="D86" s="88"/>
      <c r="E86" s="88"/>
      <c r="F86" s="88"/>
      <c r="G86" s="88"/>
      <c r="H86" s="88"/>
      <c r="I86" s="88"/>
      <c r="J86" s="89"/>
      <c r="K86" s="89"/>
      <c r="L86" s="89"/>
      <c r="M86" s="89"/>
      <c r="N86" s="89"/>
      <c r="O86" s="89"/>
      <c r="P86" s="89"/>
      <c r="Q86" s="89"/>
      <c r="R86" s="89"/>
      <c r="S86" s="89"/>
      <c r="T86" s="89"/>
      <c r="U86" s="89"/>
      <c r="V86" s="89"/>
      <c r="W86" s="89"/>
      <c r="X86" s="89"/>
      <c r="Y86" s="89"/>
      <c r="Z86" s="89"/>
      <c r="AA86" s="89"/>
      <c r="AB86" s="89"/>
      <c r="AC86" s="89"/>
      <c r="AD86" s="89"/>
      <c r="AE86" s="89"/>
      <c r="AF86" s="89"/>
      <c r="AG86" s="88"/>
    </row>
    <row r="87" spans="1:33" ht="13.2">
      <c r="A87" s="90" t="s">
        <v>2</v>
      </c>
      <c r="B87" s="84"/>
      <c r="C87" s="84"/>
      <c r="D87" s="84"/>
      <c r="E87" s="84"/>
      <c r="F87" s="84"/>
      <c r="G87" s="84"/>
      <c r="H87" s="84"/>
      <c r="I87" s="84"/>
      <c r="J87" s="84"/>
      <c r="K87" s="88"/>
      <c r="L87" s="88"/>
      <c r="M87" s="88"/>
      <c r="N87" s="88"/>
      <c r="O87" s="88"/>
      <c r="P87" s="88"/>
      <c r="Q87" s="88"/>
      <c r="R87" s="88"/>
      <c r="S87" s="88"/>
      <c r="T87" s="88"/>
      <c r="U87" s="88"/>
      <c r="V87" s="88"/>
      <c r="W87" s="88"/>
      <c r="X87" s="88"/>
      <c r="Y87" s="88"/>
      <c r="Z87" s="88"/>
      <c r="AA87" s="88"/>
      <c r="AB87" s="88"/>
      <c r="AC87" s="88"/>
      <c r="AD87" s="88"/>
      <c r="AE87" s="89"/>
      <c r="AF87" s="89"/>
      <c r="AG87" s="88"/>
    </row>
    <row r="88" spans="1:33" ht="13.2">
      <c r="A88" s="91" t="s">
        <v>118</v>
      </c>
      <c r="B88" s="92"/>
      <c r="C88" s="92"/>
      <c r="D88" s="92"/>
      <c r="E88" s="92"/>
      <c r="F88" s="92"/>
      <c r="G88" s="92"/>
      <c r="H88" s="92"/>
      <c r="I88" s="92"/>
      <c r="J88" s="92"/>
      <c r="K88" s="92"/>
      <c r="L88" s="92"/>
      <c r="M88" s="92"/>
      <c r="N88" s="92"/>
      <c r="O88" s="92"/>
      <c r="P88" s="92"/>
      <c r="Q88" s="92"/>
      <c r="R88" s="92"/>
      <c r="S88" s="92"/>
      <c r="T88" s="92"/>
      <c r="U88" s="92"/>
      <c r="V88" s="92"/>
      <c r="W88" s="92"/>
      <c r="X88" s="92"/>
      <c r="Y88" s="92"/>
      <c r="Z88" s="92"/>
      <c r="AA88" s="92"/>
      <c r="AB88" s="92"/>
      <c r="AC88" s="92"/>
      <c r="AD88" s="92"/>
      <c r="AE88" s="92"/>
      <c r="AF88" s="92"/>
      <c r="AG88" s="6"/>
    </row>
  </sheetData>
  <mergeCells count="1">
    <mergeCell ref="A1:A2"/>
  </mergeCells>
  <phoneticPr fontId="151"/>
  <conditionalFormatting sqref="A1:AG1008">
    <cfRule type="cellIs" dxfId="506" priority="5" operator="equal">
      <formula>"R"</formula>
    </cfRule>
  </conditionalFormatting>
  <conditionalFormatting sqref="B27:AG27 C72:AG72 B76 H79 AD6">
    <cfRule type="notContainsBlanks" dxfId="505" priority="19">
      <formula>LEN(TRIM(AD6))&gt;0</formula>
    </cfRule>
  </conditionalFormatting>
  <conditionalFormatting sqref="B31:AG31 B72:AG72">
    <cfRule type="containsText" dxfId="504" priority="1" operator="containsText" text="长距离">
      <formula>NOT(ISERROR(SEARCH(("长距离"),(B31))))</formula>
    </cfRule>
    <cfRule type="containsText" dxfId="503" priority="2" operator="containsText" text="bm">
      <formula>NOT(ISERROR(SEARCH(("bm"),(B31))))</formula>
    </cfRule>
    <cfRule type="containsText" dxfId="502" priority="3" operator="containsText" text="Lt">
      <formula>NOT(ISERROR(SEARCH(("Lt"),(B31))))</formula>
    </cfRule>
    <cfRule type="containsText" dxfId="501" priority="4" operator="containsText" text="考斯特">
      <formula>NOT(ISERROR(SEARCH(("考斯特"),(B31))))</formula>
    </cfRule>
    <cfRule type="containsText" dxfId="500" priority="6" operator="containsText" text="修理">
      <formula>NOT(ISERROR(SEARCH(("修理"),(B31))))</formula>
    </cfRule>
    <cfRule type="containsText" dxfId="499" priority="7" operator="containsText" text="三检">
      <formula>NOT(ISERROR(SEARCH(("三检"),(B31))))</formula>
    </cfRule>
    <cfRule type="containsText" dxfId="498" priority="8" operator="containsText" text="年检">
      <formula>NOT(ISERROR(SEARCH(("年检"),(B31))))</formula>
    </cfRule>
    <cfRule type="containsText" dxfId="497" priority="9" operator="containsText" text="搬">
      <formula>NOT(ISERROR(SEARCH(("搬"),(B31))))</formula>
    </cfRule>
    <cfRule type="containsText" dxfId="496" priority="10" operator="containsText" text="本社番">
      <formula>NOT(ISERROR(SEARCH(("本社番"),(B31))))</formula>
    </cfRule>
  </conditionalFormatting>
  <conditionalFormatting sqref="K4 R4 B5:F5 Y12:AG81 B12:X82">
    <cfRule type="containsText" dxfId="495" priority="12" operator="containsText" text="bm">
      <formula>NOT(ISERROR(SEARCH(("bm"),(K4))))</formula>
    </cfRule>
    <cfRule type="containsText" dxfId="494" priority="13" operator="containsText" text="Lt">
      <formula>NOT(ISERROR(SEARCH(("Lt"),(K4))))</formula>
    </cfRule>
    <cfRule type="containsText" dxfId="493" priority="14" operator="containsText" text="考斯特">
      <formula>NOT(ISERROR(SEARCH(("考斯特"),(K4))))</formula>
    </cfRule>
  </conditionalFormatting>
  <conditionalFormatting sqref="O14:S15 L15:N15 Z15 F16:G16 H16:H34 C18:G34 I18:AG34 B19:B34 B37:AG37 H42:I44 B53:R81 AE53:AG81 S53:AD82">
    <cfRule type="containsText" dxfId="492" priority="15" operator="containsText" text="修理">
      <formula>NOT(ISERROR(SEARCH(("修理"),(O14))))</formula>
    </cfRule>
    <cfRule type="containsText" dxfId="491" priority="16" operator="containsText" text="三检">
      <formula>NOT(ISERROR(SEARCH(("三检"),(O14))))</formula>
    </cfRule>
    <cfRule type="containsText" dxfId="490" priority="17" operator="containsText" text="年检">
      <formula>NOT(ISERROR(SEARCH(("年检"),(O14))))</formula>
    </cfRule>
    <cfRule type="containsText" dxfId="489" priority="18" operator="containsText" text="搬">
      <formula>NOT(ISERROR(SEARCH(("搬"),(O14))))</formula>
    </cfRule>
  </conditionalFormatting>
  <conditionalFormatting sqref="Y12:AG81 B12:X82 K4 R4 B5:F5">
    <cfRule type="containsText" dxfId="488" priority="11" operator="containsText" text="长距离">
      <formula>NOT(ISERROR(SEARCH(("长距离"),(K4))))</formula>
    </cfRule>
  </conditionalFormatting>
  <conditionalFormatting sqref="Y13:AG81 B13:X82 K4 R4 B5:F5">
    <cfRule type="containsText" dxfId="487" priority="21" operator="containsText" text="本社番">
      <formula>NOT(ISERROR(SEARCH(("本社番"),(K4))))</formula>
    </cfRule>
  </conditionalFormatting>
  <conditionalFormatting sqref="AF27:AG27">
    <cfRule type="notContainsBlanks" dxfId="486" priority="20">
      <formula>LEN(TRIM(AF27))&gt;0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700-000000000000}">
          <x14:formula1>
            <xm:f>条件勿动!$A:$A</xm:f>
          </x14:formula1>
          <xm:sqref>B13:AG81</xm:sqref>
        </x14:dataValidation>
        <x14:dataValidation type="list" allowBlank="1" xr:uid="{00000000-0002-0000-0700-000001000000}">
          <x14:formula1>
            <xm:f>条件勿动!$B:$B</xm:f>
          </x14:formula1>
          <xm:sqref>Y82:AD82</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G88"/>
  <sheetViews>
    <sheetView workbookViewId="0">
      <selection sqref="A1:A2"/>
    </sheetView>
  </sheetViews>
  <sheetFormatPr defaultColWidth="12.6640625" defaultRowHeight="15.75" customHeight="1"/>
  <cols>
    <col min="1" max="1" width="12.109375" customWidth="1"/>
    <col min="2" max="33" width="8.88671875" customWidth="1"/>
  </cols>
  <sheetData>
    <row r="1" spans="1:33">
      <c r="A1" s="2338" t="s">
        <v>65</v>
      </c>
      <c r="B1" s="6">
        <v>1</v>
      </c>
      <c r="C1" s="6">
        <v>2</v>
      </c>
      <c r="D1" s="6">
        <v>3</v>
      </c>
      <c r="E1" s="6">
        <v>4</v>
      </c>
      <c r="F1" s="18">
        <v>5</v>
      </c>
      <c r="G1" s="18">
        <v>6</v>
      </c>
      <c r="H1" s="6">
        <v>7</v>
      </c>
      <c r="I1" s="6">
        <v>8</v>
      </c>
      <c r="J1" s="6">
        <v>9</v>
      </c>
      <c r="K1" s="6">
        <v>10</v>
      </c>
      <c r="L1" s="6">
        <v>11</v>
      </c>
      <c r="M1" s="18">
        <v>12</v>
      </c>
      <c r="N1" s="18">
        <v>13</v>
      </c>
      <c r="O1" s="6">
        <v>14</v>
      </c>
      <c r="P1" s="6">
        <v>15</v>
      </c>
      <c r="Q1" s="19">
        <v>16</v>
      </c>
      <c r="R1" s="6">
        <v>17</v>
      </c>
      <c r="S1" s="6">
        <v>18</v>
      </c>
      <c r="T1" s="18">
        <v>19</v>
      </c>
      <c r="U1" s="18">
        <v>20</v>
      </c>
      <c r="V1" s="6">
        <v>21</v>
      </c>
      <c r="W1" s="6">
        <v>22</v>
      </c>
      <c r="X1" s="6">
        <v>23</v>
      </c>
      <c r="Y1" s="6">
        <v>24</v>
      </c>
      <c r="Z1" s="6">
        <v>25</v>
      </c>
      <c r="AA1" s="18">
        <v>26</v>
      </c>
      <c r="AB1" s="18">
        <v>27</v>
      </c>
      <c r="AC1" s="20">
        <v>28</v>
      </c>
      <c r="AD1" s="20">
        <v>29</v>
      </c>
      <c r="AE1" s="20">
        <v>30</v>
      </c>
      <c r="AF1" s="20">
        <v>31</v>
      </c>
      <c r="AG1" s="21"/>
    </row>
    <row r="2" spans="1:33">
      <c r="A2" s="2333"/>
      <c r="B2" s="22" t="s">
        <v>66</v>
      </c>
      <c r="C2" s="22" t="s">
        <v>67</v>
      </c>
      <c r="D2" s="22" t="s">
        <v>68</v>
      </c>
      <c r="E2" s="22" t="s">
        <v>69</v>
      </c>
      <c r="F2" s="23" t="s">
        <v>70</v>
      </c>
      <c r="G2" s="23" t="s">
        <v>71</v>
      </c>
      <c r="H2" s="22" t="s">
        <v>72</v>
      </c>
      <c r="I2" s="22" t="s">
        <v>66</v>
      </c>
      <c r="J2" s="22" t="s">
        <v>67</v>
      </c>
      <c r="K2" s="22" t="s">
        <v>68</v>
      </c>
      <c r="L2" s="22" t="s">
        <v>69</v>
      </c>
      <c r="M2" s="23" t="s">
        <v>70</v>
      </c>
      <c r="N2" s="23" t="s">
        <v>71</v>
      </c>
      <c r="O2" s="22" t="s">
        <v>72</v>
      </c>
      <c r="P2" s="22" t="s">
        <v>66</v>
      </c>
      <c r="Q2" s="22" t="s">
        <v>67</v>
      </c>
      <c r="R2" s="22" t="s">
        <v>68</v>
      </c>
      <c r="S2" s="22" t="s">
        <v>69</v>
      </c>
      <c r="T2" s="23" t="s">
        <v>70</v>
      </c>
      <c r="U2" s="23" t="s">
        <v>71</v>
      </c>
      <c r="V2" s="22" t="s">
        <v>72</v>
      </c>
      <c r="W2" s="22" t="s">
        <v>66</v>
      </c>
      <c r="X2" s="22" t="s">
        <v>67</v>
      </c>
      <c r="Y2" s="22" t="s">
        <v>68</v>
      </c>
      <c r="Z2" s="22" t="s">
        <v>69</v>
      </c>
      <c r="AA2" s="23" t="s">
        <v>70</v>
      </c>
      <c r="AB2" s="23" t="s">
        <v>71</v>
      </c>
      <c r="AC2" s="24" t="s">
        <v>72</v>
      </c>
      <c r="AD2" s="24" t="s">
        <v>66</v>
      </c>
      <c r="AE2" s="24" t="s">
        <v>67</v>
      </c>
      <c r="AF2" s="24" t="s">
        <v>68</v>
      </c>
      <c r="AG2" s="25"/>
    </row>
    <row r="3" spans="1:33">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27"/>
      <c r="AG3" s="6"/>
    </row>
    <row r="4" spans="1:33">
      <c r="A4" s="30" t="s">
        <v>74</v>
      </c>
      <c r="B4" s="31"/>
      <c r="C4" s="31"/>
      <c r="D4" s="32"/>
      <c r="E4" s="32"/>
      <c r="F4" s="33"/>
      <c r="G4" s="34"/>
      <c r="H4" s="35"/>
      <c r="I4" s="35"/>
      <c r="J4" s="36"/>
      <c r="L4" s="35"/>
      <c r="M4" s="35"/>
      <c r="N4" s="32"/>
      <c r="O4" s="32"/>
      <c r="P4" s="32"/>
      <c r="Q4" s="33"/>
      <c r="S4" s="37"/>
      <c r="T4" s="32"/>
      <c r="U4" s="32"/>
      <c r="V4" s="32"/>
      <c r="W4" s="33"/>
      <c r="X4" s="33"/>
      <c r="Y4" s="33"/>
      <c r="Z4" s="32"/>
      <c r="AA4" s="32"/>
      <c r="AB4" s="32"/>
      <c r="AC4" s="32"/>
      <c r="AD4" s="32"/>
      <c r="AE4" s="38"/>
      <c r="AF4" s="38"/>
      <c r="AG4" s="6"/>
    </row>
    <row r="5" spans="1:33">
      <c r="A5" s="30" t="s">
        <v>75</v>
      </c>
      <c r="G5" s="35"/>
      <c r="H5" s="35"/>
      <c r="I5" s="35"/>
      <c r="J5" s="35"/>
      <c r="K5" s="32"/>
      <c r="L5" s="39"/>
      <c r="M5" s="35"/>
      <c r="N5" s="32"/>
      <c r="O5" s="35"/>
      <c r="P5" s="32"/>
      <c r="Q5" s="32"/>
      <c r="R5" s="32"/>
      <c r="S5" s="32"/>
      <c r="T5" s="32"/>
      <c r="U5" s="32"/>
      <c r="V5" s="32"/>
      <c r="W5" s="32"/>
      <c r="X5" s="32"/>
      <c r="Y5" s="35"/>
      <c r="Z5" s="32"/>
      <c r="AA5" s="32"/>
      <c r="AB5" s="32"/>
      <c r="AC5" s="32"/>
      <c r="AD5" s="33"/>
      <c r="AE5" s="40"/>
      <c r="AF5" s="41"/>
      <c r="AG5" s="21"/>
    </row>
    <row r="6" spans="1:33">
      <c r="A6" s="30" t="s">
        <v>76</v>
      </c>
      <c r="B6" s="42"/>
      <c r="C6" s="32"/>
      <c r="D6" s="32"/>
      <c r="E6" s="32"/>
      <c r="F6" s="35"/>
      <c r="G6" s="32"/>
      <c r="H6" s="32"/>
      <c r="I6" s="32"/>
      <c r="J6" s="32"/>
      <c r="K6" s="32"/>
      <c r="L6" s="32"/>
      <c r="M6" s="32"/>
      <c r="N6" s="32"/>
      <c r="O6" s="32"/>
      <c r="P6" s="32"/>
      <c r="Q6" s="35"/>
      <c r="R6" s="43"/>
      <c r="S6" s="32"/>
      <c r="T6" s="35"/>
      <c r="U6" s="32"/>
      <c r="V6" s="32"/>
      <c r="W6" s="44"/>
      <c r="X6" s="44"/>
      <c r="Y6" s="32"/>
      <c r="Z6" s="32"/>
      <c r="AA6" s="32"/>
      <c r="AB6" s="32"/>
      <c r="AC6" s="32"/>
      <c r="AD6" s="33"/>
      <c r="AE6" s="38"/>
      <c r="AF6" s="38"/>
      <c r="AG6" s="6"/>
    </row>
    <row r="7" spans="1:33">
      <c r="A7" s="30" t="s">
        <v>77</v>
      </c>
      <c r="B7" s="42"/>
      <c r="C7" s="32"/>
      <c r="D7" s="32"/>
      <c r="E7" s="32"/>
      <c r="F7" s="35"/>
      <c r="G7" s="35"/>
      <c r="H7" s="32"/>
      <c r="I7" s="32"/>
      <c r="J7" s="32"/>
      <c r="K7" s="32"/>
      <c r="L7" s="32"/>
      <c r="M7" s="45"/>
      <c r="N7" s="32"/>
      <c r="O7" s="32"/>
      <c r="P7" s="32"/>
      <c r="Q7" s="35"/>
      <c r="R7" s="33"/>
      <c r="S7" s="32"/>
      <c r="T7" s="32"/>
      <c r="U7" s="32"/>
      <c r="V7" s="32"/>
      <c r="W7" s="32"/>
      <c r="X7" s="32"/>
      <c r="Y7" s="32"/>
      <c r="Z7" s="32"/>
      <c r="AA7" s="32"/>
      <c r="AB7" s="32"/>
      <c r="AC7" s="32"/>
      <c r="AD7" s="32"/>
      <c r="AE7" s="38"/>
      <c r="AF7" s="38"/>
      <c r="AG7" s="6"/>
    </row>
    <row r="8" spans="1:33">
      <c r="A8" s="46" t="s">
        <v>78</v>
      </c>
      <c r="B8" s="47"/>
      <c r="C8" s="32"/>
      <c r="D8" s="32"/>
      <c r="E8" s="32"/>
      <c r="F8" s="32"/>
      <c r="G8" s="32"/>
      <c r="H8" s="32" t="s">
        <v>79</v>
      </c>
      <c r="I8" s="48"/>
      <c r="J8" s="32"/>
      <c r="K8" s="32"/>
      <c r="L8" s="32"/>
      <c r="M8" s="32"/>
      <c r="N8" s="32"/>
      <c r="O8" s="32"/>
      <c r="P8" s="32"/>
      <c r="Q8" s="32"/>
      <c r="R8" s="32"/>
      <c r="S8" s="32"/>
      <c r="T8" s="32"/>
      <c r="U8" s="32"/>
      <c r="V8" s="32"/>
      <c r="W8" s="32"/>
      <c r="X8" s="32"/>
      <c r="Y8" s="32"/>
      <c r="Z8" s="32"/>
      <c r="AA8" s="32"/>
      <c r="AB8" s="32"/>
      <c r="AC8" s="32"/>
      <c r="AD8" s="32"/>
      <c r="AE8" s="32"/>
      <c r="AF8" s="32"/>
      <c r="AG8" s="6"/>
    </row>
    <row r="9" spans="1:33" ht="15.75" customHeight="1">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c r="AG9" s="51"/>
    </row>
    <row r="10" spans="1:33" ht="15.75" customHeight="1">
      <c r="A10" s="2"/>
      <c r="B10" s="52" t="s">
        <v>82</v>
      </c>
      <c r="C10" s="52" t="s">
        <v>82</v>
      </c>
      <c r="D10" s="52" t="s">
        <v>82</v>
      </c>
      <c r="E10" s="52" t="s">
        <v>82</v>
      </c>
      <c r="F10" s="52" t="s">
        <v>82</v>
      </c>
      <c r="G10" s="52" t="s">
        <v>82</v>
      </c>
      <c r="H10" s="52" t="s">
        <v>82</v>
      </c>
      <c r="I10" s="53" t="s">
        <v>82</v>
      </c>
      <c r="J10" s="52" t="s">
        <v>82</v>
      </c>
      <c r="K10" s="52" t="s">
        <v>82</v>
      </c>
      <c r="L10" s="52" t="s">
        <v>82</v>
      </c>
      <c r="M10" s="52" t="s">
        <v>82</v>
      </c>
      <c r="N10" s="50" t="s">
        <v>82</v>
      </c>
      <c r="O10" s="50" t="s">
        <v>82</v>
      </c>
      <c r="P10" s="50" t="s">
        <v>82</v>
      </c>
      <c r="Q10" s="50" t="s">
        <v>82</v>
      </c>
      <c r="R10" s="50" t="s">
        <v>82</v>
      </c>
      <c r="S10" s="50" t="s">
        <v>82</v>
      </c>
      <c r="T10" s="50" t="s">
        <v>82</v>
      </c>
      <c r="U10" s="50" t="s">
        <v>82</v>
      </c>
      <c r="V10" s="50" t="s">
        <v>82</v>
      </c>
      <c r="W10" s="50" t="s">
        <v>82</v>
      </c>
      <c r="X10" s="50" t="s">
        <v>82</v>
      </c>
      <c r="Y10" s="50" t="s">
        <v>82</v>
      </c>
      <c r="Z10" s="50" t="s">
        <v>82</v>
      </c>
      <c r="AA10" s="50" t="s">
        <v>82</v>
      </c>
      <c r="AB10" s="50" t="s">
        <v>82</v>
      </c>
      <c r="AC10" s="50" t="s">
        <v>82</v>
      </c>
      <c r="AD10" s="50" t="s">
        <v>82</v>
      </c>
      <c r="AE10" s="50" t="s">
        <v>82</v>
      </c>
      <c r="AF10" s="50" t="s">
        <v>82</v>
      </c>
      <c r="AG10" s="51"/>
    </row>
    <row r="11" spans="1:33">
      <c r="A11" s="2"/>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5"/>
      <c r="AF11" s="55"/>
      <c r="AG11" s="6"/>
    </row>
    <row r="12" spans="1:33">
      <c r="A12" s="56" t="s">
        <v>83</v>
      </c>
      <c r="B12" s="57"/>
      <c r="C12" s="57"/>
      <c r="D12" s="57"/>
      <c r="E12" s="57"/>
      <c r="F12" s="57"/>
      <c r="G12" s="57"/>
      <c r="H12" s="57"/>
      <c r="I12" s="57"/>
      <c r="J12" s="57"/>
      <c r="K12" s="57"/>
      <c r="L12" s="57"/>
      <c r="M12" s="57"/>
      <c r="N12" s="57"/>
      <c r="O12" s="57"/>
      <c r="P12" s="57"/>
      <c r="Q12" s="57"/>
      <c r="R12" s="57"/>
      <c r="S12" s="57"/>
      <c r="T12" s="57"/>
      <c r="U12" s="57"/>
      <c r="V12" s="57"/>
      <c r="W12" s="57"/>
      <c r="X12" s="57"/>
      <c r="Y12" s="57"/>
      <c r="Z12" s="57"/>
      <c r="AA12" s="57"/>
      <c r="AB12" s="57"/>
      <c r="AC12" s="57"/>
      <c r="AD12" s="57"/>
      <c r="AE12" s="58"/>
      <c r="AF12" s="58"/>
      <c r="AG12" s="6"/>
    </row>
    <row r="13" spans="1:33">
      <c r="A13" s="59" t="s">
        <v>84</v>
      </c>
      <c r="B13" s="57"/>
      <c r="C13" s="57"/>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row>
    <row r="14" spans="1:33">
      <c r="A14" s="60" t="s">
        <v>85</v>
      </c>
      <c r="B14" s="57"/>
      <c r="C14" s="57"/>
      <c r="D14" s="57"/>
      <c r="E14" s="57"/>
      <c r="F14" s="57"/>
      <c r="G14" s="57"/>
      <c r="H14" s="57"/>
      <c r="I14" s="57"/>
      <c r="J14" s="57"/>
      <c r="K14" s="57"/>
      <c r="L14" s="57"/>
      <c r="M14" s="57"/>
      <c r="N14" s="57"/>
      <c r="O14" s="57"/>
      <c r="P14" s="57"/>
      <c r="Q14" s="57"/>
      <c r="R14" s="57"/>
      <c r="S14" s="57"/>
      <c r="T14" s="57"/>
      <c r="U14" s="57"/>
      <c r="V14" s="57"/>
      <c r="W14" s="57"/>
      <c r="X14" s="57"/>
      <c r="Y14" s="57"/>
      <c r="Z14" s="57"/>
      <c r="AA14" s="57"/>
      <c r="AB14" s="57"/>
      <c r="AC14" s="57"/>
      <c r="AD14" s="57"/>
      <c r="AE14" s="57"/>
      <c r="AF14" s="57"/>
      <c r="AG14" s="57"/>
    </row>
    <row r="15" spans="1:33">
      <c r="A15" s="61" t="s">
        <v>86</v>
      </c>
      <c r="B15" s="57"/>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row>
    <row r="16" spans="1:33">
      <c r="A16" s="62" t="s">
        <v>87</v>
      </c>
      <c r="B16" s="57"/>
      <c r="C16" s="57"/>
      <c r="D16" s="57"/>
      <c r="E16" s="57"/>
      <c r="F16" s="57"/>
      <c r="G16" s="57"/>
      <c r="H16" s="57"/>
      <c r="I16" s="57"/>
      <c r="J16" s="57"/>
      <c r="K16" s="57"/>
      <c r="L16" s="57"/>
      <c r="M16" s="57"/>
      <c r="N16" s="57"/>
      <c r="O16" s="57"/>
      <c r="P16" s="57"/>
      <c r="Q16" s="57"/>
      <c r="R16" s="57"/>
      <c r="S16" s="57"/>
      <c r="T16" s="57"/>
      <c r="U16" s="57"/>
      <c r="V16" s="57"/>
      <c r="W16" s="57"/>
      <c r="X16" s="57"/>
      <c r="Y16" s="57"/>
      <c r="Z16" s="57"/>
      <c r="AA16" s="57"/>
      <c r="AB16" s="57"/>
      <c r="AC16" s="57"/>
      <c r="AD16" s="57"/>
      <c r="AE16" s="57"/>
      <c r="AF16" s="57"/>
      <c r="AG16" s="57"/>
    </row>
    <row r="17" spans="1:33">
      <c r="A17" s="63" t="s">
        <v>88</v>
      </c>
      <c r="B17" s="57"/>
      <c r="C17" s="57"/>
      <c r="D17" s="57"/>
      <c r="E17" s="57"/>
      <c r="F17" s="57"/>
      <c r="G17" s="57"/>
      <c r="H17" s="57"/>
      <c r="I17" s="57"/>
      <c r="J17" s="57"/>
      <c r="K17" s="57"/>
      <c r="L17" s="57"/>
      <c r="M17" s="57"/>
      <c r="N17" s="57"/>
      <c r="O17" s="57"/>
      <c r="P17" s="57"/>
      <c r="Q17" s="57"/>
      <c r="R17" s="57"/>
      <c r="S17" s="57"/>
      <c r="T17" s="57"/>
      <c r="U17" s="57"/>
      <c r="V17" s="57"/>
      <c r="W17" s="57"/>
      <c r="X17" s="57"/>
      <c r="Y17" s="57"/>
      <c r="Z17" s="57"/>
      <c r="AA17" s="93" t="s">
        <v>119</v>
      </c>
      <c r="AB17" s="93" t="s">
        <v>119</v>
      </c>
      <c r="AC17" s="57"/>
      <c r="AD17" s="57"/>
      <c r="AE17" s="93" t="s">
        <v>119</v>
      </c>
      <c r="AF17" s="57"/>
      <c r="AG17" s="57"/>
    </row>
    <row r="18" spans="1:33">
      <c r="A18" s="63" t="s">
        <v>89</v>
      </c>
      <c r="B18" s="57"/>
      <c r="C18" s="57"/>
      <c r="D18" s="57"/>
      <c r="E18" s="57"/>
      <c r="F18" s="57"/>
      <c r="G18" s="57"/>
      <c r="H18" s="57"/>
      <c r="I18" s="57"/>
      <c r="J18" s="57"/>
      <c r="K18" s="57"/>
      <c r="L18" s="57"/>
      <c r="M18" s="57"/>
      <c r="N18" s="57"/>
      <c r="O18" s="57"/>
      <c r="P18" s="57"/>
      <c r="Q18" s="57"/>
      <c r="R18" s="57"/>
      <c r="S18" s="57"/>
      <c r="T18" s="57"/>
      <c r="U18" s="57"/>
      <c r="V18" s="57"/>
      <c r="W18" s="57"/>
      <c r="X18" s="57"/>
      <c r="Y18" s="57"/>
      <c r="Z18" s="57"/>
      <c r="AA18" s="57"/>
      <c r="AB18" s="57"/>
      <c r="AC18" s="57"/>
      <c r="AD18" s="57"/>
      <c r="AE18" s="57"/>
      <c r="AF18" s="57"/>
      <c r="AG18" s="57"/>
    </row>
    <row r="19" spans="1:33">
      <c r="A19" s="63" t="s">
        <v>90</v>
      </c>
      <c r="B19" s="57"/>
      <c r="C19" s="57"/>
      <c r="D19" s="57"/>
      <c r="E19" s="57"/>
      <c r="F19" s="57"/>
      <c r="G19" s="57"/>
      <c r="H19" s="57"/>
      <c r="I19" s="57"/>
      <c r="J19" s="57"/>
      <c r="K19" s="57"/>
      <c r="L19" s="57"/>
      <c r="M19" s="57"/>
      <c r="N19" s="57"/>
      <c r="O19" s="57"/>
      <c r="P19" s="57"/>
      <c r="Q19" s="57"/>
      <c r="R19" s="57"/>
      <c r="S19" s="57"/>
      <c r="T19" s="57"/>
      <c r="U19" s="57"/>
      <c r="V19" s="57"/>
      <c r="W19" s="57"/>
      <c r="X19" s="57"/>
      <c r="Y19" s="57"/>
      <c r="Z19" s="57"/>
      <c r="AA19" s="57"/>
      <c r="AB19" s="57"/>
      <c r="AC19" s="57"/>
      <c r="AD19" s="57"/>
      <c r="AE19" s="57"/>
      <c r="AF19" s="57"/>
      <c r="AG19" s="57"/>
    </row>
    <row r="20" spans="1:33">
      <c r="A20" s="63" t="s">
        <v>11</v>
      </c>
      <c r="B20" s="57"/>
      <c r="C20" s="57"/>
      <c r="D20" s="57"/>
      <c r="E20" s="57"/>
      <c r="F20" s="57"/>
      <c r="G20" s="57"/>
      <c r="H20" s="57"/>
      <c r="I20" s="57"/>
      <c r="J20" s="57"/>
      <c r="K20" s="57"/>
      <c r="L20" s="57"/>
      <c r="M20" s="57"/>
      <c r="N20" s="57"/>
      <c r="O20" s="57"/>
      <c r="P20" s="57"/>
      <c r="Q20" s="57"/>
      <c r="R20" s="57"/>
      <c r="S20" s="57"/>
      <c r="T20" s="57"/>
      <c r="U20" s="57"/>
      <c r="V20" s="57"/>
      <c r="W20" s="57"/>
      <c r="X20" s="57"/>
      <c r="Y20" s="57"/>
      <c r="Z20" s="57"/>
      <c r="AA20" s="57"/>
      <c r="AB20" s="57"/>
      <c r="AC20" s="57"/>
      <c r="AD20" s="57"/>
      <c r="AE20" s="57"/>
      <c r="AF20" s="57"/>
      <c r="AG20" s="57"/>
    </row>
    <row r="21" spans="1:33">
      <c r="A21" s="63" t="s">
        <v>91</v>
      </c>
      <c r="B21" s="57"/>
      <c r="C21" s="57"/>
      <c r="D21" s="57"/>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row>
    <row r="22" spans="1:33">
      <c r="A22" s="63" t="s">
        <v>15</v>
      </c>
      <c r="B22" s="57"/>
      <c r="C22" s="57"/>
      <c r="D22" s="57"/>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row>
    <row r="23" spans="1:33">
      <c r="A23" s="63" t="s">
        <v>24</v>
      </c>
      <c r="B23" s="57"/>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row>
    <row r="24" spans="1:33">
      <c r="A24" s="63" t="s">
        <v>23</v>
      </c>
      <c r="B24" s="57"/>
      <c r="C24" s="57"/>
      <c r="D24" s="57"/>
      <c r="E24" s="57"/>
      <c r="F24" s="57"/>
      <c r="G24" s="57"/>
      <c r="H24" s="57"/>
      <c r="I24" s="57"/>
      <c r="J24" s="57"/>
      <c r="K24" s="57"/>
      <c r="L24" s="57"/>
      <c r="M24" s="57"/>
      <c r="N24" s="57"/>
      <c r="O24" s="57"/>
      <c r="P24" s="57"/>
      <c r="Q24" s="57"/>
      <c r="R24" s="57"/>
      <c r="S24" s="57"/>
      <c r="T24" s="57"/>
      <c r="U24" s="57"/>
      <c r="V24" s="57"/>
      <c r="W24" s="57"/>
      <c r="X24" s="57"/>
      <c r="Y24" s="57"/>
      <c r="Z24" s="57"/>
      <c r="AA24" s="57"/>
      <c r="AB24" s="57"/>
      <c r="AC24" s="57"/>
      <c r="AD24" s="57"/>
      <c r="AE24" s="57"/>
      <c r="AF24" s="57"/>
      <c r="AG24" s="57"/>
    </row>
    <row r="25" spans="1:33">
      <c r="A25" s="63" t="s">
        <v>25</v>
      </c>
      <c r="B25" s="57"/>
      <c r="C25" s="57"/>
      <c r="D25" s="57"/>
      <c r="E25" s="57"/>
      <c r="F25" s="57"/>
      <c r="G25" s="57"/>
      <c r="H25" s="57"/>
      <c r="I25" s="57"/>
      <c r="J25" s="57"/>
      <c r="K25" s="57"/>
      <c r="L25" s="57"/>
      <c r="M25" s="57"/>
      <c r="N25" s="57"/>
      <c r="O25" s="57"/>
      <c r="P25" s="57"/>
      <c r="Q25" s="57"/>
      <c r="R25" s="57"/>
      <c r="S25" s="57"/>
      <c r="T25" s="57"/>
      <c r="U25" s="57"/>
      <c r="V25" s="57"/>
      <c r="W25" s="57"/>
      <c r="X25" s="57"/>
      <c r="Y25" s="57"/>
      <c r="Z25" s="57"/>
      <c r="AA25" s="57"/>
      <c r="AB25" s="57"/>
      <c r="AC25" s="57"/>
      <c r="AD25" s="57"/>
      <c r="AE25" s="57"/>
      <c r="AF25" s="57"/>
      <c r="AG25" s="57"/>
    </row>
    <row r="26" spans="1:33">
      <c r="A26" s="63" t="s">
        <v>26</v>
      </c>
      <c r="B26" s="57"/>
      <c r="C26" s="57"/>
      <c r="D26" s="57"/>
      <c r="E26" s="57"/>
      <c r="F26" s="57"/>
      <c r="G26" s="57"/>
      <c r="H26" s="57"/>
      <c r="I26" s="57"/>
      <c r="J26" s="57"/>
      <c r="K26" s="57"/>
      <c r="L26" s="57"/>
      <c r="M26" s="57"/>
      <c r="N26" s="57"/>
      <c r="O26" s="57"/>
      <c r="P26" s="57"/>
      <c r="Q26" s="57"/>
      <c r="R26" s="57"/>
      <c r="S26" s="57"/>
      <c r="T26" s="57"/>
      <c r="U26" s="57"/>
      <c r="V26" s="57"/>
      <c r="W26" s="57"/>
      <c r="X26" s="57"/>
      <c r="Y26" s="57"/>
      <c r="Z26" s="57"/>
      <c r="AA26" s="57"/>
      <c r="AB26" s="57"/>
      <c r="AC26" s="57"/>
      <c r="AD26" s="57"/>
      <c r="AE26" s="57"/>
      <c r="AF26" s="57"/>
      <c r="AG26" s="57"/>
    </row>
    <row r="27" spans="1:33">
      <c r="A27" s="64" t="s">
        <v>92</v>
      </c>
      <c r="B27" s="57"/>
      <c r="C27" s="57"/>
      <c r="D27" s="57"/>
      <c r="E27" s="57"/>
      <c r="F27" s="57"/>
      <c r="G27" s="57"/>
      <c r="H27" s="57"/>
      <c r="I27" s="57"/>
      <c r="J27" s="57"/>
      <c r="K27" s="57"/>
      <c r="L27" s="57"/>
      <c r="M27" s="57"/>
      <c r="N27" s="57"/>
      <c r="O27" s="57"/>
      <c r="P27" s="57"/>
      <c r="Q27" s="57"/>
      <c r="R27" s="57"/>
      <c r="S27" s="57"/>
      <c r="T27" s="57"/>
      <c r="U27" s="57"/>
      <c r="V27" s="57"/>
      <c r="W27" s="57"/>
      <c r="X27" s="57"/>
      <c r="Y27" s="57"/>
      <c r="Z27" s="57"/>
      <c r="AA27" s="57"/>
      <c r="AB27" s="57"/>
      <c r="AC27" s="57"/>
      <c r="AD27" s="57"/>
      <c r="AE27" s="65" t="s">
        <v>120</v>
      </c>
      <c r="AF27" s="65" t="s">
        <v>93</v>
      </c>
      <c r="AG27" s="57"/>
    </row>
    <row r="28" spans="1:33" ht="13.2">
      <c r="A28" s="66" t="s">
        <v>94</v>
      </c>
      <c r="B28" s="57"/>
      <c r="C28" s="57"/>
      <c r="D28" s="57"/>
      <c r="E28" s="57"/>
      <c r="F28" s="57"/>
      <c r="G28" s="57"/>
      <c r="H28" s="57"/>
      <c r="I28" s="57"/>
      <c r="J28" s="57"/>
      <c r="K28" s="57"/>
      <c r="L28" s="57"/>
      <c r="M28" s="57"/>
      <c r="N28" s="57"/>
      <c r="O28" s="57"/>
      <c r="P28" s="57"/>
      <c r="Q28" s="57"/>
      <c r="R28" s="57"/>
      <c r="S28" s="57"/>
      <c r="T28" s="57"/>
      <c r="U28" s="57"/>
      <c r="V28" s="57"/>
      <c r="W28" s="57"/>
      <c r="X28" s="57"/>
      <c r="Y28" s="57"/>
      <c r="Z28" s="57"/>
      <c r="AA28" s="57"/>
      <c r="AB28" s="57"/>
      <c r="AC28" s="57"/>
      <c r="AD28" s="57"/>
      <c r="AE28" s="57"/>
      <c r="AF28" s="57"/>
      <c r="AG28" s="57"/>
    </row>
    <row r="29" spans="1:33" ht="13.2">
      <c r="A29" s="67" t="s">
        <v>95</v>
      </c>
      <c r="B29" s="57"/>
      <c r="C29" s="57"/>
      <c r="D29" s="57"/>
      <c r="E29" s="57"/>
      <c r="F29" s="57"/>
      <c r="G29" s="57"/>
      <c r="H29" s="57"/>
      <c r="I29" s="57"/>
      <c r="J29" s="57"/>
      <c r="K29" s="57"/>
      <c r="L29" s="57"/>
      <c r="M29" s="57"/>
      <c r="N29" s="57"/>
      <c r="O29" s="57"/>
      <c r="P29" s="57"/>
      <c r="Q29" s="57"/>
      <c r="R29" s="57"/>
      <c r="S29" s="57"/>
      <c r="T29" s="57"/>
      <c r="U29" s="57"/>
      <c r="V29" s="57"/>
      <c r="W29" s="57"/>
      <c r="X29" s="57"/>
      <c r="Y29" s="57"/>
      <c r="Z29" s="57"/>
      <c r="AA29" s="57"/>
      <c r="AB29" s="57"/>
      <c r="AC29" s="57"/>
      <c r="AD29" s="57"/>
      <c r="AE29" s="57"/>
      <c r="AF29" s="57"/>
      <c r="AG29" s="57"/>
    </row>
    <row r="30" spans="1:33" ht="13.2">
      <c r="A30" s="67" t="s">
        <v>96</v>
      </c>
      <c r="B30" s="57"/>
      <c r="C30" s="57"/>
      <c r="D30" s="57"/>
      <c r="E30" s="57"/>
      <c r="F30" s="57"/>
      <c r="G30" s="57"/>
      <c r="H30" s="57"/>
      <c r="I30" s="57"/>
      <c r="J30" s="57"/>
      <c r="K30" s="57"/>
      <c r="L30" s="57"/>
      <c r="M30" s="57"/>
      <c r="N30" s="57"/>
      <c r="O30" s="57"/>
      <c r="P30" s="57"/>
      <c r="Q30" s="57"/>
      <c r="R30" s="57"/>
      <c r="S30" s="57"/>
      <c r="T30" s="57"/>
      <c r="U30" s="57"/>
      <c r="V30" s="57"/>
      <c r="W30" s="57"/>
      <c r="X30" s="57"/>
      <c r="Y30" s="57"/>
      <c r="Z30" s="57"/>
      <c r="AA30" s="57"/>
      <c r="AB30" s="57"/>
      <c r="AC30" s="57"/>
      <c r="AD30" s="57"/>
      <c r="AE30" s="57"/>
      <c r="AF30" s="57"/>
      <c r="AG30" s="57"/>
    </row>
    <row r="31" spans="1:33" ht="13.2">
      <c r="A31" s="67" t="s">
        <v>9</v>
      </c>
      <c r="B31" s="57"/>
      <c r="C31" s="57"/>
      <c r="D31" s="57"/>
      <c r="E31" s="57"/>
      <c r="F31" s="57"/>
      <c r="G31" s="57"/>
      <c r="H31" s="57"/>
      <c r="I31" s="57"/>
      <c r="J31" s="57"/>
      <c r="K31" s="57"/>
      <c r="L31" s="57"/>
      <c r="M31" s="57"/>
      <c r="N31" s="57"/>
      <c r="O31" s="57"/>
      <c r="P31" s="57"/>
      <c r="Q31" s="57"/>
      <c r="R31" s="57"/>
      <c r="S31" s="57"/>
      <c r="T31" s="57"/>
      <c r="U31" s="57"/>
      <c r="V31" s="57"/>
      <c r="W31" s="57"/>
      <c r="X31" s="57"/>
      <c r="Y31" s="57"/>
      <c r="Z31" s="57"/>
      <c r="AA31" s="57"/>
      <c r="AB31" s="57"/>
      <c r="AC31" s="57"/>
      <c r="AD31" s="57"/>
      <c r="AE31" s="57"/>
      <c r="AF31" s="57"/>
      <c r="AG31" s="57"/>
    </row>
    <row r="32" spans="1:33" ht="13.2">
      <c r="A32" s="67" t="s">
        <v>19</v>
      </c>
      <c r="B32" s="57"/>
      <c r="C32" s="57"/>
      <c r="D32" s="57"/>
      <c r="E32" s="57"/>
      <c r="F32" s="57"/>
      <c r="G32" s="57"/>
      <c r="H32" s="57"/>
      <c r="I32" s="57"/>
      <c r="J32" s="57"/>
      <c r="K32" s="57"/>
      <c r="L32" s="57"/>
      <c r="M32" s="57"/>
      <c r="N32" s="57"/>
      <c r="O32" s="57"/>
      <c r="P32" s="57"/>
      <c r="Q32" s="57"/>
      <c r="R32" s="57"/>
      <c r="S32" s="57"/>
      <c r="T32" s="57"/>
      <c r="U32" s="57"/>
      <c r="V32" s="57"/>
      <c r="W32" s="57"/>
      <c r="X32" s="57"/>
      <c r="Y32" s="57"/>
      <c r="Z32" s="57"/>
      <c r="AA32" s="57"/>
      <c r="AB32" s="57"/>
      <c r="AC32" s="57"/>
      <c r="AD32" s="57"/>
      <c r="AE32" s="57"/>
      <c r="AF32" s="57"/>
      <c r="AG32" s="57"/>
    </row>
    <row r="33" spans="1:33" ht="13.2">
      <c r="A33" s="68" t="s">
        <v>97</v>
      </c>
      <c r="B33" s="57"/>
      <c r="C33" s="57"/>
      <c r="D33" s="57"/>
      <c r="E33" s="57"/>
      <c r="F33" s="57"/>
      <c r="G33" s="57"/>
      <c r="H33" s="57"/>
      <c r="I33" s="57"/>
      <c r="J33" s="57"/>
      <c r="K33" s="57"/>
      <c r="L33" s="57"/>
      <c r="M33" s="57"/>
      <c r="N33" s="57"/>
      <c r="O33" s="57"/>
      <c r="P33" s="57"/>
      <c r="Q33" s="57"/>
      <c r="R33" s="57"/>
      <c r="S33" s="57"/>
      <c r="T33" s="57"/>
      <c r="U33" s="57"/>
      <c r="V33" s="57"/>
      <c r="W33" s="57"/>
      <c r="X33" s="57"/>
      <c r="Y33" s="57"/>
      <c r="Z33" s="57"/>
      <c r="AA33" s="57"/>
      <c r="AB33" s="57"/>
      <c r="AC33" s="57"/>
      <c r="AD33" s="57"/>
      <c r="AE33" s="57"/>
      <c r="AF33" s="57"/>
      <c r="AG33" s="57"/>
    </row>
    <row r="34" spans="1:33" ht="13.2">
      <c r="A34" s="69" t="s">
        <v>98</v>
      </c>
      <c r="B34" s="57"/>
      <c r="C34" s="57"/>
      <c r="D34" s="57"/>
      <c r="E34" s="57"/>
      <c r="F34" s="57"/>
      <c r="G34" s="57"/>
      <c r="H34" s="57"/>
      <c r="I34" s="57"/>
      <c r="J34" s="57"/>
      <c r="K34" s="57"/>
      <c r="L34" s="57"/>
      <c r="M34" s="57"/>
      <c r="N34" s="57"/>
      <c r="O34" s="57"/>
      <c r="P34" s="57"/>
      <c r="Q34" s="57"/>
      <c r="R34" s="57"/>
      <c r="S34" s="57"/>
      <c r="T34" s="57"/>
      <c r="U34" s="57"/>
      <c r="V34" s="57"/>
      <c r="W34" s="57"/>
      <c r="X34" s="57"/>
      <c r="Y34" s="57"/>
      <c r="Z34" s="57"/>
      <c r="AA34" s="57"/>
      <c r="AB34" s="57"/>
      <c r="AC34" s="57"/>
      <c r="AD34" s="57"/>
      <c r="AE34" s="57"/>
      <c r="AF34" s="57"/>
      <c r="AG34" s="57"/>
    </row>
    <row r="35" spans="1:33" ht="13.2">
      <c r="A35" s="70" t="s">
        <v>99</v>
      </c>
      <c r="B35" s="57"/>
      <c r="C35" s="57"/>
      <c r="D35" s="57"/>
      <c r="E35" s="57"/>
      <c r="F35" s="57"/>
      <c r="G35" s="57"/>
      <c r="H35" s="57"/>
      <c r="I35" s="57"/>
      <c r="J35" s="57"/>
      <c r="K35" s="57"/>
      <c r="L35" s="57"/>
      <c r="M35" s="57"/>
      <c r="N35" s="57"/>
      <c r="O35" s="57"/>
      <c r="P35" s="57"/>
      <c r="Q35" s="57"/>
      <c r="R35" s="57"/>
      <c r="S35" s="57"/>
      <c r="T35" s="57"/>
      <c r="U35" s="57"/>
      <c r="V35" s="57"/>
      <c r="W35" s="57"/>
      <c r="X35" s="57"/>
      <c r="Y35" s="57"/>
      <c r="Z35" s="57"/>
      <c r="AA35" s="57"/>
      <c r="AB35" s="57"/>
      <c r="AC35" s="57"/>
      <c r="AD35" s="57"/>
      <c r="AE35" s="57"/>
      <c r="AF35" s="57"/>
      <c r="AG35" s="57"/>
    </row>
    <row r="36" spans="1:33" ht="13.2">
      <c r="A36" s="71" t="s">
        <v>100</v>
      </c>
      <c r="B36" s="57"/>
      <c r="C36" s="57"/>
      <c r="D36" s="57"/>
      <c r="E36" s="57"/>
      <c r="F36" s="57"/>
      <c r="G36" s="57"/>
      <c r="H36" s="57"/>
      <c r="I36" s="57"/>
      <c r="J36" s="57"/>
      <c r="K36" s="57"/>
      <c r="L36" s="57"/>
      <c r="M36" s="57"/>
      <c r="N36" s="57"/>
      <c r="O36" s="57"/>
      <c r="P36" s="57"/>
      <c r="Q36" s="57"/>
      <c r="R36" s="57"/>
      <c r="S36" s="57"/>
      <c r="T36" s="57"/>
      <c r="U36" s="57"/>
      <c r="V36" s="57"/>
      <c r="W36" s="57"/>
      <c r="X36" s="57"/>
      <c r="Y36" s="57"/>
      <c r="Z36" s="57"/>
      <c r="AA36" s="57"/>
      <c r="AB36" s="57"/>
      <c r="AC36" s="57"/>
      <c r="AD36" s="57"/>
      <c r="AE36" s="57"/>
      <c r="AF36" s="57"/>
      <c r="AG36" s="57"/>
    </row>
    <row r="37" spans="1:33" ht="13.2">
      <c r="A37" s="71" t="s">
        <v>101</v>
      </c>
      <c r="B37" s="57"/>
      <c r="C37" s="57"/>
      <c r="D37" s="57"/>
      <c r="E37" s="57"/>
      <c r="F37" s="57"/>
      <c r="G37" s="57"/>
      <c r="H37" s="57"/>
      <c r="I37" s="57"/>
      <c r="J37" s="57"/>
      <c r="K37" s="57"/>
      <c r="L37" s="57"/>
      <c r="M37" s="57"/>
      <c r="N37" s="57"/>
      <c r="O37" s="57"/>
      <c r="P37" s="57"/>
      <c r="Q37" s="57"/>
      <c r="R37" s="57"/>
      <c r="S37" s="57"/>
      <c r="T37" s="57"/>
      <c r="U37" s="57"/>
      <c r="V37" s="57"/>
      <c r="W37" s="57"/>
      <c r="X37" s="57"/>
      <c r="Y37" s="57"/>
      <c r="Z37" s="57"/>
      <c r="AA37" s="57"/>
      <c r="AB37" s="57"/>
      <c r="AC37" s="57"/>
      <c r="AD37" s="57"/>
      <c r="AE37" s="57"/>
      <c r="AF37" s="57"/>
      <c r="AG37" s="57"/>
    </row>
    <row r="38" spans="1:33" ht="13.2">
      <c r="A38" s="71" t="s">
        <v>102</v>
      </c>
      <c r="B38" s="57"/>
      <c r="C38" s="57"/>
      <c r="D38" s="57"/>
      <c r="E38" s="57"/>
      <c r="F38" s="57"/>
      <c r="G38" s="57"/>
      <c r="H38" s="57"/>
      <c r="I38" s="57"/>
      <c r="J38" s="57"/>
      <c r="K38" s="57"/>
      <c r="L38" s="57"/>
      <c r="M38" s="57"/>
      <c r="N38" s="57"/>
      <c r="O38" s="57"/>
      <c r="P38" s="57"/>
      <c r="Q38" s="57"/>
      <c r="R38" s="57"/>
      <c r="S38" s="57"/>
      <c r="T38" s="57"/>
      <c r="U38" s="57"/>
      <c r="V38" s="57"/>
      <c r="W38" s="57"/>
      <c r="X38" s="57"/>
      <c r="Y38" s="57"/>
      <c r="Z38" s="57"/>
      <c r="AA38" s="57"/>
      <c r="AB38" s="57"/>
      <c r="AC38" s="57"/>
      <c r="AD38" s="57"/>
      <c r="AE38" s="57"/>
      <c r="AF38" s="57"/>
      <c r="AG38" s="57"/>
    </row>
    <row r="39" spans="1:33" ht="13.2">
      <c r="A39" s="72" t="s">
        <v>16</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row>
    <row r="40" spans="1:33" ht="13.2">
      <c r="A40" s="71" t="s">
        <v>103</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row>
    <row r="41" spans="1:33" ht="13.2">
      <c r="A41" s="71" t="s">
        <v>17</v>
      </c>
      <c r="B41" s="57"/>
      <c r="C41" s="57"/>
      <c r="D41" s="57"/>
      <c r="E41" s="57"/>
      <c r="F41" s="57"/>
      <c r="G41" s="57"/>
      <c r="H41" s="57"/>
      <c r="I41" s="57"/>
      <c r="J41" s="57"/>
      <c r="K41" s="57"/>
      <c r="L41" s="57"/>
      <c r="M41" s="57"/>
      <c r="N41" s="57"/>
      <c r="O41" s="57"/>
      <c r="P41" s="57"/>
      <c r="Q41" s="57"/>
      <c r="R41" s="57"/>
      <c r="S41" s="57"/>
      <c r="T41" s="57"/>
      <c r="U41" s="57"/>
      <c r="V41" s="57"/>
      <c r="W41" s="57"/>
      <c r="X41" s="57"/>
      <c r="Y41" s="57"/>
      <c r="Z41" s="57"/>
      <c r="AA41" s="57"/>
      <c r="AB41" s="57"/>
      <c r="AC41" s="57"/>
      <c r="AD41" s="57"/>
      <c r="AE41" s="57"/>
      <c r="AF41" s="57"/>
      <c r="AG41" s="57"/>
    </row>
    <row r="42" spans="1:33" ht="13.2">
      <c r="A42" s="71" t="s">
        <v>104</v>
      </c>
      <c r="B42" s="57"/>
      <c r="C42" s="57"/>
      <c r="D42" s="57"/>
      <c r="E42" s="57"/>
      <c r="F42" s="57"/>
      <c r="G42" s="57"/>
      <c r="H42" s="57"/>
      <c r="I42" s="57"/>
      <c r="J42" s="57"/>
      <c r="K42" s="57"/>
      <c r="L42" s="57"/>
      <c r="M42" s="57"/>
      <c r="N42" s="57"/>
      <c r="O42" s="57"/>
      <c r="P42" s="57"/>
      <c r="Q42" s="57"/>
      <c r="R42" s="57"/>
      <c r="S42" s="57"/>
      <c r="T42" s="57"/>
      <c r="U42" s="57"/>
      <c r="V42" s="57"/>
      <c r="W42" s="57"/>
      <c r="X42" s="57"/>
      <c r="Y42" s="57"/>
      <c r="Z42" s="57"/>
      <c r="AA42" s="57"/>
      <c r="AB42" s="57"/>
      <c r="AC42" s="57"/>
      <c r="AD42" s="57"/>
      <c r="AE42" s="57"/>
      <c r="AF42" s="57"/>
      <c r="AG42" s="57"/>
    </row>
    <row r="43" spans="1:33" ht="13.2">
      <c r="A43" s="71" t="s">
        <v>20</v>
      </c>
      <c r="B43" s="57"/>
      <c r="C43" s="57"/>
      <c r="D43" s="57"/>
      <c r="E43" s="57"/>
      <c r="F43" s="57"/>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c r="AG43" s="57"/>
    </row>
    <row r="44" spans="1:33" ht="13.2">
      <c r="A44" s="71" t="s">
        <v>105</v>
      </c>
      <c r="B44" s="57"/>
      <c r="C44" s="57"/>
      <c r="D44" s="57"/>
      <c r="E44" s="57"/>
      <c r="F44" s="57"/>
      <c r="G44" s="57"/>
      <c r="H44" s="57"/>
      <c r="I44" s="57"/>
      <c r="J44" s="57"/>
      <c r="K44" s="57"/>
      <c r="L44" s="57"/>
      <c r="M44" s="57"/>
      <c r="N44" s="57"/>
      <c r="O44" s="57"/>
      <c r="P44" s="57"/>
      <c r="Q44" s="57"/>
      <c r="R44" s="57"/>
      <c r="S44" s="57"/>
      <c r="T44" s="57"/>
      <c r="U44" s="57"/>
      <c r="V44" s="57"/>
      <c r="W44" s="57"/>
      <c r="X44" s="57"/>
      <c r="Y44" s="57"/>
      <c r="Z44" s="57"/>
      <c r="AA44" s="57"/>
      <c r="AB44" s="57"/>
      <c r="AC44" s="57"/>
      <c r="AD44" s="57"/>
      <c r="AE44" s="57"/>
      <c r="AF44" s="57"/>
      <c r="AG44" s="57"/>
    </row>
    <row r="45" spans="1:33" ht="13.2">
      <c r="A45" s="73" t="s">
        <v>106</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row>
    <row r="46" spans="1:33" ht="13.2">
      <c r="A46" s="73" t="s">
        <v>107</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row>
    <row r="47" spans="1:33" ht="13.2">
      <c r="A47" s="73" t="s">
        <v>108</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row>
    <row r="48" spans="1:33" ht="13.2">
      <c r="A48" s="73" t="s">
        <v>109</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row>
    <row r="49" spans="1:33" ht="13.2">
      <c r="A49" s="73" t="s">
        <v>27</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row>
    <row r="50" spans="1:33" ht="13.2">
      <c r="A50" s="73" t="s">
        <v>110</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row>
    <row r="51" spans="1:33" ht="13.2">
      <c r="A51" s="74" t="s">
        <v>111</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row>
    <row r="52" spans="1:33" ht="13.2">
      <c r="A52" s="26" t="s">
        <v>112</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row>
    <row r="53" spans="1:33" ht="13.2">
      <c r="A53" s="63">
        <v>7700</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row>
    <row r="54" spans="1:33" ht="13.2">
      <c r="A54" s="75">
        <v>7702</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row>
    <row r="55" spans="1:33" ht="13.2">
      <c r="A55" s="75">
        <v>7706</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row>
    <row r="56" spans="1:33" ht="13.2">
      <c r="A56" s="75">
        <v>7707</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row>
    <row r="57" spans="1:33" ht="13.2">
      <c r="A57" s="75">
        <v>7708</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row>
    <row r="58" spans="1:33" ht="13.2">
      <c r="A58" s="75">
        <v>7709</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row>
    <row r="59" spans="1:33" ht="13.2">
      <c r="A59" s="76">
        <v>7710</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row>
    <row r="60" spans="1:33" ht="13.2">
      <c r="A60" s="76">
        <v>7711</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row>
    <row r="61" spans="1:33" ht="13.2">
      <c r="A61" s="75">
        <v>7712</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row>
    <row r="62" spans="1:33" ht="13.2">
      <c r="A62" s="75">
        <v>7713</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row>
    <row r="63" spans="1:33" ht="13.2">
      <c r="A63" s="76">
        <v>7715</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row>
    <row r="64" spans="1:33" ht="13.2">
      <c r="A64" s="76">
        <v>7716</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row>
    <row r="65" spans="1:33" ht="13.2">
      <c r="A65" s="76">
        <v>7717</v>
      </c>
      <c r="B65" s="57"/>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row>
    <row r="66" spans="1:33" ht="13.2">
      <c r="A66" s="76">
        <v>7718</v>
      </c>
      <c r="B66" s="57"/>
      <c r="C66" s="57"/>
      <c r="D66" s="57"/>
      <c r="E66" s="57"/>
      <c r="F66" s="57"/>
      <c r="G66" s="57"/>
      <c r="H66" s="57"/>
      <c r="I66" s="57"/>
      <c r="J66" s="57"/>
      <c r="K66" s="57"/>
      <c r="L66" s="57"/>
      <c r="M66" s="57"/>
      <c r="N66" s="57"/>
      <c r="O66" s="57"/>
      <c r="P66" s="57"/>
      <c r="Q66" s="57"/>
      <c r="R66" s="57"/>
      <c r="S66" s="57"/>
      <c r="T66" s="57"/>
      <c r="U66" s="57"/>
      <c r="V66" s="57"/>
      <c r="W66" s="57"/>
      <c r="X66" s="57"/>
      <c r="Y66" s="57"/>
      <c r="Z66" s="57"/>
      <c r="AA66" s="57"/>
      <c r="AB66" s="57"/>
      <c r="AC66" s="57"/>
      <c r="AD66" s="57"/>
      <c r="AE66" s="57"/>
      <c r="AF66" s="57"/>
      <c r="AG66" s="57"/>
    </row>
    <row r="67" spans="1:33" ht="13.2">
      <c r="A67" s="60">
        <v>7719</v>
      </c>
      <c r="B67" s="57"/>
      <c r="C67" s="57"/>
      <c r="D67" s="57"/>
      <c r="E67" s="57"/>
      <c r="F67" s="57"/>
      <c r="G67" s="57"/>
      <c r="H67" s="57"/>
      <c r="I67" s="57"/>
      <c r="J67" s="57"/>
      <c r="K67" s="57"/>
      <c r="L67" s="57"/>
      <c r="M67" s="57"/>
      <c r="N67" s="57"/>
      <c r="O67" s="57"/>
      <c r="P67" s="57"/>
      <c r="Q67" s="57"/>
      <c r="R67" s="57"/>
      <c r="S67" s="57"/>
      <c r="T67" s="57"/>
      <c r="U67" s="57"/>
      <c r="V67" s="57"/>
      <c r="W67" s="57"/>
      <c r="X67" s="57"/>
      <c r="Y67" s="57"/>
      <c r="Z67" s="57"/>
      <c r="AA67" s="57"/>
      <c r="AB67" s="57"/>
      <c r="AC67" s="57"/>
      <c r="AD67" s="57"/>
      <c r="AE67" s="57"/>
      <c r="AF67" s="57"/>
      <c r="AG67" s="57"/>
    </row>
    <row r="68" spans="1:33" ht="13.2">
      <c r="A68" s="60">
        <v>7777</v>
      </c>
      <c r="B68" s="57"/>
      <c r="C68" s="57"/>
      <c r="D68" s="57"/>
      <c r="E68" s="57"/>
      <c r="F68" s="57"/>
      <c r="G68" s="57"/>
      <c r="H68" s="57"/>
      <c r="I68" s="57"/>
      <c r="J68" s="57"/>
      <c r="K68" s="57"/>
      <c r="L68" s="57"/>
      <c r="M68" s="57"/>
      <c r="N68" s="57"/>
      <c r="O68" s="57"/>
      <c r="P68" s="57"/>
      <c r="Q68" s="57"/>
      <c r="R68" s="57"/>
      <c r="S68" s="57"/>
      <c r="T68" s="57"/>
      <c r="U68" s="57"/>
      <c r="V68" s="57"/>
      <c r="W68" s="57"/>
      <c r="X68" s="57"/>
      <c r="Y68" s="57"/>
      <c r="Z68" s="57"/>
      <c r="AA68" s="57"/>
      <c r="AB68" s="57"/>
      <c r="AC68" s="57"/>
      <c r="AD68" s="57"/>
      <c r="AE68" s="57"/>
      <c r="AF68" s="57"/>
      <c r="AG68" s="57"/>
    </row>
    <row r="69" spans="1:33" ht="13.2">
      <c r="A69" s="60">
        <v>7721</v>
      </c>
      <c r="B69" s="57"/>
      <c r="C69" s="57"/>
      <c r="D69" s="57"/>
      <c r="E69" s="57"/>
      <c r="F69" s="57"/>
      <c r="G69" s="57"/>
      <c r="H69" s="57"/>
      <c r="I69" s="57"/>
      <c r="J69" s="57"/>
      <c r="K69" s="57"/>
      <c r="L69" s="57"/>
      <c r="M69" s="57"/>
      <c r="N69" s="57"/>
      <c r="O69" s="57"/>
      <c r="P69" s="57"/>
      <c r="Q69" s="57"/>
      <c r="R69" s="57"/>
      <c r="S69" s="57"/>
      <c r="T69" s="57"/>
      <c r="U69" s="57"/>
      <c r="V69" s="57"/>
      <c r="W69" s="57"/>
      <c r="X69" s="57"/>
      <c r="Y69" s="57"/>
      <c r="Z69" s="57"/>
      <c r="AA69" s="57"/>
      <c r="AB69" s="57"/>
      <c r="AC69" s="57"/>
      <c r="AD69" s="57"/>
      <c r="AE69" s="57"/>
      <c r="AF69" s="57"/>
      <c r="AG69" s="57"/>
    </row>
    <row r="70" spans="1:33" ht="13.2">
      <c r="A70" s="60">
        <v>7722</v>
      </c>
      <c r="B70" s="57"/>
      <c r="C70" s="57"/>
      <c r="D70" s="57"/>
      <c r="E70" s="57"/>
      <c r="F70" s="57"/>
      <c r="G70" s="57"/>
      <c r="H70" s="57"/>
      <c r="I70" s="57"/>
      <c r="J70" s="57"/>
      <c r="K70" s="57"/>
      <c r="L70" s="57"/>
      <c r="M70" s="57"/>
      <c r="N70" s="57"/>
      <c r="O70" s="57"/>
      <c r="P70" s="57"/>
      <c r="Q70" s="57"/>
      <c r="R70" s="57"/>
      <c r="S70" s="57"/>
      <c r="T70" s="57"/>
      <c r="U70" s="57"/>
      <c r="V70" s="57"/>
      <c r="W70" s="57"/>
      <c r="X70" s="57"/>
      <c r="Y70" s="57"/>
      <c r="Z70" s="57"/>
      <c r="AA70" s="93" t="s">
        <v>119</v>
      </c>
      <c r="AB70" s="93" t="s">
        <v>119</v>
      </c>
      <c r="AC70" s="57"/>
      <c r="AD70" s="57"/>
      <c r="AE70" s="93" t="s">
        <v>119</v>
      </c>
      <c r="AF70" s="57"/>
      <c r="AG70" s="57"/>
    </row>
    <row r="71" spans="1:33" ht="13.2">
      <c r="A71" s="77">
        <v>7723</v>
      </c>
      <c r="B71" s="57"/>
      <c r="C71" s="57"/>
      <c r="D71" s="57"/>
      <c r="E71" s="57"/>
      <c r="F71" s="57"/>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row>
    <row r="72" spans="1:33" ht="13.2">
      <c r="A72" s="60">
        <v>7725</v>
      </c>
      <c r="B72" s="57"/>
      <c r="C72" s="57"/>
      <c r="D72" s="57"/>
      <c r="E72" s="57"/>
      <c r="F72" s="57"/>
      <c r="G72" s="57"/>
      <c r="H72" s="57"/>
      <c r="I72" s="57"/>
      <c r="J72" s="57"/>
      <c r="K72" s="57"/>
      <c r="L72" s="57"/>
      <c r="M72" s="57"/>
      <c r="N72" s="57"/>
      <c r="O72" s="57"/>
      <c r="P72" s="57"/>
      <c r="Q72" s="57"/>
      <c r="R72" s="57"/>
      <c r="S72" s="57"/>
      <c r="T72" s="57"/>
      <c r="U72" s="57"/>
      <c r="V72" s="57"/>
      <c r="W72" s="57"/>
      <c r="X72" s="57"/>
      <c r="Y72" s="57"/>
      <c r="Z72" s="57"/>
      <c r="AA72" s="57"/>
      <c r="AB72" s="57"/>
      <c r="AC72" s="57"/>
      <c r="AD72" s="57"/>
      <c r="AE72" s="57"/>
      <c r="AF72" s="57"/>
      <c r="AG72" s="57"/>
    </row>
    <row r="73" spans="1:33" ht="13.2">
      <c r="A73" s="75">
        <v>7726</v>
      </c>
      <c r="B73" s="57"/>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row>
    <row r="74" spans="1:33" ht="13.2">
      <c r="A74" s="75">
        <v>7727</v>
      </c>
      <c r="B74" s="57"/>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row>
    <row r="75" spans="1:33" ht="13.2">
      <c r="A75" s="77">
        <v>7728</v>
      </c>
      <c r="B75" s="57"/>
      <c r="C75" s="57"/>
      <c r="D75" s="57"/>
      <c r="E75" s="57"/>
      <c r="F75" s="57"/>
      <c r="G75" s="57"/>
      <c r="H75" s="57"/>
      <c r="I75" s="57"/>
      <c r="J75" s="57"/>
      <c r="K75" s="57"/>
      <c r="L75" s="57"/>
      <c r="M75" s="57"/>
      <c r="N75" s="57"/>
      <c r="O75" s="57"/>
      <c r="P75" s="57"/>
      <c r="Q75" s="57"/>
      <c r="R75" s="57"/>
      <c r="S75" s="57"/>
      <c r="T75" s="57"/>
      <c r="U75" s="57"/>
      <c r="V75" s="57"/>
      <c r="W75" s="57"/>
      <c r="X75" s="57"/>
      <c r="Y75" s="57"/>
      <c r="Z75" s="57"/>
      <c r="AA75" s="57"/>
      <c r="AB75" s="57"/>
      <c r="AC75" s="57"/>
      <c r="AD75" s="57"/>
      <c r="AE75" s="57"/>
      <c r="AF75" s="57"/>
      <c r="AG75" s="57"/>
    </row>
    <row r="76" spans="1:33" ht="13.2">
      <c r="A76" s="77">
        <v>7729</v>
      </c>
      <c r="B76" s="57"/>
      <c r="C76" s="57"/>
      <c r="D76" s="57"/>
      <c r="E76" s="57"/>
      <c r="F76" s="57"/>
      <c r="G76" s="57"/>
      <c r="H76" s="57"/>
      <c r="I76" s="57"/>
      <c r="J76" s="57"/>
      <c r="K76" s="57"/>
      <c r="L76" s="57"/>
      <c r="M76" s="57"/>
      <c r="N76" s="57"/>
      <c r="O76" s="57"/>
      <c r="P76" s="57"/>
      <c r="Q76" s="57"/>
      <c r="R76" s="57"/>
      <c r="S76" s="57"/>
      <c r="T76" s="57"/>
      <c r="U76" s="57"/>
      <c r="V76" s="57"/>
      <c r="W76" s="57"/>
      <c r="X76" s="57"/>
      <c r="Y76" s="57"/>
      <c r="Z76" s="57"/>
      <c r="AA76" s="57"/>
      <c r="AB76" s="57"/>
      <c r="AC76" s="57"/>
      <c r="AD76" s="57"/>
      <c r="AE76" s="65" t="s">
        <v>120</v>
      </c>
      <c r="AF76" s="65" t="s">
        <v>93</v>
      </c>
      <c r="AG76" s="57"/>
    </row>
    <row r="77" spans="1:33" ht="13.2">
      <c r="A77" s="77">
        <v>7730</v>
      </c>
      <c r="B77" s="57"/>
      <c r="C77" s="57"/>
      <c r="D77" s="57"/>
      <c r="E77" s="57"/>
      <c r="F77" s="57"/>
      <c r="G77" s="57"/>
      <c r="H77" s="57"/>
      <c r="I77" s="57"/>
      <c r="J77" s="57"/>
      <c r="K77" s="57"/>
      <c r="L77" s="57"/>
      <c r="M77" s="57"/>
      <c r="N77" s="57"/>
      <c r="O77" s="57"/>
      <c r="P77" s="57"/>
      <c r="Q77" s="57"/>
      <c r="R77" s="57"/>
      <c r="S77" s="57"/>
      <c r="T77" s="57"/>
      <c r="U77" s="57"/>
      <c r="V77" s="57"/>
      <c r="W77" s="57"/>
      <c r="X77" s="57"/>
      <c r="Y77" s="57"/>
      <c r="Z77" s="57"/>
      <c r="AA77" s="57"/>
      <c r="AB77" s="57"/>
      <c r="AC77" s="57"/>
      <c r="AD77" s="57"/>
      <c r="AE77" s="57"/>
      <c r="AF77" s="57"/>
      <c r="AG77" s="57"/>
    </row>
    <row r="78" spans="1:33" ht="13.2">
      <c r="A78" s="78">
        <v>7732</v>
      </c>
      <c r="B78" s="57"/>
      <c r="C78" s="57"/>
      <c r="D78" s="57"/>
      <c r="E78" s="57"/>
      <c r="F78" s="57"/>
      <c r="G78" s="57"/>
      <c r="H78" s="57"/>
      <c r="I78" s="57"/>
      <c r="J78" s="57"/>
      <c r="K78" s="57"/>
      <c r="L78" s="57"/>
      <c r="M78" s="57"/>
      <c r="N78" s="57"/>
      <c r="O78" s="57"/>
      <c r="P78" s="57"/>
      <c r="Q78" s="57"/>
      <c r="R78" s="57"/>
      <c r="S78" s="57"/>
      <c r="T78" s="57"/>
      <c r="U78" s="57"/>
      <c r="V78" s="57"/>
      <c r="W78" s="57"/>
      <c r="X78" s="57"/>
      <c r="Y78" s="57"/>
      <c r="Z78" s="57"/>
      <c r="AA78" s="57"/>
      <c r="AB78" s="57"/>
      <c r="AC78" s="57"/>
      <c r="AD78" s="57"/>
      <c r="AE78" s="57"/>
      <c r="AF78" s="57"/>
      <c r="AG78" s="57"/>
    </row>
    <row r="79" spans="1:33" ht="13.2">
      <c r="A79" s="79">
        <v>7752</v>
      </c>
      <c r="B79" s="57"/>
      <c r="C79" s="57"/>
      <c r="D79" s="57"/>
      <c r="E79" s="57"/>
      <c r="F79" s="57"/>
      <c r="G79" s="57"/>
      <c r="H79" s="57"/>
      <c r="I79" s="57"/>
      <c r="J79" s="57"/>
      <c r="K79" s="57"/>
      <c r="L79" s="57"/>
      <c r="M79" s="57"/>
      <c r="N79" s="57"/>
      <c r="O79" s="57"/>
      <c r="P79" s="57"/>
      <c r="Q79" s="57"/>
      <c r="R79" s="57"/>
      <c r="S79" s="57"/>
      <c r="T79" s="57"/>
      <c r="U79" s="57"/>
      <c r="V79" s="57"/>
      <c r="W79" s="57"/>
      <c r="X79" s="57"/>
      <c r="Y79" s="57"/>
      <c r="Z79" s="57"/>
      <c r="AA79" s="57"/>
      <c r="AB79" s="57"/>
      <c r="AC79" s="57"/>
      <c r="AD79" s="57"/>
      <c r="AE79" s="57"/>
      <c r="AF79" s="57"/>
      <c r="AG79" s="57"/>
    </row>
    <row r="80" spans="1:33" ht="13.2">
      <c r="A80" s="80">
        <v>7751</v>
      </c>
      <c r="B80" s="57"/>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row>
    <row r="81" spans="1:33" ht="13.2">
      <c r="A81" s="80">
        <v>7753</v>
      </c>
      <c r="B81" s="57"/>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row>
    <row r="82" spans="1:33" ht="13.2">
      <c r="A82" s="26" t="s">
        <v>113</v>
      </c>
      <c r="B82" s="81"/>
      <c r="C82" s="81"/>
      <c r="D82" s="81"/>
      <c r="E82" s="81"/>
      <c r="F82" s="81"/>
      <c r="G82" s="81"/>
      <c r="H82" s="81"/>
      <c r="I82" s="81"/>
      <c r="J82" s="81"/>
      <c r="K82" s="81"/>
      <c r="L82" s="81"/>
      <c r="M82" s="81"/>
      <c r="N82" s="81"/>
      <c r="O82" s="81"/>
      <c r="P82" s="81"/>
      <c r="Q82" s="81"/>
      <c r="R82" s="81"/>
      <c r="S82" s="81"/>
      <c r="T82" s="81"/>
      <c r="U82" s="81"/>
      <c r="V82" s="81"/>
      <c r="W82" s="81"/>
      <c r="X82" s="81"/>
      <c r="Y82" s="82"/>
      <c r="Z82" s="82"/>
      <c r="AA82" s="82"/>
      <c r="AB82" s="82"/>
      <c r="AC82" s="82"/>
      <c r="AD82" s="82"/>
      <c r="AE82" s="16"/>
      <c r="AF82" s="16"/>
      <c r="AG82" s="6"/>
    </row>
    <row r="83" spans="1:33" ht="13.2">
      <c r="A83" s="83" t="s">
        <v>114</v>
      </c>
      <c r="B83" s="84"/>
      <c r="C83" s="84"/>
      <c r="D83" s="84"/>
      <c r="E83" s="84"/>
      <c r="F83" s="84"/>
      <c r="G83" s="84"/>
      <c r="H83" s="84"/>
      <c r="I83" s="84"/>
      <c r="J83" s="84"/>
      <c r="K83" s="84"/>
      <c r="L83" s="84"/>
      <c r="M83" s="84"/>
      <c r="N83" s="84"/>
      <c r="O83" s="84"/>
      <c r="P83" s="84"/>
      <c r="Q83" s="84"/>
      <c r="R83" s="84"/>
      <c r="S83" s="84"/>
      <c r="T83" s="84"/>
      <c r="U83" s="84"/>
      <c r="V83" s="84"/>
      <c r="W83" s="84"/>
      <c r="X83" s="84"/>
      <c r="Y83" s="85"/>
      <c r="Z83" s="85"/>
      <c r="AA83" s="85"/>
      <c r="AB83" s="85"/>
      <c r="AC83" s="85"/>
      <c r="AD83" s="85"/>
      <c r="AE83" s="85"/>
      <c r="AF83" s="85"/>
      <c r="AG83" s="86"/>
    </row>
    <row r="84" spans="1:33" ht="13.2">
      <c r="A84" s="87" t="s">
        <v>115</v>
      </c>
      <c r="B84" s="88"/>
      <c r="C84" s="88"/>
      <c r="D84" s="88"/>
      <c r="E84" s="88"/>
      <c r="F84" s="88"/>
      <c r="G84" s="88"/>
      <c r="H84" s="88"/>
      <c r="I84" s="88"/>
      <c r="J84" s="88"/>
      <c r="K84" s="88"/>
      <c r="L84" s="88"/>
      <c r="M84" s="88"/>
      <c r="N84" s="88"/>
      <c r="O84" s="88"/>
      <c r="P84" s="88"/>
      <c r="Q84" s="88"/>
      <c r="R84" s="88"/>
      <c r="S84" s="88"/>
      <c r="T84" s="88"/>
      <c r="U84" s="88"/>
      <c r="V84" s="88"/>
      <c r="W84" s="88"/>
      <c r="X84" s="88"/>
      <c r="Y84" s="88"/>
      <c r="Z84" s="88"/>
      <c r="AA84" s="88"/>
      <c r="AB84" s="88"/>
      <c r="AC84" s="88"/>
      <c r="AD84" s="88"/>
      <c r="AE84" s="88"/>
      <c r="AF84" s="88"/>
      <c r="AG84" s="88"/>
    </row>
    <row r="85" spans="1:33" ht="13.2">
      <c r="A85" s="87" t="s">
        <v>116</v>
      </c>
      <c r="B85" s="88"/>
      <c r="C85" s="88"/>
      <c r="D85" s="88"/>
      <c r="E85" s="88"/>
      <c r="F85" s="88"/>
      <c r="G85" s="88"/>
      <c r="H85" s="88"/>
      <c r="I85" s="88"/>
      <c r="J85" s="88"/>
      <c r="K85" s="88"/>
      <c r="L85" s="88"/>
      <c r="M85" s="88"/>
      <c r="N85" s="88"/>
      <c r="O85" s="88"/>
      <c r="P85" s="88"/>
      <c r="Q85" s="88"/>
      <c r="R85" s="88"/>
      <c r="S85" s="88"/>
      <c r="T85" s="88"/>
      <c r="U85" s="88"/>
      <c r="V85" s="88"/>
      <c r="W85" s="88"/>
      <c r="X85" s="88"/>
      <c r="Y85" s="88"/>
      <c r="Z85" s="88"/>
      <c r="AA85" s="88"/>
      <c r="AB85" s="88"/>
      <c r="AC85" s="88"/>
      <c r="AD85" s="88"/>
      <c r="AE85" s="88"/>
      <c r="AF85" s="88"/>
      <c r="AG85" s="88"/>
    </row>
    <row r="86" spans="1:33" ht="13.2">
      <c r="A86" s="2" t="s">
        <v>117</v>
      </c>
      <c r="B86" s="88"/>
      <c r="C86" s="88"/>
      <c r="D86" s="88"/>
      <c r="E86" s="88"/>
      <c r="F86" s="88"/>
      <c r="G86" s="88"/>
      <c r="H86" s="88"/>
      <c r="I86" s="88"/>
      <c r="J86" s="89"/>
      <c r="K86" s="89"/>
      <c r="L86" s="89"/>
      <c r="M86" s="89"/>
      <c r="N86" s="89"/>
      <c r="O86" s="89"/>
      <c r="P86" s="89"/>
      <c r="Q86" s="89"/>
      <c r="R86" s="89"/>
      <c r="S86" s="89"/>
      <c r="T86" s="89"/>
      <c r="U86" s="89"/>
      <c r="V86" s="89"/>
      <c r="W86" s="89"/>
      <c r="X86" s="89"/>
      <c r="Y86" s="89"/>
      <c r="Z86" s="89"/>
      <c r="AA86" s="89"/>
      <c r="AB86" s="89"/>
      <c r="AC86" s="89"/>
      <c r="AD86" s="89"/>
      <c r="AE86" s="89"/>
      <c r="AF86" s="89"/>
      <c r="AG86" s="88"/>
    </row>
    <row r="87" spans="1:33" ht="13.2">
      <c r="A87" s="90" t="s">
        <v>2</v>
      </c>
      <c r="B87" s="84"/>
      <c r="C87" s="84"/>
      <c r="D87" s="84"/>
      <c r="E87" s="84"/>
      <c r="F87" s="84"/>
      <c r="G87" s="84"/>
      <c r="H87" s="84"/>
      <c r="I87" s="84"/>
      <c r="J87" s="84"/>
      <c r="K87" s="88"/>
      <c r="L87" s="88"/>
      <c r="M87" s="88"/>
      <c r="N87" s="88"/>
      <c r="O87" s="88"/>
      <c r="P87" s="88"/>
      <c r="Q87" s="88"/>
      <c r="R87" s="88"/>
      <c r="S87" s="88"/>
      <c r="T87" s="88"/>
      <c r="U87" s="88"/>
      <c r="V87" s="88"/>
      <c r="W87" s="88"/>
      <c r="X87" s="88"/>
      <c r="Y87" s="88"/>
      <c r="Z87" s="88"/>
      <c r="AA87" s="88"/>
      <c r="AB87" s="88"/>
      <c r="AC87" s="88"/>
      <c r="AD87" s="88"/>
      <c r="AE87" s="89"/>
      <c r="AF87" s="89"/>
      <c r="AG87" s="88"/>
    </row>
    <row r="88" spans="1:33" ht="13.2">
      <c r="A88" s="91" t="s">
        <v>118</v>
      </c>
      <c r="B88" s="92"/>
      <c r="C88" s="92"/>
      <c r="D88" s="92"/>
      <c r="E88" s="92"/>
      <c r="F88" s="92"/>
      <c r="G88" s="92"/>
      <c r="H88" s="92"/>
      <c r="I88" s="92"/>
      <c r="J88" s="92"/>
      <c r="K88" s="92"/>
      <c r="L88" s="92"/>
      <c r="M88" s="92"/>
      <c r="N88" s="92"/>
      <c r="O88" s="92"/>
      <c r="P88" s="92"/>
      <c r="Q88" s="92"/>
      <c r="R88" s="92"/>
      <c r="S88" s="92"/>
      <c r="T88" s="92"/>
      <c r="U88" s="92"/>
      <c r="V88" s="92"/>
      <c r="W88" s="92"/>
      <c r="X88" s="92"/>
      <c r="Y88" s="92"/>
      <c r="Z88" s="92"/>
      <c r="AA88" s="92"/>
      <c r="AB88" s="92"/>
      <c r="AC88" s="92"/>
      <c r="AD88" s="92"/>
      <c r="AE88" s="92"/>
      <c r="AF88" s="92"/>
      <c r="AG88" s="6"/>
    </row>
  </sheetData>
  <mergeCells count="1">
    <mergeCell ref="A1:A2"/>
  </mergeCells>
  <phoneticPr fontId="151"/>
  <conditionalFormatting sqref="A1:AG1008">
    <cfRule type="cellIs" dxfId="485" priority="5" operator="equal">
      <formula>"R"</formula>
    </cfRule>
  </conditionalFormatting>
  <conditionalFormatting sqref="B27:AG27 C72:AG72 AE76:AF76 H79 AD6">
    <cfRule type="notContainsBlanks" dxfId="484" priority="19">
      <formula>LEN(TRIM(AD6))&gt;0</formula>
    </cfRule>
  </conditionalFormatting>
  <conditionalFormatting sqref="B31:AG31 B72:AG72">
    <cfRule type="containsText" dxfId="483" priority="1" operator="containsText" text="长距离">
      <formula>NOT(ISERROR(SEARCH(("长距离"),(B31))))</formula>
    </cfRule>
    <cfRule type="containsText" dxfId="482" priority="2" operator="containsText" text="bm">
      <formula>NOT(ISERROR(SEARCH(("bm"),(B31))))</formula>
    </cfRule>
    <cfRule type="containsText" dxfId="481" priority="3" operator="containsText" text="Lt">
      <formula>NOT(ISERROR(SEARCH(("Lt"),(B31))))</formula>
    </cfRule>
    <cfRule type="containsText" dxfId="480" priority="4" operator="containsText" text="考斯特">
      <formula>NOT(ISERROR(SEARCH(("考斯特"),(B31))))</formula>
    </cfRule>
    <cfRule type="containsText" dxfId="479" priority="6" operator="containsText" text="修理">
      <formula>NOT(ISERROR(SEARCH(("修理"),(B31))))</formula>
    </cfRule>
    <cfRule type="containsText" dxfId="478" priority="7" operator="containsText" text="三检">
      <formula>NOT(ISERROR(SEARCH(("三检"),(B31))))</formula>
    </cfRule>
    <cfRule type="containsText" dxfId="477" priority="8" operator="containsText" text="年检">
      <formula>NOT(ISERROR(SEARCH(("年检"),(B31))))</formula>
    </cfRule>
    <cfRule type="containsText" dxfId="476" priority="9" operator="containsText" text="搬">
      <formula>NOT(ISERROR(SEARCH(("搬"),(B31))))</formula>
    </cfRule>
    <cfRule type="containsText" dxfId="475" priority="10" operator="containsText" text="本社番">
      <formula>NOT(ISERROR(SEARCH(("本社番"),(B31))))</formula>
    </cfRule>
  </conditionalFormatting>
  <conditionalFormatting sqref="K4 R4 B5:F5 Y12:AG81 B12:X82">
    <cfRule type="containsText" dxfId="474" priority="12" operator="containsText" text="bm">
      <formula>NOT(ISERROR(SEARCH(("bm"),(K4))))</formula>
    </cfRule>
    <cfRule type="containsText" dxfId="473" priority="13" operator="containsText" text="Lt">
      <formula>NOT(ISERROR(SEARCH(("Lt"),(K4))))</formula>
    </cfRule>
    <cfRule type="containsText" dxfId="472" priority="14" operator="containsText" text="考斯特">
      <formula>NOT(ISERROR(SEARCH(("考斯特"),(K4))))</formula>
    </cfRule>
  </conditionalFormatting>
  <conditionalFormatting sqref="O14:S15 L15:N15 Z15 F16:G16 H16:H34 C18:G34 I18:AG34 B19:B34 B37:AG37 H42:I44 B53:R81 AE53:AG81 S53:AD82">
    <cfRule type="containsText" dxfId="471" priority="15" operator="containsText" text="修理">
      <formula>NOT(ISERROR(SEARCH(("修理"),(O14))))</formula>
    </cfRule>
    <cfRule type="containsText" dxfId="470" priority="16" operator="containsText" text="三检">
      <formula>NOT(ISERROR(SEARCH(("三检"),(O14))))</formula>
    </cfRule>
    <cfRule type="containsText" dxfId="469" priority="17" operator="containsText" text="年检">
      <formula>NOT(ISERROR(SEARCH(("年检"),(O14))))</formula>
    </cfRule>
    <cfRule type="containsText" dxfId="468" priority="18" operator="containsText" text="搬">
      <formula>NOT(ISERROR(SEARCH(("搬"),(O14))))</formula>
    </cfRule>
  </conditionalFormatting>
  <conditionalFormatting sqref="Y12:AG81 B12:X82 K4 R4 B5:F5">
    <cfRule type="containsText" dxfId="467" priority="11" operator="containsText" text="长距离">
      <formula>NOT(ISERROR(SEARCH(("长距离"),(K4))))</formula>
    </cfRule>
  </conditionalFormatting>
  <conditionalFormatting sqref="Y13:AG81 B13:X82 K4 R4 B5:F5">
    <cfRule type="containsText" dxfId="466" priority="21" operator="containsText" text="本社番">
      <formula>NOT(ISERROR(SEARCH(("本社番"),(K4))))</formula>
    </cfRule>
  </conditionalFormatting>
  <conditionalFormatting sqref="AF27:AG27 AF76">
    <cfRule type="notContainsBlanks" dxfId="465" priority="20">
      <formula>LEN(TRIM(AF27))&gt;0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800-000000000000}">
          <x14:formula1>
            <xm:f>条件勿动!$A:$A</xm:f>
          </x14:formula1>
          <xm:sqref>B13:AG81</xm:sqref>
        </x14:dataValidation>
        <x14:dataValidation type="list" allowBlank="1" xr:uid="{00000000-0002-0000-0800-000001000000}">
          <x14:formula1>
            <xm:f>条件勿动!$B:$B</xm:f>
          </x14:formula1>
          <xm:sqref>Y82:AD82</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G88"/>
  <sheetViews>
    <sheetView workbookViewId="0">
      <selection sqref="A1:A2"/>
    </sheetView>
  </sheetViews>
  <sheetFormatPr defaultColWidth="12.6640625" defaultRowHeight="15.75" customHeight="1"/>
  <cols>
    <col min="1" max="1" width="12.109375" customWidth="1"/>
    <col min="2" max="33" width="8.88671875" customWidth="1"/>
  </cols>
  <sheetData>
    <row r="1" spans="1:33">
      <c r="A1" s="2338" t="s">
        <v>121</v>
      </c>
      <c r="B1" s="6">
        <v>1</v>
      </c>
      <c r="C1" s="6">
        <v>2</v>
      </c>
      <c r="D1" s="6">
        <v>3</v>
      </c>
      <c r="E1" s="6">
        <v>4</v>
      </c>
      <c r="F1" s="18">
        <v>5</v>
      </c>
      <c r="G1" s="18">
        <v>6</v>
      </c>
      <c r="H1" s="6">
        <v>7</v>
      </c>
      <c r="I1" s="6">
        <v>8</v>
      </c>
      <c r="J1" s="6">
        <v>9</v>
      </c>
      <c r="K1" s="6">
        <v>10</v>
      </c>
      <c r="L1" s="6">
        <v>11</v>
      </c>
      <c r="M1" s="18">
        <v>12</v>
      </c>
      <c r="N1" s="18">
        <v>13</v>
      </c>
      <c r="O1" s="6">
        <v>14</v>
      </c>
      <c r="P1" s="6">
        <v>15</v>
      </c>
      <c r="Q1" s="19">
        <v>16</v>
      </c>
      <c r="R1" s="6">
        <v>17</v>
      </c>
      <c r="S1" s="6">
        <v>18</v>
      </c>
      <c r="T1" s="18">
        <v>19</v>
      </c>
      <c r="U1" s="18">
        <v>20</v>
      </c>
      <c r="V1" s="6">
        <v>21</v>
      </c>
      <c r="W1" s="6">
        <v>22</v>
      </c>
      <c r="X1" s="6">
        <v>23</v>
      </c>
      <c r="Y1" s="6">
        <v>24</v>
      </c>
      <c r="Z1" s="6">
        <v>25</v>
      </c>
      <c r="AA1" s="18">
        <v>26</v>
      </c>
      <c r="AB1" s="18">
        <v>27</v>
      </c>
      <c r="AC1" s="20">
        <v>28</v>
      </c>
      <c r="AD1" s="20">
        <v>29</v>
      </c>
      <c r="AE1" s="20">
        <v>30</v>
      </c>
      <c r="AF1" s="20">
        <v>31</v>
      </c>
      <c r="AG1" s="21"/>
    </row>
    <row r="2" spans="1:33">
      <c r="A2" s="2333"/>
      <c r="B2" s="22" t="s">
        <v>66</v>
      </c>
      <c r="C2" s="22" t="s">
        <v>67</v>
      </c>
      <c r="D2" s="22" t="s">
        <v>68</v>
      </c>
      <c r="E2" s="22" t="s">
        <v>69</v>
      </c>
      <c r="F2" s="23" t="s">
        <v>70</v>
      </c>
      <c r="G2" s="23" t="s">
        <v>71</v>
      </c>
      <c r="H2" s="22" t="s">
        <v>72</v>
      </c>
      <c r="I2" s="22" t="s">
        <v>66</v>
      </c>
      <c r="J2" s="22" t="s">
        <v>67</v>
      </c>
      <c r="K2" s="22" t="s">
        <v>68</v>
      </c>
      <c r="L2" s="22" t="s">
        <v>69</v>
      </c>
      <c r="M2" s="23" t="s">
        <v>70</v>
      </c>
      <c r="N2" s="23" t="s">
        <v>71</v>
      </c>
      <c r="O2" s="22" t="s">
        <v>72</v>
      </c>
      <c r="P2" s="22" t="s">
        <v>66</v>
      </c>
      <c r="Q2" s="22" t="s">
        <v>67</v>
      </c>
      <c r="R2" s="22" t="s">
        <v>68</v>
      </c>
      <c r="S2" s="22" t="s">
        <v>69</v>
      </c>
      <c r="T2" s="23" t="s">
        <v>70</v>
      </c>
      <c r="U2" s="23" t="s">
        <v>71</v>
      </c>
      <c r="V2" s="22" t="s">
        <v>72</v>
      </c>
      <c r="W2" s="22" t="s">
        <v>66</v>
      </c>
      <c r="X2" s="22" t="s">
        <v>67</v>
      </c>
      <c r="Y2" s="22" t="s">
        <v>68</v>
      </c>
      <c r="Z2" s="22" t="s">
        <v>69</v>
      </c>
      <c r="AA2" s="23" t="s">
        <v>70</v>
      </c>
      <c r="AB2" s="23" t="s">
        <v>71</v>
      </c>
      <c r="AC2" s="24" t="s">
        <v>72</v>
      </c>
      <c r="AD2" s="24" t="s">
        <v>66</v>
      </c>
      <c r="AE2" s="24" t="s">
        <v>67</v>
      </c>
      <c r="AF2" s="24" t="s">
        <v>68</v>
      </c>
      <c r="AG2" s="25"/>
    </row>
    <row r="3" spans="1:33">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27"/>
      <c r="AG3" s="6"/>
    </row>
    <row r="4" spans="1:33">
      <c r="A4" s="30" t="s">
        <v>74</v>
      </c>
      <c r="B4" s="31"/>
      <c r="C4" s="31"/>
      <c r="D4" s="32"/>
      <c r="E4" s="32"/>
      <c r="F4" s="33"/>
      <c r="G4" s="34"/>
      <c r="H4" s="35"/>
      <c r="I4" s="35"/>
      <c r="J4" s="36"/>
      <c r="L4" s="35"/>
      <c r="M4" s="35"/>
      <c r="N4" s="32"/>
      <c r="O4" s="32"/>
      <c r="P4" s="32"/>
      <c r="Q4" s="33"/>
      <c r="S4" s="37"/>
      <c r="T4" s="32"/>
      <c r="U4" s="32"/>
      <c r="V4" s="32"/>
      <c r="W4" s="33"/>
      <c r="X4" s="33"/>
      <c r="Y4" s="33"/>
      <c r="Z4" s="32"/>
      <c r="AA4" s="32"/>
      <c r="AB4" s="32"/>
      <c r="AC4" s="32"/>
      <c r="AD4" s="32"/>
      <c r="AE4" s="38"/>
      <c r="AF4" s="38"/>
      <c r="AG4" s="6"/>
    </row>
    <row r="5" spans="1:33">
      <c r="A5" s="30" t="s">
        <v>75</v>
      </c>
      <c r="G5" s="35"/>
      <c r="H5" s="35"/>
      <c r="I5" s="35"/>
      <c r="J5" s="35"/>
      <c r="K5" s="32"/>
      <c r="L5" s="39"/>
      <c r="M5" s="35"/>
      <c r="N5" s="32"/>
      <c r="O5" s="35"/>
      <c r="P5" s="32"/>
      <c r="Q5" s="32"/>
      <c r="R5" s="32"/>
      <c r="S5" s="32"/>
      <c r="T5" s="32"/>
      <c r="U5" s="32"/>
      <c r="V5" s="32"/>
      <c r="W5" s="32"/>
      <c r="X5" s="32"/>
      <c r="Y5" s="35"/>
      <c r="Z5" s="32"/>
      <c r="AA5" s="32"/>
      <c r="AB5" s="32"/>
      <c r="AC5" s="32"/>
      <c r="AD5" s="33"/>
      <c r="AE5" s="40"/>
      <c r="AF5" s="41"/>
      <c r="AG5" s="21"/>
    </row>
    <row r="6" spans="1:33">
      <c r="A6" s="30" t="s">
        <v>76</v>
      </c>
      <c r="B6" s="42"/>
      <c r="C6" s="32"/>
      <c r="D6" s="32"/>
      <c r="E6" s="32"/>
      <c r="F6" s="35"/>
      <c r="G6" s="32"/>
      <c r="H6" s="32"/>
      <c r="I6" s="32"/>
      <c r="J6" s="32"/>
      <c r="K6" s="32"/>
      <c r="L6" s="32"/>
      <c r="M6" s="32"/>
      <c r="N6" s="32"/>
      <c r="O6" s="32"/>
      <c r="P6" s="32"/>
      <c r="Q6" s="35"/>
      <c r="R6" s="43"/>
      <c r="S6" s="32"/>
      <c r="T6" s="35"/>
      <c r="U6" s="32"/>
      <c r="V6" s="32"/>
      <c r="W6" s="44"/>
      <c r="X6" s="44"/>
      <c r="Y6" s="32"/>
      <c r="Z6" s="32"/>
      <c r="AA6" s="32"/>
      <c r="AB6" s="32"/>
      <c r="AC6" s="32"/>
      <c r="AD6" s="33"/>
      <c r="AE6" s="38"/>
      <c r="AF6" s="38"/>
      <c r="AG6" s="6"/>
    </row>
    <row r="7" spans="1:33">
      <c r="A7" s="30" t="s">
        <v>77</v>
      </c>
      <c r="B7" s="42"/>
      <c r="C7" s="32"/>
      <c r="D7" s="32"/>
      <c r="E7" s="32"/>
      <c r="F7" s="35"/>
      <c r="G7" s="35"/>
      <c r="H7" s="32"/>
      <c r="I7" s="32"/>
      <c r="J7" s="32"/>
      <c r="K7" s="32"/>
      <c r="L7" s="32"/>
      <c r="M7" s="45"/>
      <c r="N7" s="32"/>
      <c r="O7" s="32"/>
      <c r="P7" s="32"/>
      <c r="Q7" s="35"/>
      <c r="R7" s="33"/>
      <c r="S7" s="32"/>
      <c r="T7" s="32"/>
      <c r="U7" s="32"/>
      <c r="V7" s="32"/>
      <c r="W7" s="32"/>
      <c r="X7" s="32"/>
      <c r="Y7" s="32"/>
      <c r="Z7" s="32"/>
      <c r="AA7" s="32"/>
      <c r="AB7" s="32"/>
      <c r="AC7" s="32"/>
      <c r="AD7" s="32"/>
      <c r="AE7" s="38"/>
      <c r="AF7" s="38"/>
      <c r="AG7" s="6"/>
    </row>
    <row r="8" spans="1:33">
      <c r="A8" s="46" t="s">
        <v>78</v>
      </c>
      <c r="B8" s="47"/>
      <c r="C8" s="32"/>
      <c r="D8" s="32"/>
      <c r="E8" s="32"/>
      <c r="F8" s="32"/>
      <c r="G8" s="32"/>
      <c r="H8" s="32" t="s">
        <v>79</v>
      </c>
      <c r="I8" s="48"/>
      <c r="J8" s="32"/>
      <c r="K8" s="32"/>
      <c r="L8" s="32"/>
      <c r="M8" s="32"/>
      <c r="N8" s="32"/>
      <c r="O8" s="32"/>
      <c r="P8" s="32"/>
      <c r="Q8" s="32"/>
      <c r="R8" s="32"/>
      <c r="S8" s="32"/>
      <c r="T8" s="32"/>
      <c r="U8" s="32"/>
      <c r="V8" s="32"/>
      <c r="W8" s="32"/>
      <c r="X8" s="32"/>
      <c r="Y8" s="32"/>
      <c r="Z8" s="32"/>
      <c r="AA8" s="32"/>
      <c r="AB8" s="32"/>
      <c r="AC8" s="32"/>
      <c r="AD8" s="32"/>
      <c r="AE8" s="32"/>
      <c r="AF8" s="32"/>
      <c r="AG8" s="6"/>
    </row>
    <row r="9" spans="1:33" ht="15.75" customHeight="1">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c r="AG9" s="51"/>
    </row>
    <row r="10" spans="1:33" ht="15.75" customHeight="1">
      <c r="A10" s="2"/>
      <c r="B10" s="52" t="s">
        <v>82</v>
      </c>
      <c r="C10" s="52" t="s">
        <v>82</v>
      </c>
      <c r="D10" s="52" t="s">
        <v>82</v>
      </c>
      <c r="E10" s="52" t="s">
        <v>82</v>
      </c>
      <c r="F10" s="52" t="s">
        <v>82</v>
      </c>
      <c r="G10" s="52" t="s">
        <v>82</v>
      </c>
      <c r="H10" s="52" t="s">
        <v>82</v>
      </c>
      <c r="I10" s="53" t="s">
        <v>82</v>
      </c>
      <c r="J10" s="52" t="s">
        <v>82</v>
      </c>
      <c r="K10" s="52" t="s">
        <v>82</v>
      </c>
      <c r="L10" s="52" t="s">
        <v>82</v>
      </c>
      <c r="M10" s="52" t="s">
        <v>82</v>
      </c>
      <c r="N10" s="50" t="s">
        <v>82</v>
      </c>
      <c r="O10" s="50" t="s">
        <v>82</v>
      </c>
      <c r="P10" s="50" t="s">
        <v>82</v>
      </c>
      <c r="Q10" s="50" t="s">
        <v>82</v>
      </c>
      <c r="R10" s="50" t="s">
        <v>82</v>
      </c>
      <c r="S10" s="50" t="s">
        <v>82</v>
      </c>
      <c r="T10" s="50" t="s">
        <v>82</v>
      </c>
      <c r="U10" s="50" t="s">
        <v>82</v>
      </c>
      <c r="V10" s="50" t="s">
        <v>82</v>
      </c>
      <c r="W10" s="50" t="s">
        <v>82</v>
      </c>
      <c r="X10" s="50" t="s">
        <v>82</v>
      </c>
      <c r="Y10" s="50" t="s">
        <v>82</v>
      </c>
      <c r="Z10" s="50" t="s">
        <v>82</v>
      </c>
      <c r="AA10" s="50" t="s">
        <v>82</v>
      </c>
      <c r="AB10" s="50" t="s">
        <v>82</v>
      </c>
      <c r="AC10" s="50" t="s">
        <v>82</v>
      </c>
      <c r="AD10" s="50" t="s">
        <v>82</v>
      </c>
      <c r="AE10" s="50" t="s">
        <v>82</v>
      </c>
      <c r="AF10" s="50" t="s">
        <v>82</v>
      </c>
      <c r="AG10" s="51"/>
    </row>
    <row r="11" spans="1:33">
      <c r="A11" s="2"/>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5"/>
      <c r="AF11" s="55"/>
      <c r="AG11" s="6"/>
    </row>
    <row r="12" spans="1:33">
      <c r="A12" s="56" t="s">
        <v>83</v>
      </c>
      <c r="B12" s="57"/>
      <c r="C12" s="57"/>
      <c r="D12" s="57"/>
      <c r="E12" s="57"/>
      <c r="F12" s="57"/>
      <c r="G12" s="57"/>
      <c r="H12" s="57"/>
      <c r="I12" s="57"/>
      <c r="J12" s="57"/>
      <c r="K12" s="57"/>
      <c r="L12" s="57"/>
      <c r="M12" s="57"/>
      <c r="N12" s="57"/>
      <c r="O12" s="57"/>
      <c r="P12" s="57"/>
      <c r="Q12" s="57"/>
      <c r="R12" s="57"/>
      <c r="S12" s="57"/>
      <c r="T12" s="57"/>
      <c r="U12" s="57"/>
      <c r="V12" s="57"/>
      <c r="W12" s="57"/>
      <c r="X12" s="57"/>
      <c r="Y12" s="57"/>
      <c r="Z12" s="57"/>
      <c r="AA12" s="57"/>
      <c r="AB12" s="57"/>
      <c r="AC12" s="57"/>
      <c r="AD12" s="57"/>
      <c r="AE12" s="58"/>
      <c r="AF12" s="58"/>
      <c r="AG12" s="6"/>
    </row>
    <row r="13" spans="1:33">
      <c r="A13" s="59" t="s">
        <v>84</v>
      </c>
      <c r="B13" s="57"/>
      <c r="C13" s="57"/>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row>
    <row r="14" spans="1:33">
      <c r="A14" s="60" t="s">
        <v>85</v>
      </c>
      <c r="B14" s="57"/>
      <c r="C14" s="57"/>
      <c r="D14" s="57"/>
      <c r="E14" s="57"/>
      <c r="F14" s="57"/>
      <c r="G14" s="57"/>
      <c r="H14" s="57"/>
      <c r="I14" s="57"/>
      <c r="J14" s="57"/>
      <c r="K14" s="57"/>
      <c r="L14" s="57"/>
      <c r="M14" s="57"/>
      <c r="N14" s="57"/>
      <c r="O14" s="57"/>
      <c r="P14" s="57"/>
      <c r="Q14" s="57"/>
      <c r="R14" s="57"/>
      <c r="S14" s="57"/>
      <c r="T14" s="57"/>
      <c r="U14" s="57"/>
      <c r="V14" s="57"/>
      <c r="W14" s="57"/>
      <c r="X14" s="57"/>
      <c r="Y14" s="57"/>
      <c r="Z14" s="57"/>
      <c r="AA14" s="57"/>
      <c r="AB14" s="57"/>
      <c r="AC14" s="57"/>
      <c r="AD14" s="57"/>
      <c r="AE14" s="57"/>
      <c r="AF14" s="57"/>
      <c r="AG14" s="57"/>
    </row>
    <row r="15" spans="1:33">
      <c r="A15" s="61" t="s">
        <v>86</v>
      </c>
      <c r="B15" s="57"/>
      <c r="C15" s="57"/>
      <c r="D15" s="57"/>
      <c r="E15" s="93" t="s">
        <v>122</v>
      </c>
      <c r="F15" s="57"/>
      <c r="G15" s="57"/>
      <c r="H15" s="57"/>
      <c r="I15" s="57"/>
      <c r="J15" s="57"/>
      <c r="K15" s="57"/>
      <c r="L15" s="57"/>
      <c r="M15" s="57"/>
      <c r="N15" s="57"/>
      <c r="O15" s="57"/>
      <c r="P15" s="57"/>
      <c r="Q15" s="57"/>
      <c r="R15" s="57"/>
      <c r="S15" s="57"/>
      <c r="T15" s="57"/>
      <c r="U15" s="57"/>
      <c r="V15" s="57"/>
      <c r="W15" s="57"/>
      <c r="X15" s="57"/>
      <c r="Y15" s="94" t="s">
        <v>123</v>
      </c>
      <c r="Z15" s="94" t="s">
        <v>123</v>
      </c>
      <c r="AA15" s="57"/>
      <c r="AB15" s="57"/>
      <c r="AC15" s="57"/>
      <c r="AE15" s="93" t="s">
        <v>124</v>
      </c>
      <c r="AF15" s="57"/>
      <c r="AG15" s="57"/>
    </row>
    <row r="16" spans="1:33">
      <c r="A16" s="62" t="s">
        <v>87</v>
      </c>
      <c r="B16" s="57"/>
      <c r="C16" s="57"/>
      <c r="D16" s="57"/>
      <c r="E16" s="57"/>
      <c r="F16" s="57"/>
      <c r="G16" s="57"/>
      <c r="H16" s="57"/>
      <c r="I16" s="57"/>
      <c r="J16" s="57"/>
      <c r="K16" s="93" t="s">
        <v>125</v>
      </c>
      <c r="L16" s="93" t="s">
        <v>125</v>
      </c>
      <c r="M16" s="93" t="s">
        <v>125</v>
      </c>
      <c r="N16" s="57"/>
      <c r="O16" s="57"/>
      <c r="P16" s="57"/>
      <c r="Q16" s="57"/>
      <c r="R16" s="57"/>
      <c r="S16" s="57"/>
      <c r="T16" s="57"/>
      <c r="U16" s="57"/>
      <c r="V16" s="57"/>
      <c r="W16" s="57"/>
      <c r="X16" s="57"/>
      <c r="Y16" s="57"/>
      <c r="Z16" s="57"/>
      <c r="AA16" s="57"/>
      <c r="AB16" s="57"/>
      <c r="AC16" s="57"/>
      <c r="AD16" s="57"/>
      <c r="AE16" s="57"/>
      <c r="AF16" s="57"/>
      <c r="AG16" s="57"/>
    </row>
    <row r="17" spans="1:33">
      <c r="A17" s="63" t="s">
        <v>88</v>
      </c>
      <c r="B17" s="57"/>
      <c r="C17" s="57"/>
      <c r="D17" s="57"/>
      <c r="E17" s="57"/>
      <c r="F17" s="57"/>
      <c r="G17" s="57"/>
      <c r="H17" s="65" t="s">
        <v>126</v>
      </c>
      <c r="I17" s="57"/>
      <c r="J17" s="65" t="s">
        <v>126</v>
      </c>
      <c r="K17" s="65" t="s">
        <v>126</v>
      </c>
      <c r="L17" s="65" t="s">
        <v>126</v>
      </c>
      <c r="M17" s="65" t="s">
        <v>126</v>
      </c>
      <c r="N17" s="57"/>
      <c r="O17" s="57"/>
      <c r="P17" s="57"/>
      <c r="Q17" s="57"/>
      <c r="R17" s="57"/>
      <c r="S17" s="57"/>
      <c r="T17" s="57"/>
      <c r="U17" s="57"/>
      <c r="V17" s="57"/>
      <c r="W17" s="57"/>
      <c r="X17" s="57"/>
      <c r="Y17" s="57"/>
      <c r="Z17" s="57"/>
      <c r="AA17" s="57"/>
      <c r="AB17" s="57"/>
      <c r="AC17" s="57"/>
      <c r="AD17" s="57"/>
      <c r="AE17" s="57"/>
      <c r="AF17" s="57"/>
      <c r="AG17" s="57"/>
    </row>
    <row r="18" spans="1:33">
      <c r="A18" s="63" t="s">
        <v>89</v>
      </c>
      <c r="B18" s="57"/>
      <c r="C18" s="57"/>
      <c r="D18" s="57"/>
      <c r="E18" s="57"/>
      <c r="F18" s="57"/>
      <c r="G18" s="57"/>
      <c r="H18" s="57"/>
      <c r="I18" s="57"/>
      <c r="J18" s="57"/>
      <c r="K18" s="57"/>
      <c r="L18" s="57"/>
      <c r="M18" s="57"/>
      <c r="N18" s="57"/>
      <c r="O18" s="57"/>
      <c r="P18" s="57"/>
      <c r="Q18" s="57"/>
      <c r="R18" s="57"/>
      <c r="S18" s="57"/>
      <c r="T18" s="57"/>
      <c r="U18" s="57"/>
      <c r="V18" s="57"/>
      <c r="W18" s="57"/>
      <c r="X18" s="57"/>
      <c r="Y18" s="57"/>
      <c r="Z18" s="57"/>
      <c r="AA18" s="57"/>
      <c r="AB18" s="57"/>
      <c r="AC18" s="57"/>
      <c r="AD18" s="57"/>
      <c r="AE18" s="57"/>
      <c r="AF18" s="57"/>
      <c r="AG18" s="57"/>
    </row>
    <row r="19" spans="1:33">
      <c r="A19" s="63" t="s">
        <v>90</v>
      </c>
      <c r="B19" s="57"/>
      <c r="C19" s="57"/>
      <c r="D19" s="57"/>
      <c r="E19" s="57"/>
      <c r="F19" s="57"/>
      <c r="G19" s="57"/>
      <c r="H19" s="57"/>
      <c r="I19" s="57"/>
      <c r="J19" s="57"/>
      <c r="K19" s="57"/>
      <c r="L19" s="57"/>
      <c r="M19" s="57"/>
      <c r="N19" s="57"/>
      <c r="O19" s="57"/>
      <c r="P19" s="57"/>
      <c r="Q19" s="57"/>
      <c r="R19" s="57"/>
      <c r="S19" s="57"/>
      <c r="T19" s="57"/>
      <c r="U19" s="57"/>
      <c r="V19" s="57"/>
      <c r="W19" s="57"/>
      <c r="X19" s="57"/>
      <c r="Y19" s="57"/>
      <c r="Z19" s="57"/>
      <c r="AA19" s="57"/>
      <c r="AB19" s="57"/>
      <c r="AC19" s="57"/>
      <c r="AD19" s="57"/>
      <c r="AE19" s="57"/>
      <c r="AF19" s="57"/>
      <c r="AG19" s="57"/>
    </row>
    <row r="20" spans="1:33">
      <c r="A20" s="63" t="s">
        <v>11</v>
      </c>
      <c r="B20" s="57"/>
      <c r="C20" s="57"/>
      <c r="D20" s="57"/>
      <c r="E20" s="57"/>
      <c r="F20" s="57"/>
      <c r="G20" s="57"/>
      <c r="H20" s="57"/>
      <c r="I20" s="57"/>
      <c r="J20" s="57"/>
      <c r="K20" s="57"/>
      <c r="L20" s="57"/>
      <c r="M20" s="57"/>
      <c r="N20" s="57"/>
      <c r="O20" s="57"/>
      <c r="P20" s="57"/>
      <c r="Q20" s="57"/>
      <c r="R20" s="57"/>
      <c r="S20" s="57"/>
      <c r="T20" s="57"/>
      <c r="U20" s="57"/>
      <c r="V20" s="57"/>
      <c r="W20" s="57"/>
      <c r="X20" s="57"/>
      <c r="Y20" s="57"/>
      <c r="Z20" s="57"/>
      <c r="AA20" s="57"/>
      <c r="AB20" s="57"/>
      <c r="AC20" s="57"/>
      <c r="AD20" s="57"/>
      <c r="AE20" s="57"/>
      <c r="AF20" s="57"/>
      <c r="AG20" s="57"/>
    </row>
    <row r="21" spans="1:33">
      <c r="A21" s="63" t="s">
        <v>91</v>
      </c>
      <c r="B21" s="57"/>
      <c r="C21" s="57"/>
      <c r="D21" s="57"/>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row>
    <row r="22" spans="1:33">
      <c r="A22" s="63" t="s">
        <v>15</v>
      </c>
      <c r="B22" s="57"/>
      <c r="C22" s="57"/>
      <c r="D22" s="57"/>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row>
    <row r="23" spans="1:33">
      <c r="A23" s="63" t="s">
        <v>24</v>
      </c>
      <c r="B23" s="57"/>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row>
    <row r="24" spans="1:33">
      <c r="A24" s="63" t="s">
        <v>23</v>
      </c>
      <c r="B24" s="57"/>
      <c r="C24" s="57"/>
      <c r="D24" s="57"/>
      <c r="E24" s="57"/>
      <c r="F24" s="57"/>
      <c r="G24" s="57"/>
      <c r="H24" s="57"/>
      <c r="I24" s="57"/>
      <c r="J24" s="57"/>
      <c r="K24" s="57"/>
      <c r="L24" s="57"/>
      <c r="M24" s="57"/>
      <c r="N24" s="57"/>
      <c r="O24" s="57"/>
      <c r="P24" s="57"/>
      <c r="Q24" s="57"/>
      <c r="R24" s="57"/>
      <c r="S24" s="57"/>
      <c r="T24" s="57"/>
      <c r="U24" s="57"/>
      <c r="V24" s="57"/>
      <c r="W24" s="57"/>
      <c r="X24" s="57"/>
      <c r="Y24" s="57"/>
      <c r="Z24" s="57"/>
      <c r="AA24" s="57"/>
      <c r="AB24" s="57"/>
      <c r="AC24" s="57"/>
      <c r="AD24" s="57"/>
      <c r="AE24" s="57"/>
      <c r="AF24" s="57"/>
      <c r="AG24" s="57"/>
    </row>
    <row r="25" spans="1:33">
      <c r="A25" s="63" t="s">
        <v>25</v>
      </c>
      <c r="B25" s="57"/>
      <c r="C25" s="57"/>
      <c r="D25" s="57"/>
      <c r="E25" s="57"/>
      <c r="F25" s="57"/>
      <c r="G25" s="57"/>
      <c r="H25" s="57"/>
      <c r="I25" s="57"/>
      <c r="J25" s="57"/>
      <c r="K25" s="57"/>
      <c r="L25" s="57"/>
      <c r="M25" s="57"/>
      <c r="N25" s="57"/>
      <c r="O25" s="57"/>
      <c r="P25" s="57"/>
      <c r="Q25" s="57"/>
      <c r="R25" s="57"/>
      <c r="S25" s="57"/>
      <c r="T25" s="57"/>
      <c r="U25" s="57"/>
      <c r="V25" s="57"/>
      <c r="W25" s="57"/>
      <c r="X25" s="57"/>
      <c r="Y25" s="57"/>
      <c r="Z25" s="57"/>
      <c r="AA25" s="57"/>
      <c r="AB25" s="57"/>
      <c r="AC25" s="57"/>
      <c r="AD25" s="57"/>
      <c r="AE25" s="57"/>
      <c r="AF25" s="57"/>
      <c r="AG25" s="57"/>
    </row>
    <row r="26" spans="1:33">
      <c r="A26" s="63" t="s">
        <v>26</v>
      </c>
      <c r="B26" s="57"/>
      <c r="C26" s="57"/>
      <c r="D26" s="57"/>
      <c r="E26" s="57"/>
      <c r="F26" s="57"/>
      <c r="G26" s="57"/>
      <c r="H26" s="57"/>
      <c r="I26" s="57"/>
      <c r="J26" s="57"/>
      <c r="K26" s="57"/>
      <c r="L26" s="57"/>
      <c r="M26" s="57"/>
      <c r="N26" s="57"/>
      <c r="O26" s="57"/>
      <c r="P26" s="57"/>
      <c r="Q26" s="57"/>
      <c r="R26" s="57"/>
      <c r="S26" s="57"/>
      <c r="T26" s="57"/>
      <c r="U26" s="57"/>
      <c r="V26" s="57"/>
      <c r="W26" s="57"/>
      <c r="X26" s="57"/>
      <c r="Y26" s="57"/>
      <c r="Z26" s="57"/>
      <c r="AA26" s="57"/>
      <c r="AB26" s="57"/>
      <c r="AC26" s="57"/>
      <c r="AD26" s="57"/>
      <c r="AE26" s="57"/>
      <c r="AF26" s="57"/>
      <c r="AG26" s="57"/>
    </row>
    <row r="27" spans="1:33">
      <c r="A27" s="64" t="s">
        <v>92</v>
      </c>
      <c r="B27" s="57"/>
      <c r="C27" s="57"/>
      <c r="D27" s="57"/>
      <c r="E27" s="57"/>
      <c r="F27" s="57"/>
      <c r="G27" s="57"/>
      <c r="H27" s="57"/>
      <c r="I27" s="57"/>
      <c r="J27" s="57"/>
      <c r="K27" s="57"/>
      <c r="L27" s="57"/>
      <c r="M27" s="57"/>
      <c r="N27" s="57"/>
      <c r="O27" s="57"/>
      <c r="P27" s="57"/>
      <c r="Q27" s="57"/>
      <c r="R27" s="57"/>
      <c r="S27" s="57"/>
      <c r="T27" s="57"/>
      <c r="U27" s="57"/>
      <c r="V27" s="57"/>
      <c r="W27" s="57"/>
      <c r="X27" s="57"/>
      <c r="Y27" s="57"/>
      <c r="Z27" s="57"/>
      <c r="AA27" s="57"/>
      <c r="AB27" s="57"/>
      <c r="AC27" s="57"/>
      <c r="AD27" s="57"/>
      <c r="AE27" s="57"/>
      <c r="AF27" s="57"/>
      <c r="AG27" s="57"/>
    </row>
    <row r="28" spans="1:33" ht="13.2">
      <c r="A28" s="66" t="s">
        <v>94</v>
      </c>
      <c r="B28" s="57"/>
      <c r="C28" s="57"/>
      <c r="D28" s="57"/>
      <c r="E28" s="57"/>
      <c r="F28" s="57"/>
      <c r="G28" s="57"/>
      <c r="H28" s="57"/>
      <c r="I28" s="57"/>
      <c r="J28" s="57"/>
      <c r="K28" s="57"/>
      <c r="L28" s="57"/>
      <c r="M28" s="57"/>
      <c r="N28" s="57"/>
      <c r="O28" s="57"/>
      <c r="P28" s="57"/>
      <c r="Q28" s="57"/>
      <c r="R28" s="57"/>
      <c r="S28" s="57"/>
      <c r="T28" s="57"/>
      <c r="U28" s="57"/>
      <c r="V28" s="57"/>
      <c r="W28" s="57"/>
      <c r="X28" s="57"/>
      <c r="Y28" s="57"/>
      <c r="Z28" s="57"/>
      <c r="AA28" s="57"/>
      <c r="AB28" s="57"/>
      <c r="AC28" s="57"/>
      <c r="AD28" s="57"/>
      <c r="AE28" s="57"/>
      <c r="AF28" s="57"/>
      <c r="AG28" s="57"/>
    </row>
    <row r="29" spans="1:33" ht="13.2">
      <c r="A29" s="67" t="s">
        <v>95</v>
      </c>
      <c r="B29" s="57"/>
      <c r="C29" s="57"/>
      <c r="D29" s="57"/>
      <c r="E29" s="57"/>
      <c r="F29" s="57"/>
      <c r="G29" s="57"/>
      <c r="H29" s="57"/>
      <c r="I29" s="57"/>
      <c r="J29" s="57"/>
      <c r="K29" s="57"/>
      <c r="L29" s="57"/>
      <c r="M29" s="57"/>
      <c r="N29" s="57"/>
      <c r="O29" s="57"/>
      <c r="P29" s="57"/>
      <c r="Q29" s="57"/>
      <c r="R29" s="57"/>
      <c r="S29" s="57"/>
      <c r="T29" s="57"/>
      <c r="U29" s="57"/>
      <c r="V29" s="57"/>
      <c r="W29" s="57"/>
      <c r="X29" s="57"/>
      <c r="Y29" s="57"/>
      <c r="Z29" s="57"/>
      <c r="AA29" s="57"/>
      <c r="AB29" s="57"/>
      <c r="AC29" s="57"/>
      <c r="AD29" s="57"/>
      <c r="AE29" s="57"/>
      <c r="AF29" s="57"/>
      <c r="AG29" s="57"/>
    </row>
    <row r="30" spans="1:33" ht="13.2">
      <c r="A30" s="67" t="s">
        <v>96</v>
      </c>
      <c r="B30" s="57"/>
      <c r="C30" s="57"/>
      <c r="D30" s="57"/>
      <c r="E30" s="57"/>
      <c r="F30" s="57"/>
      <c r="G30" s="57"/>
      <c r="H30" s="57"/>
      <c r="I30" s="57"/>
      <c r="J30" s="57"/>
      <c r="K30" s="57"/>
      <c r="L30" s="57"/>
      <c r="M30" s="57"/>
      <c r="N30" s="57"/>
      <c r="O30" s="57"/>
      <c r="P30" s="57"/>
      <c r="Q30" s="57"/>
      <c r="R30" s="57"/>
      <c r="S30" s="57"/>
      <c r="T30" s="57"/>
      <c r="U30" s="57"/>
      <c r="V30" s="57"/>
      <c r="W30" s="57"/>
      <c r="X30" s="57"/>
      <c r="Y30" s="57"/>
      <c r="Z30" s="57"/>
      <c r="AA30" s="57"/>
      <c r="AB30" s="57"/>
      <c r="AC30" s="57"/>
      <c r="AD30" s="57"/>
      <c r="AE30" s="57"/>
      <c r="AF30" s="57"/>
      <c r="AG30" s="57"/>
    </row>
    <row r="31" spans="1:33" ht="13.2">
      <c r="A31" s="67" t="s">
        <v>9</v>
      </c>
      <c r="B31" s="57"/>
      <c r="C31" s="57"/>
      <c r="D31" s="57"/>
      <c r="E31" s="57"/>
      <c r="F31" s="57"/>
      <c r="G31" s="57"/>
      <c r="H31" s="57"/>
      <c r="I31" s="57"/>
      <c r="J31" s="57"/>
      <c r="K31" s="57"/>
      <c r="L31" s="57"/>
      <c r="M31" s="57"/>
      <c r="N31" s="57"/>
      <c r="O31" s="57"/>
      <c r="P31" s="57"/>
      <c r="Q31" s="57"/>
      <c r="R31" s="57"/>
      <c r="S31" s="57"/>
      <c r="T31" s="57"/>
      <c r="U31" s="57"/>
      <c r="V31" s="57"/>
      <c r="W31" s="57"/>
      <c r="X31" s="57"/>
      <c r="Y31" s="57"/>
      <c r="Z31" s="57"/>
      <c r="AA31" s="57"/>
      <c r="AB31" s="57"/>
      <c r="AC31" s="57"/>
      <c r="AD31" s="57"/>
      <c r="AE31" s="57"/>
      <c r="AF31" s="57"/>
      <c r="AG31" s="57"/>
    </row>
    <row r="32" spans="1:33" ht="13.2">
      <c r="A32" s="67" t="s">
        <v>19</v>
      </c>
      <c r="B32" s="57"/>
      <c r="C32" s="57"/>
      <c r="D32" s="57"/>
      <c r="E32" s="57"/>
      <c r="F32" s="57"/>
      <c r="G32" s="57"/>
      <c r="H32" s="57"/>
      <c r="I32" s="57"/>
      <c r="J32" s="57"/>
      <c r="K32" s="57"/>
      <c r="L32" s="57"/>
      <c r="M32" s="57"/>
      <c r="N32" s="57"/>
      <c r="O32" s="57"/>
      <c r="P32" s="57"/>
      <c r="Q32" s="57"/>
      <c r="R32" s="57"/>
      <c r="S32" s="57"/>
      <c r="T32" s="57"/>
      <c r="U32" s="57"/>
      <c r="V32" s="57"/>
      <c r="W32" s="57"/>
      <c r="X32" s="57"/>
      <c r="Y32" s="57"/>
      <c r="Z32" s="57"/>
      <c r="AA32" s="57"/>
      <c r="AB32" s="57"/>
      <c r="AC32" s="57"/>
      <c r="AD32" s="57"/>
      <c r="AE32" s="57"/>
      <c r="AF32" s="57"/>
      <c r="AG32" s="57"/>
    </row>
    <row r="33" spans="1:33" ht="13.2">
      <c r="A33" s="68" t="s">
        <v>97</v>
      </c>
      <c r="B33" s="57"/>
      <c r="C33" s="57"/>
      <c r="D33" s="57"/>
      <c r="E33" s="57"/>
      <c r="F33" s="57"/>
      <c r="G33" s="57"/>
      <c r="H33" s="57"/>
      <c r="I33" s="57"/>
      <c r="J33" s="57"/>
      <c r="K33" s="57"/>
      <c r="L33" s="57"/>
      <c r="M33" s="57"/>
      <c r="N33" s="57"/>
      <c r="O33" s="57"/>
      <c r="P33" s="57"/>
      <c r="Q33" s="57"/>
      <c r="R33" s="57"/>
      <c r="S33" s="57"/>
      <c r="T33" s="57"/>
      <c r="U33" s="57"/>
      <c r="V33" s="57"/>
      <c r="W33" s="57"/>
      <c r="X33" s="57"/>
      <c r="Y33" s="57"/>
      <c r="Z33" s="57"/>
      <c r="AA33" s="57"/>
      <c r="AB33" s="57"/>
      <c r="AC33" s="57"/>
      <c r="AD33" s="57"/>
      <c r="AE33" s="57"/>
      <c r="AF33" s="57"/>
      <c r="AG33" s="57"/>
    </row>
    <row r="34" spans="1:33" ht="13.2">
      <c r="A34" s="69" t="s">
        <v>98</v>
      </c>
      <c r="B34" s="57"/>
      <c r="C34" s="57"/>
      <c r="D34" s="57"/>
      <c r="E34" s="57"/>
      <c r="F34" s="57"/>
      <c r="G34" s="57"/>
      <c r="H34" s="57"/>
      <c r="I34" s="57"/>
      <c r="J34" s="57"/>
      <c r="K34" s="57"/>
      <c r="L34" s="57"/>
      <c r="M34" s="57"/>
      <c r="N34" s="57"/>
      <c r="O34" s="57"/>
      <c r="P34" s="57"/>
      <c r="Q34" s="57"/>
      <c r="R34" s="57"/>
      <c r="S34" s="57"/>
      <c r="T34" s="57"/>
      <c r="U34" s="57"/>
      <c r="V34" s="57"/>
      <c r="W34" s="57"/>
      <c r="X34" s="57"/>
      <c r="Y34" s="57"/>
      <c r="Z34" s="57"/>
      <c r="AA34" s="57"/>
      <c r="AB34" s="57"/>
      <c r="AC34" s="57"/>
      <c r="AD34" s="57"/>
      <c r="AE34" s="57"/>
      <c r="AF34" s="57"/>
      <c r="AG34" s="57"/>
    </row>
    <row r="35" spans="1:33" ht="13.2">
      <c r="A35" s="70" t="s">
        <v>99</v>
      </c>
      <c r="B35" s="57"/>
      <c r="C35" s="57"/>
      <c r="D35" s="57"/>
      <c r="E35" s="57"/>
      <c r="F35" s="57"/>
      <c r="G35" s="57"/>
      <c r="H35" s="57"/>
      <c r="I35" s="57"/>
      <c r="J35" s="57"/>
      <c r="K35" s="57"/>
      <c r="L35" s="57"/>
      <c r="M35" s="57"/>
      <c r="N35" s="57"/>
      <c r="O35" s="57"/>
      <c r="P35" s="57"/>
      <c r="Q35" s="57"/>
      <c r="R35" s="57"/>
      <c r="S35" s="57"/>
      <c r="T35" s="57"/>
      <c r="U35" s="57"/>
      <c r="V35" s="57"/>
      <c r="W35" s="57"/>
      <c r="X35" s="57"/>
      <c r="Y35" s="57"/>
      <c r="Z35" s="57"/>
      <c r="AA35" s="57"/>
      <c r="AB35" s="57"/>
      <c r="AC35" s="57"/>
      <c r="AD35" s="57"/>
      <c r="AE35" s="57"/>
      <c r="AF35" s="57"/>
      <c r="AG35" s="57"/>
    </row>
    <row r="36" spans="1:33" ht="13.2">
      <c r="A36" s="71" t="s">
        <v>100</v>
      </c>
      <c r="B36" s="57"/>
      <c r="C36" s="57"/>
      <c r="D36" s="57"/>
      <c r="E36" s="57"/>
      <c r="F36" s="57"/>
      <c r="G36" s="57"/>
      <c r="H36" s="57"/>
      <c r="I36" s="57"/>
      <c r="J36" s="57"/>
      <c r="K36" s="57"/>
      <c r="L36" s="57"/>
      <c r="M36" s="57"/>
      <c r="N36" s="57"/>
      <c r="O36" s="57"/>
      <c r="P36" s="57"/>
      <c r="Q36" s="57"/>
      <c r="R36" s="57"/>
      <c r="S36" s="57"/>
      <c r="T36" s="57"/>
      <c r="U36" s="57"/>
      <c r="V36" s="57"/>
      <c r="W36" s="57"/>
      <c r="X36" s="57"/>
      <c r="Y36" s="57"/>
      <c r="Z36" s="57"/>
      <c r="AA36" s="57"/>
      <c r="AB36" s="57"/>
      <c r="AC36" s="57"/>
      <c r="AD36" s="57"/>
      <c r="AE36" s="57"/>
      <c r="AF36" s="57"/>
      <c r="AG36" s="57"/>
    </row>
    <row r="37" spans="1:33" ht="13.2">
      <c r="A37" s="71" t="s">
        <v>101</v>
      </c>
      <c r="B37" s="57"/>
      <c r="C37" s="57"/>
      <c r="D37" s="57"/>
      <c r="E37" s="57"/>
      <c r="F37" s="57"/>
      <c r="G37" s="57"/>
      <c r="H37" s="57"/>
      <c r="I37" s="57"/>
      <c r="J37" s="57"/>
      <c r="K37" s="57"/>
      <c r="L37" s="57"/>
      <c r="M37" s="57"/>
      <c r="N37" s="57"/>
      <c r="O37" s="57"/>
      <c r="P37" s="57"/>
      <c r="Q37" s="57"/>
      <c r="R37" s="57"/>
      <c r="S37" s="57"/>
      <c r="T37" s="57"/>
      <c r="U37" s="57"/>
      <c r="V37" s="57"/>
      <c r="W37" s="57"/>
      <c r="X37" s="57"/>
      <c r="Y37" s="57"/>
      <c r="Z37" s="57"/>
      <c r="AA37" s="57"/>
      <c r="AB37" s="57"/>
      <c r="AC37" s="57"/>
      <c r="AD37" s="57"/>
      <c r="AE37" s="57"/>
      <c r="AF37" s="57"/>
      <c r="AG37" s="57"/>
    </row>
    <row r="38" spans="1:33" ht="13.2">
      <c r="A38" s="71" t="s">
        <v>102</v>
      </c>
      <c r="B38" s="57"/>
      <c r="C38" s="57"/>
      <c r="D38" s="57"/>
      <c r="E38" s="57"/>
      <c r="F38" s="57"/>
      <c r="G38" s="57"/>
      <c r="H38" s="57"/>
      <c r="I38" s="57"/>
      <c r="J38" s="57"/>
      <c r="K38" s="57"/>
      <c r="L38" s="57"/>
      <c r="M38" s="57"/>
      <c r="N38" s="57"/>
      <c r="O38" s="57"/>
      <c r="P38" s="57"/>
      <c r="Q38" s="57"/>
      <c r="R38" s="57"/>
      <c r="S38" s="57"/>
      <c r="T38" s="57"/>
      <c r="U38" s="57"/>
      <c r="V38" s="57"/>
      <c r="W38" s="57"/>
      <c r="X38" s="57"/>
      <c r="Y38" s="57"/>
      <c r="Z38" s="57"/>
      <c r="AA38" s="57"/>
      <c r="AB38" s="57"/>
      <c r="AC38" s="57"/>
      <c r="AD38" s="57"/>
      <c r="AE38" s="57"/>
      <c r="AF38" s="57"/>
      <c r="AG38" s="57"/>
    </row>
    <row r="39" spans="1:33" ht="13.2">
      <c r="A39" s="72" t="s">
        <v>16</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row>
    <row r="40" spans="1:33" ht="13.2">
      <c r="A40" s="71" t="s">
        <v>103</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row>
    <row r="41" spans="1:33" ht="13.2">
      <c r="A41" s="71" t="s">
        <v>17</v>
      </c>
      <c r="B41" s="57"/>
      <c r="C41" s="57"/>
      <c r="D41" s="57"/>
      <c r="E41" s="57"/>
      <c r="F41" s="57"/>
      <c r="G41" s="57"/>
      <c r="H41" s="57"/>
      <c r="I41" s="57"/>
      <c r="J41" s="57"/>
      <c r="K41" s="57"/>
      <c r="L41" s="57"/>
      <c r="M41" s="57"/>
      <c r="N41" s="57"/>
      <c r="O41" s="57"/>
      <c r="P41" s="57"/>
      <c r="Q41" s="57"/>
      <c r="R41" s="57"/>
      <c r="S41" s="57"/>
      <c r="T41" s="57"/>
      <c r="U41" s="57"/>
      <c r="V41" s="57"/>
      <c r="W41" s="57"/>
      <c r="X41" s="57"/>
      <c r="Y41" s="57"/>
      <c r="Z41" s="57"/>
      <c r="AA41" s="57"/>
      <c r="AB41" s="57"/>
      <c r="AC41" s="57"/>
      <c r="AD41" s="57"/>
      <c r="AE41" s="57"/>
      <c r="AF41" s="57"/>
      <c r="AG41" s="57"/>
    </row>
    <row r="42" spans="1:33" ht="13.2">
      <c r="A42" s="71" t="s">
        <v>104</v>
      </c>
      <c r="B42" s="57"/>
      <c r="C42" s="57"/>
      <c r="D42" s="57"/>
      <c r="E42" s="57"/>
      <c r="F42" s="57"/>
      <c r="G42" s="57"/>
      <c r="H42" s="57"/>
      <c r="I42" s="57"/>
      <c r="J42" s="57"/>
      <c r="K42" s="57"/>
      <c r="L42" s="57"/>
      <c r="M42" s="57"/>
      <c r="N42" s="57"/>
      <c r="O42" s="57"/>
      <c r="P42" s="57"/>
      <c r="Q42" s="57"/>
      <c r="R42" s="57"/>
      <c r="S42" s="57"/>
      <c r="T42" s="57"/>
      <c r="U42" s="57"/>
      <c r="V42" s="57"/>
      <c r="W42" s="57"/>
      <c r="X42" s="57"/>
      <c r="Y42" s="57"/>
      <c r="Z42" s="57"/>
      <c r="AA42" s="57"/>
      <c r="AB42" s="57"/>
      <c r="AC42" s="57"/>
      <c r="AD42" s="57"/>
      <c r="AE42" s="57"/>
      <c r="AF42" s="57"/>
      <c r="AG42" s="57"/>
    </row>
    <row r="43" spans="1:33" ht="13.2">
      <c r="A43" s="71" t="s">
        <v>20</v>
      </c>
      <c r="B43" s="57"/>
      <c r="C43" s="57"/>
      <c r="D43" s="57"/>
      <c r="E43" s="57"/>
      <c r="F43" s="57"/>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c r="AG43" s="57"/>
    </row>
    <row r="44" spans="1:33" ht="13.2">
      <c r="A44" s="71" t="s">
        <v>105</v>
      </c>
      <c r="B44" s="57"/>
      <c r="C44" s="57"/>
      <c r="D44" s="57"/>
      <c r="E44" s="57"/>
      <c r="F44" s="57"/>
      <c r="G44" s="57"/>
      <c r="H44" s="57"/>
      <c r="I44" s="57"/>
      <c r="J44" s="57"/>
      <c r="K44" s="57"/>
      <c r="L44" s="57"/>
      <c r="M44" s="57"/>
      <c r="N44" s="57"/>
      <c r="O44" s="57"/>
      <c r="P44" s="57"/>
      <c r="Q44" s="57"/>
      <c r="R44" s="57"/>
      <c r="S44" s="57"/>
      <c r="T44" s="57"/>
      <c r="U44" s="57"/>
      <c r="V44" s="57"/>
      <c r="W44" s="57"/>
      <c r="X44" s="57"/>
      <c r="Y44" s="57"/>
      <c r="Z44" s="57"/>
      <c r="AA44" s="57"/>
      <c r="AB44" s="57"/>
      <c r="AC44" s="57"/>
      <c r="AD44" s="57"/>
      <c r="AE44" s="57"/>
      <c r="AF44" s="57"/>
      <c r="AG44" s="57"/>
    </row>
    <row r="45" spans="1:33" ht="13.2">
      <c r="A45" s="73" t="s">
        <v>106</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row>
    <row r="46" spans="1:33" ht="13.2">
      <c r="A46" s="73" t="s">
        <v>107</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row>
    <row r="47" spans="1:33" ht="13.2">
      <c r="A47" s="73" t="s">
        <v>108</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row>
    <row r="48" spans="1:33" ht="13.2">
      <c r="A48" s="73" t="s">
        <v>109</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row>
    <row r="49" spans="1:33" ht="13.2">
      <c r="A49" s="73" t="s">
        <v>27</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row>
    <row r="50" spans="1:33" ht="13.2">
      <c r="A50" s="73" t="s">
        <v>110</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row>
    <row r="51" spans="1:33" ht="13.2">
      <c r="A51" s="74" t="s">
        <v>111</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row>
    <row r="52" spans="1:33" ht="13.2">
      <c r="A52" s="26" t="s">
        <v>112</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row>
    <row r="53" spans="1:33" ht="13.2">
      <c r="A53" s="63">
        <v>7700</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row>
    <row r="54" spans="1:33" ht="13.2">
      <c r="A54" s="75">
        <v>7702</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row>
    <row r="55" spans="1:33" ht="13.2">
      <c r="A55" s="75">
        <v>7706</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row>
    <row r="56" spans="1:33" ht="13.2">
      <c r="A56" s="75">
        <v>7707</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row>
    <row r="57" spans="1:33" ht="13.2">
      <c r="A57" s="75">
        <v>7708</v>
      </c>
      <c r="B57" s="57"/>
      <c r="C57" s="57"/>
      <c r="D57" s="57"/>
      <c r="E57" s="93" t="s">
        <v>122</v>
      </c>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93" t="s">
        <v>124</v>
      </c>
      <c r="AF57" s="57"/>
      <c r="AG57" s="57"/>
    </row>
    <row r="58" spans="1:33" ht="13.2">
      <c r="A58" s="75">
        <v>7709</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row>
    <row r="59" spans="1:33" ht="13.2">
      <c r="A59" s="76">
        <v>7710</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row>
    <row r="60" spans="1:33" ht="13.2">
      <c r="A60" s="76">
        <v>7711</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row>
    <row r="61" spans="1:33" ht="13.2">
      <c r="A61" s="75">
        <v>7712</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row>
    <row r="62" spans="1:33" ht="13.2">
      <c r="A62" s="75">
        <v>7713</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row>
    <row r="63" spans="1:33" ht="13.2">
      <c r="A63" s="76">
        <v>7715</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row>
    <row r="64" spans="1:33" ht="13.2">
      <c r="A64" s="76">
        <v>7716</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row>
    <row r="65" spans="1:33" ht="13.2">
      <c r="A65" s="76">
        <v>7717</v>
      </c>
      <c r="B65" s="57"/>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row>
    <row r="66" spans="1:33" ht="13.2">
      <c r="A66" s="76">
        <v>7718</v>
      </c>
      <c r="B66" s="57"/>
      <c r="C66" s="57"/>
      <c r="D66" s="57"/>
      <c r="E66" s="57"/>
      <c r="F66" s="57"/>
      <c r="G66" s="57"/>
      <c r="H66" s="57"/>
      <c r="I66" s="57"/>
      <c r="J66" s="57"/>
      <c r="K66" s="57"/>
      <c r="L66" s="57"/>
      <c r="M66" s="57"/>
      <c r="N66" s="57"/>
      <c r="O66" s="57"/>
      <c r="P66" s="57"/>
      <c r="Q66" s="57"/>
      <c r="R66" s="57"/>
      <c r="S66" s="57"/>
      <c r="T66" s="57"/>
      <c r="U66" s="57"/>
      <c r="V66" s="57"/>
      <c r="W66" s="57"/>
      <c r="X66" s="57"/>
      <c r="Y66" s="57"/>
      <c r="Z66" s="57"/>
      <c r="AA66" s="57"/>
      <c r="AB66" s="57"/>
      <c r="AC66" s="57"/>
      <c r="AD66" s="57"/>
      <c r="AE66" s="57"/>
      <c r="AF66" s="57"/>
      <c r="AG66" s="57"/>
    </row>
    <row r="67" spans="1:33" ht="13.2">
      <c r="A67" s="60">
        <v>7719</v>
      </c>
      <c r="B67" s="57"/>
      <c r="C67" s="57"/>
      <c r="D67" s="57"/>
      <c r="E67" s="57"/>
      <c r="F67" s="57"/>
      <c r="G67" s="57"/>
      <c r="H67" s="57"/>
      <c r="I67" s="57"/>
      <c r="J67" s="57"/>
      <c r="K67" s="57"/>
      <c r="L67" s="57"/>
      <c r="M67" s="57"/>
      <c r="N67" s="57"/>
      <c r="O67" s="57"/>
      <c r="P67" s="57"/>
      <c r="Q67" s="57"/>
      <c r="R67" s="57"/>
      <c r="S67" s="57"/>
      <c r="T67" s="57"/>
      <c r="U67" s="57"/>
      <c r="V67" s="57"/>
      <c r="W67" s="57"/>
      <c r="X67" s="57"/>
      <c r="Y67" s="57"/>
      <c r="Z67" s="57"/>
      <c r="AA67" s="57"/>
      <c r="AB67" s="57"/>
      <c r="AC67" s="57"/>
      <c r="AD67" s="57"/>
      <c r="AE67" s="57"/>
      <c r="AF67" s="57"/>
      <c r="AG67" s="57"/>
    </row>
    <row r="68" spans="1:33" ht="13.2">
      <c r="A68" s="60">
        <v>7777</v>
      </c>
      <c r="B68" s="57"/>
      <c r="C68" s="57"/>
      <c r="D68" s="57"/>
      <c r="E68" s="57"/>
      <c r="F68" s="57"/>
      <c r="G68" s="57"/>
      <c r="H68" s="57"/>
      <c r="I68" s="57"/>
      <c r="J68" s="57"/>
      <c r="K68" s="57"/>
      <c r="L68" s="57"/>
      <c r="M68" s="57"/>
      <c r="N68" s="57"/>
      <c r="O68" s="57"/>
      <c r="P68" s="57"/>
      <c r="Q68" s="57"/>
      <c r="R68" s="57"/>
      <c r="S68" s="57"/>
      <c r="T68" s="57"/>
      <c r="U68" s="57"/>
      <c r="V68" s="57"/>
      <c r="W68" s="57"/>
      <c r="X68" s="57"/>
      <c r="Y68" s="57"/>
      <c r="Z68" s="57"/>
      <c r="AA68" s="57"/>
      <c r="AB68" s="57"/>
      <c r="AC68" s="57"/>
      <c r="AD68" s="57"/>
      <c r="AE68" s="57"/>
      <c r="AF68" s="57"/>
      <c r="AG68" s="57"/>
    </row>
    <row r="69" spans="1:33" ht="13.2">
      <c r="A69" s="60">
        <v>7721</v>
      </c>
      <c r="B69" s="57"/>
      <c r="C69" s="57"/>
      <c r="D69" s="57"/>
      <c r="E69" s="57"/>
      <c r="F69" s="57"/>
      <c r="G69" s="57"/>
      <c r="H69" s="57"/>
      <c r="I69" s="57"/>
      <c r="J69" s="57"/>
      <c r="K69" s="57"/>
      <c r="L69" s="57"/>
      <c r="M69" s="57"/>
      <c r="N69" s="57"/>
      <c r="O69" s="57"/>
      <c r="P69" s="57"/>
      <c r="Q69" s="57"/>
      <c r="R69" s="57"/>
      <c r="S69" s="57"/>
      <c r="T69" s="57"/>
      <c r="U69" s="57"/>
      <c r="V69" s="57"/>
      <c r="W69" s="57"/>
      <c r="X69" s="57"/>
      <c r="Y69" s="57"/>
      <c r="Z69" s="57"/>
      <c r="AA69" s="57"/>
      <c r="AB69" s="57"/>
      <c r="AC69" s="57"/>
      <c r="AD69" s="57"/>
      <c r="AE69" s="57"/>
      <c r="AF69" s="57"/>
      <c r="AG69" s="57"/>
    </row>
    <row r="70" spans="1:33" ht="13.2">
      <c r="A70" s="60">
        <v>7722</v>
      </c>
      <c r="B70" s="57"/>
      <c r="C70" s="57"/>
      <c r="D70" s="57"/>
      <c r="E70" s="57"/>
      <c r="F70" s="57"/>
      <c r="G70" s="57"/>
      <c r="H70" s="65" t="s">
        <v>126</v>
      </c>
      <c r="I70" s="57"/>
      <c r="J70" s="65" t="s">
        <v>126</v>
      </c>
      <c r="K70" s="65" t="s">
        <v>126</v>
      </c>
      <c r="L70" s="65" t="s">
        <v>126</v>
      </c>
      <c r="M70" s="65" t="s">
        <v>126</v>
      </c>
      <c r="N70" s="57"/>
      <c r="O70" s="57"/>
      <c r="P70" s="57"/>
      <c r="Q70" s="57"/>
      <c r="R70" s="57"/>
      <c r="S70" s="57"/>
      <c r="T70" s="57"/>
      <c r="U70" s="57"/>
      <c r="V70" s="57"/>
      <c r="W70" s="57"/>
      <c r="X70" s="57"/>
      <c r="Y70" s="57"/>
      <c r="Z70" s="57"/>
      <c r="AA70" s="57"/>
      <c r="AB70" s="57"/>
      <c r="AC70" s="57"/>
      <c r="AD70" s="57"/>
      <c r="AE70" s="57"/>
      <c r="AF70" s="57"/>
      <c r="AG70" s="57"/>
    </row>
    <row r="71" spans="1:33" ht="13.2">
      <c r="A71" s="77">
        <v>7723</v>
      </c>
      <c r="B71" s="57"/>
      <c r="C71" s="57"/>
      <c r="D71" s="57"/>
      <c r="E71" s="57"/>
      <c r="F71" s="57"/>
      <c r="G71" s="57"/>
      <c r="H71" s="57"/>
      <c r="I71" s="57"/>
      <c r="J71" s="57"/>
      <c r="K71" s="93" t="s">
        <v>125</v>
      </c>
      <c r="L71" s="93" t="s">
        <v>125</v>
      </c>
      <c r="M71" s="93" t="s">
        <v>125</v>
      </c>
      <c r="N71" s="57"/>
      <c r="O71" s="57"/>
      <c r="P71" s="57"/>
      <c r="Q71" s="57"/>
      <c r="R71" s="57"/>
      <c r="S71" s="57"/>
      <c r="T71" s="57"/>
      <c r="U71" s="57"/>
      <c r="V71" s="57"/>
      <c r="W71" s="57"/>
      <c r="X71" s="57"/>
      <c r="Y71" s="57"/>
      <c r="Z71" s="57"/>
      <c r="AA71" s="57"/>
      <c r="AB71" s="57"/>
      <c r="AC71" s="57"/>
      <c r="AD71" s="57"/>
      <c r="AE71" s="57"/>
      <c r="AF71" s="57"/>
      <c r="AG71" s="57"/>
    </row>
    <row r="72" spans="1:33" ht="13.2">
      <c r="A72" s="60">
        <v>7725</v>
      </c>
      <c r="B72" s="57"/>
      <c r="C72" s="57"/>
      <c r="D72" s="57"/>
      <c r="E72" s="57"/>
      <c r="F72" s="57"/>
      <c r="G72" s="57"/>
      <c r="H72" s="57"/>
      <c r="I72" s="57"/>
      <c r="J72" s="57"/>
      <c r="K72" s="57"/>
      <c r="L72" s="57"/>
      <c r="M72" s="57"/>
      <c r="N72" s="57"/>
      <c r="O72" s="57"/>
      <c r="P72" s="57"/>
      <c r="Q72" s="57"/>
      <c r="R72" s="57"/>
      <c r="S72" s="57"/>
      <c r="T72" s="57"/>
      <c r="U72" s="57"/>
      <c r="V72" s="57"/>
      <c r="W72" s="57"/>
      <c r="X72" s="57"/>
      <c r="Y72" s="94" t="s">
        <v>123</v>
      </c>
      <c r="Z72" s="94" t="s">
        <v>123</v>
      </c>
      <c r="AA72" s="57"/>
      <c r="AB72" s="57"/>
      <c r="AC72" s="57"/>
      <c r="AD72" s="57"/>
      <c r="AE72" s="57"/>
      <c r="AF72" s="57"/>
      <c r="AG72" s="57"/>
    </row>
    <row r="73" spans="1:33" ht="13.2">
      <c r="A73" s="75">
        <v>7726</v>
      </c>
      <c r="B73" s="57"/>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row>
    <row r="74" spans="1:33" ht="13.2">
      <c r="A74" s="75">
        <v>7727</v>
      </c>
      <c r="B74" s="57"/>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row>
    <row r="75" spans="1:33" ht="13.2">
      <c r="A75" s="77">
        <v>7728</v>
      </c>
      <c r="B75" s="57"/>
      <c r="C75" s="57"/>
      <c r="D75" s="57"/>
      <c r="E75" s="57"/>
      <c r="F75" s="57"/>
      <c r="G75" s="57"/>
      <c r="H75" s="57"/>
      <c r="I75" s="57"/>
      <c r="J75" s="57"/>
      <c r="K75" s="57"/>
      <c r="L75" s="57"/>
      <c r="M75" s="57"/>
      <c r="N75" s="57"/>
      <c r="O75" s="57"/>
      <c r="P75" s="57"/>
      <c r="Q75" s="57"/>
      <c r="R75" s="57"/>
      <c r="S75" s="57"/>
      <c r="T75" s="57"/>
      <c r="U75" s="57"/>
      <c r="V75" s="57"/>
      <c r="W75" s="57"/>
      <c r="X75" s="57"/>
      <c r="Y75" s="57"/>
      <c r="Z75" s="57"/>
      <c r="AA75" s="57"/>
      <c r="AB75" s="57"/>
      <c r="AC75" s="57"/>
      <c r="AD75" s="57"/>
      <c r="AE75" s="57"/>
      <c r="AF75" s="57"/>
      <c r="AG75" s="57"/>
    </row>
    <row r="76" spans="1:33" ht="13.2">
      <c r="A76" s="77">
        <v>7729</v>
      </c>
      <c r="B76" s="57"/>
      <c r="C76" s="57"/>
      <c r="D76" s="57"/>
      <c r="E76" s="57"/>
      <c r="F76" s="57"/>
      <c r="G76" s="57"/>
      <c r="H76" s="57"/>
      <c r="I76" s="57"/>
      <c r="J76" s="57"/>
      <c r="K76" s="57"/>
      <c r="L76" s="57"/>
      <c r="M76" s="57"/>
      <c r="N76" s="57"/>
      <c r="O76" s="57"/>
      <c r="P76" s="57"/>
      <c r="Q76" s="57"/>
      <c r="R76" s="57"/>
      <c r="S76" s="57"/>
      <c r="T76" s="57"/>
      <c r="U76" s="57"/>
      <c r="V76" s="57"/>
      <c r="W76" s="57"/>
      <c r="X76" s="57"/>
      <c r="Y76" s="57"/>
      <c r="Z76" s="57"/>
      <c r="AA76" s="57"/>
      <c r="AB76" s="57"/>
      <c r="AC76" s="57"/>
      <c r="AD76" s="57"/>
      <c r="AE76" s="57"/>
      <c r="AF76" s="57"/>
      <c r="AG76" s="57"/>
    </row>
    <row r="77" spans="1:33" ht="13.2">
      <c r="A77" s="77">
        <v>7730</v>
      </c>
      <c r="B77" s="57"/>
      <c r="C77" s="57"/>
      <c r="D77" s="57"/>
      <c r="E77" s="57"/>
      <c r="F77" s="57"/>
      <c r="G77" s="57"/>
      <c r="H77" s="57"/>
      <c r="I77" s="57"/>
      <c r="J77" s="57"/>
      <c r="K77" s="57"/>
      <c r="L77" s="57"/>
      <c r="M77" s="57"/>
      <c r="N77" s="57"/>
      <c r="O77" s="57"/>
      <c r="P77" s="57"/>
      <c r="Q77" s="57"/>
      <c r="R77" s="57"/>
      <c r="S77" s="57"/>
      <c r="T77" s="57"/>
      <c r="U77" s="57"/>
      <c r="V77" s="57"/>
      <c r="W77" s="57"/>
      <c r="X77" s="57"/>
      <c r="Y77" s="57"/>
      <c r="Z77" s="57"/>
      <c r="AA77" s="57"/>
      <c r="AB77" s="57"/>
      <c r="AC77" s="57"/>
      <c r="AD77" s="57"/>
      <c r="AE77" s="57"/>
      <c r="AF77" s="57"/>
      <c r="AG77" s="57"/>
    </row>
    <row r="78" spans="1:33" ht="13.2">
      <c r="A78" s="78">
        <v>7732</v>
      </c>
      <c r="B78" s="57"/>
      <c r="C78" s="57"/>
      <c r="D78" s="57"/>
      <c r="E78" s="57"/>
      <c r="F78" s="57"/>
      <c r="G78" s="57"/>
      <c r="H78" s="57"/>
      <c r="I78" s="57"/>
      <c r="J78" s="57"/>
      <c r="K78" s="57"/>
      <c r="L78" s="57"/>
      <c r="M78" s="57"/>
      <c r="N78" s="57"/>
      <c r="O78" s="57"/>
      <c r="P78" s="57"/>
      <c r="Q78" s="57"/>
      <c r="R78" s="57"/>
      <c r="S78" s="57"/>
      <c r="T78" s="57"/>
      <c r="U78" s="57"/>
      <c r="V78" s="57"/>
      <c r="W78" s="57"/>
      <c r="X78" s="57"/>
      <c r="Y78" s="57"/>
      <c r="Z78" s="57"/>
      <c r="AA78" s="57"/>
      <c r="AB78" s="57"/>
      <c r="AC78" s="57"/>
      <c r="AD78" s="57"/>
      <c r="AE78" s="57"/>
      <c r="AF78" s="57"/>
      <c r="AG78" s="57"/>
    </row>
    <row r="79" spans="1:33" ht="13.2">
      <c r="A79" s="79">
        <v>7752</v>
      </c>
      <c r="B79" s="57"/>
      <c r="C79" s="57"/>
      <c r="D79" s="57"/>
      <c r="E79" s="57"/>
      <c r="F79" s="57"/>
      <c r="G79" s="57"/>
      <c r="H79" s="57"/>
      <c r="I79" s="57"/>
      <c r="J79" s="57"/>
      <c r="K79" s="57"/>
      <c r="L79" s="57"/>
      <c r="M79" s="57"/>
      <c r="N79" s="57"/>
      <c r="O79" s="57"/>
      <c r="P79" s="57"/>
      <c r="Q79" s="57"/>
      <c r="R79" s="57"/>
      <c r="S79" s="57"/>
      <c r="T79" s="57"/>
      <c r="U79" s="57"/>
      <c r="V79" s="57"/>
      <c r="W79" s="57"/>
      <c r="X79" s="57"/>
      <c r="Y79" s="57"/>
      <c r="Z79" s="57"/>
      <c r="AA79" s="57"/>
      <c r="AB79" s="57"/>
      <c r="AC79" s="57"/>
      <c r="AD79" s="57"/>
      <c r="AE79" s="57"/>
      <c r="AF79" s="57"/>
      <c r="AG79" s="57"/>
    </row>
    <row r="80" spans="1:33" ht="13.2">
      <c r="A80" s="80">
        <v>7751</v>
      </c>
      <c r="B80" s="57"/>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row>
    <row r="81" spans="1:33" ht="13.2">
      <c r="A81" s="80">
        <v>7753</v>
      </c>
      <c r="B81" s="57"/>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row>
    <row r="82" spans="1:33" ht="13.2">
      <c r="A82" s="26" t="s">
        <v>113</v>
      </c>
      <c r="B82" s="81"/>
      <c r="C82" s="81"/>
      <c r="D82" s="81"/>
      <c r="E82" s="81"/>
      <c r="F82" s="81"/>
      <c r="G82" s="81"/>
      <c r="H82" s="81"/>
      <c r="I82" s="81"/>
      <c r="J82" s="81"/>
      <c r="K82" s="81"/>
      <c r="L82" s="81"/>
      <c r="M82" s="81"/>
      <c r="N82" s="81"/>
      <c r="O82" s="81"/>
      <c r="P82" s="81"/>
      <c r="Q82" s="81"/>
      <c r="R82" s="81"/>
      <c r="S82" s="81"/>
      <c r="T82" s="81"/>
      <c r="U82" s="81"/>
      <c r="V82" s="81"/>
      <c r="W82" s="81"/>
      <c r="X82" s="81"/>
      <c r="Y82" s="82"/>
      <c r="Z82" s="82"/>
      <c r="AA82" s="82"/>
      <c r="AB82" s="82"/>
      <c r="AC82" s="82"/>
      <c r="AD82" s="82"/>
      <c r="AE82" s="16"/>
      <c r="AF82" s="16"/>
      <c r="AG82" s="6"/>
    </row>
    <row r="83" spans="1:33" ht="13.2">
      <c r="A83" s="83" t="s">
        <v>114</v>
      </c>
      <c r="B83" s="84"/>
      <c r="C83" s="84"/>
      <c r="D83" s="84"/>
      <c r="E83" s="84"/>
      <c r="F83" s="84"/>
      <c r="G83" s="84"/>
      <c r="H83" s="84"/>
      <c r="I83" s="84"/>
      <c r="J83" s="84"/>
      <c r="K83" s="84"/>
      <c r="L83" s="84"/>
      <c r="M83" s="84"/>
      <c r="N83" s="84"/>
      <c r="O83" s="84"/>
      <c r="P83" s="84"/>
      <c r="Q83" s="84"/>
      <c r="R83" s="84"/>
      <c r="S83" s="84"/>
      <c r="T83" s="84"/>
      <c r="U83" s="84"/>
      <c r="V83" s="84"/>
      <c r="W83" s="84"/>
      <c r="X83" s="84"/>
      <c r="Y83" s="85"/>
      <c r="Z83" s="85"/>
      <c r="AA83" s="85"/>
      <c r="AB83" s="85"/>
      <c r="AC83" s="85"/>
      <c r="AD83" s="85"/>
      <c r="AE83" s="85"/>
      <c r="AF83" s="85"/>
      <c r="AG83" s="86"/>
    </row>
    <row r="84" spans="1:33" ht="13.2">
      <c r="A84" s="87" t="s">
        <v>115</v>
      </c>
      <c r="B84" s="88"/>
      <c r="C84" s="88"/>
      <c r="D84" s="88"/>
      <c r="E84" s="88"/>
      <c r="F84" s="88"/>
      <c r="G84" s="88"/>
      <c r="H84" s="88"/>
      <c r="I84" s="88"/>
      <c r="J84" s="88"/>
      <c r="K84" s="88"/>
      <c r="L84" s="88"/>
      <c r="M84" s="88"/>
      <c r="N84" s="88"/>
      <c r="O84" s="88"/>
      <c r="P84" s="88"/>
      <c r="Q84" s="88"/>
      <c r="R84" s="88"/>
      <c r="S84" s="88"/>
      <c r="T84" s="88"/>
      <c r="U84" s="88"/>
      <c r="V84" s="88"/>
      <c r="W84" s="88"/>
      <c r="X84" s="88"/>
      <c r="Y84" s="88"/>
      <c r="Z84" s="88"/>
      <c r="AA84" s="88"/>
      <c r="AB84" s="88"/>
      <c r="AC84" s="88"/>
      <c r="AD84" s="88"/>
      <c r="AE84" s="88"/>
      <c r="AF84" s="88"/>
      <c r="AG84" s="88"/>
    </row>
    <row r="85" spans="1:33" ht="13.2">
      <c r="A85" s="87" t="s">
        <v>116</v>
      </c>
      <c r="B85" s="88"/>
      <c r="C85" s="88"/>
      <c r="D85" s="88"/>
      <c r="E85" s="88"/>
      <c r="F85" s="88"/>
      <c r="G85" s="88"/>
      <c r="H85" s="88"/>
      <c r="I85" s="88"/>
      <c r="J85" s="88"/>
      <c r="K85" s="88"/>
      <c r="L85" s="88"/>
      <c r="M85" s="88"/>
      <c r="N85" s="88"/>
      <c r="O85" s="88"/>
      <c r="P85" s="88"/>
      <c r="Q85" s="88"/>
      <c r="R85" s="88"/>
      <c r="S85" s="88"/>
      <c r="T85" s="88"/>
      <c r="U85" s="88"/>
      <c r="V85" s="88"/>
      <c r="W85" s="88"/>
      <c r="X85" s="88"/>
      <c r="Y85" s="88"/>
      <c r="Z85" s="88"/>
      <c r="AA85" s="88"/>
      <c r="AB85" s="88"/>
      <c r="AC85" s="88"/>
      <c r="AD85" s="88"/>
      <c r="AE85" s="88"/>
      <c r="AF85" s="88"/>
      <c r="AG85" s="88"/>
    </row>
    <row r="86" spans="1:33" ht="13.2">
      <c r="A86" s="2" t="s">
        <v>117</v>
      </c>
      <c r="B86" s="88"/>
      <c r="C86" s="88"/>
      <c r="D86" s="88"/>
      <c r="E86" s="88"/>
      <c r="F86" s="88"/>
      <c r="G86" s="88"/>
      <c r="H86" s="88"/>
      <c r="I86" s="88"/>
      <c r="J86" s="89"/>
      <c r="K86" s="89"/>
      <c r="L86" s="89"/>
      <c r="M86" s="89"/>
      <c r="N86" s="89"/>
      <c r="O86" s="89"/>
      <c r="P86" s="89"/>
      <c r="Q86" s="89"/>
      <c r="R86" s="89"/>
      <c r="S86" s="89"/>
      <c r="T86" s="89"/>
      <c r="U86" s="89"/>
      <c r="V86" s="89"/>
      <c r="W86" s="89"/>
      <c r="X86" s="89"/>
      <c r="Y86" s="89"/>
      <c r="Z86" s="89"/>
      <c r="AA86" s="89"/>
      <c r="AB86" s="89"/>
      <c r="AC86" s="89"/>
      <c r="AD86" s="89"/>
      <c r="AE86" s="89"/>
      <c r="AF86" s="89"/>
      <c r="AG86" s="88"/>
    </row>
    <row r="87" spans="1:33" ht="13.2">
      <c r="A87" s="90" t="s">
        <v>2</v>
      </c>
      <c r="B87" s="84"/>
      <c r="C87" s="84"/>
      <c r="D87" s="84"/>
      <c r="E87" s="84"/>
      <c r="F87" s="84"/>
      <c r="G87" s="84"/>
      <c r="H87" s="84"/>
      <c r="I87" s="84"/>
      <c r="J87" s="84"/>
      <c r="K87" s="88"/>
      <c r="L87" s="88"/>
      <c r="M87" s="88"/>
      <c r="N87" s="88"/>
      <c r="O87" s="88"/>
      <c r="P87" s="88"/>
      <c r="Q87" s="88"/>
      <c r="R87" s="88"/>
      <c r="S87" s="88"/>
      <c r="T87" s="88"/>
      <c r="U87" s="88"/>
      <c r="V87" s="88"/>
      <c r="W87" s="88"/>
      <c r="X87" s="88"/>
      <c r="Y87" s="88"/>
      <c r="Z87" s="88"/>
      <c r="AA87" s="88"/>
      <c r="AB87" s="88"/>
      <c r="AC87" s="88"/>
      <c r="AD87" s="88"/>
      <c r="AE87" s="89"/>
      <c r="AF87" s="89"/>
      <c r="AG87" s="88"/>
    </row>
    <row r="88" spans="1:33" ht="13.2">
      <c r="A88" s="91" t="s">
        <v>118</v>
      </c>
      <c r="B88" s="92"/>
      <c r="C88" s="92"/>
      <c r="D88" s="92"/>
      <c r="E88" s="92"/>
      <c r="F88" s="92"/>
      <c r="G88" s="92"/>
      <c r="H88" s="92"/>
      <c r="I88" s="92"/>
      <c r="J88" s="92"/>
      <c r="K88" s="92"/>
      <c r="L88" s="92"/>
      <c r="M88" s="92"/>
      <c r="N88" s="92"/>
      <c r="O88" s="92"/>
      <c r="P88" s="92"/>
      <c r="Q88" s="92"/>
      <c r="R88" s="92"/>
      <c r="S88" s="92"/>
      <c r="T88" s="92"/>
      <c r="U88" s="92"/>
      <c r="V88" s="92"/>
      <c r="W88" s="92"/>
      <c r="X88" s="92"/>
      <c r="Y88" s="92"/>
      <c r="Z88" s="92"/>
      <c r="AA88" s="92"/>
      <c r="AB88" s="92"/>
      <c r="AC88" s="92"/>
      <c r="AD88" s="92"/>
      <c r="AE88" s="92"/>
      <c r="AF88" s="92"/>
      <c r="AG88" s="6"/>
    </row>
  </sheetData>
  <mergeCells count="1">
    <mergeCell ref="A1:A2"/>
  </mergeCells>
  <phoneticPr fontId="151"/>
  <conditionalFormatting sqref="A1:AG1008">
    <cfRule type="cellIs" dxfId="464" priority="5" operator="equal">
      <formula>"R"</formula>
    </cfRule>
  </conditionalFormatting>
  <conditionalFormatting sqref="B31:O31 B72">
    <cfRule type="containsText" dxfId="463" priority="1" operator="containsText" text="长距离">
      <formula>NOT(ISERROR(SEARCH(("长距离"),(B31))))</formula>
    </cfRule>
    <cfRule type="containsText" dxfId="462" priority="2" operator="containsText" text="bm">
      <formula>NOT(ISERROR(SEARCH(("bm"),(B31))))</formula>
    </cfRule>
    <cfRule type="containsText" dxfId="461" priority="3" operator="containsText" text="Lt">
      <formula>NOT(ISERROR(SEARCH(("Lt"),(B31))))</formula>
    </cfRule>
    <cfRule type="containsText" dxfId="460" priority="4" operator="containsText" text="考斯特">
      <formula>NOT(ISERROR(SEARCH(("考斯特"),(B31))))</formula>
    </cfRule>
    <cfRule type="containsText" dxfId="459" priority="6" operator="containsText" text="修理">
      <formula>NOT(ISERROR(SEARCH(("修理"),(B31))))</formula>
    </cfRule>
    <cfRule type="containsText" dxfId="458" priority="7" operator="containsText" text="三检">
      <formula>NOT(ISERROR(SEARCH(("三检"),(B31))))</formula>
    </cfRule>
    <cfRule type="containsText" dxfId="457" priority="8" operator="containsText" text="年检">
      <formula>NOT(ISERROR(SEARCH(("年检"),(B31))))</formula>
    </cfRule>
    <cfRule type="containsText" dxfId="456" priority="9" operator="containsText" text="搬">
      <formula>NOT(ISERROR(SEARCH(("搬"),(B31))))</formula>
    </cfRule>
    <cfRule type="containsText" dxfId="455" priority="10" operator="containsText" text="本社番">
      <formula>NOT(ISERROR(SEARCH(("本社番"),(B31))))</formula>
    </cfRule>
  </conditionalFormatting>
  <conditionalFormatting sqref="B12:X82 K4 R4 B5:F5 Y12:AG81">
    <cfRule type="containsText" dxfId="454" priority="11" operator="containsText" text="长距离">
      <formula>NOT(ISERROR(SEARCH(("长距离"),(K4))))</formula>
    </cfRule>
  </conditionalFormatting>
  <conditionalFormatting sqref="B27:AG27 C72:AG72 H79 AD6">
    <cfRule type="notContainsBlanks" dxfId="453" priority="19">
      <formula>LEN(TRIM(AD6))&gt;0</formula>
    </cfRule>
  </conditionalFormatting>
  <conditionalFormatting sqref="K4 R4 B5:F5 Y12:AG81 B12:X82">
    <cfRule type="containsText" dxfId="452" priority="12" operator="containsText" text="bm">
      <formula>NOT(ISERROR(SEARCH(("bm"),(K4))))</formula>
    </cfRule>
    <cfRule type="containsText" dxfId="451" priority="13" operator="containsText" text="Lt">
      <formula>NOT(ISERROR(SEARCH(("Lt"),(K4))))</formula>
    </cfRule>
    <cfRule type="containsText" dxfId="450" priority="14" operator="containsText" text="考斯特">
      <formula>NOT(ISERROR(SEARCH(("考斯特"),(K4))))</formula>
    </cfRule>
  </conditionalFormatting>
  <conditionalFormatting sqref="O14:S15 L15:N15 Z15 F16:G16 H16:H34 J17:M34 P18:AG27 C18:G34 I18:I34 N18:O34 B19:B34 P31:AG32 B37:AG37 H42:I44 B53:R81 AE53:AG81 S53:AD82">
    <cfRule type="containsText" dxfId="449" priority="15" operator="containsText" text="修理">
      <formula>NOT(ISERROR(SEARCH(("修理"),(O14))))</formula>
    </cfRule>
    <cfRule type="containsText" dxfId="448" priority="16" operator="containsText" text="三检">
      <formula>NOT(ISERROR(SEARCH(("三检"),(O14))))</formula>
    </cfRule>
    <cfRule type="containsText" dxfId="447" priority="17" operator="containsText" text="年检">
      <formula>NOT(ISERROR(SEARCH(("年检"),(O14))))</formula>
    </cfRule>
    <cfRule type="containsText" dxfId="446" priority="18" operator="containsText" text="搬">
      <formula>NOT(ISERROR(SEARCH(("搬"),(O14))))</formula>
    </cfRule>
  </conditionalFormatting>
  <conditionalFormatting sqref="Y13:AG81 B13:X82 K4 R4 B5:F5">
    <cfRule type="containsText" dxfId="445" priority="21" operator="containsText" text="本社番">
      <formula>NOT(ISERROR(SEARCH(("本社番"),(K4))))</formula>
    </cfRule>
  </conditionalFormatting>
  <conditionalFormatting sqref="AF27:AG27">
    <cfRule type="notContainsBlanks" dxfId="444" priority="20">
      <formula>LEN(TRIM(AF27))&gt;0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900-000000000000}">
          <x14:formula1>
            <xm:f>条件勿动!$A:$A</xm:f>
          </x14:formula1>
          <xm:sqref>B13:AG14 B15:AC15 AE15:AG15 B16:AG81</xm:sqref>
        </x14:dataValidation>
        <x14:dataValidation type="list" allowBlank="1" xr:uid="{00000000-0002-0000-0900-000001000000}">
          <x14:formula1>
            <xm:f>条件勿动!$B:$B</xm:f>
          </x14:formula1>
          <xm:sqref>Y82:AD82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G88"/>
  <sheetViews>
    <sheetView workbookViewId="0">
      <selection sqref="A1:A2"/>
    </sheetView>
  </sheetViews>
  <sheetFormatPr defaultColWidth="12.6640625" defaultRowHeight="15.75" customHeight="1"/>
  <cols>
    <col min="1" max="1" width="12.109375" customWidth="1"/>
    <col min="2" max="33" width="8.88671875" customWidth="1"/>
  </cols>
  <sheetData>
    <row r="1" spans="1:33">
      <c r="A1" s="2338" t="s">
        <v>65</v>
      </c>
      <c r="B1" s="6">
        <v>1</v>
      </c>
      <c r="C1" s="6">
        <v>2</v>
      </c>
      <c r="D1" s="6">
        <v>3</v>
      </c>
      <c r="E1" s="6">
        <v>4</v>
      </c>
      <c r="F1" s="18">
        <v>5</v>
      </c>
      <c r="G1" s="18">
        <v>6</v>
      </c>
      <c r="H1" s="6">
        <v>7</v>
      </c>
      <c r="I1" s="6">
        <v>8</v>
      </c>
      <c r="J1" s="6">
        <v>9</v>
      </c>
      <c r="K1" s="6">
        <v>10</v>
      </c>
      <c r="L1" s="6">
        <v>11</v>
      </c>
      <c r="M1" s="18">
        <v>12</v>
      </c>
      <c r="N1" s="18">
        <v>13</v>
      </c>
      <c r="O1" s="6">
        <v>14</v>
      </c>
      <c r="P1" s="6">
        <v>15</v>
      </c>
      <c r="Q1" s="19">
        <v>16</v>
      </c>
      <c r="R1" s="6">
        <v>17</v>
      </c>
      <c r="S1" s="6">
        <v>18</v>
      </c>
      <c r="T1" s="18">
        <v>19</v>
      </c>
      <c r="U1" s="18">
        <v>20</v>
      </c>
      <c r="V1" s="6">
        <v>21</v>
      </c>
      <c r="W1" s="6">
        <v>22</v>
      </c>
      <c r="X1" s="6">
        <v>23</v>
      </c>
      <c r="Y1" s="6">
        <v>24</v>
      </c>
      <c r="Z1" s="6">
        <v>25</v>
      </c>
      <c r="AA1" s="18">
        <v>26</v>
      </c>
      <c r="AB1" s="18">
        <v>27</v>
      </c>
      <c r="AC1" s="20">
        <v>28</v>
      </c>
      <c r="AD1" s="20">
        <v>29</v>
      </c>
      <c r="AE1" s="20">
        <v>30</v>
      </c>
      <c r="AF1" s="20">
        <v>31</v>
      </c>
      <c r="AG1" s="21"/>
    </row>
    <row r="2" spans="1:33">
      <c r="A2" s="2333"/>
      <c r="B2" s="22" t="s">
        <v>66</v>
      </c>
      <c r="C2" s="22" t="s">
        <v>67</v>
      </c>
      <c r="D2" s="22" t="s">
        <v>68</v>
      </c>
      <c r="E2" s="22" t="s">
        <v>69</v>
      </c>
      <c r="F2" s="23" t="s">
        <v>70</v>
      </c>
      <c r="G2" s="23" t="s">
        <v>71</v>
      </c>
      <c r="H2" s="22" t="s">
        <v>72</v>
      </c>
      <c r="I2" s="22" t="s">
        <v>66</v>
      </c>
      <c r="J2" s="22" t="s">
        <v>67</v>
      </c>
      <c r="K2" s="22" t="s">
        <v>68</v>
      </c>
      <c r="L2" s="22" t="s">
        <v>69</v>
      </c>
      <c r="M2" s="23" t="s">
        <v>70</v>
      </c>
      <c r="N2" s="23" t="s">
        <v>71</v>
      </c>
      <c r="O2" s="22" t="s">
        <v>72</v>
      </c>
      <c r="P2" s="22" t="s">
        <v>66</v>
      </c>
      <c r="Q2" s="22" t="s">
        <v>67</v>
      </c>
      <c r="R2" s="22" t="s">
        <v>68</v>
      </c>
      <c r="S2" s="22" t="s">
        <v>69</v>
      </c>
      <c r="T2" s="23" t="s">
        <v>70</v>
      </c>
      <c r="U2" s="23" t="s">
        <v>71</v>
      </c>
      <c r="V2" s="22" t="s">
        <v>72</v>
      </c>
      <c r="W2" s="22" t="s">
        <v>66</v>
      </c>
      <c r="X2" s="22" t="s">
        <v>67</v>
      </c>
      <c r="Y2" s="22" t="s">
        <v>68</v>
      </c>
      <c r="Z2" s="22" t="s">
        <v>69</v>
      </c>
      <c r="AA2" s="23" t="s">
        <v>70</v>
      </c>
      <c r="AB2" s="23" t="s">
        <v>71</v>
      </c>
      <c r="AC2" s="24" t="s">
        <v>72</v>
      </c>
      <c r="AD2" s="24" t="s">
        <v>66</v>
      </c>
      <c r="AE2" s="24" t="s">
        <v>67</v>
      </c>
      <c r="AF2" s="24" t="s">
        <v>68</v>
      </c>
      <c r="AG2" s="25"/>
    </row>
    <row r="3" spans="1:33">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27"/>
      <c r="AG3" s="6"/>
    </row>
    <row r="4" spans="1:33">
      <c r="A4" s="30" t="s">
        <v>74</v>
      </c>
      <c r="B4" s="31"/>
      <c r="C4" s="31"/>
      <c r="D4" s="32"/>
      <c r="E4" s="32"/>
      <c r="F4" s="33"/>
      <c r="G4" s="34"/>
      <c r="H4" s="35"/>
      <c r="I4" s="35"/>
      <c r="J4" s="36"/>
      <c r="L4" s="35"/>
      <c r="M4" s="35"/>
      <c r="N4" s="32"/>
      <c r="O4" s="32"/>
      <c r="P4" s="32"/>
      <c r="Q4" s="33"/>
      <c r="S4" s="37"/>
      <c r="T4" s="32"/>
      <c r="U4" s="32"/>
      <c r="V4" s="32"/>
      <c r="W4" s="33"/>
      <c r="X4" s="33"/>
      <c r="Y4" s="33"/>
      <c r="Z4" s="32"/>
      <c r="AA4" s="32"/>
      <c r="AB4" s="32"/>
      <c r="AC4" s="32"/>
      <c r="AD4" s="32"/>
      <c r="AE4" s="38"/>
      <c r="AF4" s="38"/>
      <c r="AG4" s="6"/>
    </row>
    <row r="5" spans="1:33">
      <c r="A5" s="30" t="s">
        <v>75</v>
      </c>
      <c r="G5" s="35"/>
      <c r="H5" s="35"/>
      <c r="I5" s="35"/>
      <c r="J5" s="35"/>
      <c r="K5" s="32"/>
      <c r="L5" s="39"/>
      <c r="M5" s="35"/>
      <c r="N5" s="32"/>
      <c r="O5" s="35"/>
      <c r="P5" s="32"/>
      <c r="Q5" s="32"/>
      <c r="R5" s="32"/>
      <c r="S5" s="32"/>
      <c r="T5" s="32"/>
      <c r="U5" s="32"/>
      <c r="V5" s="32"/>
      <c r="W5" s="32"/>
      <c r="X5" s="32"/>
      <c r="Y5" s="35"/>
      <c r="Z5" s="32"/>
      <c r="AA5" s="32"/>
      <c r="AB5" s="32"/>
      <c r="AC5" s="32"/>
      <c r="AD5" s="33"/>
      <c r="AE5" s="40"/>
      <c r="AF5" s="41"/>
      <c r="AG5" s="21"/>
    </row>
    <row r="6" spans="1:33">
      <c r="A6" s="30" t="s">
        <v>76</v>
      </c>
      <c r="B6" s="42"/>
      <c r="C6" s="32"/>
      <c r="D6" s="32"/>
      <c r="E6" s="32"/>
      <c r="F6" s="35"/>
      <c r="G6" s="32"/>
      <c r="H6" s="32"/>
      <c r="I6" s="32"/>
      <c r="J6" s="32"/>
      <c r="K6" s="32"/>
      <c r="L6" s="32"/>
      <c r="M6" s="32"/>
      <c r="N6" s="32"/>
      <c r="O6" s="32"/>
      <c r="P6" s="32"/>
      <c r="Q6" s="35"/>
      <c r="R6" s="43"/>
      <c r="S6" s="32"/>
      <c r="T6" s="35"/>
      <c r="U6" s="32"/>
      <c r="V6" s="32"/>
      <c r="W6" s="44"/>
      <c r="X6" s="44"/>
      <c r="Y6" s="32"/>
      <c r="Z6" s="32"/>
      <c r="AA6" s="32"/>
      <c r="AB6" s="32"/>
      <c r="AC6" s="32"/>
      <c r="AD6" s="33"/>
      <c r="AE6" s="38"/>
      <c r="AF6" s="38"/>
      <c r="AG6" s="6"/>
    </row>
    <row r="7" spans="1:33">
      <c r="A7" s="30" t="s">
        <v>77</v>
      </c>
      <c r="B7" s="42"/>
      <c r="C7" s="32"/>
      <c r="D7" s="32"/>
      <c r="E7" s="32"/>
      <c r="F7" s="35"/>
      <c r="G7" s="35"/>
      <c r="H7" s="32"/>
      <c r="I7" s="32"/>
      <c r="J7" s="32"/>
      <c r="K7" s="32"/>
      <c r="L7" s="32"/>
      <c r="M7" s="45"/>
      <c r="N7" s="32"/>
      <c r="O7" s="32"/>
      <c r="P7" s="32"/>
      <c r="Q7" s="35"/>
      <c r="R7" s="33"/>
      <c r="S7" s="32"/>
      <c r="T7" s="32"/>
      <c r="U7" s="32"/>
      <c r="V7" s="32"/>
      <c r="W7" s="32"/>
      <c r="X7" s="32"/>
      <c r="Y7" s="32"/>
      <c r="Z7" s="32"/>
      <c r="AA7" s="32"/>
      <c r="AB7" s="32"/>
      <c r="AC7" s="32"/>
      <c r="AD7" s="32"/>
      <c r="AE7" s="38"/>
      <c r="AF7" s="38"/>
      <c r="AG7" s="6"/>
    </row>
    <row r="8" spans="1:33">
      <c r="A8" s="46" t="s">
        <v>78</v>
      </c>
      <c r="B8" s="47"/>
      <c r="C8" s="32"/>
      <c r="D8" s="32"/>
      <c r="E8" s="32"/>
      <c r="F8" s="32"/>
      <c r="G8" s="32"/>
      <c r="H8" s="32" t="s">
        <v>79</v>
      </c>
      <c r="I8" s="48"/>
      <c r="J8" s="32"/>
      <c r="K8" s="32"/>
      <c r="L8" s="32"/>
      <c r="M8" s="32"/>
      <c r="N8" s="32"/>
      <c r="O8" s="32"/>
      <c r="P8" s="32"/>
      <c r="Q8" s="32"/>
      <c r="R8" s="32"/>
      <c r="S8" s="32"/>
      <c r="T8" s="32"/>
      <c r="U8" s="32"/>
      <c r="V8" s="32"/>
      <c r="W8" s="32"/>
      <c r="X8" s="32"/>
      <c r="Y8" s="32"/>
      <c r="Z8" s="32"/>
      <c r="AA8" s="32"/>
      <c r="AB8" s="32"/>
      <c r="AC8" s="32"/>
      <c r="AD8" s="32"/>
      <c r="AE8" s="32"/>
      <c r="AF8" s="32"/>
      <c r="AG8" s="6"/>
    </row>
    <row r="9" spans="1:33" ht="15.75" customHeight="1">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c r="AG9" s="51"/>
    </row>
    <row r="10" spans="1:33" ht="15.75" customHeight="1">
      <c r="A10" s="2"/>
      <c r="B10" s="52" t="s">
        <v>82</v>
      </c>
      <c r="C10" s="52" t="s">
        <v>82</v>
      </c>
      <c r="D10" s="52" t="s">
        <v>82</v>
      </c>
      <c r="E10" s="52" t="s">
        <v>82</v>
      </c>
      <c r="F10" s="52" t="s">
        <v>82</v>
      </c>
      <c r="G10" s="52" t="s">
        <v>82</v>
      </c>
      <c r="H10" s="52" t="s">
        <v>82</v>
      </c>
      <c r="I10" s="53" t="s">
        <v>82</v>
      </c>
      <c r="J10" s="52" t="s">
        <v>82</v>
      </c>
      <c r="K10" s="52" t="s">
        <v>82</v>
      </c>
      <c r="L10" s="52" t="s">
        <v>82</v>
      </c>
      <c r="M10" s="52" t="s">
        <v>82</v>
      </c>
      <c r="N10" s="50" t="s">
        <v>82</v>
      </c>
      <c r="O10" s="50" t="s">
        <v>82</v>
      </c>
      <c r="P10" s="50" t="s">
        <v>82</v>
      </c>
      <c r="Q10" s="50" t="s">
        <v>82</v>
      </c>
      <c r="R10" s="50" t="s">
        <v>82</v>
      </c>
      <c r="S10" s="50" t="s">
        <v>82</v>
      </c>
      <c r="T10" s="50" t="s">
        <v>82</v>
      </c>
      <c r="U10" s="50" t="s">
        <v>82</v>
      </c>
      <c r="V10" s="50" t="s">
        <v>82</v>
      </c>
      <c r="W10" s="50" t="s">
        <v>82</v>
      </c>
      <c r="X10" s="50" t="s">
        <v>82</v>
      </c>
      <c r="Y10" s="50" t="s">
        <v>82</v>
      </c>
      <c r="Z10" s="50" t="s">
        <v>82</v>
      </c>
      <c r="AA10" s="50" t="s">
        <v>82</v>
      </c>
      <c r="AB10" s="50" t="s">
        <v>82</v>
      </c>
      <c r="AC10" s="50" t="s">
        <v>82</v>
      </c>
      <c r="AD10" s="50" t="s">
        <v>82</v>
      </c>
      <c r="AE10" s="50" t="s">
        <v>82</v>
      </c>
      <c r="AF10" s="50" t="s">
        <v>82</v>
      </c>
      <c r="AG10" s="51"/>
    </row>
    <row r="11" spans="1:33">
      <c r="A11" s="2"/>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5"/>
      <c r="AF11" s="55"/>
      <c r="AG11" s="6"/>
    </row>
    <row r="12" spans="1:33">
      <c r="A12" s="56" t="s">
        <v>83</v>
      </c>
      <c r="B12" s="57"/>
      <c r="C12" s="57"/>
      <c r="D12" s="57"/>
      <c r="E12" s="57"/>
      <c r="F12" s="57"/>
      <c r="G12" s="57"/>
      <c r="H12" s="57"/>
      <c r="I12" s="57"/>
      <c r="J12" s="57"/>
      <c r="K12" s="57"/>
      <c r="L12" s="57"/>
      <c r="M12" s="57"/>
      <c r="N12" s="57"/>
      <c r="O12" s="57"/>
      <c r="P12" s="57"/>
      <c r="Q12" s="57"/>
      <c r="R12" s="57"/>
      <c r="S12" s="57"/>
      <c r="T12" s="57"/>
      <c r="U12" s="57"/>
      <c r="V12" s="57"/>
      <c r="W12" s="57"/>
      <c r="X12" s="57"/>
      <c r="Y12" s="57"/>
      <c r="Z12" s="57"/>
      <c r="AA12" s="57"/>
      <c r="AB12" s="57"/>
      <c r="AC12" s="57"/>
      <c r="AD12" s="57"/>
      <c r="AE12" s="58"/>
      <c r="AF12" s="58"/>
      <c r="AG12" s="6"/>
    </row>
    <row r="13" spans="1:33">
      <c r="A13" s="59" t="s">
        <v>84</v>
      </c>
      <c r="B13" s="57"/>
      <c r="C13" s="57"/>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row>
    <row r="14" spans="1:33">
      <c r="A14" s="60" t="s">
        <v>85</v>
      </c>
      <c r="B14" s="57"/>
      <c r="C14" s="57"/>
      <c r="D14" s="57"/>
      <c r="E14" s="57"/>
      <c r="F14" s="57"/>
      <c r="G14" s="57"/>
      <c r="H14" s="57"/>
      <c r="I14" s="57"/>
      <c r="J14" s="57"/>
      <c r="K14" s="57"/>
      <c r="L14" s="57"/>
      <c r="M14" s="57"/>
      <c r="N14" s="57"/>
      <c r="O14" s="57"/>
      <c r="P14" s="57"/>
      <c r="Q14" s="57"/>
      <c r="R14" s="57"/>
      <c r="S14" s="57"/>
      <c r="T14" s="57"/>
      <c r="U14" s="57"/>
      <c r="V14" s="57"/>
      <c r="W14" s="57"/>
      <c r="X14" s="57"/>
      <c r="Y14" s="57"/>
      <c r="Z14" s="57"/>
      <c r="AA14" s="57"/>
      <c r="AB14" s="57"/>
      <c r="AC14" s="57"/>
      <c r="AD14" s="57"/>
      <c r="AE14" s="57"/>
      <c r="AF14" s="57"/>
      <c r="AG14" s="57"/>
    </row>
    <row r="15" spans="1:33">
      <c r="A15" s="61" t="s">
        <v>86</v>
      </c>
      <c r="B15" s="57"/>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row>
    <row r="16" spans="1:33">
      <c r="A16" s="62" t="s">
        <v>87</v>
      </c>
      <c r="B16" s="57"/>
      <c r="C16" s="57"/>
      <c r="D16" s="57"/>
      <c r="E16" s="57"/>
      <c r="F16" s="57"/>
      <c r="G16" s="57"/>
      <c r="H16" s="57"/>
      <c r="I16" s="57"/>
      <c r="J16" s="57"/>
      <c r="K16" s="57"/>
      <c r="L16" s="57"/>
      <c r="M16" s="57"/>
      <c r="N16" s="57"/>
      <c r="O16" s="57"/>
      <c r="P16" s="57"/>
      <c r="Q16" s="57"/>
      <c r="R16" s="57"/>
      <c r="S16" s="57"/>
      <c r="T16" s="57"/>
      <c r="U16" s="57"/>
      <c r="V16" s="57"/>
      <c r="W16" s="57"/>
      <c r="X16" s="57"/>
      <c r="Y16" s="57"/>
      <c r="Z16" s="57"/>
      <c r="AA16" s="57"/>
      <c r="AB16" s="57"/>
      <c r="AC16" s="57"/>
      <c r="AD16" s="57"/>
      <c r="AE16" s="93" t="s">
        <v>127</v>
      </c>
      <c r="AF16" s="57"/>
      <c r="AG16" s="57"/>
    </row>
    <row r="17" spans="1:33">
      <c r="A17" s="63" t="s">
        <v>88</v>
      </c>
      <c r="B17" s="57"/>
      <c r="C17" s="57"/>
      <c r="D17" s="57"/>
      <c r="E17" s="57"/>
      <c r="F17" s="57"/>
      <c r="G17" s="57"/>
      <c r="H17" s="57"/>
      <c r="I17" s="57"/>
      <c r="J17" s="57"/>
      <c r="K17" s="57"/>
      <c r="L17" s="57"/>
      <c r="M17" s="57"/>
      <c r="N17" s="57"/>
      <c r="O17" s="57"/>
      <c r="P17" s="57"/>
      <c r="Q17" s="57"/>
      <c r="R17" s="57"/>
      <c r="S17" s="57"/>
      <c r="T17" s="57"/>
      <c r="U17" s="57"/>
      <c r="V17" s="93" t="s">
        <v>128</v>
      </c>
      <c r="W17" s="57"/>
      <c r="X17" s="57"/>
      <c r="Y17" s="57"/>
      <c r="Z17" s="93" t="s">
        <v>127</v>
      </c>
      <c r="AA17" s="57"/>
      <c r="AB17" s="57"/>
      <c r="AC17" s="57"/>
      <c r="AD17" s="57"/>
      <c r="AE17" s="57"/>
      <c r="AF17" s="57"/>
      <c r="AG17" s="57"/>
    </row>
    <row r="18" spans="1:33">
      <c r="A18" s="63" t="s">
        <v>89</v>
      </c>
      <c r="B18" s="57"/>
      <c r="C18" s="57"/>
      <c r="D18" s="57"/>
      <c r="E18" s="57"/>
      <c r="F18" s="57"/>
      <c r="G18" s="57"/>
      <c r="H18" s="57"/>
      <c r="I18" s="57"/>
      <c r="J18" s="57"/>
      <c r="K18" s="57"/>
      <c r="L18" s="57"/>
      <c r="M18" s="57"/>
      <c r="N18" s="57"/>
      <c r="O18" s="57"/>
      <c r="P18" s="57"/>
      <c r="Q18" s="57"/>
      <c r="R18" s="57"/>
      <c r="S18" s="57"/>
      <c r="T18" s="57"/>
      <c r="U18" s="57"/>
      <c r="V18" s="57"/>
      <c r="W18" s="57"/>
      <c r="X18" s="57"/>
      <c r="Y18" s="57"/>
      <c r="Z18" s="57"/>
      <c r="AA18" s="57"/>
      <c r="AB18" s="57"/>
      <c r="AC18" s="57"/>
      <c r="AD18" s="57"/>
      <c r="AE18" s="57"/>
      <c r="AF18" s="57"/>
      <c r="AG18" s="57"/>
    </row>
    <row r="19" spans="1:33">
      <c r="A19" s="63" t="s">
        <v>90</v>
      </c>
      <c r="B19" s="57"/>
      <c r="C19" s="57"/>
      <c r="D19" s="57"/>
      <c r="E19" s="57"/>
      <c r="F19" s="57"/>
      <c r="G19" s="57"/>
      <c r="H19" s="57"/>
      <c r="I19" s="57"/>
      <c r="J19" s="57"/>
      <c r="K19" s="57"/>
      <c r="L19" s="57"/>
      <c r="M19" s="57"/>
      <c r="N19" s="57"/>
      <c r="O19" s="57"/>
      <c r="P19" s="57"/>
      <c r="Q19" s="57"/>
      <c r="R19" s="57"/>
      <c r="S19" s="57"/>
      <c r="T19" s="57"/>
      <c r="U19" s="57"/>
      <c r="V19" s="57"/>
      <c r="W19" s="57"/>
      <c r="X19" s="57"/>
      <c r="Y19" s="57"/>
      <c r="Z19" s="57"/>
      <c r="AA19" s="57"/>
      <c r="AB19" s="57"/>
      <c r="AC19" s="57"/>
      <c r="AD19" s="57"/>
      <c r="AE19" s="57"/>
      <c r="AF19" s="57"/>
      <c r="AG19" s="57"/>
    </row>
    <row r="20" spans="1:33">
      <c r="A20" s="63" t="s">
        <v>11</v>
      </c>
      <c r="B20" s="57"/>
      <c r="C20" s="57"/>
      <c r="D20" s="57"/>
      <c r="E20" s="57"/>
      <c r="F20" s="57"/>
      <c r="G20" s="57"/>
      <c r="H20" s="57"/>
      <c r="I20" s="57"/>
      <c r="J20" s="57"/>
      <c r="K20" s="57"/>
      <c r="L20" s="57"/>
      <c r="M20" s="57"/>
      <c r="N20" s="57"/>
      <c r="O20" s="57"/>
      <c r="P20" s="57"/>
      <c r="Q20" s="57"/>
      <c r="R20" s="57"/>
      <c r="S20" s="57"/>
      <c r="T20" s="57"/>
      <c r="U20" s="57"/>
      <c r="V20" s="57"/>
      <c r="W20" s="57"/>
      <c r="X20" s="57"/>
      <c r="Y20" s="57"/>
      <c r="Z20" s="57"/>
      <c r="AA20" s="57"/>
      <c r="AB20" s="57"/>
      <c r="AC20" s="57"/>
      <c r="AD20" s="57"/>
      <c r="AE20" s="57"/>
      <c r="AF20" s="57"/>
      <c r="AG20" s="57"/>
    </row>
    <row r="21" spans="1:33">
      <c r="A21" s="63" t="s">
        <v>91</v>
      </c>
      <c r="B21" s="57"/>
      <c r="C21" s="57"/>
      <c r="D21" s="57"/>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row>
    <row r="22" spans="1:33">
      <c r="A22" s="63" t="s">
        <v>15</v>
      </c>
      <c r="B22" s="57"/>
      <c r="C22" s="57"/>
      <c r="D22" s="57"/>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row>
    <row r="23" spans="1:33">
      <c r="A23" s="63" t="s">
        <v>24</v>
      </c>
      <c r="B23" s="57"/>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row>
    <row r="24" spans="1:33">
      <c r="A24" s="63" t="s">
        <v>23</v>
      </c>
      <c r="B24" s="57"/>
      <c r="C24" s="57"/>
      <c r="D24" s="57"/>
      <c r="E24" s="57"/>
      <c r="F24" s="57"/>
      <c r="G24" s="57"/>
      <c r="H24" s="57"/>
      <c r="I24" s="57"/>
      <c r="J24" s="57"/>
      <c r="K24" s="57"/>
      <c r="L24" s="57"/>
      <c r="M24" s="57"/>
      <c r="N24" s="57"/>
      <c r="O24" s="57"/>
      <c r="P24" s="57"/>
      <c r="Q24" s="57"/>
      <c r="R24" s="57"/>
      <c r="S24" s="57"/>
      <c r="T24" s="57"/>
      <c r="U24" s="57"/>
      <c r="V24" s="57"/>
      <c r="W24" s="57"/>
      <c r="X24" s="57"/>
      <c r="Y24" s="57"/>
      <c r="Z24" s="57"/>
      <c r="AA24" s="57"/>
      <c r="AB24" s="57"/>
      <c r="AC24" s="57"/>
      <c r="AD24" s="57"/>
      <c r="AE24" s="57"/>
      <c r="AF24" s="57"/>
      <c r="AG24" s="57"/>
    </row>
    <row r="25" spans="1:33">
      <c r="A25" s="63" t="s">
        <v>25</v>
      </c>
      <c r="B25" s="57"/>
      <c r="C25" s="57"/>
      <c r="D25" s="57"/>
      <c r="E25" s="57"/>
      <c r="F25" s="57"/>
      <c r="G25" s="57"/>
      <c r="H25" s="57"/>
      <c r="I25" s="57"/>
      <c r="J25" s="57"/>
      <c r="K25" s="57"/>
      <c r="L25" s="57"/>
      <c r="M25" s="57"/>
      <c r="N25" s="57"/>
      <c r="O25" s="57"/>
      <c r="P25" s="57"/>
      <c r="Q25" s="57"/>
      <c r="R25" s="57"/>
      <c r="S25" s="57"/>
      <c r="T25" s="57"/>
      <c r="U25" s="57"/>
      <c r="V25" s="57"/>
      <c r="W25" s="57"/>
      <c r="X25" s="57"/>
      <c r="Y25" s="57"/>
      <c r="Z25" s="57"/>
      <c r="AA25" s="57"/>
      <c r="AB25" s="57"/>
      <c r="AC25" s="57"/>
      <c r="AD25" s="57"/>
      <c r="AE25" s="57"/>
      <c r="AF25" s="57"/>
      <c r="AG25" s="57"/>
    </row>
    <row r="26" spans="1:33">
      <c r="A26" s="63" t="s">
        <v>26</v>
      </c>
      <c r="B26" s="57"/>
      <c r="C26" s="57"/>
      <c r="D26" s="57"/>
      <c r="E26" s="57"/>
      <c r="F26" s="57"/>
      <c r="G26" s="57"/>
      <c r="H26" s="57"/>
      <c r="I26" s="57"/>
      <c r="J26" s="57"/>
      <c r="K26" s="57"/>
      <c r="L26" s="57"/>
      <c r="M26" s="57"/>
      <c r="N26" s="57"/>
      <c r="O26" s="57"/>
      <c r="P26" s="57"/>
      <c r="Q26" s="57"/>
      <c r="R26" s="57"/>
      <c r="S26" s="57"/>
      <c r="T26" s="57"/>
      <c r="U26" s="57"/>
      <c r="V26" s="57"/>
      <c r="W26" s="57"/>
      <c r="X26" s="57"/>
      <c r="Y26" s="57"/>
      <c r="Z26" s="57"/>
      <c r="AA26" s="57"/>
      <c r="AB26" s="57"/>
      <c r="AC26" s="57"/>
      <c r="AD26" s="57"/>
      <c r="AE26" s="57"/>
      <c r="AF26" s="57"/>
      <c r="AG26" s="57"/>
    </row>
    <row r="27" spans="1:33">
      <c r="A27" s="64" t="s">
        <v>92</v>
      </c>
      <c r="B27" s="57"/>
      <c r="C27" s="57"/>
      <c r="D27" s="57"/>
      <c r="E27" s="57"/>
      <c r="F27" s="57"/>
      <c r="G27" s="57"/>
      <c r="H27" s="57"/>
      <c r="I27" s="57"/>
      <c r="J27" s="57"/>
      <c r="K27" s="57"/>
      <c r="L27" s="57"/>
      <c r="M27" s="57"/>
      <c r="N27" s="57"/>
      <c r="O27" s="57"/>
      <c r="P27" s="57"/>
      <c r="Q27" s="57"/>
      <c r="R27" s="57"/>
      <c r="S27" s="57"/>
      <c r="T27" s="57"/>
      <c r="U27" s="57"/>
      <c r="V27" s="57"/>
      <c r="W27" s="57"/>
      <c r="X27" s="57"/>
      <c r="Y27" s="57"/>
      <c r="Z27" s="57"/>
      <c r="AA27" s="57"/>
      <c r="AB27" s="57"/>
      <c r="AC27" s="57"/>
      <c r="AD27" s="57"/>
      <c r="AE27" s="57"/>
      <c r="AF27" s="57"/>
      <c r="AG27" s="57"/>
    </row>
    <row r="28" spans="1:33" ht="13.2">
      <c r="A28" s="66" t="s">
        <v>94</v>
      </c>
      <c r="B28" s="57"/>
      <c r="C28" s="57"/>
      <c r="D28" s="57"/>
      <c r="E28" s="57"/>
      <c r="F28" s="57"/>
      <c r="G28" s="57"/>
      <c r="H28" s="57"/>
      <c r="I28" s="57"/>
      <c r="J28" s="57"/>
      <c r="K28" s="57"/>
      <c r="L28" s="57"/>
      <c r="M28" s="57"/>
      <c r="N28" s="57"/>
      <c r="O28" s="57"/>
      <c r="P28" s="57"/>
      <c r="Q28" s="57"/>
      <c r="R28" s="57"/>
      <c r="S28" s="57"/>
      <c r="T28" s="57"/>
      <c r="U28" s="57"/>
      <c r="V28" s="95" t="s">
        <v>129</v>
      </c>
      <c r="W28" s="57"/>
      <c r="X28" s="57"/>
      <c r="Y28" s="57"/>
      <c r="Z28" s="57"/>
      <c r="AA28" s="57"/>
      <c r="AB28" s="57"/>
      <c r="AC28" s="57"/>
      <c r="AD28" s="57"/>
      <c r="AE28" s="57"/>
      <c r="AF28" s="57"/>
      <c r="AG28" s="57"/>
    </row>
    <row r="29" spans="1:33" ht="13.2">
      <c r="A29" s="67" t="s">
        <v>95</v>
      </c>
      <c r="B29" s="57"/>
      <c r="C29" s="57"/>
      <c r="D29" s="57"/>
      <c r="E29" s="57"/>
      <c r="F29" s="57"/>
      <c r="G29" s="57"/>
      <c r="H29" s="57"/>
      <c r="I29" s="57"/>
      <c r="J29" s="57"/>
      <c r="K29" s="57"/>
      <c r="L29" s="57"/>
      <c r="M29" s="57"/>
      <c r="N29" s="57"/>
      <c r="O29" s="57"/>
      <c r="P29" s="57"/>
      <c r="Q29" s="57"/>
      <c r="R29" s="57"/>
      <c r="S29" s="57"/>
      <c r="T29" s="57"/>
      <c r="U29" s="57"/>
      <c r="V29" s="57"/>
      <c r="W29" s="57"/>
      <c r="X29" s="57"/>
      <c r="Y29" s="57"/>
      <c r="Z29" s="57"/>
      <c r="AA29" s="57"/>
      <c r="AB29" s="57"/>
      <c r="AC29" s="57"/>
      <c r="AD29" s="57"/>
      <c r="AE29" s="57"/>
      <c r="AF29" s="57"/>
      <c r="AG29" s="57"/>
    </row>
    <row r="30" spans="1:33" ht="13.2">
      <c r="A30" s="67" t="s">
        <v>96</v>
      </c>
      <c r="B30" s="57"/>
      <c r="C30" s="57"/>
      <c r="D30" s="57"/>
      <c r="E30" s="57"/>
      <c r="F30" s="57"/>
      <c r="G30" s="57"/>
      <c r="H30" s="57"/>
      <c r="I30" s="57"/>
      <c r="J30" s="57"/>
      <c r="K30" s="57"/>
      <c r="L30" s="57"/>
      <c r="M30" s="57"/>
      <c r="N30" s="57"/>
      <c r="O30" s="57"/>
      <c r="P30" s="57"/>
      <c r="Q30" s="57"/>
      <c r="R30" s="57"/>
      <c r="S30" s="57"/>
      <c r="T30" s="57"/>
      <c r="U30" s="57"/>
      <c r="V30" s="57"/>
      <c r="W30" s="57"/>
      <c r="X30" s="57"/>
      <c r="Y30" s="57"/>
      <c r="Z30" s="57"/>
      <c r="AA30" s="57"/>
      <c r="AB30" s="57"/>
      <c r="AC30" s="57"/>
      <c r="AD30" s="57"/>
      <c r="AE30" s="57"/>
      <c r="AF30" s="57"/>
      <c r="AG30" s="57"/>
    </row>
    <row r="31" spans="1:33" ht="13.2">
      <c r="A31" s="67" t="s">
        <v>9</v>
      </c>
      <c r="B31" s="57"/>
      <c r="C31" s="57"/>
      <c r="D31" s="57"/>
      <c r="E31" s="57"/>
      <c r="F31" s="57"/>
      <c r="G31" s="57"/>
      <c r="H31" s="57"/>
      <c r="I31" s="57"/>
      <c r="J31" s="57"/>
      <c r="K31" s="57"/>
      <c r="L31" s="57"/>
      <c r="M31" s="57"/>
      <c r="N31" s="57"/>
      <c r="O31" s="57"/>
      <c r="P31" s="57"/>
      <c r="Q31" s="57"/>
      <c r="R31" s="57"/>
      <c r="S31" s="57"/>
      <c r="T31" s="57"/>
      <c r="U31" s="57"/>
      <c r="V31" s="57"/>
      <c r="W31" s="57"/>
      <c r="X31" s="57"/>
      <c r="Y31" s="57"/>
      <c r="Z31" s="57"/>
      <c r="AA31" s="57"/>
      <c r="AB31" s="57"/>
      <c r="AC31" s="57"/>
      <c r="AD31" s="57"/>
      <c r="AE31" s="57"/>
      <c r="AF31" s="57"/>
      <c r="AG31" s="57"/>
    </row>
    <row r="32" spans="1:33" ht="13.2">
      <c r="A32" s="67" t="s">
        <v>19</v>
      </c>
      <c r="B32" s="57"/>
      <c r="C32" s="57"/>
      <c r="D32" s="57"/>
      <c r="E32" s="57"/>
      <c r="F32" s="57"/>
      <c r="G32" s="57"/>
      <c r="H32" s="57"/>
      <c r="I32" s="57"/>
      <c r="J32" s="57"/>
      <c r="K32" s="57"/>
      <c r="L32" s="57"/>
      <c r="M32" s="57"/>
      <c r="N32" s="57"/>
      <c r="O32" s="57"/>
      <c r="P32" s="57"/>
      <c r="Q32" s="57"/>
      <c r="R32" s="57"/>
      <c r="S32" s="57"/>
      <c r="T32" s="57"/>
      <c r="U32" s="57"/>
      <c r="V32" s="57"/>
      <c r="W32" s="57"/>
      <c r="X32" s="57"/>
      <c r="Y32" s="57"/>
      <c r="Z32" s="57"/>
      <c r="AA32" s="57"/>
      <c r="AB32" s="57"/>
      <c r="AC32" s="57"/>
      <c r="AD32" s="57"/>
      <c r="AE32" s="57"/>
      <c r="AF32" s="57"/>
      <c r="AG32" s="57"/>
    </row>
    <row r="33" spans="1:33" ht="13.2">
      <c r="A33" s="68" t="s">
        <v>97</v>
      </c>
      <c r="B33" s="57"/>
      <c r="C33" s="57"/>
      <c r="D33" s="57"/>
      <c r="E33" s="57"/>
      <c r="F33" s="57"/>
      <c r="G33" s="57"/>
      <c r="H33" s="57"/>
      <c r="I33" s="57"/>
      <c r="J33" s="57"/>
      <c r="K33" s="57"/>
      <c r="L33" s="57"/>
      <c r="M33" s="57"/>
      <c r="N33" s="57"/>
      <c r="O33" s="57"/>
      <c r="P33" s="57"/>
      <c r="Q33" s="57"/>
      <c r="R33" s="57"/>
      <c r="S33" s="57"/>
      <c r="T33" s="57"/>
      <c r="U33" s="57"/>
      <c r="V33" s="57"/>
      <c r="W33" s="57"/>
      <c r="X33" s="57"/>
      <c r="Y33" s="57"/>
      <c r="Z33" s="57"/>
      <c r="AA33" s="57"/>
      <c r="AB33" s="57"/>
      <c r="AC33" s="57"/>
      <c r="AD33" s="57"/>
      <c r="AE33" s="57"/>
      <c r="AF33" s="57"/>
      <c r="AG33" s="57"/>
    </row>
    <row r="34" spans="1:33" ht="13.2">
      <c r="A34" s="69" t="s">
        <v>98</v>
      </c>
      <c r="B34" s="57"/>
      <c r="C34" s="57"/>
      <c r="D34" s="57"/>
      <c r="E34" s="57"/>
      <c r="F34" s="57"/>
      <c r="G34" s="57"/>
      <c r="H34" s="57"/>
      <c r="I34" s="57"/>
      <c r="J34" s="57"/>
      <c r="K34" s="57"/>
      <c r="L34" s="57"/>
      <c r="M34" s="57"/>
      <c r="N34" s="57"/>
      <c r="O34" s="57"/>
      <c r="P34" s="57"/>
      <c r="Q34" s="57"/>
      <c r="R34" s="57"/>
      <c r="S34" s="57"/>
      <c r="T34" s="57"/>
      <c r="U34" s="57"/>
      <c r="V34" s="57"/>
      <c r="W34" s="57"/>
      <c r="X34" s="57"/>
      <c r="Y34" s="57"/>
      <c r="Z34" s="57"/>
      <c r="AA34" s="57"/>
      <c r="AB34" s="57"/>
      <c r="AC34" s="57"/>
      <c r="AD34" s="57"/>
      <c r="AE34" s="57"/>
      <c r="AF34" s="57"/>
      <c r="AG34" s="57"/>
    </row>
    <row r="35" spans="1:33" ht="13.2">
      <c r="A35" s="70" t="s">
        <v>99</v>
      </c>
      <c r="B35" s="57"/>
      <c r="C35" s="57"/>
      <c r="D35" s="57"/>
      <c r="E35" s="57"/>
      <c r="F35" s="57"/>
      <c r="G35" s="57"/>
      <c r="H35" s="57"/>
      <c r="I35" s="57"/>
      <c r="J35" s="57"/>
      <c r="K35" s="57"/>
      <c r="L35" s="57"/>
      <c r="M35" s="57"/>
      <c r="N35" s="57"/>
      <c r="O35" s="57"/>
      <c r="P35" s="57"/>
      <c r="Q35" s="57"/>
      <c r="R35" s="57"/>
      <c r="S35" s="57"/>
      <c r="T35" s="57"/>
      <c r="U35" s="57"/>
      <c r="V35" s="57"/>
      <c r="W35" s="57"/>
      <c r="X35" s="57"/>
      <c r="Y35" s="57"/>
      <c r="Z35" s="57"/>
      <c r="AA35" s="57"/>
      <c r="AB35" s="57"/>
      <c r="AC35" s="57"/>
      <c r="AD35" s="57"/>
      <c r="AE35" s="57"/>
      <c r="AF35" s="57"/>
      <c r="AG35" s="57"/>
    </row>
    <row r="36" spans="1:33" ht="13.2">
      <c r="A36" s="71" t="s">
        <v>100</v>
      </c>
      <c r="B36" s="57"/>
      <c r="C36" s="57"/>
      <c r="D36" s="57"/>
      <c r="E36" s="57"/>
      <c r="F36" s="57"/>
      <c r="G36" s="57"/>
      <c r="H36" s="57"/>
      <c r="I36" s="57"/>
      <c r="J36" s="57"/>
      <c r="K36" s="57"/>
      <c r="L36" s="57"/>
      <c r="M36" s="57"/>
      <c r="N36" s="57"/>
      <c r="O36" s="57"/>
      <c r="P36" s="57"/>
      <c r="Q36" s="57"/>
      <c r="R36" s="57"/>
      <c r="S36" s="57"/>
      <c r="T36" s="57"/>
      <c r="U36" s="57"/>
      <c r="V36" s="57"/>
      <c r="W36" s="57"/>
      <c r="X36" s="57"/>
      <c r="Y36" s="57"/>
      <c r="Z36" s="57"/>
      <c r="AA36" s="57"/>
      <c r="AB36" s="57"/>
      <c r="AC36" s="57"/>
      <c r="AD36" s="57"/>
      <c r="AE36" s="57"/>
      <c r="AF36" s="57"/>
      <c r="AG36" s="57"/>
    </row>
    <row r="37" spans="1:33" ht="13.2">
      <c r="A37" s="71" t="s">
        <v>101</v>
      </c>
      <c r="B37" s="57"/>
      <c r="C37" s="57"/>
      <c r="D37" s="57"/>
      <c r="E37" s="57"/>
      <c r="F37" s="57"/>
      <c r="G37" s="57"/>
      <c r="H37" s="57"/>
      <c r="I37" s="57"/>
      <c r="J37" s="57"/>
      <c r="K37" s="57"/>
      <c r="L37" s="57"/>
      <c r="M37" s="57"/>
      <c r="N37" s="57"/>
      <c r="O37" s="57"/>
      <c r="P37" s="57"/>
      <c r="Q37" s="57"/>
      <c r="R37" s="57"/>
      <c r="S37" s="57"/>
      <c r="T37" s="57"/>
      <c r="U37" s="57"/>
      <c r="V37" s="57"/>
      <c r="W37" s="57"/>
      <c r="X37" s="57"/>
      <c r="Y37" s="57"/>
      <c r="Z37" s="57"/>
      <c r="AA37" s="57"/>
      <c r="AB37" s="57"/>
      <c r="AC37" s="57"/>
      <c r="AD37" s="57"/>
      <c r="AE37" s="57"/>
      <c r="AF37" s="57"/>
      <c r="AG37" s="57"/>
    </row>
    <row r="38" spans="1:33" ht="13.2">
      <c r="A38" s="71" t="s">
        <v>102</v>
      </c>
      <c r="B38" s="57"/>
      <c r="C38" s="57"/>
      <c r="D38" s="57"/>
      <c r="E38" s="57"/>
      <c r="F38" s="57"/>
      <c r="G38" s="57"/>
      <c r="H38" s="57"/>
      <c r="I38" s="57"/>
      <c r="J38" s="57"/>
      <c r="K38" s="57"/>
      <c r="L38" s="57"/>
      <c r="M38" s="57"/>
      <c r="N38" s="57"/>
      <c r="O38" s="57"/>
      <c r="P38" s="57"/>
      <c r="Q38" s="57"/>
      <c r="R38" s="57"/>
      <c r="S38" s="57"/>
      <c r="T38" s="57"/>
      <c r="U38" s="57"/>
      <c r="V38" s="57"/>
      <c r="W38" s="57"/>
      <c r="X38" s="57"/>
      <c r="Y38" s="57"/>
      <c r="Z38" s="57"/>
      <c r="AA38" s="57"/>
      <c r="AB38" s="57"/>
      <c r="AC38" s="57"/>
      <c r="AD38" s="57"/>
      <c r="AE38" s="57"/>
      <c r="AF38" s="57"/>
      <c r="AG38" s="57"/>
    </row>
    <row r="39" spans="1:33" ht="13.2">
      <c r="A39" s="72" t="s">
        <v>16</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row>
    <row r="40" spans="1:33" ht="13.2">
      <c r="A40" s="71" t="s">
        <v>103</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row>
    <row r="41" spans="1:33" ht="13.2">
      <c r="A41" s="71" t="s">
        <v>17</v>
      </c>
      <c r="B41" s="57"/>
      <c r="C41" s="57"/>
      <c r="D41" s="57"/>
      <c r="E41" s="57"/>
      <c r="F41" s="57"/>
      <c r="G41" s="57"/>
      <c r="H41" s="57"/>
      <c r="I41" s="57"/>
      <c r="J41" s="57"/>
      <c r="K41" s="57"/>
      <c r="L41" s="57"/>
      <c r="M41" s="57"/>
      <c r="N41" s="57"/>
      <c r="O41" s="57"/>
      <c r="P41" s="57"/>
      <c r="Q41" s="57"/>
      <c r="R41" s="57"/>
      <c r="S41" s="57"/>
      <c r="T41" s="57"/>
      <c r="U41" s="57"/>
      <c r="V41" s="57"/>
      <c r="W41" s="57"/>
      <c r="X41" s="57"/>
      <c r="Y41" s="57"/>
      <c r="Z41" s="57"/>
      <c r="AA41" s="57"/>
      <c r="AB41" s="57"/>
      <c r="AC41" s="57"/>
      <c r="AD41" s="57"/>
      <c r="AE41" s="57"/>
      <c r="AF41" s="57"/>
      <c r="AG41" s="57"/>
    </row>
    <row r="42" spans="1:33" ht="13.2">
      <c r="A42" s="71" t="s">
        <v>104</v>
      </c>
      <c r="B42" s="57"/>
      <c r="C42" s="57"/>
      <c r="D42" s="57"/>
      <c r="E42" s="57"/>
      <c r="F42" s="57"/>
      <c r="G42" s="57"/>
      <c r="H42" s="57"/>
      <c r="I42" s="57"/>
      <c r="J42" s="57"/>
      <c r="K42" s="57"/>
      <c r="L42" s="57"/>
      <c r="M42" s="57"/>
      <c r="N42" s="57"/>
      <c r="O42" s="57"/>
      <c r="P42" s="57"/>
      <c r="Q42" s="57"/>
      <c r="R42" s="57"/>
      <c r="S42" s="57"/>
      <c r="T42" s="57"/>
      <c r="U42" s="57"/>
      <c r="V42" s="57"/>
      <c r="W42" s="57"/>
      <c r="X42" s="57"/>
      <c r="Y42" s="57"/>
      <c r="Z42" s="57"/>
      <c r="AA42" s="57"/>
      <c r="AB42" s="57"/>
      <c r="AC42" s="57"/>
      <c r="AD42" s="57"/>
      <c r="AE42" s="57"/>
      <c r="AF42" s="57"/>
      <c r="AG42" s="57"/>
    </row>
    <row r="43" spans="1:33" ht="13.2">
      <c r="A43" s="71" t="s">
        <v>20</v>
      </c>
      <c r="B43" s="57"/>
      <c r="C43" s="57"/>
      <c r="D43" s="57"/>
      <c r="E43" s="57"/>
      <c r="F43" s="57"/>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c r="AG43" s="57"/>
    </row>
    <row r="44" spans="1:33" ht="13.2">
      <c r="A44" s="71" t="s">
        <v>105</v>
      </c>
      <c r="B44" s="57"/>
      <c r="C44" s="57"/>
      <c r="D44" s="57"/>
      <c r="E44" s="57"/>
      <c r="F44" s="57"/>
      <c r="G44" s="57"/>
      <c r="H44" s="57"/>
      <c r="I44" s="57"/>
      <c r="J44" s="57"/>
      <c r="K44" s="57"/>
      <c r="L44" s="57"/>
      <c r="M44" s="57"/>
      <c r="N44" s="57"/>
      <c r="O44" s="57"/>
      <c r="P44" s="57"/>
      <c r="Q44" s="57"/>
      <c r="R44" s="57"/>
      <c r="S44" s="57"/>
      <c r="T44" s="57"/>
      <c r="U44" s="57"/>
      <c r="V44" s="57"/>
      <c r="W44" s="57"/>
      <c r="X44" s="57"/>
      <c r="Y44" s="57"/>
      <c r="Z44" s="57"/>
      <c r="AA44" s="57"/>
      <c r="AB44" s="57"/>
      <c r="AC44" s="57"/>
      <c r="AD44" s="57"/>
      <c r="AE44" s="57"/>
      <c r="AF44" s="57"/>
      <c r="AG44" s="57"/>
    </row>
    <row r="45" spans="1:33" ht="13.2">
      <c r="A45" s="73" t="s">
        <v>106</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row>
    <row r="46" spans="1:33" ht="13.2">
      <c r="A46" s="73" t="s">
        <v>107</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row>
    <row r="47" spans="1:33" ht="13.2">
      <c r="A47" s="73" t="s">
        <v>108</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row>
    <row r="48" spans="1:33" ht="13.2">
      <c r="A48" s="73" t="s">
        <v>109</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row>
    <row r="49" spans="1:33" ht="13.2">
      <c r="A49" s="73" t="s">
        <v>27</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row>
    <row r="50" spans="1:33" ht="13.2">
      <c r="A50" s="73" t="s">
        <v>110</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row>
    <row r="51" spans="1:33" ht="13.2">
      <c r="A51" s="74" t="s">
        <v>111</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row>
    <row r="52" spans="1:33" ht="13.2">
      <c r="A52" s="26" t="s">
        <v>112</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row>
    <row r="53" spans="1:33" ht="13.2">
      <c r="A53" s="63">
        <v>7700</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row>
    <row r="54" spans="1:33" ht="13.2">
      <c r="A54" s="75">
        <v>7702</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row>
    <row r="55" spans="1:33" ht="13.2">
      <c r="A55" s="75">
        <v>7706</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row>
    <row r="56" spans="1:33" ht="13.2">
      <c r="A56" s="75">
        <v>7707</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row>
    <row r="57" spans="1:33" ht="13.2">
      <c r="A57" s="75">
        <v>7708</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row>
    <row r="58" spans="1:33" ht="13.2">
      <c r="A58" s="75">
        <v>7709</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row>
    <row r="59" spans="1:33" ht="13.2">
      <c r="A59" s="76">
        <v>7710</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row>
    <row r="60" spans="1:33" ht="13.2">
      <c r="A60" s="76">
        <v>7711</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row>
    <row r="61" spans="1:33" ht="13.2">
      <c r="A61" s="75">
        <v>7712</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row>
    <row r="62" spans="1:33" ht="13.2">
      <c r="A62" s="75">
        <v>7713</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row>
    <row r="63" spans="1:33" ht="13.2">
      <c r="A63" s="76">
        <v>7715</v>
      </c>
      <c r="B63" s="57"/>
      <c r="C63" s="57"/>
      <c r="D63" s="57"/>
      <c r="E63" s="57"/>
      <c r="F63" s="57"/>
      <c r="G63" s="57"/>
      <c r="H63" s="57"/>
      <c r="I63" s="57"/>
      <c r="J63" s="57"/>
      <c r="K63" s="57"/>
      <c r="L63" s="57"/>
      <c r="M63" s="57"/>
      <c r="N63" s="57"/>
      <c r="O63" s="57"/>
      <c r="P63" s="57"/>
      <c r="Q63" s="57"/>
      <c r="R63" s="57"/>
      <c r="S63" s="57"/>
      <c r="T63" s="57"/>
      <c r="U63" s="57"/>
      <c r="V63" s="93" t="s">
        <v>128</v>
      </c>
      <c r="W63" s="57"/>
      <c r="X63" s="57"/>
      <c r="Y63" s="57"/>
      <c r="Z63" s="93" t="s">
        <v>127</v>
      </c>
      <c r="AA63" s="57"/>
      <c r="AB63" s="57"/>
      <c r="AC63" s="57"/>
      <c r="AD63" s="57"/>
      <c r="AE63" s="93" t="s">
        <v>127</v>
      </c>
      <c r="AF63" s="57"/>
      <c r="AG63" s="57"/>
    </row>
    <row r="64" spans="1:33" ht="13.2">
      <c r="A64" s="76">
        <v>7716</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row>
    <row r="65" spans="1:33" ht="13.2">
      <c r="A65" s="76">
        <v>7717</v>
      </c>
      <c r="B65" s="57"/>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row>
    <row r="66" spans="1:33" ht="13.2">
      <c r="A66" s="76">
        <v>7718</v>
      </c>
      <c r="B66" s="57"/>
      <c r="C66" s="57"/>
      <c r="D66" s="57"/>
      <c r="E66" s="57"/>
      <c r="F66" s="57"/>
      <c r="G66" s="57"/>
      <c r="H66" s="57"/>
      <c r="I66" s="57"/>
      <c r="J66" s="57"/>
      <c r="K66" s="57"/>
      <c r="L66" s="57"/>
      <c r="M66" s="57"/>
      <c r="N66" s="57"/>
      <c r="O66" s="57"/>
      <c r="P66" s="57"/>
      <c r="Q66" s="57"/>
      <c r="R66" s="57"/>
      <c r="S66" s="57"/>
      <c r="T66" s="57"/>
      <c r="U66" s="57"/>
      <c r="V66" s="57"/>
      <c r="W66" s="57"/>
      <c r="X66" s="57"/>
      <c r="Y66" s="57"/>
      <c r="Z66" s="57"/>
      <c r="AA66" s="57"/>
      <c r="AB66" s="57"/>
      <c r="AC66" s="57"/>
      <c r="AD66" s="57"/>
      <c r="AE66" s="57"/>
      <c r="AF66" s="57"/>
      <c r="AG66" s="57"/>
    </row>
    <row r="67" spans="1:33" ht="13.2">
      <c r="A67" s="60">
        <v>7719</v>
      </c>
      <c r="B67" s="57"/>
      <c r="C67" s="57"/>
      <c r="D67" s="57"/>
      <c r="E67" s="57"/>
      <c r="F67" s="57"/>
      <c r="G67" s="57"/>
      <c r="H67" s="57"/>
      <c r="I67" s="57"/>
      <c r="J67" s="57"/>
      <c r="K67" s="57"/>
      <c r="L67" s="57"/>
      <c r="M67" s="57"/>
      <c r="N67" s="57"/>
      <c r="O67" s="57"/>
      <c r="P67" s="57"/>
      <c r="Q67" s="57"/>
      <c r="R67" s="57"/>
      <c r="S67" s="57"/>
      <c r="T67" s="57"/>
      <c r="U67" s="57"/>
      <c r="V67" s="57"/>
      <c r="W67" s="57"/>
      <c r="X67" s="57"/>
      <c r="Y67" s="57"/>
      <c r="Z67" s="57"/>
      <c r="AA67" s="57"/>
      <c r="AB67" s="57"/>
      <c r="AC67" s="57"/>
      <c r="AD67" s="57"/>
      <c r="AE67" s="57"/>
      <c r="AF67" s="57"/>
      <c r="AG67" s="57"/>
    </row>
    <row r="68" spans="1:33" ht="13.2">
      <c r="A68" s="60">
        <v>7777</v>
      </c>
      <c r="B68" s="57"/>
      <c r="C68" s="57"/>
      <c r="D68" s="57"/>
      <c r="E68" s="57"/>
      <c r="F68" s="57"/>
      <c r="G68" s="57"/>
      <c r="H68" s="57"/>
      <c r="I68" s="57"/>
      <c r="J68" s="57"/>
      <c r="K68" s="57"/>
      <c r="L68" s="57"/>
      <c r="M68" s="57"/>
      <c r="N68" s="57"/>
      <c r="O68" s="57"/>
      <c r="P68" s="57"/>
      <c r="Q68" s="57"/>
      <c r="R68" s="57"/>
      <c r="S68" s="57"/>
      <c r="T68" s="57"/>
      <c r="U68" s="57"/>
      <c r="V68" s="57"/>
      <c r="W68" s="57"/>
      <c r="X68" s="57"/>
      <c r="Y68" s="57"/>
      <c r="Z68" s="57"/>
      <c r="AA68" s="57"/>
      <c r="AB68" s="57"/>
      <c r="AC68" s="57"/>
      <c r="AD68" s="57"/>
      <c r="AE68" s="57"/>
      <c r="AF68" s="57"/>
      <c r="AG68" s="57"/>
    </row>
    <row r="69" spans="1:33" ht="13.2">
      <c r="A69" s="60">
        <v>7721</v>
      </c>
      <c r="B69" s="57"/>
      <c r="C69" s="57"/>
      <c r="D69" s="57"/>
      <c r="E69" s="57"/>
      <c r="F69" s="57"/>
      <c r="G69" s="57"/>
      <c r="H69" s="57"/>
      <c r="I69" s="57"/>
      <c r="J69" s="57"/>
      <c r="K69" s="57"/>
      <c r="L69" s="57"/>
      <c r="M69" s="57"/>
      <c r="N69" s="57"/>
      <c r="O69" s="57"/>
      <c r="P69" s="57"/>
      <c r="Q69" s="57"/>
      <c r="R69" s="57"/>
      <c r="S69" s="57"/>
      <c r="T69" s="57"/>
      <c r="U69" s="57"/>
      <c r="V69" s="57"/>
      <c r="W69" s="57"/>
      <c r="X69" s="57"/>
      <c r="Y69" s="57"/>
      <c r="Z69" s="57"/>
      <c r="AA69" s="57"/>
      <c r="AB69" s="57"/>
      <c r="AC69" s="57"/>
      <c r="AD69" s="57"/>
      <c r="AE69" s="57"/>
      <c r="AF69" s="57"/>
      <c r="AG69" s="57"/>
    </row>
    <row r="70" spans="1:33" ht="13.2">
      <c r="A70" s="60">
        <v>7722</v>
      </c>
      <c r="B70" s="57"/>
      <c r="C70" s="57"/>
      <c r="D70" s="57"/>
      <c r="E70" s="57"/>
      <c r="F70" s="57"/>
      <c r="G70" s="57"/>
      <c r="H70" s="57"/>
      <c r="I70" s="57"/>
      <c r="J70" s="57"/>
      <c r="K70" s="57"/>
      <c r="L70" s="57"/>
      <c r="M70" s="57"/>
      <c r="N70" s="57"/>
      <c r="O70" s="57"/>
      <c r="P70" s="57"/>
      <c r="Q70" s="57"/>
      <c r="R70" s="57"/>
      <c r="S70" s="57"/>
      <c r="T70" s="57"/>
      <c r="U70" s="57"/>
      <c r="V70" s="57"/>
      <c r="W70" s="57"/>
      <c r="X70" s="57"/>
      <c r="Y70" s="57"/>
      <c r="Z70" s="57"/>
      <c r="AA70" s="57"/>
      <c r="AB70" s="57"/>
      <c r="AC70" s="57"/>
      <c r="AD70" s="57"/>
      <c r="AE70" s="57"/>
      <c r="AF70" s="57"/>
      <c r="AG70" s="57"/>
    </row>
    <row r="71" spans="1:33" ht="13.2">
      <c r="A71" s="77">
        <v>7723</v>
      </c>
      <c r="B71" s="57"/>
      <c r="C71" s="57"/>
      <c r="D71" s="57"/>
      <c r="E71" s="57"/>
      <c r="F71" s="57"/>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row>
    <row r="72" spans="1:33" ht="13.2">
      <c r="A72" s="60">
        <v>7725</v>
      </c>
      <c r="B72" s="57"/>
      <c r="C72" s="57"/>
      <c r="D72" s="57"/>
      <c r="E72" s="57"/>
      <c r="F72" s="57"/>
      <c r="G72" s="57"/>
      <c r="H72" s="57"/>
      <c r="I72" s="57"/>
      <c r="J72" s="57"/>
      <c r="K72" s="57"/>
      <c r="L72" s="57"/>
      <c r="M72" s="57"/>
      <c r="N72" s="57"/>
      <c r="O72" s="57"/>
      <c r="P72" s="57"/>
      <c r="Q72" s="57"/>
      <c r="R72" s="57"/>
      <c r="S72" s="57"/>
      <c r="T72" s="57"/>
      <c r="U72" s="57"/>
      <c r="V72" s="57"/>
      <c r="W72" s="57"/>
      <c r="X72" s="57"/>
      <c r="Y72" s="57"/>
      <c r="Z72" s="57"/>
      <c r="AA72" s="57"/>
      <c r="AB72" s="57"/>
      <c r="AC72" s="57"/>
      <c r="AD72" s="57"/>
      <c r="AE72" s="57"/>
      <c r="AF72" s="57"/>
      <c r="AG72" s="57"/>
    </row>
    <row r="73" spans="1:33" ht="13.2">
      <c r="A73" s="75">
        <v>7726</v>
      </c>
      <c r="B73" s="57"/>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row>
    <row r="74" spans="1:33" ht="13.2">
      <c r="A74" s="75">
        <v>7727</v>
      </c>
      <c r="B74" s="57"/>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row>
    <row r="75" spans="1:33" ht="13.2">
      <c r="A75" s="77">
        <v>7728</v>
      </c>
      <c r="B75" s="57"/>
      <c r="C75" s="57"/>
      <c r="D75" s="57"/>
      <c r="E75" s="57"/>
      <c r="F75" s="57"/>
      <c r="G75" s="57"/>
      <c r="H75" s="57"/>
      <c r="I75" s="57"/>
      <c r="J75" s="57"/>
      <c r="K75" s="57"/>
      <c r="L75" s="57"/>
      <c r="M75" s="57"/>
      <c r="N75" s="57"/>
      <c r="O75" s="57"/>
      <c r="P75" s="57"/>
      <c r="Q75" s="57"/>
      <c r="R75" s="57"/>
      <c r="S75" s="57"/>
      <c r="T75" s="57"/>
      <c r="U75" s="57"/>
      <c r="V75" s="57"/>
      <c r="W75" s="57"/>
      <c r="X75" s="57"/>
      <c r="Y75" s="57"/>
      <c r="Z75" s="57"/>
      <c r="AA75" s="57"/>
      <c r="AB75" s="57"/>
      <c r="AC75" s="57"/>
      <c r="AD75" s="57"/>
      <c r="AE75" s="57"/>
      <c r="AF75" s="57"/>
      <c r="AG75" s="57"/>
    </row>
    <row r="76" spans="1:33" ht="13.2">
      <c r="A76" s="77">
        <v>7729</v>
      </c>
      <c r="B76" s="57"/>
      <c r="C76" s="57"/>
      <c r="D76" s="57"/>
      <c r="E76" s="57"/>
      <c r="F76" s="57"/>
      <c r="G76" s="57"/>
      <c r="H76" s="57"/>
      <c r="I76" s="57"/>
      <c r="J76" s="57"/>
      <c r="K76" s="57"/>
      <c r="L76" s="57"/>
      <c r="M76" s="57"/>
      <c r="N76" s="57"/>
      <c r="O76" s="57"/>
      <c r="P76" s="57"/>
      <c r="Q76" s="57"/>
      <c r="R76" s="57"/>
      <c r="S76" s="57"/>
      <c r="T76" s="57"/>
      <c r="U76" s="57"/>
      <c r="V76" s="57"/>
      <c r="W76" s="57"/>
      <c r="X76" s="57"/>
      <c r="Y76" s="57"/>
      <c r="Z76" s="57"/>
      <c r="AA76" s="57"/>
      <c r="AB76" s="57"/>
      <c r="AC76" s="57"/>
      <c r="AD76" s="57"/>
      <c r="AE76" s="57"/>
      <c r="AF76" s="57"/>
      <c r="AG76" s="57"/>
    </row>
    <row r="77" spans="1:33" ht="13.2">
      <c r="A77" s="77">
        <v>7730</v>
      </c>
      <c r="B77" s="57"/>
      <c r="C77" s="57"/>
      <c r="D77" s="57"/>
      <c r="E77" s="57"/>
      <c r="F77" s="57"/>
      <c r="G77" s="57"/>
      <c r="H77" s="57"/>
      <c r="I77" s="57"/>
      <c r="J77" s="57"/>
      <c r="K77" s="57"/>
      <c r="L77" s="57"/>
      <c r="M77" s="57"/>
      <c r="N77" s="57"/>
      <c r="O77" s="57"/>
      <c r="P77" s="57"/>
      <c r="Q77" s="57"/>
      <c r="R77" s="57"/>
      <c r="S77" s="57"/>
      <c r="T77" s="57"/>
      <c r="U77" s="57"/>
      <c r="V77" s="57"/>
      <c r="W77" s="57"/>
      <c r="X77" s="57"/>
      <c r="Y77" s="57"/>
      <c r="Z77" s="57"/>
      <c r="AA77" s="57"/>
      <c r="AB77" s="57"/>
      <c r="AC77" s="57"/>
      <c r="AD77" s="57"/>
      <c r="AE77" s="57"/>
      <c r="AF77" s="57"/>
      <c r="AG77" s="57"/>
    </row>
    <row r="78" spans="1:33" ht="13.2">
      <c r="A78" s="78">
        <v>7732</v>
      </c>
      <c r="B78" s="57"/>
      <c r="C78" s="57"/>
      <c r="D78" s="57"/>
      <c r="E78" s="57"/>
      <c r="F78" s="57"/>
      <c r="G78" s="57"/>
      <c r="H78" s="57"/>
      <c r="I78" s="57"/>
      <c r="J78" s="57"/>
      <c r="K78" s="57"/>
      <c r="L78" s="57"/>
      <c r="M78" s="57"/>
      <c r="N78" s="57"/>
      <c r="O78" s="57"/>
      <c r="P78" s="57"/>
      <c r="Q78" s="57"/>
      <c r="R78" s="57"/>
      <c r="S78" s="57"/>
      <c r="T78" s="57"/>
      <c r="U78" s="57"/>
      <c r="V78" s="57"/>
      <c r="W78" s="57"/>
      <c r="X78" s="57"/>
      <c r="Y78" s="57"/>
      <c r="Z78" s="57"/>
      <c r="AA78" s="57"/>
      <c r="AB78" s="57"/>
      <c r="AC78" s="57"/>
      <c r="AD78" s="57"/>
      <c r="AE78" s="57"/>
      <c r="AF78" s="57"/>
      <c r="AG78" s="57"/>
    </row>
    <row r="79" spans="1:33" ht="13.2">
      <c r="A79" s="79">
        <v>7752</v>
      </c>
      <c r="B79" s="57"/>
      <c r="C79" s="57"/>
      <c r="D79" s="57"/>
      <c r="E79" s="57"/>
      <c r="F79" s="57"/>
      <c r="G79" s="57"/>
      <c r="H79" s="57"/>
      <c r="I79" s="57"/>
      <c r="J79" s="57"/>
      <c r="K79" s="57"/>
      <c r="L79" s="57"/>
      <c r="M79" s="57"/>
      <c r="N79" s="57"/>
      <c r="O79" s="57"/>
      <c r="P79" s="57"/>
      <c r="Q79" s="57"/>
      <c r="R79" s="57"/>
      <c r="S79" s="57"/>
      <c r="T79" s="57"/>
      <c r="U79" s="57"/>
      <c r="V79" s="95" t="s">
        <v>129</v>
      </c>
      <c r="W79" s="57"/>
      <c r="X79" s="57"/>
      <c r="Y79" s="57"/>
      <c r="Z79" s="57"/>
      <c r="AA79" s="57"/>
      <c r="AB79" s="57"/>
      <c r="AC79" s="57"/>
      <c r="AD79" s="57"/>
      <c r="AE79" s="57"/>
      <c r="AF79" s="57"/>
      <c r="AG79" s="57"/>
    </row>
    <row r="80" spans="1:33" ht="13.2">
      <c r="A80" s="80">
        <v>7751</v>
      </c>
      <c r="B80" s="57"/>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row>
    <row r="81" spans="1:33" ht="13.2">
      <c r="A81" s="80">
        <v>7753</v>
      </c>
      <c r="B81" s="57"/>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row>
    <row r="82" spans="1:33" ht="13.2">
      <c r="A82" s="26" t="s">
        <v>113</v>
      </c>
      <c r="B82" s="81"/>
      <c r="C82" s="81"/>
      <c r="D82" s="81"/>
      <c r="E82" s="81"/>
      <c r="F82" s="81"/>
      <c r="G82" s="81"/>
      <c r="H82" s="81"/>
      <c r="I82" s="81"/>
      <c r="J82" s="81"/>
      <c r="K82" s="81"/>
      <c r="L82" s="81"/>
      <c r="M82" s="81"/>
      <c r="N82" s="81"/>
      <c r="O82" s="81"/>
      <c r="P82" s="81"/>
      <c r="Q82" s="81"/>
      <c r="R82" s="81"/>
      <c r="S82" s="81"/>
      <c r="T82" s="81"/>
      <c r="U82" s="81"/>
      <c r="V82" s="81"/>
      <c r="W82" s="81"/>
      <c r="X82" s="81"/>
      <c r="Y82" s="82"/>
      <c r="Z82" s="82"/>
      <c r="AA82" s="82"/>
      <c r="AB82" s="82"/>
      <c r="AC82" s="57"/>
      <c r="AD82" s="57"/>
      <c r="AE82" s="57"/>
      <c r="AF82" s="57"/>
      <c r="AG82" s="6"/>
    </row>
    <row r="83" spans="1:33" ht="13.2">
      <c r="A83" s="83" t="s">
        <v>114</v>
      </c>
      <c r="B83" s="84"/>
      <c r="C83" s="84"/>
      <c r="D83" s="84"/>
      <c r="E83" s="84"/>
      <c r="F83" s="84"/>
      <c r="G83" s="84"/>
      <c r="H83" s="84"/>
      <c r="I83" s="84"/>
      <c r="J83" s="84"/>
      <c r="K83" s="84"/>
      <c r="L83" s="84"/>
      <c r="M83" s="84"/>
      <c r="N83" s="84"/>
      <c r="O83" s="84"/>
      <c r="P83" s="84"/>
      <c r="Q83" s="84"/>
      <c r="R83" s="84"/>
      <c r="S83" s="84"/>
      <c r="T83" s="84"/>
      <c r="U83" s="84"/>
      <c r="V83" s="84"/>
      <c r="W83" s="84"/>
      <c r="X83" s="84"/>
      <c r="Y83" s="85"/>
      <c r="Z83" s="85"/>
      <c r="AA83" s="85"/>
      <c r="AB83" s="85"/>
      <c r="AC83" s="57"/>
      <c r="AD83" s="57"/>
      <c r="AE83" s="57"/>
      <c r="AF83" s="57"/>
      <c r="AG83" s="86"/>
    </row>
    <row r="84" spans="1:33" ht="13.2">
      <c r="A84" s="87" t="s">
        <v>115</v>
      </c>
      <c r="B84" s="88"/>
      <c r="C84" s="88"/>
      <c r="D84" s="88"/>
      <c r="E84" s="88"/>
      <c r="F84" s="88"/>
      <c r="G84" s="88"/>
      <c r="H84" s="88"/>
      <c r="I84" s="88"/>
      <c r="J84" s="88"/>
      <c r="K84" s="88"/>
      <c r="L84" s="88"/>
      <c r="M84" s="88"/>
      <c r="N84" s="88"/>
      <c r="O84" s="88"/>
      <c r="P84" s="88"/>
      <c r="Q84" s="88"/>
      <c r="R84" s="88"/>
      <c r="S84" s="88"/>
      <c r="T84" s="88"/>
      <c r="U84" s="88"/>
      <c r="V84" s="88"/>
      <c r="W84" s="88"/>
      <c r="X84" s="88"/>
      <c r="Y84" s="88"/>
      <c r="Z84" s="88"/>
      <c r="AA84" s="88"/>
      <c r="AB84" s="88"/>
      <c r="AC84" s="88"/>
      <c r="AD84" s="88"/>
      <c r="AE84" s="88"/>
      <c r="AF84" s="88"/>
      <c r="AG84" s="88"/>
    </row>
    <row r="85" spans="1:33" ht="13.2">
      <c r="A85" s="87" t="s">
        <v>116</v>
      </c>
      <c r="B85" s="88"/>
      <c r="C85" s="88"/>
      <c r="D85" s="88"/>
      <c r="E85" s="88"/>
      <c r="F85" s="88"/>
      <c r="G85" s="88"/>
      <c r="H85" s="88"/>
      <c r="I85" s="88"/>
      <c r="J85" s="88"/>
      <c r="K85" s="88"/>
      <c r="L85" s="88"/>
      <c r="M85" s="88"/>
      <c r="N85" s="88"/>
      <c r="O85" s="88"/>
      <c r="P85" s="88"/>
      <c r="Q85" s="88"/>
      <c r="R85" s="88"/>
      <c r="S85" s="88"/>
      <c r="T85" s="88"/>
      <c r="U85" s="88"/>
      <c r="V85" s="88"/>
      <c r="W85" s="88"/>
      <c r="X85" s="88"/>
      <c r="Y85" s="88"/>
      <c r="Z85" s="88"/>
      <c r="AA85" s="88"/>
      <c r="AB85" s="88"/>
      <c r="AC85" s="88"/>
      <c r="AD85" s="88"/>
      <c r="AE85" s="88"/>
      <c r="AF85" s="88"/>
      <c r="AG85" s="88"/>
    </row>
    <row r="86" spans="1:33" ht="13.2">
      <c r="A86" s="2" t="s">
        <v>117</v>
      </c>
      <c r="B86" s="88"/>
      <c r="C86" s="88"/>
      <c r="D86" s="88"/>
      <c r="E86" s="88"/>
      <c r="F86" s="88"/>
      <c r="G86" s="88"/>
      <c r="H86" s="88"/>
      <c r="I86" s="88"/>
      <c r="J86" s="89"/>
      <c r="K86" s="89"/>
      <c r="L86" s="89"/>
      <c r="M86" s="89"/>
      <c r="N86" s="89"/>
      <c r="O86" s="89"/>
      <c r="P86" s="89"/>
      <c r="Q86" s="89"/>
      <c r="R86" s="89"/>
      <c r="S86" s="89"/>
      <c r="T86" s="89"/>
      <c r="U86" s="89"/>
      <c r="V86" s="89"/>
      <c r="W86" s="89"/>
      <c r="X86" s="89"/>
      <c r="Y86" s="89"/>
      <c r="Z86" s="89"/>
      <c r="AA86" s="89"/>
      <c r="AB86" s="89"/>
      <c r="AC86" s="89"/>
      <c r="AD86" s="89"/>
      <c r="AE86" s="89"/>
      <c r="AF86" s="89"/>
      <c r="AG86" s="88"/>
    </row>
    <row r="87" spans="1:33" ht="13.2">
      <c r="A87" s="90" t="s">
        <v>2</v>
      </c>
      <c r="B87" s="84"/>
      <c r="C87" s="84"/>
      <c r="D87" s="84"/>
      <c r="E87" s="84"/>
      <c r="F87" s="84"/>
      <c r="G87" s="84"/>
      <c r="H87" s="84"/>
      <c r="I87" s="84"/>
      <c r="J87" s="84"/>
      <c r="K87" s="88"/>
      <c r="L87" s="88"/>
      <c r="M87" s="88"/>
      <c r="N87" s="88"/>
      <c r="O87" s="88"/>
      <c r="P87" s="88"/>
      <c r="Q87" s="88"/>
      <c r="R87" s="88"/>
      <c r="S87" s="88"/>
      <c r="T87" s="88"/>
      <c r="U87" s="88"/>
      <c r="V87" s="88"/>
      <c r="W87" s="88"/>
      <c r="X87" s="88"/>
      <c r="Y87" s="88"/>
      <c r="Z87" s="88"/>
      <c r="AA87" s="88"/>
      <c r="AB87" s="88"/>
      <c r="AC87" s="88"/>
      <c r="AD87" s="88"/>
      <c r="AE87" s="89"/>
      <c r="AF87" s="89"/>
      <c r="AG87" s="88"/>
    </row>
    <row r="88" spans="1:33" ht="13.2">
      <c r="A88" s="91" t="s">
        <v>118</v>
      </c>
      <c r="B88" s="92"/>
      <c r="C88" s="92"/>
      <c r="D88" s="92"/>
      <c r="E88" s="92"/>
      <c r="F88" s="92"/>
      <c r="G88" s="92"/>
      <c r="H88" s="92"/>
      <c r="I88" s="92"/>
      <c r="J88" s="92"/>
      <c r="K88" s="92"/>
      <c r="L88" s="92"/>
      <c r="M88" s="92"/>
      <c r="N88" s="92"/>
      <c r="O88" s="92"/>
      <c r="P88" s="92"/>
      <c r="Q88" s="92"/>
      <c r="R88" s="92"/>
      <c r="S88" s="92"/>
      <c r="T88" s="92"/>
      <c r="U88" s="92"/>
      <c r="V88" s="92"/>
      <c r="W88" s="92"/>
      <c r="X88" s="92"/>
      <c r="Y88" s="92"/>
      <c r="Z88" s="92"/>
      <c r="AA88" s="92"/>
      <c r="AB88" s="92"/>
      <c r="AC88" s="92"/>
      <c r="AD88" s="92"/>
      <c r="AE88" s="92"/>
      <c r="AF88" s="92"/>
      <c r="AG88" s="6"/>
    </row>
  </sheetData>
  <mergeCells count="1">
    <mergeCell ref="A1:A2"/>
  </mergeCells>
  <phoneticPr fontId="151"/>
  <conditionalFormatting sqref="A1:AG1008">
    <cfRule type="cellIs" dxfId="443" priority="5" operator="equal">
      <formula>"R"</formula>
    </cfRule>
  </conditionalFormatting>
  <conditionalFormatting sqref="B27:AG27 C72:AG72 AE76:AF76 H79 AD6">
    <cfRule type="notContainsBlanks" dxfId="442" priority="19">
      <formula>LEN(TRIM(AD6))&gt;0</formula>
    </cfRule>
  </conditionalFormatting>
  <conditionalFormatting sqref="B31:AG31 B72:AG72">
    <cfRule type="containsText" dxfId="441" priority="1" operator="containsText" text="长距离">
      <formula>NOT(ISERROR(SEARCH(("长距离"),(B31))))</formula>
    </cfRule>
    <cfRule type="containsText" dxfId="440" priority="2" operator="containsText" text="bm">
      <formula>NOT(ISERROR(SEARCH(("bm"),(B31))))</formula>
    </cfRule>
    <cfRule type="containsText" dxfId="439" priority="3" operator="containsText" text="Lt">
      <formula>NOT(ISERROR(SEARCH(("Lt"),(B31))))</formula>
    </cfRule>
    <cfRule type="containsText" dxfId="438" priority="4" operator="containsText" text="考斯特">
      <formula>NOT(ISERROR(SEARCH(("考斯特"),(B31))))</formula>
    </cfRule>
    <cfRule type="containsText" dxfId="437" priority="6" operator="containsText" text="修理">
      <formula>NOT(ISERROR(SEARCH(("修理"),(B31))))</formula>
    </cfRule>
    <cfRule type="containsText" dxfId="436" priority="7" operator="containsText" text="三检">
      <formula>NOT(ISERROR(SEARCH(("三检"),(B31))))</formula>
    </cfRule>
    <cfRule type="containsText" dxfId="435" priority="8" operator="containsText" text="年检">
      <formula>NOT(ISERROR(SEARCH(("年检"),(B31))))</formula>
    </cfRule>
    <cfRule type="containsText" dxfId="434" priority="9" operator="containsText" text="搬">
      <formula>NOT(ISERROR(SEARCH(("搬"),(B31))))</formula>
    </cfRule>
    <cfRule type="containsText" dxfId="433" priority="10" operator="containsText" text="本社番">
      <formula>NOT(ISERROR(SEARCH(("本社番"),(B31))))</formula>
    </cfRule>
  </conditionalFormatting>
  <conditionalFormatting sqref="K4 R4 B5:F5 Y12:AB81 AG12:AG81 B12:X82 AC12:AF83">
    <cfRule type="containsText" dxfId="432" priority="12" operator="containsText" text="bm">
      <formula>NOT(ISERROR(SEARCH(("bm"),(K4))))</formula>
    </cfRule>
    <cfRule type="containsText" dxfId="431" priority="13" operator="containsText" text="Lt">
      <formula>NOT(ISERROR(SEARCH(("Lt"),(K4))))</formula>
    </cfRule>
    <cfRule type="containsText" dxfId="430" priority="14" operator="containsText" text="考斯特">
      <formula>NOT(ISERROR(SEARCH(("考斯特"),(K4))))</formula>
    </cfRule>
  </conditionalFormatting>
  <conditionalFormatting sqref="O14:S15 L15:N15 Z15 F16:G16 H16:H34 C18:G34 I18:AB34 AG18:AG34 AC18:AF83 B19:B34 B37:AB37 AG37 H42:I44 B53:R81 AG53:AG81 S53:AB82">
    <cfRule type="containsText" dxfId="429" priority="15" operator="containsText" text="修理">
      <formula>NOT(ISERROR(SEARCH(("修理"),(O14))))</formula>
    </cfRule>
    <cfRule type="containsText" dxfId="428" priority="16" operator="containsText" text="三检">
      <formula>NOT(ISERROR(SEARCH(("三检"),(O14))))</formula>
    </cfRule>
    <cfRule type="containsText" dxfId="427" priority="17" operator="containsText" text="年检">
      <formula>NOT(ISERROR(SEARCH(("年检"),(O14))))</formula>
    </cfRule>
    <cfRule type="containsText" dxfId="426" priority="18" operator="containsText" text="搬">
      <formula>NOT(ISERROR(SEARCH(("搬"),(O14))))</formula>
    </cfRule>
  </conditionalFormatting>
  <conditionalFormatting sqref="Y12:AB81 AG12:AG81 B12:X82 AC12:AF83 K4 R4 B5:F5">
    <cfRule type="containsText" dxfId="425" priority="11" operator="containsText" text="长距离">
      <formula>NOT(ISERROR(SEARCH(("长距离"),(K4))))</formula>
    </cfRule>
  </conditionalFormatting>
  <conditionalFormatting sqref="AF27:AG27 AF76">
    <cfRule type="notContainsBlanks" dxfId="424" priority="20">
      <formula>LEN(TRIM(AF27))&gt;0</formula>
    </cfRule>
  </conditionalFormatting>
  <conditionalFormatting sqref="AG13:AG81 AC13:AF83 Y13:AB81 B13:X82 K4 R4 B5:F5">
    <cfRule type="containsText" dxfId="423" priority="21" operator="containsText" text="本社番">
      <formula>NOT(ISERROR(SEARCH(("本社番"),(K4))))</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A00-000000000000}">
          <x14:formula1>
            <xm:f>条件勿动!$A:$A</xm:f>
          </x14:formula1>
          <xm:sqref>B13:AG81 AC82:AF83</xm:sqref>
        </x14:dataValidation>
        <x14:dataValidation type="list" allowBlank="1" xr:uid="{00000000-0002-0000-0A00-000001000000}">
          <x14:formula1>
            <xm:f>条件勿动!$B:$B</xm:f>
          </x14:formula1>
          <xm:sqref>Y82:AB82</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G85"/>
  <sheetViews>
    <sheetView workbookViewId="0">
      <selection sqref="A1:A2"/>
    </sheetView>
  </sheetViews>
  <sheetFormatPr defaultColWidth="12.6640625" defaultRowHeight="15.75" customHeight="1"/>
  <sheetData>
    <row r="1" spans="1:33">
      <c r="A1" s="2338" t="s">
        <v>121</v>
      </c>
      <c r="B1" s="6">
        <v>1</v>
      </c>
      <c r="C1" s="6">
        <v>2</v>
      </c>
      <c r="D1" s="6">
        <v>3</v>
      </c>
      <c r="E1" s="6">
        <v>4</v>
      </c>
      <c r="F1" s="18">
        <v>5</v>
      </c>
      <c r="G1" s="18">
        <v>6</v>
      </c>
      <c r="H1" s="6">
        <v>7</v>
      </c>
      <c r="I1" s="6">
        <v>8</v>
      </c>
      <c r="J1" s="6">
        <v>9</v>
      </c>
      <c r="K1" s="6">
        <v>10</v>
      </c>
      <c r="L1" s="6">
        <v>11</v>
      </c>
      <c r="M1" s="18">
        <v>12</v>
      </c>
      <c r="N1" s="18">
        <v>13</v>
      </c>
      <c r="O1" s="6">
        <v>14</v>
      </c>
      <c r="P1" s="6">
        <v>15</v>
      </c>
      <c r="Q1" s="19">
        <v>16</v>
      </c>
      <c r="R1" s="6">
        <v>17</v>
      </c>
      <c r="S1" s="6">
        <v>18</v>
      </c>
      <c r="T1" s="18">
        <v>19</v>
      </c>
      <c r="U1" s="18">
        <v>20</v>
      </c>
      <c r="V1" s="6">
        <v>21</v>
      </c>
      <c r="W1" s="6">
        <v>22</v>
      </c>
      <c r="X1" s="6">
        <v>23</v>
      </c>
      <c r="Y1" s="6">
        <v>24</v>
      </c>
      <c r="Z1" s="6">
        <v>25</v>
      </c>
      <c r="AA1" s="18">
        <v>26</v>
      </c>
      <c r="AB1" s="18">
        <v>27</v>
      </c>
      <c r="AC1" s="20">
        <v>28</v>
      </c>
      <c r="AD1" s="20">
        <v>29</v>
      </c>
      <c r="AE1" s="20">
        <v>30</v>
      </c>
      <c r="AF1" s="20">
        <v>31</v>
      </c>
      <c r="AG1" s="21"/>
    </row>
    <row r="2" spans="1:33">
      <c r="A2" s="2333"/>
      <c r="B2" s="22" t="s">
        <v>66</v>
      </c>
      <c r="C2" s="22" t="s">
        <v>67</v>
      </c>
      <c r="D2" s="22" t="s">
        <v>68</v>
      </c>
      <c r="E2" s="22" t="s">
        <v>69</v>
      </c>
      <c r="F2" s="23" t="s">
        <v>70</v>
      </c>
      <c r="G2" s="23" t="s">
        <v>71</v>
      </c>
      <c r="H2" s="22" t="s">
        <v>72</v>
      </c>
      <c r="I2" s="22" t="s">
        <v>66</v>
      </c>
      <c r="J2" s="22" t="s">
        <v>67</v>
      </c>
      <c r="K2" s="22" t="s">
        <v>68</v>
      </c>
      <c r="L2" s="22" t="s">
        <v>69</v>
      </c>
      <c r="M2" s="23" t="s">
        <v>70</v>
      </c>
      <c r="N2" s="23" t="s">
        <v>71</v>
      </c>
      <c r="O2" s="22" t="s">
        <v>72</v>
      </c>
      <c r="P2" s="22" t="s">
        <v>66</v>
      </c>
      <c r="Q2" s="22" t="s">
        <v>67</v>
      </c>
      <c r="R2" s="22" t="s">
        <v>68</v>
      </c>
      <c r="S2" s="22" t="s">
        <v>69</v>
      </c>
      <c r="T2" s="23" t="s">
        <v>70</v>
      </c>
      <c r="U2" s="23" t="s">
        <v>71</v>
      </c>
      <c r="V2" s="22" t="s">
        <v>72</v>
      </c>
      <c r="W2" s="22" t="s">
        <v>66</v>
      </c>
      <c r="X2" s="22" t="s">
        <v>67</v>
      </c>
      <c r="Y2" s="22" t="s">
        <v>68</v>
      </c>
      <c r="Z2" s="22" t="s">
        <v>69</v>
      </c>
      <c r="AA2" s="23" t="s">
        <v>70</v>
      </c>
      <c r="AB2" s="23" t="s">
        <v>71</v>
      </c>
      <c r="AC2" s="24" t="s">
        <v>72</v>
      </c>
      <c r="AD2" s="24" t="s">
        <v>66</v>
      </c>
      <c r="AE2" s="24" t="s">
        <v>67</v>
      </c>
      <c r="AF2" s="24" t="s">
        <v>68</v>
      </c>
      <c r="AG2" s="25"/>
    </row>
    <row r="3" spans="1:33">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27"/>
      <c r="AG3" s="6"/>
    </row>
    <row r="4" spans="1:33">
      <c r="A4" s="30" t="s">
        <v>74</v>
      </c>
      <c r="B4" s="31"/>
      <c r="C4" s="31"/>
      <c r="D4" s="32"/>
      <c r="E4" s="32"/>
      <c r="F4" s="33"/>
      <c r="G4" s="34"/>
      <c r="H4" s="35"/>
      <c r="I4" s="35"/>
      <c r="J4" s="36"/>
      <c r="L4" s="35"/>
      <c r="M4" s="35"/>
      <c r="N4" s="32"/>
      <c r="O4" s="32"/>
      <c r="P4" s="32"/>
      <c r="Q4" s="33"/>
      <c r="S4" s="37"/>
      <c r="T4" s="32"/>
      <c r="U4" s="32"/>
      <c r="V4" s="32"/>
      <c r="W4" s="33"/>
      <c r="X4" s="33"/>
      <c r="Y4" s="33"/>
      <c r="Z4" s="32"/>
      <c r="AA4" s="32"/>
      <c r="AB4" s="32"/>
      <c r="AC4" s="32"/>
      <c r="AD4" s="32"/>
      <c r="AE4" s="38"/>
      <c r="AF4" s="38"/>
      <c r="AG4" s="6"/>
    </row>
    <row r="5" spans="1:33">
      <c r="A5" s="30" t="s">
        <v>75</v>
      </c>
      <c r="G5" s="35"/>
      <c r="H5" s="35"/>
      <c r="I5" s="35"/>
      <c r="J5" s="35"/>
      <c r="K5" s="32"/>
      <c r="L5" s="39"/>
      <c r="M5" s="35"/>
      <c r="N5" s="32"/>
      <c r="O5" s="35"/>
      <c r="P5" s="32"/>
      <c r="Q5" s="32"/>
      <c r="R5" s="32"/>
      <c r="S5" s="32"/>
      <c r="T5" s="32"/>
      <c r="U5" s="32"/>
      <c r="V5" s="32"/>
      <c r="W5" s="32"/>
      <c r="X5" s="32"/>
      <c r="Y5" s="35"/>
      <c r="Z5" s="32"/>
      <c r="AA5" s="32"/>
      <c r="AB5" s="32"/>
      <c r="AC5" s="32"/>
      <c r="AD5" s="33"/>
      <c r="AE5" s="40"/>
      <c r="AF5" s="41"/>
      <c r="AG5" s="21"/>
    </row>
    <row r="6" spans="1:33">
      <c r="A6" s="30" t="s">
        <v>76</v>
      </c>
      <c r="B6" s="42"/>
      <c r="C6" s="32"/>
      <c r="D6" s="32"/>
      <c r="E6" s="32"/>
      <c r="F6" s="35"/>
      <c r="G6" s="32"/>
      <c r="H6" s="32"/>
      <c r="I6" s="32"/>
      <c r="J6" s="32"/>
      <c r="K6" s="32"/>
      <c r="L6" s="32"/>
      <c r="M6" s="32"/>
      <c r="N6" s="32"/>
      <c r="O6" s="32"/>
      <c r="P6" s="32"/>
      <c r="Q6" s="35"/>
      <c r="R6" s="43"/>
      <c r="S6" s="32"/>
      <c r="T6" s="35"/>
      <c r="U6" s="32"/>
      <c r="V6" s="32"/>
      <c r="W6" s="44"/>
      <c r="X6" s="44"/>
      <c r="Y6" s="32"/>
      <c r="Z6" s="32"/>
      <c r="AA6" s="32"/>
      <c r="AB6" s="32"/>
      <c r="AC6" s="32"/>
      <c r="AD6" s="33"/>
      <c r="AE6" s="38"/>
      <c r="AF6" s="38"/>
      <c r="AG6" s="6"/>
    </row>
    <row r="7" spans="1:33">
      <c r="A7" s="30" t="s">
        <v>77</v>
      </c>
      <c r="B7" s="42"/>
      <c r="C7" s="32"/>
      <c r="D7" s="32"/>
      <c r="E7" s="32"/>
      <c r="F7" s="35"/>
      <c r="G7" s="35"/>
      <c r="H7" s="32"/>
      <c r="I7" s="32"/>
      <c r="J7" s="32"/>
      <c r="K7" s="32"/>
      <c r="L7" s="32"/>
      <c r="M7" s="45"/>
      <c r="N7" s="32"/>
      <c r="O7" s="32"/>
      <c r="P7" s="32"/>
      <c r="Q7" s="35"/>
      <c r="R7" s="33"/>
      <c r="S7" s="32"/>
      <c r="T7" s="32"/>
      <c r="U7" s="32"/>
      <c r="V7" s="32"/>
      <c r="W7" s="32"/>
      <c r="X7" s="32"/>
      <c r="Y7" s="32"/>
      <c r="Z7" s="32"/>
      <c r="AA7" s="32"/>
      <c r="AB7" s="32"/>
      <c r="AC7" s="32"/>
      <c r="AD7" s="32"/>
      <c r="AE7" s="38"/>
      <c r="AF7" s="38"/>
      <c r="AG7" s="6"/>
    </row>
    <row r="8" spans="1:33">
      <c r="A8" s="46" t="s">
        <v>78</v>
      </c>
      <c r="B8" s="47"/>
      <c r="C8" s="32"/>
      <c r="D8" s="32"/>
      <c r="E8" s="32"/>
      <c r="F8" s="32"/>
      <c r="G8" s="32"/>
      <c r="H8" s="32" t="s">
        <v>79</v>
      </c>
      <c r="I8" s="48"/>
      <c r="J8" s="32"/>
      <c r="K8" s="32"/>
      <c r="L8" s="32"/>
      <c r="M8" s="32"/>
      <c r="N8" s="32"/>
      <c r="O8" s="32"/>
      <c r="P8" s="32"/>
      <c r="Q8" s="32"/>
      <c r="R8" s="32"/>
      <c r="S8" s="32"/>
      <c r="T8" s="32"/>
      <c r="U8" s="32"/>
      <c r="V8" s="32"/>
      <c r="W8" s="32"/>
      <c r="X8" s="32"/>
      <c r="Y8" s="32"/>
      <c r="Z8" s="32"/>
      <c r="AA8" s="32"/>
      <c r="AB8" s="32"/>
      <c r="AC8" s="32"/>
      <c r="AD8" s="32"/>
      <c r="AE8" s="32"/>
      <c r="AF8" s="32"/>
      <c r="AG8" s="6"/>
    </row>
    <row r="9" spans="1:33" ht="15.75" customHeight="1">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c r="AG9" s="51"/>
    </row>
    <row r="10" spans="1:33" ht="15.75" customHeight="1">
      <c r="A10" s="2"/>
      <c r="B10" s="52" t="s">
        <v>82</v>
      </c>
      <c r="C10" s="52" t="s">
        <v>82</v>
      </c>
      <c r="D10" s="52" t="s">
        <v>82</v>
      </c>
      <c r="E10" s="52" t="s">
        <v>82</v>
      </c>
      <c r="F10" s="52" t="s">
        <v>82</v>
      </c>
      <c r="G10" s="52" t="s">
        <v>82</v>
      </c>
      <c r="H10" s="52" t="s">
        <v>82</v>
      </c>
      <c r="I10" s="53" t="s">
        <v>82</v>
      </c>
      <c r="J10" s="52" t="s">
        <v>82</v>
      </c>
      <c r="K10" s="52" t="s">
        <v>82</v>
      </c>
      <c r="L10" s="52" t="s">
        <v>82</v>
      </c>
      <c r="M10" s="52" t="s">
        <v>82</v>
      </c>
      <c r="N10" s="50" t="s">
        <v>82</v>
      </c>
      <c r="O10" s="50" t="s">
        <v>82</v>
      </c>
      <c r="P10" s="50" t="s">
        <v>82</v>
      </c>
      <c r="Q10" s="50" t="s">
        <v>82</v>
      </c>
      <c r="R10" s="50" t="s">
        <v>82</v>
      </c>
      <c r="S10" s="50" t="s">
        <v>82</v>
      </c>
      <c r="T10" s="50" t="s">
        <v>82</v>
      </c>
      <c r="U10" s="50" t="s">
        <v>82</v>
      </c>
      <c r="V10" s="50" t="s">
        <v>82</v>
      </c>
      <c r="W10" s="50" t="s">
        <v>82</v>
      </c>
      <c r="X10" s="50" t="s">
        <v>82</v>
      </c>
      <c r="Y10" s="50" t="s">
        <v>82</v>
      </c>
      <c r="Z10" s="50" t="s">
        <v>82</v>
      </c>
      <c r="AA10" s="50" t="s">
        <v>82</v>
      </c>
      <c r="AB10" s="50" t="s">
        <v>82</v>
      </c>
      <c r="AC10" s="50" t="s">
        <v>82</v>
      </c>
      <c r="AD10" s="50" t="s">
        <v>82</v>
      </c>
      <c r="AE10" s="50" t="s">
        <v>82</v>
      </c>
      <c r="AF10" s="50" t="s">
        <v>82</v>
      </c>
      <c r="AG10" s="51"/>
    </row>
    <row r="11" spans="1:33">
      <c r="A11" s="2"/>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5"/>
      <c r="AF11" s="55"/>
      <c r="AG11" s="6"/>
    </row>
    <row r="12" spans="1:33">
      <c r="A12" s="56" t="s">
        <v>83</v>
      </c>
      <c r="B12" s="57"/>
      <c r="C12" s="57"/>
      <c r="D12" s="57"/>
      <c r="E12" s="57"/>
      <c r="F12" s="57"/>
      <c r="G12" s="57"/>
      <c r="H12" s="57"/>
      <c r="I12" s="57"/>
      <c r="J12" s="57"/>
      <c r="K12" s="57"/>
      <c r="L12" s="57"/>
      <c r="M12" s="57"/>
      <c r="N12" s="57"/>
      <c r="O12" s="57"/>
      <c r="P12" s="57"/>
      <c r="Q12" s="57"/>
      <c r="R12" s="57"/>
      <c r="S12" s="57"/>
      <c r="T12" s="57"/>
      <c r="U12" s="57"/>
      <c r="V12" s="57"/>
      <c r="W12" s="57"/>
      <c r="X12" s="57"/>
      <c r="Y12" s="57"/>
      <c r="Z12" s="57"/>
      <c r="AA12" s="57"/>
      <c r="AB12" s="57"/>
      <c r="AC12" s="57"/>
      <c r="AD12" s="57"/>
      <c r="AE12" s="58"/>
      <c r="AF12" s="58"/>
      <c r="AG12" s="6"/>
    </row>
    <row r="13" spans="1:33">
      <c r="A13" s="59" t="s">
        <v>84</v>
      </c>
      <c r="B13" s="57"/>
      <c r="C13" s="57"/>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row>
    <row r="14" spans="1:33">
      <c r="A14" s="60" t="s">
        <v>85</v>
      </c>
      <c r="B14" s="57"/>
      <c r="C14" s="57"/>
      <c r="D14" s="57"/>
      <c r="E14" s="57"/>
      <c r="F14" s="57"/>
      <c r="G14" s="57"/>
      <c r="H14" s="57"/>
      <c r="I14" s="57"/>
      <c r="J14" s="57"/>
      <c r="K14" s="57"/>
      <c r="L14" s="57"/>
      <c r="M14" s="57"/>
      <c r="N14" s="57"/>
      <c r="O14" s="57"/>
      <c r="P14" s="57"/>
      <c r="Q14" s="57"/>
      <c r="R14" s="57"/>
      <c r="S14" s="57"/>
      <c r="T14" s="57"/>
      <c r="U14" s="57"/>
      <c r="V14" s="57"/>
      <c r="W14" s="57"/>
      <c r="X14" s="57"/>
      <c r="Y14" s="57"/>
      <c r="Z14" s="57"/>
      <c r="AA14" s="57"/>
      <c r="AB14" s="57"/>
      <c r="AC14" s="57"/>
      <c r="AD14" s="57"/>
      <c r="AE14" s="57"/>
      <c r="AF14" s="57"/>
      <c r="AG14" s="57"/>
    </row>
    <row r="15" spans="1:33">
      <c r="A15" s="61" t="s">
        <v>86</v>
      </c>
      <c r="B15" s="57"/>
      <c r="C15" s="57"/>
      <c r="D15" s="57"/>
      <c r="E15" s="57"/>
      <c r="F15" s="57"/>
      <c r="G15" s="57"/>
      <c r="H15" s="65" t="s">
        <v>130</v>
      </c>
      <c r="I15" s="57"/>
      <c r="J15" s="94" t="s">
        <v>131</v>
      </c>
      <c r="K15" s="94" t="s">
        <v>131</v>
      </c>
      <c r="L15" s="65" t="s">
        <v>132</v>
      </c>
      <c r="M15" s="57"/>
      <c r="N15" s="65" t="s">
        <v>132</v>
      </c>
      <c r="O15" s="57"/>
      <c r="P15" s="57"/>
      <c r="Q15" s="57"/>
      <c r="R15" s="57"/>
      <c r="S15" s="57"/>
      <c r="T15" s="57"/>
      <c r="U15" s="57"/>
      <c r="V15" s="57"/>
      <c r="W15" s="57"/>
      <c r="X15" s="57"/>
      <c r="Y15" s="57"/>
      <c r="Z15" s="57"/>
      <c r="AA15" s="57"/>
      <c r="AB15" s="93" t="s">
        <v>133</v>
      </c>
      <c r="AC15" s="93" t="s">
        <v>133</v>
      </c>
      <c r="AD15" s="93" t="s">
        <v>133</v>
      </c>
      <c r="AE15" s="57"/>
      <c r="AF15" s="57"/>
      <c r="AG15" s="57"/>
    </row>
    <row r="16" spans="1:33">
      <c r="A16" s="62" t="s">
        <v>87</v>
      </c>
      <c r="B16" s="57"/>
      <c r="C16" s="57"/>
      <c r="D16" s="57"/>
      <c r="E16" s="57"/>
      <c r="F16" s="57"/>
      <c r="G16" s="57"/>
      <c r="H16" s="57"/>
      <c r="I16" s="57"/>
      <c r="J16" s="57"/>
      <c r="K16" s="57"/>
      <c r="L16" s="57"/>
      <c r="M16" s="57"/>
      <c r="N16" s="93" t="s">
        <v>127</v>
      </c>
      <c r="O16" s="57"/>
      <c r="P16" s="57"/>
      <c r="Q16" s="57"/>
      <c r="R16" s="57"/>
      <c r="S16" s="57"/>
      <c r="T16" s="57"/>
      <c r="U16" s="57"/>
      <c r="V16" s="57"/>
      <c r="W16" s="93" t="s">
        <v>127</v>
      </c>
      <c r="X16" s="57"/>
      <c r="Y16" s="57"/>
      <c r="Z16" s="57"/>
      <c r="AA16" s="57"/>
      <c r="AB16" s="57" t="s">
        <v>134</v>
      </c>
      <c r="AC16" s="57"/>
      <c r="AD16" s="57"/>
      <c r="AE16" s="57"/>
      <c r="AF16" s="57"/>
      <c r="AG16" s="57"/>
    </row>
    <row r="17" spans="1:33">
      <c r="A17" s="63" t="s">
        <v>88</v>
      </c>
      <c r="B17" s="57"/>
      <c r="C17" s="57"/>
      <c r="D17" s="57"/>
      <c r="E17" s="57"/>
      <c r="F17" s="57"/>
      <c r="G17" s="57"/>
      <c r="H17" s="57"/>
      <c r="I17" s="57"/>
      <c r="J17" s="57"/>
      <c r="K17" s="57"/>
      <c r="L17" s="57"/>
      <c r="M17" s="57"/>
      <c r="N17" s="57"/>
      <c r="O17" s="57"/>
      <c r="P17" s="57"/>
      <c r="Q17" s="57"/>
      <c r="R17" s="57"/>
      <c r="S17" s="94" t="s">
        <v>135</v>
      </c>
      <c r="T17" s="57"/>
      <c r="U17" s="57"/>
      <c r="V17" s="57"/>
      <c r="W17" s="57"/>
      <c r="X17" s="57"/>
      <c r="Y17" s="57"/>
      <c r="Z17" s="57"/>
      <c r="AA17" s="57"/>
      <c r="AB17" s="57"/>
      <c r="AC17" s="57"/>
      <c r="AD17" s="57"/>
      <c r="AE17" s="57"/>
      <c r="AF17" s="57"/>
      <c r="AG17" s="57"/>
    </row>
    <row r="18" spans="1:33">
      <c r="A18" s="63" t="s">
        <v>90</v>
      </c>
      <c r="B18" s="57"/>
      <c r="C18" s="57"/>
      <c r="D18" s="57"/>
      <c r="E18" s="57"/>
      <c r="F18" s="57"/>
      <c r="G18" s="57"/>
      <c r="H18" s="57"/>
      <c r="I18" s="57"/>
      <c r="J18" s="57"/>
      <c r="K18" s="57"/>
      <c r="L18" s="57"/>
      <c r="M18" s="57"/>
      <c r="N18" s="57"/>
      <c r="O18" s="57"/>
      <c r="P18" s="57"/>
      <c r="Q18" s="57"/>
      <c r="R18" s="57"/>
      <c r="S18" s="57"/>
      <c r="T18" s="57"/>
      <c r="U18" s="57"/>
      <c r="V18" s="57"/>
      <c r="W18" s="57"/>
      <c r="X18" s="57"/>
      <c r="Y18" s="57"/>
      <c r="Z18" s="57"/>
      <c r="AA18" s="57"/>
      <c r="AB18" s="57"/>
      <c r="AC18" s="57"/>
      <c r="AD18" s="57"/>
      <c r="AE18" s="57"/>
      <c r="AF18" s="57"/>
      <c r="AG18" s="57"/>
    </row>
    <row r="19" spans="1:33">
      <c r="A19" s="63" t="s">
        <v>11</v>
      </c>
      <c r="B19" s="57"/>
      <c r="C19" s="57"/>
      <c r="D19" s="57"/>
      <c r="E19" s="57"/>
      <c r="F19" s="57"/>
      <c r="G19" s="57"/>
      <c r="H19" s="57"/>
      <c r="I19" s="57"/>
      <c r="J19" s="57"/>
      <c r="K19" s="57"/>
      <c r="L19" s="57"/>
      <c r="M19" s="57"/>
      <c r="N19" s="57"/>
      <c r="O19" s="57"/>
      <c r="P19" s="57"/>
      <c r="Q19" s="57"/>
      <c r="R19" s="57"/>
      <c r="S19" s="57"/>
      <c r="T19" s="57"/>
      <c r="U19" s="57"/>
      <c r="V19" s="57"/>
      <c r="W19" s="57"/>
      <c r="X19" s="57"/>
      <c r="Y19" s="57"/>
      <c r="Z19" s="57"/>
      <c r="AA19" s="57"/>
      <c r="AB19" s="57"/>
      <c r="AC19" s="57"/>
      <c r="AD19" s="57"/>
      <c r="AE19" s="57"/>
      <c r="AF19" s="57"/>
      <c r="AG19" s="57"/>
    </row>
    <row r="20" spans="1:33">
      <c r="A20" s="63" t="s">
        <v>91</v>
      </c>
      <c r="B20" s="57"/>
      <c r="C20" s="57"/>
      <c r="D20" s="57"/>
      <c r="E20" s="57"/>
      <c r="F20" s="57"/>
      <c r="G20" s="57"/>
      <c r="H20" s="57"/>
      <c r="I20" s="57"/>
      <c r="J20" s="57"/>
      <c r="K20" s="57"/>
      <c r="L20" s="57"/>
      <c r="M20" s="57"/>
      <c r="N20" s="57"/>
      <c r="O20" s="57"/>
      <c r="P20" s="93" t="s">
        <v>127</v>
      </c>
      <c r="Q20" s="57"/>
      <c r="R20" s="57"/>
      <c r="S20" s="57"/>
      <c r="T20" s="57"/>
      <c r="U20" s="57"/>
      <c r="V20" s="57"/>
      <c r="W20" s="57"/>
      <c r="X20" s="57"/>
      <c r="Y20" s="57"/>
      <c r="Z20" s="57"/>
      <c r="AA20" s="57"/>
      <c r="AB20" s="57"/>
      <c r="AC20" s="57"/>
      <c r="AD20" s="57"/>
      <c r="AE20" s="57"/>
      <c r="AF20" s="57"/>
      <c r="AG20" s="57"/>
    </row>
    <row r="21" spans="1:33">
      <c r="A21" s="63" t="s">
        <v>24</v>
      </c>
      <c r="B21" s="57"/>
      <c r="C21" s="57"/>
      <c r="D21" s="57"/>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row>
    <row r="22" spans="1:33">
      <c r="A22" s="63" t="s">
        <v>23</v>
      </c>
      <c r="B22" s="57"/>
      <c r="C22" s="57"/>
      <c r="D22" s="57"/>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row>
    <row r="23" spans="1:33">
      <c r="A23" s="63" t="s">
        <v>25</v>
      </c>
      <c r="B23" s="57"/>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row>
    <row r="24" spans="1:33">
      <c r="A24" s="63" t="s">
        <v>26</v>
      </c>
      <c r="B24" s="57"/>
      <c r="C24" s="57"/>
      <c r="D24" s="57"/>
      <c r="E24" s="57"/>
      <c r="F24" s="57"/>
      <c r="G24" s="57"/>
      <c r="H24" s="57"/>
      <c r="I24" s="57"/>
      <c r="J24" s="57"/>
      <c r="K24" s="57"/>
      <c r="L24" s="57"/>
      <c r="M24" s="57"/>
      <c r="N24" s="57"/>
      <c r="O24" s="57"/>
      <c r="P24" s="57"/>
      <c r="Q24" s="57"/>
      <c r="R24" s="57"/>
      <c r="S24" s="57"/>
      <c r="T24" s="57"/>
      <c r="U24" s="57"/>
      <c r="V24" s="57"/>
      <c r="W24" s="57"/>
      <c r="X24" s="57"/>
      <c r="Y24" s="57"/>
      <c r="Z24" s="57"/>
      <c r="AA24" s="57"/>
      <c r="AB24" s="57"/>
      <c r="AC24" s="57"/>
      <c r="AD24" s="57"/>
      <c r="AE24" s="57"/>
      <c r="AF24" s="57"/>
      <c r="AG24" s="57"/>
    </row>
    <row r="25" spans="1:33">
      <c r="A25" s="64" t="s">
        <v>92</v>
      </c>
      <c r="B25" s="57"/>
      <c r="C25" s="57"/>
      <c r="D25" s="57"/>
      <c r="E25" s="57"/>
      <c r="F25" s="57"/>
      <c r="G25" s="57"/>
      <c r="H25" s="57"/>
      <c r="I25" s="57"/>
      <c r="J25" s="57"/>
      <c r="K25" s="57"/>
      <c r="L25" s="57"/>
      <c r="M25" s="57"/>
      <c r="N25" s="57"/>
      <c r="O25" s="57"/>
      <c r="P25" s="57"/>
      <c r="Q25" s="57"/>
      <c r="R25" s="57"/>
      <c r="S25" s="57"/>
      <c r="T25" s="57"/>
      <c r="U25" s="57"/>
      <c r="V25" s="57"/>
      <c r="W25" s="57"/>
      <c r="X25" s="57"/>
      <c r="Y25" s="57"/>
      <c r="Z25" s="57"/>
      <c r="AA25" s="57"/>
      <c r="AB25" s="57"/>
      <c r="AC25" s="93" t="s">
        <v>136</v>
      </c>
      <c r="AD25" s="57"/>
      <c r="AE25" s="57"/>
      <c r="AF25" s="57"/>
      <c r="AG25" s="57"/>
    </row>
    <row r="26" spans="1:33">
      <c r="A26" s="66" t="s">
        <v>94</v>
      </c>
      <c r="B26" s="57"/>
      <c r="C26" s="57"/>
      <c r="D26" s="57"/>
      <c r="E26" s="57"/>
      <c r="F26" s="57"/>
      <c r="G26" s="57"/>
      <c r="H26" s="57"/>
      <c r="I26" s="57"/>
      <c r="J26" s="57"/>
      <c r="K26" s="57"/>
      <c r="L26" s="57"/>
      <c r="M26" s="57"/>
      <c r="N26" s="57"/>
      <c r="O26" s="57"/>
      <c r="P26" s="57"/>
      <c r="Q26" s="57"/>
      <c r="R26" s="57"/>
      <c r="S26" s="57"/>
      <c r="T26" s="57"/>
      <c r="U26" s="57"/>
      <c r="V26" s="57"/>
      <c r="W26" s="57"/>
      <c r="X26" s="57"/>
      <c r="Y26" s="57"/>
      <c r="Z26" s="57"/>
      <c r="AA26" s="57"/>
      <c r="AB26" s="57"/>
      <c r="AC26" s="57"/>
      <c r="AD26" s="57"/>
      <c r="AE26" s="57"/>
      <c r="AF26" s="57"/>
      <c r="AG26" s="57"/>
    </row>
    <row r="27" spans="1:33">
      <c r="A27" s="67" t="s">
        <v>95</v>
      </c>
      <c r="B27" s="57"/>
      <c r="C27" s="57"/>
      <c r="D27" s="57"/>
      <c r="E27" s="57"/>
      <c r="F27" s="57"/>
      <c r="G27" s="57"/>
      <c r="H27" s="57"/>
      <c r="I27" s="57"/>
      <c r="J27" s="57"/>
      <c r="K27" s="57"/>
      <c r="L27" s="57"/>
      <c r="M27" s="57"/>
      <c r="N27" s="57"/>
      <c r="O27" s="57"/>
      <c r="P27" s="57"/>
      <c r="Q27" s="57"/>
      <c r="R27" s="57"/>
      <c r="S27" s="57"/>
      <c r="T27" s="57"/>
      <c r="U27" s="57"/>
      <c r="V27" s="57"/>
      <c r="W27" s="57"/>
      <c r="X27" s="57"/>
      <c r="Y27" s="57"/>
      <c r="Z27" s="57"/>
      <c r="AA27" s="57"/>
      <c r="AB27" s="57"/>
      <c r="AC27" s="57"/>
      <c r="AD27" s="57"/>
      <c r="AE27" s="57"/>
      <c r="AF27" s="57"/>
      <c r="AG27" s="57"/>
    </row>
    <row r="28" spans="1:33" ht="13.2">
      <c r="A28" s="67" t="s">
        <v>96</v>
      </c>
      <c r="B28" s="57"/>
      <c r="C28" s="57"/>
      <c r="D28" s="57"/>
      <c r="E28" s="57"/>
      <c r="F28" s="57"/>
      <c r="G28" s="57"/>
      <c r="H28" s="57"/>
      <c r="I28" s="57"/>
      <c r="J28" s="57"/>
      <c r="K28" s="57"/>
      <c r="L28" s="57"/>
      <c r="M28" s="57"/>
      <c r="N28" s="57"/>
      <c r="O28" s="57"/>
      <c r="P28" s="57"/>
      <c r="Q28" s="57"/>
      <c r="R28" s="57"/>
      <c r="S28" s="57"/>
      <c r="T28" s="57"/>
      <c r="U28" s="57"/>
      <c r="V28" s="57"/>
      <c r="W28" s="57"/>
      <c r="X28" s="57"/>
      <c r="Y28" s="57"/>
      <c r="Z28" s="57"/>
      <c r="AA28" s="57"/>
      <c r="AB28" s="57"/>
      <c r="AC28" s="57"/>
      <c r="AD28" s="57"/>
      <c r="AE28" s="57"/>
      <c r="AF28" s="57"/>
      <c r="AG28" s="57"/>
    </row>
    <row r="29" spans="1:33" ht="13.2">
      <c r="A29" s="67" t="s">
        <v>9</v>
      </c>
      <c r="B29" s="57"/>
      <c r="C29" s="57"/>
      <c r="D29" s="57"/>
      <c r="E29" s="57"/>
      <c r="F29" s="57"/>
      <c r="G29" s="57"/>
      <c r="H29" s="57"/>
      <c r="I29" s="57"/>
      <c r="J29" s="57"/>
      <c r="K29" s="57"/>
      <c r="L29" s="57"/>
      <c r="M29" s="57"/>
      <c r="N29" s="57"/>
      <c r="O29" s="57"/>
      <c r="P29" s="57"/>
      <c r="Q29" s="57"/>
      <c r="R29" s="57"/>
      <c r="S29" s="57"/>
      <c r="T29" s="57"/>
      <c r="U29" s="57"/>
      <c r="V29" s="57"/>
      <c r="W29" s="57"/>
      <c r="X29" s="57"/>
      <c r="Y29" s="57"/>
      <c r="Z29" s="57"/>
      <c r="AA29" s="57"/>
      <c r="AB29" s="57"/>
      <c r="AC29" s="57"/>
      <c r="AD29" s="57"/>
      <c r="AE29" s="57"/>
      <c r="AF29" s="57"/>
      <c r="AG29" s="57"/>
    </row>
    <row r="30" spans="1:33" ht="13.2">
      <c r="A30" s="67" t="s">
        <v>19</v>
      </c>
      <c r="B30" s="57"/>
      <c r="C30" s="57"/>
      <c r="D30" s="57"/>
      <c r="E30" s="57"/>
      <c r="F30" s="57"/>
      <c r="G30" s="57"/>
      <c r="H30" s="57"/>
      <c r="I30" s="57"/>
      <c r="J30" s="57"/>
      <c r="K30" s="57"/>
      <c r="L30" s="57"/>
      <c r="M30" s="57"/>
      <c r="N30" s="57"/>
      <c r="O30" s="57"/>
      <c r="P30" s="57"/>
      <c r="Q30" s="57"/>
      <c r="R30" s="57"/>
      <c r="S30" s="57"/>
      <c r="T30" s="57"/>
      <c r="U30" s="57"/>
      <c r="V30" s="57"/>
      <c r="W30" s="57"/>
      <c r="X30" s="57"/>
      <c r="Y30" s="57"/>
      <c r="Z30" s="57"/>
      <c r="AA30" s="57"/>
      <c r="AB30" s="57"/>
      <c r="AC30" s="57"/>
      <c r="AD30" s="57"/>
      <c r="AE30" s="57"/>
      <c r="AF30" s="57"/>
      <c r="AG30" s="57"/>
    </row>
    <row r="31" spans="1:33" ht="13.2">
      <c r="A31" s="68" t="s">
        <v>97</v>
      </c>
      <c r="B31" s="57"/>
      <c r="C31" s="57"/>
      <c r="D31" s="57"/>
      <c r="E31" s="57"/>
      <c r="F31" s="57"/>
      <c r="G31" s="57"/>
      <c r="H31" s="57"/>
      <c r="I31" s="57"/>
      <c r="J31" s="57"/>
      <c r="K31" s="57"/>
      <c r="L31" s="57"/>
      <c r="M31" s="57"/>
      <c r="N31" s="57"/>
      <c r="O31" s="57"/>
      <c r="P31" s="57"/>
      <c r="Q31" s="57"/>
      <c r="R31" s="57"/>
      <c r="S31" s="57"/>
      <c r="T31" s="57"/>
      <c r="U31" s="57"/>
      <c r="V31" s="57"/>
      <c r="W31" s="57"/>
      <c r="X31" s="57"/>
      <c r="Y31" s="57"/>
      <c r="Z31" s="57"/>
      <c r="AA31" s="57"/>
      <c r="AB31" s="57"/>
      <c r="AC31" s="57"/>
      <c r="AD31" s="57"/>
      <c r="AE31" s="57"/>
      <c r="AF31" s="57"/>
      <c r="AG31" s="57"/>
    </row>
    <row r="32" spans="1:33" ht="13.2">
      <c r="A32" s="69" t="s">
        <v>98</v>
      </c>
      <c r="B32" s="57"/>
      <c r="C32" s="57"/>
      <c r="D32" s="57"/>
      <c r="E32" s="57"/>
      <c r="F32" s="57"/>
      <c r="G32" s="57"/>
      <c r="H32" s="57"/>
      <c r="I32" s="57"/>
      <c r="J32" s="57"/>
      <c r="K32" s="57"/>
      <c r="L32" s="57"/>
      <c r="M32" s="57"/>
      <c r="N32" s="57"/>
      <c r="O32" s="57"/>
      <c r="P32" s="57"/>
      <c r="Q32" s="57"/>
      <c r="R32" s="57"/>
      <c r="S32" s="57"/>
      <c r="T32" s="57"/>
      <c r="U32" s="57"/>
      <c r="V32" s="57"/>
      <c r="W32" s="57"/>
      <c r="X32" s="57"/>
      <c r="Y32" s="57"/>
      <c r="Z32" s="57"/>
      <c r="AA32" s="57"/>
      <c r="AB32" s="57"/>
      <c r="AC32" s="57"/>
      <c r="AD32" s="57"/>
      <c r="AE32" s="57"/>
      <c r="AF32" s="57"/>
      <c r="AG32" s="57"/>
    </row>
    <row r="33" spans="1:33" ht="13.2">
      <c r="A33" s="70" t="s">
        <v>99</v>
      </c>
      <c r="B33" s="57"/>
      <c r="C33" s="57"/>
      <c r="D33" s="57"/>
      <c r="E33" s="57"/>
      <c r="F33" s="57"/>
      <c r="G33" s="57"/>
      <c r="H33" s="57"/>
      <c r="I33" s="57"/>
      <c r="J33" s="57"/>
      <c r="K33" s="57"/>
      <c r="L33" s="57"/>
      <c r="M33" s="57"/>
      <c r="N33" s="57"/>
      <c r="O33" s="57"/>
      <c r="P33" s="57"/>
      <c r="Q33" s="57"/>
      <c r="R33" s="57"/>
      <c r="S33" s="57"/>
      <c r="T33" s="57"/>
      <c r="U33" s="57"/>
      <c r="V33" s="57"/>
      <c r="W33" s="57"/>
      <c r="X33" s="57"/>
      <c r="Y33" s="57"/>
      <c r="Z33" s="57"/>
      <c r="AA33" s="57"/>
      <c r="AB33" s="57"/>
      <c r="AC33" s="57"/>
      <c r="AD33" s="57"/>
      <c r="AE33" s="57"/>
      <c r="AF33" s="57"/>
      <c r="AG33" s="57"/>
    </row>
    <row r="34" spans="1:33" ht="13.2">
      <c r="A34" s="71" t="s">
        <v>100</v>
      </c>
      <c r="B34" s="57"/>
      <c r="C34" s="57"/>
      <c r="D34" s="57"/>
      <c r="E34" s="57"/>
      <c r="F34" s="57"/>
      <c r="G34" s="57"/>
      <c r="H34" s="57"/>
      <c r="I34" s="57"/>
      <c r="J34" s="57"/>
      <c r="K34" s="57"/>
      <c r="L34" s="57"/>
      <c r="M34" s="57"/>
      <c r="N34" s="57"/>
      <c r="O34" s="57"/>
      <c r="P34" s="57"/>
      <c r="Q34" s="57"/>
      <c r="R34" s="57"/>
      <c r="S34" s="57"/>
      <c r="T34" s="57"/>
      <c r="U34" s="57"/>
      <c r="V34" s="57"/>
      <c r="W34" s="57"/>
      <c r="X34" s="57"/>
      <c r="Y34" s="57"/>
      <c r="Z34" s="57"/>
      <c r="AA34" s="57"/>
      <c r="AB34" s="57"/>
      <c r="AC34" s="57"/>
      <c r="AD34" s="57"/>
      <c r="AE34" s="57"/>
      <c r="AF34" s="57"/>
      <c r="AG34" s="57"/>
    </row>
    <row r="35" spans="1:33" ht="13.2">
      <c r="A35" s="71" t="s">
        <v>101</v>
      </c>
      <c r="B35" s="57"/>
      <c r="C35" s="57"/>
      <c r="D35" s="57"/>
      <c r="E35" s="57"/>
      <c r="F35" s="57"/>
      <c r="G35" s="57"/>
      <c r="H35" s="57"/>
      <c r="I35" s="57"/>
      <c r="J35" s="57"/>
      <c r="K35" s="57"/>
      <c r="L35" s="57"/>
      <c r="M35" s="57"/>
      <c r="N35" s="57"/>
      <c r="O35" s="57"/>
      <c r="P35" s="57"/>
      <c r="Q35" s="57"/>
      <c r="R35" s="57"/>
      <c r="S35" s="57"/>
      <c r="T35" s="57"/>
      <c r="U35" s="57"/>
      <c r="V35" s="57"/>
      <c r="W35" s="57"/>
      <c r="X35" s="57"/>
      <c r="Y35" s="57"/>
      <c r="Z35" s="57"/>
      <c r="AA35" s="57"/>
      <c r="AB35" s="57"/>
      <c r="AC35" s="57"/>
      <c r="AD35" s="57"/>
      <c r="AE35" s="57"/>
      <c r="AF35" s="57"/>
      <c r="AG35" s="57"/>
    </row>
    <row r="36" spans="1:33" ht="13.2">
      <c r="A36" s="71" t="s">
        <v>102</v>
      </c>
      <c r="B36" s="57"/>
      <c r="C36" s="57"/>
      <c r="D36" s="57"/>
      <c r="E36" s="57"/>
      <c r="F36" s="57"/>
      <c r="G36" s="57"/>
      <c r="H36" s="57"/>
      <c r="I36" s="57"/>
      <c r="J36" s="57"/>
      <c r="K36" s="57"/>
      <c r="L36" s="57"/>
      <c r="M36" s="57"/>
      <c r="N36" s="57"/>
      <c r="O36" s="57"/>
      <c r="P36" s="57"/>
      <c r="Q36" s="57"/>
      <c r="R36" s="57"/>
      <c r="S36" s="57"/>
      <c r="T36" s="57"/>
      <c r="U36" s="57"/>
      <c r="V36" s="57"/>
      <c r="W36" s="57"/>
      <c r="X36" s="57"/>
      <c r="Y36" s="57"/>
      <c r="Z36" s="57"/>
      <c r="AA36" s="57"/>
      <c r="AB36" s="57"/>
      <c r="AC36" s="57"/>
      <c r="AD36" s="57"/>
      <c r="AE36" s="57"/>
      <c r="AF36" s="57"/>
      <c r="AG36" s="57"/>
    </row>
    <row r="37" spans="1:33" ht="13.2">
      <c r="A37" s="72" t="s">
        <v>16</v>
      </c>
      <c r="B37" s="57"/>
      <c r="C37" s="57"/>
      <c r="D37" s="57"/>
      <c r="E37" s="57"/>
      <c r="F37" s="57"/>
      <c r="G37" s="57"/>
      <c r="H37" s="57"/>
      <c r="I37" s="57"/>
      <c r="J37" s="57"/>
      <c r="K37" s="57"/>
      <c r="L37" s="57"/>
      <c r="M37" s="57"/>
      <c r="N37" s="57"/>
      <c r="O37" s="57"/>
      <c r="P37" s="57"/>
      <c r="Q37" s="57"/>
      <c r="R37" s="57"/>
      <c r="S37" s="57"/>
      <c r="T37" s="57"/>
      <c r="U37" s="57"/>
      <c r="V37" s="57"/>
      <c r="W37" s="57"/>
      <c r="X37" s="57"/>
      <c r="Y37" s="57"/>
      <c r="Z37" s="57"/>
      <c r="AA37" s="57"/>
      <c r="AB37" s="57"/>
      <c r="AC37" s="57"/>
      <c r="AD37" s="57"/>
      <c r="AE37" s="57"/>
      <c r="AF37" s="57"/>
      <c r="AG37" s="57"/>
    </row>
    <row r="38" spans="1:33" ht="13.2">
      <c r="A38" s="71" t="s">
        <v>103</v>
      </c>
      <c r="B38" s="57"/>
      <c r="C38" s="57"/>
      <c r="D38" s="57"/>
      <c r="E38" s="57"/>
      <c r="F38" s="57"/>
      <c r="G38" s="57"/>
      <c r="H38" s="57"/>
      <c r="I38" s="57"/>
      <c r="J38" s="57"/>
      <c r="K38" s="57"/>
      <c r="L38" s="57"/>
      <c r="M38" s="57"/>
      <c r="N38" s="57"/>
      <c r="O38" s="57"/>
      <c r="P38" s="57"/>
      <c r="Q38" s="57"/>
      <c r="R38" s="57"/>
      <c r="S38" s="57"/>
      <c r="T38" s="57"/>
      <c r="U38" s="57"/>
      <c r="V38" s="57"/>
      <c r="W38" s="57"/>
      <c r="X38" s="57"/>
      <c r="Y38" s="57"/>
      <c r="Z38" s="57"/>
      <c r="AA38" s="57"/>
      <c r="AB38" s="57"/>
      <c r="AC38" s="57"/>
      <c r="AD38" s="57"/>
      <c r="AE38" s="57"/>
      <c r="AF38" s="57"/>
      <c r="AG38" s="57"/>
    </row>
    <row r="39" spans="1:33" ht="13.2">
      <c r="A39" s="71" t="s">
        <v>104</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row>
    <row r="40" spans="1:33" ht="13.2">
      <c r="A40" s="71" t="s">
        <v>20</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row>
    <row r="41" spans="1:33" ht="13.2">
      <c r="A41" s="71" t="s">
        <v>105</v>
      </c>
      <c r="B41" s="57"/>
      <c r="C41" s="57"/>
      <c r="D41" s="57"/>
      <c r="E41" s="57"/>
      <c r="F41" s="57"/>
      <c r="G41" s="57"/>
      <c r="H41" s="57"/>
      <c r="I41" s="57"/>
      <c r="J41" s="57"/>
      <c r="K41" s="57"/>
      <c r="L41" s="57"/>
      <c r="M41" s="57"/>
      <c r="N41" s="57"/>
      <c r="O41" s="57"/>
      <c r="P41" s="57"/>
      <c r="Q41" s="57"/>
      <c r="R41" s="57"/>
      <c r="S41" s="57"/>
      <c r="T41" s="57"/>
      <c r="U41" s="57"/>
      <c r="V41" s="57"/>
      <c r="W41" s="57"/>
      <c r="X41" s="57"/>
      <c r="Y41" s="57"/>
      <c r="Z41" s="57"/>
      <c r="AA41" s="57"/>
      <c r="AB41" s="57"/>
      <c r="AC41" s="57"/>
      <c r="AD41" s="57"/>
      <c r="AE41" s="57"/>
      <c r="AF41" s="57"/>
      <c r="AG41" s="57"/>
    </row>
    <row r="42" spans="1:33" ht="13.2">
      <c r="A42" s="73" t="s">
        <v>106</v>
      </c>
      <c r="B42" s="57"/>
      <c r="C42" s="57"/>
      <c r="D42" s="57"/>
      <c r="E42" s="57"/>
      <c r="F42" s="57"/>
      <c r="G42" s="57"/>
      <c r="H42" s="57"/>
      <c r="I42" s="57"/>
      <c r="J42" s="57"/>
      <c r="K42" s="57"/>
      <c r="L42" s="57"/>
      <c r="M42" s="57"/>
      <c r="N42" s="57"/>
      <c r="O42" s="57"/>
      <c r="P42" s="57"/>
      <c r="Q42" s="57"/>
      <c r="R42" s="57"/>
      <c r="S42" s="57"/>
      <c r="T42" s="57"/>
      <c r="U42" s="57"/>
      <c r="V42" s="57"/>
      <c r="W42" s="57"/>
      <c r="X42" s="57"/>
      <c r="Y42" s="57"/>
      <c r="Z42" s="57"/>
      <c r="AA42" s="57"/>
      <c r="AB42" s="57"/>
      <c r="AC42" s="57"/>
      <c r="AD42" s="57"/>
      <c r="AE42" s="57"/>
      <c r="AF42" s="57"/>
      <c r="AG42" s="57"/>
    </row>
    <row r="43" spans="1:33" ht="13.2">
      <c r="A43" s="73" t="s">
        <v>107</v>
      </c>
      <c r="B43" s="57"/>
      <c r="C43" s="57"/>
      <c r="D43" s="57"/>
      <c r="E43" s="57"/>
      <c r="F43" s="57"/>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c r="AG43" s="57"/>
    </row>
    <row r="44" spans="1:33" ht="13.2">
      <c r="A44" s="73" t="s">
        <v>108</v>
      </c>
      <c r="B44" s="57"/>
      <c r="C44" s="57"/>
      <c r="D44" s="57"/>
      <c r="E44" s="57"/>
      <c r="F44" s="57"/>
      <c r="G44" s="57"/>
      <c r="H44" s="57"/>
      <c r="I44" s="57"/>
      <c r="J44" s="57"/>
      <c r="K44" s="57"/>
      <c r="L44" s="57"/>
      <c r="M44" s="57"/>
      <c r="N44" s="57"/>
      <c r="O44" s="57"/>
      <c r="P44" s="57"/>
      <c r="Q44" s="57"/>
      <c r="R44" s="57"/>
      <c r="S44" s="57"/>
      <c r="T44" s="57"/>
      <c r="U44" s="57"/>
      <c r="V44" s="57"/>
      <c r="W44" s="57"/>
      <c r="X44" s="57"/>
      <c r="Y44" s="57"/>
      <c r="Z44" s="57"/>
      <c r="AA44" s="57"/>
      <c r="AB44" s="57"/>
      <c r="AC44" s="57"/>
      <c r="AD44" s="57"/>
      <c r="AE44" s="57"/>
      <c r="AF44" s="57"/>
      <c r="AG44" s="57"/>
    </row>
    <row r="45" spans="1:33" ht="13.2">
      <c r="A45" s="73" t="s">
        <v>109</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row>
    <row r="46" spans="1:33" ht="13.2">
      <c r="A46" s="73" t="s">
        <v>27</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row>
    <row r="47" spans="1:33" ht="13.2">
      <c r="A47" s="73" t="s">
        <v>110</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row>
    <row r="48" spans="1:33" ht="13.2">
      <c r="A48" s="74" t="s">
        <v>111</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row>
    <row r="49" spans="1:33" ht="13.2">
      <c r="A49" s="26" t="s">
        <v>112</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row>
    <row r="50" spans="1:33" ht="13.2">
      <c r="A50" s="63">
        <v>7700</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row>
    <row r="51" spans="1:33" ht="13.2">
      <c r="A51" s="75">
        <v>7702</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row>
    <row r="52" spans="1:33" ht="13.2">
      <c r="A52" s="75">
        <v>7706</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row>
    <row r="53" spans="1:33" ht="13.2">
      <c r="A53" s="75">
        <v>7707</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row>
    <row r="54" spans="1:33" ht="13.2">
      <c r="A54" s="75">
        <v>7708</v>
      </c>
      <c r="B54" s="57"/>
      <c r="C54" s="57"/>
      <c r="D54" s="57"/>
      <c r="E54" s="57"/>
      <c r="F54" s="57"/>
      <c r="G54" s="57"/>
      <c r="H54" s="57"/>
      <c r="I54" s="57"/>
      <c r="J54" s="57"/>
      <c r="K54" s="57"/>
      <c r="L54" s="65" t="s">
        <v>132</v>
      </c>
      <c r="M54" s="57"/>
      <c r="N54" s="65" t="s">
        <v>132</v>
      </c>
      <c r="O54" s="57"/>
      <c r="P54" s="57"/>
      <c r="Q54" s="57"/>
      <c r="R54" s="57"/>
      <c r="S54" s="57"/>
      <c r="T54" s="57"/>
      <c r="U54" s="57"/>
      <c r="V54" s="57"/>
      <c r="W54" s="57"/>
      <c r="X54" s="57"/>
      <c r="Y54" s="57"/>
      <c r="Z54" s="57"/>
      <c r="AA54" s="57"/>
      <c r="AB54" s="57"/>
      <c r="AC54" s="57"/>
      <c r="AD54" s="57"/>
      <c r="AE54" s="57"/>
      <c r="AF54" s="57"/>
      <c r="AG54" s="57"/>
    </row>
    <row r="55" spans="1:33" ht="13.2">
      <c r="A55" s="75">
        <v>7709</v>
      </c>
      <c r="B55" s="57"/>
      <c r="C55" s="57"/>
      <c r="D55" s="57"/>
      <c r="E55" s="57"/>
      <c r="F55" s="57"/>
      <c r="G55" s="57"/>
      <c r="H55" s="57"/>
      <c r="I55" s="57"/>
      <c r="J55" s="57"/>
      <c r="K55" s="57"/>
      <c r="L55" s="57"/>
      <c r="M55" s="57"/>
      <c r="N55" s="93" t="s">
        <v>127</v>
      </c>
      <c r="O55" s="57"/>
      <c r="P55" s="93" t="s">
        <v>127</v>
      </c>
      <c r="Q55" s="57"/>
      <c r="R55" s="57"/>
      <c r="S55" s="57"/>
      <c r="T55" s="57"/>
      <c r="U55" s="57"/>
      <c r="V55" s="57"/>
      <c r="W55" s="57"/>
      <c r="X55" s="57"/>
      <c r="Y55" s="57"/>
      <c r="Z55" s="57"/>
      <c r="AA55" s="57"/>
      <c r="AB55" s="57"/>
      <c r="AC55" s="57"/>
      <c r="AD55" s="57"/>
      <c r="AE55" s="57"/>
      <c r="AF55" s="57"/>
      <c r="AG55" s="57"/>
    </row>
    <row r="56" spans="1:33" ht="13.2">
      <c r="A56" s="76">
        <v>7710</v>
      </c>
      <c r="B56" s="57"/>
      <c r="C56" s="57"/>
      <c r="D56" s="57"/>
      <c r="E56" s="57"/>
      <c r="F56" s="57"/>
      <c r="G56" s="57"/>
      <c r="H56" s="57"/>
      <c r="I56" s="57"/>
      <c r="J56" s="57"/>
      <c r="K56" s="57"/>
      <c r="L56" s="57"/>
      <c r="M56" s="57"/>
      <c r="N56" s="57"/>
      <c r="O56" s="57"/>
      <c r="P56" s="57"/>
      <c r="Q56" s="57"/>
      <c r="R56" s="57"/>
      <c r="S56" s="57"/>
      <c r="T56" s="57"/>
      <c r="U56" s="57"/>
      <c r="V56" s="57"/>
      <c r="W56" s="93" t="s">
        <v>127</v>
      </c>
      <c r="X56" s="57"/>
      <c r="Y56" s="57"/>
      <c r="Z56" s="57"/>
      <c r="AA56" s="57"/>
      <c r="AB56" s="57"/>
      <c r="AC56" s="57"/>
      <c r="AD56" s="57"/>
      <c r="AE56" s="57"/>
      <c r="AF56" s="57"/>
      <c r="AG56" s="57"/>
    </row>
    <row r="57" spans="1:33" ht="13.2">
      <c r="A57" s="76">
        <v>7711</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row>
    <row r="58" spans="1:33" ht="13.2">
      <c r="A58" s="75">
        <v>7712</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row>
    <row r="59" spans="1:33" ht="13.2">
      <c r="A59" s="75">
        <v>7713</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row>
    <row r="60" spans="1:33" ht="13.2">
      <c r="A60" s="76">
        <v>7715</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row>
    <row r="61" spans="1:33" ht="13.2">
      <c r="A61" s="76">
        <v>7716</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row>
    <row r="62" spans="1:33" ht="13.2">
      <c r="A62" s="76">
        <v>7717</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row>
    <row r="63" spans="1:33" ht="13.2">
      <c r="A63" s="76">
        <v>7718</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row>
    <row r="64" spans="1:33" ht="13.2">
      <c r="A64" s="60">
        <v>7719</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row>
    <row r="65" spans="1:33" ht="13.2">
      <c r="A65" s="60">
        <v>7777</v>
      </c>
      <c r="B65" s="57"/>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row>
    <row r="66" spans="1:33" ht="13.2">
      <c r="A66" s="60">
        <v>7721</v>
      </c>
      <c r="B66" s="57"/>
      <c r="C66" s="57"/>
      <c r="D66" s="57"/>
      <c r="E66" s="57"/>
      <c r="F66" s="57"/>
      <c r="G66" s="57"/>
      <c r="H66" s="57"/>
      <c r="I66" s="57"/>
      <c r="J66" s="57"/>
      <c r="K66" s="57"/>
      <c r="L66" s="57"/>
      <c r="M66" s="57"/>
      <c r="N66" s="57"/>
      <c r="O66" s="57"/>
      <c r="P66" s="57"/>
      <c r="Q66" s="57"/>
      <c r="R66" s="57"/>
      <c r="S66" s="57"/>
      <c r="T66" s="57"/>
      <c r="U66" s="57"/>
      <c r="V66" s="57"/>
      <c r="W66" s="57"/>
      <c r="X66" s="57"/>
      <c r="Y66" s="57"/>
      <c r="Z66" s="57"/>
      <c r="AA66" s="57"/>
      <c r="AB66" s="57"/>
      <c r="AC66" s="57"/>
      <c r="AD66" s="57"/>
      <c r="AE66" s="57"/>
      <c r="AF66" s="57"/>
      <c r="AG66" s="57"/>
    </row>
    <row r="67" spans="1:33" ht="13.2">
      <c r="A67" s="60">
        <v>7722</v>
      </c>
      <c r="B67" s="57"/>
      <c r="C67" s="57"/>
      <c r="D67" s="57"/>
      <c r="E67" s="57"/>
      <c r="F67" s="57"/>
      <c r="G67" s="57"/>
      <c r="H67" s="57"/>
      <c r="I67" s="57"/>
      <c r="J67" s="94" t="s">
        <v>131</v>
      </c>
      <c r="K67" s="94" t="s">
        <v>131</v>
      </c>
      <c r="L67" s="57"/>
      <c r="M67" s="57"/>
      <c r="N67" s="57"/>
      <c r="O67" s="57"/>
      <c r="P67" s="57"/>
      <c r="Q67" s="57"/>
      <c r="R67" s="57"/>
      <c r="S67" s="94" t="s">
        <v>135</v>
      </c>
      <c r="T67" s="57"/>
      <c r="U67" s="57"/>
      <c r="V67" s="57"/>
      <c r="W67" s="57"/>
      <c r="X67" s="57"/>
      <c r="Y67" s="57"/>
      <c r="Z67" s="57"/>
      <c r="AA67" s="57"/>
      <c r="AB67" s="57"/>
      <c r="AC67" s="57"/>
      <c r="AD67" s="57"/>
      <c r="AE67" s="57"/>
      <c r="AF67" s="57"/>
      <c r="AG67" s="57"/>
    </row>
    <row r="68" spans="1:33" ht="13.2">
      <c r="A68" s="77">
        <v>7723</v>
      </c>
      <c r="B68" s="57"/>
      <c r="C68" s="57"/>
      <c r="D68" s="57"/>
      <c r="E68" s="57"/>
      <c r="F68" s="57"/>
      <c r="G68" s="57"/>
      <c r="H68" s="57"/>
      <c r="I68" s="57"/>
      <c r="J68" s="57"/>
      <c r="K68" s="57"/>
      <c r="L68" s="57"/>
      <c r="M68" s="57"/>
      <c r="N68" s="57"/>
      <c r="O68" s="57"/>
      <c r="P68" s="57"/>
      <c r="Q68" s="57"/>
      <c r="R68" s="57"/>
      <c r="S68" s="57"/>
      <c r="T68" s="57"/>
      <c r="U68" s="57"/>
      <c r="V68" s="57"/>
      <c r="W68" s="57"/>
      <c r="X68" s="57"/>
      <c r="Y68" s="57"/>
      <c r="Z68" s="57"/>
      <c r="AA68" s="57"/>
      <c r="AB68" s="57"/>
      <c r="AC68" s="57"/>
      <c r="AD68" s="57"/>
      <c r="AE68" s="57"/>
      <c r="AF68" s="57"/>
      <c r="AG68" s="57"/>
    </row>
    <row r="69" spans="1:33" ht="13.2">
      <c r="A69" s="60">
        <v>7725</v>
      </c>
      <c r="B69" s="57"/>
      <c r="C69" s="57"/>
      <c r="D69" s="57"/>
      <c r="E69" s="57"/>
      <c r="F69" s="57"/>
      <c r="G69" s="57"/>
      <c r="H69" s="57"/>
      <c r="I69" s="57"/>
      <c r="J69" s="57"/>
      <c r="K69" s="57"/>
      <c r="L69" s="57"/>
      <c r="M69" s="57"/>
      <c r="N69" s="57"/>
      <c r="O69" s="57"/>
      <c r="P69" s="57"/>
      <c r="Q69" s="57"/>
      <c r="R69" s="57"/>
      <c r="S69" s="57"/>
      <c r="T69" s="57"/>
      <c r="U69" s="57"/>
      <c r="V69" s="57"/>
      <c r="W69" s="57"/>
      <c r="X69" s="57"/>
      <c r="Y69" s="57"/>
      <c r="Z69" s="57"/>
      <c r="AA69" s="57"/>
      <c r="AB69" s="93" t="s">
        <v>133</v>
      </c>
      <c r="AC69" s="93" t="s">
        <v>133</v>
      </c>
      <c r="AD69" s="93" t="s">
        <v>133</v>
      </c>
      <c r="AE69" s="57"/>
      <c r="AF69" s="57"/>
      <c r="AG69" s="57"/>
    </row>
    <row r="70" spans="1:33" ht="13.2">
      <c r="A70" s="75">
        <v>7726</v>
      </c>
      <c r="B70" s="57"/>
      <c r="C70" s="57"/>
      <c r="D70" s="57"/>
      <c r="E70" s="57"/>
      <c r="F70" s="57"/>
      <c r="G70" s="57"/>
      <c r="H70" s="57"/>
      <c r="I70" s="57"/>
      <c r="J70" s="57"/>
      <c r="K70" s="57"/>
      <c r="L70" s="57"/>
      <c r="M70" s="57"/>
      <c r="N70" s="57"/>
      <c r="O70" s="57"/>
      <c r="P70" s="57"/>
      <c r="Q70" s="57"/>
      <c r="R70" s="57"/>
      <c r="S70" s="57"/>
      <c r="T70" s="57"/>
      <c r="U70" s="57"/>
      <c r="V70" s="57"/>
      <c r="W70" s="57"/>
      <c r="X70" s="57"/>
      <c r="Y70" s="57"/>
      <c r="Z70" s="57"/>
      <c r="AA70" s="57"/>
      <c r="AB70" s="57"/>
      <c r="AC70" s="57"/>
      <c r="AD70" s="57"/>
      <c r="AE70" s="57"/>
      <c r="AF70" s="57"/>
      <c r="AG70" s="57"/>
    </row>
    <row r="71" spans="1:33" ht="13.2">
      <c r="A71" s="75">
        <v>7727</v>
      </c>
      <c r="B71" s="57"/>
      <c r="C71" s="57"/>
      <c r="D71" s="57"/>
      <c r="E71" s="57"/>
      <c r="F71" s="57"/>
      <c r="G71" s="57"/>
      <c r="H71" s="65" t="s">
        <v>130</v>
      </c>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row>
    <row r="72" spans="1:33" ht="13.2">
      <c r="A72" s="77">
        <v>7728</v>
      </c>
      <c r="B72" s="57"/>
      <c r="C72" s="57"/>
      <c r="D72" s="57"/>
      <c r="E72" s="57"/>
      <c r="F72" s="57"/>
      <c r="G72" s="57"/>
      <c r="H72" s="57"/>
      <c r="I72" s="57"/>
      <c r="J72" s="57"/>
      <c r="K72" s="57"/>
      <c r="L72" s="57"/>
      <c r="M72" s="57"/>
      <c r="N72" s="57"/>
      <c r="O72" s="57"/>
      <c r="P72" s="57"/>
      <c r="Q72" s="57"/>
      <c r="R72" s="57"/>
      <c r="S72" s="57"/>
      <c r="T72" s="57"/>
      <c r="U72" s="57"/>
      <c r="V72" s="57"/>
      <c r="W72" s="57"/>
      <c r="X72" s="57"/>
      <c r="Y72" s="57"/>
      <c r="Z72" s="57"/>
      <c r="AA72" s="57"/>
      <c r="AB72" s="57"/>
      <c r="AC72" s="57"/>
      <c r="AD72" s="57"/>
      <c r="AE72" s="57"/>
      <c r="AF72" s="57"/>
      <c r="AG72" s="57"/>
    </row>
    <row r="73" spans="1:33" ht="13.2">
      <c r="A73" s="77">
        <v>7729</v>
      </c>
      <c r="B73" s="57"/>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row>
    <row r="74" spans="1:33" ht="13.2">
      <c r="A74" s="77">
        <v>7730</v>
      </c>
      <c r="B74" s="57"/>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row>
    <row r="75" spans="1:33" ht="13.2">
      <c r="A75" s="78">
        <v>7732</v>
      </c>
      <c r="B75" s="57"/>
      <c r="C75" s="57"/>
      <c r="D75" s="57"/>
      <c r="E75" s="57"/>
      <c r="F75" s="57"/>
      <c r="G75" s="57"/>
      <c r="H75" s="57"/>
      <c r="I75" s="57"/>
      <c r="J75" s="57"/>
      <c r="K75" s="57"/>
      <c r="L75" s="57"/>
      <c r="M75" s="57"/>
      <c r="N75" s="57"/>
      <c r="O75" s="57"/>
      <c r="P75" s="57"/>
      <c r="Q75" s="57"/>
      <c r="R75" s="57"/>
      <c r="S75" s="57"/>
      <c r="T75" s="57"/>
      <c r="U75" s="57"/>
      <c r="V75" s="57"/>
      <c r="W75" s="57"/>
      <c r="X75" s="57"/>
      <c r="Y75" s="57"/>
      <c r="Z75" s="57"/>
      <c r="AA75" s="57"/>
      <c r="AB75" s="57"/>
      <c r="AC75" s="57"/>
      <c r="AD75" s="57"/>
      <c r="AE75" s="57"/>
      <c r="AF75" s="57"/>
      <c r="AG75" s="57"/>
    </row>
    <row r="76" spans="1:33" ht="13.2">
      <c r="A76" s="79">
        <v>7752</v>
      </c>
      <c r="B76" s="57"/>
      <c r="C76" s="57"/>
      <c r="D76" s="57"/>
      <c r="E76" s="57"/>
      <c r="F76" s="57"/>
      <c r="G76" s="57"/>
      <c r="H76" s="57"/>
      <c r="I76" s="57"/>
      <c r="J76" s="57"/>
      <c r="K76" s="57"/>
      <c r="L76" s="57"/>
      <c r="M76" s="57"/>
      <c r="N76" s="57"/>
      <c r="O76" s="57"/>
      <c r="P76" s="57"/>
      <c r="Q76" s="57"/>
      <c r="R76" s="57"/>
      <c r="S76" s="57"/>
      <c r="T76" s="57"/>
      <c r="U76" s="57"/>
      <c r="V76" s="57"/>
      <c r="W76" s="57"/>
      <c r="X76" s="57"/>
      <c r="Y76" s="57"/>
      <c r="Z76" s="57"/>
      <c r="AA76" s="57"/>
      <c r="AB76" s="57"/>
      <c r="AC76" s="93" t="s">
        <v>136</v>
      </c>
      <c r="AD76" s="57"/>
      <c r="AE76" s="57"/>
      <c r="AF76" s="57"/>
      <c r="AG76" s="57"/>
    </row>
    <row r="77" spans="1:33" ht="13.2">
      <c r="A77" s="80">
        <v>7751</v>
      </c>
      <c r="B77" s="57"/>
      <c r="C77" s="57"/>
      <c r="D77" s="57"/>
      <c r="E77" s="57"/>
      <c r="F77" s="57"/>
      <c r="G77" s="57"/>
      <c r="H77" s="57"/>
      <c r="I77" s="57"/>
      <c r="J77" s="57"/>
      <c r="K77" s="57"/>
      <c r="L77" s="57"/>
      <c r="M77" s="57"/>
      <c r="N77" s="57"/>
      <c r="O77" s="57"/>
      <c r="P77" s="57"/>
      <c r="Q77" s="57"/>
      <c r="R77" s="57"/>
      <c r="S77" s="57"/>
      <c r="T77" s="57"/>
      <c r="U77" s="57"/>
      <c r="V77" s="57"/>
      <c r="W77" s="57"/>
      <c r="X77" s="57"/>
      <c r="Y77" s="57"/>
      <c r="Z77" s="57"/>
      <c r="AA77" s="57"/>
      <c r="AB77" s="57"/>
      <c r="AC77" s="57"/>
      <c r="AD77" s="57"/>
      <c r="AE77" s="57"/>
      <c r="AF77" s="57"/>
      <c r="AG77" s="57"/>
    </row>
    <row r="78" spans="1:33" ht="13.2">
      <c r="A78" s="80">
        <v>7753</v>
      </c>
      <c r="B78" s="57"/>
      <c r="C78" s="57"/>
      <c r="D78" s="57"/>
      <c r="E78" s="57"/>
      <c r="F78" s="57"/>
      <c r="G78" s="57"/>
      <c r="H78" s="57"/>
      <c r="I78" s="57"/>
      <c r="J78" s="57"/>
      <c r="K78" s="57"/>
      <c r="L78" s="57"/>
      <c r="M78" s="57"/>
      <c r="N78" s="57"/>
      <c r="O78" s="57"/>
      <c r="P78" s="57"/>
      <c r="Q78" s="57"/>
      <c r="R78" s="57"/>
      <c r="S78" s="57"/>
      <c r="T78" s="57"/>
      <c r="U78" s="57"/>
      <c r="V78" s="57"/>
      <c r="W78" s="57"/>
      <c r="X78" s="57"/>
      <c r="Y78" s="57"/>
      <c r="Z78" s="57"/>
      <c r="AA78" s="57"/>
      <c r="AB78" s="57"/>
      <c r="AC78" s="57"/>
      <c r="AD78" s="57"/>
      <c r="AE78" s="57"/>
      <c r="AF78" s="57"/>
      <c r="AG78" s="57"/>
    </row>
    <row r="79" spans="1:33" ht="13.2">
      <c r="A79" s="26" t="s">
        <v>113</v>
      </c>
      <c r="B79" s="81"/>
      <c r="C79" s="81"/>
      <c r="D79" s="81"/>
      <c r="E79" s="81"/>
      <c r="F79" s="81"/>
      <c r="G79" s="81"/>
      <c r="H79" s="81"/>
      <c r="I79" s="81"/>
      <c r="J79" s="81"/>
      <c r="K79" s="81"/>
      <c r="L79" s="81"/>
      <c r="M79" s="81"/>
      <c r="N79" s="81"/>
      <c r="O79" s="81"/>
      <c r="P79" s="81"/>
      <c r="Q79" s="81"/>
      <c r="R79" s="81"/>
      <c r="S79" s="81"/>
      <c r="T79" s="81"/>
      <c r="U79" s="81"/>
      <c r="V79" s="81"/>
      <c r="W79" s="81"/>
      <c r="X79" s="81"/>
      <c r="Y79" s="82"/>
      <c r="Z79" s="82"/>
      <c r="AA79" s="82"/>
      <c r="AB79" s="82"/>
      <c r="AC79" s="82"/>
      <c r="AD79" s="82"/>
      <c r="AE79" s="16"/>
      <c r="AF79" s="16"/>
      <c r="AG79" s="6"/>
    </row>
    <row r="80" spans="1:33" ht="13.2">
      <c r="A80" s="83" t="s">
        <v>114</v>
      </c>
      <c r="B80" s="84"/>
      <c r="C80" s="84"/>
      <c r="D80" s="84"/>
      <c r="E80" s="84"/>
      <c r="F80" s="84"/>
      <c r="G80" s="84"/>
      <c r="H80" s="84"/>
      <c r="I80" s="84"/>
      <c r="J80" s="84"/>
      <c r="K80" s="84"/>
      <c r="L80" s="84"/>
      <c r="M80" s="84"/>
      <c r="N80" s="84"/>
      <c r="O80" s="84"/>
      <c r="P80" s="84"/>
      <c r="Q80" s="84"/>
      <c r="R80" s="84"/>
      <c r="S80" s="84"/>
      <c r="T80" s="84"/>
      <c r="U80" s="84"/>
      <c r="V80" s="84"/>
      <c r="W80" s="84"/>
      <c r="X80" s="84"/>
      <c r="Y80" s="85"/>
      <c r="Z80" s="85"/>
      <c r="AA80" s="85"/>
      <c r="AB80" s="85"/>
      <c r="AC80" s="85"/>
      <c r="AD80" s="85"/>
      <c r="AE80" s="85"/>
      <c r="AF80" s="85"/>
      <c r="AG80" s="86"/>
    </row>
    <row r="81" spans="1:33" ht="13.2">
      <c r="A81" s="87" t="s">
        <v>115</v>
      </c>
      <c r="B81" s="88"/>
      <c r="C81" s="88"/>
      <c r="D81" s="88"/>
      <c r="E81" s="88"/>
      <c r="F81" s="88"/>
      <c r="G81" s="88"/>
      <c r="H81" s="88"/>
      <c r="I81" s="88"/>
      <c r="J81" s="88"/>
      <c r="K81" s="88"/>
      <c r="L81" s="88"/>
      <c r="M81" s="88"/>
      <c r="N81" s="88"/>
      <c r="O81" s="88"/>
      <c r="P81" s="88"/>
      <c r="Q81" s="88"/>
      <c r="R81" s="88"/>
      <c r="S81" s="88"/>
      <c r="T81" s="88"/>
      <c r="U81" s="88"/>
      <c r="V81" s="88"/>
      <c r="W81" s="88"/>
      <c r="X81" s="88"/>
      <c r="Y81" s="88"/>
      <c r="Z81" s="88"/>
      <c r="AA81" s="88"/>
      <c r="AB81" s="88"/>
      <c r="AC81" s="88"/>
      <c r="AD81" s="88"/>
      <c r="AE81" s="88"/>
      <c r="AF81" s="88"/>
      <c r="AG81" s="88"/>
    </row>
    <row r="82" spans="1:33" ht="13.2">
      <c r="A82" s="87" t="s">
        <v>116</v>
      </c>
      <c r="B82" s="88"/>
      <c r="C82" s="88"/>
      <c r="D82" s="88"/>
      <c r="E82" s="88"/>
      <c r="F82" s="88"/>
      <c r="G82" s="88"/>
      <c r="H82" s="88"/>
      <c r="I82" s="88"/>
      <c r="J82" s="88"/>
      <c r="K82" s="88"/>
      <c r="L82" s="88"/>
      <c r="M82" s="88"/>
      <c r="N82" s="88"/>
      <c r="O82" s="88"/>
      <c r="P82" s="88"/>
      <c r="Q82" s="88"/>
      <c r="R82" s="88"/>
      <c r="S82" s="88"/>
      <c r="T82" s="88"/>
      <c r="U82" s="88"/>
      <c r="V82" s="88"/>
      <c r="W82" s="88"/>
      <c r="X82" s="88"/>
      <c r="Y82" s="88"/>
      <c r="Z82" s="88"/>
      <c r="AA82" s="88"/>
      <c r="AB82" s="88"/>
      <c r="AC82" s="88"/>
      <c r="AD82" s="88"/>
      <c r="AE82" s="88"/>
      <c r="AF82" s="88"/>
      <c r="AG82" s="88"/>
    </row>
    <row r="83" spans="1:33" ht="13.2">
      <c r="A83" s="2" t="s">
        <v>117</v>
      </c>
      <c r="B83" s="88"/>
      <c r="C83" s="88"/>
      <c r="D83" s="88"/>
      <c r="E83" s="88"/>
      <c r="F83" s="88"/>
      <c r="G83" s="88"/>
      <c r="H83" s="88"/>
      <c r="I83" s="88"/>
      <c r="J83" s="89"/>
      <c r="K83" s="89"/>
      <c r="L83" s="89"/>
      <c r="M83" s="89"/>
      <c r="N83" s="89"/>
      <c r="O83" s="89"/>
      <c r="P83" s="89"/>
      <c r="Q83" s="89"/>
      <c r="R83" s="89"/>
      <c r="S83" s="89"/>
      <c r="T83" s="89"/>
      <c r="U83" s="89"/>
      <c r="V83" s="89"/>
      <c r="W83" s="89"/>
      <c r="X83" s="89"/>
      <c r="Y83" s="89"/>
      <c r="Z83" s="89"/>
      <c r="AA83" s="89"/>
      <c r="AB83" s="89"/>
      <c r="AC83" s="89"/>
      <c r="AD83" s="89"/>
      <c r="AE83" s="89"/>
      <c r="AF83" s="89"/>
      <c r="AG83" s="88"/>
    </row>
    <row r="84" spans="1:33" ht="13.2">
      <c r="A84" s="90" t="s">
        <v>2</v>
      </c>
      <c r="B84" s="84"/>
      <c r="C84" s="84"/>
      <c r="D84" s="84"/>
      <c r="E84" s="84"/>
      <c r="F84" s="84"/>
      <c r="G84" s="84"/>
      <c r="H84" s="84"/>
      <c r="I84" s="84"/>
      <c r="J84" s="84"/>
      <c r="K84" s="88"/>
      <c r="L84" s="88"/>
      <c r="M84" s="88"/>
      <c r="N84" s="88"/>
      <c r="O84" s="88"/>
      <c r="P84" s="88"/>
      <c r="Q84" s="88"/>
      <c r="R84" s="88"/>
      <c r="S84" s="88"/>
      <c r="T84" s="88"/>
      <c r="U84" s="88"/>
      <c r="V84" s="88"/>
      <c r="W84" s="88"/>
      <c r="X84" s="88"/>
      <c r="Y84" s="88"/>
      <c r="Z84" s="88"/>
      <c r="AA84" s="88"/>
      <c r="AB84" s="88"/>
      <c r="AC84" s="88"/>
      <c r="AD84" s="88"/>
      <c r="AE84" s="89"/>
      <c r="AF84" s="89"/>
      <c r="AG84" s="88"/>
    </row>
    <row r="85" spans="1:33" ht="13.2">
      <c r="A85" s="91" t="s">
        <v>118</v>
      </c>
      <c r="B85" s="92"/>
      <c r="C85" s="92"/>
      <c r="D85" s="92"/>
      <c r="E85" s="92"/>
      <c r="F85" s="92"/>
      <c r="G85" s="92"/>
      <c r="H85" s="92"/>
      <c r="I85" s="92"/>
      <c r="J85" s="92"/>
      <c r="K85" s="92"/>
      <c r="L85" s="92"/>
      <c r="M85" s="92"/>
      <c r="N85" s="92"/>
      <c r="O85" s="92"/>
      <c r="P85" s="92"/>
      <c r="Q85" s="92"/>
      <c r="R85" s="92"/>
      <c r="S85" s="92"/>
      <c r="T85" s="92"/>
      <c r="U85" s="92"/>
      <c r="V85" s="92"/>
      <c r="W85" s="92"/>
      <c r="X85" s="92"/>
      <c r="Y85" s="92"/>
      <c r="Z85" s="92"/>
      <c r="AA85" s="92"/>
      <c r="AB85" s="92"/>
      <c r="AC85" s="92"/>
      <c r="AD85" s="92"/>
      <c r="AE85" s="92"/>
      <c r="AF85" s="92"/>
      <c r="AG85" s="6"/>
    </row>
  </sheetData>
  <mergeCells count="1">
    <mergeCell ref="A1:A2"/>
  </mergeCells>
  <phoneticPr fontId="151"/>
  <conditionalFormatting sqref="A1:AG85">
    <cfRule type="cellIs" dxfId="422" priority="5" operator="equal">
      <formula>"R"</formula>
    </cfRule>
  </conditionalFormatting>
  <conditionalFormatting sqref="B29:O29 B69">
    <cfRule type="containsText" dxfId="421" priority="1" operator="containsText" text="长距离">
      <formula>NOT(ISERROR(SEARCH(("长距离"),(B29))))</formula>
    </cfRule>
    <cfRule type="containsText" dxfId="420" priority="2" operator="containsText" text="bm">
      <formula>NOT(ISERROR(SEARCH(("bm"),(B29))))</formula>
    </cfRule>
    <cfRule type="containsText" dxfId="419" priority="3" operator="containsText" text="Lt">
      <formula>NOT(ISERROR(SEARCH(("Lt"),(B29))))</formula>
    </cfRule>
    <cfRule type="containsText" dxfId="418" priority="4" operator="containsText" text="考斯特">
      <formula>NOT(ISERROR(SEARCH(("考斯特"),(B29))))</formula>
    </cfRule>
    <cfRule type="containsText" dxfId="417" priority="6" operator="containsText" text="修理">
      <formula>NOT(ISERROR(SEARCH(("修理"),(B29))))</formula>
    </cfRule>
    <cfRule type="containsText" dxfId="416" priority="7" operator="containsText" text="三检">
      <formula>NOT(ISERROR(SEARCH(("三检"),(B29))))</formula>
    </cfRule>
    <cfRule type="containsText" dxfId="415" priority="8" operator="containsText" text="年检">
      <formula>NOT(ISERROR(SEARCH(("年检"),(B29))))</formula>
    </cfRule>
    <cfRule type="containsText" dxfId="414" priority="9" operator="containsText" text="搬">
      <formula>NOT(ISERROR(SEARCH(("搬"),(B29))))</formula>
    </cfRule>
    <cfRule type="containsText" dxfId="413" priority="10" operator="containsText" text="本社番">
      <formula>NOT(ISERROR(SEARCH(("本社番"),(B29))))</formula>
    </cfRule>
  </conditionalFormatting>
  <conditionalFormatting sqref="B12:X79 K4 R4 B5:F5 Y12:AG78">
    <cfRule type="containsText" dxfId="412" priority="11" operator="containsText" text="长距离">
      <formula>NOT(ISERROR(SEARCH(("长距离"),(K4))))</formula>
    </cfRule>
  </conditionalFormatting>
  <conditionalFormatting sqref="B25:AG25 C69:AG69 H76 AC76 AD6">
    <cfRule type="notContainsBlanks" dxfId="411" priority="19">
      <formula>LEN(TRIM(AD6))&gt;0</formula>
    </cfRule>
  </conditionalFormatting>
  <conditionalFormatting sqref="K4 R4 B5:F5 Y12:AG78 B12:X79">
    <cfRule type="containsText" dxfId="410" priority="12" operator="containsText" text="bm">
      <formula>NOT(ISERROR(SEARCH(("bm"),(K4))))</formula>
    </cfRule>
    <cfRule type="containsText" dxfId="409" priority="13" operator="containsText" text="Lt">
      <formula>NOT(ISERROR(SEARCH(("Lt"),(K4))))</formula>
    </cfRule>
    <cfRule type="containsText" dxfId="408" priority="14" operator="containsText" text="考斯特">
      <formula>NOT(ISERROR(SEARCH(("考斯特"),(K4))))</formula>
    </cfRule>
  </conditionalFormatting>
  <conditionalFormatting sqref="O14:S15 L15:N15 Z15 F16:G16 H16:H32 J17:M32 P18:AG25 B18:G32 I18:I32 N18:O32 P29:AG30 B35:AG35 H39:I41 B50:R78 AE50:AG78 S50:AD79">
    <cfRule type="containsText" dxfId="407" priority="15" operator="containsText" text="修理">
      <formula>NOT(ISERROR(SEARCH(("修理"),(O14))))</formula>
    </cfRule>
    <cfRule type="containsText" dxfId="406" priority="16" operator="containsText" text="三检">
      <formula>NOT(ISERROR(SEARCH(("三检"),(O14))))</formula>
    </cfRule>
    <cfRule type="containsText" dxfId="405" priority="17" operator="containsText" text="年检">
      <formula>NOT(ISERROR(SEARCH(("年检"),(O14))))</formula>
    </cfRule>
    <cfRule type="containsText" dxfId="404" priority="18" operator="containsText" text="搬">
      <formula>NOT(ISERROR(SEARCH(("搬"),(O14))))</formula>
    </cfRule>
  </conditionalFormatting>
  <conditionalFormatting sqref="Y13:AG78 B13:X79 K4 R4 B5:F5">
    <cfRule type="containsText" dxfId="403" priority="21" operator="containsText" text="本社番">
      <formula>NOT(ISERROR(SEARCH(("本社番"),(K4))))</formula>
    </cfRule>
  </conditionalFormatting>
  <conditionalFormatting sqref="AF25:AG25">
    <cfRule type="notContainsBlanks" dxfId="402" priority="20">
      <formula>LEN(TRIM(AF25))&gt;0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B00-000000000000}">
          <x14:formula1>
            <xm:f>条件勿动!$A:$A</xm:f>
          </x14:formula1>
          <xm:sqref>B13:AG78</xm:sqref>
        </x14:dataValidation>
        <x14:dataValidation type="list" allowBlank="1" xr:uid="{00000000-0002-0000-0B00-000001000000}">
          <x14:formula1>
            <xm:f>条件勿动!$B:$B</xm:f>
          </x14:formula1>
          <xm:sqref>Y79:AD79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G87"/>
  <sheetViews>
    <sheetView workbookViewId="0">
      <pane xSplit="1" topLeftCell="B1" activePane="topRight" state="frozen"/>
      <selection pane="topRight" activeCell="C2" sqref="C2"/>
    </sheetView>
  </sheetViews>
  <sheetFormatPr defaultColWidth="12.6640625" defaultRowHeight="15.75" customHeight="1"/>
  <cols>
    <col min="1" max="1" width="12.109375" customWidth="1"/>
    <col min="2" max="33" width="8.88671875" customWidth="1"/>
  </cols>
  <sheetData>
    <row r="1" spans="1:33">
      <c r="A1" s="2338" t="s">
        <v>65</v>
      </c>
      <c r="B1" s="6">
        <v>1</v>
      </c>
      <c r="C1" s="6">
        <v>2</v>
      </c>
      <c r="D1" s="6">
        <v>3</v>
      </c>
      <c r="E1" s="6">
        <v>4</v>
      </c>
      <c r="F1" s="18">
        <v>5</v>
      </c>
      <c r="G1" s="18">
        <v>6</v>
      </c>
      <c r="H1" s="6">
        <v>7</v>
      </c>
      <c r="I1" s="6">
        <v>8</v>
      </c>
      <c r="J1" s="6">
        <v>9</v>
      </c>
      <c r="K1" s="6">
        <v>10</v>
      </c>
      <c r="L1" s="6">
        <v>11</v>
      </c>
      <c r="M1" s="18">
        <v>12</v>
      </c>
      <c r="N1" s="18">
        <v>13</v>
      </c>
      <c r="O1" s="6">
        <v>14</v>
      </c>
      <c r="P1" s="6">
        <v>15</v>
      </c>
      <c r="Q1" s="19">
        <v>16</v>
      </c>
      <c r="R1" s="6">
        <v>17</v>
      </c>
      <c r="S1" s="6">
        <v>18</v>
      </c>
      <c r="T1" s="18">
        <v>19</v>
      </c>
      <c r="U1" s="18">
        <v>20</v>
      </c>
      <c r="V1" s="6">
        <v>21</v>
      </c>
      <c r="W1" s="6">
        <v>22</v>
      </c>
      <c r="X1" s="6">
        <v>23</v>
      </c>
      <c r="Y1" s="6">
        <v>24</v>
      </c>
      <c r="Z1" s="6">
        <v>25</v>
      </c>
      <c r="AA1" s="18">
        <v>26</v>
      </c>
      <c r="AB1" s="18">
        <v>27</v>
      </c>
      <c r="AC1" s="20">
        <v>28</v>
      </c>
      <c r="AD1" s="20">
        <v>29</v>
      </c>
      <c r="AE1" s="20">
        <v>30</v>
      </c>
      <c r="AF1" s="20">
        <v>31</v>
      </c>
      <c r="AG1" s="21"/>
    </row>
    <row r="2" spans="1:33">
      <c r="A2" s="2333"/>
      <c r="B2" s="22" t="s">
        <v>66</v>
      </c>
      <c r="C2" s="22" t="s">
        <v>67</v>
      </c>
      <c r="D2" s="22" t="s">
        <v>68</v>
      </c>
      <c r="E2" s="22" t="s">
        <v>69</v>
      </c>
      <c r="F2" s="23" t="s">
        <v>70</v>
      </c>
      <c r="G2" s="23" t="s">
        <v>71</v>
      </c>
      <c r="H2" s="22" t="s">
        <v>72</v>
      </c>
      <c r="I2" s="22" t="s">
        <v>66</v>
      </c>
      <c r="J2" s="22" t="s">
        <v>67</v>
      </c>
      <c r="K2" s="22" t="s">
        <v>68</v>
      </c>
      <c r="L2" s="22" t="s">
        <v>69</v>
      </c>
      <c r="M2" s="23" t="s">
        <v>70</v>
      </c>
      <c r="N2" s="23" t="s">
        <v>71</v>
      </c>
      <c r="O2" s="22" t="s">
        <v>72</v>
      </c>
      <c r="P2" s="22" t="s">
        <v>66</v>
      </c>
      <c r="Q2" s="22" t="s">
        <v>67</v>
      </c>
      <c r="R2" s="22" t="s">
        <v>68</v>
      </c>
      <c r="S2" s="22" t="s">
        <v>69</v>
      </c>
      <c r="T2" s="23" t="s">
        <v>70</v>
      </c>
      <c r="U2" s="23" t="s">
        <v>71</v>
      </c>
      <c r="V2" s="22" t="s">
        <v>72</v>
      </c>
      <c r="W2" s="22" t="s">
        <v>66</v>
      </c>
      <c r="X2" s="22" t="s">
        <v>67</v>
      </c>
      <c r="Y2" s="22" t="s">
        <v>68</v>
      </c>
      <c r="Z2" s="22" t="s">
        <v>69</v>
      </c>
      <c r="AA2" s="23" t="s">
        <v>70</v>
      </c>
      <c r="AB2" s="23" t="s">
        <v>71</v>
      </c>
      <c r="AC2" s="24" t="s">
        <v>72</v>
      </c>
      <c r="AD2" s="24" t="s">
        <v>66</v>
      </c>
      <c r="AE2" s="24" t="s">
        <v>67</v>
      </c>
      <c r="AF2" s="24" t="s">
        <v>68</v>
      </c>
      <c r="AG2" s="25"/>
    </row>
    <row r="3" spans="1:33">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27"/>
      <c r="AG3" s="6"/>
    </row>
    <row r="4" spans="1:33">
      <c r="A4" s="30" t="s">
        <v>74</v>
      </c>
      <c r="B4" s="31"/>
      <c r="C4" s="31"/>
      <c r="D4" s="32"/>
      <c r="E4" s="32"/>
      <c r="F4" s="33"/>
      <c r="G4" s="34"/>
      <c r="H4" s="35"/>
      <c r="I4" s="35"/>
      <c r="J4" s="36"/>
      <c r="L4" s="35"/>
      <c r="M4" s="35"/>
      <c r="N4" s="32"/>
      <c r="O4" s="32"/>
      <c r="P4" s="32"/>
      <c r="Q4" s="33"/>
      <c r="S4" s="37"/>
      <c r="T4" s="32"/>
      <c r="U4" s="32"/>
      <c r="V4" s="32"/>
      <c r="W4" s="33"/>
      <c r="X4" s="33"/>
      <c r="Y4" s="33"/>
      <c r="Z4" s="32"/>
      <c r="AA4" s="32"/>
      <c r="AB4" s="32"/>
      <c r="AC4" s="32"/>
      <c r="AD4" s="32"/>
      <c r="AE4" s="38"/>
      <c r="AF4" s="38"/>
      <c r="AG4" s="6"/>
    </row>
    <row r="5" spans="1:33">
      <c r="A5" s="30" t="s">
        <v>75</v>
      </c>
      <c r="G5" s="35"/>
      <c r="H5" s="35"/>
      <c r="I5" s="35"/>
      <c r="J5" s="35"/>
      <c r="K5" s="32"/>
      <c r="L5" s="39"/>
      <c r="M5" s="35"/>
      <c r="N5" s="32"/>
      <c r="O5" s="35"/>
      <c r="P5" s="32"/>
      <c r="Q5" s="32"/>
      <c r="R5" s="32"/>
      <c r="S5" s="32"/>
      <c r="T5" s="32"/>
      <c r="U5" s="32"/>
      <c r="V5" s="32"/>
      <c r="W5" s="32"/>
      <c r="X5" s="32"/>
      <c r="Y5" s="35"/>
      <c r="Z5" s="32"/>
      <c r="AA5" s="32"/>
      <c r="AB5" s="32"/>
      <c r="AC5" s="32"/>
      <c r="AD5" s="33"/>
      <c r="AE5" s="40"/>
      <c r="AF5" s="41"/>
      <c r="AG5" s="21"/>
    </row>
    <row r="6" spans="1:33">
      <c r="A6" s="30" t="s">
        <v>76</v>
      </c>
      <c r="B6" s="42"/>
      <c r="C6" s="32"/>
      <c r="D6" s="32"/>
      <c r="E6" s="32"/>
      <c r="F6" s="35"/>
      <c r="G6" s="32"/>
      <c r="H6" s="32"/>
      <c r="I6" s="32"/>
      <c r="J6" s="32"/>
      <c r="K6" s="32"/>
      <c r="L6" s="32"/>
      <c r="M6" s="32"/>
      <c r="N6" s="32"/>
      <c r="O6" s="32"/>
      <c r="P6" s="32"/>
      <c r="Q6" s="35"/>
      <c r="R6" s="43"/>
      <c r="S6" s="32"/>
      <c r="T6" s="35"/>
      <c r="U6" s="32"/>
      <c r="V6" s="32"/>
      <c r="W6" s="44"/>
      <c r="X6" s="44"/>
      <c r="Y6" s="32"/>
      <c r="Z6" s="32"/>
      <c r="AA6" s="32"/>
      <c r="AB6" s="32"/>
      <c r="AC6" s="32"/>
      <c r="AD6" s="33"/>
      <c r="AE6" s="38"/>
      <c r="AF6" s="38"/>
      <c r="AG6" s="6"/>
    </row>
    <row r="7" spans="1:33">
      <c r="A7" s="30" t="s">
        <v>77</v>
      </c>
      <c r="B7" s="42"/>
      <c r="C7" s="32"/>
      <c r="D7" s="32"/>
      <c r="E7" s="32"/>
      <c r="F7" s="35"/>
      <c r="G7" s="35"/>
      <c r="H7" s="32"/>
      <c r="I7" s="32"/>
      <c r="J7" s="32"/>
      <c r="K7" s="32"/>
      <c r="L7" s="32"/>
      <c r="M7" s="45"/>
      <c r="N7" s="32"/>
      <c r="O7" s="32"/>
      <c r="P7" s="32"/>
      <c r="Q7" s="35"/>
      <c r="R7" s="33"/>
      <c r="S7" s="32"/>
      <c r="T7" s="32"/>
      <c r="U7" s="32"/>
      <c r="V7" s="32"/>
      <c r="W7" s="32"/>
      <c r="X7" s="32"/>
      <c r="Y7" s="32"/>
      <c r="Z7" s="32"/>
      <c r="AA7" s="32"/>
      <c r="AB7" s="32"/>
      <c r="AC7" s="32"/>
      <c r="AD7" s="32"/>
      <c r="AE7" s="38"/>
      <c r="AF7" s="38"/>
      <c r="AG7" s="6"/>
    </row>
    <row r="8" spans="1:33">
      <c r="A8" s="46" t="s">
        <v>78</v>
      </c>
      <c r="B8" s="47"/>
      <c r="C8" s="32"/>
      <c r="D8" s="32"/>
      <c r="E8" s="32"/>
      <c r="F8" s="32"/>
      <c r="G8" s="32"/>
      <c r="H8" s="32" t="s">
        <v>79</v>
      </c>
      <c r="I8" s="48"/>
      <c r="J8" s="32"/>
      <c r="K8" s="32"/>
      <c r="L8" s="32"/>
      <c r="M8" s="32"/>
      <c r="N8" s="32"/>
      <c r="O8" s="32"/>
      <c r="P8" s="32"/>
      <c r="Q8" s="32"/>
      <c r="R8" s="32"/>
      <c r="S8" s="32"/>
      <c r="T8" s="32"/>
      <c r="U8" s="32"/>
      <c r="V8" s="32"/>
      <c r="W8" s="32"/>
      <c r="X8" s="32"/>
      <c r="Y8" s="32"/>
      <c r="Z8" s="32"/>
      <c r="AA8" s="32"/>
      <c r="AB8" s="32"/>
      <c r="AC8" s="32"/>
      <c r="AD8" s="32"/>
      <c r="AE8" s="32"/>
      <c r="AF8" s="32"/>
      <c r="AG8" s="6"/>
    </row>
    <row r="9" spans="1:33" ht="15.75" customHeight="1">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c r="AG9" s="51"/>
    </row>
    <row r="10" spans="1:33" ht="15.75" customHeight="1">
      <c r="A10" s="2"/>
      <c r="B10" s="52" t="s">
        <v>82</v>
      </c>
      <c r="C10" s="52" t="s">
        <v>82</v>
      </c>
      <c r="D10" s="52" t="s">
        <v>82</v>
      </c>
      <c r="E10" s="52" t="s">
        <v>82</v>
      </c>
      <c r="F10" s="52" t="s">
        <v>82</v>
      </c>
      <c r="G10" s="52" t="s">
        <v>82</v>
      </c>
      <c r="H10" s="52" t="s">
        <v>82</v>
      </c>
      <c r="I10" s="53" t="s">
        <v>82</v>
      </c>
      <c r="J10" s="52" t="s">
        <v>82</v>
      </c>
      <c r="K10" s="52" t="s">
        <v>82</v>
      </c>
      <c r="L10" s="52" t="s">
        <v>82</v>
      </c>
      <c r="M10" s="52" t="s">
        <v>82</v>
      </c>
      <c r="N10" s="50" t="s">
        <v>82</v>
      </c>
      <c r="O10" s="50" t="s">
        <v>82</v>
      </c>
      <c r="P10" s="50" t="s">
        <v>82</v>
      </c>
      <c r="Q10" s="50" t="s">
        <v>82</v>
      </c>
      <c r="R10" s="50" t="s">
        <v>82</v>
      </c>
      <c r="S10" s="50" t="s">
        <v>82</v>
      </c>
      <c r="T10" s="50" t="s">
        <v>82</v>
      </c>
      <c r="U10" s="50" t="s">
        <v>82</v>
      </c>
      <c r="V10" s="50" t="s">
        <v>82</v>
      </c>
      <c r="W10" s="50" t="s">
        <v>82</v>
      </c>
      <c r="X10" s="50" t="s">
        <v>82</v>
      </c>
      <c r="Y10" s="50" t="s">
        <v>82</v>
      </c>
      <c r="Z10" s="50" t="s">
        <v>82</v>
      </c>
      <c r="AA10" s="50" t="s">
        <v>82</v>
      </c>
      <c r="AB10" s="50" t="s">
        <v>82</v>
      </c>
      <c r="AC10" s="50" t="s">
        <v>82</v>
      </c>
      <c r="AD10" s="50" t="s">
        <v>82</v>
      </c>
      <c r="AE10" s="50" t="s">
        <v>82</v>
      </c>
      <c r="AF10" s="50" t="s">
        <v>82</v>
      </c>
      <c r="AG10" s="51"/>
    </row>
    <row r="11" spans="1:33">
      <c r="A11" s="2"/>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5"/>
      <c r="AF11" s="55"/>
      <c r="AG11" s="6"/>
    </row>
    <row r="12" spans="1:33">
      <c r="A12" s="56" t="s">
        <v>83</v>
      </c>
      <c r="B12" s="57"/>
      <c r="C12" s="57"/>
      <c r="D12" s="57"/>
      <c r="E12" s="57"/>
      <c r="F12" s="57"/>
      <c r="G12" s="57"/>
      <c r="H12" s="57"/>
      <c r="I12" s="57"/>
      <c r="J12" s="57"/>
      <c r="K12" s="57"/>
      <c r="L12" s="57"/>
      <c r="M12" s="57"/>
      <c r="N12" s="57"/>
      <c r="O12" s="57"/>
      <c r="P12" s="57"/>
      <c r="Q12" s="57"/>
      <c r="R12" s="57"/>
      <c r="S12" s="57"/>
      <c r="T12" s="57"/>
      <c r="U12" s="57"/>
      <c r="V12" s="57"/>
      <c r="W12" s="57"/>
      <c r="X12" s="57"/>
      <c r="Y12" s="57"/>
      <c r="Z12" s="57"/>
      <c r="AA12" s="57"/>
      <c r="AB12" s="57"/>
      <c r="AC12" s="57"/>
      <c r="AD12" s="57"/>
      <c r="AE12" s="58"/>
      <c r="AF12" s="58"/>
      <c r="AG12" s="6"/>
    </row>
    <row r="13" spans="1:33">
      <c r="A13" s="59" t="s">
        <v>84</v>
      </c>
      <c r="B13" s="57"/>
      <c r="C13" s="57"/>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row>
    <row r="14" spans="1:33">
      <c r="A14" s="60" t="s">
        <v>85</v>
      </c>
      <c r="B14" s="57"/>
      <c r="C14" s="57"/>
      <c r="D14" s="57"/>
      <c r="E14" s="57"/>
      <c r="F14" s="57"/>
      <c r="G14" s="57"/>
      <c r="H14" s="57"/>
      <c r="I14" s="57"/>
      <c r="J14" s="57"/>
      <c r="K14" s="57"/>
      <c r="L14" s="57"/>
      <c r="M14" s="57"/>
      <c r="N14" s="57"/>
      <c r="O14" s="57"/>
      <c r="P14" s="57"/>
      <c r="Q14" s="57"/>
      <c r="R14" s="57"/>
      <c r="S14" s="57"/>
      <c r="T14" s="57"/>
      <c r="U14" s="57"/>
      <c r="V14" s="57"/>
      <c r="W14" s="57"/>
      <c r="X14" s="57"/>
      <c r="Y14" s="57"/>
      <c r="Z14" s="57"/>
      <c r="AA14" s="57"/>
      <c r="AB14" s="57"/>
      <c r="AC14" s="57"/>
      <c r="AD14" s="57"/>
      <c r="AE14" s="57"/>
      <c r="AF14" s="57"/>
      <c r="AG14" s="57"/>
    </row>
    <row r="15" spans="1:33">
      <c r="A15" s="61" t="s">
        <v>86</v>
      </c>
      <c r="B15" s="57"/>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93" t="s">
        <v>137</v>
      </c>
      <c r="AC15" s="57"/>
      <c r="AD15" s="57"/>
      <c r="AE15" s="57"/>
      <c r="AF15" s="57"/>
      <c r="AG15" s="57"/>
    </row>
    <row r="16" spans="1:33">
      <c r="A16" s="62" t="s">
        <v>87</v>
      </c>
      <c r="B16" s="57"/>
      <c r="C16" s="57"/>
      <c r="D16" s="57"/>
      <c r="E16" s="57"/>
      <c r="F16" s="57"/>
      <c r="G16" s="57"/>
      <c r="H16" s="57"/>
      <c r="I16" s="57"/>
      <c r="J16" s="57"/>
      <c r="K16" s="57"/>
      <c r="L16" s="57"/>
      <c r="M16" s="57"/>
      <c r="N16" s="57"/>
      <c r="O16" s="57"/>
      <c r="P16" s="93" t="s">
        <v>138</v>
      </c>
      <c r="Q16" s="93" t="s">
        <v>138</v>
      </c>
      <c r="R16" s="93" t="s">
        <v>138</v>
      </c>
      <c r="S16" s="93" t="s">
        <v>138</v>
      </c>
      <c r="T16" s="57"/>
      <c r="U16" s="57"/>
      <c r="V16" s="57"/>
      <c r="W16" s="57"/>
      <c r="X16" s="57"/>
      <c r="Y16" s="57"/>
      <c r="Z16" s="57"/>
      <c r="AA16" s="57"/>
      <c r="AB16" s="93" t="s">
        <v>139</v>
      </c>
      <c r="AC16" s="93" t="s">
        <v>139</v>
      </c>
      <c r="AD16" s="93" t="s">
        <v>139</v>
      </c>
      <c r="AE16" s="57"/>
      <c r="AF16" s="57"/>
      <c r="AG16" s="57"/>
    </row>
    <row r="17" spans="1:33">
      <c r="A17" s="63" t="s">
        <v>88</v>
      </c>
      <c r="B17" s="57"/>
      <c r="C17" s="57"/>
      <c r="D17" s="57"/>
      <c r="E17" s="57"/>
      <c r="F17" s="57"/>
      <c r="G17" s="57"/>
      <c r="H17" s="57"/>
      <c r="I17" s="57"/>
      <c r="J17" s="57"/>
      <c r="K17" s="57"/>
      <c r="L17" s="57"/>
      <c r="M17" s="57"/>
      <c r="N17" s="57"/>
      <c r="O17" s="57"/>
      <c r="P17" s="57"/>
      <c r="Q17" s="93" t="s">
        <v>127</v>
      </c>
      <c r="R17" s="57"/>
      <c r="S17" s="57"/>
      <c r="T17" s="57"/>
      <c r="U17" s="57"/>
      <c r="V17" s="57"/>
      <c r="W17" s="57"/>
      <c r="X17" s="57"/>
      <c r="Y17" s="57"/>
      <c r="Z17" s="57"/>
      <c r="AA17" s="57"/>
      <c r="AB17" s="57"/>
      <c r="AC17" s="57"/>
      <c r="AD17" s="57"/>
      <c r="AE17" s="57"/>
      <c r="AF17" s="57"/>
      <c r="AG17" s="57"/>
    </row>
    <row r="18" spans="1:33">
      <c r="A18" s="63" t="s">
        <v>90</v>
      </c>
      <c r="B18" s="94" t="s">
        <v>140</v>
      </c>
      <c r="C18" s="94" t="s">
        <v>140</v>
      </c>
      <c r="D18" s="94" t="s">
        <v>140</v>
      </c>
      <c r="E18" s="57"/>
      <c r="F18" s="57"/>
      <c r="G18" s="57"/>
      <c r="H18" s="57"/>
      <c r="I18" s="57"/>
      <c r="J18" s="57"/>
      <c r="K18" s="57"/>
      <c r="L18" s="57"/>
      <c r="M18" s="57"/>
      <c r="N18" s="57"/>
      <c r="O18" s="57"/>
      <c r="P18" s="57"/>
      <c r="Q18" s="57"/>
      <c r="R18" s="57"/>
      <c r="S18" s="57"/>
      <c r="T18" s="57"/>
      <c r="U18" s="57"/>
      <c r="V18" s="57"/>
      <c r="W18" s="57"/>
      <c r="X18" s="57"/>
      <c r="Y18" s="57"/>
      <c r="Z18" s="57"/>
      <c r="AA18" s="57"/>
      <c r="AB18" s="57"/>
      <c r="AC18" s="57"/>
      <c r="AD18" s="57"/>
      <c r="AE18" s="57"/>
      <c r="AF18" s="57"/>
      <c r="AG18" s="57"/>
    </row>
    <row r="19" spans="1:33">
      <c r="A19" s="63" t="s">
        <v>11</v>
      </c>
      <c r="B19" s="57"/>
      <c r="C19" s="57"/>
      <c r="D19" s="57"/>
      <c r="E19" s="57"/>
      <c r="F19" s="57"/>
      <c r="G19" s="57"/>
      <c r="H19" s="57"/>
      <c r="I19" s="57"/>
      <c r="J19" s="57"/>
      <c r="K19" s="57"/>
      <c r="L19" s="57"/>
      <c r="M19" s="57"/>
      <c r="N19" s="57"/>
      <c r="O19" s="57"/>
      <c r="P19" s="57"/>
      <c r="Q19" s="57"/>
      <c r="R19" s="57"/>
      <c r="S19" s="57"/>
      <c r="T19" s="57"/>
      <c r="U19" s="57"/>
      <c r="V19" s="57"/>
      <c r="W19" s="57"/>
      <c r="X19" s="57"/>
      <c r="Y19" s="57"/>
      <c r="Z19" s="57"/>
      <c r="AA19" s="57"/>
      <c r="AB19" s="57"/>
      <c r="AC19" s="57"/>
      <c r="AD19" s="57"/>
      <c r="AE19" s="57"/>
      <c r="AF19" s="57"/>
      <c r="AG19" s="57"/>
    </row>
    <row r="20" spans="1:33">
      <c r="A20" s="63" t="s">
        <v>91</v>
      </c>
      <c r="B20" s="57"/>
      <c r="C20" s="57"/>
      <c r="D20" s="57"/>
      <c r="E20" s="57"/>
      <c r="F20" s="57"/>
      <c r="G20" s="57"/>
      <c r="H20" s="57"/>
      <c r="I20" s="57"/>
      <c r="J20" s="57"/>
      <c r="K20" s="57"/>
      <c r="L20" s="57"/>
      <c r="M20" s="57"/>
      <c r="N20" s="57"/>
      <c r="O20" s="57"/>
      <c r="P20" s="57"/>
      <c r="Q20" s="57"/>
      <c r="R20" s="57"/>
      <c r="S20" s="57"/>
      <c r="T20" s="57"/>
      <c r="U20" s="57"/>
      <c r="V20" s="57"/>
      <c r="W20" s="57"/>
      <c r="X20" s="57"/>
      <c r="Y20" s="57"/>
      <c r="Z20" s="57"/>
      <c r="AA20" s="57"/>
      <c r="AB20" s="57"/>
      <c r="AC20" s="57"/>
      <c r="AD20" s="57"/>
      <c r="AE20" s="57"/>
      <c r="AF20" s="57"/>
      <c r="AG20" s="57"/>
    </row>
    <row r="21" spans="1:33">
      <c r="A21" s="63" t="s">
        <v>15</v>
      </c>
      <c r="B21" s="57"/>
      <c r="C21" s="57"/>
      <c r="D21" s="57"/>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row>
    <row r="22" spans="1:33">
      <c r="A22" s="63" t="s">
        <v>24</v>
      </c>
      <c r="B22" s="57"/>
      <c r="C22" s="57"/>
      <c r="D22" s="57"/>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row>
    <row r="23" spans="1:33">
      <c r="A23" s="63" t="s">
        <v>23</v>
      </c>
      <c r="B23" s="57"/>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row>
    <row r="24" spans="1:33">
      <c r="A24" s="63" t="s">
        <v>25</v>
      </c>
      <c r="B24" s="57"/>
      <c r="C24" s="57"/>
      <c r="D24" s="57"/>
      <c r="E24" s="57"/>
      <c r="F24" s="57"/>
      <c r="G24" s="57"/>
      <c r="H24" s="57"/>
      <c r="I24" s="57"/>
      <c r="J24" s="57"/>
      <c r="K24" s="57"/>
      <c r="L24" s="57"/>
      <c r="M24" s="57"/>
      <c r="N24" s="57"/>
      <c r="O24" s="57"/>
      <c r="P24" s="57"/>
      <c r="Q24" s="57"/>
      <c r="R24" s="57"/>
      <c r="S24" s="57"/>
      <c r="T24" s="57"/>
      <c r="U24" s="57"/>
      <c r="V24" s="57"/>
      <c r="W24" s="57"/>
      <c r="X24" s="57"/>
      <c r="Y24" s="57"/>
      <c r="Z24" s="57"/>
      <c r="AA24" s="57"/>
      <c r="AB24" s="57"/>
      <c r="AC24" s="57"/>
      <c r="AD24" s="57"/>
      <c r="AE24" s="57"/>
      <c r="AF24" s="57"/>
      <c r="AG24" s="57"/>
    </row>
    <row r="25" spans="1:33">
      <c r="A25" s="63" t="s">
        <v>26</v>
      </c>
      <c r="B25" s="57"/>
      <c r="C25" s="57"/>
      <c r="D25" s="57"/>
      <c r="E25" s="57"/>
      <c r="F25" s="57"/>
      <c r="G25" s="57"/>
      <c r="H25" s="57"/>
      <c r="I25" s="57"/>
      <c r="J25" s="57"/>
      <c r="K25" s="57"/>
      <c r="L25" s="57"/>
      <c r="M25" s="57"/>
      <c r="N25" s="57"/>
      <c r="O25" s="57"/>
      <c r="P25" s="57"/>
      <c r="Q25" s="57"/>
      <c r="R25" s="57"/>
      <c r="S25" s="57"/>
      <c r="T25" s="57"/>
      <c r="U25" s="57"/>
      <c r="V25" s="57"/>
      <c r="W25" s="57"/>
      <c r="X25" s="57"/>
      <c r="Y25" s="57"/>
      <c r="Z25" s="57"/>
      <c r="AA25" s="57"/>
      <c r="AB25" s="57"/>
      <c r="AC25" s="57"/>
      <c r="AD25" s="57"/>
      <c r="AE25" s="57"/>
      <c r="AF25" s="57"/>
      <c r="AG25" s="57"/>
    </row>
    <row r="26" spans="1:33">
      <c r="A26" s="64" t="s">
        <v>92</v>
      </c>
      <c r="B26" s="57"/>
      <c r="C26" s="57"/>
      <c r="D26" s="57"/>
      <c r="E26" s="57"/>
      <c r="F26" s="57"/>
      <c r="G26" s="57"/>
      <c r="H26" s="57"/>
      <c r="I26" s="57"/>
      <c r="J26" s="57"/>
      <c r="K26" s="57"/>
      <c r="L26" s="57"/>
      <c r="M26" s="57"/>
      <c r="N26" s="57"/>
      <c r="O26" s="57"/>
      <c r="P26" s="57"/>
      <c r="Q26" s="57"/>
      <c r="R26" s="57"/>
      <c r="S26" s="57"/>
      <c r="T26" s="57"/>
      <c r="U26" s="57" t="s">
        <v>141</v>
      </c>
      <c r="V26" s="57"/>
      <c r="W26" s="57" t="s">
        <v>141</v>
      </c>
      <c r="X26" s="57"/>
      <c r="Y26" s="57"/>
      <c r="Z26" s="57"/>
      <c r="AA26" s="57"/>
      <c r="AB26" s="57"/>
      <c r="AC26" s="57"/>
      <c r="AD26" s="57"/>
      <c r="AE26" s="57"/>
      <c r="AF26" s="57"/>
      <c r="AG26" s="57"/>
    </row>
    <row r="27" spans="1:33">
      <c r="A27" s="66" t="s">
        <v>94</v>
      </c>
      <c r="B27" s="57"/>
      <c r="C27" s="57"/>
      <c r="D27" s="57"/>
      <c r="E27" s="57"/>
      <c r="F27" s="57"/>
      <c r="G27" s="57"/>
      <c r="H27" s="57"/>
      <c r="I27" s="57"/>
      <c r="J27" s="57"/>
      <c r="K27" s="57"/>
      <c r="L27" s="57"/>
      <c r="M27" s="57"/>
      <c r="N27" s="57"/>
      <c r="O27" s="57"/>
      <c r="P27" s="57"/>
      <c r="Q27" s="57"/>
      <c r="R27" s="57"/>
      <c r="S27" s="57"/>
      <c r="T27" s="57"/>
      <c r="U27" s="57"/>
      <c r="V27" s="57"/>
      <c r="W27" s="57"/>
      <c r="X27" s="57"/>
      <c r="Y27" s="57"/>
      <c r="Z27" s="57"/>
      <c r="AA27" s="57"/>
      <c r="AB27" s="57"/>
      <c r="AC27" s="57"/>
      <c r="AD27" s="57"/>
      <c r="AE27" s="57"/>
      <c r="AF27" s="57"/>
      <c r="AG27" s="57"/>
    </row>
    <row r="28" spans="1:33" ht="13.2">
      <c r="A28" s="67" t="s">
        <v>95</v>
      </c>
      <c r="B28" s="57"/>
      <c r="C28" s="57"/>
      <c r="D28" s="57"/>
      <c r="E28" s="57"/>
      <c r="F28" s="57"/>
      <c r="G28" s="57"/>
      <c r="H28" s="57"/>
      <c r="I28" s="57"/>
      <c r="J28" s="57"/>
      <c r="K28" s="57"/>
      <c r="L28" s="57"/>
      <c r="M28" s="57"/>
      <c r="N28" s="57"/>
      <c r="O28" s="57"/>
      <c r="P28" s="57"/>
      <c r="Q28" s="57"/>
      <c r="R28" s="57"/>
      <c r="S28" s="57"/>
      <c r="T28" s="57"/>
      <c r="U28" s="57"/>
      <c r="V28" s="57"/>
      <c r="W28" s="57"/>
      <c r="X28" s="57"/>
      <c r="Y28" s="57"/>
      <c r="Z28" s="57"/>
      <c r="AA28" s="57"/>
      <c r="AB28" s="57"/>
      <c r="AC28" s="57"/>
      <c r="AD28" s="57"/>
      <c r="AE28" s="57"/>
      <c r="AF28" s="57"/>
      <c r="AG28" s="57"/>
    </row>
    <row r="29" spans="1:33" ht="13.2">
      <c r="A29" s="67" t="s">
        <v>96</v>
      </c>
      <c r="B29" s="57"/>
      <c r="C29" s="57"/>
      <c r="D29" s="57"/>
      <c r="E29" s="57"/>
      <c r="F29" s="57"/>
      <c r="G29" s="57"/>
      <c r="H29" s="57"/>
      <c r="I29" s="57"/>
      <c r="J29" s="57"/>
      <c r="K29" s="57"/>
      <c r="L29" s="57"/>
      <c r="M29" s="57"/>
      <c r="N29" s="57"/>
      <c r="O29" s="57"/>
      <c r="P29" s="57"/>
      <c r="Q29" s="57"/>
      <c r="R29" s="57"/>
      <c r="S29" s="57"/>
      <c r="T29" s="57"/>
      <c r="U29" s="57"/>
      <c r="V29" s="57"/>
      <c r="W29" s="57"/>
      <c r="X29" s="57"/>
      <c r="Y29" s="57"/>
      <c r="Z29" s="57"/>
      <c r="AA29" s="57"/>
      <c r="AB29" s="57"/>
      <c r="AC29" s="57"/>
      <c r="AD29" s="57"/>
      <c r="AE29" s="57"/>
      <c r="AF29" s="57"/>
      <c r="AG29" s="57"/>
    </row>
    <row r="30" spans="1:33" ht="13.2">
      <c r="A30" s="67" t="s">
        <v>9</v>
      </c>
      <c r="B30" s="57"/>
      <c r="C30" s="57"/>
      <c r="D30" s="57"/>
      <c r="E30" s="57"/>
      <c r="F30" s="57"/>
      <c r="G30" s="57"/>
      <c r="H30" s="57"/>
      <c r="I30" s="57"/>
      <c r="J30" s="57"/>
      <c r="K30" s="57"/>
      <c r="L30" s="57"/>
      <c r="M30" s="57"/>
      <c r="N30" s="57"/>
      <c r="O30" s="57"/>
      <c r="P30" s="57"/>
      <c r="Q30" s="57"/>
      <c r="R30" s="57"/>
      <c r="S30" s="57"/>
      <c r="T30" s="57"/>
      <c r="U30" s="57"/>
      <c r="V30" s="57"/>
      <c r="W30" s="57"/>
      <c r="X30" s="57"/>
      <c r="Y30" s="57"/>
      <c r="Z30" s="57"/>
      <c r="AA30" s="57"/>
      <c r="AB30" s="57"/>
      <c r="AC30" s="57"/>
      <c r="AD30" s="57"/>
      <c r="AE30" s="57"/>
      <c r="AF30" s="57"/>
      <c r="AG30" s="57"/>
    </row>
    <row r="31" spans="1:33" ht="13.2">
      <c r="A31" s="67" t="s">
        <v>19</v>
      </c>
      <c r="B31" s="57"/>
      <c r="C31" s="57"/>
      <c r="D31" s="57"/>
      <c r="E31" s="57"/>
      <c r="F31" s="57"/>
      <c r="G31" s="57"/>
      <c r="H31" s="57"/>
      <c r="I31" s="57"/>
      <c r="J31" s="57"/>
      <c r="K31" s="57"/>
      <c r="L31" s="57"/>
      <c r="M31" s="57"/>
      <c r="N31" s="57"/>
      <c r="O31" s="57"/>
      <c r="P31" s="57"/>
      <c r="Q31" s="57"/>
      <c r="R31" s="57"/>
      <c r="S31" s="57"/>
      <c r="T31" s="57"/>
      <c r="U31" s="57"/>
      <c r="V31" s="57"/>
      <c r="W31" s="57"/>
      <c r="X31" s="57"/>
      <c r="Y31" s="57"/>
      <c r="Z31" s="57"/>
      <c r="AA31" s="57"/>
      <c r="AB31" s="57"/>
      <c r="AC31" s="57"/>
      <c r="AD31" s="57"/>
      <c r="AE31" s="57"/>
      <c r="AF31" s="57"/>
      <c r="AG31" s="57"/>
    </row>
    <row r="32" spans="1:33" ht="13.2">
      <c r="A32" s="68" t="s">
        <v>97</v>
      </c>
      <c r="B32" s="57"/>
      <c r="C32" s="57"/>
      <c r="D32" s="57"/>
      <c r="E32" s="57"/>
      <c r="F32" s="57"/>
      <c r="G32" s="57"/>
      <c r="H32" s="57"/>
      <c r="I32" s="57"/>
      <c r="J32" s="57"/>
      <c r="K32" s="57"/>
      <c r="L32" s="57"/>
      <c r="M32" s="57"/>
      <c r="N32" s="57"/>
      <c r="O32" s="57"/>
      <c r="P32" s="57"/>
      <c r="Q32" s="57"/>
      <c r="R32" s="57"/>
      <c r="S32" s="57"/>
      <c r="T32" s="57"/>
      <c r="U32" s="57"/>
      <c r="V32" s="57"/>
      <c r="W32" s="57"/>
      <c r="X32" s="57"/>
      <c r="Y32" s="57"/>
      <c r="Z32" s="57"/>
      <c r="AA32" s="57"/>
      <c r="AB32" s="57"/>
      <c r="AC32" s="57"/>
      <c r="AD32" s="57"/>
      <c r="AE32" s="57"/>
      <c r="AF32" s="57"/>
      <c r="AG32" s="57"/>
    </row>
    <row r="33" spans="1:33" ht="13.2">
      <c r="A33" s="69" t="s">
        <v>98</v>
      </c>
      <c r="B33" s="57"/>
      <c r="C33" s="57"/>
      <c r="D33" s="57"/>
      <c r="E33" s="57"/>
      <c r="F33" s="57"/>
      <c r="G33" s="57"/>
      <c r="H33" s="57"/>
      <c r="I33" s="57"/>
      <c r="J33" s="57"/>
      <c r="K33" s="57"/>
      <c r="L33" s="57"/>
      <c r="M33" s="57"/>
      <c r="N33" s="57"/>
      <c r="O33" s="57"/>
      <c r="P33" s="57"/>
      <c r="Q33" s="57"/>
      <c r="R33" s="57"/>
      <c r="S33" s="57"/>
      <c r="T33" s="57"/>
      <c r="U33" s="57"/>
      <c r="V33" s="57"/>
      <c r="W33" s="57"/>
      <c r="X33" s="57"/>
      <c r="Y33" s="57"/>
      <c r="Z33" s="57"/>
      <c r="AA33" s="57"/>
      <c r="AB33" s="57"/>
      <c r="AC33" s="57"/>
      <c r="AD33" s="57"/>
      <c r="AE33" s="57"/>
      <c r="AF33" s="57"/>
      <c r="AG33" s="57"/>
    </row>
    <row r="34" spans="1:33" ht="13.2">
      <c r="A34" s="70" t="s">
        <v>99</v>
      </c>
      <c r="B34" s="57"/>
      <c r="C34" s="57"/>
      <c r="D34" s="57"/>
      <c r="E34" s="57"/>
      <c r="F34" s="57"/>
      <c r="G34" s="57"/>
      <c r="H34" s="57"/>
      <c r="I34" s="57"/>
      <c r="J34" s="57"/>
      <c r="K34" s="57"/>
      <c r="L34" s="57"/>
      <c r="M34" s="57"/>
      <c r="N34" s="57"/>
      <c r="O34" s="57"/>
      <c r="P34" s="57"/>
      <c r="Q34" s="57"/>
      <c r="R34" s="57"/>
      <c r="S34" s="57"/>
      <c r="T34" s="57"/>
      <c r="U34" s="57"/>
      <c r="V34" s="57"/>
      <c r="W34" s="57"/>
      <c r="X34" s="57"/>
      <c r="Y34" s="57"/>
      <c r="Z34" s="57"/>
      <c r="AA34" s="57"/>
      <c r="AB34" s="57"/>
      <c r="AC34" s="57"/>
      <c r="AD34" s="57"/>
      <c r="AE34" s="57"/>
      <c r="AF34" s="57"/>
      <c r="AG34" s="57"/>
    </row>
    <row r="35" spans="1:33" ht="13.2">
      <c r="A35" s="71" t="s">
        <v>100</v>
      </c>
      <c r="B35" s="57"/>
      <c r="C35" s="57"/>
      <c r="D35" s="57"/>
      <c r="E35" s="57"/>
      <c r="F35" s="57"/>
      <c r="G35" s="57"/>
      <c r="H35" s="57"/>
      <c r="I35" s="57"/>
      <c r="J35" s="57"/>
      <c r="K35" s="57"/>
      <c r="L35" s="57"/>
      <c r="M35" s="57"/>
      <c r="N35" s="57"/>
      <c r="O35" s="57"/>
      <c r="P35" s="57"/>
      <c r="Q35" s="57"/>
      <c r="R35" s="57"/>
      <c r="S35" s="57"/>
      <c r="T35" s="57"/>
      <c r="U35" s="57"/>
      <c r="V35" s="57"/>
      <c r="W35" s="57"/>
      <c r="X35" s="57"/>
      <c r="Y35" s="57"/>
      <c r="Z35" s="57"/>
      <c r="AA35" s="57"/>
      <c r="AB35" s="57"/>
      <c r="AC35" s="57"/>
      <c r="AD35" s="57"/>
      <c r="AE35" s="57"/>
      <c r="AF35" s="57"/>
      <c r="AG35" s="57"/>
    </row>
    <row r="36" spans="1:33" ht="13.2">
      <c r="A36" s="71" t="s">
        <v>101</v>
      </c>
      <c r="B36" s="57"/>
      <c r="C36" s="57"/>
      <c r="D36" s="57"/>
      <c r="E36" s="57"/>
      <c r="F36" s="57"/>
      <c r="G36" s="57"/>
      <c r="H36" s="57"/>
      <c r="I36" s="57"/>
      <c r="J36" s="57"/>
      <c r="K36" s="57"/>
      <c r="L36" s="57"/>
      <c r="M36" s="57"/>
      <c r="N36" s="57"/>
      <c r="O36" s="57"/>
      <c r="P36" s="57"/>
      <c r="Q36" s="57"/>
      <c r="R36" s="57"/>
      <c r="S36" s="57"/>
      <c r="T36" s="57"/>
      <c r="U36" s="57"/>
      <c r="V36" s="57"/>
      <c r="W36" s="57"/>
      <c r="X36" s="57"/>
      <c r="Y36" s="57"/>
      <c r="Z36" s="57"/>
      <c r="AA36" s="57"/>
      <c r="AB36" s="57"/>
      <c r="AC36" s="57"/>
      <c r="AD36" s="57"/>
      <c r="AE36" s="57"/>
      <c r="AF36" s="57"/>
      <c r="AG36" s="57"/>
    </row>
    <row r="37" spans="1:33" ht="13.2">
      <c r="A37" s="71" t="s">
        <v>102</v>
      </c>
      <c r="B37" s="57"/>
      <c r="C37" s="57"/>
      <c r="D37" s="57"/>
      <c r="E37" s="57"/>
      <c r="F37" s="57"/>
      <c r="G37" s="57"/>
      <c r="H37" s="57"/>
      <c r="I37" s="57"/>
      <c r="J37" s="57"/>
      <c r="K37" s="57"/>
      <c r="L37" s="57"/>
      <c r="M37" s="57"/>
      <c r="N37" s="57"/>
      <c r="O37" s="57"/>
      <c r="P37" s="57"/>
      <c r="Q37" s="57"/>
      <c r="R37" s="57"/>
      <c r="S37" s="57"/>
      <c r="T37" s="57"/>
      <c r="U37" s="57"/>
      <c r="V37" s="57"/>
      <c r="W37" s="57"/>
      <c r="X37" s="57"/>
      <c r="Y37" s="57"/>
      <c r="Z37" s="57"/>
      <c r="AA37" s="57"/>
      <c r="AB37" s="57"/>
      <c r="AC37" s="57"/>
      <c r="AD37" s="57"/>
      <c r="AE37" s="57"/>
      <c r="AF37" s="57"/>
      <c r="AG37" s="57"/>
    </row>
    <row r="38" spans="1:33" ht="13.2">
      <c r="A38" s="72" t="s">
        <v>16</v>
      </c>
      <c r="B38" s="57"/>
      <c r="C38" s="57"/>
      <c r="D38" s="57"/>
      <c r="E38" s="57"/>
      <c r="F38" s="57"/>
      <c r="G38" s="57"/>
      <c r="H38" s="57"/>
      <c r="I38" s="57"/>
      <c r="J38" s="57"/>
      <c r="K38" s="57"/>
      <c r="L38" s="57"/>
      <c r="M38" s="57"/>
      <c r="N38" s="57"/>
      <c r="O38" s="57"/>
      <c r="P38" s="57"/>
      <c r="Q38" s="57"/>
      <c r="R38" s="57"/>
      <c r="S38" s="57"/>
      <c r="T38" s="57"/>
      <c r="U38" s="57"/>
      <c r="V38" s="57"/>
      <c r="W38" s="57"/>
      <c r="X38" s="57"/>
      <c r="Y38" s="57"/>
      <c r="Z38" s="57"/>
      <c r="AA38" s="57"/>
      <c r="AB38" s="57"/>
      <c r="AC38" s="57"/>
      <c r="AD38" s="57"/>
      <c r="AE38" s="57"/>
      <c r="AF38" s="57"/>
      <c r="AG38" s="57"/>
    </row>
    <row r="39" spans="1:33" ht="13.2">
      <c r="A39" s="71" t="s">
        <v>103</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row>
    <row r="40" spans="1:33" ht="13.2">
      <c r="A40" s="71" t="s">
        <v>17</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row>
    <row r="41" spans="1:33" ht="13.2">
      <c r="A41" s="71" t="s">
        <v>104</v>
      </c>
      <c r="B41" s="57"/>
      <c r="C41" s="57"/>
      <c r="D41" s="57"/>
      <c r="E41" s="57"/>
      <c r="F41" s="57"/>
      <c r="G41" s="57"/>
      <c r="H41" s="57"/>
      <c r="I41" s="57"/>
      <c r="J41" s="57"/>
      <c r="K41" s="57"/>
      <c r="L41" s="57"/>
      <c r="M41" s="57"/>
      <c r="N41" s="57"/>
      <c r="O41" s="57"/>
      <c r="P41" s="57"/>
      <c r="Q41" s="57"/>
      <c r="R41" s="57"/>
      <c r="S41" s="57"/>
      <c r="T41" s="57"/>
      <c r="U41" s="57"/>
      <c r="V41" s="57"/>
      <c r="W41" s="57"/>
      <c r="X41" s="57"/>
      <c r="Y41" s="57"/>
      <c r="Z41" s="57"/>
      <c r="AA41" s="57"/>
      <c r="AB41" s="57"/>
      <c r="AC41" s="57"/>
      <c r="AD41" s="57"/>
      <c r="AE41" s="57"/>
      <c r="AF41" s="57"/>
      <c r="AG41" s="57"/>
    </row>
    <row r="42" spans="1:33" ht="13.2">
      <c r="A42" s="71" t="s">
        <v>20</v>
      </c>
      <c r="B42" s="57"/>
      <c r="C42" s="57"/>
      <c r="D42" s="57"/>
      <c r="E42" s="57"/>
      <c r="F42" s="57"/>
      <c r="G42" s="57"/>
      <c r="H42" s="57"/>
      <c r="I42" s="57"/>
      <c r="J42" s="57"/>
      <c r="K42" s="57"/>
      <c r="L42" s="57"/>
      <c r="M42" s="57"/>
      <c r="N42" s="57"/>
      <c r="O42" s="57"/>
      <c r="P42" s="57"/>
      <c r="Q42" s="57"/>
      <c r="R42" s="57"/>
      <c r="S42" s="57"/>
      <c r="T42" s="57"/>
      <c r="U42" s="57"/>
      <c r="V42" s="57"/>
      <c r="W42" s="57"/>
      <c r="X42" s="57"/>
      <c r="Y42" s="57"/>
      <c r="Z42" s="57"/>
      <c r="AA42" s="57"/>
      <c r="AB42" s="57"/>
      <c r="AC42" s="57"/>
      <c r="AD42" s="57"/>
      <c r="AE42" s="57"/>
      <c r="AF42" s="57"/>
      <c r="AG42" s="57"/>
    </row>
    <row r="43" spans="1:33" ht="13.2">
      <c r="A43" s="71" t="s">
        <v>105</v>
      </c>
      <c r="B43" s="57"/>
      <c r="C43" s="57"/>
      <c r="D43" s="57"/>
      <c r="E43" s="57"/>
      <c r="F43" s="57"/>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c r="AG43" s="57"/>
    </row>
    <row r="44" spans="1:33" ht="13.2">
      <c r="A44" s="73" t="s">
        <v>106</v>
      </c>
      <c r="B44" s="57"/>
      <c r="C44" s="57"/>
      <c r="D44" s="57"/>
      <c r="E44" s="57"/>
      <c r="F44" s="57"/>
      <c r="G44" s="57"/>
      <c r="H44" s="57"/>
      <c r="I44" s="57"/>
      <c r="J44" s="57"/>
      <c r="K44" s="57"/>
      <c r="L44" s="57"/>
      <c r="M44" s="57"/>
      <c r="N44" s="57"/>
      <c r="O44" s="57"/>
      <c r="P44" s="57"/>
      <c r="Q44" s="57"/>
      <c r="R44" s="57"/>
      <c r="S44" s="57"/>
      <c r="T44" s="57"/>
      <c r="U44" s="57"/>
      <c r="V44" s="57"/>
      <c r="W44" s="57"/>
      <c r="X44" s="57"/>
      <c r="Y44" s="57"/>
      <c r="Z44" s="57"/>
      <c r="AA44" s="57"/>
      <c r="AB44" s="57"/>
      <c r="AC44" s="57"/>
      <c r="AD44" s="57"/>
      <c r="AE44" s="57"/>
      <c r="AF44" s="57"/>
      <c r="AG44" s="57"/>
    </row>
    <row r="45" spans="1:33" ht="13.2">
      <c r="A45" s="73" t="s">
        <v>107</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row>
    <row r="46" spans="1:33" ht="13.2">
      <c r="A46" s="73" t="s">
        <v>108</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row>
    <row r="47" spans="1:33" ht="13.2">
      <c r="A47" s="73" t="s">
        <v>109</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row>
    <row r="48" spans="1:33" ht="13.2">
      <c r="A48" s="73" t="s">
        <v>27</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row>
    <row r="49" spans="1:33" ht="13.2">
      <c r="A49" s="73" t="s">
        <v>110</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row>
    <row r="50" spans="1:33" ht="13.2">
      <c r="A50" s="74" t="s">
        <v>111</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row>
    <row r="51" spans="1:33" ht="13.2">
      <c r="A51" s="26" t="s">
        <v>112</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row>
    <row r="52" spans="1:33" ht="13.2">
      <c r="A52" s="63">
        <v>7700</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row>
    <row r="53" spans="1:33" ht="13.2">
      <c r="A53" s="75">
        <v>7702</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row>
    <row r="54" spans="1:33" ht="13.2">
      <c r="A54" s="75">
        <v>7706</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row>
    <row r="55" spans="1:33" ht="13.2">
      <c r="A55" s="75">
        <v>7707</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row>
    <row r="56" spans="1:33" ht="13.2">
      <c r="A56" s="75">
        <v>7708</v>
      </c>
      <c r="B56" s="57"/>
      <c r="C56" s="57"/>
      <c r="D56" s="57"/>
      <c r="E56" s="57"/>
      <c r="F56" s="57"/>
      <c r="G56" s="57"/>
      <c r="H56" s="57"/>
      <c r="I56" s="57"/>
      <c r="J56" s="57"/>
      <c r="K56" s="57"/>
      <c r="L56" s="57"/>
      <c r="M56" s="57"/>
      <c r="N56" s="57"/>
      <c r="O56" s="57"/>
      <c r="P56" s="57"/>
      <c r="Q56" s="93" t="s">
        <v>127</v>
      </c>
      <c r="R56" s="57"/>
      <c r="S56" s="57"/>
      <c r="T56" s="57"/>
      <c r="U56" s="57"/>
      <c r="V56" s="57"/>
      <c r="W56" s="57"/>
      <c r="X56" s="57"/>
      <c r="Y56" s="57"/>
      <c r="Z56" s="57"/>
      <c r="AA56" s="57"/>
      <c r="AB56" s="57"/>
      <c r="AC56" s="57"/>
      <c r="AD56" s="57"/>
      <c r="AE56" s="57"/>
      <c r="AF56" s="57"/>
      <c r="AG56" s="57"/>
    </row>
    <row r="57" spans="1:33" ht="13.2">
      <c r="A57" s="75">
        <v>7709</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row>
    <row r="58" spans="1:33" ht="13.2">
      <c r="A58" s="76">
        <v>7710</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row>
    <row r="59" spans="1:33" ht="13.2">
      <c r="A59" s="76">
        <v>7711</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row>
    <row r="60" spans="1:33" ht="13.2">
      <c r="A60" s="75">
        <v>7712</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row>
    <row r="61" spans="1:33" ht="13.2">
      <c r="A61" s="75">
        <v>7713</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row>
    <row r="62" spans="1:33" ht="13.2">
      <c r="A62" s="76">
        <v>7715</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row>
    <row r="63" spans="1:33" ht="13.2">
      <c r="A63" s="76">
        <v>7716</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row>
    <row r="64" spans="1:33" ht="13.2">
      <c r="A64" s="76">
        <v>7717</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row>
    <row r="65" spans="1:33" ht="13.2">
      <c r="A65" s="76">
        <v>7718</v>
      </c>
      <c r="B65" s="57"/>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row>
    <row r="66" spans="1:33" ht="13.2">
      <c r="A66" s="60">
        <v>7719</v>
      </c>
      <c r="B66" s="57"/>
      <c r="C66" s="57"/>
      <c r="D66" s="57"/>
      <c r="E66" s="57"/>
      <c r="F66" s="57"/>
      <c r="G66" s="57"/>
      <c r="H66" s="57"/>
      <c r="I66" s="57"/>
      <c r="J66" s="57"/>
      <c r="K66" s="57"/>
      <c r="L66" s="57"/>
      <c r="M66" s="57"/>
      <c r="N66" s="57"/>
      <c r="O66" s="57"/>
      <c r="P66" s="57"/>
      <c r="Q66" s="57"/>
      <c r="R66" s="57"/>
      <c r="S66" s="57"/>
      <c r="T66" s="57"/>
      <c r="U66" s="57"/>
      <c r="V66" s="57"/>
      <c r="W66" s="57"/>
      <c r="X66" s="57"/>
      <c r="Y66" s="57"/>
      <c r="Z66" s="57"/>
      <c r="AA66" s="57"/>
      <c r="AB66" s="57"/>
      <c r="AC66" s="57"/>
      <c r="AD66" s="57"/>
      <c r="AE66" s="57"/>
      <c r="AF66" s="57"/>
      <c r="AG66" s="57"/>
    </row>
    <row r="67" spans="1:33" ht="13.2">
      <c r="A67" s="60">
        <v>7777</v>
      </c>
      <c r="B67" s="57"/>
      <c r="C67" s="57"/>
      <c r="D67" s="57"/>
      <c r="E67" s="57"/>
      <c r="F67" s="57"/>
      <c r="G67" s="57"/>
      <c r="H67" s="57"/>
      <c r="I67" s="57"/>
      <c r="J67" s="57"/>
      <c r="K67" s="57"/>
      <c r="L67" s="57"/>
      <c r="M67" s="57"/>
      <c r="N67" s="57"/>
      <c r="O67" s="57"/>
      <c r="P67" s="57"/>
      <c r="Q67" s="57"/>
      <c r="R67" s="57"/>
      <c r="S67" s="57"/>
      <c r="T67" s="57"/>
      <c r="U67" s="57"/>
      <c r="V67" s="57"/>
      <c r="W67" s="57"/>
      <c r="X67" s="57"/>
      <c r="Y67" s="57"/>
      <c r="Z67" s="57"/>
      <c r="AA67" s="57"/>
      <c r="AB67" s="57"/>
      <c r="AC67" s="57"/>
      <c r="AD67" s="57"/>
      <c r="AE67" s="57"/>
      <c r="AF67" s="57"/>
      <c r="AG67" s="57"/>
    </row>
    <row r="68" spans="1:33" ht="13.2">
      <c r="A68" s="60">
        <v>7721</v>
      </c>
      <c r="B68" s="57"/>
      <c r="C68" s="57"/>
      <c r="D68" s="57"/>
      <c r="E68" s="57"/>
      <c r="F68" s="57"/>
      <c r="G68" s="57"/>
      <c r="H68" s="57"/>
      <c r="I68" s="57"/>
      <c r="J68" s="57"/>
      <c r="K68" s="57"/>
      <c r="L68" s="57"/>
      <c r="M68" s="57"/>
      <c r="N68" s="57"/>
      <c r="O68" s="57"/>
      <c r="P68" s="57"/>
      <c r="Q68" s="57"/>
      <c r="R68" s="57"/>
      <c r="S68" s="57"/>
      <c r="T68" s="57"/>
      <c r="U68" s="57"/>
      <c r="V68" s="57"/>
      <c r="W68" s="57"/>
      <c r="X68" s="57"/>
      <c r="Y68" s="57"/>
      <c r="Z68" s="57"/>
      <c r="AA68" s="57"/>
      <c r="AB68" s="57"/>
      <c r="AC68" s="57"/>
      <c r="AD68" s="57"/>
      <c r="AE68" s="57"/>
      <c r="AF68" s="57"/>
      <c r="AG68" s="57"/>
    </row>
    <row r="69" spans="1:33" ht="13.2">
      <c r="A69" s="60">
        <v>7722</v>
      </c>
      <c r="B69" s="57"/>
      <c r="C69" s="57"/>
      <c r="D69" s="57"/>
      <c r="E69" s="57"/>
      <c r="F69" s="57"/>
      <c r="G69" s="57"/>
      <c r="H69" s="57"/>
      <c r="I69" s="57"/>
      <c r="J69" s="57"/>
      <c r="K69" s="57"/>
      <c r="L69" s="57"/>
      <c r="M69" s="57"/>
      <c r="N69" s="57"/>
      <c r="O69" s="57"/>
      <c r="P69" s="93" t="s">
        <v>138</v>
      </c>
      <c r="Q69" s="93" t="s">
        <v>138</v>
      </c>
      <c r="R69" s="93" t="s">
        <v>138</v>
      </c>
      <c r="S69" s="93" t="s">
        <v>138</v>
      </c>
      <c r="T69" s="57"/>
      <c r="U69" s="57"/>
      <c r="V69" s="57"/>
      <c r="W69" s="57"/>
      <c r="X69" s="57"/>
      <c r="Y69" s="57"/>
      <c r="Z69" s="57"/>
      <c r="AA69" s="57"/>
      <c r="AB69" s="57"/>
      <c r="AC69" s="57"/>
      <c r="AD69" s="57"/>
      <c r="AE69" s="57"/>
      <c r="AF69" s="57"/>
      <c r="AG69" s="57"/>
    </row>
    <row r="70" spans="1:33" ht="13.2">
      <c r="A70" s="77">
        <v>7723</v>
      </c>
      <c r="B70" s="94" t="s">
        <v>140</v>
      </c>
      <c r="C70" s="94" t="s">
        <v>140</v>
      </c>
      <c r="D70" s="94" t="s">
        <v>140</v>
      </c>
      <c r="E70" s="57"/>
      <c r="F70" s="57"/>
      <c r="G70" s="57"/>
      <c r="H70" s="57"/>
      <c r="I70" s="57"/>
      <c r="J70" s="57"/>
      <c r="K70" s="57"/>
      <c r="L70" s="57"/>
      <c r="M70" s="57"/>
      <c r="N70" s="57"/>
      <c r="O70" s="57"/>
      <c r="P70" s="57"/>
      <c r="Q70" s="57"/>
      <c r="R70" s="57"/>
      <c r="S70" s="57"/>
      <c r="T70" s="57"/>
      <c r="U70" s="57"/>
      <c r="V70" s="57"/>
      <c r="W70" s="57"/>
      <c r="X70" s="57"/>
      <c r="Y70" s="57"/>
      <c r="Z70" s="57"/>
      <c r="AA70" s="57"/>
      <c r="AB70" s="93" t="s">
        <v>139</v>
      </c>
      <c r="AC70" s="93" t="s">
        <v>139</v>
      </c>
      <c r="AD70" s="93" t="s">
        <v>139</v>
      </c>
      <c r="AE70" s="57"/>
      <c r="AF70" s="57"/>
      <c r="AG70" s="57"/>
    </row>
    <row r="71" spans="1:33" ht="13.2">
      <c r="A71" s="60">
        <v>7725</v>
      </c>
      <c r="B71" s="57"/>
      <c r="C71" s="57"/>
      <c r="D71" s="57"/>
      <c r="E71" s="57"/>
      <c r="F71" s="57"/>
      <c r="G71" s="57"/>
      <c r="H71" s="57"/>
      <c r="I71" s="57"/>
      <c r="J71" s="57"/>
      <c r="K71" s="57"/>
      <c r="L71" s="57"/>
      <c r="M71" s="57"/>
      <c r="N71" s="57"/>
      <c r="O71" s="57"/>
      <c r="P71" s="57"/>
      <c r="Q71" s="57"/>
      <c r="R71" s="57"/>
      <c r="S71" s="57"/>
      <c r="T71" s="57"/>
      <c r="U71" s="57"/>
      <c r="V71" s="57"/>
      <c r="W71" s="57"/>
      <c r="X71" s="57"/>
      <c r="Y71" s="57"/>
      <c r="Z71" s="57"/>
      <c r="AA71" s="57"/>
      <c r="AB71" s="93" t="s">
        <v>137</v>
      </c>
      <c r="AC71" s="57"/>
      <c r="AD71" s="57"/>
      <c r="AE71" s="57"/>
      <c r="AF71" s="57"/>
      <c r="AG71" s="57"/>
    </row>
    <row r="72" spans="1:33" ht="13.2">
      <c r="A72" s="75">
        <v>7726</v>
      </c>
      <c r="B72" s="57"/>
      <c r="C72" s="57"/>
      <c r="D72" s="57"/>
      <c r="E72" s="57"/>
      <c r="F72" s="57"/>
      <c r="G72" s="57"/>
      <c r="H72" s="57"/>
      <c r="I72" s="57"/>
      <c r="J72" s="57"/>
      <c r="K72" s="57"/>
      <c r="L72" s="57"/>
      <c r="M72" s="57"/>
      <c r="N72" s="57"/>
      <c r="O72" s="57"/>
      <c r="P72" s="57"/>
      <c r="Q72" s="57"/>
      <c r="R72" s="57"/>
      <c r="S72" s="57"/>
      <c r="T72" s="57"/>
      <c r="U72" s="94" t="s">
        <v>141</v>
      </c>
      <c r="V72" s="57"/>
      <c r="W72" s="94" t="s">
        <v>141</v>
      </c>
      <c r="X72" s="57"/>
      <c r="Y72" s="57"/>
      <c r="Z72" s="57"/>
      <c r="AA72" s="57"/>
      <c r="AB72" s="57"/>
      <c r="AC72" s="57"/>
      <c r="AD72" s="57"/>
      <c r="AE72" s="57"/>
      <c r="AF72" s="57"/>
      <c r="AG72" s="57"/>
    </row>
    <row r="73" spans="1:33" ht="13.2">
      <c r="A73" s="75">
        <v>7727</v>
      </c>
      <c r="B73" s="57"/>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row>
    <row r="74" spans="1:33" ht="13.2">
      <c r="A74" s="77">
        <v>7728</v>
      </c>
      <c r="B74" s="57"/>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row>
    <row r="75" spans="1:33" ht="13.2">
      <c r="A75" s="77">
        <v>7729</v>
      </c>
      <c r="B75" s="57"/>
      <c r="C75" s="57"/>
      <c r="D75" s="57"/>
      <c r="E75" s="57"/>
      <c r="F75" s="57"/>
      <c r="G75" s="57"/>
      <c r="H75" s="57"/>
      <c r="I75" s="57"/>
      <c r="J75" s="57"/>
      <c r="K75" s="57"/>
      <c r="L75" s="57"/>
      <c r="M75" s="57"/>
      <c r="N75" s="57"/>
      <c r="O75" s="57"/>
      <c r="P75" s="57"/>
      <c r="Q75" s="57"/>
      <c r="R75" s="57"/>
      <c r="S75" s="57"/>
      <c r="T75" s="57"/>
      <c r="U75" s="57"/>
      <c r="V75" s="57"/>
      <c r="W75" s="57"/>
      <c r="X75" s="57"/>
      <c r="Y75" s="57"/>
      <c r="Z75" s="57"/>
      <c r="AA75" s="57"/>
      <c r="AB75" s="57"/>
      <c r="AC75" s="57"/>
      <c r="AD75" s="57"/>
      <c r="AE75" s="57"/>
      <c r="AF75" s="57"/>
      <c r="AG75" s="57"/>
    </row>
    <row r="76" spans="1:33" ht="13.2">
      <c r="A76" s="77">
        <v>7730</v>
      </c>
      <c r="B76" s="57"/>
      <c r="C76" s="57"/>
      <c r="D76" s="57"/>
      <c r="E76" s="57"/>
      <c r="F76" s="57"/>
      <c r="G76" s="57"/>
      <c r="H76" s="57"/>
      <c r="I76" s="57"/>
      <c r="J76" s="57"/>
      <c r="K76" s="57"/>
      <c r="L76" s="57"/>
      <c r="M76" s="57"/>
      <c r="N76" s="57"/>
      <c r="O76" s="57"/>
      <c r="P76" s="57"/>
      <c r="Q76" s="57"/>
      <c r="R76" s="57"/>
      <c r="S76" s="57"/>
      <c r="T76" s="57"/>
      <c r="U76" s="57"/>
      <c r="V76" s="57"/>
      <c r="W76" s="57"/>
      <c r="X76" s="57"/>
      <c r="Y76" s="57"/>
      <c r="Z76" s="57"/>
      <c r="AA76" s="57"/>
      <c r="AB76" s="57"/>
      <c r="AC76" s="57"/>
      <c r="AD76" s="57"/>
      <c r="AE76" s="57"/>
      <c r="AF76" s="57"/>
      <c r="AG76" s="57"/>
    </row>
    <row r="77" spans="1:33" ht="13.2">
      <c r="A77" s="78">
        <v>7732</v>
      </c>
      <c r="B77" s="57"/>
      <c r="C77" s="57"/>
      <c r="D77" s="57"/>
      <c r="E77" s="57"/>
      <c r="F77" s="57"/>
      <c r="G77" s="57"/>
      <c r="H77" s="57"/>
      <c r="I77" s="57"/>
      <c r="J77" s="57"/>
      <c r="K77" s="57"/>
      <c r="L77" s="57"/>
      <c r="M77" s="57"/>
      <c r="N77" s="57"/>
      <c r="O77" s="57"/>
      <c r="P77" s="57"/>
      <c r="Q77" s="57"/>
      <c r="R77" s="57"/>
      <c r="S77" s="57"/>
      <c r="T77" s="57"/>
      <c r="U77" s="57"/>
      <c r="V77" s="57"/>
      <c r="W77" s="57"/>
      <c r="X77" s="57"/>
      <c r="Y77" s="57"/>
      <c r="Z77" s="57"/>
      <c r="AA77" s="57"/>
      <c r="AB77" s="57"/>
      <c r="AC77" s="57"/>
      <c r="AD77" s="57"/>
      <c r="AE77" s="57"/>
      <c r="AF77" s="57"/>
      <c r="AG77" s="57"/>
    </row>
    <row r="78" spans="1:33" ht="13.2">
      <c r="A78" s="79">
        <v>7752</v>
      </c>
      <c r="B78" s="57"/>
      <c r="C78" s="57"/>
      <c r="D78" s="57"/>
      <c r="E78" s="57"/>
      <c r="F78" s="57"/>
      <c r="G78" s="57"/>
      <c r="H78" s="57"/>
      <c r="I78" s="57"/>
      <c r="J78" s="57"/>
      <c r="K78" s="57"/>
      <c r="L78" s="57"/>
      <c r="M78" s="57"/>
      <c r="N78" s="57"/>
      <c r="O78" s="57"/>
      <c r="P78" s="57"/>
      <c r="Q78" s="57"/>
      <c r="R78" s="57"/>
      <c r="S78" s="57"/>
      <c r="T78" s="57"/>
      <c r="U78" s="57"/>
      <c r="V78" s="57"/>
      <c r="W78" s="57"/>
      <c r="X78" s="57"/>
      <c r="Y78" s="57"/>
      <c r="Z78" s="57"/>
      <c r="AA78" s="57"/>
      <c r="AB78" s="57"/>
      <c r="AC78" s="57"/>
      <c r="AD78" s="57"/>
      <c r="AE78" s="57"/>
      <c r="AF78" s="57"/>
      <c r="AG78" s="57"/>
    </row>
    <row r="79" spans="1:33" ht="13.2">
      <c r="A79" s="80">
        <v>7751</v>
      </c>
      <c r="B79" s="57"/>
      <c r="C79" s="57"/>
      <c r="D79" s="57"/>
      <c r="E79" s="57"/>
      <c r="F79" s="57"/>
      <c r="G79" s="57"/>
      <c r="H79" s="57"/>
      <c r="I79" s="57"/>
      <c r="J79" s="57"/>
      <c r="K79" s="57"/>
      <c r="L79" s="57"/>
      <c r="M79" s="57"/>
      <c r="N79" s="57"/>
      <c r="O79" s="57"/>
      <c r="P79" s="57"/>
      <c r="Q79" s="57"/>
      <c r="R79" s="57"/>
      <c r="S79" s="57"/>
      <c r="T79" s="57"/>
      <c r="U79" s="57"/>
      <c r="V79" s="57"/>
      <c r="W79" s="57"/>
      <c r="X79" s="57"/>
      <c r="Y79" s="57"/>
      <c r="Z79" s="57"/>
      <c r="AA79" s="57"/>
      <c r="AB79" s="57"/>
      <c r="AC79" s="57"/>
      <c r="AD79" s="57"/>
      <c r="AE79" s="57"/>
      <c r="AF79" s="57"/>
      <c r="AG79" s="57"/>
    </row>
    <row r="80" spans="1:33" ht="13.2">
      <c r="A80" s="80">
        <v>7753</v>
      </c>
      <c r="B80" s="57"/>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row>
    <row r="81" spans="1:33" ht="13.2">
      <c r="A81" s="26" t="s">
        <v>113</v>
      </c>
      <c r="B81" s="81"/>
      <c r="C81" s="81"/>
      <c r="D81" s="81"/>
      <c r="E81" s="81"/>
      <c r="F81" s="81"/>
      <c r="G81" s="81"/>
      <c r="H81" s="81"/>
      <c r="I81" s="81"/>
      <c r="J81" s="81"/>
      <c r="K81" s="81"/>
      <c r="L81" s="81"/>
      <c r="M81" s="81"/>
      <c r="N81" s="81"/>
      <c r="O81" s="81"/>
      <c r="P81" s="81"/>
      <c r="Q81" s="81"/>
      <c r="R81" s="81"/>
      <c r="S81" s="81"/>
      <c r="T81" s="81"/>
      <c r="U81" s="81"/>
      <c r="V81" s="81"/>
      <c r="W81" s="81"/>
      <c r="X81" s="81"/>
      <c r="Y81" s="82"/>
      <c r="Z81" s="82"/>
      <c r="AA81" s="82"/>
      <c r="AB81" s="82"/>
      <c r="AC81" s="82"/>
      <c r="AD81" s="82"/>
      <c r="AE81" s="16"/>
      <c r="AF81" s="16"/>
      <c r="AG81" s="6"/>
    </row>
    <row r="82" spans="1:33" ht="13.2">
      <c r="A82" s="83" t="s">
        <v>114</v>
      </c>
      <c r="B82" s="84"/>
      <c r="C82" s="84"/>
      <c r="D82" s="84"/>
      <c r="E82" s="84"/>
      <c r="F82" s="84"/>
      <c r="G82" s="84"/>
      <c r="H82" s="84"/>
      <c r="I82" s="84"/>
      <c r="J82" s="84"/>
      <c r="K82" s="84"/>
      <c r="L82" s="84"/>
      <c r="M82" s="84"/>
      <c r="N82" s="84"/>
      <c r="O82" s="84"/>
      <c r="P82" s="84"/>
      <c r="Q82" s="84"/>
      <c r="R82" s="84"/>
      <c r="S82" s="84"/>
      <c r="T82" s="84"/>
      <c r="U82" s="84"/>
      <c r="V82" s="84"/>
      <c r="W82" s="84"/>
      <c r="X82" s="84"/>
      <c r="Y82" s="85"/>
      <c r="Z82" s="85"/>
      <c r="AA82" s="85"/>
      <c r="AB82" s="85"/>
      <c r="AC82" s="85"/>
      <c r="AD82" s="85"/>
      <c r="AE82" s="85"/>
      <c r="AF82" s="85"/>
      <c r="AG82" s="86"/>
    </row>
    <row r="83" spans="1:33" ht="13.2">
      <c r="A83" s="87" t="s">
        <v>115</v>
      </c>
      <c r="B83" s="88"/>
      <c r="C83" s="88"/>
      <c r="D83" s="88"/>
      <c r="E83" s="88"/>
      <c r="F83" s="88"/>
      <c r="G83" s="88"/>
      <c r="H83" s="88"/>
      <c r="I83" s="88"/>
      <c r="J83" s="88"/>
      <c r="K83" s="88"/>
      <c r="L83" s="88"/>
      <c r="M83" s="88"/>
      <c r="N83" s="88"/>
      <c r="O83" s="88"/>
      <c r="P83" s="88"/>
      <c r="Q83" s="88"/>
      <c r="R83" s="88"/>
      <c r="S83" s="88"/>
      <c r="T83" s="88"/>
      <c r="U83" s="88"/>
      <c r="V83" s="88"/>
      <c r="W83" s="88"/>
      <c r="X83" s="88"/>
      <c r="Y83" s="88"/>
      <c r="Z83" s="88"/>
      <c r="AA83" s="88"/>
      <c r="AB83" s="88"/>
      <c r="AC83" s="88"/>
      <c r="AD83" s="88"/>
      <c r="AE83" s="88"/>
      <c r="AF83" s="88"/>
      <c r="AG83" s="88"/>
    </row>
    <row r="84" spans="1:33" ht="13.2">
      <c r="A84" s="87" t="s">
        <v>116</v>
      </c>
      <c r="B84" s="88"/>
      <c r="C84" s="88"/>
      <c r="D84" s="88"/>
      <c r="E84" s="88"/>
      <c r="F84" s="88"/>
      <c r="G84" s="88"/>
      <c r="H84" s="88"/>
      <c r="I84" s="88"/>
      <c r="J84" s="88"/>
      <c r="K84" s="88"/>
      <c r="L84" s="88"/>
      <c r="M84" s="88"/>
      <c r="N84" s="88"/>
      <c r="O84" s="88"/>
      <c r="P84" s="88"/>
      <c r="Q84" s="88"/>
      <c r="R84" s="88"/>
      <c r="S84" s="88"/>
      <c r="T84" s="88"/>
      <c r="U84" s="88"/>
      <c r="V84" s="88"/>
      <c r="W84" s="88"/>
      <c r="X84" s="88"/>
      <c r="Y84" s="88"/>
      <c r="Z84" s="88"/>
      <c r="AA84" s="88"/>
      <c r="AB84" s="88"/>
      <c r="AC84" s="88"/>
      <c r="AD84" s="88"/>
      <c r="AE84" s="88"/>
      <c r="AF84" s="88"/>
      <c r="AG84" s="88"/>
    </row>
    <row r="85" spans="1:33" ht="13.2">
      <c r="A85" s="2" t="s">
        <v>117</v>
      </c>
      <c r="B85" s="88"/>
      <c r="C85" s="88"/>
      <c r="D85" s="88"/>
      <c r="E85" s="88"/>
      <c r="F85" s="88"/>
      <c r="G85" s="88"/>
      <c r="H85" s="88"/>
      <c r="I85" s="88"/>
      <c r="J85" s="89"/>
      <c r="K85" s="89"/>
      <c r="L85" s="89"/>
      <c r="M85" s="89"/>
      <c r="N85" s="89"/>
      <c r="O85" s="89"/>
      <c r="P85" s="89"/>
      <c r="Q85" s="89"/>
      <c r="R85" s="89"/>
      <c r="S85" s="89"/>
      <c r="T85" s="89"/>
      <c r="U85" s="89"/>
      <c r="V85" s="89"/>
      <c r="W85" s="89"/>
      <c r="X85" s="89"/>
      <c r="Y85" s="89"/>
      <c r="Z85" s="89"/>
      <c r="AA85" s="89"/>
      <c r="AB85" s="89"/>
      <c r="AC85" s="89"/>
      <c r="AD85" s="89"/>
      <c r="AE85" s="89"/>
      <c r="AF85" s="89"/>
      <c r="AG85" s="88"/>
    </row>
    <row r="86" spans="1:33" ht="13.2">
      <c r="A86" s="90" t="s">
        <v>2</v>
      </c>
      <c r="B86" s="84"/>
      <c r="C86" s="84"/>
      <c r="D86" s="84"/>
      <c r="E86" s="84"/>
      <c r="F86" s="84"/>
      <c r="G86" s="84"/>
      <c r="H86" s="84"/>
      <c r="I86" s="84"/>
      <c r="J86" s="84"/>
      <c r="K86" s="88"/>
      <c r="L86" s="88"/>
      <c r="M86" s="88"/>
      <c r="N86" s="88"/>
      <c r="O86" s="88"/>
      <c r="P86" s="88"/>
      <c r="Q86" s="88"/>
      <c r="R86" s="88"/>
      <c r="S86" s="88"/>
      <c r="T86" s="88"/>
      <c r="U86" s="88"/>
      <c r="V86" s="88"/>
      <c r="W86" s="88"/>
      <c r="X86" s="88"/>
      <c r="Y86" s="88"/>
      <c r="Z86" s="88"/>
      <c r="AA86" s="88"/>
      <c r="AB86" s="88"/>
      <c r="AC86" s="88"/>
      <c r="AD86" s="88"/>
      <c r="AE86" s="89"/>
      <c r="AF86" s="89"/>
      <c r="AG86" s="88"/>
    </row>
    <row r="87" spans="1:33" ht="13.2">
      <c r="A87" s="91" t="s">
        <v>118</v>
      </c>
      <c r="B87" s="92"/>
      <c r="C87" s="92"/>
      <c r="D87" s="92"/>
      <c r="E87" s="92"/>
      <c r="F87" s="92"/>
      <c r="G87" s="92"/>
      <c r="H87" s="92"/>
      <c r="I87" s="92"/>
      <c r="J87" s="92"/>
      <c r="K87" s="92"/>
      <c r="L87" s="92"/>
      <c r="M87" s="92"/>
      <c r="N87" s="92"/>
      <c r="O87" s="92"/>
      <c r="P87" s="92"/>
      <c r="Q87" s="92"/>
      <c r="R87" s="92"/>
      <c r="S87" s="92"/>
      <c r="T87" s="92"/>
      <c r="U87" s="92"/>
      <c r="V87" s="92"/>
      <c r="W87" s="92"/>
      <c r="X87" s="92"/>
      <c r="Y87" s="92"/>
      <c r="Z87" s="92"/>
      <c r="AA87" s="92"/>
      <c r="AB87" s="92"/>
      <c r="AC87" s="92"/>
      <c r="AD87" s="92"/>
      <c r="AE87" s="92"/>
      <c r="AF87" s="92"/>
      <c r="AG87" s="6"/>
    </row>
  </sheetData>
  <mergeCells count="1">
    <mergeCell ref="A1:A2"/>
  </mergeCells>
  <phoneticPr fontId="151"/>
  <conditionalFormatting sqref="A1:AG1007">
    <cfRule type="cellIs" dxfId="401" priority="5" operator="equal">
      <formula>"R"</formula>
    </cfRule>
  </conditionalFormatting>
  <conditionalFormatting sqref="B30:O30 B71">
    <cfRule type="containsText" dxfId="400" priority="1" operator="containsText" text="长距离">
      <formula>NOT(ISERROR(SEARCH(("长距离"),(B30))))</formula>
    </cfRule>
    <cfRule type="containsText" dxfId="399" priority="2" operator="containsText" text="bm">
      <formula>NOT(ISERROR(SEARCH(("bm"),(B30))))</formula>
    </cfRule>
    <cfRule type="containsText" dxfId="398" priority="3" operator="containsText" text="Lt">
      <formula>NOT(ISERROR(SEARCH(("Lt"),(B30))))</formula>
    </cfRule>
    <cfRule type="containsText" dxfId="397" priority="4" operator="containsText" text="考斯特">
      <formula>NOT(ISERROR(SEARCH(("考斯特"),(B30))))</formula>
    </cfRule>
    <cfRule type="containsText" dxfId="396" priority="6" operator="containsText" text="修理">
      <formula>NOT(ISERROR(SEARCH(("修理"),(B30))))</formula>
    </cfRule>
    <cfRule type="containsText" dxfId="395" priority="7" operator="containsText" text="三检">
      <formula>NOT(ISERROR(SEARCH(("三检"),(B30))))</formula>
    </cfRule>
    <cfRule type="containsText" dxfId="394" priority="8" operator="containsText" text="年检">
      <formula>NOT(ISERROR(SEARCH(("年检"),(B30))))</formula>
    </cfRule>
    <cfRule type="containsText" dxfId="393" priority="9" operator="containsText" text="搬">
      <formula>NOT(ISERROR(SEARCH(("搬"),(B30))))</formula>
    </cfRule>
    <cfRule type="containsText" dxfId="392" priority="10" operator="containsText" text="本社番">
      <formula>NOT(ISERROR(SEARCH(("本社番"),(B30))))</formula>
    </cfRule>
  </conditionalFormatting>
  <conditionalFormatting sqref="B12:X81 K4 R4 B5:F5 Y12:AG80">
    <cfRule type="containsText" dxfId="391" priority="11" operator="containsText" text="长距离">
      <formula>NOT(ISERROR(SEARCH(("长距离"),(K4))))</formula>
    </cfRule>
  </conditionalFormatting>
  <conditionalFormatting sqref="B26:AG26 C71:AG71 H78 AD6">
    <cfRule type="notContainsBlanks" dxfId="390" priority="19">
      <formula>LEN(TRIM(AD6))&gt;0</formula>
    </cfRule>
  </conditionalFormatting>
  <conditionalFormatting sqref="K4 R4 B5:F5 Y12:AG80 B12:X81">
    <cfRule type="containsText" dxfId="389" priority="12" operator="containsText" text="bm">
      <formula>NOT(ISERROR(SEARCH(("bm"),(K4))))</formula>
    </cfRule>
    <cfRule type="containsText" dxfId="388" priority="13" operator="containsText" text="Lt">
      <formula>NOT(ISERROR(SEARCH(("Lt"),(K4))))</formula>
    </cfRule>
    <cfRule type="containsText" dxfId="387" priority="14" operator="containsText" text="考斯特">
      <formula>NOT(ISERROR(SEARCH(("考斯特"),(K4))))</formula>
    </cfRule>
  </conditionalFormatting>
  <conditionalFormatting sqref="O14:S15 L15:N15 Z15 F16:G16 H16:H33 P18:AG26 B18:G33 I18:O33 P30:AG31 B36:AG36 H41:I43 B52:R80 AE52:AG80 S52:AD81">
    <cfRule type="containsText" dxfId="386" priority="15" operator="containsText" text="修理">
      <formula>NOT(ISERROR(SEARCH(("修理"),(O14))))</formula>
    </cfRule>
    <cfRule type="containsText" dxfId="385" priority="16" operator="containsText" text="三检">
      <formula>NOT(ISERROR(SEARCH(("三检"),(O14))))</formula>
    </cfRule>
    <cfRule type="containsText" dxfId="384" priority="17" operator="containsText" text="年检">
      <formula>NOT(ISERROR(SEARCH(("年检"),(O14))))</formula>
    </cfRule>
    <cfRule type="containsText" dxfId="383" priority="18" operator="containsText" text="搬">
      <formula>NOT(ISERROR(SEARCH(("搬"),(O14))))</formula>
    </cfRule>
  </conditionalFormatting>
  <conditionalFormatting sqref="Y13:AG80 B13:X81 K4 R4 B5:F5">
    <cfRule type="containsText" dxfId="382" priority="21" operator="containsText" text="本社番">
      <formula>NOT(ISERROR(SEARCH(("本社番"),(K4))))</formula>
    </cfRule>
  </conditionalFormatting>
  <conditionalFormatting sqref="AF26:AG26">
    <cfRule type="notContainsBlanks" dxfId="381" priority="20">
      <formula>LEN(TRIM(AF26))&gt;0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C00-000000000000}">
          <x14:formula1>
            <xm:f>条件勿动!$A:$A</xm:f>
          </x14:formula1>
          <xm:sqref>B13:AG80</xm:sqref>
        </x14:dataValidation>
        <x14:dataValidation type="list" allowBlank="1" xr:uid="{00000000-0002-0000-0C00-000001000000}">
          <x14:formula1>
            <xm:f>条件勿动!$B:$B</xm:f>
          </x14:formula1>
          <xm:sqref>Y81:AD81</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G8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2.109375" customWidth="1"/>
    <col min="2" max="33" width="8.88671875" customWidth="1"/>
  </cols>
  <sheetData>
    <row r="1" spans="1:33">
      <c r="A1" s="2338" t="s">
        <v>65</v>
      </c>
      <c r="B1" s="6">
        <v>1</v>
      </c>
      <c r="C1" s="6">
        <v>2</v>
      </c>
      <c r="D1" s="6">
        <v>3</v>
      </c>
      <c r="E1" s="6">
        <v>4</v>
      </c>
      <c r="F1" s="18">
        <v>5</v>
      </c>
      <c r="G1" s="18">
        <v>6</v>
      </c>
      <c r="H1" s="6">
        <v>7</v>
      </c>
      <c r="I1" s="6">
        <v>8</v>
      </c>
      <c r="J1" s="6">
        <v>9</v>
      </c>
      <c r="K1" s="6">
        <v>10</v>
      </c>
      <c r="L1" s="6">
        <v>11</v>
      </c>
      <c r="M1" s="18">
        <v>12</v>
      </c>
      <c r="N1" s="18">
        <v>13</v>
      </c>
      <c r="O1" s="6">
        <v>14</v>
      </c>
      <c r="P1" s="6">
        <v>15</v>
      </c>
      <c r="Q1" s="19">
        <v>16</v>
      </c>
      <c r="R1" s="6">
        <v>17</v>
      </c>
      <c r="S1" s="6">
        <v>18</v>
      </c>
      <c r="T1" s="18">
        <v>19</v>
      </c>
      <c r="U1" s="18">
        <v>20</v>
      </c>
      <c r="V1" s="6">
        <v>21</v>
      </c>
      <c r="W1" s="6">
        <v>22</v>
      </c>
      <c r="X1" s="6">
        <v>23</v>
      </c>
      <c r="Y1" s="6">
        <v>24</v>
      </c>
      <c r="Z1" s="6">
        <v>25</v>
      </c>
      <c r="AA1" s="18">
        <v>26</v>
      </c>
      <c r="AB1" s="18">
        <v>27</v>
      </c>
      <c r="AC1" s="20">
        <v>28</v>
      </c>
      <c r="AD1" s="20">
        <v>29</v>
      </c>
      <c r="AE1" s="20">
        <v>30</v>
      </c>
      <c r="AF1" s="20">
        <v>31</v>
      </c>
      <c r="AG1" s="21"/>
    </row>
    <row r="2" spans="1:33">
      <c r="A2" s="2333"/>
      <c r="B2" s="22" t="s">
        <v>66</v>
      </c>
      <c r="C2" s="22" t="s">
        <v>67</v>
      </c>
      <c r="D2" s="22" t="s">
        <v>68</v>
      </c>
      <c r="E2" s="22" t="s">
        <v>69</v>
      </c>
      <c r="F2" s="23" t="s">
        <v>70</v>
      </c>
      <c r="G2" s="23" t="s">
        <v>71</v>
      </c>
      <c r="H2" s="22" t="s">
        <v>72</v>
      </c>
      <c r="I2" s="22" t="s">
        <v>66</v>
      </c>
      <c r="J2" s="22" t="s">
        <v>67</v>
      </c>
      <c r="K2" s="22" t="s">
        <v>68</v>
      </c>
      <c r="L2" s="22" t="s">
        <v>69</v>
      </c>
      <c r="M2" s="23" t="s">
        <v>70</v>
      </c>
      <c r="N2" s="23" t="s">
        <v>71</v>
      </c>
      <c r="O2" s="22" t="s">
        <v>72</v>
      </c>
      <c r="P2" s="22" t="s">
        <v>66</v>
      </c>
      <c r="Q2" s="22" t="s">
        <v>67</v>
      </c>
      <c r="R2" s="22" t="s">
        <v>68</v>
      </c>
      <c r="S2" s="22" t="s">
        <v>69</v>
      </c>
      <c r="T2" s="23" t="s">
        <v>70</v>
      </c>
      <c r="U2" s="23" t="s">
        <v>71</v>
      </c>
      <c r="V2" s="22" t="s">
        <v>72</v>
      </c>
      <c r="W2" s="22" t="s">
        <v>66</v>
      </c>
      <c r="X2" s="22" t="s">
        <v>67</v>
      </c>
      <c r="Y2" s="22" t="s">
        <v>68</v>
      </c>
      <c r="Z2" s="22" t="s">
        <v>69</v>
      </c>
      <c r="AA2" s="23" t="s">
        <v>70</v>
      </c>
      <c r="AB2" s="23" t="s">
        <v>71</v>
      </c>
      <c r="AC2" s="24" t="s">
        <v>72</v>
      </c>
      <c r="AD2" s="24" t="s">
        <v>66</v>
      </c>
      <c r="AE2" s="24" t="s">
        <v>67</v>
      </c>
      <c r="AF2" s="24" t="s">
        <v>68</v>
      </c>
      <c r="AG2" s="25"/>
    </row>
    <row r="3" spans="1:33">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27"/>
      <c r="AG3" s="6"/>
    </row>
    <row r="4" spans="1:33">
      <c r="A4" s="30" t="s">
        <v>74</v>
      </c>
      <c r="B4" s="31"/>
      <c r="C4" s="31"/>
      <c r="D4" s="32"/>
      <c r="E4" s="32"/>
      <c r="F4" s="33"/>
      <c r="G4" s="34"/>
      <c r="H4" s="35"/>
      <c r="I4" s="35"/>
      <c r="J4" s="36"/>
      <c r="L4" s="35"/>
      <c r="M4" s="35"/>
      <c r="N4" s="32"/>
      <c r="O4" s="32"/>
      <c r="P4" s="32"/>
      <c r="Q4" s="33"/>
      <c r="S4" s="37"/>
      <c r="T4" s="32"/>
      <c r="U4" s="32"/>
      <c r="V4" s="32"/>
      <c r="W4" s="33"/>
      <c r="X4" s="33"/>
      <c r="Y4" s="33"/>
      <c r="Z4" s="32"/>
      <c r="AA4" s="32"/>
      <c r="AB4" s="32"/>
      <c r="AC4" s="32"/>
      <c r="AD4" s="32"/>
      <c r="AE4" s="38"/>
      <c r="AF4" s="38"/>
      <c r="AG4" s="6"/>
    </row>
    <row r="5" spans="1:33">
      <c r="A5" s="30" t="s">
        <v>75</v>
      </c>
      <c r="G5" s="35"/>
      <c r="H5" s="35"/>
      <c r="I5" s="35"/>
      <c r="J5" s="35"/>
      <c r="K5" s="32"/>
      <c r="L5" s="39"/>
      <c r="M5" s="35"/>
      <c r="N5" s="32"/>
      <c r="O5" s="35"/>
      <c r="P5" s="32"/>
      <c r="Q5" s="32"/>
      <c r="R5" s="32"/>
      <c r="S5" s="32"/>
      <c r="T5" s="32"/>
      <c r="U5" s="32"/>
      <c r="V5" s="32"/>
      <c r="W5" s="32"/>
      <c r="X5" s="32"/>
      <c r="Y5" s="35"/>
      <c r="Z5" s="32"/>
      <c r="AA5" s="32"/>
      <c r="AB5" s="32"/>
      <c r="AC5" s="32"/>
      <c r="AD5" s="33"/>
      <c r="AE5" s="40"/>
      <c r="AF5" s="41"/>
      <c r="AG5" s="21"/>
    </row>
    <row r="6" spans="1:33">
      <c r="A6" s="30" t="s">
        <v>76</v>
      </c>
      <c r="B6" s="42"/>
      <c r="C6" s="32"/>
      <c r="D6" s="32"/>
      <c r="E6" s="32"/>
      <c r="F6" s="35"/>
      <c r="G6" s="32"/>
      <c r="H6" s="32"/>
      <c r="I6" s="32"/>
      <c r="J6" s="32"/>
      <c r="K6" s="32"/>
      <c r="L6" s="32"/>
      <c r="M6" s="32"/>
      <c r="N6" s="32"/>
      <c r="O6" s="32"/>
      <c r="P6" s="32"/>
      <c r="Q6" s="35"/>
      <c r="R6" s="43"/>
      <c r="S6" s="32"/>
      <c r="T6" s="35"/>
      <c r="U6" s="32"/>
      <c r="V6" s="32"/>
      <c r="W6" s="44"/>
      <c r="X6" s="44"/>
      <c r="Y6" s="32"/>
      <c r="Z6" s="32"/>
      <c r="AA6" s="32"/>
      <c r="AB6" s="32"/>
      <c r="AC6" s="32"/>
      <c r="AD6" s="33"/>
      <c r="AE6" s="38"/>
      <c r="AF6" s="38"/>
      <c r="AG6" s="6"/>
    </row>
    <row r="7" spans="1:33">
      <c r="A7" s="30" t="s">
        <v>77</v>
      </c>
      <c r="B7" s="42"/>
      <c r="C7" s="32"/>
      <c r="D7" s="32"/>
      <c r="E7" s="32"/>
      <c r="F7" s="35"/>
      <c r="G7" s="35"/>
      <c r="H7" s="32"/>
      <c r="I7" s="32"/>
      <c r="J7" s="32"/>
      <c r="K7" s="32"/>
      <c r="L7" s="32"/>
      <c r="M7" s="45"/>
      <c r="N7" s="32"/>
      <c r="O7" s="32"/>
      <c r="P7" s="32"/>
      <c r="Q7" s="35"/>
      <c r="R7" s="33"/>
      <c r="S7" s="32"/>
      <c r="T7" s="32"/>
      <c r="U7" s="32"/>
      <c r="V7" s="32"/>
      <c r="W7" s="32"/>
      <c r="X7" s="32"/>
      <c r="Y7" s="32"/>
      <c r="Z7" s="32"/>
      <c r="AA7" s="32"/>
      <c r="AB7" s="32"/>
      <c r="AC7" s="32"/>
      <c r="AD7" s="32"/>
      <c r="AE7" s="38"/>
      <c r="AF7" s="38"/>
      <c r="AG7" s="6"/>
    </row>
    <row r="8" spans="1:33">
      <c r="A8" s="46" t="s">
        <v>78</v>
      </c>
      <c r="B8" s="47"/>
      <c r="C8" s="32"/>
      <c r="D8" s="32"/>
      <c r="E8" s="32"/>
      <c r="F8" s="32"/>
      <c r="G8" s="32"/>
      <c r="H8" s="32" t="s">
        <v>79</v>
      </c>
      <c r="I8" s="48"/>
      <c r="J8" s="32"/>
      <c r="K8" s="32"/>
      <c r="L8" s="32"/>
      <c r="M8" s="32"/>
      <c r="N8" s="32"/>
      <c r="O8" s="32"/>
      <c r="P8" s="32"/>
      <c r="Q8" s="32"/>
      <c r="R8" s="32"/>
      <c r="S8" s="32"/>
      <c r="T8" s="32"/>
      <c r="U8" s="32"/>
      <c r="V8" s="32"/>
      <c r="W8" s="32"/>
      <c r="X8" s="32"/>
      <c r="Y8" s="32"/>
      <c r="Z8" s="32"/>
      <c r="AA8" s="32"/>
      <c r="AB8" s="32"/>
      <c r="AC8" s="32"/>
      <c r="AD8" s="32"/>
      <c r="AE8" s="32"/>
      <c r="AF8" s="32"/>
      <c r="AG8" s="6"/>
    </row>
    <row r="9" spans="1:33" ht="15.75" customHeight="1">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c r="AG9" s="51"/>
    </row>
    <row r="10" spans="1:33" ht="15.75" customHeight="1">
      <c r="A10" s="2"/>
      <c r="B10" s="52" t="s">
        <v>82</v>
      </c>
      <c r="C10" s="52" t="s">
        <v>82</v>
      </c>
      <c r="D10" s="52" t="s">
        <v>82</v>
      </c>
      <c r="E10" s="52" t="s">
        <v>82</v>
      </c>
      <c r="F10" s="52" t="s">
        <v>82</v>
      </c>
      <c r="G10" s="52" t="s">
        <v>82</v>
      </c>
      <c r="H10" s="52" t="s">
        <v>82</v>
      </c>
      <c r="I10" s="53" t="s">
        <v>82</v>
      </c>
      <c r="J10" s="52" t="s">
        <v>82</v>
      </c>
      <c r="K10" s="52" t="s">
        <v>82</v>
      </c>
      <c r="L10" s="52" t="s">
        <v>82</v>
      </c>
      <c r="M10" s="52" t="s">
        <v>82</v>
      </c>
      <c r="N10" s="50" t="s">
        <v>82</v>
      </c>
      <c r="O10" s="50" t="s">
        <v>82</v>
      </c>
      <c r="P10" s="50" t="s">
        <v>82</v>
      </c>
      <c r="Q10" s="50" t="s">
        <v>82</v>
      </c>
      <c r="R10" s="50" t="s">
        <v>82</v>
      </c>
      <c r="S10" s="50" t="s">
        <v>82</v>
      </c>
      <c r="T10" s="50" t="s">
        <v>82</v>
      </c>
      <c r="U10" s="50" t="s">
        <v>82</v>
      </c>
      <c r="V10" s="50" t="s">
        <v>82</v>
      </c>
      <c r="W10" s="50" t="s">
        <v>82</v>
      </c>
      <c r="X10" s="50" t="s">
        <v>82</v>
      </c>
      <c r="Y10" s="50" t="s">
        <v>82</v>
      </c>
      <c r="Z10" s="50" t="s">
        <v>82</v>
      </c>
      <c r="AA10" s="50" t="s">
        <v>82</v>
      </c>
      <c r="AB10" s="50" t="s">
        <v>82</v>
      </c>
      <c r="AC10" s="50" t="s">
        <v>82</v>
      </c>
      <c r="AD10" s="50" t="s">
        <v>82</v>
      </c>
      <c r="AE10" s="50" t="s">
        <v>82</v>
      </c>
      <c r="AF10" s="50" t="s">
        <v>82</v>
      </c>
      <c r="AG10" s="51"/>
    </row>
    <row r="11" spans="1:33">
      <c r="A11" s="2"/>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5"/>
      <c r="AF11" s="55"/>
      <c r="AG11" s="6"/>
    </row>
    <row r="12" spans="1:33">
      <c r="A12" s="56" t="s">
        <v>83</v>
      </c>
      <c r="B12" s="57"/>
      <c r="C12" s="57"/>
      <c r="D12" s="57"/>
      <c r="E12" s="57"/>
      <c r="F12" s="57"/>
      <c r="G12" s="57"/>
      <c r="H12" s="57"/>
      <c r="I12" s="57"/>
      <c r="J12" s="57"/>
      <c r="K12" s="57"/>
      <c r="L12" s="57"/>
      <c r="M12" s="57"/>
      <c r="N12" s="57"/>
      <c r="O12" s="57"/>
      <c r="P12" s="57"/>
      <c r="Q12" s="57"/>
      <c r="R12" s="57"/>
      <c r="S12" s="57"/>
      <c r="T12" s="57"/>
      <c r="U12" s="57"/>
      <c r="V12" s="57"/>
      <c r="W12" s="57"/>
      <c r="X12" s="57"/>
      <c r="Y12" s="57"/>
      <c r="Z12" s="57"/>
      <c r="AA12" s="57"/>
      <c r="AB12" s="57"/>
      <c r="AC12" s="57"/>
      <c r="AD12" s="57"/>
      <c r="AE12" s="58"/>
      <c r="AF12" s="58"/>
      <c r="AG12" s="6"/>
    </row>
    <row r="13" spans="1:33">
      <c r="A13" s="59" t="s">
        <v>84</v>
      </c>
      <c r="B13" s="57"/>
      <c r="C13" s="57"/>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row>
    <row r="14" spans="1:33">
      <c r="A14" s="60" t="s">
        <v>85</v>
      </c>
      <c r="B14" s="57"/>
      <c r="C14" s="57"/>
      <c r="D14" s="57"/>
      <c r="E14" s="57"/>
      <c r="F14" s="57"/>
      <c r="G14" s="57"/>
      <c r="H14" s="57"/>
      <c r="I14" s="57"/>
      <c r="J14" s="57"/>
      <c r="K14" s="57"/>
      <c r="L14" s="57"/>
      <c r="M14" s="57"/>
      <c r="N14" s="57"/>
      <c r="O14" s="57"/>
      <c r="P14" s="57"/>
      <c r="Q14" s="57"/>
      <c r="R14" s="57"/>
      <c r="S14" s="57"/>
      <c r="T14" s="57"/>
      <c r="U14" s="57"/>
      <c r="V14" s="57"/>
      <c r="W14" s="57"/>
      <c r="X14" s="57"/>
      <c r="Y14" s="57"/>
      <c r="Z14" s="57"/>
      <c r="AA14" s="57"/>
      <c r="AB14" s="57"/>
      <c r="AC14" s="57"/>
      <c r="AD14" s="57"/>
      <c r="AE14" s="57"/>
      <c r="AF14" s="57"/>
      <c r="AG14" s="57"/>
    </row>
    <row r="15" spans="1:33">
      <c r="A15" s="61" t="s">
        <v>86</v>
      </c>
      <c r="B15" s="93" t="s">
        <v>142</v>
      </c>
      <c r="C15" s="93" t="s">
        <v>142</v>
      </c>
      <c r="D15" s="57"/>
      <c r="E15" s="57"/>
      <c r="F15" s="57"/>
      <c r="G15" s="57"/>
      <c r="H15" s="57"/>
      <c r="I15" s="93" t="s">
        <v>143</v>
      </c>
      <c r="J15" s="57"/>
      <c r="K15" s="57"/>
      <c r="L15" s="57"/>
      <c r="M15" s="57"/>
      <c r="N15" s="57"/>
      <c r="O15" s="57"/>
      <c r="P15" s="57"/>
      <c r="Q15" s="57"/>
      <c r="R15" s="57"/>
      <c r="S15" s="57"/>
      <c r="T15" s="93" t="s">
        <v>144</v>
      </c>
      <c r="U15" s="57"/>
      <c r="V15" s="57"/>
      <c r="W15" s="57"/>
      <c r="X15" s="65" t="s">
        <v>145</v>
      </c>
      <c r="Y15" s="57"/>
      <c r="Z15" s="57"/>
      <c r="AA15" s="57"/>
      <c r="AB15" s="57"/>
      <c r="AC15" s="57"/>
      <c r="AD15" s="65" t="s">
        <v>146</v>
      </c>
      <c r="AE15" s="57"/>
      <c r="AF15" s="57"/>
      <c r="AG15" s="57"/>
    </row>
    <row r="16" spans="1:33">
      <c r="A16" s="62" t="s">
        <v>87</v>
      </c>
      <c r="B16" s="57"/>
      <c r="C16" s="96" t="s">
        <v>147</v>
      </c>
      <c r="D16" s="96" t="s">
        <v>147</v>
      </c>
      <c r="E16" s="57"/>
      <c r="F16" s="57"/>
      <c r="G16" s="57"/>
      <c r="H16" s="57"/>
      <c r="I16" s="57"/>
      <c r="J16" s="57"/>
      <c r="K16" s="57"/>
      <c r="L16" s="57"/>
      <c r="M16" s="57"/>
      <c r="N16" s="57"/>
      <c r="O16" s="65" t="s">
        <v>148</v>
      </c>
      <c r="P16" s="65" t="s">
        <v>148</v>
      </c>
      <c r="Q16" s="57"/>
      <c r="R16" s="57"/>
      <c r="S16" s="57"/>
      <c r="T16" s="93" t="s">
        <v>127</v>
      </c>
      <c r="U16" s="57"/>
      <c r="V16" s="57"/>
      <c r="W16" s="57"/>
      <c r="X16" s="96" t="s">
        <v>149</v>
      </c>
      <c r="Y16" s="96" t="s">
        <v>149</v>
      </c>
      <c r="Z16" s="96" t="s">
        <v>149</v>
      </c>
      <c r="AA16" s="57"/>
      <c r="AB16" s="95" t="s">
        <v>150</v>
      </c>
      <c r="AC16" s="95" t="s">
        <v>150</v>
      </c>
      <c r="AD16" s="57"/>
      <c r="AE16" s="57"/>
      <c r="AF16" s="57"/>
      <c r="AG16" s="57"/>
    </row>
    <row r="17" spans="1:33">
      <c r="A17" s="63" t="s">
        <v>90</v>
      </c>
      <c r="B17" s="57"/>
      <c r="C17" s="93" t="s">
        <v>151</v>
      </c>
      <c r="D17" s="57"/>
      <c r="E17" s="57"/>
      <c r="F17" s="97" t="s">
        <v>152</v>
      </c>
      <c r="G17" s="97" t="s">
        <v>152</v>
      </c>
      <c r="H17" s="97" t="s">
        <v>152</v>
      </c>
      <c r="I17" s="57"/>
      <c r="J17" s="57"/>
      <c r="K17" s="57"/>
      <c r="L17" s="57"/>
      <c r="M17" s="57"/>
      <c r="N17" s="57"/>
      <c r="O17" s="57"/>
      <c r="P17" s="94" t="s">
        <v>153</v>
      </c>
      <c r="Q17" s="57"/>
      <c r="R17" s="57"/>
      <c r="S17" s="57"/>
      <c r="T17" s="57"/>
      <c r="U17" s="57"/>
      <c r="V17" s="57"/>
      <c r="W17" s="57"/>
      <c r="X17" s="57"/>
      <c r="Y17" s="57"/>
      <c r="Z17" s="57"/>
      <c r="AA17" s="57"/>
      <c r="AB17" s="57"/>
      <c r="AC17" s="57"/>
      <c r="AD17" s="57"/>
      <c r="AE17" s="57"/>
      <c r="AF17" s="57"/>
      <c r="AG17" s="57"/>
    </row>
    <row r="18" spans="1:33">
      <c r="A18" s="63" t="s">
        <v>11</v>
      </c>
      <c r="B18" s="57" t="s">
        <v>154</v>
      </c>
      <c r="C18" s="57" t="s">
        <v>154</v>
      </c>
      <c r="D18" s="57" t="s">
        <v>154</v>
      </c>
      <c r="E18" s="57"/>
      <c r="F18" s="57"/>
      <c r="G18" s="57"/>
      <c r="H18" s="57"/>
      <c r="I18" s="57"/>
      <c r="J18" s="57"/>
      <c r="K18" s="57"/>
      <c r="L18" s="57"/>
      <c r="M18" s="96" t="s">
        <v>147</v>
      </c>
      <c r="N18" s="96" t="s">
        <v>147</v>
      </c>
      <c r="O18" s="96" t="s">
        <v>147</v>
      </c>
      <c r="P18" s="96" t="s">
        <v>147</v>
      </c>
      <c r="Q18" s="57"/>
      <c r="R18" s="57"/>
      <c r="S18" s="57"/>
      <c r="T18" s="96" t="s">
        <v>147</v>
      </c>
      <c r="U18" s="96" t="s">
        <v>147</v>
      </c>
      <c r="V18" s="57"/>
      <c r="W18" s="57"/>
      <c r="X18" s="57"/>
      <c r="Y18" s="57"/>
      <c r="Z18" s="57"/>
      <c r="AA18" s="57"/>
      <c r="AB18" s="57"/>
      <c r="AC18" s="96" t="s">
        <v>147</v>
      </c>
      <c r="AD18" s="96" t="s">
        <v>147</v>
      </c>
      <c r="AE18" s="57"/>
      <c r="AF18" s="57"/>
      <c r="AG18" s="57"/>
    </row>
    <row r="19" spans="1:33">
      <c r="A19" s="63" t="s">
        <v>91</v>
      </c>
      <c r="B19" s="57"/>
      <c r="C19" s="57"/>
      <c r="D19" s="57"/>
      <c r="E19" s="57"/>
      <c r="F19" s="57"/>
      <c r="G19" s="57"/>
      <c r="H19" s="57"/>
      <c r="I19" s="57"/>
      <c r="J19" s="57"/>
      <c r="K19" s="57"/>
      <c r="L19" s="57"/>
      <c r="M19" s="57"/>
      <c r="N19" s="57"/>
      <c r="O19" s="57"/>
      <c r="P19" s="57"/>
      <c r="Q19" s="57"/>
      <c r="R19" s="57"/>
      <c r="S19" s="57"/>
      <c r="T19" s="57"/>
      <c r="U19" s="57"/>
      <c r="V19" s="57"/>
      <c r="W19" s="96" t="s">
        <v>147</v>
      </c>
      <c r="X19" s="96" t="s">
        <v>147</v>
      </c>
      <c r="Y19" s="96" t="s">
        <v>147</v>
      </c>
      <c r="Z19" s="96" t="s">
        <v>147</v>
      </c>
      <c r="AA19" s="57"/>
      <c r="AB19" s="57"/>
      <c r="AC19" s="57"/>
      <c r="AD19" s="57"/>
      <c r="AE19" s="57"/>
      <c r="AF19" s="57"/>
      <c r="AG19" s="57"/>
    </row>
    <row r="20" spans="1:33">
      <c r="A20" s="63" t="s">
        <v>24</v>
      </c>
      <c r="B20" s="57"/>
      <c r="C20" s="57"/>
      <c r="D20" s="57"/>
      <c r="E20" s="57"/>
      <c r="F20" s="57"/>
      <c r="G20" s="57"/>
      <c r="H20" s="57"/>
      <c r="I20" s="57"/>
      <c r="J20" s="57"/>
      <c r="K20" s="57"/>
      <c r="L20" s="57"/>
      <c r="M20" s="57"/>
      <c r="N20" s="57"/>
      <c r="O20" s="57"/>
      <c r="P20" s="57"/>
      <c r="Q20" s="57"/>
      <c r="R20" s="57"/>
      <c r="S20" s="57"/>
      <c r="T20" s="57"/>
      <c r="U20" s="57"/>
      <c r="V20" s="57"/>
      <c r="W20" s="57"/>
      <c r="X20" s="57"/>
      <c r="Y20" s="57"/>
      <c r="Z20" s="57"/>
      <c r="AA20" s="57"/>
      <c r="AB20" s="57"/>
      <c r="AC20" s="57"/>
      <c r="AD20" s="57"/>
      <c r="AE20" s="57"/>
      <c r="AF20" s="57"/>
      <c r="AG20" s="57"/>
    </row>
    <row r="21" spans="1:33">
      <c r="A21" s="63" t="s">
        <v>23</v>
      </c>
      <c r="B21" s="57"/>
      <c r="C21" s="57"/>
      <c r="D21" s="57"/>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row>
    <row r="22" spans="1:33">
      <c r="A22" s="63" t="s">
        <v>25</v>
      </c>
      <c r="B22" s="57"/>
      <c r="C22" s="57"/>
      <c r="D22" s="57"/>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row>
    <row r="23" spans="1:33">
      <c r="A23" s="63" t="s">
        <v>26</v>
      </c>
      <c r="B23" s="57"/>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row>
    <row r="24" spans="1:33">
      <c r="A24" s="64" t="s">
        <v>92</v>
      </c>
      <c r="B24" s="57"/>
      <c r="C24" s="57"/>
      <c r="D24" s="57"/>
      <c r="E24" s="57"/>
      <c r="F24" s="57"/>
      <c r="G24" s="57"/>
      <c r="H24" s="57"/>
      <c r="I24" s="57"/>
      <c r="J24" s="57"/>
      <c r="K24" s="57" t="s">
        <v>155</v>
      </c>
      <c r="L24" s="57" t="s">
        <v>155</v>
      </c>
      <c r="M24" s="57"/>
      <c r="N24" s="57"/>
      <c r="O24" s="57"/>
      <c r="P24" s="57"/>
      <c r="Q24" s="57"/>
      <c r="R24" s="57"/>
      <c r="S24" s="57"/>
      <c r="T24" s="57" t="s">
        <v>153</v>
      </c>
      <c r="U24" s="57" t="s">
        <v>153</v>
      </c>
      <c r="V24" s="57"/>
      <c r="W24" s="57"/>
      <c r="X24" s="57"/>
      <c r="Y24" s="57"/>
      <c r="Z24" s="57"/>
      <c r="AA24" s="57"/>
      <c r="AB24" s="57"/>
      <c r="AC24" s="57"/>
      <c r="AD24" s="57"/>
      <c r="AE24" s="57"/>
      <c r="AF24" s="57"/>
      <c r="AG24" s="57"/>
    </row>
    <row r="25" spans="1:33">
      <c r="A25" s="66" t="s">
        <v>94</v>
      </c>
      <c r="B25" s="57"/>
      <c r="C25" s="96" t="s">
        <v>156</v>
      </c>
      <c r="D25" s="57"/>
      <c r="E25" s="57"/>
      <c r="F25" s="57"/>
      <c r="G25" s="57"/>
      <c r="H25" s="57"/>
      <c r="I25" s="57"/>
      <c r="J25" s="57"/>
      <c r="K25" s="57"/>
      <c r="L25" s="57"/>
      <c r="M25" s="57"/>
      <c r="N25" s="57"/>
      <c r="O25" s="57"/>
      <c r="P25" s="57"/>
      <c r="Q25" s="57"/>
      <c r="R25" s="57"/>
      <c r="S25" s="57"/>
      <c r="T25" s="57"/>
      <c r="U25" s="57"/>
      <c r="V25" s="57"/>
      <c r="W25" s="57"/>
      <c r="X25" s="57"/>
      <c r="Y25" s="57"/>
      <c r="Z25" s="57"/>
      <c r="AA25" s="57"/>
      <c r="AB25" s="57"/>
      <c r="AC25" s="57"/>
      <c r="AD25" s="57"/>
      <c r="AE25" s="57"/>
      <c r="AF25" s="57"/>
      <c r="AG25" s="57"/>
    </row>
    <row r="26" spans="1:33">
      <c r="A26" s="67" t="s">
        <v>95</v>
      </c>
      <c r="B26" s="57"/>
      <c r="C26" s="57"/>
      <c r="D26" s="57"/>
      <c r="E26" s="57"/>
      <c r="F26" s="57"/>
      <c r="G26" s="57"/>
      <c r="H26" s="57"/>
      <c r="I26" s="57"/>
      <c r="J26" s="57"/>
      <c r="K26" s="57"/>
      <c r="L26" s="57"/>
      <c r="M26" s="57"/>
      <c r="N26" s="57"/>
      <c r="O26" s="57"/>
      <c r="P26" s="57"/>
      <c r="Q26" s="57"/>
      <c r="R26" s="57"/>
      <c r="S26" s="57"/>
      <c r="T26" s="57"/>
      <c r="U26" s="57"/>
      <c r="V26" s="57"/>
      <c r="W26" s="57"/>
      <c r="X26" s="57"/>
      <c r="Y26" s="57"/>
      <c r="Z26" s="57"/>
      <c r="AA26" s="57"/>
      <c r="AB26" s="57"/>
      <c r="AC26" s="57"/>
      <c r="AD26" s="57"/>
      <c r="AE26" s="57"/>
      <c r="AF26" s="57"/>
      <c r="AG26" s="57"/>
    </row>
    <row r="27" spans="1:33">
      <c r="A27" s="67" t="s">
        <v>96</v>
      </c>
      <c r="B27" s="57"/>
      <c r="C27" s="57"/>
      <c r="D27" s="57"/>
      <c r="E27" s="57"/>
      <c r="F27" s="57"/>
      <c r="G27" s="57"/>
      <c r="H27" s="57"/>
      <c r="I27" s="57"/>
      <c r="J27" s="57"/>
      <c r="K27" s="57"/>
      <c r="L27" s="57"/>
      <c r="M27" s="57"/>
      <c r="N27" s="57"/>
      <c r="O27" s="57"/>
      <c r="P27" s="57"/>
      <c r="Q27" s="57"/>
      <c r="R27" s="57"/>
      <c r="S27" s="57"/>
      <c r="T27" s="57"/>
      <c r="U27" s="57"/>
      <c r="V27" s="57"/>
      <c r="W27" s="57"/>
      <c r="X27" s="57"/>
      <c r="Y27" s="57"/>
      <c r="Z27" s="57"/>
      <c r="AA27" s="57"/>
      <c r="AB27" s="57"/>
      <c r="AC27" s="57"/>
      <c r="AD27" s="57"/>
      <c r="AE27" s="57"/>
      <c r="AF27" s="57"/>
      <c r="AG27" s="57"/>
    </row>
    <row r="28" spans="1:33">
      <c r="A28" s="67" t="s">
        <v>9</v>
      </c>
      <c r="B28" s="57"/>
      <c r="C28" s="57"/>
      <c r="D28" s="57"/>
      <c r="E28" s="57"/>
      <c r="F28" s="57"/>
      <c r="G28" s="57"/>
      <c r="H28" s="57"/>
      <c r="I28" s="57"/>
      <c r="J28" s="57"/>
      <c r="K28" s="57"/>
      <c r="L28" s="57"/>
      <c r="M28" s="57"/>
      <c r="N28" s="57"/>
      <c r="O28" s="57"/>
      <c r="P28" s="94" t="s">
        <v>157</v>
      </c>
      <c r="Q28" s="57"/>
      <c r="R28" s="57"/>
      <c r="S28" s="57"/>
      <c r="T28" s="57"/>
      <c r="U28" s="57"/>
      <c r="V28" s="57"/>
      <c r="W28" s="57"/>
      <c r="X28" s="57"/>
      <c r="Y28" s="57"/>
      <c r="Z28" s="57"/>
      <c r="AA28" s="57"/>
      <c r="AB28" s="57"/>
      <c r="AC28" s="57"/>
      <c r="AD28" s="57"/>
      <c r="AE28" s="57"/>
      <c r="AF28" s="57"/>
      <c r="AG28" s="57"/>
    </row>
    <row r="29" spans="1:33">
      <c r="A29" s="67" t="s">
        <v>19</v>
      </c>
      <c r="B29" s="57"/>
      <c r="C29" s="57"/>
      <c r="D29" s="57"/>
      <c r="E29" s="57"/>
      <c r="F29" s="57"/>
      <c r="G29" s="57"/>
      <c r="H29" s="57"/>
      <c r="I29" s="57"/>
      <c r="J29" s="57"/>
      <c r="K29" s="57"/>
      <c r="L29" s="57"/>
      <c r="M29" s="57"/>
      <c r="N29" s="57"/>
      <c r="O29" s="57"/>
      <c r="P29" s="94" t="s">
        <v>157</v>
      </c>
      <c r="Q29" s="57"/>
      <c r="R29" s="57"/>
      <c r="S29" s="57"/>
      <c r="T29" s="57"/>
      <c r="U29" s="57"/>
      <c r="V29" s="57"/>
      <c r="W29" s="57"/>
      <c r="X29" s="57"/>
      <c r="Y29" s="57"/>
      <c r="Z29" s="57"/>
      <c r="AA29" s="57"/>
      <c r="AB29" s="94" t="s">
        <v>158</v>
      </c>
      <c r="AC29" s="57"/>
      <c r="AD29" s="57"/>
      <c r="AE29" s="57"/>
      <c r="AF29" s="57"/>
      <c r="AG29" s="57"/>
    </row>
    <row r="30" spans="1:33" ht="13.2">
      <c r="A30" s="68" t="s">
        <v>97</v>
      </c>
      <c r="B30" s="57"/>
      <c r="C30" s="57"/>
      <c r="D30" s="57"/>
      <c r="E30" s="57"/>
      <c r="F30" s="57"/>
      <c r="G30" s="57"/>
      <c r="H30" s="57"/>
      <c r="I30" s="57"/>
      <c r="J30" s="57"/>
      <c r="K30" s="57"/>
      <c r="L30" s="57"/>
      <c r="M30" s="57"/>
      <c r="N30" s="57"/>
      <c r="O30" s="57"/>
      <c r="P30" s="57"/>
      <c r="Q30" s="57"/>
      <c r="R30" s="57"/>
      <c r="S30" s="57"/>
      <c r="T30" s="57"/>
      <c r="U30" s="57"/>
      <c r="V30" s="57"/>
      <c r="W30" s="57"/>
      <c r="X30" s="57"/>
      <c r="Y30" s="57"/>
      <c r="Z30" s="57"/>
      <c r="AA30" s="57"/>
      <c r="AB30" s="57"/>
      <c r="AC30" s="57"/>
      <c r="AD30" s="57"/>
      <c r="AE30" s="57"/>
      <c r="AF30" s="57"/>
      <c r="AG30" s="57"/>
    </row>
    <row r="31" spans="1:33" ht="13.2">
      <c r="A31" s="69" t="s">
        <v>98</v>
      </c>
      <c r="B31" s="57"/>
      <c r="C31" s="57"/>
      <c r="D31" s="57"/>
      <c r="E31" s="57"/>
      <c r="F31" s="57"/>
      <c r="G31" s="57"/>
      <c r="H31" s="57"/>
      <c r="I31" s="57"/>
      <c r="J31" s="57"/>
      <c r="K31" s="57"/>
      <c r="L31" s="57"/>
      <c r="M31" s="57"/>
      <c r="N31" s="57"/>
      <c r="O31" s="57"/>
      <c r="P31" s="57"/>
      <c r="Q31" s="57"/>
      <c r="R31" s="57"/>
      <c r="S31" s="57"/>
      <c r="T31" s="57"/>
      <c r="U31" s="57"/>
      <c r="V31" s="57"/>
      <c r="W31" s="57"/>
      <c r="X31" s="57"/>
      <c r="Y31" s="57"/>
      <c r="Z31" s="57"/>
      <c r="AA31" s="57"/>
      <c r="AB31" s="57"/>
      <c r="AC31" s="57"/>
      <c r="AD31" s="57"/>
      <c r="AE31" s="57"/>
      <c r="AF31" s="57"/>
      <c r="AG31" s="57"/>
    </row>
    <row r="32" spans="1:33" ht="13.2">
      <c r="A32" s="70" t="s">
        <v>99</v>
      </c>
      <c r="B32" s="57"/>
      <c r="C32" s="57"/>
      <c r="D32" s="57"/>
      <c r="E32" s="57"/>
      <c r="F32" s="57"/>
      <c r="G32" s="57"/>
      <c r="H32" s="57"/>
      <c r="I32" s="57"/>
      <c r="J32" s="57"/>
      <c r="K32" s="57"/>
      <c r="L32" s="57"/>
      <c r="M32" s="57"/>
      <c r="N32" s="57"/>
      <c r="O32" s="57"/>
      <c r="P32" s="57"/>
      <c r="Q32" s="57"/>
      <c r="R32" s="57"/>
      <c r="S32" s="57"/>
      <c r="T32" s="57"/>
      <c r="U32" s="57"/>
      <c r="V32" s="57"/>
      <c r="W32" s="57"/>
      <c r="X32" s="57"/>
      <c r="Y32" s="57"/>
      <c r="Z32" s="57"/>
      <c r="AA32" s="57"/>
      <c r="AB32" s="57"/>
      <c r="AC32" s="57"/>
      <c r="AD32" s="57"/>
      <c r="AE32" s="57"/>
      <c r="AF32" s="57"/>
      <c r="AG32" s="57"/>
    </row>
    <row r="33" spans="1:33" ht="13.2">
      <c r="A33" s="71" t="s">
        <v>100</v>
      </c>
      <c r="B33" s="57"/>
      <c r="C33" s="57"/>
      <c r="D33" s="57"/>
      <c r="E33" s="57"/>
      <c r="F33" s="57"/>
      <c r="G33" s="57"/>
      <c r="H33" s="57"/>
      <c r="I33" s="57"/>
      <c r="J33" s="57"/>
      <c r="K33" s="57"/>
      <c r="L33" s="57"/>
      <c r="M33" s="57"/>
      <c r="N33" s="57"/>
      <c r="O33" s="57"/>
      <c r="P33" s="57"/>
      <c r="Q33" s="57"/>
      <c r="R33" s="57"/>
      <c r="S33" s="57"/>
      <c r="T33" s="57"/>
      <c r="U33" s="57"/>
      <c r="V33" s="57"/>
      <c r="W33" s="57"/>
      <c r="X33" s="57"/>
      <c r="Y33" s="57"/>
      <c r="Z33" s="57"/>
      <c r="AA33" s="57"/>
      <c r="AB33" s="57"/>
      <c r="AC33" s="57"/>
      <c r="AD33" s="57"/>
      <c r="AE33" s="57"/>
      <c r="AF33" s="57"/>
      <c r="AG33" s="57"/>
    </row>
    <row r="34" spans="1:33" ht="13.2">
      <c r="A34" s="71" t="s">
        <v>101</v>
      </c>
      <c r="B34" s="57"/>
      <c r="C34" s="57"/>
      <c r="D34" s="57"/>
      <c r="E34" s="57"/>
      <c r="F34" s="57"/>
      <c r="G34" s="57"/>
      <c r="H34" s="57"/>
      <c r="I34" s="57"/>
      <c r="J34" s="57"/>
      <c r="K34" s="57"/>
      <c r="L34" s="57"/>
      <c r="M34" s="57"/>
      <c r="N34" s="57"/>
      <c r="O34" s="57"/>
      <c r="P34" s="57"/>
      <c r="Q34" s="57"/>
      <c r="R34" s="57"/>
      <c r="S34" s="57"/>
      <c r="T34" s="57"/>
      <c r="U34" s="57"/>
      <c r="V34" s="57"/>
      <c r="W34" s="57"/>
      <c r="X34" s="57"/>
      <c r="Y34" s="57"/>
      <c r="Z34" s="57"/>
      <c r="AA34" s="57"/>
      <c r="AB34" s="57"/>
      <c r="AC34" s="57"/>
      <c r="AD34" s="57"/>
      <c r="AE34" s="57"/>
      <c r="AF34" s="57"/>
      <c r="AG34" s="57"/>
    </row>
    <row r="35" spans="1:33" ht="13.2">
      <c r="A35" s="71" t="s">
        <v>102</v>
      </c>
      <c r="B35" s="57"/>
      <c r="C35" s="57"/>
      <c r="D35" s="57"/>
      <c r="E35" s="57"/>
      <c r="F35" s="57"/>
      <c r="G35" s="57"/>
      <c r="H35" s="57"/>
      <c r="I35" s="57"/>
      <c r="J35" s="57"/>
      <c r="K35" s="57"/>
      <c r="L35" s="57"/>
      <c r="M35" s="57"/>
      <c r="N35" s="57"/>
      <c r="O35" s="57"/>
      <c r="P35" s="57"/>
      <c r="Q35" s="57"/>
      <c r="R35" s="57"/>
      <c r="S35" s="57"/>
      <c r="T35" s="57"/>
      <c r="U35" s="57"/>
      <c r="V35" s="57"/>
      <c r="W35" s="57"/>
      <c r="X35" s="57"/>
      <c r="Y35" s="57"/>
      <c r="Z35" s="57"/>
      <c r="AA35" s="57"/>
      <c r="AB35" s="57"/>
      <c r="AC35" s="57"/>
      <c r="AD35" s="57"/>
      <c r="AE35" s="57"/>
      <c r="AF35" s="57"/>
      <c r="AG35" s="57"/>
    </row>
    <row r="36" spans="1:33" ht="13.2">
      <c r="A36" s="72" t="s">
        <v>16</v>
      </c>
      <c r="B36" s="57"/>
      <c r="C36" s="57"/>
      <c r="D36" s="57"/>
      <c r="E36" s="57"/>
      <c r="F36" s="57"/>
      <c r="G36" s="57"/>
      <c r="H36" s="57"/>
      <c r="I36" s="57"/>
      <c r="J36" s="57"/>
      <c r="K36" s="57"/>
      <c r="L36" s="57"/>
      <c r="M36" s="57"/>
      <c r="N36" s="57"/>
      <c r="O36" s="57"/>
      <c r="P36" s="57"/>
      <c r="Q36" s="57"/>
      <c r="R36" s="57"/>
      <c r="S36" s="57"/>
      <c r="T36" s="57"/>
      <c r="U36" s="57"/>
      <c r="V36" s="57"/>
      <c r="W36" s="57"/>
      <c r="X36" s="57"/>
      <c r="Y36" s="57"/>
      <c r="Z36" s="57"/>
      <c r="AA36" s="57"/>
      <c r="AB36" s="57"/>
      <c r="AC36" s="57"/>
      <c r="AD36" s="57"/>
      <c r="AE36" s="57"/>
      <c r="AF36" s="57"/>
      <c r="AG36" s="57"/>
    </row>
    <row r="37" spans="1:33" ht="13.2">
      <c r="A37" s="71" t="s">
        <v>103</v>
      </c>
      <c r="B37" s="57"/>
      <c r="C37" s="57"/>
      <c r="D37" s="57"/>
      <c r="E37" s="57"/>
      <c r="F37" s="57"/>
      <c r="G37" s="57"/>
      <c r="H37" s="57"/>
      <c r="I37" s="57"/>
      <c r="J37" s="57"/>
      <c r="K37" s="57"/>
      <c r="L37" s="57"/>
      <c r="M37" s="57"/>
      <c r="N37" s="57"/>
      <c r="O37" s="57"/>
      <c r="P37" s="57"/>
      <c r="Q37" s="57"/>
      <c r="R37" s="57"/>
      <c r="S37" s="57"/>
      <c r="T37" s="57"/>
      <c r="U37" s="57"/>
      <c r="V37" s="57"/>
      <c r="W37" s="57"/>
      <c r="X37" s="57"/>
      <c r="Y37" s="57"/>
      <c r="Z37" s="57"/>
      <c r="AA37" s="57"/>
      <c r="AB37" s="57"/>
      <c r="AC37" s="57"/>
      <c r="AD37" s="57"/>
      <c r="AE37" s="57"/>
      <c r="AF37" s="57"/>
      <c r="AG37" s="57"/>
    </row>
    <row r="38" spans="1:33" ht="13.2">
      <c r="A38" s="71" t="s">
        <v>17</v>
      </c>
      <c r="B38" s="57"/>
      <c r="C38" s="57"/>
      <c r="D38" s="57"/>
      <c r="E38" s="57"/>
      <c r="F38" s="57"/>
      <c r="G38" s="57"/>
      <c r="H38" s="57"/>
      <c r="I38" s="57"/>
      <c r="J38" s="57"/>
      <c r="K38" s="57"/>
      <c r="L38" s="57"/>
      <c r="M38" s="57"/>
      <c r="N38" s="57"/>
      <c r="O38" s="57"/>
      <c r="P38" s="57"/>
      <c r="Q38" s="57"/>
      <c r="R38" s="57"/>
      <c r="S38" s="57"/>
      <c r="T38" s="57"/>
      <c r="U38" s="57"/>
      <c r="V38" s="57"/>
      <c r="W38" s="57"/>
      <c r="X38" s="57"/>
      <c r="Y38" s="57"/>
      <c r="Z38" s="57"/>
      <c r="AA38" s="57"/>
      <c r="AB38" s="57"/>
      <c r="AC38" s="57"/>
      <c r="AD38" s="57"/>
      <c r="AE38" s="57"/>
      <c r="AF38" s="57"/>
      <c r="AG38" s="57"/>
    </row>
    <row r="39" spans="1:33" ht="13.2">
      <c r="A39" s="71" t="s">
        <v>104</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row>
    <row r="40" spans="1:33" ht="13.2">
      <c r="A40" s="71" t="s">
        <v>29</v>
      </c>
      <c r="B40" s="57"/>
      <c r="C40" s="57"/>
      <c r="D40" s="57"/>
      <c r="E40" s="57"/>
      <c r="F40" s="57"/>
      <c r="G40" s="57"/>
      <c r="H40" s="57"/>
      <c r="I40" s="57"/>
      <c r="J40" s="57"/>
      <c r="K40" s="57"/>
      <c r="L40" s="57"/>
      <c r="M40" s="57"/>
      <c r="N40" s="98" t="s">
        <v>159</v>
      </c>
      <c r="O40" s="57"/>
      <c r="P40" s="57"/>
      <c r="Q40" s="98" t="s">
        <v>159</v>
      </c>
      <c r="R40" s="57"/>
      <c r="S40" s="57"/>
      <c r="T40" s="57"/>
      <c r="U40" s="57"/>
      <c r="V40" s="57"/>
      <c r="W40" s="57"/>
      <c r="X40" s="57"/>
      <c r="Y40" s="57"/>
      <c r="Z40" s="57"/>
      <c r="AA40" s="57"/>
      <c r="AB40" s="57"/>
      <c r="AC40" s="57"/>
      <c r="AD40" s="57"/>
      <c r="AE40" s="57"/>
      <c r="AF40" s="57"/>
      <c r="AG40" s="57"/>
    </row>
    <row r="41" spans="1:33" ht="13.2">
      <c r="A41" s="71" t="s">
        <v>20</v>
      </c>
      <c r="B41" s="57"/>
      <c r="C41" s="57"/>
      <c r="D41" s="57"/>
      <c r="E41" s="57"/>
      <c r="F41" s="57"/>
      <c r="G41" s="57"/>
      <c r="H41" s="57"/>
      <c r="I41" s="57"/>
      <c r="J41" s="57"/>
      <c r="K41" s="57"/>
      <c r="L41" s="57"/>
      <c r="M41" s="57"/>
      <c r="N41" s="57"/>
      <c r="O41" s="57"/>
      <c r="P41" s="57"/>
      <c r="Q41" s="57"/>
      <c r="R41" s="57"/>
      <c r="S41" s="57"/>
      <c r="T41" s="57"/>
      <c r="U41" s="57"/>
      <c r="V41" s="57"/>
      <c r="W41" s="57"/>
      <c r="X41" s="57"/>
      <c r="Y41" s="57"/>
      <c r="Z41" s="57"/>
      <c r="AA41" s="57"/>
      <c r="AB41" s="57"/>
      <c r="AC41" s="57"/>
      <c r="AD41" s="57"/>
      <c r="AE41" s="57"/>
      <c r="AF41" s="57"/>
      <c r="AG41" s="57"/>
    </row>
    <row r="42" spans="1:33" ht="13.2">
      <c r="A42" s="71" t="s">
        <v>105</v>
      </c>
      <c r="B42" s="57"/>
      <c r="C42" s="57"/>
      <c r="D42" s="57"/>
      <c r="E42" s="57"/>
      <c r="F42" s="57"/>
      <c r="G42" s="57"/>
      <c r="H42" s="57"/>
      <c r="I42" s="57"/>
      <c r="J42" s="57"/>
      <c r="K42" s="57"/>
      <c r="L42" s="57"/>
      <c r="M42" s="57"/>
      <c r="N42" s="57"/>
      <c r="O42" s="57"/>
      <c r="P42" s="57"/>
      <c r="Q42" s="57"/>
      <c r="R42" s="57"/>
      <c r="S42" s="57"/>
      <c r="T42" s="57"/>
      <c r="U42" s="57"/>
      <c r="V42" s="57"/>
      <c r="W42" s="57"/>
      <c r="X42" s="57"/>
      <c r="Y42" s="57"/>
      <c r="Z42" s="57"/>
      <c r="AA42" s="57"/>
      <c r="AB42" s="57"/>
      <c r="AC42" s="57"/>
      <c r="AD42" s="57"/>
      <c r="AE42" s="57"/>
      <c r="AF42" s="57"/>
      <c r="AG42" s="57"/>
    </row>
    <row r="43" spans="1:33" ht="13.2">
      <c r="A43" s="73" t="s">
        <v>106</v>
      </c>
      <c r="B43" s="57"/>
      <c r="C43" s="57"/>
      <c r="D43" s="57"/>
      <c r="E43" s="57"/>
      <c r="F43" s="57"/>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c r="AG43" s="57"/>
    </row>
    <row r="44" spans="1:33" ht="13.2">
      <c r="A44" s="73" t="s">
        <v>107</v>
      </c>
      <c r="B44" s="57"/>
      <c r="C44" s="57"/>
      <c r="D44" s="57"/>
      <c r="E44" s="57"/>
      <c r="F44" s="57"/>
      <c r="G44" s="57"/>
      <c r="H44" s="57"/>
      <c r="I44" s="57"/>
      <c r="J44" s="57"/>
      <c r="K44" s="57"/>
      <c r="L44" s="57"/>
      <c r="M44" s="57"/>
      <c r="N44" s="57"/>
      <c r="O44" s="57"/>
      <c r="P44" s="57"/>
      <c r="Q44" s="57"/>
      <c r="R44" s="57"/>
      <c r="S44" s="57"/>
      <c r="T44" s="57"/>
      <c r="U44" s="57"/>
      <c r="V44" s="57"/>
      <c r="W44" s="57"/>
      <c r="X44" s="57"/>
      <c r="Y44" s="57"/>
      <c r="Z44" s="57"/>
      <c r="AA44" s="57"/>
      <c r="AB44" s="57"/>
      <c r="AC44" s="57"/>
      <c r="AD44" s="57"/>
      <c r="AE44" s="57"/>
      <c r="AF44" s="57"/>
      <c r="AG44" s="57"/>
    </row>
    <row r="45" spans="1:33" ht="13.2">
      <c r="A45" s="73" t="s">
        <v>108</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row>
    <row r="46" spans="1:33" ht="13.2">
      <c r="A46" s="73" t="s">
        <v>109</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row>
    <row r="47" spans="1:33" ht="13.2">
      <c r="A47" s="73" t="s">
        <v>27</v>
      </c>
      <c r="B47" s="57"/>
      <c r="C47" s="57"/>
      <c r="D47" s="57"/>
      <c r="E47" s="57"/>
      <c r="F47" s="57"/>
      <c r="G47" s="98" t="s">
        <v>134</v>
      </c>
      <c r="H47" s="98" t="s">
        <v>134</v>
      </c>
      <c r="I47" s="98" t="s">
        <v>134</v>
      </c>
      <c r="J47" s="98" t="s">
        <v>134</v>
      </c>
      <c r="K47" s="98" t="s">
        <v>134</v>
      </c>
      <c r="L47" s="98" t="s">
        <v>134</v>
      </c>
      <c r="M47" s="98" t="s">
        <v>134</v>
      </c>
      <c r="N47" s="57"/>
      <c r="O47" s="57"/>
      <c r="P47" s="57"/>
      <c r="Q47" s="57"/>
      <c r="R47" s="57"/>
      <c r="S47" s="57"/>
      <c r="T47" s="57"/>
      <c r="U47" s="57"/>
      <c r="V47" s="57"/>
      <c r="W47" s="57"/>
      <c r="X47" s="57"/>
      <c r="Y47" s="57"/>
      <c r="Z47" s="57"/>
      <c r="AA47" s="57"/>
      <c r="AB47" s="57"/>
      <c r="AC47" s="57"/>
      <c r="AD47" s="57"/>
      <c r="AE47" s="57"/>
      <c r="AF47" s="57"/>
      <c r="AG47" s="57"/>
    </row>
    <row r="48" spans="1:33" ht="13.2">
      <c r="A48" s="73" t="s">
        <v>110</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row>
    <row r="49" spans="1:33" ht="13.2">
      <c r="A49" s="74" t="s">
        <v>111</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row>
    <row r="50" spans="1:33" ht="13.2">
      <c r="A50" s="26" t="s">
        <v>112</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row>
    <row r="51" spans="1:33" ht="13.2">
      <c r="A51" s="63">
        <v>7700</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row>
    <row r="52" spans="1:33" ht="13.2">
      <c r="A52" s="75">
        <v>7702</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row>
    <row r="53" spans="1:33" ht="13.2">
      <c r="A53" s="75">
        <v>7706</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row>
    <row r="54" spans="1:33" ht="13.2">
      <c r="A54" s="75">
        <v>7707</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row>
    <row r="55" spans="1:33" ht="13.2">
      <c r="A55" s="75">
        <v>7708</v>
      </c>
      <c r="B55" s="93" t="s">
        <v>142</v>
      </c>
      <c r="C55" s="93" t="s">
        <v>142</v>
      </c>
      <c r="D55" s="57"/>
      <c r="E55" s="57"/>
      <c r="F55" s="57"/>
      <c r="G55" s="57"/>
      <c r="H55" s="57"/>
      <c r="I55" s="93" t="s">
        <v>143</v>
      </c>
      <c r="J55" s="57"/>
      <c r="K55" s="57"/>
      <c r="L55" s="57"/>
      <c r="M55" s="57"/>
      <c r="N55" s="57"/>
      <c r="O55" s="57"/>
      <c r="P55" s="57"/>
      <c r="Q55" s="57"/>
      <c r="R55" s="57"/>
      <c r="S55" s="57"/>
      <c r="T55" s="93" t="s">
        <v>144</v>
      </c>
      <c r="U55" s="57"/>
      <c r="V55" s="57"/>
      <c r="W55" s="57"/>
      <c r="X55" s="57"/>
      <c r="Y55" s="57"/>
      <c r="Z55" s="57"/>
      <c r="AA55" s="57"/>
      <c r="AB55" s="57"/>
      <c r="AC55" s="57"/>
      <c r="AD55" s="65" t="s">
        <v>146</v>
      </c>
      <c r="AE55" s="57"/>
      <c r="AF55" s="57"/>
      <c r="AG55" s="57"/>
    </row>
    <row r="56" spans="1:33" ht="13.2">
      <c r="A56" s="75">
        <v>7709</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row>
    <row r="57" spans="1:33" ht="13.2">
      <c r="A57" s="76">
        <v>7710</v>
      </c>
      <c r="B57" s="57"/>
      <c r="C57" s="93" t="s">
        <v>151</v>
      </c>
      <c r="D57" s="57"/>
      <c r="E57" s="57"/>
      <c r="F57" s="57"/>
      <c r="G57" s="57"/>
      <c r="H57" s="57"/>
      <c r="I57" s="57"/>
      <c r="J57" s="57"/>
      <c r="K57" s="57"/>
      <c r="L57" s="57"/>
      <c r="M57" s="57"/>
      <c r="N57" s="98" t="s">
        <v>159</v>
      </c>
      <c r="O57" s="57"/>
      <c r="P57" s="57"/>
      <c r="Q57" s="98" t="s">
        <v>159</v>
      </c>
      <c r="R57" s="57"/>
      <c r="S57" s="57"/>
      <c r="T57" s="57"/>
      <c r="U57" s="57"/>
      <c r="V57" s="57"/>
      <c r="W57" s="57"/>
      <c r="X57" s="57"/>
      <c r="Y57" s="57"/>
      <c r="Z57" s="57"/>
      <c r="AA57" s="57"/>
      <c r="AB57" s="57"/>
      <c r="AC57" s="57"/>
      <c r="AD57" s="57"/>
      <c r="AE57" s="57"/>
      <c r="AF57" s="57"/>
      <c r="AG57" s="57"/>
    </row>
    <row r="58" spans="1:33" ht="13.2">
      <c r="A58" s="76">
        <v>7711</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row>
    <row r="59" spans="1:33" ht="13.2">
      <c r="A59" s="75">
        <v>7712</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row>
    <row r="60" spans="1:33" ht="13.2">
      <c r="A60" s="75">
        <v>7713</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row>
    <row r="61" spans="1:33" ht="13.2">
      <c r="A61" s="76">
        <v>7715</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row>
    <row r="62" spans="1:33" ht="13.2">
      <c r="A62" s="76">
        <v>7716</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row>
    <row r="63" spans="1:33" ht="13.2">
      <c r="A63" s="76">
        <v>7717</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row>
    <row r="64" spans="1:33" ht="13.2">
      <c r="A64" s="76">
        <v>7718</v>
      </c>
      <c r="B64" s="57"/>
      <c r="C64" s="57"/>
      <c r="D64" s="57"/>
      <c r="E64" s="57"/>
      <c r="F64" s="57"/>
      <c r="G64" s="57"/>
      <c r="H64" s="57"/>
      <c r="I64" s="57"/>
      <c r="J64" s="57"/>
      <c r="K64" s="57"/>
      <c r="L64" s="57"/>
      <c r="M64" s="57"/>
      <c r="N64" s="57"/>
      <c r="O64" s="57"/>
      <c r="P64" s="57"/>
      <c r="Q64" s="57"/>
      <c r="R64" s="57"/>
      <c r="S64" s="57"/>
      <c r="T64" s="93" t="s">
        <v>127</v>
      </c>
      <c r="U64" s="57"/>
      <c r="V64" s="57"/>
      <c r="W64" s="57"/>
      <c r="X64" s="57"/>
      <c r="Y64" s="57"/>
      <c r="Z64" s="57"/>
      <c r="AA64" s="57"/>
      <c r="AB64" s="57"/>
      <c r="AC64" s="57"/>
      <c r="AD64" s="57"/>
      <c r="AE64" s="57"/>
      <c r="AF64" s="57"/>
      <c r="AG64" s="57"/>
    </row>
    <row r="65" spans="1:33" ht="13.2">
      <c r="A65" s="60">
        <v>7719</v>
      </c>
      <c r="B65" s="57"/>
      <c r="C65" s="57"/>
      <c r="D65" s="57"/>
      <c r="E65" s="57"/>
      <c r="F65" s="57"/>
      <c r="G65" s="57"/>
      <c r="H65" s="57"/>
      <c r="I65" s="57"/>
      <c r="J65" s="57"/>
      <c r="K65" s="57"/>
      <c r="L65" s="57"/>
      <c r="M65" s="57"/>
      <c r="N65" s="57"/>
      <c r="O65" s="57"/>
      <c r="P65" s="57"/>
      <c r="Q65" s="57"/>
      <c r="R65" s="57"/>
      <c r="S65" s="57"/>
      <c r="T65" s="57"/>
      <c r="U65" s="57"/>
      <c r="V65" s="57"/>
      <c r="W65" s="57"/>
      <c r="X65" s="65" t="s">
        <v>145</v>
      </c>
      <c r="Y65" s="57"/>
      <c r="Z65" s="57"/>
      <c r="AA65" s="57"/>
      <c r="AB65" s="57"/>
      <c r="AC65" s="57"/>
      <c r="AD65" s="57"/>
      <c r="AE65" s="57"/>
      <c r="AF65" s="57"/>
      <c r="AG65" s="57"/>
    </row>
    <row r="66" spans="1:33" ht="13.2">
      <c r="A66" s="60">
        <v>7777</v>
      </c>
      <c r="B66" s="57"/>
      <c r="C66" s="57"/>
      <c r="D66" s="57"/>
      <c r="E66" s="57"/>
      <c r="F66" s="57"/>
      <c r="G66" s="57"/>
      <c r="H66" s="57"/>
      <c r="I66" s="57"/>
      <c r="J66" s="57"/>
      <c r="K66" s="57"/>
      <c r="L66" s="57"/>
      <c r="M66" s="57"/>
      <c r="N66" s="57"/>
      <c r="O66" s="57"/>
      <c r="P66" s="57"/>
      <c r="Q66" s="57"/>
      <c r="R66" s="57"/>
      <c r="S66" s="57"/>
      <c r="T66" s="57"/>
      <c r="U66" s="57"/>
      <c r="V66" s="57"/>
      <c r="W66" s="57"/>
      <c r="X66" s="57"/>
      <c r="Y66" s="57"/>
      <c r="Z66" s="57"/>
      <c r="AA66" s="57"/>
      <c r="AB66" s="57"/>
      <c r="AC66" s="57"/>
      <c r="AD66" s="57"/>
      <c r="AE66" s="57"/>
      <c r="AF66" s="57"/>
      <c r="AG66" s="57"/>
    </row>
    <row r="67" spans="1:33" ht="13.2">
      <c r="A67" s="60">
        <v>7721</v>
      </c>
      <c r="B67" s="57"/>
      <c r="C67" s="57"/>
      <c r="D67" s="57"/>
      <c r="E67" s="57"/>
      <c r="F67" s="57"/>
      <c r="G67" s="57"/>
      <c r="H67" s="57"/>
      <c r="I67" s="57"/>
      <c r="J67" s="57"/>
      <c r="K67" s="57"/>
      <c r="L67" s="57"/>
      <c r="M67" s="57"/>
      <c r="N67" s="57"/>
      <c r="O67" s="57"/>
      <c r="P67" s="57"/>
      <c r="Q67" s="57"/>
      <c r="R67" s="57"/>
      <c r="S67" s="57"/>
      <c r="T67" s="57"/>
      <c r="U67" s="57"/>
      <c r="V67" s="57"/>
      <c r="W67" s="57"/>
      <c r="X67" s="57"/>
      <c r="Y67" s="57"/>
      <c r="Z67" s="57"/>
      <c r="AA67" s="57"/>
      <c r="AB67" s="57"/>
      <c r="AC67" s="57"/>
      <c r="AD67" s="57"/>
      <c r="AE67" s="57"/>
      <c r="AF67" s="57"/>
      <c r="AG67" s="57"/>
    </row>
    <row r="68" spans="1:33" ht="13.2">
      <c r="A68" s="60">
        <v>7722</v>
      </c>
      <c r="B68" s="57"/>
      <c r="C68" s="96" t="s">
        <v>147</v>
      </c>
      <c r="D68" s="96" t="s">
        <v>147</v>
      </c>
      <c r="E68" s="57"/>
      <c r="F68" s="57"/>
      <c r="G68" s="57"/>
      <c r="H68" s="57"/>
      <c r="I68" s="57"/>
      <c r="J68" s="57"/>
      <c r="K68" s="57"/>
      <c r="L68" s="57"/>
      <c r="M68" s="96" t="s">
        <v>147</v>
      </c>
      <c r="N68" s="96" t="s">
        <v>147</v>
      </c>
      <c r="O68" s="96" t="s">
        <v>147</v>
      </c>
      <c r="P68" s="96" t="s">
        <v>147</v>
      </c>
      <c r="Q68" s="57"/>
      <c r="R68" s="57"/>
      <c r="S68" s="57"/>
      <c r="T68" s="96" t="s">
        <v>147</v>
      </c>
      <c r="U68" s="96" t="s">
        <v>147</v>
      </c>
      <c r="V68" s="57"/>
      <c r="W68" s="96" t="s">
        <v>147</v>
      </c>
      <c r="X68" s="96" t="s">
        <v>147</v>
      </c>
      <c r="Y68" s="96" t="s">
        <v>147</v>
      </c>
      <c r="Z68" s="96" t="s">
        <v>147</v>
      </c>
      <c r="AA68" s="57"/>
      <c r="AB68" s="57"/>
      <c r="AC68" s="96" t="s">
        <v>147</v>
      </c>
      <c r="AD68" s="96" t="s">
        <v>147</v>
      </c>
      <c r="AE68" s="57"/>
      <c r="AF68" s="57"/>
      <c r="AG68" s="57"/>
    </row>
    <row r="69" spans="1:33" ht="13.2">
      <c r="A69" s="77">
        <v>7723</v>
      </c>
      <c r="B69" s="57" t="s">
        <v>154</v>
      </c>
      <c r="C69" s="57" t="s">
        <v>154</v>
      </c>
      <c r="D69" s="57" t="s">
        <v>154</v>
      </c>
      <c r="E69" s="57"/>
      <c r="F69" s="57"/>
      <c r="G69" s="57"/>
      <c r="H69" s="57"/>
      <c r="I69" s="57"/>
      <c r="J69" s="57"/>
      <c r="K69" s="57"/>
      <c r="L69" s="57"/>
      <c r="M69" s="57"/>
      <c r="N69" s="57"/>
      <c r="O69" s="65" t="s">
        <v>148</v>
      </c>
      <c r="P69" s="65" t="s">
        <v>148</v>
      </c>
      <c r="Q69" s="57"/>
      <c r="R69" s="57"/>
      <c r="S69" s="57"/>
      <c r="T69" s="57"/>
      <c r="U69" s="57"/>
      <c r="V69" s="57"/>
      <c r="W69" s="57"/>
      <c r="X69" s="96" t="s">
        <v>149</v>
      </c>
      <c r="Y69" s="96" t="s">
        <v>149</v>
      </c>
      <c r="Z69" s="96" t="s">
        <v>149</v>
      </c>
      <c r="AA69" s="57"/>
      <c r="AB69" s="95" t="s">
        <v>150</v>
      </c>
      <c r="AC69" s="95" t="s">
        <v>150</v>
      </c>
      <c r="AD69" s="57"/>
      <c r="AE69" s="57"/>
      <c r="AF69" s="57"/>
      <c r="AG69" s="57"/>
    </row>
    <row r="70" spans="1:33" ht="13.2">
      <c r="A70" s="60">
        <v>7725</v>
      </c>
      <c r="B70" s="57"/>
      <c r="C70" s="57"/>
      <c r="D70" s="57"/>
      <c r="E70" s="57"/>
      <c r="F70" s="97" t="s">
        <v>152</v>
      </c>
      <c r="G70" s="97" t="s">
        <v>152</v>
      </c>
      <c r="H70" s="97" t="s">
        <v>152</v>
      </c>
      <c r="I70" s="57"/>
      <c r="J70" s="57"/>
      <c r="K70" s="57"/>
      <c r="L70" s="57"/>
      <c r="M70" s="57"/>
      <c r="N70" s="57"/>
      <c r="O70" s="57"/>
      <c r="P70" s="57"/>
      <c r="Q70" s="57"/>
      <c r="R70" s="57"/>
      <c r="S70" s="57"/>
      <c r="T70" s="57" t="s">
        <v>153</v>
      </c>
      <c r="U70" s="57" t="s">
        <v>153</v>
      </c>
      <c r="V70" s="57"/>
      <c r="W70" s="57"/>
      <c r="X70" s="57"/>
      <c r="Y70" s="57"/>
      <c r="Z70" s="57"/>
      <c r="AA70" s="57"/>
      <c r="AB70" s="57"/>
      <c r="AC70" s="57"/>
      <c r="AD70" s="57"/>
      <c r="AE70" s="57"/>
      <c r="AF70" s="57"/>
      <c r="AG70" s="57"/>
    </row>
    <row r="71" spans="1:33" ht="13.2">
      <c r="A71" s="75">
        <v>7726</v>
      </c>
      <c r="B71" s="57"/>
      <c r="C71" s="57"/>
      <c r="D71" s="57"/>
      <c r="E71" s="57"/>
      <c r="F71" s="57"/>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row>
    <row r="72" spans="1:33" ht="13.2">
      <c r="A72" s="75">
        <v>7727</v>
      </c>
      <c r="B72" s="57"/>
      <c r="C72" s="57"/>
      <c r="D72" s="57"/>
      <c r="E72" s="57"/>
      <c r="F72" s="57"/>
      <c r="G72" s="57"/>
      <c r="H72" s="57"/>
      <c r="I72" s="57"/>
      <c r="J72" s="57"/>
      <c r="K72" s="57"/>
      <c r="L72" s="57"/>
      <c r="M72" s="57"/>
      <c r="N72" s="57"/>
      <c r="O72" s="57"/>
      <c r="P72" s="57"/>
      <c r="Q72" s="57"/>
      <c r="R72" s="57"/>
      <c r="S72" s="57"/>
      <c r="T72" s="57"/>
      <c r="U72" s="57"/>
      <c r="V72" s="57"/>
      <c r="W72" s="57"/>
      <c r="X72" s="57"/>
      <c r="Y72" s="57"/>
      <c r="Z72" s="57"/>
      <c r="AA72" s="57"/>
      <c r="AB72" s="57"/>
      <c r="AC72" s="57"/>
      <c r="AD72" s="57"/>
      <c r="AE72" s="57"/>
      <c r="AF72" s="57"/>
      <c r="AG72" s="57"/>
    </row>
    <row r="73" spans="1:33" ht="13.2">
      <c r="A73" s="77">
        <v>7728</v>
      </c>
      <c r="B73" s="57"/>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row>
    <row r="74" spans="1:33" ht="13.2">
      <c r="A74" s="77">
        <v>7729</v>
      </c>
      <c r="B74" s="57"/>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row>
    <row r="75" spans="1:33" ht="13.2">
      <c r="A75" s="77">
        <v>7730</v>
      </c>
      <c r="B75" s="57"/>
      <c r="C75" s="57"/>
      <c r="D75" s="57"/>
      <c r="E75" s="57"/>
      <c r="F75" s="57"/>
      <c r="G75" s="57"/>
      <c r="H75" s="57"/>
      <c r="I75" s="57"/>
      <c r="J75" s="57"/>
      <c r="K75" s="57"/>
      <c r="L75" s="57"/>
      <c r="M75" s="57"/>
      <c r="N75" s="57"/>
      <c r="O75" s="57"/>
      <c r="P75" s="94" t="s">
        <v>153</v>
      </c>
      <c r="Q75" s="57"/>
      <c r="R75" s="57"/>
      <c r="S75" s="57"/>
      <c r="T75" s="57"/>
      <c r="U75" s="57"/>
      <c r="V75" s="57"/>
      <c r="W75" s="57"/>
      <c r="X75" s="57"/>
      <c r="Y75" s="57"/>
      <c r="Z75" s="57"/>
      <c r="AA75" s="57"/>
      <c r="AB75" s="57"/>
      <c r="AC75" s="57"/>
      <c r="AD75" s="57"/>
      <c r="AE75" s="57"/>
      <c r="AF75" s="57"/>
      <c r="AG75" s="57"/>
    </row>
    <row r="76" spans="1:33" ht="13.2">
      <c r="A76" s="99">
        <v>7731</v>
      </c>
      <c r="B76" s="57"/>
      <c r="C76" s="57"/>
      <c r="D76" s="57"/>
      <c r="E76" s="57"/>
      <c r="F76" s="57"/>
      <c r="G76" s="57"/>
      <c r="H76" s="57"/>
      <c r="I76" s="57"/>
      <c r="J76" s="57"/>
      <c r="K76" s="57" t="s">
        <v>155</v>
      </c>
      <c r="L76" s="57" t="s">
        <v>155</v>
      </c>
      <c r="M76" s="57"/>
      <c r="N76" s="57"/>
      <c r="O76" s="57"/>
      <c r="P76" s="57"/>
      <c r="Q76" s="57"/>
      <c r="R76" s="57"/>
      <c r="S76" s="57"/>
      <c r="T76" s="57"/>
      <c r="U76" s="57"/>
      <c r="V76" s="57"/>
      <c r="W76" s="57"/>
      <c r="X76" s="57"/>
      <c r="Y76" s="57"/>
      <c r="Z76" s="57"/>
      <c r="AA76" s="57"/>
      <c r="AB76" s="57"/>
      <c r="AC76" s="57"/>
      <c r="AD76" s="57"/>
      <c r="AE76" s="57"/>
      <c r="AF76" s="57"/>
      <c r="AG76" s="57"/>
    </row>
    <row r="77" spans="1:33" ht="13.2">
      <c r="A77" s="78">
        <v>7732</v>
      </c>
      <c r="B77" s="57"/>
      <c r="C77" s="57"/>
      <c r="D77" s="57"/>
      <c r="E77" s="57"/>
      <c r="F77" s="57"/>
      <c r="G77" s="57"/>
      <c r="H77" s="57"/>
      <c r="I77" s="57"/>
      <c r="J77" s="57"/>
      <c r="K77" s="57"/>
      <c r="L77" s="57"/>
      <c r="M77" s="57"/>
      <c r="N77" s="57"/>
      <c r="O77" s="57"/>
      <c r="P77" s="57"/>
      <c r="Q77" s="57"/>
      <c r="R77" s="57"/>
      <c r="S77" s="57"/>
      <c r="T77" s="57"/>
      <c r="U77" s="57"/>
      <c r="V77" s="57"/>
      <c r="W77" s="57"/>
      <c r="X77" s="57"/>
      <c r="Y77" s="57"/>
      <c r="Z77" s="57"/>
      <c r="AA77" s="57"/>
      <c r="AB77" s="57"/>
      <c r="AC77" s="57"/>
      <c r="AD77" s="57"/>
      <c r="AE77" s="57"/>
      <c r="AF77" s="57"/>
      <c r="AG77" s="57"/>
    </row>
    <row r="78" spans="1:33" ht="13.2">
      <c r="A78" s="79">
        <v>7752</v>
      </c>
      <c r="B78" s="57"/>
      <c r="C78" s="57"/>
      <c r="D78" s="57"/>
      <c r="E78" s="57"/>
      <c r="F78" s="57"/>
      <c r="G78" s="57"/>
      <c r="H78" s="57"/>
      <c r="I78" s="57"/>
      <c r="J78" s="57"/>
      <c r="K78" s="57"/>
      <c r="L78" s="57"/>
      <c r="M78" s="57"/>
      <c r="N78" s="57"/>
      <c r="O78" s="94" t="s">
        <v>160</v>
      </c>
      <c r="P78" s="94" t="s">
        <v>157</v>
      </c>
      <c r="Q78" s="57"/>
      <c r="R78" s="57"/>
      <c r="S78" s="57"/>
      <c r="T78" s="57"/>
      <c r="U78" s="57"/>
      <c r="V78" s="57"/>
      <c r="W78" s="57"/>
      <c r="X78" s="57"/>
      <c r="Y78" s="57"/>
      <c r="Z78" s="57"/>
      <c r="AA78" s="57"/>
      <c r="AB78" s="57"/>
      <c r="AC78" s="57"/>
      <c r="AD78" s="57"/>
      <c r="AE78" s="57"/>
      <c r="AF78" s="57"/>
      <c r="AG78" s="57"/>
    </row>
    <row r="79" spans="1:33" ht="13.2">
      <c r="A79" s="80">
        <v>7751</v>
      </c>
      <c r="B79" s="57"/>
      <c r="C79" s="57"/>
      <c r="D79" s="57"/>
      <c r="E79" s="57"/>
      <c r="F79" s="57"/>
      <c r="G79" s="57"/>
      <c r="H79" s="57"/>
      <c r="I79" s="57"/>
      <c r="J79" s="57"/>
      <c r="K79" s="57"/>
      <c r="L79" s="57"/>
      <c r="M79" s="57"/>
      <c r="N79" s="57"/>
      <c r="O79" s="57"/>
      <c r="Q79" s="57"/>
      <c r="R79" s="57"/>
      <c r="S79" s="57"/>
      <c r="T79" s="57"/>
      <c r="U79" s="57"/>
      <c r="V79" s="57"/>
      <c r="W79" s="57"/>
      <c r="X79" s="57"/>
      <c r="Y79" s="57"/>
      <c r="Z79" s="57"/>
      <c r="AA79" s="57"/>
      <c r="AB79" s="94" t="s">
        <v>158</v>
      </c>
      <c r="AC79" s="57"/>
      <c r="AD79" s="57"/>
      <c r="AE79" s="57"/>
      <c r="AF79" s="57"/>
      <c r="AG79" s="57"/>
    </row>
    <row r="80" spans="1:33" ht="13.2">
      <c r="A80" s="80">
        <v>7753</v>
      </c>
      <c r="B80" s="57"/>
      <c r="C80" s="96" t="s">
        <v>156</v>
      </c>
      <c r="D80" s="57"/>
      <c r="E80" s="57"/>
      <c r="F80" s="57"/>
      <c r="G80" s="57"/>
      <c r="H80" s="57"/>
      <c r="I80" s="57"/>
      <c r="J80" s="57"/>
      <c r="K80" s="57"/>
      <c r="L80" s="57"/>
      <c r="M80" s="57"/>
      <c r="N80" s="57"/>
      <c r="O80" s="57"/>
      <c r="P80" s="94" t="s">
        <v>157</v>
      </c>
      <c r="Q80" s="57"/>
      <c r="R80" s="57"/>
      <c r="S80" s="57"/>
      <c r="T80" s="57"/>
      <c r="U80" s="57"/>
      <c r="V80" s="57"/>
      <c r="W80" s="57"/>
      <c r="X80" s="57"/>
      <c r="Y80" s="57"/>
      <c r="Z80" s="57"/>
      <c r="AA80" s="57"/>
      <c r="AB80" s="57"/>
      <c r="AC80" s="57"/>
      <c r="AD80" s="57"/>
      <c r="AE80" s="57"/>
      <c r="AF80" s="57"/>
      <c r="AG80" s="57"/>
    </row>
    <row r="81" spans="1:33" ht="13.2">
      <c r="A81" s="26" t="s">
        <v>113</v>
      </c>
      <c r="B81" s="81"/>
      <c r="C81" s="81"/>
      <c r="D81" s="81"/>
      <c r="E81" s="81"/>
      <c r="F81" s="81"/>
      <c r="G81" s="81"/>
      <c r="H81" s="81"/>
      <c r="I81" s="81"/>
      <c r="J81" s="81"/>
      <c r="K81" s="81"/>
      <c r="L81" s="81"/>
      <c r="M81" s="81"/>
      <c r="N81" s="81"/>
      <c r="O81" s="81"/>
      <c r="P81" s="81"/>
      <c r="Q81" s="81"/>
      <c r="R81" s="81"/>
      <c r="S81" s="81"/>
      <c r="T81" s="81"/>
      <c r="U81" s="81"/>
      <c r="V81" s="81"/>
      <c r="W81" s="81"/>
      <c r="X81" s="81"/>
      <c r="Y81" s="82"/>
      <c r="Z81" s="82"/>
      <c r="AA81" s="82"/>
      <c r="AB81" s="82"/>
      <c r="AC81" s="82"/>
      <c r="AD81" s="82"/>
      <c r="AE81" s="16"/>
      <c r="AF81" s="16"/>
      <c r="AG81" s="6"/>
    </row>
    <row r="82" spans="1:33" ht="13.2">
      <c r="A82" s="83" t="s">
        <v>114</v>
      </c>
      <c r="B82" s="84"/>
      <c r="C82" s="84"/>
      <c r="D82" s="84"/>
      <c r="E82" s="84"/>
      <c r="F82" s="84"/>
      <c r="G82" s="84"/>
      <c r="H82" s="84"/>
      <c r="I82" s="84"/>
      <c r="J82" s="84"/>
      <c r="K82" s="84"/>
      <c r="L82" s="84"/>
      <c r="M82" s="84"/>
      <c r="N82" s="84"/>
      <c r="O82" s="84"/>
      <c r="P82" s="84"/>
      <c r="Q82" s="84"/>
      <c r="R82" s="84"/>
      <c r="S82" s="84"/>
      <c r="T82" s="84"/>
      <c r="U82" s="84"/>
      <c r="V82" s="84"/>
      <c r="W82" s="84"/>
      <c r="X82" s="84"/>
      <c r="Y82" s="85"/>
      <c r="Z82" s="85"/>
      <c r="AA82" s="85"/>
      <c r="AB82" s="85"/>
      <c r="AC82" s="85"/>
      <c r="AD82" s="85"/>
      <c r="AE82" s="85"/>
      <c r="AF82" s="85"/>
      <c r="AG82" s="86"/>
    </row>
    <row r="83" spans="1:33" ht="13.2">
      <c r="A83" s="87" t="s">
        <v>115</v>
      </c>
      <c r="B83" s="88"/>
      <c r="C83" s="88"/>
      <c r="D83" s="88"/>
      <c r="E83" s="88"/>
      <c r="F83" s="88"/>
      <c r="G83" s="88"/>
      <c r="H83" s="88"/>
      <c r="I83" s="88"/>
      <c r="J83" s="88"/>
      <c r="K83" s="88"/>
      <c r="L83" s="88"/>
      <c r="M83" s="88"/>
      <c r="N83" s="88"/>
      <c r="O83" s="88"/>
      <c r="P83" s="88"/>
      <c r="Q83" s="88"/>
      <c r="R83" s="88"/>
      <c r="S83" s="88"/>
      <c r="T83" s="88"/>
      <c r="U83" s="88"/>
      <c r="V83" s="88"/>
      <c r="W83" s="88"/>
      <c r="X83" s="88"/>
      <c r="Y83" s="88"/>
      <c r="Z83" s="88"/>
      <c r="AA83" s="88"/>
      <c r="AB83" s="88"/>
      <c r="AC83" s="88"/>
      <c r="AD83" s="88"/>
      <c r="AE83" s="88"/>
      <c r="AF83" s="88"/>
      <c r="AG83" s="88"/>
    </row>
    <row r="84" spans="1:33" ht="13.2">
      <c r="A84" s="87" t="s">
        <v>116</v>
      </c>
      <c r="B84" s="88"/>
      <c r="C84" s="88"/>
      <c r="D84" s="88"/>
      <c r="E84" s="88"/>
      <c r="F84" s="88"/>
      <c r="G84" s="88"/>
      <c r="H84" s="88"/>
      <c r="I84" s="88"/>
      <c r="J84" s="88"/>
      <c r="K84" s="88"/>
      <c r="L84" s="88"/>
      <c r="M84" s="88"/>
      <c r="N84" s="88"/>
      <c r="O84" s="88"/>
      <c r="P84" s="88"/>
      <c r="Q84" s="88"/>
      <c r="R84" s="88"/>
      <c r="S84" s="88"/>
      <c r="T84" s="88"/>
      <c r="U84" s="88"/>
      <c r="V84" s="88"/>
      <c r="W84" s="88"/>
      <c r="X84" s="88"/>
      <c r="Y84" s="88"/>
      <c r="Z84" s="88"/>
      <c r="AA84" s="88"/>
      <c r="AB84" s="88"/>
      <c r="AC84" s="88"/>
      <c r="AD84" s="88"/>
      <c r="AE84" s="88"/>
      <c r="AF84" s="88"/>
      <c r="AG84" s="88"/>
    </row>
    <row r="85" spans="1:33" ht="13.2">
      <c r="A85" s="2" t="s">
        <v>117</v>
      </c>
      <c r="B85" s="88"/>
      <c r="C85" s="88"/>
      <c r="D85" s="88"/>
      <c r="E85" s="88"/>
      <c r="F85" s="88"/>
      <c r="G85" s="88"/>
      <c r="H85" s="88"/>
      <c r="I85" s="88"/>
      <c r="J85" s="89"/>
      <c r="K85" s="89"/>
      <c r="L85" s="89"/>
      <c r="M85" s="89"/>
      <c r="N85" s="89"/>
      <c r="O85" s="89"/>
      <c r="P85" s="89"/>
      <c r="Q85" s="89"/>
      <c r="R85" s="89"/>
      <c r="S85" s="89"/>
      <c r="T85" s="89"/>
      <c r="U85" s="89"/>
      <c r="V85" s="89"/>
      <c r="W85" s="89"/>
      <c r="X85" s="89"/>
      <c r="Y85" s="89"/>
      <c r="Z85" s="89"/>
      <c r="AA85" s="89"/>
      <c r="AB85" s="89"/>
      <c r="AC85" s="89"/>
      <c r="AD85" s="89"/>
      <c r="AE85" s="89"/>
      <c r="AF85" s="89"/>
      <c r="AG85" s="88"/>
    </row>
    <row r="86" spans="1:33" ht="13.2">
      <c r="A86" s="90" t="s">
        <v>2</v>
      </c>
      <c r="B86" s="84"/>
      <c r="C86" s="84"/>
      <c r="D86" s="84"/>
      <c r="E86" s="84"/>
      <c r="F86" s="84"/>
      <c r="G86" s="84"/>
      <c r="H86" s="84"/>
      <c r="I86" s="84"/>
      <c r="J86" s="84"/>
      <c r="K86" s="88"/>
      <c r="L86" s="88"/>
      <c r="M86" s="88"/>
      <c r="N86" s="88"/>
      <c r="O86" s="88"/>
      <c r="P86" s="88"/>
      <c r="Q86" s="88"/>
      <c r="R86" s="88"/>
      <c r="S86" s="88"/>
      <c r="T86" s="88"/>
      <c r="U86" s="88"/>
      <c r="V86" s="88"/>
      <c r="W86" s="88"/>
      <c r="X86" s="88"/>
      <c r="Y86" s="88"/>
      <c r="Z86" s="88"/>
      <c r="AA86" s="88"/>
      <c r="AB86" s="88"/>
      <c r="AC86" s="88"/>
      <c r="AD86" s="88"/>
      <c r="AE86" s="89"/>
      <c r="AF86" s="89"/>
      <c r="AG86" s="88"/>
    </row>
    <row r="87" spans="1:33" ht="13.2">
      <c r="A87" s="91" t="s">
        <v>118</v>
      </c>
      <c r="B87" s="92"/>
      <c r="C87" s="92"/>
      <c r="D87" s="92"/>
      <c r="E87" s="92"/>
      <c r="F87" s="92"/>
      <c r="G87" s="92"/>
      <c r="H87" s="92"/>
      <c r="I87" s="92"/>
      <c r="J87" s="92"/>
      <c r="K87" s="92"/>
      <c r="L87" s="92"/>
      <c r="M87" s="92"/>
      <c r="N87" s="92"/>
      <c r="O87" s="92"/>
      <c r="P87" s="92"/>
      <c r="Q87" s="92"/>
      <c r="R87" s="92"/>
      <c r="S87" s="92"/>
      <c r="T87" s="92"/>
      <c r="U87" s="92"/>
      <c r="V87" s="92"/>
      <c r="W87" s="92"/>
      <c r="X87" s="92"/>
      <c r="Y87" s="92"/>
      <c r="Z87" s="92"/>
      <c r="AA87" s="92"/>
      <c r="AB87" s="92"/>
      <c r="AC87" s="92"/>
      <c r="AD87" s="92"/>
      <c r="AE87" s="92"/>
      <c r="AF87" s="92"/>
      <c r="AG87" s="6"/>
    </row>
  </sheetData>
  <mergeCells count="1">
    <mergeCell ref="A1:A2"/>
  </mergeCells>
  <phoneticPr fontId="151"/>
  <conditionalFormatting sqref="A1:AG1007">
    <cfRule type="cellIs" dxfId="380" priority="5" operator="equal">
      <formula>"R"</formula>
    </cfRule>
  </conditionalFormatting>
  <conditionalFormatting sqref="B12:B69 C12:X81 K4 R4 B5:F5 Y12:AG80 B71:B81">
    <cfRule type="containsText" dxfId="379" priority="11" operator="containsText" text="长距离">
      <formula>NOT(ISERROR(SEARCH(("长距离"),(K4))))</formula>
    </cfRule>
  </conditionalFormatting>
  <conditionalFormatting sqref="B28:O28 B70 C16:D16">
    <cfRule type="containsText" dxfId="378" priority="6" operator="containsText" text="修理">
      <formula>NOT(ISERROR(SEARCH(("修理"),(C16))))</formula>
    </cfRule>
    <cfRule type="containsText" dxfId="377" priority="7" operator="containsText" text="三检">
      <formula>NOT(ISERROR(SEARCH(("三检"),(C16))))</formula>
    </cfRule>
    <cfRule type="containsText" dxfId="376" priority="8" operator="containsText" text="年检">
      <formula>NOT(ISERROR(SEARCH(("年检"),(C16))))</formula>
    </cfRule>
  </conditionalFormatting>
  <conditionalFormatting sqref="B28:O28 B70">
    <cfRule type="containsText" dxfId="375" priority="1" operator="containsText" text="长距离">
      <formula>NOT(ISERROR(SEARCH(("长距离"),(B28))))</formula>
    </cfRule>
    <cfRule type="containsText" dxfId="374" priority="2" operator="containsText" text="bm">
      <formula>NOT(ISERROR(SEARCH(("bm"),(B28))))</formula>
    </cfRule>
    <cfRule type="containsText" dxfId="373" priority="3" operator="containsText" text="Lt">
      <formula>NOT(ISERROR(SEARCH(("Lt"),(B28))))</formula>
    </cfRule>
    <cfRule type="containsText" dxfId="372" priority="4" operator="containsText" text="考斯特">
      <formula>NOT(ISERROR(SEARCH(("考斯特"),(B28))))</formula>
    </cfRule>
    <cfRule type="containsText" dxfId="371" priority="10" operator="containsText" text="本社番">
      <formula>NOT(ISERROR(SEARCH(("本社番"),(B28))))</formula>
    </cfRule>
  </conditionalFormatting>
  <conditionalFormatting sqref="C16:D16 B28:O28 B70">
    <cfRule type="containsText" dxfId="370" priority="9" operator="containsText" text="搬">
      <formula>NOT(ISERROR(SEARCH(("搬"),(C16))))</formula>
    </cfRule>
  </conditionalFormatting>
  <conditionalFormatting sqref="K4 R4 B5:F5 B12:B69 Y12:AG80 C12:X81 B71:B81">
    <cfRule type="containsText" dxfId="369" priority="12" operator="containsText" text="bm">
      <formula>NOT(ISERROR(SEARCH(("bm"),(K4))))</formula>
    </cfRule>
    <cfRule type="containsText" dxfId="368" priority="13" operator="containsText" text="Lt">
      <formula>NOT(ISERROR(SEARCH(("Lt"),(K4))))</formula>
    </cfRule>
    <cfRule type="containsText" dxfId="367" priority="14" operator="containsText" text="考斯特">
      <formula>NOT(ISERROR(SEARCH(("考斯特"),(K4))))</formula>
    </cfRule>
  </conditionalFormatting>
  <conditionalFormatting sqref="O14:S15 L15:N15 Z15 F16:H31 Q17:AG24 B17:E31 I17:O31 P18:P24 P28:AG29 B34:AG34 H39:I42 B51:B69 C51:R80 AE51:AG80 S51:AD81 B71:B80">
    <cfRule type="containsText" dxfId="366" priority="15" operator="containsText" text="修理">
      <formula>NOT(ISERROR(SEARCH(("修理"),(O14))))</formula>
    </cfRule>
    <cfRule type="containsText" dxfId="365" priority="16" operator="containsText" text="三检">
      <formula>NOT(ISERROR(SEARCH(("三检"),(O14))))</formula>
    </cfRule>
    <cfRule type="containsText" dxfId="364" priority="17" operator="containsText" text="年检">
      <formula>NOT(ISERROR(SEARCH(("年检"),(O14))))</formula>
    </cfRule>
    <cfRule type="containsText" dxfId="363" priority="18" operator="containsText" text="搬">
      <formula>NOT(ISERROR(SEARCH(("搬"),(O14))))</formula>
    </cfRule>
  </conditionalFormatting>
  <conditionalFormatting sqref="Y13:AG80 B13:B69 C13:X81 B71:B81 K4 R4 B5:F5">
    <cfRule type="containsText" dxfId="362" priority="20" operator="containsText" text="本社番">
      <formula>NOT(ISERROR(SEARCH(("本社番"),(K4))))</formula>
    </cfRule>
  </conditionalFormatting>
  <conditionalFormatting sqref="AF24:AG24">
    <cfRule type="notContainsBlanks" dxfId="361" priority="19">
      <formula>LEN(TRIM(AF24))&gt;0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D00-000000000000}">
          <x14:formula1>
            <xm:f>条件勿动!$A:$A</xm:f>
          </x14:formula1>
          <xm:sqref>B13:AG78 B79:O79 Q79:AG79 B80:AG80</xm:sqref>
        </x14:dataValidation>
        <x14:dataValidation type="list" allowBlank="1" xr:uid="{00000000-0002-0000-0D00-000001000000}">
          <x14:formula1>
            <xm:f>条件勿动!$B:$B</xm:f>
          </x14:formula1>
          <xm:sqref>Y81:AD81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F92"/>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2.109375" customWidth="1"/>
    <col min="2" max="32" width="8.88671875" customWidth="1"/>
  </cols>
  <sheetData>
    <row r="1" spans="1:32">
      <c r="A1" s="2338" t="s">
        <v>161</v>
      </c>
      <c r="B1" s="6">
        <v>1</v>
      </c>
      <c r="C1" s="6">
        <v>2</v>
      </c>
      <c r="D1" s="6">
        <v>3</v>
      </c>
      <c r="E1" s="6">
        <v>4</v>
      </c>
      <c r="F1" s="20">
        <v>5</v>
      </c>
      <c r="G1" s="18">
        <v>6</v>
      </c>
      <c r="H1" s="18">
        <v>7</v>
      </c>
      <c r="I1" s="6">
        <v>8</v>
      </c>
      <c r="J1" s="6">
        <v>9</v>
      </c>
      <c r="K1" s="6">
        <v>10</v>
      </c>
      <c r="L1" s="6">
        <v>11</v>
      </c>
      <c r="M1" s="20">
        <v>12</v>
      </c>
      <c r="N1" s="18">
        <v>13</v>
      </c>
      <c r="O1" s="18">
        <v>14</v>
      </c>
      <c r="P1" s="18">
        <v>15</v>
      </c>
      <c r="Q1" s="19">
        <v>16</v>
      </c>
      <c r="R1" s="6">
        <v>17</v>
      </c>
      <c r="S1" s="6">
        <v>18</v>
      </c>
      <c r="T1" s="20">
        <v>19</v>
      </c>
      <c r="U1" s="18">
        <v>20</v>
      </c>
      <c r="V1" s="18">
        <v>21</v>
      </c>
      <c r="W1" s="6">
        <v>22</v>
      </c>
      <c r="X1" s="6">
        <v>23</v>
      </c>
      <c r="Y1" s="6">
        <v>24</v>
      </c>
      <c r="Z1" s="6">
        <v>25</v>
      </c>
      <c r="AA1" s="20">
        <v>26</v>
      </c>
      <c r="AB1" s="18">
        <v>27</v>
      </c>
      <c r="AC1" s="18">
        <v>28</v>
      </c>
      <c r="AD1" s="20">
        <v>29</v>
      </c>
      <c r="AE1" s="20">
        <v>30</v>
      </c>
      <c r="AF1" s="20">
        <v>31</v>
      </c>
    </row>
    <row r="2" spans="1:32">
      <c r="A2" s="2333"/>
      <c r="B2" s="22" t="s">
        <v>72</v>
      </c>
      <c r="C2" s="22" t="s">
        <v>66</v>
      </c>
      <c r="D2" s="22" t="s">
        <v>67</v>
      </c>
      <c r="E2" s="22" t="s">
        <v>68</v>
      </c>
      <c r="F2" s="22" t="s">
        <v>69</v>
      </c>
      <c r="G2" s="23" t="s">
        <v>70</v>
      </c>
      <c r="H2" s="23" t="s">
        <v>71</v>
      </c>
      <c r="I2" s="22" t="s">
        <v>72</v>
      </c>
      <c r="J2" s="22" t="s">
        <v>66</v>
      </c>
      <c r="K2" s="22" t="s">
        <v>67</v>
      </c>
      <c r="L2" s="22" t="s">
        <v>68</v>
      </c>
      <c r="M2" s="22" t="s">
        <v>69</v>
      </c>
      <c r="N2" s="23" t="s">
        <v>70</v>
      </c>
      <c r="O2" s="23" t="s">
        <v>71</v>
      </c>
      <c r="P2" s="23" t="s">
        <v>72</v>
      </c>
      <c r="Q2" s="22" t="s">
        <v>66</v>
      </c>
      <c r="R2" s="22" t="s">
        <v>67</v>
      </c>
      <c r="S2" s="22" t="s">
        <v>68</v>
      </c>
      <c r="T2" s="22" t="s">
        <v>69</v>
      </c>
      <c r="U2" s="23" t="s">
        <v>70</v>
      </c>
      <c r="V2" s="23" t="s">
        <v>71</v>
      </c>
      <c r="W2" s="24" t="s">
        <v>72</v>
      </c>
      <c r="X2" s="24" t="s">
        <v>66</v>
      </c>
      <c r="Y2" s="24" t="s">
        <v>67</v>
      </c>
      <c r="Z2" s="24" t="s">
        <v>68</v>
      </c>
      <c r="AA2" s="22" t="s">
        <v>69</v>
      </c>
      <c r="AB2" s="23" t="s">
        <v>70</v>
      </c>
      <c r="AC2" s="23" t="s">
        <v>71</v>
      </c>
      <c r="AD2" s="24" t="s">
        <v>72</v>
      </c>
      <c r="AE2" s="24" t="s">
        <v>66</v>
      </c>
      <c r="AF2" s="24" t="s">
        <v>67</v>
      </c>
    </row>
    <row r="3" spans="1:32">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27"/>
    </row>
    <row r="4" spans="1:32">
      <c r="A4" s="30" t="s">
        <v>74</v>
      </c>
      <c r="B4" s="31"/>
      <c r="C4" s="31"/>
      <c r="D4" s="32"/>
      <c r="E4" s="32"/>
      <c r="F4" s="33"/>
      <c r="G4" s="34"/>
      <c r="H4" s="35"/>
      <c r="I4" s="35"/>
      <c r="J4" s="36"/>
      <c r="L4" s="35"/>
      <c r="M4" s="35"/>
      <c r="N4" s="32"/>
      <c r="O4" s="32"/>
      <c r="P4" s="32"/>
      <c r="Q4" s="33"/>
      <c r="S4" s="37"/>
      <c r="T4" s="32"/>
      <c r="U4" s="32"/>
      <c r="V4" s="32"/>
      <c r="W4" s="33"/>
      <c r="X4" s="33"/>
      <c r="Y4" s="33"/>
      <c r="Z4" s="32"/>
      <c r="AA4" s="32"/>
      <c r="AB4" s="32"/>
      <c r="AC4" s="32"/>
      <c r="AD4" s="32"/>
      <c r="AE4" s="38"/>
      <c r="AF4" s="38"/>
    </row>
    <row r="5" spans="1:32">
      <c r="A5" s="30" t="s">
        <v>75</v>
      </c>
      <c r="G5" s="35"/>
      <c r="H5" s="35"/>
      <c r="I5" s="35"/>
      <c r="J5" s="35"/>
      <c r="K5" s="32"/>
      <c r="L5" s="39"/>
      <c r="M5" s="35"/>
      <c r="N5" s="32"/>
      <c r="O5" s="35"/>
      <c r="P5" s="32"/>
      <c r="Q5" s="32"/>
      <c r="R5" s="32"/>
      <c r="S5" s="32"/>
      <c r="T5" s="32"/>
      <c r="U5" s="32"/>
      <c r="V5" s="32"/>
      <c r="W5" s="32"/>
      <c r="X5" s="32"/>
      <c r="Y5" s="35"/>
      <c r="Z5" s="32"/>
      <c r="AA5" s="32"/>
      <c r="AB5" s="32"/>
      <c r="AC5" s="32"/>
      <c r="AD5" s="33"/>
      <c r="AE5" s="40"/>
      <c r="AF5" s="41"/>
    </row>
    <row r="6" spans="1:32">
      <c r="A6" s="30" t="s">
        <v>76</v>
      </c>
      <c r="B6" s="42"/>
      <c r="C6" s="32"/>
      <c r="D6" s="32"/>
      <c r="E6" s="32"/>
      <c r="F6" s="35"/>
      <c r="G6" s="32"/>
      <c r="H6" s="32"/>
      <c r="I6" s="32"/>
      <c r="J6" s="32"/>
      <c r="K6" s="32"/>
      <c r="L6" s="32"/>
      <c r="M6" s="32"/>
      <c r="N6" s="32"/>
      <c r="O6" s="32"/>
      <c r="P6" s="32"/>
      <c r="Q6" s="35"/>
      <c r="R6" s="43"/>
      <c r="S6" s="32"/>
      <c r="T6" s="35"/>
      <c r="U6" s="32"/>
      <c r="V6" s="32"/>
      <c r="W6" s="44"/>
      <c r="X6" s="44"/>
      <c r="Y6" s="32"/>
      <c r="Z6" s="32"/>
      <c r="AA6" s="32"/>
      <c r="AB6" s="32"/>
      <c r="AC6" s="32"/>
      <c r="AD6" s="33"/>
      <c r="AE6" s="38"/>
      <c r="AF6" s="38"/>
    </row>
    <row r="7" spans="1:32">
      <c r="A7" s="30" t="s">
        <v>77</v>
      </c>
      <c r="B7" s="42"/>
      <c r="C7" s="32"/>
      <c r="D7" s="32"/>
      <c r="E7" s="32"/>
      <c r="F7" s="35"/>
      <c r="G7" s="35"/>
      <c r="H7" s="32"/>
      <c r="I7" s="32"/>
      <c r="J7" s="32"/>
      <c r="K7" s="32"/>
      <c r="L7" s="32"/>
      <c r="M7" s="45"/>
      <c r="N7" s="32"/>
      <c r="O7" s="32"/>
      <c r="P7" s="32"/>
      <c r="Q7" s="35"/>
      <c r="R7" s="33"/>
      <c r="S7" s="32"/>
      <c r="T7" s="32"/>
      <c r="U7" s="32"/>
      <c r="V7" s="32"/>
      <c r="W7" s="32"/>
      <c r="X7" s="32"/>
      <c r="Y7" s="32"/>
      <c r="Z7" s="32"/>
      <c r="AA7" s="32"/>
      <c r="AB7" s="32"/>
      <c r="AC7" s="32"/>
      <c r="AD7" s="32"/>
      <c r="AE7" s="38"/>
      <c r="AF7" s="38"/>
    </row>
    <row r="8" spans="1:32">
      <c r="A8" s="46" t="s">
        <v>78</v>
      </c>
      <c r="B8" s="47"/>
      <c r="C8" s="32"/>
      <c r="D8" s="32"/>
      <c r="E8" s="32"/>
      <c r="F8" s="32"/>
      <c r="G8" s="32"/>
      <c r="H8" s="32" t="s">
        <v>79</v>
      </c>
      <c r="I8" s="48"/>
      <c r="J8" s="32"/>
      <c r="K8" s="32"/>
      <c r="L8" s="32"/>
      <c r="M8" s="32"/>
      <c r="N8" s="32"/>
      <c r="O8" s="32"/>
      <c r="P8" s="32"/>
      <c r="Q8" s="32"/>
      <c r="R8" s="32"/>
      <c r="S8" s="32"/>
      <c r="T8" s="32"/>
      <c r="U8" s="32"/>
      <c r="V8" s="32"/>
      <c r="W8" s="32"/>
      <c r="X8" s="32"/>
      <c r="Y8" s="32"/>
      <c r="Z8" s="32"/>
      <c r="AA8" s="32"/>
      <c r="AB8" s="32"/>
      <c r="AC8" s="32"/>
      <c r="AD8" s="32"/>
      <c r="AE8" s="32"/>
      <c r="AF8" s="32"/>
    </row>
    <row r="9" spans="1:32" ht="15.75" customHeight="1">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row>
    <row r="10" spans="1:32" ht="15.75" customHeight="1">
      <c r="A10" s="2"/>
      <c r="B10" s="52" t="s">
        <v>82</v>
      </c>
      <c r="C10" s="52" t="s">
        <v>82</v>
      </c>
      <c r="D10" s="52" t="s">
        <v>82</v>
      </c>
      <c r="E10" s="52" t="s">
        <v>82</v>
      </c>
      <c r="F10" s="52" t="s">
        <v>82</v>
      </c>
      <c r="G10" s="52" t="s">
        <v>82</v>
      </c>
      <c r="H10" s="52" t="s">
        <v>82</v>
      </c>
      <c r="I10" s="53" t="s">
        <v>82</v>
      </c>
      <c r="J10" s="52" t="s">
        <v>82</v>
      </c>
      <c r="K10" s="52" t="s">
        <v>82</v>
      </c>
      <c r="L10" s="52" t="s">
        <v>82</v>
      </c>
      <c r="M10" s="52" t="s">
        <v>82</v>
      </c>
      <c r="N10" s="50" t="s">
        <v>82</v>
      </c>
      <c r="O10" s="50" t="s">
        <v>82</v>
      </c>
      <c r="P10" s="50" t="s">
        <v>82</v>
      </c>
      <c r="Q10" s="50" t="s">
        <v>82</v>
      </c>
      <c r="R10" s="50" t="s">
        <v>82</v>
      </c>
      <c r="S10" s="50" t="s">
        <v>82</v>
      </c>
      <c r="T10" s="50" t="s">
        <v>82</v>
      </c>
      <c r="U10" s="50" t="s">
        <v>82</v>
      </c>
      <c r="V10" s="50" t="s">
        <v>82</v>
      </c>
      <c r="W10" s="50" t="s">
        <v>82</v>
      </c>
      <c r="X10" s="50" t="s">
        <v>82</v>
      </c>
      <c r="Y10" s="50" t="s">
        <v>82</v>
      </c>
      <c r="Z10" s="50" t="s">
        <v>82</v>
      </c>
      <c r="AA10" s="50" t="s">
        <v>82</v>
      </c>
      <c r="AB10" s="50" t="s">
        <v>82</v>
      </c>
      <c r="AC10" s="50" t="s">
        <v>82</v>
      </c>
      <c r="AD10" s="50" t="s">
        <v>82</v>
      </c>
      <c r="AE10" s="50" t="s">
        <v>82</v>
      </c>
      <c r="AF10" s="50" t="s">
        <v>82</v>
      </c>
    </row>
    <row r="11" spans="1:32">
      <c r="A11" s="2"/>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row>
    <row r="12" spans="1:32">
      <c r="A12" s="56" t="s">
        <v>83</v>
      </c>
      <c r="B12" s="57"/>
      <c r="C12" s="57"/>
      <c r="D12" s="57"/>
      <c r="E12" s="57"/>
      <c r="F12" s="57"/>
      <c r="G12" s="57"/>
      <c r="H12" s="57"/>
      <c r="I12" s="57"/>
      <c r="J12" s="57"/>
      <c r="K12" s="57"/>
      <c r="L12" s="57"/>
      <c r="M12" s="57"/>
      <c r="N12" s="57"/>
      <c r="O12" s="57"/>
      <c r="P12" s="57"/>
      <c r="Q12" s="57"/>
      <c r="R12" s="57"/>
      <c r="S12" s="57"/>
      <c r="T12" s="57"/>
      <c r="U12" s="57"/>
      <c r="V12" s="57"/>
      <c r="W12" s="57"/>
      <c r="X12" s="57"/>
      <c r="Y12" s="57"/>
      <c r="Z12" s="57"/>
      <c r="AA12" s="57"/>
      <c r="AB12" s="57"/>
      <c r="AC12" s="57"/>
      <c r="AD12" s="57"/>
      <c r="AE12" s="58"/>
      <c r="AF12" s="58"/>
    </row>
    <row r="13" spans="1:32">
      <c r="A13" s="59" t="s">
        <v>84</v>
      </c>
      <c r="B13" s="57"/>
      <c r="C13" s="57"/>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row>
    <row r="14" spans="1:32">
      <c r="A14" s="61" t="s">
        <v>86</v>
      </c>
      <c r="B14" s="57" t="s">
        <v>134</v>
      </c>
      <c r="C14" s="57" t="s">
        <v>134</v>
      </c>
      <c r="D14" s="57"/>
      <c r="E14" s="57"/>
      <c r="F14" s="57"/>
      <c r="G14" s="57" t="s">
        <v>162</v>
      </c>
      <c r="H14" s="57" t="s">
        <v>162</v>
      </c>
      <c r="I14" s="57" t="s">
        <v>163</v>
      </c>
      <c r="J14" s="57"/>
      <c r="K14" s="57" t="s">
        <v>164</v>
      </c>
      <c r="M14" s="57"/>
      <c r="N14" s="57"/>
      <c r="P14" s="57"/>
      <c r="R14" s="57"/>
      <c r="S14" s="57"/>
      <c r="T14" s="57"/>
      <c r="U14" s="57"/>
      <c r="V14" s="57"/>
      <c r="W14" s="57"/>
      <c r="X14" s="57"/>
      <c r="Y14" s="57"/>
      <c r="Z14" s="57"/>
      <c r="AA14" s="57"/>
      <c r="AB14" s="57"/>
      <c r="AC14" s="93" t="s">
        <v>142</v>
      </c>
      <c r="AD14" s="93" t="s">
        <v>142</v>
      </c>
      <c r="AE14" s="93" t="s">
        <v>142</v>
      </c>
      <c r="AF14" s="93" t="s">
        <v>142</v>
      </c>
    </row>
    <row r="15" spans="1:32">
      <c r="A15" s="62" t="s">
        <v>87</v>
      </c>
      <c r="B15" s="57" t="s">
        <v>134</v>
      </c>
      <c r="C15" s="57" t="s">
        <v>134</v>
      </c>
      <c r="G15" s="93" t="s">
        <v>137</v>
      </c>
      <c r="H15" s="93" t="s">
        <v>165</v>
      </c>
      <c r="I15" s="57"/>
      <c r="J15" s="93" t="s">
        <v>166</v>
      </c>
      <c r="L15" s="93" t="s">
        <v>128</v>
      </c>
      <c r="N15" s="57"/>
      <c r="O15" s="93" t="s">
        <v>167</v>
      </c>
      <c r="P15" s="57"/>
      <c r="Q15" s="93" t="s">
        <v>127</v>
      </c>
      <c r="R15" s="57"/>
      <c r="S15" s="57" t="s">
        <v>134</v>
      </c>
      <c r="T15" s="57"/>
      <c r="U15" s="96" t="s">
        <v>168</v>
      </c>
      <c r="V15" s="96" t="s">
        <v>168</v>
      </c>
      <c r="W15" s="96" t="s">
        <v>168</v>
      </c>
      <c r="X15" s="96" t="s">
        <v>168</v>
      </c>
      <c r="Y15" s="57"/>
      <c r="Z15" s="57"/>
      <c r="AA15" s="57"/>
      <c r="AB15" s="57"/>
      <c r="AC15" s="94" t="s">
        <v>169</v>
      </c>
      <c r="AD15" s="93" t="s">
        <v>170</v>
      </c>
      <c r="AF15" s="96" t="s">
        <v>171</v>
      </c>
    </row>
    <row r="16" spans="1:32">
      <c r="A16" s="63" t="s">
        <v>90</v>
      </c>
      <c r="B16" s="93" t="s">
        <v>127</v>
      </c>
      <c r="C16" s="57"/>
      <c r="D16" s="93" t="s">
        <v>137</v>
      </c>
      <c r="E16" s="93" t="s">
        <v>127</v>
      </c>
      <c r="F16" s="65" t="s">
        <v>172</v>
      </c>
      <c r="G16" s="96" t="s">
        <v>173</v>
      </c>
      <c r="H16" s="96" t="s">
        <v>173</v>
      </c>
      <c r="I16" s="96" t="s">
        <v>173</v>
      </c>
      <c r="J16" s="57"/>
      <c r="K16" s="57"/>
      <c r="L16" s="94" t="s">
        <v>174</v>
      </c>
      <c r="M16" s="57"/>
      <c r="N16" s="57"/>
      <c r="O16" s="57"/>
      <c r="P16" s="100" t="s">
        <v>175</v>
      </c>
      <c r="Q16" s="93" t="s">
        <v>176</v>
      </c>
      <c r="R16" s="57"/>
      <c r="S16" s="57"/>
      <c r="T16" s="57"/>
      <c r="U16" s="93" t="s">
        <v>137</v>
      </c>
      <c r="V16" s="96" t="s">
        <v>171</v>
      </c>
      <c r="W16" s="96" t="s">
        <v>171</v>
      </c>
      <c r="X16" s="96" t="s">
        <v>171</v>
      </c>
      <c r="Y16" s="93" t="s">
        <v>177</v>
      </c>
      <c r="Z16" s="57"/>
      <c r="AA16" s="93" t="s">
        <v>127</v>
      </c>
      <c r="AB16" s="57"/>
      <c r="AC16" s="57"/>
      <c r="AD16" s="93" t="s">
        <v>137</v>
      </c>
      <c r="AE16" s="93" t="s">
        <v>137</v>
      </c>
      <c r="AF16" s="93" t="s">
        <v>178</v>
      </c>
    </row>
    <row r="17" spans="1:32">
      <c r="A17" s="63" t="s">
        <v>11</v>
      </c>
      <c r="B17" s="96" t="s">
        <v>168</v>
      </c>
      <c r="C17" s="96" t="s">
        <v>168</v>
      </c>
      <c r="D17" s="57" t="s">
        <v>179</v>
      </c>
      <c r="E17" s="57" t="s">
        <v>179</v>
      </c>
      <c r="F17" s="57" t="s">
        <v>179</v>
      </c>
      <c r="G17" s="57" t="s">
        <v>179</v>
      </c>
      <c r="H17" s="57" t="s">
        <v>179</v>
      </c>
      <c r="I17" s="57" t="s">
        <v>179</v>
      </c>
      <c r="J17" s="57"/>
      <c r="K17" s="96" t="s">
        <v>147</v>
      </c>
      <c r="L17" s="96" t="s">
        <v>147</v>
      </c>
      <c r="M17" s="96" t="s">
        <v>147</v>
      </c>
      <c r="N17" s="96" t="s">
        <v>147</v>
      </c>
      <c r="O17" s="96" t="s">
        <v>147</v>
      </c>
      <c r="P17" s="96" t="s">
        <v>147</v>
      </c>
      <c r="Q17" s="57"/>
      <c r="R17" s="57"/>
      <c r="S17" s="57"/>
      <c r="T17" s="57"/>
      <c r="U17" s="57"/>
      <c r="V17" s="57"/>
      <c r="W17" s="93" t="s">
        <v>180</v>
      </c>
      <c r="X17" s="57"/>
      <c r="Y17" s="65" t="s">
        <v>93</v>
      </c>
      <c r="Z17" s="65" t="s">
        <v>93</v>
      </c>
      <c r="AA17" s="65" t="s">
        <v>93</v>
      </c>
      <c r="AB17" s="65" t="s">
        <v>93</v>
      </c>
      <c r="AC17" s="57"/>
      <c r="AD17" s="57" t="s">
        <v>181</v>
      </c>
      <c r="AE17" s="57" t="s">
        <v>154</v>
      </c>
      <c r="AF17" s="57" t="s">
        <v>154</v>
      </c>
    </row>
    <row r="18" spans="1:32">
      <c r="A18" s="63" t="s">
        <v>91</v>
      </c>
      <c r="B18" s="93" t="s">
        <v>182</v>
      </c>
      <c r="C18" s="65" t="s">
        <v>183</v>
      </c>
      <c r="D18" s="57" t="s">
        <v>179</v>
      </c>
      <c r="E18" s="57" t="s">
        <v>179</v>
      </c>
      <c r="F18" s="57" t="s">
        <v>179</v>
      </c>
      <c r="G18" s="57" t="s">
        <v>179</v>
      </c>
      <c r="H18" s="57" t="s">
        <v>179</v>
      </c>
      <c r="I18" s="57" t="s">
        <v>179</v>
      </c>
      <c r="J18" s="57"/>
      <c r="M18" s="96" t="s">
        <v>171</v>
      </c>
      <c r="N18" s="96" t="s">
        <v>171</v>
      </c>
      <c r="O18" s="96" t="s">
        <v>171</v>
      </c>
      <c r="P18" s="94" t="s">
        <v>140</v>
      </c>
      <c r="R18" s="96" t="s">
        <v>147</v>
      </c>
      <c r="S18" s="96" t="s">
        <v>147</v>
      </c>
      <c r="T18" s="96" t="s">
        <v>147</v>
      </c>
      <c r="U18" s="96" t="s">
        <v>147</v>
      </c>
      <c r="V18" s="57"/>
      <c r="W18" s="96" t="s">
        <v>184</v>
      </c>
      <c r="X18" s="96" t="s">
        <v>184</v>
      </c>
      <c r="Y18" s="93" t="s">
        <v>185</v>
      </c>
      <c r="Z18" s="93" t="s">
        <v>185</v>
      </c>
      <c r="AA18" s="93" t="s">
        <v>185</v>
      </c>
      <c r="AB18" s="93" t="s">
        <v>185</v>
      </c>
      <c r="AC18" s="93" t="s">
        <v>185</v>
      </c>
      <c r="AD18" s="93" t="s">
        <v>127</v>
      </c>
      <c r="AE18" s="57"/>
      <c r="AF18" s="57"/>
    </row>
    <row r="19" spans="1:32">
      <c r="A19" s="63" t="s">
        <v>15</v>
      </c>
      <c r="B19" s="93" t="s">
        <v>137</v>
      </c>
      <c r="C19" s="65" t="s">
        <v>186</v>
      </c>
      <c r="D19" s="65" t="s">
        <v>186</v>
      </c>
      <c r="E19" s="57"/>
      <c r="F19" s="57"/>
      <c r="H19" s="93" t="s">
        <v>187</v>
      </c>
      <c r="I19" s="57"/>
      <c r="J19" s="57"/>
      <c r="K19" s="57"/>
      <c r="L19" s="57"/>
      <c r="M19" s="57"/>
      <c r="N19" s="57"/>
      <c r="O19" s="57"/>
      <c r="P19" s="57"/>
      <c r="Q19" s="57"/>
      <c r="R19" s="57"/>
      <c r="S19" s="57"/>
      <c r="T19" s="57"/>
      <c r="U19" s="96" t="s">
        <v>188</v>
      </c>
      <c r="V19" s="96" t="s">
        <v>188</v>
      </c>
      <c r="W19" s="96" t="s">
        <v>188</v>
      </c>
      <c r="X19" s="96" t="s">
        <v>188</v>
      </c>
      <c r="Y19" s="96" t="s">
        <v>188</v>
      </c>
      <c r="Z19" s="57"/>
      <c r="AA19" s="57"/>
      <c r="AB19" s="57"/>
      <c r="AC19" s="57"/>
      <c r="AD19" s="57"/>
      <c r="AE19" s="57"/>
      <c r="AF19" s="57"/>
    </row>
    <row r="20" spans="1:32">
      <c r="A20" s="63" t="s">
        <v>24</v>
      </c>
      <c r="B20" s="57"/>
      <c r="C20" s="57"/>
      <c r="D20" s="57"/>
      <c r="E20" s="57"/>
      <c r="F20" s="57"/>
      <c r="G20" s="57"/>
      <c r="H20" s="57"/>
      <c r="I20" s="57"/>
      <c r="J20" s="57"/>
      <c r="K20" s="57"/>
      <c r="L20" s="57"/>
      <c r="M20" s="57"/>
      <c r="N20" s="57"/>
      <c r="O20" s="57"/>
      <c r="P20" s="57"/>
      <c r="Q20" s="57"/>
      <c r="R20" s="57"/>
      <c r="S20" s="57"/>
      <c r="T20" s="57"/>
      <c r="U20" s="57"/>
      <c r="V20" s="57"/>
      <c r="W20" s="57"/>
      <c r="X20" s="57"/>
      <c r="Y20" s="57"/>
      <c r="Z20" s="57"/>
      <c r="AA20" s="57"/>
      <c r="AB20" s="57"/>
      <c r="AC20" s="57"/>
      <c r="AD20" s="57"/>
      <c r="AE20" s="57"/>
      <c r="AF20" s="57"/>
    </row>
    <row r="21" spans="1:32">
      <c r="A21" s="63" t="s">
        <v>23</v>
      </c>
      <c r="B21" s="57"/>
      <c r="C21" s="57"/>
      <c r="D21" s="57"/>
      <c r="E21" s="57"/>
      <c r="F21" s="57"/>
      <c r="G21" s="57"/>
      <c r="H21" s="57"/>
      <c r="I21" s="57"/>
      <c r="J21" s="57"/>
      <c r="K21" s="57"/>
      <c r="L21" s="57"/>
      <c r="M21" s="57"/>
      <c r="N21" s="93" t="s">
        <v>127</v>
      </c>
      <c r="O21" s="57"/>
      <c r="P21" s="57"/>
      <c r="Q21" s="57"/>
      <c r="R21" s="57"/>
      <c r="S21" s="57"/>
      <c r="T21" s="57"/>
      <c r="U21" s="57"/>
      <c r="V21" s="57"/>
      <c r="W21" s="57"/>
      <c r="X21" s="57"/>
      <c r="Y21" s="57"/>
      <c r="Z21" s="57"/>
      <c r="AA21" s="57"/>
      <c r="AB21" s="57"/>
      <c r="AC21" s="57"/>
      <c r="AD21" s="57"/>
      <c r="AE21" s="57"/>
      <c r="AF21" s="57"/>
    </row>
    <row r="22" spans="1:32">
      <c r="A22" s="63" t="s">
        <v>26</v>
      </c>
      <c r="B22" s="57"/>
      <c r="C22" s="57"/>
      <c r="D22" s="57"/>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row>
    <row r="23" spans="1:32">
      <c r="A23" s="63" t="s">
        <v>189</v>
      </c>
      <c r="B23" s="57"/>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row>
    <row r="24" spans="1:32">
      <c r="A24" s="101" t="s">
        <v>28</v>
      </c>
      <c r="B24" s="57"/>
      <c r="C24" s="57"/>
      <c r="D24" s="57"/>
      <c r="E24" s="57"/>
      <c r="F24" s="57"/>
      <c r="G24" s="57"/>
      <c r="H24" s="57"/>
      <c r="I24" s="57"/>
      <c r="J24" s="57"/>
      <c r="K24" s="57"/>
      <c r="L24" s="57"/>
      <c r="M24" s="57"/>
      <c r="N24" s="57"/>
      <c r="O24" s="57"/>
      <c r="P24" s="57"/>
      <c r="Q24" s="57"/>
      <c r="R24" s="57"/>
      <c r="S24" s="57"/>
      <c r="T24" s="57"/>
      <c r="U24" s="57"/>
      <c r="V24" s="57"/>
      <c r="W24" s="57"/>
      <c r="X24" s="57"/>
      <c r="Y24" s="57"/>
      <c r="Z24" s="57"/>
      <c r="AA24" s="57"/>
      <c r="AB24" s="57"/>
      <c r="AC24" s="57"/>
      <c r="AD24" s="57"/>
      <c r="AE24" s="57"/>
      <c r="AF24" s="57"/>
    </row>
    <row r="25" spans="1:32">
      <c r="A25" s="102" t="s">
        <v>31</v>
      </c>
      <c r="B25" s="93" t="s">
        <v>190</v>
      </c>
      <c r="C25" s="57"/>
      <c r="D25" s="57" t="s">
        <v>191</v>
      </c>
      <c r="E25" s="57" t="s">
        <v>191</v>
      </c>
      <c r="F25" s="57" t="s">
        <v>191</v>
      </c>
      <c r="G25" s="57" t="s">
        <v>191</v>
      </c>
      <c r="H25" s="57" t="s">
        <v>191</v>
      </c>
      <c r="I25" s="65" t="s">
        <v>93</v>
      </c>
      <c r="J25" s="57"/>
      <c r="K25" s="65" t="s">
        <v>192</v>
      </c>
      <c r="L25" s="65" t="s">
        <v>192</v>
      </c>
      <c r="M25" s="65" t="s">
        <v>192</v>
      </c>
      <c r="N25" s="57"/>
      <c r="O25" s="57"/>
      <c r="P25" s="96" t="s">
        <v>193</v>
      </c>
      <c r="Q25" s="57"/>
      <c r="R25" s="96" t="s">
        <v>193</v>
      </c>
      <c r="S25" s="96" t="s">
        <v>194</v>
      </c>
      <c r="T25" s="57"/>
      <c r="U25" s="57"/>
      <c r="V25" s="57"/>
      <c r="W25" s="96" t="s">
        <v>147</v>
      </c>
      <c r="X25" s="96" t="s">
        <v>147</v>
      </c>
      <c r="Y25" s="96" t="s">
        <v>147</v>
      </c>
      <c r="Z25" s="96" t="s">
        <v>147</v>
      </c>
      <c r="AA25" s="57"/>
      <c r="AB25" s="96" t="s">
        <v>147</v>
      </c>
      <c r="AC25" s="96" t="s">
        <v>147</v>
      </c>
      <c r="AD25" s="57"/>
      <c r="AE25" s="57"/>
      <c r="AF25" s="57"/>
    </row>
    <row r="26" spans="1:32">
      <c r="A26" s="102" t="s">
        <v>30</v>
      </c>
      <c r="B26" s="57"/>
      <c r="C26" s="65" t="s">
        <v>195</v>
      </c>
      <c r="D26" s="96" t="s">
        <v>196</v>
      </c>
      <c r="E26" s="93" t="s">
        <v>137</v>
      </c>
      <c r="F26" s="57"/>
      <c r="G26" s="96" t="s">
        <v>173</v>
      </c>
      <c r="H26" s="96" t="s">
        <v>173</v>
      </c>
      <c r="I26" s="96" t="s">
        <v>173</v>
      </c>
      <c r="J26" s="57"/>
      <c r="K26" s="57"/>
      <c r="L26" s="57"/>
      <c r="M26" s="57"/>
      <c r="N26" s="57"/>
      <c r="O26" s="57"/>
      <c r="P26" s="57"/>
      <c r="Q26" s="57"/>
      <c r="R26" s="57"/>
      <c r="S26" s="57"/>
      <c r="T26" s="94" t="s">
        <v>197</v>
      </c>
      <c r="U26" s="65" t="s">
        <v>198</v>
      </c>
      <c r="V26" s="96" t="s">
        <v>171</v>
      </c>
      <c r="W26" s="93" t="s">
        <v>127</v>
      </c>
      <c r="X26" s="96" t="s">
        <v>171</v>
      </c>
      <c r="Y26" s="93" t="s">
        <v>199</v>
      </c>
      <c r="Z26" s="57"/>
      <c r="AA26" s="57"/>
      <c r="AB26" s="57"/>
      <c r="AC26" s="57"/>
      <c r="AD26" s="57"/>
      <c r="AE26" s="57"/>
      <c r="AF26" s="57"/>
    </row>
    <row r="27" spans="1:32">
      <c r="A27" s="103" t="s">
        <v>200</v>
      </c>
      <c r="B27" s="57"/>
      <c r="C27" s="57"/>
      <c r="D27" s="57"/>
      <c r="E27" s="57"/>
      <c r="F27" s="57"/>
      <c r="G27" s="57"/>
      <c r="H27" s="96" t="s">
        <v>193</v>
      </c>
      <c r="I27" s="96" t="s">
        <v>193</v>
      </c>
      <c r="J27" s="96" t="s">
        <v>193</v>
      </c>
      <c r="K27" s="57"/>
      <c r="L27" s="57"/>
      <c r="M27" s="57"/>
      <c r="N27" s="57"/>
      <c r="O27" s="57"/>
      <c r="P27" s="57"/>
      <c r="Q27" s="57"/>
      <c r="R27" s="57"/>
      <c r="S27" s="57"/>
      <c r="T27" s="57"/>
      <c r="U27" s="57"/>
      <c r="V27" s="57"/>
      <c r="W27" s="57"/>
      <c r="X27" s="57"/>
      <c r="Y27" s="93" t="s">
        <v>137</v>
      </c>
      <c r="Z27" s="57"/>
      <c r="AA27" s="57"/>
      <c r="AB27" s="57"/>
      <c r="AC27" s="57"/>
      <c r="AD27" s="57"/>
      <c r="AE27" s="57"/>
      <c r="AF27" s="57"/>
    </row>
    <row r="28" spans="1:32">
      <c r="A28" s="103" t="s">
        <v>201</v>
      </c>
      <c r="B28" s="57"/>
      <c r="C28" s="57"/>
      <c r="D28" s="57"/>
      <c r="E28" s="57"/>
      <c r="F28" s="57"/>
      <c r="G28" s="57"/>
      <c r="H28" s="57"/>
      <c r="I28" s="57"/>
      <c r="J28" s="57"/>
      <c r="K28" s="57"/>
      <c r="L28" s="57"/>
      <c r="M28" s="57"/>
      <c r="N28" s="57"/>
      <c r="O28" s="57"/>
      <c r="P28" s="57"/>
      <c r="Q28" s="57"/>
      <c r="R28" s="57"/>
      <c r="S28" s="57"/>
      <c r="T28" s="57"/>
      <c r="U28" s="57"/>
      <c r="V28" s="57"/>
      <c r="W28" s="57"/>
      <c r="X28" s="57"/>
      <c r="Y28" s="57"/>
      <c r="Z28" s="57"/>
      <c r="AA28" s="57"/>
      <c r="AB28" s="57"/>
      <c r="AC28" s="57"/>
      <c r="AD28" s="57"/>
      <c r="AE28" s="57"/>
      <c r="AF28" s="57"/>
    </row>
    <row r="29" spans="1:32">
      <c r="A29" s="103" t="s">
        <v>202</v>
      </c>
      <c r="B29" s="57"/>
      <c r="C29" s="57"/>
      <c r="D29" s="57"/>
      <c r="E29" s="57"/>
      <c r="F29" s="57"/>
      <c r="G29" s="57"/>
      <c r="H29" s="57"/>
      <c r="I29" s="57"/>
      <c r="J29" s="57"/>
      <c r="K29" s="57"/>
      <c r="L29" s="57"/>
      <c r="M29" s="57"/>
      <c r="N29" s="57"/>
      <c r="O29" s="57"/>
      <c r="P29" s="57"/>
      <c r="Q29" s="57"/>
      <c r="R29" s="57"/>
      <c r="S29" s="57"/>
      <c r="T29" s="57"/>
      <c r="U29" s="57"/>
      <c r="V29" s="57"/>
      <c r="W29" s="57"/>
      <c r="X29" s="57"/>
      <c r="Y29" s="57"/>
      <c r="Z29" s="57"/>
      <c r="AA29" s="57"/>
      <c r="AB29" s="57"/>
      <c r="AC29" s="57"/>
      <c r="AD29" s="57"/>
      <c r="AE29" s="57"/>
      <c r="AF29" s="57"/>
    </row>
    <row r="30" spans="1:32" ht="13.2">
      <c r="A30" s="103" t="s">
        <v>37</v>
      </c>
      <c r="B30" s="57"/>
      <c r="C30" s="57"/>
      <c r="D30" s="57"/>
      <c r="E30" s="57"/>
      <c r="F30" s="57"/>
      <c r="G30" s="57"/>
      <c r="H30" s="57"/>
      <c r="I30" s="57"/>
      <c r="J30" s="57"/>
      <c r="K30" s="57"/>
      <c r="L30" s="57"/>
      <c r="M30" s="57"/>
      <c r="N30" s="57"/>
      <c r="O30" s="57"/>
      <c r="P30" s="57"/>
      <c r="Q30" s="57"/>
      <c r="R30" s="57"/>
      <c r="S30" s="57"/>
      <c r="T30" s="57"/>
      <c r="U30" s="57"/>
      <c r="V30" s="57"/>
      <c r="W30" s="57"/>
      <c r="X30" s="57"/>
      <c r="Y30" s="57"/>
      <c r="Z30" s="57"/>
      <c r="AA30" s="57"/>
      <c r="AB30" s="57"/>
      <c r="AC30" s="57"/>
      <c r="AD30" s="57"/>
      <c r="AE30" s="57"/>
      <c r="AF30" s="57"/>
    </row>
    <row r="31" spans="1:32" ht="13.2">
      <c r="A31" s="64" t="s">
        <v>92</v>
      </c>
      <c r="B31" s="93" t="s">
        <v>127</v>
      </c>
      <c r="C31" s="57"/>
      <c r="D31" s="57" t="s">
        <v>179</v>
      </c>
      <c r="E31" s="57" t="s">
        <v>179</v>
      </c>
      <c r="F31" s="57" t="s">
        <v>179</v>
      </c>
      <c r="G31" s="57" t="s">
        <v>179</v>
      </c>
      <c r="H31" s="57" t="s">
        <v>179</v>
      </c>
      <c r="I31" s="57" t="s">
        <v>179</v>
      </c>
      <c r="J31" s="57"/>
      <c r="K31" s="98" t="s">
        <v>203</v>
      </c>
      <c r="L31" s="57"/>
      <c r="M31" s="57"/>
      <c r="N31" s="57"/>
      <c r="O31" s="57"/>
      <c r="P31" s="57"/>
      <c r="Q31" s="57"/>
      <c r="R31" s="57"/>
      <c r="S31" s="57"/>
      <c r="T31" s="57"/>
      <c r="U31" s="57"/>
      <c r="V31" s="57"/>
      <c r="W31" s="57"/>
      <c r="X31" s="57"/>
      <c r="Y31" s="57"/>
      <c r="Z31" s="57"/>
      <c r="AA31" s="57"/>
      <c r="AB31" s="94" t="s">
        <v>153</v>
      </c>
      <c r="AC31" s="57"/>
      <c r="AD31" s="57"/>
      <c r="AE31" s="57"/>
      <c r="AF31" s="57"/>
    </row>
    <row r="32" spans="1:32" ht="13.2">
      <c r="A32" s="66" t="s">
        <v>94</v>
      </c>
      <c r="B32" s="57"/>
      <c r="C32" s="57"/>
      <c r="D32" s="57" t="s">
        <v>179</v>
      </c>
      <c r="E32" s="57" t="s">
        <v>179</v>
      </c>
      <c r="F32" s="57" t="s">
        <v>179</v>
      </c>
      <c r="G32" s="57" t="s">
        <v>179</v>
      </c>
      <c r="H32" s="57" t="s">
        <v>179</v>
      </c>
      <c r="I32" s="57" t="s">
        <v>179</v>
      </c>
      <c r="J32" s="57"/>
      <c r="K32" s="57"/>
      <c r="L32" s="57"/>
      <c r="M32" s="93" t="s">
        <v>127</v>
      </c>
      <c r="N32" s="57"/>
      <c r="O32" s="57"/>
      <c r="P32" s="57"/>
      <c r="Q32" s="57"/>
      <c r="R32" s="57"/>
      <c r="S32" s="57"/>
      <c r="T32" s="57"/>
      <c r="U32" s="95" t="s">
        <v>204</v>
      </c>
      <c r="V32" s="95" t="s">
        <v>204</v>
      </c>
      <c r="W32" s="95" t="s">
        <v>204</v>
      </c>
      <c r="X32" s="95" t="s">
        <v>204</v>
      </c>
      <c r="Y32" s="95" t="s">
        <v>204</v>
      </c>
      <c r="Z32" s="95" t="s">
        <v>204</v>
      </c>
      <c r="AA32" s="95" t="s">
        <v>204</v>
      </c>
      <c r="AB32" s="95" t="s">
        <v>205</v>
      </c>
      <c r="AC32" s="57"/>
      <c r="AD32" s="57"/>
      <c r="AE32" s="57"/>
      <c r="AF32" s="57"/>
    </row>
    <row r="33" spans="1:32" ht="13.2">
      <c r="A33" s="67" t="s">
        <v>95</v>
      </c>
      <c r="B33" s="96" t="s">
        <v>206</v>
      </c>
      <c r="C33" s="57"/>
      <c r="D33" s="96" t="s">
        <v>206</v>
      </c>
      <c r="E33" s="57"/>
      <c r="F33" s="96" t="s">
        <v>206</v>
      </c>
      <c r="G33" s="95" t="s">
        <v>207</v>
      </c>
      <c r="H33" s="57"/>
      <c r="I33" s="57"/>
      <c r="J33" s="57"/>
      <c r="K33" s="57"/>
      <c r="L33" s="57"/>
      <c r="M33" s="57"/>
      <c r="N33" s="57"/>
      <c r="O33" s="57"/>
      <c r="P33" s="57"/>
      <c r="Q33" s="57"/>
      <c r="R33" s="57"/>
      <c r="S33" s="57"/>
      <c r="T33" s="57"/>
      <c r="U33" s="65" t="s">
        <v>208</v>
      </c>
      <c r="V33" s="57"/>
      <c r="W33" s="57"/>
      <c r="X33" s="57"/>
      <c r="Y33" s="57"/>
      <c r="Z33" s="57"/>
      <c r="AA33" s="57"/>
      <c r="AB33" s="57"/>
      <c r="AC33" s="57"/>
      <c r="AD33" s="57"/>
      <c r="AE33" s="57"/>
      <c r="AF33" s="57"/>
    </row>
    <row r="34" spans="1:32" ht="13.2">
      <c r="A34" s="67" t="s">
        <v>209</v>
      </c>
      <c r="B34" s="104"/>
      <c r="C34" s="104"/>
      <c r="D34" s="104"/>
      <c r="E34" s="104"/>
      <c r="F34" s="104"/>
      <c r="G34" s="104"/>
      <c r="H34" s="104"/>
      <c r="I34" s="104"/>
      <c r="J34" s="104"/>
      <c r="K34" s="104"/>
      <c r="L34" s="57"/>
      <c r="M34" s="57"/>
      <c r="N34" s="57"/>
      <c r="O34" s="57"/>
      <c r="P34" s="57"/>
      <c r="Q34" s="57"/>
      <c r="R34" s="57"/>
      <c r="S34" s="57"/>
      <c r="T34" s="57"/>
      <c r="U34" s="57"/>
      <c r="V34" s="57"/>
      <c r="W34" s="57"/>
      <c r="X34" s="57"/>
      <c r="Y34" s="57"/>
      <c r="Z34" s="57"/>
      <c r="AA34" s="57"/>
      <c r="AB34" s="57"/>
      <c r="AC34" s="57"/>
      <c r="AD34" s="57"/>
      <c r="AE34" s="57"/>
      <c r="AF34" s="57"/>
    </row>
    <row r="35" spans="1:32" ht="13.2">
      <c r="A35" s="67" t="s">
        <v>96</v>
      </c>
      <c r="B35" s="57"/>
      <c r="C35" s="57"/>
      <c r="D35" s="93" t="s">
        <v>137</v>
      </c>
      <c r="E35" s="96" t="s">
        <v>210</v>
      </c>
      <c r="F35" s="57"/>
      <c r="G35" s="57"/>
      <c r="H35" s="57"/>
      <c r="I35" s="57"/>
      <c r="J35" s="57"/>
      <c r="K35" s="57"/>
      <c r="L35" s="57"/>
      <c r="M35" s="57"/>
      <c r="N35" s="57"/>
      <c r="O35" s="57"/>
      <c r="P35" s="57"/>
      <c r="Q35" s="57"/>
      <c r="R35" s="57"/>
      <c r="S35" s="57"/>
      <c r="T35" s="57"/>
      <c r="U35" s="57"/>
      <c r="V35" s="57"/>
      <c r="W35" s="57"/>
      <c r="X35" s="57"/>
      <c r="Y35" s="57"/>
      <c r="Z35" s="57"/>
      <c r="AA35" s="57"/>
      <c r="AB35" s="57"/>
      <c r="AC35" s="57"/>
      <c r="AD35" s="57"/>
      <c r="AE35" s="57"/>
      <c r="AF35" s="57"/>
    </row>
    <row r="36" spans="1:32" ht="13.2">
      <c r="A36" s="67" t="s">
        <v>9</v>
      </c>
      <c r="B36" s="94" t="s">
        <v>211</v>
      </c>
      <c r="C36" s="57"/>
      <c r="D36" s="57"/>
      <c r="E36" s="57"/>
      <c r="F36" s="96" t="s">
        <v>212</v>
      </c>
      <c r="G36" s="96" t="s">
        <v>212</v>
      </c>
      <c r="H36" s="57"/>
      <c r="I36" s="57"/>
      <c r="J36" s="57"/>
      <c r="K36" s="57"/>
      <c r="L36" s="57"/>
      <c r="M36" s="57"/>
      <c r="N36" s="57"/>
      <c r="O36" s="57"/>
      <c r="P36" s="57"/>
      <c r="Q36" s="57"/>
      <c r="R36" s="57"/>
      <c r="S36" s="96" t="s">
        <v>213</v>
      </c>
      <c r="T36" s="96" t="s">
        <v>214</v>
      </c>
      <c r="U36" s="96" t="s">
        <v>214</v>
      </c>
      <c r="V36" s="96" t="s">
        <v>214</v>
      </c>
      <c r="W36" s="96" t="s">
        <v>214</v>
      </c>
      <c r="X36" s="96" t="s">
        <v>214</v>
      </c>
      <c r="Y36" s="96" t="s">
        <v>214</v>
      </c>
      <c r="Z36" s="96" t="s">
        <v>214</v>
      </c>
      <c r="AA36" s="96" t="s">
        <v>215</v>
      </c>
      <c r="AC36" s="57"/>
      <c r="AD36" s="57"/>
      <c r="AE36" s="57"/>
      <c r="AF36" s="57"/>
    </row>
    <row r="37" spans="1:32" ht="13.2">
      <c r="A37" s="68" t="s">
        <v>97</v>
      </c>
      <c r="B37" s="57"/>
      <c r="C37" s="57"/>
      <c r="D37" s="57"/>
      <c r="E37" s="57"/>
      <c r="F37" s="57"/>
      <c r="G37" s="57"/>
      <c r="H37" s="57"/>
      <c r="I37" s="57"/>
      <c r="J37" s="57"/>
      <c r="K37" s="57"/>
      <c r="L37" s="57"/>
      <c r="M37" s="57"/>
      <c r="N37" s="57"/>
      <c r="O37" s="57"/>
      <c r="P37" s="57"/>
      <c r="Q37" s="57"/>
      <c r="R37" s="57"/>
      <c r="S37" s="57"/>
      <c r="T37" s="57"/>
      <c r="U37" s="57"/>
      <c r="V37" s="57"/>
      <c r="W37" s="57"/>
      <c r="X37" s="57"/>
      <c r="Y37" s="57"/>
      <c r="Z37" s="57"/>
      <c r="AA37" s="57"/>
      <c r="AB37" s="57"/>
      <c r="AC37" s="57"/>
      <c r="AD37" s="57"/>
      <c r="AE37" s="57"/>
      <c r="AF37" s="57"/>
    </row>
    <row r="38" spans="1:32" ht="13.2">
      <c r="A38" s="69" t="s">
        <v>98</v>
      </c>
      <c r="B38" s="57"/>
      <c r="C38" s="57"/>
      <c r="D38" s="57"/>
      <c r="E38" s="57"/>
      <c r="F38" s="57"/>
      <c r="G38" s="57"/>
      <c r="H38" s="57"/>
      <c r="I38" s="57"/>
      <c r="J38" s="57"/>
      <c r="K38" s="57"/>
      <c r="L38" s="57"/>
      <c r="M38" s="57"/>
      <c r="N38" s="57"/>
      <c r="O38" s="57"/>
      <c r="P38" s="57"/>
      <c r="Q38" s="57"/>
      <c r="R38" s="57"/>
      <c r="S38" s="57"/>
      <c r="T38" s="57"/>
      <c r="U38" s="57"/>
      <c r="V38" s="57"/>
      <c r="W38" s="57"/>
      <c r="X38" s="57"/>
      <c r="Y38" s="57"/>
      <c r="Z38" s="57"/>
      <c r="AA38" s="57"/>
      <c r="AB38" s="57"/>
      <c r="AC38" s="57"/>
      <c r="AD38" s="57"/>
      <c r="AE38" s="57"/>
      <c r="AF38" s="57"/>
    </row>
    <row r="39" spans="1:32" ht="13.2">
      <c r="A39" s="70" t="s">
        <v>99</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row>
    <row r="40" spans="1:32" ht="13.2">
      <c r="A40" s="71" t="s">
        <v>100</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row>
    <row r="41" spans="1:32" ht="13.2">
      <c r="A41" s="71" t="s">
        <v>101</v>
      </c>
      <c r="B41" s="57"/>
      <c r="C41" s="57"/>
      <c r="D41" s="57"/>
      <c r="E41" s="57"/>
      <c r="F41" s="57"/>
      <c r="G41" s="57"/>
      <c r="H41" s="57"/>
      <c r="I41" s="57"/>
      <c r="J41" s="57"/>
      <c r="K41" s="57"/>
      <c r="L41" s="57"/>
      <c r="M41" s="57"/>
      <c r="N41" s="57"/>
      <c r="O41" s="57"/>
      <c r="P41" s="57"/>
      <c r="Q41" s="57"/>
      <c r="R41" s="57"/>
      <c r="S41" s="57"/>
      <c r="T41" s="57"/>
      <c r="U41" s="57"/>
      <c r="V41" s="57"/>
      <c r="W41" s="57"/>
      <c r="X41" s="57"/>
      <c r="Y41" s="57"/>
      <c r="Z41" s="57"/>
      <c r="AA41" s="57"/>
      <c r="AB41" s="57"/>
      <c r="AC41" s="57"/>
      <c r="AD41" s="57"/>
      <c r="AE41" s="57"/>
      <c r="AF41" s="57"/>
    </row>
    <row r="42" spans="1:32" ht="13.2">
      <c r="A42" s="71" t="s">
        <v>102</v>
      </c>
      <c r="B42" s="57"/>
      <c r="C42" s="57"/>
      <c r="D42" s="57"/>
      <c r="E42" s="57"/>
      <c r="F42" s="57"/>
      <c r="G42" s="57"/>
      <c r="H42" s="57"/>
      <c r="I42" s="57"/>
      <c r="J42" s="57"/>
      <c r="K42" s="57"/>
      <c r="L42" s="57"/>
      <c r="M42" s="57"/>
      <c r="N42" s="57"/>
      <c r="O42" s="57"/>
      <c r="P42" s="57"/>
      <c r="Q42" s="57"/>
      <c r="R42" s="57"/>
      <c r="S42" s="57"/>
      <c r="T42" s="57"/>
      <c r="U42" s="57"/>
      <c r="V42" s="57"/>
      <c r="W42" s="57"/>
      <c r="X42" s="57"/>
      <c r="Y42" s="57"/>
      <c r="Z42" s="57"/>
      <c r="AA42" s="57"/>
      <c r="AB42" s="57"/>
      <c r="AC42" s="57"/>
      <c r="AD42" s="57"/>
      <c r="AE42" s="57"/>
      <c r="AF42" s="57"/>
    </row>
    <row r="43" spans="1:32" ht="13.2">
      <c r="A43" s="72" t="s">
        <v>16</v>
      </c>
      <c r="B43" s="57"/>
      <c r="C43" s="57"/>
      <c r="D43" s="57"/>
      <c r="E43" s="57"/>
      <c r="F43" s="57"/>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row>
    <row r="44" spans="1:32" ht="13.2">
      <c r="A44" s="71" t="s">
        <v>103</v>
      </c>
      <c r="B44" s="57"/>
      <c r="C44" s="57"/>
      <c r="D44" s="57"/>
      <c r="E44" s="57"/>
      <c r="F44" s="57"/>
      <c r="G44" s="57"/>
      <c r="H44" s="57"/>
      <c r="I44" s="57"/>
      <c r="J44" s="57"/>
      <c r="K44" s="57"/>
      <c r="L44" s="57"/>
      <c r="M44" s="57"/>
      <c r="N44" s="57"/>
      <c r="O44" s="57"/>
      <c r="P44" s="57"/>
      <c r="Q44" s="57"/>
      <c r="R44" s="57"/>
      <c r="S44" s="57"/>
      <c r="T44" s="57"/>
      <c r="U44" s="57"/>
      <c r="V44" s="57"/>
      <c r="W44" s="57"/>
      <c r="X44" s="57"/>
      <c r="Y44" s="57"/>
      <c r="Z44" s="57"/>
      <c r="AA44" s="57"/>
      <c r="AB44" s="57"/>
      <c r="AC44" s="57"/>
      <c r="AD44" s="57"/>
      <c r="AE44" s="57"/>
      <c r="AF44" s="57"/>
    </row>
    <row r="45" spans="1:32" ht="13.2">
      <c r="A45" s="71" t="s">
        <v>17</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row>
    <row r="46" spans="1:32" ht="13.2">
      <c r="A46" s="71" t="s">
        <v>104</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row>
    <row r="47" spans="1:32" ht="13.2">
      <c r="A47" s="71" t="s">
        <v>20</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row>
    <row r="48" spans="1:32" ht="13.2">
      <c r="A48" s="71" t="s">
        <v>105</v>
      </c>
      <c r="B48" s="57"/>
      <c r="C48" s="57"/>
      <c r="D48" s="57"/>
      <c r="E48" s="57"/>
      <c r="F48" s="57"/>
      <c r="G48" s="57"/>
      <c r="H48" s="57"/>
      <c r="I48" s="57"/>
      <c r="J48" s="57"/>
      <c r="K48" s="57" t="s">
        <v>216</v>
      </c>
      <c r="L48" s="57" t="s">
        <v>216</v>
      </c>
      <c r="M48" s="57" t="s">
        <v>216</v>
      </c>
      <c r="N48" s="57"/>
      <c r="O48" s="57"/>
      <c r="P48" s="57"/>
      <c r="Q48" s="57"/>
      <c r="R48" s="57"/>
      <c r="S48" s="57"/>
      <c r="T48" s="57"/>
      <c r="U48" s="57"/>
      <c r="V48" s="57"/>
      <c r="W48" s="57"/>
      <c r="X48" s="57"/>
      <c r="Y48" s="57"/>
      <c r="Z48" s="57"/>
      <c r="AA48" s="57"/>
      <c r="AB48" s="57"/>
      <c r="AC48" s="57"/>
      <c r="AD48" s="57"/>
      <c r="AE48" s="57"/>
      <c r="AF48" s="57"/>
    </row>
    <row r="49" spans="1:32" ht="13.2">
      <c r="A49" s="73" t="s">
        <v>106</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row>
    <row r="50" spans="1:32" ht="13.2">
      <c r="A50" s="73" t="s">
        <v>107</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row>
    <row r="51" spans="1:32" ht="13.2">
      <c r="A51" s="73" t="s">
        <v>108</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row>
    <row r="52" spans="1:32" ht="13.2">
      <c r="A52" s="73" t="s">
        <v>109</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row>
    <row r="53" spans="1:32" ht="13.2">
      <c r="A53" s="73" t="s">
        <v>27</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row>
    <row r="54" spans="1:32" ht="13.2">
      <c r="A54" s="73" t="s">
        <v>110</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row>
    <row r="55" spans="1:32" ht="13.2">
      <c r="A55" s="74" t="s">
        <v>111</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row>
    <row r="56" spans="1:32" ht="13.2">
      <c r="A56" s="26" t="s">
        <v>112</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row>
    <row r="57" spans="1:32" ht="13.2">
      <c r="A57" s="63">
        <v>7700</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row>
    <row r="58" spans="1:32" ht="13.2">
      <c r="A58" s="75">
        <v>7702</v>
      </c>
      <c r="B58" s="57"/>
      <c r="C58" s="57"/>
      <c r="D58" s="57" t="s">
        <v>179</v>
      </c>
      <c r="E58" s="57" t="s">
        <v>179</v>
      </c>
      <c r="F58" s="57" t="s">
        <v>179</v>
      </c>
      <c r="G58" s="57" t="s">
        <v>179</v>
      </c>
      <c r="H58" s="57" t="s">
        <v>179</v>
      </c>
      <c r="I58" s="57" t="s">
        <v>179</v>
      </c>
      <c r="J58" s="57"/>
      <c r="K58" s="57"/>
      <c r="L58" s="57"/>
      <c r="M58" s="57"/>
      <c r="N58" s="57"/>
      <c r="O58" s="57"/>
      <c r="P58" s="57"/>
      <c r="Q58" s="57"/>
      <c r="R58" s="57"/>
      <c r="S58" s="57"/>
      <c r="T58" s="57"/>
      <c r="U58" s="57"/>
      <c r="V58" s="57"/>
      <c r="W58" s="57"/>
      <c r="X58" s="57"/>
      <c r="Y58" s="57"/>
      <c r="Z58" s="57"/>
      <c r="AA58" s="57"/>
      <c r="AB58" s="57"/>
      <c r="AC58" s="57"/>
      <c r="AD58" s="57"/>
      <c r="AE58" s="57"/>
      <c r="AF58" s="57"/>
    </row>
    <row r="59" spans="1:32" ht="13.2">
      <c r="A59" s="75">
        <v>7706</v>
      </c>
      <c r="B59" s="57"/>
      <c r="C59" s="57"/>
      <c r="D59" s="57" t="s">
        <v>179</v>
      </c>
      <c r="E59" s="57" t="s">
        <v>179</v>
      </c>
      <c r="F59" s="57" t="s">
        <v>179</v>
      </c>
      <c r="G59" s="57" t="s">
        <v>179</v>
      </c>
      <c r="H59" s="57" t="s">
        <v>179</v>
      </c>
      <c r="I59" s="57" t="s">
        <v>179</v>
      </c>
      <c r="J59" s="57"/>
      <c r="K59" s="57"/>
      <c r="L59" s="57"/>
      <c r="M59" s="57"/>
      <c r="N59" s="57"/>
      <c r="O59" s="57"/>
      <c r="P59" s="57"/>
      <c r="Q59" s="57"/>
      <c r="R59" s="57"/>
      <c r="S59" s="57"/>
      <c r="T59" s="57"/>
      <c r="U59" s="57"/>
      <c r="V59" s="57"/>
      <c r="W59" s="57"/>
      <c r="X59" s="57"/>
      <c r="Y59" s="57"/>
      <c r="Z59" s="57"/>
      <c r="AA59" s="57"/>
      <c r="AB59" s="57"/>
      <c r="AC59" s="57"/>
      <c r="AD59" s="57"/>
      <c r="AE59" s="57"/>
      <c r="AF59" s="57"/>
    </row>
    <row r="60" spans="1:32" ht="13.2">
      <c r="A60" s="75">
        <v>7707</v>
      </c>
      <c r="B60" s="57"/>
      <c r="C60" s="57"/>
      <c r="D60" s="57"/>
      <c r="E60" s="93" t="s">
        <v>127</v>
      </c>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row>
    <row r="61" spans="1:32" ht="13.2">
      <c r="A61" s="75">
        <v>7708</v>
      </c>
      <c r="B61" s="93" t="s">
        <v>190</v>
      </c>
      <c r="C61" s="65" t="s">
        <v>186</v>
      </c>
      <c r="D61" s="65" t="s">
        <v>186</v>
      </c>
      <c r="G61" s="95" t="s">
        <v>207</v>
      </c>
      <c r="H61" s="93" t="s">
        <v>187</v>
      </c>
      <c r="I61" s="57"/>
      <c r="J61" s="57"/>
      <c r="K61" s="57"/>
      <c r="L61" s="57"/>
      <c r="M61" s="57"/>
      <c r="N61" s="93" t="s">
        <v>127</v>
      </c>
      <c r="O61" s="93" t="s">
        <v>167</v>
      </c>
      <c r="P61" s="57"/>
      <c r="Q61" s="93" t="s">
        <v>176</v>
      </c>
      <c r="R61" s="57"/>
      <c r="S61" s="57"/>
      <c r="T61" s="57"/>
      <c r="U61" s="57"/>
      <c r="V61" s="57"/>
      <c r="W61" s="93" t="s">
        <v>127</v>
      </c>
      <c r="X61" s="57"/>
      <c r="Y61" s="57"/>
      <c r="Z61" s="57"/>
      <c r="AA61" s="57"/>
      <c r="AB61" s="57"/>
      <c r="AC61" s="93" t="s">
        <v>142</v>
      </c>
      <c r="AD61" s="93" t="s">
        <v>142</v>
      </c>
      <c r="AE61" s="93" t="s">
        <v>142</v>
      </c>
      <c r="AF61" s="93" t="s">
        <v>142</v>
      </c>
    </row>
    <row r="62" spans="1:32" ht="13.2">
      <c r="A62" s="75">
        <v>7709</v>
      </c>
      <c r="B62" s="57"/>
      <c r="C62" s="57"/>
      <c r="D62" s="96" t="s">
        <v>196</v>
      </c>
      <c r="E62" s="57"/>
      <c r="F62" s="57"/>
      <c r="G62" s="57" t="s">
        <v>162</v>
      </c>
      <c r="H62" s="57" t="s">
        <v>162</v>
      </c>
      <c r="I62" s="57"/>
      <c r="J62" s="57"/>
      <c r="K62" s="57"/>
      <c r="L62" s="57"/>
      <c r="M62" s="57"/>
      <c r="N62" s="57"/>
      <c r="O62" s="57"/>
      <c r="P62" s="57"/>
      <c r="Q62" s="93" t="s">
        <v>127</v>
      </c>
      <c r="R62" s="57"/>
      <c r="S62" s="57"/>
      <c r="T62" s="57"/>
      <c r="U62" s="57"/>
      <c r="V62" s="57"/>
      <c r="W62" s="57"/>
      <c r="X62" s="57"/>
      <c r="Y62" s="57"/>
      <c r="Z62" s="57"/>
      <c r="AA62" s="93" t="s">
        <v>127</v>
      </c>
      <c r="AB62" s="57"/>
      <c r="AC62" s="57"/>
      <c r="AD62" s="93" t="s">
        <v>127</v>
      </c>
      <c r="AE62" s="57"/>
      <c r="AF62" s="57"/>
    </row>
    <row r="63" spans="1:32" ht="13.2">
      <c r="A63" s="76">
        <v>7710</v>
      </c>
      <c r="B63" s="93" t="s">
        <v>127</v>
      </c>
      <c r="C63" s="57"/>
      <c r="D63" s="57" t="s">
        <v>179</v>
      </c>
      <c r="E63" s="57" t="s">
        <v>179</v>
      </c>
      <c r="F63" s="57" t="s">
        <v>179</v>
      </c>
      <c r="G63" s="57" t="s">
        <v>179</v>
      </c>
      <c r="H63" s="57" t="s">
        <v>179</v>
      </c>
      <c r="I63" s="57" t="s">
        <v>179</v>
      </c>
      <c r="J63" s="57"/>
      <c r="K63" s="57"/>
      <c r="L63" s="57"/>
      <c r="M63" s="57"/>
      <c r="N63" s="57"/>
      <c r="O63" s="57"/>
      <c r="Q63" s="57"/>
      <c r="R63" s="57"/>
      <c r="S63" s="57"/>
      <c r="T63" s="57"/>
      <c r="U63" s="57"/>
      <c r="V63" s="57"/>
      <c r="W63" s="57"/>
      <c r="X63" s="57"/>
      <c r="Y63" s="93" t="s">
        <v>185</v>
      </c>
      <c r="Z63" s="93" t="s">
        <v>185</v>
      </c>
      <c r="AA63" s="93" t="s">
        <v>185</v>
      </c>
      <c r="AB63" s="93" t="s">
        <v>185</v>
      </c>
      <c r="AC63" s="93" t="s">
        <v>185</v>
      </c>
      <c r="AD63" s="93" t="s">
        <v>170</v>
      </c>
      <c r="AE63" s="57"/>
      <c r="AF63" s="57"/>
    </row>
    <row r="64" spans="1:32" ht="13.2">
      <c r="A64" s="76">
        <v>7711</v>
      </c>
      <c r="B64" s="57"/>
      <c r="C64" s="57"/>
      <c r="D64" s="57"/>
      <c r="E64" s="57"/>
      <c r="F64" s="57"/>
      <c r="G64" s="57"/>
      <c r="H64" s="57"/>
      <c r="I64" s="57"/>
      <c r="J64" s="57"/>
      <c r="K64" s="57"/>
      <c r="L64" s="93" t="s">
        <v>128</v>
      </c>
      <c r="M64" s="57"/>
      <c r="N64" s="57"/>
      <c r="O64" s="57"/>
      <c r="P64" s="57"/>
      <c r="Q64" s="57"/>
      <c r="R64" s="57"/>
      <c r="S64" s="57"/>
      <c r="T64" s="57"/>
      <c r="U64" s="57"/>
      <c r="V64" s="57"/>
      <c r="W64" s="57"/>
      <c r="X64" s="57"/>
      <c r="Y64" s="57"/>
      <c r="Z64" s="57"/>
      <c r="AA64" s="57"/>
      <c r="AB64" s="57"/>
      <c r="AC64" s="57"/>
      <c r="AD64" s="57"/>
      <c r="AE64" s="57"/>
      <c r="AF64" s="57"/>
    </row>
    <row r="65" spans="1:32" ht="13.2">
      <c r="A65" s="75">
        <v>7712</v>
      </c>
      <c r="B65" s="57"/>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row>
    <row r="66" spans="1:32" ht="13.2">
      <c r="A66" s="75">
        <v>7713</v>
      </c>
      <c r="B66" s="57"/>
      <c r="C66" s="57"/>
      <c r="D66" s="57"/>
      <c r="E66" s="57"/>
      <c r="F66" s="57"/>
      <c r="G66" s="57"/>
      <c r="H66" s="57"/>
      <c r="I66" s="57"/>
      <c r="J66" s="57"/>
      <c r="K66" s="57"/>
      <c r="L66" s="57"/>
      <c r="M66" s="57"/>
      <c r="N66" s="57"/>
      <c r="O66" s="57"/>
      <c r="P66" s="57"/>
      <c r="Q66" s="57"/>
      <c r="R66" s="57"/>
      <c r="S66" s="57"/>
      <c r="T66" s="57"/>
      <c r="U66" s="57"/>
      <c r="V66" s="57"/>
      <c r="W66" s="57"/>
      <c r="X66" s="57"/>
      <c r="Y66" s="57"/>
      <c r="Z66" s="57"/>
      <c r="AA66" s="57"/>
      <c r="AB66" s="57"/>
      <c r="AC66" s="57"/>
      <c r="AD66" s="57"/>
      <c r="AE66" s="57"/>
      <c r="AF66" s="57"/>
    </row>
    <row r="67" spans="1:32" ht="13.2">
      <c r="A67" s="76">
        <v>7715</v>
      </c>
      <c r="B67" s="57"/>
      <c r="C67" s="57"/>
      <c r="D67" s="57"/>
      <c r="E67" s="57"/>
      <c r="F67" s="57"/>
      <c r="G67" s="57"/>
      <c r="H67" s="57"/>
      <c r="I67" s="57"/>
      <c r="J67" s="57"/>
      <c r="K67" s="57"/>
      <c r="L67" s="57"/>
      <c r="M67" s="57"/>
      <c r="N67" s="57"/>
      <c r="O67" s="57"/>
      <c r="P67" s="57"/>
      <c r="Q67" s="57"/>
      <c r="R67" s="57"/>
      <c r="S67" s="57"/>
      <c r="T67" s="57"/>
      <c r="U67" s="57"/>
      <c r="V67" s="57"/>
      <c r="W67" s="57"/>
      <c r="X67" s="57"/>
      <c r="Y67" s="57"/>
      <c r="Z67" s="57"/>
      <c r="AA67" s="57"/>
      <c r="AB67" s="57"/>
      <c r="AC67" s="57"/>
      <c r="AD67" s="57"/>
      <c r="AE67" s="57"/>
      <c r="AF67" s="57"/>
    </row>
    <row r="68" spans="1:32" ht="13.2">
      <c r="A68" s="76">
        <v>7716</v>
      </c>
      <c r="B68" s="57"/>
      <c r="C68" s="57"/>
      <c r="D68" s="57"/>
      <c r="E68" s="57"/>
      <c r="F68" s="57"/>
      <c r="G68" s="57"/>
      <c r="H68" s="57"/>
      <c r="I68" s="57"/>
      <c r="J68" s="57"/>
      <c r="K68" s="57"/>
      <c r="L68" s="57"/>
      <c r="M68" s="93" t="s">
        <v>127</v>
      </c>
      <c r="N68" s="57"/>
      <c r="O68" s="57"/>
      <c r="P68" s="57"/>
      <c r="Q68" s="57"/>
      <c r="R68" s="57"/>
      <c r="S68" s="57"/>
      <c r="T68" s="57"/>
      <c r="U68" s="57"/>
      <c r="V68" s="57"/>
      <c r="W68" s="57"/>
      <c r="X68" s="57"/>
      <c r="Y68" s="57"/>
      <c r="Z68" s="57"/>
      <c r="AA68" s="57"/>
      <c r="AB68" s="57"/>
      <c r="AC68" s="57"/>
      <c r="AD68" s="57"/>
      <c r="AE68" s="57"/>
      <c r="AF68" s="57"/>
    </row>
    <row r="69" spans="1:32" ht="13.2">
      <c r="A69" s="76">
        <v>7717</v>
      </c>
      <c r="B69" s="57"/>
      <c r="C69" s="57"/>
      <c r="D69" s="57"/>
      <c r="E69" s="57"/>
      <c r="F69" s="57"/>
      <c r="G69" s="57"/>
      <c r="H69" s="57"/>
      <c r="I69" s="57"/>
      <c r="J69" s="57"/>
      <c r="K69" s="57"/>
      <c r="L69" s="57"/>
      <c r="M69" s="57"/>
      <c r="N69" s="57"/>
      <c r="O69" s="57"/>
      <c r="P69" s="57"/>
      <c r="Q69" s="57"/>
      <c r="R69" s="57"/>
      <c r="S69" s="57"/>
      <c r="T69" s="57"/>
      <c r="U69" s="57"/>
      <c r="V69" s="57"/>
      <c r="W69" s="57"/>
      <c r="X69" s="57"/>
      <c r="Y69" s="57"/>
      <c r="Z69" s="57"/>
      <c r="AA69" s="57"/>
      <c r="AB69" s="57"/>
      <c r="AC69" s="57"/>
      <c r="AD69" s="57"/>
      <c r="AE69" s="57"/>
      <c r="AF69" s="57"/>
    </row>
    <row r="70" spans="1:32" ht="13.2">
      <c r="A70" s="76">
        <v>7718</v>
      </c>
      <c r="B70" s="93" t="s">
        <v>127</v>
      </c>
      <c r="C70" s="57"/>
      <c r="D70" s="57"/>
      <c r="E70" s="57"/>
      <c r="F70" s="57"/>
      <c r="G70" s="96" t="s">
        <v>173</v>
      </c>
      <c r="H70" s="96" t="s">
        <v>173</v>
      </c>
      <c r="I70" s="96" t="s">
        <v>173</v>
      </c>
      <c r="J70" s="57"/>
      <c r="K70" s="57"/>
      <c r="L70" s="57"/>
      <c r="M70" s="57"/>
      <c r="N70" s="57"/>
      <c r="O70" s="57"/>
      <c r="P70" s="57"/>
      <c r="Q70" s="57"/>
      <c r="R70" s="57"/>
      <c r="S70" s="57"/>
      <c r="T70" s="57"/>
      <c r="U70" s="57"/>
      <c r="V70" s="57"/>
      <c r="W70" s="57"/>
      <c r="X70" s="57"/>
      <c r="Y70" s="57"/>
      <c r="Z70" s="57"/>
      <c r="AA70" s="57"/>
      <c r="AB70" s="57"/>
      <c r="AC70" s="57"/>
      <c r="AD70" s="57"/>
      <c r="AE70" s="57"/>
      <c r="AF70" s="57"/>
    </row>
    <row r="71" spans="1:32" ht="13.2">
      <c r="A71" s="60">
        <v>7719</v>
      </c>
      <c r="B71" s="57"/>
      <c r="C71" s="57"/>
      <c r="D71" s="57"/>
      <c r="E71" s="57"/>
      <c r="F71" s="57"/>
      <c r="G71" s="96" t="s">
        <v>173</v>
      </c>
      <c r="H71" s="96" t="s">
        <v>173</v>
      </c>
      <c r="I71" s="96" t="s">
        <v>173</v>
      </c>
      <c r="J71" s="57"/>
      <c r="K71" s="57"/>
      <c r="L71" s="57"/>
      <c r="M71" s="57"/>
      <c r="N71" s="57"/>
      <c r="O71" s="57"/>
      <c r="P71" s="57"/>
      <c r="Q71" s="57"/>
      <c r="R71" s="57"/>
      <c r="S71" s="57"/>
      <c r="T71" s="57"/>
      <c r="U71" s="57"/>
      <c r="V71" s="57"/>
      <c r="W71" s="57"/>
      <c r="X71" s="57"/>
      <c r="Y71" s="57"/>
      <c r="Z71" s="57"/>
      <c r="AA71" s="57"/>
      <c r="AB71" s="57"/>
      <c r="AC71" s="57"/>
      <c r="AD71" s="57"/>
      <c r="AE71" s="57"/>
      <c r="AF71" s="57"/>
    </row>
    <row r="72" spans="1:32" ht="13.2">
      <c r="A72" s="60">
        <v>7777</v>
      </c>
      <c r="B72" s="57"/>
      <c r="C72" s="57"/>
      <c r="D72" s="57" t="s">
        <v>179</v>
      </c>
      <c r="E72" s="57" t="s">
        <v>179</v>
      </c>
      <c r="F72" s="57" t="s">
        <v>179</v>
      </c>
      <c r="G72" s="57" t="s">
        <v>179</v>
      </c>
      <c r="H72" s="57" t="s">
        <v>179</v>
      </c>
      <c r="I72" s="57" t="s">
        <v>179</v>
      </c>
      <c r="J72" s="57"/>
      <c r="K72" s="57"/>
      <c r="L72" s="57"/>
      <c r="M72" s="57"/>
      <c r="N72" s="57"/>
      <c r="O72" s="57"/>
      <c r="P72" s="57"/>
      <c r="Q72" s="57"/>
      <c r="R72" s="57"/>
      <c r="S72" s="57"/>
      <c r="T72" s="57"/>
      <c r="U72" s="57"/>
      <c r="V72" s="57"/>
      <c r="W72" s="57"/>
      <c r="X72" s="57"/>
      <c r="Y72" s="57"/>
      <c r="Z72" s="57"/>
      <c r="AA72" s="57"/>
      <c r="AB72" s="57"/>
      <c r="AC72" s="57"/>
      <c r="AD72" s="57"/>
      <c r="AE72" s="57"/>
      <c r="AF72" s="57"/>
    </row>
    <row r="73" spans="1:32" ht="13.2">
      <c r="A73" s="60">
        <v>7721</v>
      </c>
      <c r="B73" s="93" t="s">
        <v>137</v>
      </c>
      <c r="C73" s="57"/>
      <c r="D73" s="57"/>
      <c r="E73" s="57"/>
      <c r="F73" s="57"/>
      <c r="G73" s="57"/>
      <c r="H73" s="57"/>
      <c r="I73" s="57"/>
      <c r="J73" s="57"/>
      <c r="K73" s="57" t="s">
        <v>216</v>
      </c>
      <c r="L73" s="57" t="s">
        <v>216</v>
      </c>
      <c r="M73" s="57" t="s">
        <v>216</v>
      </c>
      <c r="N73" s="57"/>
      <c r="O73" s="57"/>
      <c r="P73" s="96" t="s">
        <v>193</v>
      </c>
      <c r="Q73" s="57"/>
      <c r="R73" s="96" t="s">
        <v>193</v>
      </c>
      <c r="S73" s="96" t="s">
        <v>194</v>
      </c>
      <c r="T73" s="57"/>
      <c r="U73" s="96" t="s">
        <v>188</v>
      </c>
      <c r="V73" s="96" t="s">
        <v>188</v>
      </c>
      <c r="W73" s="96" t="s">
        <v>188</v>
      </c>
      <c r="X73" s="96" t="s">
        <v>188</v>
      </c>
      <c r="Y73" s="96" t="s">
        <v>188</v>
      </c>
      <c r="Z73" s="57"/>
      <c r="AA73" s="57"/>
      <c r="AB73" s="57"/>
      <c r="AC73" s="57"/>
      <c r="AD73" s="57"/>
      <c r="AE73" s="57"/>
      <c r="AF73" s="57"/>
    </row>
    <row r="74" spans="1:32" ht="13.2">
      <c r="A74" s="60">
        <v>7722</v>
      </c>
      <c r="B74" s="93" t="s">
        <v>182</v>
      </c>
      <c r="C74" s="65" t="s">
        <v>195</v>
      </c>
      <c r="D74" s="93" t="s">
        <v>137</v>
      </c>
      <c r="E74" s="93" t="s">
        <v>137</v>
      </c>
      <c r="F74" s="65" t="s">
        <v>172</v>
      </c>
      <c r="G74" s="93" t="s">
        <v>137</v>
      </c>
      <c r="H74" s="93" t="s">
        <v>165</v>
      </c>
      <c r="I74" s="65" t="s">
        <v>93</v>
      </c>
      <c r="J74" s="57"/>
      <c r="K74" s="65" t="s">
        <v>192</v>
      </c>
      <c r="L74" s="65" t="s">
        <v>192</v>
      </c>
      <c r="M74" s="65" t="s">
        <v>192</v>
      </c>
      <c r="N74" s="57"/>
      <c r="O74" s="57"/>
      <c r="P74" s="94" t="s">
        <v>140</v>
      </c>
      <c r="R74" s="57"/>
      <c r="S74" s="57"/>
      <c r="T74" s="94" t="s">
        <v>197</v>
      </c>
      <c r="U74" s="65" t="s">
        <v>198</v>
      </c>
      <c r="V74" s="96" t="s">
        <v>171</v>
      </c>
      <c r="W74" s="57"/>
      <c r="X74" s="96" t="s">
        <v>171</v>
      </c>
      <c r="Y74" s="93" t="s">
        <v>199</v>
      </c>
      <c r="Z74" s="57"/>
      <c r="AA74" s="57"/>
      <c r="AB74" s="57"/>
      <c r="AC74" s="57"/>
      <c r="AD74" s="57"/>
      <c r="AE74" s="57"/>
      <c r="AF74" s="57"/>
    </row>
    <row r="75" spans="1:32" ht="13.2">
      <c r="A75" s="77">
        <v>7723</v>
      </c>
      <c r="B75" s="96" t="s">
        <v>168</v>
      </c>
      <c r="C75" s="96" t="s">
        <v>168</v>
      </c>
      <c r="D75" s="57" t="s">
        <v>191</v>
      </c>
      <c r="E75" s="57" t="s">
        <v>191</v>
      </c>
      <c r="F75" s="57" t="s">
        <v>191</v>
      </c>
      <c r="G75" s="57" t="s">
        <v>191</v>
      </c>
      <c r="H75" s="57" t="s">
        <v>191</v>
      </c>
      <c r="I75" s="57"/>
      <c r="J75" s="93" t="s">
        <v>166</v>
      </c>
      <c r="K75" s="57"/>
      <c r="L75" s="94" t="s">
        <v>174</v>
      </c>
      <c r="M75" s="96" t="s">
        <v>171</v>
      </c>
      <c r="N75" s="96" t="s">
        <v>171</v>
      </c>
      <c r="O75" s="96" t="s">
        <v>171</v>
      </c>
      <c r="P75" s="100" t="s">
        <v>175</v>
      </c>
      <c r="Q75" s="57"/>
      <c r="R75" s="57"/>
      <c r="S75" s="57"/>
      <c r="T75" s="57"/>
      <c r="U75" s="96" t="s">
        <v>168</v>
      </c>
      <c r="V75" s="96" t="s">
        <v>168</v>
      </c>
      <c r="W75" s="96" t="s">
        <v>168</v>
      </c>
      <c r="X75" s="96" t="s">
        <v>168</v>
      </c>
      <c r="Y75" s="93" t="s">
        <v>137</v>
      </c>
      <c r="Z75" s="57"/>
      <c r="AA75" s="57"/>
      <c r="AB75" s="57"/>
      <c r="AC75" s="57"/>
      <c r="AD75" s="57" t="s">
        <v>181</v>
      </c>
      <c r="AE75" s="57" t="s">
        <v>154</v>
      </c>
      <c r="AF75" s="57" t="s">
        <v>154</v>
      </c>
    </row>
    <row r="76" spans="1:32" ht="13.2">
      <c r="A76" s="60">
        <v>7725</v>
      </c>
      <c r="B76" s="94" t="s">
        <v>211</v>
      </c>
      <c r="C76" s="65" t="s">
        <v>183</v>
      </c>
      <c r="D76" s="93" t="s">
        <v>137</v>
      </c>
      <c r="E76" s="57"/>
      <c r="F76" s="57"/>
      <c r="G76" s="57"/>
      <c r="H76" s="96" t="s">
        <v>193</v>
      </c>
      <c r="I76" s="96" t="s">
        <v>193</v>
      </c>
      <c r="J76" s="96" t="s">
        <v>193</v>
      </c>
      <c r="K76" s="96" t="s">
        <v>217</v>
      </c>
      <c r="L76" s="96" t="s">
        <v>147</v>
      </c>
      <c r="M76" s="96" t="s">
        <v>147</v>
      </c>
      <c r="N76" s="96" t="s">
        <v>147</v>
      </c>
      <c r="O76" s="96" t="s">
        <v>147</v>
      </c>
      <c r="P76" s="96" t="s">
        <v>147</v>
      </c>
      <c r="Q76" s="57"/>
      <c r="R76" s="96" t="s">
        <v>147</v>
      </c>
      <c r="S76" s="96" t="s">
        <v>147</v>
      </c>
      <c r="T76" s="96" t="s">
        <v>147</v>
      </c>
      <c r="U76" s="96" t="s">
        <v>147</v>
      </c>
      <c r="V76" s="57"/>
      <c r="W76" s="96" t="s">
        <v>147</v>
      </c>
      <c r="X76" s="96" t="s">
        <v>147</v>
      </c>
      <c r="Y76" s="96" t="s">
        <v>147</v>
      </c>
      <c r="Z76" s="96" t="s">
        <v>147</v>
      </c>
      <c r="AA76" s="57"/>
      <c r="AB76" s="96" t="s">
        <v>147</v>
      </c>
      <c r="AC76" s="96" t="s">
        <v>147</v>
      </c>
    </row>
    <row r="77" spans="1:32" ht="13.2">
      <c r="A77" s="75">
        <v>7726</v>
      </c>
      <c r="B77" s="57"/>
      <c r="C77" s="57"/>
      <c r="D77" s="57"/>
      <c r="E77" s="57"/>
      <c r="F77" s="57"/>
      <c r="G77" s="57"/>
      <c r="H77" s="57"/>
      <c r="I77" s="57"/>
      <c r="J77" s="57"/>
      <c r="K77" s="57"/>
      <c r="L77" s="57"/>
      <c r="M77" s="57"/>
      <c r="N77" s="57"/>
      <c r="O77" s="57"/>
      <c r="P77" s="57"/>
      <c r="Q77" s="57"/>
      <c r="R77" s="57"/>
      <c r="S77" s="57"/>
      <c r="T77" s="57"/>
      <c r="U77" s="93" t="s">
        <v>137</v>
      </c>
      <c r="V77" s="57"/>
      <c r="W77" s="93" t="s">
        <v>180</v>
      </c>
      <c r="X77" s="57"/>
      <c r="Y77" s="65" t="s">
        <v>93</v>
      </c>
      <c r="Z77" s="65" t="s">
        <v>93</v>
      </c>
      <c r="AA77" s="65" t="s">
        <v>93</v>
      </c>
      <c r="AB77" s="65" t="s">
        <v>93</v>
      </c>
      <c r="AC77" s="94" t="s">
        <v>169</v>
      </c>
      <c r="AD77" s="93" t="s">
        <v>137</v>
      </c>
      <c r="AE77" s="93" t="s">
        <v>137</v>
      </c>
      <c r="AF77" s="93" t="s">
        <v>178</v>
      </c>
    </row>
    <row r="78" spans="1:32" ht="13.2">
      <c r="A78" s="75">
        <v>7727</v>
      </c>
      <c r="B78" s="57"/>
      <c r="C78" s="57"/>
      <c r="D78" s="57"/>
      <c r="E78" s="57"/>
      <c r="F78" s="57"/>
      <c r="G78" s="57"/>
      <c r="H78" s="57"/>
      <c r="I78" s="57"/>
      <c r="J78" s="57"/>
      <c r="K78" s="57"/>
      <c r="L78" s="57"/>
      <c r="M78" s="57"/>
      <c r="N78" s="57"/>
      <c r="O78" s="57"/>
      <c r="P78" s="57"/>
      <c r="Q78" s="57"/>
      <c r="R78" s="57"/>
      <c r="S78" s="57"/>
      <c r="T78" s="57"/>
      <c r="U78" s="57"/>
      <c r="V78" s="57"/>
      <c r="W78" s="96" t="s">
        <v>184</v>
      </c>
      <c r="X78" s="96" t="s">
        <v>184</v>
      </c>
      <c r="Y78" s="93" t="s">
        <v>177</v>
      </c>
      <c r="Z78" s="57"/>
      <c r="AA78" s="57"/>
      <c r="AB78" s="94" t="s">
        <v>153</v>
      </c>
      <c r="AC78" s="57"/>
      <c r="AD78" s="57"/>
      <c r="AE78" s="57"/>
      <c r="AF78" s="96" t="s">
        <v>171</v>
      </c>
    </row>
    <row r="79" spans="1:32" ht="13.2">
      <c r="A79" s="77">
        <v>7728</v>
      </c>
      <c r="B79" s="57"/>
      <c r="C79" s="57"/>
      <c r="D79" s="57"/>
      <c r="E79" s="57"/>
      <c r="F79" s="57"/>
      <c r="G79" s="57"/>
      <c r="H79" s="57"/>
      <c r="I79" s="57"/>
      <c r="J79" s="57"/>
      <c r="K79" s="57"/>
      <c r="L79" s="57"/>
      <c r="M79" s="57"/>
      <c r="N79" s="57"/>
      <c r="O79" s="57"/>
      <c r="P79" s="57"/>
      <c r="Q79" s="57"/>
      <c r="R79" s="57"/>
      <c r="S79" s="57"/>
      <c r="T79" s="57"/>
      <c r="U79" s="57"/>
      <c r="V79" s="96" t="s">
        <v>171</v>
      </c>
      <c r="W79" s="96" t="s">
        <v>171</v>
      </c>
      <c r="X79" s="96" t="s">
        <v>171</v>
      </c>
      <c r="Y79" s="57"/>
      <c r="Z79" s="57"/>
      <c r="AA79" s="57"/>
      <c r="AB79" s="57"/>
      <c r="AC79" s="57"/>
      <c r="AD79" s="57"/>
      <c r="AE79" s="57"/>
      <c r="AF79" s="57"/>
    </row>
    <row r="80" spans="1:32" ht="13.2">
      <c r="A80" s="77">
        <v>7729</v>
      </c>
      <c r="B80" s="57"/>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row>
    <row r="81" spans="1:32" ht="13.2">
      <c r="A81" s="77">
        <v>7730</v>
      </c>
      <c r="B81" s="57"/>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row>
    <row r="82" spans="1:32" ht="13.2">
      <c r="A82" s="78">
        <v>7732</v>
      </c>
      <c r="B82" s="57"/>
      <c r="C82" s="57"/>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row>
    <row r="83" spans="1:32" ht="13.2">
      <c r="A83" s="79">
        <v>7752</v>
      </c>
      <c r="B83" s="57"/>
      <c r="C83" s="57"/>
      <c r="D83" s="57"/>
      <c r="E83" s="57"/>
      <c r="F83" s="57"/>
      <c r="G83" s="57"/>
      <c r="H83" s="57" t="s">
        <v>218</v>
      </c>
      <c r="I83" s="57"/>
      <c r="J83" s="57"/>
      <c r="K83" s="57"/>
      <c r="L83" s="57"/>
      <c r="M83" s="57"/>
      <c r="N83" s="57"/>
      <c r="O83" s="57"/>
      <c r="P83" s="57"/>
      <c r="Q83" s="57"/>
      <c r="R83" s="57"/>
      <c r="S83" s="57"/>
      <c r="T83" s="57"/>
      <c r="U83" s="65" t="s">
        <v>208</v>
      </c>
      <c r="V83" s="57"/>
      <c r="W83" s="57"/>
      <c r="X83" s="57"/>
      <c r="Y83" s="93" t="s">
        <v>219</v>
      </c>
      <c r="Z83" s="57"/>
      <c r="AA83" s="57"/>
      <c r="AB83" s="57"/>
      <c r="AC83" s="57"/>
      <c r="AD83" s="57"/>
      <c r="AE83" s="57"/>
      <c r="AF83" s="57"/>
    </row>
    <row r="84" spans="1:32" ht="13.2">
      <c r="A84" s="80">
        <v>7751</v>
      </c>
      <c r="B84" s="96" t="s">
        <v>206</v>
      </c>
      <c r="C84" s="57"/>
      <c r="D84" s="96" t="s">
        <v>206</v>
      </c>
      <c r="E84" s="96" t="s">
        <v>210</v>
      </c>
      <c r="F84" s="96" t="s">
        <v>206</v>
      </c>
      <c r="G84" s="57"/>
      <c r="H84" s="57"/>
      <c r="I84" s="57"/>
      <c r="J84" s="57"/>
      <c r="K84" s="57"/>
      <c r="L84" s="57"/>
      <c r="M84" s="57"/>
      <c r="N84" s="57"/>
      <c r="O84" s="57"/>
      <c r="P84" s="57"/>
      <c r="Q84" s="57"/>
      <c r="R84" s="57"/>
      <c r="S84" s="96" t="s">
        <v>213</v>
      </c>
      <c r="T84" s="96" t="s">
        <v>214</v>
      </c>
      <c r="U84" s="96" t="s">
        <v>214</v>
      </c>
      <c r="V84" s="96" t="s">
        <v>214</v>
      </c>
      <c r="W84" s="96" t="s">
        <v>214</v>
      </c>
      <c r="X84" s="96" t="s">
        <v>214</v>
      </c>
      <c r="Y84" s="96" t="s">
        <v>214</v>
      </c>
      <c r="Z84" s="96" t="s">
        <v>214</v>
      </c>
      <c r="AA84" s="96" t="s">
        <v>215</v>
      </c>
      <c r="AB84" s="57"/>
      <c r="AC84" s="57"/>
      <c r="AD84" s="57"/>
      <c r="AE84" s="57"/>
      <c r="AF84" s="57"/>
    </row>
    <row r="85" spans="1:32" ht="13.2">
      <c r="A85" s="80">
        <v>7753</v>
      </c>
      <c r="B85" s="57"/>
      <c r="C85" s="57"/>
      <c r="D85" s="57"/>
      <c r="E85" s="57"/>
      <c r="F85" s="96" t="s">
        <v>212</v>
      </c>
      <c r="G85" s="96" t="s">
        <v>212</v>
      </c>
      <c r="H85" s="57"/>
      <c r="I85" s="57"/>
      <c r="J85" s="57"/>
      <c r="K85" s="98" t="s">
        <v>203</v>
      </c>
      <c r="L85" s="57"/>
      <c r="M85" s="57"/>
      <c r="N85" s="57"/>
      <c r="O85" s="57"/>
      <c r="P85" s="57"/>
      <c r="Q85" s="57"/>
      <c r="R85" s="57"/>
      <c r="S85" s="57"/>
      <c r="T85" s="57"/>
      <c r="U85" s="95" t="s">
        <v>204</v>
      </c>
      <c r="V85" s="95" t="s">
        <v>204</v>
      </c>
      <c r="W85" s="95" t="s">
        <v>204</v>
      </c>
      <c r="X85" s="95" t="s">
        <v>204</v>
      </c>
      <c r="Y85" s="95" t="s">
        <v>204</v>
      </c>
      <c r="Z85" s="95" t="s">
        <v>204</v>
      </c>
      <c r="AA85" s="95" t="s">
        <v>204</v>
      </c>
      <c r="AB85" s="95" t="s">
        <v>205</v>
      </c>
      <c r="AC85" s="57"/>
      <c r="AD85" s="57"/>
      <c r="AE85" s="57"/>
      <c r="AF85" s="96" t="s">
        <v>220</v>
      </c>
    </row>
    <row r="86" spans="1:32" ht="13.2">
      <c r="A86" s="26" t="s">
        <v>113</v>
      </c>
      <c r="B86" s="81"/>
      <c r="C86" s="81"/>
      <c r="D86" s="81"/>
      <c r="E86" s="81"/>
      <c r="F86" s="81"/>
      <c r="G86" s="81"/>
      <c r="H86" s="81"/>
      <c r="I86" s="81"/>
      <c r="J86" s="81"/>
      <c r="K86" s="81"/>
      <c r="L86" s="81"/>
      <c r="M86" s="81"/>
      <c r="N86" s="81"/>
      <c r="O86" s="81"/>
      <c r="P86" s="81"/>
      <c r="Q86" s="81"/>
      <c r="R86" s="81"/>
      <c r="S86" s="81"/>
      <c r="T86" s="81"/>
      <c r="U86" s="81"/>
      <c r="V86" s="81"/>
      <c r="W86" s="81"/>
      <c r="X86" s="81"/>
      <c r="Y86" s="82"/>
      <c r="Z86" s="82"/>
      <c r="AA86" s="82"/>
      <c r="AB86" s="82"/>
      <c r="AC86" s="82"/>
      <c r="AD86" s="82"/>
      <c r="AE86" s="16"/>
      <c r="AF86" s="16"/>
    </row>
    <row r="87" spans="1:32" ht="13.2">
      <c r="A87" s="83" t="s">
        <v>114</v>
      </c>
      <c r="B87" s="84"/>
      <c r="C87" s="84"/>
      <c r="D87" s="84"/>
      <c r="E87" s="84"/>
      <c r="F87" s="84"/>
      <c r="G87" s="84"/>
      <c r="H87" s="84"/>
      <c r="I87" s="84"/>
      <c r="J87" s="84"/>
      <c r="K87" s="84"/>
      <c r="L87" s="84"/>
      <c r="M87" s="84"/>
      <c r="N87" s="84"/>
      <c r="O87" s="84"/>
      <c r="P87" s="84"/>
      <c r="Q87" s="84"/>
      <c r="R87" s="84"/>
      <c r="S87" s="84"/>
      <c r="T87" s="84"/>
      <c r="U87" s="84"/>
      <c r="V87" s="84"/>
      <c r="W87" s="84"/>
      <c r="X87" s="84"/>
      <c r="Y87" s="85"/>
      <c r="Z87" s="85"/>
      <c r="AA87" s="85"/>
      <c r="AB87" s="85"/>
      <c r="AC87" s="85"/>
      <c r="AD87" s="85"/>
      <c r="AE87" s="85"/>
      <c r="AF87" s="85"/>
    </row>
    <row r="88" spans="1:32" ht="13.2">
      <c r="A88" s="87" t="s">
        <v>115</v>
      </c>
      <c r="B88" s="88"/>
      <c r="C88" s="88"/>
      <c r="D88" s="88"/>
      <c r="E88" s="88"/>
      <c r="F88" s="88"/>
      <c r="G88" s="88"/>
      <c r="H88" s="88"/>
      <c r="I88" s="88"/>
      <c r="J88" s="88"/>
      <c r="K88" s="88"/>
      <c r="L88" s="88"/>
      <c r="M88" s="88"/>
      <c r="N88" s="88"/>
      <c r="O88" s="88"/>
      <c r="P88" s="88"/>
      <c r="Q88" s="88"/>
      <c r="R88" s="88"/>
      <c r="S88" s="88"/>
      <c r="T88" s="88"/>
      <c r="U88" s="88"/>
      <c r="V88" s="88"/>
      <c r="W88" s="88"/>
      <c r="X88" s="88"/>
      <c r="Y88" s="88"/>
      <c r="Z88" s="88"/>
      <c r="AA88" s="88"/>
      <c r="AB88" s="88"/>
      <c r="AC88" s="88"/>
      <c r="AD88" s="88"/>
      <c r="AE88" s="88"/>
      <c r="AF88" s="88"/>
    </row>
    <row r="89" spans="1:32" ht="13.2">
      <c r="A89" s="87" t="s">
        <v>116</v>
      </c>
      <c r="B89" s="88"/>
      <c r="C89" s="88"/>
      <c r="D89" s="88"/>
      <c r="E89" s="88"/>
      <c r="F89" s="88"/>
      <c r="G89" s="88"/>
      <c r="H89" s="88"/>
      <c r="I89" s="88"/>
      <c r="J89" s="88"/>
      <c r="K89" s="88"/>
      <c r="L89" s="88"/>
      <c r="M89" s="88"/>
      <c r="N89" s="88"/>
      <c r="O89" s="88"/>
      <c r="P89" s="88"/>
      <c r="Q89" s="88"/>
      <c r="R89" s="88"/>
      <c r="S89" s="88"/>
      <c r="T89" s="88"/>
      <c r="U89" s="88"/>
      <c r="V89" s="88"/>
      <c r="W89" s="88"/>
      <c r="X89" s="88"/>
      <c r="Y89" s="88"/>
      <c r="Z89" s="88"/>
      <c r="AA89" s="88"/>
      <c r="AB89" s="88"/>
      <c r="AC89" s="88"/>
      <c r="AD89" s="88"/>
      <c r="AE89" s="88"/>
      <c r="AF89" s="88"/>
    </row>
    <row r="90" spans="1:32" ht="13.2">
      <c r="A90" s="2" t="s">
        <v>117</v>
      </c>
      <c r="B90" s="88"/>
      <c r="C90" s="88"/>
      <c r="D90" s="88"/>
      <c r="E90" s="88"/>
      <c r="F90" s="88"/>
      <c r="G90" s="88"/>
      <c r="H90" s="88"/>
      <c r="I90" s="88"/>
      <c r="J90" s="89"/>
      <c r="K90" s="89"/>
      <c r="L90" s="89"/>
      <c r="M90" s="89"/>
      <c r="N90" s="89"/>
      <c r="O90" s="89"/>
      <c r="P90" s="89"/>
      <c r="Q90" s="89"/>
      <c r="R90" s="89"/>
      <c r="S90" s="89"/>
      <c r="T90" s="89"/>
      <c r="U90" s="89"/>
      <c r="V90" s="89"/>
      <c r="W90" s="89"/>
      <c r="X90" s="89"/>
      <c r="Y90" s="89"/>
      <c r="Z90" s="89"/>
      <c r="AA90" s="89"/>
      <c r="AB90" s="89"/>
      <c r="AC90" s="89"/>
      <c r="AD90" s="89"/>
      <c r="AE90" s="89"/>
      <c r="AF90" s="89"/>
    </row>
    <row r="91" spans="1:32" ht="13.2">
      <c r="A91" s="90" t="s">
        <v>2</v>
      </c>
      <c r="B91" s="84"/>
      <c r="C91" s="84"/>
      <c r="D91" s="84"/>
      <c r="E91" s="84"/>
      <c r="F91" s="84"/>
      <c r="G91" s="84"/>
      <c r="H91" s="84"/>
      <c r="I91" s="84"/>
      <c r="J91" s="84"/>
      <c r="K91" s="88"/>
      <c r="L91" s="88"/>
      <c r="M91" s="88"/>
      <c r="N91" s="88"/>
      <c r="O91" s="88"/>
      <c r="P91" s="88"/>
      <c r="Q91" s="88"/>
      <c r="R91" s="88"/>
      <c r="S91" s="88"/>
      <c r="T91" s="88"/>
      <c r="U91" s="88"/>
      <c r="V91" s="88"/>
      <c r="W91" s="88"/>
      <c r="X91" s="88"/>
      <c r="Y91" s="88"/>
      <c r="Z91" s="88"/>
      <c r="AA91" s="88"/>
      <c r="AB91" s="88"/>
      <c r="AC91" s="88"/>
      <c r="AD91" s="88"/>
      <c r="AE91" s="89"/>
      <c r="AF91" s="89"/>
    </row>
    <row r="92" spans="1:32" ht="13.2">
      <c r="A92" s="91" t="s">
        <v>118</v>
      </c>
      <c r="B92" s="92"/>
      <c r="C92" s="92"/>
      <c r="D92" s="92"/>
      <c r="E92" s="92"/>
      <c r="F92" s="92"/>
      <c r="G92" s="92"/>
      <c r="H92" s="92"/>
      <c r="I92" s="92"/>
      <c r="J92" s="92"/>
      <c r="K92" s="92"/>
      <c r="L92" s="92"/>
      <c r="M92" s="92"/>
      <c r="N92" s="92"/>
      <c r="O92" s="92"/>
      <c r="P92" s="92"/>
      <c r="Q92" s="92"/>
      <c r="R92" s="92"/>
      <c r="S92" s="92"/>
      <c r="T92" s="92"/>
      <c r="U92" s="92"/>
      <c r="V92" s="92"/>
      <c r="W92" s="92"/>
      <c r="X92" s="92"/>
      <c r="Y92" s="92"/>
      <c r="Z92" s="92"/>
      <c r="AA92" s="92"/>
      <c r="AB92" s="92"/>
      <c r="AC92" s="92"/>
      <c r="AD92" s="92"/>
      <c r="AE92" s="92"/>
      <c r="AF92" s="92"/>
    </row>
  </sheetData>
  <mergeCells count="1">
    <mergeCell ref="A1:A2"/>
  </mergeCells>
  <phoneticPr fontId="151"/>
  <conditionalFormatting sqref="A1:AF1012">
    <cfRule type="cellIs" dxfId="360" priority="13" operator="equal">
      <formula>"R"</formula>
    </cfRule>
  </conditionalFormatting>
  <conditionalFormatting sqref="B12:B75 K4 R4 B5:F5 Y12:AF85 C12:X86 B77:B86">
    <cfRule type="containsText" dxfId="359" priority="19" operator="containsText" text="长距离">
      <formula>NOT(ISERROR(SEARCH(("长距离"),(K4))))</formula>
    </cfRule>
  </conditionalFormatting>
  <conditionalFormatting sqref="B36 B76">
    <cfRule type="containsText" dxfId="358" priority="9" operator="containsText" text="长距离">
      <formula>NOT(ISERROR(SEARCH(("长距离"),(B36))))</formula>
    </cfRule>
    <cfRule type="containsText" dxfId="357" priority="10" operator="containsText" text="bm">
      <formula>NOT(ISERROR(SEARCH(("bm"),(B36))))</formula>
    </cfRule>
    <cfRule type="containsText" dxfId="356" priority="11" operator="containsText" text="Lt">
      <formula>NOT(ISERROR(SEARCH(("Lt"),(B36))))</formula>
    </cfRule>
    <cfRule type="containsText" dxfId="355" priority="12" operator="containsText" text="考斯特">
      <formula>NOT(ISERROR(SEARCH(("考斯特"),(B36))))</formula>
    </cfRule>
    <cfRule type="containsText" dxfId="354" priority="14" operator="containsText" text="修理">
      <formula>NOT(ISERROR(SEARCH(("修理"),(B36))))</formula>
    </cfRule>
    <cfRule type="containsText" dxfId="353" priority="15" operator="containsText" text="三检">
      <formula>NOT(ISERROR(SEARCH(("三检"),(B36))))</formula>
    </cfRule>
    <cfRule type="containsText" dxfId="352" priority="16" operator="containsText" text="年检">
      <formula>NOT(ISERROR(SEARCH(("年检"),(B36))))</formula>
    </cfRule>
    <cfRule type="containsText" dxfId="351" priority="17" operator="containsText" text="搬">
      <formula>NOT(ISERROR(SEARCH(("搬"),(B36))))</formula>
    </cfRule>
    <cfRule type="containsText" dxfId="350" priority="18" operator="containsText" text="本社番">
      <formula>NOT(ISERROR(SEARCH(("本社番"),(B36))))</formula>
    </cfRule>
  </conditionalFormatting>
  <conditionalFormatting sqref="G14:H14 G62:H62">
    <cfRule type="containsText" dxfId="349" priority="5" operator="containsText" text="修理">
      <formula>NOT(ISERROR(SEARCH(("修理"),(G14))))</formula>
    </cfRule>
    <cfRule type="containsText" dxfId="348" priority="6" operator="containsText" text="三检">
      <formula>NOT(ISERROR(SEARCH(("三检"),(G14))))</formula>
    </cfRule>
    <cfRule type="containsText" dxfId="347" priority="7" operator="containsText" text="年检">
      <formula>NOT(ISERROR(SEARCH(("年检"),(G14))))</formula>
    </cfRule>
    <cfRule type="containsText" dxfId="346" priority="8" operator="containsText" text="搬">
      <formula>NOT(ISERROR(SEARCH(("搬"),(G14))))</formula>
    </cfRule>
  </conditionalFormatting>
  <conditionalFormatting sqref="K4 R4 B5:F5 B12:B75 Y12:AF85 C12:X86 B77:B86">
    <cfRule type="containsText" dxfId="345" priority="20" operator="containsText" text="bm">
      <formula>NOT(ISERROR(SEARCH(("bm"),(K4))))</formula>
    </cfRule>
    <cfRule type="containsText" dxfId="344" priority="21" operator="containsText" text="Lt">
      <formula>NOT(ISERROR(SEARCH(("Lt"),(K4))))</formula>
    </cfRule>
    <cfRule type="containsText" dxfId="343" priority="22" operator="containsText" text="考斯特">
      <formula>NOT(ISERROR(SEARCH(("考斯特"),(K4))))</formula>
    </cfRule>
  </conditionalFormatting>
  <conditionalFormatting sqref="L15">
    <cfRule type="containsText" dxfId="342" priority="1" operator="containsText" text="修理">
      <formula>NOT(ISERROR(SEARCH(("修理"),(L15))))</formula>
    </cfRule>
    <cfRule type="containsText" dxfId="341" priority="2" operator="containsText" text="三检">
      <formula>NOT(ISERROR(SEARCH(("三检"),(L15))))</formula>
    </cfRule>
    <cfRule type="containsText" dxfId="340" priority="3" operator="containsText" text="年检">
      <formula>NOT(ISERROR(SEARCH(("年检"),(L15))))</formula>
    </cfRule>
    <cfRule type="containsText" dxfId="339" priority="4" operator="containsText" text="搬">
      <formula>NOT(ISERROR(SEARCH(("搬"),(L15))))</formula>
    </cfRule>
  </conditionalFormatting>
  <conditionalFormatting sqref="M14:N14 P14:S14 Z14 O14:O31 G15:H18 F15:F32 B16:B17 C16:D18 K16:K24 M16:M24 J16:J31 N16:N31 Q16:X31 Z16:AA31 AC16:AD31 I16:I32 AB16:AB32 E16:E33 Y16:Y33 L17:L24 P17:P31 AE17:AF31 C20:C25 B20:B31 D20:D32 G20:H32 K26:M31 C27:C31 B36:AF36 B41:AF41 H46:I48 B57:B75 C57:R85 AE57:AF85 S57:AD86 B77:B85">
    <cfRule type="containsText" dxfId="338" priority="23" operator="containsText" text="修理">
      <formula>NOT(ISERROR(SEARCH(("修理"),(M14))))</formula>
    </cfRule>
    <cfRule type="containsText" dxfId="337" priority="24" operator="containsText" text="三检">
      <formula>NOT(ISERROR(SEARCH(("三检"),(M14))))</formula>
    </cfRule>
    <cfRule type="containsText" dxfId="336" priority="25" operator="containsText" text="年检">
      <formula>NOT(ISERROR(SEARCH(("年检"),(M14))))</formula>
    </cfRule>
    <cfRule type="containsText" dxfId="335" priority="26" operator="containsText" text="搬">
      <formula>NOT(ISERROR(SEARCH(("搬"),(M14))))</formula>
    </cfRule>
  </conditionalFormatting>
  <conditionalFormatting sqref="Y13:AF85 B13:B75 C13:X86 B77:B86 K4 R4 B5:F5">
    <cfRule type="containsText" dxfId="334" priority="28" operator="containsText" text="本社番">
      <formula>NOT(ISERROR(SEARCH(("本社番"),(K4))))</formula>
    </cfRule>
  </conditionalFormatting>
  <conditionalFormatting sqref="AF31">
    <cfRule type="notContainsBlanks" dxfId="333" priority="27">
      <formula>LEN(TRIM(AF31))&gt;0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E00-000000000000}">
          <x14:formula1>
            <xm:f>条件勿动!$A:$A</xm:f>
          </x14:formula1>
          <xm:sqref>B13:AF13 B14:K14 M14:N14 P14 R14:AF14 B15:C15 G15:J15 L15 N15:AD15 AF15 B16:O16 Q16:AF16 B17:AF17 B18:J18 M18:P18 R18:AF18 B19:F19 H19:AF19 B20:AF35 B36:AA36 AC36:AF36 B37:AF60 B61:D61 G61:AF61 B62:AF62 B63:O63 Q63:AF63 B64:AF73 B74:P74 R74:AF74 B75:O75 Q75:AF75 B76:AC76 B77:AF85</xm:sqref>
        </x14:dataValidation>
        <x14:dataValidation type="list" allowBlank="1" xr:uid="{00000000-0002-0000-0E00-000001000000}">
          <x14:formula1>
            <xm:f>条件勿动!$B:$B</xm:f>
          </x14:formula1>
          <xm:sqref>Y86:AD86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F9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2.109375" customWidth="1"/>
    <col min="2" max="2" width="11.6640625" customWidth="1"/>
    <col min="3" max="32" width="8.88671875" customWidth="1"/>
  </cols>
  <sheetData>
    <row r="1" spans="1:32">
      <c r="A1" s="2338" t="s">
        <v>221</v>
      </c>
      <c r="B1" s="6">
        <v>1</v>
      </c>
      <c r="C1" s="6">
        <v>2</v>
      </c>
      <c r="D1" s="6">
        <v>3</v>
      </c>
      <c r="E1" s="6">
        <v>4</v>
      </c>
      <c r="F1" s="20">
        <v>5</v>
      </c>
      <c r="G1" s="20">
        <v>6</v>
      </c>
      <c r="H1" s="6">
        <v>7</v>
      </c>
      <c r="I1" s="6">
        <v>8</v>
      </c>
      <c r="J1" s="6">
        <v>9</v>
      </c>
      <c r="K1" s="6">
        <v>10</v>
      </c>
      <c r="L1" s="6">
        <v>11</v>
      </c>
      <c r="M1" s="20">
        <v>12</v>
      </c>
      <c r="N1" s="20">
        <v>13</v>
      </c>
      <c r="O1" s="6">
        <v>14</v>
      </c>
      <c r="P1" s="6">
        <v>15</v>
      </c>
      <c r="Q1" s="19">
        <v>16</v>
      </c>
      <c r="R1" s="6">
        <v>17</v>
      </c>
      <c r="S1" s="6">
        <v>18</v>
      </c>
      <c r="T1" s="20">
        <v>19</v>
      </c>
      <c r="U1" s="20">
        <v>20</v>
      </c>
      <c r="V1" s="6">
        <v>21</v>
      </c>
      <c r="W1" s="6">
        <v>22</v>
      </c>
      <c r="X1" s="6">
        <v>23</v>
      </c>
      <c r="Y1" s="6">
        <v>24</v>
      </c>
      <c r="Z1" s="6">
        <v>25</v>
      </c>
      <c r="AA1" s="20">
        <v>26</v>
      </c>
      <c r="AB1" s="20">
        <v>27</v>
      </c>
      <c r="AC1" s="20">
        <v>28</v>
      </c>
      <c r="AD1" s="20">
        <v>29</v>
      </c>
      <c r="AE1" s="20">
        <v>30</v>
      </c>
      <c r="AF1" s="21"/>
    </row>
    <row r="2" spans="1:32">
      <c r="A2" s="2333"/>
      <c r="B2" s="23" t="s">
        <v>70</v>
      </c>
      <c r="C2" s="23" t="s">
        <v>71</v>
      </c>
      <c r="D2" s="22" t="s">
        <v>72</v>
      </c>
      <c r="E2" s="22" t="s">
        <v>66</v>
      </c>
      <c r="F2" s="22" t="s">
        <v>67</v>
      </c>
      <c r="G2" s="22" t="s">
        <v>68</v>
      </c>
      <c r="H2" s="22" t="s">
        <v>69</v>
      </c>
      <c r="I2" s="23" t="s">
        <v>70</v>
      </c>
      <c r="J2" s="23" t="s">
        <v>71</v>
      </c>
      <c r="K2" s="22" t="s">
        <v>72</v>
      </c>
      <c r="L2" s="22" t="s">
        <v>66</v>
      </c>
      <c r="M2" s="22" t="s">
        <v>67</v>
      </c>
      <c r="N2" s="22" t="s">
        <v>68</v>
      </c>
      <c r="O2" s="22" t="s">
        <v>69</v>
      </c>
      <c r="P2" s="23" t="s">
        <v>70</v>
      </c>
      <c r="Q2" s="23" t="s">
        <v>71</v>
      </c>
      <c r="R2" s="22" t="s">
        <v>72</v>
      </c>
      <c r="S2" s="22" t="s">
        <v>66</v>
      </c>
      <c r="T2" s="22" t="s">
        <v>67</v>
      </c>
      <c r="U2" s="22" t="s">
        <v>68</v>
      </c>
      <c r="V2" s="22" t="s">
        <v>69</v>
      </c>
      <c r="W2" s="23" t="s">
        <v>70</v>
      </c>
      <c r="X2" s="23" t="s">
        <v>71</v>
      </c>
      <c r="Y2" s="22" t="s">
        <v>72</v>
      </c>
      <c r="Z2" s="22" t="s">
        <v>66</v>
      </c>
      <c r="AA2" s="22" t="s">
        <v>67</v>
      </c>
      <c r="AB2" s="22" t="s">
        <v>68</v>
      </c>
      <c r="AC2" s="22" t="s">
        <v>69</v>
      </c>
      <c r="AD2" s="23" t="s">
        <v>70</v>
      </c>
      <c r="AE2" s="23" t="s">
        <v>71</v>
      </c>
      <c r="AF2" s="25"/>
    </row>
    <row r="3" spans="1:32">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6"/>
    </row>
    <row r="4" spans="1:32">
      <c r="A4" s="30" t="s">
        <v>74</v>
      </c>
      <c r="B4" s="31"/>
      <c r="C4" s="31"/>
      <c r="D4" s="32"/>
      <c r="E4" s="98" t="s">
        <v>222</v>
      </c>
      <c r="F4" s="33"/>
      <c r="G4" s="105" t="s">
        <v>223</v>
      </c>
      <c r="H4" s="35"/>
      <c r="I4" s="35"/>
      <c r="J4" s="36"/>
      <c r="K4" s="34" t="s">
        <v>224</v>
      </c>
      <c r="L4" s="35"/>
      <c r="M4" s="35"/>
      <c r="N4" s="34" t="s">
        <v>225</v>
      </c>
      <c r="O4" s="34" t="s">
        <v>226</v>
      </c>
      <c r="P4" s="32"/>
      <c r="Q4" s="33"/>
      <c r="R4" s="94" t="s">
        <v>227</v>
      </c>
      <c r="S4" s="37"/>
      <c r="T4" s="98" t="s">
        <v>228</v>
      </c>
      <c r="U4" s="34" t="s">
        <v>229</v>
      </c>
      <c r="V4" s="34" t="s">
        <v>230</v>
      </c>
      <c r="W4" s="33"/>
      <c r="X4" s="33"/>
      <c r="Y4" s="33"/>
      <c r="Z4" s="34" t="s">
        <v>231</v>
      </c>
      <c r="AA4" s="34" t="s">
        <v>232</v>
      </c>
      <c r="AB4" s="34" t="s">
        <v>233</v>
      </c>
      <c r="AC4" s="34" t="s">
        <v>234</v>
      </c>
      <c r="AD4" s="32"/>
      <c r="AE4" s="38"/>
      <c r="AF4" s="6"/>
    </row>
    <row r="5" spans="1:32">
      <c r="A5" s="30" t="s">
        <v>75</v>
      </c>
      <c r="E5" s="98" t="s">
        <v>235</v>
      </c>
      <c r="G5" s="35"/>
      <c r="H5" s="35"/>
      <c r="I5" s="35"/>
      <c r="J5" s="35"/>
      <c r="K5" s="32"/>
      <c r="L5" s="39"/>
      <c r="M5" s="35"/>
      <c r="N5" s="32"/>
      <c r="O5" s="106" t="s">
        <v>236</v>
      </c>
      <c r="P5" s="32"/>
      <c r="Q5" s="32"/>
      <c r="R5" s="32"/>
      <c r="S5" s="32"/>
      <c r="T5" s="32"/>
      <c r="U5" s="32"/>
      <c r="V5" s="32"/>
      <c r="W5" s="32"/>
      <c r="X5" s="32"/>
      <c r="Y5" s="35"/>
      <c r="Z5" s="32"/>
      <c r="AA5" s="32"/>
      <c r="AB5" s="32"/>
      <c r="AC5" s="32"/>
      <c r="AD5" s="33"/>
      <c r="AE5" s="40"/>
      <c r="AF5" s="21"/>
    </row>
    <row r="6" spans="1:32">
      <c r="A6" s="30" t="s">
        <v>76</v>
      </c>
      <c r="B6" s="42"/>
      <c r="C6" s="32"/>
      <c r="D6" s="32"/>
      <c r="E6" s="32"/>
      <c r="F6" s="35"/>
      <c r="G6" s="32"/>
      <c r="H6" s="32"/>
      <c r="I6" s="32"/>
      <c r="J6" s="32"/>
      <c r="K6" s="32"/>
      <c r="L6" s="98" t="s">
        <v>237</v>
      </c>
      <c r="M6" s="32"/>
      <c r="N6" s="98" t="s">
        <v>238</v>
      </c>
      <c r="O6" s="65" t="s">
        <v>132</v>
      </c>
      <c r="P6" s="32"/>
      <c r="Q6" s="35"/>
      <c r="R6" s="43"/>
      <c r="S6" s="32"/>
      <c r="T6" s="35"/>
      <c r="U6" s="32"/>
      <c r="V6" s="32"/>
      <c r="W6" s="44"/>
      <c r="X6" s="44"/>
      <c r="Y6" s="32"/>
      <c r="Z6" s="32"/>
      <c r="AA6" s="32"/>
      <c r="AB6" s="32"/>
      <c r="AC6" s="32"/>
      <c r="AD6" s="33"/>
      <c r="AE6" s="38"/>
      <c r="AF6" s="6"/>
    </row>
    <row r="7" spans="1:32">
      <c r="A7" s="30" t="s">
        <v>77</v>
      </c>
      <c r="B7" s="42"/>
      <c r="C7" s="32"/>
      <c r="D7" s="32"/>
      <c r="E7" s="32"/>
      <c r="F7" s="35"/>
      <c r="G7" s="35"/>
      <c r="H7" s="32"/>
      <c r="I7" s="32"/>
      <c r="J7" s="32"/>
      <c r="K7" s="32"/>
      <c r="L7" s="32"/>
      <c r="M7" s="45"/>
      <c r="N7" s="32"/>
      <c r="O7" s="32"/>
      <c r="P7" s="32"/>
      <c r="Q7" s="35"/>
      <c r="R7" s="33"/>
      <c r="S7" s="32"/>
      <c r="T7" s="32"/>
      <c r="U7" s="32"/>
      <c r="V7" s="32"/>
      <c r="W7" s="32"/>
      <c r="X7" s="32"/>
      <c r="Y7" s="32"/>
      <c r="Z7" s="32"/>
      <c r="AA7" s="32"/>
      <c r="AB7" s="32"/>
      <c r="AC7" s="32"/>
      <c r="AD7" s="32"/>
      <c r="AE7" s="38"/>
      <c r="AF7" s="6"/>
    </row>
    <row r="8" spans="1:32">
      <c r="A8" s="46" t="s">
        <v>78</v>
      </c>
      <c r="B8" s="47"/>
      <c r="C8" s="32"/>
      <c r="D8" s="32"/>
      <c r="E8" s="32"/>
      <c r="F8" s="32"/>
      <c r="G8" s="32"/>
      <c r="H8" s="32"/>
      <c r="I8" s="48"/>
      <c r="J8" s="32"/>
      <c r="K8" s="32"/>
      <c r="L8" s="32"/>
      <c r="M8" s="32"/>
      <c r="N8" s="32"/>
      <c r="O8" s="32"/>
      <c r="P8" s="32"/>
      <c r="Q8" s="32"/>
      <c r="R8" s="32"/>
      <c r="S8" s="32"/>
      <c r="T8" s="32"/>
      <c r="U8" s="32"/>
      <c r="V8" s="32"/>
      <c r="W8" s="32"/>
      <c r="X8" s="32"/>
      <c r="Y8" s="32"/>
      <c r="Z8" s="32"/>
      <c r="AA8" s="32"/>
      <c r="AB8" s="32"/>
      <c r="AC8" s="32"/>
      <c r="AD8" s="32"/>
      <c r="AE8" s="32"/>
      <c r="AF8" s="6"/>
    </row>
    <row r="9" spans="1:32" ht="15.75" customHeight="1">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51"/>
    </row>
    <row r="10" spans="1:32" ht="15.75" customHeight="1">
      <c r="A10" s="2"/>
      <c r="B10" s="52" t="s">
        <v>82</v>
      </c>
      <c r="C10" s="52" t="s">
        <v>82</v>
      </c>
      <c r="D10" s="52" t="s">
        <v>82</v>
      </c>
      <c r="E10" s="52" t="s">
        <v>82</v>
      </c>
      <c r="F10" s="52" t="s">
        <v>82</v>
      </c>
      <c r="G10" s="52" t="s">
        <v>82</v>
      </c>
      <c r="H10" s="52" t="s">
        <v>82</v>
      </c>
      <c r="I10" s="53" t="s">
        <v>82</v>
      </c>
      <c r="J10" s="52" t="s">
        <v>82</v>
      </c>
      <c r="K10" s="52" t="s">
        <v>82</v>
      </c>
      <c r="L10" s="52" t="s">
        <v>82</v>
      </c>
      <c r="M10" s="52" t="s">
        <v>82</v>
      </c>
      <c r="N10" s="50" t="s">
        <v>82</v>
      </c>
      <c r="O10" s="50" t="s">
        <v>82</v>
      </c>
      <c r="P10" s="50" t="s">
        <v>82</v>
      </c>
      <c r="Q10" s="50" t="s">
        <v>82</v>
      </c>
      <c r="R10" s="50" t="s">
        <v>82</v>
      </c>
      <c r="S10" s="50" t="s">
        <v>82</v>
      </c>
      <c r="T10" s="50" t="s">
        <v>82</v>
      </c>
      <c r="U10" s="50" t="s">
        <v>82</v>
      </c>
      <c r="V10" s="50" t="s">
        <v>82</v>
      </c>
      <c r="W10" s="50" t="s">
        <v>82</v>
      </c>
      <c r="X10" s="50" t="s">
        <v>82</v>
      </c>
      <c r="Y10" s="50" t="s">
        <v>82</v>
      </c>
      <c r="Z10" s="50" t="s">
        <v>82</v>
      </c>
      <c r="AA10" s="50" t="s">
        <v>82</v>
      </c>
      <c r="AB10" s="50" t="s">
        <v>82</v>
      </c>
      <c r="AC10" s="50" t="s">
        <v>82</v>
      </c>
      <c r="AD10" s="50" t="s">
        <v>82</v>
      </c>
      <c r="AE10" s="50" t="s">
        <v>82</v>
      </c>
      <c r="AF10" s="51"/>
    </row>
    <row r="11" spans="1:32">
      <c r="A11" s="2"/>
      <c r="B11" s="107" t="s">
        <v>239</v>
      </c>
      <c r="C11" s="54"/>
      <c r="D11" s="54"/>
      <c r="E11" s="54"/>
      <c r="F11" s="54"/>
      <c r="G11" s="107" t="s">
        <v>239</v>
      </c>
      <c r="H11" s="107" t="s">
        <v>239</v>
      </c>
      <c r="I11" s="107" t="s">
        <v>239</v>
      </c>
      <c r="J11" s="107" t="s">
        <v>239</v>
      </c>
      <c r="K11" s="107" t="s">
        <v>239</v>
      </c>
      <c r="L11" s="107" t="s">
        <v>239</v>
      </c>
      <c r="M11" s="107" t="s">
        <v>239</v>
      </c>
      <c r="N11" s="54"/>
      <c r="O11" s="107" t="s">
        <v>239</v>
      </c>
      <c r="P11" s="54"/>
      <c r="Q11" s="54"/>
      <c r="R11" s="54"/>
      <c r="S11" s="54"/>
      <c r="T11" s="54"/>
      <c r="U11" s="107" t="s">
        <v>239</v>
      </c>
      <c r="V11" s="54"/>
      <c r="W11" s="54"/>
      <c r="X11" s="107" t="s">
        <v>239</v>
      </c>
      <c r="Y11" s="54"/>
      <c r="Z11" s="54"/>
      <c r="AA11" s="54"/>
      <c r="AB11" s="54"/>
      <c r="AC11" s="54"/>
      <c r="AD11" s="54"/>
      <c r="AE11" s="55"/>
      <c r="AF11" s="6"/>
    </row>
    <row r="12" spans="1:32">
      <c r="A12" s="56" t="s">
        <v>83</v>
      </c>
      <c r="B12" s="57"/>
      <c r="C12" s="57"/>
      <c r="D12" s="57"/>
      <c r="E12" s="57"/>
      <c r="F12" s="57"/>
      <c r="G12" s="57"/>
      <c r="H12" s="57"/>
      <c r="I12" s="57"/>
      <c r="J12" s="57"/>
      <c r="K12" s="57"/>
      <c r="L12" s="57"/>
      <c r="M12" s="57"/>
      <c r="N12" s="57"/>
      <c r="O12" s="57"/>
      <c r="P12" s="57"/>
      <c r="Q12" s="57"/>
      <c r="R12" s="57"/>
      <c r="S12" s="57"/>
      <c r="T12" s="57"/>
      <c r="U12" s="57"/>
      <c r="V12" s="57"/>
      <c r="W12" s="57"/>
      <c r="X12" s="57"/>
      <c r="AA12" s="57"/>
      <c r="AB12" s="57"/>
      <c r="AC12" s="57"/>
      <c r="AD12" s="57"/>
      <c r="AE12" s="58"/>
      <c r="AF12" s="6"/>
    </row>
    <row r="13" spans="1:32">
      <c r="A13" s="59" t="s">
        <v>84</v>
      </c>
      <c r="B13" s="57" t="s">
        <v>240</v>
      </c>
      <c r="C13" s="57" t="s">
        <v>240</v>
      </c>
      <c r="D13" s="57" t="s">
        <v>240</v>
      </c>
      <c r="E13" s="57" t="s">
        <v>240</v>
      </c>
      <c r="F13" s="57" t="s">
        <v>240</v>
      </c>
      <c r="G13" s="57" t="s">
        <v>134</v>
      </c>
      <c r="H13" s="57" t="s">
        <v>240</v>
      </c>
      <c r="I13" s="57" t="s">
        <v>240</v>
      </c>
      <c r="J13" s="57" t="s">
        <v>240</v>
      </c>
      <c r="K13" s="57" t="s">
        <v>240</v>
      </c>
      <c r="L13" s="57" t="s">
        <v>240</v>
      </c>
      <c r="M13" s="57" t="s">
        <v>240</v>
      </c>
      <c r="N13" s="57" t="s">
        <v>240</v>
      </c>
      <c r="O13" s="57" t="s">
        <v>240</v>
      </c>
      <c r="P13" s="57" t="s">
        <v>240</v>
      </c>
      <c r="Q13" s="57" t="s">
        <v>134</v>
      </c>
      <c r="R13" s="57" t="s">
        <v>134</v>
      </c>
      <c r="S13" s="57" t="s">
        <v>134</v>
      </c>
      <c r="T13" s="57" t="s">
        <v>134</v>
      </c>
      <c r="U13" s="57" t="s">
        <v>134</v>
      </c>
      <c r="V13" s="57" t="s">
        <v>134</v>
      </c>
      <c r="W13" s="57" t="s">
        <v>134</v>
      </c>
      <c r="X13" s="57" t="s">
        <v>240</v>
      </c>
      <c r="Y13" s="57" t="s">
        <v>240</v>
      </c>
      <c r="Z13" s="57" t="s">
        <v>240</v>
      </c>
      <c r="AA13" s="57" t="s">
        <v>240</v>
      </c>
      <c r="AB13" s="57" t="s">
        <v>240</v>
      </c>
      <c r="AC13" s="57" t="s">
        <v>240</v>
      </c>
      <c r="AD13" s="57" t="s">
        <v>240</v>
      </c>
      <c r="AE13" s="57" t="s">
        <v>240</v>
      </c>
      <c r="AF13" s="57"/>
    </row>
    <row r="14" spans="1:32">
      <c r="A14" s="61" t="s">
        <v>86</v>
      </c>
      <c r="B14" s="65" t="s">
        <v>241</v>
      </c>
      <c r="C14" s="10" t="s">
        <v>242</v>
      </c>
      <c r="D14" s="57" t="s">
        <v>134</v>
      </c>
      <c r="E14" s="57" t="s">
        <v>134</v>
      </c>
      <c r="F14" s="57" t="s">
        <v>134</v>
      </c>
      <c r="G14" s="10" t="s">
        <v>134</v>
      </c>
      <c r="H14" s="6" t="s">
        <v>179</v>
      </c>
      <c r="I14" s="6" t="s">
        <v>179</v>
      </c>
      <c r="J14" s="6" t="s">
        <v>179</v>
      </c>
      <c r="K14" s="6" t="s">
        <v>179</v>
      </c>
      <c r="L14" s="6" t="s">
        <v>179</v>
      </c>
      <c r="M14" s="6" t="s">
        <v>179</v>
      </c>
      <c r="N14" s="6" t="s">
        <v>179</v>
      </c>
      <c r="O14" s="65" t="s">
        <v>243</v>
      </c>
      <c r="P14" s="108" t="s">
        <v>244</v>
      </c>
      <c r="Q14" s="109" t="s">
        <v>245</v>
      </c>
      <c r="R14" s="57"/>
      <c r="U14" s="96" t="s">
        <v>246</v>
      </c>
      <c r="V14" s="96" t="s">
        <v>246</v>
      </c>
      <c r="W14" s="96" t="s">
        <v>246</v>
      </c>
      <c r="X14" s="96" t="s">
        <v>246</v>
      </c>
      <c r="Y14" s="96" t="s">
        <v>246</v>
      </c>
      <c r="Z14" s="96" t="s">
        <v>246</v>
      </c>
      <c r="AB14" s="57" t="s">
        <v>134</v>
      </c>
      <c r="AC14" s="57" t="s">
        <v>134</v>
      </c>
      <c r="AD14" s="57" t="s">
        <v>134</v>
      </c>
      <c r="AE14" s="57" t="s">
        <v>134</v>
      </c>
      <c r="AF14" s="57"/>
    </row>
    <row r="15" spans="1:32">
      <c r="A15" s="62" t="s">
        <v>87</v>
      </c>
      <c r="B15" s="57" t="s">
        <v>93</v>
      </c>
      <c r="C15" s="96" t="s">
        <v>247</v>
      </c>
      <c r="D15" s="94" t="s">
        <v>123</v>
      </c>
      <c r="E15" s="57" t="s">
        <v>242</v>
      </c>
      <c r="F15" s="57" t="s">
        <v>134</v>
      </c>
      <c r="G15" s="94" t="s">
        <v>248</v>
      </c>
      <c r="H15" s="95" t="s">
        <v>249</v>
      </c>
      <c r="I15" s="95" t="s">
        <v>249</v>
      </c>
      <c r="J15" s="95" t="s">
        <v>249</v>
      </c>
      <c r="L15" s="98" t="s">
        <v>179</v>
      </c>
      <c r="M15" s="98" t="s">
        <v>179</v>
      </c>
      <c r="N15" s="98" t="s">
        <v>179</v>
      </c>
      <c r="O15" s="98" t="s">
        <v>179</v>
      </c>
      <c r="P15" s="98" t="s">
        <v>179</v>
      </c>
      <c r="Q15" s="98" t="s">
        <v>179</v>
      </c>
      <c r="R15" s="98" t="s">
        <v>179</v>
      </c>
      <c r="S15" s="98" t="s">
        <v>179</v>
      </c>
      <c r="T15" s="105" t="s">
        <v>127</v>
      </c>
      <c r="U15" s="105" t="s">
        <v>137</v>
      </c>
      <c r="V15" s="105" t="s">
        <v>250</v>
      </c>
      <c r="W15" s="105" t="s">
        <v>250</v>
      </c>
      <c r="X15" s="57"/>
      <c r="Y15" s="109" t="s">
        <v>251</v>
      </c>
      <c r="Z15" s="109" t="s">
        <v>251</v>
      </c>
      <c r="AA15" s="109" t="s">
        <v>251</v>
      </c>
      <c r="AB15" s="109" t="s">
        <v>251</v>
      </c>
      <c r="AC15" s="109" t="s">
        <v>251</v>
      </c>
      <c r="AD15" s="109" t="s">
        <v>251</v>
      </c>
      <c r="AE15" s="109" t="s">
        <v>251</v>
      </c>
      <c r="AF15" s="57"/>
    </row>
    <row r="16" spans="1:32">
      <c r="A16" s="63" t="s">
        <v>88</v>
      </c>
      <c r="B16" s="10" t="s">
        <v>134</v>
      </c>
      <c r="C16" s="10" t="s">
        <v>134</v>
      </c>
      <c r="D16" s="105" t="s">
        <v>137</v>
      </c>
      <c r="E16" s="94" t="s">
        <v>252</v>
      </c>
      <c r="F16" s="105" t="s">
        <v>127</v>
      </c>
      <c r="G16" s="105" t="s">
        <v>253</v>
      </c>
      <c r="H16" s="57" t="s">
        <v>134</v>
      </c>
      <c r="I16" s="65" t="s">
        <v>198</v>
      </c>
      <c r="J16" s="65" t="s">
        <v>93</v>
      </c>
      <c r="K16" s="65" t="s">
        <v>93</v>
      </c>
      <c r="L16" s="65" t="s">
        <v>93</v>
      </c>
      <c r="M16" s="110" t="s">
        <v>132</v>
      </c>
      <c r="N16" s="111" t="s">
        <v>254</v>
      </c>
      <c r="O16" s="111"/>
      <c r="P16" s="104"/>
      <c r="Q16" s="104"/>
      <c r="R16" s="104"/>
      <c r="S16" s="111"/>
      <c r="T16" s="111"/>
      <c r="U16" s="111"/>
      <c r="V16" s="111"/>
      <c r="W16" s="111"/>
      <c r="X16" s="111"/>
      <c r="Y16" s="111"/>
      <c r="Z16" s="111"/>
      <c r="AA16" s="111"/>
      <c r="AB16" s="111"/>
      <c r="AC16" s="111"/>
      <c r="AD16" s="104"/>
      <c r="AE16" s="111"/>
      <c r="AF16" s="57"/>
    </row>
    <row r="17" spans="1:32">
      <c r="A17" s="63" t="s">
        <v>90</v>
      </c>
      <c r="B17" s="109" t="s">
        <v>245</v>
      </c>
      <c r="C17" s="109" t="s">
        <v>245</v>
      </c>
      <c r="D17" s="109" t="s">
        <v>245</v>
      </c>
      <c r="E17" s="109" t="s">
        <v>245</v>
      </c>
      <c r="F17" s="109" t="s">
        <v>245</v>
      </c>
      <c r="G17" s="109" t="s">
        <v>245</v>
      </c>
      <c r="H17" s="95" t="s">
        <v>249</v>
      </c>
      <c r="I17" s="95" t="s">
        <v>249</v>
      </c>
      <c r="J17" s="95" t="s">
        <v>249</v>
      </c>
      <c r="K17" s="96" t="s">
        <v>255</v>
      </c>
      <c r="L17" s="100" t="s">
        <v>256</v>
      </c>
      <c r="M17" s="100" t="s">
        <v>256</v>
      </c>
      <c r="N17" s="100" t="s">
        <v>256</v>
      </c>
      <c r="O17" s="100" t="s">
        <v>256</v>
      </c>
      <c r="P17" s="100" t="s">
        <v>257</v>
      </c>
      <c r="Q17" s="94" t="s">
        <v>258</v>
      </c>
      <c r="R17" s="57" t="s">
        <v>134</v>
      </c>
      <c r="S17" s="57" t="s">
        <v>259</v>
      </c>
      <c r="T17" s="105" t="s">
        <v>127</v>
      </c>
      <c r="U17" s="95" t="s">
        <v>260</v>
      </c>
      <c r="V17" s="95" t="s">
        <v>260</v>
      </c>
      <c r="W17" s="95" t="s">
        <v>260</v>
      </c>
      <c r="X17" s="95" t="s">
        <v>260</v>
      </c>
      <c r="Y17" s="10" t="s">
        <v>134</v>
      </c>
      <c r="Z17" s="96" t="s">
        <v>261</v>
      </c>
      <c r="AA17" s="96" t="s">
        <v>261</v>
      </c>
      <c r="AB17" s="96" t="s">
        <v>261</v>
      </c>
      <c r="AC17" s="96" t="s">
        <v>261</v>
      </c>
      <c r="AD17" s="96" t="s">
        <v>261</v>
      </c>
      <c r="AE17" s="105" t="s">
        <v>127</v>
      </c>
      <c r="AF17" s="57"/>
    </row>
    <row r="18" spans="1:32">
      <c r="A18" s="63" t="s">
        <v>11</v>
      </c>
      <c r="B18" s="34" t="s">
        <v>262</v>
      </c>
      <c r="C18" s="34" t="s">
        <v>262</v>
      </c>
      <c r="D18" s="34" t="s">
        <v>262</v>
      </c>
      <c r="E18" s="57" t="s">
        <v>242</v>
      </c>
      <c r="F18" s="93" t="s">
        <v>263</v>
      </c>
      <c r="G18" s="93" t="s">
        <v>263</v>
      </c>
      <c r="H18" s="110" t="s">
        <v>132</v>
      </c>
      <c r="I18" s="110" t="s">
        <v>132</v>
      </c>
      <c r="J18" s="110" t="s">
        <v>132</v>
      </c>
      <c r="K18" s="110" t="s">
        <v>132</v>
      </c>
      <c r="L18" s="110" t="s">
        <v>132</v>
      </c>
      <c r="M18" s="110" t="s">
        <v>132</v>
      </c>
      <c r="N18" s="6" t="s">
        <v>134</v>
      </c>
      <c r="O18" s="6" t="s">
        <v>134</v>
      </c>
      <c r="P18" s="6" t="s">
        <v>134</v>
      </c>
      <c r="Q18" s="6" t="s">
        <v>134</v>
      </c>
      <c r="R18" s="6" t="s">
        <v>134</v>
      </c>
      <c r="S18" s="6" t="s">
        <v>134</v>
      </c>
      <c r="T18" s="6" t="s">
        <v>134</v>
      </c>
      <c r="U18" s="6" t="s">
        <v>134</v>
      </c>
      <c r="V18" s="57"/>
      <c r="W18" s="112" t="s">
        <v>264</v>
      </c>
      <c r="X18" s="112" t="s">
        <v>264</v>
      </c>
      <c r="Z18" s="105" t="s">
        <v>265</v>
      </c>
      <c r="AA18" s="65" t="s">
        <v>266</v>
      </c>
      <c r="AB18" s="105" t="s">
        <v>127</v>
      </c>
      <c r="AC18" s="93" t="s">
        <v>267</v>
      </c>
      <c r="AD18" s="57"/>
      <c r="AE18" s="96" t="s">
        <v>168</v>
      </c>
      <c r="AF18" s="57"/>
    </row>
    <row r="19" spans="1:32">
      <c r="A19" s="63" t="s">
        <v>91</v>
      </c>
      <c r="B19" s="109" t="s">
        <v>268</v>
      </c>
      <c r="C19" s="105" t="s">
        <v>269</v>
      </c>
      <c r="D19" s="10" t="s">
        <v>134</v>
      </c>
      <c r="E19" s="113"/>
      <c r="F19" s="100" t="s">
        <v>270</v>
      </c>
      <c r="G19" s="100" t="s">
        <v>270</v>
      </c>
      <c r="H19" s="100" t="s">
        <v>270</v>
      </c>
      <c r="I19" s="100" t="s">
        <v>270</v>
      </c>
      <c r="J19" s="100" t="s">
        <v>271</v>
      </c>
      <c r="K19" s="93" t="s">
        <v>272</v>
      </c>
      <c r="L19" s="93" t="s">
        <v>272</v>
      </c>
      <c r="M19" s="93" t="s">
        <v>273</v>
      </c>
      <c r="N19" s="100" t="s">
        <v>274</v>
      </c>
      <c r="O19" s="10" t="s">
        <v>134</v>
      </c>
      <c r="P19" s="57"/>
      <c r="Q19" s="93" t="s">
        <v>275</v>
      </c>
      <c r="R19" s="114" t="s">
        <v>276</v>
      </c>
      <c r="S19" s="6" t="s">
        <v>134</v>
      </c>
      <c r="T19" s="57"/>
      <c r="U19" s="93" t="s">
        <v>277</v>
      </c>
      <c r="V19" s="93" t="s">
        <v>277</v>
      </c>
      <c r="W19" s="57" t="s">
        <v>134</v>
      </c>
      <c r="X19" s="57" t="s">
        <v>278</v>
      </c>
      <c r="Y19" s="57" t="s">
        <v>278</v>
      </c>
      <c r="Z19" s="57" t="s">
        <v>278</v>
      </c>
      <c r="AA19" s="57" t="s">
        <v>278</v>
      </c>
      <c r="AB19" s="57" t="s">
        <v>278</v>
      </c>
      <c r="AC19" s="105" t="s">
        <v>127</v>
      </c>
      <c r="AD19" s="57"/>
      <c r="AE19" s="93" t="s">
        <v>182</v>
      </c>
      <c r="AF19" s="57"/>
    </row>
    <row r="20" spans="1:32">
      <c r="A20" s="63" t="s">
        <v>24</v>
      </c>
      <c r="B20" s="57" t="s">
        <v>134</v>
      </c>
      <c r="C20" s="57" t="s">
        <v>134</v>
      </c>
      <c r="D20" s="57" t="s">
        <v>242</v>
      </c>
      <c r="E20" s="113"/>
      <c r="F20" s="57"/>
      <c r="G20" s="57" t="s">
        <v>242</v>
      </c>
      <c r="H20" s="57" t="s">
        <v>134</v>
      </c>
      <c r="I20" s="57" t="s">
        <v>134</v>
      </c>
      <c r="J20" s="57" t="s">
        <v>134</v>
      </c>
      <c r="K20" s="57" t="s">
        <v>134</v>
      </c>
      <c r="L20" s="93" t="s">
        <v>279</v>
      </c>
      <c r="M20" s="93" t="s">
        <v>279</v>
      </c>
      <c r="N20" s="93" t="s">
        <v>279</v>
      </c>
      <c r="O20" s="93" t="s">
        <v>279</v>
      </c>
      <c r="P20" s="57" t="s">
        <v>134</v>
      </c>
      <c r="Q20" s="57" t="s">
        <v>134</v>
      </c>
      <c r="R20" s="93" t="s">
        <v>280</v>
      </c>
      <c r="S20" s="57" t="s">
        <v>134</v>
      </c>
      <c r="T20" s="57"/>
      <c r="U20" s="94" t="s">
        <v>281</v>
      </c>
      <c r="V20" s="57"/>
      <c r="W20" s="57" t="s">
        <v>134</v>
      </c>
      <c r="X20" s="57" t="s">
        <v>134</v>
      </c>
      <c r="Y20" s="105" t="s">
        <v>128</v>
      </c>
      <c r="Z20" s="105" t="s">
        <v>128</v>
      </c>
      <c r="AA20" s="57"/>
      <c r="AB20" s="57"/>
      <c r="AC20" s="105" t="s">
        <v>137</v>
      </c>
      <c r="AD20" s="57" t="s">
        <v>134</v>
      </c>
      <c r="AE20" s="57" t="s">
        <v>134</v>
      </c>
      <c r="AF20" s="57"/>
    </row>
    <row r="21" spans="1:32">
      <c r="A21" s="63" t="s">
        <v>23</v>
      </c>
      <c r="B21" s="10" t="s">
        <v>242</v>
      </c>
      <c r="C21" s="10" t="s">
        <v>242</v>
      </c>
      <c r="D21" s="105" t="s">
        <v>127</v>
      </c>
      <c r="E21" s="94" t="s">
        <v>140</v>
      </c>
      <c r="F21" s="57" t="s">
        <v>134</v>
      </c>
      <c r="G21" s="96" t="s">
        <v>282</v>
      </c>
      <c r="H21" s="115" t="s">
        <v>283</v>
      </c>
      <c r="I21" s="10" t="s">
        <v>134</v>
      </c>
      <c r="J21" s="65" t="s">
        <v>93</v>
      </c>
      <c r="K21" s="65" t="s">
        <v>132</v>
      </c>
      <c r="L21" s="65" t="s">
        <v>132</v>
      </c>
      <c r="M21" s="57" t="s">
        <v>134</v>
      </c>
      <c r="N21" s="57"/>
      <c r="O21" s="57" t="s">
        <v>284</v>
      </c>
      <c r="P21" s="93" t="s">
        <v>285</v>
      </c>
      <c r="Q21" s="93" t="s">
        <v>285</v>
      </c>
      <c r="R21" s="93" t="s">
        <v>285</v>
      </c>
      <c r="S21" s="57" t="s">
        <v>134</v>
      </c>
      <c r="T21" s="57" t="s">
        <v>134</v>
      </c>
      <c r="U21" s="57" t="s">
        <v>134</v>
      </c>
      <c r="V21" s="57" t="s">
        <v>134</v>
      </c>
      <c r="W21" s="57" t="s">
        <v>134</v>
      </c>
      <c r="X21" s="57" t="s">
        <v>134</v>
      </c>
      <c r="Y21" s="57" t="s">
        <v>134</v>
      </c>
      <c r="Z21" s="57" t="s">
        <v>134</v>
      </c>
      <c r="AA21" s="57" t="s">
        <v>134</v>
      </c>
      <c r="AB21" s="57" t="s">
        <v>134</v>
      </c>
      <c r="AC21" s="57" t="s">
        <v>134</v>
      </c>
      <c r="AD21" s="57" t="s">
        <v>134</v>
      </c>
      <c r="AE21" s="57" t="s">
        <v>134</v>
      </c>
      <c r="AF21" s="57"/>
    </row>
    <row r="22" spans="1:32">
      <c r="A22" s="63" t="s">
        <v>26</v>
      </c>
      <c r="B22" s="10" t="s">
        <v>242</v>
      </c>
      <c r="C22" s="57" t="s">
        <v>134</v>
      </c>
      <c r="D22" s="95" t="s">
        <v>286</v>
      </c>
      <c r="E22" s="113"/>
      <c r="F22" s="100" t="s">
        <v>270</v>
      </c>
      <c r="G22" s="100" t="s">
        <v>270</v>
      </c>
      <c r="H22" s="100" t="s">
        <v>270</v>
      </c>
      <c r="I22" s="109" t="s">
        <v>255</v>
      </c>
      <c r="J22" s="57" t="s">
        <v>134</v>
      </c>
      <c r="K22" s="57" t="s">
        <v>134</v>
      </c>
      <c r="L22" s="57" t="s">
        <v>134</v>
      </c>
      <c r="M22" s="57" t="s">
        <v>134</v>
      </c>
      <c r="N22" s="57" t="s">
        <v>134</v>
      </c>
      <c r="O22" s="57" t="s">
        <v>134</v>
      </c>
      <c r="P22" s="57" t="s">
        <v>134</v>
      </c>
      <c r="Q22" s="57" t="s">
        <v>134</v>
      </c>
      <c r="R22" s="57" t="s">
        <v>134</v>
      </c>
      <c r="S22" s="57" t="s">
        <v>134</v>
      </c>
      <c r="T22" s="57" t="s">
        <v>134</v>
      </c>
      <c r="U22" s="57" t="s">
        <v>134</v>
      </c>
      <c r="V22" s="57" t="s">
        <v>134</v>
      </c>
      <c r="W22" s="57" t="s">
        <v>134</v>
      </c>
      <c r="X22" s="57" t="s">
        <v>134</v>
      </c>
      <c r="Y22" s="57" t="s">
        <v>134</v>
      </c>
      <c r="Z22" s="57" t="s">
        <v>134</v>
      </c>
      <c r="AA22" s="57" t="s">
        <v>134</v>
      </c>
      <c r="AB22" s="57" t="s">
        <v>134</v>
      </c>
      <c r="AC22" s="57" t="s">
        <v>134</v>
      </c>
      <c r="AD22" s="57" t="s">
        <v>134</v>
      </c>
      <c r="AE22" s="57" t="s">
        <v>134</v>
      </c>
      <c r="AF22" s="57"/>
    </row>
    <row r="23" spans="1:32">
      <c r="A23" s="101" t="s">
        <v>25</v>
      </c>
      <c r="B23" s="116" t="s">
        <v>287</v>
      </c>
      <c r="C23" s="57" t="s">
        <v>242</v>
      </c>
      <c r="D23" s="117" t="s">
        <v>288</v>
      </c>
      <c r="E23" s="100" t="s">
        <v>270</v>
      </c>
      <c r="F23" s="10" t="s">
        <v>242</v>
      </c>
      <c r="G23" s="93" t="s">
        <v>256</v>
      </c>
      <c r="H23" s="93" t="s">
        <v>256</v>
      </c>
      <c r="I23" s="93" t="s">
        <v>256</v>
      </c>
      <c r="J23" s="10" t="s">
        <v>242</v>
      </c>
      <c r="K23" s="100" t="s">
        <v>289</v>
      </c>
      <c r="L23" s="100" t="s">
        <v>264</v>
      </c>
      <c r="M23" s="100" t="s">
        <v>264</v>
      </c>
      <c r="N23" s="100" t="s">
        <v>264</v>
      </c>
      <c r="O23" s="100" t="s">
        <v>264</v>
      </c>
      <c r="P23" s="57"/>
      <c r="Q23" s="57"/>
      <c r="R23" s="57"/>
      <c r="S23" s="57" t="s">
        <v>134</v>
      </c>
      <c r="T23" s="57"/>
      <c r="U23" s="57"/>
      <c r="V23" s="57"/>
      <c r="W23" s="118" t="s">
        <v>290</v>
      </c>
      <c r="X23" s="97" t="s">
        <v>291</v>
      </c>
      <c r="Y23" s="97" t="s">
        <v>291</v>
      </c>
      <c r="Z23" s="57" t="s">
        <v>134</v>
      </c>
      <c r="AA23" s="57" t="s">
        <v>134</v>
      </c>
      <c r="AB23" s="57" t="s">
        <v>134</v>
      </c>
      <c r="AC23" s="57" t="s">
        <v>134</v>
      </c>
      <c r="AD23" s="57" t="s">
        <v>134</v>
      </c>
      <c r="AE23" s="57" t="s">
        <v>134</v>
      </c>
      <c r="AF23" s="57"/>
    </row>
    <row r="24" spans="1:32">
      <c r="A24" s="101" t="s">
        <v>15</v>
      </c>
      <c r="B24" s="94" t="s">
        <v>281</v>
      </c>
      <c r="C24" s="57" t="s">
        <v>134</v>
      </c>
      <c r="D24" s="57" t="s">
        <v>134</v>
      </c>
      <c r="E24" s="57" t="s">
        <v>134</v>
      </c>
      <c r="F24" s="57" t="s">
        <v>134</v>
      </c>
      <c r="G24" s="57" t="s">
        <v>134</v>
      </c>
      <c r="H24" s="93" t="s">
        <v>292</v>
      </c>
      <c r="I24" s="93" t="s">
        <v>292</v>
      </c>
      <c r="J24" s="93" t="s">
        <v>292</v>
      </c>
      <c r="K24" s="57" t="s">
        <v>134</v>
      </c>
      <c r="L24" s="57" t="s">
        <v>134</v>
      </c>
      <c r="M24" s="57" t="s">
        <v>134</v>
      </c>
      <c r="N24" s="57" t="s">
        <v>134</v>
      </c>
      <c r="O24" s="57" t="s">
        <v>293</v>
      </c>
      <c r="P24" s="57"/>
      <c r="Q24" s="57"/>
      <c r="R24" s="57" t="s">
        <v>134</v>
      </c>
      <c r="S24" s="57" t="s">
        <v>134</v>
      </c>
      <c r="T24" s="57"/>
      <c r="U24" s="119" t="s">
        <v>246</v>
      </c>
      <c r="V24" s="57" t="s">
        <v>134</v>
      </c>
      <c r="W24" s="57" t="s">
        <v>134</v>
      </c>
      <c r="X24" s="57" t="s">
        <v>134</v>
      </c>
      <c r="Y24" s="57" t="s">
        <v>134</v>
      </c>
      <c r="Z24" s="57"/>
      <c r="AA24" s="57"/>
      <c r="AB24" s="57" t="s">
        <v>134</v>
      </c>
      <c r="AC24" s="57" t="s">
        <v>134</v>
      </c>
      <c r="AD24" s="57"/>
      <c r="AE24" s="57"/>
      <c r="AF24" s="57"/>
    </row>
    <row r="25" spans="1:32">
      <c r="A25" s="101" t="s">
        <v>28</v>
      </c>
      <c r="B25" s="57" t="s">
        <v>134</v>
      </c>
      <c r="C25" s="57" t="s">
        <v>242</v>
      </c>
      <c r="D25" s="57" t="s">
        <v>242</v>
      </c>
      <c r="E25" s="57" t="s">
        <v>134</v>
      </c>
      <c r="F25" s="10" t="s">
        <v>242</v>
      </c>
      <c r="G25" s="105" t="s">
        <v>292</v>
      </c>
      <c r="H25" s="57" t="s">
        <v>134</v>
      </c>
      <c r="I25" s="57" t="s">
        <v>134</v>
      </c>
      <c r="J25" s="57" t="s">
        <v>242</v>
      </c>
      <c r="K25" s="57" t="s">
        <v>134</v>
      </c>
      <c r="L25" s="105" t="s">
        <v>127</v>
      </c>
      <c r="M25" s="94" t="s">
        <v>140</v>
      </c>
      <c r="N25" s="57" t="s">
        <v>134</v>
      </c>
      <c r="O25" s="110" t="s">
        <v>132</v>
      </c>
      <c r="P25" s="57"/>
      <c r="Q25" s="57" t="s">
        <v>134</v>
      </c>
      <c r="R25" s="57"/>
      <c r="S25" s="57"/>
      <c r="T25" s="57" t="s">
        <v>134</v>
      </c>
      <c r="U25" s="57"/>
      <c r="V25" s="57"/>
      <c r="W25" s="57" t="s">
        <v>134</v>
      </c>
      <c r="X25" s="57" t="s">
        <v>134</v>
      </c>
      <c r="Y25" s="57"/>
      <c r="Z25" s="57" t="s">
        <v>134</v>
      </c>
      <c r="AA25" s="57"/>
      <c r="AB25" s="65" t="s">
        <v>132</v>
      </c>
      <c r="AC25" s="57" t="s">
        <v>134</v>
      </c>
      <c r="AD25" s="57" t="s">
        <v>134</v>
      </c>
      <c r="AE25" s="57" t="s">
        <v>134</v>
      </c>
      <c r="AF25" s="57"/>
    </row>
    <row r="26" spans="1:32">
      <c r="A26" s="102" t="s">
        <v>31</v>
      </c>
      <c r="B26" s="57" t="s">
        <v>242</v>
      </c>
      <c r="C26" s="57" t="s">
        <v>132</v>
      </c>
      <c r="D26" s="105" t="s">
        <v>137</v>
      </c>
      <c r="E26" s="120" t="s">
        <v>294</v>
      </c>
      <c r="F26" s="57" t="s">
        <v>134</v>
      </c>
      <c r="G26" s="100" t="s">
        <v>270</v>
      </c>
      <c r="H26" s="105" t="s">
        <v>127</v>
      </c>
      <c r="I26" s="100" t="s">
        <v>295</v>
      </c>
      <c r="J26" s="100" t="s">
        <v>295</v>
      </c>
      <c r="K26" s="100" t="s">
        <v>295</v>
      </c>
      <c r="L26" s="100" t="s">
        <v>295</v>
      </c>
      <c r="M26" s="100" t="s">
        <v>295</v>
      </c>
      <c r="N26" s="65" t="s">
        <v>198</v>
      </c>
      <c r="O26" s="65" t="s">
        <v>198</v>
      </c>
      <c r="P26" s="65" t="s">
        <v>198</v>
      </c>
      <c r="Q26" s="57" t="s">
        <v>134</v>
      </c>
      <c r="R26" s="57" t="s">
        <v>134</v>
      </c>
      <c r="S26" s="121" t="s">
        <v>296</v>
      </c>
      <c r="T26" s="121" t="s">
        <v>296</v>
      </c>
      <c r="U26" s="121" t="s">
        <v>296</v>
      </c>
      <c r="V26" s="121" t="s">
        <v>296</v>
      </c>
      <c r="W26" s="121" t="s">
        <v>296</v>
      </c>
      <c r="X26" s="121" t="s">
        <v>296</v>
      </c>
      <c r="Y26" s="121" t="s">
        <v>296</v>
      </c>
      <c r="Z26" s="121" t="s">
        <v>296</v>
      </c>
      <c r="AA26" s="121" t="s">
        <v>296</v>
      </c>
      <c r="AB26" s="121" t="s">
        <v>297</v>
      </c>
      <c r="AC26" s="93" t="s">
        <v>298</v>
      </c>
      <c r="AD26" s="57" t="s">
        <v>134</v>
      </c>
      <c r="AE26" s="57" t="s">
        <v>134</v>
      </c>
      <c r="AF26" s="57"/>
    </row>
    <row r="27" spans="1:32">
      <c r="A27" s="102" t="s">
        <v>30</v>
      </c>
      <c r="B27" s="65" t="s">
        <v>299</v>
      </c>
      <c r="C27" s="65" t="s">
        <v>299</v>
      </c>
      <c r="D27" s="93" t="s">
        <v>300</v>
      </c>
      <c r="E27" s="93" t="s">
        <v>300</v>
      </c>
      <c r="F27" s="93" t="s">
        <v>300</v>
      </c>
      <c r="G27" s="93" t="s">
        <v>300</v>
      </c>
      <c r="H27" s="93" t="s">
        <v>300</v>
      </c>
      <c r="I27" s="93" t="s">
        <v>300</v>
      </c>
      <c r="J27" s="93" t="s">
        <v>300</v>
      </c>
      <c r="K27" s="57" t="s">
        <v>134</v>
      </c>
      <c r="L27" s="109" t="s">
        <v>245</v>
      </c>
      <c r="M27" s="117" t="s">
        <v>301</v>
      </c>
      <c r="O27" s="115" t="s">
        <v>302</v>
      </c>
      <c r="P27" s="57"/>
      <c r="Q27" s="57" t="s">
        <v>134</v>
      </c>
      <c r="R27" s="57"/>
      <c r="T27" s="57" t="s">
        <v>134</v>
      </c>
      <c r="U27" s="95" t="s">
        <v>303</v>
      </c>
      <c r="V27" s="57"/>
      <c r="W27" s="57"/>
      <c r="X27" s="95" t="s">
        <v>152</v>
      </c>
      <c r="Y27" s="95" t="s">
        <v>152</v>
      </c>
      <c r="Z27" s="95" t="s">
        <v>152</v>
      </c>
      <c r="AA27" s="95" t="s">
        <v>152</v>
      </c>
      <c r="AB27" s="105" t="s">
        <v>304</v>
      </c>
      <c r="AC27" s="105" t="s">
        <v>137</v>
      </c>
      <c r="AD27" s="105" t="s">
        <v>305</v>
      </c>
      <c r="AE27" s="105" t="s">
        <v>137</v>
      </c>
      <c r="AF27" s="57"/>
    </row>
    <row r="28" spans="1:32">
      <c r="A28" s="103" t="s">
        <v>200</v>
      </c>
      <c r="B28" s="105" t="s">
        <v>137</v>
      </c>
      <c r="C28" s="105" t="s">
        <v>306</v>
      </c>
      <c r="D28" s="105" t="s">
        <v>306</v>
      </c>
      <c r="E28" s="57" t="s">
        <v>242</v>
      </c>
      <c r="F28" s="105" t="s">
        <v>307</v>
      </c>
      <c r="G28" s="57" t="s">
        <v>308</v>
      </c>
      <c r="H28" s="57" t="s">
        <v>308</v>
      </c>
      <c r="I28" s="57" t="s">
        <v>308</v>
      </c>
      <c r="J28" s="105" t="s">
        <v>309</v>
      </c>
      <c r="K28" s="105" t="s">
        <v>292</v>
      </c>
      <c r="L28" s="65" t="s">
        <v>130</v>
      </c>
      <c r="M28" s="57" t="s">
        <v>134</v>
      </c>
      <c r="N28" s="57" t="s">
        <v>134</v>
      </c>
      <c r="O28" s="57" t="s">
        <v>134</v>
      </c>
      <c r="P28" s="57"/>
      <c r="Q28" s="57"/>
      <c r="R28" s="122" t="s">
        <v>264</v>
      </c>
      <c r="S28" s="122" t="s">
        <v>264</v>
      </c>
      <c r="T28" s="122" t="s">
        <v>264</v>
      </c>
      <c r="U28" s="122" t="s">
        <v>264</v>
      </c>
      <c r="V28" s="122" t="s">
        <v>264</v>
      </c>
      <c r="W28" s="122" t="s">
        <v>264</v>
      </c>
      <c r="X28" s="10" t="s">
        <v>310</v>
      </c>
      <c r="Y28" s="10" t="s">
        <v>310</v>
      </c>
      <c r="Z28" s="10" t="s">
        <v>310</v>
      </c>
      <c r="AA28" s="105" t="s">
        <v>311</v>
      </c>
      <c r="AB28" s="96" t="s">
        <v>312</v>
      </c>
      <c r="AC28" s="57"/>
      <c r="AD28" s="57"/>
      <c r="AE28" s="57"/>
      <c r="AF28" s="57"/>
    </row>
    <row r="29" spans="1:32">
      <c r="A29" s="103" t="s">
        <v>201</v>
      </c>
      <c r="B29" s="58" t="s">
        <v>134</v>
      </c>
      <c r="C29" s="58" t="s">
        <v>134</v>
      </c>
      <c r="D29" s="58" t="s">
        <v>134</v>
      </c>
      <c r="E29" s="58" t="s">
        <v>134</v>
      </c>
      <c r="F29" s="58" t="s">
        <v>134</v>
      </c>
      <c r="G29" s="58" t="s">
        <v>134</v>
      </c>
      <c r="H29" s="58" t="s">
        <v>134</v>
      </c>
      <c r="I29" s="58" t="s">
        <v>134</v>
      </c>
      <c r="J29" s="58" t="s">
        <v>134</v>
      </c>
      <c r="K29" s="58" t="s">
        <v>134</v>
      </c>
      <c r="L29" s="58"/>
      <c r="M29" s="93" t="s">
        <v>313</v>
      </c>
      <c r="N29" s="93" t="s">
        <v>313</v>
      </c>
      <c r="O29" s="93" t="s">
        <v>313</v>
      </c>
      <c r="P29" s="58"/>
      <c r="Q29" s="97" t="s">
        <v>314</v>
      </c>
      <c r="R29" s="97" t="s">
        <v>314</v>
      </c>
      <c r="S29" s="97" t="s">
        <v>314</v>
      </c>
      <c r="T29" s="123"/>
      <c r="U29" s="93" t="s">
        <v>313</v>
      </c>
      <c r="V29" s="97" t="s">
        <v>314</v>
      </c>
      <c r="W29" s="123"/>
      <c r="X29" s="96" t="s">
        <v>312</v>
      </c>
      <c r="Y29" s="96" t="s">
        <v>312</v>
      </c>
      <c r="Z29" s="93" t="s">
        <v>313</v>
      </c>
      <c r="AA29" s="93" t="s">
        <v>313</v>
      </c>
      <c r="AB29" s="58"/>
      <c r="AC29" s="58"/>
      <c r="AD29" s="58"/>
      <c r="AE29" s="58"/>
      <c r="AF29" s="58"/>
    </row>
    <row r="30" spans="1:32" ht="13.2">
      <c r="A30" s="103" t="s">
        <v>202</v>
      </c>
      <c r="B30" s="10" t="s">
        <v>242</v>
      </c>
      <c r="C30" s="10" t="s">
        <v>242</v>
      </c>
      <c r="D30" s="10" t="s">
        <v>242</v>
      </c>
      <c r="E30" s="124"/>
      <c r="F30" s="6" t="s">
        <v>134</v>
      </c>
      <c r="G30" s="10" t="s">
        <v>242</v>
      </c>
      <c r="H30" s="96" t="s">
        <v>168</v>
      </c>
      <c r="I30" s="96" t="s">
        <v>168</v>
      </c>
      <c r="J30" s="96" t="s">
        <v>168</v>
      </c>
      <c r="K30" s="96" t="s">
        <v>168</v>
      </c>
      <c r="L30" s="105" t="s">
        <v>137</v>
      </c>
      <c r="M30" s="58" t="s">
        <v>134</v>
      </c>
      <c r="N30" s="58"/>
      <c r="O30" s="93" t="s">
        <v>315</v>
      </c>
      <c r="P30" s="58" t="s">
        <v>134</v>
      </c>
      <c r="Q30" s="93" t="s">
        <v>313</v>
      </c>
      <c r="R30" s="93" t="s">
        <v>313</v>
      </c>
      <c r="S30" s="123"/>
      <c r="T30" s="123" t="s">
        <v>134</v>
      </c>
      <c r="U30" s="125" t="s">
        <v>316</v>
      </c>
      <c r="V30" s="125" t="s">
        <v>316</v>
      </c>
      <c r="W30" s="125" t="s">
        <v>316</v>
      </c>
      <c r="X30" s="125" t="s">
        <v>316</v>
      </c>
      <c r="Y30" s="125" t="s">
        <v>316</v>
      </c>
      <c r="Z30" s="125" t="s">
        <v>316</v>
      </c>
      <c r="AA30" s="58" t="s">
        <v>134</v>
      </c>
      <c r="AB30" s="96" t="s">
        <v>168</v>
      </c>
      <c r="AC30" s="58"/>
      <c r="AD30" s="58"/>
      <c r="AE30" s="58"/>
      <c r="AF30" s="58"/>
    </row>
    <row r="31" spans="1:32" ht="13.2">
      <c r="A31" s="103" t="s">
        <v>37</v>
      </c>
      <c r="B31" s="58" t="s">
        <v>134</v>
      </c>
      <c r="C31" s="58" t="s">
        <v>134</v>
      </c>
      <c r="D31" s="10" t="s">
        <v>242</v>
      </c>
      <c r="E31" s="57" t="s">
        <v>241</v>
      </c>
      <c r="F31" s="96" t="s">
        <v>317</v>
      </c>
      <c r="G31" s="96" t="s">
        <v>318</v>
      </c>
      <c r="H31" s="57"/>
      <c r="I31" s="100" t="s">
        <v>319</v>
      </c>
      <c r="J31" s="100" t="s">
        <v>319</v>
      </c>
      <c r="K31" s="100" t="s">
        <v>319</v>
      </c>
      <c r="L31" s="100" t="s">
        <v>319</v>
      </c>
      <c r="M31" s="100" t="s">
        <v>319</v>
      </c>
      <c r="N31" s="100" t="s">
        <v>319</v>
      </c>
      <c r="O31" s="10" t="s">
        <v>320</v>
      </c>
      <c r="P31" s="10" t="s">
        <v>320</v>
      </c>
      <c r="Q31" s="10" t="s">
        <v>320</v>
      </c>
      <c r="R31" s="10" t="s">
        <v>320</v>
      </c>
      <c r="S31" s="125" t="s">
        <v>246</v>
      </c>
      <c r="T31" s="125" t="s">
        <v>246</v>
      </c>
      <c r="U31" s="125" t="s">
        <v>246</v>
      </c>
      <c r="V31" s="125" t="s">
        <v>246</v>
      </c>
      <c r="W31" s="125" t="s">
        <v>246</v>
      </c>
      <c r="X31" s="58"/>
      <c r="Y31" s="58" t="s">
        <v>134</v>
      </c>
      <c r="Z31" s="58" t="s">
        <v>134</v>
      </c>
      <c r="AA31" s="58"/>
      <c r="AB31" s="58"/>
      <c r="AC31" s="58"/>
      <c r="AD31" s="58"/>
      <c r="AE31" s="58"/>
      <c r="AF31" s="58"/>
    </row>
    <row r="32" spans="1:32" ht="13.2">
      <c r="A32" s="103" t="s">
        <v>38</v>
      </c>
      <c r="B32" s="58" t="s">
        <v>134</v>
      </c>
      <c r="C32" s="58" t="s">
        <v>134</v>
      </c>
      <c r="D32" s="6" t="s">
        <v>134</v>
      </c>
      <c r="E32" s="124"/>
      <c r="F32" s="6" t="s">
        <v>134</v>
      </c>
      <c r="G32" s="124"/>
      <c r="H32" s="6" t="s">
        <v>134</v>
      </c>
      <c r="I32" s="113"/>
      <c r="J32" s="58" t="s">
        <v>134</v>
      </c>
      <c r="K32" s="58" t="s">
        <v>134</v>
      </c>
      <c r="L32" s="113"/>
      <c r="M32" s="58" t="s">
        <v>134</v>
      </c>
      <c r="N32" s="113"/>
      <c r="O32" s="58" t="s">
        <v>134</v>
      </c>
      <c r="P32" s="113"/>
      <c r="Q32" s="58" t="s">
        <v>134</v>
      </c>
      <c r="R32" s="58" t="s">
        <v>134</v>
      </c>
      <c r="S32" s="126"/>
      <c r="T32" s="58" t="s">
        <v>134</v>
      </c>
      <c r="U32" s="126"/>
      <c r="V32" s="58" t="s">
        <v>134</v>
      </c>
      <c r="W32" s="123"/>
      <c r="X32" s="58" t="s">
        <v>134</v>
      </c>
      <c r="Y32" s="58" t="s">
        <v>134</v>
      </c>
      <c r="Z32" s="58"/>
      <c r="AA32" s="58" t="s">
        <v>134</v>
      </c>
      <c r="AB32" s="58"/>
      <c r="AC32" s="58" t="s">
        <v>134</v>
      </c>
      <c r="AD32" s="58"/>
      <c r="AE32" s="58" t="s">
        <v>134</v>
      </c>
      <c r="AF32" s="58"/>
    </row>
    <row r="33" spans="1:32" ht="13.2">
      <c r="A33" s="64" t="s">
        <v>92</v>
      </c>
      <c r="B33" s="10" t="s">
        <v>242</v>
      </c>
      <c r="C33" s="57" t="s">
        <v>134</v>
      </c>
      <c r="D33" s="109" t="s">
        <v>317</v>
      </c>
      <c r="E33" s="117" t="s">
        <v>321</v>
      </c>
      <c r="F33" s="117" t="s">
        <v>321</v>
      </c>
      <c r="G33" s="117" t="s">
        <v>321</v>
      </c>
      <c r="H33" s="10" t="s">
        <v>134</v>
      </c>
      <c r="I33" s="127" t="s">
        <v>291</v>
      </c>
      <c r="J33" s="127" t="s">
        <v>291</v>
      </c>
      <c r="K33" s="58"/>
      <c r="L33" s="96" t="s">
        <v>312</v>
      </c>
      <c r="M33" s="96" t="s">
        <v>312</v>
      </c>
      <c r="N33" s="57" t="s">
        <v>134</v>
      </c>
      <c r="O33" s="57" t="s">
        <v>134</v>
      </c>
      <c r="P33" s="58"/>
      <c r="Q33" s="58"/>
      <c r="R33" s="110" t="s">
        <v>322</v>
      </c>
      <c r="S33" s="110" t="s">
        <v>322</v>
      </c>
      <c r="T33" s="128" t="s">
        <v>134</v>
      </c>
      <c r="U33" s="128" t="s">
        <v>134</v>
      </c>
      <c r="V33" s="128" t="s">
        <v>134</v>
      </c>
      <c r="W33" s="119" t="s">
        <v>246</v>
      </c>
      <c r="X33" s="119" t="s">
        <v>246</v>
      </c>
      <c r="Y33" s="119" t="s">
        <v>246</v>
      </c>
      <c r="Z33" s="119" t="s">
        <v>246</v>
      </c>
      <c r="AA33" s="57" t="s">
        <v>134</v>
      </c>
      <c r="AB33" s="57" t="s">
        <v>134</v>
      </c>
      <c r="AC33" s="57" t="s">
        <v>134</v>
      </c>
      <c r="AD33" s="57"/>
      <c r="AE33" s="57"/>
      <c r="AF33" s="57"/>
    </row>
    <row r="34" spans="1:32" ht="13.2">
      <c r="A34" s="66" t="s">
        <v>94</v>
      </c>
      <c r="B34" s="6" t="s">
        <v>134</v>
      </c>
      <c r="C34" s="57" t="s">
        <v>134</v>
      </c>
      <c r="D34" s="57" t="s">
        <v>134</v>
      </c>
      <c r="E34" s="57" t="s">
        <v>134</v>
      </c>
      <c r="F34" s="57" t="s">
        <v>134</v>
      </c>
      <c r="G34" s="57" t="s">
        <v>134</v>
      </c>
      <c r="H34" s="57" t="s">
        <v>134</v>
      </c>
      <c r="I34" s="57" t="s">
        <v>134</v>
      </c>
      <c r="J34" s="57" t="s">
        <v>134</v>
      </c>
      <c r="K34" s="57" t="s">
        <v>134</v>
      </c>
      <c r="L34" s="57" t="s">
        <v>134</v>
      </c>
      <c r="M34" s="57" t="s">
        <v>134</v>
      </c>
      <c r="N34" s="57" t="s">
        <v>134</v>
      </c>
      <c r="O34" s="57" t="s">
        <v>134</v>
      </c>
      <c r="P34" s="57" t="s">
        <v>134</v>
      </c>
      <c r="Q34" s="57" t="s">
        <v>134</v>
      </c>
      <c r="R34" s="57" t="s">
        <v>134</v>
      </c>
      <c r="S34" s="57" t="s">
        <v>134</v>
      </c>
      <c r="T34" s="57" t="s">
        <v>134</v>
      </c>
      <c r="U34" s="57" t="s">
        <v>134</v>
      </c>
      <c r="V34" s="57" t="s">
        <v>134</v>
      </c>
      <c r="W34" s="57" t="s">
        <v>134</v>
      </c>
      <c r="X34" s="57" t="s">
        <v>134</v>
      </c>
      <c r="Y34" s="57" t="s">
        <v>134</v>
      </c>
      <c r="Z34" s="57" t="s">
        <v>134</v>
      </c>
      <c r="AA34" s="57" t="s">
        <v>134</v>
      </c>
      <c r="AB34" s="57" t="s">
        <v>134</v>
      </c>
      <c r="AC34" s="57" t="s">
        <v>134</v>
      </c>
      <c r="AD34" s="57" t="s">
        <v>134</v>
      </c>
      <c r="AE34" s="57" t="s">
        <v>134</v>
      </c>
      <c r="AF34" s="57"/>
    </row>
    <row r="35" spans="1:32" ht="13.2">
      <c r="A35" s="67" t="s">
        <v>95</v>
      </c>
      <c r="B35" s="57" t="s">
        <v>134</v>
      </c>
      <c r="C35" s="57" t="s">
        <v>134</v>
      </c>
      <c r="D35" s="105" t="s">
        <v>323</v>
      </c>
      <c r="E35" s="129" t="s">
        <v>324</v>
      </c>
      <c r="F35" s="129" t="s">
        <v>324</v>
      </c>
      <c r="G35" s="129" t="s">
        <v>324</v>
      </c>
      <c r="H35" s="129" t="s">
        <v>324</v>
      </c>
      <c r="I35" s="97" t="s">
        <v>325</v>
      </c>
      <c r="J35" s="57" t="s">
        <v>134</v>
      </c>
      <c r="K35" s="94" t="s">
        <v>326</v>
      </c>
      <c r="L35" s="57" t="s">
        <v>134</v>
      </c>
      <c r="M35" s="57" t="s">
        <v>134</v>
      </c>
      <c r="N35" s="98" t="s">
        <v>216</v>
      </c>
      <c r="O35" s="98" t="s">
        <v>216</v>
      </c>
      <c r="P35" s="57"/>
      <c r="Q35" s="57" t="s">
        <v>134</v>
      </c>
      <c r="S35" s="57"/>
      <c r="T35" s="57"/>
      <c r="U35" s="57" t="s">
        <v>134</v>
      </c>
      <c r="V35" s="96" t="s">
        <v>327</v>
      </c>
      <c r="W35" s="96" t="s">
        <v>328</v>
      </c>
      <c r="X35" s="57" t="s">
        <v>134</v>
      </c>
      <c r="Y35" s="105" t="s">
        <v>329</v>
      </c>
      <c r="Z35" s="57"/>
      <c r="AA35" s="57" t="s">
        <v>134</v>
      </c>
      <c r="AB35" s="105" t="s">
        <v>137</v>
      </c>
      <c r="AC35" s="96" t="s">
        <v>330</v>
      </c>
      <c r="AD35" s="57"/>
      <c r="AE35" s="57" t="s">
        <v>134</v>
      </c>
      <c r="AF35" s="57"/>
    </row>
    <row r="36" spans="1:32" ht="13.2">
      <c r="A36" s="67" t="s">
        <v>96</v>
      </c>
      <c r="B36" s="57" t="s">
        <v>134</v>
      </c>
      <c r="C36" s="57" t="s">
        <v>242</v>
      </c>
      <c r="D36" s="57" t="s">
        <v>134</v>
      </c>
      <c r="E36" s="57" t="s">
        <v>134</v>
      </c>
      <c r="F36" s="10" t="s">
        <v>331</v>
      </c>
      <c r="G36" s="10" t="s">
        <v>242</v>
      </c>
      <c r="H36" s="10" t="s">
        <v>134</v>
      </c>
      <c r="I36" s="10" t="s">
        <v>134</v>
      </c>
      <c r="J36" s="96" t="s">
        <v>332</v>
      </c>
      <c r="K36" s="65" t="s">
        <v>333</v>
      </c>
      <c r="L36" s="65" t="s">
        <v>334</v>
      </c>
      <c r="M36" s="6" t="s">
        <v>134</v>
      </c>
      <c r="N36" s="6" t="s">
        <v>134</v>
      </c>
      <c r="O36" s="6" t="s">
        <v>134</v>
      </c>
      <c r="P36" s="6" t="s">
        <v>134</v>
      </c>
      <c r="Q36" s="93" t="s">
        <v>335</v>
      </c>
      <c r="R36" s="93" t="s">
        <v>335</v>
      </c>
      <c r="S36" s="93" t="s">
        <v>335</v>
      </c>
      <c r="T36" s="93" t="s">
        <v>335</v>
      </c>
      <c r="U36" s="57" t="s">
        <v>134</v>
      </c>
      <c r="V36" s="57" t="s">
        <v>134</v>
      </c>
      <c r="W36" s="57" t="s">
        <v>134</v>
      </c>
      <c r="X36" s="57"/>
      <c r="Y36" s="57" t="s">
        <v>134</v>
      </c>
      <c r="Z36" s="57" t="s">
        <v>134</v>
      </c>
      <c r="AA36" s="105" t="s">
        <v>127</v>
      </c>
      <c r="AB36" s="105" t="s">
        <v>127</v>
      </c>
      <c r="AC36" s="57" t="s">
        <v>134</v>
      </c>
      <c r="AD36" s="57" t="s">
        <v>134</v>
      </c>
      <c r="AE36" s="57"/>
      <c r="AF36" s="57"/>
    </row>
    <row r="37" spans="1:32" ht="13.2">
      <c r="A37" s="67" t="s">
        <v>9</v>
      </c>
      <c r="B37" s="95" t="s">
        <v>207</v>
      </c>
      <c r="C37" s="57" t="s">
        <v>242</v>
      </c>
      <c r="D37" s="96" t="s">
        <v>336</v>
      </c>
      <c r="E37" s="96" t="s">
        <v>336</v>
      </c>
      <c r="F37" s="57" t="s">
        <v>134</v>
      </c>
      <c r="G37" s="94" t="s">
        <v>169</v>
      </c>
      <c r="H37" s="65" t="s">
        <v>132</v>
      </c>
      <c r="I37" s="58" t="s">
        <v>242</v>
      </c>
      <c r="J37" s="96" t="s">
        <v>337</v>
      </c>
      <c r="K37" s="96" t="s">
        <v>338</v>
      </c>
      <c r="L37" s="96" t="s">
        <v>338</v>
      </c>
      <c r="M37" s="96" t="s">
        <v>338</v>
      </c>
      <c r="N37" s="96" t="s">
        <v>338</v>
      </c>
      <c r="O37" s="93" t="s">
        <v>339</v>
      </c>
      <c r="P37" s="57" t="s">
        <v>134</v>
      </c>
      <c r="Q37" s="57" t="s">
        <v>134</v>
      </c>
      <c r="R37" s="57" t="s">
        <v>134</v>
      </c>
      <c r="S37" s="57" t="s">
        <v>134</v>
      </c>
      <c r="T37" s="57" t="s">
        <v>134</v>
      </c>
      <c r="U37" s="110" t="s">
        <v>322</v>
      </c>
      <c r="V37" s="94" t="s">
        <v>140</v>
      </c>
      <c r="W37" s="57" t="s">
        <v>134</v>
      </c>
      <c r="X37" s="57" t="s">
        <v>134</v>
      </c>
      <c r="Y37" s="94" t="s">
        <v>340</v>
      </c>
      <c r="Z37" s="94" t="s">
        <v>341</v>
      </c>
      <c r="AA37" s="94" t="s">
        <v>341</v>
      </c>
      <c r="AB37" s="94" t="s">
        <v>341</v>
      </c>
      <c r="AC37" s="57"/>
      <c r="AD37" s="57" t="s">
        <v>134</v>
      </c>
      <c r="AE37" s="57" t="s">
        <v>134</v>
      </c>
      <c r="AF37" s="57"/>
    </row>
    <row r="38" spans="1:32" ht="13.2">
      <c r="A38" s="67" t="s">
        <v>19</v>
      </c>
      <c r="B38" s="94" t="s">
        <v>281</v>
      </c>
      <c r="C38" s="93" t="s">
        <v>342</v>
      </c>
      <c r="D38" s="57" t="s">
        <v>134</v>
      </c>
      <c r="E38" s="57" t="s">
        <v>134</v>
      </c>
      <c r="F38" s="65" t="s">
        <v>93</v>
      </c>
      <c r="G38" s="93" t="s">
        <v>343</v>
      </c>
      <c r="H38" s="93" t="s">
        <v>343</v>
      </c>
      <c r="I38" s="93" t="s">
        <v>343</v>
      </c>
      <c r="J38" s="57" t="s">
        <v>344</v>
      </c>
      <c r="K38" s="109" t="s">
        <v>214</v>
      </c>
      <c r="L38" s="109" t="s">
        <v>214</v>
      </c>
      <c r="M38" s="57" t="s">
        <v>134</v>
      </c>
      <c r="N38" s="57" t="s">
        <v>134</v>
      </c>
      <c r="O38" s="98" t="s">
        <v>345</v>
      </c>
      <c r="P38" s="98" t="s">
        <v>345</v>
      </c>
      <c r="Q38" s="93" t="s">
        <v>346</v>
      </c>
      <c r="R38" s="98" t="s">
        <v>345</v>
      </c>
      <c r="S38" s="57" t="s">
        <v>134</v>
      </c>
      <c r="T38" s="130" t="s">
        <v>347</v>
      </c>
      <c r="U38" s="130" t="s">
        <v>347</v>
      </c>
      <c r="V38" s="130" t="s">
        <v>347</v>
      </c>
      <c r="W38" s="93" t="s">
        <v>346</v>
      </c>
      <c r="X38" s="94" t="s">
        <v>348</v>
      </c>
      <c r="Y38" s="111"/>
      <c r="Z38" s="104"/>
      <c r="AA38" s="111"/>
      <c r="AB38" s="104"/>
      <c r="AC38" s="104"/>
      <c r="AD38" s="104"/>
      <c r="AE38" s="104"/>
      <c r="AF38" s="57"/>
    </row>
    <row r="39" spans="1:32" ht="13.2">
      <c r="A39" s="67" t="s">
        <v>55</v>
      </c>
      <c r="B39" s="57" t="s">
        <v>134</v>
      </c>
      <c r="C39" s="57" t="s">
        <v>134</v>
      </c>
      <c r="D39" s="57" t="s">
        <v>134</v>
      </c>
      <c r="E39" s="57" t="s">
        <v>134</v>
      </c>
      <c r="F39" s="57" t="s">
        <v>349</v>
      </c>
      <c r="G39" s="57" t="s">
        <v>134</v>
      </c>
      <c r="H39" s="57" t="s">
        <v>134</v>
      </c>
      <c r="I39" s="57" t="s">
        <v>134</v>
      </c>
      <c r="J39" s="57" t="s">
        <v>134</v>
      </c>
      <c r="K39" s="57" t="s">
        <v>134</v>
      </c>
      <c r="L39" s="57" t="s">
        <v>134</v>
      </c>
      <c r="M39" s="57" t="s">
        <v>134</v>
      </c>
      <c r="N39" s="57" t="s">
        <v>134</v>
      </c>
      <c r="O39" s="57" t="s">
        <v>134</v>
      </c>
      <c r="P39" s="57" t="s">
        <v>134</v>
      </c>
      <c r="Q39" s="57" t="s">
        <v>134</v>
      </c>
      <c r="R39" s="57" t="s">
        <v>134</v>
      </c>
      <c r="S39" s="57" t="s">
        <v>134</v>
      </c>
      <c r="T39" s="57" t="s">
        <v>134</v>
      </c>
      <c r="U39" s="57" t="s">
        <v>134</v>
      </c>
      <c r="V39" s="57" t="s">
        <v>134</v>
      </c>
      <c r="W39" s="57" t="s">
        <v>134</v>
      </c>
      <c r="X39" s="57" t="s">
        <v>134</v>
      </c>
      <c r="Y39" s="57" t="s">
        <v>134</v>
      </c>
      <c r="Z39" s="57" t="s">
        <v>134</v>
      </c>
      <c r="AA39" s="57" t="s">
        <v>134</v>
      </c>
      <c r="AB39" s="57" t="s">
        <v>134</v>
      </c>
      <c r="AC39" s="57" t="s">
        <v>134</v>
      </c>
      <c r="AD39" s="57" t="s">
        <v>134</v>
      </c>
      <c r="AE39" s="57" t="s">
        <v>134</v>
      </c>
      <c r="AF39" s="57"/>
    </row>
    <row r="40" spans="1:32" ht="13.2">
      <c r="A40" s="68" t="s">
        <v>97</v>
      </c>
      <c r="B40" s="10" t="s">
        <v>242</v>
      </c>
      <c r="C40" s="57" t="s">
        <v>242</v>
      </c>
      <c r="D40" s="57" t="s">
        <v>134</v>
      </c>
      <c r="E40" s="57" t="s">
        <v>134</v>
      </c>
      <c r="F40" s="57" t="s">
        <v>134</v>
      </c>
      <c r="G40" s="57" t="s">
        <v>134</v>
      </c>
      <c r="H40" s="57" t="s">
        <v>134</v>
      </c>
      <c r="I40" s="57" t="s">
        <v>134</v>
      </c>
      <c r="J40" s="65" t="s">
        <v>93</v>
      </c>
      <c r="K40" s="57" t="s">
        <v>134</v>
      </c>
      <c r="L40" s="57" t="s">
        <v>134</v>
      </c>
      <c r="M40" s="57" t="s">
        <v>134</v>
      </c>
      <c r="N40" s="57" t="s">
        <v>134</v>
      </c>
      <c r="O40" s="57" t="s">
        <v>134</v>
      </c>
      <c r="P40" s="57"/>
      <c r="Q40" s="57"/>
      <c r="R40" s="57" t="s">
        <v>134</v>
      </c>
      <c r="S40" s="57" t="s">
        <v>134</v>
      </c>
      <c r="T40" s="57" t="s">
        <v>134</v>
      </c>
      <c r="U40" s="57" t="s">
        <v>134</v>
      </c>
      <c r="V40" s="57" t="s">
        <v>134</v>
      </c>
      <c r="W40" s="57" t="s">
        <v>134</v>
      </c>
      <c r="X40" s="57" t="s">
        <v>134</v>
      </c>
      <c r="Y40" s="57" t="s">
        <v>134</v>
      </c>
      <c r="Z40" s="57" t="s">
        <v>134</v>
      </c>
      <c r="AA40" s="57" t="s">
        <v>134</v>
      </c>
      <c r="AB40" s="57" t="s">
        <v>134</v>
      </c>
      <c r="AC40" s="57" t="s">
        <v>134</v>
      </c>
      <c r="AD40" s="57"/>
      <c r="AE40" s="57"/>
      <c r="AF40" s="57"/>
    </row>
    <row r="41" spans="1:32" ht="13.2">
      <c r="A41" s="131" t="s">
        <v>17</v>
      </c>
      <c r="B41" s="57" t="s">
        <v>134</v>
      </c>
      <c r="C41" s="57" t="s">
        <v>134</v>
      </c>
      <c r="D41" s="57" t="s">
        <v>242</v>
      </c>
      <c r="E41" s="124"/>
      <c r="F41" s="57" t="s">
        <v>134</v>
      </c>
      <c r="G41" s="105" t="s">
        <v>350</v>
      </c>
      <c r="H41" s="57"/>
      <c r="I41" s="57" t="s">
        <v>134</v>
      </c>
      <c r="J41" s="57" t="s">
        <v>134</v>
      </c>
      <c r="K41" s="10" t="s">
        <v>242</v>
      </c>
      <c r="L41" s="117" t="s">
        <v>127</v>
      </c>
      <c r="M41" s="57" t="s">
        <v>134</v>
      </c>
      <c r="N41" s="105" t="s">
        <v>351</v>
      </c>
      <c r="O41" s="105" t="s">
        <v>288</v>
      </c>
      <c r="P41" s="57" t="s">
        <v>134</v>
      </c>
      <c r="Q41" s="57" t="s">
        <v>134</v>
      </c>
      <c r="R41" s="57"/>
      <c r="S41" s="57"/>
      <c r="T41" s="57" t="s">
        <v>134</v>
      </c>
      <c r="U41" s="57"/>
      <c r="V41" s="57"/>
      <c r="W41" s="57" t="s">
        <v>134</v>
      </c>
      <c r="X41" s="57" t="s">
        <v>134</v>
      </c>
      <c r="Y41" s="105" t="s">
        <v>137</v>
      </c>
      <c r="Z41" s="57"/>
      <c r="AA41" s="57" t="s">
        <v>134</v>
      </c>
      <c r="AB41" s="57"/>
      <c r="AC41" s="57"/>
      <c r="AD41" s="57" t="s">
        <v>134</v>
      </c>
      <c r="AE41" s="57" t="s">
        <v>134</v>
      </c>
      <c r="AF41" s="57"/>
    </row>
    <row r="42" spans="1:32" ht="13.2">
      <c r="A42" s="69" t="s">
        <v>98</v>
      </c>
      <c r="B42" s="113" t="s">
        <v>134</v>
      </c>
      <c r="C42" s="57" t="s">
        <v>242</v>
      </c>
      <c r="D42" s="57" t="s">
        <v>134</v>
      </c>
      <c r="E42" s="57" t="s">
        <v>134</v>
      </c>
      <c r="F42" s="57" t="s">
        <v>134</v>
      </c>
      <c r="G42" s="57" t="s">
        <v>134</v>
      </c>
      <c r="H42" s="57" t="s">
        <v>134</v>
      </c>
      <c r="I42" s="105" t="s">
        <v>127</v>
      </c>
      <c r="J42" s="57" t="s">
        <v>134</v>
      </c>
      <c r="K42" s="57" t="s">
        <v>134</v>
      </c>
      <c r="L42" s="57" t="s">
        <v>134</v>
      </c>
      <c r="M42" s="57" t="s">
        <v>134</v>
      </c>
      <c r="N42" s="57" t="s">
        <v>134</v>
      </c>
      <c r="O42" s="57" t="s">
        <v>134</v>
      </c>
      <c r="P42" s="57"/>
      <c r="Q42" s="57" t="s">
        <v>134</v>
      </c>
      <c r="R42" s="57" t="s">
        <v>134</v>
      </c>
      <c r="S42" s="57" t="s">
        <v>134</v>
      </c>
      <c r="T42" s="57" t="s">
        <v>134</v>
      </c>
      <c r="U42" s="57" t="s">
        <v>134</v>
      </c>
      <c r="V42" s="57" t="s">
        <v>134</v>
      </c>
      <c r="W42" s="65" t="s">
        <v>132</v>
      </c>
      <c r="X42" s="57" t="s">
        <v>134</v>
      </c>
      <c r="Y42" s="57" t="s">
        <v>134</v>
      </c>
      <c r="Z42" s="57" t="s">
        <v>134</v>
      </c>
      <c r="AA42" s="57" t="s">
        <v>134</v>
      </c>
      <c r="AB42" s="57" t="s">
        <v>134</v>
      </c>
      <c r="AC42" s="57" t="s">
        <v>134</v>
      </c>
      <c r="AD42" s="57"/>
      <c r="AE42" s="57" t="s">
        <v>134</v>
      </c>
      <c r="AF42" s="57"/>
    </row>
    <row r="43" spans="1:32" ht="13.2">
      <c r="A43" s="71" t="s">
        <v>101</v>
      </c>
      <c r="B43" s="57" t="s">
        <v>134</v>
      </c>
      <c r="C43" s="57" t="s">
        <v>134</v>
      </c>
      <c r="D43" s="57" t="s">
        <v>134</v>
      </c>
      <c r="E43" s="124"/>
      <c r="F43" s="57" t="s">
        <v>134</v>
      </c>
      <c r="G43" s="57" t="s">
        <v>134</v>
      </c>
      <c r="H43" s="57" t="s">
        <v>134</v>
      </c>
      <c r="I43" s="57" t="s">
        <v>134</v>
      </c>
      <c r="J43" s="57" t="s">
        <v>134</v>
      </c>
      <c r="K43" s="57" t="s">
        <v>134</v>
      </c>
      <c r="L43" s="57"/>
      <c r="M43" s="105" t="s">
        <v>137</v>
      </c>
      <c r="N43" s="57" t="s">
        <v>134</v>
      </c>
      <c r="O43" s="57" t="s">
        <v>134</v>
      </c>
      <c r="P43" s="57" t="s">
        <v>134</v>
      </c>
      <c r="Q43" s="57" t="s">
        <v>134</v>
      </c>
      <c r="R43" s="57" t="s">
        <v>134</v>
      </c>
      <c r="S43" s="57"/>
      <c r="T43" s="57"/>
      <c r="U43" s="57" t="s">
        <v>134</v>
      </c>
      <c r="V43" s="57" t="s">
        <v>134</v>
      </c>
      <c r="W43" s="57" t="s">
        <v>134</v>
      </c>
      <c r="X43" s="57" t="s">
        <v>134</v>
      </c>
      <c r="Y43" s="57" t="s">
        <v>134</v>
      </c>
      <c r="Z43" s="57" t="s">
        <v>134</v>
      </c>
      <c r="AA43" s="57"/>
      <c r="AB43" s="57" t="s">
        <v>134</v>
      </c>
      <c r="AC43" s="57" t="s">
        <v>134</v>
      </c>
      <c r="AD43" s="57" t="s">
        <v>134</v>
      </c>
      <c r="AE43" s="57" t="s">
        <v>134</v>
      </c>
      <c r="AF43" s="57"/>
    </row>
    <row r="44" spans="1:32" ht="13.2">
      <c r="A44" s="71" t="s">
        <v>102</v>
      </c>
      <c r="B44" s="57" t="s">
        <v>352</v>
      </c>
      <c r="C44" s="57" t="s">
        <v>352</v>
      </c>
      <c r="D44" s="57" t="s">
        <v>352</v>
      </c>
      <c r="E44" s="57" t="s">
        <v>352</v>
      </c>
      <c r="F44" s="57" t="s">
        <v>352</v>
      </c>
      <c r="G44" s="57" t="s">
        <v>352</v>
      </c>
      <c r="H44" s="57" t="s">
        <v>352</v>
      </c>
      <c r="I44" s="105" t="s">
        <v>127</v>
      </c>
      <c r="J44" s="57" t="s">
        <v>352</v>
      </c>
      <c r="K44" s="57" t="s">
        <v>352</v>
      </c>
      <c r="L44" s="57" t="s">
        <v>352</v>
      </c>
      <c r="M44" s="57" t="s">
        <v>352</v>
      </c>
      <c r="N44" s="57" t="s">
        <v>352</v>
      </c>
      <c r="O44" s="57" t="s">
        <v>352</v>
      </c>
      <c r="P44" s="57" t="s">
        <v>352</v>
      </c>
      <c r="Q44" s="57" t="s">
        <v>352</v>
      </c>
      <c r="R44" s="57" t="s">
        <v>352</v>
      </c>
      <c r="S44" s="57" t="s">
        <v>352</v>
      </c>
      <c r="T44" s="57" t="s">
        <v>352</v>
      </c>
      <c r="U44" s="57" t="s">
        <v>352</v>
      </c>
      <c r="V44" s="57" t="s">
        <v>352</v>
      </c>
      <c r="W44" s="57" t="s">
        <v>352</v>
      </c>
      <c r="X44" s="57" t="s">
        <v>352</v>
      </c>
      <c r="Y44" s="57" t="s">
        <v>352</v>
      </c>
      <c r="Z44" s="57" t="s">
        <v>352</v>
      </c>
      <c r="AA44" s="57" t="s">
        <v>352</v>
      </c>
      <c r="AB44" s="57" t="s">
        <v>352</v>
      </c>
      <c r="AC44" s="57" t="s">
        <v>352</v>
      </c>
      <c r="AD44" s="57" t="s">
        <v>352</v>
      </c>
      <c r="AE44" s="57" t="s">
        <v>352</v>
      </c>
      <c r="AF44" s="57"/>
    </row>
    <row r="45" spans="1:32" ht="13.2">
      <c r="A45" s="72" t="s">
        <v>16</v>
      </c>
      <c r="B45" s="57" t="s">
        <v>134</v>
      </c>
      <c r="C45" s="57" t="s">
        <v>134</v>
      </c>
      <c r="D45" s="57" t="s">
        <v>134</v>
      </c>
      <c r="E45" s="57" t="s">
        <v>134</v>
      </c>
      <c r="F45" s="57" t="s">
        <v>134</v>
      </c>
      <c r="G45" s="57" t="s">
        <v>134</v>
      </c>
      <c r="H45" s="57" t="s">
        <v>134</v>
      </c>
      <c r="I45" s="94" t="s">
        <v>353</v>
      </c>
      <c r="J45" s="57" t="s">
        <v>134</v>
      </c>
      <c r="K45" s="57" t="s">
        <v>134</v>
      </c>
      <c r="L45" s="57" t="s">
        <v>134</v>
      </c>
      <c r="M45" s="57" t="s">
        <v>134</v>
      </c>
      <c r="N45" s="57" t="s">
        <v>134</v>
      </c>
      <c r="O45" s="57" t="s">
        <v>134</v>
      </c>
      <c r="P45" s="57" t="s">
        <v>134</v>
      </c>
      <c r="Q45" s="57" t="s">
        <v>134</v>
      </c>
      <c r="R45" s="57" t="s">
        <v>134</v>
      </c>
      <c r="S45" s="57" t="s">
        <v>134</v>
      </c>
      <c r="T45" s="57" t="s">
        <v>134</v>
      </c>
      <c r="U45" s="57" t="s">
        <v>134</v>
      </c>
      <c r="V45" s="57" t="s">
        <v>134</v>
      </c>
      <c r="W45" s="57"/>
      <c r="X45" s="57" t="s">
        <v>134</v>
      </c>
      <c r="Y45" s="57" t="s">
        <v>134</v>
      </c>
      <c r="Z45" s="57" t="s">
        <v>134</v>
      </c>
      <c r="AA45" s="57" t="s">
        <v>134</v>
      </c>
      <c r="AB45" s="57" t="s">
        <v>134</v>
      </c>
      <c r="AC45" s="57" t="s">
        <v>134</v>
      </c>
      <c r="AD45" s="57"/>
      <c r="AE45" s="57" t="s">
        <v>134</v>
      </c>
      <c r="AF45" s="57"/>
    </row>
    <row r="46" spans="1:32" ht="13.2">
      <c r="A46" s="71" t="s">
        <v>103</v>
      </c>
      <c r="B46" s="57" t="s">
        <v>352</v>
      </c>
      <c r="C46" s="57" t="s">
        <v>352</v>
      </c>
      <c r="D46" s="57" t="s">
        <v>352</v>
      </c>
      <c r="E46" s="57" t="s">
        <v>352</v>
      </c>
      <c r="F46" s="57" t="s">
        <v>352</v>
      </c>
      <c r="G46" s="57" t="s">
        <v>352</v>
      </c>
      <c r="H46" s="57" t="s">
        <v>352</v>
      </c>
      <c r="I46" s="57" t="s">
        <v>352</v>
      </c>
      <c r="J46" s="57" t="s">
        <v>352</v>
      </c>
      <c r="K46" s="57" t="s">
        <v>352</v>
      </c>
      <c r="L46" s="57" t="s">
        <v>352</v>
      </c>
      <c r="M46" s="57" t="s">
        <v>352</v>
      </c>
      <c r="N46" s="57" t="s">
        <v>352</v>
      </c>
      <c r="O46" s="57" t="s">
        <v>352</v>
      </c>
      <c r="P46" s="57" t="s">
        <v>352</v>
      </c>
      <c r="Q46" s="57" t="s">
        <v>352</v>
      </c>
      <c r="R46" s="57" t="s">
        <v>352</v>
      </c>
      <c r="S46" s="57" t="s">
        <v>352</v>
      </c>
      <c r="T46" s="57" t="s">
        <v>352</v>
      </c>
      <c r="U46" s="57" t="s">
        <v>352</v>
      </c>
      <c r="V46" s="57" t="s">
        <v>352</v>
      </c>
      <c r="W46" s="57" t="s">
        <v>352</v>
      </c>
      <c r="X46" s="57" t="s">
        <v>352</v>
      </c>
      <c r="Y46" s="57" t="s">
        <v>352</v>
      </c>
      <c r="Z46" s="57" t="s">
        <v>352</v>
      </c>
      <c r="AA46" s="57" t="s">
        <v>352</v>
      </c>
      <c r="AB46" s="57" t="s">
        <v>352</v>
      </c>
      <c r="AC46" s="57" t="s">
        <v>352</v>
      </c>
      <c r="AD46" s="57" t="s">
        <v>352</v>
      </c>
      <c r="AE46" s="57" t="s">
        <v>352</v>
      </c>
      <c r="AF46" s="57"/>
    </row>
    <row r="47" spans="1:32" ht="13.2">
      <c r="A47" s="71" t="s">
        <v>20</v>
      </c>
      <c r="B47" s="57" t="s">
        <v>354</v>
      </c>
      <c r="C47" s="57" t="s">
        <v>242</v>
      </c>
      <c r="D47" s="57" t="s">
        <v>134</v>
      </c>
      <c r="E47" s="57" t="s">
        <v>134</v>
      </c>
      <c r="F47" s="57" t="s">
        <v>134</v>
      </c>
      <c r="G47" s="57" t="s">
        <v>134</v>
      </c>
      <c r="H47" s="57" t="s">
        <v>134</v>
      </c>
      <c r="I47" s="132" t="s">
        <v>355</v>
      </c>
      <c r="J47" s="127" t="s">
        <v>134</v>
      </c>
      <c r="K47" s="57" t="s">
        <v>134</v>
      </c>
      <c r="L47" s="57" t="s">
        <v>134</v>
      </c>
      <c r="M47" s="57" t="s">
        <v>134</v>
      </c>
      <c r="N47" s="57" t="s">
        <v>134</v>
      </c>
      <c r="O47" s="57" t="s">
        <v>134</v>
      </c>
      <c r="P47" s="57"/>
      <c r="Q47" s="57"/>
      <c r="R47" s="57" t="s">
        <v>134</v>
      </c>
      <c r="S47" s="57" t="s">
        <v>134</v>
      </c>
      <c r="T47" s="57" t="s">
        <v>134</v>
      </c>
      <c r="U47" s="57" t="s">
        <v>134</v>
      </c>
      <c r="V47" s="57" t="s">
        <v>134</v>
      </c>
      <c r="W47" s="57" t="s">
        <v>134</v>
      </c>
      <c r="X47" s="57" t="s">
        <v>134</v>
      </c>
      <c r="Y47" s="57" t="s">
        <v>134</v>
      </c>
      <c r="Z47" s="57" t="s">
        <v>134</v>
      </c>
      <c r="AA47" s="57" t="s">
        <v>134</v>
      </c>
      <c r="AB47" s="57" t="s">
        <v>134</v>
      </c>
      <c r="AC47" s="57" t="s">
        <v>134</v>
      </c>
      <c r="AD47" s="57" t="s">
        <v>134</v>
      </c>
      <c r="AE47" s="57"/>
      <c r="AF47" s="57"/>
    </row>
    <row r="48" spans="1:32" ht="13.2">
      <c r="A48" s="71" t="s">
        <v>29</v>
      </c>
      <c r="B48" s="57" t="s">
        <v>134</v>
      </c>
      <c r="C48" s="57" t="s">
        <v>134</v>
      </c>
      <c r="D48" s="57" t="s">
        <v>134</v>
      </c>
      <c r="E48" s="57" t="s">
        <v>134</v>
      </c>
      <c r="F48" s="57" t="s">
        <v>134</v>
      </c>
      <c r="G48" s="57" t="s">
        <v>134</v>
      </c>
      <c r="H48" s="57" t="s">
        <v>134</v>
      </c>
      <c r="I48" s="57" t="s">
        <v>134</v>
      </c>
      <c r="J48" s="57" t="s">
        <v>134</v>
      </c>
      <c r="K48" s="57" t="s">
        <v>134</v>
      </c>
      <c r="L48" s="57" t="s">
        <v>134</v>
      </c>
      <c r="M48" s="57" t="s">
        <v>134</v>
      </c>
      <c r="N48" s="57" t="s">
        <v>134</v>
      </c>
      <c r="O48" s="57" t="s">
        <v>134</v>
      </c>
      <c r="P48" s="57" t="s">
        <v>134</v>
      </c>
      <c r="Q48" s="57" t="s">
        <v>134</v>
      </c>
      <c r="R48" s="57" t="s">
        <v>134</v>
      </c>
      <c r="S48" s="57" t="s">
        <v>134</v>
      </c>
      <c r="T48" s="57" t="s">
        <v>134</v>
      </c>
      <c r="U48" s="57" t="s">
        <v>134</v>
      </c>
      <c r="V48" s="57" t="s">
        <v>134</v>
      </c>
      <c r="W48" s="57" t="s">
        <v>134</v>
      </c>
      <c r="X48" s="57" t="s">
        <v>134</v>
      </c>
      <c r="Y48" s="57" t="s">
        <v>134</v>
      </c>
      <c r="Z48" s="57" t="s">
        <v>134</v>
      </c>
      <c r="AA48" s="57" t="s">
        <v>134</v>
      </c>
      <c r="AB48" s="57" t="s">
        <v>134</v>
      </c>
      <c r="AC48" s="57" t="s">
        <v>134</v>
      </c>
      <c r="AD48" s="57"/>
      <c r="AE48" s="57"/>
      <c r="AF48" s="57"/>
    </row>
    <row r="49" spans="1:32" ht="13.2">
      <c r="A49" s="71" t="s">
        <v>105</v>
      </c>
      <c r="B49" s="57" t="s">
        <v>134</v>
      </c>
      <c r="C49" s="57" t="s">
        <v>134</v>
      </c>
      <c r="D49" s="57" t="s">
        <v>134</v>
      </c>
      <c r="E49" s="57" t="s">
        <v>134</v>
      </c>
      <c r="F49" s="57" t="s">
        <v>134</v>
      </c>
      <c r="G49" s="57" t="s">
        <v>134</v>
      </c>
      <c r="H49" s="57" t="s">
        <v>134</v>
      </c>
      <c r="I49" s="57" t="s">
        <v>134</v>
      </c>
      <c r="J49" s="57" t="s">
        <v>134</v>
      </c>
      <c r="K49" s="57" t="s">
        <v>134</v>
      </c>
      <c r="L49" s="57" t="s">
        <v>134</v>
      </c>
      <c r="M49" s="57" t="s">
        <v>356</v>
      </c>
      <c r="N49" s="57" t="s">
        <v>356</v>
      </c>
      <c r="O49" s="57" t="s">
        <v>356</v>
      </c>
      <c r="P49" s="57" t="s">
        <v>356</v>
      </c>
      <c r="Q49" s="57" t="s">
        <v>356</v>
      </c>
      <c r="R49" s="57" t="s">
        <v>356</v>
      </c>
      <c r="S49" s="57" t="s">
        <v>356</v>
      </c>
      <c r="T49" s="57" t="s">
        <v>356</v>
      </c>
      <c r="U49" s="57" t="s">
        <v>356</v>
      </c>
      <c r="V49" s="57" t="s">
        <v>356</v>
      </c>
      <c r="W49" s="57" t="s">
        <v>356</v>
      </c>
      <c r="X49" s="57" t="s">
        <v>356</v>
      </c>
      <c r="Y49" s="57" t="s">
        <v>356</v>
      </c>
      <c r="Z49" s="57" t="s">
        <v>356</v>
      </c>
      <c r="AA49" s="57" t="s">
        <v>356</v>
      </c>
      <c r="AB49" s="57" t="s">
        <v>134</v>
      </c>
      <c r="AC49" s="57" t="s">
        <v>134</v>
      </c>
      <c r="AD49" s="57" t="s">
        <v>134</v>
      </c>
      <c r="AE49" s="57" t="s">
        <v>134</v>
      </c>
      <c r="AF49" s="57"/>
    </row>
    <row r="50" spans="1:32" ht="13.2">
      <c r="A50" s="73" t="s">
        <v>106</v>
      </c>
      <c r="B50" s="57" t="s">
        <v>134</v>
      </c>
      <c r="C50" s="57" t="s">
        <v>134</v>
      </c>
      <c r="D50" s="57"/>
      <c r="E50" s="57" t="s">
        <v>357</v>
      </c>
      <c r="F50" s="57" t="s">
        <v>358</v>
      </c>
      <c r="G50" s="57" t="s">
        <v>359</v>
      </c>
      <c r="H50" s="57"/>
      <c r="I50" s="57" t="s">
        <v>134</v>
      </c>
      <c r="J50" s="57" t="s">
        <v>134</v>
      </c>
      <c r="K50" s="57"/>
      <c r="L50" s="57"/>
      <c r="M50" s="57"/>
      <c r="N50" s="57"/>
      <c r="O50" s="57"/>
      <c r="P50" s="57"/>
      <c r="Q50" s="57"/>
      <c r="R50" s="57"/>
      <c r="S50" s="57"/>
      <c r="T50" s="57"/>
      <c r="U50" s="57"/>
      <c r="V50" s="57"/>
      <c r="W50" s="57"/>
      <c r="X50" s="57"/>
      <c r="Y50" s="57"/>
      <c r="Z50" s="57"/>
      <c r="AA50" s="57"/>
      <c r="AB50" s="57"/>
      <c r="AC50" s="57"/>
      <c r="AD50" s="57"/>
      <c r="AE50" s="57"/>
      <c r="AF50" s="57"/>
    </row>
    <row r="51" spans="1:32" ht="13.2">
      <c r="A51" s="73" t="s">
        <v>107</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row>
    <row r="52" spans="1:32" ht="13.2">
      <c r="A52" s="73" t="s">
        <v>108</v>
      </c>
      <c r="B52" s="57" t="s">
        <v>134</v>
      </c>
      <c r="C52" s="57"/>
      <c r="D52" s="57"/>
      <c r="E52" s="57"/>
      <c r="F52" s="57" t="s">
        <v>360</v>
      </c>
      <c r="G52" s="57" t="s">
        <v>361</v>
      </c>
      <c r="H52" s="57" t="s">
        <v>362</v>
      </c>
      <c r="I52" s="57"/>
      <c r="J52" s="57"/>
      <c r="K52" s="57"/>
      <c r="L52" s="57"/>
      <c r="M52" s="57"/>
      <c r="N52" s="57"/>
      <c r="O52" s="57"/>
      <c r="P52" s="57"/>
      <c r="Q52" s="57"/>
      <c r="R52" s="57"/>
      <c r="S52" s="57"/>
      <c r="T52" s="57"/>
      <c r="U52" s="57"/>
      <c r="V52" s="57"/>
      <c r="W52" s="57"/>
      <c r="X52" s="57"/>
      <c r="Y52" s="57"/>
      <c r="Z52" s="57"/>
      <c r="AA52" s="57"/>
      <c r="AB52" s="57"/>
      <c r="AC52" s="57"/>
      <c r="AD52" s="57"/>
      <c r="AE52" s="57"/>
      <c r="AF52" s="57"/>
    </row>
    <row r="53" spans="1:32" ht="13.2">
      <c r="A53" s="73" t="s">
        <v>109</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row>
    <row r="54" spans="1:32" ht="13.2">
      <c r="A54" s="73" t="s">
        <v>27</v>
      </c>
      <c r="B54" s="57" t="s">
        <v>134</v>
      </c>
      <c r="C54" s="57"/>
      <c r="D54" s="57"/>
      <c r="E54" s="57"/>
      <c r="F54" s="57"/>
      <c r="G54" s="57"/>
      <c r="H54" s="57"/>
      <c r="I54" s="57" t="s">
        <v>134</v>
      </c>
      <c r="J54" s="57"/>
      <c r="K54" s="57" t="s">
        <v>363</v>
      </c>
      <c r="L54" s="57" t="s">
        <v>364</v>
      </c>
      <c r="M54" s="57"/>
      <c r="N54" s="57"/>
      <c r="O54" s="57"/>
      <c r="P54" s="57" t="s">
        <v>134</v>
      </c>
      <c r="Q54" s="57"/>
      <c r="R54" s="57"/>
      <c r="S54" s="57"/>
      <c r="T54" s="57"/>
      <c r="U54" s="57" t="s">
        <v>365</v>
      </c>
      <c r="V54" s="57"/>
      <c r="W54" s="57" t="s">
        <v>134</v>
      </c>
      <c r="X54" s="57"/>
      <c r="Y54" s="57"/>
      <c r="Z54" s="57"/>
      <c r="AA54" s="57"/>
      <c r="AB54" s="57"/>
      <c r="AC54" s="57"/>
      <c r="AD54" s="57" t="s">
        <v>134</v>
      </c>
      <c r="AE54" s="57"/>
      <c r="AF54" s="57"/>
    </row>
    <row r="55" spans="1:32" ht="13.2">
      <c r="A55" s="73" t="s">
        <v>110</v>
      </c>
      <c r="B55" s="57"/>
      <c r="C55" s="57"/>
      <c r="D55" s="57" t="s">
        <v>134</v>
      </c>
      <c r="E55" s="57" t="s">
        <v>134</v>
      </c>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row>
    <row r="56" spans="1:32" ht="13.2">
      <c r="A56" s="74" t="s">
        <v>111</v>
      </c>
      <c r="B56" s="57"/>
      <c r="C56" s="57"/>
      <c r="D56" s="57"/>
      <c r="E56" s="57"/>
      <c r="F56" s="57" t="s">
        <v>134</v>
      </c>
      <c r="G56" s="57" t="s">
        <v>134</v>
      </c>
      <c r="H56" s="57" t="s">
        <v>134</v>
      </c>
      <c r="I56" s="57" t="s">
        <v>134</v>
      </c>
      <c r="J56" s="57" t="s">
        <v>134</v>
      </c>
      <c r="K56" s="57"/>
      <c r="L56" s="57"/>
      <c r="M56" s="57"/>
      <c r="N56" s="57"/>
      <c r="O56" s="57"/>
      <c r="P56" s="57"/>
      <c r="Q56" s="57"/>
      <c r="R56" s="57"/>
      <c r="S56" s="57"/>
      <c r="T56" s="57"/>
      <c r="U56" s="57"/>
      <c r="V56" s="57"/>
      <c r="W56" s="57"/>
      <c r="X56" s="57"/>
      <c r="Y56" s="57"/>
      <c r="Z56" s="57"/>
      <c r="AA56" s="57"/>
      <c r="AB56" s="57"/>
      <c r="AC56" s="57"/>
      <c r="AD56" s="57"/>
      <c r="AE56" s="57"/>
      <c r="AF56" s="57"/>
    </row>
    <row r="57" spans="1:32" ht="13.2">
      <c r="A57" s="26" t="s">
        <v>112</v>
      </c>
      <c r="B57" s="57"/>
      <c r="C57" s="57"/>
      <c r="L57" s="57"/>
      <c r="M57" s="57"/>
      <c r="N57" s="57"/>
      <c r="O57" s="57"/>
      <c r="P57" s="57"/>
      <c r="Q57" s="57"/>
      <c r="R57" s="57"/>
      <c r="S57" s="57"/>
      <c r="T57" s="57"/>
      <c r="U57" s="57"/>
      <c r="V57" s="57"/>
      <c r="W57" s="57"/>
      <c r="X57" s="57"/>
      <c r="Y57" s="57"/>
      <c r="Z57" s="57"/>
      <c r="AA57" s="57"/>
      <c r="AB57" s="57"/>
      <c r="AC57" s="57"/>
      <c r="AD57" s="57"/>
      <c r="AE57" s="57"/>
      <c r="AF57" s="57"/>
    </row>
    <row r="58" spans="1:32" ht="13.2">
      <c r="A58" s="63">
        <v>7700</v>
      </c>
      <c r="B58" s="57"/>
      <c r="C58" s="57"/>
      <c r="D58" s="57"/>
      <c r="E58" s="57"/>
      <c r="F58" s="57"/>
      <c r="G58" s="104"/>
      <c r="H58" s="57"/>
      <c r="I58" s="57"/>
      <c r="J58" s="57" t="s">
        <v>366</v>
      </c>
      <c r="K58" s="57"/>
      <c r="L58" s="93" t="s">
        <v>127</v>
      </c>
      <c r="M58" s="93" t="s">
        <v>313</v>
      </c>
      <c r="N58" s="93" t="s">
        <v>313</v>
      </c>
      <c r="O58" s="93" t="s">
        <v>313</v>
      </c>
      <c r="P58" s="57" t="s">
        <v>367</v>
      </c>
      <c r="Q58" s="57"/>
      <c r="R58" s="57"/>
      <c r="S58" s="57"/>
      <c r="T58" s="57"/>
      <c r="U58" s="57"/>
      <c r="V58" s="57"/>
      <c r="W58" s="57"/>
      <c r="X58" s="57"/>
      <c r="Y58" s="57"/>
      <c r="Z58" s="57"/>
      <c r="AA58" s="57" t="s">
        <v>368</v>
      </c>
      <c r="AB58" s="57"/>
      <c r="AC58" s="57"/>
      <c r="AD58" s="57"/>
      <c r="AE58" s="57"/>
      <c r="AF58" s="57"/>
    </row>
    <row r="59" spans="1:32" ht="13.2">
      <c r="A59" s="75">
        <v>7702</v>
      </c>
      <c r="B59" s="34" t="s">
        <v>262</v>
      </c>
      <c r="C59" s="34" t="s">
        <v>262</v>
      </c>
      <c r="D59" s="34" t="s">
        <v>262</v>
      </c>
      <c r="E59" s="100" t="s">
        <v>321</v>
      </c>
      <c r="F59" s="100" t="s">
        <v>321</v>
      </c>
      <c r="G59" s="100" t="s">
        <v>321</v>
      </c>
      <c r="H59" s="95" t="s">
        <v>249</v>
      </c>
      <c r="I59" s="95" t="s">
        <v>249</v>
      </c>
      <c r="J59" s="95" t="s">
        <v>249</v>
      </c>
      <c r="L59" s="98" t="s">
        <v>237</v>
      </c>
      <c r="P59" s="57"/>
      <c r="Q59" s="57"/>
      <c r="R59" s="57"/>
      <c r="S59" s="57"/>
      <c r="T59" s="57"/>
      <c r="U59" s="57"/>
      <c r="V59" s="57"/>
      <c r="W59" s="57"/>
      <c r="X59" s="57"/>
      <c r="Y59" s="57"/>
      <c r="Z59" s="96" t="s">
        <v>261</v>
      </c>
      <c r="AA59" s="96" t="s">
        <v>261</v>
      </c>
      <c r="AB59" s="96" t="s">
        <v>261</v>
      </c>
      <c r="AC59" s="96" t="s">
        <v>261</v>
      </c>
      <c r="AD59" s="96" t="s">
        <v>261</v>
      </c>
      <c r="AE59" s="57"/>
      <c r="AF59" s="57"/>
    </row>
    <row r="60" spans="1:32" ht="13.2">
      <c r="A60" s="75">
        <v>7705</v>
      </c>
      <c r="G60" s="10" t="s">
        <v>242</v>
      </c>
      <c r="I60" s="100" t="s">
        <v>295</v>
      </c>
      <c r="J60" s="100" t="s">
        <v>295</v>
      </c>
      <c r="K60" s="100" t="s">
        <v>295</v>
      </c>
      <c r="L60" s="100" t="s">
        <v>295</v>
      </c>
      <c r="M60" s="100" t="s">
        <v>295</v>
      </c>
      <c r="O60" s="57"/>
      <c r="P60" s="57"/>
      <c r="Q60" s="57"/>
      <c r="R60" s="57"/>
      <c r="S60" s="57"/>
      <c r="T60" s="57"/>
      <c r="U60" s="57"/>
      <c r="V60" s="57"/>
      <c r="W60" s="57"/>
      <c r="X60" s="57"/>
      <c r="Y60" s="57"/>
      <c r="Z60" s="57"/>
      <c r="AA60" s="57"/>
      <c r="AB60" s="57"/>
      <c r="AC60" s="57"/>
      <c r="AD60" s="57"/>
      <c r="AE60" s="57"/>
      <c r="AF60" s="57"/>
    </row>
    <row r="61" spans="1:32" ht="13.2">
      <c r="A61" s="75">
        <v>7706</v>
      </c>
      <c r="B61" s="109" t="s">
        <v>245</v>
      </c>
      <c r="C61" s="109" t="s">
        <v>245</v>
      </c>
      <c r="D61" s="109" t="s">
        <v>245</v>
      </c>
      <c r="E61" s="109" t="s">
        <v>245</v>
      </c>
      <c r="F61" s="109" t="s">
        <v>245</v>
      </c>
      <c r="G61" s="109" t="s">
        <v>245</v>
      </c>
      <c r="H61" s="65" t="s">
        <v>132</v>
      </c>
      <c r="I61" s="94" t="s">
        <v>353</v>
      </c>
      <c r="J61" s="96" t="s">
        <v>337</v>
      </c>
      <c r="K61" s="100" t="s">
        <v>264</v>
      </c>
      <c r="L61" s="100" t="s">
        <v>264</v>
      </c>
      <c r="M61" s="100" t="s">
        <v>264</v>
      </c>
      <c r="N61" s="100" t="s">
        <v>264</v>
      </c>
      <c r="O61" s="100" t="s">
        <v>264</v>
      </c>
      <c r="P61" s="57"/>
      <c r="Q61" s="57"/>
      <c r="R61" s="57"/>
      <c r="S61" s="57"/>
      <c r="T61" s="57"/>
      <c r="U61" s="57"/>
      <c r="V61" s="57"/>
      <c r="W61" s="57"/>
      <c r="X61" s="57"/>
      <c r="Y61" s="57"/>
      <c r="Z61" s="57"/>
      <c r="AA61" s="57"/>
      <c r="AB61" s="57"/>
      <c r="AC61" s="57"/>
      <c r="AD61" s="57"/>
      <c r="AE61" s="57"/>
      <c r="AF61" s="57"/>
    </row>
    <row r="62" spans="1:32" ht="13.2">
      <c r="A62" s="75">
        <v>7707</v>
      </c>
      <c r="B62" s="57"/>
      <c r="C62" s="10" t="s">
        <v>242</v>
      </c>
      <c r="D62" s="57"/>
      <c r="E62" s="57"/>
      <c r="F62" s="57"/>
      <c r="G62" s="57"/>
      <c r="H62" s="57"/>
      <c r="I62" s="109" t="s">
        <v>255</v>
      </c>
      <c r="J62" s="57"/>
      <c r="K62" s="96" t="s">
        <v>255</v>
      </c>
      <c r="L62" s="109" t="s">
        <v>245</v>
      </c>
      <c r="P62" s="57"/>
      <c r="Q62" s="57"/>
      <c r="R62" s="57"/>
      <c r="S62" s="57"/>
      <c r="T62" s="57"/>
      <c r="U62" s="57"/>
      <c r="V62" s="57"/>
      <c r="W62" s="57"/>
      <c r="X62" s="57"/>
      <c r="Y62" s="57"/>
      <c r="Z62" s="57"/>
      <c r="AA62" s="57"/>
      <c r="AB62" s="57"/>
      <c r="AC62" s="57"/>
      <c r="AD62" s="57"/>
      <c r="AE62" s="57"/>
      <c r="AF62" s="57"/>
    </row>
    <row r="63" spans="1:32" ht="13.2">
      <c r="A63" s="75">
        <v>7708</v>
      </c>
      <c r="B63" s="65" t="s">
        <v>241</v>
      </c>
      <c r="D63" s="93" t="s">
        <v>127</v>
      </c>
      <c r="E63" s="94" t="s">
        <v>252</v>
      </c>
      <c r="F63" s="57" t="s">
        <v>349</v>
      </c>
      <c r="G63" s="93" t="s">
        <v>350</v>
      </c>
      <c r="H63" s="93" t="s">
        <v>127</v>
      </c>
      <c r="I63" s="93" t="s">
        <v>127</v>
      </c>
      <c r="J63" s="93" t="s">
        <v>309</v>
      </c>
      <c r="K63" s="65" t="s">
        <v>333</v>
      </c>
      <c r="L63" s="100" t="s">
        <v>127</v>
      </c>
      <c r="M63" s="100" t="s">
        <v>301</v>
      </c>
      <c r="N63" s="93" t="s">
        <v>351</v>
      </c>
      <c r="O63" s="93" t="s">
        <v>315</v>
      </c>
      <c r="P63" s="57"/>
      <c r="Q63" s="94" t="s">
        <v>258</v>
      </c>
      <c r="R63" s="57"/>
      <c r="S63" s="57" t="s">
        <v>259</v>
      </c>
      <c r="T63" s="93" t="s">
        <v>127</v>
      </c>
      <c r="U63" s="93" t="s">
        <v>277</v>
      </c>
      <c r="V63" s="93" t="s">
        <v>277</v>
      </c>
      <c r="W63" s="57"/>
      <c r="X63" s="57"/>
      <c r="Y63" s="57"/>
      <c r="Z63" s="93" t="s">
        <v>265</v>
      </c>
      <c r="AA63" s="93" t="s">
        <v>311</v>
      </c>
      <c r="AB63" s="93" t="s">
        <v>127</v>
      </c>
      <c r="AC63" s="93" t="s">
        <v>127</v>
      </c>
      <c r="AD63" s="57"/>
      <c r="AE63" s="93" t="s">
        <v>127</v>
      </c>
      <c r="AF63" s="57"/>
    </row>
    <row r="64" spans="1:32" ht="13.2">
      <c r="A64" s="75">
        <v>7709</v>
      </c>
      <c r="B64" s="57"/>
      <c r="C64" s="10" t="s">
        <v>242</v>
      </c>
      <c r="D64" s="57"/>
      <c r="E64" s="57" t="s">
        <v>331</v>
      </c>
      <c r="F64" s="93" t="s">
        <v>369</v>
      </c>
      <c r="G64" s="93" t="s">
        <v>369</v>
      </c>
      <c r="H64" s="6" t="s">
        <v>179</v>
      </c>
      <c r="I64" s="6" t="s">
        <v>179</v>
      </c>
      <c r="J64" s="6" t="s">
        <v>179</v>
      </c>
      <c r="K64" s="6" t="s">
        <v>179</v>
      </c>
      <c r="L64" s="6" t="s">
        <v>179</v>
      </c>
      <c r="M64" s="6" t="s">
        <v>179</v>
      </c>
      <c r="N64" s="6" t="s">
        <v>179</v>
      </c>
      <c r="O64" s="6"/>
      <c r="P64" s="57"/>
      <c r="Q64" s="93" t="s">
        <v>313</v>
      </c>
      <c r="R64" s="93" t="s">
        <v>313</v>
      </c>
      <c r="S64" s="57"/>
      <c r="T64" s="57"/>
      <c r="U64" s="93" t="s">
        <v>313</v>
      </c>
      <c r="V64" s="57"/>
      <c r="W64" s="57"/>
      <c r="X64" s="57"/>
      <c r="Y64" s="93" t="s">
        <v>128</v>
      </c>
      <c r="Z64" s="93" t="s">
        <v>128</v>
      </c>
      <c r="AA64" s="93" t="s">
        <v>127</v>
      </c>
      <c r="AB64" s="65" t="s">
        <v>132</v>
      </c>
      <c r="AC64" s="93" t="s">
        <v>267</v>
      </c>
      <c r="AD64" s="57"/>
      <c r="AE64" s="57"/>
      <c r="AF64" s="57"/>
    </row>
    <row r="65" spans="1:32" ht="13.2">
      <c r="A65" s="76">
        <v>7710</v>
      </c>
      <c r="B65" s="104"/>
      <c r="C65" s="111"/>
      <c r="D65" s="104"/>
      <c r="E65" s="104"/>
      <c r="F65" s="104"/>
      <c r="G65" s="104"/>
      <c r="H65" s="104"/>
      <c r="I65" s="104"/>
      <c r="J65" s="104"/>
      <c r="K65" s="104"/>
      <c r="L65" s="104"/>
      <c r="M65" s="104"/>
      <c r="O65" s="65" t="s">
        <v>132</v>
      </c>
      <c r="P65" s="108" t="s">
        <v>244</v>
      </c>
      <c r="U65" s="57"/>
      <c r="W65" s="57"/>
      <c r="X65" s="57"/>
      <c r="Y65" s="57"/>
      <c r="Z65" s="34" t="s">
        <v>231</v>
      </c>
      <c r="AA65" s="65" t="s">
        <v>266</v>
      </c>
      <c r="AB65" s="93" t="s">
        <v>127</v>
      </c>
      <c r="AC65" s="93" t="s">
        <v>298</v>
      </c>
      <c r="AD65" s="57"/>
      <c r="AE65" s="57"/>
      <c r="AF65" s="57"/>
    </row>
    <row r="66" spans="1:32" ht="13.2">
      <c r="A66" s="76">
        <v>7711</v>
      </c>
      <c r="B66" s="104"/>
      <c r="C66" s="104"/>
      <c r="D66" s="104"/>
      <c r="E66" s="104"/>
      <c r="F66" s="104"/>
      <c r="G66" s="104"/>
      <c r="H66" s="104"/>
      <c r="I66" s="57"/>
      <c r="J66" s="57"/>
      <c r="K66" s="57"/>
      <c r="L66" s="104"/>
      <c r="M66" s="104"/>
      <c r="N66" s="104"/>
      <c r="O66" s="115" t="s">
        <v>302</v>
      </c>
      <c r="P66" s="93" t="s">
        <v>285</v>
      </c>
      <c r="Q66" s="93" t="s">
        <v>285</v>
      </c>
      <c r="R66" s="93" t="s">
        <v>285</v>
      </c>
      <c r="S66" s="57"/>
      <c r="T66" s="93" t="s">
        <v>127</v>
      </c>
      <c r="U66" s="34" t="s">
        <v>229</v>
      </c>
      <c r="V66" s="57"/>
      <c r="W66" s="57"/>
      <c r="X66" s="57"/>
      <c r="Y66" s="57"/>
      <c r="Z66" s="57"/>
      <c r="AA66" s="57"/>
      <c r="AB66" s="93" t="s">
        <v>304</v>
      </c>
      <c r="AC66" s="57"/>
      <c r="AD66" s="57"/>
      <c r="AE66" s="57"/>
      <c r="AF66" s="57"/>
    </row>
    <row r="67" spans="1:32" ht="13.2">
      <c r="A67" s="75">
        <v>7712</v>
      </c>
      <c r="B67" s="95" t="s">
        <v>207</v>
      </c>
      <c r="C67" s="57" t="s">
        <v>242</v>
      </c>
      <c r="D67" s="57"/>
      <c r="E67" s="57" t="s">
        <v>331</v>
      </c>
      <c r="F67" s="93" t="s">
        <v>127</v>
      </c>
      <c r="G67" s="96" t="s">
        <v>318</v>
      </c>
      <c r="H67" s="95" t="s">
        <v>249</v>
      </c>
      <c r="I67" s="95" t="s">
        <v>249</v>
      </c>
      <c r="J67" s="95" t="s">
        <v>249</v>
      </c>
      <c r="K67" s="94" t="s">
        <v>326</v>
      </c>
      <c r="L67" s="100" t="s">
        <v>256</v>
      </c>
      <c r="M67" s="100" t="s">
        <v>256</v>
      </c>
      <c r="N67" s="100" t="s">
        <v>256</v>
      </c>
      <c r="O67" s="100" t="s">
        <v>256</v>
      </c>
      <c r="P67" s="57"/>
      <c r="Q67" s="109" t="s">
        <v>245</v>
      </c>
      <c r="R67" s="57"/>
      <c r="S67" s="57"/>
      <c r="T67" s="57"/>
      <c r="U67" s="57"/>
      <c r="V67" s="57"/>
      <c r="W67" s="57"/>
      <c r="X67" s="57"/>
      <c r="Y67" s="57"/>
      <c r="Z67" s="57"/>
      <c r="AA67" s="57"/>
      <c r="AB67" s="57"/>
      <c r="AC67" s="57"/>
      <c r="AD67" s="57"/>
      <c r="AE67" s="57"/>
      <c r="AF67" s="57"/>
    </row>
    <row r="68" spans="1:32" ht="13.2">
      <c r="A68" s="75">
        <v>7713</v>
      </c>
      <c r="B68" s="57"/>
      <c r="C68" s="57"/>
      <c r="D68" s="57"/>
      <c r="E68" s="57"/>
      <c r="F68" s="57" t="s">
        <v>331</v>
      </c>
      <c r="G68" s="57" t="s">
        <v>242</v>
      </c>
      <c r="H68" s="110" t="s">
        <v>132</v>
      </c>
      <c r="I68" s="110" t="s">
        <v>132</v>
      </c>
      <c r="J68" s="110" t="s">
        <v>132</v>
      </c>
      <c r="K68" s="110" t="s">
        <v>132</v>
      </c>
      <c r="L68" s="110" t="s">
        <v>132</v>
      </c>
      <c r="M68" s="110" t="s">
        <v>132</v>
      </c>
      <c r="O68" s="110" t="s">
        <v>132</v>
      </c>
      <c r="P68" s="57"/>
      <c r="Q68" s="57"/>
      <c r="R68" s="57"/>
      <c r="S68" s="57"/>
      <c r="T68" s="57"/>
      <c r="U68" s="57"/>
      <c r="V68" s="57"/>
      <c r="W68" s="57"/>
      <c r="X68" s="57"/>
      <c r="Y68" s="57"/>
      <c r="Z68" s="57"/>
      <c r="AA68" s="57"/>
      <c r="AB68" s="57"/>
      <c r="AC68" s="57"/>
      <c r="AD68" s="57"/>
      <c r="AE68" s="57"/>
      <c r="AF68" s="57"/>
    </row>
    <row r="69" spans="1:32" ht="13.2">
      <c r="A69" s="76">
        <v>7715</v>
      </c>
      <c r="B69" s="57"/>
      <c r="C69" s="57" t="s">
        <v>132</v>
      </c>
      <c r="D69" s="109" t="s">
        <v>317</v>
      </c>
      <c r="E69" s="57" t="s">
        <v>331</v>
      </c>
      <c r="F69" s="93" t="s">
        <v>307</v>
      </c>
      <c r="G69" s="93" t="s">
        <v>256</v>
      </c>
      <c r="H69" s="93" t="s">
        <v>256</v>
      </c>
      <c r="I69" s="93" t="s">
        <v>256</v>
      </c>
      <c r="J69" s="96" t="s">
        <v>332</v>
      </c>
      <c r="K69" s="34" t="s">
        <v>370</v>
      </c>
      <c r="L69" s="96" t="s">
        <v>279</v>
      </c>
      <c r="M69" s="96" t="s">
        <v>279</v>
      </c>
      <c r="N69" s="96" t="s">
        <v>279</v>
      </c>
      <c r="O69" s="96" t="s">
        <v>279</v>
      </c>
      <c r="P69" s="57"/>
      <c r="Q69" s="57"/>
      <c r="R69" s="57"/>
      <c r="S69" s="57"/>
      <c r="T69" s="57"/>
      <c r="U69" s="57"/>
      <c r="V69" s="57"/>
      <c r="W69" s="57"/>
      <c r="X69" s="57"/>
      <c r="Y69" s="57"/>
      <c r="Z69" s="94" t="s">
        <v>341</v>
      </c>
      <c r="AA69" s="94" t="s">
        <v>341</v>
      </c>
      <c r="AB69" s="94" t="s">
        <v>341</v>
      </c>
      <c r="AC69" s="57"/>
      <c r="AD69" s="57"/>
      <c r="AE69" s="57"/>
      <c r="AF69" s="57"/>
    </row>
    <row r="70" spans="1:32" ht="13.2">
      <c r="A70" s="76">
        <v>7716</v>
      </c>
      <c r="B70" s="57"/>
      <c r="C70" s="57" t="s">
        <v>242</v>
      </c>
      <c r="D70" s="95" t="s">
        <v>286</v>
      </c>
      <c r="F70" s="57" t="s">
        <v>331</v>
      </c>
      <c r="G70" s="93" t="s">
        <v>223</v>
      </c>
      <c r="H70" s="115" t="s">
        <v>283</v>
      </c>
      <c r="I70" s="93" t="s">
        <v>127</v>
      </c>
      <c r="J70" s="57"/>
      <c r="K70" s="65" t="s">
        <v>132</v>
      </c>
      <c r="L70" s="65" t="s">
        <v>132</v>
      </c>
      <c r="M70" s="110" t="s">
        <v>132</v>
      </c>
      <c r="N70" s="34" t="s">
        <v>371</v>
      </c>
      <c r="O70" s="10" t="s">
        <v>320</v>
      </c>
      <c r="P70" s="10" t="s">
        <v>320</v>
      </c>
      <c r="Q70" s="10" t="s">
        <v>320</v>
      </c>
      <c r="R70" s="10" t="s">
        <v>320</v>
      </c>
      <c r="S70" s="57"/>
      <c r="T70" s="57"/>
      <c r="U70" s="57"/>
      <c r="V70" s="57"/>
      <c r="W70" s="65" t="s">
        <v>132</v>
      </c>
      <c r="X70" s="95" t="s">
        <v>152</v>
      </c>
      <c r="Y70" s="95" t="s">
        <v>152</v>
      </c>
      <c r="Z70" s="95" t="s">
        <v>152</v>
      </c>
      <c r="AA70" s="95" t="s">
        <v>152</v>
      </c>
      <c r="AB70" s="57"/>
      <c r="AC70" s="57"/>
      <c r="AD70" s="57"/>
      <c r="AF70" s="57"/>
    </row>
    <row r="71" spans="1:32" ht="13.2">
      <c r="A71" s="76">
        <v>7717</v>
      </c>
      <c r="B71" s="57" t="s">
        <v>84</v>
      </c>
      <c r="C71" s="57" t="s">
        <v>84</v>
      </c>
      <c r="D71" s="57" t="s">
        <v>84</v>
      </c>
      <c r="E71" s="57" t="s">
        <v>84</v>
      </c>
      <c r="F71" s="57" t="s">
        <v>84</v>
      </c>
      <c r="G71" s="57" t="s">
        <v>242</v>
      </c>
      <c r="H71" s="57" t="s">
        <v>84</v>
      </c>
      <c r="I71" s="57" t="s">
        <v>84</v>
      </c>
      <c r="J71" s="57" t="s">
        <v>84</v>
      </c>
      <c r="K71" s="57" t="s">
        <v>84</v>
      </c>
      <c r="L71" s="57" t="s">
        <v>84</v>
      </c>
      <c r="M71" s="57" t="s">
        <v>84</v>
      </c>
      <c r="N71" s="57" t="s">
        <v>84</v>
      </c>
      <c r="O71" s="57" t="s">
        <v>84</v>
      </c>
      <c r="P71" s="57" t="s">
        <v>84</v>
      </c>
      <c r="Q71" s="57" t="s">
        <v>84</v>
      </c>
      <c r="R71" s="57" t="s">
        <v>84</v>
      </c>
      <c r="S71" s="57" t="s">
        <v>84</v>
      </c>
      <c r="T71" s="57" t="s">
        <v>84</v>
      </c>
      <c r="U71" s="57" t="s">
        <v>84</v>
      </c>
      <c r="V71" s="34" t="s">
        <v>230</v>
      </c>
      <c r="W71" s="57" t="s">
        <v>84</v>
      </c>
      <c r="X71" s="57"/>
      <c r="Y71" s="57" t="s">
        <v>84</v>
      </c>
      <c r="Z71" s="57" t="s">
        <v>84</v>
      </c>
      <c r="AA71" s="57" t="s">
        <v>84</v>
      </c>
      <c r="AB71" s="57" t="s">
        <v>84</v>
      </c>
      <c r="AC71" s="57" t="s">
        <v>84</v>
      </c>
      <c r="AD71" s="57" t="s">
        <v>84</v>
      </c>
      <c r="AE71" s="57" t="s">
        <v>84</v>
      </c>
      <c r="AF71" s="57"/>
    </row>
    <row r="72" spans="1:32" ht="13.2">
      <c r="A72" s="76">
        <v>7718</v>
      </c>
      <c r="B72" s="57"/>
      <c r="C72" s="96" t="s">
        <v>247</v>
      </c>
      <c r="D72" s="57"/>
      <c r="E72" s="57"/>
      <c r="F72" s="96" t="s">
        <v>317</v>
      </c>
      <c r="G72" s="100" t="s">
        <v>270</v>
      </c>
      <c r="I72" s="100" t="s">
        <v>319</v>
      </c>
      <c r="J72" s="100" t="s">
        <v>319</v>
      </c>
      <c r="K72" s="100" t="s">
        <v>319</v>
      </c>
      <c r="L72" s="100" t="s">
        <v>319</v>
      </c>
      <c r="M72" s="100" t="s">
        <v>319</v>
      </c>
      <c r="N72" s="100" t="s">
        <v>319</v>
      </c>
      <c r="O72" s="81"/>
      <c r="P72" s="57"/>
      <c r="Q72" s="57"/>
      <c r="R72" s="57"/>
      <c r="S72" s="57"/>
      <c r="T72" s="57"/>
      <c r="U72" s="57"/>
      <c r="V72" s="57"/>
      <c r="W72" s="57"/>
      <c r="X72" s="57"/>
      <c r="Y72" s="57"/>
      <c r="AA72" s="34" t="s">
        <v>232</v>
      </c>
      <c r="AC72" s="57"/>
      <c r="AD72" s="57"/>
      <c r="AE72" s="57"/>
      <c r="AF72" s="57"/>
    </row>
    <row r="73" spans="1:32" ht="13.2">
      <c r="A73" s="60">
        <v>7719</v>
      </c>
      <c r="B73" s="104"/>
      <c r="C73" s="104"/>
      <c r="D73" s="104"/>
      <c r="E73" s="104"/>
      <c r="F73" s="104"/>
      <c r="G73" s="104"/>
      <c r="H73" s="111"/>
      <c r="I73" s="111"/>
      <c r="J73" s="104"/>
      <c r="K73" s="104"/>
      <c r="L73" s="104"/>
      <c r="M73" s="104"/>
      <c r="N73" s="104"/>
      <c r="O73" s="57"/>
      <c r="P73" s="57"/>
      <c r="Q73" s="57"/>
      <c r="R73" s="57"/>
      <c r="S73" s="57"/>
      <c r="T73" s="57"/>
      <c r="U73" s="57"/>
      <c r="V73" s="57"/>
      <c r="W73" s="57"/>
      <c r="X73" s="57"/>
      <c r="Y73" s="57"/>
      <c r="Z73" s="57"/>
      <c r="AA73" s="57"/>
      <c r="AB73" s="57"/>
      <c r="AC73" s="57"/>
      <c r="AD73" s="57"/>
      <c r="AE73" s="57"/>
      <c r="AF73" s="57"/>
    </row>
    <row r="74" spans="1:32" ht="13.2">
      <c r="A74" s="60">
        <v>7777</v>
      </c>
      <c r="B74" s="104"/>
      <c r="C74" s="104"/>
      <c r="D74" s="104"/>
      <c r="E74" s="104"/>
      <c r="F74" s="57"/>
      <c r="G74" s="57"/>
      <c r="H74" s="57"/>
      <c r="I74" s="57"/>
      <c r="J74" s="57"/>
      <c r="K74" s="57"/>
      <c r="L74" s="98" t="s">
        <v>179</v>
      </c>
      <c r="M74" s="98" t="s">
        <v>179</v>
      </c>
      <c r="N74" s="98" t="s">
        <v>179</v>
      </c>
      <c r="O74" s="98" t="s">
        <v>179</v>
      </c>
      <c r="P74" s="98" t="s">
        <v>179</v>
      </c>
      <c r="Q74" s="98" t="s">
        <v>179</v>
      </c>
      <c r="R74" s="98" t="s">
        <v>179</v>
      </c>
      <c r="S74" s="98" t="s">
        <v>179</v>
      </c>
      <c r="T74" s="57"/>
      <c r="U74" s="57"/>
      <c r="V74" s="57"/>
      <c r="W74" s="57"/>
      <c r="X74" s="57"/>
      <c r="Y74" s="57"/>
      <c r="Z74" s="57"/>
      <c r="AA74" s="57"/>
      <c r="AB74" s="57"/>
      <c r="AC74" s="34" t="s">
        <v>234</v>
      </c>
      <c r="AD74" s="57"/>
      <c r="AE74" s="57"/>
      <c r="AF74" s="57"/>
    </row>
    <row r="75" spans="1:32" ht="13.2">
      <c r="A75" s="60">
        <v>7721</v>
      </c>
      <c r="B75" s="57" t="s">
        <v>354</v>
      </c>
      <c r="D75" s="10" t="s">
        <v>242</v>
      </c>
      <c r="E75" s="57" t="s">
        <v>331</v>
      </c>
      <c r="F75" s="10" t="s">
        <v>331</v>
      </c>
      <c r="G75" s="57" t="s">
        <v>308</v>
      </c>
      <c r="H75" s="57" t="s">
        <v>308</v>
      </c>
      <c r="I75" s="57" t="s">
        <v>308</v>
      </c>
      <c r="J75" s="65" t="s">
        <v>93</v>
      </c>
      <c r="K75" s="57"/>
      <c r="L75" s="93" t="s">
        <v>137</v>
      </c>
      <c r="M75" s="93" t="s">
        <v>137</v>
      </c>
      <c r="N75" s="57"/>
      <c r="O75" s="57"/>
      <c r="P75" s="57"/>
      <c r="Q75" s="97" t="s">
        <v>314</v>
      </c>
      <c r="R75" s="97" t="s">
        <v>314</v>
      </c>
      <c r="S75" s="97" t="s">
        <v>314</v>
      </c>
      <c r="T75" s="57"/>
      <c r="U75" s="93" t="s">
        <v>137</v>
      </c>
      <c r="V75" s="97" t="s">
        <v>314</v>
      </c>
      <c r="W75" s="133" t="s">
        <v>290</v>
      </c>
      <c r="X75" s="57"/>
      <c r="Y75" s="109" t="s">
        <v>251</v>
      </c>
      <c r="Z75" s="109" t="s">
        <v>251</v>
      </c>
      <c r="AA75" s="109" t="s">
        <v>251</v>
      </c>
      <c r="AB75" s="109" t="s">
        <v>251</v>
      </c>
      <c r="AC75" s="109" t="s">
        <v>251</v>
      </c>
      <c r="AD75" s="109" t="s">
        <v>251</v>
      </c>
      <c r="AE75" s="109" t="s">
        <v>251</v>
      </c>
      <c r="AF75" s="57"/>
    </row>
    <row r="76" spans="1:32" ht="13.2">
      <c r="A76" s="60">
        <v>7722</v>
      </c>
      <c r="B76" s="111"/>
      <c r="C76" s="111"/>
      <c r="D76" s="111"/>
      <c r="E76" s="111"/>
      <c r="F76" s="111"/>
      <c r="G76" s="111"/>
      <c r="H76" s="111"/>
      <c r="I76" s="111"/>
      <c r="J76" s="65" t="s">
        <v>93</v>
      </c>
      <c r="K76" s="65" t="s">
        <v>93</v>
      </c>
      <c r="L76" s="65" t="s">
        <v>93</v>
      </c>
      <c r="M76" s="94" t="s">
        <v>140</v>
      </c>
      <c r="N76" s="100" t="s">
        <v>274</v>
      </c>
      <c r="O76" s="65" t="s">
        <v>243</v>
      </c>
      <c r="P76" s="57"/>
      <c r="Q76" s="57"/>
      <c r="R76" s="57"/>
      <c r="S76" s="57"/>
      <c r="T76" s="57"/>
      <c r="U76" s="57"/>
      <c r="V76" s="57"/>
      <c r="W76" s="57"/>
      <c r="X76" s="10" t="s">
        <v>310</v>
      </c>
      <c r="Y76" s="10" t="s">
        <v>310</v>
      </c>
      <c r="Z76" s="10" t="s">
        <v>310</v>
      </c>
      <c r="AA76" s="57"/>
      <c r="AB76" s="96" t="s">
        <v>168</v>
      </c>
      <c r="AE76" s="93" t="s">
        <v>182</v>
      </c>
      <c r="AF76" s="57"/>
    </row>
    <row r="77" spans="1:32" ht="13.2">
      <c r="A77" s="77">
        <v>7723</v>
      </c>
      <c r="B77" s="10" t="s">
        <v>242</v>
      </c>
      <c r="C77" s="93" t="s">
        <v>306</v>
      </c>
      <c r="D77" s="93" t="s">
        <v>306</v>
      </c>
      <c r="E77" s="93" t="s">
        <v>294</v>
      </c>
      <c r="F77" s="57" t="s">
        <v>331</v>
      </c>
      <c r="G77" s="94" t="s">
        <v>169</v>
      </c>
      <c r="H77" s="96" t="s">
        <v>168</v>
      </c>
      <c r="I77" s="96" t="s">
        <v>168</v>
      </c>
      <c r="J77" s="96" t="s">
        <v>168</v>
      </c>
      <c r="K77" s="96" t="s">
        <v>168</v>
      </c>
      <c r="N77" s="57"/>
      <c r="O77" s="57" t="s">
        <v>293</v>
      </c>
      <c r="P77" s="57"/>
      <c r="Q77" s="93" t="s">
        <v>275</v>
      </c>
      <c r="R77" s="57"/>
      <c r="S77" s="57"/>
      <c r="T77" s="130" t="s">
        <v>347</v>
      </c>
      <c r="U77" s="130" t="s">
        <v>347</v>
      </c>
      <c r="V77" s="130" t="s">
        <v>347</v>
      </c>
      <c r="W77" s="112" t="s">
        <v>264</v>
      </c>
      <c r="X77" s="112" t="s">
        <v>264</v>
      </c>
      <c r="Y77" s="93" t="s">
        <v>137</v>
      </c>
      <c r="Z77" s="57"/>
      <c r="AA77" s="57"/>
      <c r="AB77" s="57"/>
      <c r="AC77" s="57"/>
      <c r="AD77" s="93" t="s">
        <v>305</v>
      </c>
      <c r="AE77" s="96" t="s">
        <v>168</v>
      </c>
      <c r="AF77" s="57"/>
    </row>
    <row r="78" spans="1:32" ht="13.2">
      <c r="A78" s="60">
        <v>7725</v>
      </c>
      <c r="B78" s="10" t="s">
        <v>242</v>
      </c>
      <c r="C78" s="93" t="s">
        <v>342</v>
      </c>
      <c r="D78" s="100" t="s">
        <v>288</v>
      </c>
      <c r="E78" s="57" t="s">
        <v>331</v>
      </c>
      <c r="F78" s="57"/>
      <c r="G78" s="93" t="s">
        <v>253</v>
      </c>
      <c r="H78" s="57"/>
      <c r="I78" s="127" t="s">
        <v>291</v>
      </c>
      <c r="J78" s="127" t="s">
        <v>291</v>
      </c>
      <c r="M78" s="57" t="s">
        <v>356</v>
      </c>
      <c r="N78" s="57" t="s">
        <v>356</v>
      </c>
      <c r="O78" s="57" t="s">
        <v>356</v>
      </c>
      <c r="P78" s="57" t="s">
        <v>356</v>
      </c>
      <c r="Q78" s="57" t="s">
        <v>356</v>
      </c>
      <c r="R78" s="57" t="s">
        <v>356</v>
      </c>
      <c r="S78" s="57" t="s">
        <v>356</v>
      </c>
      <c r="T78" s="57" t="s">
        <v>356</v>
      </c>
      <c r="U78" s="57" t="s">
        <v>356</v>
      </c>
      <c r="V78" s="57" t="s">
        <v>356</v>
      </c>
      <c r="W78" s="57" t="s">
        <v>356</v>
      </c>
      <c r="X78" s="57" t="s">
        <v>356</v>
      </c>
      <c r="Y78" s="57" t="s">
        <v>356</v>
      </c>
      <c r="Z78" s="57" t="s">
        <v>356</v>
      </c>
      <c r="AA78" s="57" t="s">
        <v>356</v>
      </c>
      <c r="AB78" s="34" t="s">
        <v>233</v>
      </c>
      <c r="AD78" s="57"/>
      <c r="AF78" s="57"/>
    </row>
    <row r="79" spans="1:32" ht="13.2">
      <c r="A79" s="75">
        <v>7726</v>
      </c>
      <c r="B79" s="109" t="s">
        <v>268</v>
      </c>
      <c r="C79" s="93" t="s">
        <v>269</v>
      </c>
      <c r="D79" s="93" t="s">
        <v>137</v>
      </c>
      <c r="E79" s="134"/>
      <c r="F79" s="134"/>
      <c r="G79" s="134"/>
      <c r="H79" s="134"/>
      <c r="I79" s="134"/>
      <c r="J79" s="134"/>
      <c r="K79" s="134"/>
      <c r="L79" s="134"/>
      <c r="M79" s="134"/>
      <c r="N79" s="134"/>
      <c r="O79" s="34" t="s">
        <v>226</v>
      </c>
      <c r="P79" s="57"/>
      <c r="Q79" s="135" t="s">
        <v>335</v>
      </c>
      <c r="R79" s="136" t="s">
        <v>335</v>
      </c>
      <c r="S79" s="136" t="s">
        <v>335</v>
      </c>
      <c r="T79" s="136" t="s">
        <v>335</v>
      </c>
      <c r="U79" s="95" t="s">
        <v>260</v>
      </c>
      <c r="V79" s="95" t="s">
        <v>260</v>
      </c>
      <c r="W79" s="95" t="s">
        <v>260</v>
      </c>
      <c r="X79" s="95" t="s">
        <v>260</v>
      </c>
      <c r="Y79" s="93" t="s">
        <v>329</v>
      </c>
      <c r="Z79" s="57"/>
      <c r="AA79" s="57"/>
      <c r="AB79" s="93" t="s">
        <v>137</v>
      </c>
      <c r="AC79" s="93" t="s">
        <v>137</v>
      </c>
      <c r="AD79" s="57"/>
      <c r="AE79" s="57"/>
      <c r="AF79" s="57"/>
    </row>
    <row r="80" spans="1:32" ht="13.2">
      <c r="A80" s="75">
        <v>7727</v>
      </c>
      <c r="B80" s="93" t="s">
        <v>287</v>
      </c>
      <c r="D80" s="10" t="s">
        <v>242</v>
      </c>
      <c r="E80" s="111"/>
      <c r="F80" s="57" t="s">
        <v>93</v>
      </c>
      <c r="G80" s="93" t="s">
        <v>292</v>
      </c>
      <c r="H80" s="93" t="s">
        <v>292</v>
      </c>
      <c r="I80" s="93" t="s">
        <v>292</v>
      </c>
      <c r="J80" s="93" t="s">
        <v>292</v>
      </c>
      <c r="K80" s="93" t="s">
        <v>272</v>
      </c>
      <c r="L80" s="93" t="s">
        <v>272</v>
      </c>
      <c r="M80" s="93" t="s">
        <v>273</v>
      </c>
      <c r="N80" s="98" t="s">
        <v>216</v>
      </c>
      <c r="O80" s="98" t="s">
        <v>216</v>
      </c>
      <c r="P80" s="57"/>
      <c r="Q80" s="57"/>
      <c r="R80" s="93" t="s">
        <v>280</v>
      </c>
      <c r="S80" s="57"/>
      <c r="T80" s="57"/>
      <c r="U80" s="94" t="s">
        <v>281</v>
      </c>
      <c r="V80" s="94" t="s">
        <v>140</v>
      </c>
      <c r="W80" s="57"/>
      <c r="X80" s="97" t="s">
        <v>291</v>
      </c>
      <c r="Y80" s="97" t="s">
        <v>291</v>
      </c>
      <c r="Z80" s="57"/>
      <c r="AA80" s="57"/>
      <c r="AB80" s="57"/>
      <c r="AC80" s="57"/>
      <c r="AD80" s="57"/>
      <c r="AE80" s="57"/>
      <c r="AF80" s="57"/>
    </row>
    <row r="81" spans="1:32" ht="13.2">
      <c r="A81" s="77">
        <v>7729</v>
      </c>
      <c r="B81" s="65" t="s">
        <v>299</v>
      </c>
      <c r="C81" s="65" t="s">
        <v>299</v>
      </c>
      <c r="D81" s="93" t="s">
        <v>300</v>
      </c>
      <c r="E81" s="93" t="s">
        <v>300</v>
      </c>
      <c r="F81" s="93" t="s">
        <v>300</v>
      </c>
      <c r="G81" s="93" t="s">
        <v>300</v>
      </c>
      <c r="H81" s="93" t="s">
        <v>300</v>
      </c>
      <c r="I81" s="93" t="s">
        <v>300</v>
      </c>
      <c r="J81" s="93" t="s">
        <v>300</v>
      </c>
      <c r="K81" s="96" t="s">
        <v>338</v>
      </c>
      <c r="L81" s="96" t="s">
        <v>338</v>
      </c>
      <c r="M81" s="96" t="s">
        <v>338</v>
      </c>
      <c r="N81" s="96" t="s">
        <v>338</v>
      </c>
      <c r="O81" s="93" t="s">
        <v>288</v>
      </c>
      <c r="P81" s="57"/>
      <c r="Q81" s="57"/>
      <c r="R81" s="57"/>
      <c r="S81" s="57"/>
      <c r="T81" s="57"/>
      <c r="U81" s="96" t="s">
        <v>246</v>
      </c>
      <c r="V81" s="96" t="s">
        <v>246</v>
      </c>
      <c r="W81" s="96" t="s">
        <v>246</v>
      </c>
      <c r="X81" s="96" t="s">
        <v>246</v>
      </c>
      <c r="Y81" s="96" t="s">
        <v>246</v>
      </c>
      <c r="Z81" s="96" t="s">
        <v>246</v>
      </c>
      <c r="AA81" s="57"/>
      <c r="AB81" s="57"/>
      <c r="AC81" s="57"/>
      <c r="AD81" s="57"/>
      <c r="AE81" s="57"/>
      <c r="AF81" s="57"/>
    </row>
    <row r="82" spans="1:32" ht="13.2">
      <c r="A82" s="77">
        <v>7730</v>
      </c>
      <c r="B82" s="111"/>
      <c r="C82" s="104"/>
      <c r="D82" s="111"/>
      <c r="E82" s="137" t="s">
        <v>372</v>
      </c>
      <c r="F82" s="10" t="s">
        <v>331</v>
      </c>
      <c r="G82" s="93" t="s">
        <v>343</v>
      </c>
      <c r="H82" s="93" t="s">
        <v>343</v>
      </c>
      <c r="I82" s="93" t="s">
        <v>343</v>
      </c>
      <c r="J82" s="57"/>
      <c r="K82" s="93" t="s">
        <v>292</v>
      </c>
      <c r="L82" s="65" t="s">
        <v>130</v>
      </c>
      <c r="M82" s="57"/>
      <c r="N82" s="65" t="s">
        <v>198</v>
      </c>
      <c r="O82" s="65" t="s">
        <v>198</v>
      </c>
      <c r="P82" s="65" t="s">
        <v>198</v>
      </c>
      <c r="Q82" s="57"/>
      <c r="S82" s="125" t="s">
        <v>246</v>
      </c>
      <c r="T82" s="125" t="s">
        <v>246</v>
      </c>
      <c r="U82" s="125" t="s">
        <v>246</v>
      </c>
      <c r="V82" s="125" t="s">
        <v>246</v>
      </c>
      <c r="W82" s="125" t="s">
        <v>246</v>
      </c>
      <c r="X82" s="96" t="s">
        <v>312</v>
      </c>
      <c r="Y82" s="96" t="s">
        <v>312</v>
      </c>
      <c r="Z82" s="57"/>
      <c r="AA82" s="57"/>
      <c r="AB82" s="96" t="s">
        <v>312</v>
      </c>
      <c r="AC82" s="93" t="s">
        <v>137</v>
      </c>
      <c r="AD82" s="57"/>
      <c r="AE82" s="93" t="s">
        <v>137</v>
      </c>
      <c r="AF82" s="57"/>
    </row>
    <row r="83" spans="1:32" ht="13.2">
      <c r="A83" s="138">
        <v>7732</v>
      </c>
      <c r="B83" s="57" t="s">
        <v>93</v>
      </c>
      <c r="C83" s="57"/>
      <c r="D83" s="139" t="s">
        <v>242</v>
      </c>
      <c r="E83" s="57" t="s">
        <v>331</v>
      </c>
      <c r="G83" s="94" t="s">
        <v>248</v>
      </c>
      <c r="H83" s="57"/>
      <c r="I83" s="132" t="s">
        <v>355</v>
      </c>
      <c r="J83" s="65" t="s">
        <v>93</v>
      </c>
      <c r="L83" s="96" t="s">
        <v>312</v>
      </c>
      <c r="M83" s="96" t="s">
        <v>312</v>
      </c>
      <c r="N83" s="57"/>
      <c r="O83" s="57"/>
      <c r="P83" s="57"/>
      <c r="Q83" s="57"/>
      <c r="R83" s="139"/>
      <c r="S83" s="139"/>
      <c r="T83" s="139"/>
      <c r="U83" s="95" t="s">
        <v>303</v>
      </c>
      <c r="V83" s="93" t="s">
        <v>250</v>
      </c>
      <c r="W83" s="93" t="s">
        <v>250</v>
      </c>
      <c r="X83" s="57" t="s">
        <v>278</v>
      </c>
      <c r="Y83" s="57" t="s">
        <v>278</v>
      </c>
      <c r="Z83" s="57" t="s">
        <v>278</v>
      </c>
      <c r="AA83" s="57" t="s">
        <v>278</v>
      </c>
      <c r="AB83" s="57" t="s">
        <v>278</v>
      </c>
      <c r="AC83" s="57"/>
      <c r="AD83" s="57"/>
      <c r="AE83" s="57"/>
      <c r="AF83" s="57"/>
    </row>
    <row r="84" spans="1:32" ht="13.2">
      <c r="A84" s="138">
        <v>7731</v>
      </c>
      <c r="B84" s="94" t="s">
        <v>281</v>
      </c>
      <c r="C84" s="57"/>
      <c r="D84" s="57"/>
      <c r="E84" s="57" t="s">
        <v>241</v>
      </c>
      <c r="F84" s="57"/>
      <c r="G84" s="57"/>
      <c r="H84" s="57"/>
      <c r="I84" s="57"/>
      <c r="J84" s="57"/>
      <c r="K84" s="57"/>
      <c r="L84" s="57"/>
      <c r="M84" s="57"/>
      <c r="N84" s="57"/>
      <c r="O84" s="57"/>
      <c r="P84" s="57"/>
      <c r="Q84" s="57"/>
      <c r="R84" s="57"/>
      <c r="S84" s="57"/>
      <c r="T84" s="57"/>
      <c r="U84" s="125" t="s">
        <v>316</v>
      </c>
      <c r="V84" s="125" t="s">
        <v>316</v>
      </c>
      <c r="W84" s="125" t="s">
        <v>316</v>
      </c>
      <c r="X84" s="125" t="s">
        <v>316</v>
      </c>
      <c r="Y84" s="125" t="s">
        <v>316</v>
      </c>
      <c r="Z84" s="125" t="s">
        <v>316</v>
      </c>
      <c r="AA84" s="57"/>
      <c r="AB84" s="57"/>
      <c r="AC84" s="57"/>
      <c r="AD84" s="57"/>
      <c r="AE84" s="57"/>
      <c r="AF84" s="57"/>
    </row>
    <row r="85" spans="1:32" ht="13.2">
      <c r="A85" s="138">
        <v>7733</v>
      </c>
      <c r="B85" s="57"/>
      <c r="C85" s="57"/>
      <c r="D85" s="57"/>
      <c r="E85" s="98" t="s">
        <v>372</v>
      </c>
      <c r="F85" s="139"/>
      <c r="G85" s="96" t="s">
        <v>282</v>
      </c>
      <c r="H85" s="139"/>
      <c r="I85" s="139"/>
      <c r="J85" s="139"/>
      <c r="K85" s="57"/>
      <c r="L85" s="57"/>
      <c r="M85" s="57"/>
      <c r="N85" s="57"/>
      <c r="O85" s="57"/>
      <c r="P85" s="57"/>
      <c r="Q85" s="57"/>
      <c r="R85" s="100" t="s">
        <v>264</v>
      </c>
      <c r="S85" s="100" t="s">
        <v>264</v>
      </c>
      <c r="T85" s="100" t="s">
        <v>264</v>
      </c>
      <c r="U85" s="100" t="s">
        <v>264</v>
      </c>
      <c r="V85" s="100" t="s">
        <v>264</v>
      </c>
      <c r="W85" s="100" t="s">
        <v>264</v>
      </c>
      <c r="X85" s="57"/>
      <c r="Y85" s="57"/>
      <c r="Z85" s="57"/>
      <c r="AA85" s="57"/>
      <c r="AB85" s="57"/>
      <c r="AC85" s="57"/>
      <c r="AD85" s="57"/>
      <c r="AE85" s="57"/>
      <c r="AF85" s="57"/>
    </row>
    <row r="86" spans="1:32" ht="13.2">
      <c r="A86" s="138">
        <v>7735</v>
      </c>
      <c r="B86" s="93" t="s">
        <v>137</v>
      </c>
      <c r="C86" s="57"/>
      <c r="D86" s="93" t="s">
        <v>137</v>
      </c>
      <c r="E86" s="94" t="s">
        <v>140</v>
      </c>
      <c r="F86" s="100" t="s">
        <v>270</v>
      </c>
      <c r="G86" s="100" t="s">
        <v>270</v>
      </c>
      <c r="H86" s="100" t="s">
        <v>270</v>
      </c>
      <c r="I86" s="100" t="s">
        <v>270</v>
      </c>
      <c r="J86" s="100" t="s">
        <v>271</v>
      </c>
      <c r="K86" s="57"/>
      <c r="L86" s="57"/>
      <c r="M86" s="57"/>
      <c r="N86" s="57"/>
      <c r="O86" s="57"/>
      <c r="P86" s="57"/>
      <c r="Q86" s="57"/>
      <c r="R86" s="114" t="s">
        <v>276</v>
      </c>
      <c r="S86" s="57"/>
      <c r="T86" s="98" t="s">
        <v>228</v>
      </c>
      <c r="U86" s="119" t="s">
        <v>246</v>
      </c>
      <c r="V86" s="57"/>
      <c r="W86" s="119" t="s">
        <v>246</v>
      </c>
      <c r="X86" s="119" t="s">
        <v>246</v>
      </c>
      <c r="Y86" s="119" t="s">
        <v>246</v>
      </c>
      <c r="Z86" s="119" t="s">
        <v>246</v>
      </c>
      <c r="AC86" s="57"/>
      <c r="AD86" s="57"/>
      <c r="AE86" s="57"/>
      <c r="AF86" s="57"/>
    </row>
    <row r="87" spans="1:32" ht="13.2">
      <c r="A87" s="138">
        <v>7736</v>
      </c>
      <c r="B87" s="10" t="s">
        <v>242</v>
      </c>
      <c r="C87" s="57"/>
      <c r="D87" s="94" t="s">
        <v>123</v>
      </c>
      <c r="E87" s="100" t="s">
        <v>270</v>
      </c>
      <c r="F87" s="100" t="s">
        <v>270</v>
      </c>
      <c r="G87" s="100" t="s">
        <v>270</v>
      </c>
      <c r="H87" s="100" t="s">
        <v>270</v>
      </c>
      <c r="I87" s="65" t="s">
        <v>198</v>
      </c>
      <c r="J87" s="57"/>
      <c r="K87" s="57"/>
      <c r="L87" s="57"/>
      <c r="M87" s="57"/>
      <c r="N87" s="98" t="s">
        <v>238</v>
      </c>
      <c r="O87" s="57"/>
      <c r="P87" s="57"/>
      <c r="Q87" s="57"/>
      <c r="R87" s="57"/>
      <c r="S87" s="121" t="s">
        <v>296</v>
      </c>
      <c r="T87" s="121" t="s">
        <v>296</v>
      </c>
      <c r="U87" s="121" t="s">
        <v>296</v>
      </c>
      <c r="V87" s="121" t="s">
        <v>296</v>
      </c>
      <c r="W87" s="121" t="s">
        <v>296</v>
      </c>
      <c r="X87" s="121" t="s">
        <v>296</v>
      </c>
      <c r="Y87" s="121" t="s">
        <v>296</v>
      </c>
      <c r="Z87" s="121" t="s">
        <v>296</v>
      </c>
      <c r="AA87" s="121" t="s">
        <v>296</v>
      </c>
      <c r="AB87" s="121" t="s">
        <v>297</v>
      </c>
      <c r="AC87" s="57"/>
      <c r="AD87" s="57"/>
      <c r="AE87" s="57"/>
      <c r="AF87" s="57"/>
    </row>
    <row r="88" spans="1:32" ht="13.2">
      <c r="A88" s="79">
        <v>7752</v>
      </c>
      <c r="B88" s="57" t="s">
        <v>242</v>
      </c>
      <c r="C88" s="57"/>
      <c r="D88" s="93" t="s">
        <v>323</v>
      </c>
      <c r="E88" s="129" t="s">
        <v>324</v>
      </c>
      <c r="F88" s="129" t="s">
        <v>324</v>
      </c>
      <c r="G88" s="129" t="s">
        <v>324</v>
      </c>
      <c r="H88" s="129" t="s">
        <v>324</v>
      </c>
      <c r="I88" s="97" t="s">
        <v>325</v>
      </c>
      <c r="J88" s="57"/>
      <c r="K88" s="109" t="s">
        <v>214</v>
      </c>
      <c r="L88" s="109" t="s">
        <v>214</v>
      </c>
      <c r="M88" s="57"/>
      <c r="N88" s="57"/>
      <c r="O88" s="57" t="s">
        <v>345</v>
      </c>
      <c r="P88" s="57" t="s">
        <v>345</v>
      </c>
      <c r="Q88" s="57"/>
      <c r="R88" s="57" t="s">
        <v>345</v>
      </c>
      <c r="T88" s="57"/>
      <c r="U88" s="57"/>
      <c r="V88" s="57"/>
      <c r="W88" s="93" t="s">
        <v>346</v>
      </c>
      <c r="X88" s="57"/>
      <c r="Y88" s="57"/>
      <c r="Z88" s="57"/>
      <c r="AA88" s="57"/>
      <c r="AB88" s="57"/>
      <c r="AC88" s="57"/>
      <c r="AD88" s="57"/>
      <c r="AE88" s="57"/>
      <c r="AF88" s="57"/>
    </row>
    <row r="89" spans="1:32" ht="13.2">
      <c r="A89" s="80">
        <v>7751</v>
      </c>
      <c r="B89" s="57" t="s">
        <v>373</v>
      </c>
      <c r="C89" s="57" t="s">
        <v>373</v>
      </c>
      <c r="D89" s="57" t="s">
        <v>373</v>
      </c>
      <c r="E89" s="57" t="s">
        <v>373</v>
      </c>
      <c r="F89" s="57" t="s">
        <v>373</v>
      </c>
      <c r="G89" s="110" t="s">
        <v>374</v>
      </c>
      <c r="H89" s="57" t="s">
        <v>373</v>
      </c>
      <c r="I89" s="57" t="s">
        <v>373</v>
      </c>
      <c r="J89" s="57" t="s">
        <v>373</v>
      </c>
      <c r="K89" s="57" t="s">
        <v>373</v>
      </c>
      <c r="L89" s="57" t="s">
        <v>373</v>
      </c>
      <c r="M89" s="57" t="s">
        <v>373</v>
      </c>
      <c r="N89" s="57" t="s">
        <v>373</v>
      </c>
      <c r="O89" s="57" t="s">
        <v>373</v>
      </c>
      <c r="P89" s="57" t="s">
        <v>373</v>
      </c>
      <c r="Q89" s="57" t="s">
        <v>373</v>
      </c>
      <c r="R89" s="94" t="s">
        <v>158</v>
      </c>
      <c r="S89" s="57" t="s">
        <v>373</v>
      </c>
      <c r="T89" s="57" t="s">
        <v>373</v>
      </c>
      <c r="U89" s="57" t="s">
        <v>373</v>
      </c>
      <c r="V89" s="57"/>
      <c r="W89" s="57"/>
      <c r="X89" s="57"/>
      <c r="Y89" s="57"/>
      <c r="Z89" s="57"/>
      <c r="AA89" s="57"/>
      <c r="AB89" s="57"/>
      <c r="AC89" s="57"/>
      <c r="AD89" s="57"/>
      <c r="AE89" s="57"/>
      <c r="AF89" s="57"/>
    </row>
    <row r="90" spans="1:32" ht="13.2">
      <c r="A90" s="80">
        <v>7753</v>
      </c>
      <c r="B90" s="94" t="s">
        <v>281</v>
      </c>
      <c r="C90" s="57"/>
      <c r="D90" s="96" t="s">
        <v>336</v>
      </c>
      <c r="E90" s="96" t="s">
        <v>336</v>
      </c>
      <c r="G90" s="57" t="s">
        <v>242</v>
      </c>
      <c r="I90" s="57" t="s">
        <v>242</v>
      </c>
      <c r="J90" s="57"/>
      <c r="K90" s="57"/>
      <c r="L90" s="65" t="s">
        <v>334</v>
      </c>
      <c r="M90" s="57"/>
      <c r="N90" s="57"/>
      <c r="O90" s="93" t="s">
        <v>339</v>
      </c>
      <c r="P90" s="57"/>
      <c r="Q90" s="93" t="s">
        <v>346</v>
      </c>
      <c r="R90" s="110" t="s">
        <v>322</v>
      </c>
      <c r="S90" s="110" t="s">
        <v>322</v>
      </c>
      <c r="T90" s="57"/>
      <c r="U90" s="110" t="s">
        <v>322</v>
      </c>
      <c r="V90" s="96" t="s">
        <v>327</v>
      </c>
      <c r="W90" s="96" t="s">
        <v>328</v>
      </c>
      <c r="X90" s="94" t="s">
        <v>348</v>
      </c>
      <c r="Y90" s="94" t="s">
        <v>340</v>
      </c>
      <c r="Z90" s="57"/>
      <c r="AA90" s="57"/>
      <c r="AB90" s="57"/>
      <c r="AC90" s="96" t="s">
        <v>330</v>
      </c>
      <c r="AD90" s="57"/>
      <c r="AE90" s="57"/>
      <c r="AF90" s="57"/>
    </row>
    <row r="91" spans="1:32" ht="13.2">
      <c r="A91" s="26" t="s">
        <v>113</v>
      </c>
      <c r="B91" s="81"/>
      <c r="C91" s="81"/>
      <c r="E91" s="81"/>
      <c r="F91" s="81"/>
      <c r="H91" s="81"/>
      <c r="I91" s="81"/>
      <c r="J91" s="81"/>
      <c r="K91" s="81"/>
      <c r="L91" s="81"/>
      <c r="M91" s="81"/>
      <c r="N91" s="81"/>
      <c r="O91" s="81"/>
      <c r="P91" s="81"/>
      <c r="Q91" s="81"/>
      <c r="T91" s="81"/>
      <c r="U91" s="81"/>
      <c r="V91" s="81"/>
      <c r="W91" s="81"/>
      <c r="X91" s="81"/>
      <c r="Y91" s="82"/>
      <c r="Z91" s="82"/>
      <c r="AA91" s="82"/>
      <c r="AB91" s="82"/>
      <c r="AC91" s="82"/>
      <c r="AD91" s="82"/>
      <c r="AE91" s="16"/>
      <c r="AF91" s="6"/>
    </row>
    <row r="92" spans="1:32" ht="13.2">
      <c r="A92" s="83" t="s">
        <v>114</v>
      </c>
      <c r="B92" s="84"/>
      <c r="C92" s="84"/>
      <c r="D92" s="84"/>
      <c r="E92" s="84"/>
      <c r="F92" s="84"/>
      <c r="H92" s="84"/>
      <c r="I92" s="84"/>
      <c r="J92" s="84"/>
      <c r="K92" s="84"/>
      <c r="L92" s="84"/>
      <c r="M92" s="84"/>
      <c r="N92" s="84"/>
      <c r="O92" s="84"/>
      <c r="P92" s="84"/>
      <c r="Q92" s="84"/>
      <c r="R92" s="84"/>
      <c r="S92" s="84"/>
      <c r="T92" s="84"/>
      <c r="U92" s="84"/>
      <c r="V92" s="84"/>
      <c r="W92" s="84"/>
      <c r="X92" s="84"/>
      <c r="Y92" s="85"/>
      <c r="Z92" s="85"/>
      <c r="AA92" s="85"/>
      <c r="AB92" s="85"/>
      <c r="AC92" s="85"/>
      <c r="AD92" s="85"/>
      <c r="AE92" s="85"/>
      <c r="AF92" s="86"/>
    </row>
    <row r="93" spans="1:32" ht="13.2">
      <c r="A93" s="87" t="s">
        <v>115</v>
      </c>
      <c r="B93" s="88"/>
      <c r="C93" s="88"/>
      <c r="D93" s="88"/>
      <c r="E93" s="88"/>
      <c r="F93" s="88"/>
      <c r="G93" s="88"/>
      <c r="H93" s="88"/>
      <c r="I93" s="88"/>
      <c r="J93" s="88"/>
      <c r="K93" s="88"/>
      <c r="L93" s="88"/>
      <c r="M93" s="88"/>
      <c r="N93" s="88"/>
      <c r="O93" s="88"/>
      <c r="P93" s="88"/>
      <c r="Q93" s="88"/>
      <c r="R93" s="88"/>
      <c r="S93" s="88"/>
      <c r="T93" s="88"/>
      <c r="U93" s="88"/>
      <c r="V93" s="88"/>
      <c r="W93" s="88"/>
      <c r="X93" s="88"/>
      <c r="Y93" s="88"/>
      <c r="Z93" s="88"/>
      <c r="AA93" s="88"/>
      <c r="AB93" s="88"/>
      <c r="AC93" s="88"/>
      <c r="AD93" s="88"/>
      <c r="AE93" s="88"/>
      <c r="AF93" s="88"/>
    </row>
    <row r="94" spans="1:32" ht="13.2">
      <c r="A94" s="87" t="s">
        <v>116</v>
      </c>
      <c r="B94" s="88"/>
      <c r="C94" s="88"/>
      <c r="D94" s="88"/>
      <c r="E94" s="88"/>
      <c r="F94" s="88"/>
      <c r="G94" s="88"/>
      <c r="H94" s="88"/>
      <c r="I94" s="88"/>
      <c r="J94" s="88"/>
      <c r="K94" s="88"/>
      <c r="L94" s="88"/>
      <c r="M94" s="88"/>
      <c r="N94" s="88"/>
      <c r="O94" s="88"/>
      <c r="P94" s="88"/>
      <c r="Q94" s="88"/>
      <c r="R94" s="88"/>
      <c r="S94" s="88"/>
      <c r="T94" s="88"/>
      <c r="U94" s="88"/>
      <c r="V94" s="88"/>
      <c r="W94" s="88"/>
      <c r="X94" s="88"/>
      <c r="Y94" s="88"/>
      <c r="Z94" s="88"/>
      <c r="AA94" s="88"/>
      <c r="AB94" s="88"/>
      <c r="AC94" s="88"/>
      <c r="AD94" s="88"/>
      <c r="AE94" s="88"/>
      <c r="AF94" s="88"/>
    </row>
    <row r="95" spans="1:32" ht="13.2">
      <c r="A95" s="2" t="s">
        <v>117</v>
      </c>
      <c r="B95" s="88"/>
      <c r="C95" s="88"/>
      <c r="D95" s="88"/>
      <c r="E95" s="88"/>
      <c r="F95" s="88"/>
      <c r="G95" s="88"/>
      <c r="H95" s="88"/>
      <c r="I95" s="88"/>
      <c r="J95" s="89"/>
      <c r="K95" s="89"/>
      <c r="L95" s="89"/>
      <c r="M95" s="89"/>
      <c r="N95" s="89"/>
      <c r="O95" s="89"/>
      <c r="P95" s="89"/>
      <c r="Q95" s="89"/>
      <c r="R95" s="89"/>
      <c r="S95" s="89"/>
      <c r="T95" s="89"/>
      <c r="U95" s="89"/>
      <c r="V95" s="89"/>
      <c r="W95" s="89"/>
      <c r="X95" s="89"/>
      <c r="Y95" s="89"/>
      <c r="Z95" s="89"/>
      <c r="AA95" s="89"/>
      <c r="AB95" s="89"/>
      <c r="AC95" s="89"/>
      <c r="AD95" s="89"/>
      <c r="AE95" s="89"/>
      <c r="AF95" s="88"/>
    </row>
    <row r="96" spans="1:32" ht="13.2">
      <c r="A96" s="90" t="s">
        <v>2</v>
      </c>
      <c r="B96" s="84"/>
      <c r="C96" s="84"/>
      <c r="D96" s="84"/>
      <c r="E96" s="84"/>
      <c r="F96" s="84"/>
      <c r="G96" s="84"/>
      <c r="H96" s="84"/>
      <c r="I96" s="84"/>
      <c r="J96" s="84"/>
      <c r="K96" s="88"/>
      <c r="L96" s="88"/>
      <c r="M96" s="88"/>
      <c r="N96" s="88"/>
      <c r="O96" s="88"/>
      <c r="P96" s="88"/>
      <c r="Q96" s="88"/>
      <c r="R96" s="88"/>
      <c r="S96" s="88"/>
      <c r="T96" s="88"/>
      <c r="U96" s="88"/>
      <c r="V96" s="88"/>
      <c r="W96" s="88"/>
      <c r="X96" s="88"/>
      <c r="Y96" s="88"/>
      <c r="Z96" s="88"/>
      <c r="AA96" s="88"/>
      <c r="AB96" s="88"/>
      <c r="AC96" s="88"/>
      <c r="AD96" s="88"/>
      <c r="AE96" s="89"/>
      <c r="AF96" s="88"/>
    </row>
    <row r="97" spans="1:32" ht="13.2">
      <c r="A97" s="91" t="s">
        <v>118</v>
      </c>
      <c r="B97" s="92"/>
      <c r="C97" s="92"/>
      <c r="D97" s="92"/>
      <c r="E97" s="92"/>
      <c r="F97" s="92"/>
      <c r="G97" s="92"/>
      <c r="H97" s="92"/>
      <c r="I97" s="92"/>
      <c r="J97" s="92"/>
      <c r="K97" s="92"/>
      <c r="L97" s="92"/>
      <c r="M97" s="92"/>
      <c r="N97" s="92"/>
      <c r="O97" s="92"/>
      <c r="P97" s="92"/>
      <c r="Q97" s="92"/>
      <c r="R97" s="92"/>
      <c r="S97" s="92"/>
      <c r="T97" s="92"/>
      <c r="U97" s="92"/>
      <c r="V97" s="92"/>
      <c r="W97" s="92"/>
      <c r="X97" s="92"/>
      <c r="Y97" s="92"/>
      <c r="Z97" s="92"/>
      <c r="AA97" s="92"/>
      <c r="AB97" s="92"/>
      <c r="AC97" s="92"/>
      <c r="AD97" s="92"/>
      <c r="AE97" s="92"/>
      <c r="AF97" s="6"/>
    </row>
  </sheetData>
  <mergeCells count="1">
    <mergeCell ref="A1:A2"/>
  </mergeCells>
  <phoneticPr fontId="151"/>
  <conditionalFormatting sqref="B1:B22 C1:AF1017 B24:B1017 A1:A1017">
    <cfRule type="cellIs" dxfId="332" priority="127" operator="equal">
      <formula>"R"</formula>
    </cfRule>
  </conditionalFormatting>
  <conditionalFormatting sqref="B15 B83 AD6">
    <cfRule type="notContainsBlanks" dxfId="331" priority="132">
      <formula>LEN(TRIM(AD6))&gt;0</formula>
    </cfRule>
  </conditionalFormatting>
  <conditionalFormatting sqref="B23 B80">
    <cfRule type="containsText" dxfId="330" priority="101" operator="containsText" text="Lt">
      <formula>NOT(ISERROR(SEARCH(("Lt"),(B23))))</formula>
    </cfRule>
    <cfRule type="containsText" dxfId="329" priority="100" operator="containsText" text="bm">
      <formula>NOT(ISERROR(SEARCH(("bm"),(B23))))</formula>
    </cfRule>
    <cfRule type="containsText" dxfId="328" priority="99" operator="containsText" text="长距离">
      <formula>NOT(ISERROR(SEARCH(("长距离"),(B23))))</formula>
    </cfRule>
    <cfRule type="containsText" dxfId="327" priority="98" operator="containsText" text="本社番">
      <formula>NOT(ISERROR(SEARCH(("本社番"),(B23))))</formula>
    </cfRule>
    <cfRule type="containsText" dxfId="326" priority="95" operator="containsText" text="年检">
      <formula>NOT(ISERROR(SEARCH(("年检"),(B23))))</formula>
    </cfRule>
    <cfRule type="containsText" dxfId="325" priority="94" operator="containsText" text="三检">
      <formula>NOT(ISERROR(SEARCH(("三检"),(B23))))</formula>
    </cfRule>
    <cfRule type="containsText" dxfId="324" priority="93" operator="containsText" text="修理">
      <formula>NOT(ISERROR(SEARCH(("修理"),(B23))))</formula>
    </cfRule>
    <cfRule type="cellIs" dxfId="323" priority="97" operator="equal">
      <formula>"R"</formula>
    </cfRule>
    <cfRule type="containsText" dxfId="322" priority="96" operator="containsText" text="搬">
      <formula>NOT(ISERROR(SEARCH(("搬"),(B23))))</formula>
    </cfRule>
    <cfRule type="containsText" dxfId="321" priority="102" operator="containsText" text="考斯特">
      <formula>NOT(ISERROR(SEARCH(("考斯特"),(B23))))</formula>
    </cfRule>
  </conditionalFormatting>
  <conditionalFormatting sqref="B38:B39 C39:E39 G39:AF39">
    <cfRule type="containsText" dxfId="320" priority="104" operator="containsText" text="三检">
      <formula>NOT(ISERROR(SEARCH(("三检"),(B38))))</formula>
    </cfRule>
    <cfRule type="containsText" dxfId="319" priority="105" operator="containsText" text="年检">
      <formula>NOT(ISERROR(SEARCH(("年检"),(B38))))</formula>
    </cfRule>
    <cfRule type="containsText" dxfId="318" priority="103" operator="containsText" text="修理">
      <formula>NOT(ISERROR(SEARCH(("修理"),(B38))))</formula>
    </cfRule>
    <cfRule type="containsText" dxfId="317" priority="106" operator="containsText" text="搬">
      <formula>NOT(ISERROR(SEARCH(("搬"),(B38))))</formula>
    </cfRule>
  </conditionalFormatting>
  <conditionalFormatting sqref="D21">
    <cfRule type="containsText" dxfId="316" priority="70" operator="containsText" text="三检">
      <formula>NOT(ISERROR(SEARCH(("三检"),(D21))))</formula>
    </cfRule>
    <cfRule type="containsText" dxfId="315" priority="69" operator="containsText" text="修理">
      <formula>NOT(ISERROR(SEARCH(("修理"),(D21))))</formula>
    </cfRule>
    <cfRule type="containsText" dxfId="314" priority="72" operator="containsText" text="搬">
      <formula>NOT(ISERROR(SEARCH(("搬"),(D21))))</formula>
    </cfRule>
    <cfRule type="containsText" dxfId="313" priority="71" operator="containsText" text="年检">
      <formula>NOT(ISERROR(SEARCH(("年检"),(D21))))</formula>
    </cfRule>
  </conditionalFormatting>
  <conditionalFormatting sqref="D79">
    <cfRule type="containsText" dxfId="312" priority="48" operator="containsText" text="搬">
      <formula>NOT(ISERROR(SEARCH(("搬"),(D79))))</formula>
    </cfRule>
    <cfRule type="containsText" dxfId="311" priority="45" operator="containsText" text="修理">
      <formula>NOT(ISERROR(SEARCH(("修理"),(D79))))</formula>
    </cfRule>
    <cfRule type="containsText" dxfId="310" priority="47" operator="containsText" text="年检">
      <formula>NOT(ISERROR(SEARCH(("年检"),(D79))))</formula>
    </cfRule>
    <cfRule type="containsText" dxfId="309" priority="46" operator="containsText" text="三检">
      <formula>NOT(ISERROR(SEARCH(("三检"),(D79))))</formula>
    </cfRule>
  </conditionalFormatting>
  <conditionalFormatting sqref="G4 K4 N4:O4 R4 T4:V4 Z4:AC4 E4:E5 B5:D5 F5 L6 N6:O6 B12:B22 AE12:AE77 Y12:AD90 AF12:AF90 C12:F91 H12:X91 G12:G92 B24:B91 AE79:AE90">
    <cfRule type="containsText" dxfId="308" priority="124" operator="containsText" text="bm">
      <formula>NOT(ISERROR(SEARCH(("bm"),(E4))))</formula>
    </cfRule>
    <cfRule type="containsText" dxfId="307" priority="125" operator="containsText" text="Lt">
      <formula>NOT(ISERROR(SEARCH(("Lt"),(E4))))</formula>
    </cfRule>
    <cfRule type="containsText" dxfId="306" priority="126" operator="containsText" text="考斯特">
      <formula>NOT(ISERROR(SEARCH(("考斯特"),(E4))))</formula>
    </cfRule>
  </conditionalFormatting>
  <conditionalFormatting sqref="G4">
    <cfRule type="containsText" dxfId="305" priority="61" operator="containsText" text="修理">
      <formula>NOT(ISERROR(SEARCH(("修理"),(G4))))</formula>
    </cfRule>
    <cfRule type="containsText" dxfId="304" priority="62" operator="containsText" text="三检">
      <formula>NOT(ISERROR(SEARCH(("三检"),(G4))))</formula>
    </cfRule>
    <cfRule type="containsText" dxfId="303" priority="63" operator="containsText" text="年检">
      <formula>NOT(ISERROR(SEARCH(("年检"),(G4))))</formula>
    </cfRule>
    <cfRule type="containsText" dxfId="302" priority="64" operator="containsText" text="搬">
      <formula>NOT(ISERROR(SEARCH(("搬"),(G4))))</formula>
    </cfRule>
  </conditionalFormatting>
  <conditionalFormatting sqref="G41">
    <cfRule type="containsText" dxfId="301" priority="55" operator="containsText" text="年检">
      <formula>NOT(ISERROR(SEARCH(("年检"),(G41))))</formula>
    </cfRule>
    <cfRule type="containsText" dxfId="300" priority="54" operator="containsText" text="三检">
      <formula>NOT(ISERROR(SEARCH(("三检"),(G41))))</formula>
    </cfRule>
    <cfRule type="containsText" dxfId="299" priority="53" operator="containsText" text="修理">
      <formula>NOT(ISERROR(SEARCH(("修理"),(G41))))</formula>
    </cfRule>
    <cfRule type="containsText" dxfId="298" priority="56" operator="containsText" text="搬">
      <formula>NOT(ISERROR(SEARCH(("搬"),(G41))))</formula>
    </cfRule>
  </conditionalFormatting>
  <conditionalFormatting sqref="G90">
    <cfRule type="containsText" dxfId="297" priority="52" operator="containsText" text="搬">
      <formula>NOT(ISERROR(SEARCH(("搬"),(G90))))</formula>
    </cfRule>
    <cfRule type="containsText" dxfId="296" priority="51" operator="containsText" text="年检">
      <formula>NOT(ISERROR(SEARCH(("年检"),(G90))))</formula>
    </cfRule>
    <cfRule type="containsText" dxfId="295" priority="50" operator="containsText" text="三检">
      <formula>NOT(ISERROR(SEARCH(("三检"),(G90))))</formula>
    </cfRule>
    <cfRule type="containsText" dxfId="294" priority="49" operator="containsText" text="修理">
      <formula>NOT(ISERROR(SEARCH(("修理"),(G90))))</formula>
    </cfRule>
  </conditionalFormatting>
  <conditionalFormatting sqref="H26">
    <cfRule type="containsText" dxfId="293" priority="112" operator="containsText" text="三检">
      <formula>NOT(ISERROR(SEARCH(("三检"),(H26))))</formula>
    </cfRule>
    <cfRule type="containsText" dxfId="292" priority="111" operator="containsText" text="修理">
      <formula>NOT(ISERROR(SEARCH(("修理"),(H26))))</formula>
    </cfRule>
    <cfRule type="containsText" dxfId="291" priority="114" operator="containsText" text="搬">
      <formula>NOT(ISERROR(SEARCH(("搬"),(H26))))</formula>
    </cfRule>
    <cfRule type="containsText" dxfId="290" priority="113" operator="containsText" text="年检">
      <formula>NOT(ISERROR(SEARCH(("年检"),(H26))))</formula>
    </cfRule>
  </conditionalFormatting>
  <conditionalFormatting sqref="H17:J17">
    <cfRule type="containsText" dxfId="289" priority="92" operator="containsText" text="搬">
      <formula>NOT(ISERROR(SEARCH(("搬"),(H17))))</formula>
    </cfRule>
    <cfRule type="containsText" dxfId="288" priority="91" operator="containsText" text="年检">
      <formula>NOT(ISERROR(SEARCH(("年检"),(H17))))</formula>
    </cfRule>
    <cfRule type="containsText" dxfId="287" priority="90" operator="containsText" text="三检">
      <formula>NOT(ISERROR(SEARCH(("三检"),(H17))))</formula>
    </cfRule>
    <cfRule type="containsText" dxfId="286" priority="89" operator="containsText" text="修理">
      <formula>NOT(ISERROR(SEARCH(("修理"),(H17))))</formula>
    </cfRule>
  </conditionalFormatting>
  <conditionalFormatting sqref="H30:K30">
    <cfRule type="containsText" dxfId="285" priority="29" operator="containsText" text="修理">
      <formula>NOT(ISERROR(SEARCH(("修理"),(H30))))</formula>
    </cfRule>
    <cfRule type="containsText" dxfId="284" priority="31" operator="containsText" text="年检">
      <formula>NOT(ISERROR(SEARCH(("年检"),(H30))))</formula>
    </cfRule>
    <cfRule type="containsText" dxfId="283" priority="32" operator="containsText" text="搬">
      <formula>NOT(ISERROR(SEARCH(("搬"),(H30))))</formula>
    </cfRule>
    <cfRule type="containsText" dxfId="282" priority="30" operator="containsText" text="三检">
      <formula>NOT(ISERROR(SEARCH(("三检"),(H30))))</formula>
    </cfRule>
  </conditionalFormatting>
  <conditionalFormatting sqref="H14:N14 H18:M18">
    <cfRule type="containsText" dxfId="281" priority="57" operator="containsText" text="修理">
      <formula>NOT(ISERROR(SEARCH(("修理"),(H14))))</formula>
    </cfRule>
    <cfRule type="containsText" dxfId="280" priority="59" operator="containsText" text="年检">
      <formula>NOT(ISERROR(SEARCH(("年检"),(H14))))</formula>
    </cfRule>
    <cfRule type="containsText" dxfId="279" priority="60" operator="containsText" text="搬">
      <formula>NOT(ISERROR(SEARCH(("搬"),(H14))))</formula>
    </cfRule>
    <cfRule type="containsText" dxfId="278" priority="58" operator="containsText" text="三检">
      <formula>NOT(ISERROR(SEARCH(("三检"),(H14))))</formula>
    </cfRule>
  </conditionalFormatting>
  <conditionalFormatting sqref="H64:O64">
    <cfRule type="containsText" dxfId="277" priority="36" operator="containsText" text="修理">
      <formula>NOT(ISERROR(SEARCH(("修理"),(H64))))</formula>
    </cfRule>
    <cfRule type="containsText" dxfId="276" priority="35" operator="containsText" text="三检">
      <formula>NOT(ISERROR(SEARCH(("三检"),(H64))))</formula>
    </cfRule>
    <cfRule type="containsText" dxfId="275" priority="34" operator="containsText" text="年检">
      <formula>NOT(ISERROR(SEARCH(("年检"),(H64))))</formula>
    </cfRule>
    <cfRule type="containsText" dxfId="274" priority="33" operator="containsText" text="搬">
      <formula>NOT(ISERROR(SEARCH(("搬"),(H64))))</formula>
    </cfRule>
  </conditionalFormatting>
  <conditionalFormatting sqref="H12:X91 Y12:AD90 AE12:AE77 AF12:AF90 C12:F91 G12:G92 B24:B91 G4 Z4:AC4 N6:O6 K4 N4:O4 R4 T4:V4 E4:E5 B5:D5 F5 L6 B12:B22 AE79:AE90">
    <cfRule type="containsText" dxfId="273" priority="123" operator="containsText" text="长距离">
      <formula>NOT(ISERROR(SEARCH(("长距离"),(E4))))</formula>
    </cfRule>
  </conditionalFormatting>
  <conditionalFormatting sqref="I42">
    <cfRule type="containsText" dxfId="272" priority="107" operator="containsText" text="修理">
      <formula>NOT(ISERROR(SEARCH(("修理"),(I42))))</formula>
    </cfRule>
    <cfRule type="containsText" dxfId="271" priority="108" operator="containsText" text="三检">
      <formula>NOT(ISERROR(SEARCH(("三检"),(I42))))</formula>
    </cfRule>
    <cfRule type="containsText" dxfId="270" priority="109" operator="containsText" text="年检">
      <formula>NOT(ISERROR(SEARCH(("年检"),(I42))))</formula>
    </cfRule>
    <cfRule type="containsText" dxfId="269" priority="110" operator="containsText" text="搬">
      <formula>NOT(ISERROR(SEARCH(("搬"),(I42))))</formula>
    </cfRule>
  </conditionalFormatting>
  <conditionalFormatting sqref="I44">
    <cfRule type="containsText" dxfId="268" priority="85" operator="containsText" text="修理">
      <formula>NOT(ISERROR(SEARCH(("修理"),(I44))))</formula>
    </cfRule>
    <cfRule type="containsText" dxfId="267" priority="87" operator="containsText" text="年检">
      <formula>NOT(ISERROR(SEARCH(("年检"),(I44))))</formula>
    </cfRule>
    <cfRule type="containsText" dxfId="266" priority="88" operator="containsText" text="搬">
      <formula>NOT(ISERROR(SEARCH(("搬"),(I44))))</formula>
    </cfRule>
    <cfRule type="containsText" dxfId="265" priority="86" operator="containsText" text="三检">
      <formula>NOT(ISERROR(SEARCH(("三检"),(I44))))</formula>
    </cfRule>
  </conditionalFormatting>
  <conditionalFormatting sqref="J40">
    <cfRule type="containsText" dxfId="264" priority="83" operator="containsText" text="年检">
      <formula>NOT(ISERROR(SEARCH(("年检"),(J40))))</formula>
    </cfRule>
    <cfRule type="containsText" dxfId="263" priority="82" operator="containsText" text="三检">
      <formula>NOT(ISERROR(SEARCH(("三检"),(J40))))</formula>
    </cfRule>
    <cfRule type="containsText" dxfId="262" priority="81" operator="containsText" text="修理">
      <formula>NOT(ISERROR(SEARCH(("修理"),(J40))))</formula>
    </cfRule>
    <cfRule type="containsText" dxfId="261" priority="84" operator="containsText" text="搬">
      <formula>NOT(ISERROR(SEARCH(("搬"),(J40))))</formula>
    </cfRule>
  </conditionalFormatting>
  <conditionalFormatting sqref="K4 N4:O4 T4:V4 E4:E5 L6 N6 C14 K14 T14:AA14 I14:I15 M14:N15 P14:S15 H14:H16 J14:J16 L14:L26 B15 E15 O15 Z16:AA17 G16:G20 AB16:AB24 F16:F33 K16:K33 N17:R17 T17 AE17:AE18 Y17:Y19 M17:M26 AC17:AC26 C17:C33 E17:E33 AD17:AD33 AF17:AF33 B18:B20 D18:D20 I18:I20 J18:J22 W18:W22 H18:H25 U18:V33 X18:X33 Z19 O19:O24 N19:N26 P19:T33 AA19:AA33 AE20:AE33 Y21:Z30 G22:G29 I22:I33 D24:D25 J24:J27 W24:W33 B25:B27 O26 AB26:AB33 H27:H32 D27:D33 L28:O33 AC28:AC33 J29:J33 G31:G33 Y33:Z33 E35:H35 N35:O35 I36:I39 B37 F37 T37:W37 C37:E39 G37:H39 J37:S39 X37:AF39 B39 F39 T39:W39 E41 B43:L43 N43:AF43 J47 H47:I50 N49:AA49 M49:M50 J50:L50 D57:D78 G57:G88 E57:F90 H57:K90 AE58:AE77 B58:C90 L58:Q90 AF58:AF90 R58:AD91 AE79:AE90 D80:D90">
    <cfRule type="containsText" dxfId="260" priority="128" operator="containsText" text="修理">
      <formula>NOT(ISERROR(SEARCH(("修理"),(E4))))</formula>
    </cfRule>
    <cfRule type="containsText" dxfId="259" priority="129" operator="containsText" text="三检">
      <formula>NOT(ISERROR(SEARCH(("三检"),(E4))))</formula>
    </cfRule>
    <cfRule type="containsText" dxfId="258" priority="130" operator="containsText" text="年检">
      <formula>NOT(ISERROR(SEARCH(("年检"),(E4))))</formula>
    </cfRule>
    <cfRule type="containsText" dxfId="257" priority="131" operator="containsText" text="搬">
      <formula>NOT(ISERROR(SEARCH(("搬"),(E4))))</formula>
    </cfRule>
  </conditionalFormatting>
  <conditionalFormatting sqref="K35">
    <cfRule type="containsText" dxfId="256" priority="18" operator="containsText" text="三检">
      <formula>NOT(ISERROR(SEARCH(("三检"),(K35))))</formula>
    </cfRule>
    <cfRule type="containsText" dxfId="255" priority="19" operator="containsText" text="年检">
      <formula>NOT(ISERROR(SEARCH(("年检"),(K35))))</formula>
    </cfRule>
    <cfRule type="containsText" dxfId="254" priority="20" operator="containsText" text="搬">
      <formula>NOT(ISERROR(SEARCH(("搬"),(K35))))</formula>
    </cfRule>
    <cfRule type="containsText" dxfId="253" priority="17" operator="containsText" text="修理">
      <formula>NOT(ISERROR(SEARCH(("修理"),(K35))))</formula>
    </cfRule>
  </conditionalFormatting>
  <conditionalFormatting sqref="K18:M18 K81:N81 L83:M83">
    <cfRule type="containsText" dxfId="252" priority="68" operator="containsText" text="搬">
      <formula>NOT(ISERROR(SEARCH(("搬"),(K18))))</formula>
    </cfRule>
    <cfRule type="containsText" dxfId="251" priority="67" operator="containsText" text="年检">
      <formula>NOT(ISERROR(SEARCH(("年检"),(K18))))</formula>
    </cfRule>
    <cfRule type="containsText" dxfId="250" priority="65" operator="containsText" text="修理">
      <formula>NOT(ISERROR(SEARCH(("修理"),(K18))))</formula>
    </cfRule>
    <cfRule type="containsText" dxfId="249" priority="66" operator="containsText" text="三检">
      <formula>NOT(ISERROR(SEARCH(("三检"),(K18))))</formula>
    </cfRule>
  </conditionalFormatting>
  <conditionalFormatting sqref="K37:N37">
    <cfRule type="containsText" dxfId="248" priority="9" operator="containsText" text="修理">
      <formula>NOT(ISERROR(SEARCH(("修理"),(K37))))</formula>
    </cfRule>
    <cfRule type="containsText" dxfId="247" priority="12" operator="containsText" text="搬">
      <formula>NOT(ISERROR(SEARCH(("搬"),(K37))))</formula>
    </cfRule>
    <cfRule type="containsText" dxfId="246" priority="11" operator="containsText" text="年检">
      <formula>NOT(ISERROR(SEARCH(("年检"),(K37))))</formula>
    </cfRule>
    <cfRule type="containsText" dxfId="245" priority="10" operator="containsText" text="三检">
      <formula>NOT(ISERROR(SEARCH(("三检"),(K37))))</formula>
    </cfRule>
  </conditionalFormatting>
  <conditionalFormatting sqref="L33:M33">
    <cfRule type="containsText" dxfId="244" priority="25" operator="containsText" text="修理">
      <formula>NOT(ISERROR(SEARCH(("修理"),(L33))))</formula>
    </cfRule>
    <cfRule type="containsText" dxfId="243" priority="28" operator="containsText" text="搬">
      <formula>NOT(ISERROR(SEARCH(("搬"),(L33))))</formula>
    </cfRule>
    <cfRule type="containsText" dxfId="242" priority="27" operator="containsText" text="年检">
      <formula>NOT(ISERROR(SEARCH(("年检"),(L33))))</formula>
    </cfRule>
    <cfRule type="containsText" dxfId="241" priority="26" operator="containsText" text="三检">
      <formula>NOT(ISERROR(SEARCH(("三检"),(L33))))</formula>
    </cfRule>
  </conditionalFormatting>
  <conditionalFormatting sqref="M25">
    <cfRule type="containsText" dxfId="240" priority="119" operator="containsText" text="修理">
      <formula>NOT(ISERROR(SEARCH(("修理"),(M25))))</formula>
    </cfRule>
    <cfRule type="containsText" dxfId="239" priority="122" operator="containsText" text="搬">
      <formula>NOT(ISERROR(SEARCH(("搬"),(M25))))</formula>
    </cfRule>
    <cfRule type="containsText" dxfId="238" priority="121" operator="containsText" text="年检">
      <formula>NOT(ISERROR(SEARCH(("年检"),(M25))))</formula>
    </cfRule>
    <cfRule type="containsText" dxfId="237" priority="120" operator="containsText" text="三检">
      <formula>NOT(ISERROR(SEARCH(("三检"),(M25))))</formula>
    </cfRule>
  </conditionalFormatting>
  <conditionalFormatting sqref="N41">
    <cfRule type="containsText" dxfId="236" priority="15" operator="containsText" text="年检">
      <formula>NOT(ISERROR(SEARCH(("年检"),(N41))))</formula>
    </cfRule>
    <cfRule type="containsText" dxfId="235" priority="14" operator="containsText" text="三检">
      <formula>NOT(ISERROR(SEARCH(("三检"),(N41))))</formula>
    </cfRule>
    <cfRule type="containsText" dxfId="234" priority="13" operator="containsText" text="修理">
      <formula>NOT(ISERROR(SEARCH(("修理"),(N41))))</formula>
    </cfRule>
  </conditionalFormatting>
  <conditionalFormatting sqref="N41:O41">
    <cfRule type="containsText" dxfId="233" priority="16" operator="containsText" text="搬">
      <formula>NOT(ISERROR(SEARCH(("搬"),(N41))))</formula>
    </cfRule>
  </conditionalFormatting>
  <conditionalFormatting sqref="O6">
    <cfRule type="containsText" dxfId="232" priority="24" operator="containsText" text="搬">
      <formula>NOT(ISERROR(SEARCH(("搬"),(O6))))</formula>
    </cfRule>
    <cfRule type="containsText" dxfId="231" priority="23" operator="containsText" text="年检">
      <formula>NOT(ISERROR(SEARCH(("年检"),(O6))))</formula>
    </cfRule>
    <cfRule type="containsText" dxfId="230" priority="22" operator="containsText" text="三检">
      <formula>NOT(ISERROR(SEARCH(("三检"),(O6))))</formula>
    </cfRule>
    <cfRule type="containsText" dxfId="229" priority="21" operator="containsText" text="修理">
      <formula>NOT(ISERROR(SEARCH(("修理"),(O6))))</formula>
    </cfRule>
  </conditionalFormatting>
  <conditionalFormatting sqref="O27">
    <cfRule type="containsText" dxfId="228" priority="42" operator="containsText" text="三检">
      <formula>NOT(ISERROR(SEARCH(("三检"),(O27))))</formula>
    </cfRule>
    <cfRule type="containsText" dxfId="227" priority="41" operator="containsText" text="修理">
      <formula>NOT(ISERROR(SEARCH(("修理"),(O27))))</formula>
    </cfRule>
    <cfRule type="containsText" dxfId="226" priority="44" operator="containsText" text="搬">
      <formula>NOT(ISERROR(SEARCH(("搬"),(O27))))</formula>
    </cfRule>
    <cfRule type="containsText" dxfId="225" priority="43" operator="containsText" text="年检">
      <formula>NOT(ISERROR(SEARCH(("年检"),(O27))))</formula>
    </cfRule>
  </conditionalFormatting>
  <conditionalFormatting sqref="O41">
    <cfRule type="containsText" dxfId="224" priority="74" operator="containsText" text="年检">
      <formula>NOT(ISERROR(SEARCH(("年检"),(O41))))</formula>
    </cfRule>
    <cfRule type="containsText" dxfId="223" priority="75" operator="containsText" text="三检">
      <formula>NOT(ISERROR(SEARCH(("三检"),(O41))))</formula>
    </cfRule>
    <cfRule type="containsText" dxfId="222" priority="76" operator="containsText" text="修理">
      <formula>NOT(ISERROR(SEARCH(("修理"),(O41))))</formula>
    </cfRule>
  </conditionalFormatting>
  <conditionalFormatting sqref="W38">
    <cfRule type="containsText" dxfId="221" priority="4" operator="containsText" text="搬">
      <formula>NOT(ISERROR(SEARCH(("搬"),(W38))))</formula>
    </cfRule>
    <cfRule type="containsText" dxfId="220" priority="3" operator="containsText" text="年检">
      <formula>NOT(ISERROR(SEARCH(("年检"),(W38))))</formula>
    </cfRule>
    <cfRule type="containsText" dxfId="219" priority="2" operator="containsText" text="三检">
      <formula>NOT(ISERROR(SEARCH(("三检"),(W38))))</formula>
    </cfRule>
    <cfRule type="containsText" dxfId="218" priority="1" operator="containsText" text="修理">
      <formula>NOT(ISERROR(SEARCH(("修理"),(W38))))</formula>
    </cfRule>
  </conditionalFormatting>
  <conditionalFormatting sqref="W42">
    <cfRule type="containsText" dxfId="217" priority="7" operator="containsText" text="年检">
      <formula>NOT(ISERROR(SEARCH(("年检"),(W42))))</formula>
    </cfRule>
    <cfRule type="containsText" dxfId="216" priority="6" operator="containsText" text="三检">
      <formula>NOT(ISERROR(SEARCH(("三检"),(W42))))</formula>
    </cfRule>
    <cfRule type="containsText" dxfId="215" priority="8" operator="containsText" text="搬">
      <formula>NOT(ISERROR(SEARCH(("搬"),(W42))))</formula>
    </cfRule>
    <cfRule type="containsText" dxfId="214" priority="5" operator="containsText" text="修理">
      <formula>NOT(ISERROR(SEARCH(("修理"),(W42))))</formula>
    </cfRule>
  </conditionalFormatting>
  <conditionalFormatting sqref="Z4:AC4 AA72 AC74 AB78">
    <cfRule type="containsText" dxfId="213" priority="40" operator="containsText" text="搬">
      <formula>NOT(ISERROR(SEARCH(("搬"),(Z4))))</formula>
    </cfRule>
    <cfRule type="containsText" dxfId="212" priority="38" operator="containsText" text="三检">
      <formula>NOT(ISERROR(SEARCH(("三检"),(Z4))))</formula>
    </cfRule>
    <cfRule type="containsText" dxfId="211" priority="37" operator="containsText" text="修理">
      <formula>NOT(ISERROR(SEARCH(("修理"),(Z4))))</formula>
    </cfRule>
    <cfRule type="containsText" dxfId="210" priority="39" operator="containsText" text="年检">
      <formula>NOT(ISERROR(SEARCH(("年检"),(Z4))))</formula>
    </cfRule>
  </conditionalFormatting>
  <conditionalFormatting sqref="AA28">
    <cfRule type="containsText" dxfId="209" priority="115" operator="containsText" text="修理">
      <formula>NOT(ISERROR(SEARCH(("修理"),(AA28))))</formula>
    </cfRule>
    <cfRule type="containsText" dxfId="208" priority="116" operator="containsText" text="三检">
      <formula>NOT(ISERROR(SEARCH(("三检"),(AA28))))</formula>
    </cfRule>
    <cfRule type="containsText" dxfId="207" priority="117" operator="containsText" text="年检">
      <formula>NOT(ISERROR(SEARCH(("年检"),(AA28))))</formula>
    </cfRule>
    <cfRule type="containsText" dxfId="206" priority="118" operator="containsText" text="搬">
      <formula>NOT(ISERROR(SEARCH(("搬"),(AA28))))</formula>
    </cfRule>
  </conditionalFormatting>
  <conditionalFormatting sqref="AA36">
    <cfRule type="containsText" dxfId="205" priority="77" operator="containsText" text="修理">
      <formula>NOT(ISERROR(SEARCH(("修理"),(AA36))))</formula>
    </cfRule>
    <cfRule type="containsText" dxfId="204" priority="78" operator="containsText" text="三检">
      <formula>NOT(ISERROR(SEARCH(("三检"),(AA36))))</formula>
    </cfRule>
    <cfRule type="containsText" dxfId="203" priority="79" operator="containsText" text="年检">
      <formula>NOT(ISERROR(SEARCH(("年检"),(AA36))))</formula>
    </cfRule>
    <cfRule type="containsText" dxfId="202" priority="80" operator="containsText" text="搬">
      <formula>NOT(ISERROR(SEARCH(("搬"),(AA36))))</formula>
    </cfRule>
  </conditionalFormatting>
  <conditionalFormatting sqref="AF13:AF90 B13:B22 B24:B91 K4 N4:O4 T4:V4 E4:E5 L6 N6:O6 Y12:Z90 AE13:AE77 AA13:AD90 C13:F91 H13:X91 G13:G92 AE79:AE90 G4 R4 Z4:AC4 B5:D5 F5">
    <cfRule type="containsText" dxfId="201" priority="134" operator="containsText" text="本社番">
      <formula>NOT(ISERROR(SEARCH(("本社番"),(E4))))</formula>
    </cfRule>
  </conditionalFormatting>
  <conditionalFormatting sqref="AF33">
    <cfRule type="notContainsBlanks" dxfId="200" priority="133">
      <formula>LEN(TRIM(AF33))&gt;0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F00-000000000000}">
          <x14:formula1>
            <xm:f>条件勿动!$A:$A</xm:f>
          </x14:formula1>
          <xm:sqref>G4 R4 T4 E4:E5 L6 N6:O6 B13:AF13 B14 D14:F14 H14:P14 R14 U14:Z14 AB14:AF14 B15:J15 L15:X15 D16:L16 P16:R16 AD16 AF15:AF16 H17:K17 Q17:X17 E18:G18 V18 Z17:AF18 C19 E19 K19:M19 P19:Q19 T19:AF19 B20:AF20 D21:H21 C22:E22 J21:AF22 B23:C23 G23:I23 P23:AF23 B24:AF24 B25:E25 G25:N25 P25:AF25 B26:F26 H26 N26:AF26 B27:K27 O27:R27 T27:AF27 B28:Q28 AA28:AF28 B29:S29 U29:V29 X29:AF29 E30:F30 H30:R30 AA30:AF30 B31:C31 E31:H31 B32:R32 T32 V32 X31:AF32 C33 I33:Q33 T33:AF33 C34:AF34 B35:Q35 S35:AF35 B36:E36 J36:L36 Q36:AF36 B37:T37 V37:AF37 B38:J38 M38:S38 W38:X38 Z38 AB38:AF38 B39:AF39 C40:AF40 B41:J41 M41:AF41 B42:AF56 B57:C57 L57:AF57 B58:AF58 H59:J59 L59 P59:AF59 O60:AF60 H61:J61 D62:H62 J62:K62 P61:AF62 D63:K63 N63:AF63 D64:AF64 B62:B65 D65:M65 O65:P65 U65 W65:Y65 AA65:AF65 B66:T66 V66:AF66 B67:K67 P67 R67:AF67 B68:G68 P68:AF68 B69:C69 E69:J69 L69:AF69 B70:D70 F70:L70 S70:AD70 AF70 B71:U71 W71:AF71 B72:F72 P72:Y72 AC72:AF72 B73:G73 J73:AF73 B74:AB74 AD74:AF74 B75 E75 G75:X75 AF75 J76:M76 O76:W76 AA76:AB76 AE76:AF76 C77:K77 N77:S77 Y77:AF77 C78 E78:J78 M78:AA78 AD78 AF78 C79:D79 P79:AF79 B80 F80:AF80 B81:AF81 C82 E82 G82:Q82 X82:AF82 B83:E83 G83:J83 L83:AF83 B84:T84 AA84:AF84 B85:Q85 X85:AF85 B86:E86 K86:Q86 S86:Z86 AC86:AF86 C87:D87 I87:AF87 B88:J88 M88:R88 T88:AF88 B89:F89 H89:AF89 B90:E90 G90 I90:Q90 T90 V90:AF90</xm:sqref>
        </x14:dataValidation>
        <x14:dataValidation type="list" allowBlank="1" xr:uid="{00000000-0002-0000-0F00-000001000000}">
          <x14:formula1>
            <xm:f>条件勿动!$B:$B</xm:f>
          </x14:formula1>
          <xm:sqref>Y91:AD91</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G1018"/>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2.109375" customWidth="1"/>
    <col min="2" max="2" width="9.88671875" customWidth="1"/>
    <col min="3" max="9" width="8.88671875" customWidth="1"/>
    <col min="10" max="10" width="10.109375" customWidth="1"/>
    <col min="11" max="11" width="11" customWidth="1"/>
    <col min="12" max="14" width="8.88671875" customWidth="1"/>
    <col min="15" max="15" width="10.77734375" customWidth="1"/>
    <col min="16" max="16" width="10.88671875" customWidth="1"/>
    <col min="17" max="17" width="9.21875" customWidth="1"/>
    <col min="18" max="26" width="8.88671875" customWidth="1"/>
    <col min="27" max="27" width="12.21875" customWidth="1"/>
    <col min="28" max="33" width="8.88671875" customWidth="1"/>
  </cols>
  <sheetData>
    <row r="1" spans="1:33" ht="13.2">
      <c r="A1" s="2338" t="s">
        <v>375</v>
      </c>
      <c r="B1" s="6">
        <v>1</v>
      </c>
      <c r="C1" s="6">
        <v>2</v>
      </c>
      <c r="D1" s="6">
        <v>3</v>
      </c>
      <c r="E1" s="6">
        <v>4</v>
      </c>
      <c r="F1" s="18">
        <v>5</v>
      </c>
      <c r="G1" s="20">
        <v>6</v>
      </c>
      <c r="H1" s="6">
        <v>7</v>
      </c>
      <c r="I1" s="6">
        <v>8</v>
      </c>
      <c r="J1" s="6">
        <v>9</v>
      </c>
      <c r="K1" s="6">
        <v>10</v>
      </c>
      <c r="L1" s="6">
        <v>11</v>
      </c>
      <c r="M1" s="18">
        <v>12</v>
      </c>
      <c r="N1" s="20">
        <v>13</v>
      </c>
      <c r="O1" s="6">
        <v>14</v>
      </c>
      <c r="P1" s="6">
        <v>15</v>
      </c>
      <c r="Q1" s="19">
        <v>16</v>
      </c>
      <c r="R1" s="6">
        <v>17</v>
      </c>
      <c r="S1" s="6">
        <v>18</v>
      </c>
      <c r="T1" s="18">
        <v>19</v>
      </c>
      <c r="U1" s="20">
        <v>20</v>
      </c>
      <c r="V1" s="6">
        <v>21</v>
      </c>
      <c r="W1" s="6">
        <v>22</v>
      </c>
      <c r="X1" s="6">
        <v>23</v>
      </c>
      <c r="Y1" s="6">
        <v>24</v>
      </c>
      <c r="Z1" s="6">
        <v>25</v>
      </c>
      <c r="AA1" s="18">
        <v>26</v>
      </c>
      <c r="AB1" s="20">
        <v>27</v>
      </c>
      <c r="AC1" s="20">
        <v>28</v>
      </c>
      <c r="AD1" s="20">
        <v>29</v>
      </c>
      <c r="AE1" s="20">
        <v>30</v>
      </c>
      <c r="AF1" s="20">
        <v>31</v>
      </c>
      <c r="AG1" s="21"/>
    </row>
    <row r="2" spans="1:33" ht="13.2">
      <c r="A2" s="2333"/>
      <c r="B2" s="22" t="s">
        <v>67</v>
      </c>
      <c r="C2" s="22" t="s">
        <v>68</v>
      </c>
      <c r="D2" s="22" t="s">
        <v>69</v>
      </c>
      <c r="E2" s="23" t="s">
        <v>70</v>
      </c>
      <c r="F2" s="23" t="s">
        <v>71</v>
      </c>
      <c r="G2" s="22" t="s">
        <v>72</v>
      </c>
      <c r="H2" s="22" t="s">
        <v>66</v>
      </c>
      <c r="I2" s="22" t="s">
        <v>67</v>
      </c>
      <c r="J2" s="22" t="s">
        <v>68</v>
      </c>
      <c r="K2" s="22" t="s">
        <v>69</v>
      </c>
      <c r="L2" s="23" t="s">
        <v>70</v>
      </c>
      <c r="M2" s="23" t="s">
        <v>71</v>
      </c>
      <c r="N2" s="22" t="s">
        <v>72</v>
      </c>
      <c r="O2" s="22" t="s">
        <v>66</v>
      </c>
      <c r="P2" s="22" t="s">
        <v>67</v>
      </c>
      <c r="Q2" s="22" t="s">
        <v>68</v>
      </c>
      <c r="R2" s="22" t="s">
        <v>69</v>
      </c>
      <c r="S2" s="23" t="s">
        <v>70</v>
      </c>
      <c r="T2" s="23" t="s">
        <v>71</v>
      </c>
      <c r="U2" s="22" t="s">
        <v>72</v>
      </c>
      <c r="V2" s="22" t="s">
        <v>66</v>
      </c>
      <c r="W2" s="22" t="s">
        <v>67</v>
      </c>
      <c r="X2" s="22" t="s">
        <v>68</v>
      </c>
      <c r="Y2" s="22" t="s">
        <v>69</v>
      </c>
      <c r="Z2" s="23" t="s">
        <v>70</v>
      </c>
      <c r="AA2" s="23" t="s">
        <v>71</v>
      </c>
      <c r="AB2" s="24" t="s">
        <v>72</v>
      </c>
      <c r="AC2" s="24" t="s">
        <v>66</v>
      </c>
      <c r="AD2" s="24" t="s">
        <v>67</v>
      </c>
      <c r="AE2" s="24" t="s">
        <v>68</v>
      </c>
      <c r="AF2" s="22" t="s">
        <v>69</v>
      </c>
      <c r="AG2" s="25"/>
    </row>
    <row r="3" spans="1:33" ht="13.2">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27"/>
      <c r="AG3" s="6"/>
    </row>
    <row r="4" spans="1:33" ht="13.2">
      <c r="A4" s="30" t="s">
        <v>74</v>
      </c>
      <c r="B4" s="81" t="s">
        <v>376</v>
      </c>
      <c r="C4" s="105" t="s">
        <v>377</v>
      </c>
      <c r="D4" s="32"/>
      <c r="E4" s="32"/>
      <c r="F4" s="33"/>
      <c r="G4" s="140" t="s">
        <v>378</v>
      </c>
      <c r="H4" s="35"/>
      <c r="I4" s="35"/>
      <c r="J4" s="141" t="s">
        <v>379</v>
      </c>
      <c r="N4" s="32"/>
      <c r="O4" s="142" t="s">
        <v>380</v>
      </c>
      <c r="P4" s="32"/>
      <c r="Q4" s="33"/>
      <c r="S4" s="37"/>
      <c r="T4" s="143"/>
      <c r="U4" s="144" t="s">
        <v>381</v>
      </c>
      <c r="V4" s="144" t="s">
        <v>382</v>
      </c>
      <c r="AA4" s="32"/>
      <c r="AB4" s="32"/>
      <c r="AC4" s="32"/>
      <c r="AD4" s="32"/>
      <c r="AE4" s="38"/>
      <c r="AF4" s="38"/>
      <c r="AG4" s="6"/>
    </row>
    <row r="5" spans="1:33" ht="13.2">
      <c r="A5" s="30" t="s">
        <v>75</v>
      </c>
      <c r="C5" s="145" t="s">
        <v>377</v>
      </c>
      <c r="H5" s="35"/>
      <c r="I5" s="35"/>
      <c r="J5" s="35"/>
      <c r="K5" s="32"/>
      <c r="L5" s="146" t="s">
        <v>383</v>
      </c>
      <c r="M5" s="35"/>
      <c r="N5" s="32"/>
      <c r="O5" s="35"/>
      <c r="P5" s="32"/>
      <c r="Q5" s="32"/>
      <c r="R5" s="32"/>
      <c r="S5" s="38"/>
      <c r="T5" s="147" t="s">
        <v>384</v>
      </c>
      <c r="U5" s="148" t="s">
        <v>127</v>
      </c>
      <c r="V5" s="149" t="s">
        <v>385</v>
      </c>
      <c r="X5" s="150" t="s">
        <v>386</v>
      </c>
      <c r="AA5" s="151" t="s">
        <v>387</v>
      </c>
      <c r="AB5" s="32"/>
      <c r="AD5" s="33"/>
      <c r="AE5" s="40"/>
      <c r="AF5" s="41"/>
      <c r="AG5" s="21"/>
    </row>
    <row r="6" spans="1:33" ht="13.2">
      <c r="A6" s="30" t="s">
        <v>76</v>
      </c>
      <c r="B6" s="42"/>
      <c r="C6" s="105" t="s">
        <v>388</v>
      </c>
      <c r="D6" s="32"/>
      <c r="E6" s="32"/>
      <c r="F6" s="105" t="s">
        <v>389</v>
      </c>
      <c r="G6" s="32"/>
      <c r="H6" s="32"/>
      <c r="I6" s="32"/>
      <c r="J6" s="32"/>
      <c r="K6" s="32"/>
      <c r="L6" s="32"/>
      <c r="M6" s="32"/>
      <c r="N6" s="32"/>
      <c r="O6" s="32"/>
      <c r="P6" s="32"/>
      <c r="Q6" s="35"/>
      <c r="R6" s="43"/>
      <c r="S6" s="38"/>
      <c r="T6" s="152" t="s">
        <v>390</v>
      </c>
      <c r="U6" s="153" t="s">
        <v>390</v>
      </c>
      <c r="V6" s="153" t="s">
        <v>390</v>
      </c>
      <c r="W6" s="154"/>
      <c r="X6" s="155" t="s">
        <v>390</v>
      </c>
      <c r="Y6" s="156"/>
      <c r="Z6" s="32"/>
      <c r="AA6" s="32"/>
      <c r="AB6" s="32"/>
      <c r="AC6" s="32"/>
      <c r="AD6" s="33"/>
      <c r="AE6" s="38"/>
      <c r="AF6" s="38"/>
      <c r="AG6" s="6"/>
    </row>
    <row r="7" spans="1:33" ht="13.2">
      <c r="A7" s="30" t="s">
        <v>77</v>
      </c>
      <c r="B7" s="42"/>
      <c r="C7" s="32"/>
      <c r="D7" s="32"/>
      <c r="E7" s="32"/>
      <c r="G7" s="35"/>
      <c r="H7" s="32"/>
      <c r="I7" s="32"/>
      <c r="J7" s="32"/>
      <c r="K7" s="32"/>
      <c r="L7" s="32"/>
      <c r="M7" s="157"/>
      <c r="N7" s="32"/>
      <c r="O7" s="32"/>
      <c r="P7" s="32"/>
      <c r="Q7" s="35"/>
      <c r="R7" s="33"/>
      <c r="S7" s="38"/>
      <c r="T7" s="158" t="s">
        <v>132</v>
      </c>
      <c r="U7" s="105" t="s">
        <v>137</v>
      </c>
      <c r="V7" s="57"/>
      <c r="W7" s="32"/>
      <c r="X7" s="159"/>
      <c r="Y7" s="32"/>
      <c r="Z7" s="32"/>
      <c r="AA7" s="32"/>
      <c r="AB7" s="32"/>
      <c r="AC7" s="32"/>
      <c r="AD7" s="32"/>
      <c r="AE7" s="38"/>
      <c r="AF7" s="38"/>
      <c r="AG7" s="6"/>
    </row>
    <row r="8" spans="1:33" ht="13.2">
      <c r="A8" s="46" t="s">
        <v>78</v>
      </c>
      <c r="B8" s="47"/>
      <c r="C8" s="32"/>
      <c r="D8" s="32"/>
      <c r="E8" s="32"/>
      <c r="F8" s="32"/>
      <c r="G8" s="32"/>
      <c r="H8" s="32"/>
      <c r="I8" s="48"/>
      <c r="J8" s="32"/>
      <c r="K8" s="32"/>
      <c r="L8" s="32"/>
      <c r="M8" s="32"/>
      <c r="N8" s="32"/>
      <c r="O8" s="32"/>
      <c r="P8" s="32"/>
      <c r="Q8" s="32"/>
      <c r="R8" s="32"/>
      <c r="S8" s="38"/>
      <c r="T8" s="160" t="s">
        <v>391</v>
      </c>
      <c r="U8" s="156"/>
      <c r="V8" s="32"/>
      <c r="W8" s="32"/>
      <c r="X8" s="32"/>
      <c r="Y8" s="32"/>
      <c r="Z8" s="32"/>
      <c r="AA8" s="32"/>
      <c r="AB8" s="32"/>
      <c r="AC8" s="32"/>
      <c r="AD8" s="32"/>
      <c r="AE8" s="32"/>
      <c r="AF8" s="32"/>
      <c r="AG8" s="6"/>
    </row>
    <row r="9" spans="1:33" ht="13.8">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c r="AG9" s="51"/>
    </row>
    <row r="10" spans="1:33" ht="13.8">
      <c r="A10" s="2"/>
      <c r="B10" s="52" t="s">
        <v>82</v>
      </c>
      <c r="C10" s="52" t="s">
        <v>82</v>
      </c>
      <c r="D10" s="52" t="s">
        <v>82</v>
      </c>
      <c r="E10" s="52" t="s">
        <v>82</v>
      </c>
      <c r="F10" s="52" t="s">
        <v>82</v>
      </c>
      <c r="G10" s="52" t="s">
        <v>82</v>
      </c>
      <c r="H10" s="52" t="s">
        <v>82</v>
      </c>
      <c r="I10" s="53" t="s">
        <v>82</v>
      </c>
      <c r="J10" s="52" t="s">
        <v>82</v>
      </c>
      <c r="K10" s="52" t="s">
        <v>82</v>
      </c>
      <c r="L10" s="52" t="s">
        <v>82</v>
      </c>
      <c r="M10" s="52" t="s">
        <v>82</v>
      </c>
      <c r="N10" s="50" t="s">
        <v>82</v>
      </c>
      <c r="O10" s="50" t="s">
        <v>82</v>
      </c>
      <c r="P10" s="50" t="s">
        <v>82</v>
      </c>
      <c r="Q10" s="50" t="s">
        <v>82</v>
      </c>
      <c r="R10" s="50" t="s">
        <v>82</v>
      </c>
      <c r="S10" s="50" t="s">
        <v>82</v>
      </c>
      <c r="T10" s="50" t="s">
        <v>82</v>
      </c>
      <c r="U10" s="50" t="s">
        <v>82</v>
      </c>
      <c r="V10" s="50" t="s">
        <v>82</v>
      </c>
      <c r="W10" s="50" t="s">
        <v>82</v>
      </c>
      <c r="X10" s="50" t="s">
        <v>82</v>
      </c>
      <c r="Y10" s="50" t="s">
        <v>82</v>
      </c>
      <c r="Z10" s="50" t="s">
        <v>82</v>
      </c>
      <c r="AA10" s="50" t="s">
        <v>82</v>
      </c>
      <c r="AB10" s="50" t="s">
        <v>82</v>
      </c>
      <c r="AC10" s="50" t="s">
        <v>82</v>
      </c>
      <c r="AD10" s="50" t="s">
        <v>82</v>
      </c>
      <c r="AE10" s="50" t="s">
        <v>82</v>
      </c>
      <c r="AF10" s="50" t="s">
        <v>82</v>
      </c>
      <c r="AG10" s="51"/>
    </row>
    <row r="11" spans="1:33" ht="13.2">
      <c r="A11" s="2"/>
      <c r="B11" s="107" t="s">
        <v>239</v>
      </c>
      <c r="C11" s="107" t="s">
        <v>239</v>
      </c>
      <c r="D11" s="107" t="s">
        <v>239</v>
      </c>
      <c r="E11" s="107" t="s">
        <v>239</v>
      </c>
      <c r="F11" s="54"/>
      <c r="G11" s="54"/>
      <c r="H11" s="54"/>
      <c r="I11" s="54"/>
      <c r="J11" s="54"/>
      <c r="K11" s="54"/>
      <c r="L11" s="107" t="s">
        <v>239</v>
      </c>
      <c r="M11" s="107" t="s">
        <v>239</v>
      </c>
      <c r="N11" s="54"/>
      <c r="O11" s="54"/>
      <c r="P11" s="107" t="s">
        <v>239</v>
      </c>
      <c r="Q11" s="107" t="s">
        <v>239</v>
      </c>
      <c r="R11" s="107" t="s">
        <v>239</v>
      </c>
      <c r="S11" s="107" t="s">
        <v>239</v>
      </c>
      <c r="T11" s="107" t="s">
        <v>239</v>
      </c>
      <c r="U11" s="107" t="s">
        <v>239</v>
      </c>
      <c r="V11" s="107" t="s">
        <v>239</v>
      </c>
      <c r="W11" s="107" t="s">
        <v>239</v>
      </c>
      <c r="X11" s="107" t="s">
        <v>239</v>
      </c>
      <c r="Y11" s="107" t="s">
        <v>239</v>
      </c>
      <c r="Z11" s="107" t="s">
        <v>239</v>
      </c>
      <c r="AA11" s="107" t="s">
        <v>239</v>
      </c>
      <c r="AB11" s="107" t="s">
        <v>239</v>
      </c>
      <c r="AC11" s="107" t="s">
        <v>239</v>
      </c>
      <c r="AD11" s="107" t="s">
        <v>239</v>
      </c>
      <c r="AE11" s="107" t="s">
        <v>239</v>
      </c>
      <c r="AF11" s="55"/>
      <c r="AG11" s="6"/>
    </row>
    <row r="12" spans="1:33" ht="13.2">
      <c r="A12" s="56" t="s">
        <v>83</v>
      </c>
      <c r="B12" s="58"/>
      <c r="C12" s="58"/>
      <c r="D12" s="58"/>
      <c r="E12" s="58"/>
      <c r="F12" s="58"/>
      <c r="G12" s="58"/>
      <c r="H12" s="58"/>
      <c r="I12" s="58"/>
      <c r="J12" s="58"/>
      <c r="K12" s="58"/>
      <c r="L12" s="58"/>
      <c r="M12" s="58"/>
      <c r="N12" s="58"/>
      <c r="O12" s="58"/>
      <c r="P12" s="58"/>
      <c r="Q12" s="58"/>
      <c r="R12" s="58"/>
      <c r="S12" s="58"/>
      <c r="U12" s="58"/>
      <c r="W12" s="58"/>
      <c r="X12" s="58"/>
      <c r="Y12" s="58"/>
      <c r="Z12" s="58"/>
      <c r="AA12" s="58"/>
      <c r="AB12" s="58"/>
      <c r="AC12" s="58"/>
      <c r="AE12" s="58"/>
      <c r="AF12" s="58"/>
      <c r="AG12" s="6"/>
    </row>
    <row r="13" spans="1:33" ht="13.2">
      <c r="A13" s="59" t="s">
        <v>84</v>
      </c>
      <c r="B13" s="57" t="s">
        <v>240</v>
      </c>
      <c r="C13" s="57" t="s">
        <v>240</v>
      </c>
      <c r="D13" s="57" t="s">
        <v>240</v>
      </c>
      <c r="E13" s="57" t="s">
        <v>240</v>
      </c>
      <c r="F13" s="57" t="s">
        <v>134</v>
      </c>
      <c r="G13" s="57" t="s">
        <v>240</v>
      </c>
      <c r="H13" s="57" t="s">
        <v>240</v>
      </c>
      <c r="I13" s="57" t="s">
        <v>240</v>
      </c>
      <c r="J13" s="57" t="s">
        <v>240</v>
      </c>
      <c r="K13" s="57" t="s">
        <v>240</v>
      </c>
      <c r="L13" s="57" t="s">
        <v>240</v>
      </c>
      <c r="M13" s="57" t="s">
        <v>240</v>
      </c>
      <c r="N13" s="57" t="s">
        <v>240</v>
      </c>
      <c r="O13" s="57" t="s">
        <v>240</v>
      </c>
      <c r="P13" s="57" t="s">
        <v>240</v>
      </c>
      <c r="Q13" s="57" t="s">
        <v>240</v>
      </c>
      <c r="R13" s="57" t="s">
        <v>240</v>
      </c>
      <c r="S13" s="57" t="s">
        <v>240</v>
      </c>
      <c r="T13" s="57" t="s">
        <v>240</v>
      </c>
      <c r="U13" s="57" t="s">
        <v>240</v>
      </c>
      <c r="V13" s="57" t="s">
        <v>240</v>
      </c>
      <c r="W13" s="57" t="s">
        <v>240</v>
      </c>
      <c r="X13" s="57" t="s">
        <v>240</v>
      </c>
      <c r="Y13" s="57" t="s">
        <v>240</v>
      </c>
      <c r="Z13" s="57" t="s">
        <v>240</v>
      </c>
      <c r="AA13" s="57" t="s">
        <v>392</v>
      </c>
      <c r="AB13" s="57" t="s">
        <v>134</v>
      </c>
      <c r="AC13" s="57" t="s">
        <v>134</v>
      </c>
      <c r="AD13" s="57" t="s">
        <v>134</v>
      </c>
      <c r="AE13" s="57" t="s">
        <v>134</v>
      </c>
      <c r="AF13" s="57" t="s">
        <v>240</v>
      </c>
      <c r="AG13" s="139"/>
    </row>
    <row r="14" spans="1:33" ht="13.2">
      <c r="A14" s="61" t="s">
        <v>86</v>
      </c>
      <c r="B14" s="100" t="s">
        <v>376</v>
      </c>
      <c r="C14" s="161" t="s">
        <v>134</v>
      </c>
      <c r="D14" s="105" t="s">
        <v>393</v>
      </c>
      <c r="E14" s="162" t="s">
        <v>394</v>
      </c>
      <c r="F14" s="105" t="s">
        <v>395</v>
      </c>
      <c r="G14" s="105" t="s">
        <v>395</v>
      </c>
      <c r="H14" s="105" t="s">
        <v>395</v>
      </c>
      <c r="I14" s="105" t="s">
        <v>395</v>
      </c>
      <c r="J14" s="163" t="s">
        <v>128</v>
      </c>
      <c r="K14" s="96" t="s">
        <v>396</v>
      </c>
      <c r="L14" s="105" t="s">
        <v>311</v>
      </c>
      <c r="M14" s="151" t="s">
        <v>337</v>
      </c>
      <c r="N14" s="105" t="s">
        <v>127</v>
      </c>
      <c r="O14" s="164" t="s">
        <v>397</v>
      </c>
      <c r="P14" s="117" t="s">
        <v>127</v>
      </c>
      <c r="Q14" s="96" t="s">
        <v>398</v>
      </c>
      <c r="R14" s="105" t="s">
        <v>127</v>
      </c>
      <c r="S14" s="139" t="s">
        <v>242</v>
      </c>
      <c r="T14" s="57" t="s">
        <v>134</v>
      </c>
      <c r="U14" s="165" t="s">
        <v>399</v>
      </c>
      <c r="V14" s="81" t="s">
        <v>242</v>
      </c>
      <c r="W14" s="165" t="s">
        <v>399</v>
      </c>
      <c r="X14" s="165" t="s">
        <v>399</v>
      </c>
      <c r="Y14" s="117" t="s">
        <v>127</v>
      </c>
      <c r="Z14" s="166" t="s">
        <v>93</v>
      </c>
      <c r="AA14" s="57" t="s">
        <v>134</v>
      </c>
      <c r="AB14" s="105" t="s">
        <v>127</v>
      </c>
      <c r="AC14" s="105" t="s">
        <v>400</v>
      </c>
      <c r="AD14" s="139" t="s">
        <v>242</v>
      </c>
      <c r="AE14" s="94" t="s">
        <v>401</v>
      </c>
      <c r="AF14" s="94" t="s">
        <v>281</v>
      </c>
      <c r="AG14" s="139"/>
    </row>
    <row r="15" spans="1:33" ht="13.2">
      <c r="A15" s="62" t="s">
        <v>87</v>
      </c>
      <c r="B15" s="145" t="s">
        <v>402</v>
      </c>
      <c r="C15" s="145" t="s">
        <v>402</v>
      </c>
      <c r="D15" s="167" t="s">
        <v>242</v>
      </c>
      <c r="E15" s="145" t="s">
        <v>403</v>
      </c>
      <c r="F15" s="145" t="s">
        <v>403</v>
      </c>
      <c r="G15" s="145" t="s">
        <v>403</v>
      </c>
      <c r="H15" s="145" t="s">
        <v>403</v>
      </c>
      <c r="I15" s="168" t="s">
        <v>127</v>
      </c>
      <c r="J15" s="6" t="s">
        <v>242</v>
      </c>
      <c r="K15" s="96" t="s">
        <v>404</v>
      </c>
      <c r="L15" s="81" t="s">
        <v>405</v>
      </c>
      <c r="M15" s="139" t="s">
        <v>405</v>
      </c>
      <c r="N15" s="81" t="s">
        <v>405</v>
      </c>
      <c r="O15" s="81" t="s">
        <v>405</v>
      </c>
      <c r="P15" s="6" t="s">
        <v>134</v>
      </c>
      <c r="Q15" s="6" t="s">
        <v>134</v>
      </c>
      <c r="R15" s="6" t="s">
        <v>134</v>
      </c>
      <c r="S15" s="6" t="s">
        <v>134</v>
      </c>
      <c r="T15" s="6" t="s">
        <v>134</v>
      </c>
      <c r="U15" s="6" t="s">
        <v>134</v>
      </c>
      <c r="V15" s="6" t="s">
        <v>134</v>
      </c>
      <c r="W15" s="81" t="s">
        <v>405</v>
      </c>
      <c r="X15" s="81" t="s">
        <v>405</v>
      </c>
      <c r="Y15" s="81" t="s">
        <v>405</v>
      </c>
      <c r="Z15" s="57" t="s">
        <v>331</v>
      </c>
      <c r="AA15" s="105" t="s">
        <v>137</v>
      </c>
      <c r="AB15" s="105" t="s">
        <v>133</v>
      </c>
      <c r="AC15" s="105" t="s">
        <v>133</v>
      </c>
      <c r="AD15" s="105" t="s">
        <v>133</v>
      </c>
      <c r="AE15" s="94" t="s">
        <v>406</v>
      </c>
      <c r="AF15" s="65" t="s">
        <v>93</v>
      </c>
      <c r="AG15" s="139"/>
    </row>
    <row r="16" spans="1:33" ht="13.2">
      <c r="A16" s="63" t="s">
        <v>88</v>
      </c>
      <c r="B16" s="10" t="s">
        <v>134</v>
      </c>
      <c r="C16" s="10" t="s">
        <v>134</v>
      </c>
      <c r="D16" s="10" t="s">
        <v>134</v>
      </c>
      <c r="E16" s="10" t="s">
        <v>134</v>
      </c>
      <c r="F16" s="10" t="s">
        <v>134</v>
      </c>
      <c r="G16" s="10" t="s">
        <v>134</v>
      </c>
      <c r="H16" s="57" t="s">
        <v>407</v>
      </c>
      <c r="I16" s="57" t="s">
        <v>407</v>
      </c>
      <c r="J16" s="57" t="s">
        <v>407</v>
      </c>
      <c r="K16" s="57" t="s">
        <v>407</v>
      </c>
      <c r="L16" s="57" t="s">
        <v>407</v>
      </c>
      <c r="M16" s="57" t="s">
        <v>407</v>
      </c>
      <c r="N16" s="105" t="s">
        <v>408</v>
      </c>
      <c r="O16" s="105" t="s">
        <v>409</v>
      </c>
      <c r="P16" s="105" t="s">
        <v>410</v>
      </c>
      <c r="Q16" s="169" t="s">
        <v>411</v>
      </c>
      <c r="R16" s="65" t="s">
        <v>93</v>
      </c>
      <c r="S16" s="6" t="s">
        <v>134</v>
      </c>
      <c r="T16" s="6" t="s">
        <v>134</v>
      </c>
      <c r="U16" s="109" t="s">
        <v>412</v>
      </c>
      <c r="V16" s="109" t="s">
        <v>412</v>
      </c>
      <c r="W16" s="105" t="s">
        <v>413</v>
      </c>
      <c r="X16" s="170" t="s">
        <v>414</v>
      </c>
      <c r="Y16" s="98" t="s">
        <v>415</v>
      </c>
      <c r="Z16" s="94" t="s">
        <v>416</v>
      </c>
      <c r="AA16" s="171" t="s">
        <v>417</v>
      </c>
      <c r="AB16" s="171" t="s">
        <v>417</v>
      </c>
      <c r="AC16" s="171" t="s">
        <v>417</v>
      </c>
      <c r="AD16" s="10" t="s">
        <v>134</v>
      </c>
      <c r="AE16" s="10" t="s">
        <v>134</v>
      </c>
      <c r="AF16" s="10" t="s">
        <v>134</v>
      </c>
      <c r="AG16" s="139"/>
    </row>
    <row r="17" spans="1:33" ht="13.2">
      <c r="A17" s="63" t="s">
        <v>90</v>
      </c>
      <c r="B17" s="127" t="s">
        <v>418</v>
      </c>
      <c r="C17" s="127" t="s">
        <v>418</v>
      </c>
      <c r="D17" s="127" t="s">
        <v>418</v>
      </c>
      <c r="E17" s="166" t="s">
        <v>93</v>
      </c>
      <c r="F17" s="162" t="s">
        <v>419</v>
      </c>
      <c r="G17" s="57" t="s">
        <v>134</v>
      </c>
      <c r="H17" s="172" t="s">
        <v>420</v>
      </c>
      <c r="I17" s="105" t="s">
        <v>300</v>
      </c>
      <c r="J17" s="105" t="s">
        <v>300</v>
      </c>
      <c r="K17" s="105" t="s">
        <v>300</v>
      </c>
      <c r="L17" s="105" t="s">
        <v>300</v>
      </c>
      <c r="M17" s="105" t="s">
        <v>300</v>
      </c>
      <c r="N17" s="139" t="s">
        <v>242</v>
      </c>
      <c r="O17" s="10" t="s">
        <v>331</v>
      </c>
      <c r="P17" s="6" t="s">
        <v>134</v>
      </c>
      <c r="Q17" s="95" t="s">
        <v>421</v>
      </c>
      <c r="R17" s="105" t="s">
        <v>137</v>
      </c>
      <c r="S17" s="57" t="s">
        <v>134</v>
      </c>
      <c r="T17" s="151" t="s">
        <v>337</v>
      </c>
      <c r="U17" s="173" t="s">
        <v>422</v>
      </c>
      <c r="V17" s="174" t="s">
        <v>281</v>
      </c>
      <c r="W17" s="130" t="s">
        <v>423</v>
      </c>
      <c r="X17" s="109" t="s">
        <v>245</v>
      </c>
      <c r="Y17" s="109" t="s">
        <v>245</v>
      </c>
      <c r="Z17" s="109" t="s">
        <v>245</v>
      </c>
      <c r="AA17" s="94" t="s">
        <v>140</v>
      </c>
      <c r="AB17" s="94" t="s">
        <v>153</v>
      </c>
      <c r="AC17" s="175" t="s">
        <v>424</v>
      </c>
      <c r="AD17" s="176" t="s">
        <v>425</v>
      </c>
      <c r="AE17" s="109" t="s">
        <v>245</v>
      </c>
      <c r="AF17" s="109" t="s">
        <v>245</v>
      </c>
      <c r="AG17" s="139"/>
    </row>
    <row r="18" spans="1:33" ht="13.2">
      <c r="A18" s="63" t="s">
        <v>11</v>
      </c>
      <c r="B18" s="81" t="s">
        <v>376</v>
      </c>
      <c r="C18" s="109" t="s">
        <v>318</v>
      </c>
      <c r="D18" s="109" t="s">
        <v>318</v>
      </c>
      <c r="E18" s="109" t="s">
        <v>318</v>
      </c>
      <c r="F18" s="139" t="s">
        <v>134</v>
      </c>
      <c r="G18" s="177" t="s">
        <v>426</v>
      </c>
      <c r="H18" s="177" t="s">
        <v>426</v>
      </c>
      <c r="I18" s="105" t="s">
        <v>127</v>
      </c>
      <c r="J18" s="6" t="s">
        <v>242</v>
      </c>
      <c r="K18" s="110" t="s">
        <v>198</v>
      </c>
      <c r="L18" s="110" t="s">
        <v>198</v>
      </c>
      <c r="M18" s="57" t="s">
        <v>134</v>
      </c>
      <c r="N18" s="139" t="s">
        <v>242</v>
      </c>
      <c r="O18" s="105" t="s">
        <v>127</v>
      </c>
      <c r="P18" s="96" t="s">
        <v>261</v>
      </c>
      <c r="Q18" s="110" t="s">
        <v>198</v>
      </c>
      <c r="R18" s="178" t="s">
        <v>128</v>
      </c>
      <c r="S18" s="179" t="s">
        <v>128</v>
      </c>
      <c r="T18" s="179" t="s">
        <v>128</v>
      </c>
      <c r="U18" s="94" t="s">
        <v>427</v>
      </c>
      <c r="V18" s="65" t="s">
        <v>198</v>
      </c>
      <c r="W18" s="105" t="s">
        <v>127</v>
      </c>
      <c r="X18" s="65" t="s">
        <v>428</v>
      </c>
      <c r="Y18" s="105" t="s">
        <v>127</v>
      </c>
      <c r="Z18" s="105" t="s">
        <v>137</v>
      </c>
      <c r="AA18" s="57" t="s">
        <v>134</v>
      </c>
      <c r="AB18" s="105" t="s">
        <v>137</v>
      </c>
      <c r="AC18" s="175" t="s">
        <v>424</v>
      </c>
      <c r="AD18" s="65" t="s">
        <v>132</v>
      </c>
      <c r="AE18" s="34" t="s">
        <v>262</v>
      </c>
      <c r="AF18" s="34" t="s">
        <v>262</v>
      </c>
      <c r="AG18" s="139"/>
    </row>
    <row r="19" spans="1:33" ht="13.2">
      <c r="A19" s="63" t="s">
        <v>91</v>
      </c>
      <c r="B19" s="105" t="s">
        <v>429</v>
      </c>
      <c r="C19" s="105" t="s">
        <v>429</v>
      </c>
      <c r="D19" s="105" t="s">
        <v>429</v>
      </c>
      <c r="E19" s="105" t="s">
        <v>429</v>
      </c>
      <c r="F19" s="10" t="s">
        <v>430</v>
      </c>
      <c r="G19" s="163" t="s">
        <v>127</v>
      </c>
      <c r="H19" s="95" t="s">
        <v>431</v>
      </c>
      <c r="I19" s="95" t="s">
        <v>431</v>
      </c>
      <c r="J19" s="6" t="s">
        <v>134</v>
      </c>
      <c r="K19" s="117" t="s">
        <v>127</v>
      </c>
      <c r="L19" s="139" t="s">
        <v>242</v>
      </c>
      <c r="M19" s="163" t="s">
        <v>432</v>
      </c>
      <c r="N19" s="94" t="s">
        <v>153</v>
      </c>
      <c r="O19" s="105" t="s">
        <v>409</v>
      </c>
      <c r="P19" s="105" t="s">
        <v>410</v>
      </c>
      <c r="Q19" s="96" t="s">
        <v>433</v>
      </c>
      <c r="R19" s="180" t="s">
        <v>434</v>
      </c>
      <c r="S19" s="6" t="s">
        <v>134</v>
      </c>
      <c r="T19" s="6" t="s">
        <v>134</v>
      </c>
      <c r="U19" s="6" t="s">
        <v>134</v>
      </c>
      <c r="V19" s="109" t="s">
        <v>435</v>
      </c>
      <c r="W19" s="109" t="s">
        <v>435</v>
      </c>
      <c r="X19" s="166" t="s">
        <v>93</v>
      </c>
      <c r="Y19" s="109" t="s">
        <v>436</v>
      </c>
      <c r="Z19" s="109" t="s">
        <v>437</v>
      </c>
      <c r="AA19" s="109" t="s">
        <v>437</v>
      </c>
      <c r="AB19" s="109" t="s">
        <v>437</v>
      </c>
      <c r="AC19" s="109" t="s">
        <v>437</v>
      </c>
      <c r="AD19" s="109" t="s">
        <v>437</v>
      </c>
      <c r="AE19" s="109" t="s">
        <v>437</v>
      </c>
      <c r="AF19" s="109" t="s">
        <v>437</v>
      </c>
      <c r="AG19" s="139"/>
    </row>
    <row r="20" spans="1:33" ht="13.2">
      <c r="A20" s="63" t="s">
        <v>24</v>
      </c>
      <c r="B20" s="167" t="s">
        <v>134</v>
      </c>
      <c r="C20" s="167" t="s">
        <v>134</v>
      </c>
      <c r="D20" s="167" t="s">
        <v>134</v>
      </c>
      <c r="E20" s="167" t="s">
        <v>134</v>
      </c>
      <c r="F20" s="167" t="s">
        <v>134</v>
      </c>
      <c r="G20" s="167" t="s">
        <v>134</v>
      </c>
      <c r="H20" s="167" t="s">
        <v>134</v>
      </c>
      <c r="I20" s="167" t="s">
        <v>134</v>
      </c>
      <c r="J20" s="167" t="s">
        <v>134</v>
      </c>
      <c r="K20" s="167" t="s">
        <v>134</v>
      </c>
      <c r="L20" s="167" t="s">
        <v>134</v>
      </c>
      <c r="M20" s="167" t="s">
        <v>134</v>
      </c>
      <c r="N20" s="167" t="s">
        <v>134</v>
      </c>
      <c r="O20" s="139" t="s">
        <v>242</v>
      </c>
      <c r="P20" s="139" t="s">
        <v>242</v>
      </c>
      <c r="Q20" s="139" t="s">
        <v>242</v>
      </c>
      <c r="R20" s="96" t="s">
        <v>438</v>
      </c>
      <c r="S20" s="139" t="s">
        <v>242</v>
      </c>
      <c r="T20" s="6" t="s">
        <v>134</v>
      </c>
      <c r="U20" s="96" t="s">
        <v>439</v>
      </c>
      <c r="V20" s="57" t="s">
        <v>134</v>
      </c>
      <c r="W20" s="139" t="s">
        <v>242</v>
      </c>
      <c r="X20" s="139" t="s">
        <v>242</v>
      </c>
      <c r="Y20" s="139" t="s">
        <v>242</v>
      </c>
      <c r="Z20" s="10" t="s">
        <v>134</v>
      </c>
      <c r="AA20" s="57" t="s">
        <v>440</v>
      </c>
      <c r="AB20" s="139" t="s">
        <v>242</v>
      </c>
      <c r="AC20" s="175" t="s">
        <v>424</v>
      </c>
      <c r="AD20" s="139" t="s">
        <v>242</v>
      </c>
      <c r="AE20" s="139" t="s">
        <v>242</v>
      </c>
      <c r="AF20" s="10" t="s">
        <v>441</v>
      </c>
      <c r="AG20" s="139"/>
    </row>
    <row r="21" spans="1:33" ht="13.2">
      <c r="A21" s="63" t="s">
        <v>23</v>
      </c>
      <c r="B21" s="10" t="s">
        <v>242</v>
      </c>
      <c r="C21" s="181" t="s">
        <v>442</v>
      </c>
      <c r="D21" s="181" t="s">
        <v>442</v>
      </c>
      <c r="E21" s="117" t="s">
        <v>137</v>
      </c>
      <c r="F21" s="57" t="s">
        <v>134</v>
      </c>
      <c r="G21" s="57" t="s">
        <v>134</v>
      </c>
      <c r="H21" s="113"/>
      <c r="I21" s="10" t="s">
        <v>242</v>
      </c>
      <c r="J21" s="6" t="s">
        <v>242</v>
      </c>
      <c r="K21" s="65" t="s">
        <v>443</v>
      </c>
      <c r="L21" s="57" t="s">
        <v>134</v>
      </c>
      <c r="M21" s="139" t="s">
        <v>242</v>
      </c>
      <c r="N21" s="139" t="s">
        <v>242</v>
      </c>
      <c r="O21" s="105" t="s">
        <v>127</v>
      </c>
      <c r="P21" s="139" t="s">
        <v>242</v>
      </c>
      <c r="Q21" s="105" t="s">
        <v>444</v>
      </c>
      <c r="R21" s="117" t="s">
        <v>127</v>
      </c>
      <c r="S21" s="105" t="s">
        <v>137</v>
      </c>
      <c r="T21" s="57" t="s">
        <v>134</v>
      </c>
      <c r="U21" s="57" t="s">
        <v>134</v>
      </c>
      <c r="V21" s="57" t="s">
        <v>134</v>
      </c>
      <c r="W21" s="57" t="s">
        <v>134</v>
      </c>
      <c r="X21" s="57" t="s">
        <v>134</v>
      </c>
      <c r="Y21" s="57" t="s">
        <v>134</v>
      </c>
      <c r="Z21" s="57" t="s">
        <v>134</v>
      </c>
      <c r="AA21" s="57" t="s">
        <v>134</v>
      </c>
      <c r="AB21" s="57" t="s">
        <v>134</v>
      </c>
      <c r="AC21" s="57" t="s">
        <v>134</v>
      </c>
      <c r="AD21" s="57" t="s">
        <v>134</v>
      </c>
      <c r="AE21" s="57" t="s">
        <v>134</v>
      </c>
      <c r="AF21" s="57" t="s">
        <v>134</v>
      </c>
      <c r="AG21" s="139"/>
    </row>
    <row r="22" spans="1:33" ht="13.2">
      <c r="A22" s="63" t="s">
        <v>25</v>
      </c>
      <c r="B22" s="65" t="s">
        <v>445</v>
      </c>
      <c r="C22" s="65" t="s">
        <v>445</v>
      </c>
      <c r="D22" s="162" t="s">
        <v>446</v>
      </c>
      <c r="E22" s="162" t="s">
        <v>446</v>
      </c>
      <c r="F22" s="109" t="s">
        <v>447</v>
      </c>
      <c r="G22" s="109" t="s">
        <v>448</v>
      </c>
      <c r="H22" s="10" t="s">
        <v>242</v>
      </c>
      <c r="I22" s="182"/>
      <c r="J22" s="57" t="s">
        <v>134</v>
      </c>
      <c r="K22" s="57" t="s">
        <v>134</v>
      </c>
      <c r="L22" s="57" t="s">
        <v>134</v>
      </c>
      <c r="M22" s="57" t="s">
        <v>134</v>
      </c>
      <c r="N22" s="57" t="s">
        <v>134</v>
      </c>
      <c r="O22" s="57" t="s">
        <v>134</v>
      </c>
      <c r="P22" s="57" t="s">
        <v>134</v>
      </c>
      <c r="Q22" s="57" t="s">
        <v>134</v>
      </c>
      <c r="R22" s="57" t="s">
        <v>134</v>
      </c>
      <c r="S22" s="57" t="s">
        <v>134</v>
      </c>
      <c r="T22" s="57" t="s">
        <v>134</v>
      </c>
      <c r="U22" s="57" t="s">
        <v>134</v>
      </c>
      <c r="V22" s="139" t="s">
        <v>242</v>
      </c>
      <c r="W22" s="117" t="s">
        <v>127</v>
      </c>
      <c r="X22" s="170" t="s">
        <v>414</v>
      </c>
      <c r="Y22" s="170" t="s">
        <v>449</v>
      </c>
      <c r="Z22" s="170" t="s">
        <v>450</v>
      </c>
      <c r="AA22" s="105" t="s">
        <v>451</v>
      </c>
      <c r="AB22" s="105" t="s">
        <v>451</v>
      </c>
      <c r="AC22" s="175" t="s">
        <v>424</v>
      </c>
      <c r="AD22" s="139" t="s">
        <v>242</v>
      </c>
      <c r="AE22" s="94" t="s">
        <v>406</v>
      </c>
      <c r="AF22" s="164" t="s">
        <v>452</v>
      </c>
      <c r="AG22" s="139"/>
    </row>
    <row r="23" spans="1:33" ht="15">
      <c r="A23" s="63" t="s">
        <v>26</v>
      </c>
      <c r="B23" s="110" t="s">
        <v>130</v>
      </c>
      <c r="C23" s="145" t="s">
        <v>453</v>
      </c>
      <c r="D23" s="145" t="s">
        <v>453</v>
      </c>
      <c r="E23" s="10" t="s">
        <v>454</v>
      </c>
      <c r="F23" s="57" t="s">
        <v>134</v>
      </c>
      <c r="G23" s="109" t="s">
        <v>317</v>
      </c>
      <c r="H23" s="113"/>
      <c r="I23" s="183" t="s">
        <v>455</v>
      </c>
      <c r="J23" s="184" t="s">
        <v>455</v>
      </c>
      <c r="K23" s="183" t="s">
        <v>455</v>
      </c>
      <c r="L23" s="183" t="s">
        <v>455</v>
      </c>
      <c r="M23" s="139" t="s">
        <v>242</v>
      </c>
      <c r="N23" s="57" t="s">
        <v>134</v>
      </c>
      <c r="O23" s="98" t="s">
        <v>456</v>
      </c>
      <c r="P23" s="98" t="s">
        <v>456</v>
      </c>
      <c r="Q23" s="98" t="s">
        <v>456</v>
      </c>
      <c r="R23" s="98" t="s">
        <v>456</v>
      </c>
      <c r="S23" s="105" t="s">
        <v>137</v>
      </c>
      <c r="T23" s="57" t="s">
        <v>134</v>
      </c>
      <c r="U23" s="130" t="s">
        <v>423</v>
      </c>
      <c r="V23" s="81" t="s">
        <v>242</v>
      </c>
      <c r="W23" s="81" t="s">
        <v>242</v>
      </c>
      <c r="X23" s="173" t="s">
        <v>457</v>
      </c>
      <c r="Y23" s="105" t="s">
        <v>458</v>
      </c>
      <c r="Z23" s="10" t="s">
        <v>134</v>
      </c>
      <c r="AA23" s="81" t="s">
        <v>242</v>
      </c>
      <c r="AB23" s="151" t="s">
        <v>459</v>
      </c>
      <c r="AC23" s="151" t="s">
        <v>459</v>
      </c>
      <c r="AD23" s="151" t="s">
        <v>459</v>
      </c>
      <c r="AE23" s="151" t="s">
        <v>459</v>
      </c>
      <c r="AF23" s="117" t="s">
        <v>137</v>
      </c>
      <c r="AG23" s="139"/>
    </row>
    <row r="24" spans="1:33" ht="13.2">
      <c r="A24" s="63" t="s">
        <v>28</v>
      </c>
      <c r="B24" s="167" t="s">
        <v>134</v>
      </c>
      <c r="C24" s="167" t="s">
        <v>134</v>
      </c>
      <c r="D24" s="167" t="s">
        <v>134</v>
      </c>
      <c r="E24" s="167" t="s">
        <v>134</v>
      </c>
      <c r="F24" s="167" t="s">
        <v>134</v>
      </c>
      <c r="G24" s="167" t="s">
        <v>134</v>
      </c>
      <c r="H24" s="167" t="s">
        <v>134</v>
      </c>
      <c r="I24" s="167" t="s">
        <v>134</v>
      </c>
      <c r="J24" s="167" t="s">
        <v>134</v>
      </c>
      <c r="K24" s="167" t="s">
        <v>134</v>
      </c>
      <c r="L24" s="167" t="s">
        <v>134</v>
      </c>
      <c r="M24" s="167" t="s">
        <v>134</v>
      </c>
      <c r="N24" s="167" t="s">
        <v>134</v>
      </c>
      <c r="O24" s="167" t="s">
        <v>134</v>
      </c>
      <c r="P24" s="167" t="s">
        <v>134</v>
      </c>
      <c r="Q24" s="117" t="s">
        <v>223</v>
      </c>
      <c r="R24" s="105" t="s">
        <v>127</v>
      </c>
      <c r="S24" s="57" t="s">
        <v>134</v>
      </c>
      <c r="T24" s="166" t="s">
        <v>460</v>
      </c>
      <c r="U24" s="57" t="s">
        <v>134</v>
      </c>
      <c r="V24" s="105" t="s">
        <v>127</v>
      </c>
      <c r="W24" s="57" t="s">
        <v>134</v>
      </c>
      <c r="X24" s="163" t="s">
        <v>461</v>
      </c>
      <c r="Y24" s="96" t="s">
        <v>386</v>
      </c>
      <c r="Z24" s="109" t="s">
        <v>337</v>
      </c>
      <c r="AA24" s="57" t="s">
        <v>134</v>
      </c>
      <c r="AB24" s="170" t="s">
        <v>462</v>
      </c>
      <c r="AC24" s="117" t="s">
        <v>128</v>
      </c>
      <c r="AD24" s="57" t="s">
        <v>134</v>
      </c>
      <c r="AE24" s="105" t="s">
        <v>223</v>
      </c>
      <c r="AF24" s="57" t="s">
        <v>134</v>
      </c>
      <c r="AG24" s="139"/>
    </row>
    <row r="25" spans="1:33" ht="13.2">
      <c r="A25" s="63" t="s">
        <v>31</v>
      </c>
      <c r="B25" s="162" t="s">
        <v>446</v>
      </c>
      <c r="C25" s="168" t="s">
        <v>463</v>
      </c>
      <c r="D25" s="168" t="s">
        <v>464</v>
      </c>
      <c r="E25" s="168" t="s">
        <v>464</v>
      </c>
      <c r="F25" s="168" t="s">
        <v>464</v>
      </c>
      <c r="G25" s="168" t="s">
        <v>464</v>
      </c>
      <c r="H25" s="168" t="s">
        <v>465</v>
      </c>
      <c r="I25" s="167" t="s">
        <v>134</v>
      </c>
      <c r="J25" s="96" t="s">
        <v>466</v>
      </c>
      <c r="K25" s="185" t="s">
        <v>467</v>
      </c>
      <c r="L25" s="185" t="s">
        <v>468</v>
      </c>
      <c r="M25" s="185" t="s">
        <v>469</v>
      </c>
      <c r="N25" s="97" t="s">
        <v>470</v>
      </c>
      <c r="O25" s="174" t="s">
        <v>471</v>
      </c>
      <c r="P25" s="174" t="s">
        <v>471</v>
      </c>
      <c r="Q25" s="164" t="s">
        <v>123</v>
      </c>
      <c r="R25" s="180" t="s">
        <v>472</v>
      </c>
      <c r="S25" s="6" t="s">
        <v>134</v>
      </c>
      <c r="T25" s="6" t="s">
        <v>134</v>
      </c>
      <c r="U25" s="120" t="s">
        <v>473</v>
      </c>
      <c r="V25" s="120" t="s">
        <v>473</v>
      </c>
      <c r="W25" s="120" t="s">
        <v>473</v>
      </c>
      <c r="X25" s="120" t="s">
        <v>473</v>
      </c>
      <c r="Y25" s="120" t="s">
        <v>473</v>
      </c>
      <c r="Z25" s="120" t="s">
        <v>473</v>
      </c>
      <c r="AA25" s="57" t="s">
        <v>134</v>
      </c>
      <c r="AB25" s="65" t="s">
        <v>474</v>
      </c>
      <c r="AC25" s="139" t="s">
        <v>242</v>
      </c>
      <c r="AD25" s="10" t="s">
        <v>134</v>
      </c>
      <c r="AE25" s="10" t="s">
        <v>331</v>
      </c>
      <c r="AF25" s="94" t="s">
        <v>281</v>
      </c>
      <c r="AG25" s="139"/>
    </row>
    <row r="26" spans="1:33" ht="13.2">
      <c r="A26" s="63" t="s">
        <v>30</v>
      </c>
      <c r="B26" s="162" t="s">
        <v>475</v>
      </c>
      <c r="C26" s="117" t="s">
        <v>476</v>
      </c>
      <c r="D26" s="117" t="s">
        <v>476</v>
      </c>
      <c r="E26" s="117" t="s">
        <v>476</v>
      </c>
      <c r="F26" s="117" t="s">
        <v>476</v>
      </c>
      <c r="G26" s="117" t="s">
        <v>476</v>
      </c>
      <c r="H26" s="117" t="s">
        <v>476</v>
      </c>
      <c r="I26" s="105" t="s">
        <v>477</v>
      </c>
      <c r="J26" s="167" t="s">
        <v>134</v>
      </c>
      <c r="K26" s="186" t="s">
        <v>478</v>
      </c>
      <c r="L26" s="186" t="s">
        <v>479</v>
      </c>
      <c r="M26" s="186" t="s">
        <v>479</v>
      </c>
      <c r="N26" s="186" t="s">
        <v>479</v>
      </c>
      <c r="O26" s="186" t="s">
        <v>479</v>
      </c>
      <c r="P26" s="186" t="s">
        <v>480</v>
      </c>
      <c r="Q26" s="186" t="s">
        <v>478</v>
      </c>
      <c r="R26" s="186" t="s">
        <v>479</v>
      </c>
      <c r="S26" s="186" t="s">
        <v>479</v>
      </c>
      <c r="T26" s="186" t="s">
        <v>480</v>
      </c>
      <c r="U26" s="109" t="s">
        <v>245</v>
      </c>
      <c r="V26" s="139" t="s">
        <v>134</v>
      </c>
      <c r="W26" s="163" t="s">
        <v>481</v>
      </c>
      <c r="X26" s="117" t="s">
        <v>482</v>
      </c>
      <c r="Y26" s="117" t="s">
        <v>482</v>
      </c>
      <c r="Z26" s="139" t="s">
        <v>483</v>
      </c>
      <c r="AA26" s="96" t="s">
        <v>484</v>
      </c>
      <c r="AB26" s="96" t="s">
        <v>484</v>
      </c>
      <c r="AC26" s="96" t="s">
        <v>484</v>
      </c>
      <c r="AD26" s="164" t="s">
        <v>137</v>
      </c>
      <c r="AE26" s="105" t="s">
        <v>294</v>
      </c>
      <c r="AF26" s="105" t="s">
        <v>127</v>
      </c>
      <c r="AG26" s="139"/>
    </row>
    <row r="27" spans="1:33" ht="13.2">
      <c r="A27" s="63" t="s">
        <v>200</v>
      </c>
      <c r="B27" s="10" t="s">
        <v>242</v>
      </c>
      <c r="C27" s="10" t="s">
        <v>242</v>
      </c>
      <c r="D27" s="94" t="s">
        <v>153</v>
      </c>
      <c r="E27" s="187" t="s">
        <v>485</v>
      </c>
      <c r="F27" s="187" t="s">
        <v>485</v>
      </c>
      <c r="G27" s="10" t="s">
        <v>242</v>
      </c>
      <c r="H27" s="10" t="s">
        <v>242</v>
      </c>
      <c r="I27" s="182"/>
      <c r="J27" s="166" t="s">
        <v>93</v>
      </c>
      <c r="K27" s="185" t="s">
        <v>468</v>
      </c>
      <c r="L27" s="185" t="s">
        <v>469</v>
      </c>
      <c r="M27" s="185" t="s">
        <v>486</v>
      </c>
      <c r="N27" s="139" t="s">
        <v>242</v>
      </c>
      <c r="O27" s="139" t="s">
        <v>242</v>
      </c>
      <c r="P27" s="139" t="s">
        <v>242</v>
      </c>
      <c r="Q27" s="110" t="s">
        <v>93</v>
      </c>
      <c r="R27" s="168" t="s">
        <v>137</v>
      </c>
      <c r="S27" s="166" t="s">
        <v>93</v>
      </c>
      <c r="T27" s="94" t="s">
        <v>153</v>
      </c>
      <c r="U27" s="109" t="s">
        <v>412</v>
      </c>
      <c r="V27" s="109" t="s">
        <v>412</v>
      </c>
      <c r="W27" s="139" t="s">
        <v>242</v>
      </c>
      <c r="X27" s="117" t="s">
        <v>487</v>
      </c>
      <c r="Y27" s="105" t="s">
        <v>137</v>
      </c>
      <c r="Z27" s="57" t="s">
        <v>242</v>
      </c>
      <c r="AA27" s="96" t="s">
        <v>439</v>
      </c>
      <c r="AB27" s="96" t="s">
        <v>439</v>
      </c>
      <c r="AC27" s="168" t="s">
        <v>127</v>
      </c>
      <c r="AD27" s="139" t="s">
        <v>242</v>
      </c>
      <c r="AE27" s="139" t="s">
        <v>242</v>
      </c>
      <c r="AF27" s="139" t="s">
        <v>242</v>
      </c>
      <c r="AG27" s="139"/>
    </row>
    <row r="28" spans="1:33" ht="13.2">
      <c r="A28" s="103" t="s">
        <v>202</v>
      </c>
      <c r="B28" s="6" t="s">
        <v>134</v>
      </c>
      <c r="C28" s="6" t="s">
        <v>134</v>
      </c>
      <c r="D28" s="6" t="s">
        <v>134</v>
      </c>
      <c r="E28" s="6" t="s">
        <v>134</v>
      </c>
      <c r="F28" s="6" t="s">
        <v>134</v>
      </c>
      <c r="G28" s="6" t="s">
        <v>134</v>
      </c>
      <c r="H28" s="6" t="s">
        <v>134</v>
      </c>
      <c r="I28" s="6" t="s">
        <v>134</v>
      </c>
      <c r="J28" s="6" t="s">
        <v>134</v>
      </c>
      <c r="K28" s="6" t="s">
        <v>134</v>
      </c>
      <c r="L28" s="6" t="s">
        <v>134</v>
      </c>
      <c r="M28" s="6" t="s">
        <v>134</v>
      </c>
      <c r="N28" s="6" t="s">
        <v>134</v>
      </c>
      <c r="O28" s="6" t="s">
        <v>134</v>
      </c>
      <c r="P28" s="6" t="s">
        <v>134</v>
      </c>
      <c r="Q28" s="6" t="s">
        <v>134</v>
      </c>
      <c r="R28" s="6" t="s">
        <v>134</v>
      </c>
      <c r="S28" s="6" t="s">
        <v>134</v>
      </c>
      <c r="T28" s="6" t="s">
        <v>134</v>
      </c>
      <c r="U28" s="6" t="s">
        <v>134</v>
      </c>
      <c r="V28" s="6" t="s">
        <v>134</v>
      </c>
      <c r="W28" s="6" t="s">
        <v>134</v>
      </c>
      <c r="X28" s="6" t="s">
        <v>134</v>
      </c>
      <c r="Y28" s="6" t="s">
        <v>134</v>
      </c>
      <c r="Z28" s="6" t="s">
        <v>488</v>
      </c>
      <c r="AA28" s="6" t="s">
        <v>488</v>
      </c>
      <c r="AB28" s="139" t="s">
        <v>242</v>
      </c>
      <c r="AC28" s="139" t="s">
        <v>242</v>
      </c>
      <c r="AD28" s="58" t="s">
        <v>134</v>
      </c>
      <c r="AE28" s="139" t="s">
        <v>242</v>
      </c>
      <c r="AF28" s="139" t="s">
        <v>242</v>
      </c>
      <c r="AG28" s="6"/>
    </row>
    <row r="29" spans="1:33" ht="13.2">
      <c r="A29" s="103" t="s">
        <v>37</v>
      </c>
      <c r="B29" s="6" t="s">
        <v>134</v>
      </c>
      <c r="C29" s="6" t="s">
        <v>134</v>
      </c>
      <c r="D29" s="6" t="s">
        <v>134</v>
      </c>
      <c r="E29" s="6" t="s">
        <v>134</v>
      </c>
      <c r="F29" s="6" t="s">
        <v>134</v>
      </c>
      <c r="G29" s="6" t="s">
        <v>134</v>
      </c>
      <c r="H29" s="6" t="s">
        <v>134</v>
      </c>
      <c r="I29" s="6" t="s">
        <v>134</v>
      </c>
      <c r="J29" s="6" t="s">
        <v>134</v>
      </c>
      <c r="K29" s="6" t="s">
        <v>134</v>
      </c>
      <c r="L29" s="6" t="s">
        <v>134</v>
      </c>
      <c r="M29" s="6" t="s">
        <v>134</v>
      </c>
      <c r="N29" s="6" t="s">
        <v>134</v>
      </c>
      <c r="O29" s="6" t="s">
        <v>134</v>
      </c>
      <c r="P29" s="6" t="s">
        <v>134</v>
      </c>
      <c r="Q29" s="6" t="s">
        <v>134</v>
      </c>
      <c r="R29" s="6" t="s">
        <v>134</v>
      </c>
      <c r="S29" s="6" t="s">
        <v>134</v>
      </c>
      <c r="T29" s="6" t="s">
        <v>134</v>
      </c>
      <c r="U29" s="6" t="s">
        <v>134</v>
      </c>
      <c r="V29" s="6" t="s">
        <v>134</v>
      </c>
      <c r="W29" s="6" t="s">
        <v>134</v>
      </c>
      <c r="X29" s="6" t="s">
        <v>134</v>
      </c>
      <c r="Y29" s="6" t="s">
        <v>134</v>
      </c>
      <c r="Z29" s="6" t="s">
        <v>488</v>
      </c>
      <c r="AA29" s="6" t="s">
        <v>488</v>
      </c>
      <c r="AB29" s="139" t="s">
        <v>242</v>
      </c>
      <c r="AC29" s="188" t="s">
        <v>489</v>
      </c>
      <c r="AD29" s="139" t="s">
        <v>242</v>
      </c>
      <c r="AE29" s="139" t="s">
        <v>242</v>
      </c>
      <c r="AF29" s="139" t="s">
        <v>242</v>
      </c>
      <c r="AG29" s="6"/>
    </row>
    <row r="30" spans="1:33" ht="13.2">
      <c r="A30" s="103" t="s">
        <v>38</v>
      </c>
      <c r="B30" s="6" t="s">
        <v>134</v>
      </c>
      <c r="C30" s="6" t="s">
        <v>134</v>
      </c>
      <c r="D30" s="6" t="s">
        <v>134</v>
      </c>
      <c r="E30" s="6" t="s">
        <v>134</v>
      </c>
      <c r="F30" s="6" t="s">
        <v>134</v>
      </c>
      <c r="G30" s="6" t="s">
        <v>134</v>
      </c>
      <c r="H30" s="6" t="s">
        <v>134</v>
      </c>
      <c r="I30" s="6" t="s">
        <v>134</v>
      </c>
      <c r="J30" s="6" t="s">
        <v>134</v>
      </c>
      <c r="K30" s="6" t="s">
        <v>134</v>
      </c>
      <c r="L30" s="6" t="s">
        <v>134</v>
      </c>
      <c r="M30" s="6" t="s">
        <v>134</v>
      </c>
      <c r="N30" s="6" t="s">
        <v>134</v>
      </c>
      <c r="O30" s="6" t="s">
        <v>134</v>
      </c>
      <c r="P30" s="6" t="s">
        <v>134</v>
      </c>
      <c r="Q30" s="6" t="s">
        <v>134</v>
      </c>
      <c r="R30" s="6" t="s">
        <v>134</v>
      </c>
      <c r="S30" s="6" t="s">
        <v>134</v>
      </c>
      <c r="T30" s="6" t="s">
        <v>134</v>
      </c>
      <c r="U30" s="6" t="s">
        <v>134</v>
      </c>
      <c r="V30" s="6" t="s">
        <v>134</v>
      </c>
      <c r="W30" s="6" t="s">
        <v>134</v>
      </c>
      <c r="X30" s="6" t="s">
        <v>134</v>
      </c>
      <c r="Y30" s="6" t="s">
        <v>134</v>
      </c>
      <c r="Z30" s="6" t="s">
        <v>488</v>
      </c>
      <c r="AA30" s="6" t="s">
        <v>488</v>
      </c>
      <c r="AB30" s="58" t="s">
        <v>134</v>
      </c>
      <c r="AC30" s="58" t="s">
        <v>134</v>
      </c>
      <c r="AD30" s="58" t="s">
        <v>134</v>
      </c>
      <c r="AE30" s="58" t="s">
        <v>134</v>
      </c>
      <c r="AF30" s="58" t="s">
        <v>134</v>
      </c>
      <c r="AG30" s="6"/>
    </row>
    <row r="31" spans="1:33" ht="13.2">
      <c r="A31" s="64" t="s">
        <v>92</v>
      </c>
      <c r="B31" s="167" t="s">
        <v>134</v>
      </c>
      <c r="C31" s="167" t="s">
        <v>134</v>
      </c>
      <c r="D31" s="65" t="s">
        <v>334</v>
      </c>
      <c r="E31" s="65" t="s">
        <v>334</v>
      </c>
      <c r="F31" s="189" t="s">
        <v>137</v>
      </c>
      <c r="G31" s="65" t="s">
        <v>490</v>
      </c>
      <c r="H31" s="137" t="s">
        <v>134</v>
      </c>
      <c r="I31" s="137" t="s">
        <v>134</v>
      </c>
      <c r="J31" s="10" t="s">
        <v>331</v>
      </c>
      <c r="K31" s="10" t="s">
        <v>331</v>
      </c>
      <c r="L31" s="127" t="s">
        <v>491</v>
      </c>
      <c r="M31" s="127" t="s">
        <v>491</v>
      </c>
      <c r="N31" s="120" t="s">
        <v>492</v>
      </c>
      <c r="O31" s="120" t="s">
        <v>492</v>
      </c>
      <c r="P31" s="120" t="s">
        <v>492</v>
      </c>
      <c r="Q31" s="120" t="s">
        <v>492</v>
      </c>
      <c r="R31" s="120" t="s">
        <v>492</v>
      </c>
      <c r="S31" s="139" t="s">
        <v>405</v>
      </c>
      <c r="T31" s="139" t="s">
        <v>405</v>
      </c>
      <c r="U31" s="81" t="s">
        <v>405</v>
      </c>
      <c r="V31" s="81" t="s">
        <v>405</v>
      </c>
      <c r="W31" s="10" t="s">
        <v>134</v>
      </c>
      <c r="X31" s="6" t="s">
        <v>134</v>
      </c>
      <c r="Y31" s="174" t="s">
        <v>493</v>
      </c>
      <c r="Z31" s="117" t="s">
        <v>494</v>
      </c>
      <c r="AA31" s="174" t="s">
        <v>397</v>
      </c>
      <c r="AB31" s="57" t="s">
        <v>134</v>
      </c>
      <c r="AC31" s="57" t="s">
        <v>134</v>
      </c>
      <c r="AD31" s="57" t="s">
        <v>134</v>
      </c>
      <c r="AE31" s="57" t="s">
        <v>134</v>
      </c>
      <c r="AF31" s="139" t="s">
        <v>242</v>
      </c>
      <c r="AG31" s="139"/>
    </row>
    <row r="32" spans="1:33" ht="13.2">
      <c r="A32" s="66" t="s">
        <v>94</v>
      </c>
      <c r="B32" s="57" t="s">
        <v>134</v>
      </c>
      <c r="C32" s="57" t="s">
        <v>134</v>
      </c>
      <c r="D32" s="57" t="s">
        <v>134</v>
      </c>
      <c r="E32" s="57" t="s">
        <v>134</v>
      </c>
      <c r="F32" s="57" t="s">
        <v>134</v>
      </c>
      <c r="G32" s="57" t="s">
        <v>134</v>
      </c>
      <c r="H32" s="57" t="s">
        <v>134</v>
      </c>
      <c r="I32" s="57" t="s">
        <v>134</v>
      </c>
      <c r="J32" s="57" t="s">
        <v>134</v>
      </c>
      <c r="K32" s="57" t="s">
        <v>134</v>
      </c>
      <c r="L32" s="57" t="s">
        <v>134</v>
      </c>
      <c r="M32" s="57" t="s">
        <v>134</v>
      </c>
      <c r="N32" s="57" t="s">
        <v>134</v>
      </c>
      <c r="O32" s="57" t="s">
        <v>134</v>
      </c>
      <c r="P32" s="57" t="s">
        <v>134</v>
      </c>
      <c r="Q32" s="57" t="s">
        <v>134</v>
      </c>
      <c r="R32" s="57" t="s">
        <v>134</v>
      </c>
      <c r="S32" s="57" t="s">
        <v>134</v>
      </c>
      <c r="T32" s="57" t="s">
        <v>134</v>
      </c>
      <c r="U32" s="57" t="s">
        <v>134</v>
      </c>
      <c r="V32" s="57" t="s">
        <v>134</v>
      </c>
      <c r="W32" s="57" t="s">
        <v>134</v>
      </c>
      <c r="X32" s="57" t="s">
        <v>134</v>
      </c>
      <c r="Y32" s="57" t="s">
        <v>134</v>
      </c>
      <c r="Z32" s="57" t="s">
        <v>134</v>
      </c>
      <c r="AA32" s="57" t="s">
        <v>134</v>
      </c>
      <c r="AB32" s="57" t="s">
        <v>134</v>
      </c>
      <c r="AC32" s="57" t="s">
        <v>134</v>
      </c>
      <c r="AD32" s="57" t="s">
        <v>134</v>
      </c>
      <c r="AE32" s="57" t="s">
        <v>134</v>
      </c>
      <c r="AF32" s="57" t="s">
        <v>134</v>
      </c>
      <c r="AG32" s="139"/>
    </row>
    <row r="33" spans="1:33" ht="13.2">
      <c r="A33" s="67" t="s">
        <v>95</v>
      </c>
      <c r="B33" s="10" t="s">
        <v>242</v>
      </c>
      <c r="C33" s="57" t="s">
        <v>134</v>
      </c>
      <c r="D33" s="117" t="s">
        <v>495</v>
      </c>
      <c r="E33" s="105" t="s">
        <v>495</v>
      </c>
      <c r="F33" s="139" t="s">
        <v>134</v>
      </c>
      <c r="G33" s="187" t="s">
        <v>485</v>
      </c>
      <c r="H33" s="187" t="s">
        <v>485</v>
      </c>
      <c r="I33" s="187" t="s">
        <v>485</v>
      </c>
      <c r="J33" s="190" t="s">
        <v>485</v>
      </c>
      <c r="K33" s="10" t="s">
        <v>242</v>
      </c>
      <c r="L33" s="191" t="s">
        <v>134</v>
      </c>
      <c r="M33" s="192" t="s">
        <v>496</v>
      </c>
      <c r="N33" s="96" t="s">
        <v>338</v>
      </c>
      <c r="O33" s="117" t="s">
        <v>137</v>
      </c>
      <c r="P33" s="6" t="s">
        <v>134</v>
      </c>
      <c r="Q33" s="10" t="s">
        <v>497</v>
      </c>
      <c r="R33" s="10" t="s">
        <v>497</v>
      </c>
      <c r="S33" s="109" t="s">
        <v>498</v>
      </c>
      <c r="T33" s="109" t="s">
        <v>498</v>
      </c>
      <c r="U33" s="65" t="s">
        <v>499</v>
      </c>
      <c r="V33" s="57" t="s">
        <v>134</v>
      </c>
      <c r="W33" s="163" t="s">
        <v>137</v>
      </c>
      <c r="X33" s="57" t="s">
        <v>242</v>
      </c>
      <c r="Y33" s="57" t="s">
        <v>134</v>
      </c>
      <c r="Z33" s="57" t="s">
        <v>134</v>
      </c>
      <c r="AA33" s="191" t="s">
        <v>134</v>
      </c>
      <c r="AB33" s="139" t="s">
        <v>242</v>
      </c>
      <c r="AC33" s="175" t="s">
        <v>424</v>
      </c>
      <c r="AD33" s="109" t="s">
        <v>500</v>
      </c>
      <c r="AE33" s="109" t="s">
        <v>500</v>
      </c>
      <c r="AF33" s="109" t="s">
        <v>500</v>
      </c>
      <c r="AG33" s="193"/>
    </row>
    <row r="34" spans="1:33" ht="13.2">
      <c r="A34" s="67" t="s">
        <v>96</v>
      </c>
      <c r="B34" s="194" t="s">
        <v>134</v>
      </c>
      <c r="C34" s="163" t="s">
        <v>501</v>
      </c>
      <c r="D34" s="163" t="s">
        <v>501</v>
      </c>
      <c r="E34" s="163" t="s">
        <v>501</v>
      </c>
      <c r="F34" s="181" t="s">
        <v>134</v>
      </c>
      <c r="G34" s="181" t="s">
        <v>134</v>
      </c>
      <c r="H34" s="181" t="s">
        <v>134</v>
      </c>
      <c r="I34" s="181" t="s">
        <v>242</v>
      </c>
      <c r="J34" s="182"/>
      <c r="K34" s="195" t="s">
        <v>134</v>
      </c>
      <c r="L34" s="191" t="s">
        <v>134</v>
      </c>
      <c r="M34" s="196" t="s">
        <v>281</v>
      </c>
      <c r="N34" s="57" t="s">
        <v>502</v>
      </c>
      <c r="O34" s="57" t="s">
        <v>502</v>
      </c>
      <c r="P34" s="194" t="s">
        <v>134</v>
      </c>
      <c r="Q34" s="194" t="s">
        <v>134</v>
      </c>
      <c r="R34" s="194" t="s">
        <v>134</v>
      </c>
      <c r="S34" s="163" t="s">
        <v>137</v>
      </c>
      <c r="T34" s="139" t="s">
        <v>242</v>
      </c>
      <c r="U34" s="139" t="s">
        <v>242</v>
      </c>
      <c r="V34" s="110" t="s">
        <v>503</v>
      </c>
      <c r="W34" s="57" t="s">
        <v>134</v>
      </c>
      <c r="X34" s="57" t="s">
        <v>134</v>
      </c>
      <c r="Y34" s="57" t="s">
        <v>134</v>
      </c>
      <c r="Z34" s="194" t="s">
        <v>134</v>
      </c>
      <c r="AA34" s="194" t="s">
        <v>134</v>
      </c>
      <c r="AB34" s="194" t="s">
        <v>134</v>
      </c>
      <c r="AC34" s="194" t="s">
        <v>134</v>
      </c>
      <c r="AD34" s="139" t="s">
        <v>242</v>
      </c>
      <c r="AE34" s="94" t="s">
        <v>281</v>
      </c>
      <c r="AF34" s="181" t="s">
        <v>134</v>
      </c>
      <c r="AG34" s="193"/>
    </row>
    <row r="35" spans="1:33" ht="13.2">
      <c r="A35" s="67" t="s">
        <v>9</v>
      </c>
      <c r="B35" s="168" t="s">
        <v>504</v>
      </c>
      <c r="C35" s="105" t="s">
        <v>505</v>
      </c>
      <c r="D35" s="57" t="s">
        <v>134</v>
      </c>
      <c r="E35" s="57" t="s">
        <v>134</v>
      </c>
      <c r="F35" s="10" t="s">
        <v>242</v>
      </c>
      <c r="G35" s="57" t="s">
        <v>134</v>
      </c>
      <c r="H35" s="109" t="s">
        <v>506</v>
      </c>
      <c r="I35" s="10" t="s">
        <v>242</v>
      </c>
      <c r="J35" s="197" t="s">
        <v>507</v>
      </c>
      <c r="K35" s="10" t="s">
        <v>242</v>
      </c>
      <c r="L35" s="181" t="s">
        <v>508</v>
      </c>
      <c r="M35" s="191" t="s">
        <v>134</v>
      </c>
      <c r="N35" s="168" t="s">
        <v>509</v>
      </c>
      <c r="O35" s="180" t="s">
        <v>132</v>
      </c>
      <c r="P35" s="81" t="s">
        <v>405</v>
      </c>
      <c r="Q35" s="81" t="s">
        <v>405</v>
      </c>
      <c r="R35" s="81" t="s">
        <v>405</v>
      </c>
      <c r="S35" s="197" t="s">
        <v>133</v>
      </c>
      <c r="T35" s="197" t="s">
        <v>133</v>
      </c>
      <c r="U35" s="168" t="s">
        <v>133</v>
      </c>
      <c r="V35" s="168" t="s">
        <v>133</v>
      </c>
      <c r="W35" s="168" t="s">
        <v>133</v>
      </c>
      <c r="X35" s="168" t="s">
        <v>133</v>
      </c>
      <c r="Y35" s="168" t="s">
        <v>133</v>
      </c>
      <c r="Z35" s="57" t="s">
        <v>134</v>
      </c>
      <c r="AA35" s="191" t="s">
        <v>242</v>
      </c>
      <c r="AB35" s="181" t="s">
        <v>134</v>
      </c>
      <c r="AC35" s="117" t="s">
        <v>494</v>
      </c>
      <c r="AD35" s="94" t="s">
        <v>510</v>
      </c>
      <c r="AE35" s="180" t="s">
        <v>132</v>
      </c>
      <c r="AF35" s="181" t="s">
        <v>134</v>
      </c>
      <c r="AG35" s="193"/>
    </row>
    <row r="36" spans="1:33" ht="13.2">
      <c r="A36" s="67" t="s">
        <v>19</v>
      </c>
      <c r="B36" s="57" t="s">
        <v>134</v>
      </c>
      <c r="C36" s="180" t="s">
        <v>511</v>
      </c>
      <c r="D36" s="180" t="s">
        <v>511</v>
      </c>
      <c r="E36" s="168" t="s">
        <v>137</v>
      </c>
      <c r="F36" s="181" t="s">
        <v>134</v>
      </c>
      <c r="G36" s="181" t="s">
        <v>134</v>
      </c>
      <c r="H36" s="182"/>
      <c r="I36" s="171" t="s">
        <v>417</v>
      </c>
      <c r="J36" s="191" t="s">
        <v>134</v>
      </c>
      <c r="K36" s="10" t="s">
        <v>242</v>
      </c>
      <c r="L36" s="181" t="s">
        <v>203</v>
      </c>
      <c r="M36" s="166" t="s">
        <v>512</v>
      </c>
      <c r="N36" s="166" t="s">
        <v>512</v>
      </c>
      <c r="O36" s="166" t="s">
        <v>512</v>
      </c>
      <c r="P36" s="166" t="s">
        <v>512</v>
      </c>
      <c r="Q36" s="166" t="s">
        <v>512</v>
      </c>
      <c r="R36" s="166" t="s">
        <v>512</v>
      </c>
      <c r="S36" s="166" t="s">
        <v>512</v>
      </c>
      <c r="T36" s="197" t="s">
        <v>513</v>
      </c>
      <c r="U36" s="181" t="s">
        <v>134</v>
      </c>
      <c r="V36" s="178" t="s">
        <v>514</v>
      </c>
      <c r="W36" s="178" t="s">
        <v>514</v>
      </c>
      <c r="X36" s="178" t="s">
        <v>514</v>
      </c>
      <c r="Y36" s="178" t="s">
        <v>514</v>
      </c>
      <c r="Z36" s="57" t="s">
        <v>134</v>
      </c>
      <c r="AA36" s="191" t="s">
        <v>134</v>
      </c>
      <c r="AB36" s="181" t="s">
        <v>134</v>
      </c>
      <c r="AC36" s="181" t="s">
        <v>134</v>
      </c>
      <c r="AD36" s="198" t="s">
        <v>422</v>
      </c>
      <c r="AE36" s="198" t="s">
        <v>422</v>
      </c>
      <c r="AF36" s="198" t="s">
        <v>422</v>
      </c>
      <c r="AG36" s="193"/>
    </row>
    <row r="37" spans="1:33" ht="13.2">
      <c r="A37" s="67" t="s">
        <v>55</v>
      </c>
      <c r="B37" s="199" t="s">
        <v>352</v>
      </c>
      <c r="C37" s="199" t="s">
        <v>352</v>
      </c>
      <c r="D37" s="199" t="s">
        <v>352</v>
      </c>
      <c r="E37" s="199" t="s">
        <v>352</v>
      </c>
      <c r="F37" s="199" t="s">
        <v>352</v>
      </c>
      <c r="G37" s="199" t="s">
        <v>352</v>
      </c>
      <c r="H37" s="199" t="s">
        <v>352</v>
      </c>
      <c r="I37" s="199" t="s">
        <v>352</v>
      </c>
      <c r="J37" s="199" t="s">
        <v>352</v>
      </c>
      <c r="K37" s="199" t="s">
        <v>352</v>
      </c>
      <c r="L37" s="199" t="s">
        <v>352</v>
      </c>
      <c r="M37" s="199" t="s">
        <v>352</v>
      </c>
      <c r="N37" s="199" t="s">
        <v>352</v>
      </c>
      <c r="O37" s="199" t="s">
        <v>352</v>
      </c>
      <c r="P37" s="10" t="s">
        <v>515</v>
      </c>
      <c r="Q37" s="10" t="s">
        <v>515</v>
      </c>
      <c r="R37" s="10" t="s">
        <v>515</v>
      </c>
      <c r="S37" s="199" t="s">
        <v>352</v>
      </c>
      <c r="T37" s="199" t="s">
        <v>352</v>
      </c>
      <c r="U37" s="199" t="s">
        <v>352</v>
      </c>
      <c r="V37" s="199" t="s">
        <v>352</v>
      </c>
      <c r="W37" s="199" t="s">
        <v>352</v>
      </c>
      <c r="X37" s="199" t="s">
        <v>352</v>
      </c>
      <c r="Y37" s="199" t="s">
        <v>352</v>
      </c>
      <c r="Z37" s="199" t="s">
        <v>352</v>
      </c>
      <c r="AA37" s="199" t="s">
        <v>352</v>
      </c>
      <c r="AB37" s="199" t="s">
        <v>352</v>
      </c>
      <c r="AC37" s="199" t="s">
        <v>352</v>
      </c>
      <c r="AD37" s="199" t="s">
        <v>352</v>
      </c>
      <c r="AE37" s="199" t="s">
        <v>352</v>
      </c>
      <c r="AF37" s="199" t="s">
        <v>352</v>
      </c>
      <c r="AG37" s="139"/>
    </row>
    <row r="38" spans="1:33" ht="13.2">
      <c r="A38" s="68" t="s">
        <v>97</v>
      </c>
      <c r="B38" s="105" t="s">
        <v>127</v>
      </c>
      <c r="C38" s="94" t="s">
        <v>397</v>
      </c>
      <c r="D38" s="145" t="s">
        <v>516</v>
      </c>
      <c r="E38" s="145" t="s">
        <v>516</v>
      </c>
      <c r="F38" s="145" t="s">
        <v>516</v>
      </c>
      <c r="G38" s="105" t="s">
        <v>127</v>
      </c>
      <c r="H38" s="139" t="s">
        <v>134</v>
      </c>
      <c r="I38" s="139" t="s">
        <v>134</v>
      </c>
      <c r="J38" s="139" t="s">
        <v>134</v>
      </c>
      <c r="K38" s="139" t="s">
        <v>134</v>
      </c>
      <c r="L38" s="139" t="s">
        <v>134</v>
      </c>
      <c r="M38" s="105" t="s">
        <v>517</v>
      </c>
      <c r="N38" s="181" t="s">
        <v>134</v>
      </c>
      <c r="O38" s="181" t="s">
        <v>134</v>
      </c>
      <c r="P38" s="181" t="s">
        <v>134</v>
      </c>
      <c r="Q38" s="181" t="s">
        <v>134</v>
      </c>
      <c r="R38" s="181" t="s">
        <v>134</v>
      </c>
      <c r="S38" s="10" t="s">
        <v>518</v>
      </c>
      <c r="T38" s="105" t="s">
        <v>137</v>
      </c>
      <c r="U38" s="139" t="s">
        <v>134</v>
      </c>
      <c r="V38" s="139" t="s">
        <v>134</v>
      </c>
      <c r="W38" s="139" t="s">
        <v>134</v>
      </c>
      <c r="X38" s="139" t="s">
        <v>134</v>
      </c>
      <c r="Y38" s="139" t="s">
        <v>134</v>
      </c>
      <c r="Z38" s="139" t="s">
        <v>134</v>
      </c>
      <c r="AA38" s="105" t="s">
        <v>519</v>
      </c>
      <c r="AB38" s="199" t="s">
        <v>134</v>
      </c>
      <c r="AC38" s="199" t="s">
        <v>134</v>
      </c>
      <c r="AD38" s="199" t="s">
        <v>134</v>
      </c>
      <c r="AE38" s="199" t="s">
        <v>134</v>
      </c>
      <c r="AF38" s="199" t="s">
        <v>134</v>
      </c>
      <c r="AG38" s="139"/>
    </row>
    <row r="39" spans="1:33" ht="13.2">
      <c r="A39" s="68" t="s">
        <v>17</v>
      </c>
      <c r="B39" s="57" t="s">
        <v>134</v>
      </c>
      <c r="C39" s="57" t="s">
        <v>134</v>
      </c>
      <c r="D39" s="57" t="s">
        <v>134</v>
      </c>
      <c r="E39" s="57" t="s">
        <v>134</v>
      </c>
      <c r="F39" s="57" t="s">
        <v>134</v>
      </c>
      <c r="G39" s="57" t="s">
        <v>134</v>
      </c>
      <c r="H39" s="57" t="s">
        <v>134</v>
      </c>
      <c r="I39" s="57" t="s">
        <v>134</v>
      </c>
      <c r="J39" s="57" t="s">
        <v>134</v>
      </c>
      <c r="K39" s="57" t="s">
        <v>134</v>
      </c>
      <c r="L39" s="57" t="s">
        <v>134</v>
      </c>
      <c r="M39" s="57" t="s">
        <v>134</v>
      </c>
      <c r="N39" s="57" t="s">
        <v>134</v>
      </c>
      <c r="O39" s="57" t="s">
        <v>134</v>
      </c>
      <c r="P39" s="57" t="s">
        <v>134</v>
      </c>
      <c r="Q39" s="57" t="s">
        <v>134</v>
      </c>
      <c r="R39" s="57" t="s">
        <v>134</v>
      </c>
      <c r="S39" s="57" t="s">
        <v>134</v>
      </c>
      <c r="T39" s="57" t="s">
        <v>134</v>
      </c>
      <c r="U39" s="57" t="s">
        <v>134</v>
      </c>
      <c r="V39" s="57" t="s">
        <v>134</v>
      </c>
      <c r="W39" s="57" t="s">
        <v>134</v>
      </c>
      <c r="X39" s="57" t="s">
        <v>134</v>
      </c>
      <c r="Y39" s="57" t="s">
        <v>134</v>
      </c>
      <c r="Z39" s="57" t="s">
        <v>134</v>
      </c>
      <c r="AA39" s="57" t="s">
        <v>134</v>
      </c>
      <c r="AB39" s="57" t="s">
        <v>520</v>
      </c>
      <c r="AC39" s="139" t="s">
        <v>242</v>
      </c>
      <c r="AD39" s="199" t="s">
        <v>134</v>
      </c>
      <c r="AE39" s="199" t="s">
        <v>134</v>
      </c>
      <c r="AF39" s="94" t="s">
        <v>281</v>
      </c>
      <c r="AG39" s="139"/>
    </row>
    <row r="40" spans="1:33" ht="13.2">
      <c r="A40" s="69" t="s">
        <v>98</v>
      </c>
      <c r="B40" s="57" t="s">
        <v>134</v>
      </c>
      <c r="C40" s="57" t="s">
        <v>134</v>
      </c>
      <c r="D40" s="57" t="s">
        <v>134</v>
      </c>
      <c r="E40" s="57" t="s">
        <v>134</v>
      </c>
      <c r="F40" s="57" t="s">
        <v>134</v>
      </c>
      <c r="G40" s="57" t="s">
        <v>134</v>
      </c>
      <c r="H40" s="57" t="s">
        <v>134</v>
      </c>
      <c r="I40" s="57" t="s">
        <v>134</v>
      </c>
      <c r="J40" s="57" t="s">
        <v>134</v>
      </c>
      <c r="K40" s="57" t="s">
        <v>134</v>
      </c>
      <c r="L40" s="200" t="s">
        <v>485</v>
      </c>
      <c r="M40" s="191" t="s">
        <v>134</v>
      </c>
      <c r="N40" s="181" t="s">
        <v>134</v>
      </c>
      <c r="O40" s="181" t="s">
        <v>134</v>
      </c>
      <c r="P40" s="181" t="s">
        <v>134</v>
      </c>
      <c r="Q40" s="181" t="s">
        <v>134</v>
      </c>
      <c r="R40" s="181" t="s">
        <v>134</v>
      </c>
      <c r="S40" s="166" t="s">
        <v>521</v>
      </c>
      <c r="T40" s="139" t="s">
        <v>134</v>
      </c>
      <c r="U40" s="139" t="s">
        <v>134</v>
      </c>
      <c r="V40" s="139" t="s">
        <v>134</v>
      </c>
      <c r="W40" s="139" t="s">
        <v>134</v>
      </c>
      <c r="X40" s="139" t="s">
        <v>134</v>
      </c>
      <c r="Y40" s="139" t="s">
        <v>134</v>
      </c>
      <c r="Z40" s="117" t="s">
        <v>311</v>
      </c>
      <c r="AA40" s="57" t="s">
        <v>134</v>
      </c>
      <c r="AB40" s="57" t="s">
        <v>134</v>
      </c>
      <c r="AC40" s="57" t="s">
        <v>134</v>
      </c>
      <c r="AD40" s="57" t="s">
        <v>134</v>
      </c>
      <c r="AE40" s="57" t="s">
        <v>134</v>
      </c>
      <c r="AF40" s="57" t="s">
        <v>134</v>
      </c>
      <c r="AG40" s="139"/>
    </row>
    <row r="41" spans="1:33" ht="13.2">
      <c r="A41" s="70" t="s">
        <v>99</v>
      </c>
      <c r="B41" s="199" t="s">
        <v>352</v>
      </c>
      <c r="C41" s="199" t="s">
        <v>352</v>
      </c>
      <c r="D41" s="199" t="s">
        <v>352</v>
      </c>
      <c r="E41" s="199" t="s">
        <v>352</v>
      </c>
      <c r="F41" s="199" t="s">
        <v>352</v>
      </c>
      <c r="G41" s="199" t="s">
        <v>352</v>
      </c>
      <c r="H41" s="199" t="s">
        <v>352</v>
      </c>
      <c r="I41" s="199" t="s">
        <v>352</v>
      </c>
      <c r="J41" s="199" t="s">
        <v>352</v>
      </c>
      <c r="K41" s="199" t="s">
        <v>352</v>
      </c>
      <c r="L41" s="199" t="s">
        <v>352</v>
      </c>
      <c r="M41" s="199" t="s">
        <v>352</v>
      </c>
      <c r="N41" s="199" t="s">
        <v>352</v>
      </c>
      <c r="O41" s="199" t="s">
        <v>352</v>
      </c>
      <c r="P41" s="199" t="s">
        <v>352</v>
      </c>
      <c r="Q41" s="199" t="s">
        <v>352</v>
      </c>
      <c r="R41" s="199" t="s">
        <v>352</v>
      </c>
      <c r="S41" s="199" t="s">
        <v>352</v>
      </c>
      <c r="T41" s="199" t="s">
        <v>352</v>
      </c>
      <c r="U41" s="199" t="s">
        <v>352</v>
      </c>
      <c r="V41" s="199" t="s">
        <v>352</v>
      </c>
      <c r="W41" s="199" t="s">
        <v>352</v>
      </c>
      <c r="X41" s="199" t="s">
        <v>352</v>
      </c>
      <c r="Y41" s="199" t="s">
        <v>352</v>
      </c>
      <c r="Z41" s="199" t="s">
        <v>352</v>
      </c>
      <c r="AA41" s="199" t="s">
        <v>352</v>
      </c>
      <c r="AB41" s="199" t="s">
        <v>352</v>
      </c>
      <c r="AC41" s="199" t="s">
        <v>352</v>
      </c>
      <c r="AD41" s="199" t="s">
        <v>352</v>
      </c>
      <c r="AE41" s="199" t="s">
        <v>352</v>
      </c>
      <c r="AF41" s="199" t="s">
        <v>352</v>
      </c>
      <c r="AG41" s="139"/>
    </row>
    <row r="42" spans="1:33" ht="13.2">
      <c r="A42" s="71" t="s">
        <v>100</v>
      </c>
      <c r="B42" s="199" t="s">
        <v>352</v>
      </c>
      <c r="C42" s="199" t="s">
        <v>352</v>
      </c>
      <c r="D42" s="199" t="s">
        <v>352</v>
      </c>
      <c r="E42" s="199" t="s">
        <v>352</v>
      </c>
      <c r="F42" s="199" t="s">
        <v>352</v>
      </c>
      <c r="G42" s="199" t="s">
        <v>352</v>
      </c>
      <c r="H42" s="199" t="s">
        <v>352</v>
      </c>
      <c r="I42" s="199" t="s">
        <v>352</v>
      </c>
      <c r="J42" s="199" t="s">
        <v>352</v>
      </c>
      <c r="K42" s="199" t="s">
        <v>352</v>
      </c>
      <c r="L42" s="199" t="s">
        <v>352</v>
      </c>
      <c r="M42" s="199" t="s">
        <v>352</v>
      </c>
      <c r="N42" s="199" t="s">
        <v>352</v>
      </c>
      <c r="O42" s="199" t="s">
        <v>352</v>
      </c>
      <c r="P42" s="199" t="s">
        <v>352</v>
      </c>
      <c r="Q42" s="199" t="s">
        <v>352</v>
      </c>
      <c r="R42" s="199" t="s">
        <v>352</v>
      </c>
      <c r="S42" s="199" t="s">
        <v>352</v>
      </c>
      <c r="T42" s="199" t="s">
        <v>352</v>
      </c>
      <c r="U42" s="199" t="s">
        <v>352</v>
      </c>
      <c r="V42" s="199" t="s">
        <v>352</v>
      </c>
      <c r="W42" s="199" t="s">
        <v>352</v>
      </c>
      <c r="X42" s="199" t="s">
        <v>352</v>
      </c>
      <c r="Y42" s="199" t="s">
        <v>352</v>
      </c>
      <c r="Z42" s="199" t="s">
        <v>352</v>
      </c>
      <c r="AA42" s="199" t="s">
        <v>352</v>
      </c>
      <c r="AB42" s="199" t="s">
        <v>352</v>
      </c>
      <c r="AC42" s="199" t="s">
        <v>352</v>
      </c>
      <c r="AD42" s="199" t="s">
        <v>352</v>
      </c>
      <c r="AE42" s="199" t="s">
        <v>352</v>
      </c>
      <c r="AF42" s="199" t="s">
        <v>352</v>
      </c>
      <c r="AG42" s="139"/>
    </row>
    <row r="43" spans="1:33" ht="13.2">
      <c r="A43" s="71" t="s">
        <v>101</v>
      </c>
      <c r="B43" s="163" t="s">
        <v>522</v>
      </c>
      <c r="C43" s="117" t="s">
        <v>137</v>
      </c>
      <c r="D43" s="181" t="s">
        <v>134</v>
      </c>
      <c r="E43" s="181" t="s">
        <v>134</v>
      </c>
      <c r="F43" s="181" t="s">
        <v>134</v>
      </c>
      <c r="G43" s="181" t="s">
        <v>134</v>
      </c>
      <c r="H43" s="181" t="s">
        <v>134</v>
      </c>
      <c r="I43" s="201"/>
      <c r="J43" s="191" t="s">
        <v>134</v>
      </c>
      <c r="K43" s="181" t="s">
        <v>134</v>
      </c>
      <c r="L43" s="181" t="s">
        <v>134</v>
      </c>
      <c r="M43" s="191" t="s">
        <v>134</v>
      </c>
      <c r="N43" s="181" t="s">
        <v>134</v>
      </c>
      <c r="O43" s="117" t="s">
        <v>523</v>
      </c>
      <c r="P43" s="130" t="s">
        <v>423</v>
      </c>
      <c r="Q43" s="57" t="s">
        <v>134</v>
      </c>
      <c r="R43" s="57" t="s">
        <v>134</v>
      </c>
      <c r="S43" s="57" t="s">
        <v>134</v>
      </c>
      <c r="T43" s="57" t="s">
        <v>134</v>
      </c>
      <c r="U43" s="57" t="s">
        <v>134</v>
      </c>
      <c r="V43" s="57" t="s">
        <v>134</v>
      </c>
      <c r="W43" s="57" t="s">
        <v>134</v>
      </c>
      <c r="X43" s="57" t="s">
        <v>134</v>
      </c>
      <c r="Y43" s="57" t="s">
        <v>134</v>
      </c>
      <c r="Z43" s="57" t="s">
        <v>134</v>
      </c>
      <c r="AA43" s="57" t="s">
        <v>134</v>
      </c>
      <c r="AB43" s="57" t="s">
        <v>134</v>
      </c>
      <c r="AC43" s="57" t="s">
        <v>134</v>
      </c>
      <c r="AD43" s="139" t="s">
        <v>242</v>
      </c>
      <c r="AE43" s="57" t="s">
        <v>134</v>
      </c>
      <c r="AF43" s="57" t="s">
        <v>134</v>
      </c>
      <c r="AG43" s="139"/>
    </row>
    <row r="44" spans="1:33" ht="13.2">
      <c r="A44" s="71" t="s">
        <v>102</v>
      </c>
      <c r="B44" s="199" t="s">
        <v>352</v>
      </c>
      <c r="C44" s="199" t="s">
        <v>352</v>
      </c>
      <c r="D44" s="199" t="s">
        <v>352</v>
      </c>
      <c r="E44" s="199" t="s">
        <v>352</v>
      </c>
      <c r="F44" s="199" t="s">
        <v>352</v>
      </c>
      <c r="G44" s="199" t="s">
        <v>352</v>
      </c>
      <c r="H44" s="199" t="s">
        <v>352</v>
      </c>
      <c r="I44" s="199" t="s">
        <v>352</v>
      </c>
      <c r="J44" s="199" t="s">
        <v>352</v>
      </c>
      <c r="K44" s="199" t="s">
        <v>352</v>
      </c>
      <c r="L44" s="163" t="s">
        <v>128</v>
      </c>
      <c r="M44" s="199" t="s">
        <v>352</v>
      </c>
      <c r="N44" s="199" t="s">
        <v>352</v>
      </c>
      <c r="O44" s="199" t="s">
        <v>352</v>
      </c>
      <c r="P44" s="199" t="s">
        <v>352</v>
      </c>
      <c r="Q44" s="199" t="s">
        <v>352</v>
      </c>
      <c r="R44" s="199" t="s">
        <v>352</v>
      </c>
      <c r="S44" s="199" t="s">
        <v>352</v>
      </c>
      <c r="T44" s="199" t="s">
        <v>352</v>
      </c>
      <c r="U44" s="199" t="s">
        <v>352</v>
      </c>
      <c r="V44" s="199" t="s">
        <v>352</v>
      </c>
      <c r="W44" s="199" t="s">
        <v>352</v>
      </c>
      <c r="X44" s="199" t="s">
        <v>352</v>
      </c>
      <c r="Y44" s="199" t="s">
        <v>352</v>
      </c>
      <c r="Z44" s="199" t="s">
        <v>352</v>
      </c>
      <c r="AA44" s="199" t="s">
        <v>352</v>
      </c>
      <c r="AB44" s="199" t="s">
        <v>352</v>
      </c>
      <c r="AC44" s="105" t="s">
        <v>524</v>
      </c>
      <c r="AD44" s="199" t="s">
        <v>352</v>
      </c>
      <c r="AE44" s="199" t="s">
        <v>352</v>
      </c>
      <c r="AF44" s="199" t="s">
        <v>352</v>
      </c>
      <c r="AG44" s="139"/>
    </row>
    <row r="45" spans="1:33" ht="13.2">
      <c r="A45" s="72" t="s">
        <v>16</v>
      </c>
      <c r="B45" s="57" t="s">
        <v>134</v>
      </c>
      <c r="C45" s="57" t="s">
        <v>134</v>
      </c>
      <c r="D45" s="57" t="s">
        <v>134</v>
      </c>
      <c r="E45" s="57" t="s">
        <v>134</v>
      </c>
      <c r="F45" s="57" t="s">
        <v>134</v>
      </c>
      <c r="G45" s="57" t="s">
        <v>134</v>
      </c>
      <c r="H45" s="57" t="s">
        <v>134</v>
      </c>
      <c r="I45" s="57" t="s">
        <v>134</v>
      </c>
      <c r="J45" s="57" t="s">
        <v>134</v>
      </c>
      <c r="K45" s="57" t="s">
        <v>134</v>
      </c>
      <c r="L45" s="57" t="s">
        <v>134</v>
      </c>
      <c r="M45" s="57" t="s">
        <v>134</v>
      </c>
      <c r="N45" s="57" t="s">
        <v>134</v>
      </c>
      <c r="O45" s="57" t="s">
        <v>134</v>
      </c>
      <c r="P45" s="57" t="s">
        <v>134</v>
      </c>
      <c r="Q45" s="57" t="s">
        <v>134</v>
      </c>
      <c r="R45" s="57" t="s">
        <v>134</v>
      </c>
      <c r="S45" s="10" t="s">
        <v>242</v>
      </c>
      <c r="T45" s="57" t="s">
        <v>134</v>
      </c>
      <c r="U45" s="57" t="s">
        <v>134</v>
      </c>
      <c r="V45" s="57" t="s">
        <v>134</v>
      </c>
      <c r="W45" s="57" t="s">
        <v>134</v>
      </c>
      <c r="X45" s="57" t="s">
        <v>134</v>
      </c>
      <c r="Y45" s="57" t="s">
        <v>134</v>
      </c>
      <c r="Z45" s="57" t="s">
        <v>242</v>
      </c>
      <c r="AA45" s="57" t="s">
        <v>134</v>
      </c>
      <c r="AB45" s="57" t="s">
        <v>134</v>
      </c>
      <c r="AC45" s="57" t="s">
        <v>134</v>
      </c>
      <c r="AD45" s="57" t="s">
        <v>134</v>
      </c>
      <c r="AE45" s="57" t="s">
        <v>134</v>
      </c>
      <c r="AF45" s="57" t="s">
        <v>134</v>
      </c>
      <c r="AG45" s="139"/>
    </row>
    <row r="46" spans="1:33" ht="13.2">
      <c r="A46" s="71" t="s">
        <v>103</v>
      </c>
      <c r="B46" s="199" t="s">
        <v>352</v>
      </c>
      <c r="C46" s="199" t="s">
        <v>352</v>
      </c>
      <c r="D46" s="199" t="s">
        <v>352</v>
      </c>
      <c r="E46" s="199" t="s">
        <v>352</v>
      </c>
      <c r="F46" s="199" t="s">
        <v>352</v>
      </c>
      <c r="G46" s="199" t="s">
        <v>352</v>
      </c>
      <c r="H46" s="199" t="s">
        <v>352</v>
      </c>
      <c r="I46" s="199" t="s">
        <v>352</v>
      </c>
      <c r="J46" s="199" t="s">
        <v>352</v>
      </c>
      <c r="K46" s="199" t="s">
        <v>352</v>
      </c>
      <c r="L46" s="199" t="s">
        <v>352</v>
      </c>
      <c r="M46" s="199" t="s">
        <v>352</v>
      </c>
      <c r="N46" s="199" t="s">
        <v>352</v>
      </c>
      <c r="O46" s="199" t="s">
        <v>352</v>
      </c>
      <c r="P46" s="199" t="s">
        <v>352</v>
      </c>
      <c r="Q46" s="199" t="s">
        <v>352</v>
      </c>
      <c r="R46" s="199" t="s">
        <v>352</v>
      </c>
      <c r="S46" s="199" t="s">
        <v>352</v>
      </c>
      <c r="T46" s="199" t="s">
        <v>352</v>
      </c>
      <c r="U46" s="199" t="s">
        <v>352</v>
      </c>
      <c r="V46" s="199" t="s">
        <v>352</v>
      </c>
      <c r="W46" s="199" t="s">
        <v>352</v>
      </c>
      <c r="X46" s="199" t="s">
        <v>352</v>
      </c>
      <c r="Y46" s="199" t="s">
        <v>352</v>
      </c>
      <c r="Z46" s="199" t="s">
        <v>352</v>
      </c>
      <c r="AA46" s="199" t="s">
        <v>352</v>
      </c>
      <c r="AB46" s="199" t="s">
        <v>352</v>
      </c>
      <c r="AC46" s="199" t="s">
        <v>352</v>
      </c>
      <c r="AD46" s="199" t="s">
        <v>352</v>
      </c>
      <c r="AE46" s="199" t="s">
        <v>352</v>
      </c>
      <c r="AF46" s="199" t="s">
        <v>352</v>
      </c>
      <c r="AG46" s="139"/>
    </row>
    <row r="47" spans="1:33" ht="13.2">
      <c r="A47" s="71" t="s">
        <v>20</v>
      </c>
      <c r="B47" s="168" t="s">
        <v>525</v>
      </c>
      <c r="C47" s="57" t="s">
        <v>134</v>
      </c>
      <c r="E47" s="57" t="s">
        <v>526</v>
      </c>
      <c r="F47" s="10" t="s">
        <v>242</v>
      </c>
      <c r="G47" s="10" t="s">
        <v>242</v>
      </c>
      <c r="H47" s="57" t="s">
        <v>134</v>
      </c>
      <c r="I47" s="57" t="s">
        <v>134</v>
      </c>
      <c r="J47" s="57" t="s">
        <v>134</v>
      </c>
      <c r="K47" s="57" t="s">
        <v>134</v>
      </c>
      <c r="L47" s="57" t="s">
        <v>527</v>
      </c>
      <c r="M47" s="202" t="s">
        <v>528</v>
      </c>
      <c r="N47" s="57" t="s">
        <v>134</v>
      </c>
      <c r="O47" s="57" t="s">
        <v>134</v>
      </c>
      <c r="P47" s="57" t="s">
        <v>134</v>
      </c>
      <c r="Q47" s="57" t="s">
        <v>134</v>
      </c>
      <c r="R47" s="57" t="s">
        <v>134</v>
      </c>
      <c r="S47" s="95" t="s">
        <v>423</v>
      </c>
      <c r="T47" s="130" t="s">
        <v>423</v>
      </c>
      <c r="U47" s="57" t="s">
        <v>529</v>
      </c>
      <c r="V47" s="57" t="s">
        <v>134</v>
      </c>
      <c r="W47" s="57" t="s">
        <v>134</v>
      </c>
      <c r="X47" s="57" t="s">
        <v>134</v>
      </c>
      <c r="Y47" s="57" t="s">
        <v>134</v>
      </c>
      <c r="Z47" s="57" t="s">
        <v>134</v>
      </c>
      <c r="AA47" s="57" t="s">
        <v>242</v>
      </c>
      <c r="AB47" s="57" t="s">
        <v>134</v>
      </c>
      <c r="AC47" s="57" t="s">
        <v>134</v>
      </c>
      <c r="AD47" s="57" t="s">
        <v>134</v>
      </c>
      <c r="AE47" s="57" t="s">
        <v>134</v>
      </c>
      <c r="AF47" s="57" t="s">
        <v>134</v>
      </c>
      <c r="AG47" s="139"/>
    </row>
    <row r="48" spans="1:33" ht="13.2">
      <c r="A48" s="71" t="s">
        <v>29</v>
      </c>
      <c r="B48" s="57" t="s">
        <v>134</v>
      </c>
      <c r="C48" s="161" t="s">
        <v>530</v>
      </c>
      <c r="D48" s="57" t="s">
        <v>134</v>
      </c>
      <c r="E48" s="161" t="s">
        <v>530</v>
      </c>
      <c r="F48" s="10" t="s">
        <v>242</v>
      </c>
      <c r="G48" s="57" t="s">
        <v>134</v>
      </c>
      <c r="H48" s="57" t="s">
        <v>134</v>
      </c>
      <c r="I48" s="57" t="s">
        <v>134</v>
      </c>
      <c r="J48" s="57" t="s">
        <v>134</v>
      </c>
      <c r="K48" s="57" t="s">
        <v>134</v>
      </c>
      <c r="L48" s="57" t="s">
        <v>134</v>
      </c>
      <c r="M48" s="57" t="s">
        <v>134</v>
      </c>
      <c r="N48" s="57" t="s">
        <v>134</v>
      </c>
      <c r="O48" s="57" t="s">
        <v>134</v>
      </c>
      <c r="P48" s="57" t="s">
        <v>134</v>
      </c>
      <c r="Q48" s="57" t="s">
        <v>134</v>
      </c>
      <c r="R48" s="57" t="s">
        <v>134</v>
      </c>
      <c r="S48" s="57" t="s">
        <v>134</v>
      </c>
      <c r="T48" s="57" t="s">
        <v>134</v>
      </c>
      <c r="U48" s="57" t="s">
        <v>134</v>
      </c>
      <c r="V48" s="57" t="s">
        <v>134</v>
      </c>
      <c r="W48" s="57" t="s">
        <v>134</v>
      </c>
      <c r="X48" s="57" t="s">
        <v>134</v>
      </c>
      <c r="Y48" s="57" t="s">
        <v>134</v>
      </c>
      <c r="Z48" s="57" t="s">
        <v>134</v>
      </c>
      <c r="AA48" s="57" t="s">
        <v>134</v>
      </c>
      <c r="AB48" s="57" t="s">
        <v>134</v>
      </c>
      <c r="AC48" s="57" t="s">
        <v>134</v>
      </c>
      <c r="AD48" s="57" t="s">
        <v>134</v>
      </c>
      <c r="AE48" s="57" t="s">
        <v>134</v>
      </c>
      <c r="AF48" s="57" t="s">
        <v>134</v>
      </c>
      <c r="AG48" s="139"/>
    </row>
    <row r="49" spans="1:33" ht="13.2">
      <c r="A49" s="71" t="s">
        <v>105</v>
      </c>
      <c r="B49" s="57" t="s">
        <v>134</v>
      </c>
      <c r="C49" s="57" t="s">
        <v>134</v>
      </c>
      <c r="D49" s="57" t="s">
        <v>134</v>
      </c>
      <c r="E49" s="57" t="s">
        <v>134</v>
      </c>
      <c r="F49" s="57" t="s">
        <v>134</v>
      </c>
      <c r="G49" s="57" t="s">
        <v>134</v>
      </c>
      <c r="H49" s="57" t="s">
        <v>134</v>
      </c>
      <c r="I49" s="57" t="s">
        <v>134</v>
      </c>
      <c r="J49" s="57" t="s">
        <v>134</v>
      </c>
      <c r="K49" s="57" t="s">
        <v>134</v>
      </c>
      <c r="L49" s="57" t="s">
        <v>134</v>
      </c>
      <c r="M49" s="57" t="s">
        <v>134</v>
      </c>
      <c r="N49" s="57" t="s">
        <v>134</v>
      </c>
      <c r="O49" s="98" t="s">
        <v>456</v>
      </c>
      <c r="P49" s="98" t="s">
        <v>456</v>
      </c>
      <c r="Q49" s="98" t="s">
        <v>456</v>
      </c>
      <c r="R49" s="98" t="s">
        <v>456</v>
      </c>
      <c r="S49" s="57" t="s">
        <v>134</v>
      </c>
      <c r="T49" s="57" t="s">
        <v>134</v>
      </c>
      <c r="U49" s="57" t="s">
        <v>134</v>
      </c>
      <c r="V49" s="57" t="s">
        <v>134</v>
      </c>
      <c r="W49" s="57" t="s">
        <v>531</v>
      </c>
      <c r="X49" s="57" t="s">
        <v>216</v>
      </c>
      <c r="Y49" s="57" t="s">
        <v>216</v>
      </c>
      <c r="Z49" s="57" t="s">
        <v>134</v>
      </c>
      <c r="AA49" s="57" t="s">
        <v>134</v>
      </c>
      <c r="AB49" s="57" t="s">
        <v>134</v>
      </c>
      <c r="AC49" s="57" t="s">
        <v>134</v>
      </c>
      <c r="AD49" s="57" t="s">
        <v>134</v>
      </c>
      <c r="AE49" s="57" t="s">
        <v>134</v>
      </c>
      <c r="AF49" s="57" t="s">
        <v>134</v>
      </c>
      <c r="AG49" s="139"/>
    </row>
    <row r="50" spans="1:33" ht="13.2">
      <c r="A50" s="73" t="s">
        <v>106</v>
      </c>
      <c r="B50" s="57"/>
      <c r="C50" s="57"/>
      <c r="D50" s="57"/>
      <c r="E50" s="6" t="s">
        <v>134</v>
      </c>
      <c r="F50" s="57" t="s">
        <v>134</v>
      </c>
      <c r="G50" s="57"/>
      <c r="H50" s="57"/>
      <c r="I50" s="57"/>
      <c r="J50" s="57"/>
      <c r="K50" s="57"/>
      <c r="L50" s="57" t="s">
        <v>134</v>
      </c>
      <c r="M50" s="57" t="s">
        <v>134</v>
      </c>
      <c r="N50" s="57"/>
      <c r="O50" s="117" t="s">
        <v>523</v>
      </c>
      <c r="P50" s="57"/>
      <c r="Q50" s="57" t="s">
        <v>532</v>
      </c>
      <c r="R50" s="57"/>
      <c r="S50" s="57" t="s">
        <v>134</v>
      </c>
      <c r="T50" s="57" t="s">
        <v>134</v>
      </c>
      <c r="U50" s="57" t="s">
        <v>533</v>
      </c>
      <c r="V50" s="57" t="s">
        <v>534</v>
      </c>
      <c r="W50" s="57" t="s">
        <v>535</v>
      </c>
      <c r="X50" s="57" t="s">
        <v>536</v>
      </c>
      <c r="Y50" s="57" t="s">
        <v>537</v>
      </c>
      <c r="Z50" s="57" t="s">
        <v>134</v>
      </c>
      <c r="AA50" s="57" t="s">
        <v>538</v>
      </c>
      <c r="AB50" s="57" t="s">
        <v>134</v>
      </c>
      <c r="AC50" s="57" t="s">
        <v>134</v>
      </c>
      <c r="AD50" s="57" t="s">
        <v>134</v>
      </c>
      <c r="AE50" s="57" t="s">
        <v>134</v>
      </c>
      <c r="AF50" s="57" t="s">
        <v>539</v>
      </c>
      <c r="AG50" s="139"/>
    </row>
    <row r="51" spans="1:33" ht="13.2">
      <c r="A51" s="73" t="s">
        <v>107</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139"/>
    </row>
    <row r="52" spans="1:33" ht="13.2">
      <c r="A52" s="73" t="s">
        <v>108</v>
      </c>
      <c r="B52" s="57"/>
      <c r="C52" s="127" t="s">
        <v>540</v>
      </c>
      <c r="D52" s="127" t="s">
        <v>540</v>
      </c>
      <c r="E52" s="57"/>
      <c r="F52" s="57"/>
      <c r="G52" s="57"/>
      <c r="H52" s="57" t="s">
        <v>541</v>
      </c>
      <c r="I52" s="57"/>
      <c r="J52" s="57"/>
      <c r="K52" s="57"/>
      <c r="L52" s="57"/>
      <c r="M52" s="57" t="s">
        <v>134</v>
      </c>
      <c r="N52" s="57"/>
      <c r="O52" s="57"/>
      <c r="P52" s="57"/>
      <c r="Q52" s="57"/>
      <c r="R52" s="57" t="s">
        <v>542</v>
      </c>
      <c r="S52" s="57" t="s">
        <v>542</v>
      </c>
      <c r="T52" s="57" t="s">
        <v>542</v>
      </c>
      <c r="U52" s="57" t="s">
        <v>543</v>
      </c>
      <c r="W52" s="57"/>
      <c r="X52" s="57"/>
      <c r="Y52" s="57" t="s">
        <v>544</v>
      </c>
      <c r="Z52" s="57" t="s">
        <v>545</v>
      </c>
      <c r="AA52" s="57"/>
      <c r="AB52" s="57"/>
      <c r="AC52" s="57" t="s">
        <v>546</v>
      </c>
      <c r="AD52" s="57" t="s">
        <v>547</v>
      </c>
      <c r="AE52" s="57"/>
      <c r="AF52" s="57" t="s">
        <v>548</v>
      </c>
      <c r="AG52" s="139"/>
    </row>
    <row r="53" spans="1:33" ht="13.2">
      <c r="A53" s="73" t="s">
        <v>109</v>
      </c>
      <c r="B53" s="81"/>
      <c r="C53" s="57"/>
      <c r="D53" s="57"/>
      <c r="E53" s="12"/>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139"/>
    </row>
    <row r="54" spans="1:33" ht="13.2">
      <c r="A54" s="73" t="s">
        <v>27</v>
      </c>
      <c r="B54" s="57"/>
      <c r="C54" s="57"/>
      <c r="D54" s="57"/>
      <c r="E54" s="57" t="s">
        <v>134</v>
      </c>
      <c r="F54" s="57"/>
      <c r="G54" s="57"/>
      <c r="H54" s="57"/>
      <c r="I54" s="57"/>
      <c r="J54" s="57"/>
      <c r="K54" s="57"/>
      <c r="L54" s="57" t="s">
        <v>134</v>
      </c>
      <c r="M54" s="57"/>
      <c r="N54" s="57"/>
      <c r="O54" s="57"/>
      <c r="P54" s="57" t="s">
        <v>373</v>
      </c>
      <c r="Q54" s="57"/>
      <c r="R54" s="57"/>
      <c r="S54" s="57" t="s">
        <v>134</v>
      </c>
      <c r="T54" s="57" t="s">
        <v>542</v>
      </c>
      <c r="U54" s="57"/>
      <c r="V54" s="57"/>
      <c r="W54" s="57"/>
      <c r="X54" s="57"/>
      <c r="Y54" s="57"/>
      <c r="Z54" s="57" t="s">
        <v>134</v>
      </c>
      <c r="AA54" s="57"/>
      <c r="AB54" s="57"/>
      <c r="AC54" s="57"/>
      <c r="AD54" s="57"/>
      <c r="AE54" s="57"/>
      <c r="AF54" s="57"/>
      <c r="AG54" s="139"/>
    </row>
    <row r="55" spans="1:33" ht="13.2">
      <c r="A55" s="73" t="s">
        <v>110</v>
      </c>
      <c r="B55" s="57"/>
      <c r="C55" s="57"/>
      <c r="D55" s="57"/>
      <c r="E55" s="57"/>
      <c r="F55" s="57"/>
      <c r="G55" s="57"/>
      <c r="H55" s="57"/>
      <c r="I55" s="57"/>
      <c r="J55" s="57"/>
      <c r="K55" s="57"/>
      <c r="L55" s="57"/>
      <c r="M55" s="57"/>
      <c r="N55" s="57"/>
      <c r="O55" s="57"/>
      <c r="P55" s="57"/>
      <c r="Q55" s="57"/>
      <c r="R55" s="57" t="s">
        <v>542</v>
      </c>
      <c r="S55" s="57" t="s">
        <v>542</v>
      </c>
      <c r="T55" s="57"/>
      <c r="U55" s="57"/>
      <c r="V55" s="57"/>
      <c r="W55" s="57"/>
      <c r="X55" s="57"/>
      <c r="Y55" s="57"/>
      <c r="Z55" s="57"/>
      <c r="AA55" s="57"/>
      <c r="AB55" s="57"/>
      <c r="AC55" s="57"/>
      <c r="AD55" s="57"/>
      <c r="AE55" s="57"/>
      <c r="AF55" s="57"/>
      <c r="AG55" s="139"/>
    </row>
    <row r="56" spans="1:33" ht="13.2">
      <c r="A56" s="74" t="s">
        <v>111</v>
      </c>
      <c r="B56" s="203"/>
      <c r="C56" s="139"/>
      <c r="D56" s="139"/>
      <c r="E56" s="139"/>
      <c r="F56" s="139"/>
      <c r="G56" s="139"/>
      <c r="H56" s="139"/>
      <c r="I56" s="139"/>
      <c r="J56" s="139"/>
      <c r="K56" s="139"/>
      <c r="L56" s="139"/>
      <c r="M56" s="57"/>
      <c r="N56" s="57"/>
      <c r="O56" s="57"/>
      <c r="P56" s="57"/>
      <c r="Q56" s="57"/>
      <c r="R56" s="57"/>
      <c r="S56" s="57"/>
      <c r="T56" s="57"/>
      <c r="U56" s="57"/>
      <c r="V56" s="57"/>
      <c r="W56" s="57"/>
      <c r="X56" s="57"/>
      <c r="Y56" s="57"/>
      <c r="Z56" s="57"/>
      <c r="AA56" s="57"/>
      <c r="AB56" s="57"/>
      <c r="AC56" s="57"/>
      <c r="AD56" s="57"/>
      <c r="AE56" s="57"/>
      <c r="AF56" s="57"/>
      <c r="AG56" s="139"/>
    </row>
    <row r="57" spans="1:33" ht="13.2">
      <c r="A57" s="26" t="s">
        <v>112</v>
      </c>
      <c r="B57" s="203"/>
      <c r="C57" s="139"/>
      <c r="D57" s="139"/>
      <c r="E57" s="139"/>
      <c r="F57" s="139"/>
      <c r="G57" s="139"/>
      <c r="H57" s="139"/>
      <c r="I57" s="139"/>
      <c r="J57" s="139"/>
      <c r="K57" s="139"/>
      <c r="L57" s="139"/>
      <c r="M57" s="57"/>
      <c r="N57" s="57"/>
      <c r="O57" s="57"/>
      <c r="P57" s="57"/>
      <c r="Q57" s="57"/>
      <c r="R57" s="57"/>
      <c r="S57" s="57"/>
      <c r="T57" s="57"/>
      <c r="U57" s="57"/>
      <c r="V57" s="57"/>
      <c r="W57" s="57"/>
      <c r="X57" s="57"/>
      <c r="Y57" s="57"/>
      <c r="Z57" s="57"/>
      <c r="AA57" s="57"/>
      <c r="AB57" s="57"/>
      <c r="AC57" s="57"/>
      <c r="AD57" s="57"/>
      <c r="AE57" s="57"/>
      <c r="AF57" s="57"/>
      <c r="AG57" s="139"/>
    </row>
    <row r="58" spans="1:33" ht="13.2">
      <c r="A58" s="63">
        <v>7700</v>
      </c>
      <c r="B58" s="57"/>
      <c r="C58" s="57"/>
      <c r="D58" s="57"/>
      <c r="E58" s="161"/>
      <c r="F58" s="161"/>
      <c r="G58" s="161"/>
      <c r="H58" s="161"/>
      <c r="I58" s="161"/>
      <c r="J58" s="161"/>
      <c r="K58" s="161"/>
      <c r="L58" s="204" t="s">
        <v>423</v>
      </c>
      <c r="M58" s="57"/>
      <c r="N58" s="57"/>
      <c r="O58" s="57"/>
      <c r="P58" s="57"/>
      <c r="Q58" s="57"/>
      <c r="R58" s="57"/>
      <c r="S58" s="57"/>
      <c r="T58" s="57"/>
      <c r="U58" s="98" t="s">
        <v>382</v>
      </c>
      <c r="V58" s="109" t="s">
        <v>549</v>
      </c>
      <c r="W58" s="109" t="s">
        <v>549</v>
      </c>
      <c r="X58" s="95" t="s">
        <v>550</v>
      </c>
      <c r="Y58" s="81"/>
      <c r="Z58" s="81"/>
      <c r="AA58" s="81"/>
      <c r="AB58" s="57"/>
      <c r="AD58" s="57"/>
      <c r="AE58" s="57"/>
      <c r="AF58" s="57"/>
      <c r="AG58" s="139"/>
    </row>
    <row r="59" spans="1:33" ht="13.2">
      <c r="A59" s="75">
        <v>7702</v>
      </c>
      <c r="B59" s="205" t="s">
        <v>525</v>
      </c>
      <c r="C59" s="132" t="s">
        <v>501</v>
      </c>
      <c r="D59" s="132" t="s">
        <v>501</v>
      </c>
      <c r="E59" s="132" t="s">
        <v>501</v>
      </c>
      <c r="F59" s="139"/>
      <c r="G59" s="139"/>
      <c r="H59" s="139"/>
      <c r="I59" s="139"/>
      <c r="J59" s="206" t="s">
        <v>551</v>
      </c>
      <c r="K59" s="82"/>
      <c r="L59" s="57"/>
      <c r="M59" s="57"/>
      <c r="N59" s="121" t="s">
        <v>492</v>
      </c>
      <c r="O59" s="121" t="s">
        <v>492</v>
      </c>
      <c r="P59" s="121" t="s">
        <v>492</v>
      </c>
      <c r="Q59" s="121" t="s">
        <v>492</v>
      </c>
      <c r="R59" s="121" t="s">
        <v>492</v>
      </c>
      <c r="S59" s="139" t="s">
        <v>405</v>
      </c>
      <c r="T59" s="139" t="s">
        <v>405</v>
      </c>
      <c r="U59" s="81" t="s">
        <v>405</v>
      </c>
      <c r="V59" s="81" t="s">
        <v>405</v>
      </c>
      <c r="W59" s="81" t="s">
        <v>405</v>
      </c>
      <c r="X59" s="81" t="s">
        <v>405</v>
      </c>
      <c r="Y59" s="81" t="s">
        <v>405</v>
      </c>
      <c r="Z59" s="57"/>
      <c r="AA59" s="57"/>
      <c r="AB59" s="57"/>
      <c r="AC59" s="57"/>
      <c r="AD59" s="57"/>
      <c r="AE59" s="34" t="s">
        <v>262</v>
      </c>
      <c r="AF59" s="34" t="s">
        <v>262</v>
      </c>
      <c r="AG59" s="139"/>
    </row>
    <row r="60" spans="1:33" ht="13.2">
      <c r="A60" s="75">
        <v>7703</v>
      </c>
      <c r="B60" s="139"/>
      <c r="C60" s="181" t="s">
        <v>442</v>
      </c>
      <c r="D60" s="181" t="s">
        <v>442</v>
      </c>
      <c r="E60" s="139"/>
      <c r="F60" s="139"/>
      <c r="G60" s="139"/>
      <c r="H60" s="139"/>
      <c r="I60" s="139"/>
      <c r="J60" s="207"/>
      <c r="K60" s="207"/>
      <c r="L60" s="139"/>
      <c r="M60" s="57"/>
      <c r="N60" s="57"/>
      <c r="O60" s="121" t="s">
        <v>409</v>
      </c>
      <c r="P60" s="111"/>
      <c r="Q60" s="104"/>
      <c r="R60" s="104"/>
      <c r="S60" s="104"/>
      <c r="T60" s="104"/>
      <c r="U60" s="104"/>
      <c r="V60" s="104"/>
      <c r="W60" s="104"/>
      <c r="X60" s="104"/>
      <c r="Y60" s="104"/>
      <c r="Z60" s="104"/>
      <c r="AA60" s="104"/>
      <c r="AB60" s="104"/>
      <c r="AC60" s="104"/>
      <c r="AD60" s="104"/>
      <c r="AE60" s="104"/>
      <c r="AF60" s="104"/>
      <c r="AG60" s="139"/>
    </row>
    <row r="61" spans="1:33" ht="13.2">
      <c r="A61" s="75">
        <v>7705</v>
      </c>
      <c r="B61" s="139"/>
      <c r="C61" s="139"/>
      <c r="D61" s="132" t="s">
        <v>552</v>
      </c>
      <c r="E61" s="132" t="s">
        <v>552</v>
      </c>
      <c r="F61" s="132" t="s">
        <v>552</v>
      </c>
      <c r="G61" s="109" t="s">
        <v>317</v>
      </c>
      <c r="H61" s="139"/>
      <c r="I61" s="139"/>
      <c r="J61" s="207"/>
      <c r="K61" s="207"/>
      <c r="L61" s="139"/>
      <c r="M61" s="57"/>
      <c r="N61" s="57"/>
      <c r="O61" s="121" t="s">
        <v>409</v>
      </c>
      <c r="P61" s="121" t="s">
        <v>409</v>
      </c>
      <c r="Q61" s="57" t="s">
        <v>242</v>
      </c>
      <c r="R61" s="100" t="s">
        <v>127</v>
      </c>
      <c r="AG61" s="139"/>
    </row>
    <row r="62" spans="1:33" ht="13.2">
      <c r="A62" s="75">
        <v>7706</v>
      </c>
      <c r="C62" s="205" t="s">
        <v>464</v>
      </c>
      <c r="D62" s="205" t="s">
        <v>464</v>
      </c>
      <c r="E62" s="205" t="s">
        <v>464</v>
      </c>
      <c r="F62" s="205" t="s">
        <v>464</v>
      </c>
      <c r="G62" s="205" t="s">
        <v>464</v>
      </c>
      <c r="H62" s="205" t="s">
        <v>465</v>
      </c>
      <c r="I62" s="205" t="s">
        <v>127</v>
      </c>
      <c r="K62" s="208" t="s">
        <v>553</v>
      </c>
      <c r="L62" s="208" t="s">
        <v>553</v>
      </c>
      <c r="M62" s="208" t="s">
        <v>553</v>
      </c>
      <c r="N62" s="57"/>
      <c r="O62" s="174" t="s">
        <v>471</v>
      </c>
      <c r="P62" s="174" t="s">
        <v>471</v>
      </c>
      <c r="Q62" s="100" t="s">
        <v>223</v>
      </c>
      <c r="R62" s="65" t="s">
        <v>132</v>
      </c>
      <c r="S62" s="57"/>
      <c r="T62" s="57"/>
      <c r="U62" s="57"/>
      <c r="V62" s="57"/>
      <c r="X62" s="109" t="s">
        <v>245</v>
      </c>
      <c r="Y62" s="109" t="s">
        <v>245</v>
      </c>
      <c r="Z62" s="109" t="s">
        <v>245</v>
      </c>
      <c r="AA62" s="57"/>
      <c r="AB62" s="57"/>
      <c r="AC62" s="57"/>
      <c r="AD62" s="109" t="s">
        <v>245</v>
      </c>
      <c r="AE62" s="109" t="s">
        <v>245</v>
      </c>
      <c r="AF62" s="109" t="s">
        <v>245</v>
      </c>
      <c r="AG62" s="139"/>
    </row>
    <row r="63" spans="1:33" ht="13.2">
      <c r="A63" s="75">
        <v>7707</v>
      </c>
      <c r="B63" s="161"/>
      <c r="C63" s="161"/>
      <c r="D63" s="161"/>
      <c r="E63" s="161"/>
      <c r="F63" s="161"/>
      <c r="G63" s="140" t="s">
        <v>372</v>
      </c>
      <c r="H63" s="82"/>
      <c r="I63" s="82"/>
      <c r="J63" s="82"/>
      <c r="K63" s="82"/>
      <c r="L63" s="82"/>
      <c r="M63" s="57"/>
      <c r="N63" s="57"/>
      <c r="O63" s="57"/>
      <c r="P63" s="121" t="s">
        <v>409</v>
      </c>
      <c r="Q63" s="57" t="s">
        <v>242</v>
      </c>
      <c r="R63" s="57"/>
      <c r="S63" s="57"/>
      <c r="T63" s="57"/>
      <c r="U63" s="57"/>
      <c r="V63" s="57"/>
      <c r="W63" s="100" t="s">
        <v>127</v>
      </c>
      <c r="AA63" s="57"/>
      <c r="AB63" s="57"/>
      <c r="AC63" s="57"/>
      <c r="AD63" s="57"/>
      <c r="AF63" s="57"/>
      <c r="AG63" s="139"/>
    </row>
    <row r="64" spans="1:33" ht="13.2">
      <c r="A64" s="75">
        <v>7708</v>
      </c>
      <c r="B64" s="132" t="s">
        <v>522</v>
      </c>
      <c r="C64" s="57"/>
      <c r="D64" s="93" t="s">
        <v>393</v>
      </c>
      <c r="E64" s="161"/>
      <c r="G64" s="209" t="s">
        <v>426</v>
      </c>
      <c r="H64" s="209" t="s">
        <v>426</v>
      </c>
      <c r="I64" s="93" t="s">
        <v>477</v>
      </c>
      <c r="J64" s="132" t="s">
        <v>128</v>
      </c>
      <c r="K64" s="100" t="s">
        <v>127</v>
      </c>
      <c r="L64" s="132" t="s">
        <v>128</v>
      </c>
      <c r="M64" s="151" t="s">
        <v>337</v>
      </c>
      <c r="N64" s="93" t="s">
        <v>127</v>
      </c>
      <c r="O64" s="93" t="s">
        <v>127</v>
      </c>
      <c r="P64" s="100" t="s">
        <v>127</v>
      </c>
      <c r="Q64" s="95" t="s">
        <v>421</v>
      </c>
      <c r="R64" s="205" t="s">
        <v>137</v>
      </c>
      <c r="S64" s="10" t="s">
        <v>518</v>
      </c>
      <c r="T64" s="65" t="s">
        <v>132</v>
      </c>
      <c r="U64" s="57"/>
      <c r="W64" s="57" t="s">
        <v>531</v>
      </c>
      <c r="X64" s="111"/>
      <c r="Y64" s="111"/>
      <c r="Z64" s="111"/>
      <c r="AA64" s="111"/>
      <c r="AB64" s="111"/>
      <c r="AC64" s="111"/>
      <c r="AD64" s="111"/>
      <c r="AE64" s="93" t="s">
        <v>294</v>
      </c>
      <c r="AF64" s="81"/>
      <c r="AG64" s="139"/>
    </row>
    <row r="65" spans="1:33" ht="13.2">
      <c r="A65" s="75">
        <v>7709</v>
      </c>
      <c r="B65" s="81" t="s">
        <v>376</v>
      </c>
      <c r="C65" s="100" t="s">
        <v>476</v>
      </c>
      <c r="D65" s="100" t="s">
        <v>476</v>
      </c>
      <c r="E65" s="100" t="s">
        <v>476</v>
      </c>
      <c r="F65" s="100" t="s">
        <v>476</v>
      </c>
      <c r="G65" s="100" t="s">
        <v>476</v>
      </c>
      <c r="H65" s="100" t="s">
        <v>476</v>
      </c>
      <c r="J65" s="82"/>
      <c r="K65" s="82"/>
      <c r="L65" s="81"/>
      <c r="M65" s="57"/>
      <c r="N65" s="57"/>
      <c r="O65" s="93" t="s">
        <v>127</v>
      </c>
      <c r="P65" s="130" t="s">
        <v>423</v>
      </c>
      <c r="Q65" s="169" t="s">
        <v>411</v>
      </c>
      <c r="R65" s="93" t="s">
        <v>127</v>
      </c>
      <c r="S65" s="57"/>
      <c r="U65" s="57"/>
      <c r="V65" s="57"/>
      <c r="W65" s="10"/>
      <c r="X65" s="173" t="s">
        <v>457</v>
      </c>
      <c r="Z65" s="10" t="s">
        <v>331</v>
      </c>
      <c r="AA65" s="57"/>
      <c r="AB65" s="105" t="s">
        <v>127</v>
      </c>
      <c r="AC65" s="57"/>
      <c r="AD65" s="57"/>
      <c r="AE65" s="57" t="s">
        <v>331</v>
      </c>
      <c r="AF65" s="57"/>
      <c r="AG65" s="139"/>
    </row>
    <row r="66" spans="1:33" ht="13.2">
      <c r="A66" s="76">
        <v>7710</v>
      </c>
      <c r="B66" s="205" t="s">
        <v>504</v>
      </c>
      <c r="D66" s="210" t="s">
        <v>516</v>
      </c>
      <c r="E66" s="210" t="s">
        <v>516</v>
      </c>
      <c r="F66" s="210" t="s">
        <v>516</v>
      </c>
      <c r="G66" s="132" t="s">
        <v>127</v>
      </c>
      <c r="H66" s="172" t="s">
        <v>420</v>
      </c>
      <c r="I66" s="93" t="s">
        <v>127</v>
      </c>
      <c r="J66" s="96" t="s">
        <v>466</v>
      </c>
      <c r="K66" s="65" t="s">
        <v>443</v>
      </c>
      <c r="M66" s="132" t="s">
        <v>432</v>
      </c>
      <c r="N66" s="97" t="s">
        <v>470</v>
      </c>
      <c r="O66" s="180" t="s">
        <v>132</v>
      </c>
      <c r="P66" s="96" t="s">
        <v>261</v>
      </c>
      <c r="Q66" s="96" t="s">
        <v>398</v>
      </c>
      <c r="R66" s="93" t="s">
        <v>127</v>
      </c>
      <c r="S66" s="57"/>
      <c r="T66" s="166" t="s">
        <v>460</v>
      </c>
      <c r="U66" s="57" t="s">
        <v>242</v>
      </c>
      <c r="V66" s="205" t="s">
        <v>385</v>
      </c>
      <c r="W66" s="100" t="s">
        <v>127</v>
      </c>
      <c r="X66" s="100" t="s">
        <v>487</v>
      </c>
      <c r="Z66" s="57" t="s">
        <v>331</v>
      </c>
      <c r="AA66" s="93" t="s">
        <v>451</v>
      </c>
      <c r="AB66" s="93" t="s">
        <v>451</v>
      </c>
      <c r="AC66" s="205" t="s">
        <v>127</v>
      </c>
      <c r="AD66" s="111"/>
      <c r="AE66" s="111"/>
      <c r="AF66" s="104"/>
      <c r="AG66" s="139"/>
    </row>
    <row r="67" spans="1:33" ht="13.2">
      <c r="A67" s="76">
        <v>7711</v>
      </c>
      <c r="B67" s="211"/>
      <c r="C67" s="211"/>
      <c r="D67" s="211"/>
      <c r="E67" s="211"/>
      <c r="F67" s="211"/>
      <c r="G67" s="211"/>
      <c r="H67" s="211"/>
      <c r="I67" s="211"/>
      <c r="J67" s="211"/>
      <c r="K67" s="211"/>
      <c r="L67" s="211"/>
      <c r="M67" s="211"/>
      <c r="N67" s="211"/>
      <c r="O67" s="100" t="s">
        <v>523</v>
      </c>
      <c r="P67" s="10" t="s">
        <v>515</v>
      </c>
      <c r="Q67" s="10" t="s">
        <v>515</v>
      </c>
      <c r="R67" s="10" t="s">
        <v>515</v>
      </c>
      <c r="S67" s="57"/>
      <c r="T67" s="151" t="s">
        <v>337</v>
      </c>
      <c r="U67" s="181"/>
      <c r="V67" s="93" t="s">
        <v>127</v>
      </c>
      <c r="W67" s="93" t="s">
        <v>413</v>
      </c>
      <c r="X67" s="65" t="s">
        <v>428</v>
      </c>
      <c r="Y67" s="96" t="s">
        <v>386</v>
      </c>
      <c r="Z67" s="111"/>
      <c r="AA67" s="111"/>
      <c r="AB67" s="111"/>
      <c r="AC67" s="111"/>
      <c r="AD67" s="111"/>
      <c r="AE67" s="111"/>
      <c r="AF67" s="111"/>
      <c r="AG67" s="139"/>
    </row>
    <row r="68" spans="1:33" ht="13.2">
      <c r="A68" s="75">
        <v>7712</v>
      </c>
      <c r="B68" s="111"/>
      <c r="C68" s="111"/>
      <c r="D68" s="111"/>
      <c r="E68" s="111"/>
      <c r="F68" s="111"/>
      <c r="G68" s="111"/>
      <c r="H68" s="111"/>
      <c r="I68" s="111"/>
      <c r="J68" s="82" t="s">
        <v>551</v>
      </c>
      <c r="K68" s="212"/>
      <c r="L68" s="212"/>
      <c r="M68" s="104"/>
      <c r="N68" s="212"/>
      <c r="O68" s="212"/>
      <c r="P68" s="104"/>
      <c r="Q68" s="104"/>
      <c r="R68" s="104"/>
      <c r="S68" s="104"/>
      <c r="T68" s="104"/>
      <c r="U68" s="57"/>
      <c r="V68" s="57"/>
      <c r="X68" s="10" t="s">
        <v>331</v>
      </c>
      <c r="Y68" s="57"/>
      <c r="Z68" s="109" t="s">
        <v>337</v>
      </c>
      <c r="AA68" s="57"/>
      <c r="AB68" s="57"/>
      <c r="AD68" s="57"/>
      <c r="AE68" s="93" t="s">
        <v>223</v>
      </c>
      <c r="AF68" s="57"/>
      <c r="AG68" s="139"/>
    </row>
    <row r="69" spans="1:33" ht="13.2">
      <c r="A69" s="75">
        <v>7713</v>
      </c>
      <c r="B69" s="93" t="s">
        <v>127</v>
      </c>
      <c r="C69" s="93" t="s">
        <v>128</v>
      </c>
      <c r="D69" s="162" t="s">
        <v>446</v>
      </c>
      <c r="E69" s="162" t="s">
        <v>446</v>
      </c>
      <c r="F69" s="161"/>
      <c r="G69" s="161"/>
      <c r="H69" s="82"/>
      <c r="I69" s="211"/>
      <c r="J69" s="211"/>
      <c r="K69" s="211"/>
      <c r="L69" s="211"/>
      <c r="M69" s="211"/>
      <c r="N69" s="211"/>
      <c r="O69" s="211"/>
      <c r="P69" s="211"/>
      <c r="Q69" s="211"/>
      <c r="R69" s="211"/>
      <c r="S69" s="211"/>
      <c r="T69" s="211"/>
      <c r="U69" s="211"/>
      <c r="V69" s="211"/>
      <c r="W69" s="211"/>
      <c r="X69" s="211"/>
      <c r="Y69" s="211"/>
      <c r="Z69" s="211"/>
      <c r="AA69" s="211"/>
      <c r="AB69" s="211"/>
      <c r="AC69" s="211"/>
      <c r="AD69" s="211"/>
      <c r="AE69" s="211"/>
      <c r="AF69" s="211"/>
      <c r="AG69" s="139"/>
    </row>
    <row r="70" spans="1:33" ht="13.2">
      <c r="A70" s="76">
        <v>7715</v>
      </c>
      <c r="B70" s="162" t="s">
        <v>446</v>
      </c>
      <c r="C70" s="109" t="s">
        <v>318</v>
      </c>
      <c r="D70" s="109" t="s">
        <v>318</v>
      </c>
      <c r="E70" s="109" t="s">
        <v>318</v>
      </c>
      <c r="F70" s="109" t="s">
        <v>447</v>
      </c>
      <c r="G70" s="109" t="s">
        <v>447</v>
      </c>
      <c r="H70" s="95" t="s">
        <v>431</v>
      </c>
      <c r="I70" s="95" t="s">
        <v>431</v>
      </c>
      <c r="J70" s="82" t="s">
        <v>551</v>
      </c>
      <c r="K70" s="96" t="s">
        <v>396</v>
      </c>
      <c r="L70" s="93" t="s">
        <v>311</v>
      </c>
      <c r="M70" s="57" t="s">
        <v>331</v>
      </c>
      <c r="N70" s="57"/>
      <c r="O70" s="98" t="s">
        <v>456</v>
      </c>
      <c r="P70" s="98" t="s">
        <v>456</v>
      </c>
      <c r="Q70" s="98" t="s">
        <v>456</v>
      </c>
      <c r="R70" s="98" t="s">
        <v>456</v>
      </c>
      <c r="S70" s="97" t="s">
        <v>423</v>
      </c>
      <c r="T70" s="97" t="s">
        <v>423</v>
      </c>
      <c r="U70" s="97" t="s">
        <v>423</v>
      </c>
      <c r="V70" s="57"/>
      <c r="W70" s="130" t="s">
        <v>423</v>
      </c>
      <c r="X70" s="10" t="s">
        <v>331</v>
      </c>
      <c r="Y70" s="93" t="s">
        <v>127</v>
      </c>
      <c r="Z70" s="57"/>
      <c r="AA70" s="57"/>
      <c r="AB70" s="57"/>
      <c r="AC70" s="57"/>
      <c r="AD70" s="65" t="s">
        <v>132</v>
      </c>
      <c r="AE70" s="94" t="s">
        <v>406</v>
      </c>
      <c r="AG70" s="139"/>
    </row>
    <row r="71" spans="1:33" ht="13.2">
      <c r="A71" s="76">
        <v>7716</v>
      </c>
      <c r="B71" s="127" t="s">
        <v>418</v>
      </c>
      <c r="C71" s="127" t="s">
        <v>418</v>
      </c>
      <c r="D71" s="127" t="s">
        <v>418</v>
      </c>
      <c r="E71" s="161"/>
      <c r="F71" s="162" t="s">
        <v>419</v>
      </c>
      <c r="G71" s="93" t="s">
        <v>127</v>
      </c>
      <c r="H71" s="208"/>
      <c r="I71" s="171" t="s">
        <v>417</v>
      </c>
      <c r="J71" s="208"/>
      <c r="K71" s="208"/>
      <c r="L71" s="208"/>
      <c r="M71" s="192" t="s">
        <v>496</v>
      </c>
      <c r="O71" s="98" t="s">
        <v>456</v>
      </c>
      <c r="P71" s="98" t="s">
        <v>456</v>
      </c>
      <c r="Q71" s="98" t="s">
        <v>456</v>
      </c>
      <c r="R71" s="98" t="s">
        <v>456</v>
      </c>
      <c r="S71" s="109" t="s">
        <v>498</v>
      </c>
      <c r="T71" s="109" t="s">
        <v>498</v>
      </c>
      <c r="U71" s="165" t="s">
        <v>399</v>
      </c>
      <c r="V71" s="139"/>
      <c r="W71" s="165" t="s">
        <v>399</v>
      </c>
      <c r="X71" s="165" t="s">
        <v>399</v>
      </c>
      <c r="Y71" s="100" t="s">
        <v>127</v>
      </c>
      <c r="AA71" s="174" t="s">
        <v>397</v>
      </c>
      <c r="AB71" s="170" t="s">
        <v>462</v>
      </c>
      <c r="AC71" s="100" t="s">
        <v>128</v>
      </c>
      <c r="AD71" s="57"/>
      <c r="AE71" s="94" t="s">
        <v>401</v>
      </c>
      <c r="AF71" s="57"/>
      <c r="AG71" s="139"/>
    </row>
    <row r="72" spans="1:33" ht="13.2">
      <c r="A72" s="76">
        <v>7717</v>
      </c>
      <c r="B72" s="161" t="s">
        <v>84</v>
      </c>
      <c r="C72" s="161" t="s">
        <v>84</v>
      </c>
      <c r="D72" s="161" t="s">
        <v>84</v>
      </c>
      <c r="E72" s="161" t="s">
        <v>84</v>
      </c>
      <c r="F72" s="161"/>
      <c r="G72" s="161" t="s">
        <v>84</v>
      </c>
      <c r="H72" s="161" t="s">
        <v>84</v>
      </c>
      <c r="I72" s="161" t="s">
        <v>84</v>
      </c>
      <c r="J72" s="82" t="s">
        <v>551</v>
      </c>
      <c r="K72" s="161" t="s">
        <v>84</v>
      </c>
      <c r="L72" s="161" t="s">
        <v>84</v>
      </c>
      <c r="M72" s="161" t="s">
        <v>84</v>
      </c>
      <c r="N72" s="161" t="s">
        <v>84</v>
      </c>
      <c r="O72" s="161" t="s">
        <v>84</v>
      </c>
      <c r="P72" s="161" t="s">
        <v>84</v>
      </c>
      <c r="Q72" s="161" t="s">
        <v>84</v>
      </c>
      <c r="R72" s="161" t="s">
        <v>84</v>
      </c>
      <c r="S72" s="161" t="s">
        <v>84</v>
      </c>
      <c r="T72" s="161" t="s">
        <v>84</v>
      </c>
      <c r="U72" s="161" t="s">
        <v>84</v>
      </c>
      <c r="V72" s="161" t="s">
        <v>84</v>
      </c>
      <c r="W72" s="161" t="s">
        <v>84</v>
      </c>
      <c r="X72" s="161" t="s">
        <v>84</v>
      </c>
      <c r="Y72" s="161" t="s">
        <v>84</v>
      </c>
      <c r="Z72" s="161" t="s">
        <v>84</v>
      </c>
      <c r="AA72" s="161" t="s">
        <v>84</v>
      </c>
      <c r="AB72" s="211" t="s">
        <v>84</v>
      </c>
      <c r="AC72" s="211" t="s">
        <v>84</v>
      </c>
      <c r="AD72" s="211" t="s">
        <v>84</v>
      </c>
      <c r="AE72" s="211" t="s">
        <v>84</v>
      </c>
      <c r="AF72" s="161" t="s">
        <v>84</v>
      </c>
      <c r="AG72" s="139"/>
    </row>
    <row r="73" spans="1:33" ht="13.2">
      <c r="A73" s="76">
        <v>7718</v>
      </c>
      <c r="B73" s="210" t="s">
        <v>554</v>
      </c>
      <c r="C73" s="210" t="s">
        <v>554</v>
      </c>
      <c r="D73" s="57" t="s">
        <v>242</v>
      </c>
      <c r="E73" s="210" t="s">
        <v>403</v>
      </c>
      <c r="F73" s="210" t="s">
        <v>403</v>
      </c>
      <c r="G73" s="210" t="s">
        <v>403</v>
      </c>
      <c r="H73" s="210" t="s">
        <v>403</v>
      </c>
      <c r="J73" s="82" t="s">
        <v>551</v>
      </c>
      <c r="M73" s="6"/>
      <c r="O73" s="142" t="s">
        <v>380</v>
      </c>
      <c r="R73" s="100" t="s">
        <v>128</v>
      </c>
      <c r="S73" s="100" t="s">
        <v>128</v>
      </c>
      <c r="T73" s="132" t="s">
        <v>128</v>
      </c>
      <c r="U73" s="109" t="s">
        <v>245</v>
      </c>
      <c r="W73" s="132" t="s">
        <v>481</v>
      </c>
      <c r="X73" s="213" t="s">
        <v>482</v>
      </c>
      <c r="Y73" s="213" t="s">
        <v>482</v>
      </c>
      <c r="Z73" s="94" t="s">
        <v>416</v>
      </c>
      <c r="AA73" s="171" t="s">
        <v>417</v>
      </c>
      <c r="AB73" s="171" t="s">
        <v>417</v>
      </c>
      <c r="AC73" s="171" t="s">
        <v>417</v>
      </c>
      <c r="AE73" s="94" t="s">
        <v>406</v>
      </c>
      <c r="AF73" s="93" t="s">
        <v>127</v>
      </c>
      <c r="AG73" s="139"/>
    </row>
    <row r="74" spans="1:33" ht="13.2">
      <c r="A74" s="60">
        <v>7719</v>
      </c>
      <c r="B74" s="81" t="s">
        <v>376</v>
      </c>
      <c r="C74" s="167"/>
      <c r="D74" s="100" t="s">
        <v>495</v>
      </c>
      <c r="E74" s="93" t="s">
        <v>495</v>
      </c>
      <c r="F74" s="93" t="s">
        <v>395</v>
      </c>
      <c r="G74" s="93" t="s">
        <v>395</v>
      </c>
      <c r="H74" s="93" t="s">
        <v>395</v>
      </c>
      <c r="I74" s="93" t="s">
        <v>395</v>
      </c>
      <c r="J74" s="82" t="s">
        <v>551</v>
      </c>
      <c r="L74" s="212"/>
      <c r="M74" s="212"/>
      <c r="N74" s="212"/>
      <c r="O74" s="212"/>
      <c r="P74" s="212"/>
      <c r="Q74" s="212"/>
      <c r="R74" s="212"/>
      <c r="S74" s="212"/>
      <c r="T74" s="212"/>
      <c r="U74" s="212"/>
      <c r="V74" s="212"/>
      <c r="W74" s="212"/>
      <c r="X74" s="212"/>
      <c r="Y74" s="212"/>
      <c r="Z74" s="212"/>
      <c r="AA74" s="212"/>
      <c r="AB74" s="212"/>
      <c r="AC74" s="212"/>
      <c r="AD74" s="212"/>
      <c r="AE74" s="212"/>
      <c r="AF74" s="212"/>
      <c r="AG74" s="139"/>
    </row>
    <row r="75" spans="1:33" ht="13.2">
      <c r="A75" s="60">
        <v>7777</v>
      </c>
      <c r="B75" s="161"/>
      <c r="C75" s="161" t="s">
        <v>530</v>
      </c>
      <c r="D75" s="161"/>
      <c r="E75" s="161" t="s">
        <v>530</v>
      </c>
      <c r="F75" s="161"/>
      <c r="G75" s="161"/>
      <c r="H75" s="207"/>
      <c r="I75" s="208"/>
      <c r="J75" s="208" t="s">
        <v>530</v>
      </c>
      <c r="K75" s="57"/>
      <c r="L75" s="208" t="s">
        <v>555</v>
      </c>
      <c r="M75" s="139" t="s">
        <v>405</v>
      </c>
      <c r="N75" s="81" t="s">
        <v>405</v>
      </c>
      <c r="O75" s="81" t="s">
        <v>405</v>
      </c>
      <c r="P75" s="81" t="s">
        <v>405</v>
      </c>
      <c r="Q75" s="81" t="s">
        <v>405</v>
      </c>
      <c r="R75" s="81" t="s">
        <v>405</v>
      </c>
      <c r="S75" s="111"/>
      <c r="T75" s="111"/>
      <c r="U75" s="111"/>
      <c r="V75" s="111"/>
      <c r="W75" s="111"/>
      <c r="X75" s="111"/>
      <c r="AE75" s="111"/>
      <c r="AF75" s="81"/>
      <c r="AG75" s="139"/>
    </row>
    <row r="76" spans="1:33" ht="15" customHeight="1">
      <c r="A76" s="60">
        <v>7721</v>
      </c>
      <c r="B76" s="161"/>
      <c r="F76" s="161"/>
      <c r="G76" s="161"/>
      <c r="H76" s="207"/>
      <c r="I76" s="208"/>
      <c r="J76" s="166" t="s">
        <v>93</v>
      </c>
      <c r="K76" s="10" t="s">
        <v>242</v>
      </c>
      <c r="L76" s="187" t="s">
        <v>485</v>
      </c>
      <c r="M76" s="139"/>
      <c r="N76" s="96" t="s">
        <v>338</v>
      </c>
      <c r="O76" s="57" t="s">
        <v>242</v>
      </c>
      <c r="P76" s="57"/>
      <c r="R76" s="57"/>
      <c r="S76" s="132" t="s">
        <v>137</v>
      </c>
      <c r="T76" s="93" t="s">
        <v>137</v>
      </c>
      <c r="U76" s="93" t="s">
        <v>137</v>
      </c>
      <c r="V76" s="174" t="s">
        <v>281</v>
      </c>
      <c r="W76" s="57"/>
      <c r="X76" s="57" t="s">
        <v>216</v>
      </c>
      <c r="Y76" s="57" t="s">
        <v>216</v>
      </c>
      <c r="Z76" s="100" t="s">
        <v>311</v>
      </c>
      <c r="AA76" s="96" t="s">
        <v>484</v>
      </c>
      <c r="AB76" s="96" t="s">
        <v>484</v>
      </c>
      <c r="AC76" s="109" t="s">
        <v>437</v>
      </c>
      <c r="AD76" s="176" t="s">
        <v>425</v>
      </c>
      <c r="AE76" s="94" t="s">
        <v>281</v>
      </c>
      <c r="AF76" s="94" t="s">
        <v>281</v>
      </c>
      <c r="AG76" s="139"/>
    </row>
    <row r="77" spans="1:33" ht="13.2">
      <c r="A77" s="60">
        <v>7722</v>
      </c>
      <c r="B77" s="162" t="s">
        <v>475</v>
      </c>
      <c r="D77" s="94" t="s">
        <v>153</v>
      </c>
      <c r="E77" s="187" t="s">
        <v>485</v>
      </c>
      <c r="F77" s="187" t="s">
        <v>485</v>
      </c>
      <c r="G77" s="187" t="s">
        <v>485</v>
      </c>
      <c r="H77" s="187" t="s">
        <v>485</v>
      </c>
      <c r="I77" s="187" t="s">
        <v>485</v>
      </c>
      <c r="J77" s="190" t="s">
        <v>485</v>
      </c>
      <c r="K77" s="110" t="s">
        <v>198</v>
      </c>
      <c r="L77" s="110" t="s">
        <v>198</v>
      </c>
      <c r="M77" s="166" t="s">
        <v>512</v>
      </c>
      <c r="N77" s="166" t="s">
        <v>512</v>
      </c>
      <c r="O77" s="166" t="s">
        <v>512</v>
      </c>
      <c r="P77" s="166" t="s">
        <v>512</v>
      </c>
      <c r="Q77" s="166" t="s">
        <v>512</v>
      </c>
      <c r="R77" s="166" t="s">
        <v>512</v>
      </c>
      <c r="S77" s="166" t="s">
        <v>512</v>
      </c>
      <c r="T77" s="94" t="s">
        <v>153</v>
      </c>
      <c r="U77" s="94" t="s">
        <v>427</v>
      </c>
      <c r="V77" s="65" t="s">
        <v>198</v>
      </c>
      <c r="W77" s="105" t="s">
        <v>127</v>
      </c>
      <c r="X77" s="111"/>
      <c r="Y77" s="111"/>
      <c r="Z77" s="111"/>
      <c r="AA77" s="111"/>
      <c r="AB77" s="111"/>
      <c r="AC77" s="93" t="s">
        <v>400</v>
      </c>
      <c r="AD77" s="111"/>
      <c r="AE77" s="111"/>
      <c r="AF77" s="94" t="s">
        <v>281</v>
      </c>
      <c r="AG77" s="139"/>
    </row>
    <row r="78" spans="1:33" ht="15">
      <c r="A78" s="77">
        <v>7723</v>
      </c>
      <c r="B78" s="65" t="s">
        <v>445</v>
      </c>
      <c r="C78" s="65" t="s">
        <v>445</v>
      </c>
      <c r="D78" s="161"/>
      <c r="F78" s="161"/>
      <c r="G78" s="65" t="s">
        <v>490</v>
      </c>
      <c r="H78" s="139"/>
      <c r="I78" s="214" t="s">
        <v>455</v>
      </c>
      <c r="J78" s="215" t="s">
        <v>455</v>
      </c>
      <c r="K78" s="214" t="s">
        <v>455</v>
      </c>
      <c r="L78" s="214" t="s">
        <v>455</v>
      </c>
      <c r="M78" s="196" t="s">
        <v>281</v>
      </c>
      <c r="N78" s="57" t="s">
        <v>242</v>
      </c>
      <c r="O78" s="100" t="s">
        <v>523</v>
      </c>
      <c r="P78" s="57"/>
      <c r="Q78" s="93" t="s">
        <v>444</v>
      </c>
      <c r="R78" s="96" t="s">
        <v>438</v>
      </c>
      <c r="S78" s="93" t="s">
        <v>556</v>
      </c>
      <c r="T78" s="105" t="s">
        <v>557</v>
      </c>
      <c r="U78" s="109" t="s">
        <v>412</v>
      </c>
      <c r="V78" s="109" t="s">
        <v>412</v>
      </c>
      <c r="X78" s="170" t="s">
        <v>414</v>
      </c>
      <c r="Y78" s="109" t="s">
        <v>436</v>
      </c>
      <c r="Z78" s="109" t="s">
        <v>437</v>
      </c>
      <c r="AA78" s="109" t="s">
        <v>437</v>
      </c>
      <c r="AB78" s="109" t="s">
        <v>437</v>
      </c>
      <c r="AC78" s="111"/>
      <c r="AD78" s="111"/>
      <c r="AE78" s="111"/>
      <c r="AF78" s="100" t="s">
        <v>137</v>
      </c>
      <c r="AG78" s="139"/>
    </row>
    <row r="79" spans="1:33" ht="13.2">
      <c r="A79" s="60">
        <v>7725</v>
      </c>
      <c r="B79" s="100" t="s">
        <v>376</v>
      </c>
      <c r="C79" s="100" t="s">
        <v>137</v>
      </c>
      <c r="D79" s="161"/>
      <c r="E79" s="100" t="s">
        <v>137</v>
      </c>
      <c r="F79" s="93" t="s">
        <v>288</v>
      </c>
      <c r="G79" s="161"/>
      <c r="H79" s="161"/>
      <c r="I79" s="57"/>
      <c r="J79" s="82" t="s">
        <v>551</v>
      </c>
      <c r="K79" s="10" t="s">
        <v>242</v>
      </c>
      <c r="L79" s="151" t="s">
        <v>338</v>
      </c>
      <c r="M79" s="93" t="s">
        <v>517</v>
      </c>
      <c r="N79" s="94" t="s">
        <v>153</v>
      </c>
      <c r="O79" s="100" t="s">
        <v>137</v>
      </c>
      <c r="P79" s="57"/>
      <c r="Q79" s="96" t="s">
        <v>433</v>
      </c>
      <c r="R79" s="93" t="s">
        <v>137</v>
      </c>
      <c r="S79" s="93" t="s">
        <v>137</v>
      </c>
      <c r="T79" s="136" t="s">
        <v>558</v>
      </c>
      <c r="U79" s="96" t="s">
        <v>439</v>
      </c>
      <c r="V79" s="57"/>
      <c r="W79" s="132" t="s">
        <v>137</v>
      </c>
      <c r="X79" s="170" t="s">
        <v>414</v>
      </c>
      <c r="Y79" s="170" t="s">
        <v>449</v>
      </c>
      <c r="Z79" s="170" t="s">
        <v>450</v>
      </c>
      <c r="AA79" s="94" t="s">
        <v>140</v>
      </c>
      <c r="AB79" s="94" t="s">
        <v>153</v>
      </c>
      <c r="AC79" s="93" t="s">
        <v>524</v>
      </c>
      <c r="AE79" s="180" t="s">
        <v>132</v>
      </c>
      <c r="AF79" s="10" t="s">
        <v>242</v>
      </c>
      <c r="AG79" s="139"/>
    </row>
    <row r="80" spans="1:33" ht="13.2">
      <c r="A80" s="75">
        <v>7726</v>
      </c>
      <c r="B80" s="161"/>
      <c r="C80" s="94" t="s">
        <v>397</v>
      </c>
      <c r="E80" s="166" t="s">
        <v>93</v>
      </c>
      <c r="F80" s="106" t="s">
        <v>137</v>
      </c>
      <c r="G80" s="161"/>
      <c r="H80" s="82"/>
      <c r="I80" s="93" t="s">
        <v>300</v>
      </c>
      <c r="J80" s="93" t="s">
        <v>300</v>
      </c>
      <c r="K80" s="93" t="s">
        <v>300</v>
      </c>
      <c r="L80" s="93" t="s">
        <v>300</v>
      </c>
      <c r="M80" s="93" t="s">
        <v>300</v>
      </c>
      <c r="N80" s="57" t="s">
        <v>502</v>
      </c>
      <c r="O80" s="57" t="s">
        <v>502</v>
      </c>
      <c r="P80" s="57"/>
      <c r="Q80" s="110" t="s">
        <v>93</v>
      </c>
      <c r="R80" s="180" t="s">
        <v>434</v>
      </c>
      <c r="S80" s="136" t="s">
        <v>133</v>
      </c>
      <c r="T80" s="136" t="s">
        <v>133</v>
      </c>
      <c r="U80" s="205" t="s">
        <v>133</v>
      </c>
      <c r="V80" s="205" t="s">
        <v>133</v>
      </c>
      <c r="W80" s="205" t="s">
        <v>133</v>
      </c>
      <c r="X80" s="205" t="s">
        <v>133</v>
      </c>
      <c r="Y80" s="205" t="s">
        <v>133</v>
      </c>
      <c r="Z80" s="93" t="s">
        <v>137</v>
      </c>
      <c r="AA80" s="93" t="s">
        <v>519</v>
      </c>
      <c r="AB80" s="65" t="s">
        <v>474</v>
      </c>
      <c r="AC80" s="175" t="s">
        <v>424</v>
      </c>
      <c r="AD80" s="109" t="s">
        <v>437</v>
      </c>
      <c r="AE80" s="109" t="s">
        <v>437</v>
      </c>
      <c r="AF80" s="109" t="s">
        <v>437</v>
      </c>
      <c r="AG80" s="139"/>
    </row>
    <row r="81" spans="1:33" ht="13.2">
      <c r="A81" s="75">
        <v>7727</v>
      </c>
      <c r="B81" s="161"/>
      <c r="C81" s="161"/>
      <c r="D81" s="161"/>
      <c r="E81" s="162" t="s">
        <v>394</v>
      </c>
      <c r="F81" s="216"/>
      <c r="G81" s="216"/>
      <c r="H81" s="57" t="s">
        <v>407</v>
      </c>
      <c r="I81" s="57" t="s">
        <v>407</v>
      </c>
      <c r="J81" s="57" t="s">
        <v>407</v>
      </c>
      <c r="K81" s="57" t="s">
        <v>407</v>
      </c>
      <c r="L81" s="57" t="s">
        <v>407</v>
      </c>
      <c r="M81" s="57" t="s">
        <v>407</v>
      </c>
      <c r="N81" s="57" t="s">
        <v>242</v>
      </c>
      <c r="O81" s="164" t="s">
        <v>397</v>
      </c>
      <c r="P81" s="57"/>
      <c r="Q81" s="57"/>
      <c r="S81" s="166" t="s">
        <v>521</v>
      </c>
      <c r="T81" s="57" t="s">
        <v>242</v>
      </c>
      <c r="U81" s="173" t="s">
        <v>422</v>
      </c>
      <c r="W81" s="57"/>
      <c r="X81" s="10" t="s">
        <v>331</v>
      </c>
      <c r="Y81" s="93" t="s">
        <v>458</v>
      </c>
      <c r="Z81" s="57"/>
      <c r="AA81" s="96" t="s">
        <v>439</v>
      </c>
      <c r="AB81" s="96" t="s">
        <v>439</v>
      </c>
      <c r="AC81" s="175" t="s">
        <v>424</v>
      </c>
      <c r="AD81" s="164" t="s">
        <v>137</v>
      </c>
      <c r="AE81" s="57" t="s">
        <v>331</v>
      </c>
      <c r="AF81" s="94" t="s">
        <v>281</v>
      </c>
      <c r="AG81" s="139"/>
    </row>
    <row r="82" spans="1:33" ht="13.2">
      <c r="A82" s="77">
        <v>7729</v>
      </c>
      <c r="E82" s="205" t="s">
        <v>137</v>
      </c>
      <c r="G82" s="217"/>
      <c r="J82" s="82" t="s">
        <v>551</v>
      </c>
      <c r="K82" s="10" t="s">
        <v>242</v>
      </c>
      <c r="L82" s="127" t="s">
        <v>491</v>
      </c>
      <c r="M82" s="127" t="s">
        <v>491</v>
      </c>
      <c r="N82" s="57" t="s">
        <v>242</v>
      </c>
      <c r="O82" s="57" t="s">
        <v>242</v>
      </c>
      <c r="P82" s="57"/>
      <c r="Q82" s="110" t="s">
        <v>198</v>
      </c>
      <c r="T82" s="57" t="s">
        <v>242</v>
      </c>
      <c r="U82" s="109" t="s">
        <v>412</v>
      </c>
      <c r="V82" s="109" t="s">
        <v>412</v>
      </c>
      <c r="W82" s="57"/>
      <c r="X82" s="166" t="s">
        <v>93</v>
      </c>
      <c r="Y82" s="10" t="s">
        <v>242</v>
      </c>
      <c r="Z82" s="166" t="s">
        <v>93</v>
      </c>
      <c r="AA82" s="93" t="s">
        <v>137</v>
      </c>
      <c r="AE82" s="57" t="s">
        <v>331</v>
      </c>
      <c r="AF82" s="10" t="s">
        <v>242</v>
      </c>
      <c r="AG82" s="139"/>
    </row>
    <row r="83" spans="1:33" ht="13.2">
      <c r="A83" s="77">
        <v>7730</v>
      </c>
      <c r="B83" s="110" t="s">
        <v>130</v>
      </c>
      <c r="C83" s="210" t="s">
        <v>453</v>
      </c>
      <c r="D83" s="210" t="s">
        <v>453</v>
      </c>
      <c r="E83" s="57" t="s">
        <v>526</v>
      </c>
      <c r="H83" s="12"/>
      <c r="I83" s="12"/>
      <c r="J83" s="82" t="s">
        <v>242</v>
      </c>
      <c r="K83" s="96" t="s">
        <v>559</v>
      </c>
      <c r="M83" s="202" t="s">
        <v>528</v>
      </c>
      <c r="N83" s="93" t="s">
        <v>408</v>
      </c>
      <c r="O83" s="57" t="s">
        <v>242</v>
      </c>
      <c r="P83" s="57"/>
      <c r="Q83" s="164" t="s">
        <v>560</v>
      </c>
      <c r="R83" s="180" t="s">
        <v>472</v>
      </c>
      <c r="S83" s="166" t="s">
        <v>93</v>
      </c>
      <c r="T83" s="111"/>
      <c r="U83" s="111"/>
      <c r="V83" s="98" t="s">
        <v>381</v>
      </c>
      <c r="W83" s="218"/>
      <c r="X83" s="218"/>
      <c r="Y83" s="218"/>
      <c r="Z83" s="218"/>
      <c r="AB83" s="93" t="s">
        <v>133</v>
      </c>
      <c r="AC83" s="93" t="s">
        <v>133</v>
      </c>
      <c r="AD83" s="93" t="s">
        <v>133</v>
      </c>
      <c r="AE83" s="57" t="s">
        <v>331</v>
      </c>
      <c r="AF83" s="111"/>
      <c r="AG83" s="139"/>
    </row>
    <row r="84" spans="1:33" ht="13.2">
      <c r="A84" s="99">
        <v>7731</v>
      </c>
      <c r="G84" s="217"/>
      <c r="H84" s="12"/>
      <c r="I84" s="207"/>
      <c r="J84" s="191"/>
      <c r="K84" s="207"/>
      <c r="L84" s="207"/>
      <c r="M84" s="57"/>
      <c r="N84" s="57"/>
      <c r="O84" s="57"/>
      <c r="P84" s="57"/>
      <c r="Q84" s="57"/>
      <c r="R84" s="57"/>
      <c r="S84" s="57"/>
      <c r="T84" s="57"/>
      <c r="U84" s="121" t="s">
        <v>473</v>
      </c>
      <c r="V84" s="121" t="s">
        <v>473</v>
      </c>
      <c r="W84" s="121" t="s">
        <v>473</v>
      </c>
      <c r="X84" s="121" t="s">
        <v>473</v>
      </c>
      <c r="Y84" s="121" t="s">
        <v>473</v>
      </c>
      <c r="Z84" s="121" t="s">
        <v>473</v>
      </c>
      <c r="AA84" s="57" t="s">
        <v>488</v>
      </c>
      <c r="AB84" s="93" t="s">
        <v>137</v>
      </c>
      <c r="AC84" s="175" t="s">
        <v>424</v>
      </c>
      <c r="AD84" s="57"/>
      <c r="AE84" s="57"/>
      <c r="AF84" s="10" t="s">
        <v>242</v>
      </c>
      <c r="AG84" s="139"/>
    </row>
    <row r="85" spans="1:33" ht="13.2">
      <c r="A85" s="78">
        <v>7732</v>
      </c>
      <c r="B85" s="219"/>
      <c r="C85" s="211"/>
      <c r="D85" s="219"/>
      <c r="E85" s="219"/>
      <c r="F85" s="219"/>
      <c r="G85" s="219"/>
      <c r="H85" s="220"/>
      <c r="I85" s="220"/>
      <c r="J85" s="220"/>
      <c r="K85" s="220"/>
      <c r="L85" s="220"/>
      <c r="M85" s="104"/>
      <c r="N85" s="104"/>
      <c r="O85" s="104"/>
      <c r="P85" s="104"/>
      <c r="Q85" s="104"/>
      <c r="R85" s="104"/>
      <c r="S85" s="104"/>
      <c r="T85" s="104"/>
      <c r="U85" s="104"/>
      <c r="V85" s="104"/>
      <c r="W85" s="111"/>
      <c r="X85" s="111"/>
      <c r="Y85" s="111"/>
      <c r="Z85" s="111"/>
      <c r="AA85" s="111"/>
      <c r="AB85" s="111"/>
      <c r="AC85" s="111"/>
      <c r="AD85" s="111"/>
      <c r="AE85" s="111"/>
      <c r="AF85" s="57" t="s">
        <v>93</v>
      </c>
      <c r="AG85" s="139"/>
    </row>
    <row r="86" spans="1:33" ht="13.2">
      <c r="A86" s="80">
        <v>7733</v>
      </c>
      <c r="B86" s="221" t="s">
        <v>561</v>
      </c>
      <c r="C86" s="221" t="s">
        <v>561</v>
      </c>
      <c r="D86" s="221" t="s">
        <v>561</v>
      </c>
      <c r="E86" s="221" t="s">
        <v>561</v>
      </c>
      <c r="F86" s="222" t="s">
        <v>562</v>
      </c>
      <c r="G86" s="223"/>
      <c r="H86" s="139"/>
      <c r="I86" s="139"/>
      <c r="J86" s="199"/>
      <c r="K86" s="207"/>
      <c r="L86" s="207"/>
      <c r="M86" s="57"/>
      <c r="N86" s="57"/>
      <c r="O86" s="57"/>
      <c r="P86" s="57"/>
      <c r="Q86" s="57"/>
      <c r="R86" s="57"/>
      <c r="S86" s="57"/>
      <c r="T86" s="57"/>
      <c r="U86" s="57"/>
      <c r="V86" s="57"/>
      <c r="W86" s="57"/>
      <c r="X86" s="57"/>
      <c r="AA86" s="57"/>
      <c r="AB86" s="57"/>
      <c r="AC86" s="175" t="s">
        <v>424</v>
      </c>
      <c r="AD86" s="109" t="s">
        <v>500</v>
      </c>
      <c r="AE86" s="109" t="s">
        <v>500</v>
      </c>
      <c r="AF86" s="109" t="s">
        <v>500</v>
      </c>
      <c r="AG86" s="6"/>
    </row>
    <row r="87" spans="1:33" ht="13.2">
      <c r="A87" s="2">
        <v>7735</v>
      </c>
      <c r="B87" s="139"/>
      <c r="C87" s="127" t="s">
        <v>563</v>
      </c>
      <c r="D87" s="127" t="s">
        <v>564</v>
      </c>
      <c r="E87" s="139"/>
      <c r="F87" s="161"/>
      <c r="G87" s="161"/>
      <c r="H87" s="139"/>
      <c r="I87" s="139"/>
      <c r="J87" s="224"/>
      <c r="K87" s="185" t="s">
        <v>565</v>
      </c>
      <c r="L87" s="185" t="s">
        <v>565</v>
      </c>
      <c r="M87" s="185" t="s">
        <v>565</v>
      </c>
      <c r="N87" s="139"/>
      <c r="O87" s="57" t="s">
        <v>242</v>
      </c>
      <c r="P87" s="139"/>
      <c r="Q87" s="139"/>
      <c r="R87" s="139"/>
      <c r="S87" s="139"/>
      <c r="T87" s="139"/>
      <c r="U87" s="139"/>
      <c r="V87" s="139"/>
      <c r="W87" s="139"/>
      <c r="X87" s="132" t="s">
        <v>461</v>
      </c>
      <c r="Y87" s="93" t="s">
        <v>137</v>
      </c>
      <c r="Z87" s="139"/>
      <c r="AA87" s="151" t="s">
        <v>387</v>
      </c>
      <c r="AB87" s="57" t="s">
        <v>520</v>
      </c>
      <c r="AD87" s="198" t="s">
        <v>422</v>
      </c>
      <c r="AE87" s="198" t="s">
        <v>422</v>
      </c>
      <c r="AF87" s="198" t="s">
        <v>422</v>
      </c>
      <c r="AG87" s="6"/>
    </row>
    <row r="88" spans="1:33" ht="13.2">
      <c r="A88" s="2">
        <v>7736</v>
      </c>
      <c r="B88" s="139"/>
      <c r="C88" s="139"/>
      <c r="D88" s="57"/>
      <c r="E88" s="139"/>
      <c r="F88" s="161"/>
      <c r="G88" s="161"/>
      <c r="H88" s="139"/>
      <c r="I88" s="139"/>
      <c r="J88" s="224"/>
      <c r="K88" s="185" t="s">
        <v>566</v>
      </c>
      <c r="L88" s="185" t="s">
        <v>566</v>
      </c>
      <c r="M88" s="185" t="s">
        <v>566</v>
      </c>
      <c r="N88" s="139"/>
      <c r="O88" s="139"/>
      <c r="P88" s="139"/>
      <c r="Q88" s="139"/>
      <c r="R88" s="139"/>
      <c r="S88" s="139"/>
      <c r="T88" s="139"/>
      <c r="U88" s="139"/>
      <c r="V88" s="139"/>
      <c r="W88" s="57"/>
      <c r="X88" s="57"/>
      <c r="Y88" s="57" t="s">
        <v>242</v>
      </c>
      <c r="Z88" s="57"/>
      <c r="AB88" s="151" t="s">
        <v>459</v>
      </c>
      <c r="AC88" s="151" t="s">
        <v>459</v>
      </c>
      <c r="AD88" s="151" t="s">
        <v>459</v>
      </c>
      <c r="AE88" s="151" t="s">
        <v>459</v>
      </c>
      <c r="AF88" s="164" t="s">
        <v>452</v>
      </c>
      <c r="AG88" s="6"/>
    </row>
    <row r="89" spans="1:33" ht="13.2">
      <c r="A89" s="79">
        <v>7752</v>
      </c>
      <c r="C89" s="180" t="s">
        <v>511</v>
      </c>
      <c r="D89" s="180" t="s">
        <v>511</v>
      </c>
      <c r="E89" s="161"/>
      <c r="F89" s="161"/>
      <c r="G89" s="161"/>
      <c r="H89" s="161"/>
      <c r="I89" s="161"/>
      <c r="J89" s="136" t="s">
        <v>507</v>
      </c>
      <c r="K89" s="161"/>
      <c r="L89" s="161"/>
      <c r="M89" s="161"/>
      <c r="N89" s="205" t="s">
        <v>509</v>
      </c>
      <c r="O89" s="161"/>
      <c r="P89" s="161"/>
      <c r="Q89" s="161"/>
      <c r="R89" s="161"/>
      <c r="S89" s="161"/>
      <c r="T89" s="161"/>
      <c r="U89" s="65" t="s">
        <v>567</v>
      </c>
      <c r="V89" s="110" t="s">
        <v>503</v>
      </c>
      <c r="W89" s="161"/>
      <c r="X89" s="161" t="s">
        <v>331</v>
      </c>
      <c r="Y89" s="57" t="s">
        <v>568</v>
      </c>
      <c r="Z89" s="100" t="s">
        <v>494</v>
      </c>
      <c r="AA89" s="161" t="s">
        <v>242</v>
      </c>
      <c r="AB89" s="225" t="s">
        <v>569</v>
      </c>
      <c r="AC89" s="175" t="s">
        <v>424</v>
      </c>
      <c r="AD89" s="10" t="s">
        <v>570</v>
      </c>
      <c r="AE89" s="161"/>
      <c r="AF89" s="10" t="s">
        <v>242</v>
      </c>
      <c r="AG89" s="86"/>
    </row>
    <row r="90" spans="1:33" ht="13.2">
      <c r="A90" s="80">
        <v>7751</v>
      </c>
      <c r="B90" s="161" t="s">
        <v>373</v>
      </c>
      <c r="C90" s="161" t="s">
        <v>373</v>
      </c>
      <c r="D90" s="161" t="s">
        <v>373</v>
      </c>
      <c r="E90" s="161" t="s">
        <v>373</v>
      </c>
      <c r="F90" s="161" t="s">
        <v>373</v>
      </c>
      <c r="G90" s="161" t="s">
        <v>373</v>
      </c>
      <c r="H90" s="161" t="s">
        <v>373</v>
      </c>
      <c r="I90" s="161" t="s">
        <v>373</v>
      </c>
      <c r="J90" s="161" t="s">
        <v>373</v>
      </c>
      <c r="K90" s="161" t="s">
        <v>373</v>
      </c>
      <c r="L90" s="161" t="s">
        <v>373</v>
      </c>
      <c r="M90" s="161" t="s">
        <v>373</v>
      </c>
      <c r="N90" s="161" t="s">
        <v>373</v>
      </c>
      <c r="O90" s="161" t="s">
        <v>373</v>
      </c>
      <c r="P90" s="161" t="s">
        <v>373</v>
      </c>
      <c r="Q90" s="161" t="s">
        <v>373</v>
      </c>
      <c r="R90" s="161" t="s">
        <v>373</v>
      </c>
      <c r="S90" s="161" t="s">
        <v>373</v>
      </c>
      <c r="T90" s="161" t="s">
        <v>373</v>
      </c>
      <c r="U90" s="161" t="s">
        <v>373</v>
      </c>
      <c r="V90" s="161" t="s">
        <v>373</v>
      </c>
      <c r="W90" s="161" t="s">
        <v>373</v>
      </c>
      <c r="X90" s="161" t="s">
        <v>373</v>
      </c>
      <c r="Y90" s="161" t="s">
        <v>373</v>
      </c>
      <c r="Z90" s="161" t="s">
        <v>373</v>
      </c>
      <c r="AA90" s="161" t="s">
        <v>373</v>
      </c>
      <c r="AB90" s="161" t="s">
        <v>373</v>
      </c>
      <c r="AC90" s="161" t="s">
        <v>373</v>
      </c>
      <c r="AD90" s="161" t="s">
        <v>373</v>
      </c>
      <c r="AE90" s="161" t="s">
        <v>373</v>
      </c>
      <c r="AF90" s="161" t="s">
        <v>373</v>
      </c>
      <c r="AG90" s="88"/>
    </row>
    <row r="91" spans="1:33" ht="13.2">
      <c r="A91" s="80">
        <v>7753</v>
      </c>
      <c r="B91" s="6" t="s">
        <v>569</v>
      </c>
      <c r="C91" s="93" t="s">
        <v>505</v>
      </c>
      <c r="D91" s="65" t="s">
        <v>334</v>
      </c>
      <c r="E91" s="65" t="s">
        <v>334</v>
      </c>
      <c r="F91" s="6"/>
      <c r="G91" s="6"/>
      <c r="H91" s="109" t="s">
        <v>506</v>
      </c>
      <c r="I91" s="6"/>
      <c r="J91" s="82" t="s">
        <v>551</v>
      </c>
      <c r="K91" s="6"/>
      <c r="L91" s="181" t="s">
        <v>203</v>
      </c>
      <c r="M91" s="57"/>
      <c r="N91" s="57" t="s">
        <v>571</v>
      </c>
      <c r="O91" s="57" t="s">
        <v>571</v>
      </c>
      <c r="P91" s="57"/>
      <c r="Q91" s="10" t="s">
        <v>497</v>
      </c>
      <c r="R91" s="10" t="s">
        <v>497</v>
      </c>
      <c r="S91" s="81"/>
      <c r="T91" s="57"/>
      <c r="U91" s="57"/>
      <c r="V91" s="213" t="s">
        <v>514</v>
      </c>
      <c r="W91" s="213" t="s">
        <v>514</v>
      </c>
      <c r="X91" s="213" t="s">
        <v>514</v>
      </c>
      <c r="Y91" s="213" t="s">
        <v>514</v>
      </c>
      <c r="Z91" s="57"/>
      <c r="AA91" s="57" t="s">
        <v>242</v>
      </c>
      <c r="AB91" s="57"/>
      <c r="AC91" s="100" t="s">
        <v>572</v>
      </c>
      <c r="AD91" s="94" t="s">
        <v>510</v>
      </c>
      <c r="AE91" s="57"/>
      <c r="AF91" s="10" t="s">
        <v>242</v>
      </c>
      <c r="AG91" s="88"/>
    </row>
    <row r="92" spans="1:33" ht="13.2">
      <c r="A92" s="26" t="s">
        <v>113</v>
      </c>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88"/>
    </row>
    <row r="93" spans="1:33" ht="13.2">
      <c r="A93" s="83" t="s">
        <v>114</v>
      </c>
      <c r="B93" s="84"/>
      <c r="C93" s="84"/>
      <c r="D93" s="84"/>
      <c r="E93" s="84"/>
      <c r="F93" s="84"/>
      <c r="G93" s="84"/>
      <c r="H93" s="84"/>
      <c r="I93" s="84"/>
      <c r="J93" s="84"/>
      <c r="K93" s="84"/>
      <c r="L93" s="84"/>
      <c r="M93" s="84"/>
      <c r="N93" s="84"/>
      <c r="O93" s="84"/>
      <c r="P93" s="84"/>
      <c r="Q93" s="84"/>
      <c r="R93" s="84"/>
      <c r="S93" s="84"/>
      <c r="T93" s="84"/>
      <c r="U93" s="84"/>
      <c r="V93" s="84"/>
      <c r="W93" s="84"/>
      <c r="X93" s="84"/>
      <c r="Y93" s="85"/>
      <c r="Z93" s="85"/>
      <c r="AA93" s="85"/>
      <c r="AB93" s="85"/>
      <c r="AC93" s="85"/>
      <c r="AD93" s="85"/>
      <c r="AE93" s="85"/>
      <c r="AF93" s="85"/>
      <c r="AG93" s="88"/>
    </row>
    <row r="94" spans="1:33" ht="13.2">
      <c r="A94" s="87" t="s">
        <v>115</v>
      </c>
      <c r="B94" s="88"/>
      <c r="C94" s="88"/>
      <c r="D94" s="88"/>
      <c r="E94" s="88"/>
      <c r="F94" s="88"/>
      <c r="G94" s="88"/>
      <c r="H94" s="88"/>
      <c r="I94" s="88"/>
      <c r="J94" s="88"/>
      <c r="K94" s="88"/>
      <c r="L94" s="88"/>
      <c r="M94" s="88"/>
      <c r="N94" s="88"/>
      <c r="O94" s="88"/>
      <c r="P94" s="88"/>
      <c r="Q94" s="88"/>
      <c r="R94" s="88"/>
      <c r="S94" s="88"/>
      <c r="T94" s="88"/>
      <c r="U94" s="88"/>
      <c r="V94" s="88"/>
      <c r="W94" s="88"/>
      <c r="X94" s="88"/>
      <c r="Y94" s="88"/>
      <c r="Z94" s="88"/>
      <c r="AA94" s="88"/>
      <c r="AB94" s="88"/>
      <c r="AC94" s="88"/>
      <c r="AD94" s="88"/>
      <c r="AE94" s="88"/>
      <c r="AF94" s="88"/>
      <c r="AG94" s="6"/>
    </row>
    <row r="95" spans="1:33" ht="13.2">
      <c r="A95" s="87" t="s">
        <v>116</v>
      </c>
      <c r="B95" s="88"/>
      <c r="C95" s="88"/>
      <c r="D95" s="88"/>
      <c r="E95" s="88"/>
      <c r="F95" s="88"/>
      <c r="G95" s="88"/>
      <c r="H95" s="88"/>
      <c r="I95" s="88"/>
      <c r="J95" s="88"/>
      <c r="K95" s="88"/>
      <c r="L95" s="88"/>
      <c r="M95" s="88"/>
      <c r="N95" s="88"/>
      <c r="O95" s="88"/>
      <c r="P95" s="88"/>
      <c r="Q95" s="88"/>
      <c r="R95" s="88"/>
      <c r="S95" s="88"/>
      <c r="T95" s="88"/>
      <c r="U95" s="88"/>
      <c r="V95" s="88"/>
      <c r="W95" s="88"/>
      <c r="X95" s="88"/>
      <c r="Y95" s="88"/>
      <c r="Z95" s="88"/>
      <c r="AA95" s="88"/>
      <c r="AB95" s="88"/>
      <c r="AC95" s="88"/>
      <c r="AD95" s="88"/>
      <c r="AE95" s="88"/>
      <c r="AF95" s="88"/>
    </row>
    <row r="96" spans="1:33" ht="13.2">
      <c r="A96" s="2" t="s">
        <v>117</v>
      </c>
      <c r="B96" s="88"/>
      <c r="C96" s="88"/>
      <c r="D96" s="88"/>
      <c r="E96" s="88"/>
      <c r="F96" s="88"/>
      <c r="G96" s="88"/>
      <c r="H96" s="88"/>
      <c r="I96" s="88"/>
      <c r="J96" s="89"/>
      <c r="K96" s="89"/>
      <c r="L96" s="89"/>
      <c r="M96" s="89"/>
      <c r="N96" s="89"/>
      <c r="O96" s="89"/>
      <c r="P96" s="89"/>
      <c r="Q96" s="89"/>
      <c r="R96" s="89"/>
      <c r="S96" s="89"/>
      <c r="T96" s="89"/>
      <c r="U96" s="89"/>
      <c r="V96" s="89"/>
      <c r="W96" s="89"/>
      <c r="X96" s="89"/>
      <c r="Y96" s="89"/>
      <c r="Z96" s="89"/>
      <c r="AA96" s="89"/>
      <c r="AB96" s="89"/>
      <c r="AC96" s="89"/>
      <c r="AD96" s="89"/>
      <c r="AE96" s="89"/>
      <c r="AF96" s="89"/>
    </row>
    <row r="97" spans="1:32" ht="13.2">
      <c r="A97" s="90" t="s">
        <v>2</v>
      </c>
      <c r="B97" s="84"/>
      <c r="C97" s="84"/>
      <c r="D97" s="84"/>
      <c r="E97" s="84"/>
      <c r="F97" s="84"/>
      <c r="G97" s="84"/>
      <c r="H97" s="84"/>
      <c r="I97" s="84"/>
      <c r="J97" s="84"/>
      <c r="K97" s="88"/>
      <c r="L97" s="88"/>
      <c r="M97" s="88"/>
      <c r="N97" s="88"/>
      <c r="O97" s="88"/>
      <c r="P97" s="88"/>
      <c r="Q97" s="88"/>
      <c r="R97" s="88"/>
      <c r="S97" s="88"/>
      <c r="T97" s="88"/>
      <c r="U97" s="88"/>
      <c r="V97" s="88"/>
      <c r="W97" s="88"/>
      <c r="X97" s="88"/>
      <c r="Y97" s="88"/>
      <c r="Z97" s="88"/>
      <c r="AA97" s="88"/>
      <c r="AB97" s="88"/>
      <c r="AC97" s="88"/>
      <c r="AD97" s="88"/>
      <c r="AE97" s="89"/>
      <c r="AF97" s="89"/>
    </row>
    <row r="98" spans="1:32" ht="13.2">
      <c r="A98" s="91" t="s">
        <v>118</v>
      </c>
      <c r="B98" s="92"/>
      <c r="C98" s="92"/>
      <c r="D98" s="92"/>
      <c r="E98" s="92"/>
      <c r="F98" s="92"/>
      <c r="G98" s="92"/>
      <c r="H98" s="92"/>
      <c r="I98" s="92"/>
      <c r="J98" s="92"/>
      <c r="K98" s="92"/>
      <c r="L98" s="92"/>
      <c r="M98" s="92"/>
      <c r="N98" s="92"/>
      <c r="O98" s="92"/>
      <c r="P98" s="92"/>
      <c r="Q98" s="92"/>
      <c r="R98" s="92"/>
      <c r="S98" s="92"/>
      <c r="T98" s="92"/>
      <c r="U98" s="92"/>
      <c r="V98" s="92"/>
      <c r="W98" s="92"/>
      <c r="X98" s="92"/>
      <c r="Y98" s="92"/>
      <c r="Z98" s="92"/>
      <c r="AA98" s="92"/>
      <c r="AB98" s="92"/>
      <c r="AC98" s="92"/>
      <c r="AD98" s="92"/>
      <c r="AE98" s="92"/>
      <c r="AF98" s="92"/>
    </row>
    <row r="99" spans="1:32" ht="13.2">
      <c r="J99" s="6"/>
      <c r="M99" s="6"/>
      <c r="S99" s="6"/>
      <c r="T99" s="6"/>
    </row>
    <row r="100" spans="1:32" ht="13.2">
      <c r="J100" s="6"/>
      <c r="M100" s="6"/>
      <c r="S100" s="6"/>
      <c r="T100" s="6"/>
    </row>
    <row r="101" spans="1:32" ht="13.2">
      <c r="J101" s="6"/>
      <c r="M101" s="6"/>
      <c r="S101" s="6"/>
      <c r="T101" s="6"/>
    </row>
    <row r="102" spans="1:32" ht="13.2">
      <c r="J102" s="6"/>
      <c r="M102" s="6"/>
      <c r="S102" s="6"/>
      <c r="T102" s="6"/>
    </row>
    <row r="103" spans="1:32" ht="13.2">
      <c r="J103" s="6"/>
      <c r="M103" s="6"/>
      <c r="S103" s="6"/>
      <c r="T103" s="6"/>
    </row>
    <row r="104" spans="1:32" ht="13.2">
      <c r="J104" s="6"/>
      <c r="M104" s="6"/>
      <c r="S104" s="6"/>
      <c r="T104" s="6"/>
    </row>
    <row r="105" spans="1:32" ht="13.2">
      <c r="J105" s="6"/>
      <c r="M105" s="6"/>
      <c r="S105" s="6"/>
      <c r="T105" s="6"/>
    </row>
    <row r="106" spans="1:32" ht="13.2">
      <c r="J106" s="6"/>
      <c r="M106" s="6"/>
      <c r="S106" s="6"/>
      <c r="T106" s="6"/>
    </row>
    <row r="107" spans="1:32" ht="13.2">
      <c r="J107" s="6"/>
      <c r="M107" s="6"/>
      <c r="S107" s="6"/>
      <c r="T107" s="6"/>
    </row>
    <row r="108" spans="1:32" ht="13.2">
      <c r="J108" s="6"/>
      <c r="M108" s="6"/>
      <c r="S108" s="6"/>
      <c r="T108" s="6"/>
    </row>
    <row r="109" spans="1:32" ht="13.2">
      <c r="J109" s="6"/>
      <c r="M109" s="6"/>
      <c r="S109" s="6"/>
      <c r="T109" s="6"/>
    </row>
    <row r="110" spans="1:32" ht="13.2">
      <c r="J110" s="6"/>
      <c r="M110" s="6"/>
      <c r="S110" s="6"/>
      <c r="T110" s="6"/>
    </row>
    <row r="111" spans="1:32" ht="13.2">
      <c r="J111" s="6"/>
      <c r="M111" s="6"/>
      <c r="S111" s="6"/>
      <c r="T111" s="6"/>
    </row>
    <row r="112" spans="1:32" ht="13.2">
      <c r="J112" s="6"/>
      <c r="M112" s="6"/>
      <c r="S112" s="6"/>
      <c r="T112" s="6"/>
    </row>
    <row r="113" spans="10:20" ht="13.2">
      <c r="J113" s="6"/>
      <c r="M113" s="6"/>
      <c r="S113" s="6"/>
      <c r="T113" s="6"/>
    </row>
    <row r="114" spans="10:20" ht="13.2">
      <c r="J114" s="6"/>
      <c r="M114" s="6"/>
      <c r="S114" s="6"/>
      <c r="T114" s="6"/>
    </row>
    <row r="115" spans="10:20" ht="13.2">
      <c r="J115" s="6"/>
      <c r="M115" s="6"/>
      <c r="S115" s="6"/>
      <c r="T115" s="6"/>
    </row>
    <row r="116" spans="10:20" ht="13.2">
      <c r="J116" s="6"/>
      <c r="M116" s="6"/>
      <c r="S116" s="6"/>
      <c r="T116" s="6"/>
    </row>
    <row r="117" spans="10:20" ht="13.2">
      <c r="J117" s="6"/>
      <c r="M117" s="6"/>
      <c r="S117" s="6"/>
      <c r="T117" s="6"/>
    </row>
    <row r="118" spans="10:20" ht="13.2">
      <c r="J118" s="6"/>
      <c r="M118" s="6"/>
      <c r="S118" s="6"/>
      <c r="T118" s="6"/>
    </row>
    <row r="119" spans="10:20" ht="13.2">
      <c r="J119" s="6"/>
      <c r="M119" s="6"/>
      <c r="S119" s="6"/>
      <c r="T119" s="6"/>
    </row>
    <row r="120" spans="10:20" ht="13.2">
      <c r="J120" s="6"/>
      <c r="M120" s="6"/>
      <c r="S120" s="6"/>
      <c r="T120" s="6"/>
    </row>
    <row r="121" spans="10:20" ht="13.2">
      <c r="J121" s="6"/>
      <c r="M121" s="6"/>
      <c r="S121" s="6"/>
      <c r="T121" s="6"/>
    </row>
    <row r="122" spans="10:20" ht="13.2">
      <c r="J122" s="6"/>
      <c r="M122" s="6"/>
      <c r="S122" s="6"/>
      <c r="T122" s="6"/>
    </row>
    <row r="123" spans="10:20" ht="13.2">
      <c r="J123" s="6"/>
      <c r="M123" s="6"/>
      <c r="S123" s="6"/>
      <c r="T123" s="6"/>
    </row>
    <row r="124" spans="10:20" ht="13.2">
      <c r="J124" s="6"/>
      <c r="M124" s="6"/>
      <c r="S124" s="6"/>
      <c r="T124" s="6"/>
    </row>
    <row r="125" spans="10:20" ht="13.2">
      <c r="J125" s="6"/>
      <c r="M125" s="6"/>
      <c r="S125" s="6"/>
      <c r="T125" s="6"/>
    </row>
    <row r="126" spans="10:20" ht="13.2">
      <c r="J126" s="6"/>
      <c r="M126" s="6"/>
      <c r="S126" s="6"/>
      <c r="T126" s="6"/>
    </row>
    <row r="127" spans="10:20" ht="13.2">
      <c r="J127" s="6"/>
      <c r="M127" s="6"/>
      <c r="S127" s="6"/>
      <c r="T127" s="6"/>
    </row>
    <row r="128" spans="10:20" ht="13.2">
      <c r="J128" s="6"/>
      <c r="M128" s="6"/>
      <c r="S128" s="6"/>
      <c r="T128" s="6"/>
    </row>
    <row r="129" spans="10:20" ht="13.2">
      <c r="J129" s="6"/>
      <c r="M129" s="6"/>
      <c r="S129" s="6"/>
      <c r="T129" s="6"/>
    </row>
    <row r="130" spans="10:20" ht="13.2">
      <c r="J130" s="6"/>
      <c r="M130" s="6"/>
      <c r="S130" s="6"/>
      <c r="T130" s="6"/>
    </row>
    <row r="131" spans="10:20" ht="13.2">
      <c r="J131" s="6"/>
      <c r="M131" s="6"/>
      <c r="S131" s="6"/>
      <c r="T131" s="6"/>
    </row>
    <row r="132" spans="10:20" ht="13.2">
      <c r="J132" s="6"/>
      <c r="M132" s="6"/>
      <c r="S132" s="6"/>
      <c r="T132" s="6"/>
    </row>
    <row r="133" spans="10:20" ht="13.2">
      <c r="J133" s="6"/>
      <c r="M133" s="6"/>
      <c r="S133" s="6"/>
      <c r="T133" s="6"/>
    </row>
    <row r="134" spans="10:20" ht="13.2">
      <c r="J134" s="6"/>
      <c r="M134" s="6"/>
      <c r="S134" s="6"/>
      <c r="T134" s="6"/>
    </row>
    <row r="135" spans="10:20" ht="13.2">
      <c r="J135" s="6"/>
      <c r="M135" s="6"/>
      <c r="S135" s="6"/>
      <c r="T135" s="6"/>
    </row>
    <row r="136" spans="10:20" ht="13.2">
      <c r="J136" s="6"/>
      <c r="M136" s="6"/>
      <c r="S136" s="6"/>
      <c r="T136" s="6"/>
    </row>
    <row r="137" spans="10:20" ht="13.2">
      <c r="J137" s="6"/>
      <c r="M137" s="6"/>
      <c r="S137" s="6"/>
      <c r="T137" s="6"/>
    </row>
    <row r="138" spans="10:20" ht="13.2">
      <c r="J138" s="6"/>
      <c r="M138" s="6"/>
      <c r="S138" s="6"/>
      <c r="T138" s="6"/>
    </row>
    <row r="139" spans="10:20" ht="13.2">
      <c r="J139" s="6"/>
      <c r="M139" s="6"/>
      <c r="S139" s="6"/>
      <c r="T139" s="6"/>
    </row>
    <row r="140" spans="10:20" ht="13.2">
      <c r="J140" s="6"/>
      <c r="M140" s="6"/>
      <c r="S140" s="6"/>
      <c r="T140" s="6"/>
    </row>
    <row r="141" spans="10:20" ht="13.2">
      <c r="J141" s="6"/>
      <c r="M141" s="6"/>
      <c r="S141" s="6"/>
      <c r="T141" s="6"/>
    </row>
    <row r="142" spans="10:20" ht="13.2">
      <c r="J142" s="6"/>
      <c r="M142" s="6"/>
      <c r="S142" s="6"/>
      <c r="T142" s="6"/>
    </row>
    <row r="143" spans="10:20" ht="13.2">
      <c r="J143" s="6"/>
      <c r="M143" s="6"/>
      <c r="S143" s="6"/>
      <c r="T143" s="6"/>
    </row>
    <row r="144" spans="10:20" ht="13.2">
      <c r="J144" s="6"/>
      <c r="M144" s="6"/>
      <c r="S144" s="6"/>
      <c r="T144" s="6"/>
    </row>
    <row r="145" spans="10:20" ht="13.2">
      <c r="J145" s="6"/>
      <c r="M145" s="6"/>
      <c r="S145" s="6"/>
      <c r="T145" s="6"/>
    </row>
    <row r="146" spans="10:20" ht="13.2">
      <c r="J146" s="6"/>
      <c r="M146" s="6"/>
      <c r="S146" s="6"/>
      <c r="T146" s="6"/>
    </row>
    <row r="147" spans="10:20" ht="13.2">
      <c r="J147" s="6"/>
      <c r="M147" s="6"/>
      <c r="S147" s="6"/>
      <c r="T147" s="6"/>
    </row>
    <row r="148" spans="10:20" ht="13.2">
      <c r="J148" s="6"/>
      <c r="M148" s="6"/>
      <c r="S148" s="6"/>
      <c r="T148" s="6"/>
    </row>
    <row r="149" spans="10:20" ht="13.2">
      <c r="J149" s="6"/>
      <c r="M149" s="6"/>
      <c r="S149" s="6"/>
      <c r="T149" s="6"/>
    </row>
    <row r="150" spans="10:20" ht="13.2">
      <c r="J150" s="6"/>
      <c r="M150" s="6"/>
      <c r="S150" s="6"/>
      <c r="T150" s="6"/>
    </row>
    <row r="151" spans="10:20" ht="13.2">
      <c r="J151" s="6"/>
      <c r="M151" s="6"/>
      <c r="S151" s="6"/>
      <c r="T151" s="6"/>
    </row>
    <row r="152" spans="10:20" ht="13.2">
      <c r="J152" s="6"/>
      <c r="M152" s="6"/>
      <c r="S152" s="6"/>
      <c r="T152" s="6"/>
    </row>
    <row r="153" spans="10:20" ht="13.2">
      <c r="J153" s="6"/>
      <c r="M153" s="6"/>
      <c r="S153" s="6"/>
      <c r="T153" s="6"/>
    </row>
    <row r="154" spans="10:20" ht="13.2">
      <c r="J154" s="6"/>
      <c r="M154" s="6"/>
      <c r="S154" s="6"/>
      <c r="T154" s="6"/>
    </row>
    <row r="155" spans="10:20" ht="13.2">
      <c r="J155" s="6"/>
      <c r="M155" s="6"/>
      <c r="S155" s="6"/>
      <c r="T155" s="6"/>
    </row>
    <row r="156" spans="10:20" ht="13.2">
      <c r="J156" s="6"/>
      <c r="M156" s="6"/>
      <c r="S156" s="6"/>
      <c r="T156" s="6"/>
    </row>
    <row r="157" spans="10:20" ht="13.2">
      <c r="J157" s="6"/>
      <c r="M157" s="6"/>
      <c r="S157" s="6"/>
      <c r="T157" s="6"/>
    </row>
    <row r="158" spans="10:20" ht="13.2">
      <c r="J158" s="6"/>
      <c r="M158" s="6"/>
      <c r="S158" s="6"/>
      <c r="T158" s="6"/>
    </row>
    <row r="159" spans="10:20" ht="13.2">
      <c r="J159" s="6"/>
      <c r="M159" s="6"/>
      <c r="S159" s="6"/>
      <c r="T159" s="6"/>
    </row>
    <row r="160" spans="10:20" ht="13.2">
      <c r="J160" s="6"/>
      <c r="M160" s="6"/>
      <c r="S160" s="6"/>
      <c r="T160" s="6"/>
    </row>
    <row r="161" spans="10:20" ht="13.2">
      <c r="J161" s="6"/>
      <c r="M161" s="6"/>
      <c r="S161" s="6"/>
      <c r="T161" s="6"/>
    </row>
    <row r="162" spans="10:20" ht="13.2">
      <c r="J162" s="6"/>
      <c r="M162" s="6"/>
      <c r="S162" s="6"/>
      <c r="T162" s="6"/>
    </row>
    <row r="163" spans="10:20" ht="13.2">
      <c r="J163" s="6"/>
      <c r="M163" s="6"/>
      <c r="S163" s="6"/>
      <c r="T163" s="6"/>
    </row>
    <row r="164" spans="10:20" ht="13.2">
      <c r="J164" s="6"/>
      <c r="M164" s="6"/>
      <c r="S164" s="6"/>
      <c r="T164" s="6"/>
    </row>
    <row r="165" spans="10:20" ht="13.2">
      <c r="J165" s="6"/>
      <c r="M165" s="6"/>
      <c r="S165" s="6"/>
      <c r="T165" s="6"/>
    </row>
    <row r="166" spans="10:20" ht="13.2">
      <c r="J166" s="6"/>
      <c r="M166" s="6"/>
      <c r="S166" s="6"/>
      <c r="T166" s="6"/>
    </row>
    <row r="167" spans="10:20" ht="13.2">
      <c r="J167" s="6"/>
      <c r="M167" s="6"/>
      <c r="S167" s="6"/>
      <c r="T167" s="6"/>
    </row>
    <row r="168" spans="10:20" ht="13.2">
      <c r="J168" s="6"/>
      <c r="M168" s="6"/>
      <c r="S168" s="6"/>
      <c r="T168" s="6"/>
    </row>
    <row r="169" spans="10:20" ht="13.2">
      <c r="J169" s="6"/>
      <c r="M169" s="6"/>
      <c r="S169" s="6"/>
      <c r="T169" s="6"/>
    </row>
    <row r="170" spans="10:20" ht="13.2">
      <c r="J170" s="6"/>
      <c r="M170" s="6"/>
      <c r="S170" s="6"/>
      <c r="T170" s="6"/>
    </row>
    <row r="171" spans="10:20" ht="13.2">
      <c r="J171" s="6"/>
      <c r="M171" s="6"/>
      <c r="S171" s="6"/>
      <c r="T171" s="6"/>
    </row>
    <row r="172" spans="10:20" ht="13.2">
      <c r="J172" s="6"/>
      <c r="M172" s="6"/>
      <c r="S172" s="6"/>
      <c r="T172" s="6"/>
    </row>
    <row r="173" spans="10:20" ht="13.2">
      <c r="J173" s="6"/>
      <c r="M173" s="6"/>
      <c r="S173" s="6"/>
      <c r="T173" s="6"/>
    </row>
    <row r="174" spans="10:20" ht="13.2">
      <c r="J174" s="6"/>
      <c r="M174" s="6"/>
      <c r="S174" s="6"/>
      <c r="T174" s="6"/>
    </row>
    <row r="175" spans="10:20" ht="13.2">
      <c r="J175" s="6"/>
      <c r="M175" s="6"/>
      <c r="S175" s="6"/>
      <c r="T175" s="6"/>
    </row>
    <row r="176" spans="10:20" ht="13.2">
      <c r="J176" s="6"/>
      <c r="M176" s="6"/>
      <c r="S176" s="6"/>
      <c r="T176" s="6"/>
    </row>
    <row r="177" spans="10:20" ht="13.2">
      <c r="J177" s="6"/>
      <c r="M177" s="6"/>
      <c r="S177" s="6"/>
      <c r="T177" s="6"/>
    </row>
    <row r="178" spans="10:20" ht="13.2">
      <c r="J178" s="6"/>
      <c r="M178" s="6"/>
      <c r="S178" s="6"/>
      <c r="T178" s="6"/>
    </row>
    <row r="179" spans="10:20" ht="13.2">
      <c r="J179" s="6"/>
      <c r="M179" s="6"/>
      <c r="S179" s="6"/>
      <c r="T179" s="6"/>
    </row>
    <row r="180" spans="10:20" ht="13.2">
      <c r="J180" s="6"/>
      <c r="M180" s="6"/>
      <c r="S180" s="6"/>
      <c r="T180" s="6"/>
    </row>
    <row r="181" spans="10:20" ht="13.2">
      <c r="J181" s="6"/>
      <c r="M181" s="6"/>
      <c r="S181" s="6"/>
      <c r="T181" s="6"/>
    </row>
    <row r="182" spans="10:20" ht="13.2">
      <c r="J182" s="6"/>
      <c r="M182" s="6"/>
      <c r="S182" s="6"/>
      <c r="T182" s="6"/>
    </row>
    <row r="183" spans="10:20" ht="13.2">
      <c r="J183" s="6"/>
      <c r="M183" s="6"/>
      <c r="S183" s="6"/>
      <c r="T183" s="6"/>
    </row>
    <row r="184" spans="10:20" ht="13.2">
      <c r="J184" s="6"/>
      <c r="M184" s="6"/>
      <c r="S184" s="6"/>
      <c r="T184" s="6"/>
    </row>
    <row r="185" spans="10:20" ht="13.2">
      <c r="J185" s="6"/>
      <c r="M185" s="6"/>
      <c r="S185" s="6"/>
      <c r="T185" s="6"/>
    </row>
    <row r="186" spans="10:20" ht="13.2">
      <c r="J186" s="6"/>
      <c r="M186" s="6"/>
      <c r="S186" s="6"/>
      <c r="T186" s="6"/>
    </row>
    <row r="187" spans="10:20" ht="13.2">
      <c r="J187" s="6"/>
      <c r="M187" s="6"/>
      <c r="S187" s="6"/>
      <c r="T187" s="6"/>
    </row>
    <row r="188" spans="10:20" ht="13.2">
      <c r="J188" s="6"/>
      <c r="M188" s="6"/>
      <c r="S188" s="6"/>
      <c r="T188" s="6"/>
    </row>
    <row r="189" spans="10:20" ht="13.2">
      <c r="J189" s="6"/>
      <c r="M189" s="6"/>
      <c r="S189" s="6"/>
      <c r="T189" s="6"/>
    </row>
    <row r="190" spans="10:20" ht="13.2">
      <c r="J190" s="6"/>
      <c r="M190" s="6"/>
      <c r="S190" s="6"/>
      <c r="T190" s="6"/>
    </row>
    <row r="191" spans="10:20" ht="13.2">
      <c r="J191" s="6"/>
      <c r="M191" s="6"/>
      <c r="S191" s="6"/>
      <c r="T191" s="6"/>
    </row>
    <row r="192" spans="10:20" ht="13.2">
      <c r="J192" s="6"/>
      <c r="M192" s="6"/>
      <c r="S192" s="6"/>
      <c r="T192" s="6"/>
    </row>
    <row r="193" spans="10:20" ht="13.2">
      <c r="J193" s="6"/>
      <c r="M193" s="6"/>
      <c r="S193" s="6"/>
      <c r="T193" s="6"/>
    </row>
    <row r="194" spans="10:20" ht="13.2">
      <c r="J194" s="6"/>
      <c r="M194" s="6"/>
      <c r="S194" s="6"/>
      <c r="T194" s="6"/>
    </row>
    <row r="195" spans="10:20" ht="13.2">
      <c r="J195" s="6"/>
      <c r="M195" s="6"/>
      <c r="S195" s="6"/>
      <c r="T195" s="6"/>
    </row>
    <row r="196" spans="10:20" ht="13.2">
      <c r="J196" s="6"/>
      <c r="M196" s="6"/>
      <c r="S196" s="6"/>
      <c r="T196" s="6"/>
    </row>
    <row r="197" spans="10:20" ht="13.2">
      <c r="J197" s="6"/>
      <c r="M197" s="6"/>
      <c r="S197" s="6"/>
      <c r="T197" s="6"/>
    </row>
    <row r="198" spans="10:20" ht="13.2">
      <c r="J198" s="6"/>
      <c r="M198" s="6"/>
      <c r="S198" s="6"/>
      <c r="T198" s="6"/>
    </row>
    <row r="199" spans="10:20" ht="13.2">
      <c r="J199" s="6"/>
      <c r="M199" s="6"/>
      <c r="S199" s="6"/>
      <c r="T199" s="6"/>
    </row>
    <row r="200" spans="10:20" ht="13.2">
      <c r="J200" s="6"/>
      <c r="M200" s="6"/>
      <c r="S200" s="6"/>
      <c r="T200" s="6"/>
    </row>
    <row r="201" spans="10:20" ht="13.2">
      <c r="J201" s="6"/>
      <c r="M201" s="6"/>
      <c r="S201" s="6"/>
      <c r="T201" s="6"/>
    </row>
    <row r="202" spans="10:20" ht="13.2">
      <c r="J202" s="6"/>
      <c r="M202" s="6"/>
      <c r="S202" s="6"/>
      <c r="T202" s="6"/>
    </row>
    <row r="203" spans="10:20" ht="13.2">
      <c r="J203" s="6"/>
      <c r="M203" s="6"/>
      <c r="S203" s="6"/>
      <c r="T203" s="6"/>
    </row>
    <row r="204" spans="10:20" ht="13.2">
      <c r="J204" s="6"/>
      <c r="M204" s="6"/>
      <c r="S204" s="6"/>
      <c r="T204" s="6"/>
    </row>
    <row r="205" spans="10:20" ht="13.2">
      <c r="J205" s="6"/>
      <c r="M205" s="6"/>
      <c r="S205" s="6"/>
      <c r="T205" s="6"/>
    </row>
    <row r="206" spans="10:20" ht="13.2">
      <c r="J206" s="6"/>
      <c r="M206" s="6"/>
      <c r="S206" s="6"/>
      <c r="T206" s="6"/>
    </row>
    <row r="207" spans="10:20" ht="13.2">
      <c r="J207" s="6"/>
      <c r="M207" s="6"/>
      <c r="S207" s="6"/>
      <c r="T207" s="6"/>
    </row>
    <row r="208" spans="10:20" ht="13.2">
      <c r="J208" s="6"/>
      <c r="M208" s="6"/>
      <c r="S208" s="6"/>
      <c r="T208" s="6"/>
    </row>
    <row r="209" spans="10:20" ht="13.2">
      <c r="J209" s="6"/>
      <c r="M209" s="6"/>
      <c r="S209" s="6"/>
      <c r="T209" s="6"/>
    </row>
    <row r="210" spans="10:20" ht="13.2">
      <c r="J210" s="6"/>
      <c r="M210" s="6"/>
      <c r="S210" s="6"/>
      <c r="T210" s="6"/>
    </row>
    <row r="211" spans="10:20" ht="13.2">
      <c r="J211" s="6"/>
      <c r="M211" s="6"/>
      <c r="S211" s="6"/>
      <c r="T211" s="6"/>
    </row>
    <row r="212" spans="10:20" ht="13.2">
      <c r="J212" s="6"/>
      <c r="M212" s="6"/>
      <c r="S212" s="6"/>
      <c r="T212" s="6"/>
    </row>
    <row r="213" spans="10:20" ht="13.2">
      <c r="J213" s="6"/>
      <c r="M213" s="6"/>
      <c r="S213" s="6"/>
      <c r="T213" s="6"/>
    </row>
    <row r="214" spans="10:20" ht="13.2">
      <c r="J214" s="6"/>
      <c r="M214" s="6"/>
      <c r="S214" s="6"/>
      <c r="T214" s="6"/>
    </row>
    <row r="215" spans="10:20" ht="13.2">
      <c r="J215" s="6"/>
      <c r="M215" s="6"/>
      <c r="S215" s="6"/>
      <c r="T215" s="6"/>
    </row>
    <row r="216" spans="10:20" ht="13.2">
      <c r="J216" s="6"/>
      <c r="M216" s="6"/>
      <c r="S216" s="6"/>
      <c r="T216" s="6"/>
    </row>
    <row r="217" spans="10:20" ht="13.2">
      <c r="J217" s="6"/>
      <c r="M217" s="6"/>
      <c r="S217" s="6"/>
      <c r="T217" s="6"/>
    </row>
    <row r="218" spans="10:20" ht="13.2">
      <c r="J218" s="6"/>
      <c r="M218" s="6"/>
      <c r="S218" s="6"/>
      <c r="T218" s="6"/>
    </row>
    <row r="219" spans="10:20" ht="13.2">
      <c r="J219" s="6"/>
      <c r="M219" s="6"/>
      <c r="S219" s="6"/>
      <c r="T219" s="6"/>
    </row>
    <row r="220" spans="10:20" ht="13.2">
      <c r="J220" s="6"/>
      <c r="M220" s="6"/>
      <c r="S220" s="6"/>
      <c r="T220" s="6"/>
    </row>
    <row r="221" spans="10:20" ht="13.2">
      <c r="J221" s="6"/>
      <c r="M221" s="6"/>
      <c r="S221" s="6"/>
      <c r="T221" s="6"/>
    </row>
    <row r="222" spans="10:20" ht="13.2">
      <c r="J222" s="6"/>
      <c r="M222" s="6"/>
      <c r="S222" s="6"/>
      <c r="T222" s="6"/>
    </row>
    <row r="223" spans="10:20" ht="13.2">
      <c r="J223" s="6"/>
      <c r="M223" s="6"/>
      <c r="S223" s="6"/>
      <c r="T223" s="6"/>
    </row>
    <row r="224" spans="10:20" ht="13.2">
      <c r="J224" s="6"/>
      <c r="M224" s="6"/>
      <c r="S224" s="6"/>
      <c r="T224" s="6"/>
    </row>
    <row r="225" spans="10:20" ht="13.2">
      <c r="J225" s="6"/>
      <c r="M225" s="6"/>
      <c r="S225" s="6"/>
      <c r="T225" s="6"/>
    </row>
    <row r="226" spans="10:20" ht="13.2">
      <c r="J226" s="6"/>
      <c r="M226" s="6"/>
      <c r="S226" s="6"/>
      <c r="T226" s="6"/>
    </row>
    <row r="227" spans="10:20" ht="13.2">
      <c r="J227" s="6"/>
      <c r="M227" s="6"/>
      <c r="S227" s="6"/>
      <c r="T227" s="6"/>
    </row>
    <row r="228" spans="10:20" ht="13.2">
      <c r="J228" s="6"/>
      <c r="M228" s="6"/>
      <c r="S228" s="6"/>
      <c r="T228" s="6"/>
    </row>
    <row r="229" spans="10:20" ht="13.2">
      <c r="J229" s="6"/>
      <c r="M229" s="6"/>
      <c r="S229" s="6"/>
      <c r="T229" s="6"/>
    </row>
    <row r="230" spans="10:20" ht="13.2">
      <c r="J230" s="6"/>
      <c r="M230" s="6"/>
      <c r="S230" s="6"/>
      <c r="T230" s="6"/>
    </row>
    <row r="231" spans="10:20" ht="13.2">
      <c r="J231" s="6"/>
      <c r="M231" s="6"/>
      <c r="S231" s="6"/>
      <c r="T231" s="6"/>
    </row>
    <row r="232" spans="10:20" ht="13.2">
      <c r="J232" s="6"/>
      <c r="M232" s="6"/>
      <c r="S232" s="6"/>
      <c r="T232" s="6"/>
    </row>
    <row r="233" spans="10:20" ht="13.2">
      <c r="J233" s="6"/>
      <c r="M233" s="6"/>
      <c r="S233" s="6"/>
      <c r="T233" s="6"/>
    </row>
    <row r="234" spans="10:20" ht="13.2">
      <c r="J234" s="6"/>
      <c r="M234" s="6"/>
      <c r="S234" s="6"/>
      <c r="T234" s="6"/>
    </row>
    <row r="235" spans="10:20" ht="13.2">
      <c r="J235" s="6"/>
      <c r="M235" s="6"/>
      <c r="S235" s="6"/>
      <c r="T235" s="6"/>
    </row>
    <row r="236" spans="10:20" ht="13.2">
      <c r="J236" s="6"/>
      <c r="M236" s="6"/>
      <c r="S236" s="6"/>
      <c r="T236" s="6"/>
    </row>
    <row r="237" spans="10:20" ht="13.2">
      <c r="J237" s="6"/>
      <c r="M237" s="6"/>
      <c r="S237" s="6"/>
      <c r="T237" s="6"/>
    </row>
    <row r="238" spans="10:20" ht="13.2">
      <c r="J238" s="6"/>
      <c r="M238" s="6"/>
      <c r="S238" s="6"/>
      <c r="T238" s="6"/>
    </row>
    <row r="239" spans="10:20" ht="13.2">
      <c r="J239" s="6"/>
      <c r="M239" s="6"/>
      <c r="S239" s="6"/>
      <c r="T239" s="6"/>
    </row>
    <row r="240" spans="10:20" ht="13.2">
      <c r="J240" s="6"/>
      <c r="M240" s="6"/>
      <c r="S240" s="6"/>
      <c r="T240" s="6"/>
    </row>
    <row r="241" spans="10:20" ht="13.2">
      <c r="J241" s="6"/>
      <c r="M241" s="6"/>
      <c r="S241" s="6"/>
      <c r="T241" s="6"/>
    </row>
    <row r="242" spans="10:20" ht="13.2">
      <c r="J242" s="6"/>
      <c r="M242" s="6"/>
      <c r="S242" s="6"/>
      <c r="T242" s="6"/>
    </row>
    <row r="243" spans="10:20" ht="13.2">
      <c r="J243" s="6"/>
      <c r="M243" s="6"/>
      <c r="S243" s="6"/>
      <c r="T243" s="6"/>
    </row>
    <row r="244" spans="10:20" ht="13.2">
      <c r="J244" s="6"/>
      <c r="M244" s="6"/>
      <c r="S244" s="6"/>
      <c r="T244" s="6"/>
    </row>
    <row r="245" spans="10:20" ht="13.2">
      <c r="J245" s="6"/>
      <c r="M245" s="6"/>
      <c r="S245" s="6"/>
      <c r="T245" s="6"/>
    </row>
    <row r="246" spans="10:20" ht="13.2">
      <c r="J246" s="6"/>
      <c r="M246" s="6"/>
      <c r="S246" s="6"/>
      <c r="T246" s="6"/>
    </row>
    <row r="247" spans="10:20" ht="13.2">
      <c r="J247" s="6"/>
      <c r="M247" s="6"/>
      <c r="S247" s="6"/>
      <c r="T247" s="6"/>
    </row>
    <row r="248" spans="10:20" ht="13.2">
      <c r="J248" s="6"/>
      <c r="M248" s="6"/>
      <c r="S248" s="6"/>
      <c r="T248" s="6"/>
    </row>
    <row r="249" spans="10:20" ht="13.2">
      <c r="J249" s="6"/>
      <c r="M249" s="6"/>
      <c r="S249" s="6"/>
      <c r="T249" s="6"/>
    </row>
    <row r="250" spans="10:20" ht="13.2">
      <c r="J250" s="6"/>
      <c r="M250" s="6"/>
      <c r="S250" s="6"/>
      <c r="T250" s="6"/>
    </row>
    <row r="251" spans="10:20" ht="13.2">
      <c r="J251" s="6"/>
      <c r="M251" s="6"/>
      <c r="S251" s="6"/>
      <c r="T251" s="6"/>
    </row>
    <row r="252" spans="10:20" ht="13.2">
      <c r="J252" s="6"/>
      <c r="M252" s="6"/>
      <c r="S252" s="6"/>
      <c r="T252" s="6"/>
    </row>
    <row r="253" spans="10:20" ht="13.2">
      <c r="J253" s="6"/>
      <c r="M253" s="6"/>
      <c r="S253" s="6"/>
      <c r="T253" s="6"/>
    </row>
    <row r="254" spans="10:20" ht="13.2">
      <c r="J254" s="6"/>
      <c r="M254" s="6"/>
      <c r="S254" s="6"/>
      <c r="T254" s="6"/>
    </row>
    <row r="255" spans="10:20" ht="13.2">
      <c r="J255" s="6"/>
      <c r="M255" s="6"/>
      <c r="S255" s="6"/>
      <c r="T255" s="6"/>
    </row>
    <row r="256" spans="10:20" ht="13.2">
      <c r="J256" s="6"/>
      <c r="M256" s="6"/>
      <c r="S256" s="6"/>
      <c r="T256" s="6"/>
    </row>
    <row r="257" spans="10:20" ht="13.2">
      <c r="J257" s="6"/>
      <c r="M257" s="6"/>
      <c r="S257" s="6"/>
      <c r="T257" s="6"/>
    </row>
    <row r="258" spans="10:20" ht="13.2">
      <c r="J258" s="6"/>
      <c r="M258" s="6"/>
      <c r="S258" s="6"/>
      <c r="T258" s="6"/>
    </row>
    <row r="259" spans="10:20" ht="13.2">
      <c r="J259" s="6"/>
      <c r="M259" s="6"/>
      <c r="S259" s="6"/>
      <c r="T259" s="6"/>
    </row>
    <row r="260" spans="10:20" ht="13.2">
      <c r="J260" s="6"/>
      <c r="M260" s="6"/>
      <c r="S260" s="6"/>
      <c r="T260" s="6"/>
    </row>
    <row r="261" spans="10:20" ht="13.2">
      <c r="J261" s="6"/>
      <c r="M261" s="6"/>
      <c r="S261" s="6"/>
      <c r="T261" s="6"/>
    </row>
    <row r="262" spans="10:20" ht="13.2">
      <c r="J262" s="6"/>
      <c r="M262" s="6"/>
      <c r="S262" s="6"/>
      <c r="T262" s="6"/>
    </row>
    <row r="263" spans="10:20" ht="13.2">
      <c r="J263" s="6"/>
      <c r="M263" s="6"/>
      <c r="S263" s="6"/>
      <c r="T263" s="6"/>
    </row>
    <row r="264" spans="10:20" ht="13.2">
      <c r="J264" s="6"/>
      <c r="M264" s="6"/>
      <c r="S264" s="6"/>
      <c r="T264" s="6"/>
    </row>
    <row r="265" spans="10:20" ht="13.2">
      <c r="J265" s="6"/>
      <c r="M265" s="6"/>
      <c r="S265" s="6"/>
      <c r="T265" s="6"/>
    </row>
    <row r="266" spans="10:20" ht="13.2">
      <c r="J266" s="6"/>
      <c r="M266" s="6"/>
      <c r="S266" s="6"/>
      <c r="T266" s="6"/>
    </row>
    <row r="267" spans="10:20" ht="13.2">
      <c r="J267" s="6"/>
      <c r="M267" s="6"/>
      <c r="S267" s="6"/>
      <c r="T267" s="6"/>
    </row>
    <row r="268" spans="10:20" ht="13.2">
      <c r="J268" s="6"/>
      <c r="M268" s="6"/>
      <c r="S268" s="6"/>
      <c r="T268" s="6"/>
    </row>
    <row r="269" spans="10:20" ht="13.2">
      <c r="J269" s="6"/>
      <c r="M269" s="6"/>
      <c r="S269" s="6"/>
      <c r="T269" s="6"/>
    </row>
    <row r="270" spans="10:20" ht="13.2">
      <c r="J270" s="6"/>
      <c r="M270" s="6"/>
      <c r="S270" s="6"/>
      <c r="T270" s="6"/>
    </row>
    <row r="271" spans="10:20" ht="13.2">
      <c r="J271" s="6"/>
      <c r="M271" s="6"/>
      <c r="S271" s="6"/>
      <c r="T271" s="6"/>
    </row>
    <row r="272" spans="10:20" ht="13.2">
      <c r="J272" s="6"/>
      <c r="M272" s="6"/>
      <c r="S272" s="6"/>
      <c r="T272" s="6"/>
    </row>
    <row r="273" spans="10:20" ht="13.2">
      <c r="J273" s="6"/>
      <c r="M273" s="6"/>
      <c r="S273" s="6"/>
      <c r="T273" s="6"/>
    </row>
    <row r="274" spans="10:20" ht="13.2">
      <c r="J274" s="6"/>
      <c r="M274" s="6"/>
      <c r="S274" s="6"/>
      <c r="T274" s="6"/>
    </row>
    <row r="275" spans="10:20" ht="13.2">
      <c r="J275" s="6"/>
      <c r="M275" s="6"/>
      <c r="S275" s="6"/>
      <c r="T275" s="6"/>
    </row>
    <row r="276" spans="10:20" ht="13.2">
      <c r="J276" s="6"/>
      <c r="M276" s="6"/>
      <c r="S276" s="6"/>
      <c r="T276" s="6"/>
    </row>
    <row r="277" spans="10:20" ht="13.2">
      <c r="J277" s="6"/>
      <c r="M277" s="6"/>
      <c r="S277" s="6"/>
      <c r="T277" s="6"/>
    </row>
    <row r="278" spans="10:20" ht="13.2">
      <c r="J278" s="6"/>
      <c r="M278" s="6"/>
      <c r="S278" s="6"/>
      <c r="T278" s="6"/>
    </row>
    <row r="279" spans="10:20" ht="13.2">
      <c r="J279" s="6"/>
      <c r="M279" s="6"/>
      <c r="S279" s="6"/>
      <c r="T279" s="6"/>
    </row>
    <row r="280" spans="10:20" ht="13.2">
      <c r="J280" s="6"/>
      <c r="M280" s="6"/>
      <c r="S280" s="6"/>
      <c r="T280" s="6"/>
    </row>
    <row r="281" spans="10:20" ht="13.2">
      <c r="J281" s="6"/>
      <c r="M281" s="6"/>
      <c r="S281" s="6"/>
      <c r="T281" s="6"/>
    </row>
    <row r="282" spans="10:20" ht="13.2">
      <c r="J282" s="6"/>
      <c r="M282" s="6"/>
      <c r="S282" s="6"/>
      <c r="T282" s="6"/>
    </row>
    <row r="283" spans="10:20" ht="13.2">
      <c r="J283" s="6"/>
      <c r="M283" s="6"/>
      <c r="S283" s="6"/>
      <c r="T283" s="6"/>
    </row>
    <row r="284" spans="10:20" ht="13.2">
      <c r="J284" s="6"/>
      <c r="M284" s="6"/>
      <c r="S284" s="6"/>
      <c r="T284" s="6"/>
    </row>
    <row r="285" spans="10:20" ht="13.2">
      <c r="J285" s="6"/>
      <c r="M285" s="6"/>
      <c r="S285" s="6"/>
      <c r="T285" s="6"/>
    </row>
    <row r="286" spans="10:20" ht="13.2">
      <c r="J286" s="6"/>
      <c r="M286" s="6"/>
      <c r="S286" s="6"/>
      <c r="T286" s="6"/>
    </row>
    <row r="287" spans="10:20" ht="13.2">
      <c r="J287" s="6"/>
      <c r="M287" s="6"/>
      <c r="S287" s="6"/>
      <c r="T287" s="6"/>
    </row>
    <row r="288" spans="10:20" ht="13.2">
      <c r="J288" s="6"/>
      <c r="M288" s="6"/>
      <c r="S288" s="6"/>
      <c r="T288" s="6"/>
    </row>
    <row r="289" spans="10:20" ht="13.2">
      <c r="J289" s="6"/>
      <c r="M289" s="6"/>
      <c r="S289" s="6"/>
      <c r="T289" s="6"/>
    </row>
    <row r="290" spans="10:20" ht="13.2">
      <c r="J290" s="6"/>
      <c r="M290" s="6"/>
      <c r="S290" s="6"/>
      <c r="T290" s="6"/>
    </row>
    <row r="291" spans="10:20" ht="13.2">
      <c r="J291" s="6"/>
      <c r="M291" s="6"/>
      <c r="S291" s="6"/>
      <c r="T291" s="6"/>
    </row>
    <row r="292" spans="10:20" ht="13.2">
      <c r="J292" s="6"/>
      <c r="M292" s="6"/>
      <c r="S292" s="6"/>
      <c r="T292" s="6"/>
    </row>
    <row r="293" spans="10:20" ht="13.2">
      <c r="J293" s="6"/>
      <c r="M293" s="6"/>
      <c r="S293" s="6"/>
      <c r="T293" s="6"/>
    </row>
    <row r="294" spans="10:20" ht="13.2">
      <c r="J294" s="6"/>
      <c r="M294" s="6"/>
      <c r="S294" s="6"/>
      <c r="T294" s="6"/>
    </row>
    <row r="295" spans="10:20" ht="13.2">
      <c r="J295" s="6"/>
      <c r="M295" s="6"/>
      <c r="S295" s="6"/>
      <c r="T295" s="6"/>
    </row>
    <row r="296" spans="10:20" ht="13.2">
      <c r="J296" s="6"/>
      <c r="M296" s="6"/>
      <c r="S296" s="6"/>
      <c r="T296" s="6"/>
    </row>
    <row r="297" spans="10:20" ht="13.2">
      <c r="J297" s="6"/>
      <c r="M297" s="6"/>
      <c r="S297" s="6"/>
      <c r="T297" s="6"/>
    </row>
    <row r="298" spans="10:20" ht="13.2">
      <c r="J298" s="6"/>
      <c r="M298" s="6"/>
      <c r="S298" s="6"/>
      <c r="T298" s="6"/>
    </row>
    <row r="299" spans="10:20" ht="13.2">
      <c r="J299" s="6"/>
      <c r="M299" s="6"/>
      <c r="S299" s="6"/>
      <c r="T299" s="6"/>
    </row>
    <row r="300" spans="10:20" ht="13.2">
      <c r="J300" s="6"/>
      <c r="M300" s="6"/>
      <c r="S300" s="6"/>
      <c r="T300" s="6"/>
    </row>
    <row r="301" spans="10:20" ht="13.2">
      <c r="J301" s="6"/>
      <c r="M301" s="6"/>
      <c r="S301" s="6"/>
      <c r="T301" s="6"/>
    </row>
    <row r="302" spans="10:20" ht="13.2">
      <c r="J302" s="6"/>
      <c r="M302" s="6"/>
      <c r="S302" s="6"/>
      <c r="T302" s="6"/>
    </row>
    <row r="303" spans="10:20" ht="13.2">
      <c r="J303" s="6"/>
      <c r="M303" s="6"/>
      <c r="S303" s="6"/>
      <c r="T303" s="6"/>
    </row>
    <row r="304" spans="10:20" ht="13.2">
      <c r="J304" s="6"/>
      <c r="M304" s="6"/>
      <c r="S304" s="6"/>
      <c r="T304" s="6"/>
    </row>
    <row r="305" spans="10:20" ht="13.2">
      <c r="J305" s="6"/>
      <c r="M305" s="6"/>
      <c r="S305" s="6"/>
      <c r="T305" s="6"/>
    </row>
    <row r="306" spans="10:20" ht="13.2">
      <c r="J306" s="6"/>
      <c r="M306" s="6"/>
      <c r="S306" s="6"/>
      <c r="T306" s="6"/>
    </row>
    <row r="307" spans="10:20" ht="13.2">
      <c r="J307" s="6"/>
      <c r="M307" s="6"/>
      <c r="S307" s="6"/>
      <c r="T307" s="6"/>
    </row>
    <row r="308" spans="10:20" ht="13.2">
      <c r="J308" s="6"/>
      <c r="M308" s="6"/>
      <c r="S308" s="6"/>
      <c r="T308" s="6"/>
    </row>
    <row r="309" spans="10:20" ht="13.2">
      <c r="J309" s="6"/>
      <c r="M309" s="6"/>
      <c r="S309" s="6"/>
      <c r="T309" s="6"/>
    </row>
    <row r="310" spans="10:20" ht="13.2">
      <c r="J310" s="6"/>
      <c r="M310" s="6"/>
      <c r="S310" s="6"/>
      <c r="T310" s="6"/>
    </row>
    <row r="311" spans="10:20" ht="13.2">
      <c r="J311" s="6"/>
      <c r="M311" s="6"/>
      <c r="S311" s="6"/>
      <c r="T311" s="6"/>
    </row>
    <row r="312" spans="10:20" ht="13.2">
      <c r="J312" s="6"/>
      <c r="M312" s="6"/>
      <c r="S312" s="6"/>
      <c r="T312" s="6"/>
    </row>
    <row r="313" spans="10:20" ht="13.2">
      <c r="J313" s="6"/>
      <c r="M313" s="6"/>
      <c r="S313" s="6"/>
      <c r="T313" s="6"/>
    </row>
    <row r="314" spans="10:20" ht="13.2">
      <c r="J314" s="6"/>
      <c r="M314" s="6"/>
      <c r="S314" s="6"/>
      <c r="T314" s="6"/>
    </row>
    <row r="315" spans="10:20" ht="13.2">
      <c r="J315" s="6"/>
      <c r="M315" s="6"/>
      <c r="S315" s="6"/>
      <c r="T315" s="6"/>
    </row>
    <row r="316" spans="10:20" ht="13.2">
      <c r="J316" s="6"/>
      <c r="M316" s="6"/>
      <c r="S316" s="6"/>
      <c r="T316" s="6"/>
    </row>
    <row r="317" spans="10:20" ht="13.2">
      <c r="J317" s="6"/>
      <c r="M317" s="6"/>
      <c r="S317" s="6"/>
      <c r="T317" s="6"/>
    </row>
    <row r="318" spans="10:20" ht="13.2">
      <c r="J318" s="6"/>
      <c r="M318" s="6"/>
      <c r="S318" s="6"/>
      <c r="T318" s="6"/>
    </row>
    <row r="319" spans="10:20" ht="13.2">
      <c r="J319" s="6"/>
      <c r="M319" s="6"/>
      <c r="S319" s="6"/>
      <c r="T319" s="6"/>
    </row>
    <row r="320" spans="10:20" ht="13.2">
      <c r="J320" s="6"/>
      <c r="M320" s="6"/>
      <c r="S320" s="6"/>
      <c r="T320" s="6"/>
    </row>
    <row r="321" spans="10:20" ht="13.2">
      <c r="J321" s="6"/>
      <c r="M321" s="6"/>
      <c r="S321" s="6"/>
      <c r="T321" s="6"/>
    </row>
    <row r="322" spans="10:20" ht="13.2">
      <c r="J322" s="6"/>
      <c r="M322" s="6"/>
      <c r="S322" s="6"/>
      <c r="T322" s="6"/>
    </row>
    <row r="323" spans="10:20" ht="13.2">
      <c r="J323" s="6"/>
      <c r="M323" s="6"/>
      <c r="S323" s="6"/>
      <c r="T323" s="6"/>
    </row>
    <row r="324" spans="10:20" ht="13.2">
      <c r="J324" s="6"/>
      <c r="M324" s="6"/>
      <c r="S324" s="6"/>
      <c r="T324" s="6"/>
    </row>
    <row r="325" spans="10:20" ht="13.2">
      <c r="J325" s="6"/>
      <c r="M325" s="6"/>
      <c r="S325" s="6"/>
      <c r="T325" s="6"/>
    </row>
    <row r="326" spans="10:20" ht="13.2">
      <c r="J326" s="6"/>
      <c r="M326" s="6"/>
      <c r="S326" s="6"/>
      <c r="T326" s="6"/>
    </row>
    <row r="327" spans="10:20" ht="13.2">
      <c r="J327" s="6"/>
      <c r="M327" s="6"/>
      <c r="S327" s="6"/>
      <c r="T327" s="6"/>
    </row>
    <row r="328" spans="10:20" ht="13.2">
      <c r="J328" s="6"/>
      <c r="M328" s="6"/>
      <c r="S328" s="6"/>
      <c r="T328" s="6"/>
    </row>
    <row r="329" spans="10:20" ht="13.2">
      <c r="J329" s="6"/>
      <c r="M329" s="6"/>
      <c r="S329" s="6"/>
      <c r="T329" s="6"/>
    </row>
    <row r="330" spans="10:20" ht="13.2">
      <c r="J330" s="6"/>
      <c r="M330" s="6"/>
      <c r="S330" s="6"/>
      <c r="T330" s="6"/>
    </row>
    <row r="331" spans="10:20" ht="13.2">
      <c r="J331" s="6"/>
      <c r="M331" s="6"/>
      <c r="S331" s="6"/>
      <c r="T331" s="6"/>
    </row>
    <row r="332" spans="10:20" ht="13.2">
      <c r="J332" s="6"/>
      <c r="M332" s="6"/>
      <c r="S332" s="6"/>
      <c r="T332" s="6"/>
    </row>
    <row r="333" spans="10:20" ht="13.2">
      <c r="J333" s="6"/>
      <c r="M333" s="6"/>
      <c r="S333" s="6"/>
      <c r="T333" s="6"/>
    </row>
    <row r="334" spans="10:20" ht="13.2">
      <c r="J334" s="6"/>
      <c r="M334" s="6"/>
      <c r="S334" s="6"/>
      <c r="T334" s="6"/>
    </row>
    <row r="335" spans="10:20" ht="13.2">
      <c r="J335" s="6"/>
      <c r="M335" s="6"/>
      <c r="S335" s="6"/>
      <c r="T335" s="6"/>
    </row>
    <row r="336" spans="10:20" ht="13.2">
      <c r="J336" s="6"/>
      <c r="M336" s="6"/>
      <c r="S336" s="6"/>
      <c r="T336" s="6"/>
    </row>
    <row r="337" spans="10:20" ht="13.2">
      <c r="J337" s="6"/>
      <c r="M337" s="6"/>
      <c r="S337" s="6"/>
      <c r="T337" s="6"/>
    </row>
    <row r="338" spans="10:20" ht="13.2">
      <c r="J338" s="6"/>
      <c r="M338" s="6"/>
      <c r="S338" s="6"/>
      <c r="T338" s="6"/>
    </row>
    <row r="339" spans="10:20" ht="13.2">
      <c r="J339" s="6"/>
      <c r="M339" s="6"/>
      <c r="S339" s="6"/>
      <c r="T339" s="6"/>
    </row>
    <row r="340" spans="10:20" ht="13.2">
      <c r="J340" s="6"/>
      <c r="M340" s="6"/>
      <c r="S340" s="6"/>
      <c r="T340" s="6"/>
    </row>
    <row r="341" spans="10:20" ht="13.2">
      <c r="J341" s="6"/>
      <c r="M341" s="6"/>
      <c r="S341" s="6"/>
      <c r="T341" s="6"/>
    </row>
    <row r="342" spans="10:20" ht="13.2">
      <c r="J342" s="6"/>
      <c r="M342" s="6"/>
      <c r="S342" s="6"/>
      <c r="T342" s="6"/>
    </row>
    <row r="343" spans="10:20" ht="13.2">
      <c r="J343" s="6"/>
      <c r="M343" s="6"/>
      <c r="S343" s="6"/>
      <c r="T343" s="6"/>
    </row>
    <row r="344" spans="10:20" ht="13.2">
      <c r="J344" s="6"/>
      <c r="M344" s="6"/>
      <c r="S344" s="6"/>
      <c r="T344" s="6"/>
    </row>
    <row r="345" spans="10:20" ht="13.2">
      <c r="J345" s="6"/>
      <c r="M345" s="6"/>
      <c r="S345" s="6"/>
      <c r="T345" s="6"/>
    </row>
    <row r="346" spans="10:20" ht="13.2">
      <c r="J346" s="6"/>
      <c r="M346" s="6"/>
      <c r="S346" s="6"/>
      <c r="T346" s="6"/>
    </row>
    <row r="347" spans="10:20" ht="13.2">
      <c r="J347" s="6"/>
      <c r="M347" s="6"/>
      <c r="S347" s="6"/>
      <c r="T347" s="6"/>
    </row>
    <row r="348" spans="10:20" ht="13.2">
      <c r="J348" s="6"/>
      <c r="M348" s="6"/>
      <c r="S348" s="6"/>
      <c r="T348" s="6"/>
    </row>
    <row r="349" spans="10:20" ht="13.2">
      <c r="J349" s="6"/>
      <c r="M349" s="6"/>
      <c r="S349" s="6"/>
      <c r="T349" s="6"/>
    </row>
    <row r="350" spans="10:20" ht="13.2">
      <c r="J350" s="6"/>
      <c r="M350" s="6"/>
      <c r="S350" s="6"/>
      <c r="T350" s="6"/>
    </row>
    <row r="351" spans="10:20" ht="13.2">
      <c r="J351" s="6"/>
      <c r="M351" s="6"/>
      <c r="S351" s="6"/>
      <c r="T351" s="6"/>
    </row>
    <row r="352" spans="10:20" ht="13.2">
      <c r="J352" s="6"/>
      <c r="M352" s="6"/>
      <c r="S352" s="6"/>
      <c r="T352" s="6"/>
    </row>
    <row r="353" spans="10:20" ht="13.2">
      <c r="J353" s="6"/>
      <c r="M353" s="6"/>
      <c r="S353" s="6"/>
      <c r="T353" s="6"/>
    </row>
    <row r="354" spans="10:20" ht="13.2">
      <c r="J354" s="6"/>
      <c r="M354" s="6"/>
      <c r="S354" s="6"/>
      <c r="T354" s="6"/>
    </row>
    <row r="355" spans="10:20" ht="13.2">
      <c r="J355" s="6"/>
      <c r="M355" s="6"/>
      <c r="S355" s="6"/>
      <c r="T355" s="6"/>
    </row>
    <row r="356" spans="10:20" ht="13.2">
      <c r="J356" s="6"/>
      <c r="M356" s="6"/>
      <c r="S356" s="6"/>
      <c r="T356" s="6"/>
    </row>
    <row r="357" spans="10:20" ht="13.2">
      <c r="J357" s="6"/>
      <c r="M357" s="6"/>
      <c r="S357" s="6"/>
      <c r="T357" s="6"/>
    </row>
    <row r="358" spans="10:20" ht="13.2">
      <c r="J358" s="6"/>
      <c r="M358" s="6"/>
      <c r="S358" s="6"/>
      <c r="T358" s="6"/>
    </row>
    <row r="359" spans="10:20" ht="13.2">
      <c r="J359" s="6"/>
      <c r="M359" s="6"/>
      <c r="S359" s="6"/>
      <c r="T359" s="6"/>
    </row>
    <row r="360" spans="10:20" ht="13.2">
      <c r="J360" s="6"/>
      <c r="M360" s="6"/>
      <c r="S360" s="6"/>
      <c r="T360" s="6"/>
    </row>
    <row r="361" spans="10:20" ht="13.2">
      <c r="J361" s="6"/>
      <c r="M361" s="6"/>
      <c r="S361" s="6"/>
      <c r="T361" s="6"/>
    </row>
    <row r="362" spans="10:20" ht="13.2">
      <c r="J362" s="6"/>
      <c r="M362" s="6"/>
      <c r="S362" s="6"/>
      <c r="T362" s="6"/>
    </row>
    <row r="363" spans="10:20" ht="13.2">
      <c r="J363" s="6"/>
      <c r="M363" s="6"/>
      <c r="S363" s="6"/>
      <c r="T363" s="6"/>
    </row>
    <row r="364" spans="10:20" ht="13.2">
      <c r="J364" s="6"/>
      <c r="M364" s="6"/>
      <c r="S364" s="6"/>
      <c r="T364" s="6"/>
    </row>
    <row r="365" spans="10:20" ht="13.2">
      <c r="J365" s="6"/>
      <c r="M365" s="6"/>
      <c r="S365" s="6"/>
      <c r="T365" s="6"/>
    </row>
    <row r="366" spans="10:20" ht="13.2">
      <c r="J366" s="6"/>
      <c r="M366" s="6"/>
      <c r="S366" s="6"/>
      <c r="T366" s="6"/>
    </row>
    <row r="367" spans="10:20" ht="13.2">
      <c r="J367" s="6"/>
      <c r="M367" s="6"/>
      <c r="S367" s="6"/>
      <c r="T367" s="6"/>
    </row>
    <row r="368" spans="10:20" ht="13.2">
      <c r="J368" s="6"/>
      <c r="M368" s="6"/>
      <c r="S368" s="6"/>
      <c r="T368" s="6"/>
    </row>
    <row r="369" spans="10:20" ht="13.2">
      <c r="J369" s="6"/>
      <c r="M369" s="6"/>
      <c r="S369" s="6"/>
      <c r="T369" s="6"/>
    </row>
    <row r="370" spans="10:20" ht="13.2">
      <c r="J370" s="6"/>
      <c r="M370" s="6"/>
      <c r="S370" s="6"/>
      <c r="T370" s="6"/>
    </row>
    <row r="371" spans="10:20" ht="13.2">
      <c r="J371" s="6"/>
      <c r="M371" s="6"/>
      <c r="S371" s="6"/>
      <c r="T371" s="6"/>
    </row>
    <row r="372" spans="10:20" ht="13.2">
      <c r="J372" s="6"/>
      <c r="M372" s="6"/>
      <c r="S372" s="6"/>
      <c r="T372" s="6"/>
    </row>
    <row r="373" spans="10:20" ht="13.2">
      <c r="J373" s="6"/>
      <c r="M373" s="6"/>
      <c r="S373" s="6"/>
      <c r="T373" s="6"/>
    </row>
    <row r="374" spans="10:20" ht="13.2">
      <c r="J374" s="6"/>
      <c r="M374" s="6"/>
      <c r="S374" s="6"/>
      <c r="T374" s="6"/>
    </row>
    <row r="375" spans="10:20" ht="13.2">
      <c r="J375" s="6"/>
      <c r="M375" s="6"/>
      <c r="S375" s="6"/>
      <c r="T375" s="6"/>
    </row>
    <row r="376" spans="10:20" ht="13.2">
      <c r="J376" s="6"/>
      <c r="M376" s="6"/>
      <c r="S376" s="6"/>
      <c r="T376" s="6"/>
    </row>
    <row r="377" spans="10:20" ht="13.2">
      <c r="J377" s="6"/>
      <c r="M377" s="6"/>
      <c r="S377" s="6"/>
      <c r="T377" s="6"/>
    </row>
    <row r="378" spans="10:20" ht="13.2">
      <c r="J378" s="6"/>
      <c r="M378" s="6"/>
      <c r="S378" s="6"/>
      <c r="T378" s="6"/>
    </row>
    <row r="379" spans="10:20" ht="13.2">
      <c r="J379" s="6"/>
      <c r="M379" s="6"/>
      <c r="S379" s="6"/>
      <c r="T379" s="6"/>
    </row>
    <row r="380" spans="10:20" ht="13.2">
      <c r="J380" s="6"/>
      <c r="M380" s="6"/>
      <c r="S380" s="6"/>
      <c r="T380" s="6"/>
    </row>
    <row r="381" spans="10:20" ht="13.2">
      <c r="J381" s="6"/>
      <c r="M381" s="6"/>
      <c r="S381" s="6"/>
      <c r="T381" s="6"/>
    </row>
    <row r="382" spans="10:20" ht="13.2">
      <c r="J382" s="6"/>
      <c r="M382" s="6"/>
      <c r="S382" s="6"/>
      <c r="T382" s="6"/>
    </row>
    <row r="383" spans="10:20" ht="13.2">
      <c r="J383" s="6"/>
      <c r="M383" s="6"/>
      <c r="S383" s="6"/>
      <c r="T383" s="6"/>
    </row>
    <row r="384" spans="10:20" ht="13.2">
      <c r="J384" s="6"/>
      <c r="M384" s="6"/>
      <c r="S384" s="6"/>
      <c r="T384" s="6"/>
    </row>
    <row r="385" spans="10:20" ht="13.2">
      <c r="J385" s="6"/>
      <c r="M385" s="6"/>
      <c r="S385" s="6"/>
      <c r="T385" s="6"/>
    </row>
    <row r="386" spans="10:20" ht="13.2">
      <c r="J386" s="6"/>
      <c r="M386" s="6"/>
      <c r="S386" s="6"/>
      <c r="T386" s="6"/>
    </row>
    <row r="387" spans="10:20" ht="13.2">
      <c r="J387" s="6"/>
      <c r="M387" s="6"/>
      <c r="S387" s="6"/>
      <c r="T387" s="6"/>
    </row>
    <row r="388" spans="10:20" ht="13.2">
      <c r="J388" s="6"/>
      <c r="M388" s="6"/>
      <c r="S388" s="6"/>
      <c r="T388" s="6"/>
    </row>
    <row r="389" spans="10:20" ht="13.2">
      <c r="J389" s="6"/>
      <c r="M389" s="6"/>
      <c r="S389" s="6"/>
      <c r="T389" s="6"/>
    </row>
    <row r="390" spans="10:20" ht="13.2">
      <c r="J390" s="6"/>
      <c r="M390" s="6"/>
      <c r="S390" s="6"/>
      <c r="T390" s="6"/>
    </row>
    <row r="391" spans="10:20" ht="13.2">
      <c r="J391" s="6"/>
      <c r="M391" s="6"/>
      <c r="S391" s="6"/>
      <c r="T391" s="6"/>
    </row>
    <row r="392" spans="10:20" ht="13.2">
      <c r="J392" s="6"/>
      <c r="M392" s="6"/>
      <c r="S392" s="6"/>
      <c r="T392" s="6"/>
    </row>
    <row r="393" spans="10:20" ht="13.2">
      <c r="J393" s="6"/>
      <c r="M393" s="6"/>
      <c r="S393" s="6"/>
      <c r="T393" s="6"/>
    </row>
    <row r="394" spans="10:20" ht="13.2">
      <c r="J394" s="6"/>
      <c r="M394" s="6"/>
      <c r="S394" s="6"/>
      <c r="T394" s="6"/>
    </row>
    <row r="395" spans="10:20" ht="13.2">
      <c r="J395" s="6"/>
      <c r="M395" s="6"/>
      <c r="S395" s="6"/>
      <c r="T395" s="6"/>
    </row>
    <row r="396" spans="10:20" ht="13.2">
      <c r="J396" s="6"/>
      <c r="M396" s="6"/>
      <c r="S396" s="6"/>
      <c r="T396" s="6"/>
    </row>
    <row r="397" spans="10:20" ht="13.2">
      <c r="J397" s="6"/>
      <c r="M397" s="6"/>
      <c r="S397" s="6"/>
      <c r="T397" s="6"/>
    </row>
    <row r="398" spans="10:20" ht="13.2">
      <c r="J398" s="6"/>
      <c r="M398" s="6"/>
      <c r="S398" s="6"/>
      <c r="T398" s="6"/>
    </row>
    <row r="399" spans="10:20" ht="13.2">
      <c r="J399" s="6"/>
      <c r="M399" s="6"/>
      <c r="S399" s="6"/>
      <c r="T399" s="6"/>
    </row>
    <row r="400" spans="10:20" ht="13.2">
      <c r="J400" s="6"/>
      <c r="M400" s="6"/>
      <c r="S400" s="6"/>
      <c r="T400" s="6"/>
    </row>
    <row r="401" spans="10:20" ht="13.2">
      <c r="J401" s="6"/>
      <c r="M401" s="6"/>
      <c r="S401" s="6"/>
      <c r="T401" s="6"/>
    </row>
    <row r="402" spans="10:20" ht="13.2">
      <c r="J402" s="6"/>
      <c r="M402" s="6"/>
      <c r="S402" s="6"/>
      <c r="T402" s="6"/>
    </row>
    <row r="403" spans="10:20" ht="13.2">
      <c r="J403" s="6"/>
      <c r="M403" s="6"/>
      <c r="S403" s="6"/>
      <c r="T403" s="6"/>
    </row>
    <row r="404" spans="10:20" ht="13.2">
      <c r="J404" s="6"/>
      <c r="M404" s="6"/>
      <c r="S404" s="6"/>
      <c r="T404" s="6"/>
    </row>
    <row r="405" spans="10:20" ht="13.2">
      <c r="J405" s="6"/>
      <c r="M405" s="6"/>
      <c r="S405" s="6"/>
      <c r="T405" s="6"/>
    </row>
    <row r="406" spans="10:20" ht="13.2">
      <c r="J406" s="6"/>
      <c r="M406" s="6"/>
      <c r="S406" s="6"/>
      <c r="T406" s="6"/>
    </row>
    <row r="407" spans="10:20" ht="13.2">
      <c r="J407" s="6"/>
      <c r="M407" s="6"/>
      <c r="S407" s="6"/>
      <c r="T407" s="6"/>
    </row>
    <row r="408" spans="10:20" ht="13.2">
      <c r="J408" s="6"/>
      <c r="M408" s="6"/>
      <c r="S408" s="6"/>
      <c r="T408" s="6"/>
    </row>
    <row r="409" spans="10:20" ht="13.2">
      <c r="J409" s="6"/>
      <c r="M409" s="6"/>
      <c r="S409" s="6"/>
      <c r="T409" s="6"/>
    </row>
    <row r="410" spans="10:20" ht="13.2">
      <c r="J410" s="6"/>
      <c r="M410" s="6"/>
      <c r="S410" s="6"/>
      <c r="T410" s="6"/>
    </row>
    <row r="411" spans="10:20" ht="13.2">
      <c r="J411" s="6"/>
      <c r="M411" s="6"/>
      <c r="S411" s="6"/>
      <c r="T411" s="6"/>
    </row>
    <row r="412" spans="10:20" ht="13.2">
      <c r="J412" s="6"/>
      <c r="M412" s="6"/>
      <c r="S412" s="6"/>
      <c r="T412" s="6"/>
    </row>
    <row r="413" spans="10:20" ht="13.2">
      <c r="J413" s="6"/>
      <c r="M413" s="6"/>
      <c r="S413" s="6"/>
      <c r="T413" s="6"/>
    </row>
    <row r="414" spans="10:20" ht="13.2">
      <c r="J414" s="6"/>
      <c r="M414" s="6"/>
      <c r="S414" s="6"/>
      <c r="T414" s="6"/>
    </row>
    <row r="415" spans="10:20" ht="13.2">
      <c r="J415" s="6"/>
      <c r="M415" s="6"/>
      <c r="S415" s="6"/>
      <c r="T415" s="6"/>
    </row>
    <row r="416" spans="10:20" ht="13.2">
      <c r="J416" s="6"/>
      <c r="M416" s="6"/>
      <c r="S416" s="6"/>
      <c r="T416" s="6"/>
    </row>
    <row r="417" spans="10:20" ht="13.2">
      <c r="J417" s="6"/>
      <c r="M417" s="6"/>
      <c r="S417" s="6"/>
      <c r="T417" s="6"/>
    </row>
    <row r="418" spans="10:20" ht="13.2">
      <c r="J418" s="6"/>
      <c r="M418" s="6"/>
      <c r="S418" s="6"/>
      <c r="T418" s="6"/>
    </row>
    <row r="419" spans="10:20" ht="13.2">
      <c r="J419" s="6"/>
      <c r="M419" s="6"/>
      <c r="S419" s="6"/>
      <c r="T419" s="6"/>
    </row>
    <row r="420" spans="10:20" ht="13.2">
      <c r="J420" s="6"/>
      <c r="M420" s="6"/>
      <c r="S420" s="6"/>
      <c r="T420" s="6"/>
    </row>
    <row r="421" spans="10:20" ht="13.2">
      <c r="J421" s="6"/>
      <c r="M421" s="6"/>
      <c r="S421" s="6"/>
      <c r="T421" s="6"/>
    </row>
    <row r="422" spans="10:20" ht="13.2">
      <c r="J422" s="6"/>
      <c r="M422" s="6"/>
      <c r="S422" s="6"/>
      <c r="T422" s="6"/>
    </row>
    <row r="423" spans="10:20" ht="13.2">
      <c r="J423" s="6"/>
      <c r="M423" s="6"/>
      <c r="S423" s="6"/>
      <c r="T423" s="6"/>
    </row>
    <row r="424" spans="10:20" ht="13.2">
      <c r="J424" s="6"/>
      <c r="M424" s="6"/>
      <c r="S424" s="6"/>
      <c r="T424" s="6"/>
    </row>
    <row r="425" spans="10:20" ht="13.2">
      <c r="J425" s="6"/>
      <c r="M425" s="6"/>
      <c r="S425" s="6"/>
      <c r="T425" s="6"/>
    </row>
    <row r="426" spans="10:20" ht="13.2">
      <c r="J426" s="6"/>
      <c r="M426" s="6"/>
      <c r="S426" s="6"/>
      <c r="T426" s="6"/>
    </row>
    <row r="427" spans="10:20" ht="13.2">
      <c r="J427" s="6"/>
      <c r="M427" s="6"/>
      <c r="S427" s="6"/>
      <c r="T427" s="6"/>
    </row>
    <row r="428" spans="10:20" ht="13.2">
      <c r="J428" s="6"/>
      <c r="M428" s="6"/>
      <c r="S428" s="6"/>
      <c r="T428" s="6"/>
    </row>
    <row r="429" spans="10:20" ht="13.2">
      <c r="J429" s="6"/>
      <c r="M429" s="6"/>
      <c r="S429" s="6"/>
      <c r="T429" s="6"/>
    </row>
    <row r="430" spans="10:20" ht="13.2">
      <c r="J430" s="6"/>
      <c r="M430" s="6"/>
      <c r="S430" s="6"/>
      <c r="T430" s="6"/>
    </row>
    <row r="431" spans="10:20" ht="13.2">
      <c r="J431" s="6"/>
      <c r="M431" s="6"/>
      <c r="S431" s="6"/>
      <c r="T431" s="6"/>
    </row>
    <row r="432" spans="10:20" ht="13.2">
      <c r="J432" s="6"/>
      <c r="M432" s="6"/>
      <c r="S432" s="6"/>
      <c r="T432" s="6"/>
    </row>
    <row r="433" spans="10:20" ht="13.2">
      <c r="J433" s="6"/>
      <c r="M433" s="6"/>
      <c r="S433" s="6"/>
      <c r="T433" s="6"/>
    </row>
    <row r="434" spans="10:20" ht="13.2">
      <c r="J434" s="6"/>
      <c r="M434" s="6"/>
      <c r="S434" s="6"/>
      <c r="T434" s="6"/>
    </row>
    <row r="435" spans="10:20" ht="13.2">
      <c r="J435" s="6"/>
      <c r="M435" s="6"/>
      <c r="S435" s="6"/>
      <c r="T435" s="6"/>
    </row>
    <row r="436" spans="10:20" ht="13.2">
      <c r="J436" s="6"/>
      <c r="M436" s="6"/>
      <c r="S436" s="6"/>
      <c r="T436" s="6"/>
    </row>
    <row r="437" spans="10:20" ht="13.2">
      <c r="J437" s="6"/>
      <c r="M437" s="6"/>
      <c r="S437" s="6"/>
      <c r="T437" s="6"/>
    </row>
    <row r="438" spans="10:20" ht="13.2">
      <c r="J438" s="6"/>
      <c r="M438" s="6"/>
      <c r="S438" s="6"/>
      <c r="T438" s="6"/>
    </row>
    <row r="439" spans="10:20" ht="13.2">
      <c r="J439" s="6"/>
      <c r="M439" s="6"/>
      <c r="S439" s="6"/>
      <c r="T439" s="6"/>
    </row>
    <row r="440" spans="10:20" ht="13.2">
      <c r="J440" s="6"/>
      <c r="M440" s="6"/>
      <c r="S440" s="6"/>
      <c r="T440" s="6"/>
    </row>
    <row r="441" spans="10:20" ht="13.2">
      <c r="J441" s="6"/>
      <c r="M441" s="6"/>
      <c r="S441" s="6"/>
      <c r="T441" s="6"/>
    </row>
    <row r="442" spans="10:20" ht="13.2">
      <c r="J442" s="6"/>
      <c r="M442" s="6"/>
      <c r="S442" s="6"/>
      <c r="T442" s="6"/>
    </row>
    <row r="443" spans="10:20" ht="13.2">
      <c r="J443" s="6"/>
      <c r="M443" s="6"/>
      <c r="S443" s="6"/>
      <c r="T443" s="6"/>
    </row>
    <row r="444" spans="10:20" ht="13.2">
      <c r="J444" s="6"/>
      <c r="M444" s="6"/>
      <c r="S444" s="6"/>
      <c r="T444" s="6"/>
    </row>
    <row r="445" spans="10:20" ht="13.2">
      <c r="J445" s="6"/>
      <c r="M445" s="6"/>
      <c r="S445" s="6"/>
      <c r="T445" s="6"/>
    </row>
    <row r="446" spans="10:20" ht="13.2">
      <c r="J446" s="6"/>
      <c r="M446" s="6"/>
      <c r="S446" s="6"/>
      <c r="T446" s="6"/>
    </row>
    <row r="447" spans="10:20" ht="13.2">
      <c r="J447" s="6"/>
      <c r="M447" s="6"/>
      <c r="S447" s="6"/>
      <c r="T447" s="6"/>
    </row>
    <row r="448" spans="10:20" ht="13.2">
      <c r="J448" s="6"/>
      <c r="M448" s="6"/>
      <c r="S448" s="6"/>
      <c r="T448" s="6"/>
    </row>
    <row r="449" spans="10:20" ht="13.2">
      <c r="J449" s="6"/>
      <c r="M449" s="6"/>
      <c r="S449" s="6"/>
      <c r="T449" s="6"/>
    </row>
    <row r="450" spans="10:20" ht="13.2">
      <c r="J450" s="6"/>
      <c r="M450" s="6"/>
      <c r="S450" s="6"/>
      <c r="T450" s="6"/>
    </row>
    <row r="451" spans="10:20" ht="13.2">
      <c r="J451" s="6"/>
      <c r="M451" s="6"/>
      <c r="S451" s="6"/>
      <c r="T451" s="6"/>
    </row>
    <row r="452" spans="10:20" ht="13.2">
      <c r="J452" s="6"/>
      <c r="M452" s="6"/>
      <c r="S452" s="6"/>
      <c r="T452" s="6"/>
    </row>
    <row r="453" spans="10:20" ht="13.2">
      <c r="J453" s="6"/>
      <c r="M453" s="6"/>
      <c r="S453" s="6"/>
      <c r="T453" s="6"/>
    </row>
    <row r="454" spans="10:20" ht="13.2">
      <c r="J454" s="6"/>
      <c r="M454" s="6"/>
      <c r="S454" s="6"/>
      <c r="T454" s="6"/>
    </row>
    <row r="455" spans="10:20" ht="13.2">
      <c r="J455" s="6"/>
      <c r="M455" s="6"/>
      <c r="S455" s="6"/>
      <c r="T455" s="6"/>
    </row>
    <row r="456" spans="10:20" ht="13.2">
      <c r="J456" s="6"/>
      <c r="M456" s="6"/>
      <c r="S456" s="6"/>
      <c r="T456" s="6"/>
    </row>
    <row r="457" spans="10:20" ht="13.2">
      <c r="J457" s="6"/>
      <c r="M457" s="6"/>
      <c r="S457" s="6"/>
      <c r="T457" s="6"/>
    </row>
    <row r="458" spans="10:20" ht="13.2">
      <c r="J458" s="6"/>
      <c r="M458" s="6"/>
      <c r="S458" s="6"/>
      <c r="T458" s="6"/>
    </row>
    <row r="459" spans="10:20" ht="13.2">
      <c r="J459" s="6"/>
      <c r="M459" s="6"/>
      <c r="S459" s="6"/>
      <c r="T459" s="6"/>
    </row>
    <row r="460" spans="10:20" ht="13.2">
      <c r="J460" s="6"/>
      <c r="M460" s="6"/>
      <c r="S460" s="6"/>
      <c r="T460" s="6"/>
    </row>
    <row r="461" spans="10:20" ht="13.2">
      <c r="J461" s="6"/>
      <c r="M461" s="6"/>
      <c r="S461" s="6"/>
      <c r="T461" s="6"/>
    </row>
    <row r="462" spans="10:20" ht="13.2">
      <c r="J462" s="6"/>
      <c r="M462" s="6"/>
      <c r="S462" s="6"/>
      <c r="T462" s="6"/>
    </row>
    <row r="463" spans="10:20" ht="13.2">
      <c r="J463" s="6"/>
      <c r="M463" s="6"/>
      <c r="S463" s="6"/>
      <c r="T463" s="6"/>
    </row>
    <row r="464" spans="10:20" ht="13.2">
      <c r="J464" s="6"/>
      <c r="M464" s="6"/>
      <c r="S464" s="6"/>
      <c r="T464" s="6"/>
    </row>
    <row r="465" spans="10:20" ht="13.2">
      <c r="J465" s="6"/>
      <c r="M465" s="6"/>
      <c r="S465" s="6"/>
      <c r="T465" s="6"/>
    </row>
    <row r="466" spans="10:20" ht="13.2">
      <c r="J466" s="6"/>
      <c r="M466" s="6"/>
      <c r="S466" s="6"/>
      <c r="T466" s="6"/>
    </row>
    <row r="467" spans="10:20" ht="13.2">
      <c r="J467" s="6"/>
      <c r="M467" s="6"/>
      <c r="S467" s="6"/>
      <c r="T467" s="6"/>
    </row>
    <row r="468" spans="10:20" ht="13.2">
      <c r="J468" s="6"/>
      <c r="M468" s="6"/>
      <c r="S468" s="6"/>
      <c r="T468" s="6"/>
    </row>
    <row r="469" spans="10:20" ht="13.2">
      <c r="J469" s="6"/>
      <c r="M469" s="6"/>
      <c r="S469" s="6"/>
      <c r="T469" s="6"/>
    </row>
    <row r="470" spans="10:20" ht="13.2">
      <c r="J470" s="6"/>
      <c r="M470" s="6"/>
      <c r="S470" s="6"/>
      <c r="T470" s="6"/>
    </row>
    <row r="471" spans="10:20" ht="13.2">
      <c r="J471" s="6"/>
      <c r="M471" s="6"/>
      <c r="S471" s="6"/>
      <c r="T471" s="6"/>
    </row>
    <row r="472" spans="10:20" ht="13.2">
      <c r="J472" s="6"/>
      <c r="M472" s="6"/>
      <c r="S472" s="6"/>
      <c r="T472" s="6"/>
    </row>
    <row r="473" spans="10:20" ht="13.2">
      <c r="J473" s="6"/>
      <c r="M473" s="6"/>
      <c r="S473" s="6"/>
      <c r="T473" s="6"/>
    </row>
    <row r="474" spans="10:20" ht="13.2">
      <c r="J474" s="6"/>
      <c r="M474" s="6"/>
      <c r="S474" s="6"/>
      <c r="T474" s="6"/>
    </row>
    <row r="475" spans="10:20" ht="13.2">
      <c r="J475" s="6"/>
      <c r="M475" s="6"/>
      <c r="S475" s="6"/>
      <c r="T475" s="6"/>
    </row>
    <row r="476" spans="10:20" ht="13.2">
      <c r="J476" s="6"/>
      <c r="M476" s="6"/>
      <c r="S476" s="6"/>
      <c r="T476" s="6"/>
    </row>
    <row r="477" spans="10:20" ht="13.2">
      <c r="J477" s="6"/>
      <c r="M477" s="6"/>
      <c r="S477" s="6"/>
      <c r="T477" s="6"/>
    </row>
    <row r="478" spans="10:20" ht="13.2">
      <c r="J478" s="6"/>
      <c r="M478" s="6"/>
      <c r="S478" s="6"/>
      <c r="T478" s="6"/>
    </row>
    <row r="479" spans="10:20" ht="13.2">
      <c r="J479" s="6"/>
      <c r="M479" s="6"/>
      <c r="S479" s="6"/>
      <c r="T479" s="6"/>
    </row>
    <row r="480" spans="10:20" ht="13.2">
      <c r="J480" s="6"/>
      <c r="M480" s="6"/>
      <c r="S480" s="6"/>
      <c r="T480" s="6"/>
    </row>
    <row r="481" spans="10:20" ht="13.2">
      <c r="J481" s="6"/>
      <c r="M481" s="6"/>
      <c r="S481" s="6"/>
      <c r="T481" s="6"/>
    </row>
    <row r="482" spans="10:20" ht="13.2">
      <c r="J482" s="6"/>
      <c r="M482" s="6"/>
      <c r="S482" s="6"/>
      <c r="T482" s="6"/>
    </row>
    <row r="483" spans="10:20" ht="13.2">
      <c r="J483" s="6"/>
      <c r="M483" s="6"/>
      <c r="S483" s="6"/>
      <c r="T483" s="6"/>
    </row>
    <row r="484" spans="10:20" ht="13.2">
      <c r="J484" s="6"/>
      <c r="M484" s="6"/>
      <c r="S484" s="6"/>
      <c r="T484" s="6"/>
    </row>
    <row r="485" spans="10:20" ht="13.2">
      <c r="J485" s="6"/>
      <c r="M485" s="6"/>
      <c r="S485" s="6"/>
      <c r="T485" s="6"/>
    </row>
    <row r="486" spans="10:20" ht="13.2">
      <c r="J486" s="6"/>
      <c r="M486" s="6"/>
      <c r="S486" s="6"/>
      <c r="T486" s="6"/>
    </row>
    <row r="487" spans="10:20" ht="13.2">
      <c r="J487" s="6"/>
      <c r="M487" s="6"/>
      <c r="S487" s="6"/>
      <c r="T487" s="6"/>
    </row>
    <row r="488" spans="10:20" ht="13.2">
      <c r="J488" s="6"/>
      <c r="M488" s="6"/>
      <c r="S488" s="6"/>
      <c r="T488" s="6"/>
    </row>
    <row r="489" spans="10:20" ht="13.2">
      <c r="J489" s="6"/>
      <c r="M489" s="6"/>
      <c r="S489" s="6"/>
      <c r="T489" s="6"/>
    </row>
    <row r="490" spans="10:20" ht="13.2">
      <c r="J490" s="6"/>
      <c r="M490" s="6"/>
      <c r="S490" s="6"/>
      <c r="T490" s="6"/>
    </row>
    <row r="491" spans="10:20" ht="13.2">
      <c r="J491" s="6"/>
      <c r="M491" s="6"/>
      <c r="S491" s="6"/>
      <c r="T491" s="6"/>
    </row>
    <row r="492" spans="10:20" ht="13.2">
      <c r="J492" s="6"/>
      <c r="M492" s="6"/>
      <c r="S492" s="6"/>
      <c r="T492" s="6"/>
    </row>
    <row r="493" spans="10:20" ht="13.2">
      <c r="J493" s="6"/>
      <c r="M493" s="6"/>
      <c r="S493" s="6"/>
      <c r="T493" s="6"/>
    </row>
    <row r="494" spans="10:20" ht="13.2">
      <c r="J494" s="6"/>
      <c r="M494" s="6"/>
      <c r="S494" s="6"/>
      <c r="T494" s="6"/>
    </row>
    <row r="495" spans="10:20" ht="13.2">
      <c r="J495" s="6"/>
      <c r="M495" s="6"/>
      <c r="S495" s="6"/>
      <c r="T495" s="6"/>
    </row>
    <row r="496" spans="10:20" ht="13.2">
      <c r="J496" s="6"/>
      <c r="M496" s="6"/>
      <c r="S496" s="6"/>
      <c r="T496" s="6"/>
    </row>
    <row r="497" spans="10:20" ht="13.2">
      <c r="J497" s="6"/>
      <c r="M497" s="6"/>
      <c r="S497" s="6"/>
      <c r="T497" s="6"/>
    </row>
    <row r="498" spans="10:20" ht="13.2">
      <c r="J498" s="6"/>
      <c r="M498" s="6"/>
      <c r="S498" s="6"/>
      <c r="T498" s="6"/>
    </row>
    <row r="499" spans="10:20" ht="13.2">
      <c r="J499" s="6"/>
      <c r="M499" s="6"/>
      <c r="S499" s="6"/>
      <c r="T499" s="6"/>
    </row>
    <row r="500" spans="10:20" ht="13.2">
      <c r="J500" s="6"/>
      <c r="M500" s="6"/>
      <c r="S500" s="6"/>
      <c r="T500" s="6"/>
    </row>
    <row r="501" spans="10:20" ht="13.2">
      <c r="J501" s="6"/>
      <c r="M501" s="6"/>
      <c r="S501" s="6"/>
      <c r="T501" s="6"/>
    </row>
    <row r="502" spans="10:20" ht="13.2">
      <c r="J502" s="6"/>
      <c r="M502" s="6"/>
      <c r="S502" s="6"/>
      <c r="T502" s="6"/>
    </row>
    <row r="503" spans="10:20" ht="13.2">
      <c r="J503" s="6"/>
      <c r="M503" s="6"/>
      <c r="S503" s="6"/>
      <c r="T503" s="6"/>
    </row>
    <row r="504" spans="10:20" ht="13.2">
      <c r="J504" s="6"/>
      <c r="M504" s="6"/>
      <c r="S504" s="6"/>
      <c r="T504" s="6"/>
    </row>
    <row r="505" spans="10:20" ht="13.2">
      <c r="J505" s="6"/>
      <c r="M505" s="6"/>
      <c r="S505" s="6"/>
      <c r="T505" s="6"/>
    </row>
    <row r="506" spans="10:20" ht="13.2">
      <c r="J506" s="6"/>
      <c r="M506" s="6"/>
      <c r="S506" s="6"/>
      <c r="T506" s="6"/>
    </row>
    <row r="507" spans="10:20" ht="13.2">
      <c r="J507" s="6"/>
      <c r="M507" s="6"/>
      <c r="S507" s="6"/>
      <c r="T507" s="6"/>
    </row>
    <row r="508" spans="10:20" ht="13.2">
      <c r="J508" s="6"/>
      <c r="M508" s="6"/>
      <c r="S508" s="6"/>
      <c r="T508" s="6"/>
    </row>
    <row r="509" spans="10:20" ht="13.2">
      <c r="J509" s="6"/>
      <c r="M509" s="6"/>
      <c r="S509" s="6"/>
      <c r="T509" s="6"/>
    </row>
    <row r="510" spans="10:20" ht="13.2">
      <c r="J510" s="6"/>
      <c r="M510" s="6"/>
      <c r="S510" s="6"/>
      <c r="T510" s="6"/>
    </row>
    <row r="511" spans="10:20" ht="13.2">
      <c r="J511" s="6"/>
      <c r="M511" s="6"/>
      <c r="S511" s="6"/>
      <c r="T511" s="6"/>
    </row>
    <row r="512" spans="10:20" ht="13.2">
      <c r="J512" s="6"/>
      <c r="M512" s="6"/>
      <c r="S512" s="6"/>
      <c r="T512" s="6"/>
    </row>
    <row r="513" spans="10:20" ht="13.2">
      <c r="J513" s="6"/>
      <c r="M513" s="6"/>
      <c r="S513" s="6"/>
      <c r="T513" s="6"/>
    </row>
    <row r="514" spans="10:20" ht="13.2">
      <c r="J514" s="6"/>
      <c r="M514" s="6"/>
      <c r="S514" s="6"/>
      <c r="T514" s="6"/>
    </row>
    <row r="515" spans="10:20" ht="13.2">
      <c r="J515" s="6"/>
      <c r="M515" s="6"/>
      <c r="S515" s="6"/>
      <c r="T515" s="6"/>
    </row>
    <row r="516" spans="10:20" ht="13.2">
      <c r="J516" s="6"/>
      <c r="M516" s="6"/>
      <c r="S516" s="6"/>
      <c r="T516" s="6"/>
    </row>
    <row r="517" spans="10:20" ht="13.2">
      <c r="J517" s="6"/>
      <c r="M517" s="6"/>
      <c r="S517" s="6"/>
      <c r="T517" s="6"/>
    </row>
    <row r="518" spans="10:20" ht="13.2">
      <c r="J518" s="6"/>
      <c r="M518" s="6"/>
      <c r="S518" s="6"/>
      <c r="T518" s="6"/>
    </row>
    <row r="519" spans="10:20" ht="13.2">
      <c r="J519" s="6"/>
      <c r="M519" s="6"/>
      <c r="S519" s="6"/>
      <c r="T519" s="6"/>
    </row>
    <row r="520" spans="10:20" ht="13.2">
      <c r="J520" s="6"/>
      <c r="M520" s="6"/>
      <c r="S520" s="6"/>
      <c r="T520" s="6"/>
    </row>
    <row r="521" spans="10:20" ht="13.2">
      <c r="J521" s="6"/>
      <c r="M521" s="6"/>
      <c r="S521" s="6"/>
      <c r="T521" s="6"/>
    </row>
    <row r="522" spans="10:20" ht="13.2">
      <c r="J522" s="6"/>
      <c r="M522" s="6"/>
      <c r="S522" s="6"/>
      <c r="T522" s="6"/>
    </row>
    <row r="523" spans="10:20" ht="13.2">
      <c r="J523" s="6"/>
      <c r="M523" s="6"/>
      <c r="S523" s="6"/>
      <c r="T523" s="6"/>
    </row>
    <row r="524" spans="10:20" ht="13.2">
      <c r="J524" s="6"/>
      <c r="M524" s="6"/>
      <c r="S524" s="6"/>
      <c r="T524" s="6"/>
    </row>
    <row r="525" spans="10:20" ht="13.2">
      <c r="J525" s="6"/>
      <c r="M525" s="6"/>
      <c r="S525" s="6"/>
      <c r="T525" s="6"/>
    </row>
    <row r="526" spans="10:20" ht="13.2">
      <c r="J526" s="6"/>
      <c r="M526" s="6"/>
      <c r="S526" s="6"/>
      <c r="T526" s="6"/>
    </row>
    <row r="527" spans="10:20" ht="13.2">
      <c r="J527" s="6"/>
      <c r="M527" s="6"/>
      <c r="S527" s="6"/>
      <c r="T527" s="6"/>
    </row>
    <row r="528" spans="10:20" ht="13.2">
      <c r="J528" s="6"/>
      <c r="M528" s="6"/>
      <c r="S528" s="6"/>
      <c r="T528" s="6"/>
    </row>
    <row r="529" spans="10:20" ht="13.2">
      <c r="J529" s="6"/>
      <c r="M529" s="6"/>
      <c r="S529" s="6"/>
      <c r="T529" s="6"/>
    </row>
    <row r="530" spans="10:20" ht="13.2">
      <c r="J530" s="6"/>
      <c r="M530" s="6"/>
      <c r="S530" s="6"/>
      <c r="T530" s="6"/>
    </row>
    <row r="531" spans="10:20" ht="13.2">
      <c r="J531" s="6"/>
      <c r="M531" s="6"/>
      <c r="S531" s="6"/>
      <c r="T531" s="6"/>
    </row>
    <row r="532" spans="10:20" ht="13.2">
      <c r="J532" s="6"/>
      <c r="M532" s="6"/>
      <c r="S532" s="6"/>
      <c r="T532" s="6"/>
    </row>
    <row r="533" spans="10:20" ht="13.2">
      <c r="J533" s="6"/>
      <c r="M533" s="6"/>
      <c r="S533" s="6"/>
      <c r="T533" s="6"/>
    </row>
    <row r="534" spans="10:20" ht="13.2">
      <c r="J534" s="6"/>
      <c r="M534" s="6"/>
      <c r="S534" s="6"/>
      <c r="T534" s="6"/>
    </row>
    <row r="535" spans="10:20" ht="13.2">
      <c r="J535" s="6"/>
      <c r="M535" s="6"/>
      <c r="S535" s="6"/>
      <c r="T535" s="6"/>
    </row>
    <row r="536" spans="10:20" ht="13.2">
      <c r="J536" s="6"/>
      <c r="M536" s="6"/>
      <c r="S536" s="6"/>
      <c r="T536" s="6"/>
    </row>
    <row r="537" spans="10:20" ht="13.2">
      <c r="J537" s="6"/>
      <c r="M537" s="6"/>
      <c r="S537" s="6"/>
      <c r="T537" s="6"/>
    </row>
    <row r="538" spans="10:20" ht="13.2">
      <c r="J538" s="6"/>
      <c r="M538" s="6"/>
      <c r="S538" s="6"/>
      <c r="T538" s="6"/>
    </row>
    <row r="539" spans="10:20" ht="13.2">
      <c r="J539" s="6"/>
      <c r="M539" s="6"/>
      <c r="S539" s="6"/>
      <c r="T539" s="6"/>
    </row>
    <row r="540" spans="10:20" ht="13.2">
      <c r="J540" s="6"/>
      <c r="M540" s="6"/>
      <c r="S540" s="6"/>
      <c r="T540" s="6"/>
    </row>
    <row r="541" spans="10:20" ht="13.2">
      <c r="J541" s="6"/>
      <c r="M541" s="6"/>
      <c r="S541" s="6"/>
      <c r="T541" s="6"/>
    </row>
    <row r="542" spans="10:20" ht="13.2">
      <c r="J542" s="6"/>
      <c r="M542" s="6"/>
      <c r="S542" s="6"/>
      <c r="T542" s="6"/>
    </row>
    <row r="543" spans="10:20" ht="13.2">
      <c r="J543" s="6"/>
      <c r="M543" s="6"/>
      <c r="S543" s="6"/>
      <c r="T543" s="6"/>
    </row>
    <row r="544" spans="10:20" ht="13.2">
      <c r="J544" s="6"/>
      <c r="M544" s="6"/>
      <c r="S544" s="6"/>
      <c r="T544" s="6"/>
    </row>
    <row r="545" spans="10:20" ht="13.2">
      <c r="J545" s="6"/>
      <c r="M545" s="6"/>
      <c r="S545" s="6"/>
      <c r="T545" s="6"/>
    </row>
    <row r="546" spans="10:20" ht="13.2">
      <c r="J546" s="6"/>
      <c r="M546" s="6"/>
      <c r="S546" s="6"/>
      <c r="T546" s="6"/>
    </row>
    <row r="547" spans="10:20" ht="13.2">
      <c r="J547" s="6"/>
      <c r="M547" s="6"/>
      <c r="S547" s="6"/>
      <c r="T547" s="6"/>
    </row>
    <row r="548" spans="10:20" ht="13.2">
      <c r="J548" s="6"/>
      <c r="M548" s="6"/>
      <c r="S548" s="6"/>
      <c r="T548" s="6"/>
    </row>
    <row r="549" spans="10:20" ht="13.2">
      <c r="J549" s="6"/>
      <c r="M549" s="6"/>
      <c r="S549" s="6"/>
      <c r="T549" s="6"/>
    </row>
    <row r="550" spans="10:20" ht="13.2">
      <c r="J550" s="6"/>
      <c r="M550" s="6"/>
      <c r="S550" s="6"/>
      <c r="T550" s="6"/>
    </row>
    <row r="551" spans="10:20" ht="13.2">
      <c r="J551" s="6"/>
      <c r="M551" s="6"/>
      <c r="S551" s="6"/>
      <c r="T551" s="6"/>
    </row>
    <row r="552" spans="10:20" ht="13.2">
      <c r="J552" s="6"/>
      <c r="M552" s="6"/>
      <c r="S552" s="6"/>
      <c r="T552" s="6"/>
    </row>
    <row r="553" spans="10:20" ht="13.2">
      <c r="J553" s="6"/>
      <c r="M553" s="6"/>
      <c r="S553" s="6"/>
      <c r="T553" s="6"/>
    </row>
    <row r="554" spans="10:20" ht="13.2">
      <c r="J554" s="6"/>
      <c r="M554" s="6"/>
      <c r="S554" s="6"/>
      <c r="T554" s="6"/>
    </row>
    <row r="555" spans="10:20" ht="13.2">
      <c r="J555" s="6"/>
      <c r="M555" s="6"/>
      <c r="S555" s="6"/>
      <c r="T555" s="6"/>
    </row>
    <row r="556" spans="10:20" ht="13.2">
      <c r="J556" s="6"/>
      <c r="M556" s="6"/>
      <c r="S556" s="6"/>
      <c r="T556" s="6"/>
    </row>
    <row r="557" spans="10:20" ht="13.2">
      <c r="J557" s="6"/>
      <c r="M557" s="6"/>
      <c r="S557" s="6"/>
      <c r="T557" s="6"/>
    </row>
    <row r="558" spans="10:20" ht="13.2">
      <c r="J558" s="6"/>
      <c r="M558" s="6"/>
      <c r="S558" s="6"/>
      <c r="T558" s="6"/>
    </row>
    <row r="559" spans="10:20" ht="13.2">
      <c r="J559" s="6"/>
      <c r="M559" s="6"/>
      <c r="S559" s="6"/>
      <c r="T559" s="6"/>
    </row>
    <row r="560" spans="10:20" ht="13.2">
      <c r="J560" s="6"/>
      <c r="M560" s="6"/>
      <c r="S560" s="6"/>
      <c r="T560" s="6"/>
    </row>
    <row r="561" spans="10:20" ht="13.2">
      <c r="J561" s="6"/>
      <c r="M561" s="6"/>
      <c r="S561" s="6"/>
      <c r="T561" s="6"/>
    </row>
    <row r="562" spans="10:20" ht="13.2">
      <c r="J562" s="6"/>
      <c r="M562" s="6"/>
      <c r="S562" s="6"/>
      <c r="T562" s="6"/>
    </row>
    <row r="563" spans="10:20" ht="13.2">
      <c r="J563" s="6"/>
      <c r="M563" s="6"/>
      <c r="S563" s="6"/>
      <c r="T563" s="6"/>
    </row>
    <row r="564" spans="10:20" ht="13.2">
      <c r="J564" s="6"/>
      <c r="M564" s="6"/>
      <c r="S564" s="6"/>
      <c r="T564" s="6"/>
    </row>
    <row r="565" spans="10:20" ht="13.2">
      <c r="J565" s="6"/>
      <c r="M565" s="6"/>
      <c r="S565" s="6"/>
      <c r="T565" s="6"/>
    </row>
    <row r="566" spans="10:20" ht="13.2">
      <c r="J566" s="6"/>
      <c r="M566" s="6"/>
      <c r="S566" s="6"/>
      <c r="T566" s="6"/>
    </row>
    <row r="567" spans="10:20" ht="13.2">
      <c r="J567" s="6"/>
      <c r="M567" s="6"/>
      <c r="S567" s="6"/>
      <c r="T567" s="6"/>
    </row>
    <row r="568" spans="10:20" ht="13.2">
      <c r="J568" s="6"/>
      <c r="M568" s="6"/>
      <c r="S568" s="6"/>
      <c r="T568" s="6"/>
    </row>
    <row r="569" spans="10:20" ht="13.2">
      <c r="J569" s="6"/>
      <c r="M569" s="6"/>
      <c r="S569" s="6"/>
      <c r="T569" s="6"/>
    </row>
    <row r="570" spans="10:20" ht="13.2">
      <c r="J570" s="6"/>
      <c r="M570" s="6"/>
      <c r="S570" s="6"/>
      <c r="T570" s="6"/>
    </row>
    <row r="571" spans="10:20" ht="13.2">
      <c r="J571" s="6"/>
      <c r="M571" s="6"/>
      <c r="S571" s="6"/>
      <c r="T571" s="6"/>
    </row>
    <row r="572" spans="10:20" ht="13.2">
      <c r="J572" s="6"/>
      <c r="M572" s="6"/>
      <c r="S572" s="6"/>
      <c r="T572" s="6"/>
    </row>
    <row r="573" spans="10:20" ht="13.2">
      <c r="J573" s="6"/>
      <c r="M573" s="6"/>
      <c r="S573" s="6"/>
      <c r="T573" s="6"/>
    </row>
    <row r="574" spans="10:20" ht="13.2">
      <c r="J574" s="6"/>
      <c r="M574" s="6"/>
      <c r="S574" s="6"/>
      <c r="T574" s="6"/>
    </row>
    <row r="575" spans="10:20" ht="13.2">
      <c r="J575" s="6"/>
      <c r="M575" s="6"/>
      <c r="S575" s="6"/>
      <c r="T575" s="6"/>
    </row>
    <row r="576" spans="10:20" ht="13.2">
      <c r="J576" s="6"/>
      <c r="M576" s="6"/>
      <c r="S576" s="6"/>
      <c r="T576" s="6"/>
    </row>
    <row r="577" spans="10:20" ht="13.2">
      <c r="J577" s="6"/>
      <c r="M577" s="6"/>
      <c r="S577" s="6"/>
      <c r="T577" s="6"/>
    </row>
    <row r="578" spans="10:20" ht="13.2">
      <c r="J578" s="6"/>
      <c r="M578" s="6"/>
      <c r="S578" s="6"/>
      <c r="T578" s="6"/>
    </row>
    <row r="579" spans="10:20" ht="13.2">
      <c r="J579" s="6"/>
      <c r="M579" s="6"/>
      <c r="S579" s="6"/>
      <c r="T579" s="6"/>
    </row>
    <row r="580" spans="10:20" ht="13.2">
      <c r="J580" s="6"/>
      <c r="M580" s="6"/>
      <c r="S580" s="6"/>
      <c r="T580" s="6"/>
    </row>
    <row r="581" spans="10:20" ht="13.2">
      <c r="J581" s="6"/>
      <c r="M581" s="6"/>
      <c r="S581" s="6"/>
      <c r="T581" s="6"/>
    </row>
    <row r="582" spans="10:20" ht="13.2">
      <c r="J582" s="6"/>
      <c r="M582" s="6"/>
      <c r="S582" s="6"/>
      <c r="T582" s="6"/>
    </row>
    <row r="583" spans="10:20" ht="13.2">
      <c r="J583" s="6"/>
      <c r="M583" s="6"/>
      <c r="S583" s="6"/>
      <c r="T583" s="6"/>
    </row>
    <row r="584" spans="10:20" ht="13.2">
      <c r="J584" s="6"/>
      <c r="M584" s="6"/>
      <c r="S584" s="6"/>
      <c r="T584" s="6"/>
    </row>
    <row r="585" spans="10:20" ht="13.2">
      <c r="J585" s="6"/>
      <c r="M585" s="6"/>
      <c r="S585" s="6"/>
      <c r="T585" s="6"/>
    </row>
    <row r="586" spans="10:20" ht="13.2">
      <c r="J586" s="6"/>
      <c r="M586" s="6"/>
      <c r="S586" s="6"/>
      <c r="T586" s="6"/>
    </row>
    <row r="587" spans="10:20" ht="13.2">
      <c r="J587" s="6"/>
      <c r="M587" s="6"/>
      <c r="S587" s="6"/>
      <c r="T587" s="6"/>
    </row>
    <row r="588" spans="10:20" ht="13.2">
      <c r="J588" s="6"/>
      <c r="M588" s="6"/>
      <c r="S588" s="6"/>
      <c r="T588" s="6"/>
    </row>
    <row r="589" spans="10:20" ht="13.2">
      <c r="J589" s="6"/>
      <c r="M589" s="6"/>
      <c r="S589" s="6"/>
      <c r="T589" s="6"/>
    </row>
    <row r="590" spans="10:20" ht="13.2">
      <c r="J590" s="6"/>
      <c r="M590" s="6"/>
      <c r="S590" s="6"/>
      <c r="T590" s="6"/>
    </row>
    <row r="591" spans="10:20" ht="13.2">
      <c r="J591" s="6"/>
      <c r="M591" s="6"/>
      <c r="S591" s="6"/>
      <c r="T591" s="6"/>
    </row>
    <row r="592" spans="10:20" ht="13.2">
      <c r="J592" s="6"/>
      <c r="M592" s="6"/>
      <c r="S592" s="6"/>
      <c r="T592" s="6"/>
    </row>
    <row r="593" spans="10:20" ht="13.2">
      <c r="J593" s="6"/>
      <c r="M593" s="6"/>
      <c r="S593" s="6"/>
      <c r="T593" s="6"/>
    </row>
    <row r="594" spans="10:20" ht="13.2">
      <c r="J594" s="6"/>
      <c r="M594" s="6"/>
      <c r="S594" s="6"/>
      <c r="T594" s="6"/>
    </row>
    <row r="595" spans="10:20" ht="13.2">
      <c r="J595" s="6"/>
      <c r="M595" s="6"/>
      <c r="S595" s="6"/>
      <c r="T595" s="6"/>
    </row>
    <row r="596" spans="10:20" ht="13.2">
      <c r="J596" s="6"/>
      <c r="M596" s="6"/>
      <c r="S596" s="6"/>
      <c r="T596" s="6"/>
    </row>
    <row r="597" spans="10:20" ht="13.2">
      <c r="J597" s="6"/>
      <c r="M597" s="6"/>
      <c r="S597" s="6"/>
      <c r="T597" s="6"/>
    </row>
    <row r="598" spans="10:20" ht="13.2">
      <c r="J598" s="6"/>
      <c r="M598" s="6"/>
      <c r="S598" s="6"/>
      <c r="T598" s="6"/>
    </row>
    <row r="599" spans="10:20" ht="13.2">
      <c r="J599" s="6"/>
      <c r="M599" s="6"/>
      <c r="S599" s="6"/>
      <c r="T599" s="6"/>
    </row>
    <row r="600" spans="10:20" ht="13.2">
      <c r="J600" s="6"/>
      <c r="M600" s="6"/>
      <c r="S600" s="6"/>
      <c r="T600" s="6"/>
    </row>
    <row r="601" spans="10:20" ht="13.2">
      <c r="J601" s="6"/>
      <c r="M601" s="6"/>
      <c r="S601" s="6"/>
      <c r="T601" s="6"/>
    </row>
    <row r="602" spans="10:20" ht="13.2">
      <c r="J602" s="6"/>
      <c r="M602" s="6"/>
      <c r="S602" s="6"/>
      <c r="T602" s="6"/>
    </row>
    <row r="603" spans="10:20" ht="13.2">
      <c r="J603" s="6"/>
      <c r="M603" s="6"/>
      <c r="S603" s="6"/>
      <c r="T603" s="6"/>
    </row>
    <row r="604" spans="10:20" ht="13.2">
      <c r="J604" s="6"/>
      <c r="M604" s="6"/>
      <c r="S604" s="6"/>
      <c r="T604" s="6"/>
    </row>
    <row r="605" spans="10:20" ht="13.2">
      <c r="J605" s="6"/>
      <c r="M605" s="6"/>
      <c r="S605" s="6"/>
      <c r="T605" s="6"/>
    </row>
    <row r="606" spans="10:20" ht="13.2">
      <c r="J606" s="6"/>
      <c r="M606" s="6"/>
      <c r="S606" s="6"/>
      <c r="T606" s="6"/>
    </row>
    <row r="607" spans="10:20" ht="13.2">
      <c r="J607" s="6"/>
      <c r="M607" s="6"/>
      <c r="S607" s="6"/>
      <c r="T607" s="6"/>
    </row>
    <row r="608" spans="10:20" ht="13.2">
      <c r="J608" s="6"/>
      <c r="M608" s="6"/>
      <c r="S608" s="6"/>
      <c r="T608" s="6"/>
    </row>
    <row r="609" spans="10:20" ht="13.2">
      <c r="J609" s="6"/>
      <c r="M609" s="6"/>
      <c r="S609" s="6"/>
      <c r="T609" s="6"/>
    </row>
    <row r="610" spans="10:20" ht="13.2">
      <c r="J610" s="6"/>
      <c r="M610" s="6"/>
      <c r="S610" s="6"/>
      <c r="T610" s="6"/>
    </row>
    <row r="611" spans="10:20" ht="13.2">
      <c r="J611" s="6"/>
      <c r="M611" s="6"/>
      <c r="S611" s="6"/>
      <c r="T611" s="6"/>
    </row>
    <row r="612" spans="10:20" ht="13.2">
      <c r="J612" s="6"/>
      <c r="M612" s="6"/>
      <c r="S612" s="6"/>
      <c r="T612" s="6"/>
    </row>
    <row r="613" spans="10:20" ht="13.2">
      <c r="J613" s="6"/>
      <c r="M613" s="6"/>
      <c r="S613" s="6"/>
      <c r="T613" s="6"/>
    </row>
    <row r="614" spans="10:20" ht="13.2">
      <c r="J614" s="6"/>
      <c r="M614" s="6"/>
      <c r="S614" s="6"/>
      <c r="T614" s="6"/>
    </row>
    <row r="615" spans="10:20" ht="13.2">
      <c r="J615" s="6"/>
      <c r="M615" s="6"/>
      <c r="S615" s="6"/>
      <c r="T615" s="6"/>
    </row>
    <row r="616" spans="10:20" ht="13.2">
      <c r="J616" s="6"/>
      <c r="M616" s="6"/>
      <c r="S616" s="6"/>
      <c r="T616" s="6"/>
    </row>
    <row r="617" spans="10:20" ht="13.2">
      <c r="J617" s="6"/>
      <c r="M617" s="6"/>
      <c r="S617" s="6"/>
      <c r="T617" s="6"/>
    </row>
    <row r="618" spans="10:20" ht="13.2">
      <c r="J618" s="6"/>
      <c r="M618" s="6"/>
      <c r="S618" s="6"/>
      <c r="T618" s="6"/>
    </row>
    <row r="619" spans="10:20" ht="13.2">
      <c r="J619" s="6"/>
      <c r="M619" s="6"/>
      <c r="S619" s="6"/>
      <c r="T619" s="6"/>
    </row>
    <row r="620" spans="10:20" ht="13.2">
      <c r="J620" s="6"/>
      <c r="M620" s="6"/>
      <c r="S620" s="6"/>
      <c r="T620" s="6"/>
    </row>
    <row r="621" spans="10:20" ht="13.2">
      <c r="J621" s="6"/>
      <c r="M621" s="6"/>
      <c r="S621" s="6"/>
      <c r="T621" s="6"/>
    </row>
    <row r="622" spans="10:20" ht="13.2">
      <c r="J622" s="6"/>
      <c r="M622" s="6"/>
      <c r="S622" s="6"/>
      <c r="T622" s="6"/>
    </row>
    <row r="623" spans="10:20" ht="13.2">
      <c r="J623" s="6"/>
      <c r="M623" s="6"/>
      <c r="S623" s="6"/>
      <c r="T623" s="6"/>
    </row>
    <row r="624" spans="10:20" ht="13.2">
      <c r="J624" s="6"/>
      <c r="M624" s="6"/>
      <c r="S624" s="6"/>
      <c r="T624" s="6"/>
    </row>
    <row r="625" spans="10:20" ht="13.2">
      <c r="J625" s="6"/>
      <c r="M625" s="6"/>
      <c r="S625" s="6"/>
      <c r="T625" s="6"/>
    </row>
    <row r="626" spans="10:20" ht="13.2">
      <c r="J626" s="6"/>
      <c r="M626" s="6"/>
      <c r="S626" s="6"/>
      <c r="T626" s="6"/>
    </row>
    <row r="627" spans="10:20" ht="13.2">
      <c r="J627" s="6"/>
      <c r="M627" s="6"/>
      <c r="S627" s="6"/>
      <c r="T627" s="6"/>
    </row>
    <row r="628" spans="10:20" ht="13.2">
      <c r="J628" s="6"/>
      <c r="M628" s="6"/>
      <c r="S628" s="6"/>
      <c r="T628" s="6"/>
    </row>
    <row r="629" spans="10:20" ht="13.2">
      <c r="J629" s="6"/>
      <c r="M629" s="6"/>
      <c r="S629" s="6"/>
      <c r="T629" s="6"/>
    </row>
    <row r="630" spans="10:20" ht="13.2">
      <c r="J630" s="6"/>
      <c r="M630" s="6"/>
      <c r="S630" s="6"/>
      <c r="T630" s="6"/>
    </row>
    <row r="631" spans="10:20" ht="13.2">
      <c r="J631" s="6"/>
      <c r="M631" s="6"/>
      <c r="S631" s="6"/>
      <c r="T631" s="6"/>
    </row>
    <row r="632" spans="10:20" ht="13.2">
      <c r="J632" s="6"/>
      <c r="M632" s="6"/>
      <c r="S632" s="6"/>
      <c r="T632" s="6"/>
    </row>
    <row r="633" spans="10:20" ht="13.2">
      <c r="J633" s="6"/>
      <c r="M633" s="6"/>
      <c r="S633" s="6"/>
      <c r="T633" s="6"/>
    </row>
    <row r="634" spans="10:20" ht="13.2">
      <c r="J634" s="6"/>
      <c r="M634" s="6"/>
      <c r="S634" s="6"/>
      <c r="T634" s="6"/>
    </row>
    <row r="635" spans="10:20" ht="13.2">
      <c r="J635" s="6"/>
      <c r="M635" s="6"/>
      <c r="S635" s="6"/>
      <c r="T635" s="6"/>
    </row>
    <row r="636" spans="10:20" ht="13.2">
      <c r="J636" s="6"/>
      <c r="M636" s="6"/>
      <c r="S636" s="6"/>
      <c r="T636" s="6"/>
    </row>
    <row r="637" spans="10:20" ht="13.2">
      <c r="J637" s="6"/>
      <c r="M637" s="6"/>
      <c r="S637" s="6"/>
      <c r="T637" s="6"/>
    </row>
    <row r="638" spans="10:20" ht="13.2">
      <c r="J638" s="6"/>
      <c r="M638" s="6"/>
      <c r="S638" s="6"/>
      <c r="T638" s="6"/>
    </row>
    <row r="639" spans="10:20" ht="13.2">
      <c r="J639" s="6"/>
      <c r="M639" s="6"/>
      <c r="S639" s="6"/>
      <c r="T639" s="6"/>
    </row>
    <row r="640" spans="10:20" ht="13.2">
      <c r="J640" s="6"/>
      <c r="M640" s="6"/>
      <c r="S640" s="6"/>
      <c r="T640" s="6"/>
    </row>
    <row r="641" spans="10:20" ht="13.2">
      <c r="J641" s="6"/>
      <c r="M641" s="6"/>
      <c r="S641" s="6"/>
      <c r="T641" s="6"/>
    </row>
    <row r="642" spans="10:20" ht="13.2">
      <c r="J642" s="6"/>
      <c r="M642" s="6"/>
      <c r="S642" s="6"/>
      <c r="T642" s="6"/>
    </row>
    <row r="643" spans="10:20" ht="13.2">
      <c r="J643" s="6"/>
      <c r="M643" s="6"/>
      <c r="S643" s="6"/>
      <c r="T643" s="6"/>
    </row>
    <row r="644" spans="10:20" ht="13.2">
      <c r="J644" s="6"/>
      <c r="M644" s="6"/>
      <c r="S644" s="6"/>
      <c r="T644" s="6"/>
    </row>
    <row r="645" spans="10:20" ht="13.2">
      <c r="J645" s="6"/>
      <c r="M645" s="6"/>
      <c r="S645" s="6"/>
      <c r="T645" s="6"/>
    </row>
    <row r="646" spans="10:20" ht="13.2">
      <c r="J646" s="6"/>
      <c r="M646" s="6"/>
      <c r="S646" s="6"/>
      <c r="T646" s="6"/>
    </row>
    <row r="647" spans="10:20" ht="13.2">
      <c r="J647" s="6"/>
      <c r="M647" s="6"/>
      <c r="S647" s="6"/>
      <c r="T647" s="6"/>
    </row>
    <row r="648" spans="10:20" ht="13.2">
      <c r="J648" s="6"/>
      <c r="M648" s="6"/>
      <c r="S648" s="6"/>
      <c r="T648" s="6"/>
    </row>
    <row r="649" spans="10:20" ht="13.2">
      <c r="J649" s="6"/>
      <c r="M649" s="6"/>
      <c r="S649" s="6"/>
      <c r="T649" s="6"/>
    </row>
    <row r="650" spans="10:20" ht="13.2">
      <c r="J650" s="6"/>
      <c r="M650" s="6"/>
      <c r="S650" s="6"/>
      <c r="T650" s="6"/>
    </row>
    <row r="651" spans="10:20" ht="13.2">
      <c r="J651" s="6"/>
      <c r="M651" s="6"/>
      <c r="S651" s="6"/>
      <c r="T651" s="6"/>
    </row>
    <row r="652" spans="10:20" ht="13.2">
      <c r="J652" s="6"/>
      <c r="M652" s="6"/>
      <c r="S652" s="6"/>
      <c r="T652" s="6"/>
    </row>
    <row r="653" spans="10:20" ht="13.2">
      <c r="J653" s="6"/>
      <c r="M653" s="6"/>
      <c r="S653" s="6"/>
      <c r="T653" s="6"/>
    </row>
    <row r="654" spans="10:20" ht="13.2">
      <c r="J654" s="6"/>
      <c r="M654" s="6"/>
      <c r="S654" s="6"/>
      <c r="T654" s="6"/>
    </row>
    <row r="655" spans="10:20" ht="13.2">
      <c r="J655" s="6"/>
      <c r="M655" s="6"/>
      <c r="S655" s="6"/>
      <c r="T655" s="6"/>
    </row>
    <row r="656" spans="10:20" ht="13.2">
      <c r="J656" s="6"/>
      <c r="M656" s="6"/>
      <c r="S656" s="6"/>
      <c r="T656" s="6"/>
    </row>
    <row r="657" spans="10:20" ht="13.2">
      <c r="J657" s="6"/>
      <c r="M657" s="6"/>
      <c r="S657" s="6"/>
      <c r="T657" s="6"/>
    </row>
    <row r="658" spans="10:20" ht="13.2">
      <c r="J658" s="6"/>
      <c r="M658" s="6"/>
      <c r="S658" s="6"/>
      <c r="T658" s="6"/>
    </row>
    <row r="659" spans="10:20" ht="13.2">
      <c r="J659" s="6"/>
      <c r="M659" s="6"/>
      <c r="S659" s="6"/>
      <c r="T659" s="6"/>
    </row>
    <row r="660" spans="10:20" ht="13.2">
      <c r="J660" s="6"/>
      <c r="M660" s="6"/>
      <c r="S660" s="6"/>
      <c r="T660" s="6"/>
    </row>
    <row r="661" spans="10:20" ht="13.2">
      <c r="J661" s="6"/>
      <c r="M661" s="6"/>
      <c r="S661" s="6"/>
      <c r="T661" s="6"/>
    </row>
    <row r="662" spans="10:20" ht="13.2">
      <c r="J662" s="6"/>
      <c r="M662" s="6"/>
      <c r="S662" s="6"/>
      <c r="T662" s="6"/>
    </row>
    <row r="663" spans="10:20" ht="13.2">
      <c r="J663" s="6"/>
      <c r="M663" s="6"/>
      <c r="S663" s="6"/>
      <c r="T663" s="6"/>
    </row>
    <row r="664" spans="10:20" ht="13.2">
      <c r="J664" s="6"/>
      <c r="M664" s="6"/>
      <c r="S664" s="6"/>
      <c r="T664" s="6"/>
    </row>
    <row r="665" spans="10:20" ht="13.2">
      <c r="J665" s="6"/>
      <c r="M665" s="6"/>
      <c r="S665" s="6"/>
      <c r="T665" s="6"/>
    </row>
    <row r="666" spans="10:20" ht="13.2">
      <c r="J666" s="6"/>
      <c r="M666" s="6"/>
      <c r="S666" s="6"/>
      <c r="T666" s="6"/>
    </row>
    <row r="667" spans="10:20" ht="13.2">
      <c r="J667" s="6"/>
      <c r="M667" s="6"/>
      <c r="S667" s="6"/>
      <c r="T667" s="6"/>
    </row>
    <row r="668" spans="10:20" ht="13.2">
      <c r="J668" s="6"/>
      <c r="M668" s="6"/>
      <c r="S668" s="6"/>
      <c r="T668" s="6"/>
    </row>
    <row r="669" spans="10:20" ht="13.2">
      <c r="J669" s="6"/>
      <c r="M669" s="6"/>
      <c r="S669" s="6"/>
      <c r="T669" s="6"/>
    </row>
    <row r="670" spans="10:20" ht="13.2">
      <c r="J670" s="6"/>
      <c r="M670" s="6"/>
      <c r="S670" s="6"/>
      <c r="T670" s="6"/>
    </row>
    <row r="671" spans="10:20" ht="13.2">
      <c r="J671" s="6"/>
      <c r="M671" s="6"/>
      <c r="S671" s="6"/>
      <c r="T671" s="6"/>
    </row>
    <row r="672" spans="10:20" ht="13.2">
      <c r="J672" s="6"/>
      <c r="M672" s="6"/>
      <c r="S672" s="6"/>
      <c r="T672" s="6"/>
    </row>
    <row r="673" spans="10:20" ht="13.2">
      <c r="J673" s="6"/>
      <c r="M673" s="6"/>
      <c r="S673" s="6"/>
      <c r="T673" s="6"/>
    </row>
    <row r="674" spans="10:20" ht="13.2">
      <c r="J674" s="6"/>
      <c r="M674" s="6"/>
      <c r="S674" s="6"/>
      <c r="T674" s="6"/>
    </row>
    <row r="675" spans="10:20" ht="13.2">
      <c r="J675" s="6"/>
      <c r="M675" s="6"/>
      <c r="S675" s="6"/>
      <c r="T675" s="6"/>
    </row>
    <row r="676" spans="10:20" ht="13.2">
      <c r="J676" s="6"/>
      <c r="M676" s="6"/>
      <c r="S676" s="6"/>
      <c r="T676" s="6"/>
    </row>
    <row r="677" spans="10:20" ht="13.2">
      <c r="J677" s="6"/>
      <c r="M677" s="6"/>
      <c r="S677" s="6"/>
      <c r="T677" s="6"/>
    </row>
    <row r="678" spans="10:20" ht="13.2">
      <c r="J678" s="6"/>
      <c r="M678" s="6"/>
      <c r="S678" s="6"/>
      <c r="T678" s="6"/>
    </row>
    <row r="679" spans="10:20" ht="13.2">
      <c r="J679" s="6"/>
      <c r="M679" s="6"/>
      <c r="S679" s="6"/>
      <c r="T679" s="6"/>
    </row>
    <row r="680" spans="10:20" ht="13.2">
      <c r="J680" s="6"/>
      <c r="M680" s="6"/>
      <c r="S680" s="6"/>
      <c r="T680" s="6"/>
    </row>
    <row r="681" spans="10:20" ht="13.2">
      <c r="J681" s="6"/>
      <c r="M681" s="6"/>
      <c r="S681" s="6"/>
      <c r="T681" s="6"/>
    </row>
    <row r="682" spans="10:20" ht="13.2">
      <c r="J682" s="6"/>
      <c r="M682" s="6"/>
      <c r="S682" s="6"/>
      <c r="T682" s="6"/>
    </row>
    <row r="683" spans="10:20" ht="13.2">
      <c r="J683" s="6"/>
      <c r="M683" s="6"/>
      <c r="S683" s="6"/>
      <c r="T683" s="6"/>
    </row>
    <row r="684" spans="10:20" ht="13.2">
      <c r="J684" s="6"/>
      <c r="M684" s="6"/>
      <c r="S684" s="6"/>
      <c r="T684" s="6"/>
    </row>
    <row r="685" spans="10:20" ht="13.2">
      <c r="J685" s="6"/>
      <c r="M685" s="6"/>
      <c r="S685" s="6"/>
      <c r="T685" s="6"/>
    </row>
    <row r="686" spans="10:20" ht="13.2">
      <c r="J686" s="6"/>
      <c r="M686" s="6"/>
      <c r="S686" s="6"/>
      <c r="T686" s="6"/>
    </row>
    <row r="687" spans="10:20" ht="13.2">
      <c r="J687" s="6"/>
      <c r="M687" s="6"/>
      <c r="S687" s="6"/>
      <c r="T687" s="6"/>
    </row>
    <row r="688" spans="10:20" ht="13.2">
      <c r="J688" s="6"/>
      <c r="M688" s="6"/>
      <c r="S688" s="6"/>
      <c r="T688" s="6"/>
    </row>
    <row r="689" spans="10:20" ht="13.2">
      <c r="J689" s="6"/>
      <c r="M689" s="6"/>
      <c r="S689" s="6"/>
      <c r="T689" s="6"/>
    </row>
    <row r="690" spans="10:20" ht="13.2">
      <c r="J690" s="6"/>
      <c r="M690" s="6"/>
      <c r="S690" s="6"/>
      <c r="T690" s="6"/>
    </row>
    <row r="691" spans="10:20" ht="13.2">
      <c r="J691" s="6"/>
      <c r="M691" s="6"/>
      <c r="S691" s="6"/>
      <c r="T691" s="6"/>
    </row>
    <row r="692" spans="10:20" ht="13.2">
      <c r="J692" s="6"/>
      <c r="M692" s="6"/>
      <c r="S692" s="6"/>
      <c r="T692" s="6"/>
    </row>
    <row r="693" spans="10:20" ht="13.2">
      <c r="J693" s="6"/>
      <c r="M693" s="6"/>
      <c r="S693" s="6"/>
      <c r="T693" s="6"/>
    </row>
    <row r="694" spans="10:20" ht="13.2">
      <c r="J694" s="6"/>
      <c r="M694" s="6"/>
      <c r="S694" s="6"/>
      <c r="T694" s="6"/>
    </row>
    <row r="695" spans="10:20" ht="13.2">
      <c r="J695" s="6"/>
      <c r="M695" s="6"/>
      <c r="S695" s="6"/>
      <c r="T695" s="6"/>
    </row>
    <row r="696" spans="10:20" ht="13.2">
      <c r="J696" s="6"/>
      <c r="M696" s="6"/>
      <c r="S696" s="6"/>
      <c r="T696" s="6"/>
    </row>
    <row r="697" spans="10:20" ht="13.2">
      <c r="J697" s="6"/>
      <c r="M697" s="6"/>
      <c r="S697" s="6"/>
      <c r="T697" s="6"/>
    </row>
    <row r="698" spans="10:20" ht="13.2">
      <c r="J698" s="6"/>
      <c r="M698" s="6"/>
      <c r="S698" s="6"/>
      <c r="T698" s="6"/>
    </row>
    <row r="699" spans="10:20" ht="13.2">
      <c r="J699" s="6"/>
      <c r="M699" s="6"/>
      <c r="S699" s="6"/>
      <c r="T699" s="6"/>
    </row>
    <row r="700" spans="10:20" ht="13.2">
      <c r="J700" s="6"/>
      <c r="M700" s="6"/>
      <c r="S700" s="6"/>
      <c r="T700" s="6"/>
    </row>
    <row r="701" spans="10:20" ht="13.2">
      <c r="J701" s="6"/>
      <c r="M701" s="6"/>
      <c r="S701" s="6"/>
      <c r="T701" s="6"/>
    </row>
    <row r="702" spans="10:20" ht="13.2">
      <c r="J702" s="6"/>
      <c r="M702" s="6"/>
      <c r="S702" s="6"/>
      <c r="T702" s="6"/>
    </row>
    <row r="703" spans="10:20" ht="13.2">
      <c r="J703" s="6"/>
      <c r="M703" s="6"/>
      <c r="S703" s="6"/>
      <c r="T703" s="6"/>
    </row>
    <row r="704" spans="10:20" ht="13.2">
      <c r="J704" s="6"/>
      <c r="M704" s="6"/>
      <c r="S704" s="6"/>
      <c r="T704" s="6"/>
    </row>
    <row r="705" spans="10:20" ht="13.2">
      <c r="J705" s="6"/>
      <c r="M705" s="6"/>
      <c r="S705" s="6"/>
      <c r="T705" s="6"/>
    </row>
    <row r="706" spans="10:20" ht="13.2">
      <c r="J706" s="6"/>
      <c r="M706" s="6"/>
      <c r="S706" s="6"/>
      <c r="T706" s="6"/>
    </row>
    <row r="707" spans="10:20" ht="13.2">
      <c r="J707" s="6"/>
      <c r="M707" s="6"/>
      <c r="S707" s="6"/>
      <c r="T707" s="6"/>
    </row>
    <row r="708" spans="10:20" ht="13.2">
      <c r="J708" s="6"/>
      <c r="M708" s="6"/>
      <c r="S708" s="6"/>
      <c r="T708" s="6"/>
    </row>
    <row r="709" spans="10:20" ht="13.2">
      <c r="J709" s="6"/>
      <c r="M709" s="6"/>
      <c r="S709" s="6"/>
      <c r="T709" s="6"/>
    </row>
    <row r="710" spans="10:20" ht="13.2">
      <c r="J710" s="6"/>
      <c r="M710" s="6"/>
      <c r="S710" s="6"/>
      <c r="T710" s="6"/>
    </row>
    <row r="711" spans="10:20" ht="13.2">
      <c r="J711" s="6"/>
      <c r="M711" s="6"/>
      <c r="S711" s="6"/>
      <c r="T711" s="6"/>
    </row>
    <row r="712" spans="10:20" ht="13.2">
      <c r="J712" s="6"/>
      <c r="M712" s="6"/>
      <c r="S712" s="6"/>
      <c r="T712" s="6"/>
    </row>
    <row r="713" spans="10:20" ht="13.2">
      <c r="J713" s="6"/>
      <c r="M713" s="6"/>
      <c r="S713" s="6"/>
      <c r="T713" s="6"/>
    </row>
    <row r="714" spans="10:20" ht="13.2">
      <c r="J714" s="6"/>
      <c r="M714" s="6"/>
      <c r="S714" s="6"/>
      <c r="T714" s="6"/>
    </row>
    <row r="715" spans="10:20" ht="13.2">
      <c r="J715" s="6"/>
      <c r="M715" s="6"/>
      <c r="S715" s="6"/>
      <c r="T715" s="6"/>
    </row>
    <row r="716" spans="10:20" ht="13.2">
      <c r="J716" s="6"/>
      <c r="M716" s="6"/>
      <c r="S716" s="6"/>
      <c r="T716" s="6"/>
    </row>
    <row r="717" spans="10:20" ht="13.2">
      <c r="J717" s="6"/>
      <c r="M717" s="6"/>
      <c r="S717" s="6"/>
      <c r="T717" s="6"/>
    </row>
    <row r="718" spans="10:20" ht="13.2">
      <c r="J718" s="6"/>
      <c r="M718" s="6"/>
      <c r="S718" s="6"/>
      <c r="T718" s="6"/>
    </row>
    <row r="719" spans="10:20" ht="13.2">
      <c r="J719" s="6"/>
      <c r="M719" s="6"/>
      <c r="S719" s="6"/>
      <c r="T719" s="6"/>
    </row>
    <row r="720" spans="10:20" ht="13.2">
      <c r="J720" s="6"/>
      <c r="M720" s="6"/>
      <c r="S720" s="6"/>
      <c r="T720" s="6"/>
    </row>
    <row r="721" spans="10:20" ht="13.2">
      <c r="J721" s="6"/>
      <c r="M721" s="6"/>
      <c r="S721" s="6"/>
      <c r="T721" s="6"/>
    </row>
    <row r="722" spans="10:20" ht="13.2">
      <c r="J722" s="6"/>
      <c r="M722" s="6"/>
      <c r="S722" s="6"/>
      <c r="T722" s="6"/>
    </row>
    <row r="723" spans="10:20" ht="13.2">
      <c r="J723" s="6"/>
      <c r="M723" s="6"/>
      <c r="S723" s="6"/>
      <c r="T723" s="6"/>
    </row>
    <row r="724" spans="10:20" ht="13.2">
      <c r="J724" s="6"/>
      <c r="M724" s="6"/>
      <c r="S724" s="6"/>
      <c r="T724" s="6"/>
    </row>
    <row r="725" spans="10:20" ht="13.2">
      <c r="J725" s="6"/>
      <c r="M725" s="6"/>
      <c r="S725" s="6"/>
      <c r="T725" s="6"/>
    </row>
    <row r="726" spans="10:20" ht="13.2">
      <c r="J726" s="6"/>
      <c r="M726" s="6"/>
      <c r="S726" s="6"/>
      <c r="T726" s="6"/>
    </row>
    <row r="727" spans="10:20" ht="13.2">
      <c r="J727" s="6"/>
      <c r="M727" s="6"/>
      <c r="S727" s="6"/>
      <c r="T727" s="6"/>
    </row>
    <row r="728" spans="10:20" ht="13.2">
      <c r="J728" s="6"/>
      <c r="M728" s="6"/>
      <c r="S728" s="6"/>
      <c r="T728" s="6"/>
    </row>
    <row r="729" spans="10:20" ht="13.2">
      <c r="J729" s="6"/>
      <c r="M729" s="6"/>
      <c r="S729" s="6"/>
      <c r="T729" s="6"/>
    </row>
    <row r="730" spans="10:20" ht="13.2">
      <c r="J730" s="6"/>
      <c r="M730" s="6"/>
      <c r="S730" s="6"/>
      <c r="T730" s="6"/>
    </row>
    <row r="731" spans="10:20" ht="13.2">
      <c r="J731" s="6"/>
      <c r="M731" s="6"/>
      <c r="S731" s="6"/>
      <c r="T731" s="6"/>
    </row>
    <row r="732" spans="10:20" ht="13.2">
      <c r="J732" s="6"/>
      <c r="M732" s="6"/>
      <c r="S732" s="6"/>
      <c r="T732" s="6"/>
    </row>
    <row r="733" spans="10:20" ht="13.2">
      <c r="J733" s="6"/>
      <c r="M733" s="6"/>
      <c r="S733" s="6"/>
      <c r="T733" s="6"/>
    </row>
    <row r="734" spans="10:20" ht="13.2">
      <c r="J734" s="6"/>
      <c r="M734" s="6"/>
      <c r="S734" s="6"/>
      <c r="T734" s="6"/>
    </row>
    <row r="735" spans="10:20" ht="13.2">
      <c r="J735" s="6"/>
      <c r="M735" s="6"/>
      <c r="S735" s="6"/>
      <c r="T735" s="6"/>
    </row>
    <row r="736" spans="10:20" ht="13.2">
      <c r="J736" s="6"/>
      <c r="M736" s="6"/>
      <c r="S736" s="6"/>
      <c r="T736" s="6"/>
    </row>
    <row r="737" spans="10:20" ht="13.2">
      <c r="J737" s="6"/>
      <c r="M737" s="6"/>
      <c r="S737" s="6"/>
      <c r="T737" s="6"/>
    </row>
    <row r="738" spans="10:20" ht="13.2">
      <c r="J738" s="6"/>
      <c r="M738" s="6"/>
      <c r="S738" s="6"/>
      <c r="T738" s="6"/>
    </row>
    <row r="739" spans="10:20" ht="13.2">
      <c r="J739" s="6"/>
      <c r="M739" s="6"/>
      <c r="S739" s="6"/>
      <c r="T739" s="6"/>
    </row>
    <row r="740" spans="10:20" ht="13.2">
      <c r="J740" s="6"/>
      <c r="M740" s="6"/>
      <c r="S740" s="6"/>
      <c r="T740" s="6"/>
    </row>
    <row r="741" spans="10:20" ht="13.2">
      <c r="J741" s="6"/>
      <c r="M741" s="6"/>
      <c r="S741" s="6"/>
      <c r="T741" s="6"/>
    </row>
    <row r="742" spans="10:20" ht="13.2">
      <c r="J742" s="6"/>
      <c r="M742" s="6"/>
      <c r="S742" s="6"/>
      <c r="T742" s="6"/>
    </row>
    <row r="743" spans="10:20" ht="13.2">
      <c r="J743" s="6"/>
      <c r="M743" s="6"/>
      <c r="S743" s="6"/>
      <c r="T743" s="6"/>
    </row>
    <row r="744" spans="10:20" ht="13.2">
      <c r="J744" s="6"/>
      <c r="M744" s="6"/>
      <c r="S744" s="6"/>
      <c r="T744" s="6"/>
    </row>
    <row r="745" spans="10:20" ht="13.2">
      <c r="J745" s="6"/>
      <c r="M745" s="6"/>
      <c r="S745" s="6"/>
      <c r="T745" s="6"/>
    </row>
    <row r="746" spans="10:20" ht="13.2">
      <c r="J746" s="6"/>
      <c r="M746" s="6"/>
      <c r="S746" s="6"/>
      <c r="T746" s="6"/>
    </row>
    <row r="747" spans="10:20" ht="13.2">
      <c r="J747" s="6"/>
      <c r="M747" s="6"/>
      <c r="S747" s="6"/>
      <c r="T747" s="6"/>
    </row>
    <row r="748" spans="10:20" ht="13.2">
      <c r="J748" s="6"/>
      <c r="M748" s="6"/>
      <c r="S748" s="6"/>
      <c r="T748" s="6"/>
    </row>
    <row r="749" spans="10:20" ht="13.2">
      <c r="J749" s="6"/>
      <c r="M749" s="6"/>
      <c r="S749" s="6"/>
      <c r="T749" s="6"/>
    </row>
    <row r="750" spans="10:20" ht="13.2">
      <c r="J750" s="6"/>
      <c r="M750" s="6"/>
      <c r="S750" s="6"/>
      <c r="T750" s="6"/>
    </row>
    <row r="751" spans="10:20" ht="13.2">
      <c r="J751" s="6"/>
      <c r="M751" s="6"/>
      <c r="S751" s="6"/>
      <c r="T751" s="6"/>
    </row>
    <row r="752" spans="10:20" ht="13.2">
      <c r="J752" s="6"/>
      <c r="M752" s="6"/>
      <c r="S752" s="6"/>
      <c r="T752" s="6"/>
    </row>
    <row r="753" spans="10:20" ht="13.2">
      <c r="J753" s="6"/>
      <c r="M753" s="6"/>
      <c r="S753" s="6"/>
      <c r="T753" s="6"/>
    </row>
    <row r="754" spans="10:20" ht="13.2">
      <c r="J754" s="6"/>
      <c r="M754" s="6"/>
      <c r="S754" s="6"/>
      <c r="T754" s="6"/>
    </row>
    <row r="755" spans="10:20" ht="13.2">
      <c r="J755" s="6"/>
      <c r="M755" s="6"/>
      <c r="S755" s="6"/>
      <c r="T755" s="6"/>
    </row>
    <row r="756" spans="10:20" ht="13.2">
      <c r="J756" s="6"/>
      <c r="M756" s="6"/>
      <c r="S756" s="6"/>
      <c r="T756" s="6"/>
    </row>
    <row r="757" spans="10:20" ht="13.2">
      <c r="J757" s="6"/>
      <c r="M757" s="6"/>
      <c r="S757" s="6"/>
      <c r="T757" s="6"/>
    </row>
    <row r="758" spans="10:20" ht="13.2">
      <c r="J758" s="6"/>
      <c r="M758" s="6"/>
      <c r="S758" s="6"/>
      <c r="T758" s="6"/>
    </row>
    <row r="759" spans="10:20" ht="13.2">
      <c r="J759" s="6"/>
      <c r="M759" s="6"/>
      <c r="S759" s="6"/>
      <c r="T759" s="6"/>
    </row>
    <row r="760" spans="10:20" ht="13.2">
      <c r="J760" s="6"/>
      <c r="M760" s="6"/>
      <c r="S760" s="6"/>
      <c r="T760" s="6"/>
    </row>
    <row r="761" spans="10:20" ht="13.2">
      <c r="J761" s="6"/>
      <c r="M761" s="6"/>
      <c r="S761" s="6"/>
      <c r="T761" s="6"/>
    </row>
    <row r="762" spans="10:20" ht="13.2">
      <c r="J762" s="6"/>
      <c r="M762" s="6"/>
      <c r="S762" s="6"/>
      <c r="T762" s="6"/>
    </row>
    <row r="763" spans="10:20" ht="13.2">
      <c r="J763" s="6"/>
      <c r="M763" s="6"/>
      <c r="S763" s="6"/>
      <c r="T763" s="6"/>
    </row>
    <row r="764" spans="10:20" ht="13.2">
      <c r="J764" s="6"/>
      <c r="M764" s="6"/>
      <c r="S764" s="6"/>
      <c r="T764" s="6"/>
    </row>
    <row r="765" spans="10:20" ht="13.2">
      <c r="J765" s="6"/>
      <c r="M765" s="6"/>
      <c r="S765" s="6"/>
      <c r="T765" s="6"/>
    </row>
    <row r="766" spans="10:20" ht="13.2">
      <c r="J766" s="6"/>
      <c r="M766" s="6"/>
      <c r="S766" s="6"/>
      <c r="T766" s="6"/>
    </row>
    <row r="767" spans="10:20" ht="13.2">
      <c r="J767" s="6"/>
      <c r="M767" s="6"/>
      <c r="S767" s="6"/>
      <c r="T767" s="6"/>
    </row>
    <row r="768" spans="10:20" ht="13.2">
      <c r="J768" s="6"/>
      <c r="M768" s="6"/>
      <c r="S768" s="6"/>
      <c r="T768" s="6"/>
    </row>
    <row r="769" spans="10:20" ht="13.2">
      <c r="J769" s="6"/>
      <c r="M769" s="6"/>
      <c r="S769" s="6"/>
      <c r="T769" s="6"/>
    </row>
    <row r="770" spans="10:20" ht="13.2">
      <c r="J770" s="6"/>
      <c r="M770" s="6"/>
      <c r="S770" s="6"/>
      <c r="T770" s="6"/>
    </row>
    <row r="771" spans="10:20" ht="13.2">
      <c r="J771" s="6"/>
      <c r="M771" s="6"/>
      <c r="S771" s="6"/>
      <c r="T771" s="6"/>
    </row>
    <row r="772" spans="10:20" ht="13.2">
      <c r="J772" s="6"/>
      <c r="M772" s="6"/>
      <c r="S772" s="6"/>
      <c r="T772" s="6"/>
    </row>
    <row r="773" spans="10:20" ht="13.2">
      <c r="J773" s="6"/>
      <c r="M773" s="6"/>
      <c r="S773" s="6"/>
      <c r="T773" s="6"/>
    </row>
    <row r="774" spans="10:20" ht="13.2">
      <c r="J774" s="6"/>
      <c r="M774" s="6"/>
      <c r="S774" s="6"/>
      <c r="T774" s="6"/>
    </row>
    <row r="775" spans="10:20" ht="13.2">
      <c r="J775" s="6"/>
      <c r="M775" s="6"/>
      <c r="S775" s="6"/>
      <c r="T775" s="6"/>
    </row>
    <row r="776" spans="10:20" ht="13.2">
      <c r="J776" s="6"/>
      <c r="M776" s="6"/>
      <c r="S776" s="6"/>
      <c r="T776" s="6"/>
    </row>
    <row r="777" spans="10:20" ht="13.2">
      <c r="J777" s="6"/>
      <c r="M777" s="6"/>
      <c r="S777" s="6"/>
      <c r="T777" s="6"/>
    </row>
    <row r="778" spans="10:20" ht="13.2">
      <c r="J778" s="6"/>
      <c r="M778" s="6"/>
      <c r="S778" s="6"/>
      <c r="T778" s="6"/>
    </row>
    <row r="779" spans="10:20" ht="13.2">
      <c r="J779" s="6"/>
      <c r="M779" s="6"/>
      <c r="S779" s="6"/>
      <c r="T779" s="6"/>
    </row>
    <row r="780" spans="10:20" ht="13.2">
      <c r="J780" s="6"/>
      <c r="M780" s="6"/>
      <c r="S780" s="6"/>
      <c r="T780" s="6"/>
    </row>
    <row r="781" spans="10:20" ht="13.2">
      <c r="J781" s="6"/>
      <c r="M781" s="6"/>
      <c r="S781" s="6"/>
      <c r="T781" s="6"/>
    </row>
    <row r="782" spans="10:20" ht="13.2">
      <c r="J782" s="6"/>
      <c r="M782" s="6"/>
      <c r="S782" s="6"/>
      <c r="T782" s="6"/>
    </row>
    <row r="783" spans="10:20" ht="13.2">
      <c r="J783" s="6"/>
      <c r="M783" s="6"/>
      <c r="S783" s="6"/>
      <c r="T783" s="6"/>
    </row>
    <row r="784" spans="10:20" ht="13.2">
      <c r="J784" s="6"/>
      <c r="M784" s="6"/>
      <c r="S784" s="6"/>
      <c r="T784" s="6"/>
    </row>
    <row r="785" spans="10:20" ht="13.2">
      <c r="J785" s="6"/>
      <c r="M785" s="6"/>
      <c r="S785" s="6"/>
      <c r="T785" s="6"/>
    </row>
    <row r="786" spans="10:20" ht="13.2">
      <c r="J786" s="6"/>
      <c r="M786" s="6"/>
      <c r="S786" s="6"/>
      <c r="T786" s="6"/>
    </row>
    <row r="787" spans="10:20" ht="13.2">
      <c r="J787" s="6"/>
      <c r="M787" s="6"/>
      <c r="S787" s="6"/>
      <c r="T787" s="6"/>
    </row>
    <row r="788" spans="10:20" ht="13.2">
      <c r="J788" s="6"/>
      <c r="M788" s="6"/>
      <c r="S788" s="6"/>
      <c r="T788" s="6"/>
    </row>
    <row r="789" spans="10:20" ht="13.2">
      <c r="J789" s="6"/>
      <c r="M789" s="6"/>
      <c r="S789" s="6"/>
      <c r="T789" s="6"/>
    </row>
    <row r="790" spans="10:20" ht="13.2">
      <c r="J790" s="6"/>
      <c r="M790" s="6"/>
      <c r="S790" s="6"/>
      <c r="T790" s="6"/>
    </row>
    <row r="791" spans="10:20" ht="13.2">
      <c r="J791" s="6"/>
      <c r="M791" s="6"/>
      <c r="S791" s="6"/>
      <c r="T791" s="6"/>
    </row>
    <row r="792" spans="10:20" ht="13.2">
      <c r="J792" s="6"/>
      <c r="M792" s="6"/>
      <c r="S792" s="6"/>
      <c r="T792" s="6"/>
    </row>
    <row r="793" spans="10:20" ht="13.2">
      <c r="J793" s="6"/>
      <c r="M793" s="6"/>
      <c r="S793" s="6"/>
      <c r="T793" s="6"/>
    </row>
    <row r="794" spans="10:20" ht="13.2">
      <c r="J794" s="6"/>
      <c r="M794" s="6"/>
      <c r="S794" s="6"/>
      <c r="T794" s="6"/>
    </row>
    <row r="795" spans="10:20" ht="13.2">
      <c r="J795" s="6"/>
      <c r="M795" s="6"/>
      <c r="S795" s="6"/>
      <c r="T795" s="6"/>
    </row>
    <row r="796" spans="10:20" ht="13.2">
      <c r="J796" s="6"/>
      <c r="M796" s="6"/>
      <c r="S796" s="6"/>
      <c r="T796" s="6"/>
    </row>
    <row r="797" spans="10:20" ht="13.2">
      <c r="J797" s="6"/>
      <c r="M797" s="6"/>
      <c r="S797" s="6"/>
      <c r="T797" s="6"/>
    </row>
    <row r="798" spans="10:20" ht="13.2">
      <c r="J798" s="6"/>
      <c r="M798" s="6"/>
      <c r="S798" s="6"/>
      <c r="T798" s="6"/>
    </row>
    <row r="799" spans="10:20" ht="13.2">
      <c r="J799" s="6"/>
      <c r="M799" s="6"/>
      <c r="S799" s="6"/>
      <c r="T799" s="6"/>
    </row>
    <row r="800" spans="10:20" ht="13.2">
      <c r="J800" s="6"/>
      <c r="M800" s="6"/>
      <c r="S800" s="6"/>
      <c r="T800" s="6"/>
    </row>
    <row r="801" spans="10:20" ht="13.2">
      <c r="J801" s="6"/>
      <c r="M801" s="6"/>
      <c r="S801" s="6"/>
      <c r="T801" s="6"/>
    </row>
    <row r="802" spans="10:20" ht="13.2">
      <c r="J802" s="6"/>
      <c r="M802" s="6"/>
      <c r="S802" s="6"/>
      <c r="T802" s="6"/>
    </row>
    <row r="803" spans="10:20" ht="13.2">
      <c r="J803" s="6"/>
      <c r="M803" s="6"/>
      <c r="S803" s="6"/>
      <c r="T803" s="6"/>
    </row>
    <row r="804" spans="10:20" ht="13.2">
      <c r="J804" s="6"/>
      <c r="M804" s="6"/>
      <c r="S804" s="6"/>
      <c r="T804" s="6"/>
    </row>
    <row r="805" spans="10:20" ht="13.2">
      <c r="J805" s="6"/>
      <c r="M805" s="6"/>
      <c r="S805" s="6"/>
      <c r="T805" s="6"/>
    </row>
    <row r="806" spans="10:20" ht="13.2">
      <c r="J806" s="6"/>
      <c r="M806" s="6"/>
      <c r="S806" s="6"/>
      <c r="T806" s="6"/>
    </row>
    <row r="807" spans="10:20" ht="13.2">
      <c r="J807" s="6"/>
      <c r="M807" s="6"/>
      <c r="S807" s="6"/>
      <c r="T807" s="6"/>
    </row>
    <row r="808" spans="10:20" ht="13.2">
      <c r="J808" s="6"/>
      <c r="M808" s="6"/>
      <c r="S808" s="6"/>
      <c r="T808" s="6"/>
    </row>
    <row r="809" spans="10:20" ht="13.2">
      <c r="J809" s="6"/>
      <c r="M809" s="6"/>
      <c r="S809" s="6"/>
      <c r="T809" s="6"/>
    </row>
    <row r="810" spans="10:20" ht="13.2">
      <c r="J810" s="6"/>
      <c r="M810" s="6"/>
      <c r="S810" s="6"/>
      <c r="T810" s="6"/>
    </row>
    <row r="811" spans="10:20" ht="13.2">
      <c r="J811" s="6"/>
      <c r="M811" s="6"/>
      <c r="S811" s="6"/>
      <c r="T811" s="6"/>
    </row>
    <row r="812" spans="10:20" ht="13.2">
      <c r="J812" s="6"/>
      <c r="M812" s="6"/>
      <c r="S812" s="6"/>
      <c r="T812" s="6"/>
    </row>
    <row r="813" spans="10:20" ht="13.2">
      <c r="J813" s="6"/>
      <c r="M813" s="6"/>
      <c r="S813" s="6"/>
      <c r="T813" s="6"/>
    </row>
    <row r="814" spans="10:20" ht="13.2">
      <c r="J814" s="6"/>
      <c r="M814" s="6"/>
      <c r="S814" s="6"/>
      <c r="T814" s="6"/>
    </row>
    <row r="815" spans="10:20" ht="13.2">
      <c r="J815" s="6"/>
      <c r="M815" s="6"/>
      <c r="S815" s="6"/>
      <c r="T815" s="6"/>
    </row>
    <row r="816" spans="10:20" ht="13.2">
      <c r="J816" s="6"/>
      <c r="M816" s="6"/>
      <c r="S816" s="6"/>
      <c r="T816" s="6"/>
    </row>
    <row r="817" spans="10:20" ht="13.2">
      <c r="J817" s="6"/>
      <c r="M817" s="6"/>
      <c r="S817" s="6"/>
      <c r="T817" s="6"/>
    </row>
    <row r="818" spans="10:20" ht="13.2">
      <c r="J818" s="6"/>
      <c r="M818" s="6"/>
      <c r="S818" s="6"/>
      <c r="T818" s="6"/>
    </row>
    <row r="819" spans="10:20" ht="13.2">
      <c r="J819" s="6"/>
      <c r="M819" s="6"/>
      <c r="S819" s="6"/>
      <c r="T819" s="6"/>
    </row>
    <row r="820" spans="10:20" ht="13.2">
      <c r="J820" s="6"/>
      <c r="M820" s="6"/>
      <c r="S820" s="6"/>
      <c r="T820" s="6"/>
    </row>
    <row r="821" spans="10:20" ht="13.2">
      <c r="J821" s="6"/>
      <c r="M821" s="6"/>
      <c r="S821" s="6"/>
      <c r="T821" s="6"/>
    </row>
    <row r="822" spans="10:20" ht="13.2">
      <c r="J822" s="6"/>
      <c r="M822" s="6"/>
      <c r="S822" s="6"/>
      <c r="T822" s="6"/>
    </row>
    <row r="823" spans="10:20" ht="13.2">
      <c r="J823" s="6"/>
      <c r="M823" s="6"/>
      <c r="S823" s="6"/>
      <c r="T823" s="6"/>
    </row>
    <row r="824" spans="10:20" ht="13.2">
      <c r="J824" s="6"/>
      <c r="M824" s="6"/>
      <c r="S824" s="6"/>
      <c r="T824" s="6"/>
    </row>
    <row r="825" spans="10:20" ht="13.2">
      <c r="J825" s="6"/>
      <c r="M825" s="6"/>
      <c r="S825" s="6"/>
      <c r="T825" s="6"/>
    </row>
    <row r="826" spans="10:20" ht="13.2">
      <c r="J826" s="6"/>
      <c r="M826" s="6"/>
      <c r="S826" s="6"/>
      <c r="T826" s="6"/>
    </row>
    <row r="827" spans="10:20" ht="13.2">
      <c r="J827" s="6"/>
      <c r="M827" s="6"/>
      <c r="S827" s="6"/>
      <c r="T827" s="6"/>
    </row>
    <row r="828" spans="10:20" ht="13.2">
      <c r="J828" s="6"/>
      <c r="M828" s="6"/>
      <c r="S828" s="6"/>
      <c r="T828" s="6"/>
    </row>
    <row r="829" spans="10:20" ht="13.2">
      <c r="J829" s="6"/>
      <c r="M829" s="6"/>
      <c r="S829" s="6"/>
      <c r="T829" s="6"/>
    </row>
    <row r="830" spans="10:20" ht="13.2">
      <c r="J830" s="6"/>
      <c r="M830" s="6"/>
      <c r="S830" s="6"/>
      <c r="T830" s="6"/>
    </row>
    <row r="831" spans="10:20" ht="13.2">
      <c r="J831" s="6"/>
      <c r="M831" s="6"/>
      <c r="S831" s="6"/>
      <c r="T831" s="6"/>
    </row>
    <row r="832" spans="10:20" ht="13.2">
      <c r="J832" s="6"/>
      <c r="M832" s="6"/>
      <c r="S832" s="6"/>
      <c r="T832" s="6"/>
    </row>
    <row r="833" spans="10:20" ht="13.2">
      <c r="J833" s="6"/>
      <c r="M833" s="6"/>
      <c r="S833" s="6"/>
      <c r="T833" s="6"/>
    </row>
    <row r="834" spans="10:20" ht="13.2">
      <c r="J834" s="6"/>
      <c r="M834" s="6"/>
      <c r="S834" s="6"/>
      <c r="T834" s="6"/>
    </row>
    <row r="835" spans="10:20" ht="13.2">
      <c r="J835" s="6"/>
      <c r="M835" s="6"/>
      <c r="S835" s="6"/>
      <c r="T835" s="6"/>
    </row>
    <row r="836" spans="10:20" ht="13.2">
      <c r="J836" s="6"/>
      <c r="M836" s="6"/>
      <c r="S836" s="6"/>
      <c r="T836" s="6"/>
    </row>
    <row r="837" spans="10:20" ht="13.2">
      <c r="J837" s="6"/>
      <c r="M837" s="6"/>
      <c r="S837" s="6"/>
      <c r="T837" s="6"/>
    </row>
    <row r="838" spans="10:20" ht="13.2">
      <c r="J838" s="6"/>
      <c r="M838" s="6"/>
      <c r="S838" s="6"/>
      <c r="T838" s="6"/>
    </row>
    <row r="839" spans="10:20" ht="13.2">
      <c r="J839" s="6"/>
      <c r="M839" s="6"/>
      <c r="S839" s="6"/>
      <c r="T839" s="6"/>
    </row>
    <row r="840" spans="10:20" ht="13.2">
      <c r="J840" s="6"/>
      <c r="M840" s="6"/>
      <c r="S840" s="6"/>
      <c r="T840" s="6"/>
    </row>
    <row r="841" spans="10:20" ht="13.2">
      <c r="J841" s="6"/>
      <c r="M841" s="6"/>
      <c r="S841" s="6"/>
      <c r="T841" s="6"/>
    </row>
    <row r="842" spans="10:20" ht="13.2">
      <c r="J842" s="6"/>
      <c r="M842" s="6"/>
      <c r="S842" s="6"/>
      <c r="T842" s="6"/>
    </row>
    <row r="843" spans="10:20" ht="13.2">
      <c r="J843" s="6"/>
      <c r="M843" s="6"/>
      <c r="S843" s="6"/>
      <c r="T843" s="6"/>
    </row>
    <row r="844" spans="10:20" ht="13.2">
      <c r="J844" s="6"/>
      <c r="M844" s="6"/>
      <c r="S844" s="6"/>
      <c r="T844" s="6"/>
    </row>
    <row r="845" spans="10:20" ht="13.2">
      <c r="J845" s="6"/>
      <c r="M845" s="6"/>
      <c r="S845" s="6"/>
      <c r="T845" s="6"/>
    </row>
    <row r="846" spans="10:20" ht="13.2">
      <c r="J846" s="6"/>
      <c r="M846" s="6"/>
      <c r="S846" s="6"/>
      <c r="T846" s="6"/>
    </row>
    <row r="847" spans="10:20" ht="13.2">
      <c r="J847" s="6"/>
      <c r="M847" s="6"/>
      <c r="S847" s="6"/>
      <c r="T847" s="6"/>
    </row>
    <row r="848" spans="10:20" ht="13.2">
      <c r="J848" s="6"/>
      <c r="M848" s="6"/>
      <c r="S848" s="6"/>
      <c r="T848" s="6"/>
    </row>
    <row r="849" spans="10:20" ht="13.2">
      <c r="J849" s="6"/>
      <c r="M849" s="6"/>
      <c r="S849" s="6"/>
      <c r="T849" s="6"/>
    </row>
    <row r="850" spans="10:20" ht="13.2">
      <c r="J850" s="6"/>
      <c r="M850" s="6"/>
      <c r="S850" s="6"/>
      <c r="T850" s="6"/>
    </row>
    <row r="851" spans="10:20" ht="13.2">
      <c r="J851" s="6"/>
      <c r="M851" s="6"/>
      <c r="S851" s="6"/>
      <c r="T851" s="6"/>
    </row>
    <row r="852" spans="10:20" ht="13.2">
      <c r="J852" s="6"/>
      <c r="M852" s="6"/>
      <c r="S852" s="6"/>
      <c r="T852" s="6"/>
    </row>
    <row r="853" spans="10:20" ht="13.2">
      <c r="J853" s="6"/>
      <c r="M853" s="6"/>
      <c r="S853" s="6"/>
      <c r="T853" s="6"/>
    </row>
    <row r="854" spans="10:20" ht="13.2">
      <c r="J854" s="6"/>
      <c r="M854" s="6"/>
      <c r="S854" s="6"/>
      <c r="T854" s="6"/>
    </row>
    <row r="855" spans="10:20" ht="13.2">
      <c r="J855" s="6"/>
      <c r="M855" s="6"/>
      <c r="S855" s="6"/>
      <c r="T855" s="6"/>
    </row>
    <row r="856" spans="10:20" ht="13.2">
      <c r="J856" s="6"/>
      <c r="M856" s="6"/>
      <c r="S856" s="6"/>
      <c r="T856" s="6"/>
    </row>
    <row r="857" spans="10:20" ht="13.2">
      <c r="J857" s="6"/>
      <c r="M857" s="6"/>
      <c r="S857" s="6"/>
      <c r="T857" s="6"/>
    </row>
    <row r="858" spans="10:20" ht="13.2">
      <c r="J858" s="6"/>
      <c r="M858" s="6"/>
      <c r="S858" s="6"/>
      <c r="T858" s="6"/>
    </row>
    <row r="859" spans="10:20" ht="13.2">
      <c r="J859" s="6"/>
      <c r="M859" s="6"/>
      <c r="S859" s="6"/>
      <c r="T859" s="6"/>
    </row>
    <row r="860" spans="10:20" ht="13.2">
      <c r="J860" s="6"/>
      <c r="M860" s="6"/>
      <c r="S860" s="6"/>
      <c r="T860" s="6"/>
    </row>
    <row r="861" spans="10:20" ht="13.2">
      <c r="J861" s="6"/>
      <c r="M861" s="6"/>
      <c r="S861" s="6"/>
      <c r="T861" s="6"/>
    </row>
    <row r="862" spans="10:20" ht="13.2">
      <c r="J862" s="6"/>
      <c r="M862" s="6"/>
      <c r="S862" s="6"/>
      <c r="T862" s="6"/>
    </row>
    <row r="863" spans="10:20" ht="13.2">
      <c r="J863" s="6"/>
      <c r="M863" s="6"/>
      <c r="S863" s="6"/>
      <c r="T863" s="6"/>
    </row>
    <row r="864" spans="10:20" ht="13.2">
      <c r="J864" s="6"/>
      <c r="M864" s="6"/>
      <c r="S864" s="6"/>
      <c r="T864" s="6"/>
    </row>
    <row r="865" spans="10:20" ht="13.2">
      <c r="J865" s="6"/>
      <c r="M865" s="6"/>
      <c r="S865" s="6"/>
      <c r="T865" s="6"/>
    </row>
    <row r="866" spans="10:20" ht="13.2">
      <c r="J866" s="6"/>
      <c r="M866" s="6"/>
      <c r="S866" s="6"/>
      <c r="T866" s="6"/>
    </row>
    <row r="867" spans="10:20" ht="13.2">
      <c r="J867" s="6"/>
      <c r="M867" s="6"/>
      <c r="S867" s="6"/>
      <c r="T867" s="6"/>
    </row>
    <row r="868" spans="10:20" ht="13.2">
      <c r="J868" s="6"/>
      <c r="M868" s="6"/>
      <c r="S868" s="6"/>
      <c r="T868" s="6"/>
    </row>
    <row r="869" spans="10:20" ht="13.2">
      <c r="J869" s="6"/>
      <c r="M869" s="6"/>
      <c r="S869" s="6"/>
      <c r="T869" s="6"/>
    </row>
    <row r="870" spans="10:20" ht="13.2">
      <c r="J870" s="6"/>
      <c r="M870" s="6"/>
      <c r="S870" s="6"/>
      <c r="T870" s="6"/>
    </row>
    <row r="871" spans="10:20" ht="13.2">
      <c r="J871" s="6"/>
      <c r="M871" s="6"/>
      <c r="S871" s="6"/>
      <c r="T871" s="6"/>
    </row>
    <row r="872" spans="10:20" ht="13.2">
      <c r="J872" s="6"/>
      <c r="M872" s="6"/>
      <c r="S872" s="6"/>
      <c r="T872" s="6"/>
    </row>
    <row r="873" spans="10:20" ht="13.2">
      <c r="J873" s="6"/>
      <c r="M873" s="6"/>
      <c r="S873" s="6"/>
      <c r="T873" s="6"/>
    </row>
    <row r="874" spans="10:20" ht="13.2">
      <c r="J874" s="6"/>
      <c r="M874" s="6"/>
      <c r="S874" s="6"/>
      <c r="T874" s="6"/>
    </row>
    <row r="875" spans="10:20" ht="13.2">
      <c r="J875" s="6"/>
      <c r="M875" s="6"/>
      <c r="S875" s="6"/>
      <c r="T875" s="6"/>
    </row>
    <row r="876" spans="10:20" ht="13.2">
      <c r="J876" s="6"/>
      <c r="M876" s="6"/>
      <c r="S876" s="6"/>
      <c r="T876" s="6"/>
    </row>
    <row r="877" spans="10:20" ht="13.2">
      <c r="J877" s="6"/>
      <c r="M877" s="6"/>
      <c r="S877" s="6"/>
      <c r="T877" s="6"/>
    </row>
    <row r="878" spans="10:20" ht="13.2">
      <c r="J878" s="6"/>
      <c r="M878" s="6"/>
      <c r="S878" s="6"/>
      <c r="T878" s="6"/>
    </row>
    <row r="879" spans="10:20" ht="13.2">
      <c r="J879" s="6"/>
      <c r="M879" s="6"/>
      <c r="S879" s="6"/>
      <c r="T879" s="6"/>
    </row>
    <row r="880" spans="10:20" ht="13.2">
      <c r="J880" s="6"/>
      <c r="M880" s="6"/>
      <c r="S880" s="6"/>
      <c r="T880" s="6"/>
    </row>
    <row r="881" spans="10:20" ht="13.2">
      <c r="J881" s="6"/>
      <c r="M881" s="6"/>
      <c r="S881" s="6"/>
      <c r="T881" s="6"/>
    </row>
    <row r="882" spans="10:20" ht="13.2">
      <c r="J882" s="6"/>
      <c r="M882" s="6"/>
      <c r="S882" s="6"/>
      <c r="T882" s="6"/>
    </row>
    <row r="883" spans="10:20" ht="13.2">
      <c r="J883" s="6"/>
      <c r="M883" s="6"/>
      <c r="S883" s="6"/>
      <c r="T883" s="6"/>
    </row>
    <row r="884" spans="10:20" ht="13.2">
      <c r="J884" s="6"/>
      <c r="M884" s="6"/>
      <c r="S884" s="6"/>
      <c r="T884" s="6"/>
    </row>
    <row r="885" spans="10:20" ht="13.2">
      <c r="J885" s="6"/>
      <c r="M885" s="6"/>
      <c r="S885" s="6"/>
      <c r="T885" s="6"/>
    </row>
    <row r="886" spans="10:20" ht="13.2">
      <c r="J886" s="6"/>
      <c r="M886" s="6"/>
      <c r="S886" s="6"/>
      <c r="T886" s="6"/>
    </row>
    <row r="887" spans="10:20" ht="13.2">
      <c r="J887" s="6"/>
      <c r="M887" s="6"/>
      <c r="S887" s="6"/>
      <c r="T887" s="6"/>
    </row>
    <row r="888" spans="10:20" ht="13.2">
      <c r="J888" s="6"/>
      <c r="M888" s="6"/>
      <c r="S888" s="6"/>
      <c r="T888" s="6"/>
    </row>
    <row r="889" spans="10:20" ht="13.2">
      <c r="J889" s="6"/>
      <c r="M889" s="6"/>
      <c r="S889" s="6"/>
      <c r="T889" s="6"/>
    </row>
    <row r="890" spans="10:20" ht="13.2">
      <c r="J890" s="6"/>
      <c r="M890" s="6"/>
      <c r="S890" s="6"/>
      <c r="T890" s="6"/>
    </row>
    <row r="891" spans="10:20" ht="13.2">
      <c r="J891" s="6"/>
      <c r="M891" s="6"/>
      <c r="S891" s="6"/>
      <c r="T891" s="6"/>
    </row>
    <row r="892" spans="10:20" ht="13.2">
      <c r="J892" s="6"/>
      <c r="M892" s="6"/>
      <c r="S892" s="6"/>
      <c r="T892" s="6"/>
    </row>
    <row r="893" spans="10:20" ht="13.2">
      <c r="J893" s="6"/>
      <c r="M893" s="6"/>
      <c r="S893" s="6"/>
      <c r="T893" s="6"/>
    </row>
    <row r="894" spans="10:20" ht="13.2">
      <c r="J894" s="6"/>
      <c r="M894" s="6"/>
      <c r="S894" s="6"/>
      <c r="T894" s="6"/>
    </row>
    <row r="895" spans="10:20" ht="13.2">
      <c r="J895" s="6"/>
      <c r="M895" s="6"/>
      <c r="S895" s="6"/>
      <c r="T895" s="6"/>
    </row>
    <row r="896" spans="10:20" ht="13.2">
      <c r="J896" s="6"/>
      <c r="M896" s="6"/>
      <c r="S896" s="6"/>
      <c r="T896" s="6"/>
    </row>
    <row r="897" spans="10:20" ht="13.2">
      <c r="J897" s="6"/>
      <c r="M897" s="6"/>
      <c r="S897" s="6"/>
      <c r="T897" s="6"/>
    </row>
    <row r="898" spans="10:20" ht="13.2">
      <c r="J898" s="6"/>
      <c r="M898" s="6"/>
      <c r="S898" s="6"/>
      <c r="T898" s="6"/>
    </row>
    <row r="899" spans="10:20" ht="13.2">
      <c r="J899" s="6"/>
      <c r="M899" s="6"/>
      <c r="S899" s="6"/>
      <c r="T899" s="6"/>
    </row>
    <row r="900" spans="10:20" ht="13.2">
      <c r="J900" s="6"/>
      <c r="M900" s="6"/>
      <c r="S900" s="6"/>
      <c r="T900" s="6"/>
    </row>
    <row r="901" spans="10:20" ht="13.2">
      <c r="J901" s="6"/>
      <c r="M901" s="6"/>
      <c r="S901" s="6"/>
      <c r="T901" s="6"/>
    </row>
    <row r="902" spans="10:20" ht="13.2">
      <c r="J902" s="6"/>
      <c r="M902" s="6"/>
      <c r="S902" s="6"/>
      <c r="T902" s="6"/>
    </row>
    <row r="903" spans="10:20" ht="13.2">
      <c r="J903" s="6"/>
      <c r="M903" s="6"/>
      <c r="S903" s="6"/>
      <c r="T903" s="6"/>
    </row>
    <row r="904" spans="10:20" ht="13.2">
      <c r="J904" s="6"/>
      <c r="M904" s="6"/>
      <c r="S904" s="6"/>
      <c r="T904" s="6"/>
    </row>
    <row r="905" spans="10:20" ht="13.2">
      <c r="J905" s="6"/>
      <c r="M905" s="6"/>
      <c r="S905" s="6"/>
      <c r="T905" s="6"/>
    </row>
    <row r="906" spans="10:20" ht="13.2">
      <c r="J906" s="6"/>
      <c r="M906" s="6"/>
      <c r="S906" s="6"/>
      <c r="T906" s="6"/>
    </row>
    <row r="907" spans="10:20" ht="13.2">
      <c r="J907" s="6"/>
      <c r="M907" s="6"/>
      <c r="S907" s="6"/>
      <c r="T907" s="6"/>
    </row>
    <row r="908" spans="10:20" ht="13.2">
      <c r="J908" s="6"/>
      <c r="M908" s="6"/>
      <c r="S908" s="6"/>
      <c r="T908" s="6"/>
    </row>
    <row r="909" spans="10:20" ht="13.2">
      <c r="J909" s="6"/>
      <c r="M909" s="6"/>
      <c r="S909" s="6"/>
      <c r="T909" s="6"/>
    </row>
    <row r="910" spans="10:20" ht="13.2">
      <c r="J910" s="6"/>
      <c r="M910" s="6"/>
      <c r="S910" s="6"/>
      <c r="T910" s="6"/>
    </row>
    <row r="911" spans="10:20" ht="13.2">
      <c r="J911" s="6"/>
      <c r="M911" s="6"/>
      <c r="S911" s="6"/>
      <c r="T911" s="6"/>
    </row>
    <row r="912" spans="10:20" ht="13.2">
      <c r="J912" s="6"/>
      <c r="M912" s="6"/>
      <c r="S912" s="6"/>
      <c r="T912" s="6"/>
    </row>
    <row r="913" spans="10:20" ht="13.2">
      <c r="J913" s="6"/>
      <c r="M913" s="6"/>
      <c r="S913" s="6"/>
      <c r="T913" s="6"/>
    </row>
    <row r="914" spans="10:20" ht="13.2">
      <c r="J914" s="6"/>
      <c r="M914" s="6"/>
      <c r="S914" s="6"/>
      <c r="T914" s="6"/>
    </row>
    <row r="915" spans="10:20" ht="13.2">
      <c r="J915" s="6"/>
      <c r="M915" s="6"/>
      <c r="S915" s="6"/>
      <c r="T915" s="6"/>
    </row>
    <row r="916" spans="10:20" ht="13.2">
      <c r="J916" s="6"/>
      <c r="M916" s="6"/>
      <c r="S916" s="6"/>
      <c r="T916" s="6"/>
    </row>
    <row r="917" spans="10:20" ht="13.2">
      <c r="J917" s="6"/>
      <c r="M917" s="6"/>
      <c r="S917" s="6"/>
      <c r="T917" s="6"/>
    </row>
    <row r="918" spans="10:20" ht="13.2">
      <c r="J918" s="6"/>
      <c r="M918" s="6"/>
      <c r="S918" s="6"/>
      <c r="T918" s="6"/>
    </row>
    <row r="919" spans="10:20" ht="13.2">
      <c r="J919" s="6"/>
      <c r="M919" s="6"/>
      <c r="S919" s="6"/>
      <c r="T919" s="6"/>
    </row>
    <row r="920" spans="10:20" ht="13.2">
      <c r="J920" s="6"/>
      <c r="M920" s="6"/>
      <c r="S920" s="6"/>
      <c r="T920" s="6"/>
    </row>
    <row r="921" spans="10:20" ht="13.2">
      <c r="J921" s="6"/>
      <c r="M921" s="6"/>
      <c r="S921" s="6"/>
      <c r="T921" s="6"/>
    </row>
    <row r="922" spans="10:20" ht="13.2">
      <c r="J922" s="6"/>
      <c r="M922" s="6"/>
      <c r="S922" s="6"/>
      <c r="T922" s="6"/>
    </row>
    <row r="923" spans="10:20" ht="13.2">
      <c r="J923" s="6"/>
      <c r="M923" s="6"/>
      <c r="S923" s="6"/>
      <c r="T923" s="6"/>
    </row>
    <row r="924" spans="10:20" ht="13.2">
      <c r="J924" s="6"/>
      <c r="M924" s="6"/>
      <c r="S924" s="6"/>
      <c r="T924" s="6"/>
    </row>
    <row r="925" spans="10:20" ht="13.2">
      <c r="J925" s="6"/>
      <c r="M925" s="6"/>
      <c r="S925" s="6"/>
      <c r="T925" s="6"/>
    </row>
    <row r="926" spans="10:20" ht="13.2">
      <c r="J926" s="6"/>
      <c r="M926" s="6"/>
      <c r="S926" s="6"/>
      <c r="T926" s="6"/>
    </row>
    <row r="927" spans="10:20" ht="13.2">
      <c r="J927" s="6"/>
      <c r="M927" s="6"/>
      <c r="S927" s="6"/>
      <c r="T927" s="6"/>
    </row>
    <row r="928" spans="10:20" ht="13.2">
      <c r="J928" s="6"/>
      <c r="M928" s="6"/>
      <c r="S928" s="6"/>
      <c r="T928" s="6"/>
    </row>
    <row r="929" spans="10:20" ht="13.2">
      <c r="J929" s="6"/>
      <c r="M929" s="6"/>
      <c r="S929" s="6"/>
      <c r="T929" s="6"/>
    </row>
    <row r="930" spans="10:20" ht="13.2">
      <c r="J930" s="6"/>
      <c r="M930" s="6"/>
      <c r="S930" s="6"/>
      <c r="T930" s="6"/>
    </row>
    <row r="931" spans="10:20" ht="13.2">
      <c r="J931" s="6"/>
      <c r="M931" s="6"/>
      <c r="S931" s="6"/>
      <c r="T931" s="6"/>
    </row>
    <row r="932" spans="10:20" ht="13.2">
      <c r="J932" s="6"/>
      <c r="M932" s="6"/>
      <c r="S932" s="6"/>
      <c r="T932" s="6"/>
    </row>
    <row r="933" spans="10:20" ht="13.2">
      <c r="J933" s="6"/>
      <c r="M933" s="6"/>
      <c r="S933" s="6"/>
      <c r="T933" s="6"/>
    </row>
    <row r="934" spans="10:20" ht="13.2">
      <c r="J934" s="6"/>
      <c r="M934" s="6"/>
      <c r="S934" s="6"/>
      <c r="T934" s="6"/>
    </row>
    <row r="935" spans="10:20" ht="13.2">
      <c r="J935" s="6"/>
      <c r="M935" s="6"/>
      <c r="S935" s="6"/>
      <c r="T935" s="6"/>
    </row>
    <row r="936" spans="10:20" ht="13.2">
      <c r="J936" s="6"/>
      <c r="M936" s="6"/>
      <c r="S936" s="6"/>
      <c r="T936" s="6"/>
    </row>
    <row r="937" spans="10:20" ht="13.2">
      <c r="J937" s="6"/>
      <c r="M937" s="6"/>
      <c r="S937" s="6"/>
      <c r="T937" s="6"/>
    </row>
    <row r="938" spans="10:20" ht="13.2">
      <c r="J938" s="6"/>
      <c r="M938" s="6"/>
      <c r="S938" s="6"/>
      <c r="T938" s="6"/>
    </row>
    <row r="939" spans="10:20" ht="13.2">
      <c r="J939" s="6"/>
      <c r="M939" s="6"/>
      <c r="S939" s="6"/>
      <c r="T939" s="6"/>
    </row>
    <row r="940" spans="10:20" ht="13.2">
      <c r="J940" s="6"/>
      <c r="M940" s="6"/>
      <c r="S940" s="6"/>
      <c r="T940" s="6"/>
    </row>
    <row r="941" spans="10:20" ht="13.2">
      <c r="J941" s="6"/>
      <c r="M941" s="6"/>
      <c r="S941" s="6"/>
      <c r="T941" s="6"/>
    </row>
    <row r="942" spans="10:20" ht="13.2">
      <c r="J942" s="6"/>
      <c r="M942" s="6"/>
      <c r="S942" s="6"/>
      <c r="T942" s="6"/>
    </row>
    <row r="943" spans="10:20" ht="13.2">
      <c r="J943" s="6"/>
      <c r="M943" s="6"/>
      <c r="S943" s="6"/>
      <c r="T943" s="6"/>
    </row>
    <row r="944" spans="10:20" ht="13.2">
      <c r="J944" s="6"/>
      <c r="M944" s="6"/>
      <c r="S944" s="6"/>
      <c r="T944" s="6"/>
    </row>
    <row r="945" spans="10:20" ht="13.2">
      <c r="J945" s="6"/>
      <c r="M945" s="6"/>
      <c r="S945" s="6"/>
      <c r="T945" s="6"/>
    </row>
    <row r="946" spans="10:20" ht="13.2">
      <c r="J946" s="6"/>
      <c r="M946" s="6"/>
      <c r="S946" s="6"/>
      <c r="T946" s="6"/>
    </row>
    <row r="947" spans="10:20" ht="13.2">
      <c r="J947" s="6"/>
      <c r="M947" s="6"/>
      <c r="S947" s="6"/>
      <c r="T947" s="6"/>
    </row>
    <row r="948" spans="10:20" ht="13.2">
      <c r="J948" s="6"/>
      <c r="M948" s="6"/>
      <c r="S948" s="6"/>
      <c r="T948" s="6"/>
    </row>
    <row r="949" spans="10:20" ht="13.2">
      <c r="J949" s="6"/>
      <c r="M949" s="6"/>
      <c r="S949" s="6"/>
      <c r="T949" s="6"/>
    </row>
    <row r="950" spans="10:20" ht="13.2">
      <c r="J950" s="6"/>
      <c r="M950" s="6"/>
      <c r="S950" s="6"/>
      <c r="T950" s="6"/>
    </row>
    <row r="951" spans="10:20" ht="13.2">
      <c r="J951" s="6"/>
      <c r="M951" s="6"/>
      <c r="S951" s="6"/>
      <c r="T951" s="6"/>
    </row>
    <row r="952" spans="10:20" ht="13.2">
      <c r="J952" s="6"/>
      <c r="M952" s="6"/>
      <c r="S952" s="6"/>
      <c r="T952" s="6"/>
    </row>
    <row r="953" spans="10:20" ht="13.2">
      <c r="J953" s="6"/>
      <c r="M953" s="6"/>
      <c r="S953" s="6"/>
      <c r="T953" s="6"/>
    </row>
    <row r="954" spans="10:20" ht="13.2">
      <c r="J954" s="6"/>
      <c r="M954" s="6"/>
      <c r="S954" s="6"/>
      <c r="T954" s="6"/>
    </row>
    <row r="955" spans="10:20" ht="13.2">
      <c r="J955" s="6"/>
      <c r="M955" s="6"/>
      <c r="S955" s="6"/>
      <c r="T955" s="6"/>
    </row>
    <row r="956" spans="10:20" ht="13.2">
      <c r="J956" s="6"/>
      <c r="M956" s="6"/>
      <c r="S956" s="6"/>
      <c r="T956" s="6"/>
    </row>
    <row r="957" spans="10:20" ht="13.2">
      <c r="J957" s="6"/>
      <c r="M957" s="6"/>
      <c r="S957" s="6"/>
      <c r="T957" s="6"/>
    </row>
    <row r="958" spans="10:20" ht="13.2">
      <c r="J958" s="6"/>
      <c r="M958" s="6"/>
      <c r="S958" s="6"/>
      <c r="T958" s="6"/>
    </row>
    <row r="959" spans="10:20" ht="13.2">
      <c r="J959" s="6"/>
      <c r="M959" s="6"/>
      <c r="S959" s="6"/>
      <c r="T959" s="6"/>
    </row>
    <row r="960" spans="10:20" ht="13.2">
      <c r="J960" s="6"/>
      <c r="M960" s="6"/>
      <c r="S960" s="6"/>
      <c r="T960" s="6"/>
    </row>
    <row r="961" spans="10:20" ht="13.2">
      <c r="J961" s="6"/>
      <c r="M961" s="6"/>
      <c r="S961" s="6"/>
      <c r="T961" s="6"/>
    </row>
    <row r="962" spans="10:20" ht="13.2">
      <c r="J962" s="6"/>
      <c r="M962" s="6"/>
      <c r="S962" s="6"/>
      <c r="T962" s="6"/>
    </row>
    <row r="963" spans="10:20" ht="13.2">
      <c r="J963" s="6"/>
      <c r="M963" s="6"/>
      <c r="S963" s="6"/>
      <c r="T963" s="6"/>
    </row>
    <row r="964" spans="10:20" ht="13.2">
      <c r="J964" s="6"/>
      <c r="M964" s="6"/>
      <c r="S964" s="6"/>
      <c r="T964" s="6"/>
    </row>
    <row r="965" spans="10:20" ht="13.2">
      <c r="J965" s="6"/>
      <c r="M965" s="6"/>
      <c r="S965" s="6"/>
      <c r="T965" s="6"/>
    </row>
    <row r="966" spans="10:20" ht="13.2">
      <c r="J966" s="6"/>
      <c r="M966" s="6"/>
      <c r="S966" s="6"/>
      <c r="T966" s="6"/>
    </row>
    <row r="967" spans="10:20" ht="13.2">
      <c r="J967" s="6"/>
      <c r="M967" s="6"/>
      <c r="S967" s="6"/>
      <c r="T967" s="6"/>
    </row>
    <row r="968" spans="10:20" ht="13.2">
      <c r="J968" s="6"/>
      <c r="M968" s="6"/>
      <c r="S968" s="6"/>
      <c r="T968" s="6"/>
    </row>
    <row r="969" spans="10:20" ht="13.2">
      <c r="J969" s="6"/>
      <c r="M969" s="6"/>
      <c r="S969" s="6"/>
      <c r="T969" s="6"/>
    </row>
    <row r="970" spans="10:20" ht="13.2">
      <c r="J970" s="6"/>
      <c r="M970" s="6"/>
      <c r="S970" s="6"/>
      <c r="T970" s="6"/>
    </row>
    <row r="971" spans="10:20" ht="13.2">
      <c r="J971" s="6"/>
      <c r="M971" s="6"/>
      <c r="S971" s="6"/>
      <c r="T971" s="6"/>
    </row>
    <row r="972" spans="10:20" ht="13.2">
      <c r="J972" s="6"/>
      <c r="M972" s="6"/>
      <c r="S972" s="6"/>
      <c r="T972" s="6"/>
    </row>
    <row r="973" spans="10:20" ht="13.2">
      <c r="J973" s="6"/>
      <c r="M973" s="6"/>
      <c r="S973" s="6"/>
      <c r="T973" s="6"/>
    </row>
    <row r="974" spans="10:20" ht="13.2">
      <c r="J974" s="6"/>
      <c r="M974" s="6"/>
      <c r="S974" s="6"/>
      <c r="T974" s="6"/>
    </row>
    <row r="975" spans="10:20" ht="13.2">
      <c r="J975" s="6"/>
      <c r="M975" s="6"/>
      <c r="S975" s="6"/>
      <c r="T975" s="6"/>
    </row>
    <row r="976" spans="10:20" ht="13.2">
      <c r="J976" s="6"/>
      <c r="M976" s="6"/>
      <c r="S976" s="6"/>
      <c r="T976" s="6"/>
    </row>
    <row r="977" spans="10:20" ht="13.2">
      <c r="J977" s="6"/>
      <c r="M977" s="6"/>
      <c r="S977" s="6"/>
      <c r="T977" s="6"/>
    </row>
    <row r="978" spans="10:20" ht="13.2">
      <c r="J978" s="6"/>
      <c r="M978" s="6"/>
      <c r="S978" s="6"/>
      <c r="T978" s="6"/>
    </row>
    <row r="979" spans="10:20" ht="13.2">
      <c r="J979" s="6"/>
      <c r="M979" s="6"/>
      <c r="S979" s="6"/>
      <c r="T979" s="6"/>
    </row>
    <row r="980" spans="10:20" ht="13.2">
      <c r="J980" s="6"/>
      <c r="M980" s="6"/>
      <c r="S980" s="6"/>
      <c r="T980" s="6"/>
    </row>
    <row r="981" spans="10:20" ht="13.2">
      <c r="J981" s="6"/>
      <c r="M981" s="6"/>
      <c r="S981" s="6"/>
      <c r="T981" s="6"/>
    </row>
    <row r="982" spans="10:20" ht="13.2">
      <c r="J982" s="6"/>
      <c r="M982" s="6"/>
      <c r="S982" s="6"/>
      <c r="T982" s="6"/>
    </row>
    <row r="983" spans="10:20" ht="13.2">
      <c r="J983" s="6"/>
      <c r="M983" s="6"/>
      <c r="S983" s="6"/>
      <c r="T983" s="6"/>
    </row>
    <row r="984" spans="10:20" ht="13.2">
      <c r="J984" s="6"/>
      <c r="M984" s="6"/>
      <c r="S984" s="6"/>
      <c r="T984" s="6"/>
    </row>
    <row r="985" spans="10:20" ht="13.2">
      <c r="J985" s="6"/>
      <c r="M985" s="6"/>
      <c r="S985" s="6"/>
      <c r="T985" s="6"/>
    </row>
    <row r="986" spans="10:20" ht="13.2">
      <c r="J986" s="6"/>
      <c r="M986" s="6"/>
      <c r="S986" s="6"/>
      <c r="T986" s="6"/>
    </row>
    <row r="987" spans="10:20" ht="13.2">
      <c r="J987" s="6"/>
      <c r="M987" s="6"/>
      <c r="S987" s="6"/>
      <c r="T987" s="6"/>
    </row>
    <row r="988" spans="10:20" ht="13.2">
      <c r="J988" s="6"/>
      <c r="M988" s="6"/>
      <c r="S988" s="6"/>
      <c r="T988" s="6"/>
    </row>
    <row r="989" spans="10:20" ht="13.2">
      <c r="J989" s="6"/>
      <c r="M989" s="6"/>
      <c r="S989" s="6"/>
      <c r="T989" s="6"/>
    </row>
    <row r="990" spans="10:20" ht="13.2">
      <c r="J990" s="6"/>
      <c r="M990" s="6"/>
      <c r="S990" s="6"/>
      <c r="T990" s="6"/>
    </row>
    <row r="991" spans="10:20" ht="13.2">
      <c r="J991" s="6"/>
      <c r="M991" s="6"/>
      <c r="S991" s="6"/>
      <c r="T991" s="6"/>
    </row>
    <row r="992" spans="10:20" ht="13.2">
      <c r="J992" s="6"/>
      <c r="M992" s="6"/>
      <c r="S992" s="6"/>
      <c r="T992" s="6"/>
    </row>
    <row r="993" spans="10:20" ht="13.2">
      <c r="J993" s="6"/>
      <c r="M993" s="6"/>
      <c r="S993" s="6"/>
      <c r="T993" s="6"/>
    </row>
    <row r="994" spans="10:20" ht="13.2">
      <c r="J994" s="6"/>
      <c r="M994" s="6"/>
      <c r="S994" s="6"/>
      <c r="T994" s="6"/>
    </row>
    <row r="995" spans="10:20" ht="13.2">
      <c r="J995" s="6"/>
      <c r="M995" s="6"/>
      <c r="S995" s="6"/>
      <c r="T995" s="6"/>
    </row>
    <row r="996" spans="10:20" ht="13.2">
      <c r="J996" s="6"/>
      <c r="M996" s="6"/>
      <c r="S996" s="6"/>
      <c r="T996" s="6"/>
    </row>
    <row r="997" spans="10:20" ht="13.2">
      <c r="J997" s="6"/>
      <c r="M997" s="6"/>
      <c r="S997" s="6"/>
      <c r="T997" s="6"/>
    </row>
    <row r="998" spans="10:20" ht="13.2">
      <c r="J998" s="6"/>
      <c r="M998" s="6"/>
      <c r="S998" s="6"/>
      <c r="T998" s="6"/>
    </row>
    <row r="999" spans="10:20" ht="13.2">
      <c r="J999" s="6"/>
      <c r="M999" s="6"/>
      <c r="S999" s="6"/>
      <c r="T999" s="6"/>
    </row>
    <row r="1000" spans="10:20" ht="13.2">
      <c r="J1000" s="6"/>
      <c r="M1000" s="6"/>
      <c r="S1000" s="6"/>
      <c r="T1000" s="6"/>
    </row>
    <row r="1001" spans="10:20" ht="13.2">
      <c r="J1001" s="6"/>
      <c r="M1001" s="6"/>
      <c r="S1001" s="6"/>
      <c r="T1001" s="6"/>
    </row>
    <row r="1002" spans="10:20" ht="13.2">
      <c r="J1002" s="6"/>
      <c r="M1002" s="6"/>
      <c r="S1002" s="6"/>
      <c r="T1002" s="6"/>
    </row>
    <row r="1003" spans="10:20" ht="13.2">
      <c r="J1003" s="6"/>
      <c r="M1003" s="6"/>
      <c r="S1003" s="6"/>
      <c r="T1003" s="6"/>
    </row>
    <row r="1004" spans="10:20" ht="13.2">
      <c r="J1004" s="6"/>
      <c r="M1004" s="6"/>
      <c r="S1004" s="6"/>
      <c r="T1004" s="6"/>
    </row>
    <row r="1005" spans="10:20" ht="13.2">
      <c r="J1005" s="6"/>
      <c r="M1005" s="6"/>
      <c r="S1005" s="6"/>
      <c r="T1005" s="6"/>
    </row>
    <row r="1006" spans="10:20" ht="13.2">
      <c r="J1006" s="6"/>
      <c r="M1006" s="6"/>
      <c r="S1006" s="6"/>
      <c r="T1006" s="6"/>
    </row>
    <row r="1007" spans="10:20" ht="13.2">
      <c r="J1007" s="6"/>
      <c r="M1007" s="6"/>
      <c r="S1007" s="6"/>
      <c r="T1007" s="6"/>
    </row>
    <row r="1008" spans="10:20" ht="13.2">
      <c r="J1008" s="6"/>
      <c r="M1008" s="6"/>
      <c r="S1008" s="6"/>
      <c r="T1008" s="6"/>
    </row>
    <row r="1009" spans="10:20" ht="13.2">
      <c r="J1009" s="6"/>
      <c r="M1009" s="6"/>
      <c r="S1009" s="6"/>
      <c r="T1009" s="6"/>
    </row>
    <row r="1010" spans="10:20" ht="13.2">
      <c r="J1010" s="6"/>
      <c r="M1010" s="6"/>
      <c r="S1010" s="6"/>
      <c r="T1010" s="6"/>
    </row>
    <row r="1011" spans="10:20" ht="13.2">
      <c r="J1011" s="6"/>
      <c r="M1011" s="6"/>
      <c r="S1011" s="6"/>
      <c r="T1011" s="6"/>
    </row>
    <row r="1012" spans="10:20" ht="13.2">
      <c r="J1012" s="6"/>
      <c r="M1012" s="6"/>
      <c r="S1012" s="6"/>
      <c r="T1012" s="6"/>
    </row>
    <row r="1013" spans="10:20" ht="13.2">
      <c r="J1013" s="6"/>
      <c r="M1013" s="6"/>
      <c r="S1013" s="6"/>
      <c r="T1013" s="6"/>
    </row>
    <row r="1014" spans="10:20" ht="13.2">
      <c r="J1014" s="6"/>
      <c r="M1014" s="6"/>
      <c r="S1014" s="6"/>
      <c r="T1014" s="6"/>
    </row>
    <row r="1015" spans="10:20" ht="13.2">
      <c r="J1015" s="6"/>
      <c r="M1015" s="6"/>
      <c r="S1015" s="6"/>
      <c r="T1015" s="6"/>
    </row>
    <row r="1016" spans="10:20" ht="13.2">
      <c r="J1016" s="6"/>
      <c r="M1016" s="6"/>
      <c r="S1016" s="6"/>
      <c r="T1016" s="6"/>
    </row>
    <row r="1017" spans="10:20" ht="13.2">
      <c r="J1017" s="6"/>
      <c r="M1017" s="6"/>
      <c r="S1017" s="6"/>
      <c r="T1017" s="6"/>
    </row>
    <row r="1018" spans="10:20" ht="13.2">
      <c r="J1018" s="6"/>
      <c r="M1018" s="6"/>
      <c r="S1018" s="6"/>
      <c r="T1018" s="6"/>
    </row>
  </sheetData>
  <mergeCells count="1">
    <mergeCell ref="A1:A2"/>
  </mergeCells>
  <phoneticPr fontId="151"/>
  <conditionalFormatting sqref="B4 G4 O4 U4:V4 C4:C6 K14 S14 AD14:AE14 C14:C15 L14:L15 D14:D16 N14:N17 B15 E15 H15 R15 X15 F15:G16 Q15:Q16 O16:P16 U16 W16 Z16:Z17 V16:V19 S17 AE17:AF17 AC17:AC18 B18 E18:F18 Q18 W19 G19:G20 O19:O20 Y19:Y20 P19:P21 F20 H20 K20:N20 Q20:S20 AB20:AE20 I20:J21 B20:B22 E20:E22 C20:D25 H22 Z22 AC22:AD23 AE23 AB23:AB24 J24 N24:P24 R24 E24:G25 I24:I25 V24:V25 H24:H30 K24:K30 B24:B31 L24:M31 U25 W25:Z25 AC25 N26:T26 J26:J30 AD27 AE27:AE29 G27:G30 I27:I30 AF27:AF31 C27:C36 AC28 AB28:AB29 F28:F30 N28:R30 T28:Y30 D28:E31 S28:S31 AD29 K33 N33 W33 AB33:AC33 M33:M34 E34:E35 AD34:AD35 D34:D36 F35:G35 I35 Q35 B35:B36 K35:K36 H36 Y37:AB37 B38 D38:F38 T38 AC39 C43 AD43 S45 B47 G47 M47 F47:F48 H47:I49 C48 E48 E50 U52 W52:AB52 V53 O58:R58 U58:U59 L58:L78 AF58:AF82 B58:K91 M58:N91 S58:T91 V58:AE91 AG58:AG91 O60:O61 P61 R61:R62 U61:U62 Q62 P63:P65 O64:O65 Q64:R66 U64:U91 O67:O91 P68:R91 L80:L82 L84:L91 AF84:AF91">
    <cfRule type="containsText" dxfId="199" priority="9" operator="containsText" text="搬">
      <formula>NOT(ISERROR(SEARCH(("搬"),(B4))))</formula>
    </cfRule>
  </conditionalFormatting>
  <conditionalFormatting sqref="B4 O4 U4:V4 C4:C6 K14 S14 AD14:AE14 C14:C15 L14:L15 D14:D16 N14:N17 B15 E15 H15 R15 X15 F15:G16 Q15:Q16 O16:P16 U16 W16 Z16:Z17 V16:V19 S17 AE17:AF17 AC17:AC18 B18 E18:F18 Q18 W19 G19:G20 O19:O20 Y19:Y20 P19:P21 F20 H20 K20:N20 Q20:S20 AB20:AE20 I20:J21 B20:B22 E20:E22 C20:D25 H22 Z22 AC22:AD23 AE23 AB23:AB24 J24 N24:P24 R24 E24:G25 I24:I25 V24:V25 H24:H30 K24:K30 B24:B31 L24:M31 U25 W25:Z25 AC25 N26:T26 J26:J30 AD27 AE27:AE29 G27:G30 I27:I30 AF27:AF31 C27:C36 AC28 AB28:AB29 F28:F30 N28:R30 T28:Y30 D28:E31 S28:S31 AD29 K33 N33 W33 AB33:AC33 M33:M34 E34:E35 AD34:AD35 D34:D36 F35:G35 I35 Q35 B35:B36 K35:K36 H36 Y37:AB37 B38 D38:F38 T38 AC39 C43 AD43 S45 B47 G47 M47 F47:F48 H47:I49 C48 E48 E50 U52 W52:AB52 V53 O58:R58 U58:U59 L58:L78 AF58:AF82 B58:K91 M58:N91 S58:T91 V58:AE91 O60:O61 P61 R61:R62 U61:U62 Q62 P63:P65 O64:O65 Q64:R66 U64:U91 O67:O91 P68:R91 L80:L82 L84:L91 AF84:AF91 G4 AG58:AG91">
    <cfRule type="containsText" dxfId="198" priority="6" operator="containsText" text="修理">
      <formula>NOT(ISERROR(SEARCH(("修理"),(B4))))</formula>
    </cfRule>
    <cfRule type="containsText" dxfId="197" priority="7" operator="containsText" text="三检">
      <formula>NOT(ISERROR(SEARCH(("三检"),(B4))))</formula>
    </cfRule>
    <cfRule type="containsText" dxfId="196" priority="8" operator="containsText" text="年检">
      <formula>NOT(ISERROR(SEARCH(("年检"),(B4))))</formula>
    </cfRule>
  </conditionalFormatting>
  <conditionalFormatting sqref="K4 O4 R4 B4:B5 U4:U5 W4:W5 Y4:Z5 C4:C6 X4:X6 V4:V7 D5:E5 G5 T5 F5:F6 T7:U7 M12:M13 T12:T16 AC12:AC23 U12:U25 F12:F30 W12:Z30 C12:E56 G12:L56 AG12:AG56 B12:B62 AF12:AF82 N12:S91 AA12:AB91 AD12:AE91 V13:V91 M15:M91 T18:T91 AC25:AC91 U27:U91 F32:F56 W32:Z91 C58:D62 E59:I62 L59:L62 I64:K64 F64:H68 L64:L70 B64:B86 E64:E86 C64:D91 J66:J69 K66:K70 I66:I74 H70 F70:F71 G70:G89 K72:L72 J72:J73 H72:H74 F73:F89 K75:K83 L76:L78 H76:H82 I76:I83 J76:J84 L80:L82 AF84:AF91 K87:L88 H87:J89 B88 E91 H91 L91">
    <cfRule type="containsText" dxfId="195" priority="1" operator="containsText" text="长距离">
      <formula>NOT(ISERROR(SEARCH(("长距离"),(B4))))</formula>
    </cfRule>
    <cfRule type="containsText" dxfId="194" priority="2" operator="containsText" text="bm">
      <formula>NOT(ISERROR(SEARCH(("bm"),(B4))))</formula>
    </cfRule>
    <cfRule type="containsText" dxfId="193" priority="3" operator="containsText" text="Lt">
      <formula>NOT(ISERROR(SEARCH(("Lt"),(B4))))</formula>
    </cfRule>
    <cfRule type="containsText" dxfId="192" priority="4" operator="containsText" text="考斯特">
      <formula>NOT(ISERROR(SEARCH(("考斯特"),(B4))))</formula>
    </cfRule>
  </conditionalFormatting>
  <conditionalFormatting sqref="AD6">
    <cfRule type="notContainsBlanks" dxfId="191" priority="10">
      <formula>LEN(TRIM(AD6))&gt;0</formula>
    </cfRule>
  </conditionalFormatting>
  <conditionalFormatting sqref="AF1:AF82 A1:AE1018 AG1:AG1018 AF84:AF1018">
    <cfRule type="cellIs" dxfId="190" priority="5" operator="equal">
      <formula>"R"</formula>
    </cfRule>
  </conditionalFormatting>
  <conditionalFormatting sqref="AF85 AF15 AG31">
    <cfRule type="notContainsBlanks" dxfId="189" priority="11">
      <formula>LEN(TRIM(AF15))&gt;0</formula>
    </cfRule>
  </conditionalFormatting>
  <conditionalFormatting sqref="AG13:AG56 AF13:AF82 AF84:AF91 O4 B4:B5 U4:U5 C4:C6 V4:V7 AC13:AC23 U13:U25 F13:F30 W13:Z30 V13:V35 B13:E56 G13:L56 N13:S91 AA13:AB91 AD13:AE91 M15:M91 T18:T91 AC25:AC91 U27:U91 F32:F56 W32:Z91 V37:V91 B58:D62 E59:I62 L59:L62 I64:K64 F64:H68 L64:L70 B64:B86 E64:E86 C64:D91 J66:J69 K66:K70 I66:I74 H70 F70:F71 G70:G89 K72:L72 J72:J73 H72:H74 F73:F89 K75:K83 L76:L78 H76:H82 I76:I83 J76:J84 L80:L82 K87:L88 H87:J89 B88 E91 H91 L91 K4 R4 W4:W5 Y4:Z5 X4:X6 D5:E5 G5 T5 F5:F6 U7 M13 T13:T16">
    <cfRule type="containsText" dxfId="188" priority="12" operator="containsText" text="本社番">
      <formula>NOT(ISERROR(SEARCH(("本社番"),(B4))))</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000-000000000000}">
          <x14:formula1>
            <xm:f>条件勿动!$A$2:$A$23</xm:f>
          </x14:formula1>
          <xm:sqref>B57</xm:sqref>
        </x14:dataValidation>
        <x14:dataValidation type="list" allowBlank="1" xr:uid="{00000000-0002-0000-1000-000001000000}">
          <x14:formula1>
            <xm:f>条件勿动!$A:$A</xm:f>
          </x14:formula1>
          <xm:sqref>C4 U4:V4 T5:V5 X5 C6 F6 U7:V7 B13:AG13 C14:L14 N14:O14 Q14:R14 T14 Z14:AC14 AE14:AG14 I15 K15 Z15:AG15 H16:P16 R16 W16 Y16:AC16 B17:M17 Q17:S17 U17 AA17:AB17 F18:I18 M18 O18:P18 U18:AB18 AD17:AD18 B19:E19 H19:I19 N19:R19 X19 R20 U20:V20 AA20 AG16:AG20 C21:D21 F21:H21 K21:L21 O21 Q21 S21:AG21 B22:E22 J22:U22 AA22:AB22 AE22:AG22 F23 H23:L23 N23:T23 X23:Y23 AG23 R24:Y24 AA24 AD24:AG24 B25:H25 J25 N25 Q25:R25 U25:AB25 AF25:AG25 B26 I26 V26:W26 Z26:AG26 D27:F27 R27 T27 Y27:AC27 AD28 AC29 AG27:AG29 AB30:AG30 D31:E31 G31:I31 L31:R31 AB31:AE31 AG31 B32:AG32 C33 E33:J33 L33 N33 U33:AA33 AG33 B34:I34 K34:S34 W34:AC34 AE34:AG34 B35:E35 G35 J35 L35:O35 S35:AB35 AD35:AG35 B36:G36 I36:J36 L36:U36 Z36:AG36 B37:O37 S37:AG37 B38:C38 G38:R38 T38:AG38 B39:AB39 AD39:AG39 B40:R40 T40:Y40 AA40:AG40 B41:AG42 B43 D43:N43 Q43:AC43 AE43:AG43 B44:AG44 B45:R45 T45:AG45 B46:AG46 B47:C47 E47 H47:L47 N47:S47 U47:AG47 B48:E48 G48:AG48 B49:AG49 B50:D50 F50:N50 P50:AG50 B51:AG51 B52:U52 W52:AG52 C53:AG53 B54:AG56 M57:AF57 B58:D58 M58:U58 X58 AB58 AD58:AF58 L59:R59 Z59:AD59 B59:I60 L60:O60 Q60:AF60 B61:F61 H61:I61 L61:Q61 C62:I62 N62 R62:V62 AA62:AC62 M63:V63 AA63:AD63 AF63 B64:E64 G64:J64 L64 N64:O64 Q64:R64 U64 W64 AE64 M65:O65 R65:S65 U65:V65 X65 AA65:AF65 B66 H66:K66 N66:V66 Z66:AC66 AF66 B67:N67 S67 U67:Y67 M68 P68:V68 Y68 AA68:AB68 AD68:AF68 B69:E69 I69:AF69 B70 H70:I70 K70:V70 Y70:AE70 B71:G71 I71 O71:R71 AD71:AF71 B72:E72 G72:I72 K72:AF72 D73 W73 Z73:AC73 AE73:AF73 E74:I74 B75:E75 G75 K75 L76 N76:P76 R76:U76 W76:Y76 AA76:AB76 AD76:AF76 B76:B77 D77:J77 M77:W77 AC77 AF77 B78:D78 G78:N78 P78:T78 D79 F79:I79 M79:N79 P79:W79 AA79:AC79 AE79 B80:C80 E80 G80 I80:P80 R80:AB80 B81:F81 H81:Q81 T81:U81 W81 Y81:AB81 AD81:AF81 G82 L82:P82 T82 W82:X82 Z82:AA82 AE82 E82:E83 K83 N83:R83 V83:Z83 AB83:AE83 G84 J84 M84:AB84 AD84:AE84 C85 M85:V85 AF85 F86 M86:X86 AA86:AB86 C87:D87 O87 X87:Y87 AB87 AD87:AF87 D88 W88:Z88 AF88 C89:D89 J89 N89 U89 Y89 C91:E91 L91:P91 T91:U91 Z91:AB91 AD91:AE91</xm:sqref>
        </x14:dataValidation>
        <x14:dataValidation type="list" allowBlank="1" xr:uid="{00000000-0002-0000-1000-000002000000}">
          <x14:formula1>
            <xm:f>条件勿动!$B:$B</xm:f>
          </x14:formula1>
          <xm:sqref>G4 C5 B15:H15 AC17:AC18 G19 B20:N20 AC20 E21 I21:J21 H22 AC22 C23:D23 B24:P24 I25 K25:M25 J26:T26 C27 G27:I27 K27:M27 B31:C31 K33 M33 AC33 F35 I35 H36 K35:K36 D38:F38 C43 S45 F47:G47 M47 F48 E58:L58 J59:K61 K62:M62 B63:L63 J65:K65 D66:G66 J68:L68 N68:O68 F69:H69 J70 H71 J71:M71 F72 B73:C73 E73:H73 AG58:AG73 C74 J72:J74 L74:AG74 F75 H75:J75 L75 F76:I76 F78 C79 E79 J79 H80 AC80:AC81 J82 C83:D83 H83:J83 M83 H84:I84 K84:L84 AC84 B86:E86 H85:L86 AC86 B87 E87:N87 P87:W87 Z87 AG75:AG87 B88:C88 E88:V88 E89:I89 K89:M89 O89:T89 W89:X89 AA89:AC89 AE89 B90:AF90 B91 F91:G91 I91:K91</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F96"/>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2.109375" customWidth="1"/>
    <col min="2" max="14" width="8.88671875" customWidth="1"/>
    <col min="15" max="15" width="9.33203125" customWidth="1"/>
    <col min="16" max="17" width="8.88671875" customWidth="1"/>
    <col min="18" max="18" width="10" customWidth="1"/>
    <col min="19" max="32" width="8.88671875" customWidth="1"/>
  </cols>
  <sheetData>
    <row r="1" spans="1:32">
      <c r="A1" s="2338" t="s">
        <v>573</v>
      </c>
      <c r="B1" s="6">
        <v>1</v>
      </c>
      <c r="C1" s="6">
        <v>2</v>
      </c>
      <c r="D1" s="6">
        <v>3</v>
      </c>
      <c r="E1" s="6">
        <v>4</v>
      </c>
      <c r="F1" s="20">
        <v>5</v>
      </c>
      <c r="G1" s="18">
        <v>6</v>
      </c>
      <c r="H1" s="18">
        <v>7</v>
      </c>
      <c r="I1" s="6">
        <v>8</v>
      </c>
      <c r="J1" s="6">
        <v>9</v>
      </c>
      <c r="K1" s="6">
        <v>10</v>
      </c>
      <c r="L1" s="6">
        <v>11</v>
      </c>
      <c r="M1" s="20">
        <v>12</v>
      </c>
      <c r="N1" s="18">
        <v>13</v>
      </c>
      <c r="O1" s="226">
        <v>14</v>
      </c>
      <c r="P1" s="6">
        <v>15</v>
      </c>
      <c r="Q1" s="19">
        <v>16</v>
      </c>
      <c r="R1" s="6">
        <v>17</v>
      </c>
      <c r="S1" s="6">
        <v>18</v>
      </c>
      <c r="T1" s="20">
        <v>19</v>
      </c>
      <c r="U1" s="18">
        <v>20</v>
      </c>
      <c r="V1" s="18">
        <v>21</v>
      </c>
      <c r="W1" s="6">
        <v>22</v>
      </c>
      <c r="X1" s="6">
        <v>23</v>
      </c>
      <c r="Y1" s="6">
        <v>24</v>
      </c>
      <c r="Z1" s="6">
        <v>25</v>
      </c>
      <c r="AA1" s="20">
        <v>26</v>
      </c>
      <c r="AB1" s="18">
        <v>27</v>
      </c>
      <c r="AC1" s="18">
        <v>28</v>
      </c>
      <c r="AD1" s="18">
        <v>29</v>
      </c>
      <c r="AE1" s="20">
        <v>30</v>
      </c>
      <c r="AF1" s="21"/>
    </row>
    <row r="2" spans="1:32">
      <c r="A2" s="2333"/>
      <c r="B2" s="22" t="s">
        <v>72</v>
      </c>
      <c r="C2" s="22" t="s">
        <v>66</v>
      </c>
      <c r="D2" s="22" t="s">
        <v>67</v>
      </c>
      <c r="E2" s="22" t="s">
        <v>68</v>
      </c>
      <c r="F2" s="22" t="s">
        <v>69</v>
      </c>
      <c r="G2" s="23" t="s">
        <v>70</v>
      </c>
      <c r="H2" s="23" t="s">
        <v>71</v>
      </c>
      <c r="I2" s="22" t="s">
        <v>72</v>
      </c>
      <c r="J2" s="22" t="s">
        <v>66</v>
      </c>
      <c r="K2" s="22" t="s">
        <v>67</v>
      </c>
      <c r="L2" s="22" t="s">
        <v>68</v>
      </c>
      <c r="M2" s="22" t="s">
        <v>69</v>
      </c>
      <c r="N2" s="23" t="s">
        <v>70</v>
      </c>
      <c r="O2" s="23" t="s">
        <v>71</v>
      </c>
      <c r="P2" s="22" t="s">
        <v>72</v>
      </c>
      <c r="Q2" s="22" t="s">
        <v>66</v>
      </c>
      <c r="R2" s="22" t="s">
        <v>67</v>
      </c>
      <c r="S2" s="22" t="s">
        <v>68</v>
      </c>
      <c r="T2" s="22" t="s">
        <v>69</v>
      </c>
      <c r="U2" s="23" t="s">
        <v>70</v>
      </c>
      <c r="V2" s="23" t="s">
        <v>71</v>
      </c>
      <c r="W2" s="227" t="s">
        <v>72</v>
      </c>
      <c r="X2" s="227" t="s">
        <v>66</v>
      </c>
      <c r="Y2" s="227" t="s">
        <v>67</v>
      </c>
      <c r="Z2" s="227" t="s">
        <v>68</v>
      </c>
      <c r="AA2" s="227" t="s">
        <v>69</v>
      </c>
      <c r="AB2" s="228" t="s">
        <v>70</v>
      </c>
      <c r="AC2" s="228" t="s">
        <v>71</v>
      </c>
      <c r="AD2" s="228" t="s">
        <v>72</v>
      </c>
      <c r="AE2" s="227" t="s">
        <v>66</v>
      </c>
      <c r="AF2" s="25"/>
    </row>
    <row r="3" spans="1:32">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6"/>
    </row>
    <row r="4" spans="1:32">
      <c r="A4" s="30" t="s">
        <v>74</v>
      </c>
      <c r="E4" s="82"/>
      <c r="H4" s="35"/>
      <c r="I4" s="35"/>
      <c r="J4" s="36"/>
      <c r="K4" s="36"/>
      <c r="L4" s="36"/>
      <c r="M4" s="36"/>
      <c r="N4" s="36"/>
      <c r="Q4" s="33"/>
      <c r="T4" s="105" t="s">
        <v>127</v>
      </c>
      <c r="U4" s="32"/>
      <c r="V4" s="32"/>
      <c r="W4" s="117" t="s">
        <v>127</v>
      </c>
      <c r="X4" s="33"/>
      <c r="Y4" s="229" t="s">
        <v>574</v>
      </c>
      <c r="Z4" s="230" t="s">
        <v>575</v>
      </c>
      <c r="AA4" s="230" t="s">
        <v>576</v>
      </c>
      <c r="AB4" s="32"/>
      <c r="AC4" s="32"/>
      <c r="AD4" s="32"/>
      <c r="AE4" s="38"/>
      <c r="AF4" s="6"/>
    </row>
    <row r="5" spans="1:32">
      <c r="A5" s="231" t="s">
        <v>75</v>
      </c>
      <c r="B5" s="232" t="s">
        <v>577</v>
      </c>
      <c r="C5" s="233" t="s">
        <v>577</v>
      </c>
      <c r="D5" s="234" t="s">
        <v>390</v>
      </c>
      <c r="G5" s="35"/>
      <c r="H5" s="35"/>
      <c r="I5" s="35"/>
      <c r="J5" s="35"/>
      <c r="K5" s="36"/>
      <c r="L5" s="36"/>
      <c r="Q5" s="32"/>
      <c r="R5" s="32"/>
      <c r="S5" s="235" t="s">
        <v>578</v>
      </c>
      <c r="T5" s="32"/>
      <c r="U5" s="32"/>
      <c r="V5" s="32"/>
      <c r="W5" s="105" t="s">
        <v>579</v>
      </c>
      <c r="X5" s="236" t="s">
        <v>580</v>
      </c>
      <c r="Y5" s="237" t="s">
        <v>581</v>
      </c>
      <c r="Z5" s="34" t="s">
        <v>582</v>
      </c>
      <c r="AA5" s="236"/>
      <c r="AB5" s="32"/>
      <c r="AC5" s="32"/>
      <c r="AD5" s="33"/>
      <c r="AE5" s="40"/>
      <c r="AF5" s="21"/>
    </row>
    <row r="6" spans="1:32">
      <c r="A6" s="231" t="s">
        <v>76</v>
      </c>
      <c r="B6" s="238" t="s">
        <v>583</v>
      </c>
      <c r="C6" s="239" t="s">
        <v>584</v>
      </c>
      <c r="D6" s="240" t="s">
        <v>585</v>
      </c>
      <c r="E6" s="156"/>
      <c r="F6" s="35"/>
      <c r="H6" s="32"/>
      <c r="I6" s="32"/>
      <c r="J6" s="32"/>
      <c r="K6" s="36"/>
      <c r="L6" s="36"/>
      <c r="M6" s="188"/>
      <c r="N6" s="36"/>
      <c r="O6" s="168" t="s">
        <v>377</v>
      </c>
      <c r="P6" s="65" t="s">
        <v>586</v>
      </c>
      <c r="Q6" s="105" t="s">
        <v>377</v>
      </c>
      <c r="R6" s="43"/>
      <c r="S6" s="33" t="s">
        <v>587</v>
      </c>
      <c r="T6" s="35"/>
      <c r="U6" s="32"/>
      <c r="V6" s="32"/>
      <c r="W6" s="34" t="s">
        <v>588</v>
      </c>
      <c r="X6" s="98" t="s">
        <v>589</v>
      </c>
      <c r="Y6" s="32"/>
      <c r="Z6" s="32">
        <v>7716</v>
      </c>
      <c r="AA6" s="32"/>
      <c r="AB6" s="32"/>
      <c r="AC6" s="32"/>
      <c r="AD6" s="33"/>
      <c r="AE6" s="38"/>
      <c r="AF6" s="6"/>
    </row>
    <row r="7" spans="1:32">
      <c r="A7" s="231" t="s">
        <v>77</v>
      </c>
      <c r="B7" s="241" t="s">
        <v>584</v>
      </c>
      <c r="C7" s="242"/>
      <c r="D7" s="16"/>
      <c r="G7" s="243">
        <v>357</v>
      </c>
      <c r="L7" s="32"/>
      <c r="M7" s="45"/>
      <c r="N7" s="151" t="s">
        <v>337</v>
      </c>
      <c r="O7" s="244" t="s">
        <v>590</v>
      </c>
      <c r="P7" s="244" t="s">
        <v>319</v>
      </c>
      <c r="Q7" s="244" t="s">
        <v>319</v>
      </c>
      <c r="R7" s="244" t="s">
        <v>319</v>
      </c>
      <c r="S7" s="244" t="s">
        <v>319</v>
      </c>
      <c r="T7" s="32"/>
      <c r="U7" s="32"/>
      <c r="V7" s="32"/>
      <c r="W7" s="32"/>
      <c r="X7" s="32"/>
      <c r="Y7" s="32"/>
      <c r="Z7" s="32">
        <v>7710</v>
      </c>
      <c r="AA7" s="32"/>
      <c r="AB7" s="32"/>
      <c r="AC7" s="32"/>
      <c r="AD7" s="32"/>
      <c r="AE7" s="38"/>
      <c r="AF7" s="6"/>
    </row>
    <row r="8" spans="1:32">
      <c r="A8" s="46" t="s">
        <v>78</v>
      </c>
      <c r="B8" s="245"/>
      <c r="C8" s="159"/>
      <c r="D8" s="159"/>
      <c r="E8" s="32"/>
      <c r="G8" s="246" t="s">
        <v>591</v>
      </c>
      <c r="I8" s="48"/>
      <c r="J8" s="32"/>
      <c r="K8" s="32"/>
      <c r="L8" s="32"/>
      <c r="N8" s="32"/>
      <c r="R8" s="157"/>
      <c r="U8" s="32"/>
      <c r="V8" s="32"/>
      <c r="W8" s="32"/>
      <c r="X8" s="32"/>
      <c r="Y8" s="32"/>
      <c r="Z8" s="32"/>
      <c r="AA8" s="32"/>
      <c r="AB8" s="32"/>
      <c r="AC8" s="32"/>
      <c r="AD8" s="32"/>
      <c r="AE8" s="32"/>
      <c r="AF8" s="6"/>
    </row>
    <row r="9" spans="1:32" ht="15.75" customHeight="1">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51"/>
    </row>
    <row r="10" spans="1:32" ht="15.75" customHeight="1">
      <c r="A10" s="2"/>
      <c r="B10" s="52" t="s">
        <v>82</v>
      </c>
      <c r="C10" s="52" t="s">
        <v>82</v>
      </c>
      <c r="D10" s="52" t="s">
        <v>82</v>
      </c>
      <c r="E10" s="52" t="s">
        <v>82</v>
      </c>
      <c r="F10" s="52" t="s">
        <v>82</v>
      </c>
      <c r="G10" s="52" t="s">
        <v>82</v>
      </c>
      <c r="H10" s="52" t="s">
        <v>82</v>
      </c>
      <c r="I10" s="53" t="s">
        <v>82</v>
      </c>
      <c r="J10" s="52" t="s">
        <v>82</v>
      </c>
      <c r="K10" s="52" t="s">
        <v>82</v>
      </c>
      <c r="L10" s="52" t="s">
        <v>82</v>
      </c>
      <c r="M10" s="52" t="s">
        <v>82</v>
      </c>
      <c r="N10" s="50" t="s">
        <v>82</v>
      </c>
      <c r="O10" s="50" t="s">
        <v>82</v>
      </c>
      <c r="P10" s="50" t="s">
        <v>82</v>
      </c>
      <c r="Q10" s="50" t="s">
        <v>82</v>
      </c>
      <c r="R10" s="50" t="s">
        <v>82</v>
      </c>
      <c r="S10" s="50" t="s">
        <v>82</v>
      </c>
      <c r="T10" s="50" t="s">
        <v>82</v>
      </c>
      <c r="U10" s="50" t="s">
        <v>82</v>
      </c>
      <c r="V10" s="50" t="s">
        <v>82</v>
      </c>
      <c r="W10" s="50" t="s">
        <v>82</v>
      </c>
      <c r="X10" s="50" t="s">
        <v>82</v>
      </c>
      <c r="Y10" s="50" t="s">
        <v>82</v>
      </c>
      <c r="Z10" s="50" t="s">
        <v>82</v>
      </c>
      <c r="AA10" s="50" t="s">
        <v>82</v>
      </c>
      <c r="AB10" s="50" t="s">
        <v>82</v>
      </c>
      <c r="AC10" s="50" t="s">
        <v>82</v>
      </c>
      <c r="AD10" s="50" t="s">
        <v>82</v>
      </c>
      <c r="AE10" s="50" t="s">
        <v>82</v>
      </c>
      <c r="AF10" s="51"/>
    </row>
    <row r="11" spans="1:32">
      <c r="A11" s="2" t="s">
        <v>592</v>
      </c>
      <c r="B11" s="107" t="s">
        <v>239</v>
      </c>
      <c r="C11" s="107" t="s">
        <v>239</v>
      </c>
      <c r="D11" s="107" t="s">
        <v>239</v>
      </c>
      <c r="E11" s="107" t="s">
        <v>239</v>
      </c>
      <c r="F11" s="107" t="s">
        <v>239</v>
      </c>
      <c r="G11" s="107" t="s">
        <v>239</v>
      </c>
      <c r="H11" s="107" t="s">
        <v>239</v>
      </c>
      <c r="I11" s="107" t="s">
        <v>239</v>
      </c>
      <c r="J11" s="107" t="s">
        <v>239</v>
      </c>
      <c r="K11" s="107" t="s">
        <v>239</v>
      </c>
      <c r="L11" s="107" t="s">
        <v>239</v>
      </c>
      <c r="M11" s="107" t="s">
        <v>239</v>
      </c>
      <c r="N11" s="107" t="s">
        <v>239</v>
      </c>
      <c r="O11" s="107" t="s">
        <v>239</v>
      </c>
      <c r="P11" s="107" t="s">
        <v>239</v>
      </c>
      <c r="Q11" s="107" t="s">
        <v>239</v>
      </c>
      <c r="R11" s="107" t="s">
        <v>239</v>
      </c>
      <c r="S11" s="107" t="s">
        <v>239</v>
      </c>
      <c r="T11" s="107" t="s">
        <v>239</v>
      </c>
      <c r="V11" s="107" t="s">
        <v>239</v>
      </c>
      <c r="W11" s="107" t="s">
        <v>239</v>
      </c>
      <c r="X11" s="247" t="s">
        <v>239</v>
      </c>
      <c r="Y11" s="247" t="s">
        <v>239</v>
      </c>
      <c r="Z11" s="248"/>
      <c r="AA11" s="248"/>
      <c r="AB11" s="247" t="s">
        <v>239</v>
      </c>
      <c r="AC11" s="247" t="s">
        <v>239</v>
      </c>
      <c r="AD11" s="247" t="s">
        <v>239</v>
      </c>
      <c r="AE11" s="247" t="s">
        <v>239</v>
      </c>
      <c r="AF11" s="6"/>
    </row>
    <row r="12" spans="1:32">
      <c r="A12" s="56" t="s">
        <v>83</v>
      </c>
      <c r="D12" s="58"/>
      <c r="F12" s="58"/>
      <c r="G12" s="58"/>
      <c r="I12" s="58"/>
      <c r="J12" s="58"/>
      <c r="K12" s="58"/>
      <c r="L12" s="58"/>
      <c r="P12" s="58"/>
      <c r="Q12" s="58"/>
      <c r="R12" s="58"/>
      <c r="S12" s="58"/>
      <c r="T12" s="58"/>
      <c r="U12" s="58"/>
      <c r="V12" s="58"/>
      <c r="X12" s="249"/>
      <c r="Y12" s="249"/>
      <c r="Z12" s="249"/>
      <c r="AA12" s="249"/>
      <c r="AB12" s="249"/>
      <c r="AC12" s="34"/>
      <c r="AD12" s="249"/>
      <c r="AE12" s="249"/>
      <c r="AF12" s="6"/>
    </row>
    <row r="13" spans="1:32">
      <c r="A13" s="59" t="s">
        <v>84</v>
      </c>
      <c r="B13" s="57" t="s">
        <v>134</v>
      </c>
      <c r="C13" s="57" t="s">
        <v>134</v>
      </c>
      <c r="D13" s="57" t="s">
        <v>134</v>
      </c>
      <c r="E13" s="57" t="s">
        <v>240</v>
      </c>
      <c r="F13" s="57" t="s">
        <v>240</v>
      </c>
      <c r="G13" s="57" t="s">
        <v>240</v>
      </c>
      <c r="H13" s="57" t="s">
        <v>134</v>
      </c>
      <c r="I13" s="57" t="s">
        <v>134</v>
      </c>
      <c r="J13" s="57" t="s">
        <v>134</v>
      </c>
      <c r="K13" s="57" t="s">
        <v>240</v>
      </c>
      <c r="L13" s="57" t="s">
        <v>240</v>
      </c>
      <c r="M13" s="57" t="s">
        <v>240</v>
      </c>
      <c r="N13" s="57" t="s">
        <v>240</v>
      </c>
      <c r="O13" s="57" t="s">
        <v>240</v>
      </c>
      <c r="P13" s="57" t="s">
        <v>240</v>
      </c>
      <c r="Q13" s="57" t="s">
        <v>240</v>
      </c>
      <c r="R13" s="57" t="s">
        <v>240</v>
      </c>
      <c r="S13" s="57" t="s">
        <v>240</v>
      </c>
      <c r="T13" s="57" t="s">
        <v>240</v>
      </c>
      <c r="U13" s="57" t="s">
        <v>240</v>
      </c>
      <c r="V13" s="57" t="s">
        <v>134</v>
      </c>
      <c r="W13" s="57" t="s">
        <v>240</v>
      </c>
      <c r="X13" s="98" t="s">
        <v>240</v>
      </c>
      <c r="Y13" s="98" t="s">
        <v>240</v>
      </c>
      <c r="Z13" s="98" t="s">
        <v>240</v>
      </c>
      <c r="AA13" s="98" t="s">
        <v>240</v>
      </c>
      <c r="AB13" s="98" t="s">
        <v>240</v>
      </c>
      <c r="AC13" s="98" t="s">
        <v>240</v>
      </c>
      <c r="AD13" s="98" t="s">
        <v>240</v>
      </c>
      <c r="AE13" s="98" t="s">
        <v>240</v>
      </c>
      <c r="AF13" s="139"/>
    </row>
    <row r="14" spans="1:32">
      <c r="A14" s="61" t="s">
        <v>86</v>
      </c>
      <c r="B14" s="250" t="s">
        <v>593</v>
      </c>
      <c r="C14" s="251" t="s">
        <v>593</v>
      </c>
      <c r="D14" s="251" t="s">
        <v>593</v>
      </c>
      <c r="E14" s="65" t="s">
        <v>93</v>
      </c>
      <c r="F14" s="117" t="s">
        <v>127</v>
      </c>
      <c r="G14" s="117" t="s">
        <v>137</v>
      </c>
      <c r="H14" s="10" t="s">
        <v>134</v>
      </c>
      <c r="I14" s="10" t="s">
        <v>594</v>
      </c>
      <c r="J14" s="10" t="s">
        <v>594</v>
      </c>
      <c r="K14" s="65" t="s">
        <v>132</v>
      </c>
      <c r="L14" s="10" t="s">
        <v>595</v>
      </c>
      <c r="M14" s="10" t="s">
        <v>595</v>
      </c>
      <c r="N14" s="10" t="s">
        <v>594</v>
      </c>
      <c r="O14" s="252" t="s">
        <v>319</v>
      </c>
      <c r="P14" s="189" t="s">
        <v>319</v>
      </c>
      <c r="Q14" s="189" t="s">
        <v>319</v>
      </c>
      <c r="R14" s="117" t="s">
        <v>319</v>
      </c>
      <c r="S14" s="117" t="s">
        <v>319</v>
      </c>
      <c r="T14" s="117" t="s">
        <v>596</v>
      </c>
      <c r="U14" s="96" t="s">
        <v>245</v>
      </c>
      <c r="V14" s="57" t="s">
        <v>134</v>
      </c>
      <c r="W14" s="10" t="s">
        <v>594</v>
      </c>
      <c r="X14" s="34" t="s">
        <v>594</v>
      </c>
      <c r="Y14" s="176" t="s">
        <v>281</v>
      </c>
      <c r="Z14" s="176" t="s">
        <v>597</v>
      </c>
      <c r="AA14" s="34" t="s">
        <v>134</v>
      </c>
      <c r="AB14" s="178" t="s">
        <v>127</v>
      </c>
      <c r="AC14" s="253" t="s">
        <v>598</v>
      </c>
      <c r="AD14" s="34"/>
      <c r="AE14" s="34"/>
      <c r="AF14" s="139"/>
    </row>
    <row r="15" spans="1:32">
      <c r="A15" s="62" t="s">
        <v>87</v>
      </c>
      <c r="B15" s="170" t="s">
        <v>599</v>
      </c>
      <c r="C15" s="110" t="s">
        <v>600</v>
      </c>
      <c r="D15" s="65" t="s">
        <v>93</v>
      </c>
      <c r="E15" s="65" t="s">
        <v>93</v>
      </c>
      <c r="F15" s="166" t="s">
        <v>93</v>
      </c>
      <c r="G15" s="57" t="s">
        <v>134</v>
      </c>
      <c r="H15" s="65" t="s">
        <v>601</v>
      </c>
      <c r="I15" s="65" t="s">
        <v>602</v>
      </c>
      <c r="J15" s="58" t="s">
        <v>603</v>
      </c>
      <c r="K15" s="174" t="s">
        <v>471</v>
      </c>
      <c r="L15" s="117" t="s">
        <v>604</v>
      </c>
      <c r="M15" s="117" t="s">
        <v>605</v>
      </c>
      <c r="N15" s="254" t="s">
        <v>606</v>
      </c>
      <c r="O15" s="117" t="s">
        <v>605</v>
      </c>
      <c r="P15" s="117" t="s">
        <v>605</v>
      </c>
      <c r="Q15" s="117" t="s">
        <v>605</v>
      </c>
      <c r="R15" s="117" t="s">
        <v>607</v>
      </c>
      <c r="S15" s="94" t="s">
        <v>608</v>
      </c>
      <c r="T15" s="255" t="s">
        <v>168</v>
      </c>
      <c r="U15" s="196" t="s">
        <v>609</v>
      </c>
      <c r="V15" s="58" t="s">
        <v>331</v>
      </c>
      <c r="W15" s="109" t="s">
        <v>261</v>
      </c>
      <c r="X15" s="256" t="s">
        <v>261</v>
      </c>
      <c r="Y15" s="256" t="s">
        <v>261</v>
      </c>
      <c r="Z15" s="256" t="s">
        <v>261</v>
      </c>
      <c r="AA15" s="256" t="s">
        <v>261</v>
      </c>
      <c r="AB15" s="213" t="s">
        <v>610</v>
      </c>
      <c r="AC15" s="213" t="s">
        <v>611</v>
      </c>
      <c r="AD15" s="213" t="s">
        <v>611</v>
      </c>
      <c r="AE15" s="257" t="s">
        <v>402</v>
      </c>
      <c r="AF15" s="139"/>
    </row>
    <row r="16" spans="1:32">
      <c r="A16" s="63" t="s">
        <v>88</v>
      </c>
      <c r="B16" s="165" t="s">
        <v>246</v>
      </c>
      <c r="C16" s="165" t="s">
        <v>246</v>
      </c>
      <c r="D16" s="65" t="s">
        <v>612</v>
      </c>
      <c r="E16" s="139" t="s">
        <v>613</v>
      </c>
      <c r="F16" s="139" t="s">
        <v>613</v>
      </c>
      <c r="G16" s="57" t="s">
        <v>134</v>
      </c>
      <c r="H16" s="57" t="s">
        <v>134</v>
      </c>
      <c r="I16" s="167" t="s">
        <v>614</v>
      </c>
      <c r="J16" s="65" t="s">
        <v>93</v>
      </c>
      <c r="K16" s="170" t="s">
        <v>615</v>
      </c>
      <c r="L16" s="258" t="s">
        <v>616</v>
      </c>
      <c r="M16" s="258" t="s">
        <v>616</v>
      </c>
      <c r="N16" s="168" t="s">
        <v>617</v>
      </c>
      <c r="O16" s="168" t="s">
        <v>617</v>
      </c>
      <c r="P16" s="168" t="s">
        <v>617</v>
      </c>
      <c r="Q16" s="168" t="s">
        <v>617</v>
      </c>
      <c r="R16" s="10" t="s">
        <v>618</v>
      </c>
      <c r="S16" s="168" t="s">
        <v>127</v>
      </c>
      <c r="T16" s="95" t="s">
        <v>619</v>
      </c>
      <c r="U16" s="255" t="s">
        <v>134</v>
      </c>
      <c r="V16" s="105" t="s">
        <v>620</v>
      </c>
      <c r="W16" s="105" t="s">
        <v>620</v>
      </c>
      <c r="X16" s="120" t="s">
        <v>620</v>
      </c>
      <c r="Y16" s="120" t="s">
        <v>621</v>
      </c>
      <c r="Z16" s="259" t="s">
        <v>622</v>
      </c>
      <c r="AA16" s="34" t="s">
        <v>134</v>
      </c>
      <c r="AB16" s="34" t="s">
        <v>134</v>
      </c>
      <c r="AC16" s="34" t="s">
        <v>134</v>
      </c>
      <c r="AD16" s="34" t="s">
        <v>134</v>
      </c>
      <c r="AE16" s="34" t="s">
        <v>134</v>
      </c>
      <c r="AF16" s="139"/>
    </row>
    <row r="17" spans="1:32">
      <c r="A17" s="63" t="s">
        <v>90</v>
      </c>
      <c r="B17" s="164" t="s">
        <v>623</v>
      </c>
      <c r="C17" s="117" t="s">
        <v>624</v>
      </c>
      <c r="D17" s="117" t="s">
        <v>624</v>
      </c>
      <c r="E17" s="117" t="s">
        <v>624</v>
      </c>
      <c r="F17" s="117" t="s">
        <v>624</v>
      </c>
      <c r="G17" s="117" t="s">
        <v>624</v>
      </c>
      <c r="H17" s="65" t="s">
        <v>625</v>
      </c>
      <c r="I17" s="163" t="s">
        <v>626</v>
      </c>
      <c r="J17" s="65" t="s">
        <v>241</v>
      </c>
      <c r="K17" s="105" t="s">
        <v>127</v>
      </c>
      <c r="L17" s="117" t="s">
        <v>137</v>
      </c>
      <c r="M17" s="105" t="s">
        <v>137</v>
      </c>
      <c r="N17" s="94" t="s">
        <v>627</v>
      </c>
      <c r="O17" s="252" t="s">
        <v>319</v>
      </c>
      <c r="P17" s="57" t="s">
        <v>242</v>
      </c>
      <c r="Q17" s="109" t="s">
        <v>628</v>
      </c>
      <c r="R17" s="109" t="s">
        <v>629</v>
      </c>
      <c r="S17" s="109" t="s">
        <v>629</v>
      </c>
      <c r="T17" s="109" t="s">
        <v>629</v>
      </c>
      <c r="U17" s="109" t="s">
        <v>629</v>
      </c>
      <c r="V17" s="109" t="s">
        <v>629</v>
      </c>
      <c r="W17" s="109" t="s">
        <v>629</v>
      </c>
      <c r="X17" s="260" t="s">
        <v>93</v>
      </c>
      <c r="Y17" s="260" t="s">
        <v>93</v>
      </c>
      <c r="Z17" s="260" t="s">
        <v>93</v>
      </c>
      <c r="AA17" s="261" t="s">
        <v>93</v>
      </c>
      <c r="AB17" s="262" t="s">
        <v>402</v>
      </c>
      <c r="AC17" s="262" t="s">
        <v>402</v>
      </c>
      <c r="AD17" s="34" t="s">
        <v>134</v>
      </c>
      <c r="AE17" s="127" t="s">
        <v>630</v>
      </c>
      <c r="AF17" s="139"/>
    </row>
    <row r="18" spans="1:32">
      <c r="A18" s="63" t="s">
        <v>11</v>
      </c>
      <c r="B18" s="65" t="s">
        <v>631</v>
      </c>
      <c r="C18" s="65" t="s">
        <v>631</v>
      </c>
      <c r="D18" s="65" t="s">
        <v>631</v>
      </c>
      <c r="E18" s="65" t="s">
        <v>631</v>
      </c>
      <c r="F18" s="65" t="s">
        <v>631</v>
      </c>
      <c r="G18" s="65" t="s">
        <v>631</v>
      </c>
      <c r="H18" s="34" t="s">
        <v>632</v>
      </c>
      <c r="I18" s="34" t="s">
        <v>633</v>
      </c>
      <c r="J18" s="34" t="s">
        <v>633</v>
      </c>
      <c r="K18" s="34" t="s">
        <v>633</v>
      </c>
      <c r="L18" s="34" t="s">
        <v>633</v>
      </c>
      <c r="M18" s="34" t="s">
        <v>633</v>
      </c>
      <c r="N18" s="34" t="s">
        <v>634</v>
      </c>
      <c r="O18" s="10" t="s">
        <v>134</v>
      </c>
      <c r="P18" s="10" t="s">
        <v>134</v>
      </c>
      <c r="Q18" s="177" t="s">
        <v>635</v>
      </c>
      <c r="R18" s="170" t="s">
        <v>636</v>
      </c>
      <c r="S18" s="177" t="s">
        <v>635</v>
      </c>
      <c r="T18" s="57" t="s">
        <v>637</v>
      </c>
      <c r="U18" s="57" t="s">
        <v>134</v>
      </c>
      <c r="V18" s="57" t="s">
        <v>134</v>
      </c>
      <c r="W18" s="263" t="s">
        <v>638</v>
      </c>
      <c r="X18" s="117" t="s">
        <v>639</v>
      </c>
      <c r="Y18" s="105" t="s">
        <v>640</v>
      </c>
      <c r="Z18" s="105" t="s">
        <v>640</v>
      </c>
      <c r="AA18" s="110" t="s">
        <v>132</v>
      </c>
      <c r="AB18" s="65" t="s">
        <v>641</v>
      </c>
      <c r="AC18" s="10" t="s">
        <v>134</v>
      </c>
      <c r="AD18" s="57" t="s">
        <v>134</v>
      </c>
      <c r="AE18" s="57" t="s">
        <v>642</v>
      </c>
      <c r="AF18" s="139"/>
    </row>
    <row r="19" spans="1:32">
      <c r="A19" s="63" t="s">
        <v>91</v>
      </c>
      <c r="B19" s="181" t="s">
        <v>456</v>
      </c>
      <c r="C19" s="10" t="s">
        <v>134</v>
      </c>
      <c r="D19" s="174" t="s">
        <v>643</v>
      </c>
      <c r="E19" s="105" t="s">
        <v>644</v>
      </c>
      <c r="F19" s="105" t="s">
        <v>644</v>
      </c>
      <c r="G19" s="139" t="s">
        <v>645</v>
      </c>
      <c r="H19" s="139" t="s">
        <v>645</v>
      </c>
      <c r="I19" s="139" t="s">
        <v>645</v>
      </c>
      <c r="J19" s="139" t="s">
        <v>645</v>
      </c>
      <c r="K19" s="57" t="s">
        <v>242</v>
      </c>
      <c r="L19" s="95" t="s">
        <v>646</v>
      </c>
      <c r="M19" s="10" t="s">
        <v>134</v>
      </c>
      <c r="N19" s="117" t="s">
        <v>119</v>
      </c>
      <c r="O19" s="117" t="s">
        <v>119</v>
      </c>
      <c r="P19" s="117" t="s">
        <v>119</v>
      </c>
      <c r="Q19" s="105" t="s">
        <v>635</v>
      </c>
      <c r="R19" s="105" t="s">
        <v>635</v>
      </c>
      <c r="S19" s="105" t="s">
        <v>635</v>
      </c>
      <c r="T19" s="264" t="s">
        <v>647</v>
      </c>
      <c r="U19" s="264" t="s">
        <v>647</v>
      </c>
      <c r="V19" s="105" t="s">
        <v>620</v>
      </c>
      <c r="W19" s="105" t="s">
        <v>620</v>
      </c>
      <c r="X19" s="105" t="s">
        <v>620</v>
      </c>
      <c r="Y19" s="105" t="s">
        <v>621</v>
      </c>
      <c r="Z19" s="105" t="s">
        <v>127</v>
      </c>
      <c r="AA19" s="181" t="s">
        <v>648</v>
      </c>
      <c r="AB19" s="65" t="s">
        <v>93</v>
      </c>
      <c r="AC19" s="105" t="s">
        <v>429</v>
      </c>
      <c r="AD19" s="105" t="s">
        <v>429</v>
      </c>
      <c r="AE19" s="105" t="s">
        <v>429</v>
      </c>
      <c r="AF19" s="139"/>
    </row>
    <row r="20" spans="1:32">
      <c r="A20" s="63" t="s">
        <v>15</v>
      </c>
      <c r="B20" s="57" t="s">
        <v>134</v>
      </c>
      <c r="C20" s="57" t="s">
        <v>134</v>
      </c>
      <c r="D20" s="57" t="s">
        <v>134</v>
      </c>
      <c r="E20" s="57" t="s">
        <v>134</v>
      </c>
      <c r="F20" s="57" t="s">
        <v>134</v>
      </c>
      <c r="G20" s="57" t="s">
        <v>134</v>
      </c>
      <c r="H20" s="57" t="s">
        <v>134</v>
      </c>
      <c r="I20" s="57" t="s">
        <v>134</v>
      </c>
      <c r="J20" s="57" t="s">
        <v>134</v>
      </c>
      <c r="K20" s="57" t="s">
        <v>134</v>
      </c>
      <c r="L20" s="57" t="s">
        <v>134</v>
      </c>
      <c r="M20" s="57" t="s">
        <v>134</v>
      </c>
      <c r="N20" s="57" t="s">
        <v>134</v>
      </c>
      <c r="O20" s="65" t="s">
        <v>649</v>
      </c>
      <c r="P20" s="57" t="s">
        <v>134</v>
      </c>
      <c r="Q20" s="57" t="s">
        <v>134</v>
      </c>
      <c r="R20" s="57" t="s">
        <v>134</v>
      </c>
      <c r="S20" s="57" t="s">
        <v>134</v>
      </c>
      <c r="T20" s="57" t="s">
        <v>134</v>
      </c>
      <c r="U20" s="57" t="s">
        <v>134</v>
      </c>
      <c r="V20" s="57" t="s">
        <v>134</v>
      </c>
      <c r="W20" s="57" t="s">
        <v>134</v>
      </c>
      <c r="X20" s="57" t="s">
        <v>134</v>
      </c>
      <c r="Y20" s="57" t="s">
        <v>134</v>
      </c>
      <c r="Z20" s="57" t="s">
        <v>134</v>
      </c>
      <c r="AA20" s="57" t="s">
        <v>134</v>
      </c>
      <c r="AB20" s="57" t="s">
        <v>134</v>
      </c>
      <c r="AC20" s="57" t="s">
        <v>134</v>
      </c>
      <c r="AD20" s="57" t="s">
        <v>134</v>
      </c>
      <c r="AE20" s="57" t="s">
        <v>134</v>
      </c>
      <c r="AF20" s="139"/>
    </row>
    <row r="21" spans="1:32">
      <c r="A21" s="63" t="s">
        <v>24</v>
      </c>
      <c r="B21" s="170" t="s">
        <v>599</v>
      </c>
      <c r="C21" s="105" t="s">
        <v>650</v>
      </c>
      <c r="D21" s="57" t="s">
        <v>242</v>
      </c>
      <c r="E21" s="166" t="s">
        <v>93</v>
      </c>
      <c r="F21" s="170" t="s">
        <v>651</v>
      </c>
      <c r="G21" s="10" t="s">
        <v>134</v>
      </c>
      <c r="H21" s="10" t="s">
        <v>134</v>
      </c>
      <c r="I21" s="117" t="s">
        <v>652</v>
      </c>
      <c r="J21" s="105" t="s">
        <v>653</v>
      </c>
      <c r="K21" s="65" t="s">
        <v>132</v>
      </c>
      <c r="L21" s="173" t="s">
        <v>654</v>
      </c>
      <c r="M21" s="57" t="s">
        <v>242</v>
      </c>
      <c r="N21" s="57" t="s">
        <v>134</v>
      </c>
      <c r="O21" s="57" t="s">
        <v>242</v>
      </c>
      <c r="P21" s="117" t="s">
        <v>127</v>
      </c>
      <c r="Q21" s="57" t="s">
        <v>242</v>
      </c>
      <c r="R21" s="57" t="s">
        <v>242</v>
      </c>
      <c r="S21" s="96" t="s">
        <v>655</v>
      </c>
      <c r="T21" s="57" t="s">
        <v>134</v>
      </c>
      <c r="U21" s="139" t="s">
        <v>134</v>
      </c>
      <c r="V21" s="139" t="s">
        <v>134</v>
      </c>
      <c r="W21" s="10" t="s">
        <v>331</v>
      </c>
      <c r="X21" s="265" t="s">
        <v>134</v>
      </c>
      <c r="Y21" s="265" t="s">
        <v>134</v>
      </c>
      <c r="Z21" s="57" t="s">
        <v>134</v>
      </c>
      <c r="AA21" s="57" t="s">
        <v>134</v>
      </c>
      <c r="AB21" s="57" t="s">
        <v>134</v>
      </c>
      <c r="AC21" s="57" t="s">
        <v>134</v>
      </c>
      <c r="AD21" s="57" t="s">
        <v>134</v>
      </c>
      <c r="AE21" s="57" t="s">
        <v>134</v>
      </c>
      <c r="AF21" s="139"/>
    </row>
    <row r="22" spans="1:32">
      <c r="A22" s="63" t="s">
        <v>23</v>
      </c>
      <c r="B22" s="167" t="s">
        <v>614</v>
      </c>
      <c r="C22" s="167" t="s">
        <v>614</v>
      </c>
      <c r="D22" s="105" t="s">
        <v>127</v>
      </c>
      <c r="E22" s="57" t="s">
        <v>656</v>
      </c>
      <c r="F22" s="57" t="s">
        <v>656</v>
      </c>
      <c r="G22" s="105" t="s">
        <v>127</v>
      </c>
      <c r="H22" s="57" t="s">
        <v>242</v>
      </c>
      <c r="I22" s="10" t="s">
        <v>134</v>
      </c>
      <c r="J22" s="57" t="s">
        <v>657</v>
      </c>
      <c r="K22" s="57" t="s">
        <v>657</v>
      </c>
      <c r="L22" s="10" t="s">
        <v>134</v>
      </c>
      <c r="M22" s="169" t="s">
        <v>658</v>
      </c>
      <c r="N22" s="169" t="s">
        <v>658</v>
      </c>
      <c r="O22" s="169" t="s">
        <v>658</v>
      </c>
      <c r="P22" s="169" t="s">
        <v>658</v>
      </c>
      <c r="Q22" s="105" t="s">
        <v>127</v>
      </c>
      <c r="R22" s="266" t="s">
        <v>659</v>
      </c>
      <c r="S22" s="57" t="s">
        <v>242</v>
      </c>
      <c r="T22" s="57" t="s">
        <v>242</v>
      </c>
      <c r="U22" s="139" t="s">
        <v>134</v>
      </c>
      <c r="V22" s="57" t="s">
        <v>242</v>
      </c>
      <c r="W22" s="117" t="s">
        <v>277</v>
      </c>
      <c r="X22" s="117" t="s">
        <v>277</v>
      </c>
      <c r="Y22" s="117" t="s">
        <v>277</v>
      </c>
      <c r="Z22" s="117" t="s">
        <v>277</v>
      </c>
      <c r="AA22" s="117" t="s">
        <v>277</v>
      </c>
      <c r="AB22" s="105" t="s">
        <v>127</v>
      </c>
      <c r="AC22" s="267" t="s">
        <v>660</v>
      </c>
      <c r="AD22" s="105" t="s">
        <v>128</v>
      </c>
      <c r="AE22" s="57" t="s">
        <v>134</v>
      </c>
      <c r="AF22" s="139"/>
    </row>
    <row r="23" spans="1:32">
      <c r="A23" s="63" t="s">
        <v>25</v>
      </c>
      <c r="B23" s="268" t="s">
        <v>93</v>
      </c>
      <c r="C23" s="173" t="s">
        <v>153</v>
      </c>
      <c r="D23" s="57" t="s">
        <v>242</v>
      </c>
      <c r="E23" s="110" t="s">
        <v>198</v>
      </c>
      <c r="F23" s="110" t="s">
        <v>198</v>
      </c>
      <c r="G23" s="110" t="s">
        <v>198</v>
      </c>
      <c r="H23" s="110" t="s">
        <v>198</v>
      </c>
      <c r="I23" s="110" t="s">
        <v>198</v>
      </c>
      <c r="J23" s="110" t="s">
        <v>198</v>
      </c>
      <c r="K23" s="110" t="s">
        <v>198</v>
      </c>
      <c r="L23" s="65" t="s">
        <v>661</v>
      </c>
      <c r="M23" s="65" t="s">
        <v>132</v>
      </c>
      <c r="N23" s="166" t="s">
        <v>93</v>
      </c>
      <c r="O23" s="130" t="s">
        <v>662</v>
      </c>
      <c r="P23" s="170" t="s">
        <v>663</v>
      </c>
      <c r="Q23" s="57" t="s">
        <v>664</v>
      </c>
      <c r="R23" s="57" t="s">
        <v>664</v>
      </c>
      <c r="S23" s="265" t="s">
        <v>665</v>
      </c>
      <c r="T23" s="139" t="s">
        <v>666</v>
      </c>
      <c r="U23" s="139" t="s">
        <v>666</v>
      </c>
      <c r="V23" s="139" t="s">
        <v>666</v>
      </c>
      <c r="W23" s="139" t="s">
        <v>666</v>
      </c>
      <c r="X23" s="139" t="s">
        <v>666</v>
      </c>
      <c r="Y23" s="265" t="s">
        <v>134</v>
      </c>
      <c r="Z23" s="170" t="s">
        <v>622</v>
      </c>
      <c r="AA23" s="65" t="s">
        <v>445</v>
      </c>
      <c r="AB23" s="65" t="s">
        <v>445</v>
      </c>
      <c r="AC23" s="65" t="s">
        <v>445</v>
      </c>
      <c r="AD23" s="65" t="s">
        <v>445</v>
      </c>
      <c r="AE23" s="65" t="s">
        <v>445</v>
      </c>
      <c r="AF23" s="139"/>
    </row>
    <row r="24" spans="1:32">
      <c r="A24" s="63" t="s">
        <v>26</v>
      </c>
      <c r="B24" s="57" t="s">
        <v>242</v>
      </c>
      <c r="C24" s="172" t="s">
        <v>599</v>
      </c>
      <c r="D24" s="177" t="s">
        <v>127</v>
      </c>
      <c r="E24" s="139" t="s">
        <v>613</v>
      </c>
      <c r="F24" s="139" t="s">
        <v>613</v>
      </c>
      <c r="G24" s="57" t="s">
        <v>134</v>
      </c>
      <c r="H24" s="65" t="s">
        <v>601</v>
      </c>
      <c r="I24" s="168" t="s">
        <v>652</v>
      </c>
      <c r="J24" s="168" t="s">
        <v>127</v>
      </c>
      <c r="K24" s="57" t="s">
        <v>242</v>
      </c>
      <c r="L24" s="105" t="s">
        <v>127</v>
      </c>
      <c r="M24" s="95" t="s">
        <v>667</v>
      </c>
      <c r="N24" s="57" t="s">
        <v>134</v>
      </c>
      <c r="O24" s="170" t="s">
        <v>668</v>
      </c>
      <c r="P24" s="170" t="s">
        <v>668</v>
      </c>
      <c r="Q24" s="170" t="s">
        <v>668</v>
      </c>
      <c r="R24" s="255" t="s">
        <v>168</v>
      </c>
      <c r="S24" s="94" t="s">
        <v>669</v>
      </c>
      <c r="T24" s="57" t="s">
        <v>134</v>
      </c>
      <c r="U24" s="139" t="s">
        <v>134</v>
      </c>
      <c r="V24" s="166" t="s">
        <v>132</v>
      </c>
      <c r="W24" s="163" t="s">
        <v>137</v>
      </c>
      <c r="X24" s="57" t="s">
        <v>242</v>
      </c>
      <c r="Y24" s="269" t="s">
        <v>670</v>
      </c>
      <c r="Z24" s="269" t="s">
        <v>670</v>
      </c>
      <c r="AA24" s="65" t="s">
        <v>671</v>
      </c>
      <c r="AB24" s="57" t="s">
        <v>134</v>
      </c>
      <c r="AC24" s="105" t="s">
        <v>393</v>
      </c>
      <c r="AD24" s="105" t="s">
        <v>393</v>
      </c>
      <c r="AE24" s="57" t="s">
        <v>242</v>
      </c>
      <c r="AF24" s="139"/>
    </row>
    <row r="25" spans="1:32">
      <c r="A25" s="63" t="s">
        <v>28</v>
      </c>
      <c r="B25" s="270" t="s">
        <v>672</v>
      </c>
      <c r="C25" s="65" t="s">
        <v>673</v>
      </c>
      <c r="D25" s="57" t="s">
        <v>134</v>
      </c>
      <c r="E25" s="57" t="s">
        <v>242</v>
      </c>
      <c r="F25" s="271" t="s">
        <v>674</v>
      </c>
      <c r="G25" s="57" t="s">
        <v>134</v>
      </c>
      <c r="H25" s="272" t="s">
        <v>591</v>
      </c>
      <c r="I25" s="10" t="s">
        <v>134</v>
      </c>
      <c r="J25" s="57" t="s">
        <v>242</v>
      </c>
      <c r="K25" s="57" t="s">
        <v>242</v>
      </c>
      <c r="L25" s="57" t="s">
        <v>134</v>
      </c>
      <c r="M25" s="10" t="s">
        <v>134</v>
      </c>
      <c r="N25" s="180" t="s">
        <v>675</v>
      </c>
      <c r="O25" s="180" t="s">
        <v>675</v>
      </c>
      <c r="P25" s="57" t="s">
        <v>242</v>
      </c>
      <c r="Q25" s="57" t="s">
        <v>134</v>
      </c>
      <c r="R25" s="57" t="s">
        <v>134</v>
      </c>
      <c r="S25" s="105" t="s">
        <v>377</v>
      </c>
      <c r="T25" s="57" t="s">
        <v>242</v>
      </c>
      <c r="U25" s="57" t="s">
        <v>134</v>
      </c>
      <c r="V25" s="57" t="s">
        <v>134</v>
      </c>
      <c r="W25" s="139" t="s">
        <v>134</v>
      </c>
      <c r="X25" s="139" t="s">
        <v>134</v>
      </c>
      <c r="Y25" s="139" t="s">
        <v>134</v>
      </c>
      <c r="Z25" s="139" t="s">
        <v>134</v>
      </c>
      <c r="AA25" s="139" t="s">
        <v>134</v>
      </c>
      <c r="AB25" s="139" t="s">
        <v>134</v>
      </c>
      <c r="AC25" s="139" t="s">
        <v>134</v>
      </c>
      <c r="AD25" s="139" t="s">
        <v>134</v>
      </c>
      <c r="AE25" s="139" t="s">
        <v>134</v>
      </c>
      <c r="AF25" s="139"/>
    </row>
    <row r="26" spans="1:32">
      <c r="A26" s="63" t="s">
        <v>31</v>
      </c>
      <c r="B26" s="273" t="s">
        <v>488</v>
      </c>
      <c r="C26" s="273" t="s">
        <v>488</v>
      </c>
      <c r="D26" s="57" t="s">
        <v>242</v>
      </c>
      <c r="E26" s="57" t="s">
        <v>242</v>
      </c>
      <c r="F26" s="265" t="s">
        <v>134</v>
      </c>
      <c r="G26" s="57" t="s">
        <v>134</v>
      </c>
      <c r="H26" s="57" t="s">
        <v>242</v>
      </c>
      <c r="I26" s="57" t="s">
        <v>242</v>
      </c>
      <c r="J26" s="81" t="s">
        <v>676</v>
      </c>
      <c r="K26" s="81" t="s">
        <v>676</v>
      </c>
      <c r="L26" s="81" t="s">
        <v>676</v>
      </c>
      <c r="M26" s="274" t="s">
        <v>677</v>
      </c>
      <c r="N26" s="117" t="s">
        <v>678</v>
      </c>
      <c r="O26" s="117" t="s">
        <v>679</v>
      </c>
      <c r="P26" s="117" t="s">
        <v>679</v>
      </c>
      <c r="Q26" s="117" t="s">
        <v>679</v>
      </c>
      <c r="R26" s="117" t="s">
        <v>680</v>
      </c>
      <c r="S26" s="117" t="s">
        <v>680</v>
      </c>
      <c r="T26" s="180" t="s">
        <v>93</v>
      </c>
      <c r="U26" s="275" t="s">
        <v>681</v>
      </c>
      <c r="V26" s="65" t="s">
        <v>682</v>
      </c>
      <c r="W26" s="127" t="s">
        <v>540</v>
      </c>
      <c r="X26" s="127" t="s">
        <v>540</v>
      </c>
      <c r="Y26" s="127" t="s">
        <v>540</v>
      </c>
      <c r="Z26" s="127" t="s">
        <v>540</v>
      </c>
      <c r="AA26" s="127" t="s">
        <v>540</v>
      </c>
      <c r="AB26" s="168" t="s">
        <v>133</v>
      </c>
      <c r="AC26" s="163" t="s">
        <v>683</v>
      </c>
      <c r="AD26" s="105" t="s">
        <v>128</v>
      </c>
      <c r="AE26" s="265" t="s">
        <v>134</v>
      </c>
      <c r="AF26" s="139"/>
    </row>
    <row r="27" spans="1:32">
      <c r="A27" s="63" t="s">
        <v>30</v>
      </c>
      <c r="B27" s="273" t="s">
        <v>488</v>
      </c>
      <c r="C27" s="273" t="s">
        <v>488</v>
      </c>
      <c r="D27" s="57" t="s">
        <v>242</v>
      </c>
      <c r="E27" s="57" t="s">
        <v>242</v>
      </c>
      <c r="F27" s="57" t="s">
        <v>242</v>
      </c>
      <c r="G27" s="57" t="s">
        <v>242</v>
      </c>
      <c r="H27" s="57" t="s">
        <v>242</v>
      </c>
      <c r="I27" s="6" t="s">
        <v>242</v>
      </c>
      <c r="J27" s="6" t="s">
        <v>242</v>
      </c>
      <c r="K27" s="265" t="s">
        <v>134</v>
      </c>
      <c r="L27" s="57" t="s">
        <v>242</v>
      </c>
      <c r="M27" s="57" t="s">
        <v>242</v>
      </c>
      <c r="N27" s="192" t="s">
        <v>132</v>
      </c>
      <c r="O27" s="65" t="s">
        <v>93</v>
      </c>
      <c r="P27" s="110" t="s">
        <v>684</v>
      </c>
      <c r="Q27" s="110" t="s">
        <v>684</v>
      </c>
      <c r="R27" s="110" t="s">
        <v>684</v>
      </c>
      <c r="S27" s="110" t="s">
        <v>684</v>
      </c>
      <c r="T27" s="110" t="s">
        <v>684</v>
      </c>
      <c r="U27" s="110" t="s">
        <v>684</v>
      </c>
      <c r="V27" s="265" t="s">
        <v>134</v>
      </c>
      <c r="W27" s="105" t="s">
        <v>137</v>
      </c>
      <c r="X27" s="166" t="s">
        <v>685</v>
      </c>
      <c r="Y27" s="117" t="s">
        <v>686</v>
      </c>
      <c r="Z27" s="117" t="s">
        <v>686</v>
      </c>
      <c r="AA27" s="117" t="s">
        <v>687</v>
      </c>
      <c r="AB27" s="117" t="s">
        <v>686</v>
      </c>
      <c r="AC27" s="117" t="s">
        <v>686</v>
      </c>
      <c r="AD27" s="117" t="s">
        <v>686</v>
      </c>
      <c r="AE27" s="162" t="s">
        <v>475</v>
      </c>
      <c r="AF27" s="139"/>
    </row>
    <row r="28" spans="1:32">
      <c r="A28" s="63" t="s">
        <v>200</v>
      </c>
      <c r="B28" s="276" t="s">
        <v>134</v>
      </c>
      <c r="C28" s="276" t="s">
        <v>134</v>
      </c>
      <c r="D28" s="276" t="s">
        <v>134</v>
      </c>
      <c r="E28" s="276" t="s">
        <v>134</v>
      </c>
      <c r="F28" s="276" t="s">
        <v>134</v>
      </c>
      <c r="G28" s="276" t="s">
        <v>134</v>
      </c>
      <c r="H28" s="276" t="s">
        <v>134</v>
      </c>
      <c r="I28" s="276" t="s">
        <v>134</v>
      </c>
      <c r="J28" s="273" t="s">
        <v>488</v>
      </c>
      <c r="K28" s="273" t="s">
        <v>488</v>
      </c>
      <c r="L28" s="57" t="s">
        <v>242</v>
      </c>
      <c r="M28" s="57" t="s">
        <v>242</v>
      </c>
      <c r="N28" s="57" t="s">
        <v>242</v>
      </c>
      <c r="O28" s="57" t="s">
        <v>242</v>
      </c>
      <c r="P28" s="65" t="s">
        <v>93</v>
      </c>
      <c r="Q28" s="105" t="s">
        <v>688</v>
      </c>
      <c r="R28" s="57" t="s">
        <v>242</v>
      </c>
      <c r="S28" s="57" t="s">
        <v>242</v>
      </c>
      <c r="T28" s="117" t="s">
        <v>689</v>
      </c>
      <c r="U28" s="10" t="s">
        <v>134</v>
      </c>
      <c r="V28" s="57" t="s">
        <v>242</v>
      </c>
      <c r="W28" s="109" t="s">
        <v>629</v>
      </c>
      <c r="X28" s="109" t="s">
        <v>629</v>
      </c>
      <c r="Y28" s="57" t="s">
        <v>242</v>
      </c>
      <c r="Z28" s="57" t="s">
        <v>242</v>
      </c>
      <c r="AA28" s="57" t="s">
        <v>242</v>
      </c>
      <c r="AB28" s="277" t="s">
        <v>690</v>
      </c>
      <c r="AC28" s="277" t="s">
        <v>690</v>
      </c>
      <c r="AD28" s="277" t="s">
        <v>690</v>
      </c>
      <c r="AE28" s="277" t="s">
        <v>690</v>
      </c>
      <c r="AF28" s="139"/>
    </row>
    <row r="29" spans="1:32">
      <c r="A29" s="64" t="s">
        <v>92</v>
      </c>
      <c r="B29" s="202" t="s">
        <v>691</v>
      </c>
      <c r="C29" s="10" t="s">
        <v>134</v>
      </c>
      <c r="D29" s="57" t="s">
        <v>134</v>
      </c>
      <c r="E29" s="117" t="s">
        <v>692</v>
      </c>
      <c r="F29" s="117" t="s">
        <v>692</v>
      </c>
      <c r="G29" s="117" t="s">
        <v>692</v>
      </c>
      <c r="H29" s="117" t="s">
        <v>693</v>
      </c>
      <c r="I29" s="177" t="s">
        <v>128</v>
      </c>
      <c r="J29" s="10" t="s">
        <v>134</v>
      </c>
      <c r="K29" s="10" t="s">
        <v>134</v>
      </c>
      <c r="L29" s="65" t="s">
        <v>132</v>
      </c>
      <c r="M29" s="278" t="s">
        <v>694</v>
      </c>
      <c r="N29" s="117" t="s">
        <v>678</v>
      </c>
      <c r="O29" s="117" t="s">
        <v>679</v>
      </c>
      <c r="P29" s="117" t="s">
        <v>679</v>
      </c>
      <c r="Q29" s="117" t="s">
        <v>679</v>
      </c>
      <c r="R29" s="117" t="s">
        <v>679</v>
      </c>
      <c r="S29" s="117" t="s">
        <v>679</v>
      </c>
      <c r="T29" s="117" t="s">
        <v>679</v>
      </c>
      <c r="U29" s="117" t="s">
        <v>679</v>
      </c>
      <c r="V29" s="265" t="s">
        <v>134</v>
      </c>
      <c r="W29" s="265" t="s">
        <v>134</v>
      </c>
      <c r="X29" s="57" t="s">
        <v>134</v>
      </c>
      <c r="Y29" s="109" t="s">
        <v>261</v>
      </c>
      <c r="Z29" s="109" t="s">
        <v>261</v>
      </c>
      <c r="AA29" s="57" t="s">
        <v>242</v>
      </c>
      <c r="AB29" s="65" t="s">
        <v>198</v>
      </c>
      <c r="AC29" s="163" t="s">
        <v>127</v>
      </c>
      <c r="AD29" s="279" t="s">
        <v>281</v>
      </c>
      <c r="AE29" s="57" t="s">
        <v>134</v>
      </c>
      <c r="AF29" s="139"/>
    </row>
    <row r="30" spans="1:32" ht="13.2">
      <c r="A30" s="66" t="s">
        <v>94</v>
      </c>
      <c r="B30" s="255" t="s">
        <v>168</v>
      </c>
      <c r="C30" s="255" t="s">
        <v>168</v>
      </c>
      <c r="D30" s="95" t="s">
        <v>695</v>
      </c>
      <c r="E30" s="139" t="s">
        <v>613</v>
      </c>
      <c r="F30" s="139" t="s">
        <v>613</v>
      </c>
      <c r="G30" s="95" t="s">
        <v>696</v>
      </c>
      <c r="H30" s="169" t="s">
        <v>697</v>
      </c>
      <c r="I30" s="169" t="s">
        <v>697</v>
      </c>
      <c r="J30" s="162" t="s">
        <v>698</v>
      </c>
      <c r="K30" s="162" t="s">
        <v>698</v>
      </c>
      <c r="L30" s="255" t="s">
        <v>699</v>
      </c>
      <c r="M30" s="255" t="s">
        <v>699</v>
      </c>
      <c r="N30" s="117" t="s">
        <v>700</v>
      </c>
      <c r="O30" s="181" t="s">
        <v>134</v>
      </c>
      <c r="P30" s="181" t="s">
        <v>134</v>
      </c>
      <c r="Q30" s="181" t="s">
        <v>134</v>
      </c>
      <c r="R30" s="181" t="s">
        <v>134</v>
      </c>
      <c r="S30" s="181" t="s">
        <v>134</v>
      </c>
      <c r="T30" s="181" t="s">
        <v>134</v>
      </c>
      <c r="U30" s="181" t="s">
        <v>134</v>
      </c>
      <c r="V30" s="181" t="s">
        <v>134</v>
      </c>
      <c r="W30" s="181" t="s">
        <v>134</v>
      </c>
      <c r="X30" s="181" t="s">
        <v>134</v>
      </c>
      <c r="Y30" s="181" t="s">
        <v>134</v>
      </c>
      <c r="Z30" s="181" t="s">
        <v>134</v>
      </c>
      <c r="AA30" s="181" t="s">
        <v>134</v>
      </c>
      <c r="AB30" s="181" t="s">
        <v>134</v>
      </c>
      <c r="AC30" s="181" t="s">
        <v>134</v>
      </c>
      <c r="AD30" s="181" t="s">
        <v>134</v>
      </c>
      <c r="AE30" s="181" t="s">
        <v>134</v>
      </c>
      <c r="AF30" s="139"/>
    </row>
    <row r="31" spans="1:32" ht="13.2">
      <c r="A31" s="67" t="s">
        <v>95</v>
      </c>
      <c r="B31" s="10" t="s">
        <v>134</v>
      </c>
      <c r="C31" s="170" t="s">
        <v>701</v>
      </c>
      <c r="D31" s="166" t="s">
        <v>475</v>
      </c>
      <c r="E31" s="65" t="s">
        <v>702</v>
      </c>
      <c r="F31" s="10" t="s">
        <v>134</v>
      </c>
      <c r="G31" s="105" t="s">
        <v>703</v>
      </c>
      <c r="H31" s="65" t="s">
        <v>93</v>
      </c>
      <c r="I31" s="65" t="s">
        <v>93</v>
      </c>
      <c r="J31" s="110" t="s">
        <v>93</v>
      </c>
      <c r="K31" s="181" t="s">
        <v>134</v>
      </c>
      <c r="L31" s="65" t="s">
        <v>93</v>
      </c>
      <c r="M31" s="280" t="s">
        <v>55</v>
      </c>
      <c r="N31" s="280" t="s">
        <v>704</v>
      </c>
      <c r="O31" s="280" t="s">
        <v>704</v>
      </c>
      <c r="P31" s="95" t="s">
        <v>705</v>
      </c>
      <c r="Q31" s="65" t="s">
        <v>706</v>
      </c>
      <c r="R31" s="10" t="s">
        <v>134</v>
      </c>
      <c r="S31" s="10" t="s">
        <v>134</v>
      </c>
      <c r="T31" s="105" t="s">
        <v>707</v>
      </c>
      <c r="U31" s="105" t="s">
        <v>708</v>
      </c>
      <c r="V31" s="168" t="s">
        <v>127</v>
      </c>
      <c r="W31" s="255" t="s">
        <v>709</v>
      </c>
      <c r="X31" s="94" t="s">
        <v>710</v>
      </c>
      <c r="Y31" s="181" t="s">
        <v>134</v>
      </c>
      <c r="Z31" s="94" t="s">
        <v>711</v>
      </c>
      <c r="AA31" s="105" t="s">
        <v>137</v>
      </c>
      <c r="AB31" s="181" t="s">
        <v>134</v>
      </c>
      <c r="AC31" s="181" t="s">
        <v>134</v>
      </c>
      <c r="AD31" s="168" t="s">
        <v>712</v>
      </c>
      <c r="AE31" s="164" t="s">
        <v>713</v>
      </c>
      <c r="AF31" s="193"/>
    </row>
    <row r="32" spans="1:32" ht="13.2">
      <c r="A32" s="67" t="s">
        <v>96</v>
      </c>
      <c r="B32" s="208" t="s">
        <v>242</v>
      </c>
      <c r="C32" s="181" t="s">
        <v>134</v>
      </c>
      <c r="D32" s="97" t="s">
        <v>714</v>
      </c>
      <c r="E32" s="97" t="s">
        <v>714</v>
      </c>
      <c r="F32" s="97" t="s">
        <v>714</v>
      </c>
      <c r="G32" s="181" t="s">
        <v>134</v>
      </c>
      <c r="H32" s="181" t="s">
        <v>134</v>
      </c>
      <c r="I32" s="181" t="s">
        <v>134</v>
      </c>
      <c r="J32" s="161" t="s">
        <v>715</v>
      </c>
      <c r="K32" s="161" t="s">
        <v>715</v>
      </c>
      <c r="L32" s="105" t="s">
        <v>127</v>
      </c>
      <c r="M32" s="181" t="s">
        <v>134</v>
      </c>
      <c r="N32" s="181" t="s">
        <v>134</v>
      </c>
      <c r="O32" s="94" t="s">
        <v>123</v>
      </c>
      <c r="P32" s="94" t="s">
        <v>123</v>
      </c>
      <c r="Q32" s="181" t="s">
        <v>134</v>
      </c>
      <c r="R32" s="181" t="s">
        <v>134</v>
      </c>
      <c r="S32" s="181" t="s">
        <v>134</v>
      </c>
      <c r="T32" s="181" t="s">
        <v>134</v>
      </c>
      <c r="U32" s="10" t="s">
        <v>716</v>
      </c>
      <c r="V32" s="10" t="s">
        <v>716</v>
      </c>
      <c r="W32" s="10" t="s">
        <v>716</v>
      </c>
      <c r="X32" s="10" t="s">
        <v>716</v>
      </c>
      <c r="Y32" s="10" t="s">
        <v>716</v>
      </c>
      <c r="Z32" s="181" t="s">
        <v>134</v>
      </c>
      <c r="AA32" s="181" t="s">
        <v>134</v>
      </c>
      <c r="AB32" s="105" t="s">
        <v>137</v>
      </c>
      <c r="AC32" s="105" t="s">
        <v>137</v>
      </c>
      <c r="AD32" s="10" t="s">
        <v>717</v>
      </c>
      <c r="AE32" s="10" t="s">
        <v>717</v>
      </c>
      <c r="AF32" s="193"/>
    </row>
    <row r="33" spans="1:32" ht="13.2">
      <c r="A33" s="67" t="s">
        <v>9</v>
      </c>
      <c r="B33" s="65" t="s">
        <v>93</v>
      </c>
      <c r="C33" s="65" t="s">
        <v>93</v>
      </c>
      <c r="D33" s="65" t="s">
        <v>93</v>
      </c>
      <c r="E33" s="65" t="s">
        <v>718</v>
      </c>
      <c r="F33" s="174" t="s">
        <v>719</v>
      </c>
      <c r="G33" s="170" t="s">
        <v>720</v>
      </c>
      <c r="H33" s="166" t="s">
        <v>93</v>
      </c>
      <c r="I33" s="169" t="s">
        <v>658</v>
      </c>
      <c r="J33" s="169" t="s">
        <v>658</v>
      </c>
      <c r="K33" s="169" t="s">
        <v>658</v>
      </c>
      <c r="L33" s="169" t="s">
        <v>658</v>
      </c>
      <c r="M33" s="57" t="s">
        <v>242</v>
      </c>
      <c r="N33" s="10" t="s">
        <v>721</v>
      </c>
      <c r="O33" s="10" t="s">
        <v>722</v>
      </c>
      <c r="P33" s="117" t="s">
        <v>127</v>
      </c>
      <c r="Q33" s="105" t="s">
        <v>723</v>
      </c>
      <c r="R33" s="168" t="s">
        <v>724</v>
      </c>
      <c r="S33" s="264" t="s">
        <v>647</v>
      </c>
      <c r="T33" s="173" t="s">
        <v>603</v>
      </c>
      <c r="U33" s="181" t="s">
        <v>134</v>
      </c>
      <c r="V33" s="181" t="s">
        <v>134</v>
      </c>
      <c r="W33" s="10" t="s">
        <v>725</v>
      </c>
      <c r="X33" s="10" t="s">
        <v>726</v>
      </c>
      <c r="Y33" s="10" t="s">
        <v>726</v>
      </c>
      <c r="Z33" s="10" t="s">
        <v>726</v>
      </c>
      <c r="AA33" s="10" t="s">
        <v>726</v>
      </c>
      <c r="AB33" s="181" t="s">
        <v>134</v>
      </c>
      <c r="AC33" s="280" t="s">
        <v>255</v>
      </c>
      <c r="AD33" s="168" t="s">
        <v>504</v>
      </c>
      <c r="AE33" s="162" t="s">
        <v>446</v>
      </c>
      <c r="AF33" s="193"/>
    </row>
    <row r="34" spans="1:32" ht="13.2">
      <c r="A34" s="67" t="s">
        <v>19</v>
      </c>
      <c r="B34" s="170" t="s">
        <v>599</v>
      </c>
      <c r="C34" s="110" t="s">
        <v>600</v>
      </c>
      <c r="D34" s="57" t="s">
        <v>715</v>
      </c>
      <c r="E34" s="281" t="s">
        <v>727</v>
      </c>
      <c r="F34" s="281" t="s">
        <v>728</v>
      </c>
      <c r="G34" s="281" t="s">
        <v>728</v>
      </c>
      <c r="H34" s="281" t="s">
        <v>728</v>
      </c>
      <c r="I34" s="281" t="s">
        <v>727</v>
      </c>
      <c r="J34" s="259" t="s">
        <v>729</v>
      </c>
      <c r="K34" s="259" t="s">
        <v>729</v>
      </c>
      <c r="L34" s="259" t="s">
        <v>730</v>
      </c>
      <c r="M34" s="170" t="s">
        <v>667</v>
      </c>
      <c r="N34" s="282" t="s">
        <v>731</v>
      </c>
      <c r="O34" s="282" t="s">
        <v>731</v>
      </c>
      <c r="P34" s="58" t="s">
        <v>134</v>
      </c>
      <c r="Q34" s="105" t="s">
        <v>127</v>
      </c>
      <c r="R34" s="105" t="s">
        <v>127</v>
      </c>
      <c r="S34" s="117" t="s">
        <v>732</v>
      </c>
      <c r="T34" s="94" t="s">
        <v>733</v>
      </c>
      <c r="U34" s="181" t="s">
        <v>134</v>
      </c>
      <c r="V34" s="165" t="s">
        <v>459</v>
      </c>
      <c r="W34" s="165" t="s">
        <v>459</v>
      </c>
      <c r="X34" s="109" t="s">
        <v>261</v>
      </c>
      <c r="Y34" s="109" t="s">
        <v>261</v>
      </c>
      <c r="Z34" s="109" t="s">
        <v>261</v>
      </c>
      <c r="AA34" s="109" t="s">
        <v>261</v>
      </c>
      <c r="AB34" s="57" t="s">
        <v>242</v>
      </c>
      <c r="AC34" s="181" t="s">
        <v>134</v>
      </c>
      <c r="AD34" s="181" t="s">
        <v>134</v>
      </c>
      <c r="AE34" s="181" t="s">
        <v>134</v>
      </c>
      <c r="AF34" s="193"/>
    </row>
    <row r="35" spans="1:32" ht="13.2">
      <c r="A35" s="67" t="s">
        <v>55</v>
      </c>
      <c r="B35" s="6" t="s">
        <v>134</v>
      </c>
      <c r="C35" s="6" t="s">
        <v>134</v>
      </c>
      <c r="D35" s="6" t="s">
        <v>134</v>
      </c>
      <c r="E35" s="6" t="s">
        <v>134</v>
      </c>
      <c r="F35" s="6" t="s">
        <v>134</v>
      </c>
      <c r="G35" s="6" t="s">
        <v>134</v>
      </c>
      <c r="H35" s="6" t="s">
        <v>134</v>
      </c>
      <c r="I35" s="6" t="s">
        <v>134</v>
      </c>
      <c r="J35" s="6" t="s">
        <v>134</v>
      </c>
      <c r="K35" s="6" t="s">
        <v>134</v>
      </c>
      <c r="L35" s="6" t="s">
        <v>134</v>
      </c>
      <c r="M35" s="6" t="s">
        <v>134</v>
      </c>
      <c r="N35" s="6" t="s">
        <v>134</v>
      </c>
      <c r="O35" s="6" t="s">
        <v>134</v>
      </c>
      <c r="P35" s="6" t="s">
        <v>134</v>
      </c>
      <c r="Q35" s="6" t="s">
        <v>134</v>
      </c>
      <c r="R35" s="6" t="s">
        <v>134</v>
      </c>
      <c r="S35" s="6" t="s">
        <v>134</v>
      </c>
      <c r="T35" s="6" t="s">
        <v>134</v>
      </c>
      <c r="U35" s="6" t="s">
        <v>134</v>
      </c>
      <c r="V35" s="6" t="s">
        <v>134</v>
      </c>
      <c r="W35" s="6" t="s">
        <v>134</v>
      </c>
      <c r="X35" s="6" t="s">
        <v>134</v>
      </c>
      <c r="Y35" s="10" t="s">
        <v>242</v>
      </c>
      <c r="Z35" s="96" t="s">
        <v>734</v>
      </c>
      <c r="AA35" s="181" t="s">
        <v>134</v>
      </c>
      <c r="AB35" s="181" t="s">
        <v>134</v>
      </c>
      <c r="AC35" s="181" t="s">
        <v>134</v>
      </c>
      <c r="AD35" s="181" t="s">
        <v>134</v>
      </c>
      <c r="AE35" s="181" t="s">
        <v>134</v>
      </c>
      <c r="AF35" s="193"/>
    </row>
    <row r="36" spans="1:32" ht="13.2">
      <c r="A36" s="68" t="s">
        <v>97</v>
      </c>
      <c r="B36" s="58" t="s">
        <v>134</v>
      </c>
      <c r="C36" s="58" t="s">
        <v>134</v>
      </c>
      <c r="D36" s="58" t="s">
        <v>134</v>
      </c>
      <c r="E36" s="58" t="s">
        <v>134</v>
      </c>
      <c r="F36" s="58" t="s">
        <v>134</v>
      </c>
      <c r="G36" s="65" t="s">
        <v>691</v>
      </c>
      <c r="H36" s="65" t="s">
        <v>241</v>
      </c>
      <c r="I36" s="6" t="s">
        <v>134</v>
      </c>
      <c r="J36" s="6" t="s">
        <v>134</v>
      </c>
      <c r="K36" s="6" t="s">
        <v>134</v>
      </c>
      <c r="L36" s="6" t="s">
        <v>134</v>
      </c>
      <c r="M36" s="6" t="s">
        <v>134</v>
      </c>
      <c r="N36" s="6" t="s">
        <v>134</v>
      </c>
      <c r="O36" s="283" t="s">
        <v>735</v>
      </c>
      <c r="P36" s="284" t="s">
        <v>134</v>
      </c>
      <c r="Q36" s="284" t="s">
        <v>134</v>
      </c>
      <c r="R36" s="284" t="s">
        <v>134</v>
      </c>
      <c r="S36" s="284" t="s">
        <v>134</v>
      </c>
      <c r="T36" s="284" t="s">
        <v>134</v>
      </c>
      <c r="U36" s="285" t="s">
        <v>736</v>
      </c>
      <c r="V36" s="286" t="s">
        <v>93</v>
      </c>
      <c r="W36" s="181" t="s">
        <v>134</v>
      </c>
      <c r="X36" s="181" t="s">
        <v>134</v>
      </c>
      <c r="Y36" s="181" t="s">
        <v>134</v>
      </c>
      <c r="Z36" s="181" t="s">
        <v>134</v>
      </c>
      <c r="AA36" s="181" t="s">
        <v>134</v>
      </c>
      <c r="AB36" s="181" t="s">
        <v>134</v>
      </c>
      <c r="AC36" s="287" t="s">
        <v>737</v>
      </c>
      <c r="AD36" s="287" t="s">
        <v>737</v>
      </c>
      <c r="AE36" s="287" t="s">
        <v>738</v>
      </c>
      <c r="AF36" s="193"/>
    </row>
    <row r="37" spans="1:32" ht="13.2">
      <c r="A37" s="69" t="s">
        <v>98</v>
      </c>
      <c r="B37" s="57" t="s">
        <v>134</v>
      </c>
      <c r="C37" s="57" t="s">
        <v>134</v>
      </c>
      <c r="D37" s="57" t="s">
        <v>134</v>
      </c>
      <c r="E37" s="57" t="s">
        <v>134</v>
      </c>
      <c r="F37" s="57" t="s">
        <v>134</v>
      </c>
      <c r="G37" s="105" t="s">
        <v>137</v>
      </c>
      <c r="H37" s="139" t="s">
        <v>134</v>
      </c>
      <c r="I37" s="139" t="s">
        <v>134</v>
      </c>
      <c r="J37" s="139" t="s">
        <v>134</v>
      </c>
      <c r="K37" s="139" t="s">
        <v>134</v>
      </c>
      <c r="L37" s="139" t="s">
        <v>134</v>
      </c>
      <c r="M37" s="139" t="s">
        <v>134</v>
      </c>
      <c r="N37" s="173" t="s">
        <v>654</v>
      </c>
      <c r="O37" s="139" t="s">
        <v>134</v>
      </c>
      <c r="P37" s="139" t="s">
        <v>134</v>
      </c>
      <c r="Q37" s="139" t="s">
        <v>134</v>
      </c>
      <c r="R37" s="139" t="s">
        <v>134</v>
      </c>
      <c r="S37" s="139" t="s">
        <v>134</v>
      </c>
      <c r="T37" s="139" t="s">
        <v>134</v>
      </c>
      <c r="U37" s="57" t="s">
        <v>242</v>
      </c>
      <c r="V37" s="139" t="s">
        <v>134</v>
      </c>
      <c r="W37" s="139" t="s">
        <v>134</v>
      </c>
      <c r="X37" s="139" t="s">
        <v>134</v>
      </c>
      <c r="Y37" s="139" t="s">
        <v>134</v>
      </c>
      <c r="Z37" s="139" t="s">
        <v>134</v>
      </c>
      <c r="AA37" s="139" t="s">
        <v>134</v>
      </c>
      <c r="AB37" s="181" t="s">
        <v>134</v>
      </c>
      <c r="AC37" s="181" t="s">
        <v>134</v>
      </c>
      <c r="AD37" s="57" t="s">
        <v>134</v>
      </c>
      <c r="AE37" s="57" t="s">
        <v>134</v>
      </c>
      <c r="AF37" s="139"/>
    </row>
    <row r="38" spans="1:32" ht="13.2">
      <c r="A38" s="71" t="s">
        <v>100</v>
      </c>
      <c r="B38" s="57" t="s">
        <v>352</v>
      </c>
      <c r="C38" s="57" t="s">
        <v>352</v>
      </c>
      <c r="D38" s="57" t="s">
        <v>352</v>
      </c>
      <c r="E38" s="57" t="s">
        <v>352</v>
      </c>
      <c r="F38" s="57" t="s">
        <v>352</v>
      </c>
      <c r="G38" s="57" t="s">
        <v>352</v>
      </c>
      <c r="H38" s="57" t="s">
        <v>352</v>
      </c>
      <c r="I38" s="57" t="s">
        <v>352</v>
      </c>
      <c r="J38" s="57" t="s">
        <v>352</v>
      </c>
      <c r="K38" s="57" t="s">
        <v>352</v>
      </c>
      <c r="L38" s="57" t="s">
        <v>352</v>
      </c>
      <c r="M38" s="57" t="s">
        <v>352</v>
      </c>
      <c r="N38" s="57" t="s">
        <v>352</v>
      </c>
      <c r="O38" s="57" t="s">
        <v>352</v>
      </c>
      <c r="P38" s="57" t="s">
        <v>352</v>
      </c>
      <c r="Q38" s="57" t="s">
        <v>352</v>
      </c>
      <c r="R38" s="57" t="s">
        <v>352</v>
      </c>
      <c r="S38" s="57" t="s">
        <v>352</v>
      </c>
      <c r="T38" s="57" t="s">
        <v>352</v>
      </c>
      <c r="U38" s="57" t="s">
        <v>352</v>
      </c>
      <c r="V38" s="57" t="s">
        <v>352</v>
      </c>
      <c r="W38" s="57" t="s">
        <v>352</v>
      </c>
      <c r="X38" s="57" t="s">
        <v>352</v>
      </c>
      <c r="Y38" s="57" t="s">
        <v>352</v>
      </c>
      <c r="Z38" s="57" t="s">
        <v>352</v>
      </c>
      <c r="AA38" s="57" t="s">
        <v>352</v>
      </c>
      <c r="AB38" s="57" t="s">
        <v>352</v>
      </c>
      <c r="AC38" s="57" t="s">
        <v>352</v>
      </c>
      <c r="AD38" s="57" t="s">
        <v>352</v>
      </c>
      <c r="AE38" s="57" t="s">
        <v>352</v>
      </c>
      <c r="AF38" s="139"/>
    </row>
    <row r="39" spans="1:32" ht="13.2">
      <c r="A39" s="71" t="s">
        <v>101</v>
      </c>
      <c r="B39" s="57" t="s">
        <v>352</v>
      </c>
      <c r="C39" s="57" t="s">
        <v>242</v>
      </c>
      <c r="D39" s="105" t="s">
        <v>739</v>
      </c>
      <c r="E39" s="57" t="s">
        <v>352</v>
      </c>
      <c r="F39" s="57" t="s">
        <v>352</v>
      </c>
      <c r="G39" s="57" t="s">
        <v>352</v>
      </c>
      <c r="H39" s="57" t="s">
        <v>352</v>
      </c>
      <c r="I39" s="57" t="s">
        <v>352</v>
      </c>
      <c r="J39" s="110" t="s">
        <v>93</v>
      </c>
      <c r="K39" s="110" t="s">
        <v>93</v>
      </c>
      <c r="L39" s="57" t="s">
        <v>352</v>
      </c>
      <c r="M39" s="57" t="s">
        <v>352</v>
      </c>
      <c r="N39" s="57" t="s">
        <v>352</v>
      </c>
      <c r="O39" s="57" t="s">
        <v>352</v>
      </c>
      <c r="P39" s="57" t="s">
        <v>352</v>
      </c>
      <c r="Q39" s="57" t="s">
        <v>352</v>
      </c>
      <c r="R39" s="57" t="s">
        <v>352</v>
      </c>
      <c r="S39" s="57" t="s">
        <v>352</v>
      </c>
      <c r="T39" s="57" t="s">
        <v>352</v>
      </c>
      <c r="U39" s="57" t="s">
        <v>352</v>
      </c>
      <c r="V39" s="57" t="s">
        <v>352</v>
      </c>
      <c r="W39" s="57" t="s">
        <v>352</v>
      </c>
      <c r="X39" s="180" t="s">
        <v>740</v>
      </c>
      <c r="Y39" s="288" t="s">
        <v>741</v>
      </c>
      <c r="Z39" s="57" t="s">
        <v>352</v>
      </c>
      <c r="AA39" s="57" t="s">
        <v>352</v>
      </c>
      <c r="AB39" s="57" t="s">
        <v>352</v>
      </c>
      <c r="AC39" s="57" t="s">
        <v>352</v>
      </c>
      <c r="AD39" s="57" t="s">
        <v>352</v>
      </c>
      <c r="AE39" s="57" t="s">
        <v>352</v>
      </c>
      <c r="AF39" s="139"/>
    </row>
    <row r="40" spans="1:32" ht="13.2">
      <c r="A40" s="71" t="s">
        <v>102</v>
      </c>
      <c r="B40" s="57" t="s">
        <v>352</v>
      </c>
      <c r="C40" s="57" t="s">
        <v>242</v>
      </c>
      <c r="D40" s="57" t="s">
        <v>352</v>
      </c>
      <c r="E40" s="57" t="s">
        <v>352</v>
      </c>
      <c r="F40" s="57" t="s">
        <v>352</v>
      </c>
      <c r="G40" s="57" t="s">
        <v>352</v>
      </c>
      <c r="H40" s="57" t="s">
        <v>352</v>
      </c>
      <c r="I40" s="57" t="s">
        <v>352</v>
      </c>
      <c r="J40" s="57" t="s">
        <v>352</v>
      </c>
      <c r="K40" s="57" t="s">
        <v>352</v>
      </c>
      <c r="L40" s="57" t="s">
        <v>352</v>
      </c>
      <c r="M40" s="117" t="s">
        <v>127</v>
      </c>
      <c r="N40" s="57" t="s">
        <v>352</v>
      </c>
      <c r="O40" s="57" t="s">
        <v>352</v>
      </c>
      <c r="P40" s="57" t="s">
        <v>352</v>
      </c>
      <c r="Q40" s="57" t="s">
        <v>352</v>
      </c>
      <c r="R40" s="57" t="s">
        <v>352</v>
      </c>
      <c r="S40" s="57" t="s">
        <v>352</v>
      </c>
      <c r="T40" s="57" t="s">
        <v>352</v>
      </c>
      <c r="U40" s="57" t="s">
        <v>352</v>
      </c>
      <c r="V40" s="57" t="s">
        <v>352</v>
      </c>
      <c r="W40" s="57" t="s">
        <v>352</v>
      </c>
      <c r="X40" s="57" t="s">
        <v>352</v>
      </c>
      <c r="Y40" s="57" t="s">
        <v>352</v>
      </c>
      <c r="Z40" s="57" t="s">
        <v>352</v>
      </c>
      <c r="AA40" s="57" t="s">
        <v>352</v>
      </c>
      <c r="AB40" s="57" t="s">
        <v>352</v>
      </c>
      <c r="AC40" s="57" t="s">
        <v>352</v>
      </c>
      <c r="AD40" s="57" t="s">
        <v>352</v>
      </c>
      <c r="AE40" s="57" t="s">
        <v>352</v>
      </c>
      <c r="AF40" s="139"/>
    </row>
    <row r="41" spans="1:32" ht="13.2">
      <c r="A41" s="72" t="s">
        <v>16</v>
      </c>
      <c r="B41" s="12" t="s">
        <v>134</v>
      </c>
      <c r="C41" s="12" t="s">
        <v>134</v>
      </c>
      <c r="D41" s="12" t="s">
        <v>134</v>
      </c>
      <c r="E41" s="12" t="s">
        <v>134</v>
      </c>
      <c r="F41" s="12" t="s">
        <v>134</v>
      </c>
      <c r="G41" s="96" t="s">
        <v>742</v>
      </c>
      <c r="H41" s="57" t="s">
        <v>134</v>
      </c>
      <c r="I41" s="57" t="s">
        <v>134</v>
      </c>
      <c r="J41" s="57" t="s">
        <v>134</v>
      </c>
      <c r="K41" s="57" t="s">
        <v>134</v>
      </c>
      <c r="L41" s="57" t="s">
        <v>134</v>
      </c>
      <c r="M41" s="57" t="s">
        <v>134</v>
      </c>
      <c r="N41" s="57" t="s">
        <v>134</v>
      </c>
      <c r="O41" s="57" t="s">
        <v>134</v>
      </c>
      <c r="P41" s="57" t="s">
        <v>134</v>
      </c>
      <c r="Q41" s="57" t="s">
        <v>134</v>
      </c>
      <c r="R41" s="57" t="s">
        <v>134</v>
      </c>
      <c r="S41" s="57" t="s">
        <v>134</v>
      </c>
      <c r="T41" s="57" t="s">
        <v>134</v>
      </c>
      <c r="U41" s="57" t="s">
        <v>242</v>
      </c>
      <c r="V41" s="57" t="s">
        <v>134</v>
      </c>
      <c r="W41" s="57" t="s">
        <v>134</v>
      </c>
      <c r="X41" s="57" t="s">
        <v>134</v>
      </c>
      <c r="Y41" s="57" t="s">
        <v>134</v>
      </c>
      <c r="Z41" s="57" t="s">
        <v>134</v>
      </c>
      <c r="AA41" s="57" t="s">
        <v>134</v>
      </c>
      <c r="AB41" s="57" t="s">
        <v>242</v>
      </c>
      <c r="AC41" s="57" t="s">
        <v>134</v>
      </c>
      <c r="AD41" s="57" t="s">
        <v>134</v>
      </c>
      <c r="AE41" s="57" t="s">
        <v>134</v>
      </c>
      <c r="AF41" s="139"/>
    </row>
    <row r="42" spans="1:32" ht="13.2">
      <c r="A42" s="71" t="s">
        <v>103</v>
      </c>
      <c r="B42" s="57" t="s">
        <v>352</v>
      </c>
      <c r="C42" s="57" t="s">
        <v>352</v>
      </c>
      <c r="D42" s="57" t="s">
        <v>352</v>
      </c>
      <c r="E42" s="57" t="s">
        <v>352</v>
      </c>
      <c r="F42" s="57" t="s">
        <v>352</v>
      </c>
      <c r="G42" s="57" t="s">
        <v>352</v>
      </c>
      <c r="H42" s="57" t="s">
        <v>352</v>
      </c>
      <c r="I42" s="176" t="s">
        <v>353</v>
      </c>
      <c r="J42" s="57" t="s">
        <v>352</v>
      </c>
      <c r="K42" s="57" t="s">
        <v>352</v>
      </c>
      <c r="L42" s="57" t="s">
        <v>352</v>
      </c>
      <c r="M42" s="57" t="s">
        <v>352</v>
      </c>
      <c r="N42" s="57" t="s">
        <v>352</v>
      </c>
      <c r="O42" s="57" t="s">
        <v>352</v>
      </c>
      <c r="P42" s="57" t="s">
        <v>352</v>
      </c>
      <c r="Q42" s="57" t="s">
        <v>352</v>
      </c>
      <c r="R42" s="57" t="s">
        <v>352</v>
      </c>
      <c r="S42" s="57" t="s">
        <v>352</v>
      </c>
      <c r="T42" s="57" t="s">
        <v>352</v>
      </c>
      <c r="U42" s="57" t="s">
        <v>352</v>
      </c>
      <c r="V42" s="57" t="s">
        <v>352</v>
      </c>
      <c r="W42" s="57" t="s">
        <v>352</v>
      </c>
      <c r="X42" s="57" t="s">
        <v>352</v>
      </c>
      <c r="Y42" s="57" t="s">
        <v>352</v>
      </c>
      <c r="Z42" s="57" t="s">
        <v>352</v>
      </c>
      <c r="AA42" s="57" t="s">
        <v>352</v>
      </c>
      <c r="AB42" s="57" t="s">
        <v>352</v>
      </c>
      <c r="AC42" s="57" t="s">
        <v>352</v>
      </c>
      <c r="AD42" s="57" t="s">
        <v>352</v>
      </c>
      <c r="AE42" s="57" t="s">
        <v>352</v>
      </c>
      <c r="AF42" s="139"/>
    </row>
    <row r="43" spans="1:32" ht="13.2">
      <c r="A43" s="71" t="s">
        <v>17</v>
      </c>
      <c r="B43" s="57" t="s">
        <v>352</v>
      </c>
      <c r="C43" s="57" t="s">
        <v>352</v>
      </c>
      <c r="D43" s="57" t="s">
        <v>352</v>
      </c>
      <c r="E43" s="57" t="s">
        <v>352</v>
      </c>
      <c r="F43" s="57" t="s">
        <v>352</v>
      </c>
      <c r="G43" s="57" t="s">
        <v>352</v>
      </c>
      <c r="H43" s="57" t="s">
        <v>352</v>
      </c>
      <c r="I43" s="57" t="s">
        <v>352</v>
      </c>
      <c r="J43" s="57" t="s">
        <v>352</v>
      </c>
      <c r="K43" s="57" t="s">
        <v>352</v>
      </c>
      <c r="L43" s="57" t="s">
        <v>352</v>
      </c>
      <c r="M43" s="57" t="s">
        <v>352</v>
      </c>
      <c r="N43" s="57" t="s">
        <v>352</v>
      </c>
      <c r="O43" s="57" t="s">
        <v>352</v>
      </c>
      <c r="P43" s="57" t="s">
        <v>352</v>
      </c>
      <c r="Q43" s="57" t="s">
        <v>352</v>
      </c>
      <c r="R43" s="57" t="s">
        <v>352</v>
      </c>
      <c r="S43" s="57" t="s">
        <v>352</v>
      </c>
      <c r="T43" s="57" t="s">
        <v>352</v>
      </c>
      <c r="U43" s="57" t="s">
        <v>352</v>
      </c>
      <c r="V43" s="57" t="s">
        <v>352</v>
      </c>
      <c r="W43" s="57" t="s">
        <v>352</v>
      </c>
      <c r="X43" s="57" t="s">
        <v>352</v>
      </c>
      <c r="Y43" s="57" t="s">
        <v>352</v>
      </c>
      <c r="Z43" s="57" t="s">
        <v>352</v>
      </c>
      <c r="AA43" s="57" t="s">
        <v>352</v>
      </c>
      <c r="AB43" s="57" t="s">
        <v>352</v>
      </c>
      <c r="AC43" s="57" t="s">
        <v>352</v>
      </c>
      <c r="AD43" s="57" t="s">
        <v>352</v>
      </c>
      <c r="AE43" s="57" t="s">
        <v>352</v>
      </c>
      <c r="AF43" s="139"/>
    </row>
    <row r="44" spans="1:32" ht="13.2">
      <c r="A44" s="71" t="s">
        <v>104</v>
      </c>
      <c r="B44" s="57" t="s">
        <v>373</v>
      </c>
      <c r="C44" s="57" t="s">
        <v>373</v>
      </c>
      <c r="D44" s="57" t="s">
        <v>373</v>
      </c>
      <c r="E44" s="57" t="s">
        <v>373</v>
      </c>
      <c r="F44" s="57" t="s">
        <v>373</v>
      </c>
      <c r="G44" s="57" t="s">
        <v>373</v>
      </c>
      <c r="H44" s="57" t="s">
        <v>373</v>
      </c>
      <c r="I44" s="57" t="s">
        <v>373</v>
      </c>
      <c r="J44" s="57" t="s">
        <v>373</v>
      </c>
      <c r="K44" s="57" t="s">
        <v>373</v>
      </c>
      <c r="L44" s="57" t="s">
        <v>373</v>
      </c>
      <c r="M44" s="57" t="s">
        <v>373</v>
      </c>
      <c r="N44" s="57" t="s">
        <v>373</v>
      </c>
      <c r="O44" s="57" t="s">
        <v>373</v>
      </c>
      <c r="P44" s="57" t="s">
        <v>373</v>
      </c>
      <c r="Q44" s="57" t="s">
        <v>373</v>
      </c>
      <c r="R44" s="57" t="s">
        <v>373</v>
      </c>
      <c r="S44" s="57" t="s">
        <v>373</v>
      </c>
      <c r="T44" s="57" t="s">
        <v>373</v>
      </c>
      <c r="U44" s="57" t="s">
        <v>373</v>
      </c>
      <c r="V44" s="57" t="s">
        <v>373</v>
      </c>
      <c r="W44" s="57" t="s">
        <v>373</v>
      </c>
      <c r="X44" s="57" t="s">
        <v>373</v>
      </c>
      <c r="Y44" s="57" t="s">
        <v>373</v>
      </c>
      <c r="Z44" s="57" t="s">
        <v>373</v>
      </c>
      <c r="AA44" s="57" t="s">
        <v>373</v>
      </c>
      <c r="AB44" s="57" t="s">
        <v>373</v>
      </c>
      <c r="AC44" s="57" t="s">
        <v>373</v>
      </c>
      <c r="AD44" s="57" t="s">
        <v>373</v>
      </c>
      <c r="AE44" s="57" t="s">
        <v>373</v>
      </c>
      <c r="AF44" s="139"/>
    </row>
    <row r="45" spans="1:32" ht="13.2">
      <c r="A45" s="71" t="s">
        <v>20</v>
      </c>
      <c r="B45" s="199" t="s">
        <v>134</v>
      </c>
      <c r="C45" s="199" t="s">
        <v>134</v>
      </c>
      <c r="D45" s="199" t="s">
        <v>134</v>
      </c>
      <c r="E45" s="199" t="s">
        <v>134</v>
      </c>
      <c r="F45" s="199" t="s">
        <v>134</v>
      </c>
      <c r="G45" s="199" t="s">
        <v>134</v>
      </c>
      <c r="H45" s="65" t="s">
        <v>743</v>
      </c>
      <c r="I45" s="199" t="s">
        <v>134</v>
      </c>
      <c r="J45" s="199" t="s">
        <v>134</v>
      </c>
      <c r="K45" s="199" t="s">
        <v>134</v>
      </c>
      <c r="L45" s="199" t="s">
        <v>134</v>
      </c>
      <c r="M45" s="199" t="s">
        <v>134</v>
      </c>
      <c r="N45" s="199" t="s">
        <v>134</v>
      </c>
      <c r="O45" s="151" t="s">
        <v>744</v>
      </c>
      <c r="P45" s="57" t="s">
        <v>134</v>
      </c>
      <c r="Q45" s="57" t="s">
        <v>134</v>
      </c>
      <c r="R45" s="57" t="s">
        <v>134</v>
      </c>
      <c r="S45" s="57" t="s">
        <v>134</v>
      </c>
      <c r="T45" s="57" t="s">
        <v>134</v>
      </c>
      <c r="U45" s="57" t="s">
        <v>242</v>
      </c>
      <c r="V45" s="163" t="s">
        <v>137</v>
      </c>
      <c r="W45" s="57" t="s">
        <v>134</v>
      </c>
      <c r="X45" s="57" t="s">
        <v>134</v>
      </c>
      <c r="Y45" s="96" t="s">
        <v>734</v>
      </c>
      <c r="Z45" s="57" t="s">
        <v>134</v>
      </c>
      <c r="AA45" s="57" t="s">
        <v>134</v>
      </c>
      <c r="AB45" s="57" t="s">
        <v>134</v>
      </c>
      <c r="AC45" s="100" t="s">
        <v>745</v>
      </c>
      <c r="AD45" s="57" t="s">
        <v>134</v>
      </c>
      <c r="AE45" s="205" t="s">
        <v>525</v>
      </c>
      <c r="AF45" s="139"/>
    </row>
    <row r="46" spans="1:32" ht="13.2">
      <c r="A46" s="289" t="s">
        <v>29</v>
      </c>
      <c r="B46" s="273" t="s">
        <v>134</v>
      </c>
      <c r="C46" s="273" t="s">
        <v>134</v>
      </c>
      <c r="D46" s="57" t="s">
        <v>242</v>
      </c>
      <c r="E46" s="273" t="s">
        <v>134</v>
      </c>
      <c r="F46" s="162" t="s">
        <v>591</v>
      </c>
      <c r="G46" s="57" t="s">
        <v>242</v>
      </c>
      <c r="H46" s="57" t="s">
        <v>242</v>
      </c>
      <c r="I46" s="265" t="s">
        <v>134</v>
      </c>
      <c r="J46" s="57" t="s">
        <v>242</v>
      </c>
      <c r="K46" s="57" t="s">
        <v>242</v>
      </c>
      <c r="L46" s="265" t="s">
        <v>134</v>
      </c>
      <c r="M46" s="265" t="s">
        <v>134</v>
      </c>
      <c r="N46" s="57" t="s">
        <v>242</v>
      </c>
      <c r="O46" s="110" t="s">
        <v>746</v>
      </c>
      <c r="P46" s="265" t="s">
        <v>134</v>
      </c>
      <c r="Q46" s="265" t="s">
        <v>134</v>
      </c>
      <c r="R46" s="265" t="s">
        <v>134</v>
      </c>
      <c r="S46" s="265" t="s">
        <v>134</v>
      </c>
      <c r="T46" s="265" t="s">
        <v>134</v>
      </c>
      <c r="U46" s="96" t="s">
        <v>655</v>
      </c>
      <c r="V46" s="96" t="s">
        <v>655</v>
      </c>
      <c r="W46" s="265" t="s">
        <v>134</v>
      </c>
      <c r="X46" s="265" t="s">
        <v>134</v>
      </c>
      <c r="Y46" s="265" t="s">
        <v>134</v>
      </c>
      <c r="Z46" s="265" t="s">
        <v>134</v>
      </c>
      <c r="AA46" s="265" t="s">
        <v>134</v>
      </c>
      <c r="AB46" s="65" t="s">
        <v>691</v>
      </c>
      <c r="AC46" s="57" t="s">
        <v>242</v>
      </c>
      <c r="AD46" s="57" t="s">
        <v>242</v>
      </c>
      <c r="AE46" s="265" t="s">
        <v>134</v>
      </c>
      <c r="AF46" s="139"/>
    </row>
    <row r="47" spans="1:32" ht="13.2">
      <c r="A47" s="289" t="s">
        <v>105</v>
      </c>
      <c r="B47" s="199" t="s">
        <v>134</v>
      </c>
      <c r="C47" s="57" t="s">
        <v>134</v>
      </c>
      <c r="D47" s="57" t="s">
        <v>134</v>
      </c>
      <c r="E47" s="57" t="s">
        <v>134</v>
      </c>
      <c r="F47" s="57" t="s">
        <v>134</v>
      </c>
      <c r="G47" s="57" t="s">
        <v>134</v>
      </c>
      <c r="H47" s="199" t="s">
        <v>134</v>
      </c>
      <c r="I47" s="164" t="s">
        <v>747</v>
      </c>
      <c r="J47" s="164" t="s">
        <v>747</v>
      </c>
      <c r="K47" s="199" t="s">
        <v>134</v>
      </c>
      <c r="L47" s="10" t="s">
        <v>748</v>
      </c>
      <c r="M47" s="105" t="s">
        <v>635</v>
      </c>
      <c r="N47" s="105" t="s">
        <v>635</v>
      </c>
      <c r="O47" s="57" t="s">
        <v>134</v>
      </c>
      <c r="P47" s="254" t="s">
        <v>319</v>
      </c>
      <c r="Q47" s="254" t="s">
        <v>319</v>
      </c>
      <c r="R47" s="254" t="s">
        <v>319</v>
      </c>
      <c r="S47" s="254" t="s">
        <v>319</v>
      </c>
      <c r="T47" s="117" t="s">
        <v>596</v>
      </c>
      <c r="U47" s="57" t="s">
        <v>134</v>
      </c>
      <c r="V47" s="57" t="s">
        <v>134</v>
      </c>
      <c r="W47" s="57" t="s">
        <v>242</v>
      </c>
      <c r="X47" s="57" t="s">
        <v>191</v>
      </c>
      <c r="Y47" s="57" t="s">
        <v>242</v>
      </c>
      <c r="Z47" s="57" t="s">
        <v>242</v>
      </c>
      <c r="AA47" s="290" t="s">
        <v>191</v>
      </c>
      <c r="AB47" s="57" t="s">
        <v>134</v>
      </c>
      <c r="AC47" s="57" t="s">
        <v>134</v>
      </c>
      <c r="AD47" s="57" t="s">
        <v>134</v>
      </c>
      <c r="AE47" s="57" t="s">
        <v>134</v>
      </c>
      <c r="AF47" s="139"/>
    </row>
    <row r="48" spans="1:32" ht="13.2">
      <c r="A48" s="73" t="s">
        <v>106</v>
      </c>
      <c r="B48" s="273" t="s">
        <v>488</v>
      </c>
      <c r="C48" s="57" t="s">
        <v>134</v>
      </c>
      <c r="D48" s="57"/>
      <c r="E48" s="57" t="s">
        <v>749</v>
      </c>
      <c r="F48" s="57"/>
      <c r="G48" s="57" t="s">
        <v>134</v>
      </c>
      <c r="H48" s="57" t="s">
        <v>134</v>
      </c>
      <c r="I48" s="57" t="s">
        <v>750</v>
      </c>
      <c r="J48" s="57" t="s">
        <v>751</v>
      </c>
      <c r="K48" s="57" t="s">
        <v>488</v>
      </c>
      <c r="L48" s="57" t="s">
        <v>134</v>
      </c>
      <c r="M48" s="57" t="s">
        <v>134</v>
      </c>
      <c r="N48" s="105" t="s">
        <v>752</v>
      </c>
      <c r="O48" s="105" t="s">
        <v>753</v>
      </c>
      <c r="P48" s="105" t="s">
        <v>753</v>
      </c>
      <c r="Q48" s="105" t="s">
        <v>753</v>
      </c>
      <c r="R48" s="105" t="s">
        <v>753</v>
      </c>
      <c r="S48" s="105" t="s">
        <v>753</v>
      </c>
      <c r="T48" s="105" t="s">
        <v>753</v>
      </c>
      <c r="U48" s="105" t="s">
        <v>753</v>
      </c>
      <c r="V48" s="57" t="s">
        <v>134</v>
      </c>
      <c r="W48" s="57" t="s">
        <v>754</v>
      </c>
      <c r="X48" s="57" t="s">
        <v>755</v>
      </c>
      <c r="Y48" s="57" t="s">
        <v>756</v>
      </c>
      <c r="Z48" s="57"/>
      <c r="AA48" s="57"/>
      <c r="AB48" s="57" t="s">
        <v>134</v>
      </c>
      <c r="AC48" s="57" t="s">
        <v>134</v>
      </c>
      <c r="AD48" s="57" t="s">
        <v>757</v>
      </c>
      <c r="AE48" s="57"/>
      <c r="AF48" s="139"/>
    </row>
    <row r="49" spans="1:32" ht="13.2">
      <c r="A49" s="73" t="s">
        <v>107</v>
      </c>
      <c r="B49" s="57"/>
      <c r="C49" s="57"/>
      <c r="D49" s="57"/>
      <c r="E49" s="57"/>
      <c r="F49" s="57"/>
      <c r="G49" s="57"/>
      <c r="H49" s="57"/>
      <c r="I49" s="57"/>
      <c r="J49" s="57"/>
      <c r="K49" s="57"/>
      <c r="L49" s="57"/>
      <c r="M49" s="57"/>
      <c r="N49" s="57"/>
      <c r="O49" s="57"/>
      <c r="P49" s="57"/>
      <c r="Q49" s="57"/>
      <c r="R49" s="57"/>
      <c r="S49" s="57"/>
      <c r="T49" s="57"/>
      <c r="U49" s="255" t="s">
        <v>709</v>
      </c>
      <c r="V49" s="57"/>
      <c r="W49" s="109" t="s">
        <v>261</v>
      </c>
      <c r="X49" s="109" t="s">
        <v>261</v>
      </c>
      <c r="AA49" s="81"/>
      <c r="AB49" s="57"/>
      <c r="AC49" s="57"/>
      <c r="AD49" s="57"/>
      <c r="AE49" s="57"/>
      <c r="AF49" s="139"/>
    </row>
    <row r="50" spans="1:32" ht="13.2">
      <c r="A50" s="73" t="s">
        <v>108</v>
      </c>
      <c r="B50" s="273"/>
      <c r="C50" s="273" t="s">
        <v>488</v>
      </c>
      <c r="D50" s="96" t="s">
        <v>758</v>
      </c>
      <c r="G50" s="57"/>
      <c r="H50" s="57"/>
      <c r="I50" s="57"/>
      <c r="J50" s="57" t="s">
        <v>759</v>
      </c>
      <c r="K50" s="57"/>
      <c r="L50" s="95" t="s">
        <v>646</v>
      </c>
      <c r="M50" s="291"/>
      <c r="N50" s="10" t="s">
        <v>760</v>
      </c>
      <c r="P50" s="57"/>
      <c r="Q50" s="57"/>
      <c r="R50" s="57" t="s">
        <v>760</v>
      </c>
      <c r="S50" s="57"/>
      <c r="T50" s="57"/>
      <c r="U50" s="57"/>
      <c r="V50" s="57"/>
      <c r="W50" s="57"/>
      <c r="X50" s="57"/>
      <c r="Y50" s="57"/>
      <c r="Z50" s="57"/>
      <c r="AA50" s="57"/>
      <c r="AB50" s="57"/>
      <c r="AC50" s="57"/>
      <c r="AD50" s="57" t="s">
        <v>134</v>
      </c>
      <c r="AE50" s="57"/>
      <c r="AF50" s="139"/>
    </row>
    <row r="51" spans="1:32" ht="13.2">
      <c r="A51" s="73" t="s">
        <v>109</v>
      </c>
      <c r="B51" s="81"/>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139"/>
    </row>
    <row r="52" spans="1:32" ht="13.2">
      <c r="A52" s="73" t="s">
        <v>27</v>
      </c>
      <c r="B52" s="57"/>
      <c r="C52" s="57"/>
      <c r="D52" s="57" t="s">
        <v>761</v>
      </c>
      <c r="E52" s="57"/>
      <c r="F52" s="57"/>
      <c r="G52" s="57" t="s">
        <v>134</v>
      </c>
      <c r="H52" s="57" t="s">
        <v>134</v>
      </c>
      <c r="I52" s="57" t="s">
        <v>134</v>
      </c>
      <c r="J52" s="57"/>
      <c r="K52" s="57"/>
      <c r="L52" s="57"/>
      <c r="M52" s="57"/>
      <c r="N52" s="57" t="s">
        <v>134</v>
      </c>
      <c r="O52" s="105" t="s">
        <v>753</v>
      </c>
      <c r="P52" s="105" t="s">
        <v>753</v>
      </c>
      <c r="Q52" s="105" t="s">
        <v>753</v>
      </c>
      <c r="R52" s="57"/>
      <c r="S52" s="57"/>
      <c r="T52" s="57"/>
      <c r="U52" s="57" t="s">
        <v>134</v>
      </c>
      <c r="V52" s="57"/>
      <c r="W52" s="57"/>
      <c r="X52" s="57"/>
      <c r="Y52" s="57"/>
      <c r="Z52" s="57" t="s">
        <v>762</v>
      </c>
      <c r="AA52" s="57"/>
      <c r="AB52" s="57" t="s">
        <v>134</v>
      </c>
      <c r="AC52" s="57"/>
      <c r="AD52" s="57"/>
      <c r="AE52" s="57"/>
      <c r="AF52" s="139"/>
    </row>
    <row r="53" spans="1:32" ht="13.2">
      <c r="A53" s="73" t="s">
        <v>110</v>
      </c>
      <c r="B53" s="57"/>
      <c r="C53" s="57"/>
      <c r="E53" s="292" t="s">
        <v>398</v>
      </c>
      <c r="F53" s="57"/>
      <c r="G53" s="57" t="s">
        <v>763</v>
      </c>
      <c r="H53" s="57"/>
      <c r="I53" s="57"/>
      <c r="J53" s="57"/>
      <c r="K53" s="57"/>
      <c r="L53" s="95"/>
      <c r="M53" s="57"/>
      <c r="N53" s="57"/>
      <c r="O53" s="57"/>
      <c r="P53" s="57"/>
      <c r="Q53" s="96" t="s">
        <v>245</v>
      </c>
      <c r="R53" s="96" t="s">
        <v>245</v>
      </c>
      <c r="S53" s="57"/>
      <c r="T53" s="57"/>
      <c r="V53" s="57"/>
      <c r="W53" s="96" t="s">
        <v>734</v>
      </c>
      <c r="X53" s="57"/>
      <c r="Y53" s="57"/>
      <c r="Z53" s="57"/>
      <c r="AA53" s="57"/>
      <c r="AB53" s="57"/>
      <c r="AC53" s="57"/>
      <c r="AD53" s="57"/>
      <c r="AE53" s="57"/>
      <c r="AF53" s="139"/>
    </row>
    <row r="54" spans="1:32" ht="13.2">
      <c r="A54" s="74" t="s">
        <v>111</v>
      </c>
      <c r="B54" s="203"/>
      <c r="C54" s="139"/>
      <c r="D54" s="139"/>
      <c r="E54" s="57"/>
      <c r="F54" s="57"/>
      <c r="G54" s="57"/>
      <c r="H54" s="139"/>
      <c r="I54" s="139"/>
      <c r="J54" s="139"/>
      <c r="K54" s="139"/>
      <c r="L54" s="139"/>
      <c r="M54" s="139"/>
      <c r="N54" s="139"/>
      <c r="O54" s="139"/>
      <c r="P54" s="139"/>
      <c r="Q54" s="139"/>
      <c r="R54" s="139"/>
      <c r="S54" s="139"/>
      <c r="T54" s="139"/>
      <c r="U54" s="139"/>
      <c r="V54" s="139"/>
      <c r="W54" s="139"/>
      <c r="X54" s="57"/>
      <c r="Y54" s="139"/>
      <c r="Z54" s="139"/>
      <c r="AA54" s="139"/>
      <c r="AB54" s="139"/>
      <c r="AC54" s="139"/>
      <c r="AD54" s="139"/>
      <c r="AE54" s="139"/>
      <c r="AF54" s="139"/>
    </row>
    <row r="55" spans="1:32" ht="13.2">
      <c r="A55" s="26" t="s">
        <v>112</v>
      </c>
      <c r="B55" s="203"/>
      <c r="C55" s="139"/>
      <c r="D55" s="139"/>
      <c r="E55" s="139"/>
      <c r="F55" s="139"/>
      <c r="G55" s="139"/>
      <c r="O55" s="161"/>
      <c r="P55" s="161"/>
      <c r="Q55" s="161"/>
      <c r="R55" s="161"/>
      <c r="S55" s="161"/>
      <c r="T55" s="161"/>
      <c r="U55" s="161"/>
      <c r="V55" s="139"/>
      <c r="W55" s="139"/>
      <c r="X55" s="57"/>
      <c r="Y55" s="81"/>
      <c r="Z55" s="139"/>
      <c r="AA55" s="139"/>
      <c r="AB55" s="139"/>
      <c r="AC55" s="139"/>
      <c r="AD55" s="139"/>
      <c r="AE55" s="139"/>
      <c r="AF55" s="139"/>
    </row>
    <row r="56" spans="1:32" ht="13.2">
      <c r="A56" s="63">
        <v>7700</v>
      </c>
      <c r="B56" s="57"/>
      <c r="C56" s="57"/>
      <c r="D56" s="95" t="s">
        <v>695</v>
      </c>
      <c r="E56" s="281" t="s">
        <v>727</v>
      </c>
      <c r="F56" s="281" t="s">
        <v>728</v>
      </c>
      <c r="G56" s="281" t="s">
        <v>728</v>
      </c>
      <c r="H56" s="281" t="s">
        <v>728</v>
      </c>
      <c r="I56" s="281" t="s">
        <v>727</v>
      </c>
      <c r="J56" s="161"/>
      <c r="K56" s="161"/>
      <c r="L56" s="93" t="s">
        <v>127</v>
      </c>
      <c r="M56" s="278" t="s">
        <v>694</v>
      </c>
      <c r="N56" s="161"/>
      <c r="P56" s="100" t="s">
        <v>127</v>
      </c>
      <c r="R56" s="93" t="s">
        <v>127</v>
      </c>
      <c r="S56" s="105" t="s">
        <v>377</v>
      </c>
      <c r="T56" s="161"/>
      <c r="U56" s="161"/>
      <c r="V56" s="161"/>
      <c r="W56" s="161"/>
      <c r="X56" s="161"/>
      <c r="Y56" s="161"/>
      <c r="Z56" s="161"/>
      <c r="AA56" s="161"/>
      <c r="AB56" s="82"/>
      <c r="AC56" s="82"/>
      <c r="AD56" s="82"/>
      <c r="AE56" s="82"/>
      <c r="AF56" s="139"/>
    </row>
    <row r="57" spans="1:32" ht="13.2">
      <c r="A57" s="80">
        <v>7702</v>
      </c>
      <c r="C57" s="57"/>
      <c r="D57" s="57"/>
      <c r="E57" s="100" t="s">
        <v>692</v>
      </c>
      <c r="F57" s="100" t="s">
        <v>692</v>
      </c>
      <c r="G57" s="100" t="s">
        <v>692</v>
      </c>
      <c r="H57" s="100" t="s">
        <v>692</v>
      </c>
      <c r="I57" s="293"/>
      <c r="J57" s="293"/>
      <c r="K57" s="293"/>
      <c r="L57" s="100" t="s">
        <v>764</v>
      </c>
      <c r="M57" s="100" t="s">
        <v>764</v>
      </c>
      <c r="N57" s="100" t="s">
        <v>700</v>
      </c>
      <c r="O57" s="100" t="s">
        <v>764</v>
      </c>
      <c r="P57" s="100" t="s">
        <v>764</v>
      </c>
      <c r="Q57" s="100" t="s">
        <v>764</v>
      </c>
      <c r="R57" s="100" t="s">
        <v>764</v>
      </c>
      <c r="S57" s="225" t="s">
        <v>647</v>
      </c>
      <c r="T57" s="225" t="s">
        <v>647</v>
      </c>
      <c r="W57" s="96" t="s">
        <v>734</v>
      </c>
      <c r="Y57" s="96" t="s">
        <v>734</v>
      </c>
      <c r="Z57" s="96" t="s">
        <v>734</v>
      </c>
      <c r="AA57" s="293"/>
      <c r="AB57" s="207"/>
      <c r="AC57" s="207"/>
      <c r="AE57" s="205" t="s">
        <v>525</v>
      </c>
      <c r="AF57" s="139"/>
    </row>
    <row r="58" spans="1:32" ht="13.2">
      <c r="A58" s="80">
        <v>7703</v>
      </c>
      <c r="B58" s="111"/>
      <c r="C58" s="294"/>
      <c r="D58" s="104"/>
      <c r="E58" s="111"/>
      <c r="F58" s="111"/>
      <c r="G58" s="111"/>
      <c r="H58" s="111"/>
      <c r="I58" s="294"/>
      <c r="J58" s="294"/>
      <c r="K58" s="294"/>
      <c r="L58" s="111"/>
      <c r="M58" s="295"/>
      <c r="N58" s="295"/>
      <c r="O58" s="296" t="s">
        <v>753</v>
      </c>
      <c r="P58" s="296" t="s">
        <v>753</v>
      </c>
      <c r="Q58" s="296" t="s">
        <v>753</v>
      </c>
      <c r="R58" s="10" t="s">
        <v>618</v>
      </c>
      <c r="S58" s="297"/>
      <c r="T58" s="297"/>
      <c r="U58" s="255" t="s">
        <v>709</v>
      </c>
      <c r="V58" s="298"/>
      <c r="W58" s="255" t="s">
        <v>709</v>
      </c>
      <c r="X58" s="166" t="s">
        <v>685</v>
      </c>
      <c r="Y58" s="100" t="s">
        <v>277</v>
      </c>
      <c r="Z58" s="100" t="s">
        <v>277</v>
      </c>
      <c r="AA58" s="100" t="s">
        <v>277</v>
      </c>
      <c r="AB58" s="139"/>
      <c r="AC58" s="139"/>
      <c r="AE58" s="207"/>
      <c r="AF58" s="139"/>
    </row>
    <row r="59" spans="1:32" ht="13.2">
      <c r="A59" s="80">
        <v>7705</v>
      </c>
      <c r="B59" s="111"/>
      <c r="C59" s="294"/>
      <c r="D59" s="104"/>
      <c r="E59" s="111"/>
      <c r="F59" s="111"/>
      <c r="G59" s="111"/>
      <c r="H59" s="111"/>
      <c r="I59" s="294"/>
      <c r="J59" s="294"/>
      <c r="K59" s="294"/>
      <c r="L59" s="111"/>
      <c r="M59" s="111"/>
      <c r="N59" s="111"/>
      <c r="O59" s="111"/>
      <c r="P59" s="111"/>
      <c r="Q59" s="295" t="s">
        <v>319</v>
      </c>
      <c r="R59" s="100" t="s">
        <v>680</v>
      </c>
      <c r="S59" s="100" t="s">
        <v>680</v>
      </c>
      <c r="T59" s="299"/>
      <c r="U59" s="57"/>
      <c r="V59" s="93" t="s">
        <v>620</v>
      </c>
      <c r="W59" s="93" t="s">
        <v>620</v>
      </c>
      <c r="X59" s="93" t="s">
        <v>620</v>
      </c>
      <c r="Y59" s="93" t="s">
        <v>621</v>
      </c>
      <c r="Z59" s="170" t="s">
        <v>622</v>
      </c>
      <c r="AA59" s="139"/>
      <c r="AB59" s="139"/>
      <c r="AC59" s="139"/>
      <c r="AE59" s="207"/>
      <c r="AF59" s="139"/>
    </row>
    <row r="60" spans="1:32" ht="13.2">
      <c r="A60" s="75">
        <v>7706</v>
      </c>
      <c r="B60" s="167"/>
      <c r="C60" s="161"/>
      <c r="D60" s="96" t="s">
        <v>758</v>
      </c>
      <c r="E60" s="292" t="s">
        <v>398</v>
      </c>
      <c r="G60" s="161"/>
      <c r="I60" s="169" t="s">
        <v>658</v>
      </c>
      <c r="J60" s="169" t="s">
        <v>658</v>
      </c>
      <c r="K60" s="169" t="s">
        <v>658</v>
      </c>
      <c r="L60" s="169" t="s">
        <v>658</v>
      </c>
      <c r="M60" s="169" t="s">
        <v>658</v>
      </c>
      <c r="N60" s="169" t="s">
        <v>658</v>
      </c>
      <c r="O60" s="169" t="s">
        <v>658</v>
      </c>
      <c r="P60" s="169" t="s">
        <v>658</v>
      </c>
      <c r="Q60" s="96" t="s">
        <v>245</v>
      </c>
      <c r="R60" s="96" t="s">
        <v>245</v>
      </c>
      <c r="S60" s="94" t="s">
        <v>608</v>
      </c>
      <c r="T60" s="94" t="s">
        <v>733</v>
      </c>
      <c r="U60" s="96" t="s">
        <v>765</v>
      </c>
      <c r="V60" s="208"/>
      <c r="W60" s="57"/>
      <c r="X60" s="10" t="s">
        <v>331</v>
      </c>
      <c r="Y60" s="93" t="s">
        <v>640</v>
      </c>
      <c r="Z60" s="93" t="s">
        <v>640</v>
      </c>
      <c r="AA60" s="111"/>
      <c r="AB60" s="111"/>
      <c r="AC60" s="111"/>
      <c r="AD60" s="111"/>
      <c r="AE60" s="111"/>
      <c r="AF60" s="139"/>
    </row>
    <row r="61" spans="1:32" ht="13.2">
      <c r="A61" s="75">
        <v>7707</v>
      </c>
      <c r="B61" s="161"/>
      <c r="C61" s="161"/>
      <c r="D61" s="161"/>
      <c r="F61" s="161"/>
      <c r="G61" s="161"/>
      <c r="H61" s="161"/>
      <c r="I61" s="161"/>
      <c r="J61" s="161"/>
      <c r="K61" s="161"/>
      <c r="L61" s="161"/>
      <c r="M61" s="161"/>
      <c r="N61" s="282" t="s">
        <v>731</v>
      </c>
      <c r="O61" s="282" t="s">
        <v>731</v>
      </c>
      <c r="R61" s="296" t="s">
        <v>319</v>
      </c>
      <c r="S61" s="296" t="s">
        <v>319</v>
      </c>
      <c r="T61" s="142" t="s">
        <v>596</v>
      </c>
      <c r="U61" s="225" t="s">
        <v>766</v>
      </c>
      <c r="V61" s="93" t="s">
        <v>620</v>
      </c>
      <c r="W61" s="93" t="s">
        <v>620</v>
      </c>
      <c r="X61" s="93" t="s">
        <v>620</v>
      </c>
      <c r="Y61" s="93" t="s">
        <v>621</v>
      </c>
      <c r="Z61" s="170" t="s">
        <v>622</v>
      </c>
      <c r="AA61" s="230" t="s">
        <v>576</v>
      </c>
      <c r="AE61" s="57"/>
      <c r="AF61" s="139"/>
    </row>
    <row r="62" spans="1:32" ht="13.2">
      <c r="A62" s="75">
        <v>7708</v>
      </c>
      <c r="B62" s="170" t="s">
        <v>599</v>
      </c>
      <c r="C62" s="10" t="s">
        <v>767</v>
      </c>
      <c r="D62" s="81"/>
      <c r="E62" s="57" t="s">
        <v>702</v>
      </c>
      <c r="F62" s="100" t="s">
        <v>127</v>
      </c>
      <c r="G62" s="65" t="s">
        <v>691</v>
      </c>
      <c r="H62" s="65" t="s">
        <v>241</v>
      </c>
      <c r="I62" s="57" t="s">
        <v>602</v>
      </c>
      <c r="J62" s="93" t="s">
        <v>653</v>
      </c>
      <c r="K62" s="93" t="s">
        <v>127</v>
      </c>
      <c r="L62" s="93" t="s">
        <v>127</v>
      </c>
      <c r="M62" s="100" t="s">
        <v>127</v>
      </c>
      <c r="N62" s="192" t="s">
        <v>132</v>
      </c>
      <c r="O62" s="283" t="s">
        <v>735</v>
      </c>
      <c r="P62" s="170" t="s">
        <v>663</v>
      </c>
      <c r="Q62" s="10"/>
      <c r="R62" s="266" t="s">
        <v>659</v>
      </c>
      <c r="S62" s="57"/>
      <c r="T62" s="93" t="s">
        <v>707</v>
      </c>
      <c r="U62" s="196" t="s">
        <v>609</v>
      </c>
      <c r="V62" s="166" t="s">
        <v>132</v>
      </c>
      <c r="W62" s="10" t="s">
        <v>594</v>
      </c>
      <c r="X62" s="10" t="s">
        <v>594</v>
      </c>
      <c r="Z62" s="230" t="s">
        <v>575</v>
      </c>
      <c r="AA62" s="65" t="s">
        <v>671</v>
      </c>
      <c r="AB62" s="93" t="s">
        <v>127</v>
      </c>
      <c r="AC62" s="93" t="s">
        <v>393</v>
      </c>
      <c r="AD62" s="93" t="s">
        <v>393</v>
      </c>
      <c r="AE62" s="57" t="s">
        <v>642</v>
      </c>
      <c r="AF62" s="139"/>
    </row>
    <row r="63" spans="1:32" ht="13.2">
      <c r="A63" s="75">
        <v>7709</v>
      </c>
      <c r="B63" s="300" t="s">
        <v>593</v>
      </c>
      <c r="C63" s="300" t="s">
        <v>593</v>
      </c>
      <c r="D63" s="300" t="s">
        <v>593</v>
      </c>
      <c r="G63" s="139" t="s">
        <v>768</v>
      </c>
      <c r="H63" s="139" t="s">
        <v>768</v>
      </c>
      <c r="I63" s="139" t="s">
        <v>768</v>
      </c>
      <c r="J63" s="139" t="s">
        <v>768</v>
      </c>
      <c r="K63" s="10" t="s">
        <v>242</v>
      </c>
      <c r="L63" s="173" t="s">
        <v>769</v>
      </c>
      <c r="M63" s="161"/>
      <c r="N63" s="296" t="s">
        <v>678</v>
      </c>
      <c r="O63" s="296" t="s">
        <v>753</v>
      </c>
      <c r="P63" s="296" t="s">
        <v>753</v>
      </c>
      <c r="Q63" s="296" t="s">
        <v>753</v>
      </c>
      <c r="R63" s="111"/>
      <c r="S63" s="111"/>
      <c r="T63" s="111"/>
      <c r="U63" s="111"/>
      <c r="V63" s="111"/>
      <c r="W63" s="111"/>
      <c r="X63" s="111"/>
      <c r="Y63" s="229" t="s">
        <v>574</v>
      </c>
      <c r="Z63" s="93" t="s">
        <v>127</v>
      </c>
      <c r="AA63" s="82"/>
      <c r="AB63" s="82"/>
      <c r="AC63" s="253" t="s">
        <v>598</v>
      </c>
      <c r="AD63" s="93" t="s">
        <v>128</v>
      </c>
      <c r="AE63" s="301" t="s">
        <v>770</v>
      </c>
      <c r="AF63" s="139"/>
    </row>
    <row r="64" spans="1:32" ht="13.2">
      <c r="A64" s="76">
        <v>7710</v>
      </c>
      <c r="B64" s="170" t="s">
        <v>599</v>
      </c>
      <c r="C64" s="57" t="s">
        <v>673</v>
      </c>
      <c r="D64" s="93" t="s">
        <v>127</v>
      </c>
      <c r="E64" s="93" t="s">
        <v>644</v>
      </c>
      <c r="F64" s="93" t="s">
        <v>644</v>
      </c>
      <c r="G64" s="57" t="s">
        <v>405</v>
      </c>
      <c r="H64" s="208"/>
      <c r="I64" s="168" t="s">
        <v>652</v>
      </c>
      <c r="J64" s="168" t="s">
        <v>127</v>
      </c>
      <c r="K64" s="57" t="s">
        <v>132</v>
      </c>
      <c r="L64" s="34" t="s">
        <v>595</v>
      </c>
      <c r="M64" s="34" t="s">
        <v>595</v>
      </c>
      <c r="N64" s="296" t="s">
        <v>678</v>
      </c>
      <c r="O64" s="296" t="s">
        <v>753</v>
      </c>
      <c r="P64" s="296" t="s">
        <v>753</v>
      </c>
      <c r="Q64" s="296" t="s">
        <v>753</v>
      </c>
      <c r="R64" s="296" t="s">
        <v>753</v>
      </c>
      <c r="S64" s="296" t="s">
        <v>753</v>
      </c>
      <c r="T64" s="296" t="s">
        <v>753</v>
      </c>
      <c r="U64" s="296" t="s">
        <v>753</v>
      </c>
      <c r="X64" s="100" t="s">
        <v>639</v>
      </c>
      <c r="Z64" s="301" t="s">
        <v>771</v>
      </c>
      <c r="AA64" s="110" t="s">
        <v>132</v>
      </c>
      <c r="AB64" s="205" t="s">
        <v>402</v>
      </c>
      <c r="AC64" s="205" t="s">
        <v>402</v>
      </c>
      <c r="AD64" s="10" t="s">
        <v>717</v>
      </c>
      <c r="AE64" s="10" t="s">
        <v>717</v>
      </c>
      <c r="AF64" s="139"/>
    </row>
    <row r="65" spans="1:32" ht="13.2">
      <c r="A65" s="76">
        <v>7711</v>
      </c>
      <c r="B65" s="57"/>
      <c r="C65" s="57" t="s">
        <v>772</v>
      </c>
      <c r="D65" s="209" t="s">
        <v>127</v>
      </c>
      <c r="E65" s="139" t="s">
        <v>613</v>
      </c>
      <c r="F65" s="139" t="s">
        <v>613</v>
      </c>
      <c r="G65" s="161" t="s">
        <v>763</v>
      </c>
      <c r="H65" s="199"/>
      <c r="I65" s="208"/>
      <c r="J65" s="162" t="s">
        <v>698</v>
      </c>
      <c r="K65" s="65" t="s">
        <v>132</v>
      </c>
      <c r="L65" s="95" t="s">
        <v>646</v>
      </c>
      <c r="M65" s="100" t="s">
        <v>677</v>
      </c>
      <c r="N65" s="205" t="s">
        <v>617</v>
      </c>
      <c r="O65" s="205" t="s">
        <v>617</v>
      </c>
      <c r="P65" s="205" t="s">
        <v>617</v>
      </c>
      <c r="Q65" s="205" t="s">
        <v>617</v>
      </c>
      <c r="R65" s="111"/>
      <c r="S65" s="111"/>
      <c r="T65" s="111"/>
      <c r="U65" s="111"/>
      <c r="V65" s="111"/>
      <c r="W65" s="111"/>
      <c r="X65" s="111"/>
      <c r="Y65" s="111"/>
      <c r="Z65" s="111"/>
      <c r="AA65" s="111"/>
      <c r="AB65" s="111"/>
      <c r="AC65" s="111"/>
      <c r="AD65" s="111"/>
      <c r="AE65" s="111"/>
      <c r="AF65" s="139"/>
    </row>
    <row r="66" spans="1:32" ht="13.8">
      <c r="A66" s="75">
        <v>7712</v>
      </c>
      <c r="B66" s="181" t="s">
        <v>456</v>
      </c>
      <c r="C66" s="93" t="s">
        <v>650</v>
      </c>
      <c r="D66" s="105" t="s">
        <v>739</v>
      </c>
      <c r="E66" s="139" t="s">
        <v>613</v>
      </c>
      <c r="F66" s="139" t="s">
        <v>613</v>
      </c>
      <c r="G66" s="93" t="s">
        <v>127</v>
      </c>
      <c r="H66" s="81"/>
      <c r="I66" s="209" t="s">
        <v>128</v>
      </c>
      <c r="J66" s="65" t="s">
        <v>241</v>
      </c>
      <c r="K66" s="208" t="s">
        <v>242</v>
      </c>
      <c r="L66" s="302" t="s">
        <v>773</v>
      </c>
      <c r="M66" s="302" t="s">
        <v>773</v>
      </c>
      <c r="N66" s="296" t="s">
        <v>606</v>
      </c>
      <c r="O66" s="296" t="s">
        <v>319</v>
      </c>
      <c r="P66" s="296" t="s">
        <v>319</v>
      </c>
      <c r="Q66" s="296" t="s">
        <v>319</v>
      </c>
      <c r="R66" s="10" t="s">
        <v>774</v>
      </c>
      <c r="V66" s="205" t="s">
        <v>127</v>
      </c>
      <c r="W66" s="109" t="s">
        <v>261</v>
      </c>
      <c r="X66" s="109" t="s">
        <v>261</v>
      </c>
      <c r="Y66" s="111"/>
      <c r="Z66" s="111"/>
      <c r="AA66" s="111"/>
      <c r="AB66" s="111"/>
      <c r="AC66" s="111"/>
      <c r="AD66" s="111"/>
      <c r="AE66" s="111"/>
      <c r="AF66" s="139"/>
    </row>
    <row r="67" spans="1:32" ht="13.2">
      <c r="A67" s="75">
        <v>7713</v>
      </c>
      <c r="B67" s="161" t="s">
        <v>373</v>
      </c>
      <c r="C67" s="161" t="s">
        <v>373</v>
      </c>
      <c r="D67" s="161" t="s">
        <v>373</v>
      </c>
      <c r="E67" s="161" t="s">
        <v>373</v>
      </c>
      <c r="F67" s="161" t="s">
        <v>373</v>
      </c>
      <c r="G67" s="161" t="s">
        <v>373</v>
      </c>
      <c r="H67" s="161" t="s">
        <v>373</v>
      </c>
      <c r="I67" s="161" t="s">
        <v>373</v>
      </c>
      <c r="J67" s="161" t="s">
        <v>373</v>
      </c>
      <c r="K67" s="161" t="s">
        <v>373</v>
      </c>
      <c r="L67" s="161" t="s">
        <v>373</v>
      </c>
      <c r="M67" s="161" t="s">
        <v>373</v>
      </c>
      <c r="N67" s="173" t="s">
        <v>654</v>
      </c>
      <c r="O67" s="151" t="s">
        <v>744</v>
      </c>
      <c r="P67" s="117" t="s">
        <v>127</v>
      </c>
      <c r="Q67" s="93" t="s">
        <v>127</v>
      </c>
      <c r="R67" s="170" t="s">
        <v>636</v>
      </c>
      <c r="S67" s="205" t="s">
        <v>127</v>
      </c>
      <c r="T67" s="100" t="s">
        <v>689</v>
      </c>
      <c r="U67" s="285" t="s">
        <v>736</v>
      </c>
      <c r="V67" s="199"/>
      <c r="W67" s="109" t="s">
        <v>629</v>
      </c>
      <c r="X67" s="109" t="s">
        <v>629</v>
      </c>
      <c r="Y67" s="269" t="s">
        <v>670</v>
      </c>
      <c r="Z67" s="269" t="s">
        <v>670</v>
      </c>
      <c r="AA67" s="57"/>
      <c r="AB67" s="57"/>
      <c r="AC67" s="10" t="s">
        <v>775</v>
      </c>
      <c r="AD67" s="205" t="s">
        <v>712</v>
      </c>
      <c r="AE67" s="82"/>
      <c r="AF67" s="139"/>
    </row>
    <row r="68" spans="1:32" ht="13.2">
      <c r="A68" s="76">
        <v>7715</v>
      </c>
      <c r="B68" s="167" t="s">
        <v>691</v>
      </c>
      <c r="C68" s="161"/>
      <c r="E68" s="57"/>
      <c r="H68" s="81"/>
      <c r="L68" s="95" t="s">
        <v>776</v>
      </c>
      <c r="M68" s="161"/>
      <c r="N68" s="181"/>
      <c r="O68" s="142" t="s">
        <v>319</v>
      </c>
      <c r="P68" s="142" t="s">
        <v>319</v>
      </c>
      <c r="Q68" s="142" t="s">
        <v>319</v>
      </c>
      <c r="R68" s="142" t="s">
        <v>319</v>
      </c>
      <c r="S68" s="142" t="s">
        <v>319</v>
      </c>
      <c r="T68" s="142" t="s">
        <v>596</v>
      </c>
      <c r="U68" s="96" t="s">
        <v>655</v>
      </c>
      <c r="V68" s="96" t="s">
        <v>655</v>
      </c>
      <c r="W68" s="111"/>
      <c r="X68" s="111"/>
      <c r="Y68" s="111"/>
      <c r="Z68" s="111"/>
      <c r="AA68" s="81"/>
      <c r="AB68" s="81"/>
      <c r="AC68" s="132" t="s">
        <v>127</v>
      </c>
      <c r="AD68" s="93" t="s">
        <v>128</v>
      </c>
      <c r="AE68" s="162" t="s">
        <v>446</v>
      </c>
      <c r="AF68" s="139"/>
    </row>
    <row r="69" spans="1:32" ht="13.2">
      <c r="A69" s="76">
        <v>7716</v>
      </c>
      <c r="B69" s="170" t="s">
        <v>599</v>
      </c>
      <c r="D69" s="161"/>
      <c r="E69" s="57" t="s">
        <v>656</v>
      </c>
      <c r="F69" s="57" t="s">
        <v>656</v>
      </c>
      <c r="G69" s="93" t="s">
        <v>703</v>
      </c>
      <c r="I69" s="100" t="s">
        <v>652</v>
      </c>
      <c r="J69" s="57" t="s">
        <v>657</v>
      </c>
      <c r="K69" s="57" t="s">
        <v>657</v>
      </c>
      <c r="L69" s="65" t="s">
        <v>661</v>
      </c>
      <c r="M69" s="65" t="s">
        <v>132</v>
      </c>
      <c r="N69" s="296" t="s">
        <v>678</v>
      </c>
      <c r="O69" s="296" t="s">
        <v>753</v>
      </c>
      <c r="P69" s="296" t="s">
        <v>753</v>
      </c>
      <c r="Q69" s="296" t="s">
        <v>753</v>
      </c>
      <c r="R69" s="296" t="s">
        <v>753</v>
      </c>
      <c r="S69" s="296" t="s">
        <v>753</v>
      </c>
      <c r="T69" s="296" t="s">
        <v>753</v>
      </c>
      <c r="U69" s="296" t="s">
        <v>753</v>
      </c>
      <c r="V69" s="82"/>
      <c r="W69" s="81"/>
      <c r="X69" s="180" t="s">
        <v>740</v>
      </c>
      <c r="Y69" s="288" t="s">
        <v>741</v>
      </c>
      <c r="Z69" s="301" t="s">
        <v>771</v>
      </c>
      <c r="AA69" s="81"/>
      <c r="AB69" s="100" t="s">
        <v>127</v>
      </c>
      <c r="AC69" s="280" t="s">
        <v>255</v>
      </c>
      <c r="AD69" s="205" t="s">
        <v>504</v>
      </c>
      <c r="AE69" s="57"/>
      <c r="AF69" s="139"/>
    </row>
    <row r="70" spans="1:32" ht="13.2">
      <c r="A70" s="76">
        <v>7717</v>
      </c>
      <c r="B70" s="225" t="s">
        <v>777</v>
      </c>
      <c r="C70" s="161"/>
      <c r="D70" s="161"/>
      <c r="E70" s="161" t="s">
        <v>84</v>
      </c>
      <c r="F70" s="161" t="s">
        <v>84</v>
      </c>
      <c r="G70" s="161" t="s">
        <v>84</v>
      </c>
      <c r="H70" s="161" t="s">
        <v>84</v>
      </c>
      <c r="I70" s="161" t="s">
        <v>84</v>
      </c>
      <c r="J70" s="161" t="s">
        <v>84</v>
      </c>
      <c r="K70" s="161" t="s">
        <v>84</v>
      </c>
      <c r="L70" s="161" t="s">
        <v>84</v>
      </c>
      <c r="M70" s="161" t="s">
        <v>84</v>
      </c>
      <c r="N70" s="161" t="s">
        <v>84</v>
      </c>
      <c r="O70" s="161" t="s">
        <v>84</v>
      </c>
      <c r="P70" s="161" t="s">
        <v>84</v>
      </c>
      <c r="Q70" s="161" t="s">
        <v>84</v>
      </c>
      <c r="R70" s="161" t="s">
        <v>84</v>
      </c>
      <c r="S70" s="161" t="s">
        <v>84</v>
      </c>
      <c r="T70" s="161" t="s">
        <v>84</v>
      </c>
      <c r="U70" s="161" t="s">
        <v>84</v>
      </c>
      <c r="V70" s="161"/>
      <c r="W70" s="161" t="s">
        <v>84</v>
      </c>
      <c r="X70" s="161" t="s">
        <v>84</v>
      </c>
      <c r="Y70" s="161" t="s">
        <v>84</v>
      </c>
      <c r="Z70" s="161" t="s">
        <v>84</v>
      </c>
      <c r="AA70" s="161" t="s">
        <v>84</v>
      </c>
      <c r="AB70" s="161" t="s">
        <v>84</v>
      </c>
      <c r="AC70" s="161" t="s">
        <v>84</v>
      </c>
      <c r="AD70" s="161" t="s">
        <v>84</v>
      </c>
      <c r="AE70" s="161" t="s">
        <v>84</v>
      </c>
      <c r="AF70" s="139"/>
    </row>
    <row r="71" spans="1:32" ht="13.2">
      <c r="A71" s="76">
        <v>7718</v>
      </c>
      <c r="B71" s="208"/>
      <c r="C71" s="161"/>
      <c r="D71" s="97" t="s">
        <v>714</v>
      </c>
      <c r="E71" s="97" t="s">
        <v>714</v>
      </c>
      <c r="F71" s="97" t="s">
        <v>714</v>
      </c>
      <c r="G71" s="161"/>
      <c r="H71" s="10" t="s">
        <v>632</v>
      </c>
      <c r="I71" s="10" t="s">
        <v>633</v>
      </c>
      <c r="J71" s="10" t="s">
        <v>633</v>
      </c>
      <c r="K71" s="111"/>
      <c r="L71" s="111"/>
      <c r="M71" s="111"/>
      <c r="N71" s="111"/>
      <c r="O71" s="111"/>
      <c r="P71" s="111"/>
      <c r="Q71" s="111"/>
      <c r="R71" s="111"/>
      <c r="S71" s="111"/>
      <c r="T71" s="111"/>
      <c r="U71" s="111"/>
      <c r="V71" s="111"/>
      <c r="W71" s="100" t="s">
        <v>277</v>
      </c>
      <c r="X71" s="100" t="s">
        <v>277</v>
      </c>
      <c r="AB71" s="100" t="s">
        <v>610</v>
      </c>
      <c r="AC71" s="100" t="s">
        <v>611</v>
      </c>
      <c r="AD71" s="100" t="s">
        <v>611</v>
      </c>
      <c r="AE71" s="210" t="s">
        <v>554</v>
      </c>
      <c r="AF71" s="139"/>
    </row>
    <row r="72" spans="1:32" ht="13.2">
      <c r="A72" s="60">
        <v>7719</v>
      </c>
      <c r="B72" s="132" t="s">
        <v>584</v>
      </c>
      <c r="C72" s="100" t="s">
        <v>624</v>
      </c>
      <c r="D72" s="100" t="s">
        <v>624</v>
      </c>
      <c r="E72" s="100" t="s">
        <v>624</v>
      </c>
      <c r="F72" s="100" t="s">
        <v>624</v>
      </c>
      <c r="G72" s="100" t="s">
        <v>624</v>
      </c>
      <c r="H72" s="207"/>
      <c r="I72" s="10" t="s">
        <v>594</v>
      </c>
      <c r="J72" s="10" t="s">
        <v>594</v>
      </c>
      <c r="K72" s="208" t="s">
        <v>242</v>
      </c>
      <c r="L72" s="57" t="s">
        <v>132</v>
      </c>
      <c r="M72" s="208"/>
      <c r="N72" s="181" t="s">
        <v>675</v>
      </c>
      <c r="O72" s="181" t="s">
        <v>675</v>
      </c>
      <c r="Q72" s="93" t="s">
        <v>127</v>
      </c>
      <c r="R72" s="181"/>
      <c r="S72" s="33" t="s">
        <v>587</v>
      </c>
      <c r="T72" s="139" t="s">
        <v>666</v>
      </c>
      <c r="U72" s="139" t="s">
        <v>666</v>
      </c>
      <c r="V72" s="139" t="s">
        <v>666</v>
      </c>
      <c r="W72" s="139" t="s">
        <v>666</v>
      </c>
      <c r="X72" s="139" t="s">
        <v>666</v>
      </c>
      <c r="Y72" s="109" t="s">
        <v>261</v>
      </c>
      <c r="Z72" s="109" t="s">
        <v>261</v>
      </c>
      <c r="AA72" s="109" t="s">
        <v>261</v>
      </c>
      <c r="AC72" s="10" t="s">
        <v>331</v>
      </c>
      <c r="AE72" s="164" t="s">
        <v>713</v>
      </c>
      <c r="AF72" s="139"/>
    </row>
    <row r="73" spans="1:32" ht="13.2">
      <c r="A73" s="60">
        <v>7777</v>
      </c>
      <c r="B73" s="137"/>
      <c r="C73" s="172" t="s">
        <v>599</v>
      </c>
      <c r="D73" s="137"/>
      <c r="E73" s="303" t="s">
        <v>613</v>
      </c>
      <c r="F73" s="191" t="s">
        <v>613</v>
      </c>
      <c r="G73" s="161"/>
      <c r="H73" s="207"/>
      <c r="I73" s="57"/>
      <c r="J73" s="57"/>
      <c r="K73" s="57"/>
      <c r="M73" s="104"/>
      <c r="N73" s="104"/>
      <c r="O73" s="57" t="s">
        <v>778</v>
      </c>
      <c r="Q73" s="82"/>
      <c r="S73" s="96" t="s">
        <v>655</v>
      </c>
      <c r="T73" s="57"/>
      <c r="W73" s="207"/>
      <c r="X73" s="109" t="s">
        <v>261</v>
      </c>
      <c r="Y73" s="109" t="s">
        <v>261</v>
      </c>
      <c r="Z73" s="109" t="s">
        <v>261</v>
      </c>
      <c r="AA73" s="109" t="s">
        <v>261</v>
      </c>
      <c r="AB73" s="57"/>
      <c r="AC73" s="57" t="s">
        <v>530</v>
      </c>
      <c r="AD73" s="57"/>
      <c r="AE73" s="57"/>
      <c r="AF73" s="139"/>
    </row>
    <row r="74" spans="1:32" ht="13.2">
      <c r="A74" s="60">
        <v>7721</v>
      </c>
      <c r="B74" s="161" t="s">
        <v>614</v>
      </c>
      <c r="C74" s="111"/>
      <c r="D74" s="211"/>
      <c r="E74" s="111"/>
      <c r="F74" s="111"/>
      <c r="G74" s="111"/>
      <c r="H74" s="111"/>
      <c r="I74" s="111"/>
      <c r="M74" s="93" t="s">
        <v>635</v>
      </c>
      <c r="N74" s="93" t="s">
        <v>635</v>
      </c>
      <c r="O74" s="57" t="s">
        <v>649</v>
      </c>
      <c r="P74" s="208"/>
      <c r="Q74" s="57" t="s">
        <v>664</v>
      </c>
      <c r="R74" s="57" t="s">
        <v>664</v>
      </c>
      <c r="S74" s="208" t="s">
        <v>242</v>
      </c>
      <c r="T74" s="173" t="s">
        <v>603</v>
      </c>
      <c r="U74" s="57"/>
      <c r="V74" s="58"/>
      <c r="W74" s="93" t="s">
        <v>137</v>
      </c>
      <c r="Y74" s="237" t="s">
        <v>581</v>
      </c>
      <c r="AA74" s="10" t="s">
        <v>331</v>
      </c>
      <c r="AB74" s="57" t="s">
        <v>198</v>
      </c>
      <c r="AC74" s="93" t="s">
        <v>137</v>
      </c>
      <c r="AD74" s="207"/>
      <c r="AE74" s="304"/>
      <c r="AF74" s="139"/>
    </row>
    <row r="75" spans="1:32" ht="13.2">
      <c r="A75" s="60">
        <v>7722</v>
      </c>
      <c r="B75" s="164" t="s">
        <v>623</v>
      </c>
      <c r="C75" s="173" t="s">
        <v>153</v>
      </c>
      <c r="D75" s="139" t="s">
        <v>475</v>
      </c>
      <c r="E75" s="10"/>
      <c r="F75" s="10" t="s">
        <v>93</v>
      </c>
      <c r="G75" s="93" t="s">
        <v>137</v>
      </c>
      <c r="H75" s="57" t="s">
        <v>779</v>
      </c>
      <c r="J75" s="57" t="s">
        <v>93</v>
      </c>
      <c r="K75" s="170" t="s">
        <v>615</v>
      </c>
      <c r="L75" s="208"/>
      <c r="Q75" s="93" t="s">
        <v>635</v>
      </c>
      <c r="R75" s="93" t="s">
        <v>635</v>
      </c>
      <c r="S75" s="93" t="s">
        <v>635</v>
      </c>
      <c r="T75" s="57" t="s">
        <v>637</v>
      </c>
      <c r="U75" s="305" t="s">
        <v>681</v>
      </c>
      <c r="V75" s="58"/>
      <c r="W75" s="12" t="s">
        <v>638</v>
      </c>
      <c r="X75" s="34" t="s">
        <v>580</v>
      </c>
      <c r="AA75" s="100" t="s">
        <v>687</v>
      </c>
      <c r="AB75" s="100" t="s">
        <v>686</v>
      </c>
      <c r="AC75" s="100" t="s">
        <v>686</v>
      </c>
      <c r="AD75" s="100" t="s">
        <v>686</v>
      </c>
      <c r="AE75" s="162" t="s">
        <v>475</v>
      </c>
      <c r="AF75" s="139"/>
    </row>
    <row r="76" spans="1:32" ht="13.2">
      <c r="A76" s="77">
        <v>7723</v>
      </c>
      <c r="B76" s="57" t="s">
        <v>93</v>
      </c>
      <c r="C76" s="57" t="s">
        <v>93</v>
      </c>
      <c r="D76" s="57" t="s">
        <v>93</v>
      </c>
      <c r="E76" s="57" t="s">
        <v>718</v>
      </c>
      <c r="F76" s="170" t="s">
        <v>651</v>
      </c>
      <c r="G76" s="170" t="s">
        <v>720</v>
      </c>
      <c r="H76" s="57" t="s">
        <v>743</v>
      </c>
      <c r="I76" s="132" t="s">
        <v>626</v>
      </c>
      <c r="J76" s="94" t="s">
        <v>603</v>
      </c>
      <c r="K76" s="174" t="s">
        <v>471</v>
      </c>
      <c r="N76" s="82"/>
      <c r="O76" s="170" t="s">
        <v>668</v>
      </c>
      <c r="P76" s="170" t="s">
        <v>668</v>
      </c>
      <c r="Q76" s="170" t="s">
        <v>668</v>
      </c>
      <c r="R76" s="255" t="s">
        <v>168</v>
      </c>
      <c r="S76" s="208" t="s">
        <v>242</v>
      </c>
      <c r="T76" s="255" t="s">
        <v>168</v>
      </c>
      <c r="U76" s="181"/>
      <c r="V76" s="58"/>
      <c r="W76" s="132" t="s">
        <v>137</v>
      </c>
      <c r="X76" s="34" t="s">
        <v>589</v>
      </c>
      <c r="Z76" s="94" t="s">
        <v>597</v>
      </c>
      <c r="AA76" s="65" t="s">
        <v>445</v>
      </c>
      <c r="AB76" s="65" t="s">
        <v>445</v>
      </c>
      <c r="AC76" s="65" t="s">
        <v>445</v>
      </c>
      <c r="AD76" s="65" t="s">
        <v>445</v>
      </c>
      <c r="AE76" s="65" t="s">
        <v>445</v>
      </c>
      <c r="AF76" s="139"/>
    </row>
    <row r="77" spans="1:32" ht="13.2">
      <c r="A77" s="60">
        <v>7725</v>
      </c>
      <c r="D77" s="174" t="s">
        <v>643</v>
      </c>
      <c r="E77" s="110" t="s">
        <v>198</v>
      </c>
      <c r="F77" s="110" t="s">
        <v>198</v>
      </c>
      <c r="G77" s="110" t="s">
        <v>198</v>
      </c>
      <c r="H77" s="110" t="s">
        <v>198</v>
      </c>
      <c r="I77" s="110" t="s">
        <v>198</v>
      </c>
      <c r="J77" s="110" t="s">
        <v>198</v>
      </c>
      <c r="K77" s="110" t="s">
        <v>198</v>
      </c>
      <c r="L77" s="100" t="s">
        <v>137</v>
      </c>
      <c r="M77" s="93" t="s">
        <v>137</v>
      </c>
      <c r="O77" s="65" t="s">
        <v>93</v>
      </c>
      <c r="P77" s="57" t="s">
        <v>93</v>
      </c>
      <c r="Q77" s="93" t="s">
        <v>688</v>
      </c>
      <c r="R77" s="205" t="s">
        <v>724</v>
      </c>
      <c r="S77" s="94" t="s">
        <v>669</v>
      </c>
      <c r="T77" s="95" t="s">
        <v>619</v>
      </c>
      <c r="U77" s="82"/>
      <c r="V77" s="65" t="s">
        <v>682</v>
      </c>
      <c r="X77" s="166" t="s">
        <v>93</v>
      </c>
      <c r="Y77" s="166" t="s">
        <v>93</v>
      </c>
      <c r="Z77" s="166" t="s">
        <v>93</v>
      </c>
      <c r="AB77" s="277" t="s">
        <v>690</v>
      </c>
      <c r="AC77" s="277" t="s">
        <v>690</v>
      </c>
      <c r="AD77" s="277" t="s">
        <v>690</v>
      </c>
      <c r="AE77" s="277" t="s">
        <v>690</v>
      </c>
      <c r="AF77" s="139"/>
    </row>
    <row r="78" spans="1:32" ht="13.2">
      <c r="A78" s="75">
        <v>7726</v>
      </c>
      <c r="B78" s="165" t="s">
        <v>246</v>
      </c>
      <c r="C78" s="165" t="s">
        <v>246</v>
      </c>
      <c r="D78" s="57" t="s">
        <v>93</v>
      </c>
      <c r="E78" s="57" t="s">
        <v>93</v>
      </c>
      <c r="F78" s="57" t="s">
        <v>591</v>
      </c>
      <c r="G78" s="57" t="s">
        <v>591</v>
      </c>
      <c r="H78" s="57" t="s">
        <v>591</v>
      </c>
      <c r="I78" s="164" t="s">
        <v>780</v>
      </c>
      <c r="J78" s="164" t="s">
        <v>747</v>
      </c>
      <c r="K78" s="162" t="s">
        <v>781</v>
      </c>
      <c r="L78" s="57" t="s">
        <v>93</v>
      </c>
      <c r="M78" s="95" t="s">
        <v>667</v>
      </c>
      <c r="N78" s="139" t="s">
        <v>93</v>
      </c>
      <c r="O78" s="130" t="s">
        <v>662</v>
      </c>
      <c r="P78" s="94" t="s">
        <v>123</v>
      </c>
      <c r="Q78" s="109" t="s">
        <v>628</v>
      </c>
      <c r="R78" s="109" t="s">
        <v>629</v>
      </c>
      <c r="S78" s="109" t="s">
        <v>629</v>
      </c>
      <c r="T78" s="109" t="s">
        <v>629</v>
      </c>
      <c r="U78" s="109" t="s">
        <v>629</v>
      </c>
      <c r="V78" s="109" t="s">
        <v>629</v>
      </c>
      <c r="W78" s="109" t="s">
        <v>629</v>
      </c>
      <c r="X78" s="94" t="s">
        <v>710</v>
      </c>
      <c r="Y78" s="94" t="s">
        <v>281</v>
      </c>
      <c r="Z78" s="94" t="s">
        <v>711</v>
      </c>
      <c r="AA78" s="57" t="s">
        <v>93</v>
      </c>
      <c r="AB78" s="57" t="s">
        <v>641</v>
      </c>
      <c r="AC78" s="287" t="s">
        <v>737</v>
      </c>
      <c r="AD78" s="287" t="s">
        <v>737</v>
      </c>
      <c r="AE78" s="287" t="s">
        <v>738</v>
      </c>
      <c r="AF78" s="139"/>
    </row>
    <row r="79" spans="1:32" ht="13.2">
      <c r="A79" s="75">
        <v>7727</v>
      </c>
      <c r="B79" s="255" t="s">
        <v>168</v>
      </c>
      <c r="C79" s="255" t="s">
        <v>168</v>
      </c>
      <c r="D79" s="57" t="s">
        <v>612</v>
      </c>
      <c r="E79" s="139" t="s">
        <v>93</v>
      </c>
      <c r="H79" s="57" t="s">
        <v>625</v>
      </c>
      <c r="I79" s="176" t="s">
        <v>353</v>
      </c>
      <c r="J79" s="111"/>
      <c r="K79" s="111"/>
      <c r="L79" s="111"/>
      <c r="M79" s="111"/>
      <c r="N79" s="100" t="s">
        <v>119</v>
      </c>
      <c r="O79" s="100" t="s">
        <v>119</v>
      </c>
      <c r="P79" s="100" t="s">
        <v>119</v>
      </c>
      <c r="Q79" s="209" t="s">
        <v>635</v>
      </c>
      <c r="R79" s="57"/>
      <c r="S79" s="209" t="s">
        <v>635</v>
      </c>
      <c r="T79" s="180" t="s">
        <v>93</v>
      </c>
      <c r="U79" s="220"/>
      <c r="V79" s="132" t="s">
        <v>137</v>
      </c>
      <c r="W79" s="34" t="s">
        <v>782</v>
      </c>
      <c r="X79" s="290" t="s">
        <v>191</v>
      </c>
      <c r="Y79" s="57" t="s">
        <v>242</v>
      </c>
      <c r="Z79" s="82"/>
      <c r="AA79" s="290" t="s">
        <v>191</v>
      </c>
      <c r="AB79" s="93" t="s">
        <v>137</v>
      </c>
      <c r="AC79" s="132" t="s">
        <v>683</v>
      </c>
      <c r="AD79" s="279" t="s">
        <v>281</v>
      </c>
      <c r="AE79" s="82"/>
      <c r="AF79" s="139"/>
    </row>
    <row r="80" spans="1:32" ht="13.2">
      <c r="A80" s="77">
        <v>7729</v>
      </c>
      <c r="B80" s="111"/>
      <c r="C80" s="161" t="s">
        <v>614</v>
      </c>
      <c r="D80" s="111"/>
      <c r="E80" s="111"/>
      <c r="F80" s="111"/>
      <c r="G80" s="111"/>
      <c r="H80" s="111"/>
      <c r="I80" s="111"/>
      <c r="J80" s="111"/>
      <c r="K80" s="111"/>
      <c r="L80" s="111"/>
      <c r="M80" s="111"/>
      <c r="N80" s="111"/>
      <c r="O80" s="111"/>
      <c r="P80" s="111"/>
      <c r="Q80" s="111"/>
      <c r="R80" s="111"/>
      <c r="S80" s="111"/>
      <c r="T80" s="111"/>
      <c r="U80" s="111"/>
      <c r="V80" s="111"/>
      <c r="W80" s="111"/>
      <c r="X80" s="111"/>
      <c r="Y80" s="111"/>
      <c r="Z80" s="111"/>
      <c r="AA80" s="111"/>
      <c r="AB80" s="111"/>
      <c r="AC80" s="111"/>
      <c r="AD80" s="111"/>
      <c r="AE80" s="111"/>
      <c r="AF80" s="139"/>
    </row>
    <row r="81" spans="1:32" ht="13.2">
      <c r="A81" s="77">
        <v>7730</v>
      </c>
      <c r="B81" s="111"/>
      <c r="C81" s="111"/>
      <c r="D81" s="111"/>
      <c r="E81" s="81"/>
      <c r="F81" s="174" t="s">
        <v>719</v>
      </c>
      <c r="G81" s="96" t="s">
        <v>742</v>
      </c>
      <c r="H81" s="57" t="s">
        <v>779</v>
      </c>
      <c r="I81" s="167" t="s">
        <v>614</v>
      </c>
      <c r="J81" s="110" t="s">
        <v>93</v>
      </c>
      <c r="K81" s="110" t="s">
        <v>93</v>
      </c>
      <c r="L81" s="81"/>
      <c r="M81" s="170" t="s">
        <v>667</v>
      </c>
      <c r="N81" s="94" t="s">
        <v>627</v>
      </c>
      <c r="O81" s="94" t="s">
        <v>123</v>
      </c>
      <c r="P81" s="110" t="s">
        <v>684</v>
      </c>
      <c r="Q81" s="110" t="s">
        <v>684</v>
      </c>
      <c r="R81" s="110" t="s">
        <v>684</v>
      </c>
      <c r="S81" s="110" t="s">
        <v>684</v>
      </c>
      <c r="T81" s="110" t="s">
        <v>684</v>
      </c>
      <c r="U81" s="110" t="s">
        <v>684</v>
      </c>
      <c r="V81" s="286" t="s">
        <v>93</v>
      </c>
      <c r="W81" s="127" t="s">
        <v>540</v>
      </c>
      <c r="X81" s="127" t="s">
        <v>540</v>
      </c>
      <c r="Y81" s="127" t="s">
        <v>540</v>
      </c>
      <c r="Z81" s="127" t="s">
        <v>540</v>
      </c>
      <c r="AA81" s="127" t="s">
        <v>540</v>
      </c>
      <c r="AB81" s="205" t="s">
        <v>133</v>
      </c>
      <c r="AF81" s="139"/>
    </row>
    <row r="82" spans="1:32" ht="13.2">
      <c r="A82" s="306">
        <v>7731</v>
      </c>
      <c r="B82" s="57" t="s">
        <v>631</v>
      </c>
      <c r="C82" s="57" t="s">
        <v>631</v>
      </c>
      <c r="D82" s="57" t="s">
        <v>631</v>
      </c>
      <c r="E82" s="57" t="s">
        <v>631</v>
      </c>
      <c r="F82" s="57" t="s">
        <v>631</v>
      </c>
      <c r="G82" s="57" t="s">
        <v>631</v>
      </c>
      <c r="H82" s="10" t="s">
        <v>242</v>
      </c>
      <c r="I82" s="139"/>
      <c r="J82" s="81" t="s">
        <v>676</v>
      </c>
      <c r="K82" s="81" t="s">
        <v>676</v>
      </c>
      <c r="L82" s="81" t="s">
        <v>676</v>
      </c>
      <c r="M82" s="139"/>
      <c r="N82" s="181"/>
      <c r="O82" s="181"/>
      <c r="P82" s="139"/>
      <c r="S82" s="307" t="s">
        <v>665</v>
      </c>
      <c r="U82" s="34" t="s">
        <v>716</v>
      </c>
      <c r="V82" s="34" t="s">
        <v>716</v>
      </c>
      <c r="W82" s="34" t="s">
        <v>716</v>
      </c>
      <c r="X82" s="34" t="s">
        <v>716</v>
      </c>
      <c r="Y82" s="34" t="s">
        <v>716</v>
      </c>
      <c r="Z82" s="98" t="s">
        <v>582</v>
      </c>
      <c r="AA82" s="104"/>
      <c r="AB82" s="308"/>
      <c r="AC82" s="111"/>
      <c r="AD82" s="111"/>
      <c r="AE82" s="111"/>
      <c r="AF82" s="139"/>
    </row>
    <row r="83" spans="1:32" ht="13.2">
      <c r="A83" s="78">
        <v>7732</v>
      </c>
      <c r="B83" s="10" t="s">
        <v>242</v>
      </c>
      <c r="C83" s="309"/>
      <c r="D83" s="309"/>
      <c r="E83" s="309"/>
      <c r="F83" s="309"/>
      <c r="G83" s="309"/>
      <c r="H83" s="309"/>
      <c r="I83" s="309"/>
      <c r="J83" s="309"/>
      <c r="K83" s="309"/>
      <c r="L83" s="309"/>
      <c r="M83" s="309"/>
      <c r="N83" s="309"/>
      <c r="O83" s="81"/>
      <c r="P83" s="309"/>
      <c r="Q83" s="309"/>
      <c r="R83" s="309"/>
      <c r="S83" s="309"/>
      <c r="T83" s="309"/>
      <c r="U83" s="309"/>
      <c r="V83" s="309"/>
      <c r="W83" s="309"/>
      <c r="X83" s="309"/>
      <c r="Y83" s="309"/>
      <c r="Z83" s="309"/>
      <c r="AA83" s="309"/>
      <c r="AB83" s="309"/>
      <c r="AC83" s="309"/>
      <c r="AD83" s="309"/>
      <c r="AE83" s="309"/>
      <c r="AF83" s="139"/>
    </row>
    <row r="84" spans="1:32" ht="13.2">
      <c r="A84" s="9">
        <v>7733</v>
      </c>
      <c r="B84" s="81"/>
      <c r="C84" s="170" t="s">
        <v>701</v>
      </c>
      <c r="D84" s="81"/>
      <c r="E84" s="65" t="s">
        <v>93</v>
      </c>
      <c r="F84" s="223"/>
      <c r="G84" s="57"/>
      <c r="H84" s="10" t="s">
        <v>242</v>
      </c>
      <c r="I84" s="139"/>
      <c r="L84" s="207"/>
      <c r="M84" s="207"/>
      <c r="N84" s="207"/>
      <c r="O84" s="10" t="s">
        <v>746</v>
      </c>
      <c r="P84" s="207"/>
      <c r="Q84" s="207"/>
      <c r="R84" s="207"/>
      <c r="S84" s="235" t="s">
        <v>578</v>
      </c>
      <c r="T84" s="207"/>
      <c r="U84" s="207"/>
      <c r="V84" s="207"/>
      <c r="W84" s="109" t="s">
        <v>261</v>
      </c>
      <c r="X84" s="109" t="s">
        <v>261</v>
      </c>
      <c r="Y84" s="109" t="s">
        <v>261</v>
      </c>
      <c r="Z84" s="109" t="s">
        <v>261</v>
      </c>
      <c r="AA84" s="109" t="s">
        <v>261</v>
      </c>
      <c r="AB84" s="57"/>
      <c r="AC84" s="221" t="s">
        <v>561</v>
      </c>
      <c r="AD84" s="221" t="s">
        <v>561</v>
      </c>
      <c r="AE84" s="221" t="s">
        <v>561</v>
      </c>
      <c r="AF84" s="139"/>
    </row>
    <row r="85" spans="1:32" ht="13.2">
      <c r="A85" s="9">
        <v>7735</v>
      </c>
      <c r="B85" s="81"/>
      <c r="C85" s="81"/>
      <c r="D85" s="81"/>
      <c r="F85" s="166" t="s">
        <v>93</v>
      </c>
      <c r="G85" s="81"/>
      <c r="H85" s="10" t="s">
        <v>242</v>
      </c>
      <c r="J85" s="139"/>
      <c r="K85" s="293"/>
      <c r="L85" s="255" t="s">
        <v>699</v>
      </c>
      <c r="M85" s="255" t="s">
        <v>699</v>
      </c>
      <c r="N85" s="207"/>
      <c r="O85" s="207"/>
      <c r="P85" s="207"/>
      <c r="Q85" s="57" t="s">
        <v>706</v>
      </c>
      <c r="R85" s="207"/>
      <c r="S85" s="207"/>
      <c r="T85" s="207"/>
      <c r="U85" s="207"/>
      <c r="V85" s="165" t="s">
        <v>459</v>
      </c>
      <c r="W85" s="165" t="s">
        <v>459</v>
      </c>
      <c r="X85" s="207"/>
      <c r="Y85" s="100" t="s">
        <v>686</v>
      </c>
      <c r="Z85" s="100" t="s">
        <v>686</v>
      </c>
      <c r="AA85" s="181" t="s">
        <v>648</v>
      </c>
      <c r="AB85" s="57" t="s">
        <v>93</v>
      </c>
      <c r="AE85" s="57"/>
      <c r="AF85" s="139"/>
    </row>
    <row r="86" spans="1:32" ht="13.2">
      <c r="A86" s="9">
        <v>7736</v>
      </c>
      <c r="B86" s="304" t="s">
        <v>93</v>
      </c>
      <c r="D86" s="81"/>
      <c r="F86" s="271" t="s">
        <v>674</v>
      </c>
      <c r="G86" s="57"/>
      <c r="H86" s="169" t="s">
        <v>697</v>
      </c>
      <c r="I86" s="169" t="s">
        <v>697</v>
      </c>
      <c r="J86" s="259" t="s">
        <v>729</v>
      </c>
      <c r="K86" s="259" t="s">
        <v>729</v>
      </c>
      <c r="L86" s="259" t="s">
        <v>730</v>
      </c>
      <c r="M86" s="81"/>
      <c r="N86" s="10" t="s">
        <v>594</v>
      </c>
      <c r="Q86" s="81"/>
      <c r="S86" s="207"/>
      <c r="T86" s="207"/>
      <c r="U86" s="199"/>
      <c r="V86" s="207"/>
      <c r="W86" s="10" t="s">
        <v>725</v>
      </c>
      <c r="X86" s="10" t="s">
        <v>726</v>
      </c>
      <c r="Y86" s="10" t="s">
        <v>726</v>
      </c>
      <c r="Z86" s="10" t="s">
        <v>726</v>
      </c>
      <c r="AA86" s="10" t="s">
        <v>726</v>
      </c>
      <c r="AB86" s="57"/>
      <c r="AC86" s="100" t="s">
        <v>783</v>
      </c>
      <c r="AD86" s="57"/>
      <c r="AE86" s="57"/>
      <c r="AF86" s="139"/>
    </row>
    <row r="87" spans="1:32" ht="13.2">
      <c r="A87" s="79">
        <v>7752</v>
      </c>
      <c r="B87" s="81"/>
      <c r="C87" s="161" t="s">
        <v>784</v>
      </c>
      <c r="D87" s="161" t="s">
        <v>715</v>
      </c>
      <c r="E87" s="161"/>
      <c r="F87" s="223"/>
      <c r="G87" s="95" t="s">
        <v>696</v>
      </c>
      <c r="H87" s="166" t="s">
        <v>93</v>
      </c>
      <c r="I87" s="10" t="s">
        <v>242</v>
      </c>
      <c r="J87" s="10" t="s">
        <v>93</v>
      </c>
      <c r="K87" s="208"/>
      <c r="L87" s="208"/>
      <c r="M87" s="111"/>
      <c r="N87" s="111"/>
      <c r="O87" s="111"/>
      <c r="P87" s="6" t="s">
        <v>571</v>
      </c>
      <c r="Q87" s="10" t="s">
        <v>373</v>
      </c>
      <c r="R87" s="255" t="s">
        <v>785</v>
      </c>
      <c r="S87" s="255" t="s">
        <v>785</v>
      </c>
      <c r="T87" s="255" t="s">
        <v>785</v>
      </c>
      <c r="U87" s="255" t="s">
        <v>785</v>
      </c>
      <c r="V87" s="255" t="s">
        <v>785</v>
      </c>
      <c r="W87" s="255" t="s">
        <v>785</v>
      </c>
      <c r="X87" s="255" t="s">
        <v>785</v>
      </c>
      <c r="Y87" s="10" t="s">
        <v>373</v>
      </c>
      <c r="Z87" s="10" t="s">
        <v>373</v>
      </c>
      <c r="AA87" s="10" t="s">
        <v>373</v>
      </c>
      <c r="AB87" s="10" t="s">
        <v>373</v>
      </c>
      <c r="AC87" s="10" t="s">
        <v>373</v>
      </c>
      <c r="AD87" s="10" t="s">
        <v>373</v>
      </c>
      <c r="AE87" s="10" t="s">
        <v>373</v>
      </c>
      <c r="AF87" s="139"/>
    </row>
    <row r="88" spans="1:32" ht="13.2">
      <c r="A88" s="80">
        <v>7751</v>
      </c>
      <c r="B88" s="10" t="s">
        <v>786</v>
      </c>
      <c r="C88" s="10" t="s">
        <v>786</v>
      </c>
      <c r="D88" s="165" t="s">
        <v>787</v>
      </c>
      <c r="E88" s="10" t="s">
        <v>786</v>
      </c>
      <c r="F88" s="10" t="s">
        <v>786</v>
      </c>
      <c r="G88" s="10" t="s">
        <v>786</v>
      </c>
      <c r="H88" s="10" t="s">
        <v>784</v>
      </c>
      <c r="I88" s="10" t="s">
        <v>784</v>
      </c>
      <c r="J88" s="10" t="s">
        <v>784</v>
      </c>
      <c r="K88" s="10" t="s">
        <v>784</v>
      </c>
      <c r="L88" s="6"/>
      <c r="M88" s="280" t="s">
        <v>704</v>
      </c>
      <c r="N88" s="280" t="s">
        <v>704</v>
      </c>
      <c r="O88" s="280" t="s">
        <v>704</v>
      </c>
      <c r="Q88" s="6" t="s">
        <v>571</v>
      </c>
      <c r="R88" s="10" t="s">
        <v>373</v>
      </c>
      <c r="S88" s="10" t="s">
        <v>373</v>
      </c>
      <c r="T88" s="10" t="s">
        <v>373</v>
      </c>
      <c r="Y88" s="57"/>
      <c r="Z88" s="57"/>
      <c r="AA88" s="57"/>
      <c r="AB88" s="208"/>
      <c r="AC88" s="208"/>
      <c r="AD88" s="57"/>
      <c r="AE88" s="57"/>
      <c r="AF88" s="6"/>
    </row>
    <row r="89" spans="1:32" ht="13.2">
      <c r="A89" s="80">
        <v>7753</v>
      </c>
      <c r="B89" s="6"/>
      <c r="C89" s="6"/>
      <c r="E89" s="6"/>
      <c r="F89" s="6"/>
      <c r="G89" s="100" t="s">
        <v>137</v>
      </c>
      <c r="H89" s="57" t="s">
        <v>93</v>
      </c>
      <c r="I89" s="57" t="s">
        <v>93</v>
      </c>
      <c r="J89" s="161" t="s">
        <v>715</v>
      </c>
      <c r="K89" s="161" t="s">
        <v>715</v>
      </c>
      <c r="L89" s="6"/>
      <c r="M89" s="6"/>
      <c r="N89" s="6"/>
      <c r="O89" s="6"/>
      <c r="P89" s="57" t="s">
        <v>705</v>
      </c>
      <c r="Q89" s="57" t="s">
        <v>788</v>
      </c>
      <c r="R89" s="6" t="s">
        <v>571</v>
      </c>
      <c r="S89" s="100" t="s">
        <v>732</v>
      </c>
      <c r="T89" s="6" t="s">
        <v>789</v>
      </c>
      <c r="U89" s="93" t="s">
        <v>708</v>
      </c>
      <c r="V89" s="6"/>
      <c r="W89" s="6"/>
      <c r="X89" s="82"/>
      <c r="Y89" s="82"/>
      <c r="Z89" s="82"/>
      <c r="AA89" s="93" t="s">
        <v>137</v>
      </c>
      <c r="AD89" s="57"/>
      <c r="AE89" s="57"/>
      <c r="AF89" s="6"/>
    </row>
    <row r="90" spans="1:32" ht="13.2">
      <c r="A90" s="26" t="s">
        <v>113</v>
      </c>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6"/>
    </row>
    <row r="91" spans="1:32" ht="13.2">
      <c r="A91" s="83" t="s">
        <v>114</v>
      </c>
      <c r="B91" s="84"/>
      <c r="C91" s="84"/>
      <c r="D91" s="84"/>
      <c r="E91" s="84"/>
      <c r="F91" s="84"/>
      <c r="G91" s="84"/>
      <c r="H91" s="84"/>
      <c r="I91" s="84"/>
      <c r="J91" s="84"/>
      <c r="K91" s="84"/>
      <c r="L91" s="84"/>
      <c r="M91" s="84"/>
      <c r="N91" s="84"/>
      <c r="O91" s="84"/>
      <c r="P91" s="84"/>
      <c r="Q91" s="84"/>
      <c r="R91" s="84"/>
      <c r="S91" s="84"/>
      <c r="T91" s="84"/>
      <c r="U91" s="84"/>
      <c r="V91" s="84"/>
      <c r="W91" s="84"/>
      <c r="X91" s="84"/>
      <c r="Y91" s="85"/>
      <c r="Z91" s="85"/>
      <c r="AA91" s="85"/>
      <c r="AB91" s="85"/>
      <c r="AC91" s="85"/>
      <c r="AD91" s="85"/>
      <c r="AE91" s="85"/>
      <c r="AF91" s="86"/>
    </row>
    <row r="92" spans="1:32" ht="13.2">
      <c r="A92" s="87" t="s">
        <v>115</v>
      </c>
      <c r="B92" s="88"/>
      <c r="C92" s="88"/>
      <c r="D92" s="88"/>
      <c r="E92" s="88"/>
      <c r="F92" s="88"/>
      <c r="G92" s="88"/>
      <c r="H92" s="88"/>
      <c r="I92" s="88"/>
      <c r="J92" s="88"/>
      <c r="K92" s="88"/>
      <c r="L92" s="88"/>
      <c r="M92" s="88"/>
      <c r="N92" s="88"/>
      <c r="O92" s="88"/>
      <c r="P92" s="88"/>
      <c r="Q92" s="88"/>
      <c r="R92" s="88"/>
      <c r="S92" s="88"/>
      <c r="T92" s="88"/>
      <c r="U92" s="88"/>
      <c r="V92" s="88"/>
      <c r="W92" s="88"/>
      <c r="X92" s="88"/>
      <c r="Y92" s="88"/>
      <c r="Z92" s="88"/>
      <c r="AA92" s="88"/>
      <c r="AB92" s="88"/>
      <c r="AC92" s="88"/>
      <c r="AD92" s="88"/>
      <c r="AE92" s="88"/>
      <c r="AF92" s="88"/>
    </row>
    <row r="93" spans="1:32" ht="13.2">
      <c r="A93" s="87" t="s">
        <v>116</v>
      </c>
      <c r="B93" s="88"/>
      <c r="C93" s="88"/>
      <c r="D93" s="88"/>
      <c r="E93" s="88"/>
      <c r="F93" s="88"/>
      <c r="G93" s="88"/>
      <c r="H93" s="88"/>
      <c r="I93" s="88"/>
      <c r="J93" s="88"/>
      <c r="K93" s="88"/>
      <c r="L93" s="88"/>
      <c r="M93" s="88"/>
      <c r="N93" s="88"/>
      <c r="O93" s="88"/>
      <c r="P93" s="88"/>
      <c r="Q93" s="88"/>
      <c r="R93" s="88"/>
      <c r="S93" s="88"/>
      <c r="T93" s="88"/>
      <c r="U93" s="88"/>
      <c r="V93" s="88"/>
      <c r="W93" s="88"/>
      <c r="X93" s="88"/>
      <c r="Y93" s="88"/>
      <c r="Z93" s="88"/>
      <c r="AA93" s="88"/>
      <c r="AB93" s="88"/>
      <c r="AC93" s="88"/>
      <c r="AD93" s="88"/>
      <c r="AE93" s="88"/>
      <c r="AF93" s="88"/>
    </row>
    <row r="94" spans="1:32" ht="13.2">
      <c r="A94" s="2" t="s">
        <v>117</v>
      </c>
      <c r="B94" s="88"/>
      <c r="C94" s="88"/>
      <c r="D94" s="88"/>
      <c r="E94" s="88"/>
      <c r="F94" s="88"/>
      <c r="G94" s="88"/>
      <c r="H94" s="88"/>
      <c r="I94" s="88"/>
      <c r="J94" s="89"/>
      <c r="K94" s="89"/>
      <c r="L94" s="89"/>
      <c r="M94" s="89"/>
      <c r="N94" s="89"/>
      <c r="O94" s="89"/>
      <c r="P94" s="89"/>
      <c r="Q94" s="89"/>
      <c r="R94" s="89"/>
      <c r="S94" s="89"/>
      <c r="T94" s="89"/>
      <c r="U94" s="89"/>
      <c r="V94" s="89"/>
      <c r="W94" s="89"/>
      <c r="X94" s="89"/>
      <c r="Y94" s="89"/>
      <c r="Z94" s="89"/>
      <c r="AA94" s="89"/>
      <c r="AB94" s="89"/>
      <c r="AC94" s="89"/>
      <c r="AD94" s="89"/>
      <c r="AE94" s="89"/>
      <c r="AF94" s="88"/>
    </row>
    <row r="95" spans="1:32" ht="13.2">
      <c r="A95" s="90" t="s">
        <v>2</v>
      </c>
      <c r="B95" s="84"/>
      <c r="C95" s="84"/>
      <c r="D95" s="84"/>
      <c r="E95" s="84"/>
      <c r="F95" s="84"/>
      <c r="G95" s="84"/>
      <c r="H95" s="84"/>
      <c r="I95" s="84"/>
      <c r="J95" s="84"/>
      <c r="K95" s="88"/>
      <c r="L95" s="88"/>
      <c r="M95" s="88"/>
      <c r="N95" s="88"/>
      <c r="O95" s="88"/>
      <c r="P95" s="88"/>
      <c r="Q95" s="88"/>
      <c r="R95" s="88"/>
      <c r="S95" s="88"/>
      <c r="T95" s="88"/>
      <c r="U95" s="88"/>
      <c r="V95" s="88"/>
      <c r="W95" s="88"/>
      <c r="X95" s="88"/>
      <c r="Y95" s="88"/>
      <c r="Z95" s="88"/>
      <c r="AA95" s="88"/>
      <c r="AB95" s="88"/>
      <c r="AC95" s="88"/>
      <c r="AD95" s="88"/>
      <c r="AE95" s="89"/>
      <c r="AF95" s="88"/>
    </row>
    <row r="96" spans="1:32" ht="13.2">
      <c r="A96" s="91" t="s">
        <v>118</v>
      </c>
      <c r="B96" s="92"/>
      <c r="C96" s="92"/>
      <c r="D96" s="92"/>
      <c r="E96" s="92"/>
      <c r="F96" s="92"/>
      <c r="G96" s="92"/>
      <c r="H96" s="92"/>
      <c r="I96" s="92"/>
      <c r="J96" s="92"/>
      <c r="K96" s="92"/>
      <c r="L96" s="92"/>
      <c r="M96" s="92"/>
      <c r="N96" s="92"/>
      <c r="O96" s="92"/>
      <c r="P96" s="92"/>
      <c r="Q96" s="92"/>
      <c r="R96" s="92"/>
      <c r="S96" s="92"/>
      <c r="T96" s="92"/>
      <c r="U96" s="92"/>
      <c r="V96" s="92"/>
      <c r="W96" s="92"/>
      <c r="X96" s="92"/>
      <c r="Y96" s="92"/>
      <c r="Z96" s="92"/>
      <c r="AA96" s="92"/>
      <c r="AB96" s="92"/>
      <c r="AC96" s="92"/>
      <c r="AD96" s="92"/>
      <c r="AE96" s="92"/>
      <c r="AF96" s="6"/>
    </row>
  </sheetData>
  <mergeCells count="1">
    <mergeCell ref="A1:A2"/>
  </mergeCells>
  <phoneticPr fontId="151"/>
  <conditionalFormatting sqref="B16:C16 AD29 AE57 C57:D59 E60 U62 I73:K73 M73:O73 B78:C78 AD79 B87">
    <cfRule type="containsText" dxfId="187" priority="1" operator="containsText" text="长距离">
      <formula>NOT(ISERROR(SEARCH(("长距离"),(B16))))</formula>
    </cfRule>
    <cfRule type="containsText" dxfId="186" priority="2" operator="containsText" text="bm">
      <formula>NOT(ISERROR(SEARCH(("bm"),(B16))))</formula>
    </cfRule>
    <cfRule type="containsText" dxfId="185" priority="3" operator="containsText" text="Lt">
      <formula>NOT(ISERROR(SEARCH(("Lt"),(B16))))</formula>
    </cfRule>
    <cfRule type="containsText" dxfId="184" priority="4" operator="containsText" text="考斯特">
      <formula>NOT(ISERROR(SEARCH(("考斯特"),(B16))))</formula>
    </cfRule>
    <cfRule type="containsText" dxfId="183" priority="6" operator="containsText" text="本社番">
      <formula>NOT(ISERROR(SEARCH(("本社番"),(B16))))</formula>
    </cfRule>
  </conditionalFormatting>
  <conditionalFormatting sqref="C4:D4 G4 R4:T4 E4:E5 W4:W5 L4:P6 K4:K7 F5 Z5 X5:X6 C6:D6 Q6 B6:B7 G6:G8 E7 I7:J7 F7:F8 H7:H8 M8 O8 R8 U11:W54 Y11:Y54 X11:X55 B12:B13 C12:C15 F12:F24 M12:M25 S12:S32 O12:O44 D12:E54 G12:G54 R12:R54 T12:T54 Z12:AF54 J12:K55 N12:N55 I12:I56 H12:H59 L12:L60 Q12:Q72 P12:P73 B15 C17:C54 B17:B60 F26:F54 M27:M55 S34:S54 O46:O54 C56:D56 S56 E56:E59 G56:G59 F56:F60 O56:O72 R56:R81 V57 M57:M60 U57:U61 Z57:Z61 Y57:Y62 N57:N72 W57:W72 X57:X73 AC57:AC81 T58 AA58 S58:S71 V59 D60 I60:K60 AA60:AB60 AE60:AE66 AD60:AD73 T60:T81 V61:V68 B62 E62:F62 AA62:AB62 H62:H63 I62:I64 M62:M64 J62:K67 L62:L71 C62:D86 G62:G87 Z63:Z73 U63:U78 F64:F67 Y64:Y68 AA64:AA68 AB64:AB81 B64:B86 E64:E86 H65:H67 I66:I67 M66:M67 AE68:AE73 H69:H71 K69:K71 M69:M71 I69:J72 F69:F87 Y70:Y73 AA70:AA73 V70:V83 S73 I74 L74:N75 W74:W78 Q74:Q81 K74:K83 O74:O84 H74:H89 J74:J89 S75 Y75 Z75:Z78 AE75:AE78 P75:P81 AD75:AD81 X75:X89 AA75:AA89 I76:I89 M77:M81 L77:L83 N77:N83 S77:S83 Y77:Y89 AE80:AE81 U80:U83 W80:W88 Z80:Z89 M83 P83:R83 T83 AC83:AE83 AB83:AB87 V85 L85:M86 Q85:Q87 AC85:AC87 AD85:AE89 K86 N86 R86:R88 T87:T88 V87:V88 S87:S89 U87:U89 K88 G89 P89:Q89 AB89">
    <cfRule type="containsText" dxfId="182" priority="8" operator="containsText" text="bm">
      <formula>NOT(ISERROR(SEARCH(("bm"),(C4))))</formula>
    </cfRule>
    <cfRule type="containsText" dxfId="181" priority="9" operator="containsText" text="Lt">
      <formula>NOT(ISERROR(SEARCH(("Lt"),(C4))))</formula>
    </cfRule>
    <cfRule type="containsText" dxfId="180" priority="10" operator="containsText" text="考斯特">
      <formula>NOT(ISERROR(SEARCH(("考斯特"),(C4))))</formula>
    </cfRule>
  </conditionalFormatting>
  <conditionalFormatting sqref="E1:AF1016 B6:D1016 B1:D4 A1:A1016">
    <cfRule type="cellIs" dxfId="179" priority="5" operator="equal">
      <formula>"R"</formula>
    </cfRule>
  </conditionalFormatting>
  <conditionalFormatting sqref="N4 E4:E5 Y4:Z5 F5 X5:X6 N6:O6 C14:D14 S14 Z14 B14:B15 O14:O15 F15 L15:N15 P15:R15 U15 AE15 I16 V16:Y16 B17:H17 O17 T17 R18 L19:L20 V19:Y20 B19:B25 E20:K20 M20 O20:R20 T20:U20 Z20:AE20 D20:D21 S20:S21 N20:N22 C20:C24 M22 R22 W22:X22 J22:K23 O22:P23 E23:I23 U23 D24 L24 V24 Y24:Z24 I26:L26 U26:U27 C26:C28 P27:T27 N27:N28 K28 B29 D29 M29 AD29 G30 D31 M31:O31 U31 Z31:AA31 B32 J32:K32 Q33 T33 AC33 H33:H35 U33:U35 W33:W35 Y34:AA34 O34:P35 V34:V35 X34:X35 B34:B36 D34:G36 I34:I36 N34:N36 Q35:T35 C35:C36 J35:M36 C39 Y39 B39:B40 G41 H44 I44:I45 J45:N45 AE45 K47 AA47 N48 D50 L50 AE50 E53 L53 H55:H59 Q55:Q59 P55:P66 I55:I78 J55:N89 S56 R56:R59 E56:G74 B56:D89 O56:O89 V56:AF89 U57:U59 T58 S58:S59 T61:T65 H61:H89 Q61:S89 U61:U89 T67:T89 P68:P71 P73:P89 E76:G89 I80:I89 AA4 S5 W6">
    <cfRule type="containsText" dxfId="178" priority="11" operator="containsText" text="修理">
      <formula>NOT(ISERROR(SEARCH(("修理"),(E4))))</formula>
    </cfRule>
    <cfRule type="containsText" dxfId="177" priority="12" operator="containsText" text="三检">
      <formula>NOT(ISERROR(SEARCH(("三检"),(E4))))</formula>
    </cfRule>
    <cfRule type="containsText" dxfId="176" priority="13" operator="containsText" text="年检">
      <formula>NOT(ISERROR(SEARCH(("年检"),(E4))))</formula>
    </cfRule>
  </conditionalFormatting>
  <conditionalFormatting sqref="N4 AA4 E4:E5 Y4:Z5 F5 S5 X5:X6 N6:O6 W6 C14:D14 S14 Z14 B14:B15 O14:O15 F15 L15:N15 P15:R15 U15 AE15 I16 V16:Y16 B17:H17 O17 T17 R18 L19:L20 V19:Y20 B19:B25 E20:K20 M20 O20:R20 T20:U20 Z20:AE20 D20:D21 S20:S21 N20:N22 C20:C24 M22 R22 W22:X22 J22:K23 O22:P23 E23:I23 U23 D24 L24 V24 Y24:Z24 I26:L26 U26:U27 C26:C28 P27:T27 N27:N28 K28 B29 D29 M29 AD29 G30 D31 M31:O31 U31 Z31:AA31 B32 J32:K32 Q33 T33 AC33 H33:H35 U33:U35 W33:W35 Y34:AA34 O34:P35 V34:V35 X34:X35 B34:B36 D34:G36 I34:I36 N34:N36 Q35:T35 C35:C36 J35:M36 C39 Y39 B39:B40 G41 H44 I44:I45 J45:N45 AE45 K47 AA47 N48 D50 L50 AE50 E53 L53 H55:H59 Q55:Q59 P55:P66 I55:I78 J55:N89 S56 R56:R59 E56:G74 B56:D89 O56:O89 V56:AF89 U57:U59 T58 S58:S59 T61:T65 H61:H89 Q61:S89 U61:U89 T67:T89 P68:P71 P73:P89 E76:G89 I80:I89">
    <cfRule type="containsText" dxfId="175" priority="14" operator="containsText" text="搬">
      <formula>NOT(ISERROR(SEARCH(("搬"),(E4))))</formula>
    </cfRule>
  </conditionalFormatting>
  <conditionalFormatting sqref="Y13:AF54 E4:E5 L4:P6 F5 Z5 X5:X6 O12:O44 N12:N55 C13:C15 F13:F24 M13:M25 S13:S32 W13:W52 D13:E54 G13:G54 R13:R54 T13:V54 J13:K55 X13:X55 I13:I56 H13:H59 L13:L60 Q13:Q72 P13:P73 B15 B17:C54 F26:F54 M27:M55 S34:S54 C56:D56 S56 E56:E59 G56:G59 B56:B60 F56:F60 O56:O72 R56:R81 V57 M57:M60 U57:U61 Z57:Z61 Y57:Y62 N57:N72 W57:W72 X57:X73 AC57:AC81 T58 AA58 S58:S71 V59 D60 I60:K60 AA60:AB60 AE60:AE66 AD60:AD73 T60:T81 V61:V68 B62 E62:F62 AA62:AB62 H62:H63 I62:I64 M62:M64 J62:K67 L62:L71 C62:D86 G62:G87 Z63:Z73 U63:U78 F64:F67 Y64:Y68 AA64:AA68 AB64:AB81 B64:B86 E64:E86 H65:H67 I66:I67 M66:M67 AE68:AE73 H69:H71 K69:K71 M69:M71 I69:J72 F69:F87 Y70:Y73 AA70:AA73 V70:V83 S73 I74 L74:N75 W74:W78 Q74:Q81 K74:K83 O74:O84 H74:H89 J74:J89 S75 Y75 Z75:Z78 AE75:AE78 P75:P81 AD75:AD81 X75:X89 AA75:AA89 I76:I89 M77:M81 L77:L83 N77:N83 S77:S83 Y77:Y89 AE80:AE81 U80:U83 W80:W88 Z80:Z89 M83 P83:R83 T83 AC83:AE83 AB83:AB87 V85 L85:M86 Q85:Q87 AC85:AC87 AD85:AE89 K86 N86 R86:R88 T87:T88 V87:V88 S87:S89 U87:U89 K88 G89 P89:Q89 AB89 C4:D4 G4 R4:T4 W4:W5 K4:K7 C6:D6 Q6 B6:B7 G6:G8 E7 I7:J7 F7:F8 H7:H8 M8 O8 R8 U11:Y11 B13 O46:O54 W54">
    <cfRule type="containsText" dxfId="174" priority="17" operator="containsText" text="本社番">
      <formula>NOT(ISERROR(SEARCH(("本社番"),(C4))))</formula>
    </cfRule>
  </conditionalFormatting>
  <conditionalFormatting sqref="Z12:AF54 C62:D86 B64:B86 AD75:AD81 C4:D4 G4 R4:T4 E4:E5 W4:W5 L4:P6 K4:K7 F5 Z5 X5:X6 C6:D6 Q6 B6:B7 G6:G8 E7 I7:J7 F7:F8 H7:H8 M8 O8 R8 U11:W54 Y11:Y54 X11:X55 B12:B13 C12:C15 F12:F24 M12:M25 S12:S32 O12:O44 D12:E54 G12:G54 R12:R54 T12:T54 J12:K55 N12:N55 I12:I56 H12:H59 L12:L60 Q12:Q72 P12:P73 B15 C17:C54 B17:B60 F26:F54 M27:M55 S34:S54 O46:O54 C56:D56 S56 E56:E59 G56:G59 F56:F60 O56:O72 R56:R81 V57 M57:M60 U57:U61 Z57:Z61 Y57:Y62 N57:N72 W57:W72 X57:X73 AC57:AC81 T58 AA58 S58:S71 V59 D60 I60:K60 AA60:AB60 AE60:AE66 AD60:AD73 T60:T81 V61:V68 B62 E62:F62 AA62:AB62 H62:H63 I62:I64 M62:M64 J62:K67 L62:L71 G62:G87 Z63:Z73 U63:U78 F64:F67 Y64:Y68 AA64:AA68 AB64:AB81 E64:E86 H65:H67 I66:I67 M66:M67 AE68:AE73 H69:H71 K69:K71 M69:M71 I69:J72 F69:F87 Y70:Y73 AA70:AA73 V70:V83 S73 I74 L74:N75 W74:W78 Q74:Q81 K74:K83 O74:O84 H74:H89 J74:J89 S75 Y75 Z75:Z78 AE75:AE78 P75:P81 X75:X89 AA75:AA89 I76:I89 M77:M81 L77:L83 N77:N83 S77:S83 Y77:Y89 AE80:AE81 U80:U83 W80:W88 Z80:Z89 M83 P83:R83 T83 AC83:AE83 AB83:AB87 V85 L85:M86 Q85:Q87 AC85:AC87 AD85:AE89 K86 N86 R86:R88 T87:T88 V87:V88 S87:S89 U87:U89 K88 G89 P89:Q89 AB89">
    <cfRule type="containsText" dxfId="173" priority="7" operator="containsText" text="长距离">
      <formula>NOT(ISERROR(SEARCH(("长距离"),(C4))))</formula>
    </cfRule>
  </conditionalFormatting>
  <conditionalFormatting sqref="AD6">
    <cfRule type="notContainsBlanks" dxfId="172" priority="15">
      <formula>LEN(TRIM(AD6))&gt;0</formula>
    </cfRule>
  </conditionalFormatting>
  <conditionalFormatting sqref="AF30">
    <cfRule type="notContainsBlanks" dxfId="171" priority="16">
      <formula>LEN(TRIM(AF30))&gt;0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100-000000000000}">
          <x14:formula1>
            <xm:f>条件勿动!$A$2:$A$23</xm:f>
          </x14:formula1>
          <xm:sqref>B55</xm:sqref>
        </x14:dataValidation>
        <x14:dataValidation type="list" allowBlank="1" xr:uid="{00000000-0002-0000-1100-000001000000}">
          <x14:formula1>
            <xm:f>条件勿动!$B:$B</xm:f>
          </x14:formula1>
          <xm:sqref>E4 Y4:AA4 S5 Y5 B14:D14 AE15 I16 B22:C22 B23 Y24:Z24 B25 N27 B29 M29 M31:O31 B32 J32:K32 T33 AC33 E34:I34 V34:W34 I36:N36 Y39 I45:N45 K47 E56:K56 M56:N56 V56:AF56 AA57:AC57 AF57 V58 AB58:AC58 I57:K59 AA59:AC59 AE58:AF59 B60:C60 G60 V60 B61:D61 F61:M61 AA61 N62 Z62 B63:D63 M63 Y63 AA63:AB63 H64 I65 K66 AF60:AF66 Y67:Z67 AE67:AF67 B68 M68 V69 Y69 AC69 AF68:AF70 B71 AE71:AF71 K72 M72 H72:H73 Q73 W73 AF72:AF73 P74 S74:T74 Y74 AD74:AF74 L75 N76 S76 U77 AF75:AF78 U79 Z79 AE79:AF79 I81 M82 P82 AB82 AF80:AF83 L84:N84 P84:V84 AC84:AF84 J85:K85 N85:P85 R85:X85 B86 S86:V86 C87:E87 K87:L87 P87 D88 L88:O88 Q88 AB88:AC88 B89:C89 E89:F89 J89:O89 R89 T89 V89:Z89 AF85:AF89</xm:sqref>
        </x14:dataValidation>
        <x14:dataValidation type="list" allowBlank="1" xr:uid="{00000000-0002-0000-1100-000002000000}">
          <x14:formula1>
            <xm:f>条件勿动!$A:$A</xm:f>
          </x14:formula1>
          <xm:sqref>T4 W5 B6:C6 M6 O6:Q6 X6 B7 G8 B13:AF13 E14 K14 O14 U14:V14 Y14:Z14 AC14 D15:J15 N15 S15:U15 B16:H16 J16 L16:Q16 S16:Y16 AF14:AF16 B17 H17:K17 M17:P17 X17:AC17 AE17:AF17 B18:G18 Q18 S18:W18 Y18:Z18 AB18 AD18:AF18 B19 E19:L19 Q19:S19 V19:AF19 B20:AF20 C21:E21 J21:O21 Q21:V21 X21:AF21 D22:H22 J22:K22 Q22 S22:V22 AB22 AD22:AF22 C23:D23 L23:N23 Q23:Y23 B24:N24 R24:X24 AA23:AF24 C25:E25 G25:H25 J25:L25 N25:AF25 B26:I26 T26:AF26 B27:M27 O27 V27:X27 AE27:AF27 B28:S28 V28 Y28:AF28 D29 I29 L29 V29:X29 AA29:AF29 B30:G30 J30:M30 O30:AF30 D31:E31 G31:I31 K31:L31 P31:Q31 T31:AF31 C32:I32 L32:T32 Z32:AC32 AF32 B33:E33 H33 M33 Q33:R33 U33:V33 AB33 AD33:AF33 D34 N34:R34 T34:U34 AB34:AF34 B35:X35 Z35:AF35 B36:H36 O36:AF36 B37:AF38 B39:I39 L39:X39 Z39:AF39 B40:L40 N40:AF40 B41:AF44 B45:H45 P45:AB45 AD45:AF45 B46:N46 P46:AF46 B47:J47 M47:S47 U47:AF47 B48:AF48 B49:V49 AB49:AF49 B50:D50 G50:M50 P50:AF50 C51:AF51 B52:AF52 B53:C53 E53:T53 V53 X53:AF53 B54:AF54 X55 B56:D56 L56 R56:S56 AE57 O58:Q58 U58 W58:X58 C57:D59 U59:Y59 D60:E60 Q60:U60 W60 Y60:Z60 N61:O61 R61:S61 V61:Y61 AE61 E62 G62:L62 O62 S62:V62 AA62:AE62 G63:J63 L63 N63:Q63 Z63 AC63:AD63 C64:G64 I64:K64 N64:U64 AB64:AC64 B65:H65 J65:L65 N65:Q65 B66:G66 I66:J66 L66:Q66 V66 B67:N67 Q67 S67 AA67:AB67 AD67 C68 E68 L68 N68 U67:V68 AC68:AE68 D69:G69 J69:U69 X69 AD69:AE69 B70:AE70 C71:G71 B72 L72 N72:O72 Q72:R72 T72:X72 AE72 B73:G73 I73:K73 S73:T73 AB73:AE73 B74 D74 M73:O74 Q74:R74 U74:W74 AB74:AC74 B75:D75 G75:H75 J75 Q75:W75 AE75 B76:E76 H76:J76 R76 T76:W76 Z76:AE76 M77 O77:T77 V77 X77:Z77 AB77:AE77 B78:N78 P78 X78:AE78 B79:E79 H79:I79 Q79:T79 V79 X79:Y79 AA79:AD79 C80 G81:H81 V81:AB81 B82:G82 I82 N81:O82 S82 Z82:AA82 E84 G84 I84 AB84 F85 L85:M85 Q85 AA85:AB85 AE85 G86 AB86 AD86:AE86 G87:H87 R87:X87 Y88:AA88 H89:I89 P89:Q89 U89 AA89 AD88:AE89</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N95"/>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2.109375" customWidth="1"/>
    <col min="2" max="3" width="8.88671875" customWidth="1"/>
    <col min="4" max="4" width="11.21875" customWidth="1"/>
    <col min="5" max="40" width="8.88671875" customWidth="1"/>
  </cols>
  <sheetData>
    <row r="1" spans="1:40">
      <c r="A1" s="2339" t="s">
        <v>790</v>
      </c>
      <c r="B1" s="20">
        <v>1</v>
      </c>
      <c r="C1" s="20">
        <v>2</v>
      </c>
      <c r="D1" s="20">
        <v>3</v>
      </c>
      <c r="E1" s="20">
        <v>4</v>
      </c>
      <c r="F1" s="20">
        <v>5</v>
      </c>
      <c r="G1" s="20">
        <v>6</v>
      </c>
      <c r="H1" s="20">
        <v>7</v>
      </c>
      <c r="I1" s="20">
        <v>8</v>
      </c>
      <c r="J1" s="20">
        <v>9</v>
      </c>
      <c r="K1" s="20">
        <v>10</v>
      </c>
      <c r="L1" s="20">
        <v>11</v>
      </c>
      <c r="M1" s="20">
        <v>12</v>
      </c>
      <c r="N1" s="20">
        <v>13</v>
      </c>
      <c r="O1" s="20">
        <v>14</v>
      </c>
      <c r="P1" s="20">
        <v>15</v>
      </c>
      <c r="Q1" s="310">
        <v>16</v>
      </c>
      <c r="R1" s="20">
        <v>17</v>
      </c>
      <c r="S1" s="20">
        <v>18</v>
      </c>
      <c r="T1" s="20">
        <v>19</v>
      </c>
      <c r="U1" s="20">
        <v>20</v>
      </c>
      <c r="V1" s="20">
        <v>21</v>
      </c>
      <c r="W1" s="20">
        <v>22</v>
      </c>
      <c r="X1" s="20">
        <v>23</v>
      </c>
      <c r="Y1" s="20">
        <v>24</v>
      </c>
      <c r="Z1" s="20">
        <v>25</v>
      </c>
      <c r="AA1" s="20">
        <v>26</v>
      </c>
      <c r="AB1" s="20">
        <v>27</v>
      </c>
      <c r="AC1" s="20">
        <v>28</v>
      </c>
      <c r="AD1" s="20">
        <v>29</v>
      </c>
      <c r="AE1" s="20">
        <v>30</v>
      </c>
      <c r="AF1" s="20">
        <v>31</v>
      </c>
      <c r="AG1" s="20"/>
      <c r="AH1" s="20"/>
      <c r="AI1" s="20"/>
      <c r="AJ1" s="20"/>
      <c r="AK1" s="20"/>
      <c r="AL1" s="20"/>
      <c r="AM1" s="20"/>
      <c r="AN1" s="20"/>
    </row>
    <row r="2" spans="1:40">
      <c r="A2" s="2333"/>
      <c r="B2" s="22" t="s">
        <v>69</v>
      </c>
      <c r="C2" s="23" t="s">
        <v>70</v>
      </c>
      <c r="D2" s="23" t="s">
        <v>71</v>
      </c>
      <c r="E2" s="22" t="s">
        <v>72</v>
      </c>
      <c r="F2" s="22" t="s">
        <v>66</v>
      </c>
      <c r="G2" s="22" t="s">
        <v>67</v>
      </c>
      <c r="H2" s="22" t="s">
        <v>68</v>
      </c>
      <c r="I2" s="22" t="s">
        <v>69</v>
      </c>
      <c r="J2" s="23" t="s">
        <v>70</v>
      </c>
      <c r="K2" s="23" t="s">
        <v>71</v>
      </c>
      <c r="L2" s="22" t="s">
        <v>72</v>
      </c>
      <c r="M2" s="22" t="s">
        <v>66</v>
      </c>
      <c r="N2" s="22" t="s">
        <v>67</v>
      </c>
      <c r="O2" s="22" t="s">
        <v>68</v>
      </c>
      <c r="P2" s="22" t="s">
        <v>69</v>
      </c>
      <c r="Q2" s="23" t="s">
        <v>70</v>
      </c>
      <c r="R2" s="23" t="s">
        <v>71</v>
      </c>
      <c r="S2" s="22" t="s">
        <v>72</v>
      </c>
      <c r="T2" s="22" t="s">
        <v>66</v>
      </c>
      <c r="U2" s="23" t="s">
        <v>67</v>
      </c>
      <c r="V2" s="22" t="s">
        <v>68</v>
      </c>
      <c r="W2" s="22" t="s">
        <v>69</v>
      </c>
      <c r="X2" s="23" t="s">
        <v>70</v>
      </c>
      <c r="Y2" s="23" t="s">
        <v>71</v>
      </c>
      <c r="Z2" s="22" t="s">
        <v>72</v>
      </c>
      <c r="AA2" s="22" t="s">
        <v>66</v>
      </c>
      <c r="AB2" s="22" t="s">
        <v>67</v>
      </c>
      <c r="AC2" s="22" t="s">
        <v>68</v>
      </c>
      <c r="AD2" s="22" t="s">
        <v>69</v>
      </c>
      <c r="AE2" s="23" t="s">
        <v>70</v>
      </c>
      <c r="AF2" s="23" t="s">
        <v>71</v>
      </c>
      <c r="AG2" s="25"/>
      <c r="AH2" s="25"/>
      <c r="AI2" s="25"/>
      <c r="AJ2" s="25"/>
      <c r="AK2" s="25"/>
      <c r="AL2" s="25"/>
      <c r="AM2" s="25"/>
      <c r="AN2" s="25"/>
    </row>
    <row r="3" spans="1:40">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27"/>
      <c r="AG3" s="6"/>
      <c r="AH3" s="6"/>
      <c r="AI3" s="6"/>
      <c r="AJ3" s="6"/>
      <c r="AK3" s="6"/>
      <c r="AL3" s="6"/>
      <c r="AM3" s="6"/>
      <c r="AN3" s="6"/>
    </row>
    <row r="4" spans="1:40">
      <c r="A4" s="30" t="s">
        <v>74</v>
      </c>
      <c r="B4" s="31"/>
      <c r="C4" s="105" t="s">
        <v>137</v>
      </c>
      <c r="D4" s="105" t="s">
        <v>127</v>
      </c>
      <c r="F4" s="33"/>
      <c r="G4" s="34"/>
      <c r="H4" s="35"/>
      <c r="I4" s="32" t="s">
        <v>791</v>
      </c>
      <c r="J4" s="36"/>
      <c r="L4" s="32" t="s">
        <v>792</v>
      </c>
      <c r="M4" s="35"/>
      <c r="N4" s="32"/>
      <c r="O4" s="32"/>
      <c r="S4" s="33" t="s">
        <v>793</v>
      </c>
      <c r="T4" s="32"/>
      <c r="U4" s="32"/>
      <c r="V4" s="237" t="s">
        <v>794</v>
      </c>
      <c r="W4" s="311"/>
      <c r="X4" s="117" t="s">
        <v>795</v>
      </c>
      <c r="Y4" s="10" t="s">
        <v>93</v>
      </c>
      <c r="AB4" s="32"/>
      <c r="AC4" s="143"/>
      <c r="AD4" s="143"/>
      <c r="AG4" s="6"/>
      <c r="AH4" s="6"/>
      <c r="AI4" s="6"/>
      <c r="AJ4" s="6"/>
      <c r="AK4" s="6"/>
      <c r="AL4" s="6"/>
      <c r="AM4" s="6"/>
      <c r="AN4" s="6"/>
    </row>
    <row r="5" spans="1:40">
      <c r="A5" s="30" t="s">
        <v>75</v>
      </c>
      <c r="D5" s="117" t="s">
        <v>127</v>
      </c>
      <c r="G5" s="35"/>
      <c r="H5" s="35"/>
      <c r="I5" s="35"/>
      <c r="J5" s="35"/>
      <c r="K5" s="32"/>
      <c r="L5" s="33" t="s">
        <v>796</v>
      </c>
      <c r="M5" s="33" t="s">
        <v>797</v>
      </c>
      <c r="N5" s="33" t="s">
        <v>798</v>
      </c>
      <c r="O5" s="33" t="s">
        <v>799</v>
      </c>
      <c r="P5" s="312" t="s">
        <v>800</v>
      </c>
      <c r="Q5" s="33" t="s">
        <v>801</v>
      </c>
      <c r="R5" s="32"/>
      <c r="S5" s="237" t="s">
        <v>802</v>
      </c>
      <c r="T5" s="237" t="s">
        <v>803</v>
      </c>
      <c r="U5" s="38"/>
      <c r="V5" s="232" t="s">
        <v>577</v>
      </c>
      <c r="W5" s="313" t="s">
        <v>577</v>
      </c>
      <c r="X5" s="313" t="s">
        <v>577</v>
      </c>
      <c r="Y5" s="233" t="s">
        <v>577</v>
      </c>
      <c r="Z5" s="314" t="s">
        <v>795</v>
      </c>
      <c r="AA5" s="234" t="s">
        <v>577</v>
      </c>
      <c r="AB5" s="315"/>
      <c r="AC5" s="232" t="s">
        <v>577</v>
      </c>
      <c r="AD5" s="313" t="s">
        <v>577</v>
      </c>
      <c r="AE5" s="313" t="s">
        <v>577</v>
      </c>
      <c r="AF5" s="233" t="s">
        <v>577</v>
      </c>
      <c r="AG5" s="21"/>
      <c r="AH5" s="21"/>
      <c r="AI5" s="21"/>
      <c r="AJ5" s="21"/>
      <c r="AK5" s="21"/>
      <c r="AL5" s="21"/>
      <c r="AM5" s="21"/>
      <c r="AN5" s="21"/>
    </row>
    <row r="6" spans="1:40">
      <c r="A6" s="30" t="s">
        <v>76</v>
      </c>
      <c r="B6" s="42"/>
      <c r="C6" s="32"/>
      <c r="D6" s="32"/>
      <c r="E6" s="32"/>
      <c r="F6" s="35"/>
      <c r="G6" s="32"/>
      <c r="H6" s="32"/>
      <c r="I6" s="32"/>
      <c r="J6" s="32"/>
      <c r="K6" s="32"/>
      <c r="M6" s="32"/>
      <c r="P6" s="288" t="s">
        <v>804</v>
      </c>
      <c r="Q6" s="288" t="s">
        <v>804</v>
      </c>
      <c r="R6" s="82"/>
      <c r="S6" s="288" t="s">
        <v>804</v>
      </c>
      <c r="T6" s="288" t="s">
        <v>804</v>
      </c>
      <c r="V6" s="316" t="s">
        <v>805</v>
      </c>
      <c r="W6" s="317" t="s">
        <v>805</v>
      </c>
      <c r="X6" s="317" t="s">
        <v>805</v>
      </c>
      <c r="Y6" s="318" t="s">
        <v>806</v>
      </c>
      <c r="Z6" s="315"/>
      <c r="AA6" s="319" t="s">
        <v>807</v>
      </c>
      <c r="AB6" s="315"/>
      <c r="AC6" s="320" t="s">
        <v>419</v>
      </c>
      <c r="AD6" s="321" t="s">
        <v>419</v>
      </c>
      <c r="AE6" s="321" t="s">
        <v>419</v>
      </c>
      <c r="AF6" s="322" t="s">
        <v>808</v>
      </c>
      <c r="AG6" s="6"/>
      <c r="AH6" s="6"/>
      <c r="AI6" s="6"/>
      <c r="AJ6" s="6"/>
      <c r="AK6" s="6"/>
      <c r="AL6" s="6"/>
      <c r="AM6" s="6"/>
      <c r="AN6" s="6"/>
    </row>
    <row r="7" spans="1:40">
      <c r="A7" s="30" t="s">
        <v>77</v>
      </c>
      <c r="B7" s="42"/>
      <c r="C7" s="32"/>
      <c r="D7" s="32"/>
      <c r="E7" s="32"/>
      <c r="F7" s="35"/>
      <c r="G7" s="35"/>
      <c r="H7" s="32"/>
      <c r="I7" s="32"/>
      <c r="J7" s="32"/>
      <c r="K7" s="32"/>
      <c r="L7" s="32"/>
      <c r="M7" s="45"/>
      <c r="N7" s="32"/>
      <c r="O7" s="32"/>
      <c r="P7" s="288" t="s">
        <v>804</v>
      </c>
      <c r="Q7" s="33" t="s">
        <v>809</v>
      </c>
      <c r="R7" s="33"/>
      <c r="S7" s="181" t="s">
        <v>810</v>
      </c>
      <c r="T7" s="57"/>
      <c r="U7" s="32"/>
      <c r="V7" s="159"/>
      <c r="W7" s="323"/>
      <c r="X7" s="324">
        <v>357</v>
      </c>
      <c r="Z7" s="38"/>
      <c r="AA7" s="325" t="s">
        <v>127</v>
      </c>
      <c r="AB7" s="156"/>
      <c r="AC7" s="159"/>
      <c r="AF7" s="323"/>
      <c r="AG7" s="6"/>
      <c r="AH7" s="6"/>
      <c r="AI7" s="6"/>
      <c r="AJ7" s="6"/>
      <c r="AK7" s="6"/>
      <c r="AL7" s="6"/>
      <c r="AM7" s="6"/>
      <c r="AN7" s="6"/>
    </row>
    <row r="8" spans="1:40">
      <c r="A8" s="46" t="s">
        <v>78</v>
      </c>
      <c r="B8" s="47"/>
      <c r="C8" s="32"/>
      <c r="D8" s="32"/>
      <c r="E8" s="32"/>
      <c r="F8" s="32"/>
      <c r="G8" s="32"/>
      <c r="H8" s="32"/>
      <c r="I8" s="48"/>
      <c r="J8" s="32"/>
      <c r="L8" s="32"/>
      <c r="M8" s="32"/>
      <c r="N8" s="32"/>
      <c r="O8" s="32"/>
      <c r="P8" s="32"/>
      <c r="Q8" s="32"/>
      <c r="R8" s="32"/>
      <c r="S8" s="32"/>
      <c r="T8" s="32"/>
      <c r="U8" s="32"/>
      <c r="V8" s="32"/>
      <c r="X8" s="326" t="s">
        <v>811</v>
      </c>
      <c r="AB8" s="32"/>
      <c r="AC8" s="32"/>
      <c r="AG8" s="6"/>
      <c r="AH8" s="6"/>
      <c r="AI8" s="6"/>
      <c r="AJ8" s="6"/>
      <c r="AK8" s="6"/>
      <c r="AL8" s="6"/>
      <c r="AM8" s="6"/>
      <c r="AN8" s="6"/>
    </row>
    <row r="9" spans="1:40" ht="15.75" customHeight="1">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c r="AG9" s="51"/>
      <c r="AH9" s="51"/>
      <c r="AI9" s="51"/>
      <c r="AJ9" s="51"/>
      <c r="AK9" s="51"/>
      <c r="AL9" s="51"/>
      <c r="AM9" s="51"/>
      <c r="AN9" s="51"/>
    </row>
    <row r="10" spans="1:40" ht="15.75" customHeight="1">
      <c r="A10" s="2"/>
      <c r="B10" s="52" t="s">
        <v>82</v>
      </c>
      <c r="C10" s="52" t="s">
        <v>82</v>
      </c>
      <c r="D10" s="52" t="s">
        <v>82</v>
      </c>
      <c r="E10" s="52" t="s">
        <v>82</v>
      </c>
      <c r="F10" s="52" t="s">
        <v>82</v>
      </c>
      <c r="G10" s="52" t="s">
        <v>82</v>
      </c>
      <c r="H10" s="52" t="s">
        <v>82</v>
      </c>
      <c r="I10" s="53" t="s">
        <v>82</v>
      </c>
      <c r="J10" s="52" t="s">
        <v>82</v>
      </c>
      <c r="K10" s="52" t="s">
        <v>82</v>
      </c>
      <c r="L10" s="52" t="s">
        <v>82</v>
      </c>
      <c r="M10" s="52" t="s">
        <v>82</v>
      </c>
      <c r="N10" s="50" t="s">
        <v>82</v>
      </c>
      <c r="O10" s="50" t="s">
        <v>82</v>
      </c>
      <c r="P10" s="50" t="s">
        <v>82</v>
      </c>
      <c r="Q10" s="50" t="s">
        <v>82</v>
      </c>
      <c r="R10" s="50" t="s">
        <v>82</v>
      </c>
      <c r="S10" s="50" t="s">
        <v>82</v>
      </c>
      <c r="T10" s="50" t="s">
        <v>82</v>
      </c>
      <c r="U10" s="50" t="s">
        <v>82</v>
      </c>
      <c r="V10" s="50" t="s">
        <v>82</v>
      </c>
      <c r="W10" s="50" t="s">
        <v>82</v>
      </c>
      <c r="X10" s="50" t="s">
        <v>82</v>
      </c>
      <c r="Y10" s="50" t="s">
        <v>82</v>
      </c>
      <c r="Z10" s="50" t="s">
        <v>82</v>
      </c>
      <c r="AA10" s="50" t="s">
        <v>82</v>
      </c>
      <c r="AB10" s="50" t="s">
        <v>82</v>
      </c>
      <c r="AC10" s="50" t="s">
        <v>82</v>
      </c>
      <c r="AD10" s="50" t="s">
        <v>82</v>
      </c>
      <c r="AE10" s="50" t="s">
        <v>82</v>
      </c>
      <c r="AF10" s="50" t="s">
        <v>82</v>
      </c>
      <c r="AG10" s="51"/>
      <c r="AH10" s="51"/>
      <c r="AI10" s="51"/>
      <c r="AJ10" s="51"/>
      <c r="AK10" s="51"/>
      <c r="AL10" s="51"/>
      <c r="AM10" s="51"/>
      <c r="AN10" s="51"/>
    </row>
    <row r="11" spans="1:40">
      <c r="A11" s="2" t="s">
        <v>592</v>
      </c>
      <c r="C11" s="54"/>
      <c r="D11" s="54"/>
      <c r="E11" s="54"/>
      <c r="F11" s="54"/>
      <c r="G11" s="54"/>
      <c r="H11" s="54"/>
      <c r="I11" s="54"/>
      <c r="J11" s="54"/>
      <c r="K11" s="54"/>
      <c r="L11" s="54"/>
      <c r="P11" s="54"/>
      <c r="Q11" s="54"/>
      <c r="R11" s="54"/>
      <c r="S11" s="107" t="s">
        <v>239</v>
      </c>
      <c r="T11" s="54"/>
      <c r="U11" s="107" t="s">
        <v>239</v>
      </c>
      <c r="V11" s="54"/>
      <c r="W11" s="54"/>
      <c r="X11" s="107" t="s">
        <v>239</v>
      </c>
      <c r="Y11" s="107" t="s">
        <v>239</v>
      </c>
      <c r="Z11" s="107" t="s">
        <v>239</v>
      </c>
      <c r="AA11" s="107" t="s">
        <v>239</v>
      </c>
      <c r="AB11" s="107" t="s">
        <v>239</v>
      </c>
      <c r="AC11" s="107" t="s">
        <v>239</v>
      </c>
      <c r="AD11" s="107" t="s">
        <v>239</v>
      </c>
      <c r="AE11" s="107" t="s">
        <v>239</v>
      </c>
      <c r="AF11" s="107" t="s">
        <v>239</v>
      </c>
      <c r="AG11" s="6"/>
      <c r="AH11" s="6"/>
      <c r="AI11" s="6"/>
      <c r="AJ11" s="6"/>
      <c r="AK11" s="6"/>
      <c r="AL11" s="6"/>
      <c r="AM11" s="6"/>
      <c r="AN11" s="6"/>
    </row>
    <row r="12" spans="1:40">
      <c r="A12" s="56" t="s">
        <v>83</v>
      </c>
      <c r="B12" s="327" t="s">
        <v>812</v>
      </c>
      <c r="C12" s="58"/>
      <c r="D12" s="58"/>
      <c r="E12" s="58"/>
      <c r="F12" s="58"/>
      <c r="G12" s="58"/>
      <c r="H12" s="58"/>
      <c r="J12" s="58"/>
      <c r="L12" s="58"/>
      <c r="M12" s="58"/>
      <c r="O12" s="58"/>
      <c r="P12" s="58"/>
      <c r="R12" s="58"/>
      <c r="S12" s="58"/>
      <c r="T12" s="58"/>
      <c r="U12" s="58"/>
      <c r="V12" s="58"/>
      <c r="W12" s="58"/>
      <c r="X12" s="58"/>
      <c r="Y12" s="58"/>
      <c r="Z12" s="58"/>
      <c r="AG12" s="6"/>
      <c r="AH12" s="6"/>
      <c r="AI12" s="6"/>
      <c r="AJ12" s="6"/>
      <c r="AK12" s="6"/>
      <c r="AL12" s="6"/>
      <c r="AM12" s="6"/>
      <c r="AN12" s="6"/>
    </row>
    <row r="13" spans="1:40">
      <c r="A13" s="59" t="s">
        <v>84</v>
      </c>
      <c r="B13" s="81" t="s">
        <v>134</v>
      </c>
      <c r="C13" s="81" t="s">
        <v>134</v>
      </c>
      <c r="D13" s="81" t="s">
        <v>134</v>
      </c>
      <c r="E13" s="139" t="s">
        <v>240</v>
      </c>
      <c r="F13" s="139" t="s">
        <v>240</v>
      </c>
      <c r="G13" s="139" t="s">
        <v>240</v>
      </c>
      <c r="H13" s="139" t="s">
        <v>240</v>
      </c>
      <c r="I13" s="139" t="s">
        <v>240</v>
      </c>
      <c r="J13" s="57" t="s">
        <v>134</v>
      </c>
      <c r="K13" s="57" t="s">
        <v>134</v>
      </c>
      <c r="L13" s="57" t="s">
        <v>240</v>
      </c>
      <c r="M13" s="57" t="s">
        <v>240</v>
      </c>
      <c r="N13" s="57" t="s">
        <v>240</v>
      </c>
      <c r="O13" s="57" t="s">
        <v>240</v>
      </c>
      <c r="P13" s="57" t="s">
        <v>240</v>
      </c>
      <c r="Q13" s="57" t="s">
        <v>134</v>
      </c>
      <c r="R13" s="57" t="s">
        <v>134</v>
      </c>
      <c r="S13" s="57" t="s">
        <v>134</v>
      </c>
      <c r="T13" s="57" t="s">
        <v>134</v>
      </c>
      <c r="U13" s="57" t="s">
        <v>240</v>
      </c>
      <c r="V13" s="57" t="s">
        <v>134</v>
      </c>
      <c r="W13" s="57" t="s">
        <v>134</v>
      </c>
      <c r="X13" s="57" t="s">
        <v>240</v>
      </c>
      <c r="Y13" s="57" t="s">
        <v>240</v>
      </c>
      <c r="Z13" s="57" t="s">
        <v>240</v>
      </c>
      <c r="AA13" s="57" t="s">
        <v>240</v>
      </c>
      <c r="AB13" s="57" t="s">
        <v>240</v>
      </c>
      <c r="AC13" s="57" t="s">
        <v>240</v>
      </c>
      <c r="AD13" s="57" t="s">
        <v>240</v>
      </c>
      <c r="AE13" s="57" t="s">
        <v>134</v>
      </c>
      <c r="AF13" s="57" t="s">
        <v>134</v>
      </c>
      <c r="AG13" s="139"/>
      <c r="AH13" s="139"/>
      <c r="AI13" s="139"/>
      <c r="AJ13" s="139"/>
      <c r="AK13" s="139"/>
      <c r="AL13" s="139"/>
      <c r="AM13" s="139"/>
      <c r="AN13" s="139"/>
    </row>
    <row r="14" spans="1:40">
      <c r="A14" s="61" t="s">
        <v>86</v>
      </c>
      <c r="B14" s="94" t="s">
        <v>353</v>
      </c>
      <c r="C14" s="94" t="s">
        <v>353</v>
      </c>
      <c r="D14" s="181" t="s">
        <v>242</v>
      </c>
      <c r="E14" s="117" t="s">
        <v>813</v>
      </c>
      <c r="F14" s="117" t="s">
        <v>814</v>
      </c>
      <c r="G14" s="57" t="s">
        <v>134</v>
      </c>
      <c r="H14" s="181" t="s">
        <v>815</v>
      </c>
      <c r="I14" s="105" t="s">
        <v>816</v>
      </c>
      <c r="J14" s="105" t="s">
        <v>817</v>
      </c>
      <c r="K14" s="117" t="s">
        <v>818</v>
      </c>
      <c r="L14" s="117" t="s">
        <v>818</v>
      </c>
      <c r="M14" s="117" t="s">
        <v>818</v>
      </c>
      <c r="N14" s="109" t="s">
        <v>245</v>
      </c>
      <c r="O14" s="109" t="s">
        <v>245</v>
      </c>
      <c r="P14" s="109" t="s">
        <v>245</v>
      </c>
      <c r="Q14" s="278" t="s">
        <v>609</v>
      </c>
      <c r="R14" s="57" t="s">
        <v>134</v>
      </c>
      <c r="S14" s="117" t="s">
        <v>819</v>
      </c>
      <c r="T14" s="105" t="s">
        <v>820</v>
      </c>
      <c r="U14" s="105" t="s">
        <v>821</v>
      </c>
      <c r="V14" s="117" t="s">
        <v>822</v>
      </c>
      <c r="W14" s="117" t="s">
        <v>823</v>
      </c>
      <c r="X14" s="57" t="s">
        <v>242</v>
      </c>
      <c r="Y14" s="105" t="s">
        <v>823</v>
      </c>
      <c r="Z14" s="94" t="s">
        <v>603</v>
      </c>
      <c r="AA14" s="57" t="s">
        <v>824</v>
      </c>
      <c r="AB14" s="57" t="s">
        <v>134</v>
      </c>
      <c r="AC14" s="58" t="s">
        <v>625</v>
      </c>
      <c r="AD14" s="117" t="s">
        <v>825</v>
      </c>
      <c r="AE14" s="57" t="s">
        <v>242</v>
      </c>
      <c r="AF14" s="251" t="s">
        <v>593</v>
      </c>
      <c r="AG14" s="139"/>
      <c r="AH14" s="139"/>
      <c r="AI14" s="139"/>
      <c r="AJ14" s="139"/>
      <c r="AK14" s="139"/>
      <c r="AL14" s="139"/>
      <c r="AM14" s="139"/>
      <c r="AN14" s="139"/>
    </row>
    <row r="15" spans="1:40">
      <c r="A15" s="62" t="s">
        <v>87</v>
      </c>
      <c r="B15" s="163" t="s">
        <v>826</v>
      </c>
      <c r="C15" s="168" t="s">
        <v>127</v>
      </c>
      <c r="D15" s="34" t="s">
        <v>827</v>
      </c>
      <c r="E15" s="34" t="s">
        <v>828</v>
      </c>
      <c r="F15" s="34" t="s">
        <v>828</v>
      </c>
      <c r="G15" s="34" t="s">
        <v>829</v>
      </c>
      <c r="H15" s="173" t="s">
        <v>830</v>
      </c>
      <c r="I15" s="139" t="s">
        <v>331</v>
      </c>
      <c r="J15" s="139" t="s">
        <v>331</v>
      </c>
      <c r="K15" s="109" t="s">
        <v>831</v>
      </c>
      <c r="L15" s="57" t="s">
        <v>134</v>
      </c>
      <c r="M15" s="57" t="s">
        <v>134</v>
      </c>
      <c r="N15" s="57" t="s">
        <v>134</v>
      </c>
      <c r="O15" s="163" t="s">
        <v>127</v>
      </c>
      <c r="P15" s="105" t="s">
        <v>127</v>
      </c>
      <c r="Q15" s="174" t="s">
        <v>832</v>
      </c>
      <c r="R15" s="174" t="s">
        <v>833</v>
      </c>
      <c r="S15" s="174" t="s">
        <v>833</v>
      </c>
      <c r="T15" s="174" t="s">
        <v>833</v>
      </c>
      <c r="U15" s="174" t="s">
        <v>833</v>
      </c>
      <c r="V15" s="174" t="s">
        <v>834</v>
      </c>
      <c r="W15" s="292" t="s">
        <v>835</v>
      </c>
      <c r="X15" s="292" t="s">
        <v>835</v>
      </c>
      <c r="Y15" s="105" t="s">
        <v>264</v>
      </c>
      <c r="Z15" s="94" t="s">
        <v>836</v>
      </c>
      <c r="AA15" s="117" t="s">
        <v>825</v>
      </c>
      <c r="AB15" s="296" t="s">
        <v>837</v>
      </c>
      <c r="AC15" s="328" t="s">
        <v>838</v>
      </c>
      <c r="AD15" s="314" t="s">
        <v>133</v>
      </c>
      <c r="AE15" s="314" t="s">
        <v>133</v>
      </c>
      <c r="AF15" s="314" t="s">
        <v>133</v>
      </c>
      <c r="AG15" s="139"/>
      <c r="AH15" s="139"/>
      <c r="AI15" s="139"/>
      <c r="AJ15" s="139"/>
      <c r="AK15" s="139"/>
      <c r="AL15" s="139"/>
      <c r="AM15" s="139"/>
      <c r="AN15" s="139"/>
    </row>
    <row r="16" spans="1:40">
      <c r="A16" s="63" t="s">
        <v>88</v>
      </c>
      <c r="B16" s="6" t="s">
        <v>134</v>
      </c>
      <c r="C16" s="6" t="s">
        <v>134</v>
      </c>
      <c r="D16" s="6" t="s">
        <v>134</v>
      </c>
      <c r="E16" s="6" t="s">
        <v>134</v>
      </c>
      <c r="F16" s="6" t="s">
        <v>134</v>
      </c>
      <c r="G16" s="6" t="s">
        <v>134</v>
      </c>
      <c r="H16" s="6" t="s">
        <v>134</v>
      </c>
      <c r="I16" s="6" t="s">
        <v>134</v>
      </c>
      <c r="J16" s="6" t="s">
        <v>134</v>
      </c>
      <c r="K16" s="6" t="s">
        <v>134</v>
      </c>
      <c r="L16" s="114" t="s">
        <v>839</v>
      </c>
      <c r="M16" s="114" t="s">
        <v>839</v>
      </c>
      <c r="N16" s="165" t="s">
        <v>840</v>
      </c>
      <c r="O16" s="165" t="s">
        <v>840</v>
      </c>
      <c r="P16" s="329" t="s">
        <v>841</v>
      </c>
      <c r="Q16" s="329" t="s">
        <v>841</v>
      </c>
      <c r="R16" s="329" t="s">
        <v>841</v>
      </c>
      <c r="S16" s="329" t="s">
        <v>841</v>
      </c>
      <c r="T16" s="329" t="s">
        <v>841</v>
      </c>
      <c r="U16" s="330" t="s">
        <v>842</v>
      </c>
      <c r="V16" s="330" t="s">
        <v>842</v>
      </c>
      <c r="W16" s="330" t="s">
        <v>843</v>
      </c>
      <c r="X16" s="57" t="s">
        <v>134</v>
      </c>
      <c r="Y16" s="57" t="s">
        <v>134</v>
      </c>
      <c r="Z16" s="174" t="s">
        <v>844</v>
      </c>
      <c r="AA16" s="57" t="s">
        <v>845</v>
      </c>
      <c r="AB16" s="57" t="s">
        <v>845</v>
      </c>
      <c r="AC16" s="57" t="s">
        <v>845</v>
      </c>
      <c r="AD16" s="94" t="s">
        <v>654</v>
      </c>
      <c r="AE16" s="165" t="s">
        <v>246</v>
      </c>
      <c r="AF16" s="165" t="s">
        <v>246</v>
      </c>
      <c r="AG16" s="139"/>
      <c r="AH16" s="139"/>
      <c r="AI16" s="139"/>
      <c r="AJ16" s="139"/>
      <c r="AK16" s="139"/>
      <c r="AL16" s="139"/>
      <c r="AM16" s="139"/>
      <c r="AN16" s="139"/>
    </row>
    <row r="17" spans="1:40">
      <c r="A17" s="63" t="s">
        <v>89</v>
      </c>
      <c r="B17" s="274" t="s">
        <v>846</v>
      </c>
      <c r="C17" s="175" t="s">
        <v>847</v>
      </c>
      <c r="D17" s="57" t="s">
        <v>848</v>
      </c>
      <c r="E17" s="139" t="s">
        <v>134</v>
      </c>
      <c r="F17" s="182"/>
      <c r="G17" s="182"/>
      <c r="H17" s="168" t="s">
        <v>849</v>
      </c>
      <c r="I17" s="168" t="s">
        <v>849</v>
      </c>
      <c r="J17" s="139" t="s">
        <v>331</v>
      </c>
      <c r="K17" s="114" t="s">
        <v>839</v>
      </c>
      <c r="L17" s="139" t="s">
        <v>134</v>
      </c>
      <c r="M17" s="139" t="s">
        <v>331</v>
      </c>
      <c r="N17" s="163" t="s">
        <v>850</v>
      </c>
      <c r="O17" s="139" t="s">
        <v>93</v>
      </c>
      <c r="P17" s="163" t="s">
        <v>850</v>
      </c>
      <c r="Q17" s="163" t="s">
        <v>850</v>
      </c>
      <c r="R17" s="163" t="s">
        <v>850</v>
      </c>
      <c r="S17" s="57" t="s">
        <v>134</v>
      </c>
      <c r="T17" s="57" t="s">
        <v>134</v>
      </c>
      <c r="U17" s="111"/>
      <c r="V17" s="111"/>
      <c r="W17" s="111"/>
      <c r="X17" s="111"/>
      <c r="Y17" s="111"/>
      <c r="Z17" s="104"/>
      <c r="AA17" s="111"/>
      <c r="AB17" s="111"/>
      <c r="AC17" s="111"/>
      <c r="AD17" s="111"/>
      <c r="AE17" s="111"/>
      <c r="AF17" s="111"/>
      <c r="AG17" s="139"/>
      <c r="AH17" s="139"/>
      <c r="AI17" s="139"/>
      <c r="AJ17" s="139"/>
      <c r="AK17" s="139"/>
      <c r="AL17" s="139"/>
      <c r="AM17" s="139"/>
      <c r="AN17" s="139"/>
    </row>
    <row r="18" spans="1:40" ht="15.75" customHeight="1">
      <c r="A18" s="63" t="s">
        <v>90</v>
      </c>
      <c r="B18" s="264" t="s">
        <v>851</v>
      </c>
      <c r="C18" s="264" t="s">
        <v>851</v>
      </c>
      <c r="D18" s="264" t="s">
        <v>852</v>
      </c>
      <c r="E18" s="181" t="s">
        <v>242</v>
      </c>
      <c r="F18" s="105" t="s">
        <v>137</v>
      </c>
      <c r="G18" s="292" t="s">
        <v>835</v>
      </c>
      <c r="H18" s="292" t="s">
        <v>835</v>
      </c>
      <c r="I18" s="292" t="s">
        <v>835</v>
      </c>
      <c r="J18" s="6" t="s">
        <v>134</v>
      </c>
      <c r="K18" s="163" t="s">
        <v>134</v>
      </c>
      <c r="L18" s="189" t="s">
        <v>853</v>
      </c>
      <c r="M18" s="331" t="s">
        <v>128</v>
      </c>
      <c r="N18" s="331" t="s">
        <v>128</v>
      </c>
      <c r="O18" s="163" t="s">
        <v>134</v>
      </c>
      <c r="P18" s="163" t="s">
        <v>854</v>
      </c>
      <c r="Q18" s="163" t="s">
        <v>854</v>
      </c>
      <c r="R18" s="105" t="s">
        <v>855</v>
      </c>
      <c r="S18" s="10" t="s">
        <v>242</v>
      </c>
      <c r="T18" s="15" t="s">
        <v>856</v>
      </c>
      <c r="U18" s="292" t="s">
        <v>835</v>
      </c>
      <c r="V18" s="332" t="s">
        <v>475</v>
      </c>
      <c r="W18" s="332" t="s">
        <v>475</v>
      </c>
      <c r="X18" s="105" t="s">
        <v>857</v>
      </c>
      <c r="Y18" s="34" t="s">
        <v>858</v>
      </c>
      <c r="Z18" s="105" t="s">
        <v>137</v>
      </c>
      <c r="AA18" s="10" t="s">
        <v>132</v>
      </c>
      <c r="AB18" s="57" t="s">
        <v>242</v>
      </c>
      <c r="AC18" s="164" t="s">
        <v>859</v>
      </c>
      <c r="AD18" s="164" t="s">
        <v>859</v>
      </c>
      <c r="AE18" s="164" t="s">
        <v>859</v>
      </c>
      <c r="AF18" s="164" t="s">
        <v>859</v>
      </c>
      <c r="AG18" s="139"/>
      <c r="AH18" s="139"/>
      <c r="AI18" s="139"/>
      <c r="AJ18" s="139"/>
      <c r="AK18" s="139"/>
      <c r="AL18" s="139"/>
      <c r="AM18" s="139"/>
      <c r="AN18" s="139"/>
    </row>
    <row r="19" spans="1:40">
      <c r="A19" s="63" t="s">
        <v>11</v>
      </c>
      <c r="B19" s="264" t="s">
        <v>860</v>
      </c>
      <c r="C19" s="163" t="s">
        <v>300</v>
      </c>
      <c r="D19" s="163" t="s">
        <v>300</v>
      </c>
      <c r="E19" s="163" t="s">
        <v>300</v>
      </c>
      <c r="F19" s="163" t="s">
        <v>300</v>
      </c>
      <c r="G19" s="163" t="s">
        <v>300</v>
      </c>
      <c r="H19" s="163" t="s">
        <v>300</v>
      </c>
      <c r="I19" s="137" t="s">
        <v>93</v>
      </c>
      <c r="J19" s="57" t="s">
        <v>134</v>
      </c>
      <c r="K19" s="333" t="s">
        <v>861</v>
      </c>
      <c r="L19" s="333" t="s">
        <v>861</v>
      </c>
      <c r="M19" s="333" t="s">
        <v>861</v>
      </c>
      <c r="N19" s="333" t="s">
        <v>861</v>
      </c>
      <c r="O19" s="333" t="s">
        <v>861</v>
      </c>
      <c r="P19" s="333" t="s">
        <v>861</v>
      </c>
      <c r="Q19" s="333" t="s">
        <v>862</v>
      </c>
      <c r="R19" s="139" t="s">
        <v>132</v>
      </c>
      <c r="S19" s="139" t="s">
        <v>132</v>
      </c>
      <c r="T19" s="139" t="s">
        <v>132</v>
      </c>
      <c r="U19" s="139" t="s">
        <v>132</v>
      </c>
      <c r="V19" s="139" t="s">
        <v>132</v>
      </c>
      <c r="W19" s="139" t="s">
        <v>132</v>
      </c>
      <c r="X19" s="57" t="s">
        <v>134</v>
      </c>
      <c r="Y19" s="57" t="s">
        <v>863</v>
      </c>
      <c r="Z19" s="94" t="s">
        <v>864</v>
      </c>
      <c r="AA19" s="117" t="s">
        <v>865</v>
      </c>
      <c r="AB19" s="117" t="s">
        <v>865</v>
      </c>
      <c r="AC19" s="117" t="s">
        <v>865</v>
      </c>
      <c r="AD19" s="117" t="s">
        <v>865</v>
      </c>
      <c r="AE19" s="117" t="s">
        <v>865</v>
      </c>
      <c r="AF19" s="57" t="s">
        <v>93</v>
      </c>
      <c r="AG19" s="139"/>
      <c r="AH19" s="139"/>
      <c r="AI19" s="139"/>
      <c r="AJ19" s="139"/>
      <c r="AK19" s="139"/>
      <c r="AL19" s="139"/>
      <c r="AM19" s="139"/>
      <c r="AN19" s="139"/>
    </row>
    <row r="20" spans="1:40">
      <c r="A20" s="63" t="s">
        <v>91</v>
      </c>
      <c r="B20" s="105" t="s">
        <v>866</v>
      </c>
      <c r="C20" s="105" t="s">
        <v>866</v>
      </c>
      <c r="D20" s="57" t="s">
        <v>867</v>
      </c>
      <c r="E20" s="98" t="s">
        <v>868</v>
      </c>
      <c r="F20" s="57" t="s">
        <v>134</v>
      </c>
      <c r="G20" s="57" t="s">
        <v>867</v>
      </c>
      <c r="H20" s="168" t="s">
        <v>127</v>
      </c>
      <c r="I20" s="333" t="s">
        <v>861</v>
      </c>
      <c r="J20" s="333" t="s">
        <v>861</v>
      </c>
      <c r="K20" s="333" t="s">
        <v>861</v>
      </c>
      <c r="L20" s="333" t="s">
        <v>861</v>
      </c>
      <c r="M20" s="333" t="s">
        <v>861</v>
      </c>
      <c r="N20" s="6" t="s">
        <v>134</v>
      </c>
      <c r="O20" s="6" t="s">
        <v>134</v>
      </c>
      <c r="P20" s="6" t="s">
        <v>134</v>
      </c>
      <c r="Q20" s="6" t="s">
        <v>134</v>
      </c>
      <c r="R20" s="137" t="s">
        <v>132</v>
      </c>
      <c r="S20" s="334" t="s">
        <v>288</v>
      </c>
      <c r="T20" s="57" t="s">
        <v>132</v>
      </c>
      <c r="U20" s="10" t="s">
        <v>242</v>
      </c>
      <c r="V20" s="57" t="s">
        <v>93</v>
      </c>
      <c r="W20" s="174" t="s">
        <v>869</v>
      </c>
      <c r="X20" s="335" t="s">
        <v>870</v>
      </c>
      <c r="Y20" s="335" t="s">
        <v>870</v>
      </c>
      <c r="Z20" s="335" t="s">
        <v>870</v>
      </c>
      <c r="AA20" s="105" t="s">
        <v>127</v>
      </c>
      <c r="AB20" s="57" t="s">
        <v>871</v>
      </c>
      <c r="AC20" s="57" t="s">
        <v>872</v>
      </c>
      <c r="AD20" s="336" t="s">
        <v>609</v>
      </c>
      <c r="AE20" s="181" t="s">
        <v>456</v>
      </c>
      <c r="AF20" s="181" t="s">
        <v>456</v>
      </c>
      <c r="AG20" s="139"/>
      <c r="AH20" s="139"/>
      <c r="AI20" s="139"/>
      <c r="AJ20" s="139"/>
      <c r="AK20" s="139"/>
      <c r="AL20" s="139"/>
      <c r="AM20" s="139"/>
      <c r="AN20" s="139"/>
    </row>
    <row r="21" spans="1:40">
      <c r="A21" s="63" t="s">
        <v>873</v>
      </c>
      <c r="B21" s="177" t="s">
        <v>874</v>
      </c>
      <c r="C21" s="57" t="s">
        <v>134</v>
      </c>
      <c r="D21" s="163" t="s">
        <v>875</v>
      </c>
      <c r="E21" s="163" t="s">
        <v>875</v>
      </c>
      <c r="F21" s="163" t="s">
        <v>875</v>
      </c>
      <c r="G21" s="117" t="s">
        <v>876</v>
      </c>
      <c r="H21" s="163" t="s">
        <v>875</v>
      </c>
      <c r="I21" s="163" t="s">
        <v>875</v>
      </c>
      <c r="J21" s="57" t="s">
        <v>134</v>
      </c>
      <c r="K21" s="95" t="s">
        <v>877</v>
      </c>
      <c r="L21" s="95" t="s">
        <v>877</v>
      </c>
      <c r="M21" s="95" t="s">
        <v>877</v>
      </c>
      <c r="N21" s="57"/>
      <c r="O21" s="105" t="s">
        <v>878</v>
      </c>
      <c r="P21" s="105" t="s">
        <v>878</v>
      </c>
      <c r="Q21" s="10" t="s">
        <v>242</v>
      </c>
      <c r="R21" s="57" t="s">
        <v>134</v>
      </c>
      <c r="S21" s="105" t="s">
        <v>288</v>
      </c>
      <c r="T21" s="117" t="s">
        <v>879</v>
      </c>
      <c r="U21" s="127" t="s">
        <v>880</v>
      </c>
      <c r="V21" s="127" t="s">
        <v>881</v>
      </c>
      <c r="W21" s="127" t="s">
        <v>881</v>
      </c>
      <c r="X21" s="105" t="s">
        <v>127</v>
      </c>
      <c r="Y21" s="57" t="s">
        <v>134</v>
      </c>
      <c r="Z21" s="57" t="s">
        <v>134</v>
      </c>
      <c r="AA21" s="10" t="s">
        <v>93</v>
      </c>
      <c r="AB21" s="10" t="s">
        <v>93</v>
      </c>
      <c r="AC21" s="57" t="s">
        <v>242</v>
      </c>
      <c r="AD21" s="199" t="s">
        <v>882</v>
      </c>
      <c r="AE21" s="199" t="s">
        <v>882</v>
      </c>
      <c r="AF21" s="57" t="s">
        <v>134</v>
      </c>
      <c r="AG21" s="139"/>
      <c r="AH21" s="139"/>
      <c r="AI21" s="139"/>
      <c r="AJ21" s="139"/>
      <c r="AK21" s="139"/>
      <c r="AL21" s="139"/>
      <c r="AM21" s="139"/>
      <c r="AN21" s="139"/>
    </row>
    <row r="22" spans="1:40">
      <c r="A22" s="63" t="s">
        <v>15</v>
      </c>
      <c r="B22" s="105" t="s">
        <v>883</v>
      </c>
      <c r="C22" s="181" t="s">
        <v>242</v>
      </c>
      <c r="D22" s="82" t="s">
        <v>884</v>
      </c>
      <c r="E22" s="181" t="s">
        <v>242</v>
      </c>
      <c r="F22" s="173" t="s">
        <v>885</v>
      </c>
      <c r="G22" s="292" t="s">
        <v>398</v>
      </c>
      <c r="H22" s="139" t="s">
        <v>134</v>
      </c>
      <c r="I22" s="139" t="s">
        <v>134</v>
      </c>
      <c r="J22" s="139" t="s">
        <v>134</v>
      </c>
      <c r="K22" s="139" t="s">
        <v>331</v>
      </c>
      <c r="L22" s="139" t="s">
        <v>134</v>
      </c>
      <c r="M22" s="139" t="s">
        <v>134</v>
      </c>
      <c r="N22" s="139" t="s">
        <v>134</v>
      </c>
      <c r="O22" s="139" t="s">
        <v>134</v>
      </c>
      <c r="P22" s="139" t="s">
        <v>134</v>
      </c>
      <c r="Q22" s="139" t="s">
        <v>134</v>
      </c>
      <c r="R22" s="139" t="s">
        <v>134</v>
      </c>
      <c r="S22" s="139" t="s">
        <v>134</v>
      </c>
      <c r="T22" s="139" t="s">
        <v>134</v>
      </c>
      <c r="U22" s="139" t="s">
        <v>134</v>
      </c>
      <c r="V22" s="139" t="s">
        <v>134</v>
      </c>
      <c r="W22" s="139" t="s">
        <v>134</v>
      </c>
      <c r="X22" s="139" t="s">
        <v>134</v>
      </c>
      <c r="Y22" s="139" t="s">
        <v>134</v>
      </c>
      <c r="Z22" s="199" t="s">
        <v>134</v>
      </c>
      <c r="AA22" s="199" t="s">
        <v>134</v>
      </c>
      <c r="AB22" s="199" t="s">
        <v>134</v>
      </c>
      <c r="AC22" s="199" t="s">
        <v>134</v>
      </c>
      <c r="AD22" s="199" t="s">
        <v>134</v>
      </c>
      <c r="AE22" s="199" t="s">
        <v>134</v>
      </c>
      <c r="AF22" s="199" t="s">
        <v>134</v>
      </c>
      <c r="AG22" s="139"/>
      <c r="AH22" s="139"/>
      <c r="AI22" s="139"/>
      <c r="AJ22" s="139"/>
      <c r="AK22" s="139"/>
      <c r="AL22" s="139"/>
      <c r="AM22" s="139"/>
      <c r="AN22" s="139"/>
    </row>
    <row r="23" spans="1:40">
      <c r="A23" s="63" t="s">
        <v>24</v>
      </c>
      <c r="B23" s="139" t="s">
        <v>134</v>
      </c>
      <c r="C23" s="139" t="s">
        <v>134</v>
      </c>
      <c r="D23" s="139" t="s">
        <v>134</v>
      </c>
      <c r="E23" s="139" t="s">
        <v>134</v>
      </c>
      <c r="F23" s="181" t="s">
        <v>242</v>
      </c>
      <c r="G23" s="181" t="s">
        <v>242</v>
      </c>
      <c r="H23" s="137"/>
      <c r="I23" s="117" t="s">
        <v>127</v>
      </c>
      <c r="J23" s="199" t="s">
        <v>134</v>
      </c>
      <c r="K23" s="199" t="s">
        <v>134</v>
      </c>
      <c r="L23" s="57" t="s">
        <v>886</v>
      </c>
      <c r="M23" s="10" t="s">
        <v>242</v>
      </c>
      <c r="N23" s="10" t="s">
        <v>242</v>
      </c>
      <c r="O23" s="117" t="s">
        <v>887</v>
      </c>
      <c r="P23" s="139" t="s">
        <v>134</v>
      </c>
      <c r="Q23" s="139" t="s">
        <v>134</v>
      </c>
      <c r="R23" s="139" t="s">
        <v>134</v>
      </c>
      <c r="S23" s="139" t="s">
        <v>134</v>
      </c>
      <c r="T23" s="139" t="s">
        <v>134</v>
      </c>
      <c r="U23" s="199" t="s">
        <v>134</v>
      </c>
      <c r="V23" s="199" t="s">
        <v>134</v>
      </c>
      <c r="W23" s="199" t="s">
        <v>134</v>
      </c>
      <c r="X23" s="199" t="s">
        <v>134</v>
      </c>
      <c r="Y23" s="199" t="s">
        <v>134</v>
      </c>
      <c r="Z23" s="57" t="s">
        <v>242</v>
      </c>
      <c r="AA23" s="337" t="s">
        <v>127</v>
      </c>
      <c r="AB23" s="57" t="s">
        <v>242</v>
      </c>
      <c r="AC23" s="338" t="s">
        <v>888</v>
      </c>
      <c r="AD23" s="334" t="s">
        <v>888</v>
      </c>
      <c r="AE23" s="334" t="s">
        <v>888</v>
      </c>
      <c r="AF23" s="199" t="s">
        <v>134</v>
      </c>
      <c r="AG23" s="139"/>
      <c r="AH23" s="139"/>
      <c r="AI23" s="139"/>
      <c r="AJ23" s="139"/>
      <c r="AK23" s="139"/>
      <c r="AL23" s="139"/>
      <c r="AM23" s="139"/>
      <c r="AN23" s="139"/>
    </row>
    <row r="24" spans="1:40" ht="15.75" customHeight="1">
      <c r="A24" s="63" t="s">
        <v>23</v>
      </c>
      <c r="B24" s="327" t="s">
        <v>812</v>
      </c>
      <c r="C24" s="339" t="s">
        <v>889</v>
      </c>
      <c r="D24" s="181" t="s">
        <v>242</v>
      </c>
      <c r="E24" s="340" t="s">
        <v>134</v>
      </c>
      <c r="F24" s="339" t="s">
        <v>890</v>
      </c>
      <c r="G24" s="181" t="s">
        <v>242</v>
      </c>
      <c r="H24" s="339" t="s">
        <v>891</v>
      </c>
      <c r="I24" s="139" t="s">
        <v>331</v>
      </c>
      <c r="J24" s="339" t="s">
        <v>890</v>
      </c>
      <c r="K24" s="341" t="s">
        <v>93</v>
      </c>
      <c r="L24" s="199" t="s">
        <v>892</v>
      </c>
      <c r="M24" s="208" t="s">
        <v>893</v>
      </c>
      <c r="N24" s="208" t="s">
        <v>893</v>
      </c>
      <c r="O24" s="139" t="s">
        <v>134</v>
      </c>
      <c r="P24" s="105" t="s">
        <v>894</v>
      </c>
      <c r="Q24" s="105" t="s">
        <v>895</v>
      </c>
      <c r="R24" s="105" t="s">
        <v>896</v>
      </c>
      <c r="S24" s="199" t="s">
        <v>134</v>
      </c>
      <c r="T24" s="10" t="s">
        <v>242</v>
      </c>
      <c r="U24" s="10" t="s">
        <v>242</v>
      </c>
      <c r="V24" s="105" t="s">
        <v>127</v>
      </c>
      <c r="W24" s="10" t="s">
        <v>242</v>
      </c>
      <c r="X24" s="57" t="s">
        <v>242</v>
      </c>
      <c r="Y24" s="181" t="s">
        <v>242</v>
      </c>
      <c r="Z24" s="168" t="s">
        <v>897</v>
      </c>
      <c r="AA24" s="199" t="s">
        <v>134</v>
      </c>
      <c r="AB24" s="336" t="s">
        <v>281</v>
      </c>
      <c r="AC24" s="314" t="s">
        <v>898</v>
      </c>
      <c r="AD24" s="199" t="s">
        <v>134</v>
      </c>
      <c r="AE24" s="105" t="s">
        <v>898</v>
      </c>
      <c r="AF24" s="57" t="s">
        <v>641</v>
      </c>
      <c r="AG24" s="139"/>
      <c r="AH24" s="139"/>
      <c r="AI24" s="139"/>
      <c r="AJ24" s="139"/>
      <c r="AK24" s="139"/>
      <c r="AL24" s="139"/>
      <c r="AM24" s="139"/>
      <c r="AN24" s="139"/>
    </row>
    <row r="25" spans="1:40">
      <c r="A25" s="63" t="s">
        <v>25</v>
      </c>
      <c r="B25" s="105" t="s">
        <v>899</v>
      </c>
      <c r="C25" s="181" t="s">
        <v>900</v>
      </c>
      <c r="D25" s="139" t="s">
        <v>901</v>
      </c>
      <c r="E25" s="163" t="s">
        <v>127</v>
      </c>
      <c r="F25" s="181" t="s">
        <v>242</v>
      </c>
      <c r="G25" s="117" t="s">
        <v>902</v>
      </c>
      <c r="H25" s="57" t="s">
        <v>134</v>
      </c>
      <c r="I25" s="139" t="s">
        <v>331</v>
      </c>
      <c r="J25" s="163" t="s">
        <v>127</v>
      </c>
      <c r="K25" s="163" t="s">
        <v>777</v>
      </c>
      <c r="L25" s="57" t="s">
        <v>134</v>
      </c>
      <c r="M25" s="139" t="s">
        <v>93</v>
      </c>
      <c r="N25" s="342" t="s">
        <v>93</v>
      </c>
      <c r="O25" s="342" t="s">
        <v>93</v>
      </c>
      <c r="P25" s="343" t="s">
        <v>718</v>
      </c>
      <c r="Q25" s="139" t="s">
        <v>903</v>
      </c>
      <c r="R25" s="10" t="s">
        <v>242</v>
      </c>
      <c r="S25" s="57" t="s">
        <v>134</v>
      </c>
      <c r="T25" s="96" t="s">
        <v>904</v>
      </c>
      <c r="U25" s="344" t="s">
        <v>905</v>
      </c>
      <c r="V25" s="344" t="s">
        <v>905</v>
      </c>
      <c r="W25" s="344" t="s">
        <v>905</v>
      </c>
      <c r="X25" s="139" t="s">
        <v>93</v>
      </c>
      <c r="Y25" s="139" t="s">
        <v>93</v>
      </c>
      <c r="Z25" s="199" t="s">
        <v>906</v>
      </c>
      <c r="AA25" s="168" t="s">
        <v>128</v>
      </c>
      <c r="AB25" s="168" t="s">
        <v>128</v>
      </c>
      <c r="AC25" s="199" t="s">
        <v>134</v>
      </c>
      <c r="AD25" s="336" t="s">
        <v>609</v>
      </c>
      <c r="AE25" s="329" t="s">
        <v>907</v>
      </c>
      <c r="AF25" s="57" t="s">
        <v>242</v>
      </c>
      <c r="AG25" s="139"/>
      <c r="AH25" s="139"/>
      <c r="AI25" s="139"/>
      <c r="AJ25" s="139"/>
      <c r="AK25" s="139"/>
      <c r="AL25" s="139"/>
      <c r="AM25" s="139"/>
      <c r="AN25" s="139"/>
    </row>
    <row r="26" spans="1:40">
      <c r="A26" s="63" t="s">
        <v>26</v>
      </c>
      <c r="B26" s="181" t="s">
        <v>242</v>
      </c>
      <c r="C26" s="329" t="s">
        <v>134</v>
      </c>
      <c r="D26" s="329" t="s">
        <v>134</v>
      </c>
      <c r="E26" s="181" t="s">
        <v>242</v>
      </c>
      <c r="F26" s="181" t="s">
        <v>242</v>
      </c>
      <c r="G26" s="181" t="s">
        <v>242</v>
      </c>
      <c r="H26" s="329"/>
      <c r="I26" s="139" t="s">
        <v>331</v>
      </c>
      <c r="J26" s="329" t="s">
        <v>134</v>
      </c>
      <c r="K26" s="329" t="s">
        <v>134</v>
      </c>
      <c r="L26" s="139" t="s">
        <v>132</v>
      </c>
      <c r="M26" s="139" t="s">
        <v>132</v>
      </c>
      <c r="N26" s="10" t="s">
        <v>841</v>
      </c>
      <c r="O26" s="208" t="s">
        <v>93</v>
      </c>
      <c r="P26" s="10" t="s">
        <v>242</v>
      </c>
      <c r="Q26" s="139" t="s">
        <v>908</v>
      </c>
      <c r="R26" s="329" t="s">
        <v>134</v>
      </c>
      <c r="S26" s="10" t="s">
        <v>242</v>
      </c>
      <c r="T26" s="329" t="s">
        <v>134</v>
      </c>
      <c r="U26" s="10" t="s">
        <v>242</v>
      </c>
      <c r="V26" s="10" t="s">
        <v>242</v>
      </c>
      <c r="W26" s="10" t="s">
        <v>242</v>
      </c>
      <c r="X26" s="10" t="s">
        <v>242</v>
      </c>
      <c r="Y26" s="181" t="s">
        <v>242</v>
      </c>
      <c r="Z26" s="199" t="s">
        <v>909</v>
      </c>
      <c r="AA26" s="199" t="s">
        <v>910</v>
      </c>
      <c r="AB26" s="199" t="s">
        <v>910</v>
      </c>
      <c r="AC26" s="169" t="s">
        <v>911</v>
      </c>
      <c r="AD26" s="94" t="s">
        <v>912</v>
      </c>
      <c r="AE26" s="181" t="s">
        <v>134</v>
      </c>
      <c r="AF26" s="181" t="s">
        <v>134</v>
      </c>
      <c r="AG26" s="6"/>
      <c r="AH26" s="6"/>
      <c r="AI26" s="6"/>
      <c r="AJ26" s="6"/>
      <c r="AK26" s="6"/>
      <c r="AL26" s="6"/>
      <c r="AM26" s="139"/>
      <c r="AN26" s="139"/>
    </row>
    <row r="27" spans="1:40">
      <c r="A27" s="63" t="s">
        <v>28</v>
      </c>
      <c r="B27" s="181" t="s">
        <v>134</v>
      </c>
      <c r="C27" s="181" t="s">
        <v>134</v>
      </c>
      <c r="D27" s="181" t="s">
        <v>134</v>
      </c>
      <c r="E27" s="181" t="s">
        <v>134</v>
      </c>
      <c r="F27" s="181" t="s">
        <v>134</v>
      </c>
      <c r="G27" s="181" t="s">
        <v>134</v>
      </c>
      <c r="H27" s="181" t="s">
        <v>134</v>
      </c>
      <c r="I27" s="181" t="s">
        <v>134</v>
      </c>
      <c r="J27" s="181" t="s">
        <v>134</v>
      </c>
      <c r="K27" s="329" t="s">
        <v>488</v>
      </c>
      <c r="L27" s="329" t="s">
        <v>488</v>
      </c>
      <c r="M27" s="10" t="s">
        <v>242</v>
      </c>
      <c r="N27" s="57" t="s">
        <v>772</v>
      </c>
      <c r="O27" s="10" t="s">
        <v>242</v>
      </c>
      <c r="P27" s="10" t="s">
        <v>242</v>
      </c>
      <c r="Q27" s="10" t="s">
        <v>134</v>
      </c>
      <c r="R27" s="10" t="s">
        <v>134</v>
      </c>
      <c r="S27" s="10" t="s">
        <v>242</v>
      </c>
      <c r="T27" s="329" t="s">
        <v>134</v>
      </c>
      <c r="U27" s="329" t="s">
        <v>134</v>
      </c>
      <c r="V27" s="329" t="s">
        <v>134</v>
      </c>
      <c r="W27" s="345" t="s">
        <v>134</v>
      </c>
      <c r="X27" s="57" t="s">
        <v>242</v>
      </c>
      <c r="Y27" s="181" t="s">
        <v>242</v>
      </c>
      <c r="Z27" s="199" t="s">
        <v>134</v>
      </c>
      <c r="AA27" s="181" t="s">
        <v>242</v>
      </c>
      <c r="AB27" s="199" t="s">
        <v>134</v>
      </c>
      <c r="AC27" s="181" t="s">
        <v>242</v>
      </c>
      <c r="AD27" s="346" t="s">
        <v>134</v>
      </c>
      <c r="AE27" s="181" t="s">
        <v>134</v>
      </c>
      <c r="AF27" s="57" t="s">
        <v>242</v>
      </c>
      <c r="AG27" s="6"/>
      <c r="AH27" s="6"/>
      <c r="AI27" s="6"/>
      <c r="AJ27" s="6"/>
      <c r="AK27" s="6"/>
      <c r="AL27" s="6"/>
      <c r="AM27" s="139"/>
      <c r="AN27" s="139"/>
    </row>
    <row r="28" spans="1:40">
      <c r="A28" s="64" t="s">
        <v>92</v>
      </c>
      <c r="B28" s="57" t="s">
        <v>134</v>
      </c>
      <c r="C28" s="57" t="s">
        <v>134</v>
      </c>
      <c r="D28" s="57" t="s">
        <v>134</v>
      </c>
      <c r="E28" s="168" t="s">
        <v>133</v>
      </c>
      <c r="F28" s="181" t="s">
        <v>134</v>
      </c>
      <c r="G28" s="173" t="s">
        <v>830</v>
      </c>
      <c r="H28" s="163" t="s">
        <v>913</v>
      </c>
      <c r="I28" s="105" t="s">
        <v>137</v>
      </c>
      <c r="J28" s="181" t="s">
        <v>914</v>
      </c>
      <c r="K28" s="181" t="s">
        <v>915</v>
      </c>
      <c r="L28" s="191" t="s">
        <v>134</v>
      </c>
      <c r="M28" s="10" t="s">
        <v>772</v>
      </c>
      <c r="N28" s="333" t="s">
        <v>861</v>
      </c>
      <c r="O28" s="333" t="s">
        <v>861</v>
      </c>
      <c r="P28" s="333" t="s">
        <v>861</v>
      </c>
      <c r="Q28" s="333" t="s">
        <v>916</v>
      </c>
      <c r="R28" s="57" t="s">
        <v>917</v>
      </c>
      <c r="S28" s="191" t="s">
        <v>134</v>
      </c>
      <c r="T28" s="197" t="s">
        <v>918</v>
      </c>
      <c r="U28" s="137" t="s">
        <v>919</v>
      </c>
      <c r="V28" s="191" t="s">
        <v>134</v>
      </c>
      <c r="W28" s="105" t="s">
        <v>920</v>
      </c>
      <c r="X28" s="105" t="s">
        <v>920</v>
      </c>
      <c r="Y28" s="105" t="s">
        <v>920</v>
      </c>
      <c r="Z28" s="105" t="s">
        <v>920</v>
      </c>
      <c r="AA28" s="105" t="s">
        <v>920</v>
      </c>
      <c r="AB28" s="94" t="s">
        <v>603</v>
      </c>
      <c r="AC28" s="347" t="s">
        <v>207</v>
      </c>
      <c r="AD28" s="347" t="s">
        <v>207</v>
      </c>
      <c r="AE28" s="347" t="s">
        <v>921</v>
      </c>
      <c r="AF28" s="348" t="s">
        <v>922</v>
      </c>
      <c r="AG28" s="193"/>
      <c r="AH28" s="193"/>
      <c r="AI28" s="193"/>
      <c r="AJ28" s="193"/>
      <c r="AK28" s="193"/>
      <c r="AL28" s="193"/>
      <c r="AM28" s="193"/>
      <c r="AN28" s="193"/>
    </row>
    <row r="29" spans="1:40">
      <c r="A29" s="66" t="s">
        <v>94</v>
      </c>
      <c r="B29" s="105" t="s">
        <v>923</v>
      </c>
      <c r="C29" s="105" t="s">
        <v>923</v>
      </c>
      <c r="D29" s="105" t="s">
        <v>923</v>
      </c>
      <c r="E29" s="105" t="s">
        <v>923</v>
      </c>
      <c r="F29" s="164" t="s">
        <v>924</v>
      </c>
      <c r="G29" s="181" t="s">
        <v>242</v>
      </c>
      <c r="H29" s="181" t="s">
        <v>134</v>
      </c>
      <c r="I29" s="181" t="s">
        <v>134</v>
      </c>
      <c r="J29" s="117" t="s">
        <v>137</v>
      </c>
      <c r="K29" s="117" t="s">
        <v>818</v>
      </c>
      <c r="L29" s="117" t="s">
        <v>818</v>
      </c>
      <c r="M29" s="117" t="s">
        <v>818</v>
      </c>
      <c r="N29" s="82" t="s">
        <v>93</v>
      </c>
      <c r="O29" s="164" t="s">
        <v>925</v>
      </c>
      <c r="P29" s="10" t="s">
        <v>242</v>
      </c>
      <c r="Q29" s="181" t="s">
        <v>134</v>
      </c>
      <c r="R29" s="10" t="s">
        <v>242</v>
      </c>
      <c r="S29" s="117" t="s">
        <v>926</v>
      </c>
      <c r="T29" s="117" t="s">
        <v>926</v>
      </c>
      <c r="U29" s="117" t="s">
        <v>926</v>
      </c>
      <c r="V29" s="117" t="s">
        <v>926</v>
      </c>
      <c r="W29" s="117" t="s">
        <v>926</v>
      </c>
      <c r="X29" s="168" t="s">
        <v>927</v>
      </c>
      <c r="Y29" s="168" t="s">
        <v>927</v>
      </c>
      <c r="Z29" s="168" t="s">
        <v>927</v>
      </c>
      <c r="AA29" s="168" t="s">
        <v>927</v>
      </c>
      <c r="AB29" s="168" t="s">
        <v>927</v>
      </c>
      <c r="AC29" s="255" t="s">
        <v>168</v>
      </c>
      <c r="AD29" s="255" t="s">
        <v>168</v>
      </c>
      <c r="AE29" s="255" t="s">
        <v>168</v>
      </c>
      <c r="AF29" s="255" t="s">
        <v>168</v>
      </c>
      <c r="AG29" s="193"/>
      <c r="AH29" s="193"/>
      <c r="AI29" s="193"/>
      <c r="AJ29" s="193"/>
      <c r="AK29" s="193"/>
      <c r="AL29" s="193"/>
      <c r="AM29" s="193"/>
      <c r="AN29" s="193"/>
    </row>
    <row r="30" spans="1:40" ht="13.2">
      <c r="A30" s="67" t="s">
        <v>95</v>
      </c>
      <c r="B30" s="349" t="s">
        <v>133</v>
      </c>
      <c r="C30" s="168" t="s">
        <v>928</v>
      </c>
      <c r="D30" s="168" t="s">
        <v>928</v>
      </c>
      <c r="E30" s="94" t="s">
        <v>929</v>
      </c>
      <c r="F30" s="181" t="s">
        <v>134</v>
      </c>
      <c r="G30" s="181" t="s">
        <v>134</v>
      </c>
      <c r="H30" s="335" t="s">
        <v>930</v>
      </c>
      <c r="I30" s="109" t="s">
        <v>931</v>
      </c>
      <c r="J30" s="109" t="s">
        <v>931</v>
      </c>
      <c r="K30" s="191" t="s">
        <v>134</v>
      </c>
      <c r="L30" s="117" t="s">
        <v>127</v>
      </c>
      <c r="M30" s="57" t="s">
        <v>134</v>
      </c>
      <c r="N30" s="191" t="s">
        <v>134</v>
      </c>
      <c r="O30" s="168" t="s">
        <v>932</v>
      </c>
      <c r="P30" s="170" t="s">
        <v>877</v>
      </c>
      <c r="Q30" s="168" t="s">
        <v>933</v>
      </c>
      <c r="R30" s="95" t="s">
        <v>877</v>
      </c>
      <c r="S30" s="176" t="s">
        <v>934</v>
      </c>
      <c r="T30" s="196" t="s">
        <v>609</v>
      </c>
      <c r="U30" s="181" t="s">
        <v>134</v>
      </c>
      <c r="V30" s="181" t="s">
        <v>134</v>
      </c>
      <c r="W30" s="168" t="s">
        <v>935</v>
      </c>
      <c r="X30" s="168" t="s">
        <v>137</v>
      </c>
      <c r="Y30" s="105" t="s">
        <v>264</v>
      </c>
      <c r="Z30" s="57" t="s">
        <v>242</v>
      </c>
      <c r="AA30" s="181" t="s">
        <v>134</v>
      </c>
      <c r="AB30" s="199" t="s">
        <v>134</v>
      </c>
      <c r="AC30" s="181" t="s">
        <v>134</v>
      </c>
      <c r="AD30" s="181" t="s">
        <v>134</v>
      </c>
      <c r="AE30" s="181" t="s">
        <v>134</v>
      </c>
      <c r="AF30" s="181" t="s">
        <v>134</v>
      </c>
      <c r="AG30" s="193"/>
      <c r="AH30" s="193"/>
      <c r="AI30" s="193"/>
      <c r="AJ30" s="193"/>
      <c r="AK30" s="193"/>
      <c r="AL30" s="193"/>
      <c r="AM30" s="193"/>
      <c r="AN30" s="193"/>
    </row>
    <row r="31" spans="1:40" ht="13.2">
      <c r="A31" s="67" t="s">
        <v>96</v>
      </c>
      <c r="B31" s="105" t="s">
        <v>127</v>
      </c>
      <c r="C31" s="57" t="s">
        <v>134</v>
      </c>
      <c r="D31" s="57" t="s">
        <v>134</v>
      </c>
      <c r="E31" s="181" t="s">
        <v>134</v>
      </c>
      <c r="F31" s="181" t="s">
        <v>134</v>
      </c>
      <c r="G31" s="168" t="s">
        <v>818</v>
      </c>
      <c r="H31" s="117" t="s">
        <v>128</v>
      </c>
      <c r="I31" s="81" t="s">
        <v>772</v>
      </c>
      <c r="J31" s="163" t="s">
        <v>137</v>
      </c>
      <c r="K31" s="342" t="s">
        <v>511</v>
      </c>
      <c r="L31" s="342" t="s">
        <v>93</v>
      </c>
      <c r="M31" s="191" t="s">
        <v>134</v>
      </c>
      <c r="N31" s="191" t="s">
        <v>134</v>
      </c>
      <c r="O31" s="191" t="s">
        <v>134</v>
      </c>
      <c r="P31" s="191" t="s">
        <v>134</v>
      </c>
      <c r="Q31" s="350" t="s">
        <v>936</v>
      </c>
      <c r="R31" s="350" t="s">
        <v>936</v>
      </c>
      <c r="S31" s="199" t="s">
        <v>863</v>
      </c>
      <c r="T31" s="181" t="s">
        <v>134</v>
      </c>
      <c r="U31" s="181" t="s">
        <v>134</v>
      </c>
      <c r="V31" s="181" t="s">
        <v>134</v>
      </c>
      <c r="W31" s="351" t="s">
        <v>937</v>
      </c>
      <c r="X31" s="57" t="s">
        <v>242</v>
      </c>
      <c r="Y31" s="105" t="s">
        <v>264</v>
      </c>
      <c r="Z31" s="181" t="s">
        <v>134</v>
      </c>
      <c r="AA31" s="181" t="s">
        <v>134</v>
      </c>
      <c r="AB31" s="57" t="s">
        <v>938</v>
      </c>
      <c r="AC31" s="345" t="s">
        <v>939</v>
      </c>
      <c r="AD31" s="181" t="s">
        <v>242</v>
      </c>
      <c r="AE31" s="181" t="s">
        <v>940</v>
      </c>
      <c r="AF31" s="57" t="s">
        <v>242</v>
      </c>
      <c r="AG31" s="193"/>
      <c r="AH31" s="193"/>
      <c r="AI31" s="193"/>
      <c r="AJ31" s="193"/>
      <c r="AK31" s="193"/>
      <c r="AL31" s="193"/>
      <c r="AM31" s="193"/>
      <c r="AN31" s="193"/>
    </row>
    <row r="32" spans="1:40" ht="13.2">
      <c r="A32" s="67" t="s">
        <v>941</v>
      </c>
      <c r="B32" s="117" t="s">
        <v>127</v>
      </c>
      <c r="C32" s="105" t="s">
        <v>942</v>
      </c>
      <c r="D32" s="105" t="s">
        <v>942</v>
      </c>
      <c r="E32" s="105" t="s">
        <v>942</v>
      </c>
      <c r="F32" s="81"/>
      <c r="G32" s="81"/>
      <c r="H32" s="280" t="s">
        <v>943</v>
      </c>
      <c r="I32" s="81"/>
      <c r="J32" s="163" t="s">
        <v>127</v>
      </c>
      <c r="K32" s="109" t="s">
        <v>944</v>
      </c>
      <c r="L32" s="81" t="s">
        <v>922</v>
      </c>
      <c r="M32" s="163" t="s">
        <v>945</v>
      </c>
      <c r="N32" s="163" t="s">
        <v>945</v>
      </c>
      <c r="O32" s="163" t="s">
        <v>137</v>
      </c>
      <c r="P32" s="191" t="s">
        <v>134</v>
      </c>
      <c r="Q32" s="117" t="s">
        <v>946</v>
      </c>
      <c r="R32" s="10" t="s">
        <v>134</v>
      </c>
      <c r="S32" s="111"/>
      <c r="T32" s="111"/>
      <c r="U32" s="111"/>
      <c r="V32" s="111"/>
      <c r="W32" s="111"/>
      <c r="X32" s="111"/>
      <c r="Y32" s="111"/>
      <c r="Z32" s="111"/>
      <c r="AA32" s="111"/>
      <c r="AB32" s="111"/>
      <c r="AC32" s="111"/>
      <c r="AD32" s="111"/>
      <c r="AE32" s="111"/>
      <c r="AF32" s="111"/>
      <c r="AG32" s="193"/>
      <c r="AH32" s="193"/>
      <c r="AI32" s="193"/>
      <c r="AJ32" s="193"/>
      <c r="AK32" s="193"/>
      <c r="AL32" s="193"/>
      <c r="AM32" s="193"/>
      <c r="AN32" s="193"/>
    </row>
    <row r="33" spans="1:40" ht="13.2">
      <c r="A33" s="67" t="s">
        <v>9</v>
      </c>
      <c r="B33" s="105" t="s">
        <v>947</v>
      </c>
      <c r="C33" s="6" t="s">
        <v>134</v>
      </c>
      <c r="D33" s="6" t="s">
        <v>134</v>
      </c>
      <c r="E33" s="264" t="s">
        <v>860</v>
      </c>
      <c r="F33" s="264" t="s">
        <v>860</v>
      </c>
      <c r="G33" s="181" t="s">
        <v>948</v>
      </c>
      <c r="H33" s="181" t="s">
        <v>134</v>
      </c>
      <c r="I33" s="181" t="s">
        <v>948</v>
      </c>
      <c r="J33" s="10" t="s">
        <v>949</v>
      </c>
      <c r="K33" s="10" t="s">
        <v>950</v>
      </c>
      <c r="L33" s="10" t="s">
        <v>242</v>
      </c>
      <c r="M33" s="274" t="s">
        <v>951</v>
      </c>
      <c r="N33" s="352" t="s">
        <v>354</v>
      </c>
      <c r="O33" s="352" t="s">
        <v>354</v>
      </c>
      <c r="P33" s="352" t="s">
        <v>354</v>
      </c>
      <c r="Q33" s="352" t="s">
        <v>354</v>
      </c>
      <c r="R33" s="10" t="s">
        <v>134</v>
      </c>
      <c r="S33" s="10" t="s">
        <v>242</v>
      </c>
      <c r="T33" s="10" t="s">
        <v>242</v>
      </c>
      <c r="U33" s="168" t="s">
        <v>952</v>
      </c>
      <c r="V33" s="10" t="s">
        <v>242</v>
      </c>
      <c r="W33" s="10" t="s">
        <v>242</v>
      </c>
      <c r="X33" s="117" t="s">
        <v>953</v>
      </c>
      <c r="Y33" s="255" t="s">
        <v>439</v>
      </c>
      <c r="Z33" s="255" t="s">
        <v>439</v>
      </c>
      <c r="AA33" s="255" t="s">
        <v>439</v>
      </c>
      <c r="AB33" s="255" t="s">
        <v>439</v>
      </c>
      <c r="AC33" s="255" t="s">
        <v>439</v>
      </c>
      <c r="AD33" s="255" t="s">
        <v>954</v>
      </c>
      <c r="AE33" s="65" t="s">
        <v>93</v>
      </c>
      <c r="AF33" s="65" t="s">
        <v>93</v>
      </c>
      <c r="AG33" s="193"/>
      <c r="AH33" s="193"/>
      <c r="AI33" s="193"/>
      <c r="AJ33" s="193"/>
      <c r="AK33" s="193"/>
      <c r="AL33" s="193"/>
      <c r="AM33" s="193"/>
      <c r="AN33" s="193"/>
    </row>
    <row r="34" spans="1:40" ht="13.2">
      <c r="A34" s="67" t="s">
        <v>19</v>
      </c>
      <c r="B34" s="57" t="s">
        <v>134</v>
      </c>
      <c r="C34" s="117" t="s">
        <v>955</v>
      </c>
      <c r="D34" s="181" t="s">
        <v>242</v>
      </c>
      <c r="E34" s="181" t="s">
        <v>242</v>
      </c>
      <c r="F34" s="181" t="s">
        <v>242</v>
      </c>
      <c r="G34" s="168" t="s">
        <v>818</v>
      </c>
      <c r="H34" s="168" t="s">
        <v>956</v>
      </c>
      <c r="I34" s="168" t="s">
        <v>956</v>
      </c>
      <c r="J34" s="10" t="s">
        <v>134</v>
      </c>
      <c r="K34" s="280" t="s">
        <v>957</v>
      </c>
      <c r="L34" s="168" t="s">
        <v>127</v>
      </c>
      <c r="M34" s="109" t="s">
        <v>831</v>
      </c>
      <c r="N34" s="168" t="s">
        <v>952</v>
      </c>
      <c r="O34" s="6" t="s">
        <v>134</v>
      </c>
      <c r="P34" s="353" t="s">
        <v>958</v>
      </c>
      <c r="Q34" s="114" t="s">
        <v>839</v>
      </c>
      <c r="R34" s="335" t="s">
        <v>959</v>
      </c>
      <c r="S34" s="335" t="s">
        <v>959</v>
      </c>
      <c r="T34" s="10" t="s">
        <v>242</v>
      </c>
      <c r="U34" s="10" t="s">
        <v>134</v>
      </c>
      <c r="V34" s="10" t="s">
        <v>134</v>
      </c>
      <c r="W34" s="10" t="s">
        <v>134</v>
      </c>
      <c r="X34" s="57" t="s">
        <v>242</v>
      </c>
      <c r="Y34" s="105" t="s">
        <v>264</v>
      </c>
      <c r="Z34" s="237" t="s">
        <v>960</v>
      </c>
      <c r="AA34" s="237" t="s">
        <v>960</v>
      </c>
      <c r="AB34" s="237" t="s">
        <v>960</v>
      </c>
      <c r="AC34" s="347" t="s">
        <v>207</v>
      </c>
      <c r="AD34" s="347" t="s">
        <v>207</v>
      </c>
      <c r="AE34" s="170" t="s">
        <v>599</v>
      </c>
      <c r="AF34" s="170" t="s">
        <v>599</v>
      </c>
      <c r="AG34" s="193"/>
      <c r="AH34" s="193"/>
      <c r="AI34" s="193"/>
      <c r="AJ34" s="193"/>
      <c r="AK34" s="193"/>
      <c r="AL34" s="193"/>
      <c r="AM34" s="193"/>
      <c r="AN34" s="193"/>
    </row>
    <row r="35" spans="1:40" ht="13.2">
      <c r="A35" s="67" t="s">
        <v>55</v>
      </c>
      <c r="B35" s="168" t="s">
        <v>961</v>
      </c>
      <c r="C35" s="57" t="s">
        <v>962</v>
      </c>
      <c r="D35" s="181" t="s">
        <v>242</v>
      </c>
      <c r="E35" s="280" t="s">
        <v>943</v>
      </c>
      <c r="F35" s="280" t="s">
        <v>943</v>
      </c>
      <c r="G35" s="280" t="s">
        <v>943</v>
      </c>
      <c r="H35" s="139" t="s">
        <v>134</v>
      </c>
      <c r="I35" s="139" t="s">
        <v>134</v>
      </c>
      <c r="J35" s="139" t="s">
        <v>134</v>
      </c>
      <c r="K35" s="139" t="s">
        <v>134</v>
      </c>
      <c r="L35" s="139" t="s">
        <v>134</v>
      </c>
      <c r="M35" s="139" t="s">
        <v>134</v>
      </c>
      <c r="N35" s="139" t="s">
        <v>134</v>
      </c>
      <c r="O35" s="139" t="s">
        <v>134</v>
      </c>
      <c r="P35" s="139" t="s">
        <v>134</v>
      </c>
      <c r="Q35" s="139" t="s">
        <v>134</v>
      </c>
      <c r="R35" s="139" t="s">
        <v>134</v>
      </c>
      <c r="S35" s="139" t="s">
        <v>134</v>
      </c>
      <c r="T35" s="139" t="s">
        <v>134</v>
      </c>
      <c r="U35" s="139" t="s">
        <v>134</v>
      </c>
      <c r="V35" s="139" t="s">
        <v>134</v>
      </c>
      <c r="W35" s="139" t="s">
        <v>134</v>
      </c>
      <c r="X35" s="139" t="s">
        <v>134</v>
      </c>
      <c r="Y35" s="139" t="s">
        <v>134</v>
      </c>
      <c r="Z35" s="139" t="s">
        <v>134</v>
      </c>
      <c r="AA35" s="139" t="s">
        <v>134</v>
      </c>
      <c r="AB35" s="139" t="s">
        <v>134</v>
      </c>
      <c r="AC35" s="139" t="s">
        <v>134</v>
      </c>
      <c r="AD35" s="139" t="s">
        <v>134</v>
      </c>
      <c r="AE35" s="139" t="s">
        <v>134</v>
      </c>
      <c r="AF35" s="139" t="s">
        <v>134</v>
      </c>
      <c r="AG35" s="139"/>
      <c r="AH35" s="139"/>
      <c r="AI35" s="139"/>
      <c r="AJ35" s="139"/>
      <c r="AK35" s="139"/>
      <c r="AL35" s="139"/>
      <c r="AM35" s="139"/>
      <c r="AN35" s="139"/>
    </row>
    <row r="36" spans="1:40" ht="13.2">
      <c r="A36" s="68" t="s">
        <v>97</v>
      </c>
      <c r="B36" s="57" t="s">
        <v>134</v>
      </c>
      <c r="C36" s="57" t="s">
        <v>134</v>
      </c>
      <c r="D36" s="57" t="s">
        <v>134</v>
      </c>
      <c r="E36" s="139" t="s">
        <v>134</v>
      </c>
      <c r="F36" s="139" t="s">
        <v>134</v>
      </c>
      <c r="G36" s="139" t="s">
        <v>134</v>
      </c>
      <c r="H36" s="139" t="s">
        <v>134</v>
      </c>
      <c r="I36" s="139" t="s">
        <v>134</v>
      </c>
      <c r="J36" s="139" t="s">
        <v>331</v>
      </c>
      <c r="K36" s="109" t="s">
        <v>171</v>
      </c>
      <c r="L36" s="139" t="s">
        <v>134</v>
      </c>
      <c r="M36" s="139" t="s">
        <v>134</v>
      </c>
      <c r="N36" s="139" t="s">
        <v>134</v>
      </c>
      <c r="O36" s="139" t="s">
        <v>134</v>
      </c>
      <c r="P36" s="139" t="s">
        <v>134</v>
      </c>
      <c r="Q36" s="117" t="s">
        <v>946</v>
      </c>
      <c r="R36" s="10" t="s">
        <v>242</v>
      </c>
      <c r="S36" s="139" t="s">
        <v>134</v>
      </c>
      <c r="T36" s="139" t="s">
        <v>134</v>
      </c>
      <c r="U36" s="10" t="s">
        <v>242</v>
      </c>
      <c r="V36" s="139" t="s">
        <v>134</v>
      </c>
      <c r="W36" s="139" t="s">
        <v>134</v>
      </c>
      <c r="X36" s="57" t="s">
        <v>242</v>
      </c>
      <c r="Y36" s="181" t="s">
        <v>242</v>
      </c>
      <c r="Z36" s="139" t="s">
        <v>134</v>
      </c>
      <c r="AA36" s="139" t="s">
        <v>134</v>
      </c>
      <c r="AB36" s="139" t="s">
        <v>134</v>
      </c>
      <c r="AC36" s="139" t="s">
        <v>134</v>
      </c>
      <c r="AD36" s="139" t="s">
        <v>134</v>
      </c>
      <c r="AE36" s="105" t="s">
        <v>137</v>
      </c>
      <c r="AF36" s="139" t="s">
        <v>963</v>
      </c>
      <c r="AG36" s="139"/>
      <c r="AH36" s="139"/>
      <c r="AI36" s="139"/>
      <c r="AJ36" s="139"/>
      <c r="AK36" s="139"/>
      <c r="AL36" s="139"/>
      <c r="AM36" s="139"/>
      <c r="AN36" s="139"/>
    </row>
    <row r="37" spans="1:40" ht="13.2">
      <c r="A37" s="69" t="s">
        <v>98</v>
      </c>
      <c r="B37" s="57" t="s">
        <v>134</v>
      </c>
      <c r="C37" s="181" t="s">
        <v>242</v>
      </c>
      <c r="D37" s="139" t="s">
        <v>134</v>
      </c>
      <c r="E37" s="139" t="s">
        <v>134</v>
      </c>
      <c r="F37" s="139" t="s">
        <v>134</v>
      </c>
      <c r="G37" s="139" t="s">
        <v>134</v>
      </c>
      <c r="H37" s="139" t="s">
        <v>134</v>
      </c>
      <c r="I37" s="139" t="s">
        <v>134</v>
      </c>
      <c r="J37" s="139" t="s">
        <v>331</v>
      </c>
      <c r="K37" s="139" t="s">
        <v>134</v>
      </c>
      <c r="L37" s="139" t="s">
        <v>134</v>
      </c>
      <c r="M37" s="139" t="s">
        <v>134</v>
      </c>
      <c r="N37" s="139" t="s">
        <v>134</v>
      </c>
      <c r="O37" s="139" t="s">
        <v>134</v>
      </c>
      <c r="P37" s="139" t="s">
        <v>134</v>
      </c>
      <c r="Q37" s="10" t="s">
        <v>242</v>
      </c>
      <c r="R37" s="139" t="s">
        <v>134</v>
      </c>
      <c r="S37" s="139" t="s">
        <v>134</v>
      </c>
      <c r="T37" s="139" t="s">
        <v>134</v>
      </c>
      <c r="U37" s="105" t="s">
        <v>857</v>
      </c>
      <c r="V37" s="139" t="s">
        <v>134</v>
      </c>
      <c r="W37" s="139" t="s">
        <v>134</v>
      </c>
      <c r="X37" s="57" t="s">
        <v>242</v>
      </c>
      <c r="Y37" s="57" t="s">
        <v>134</v>
      </c>
      <c r="Z37" s="57" t="s">
        <v>134</v>
      </c>
      <c r="AA37" s="57" t="s">
        <v>134</v>
      </c>
      <c r="AB37" s="57" t="s">
        <v>134</v>
      </c>
      <c r="AC37" s="57" t="s">
        <v>134</v>
      </c>
      <c r="AD37" s="57" t="s">
        <v>134</v>
      </c>
      <c r="AE37" s="57" t="s">
        <v>242</v>
      </c>
      <c r="AF37" s="57" t="s">
        <v>134</v>
      </c>
      <c r="AG37" s="139"/>
      <c r="AH37" s="139"/>
      <c r="AI37" s="139"/>
      <c r="AJ37" s="139"/>
      <c r="AK37" s="139"/>
      <c r="AL37" s="139"/>
      <c r="AM37" s="139"/>
      <c r="AN37" s="139"/>
    </row>
    <row r="38" spans="1:40" ht="13.2">
      <c r="A38" s="70" t="s">
        <v>99</v>
      </c>
      <c r="B38" s="199" t="s">
        <v>134</v>
      </c>
      <c r="C38" s="199" t="s">
        <v>134</v>
      </c>
      <c r="D38" s="199" t="s">
        <v>134</v>
      </c>
      <c r="E38" s="199" t="s">
        <v>134</v>
      </c>
      <c r="F38" s="199" t="s">
        <v>134</v>
      </c>
      <c r="G38" s="199" t="s">
        <v>134</v>
      </c>
      <c r="H38" s="199" t="s">
        <v>134</v>
      </c>
      <c r="I38" s="199" t="s">
        <v>134</v>
      </c>
      <c r="J38" s="199" t="s">
        <v>134</v>
      </c>
      <c r="K38" s="199" t="s">
        <v>134</v>
      </c>
      <c r="L38" s="199" t="s">
        <v>134</v>
      </c>
      <c r="M38" s="199" t="s">
        <v>134</v>
      </c>
      <c r="N38" s="199" t="s">
        <v>134</v>
      </c>
      <c r="O38" s="199" t="s">
        <v>134</v>
      </c>
      <c r="P38" s="199" t="s">
        <v>134</v>
      </c>
      <c r="Q38" s="199" t="s">
        <v>134</v>
      </c>
      <c r="R38" s="199" t="s">
        <v>134</v>
      </c>
      <c r="S38" s="199" t="s">
        <v>134</v>
      </c>
      <c r="T38" s="199" t="s">
        <v>134</v>
      </c>
      <c r="U38" s="199" t="s">
        <v>134</v>
      </c>
      <c r="V38" s="199" t="s">
        <v>134</v>
      </c>
      <c r="W38" s="199" t="s">
        <v>134</v>
      </c>
      <c r="X38" s="199" t="s">
        <v>134</v>
      </c>
      <c r="Y38" s="199" t="s">
        <v>134</v>
      </c>
      <c r="Z38" s="199" t="s">
        <v>134</v>
      </c>
      <c r="AA38" s="199" t="s">
        <v>134</v>
      </c>
      <c r="AB38" s="199" t="s">
        <v>134</v>
      </c>
      <c r="AC38" s="199" t="s">
        <v>134</v>
      </c>
      <c r="AD38" s="199" t="s">
        <v>134</v>
      </c>
      <c r="AE38" s="199" t="s">
        <v>134</v>
      </c>
      <c r="AF38" s="199" t="s">
        <v>134</v>
      </c>
      <c r="AG38" s="139"/>
      <c r="AH38" s="139"/>
      <c r="AI38" s="139"/>
      <c r="AJ38" s="139"/>
      <c r="AK38" s="139"/>
      <c r="AL38" s="139"/>
      <c r="AM38" s="139"/>
      <c r="AN38" s="139"/>
    </row>
    <row r="39" spans="1:40" ht="13.2">
      <c r="A39" s="71" t="s">
        <v>100</v>
      </c>
      <c r="B39" s="199" t="s">
        <v>134</v>
      </c>
      <c r="C39" s="199" t="s">
        <v>134</v>
      </c>
      <c r="D39" s="199" t="s">
        <v>134</v>
      </c>
      <c r="E39" s="199" t="s">
        <v>134</v>
      </c>
      <c r="F39" s="199" t="s">
        <v>352</v>
      </c>
      <c r="G39" s="199" t="s">
        <v>352</v>
      </c>
      <c r="H39" s="199" t="s">
        <v>352</v>
      </c>
      <c r="I39" s="199" t="s">
        <v>352</v>
      </c>
      <c r="J39" s="199" t="s">
        <v>352</v>
      </c>
      <c r="K39" s="199" t="s">
        <v>352</v>
      </c>
      <c r="L39" s="199" t="s">
        <v>352</v>
      </c>
      <c r="M39" s="199" t="s">
        <v>352</v>
      </c>
      <c r="N39" s="199" t="s">
        <v>352</v>
      </c>
      <c r="O39" s="199" t="s">
        <v>352</v>
      </c>
      <c r="P39" s="199" t="s">
        <v>352</v>
      </c>
      <c r="Q39" s="199" t="s">
        <v>352</v>
      </c>
      <c r="R39" s="199" t="s">
        <v>352</v>
      </c>
      <c r="S39" s="199" t="s">
        <v>352</v>
      </c>
      <c r="T39" s="199" t="s">
        <v>352</v>
      </c>
      <c r="U39" s="199" t="s">
        <v>352</v>
      </c>
      <c r="V39" s="199" t="s">
        <v>352</v>
      </c>
      <c r="W39" s="199" t="s">
        <v>352</v>
      </c>
      <c r="X39" s="199" t="s">
        <v>352</v>
      </c>
      <c r="Y39" s="199" t="s">
        <v>352</v>
      </c>
      <c r="Z39" s="199" t="s">
        <v>352</v>
      </c>
      <c r="AA39" s="199" t="s">
        <v>352</v>
      </c>
      <c r="AB39" s="199" t="s">
        <v>352</v>
      </c>
      <c r="AC39" s="199" t="s">
        <v>352</v>
      </c>
      <c r="AD39" s="199" t="s">
        <v>352</v>
      </c>
      <c r="AE39" s="199" t="s">
        <v>352</v>
      </c>
      <c r="AF39" s="199" t="s">
        <v>352</v>
      </c>
      <c r="AG39" s="139"/>
      <c r="AH39" s="139"/>
      <c r="AI39" s="139"/>
      <c r="AJ39" s="139"/>
      <c r="AK39" s="139"/>
      <c r="AL39" s="139"/>
      <c r="AM39" s="139"/>
      <c r="AN39" s="139"/>
    </row>
    <row r="40" spans="1:40" ht="13.2">
      <c r="A40" s="71" t="s">
        <v>20</v>
      </c>
      <c r="B40" s="199" t="s">
        <v>134</v>
      </c>
      <c r="C40" s="199" t="s">
        <v>134</v>
      </c>
      <c r="D40" s="199" t="s">
        <v>134</v>
      </c>
      <c r="E40" s="199" t="s">
        <v>134</v>
      </c>
      <c r="F40" s="199" t="s">
        <v>134</v>
      </c>
      <c r="G40" s="199" t="s">
        <v>134</v>
      </c>
      <c r="H40" s="199" t="s">
        <v>134</v>
      </c>
      <c r="I40" s="199" t="s">
        <v>134</v>
      </c>
      <c r="J40" s="199" t="s">
        <v>134</v>
      </c>
      <c r="K40" s="199" t="s">
        <v>134</v>
      </c>
      <c r="L40" s="199" t="s">
        <v>134</v>
      </c>
      <c r="M40" s="199" t="s">
        <v>134</v>
      </c>
      <c r="N40" s="199" t="s">
        <v>134</v>
      </c>
      <c r="O40" s="199" t="s">
        <v>134</v>
      </c>
      <c r="P40" s="199" t="s">
        <v>134</v>
      </c>
      <c r="Q40" s="57" t="s">
        <v>93</v>
      </c>
      <c r="R40" s="10" t="s">
        <v>242</v>
      </c>
      <c r="S40" s="199" t="s">
        <v>134</v>
      </c>
      <c r="T40" s="199" t="s">
        <v>134</v>
      </c>
      <c r="U40" s="199" t="s">
        <v>134</v>
      </c>
      <c r="V40" s="199" t="s">
        <v>134</v>
      </c>
      <c r="W40" s="199" t="s">
        <v>134</v>
      </c>
      <c r="X40" s="199" t="s">
        <v>134</v>
      </c>
      <c r="Y40" s="199" t="s">
        <v>134</v>
      </c>
      <c r="Z40" s="199" t="s">
        <v>134</v>
      </c>
      <c r="AA40" s="199" t="s">
        <v>134</v>
      </c>
      <c r="AB40" s="199" t="s">
        <v>134</v>
      </c>
      <c r="AC40" s="199" t="s">
        <v>134</v>
      </c>
      <c r="AD40" s="199" t="s">
        <v>134</v>
      </c>
      <c r="AE40" s="199" t="s">
        <v>134</v>
      </c>
      <c r="AF40" s="199" t="s">
        <v>134</v>
      </c>
      <c r="AG40" s="139"/>
      <c r="AH40" s="139"/>
      <c r="AI40" s="139"/>
      <c r="AJ40" s="139"/>
      <c r="AK40" s="139"/>
      <c r="AL40" s="139"/>
      <c r="AM40" s="139"/>
      <c r="AN40" s="139"/>
    </row>
    <row r="41" spans="1:40" ht="13.2">
      <c r="A41" s="71" t="s">
        <v>101</v>
      </c>
      <c r="B41" s="199" t="s">
        <v>134</v>
      </c>
      <c r="C41" s="199" t="s">
        <v>134</v>
      </c>
      <c r="D41" s="199" t="s">
        <v>134</v>
      </c>
      <c r="E41" s="199" t="s">
        <v>134</v>
      </c>
      <c r="F41" s="181" t="s">
        <v>242</v>
      </c>
      <c r="G41" s="181" t="s">
        <v>242</v>
      </c>
      <c r="H41" s="12" t="s">
        <v>134</v>
      </c>
      <c r="I41" s="12" t="s">
        <v>134</v>
      </c>
      <c r="J41" s="12" t="s">
        <v>134</v>
      </c>
      <c r="K41" s="12" t="s">
        <v>134</v>
      </c>
      <c r="L41" s="12" t="s">
        <v>134</v>
      </c>
      <c r="M41" s="12" t="s">
        <v>134</v>
      </c>
      <c r="N41" s="139" t="s">
        <v>331</v>
      </c>
      <c r="O41" s="57" t="s">
        <v>134</v>
      </c>
      <c r="P41" s="57" t="s">
        <v>134</v>
      </c>
      <c r="Q41" s="57" t="s">
        <v>134</v>
      </c>
      <c r="R41" s="57" t="s">
        <v>134</v>
      </c>
      <c r="S41" s="57" t="s">
        <v>134</v>
      </c>
      <c r="T41" s="95" t="s">
        <v>964</v>
      </c>
      <c r="U41" s="57" t="s">
        <v>134</v>
      </c>
      <c r="V41" s="105" t="s">
        <v>965</v>
      </c>
      <c r="W41" s="57" t="s">
        <v>134</v>
      </c>
      <c r="X41" s="57" t="s">
        <v>134</v>
      </c>
      <c r="Y41" s="57" t="s">
        <v>134</v>
      </c>
      <c r="Z41" s="57" t="s">
        <v>134</v>
      </c>
      <c r="AA41" s="57" t="s">
        <v>134</v>
      </c>
      <c r="AB41" s="336" t="s">
        <v>966</v>
      </c>
      <c r="AC41" s="97" t="s">
        <v>967</v>
      </c>
      <c r="AD41" s="57" t="s">
        <v>134</v>
      </c>
      <c r="AE41" s="57" t="s">
        <v>134</v>
      </c>
      <c r="AF41" s="57" t="s">
        <v>134</v>
      </c>
      <c r="AG41" s="139"/>
      <c r="AH41" s="139"/>
      <c r="AI41" s="139"/>
      <c r="AJ41" s="139"/>
      <c r="AK41" s="139"/>
      <c r="AL41" s="139"/>
      <c r="AM41" s="139"/>
      <c r="AN41" s="139"/>
    </row>
    <row r="42" spans="1:40" ht="13.2">
      <c r="A42" s="71" t="s">
        <v>102</v>
      </c>
      <c r="B42" s="199" t="s">
        <v>134</v>
      </c>
      <c r="C42" s="199" t="s">
        <v>134</v>
      </c>
      <c r="D42" s="199" t="s">
        <v>134</v>
      </c>
      <c r="E42" s="199" t="s">
        <v>134</v>
      </c>
      <c r="F42" s="199" t="s">
        <v>352</v>
      </c>
      <c r="G42" s="199" t="s">
        <v>352</v>
      </c>
      <c r="H42" s="199" t="s">
        <v>352</v>
      </c>
      <c r="I42" s="199" t="s">
        <v>352</v>
      </c>
      <c r="J42" s="199" t="s">
        <v>352</v>
      </c>
      <c r="K42" s="199" t="s">
        <v>352</v>
      </c>
      <c r="L42" s="199" t="s">
        <v>134</v>
      </c>
      <c r="M42" s="199" t="s">
        <v>352</v>
      </c>
      <c r="N42" s="314" t="s">
        <v>968</v>
      </c>
      <c r="O42" s="199" t="s">
        <v>352</v>
      </c>
      <c r="P42" s="199" t="s">
        <v>352</v>
      </c>
      <c r="Q42" s="199" t="s">
        <v>134</v>
      </c>
      <c r="R42" s="199" t="s">
        <v>352</v>
      </c>
      <c r="S42" s="199" t="s">
        <v>352</v>
      </c>
      <c r="T42" s="199" t="s">
        <v>352</v>
      </c>
      <c r="U42" s="199" t="s">
        <v>352</v>
      </c>
      <c r="V42" s="199" t="s">
        <v>352</v>
      </c>
      <c r="W42" s="199" t="s">
        <v>352</v>
      </c>
      <c r="X42" s="199" t="s">
        <v>352</v>
      </c>
      <c r="Y42" s="199" t="s">
        <v>134</v>
      </c>
      <c r="Z42" s="199" t="s">
        <v>134</v>
      </c>
      <c r="AA42" s="199" t="s">
        <v>134</v>
      </c>
      <c r="AB42" s="199" t="s">
        <v>134</v>
      </c>
      <c r="AC42" s="199" t="s">
        <v>134</v>
      </c>
      <c r="AD42" s="199" t="s">
        <v>134</v>
      </c>
      <c r="AE42" s="199" t="s">
        <v>134</v>
      </c>
      <c r="AF42" s="199" t="s">
        <v>134</v>
      </c>
      <c r="AG42" s="199"/>
      <c r="AH42" s="199"/>
      <c r="AI42" s="199"/>
      <c r="AJ42" s="199"/>
      <c r="AK42" s="199"/>
      <c r="AL42" s="199"/>
      <c r="AM42" s="199"/>
      <c r="AN42" s="199"/>
    </row>
    <row r="43" spans="1:40" ht="13.2">
      <c r="A43" s="72" t="s">
        <v>16</v>
      </c>
      <c r="B43" s="12" t="s">
        <v>134</v>
      </c>
      <c r="C43" s="181" t="s">
        <v>242</v>
      </c>
      <c r="D43" s="12" t="s">
        <v>134</v>
      </c>
      <c r="E43" s="12" t="s">
        <v>134</v>
      </c>
      <c r="F43" s="12" t="s">
        <v>134</v>
      </c>
      <c r="G43" s="12" t="s">
        <v>134</v>
      </c>
      <c r="H43" s="12" t="s">
        <v>134</v>
      </c>
      <c r="I43" s="12" t="s">
        <v>134</v>
      </c>
      <c r="J43" s="12" t="s">
        <v>134</v>
      </c>
      <c r="K43" s="12" t="s">
        <v>134</v>
      </c>
      <c r="L43" s="12" t="s">
        <v>134</v>
      </c>
      <c r="M43" s="12" t="s">
        <v>134</v>
      </c>
      <c r="N43" s="12" t="s">
        <v>134</v>
      </c>
      <c r="O43" s="12" t="s">
        <v>134</v>
      </c>
      <c r="P43" s="12" t="s">
        <v>134</v>
      </c>
      <c r="Q43" s="57" t="s">
        <v>969</v>
      </c>
      <c r="R43" s="12" t="s">
        <v>134</v>
      </c>
      <c r="S43" s="12" t="s">
        <v>134</v>
      </c>
      <c r="T43" s="12" t="s">
        <v>134</v>
      </c>
      <c r="U43" s="12" t="s">
        <v>134</v>
      </c>
      <c r="V43" s="12" t="s">
        <v>134</v>
      </c>
      <c r="W43" s="12" t="s">
        <v>134</v>
      </c>
      <c r="X43" s="57" t="s">
        <v>242</v>
      </c>
      <c r="Y43" s="12" t="s">
        <v>134</v>
      </c>
      <c r="Z43" s="12" t="s">
        <v>134</v>
      </c>
      <c r="AA43" s="12" t="s">
        <v>134</v>
      </c>
      <c r="AB43" s="12" t="s">
        <v>134</v>
      </c>
      <c r="AC43" s="12" t="s">
        <v>134</v>
      </c>
      <c r="AD43" s="12" t="s">
        <v>134</v>
      </c>
      <c r="AE43" s="12" t="s">
        <v>134</v>
      </c>
      <c r="AF43" s="12" t="s">
        <v>134</v>
      </c>
      <c r="AG43" s="139"/>
      <c r="AH43" s="139"/>
      <c r="AI43" s="139"/>
      <c r="AJ43" s="139"/>
      <c r="AK43" s="139"/>
      <c r="AL43" s="139"/>
      <c r="AM43" s="139"/>
      <c r="AN43" s="139"/>
    </row>
    <row r="44" spans="1:40" ht="13.2">
      <c r="A44" s="71" t="s">
        <v>103</v>
      </c>
      <c r="B44" s="199" t="s">
        <v>134</v>
      </c>
      <c r="C44" s="199" t="s">
        <v>134</v>
      </c>
      <c r="D44" s="199" t="s">
        <v>134</v>
      </c>
      <c r="E44" s="199" t="s">
        <v>134</v>
      </c>
      <c r="F44" s="199" t="s">
        <v>134</v>
      </c>
      <c r="G44" s="199" t="s">
        <v>134</v>
      </c>
      <c r="H44" s="199" t="s">
        <v>134</v>
      </c>
      <c r="I44" s="199" t="s">
        <v>134</v>
      </c>
      <c r="J44" s="199" t="s">
        <v>134</v>
      </c>
      <c r="K44" s="199" t="s">
        <v>134</v>
      </c>
      <c r="L44" s="199" t="s">
        <v>134</v>
      </c>
      <c r="M44" s="199" t="s">
        <v>134</v>
      </c>
      <c r="N44" s="199" t="s">
        <v>134</v>
      </c>
      <c r="O44" s="199" t="s">
        <v>134</v>
      </c>
      <c r="P44" s="199" t="s">
        <v>134</v>
      </c>
      <c r="Q44" s="199" t="s">
        <v>970</v>
      </c>
      <c r="R44" s="199" t="s">
        <v>134</v>
      </c>
      <c r="S44" s="199" t="s">
        <v>134</v>
      </c>
      <c r="T44" s="199" t="s">
        <v>134</v>
      </c>
      <c r="U44" s="199" t="s">
        <v>134</v>
      </c>
      <c r="V44" s="199" t="s">
        <v>134</v>
      </c>
      <c r="W44" s="199" t="s">
        <v>134</v>
      </c>
      <c r="X44" s="199" t="s">
        <v>134</v>
      </c>
      <c r="Y44" s="199" t="s">
        <v>134</v>
      </c>
      <c r="Z44" s="199" t="s">
        <v>134</v>
      </c>
      <c r="AA44" s="199" t="s">
        <v>134</v>
      </c>
      <c r="AB44" s="199" t="s">
        <v>134</v>
      </c>
      <c r="AC44" s="199" t="s">
        <v>134</v>
      </c>
      <c r="AD44" s="199" t="s">
        <v>134</v>
      </c>
      <c r="AE44" s="199" t="s">
        <v>134</v>
      </c>
      <c r="AF44" s="199" t="s">
        <v>134</v>
      </c>
      <c r="AG44" s="139"/>
      <c r="AH44" s="139"/>
      <c r="AI44" s="139"/>
      <c r="AJ44" s="139"/>
      <c r="AK44" s="139"/>
      <c r="AL44" s="139"/>
      <c r="AM44" s="139"/>
      <c r="AN44" s="139"/>
    </row>
    <row r="45" spans="1:40" ht="13.2">
      <c r="A45" s="71" t="s">
        <v>17</v>
      </c>
      <c r="B45" s="57" t="s">
        <v>134</v>
      </c>
      <c r="C45" s="57" t="s">
        <v>134</v>
      </c>
      <c r="D45" s="181" t="s">
        <v>242</v>
      </c>
      <c r="E45" s="168" t="s">
        <v>127</v>
      </c>
      <c r="F45" s="182"/>
      <c r="G45" s="57" t="s">
        <v>134</v>
      </c>
      <c r="H45" s="57" t="s">
        <v>134</v>
      </c>
      <c r="I45" s="57" t="s">
        <v>134</v>
      </c>
      <c r="J45" s="57" t="s">
        <v>134</v>
      </c>
      <c r="K45" s="57" t="s">
        <v>971</v>
      </c>
      <c r="L45" s="168" t="s">
        <v>137</v>
      </c>
      <c r="M45" s="57" t="s">
        <v>134</v>
      </c>
      <c r="N45" s="57" t="s">
        <v>134</v>
      </c>
      <c r="O45" s="57" t="s">
        <v>134</v>
      </c>
      <c r="P45" s="57" t="s">
        <v>134</v>
      </c>
      <c r="Q45" s="57" t="s">
        <v>134</v>
      </c>
      <c r="R45" s="10" t="s">
        <v>242</v>
      </c>
      <c r="S45" s="57" t="s">
        <v>856</v>
      </c>
      <c r="T45" s="199" t="s">
        <v>134</v>
      </c>
      <c r="U45" s="57" t="s">
        <v>134</v>
      </c>
      <c r="V45" s="57" t="s">
        <v>134</v>
      </c>
      <c r="W45" s="57" t="s">
        <v>134</v>
      </c>
      <c r="X45" s="57" t="s">
        <v>134</v>
      </c>
      <c r="Y45" s="57" t="s">
        <v>134</v>
      </c>
      <c r="Z45" s="57" t="s">
        <v>134</v>
      </c>
      <c r="AA45" s="57" t="s">
        <v>134</v>
      </c>
      <c r="AB45" s="57" t="s">
        <v>134</v>
      </c>
      <c r="AC45" s="57" t="s">
        <v>134</v>
      </c>
      <c r="AD45" s="57" t="s">
        <v>134</v>
      </c>
      <c r="AE45" s="57" t="s">
        <v>134</v>
      </c>
      <c r="AF45" s="57" t="s">
        <v>134</v>
      </c>
      <c r="AG45" s="139"/>
      <c r="AH45" s="139"/>
      <c r="AI45" s="139"/>
      <c r="AJ45" s="139"/>
      <c r="AK45" s="139"/>
      <c r="AL45" s="139"/>
      <c r="AM45" s="139"/>
      <c r="AN45" s="139"/>
    </row>
    <row r="46" spans="1:40" ht="13.2">
      <c r="A46" s="354" t="s">
        <v>104</v>
      </c>
      <c r="B46" s="57" t="s">
        <v>373</v>
      </c>
      <c r="C46" s="57" t="s">
        <v>373</v>
      </c>
      <c r="D46" s="57" t="s">
        <v>373</v>
      </c>
      <c r="E46" s="57" t="s">
        <v>373</v>
      </c>
      <c r="F46" s="57" t="s">
        <v>373</v>
      </c>
      <c r="G46" s="57" t="s">
        <v>373</v>
      </c>
      <c r="H46" s="57" t="s">
        <v>373</v>
      </c>
      <c r="I46" s="57" t="s">
        <v>373</v>
      </c>
      <c r="J46" s="57" t="s">
        <v>373</v>
      </c>
      <c r="K46" s="57" t="s">
        <v>373</v>
      </c>
      <c r="L46" s="57" t="s">
        <v>373</v>
      </c>
      <c r="M46" s="57" t="s">
        <v>373</v>
      </c>
      <c r="N46" s="57" t="s">
        <v>373</v>
      </c>
      <c r="O46" s="57" t="s">
        <v>373</v>
      </c>
      <c r="P46" s="57" t="s">
        <v>373</v>
      </c>
      <c r="Q46" s="57" t="s">
        <v>373</v>
      </c>
      <c r="R46" s="57" t="s">
        <v>373</v>
      </c>
      <c r="S46" s="57" t="s">
        <v>373</v>
      </c>
      <c r="T46" s="57" t="s">
        <v>373</v>
      </c>
      <c r="U46" s="57" t="s">
        <v>373</v>
      </c>
      <c r="V46" s="57" t="s">
        <v>373</v>
      </c>
      <c r="W46" s="57" t="s">
        <v>373</v>
      </c>
      <c r="X46" s="57" t="s">
        <v>373</v>
      </c>
      <c r="Y46" s="57" t="s">
        <v>373</v>
      </c>
      <c r="Z46" s="57" t="s">
        <v>373</v>
      </c>
      <c r="AA46" s="57" t="s">
        <v>373</v>
      </c>
      <c r="AB46" s="57" t="s">
        <v>373</v>
      </c>
      <c r="AC46" s="57" t="s">
        <v>373</v>
      </c>
      <c r="AD46" s="57" t="s">
        <v>373</v>
      </c>
      <c r="AE46" s="57" t="s">
        <v>373</v>
      </c>
      <c r="AF46" s="57" t="s">
        <v>373</v>
      </c>
      <c r="AG46" s="193"/>
      <c r="AH46" s="193"/>
      <c r="AI46" s="193"/>
      <c r="AJ46" s="193"/>
      <c r="AK46" s="193"/>
      <c r="AL46" s="193"/>
      <c r="AM46" s="193"/>
      <c r="AN46" s="193"/>
    </row>
    <row r="47" spans="1:40" ht="13.2">
      <c r="A47" s="354" t="s">
        <v>105</v>
      </c>
      <c r="B47" s="58" t="s">
        <v>972</v>
      </c>
      <c r="C47" s="58" t="s">
        <v>134</v>
      </c>
      <c r="D47" s="58" t="s">
        <v>134</v>
      </c>
      <c r="E47" s="181" t="s">
        <v>242</v>
      </c>
      <c r="F47" s="181" t="s">
        <v>815</v>
      </c>
      <c r="G47" s="181" t="s">
        <v>815</v>
      </c>
      <c r="H47" s="188" t="s">
        <v>134</v>
      </c>
      <c r="I47" s="181" t="s">
        <v>815</v>
      </c>
      <c r="J47" s="188" t="s">
        <v>134</v>
      </c>
      <c r="K47" s="188" t="s">
        <v>134</v>
      </c>
      <c r="L47" s="188" t="s">
        <v>134</v>
      </c>
      <c r="M47" s="188" t="s">
        <v>134</v>
      </c>
      <c r="N47" s="188" t="s">
        <v>134</v>
      </c>
      <c r="O47" s="188" t="s">
        <v>134</v>
      </c>
      <c r="P47" s="188" t="s">
        <v>134</v>
      </c>
      <c r="Q47" s="188" t="s">
        <v>134</v>
      </c>
      <c r="R47" s="188" t="s">
        <v>134</v>
      </c>
      <c r="S47" s="188" t="s">
        <v>134</v>
      </c>
      <c r="T47" s="188" t="s">
        <v>134</v>
      </c>
      <c r="U47" s="188" t="s">
        <v>134</v>
      </c>
      <c r="V47" s="188" t="s">
        <v>134</v>
      </c>
      <c r="W47" s="188" t="s">
        <v>134</v>
      </c>
      <c r="X47" s="188" t="s">
        <v>134</v>
      </c>
      <c r="Y47" s="188" t="s">
        <v>134</v>
      </c>
      <c r="Z47" s="181" t="s">
        <v>242</v>
      </c>
      <c r="AA47" s="181" t="s">
        <v>242</v>
      </c>
      <c r="AB47" s="314" t="s">
        <v>127</v>
      </c>
      <c r="AC47" s="58" t="s">
        <v>356</v>
      </c>
      <c r="AD47" s="188" t="s">
        <v>134</v>
      </c>
      <c r="AE47" s="188" t="s">
        <v>134</v>
      </c>
      <c r="AF47" s="57" t="s">
        <v>405</v>
      </c>
      <c r="AG47" s="355"/>
      <c r="AH47" s="355"/>
      <c r="AI47" s="355"/>
      <c r="AJ47" s="355"/>
      <c r="AK47" s="355"/>
      <c r="AL47" s="355"/>
      <c r="AM47" s="355"/>
      <c r="AN47" s="355"/>
    </row>
    <row r="48" spans="1:40" ht="13.2">
      <c r="A48" s="73" t="s">
        <v>106</v>
      </c>
      <c r="B48" s="57"/>
      <c r="C48" s="57"/>
      <c r="D48" s="57"/>
      <c r="E48" s="57"/>
      <c r="F48" s="57"/>
      <c r="G48" s="57"/>
      <c r="H48" s="57"/>
      <c r="I48" s="57"/>
      <c r="J48" s="57"/>
      <c r="K48" s="57"/>
      <c r="L48" s="57" t="s">
        <v>973</v>
      </c>
      <c r="M48" s="57"/>
      <c r="N48" s="57"/>
      <c r="O48" s="57"/>
      <c r="P48" s="57"/>
      <c r="Q48" s="57"/>
      <c r="R48" s="57"/>
      <c r="S48" s="57"/>
      <c r="T48" s="57"/>
      <c r="U48" s="57"/>
      <c r="V48" s="57"/>
      <c r="W48" s="105" t="s">
        <v>920</v>
      </c>
      <c r="X48" s="105" t="s">
        <v>920</v>
      </c>
      <c r="Y48" s="105" t="s">
        <v>920</v>
      </c>
      <c r="Z48" s="105" t="s">
        <v>920</v>
      </c>
      <c r="AA48" s="105" t="s">
        <v>920</v>
      </c>
      <c r="AB48" s="57" t="s">
        <v>134</v>
      </c>
      <c r="AC48" s="57" t="s">
        <v>134</v>
      </c>
      <c r="AD48" s="57"/>
      <c r="AE48" s="57" t="s">
        <v>134</v>
      </c>
      <c r="AF48" s="57"/>
      <c r="AG48" s="139"/>
      <c r="AH48" s="139"/>
      <c r="AI48" s="139"/>
      <c r="AJ48" s="139"/>
      <c r="AK48" s="139"/>
      <c r="AL48" s="139"/>
      <c r="AM48" s="139"/>
      <c r="AN48" s="139"/>
    </row>
    <row r="49" spans="1:40" ht="13.2">
      <c r="A49" s="73" t="s">
        <v>107</v>
      </c>
      <c r="B49" s="57"/>
      <c r="C49" s="57"/>
      <c r="D49" s="57"/>
      <c r="E49" s="57"/>
      <c r="F49" s="57"/>
      <c r="G49" s="57"/>
      <c r="H49" s="57"/>
      <c r="I49" s="57"/>
      <c r="J49" s="57"/>
      <c r="K49" s="96" t="s">
        <v>974</v>
      </c>
      <c r="L49" s="96" t="s">
        <v>974</v>
      </c>
      <c r="M49" s="96" t="s">
        <v>974</v>
      </c>
      <c r="N49" s="96" t="s">
        <v>974</v>
      </c>
      <c r="O49" s="288" t="s">
        <v>804</v>
      </c>
      <c r="P49" s="57"/>
      <c r="Q49" s="57"/>
      <c r="R49" s="57"/>
      <c r="S49" s="57"/>
      <c r="T49" s="57"/>
      <c r="U49" s="57"/>
      <c r="V49" s="57"/>
      <c r="W49" s="57"/>
      <c r="X49" s="57"/>
      <c r="Y49" s="57"/>
      <c r="Z49" s="57"/>
      <c r="AA49" s="57"/>
      <c r="AB49" s="57"/>
      <c r="AC49" s="57"/>
      <c r="AD49" s="57"/>
      <c r="AE49" s="57"/>
      <c r="AF49" s="57"/>
      <c r="AG49" s="139"/>
      <c r="AH49" s="139"/>
      <c r="AI49" s="139"/>
      <c r="AJ49" s="139"/>
      <c r="AK49" s="139"/>
      <c r="AL49" s="139"/>
      <c r="AM49" s="139"/>
      <c r="AN49" s="139"/>
    </row>
    <row r="50" spans="1:40" ht="13.2">
      <c r="A50" s="73" t="s">
        <v>108</v>
      </c>
      <c r="B50" s="57"/>
      <c r="C50" s="57"/>
      <c r="D50" s="57" t="s">
        <v>134</v>
      </c>
      <c r="E50" s="57"/>
      <c r="F50" s="57"/>
      <c r="G50" s="57" t="s">
        <v>975</v>
      </c>
      <c r="H50" s="57"/>
      <c r="I50" s="57"/>
      <c r="J50" s="57" t="s">
        <v>976</v>
      </c>
      <c r="K50" s="57" t="s">
        <v>977</v>
      </c>
      <c r="L50" s="10" t="s">
        <v>978</v>
      </c>
      <c r="M50" s="57" t="s">
        <v>979</v>
      </c>
      <c r="N50" s="207"/>
      <c r="O50" s="57"/>
      <c r="P50" s="57"/>
      <c r="Q50" s="57" t="s">
        <v>980</v>
      </c>
      <c r="R50" s="57"/>
      <c r="S50" s="57"/>
      <c r="T50" s="57" t="s">
        <v>134</v>
      </c>
      <c r="U50" s="57"/>
      <c r="V50" s="57" t="s">
        <v>981</v>
      </c>
      <c r="X50" s="10" t="s">
        <v>134</v>
      </c>
      <c r="Y50" s="105" t="s">
        <v>264</v>
      </c>
      <c r="AA50" s="94" t="s">
        <v>609</v>
      </c>
      <c r="AB50" s="57"/>
      <c r="AC50" s="57"/>
      <c r="AD50" s="208"/>
      <c r="AE50" s="57"/>
      <c r="AF50" s="57"/>
      <c r="AG50" s="139"/>
      <c r="AH50" s="139"/>
      <c r="AI50" s="139"/>
      <c r="AJ50" s="139"/>
      <c r="AK50" s="139"/>
      <c r="AL50" s="139"/>
      <c r="AM50" s="139"/>
      <c r="AN50" s="139"/>
    </row>
    <row r="51" spans="1:40" ht="13.2">
      <c r="A51" s="73" t="s">
        <v>109</v>
      </c>
      <c r="B51" s="81"/>
      <c r="C51" s="57"/>
      <c r="D51" s="57"/>
      <c r="E51" s="12"/>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139"/>
      <c r="AH51" s="139"/>
      <c r="AI51" s="139"/>
      <c r="AJ51" s="139"/>
      <c r="AK51" s="139"/>
      <c r="AL51" s="139"/>
      <c r="AM51" s="139"/>
      <c r="AN51" s="139"/>
    </row>
    <row r="52" spans="1:40" ht="13.2">
      <c r="A52" s="73" t="s">
        <v>27</v>
      </c>
      <c r="B52" s="57"/>
      <c r="C52" s="57" t="s">
        <v>134</v>
      </c>
      <c r="D52" s="57"/>
      <c r="E52" s="57"/>
      <c r="F52" s="57"/>
      <c r="G52" s="57"/>
      <c r="H52" s="57"/>
      <c r="I52" s="57"/>
      <c r="J52" s="57" t="s">
        <v>134</v>
      </c>
      <c r="K52" s="57"/>
      <c r="L52" s="57"/>
      <c r="M52" s="57"/>
      <c r="N52" s="57"/>
      <c r="O52" s="57"/>
      <c r="P52" s="57"/>
      <c r="Q52" s="57" t="s">
        <v>134</v>
      </c>
      <c r="R52" s="57"/>
      <c r="S52" s="57"/>
      <c r="T52" s="57"/>
      <c r="U52" s="57"/>
      <c r="V52" s="57" t="s">
        <v>761</v>
      </c>
      <c r="W52" s="57" t="s">
        <v>761</v>
      </c>
      <c r="X52" s="57" t="s">
        <v>134</v>
      </c>
      <c r="Y52" s="57"/>
      <c r="Z52" s="57"/>
      <c r="AA52" s="57"/>
      <c r="AB52" s="57" t="s">
        <v>761</v>
      </c>
      <c r="AC52" s="57"/>
      <c r="AD52" s="57"/>
      <c r="AE52" s="57" t="s">
        <v>134</v>
      </c>
      <c r="AF52" s="57"/>
      <c r="AG52" s="57"/>
      <c r="AH52" s="139"/>
      <c r="AI52" s="139"/>
      <c r="AJ52" s="139"/>
      <c r="AK52" s="139"/>
      <c r="AL52" s="139"/>
      <c r="AM52" s="139"/>
      <c r="AN52" s="139"/>
    </row>
    <row r="53" spans="1:40" ht="13.2">
      <c r="A53" s="73" t="s">
        <v>110</v>
      </c>
      <c r="B53" s="57"/>
      <c r="C53" s="57"/>
      <c r="D53" s="57"/>
      <c r="E53" s="57"/>
      <c r="F53" s="57"/>
      <c r="G53" s="57"/>
      <c r="H53" s="57"/>
      <c r="I53" s="57"/>
      <c r="J53" s="57"/>
      <c r="K53" s="57"/>
      <c r="L53" s="57"/>
      <c r="M53" s="57"/>
      <c r="N53" s="57"/>
      <c r="O53" s="57"/>
      <c r="P53" s="57"/>
      <c r="Q53" s="57"/>
      <c r="R53" s="57"/>
      <c r="S53" s="57"/>
      <c r="T53" s="57"/>
      <c r="U53" s="57"/>
      <c r="V53" s="57"/>
      <c r="W53" s="57"/>
      <c r="X53" s="57"/>
      <c r="Y53" s="57"/>
      <c r="Z53" s="96" t="s">
        <v>398</v>
      </c>
      <c r="AA53" s="96" t="s">
        <v>398</v>
      </c>
      <c r="AB53" s="57"/>
      <c r="AC53" s="57"/>
      <c r="AD53" s="57"/>
      <c r="AE53" s="356" t="s">
        <v>245</v>
      </c>
      <c r="AF53" s="57"/>
      <c r="AG53" s="57"/>
      <c r="AH53" s="139"/>
      <c r="AI53" s="139"/>
      <c r="AJ53" s="139"/>
      <c r="AK53" s="139"/>
      <c r="AL53" s="139"/>
      <c r="AM53" s="139"/>
      <c r="AN53" s="139"/>
    </row>
    <row r="54" spans="1:40" ht="13.2">
      <c r="A54" s="74" t="s">
        <v>111</v>
      </c>
      <c r="B54" s="203" t="s">
        <v>134</v>
      </c>
      <c r="C54" s="139"/>
      <c r="D54" s="139"/>
      <c r="E54" s="139"/>
      <c r="F54" s="139"/>
      <c r="G54" s="139"/>
      <c r="J54" s="139"/>
      <c r="K54" s="57"/>
      <c r="L54" s="57"/>
      <c r="M54" s="57"/>
      <c r="N54" s="57" t="s">
        <v>134</v>
      </c>
      <c r="O54" s="57" t="s">
        <v>134</v>
      </c>
      <c r="P54" s="57"/>
      <c r="Q54" s="57"/>
      <c r="R54" s="57"/>
      <c r="S54" s="57"/>
      <c r="T54" s="57"/>
      <c r="U54" s="57" t="s">
        <v>134</v>
      </c>
      <c r="V54" s="57"/>
      <c r="W54" s="57"/>
      <c r="X54" s="57" t="s">
        <v>134</v>
      </c>
      <c r="Y54" s="57"/>
      <c r="Z54" s="57"/>
      <c r="AA54" s="57"/>
      <c r="AB54" s="57"/>
      <c r="AC54" s="57"/>
      <c r="AD54" s="57"/>
      <c r="AE54" s="57"/>
      <c r="AF54" s="57"/>
      <c r="AG54" s="57"/>
      <c r="AH54" s="139"/>
      <c r="AI54" s="139"/>
      <c r="AJ54" s="139"/>
      <c r="AK54" s="139"/>
      <c r="AL54" s="139"/>
      <c r="AM54" s="139"/>
      <c r="AN54" s="139"/>
    </row>
    <row r="55" spans="1:40" ht="13.2">
      <c r="A55" s="26" t="s">
        <v>112</v>
      </c>
      <c r="B55" s="203"/>
      <c r="C55" s="139"/>
      <c r="D55" s="139"/>
      <c r="E55" s="139"/>
      <c r="F55" s="139"/>
      <c r="G55" s="139"/>
      <c r="I55" s="139"/>
      <c r="J55" s="139"/>
      <c r="K55" s="57"/>
      <c r="L55" s="57"/>
      <c r="M55" s="57"/>
      <c r="N55" s="57"/>
      <c r="O55" s="57"/>
      <c r="P55" s="57"/>
      <c r="Q55" s="57"/>
      <c r="R55" s="57"/>
      <c r="S55" s="57"/>
      <c r="T55" s="57"/>
      <c r="U55" s="57"/>
      <c r="V55" s="57"/>
      <c r="W55" s="57"/>
      <c r="X55" s="57"/>
      <c r="Y55" s="57"/>
      <c r="Z55" s="57"/>
      <c r="AA55" s="57"/>
      <c r="AB55" s="57"/>
      <c r="AC55" s="57"/>
      <c r="AD55" s="57"/>
      <c r="AE55" s="57"/>
      <c r="AF55" s="57"/>
      <c r="AG55" s="57"/>
      <c r="AH55" s="139"/>
      <c r="AI55" s="139"/>
      <c r="AJ55" s="139"/>
      <c r="AK55" s="139"/>
      <c r="AL55" s="139"/>
      <c r="AM55" s="139"/>
      <c r="AN55" s="139"/>
    </row>
    <row r="56" spans="1:40" ht="13.2">
      <c r="A56" s="63">
        <v>7700</v>
      </c>
      <c r="B56" s="105" t="s">
        <v>127</v>
      </c>
      <c r="C56" s="95" t="s">
        <v>423</v>
      </c>
      <c r="D56" s="57"/>
      <c r="E56" s="57"/>
      <c r="F56" s="57"/>
      <c r="G56" s="57"/>
      <c r="H56" s="100" t="s">
        <v>128</v>
      </c>
      <c r="I56" s="57"/>
      <c r="J56" s="57"/>
      <c r="K56" s="57"/>
      <c r="L56" s="57"/>
      <c r="M56" s="207"/>
      <c r="N56" s="207"/>
      <c r="O56" s="57"/>
      <c r="P56" s="57"/>
      <c r="R56" s="95" t="s">
        <v>982</v>
      </c>
      <c r="S56" s="57"/>
      <c r="T56" s="208"/>
      <c r="U56" s="57"/>
      <c r="V56" s="93" t="s">
        <v>127</v>
      </c>
      <c r="W56" s="95" t="s">
        <v>983</v>
      </c>
      <c r="X56" s="57"/>
      <c r="Y56" s="34" t="s">
        <v>858</v>
      </c>
      <c r="Z56" s="57"/>
      <c r="AA56" s="57"/>
      <c r="AB56" s="57"/>
      <c r="AC56" s="57" t="s">
        <v>331</v>
      </c>
      <c r="AD56" s="57"/>
      <c r="AE56" s="57" t="s">
        <v>331</v>
      </c>
      <c r="AF56" s="57"/>
      <c r="AG56" s="57"/>
      <c r="AH56" s="139"/>
      <c r="AI56" s="139"/>
      <c r="AJ56" s="139"/>
      <c r="AK56" s="139"/>
      <c r="AL56" s="139"/>
      <c r="AM56" s="139"/>
      <c r="AN56" s="139"/>
    </row>
    <row r="57" spans="1:40" ht="13.2">
      <c r="A57" s="76">
        <v>7702</v>
      </c>
      <c r="B57" s="139" t="s">
        <v>242</v>
      </c>
      <c r="C57" s="132" t="s">
        <v>300</v>
      </c>
      <c r="D57" s="132" t="s">
        <v>300</v>
      </c>
      <c r="E57" s="132" t="s">
        <v>300</v>
      </c>
      <c r="F57" s="132" t="s">
        <v>300</v>
      </c>
      <c r="G57" s="132" t="s">
        <v>300</v>
      </c>
      <c r="H57" s="132" t="s">
        <v>300</v>
      </c>
      <c r="I57" s="139"/>
      <c r="J57" s="82"/>
      <c r="K57" s="127" t="s">
        <v>877</v>
      </c>
      <c r="L57" s="127" t="s">
        <v>877</v>
      </c>
      <c r="M57" s="127" t="s">
        <v>877</v>
      </c>
      <c r="N57" s="357" t="s">
        <v>861</v>
      </c>
      <c r="O57" s="357" t="s">
        <v>861</v>
      </c>
      <c r="P57" s="357" t="s">
        <v>861</v>
      </c>
      <c r="Q57" s="357" t="s">
        <v>861</v>
      </c>
      <c r="R57" s="95" t="s">
        <v>877</v>
      </c>
      <c r="S57" s="95" t="s">
        <v>984</v>
      </c>
      <c r="T57" s="98" t="s">
        <v>985</v>
      </c>
      <c r="U57" s="57"/>
      <c r="V57" s="181"/>
      <c r="W57" s="57"/>
      <c r="X57" s="57"/>
      <c r="Y57" s="10" t="s">
        <v>863</v>
      </c>
      <c r="Z57" s="57"/>
      <c r="AA57" s="57"/>
      <c r="AB57" s="57"/>
      <c r="AC57" s="57"/>
      <c r="AD57" s="57"/>
      <c r="AE57" s="57"/>
      <c r="AF57" s="57" t="s">
        <v>405</v>
      </c>
      <c r="AG57" s="57"/>
      <c r="AH57" s="139"/>
      <c r="AI57" s="139"/>
      <c r="AJ57" s="139"/>
      <c r="AK57" s="139"/>
      <c r="AL57" s="139"/>
      <c r="AM57" s="139"/>
      <c r="AN57" s="139"/>
    </row>
    <row r="58" spans="1:40" ht="13.2">
      <c r="A58" s="75">
        <v>7706</v>
      </c>
      <c r="B58" s="117" t="s">
        <v>127</v>
      </c>
      <c r="C58" s="81"/>
      <c r="D58" s="139" t="s">
        <v>242</v>
      </c>
      <c r="E58" s="98" t="s">
        <v>868</v>
      </c>
      <c r="F58" s="139" t="s">
        <v>242</v>
      </c>
      <c r="G58" s="173" t="s">
        <v>830</v>
      </c>
      <c r="H58" s="173" t="s">
        <v>830</v>
      </c>
      <c r="I58" s="208"/>
      <c r="J58" s="208"/>
      <c r="K58" s="130" t="s">
        <v>839</v>
      </c>
      <c r="L58" s="130" t="s">
        <v>839</v>
      </c>
      <c r="M58" s="130" t="s">
        <v>839</v>
      </c>
      <c r="N58" s="280" t="s">
        <v>841</v>
      </c>
      <c r="O58" s="132" t="s">
        <v>127</v>
      </c>
      <c r="P58" s="93" t="s">
        <v>127</v>
      </c>
      <c r="Q58" s="130" t="s">
        <v>839</v>
      </c>
      <c r="R58" s="57"/>
      <c r="S58" s="358" t="s">
        <v>986</v>
      </c>
      <c r="T58" s="93" t="s">
        <v>965</v>
      </c>
      <c r="U58" s="57"/>
      <c r="V58" s="93" t="s">
        <v>965</v>
      </c>
      <c r="W58" s="208"/>
      <c r="Y58" s="10" t="s">
        <v>242</v>
      </c>
      <c r="AA58" s="337" t="s">
        <v>127</v>
      </c>
      <c r="AB58" s="208"/>
      <c r="AE58" s="356" t="s">
        <v>245</v>
      </c>
      <c r="AF58" s="10" t="s">
        <v>242</v>
      </c>
      <c r="AG58" s="139"/>
      <c r="AH58" s="139"/>
      <c r="AI58" s="139"/>
      <c r="AJ58" s="139"/>
      <c r="AK58" s="139"/>
      <c r="AL58" s="139"/>
      <c r="AM58" s="139"/>
      <c r="AN58" s="139"/>
    </row>
    <row r="59" spans="1:40" ht="13.2">
      <c r="A59" s="75">
        <v>7707</v>
      </c>
      <c r="B59" s="359" t="s">
        <v>373</v>
      </c>
      <c r="C59" s="359" t="s">
        <v>373</v>
      </c>
      <c r="D59" s="359" t="s">
        <v>373</v>
      </c>
      <c r="E59" s="359" t="s">
        <v>373</v>
      </c>
      <c r="F59" s="359" t="s">
        <v>373</v>
      </c>
      <c r="G59" s="359" t="s">
        <v>373</v>
      </c>
      <c r="H59" s="360" t="s">
        <v>861</v>
      </c>
      <c r="I59" s="360" t="s">
        <v>861</v>
      </c>
      <c r="J59" s="360" t="s">
        <v>861</v>
      </c>
      <c r="K59" s="360" t="s">
        <v>861</v>
      </c>
      <c r="L59" s="360" t="s">
        <v>861</v>
      </c>
      <c r="M59" s="360" t="s">
        <v>861</v>
      </c>
      <c r="N59" s="360" t="s">
        <v>861</v>
      </c>
      <c r="O59" s="360" t="s">
        <v>861</v>
      </c>
      <c r="P59" s="360" t="s">
        <v>861</v>
      </c>
      <c r="Q59" s="360" t="s">
        <v>861</v>
      </c>
      <c r="R59" s="359" t="s">
        <v>373</v>
      </c>
      <c r="S59" s="359" t="s">
        <v>373</v>
      </c>
      <c r="T59" s="359" t="s">
        <v>373</v>
      </c>
      <c r="U59" s="359" t="s">
        <v>373</v>
      </c>
      <c r="V59" s="359" t="s">
        <v>373</v>
      </c>
      <c r="W59" s="93" t="s">
        <v>920</v>
      </c>
      <c r="X59" s="93" t="s">
        <v>920</v>
      </c>
      <c r="Y59" s="93" t="s">
        <v>920</v>
      </c>
      <c r="Z59" s="93" t="s">
        <v>920</v>
      </c>
      <c r="AA59" s="93" t="s">
        <v>920</v>
      </c>
      <c r="AB59" s="359" t="s">
        <v>373</v>
      </c>
      <c r="AC59" s="359" t="s">
        <v>373</v>
      </c>
      <c r="AD59" s="359" t="s">
        <v>373</v>
      </c>
      <c r="AE59" s="359" t="s">
        <v>373</v>
      </c>
      <c r="AF59" s="359" t="s">
        <v>373</v>
      </c>
      <c r="AG59" s="139"/>
      <c r="AH59" s="139"/>
      <c r="AI59" s="139"/>
      <c r="AJ59" s="139"/>
      <c r="AK59" s="139"/>
      <c r="AL59" s="139"/>
      <c r="AM59" s="139"/>
      <c r="AN59" s="139"/>
    </row>
    <row r="60" spans="1:40" ht="13.2">
      <c r="A60" s="76">
        <v>7708</v>
      </c>
      <c r="B60" s="94" t="s">
        <v>353</v>
      </c>
      <c r="C60" s="94" t="s">
        <v>353</v>
      </c>
      <c r="D60" s="57" t="s">
        <v>867</v>
      </c>
      <c r="E60" s="139" t="s">
        <v>242</v>
      </c>
      <c r="F60" s="100" t="s">
        <v>814</v>
      </c>
      <c r="G60" s="57" t="s">
        <v>867</v>
      </c>
      <c r="H60" s="111"/>
      <c r="I60" s="111"/>
      <c r="J60" s="111"/>
      <c r="K60" s="111"/>
      <c r="L60" s="111"/>
      <c r="M60" s="111"/>
      <c r="N60" s="111"/>
      <c r="O60" s="111"/>
      <c r="P60" s="111"/>
      <c r="Q60" s="111"/>
      <c r="R60" s="111"/>
      <c r="S60" s="111"/>
      <c r="T60" s="111"/>
      <c r="U60" s="111"/>
      <c r="V60" s="111"/>
      <c r="W60" s="111"/>
      <c r="X60" s="111"/>
      <c r="Y60" s="111"/>
      <c r="Z60" s="111"/>
      <c r="AA60" s="111"/>
      <c r="AB60" s="111"/>
      <c r="AC60" s="111"/>
      <c r="AD60" s="111"/>
      <c r="AF60" s="57"/>
      <c r="AG60" s="139"/>
      <c r="AH60" s="139"/>
      <c r="AI60" s="139"/>
      <c r="AJ60" s="139"/>
      <c r="AK60" s="139"/>
      <c r="AL60" s="139"/>
      <c r="AM60" s="139"/>
      <c r="AN60" s="139"/>
    </row>
    <row r="61" spans="1:40" ht="13.2">
      <c r="A61" s="75">
        <v>7709</v>
      </c>
      <c r="B61" s="93" t="s">
        <v>923</v>
      </c>
      <c r="C61" s="93" t="s">
        <v>923</v>
      </c>
      <c r="D61" s="93" t="s">
        <v>923</v>
      </c>
      <c r="E61" s="93" t="s">
        <v>923</v>
      </c>
      <c r="F61" s="139" t="s">
        <v>242</v>
      </c>
      <c r="G61" s="292" t="s">
        <v>398</v>
      </c>
      <c r="H61" s="205" t="s">
        <v>849</v>
      </c>
      <c r="I61" s="205" t="s">
        <v>849</v>
      </c>
      <c r="K61" s="357" t="s">
        <v>861</v>
      </c>
      <c r="L61" s="357" t="s">
        <v>861</v>
      </c>
      <c r="M61" s="357" t="s">
        <v>861</v>
      </c>
      <c r="N61" s="165" t="s">
        <v>840</v>
      </c>
      <c r="O61" s="165" t="s">
        <v>840</v>
      </c>
      <c r="Q61" s="57" t="s">
        <v>969</v>
      </c>
      <c r="R61" s="139" t="s">
        <v>132</v>
      </c>
      <c r="S61" s="139" t="s">
        <v>132</v>
      </c>
      <c r="T61" s="139" t="s">
        <v>132</v>
      </c>
      <c r="U61" s="139" t="s">
        <v>132</v>
      </c>
      <c r="V61" s="139" t="s">
        <v>132</v>
      </c>
      <c r="W61" s="139" t="s">
        <v>132</v>
      </c>
      <c r="X61" s="57"/>
      <c r="Y61" s="93" t="s">
        <v>264</v>
      </c>
      <c r="Z61" s="96" t="s">
        <v>398</v>
      </c>
      <c r="AA61" s="96" t="s">
        <v>398</v>
      </c>
      <c r="AC61" s="328" t="s">
        <v>838</v>
      </c>
      <c r="AD61" s="199" t="s">
        <v>909</v>
      </c>
      <c r="AE61" s="199" t="s">
        <v>909</v>
      </c>
      <c r="AF61" s="300" t="s">
        <v>593</v>
      </c>
      <c r="AG61" s="139"/>
      <c r="AH61" s="139"/>
      <c r="AI61" s="139"/>
      <c r="AJ61" s="139"/>
      <c r="AK61" s="139"/>
      <c r="AL61" s="139"/>
      <c r="AM61" s="139"/>
      <c r="AN61" s="139"/>
    </row>
    <row r="62" spans="1:40" ht="13.2">
      <c r="A62" s="76">
        <v>7710</v>
      </c>
      <c r="B62" s="132" t="s">
        <v>826</v>
      </c>
      <c r="C62" s="205" t="s">
        <v>127</v>
      </c>
      <c r="D62" s="139" t="s">
        <v>242</v>
      </c>
      <c r="E62" s="100" t="s">
        <v>127</v>
      </c>
      <c r="F62" s="139" t="s">
        <v>242</v>
      </c>
      <c r="G62" s="139" t="s">
        <v>242</v>
      </c>
      <c r="H62" s="181" t="s">
        <v>930</v>
      </c>
      <c r="I62" s="100" t="s">
        <v>127</v>
      </c>
      <c r="J62" s="132" t="s">
        <v>127</v>
      </c>
      <c r="L62" s="205" t="s">
        <v>127</v>
      </c>
      <c r="N62" s="361" t="s">
        <v>968</v>
      </c>
      <c r="O62" s="93" t="s">
        <v>878</v>
      </c>
      <c r="P62" s="93" t="s">
        <v>878</v>
      </c>
      <c r="Q62" s="82" t="s">
        <v>863</v>
      </c>
      <c r="S62" s="199" t="s">
        <v>863</v>
      </c>
      <c r="T62" s="10" t="s">
        <v>242</v>
      </c>
      <c r="U62" s="329"/>
      <c r="V62" s="312" t="s">
        <v>985</v>
      </c>
      <c r="W62" s="351" t="s">
        <v>937</v>
      </c>
      <c r="X62" s="57"/>
      <c r="Y62" s="93" t="s">
        <v>264</v>
      </c>
      <c r="Z62" s="199" t="s">
        <v>909</v>
      </c>
      <c r="AA62" s="100" t="s">
        <v>987</v>
      </c>
      <c r="AB62" s="100" t="s">
        <v>987</v>
      </c>
      <c r="AC62" s="100" t="s">
        <v>987</v>
      </c>
      <c r="AD62" s="100" t="s">
        <v>987</v>
      </c>
      <c r="AE62" s="100" t="s">
        <v>987</v>
      </c>
      <c r="AF62" s="348" t="s">
        <v>922</v>
      </c>
      <c r="AG62" s="139"/>
      <c r="AH62" s="139"/>
      <c r="AI62" s="139"/>
      <c r="AJ62" s="139"/>
      <c r="AK62" s="139"/>
      <c r="AL62" s="139"/>
      <c r="AM62" s="139"/>
      <c r="AN62" s="139"/>
    </row>
    <row r="63" spans="1:40" ht="13.2">
      <c r="A63" s="76">
        <v>7711</v>
      </c>
      <c r="B63" s="93" t="s">
        <v>947</v>
      </c>
      <c r="C63" s="139"/>
      <c r="D63" s="139" t="s">
        <v>242</v>
      </c>
      <c r="E63" s="205" t="s">
        <v>127</v>
      </c>
      <c r="F63" s="195" t="s">
        <v>815</v>
      </c>
      <c r="G63" s="195" t="s">
        <v>815</v>
      </c>
      <c r="H63" s="195" t="s">
        <v>815</v>
      </c>
      <c r="I63" s="195" t="s">
        <v>815</v>
      </c>
      <c r="J63" s="163" t="s">
        <v>127</v>
      </c>
      <c r="K63" s="163" t="s">
        <v>127</v>
      </c>
      <c r="L63" s="312" t="s">
        <v>985</v>
      </c>
      <c r="M63" s="362" t="s">
        <v>951</v>
      </c>
      <c r="N63" s="352" t="s">
        <v>354</v>
      </c>
      <c r="O63" s="352" t="s">
        <v>354</v>
      </c>
      <c r="P63" s="352" t="s">
        <v>354</v>
      </c>
      <c r="Q63" s="352" t="s">
        <v>354</v>
      </c>
      <c r="R63" s="57"/>
      <c r="S63" s="181"/>
      <c r="T63" s="136" t="s">
        <v>918</v>
      </c>
      <c r="U63" s="93" t="s">
        <v>857</v>
      </c>
      <c r="V63" s="100" t="s">
        <v>822</v>
      </c>
      <c r="W63" s="100" t="s">
        <v>823</v>
      </c>
      <c r="X63" s="205" t="s">
        <v>127</v>
      </c>
      <c r="Y63" s="100" t="s">
        <v>823</v>
      </c>
      <c r="Z63" s="94" t="s">
        <v>603</v>
      </c>
      <c r="AA63" s="94" t="s">
        <v>609</v>
      </c>
      <c r="AB63" s="361" t="s">
        <v>127</v>
      </c>
      <c r="AC63" s="164" t="s">
        <v>859</v>
      </c>
      <c r="AD63" s="164" t="s">
        <v>859</v>
      </c>
      <c r="AE63" s="164" t="s">
        <v>859</v>
      </c>
      <c r="AF63" s="164" t="s">
        <v>859</v>
      </c>
      <c r="AG63" s="139"/>
      <c r="AH63" s="139"/>
      <c r="AI63" s="139"/>
      <c r="AJ63" s="139"/>
      <c r="AK63" s="139"/>
      <c r="AL63" s="139"/>
      <c r="AM63" s="139"/>
      <c r="AN63" s="139"/>
    </row>
    <row r="64" spans="1:40" ht="15.6">
      <c r="A64" s="75">
        <v>7712</v>
      </c>
      <c r="B64" s="362" t="s">
        <v>988</v>
      </c>
      <c r="C64" s="57"/>
      <c r="D64" s="139" t="s">
        <v>989</v>
      </c>
      <c r="F64" s="339" t="s">
        <v>890</v>
      </c>
      <c r="G64" s="205" t="s">
        <v>818</v>
      </c>
      <c r="H64" s="339" t="s">
        <v>890</v>
      </c>
      <c r="I64" s="139" t="s">
        <v>331</v>
      </c>
      <c r="J64" s="339" t="s">
        <v>890</v>
      </c>
      <c r="K64" s="100" t="s">
        <v>818</v>
      </c>
      <c r="L64" s="100" t="s">
        <v>818</v>
      </c>
      <c r="M64" s="100" t="s">
        <v>818</v>
      </c>
      <c r="P64" s="329" t="s">
        <v>841</v>
      </c>
      <c r="Q64" s="329" t="s">
        <v>841</v>
      </c>
      <c r="R64" s="329" t="s">
        <v>841</v>
      </c>
      <c r="S64" s="329" t="s">
        <v>841</v>
      </c>
      <c r="T64" s="329" t="s">
        <v>841</v>
      </c>
      <c r="U64" s="344" t="s">
        <v>905</v>
      </c>
      <c r="V64" s="344" t="s">
        <v>905</v>
      </c>
      <c r="W64" s="344" t="s">
        <v>905</v>
      </c>
      <c r="X64" s="81"/>
      <c r="Y64" s="93" t="s">
        <v>264</v>
      </c>
      <c r="Z64" s="181"/>
      <c r="AA64" s="10" t="s">
        <v>132</v>
      </c>
      <c r="AB64" s="336" t="s">
        <v>609</v>
      </c>
      <c r="AC64" s="169" t="s">
        <v>911</v>
      </c>
      <c r="AE64" s="181" t="s">
        <v>456</v>
      </c>
      <c r="AF64" s="181" t="s">
        <v>456</v>
      </c>
      <c r="AG64" s="139"/>
      <c r="AH64" s="139"/>
      <c r="AI64" s="139"/>
      <c r="AJ64" s="139"/>
      <c r="AK64" s="139"/>
      <c r="AL64" s="139"/>
      <c r="AM64" s="139"/>
      <c r="AN64" s="139"/>
    </row>
    <row r="65" spans="1:40" ht="13.2">
      <c r="A65" s="75">
        <v>7713</v>
      </c>
      <c r="B65" s="139" t="s">
        <v>373</v>
      </c>
      <c r="C65" s="139" t="s">
        <v>373</v>
      </c>
      <c r="D65" s="139" t="s">
        <v>373</v>
      </c>
      <c r="E65" s="139" t="s">
        <v>373</v>
      </c>
      <c r="F65" s="139" t="s">
        <v>373</v>
      </c>
      <c r="G65" s="139" t="s">
        <v>373</v>
      </c>
      <c r="H65" s="139" t="s">
        <v>373</v>
      </c>
      <c r="I65" s="139" t="s">
        <v>373</v>
      </c>
      <c r="J65" s="139" t="s">
        <v>373</v>
      </c>
      <c r="K65" s="139" t="s">
        <v>373</v>
      </c>
      <c r="L65" s="139" t="s">
        <v>373</v>
      </c>
      <c r="M65" s="139" t="s">
        <v>373</v>
      </c>
      <c r="N65" s="139" t="s">
        <v>373</v>
      </c>
      <c r="O65" s="139" t="s">
        <v>373</v>
      </c>
      <c r="P65" s="139" t="s">
        <v>373</v>
      </c>
      <c r="Q65" s="139" t="s">
        <v>373</v>
      </c>
      <c r="R65" s="139" t="s">
        <v>373</v>
      </c>
      <c r="S65" s="139" t="s">
        <v>373</v>
      </c>
      <c r="T65" s="139" t="s">
        <v>373</v>
      </c>
      <c r="U65" s="139" t="s">
        <v>373</v>
      </c>
      <c r="V65" s="139" t="s">
        <v>373</v>
      </c>
      <c r="W65" s="139" t="s">
        <v>373</v>
      </c>
      <c r="X65" s="139" t="s">
        <v>373</v>
      </c>
      <c r="Y65" s="139" t="s">
        <v>373</v>
      </c>
      <c r="Z65" s="139" t="s">
        <v>373</v>
      </c>
      <c r="AA65" s="139" t="s">
        <v>373</v>
      </c>
      <c r="AB65" s="139" t="s">
        <v>373</v>
      </c>
      <c r="AC65" s="139" t="s">
        <v>373</v>
      </c>
      <c r="AD65" s="139" t="s">
        <v>373</v>
      </c>
      <c r="AE65" s="139" t="s">
        <v>373</v>
      </c>
      <c r="AF65" s="139" t="s">
        <v>373</v>
      </c>
      <c r="AG65" s="139"/>
      <c r="AH65" s="139"/>
      <c r="AI65" s="139"/>
      <c r="AJ65" s="139"/>
      <c r="AK65" s="139"/>
      <c r="AL65" s="139"/>
      <c r="AM65" s="139"/>
      <c r="AN65" s="139"/>
    </row>
    <row r="66" spans="1:40" ht="13.2">
      <c r="A66" s="76">
        <v>7715</v>
      </c>
      <c r="B66" s="205" t="s">
        <v>961</v>
      </c>
      <c r="C66" s="139"/>
      <c r="D66" s="34" t="s">
        <v>990</v>
      </c>
      <c r="E66" s="34" t="s">
        <v>990</v>
      </c>
      <c r="F66" s="34" t="s">
        <v>990</v>
      </c>
      <c r="G66" s="34" t="s">
        <v>829</v>
      </c>
      <c r="H66" s="132" t="s">
        <v>913</v>
      </c>
      <c r="I66" s="93" t="s">
        <v>816</v>
      </c>
      <c r="K66" s="57" t="s">
        <v>991</v>
      </c>
      <c r="L66" s="139" t="s">
        <v>132</v>
      </c>
      <c r="M66" s="139" t="s">
        <v>132</v>
      </c>
      <c r="N66" s="312" t="s">
        <v>985</v>
      </c>
      <c r="O66" s="100" t="s">
        <v>932</v>
      </c>
      <c r="P66" s="93" t="s">
        <v>894</v>
      </c>
      <c r="Q66" s="100" t="s">
        <v>946</v>
      </c>
      <c r="R66" s="208"/>
      <c r="S66" s="208" t="s">
        <v>331</v>
      </c>
      <c r="T66" s="10" t="s">
        <v>242</v>
      </c>
      <c r="U66" s="363" t="s">
        <v>842</v>
      </c>
      <c r="V66" s="363" t="s">
        <v>842</v>
      </c>
      <c r="W66" s="363" t="s">
        <v>843</v>
      </c>
      <c r="X66" s="93" t="s">
        <v>857</v>
      </c>
      <c r="Y66" s="93" t="s">
        <v>264</v>
      </c>
      <c r="AA66" s="57" t="s">
        <v>824</v>
      </c>
      <c r="AB66" s="208"/>
      <c r="AC66" s="347" t="s">
        <v>207</v>
      </c>
      <c r="AD66" s="347" t="s">
        <v>207</v>
      </c>
      <c r="AE66" s="57" t="s">
        <v>907</v>
      </c>
      <c r="AF66" s="81"/>
      <c r="AH66" s="139"/>
      <c r="AI66" s="139"/>
      <c r="AJ66" s="139"/>
      <c r="AK66" s="139"/>
      <c r="AL66" s="139"/>
      <c r="AM66" s="139"/>
      <c r="AN66" s="139"/>
    </row>
    <row r="67" spans="1:40" ht="13.2">
      <c r="A67" s="76">
        <v>7716</v>
      </c>
      <c r="B67" s="327" t="s">
        <v>812</v>
      </c>
      <c r="D67" s="93" t="s">
        <v>127</v>
      </c>
      <c r="E67" s="225" t="s">
        <v>860</v>
      </c>
      <c r="F67" s="225" t="s">
        <v>860</v>
      </c>
      <c r="G67" s="181" t="s">
        <v>948</v>
      </c>
      <c r="H67" s="205" t="s">
        <v>127</v>
      </c>
      <c r="I67" s="181" t="s">
        <v>948</v>
      </c>
      <c r="K67" s="96" t="s">
        <v>974</v>
      </c>
      <c r="L67" s="96" t="s">
        <v>974</v>
      </c>
      <c r="M67" s="96" t="s">
        <v>974</v>
      </c>
      <c r="N67" s="96" t="s">
        <v>974</v>
      </c>
      <c r="O67" s="312" t="s">
        <v>985</v>
      </c>
      <c r="Q67" s="278" t="s">
        <v>609</v>
      </c>
      <c r="R67" s="93" t="s">
        <v>855</v>
      </c>
      <c r="S67" s="100" t="s">
        <v>926</v>
      </c>
      <c r="T67" s="100" t="s">
        <v>926</v>
      </c>
      <c r="U67" s="100" t="s">
        <v>926</v>
      </c>
      <c r="V67" s="100" t="s">
        <v>926</v>
      </c>
      <c r="W67" s="100" t="s">
        <v>926</v>
      </c>
      <c r="X67" s="364" t="s">
        <v>870</v>
      </c>
      <c r="Y67" s="364" t="s">
        <v>870</v>
      </c>
      <c r="Z67" s="364" t="s">
        <v>870</v>
      </c>
      <c r="AA67" s="105" t="s">
        <v>127</v>
      </c>
      <c r="AB67" s="94" t="s">
        <v>603</v>
      </c>
      <c r="AC67" s="347" t="s">
        <v>207</v>
      </c>
      <c r="AD67" s="347" t="s">
        <v>207</v>
      </c>
      <c r="AE67" s="347" t="s">
        <v>921</v>
      </c>
      <c r="AF67" s="181"/>
      <c r="AG67" s="139"/>
      <c r="AH67" s="139"/>
      <c r="AI67" s="139"/>
      <c r="AJ67" s="139"/>
      <c r="AK67" s="139"/>
      <c r="AL67" s="139"/>
      <c r="AM67" s="139"/>
      <c r="AN67" s="139"/>
    </row>
    <row r="68" spans="1:40" ht="13.2">
      <c r="A68" s="76">
        <v>7717</v>
      </c>
      <c r="B68" s="58" t="s">
        <v>972</v>
      </c>
      <c r="C68" s="139"/>
      <c r="D68" s="139" t="s">
        <v>242</v>
      </c>
      <c r="E68" s="139" t="s">
        <v>84</v>
      </c>
      <c r="F68" s="139" t="s">
        <v>84</v>
      </c>
      <c r="G68" s="139" t="s">
        <v>84</v>
      </c>
      <c r="H68" s="139" t="s">
        <v>84</v>
      </c>
      <c r="I68" s="139" t="s">
        <v>84</v>
      </c>
      <c r="J68" s="93" t="s">
        <v>817</v>
      </c>
      <c r="L68" s="139" t="s">
        <v>84</v>
      </c>
      <c r="M68" s="139" t="s">
        <v>84</v>
      </c>
      <c r="N68" s="139" t="s">
        <v>84</v>
      </c>
      <c r="O68" s="139" t="s">
        <v>84</v>
      </c>
      <c r="P68" s="139" t="s">
        <v>84</v>
      </c>
      <c r="Q68" s="312" t="s">
        <v>985</v>
      </c>
      <c r="R68" s="57" t="s">
        <v>132</v>
      </c>
      <c r="S68" s="100" t="s">
        <v>819</v>
      </c>
      <c r="T68" s="93" t="s">
        <v>820</v>
      </c>
      <c r="U68" s="208" t="s">
        <v>84</v>
      </c>
      <c r="V68" s="57" t="s">
        <v>132</v>
      </c>
      <c r="W68" s="10" t="s">
        <v>242</v>
      </c>
      <c r="X68" s="208" t="s">
        <v>84</v>
      </c>
      <c r="Y68" s="208" t="s">
        <v>84</v>
      </c>
      <c r="Z68" s="208" t="s">
        <v>84</v>
      </c>
      <c r="AA68" s="208" t="s">
        <v>84</v>
      </c>
      <c r="AB68" s="208" t="s">
        <v>84</v>
      </c>
      <c r="AC68" s="208" t="s">
        <v>84</v>
      </c>
      <c r="AD68" s="208" t="s">
        <v>84</v>
      </c>
      <c r="AE68" s="208" t="s">
        <v>84</v>
      </c>
      <c r="AF68" s="208" t="s">
        <v>84</v>
      </c>
      <c r="AG68" s="139"/>
      <c r="AH68" s="139"/>
      <c r="AI68" s="139"/>
      <c r="AJ68" s="139"/>
      <c r="AK68" s="139"/>
      <c r="AL68" s="139"/>
      <c r="AM68" s="139"/>
      <c r="AN68" s="139"/>
    </row>
    <row r="69" spans="1:40" ht="15.6">
      <c r="A69" s="76">
        <v>7718</v>
      </c>
      <c r="B69" s="225" t="s">
        <v>860</v>
      </c>
      <c r="C69" s="339" t="s">
        <v>890</v>
      </c>
      <c r="D69" s="132" t="s">
        <v>875</v>
      </c>
      <c r="E69" s="132" t="s">
        <v>875</v>
      </c>
      <c r="F69" s="132" t="s">
        <v>875</v>
      </c>
      <c r="G69" s="205" t="s">
        <v>818</v>
      </c>
      <c r="H69" s="132" t="s">
        <v>875</v>
      </c>
      <c r="I69" s="132" t="s">
        <v>875</v>
      </c>
      <c r="K69" s="100" t="s">
        <v>818</v>
      </c>
      <c r="L69" s="100" t="s">
        <v>818</v>
      </c>
      <c r="M69" s="100" t="s">
        <v>818</v>
      </c>
      <c r="N69" s="109" t="s">
        <v>245</v>
      </c>
      <c r="O69" s="109" t="s">
        <v>245</v>
      </c>
      <c r="P69" s="109" t="s">
        <v>245</v>
      </c>
      <c r="Q69" s="100" t="s">
        <v>946</v>
      </c>
      <c r="S69" s="312" t="s">
        <v>985</v>
      </c>
      <c r="T69" s="208" t="s">
        <v>331</v>
      </c>
      <c r="U69" s="208"/>
      <c r="W69" s="93" t="s">
        <v>920</v>
      </c>
      <c r="X69" s="93" t="s">
        <v>920</v>
      </c>
      <c r="Y69" s="93" t="s">
        <v>920</v>
      </c>
      <c r="Z69" s="93" t="s">
        <v>920</v>
      </c>
      <c r="AA69" s="93" t="s">
        <v>920</v>
      </c>
      <c r="AB69" s="212"/>
      <c r="AC69" s="139"/>
      <c r="AD69" s="94" t="s">
        <v>912</v>
      </c>
      <c r="AG69" s="139"/>
      <c r="AH69" s="139"/>
      <c r="AI69" s="139"/>
      <c r="AJ69" s="139"/>
      <c r="AK69" s="139"/>
      <c r="AL69" s="139"/>
      <c r="AM69" s="139"/>
      <c r="AN69" s="139"/>
    </row>
    <row r="70" spans="1:40" ht="13.2">
      <c r="A70" s="76">
        <v>7719</v>
      </c>
      <c r="B70" s="117" t="s">
        <v>127</v>
      </c>
      <c r="C70" s="93" t="s">
        <v>942</v>
      </c>
      <c r="D70" s="93" t="s">
        <v>942</v>
      </c>
      <c r="E70" s="93" t="s">
        <v>942</v>
      </c>
      <c r="F70" s="173" t="s">
        <v>885</v>
      </c>
      <c r="G70" s="57"/>
      <c r="H70" s="361" t="s">
        <v>127</v>
      </c>
      <c r="I70" s="104"/>
      <c r="J70" s="207"/>
      <c r="K70" s="207"/>
      <c r="L70" s="100" t="s">
        <v>127</v>
      </c>
      <c r="M70" s="365" t="s">
        <v>128</v>
      </c>
      <c r="N70" s="365" t="s">
        <v>128</v>
      </c>
      <c r="O70" s="207"/>
      <c r="P70" s="353" t="s">
        <v>958</v>
      </c>
      <c r="Q70" s="93" t="s">
        <v>895</v>
      </c>
      <c r="R70" s="93" t="s">
        <v>896</v>
      </c>
      <c r="S70" s="207"/>
      <c r="T70" s="57" t="s">
        <v>132</v>
      </c>
      <c r="U70" s="93" t="s">
        <v>821</v>
      </c>
      <c r="V70" s="127" t="s">
        <v>881</v>
      </c>
      <c r="W70" s="127" t="s">
        <v>881</v>
      </c>
      <c r="X70" s="207" t="s">
        <v>242</v>
      </c>
      <c r="Y70" s="93" t="s">
        <v>264</v>
      </c>
      <c r="Z70" s="207"/>
      <c r="AA70" s="205" t="s">
        <v>128</v>
      </c>
      <c r="AB70" s="205" t="s">
        <v>128</v>
      </c>
      <c r="AC70" s="58" t="s">
        <v>356</v>
      </c>
      <c r="AE70" s="57" t="s">
        <v>132</v>
      </c>
      <c r="AF70" s="57"/>
      <c r="AG70" s="139"/>
      <c r="AH70" s="139"/>
      <c r="AI70" s="57"/>
      <c r="AJ70" s="139"/>
      <c r="AK70" s="139"/>
      <c r="AL70" s="139"/>
      <c r="AM70" s="139"/>
      <c r="AN70" s="139"/>
    </row>
    <row r="71" spans="1:40" ht="13.2">
      <c r="A71" s="75">
        <v>7777</v>
      </c>
      <c r="B71" s="57"/>
      <c r="C71" s="57"/>
      <c r="D71" s="57"/>
      <c r="E71" s="100" t="s">
        <v>813</v>
      </c>
      <c r="F71" s="57"/>
      <c r="G71" s="57"/>
      <c r="H71" s="205" t="s">
        <v>849</v>
      </c>
      <c r="I71" s="205" t="s">
        <v>849</v>
      </c>
      <c r="J71" s="207"/>
      <c r="K71" s="207"/>
      <c r="L71" s="32" t="s">
        <v>853</v>
      </c>
      <c r="M71" s="312" t="s">
        <v>985</v>
      </c>
      <c r="N71" s="10" t="s">
        <v>992</v>
      </c>
      <c r="O71" s="82"/>
      <c r="P71" s="82"/>
      <c r="Q71" s="366" t="s">
        <v>936</v>
      </c>
      <c r="R71" s="366" t="s">
        <v>936</v>
      </c>
      <c r="S71" s="82"/>
      <c r="T71" s="207"/>
      <c r="U71" s="207"/>
      <c r="V71" s="207"/>
      <c r="W71" s="207"/>
      <c r="X71" s="181" t="s">
        <v>993</v>
      </c>
      <c r="Y71" s="10" t="s">
        <v>242</v>
      </c>
      <c r="Z71" s="207"/>
      <c r="AA71" s="57"/>
      <c r="AB71" s="57"/>
      <c r="AC71" s="57"/>
      <c r="AD71" s="57"/>
      <c r="AE71" s="57"/>
      <c r="AF71" s="57"/>
      <c r="AG71" s="139"/>
      <c r="AH71" s="139"/>
      <c r="AI71" s="139"/>
      <c r="AJ71" s="139"/>
      <c r="AK71" s="139"/>
      <c r="AL71" s="139"/>
      <c r="AM71" s="139"/>
      <c r="AN71" s="139"/>
    </row>
    <row r="72" spans="1:40" ht="13.2">
      <c r="A72" s="60">
        <v>7721</v>
      </c>
      <c r="C72" s="57"/>
      <c r="D72" s="82" t="s">
        <v>884</v>
      </c>
      <c r="E72" s="57"/>
      <c r="G72" s="292" t="s">
        <v>835</v>
      </c>
      <c r="H72" s="292" t="s">
        <v>835</v>
      </c>
      <c r="I72" s="292" t="s">
        <v>835</v>
      </c>
      <c r="J72" s="207"/>
      <c r="K72" s="207"/>
      <c r="L72" s="207" t="s">
        <v>922</v>
      </c>
      <c r="N72" s="132" t="s">
        <v>850</v>
      </c>
      <c r="P72" s="170" t="s">
        <v>877</v>
      </c>
      <c r="Q72" s="10" t="s">
        <v>242</v>
      </c>
      <c r="R72" s="207"/>
      <c r="S72" s="57" t="s">
        <v>856</v>
      </c>
      <c r="T72" s="207"/>
      <c r="U72" s="207"/>
      <c r="V72" s="207"/>
      <c r="W72" s="207"/>
      <c r="Z72" s="93" t="s">
        <v>137</v>
      </c>
      <c r="AA72" s="139"/>
      <c r="AB72" s="57" t="s">
        <v>871</v>
      </c>
      <c r="AC72" s="97" t="s">
        <v>967</v>
      </c>
      <c r="AD72" s="336" t="s">
        <v>609</v>
      </c>
      <c r="AE72" s="170" t="s">
        <v>599</v>
      </c>
      <c r="AG72" s="139"/>
      <c r="AH72" s="139"/>
      <c r="AI72" s="139"/>
      <c r="AJ72" s="139"/>
      <c r="AK72" s="139"/>
      <c r="AL72" s="139"/>
      <c r="AM72" s="139"/>
      <c r="AN72" s="139"/>
    </row>
    <row r="73" spans="1:40" ht="14.4">
      <c r="A73" s="367">
        <v>7722</v>
      </c>
      <c r="B73" s="81"/>
      <c r="C73" s="81"/>
      <c r="D73" s="139" t="s">
        <v>242</v>
      </c>
      <c r="E73" s="139" t="s">
        <v>242</v>
      </c>
      <c r="F73" s="81"/>
      <c r="G73" s="100" t="s">
        <v>902</v>
      </c>
      <c r="H73" s="211"/>
      <c r="I73" s="211"/>
      <c r="J73" s="211"/>
      <c r="K73" s="211"/>
      <c r="L73" s="211"/>
      <c r="M73" s="211"/>
      <c r="N73" s="211"/>
      <c r="O73" s="211"/>
      <c r="P73" s="165" t="s">
        <v>854</v>
      </c>
      <c r="Q73" s="165" t="s">
        <v>854</v>
      </c>
      <c r="S73" s="10" t="s">
        <v>242</v>
      </c>
      <c r="T73" s="15" t="s">
        <v>856</v>
      </c>
      <c r="U73" s="127" t="s">
        <v>880</v>
      </c>
      <c r="Y73" s="10" t="s">
        <v>242</v>
      </c>
      <c r="Z73" s="94" t="s">
        <v>153</v>
      </c>
      <c r="AA73" s="100" t="s">
        <v>994</v>
      </c>
      <c r="AB73" s="10" t="s">
        <v>242</v>
      </c>
      <c r="AC73" s="221" t="s">
        <v>888</v>
      </c>
      <c r="AD73" s="221" t="s">
        <v>888</v>
      </c>
      <c r="AE73" s="221" t="s">
        <v>888</v>
      </c>
      <c r="AF73" s="57" t="s">
        <v>641</v>
      </c>
      <c r="AG73" s="139"/>
      <c r="AH73" s="139"/>
      <c r="AI73" s="139"/>
      <c r="AJ73" s="139"/>
      <c r="AK73" s="139"/>
      <c r="AL73" s="139"/>
      <c r="AM73" s="139"/>
      <c r="AN73" s="139"/>
    </row>
    <row r="74" spans="1:40" ht="13.2">
      <c r="A74" s="367">
        <v>7723</v>
      </c>
      <c r="B74" s="225" t="s">
        <v>851</v>
      </c>
      <c r="C74" s="225" t="s">
        <v>851</v>
      </c>
      <c r="D74" s="225" t="s">
        <v>851</v>
      </c>
      <c r="E74" s="205" t="s">
        <v>133</v>
      </c>
      <c r="F74" s="93" t="s">
        <v>137</v>
      </c>
      <c r="G74" s="10" t="s">
        <v>876</v>
      </c>
      <c r="H74" s="81"/>
      <c r="I74" s="139" t="s">
        <v>331</v>
      </c>
      <c r="J74" s="82"/>
      <c r="K74" s="109" t="s">
        <v>171</v>
      </c>
      <c r="L74" s="111"/>
      <c r="M74" s="110" t="s">
        <v>600</v>
      </c>
      <c r="O74" s="117" t="s">
        <v>887</v>
      </c>
      <c r="P74" s="81" t="s">
        <v>242</v>
      </c>
      <c r="Q74" s="82" t="s">
        <v>863</v>
      </c>
      <c r="R74" s="82"/>
      <c r="S74" s="10" t="s">
        <v>242</v>
      </c>
      <c r="T74" s="196" t="s">
        <v>609</v>
      </c>
      <c r="U74" s="292" t="s">
        <v>835</v>
      </c>
      <c r="V74" s="207"/>
      <c r="W74" s="292" t="s">
        <v>835</v>
      </c>
      <c r="X74" s="292" t="s">
        <v>835</v>
      </c>
      <c r="Y74" s="10" t="s">
        <v>242</v>
      </c>
      <c r="Z74" s="94" t="s">
        <v>836</v>
      </c>
      <c r="AA74" s="57"/>
      <c r="AB74" s="10" t="s">
        <v>242</v>
      </c>
      <c r="AC74" s="58" t="s">
        <v>625</v>
      </c>
      <c r="AD74" s="94" t="s">
        <v>654</v>
      </c>
      <c r="AE74" s="10" t="s">
        <v>898</v>
      </c>
      <c r="AF74" s="57" t="s">
        <v>93</v>
      </c>
      <c r="AG74" s="139"/>
      <c r="AH74" s="139"/>
      <c r="AI74" s="139"/>
      <c r="AJ74" s="139"/>
      <c r="AK74" s="139"/>
      <c r="AL74" s="139"/>
      <c r="AM74" s="139"/>
      <c r="AN74" s="139"/>
    </row>
    <row r="75" spans="1:40" ht="13.2">
      <c r="A75" s="367">
        <v>7725</v>
      </c>
      <c r="B75" s="93" t="s">
        <v>995</v>
      </c>
      <c r="C75" s="205" t="s">
        <v>928</v>
      </c>
      <c r="E75" s="94" t="s">
        <v>929</v>
      </c>
      <c r="F75" s="57"/>
      <c r="G75" s="81"/>
      <c r="H75" s="82"/>
      <c r="I75" s="93" t="s">
        <v>137</v>
      </c>
      <c r="J75" s="132" t="s">
        <v>137</v>
      </c>
      <c r="K75" s="109" t="s">
        <v>831</v>
      </c>
      <c r="L75" s="205" t="s">
        <v>137</v>
      </c>
      <c r="M75" s="109" t="s">
        <v>831</v>
      </c>
      <c r="N75" s="57" t="s">
        <v>772</v>
      </c>
      <c r="O75" s="139" t="s">
        <v>93</v>
      </c>
      <c r="P75" s="81" t="s">
        <v>242</v>
      </c>
      <c r="Q75" s="312" t="s">
        <v>985</v>
      </c>
      <c r="R75" s="82"/>
      <c r="S75" s="176" t="s">
        <v>934</v>
      </c>
      <c r="T75" s="95" t="s">
        <v>964</v>
      </c>
      <c r="U75" s="207"/>
      <c r="V75" s="57" t="s">
        <v>93</v>
      </c>
      <c r="W75" s="205" t="s">
        <v>935</v>
      </c>
      <c r="X75" s="139" t="s">
        <v>93</v>
      </c>
      <c r="Y75" s="139" t="s">
        <v>93</v>
      </c>
      <c r="Z75" s="139" t="s">
        <v>93</v>
      </c>
      <c r="AA75" s="57" t="s">
        <v>845</v>
      </c>
      <c r="AB75" s="57" t="s">
        <v>845</v>
      </c>
      <c r="AC75" s="57" t="s">
        <v>845</v>
      </c>
      <c r="AD75" s="10" t="s">
        <v>242</v>
      </c>
      <c r="AF75" s="82"/>
      <c r="AG75" s="139"/>
      <c r="AH75" s="139"/>
      <c r="AI75" s="139"/>
      <c r="AJ75" s="139"/>
      <c r="AK75" s="139"/>
      <c r="AL75" s="139"/>
      <c r="AM75" s="139"/>
      <c r="AN75" s="139"/>
    </row>
    <row r="76" spans="1:40" ht="13.2">
      <c r="A76" s="367">
        <v>7726</v>
      </c>
      <c r="B76" s="93" t="s">
        <v>866</v>
      </c>
      <c r="C76" s="93" t="s">
        <v>866</v>
      </c>
      <c r="D76" s="57"/>
      <c r="E76" s="139" t="s">
        <v>242</v>
      </c>
      <c r="F76" s="57"/>
      <c r="G76" s="57"/>
      <c r="H76" s="57"/>
      <c r="I76" s="139" t="s">
        <v>331</v>
      </c>
      <c r="J76" s="100" t="s">
        <v>137</v>
      </c>
      <c r="K76" s="341" t="s">
        <v>93</v>
      </c>
      <c r="L76" s="199" t="s">
        <v>93</v>
      </c>
      <c r="N76" s="199" t="s">
        <v>93</v>
      </c>
      <c r="O76" s="199" t="s">
        <v>93</v>
      </c>
      <c r="P76" s="312" t="s">
        <v>985</v>
      </c>
      <c r="Q76" s="57" t="s">
        <v>93</v>
      </c>
      <c r="T76" s="96" t="s">
        <v>904</v>
      </c>
      <c r="U76" s="207"/>
      <c r="V76" s="332" t="s">
        <v>475</v>
      </c>
      <c r="W76" s="332" t="s">
        <v>475</v>
      </c>
      <c r="X76" s="205" t="s">
        <v>137</v>
      </c>
      <c r="Y76" s="10"/>
      <c r="Z76" s="205" t="s">
        <v>897</v>
      </c>
      <c r="AA76" s="10" t="s">
        <v>93</v>
      </c>
      <c r="AC76" s="10" t="s">
        <v>898</v>
      </c>
      <c r="AD76" s="94" t="s">
        <v>996</v>
      </c>
      <c r="AE76" s="165" t="s">
        <v>246</v>
      </c>
      <c r="AF76" s="165" t="s">
        <v>246</v>
      </c>
      <c r="AG76" s="139"/>
      <c r="AH76" s="139"/>
      <c r="AI76" s="139"/>
      <c r="AJ76" s="139"/>
      <c r="AK76" s="139"/>
      <c r="AL76" s="139"/>
      <c r="AM76" s="139"/>
      <c r="AN76" s="139"/>
    </row>
    <row r="77" spans="1:40" ht="13.2">
      <c r="A77" s="75">
        <v>7727</v>
      </c>
      <c r="B77" s="93" t="s">
        <v>995</v>
      </c>
      <c r="C77" s="181" t="s">
        <v>900</v>
      </c>
      <c r="E77" s="57"/>
      <c r="F77" s="57"/>
      <c r="G77" s="57"/>
      <c r="H77" s="57"/>
      <c r="I77" s="57"/>
      <c r="L77" s="180" t="s">
        <v>997</v>
      </c>
      <c r="M77" s="139" t="s">
        <v>93</v>
      </c>
      <c r="N77" s="343" t="s">
        <v>93</v>
      </c>
      <c r="O77" s="343" t="s">
        <v>93</v>
      </c>
      <c r="P77" s="343" t="s">
        <v>718</v>
      </c>
      <c r="Q77" s="10" t="s">
        <v>242</v>
      </c>
      <c r="R77" s="82"/>
      <c r="S77" s="10" t="s">
        <v>242</v>
      </c>
      <c r="T77" s="10" t="s">
        <v>242</v>
      </c>
      <c r="U77" s="207"/>
      <c r="V77" s="81"/>
      <c r="W77" s="81"/>
      <c r="X77" s="100" t="s">
        <v>953</v>
      </c>
      <c r="AA77" s="82"/>
      <c r="AB77" s="336" t="s">
        <v>966</v>
      </c>
      <c r="AC77" s="255" t="s">
        <v>168</v>
      </c>
      <c r="AD77" s="255" t="s">
        <v>168</v>
      </c>
      <c r="AE77" s="255" t="s">
        <v>168</v>
      </c>
      <c r="AF77" s="255" t="s">
        <v>168</v>
      </c>
      <c r="AG77" s="139"/>
      <c r="AH77" s="139"/>
      <c r="AI77" s="139"/>
      <c r="AJ77" s="139"/>
      <c r="AK77" s="139"/>
      <c r="AL77" s="139"/>
      <c r="AM77" s="139"/>
      <c r="AN77" s="139"/>
    </row>
    <row r="78" spans="1:40" ht="13.2">
      <c r="A78" s="75">
        <v>7728</v>
      </c>
      <c r="B78" s="327" t="s">
        <v>998</v>
      </c>
      <c r="C78" s="82"/>
      <c r="D78" s="82"/>
      <c r="E78" s="82"/>
      <c r="F78" s="82"/>
      <c r="G78" s="220"/>
      <c r="H78" s="220"/>
      <c r="I78" s="220"/>
      <c r="J78" s="220"/>
      <c r="K78" s="220"/>
      <c r="L78" s="220"/>
      <c r="M78" s="220"/>
      <c r="N78" s="220"/>
      <c r="O78" s="220"/>
      <c r="P78" s="220"/>
      <c r="Q78" s="220"/>
      <c r="R78" s="220"/>
      <c r="S78" s="220"/>
      <c r="T78" s="220"/>
      <c r="U78" s="220"/>
      <c r="V78" s="220"/>
      <c r="W78" s="220"/>
      <c r="X78" s="220"/>
      <c r="Y78" s="220"/>
      <c r="Z78" s="220"/>
      <c r="AA78" s="220"/>
      <c r="AB78" s="220"/>
      <c r="AC78" s="220"/>
      <c r="AD78" s="220"/>
      <c r="AE78" s="220"/>
      <c r="AF78" s="220"/>
      <c r="AG78" s="139"/>
      <c r="AH78" s="139"/>
      <c r="AI78" s="139"/>
      <c r="AJ78" s="139"/>
      <c r="AK78" s="139"/>
      <c r="AL78" s="139"/>
      <c r="AM78" s="139"/>
      <c r="AN78" s="139"/>
    </row>
    <row r="79" spans="1:40" ht="13.2">
      <c r="A79" s="60">
        <v>7729</v>
      </c>
      <c r="B79" s="211"/>
      <c r="C79" s="211"/>
      <c r="D79" s="211"/>
      <c r="E79" s="211"/>
      <c r="F79" s="211"/>
      <c r="G79" s="211"/>
      <c r="H79" s="211"/>
      <c r="I79" s="137" t="s">
        <v>93</v>
      </c>
      <c r="J79" s="82"/>
      <c r="K79" s="82"/>
      <c r="L79" s="82"/>
      <c r="M79" s="82"/>
      <c r="N79" s="111"/>
      <c r="O79" s="111"/>
      <c r="P79" s="111"/>
      <c r="Q79" s="111"/>
      <c r="R79" s="111"/>
      <c r="S79" s="93" t="s">
        <v>288</v>
      </c>
      <c r="U79" s="82"/>
      <c r="V79" s="57"/>
      <c r="W79" s="57"/>
      <c r="X79" s="57"/>
      <c r="Y79" s="57"/>
      <c r="Z79" s="174" t="s">
        <v>844</v>
      </c>
      <c r="AA79" s="199" t="s">
        <v>910</v>
      </c>
      <c r="AB79" s="199" t="s">
        <v>910</v>
      </c>
      <c r="AC79" s="111"/>
      <c r="AD79" s="111"/>
      <c r="AE79" s="111"/>
      <c r="AF79" s="111"/>
      <c r="AG79" s="139"/>
      <c r="AH79" s="139"/>
      <c r="AI79" s="139"/>
      <c r="AJ79" s="139"/>
      <c r="AK79" s="139"/>
      <c r="AL79" s="139"/>
      <c r="AM79" s="139"/>
      <c r="AN79" s="139"/>
    </row>
    <row r="80" spans="1:40" ht="13.2">
      <c r="A80" s="77">
        <v>7730</v>
      </c>
      <c r="B80" s="209" t="s">
        <v>874</v>
      </c>
      <c r="C80" s="175" t="s">
        <v>847</v>
      </c>
      <c r="D80" s="57" t="s">
        <v>848</v>
      </c>
      <c r="E80" s="139" t="s">
        <v>242</v>
      </c>
      <c r="F80" s="284"/>
      <c r="G80" s="284" t="s">
        <v>999</v>
      </c>
      <c r="H80" s="12"/>
      <c r="I80" s="81" t="s">
        <v>772</v>
      </c>
      <c r="J80" s="82"/>
      <c r="K80" s="57" t="s">
        <v>971</v>
      </c>
      <c r="L80" s="57" t="s">
        <v>886</v>
      </c>
      <c r="M80" s="208" t="s">
        <v>893</v>
      </c>
      <c r="N80" s="208" t="s">
        <v>893</v>
      </c>
      <c r="O80" s="208" t="s">
        <v>93</v>
      </c>
      <c r="P80" s="132" t="s">
        <v>850</v>
      </c>
      <c r="Q80" s="132" t="s">
        <v>850</v>
      </c>
      <c r="R80" s="132" t="s">
        <v>850</v>
      </c>
      <c r="S80" s="221" t="s">
        <v>288</v>
      </c>
      <c r="T80" s="82"/>
      <c r="U80" s="82"/>
      <c r="V80" s="82"/>
      <c r="W80" s="82"/>
      <c r="X80" s="82"/>
      <c r="Y80" s="255" t="s">
        <v>439</v>
      </c>
      <c r="Z80" s="255" t="s">
        <v>439</v>
      </c>
      <c r="AA80" s="255" t="s">
        <v>439</v>
      </c>
      <c r="AB80" s="255" t="s">
        <v>439</v>
      </c>
      <c r="AC80" s="255" t="s">
        <v>439</v>
      </c>
      <c r="AD80" s="255" t="s">
        <v>954</v>
      </c>
      <c r="AE80" s="105" t="s">
        <v>137</v>
      </c>
      <c r="AF80" s="57" t="s">
        <v>93</v>
      </c>
      <c r="AG80" s="139"/>
      <c r="AH80" s="139"/>
      <c r="AI80" s="139"/>
      <c r="AJ80" s="139"/>
      <c r="AK80" s="139"/>
      <c r="AL80" s="139"/>
      <c r="AM80" s="139"/>
      <c r="AN80" s="139"/>
    </row>
    <row r="81" spans="1:40" ht="13.2">
      <c r="A81" s="368">
        <v>7731</v>
      </c>
      <c r="B81" s="211"/>
      <c r="C81" s="211"/>
      <c r="D81" s="211"/>
      <c r="E81" s="211"/>
      <c r="F81" s="211"/>
      <c r="G81" s="211"/>
      <c r="H81" s="139"/>
      <c r="I81" s="139"/>
      <c r="J81" s="82"/>
      <c r="L81" s="82"/>
      <c r="M81" s="82"/>
      <c r="N81" s="82"/>
      <c r="P81" s="82"/>
      <c r="Q81" s="174" t="s">
        <v>833</v>
      </c>
      <c r="R81" s="174" t="s">
        <v>833</v>
      </c>
      <c r="S81" s="174" t="s">
        <v>833</v>
      </c>
      <c r="T81" s="174" t="s">
        <v>833</v>
      </c>
      <c r="U81" s="174" t="s">
        <v>833</v>
      </c>
      <c r="V81" s="174" t="s">
        <v>833</v>
      </c>
      <c r="W81" s="82"/>
      <c r="X81" s="82"/>
      <c r="Y81" s="199"/>
      <c r="Z81" s="199"/>
      <c r="AA81" s="81"/>
      <c r="AB81" s="81"/>
      <c r="AC81" s="81"/>
      <c r="AD81" s="81"/>
      <c r="AE81" s="10" t="s">
        <v>242</v>
      </c>
      <c r="AF81" s="81"/>
      <c r="AG81" s="139"/>
      <c r="AH81" s="139"/>
      <c r="AI81" s="139"/>
      <c r="AJ81" s="139"/>
      <c r="AK81" s="139"/>
      <c r="AL81" s="139"/>
      <c r="AM81" s="139"/>
      <c r="AN81" s="139"/>
    </row>
    <row r="82" spans="1:40" ht="13.2">
      <c r="A82" s="78">
        <v>7732</v>
      </c>
      <c r="C82" s="81"/>
      <c r="D82" s="81"/>
      <c r="E82" s="81"/>
      <c r="F82" s="81"/>
      <c r="G82" s="81"/>
      <c r="H82" s="82"/>
      <c r="I82" s="82"/>
      <c r="J82" s="82"/>
      <c r="K82" s="109" t="s">
        <v>171</v>
      </c>
      <c r="L82" s="57" t="s">
        <v>973</v>
      </c>
      <c r="M82" s="57"/>
      <c r="O82" s="132" t="s">
        <v>137</v>
      </c>
      <c r="S82" s="82"/>
      <c r="U82" s="82"/>
      <c r="V82" s="82"/>
      <c r="W82" s="82"/>
      <c r="X82" s="82"/>
      <c r="Y82" s="82"/>
      <c r="Z82" s="82"/>
      <c r="AB82" s="81"/>
      <c r="AC82" s="81"/>
      <c r="AD82" s="100" t="s">
        <v>994</v>
      </c>
      <c r="AE82" s="10" t="s">
        <v>242</v>
      </c>
      <c r="AF82" s="81"/>
      <c r="AG82" s="139"/>
      <c r="AH82" s="139"/>
      <c r="AI82" s="139"/>
      <c r="AJ82" s="139"/>
      <c r="AK82" s="139"/>
      <c r="AL82" s="139"/>
      <c r="AM82" s="139"/>
      <c r="AN82" s="139"/>
    </row>
    <row r="83" spans="1:40" ht="13.2">
      <c r="A83" s="74">
        <v>7733</v>
      </c>
      <c r="C83" s="81"/>
      <c r="D83" s="81"/>
      <c r="E83" s="81"/>
      <c r="F83" s="81"/>
      <c r="G83" s="81"/>
      <c r="H83" s="280" t="s">
        <v>943</v>
      </c>
      <c r="I83" s="109" t="s">
        <v>931</v>
      </c>
      <c r="J83" s="109" t="s">
        <v>931</v>
      </c>
      <c r="K83" s="346"/>
      <c r="L83" s="207"/>
      <c r="M83" s="207"/>
      <c r="N83" s="199"/>
      <c r="O83" s="288" t="s">
        <v>804</v>
      </c>
      <c r="P83" s="82"/>
      <c r="Q83" s="205" t="s">
        <v>933</v>
      </c>
      <c r="R83" s="139"/>
      <c r="S83" s="199"/>
      <c r="T83" s="82"/>
      <c r="U83" s="199"/>
      <c r="V83" s="82"/>
      <c r="W83" s="82"/>
      <c r="X83" s="199"/>
      <c r="Y83" s="199"/>
      <c r="Z83" s="199"/>
      <c r="AA83" s="81"/>
      <c r="AB83" s="81"/>
      <c r="AC83" s="81"/>
      <c r="AD83" s="81"/>
      <c r="AE83" s="81"/>
      <c r="AF83" s="81"/>
      <c r="AG83" s="139"/>
      <c r="AH83" s="139"/>
      <c r="AI83" s="139"/>
      <c r="AJ83" s="139"/>
      <c r="AK83" s="139"/>
      <c r="AL83" s="139"/>
      <c r="AM83" s="139"/>
      <c r="AN83" s="139"/>
    </row>
    <row r="84" spans="1:40" ht="13.2">
      <c r="A84" s="369">
        <v>7735</v>
      </c>
      <c r="C84" s="81"/>
      <c r="D84" s="81"/>
      <c r="E84" s="81"/>
      <c r="F84" s="81"/>
      <c r="G84" s="81"/>
      <c r="H84" s="139"/>
      <c r="I84" s="199"/>
      <c r="J84" s="199"/>
      <c r="K84" s="346"/>
      <c r="L84" s="207"/>
      <c r="M84" s="207"/>
      <c r="N84" s="199"/>
      <c r="O84" s="207" t="s">
        <v>373</v>
      </c>
      <c r="P84" s="207" t="s">
        <v>373</v>
      </c>
      <c r="Q84" s="207" t="s">
        <v>373</v>
      </c>
      <c r="R84" s="207" t="s">
        <v>373</v>
      </c>
      <c r="S84" s="207" t="s">
        <v>373</v>
      </c>
      <c r="T84" s="207" t="s">
        <v>373</v>
      </c>
      <c r="U84" s="207" t="s">
        <v>373</v>
      </c>
      <c r="V84" s="207" t="s">
        <v>373</v>
      </c>
      <c r="W84" s="207" t="s">
        <v>373</v>
      </c>
      <c r="X84" s="207" t="s">
        <v>373</v>
      </c>
      <c r="Y84" s="207" t="s">
        <v>373</v>
      </c>
      <c r="Z84" s="207" t="s">
        <v>373</v>
      </c>
      <c r="AA84" s="207" t="s">
        <v>373</v>
      </c>
      <c r="AB84" s="207" t="s">
        <v>373</v>
      </c>
      <c r="AC84" s="207" t="s">
        <v>373</v>
      </c>
      <c r="AD84" s="207" t="s">
        <v>373</v>
      </c>
      <c r="AE84" s="207" t="s">
        <v>373</v>
      </c>
      <c r="AF84" s="207" t="s">
        <v>373</v>
      </c>
      <c r="AG84" s="139"/>
      <c r="AH84" s="139"/>
      <c r="AI84" s="139"/>
      <c r="AJ84" s="139"/>
      <c r="AK84" s="139"/>
      <c r="AL84" s="139"/>
      <c r="AM84" s="139"/>
      <c r="AN84" s="139"/>
    </row>
    <row r="85" spans="1:40" ht="13.2">
      <c r="A85" s="369">
        <v>7736</v>
      </c>
      <c r="C85" s="81"/>
      <c r="D85" s="81"/>
      <c r="E85" s="81"/>
      <c r="F85" s="81"/>
      <c r="G85" s="81"/>
      <c r="H85" s="139"/>
      <c r="I85" s="199"/>
      <c r="J85" s="199"/>
      <c r="K85" s="346"/>
      <c r="L85" s="207"/>
      <c r="M85" s="207"/>
      <c r="N85" s="199"/>
      <c r="O85" s="207"/>
      <c r="P85" s="82"/>
      <c r="Q85" s="207"/>
      <c r="R85" s="139"/>
      <c r="S85" s="199"/>
      <c r="T85" s="82"/>
      <c r="U85" s="199"/>
      <c r="V85" s="82"/>
      <c r="W85" s="82"/>
      <c r="X85" s="199"/>
      <c r="Y85" s="199"/>
      <c r="Z85" s="199"/>
      <c r="AA85" s="81"/>
      <c r="AC85" s="57" t="s">
        <v>872</v>
      </c>
      <c r="AD85" s="361" t="s">
        <v>133</v>
      </c>
      <c r="AE85" s="361" t="s">
        <v>133</v>
      </c>
      <c r="AF85" s="361" t="s">
        <v>133</v>
      </c>
      <c r="AG85" s="139"/>
      <c r="AH85" s="139"/>
      <c r="AI85" s="139"/>
      <c r="AJ85" s="139"/>
      <c r="AK85" s="139"/>
      <c r="AL85" s="139"/>
      <c r="AM85" s="139"/>
      <c r="AN85" s="139"/>
    </row>
    <row r="86" spans="1:40" ht="13.2">
      <c r="A86" s="80">
        <v>7752</v>
      </c>
      <c r="B86" s="370" t="s">
        <v>133</v>
      </c>
      <c r="C86" s="57" t="s">
        <v>962</v>
      </c>
      <c r="D86" s="139" t="s">
        <v>242</v>
      </c>
      <c r="E86" s="280" t="s">
        <v>943</v>
      </c>
      <c r="F86" s="280" t="s">
        <v>943</v>
      </c>
      <c r="G86" s="280" t="s">
        <v>943</v>
      </c>
      <c r="H86" s="371"/>
      <c r="I86" s="199"/>
      <c r="J86" s="199"/>
      <c r="K86" s="280" t="s">
        <v>957</v>
      </c>
      <c r="L86" s="208"/>
      <c r="M86" s="208"/>
      <c r="N86" s="205" t="s">
        <v>952</v>
      </c>
      <c r="P86" s="288" t="s">
        <v>804</v>
      </c>
      <c r="Q86" s="208"/>
      <c r="S86" s="181" t="s">
        <v>810</v>
      </c>
      <c r="T86" s="82"/>
      <c r="U86" s="205" t="s">
        <v>952</v>
      </c>
      <c r="V86" s="82"/>
      <c r="W86" s="82"/>
      <c r="X86" s="205" t="s">
        <v>927</v>
      </c>
      <c r="Y86" s="205" t="s">
        <v>927</v>
      </c>
      <c r="Z86" s="205" t="s">
        <v>927</v>
      </c>
      <c r="AA86" s="205" t="s">
        <v>927</v>
      </c>
      <c r="AB86" s="205" t="s">
        <v>927</v>
      </c>
      <c r="AC86" s="345" t="s">
        <v>939</v>
      </c>
      <c r="AD86" s="10" t="s">
        <v>242</v>
      </c>
      <c r="AE86" s="181" t="s">
        <v>940</v>
      </c>
      <c r="AF86" s="170" t="s">
        <v>599</v>
      </c>
      <c r="AG86" s="139"/>
      <c r="AH86" s="139"/>
      <c r="AI86" s="139"/>
      <c r="AJ86" s="139"/>
      <c r="AK86" s="139"/>
      <c r="AL86" s="139"/>
      <c r="AM86" s="139"/>
      <c r="AN86" s="139"/>
    </row>
    <row r="87" spans="1:40" ht="13.2">
      <c r="A87" s="80">
        <v>7751</v>
      </c>
      <c r="B87" s="93" t="s">
        <v>127</v>
      </c>
      <c r="C87" s="100" t="s">
        <v>955</v>
      </c>
      <c r="E87" s="6"/>
      <c r="F87" s="164" t="s">
        <v>924</v>
      </c>
      <c r="G87" s="6"/>
      <c r="H87" s="6"/>
      <c r="I87" s="6"/>
      <c r="J87" s="6"/>
      <c r="K87" s="342" t="s">
        <v>511</v>
      </c>
      <c r="L87" s="6"/>
      <c r="M87" s="132" t="s">
        <v>945</v>
      </c>
      <c r="N87" s="132" t="s">
        <v>945</v>
      </c>
      <c r="O87" s="164" t="s">
        <v>1000</v>
      </c>
      <c r="P87" s="288" t="s">
        <v>804</v>
      </c>
      <c r="Q87" s="165" t="s">
        <v>804</v>
      </c>
      <c r="R87" s="10" t="s">
        <v>1001</v>
      </c>
      <c r="S87" s="165" t="s">
        <v>804</v>
      </c>
      <c r="T87" s="165" t="s">
        <v>804</v>
      </c>
      <c r="V87" s="345"/>
      <c r="W87" s="345"/>
      <c r="X87" s="345"/>
      <c r="Y87" s="345"/>
      <c r="AB87" s="10" t="s">
        <v>938</v>
      </c>
      <c r="AC87" s="10" t="s">
        <v>1002</v>
      </c>
      <c r="AD87" s="10" t="s">
        <v>786</v>
      </c>
      <c r="AE87" s="10" t="s">
        <v>786</v>
      </c>
      <c r="AF87" s="10" t="s">
        <v>786</v>
      </c>
      <c r="AG87" s="6"/>
      <c r="AH87" s="6"/>
      <c r="AI87" s="6"/>
      <c r="AJ87" s="6"/>
      <c r="AK87" s="6"/>
      <c r="AL87" s="6"/>
      <c r="AM87" s="6"/>
      <c r="AN87" s="6"/>
    </row>
    <row r="88" spans="1:40" ht="13.2">
      <c r="A88" s="80">
        <v>7753</v>
      </c>
      <c r="B88" s="6"/>
      <c r="C88" s="10" t="s">
        <v>242</v>
      </c>
      <c r="D88" s="205" t="s">
        <v>928</v>
      </c>
      <c r="E88" s="6"/>
      <c r="F88" s="6"/>
      <c r="G88" s="6"/>
      <c r="H88" s="6"/>
      <c r="I88" s="6"/>
      <c r="J88" s="6"/>
      <c r="K88" s="109" t="s">
        <v>944</v>
      </c>
      <c r="L88" s="6"/>
      <c r="M88" s="6"/>
      <c r="N88" s="6"/>
      <c r="O88" s="6"/>
      <c r="P88" s="6"/>
      <c r="Q88" s="6"/>
      <c r="R88" s="364" t="s">
        <v>959</v>
      </c>
      <c r="S88" s="364" t="s">
        <v>959</v>
      </c>
      <c r="T88" s="139"/>
      <c r="U88" s="181" t="s">
        <v>218</v>
      </c>
      <c r="V88" s="6"/>
      <c r="W88" s="6"/>
      <c r="X88" s="6" t="s">
        <v>938</v>
      </c>
      <c r="Y88" s="6"/>
      <c r="Z88" s="372" t="s">
        <v>960</v>
      </c>
      <c r="AA88" s="372" t="s">
        <v>960</v>
      </c>
      <c r="AB88" s="372" t="s">
        <v>960</v>
      </c>
      <c r="AC88" s="6"/>
      <c r="AD88" s="6"/>
      <c r="AE88" s="6"/>
      <c r="AF88" s="6"/>
      <c r="AG88" s="6"/>
      <c r="AH88" s="6"/>
      <c r="AI88" s="6"/>
      <c r="AJ88" s="6"/>
      <c r="AK88" s="6"/>
      <c r="AL88" s="6"/>
      <c r="AM88" s="6"/>
      <c r="AN88" s="6"/>
    </row>
    <row r="89" spans="1:40" ht="13.2">
      <c r="A89" s="26" t="s">
        <v>113</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6"/>
      <c r="AH89" s="6"/>
      <c r="AI89" s="6"/>
      <c r="AJ89" s="6"/>
      <c r="AK89" s="6"/>
      <c r="AL89" s="6"/>
      <c r="AM89" s="6"/>
      <c r="AN89" s="6"/>
    </row>
    <row r="90" spans="1:40" ht="13.2">
      <c r="A90" s="83" t="s">
        <v>114</v>
      </c>
      <c r="B90" s="84"/>
      <c r="C90" s="84"/>
      <c r="D90" s="84"/>
      <c r="E90" s="84"/>
      <c r="F90" s="84"/>
      <c r="G90" s="84"/>
      <c r="H90" s="84"/>
      <c r="I90" s="84"/>
      <c r="J90" s="84"/>
      <c r="K90" s="84"/>
      <c r="L90" s="84"/>
      <c r="M90" s="84"/>
      <c r="N90" s="84"/>
      <c r="O90" s="84"/>
      <c r="P90" s="84"/>
      <c r="Q90" s="84"/>
      <c r="R90" s="84"/>
      <c r="S90" s="84"/>
      <c r="T90" s="84"/>
      <c r="U90" s="84"/>
      <c r="V90" s="84"/>
      <c r="W90" s="84"/>
      <c r="X90" s="84"/>
      <c r="Y90" s="85"/>
      <c r="Z90" s="85"/>
      <c r="AA90" s="85"/>
      <c r="AB90" s="85"/>
      <c r="AC90" s="85"/>
      <c r="AD90" s="85"/>
      <c r="AE90" s="85"/>
      <c r="AF90" s="85"/>
      <c r="AG90" s="86"/>
      <c r="AH90" s="86"/>
      <c r="AI90" s="86"/>
      <c r="AJ90" s="86"/>
      <c r="AK90" s="86"/>
      <c r="AL90" s="86"/>
      <c r="AM90" s="86"/>
      <c r="AN90" s="86"/>
    </row>
    <row r="91" spans="1:40" ht="13.2">
      <c r="A91" s="87" t="s">
        <v>115</v>
      </c>
      <c r="B91" s="88"/>
      <c r="C91" s="88"/>
      <c r="D91" s="88"/>
      <c r="E91" s="88"/>
      <c r="F91" s="88"/>
      <c r="G91" s="88"/>
      <c r="H91" s="88"/>
      <c r="I91" s="88"/>
      <c r="J91" s="88"/>
      <c r="K91" s="88"/>
      <c r="L91" s="88"/>
      <c r="M91" s="88"/>
      <c r="N91" s="88"/>
      <c r="O91" s="88"/>
      <c r="P91" s="88"/>
      <c r="Q91" s="88"/>
      <c r="R91" s="88"/>
      <c r="S91" s="88"/>
      <c r="T91" s="88"/>
      <c r="U91" s="88"/>
      <c r="V91" s="88"/>
      <c r="W91" s="88"/>
      <c r="X91" s="88"/>
      <c r="Y91" s="88"/>
      <c r="Z91" s="88"/>
      <c r="AA91" s="88"/>
      <c r="AB91" s="88"/>
      <c r="AC91" s="88"/>
      <c r="AD91" s="88"/>
      <c r="AE91" s="88"/>
      <c r="AF91" s="88"/>
      <c r="AG91" s="88"/>
      <c r="AH91" s="88"/>
      <c r="AI91" s="88"/>
      <c r="AJ91" s="88"/>
      <c r="AK91" s="88"/>
      <c r="AL91" s="88"/>
      <c r="AM91" s="88"/>
      <c r="AN91" s="88"/>
    </row>
    <row r="92" spans="1:40" ht="13.2">
      <c r="A92" s="87" t="s">
        <v>116</v>
      </c>
      <c r="B92" s="88"/>
      <c r="C92" s="88"/>
      <c r="D92" s="88"/>
      <c r="E92" s="88"/>
      <c r="F92" s="88"/>
      <c r="G92" s="88"/>
      <c r="H92" s="88"/>
      <c r="I92" s="88"/>
      <c r="J92" s="88"/>
      <c r="K92" s="88"/>
      <c r="L92" s="88"/>
      <c r="M92" s="88"/>
      <c r="N92" s="88"/>
      <c r="O92" s="88"/>
      <c r="P92" s="88"/>
      <c r="Q92" s="88"/>
      <c r="R92" s="88"/>
      <c r="S92" s="88"/>
      <c r="T92" s="88"/>
      <c r="U92" s="88"/>
      <c r="V92" s="88"/>
      <c r="W92" s="88"/>
      <c r="X92" s="88"/>
      <c r="Y92" s="88"/>
      <c r="Z92" s="88"/>
      <c r="AA92" s="88"/>
      <c r="AB92" s="88"/>
      <c r="AC92" s="88"/>
      <c r="AD92" s="88"/>
      <c r="AE92" s="88"/>
      <c r="AF92" s="88"/>
      <c r="AG92" s="88"/>
      <c r="AH92" s="88"/>
      <c r="AI92" s="88"/>
      <c r="AJ92" s="88"/>
      <c r="AK92" s="88"/>
      <c r="AL92" s="88"/>
      <c r="AM92" s="88"/>
      <c r="AN92" s="88"/>
    </row>
    <row r="93" spans="1:40" ht="13.2">
      <c r="A93" s="2" t="s">
        <v>117</v>
      </c>
      <c r="B93" s="88"/>
      <c r="C93" s="88"/>
      <c r="D93" s="88"/>
      <c r="E93" s="88"/>
      <c r="F93" s="88"/>
      <c r="G93" s="88"/>
      <c r="H93" s="88"/>
      <c r="I93" s="88"/>
      <c r="J93" s="89"/>
      <c r="K93" s="89"/>
      <c r="L93" s="89"/>
      <c r="M93" s="89"/>
      <c r="N93" s="89"/>
      <c r="O93" s="89"/>
      <c r="P93" s="89"/>
      <c r="Q93" s="89"/>
      <c r="R93" s="89"/>
      <c r="S93" s="89"/>
      <c r="T93" s="89"/>
      <c r="U93" s="89"/>
      <c r="V93" s="89"/>
      <c r="W93" s="89"/>
      <c r="X93" s="89"/>
      <c r="Y93" s="89"/>
      <c r="Z93" s="89"/>
      <c r="AA93" s="89"/>
      <c r="AB93" s="89"/>
      <c r="AC93" s="89"/>
      <c r="AD93" s="89"/>
      <c r="AE93" s="89"/>
      <c r="AF93" s="89"/>
      <c r="AG93" s="88"/>
      <c r="AH93" s="88"/>
      <c r="AI93" s="88"/>
      <c r="AJ93" s="88"/>
      <c r="AK93" s="88"/>
      <c r="AL93" s="88"/>
      <c r="AM93" s="88"/>
      <c r="AN93" s="88"/>
    </row>
    <row r="94" spans="1:40" ht="13.2">
      <c r="A94" s="90" t="s">
        <v>2</v>
      </c>
      <c r="B94" s="84"/>
      <c r="C94" s="84"/>
      <c r="D94" s="84"/>
      <c r="E94" s="84"/>
      <c r="F94" s="84"/>
      <c r="G94" s="84"/>
      <c r="H94" s="84"/>
      <c r="I94" s="84"/>
      <c r="J94" s="84"/>
      <c r="K94" s="88"/>
      <c r="L94" s="88"/>
      <c r="M94" s="88"/>
      <c r="N94" s="88"/>
      <c r="O94" s="88"/>
      <c r="P94" s="88"/>
      <c r="Q94" s="88"/>
      <c r="R94" s="88"/>
      <c r="S94" s="88"/>
      <c r="T94" s="88"/>
      <c r="U94" s="88"/>
      <c r="V94" s="88"/>
      <c r="W94" s="88"/>
      <c r="X94" s="88"/>
      <c r="Y94" s="88"/>
      <c r="Z94" s="88"/>
      <c r="AA94" s="88"/>
      <c r="AB94" s="88"/>
      <c r="AC94" s="88"/>
      <c r="AD94" s="88"/>
      <c r="AE94" s="89"/>
      <c r="AF94" s="89"/>
      <c r="AG94" s="88"/>
      <c r="AH94" s="88"/>
      <c r="AI94" s="88"/>
      <c r="AJ94" s="88"/>
      <c r="AK94" s="88"/>
      <c r="AL94" s="88"/>
      <c r="AM94" s="88"/>
      <c r="AN94" s="88"/>
    </row>
    <row r="95" spans="1:40" ht="13.2">
      <c r="A95" s="91" t="s">
        <v>118</v>
      </c>
      <c r="B95" s="92"/>
      <c r="C95" s="92"/>
      <c r="D95" s="92"/>
      <c r="E95" s="92"/>
      <c r="F95" s="92"/>
      <c r="G95" s="92"/>
      <c r="H95" s="92"/>
      <c r="I95" s="92"/>
      <c r="J95" s="92"/>
      <c r="K95" s="92"/>
      <c r="L95" s="92"/>
      <c r="M95" s="92"/>
      <c r="N95" s="92"/>
      <c r="O95" s="92"/>
      <c r="P95" s="92"/>
      <c r="Q95" s="92"/>
      <c r="R95" s="92"/>
      <c r="S95" s="92"/>
      <c r="T95" s="92"/>
      <c r="U95" s="92"/>
      <c r="V95" s="92"/>
      <c r="W95" s="92"/>
      <c r="X95" s="92"/>
      <c r="Y95" s="92"/>
      <c r="Z95" s="92"/>
      <c r="AA95" s="92"/>
      <c r="AB95" s="92"/>
      <c r="AC95" s="92"/>
      <c r="AD95" s="92"/>
      <c r="AE95" s="92"/>
      <c r="AF95" s="92"/>
      <c r="AG95" s="6"/>
      <c r="AH95" s="6"/>
      <c r="AI95" s="6"/>
      <c r="AJ95" s="6"/>
      <c r="AK95" s="6"/>
      <c r="AL95" s="6"/>
      <c r="AM95" s="6"/>
      <c r="AN95" s="6"/>
    </row>
  </sheetData>
  <mergeCells count="1">
    <mergeCell ref="A1:A2"/>
  </mergeCells>
  <phoneticPr fontId="151"/>
  <conditionalFormatting sqref="B11:B71 C12:J54 D56:D77 C59:C77 F60:F85 G60:G86 B73:B81 E79:E85 D79:D86 C79:C88 K4 R4 X4:Y4 AA4 AE4 C4:E5 Z4:Z5 B5 F5 P5:P6 N6:O6 Q6:R6 U6:X6 AC6 AF6 S6:T7 Y6:Y8 AA6:AA8 AD6:AE8 K8 W8:X8 Z8 AF8 M11:N55 AF12:AF13 V12:Y16 L12:L17 Q12:Q55 Z12:Z57 AB12:AB57 AG12:AN57 P12:P58 R12:U58 AC12:AC58 AE12:AE58 K12:K61 O12:O63 AA12:AA71 AD13:AD58 AF15:AF58 Y18:Y56 W18:X57 V18:V58 L19:L70 J56 C56:C57 I56:I57 E56:H58 N57 Q57:Q58 M57:M61 Y58:Y66 N59:N63 X59:X66 Z59:Z66 W59:W70 P60 AF60 Q60:R61 AB60:AD65 U60:U67 AE60:AE67 S60:S69 T60:T70 V60:V70 H60:H74 E60:E77 J61:J65 I61:I80 P62:P69 K63:K67 AF63:AF67 M63:M69 R63:R71 Q63:Q73 N65:O69 AB67 J68:J69 K69 X69 Z69 U69:U70 AC69:AE72 AF69:AF74 Y69:Y76 AB69:AB86 AI70 M71:M78 X71:X86 P72:P73 N72:N76 Z72:Z86 J73 R73 U73:U75 K73:K76 O73:O76 L73:L78 S73:S81 T73:T86 W73:W86 AA73:AA86 AC74:AC75 AD74:AD78 V74:V86 R75 J75:J78 Q75:Q78 AE75:AE78 P76 AF76:AF78 H76:H79 AC77:AC78 U77:U86 K78 N78:P78 R78 Y78:Y86 K80:N80 P80 Q80:R81 AC80:AC85 AD80:AF86 L82:M82 O82:P82 K82:K85 H83:J83 Q83 H86:J86 S86 B86:B87 N86:N87 F87 M87 O87 K87:K88 D88 U88">
    <cfRule type="containsText" dxfId="170" priority="2" operator="containsText" text="长距离">
      <formula>NOT(ISERROR(SEARCH(("长距离"),(C4))))</formula>
    </cfRule>
  </conditionalFormatting>
  <conditionalFormatting sqref="C4:E4 Z5 P5:P7 Q6:T6 AA7 D14 Q14 S14 AE14:AF14 H15 O15 U15:Y15 AC15 T15:T16 P16:S16 B17 H17:I17 S18:W18 E18:E19 N18:O19 M18:M24 D19 F19 H19 P19:Q19 AC19:AE19 G19:G20 K19:L22 B19:B23 C19:C29 J20 U20 X20:Z20 I20:I22 H21:H22 P21:Q22 O21:O23 F21:F28 J22 N22 R22:Y22 E22:E23 D22:D29 AC23:AE23 G23:G24 J24:K24 N24 U24 W24 H24:I27 T24:T27 X24:X27 L25 Y25 AC25 AF25 E25:E27 S25:S27 O25:P28 B25:B38 W26 AA26:AB26 J26:K27 R26:R27 U26:V27 G26:G29 L27 AF27:AF29 Q28 AC28:AE28 N28:N29 E29 H30 J30 R30 Z30:AB30 Y30:Y31 G31 K31 X31 AC31 AF31 C31:C32 D31:D34 H32:I32 J32:J34 E32:E35 L33 K33:K34 R33:T34 V33:AD34 F33:F35 N34 P34 U34 G35 C35:C38 D36 U36 X36:X38 Q37:Q38 AE37:AE38 D38:P38 R38:W38 Y38:AD38 AF38 B41:G41 M41:N41 AB41 AD42 C43 X43 R45 E45:E46 B46 AB47 AF47 O49 N50 Y50 AD50 H54:I54 N56:P68 L56:L70 X56:X70 B56:K88 M56:M88 Q56:W88 Y56:AN88 N70:P88 L72:L88 X72:X88">
    <cfRule type="containsText" dxfId="169" priority="7" operator="containsText" text="修理">
      <formula>NOT(ISERROR(SEARCH(("修理"),(C4))))</formula>
    </cfRule>
    <cfRule type="containsText" dxfId="168" priority="8" operator="containsText" text="三检">
      <formula>NOT(ISERROR(SEARCH(("三检"),(C4))))</formula>
    </cfRule>
    <cfRule type="containsText" dxfId="167" priority="9" operator="containsText" text="年检">
      <formula>NOT(ISERROR(SEARCH(("年检"),(C4))))</formula>
    </cfRule>
    <cfRule type="containsText" dxfId="166" priority="10" operator="containsText" text="搬">
      <formula>NOT(ISERROR(SEARCH(("搬"),(C4))))</formula>
    </cfRule>
  </conditionalFormatting>
  <conditionalFormatting sqref="K4 R4 X4:Y4 AA4 AE4 C4:E5 Z4:Z5 B5 F5 P5:P6 N6:O6 Q6:R6 U6:X6 AC6 AF6 S6:T7 Y6:Y8 AA6:AA8 AD6:AE8 K8 W8:X8 Z8 AF8 M11:N55 B11:B71 AF12:AF13 V12:Y16 L12:L17 C12:J54 Q12:Q55 Z12:Z57 AB12:AB57 AG12:AN57 P12:P58 R12:U58 AC12:AC58 AE12:AE58 K12:K61 O12:O63 AA12:AA71 AD13:AD58 AF15:AF58 Y18:Y56 W18:X57 V18:V58 L19:L70 J56 C56:C57 I56:I57 E56:H58 D56:D77 N57 Q57:Q58 M57:M61 Y58:Y66 N59:N63 X59:X66 Z59:Z66 W59:W70 C59:C77 P60 AF60 Q60:R61 AB60:AD65 U60:U67 AE60:AE67 S60:S69 T60:T70 V60:V70 H60:H74 E60:E77 F60:F85 G60:G86 J61:J65 I61:I80 P62:P69 K63:K67 AF63:AF67 M63:M69 R63:R71 Q63:Q73 N65:O69 AB67 J68:J69 K69 X69 Z69 U69:U70 AC69:AE72 AF69:AF74 Y69:Y76 AB69:AB86 AI70 M71:M78 X71:X86 P72:P73 N72:N76 Z72:Z86 J73 R73 U73:U75 K73:K76 O73:O76 L73:L78 B73:B81 S73:S81 T73:T86 W73:W86 AA73:AA86 AC74:AC75 AD74:AD78 V74:V86 R75 J75:J78 Q75:Q78 AE75:AE78 P76 AF76:AF78 H76:H79 AC77:AC78 U77:U86 K78 N78:P78 R78 Y78:Y86 E79:E85 D79:D86 C79:C88 K80:N80 P80 Q80:R81 AC80:AC85 AD80:AF86 L82:M82 O82:P82 K82:K85 H83:J83 Q83 H86:J86 S86 B86:B87 N86:N87 F87 M87 O87 K87:K88 D88 U88">
    <cfRule type="containsText" dxfId="165" priority="3" operator="containsText" text="bm">
      <formula>NOT(ISERROR(SEARCH(("bm"),(C4))))</formula>
    </cfRule>
    <cfRule type="containsText" dxfId="164" priority="4" operator="containsText" text="Lt">
      <formula>NOT(ISERROR(SEARCH(("Lt"),(C4))))</formula>
    </cfRule>
    <cfRule type="containsText" dxfId="163" priority="5" operator="containsText" text="考斯特">
      <formula>NOT(ISERROR(SEARCH(("考斯特"),(C4))))</formula>
    </cfRule>
  </conditionalFormatting>
  <conditionalFormatting sqref="K4 R4 X4:Y4 AA4 AE4 C4:E5 Z4:Z5 B5 F5 P5:P6 N6:O6 Q6:R6 U6:X6 AC6 AF6 S6:T7 Y6:Y8 AA6:AA8 AD6:AE8 K8 W8:X8 Z8 AF8 M11:N55 AF12:AF13 V12:Y16 L12:L17 B12:B23 C12:J54 Q12:Q55 Z12:Z57 AB12:AB57 AG12:AN57 P12:P58 R12:U58 AC12:AC58 AE12:AE58 K12:K61 O12:O63 AA12:AA71 AD13:AD58 AF15:AF58 Y18:Y56 W18:X57 V18:V58 L19:L70 B25:B58 J56 C56:C57 I56:I57 D56:H58 N57 Q57:Q58 M57:M61 Y58:Y66 N59:N63 X59:X66 Z59:Z66 W59:W70 P60 AF60 Q60:R61 AB60:AD65 U60:U67 AE60:AE67 S60:S69 T60:T70 V60:V70 B60:B71 H60:H74 C60:E77 F60:F85 G60:G86 J61:J65 I61:I80 P62:P69 K63:K67 AF63:AF67 M63:M69 R63:R71 Q63:Q73 N65:O69 AB67 J68:J69 K69 X69 Z69 U69:U70 AC69:AE72 AF69:AF74 Y69:Y76 AB69:AB86 AI70 M71:M78 X71:X86 P72:P73 N72:N76 Z72:Z86 J73 R73 U73:U75 K73:K76 O73:O76 L73:L78 B73:B81 S73:S81 T73:T86 W73:W86 AA73:AA86 AC74:AC75 AD74:AD78 V74:V86 R75 J75:J78 Q75:Q78 AE75:AE78 P76 AF76:AF78 H76:H79 AC77:AC78 U77:U86 K78 N78:P78 R78 Y78:Y86 E79:E85 D79:D86 C79:C88 K80:N80 P80 Q80:R81 AC80:AC85 AD80:AF86 L82:M82 O82:P82 K82:K85 H83:J83 Q83 H86:J86 S86 B86:B87 N86:N87 F87 M87 O87 K87:K88 D88 U88">
    <cfRule type="cellIs" dxfId="162" priority="6" operator="equal">
      <formula>"R"</formula>
    </cfRule>
  </conditionalFormatting>
  <conditionalFormatting sqref="S11 U11 X11:AF11 B12 B21 B24 C31 B46 B59:D59 B66:B67 B70 B78 B80:B81 C81:G81">
    <cfRule type="cellIs" dxfId="161" priority="1" operator="equal">
      <formula>"R"</formula>
    </cfRule>
  </conditionalFormatting>
  <conditionalFormatting sqref="AF27 AF71 AF21 AG21:AN27 AF23">
    <cfRule type="notContainsBlanks" dxfId="160" priority="11">
      <formula>LEN(TRIM(AF21))&gt;0</formula>
    </cfRule>
  </conditionalFormatting>
  <conditionalFormatting sqref="AG13:AN57 AF15:AF58 AF69:AF74 C4:E5 Z4:Z5 P5:P6 Q6:R6 S6:T7 AA6:AA8 N11:N55 I12:I29 Q12:Q55 AB12:AB57 AA12:AA71 V13:Y16 B13:B23 C13:H54 J13:J54 M13:M55 Z13:Z57 P13:P58 R13:U58 AC13:AE58 K13:K61 O13:O63 Y18:Y56 W18:X57 V18:V58 L19:L70 B25:B54 I31:I54 J56 C56:C57 I56:I57 E56:H58 B56:B71 D56:D77 N57 Q57:Q58 M57:M61 Y58:Y66 N59:N63 X59:X66 Z59:Z66 W59:W70 C59:C77 P60 AF60 Q60:R61 AB60:AD65 U60:U67 AE60:AE67 S60:S69 T60:T70 V60:V70 H60:H74 E60:E77 F60:F85 G60:G86 J61:J65 I61:I80 P62:P69 K63:K67 AF63:AF67 M63:M69 R63:R71 Q63:Q73 N65:O69 AB67 J68:J69 K69 X69 Z69 U69:U70 AC69:AE72 Y69:Y76 AB69:AB86 AI70 M71:M78 X71:X86 P72:P73 N72:N76 Z72:Z86 J73 R73 U73:U75 K73:K76 O73:O76 L73:L78 B73:B81 S73:S81 T73:T86 W73:W86 AA73:AA86 AC74:AC75 AD74:AD78 V74:V86 R75 J75:J78 Q75:Q78 AE75:AE78 P76 AF76:AF78 H76:H79 AC77:AC78 U77:U86 K78 N78:P78 R78 Y78:Y86 E79:E85 D79:D86 C79:C88 K80:N80 P80 Q80:R81 AC80:AC85 AD80:AF86 L82:M82 O82:P82 K82:K85 H83 J83 Q83 H86:J86 S86 B86:B87 N86:N87 F87 M87 O87 K87:K88 D88 U88 K4 R4 X4:Y4 AA4 AE4 B5 F5 N6:O6 U6:X6 AC6 AF6 Y6:Y8 AD6:AE8 K8 W8:X8 Z8 AF8 M11 AF13 L13:L17">
    <cfRule type="containsText" dxfId="159" priority="12" operator="containsText" text="本社番">
      <formula>NOT(ISERROR(SEARCH(("本社番"),(C4))))</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200-000000000000}">
          <x14:formula1>
            <xm:f>条件勿动!$A$2:$A$23</xm:f>
          </x14:formula1>
          <xm:sqref>B55</xm:sqref>
        </x14:dataValidation>
        <x14:dataValidation type="list" allowBlank="1" xr:uid="{00000000-0002-0000-1200-000001000000}">
          <x14:formula1>
            <xm:f>条件勿动!$A:$A</xm:f>
          </x14:formula1>
          <xm:sqref>C4:D4 P5 Z5 V6:Y6 AC6:AE6 S7:T7 AA6:AA7 X8 E13:AN13 B14:D14 G14:J14 Q14:R14 T14:U14 X14:AB14 AE14 AG14:AN14 B15:C15 H15:J15 L15:P15 W15:Z15 AB15 AD15:AN15 N16:Y16 AA16:AN16 C17:E17 H17:J17 L17:T17 AG17:AN17 B18:I18 P18:R18 T18:U18 X18 Z17:Z18 AB18:AN18 B19:J19 R19:Z19 AF19:AN19 B20:H20 S20:T20 V20 AA20:AN20 B21:F21 H21:P21 R21:S21 U21:Z21 AC21:AN21 B22:C22 E22:AN22 B23:H23 J23:L23 P23:AB23 AF23:AN23 C24:J24 L24 O24:S24 V24 X24:AN24 B25:F25 H25:O25 Q25 S25:AN25 B26:M26 Q26:R26 T26 Y26:AB26 AD26:AN26 N27 T27:AN27 B27:L28 R28:AB28 AG28:AN28 B29:I29 O29 Q29 X29:AN29 C30:G30 K30 M30:O30 Q30:AN30 B31:G31 J31:AB31 AD31:AN31 C32:E32 M32:P32 AG32:AN32 E33:I33 N33:Q33 U33 Y33:AN33 B33:B34 D34:I34 L34 N34 X34:Y34 AG34:AN34 B35:D35 H35:AN35 B36:J36 L36:P36 S36:T36 V36:AN36 B37:P37 R37:AN37 B38:AN39 B40:Q40 S40:AN40 B41:AN44 B45:E45 G45:Q45 S45:AN45 B46:AN48 B49:N49 P49:AN49 B50:K50 M50 O50:V50 Y50 AA50:AC50 AE50:AN50 C51:AN51 B52:AN53 B54:G54 J54:AN54 K55:AN55 B56:G56 I56:L56 O56:P56 R56:S56 U56:X56 B57:I57 K57:M57 R57:X57 Z56:AN57 D58:H58 O58:P58 R58:V58 AA58 AE58 W59:AA59 B60:E60 G60 AF60 B61:I61 N61:O61 Q61:AA61 AD61:AE61 B62:D62 F62:H62 L62 N62:P62 S62 U62:Z62 B63:L63 N63:U63 X63 Z63:AF63 C64:D64 F64:J64 P64:W64 Y64:Z64 AB64 AE64:AF64 B65:AF65 B66:C66 H66:I66 K66:N66 P66 U66:Y66 AA66 AE66 D67:I67 K67:O67 Q67:R67 AA67:AB67 AF67 B68:J68 L68:R68 T68 V68 B69:I69 S69 W69:AA69 AC69:AD69 C70:I70 T70:W70 Y70 AA70:AC70 AE70:AF70 AI70 B71:D71 F71:I71 M71 Q70:R71 X71 AA71:AF71 C72 E72 G72:I72 N72 S72 AB72:AD72 D73:E73 H73:Q73 Z72:Z73 B74:F74 I74 T73:U74 W74:X74 Z74:AA74 AD74 AF73:AF74 B75:C75 E75:F75 I75:J75 N75:O75 Q75 S75:T75 V75:AC75 B76:I76 L75:L76 N76:Q76 T76 X76 Z76 AD76:AF76 B77:C77 E77:I77 L77:M77 AB77:AF77 B78 B79:I79 S79 V79:Y79 AA79:AB79 K80:L80 P80:S80 Y80:AF80 B80:G81 L82:M82 O82 Q83 K83:K85 AC85:AF85 C86:D86 N86 S86 U86 X86:AB86 AE86 B87 F87 K87 M87:O87 D88 U88</xm:sqref>
        </x14:dataValidation>
        <x14:dataValidation type="list" allowBlank="1" xr:uid="{00000000-0002-0000-1200-000002000000}">
          <x14:formula1>
            <xm:f>条件勿动!$B:$B</xm:f>
          </x14:formula1>
          <xm:sqref>P6:T6 P7 AF14 AC15 M18:N18 V18:W18 K19:Q19 I20:M20 X20:Z20 D22 AC23:AE23 M24:N24 P25 O26 N28:Q28 AC28:AF28 N29 H30 AC31 H32 J32 K34 P34 R34:S34 Z34:AD34 E35:G35 O49 N50 AD50 M56:N56 T56 J57 N57:Q57 I58:J58 N58 W58 AB58 AG58:AN58 B59:V59 AB59:AN59 AG60:AN60 K61:M61 AC61 J62 Q62 AF61:AN62 AG63:AN65 R66:S66 AB66:AD66 AH66:AN66 X67:Z67 AC67:AE67 AG67:AN67 U68 X68:AN68 T69:U69 AB69 AG69:AN69 M70:P70 S70 X70 AG70:AH70 AJ70:AN70 J70:K71 O71:P71 S71:W71 Z70:Z71 D72 J72:L72 R72 T72:W72 AA72 AC73:AE73 J74 Q74:R74 V74 AG71:AN74 H75 R75 U75 AF75:AN75 U76:W76 N77:P77 R77 U77 AA77 AG76:AN77 C78:AN78 J79:M79 U79 H80 J80 M80:O80 T80:X80 L81:N81 P81 W81:Z81 H81:J82 S82 U82:Z82 H83 L83:P83 R83:Z83 AG79:AN83 L84:AN84 H84:J85 L85:Z85 E86:M86 T86 V86:W86 AC86 E87 G87:J87 L87 P86:Q87 S87:T87 V87:Y87 AG85:AN87 B88 E88:J88 L88:T88 V88:AN88</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1013"/>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2.109375" customWidth="1"/>
    <col min="2" max="2" width="9.6640625" customWidth="1"/>
    <col min="3" max="26" width="8.88671875" customWidth="1"/>
    <col min="27" max="27" width="9.21875" customWidth="1"/>
    <col min="28" max="32" width="8.88671875" customWidth="1"/>
  </cols>
  <sheetData>
    <row r="1" spans="1:32" ht="13.2">
      <c r="A1" s="2338" t="s">
        <v>1003</v>
      </c>
      <c r="B1" s="6">
        <v>1</v>
      </c>
      <c r="C1" s="6">
        <v>2</v>
      </c>
      <c r="D1" s="18">
        <v>3</v>
      </c>
      <c r="E1" s="18">
        <v>4</v>
      </c>
      <c r="F1" s="20">
        <v>5</v>
      </c>
      <c r="G1" s="20">
        <v>6</v>
      </c>
      <c r="H1" s="20">
        <v>7</v>
      </c>
      <c r="I1" s="6">
        <v>8</v>
      </c>
      <c r="J1" s="166" t="s">
        <v>1004</v>
      </c>
      <c r="K1" s="260" t="s">
        <v>1005</v>
      </c>
      <c r="L1" s="260" t="s">
        <v>1006</v>
      </c>
      <c r="M1" s="260" t="s">
        <v>1007</v>
      </c>
      <c r="N1" s="373" t="s">
        <v>1008</v>
      </c>
      <c r="O1" s="166" t="s">
        <v>1009</v>
      </c>
      <c r="P1" s="166" t="s">
        <v>1010</v>
      </c>
      <c r="Q1" s="166" t="s">
        <v>1011</v>
      </c>
      <c r="R1" s="260" t="s">
        <v>1012</v>
      </c>
      <c r="S1" s="374" t="s">
        <v>1013</v>
      </c>
      <c r="T1" s="20">
        <v>19</v>
      </c>
      <c r="U1" s="20">
        <v>20</v>
      </c>
      <c r="V1" s="6">
        <v>21</v>
      </c>
      <c r="W1" s="6">
        <v>22</v>
      </c>
      <c r="X1" s="18">
        <v>23</v>
      </c>
      <c r="Y1" s="18">
        <v>24</v>
      </c>
      <c r="Z1" s="18">
        <v>25</v>
      </c>
      <c r="AA1" s="20">
        <v>26</v>
      </c>
      <c r="AB1" s="20">
        <v>27</v>
      </c>
      <c r="AC1" s="21">
        <v>28</v>
      </c>
      <c r="AD1" s="20">
        <v>29</v>
      </c>
      <c r="AE1" s="21"/>
      <c r="AF1" s="21"/>
    </row>
    <row r="2" spans="1:32" ht="13.2">
      <c r="A2" s="2333"/>
      <c r="B2" s="22" t="s">
        <v>68</v>
      </c>
      <c r="C2" s="24" t="s">
        <v>69</v>
      </c>
      <c r="D2" s="23" t="s">
        <v>70</v>
      </c>
      <c r="E2" s="23" t="s">
        <v>71</v>
      </c>
      <c r="F2" s="22" t="s">
        <v>72</v>
      </c>
      <c r="G2" s="22" t="s">
        <v>66</v>
      </c>
      <c r="H2" s="22" t="s">
        <v>67</v>
      </c>
      <c r="I2" s="22" t="s">
        <v>68</v>
      </c>
      <c r="J2" s="375" t="s">
        <v>69</v>
      </c>
      <c r="K2" s="376" t="s">
        <v>70</v>
      </c>
      <c r="L2" s="376" t="s">
        <v>71</v>
      </c>
      <c r="M2" s="376" t="s">
        <v>72</v>
      </c>
      <c r="N2" s="375" t="s">
        <v>66</v>
      </c>
      <c r="O2" s="375" t="s">
        <v>67</v>
      </c>
      <c r="P2" s="375" t="s">
        <v>68</v>
      </c>
      <c r="Q2" s="375" t="s">
        <v>69</v>
      </c>
      <c r="R2" s="376" t="s">
        <v>70</v>
      </c>
      <c r="S2" s="23" t="s">
        <v>71</v>
      </c>
      <c r="T2" s="22" t="s">
        <v>72</v>
      </c>
      <c r="U2" s="22" t="s">
        <v>66</v>
      </c>
      <c r="V2" s="22" t="s">
        <v>67</v>
      </c>
      <c r="W2" s="22" t="s">
        <v>68</v>
      </c>
      <c r="X2" s="23" t="s">
        <v>69</v>
      </c>
      <c r="Y2" s="23" t="s">
        <v>70</v>
      </c>
      <c r="Z2" s="23" t="s">
        <v>71</v>
      </c>
      <c r="AA2" s="22" t="s">
        <v>72</v>
      </c>
      <c r="AB2" s="22" t="s">
        <v>66</v>
      </c>
      <c r="AC2" s="22" t="s">
        <v>67</v>
      </c>
      <c r="AD2" s="22" t="s">
        <v>68</v>
      </c>
      <c r="AE2" s="25"/>
      <c r="AF2" s="25"/>
    </row>
    <row r="3" spans="1:32" ht="13.2">
      <c r="A3" s="26" t="s">
        <v>73</v>
      </c>
      <c r="B3" s="27"/>
      <c r="C3" s="27"/>
      <c r="D3" s="27"/>
      <c r="E3" s="27"/>
      <c r="F3" s="27"/>
      <c r="G3" s="27"/>
      <c r="H3" s="27"/>
      <c r="I3" s="27"/>
      <c r="J3" s="377"/>
      <c r="K3" s="27"/>
      <c r="L3" s="27"/>
      <c r="M3" s="27"/>
      <c r="N3" s="27"/>
      <c r="O3" s="27"/>
      <c r="P3" s="27"/>
      <c r="Q3" s="29"/>
      <c r="R3" s="27"/>
      <c r="S3" s="378"/>
      <c r="T3" s="27"/>
      <c r="U3" s="27"/>
      <c r="V3" s="27"/>
      <c r="W3" s="27"/>
      <c r="X3" s="27"/>
      <c r="Y3" s="27"/>
      <c r="Z3" s="27"/>
      <c r="AA3" s="27"/>
      <c r="AB3" s="27"/>
      <c r="AC3" s="27"/>
      <c r="AD3" s="27"/>
      <c r="AE3" s="6"/>
      <c r="AF3" s="6"/>
    </row>
    <row r="4" spans="1:32" ht="13.2">
      <c r="A4" s="30" t="s">
        <v>74</v>
      </c>
      <c r="C4" s="82"/>
      <c r="D4" s="81"/>
      <c r="E4" s="379"/>
      <c r="F4" s="380"/>
      <c r="G4" s="236" t="s">
        <v>1014</v>
      </c>
      <c r="H4" s="381"/>
      <c r="I4" s="381"/>
      <c r="K4" s="151" t="s">
        <v>1015</v>
      </c>
      <c r="L4" s="151" t="s">
        <v>1015</v>
      </c>
      <c r="M4" s="151" t="s">
        <v>1015</v>
      </c>
      <c r="N4" s="151" t="s">
        <v>1015</v>
      </c>
      <c r="O4" s="379"/>
      <c r="P4" s="379"/>
      <c r="R4" s="81"/>
      <c r="S4" s="382" t="s">
        <v>1016</v>
      </c>
      <c r="T4" s="383"/>
      <c r="U4" s="384"/>
      <c r="V4" s="379"/>
      <c r="W4" s="380" t="s">
        <v>1017</v>
      </c>
      <c r="X4" s="380"/>
      <c r="Y4" s="380" t="s">
        <v>1018</v>
      </c>
      <c r="Z4" s="81" t="s">
        <v>1019</v>
      </c>
      <c r="AA4" s="379"/>
      <c r="AB4" s="379"/>
      <c r="AC4" s="379"/>
      <c r="AD4" s="379" t="s">
        <v>1020</v>
      </c>
      <c r="AE4" s="139"/>
      <c r="AF4" s="139"/>
    </row>
    <row r="5" spans="1:32" ht="13.2">
      <c r="A5" s="30" t="s">
        <v>75</v>
      </c>
      <c r="B5" s="81"/>
      <c r="C5" s="81"/>
      <c r="D5" s="81"/>
      <c r="E5" s="81"/>
      <c r="F5" s="81"/>
      <c r="G5" s="381"/>
      <c r="H5" s="381"/>
      <c r="I5" s="381"/>
      <c r="J5" s="381"/>
      <c r="M5" s="379"/>
      <c r="O5" s="381"/>
      <c r="P5" s="379"/>
      <c r="Q5" s="264" t="s">
        <v>127</v>
      </c>
      <c r="R5" s="379"/>
      <c r="S5" s="117" t="s">
        <v>1021</v>
      </c>
      <c r="T5" s="383"/>
      <c r="U5" s="379"/>
      <c r="V5" s="379"/>
      <c r="W5" s="380" t="s">
        <v>1022</v>
      </c>
      <c r="X5" s="379"/>
      <c r="Y5" s="381"/>
      <c r="Z5" s="379"/>
      <c r="AA5" s="379"/>
      <c r="AB5" s="379"/>
      <c r="AC5" s="117" t="s">
        <v>137</v>
      </c>
      <c r="AD5" s="264" t="s">
        <v>127</v>
      </c>
      <c r="AE5" s="20"/>
      <c r="AF5" s="20"/>
    </row>
    <row r="6" spans="1:32" ht="13.2">
      <c r="A6" s="30" t="s">
        <v>76</v>
      </c>
      <c r="B6" s="385" t="s">
        <v>1023</v>
      </c>
      <c r="C6" s="379"/>
      <c r="D6" s="379"/>
      <c r="E6" s="379"/>
      <c r="F6" s="381"/>
      <c r="G6" s="379"/>
      <c r="H6" s="379"/>
      <c r="I6" s="379"/>
      <c r="J6" s="379"/>
      <c r="O6" s="379"/>
      <c r="P6" s="379"/>
      <c r="Q6" s="161"/>
      <c r="R6" s="386"/>
      <c r="S6" s="387"/>
      <c r="T6" s="388"/>
      <c r="U6" s="379"/>
      <c r="V6" s="117" t="s">
        <v>137</v>
      </c>
      <c r="W6" s="389" t="s">
        <v>1024</v>
      </c>
      <c r="X6" s="389"/>
      <c r="Y6" s="379"/>
      <c r="Z6" s="379"/>
      <c r="AA6" s="379"/>
      <c r="AB6" s="379"/>
      <c r="AC6" s="379"/>
      <c r="AD6" s="390" t="s">
        <v>132</v>
      </c>
      <c r="AE6" s="139"/>
      <c r="AF6" s="139"/>
    </row>
    <row r="7" spans="1:32" ht="13.2">
      <c r="A7" s="30" t="s">
        <v>77</v>
      </c>
      <c r="B7" s="385"/>
      <c r="C7" s="379"/>
      <c r="D7" s="379"/>
      <c r="E7" s="379"/>
      <c r="F7" s="381"/>
      <c r="G7" s="381"/>
      <c r="H7" s="379"/>
      <c r="I7" s="379"/>
      <c r="J7" s="391" t="s">
        <v>1025</v>
      </c>
      <c r="K7" s="391" t="s">
        <v>1025</v>
      </c>
      <c r="L7" s="391" t="s">
        <v>1025</v>
      </c>
      <c r="M7" s="391" t="s">
        <v>1025</v>
      </c>
      <c r="O7" s="379"/>
      <c r="P7" s="379"/>
      <c r="Q7" s="381"/>
      <c r="R7" s="380"/>
      <c r="S7" s="387"/>
      <c r="T7" s="383"/>
      <c r="U7" s="379"/>
      <c r="V7" s="392" t="s">
        <v>1026</v>
      </c>
      <c r="W7" s="380" t="s">
        <v>1027</v>
      </c>
      <c r="X7" s="379"/>
      <c r="Y7" s="379"/>
      <c r="Z7" s="379"/>
      <c r="AA7" s="379"/>
      <c r="AB7" s="379"/>
      <c r="AC7" s="379"/>
      <c r="AD7" s="379"/>
      <c r="AE7" s="139"/>
      <c r="AF7" s="139"/>
    </row>
    <row r="8" spans="1:32" ht="13.2">
      <c r="A8" s="46" t="s">
        <v>78</v>
      </c>
      <c r="B8" s="393"/>
      <c r="C8" s="379"/>
      <c r="D8" s="379"/>
      <c r="E8" s="379"/>
      <c r="F8" s="379"/>
      <c r="G8" s="379"/>
      <c r="H8" s="379"/>
      <c r="I8" s="81"/>
      <c r="J8" s="327" t="s">
        <v>1028</v>
      </c>
      <c r="K8" s="327" t="s">
        <v>1028</v>
      </c>
      <c r="L8" s="327" t="s">
        <v>1028</v>
      </c>
      <c r="M8" s="327" t="s">
        <v>1028</v>
      </c>
      <c r="N8" s="161"/>
      <c r="O8" s="379"/>
      <c r="P8" s="379"/>
      <c r="Q8" s="379"/>
      <c r="S8" s="387"/>
      <c r="T8" s="383"/>
      <c r="U8" s="379"/>
      <c r="V8" s="379"/>
      <c r="W8" s="379"/>
      <c r="X8" s="379"/>
      <c r="Y8" s="379"/>
      <c r="Z8" s="379"/>
      <c r="AA8" s="379"/>
      <c r="AB8" s="379"/>
      <c r="AC8" s="379"/>
      <c r="AD8" s="379"/>
      <c r="AE8" s="139"/>
      <c r="AF8" s="139"/>
    </row>
    <row r="9" spans="1:32" ht="13.8">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394" t="s">
        <v>81</v>
      </c>
      <c r="T9" s="395" t="s">
        <v>81</v>
      </c>
      <c r="U9" s="49" t="s">
        <v>81</v>
      </c>
      <c r="V9" s="49" t="s">
        <v>81</v>
      </c>
      <c r="W9" s="49" t="s">
        <v>81</v>
      </c>
      <c r="X9" s="49" t="s">
        <v>81</v>
      </c>
      <c r="Y9" s="49" t="s">
        <v>81</v>
      </c>
      <c r="Z9" s="49" t="s">
        <v>81</v>
      </c>
      <c r="AA9" s="49" t="s">
        <v>81</v>
      </c>
      <c r="AB9" s="49" t="s">
        <v>81</v>
      </c>
      <c r="AC9" s="49" t="s">
        <v>81</v>
      </c>
      <c r="AD9" s="49" t="s">
        <v>81</v>
      </c>
      <c r="AE9" s="51"/>
      <c r="AF9" s="51"/>
    </row>
    <row r="10" spans="1:32" ht="13.8">
      <c r="A10" s="2"/>
      <c r="B10" s="396" t="s">
        <v>82</v>
      </c>
      <c r="C10" s="396" t="s">
        <v>82</v>
      </c>
      <c r="D10" s="396" t="s">
        <v>82</v>
      </c>
      <c r="E10" s="396" t="s">
        <v>82</v>
      </c>
      <c r="F10" s="396" t="s">
        <v>82</v>
      </c>
      <c r="G10" s="396" t="s">
        <v>82</v>
      </c>
      <c r="H10" s="396" t="s">
        <v>82</v>
      </c>
      <c r="I10" s="397" t="s">
        <v>82</v>
      </c>
      <c r="J10" s="396" t="s">
        <v>82</v>
      </c>
      <c r="K10" s="396" t="s">
        <v>82</v>
      </c>
      <c r="L10" s="396" t="s">
        <v>82</v>
      </c>
      <c r="M10" s="396" t="s">
        <v>82</v>
      </c>
      <c r="N10" s="398" t="s">
        <v>82</v>
      </c>
      <c r="O10" s="398" t="s">
        <v>82</v>
      </c>
      <c r="P10" s="398" t="s">
        <v>82</v>
      </c>
      <c r="Q10" s="398" t="s">
        <v>82</v>
      </c>
      <c r="R10" s="398" t="s">
        <v>82</v>
      </c>
      <c r="S10" s="399" t="s">
        <v>82</v>
      </c>
      <c r="T10" s="400" t="s">
        <v>82</v>
      </c>
      <c r="U10" s="398" t="s">
        <v>82</v>
      </c>
      <c r="V10" s="398" t="s">
        <v>82</v>
      </c>
      <c r="W10" s="398" t="s">
        <v>82</v>
      </c>
      <c r="X10" s="398" t="s">
        <v>82</v>
      </c>
      <c r="Y10" s="398" t="s">
        <v>82</v>
      </c>
      <c r="Z10" s="398" t="s">
        <v>82</v>
      </c>
      <c r="AA10" s="398" t="s">
        <v>82</v>
      </c>
      <c r="AB10" s="398" t="s">
        <v>82</v>
      </c>
      <c r="AC10" s="398" t="s">
        <v>82</v>
      </c>
      <c r="AD10" s="398" t="s">
        <v>82</v>
      </c>
      <c r="AE10" s="51"/>
      <c r="AF10" s="51"/>
    </row>
    <row r="11" spans="1:32" ht="13.2">
      <c r="A11" s="2"/>
      <c r="B11" s="401"/>
      <c r="C11" s="401"/>
      <c r="D11" s="401"/>
      <c r="E11" s="401"/>
      <c r="F11" s="401"/>
      <c r="G11" s="401"/>
      <c r="H11" s="401"/>
      <c r="I11" s="401"/>
      <c r="J11" s="401"/>
      <c r="K11" s="401"/>
      <c r="L11" s="401"/>
      <c r="M11" s="401"/>
      <c r="N11" s="401"/>
      <c r="O11" s="10" t="s">
        <v>1029</v>
      </c>
      <c r="P11" s="401"/>
      <c r="Q11" s="401"/>
      <c r="R11" s="401"/>
      <c r="S11" s="402"/>
      <c r="T11" s="403"/>
      <c r="U11" s="401"/>
      <c r="V11" s="401"/>
      <c r="W11" s="401"/>
      <c r="X11" s="401"/>
      <c r="Y11" s="401"/>
      <c r="Z11" s="401"/>
      <c r="AA11" s="401"/>
      <c r="AB11" s="401"/>
      <c r="AC11" s="327" t="s">
        <v>812</v>
      </c>
      <c r="AD11" s="327" t="s">
        <v>812</v>
      </c>
      <c r="AF11" s="6"/>
    </row>
    <row r="12" spans="1:32" ht="13.2">
      <c r="A12" s="404" t="s">
        <v>83</v>
      </c>
      <c r="B12" s="161"/>
      <c r="D12" s="327" t="s">
        <v>1030</v>
      </c>
      <c r="F12" s="161"/>
      <c r="G12" s="161"/>
      <c r="H12" s="161"/>
      <c r="I12" s="161"/>
      <c r="J12" s="161"/>
      <c r="K12" s="161"/>
      <c r="M12" s="161"/>
      <c r="N12" s="161"/>
      <c r="O12" s="161"/>
      <c r="P12" s="161"/>
      <c r="Q12" s="161"/>
      <c r="T12" s="327" t="s">
        <v>1031</v>
      </c>
      <c r="U12" s="327" t="s">
        <v>1031</v>
      </c>
      <c r="W12" s="10" t="s">
        <v>948</v>
      </c>
      <c r="Y12" s="161"/>
      <c r="Z12" s="161"/>
      <c r="AA12" s="161" t="s">
        <v>132</v>
      </c>
      <c r="AB12" s="161"/>
      <c r="AE12" s="139"/>
      <c r="AF12" s="139"/>
    </row>
    <row r="13" spans="1:32" ht="13.2">
      <c r="A13" s="59" t="s">
        <v>84</v>
      </c>
      <c r="B13" s="223" t="s">
        <v>134</v>
      </c>
      <c r="C13" s="223" t="s">
        <v>134</v>
      </c>
      <c r="D13" s="223" t="s">
        <v>134</v>
      </c>
      <c r="E13" s="223" t="s">
        <v>134</v>
      </c>
      <c r="F13" s="223" t="s">
        <v>134</v>
      </c>
      <c r="G13" s="57" t="s">
        <v>134</v>
      </c>
      <c r="H13" s="223" t="s">
        <v>1032</v>
      </c>
      <c r="I13" s="223" t="s">
        <v>1032</v>
      </c>
      <c r="J13" s="57" t="s">
        <v>134</v>
      </c>
      <c r="K13" s="223" t="s">
        <v>1032</v>
      </c>
      <c r="L13" s="223" t="s">
        <v>1032</v>
      </c>
      <c r="M13" s="223" t="s">
        <v>1032</v>
      </c>
      <c r="N13" s="223" t="s">
        <v>1032</v>
      </c>
      <c r="O13" s="223" t="s">
        <v>1032</v>
      </c>
      <c r="P13" s="223" t="s">
        <v>1032</v>
      </c>
      <c r="Q13" s="223" t="s">
        <v>1032</v>
      </c>
      <c r="R13" s="223" t="s">
        <v>1032</v>
      </c>
      <c r="S13" s="223" t="s">
        <v>1032</v>
      </c>
      <c r="T13" s="223" t="s">
        <v>1032</v>
      </c>
      <c r="U13" s="223" t="s">
        <v>1032</v>
      </c>
      <c r="V13" s="223" t="s">
        <v>1032</v>
      </c>
      <c r="W13" s="57" t="s">
        <v>134</v>
      </c>
      <c r="X13" s="57" t="s">
        <v>134</v>
      </c>
      <c r="Y13" s="57" t="s">
        <v>134</v>
      </c>
      <c r="Z13" s="57" t="s">
        <v>134</v>
      </c>
      <c r="AA13" s="57" t="s">
        <v>134</v>
      </c>
      <c r="AB13" s="57" t="s">
        <v>134</v>
      </c>
      <c r="AC13" s="57" t="s">
        <v>134</v>
      </c>
      <c r="AD13" s="57" t="s">
        <v>134</v>
      </c>
      <c r="AE13" s="139"/>
      <c r="AF13" s="139"/>
    </row>
    <row r="14" spans="1:32" ht="13.2">
      <c r="A14" s="61" t="s">
        <v>86</v>
      </c>
      <c r="B14" s="390" t="s">
        <v>93</v>
      </c>
      <c r="C14" s="264" t="s">
        <v>127</v>
      </c>
      <c r="D14" s="161" t="s">
        <v>1033</v>
      </c>
      <c r="E14" s="161" t="s">
        <v>1033</v>
      </c>
      <c r="F14" s="390" t="s">
        <v>242</v>
      </c>
      <c r="G14" s="405" t="s">
        <v>285</v>
      </c>
      <c r="H14" s="405" t="s">
        <v>285</v>
      </c>
      <c r="I14" s="406" t="s">
        <v>1034</v>
      </c>
      <c r="J14" s="161" t="s">
        <v>134</v>
      </c>
      <c r="K14" s="264" t="s">
        <v>1035</v>
      </c>
      <c r="L14" s="264" t="s">
        <v>1035</v>
      </c>
      <c r="M14" s="264" t="s">
        <v>1035</v>
      </c>
      <c r="N14" s="264" t="s">
        <v>1035</v>
      </c>
      <c r="O14" s="264" t="s">
        <v>1035</v>
      </c>
      <c r="P14" s="264" t="s">
        <v>1035</v>
      </c>
      <c r="Q14" s="264" t="s">
        <v>1035</v>
      </c>
      <c r="R14" s="264" t="s">
        <v>1035</v>
      </c>
      <c r="S14" s="274" t="s">
        <v>1036</v>
      </c>
      <c r="T14" s="274" t="s">
        <v>1036</v>
      </c>
      <c r="U14" s="274" t="s">
        <v>1036</v>
      </c>
      <c r="V14" s="274" t="s">
        <v>1036</v>
      </c>
      <c r="W14" s="407" t="s">
        <v>1037</v>
      </c>
      <c r="X14" s="407" t="s">
        <v>1037</v>
      </c>
      <c r="Y14" s="408" t="s">
        <v>1038</v>
      </c>
      <c r="Z14" s="408" t="s">
        <v>134</v>
      </c>
      <c r="AA14" s="408" t="s">
        <v>134</v>
      </c>
      <c r="AB14" s="408" t="s">
        <v>134</v>
      </c>
      <c r="AC14" s="408" t="s">
        <v>134</v>
      </c>
      <c r="AD14" s="408" t="s">
        <v>134</v>
      </c>
      <c r="AE14" s="139"/>
      <c r="AF14" s="139"/>
    </row>
    <row r="15" spans="1:32" ht="13.2">
      <c r="A15" s="62" t="s">
        <v>87</v>
      </c>
      <c r="B15" s="117" t="s">
        <v>1039</v>
      </c>
      <c r="C15" s="117" t="s">
        <v>1039</v>
      </c>
      <c r="D15" s="161" t="s">
        <v>1033</v>
      </c>
      <c r="E15" s="161" t="s">
        <v>1033</v>
      </c>
      <c r="F15" s="405" t="s">
        <v>137</v>
      </c>
      <c r="G15" s="223" t="s">
        <v>242</v>
      </c>
      <c r="H15" s="10" t="s">
        <v>1040</v>
      </c>
      <c r="I15" s="406" t="s">
        <v>1034</v>
      </c>
      <c r="J15" s="409" t="s">
        <v>140</v>
      </c>
      <c r="K15" s="142" t="s">
        <v>1041</v>
      </c>
      <c r="L15" s="142" t="s">
        <v>1041</v>
      </c>
      <c r="M15" s="142" t="s">
        <v>1041</v>
      </c>
      <c r="N15" s="142" t="s">
        <v>1041</v>
      </c>
      <c r="O15" s="410" t="s">
        <v>1042</v>
      </c>
      <c r="P15" s="327" t="s">
        <v>1043</v>
      </c>
      <c r="Q15" s="327" t="s">
        <v>1044</v>
      </c>
      <c r="R15" s="10" t="s">
        <v>242</v>
      </c>
      <c r="S15" s="274" t="s">
        <v>1036</v>
      </c>
      <c r="T15" s="274" t="s">
        <v>1036</v>
      </c>
      <c r="U15" s="274" t="s">
        <v>1036</v>
      </c>
      <c r="V15" s="274" t="s">
        <v>1036</v>
      </c>
      <c r="W15" s="264" t="s">
        <v>1045</v>
      </c>
      <c r="X15" s="264" t="s">
        <v>1045</v>
      </c>
      <c r="Y15" s="264" t="s">
        <v>1045</v>
      </c>
      <c r="Z15" s="264" t="s">
        <v>1045</v>
      </c>
      <c r="AA15" s="264" t="s">
        <v>1045</v>
      </c>
      <c r="AB15" s="264" t="s">
        <v>1045</v>
      </c>
      <c r="AC15" s="278" t="s">
        <v>1046</v>
      </c>
      <c r="AD15" s="278" t="s">
        <v>341</v>
      </c>
      <c r="AE15" s="139"/>
      <c r="AF15" s="139"/>
    </row>
    <row r="16" spans="1:32" ht="13.2">
      <c r="A16" s="63" t="s">
        <v>88</v>
      </c>
      <c r="B16" s="223" t="s">
        <v>134</v>
      </c>
      <c r="C16" s="94" t="s">
        <v>1047</v>
      </c>
      <c r="D16" s="161" t="s">
        <v>1048</v>
      </c>
      <c r="E16" s="161" t="s">
        <v>1033</v>
      </c>
      <c r="F16" s="390" t="s">
        <v>242</v>
      </c>
      <c r="G16" s="411" t="s">
        <v>739</v>
      </c>
      <c r="H16" s="81"/>
      <c r="I16" s="117" t="s">
        <v>920</v>
      </c>
      <c r="J16" s="117" t="s">
        <v>920</v>
      </c>
      <c r="K16" s="117" t="s">
        <v>920</v>
      </c>
      <c r="L16" s="117" t="s">
        <v>920</v>
      </c>
      <c r="M16" s="117" t="s">
        <v>1049</v>
      </c>
      <c r="N16" s="161" t="s">
        <v>134</v>
      </c>
      <c r="O16" s="264" t="s">
        <v>127</v>
      </c>
      <c r="P16" s="412" t="s">
        <v>1050</v>
      </c>
      <c r="Q16" s="412" t="s">
        <v>1050</v>
      </c>
      <c r="R16" s="412" t="s">
        <v>1050</v>
      </c>
      <c r="S16" s="413" t="s">
        <v>1050</v>
      </c>
      <c r="T16" s="274" t="s">
        <v>1036</v>
      </c>
      <c r="U16" s="274" t="s">
        <v>1036</v>
      </c>
      <c r="V16" s="274" t="s">
        <v>1036</v>
      </c>
      <c r="W16" s="114" t="s">
        <v>1051</v>
      </c>
      <c r="X16" s="161" t="s">
        <v>242</v>
      </c>
      <c r="Y16" s="408" t="s">
        <v>134</v>
      </c>
      <c r="Z16" s="408" t="s">
        <v>134</v>
      </c>
      <c r="AB16" s="216" t="s">
        <v>134</v>
      </c>
      <c r="AC16" s="216" t="s">
        <v>134</v>
      </c>
      <c r="AD16" s="216" t="s">
        <v>134</v>
      </c>
      <c r="AE16" s="139"/>
      <c r="AF16" s="139"/>
    </row>
    <row r="17" spans="1:32" ht="13.2">
      <c r="A17" s="63" t="s">
        <v>89</v>
      </c>
      <c r="B17" s="336" t="s">
        <v>1052</v>
      </c>
      <c r="C17" s="94" t="s">
        <v>1053</v>
      </c>
      <c r="D17" s="161" t="s">
        <v>134</v>
      </c>
      <c r="E17" s="264"/>
      <c r="F17" s="264" t="s">
        <v>865</v>
      </c>
      <c r="G17" s="264" t="s">
        <v>865</v>
      </c>
      <c r="H17" s="390" t="s">
        <v>242</v>
      </c>
      <c r="I17" s="264" t="s">
        <v>137</v>
      </c>
      <c r="J17" s="161" t="s">
        <v>134</v>
      </c>
      <c r="K17" s="161" t="s">
        <v>134</v>
      </c>
      <c r="L17" s="161" t="s">
        <v>134</v>
      </c>
      <c r="M17" s="405" t="s">
        <v>127</v>
      </c>
      <c r="N17" s="117" t="s">
        <v>1054</v>
      </c>
      <c r="O17" s="117" t="s">
        <v>1055</v>
      </c>
      <c r="P17" s="117" t="s">
        <v>1055</v>
      </c>
      <c r="Q17" s="117" t="s">
        <v>1055</v>
      </c>
      <c r="R17" s="117" t="s">
        <v>1055</v>
      </c>
      <c r="S17" s="117" t="s">
        <v>1056</v>
      </c>
      <c r="T17" s="161" t="s">
        <v>134</v>
      </c>
      <c r="U17" s="405" t="s">
        <v>1057</v>
      </c>
      <c r="V17" s="161" t="s">
        <v>772</v>
      </c>
      <c r="W17" s="10" t="s">
        <v>1058</v>
      </c>
      <c r="X17" s="161" t="s">
        <v>331</v>
      </c>
      <c r="Y17" s="161" t="s">
        <v>1059</v>
      </c>
      <c r="Z17" s="10" t="s">
        <v>191</v>
      </c>
      <c r="AA17" s="161" t="s">
        <v>134</v>
      </c>
      <c r="AB17" s="10" t="s">
        <v>191</v>
      </c>
      <c r="AC17" s="161" t="s">
        <v>242</v>
      </c>
      <c r="AD17" s="117" t="s">
        <v>1060</v>
      </c>
      <c r="AE17" s="139"/>
      <c r="AF17" s="139"/>
    </row>
    <row r="18" spans="1:32" ht="13.2">
      <c r="A18" s="63" t="s">
        <v>90</v>
      </c>
      <c r="B18" s="264" t="s">
        <v>1061</v>
      </c>
      <c r="C18" s="264" t="s">
        <v>1061</v>
      </c>
      <c r="D18" s="264" t="s">
        <v>1061</v>
      </c>
      <c r="E18" s="264" t="s">
        <v>1062</v>
      </c>
      <c r="F18" s="161" t="s">
        <v>134</v>
      </c>
      <c r="G18" s="161" t="s">
        <v>242</v>
      </c>
      <c r="H18" s="390" t="s">
        <v>242</v>
      </c>
      <c r="I18" s="163">
        <v>168</v>
      </c>
      <c r="J18" s="163">
        <v>168</v>
      </c>
      <c r="K18" s="163">
        <v>168</v>
      </c>
      <c r="L18" s="163">
        <v>168</v>
      </c>
      <c r="M18" s="163">
        <v>168</v>
      </c>
      <c r="N18" s="163">
        <v>168</v>
      </c>
      <c r="O18" s="163">
        <v>168</v>
      </c>
      <c r="P18" s="10" t="s">
        <v>331</v>
      </c>
      <c r="Q18" s="411" t="s">
        <v>133</v>
      </c>
      <c r="R18" s="264" t="s">
        <v>1063</v>
      </c>
      <c r="S18" s="161" t="s">
        <v>242</v>
      </c>
      <c r="T18" s="161" t="s">
        <v>134</v>
      </c>
      <c r="U18" s="161" t="s">
        <v>242</v>
      </c>
      <c r="V18" s="57" t="s">
        <v>134</v>
      </c>
      <c r="W18" s="161" t="s">
        <v>242</v>
      </c>
      <c r="X18" s="414" t="s">
        <v>1064</v>
      </c>
      <c r="Y18" s="327" t="s">
        <v>337</v>
      </c>
      <c r="Z18" s="216" t="s">
        <v>1065</v>
      </c>
      <c r="AA18" s="349" t="s">
        <v>1066</v>
      </c>
      <c r="AB18" s="349" t="s">
        <v>1066</v>
      </c>
      <c r="AC18" s="349" t="s">
        <v>1066</v>
      </c>
      <c r="AD18" s="264" t="s">
        <v>1067</v>
      </c>
      <c r="AE18" s="139"/>
      <c r="AF18" s="139"/>
    </row>
    <row r="19" spans="1:32" ht="13.2">
      <c r="A19" s="63" t="s">
        <v>11</v>
      </c>
      <c r="B19" s="117" t="s">
        <v>1068</v>
      </c>
      <c r="C19" s="94" t="s">
        <v>1069</v>
      </c>
      <c r="D19" s="161" t="s">
        <v>1033</v>
      </c>
      <c r="E19" s="161" t="s">
        <v>1033</v>
      </c>
      <c r="F19" s="390" t="s">
        <v>242</v>
      </c>
      <c r="G19" s="390" t="s">
        <v>242</v>
      </c>
      <c r="H19" s="327" t="s">
        <v>1070</v>
      </c>
      <c r="I19" s="327" t="s">
        <v>1071</v>
      </c>
      <c r="J19" s="327" t="s">
        <v>1071</v>
      </c>
      <c r="K19" s="327" t="s">
        <v>1071</v>
      </c>
      <c r="L19" s="327" t="s">
        <v>1072</v>
      </c>
      <c r="M19" s="117" t="s">
        <v>1073</v>
      </c>
      <c r="N19" s="117" t="s">
        <v>1074</v>
      </c>
      <c r="O19" s="117" t="s">
        <v>1074</v>
      </c>
      <c r="P19" s="117" t="s">
        <v>1074</v>
      </c>
      <c r="Q19" s="117" t="s">
        <v>1074</v>
      </c>
      <c r="R19" s="117" t="s">
        <v>1074</v>
      </c>
      <c r="S19" s="117" t="s">
        <v>1074</v>
      </c>
      <c r="T19" s="117" t="s">
        <v>1075</v>
      </c>
      <c r="U19" s="117" t="s">
        <v>1075</v>
      </c>
      <c r="V19" s="161" t="s">
        <v>242</v>
      </c>
      <c r="W19" s="327" t="s">
        <v>1076</v>
      </c>
      <c r="X19" s="10" t="s">
        <v>93</v>
      </c>
      <c r="Y19" s="349" t="s">
        <v>1073</v>
      </c>
      <c r="Z19" s="349" t="s">
        <v>133</v>
      </c>
      <c r="AA19" s="349" t="s">
        <v>133</v>
      </c>
      <c r="AB19" s="349" t="s">
        <v>133</v>
      </c>
      <c r="AC19" s="349" t="s">
        <v>133</v>
      </c>
      <c r="AD19" s="391" t="s">
        <v>1077</v>
      </c>
      <c r="AE19" s="139"/>
      <c r="AF19" s="139"/>
    </row>
    <row r="20" spans="1:32" ht="13.2">
      <c r="A20" s="63" t="s">
        <v>10</v>
      </c>
      <c r="B20" s="161" t="s">
        <v>134</v>
      </c>
      <c r="C20" s="161" t="s">
        <v>134</v>
      </c>
      <c r="D20" s="161" t="s">
        <v>134</v>
      </c>
      <c r="E20" s="161" t="s">
        <v>134</v>
      </c>
      <c r="F20" s="161" t="s">
        <v>134</v>
      </c>
      <c r="G20" s="161" t="s">
        <v>134</v>
      </c>
      <c r="H20" s="161" t="s">
        <v>134</v>
      </c>
      <c r="I20" s="161" t="s">
        <v>134</v>
      </c>
      <c r="J20" s="161" t="s">
        <v>134</v>
      </c>
      <c r="K20" s="161" t="s">
        <v>134</v>
      </c>
      <c r="L20" s="161" t="s">
        <v>134</v>
      </c>
      <c r="M20" s="161" t="s">
        <v>134</v>
      </c>
      <c r="N20" s="161" t="s">
        <v>134</v>
      </c>
      <c r="O20" s="161" t="s">
        <v>134</v>
      </c>
      <c r="P20" s="161" t="s">
        <v>134</v>
      </c>
      <c r="Q20" s="161" t="s">
        <v>134</v>
      </c>
      <c r="R20" s="161" t="s">
        <v>134</v>
      </c>
      <c r="S20" s="161" t="s">
        <v>134</v>
      </c>
      <c r="T20" s="161" t="s">
        <v>134</v>
      </c>
      <c r="U20" s="161" t="s">
        <v>134</v>
      </c>
      <c r="V20" s="161" t="s">
        <v>134</v>
      </c>
      <c r="W20" s="161" t="s">
        <v>134</v>
      </c>
      <c r="X20" s="161" t="s">
        <v>134</v>
      </c>
      <c r="Y20" s="161" t="s">
        <v>134</v>
      </c>
      <c r="Z20" s="211"/>
      <c r="AA20" s="415"/>
      <c r="AB20" s="211"/>
      <c r="AC20" s="211"/>
      <c r="AD20" s="211"/>
      <c r="AE20" s="139"/>
      <c r="AF20" s="139"/>
    </row>
    <row r="21" spans="1:32" ht="13.2">
      <c r="A21" s="63" t="s">
        <v>91</v>
      </c>
      <c r="B21" s="390" t="s">
        <v>242</v>
      </c>
      <c r="C21" s="94" t="s">
        <v>1069</v>
      </c>
      <c r="D21" s="161" t="s">
        <v>1033</v>
      </c>
      <c r="E21" s="161" t="s">
        <v>1033</v>
      </c>
      <c r="F21" s="57" t="s">
        <v>134</v>
      </c>
      <c r="G21" s="57" t="s">
        <v>134</v>
      </c>
      <c r="H21" s="57" t="s">
        <v>134</v>
      </c>
      <c r="I21" s="416" t="s">
        <v>1034</v>
      </c>
      <c r="J21" s="329" t="s">
        <v>242</v>
      </c>
      <c r="K21" s="417" t="s">
        <v>1078</v>
      </c>
      <c r="L21" s="417" t="s">
        <v>1079</v>
      </c>
      <c r="M21" s="417" t="s">
        <v>1079</v>
      </c>
      <c r="N21" s="417" t="s">
        <v>1080</v>
      </c>
      <c r="O21" s="390" t="s">
        <v>242</v>
      </c>
      <c r="P21" s="34" t="s">
        <v>1081</v>
      </c>
      <c r="Q21" s="34" t="s">
        <v>1082</v>
      </c>
      <c r="R21" s="405" t="s">
        <v>1083</v>
      </c>
      <c r="S21" s="405" t="s">
        <v>1083</v>
      </c>
      <c r="T21" s="405" t="s">
        <v>1083</v>
      </c>
      <c r="U21" s="405" t="s">
        <v>1083</v>
      </c>
      <c r="V21" s="405" t="s">
        <v>1083</v>
      </c>
      <c r="W21" s="405" t="s">
        <v>1083</v>
      </c>
      <c r="X21" s="405" t="s">
        <v>1083</v>
      </c>
      <c r="Y21" s="405" t="s">
        <v>1083</v>
      </c>
      <c r="Z21" s="405" t="s">
        <v>1083</v>
      </c>
      <c r="AA21" s="264" t="s">
        <v>866</v>
      </c>
      <c r="AB21" s="264" t="s">
        <v>866</v>
      </c>
      <c r="AC21" s="264" t="s">
        <v>866</v>
      </c>
      <c r="AD21" s="264" t="s">
        <v>866</v>
      </c>
      <c r="AE21" s="12"/>
      <c r="AF21" s="12"/>
    </row>
    <row r="22" spans="1:32" ht="13.2">
      <c r="A22" s="63" t="s">
        <v>873</v>
      </c>
      <c r="B22" s="161" t="s">
        <v>134</v>
      </c>
      <c r="C22" s="161" t="s">
        <v>134</v>
      </c>
      <c r="D22" s="161" t="s">
        <v>134</v>
      </c>
      <c r="E22" s="161" t="s">
        <v>134</v>
      </c>
      <c r="F22" s="161" t="s">
        <v>134</v>
      </c>
      <c r="G22" s="161" t="s">
        <v>134</v>
      </c>
      <c r="H22" s="161" t="s">
        <v>134</v>
      </c>
      <c r="I22" s="161" t="s">
        <v>134</v>
      </c>
      <c r="J22" s="161" t="s">
        <v>134</v>
      </c>
      <c r="K22" s="161" t="s">
        <v>134</v>
      </c>
      <c r="L22" s="161" t="s">
        <v>134</v>
      </c>
      <c r="M22" s="161" t="s">
        <v>134</v>
      </c>
      <c r="N22" s="161" t="s">
        <v>134</v>
      </c>
      <c r="O22" s="161" t="s">
        <v>134</v>
      </c>
      <c r="P22" s="161" t="s">
        <v>134</v>
      </c>
      <c r="Q22" s="418" t="s">
        <v>1084</v>
      </c>
      <c r="R22" s="390" t="s">
        <v>242</v>
      </c>
      <c r="S22" s="419" t="s">
        <v>1085</v>
      </c>
      <c r="T22" s="420" t="s">
        <v>1085</v>
      </c>
      <c r="U22" s="420" t="s">
        <v>1085</v>
      </c>
      <c r="V22" s="420" t="s">
        <v>1085</v>
      </c>
      <c r="W22" s="420" t="s">
        <v>1085</v>
      </c>
      <c r="X22" s="420" t="s">
        <v>1085</v>
      </c>
      <c r="Y22" s="408" t="s">
        <v>134</v>
      </c>
      <c r="Z22" s="10" t="s">
        <v>331</v>
      </c>
      <c r="AA22" s="177" t="s">
        <v>1086</v>
      </c>
      <c r="AB22" s="177" t="s">
        <v>1086</v>
      </c>
      <c r="AC22" s="177" t="s">
        <v>1086</v>
      </c>
      <c r="AD22" s="177" t="s">
        <v>1086</v>
      </c>
      <c r="AE22" s="12"/>
      <c r="AF22" s="12"/>
    </row>
    <row r="23" spans="1:32" ht="13.2">
      <c r="A23" s="63" t="s">
        <v>15</v>
      </c>
      <c r="B23" s="421" t="s">
        <v>134</v>
      </c>
      <c r="C23" s="57"/>
      <c r="D23" s="422" t="s">
        <v>264</v>
      </c>
      <c r="E23" s="422" t="s">
        <v>264</v>
      </c>
      <c r="F23" s="117" t="s">
        <v>1087</v>
      </c>
      <c r="G23" s="161" t="s">
        <v>134</v>
      </c>
      <c r="H23" s="161" t="s">
        <v>134</v>
      </c>
      <c r="I23" s="161" t="s">
        <v>134</v>
      </c>
      <c r="J23" s="423"/>
      <c r="K23" s="405" t="s">
        <v>1088</v>
      </c>
      <c r="L23" s="405" t="s">
        <v>1088</v>
      </c>
      <c r="M23" s="405" t="s">
        <v>1088</v>
      </c>
      <c r="N23" s="405" t="s">
        <v>1088</v>
      </c>
      <c r="O23" s="161" t="s">
        <v>134</v>
      </c>
      <c r="P23" s="161" t="s">
        <v>134</v>
      </c>
      <c r="Q23" s="161" t="s">
        <v>134</v>
      </c>
      <c r="R23" s="117" t="s">
        <v>1089</v>
      </c>
      <c r="S23" s="278" t="s">
        <v>1090</v>
      </c>
      <c r="T23" s="161" t="s">
        <v>134</v>
      </c>
      <c r="U23" s="161" t="s">
        <v>134</v>
      </c>
      <c r="V23" s="161" t="s">
        <v>134</v>
      </c>
      <c r="W23" s="161" t="s">
        <v>134</v>
      </c>
      <c r="X23" s="349" t="s">
        <v>1091</v>
      </c>
      <c r="Y23" s="349" t="s">
        <v>1091</v>
      </c>
      <c r="Z23" s="264" t="s">
        <v>127</v>
      </c>
      <c r="AA23" s="264" t="s">
        <v>127</v>
      </c>
      <c r="AB23" s="424" t="s">
        <v>134</v>
      </c>
      <c r="AC23" s="424" t="s">
        <v>134</v>
      </c>
      <c r="AD23" s="424" t="s">
        <v>134</v>
      </c>
      <c r="AE23" s="12"/>
      <c r="AF23" s="12"/>
    </row>
    <row r="24" spans="1:32" ht="13.2">
      <c r="A24" s="63" t="s">
        <v>22</v>
      </c>
      <c r="B24" s="390" t="s">
        <v>242</v>
      </c>
      <c r="C24" s="163" t="s">
        <v>1092</v>
      </c>
      <c r="D24" s="327" t="s">
        <v>338</v>
      </c>
      <c r="E24" s="161" t="s">
        <v>134</v>
      </c>
      <c r="F24" s="161" t="s">
        <v>134</v>
      </c>
      <c r="G24" s="161" t="s">
        <v>242</v>
      </c>
      <c r="H24" s="161" t="s">
        <v>242</v>
      </c>
      <c r="I24" s="10" t="s">
        <v>1093</v>
      </c>
      <c r="J24" s="329" t="s">
        <v>242</v>
      </c>
      <c r="K24" s="329" t="s">
        <v>242</v>
      </c>
      <c r="L24" s="161" t="s">
        <v>1094</v>
      </c>
      <c r="M24" s="161" t="s">
        <v>1094</v>
      </c>
      <c r="N24" s="161" t="s">
        <v>1094</v>
      </c>
      <c r="O24" s="109" t="s">
        <v>629</v>
      </c>
      <c r="P24" s="109" t="s">
        <v>629</v>
      </c>
      <c r="Q24" s="109" t="s">
        <v>629</v>
      </c>
      <c r="R24" s="109" t="s">
        <v>629</v>
      </c>
      <c r="S24" s="161" t="s">
        <v>242</v>
      </c>
      <c r="T24" s="161" t="s">
        <v>134</v>
      </c>
      <c r="U24" s="6" t="s">
        <v>134</v>
      </c>
      <c r="V24" s="6" t="s">
        <v>134</v>
      </c>
      <c r="W24" s="6" t="s">
        <v>134</v>
      </c>
      <c r="X24" s="161" t="s">
        <v>134</v>
      </c>
      <c r="Y24" s="161" t="s">
        <v>134</v>
      </c>
      <c r="Z24" s="161" t="s">
        <v>134</v>
      </c>
      <c r="AA24" s="161" t="s">
        <v>134</v>
      </c>
      <c r="AB24" s="161" t="s">
        <v>134</v>
      </c>
      <c r="AC24" s="161" t="s">
        <v>134</v>
      </c>
      <c r="AD24" s="161" t="s">
        <v>134</v>
      </c>
      <c r="AE24" s="329"/>
      <c r="AF24" s="329"/>
    </row>
    <row r="25" spans="1:32" ht="13.2">
      <c r="A25" s="63" t="s">
        <v>24</v>
      </c>
      <c r="B25" s="390" t="s">
        <v>242</v>
      </c>
      <c r="C25" s="94" t="s">
        <v>1053</v>
      </c>
      <c r="D25" s="161" t="s">
        <v>134</v>
      </c>
      <c r="E25" s="390" t="s">
        <v>242</v>
      </c>
      <c r="F25" s="390" t="s">
        <v>242</v>
      </c>
      <c r="G25" s="161" t="s">
        <v>242</v>
      </c>
      <c r="H25" s="390" t="s">
        <v>242</v>
      </c>
      <c r="I25" s="390" t="s">
        <v>242</v>
      </c>
      <c r="J25" s="329" t="s">
        <v>242</v>
      </c>
      <c r="K25" s="161" t="s">
        <v>134</v>
      </c>
      <c r="L25" s="390" t="s">
        <v>242</v>
      </c>
      <c r="M25" s="10" t="s">
        <v>134</v>
      </c>
      <c r="N25" s="390" t="s">
        <v>242</v>
      </c>
      <c r="O25" s="390" t="s">
        <v>242</v>
      </c>
      <c r="P25" s="425" t="s">
        <v>242</v>
      </c>
      <c r="Q25" s="425" t="s">
        <v>242</v>
      </c>
      <c r="R25" s="10" t="s">
        <v>134</v>
      </c>
      <c r="S25" s="10" t="s">
        <v>134</v>
      </c>
      <c r="T25" s="10" t="s">
        <v>134</v>
      </c>
      <c r="U25" s="161" t="s">
        <v>242</v>
      </c>
      <c r="V25" s="161" t="s">
        <v>134</v>
      </c>
      <c r="W25" s="161" t="s">
        <v>242</v>
      </c>
      <c r="X25" s="161" t="s">
        <v>134</v>
      </c>
      <c r="Y25" s="161" t="s">
        <v>134</v>
      </c>
      <c r="Z25" s="161" t="s">
        <v>134</v>
      </c>
      <c r="AA25" s="161" t="s">
        <v>134</v>
      </c>
      <c r="AB25" s="161" t="s">
        <v>242</v>
      </c>
      <c r="AC25" s="161" t="s">
        <v>242</v>
      </c>
      <c r="AD25" s="161" t="s">
        <v>242</v>
      </c>
      <c r="AE25" s="6"/>
      <c r="AF25" s="6"/>
    </row>
    <row r="26" spans="1:32" ht="13.2">
      <c r="A26" s="63" t="s">
        <v>23</v>
      </c>
      <c r="B26" s="426"/>
      <c r="C26" s="427" t="s">
        <v>132</v>
      </c>
      <c r="D26" s="390" t="s">
        <v>242</v>
      </c>
      <c r="E26" s="390" t="s">
        <v>242</v>
      </c>
      <c r="F26" s="161" t="s">
        <v>134</v>
      </c>
      <c r="G26" s="428"/>
      <c r="H26" s="161" t="s">
        <v>134</v>
      </c>
      <c r="I26" s="429" t="s">
        <v>338</v>
      </c>
      <c r="J26" s="429" t="s">
        <v>338</v>
      </c>
      <c r="K26" s="429" t="s">
        <v>338</v>
      </c>
      <c r="L26" s="429" t="s">
        <v>338</v>
      </c>
      <c r="M26" s="161" t="s">
        <v>134</v>
      </c>
      <c r="N26" s="390" t="s">
        <v>242</v>
      </c>
      <c r="O26" s="161" t="s">
        <v>134</v>
      </c>
      <c r="P26" s="425" t="s">
        <v>242</v>
      </c>
      <c r="Q26" s="161" t="s">
        <v>134</v>
      </c>
      <c r="R26" s="161" t="s">
        <v>134</v>
      </c>
      <c r="S26" s="161" t="s">
        <v>134</v>
      </c>
      <c r="T26" s="161" t="s">
        <v>134</v>
      </c>
      <c r="U26" s="161" t="s">
        <v>134</v>
      </c>
      <c r="V26" s="161" t="s">
        <v>134</v>
      </c>
      <c r="W26" s="161" t="s">
        <v>134</v>
      </c>
      <c r="X26" s="161" t="s">
        <v>134</v>
      </c>
      <c r="Y26" s="425" t="s">
        <v>331</v>
      </c>
      <c r="Z26" s="264" t="s">
        <v>1095</v>
      </c>
      <c r="AA26" s="411" t="s">
        <v>1096</v>
      </c>
      <c r="AB26" s="161" t="s">
        <v>242</v>
      </c>
      <c r="AC26" s="327" t="s">
        <v>812</v>
      </c>
      <c r="AD26" s="327" t="s">
        <v>812</v>
      </c>
      <c r="AE26" s="6"/>
      <c r="AF26" s="6"/>
    </row>
    <row r="27" spans="1:32" ht="13.2">
      <c r="A27" s="63" t="s">
        <v>25</v>
      </c>
      <c r="B27" s="426"/>
      <c r="C27" s="94" t="s">
        <v>1069</v>
      </c>
      <c r="D27" s="390" t="s">
        <v>242</v>
      </c>
      <c r="E27" s="390" t="s">
        <v>242</v>
      </c>
      <c r="F27" s="390" t="s">
        <v>242</v>
      </c>
      <c r="G27" s="161" t="s">
        <v>242</v>
      </c>
      <c r="H27" s="161" t="s">
        <v>242</v>
      </c>
      <c r="I27" s="10" t="s">
        <v>1097</v>
      </c>
      <c r="J27" s="329" t="s">
        <v>242</v>
      </c>
      <c r="K27" s="161" t="s">
        <v>134</v>
      </c>
      <c r="L27" s="161" t="s">
        <v>134</v>
      </c>
      <c r="M27" s="161" t="s">
        <v>134</v>
      </c>
      <c r="N27" s="161" t="s">
        <v>134</v>
      </c>
      <c r="O27" s="161" t="s">
        <v>134</v>
      </c>
      <c r="P27" s="161" t="s">
        <v>134</v>
      </c>
      <c r="Q27" s="161" t="s">
        <v>134</v>
      </c>
      <c r="R27" s="161" t="s">
        <v>134</v>
      </c>
      <c r="S27" s="161" t="s">
        <v>134</v>
      </c>
      <c r="T27" s="161" t="s">
        <v>134</v>
      </c>
      <c r="U27" s="161" t="s">
        <v>134</v>
      </c>
      <c r="V27" s="161" t="s">
        <v>134</v>
      </c>
      <c r="W27" s="161" t="s">
        <v>134</v>
      </c>
      <c r="X27" s="161" t="s">
        <v>134</v>
      </c>
      <c r="Y27" s="425"/>
      <c r="Z27" s="10" t="s">
        <v>331</v>
      </c>
      <c r="AA27" s="10" t="s">
        <v>331</v>
      </c>
      <c r="AB27" s="161" t="s">
        <v>242</v>
      </c>
      <c r="AC27" s="390" t="s">
        <v>134</v>
      </c>
      <c r="AD27" s="161" t="s">
        <v>242</v>
      </c>
      <c r="AE27" s="6"/>
      <c r="AF27" s="6"/>
    </row>
    <row r="28" spans="1:32" ht="13.2">
      <c r="A28" s="430" t="s">
        <v>104</v>
      </c>
      <c r="B28" s="405" t="s">
        <v>137</v>
      </c>
      <c r="C28" s="431" t="s">
        <v>153</v>
      </c>
      <c r="D28" s="161" t="s">
        <v>1033</v>
      </c>
      <c r="E28" s="161" t="s">
        <v>1033</v>
      </c>
      <c r="F28" s="390" t="s">
        <v>242</v>
      </c>
      <c r="G28" s="161" t="s">
        <v>241</v>
      </c>
      <c r="H28" s="278" t="s">
        <v>1098</v>
      </c>
      <c r="I28" s="406" t="s">
        <v>1034</v>
      </c>
      <c r="J28" s="223" t="s">
        <v>134</v>
      </c>
      <c r="K28" s="161" t="s">
        <v>134</v>
      </c>
      <c r="L28" s="161" t="s">
        <v>134</v>
      </c>
      <c r="M28" s="161" t="s">
        <v>134</v>
      </c>
      <c r="N28" s="161" t="s">
        <v>134</v>
      </c>
      <c r="O28" s="161" t="s">
        <v>134</v>
      </c>
      <c r="P28" s="161" t="s">
        <v>134</v>
      </c>
      <c r="Q28" s="161" t="s">
        <v>134</v>
      </c>
      <c r="R28" s="161" t="s">
        <v>134</v>
      </c>
      <c r="S28" s="161" t="s">
        <v>134</v>
      </c>
      <c r="T28" s="161" t="s">
        <v>134</v>
      </c>
      <c r="U28" s="161" t="s">
        <v>134</v>
      </c>
      <c r="V28" s="161" t="s">
        <v>134</v>
      </c>
      <c r="W28" s="223" t="s">
        <v>373</v>
      </c>
      <c r="X28" s="223" t="s">
        <v>373</v>
      </c>
      <c r="Y28" s="432" t="s">
        <v>1099</v>
      </c>
      <c r="Z28" s="223" t="s">
        <v>373</v>
      </c>
      <c r="AA28" s="223" t="s">
        <v>373</v>
      </c>
      <c r="AB28" s="327" t="s">
        <v>1100</v>
      </c>
      <c r="AC28" s="327" t="s">
        <v>1101</v>
      </c>
      <c r="AD28" s="327" t="s">
        <v>1101</v>
      </c>
      <c r="AE28" s="139"/>
      <c r="AF28" s="139"/>
    </row>
    <row r="29" spans="1:32" ht="13.2">
      <c r="A29" s="64" t="s">
        <v>92</v>
      </c>
      <c r="B29" s="117" t="s">
        <v>1102</v>
      </c>
      <c r="C29" s="94" t="s">
        <v>1053</v>
      </c>
      <c r="D29" s="161" t="s">
        <v>1033</v>
      </c>
      <c r="E29" s="390" t="s">
        <v>242</v>
      </c>
      <c r="F29" s="174" t="s">
        <v>1103</v>
      </c>
      <c r="G29" s="10" t="s">
        <v>242</v>
      </c>
      <c r="H29" s="433" t="s">
        <v>1104</v>
      </c>
      <c r="I29" s="390" t="s">
        <v>134</v>
      </c>
      <c r="J29" s="329" t="s">
        <v>242</v>
      </c>
      <c r="K29" s="434" t="s">
        <v>1105</v>
      </c>
      <c r="L29" s="117" t="s">
        <v>1106</v>
      </c>
      <c r="M29" s="117" t="s">
        <v>1107</v>
      </c>
      <c r="N29" s="117" t="s">
        <v>1106</v>
      </c>
      <c r="O29" s="161" t="s">
        <v>1108</v>
      </c>
      <c r="P29" s="161" t="s">
        <v>134</v>
      </c>
      <c r="Q29" s="264" t="s">
        <v>1109</v>
      </c>
      <c r="R29" s="117" t="s">
        <v>1110</v>
      </c>
      <c r="S29" s="435" t="s">
        <v>1111</v>
      </c>
      <c r="T29" s="435" t="s">
        <v>1111</v>
      </c>
      <c r="U29" s="435" t="s">
        <v>1111</v>
      </c>
      <c r="W29" s="161" t="s">
        <v>134</v>
      </c>
      <c r="X29" s="161" t="s">
        <v>242</v>
      </c>
      <c r="Y29" s="10" t="s">
        <v>134</v>
      </c>
      <c r="Z29" s="10" t="s">
        <v>134</v>
      </c>
      <c r="AA29" s="370" t="s">
        <v>134</v>
      </c>
      <c r="AB29" s="161" t="s">
        <v>134</v>
      </c>
      <c r="AC29" s="161" t="s">
        <v>134</v>
      </c>
      <c r="AD29" s="161" t="s">
        <v>134</v>
      </c>
      <c r="AE29" s="139"/>
      <c r="AF29" s="139"/>
    </row>
    <row r="30" spans="1:32" ht="13.2">
      <c r="A30" s="436" t="s">
        <v>94</v>
      </c>
      <c r="B30" s="264" t="s">
        <v>1112</v>
      </c>
      <c r="C30" s="105" t="s">
        <v>133</v>
      </c>
      <c r="D30" s="427" t="s">
        <v>1113</v>
      </c>
      <c r="E30" s="390" t="s">
        <v>242</v>
      </c>
      <c r="F30" s="437" t="s">
        <v>1114</v>
      </c>
      <c r="G30" s="10" t="s">
        <v>906</v>
      </c>
      <c r="H30" s="390" t="s">
        <v>242</v>
      </c>
      <c r="I30" s="429" t="s">
        <v>1071</v>
      </c>
      <c r="J30" s="264" t="s">
        <v>1115</v>
      </c>
      <c r="K30" s="264" t="s">
        <v>1115</v>
      </c>
      <c r="L30" s="264" t="s">
        <v>1115</v>
      </c>
      <c r="M30" s="10" t="s">
        <v>1116</v>
      </c>
      <c r="N30" s="405" t="s">
        <v>127</v>
      </c>
      <c r="O30" s="161" t="s">
        <v>134</v>
      </c>
      <c r="P30" s="411" t="s">
        <v>133</v>
      </c>
      <c r="Q30" s="411" t="s">
        <v>133</v>
      </c>
      <c r="R30" s="411" t="s">
        <v>133</v>
      </c>
      <c r="S30" s="438" t="s">
        <v>1117</v>
      </c>
      <c r="T30" s="414" t="s">
        <v>1118</v>
      </c>
      <c r="U30" s="414" t="s">
        <v>1118</v>
      </c>
      <c r="V30" s="414" t="s">
        <v>1118</v>
      </c>
      <c r="W30" s="414" t="s">
        <v>1118</v>
      </c>
      <c r="X30" s="414" t="s">
        <v>1118</v>
      </c>
      <c r="Y30" s="411" t="s">
        <v>923</v>
      </c>
      <c r="Z30" s="411" t="s">
        <v>923</v>
      </c>
      <c r="AA30" s="391" t="s">
        <v>1077</v>
      </c>
      <c r="AB30" s="264" t="s">
        <v>860</v>
      </c>
      <c r="AC30" s="424" t="s">
        <v>134</v>
      </c>
      <c r="AD30" s="424" t="s">
        <v>134</v>
      </c>
      <c r="AE30" s="193"/>
      <c r="AF30" s="193"/>
    </row>
    <row r="31" spans="1:32" ht="13.2">
      <c r="A31" s="67" t="s">
        <v>95</v>
      </c>
      <c r="B31" s="439"/>
      <c r="C31" s="94" t="s">
        <v>1069</v>
      </c>
      <c r="D31" s="161" t="s">
        <v>134</v>
      </c>
      <c r="E31" s="161" t="s">
        <v>134</v>
      </c>
      <c r="F31" s="57" t="s">
        <v>134</v>
      </c>
      <c r="G31" s="424" t="s">
        <v>134</v>
      </c>
      <c r="H31" s="128" t="s">
        <v>134</v>
      </c>
      <c r="I31" s="117" t="s">
        <v>920</v>
      </c>
      <c r="J31" s="117" t="s">
        <v>920</v>
      </c>
      <c r="K31" s="117" t="s">
        <v>920</v>
      </c>
      <c r="L31" s="117" t="s">
        <v>920</v>
      </c>
      <c r="M31" s="117" t="s">
        <v>1049</v>
      </c>
      <c r="N31" s="424" t="s">
        <v>134</v>
      </c>
      <c r="O31" s="109" t="s">
        <v>1119</v>
      </c>
      <c r="P31" s="109" t="s">
        <v>1119</v>
      </c>
      <c r="Q31" s="109" t="s">
        <v>1119</v>
      </c>
      <c r="R31" s="109" t="s">
        <v>1119</v>
      </c>
      <c r="S31" s="161" t="s">
        <v>242</v>
      </c>
      <c r="T31" s="411" t="s">
        <v>137</v>
      </c>
      <c r="U31" s="424" t="s">
        <v>134</v>
      </c>
      <c r="V31" s="424" t="s">
        <v>134</v>
      </c>
      <c r="W31" s="424" t="s">
        <v>134</v>
      </c>
      <c r="X31" s="161" t="s">
        <v>331</v>
      </c>
      <c r="Y31" s="10" t="s">
        <v>331</v>
      </c>
      <c r="Z31" s="10" t="s">
        <v>331</v>
      </c>
      <c r="AA31" s="440" t="s">
        <v>462</v>
      </c>
      <c r="AB31" s="161" t="s">
        <v>134</v>
      </c>
      <c r="AC31" s="161" t="s">
        <v>242</v>
      </c>
      <c r="AD31" s="441" t="s">
        <v>1120</v>
      </c>
      <c r="AE31" s="193"/>
      <c r="AF31" s="193"/>
    </row>
    <row r="32" spans="1:32" ht="13.2">
      <c r="A32" s="67" t="s">
        <v>19</v>
      </c>
      <c r="B32" s="161" t="s">
        <v>134</v>
      </c>
      <c r="C32" s="161" t="s">
        <v>134</v>
      </c>
      <c r="D32" s="161" t="s">
        <v>134</v>
      </c>
      <c r="E32" s="161" t="s">
        <v>134</v>
      </c>
      <c r="F32" s="161" t="s">
        <v>134</v>
      </c>
      <c r="G32" s="161" t="s">
        <v>134</v>
      </c>
      <c r="H32" s="161" t="s">
        <v>134</v>
      </c>
      <c r="I32" s="161" t="s">
        <v>134</v>
      </c>
      <c r="J32" s="161" t="s">
        <v>134</v>
      </c>
      <c r="K32" s="161" t="s">
        <v>134</v>
      </c>
      <c r="L32" s="434" t="s">
        <v>1121</v>
      </c>
      <c r="M32" s="434" t="s">
        <v>1121</v>
      </c>
      <c r="N32" s="434" t="s">
        <v>1121</v>
      </c>
      <c r="O32" s="434" t="s">
        <v>1121</v>
      </c>
      <c r="P32" s="434" t="s">
        <v>1121</v>
      </c>
      <c r="Q32" s="434" t="s">
        <v>1122</v>
      </c>
      <c r="R32" s="264" t="s">
        <v>1123</v>
      </c>
      <c r="S32" s="264" t="s">
        <v>1123</v>
      </c>
      <c r="T32" s="10" t="s">
        <v>241</v>
      </c>
      <c r="U32" s="281" t="s">
        <v>1124</v>
      </c>
      <c r="V32" s="281" t="s">
        <v>1124</v>
      </c>
      <c r="W32" s="281" t="s">
        <v>1124</v>
      </c>
      <c r="X32" s="281" t="s">
        <v>1124</v>
      </c>
      <c r="Y32" s="281" t="s">
        <v>1124</v>
      </c>
      <c r="Z32" s="281" t="s">
        <v>1124</v>
      </c>
      <c r="AA32" s="281" t="s">
        <v>1124</v>
      </c>
      <c r="AB32" s="281" t="s">
        <v>1124</v>
      </c>
      <c r="AC32" s="161" t="s">
        <v>134</v>
      </c>
      <c r="AD32" s="424" t="s">
        <v>134</v>
      </c>
      <c r="AE32" s="193"/>
      <c r="AF32" s="193"/>
    </row>
    <row r="33" spans="1:32" ht="13.2">
      <c r="A33" s="67" t="s">
        <v>96</v>
      </c>
      <c r="B33" s="428"/>
      <c r="C33" s="58" t="s">
        <v>134</v>
      </c>
      <c r="D33" s="58" t="s">
        <v>134</v>
      </c>
      <c r="E33" s="161" t="s">
        <v>134</v>
      </c>
      <c r="F33" s="161" t="s">
        <v>134</v>
      </c>
      <c r="G33" s="428"/>
      <c r="H33" s="428"/>
      <c r="I33" s="161" t="s">
        <v>134</v>
      </c>
      <c r="J33" s="329" t="s">
        <v>242</v>
      </c>
      <c r="K33" s="329" t="s">
        <v>242</v>
      </c>
      <c r="L33" s="442" t="s">
        <v>1125</v>
      </c>
      <c r="M33" s="442" t="s">
        <v>1125</v>
      </c>
      <c r="N33" s="442" t="s">
        <v>1125</v>
      </c>
      <c r="O33" s="442" t="s">
        <v>1125</v>
      </c>
      <c r="P33" s="161" t="s">
        <v>134</v>
      </c>
      <c r="Q33" s="264" t="s">
        <v>1126</v>
      </c>
      <c r="R33" s="264" t="s">
        <v>1126</v>
      </c>
      <c r="S33" s="274" t="s">
        <v>1036</v>
      </c>
      <c r="T33" s="274" t="s">
        <v>1036</v>
      </c>
      <c r="U33" s="274" t="s">
        <v>1036</v>
      </c>
      <c r="V33" s="274" t="s">
        <v>1036</v>
      </c>
      <c r="W33" s="327" t="s">
        <v>1076</v>
      </c>
      <c r="X33" s="278" t="s">
        <v>1127</v>
      </c>
      <c r="Y33" s="217" t="s">
        <v>134</v>
      </c>
      <c r="Z33" s="424" t="s">
        <v>134</v>
      </c>
      <c r="AA33" s="443" t="s">
        <v>830</v>
      </c>
      <c r="AB33" s="161" t="s">
        <v>242</v>
      </c>
      <c r="AC33" s="161" t="s">
        <v>242</v>
      </c>
      <c r="AD33" s="441" t="s">
        <v>1120</v>
      </c>
      <c r="AE33" s="193"/>
      <c r="AF33" s="193"/>
    </row>
    <row r="34" spans="1:32" ht="15" customHeight="1">
      <c r="A34" s="444" t="s">
        <v>9</v>
      </c>
      <c r="B34" s="264" t="s">
        <v>1128</v>
      </c>
      <c r="C34" s="264" t="s">
        <v>1128</v>
      </c>
      <c r="D34" s="264" t="s">
        <v>1129</v>
      </c>
      <c r="E34" s="329" t="s">
        <v>134</v>
      </c>
      <c r="F34" s="329" t="s">
        <v>134</v>
      </c>
      <c r="G34" s="161" t="s">
        <v>1130</v>
      </c>
      <c r="H34" s="161" t="s">
        <v>1130</v>
      </c>
      <c r="I34" s="161" t="s">
        <v>1130</v>
      </c>
      <c r="J34" s="161" t="s">
        <v>1130</v>
      </c>
      <c r="K34" s="161" t="s">
        <v>1130</v>
      </c>
      <c r="L34" s="278" t="s">
        <v>1131</v>
      </c>
      <c r="M34" s="189" t="s">
        <v>1037</v>
      </c>
      <c r="N34" s="117" t="s">
        <v>1132</v>
      </c>
      <c r="O34" s="117" t="s">
        <v>1132</v>
      </c>
      <c r="P34" s="117" t="s">
        <v>1132</v>
      </c>
      <c r="Q34" s="161" t="s">
        <v>331</v>
      </c>
      <c r="R34" s="161" t="s">
        <v>1029</v>
      </c>
      <c r="S34" s="445" t="s">
        <v>1133</v>
      </c>
      <c r="T34" s="446" t="s">
        <v>1133</v>
      </c>
      <c r="U34" s="117" t="s">
        <v>223</v>
      </c>
      <c r="V34" s="411" t="s">
        <v>127</v>
      </c>
      <c r="W34" s="117" t="s">
        <v>137</v>
      </c>
      <c r="X34" s="329" t="s">
        <v>1130</v>
      </c>
      <c r="Y34" s="329" t="s">
        <v>1130</v>
      </c>
      <c r="Z34" s="329" t="s">
        <v>134</v>
      </c>
      <c r="AA34" s="329" t="s">
        <v>134</v>
      </c>
      <c r="AB34" s="420" t="s">
        <v>1085</v>
      </c>
      <c r="AC34" s="420" t="s">
        <v>1085</v>
      </c>
      <c r="AD34" s="420" t="s">
        <v>1134</v>
      </c>
      <c r="AE34" s="139"/>
      <c r="AF34" s="139"/>
    </row>
    <row r="35" spans="1:32" ht="13.2">
      <c r="A35" s="447" t="s">
        <v>941</v>
      </c>
      <c r="B35" s="448" t="s">
        <v>134</v>
      </c>
      <c r="C35" s="448" t="s">
        <v>134</v>
      </c>
      <c r="D35" s="448" t="s">
        <v>134</v>
      </c>
      <c r="E35" s="448" t="s">
        <v>134</v>
      </c>
      <c r="F35" s="448" t="s">
        <v>134</v>
      </c>
      <c r="G35" s="448" t="s">
        <v>134</v>
      </c>
      <c r="H35" s="448" t="s">
        <v>134</v>
      </c>
      <c r="I35" s="448" t="s">
        <v>134</v>
      </c>
      <c r="J35" s="448" t="s">
        <v>134</v>
      </c>
      <c r="K35" s="448" t="s">
        <v>134</v>
      </c>
      <c r="L35" s="448" t="s">
        <v>134</v>
      </c>
      <c r="M35" s="448" t="s">
        <v>134</v>
      </c>
      <c r="N35" s="448" t="s">
        <v>134</v>
      </c>
      <c r="O35" s="448" t="s">
        <v>134</v>
      </c>
      <c r="P35" s="448" t="s">
        <v>134</v>
      </c>
      <c r="Q35" s="448" t="s">
        <v>134</v>
      </c>
      <c r="R35" s="448" t="s">
        <v>134</v>
      </c>
      <c r="S35" s="449" t="s">
        <v>134</v>
      </c>
      <c r="T35" s="448" t="s">
        <v>134</v>
      </c>
      <c r="U35" s="448" t="s">
        <v>134</v>
      </c>
      <c r="V35" s="448" t="s">
        <v>134</v>
      </c>
      <c r="W35" s="450" t="s">
        <v>134</v>
      </c>
      <c r="X35" s="450" t="s">
        <v>134</v>
      </c>
      <c r="Y35" s="450" t="s">
        <v>134</v>
      </c>
      <c r="Z35" s="450" t="s">
        <v>134</v>
      </c>
      <c r="AA35" s="450" t="s">
        <v>134</v>
      </c>
      <c r="AB35" s="450" t="s">
        <v>134</v>
      </c>
      <c r="AC35" s="10" t="s">
        <v>132</v>
      </c>
      <c r="AD35" s="450" t="s">
        <v>1135</v>
      </c>
      <c r="AE35" s="193"/>
      <c r="AF35" s="193"/>
    </row>
    <row r="36" spans="1:32" ht="13.2">
      <c r="A36" s="451" t="s">
        <v>55</v>
      </c>
      <c r="B36" s="161" t="s">
        <v>1136</v>
      </c>
      <c r="C36" s="448" t="s">
        <v>242</v>
      </c>
      <c r="D36" s="448" t="s">
        <v>134</v>
      </c>
      <c r="E36" s="448" t="s">
        <v>134</v>
      </c>
      <c r="F36" s="448" t="s">
        <v>134</v>
      </c>
      <c r="G36" s="448" t="s">
        <v>134</v>
      </c>
      <c r="H36" s="448" t="s">
        <v>134</v>
      </c>
      <c r="I36" s="448" t="s">
        <v>134</v>
      </c>
      <c r="J36" s="448" t="s">
        <v>134</v>
      </c>
      <c r="K36" s="448" t="s">
        <v>134</v>
      </c>
      <c r="L36" s="448" t="s">
        <v>134</v>
      </c>
      <c r="M36" s="448" t="s">
        <v>134</v>
      </c>
      <c r="N36" s="448" t="s">
        <v>134</v>
      </c>
      <c r="O36" s="448" t="s">
        <v>134</v>
      </c>
      <c r="P36" s="448" t="s">
        <v>134</v>
      </c>
      <c r="Q36" s="448" t="s">
        <v>134</v>
      </c>
      <c r="R36" s="448" t="s">
        <v>134</v>
      </c>
      <c r="S36" s="448" t="s">
        <v>134</v>
      </c>
      <c r="T36" s="448" t="s">
        <v>134</v>
      </c>
      <c r="U36" s="448" t="s">
        <v>134</v>
      </c>
      <c r="V36" s="448" t="s">
        <v>134</v>
      </c>
      <c r="W36" s="448" t="s">
        <v>134</v>
      </c>
      <c r="X36" s="448" t="s">
        <v>134</v>
      </c>
      <c r="Y36" s="448" t="s">
        <v>134</v>
      </c>
      <c r="Z36" s="448" t="s">
        <v>134</v>
      </c>
      <c r="AA36" s="448" t="s">
        <v>134</v>
      </c>
      <c r="AB36" s="448" t="s">
        <v>134</v>
      </c>
      <c r="AC36" s="448" t="s">
        <v>134</v>
      </c>
      <c r="AD36" s="448" t="s">
        <v>134</v>
      </c>
      <c r="AE36" s="193"/>
      <c r="AF36" s="193"/>
    </row>
    <row r="37" spans="1:32" ht="13.2">
      <c r="A37" s="79" t="s">
        <v>97</v>
      </c>
      <c r="B37" s="452" t="s">
        <v>134</v>
      </c>
      <c r="C37" s="452" t="s">
        <v>134</v>
      </c>
      <c r="D37" s="452" t="s">
        <v>134</v>
      </c>
      <c r="E37" s="452" t="s">
        <v>134</v>
      </c>
      <c r="F37" s="452" t="s">
        <v>134</v>
      </c>
      <c r="G37" s="452" t="s">
        <v>134</v>
      </c>
      <c r="H37" s="452" t="s">
        <v>134</v>
      </c>
      <c r="I37" s="452" t="s">
        <v>134</v>
      </c>
      <c r="J37" s="452" t="s">
        <v>134</v>
      </c>
      <c r="K37" s="452" t="s">
        <v>134</v>
      </c>
      <c r="L37" s="452" t="s">
        <v>134</v>
      </c>
      <c r="M37" s="452" t="s">
        <v>134</v>
      </c>
      <c r="N37" s="452" t="s">
        <v>134</v>
      </c>
      <c r="O37" s="452" t="s">
        <v>134</v>
      </c>
      <c r="P37" s="452" t="s">
        <v>134</v>
      </c>
      <c r="Q37" s="452" t="s">
        <v>134</v>
      </c>
      <c r="R37" s="452" t="s">
        <v>134</v>
      </c>
      <c r="S37" s="452" t="s">
        <v>134</v>
      </c>
      <c r="T37" s="452" t="s">
        <v>134</v>
      </c>
      <c r="U37" s="452" t="s">
        <v>134</v>
      </c>
      <c r="V37" s="452" t="s">
        <v>134</v>
      </c>
      <c r="W37" s="452" t="s">
        <v>134</v>
      </c>
      <c r="X37" s="452" t="s">
        <v>1137</v>
      </c>
      <c r="Y37" s="452" t="s">
        <v>1137</v>
      </c>
      <c r="Z37" s="10" t="s">
        <v>331</v>
      </c>
      <c r="AA37" s="329" t="s">
        <v>134</v>
      </c>
      <c r="AB37" s="329" t="s">
        <v>134</v>
      </c>
      <c r="AC37" s="329" t="s">
        <v>134</v>
      </c>
      <c r="AD37" s="329" t="s">
        <v>134</v>
      </c>
      <c r="AE37" s="6"/>
      <c r="AF37" s="6"/>
    </row>
    <row r="38" spans="1:32" ht="13.2">
      <c r="A38" s="354" t="s">
        <v>98</v>
      </c>
      <c r="B38" s="161" t="s">
        <v>134</v>
      </c>
      <c r="C38" s="161" t="s">
        <v>134</v>
      </c>
      <c r="D38" s="390" t="s">
        <v>242</v>
      </c>
      <c r="E38" s="161" t="s">
        <v>134</v>
      </c>
      <c r="F38" s="161" t="s">
        <v>134</v>
      </c>
      <c r="G38" s="161" t="s">
        <v>134</v>
      </c>
      <c r="H38" s="161" t="s">
        <v>134</v>
      </c>
      <c r="I38" s="161" t="s">
        <v>134</v>
      </c>
      <c r="J38" s="161" t="s">
        <v>134</v>
      </c>
      <c r="K38" s="161" t="s">
        <v>134</v>
      </c>
      <c r="L38" s="161" t="s">
        <v>134</v>
      </c>
      <c r="M38" s="161" t="s">
        <v>134</v>
      </c>
      <c r="N38" s="161" t="s">
        <v>134</v>
      </c>
      <c r="O38" s="161" t="s">
        <v>134</v>
      </c>
      <c r="P38" s="161" t="s">
        <v>134</v>
      </c>
      <c r="Q38" s="161" t="s">
        <v>134</v>
      </c>
      <c r="R38" s="390" t="s">
        <v>242</v>
      </c>
      <c r="S38" s="161" t="s">
        <v>134</v>
      </c>
      <c r="T38" s="161" t="s">
        <v>134</v>
      </c>
      <c r="U38" s="161" t="s">
        <v>134</v>
      </c>
      <c r="V38" s="161" t="s">
        <v>134</v>
      </c>
      <c r="W38" s="161" t="s">
        <v>134</v>
      </c>
      <c r="X38" s="161" t="s">
        <v>134</v>
      </c>
      <c r="Y38" s="10" t="s">
        <v>331</v>
      </c>
      <c r="Z38" s="161" t="s">
        <v>134</v>
      </c>
      <c r="AA38" s="161" t="s">
        <v>134</v>
      </c>
      <c r="AB38" s="161" t="s">
        <v>134</v>
      </c>
      <c r="AC38" s="161" t="s">
        <v>134</v>
      </c>
      <c r="AD38" s="161" t="s">
        <v>134</v>
      </c>
      <c r="AE38" s="139"/>
      <c r="AF38" s="139"/>
    </row>
    <row r="39" spans="1:32" ht="13.2">
      <c r="A39" s="354" t="s">
        <v>99</v>
      </c>
      <c r="B39" s="428"/>
      <c r="C39" s="161" t="s">
        <v>134</v>
      </c>
      <c r="D39" s="264" t="s">
        <v>1138</v>
      </c>
      <c r="E39" s="405" t="s">
        <v>127</v>
      </c>
      <c r="F39" s="161" t="s">
        <v>134</v>
      </c>
      <c r="G39" s="161" t="s">
        <v>352</v>
      </c>
      <c r="H39" s="161" t="s">
        <v>352</v>
      </c>
      <c r="I39" s="406" t="s">
        <v>1034</v>
      </c>
      <c r="J39" s="161" t="s">
        <v>352</v>
      </c>
      <c r="K39" s="264" t="s">
        <v>127</v>
      </c>
      <c r="L39" s="161" t="s">
        <v>93</v>
      </c>
      <c r="M39" s="161" t="s">
        <v>352</v>
      </c>
      <c r="N39" s="411" t="s">
        <v>128</v>
      </c>
      <c r="O39" s="161" t="s">
        <v>134</v>
      </c>
      <c r="P39" s="94" t="s">
        <v>1139</v>
      </c>
      <c r="Q39" s="117" t="s">
        <v>1140</v>
      </c>
      <c r="R39" s="264" t="s">
        <v>127</v>
      </c>
      <c r="S39" s="161" t="s">
        <v>134</v>
      </c>
      <c r="T39" s="161" t="s">
        <v>134</v>
      </c>
      <c r="U39" s="161" t="s">
        <v>134</v>
      </c>
      <c r="V39" s="161" t="s">
        <v>352</v>
      </c>
      <c r="W39" s="161" t="s">
        <v>352</v>
      </c>
      <c r="X39" s="161" t="s">
        <v>352</v>
      </c>
      <c r="Y39" s="161" t="s">
        <v>352</v>
      </c>
      <c r="Z39" s="161" t="s">
        <v>352</v>
      </c>
      <c r="AA39" s="161" t="s">
        <v>352</v>
      </c>
      <c r="AB39" s="161" t="s">
        <v>134</v>
      </c>
      <c r="AC39" s="161" t="s">
        <v>134</v>
      </c>
      <c r="AD39" s="161" t="s">
        <v>134</v>
      </c>
      <c r="AE39" s="139"/>
      <c r="AF39" s="139"/>
    </row>
    <row r="40" spans="1:32" ht="13.2">
      <c r="A40" s="354" t="s">
        <v>100</v>
      </c>
      <c r="B40" s="216" t="s">
        <v>352</v>
      </c>
      <c r="C40" s="216" t="s">
        <v>352</v>
      </c>
      <c r="D40" s="216" t="s">
        <v>352</v>
      </c>
      <c r="E40" s="216" t="s">
        <v>352</v>
      </c>
      <c r="F40" s="216" t="s">
        <v>352</v>
      </c>
      <c r="G40" s="216" t="s">
        <v>352</v>
      </c>
      <c r="H40" s="216" t="s">
        <v>352</v>
      </c>
      <c r="I40" s="216" t="s">
        <v>352</v>
      </c>
      <c r="J40" s="216" t="s">
        <v>352</v>
      </c>
      <c r="K40" s="216" t="s">
        <v>352</v>
      </c>
      <c r="L40" s="216" t="s">
        <v>352</v>
      </c>
      <c r="M40" s="216" t="s">
        <v>352</v>
      </c>
      <c r="N40" s="216" t="s">
        <v>352</v>
      </c>
      <c r="O40" s="216" t="s">
        <v>352</v>
      </c>
      <c r="P40" s="216" t="s">
        <v>352</v>
      </c>
      <c r="Q40" s="216" t="s">
        <v>352</v>
      </c>
      <c r="R40" s="216" t="s">
        <v>352</v>
      </c>
      <c r="S40" s="216" t="s">
        <v>352</v>
      </c>
      <c r="T40" s="216" t="s">
        <v>352</v>
      </c>
      <c r="U40" s="216" t="s">
        <v>352</v>
      </c>
      <c r="V40" s="216" t="s">
        <v>352</v>
      </c>
      <c r="W40" s="216" t="s">
        <v>352</v>
      </c>
      <c r="X40" s="216" t="s">
        <v>352</v>
      </c>
      <c r="Y40" s="216" t="s">
        <v>352</v>
      </c>
      <c r="Z40" s="216" t="s">
        <v>352</v>
      </c>
      <c r="AA40" s="216" t="s">
        <v>352</v>
      </c>
      <c r="AB40" s="216" t="s">
        <v>352</v>
      </c>
      <c r="AC40" s="216" t="s">
        <v>352</v>
      </c>
      <c r="AD40" s="216" t="s">
        <v>352</v>
      </c>
      <c r="AE40" s="139"/>
      <c r="AF40" s="139"/>
    </row>
    <row r="41" spans="1:32" ht="13.2">
      <c r="A41" s="354" t="s">
        <v>101</v>
      </c>
      <c r="B41" s="161" t="s">
        <v>134</v>
      </c>
      <c r="C41" s="161" t="s">
        <v>134</v>
      </c>
      <c r="D41" s="161" t="s">
        <v>134</v>
      </c>
      <c r="E41" s="161" t="s">
        <v>134</v>
      </c>
      <c r="F41" s="161" t="s">
        <v>134</v>
      </c>
      <c r="G41" s="161" t="s">
        <v>242</v>
      </c>
      <c r="H41" s="161" t="s">
        <v>134</v>
      </c>
      <c r="I41" s="161" t="s">
        <v>134</v>
      </c>
      <c r="J41" s="161" t="s">
        <v>134</v>
      </c>
      <c r="K41" s="161" t="s">
        <v>134</v>
      </c>
      <c r="L41" s="161" t="s">
        <v>134</v>
      </c>
      <c r="M41" s="161" t="s">
        <v>134</v>
      </c>
      <c r="N41" s="161" t="s">
        <v>134</v>
      </c>
      <c r="O41" s="390" t="s">
        <v>242</v>
      </c>
      <c r="P41" s="10" t="s">
        <v>1141</v>
      </c>
      <c r="Q41" s="161" t="s">
        <v>134</v>
      </c>
      <c r="R41" s="161" t="s">
        <v>134</v>
      </c>
      <c r="S41" s="161" t="s">
        <v>134</v>
      </c>
      <c r="T41" s="161" t="s">
        <v>134</v>
      </c>
      <c r="U41" s="390" t="s">
        <v>242</v>
      </c>
      <c r="V41" s="390" t="s">
        <v>242</v>
      </c>
      <c r="W41" s="161" t="s">
        <v>134</v>
      </c>
      <c r="X41" s="161" t="s">
        <v>134</v>
      </c>
      <c r="Y41" s="161" t="s">
        <v>134</v>
      </c>
      <c r="Z41" s="161" t="s">
        <v>134</v>
      </c>
      <c r="AA41" s="161" t="s">
        <v>134</v>
      </c>
      <c r="AB41" s="161" t="s">
        <v>134</v>
      </c>
      <c r="AC41" s="453" t="s">
        <v>1142</v>
      </c>
      <c r="AD41" s="161" t="s">
        <v>134</v>
      </c>
      <c r="AE41" s="139"/>
      <c r="AF41" s="139"/>
    </row>
    <row r="42" spans="1:32" ht="13.2">
      <c r="A42" s="354" t="s">
        <v>102</v>
      </c>
      <c r="B42" s="216" t="s">
        <v>352</v>
      </c>
      <c r="C42" s="94" t="s">
        <v>1053</v>
      </c>
      <c r="D42" s="216" t="s">
        <v>352</v>
      </c>
      <c r="E42" s="216" t="s">
        <v>352</v>
      </c>
      <c r="F42" s="216" t="s">
        <v>352</v>
      </c>
      <c r="G42" s="216" t="s">
        <v>352</v>
      </c>
      <c r="H42" s="216" t="s">
        <v>352</v>
      </c>
      <c r="I42" s="216" t="s">
        <v>352</v>
      </c>
      <c r="J42" s="216" t="s">
        <v>352</v>
      </c>
      <c r="K42" s="216" t="s">
        <v>352</v>
      </c>
      <c r="L42" s="216" t="s">
        <v>134</v>
      </c>
      <c r="M42" s="216" t="s">
        <v>352</v>
      </c>
      <c r="N42" s="216" t="s">
        <v>352</v>
      </c>
      <c r="O42" s="216" t="s">
        <v>352</v>
      </c>
      <c r="P42" s="216" t="s">
        <v>352</v>
      </c>
      <c r="Q42" s="216" t="s">
        <v>352</v>
      </c>
      <c r="R42" s="216" t="s">
        <v>352</v>
      </c>
      <c r="S42" s="216" t="s">
        <v>352</v>
      </c>
      <c r="T42" s="216" t="s">
        <v>352</v>
      </c>
      <c r="U42" s="216" t="s">
        <v>352</v>
      </c>
      <c r="V42" s="216" t="s">
        <v>352</v>
      </c>
      <c r="W42" s="216" t="s">
        <v>352</v>
      </c>
      <c r="X42" s="216" t="s">
        <v>352</v>
      </c>
      <c r="Y42" s="216" t="s">
        <v>352</v>
      </c>
      <c r="Z42" s="216" t="s">
        <v>352</v>
      </c>
      <c r="AA42" s="161" t="s">
        <v>242</v>
      </c>
      <c r="AB42" s="216" t="s">
        <v>352</v>
      </c>
      <c r="AC42" s="216" t="s">
        <v>352</v>
      </c>
      <c r="AD42" s="216" t="s">
        <v>352</v>
      </c>
      <c r="AE42" s="139"/>
      <c r="AF42" s="139"/>
    </row>
    <row r="43" spans="1:32" ht="13.2">
      <c r="A43" s="79" t="s">
        <v>16</v>
      </c>
      <c r="B43" s="424" t="s">
        <v>134</v>
      </c>
      <c r="C43" s="424" t="s">
        <v>134</v>
      </c>
      <c r="D43" s="454" t="s">
        <v>1089</v>
      </c>
      <c r="E43" s="161" t="s">
        <v>134</v>
      </c>
      <c r="F43" s="161" t="s">
        <v>134</v>
      </c>
      <c r="G43" s="161" t="s">
        <v>134</v>
      </c>
      <c r="H43" s="161" t="s">
        <v>134</v>
      </c>
      <c r="I43" s="161" t="s">
        <v>134</v>
      </c>
      <c r="J43" s="161" t="s">
        <v>134</v>
      </c>
      <c r="K43" s="161" t="s">
        <v>134</v>
      </c>
      <c r="L43" s="161" t="s">
        <v>134</v>
      </c>
      <c r="M43" s="161" t="s">
        <v>134</v>
      </c>
      <c r="N43" s="161" t="s">
        <v>134</v>
      </c>
      <c r="O43" s="161" t="s">
        <v>134</v>
      </c>
      <c r="P43" s="161" t="s">
        <v>134</v>
      </c>
      <c r="Q43" s="161" t="s">
        <v>134</v>
      </c>
      <c r="R43" s="390" t="s">
        <v>242</v>
      </c>
      <c r="S43" s="455" t="s">
        <v>134</v>
      </c>
      <c r="T43" s="455" t="s">
        <v>134</v>
      </c>
      <c r="U43" s="455" t="s">
        <v>134</v>
      </c>
      <c r="V43" s="455" t="s">
        <v>134</v>
      </c>
      <c r="W43" s="455" t="s">
        <v>134</v>
      </c>
      <c r="X43" s="455" t="s">
        <v>134</v>
      </c>
      <c r="Y43" s="455" t="s">
        <v>134</v>
      </c>
      <c r="Z43" s="455" t="s">
        <v>134</v>
      </c>
      <c r="AA43" s="455" t="s">
        <v>134</v>
      </c>
      <c r="AB43" s="455" t="s">
        <v>134</v>
      </c>
      <c r="AC43" s="455" t="s">
        <v>134</v>
      </c>
      <c r="AD43" s="455" t="s">
        <v>134</v>
      </c>
      <c r="AE43" s="139"/>
      <c r="AF43" s="139"/>
    </row>
    <row r="44" spans="1:32" ht="13.2">
      <c r="A44" s="354" t="s">
        <v>103</v>
      </c>
      <c r="B44" s="216" t="s">
        <v>352</v>
      </c>
      <c r="C44" s="216" t="s">
        <v>352</v>
      </c>
      <c r="D44" s="216" t="s">
        <v>352</v>
      </c>
      <c r="E44" s="216" t="s">
        <v>352</v>
      </c>
      <c r="F44" s="216" t="s">
        <v>352</v>
      </c>
      <c r="G44" s="216" t="s">
        <v>352</v>
      </c>
      <c r="H44" s="216" t="s">
        <v>352</v>
      </c>
      <c r="I44" s="406" t="s">
        <v>1034</v>
      </c>
      <c r="J44" s="216" t="s">
        <v>352</v>
      </c>
      <c r="K44" s="216" t="s">
        <v>352</v>
      </c>
      <c r="L44" s="216" t="s">
        <v>352</v>
      </c>
      <c r="M44" s="109" t="s">
        <v>1143</v>
      </c>
      <c r="N44" s="109" t="s">
        <v>1143</v>
      </c>
      <c r="O44" s="216" t="s">
        <v>352</v>
      </c>
      <c r="P44" s="216" t="s">
        <v>134</v>
      </c>
      <c r="Q44" s="216" t="s">
        <v>134</v>
      </c>
      <c r="R44" s="216" t="s">
        <v>134</v>
      </c>
      <c r="S44" s="216" t="s">
        <v>134</v>
      </c>
      <c r="T44" s="216" t="s">
        <v>134</v>
      </c>
      <c r="U44" s="216" t="s">
        <v>352</v>
      </c>
      <c r="V44" s="216" t="s">
        <v>352</v>
      </c>
      <c r="W44" s="216" t="s">
        <v>352</v>
      </c>
      <c r="X44" s="216" t="s">
        <v>352</v>
      </c>
      <c r="Y44" s="216" t="s">
        <v>352</v>
      </c>
      <c r="Z44" s="216" t="s">
        <v>352</v>
      </c>
      <c r="AA44" s="216" t="s">
        <v>352</v>
      </c>
      <c r="AB44" s="216" t="s">
        <v>352</v>
      </c>
      <c r="AC44" s="216" t="s">
        <v>352</v>
      </c>
      <c r="AD44" s="216" t="s">
        <v>352</v>
      </c>
      <c r="AE44" s="139"/>
      <c r="AF44" s="139"/>
    </row>
    <row r="45" spans="1:32" ht="13.2">
      <c r="A45" s="354" t="s">
        <v>17</v>
      </c>
      <c r="B45" s="424" t="s">
        <v>134</v>
      </c>
      <c r="C45" s="10" t="s">
        <v>356</v>
      </c>
      <c r="D45" s="10" t="s">
        <v>356</v>
      </c>
      <c r="E45" s="10" t="s">
        <v>356</v>
      </c>
      <c r="F45" s="161" t="s">
        <v>134</v>
      </c>
      <c r="G45" s="161" t="s">
        <v>134</v>
      </c>
      <c r="H45" s="428"/>
      <c r="I45" s="390" t="s">
        <v>242</v>
      </c>
      <c r="J45" s="161" t="s">
        <v>134</v>
      </c>
      <c r="K45" s="161" t="s">
        <v>134</v>
      </c>
      <c r="L45" s="161" t="s">
        <v>134</v>
      </c>
      <c r="M45" s="161" t="s">
        <v>134</v>
      </c>
      <c r="N45" s="161" t="s">
        <v>134</v>
      </c>
      <c r="O45" s="161" t="s">
        <v>134</v>
      </c>
      <c r="P45" s="161" t="s">
        <v>134</v>
      </c>
      <c r="Q45" s="161" t="s">
        <v>134</v>
      </c>
      <c r="R45" s="161" t="s">
        <v>134</v>
      </c>
      <c r="S45" s="456" t="s">
        <v>153</v>
      </c>
      <c r="T45" s="456" t="s">
        <v>153</v>
      </c>
      <c r="U45" s="117" t="s">
        <v>127</v>
      </c>
      <c r="V45" s="424" t="s">
        <v>134</v>
      </c>
      <c r="W45" s="424" t="s">
        <v>134</v>
      </c>
      <c r="X45" s="424" t="s">
        <v>134</v>
      </c>
      <c r="Y45" s="424" t="s">
        <v>134</v>
      </c>
      <c r="Z45" s="161" t="s">
        <v>134</v>
      </c>
      <c r="AA45" s="161" t="s">
        <v>134</v>
      </c>
      <c r="AB45" s="161" t="s">
        <v>134</v>
      </c>
      <c r="AC45" s="161" t="s">
        <v>134</v>
      </c>
      <c r="AD45" s="161" t="s">
        <v>134</v>
      </c>
      <c r="AE45" s="139"/>
      <c r="AF45" s="139"/>
    </row>
    <row r="46" spans="1:32" ht="13.2">
      <c r="A46" s="457" t="s">
        <v>20</v>
      </c>
      <c r="B46" s="424" t="s">
        <v>134</v>
      </c>
      <c r="C46" s="424" t="s">
        <v>134</v>
      </c>
      <c r="D46" s="424" t="s">
        <v>134</v>
      </c>
      <c r="E46" s="390" t="s">
        <v>242</v>
      </c>
      <c r="F46" s="161" t="s">
        <v>134</v>
      </c>
      <c r="G46" s="161" t="s">
        <v>134</v>
      </c>
      <c r="H46" s="161" t="s">
        <v>134</v>
      </c>
      <c r="I46" s="161" t="s">
        <v>134</v>
      </c>
      <c r="J46" s="161" t="s">
        <v>134</v>
      </c>
      <c r="K46" s="161" t="s">
        <v>134</v>
      </c>
      <c r="L46" s="329" t="s">
        <v>242</v>
      </c>
      <c r="M46" s="161" t="s">
        <v>134</v>
      </c>
      <c r="N46" s="161" t="s">
        <v>134</v>
      </c>
      <c r="O46" s="161" t="s">
        <v>134</v>
      </c>
      <c r="P46" s="161" t="s">
        <v>134</v>
      </c>
      <c r="Q46" s="161" t="s">
        <v>134</v>
      </c>
      <c r="R46" s="390" t="s">
        <v>242</v>
      </c>
      <c r="S46" s="161" t="s">
        <v>1144</v>
      </c>
      <c r="T46" s="359" t="s">
        <v>134</v>
      </c>
      <c r="U46" s="359" t="s">
        <v>134</v>
      </c>
      <c r="V46" s="359" t="s">
        <v>134</v>
      </c>
      <c r="W46" s="359" t="s">
        <v>134</v>
      </c>
      <c r="X46" s="359" t="s">
        <v>134</v>
      </c>
      <c r="Y46" s="359" t="s">
        <v>134</v>
      </c>
      <c r="Z46" s="161"/>
      <c r="AA46" s="161" t="s">
        <v>134</v>
      </c>
      <c r="AB46" s="161" t="s">
        <v>134</v>
      </c>
      <c r="AC46" s="161" t="s">
        <v>134</v>
      </c>
      <c r="AD46" s="161" t="s">
        <v>134</v>
      </c>
      <c r="AE46" s="139"/>
      <c r="AF46" s="139"/>
    </row>
    <row r="47" spans="1:32" ht="13.2">
      <c r="A47" s="458" t="s">
        <v>105</v>
      </c>
      <c r="B47" s="390" t="s">
        <v>242</v>
      </c>
      <c r="C47" s="94" t="s">
        <v>1069</v>
      </c>
      <c r="D47" s="161" t="s">
        <v>1033</v>
      </c>
      <c r="E47" s="161" t="s">
        <v>1033</v>
      </c>
      <c r="F47" s="161" t="s">
        <v>134</v>
      </c>
      <c r="G47" s="161" t="s">
        <v>356</v>
      </c>
      <c r="H47" s="161" t="s">
        <v>356</v>
      </c>
      <c r="I47" s="161" t="s">
        <v>356</v>
      </c>
      <c r="J47" s="161" t="s">
        <v>356</v>
      </c>
      <c r="K47" s="161" t="s">
        <v>134</v>
      </c>
      <c r="L47" s="161" t="s">
        <v>134</v>
      </c>
      <c r="M47" s="161" t="s">
        <v>134</v>
      </c>
      <c r="N47" s="161" t="s">
        <v>1145</v>
      </c>
      <c r="O47" s="161" t="s">
        <v>1145</v>
      </c>
      <c r="P47" s="161" t="s">
        <v>1145</v>
      </c>
      <c r="Q47" s="161" t="s">
        <v>1145</v>
      </c>
      <c r="R47" s="161" t="s">
        <v>134</v>
      </c>
      <c r="S47" s="161" t="s">
        <v>134</v>
      </c>
      <c r="T47" s="264" t="s">
        <v>1036</v>
      </c>
      <c r="U47" s="264" t="s">
        <v>1036</v>
      </c>
      <c r="V47" s="264" t="s">
        <v>1036</v>
      </c>
      <c r="W47" s="161" t="s">
        <v>1146</v>
      </c>
      <c r="X47" s="161" t="s">
        <v>134</v>
      </c>
      <c r="Y47" s="161" t="s">
        <v>134</v>
      </c>
      <c r="Z47" s="161" t="s">
        <v>134</v>
      </c>
      <c r="AA47" s="161" t="s">
        <v>134</v>
      </c>
      <c r="AB47" s="161" t="s">
        <v>134</v>
      </c>
      <c r="AC47" s="161" t="s">
        <v>134</v>
      </c>
      <c r="AD47" s="161" t="s">
        <v>134</v>
      </c>
      <c r="AE47" s="139"/>
      <c r="AF47" s="139"/>
    </row>
    <row r="48" spans="1:32" ht="13.2">
      <c r="A48" s="458" t="s">
        <v>106</v>
      </c>
      <c r="B48" s="161" t="s">
        <v>1147</v>
      </c>
      <c r="D48" s="161" t="s">
        <v>1033</v>
      </c>
      <c r="E48" s="161" t="s">
        <v>1033</v>
      </c>
      <c r="F48" s="161" t="s">
        <v>242</v>
      </c>
      <c r="G48" s="161"/>
      <c r="H48" s="161"/>
      <c r="I48" s="161"/>
      <c r="J48" s="161" t="s">
        <v>1148</v>
      </c>
      <c r="K48" s="161" t="s">
        <v>134</v>
      </c>
      <c r="L48" s="161" t="s">
        <v>134</v>
      </c>
      <c r="M48" s="161"/>
      <c r="N48" s="264" t="s">
        <v>861</v>
      </c>
      <c r="O48" s="264" t="s">
        <v>861</v>
      </c>
      <c r="P48" s="264" t="s">
        <v>861</v>
      </c>
      <c r="Q48" s="264" t="s">
        <v>861</v>
      </c>
      <c r="R48" s="161" t="s">
        <v>134</v>
      </c>
      <c r="S48" s="455" t="s">
        <v>134</v>
      </c>
      <c r="T48" s="359"/>
      <c r="U48" s="161" t="s">
        <v>1149</v>
      </c>
      <c r="V48" s="161" t="s">
        <v>1150</v>
      </c>
      <c r="W48" s="161" t="s">
        <v>1151</v>
      </c>
      <c r="X48" s="161"/>
      <c r="Y48" s="161"/>
      <c r="Z48" s="161"/>
      <c r="AA48" s="161"/>
      <c r="AB48" s="161" t="s">
        <v>1152</v>
      </c>
      <c r="AC48" s="223" t="s">
        <v>1153</v>
      </c>
      <c r="AD48" s="161"/>
      <c r="AE48" s="139"/>
      <c r="AF48" s="139"/>
    </row>
    <row r="49" spans="1:32" ht="13.2">
      <c r="A49" s="458" t="s">
        <v>107</v>
      </c>
      <c r="B49" s="161"/>
      <c r="C49" s="161"/>
      <c r="D49" s="161"/>
      <c r="E49" s="161"/>
      <c r="F49" s="161"/>
      <c r="G49" s="161"/>
      <c r="H49" s="161"/>
      <c r="I49" s="327" t="s">
        <v>804</v>
      </c>
      <c r="J49" s="327" t="s">
        <v>804</v>
      </c>
      <c r="K49" s="327" t="s">
        <v>804</v>
      </c>
      <c r="L49" s="327" t="s">
        <v>804</v>
      </c>
      <c r="M49" s="327" t="s">
        <v>804</v>
      </c>
      <c r="N49" s="327" t="s">
        <v>804</v>
      </c>
      <c r="O49" s="327" t="s">
        <v>261</v>
      </c>
      <c r="Q49" s="161"/>
      <c r="R49" s="161"/>
      <c r="S49" s="455"/>
      <c r="T49" s="459"/>
      <c r="U49" s="216"/>
      <c r="V49" s="161"/>
      <c r="W49" s="161"/>
      <c r="X49" s="161"/>
      <c r="Y49" s="161"/>
      <c r="Z49" s="161"/>
      <c r="AA49" s="161"/>
      <c r="AB49" s="161"/>
      <c r="AC49" s="161"/>
      <c r="AD49" s="161"/>
      <c r="AE49" s="139"/>
      <c r="AF49" s="139"/>
    </row>
    <row r="50" spans="1:32" ht="13.2">
      <c r="A50" s="458" t="s">
        <v>108</v>
      </c>
      <c r="B50" s="161" t="s">
        <v>134</v>
      </c>
      <c r="C50" s="161" t="s">
        <v>134</v>
      </c>
      <c r="D50" s="161" t="s">
        <v>1033</v>
      </c>
      <c r="E50" s="161" t="s">
        <v>1033</v>
      </c>
      <c r="F50" s="161" t="s">
        <v>242</v>
      </c>
      <c r="G50" s="161" t="s">
        <v>242</v>
      </c>
      <c r="H50" s="161" t="s">
        <v>1154</v>
      </c>
      <c r="I50" s="161" t="s">
        <v>1154</v>
      </c>
      <c r="J50" s="161" t="s">
        <v>1154</v>
      </c>
      <c r="K50" s="161" t="s">
        <v>1154</v>
      </c>
      <c r="L50" s="161"/>
      <c r="M50" s="161"/>
      <c r="N50" s="161"/>
      <c r="O50" s="161" t="s">
        <v>134</v>
      </c>
      <c r="P50" s="161"/>
      <c r="Q50" s="405" t="s">
        <v>1083</v>
      </c>
      <c r="R50" s="161"/>
      <c r="S50" s="274" t="s">
        <v>1036</v>
      </c>
      <c r="T50" s="359"/>
      <c r="U50" s="161"/>
      <c r="V50" s="161"/>
      <c r="W50" s="161"/>
      <c r="X50" s="161"/>
      <c r="Y50" s="161"/>
      <c r="Z50" s="161"/>
      <c r="AA50" s="161"/>
      <c r="AB50" s="161"/>
      <c r="AC50" s="161"/>
      <c r="AD50" s="161"/>
      <c r="AE50" s="139"/>
      <c r="AF50" s="139"/>
    </row>
    <row r="51" spans="1:32" ht="13.2">
      <c r="A51" s="458" t="s">
        <v>109</v>
      </c>
      <c r="B51" s="223"/>
      <c r="C51" s="161"/>
      <c r="D51" s="161" t="s">
        <v>1033</v>
      </c>
      <c r="E51" s="161" t="s">
        <v>1033</v>
      </c>
      <c r="F51" s="161"/>
      <c r="G51" s="161"/>
      <c r="H51" s="161"/>
      <c r="I51" s="161"/>
      <c r="J51" s="161"/>
      <c r="K51" s="161"/>
      <c r="L51" s="161"/>
      <c r="M51" s="161"/>
      <c r="N51" s="161"/>
      <c r="O51" s="161"/>
      <c r="P51" s="161"/>
      <c r="Q51" s="161"/>
      <c r="R51" s="161"/>
      <c r="S51" s="455"/>
      <c r="T51" s="359"/>
      <c r="U51" s="161"/>
      <c r="V51" s="161"/>
      <c r="W51" s="216"/>
      <c r="X51" s="161"/>
      <c r="Y51" s="161"/>
      <c r="Z51" s="161"/>
      <c r="AA51" s="161"/>
      <c r="AB51" s="161"/>
      <c r="AC51" s="161"/>
      <c r="AD51" s="161"/>
      <c r="AE51" s="139"/>
      <c r="AF51" s="139"/>
    </row>
    <row r="52" spans="1:32" ht="13.2">
      <c r="A52" s="458" t="s">
        <v>27</v>
      </c>
      <c r="B52" s="161"/>
      <c r="C52" s="161"/>
      <c r="D52" s="161" t="s">
        <v>1033</v>
      </c>
      <c r="E52" s="161" t="s">
        <v>1033</v>
      </c>
      <c r="F52" s="161"/>
      <c r="G52" s="161"/>
      <c r="H52" s="161"/>
      <c r="J52" s="161" t="s">
        <v>1155</v>
      </c>
      <c r="K52" s="161" t="s">
        <v>134</v>
      </c>
      <c r="M52" s="161"/>
      <c r="N52" s="161"/>
      <c r="O52" s="161" t="s">
        <v>761</v>
      </c>
      <c r="P52" s="161"/>
      <c r="Q52" s="278" t="s">
        <v>1156</v>
      </c>
      <c r="R52" s="161" t="s">
        <v>134</v>
      </c>
      <c r="S52" s="460"/>
      <c r="T52" s="359" t="s">
        <v>1157</v>
      </c>
      <c r="U52" s="161"/>
      <c r="V52" s="161" t="s">
        <v>761</v>
      </c>
      <c r="W52" s="216"/>
      <c r="X52" s="161" t="s">
        <v>1151</v>
      </c>
      <c r="Y52" s="161" t="s">
        <v>134</v>
      </c>
      <c r="Z52" s="161"/>
      <c r="AA52" s="161"/>
      <c r="AB52" s="161"/>
      <c r="AC52" s="161" t="s">
        <v>761</v>
      </c>
      <c r="AD52" s="161"/>
      <c r="AE52" s="139"/>
      <c r="AF52" s="139"/>
    </row>
    <row r="53" spans="1:32" ht="13.2">
      <c r="A53" s="458" t="s">
        <v>110</v>
      </c>
      <c r="B53" s="161"/>
      <c r="C53" s="161"/>
      <c r="D53" s="161" t="s">
        <v>1033</v>
      </c>
      <c r="E53" s="161" t="s">
        <v>1033</v>
      </c>
      <c r="F53" s="161"/>
      <c r="G53" s="161"/>
      <c r="H53" s="161"/>
      <c r="I53" s="161"/>
      <c r="J53" s="161"/>
      <c r="K53" s="161"/>
      <c r="L53" s="161"/>
      <c r="M53" s="161"/>
      <c r="N53" s="161"/>
      <c r="O53" s="161" t="s">
        <v>134</v>
      </c>
      <c r="P53" s="161" t="s">
        <v>134</v>
      </c>
      <c r="Q53" s="161"/>
      <c r="R53" s="161"/>
      <c r="S53" s="161"/>
      <c r="T53" s="161"/>
      <c r="U53" s="223" t="s">
        <v>134</v>
      </c>
      <c r="V53" s="223" t="s">
        <v>134</v>
      </c>
      <c r="W53" s="327" t="s">
        <v>245</v>
      </c>
      <c r="X53" s="327" t="s">
        <v>245</v>
      </c>
      <c r="Y53" s="327" t="s">
        <v>245</v>
      </c>
      <c r="Z53" s="327" t="s">
        <v>245</v>
      </c>
      <c r="AA53" s="161"/>
      <c r="AB53" s="161"/>
      <c r="AC53" s="161"/>
      <c r="AD53" s="161"/>
      <c r="AE53" s="139"/>
      <c r="AF53" s="139"/>
    </row>
    <row r="54" spans="1:32" ht="13.2">
      <c r="A54" s="74" t="s">
        <v>111</v>
      </c>
      <c r="B54" s="161"/>
      <c r="C54" s="161"/>
      <c r="D54" s="161" t="s">
        <v>1033</v>
      </c>
      <c r="E54" s="161" t="s">
        <v>1033</v>
      </c>
      <c r="F54" s="161" t="s">
        <v>134</v>
      </c>
      <c r="G54" s="161" t="s">
        <v>134</v>
      </c>
      <c r="H54" s="161" t="s">
        <v>134</v>
      </c>
      <c r="I54" s="161" t="s">
        <v>134</v>
      </c>
      <c r="J54" s="161" t="s">
        <v>134</v>
      </c>
      <c r="K54" s="161" t="s">
        <v>134</v>
      </c>
      <c r="L54" s="161" t="s">
        <v>134</v>
      </c>
      <c r="M54" s="161" t="s">
        <v>134</v>
      </c>
      <c r="N54" s="161"/>
      <c r="O54" s="161"/>
      <c r="P54" s="161"/>
      <c r="Q54" s="161"/>
      <c r="R54" s="161"/>
      <c r="S54" s="455"/>
      <c r="T54" s="359"/>
      <c r="U54" s="161"/>
      <c r="V54" s="161"/>
      <c r="W54" s="161"/>
      <c r="X54" s="161"/>
      <c r="Y54" s="161"/>
      <c r="Z54" s="161"/>
      <c r="AA54" s="161"/>
      <c r="AB54" s="161"/>
      <c r="AC54" s="161"/>
      <c r="AD54" s="161" t="s">
        <v>134</v>
      </c>
      <c r="AE54" s="139"/>
      <c r="AF54" s="139"/>
    </row>
    <row r="55" spans="1:32" ht="13.2">
      <c r="A55" s="26" t="s">
        <v>112</v>
      </c>
      <c r="B55" s="161"/>
      <c r="C55" s="161"/>
      <c r="D55" s="161"/>
      <c r="E55" s="161"/>
      <c r="F55" s="161"/>
      <c r="G55" s="161"/>
      <c r="H55" s="161"/>
      <c r="I55" s="161"/>
      <c r="J55" s="161"/>
      <c r="K55" s="161"/>
      <c r="L55" s="161"/>
      <c r="M55" s="161"/>
      <c r="N55" s="161"/>
      <c r="O55" s="161"/>
      <c r="P55" s="161"/>
      <c r="Q55" s="161"/>
      <c r="R55" s="161"/>
      <c r="S55" s="455"/>
      <c r="T55" s="359"/>
      <c r="U55" s="161"/>
      <c r="V55" s="161"/>
      <c r="W55" s="161"/>
      <c r="X55" s="161"/>
      <c r="Y55" s="223"/>
      <c r="Z55" s="161"/>
      <c r="AA55" s="161"/>
      <c r="AB55" s="161"/>
      <c r="AC55" s="161"/>
      <c r="AD55" s="161"/>
      <c r="AE55" s="139"/>
      <c r="AF55" s="139"/>
    </row>
    <row r="56" spans="1:32" ht="13.2">
      <c r="A56" s="63">
        <v>7700</v>
      </c>
      <c r="B56" s="161"/>
      <c r="C56" s="161"/>
      <c r="D56" s="161"/>
      <c r="E56" s="161"/>
      <c r="F56" s="161"/>
      <c r="G56" s="161"/>
      <c r="H56" s="161"/>
      <c r="I56" s="161"/>
      <c r="J56" s="161"/>
      <c r="K56" s="161"/>
      <c r="L56" s="161"/>
      <c r="M56" s="161"/>
      <c r="N56" s="161"/>
      <c r="O56" s="161"/>
      <c r="P56" s="161"/>
      <c r="Q56" s="161"/>
      <c r="R56" s="223"/>
      <c r="S56" s="460"/>
      <c r="T56" s="359" t="s">
        <v>373</v>
      </c>
      <c r="U56" s="359" t="s">
        <v>373</v>
      </c>
      <c r="V56" s="359" t="s">
        <v>373</v>
      </c>
      <c r="W56" s="359" t="s">
        <v>373</v>
      </c>
      <c r="X56" s="359" t="s">
        <v>373</v>
      </c>
      <c r="Y56" s="359" t="s">
        <v>373</v>
      </c>
      <c r="Z56" s="359" t="s">
        <v>373</v>
      </c>
      <c r="AA56" s="359" t="s">
        <v>373</v>
      </c>
      <c r="AB56" s="359"/>
      <c r="AC56" s="359"/>
      <c r="AD56" s="359"/>
      <c r="AE56" s="139"/>
      <c r="AF56" s="139"/>
    </row>
    <row r="57" spans="1:32" ht="13.2">
      <c r="A57" s="461">
        <v>7702</v>
      </c>
      <c r="B57" s="161"/>
      <c r="C57" s="161"/>
      <c r="D57" s="161"/>
      <c r="E57" s="161"/>
      <c r="F57" s="161"/>
      <c r="G57" s="161"/>
      <c r="H57" s="161"/>
      <c r="I57" s="327" t="s">
        <v>804</v>
      </c>
      <c r="J57" s="327" t="s">
        <v>804</v>
      </c>
      <c r="K57" s="327" t="s">
        <v>804</v>
      </c>
      <c r="L57" s="327" t="s">
        <v>804</v>
      </c>
      <c r="M57" s="327" t="s">
        <v>804</v>
      </c>
      <c r="N57" s="327" t="s">
        <v>804</v>
      </c>
      <c r="O57" s="327" t="s">
        <v>261</v>
      </c>
      <c r="P57" s="161"/>
      <c r="Q57" s="161"/>
      <c r="R57" s="161"/>
      <c r="S57" s="161" t="s">
        <v>1144</v>
      </c>
      <c r="T57" s="462" t="s">
        <v>1118</v>
      </c>
      <c r="U57" s="462" t="s">
        <v>1118</v>
      </c>
      <c r="V57" s="462" t="s">
        <v>1118</v>
      </c>
      <c r="W57" s="462" t="s">
        <v>1118</v>
      </c>
      <c r="X57" s="462" t="s">
        <v>1118</v>
      </c>
      <c r="Y57" s="161"/>
      <c r="Z57" s="161"/>
      <c r="AA57" s="161"/>
      <c r="AB57" s="161"/>
      <c r="AC57" s="161"/>
      <c r="AD57" s="161"/>
      <c r="AE57" s="139"/>
      <c r="AF57" s="139"/>
    </row>
    <row r="58" spans="1:32" ht="13.2">
      <c r="A58" s="75">
        <v>7706</v>
      </c>
      <c r="B58" s="161"/>
      <c r="C58" s="161"/>
      <c r="G58" s="161"/>
      <c r="H58" s="161"/>
      <c r="I58" s="406" t="s">
        <v>1034</v>
      </c>
      <c r="J58" s="161"/>
      <c r="K58" s="434" t="s">
        <v>1105</v>
      </c>
      <c r="L58" s="434" t="s">
        <v>1121</v>
      </c>
      <c r="M58" s="434" t="s">
        <v>1121</v>
      </c>
      <c r="N58" s="434" t="s">
        <v>1121</v>
      </c>
      <c r="O58" s="434" t="s">
        <v>1121</v>
      </c>
      <c r="P58" s="434" t="s">
        <v>1121</v>
      </c>
      <c r="Q58" s="434" t="s">
        <v>1122</v>
      </c>
      <c r="R58" s="111"/>
      <c r="S58" s="111"/>
      <c r="T58" s="111"/>
      <c r="U58" s="111"/>
      <c r="V58" s="111"/>
      <c r="W58" s="111"/>
      <c r="X58" s="111"/>
      <c r="Y58" s="111"/>
      <c r="Z58" s="111"/>
      <c r="AA58" s="111"/>
      <c r="AB58" s="111"/>
      <c r="AC58" s="111"/>
      <c r="AD58" s="111"/>
      <c r="AE58" s="139"/>
      <c r="AF58" s="139"/>
    </row>
    <row r="59" spans="1:32" ht="13.2">
      <c r="A59" s="75">
        <v>7707</v>
      </c>
      <c r="B59" s="161"/>
      <c r="C59" s="161"/>
      <c r="D59" s="161"/>
      <c r="E59" s="161"/>
      <c r="F59" s="161"/>
      <c r="G59" s="161"/>
      <c r="H59" s="161"/>
      <c r="I59" s="161"/>
      <c r="J59" s="161"/>
      <c r="K59" s="161"/>
      <c r="L59" s="161"/>
      <c r="M59" s="463" t="s">
        <v>1079</v>
      </c>
      <c r="N59" s="225" t="s">
        <v>861</v>
      </c>
      <c r="O59" s="225" t="s">
        <v>861</v>
      </c>
      <c r="P59" s="225" t="s">
        <v>861</v>
      </c>
      <c r="Q59" s="225" t="s">
        <v>861</v>
      </c>
      <c r="S59" s="455" t="s">
        <v>242</v>
      </c>
      <c r="U59" s="100" t="s">
        <v>127</v>
      </c>
      <c r="V59" s="161"/>
      <c r="W59" s="161"/>
      <c r="X59" s="161"/>
      <c r="Y59" s="161"/>
      <c r="Z59" s="161"/>
      <c r="AB59" s="359" t="s">
        <v>373</v>
      </c>
      <c r="AC59" s="359" t="s">
        <v>373</v>
      </c>
      <c r="AD59" s="359" t="s">
        <v>373</v>
      </c>
      <c r="AE59" s="139"/>
      <c r="AF59" s="139"/>
    </row>
    <row r="60" spans="1:32" ht="13.2">
      <c r="A60" s="75">
        <v>7708</v>
      </c>
      <c r="B60" s="161"/>
      <c r="C60" s="225" t="s">
        <v>127</v>
      </c>
      <c r="D60" s="216"/>
      <c r="E60" s="161"/>
      <c r="F60" s="161" t="s">
        <v>242</v>
      </c>
      <c r="G60" s="161"/>
      <c r="H60" s="81"/>
      <c r="I60" s="406" t="s">
        <v>1034</v>
      </c>
      <c r="J60" s="216"/>
      <c r="K60" s="161"/>
      <c r="L60" s="10" t="s">
        <v>1097</v>
      </c>
      <c r="M60" s="161"/>
      <c r="N60" s="100" t="s">
        <v>1055</v>
      </c>
      <c r="O60" s="100" t="s">
        <v>1055</v>
      </c>
      <c r="P60" s="100" t="s">
        <v>1055</v>
      </c>
      <c r="Q60" s="100" t="s">
        <v>1055</v>
      </c>
      <c r="R60" s="100" t="s">
        <v>1055</v>
      </c>
      <c r="S60" s="100" t="s">
        <v>1055</v>
      </c>
      <c r="T60" s="10" t="s">
        <v>241</v>
      </c>
      <c r="U60" s="464" t="s">
        <v>1057</v>
      </c>
      <c r="V60" s="465" t="s">
        <v>127</v>
      </c>
      <c r="W60" s="111"/>
      <c r="X60" s="111"/>
      <c r="Y60" s="111"/>
      <c r="Z60" s="111"/>
      <c r="AB60" s="161"/>
      <c r="AC60" s="453" t="s">
        <v>1142</v>
      </c>
      <c r="AD60" s="57"/>
      <c r="AE60" s="139"/>
      <c r="AF60" s="139"/>
    </row>
    <row r="61" spans="1:32" ht="13.2">
      <c r="A61" s="75">
        <v>7709</v>
      </c>
      <c r="B61" s="100" t="s">
        <v>1088</v>
      </c>
      <c r="D61" s="466" t="s">
        <v>264</v>
      </c>
      <c r="E61" s="466" t="s">
        <v>264</v>
      </c>
      <c r="F61" s="100" t="s">
        <v>1087</v>
      </c>
      <c r="G61" s="216"/>
      <c r="H61" s="161"/>
      <c r="I61" s="406" t="s">
        <v>1034</v>
      </c>
      <c r="J61" s="161"/>
      <c r="K61" s="463" t="s">
        <v>1079</v>
      </c>
      <c r="L61" s="463" t="s">
        <v>1079</v>
      </c>
      <c r="N61" s="463" t="s">
        <v>1079</v>
      </c>
      <c r="O61" s="161" t="s">
        <v>331</v>
      </c>
      <c r="P61" s="327" t="s">
        <v>1043</v>
      </c>
      <c r="Q61" s="100" t="s">
        <v>1140</v>
      </c>
      <c r="R61" s="10" t="s">
        <v>132</v>
      </c>
      <c r="S61" s="362" t="s">
        <v>1158</v>
      </c>
      <c r="T61" s="362" t="s">
        <v>1158</v>
      </c>
      <c r="U61" s="362" t="s">
        <v>1158</v>
      </c>
      <c r="V61" s="362" t="s">
        <v>1158</v>
      </c>
      <c r="W61" s="161" t="s">
        <v>331</v>
      </c>
      <c r="X61" s="223"/>
      <c r="Y61" s="465" t="s">
        <v>1159</v>
      </c>
      <c r="Z61" s="465" t="s">
        <v>1159</v>
      </c>
      <c r="AA61" s="443" t="s">
        <v>830</v>
      </c>
      <c r="AC61" s="278" t="s">
        <v>1046</v>
      </c>
      <c r="AD61" s="161"/>
      <c r="AE61" s="139"/>
      <c r="AF61" s="139"/>
    </row>
    <row r="62" spans="1:32" ht="13.2">
      <c r="A62" s="76">
        <v>7710</v>
      </c>
      <c r="B62" s="161" t="s">
        <v>1136</v>
      </c>
      <c r="C62" s="94" t="s">
        <v>1053</v>
      </c>
      <c r="D62" s="216"/>
      <c r="E62" s="225" t="s">
        <v>865</v>
      </c>
      <c r="F62" s="225" t="s">
        <v>865</v>
      </c>
      <c r="G62" s="225" t="s">
        <v>865</v>
      </c>
      <c r="H62" s="10" t="s">
        <v>1040</v>
      </c>
      <c r="I62" s="406" t="s">
        <v>1034</v>
      </c>
      <c r="J62" s="424"/>
      <c r="K62" s="464" t="s">
        <v>1088</v>
      </c>
      <c r="L62" s="464" t="s">
        <v>1088</v>
      </c>
      <c r="M62" s="464" t="s">
        <v>1088</v>
      </c>
      <c r="N62" s="464" t="s">
        <v>1088</v>
      </c>
      <c r="O62" s="225" t="s">
        <v>127</v>
      </c>
      <c r="P62" s="10" t="s">
        <v>331</v>
      </c>
      <c r="Q62" s="418" t="s">
        <v>1084</v>
      </c>
      <c r="R62" s="225" t="s">
        <v>1123</v>
      </c>
      <c r="S62" s="225" t="s">
        <v>1123</v>
      </c>
      <c r="T62" s="100" t="s">
        <v>1075</v>
      </c>
      <c r="U62" s="100" t="s">
        <v>1075</v>
      </c>
      <c r="V62" s="81" t="s">
        <v>331</v>
      </c>
      <c r="W62" s="327" t="s">
        <v>1076</v>
      </c>
      <c r="X62" s="467" t="s">
        <v>1064</v>
      </c>
      <c r="Y62" s="327" t="s">
        <v>337</v>
      </c>
      <c r="AA62" s="225" t="s">
        <v>1066</v>
      </c>
      <c r="AB62" s="225" t="s">
        <v>1066</v>
      </c>
      <c r="AC62" s="225" t="s">
        <v>1066</v>
      </c>
      <c r="AD62" s="278" t="s">
        <v>341</v>
      </c>
      <c r="AE62" s="139"/>
      <c r="AF62" s="139"/>
    </row>
    <row r="63" spans="1:32" ht="16.5" customHeight="1">
      <c r="A63" s="76">
        <v>7711</v>
      </c>
      <c r="B63" s="161"/>
      <c r="C63" s="94" t="s">
        <v>1053</v>
      </c>
      <c r="D63" s="161"/>
      <c r="E63" s="464" t="s">
        <v>127</v>
      </c>
      <c r="F63" s="174" t="s">
        <v>1103</v>
      </c>
      <c r="G63" s="216"/>
      <c r="H63" s="278" t="s">
        <v>1098</v>
      </c>
      <c r="I63" s="10" t="s">
        <v>1097</v>
      </c>
      <c r="J63" s="161"/>
      <c r="K63" s="161"/>
      <c r="L63" s="161"/>
      <c r="M63" s="106" t="s">
        <v>1037</v>
      </c>
      <c r="N63" s="81"/>
      <c r="O63" s="327" t="s">
        <v>629</v>
      </c>
      <c r="P63" s="327" t="s">
        <v>629</v>
      </c>
      <c r="Q63" s="429" t="s">
        <v>629</v>
      </c>
      <c r="R63" s="327" t="s">
        <v>629</v>
      </c>
      <c r="S63" s="362" t="s">
        <v>1036</v>
      </c>
      <c r="T63" s="362" t="s">
        <v>1036</v>
      </c>
      <c r="U63" s="362" t="s">
        <v>1036</v>
      </c>
      <c r="V63" s="362" t="s">
        <v>1036</v>
      </c>
      <c r="W63" s="468" t="s">
        <v>1037</v>
      </c>
      <c r="X63" s="468" t="s">
        <v>1037</v>
      </c>
      <c r="Z63" s="408"/>
      <c r="AA63" s="111"/>
      <c r="AB63" s="111"/>
      <c r="AC63" s="111"/>
      <c r="AD63" s="111"/>
      <c r="AE63" s="139"/>
      <c r="AF63" s="139"/>
    </row>
    <row r="64" spans="1:32" ht="13.2">
      <c r="A64" s="75">
        <v>7712</v>
      </c>
      <c r="B64" s="161"/>
      <c r="C64" s="94" t="s">
        <v>1053</v>
      </c>
      <c r="D64" s="161"/>
      <c r="E64" s="161"/>
      <c r="F64" s="223"/>
      <c r="G64" s="223"/>
      <c r="H64" s="223"/>
      <c r="I64" s="406" t="s">
        <v>1034</v>
      </c>
      <c r="J64" s="424"/>
      <c r="K64" s="225" t="s">
        <v>127</v>
      </c>
      <c r="M64" s="225" t="s">
        <v>1107</v>
      </c>
      <c r="N64" s="465" t="s">
        <v>133</v>
      </c>
      <c r="P64" s="161"/>
      <c r="Q64" s="225" t="s">
        <v>1126</v>
      </c>
      <c r="R64" s="225" t="s">
        <v>1126</v>
      </c>
      <c r="S64" s="469" t="s">
        <v>1117</v>
      </c>
      <c r="T64" s="470" t="s">
        <v>1036</v>
      </c>
      <c r="U64" s="470" t="s">
        <v>1036</v>
      </c>
      <c r="V64" s="470" t="s">
        <v>1036</v>
      </c>
      <c r="W64" s="424"/>
      <c r="X64" s="424"/>
      <c r="Y64" s="161" t="s">
        <v>1059</v>
      </c>
      <c r="Z64" s="424"/>
      <c r="AA64" s="424"/>
      <c r="AB64" s="161"/>
      <c r="AC64" s="161" t="s">
        <v>132</v>
      </c>
      <c r="AD64" s="100" t="s">
        <v>1060</v>
      </c>
      <c r="AE64" s="139"/>
      <c r="AF64" s="139"/>
    </row>
    <row r="65" spans="1:32" ht="13.2">
      <c r="A65" s="75">
        <v>7713</v>
      </c>
      <c r="C65" s="94" t="s">
        <v>1053</v>
      </c>
      <c r="D65" s="161"/>
      <c r="E65" s="161"/>
      <c r="F65" s="161"/>
      <c r="G65" s="161"/>
      <c r="H65" s="161"/>
      <c r="J65" s="223"/>
      <c r="K65" s="223"/>
      <c r="L65" s="223"/>
      <c r="M65" s="464" t="s">
        <v>127</v>
      </c>
      <c r="N65" s="464" t="s">
        <v>127</v>
      </c>
      <c r="O65" s="161"/>
      <c r="P65" s="161"/>
      <c r="Q65" s="161"/>
      <c r="R65" s="161"/>
      <c r="S65" s="455" t="s">
        <v>242</v>
      </c>
      <c r="T65" s="359" t="s">
        <v>373</v>
      </c>
      <c r="U65" s="359" t="s">
        <v>373</v>
      </c>
      <c r="V65" s="359" t="s">
        <v>373</v>
      </c>
      <c r="W65" s="359" t="s">
        <v>373</v>
      </c>
      <c r="X65" s="359" t="s">
        <v>373</v>
      </c>
      <c r="Y65" s="359" t="s">
        <v>373</v>
      </c>
      <c r="Z65" s="359" t="s">
        <v>373</v>
      </c>
      <c r="AA65" s="359" t="s">
        <v>373</v>
      </c>
      <c r="AB65" s="359" t="s">
        <v>373</v>
      </c>
      <c r="AC65" s="359" t="s">
        <v>373</v>
      </c>
      <c r="AD65" s="359" t="s">
        <v>373</v>
      </c>
      <c r="AE65" s="359"/>
      <c r="AF65" s="139"/>
    </row>
    <row r="66" spans="1:32" ht="13.2">
      <c r="A66" s="76">
        <v>7715</v>
      </c>
      <c r="B66" s="161"/>
      <c r="C66" s="94" t="s">
        <v>1053</v>
      </c>
      <c r="D66" s="161"/>
      <c r="E66" s="161"/>
      <c r="F66" s="161"/>
      <c r="G66" s="223"/>
      <c r="H66" s="223"/>
      <c r="I66" s="406" t="s">
        <v>1034</v>
      </c>
      <c r="J66" s="223"/>
      <c r="K66" s="161"/>
      <c r="L66" s="442" t="s">
        <v>1125</v>
      </c>
      <c r="M66" s="442" t="s">
        <v>1125</v>
      </c>
      <c r="N66" s="442" t="s">
        <v>1125</v>
      </c>
      <c r="O66" s="442" t="s">
        <v>1125</v>
      </c>
      <c r="P66" s="161"/>
      <c r="Q66" s="161"/>
      <c r="R66" s="161"/>
      <c r="S66" s="455" t="s">
        <v>242</v>
      </c>
      <c r="T66" s="359"/>
      <c r="U66" s="10" t="s">
        <v>242</v>
      </c>
      <c r="V66" s="161" t="s">
        <v>331</v>
      </c>
      <c r="W66" s="216" t="s">
        <v>331</v>
      </c>
      <c r="X66" s="408"/>
      <c r="Y66" s="216"/>
      <c r="Z66" s="216"/>
      <c r="AA66" s="216"/>
      <c r="AB66" s="161"/>
      <c r="AC66" s="161"/>
      <c r="AD66" s="161"/>
      <c r="AE66" s="139"/>
      <c r="AF66" s="139"/>
    </row>
    <row r="67" spans="1:32" ht="13.2">
      <c r="A67" s="76">
        <v>7716</v>
      </c>
      <c r="B67" s="390" t="s">
        <v>242</v>
      </c>
      <c r="C67" s="427" t="s">
        <v>132</v>
      </c>
      <c r="D67" s="223"/>
      <c r="E67" s="161"/>
      <c r="F67" s="161" t="s">
        <v>242</v>
      </c>
      <c r="G67" s="161"/>
      <c r="H67" s="161"/>
      <c r="I67" s="100" t="s">
        <v>920</v>
      </c>
      <c r="J67" s="100" t="s">
        <v>920</v>
      </c>
      <c r="K67" s="100" t="s">
        <v>920</v>
      </c>
      <c r="L67" s="100" t="s">
        <v>920</v>
      </c>
      <c r="M67" s="100" t="s">
        <v>1049</v>
      </c>
      <c r="N67" s="464" t="s">
        <v>127</v>
      </c>
      <c r="O67" s="161"/>
      <c r="Q67" s="225" t="s">
        <v>127</v>
      </c>
      <c r="R67" s="225" t="s">
        <v>127</v>
      </c>
      <c r="S67" s="362" t="s">
        <v>1036</v>
      </c>
      <c r="T67" s="362" t="s">
        <v>1036</v>
      </c>
      <c r="U67" s="362" t="s">
        <v>1036</v>
      </c>
      <c r="V67" s="362" t="s">
        <v>1036</v>
      </c>
      <c r="W67" s="327" t="s">
        <v>1076</v>
      </c>
      <c r="X67" s="408"/>
      <c r="Y67" s="408"/>
      <c r="Z67" s="225" t="s">
        <v>127</v>
      </c>
      <c r="AA67" s="225" t="s">
        <v>127</v>
      </c>
      <c r="AB67" s="225" t="s">
        <v>860</v>
      </c>
      <c r="AC67" s="327" t="s">
        <v>812</v>
      </c>
      <c r="AD67" s="327" t="s">
        <v>812</v>
      </c>
      <c r="AE67" s="139"/>
      <c r="AF67" s="139"/>
    </row>
    <row r="68" spans="1:32" ht="13.2">
      <c r="A68" s="76">
        <v>7717</v>
      </c>
      <c r="B68" s="161"/>
      <c r="C68" s="161"/>
      <c r="D68" s="161"/>
      <c r="E68" s="161"/>
      <c r="F68" s="161" t="s">
        <v>242</v>
      </c>
      <c r="G68" s="464" t="s">
        <v>739</v>
      </c>
      <c r="H68" s="161"/>
      <c r="I68" s="161"/>
      <c r="J68" s="161"/>
      <c r="K68" s="161"/>
      <c r="L68" s="161"/>
      <c r="M68" s="161"/>
      <c r="N68" s="216"/>
      <c r="O68" s="161"/>
      <c r="P68" s="161"/>
      <c r="Q68" s="455" t="s">
        <v>84</v>
      </c>
      <c r="R68" s="455" t="s">
        <v>84</v>
      </c>
      <c r="S68" s="455" t="s">
        <v>84</v>
      </c>
      <c r="T68" s="455" t="s">
        <v>84</v>
      </c>
      <c r="U68" s="455" t="s">
        <v>84</v>
      </c>
      <c r="V68" s="455" t="s">
        <v>84</v>
      </c>
      <c r="W68" s="223" t="s">
        <v>331</v>
      </c>
      <c r="X68" s="223"/>
      <c r="Y68" s="161"/>
      <c r="Z68" s="161"/>
      <c r="AA68" s="161"/>
      <c r="AB68" s="161"/>
      <c r="AC68" s="327" t="s">
        <v>1101</v>
      </c>
      <c r="AD68" s="327" t="s">
        <v>1101</v>
      </c>
      <c r="AE68" s="139"/>
      <c r="AF68" s="139"/>
    </row>
    <row r="69" spans="1:32" ht="13.2">
      <c r="A69" s="76">
        <v>7718</v>
      </c>
      <c r="B69" s="161"/>
      <c r="C69" s="161"/>
      <c r="G69" s="464" t="s">
        <v>285</v>
      </c>
      <c r="H69" s="464" t="s">
        <v>285</v>
      </c>
      <c r="I69" s="100" t="s">
        <v>920</v>
      </c>
      <c r="J69" s="100" t="s">
        <v>920</v>
      </c>
      <c r="K69" s="100" t="s">
        <v>920</v>
      </c>
      <c r="L69" s="100" t="s">
        <v>920</v>
      </c>
      <c r="M69" s="100" t="s">
        <v>1049</v>
      </c>
      <c r="N69" s="100" t="s">
        <v>1132</v>
      </c>
      <c r="O69" s="100" t="s">
        <v>1132</v>
      </c>
      <c r="P69" s="100" t="s">
        <v>1132</v>
      </c>
      <c r="Q69" s="161"/>
      <c r="S69" s="471" t="s">
        <v>1133</v>
      </c>
      <c r="T69" s="471" t="s">
        <v>1133</v>
      </c>
      <c r="U69" s="100" t="s">
        <v>223</v>
      </c>
      <c r="V69" s="161" t="s">
        <v>331</v>
      </c>
      <c r="W69" s="327" t="s">
        <v>245</v>
      </c>
      <c r="X69" s="327" t="s">
        <v>245</v>
      </c>
      <c r="Y69" s="327" t="s">
        <v>245</v>
      </c>
      <c r="Z69" s="327" t="s">
        <v>245</v>
      </c>
      <c r="AA69" s="161" t="s">
        <v>132</v>
      </c>
      <c r="AB69" s="472"/>
      <c r="AC69" s="472"/>
      <c r="AD69" s="161" t="s">
        <v>1135</v>
      </c>
      <c r="AE69" s="139"/>
      <c r="AF69" s="139"/>
    </row>
    <row r="70" spans="1:32" ht="13.2">
      <c r="A70" s="60">
        <v>7719</v>
      </c>
      <c r="B70" s="100" t="s">
        <v>1068</v>
      </c>
      <c r="C70" s="10" t="s">
        <v>356</v>
      </c>
      <c r="D70" s="10" t="s">
        <v>356</v>
      </c>
      <c r="E70" s="10" t="s">
        <v>356</v>
      </c>
      <c r="G70" s="161" t="s">
        <v>356</v>
      </c>
      <c r="H70" s="161" t="s">
        <v>356</v>
      </c>
      <c r="I70" s="161" t="s">
        <v>356</v>
      </c>
      <c r="J70" s="161" t="s">
        <v>356</v>
      </c>
      <c r="K70" s="161"/>
      <c r="L70" s="161" t="s">
        <v>1094</v>
      </c>
      <c r="M70" s="161" t="s">
        <v>1094</v>
      </c>
      <c r="N70" s="161" t="s">
        <v>1094</v>
      </c>
      <c r="O70" s="161"/>
      <c r="P70" s="223"/>
      <c r="R70" s="225" t="s">
        <v>1035</v>
      </c>
      <c r="S70" s="362" t="s">
        <v>1036</v>
      </c>
      <c r="T70" s="362" t="s">
        <v>1036</v>
      </c>
      <c r="U70" s="362" t="s">
        <v>1036</v>
      </c>
      <c r="V70" s="362" t="s">
        <v>1036</v>
      </c>
      <c r="W70" s="211"/>
      <c r="X70" s="223"/>
      <c r="Y70" s="161"/>
      <c r="Z70" s="161"/>
      <c r="AA70" s="161"/>
      <c r="AB70" s="161"/>
      <c r="AC70" s="161"/>
      <c r="AE70" s="139"/>
      <c r="AF70" s="139"/>
    </row>
    <row r="71" spans="1:32" ht="13.2">
      <c r="A71" s="60">
        <v>7777</v>
      </c>
      <c r="B71" s="161"/>
      <c r="C71" s="161"/>
      <c r="D71" s="223"/>
      <c r="E71" s="161"/>
      <c r="F71" s="161"/>
      <c r="G71" s="161"/>
      <c r="H71" s="225" t="s">
        <v>1160</v>
      </c>
      <c r="I71" s="161"/>
      <c r="J71" s="161"/>
      <c r="K71" s="161"/>
      <c r="L71" s="161"/>
      <c r="M71" s="161"/>
      <c r="N71" s="225" t="s">
        <v>1160</v>
      </c>
      <c r="O71" s="161"/>
      <c r="P71" s="161"/>
      <c r="Q71" s="278" t="s">
        <v>1156</v>
      </c>
      <c r="R71" s="161"/>
      <c r="S71" s="100" t="s">
        <v>1021</v>
      </c>
      <c r="U71" s="10" t="s">
        <v>242</v>
      </c>
      <c r="V71" s="161"/>
      <c r="W71" s="161"/>
      <c r="X71" s="161"/>
      <c r="Y71" s="161"/>
      <c r="Z71" s="161"/>
      <c r="AA71" s="161"/>
      <c r="AB71" s="161"/>
      <c r="AC71" s="223"/>
      <c r="AD71" s="223"/>
      <c r="AE71" s="139"/>
      <c r="AF71" s="139"/>
    </row>
    <row r="72" spans="1:32" ht="13.2">
      <c r="A72" s="60">
        <v>7721</v>
      </c>
      <c r="C72" s="94" t="s">
        <v>1069</v>
      </c>
      <c r="F72" s="161"/>
      <c r="G72" s="161" t="s">
        <v>241</v>
      </c>
      <c r="H72" s="161"/>
      <c r="I72" s="429" t="s">
        <v>338</v>
      </c>
      <c r="J72" s="429" t="s">
        <v>338</v>
      </c>
      <c r="K72" s="429" t="s">
        <v>338</v>
      </c>
      <c r="L72" s="111"/>
      <c r="M72" s="223"/>
      <c r="N72" s="161"/>
      <c r="O72" s="161" t="s">
        <v>1108</v>
      </c>
      <c r="P72" s="10" t="s">
        <v>331</v>
      </c>
      <c r="Q72" s="100" t="s">
        <v>1083</v>
      </c>
      <c r="R72" s="100" t="s">
        <v>1083</v>
      </c>
      <c r="S72" s="100" t="s">
        <v>1083</v>
      </c>
      <c r="T72" s="100" t="s">
        <v>1083</v>
      </c>
      <c r="U72" s="100" t="s">
        <v>1083</v>
      </c>
      <c r="V72" s="100" t="s">
        <v>1083</v>
      </c>
      <c r="W72" s="100" t="s">
        <v>1083</v>
      </c>
      <c r="X72" s="100" t="s">
        <v>1083</v>
      </c>
      <c r="Y72" s="100" t="s">
        <v>1083</v>
      </c>
      <c r="Z72" s="100" t="s">
        <v>1083</v>
      </c>
      <c r="AA72" s="225" t="s">
        <v>1161</v>
      </c>
      <c r="AB72" s="420" t="s">
        <v>1085</v>
      </c>
      <c r="AC72" s="420" t="s">
        <v>1085</v>
      </c>
      <c r="AD72" s="420" t="s">
        <v>1134</v>
      </c>
      <c r="AE72" s="139"/>
      <c r="AF72" s="139"/>
    </row>
    <row r="73" spans="1:32" ht="13.2">
      <c r="A73" s="60">
        <v>7722</v>
      </c>
      <c r="B73" s="464" t="s">
        <v>137</v>
      </c>
      <c r="C73" s="94" t="s">
        <v>1069</v>
      </c>
      <c r="D73" s="161" t="s">
        <v>1033</v>
      </c>
      <c r="E73" s="161" t="s">
        <v>1033</v>
      </c>
      <c r="F73" s="57"/>
      <c r="G73" s="473" t="s">
        <v>1162</v>
      </c>
      <c r="H73" s="433" t="s">
        <v>1104</v>
      </c>
      <c r="L73" s="111"/>
      <c r="M73" s="111"/>
      <c r="N73" s="111"/>
      <c r="O73" s="111"/>
      <c r="P73" s="111"/>
      <c r="Q73" s="109" t="s">
        <v>1163</v>
      </c>
      <c r="R73" s="161" t="s">
        <v>242</v>
      </c>
      <c r="S73" s="161" t="s">
        <v>242</v>
      </c>
      <c r="T73" s="474"/>
      <c r="U73" s="474"/>
      <c r="V73" s="474"/>
      <c r="W73" s="474"/>
      <c r="X73" s="474"/>
      <c r="Y73" s="474"/>
      <c r="Z73" s="474"/>
      <c r="AA73" s="474"/>
      <c r="AB73" s="455"/>
      <c r="AC73" s="455"/>
      <c r="AD73" s="391" t="s">
        <v>1077</v>
      </c>
      <c r="AE73" s="455"/>
      <c r="AF73" s="139"/>
    </row>
    <row r="74" spans="1:32" ht="13.2">
      <c r="A74" s="77">
        <v>7723</v>
      </c>
      <c r="B74" s="100" t="s">
        <v>1039</v>
      </c>
      <c r="C74" s="100" t="s">
        <v>1039</v>
      </c>
      <c r="D74" s="222" t="s">
        <v>1089</v>
      </c>
      <c r="E74" s="161"/>
      <c r="F74" s="464" t="s">
        <v>137</v>
      </c>
      <c r="G74" s="161"/>
      <c r="H74" s="161"/>
      <c r="I74" s="10" t="s">
        <v>1093</v>
      </c>
      <c r="J74" s="409" t="s">
        <v>140</v>
      </c>
      <c r="K74" s="161"/>
      <c r="L74" s="327" t="s">
        <v>1072</v>
      </c>
      <c r="M74" s="100" t="s">
        <v>1073</v>
      </c>
      <c r="N74" s="100" t="s">
        <v>1074</v>
      </c>
      <c r="O74" s="100" t="s">
        <v>1074</v>
      </c>
      <c r="P74" s="100" t="s">
        <v>1074</v>
      </c>
      <c r="Q74" s="100" t="s">
        <v>1074</v>
      </c>
      <c r="R74" s="100" t="s">
        <v>1074</v>
      </c>
      <c r="S74" s="100" t="s">
        <v>1074</v>
      </c>
      <c r="T74" s="161"/>
      <c r="U74" s="161"/>
      <c r="V74" s="161" t="s">
        <v>772</v>
      </c>
      <c r="W74" s="10" t="s">
        <v>1058</v>
      </c>
      <c r="X74" s="10" t="s">
        <v>93</v>
      </c>
      <c r="Y74" s="370" t="s">
        <v>1073</v>
      </c>
      <c r="Z74" s="370" t="s">
        <v>133</v>
      </c>
      <c r="AA74" s="370" t="s">
        <v>133</v>
      </c>
      <c r="AB74" s="370" t="s">
        <v>133</v>
      </c>
      <c r="AC74" s="370" t="s">
        <v>133</v>
      </c>
      <c r="AD74" s="225" t="s">
        <v>851</v>
      </c>
      <c r="AE74" s="139"/>
      <c r="AF74" s="139"/>
    </row>
    <row r="75" spans="1:32" ht="13.2">
      <c r="A75" s="60">
        <v>7725</v>
      </c>
      <c r="B75" s="211"/>
      <c r="C75" s="94" t="s">
        <v>1069</v>
      </c>
      <c r="D75" s="223" t="s">
        <v>1164</v>
      </c>
      <c r="E75" s="223" t="s">
        <v>1164</v>
      </c>
      <c r="F75" s="223" t="s">
        <v>1164</v>
      </c>
      <c r="G75" s="81" t="s">
        <v>1165</v>
      </c>
      <c r="H75" s="161"/>
      <c r="I75" s="225" t="s">
        <v>137</v>
      </c>
      <c r="J75" s="424"/>
      <c r="K75" s="142" t="s">
        <v>1041</v>
      </c>
      <c r="L75" s="142" t="s">
        <v>1041</v>
      </c>
      <c r="M75" s="142" t="s">
        <v>1041</v>
      </c>
      <c r="N75" s="142" t="s">
        <v>1041</v>
      </c>
      <c r="O75" s="410" t="s">
        <v>1042</v>
      </c>
      <c r="P75" s="10" t="s">
        <v>1081</v>
      </c>
      <c r="Q75" s="10" t="s">
        <v>1082</v>
      </c>
      <c r="R75" s="225" t="s">
        <v>1063</v>
      </c>
      <c r="S75" s="161" t="s">
        <v>242</v>
      </c>
      <c r="T75" s="465" t="s">
        <v>137</v>
      </c>
      <c r="U75" s="81"/>
      <c r="V75" s="100" t="s">
        <v>137</v>
      </c>
      <c r="W75" s="100" t="s">
        <v>137</v>
      </c>
      <c r="X75" s="329" t="s">
        <v>1130</v>
      </c>
      <c r="Y75" s="329" t="s">
        <v>1130</v>
      </c>
      <c r="Z75" s="10" t="s">
        <v>191</v>
      </c>
      <c r="AA75" s="391" t="s">
        <v>1077</v>
      </c>
      <c r="AB75" s="10" t="s">
        <v>191</v>
      </c>
      <c r="AC75" s="81"/>
      <c r="AE75" s="139"/>
      <c r="AF75" s="139"/>
    </row>
    <row r="76" spans="1:32" ht="13.2">
      <c r="A76" s="75">
        <v>7726</v>
      </c>
      <c r="B76" s="390" t="s">
        <v>93</v>
      </c>
      <c r="C76" s="94" t="s">
        <v>1069</v>
      </c>
      <c r="D76" s="264" t="s">
        <v>1138</v>
      </c>
      <c r="E76" s="161"/>
      <c r="F76" s="161"/>
      <c r="G76" s="10" t="s">
        <v>1166</v>
      </c>
      <c r="H76" s="10" t="s">
        <v>1166</v>
      </c>
      <c r="I76" s="10" t="s">
        <v>1166</v>
      </c>
      <c r="J76" s="10" t="s">
        <v>1166</v>
      </c>
      <c r="K76" s="10" t="s">
        <v>1166</v>
      </c>
      <c r="L76" s="161" t="s">
        <v>93</v>
      </c>
      <c r="M76" s="424" t="s">
        <v>242</v>
      </c>
      <c r="N76" s="161" t="s">
        <v>1145</v>
      </c>
      <c r="O76" s="161" t="s">
        <v>1145</v>
      </c>
      <c r="P76" s="161" t="s">
        <v>1145</v>
      </c>
      <c r="Q76" s="161" t="s">
        <v>1145</v>
      </c>
      <c r="R76" s="222" t="s">
        <v>1089</v>
      </c>
      <c r="S76" s="278" t="s">
        <v>1090</v>
      </c>
      <c r="X76" s="216" t="s">
        <v>1091</v>
      </c>
      <c r="Y76" s="216" t="s">
        <v>1091</v>
      </c>
      <c r="Z76" s="225" t="s">
        <v>1095</v>
      </c>
      <c r="AA76" s="225" t="s">
        <v>866</v>
      </c>
      <c r="AB76" s="225" t="s">
        <v>866</v>
      </c>
      <c r="AC76" s="225" t="s">
        <v>866</v>
      </c>
      <c r="AD76" s="225" t="s">
        <v>866</v>
      </c>
      <c r="AE76" s="139"/>
      <c r="AF76" s="139"/>
    </row>
    <row r="77" spans="1:32" ht="13.2">
      <c r="A77" s="75">
        <v>7727</v>
      </c>
      <c r="B77" s="161"/>
      <c r="C77" s="94" t="s">
        <v>1069</v>
      </c>
      <c r="D77" s="161" t="s">
        <v>242</v>
      </c>
      <c r="E77" s="216"/>
      <c r="F77" s="216"/>
      <c r="G77" s="223"/>
      <c r="H77" s="217"/>
      <c r="I77" s="216"/>
      <c r="J77" s="225" t="s">
        <v>1115</v>
      </c>
      <c r="K77" s="225" t="s">
        <v>1115</v>
      </c>
      <c r="L77" s="225" t="s">
        <v>1115</v>
      </c>
      <c r="M77" s="424" t="s">
        <v>242</v>
      </c>
      <c r="N77" s="223"/>
      <c r="O77" s="109" t="s">
        <v>1119</v>
      </c>
      <c r="P77" s="109" t="s">
        <v>1119</v>
      </c>
      <c r="Q77" s="109" t="s">
        <v>1119</v>
      </c>
      <c r="R77" s="109" t="s">
        <v>1119</v>
      </c>
      <c r="S77" s="161" t="s">
        <v>242</v>
      </c>
      <c r="T77" s="10" t="s">
        <v>331</v>
      </c>
      <c r="U77" s="281" t="s">
        <v>1124</v>
      </c>
      <c r="V77" s="281" t="s">
        <v>1124</v>
      </c>
      <c r="W77" s="281" t="s">
        <v>1124</v>
      </c>
      <c r="X77" s="281" t="s">
        <v>1124</v>
      </c>
      <c r="Y77" s="281" t="s">
        <v>1124</v>
      </c>
      <c r="Z77" s="281" t="s">
        <v>1124</v>
      </c>
      <c r="AA77" s="281" t="s">
        <v>1124</v>
      </c>
      <c r="AB77" s="281" t="s">
        <v>1124</v>
      </c>
      <c r="AC77" s="161"/>
      <c r="AD77" s="441" t="s">
        <v>1120</v>
      </c>
      <c r="AE77" s="139"/>
      <c r="AF77" s="139"/>
    </row>
    <row r="78" spans="1:32" ht="13.2">
      <c r="A78" s="77">
        <v>7728</v>
      </c>
      <c r="B78" s="225" t="s">
        <v>1112</v>
      </c>
      <c r="C78" s="93" t="s">
        <v>133</v>
      </c>
      <c r="D78" s="161" t="s">
        <v>242</v>
      </c>
      <c r="E78" s="161"/>
      <c r="F78" s="161"/>
      <c r="G78" s="327" t="s">
        <v>1167</v>
      </c>
      <c r="H78" s="161"/>
      <c r="I78" s="429" t="s">
        <v>1071</v>
      </c>
      <c r="J78" s="161"/>
      <c r="K78" s="161"/>
      <c r="L78" s="429" t="s">
        <v>338</v>
      </c>
      <c r="M78" s="424" t="s">
        <v>242</v>
      </c>
      <c r="N78" s="161"/>
      <c r="O78" s="10" t="s">
        <v>331</v>
      </c>
      <c r="P78" s="10" t="s">
        <v>331</v>
      </c>
      <c r="Q78" s="10" t="s">
        <v>331</v>
      </c>
      <c r="R78" s="10" t="s">
        <v>331</v>
      </c>
      <c r="S78" s="94" t="s">
        <v>153</v>
      </c>
      <c r="T78" s="94" t="s">
        <v>153</v>
      </c>
      <c r="V78" s="10" t="s">
        <v>331</v>
      </c>
      <c r="W78" s="225" t="s">
        <v>1045</v>
      </c>
      <c r="X78" s="225" t="s">
        <v>1045</v>
      </c>
      <c r="Y78" s="225" t="s">
        <v>1045</v>
      </c>
      <c r="Z78" s="225" t="s">
        <v>1045</v>
      </c>
      <c r="AA78" s="225" t="s">
        <v>1045</v>
      </c>
      <c r="AB78" s="225" t="s">
        <v>1045</v>
      </c>
      <c r="AC78" s="161"/>
      <c r="AD78" s="161"/>
      <c r="AE78" s="139"/>
      <c r="AF78" s="139"/>
    </row>
    <row r="79" spans="1:32" ht="13.2">
      <c r="A79" s="77">
        <v>7729</v>
      </c>
      <c r="B79" s="336" t="s">
        <v>1052</v>
      </c>
      <c r="C79" s="100" t="s">
        <v>1168</v>
      </c>
      <c r="D79" s="161"/>
      <c r="E79" s="223"/>
      <c r="F79" s="223"/>
      <c r="G79" s="217"/>
      <c r="H79" s="161"/>
      <c r="I79" s="111"/>
      <c r="J79" s="211"/>
      <c r="K79" s="211"/>
      <c r="L79" s="211"/>
      <c r="M79" s="211"/>
      <c r="N79" s="211"/>
      <c r="O79" s="211"/>
      <c r="P79" s="211"/>
      <c r="Q79" s="211"/>
      <c r="R79" s="211"/>
      <c r="S79" s="211"/>
      <c r="T79" s="211"/>
      <c r="U79" s="211"/>
      <c r="V79" s="211"/>
      <c r="W79" s="211"/>
      <c r="X79" s="211"/>
      <c r="Y79" s="211"/>
      <c r="Z79" s="211"/>
      <c r="AA79" s="211"/>
      <c r="AB79" s="211"/>
      <c r="AC79" s="211"/>
      <c r="AD79" s="211"/>
      <c r="AE79" s="139"/>
      <c r="AF79" s="139"/>
    </row>
    <row r="80" spans="1:32" ht="13.2">
      <c r="A80" s="77">
        <v>7730</v>
      </c>
      <c r="C80" s="94" t="s">
        <v>1069</v>
      </c>
      <c r="D80" s="327" t="s">
        <v>338</v>
      </c>
      <c r="E80" s="161"/>
      <c r="G80" s="161"/>
      <c r="H80" s="327" t="s">
        <v>1070</v>
      </c>
      <c r="I80" s="96" t="s">
        <v>1071</v>
      </c>
      <c r="J80" s="96" t="s">
        <v>1071</v>
      </c>
      <c r="K80" s="96" t="s">
        <v>1071</v>
      </c>
      <c r="L80" s="161" t="s">
        <v>242</v>
      </c>
      <c r="M80" s="109" t="s">
        <v>1143</v>
      </c>
      <c r="N80" s="109" t="s">
        <v>1143</v>
      </c>
      <c r="O80" s="216" t="s">
        <v>331</v>
      </c>
      <c r="P80" s="412" t="s">
        <v>1050</v>
      </c>
      <c r="Q80" s="412" t="s">
        <v>1050</v>
      </c>
      <c r="R80" s="412" t="s">
        <v>1050</v>
      </c>
      <c r="S80" s="413" t="s">
        <v>1050</v>
      </c>
      <c r="W80" s="10" t="s">
        <v>1169</v>
      </c>
      <c r="X80" s="278" t="s">
        <v>1127</v>
      </c>
      <c r="Y80" s="390"/>
      <c r="Z80" s="390" t="s">
        <v>1065</v>
      </c>
      <c r="AA80" s="209" t="s">
        <v>1086</v>
      </c>
      <c r="AB80" s="209" t="s">
        <v>1086</v>
      </c>
      <c r="AC80" s="209" t="s">
        <v>1086</v>
      </c>
      <c r="AD80" s="209" t="s">
        <v>1086</v>
      </c>
      <c r="AE80" s="139"/>
      <c r="AF80" s="139"/>
    </row>
    <row r="81" spans="1:32" ht="13.2">
      <c r="A81" s="475">
        <v>7731</v>
      </c>
      <c r="B81" s="223"/>
      <c r="C81" s="94" t="s">
        <v>1069</v>
      </c>
      <c r="D81" s="217"/>
      <c r="E81" s="161"/>
      <c r="F81" s="217"/>
      <c r="G81" s="217"/>
      <c r="H81" s="216"/>
      <c r="I81" s="216" t="s">
        <v>570</v>
      </c>
      <c r="J81" s="161" t="s">
        <v>1170</v>
      </c>
      <c r="K81" s="370" t="s">
        <v>1035</v>
      </c>
      <c r="L81" s="370" t="s">
        <v>1035</v>
      </c>
      <c r="M81" s="370" t="s">
        <v>1035</v>
      </c>
      <c r="N81" s="370" t="s">
        <v>1035</v>
      </c>
      <c r="O81" s="370" t="s">
        <v>1035</v>
      </c>
      <c r="P81" s="370" t="s">
        <v>1035</v>
      </c>
      <c r="Q81" s="370" t="s">
        <v>1035</v>
      </c>
      <c r="R81" s="370" t="s">
        <v>1035</v>
      </c>
      <c r="T81" s="459"/>
      <c r="U81" s="216"/>
      <c r="V81" s="161"/>
      <c r="W81" s="161"/>
      <c r="X81" s="390"/>
      <c r="Y81" s="390"/>
      <c r="Z81" s="390"/>
      <c r="AA81" s="370" t="s">
        <v>1096</v>
      </c>
      <c r="AB81" s="223"/>
      <c r="AC81" s="223"/>
      <c r="AE81" s="139"/>
      <c r="AF81" s="139"/>
    </row>
    <row r="82" spans="1:32" ht="13.2">
      <c r="A82" s="78">
        <v>7732</v>
      </c>
      <c r="B82" s="225" t="s">
        <v>1061</v>
      </c>
      <c r="C82" s="225" t="s">
        <v>1061</v>
      </c>
      <c r="D82" s="225" t="s">
        <v>1061</v>
      </c>
      <c r="E82" s="225" t="s">
        <v>1061</v>
      </c>
      <c r="F82" s="223"/>
      <c r="G82" s="223"/>
      <c r="H82" s="161"/>
      <c r="I82" s="161"/>
      <c r="J82" s="57"/>
      <c r="K82" s="57"/>
      <c r="L82" s="57"/>
      <c r="M82" s="161"/>
      <c r="N82" s="161"/>
      <c r="O82" s="161" t="s">
        <v>331</v>
      </c>
      <c r="P82" s="94" t="s">
        <v>1139</v>
      </c>
      <c r="Q82" s="465" t="s">
        <v>133</v>
      </c>
      <c r="R82" s="10" t="s">
        <v>242</v>
      </c>
      <c r="S82" s="419" t="s">
        <v>1085</v>
      </c>
      <c r="T82" s="420" t="s">
        <v>1085</v>
      </c>
      <c r="U82" s="420" t="s">
        <v>1085</v>
      </c>
      <c r="V82" s="420" t="s">
        <v>1085</v>
      </c>
      <c r="W82" s="420" t="s">
        <v>1085</v>
      </c>
      <c r="X82" s="420" t="s">
        <v>1085</v>
      </c>
      <c r="Y82" s="474"/>
      <c r="Z82" s="390"/>
      <c r="AA82" s="440" t="s">
        <v>462</v>
      </c>
      <c r="AC82" s="161"/>
      <c r="AD82" s="161"/>
      <c r="AE82" s="139"/>
      <c r="AF82" s="139"/>
    </row>
    <row r="83" spans="1:32" ht="13.2">
      <c r="A83" s="11">
        <v>7733</v>
      </c>
      <c r="B83" s="223"/>
      <c r="C83" s="94" t="s">
        <v>1069</v>
      </c>
      <c r="E83" s="223"/>
      <c r="F83" s="81"/>
      <c r="G83" s="223"/>
      <c r="H83" s="161"/>
      <c r="I83" s="100">
        <v>168</v>
      </c>
      <c r="J83" s="100">
        <v>168</v>
      </c>
      <c r="K83" s="100">
        <v>168</v>
      </c>
      <c r="L83" s="100">
        <v>168</v>
      </c>
      <c r="M83" s="100">
        <v>168</v>
      </c>
      <c r="N83" s="100">
        <v>168</v>
      </c>
      <c r="O83" s="100">
        <v>168</v>
      </c>
      <c r="P83" s="10" t="s">
        <v>1141</v>
      </c>
      <c r="T83" s="459"/>
      <c r="U83" s="408"/>
      <c r="V83" s="161"/>
      <c r="W83" s="223"/>
      <c r="X83" s="216"/>
      <c r="Y83" s="216"/>
      <c r="Z83" s="390"/>
      <c r="AD83" s="441" t="s">
        <v>1120</v>
      </c>
      <c r="AE83" s="139"/>
      <c r="AF83" s="139"/>
    </row>
    <row r="84" spans="1:32" ht="13.2">
      <c r="A84" s="79">
        <v>7751</v>
      </c>
      <c r="B84" s="225" t="s">
        <v>1128</v>
      </c>
      <c r="C84" s="225" t="s">
        <v>1128</v>
      </c>
      <c r="D84" s="225" t="s">
        <v>1129</v>
      </c>
      <c r="E84" s="161"/>
      <c r="F84" s="476" t="s">
        <v>1114</v>
      </c>
      <c r="G84" s="223"/>
      <c r="I84" s="429" t="s">
        <v>804</v>
      </c>
      <c r="J84" s="10"/>
      <c r="K84" s="10"/>
      <c r="L84" s="100" t="s">
        <v>1106</v>
      </c>
      <c r="M84" s="10" t="s">
        <v>1116</v>
      </c>
      <c r="N84" s="10" t="s">
        <v>1106</v>
      </c>
      <c r="O84" s="161"/>
      <c r="P84" s="161" t="s">
        <v>1171</v>
      </c>
      <c r="Q84" s="264" t="s">
        <v>1109</v>
      </c>
      <c r="R84" s="10" t="s">
        <v>242</v>
      </c>
      <c r="S84" s="327" t="s">
        <v>210</v>
      </c>
      <c r="T84" s="359"/>
      <c r="U84" s="161"/>
      <c r="V84" s="161"/>
      <c r="W84" s="114" t="s">
        <v>1051</v>
      </c>
      <c r="X84" s="161"/>
      <c r="Y84" s="432" t="s">
        <v>1099</v>
      </c>
      <c r="Z84" s="161"/>
      <c r="AB84" s="327" t="s">
        <v>1100</v>
      </c>
      <c r="AC84" s="161"/>
      <c r="AE84" s="139"/>
      <c r="AF84" s="139"/>
    </row>
    <row r="85" spans="1:32" ht="13.2">
      <c r="A85" s="80">
        <v>7752</v>
      </c>
      <c r="C85" s="431" t="s">
        <v>153</v>
      </c>
      <c r="D85" s="161" t="s">
        <v>1113</v>
      </c>
      <c r="E85" s="161"/>
      <c r="F85" s="161" t="s">
        <v>242</v>
      </c>
      <c r="G85" s="161"/>
      <c r="H85" s="161"/>
      <c r="I85" s="161"/>
      <c r="J85" s="161"/>
      <c r="K85" s="161"/>
      <c r="L85" s="278" t="s">
        <v>1131</v>
      </c>
      <c r="M85" s="161"/>
      <c r="N85" s="161"/>
      <c r="O85" s="161"/>
      <c r="Q85" s="161" t="s">
        <v>331</v>
      </c>
      <c r="R85" s="161" t="s">
        <v>1029</v>
      </c>
      <c r="S85" s="472"/>
      <c r="T85" s="472"/>
      <c r="U85" s="472"/>
      <c r="V85" s="472"/>
      <c r="W85" s="472" t="s">
        <v>331</v>
      </c>
      <c r="X85" s="472"/>
      <c r="Y85" s="472"/>
      <c r="Z85" s="472"/>
      <c r="AB85" s="472"/>
      <c r="AC85" s="472"/>
      <c r="AD85" s="472"/>
      <c r="AE85" s="139"/>
      <c r="AF85" s="139"/>
    </row>
    <row r="86" spans="1:32" ht="13.2">
      <c r="A86" s="80">
        <v>7753</v>
      </c>
      <c r="B86" s="161"/>
      <c r="C86" s="94" t="s">
        <v>1069</v>
      </c>
      <c r="D86" s="109" t="s">
        <v>332</v>
      </c>
      <c r="E86" s="161"/>
      <c r="F86" s="161"/>
      <c r="G86" s="161"/>
      <c r="H86" s="161"/>
      <c r="I86" s="161"/>
      <c r="J86" s="161"/>
      <c r="K86" s="161"/>
      <c r="L86" s="161"/>
      <c r="M86" s="161"/>
      <c r="N86" s="161"/>
      <c r="P86" s="465" t="s">
        <v>133</v>
      </c>
      <c r="Q86" s="465" t="s">
        <v>133</v>
      </c>
      <c r="R86" s="465" t="s">
        <v>133</v>
      </c>
      <c r="S86" s="161"/>
      <c r="T86" s="161"/>
      <c r="U86" s="161"/>
      <c r="V86" s="392" t="s">
        <v>1026</v>
      </c>
      <c r="W86" s="10" t="s">
        <v>948</v>
      </c>
      <c r="X86" s="161"/>
      <c r="Y86" s="161"/>
      <c r="Z86" s="161" t="s">
        <v>331</v>
      </c>
      <c r="AA86" s="10" t="s">
        <v>331</v>
      </c>
      <c r="AB86" s="390"/>
      <c r="AC86" s="161"/>
      <c r="AD86" s="161"/>
      <c r="AE86" s="139"/>
      <c r="AF86" s="139"/>
    </row>
    <row r="87" spans="1:32" ht="13.2">
      <c r="A87" s="26" t="s">
        <v>113</v>
      </c>
      <c r="B87" s="139"/>
      <c r="C87" s="139"/>
      <c r="D87" s="139"/>
      <c r="E87" s="139"/>
      <c r="F87" s="139"/>
      <c r="G87" s="139"/>
      <c r="H87" s="139"/>
      <c r="I87" s="139"/>
      <c r="J87" s="139"/>
      <c r="K87" s="139"/>
      <c r="O87" s="139"/>
      <c r="P87" s="139"/>
      <c r="Q87" s="139"/>
      <c r="R87" s="139"/>
      <c r="S87" s="477"/>
      <c r="T87" s="139"/>
      <c r="U87" s="139"/>
      <c r="V87" s="139"/>
      <c r="X87" s="139"/>
      <c r="Y87" s="139"/>
      <c r="Z87" s="139"/>
      <c r="AE87" s="139"/>
      <c r="AF87" s="139"/>
    </row>
    <row r="88" spans="1:32" ht="13.2">
      <c r="A88" s="83" t="s">
        <v>114</v>
      </c>
      <c r="B88" s="84"/>
      <c r="C88" s="84"/>
      <c r="D88" s="84"/>
      <c r="E88" s="84"/>
      <c r="F88" s="84"/>
      <c r="G88" s="84"/>
      <c r="H88" s="84"/>
      <c r="I88" s="84"/>
      <c r="J88" s="84"/>
      <c r="K88" s="84"/>
      <c r="L88" s="84"/>
      <c r="M88" s="84"/>
      <c r="N88" s="84"/>
      <c r="O88" s="84"/>
      <c r="Q88" s="84"/>
      <c r="R88" s="84"/>
      <c r="S88" s="478"/>
      <c r="T88" s="84"/>
      <c r="U88" s="84"/>
      <c r="V88" s="84"/>
      <c r="W88" s="84"/>
      <c r="X88" s="84"/>
      <c r="Y88" s="85"/>
      <c r="Z88" s="85"/>
      <c r="AA88" s="85"/>
      <c r="AB88" s="85"/>
      <c r="AC88" s="85"/>
      <c r="AD88" s="85"/>
      <c r="AE88" s="86"/>
      <c r="AF88" s="86"/>
    </row>
    <row r="89" spans="1:32" ht="13.2">
      <c r="A89" s="87" t="s">
        <v>115</v>
      </c>
      <c r="B89" s="88"/>
      <c r="C89" s="88"/>
      <c r="D89" s="88"/>
      <c r="E89" s="88"/>
      <c r="F89" s="88"/>
      <c r="G89" s="88"/>
      <c r="H89" s="88"/>
      <c r="I89" s="88"/>
      <c r="J89" s="88"/>
      <c r="K89" s="88"/>
      <c r="L89" s="88"/>
      <c r="M89" s="88"/>
      <c r="N89" s="88"/>
      <c r="O89" s="88"/>
      <c r="P89" s="88"/>
      <c r="Q89" s="88"/>
      <c r="R89" s="88"/>
      <c r="S89" s="479"/>
      <c r="T89" s="88"/>
      <c r="U89" s="88"/>
      <c r="V89" s="88"/>
      <c r="W89" s="88"/>
      <c r="X89" s="88"/>
      <c r="Y89" s="88"/>
      <c r="Z89" s="88"/>
      <c r="AA89" s="88"/>
      <c r="AB89" s="88"/>
      <c r="AC89" s="88"/>
      <c r="AD89" s="88"/>
      <c r="AE89" s="88"/>
      <c r="AF89" s="88"/>
    </row>
    <row r="90" spans="1:32" ht="13.2">
      <c r="A90" s="87" t="s">
        <v>116</v>
      </c>
      <c r="B90" s="88"/>
      <c r="C90" s="88"/>
      <c r="D90" s="88"/>
      <c r="E90" s="88"/>
      <c r="F90" s="88"/>
      <c r="G90" s="88"/>
      <c r="H90" s="88"/>
      <c r="I90" s="88"/>
      <c r="J90" s="88"/>
      <c r="K90" s="88"/>
      <c r="L90" s="88"/>
      <c r="M90" s="88"/>
      <c r="N90" s="88"/>
      <c r="O90" s="88"/>
      <c r="P90" s="88"/>
      <c r="Q90" s="88"/>
      <c r="R90" s="88"/>
      <c r="S90" s="479"/>
      <c r="T90" s="88"/>
      <c r="U90" s="88"/>
      <c r="V90" s="88"/>
      <c r="W90" s="88"/>
      <c r="X90" s="88"/>
      <c r="Y90" s="88"/>
      <c r="Z90" s="88"/>
      <c r="AA90" s="88"/>
      <c r="AB90" s="88"/>
      <c r="AC90" s="88"/>
      <c r="AD90" s="88"/>
      <c r="AE90" s="88"/>
      <c r="AF90" s="88"/>
    </row>
    <row r="91" spans="1:32" ht="13.2">
      <c r="A91" s="2" t="s">
        <v>117</v>
      </c>
      <c r="B91" s="88"/>
      <c r="C91" s="88"/>
      <c r="D91" s="88"/>
      <c r="E91" s="88"/>
      <c r="F91" s="88"/>
      <c r="G91" s="88"/>
      <c r="H91" s="88"/>
      <c r="I91" s="88"/>
      <c r="J91" s="89"/>
      <c r="K91" s="89"/>
      <c r="L91" s="89"/>
      <c r="M91" s="89"/>
      <c r="N91" s="89"/>
      <c r="O91" s="89"/>
      <c r="P91" s="89"/>
      <c r="Q91" s="89"/>
      <c r="R91" s="89"/>
      <c r="S91" s="480"/>
      <c r="T91" s="89"/>
      <c r="U91" s="89"/>
      <c r="V91" s="89"/>
      <c r="W91" s="89"/>
      <c r="X91" s="89"/>
      <c r="Y91" s="89"/>
      <c r="Z91" s="89"/>
      <c r="AA91" s="89"/>
      <c r="AB91" s="89"/>
      <c r="AC91" s="89"/>
      <c r="AD91" s="89"/>
      <c r="AE91" s="88"/>
      <c r="AF91" s="88"/>
    </row>
    <row r="92" spans="1:32" ht="13.2">
      <c r="A92" s="90" t="s">
        <v>2</v>
      </c>
      <c r="B92" s="84"/>
      <c r="C92" s="84"/>
      <c r="D92" s="84"/>
      <c r="E92" s="84"/>
      <c r="F92" s="84"/>
      <c r="G92" s="84"/>
      <c r="H92" s="84"/>
      <c r="I92" s="84"/>
      <c r="J92" s="84"/>
      <c r="K92" s="88"/>
      <c r="L92" s="88"/>
      <c r="M92" s="88"/>
      <c r="N92" s="88"/>
      <c r="O92" s="88"/>
      <c r="P92" s="88"/>
      <c r="Q92" s="88"/>
      <c r="R92" s="88"/>
      <c r="S92" s="479"/>
      <c r="T92" s="88"/>
      <c r="U92" s="88"/>
      <c r="V92" s="88"/>
      <c r="W92" s="88"/>
      <c r="X92" s="88"/>
      <c r="Y92" s="88"/>
      <c r="Z92" s="88"/>
      <c r="AA92" s="88"/>
      <c r="AB92" s="88"/>
      <c r="AC92" s="88"/>
      <c r="AD92" s="88"/>
      <c r="AE92" s="88"/>
      <c r="AF92" s="88"/>
    </row>
    <row r="93" spans="1:32" ht="13.2">
      <c r="A93" s="91" t="s">
        <v>118</v>
      </c>
      <c r="B93" s="92"/>
      <c r="C93" s="92"/>
      <c r="D93" s="92"/>
      <c r="E93" s="92"/>
      <c r="F93" s="92"/>
      <c r="G93" s="92"/>
      <c r="H93" s="92"/>
      <c r="I93" s="92"/>
      <c r="J93" s="92"/>
      <c r="K93" s="92"/>
      <c r="L93" s="92"/>
      <c r="M93" s="92"/>
      <c r="N93" s="92"/>
      <c r="O93" s="92"/>
      <c r="P93" s="92"/>
      <c r="Q93" s="92"/>
      <c r="R93" s="92"/>
      <c r="S93" s="481"/>
      <c r="T93" s="92"/>
      <c r="U93" s="92"/>
      <c r="V93" s="92"/>
      <c r="W93" s="92"/>
      <c r="X93" s="92"/>
      <c r="Y93" s="92"/>
      <c r="Z93" s="92"/>
      <c r="AA93" s="92"/>
      <c r="AB93" s="92"/>
      <c r="AC93" s="92"/>
      <c r="AD93" s="92"/>
      <c r="AE93" s="6"/>
      <c r="AF93" s="6"/>
    </row>
    <row r="94" spans="1:32" ht="13.2">
      <c r="S94" s="482"/>
    </row>
    <row r="95" spans="1:32" ht="13.2">
      <c r="S95" s="482"/>
    </row>
    <row r="96" spans="1:32" ht="13.2">
      <c r="S96" s="482"/>
    </row>
    <row r="97" spans="19:19" ht="13.2">
      <c r="S97" s="482"/>
    </row>
    <row r="98" spans="19:19" ht="13.2">
      <c r="S98" s="482"/>
    </row>
    <row r="99" spans="19:19" ht="13.2">
      <c r="S99" s="482"/>
    </row>
    <row r="100" spans="19:19" ht="13.2">
      <c r="S100" s="482"/>
    </row>
    <row r="101" spans="19:19" ht="13.2">
      <c r="S101" s="482"/>
    </row>
    <row r="102" spans="19:19" ht="13.2">
      <c r="S102" s="482"/>
    </row>
    <row r="103" spans="19:19" ht="13.2">
      <c r="S103" s="482"/>
    </row>
    <row r="104" spans="19:19" ht="13.2">
      <c r="S104" s="482"/>
    </row>
    <row r="105" spans="19:19" ht="13.2">
      <c r="S105" s="482"/>
    </row>
    <row r="106" spans="19:19" ht="13.2">
      <c r="S106" s="482"/>
    </row>
    <row r="107" spans="19:19" ht="13.2">
      <c r="S107" s="482"/>
    </row>
    <row r="108" spans="19:19" ht="13.2">
      <c r="S108" s="482"/>
    </row>
    <row r="109" spans="19:19" ht="13.2">
      <c r="S109" s="482"/>
    </row>
    <row r="110" spans="19:19" ht="13.2">
      <c r="S110" s="482"/>
    </row>
    <row r="111" spans="19:19" ht="13.2">
      <c r="S111" s="482"/>
    </row>
    <row r="112" spans="19:19" ht="13.2">
      <c r="S112" s="482"/>
    </row>
    <row r="113" spans="19:19" ht="13.2">
      <c r="S113" s="482"/>
    </row>
    <row r="114" spans="19:19" ht="13.2">
      <c r="S114" s="482"/>
    </row>
    <row r="115" spans="19:19" ht="13.2">
      <c r="S115" s="482"/>
    </row>
    <row r="116" spans="19:19" ht="13.2">
      <c r="S116" s="482"/>
    </row>
    <row r="117" spans="19:19" ht="13.2">
      <c r="S117" s="482"/>
    </row>
    <row r="118" spans="19:19" ht="13.2">
      <c r="S118" s="482"/>
    </row>
    <row r="119" spans="19:19" ht="13.2">
      <c r="S119" s="482"/>
    </row>
    <row r="120" spans="19:19" ht="13.2">
      <c r="S120" s="482"/>
    </row>
    <row r="121" spans="19:19" ht="13.2">
      <c r="S121" s="482"/>
    </row>
    <row r="122" spans="19:19" ht="13.2">
      <c r="S122" s="482"/>
    </row>
    <row r="123" spans="19:19" ht="13.2">
      <c r="S123" s="482"/>
    </row>
    <row r="124" spans="19:19" ht="13.2">
      <c r="S124" s="482"/>
    </row>
    <row r="125" spans="19:19" ht="13.2">
      <c r="S125" s="482"/>
    </row>
    <row r="126" spans="19:19" ht="13.2">
      <c r="S126" s="482"/>
    </row>
    <row r="127" spans="19:19" ht="13.2">
      <c r="S127" s="482"/>
    </row>
    <row r="128" spans="19:19" ht="13.2">
      <c r="S128" s="482"/>
    </row>
    <row r="129" spans="19:19" ht="13.2">
      <c r="S129" s="482"/>
    </row>
    <row r="130" spans="19:19" ht="13.2">
      <c r="S130" s="482"/>
    </row>
    <row r="131" spans="19:19" ht="13.2">
      <c r="S131" s="482"/>
    </row>
    <row r="132" spans="19:19" ht="13.2">
      <c r="S132" s="482"/>
    </row>
    <row r="133" spans="19:19" ht="13.2">
      <c r="S133" s="482"/>
    </row>
    <row r="134" spans="19:19" ht="13.2">
      <c r="S134" s="482"/>
    </row>
    <row r="135" spans="19:19" ht="13.2">
      <c r="S135" s="482"/>
    </row>
    <row r="136" spans="19:19" ht="13.2">
      <c r="S136" s="482"/>
    </row>
    <row r="137" spans="19:19" ht="13.2">
      <c r="S137" s="482"/>
    </row>
    <row r="138" spans="19:19" ht="13.2">
      <c r="S138" s="482"/>
    </row>
    <row r="139" spans="19:19" ht="13.2">
      <c r="S139" s="482"/>
    </row>
    <row r="140" spans="19:19" ht="13.2">
      <c r="S140" s="482"/>
    </row>
    <row r="141" spans="19:19" ht="13.2">
      <c r="S141" s="482"/>
    </row>
    <row r="142" spans="19:19" ht="13.2">
      <c r="S142" s="482"/>
    </row>
    <row r="143" spans="19:19" ht="13.2">
      <c r="S143" s="482"/>
    </row>
    <row r="144" spans="19:19" ht="13.2">
      <c r="S144" s="482"/>
    </row>
    <row r="145" spans="19:19" ht="13.2">
      <c r="S145" s="482"/>
    </row>
    <row r="146" spans="19:19" ht="13.2">
      <c r="S146" s="482"/>
    </row>
    <row r="147" spans="19:19" ht="13.2">
      <c r="S147" s="482"/>
    </row>
    <row r="148" spans="19:19" ht="13.2">
      <c r="S148" s="482"/>
    </row>
    <row r="149" spans="19:19" ht="13.2">
      <c r="S149" s="482"/>
    </row>
    <row r="150" spans="19:19" ht="13.2">
      <c r="S150" s="482"/>
    </row>
    <row r="151" spans="19:19" ht="13.2">
      <c r="S151" s="482"/>
    </row>
    <row r="152" spans="19:19" ht="13.2">
      <c r="S152" s="482"/>
    </row>
    <row r="153" spans="19:19" ht="13.2">
      <c r="S153" s="482"/>
    </row>
    <row r="154" spans="19:19" ht="13.2">
      <c r="S154" s="482"/>
    </row>
    <row r="155" spans="19:19" ht="13.2">
      <c r="S155" s="482"/>
    </row>
    <row r="156" spans="19:19" ht="13.2">
      <c r="S156" s="482"/>
    </row>
    <row r="157" spans="19:19" ht="13.2">
      <c r="S157" s="482"/>
    </row>
    <row r="158" spans="19:19" ht="13.2">
      <c r="S158" s="482"/>
    </row>
    <row r="159" spans="19:19" ht="13.2">
      <c r="S159" s="482"/>
    </row>
    <row r="160" spans="19:19" ht="13.2">
      <c r="S160" s="482"/>
    </row>
    <row r="161" spans="19:19" ht="13.2">
      <c r="S161" s="482"/>
    </row>
    <row r="162" spans="19:19" ht="13.2">
      <c r="S162" s="482"/>
    </row>
    <row r="163" spans="19:19" ht="13.2">
      <c r="S163" s="482"/>
    </row>
    <row r="164" spans="19:19" ht="13.2">
      <c r="S164" s="482"/>
    </row>
    <row r="165" spans="19:19" ht="13.2">
      <c r="S165" s="482"/>
    </row>
    <row r="166" spans="19:19" ht="13.2">
      <c r="S166" s="482"/>
    </row>
    <row r="167" spans="19:19" ht="13.2">
      <c r="S167" s="482"/>
    </row>
    <row r="168" spans="19:19" ht="13.2">
      <c r="S168" s="482"/>
    </row>
    <row r="169" spans="19:19" ht="13.2">
      <c r="S169" s="482"/>
    </row>
    <row r="170" spans="19:19" ht="13.2">
      <c r="S170" s="482"/>
    </row>
    <row r="171" spans="19:19" ht="13.2">
      <c r="S171" s="482"/>
    </row>
    <row r="172" spans="19:19" ht="13.2">
      <c r="S172" s="482"/>
    </row>
    <row r="173" spans="19:19" ht="13.2">
      <c r="S173" s="482"/>
    </row>
    <row r="174" spans="19:19" ht="13.2">
      <c r="S174" s="482"/>
    </row>
    <row r="175" spans="19:19" ht="13.2">
      <c r="S175" s="482"/>
    </row>
    <row r="176" spans="19:19" ht="13.2">
      <c r="S176" s="482"/>
    </row>
    <row r="177" spans="19:19" ht="13.2">
      <c r="S177" s="482"/>
    </row>
    <row r="178" spans="19:19" ht="13.2">
      <c r="S178" s="482"/>
    </row>
    <row r="179" spans="19:19" ht="13.2">
      <c r="S179" s="482"/>
    </row>
    <row r="180" spans="19:19" ht="13.2">
      <c r="S180" s="482"/>
    </row>
    <row r="181" spans="19:19" ht="13.2">
      <c r="S181" s="482"/>
    </row>
    <row r="182" spans="19:19" ht="13.2">
      <c r="S182" s="482"/>
    </row>
    <row r="183" spans="19:19" ht="13.2">
      <c r="S183" s="482"/>
    </row>
    <row r="184" spans="19:19" ht="13.2">
      <c r="S184" s="482"/>
    </row>
    <row r="185" spans="19:19" ht="13.2">
      <c r="S185" s="482"/>
    </row>
    <row r="186" spans="19:19" ht="13.2">
      <c r="S186" s="482"/>
    </row>
    <row r="187" spans="19:19" ht="13.2">
      <c r="S187" s="482"/>
    </row>
    <row r="188" spans="19:19" ht="13.2">
      <c r="S188" s="482"/>
    </row>
    <row r="189" spans="19:19" ht="13.2">
      <c r="S189" s="482"/>
    </row>
    <row r="190" spans="19:19" ht="13.2">
      <c r="S190" s="482"/>
    </row>
    <row r="191" spans="19:19" ht="13.2">
      <c r="S191" s="482"/>
    </row>
    <row r="192" spans="19:19" ht="13.2">
      <c r="S192" s="482"/>
    </row>
    <row r="193" spans="19:19" ht="13.2">
      <c r="S193" s="482"/>
    </row>
    <row r="194" spans="19:19" ht="13.2">
      <c r="S194" s="482"/>
    </row>
    <row r="195" spans="19:19" ht="13.2">
      <c r="S195" s="482"/>
    </row>
    <row r="196" spans="19:19" ht="13.2">
      <c r="S196" s="482"/>
    </row>
    <row r="197" spans="19:19" ht="13.2">
      <c r="S197" s="482"/>
    </row>
    <row r="198" spans="19:19" ht="13.2">
      <c r="S198" s="482"/>
    </row>
    <row r="199" spans="19:19" ht="13.2">
      <c r="S199" s="482"/>
    </row>
    <row r="200" spans="19:19" ht="13.2">
      <c r="S200" s="482"/>
    </row>
    <row r="201" spans="19:19" ht="13.2">
      <c r="S201" s="482"/>
    </row>
    <row r="202" spans="19:19" ht="13.2">
      <c r="S202" s="482"/>
    </row>
    <row r="203" spans="19:19" ht="13.2">
      <c r="S203" s="482"/>
    </row>
    <row r="204" spans="19:19" ht="13.2">
      <c r="S204" s="482"/>
    </row>
    <row r="205" spans="19:19" ht="13.2">
      <c r="S205" s="482"/>
    </row>
    <row r="206" spans="19:19" ht="13.2">
      <c r="S206" s="482"/>
    </row>
    <row r="207" spans="19:19" ht="13.2">
      <c r="S207" s="482"/>
    </row>
    <row r="208" spans="19:19" ht="13.2">
      <c r="S208" s="482"/>
    </row>
    <row r="209" spans="19:19" ht="13.2">
      <c r="S209" s="482"/>
    </row>
    <row r="210" spans="19:19" ht="13.2">
      <c r="S210" s="482"/>
    </row>
    <row r="211" spans="19:19" ht="13.2">
      <c r="S211" s="482"/>
    </row>
    <row r="212" spans="19:19" ht="13.2">
      <c r="S212" s="482"/>
    </row>
    <row r="213" spans="19:19" ht="13.2">
      <c r="S213" s="482"/>
    </row>
    <row r="214" spans="19:19" ht="13.2">
      <c r="S214" s="482"/>
    </row>
    <row r="215" spans="19:19" ht="13.2">
      <c r="S215" s="482"/>
    </row>
    <row r="216" spans="19:19" ht="13.2">
      <c r="S216" s="482"/>
    </row>
    <row r="217" spans="19:19" ht="13.2">
      <c r="S217" s="482"/>
    </row>
    <row r="218" spans="19:19" ht="13.2">
      <c r="S218" s="482"/>
    </row>
    <row r="219" spans="19:19" ht="13.2">
      <c r="S219" s="482"/>
    </row>
    <row r="220" spans="19:19" ht="13.2">
      <c r="S220" s="482"/>
    </row>
    <row r="221" spans="19:19" ht="13.2">
      <c r="S221" s="482"/>
    </row>
    <row r="222" spans="19:19" ht="13.2">
      <c r="S222" s="482"/>
    </row>
    <row r="223" spans="19:19" ht="13.2">
      <c r="S223" s="482"/>
    </row>
    <row r="224" spans="19:19" ht="13.2">
      <c r="S224" s="482"/>
    </row>
    <row r="225" spans="19:19" ht="13.2">
      <c r="S225" s="482"/>
    </row>
    <row r="226" spans="19:19" ht="13.2">
      <c r="S226" s="482"/>
    </row>
    <row r="227" spans="19:19" ht="13.2">
      <c r="S227" s="482"/>
    </row>
    <row r="228" spans="19:19" ht="13.2">
      <c r="S228" s="482"/>
    </row>
    <row r="229" spans="19:19" ht="13.2">
      <c r="S229" s="482"/>
    </row>
    <row r="230" spans="19:19" ht="13.2">
      <c r="S230" s="482"/>
    </row>
    <row r="231" spans="19:19" ht="13.2">
      <c r="S231" s="482"/>
    </row>
    <row r="232" spans="19:19" ht="13.2">
      <c r="S232" s="482"/>
    </row>
    <row r="233" spans="19:19" ht="13.2">
      <c r="S233" s="482"/>
    </row>
    <row r="234" spans="19:19" ht="13.2">
      <c r="S234" s="482"/>
    </row>
    <row r="235" spans="19:19" ht="13.2">
      <c r="S235" s="482"/>
    </row>
    <row r="236" spans="19:19" ht="13.2">
      <c r="S236" s="482"/>
    </row>
    <row r="237" spans="19:19" ht="13.2">
      <c r="S237" s="482"/>
    </row>
    <row r="238" spans="19:19" ht="13.2">
      <c r="S238" s="482"/>
    </row>
    <row r="239" spans="19:19" ht="13.2">
      <c r="S239" s="482"/>
    </row>
    <row r="240" spans="19:19" ht="13.2">
      <c r="S240" s="482"/>
    </row>
    <row r="241" spans="19:19" ht="13.2">
      <c r="S241" s="482"/>
    </row>
    <row r="242" spans="19:19" ht="13.2">
      <c r="S242" s="482"/>
    </row>
    <row r="243" spans="19:19" ht="13.2">
      <c r="S243" s="482"/>
    </row>
    <row r="244" spans="19:19" ht="13.2">
      <c r="S244" s="482"/>
    </row>
    <row r="245" spans="19:19" ht="13.2">
      <c r="S245" s="482"/>
    </row>
    <row r="246" spans="19:19" ht="13.2">
      <c r="S246" s="482"/>
    </row>
    <row r="247" spans="19:19" ht="13.2">
      <c r="S247" s="482"/>
    </row>
    <row r="248" spans="19:19" ht="13.2">
      <c r="S248" s="482"/>
    </row>
    <row r="249" spans="19:19" ht="13.2">
      <c r="S249" s="482"/>
    </row>
    <row r="250" spans="19:19" ht="13.2">
      <c r="S250" s="482"/>
    </row>
    <row r="251" spans="19:19" ht="13.2">
      <c r="S251" s="482"/>
    </row>
    <row r="252" spans="19:19" ht="13.2">
      <c r="S252" s="482"/>
    </row>
    <row r="253" spans="19:19" ht="13.2">
      <c r="S253" s="482"/>
    </row>
    <row r="254" spans="19:19" ht="13.2">
      <c r="S254" s="482"/>
    </row>
    <row r="255" spans="19:19" ht="13.2">
      <c r="S255" s="482"/>
    </row>
    <row r="256" spans="19:19" ht="13.2">
      <c r="S256" s="482"/>
    </row>
    <row r="257" spans="19:19" ht="13.2">
      <c r="S257" s="482"/>
    </row>
    <row r="258" spans="19:19" ht="13.2">
      <c r="S258" s="482"/>
    </row>
    <row r="259" spans="19:19" ht="13.2">
      <c r="S259" s="482"/>
    </row>
    <row r="260" spans="19:19" ht="13.2">
      <c r="S260" s="482"/>
    </row>
    <row r="261" spans="19:19" ht="13.2">
      <c r="S261" s="482"/>
    </row>
    <row r="262" spans="19:19" ht="13.2">
      <c r="S262" s="482"/>
    </row>
    <row r="263" spans="19:19" ht="13.2">
      <c r="S263" s="482"/>
    </row>
    <row r="264" spans="19:19" ht="13.2">
      <c r="S264" s="482"/>
    </row>
    <row r="265" spans="19:19" ht="13.2">
      <c r="S265" s="482"/>
    </row>
    <row r="266" spans="19:19" ht="13.2">
      <c r="S266" s="482"/>
    </row>
    <row r="267" spans="19:19" ht="13.2">
      <c r="S267" s="482"/>
    </row>
    <row r="268" spans="19:19" ht="13.2">
      <c r="S268" s="482"/>
    </row>
    <row r="269" spans="19:19" ht="13.2">
      <c r="S269" s="482"/>
    </row>
    <row r="270" spans="19:19" ht="13.2">
      <c r="S270" s="482"/>
    </row>
    <row r="271" spans="19:19" ht="13.2">
      <c r="S271" s="482"/>
    </row>
    <row r="272" spans="19:19" ht="13.2">
      <c r="S272" s="482"/>
    </row>
    <row r="273" spans="19:19" ht="13.2">
      <c r="S273" s="482"/>
    </row>
    <row r="274" spans="19:19" ht="13.2">
      <c r="S274" s="482"/>
    </row>
    <row r="275" spans="19:19" ht="13.2">
      <c r="S275" s="482"/>
    </row>
    <row r="276" spans="19:19" ht="13.2">
      <c r="S276" s="482"/>
    </row>
    <row r="277" spans="19:19" ht="13.2">
      <c r="S277" s="482"/>
    </row>
    <row r="278" spans="19:19" ht="13.2">
      <c r="S278" s="482"/>
    </row>
    <row r="279" spans="19:19" ht="13.2">
      <c r="S279" s="482"/>
    </row>
    <row r="280" spans="19:19" ht="13.2">
      <c r="S280" s="482"/>
    </row>
    <row r="281" spans="19:19" ht="13.2">
      <c r="S281" s="482"/>
    </row>
    <row r="282" spans="19:19" ht="13.2">
      <c r="S282" s="482"/>
    </row>
    <row r="283" spans="19:19" ht="13.2">
      <c r="S283" s="482"/>
    </row>
    <row r="284" spans="19:19" ht="13.2">
      <c r="S284" s="482"/>
    </row>
    <row r="285" spans="19:19" ht="13.2">
      <c r="S285" s="482"/>
    </row>
    <row r="286" spans="19:19" ht="13.2">
      <c r="S286" s="482"/>
    </row>
    <row r="287" spans="19:19" ht="13.2">
      <c r="S287" s="482"/>
    </row>
    <row r="288" spans="19:19" ht="13.2">
      <c r="S288" s="482"/>
    </row>
    <row r="289" spans="19:19" ht="13.2">
      <c r="S289" s="482"/>
    </row>
    <row r="290" spans="19:19" ht="13.2">
      <c r="S290" s="482"/>
    </row>
    <row r="291" spans="19:19" ht="13.2">
      <c r="S291" s="482"/>
    </row>
    <row r="292" spans="19:19" ht="13.2">
      <c r="S292" s="482"/>
    </row>
    <row r="293" spans="19:19" ht="13.2">
      <c r="S293" s="482"/>
    </row>
    <row r="294" spans="19:19" ht="13.2">
      <c r="S294" s="482"/>
    </row>
    <row r="295" spans="19:19" ht="13.2">
      <c r="S295" s="482"/>
    </row>
    <row r="296" spans="19:19" ht="13.2">
      <c r="S296" s="482"/>
    </row>
    <row r="297" spans="19:19" ht="13.2">
      <c r="S297" s="482"/>
    </row>
    <row r="298" spans="19:19" ht="13.2">
      <c r="S298" s="482"/>
    </row>
    <row r="299" spans="19:19" ht="13.2">
      <c r="S299" s="482"/>
    </row>
    <row r="300" spans="19:19" ht="13.2">
      <c r="S300" s="482"/>
    </row>
    <row r="301" spans="19:19" ht="13.2">
      <c r="S301" s="482"/>
    </row>
    <row r="302" spans="19:19" ht="13.2">
      <c r="S302" s="482"/>
    </row>
    <row r="303" spans="19:19" ht="13.2">
      <c r="S303" s="482"/>
    </row>
    <row r="304" spans="19:19" ht="13.2">
      <c r="S304" s="482"/>
    </row>
    <row r="305" spans="19:19" ht="13.2">
      <c r="S305" s="482"/>
    </row>
    <row r="306" spans="19:19" ht="13.2">
      <c r="S306" s="482"/>
    </row>
    <row r="307" spans="19:19" ht="13.2">
      <c r="S307" s="482"/>
    </row>
    <row r="308" spans="19:19" ht="13.2">
      <c r="S308" s="482"/>
    </row>
    <row r="309" spans="19:19" ht="13.2">
      <c r="S309" s="482"/>
    </row>
    <row r="310" spans="19:19" ht="13.2">
      <c r="S310" s="482"/>
    </row>
    <row r="311" spans="19:19" ht="13.2">
      <c r="S311" s="482"/>
    </row>
    <row r="312" spans="19:19" ht="13.2">
      <c r="S312" s="482"/>
    </row>
    <row r="313" spans="19:19" ht="13.2">
      <c r="S313" s="482"/>
    </row>
    <row r="314" spans="19:19" ht="13.2">
      <c r="S314" s="482"/>
    </row>
    <row r="315" spans="19:19" ht="13.2">
      <c r="S315" s="482"/>
    </row>
    <row r="316" spans="19:19" ht="13.2">
      <c r="S316" s="482"/>
    </row>
    <row r="317" spans="19:19" ht="13.2">
      <c r="S317" s="482"/>
    </row>
    <row r="318" spans="19:19" ht="13.2">
      <c r="S318" s="482"/>
    </row>
    <row r="319" spans="19:19" ht="13.2">
      <c r="S319" s="482"/>
    </row>
    <row r="320" spans="19:19" ht="13.2">
      <c r="S320" s="482"/>
    </row>
    <row r="321" spans="19:19" ht="13.2">
      <c r="S321" s="482"/>
    </row>
    <row r="322" spans="19:19" ht="13.2">
      <c r="S322" s="482"/>
    </row>
    <row r="323" spans="19:19" ht="13.2">
      <c r="S323" s="482"/>
    </row>
    <row r="324" spans="19:19" ht="13.2">
      <c r="S324" s="482"/>
    </row>
    <row r="325" spans="19:19" ht="13.2">
      <c r="S325" s="482"/>
    </row>
    <row r="326" spans="19:19" ht="13.2">
      <c r="S326" s="482"/>
    </row>
    <row r="327" spans="19:19" ht="13.2">
      <c r="S327" s="482"/>
    </row>
    <row r="328" spans="19:19" ht="13.2">
      <c r="S328" s="482"/>
    </row>
    <row r="329" spans="19:19" ht="13.2">
      <c r="S329" s="482"/>
    </row>
    <row r="330" spans="19:19" ht="13.2">
      <c r="S330" s="482"/>
    </row>
    <row r="331" spans="19:19" ht="13.2">
      <c r="S331" s="482"/>
    </row>
    <row r="332" spans="19:19" ht="13.2">
      <c r="S332" s="482"/>
    </row>
    <row r="333" spans="19:19" ht="13.2">
      <c r="S333" s="482"/>
    </row>
    <row r="334" spans="19:19" ht="13.2">
      <c r="S334" s="482"/>
    </row>
    <row r="335" spans="19:19" ht="13.2">
      <c r="S335" s="482"/>
    </row>
    <row r="336" spans="19:19" ht="13.2">
      <c r="S336" s="482"/>
    </row>
    <row r="337" spans="19:19" ht="13.2">
      <c r="S337" s="482"/>
    </row>
    <row r="338" spans="19:19" ht="13.2">
      <c r="S338" s="482"/>
    </row>
    <row r="339" spans="19:19" ht="13.2">
      <c r="S339" s="482"/>
    </row>
    <row r="340" spans="19:19" ht="13.2">
      <c r="S340" s="482"/>
    </row>
    <row r="341" spans="19:19" ht="13.2">
      <c r="S341" s="482"/>
    </row>
    <row r="342" spans="19:19" ht="13.2">
      <c r="S342" s="482"/>
    </row>
    <row r="343" spans="19:19" ht="13.2">
      <c r="S343" s="482"/>
    </row>
    <row r="344" spans="19:19" ht="13.2">
      <c r="S344" s="482"/>
    </row>
    <row r="345" spans="19:19" ht="13.2">
      <c r="S345" s="482"/>
    </row>
    <row r="346" spans="19:19" ht="13.2">
      <c r="S346" s="482"/>
    </row>
    <row r="347" spans="19:19" ht="13.2">
      <c r="S347" s="482"/>
    </row>
    <row r="348" spans="19:19" ht="13.2">
      <c r="S348" s="482"/>
    </row>
    <row r="349" spans="19:19" ht="13.2">
      <c r="S349" s="482"/>
    </row>
    <row r="350" spans="19:19" ht="13.2">
      <c r="S350" s="482"/>
    </row>
    <row r="351" spans="19:19" ht="13.2">
      <c r="S351" s="482"/>
    </row>
    <row r="352" spans="19:19" ht="13.2">
      <c r="S352" s="482"/>
    </row>
    <row r="353" spans="19:19" ht="13.2">
      <c r="S353" s="482"/>
    </row>
    <row r="354" spans="19:19" ht="13.2">
      <c r="S354" s="482"/>
    </row>
    <row r="355" spans="19:19" ht="13.2">
      <c r="S355" s="482"/>
    </row>
    <row r="356" spans="19:19" ht="13.2">
      <c r="S356" s="482"/>
    </row>
    <row r="357" spans="19:19" ht="13.2">
      <c r="S357" s="482"/>
    </row>
    <row r="358" spans="19:19" ht="13.2">
      <c r="S358" s="482"/>
    </row>
    <row r="359" spans="19:19" ht="13.2">
      <c r="S359" s="482"/>
    </row>
    <row r="360" spans="19:19" ht="13.2">
      <c r="S360" s="482"/>
    </row>
    <row r="361" spans="19:19" ht="13.2">
      <c r="S361" s="482"/>
    </row>
    <row r="362" spans="19:19" ht="13.2">
      <c r="S362" s="482"/>
    </row>
    <row r="363" spans="19:19" ht="13.2">
      <c r="S363" s="482"/>
    </row>
    <row r="364" spans="19:19" ht="13.2">
      <c r="S364" s="482"/>
    </row>
    <row r="365" spans="19:19" ht="13.2">
      <c r="S365" s="482"/>
    </row>
    <row r="366" spans="19:19" ht="13.2">
      <c r="S366" s="482"/>
    </row>
    <row r="367" spans="19:19" ht="13.2">
      <c r="S367" s="482"/>
    </row>
    <row r="368" spans="19:19" ht="13.2">
      <c r="S368" s="482"/>
    </row>
    <row r="369" spans="19:19" ht="13.2">
      <c r="S369" s="482"/>
    </row>
    <row r="370" spans="19:19" ht="13.2">
      <c r="S370" s="482"/>
    </row>
    <row r="371" spans="19:19" ht="13.2">
      <c r="S371" s="482"/>
    </row>
    <row r="372" spans="19:19" ht="13.2">
      <c r="S372" s="482"/>
    </row>
    <row r="373" spans="19:19" ht="13.2">
      <c r="S373" s="482"/>
    </row>
    <row r="374" spans="19:19" ht="13.2">
      <c r="S374" s="482"/>
    </row>
    <row r="375" spans="19:19" ht="13.2">
      <c r="S375" s="482"/>
    </row>
    <row r="376" spans="19:19" ht="13.2">
      <c r="S376" s="482"/>
    </row>
    <row r="377" spans="19:19" ht="13.2">
      <c r="S377" s="482"/>
    </row>
    <row r="378" spans="19:19" ht="13.2">
      <c r="S378" s="482"/>
    </row>
    <row r="379" spans="19:19" ht="13.2">
      <c r="S379" s="482"/>
    </row>
    <row r="380" spans="19:19" ht="13.2">
      <c r="S380" s="482"/>
    </row>
    <row r="381" spans="19:19" ht="13.2">
      <c r="S381" s="482"/>
    </row>
    <row r="382" spans="19:19" ht="13.2">
      <c r="S382" s="482"/>
    </row>
    <row r="383" spans="19:19" ht="13.2">
      <c r="S383" s="482"/>
    </row>
    <row r="384" spans="19:19" ht="13.2">
      <c r="S384" s="482"/>
    </row>
    <row r="385" spans="19:19" ht="13.2">
      <c r="S385" s="482"/>
    </row>
    <row r="386" spans="19:19" ht="13.2">
      <c r="S386" s="482"/>
    </row>
    <row r="387" spans="19:19" ht="13.2">
      <c r="S387" s="482"/>
    </row>
    <row r="388" spans="19:19" ht="13.2">
      <c r="S388" s="482"/>
    </row>
    <row r="389" spans="19:19" ht="13.2">
      <c r="S389" s="482"/>
    </row>
    <row r="390" spans="19:19" ht="13.2">
      <c r="S390" s="482"/>
    </row>
    <row r="391" spans="19:19" ht="13.2">
      <c r="S391" s="482"/>
    </row>
    <row r="392" spans="19:19" ht="13.2">
      <c r="S392" s="482"/>
    </row>
    <row r="393" spans="19:19" ht="13.2">
      <c r="S393" s="482"/>
    </row>
    <row r="394" spans="19:19" ht="13.2">
      <c r="S394" s="482"/>
    </row>
    <row r="395" spans="19:19" ht="13.2">
      <c r="S395" s="482"/>
    </row>
    <row r="396" spans="19:19" ht="13.2">
      <c r="S396" s="482"/>
    </row>
    <row r="397" spans="19:19" ht="13.2">
      <c r="S397" s="482"/>
    </row>
    <row r="398" spans="19:19" ht="13.2">
      <c r="S398" s="482"/>
    </row>
    <row r="399" spans="19:19" ht="13.2">
      <c r="S399" s="482"/>
    </row>
    <row r="400" spans="19:19" ht="13.2">
      <c r="S400" s="482"/>
    </row>
    <row r="401" spans="19:19" ht="13.2">
      <c r="S401" s="482"/>
    </row>
    <row r="402" spans="19:19" ht="13.2">
      <c r="S402" s="482"/>
    </row>
    <row r="403" spans="19:19" ht="13.2">
      <c r="S403" s="482"/>
    </row>
    <row r="404" spans="19:19" ht="13.2">
      <c r="S404" s="482"/>
    </row>
    <row r="405" spans="19:19" ht="13.2">
      <c r="S405" s="482"/>
    </row>
    <row r="406" spans="19:19" ht="13.2">
      <c r="S406" s="482"/>
    </row>
    <row r="407" spans="19:19" ht="13.2">
      <c r="S407" s="482"/>
    </row>
    <row r="408" spans="19:19" ht="13.2">
      <c r="S408" s="482"/>
    </row>
    <row r="409" spans="19:19" ht="13.2">
      <c r="S409" s="482"/>
    </row>
    <row r="410" spans="19:19" ht="13.2">
      <c r="S410" s="482"/>
    </row>
    <row r="411" spans="19:19" ht="13.2">
      <c r="S411" s="482"/>
    </row>
    <row r="412" spans="19:19" ht="13.2">
      <c r="S412" s="482"/>
    </row>
    <row r="413" spans="19:19" ht="13.2">
      <c r="S413" s="482"/>
    </row>
    <row r="414" spans="19:19" ht="13.2">
      <c r="S414" s="482"/>
    </row>
    <row r="415" spans="19:19" ht="13.2">
      <c r="S415" s="482"/>
    </row>
    <row r="416" spans="19:19" ht="13.2">
      <c r="S416" s="482"/>
    </row>
    <row r="417" spans="19:19" ht="13.2">
      <c r="S417" s="482"/>
    </row>
    <row r="418" spans="19:19" ht="13.2">
      <c r="S418" s="482"/>
    </row>
    <row r="419" spans="19:19" ht="13.2">
      <c r="S419" s="482"/>
    </row>
    <row r="420" spans="19:19" ht="13.2">
      <c r="S420" s="482"/>
    </row>
    <row r="421" spans="19:19" ht="13.2">
      <c r="S421" s="482"/>
    </row>
    <row r="422" spans="19:19" ht="13.2">
      <c r="S422" s="482"/>
    </row>
    <row r="423" spans="19:19" ht="13.2">
      <c r="S423" s="482"/>
    </row>
    <row r="424" spans="19:19" ht="13.2">
      <c r="S424" s="482"/>
    </row>
    <row r="425" spans="19:19" ht="13.2">
      <c r="S425" s="482"/>
    </row>
    <row r="426" spans="19:19" ht="13.2">
      <c r="S426" s="482"/>
    </row>
    <row r="427" spans="19:19" ht="13.2">
      <c r="S427" s="482"/>
    </row>
    <row r="428" spans="19:19" ht="13.2">
      <c r="S428" s="482"/>
    </row>
    <row r="429" spans="19:19" ht="13.2">
      <c r="S429" s="482"/>
    </row>
    <row r="430" spans="19:19" ht="13.2">
      <c r="S430" s="482"/>
    </row>
    <row r="431" spans="19:19" ht="13.2">
      <c r="S431" s="482"/>
    </row>
    <row r="432" spans="19:19" ht="13.2">
      <c r="S432" s="482"/>
    </row>
    <row r="433" spans="19:19" ht="13.2">
      <c r="S433" s="482"/>
    </row>
    <row r="434" spans="19:19" ht="13.2">
      <c r="S434" s="482"/>
    </row>
    <row r="435" spans="19:19" ht="13.2">
      <c r="S435" s="482"/>
    </row>
    <row r="436" spans="19:19" ht="13.2">
      <c r="S436" s="482"/>
    </row>
    <row r="437" spans="19:19" ht="13.2">
      <c r="S437" s="482"/>
    </row>
    <row r="438" spans="19:19" ht="13.2">
      <c r="S438" s="482"/>
    </row>
    <row r="439" spans="19:19" ht="13.2">
      <c r="S439" s="482"/>
    </row>
    <row r="440" spans="19:19" ht="13.2">
      <c r="S440" s="482"/>
    </row>
    <row r="441" spans="19:19" ht="13.2">
      <c r="S441" s="482"/>
    </row>
    <row r="442" spans="19:19" ht="13.2">
      <c r="S442" s="482"/>
    </row>
    <row r="443" spans="19:19" ht="13.2">
      <c r="S443" s="482"/>
    </row>
    <row r="444" spans="19:19" ht="13.2">
      <c r="S444" s="482"/>
    </row>
    <row r="445" spans="19:19" ht="13.2">
      <c r="S445" s="482"/>
    </row>
    <row r="446" spans="19:19" ht="13.2">
      <c r="S446" s="482"/>
    </row>
    <row r="447" spans="19:19" ht="13.2">
      <c r="S447" s="482"/>
    </row>
    <row r="448" spans="19:19" ht="13.2">
      <c r="S448" s="482"/>
    </row>
    <row r="449" spans="19:19" ht="13.2">
      <c r="S449" s="482"/>
    </row>
    <row r="450" spans="19:19" ht="13.2">
      <c r="S450" s="482"/>
    </row>
    <row r="451" spans="19:19" ht="13.2">
      <c r="S451" s="482"/>
    </row>
    <row r="452" spans="19:19" ht="13.2">
      <c r="S452" s="482"/>
    </row>
    <row r="453" spans="19:19" ht="13.2">
      <c r="S453" s="482"/>
    </row>
    <row r="454" spans="19:19" ht="13.2">
      <c r="S454" s="482"/>
    </row>
    <row r="455" spans="19:19" ht="13.2">
      <c r="S455" s="482"/>
    </row>
    <row r="456" spans="19:19" ht="13.2">
      <c r="S456" s="482"/>
    </row>
    <row r="457" spans="19:19" ht="13.2">
      <c r="S457" s="482"/>
    </row>
    <row r="458" spans="19:19" ht="13.2">
      <c r="S458" s="482"/>
    </row>
    <row r="459" spans="19:19" ht="13.2">
      <c r="S459" s="482"/>
    </row>
    <row r="460" spans="19:19" ht="13.2">
      <c r="S460" s="482"/>
    </row>
    <row r="461" spans="19:19" ht="13.2">
      <c r="S461" s="482"/>
    </row>
    <row r="462" spans="19:19" ht="13.2">
      <c r="S462" s="482"/>
    </row>
    <row r="463" spans="19:19" ht="13.2">
      <c r="S463" s="482"/>
    </row>
    <row r="464" spans="19:19" ht="13.2">
      <c r="S464" s="482"/>
    </row>
    <row r="465" spans="19:19" ht="13.2">
      <c r="S465" s="482"/>
    </row>
    <row r="466" spans="19:19" ht="13.2">
      <c r="S466" s="482"/>
    </row>
    <row r="467" spans="19:19" ht="13.2">
      <c r="S467" s="482"/>
    </row>
    <row r="468" spans="19:19" ht="13.2">
      <c r="S468" s="482"/>
    </row>
    <row r="469" spans="19:19" ht="13.2">
      <c r="S469" s="482"/>
    </row>
    <row r="470" spans="19:19" ht="13.2">
      <c r="S470" s="482"/>
    </row>
    <row r="471" spans="19:19" ht="13.2">
      <c r="S471" s="482"/>
    </row>
    <row r="472" spans="19:19" ht="13.2">
      <c r="S472" s="482"/>
    </row>
    <row r="473" spans="19:19" ht="13.2">
      <c r="S473" s="482"/>
    </row>
    <row r="474" spans="19:19" ht="13.2">
      <c r="S474" s="482"/>
    </row>
    <row r="475" spans="19:19" ht="13.2">
      <c r="S475" s="482"/>
    </row>
    <row r="476" spans="19:19" ht="13.2">
      <c r="S476" s="482"/>
    </row>
    <row r="477" spans="19:19" ht="13.2">
      <c r="S477" s="482"/>
    </row>
    <row r="478" spans="19:19" ht="13.2">
      <c r="S478" s="482"/>
    </row>
    <row r="479" spans="19:19" ht="13.2">
      <c r="S479" s="482"/>
    </row>
    <row r="480" spans="19:19" ht="13.2">
      <c r="S480" s="482"/>
    </row>
    <row r="481" spans="19:19" ht="13.2">
      <c r="S481" s="482"/>
    </row>
    <row r="482" spans="19:19" ht="13.2">
      <c r="S482" s="482"/>
    </row>
    <row r="483" spans="19:19" ht="13.2">
      <c r="S483" s="482"/>
    </row>
    <row r="484" spans="19:19" ht="13.2">
      <c r="S484" s="482"/>
    </row>
    <row r="485" spans="19:19" ht="13.2">
      <c r="S485" s="482"/>
    </row>
    <row r="486" spans="19:19" ht="13.2">
      <c r="S486" s="482"/>
    </row>
    <row r="487" spans="19:19" ht="13.2">
      <c r="S487" s="482"/>
    </row>
    <row r="488" spans="19:19" ht="13.2">
      <c r="S488" s="482"/>
    </row>
    <row r="489" spans="19:19" ht="13.2">
      <c r="S489" s="482"/>
    </row>
    <row r="490" spans="19:19" ht="13.2">
      <c r="S490" s="482"/>
    </row>
    <row r="491" spans="19:19" ht="13.2">
      <c r="S491" s="482"/>
    </row>
    <row r="492" spans="19:19" ht="13.2">
      <c r="S492" s="482"/>
    </row>
    <row r="493" spans="19:19" ht="13.2">
      <c r="S493" s="482"/>
    </row>
    <row r="494" spans="19:19" ht="13.2">
      <c r="S494" s="482"/>
    </row>
    <row r="495" spans="19:19" ht="13.2">
      <c r="S495" s="482"/>
    </row>
    <row r="496" spans="19:19" ht="13.2">
      <c r="S496" s="482"/>
    </row>
    <row r="497" spans="19:19" ht="13.2">
      <c r="S497" s="482"/>
    </row>
    <row r="498" spans="19:19" ht="13.2">
      <c r="S498" s="482"/>
    </row>
    <row r="499" spans="19:19" ht="13.2">
      <c r="S499" s="482"/>
    </row>
    <row r="500" spans="19:19" ht="13.2">
      <c r="S500" s="482"/>
    </row>
    <row r="501" spans="19:19" ht="13.2">
      <c r="S501" s="482"/>
    </row>
    <row r="502" spans="19:19" ht="13.2">
      <c r="S502" s="482"/>
    </row>
    <row r="503" spans="19:19" ht="13.2">
      <c r="S503" s="482"/>
    </row>
    <row r="504" spans="19:19" ht="13.2">
      <c r="S504" s="482"/>
    </row>
    <row r="505" spans="19:19" ht="13.2">
      <c r="S505" s="482"/>
    </row>
    <row r="506" spans="19:19" ht="13.2">
      <c r="S506" s="482"/>
    </row>
    <row r="507" spans="19:19" ht="13.2">
      <c r="S507" s="482"/>
    </row>
    <row r="508" spans="19:19" ht="13.2">
      <c r="S508" s="482"/>
    </row>
    <row r="509" spans="19:19" ht="13.2">
      <c r="S509" s="482"/>
    </row>
    <row r="510" spans="19:19" ht="13.2">
      <c r="S510" s="482"/>
    </row>
    <row r="511" spans="19:19" ht="13.2">
      <c r="S511" s="482"/>
    </row>
    <row r="512" spans="19:19" ht="13.2">
      <c r="S512" s="482"/>
    </row>
    <row r="513" spans="19:19" ht="13.2">
      <c r="S513" s="482"/>
    </row>
    <row r="514" spans="19:19" ht="13.2">
      <c r="S514" s="482"/>
    </row>
    <row r="515" spans="19:19" ht="13.2">
      <c r="S515" s="482"/>
    </row>
    <row r="516" spans="19:19" ht="13.2">
      <c r="S516" s="482"/>
    </row>
    <row r="517" spans="19:19" ht="13.2">
      <c r="S517" s="482"/>
    </row>
    <row r="518" spans="19:19" ht="13.2">
      <c r="S518" s="482"/>
    </row>
    <row r="519" spans="19:19" ht="13.2">
      <c r="S519" s="482"/>
    </row>
    <row r="520" spans="19:19" ht="13.2">
      <c r="S520" s="482"/>
    </row>
    <row r="521" spans="19:19" ht="13.2">
      <c r="S521" s="482"/>
    </row>
    <row r="522" spans="19:19" ht="13.2">
      <c r="S522" s="482"/>
    </row>
    <row r="523" spans="19:19" ht="13.2">
      <c r="S523" s="482"/>
    </row>
    <row r="524" spans="19:19" ht="13.2">
      <c r="S524" s="482"/>
    </row>
    <row r="525" spans="19:19" ht="13.2">
      <c r="S525" s="482"/>
    </row>
    <row r="526" spans="19:19" ht="13.2">
      <c r="S526" s="482"/>
    </row>
    <row r="527" spans="19:19" ht="13.2">
      <c r="S527" s="482"/>
    </row>
    <row r="528" spans="19:19" ht="13.2">
      <c r="S528" s="482"/>
    </row>
    <row r="529" spans="19:19" ht="13.2">
      <c r="S529" s="482"/>
    </row>
    <row r="530" spans="19:19" ht="13.2">
      <c r="S530" s="482"/>
    </row>
    <row r="531" spans="19:19" ht="13.2">
      <c r="S531" s="482"/>
    </row>
    <row r="532" spans="19:19" ht="13.2">
      <c r="S532" s="482"/>
    </row>
    <row r="533" spans="19:19" ht="13.2">
      <c r="S533" s="482"/>
    </row>
    <row r="534" spans="19:19" ht="13.2">
      <c r="S534" s="482"/>
    </row>
    <row r="535" spans="19:19" ht="13.2">
      <c r="S535" s="482"/>
    </row>
    <row r="536" spans="19:19" ht="13.2">
      <c r="S536" s="482"/>
    </row>
    <row r="537" spans="19:19" ht="13.2">
      <c r="S537" s="482"/>
    </row>
    <row r="538" spans="19:19" ht="13.2">
      <c r="S538" s="482"/>
    </row>
    <row r="539" spans="19:19" ht="13.2">
      <c r="S539" s="482"/>
    </row>
    <row r="540" spans="19:19" ht="13.2">
      <c r="S540" s="482"/>
    </row>
    <row r="541" spans="19:19" ht="13.2">
      <c r="S541" s="482"/>
    </row>
    <row r="542" spans="19:19" ht="13.2">
      <c r="S542" s="482"/>
    </row>
    <row r="543" spans="19:19" ht="13.2">
      <c r="S543" s="482"/>
    </row>
    <row r="544" spans="19:19" ht="13.2">
      <c r="S544" s="482"/>
    </row>
    <row r="545" spans="19:19" ht="13.2">
      <c r="S545" s="482"/>
    </row>
    <row r="546" spans="19:19" ht="13.2">
      <c r="S546" s="482"/>
    </row>
    <row r="547" spans="19:19" ht="13.2">
      <c r="S547" s="482"/>
    </row>
    <row r="548" spans="19:19" ht="13.2">
      <c r="S548" s="482"/>
    </row>
    <row r="549" spans="19:19" ht="13.2">
      <c r="S549" s="482"/>
    </row>
    <row r="550" spans="19:19" ht="13.2">
      <c r="S550" s="482"/>
    </row>
    <row r="551" spans="19:19" ht="13.2">
      <c r="S551" s="482"/>
    </row>
    <row r="552" spans="19:19" ht="13.2">
      <c r="S552" s="482"/>
    </row>
    <row r="553" spans="19:19" ht="13.2">
      <c r="S553" s="482"/>
    </row>
    <row r="554" spans="19:19" ht="13.2">
      <c r="S554" s="482"/>
    </row>
    <row r="555" spans="19:19" ht="13.2">
      <c r="S555" s="482"/>
    </row>
    <row r="556" spans="19:19" ht="13.2">
      <c r="S556" s="482"/>
    </row>
    <row r="557" spans="19:19" ht="13.2">
      <c r="S557" s="482"/>
    </row>
    <row r="558" spans="19:19" ht="13.2">
      <c r="S558" s="482"/>
    </row>
    <row r="559" spans="19:19" ht="13.2">
      <c r="S559" s="482"/>
    </row>
    <row r="560" spans="19:19" ht="13.2">
      <c r="S560" s="482"/>
    </row>
    <row r="561" spans="19:19" ht="13.2">
      <c r="S561" s="482"/>
    </row>
    <row r="562" spans="19:19" ht="13.2">
      <c r="S562" s="482"/>
    </row>
    <row r="563" spans="19:19" ht="13.2">
      <c r="S563" s="482"/>
    </row>
    <row r="564" spans="19:19" ht="13.2">
      <c r="S564" s="482"/>
    </row>
    <row r="565" spans="19:19" ht="13.2">
      <c r="S565" s="482"/>
    </row>
    <row r="566" spans="19:19" ht="13.2">
      <c r="S566" s="482"/>
    </row>
    <row r="567" spans="19:19" ht="13.2">
      <c r="S567" s="482"/>
    </row>
    <row r="568" spans="19:19" ht="13.2">
      <c r="S568" s="482"/>
    </row>
    <row r="569" spans="19:19" ht="13.2">
      <c r="S569" s="482"/>
    </row>
    <row r="570" spans="19:19" ht="13.2">
      <c r="S570" s="482"/>
    </row>
    <row r="571" spans="19:19" ht="13.2">
      <c r="S571" s="482"/>
    </row>
    <row r="572" spans="19:19" ht="13.2">
      <c r="S572" s="482"/>
    </row>
    <row r="573" spans="19:19" ht="13.2">
      <c r="S573" s="482"/>
    </row>
    <row r="574" spans="19:19" ht="13.2">
      <c r="S574" s="482"/>
    </row>
    <row r="575" spans="19:19" ht="13.2">
      <c r="S575" s="482"/>
    </row>
    <row r="576" spans="19:19" ht="13.2">
      <c r="S576" s="482"/>
    </row>
    <row r="577" spans="19:19" ht="13.2">
      <c r="S577" s="482"/>
    </row>
    <row r="578" spans="19:19" ht="13.2">
      <c r="S578" s="482"/>
    </row>
    <row r="579" spans="19:19" ht="13.2">
      <c r="S579" s="482"/>
    </row>
    <row r="580" spans="19:19" ht="13.2">
      <c r="S580" s="482"/>
    </row>
    <row r="581" spans="19:19" ht="13.2">
      <c r="S581" s="482"/>
    </row>
    <row r="582" spans="19:19" ht="13.2">
      <c r="S582" s="482"/>
    </row>
    <row r="583" spans="19:19" ht="13.2">
      <c r="S583" s="482"/>
    </row>
    <row r="584" spans="19:19" ht="13.2">
      <c r="S584" s="482"/>
    </row>
    <row r="585" spans="19:19" ht="13.2">
      <c r="S585" s="482"/>
    </row>
    <row r="586" spans="19:19" ht="13.2">
      <c r="S586" s="482"/>
    </row>
    <row r="587" spans="19:19" ht="13.2">
      <c r="S587" s="482"/>
    </row>
    <row r="588" spans="19:19" ht="13.2">
      <c r="S588" s="482"/>
    </row>
    <row r="589" spans="19:19" ht="13.2">
      <c r="S589" s="482"/>
    </row>
    <row r="590" spans="19:19" ht="13.2">
      <c r="S590" s="482"/>
    </row>
    <row r="591" spans="19:19" ht="13.2">
      <c r="S591" s="482"/>
    </row>
    <row r="592" spans="19:19" ht="13.2">
      <c r="S592" s="482"/>
    </row>
    <row r="593" spans="19:19" ht="13.2">
      <c r="S593" s="482"/>
    </row>
    <row r="594" spans="19:19" ht="13.2">
      <c r="S594" s="482"/>
    </row>
    <row r="595" spans="19:19" ht="13.2">
      <c r="S595" s="482"/>
    </row>
    <row r="596" spans="19:19" ht="13.2">
      <c r="S596" s="482"/>
    </row>
    <row r="597" spans="19:19" ht="13.2">
      <c r="S597" s="482"/>
    </row>
    <row r="598" spans="19:19" ht="13.2">
      <c r="S598" s="482"/>
    </row>
    <row r="599" spans="19:19" ht="13.2">
      <c r="S599" s="482"/>
    </row>
    <row r="600" spans="19:19" ht="13.2">
      <c r="S600" s="482"/>
    </row>
    <row r="601" spans="19:19" ht="13.2">
      <c r="S601" s="482"/>
    </row>
    <row r="602" spans="19:19" ht="13.2">
      <c r="S602" s="482"/>
    </row>
    <row r="603" spans="19:19" ht="13.2">
      <c r="S603" s="482"/>
    </row>
    <row r="604" spans="19:19" ht="13.2">
      <c r="S604" s="482"/>
    </row>
    <row r="605" spans="19:19" ht="13.2">
      <c r="S605" s="482"/>
    </row>
    <row r="606" spans="19:19" ht="13.2">
      <c r="S606" s="482"/>
    </row>
    <row r="607" spans="19:19" ht="13.2">
      <c r="S607" s="482"/>
    </row>
    <row r="608" spans="19:19" ht="13.2">
      <c r="S608" s="482"/>
    </row>
    <row r="609" spans="19:19" ht="13.2">
      <c r="S609" s="482"/>
    </row>
    <row r="610" spans="19:19" ht="13.2">
      <c r="S610" s="482"/>
    </row>
    <row r="611" spans="19:19" ht="13.2">
      <c r="S611" s="482"/>
    </row>
    <row r="612" spans="19:19" ht="13.2">
      <c r="S612" s="482"/>
    </row>
    <row r="613" spans="19:19" ht="13.2">
      <c r="S613" s="482"/>
    </row>
    <row r="614" spans="19:19" ht="13.2">
      <c r="S614" s="482"/>
    </row>
    <row r="615" spans="19:19" ht="13.2">
      <c r="S615" s="482"/>
    </row>
    <row r="616" spans="19:19" ht="13.2">
      <c r="S616" s="482"/>
    </row>
    <row r="617" spans="19:19" ht="13.2">
      <c r="S617" s="482"/>
    </row>
    <row r="618" spans="19:19" ht="13.2">
      <c r="S618" s="482"/>
    </row>
    <row r="619" spans="19:19" ht="13.2">
      <c r="S619" s="482"/>
    </row>
    <row r="620" spans="19:19" ht="13.2">
      <c r="S620" s="482"/>
    </row>
    <row r="621" spans="19:19" ht="13.2">
      <c r="S621" s="482"/>
    </row>
    <row r="622" spans="19:19" ht="13.2">
      <c r="S622" s="482"/>
    </row>
    <row r="623" spans="19:19" ht="13.2">
      <c r="S623" s="482"/>
    </row>
    <row r="624" spans="19:19" ht="13.2">
      <c r="S624" s="482"/>
    </row>
    <row r="625" spans="19:19" ht="13.2">
      <c r="S625" s="482"/>
    </row>
    <row r="626" spans="19:19" ht="13.2">
      <c r="S626" s="482"/>
    </row>
    <row r="627" spans="19:19" ht="13.2">
      <c r="S627" s="482"/>
    </row>
    <row r="628" spans="19:19" ht="13.2">
      <c r="S628" s="482"/>
    </row>
    <row r="629" spans="19:19" ht="13.2">
      <c r="S629" s="482"/>
    </row>
    <row r="630" spans="19:19" ht="13.2">
      <c r="S630" s="482"/>
    </row>
    <row r="631" spans="19:19" ht="13.2">
      <c r="S631" s="482"/>
    </row>
    <row r="632" spans="19:19" ht="13.2">
      <c r="S632" s="482"/>
    </row>
    <row r="633" spans="19:19" ht="13.2">
      <c r="S633" s="482"/>
    </row>
    <row r="634" spans="19:19" ht="13.2">
      <c r="S634" s="482"/>
    </row>
    <row r="635" spans="19:19" ht="13.2">
      <c r="S635" s="482"/>
    </row>
    <row r="636" spans="19:19" ht="13.2">
      <c r="S636" s="482"/>
    </row>
    <row r="637" spans="19:19" ht="13.2">
      <c r="S637" s="482"/>
    </row>
    <row r="638" spans="19:19" ht="13.2">
      <c r="S638" s="482"/>
    </row>
    <row r="639" spans="19:19" ht="13.2">
      <c r="S639" s="482"/>
    </row>
    <row r="640" spans="19:19" ht="13.2">
      <c r="S640" s="482"/>
    </row>
    <row r="641" spans="19:19" ht="13.2">
      <c r="S641" s="482"/>
    </row>
    <row r="642" spans="19:19" ht="13.2">
      <c r="S642" s="482"/>
    </row>
    <row r="643" spans="19:19" ht="13.2">
      <c r="S643" s="482"/>
    </row>
    <row r="644" spans="19:19" ht="13.2">
      <c r="S644" s="482"/>
    </row>
    <row r="645" spans="19:19" ht="13.2">
      <c r="S645" s="482"/>
    </row>
    <row r="646" spans="19:19" ht="13.2">
      <c r="S646" s="482"/>
    </row>
    <row r="647" spans="19:19" ht="13.2">
      <c r="S647" s="482"/>
    </row>
    <row r="648" spans="19:19" ht="13.2">
      <c r="S648" s="482"/>
    </row>
    <row r="649" spans="19:19" ht="13.2">
      <c r="S649" s="482"/>
    </row>
    <row r="650" spans="19:19" ht="13.2">
      <c r="S650" s="482"/>
    </row>
    <row r="651" spans="19:19" ht="13.2">
      <c r="S651" s="482"/>
    </row>
    <row r="652" spans="19:19" ht="13.2">
      <c r="S652" s="482"/>
    </row>
    <row r="653" spans="19:19" ht="13.2">
      <c r="S653" s="482"/>
    </row>
    <row r="654" spans="19:19" ht="13.2">
      <c r="S654" s="482"/>
    </row>
    <row r="655" spans="19:19" ht="13.2">
      <c r="S655" s="482"/>
    </row>
    <row r="656" spans="19:19" ht="13.2">
      <c r="S656" s="482"/>
    </row>
    <row r="657" spans="19:19" ht="13.2">
      <c r="S657" s="482"/>
    </row>
    <row r="658" spans="19:19" ht="13.2">
      <c r="S658" s="482"/>
    </row>
    <row r="659" spans="19:19" ht="13.2">
      <c r="S659" s="482"/>
    </row>
    <row r="660" spans="19:19" ht="13.2">
      <c r="S660" s="482"/>
    </row>
    <row r="661" spans="19:19" ht="13.2">
      <c r="S661" s="482"/>
    </row>
    <row r="662" spans="19:19" ht="13.2">
      <c r="S662" s="482"/>
    </row>
    <row r="663" spans="19:19" ht="13.2">
      <c r="S663" s="482"/>
    </row>
    <row r="664" spans="19:19" ht="13.2">
      <c r="S664" s="482"/>
    </row>
    <row r="665" spans="19:19" ht="13.2">
      <c r="S665" s="482"/>
    </row>
    <row r="666" spans="19:19" ht="13.2">
      <c r="S666" s="482"/>
    </row>
    <row r="667" spans="19:19" ht="13.2">
      <c r="S667" s="482"/>
    </row>
    <row r="668" spans="19:19" ht="13.2">
      <c r="S668" s="482"/>
    </row>
    <row r="669" spans="19:19" ht="13.2">
      <c r="S669" s="482"/>
    </row>
    <row r="670" spans="19:19" ht="13.2">
      <c r="S670" s="482"/>
    </row>
    <row r="671" spans="19:19" ht="13.2">
      <c r="S671" s="482"/>
    </row>
    <row r="672" spans="19:19" ht="13.2">
      <c r="S672" s="482"/>
    </row>
    <row r="673" spans="19:19" ht="13.2">
      <c r="S673" s="482"/>
    </row>
    <row r="674" spans="19:19" ht="13.2">
      <c r="S674" s="482"/>
    </row>
    <row r="675" spans="19:19" ht="13.2">
      <c r="S675" s="482"/>
    </row>
    <row r="676" spans="19:19" ht="13.2">
      <c r="S676" s="482"/>
    </row>
    <row r="677" spans="19:19" ht="13.2">
      <c r="S677" s="482"/>
    </row>
    <row r="678" spans="19:19" ht="13.2">
      <c r="S678" s="482"/>
    </row>
    <row r="679" spans="19:19" ht="13.2">
      <c r="S679" s="482"/>
    </row>
    <row r="680" spans="19:19" ht="13.2">
      <c r="S680" s="482"/>
    </row>
    <row r="681" spans="19:19" ht="13.2">
      <c r="S681" s="482"/>
    </row>
    <row r="682" spans="19:19" ht="13.2">
      <c r="S682" s="482"/>
    </row>
    <row r="683" spans="19:19" ht="13.2">
      <c r="S683" s="482"/>
    </row>
    <row r="684" spans="19:19" ht="13.2">
      <c r="S684" s="482"/>
    </row>
    <row r="685" spans="19:19" ht="13.2">
      <c r="S685" s="482"/>
    </row>
    <row r="686" spans="19:19" ht="13.2">
      <c r="S686" s="482"/>
    </row>
    <row r="687" spans="19:19" ht="13.2">
      <c r="S687" s="482"/>
    </row>
    <row r="688" spans="19:19" ht="13.2">
      <c r="S688" s="482"/>
    </row>
    <row r="689" spans="19:19" ht="13.2">
      <c r="S689" s="482"/>
    </row>
    <row r="690" spans="19:19" ht="13.2">
      <c r="S690" s="482"/>
    </row>
    <row r="691" spans="19:19" ht="13.2">
      <c r="S691" s="482"/>
    </row>
    <row r="692" spans="19:19" ht="13.2">
      <c r="S692" s="482"/>
    </row>
    <row r="693" spans="19:19" ht="13.2">
      <c r="S693" s="482"/>
    </row>
    <row r="694" spans="19:19" ht="13.2">
      <c r="S694" s="482"/>
    </row>
    <row r="695" spans="19:19" ht="13.2">
      <c r="S695" s="482"/>
    </row>
    <row r="696" spans="19:19" ht="13.2">
      <c r="S696" s="482"/>
    </row>
    <row r="697" spans="19:19" ht="13.2">
      <c r="S697" s="482"/>
    </row>
    <row r="698" spans="19:19" ht="13.2">
      <c r="S698" s="482"/>
    </row>
    <row r="699" spans="19:19" ht="13.2">
      <c r="S699" s="482"/>
    </row>
    <row r="700" spans="19:19" ht="13.2">
      <c r="S700" s="482"/>
    </row>
    <row r="701" spans="19:19" ht="13.2">
      <c r="S701" s="482"/>
    </row>
    <row r="702" spans="19:19" ht="13.2">
      <c r="S702" s="482"/>
    </row>
    <row r="703" spans="19:19" ht="13.2">
      <c r="S703" s="482"/>
    </row>
    <row r="704" spans="19:19" ht="13.2">
      <c r="S704" s="482"/>
    </row>
    <row r="705" spans="19:19" ht="13.2">
      <c r="S705" s="482"/>
    </row>
    <row r="706" spans="19:19" ht="13.2">
      <c r="S706" s="482"/>
    </row>
    <row r="707" spans="19:19" ht="13.2">
      <c r="S707" s="482"/>
    </row>
    <row r="708" spans="19:19" ht="13.2">
      <c r="S708" s="482"/>
    </row>
    <row r="709" spans="19:19" ht="13.2">
      <c r="S709" s="482"/>
    </row>
    <row r="710" spans="19:19" ht="13.2">
      <c r="S710" s="482"/>
    </row>
    <row r="711" spans="19:19" ht="13.2">
      <c r="S711" s="482"/>
    </row>
    <row r="712" spans="19:19" ht="13.2">
      <c r="S712" s="482"/>
    </row>
    <row r="713" spans="19:19" ht="13.2">
      <c r="S713" s="482"/>
    </row>
    <row r="714" spans="19:19" ht="13.2">
      <c r="S714" s="482"/>
    </row>
    <row r="715" spans="19:19" ht="13.2">
      <c r="S715" s="482"/>
    </row>
    <row r="716" spans="19:19" ht="13.2">
      <c r="S716" s="482"/>
    </row>
    <row r="717" spans="19:19" ht="13.2">
      <c r="S717" s="482"/>
    </row>
    <row r="718" spans="19:19" ht="13.2">
      <c r="S718" s="482"/>
    </row>
    <row r="719" spans="19:19" ht="13.2">
      <c r="S719" s="482"/>
    </row>
    <row r="720" spans="19:19" ht="13.2">
      <c r="S720" s="482"/>
    </row>
    <row r="721" spans="19:19" ht="13.2">
      <c r="S721" s="482"/>
    </row>
    <row r="722" spans="19:19" ht="13.2">
      <c r="S722" s="482"/>
    </row>
    <row r="723" spans="19:19" ht="13.2">
      <c r="S723" s="482"/>
    </row>
    <row r="724" spans="19:19" ht="13.2">
      <c r="S724" s="482"/>
    </row>
    <row r="725" spans="19:19" ht="13.2">
      <c r="S725" s="482"/>
    </row>
    <row r="726" spans="19:19" ht="13.2">
      <c r="S726" s="482"/>
    </row>
    <row r="727" spans="19:19" ht="13.2">
      <c r="S727" s="482"/>
    </row>
    <row r="728" spans="19:19" ht="13.2">
      <c r="S728" s="482"/>
    </row>
    <row r="729" spans="19:19" ht="13.2">
      <c r="S729" s="482"/>
    </row>
    <row r="730" spans="19:19" ht="13.2">
      <c r="S730" s="482"/>
    </row>
    <row r="731" spans="19:19" ht="13.2">
      <c r="S731" s="482"/>
    </row>
    <row r="732" spans="19:19" ht="13.2">
      <c r="S732" s="482"/>
    </row>
    <row r="733" spans="19:19" ht="13.2">
      <c r="S733" s="482"/>
    </row>
    <row r="734" spans="19:19" ht="13.2">
      <c r="S734" s="482"/>
    </row>
    <row r="735" spans="19:19" ht="13.2">
      <c r="S735" s="482"/>
    </row>
    <row r="736" spans="19:19" ht="13.2">
      <c r="S736" s="482"/>
    </row>
    <row r="737" spans="19:19" ht="13.2">
      <c r="S737" s="482"/>
    </row>
    <row r="738" spans="19:19" ht="13.2">
      <c r="S738" s="482"/>
    </row>
    <row r="739" spans="19:19" ht="13.2">
      <c r="S739" s="482"/>
    </row>
    <row r="740" spans="19:19" ht="13.2">
      <c r="S740" s="482"/>
    </row>
    <row r="741" spans="19:19" ht="13.2">
      <c r="S741" s="482"/>
    </row>
    <row r="742" spans="19:19" ht="13.2">
      <c r="S742" s="482"/>
    </row>
    <row r="743" spans="19:19" ht="13.2">
      <c r="S743" s="482"/>
    </row>
    <row r="744" spans="19:19" ht="13.2">
      <c r="S744" s="482"/>
    </row>
    <row r="745" spans="19:19" ht="13.2">
      <c r="S745" s="482"/>
    </row>
    <row r="746" spans="19:19" ht="13.2">
      <c r="S746" s="482"/>
    </row>
    <row r="747" spans="19:19" ht="13.2">
      <c r="S747" s="482"/>
    </row>
    <row r="748" spans="19:19" ht="13.2">
      <c r="S748" s="482"/>
    </row>
    <row r="749" spans="19:19" ht="13.2">
      <c r="S749" s="482"/>
    </row>
    <row r="750" spans="19:19" ht="13.2">
      <c r="S750" s="482"/>
    </row>
    <row r="751" spans="19:19" ht="13.2">
      <c r="S751" s="482"/>
    </row>
    <row r="752" spans="19:19" ht="13.2">
      <c r="S752" s="482"/>
    </row>
    <row r="753" spans="19:19" ht="13.2">
      <c r="S753" s="482"/>
    </row>
    <row r="754" spans="19:19" ht="13.2">
      <c r="S754" s="482"/>
    </row>
    <row r="755" spans="19:19" ht="13.2">
      <c r="S755" s="482"/>
    </row>
    <row r="756" spans="19:19" ht="13.2">
      <c r="S756" s="482"/>
    </row>
    <row r="757" spans="19:19" ht="13.2">
      <c r="S757" s="482"/>
    </row>
    <row r="758" spans="19:19" ht="13.2">
      <c r="S758" s="482"/>
    </row>
    <row r="759" spans="19:19" ht="13.2">
      <c r="S759" s="482"/>
    </row>
    <row r="760" spans="19:19" ht="13.2">
      <c r="S760" s="482"/>
    </row>
    <row r="761" spans="19:19" ht="13.2">
      <c r="S761" s="482"/>
    </row>
    <row r="762" spans="19:19" ht="13.2">
      <c r="S762" s="482"/>
    </row>
    <row r="763" spans="19:19" ht="13.2">
      <c r="S763" s="482"/>
    </row>
    <row r="764" spans="19:19" ht="13.2">
      <c r="S764" s="482"/>
    </row>
    <row r="765" spans="19:19" ht="13.2">
      <c r="S765" s="482"/>
    </row>
    <row r="766" spans="19:19" ht="13.2">
      <c r="S766" s="482"/>
    </row>
    <row r="767" spans="19:19" ht="13.2">
      <c r="S767" s="482"/>
    </row>
    <row r="768" spans="19:19" ht="13.2">
      <c r="S768" s="482"/>
    </row>
    <row r="769" spans="19:19" ht="13.2">
      <c r="S769" s="482"/>
    </row>
    <row r="770" spans="19:19" ht="13.2">
      <c r="S770" s="482"/>
    </row>
    <row r="771" spans="19:19" ht="13.2">
      <c r="S771" s="482"/>
    </row>
    <row r="772" spans="19:19" ht="13.2">
      <c r="S772" s="482"/>
    </row>
    <row r="773" spans="19:19" ht="13.2">
      <c r="S773" s="482"/>
    </row>
    <row r="774" spans="19:19" ht="13.2">
      <c r="S774" s="482"/>
    </row>
    <row r="775" spans="19:19" ht="13.2">
      <c r="S775" s="482"/>
    </row>
    <row r="776" spans="19:19" ht="13.2">
      <c r="S776" s="482"/>
    </row>
    <row r="777" spans="19:19" ht="13.2">
      <c r="S777" s="482"/>
    </row>
    <row r="778" spans="19:19" ht="13.2">
      <c r="S778" s="482"/>
    </row>
    <row r="779" spans="19:19" ht="13.2">
      <c r="S779" s="482"/>
    </row>
    <row r="780" spans="19:19" ht="13.2">
      <c r="S780" s="482"/>
    </row>
    <row r="781" spans="19:19" ht="13.2">
      <c r="S781" s="482"/>
    </row>
    <row r="782" spans="19:19" ht="13.2">
      <c r="S782" s="482"/>
    </row>
    <row r="783" spans="19:19" ht="13.2">
      <c r="S783" s="482"/>
    </row>
    <row r="784" spans="19:19" ht="13.2">
      <c r="S784" s="482"/>
    </row>
    <row r="785" spans="19:19" ht="13.2">
      <c r="S785" s="482"/>
    </row>
    <row r="786" spans="19:19" ht="13.2">
      <c r="S786" s="482"/>
    </row>
    <row r="787" spans="19:19" ht="13.2">
      <c r="S787" s="482"/>
    </row>
    <row r="788" spans="19:19" ht="13.2">
      <c r="S788" s="482"/>
    </row>
    <row r="789" spans="19:19" ht="13.2">
      <c r="S789" s="482"/>
    </row>
    <row r="790" spans="19:19" ht="13.2">
      <c r="S790" s="482"/>
    </row>
    <row r="791" spans="19:19" ht="13.2">
      <c r="S791" s="482"/>
    </row>
    <row r="792" spans="19:19" ht="13.2">
      <c r="S792" s="482"/>
    </row>
    <row r="793" spans="19:19" ht="13.2">
      <c r="S793" s="482"/>
    </row>
    <row r="794" spans="19:19" ht="13.2">
      <c r="S794" s="482"/>
    </row>
    <row r="795" spans="19:19" ht="13.2">
      <c r="S795" s="482"/>
    </row>
    <row r="796" spans="19:19" ht="13.2">
      <c r="S796" s="482"/>
    </row>
    <row r="797" spans="19:19" ht="13.2">
      <c r="S797" s="482"/>
    </row>
    <row r="798" spans="19:19" ht="13.2">
      <c r="S798" s="482"/>
    </row>
    <row r="799" spans="19:19" ht="13.2">
      <c r="S799" s="482"/>
    </row>
    <row r="800" spans="19:19" ht="13.2">
      <c r="S800" s="482"/>
    </row>
    <row r="801" spans="19:19" ht="13.2">
      <c r="S801" s="482"/>
    </row>
    <row r="802" spans="19:19" ht="13.2">
      <c r="S802" s="482"/>
    </row>
    <row r="803" spans="19:19" ht="13.2">
      <c r="S803" s="482"/>
    </row>
    <row r="804" spans="19:19" ht="13.2">
      <c r="S804" s="482"/>
    </row>
    <row r="805" spans="19:19" ht="13.2">
      <c r="S805" s="482"/>
    </row>
    <row r="806" spans="19:19" ht="13.2">
      <c r="S806" s="482"/>
    </row>
    <row r="807" spans="19:19" ht="13.2">
      <c r="S807" s="482"/>
    </row>
    <row r="808" spans="19:19" ht="13.2">
      <c r="S808" s="482"/>
    </row>
    <row r="809" spans="19:19" ht="13.2">
      <c r="S809" s="482"/>
    </row>
    <row r="810" spans="19:19" ht="13.2">
      <c r="S810" s="482"/>
    </row>
    <row r="811" spans="19:19" ht="13.2">
      <c r="S811" s="482"/>
    </row>
    <row r="812" spans="19:19" ht="13.2">
      <c r="S812" s="482"/>
    </row>
    <row r="813" spans="19:19" ht="13.2">
      <c r="S813" s="482"/>
    </row>
    <row r="814" spans="19:19" ht="13.2">
      <c r="S814" s="482"/>
    </row>
    <row r="815" spans="19:19" ht="13.2">
      <c r="S815" s="482"/>
    </row>
    <row r="816" spans="19:19" ht="13.2">
      <c r="S816" s="482"/>
    </row>
    <row r="817" spans="19:19" ht="13.2">
      <c r="S817" s="482"/>
    </row>
    <row r="818" spans="19:19" ht="13.2">
      <c r="S818" s="482"/>
    </row>
    <row r="819" spans="19:19" ht="13.2">
      <c r="S819" s="482"/>
    </row>
    <row r="820" spans="19:19" ht="13.2">
      <c r="S820" s="482"/>
    </row>
    <row r="821" spans="19:19" ht="13.2">
      <c r="S821" s="482"/>
    </row>
    <row r="822" spans="19:19" ht="13.2">
      <c r="S822" s="482"/>
    </row>
    <row r="823" spans="19:19" ht="13.2">
      <c r="S823" s="482"/>
    </row>
    <row r="824" spans="19:19" ht="13.2">
      <c r="S824" s="482"/>
    </row>
    <row r="825" spans="19:19" ht="13.2">
      <c r="S825" s="482"/>
    </row>
    <row r="826" spans="19:19" ht="13.2">
      <c r="S826" s="482"/>
    </row>
    <row r="827" spans="19:19" ht="13.2">
      <c r="S827" s="482"/>
    </row>
    <row r="828" spans="19:19" ht="13.2">
      <c r="S828" s="482"/>
    </row>
    <row r="829" spans="19:19" ht="13.2">
      <c r="S829" s="482"/>
    </row>
    <row r="830" spans="19:19" ht="13.2">
      <c r="S830" s="482"/>
    </row>
    <row r="831" spans="19:19" ht="13.2">
      <c r="S831" s="482"/>
    </row>
    <row r="832" spans="19:19" ht="13.2">
      <c r="S832" s="482"/>
    </row>
    <row r="833" spans="19:19" ht="13.2">
      <c r="S833" s="482"/>
    </row>
    <row r="834" spans="19:19" ht="13.2">
      <c r="S834" s="482"/>
    </row>
    <row r="835" spans="19:19" ht="13.2">
      <c r="S835" s="482"/>
    </row>
    <row r="836" spans="19:19" ht="13.2">
      <c r="S836" s="482"/>
    </row>
    <row r="837" spans="19:19" ht="13.2">
      <c r="S837" s="482"/>
    </row>
    <row r="838" spans="19:19" ht="13.2">
      <c r="S838" s="482"/>
    </row>
    <row r="839" spans="19:19" ht="13.2">
      <c r="S839" s="482"/>
    </row>
    <row r="840" spans="19:19" ht="13.2">
      <c r="S840" s="482"/>
    </row>
    <row r="841" spans="19:19" ht="13.2">
      <c r="S841" s="482"/>
    </row>
    <row r="842" spans="19:19" ht="13.2">
      <c r="S842" s="482"/>
    </row>
    <row r="843" spans="19:19" ht="13.2">
      <c r="S843" s="482"/>
    </row>
    <row r="844" spans="19:19" ht="13.2">
      <c r="S844" s="482"/>
    </row>
    <row r="845" spans="19:19" ht="13.2">
      <c r="S845" s="482"/>
    </row>
    <row r="846" spans="19:19" ht="13.2">
      <c r="S846" s="482"/>
    </row>
    <row r="847" spans="19:19" ht="13.2">
      <c r="S847" s="482"/>
    </row>
    <row r="848" spans="19:19" ht="13.2">
      <c r="S848" s="482"/>
    </row>
    <row r="849" spans="19:19" ht="13.2">
      <c r="S849" s="482"/>
    </row>
    <row r="850" spans="19:19" ht="13.2">
      <c r="S850" s="482"/>
    </row>
    <row r="851" spans="19:19" ht="13.2">
      <c r="S851" s="482"/>
    </row>
    <row r="852" spans="19:19" ht="13.2">
      <c r="S852" s="482"/>
    </row>
    <row r="853" spans="19:19" ht="13.2">
      <c r="S853" s="482"/>
    </row>
    <row r="854" spans="19:19" ht="13.2">
      <c r="S854" s="482"/>
    </row>
    <row r="855" spans="19:19" ht="13.2">
      <c r="S855" s="482"/>
    </row>
    <row r="856" spans="19:19" ht="13.2">
      <c r="S856" s="482"/>
    </row>
    <row r="857" spans="19:19" ht="13.2">
      <c r="S857" s="482"/>
    </row>
    <row r="858" spans="19:19" ht="13.2">
      <c r="S858" s="482"/>
    </row>
    <row r="859" spans="19:19" ht="13.2">
      <c r="S859" s="482"/>
    </row>
    <row r="860" spans="19:19" ht="13.2">
      <c r="S860" s="482"/>
    </row>
    <row r="861" spans="19:19" ht="13.2">
      <c r="S861" s="482"/>
    </row>
    <row r="862" spans="19:19" ht="13.2">
      <c r="S862" s="482"/>
    </row>
    <row r="863" spans="19:19" ht="13.2">
      <c r="S863" s="482"/>
    </row>
    <row r="864" spans="19:19" ht="13.2">
      <c r="S864" s="482"/>
    </row>
    <row r="865" spans="19:19" ht="13.2">
      <c r="S865" s="482"/>
    </row>
    <row r="866" spans="19:19" ht="13.2">
      <c r="S866" s="482"/>
    </row>
    <row r="867" spans="19:19" ht="13.2">
      <c r="S867" s="482"/>
    </row>
    <row r="868" spans="19:19" ht="13.2">
      <c r="S868" s="482"/>
    </row>
    <row r="869" spans="19:19" ht="13.2">
      <c r="S869" s="482"/>
    </row>
    <row r="870" spans="19:19" ht="13.2">
      <c r="S870" s="482"/>
    </row>
    <row r="871" spans="19:19" ht="13.2">
      <c r="S871" s="482"/>
    </row>
    <row r="872" spans="19:19" ht="13.2">
      <c r="S872" s="482"/>
    </row>
    <row r="873" spans="19:19" ht="13.2">
      <c r="S873" s="482"/>
    </row>
    <row r="874" spans="19:19" ht="13.2">
      <c r="S874" s="482"/>
    </row>
    <row r="875" spans="19:19" ht="13.2">
      <c r="S875" s="482"/>
    </row>
    <row r="876" spans="19:19" ht="13.2">
      <c r="S876" s="482"/>
    </row>
    <row r="877" spans="19:19" ht="13.2">
      <c r="S877" s="482"/>
    </row>
    <row r="878" spans="19:19" ht="13.2">
      <c r="S878" s="482"/>
    </row>
    <row r="879" spans="19:19" ht="13.2">
      <c r="S879" s="482"/>
    </row>
    <row r="880" spans="19:19" ht="13.2">
      <c r="S880" s="482"/>
    </row>
    <row r="881" spans="19:19" ht="13.2">
      <c r="S881" s="482"/>
    </row>
    <row r="882" spans="19:19" ht="13.2">
      <c r="S882" s="482"/>
    </row>
    <row r="883" spans="19:19" ht="13.2">
      <c r="S883" s="482"/>
    </row>
    <row r="884" spans="19:19" ht="13.2">
      <c r="S884" s="482"/>
    </row>
    <row r="885" spans="19:19" ht="13.2">
      <c r="S885" s="482"/>
    </row>
    <row r="886" spans="19:19" ht="13.2">
      <c r="S886" s="482"/>
    </row>
    <row r="887" spans="19:19" ht="13.2">
      <c r="S887" s="482"/>
    </row>
    <row r="888" spans="19:19" ht="13.2">
      <c r="S888" s="482"/>
    </row>
    <row r="889" spans="19:19" ht="13.2">
      <c r="S889" s="482"/>
    </row>
    <row r="890" spans="19:19" ht="13.2">
      <c r="S890" s="482"/>
    </row>
    <row r="891" spans="19:19" ht="13.2">
      <c r="S891" s="482"/>
    </row>
    <row r="892" spans="19:19" ht="13.2">
      <c r="S892" s="482"/>
    </row>
    <row r="893" spans="19:19" ht="13.2">
      <c r="S893" s="482"/>
    </row>
    <row r="894" spans="19:19" ht="13.2">
      <c r="S894" s="482"/>
    </row>
    <row r="895" spans="19:19" ht="13.2">
      <c r="S895" s="482"/>
    </row>
    <row r="896" spans="19:19" ht="13.2">
      <c r="S896" s="482"/>
    </row>
    <row r="897" spans="19:19" ht="13.2">
      <c r="S897" s="482"/>
    </row>
    <row r="898" spans="19:19" ht="13.2">
      <c r="S898" s="482"/>
    </row>
    <row r="899" spans="19:19" ht="13.2">
      <c r="S899" s="482"/>
    </row>
    <row r="900" spans="19:19" ht="13.2">
      <c r="S900" s="482"/>
    </row>
    <row r="901" spans="19:19" ht="13.2">
      <c r="S901" s="482"/>
    </row>
    <row r="902" spans="19:19" ht="13.2">
      <c r="S902" s="482"/>
    </row>
    <row r="903" spans="19:19" ht="13.2">
      <c r="S903" s="482"/>
    </row>
    <row r="904" spans="19:19" ht="13.2">
      <c r="S904" s="482"/>
    </row>
    <row r="905" spans="19:19" ht="13.2">
      <c r="S905" s="482"/>
    </row>
    <row r="906" spans="19:19" ht="13.2">
      <c r="S906" s="482"/>
    </row>
    <row r="907" spans="19:19" ht="13.2">
      <c r="S907" s="482"/>
    </row>
    <row r="908" spans="19:19" ht="13.2">
      <c r="S908" s="482"/>
    </row>
    <row r="909" spans="19:19" ht="13.2">
      <c r="S909" s="482"/>
    </row>
    <row r="910" spans="19:19" ht="13.2">
      <c r="S910" s="482"/>
    </row>
    <row r="911" spans="19:19" ht="13.2">
      <c r="S911" s="482"/>
    </row>
    <row r="912" spans="19:19" ht="13.2">
      <c r="S912" s="482"/>
    </row>
    <row r="913" spans="19:19" ht="13.2">
      <c r="S913" s="482"/>
    </row>
    <row r="914" spans="19:19" ht="13.2">
      <c r="S914" s="482"/>
    </row>
    <row r="915" spans="19:19" ht="13.2">
      <c r="S915" s="482"/>
    </row>
    <row r="916" spans="19:19" ht="13.2">
      <c r="S916" s="482"/>
    </row>
    <row r="917" spans="19:19" ht="13.2">
      <c r="S917" s="482"/>
    </row>
    <row r="918" spans="19:19" ht="13.2">
      <c r="S918" s="482"/>
    </row>
    <row r="919" spans="19:19" ht="13.2">
      <c r="S919" s="482"/>
    </row>
    <row r="920" spans="19:19" ht="13.2">
      <c r="S920" s="482"/>
    </row>
    <row r="921" spans="19:19" ht="13.2">
      <c r="S921" s="482"/>
    </row>
    <row r="922" spans="19:19" ht="13.2">
      <c r="S922" s="482"/>
    </row>
    <row r="923" spans="19:19" ht="13.2">
      <c r="S923" s="482"/>
    </row>
    <row r="924" spans="19:19" ht="13.2">
      <c r="S924" s="482"/>
    </row>
    <row r="925" spans="19:19" ht="13.2">
      <c r="S925" s="482"/>
    </row>
    <row r="926" spans="19:19" ht="13.2">
      <c r="S926" s="482"/>
    </row>
    <row r="927" spans="19:19" ht="13.2">
      <c r="S927" s="482"/>
    </row>
    <row r="928" spans="19:19" ht="13.2">
      <c r="S928" s="482"/>
    </row>
    <row r="929" spans="19:19" ht="13.2">
      <c r="S929" s="482"/>
    </row>
    <row r="930" spans="19:19" ht="13.2">
      <c r="S930" s="482"/>
    </row>
    <row r="931" spans="19:19" ht="13.2">
      <c r="S931" s="482"/>
    </row>
    <row r="932" spans="19:19" ht="13.2">
      <c r="S932" s="482"/>
    </row>
    <row r="933" spans="19:19" ht="13.2">
      <c r="S933" s="482"/>
    </row>
    <row r="934" spans="19:19" ht="13.2">
      <c r="S934" s="482"/>
    </row>
    <row r="935" spans="19:19" ht="13.2">
      <c r="S935" s="482"/>
    </row>
    <row r="936" spans="19:19" ht="13.2">
      <c r="S936" s="482"/>
    </row>
    <row r="937" spans="19:19" ht="13.2">
      <c r="S937" s="482"/>
    </row>
    <row r="938" spans="19:19" ht="13.2">
      <c r="S938" s="482"/>
    </row>
    <row r="939" spans="19:19" ht="13.2">
      <c r="S939" s="482"/>
    </row>
    <row r="940" spans="19:19" ht="13.2">
      <c r="S940" s="482"/>
    </row>
    <row r="941" spans="19:19" ht="13.2">
      <c r="S941" s="482"/>
    </row>
    <row r="942" spans="19:19" ht="13.2">
      <c r="S942" s="482"/>
    </row>
    <row r="943" spans="19:19" ht="13.2">
      <c r="S943" s="482"/>
    </row>
    <row r="944" spans="19:19" ht="13.2">
      <c r="S944" s="482"/>
    </row>
    <row r="945" spans="19:19" ht="13.2">
      <c r="S945" s="482"/>
    </row>
    <row r="946" spans="19:19" ht="13.2">
      <c r="S946" s="482"/>
    </row>
    <row r="947" spans="19:19" ht="13.2">
      <c r="S947" s="482"/>
    </row>
    <row r="948" spans="19:19" ht="13.2">
      <c r="S948" s="482"/>
    </row>
    <row r="949" spans="19:19" ht="13.2">
      <c r="S949" s="482"/>
    </row>
    <row r="950" spans="19:19" ht="13.2">
      <c r="S950" s="482"/>
    </row>
    <row r="951" spans="19:19" ht="13.2">
      <c r="S951" s="482"/>
    </row>
    <row r="952" spans="19:19" ht="13.2">
      <c r="S952" s="482"/>
    </row>
    <row r="953" spans="19:19" ht="13.2">
      <c r="S953" s="482"/>
    </row>
    <row r="954" spans="19:19" ht="13.2">
      <c r="S954" s="482"/>
    </row>
    <row r="955" spans="19:19" ht="13.2">
      <c r="S955" s="482"/>
    </row>
    <row r="956" spans="19:19" ht="13.2">
      <c r="S956" s="482"/>
    </row>
    <row r="957" spans="19:19" ht="13.2">
      <c r="S957" s="482"/>
    </row>
    <row r="958" spans="19:19" ht="13.2">
      <c r="S958" s="482"/>
    </row>
    <row r="959" spans="19:19" ht="13.2">
      <c r="S959" s="482"/>
    </row>
    <row r="960" spans="19:19" ht="13.2">
      <c r="S960" s="482"/>
    </row>
    <row r="961" spans="19:19" ht="13.2">
      <c r="S961" s="482"/>
    </row>
    <row r="962" spans="19:19" ht="13.2">
      <c r="S962" s="482"/>
    </row>
    <row r="963" spans="19:19" ht="13.2">
      <c r="S963" s="482"/>
    </row>
    <row r="964" spans="19:19" ht="13.2">
      <c r="S964" s="482"/>
    </row>
    <row r="965" spans="19:19" ht="13.2">
      <c r="S965" s="482"/>
    </row>
    <row r="966" spans="19:19" ht="13.2">
      <c r="S966" s="482"/>
    </row>
    <row r="967" spans="19:19" ht="13.2">
      <c r="S967" s="482"/>
    </row>
    <row r="968" spans="19:19" ht="13.2">
      <c r="S968" s="482"/>
    </row>
    <row r="969" spans="19:19" ht="13.2">
      <c r="S969" s="482"/>
    </row>
    <row r="970" spans="19:19" ht="13.2">
      <c r="S970" s="482"/>
    </row>
    <row r="971" spans="19:19" ht="13.2">
      <c r="S971" s="482"/>
    </row>
    <row r="972" spans="19:19" ht="13.2">
      <c r="S972" s="482"/>
    </row>
    <row r="973" spans="19:19" ht="13.2">
      <c r="S973" s="482"/>
    </row>
    <row r="974" spans="19:19" ht="13.2">
      <c r="S974" s="482"/>
    </row>
    <row r="975" spans="19:19" ht="13.2">
      <c r="S975" s="482"/>
    </row>
    <row r="976" spans="19:19" ht="13.2">
      <c r="S976" s="482"/>
    </row>
    <row r="977" spans="19:19" ht="13.2">
      <c r="S977" s="482"/>
    </row>
    <row r="978" spans="19:19" ht="13.2">
      <c r="S978" s="482"/>
    </row>
    <row r="979" spans="19:19" ht="13.2">
      <c r="S979" s="482"/>
    </row>
    <row r="980" spans="19:19" ht="13.2">
      <c r="S980" s="482"/>
    </row>
    <row r="981" spans="19:19" ht="13.2">
      <c r="S981" s="482"/>
    </row>
    <row r="982" spans="19:19" ht="13.2">
      <c r="S982" s="482"/>
    </row>
    <row r="983" spans="19:19" ht="13.2">
      <c r="S983" s="482"/>
    </row>
    <row r="984" spans="19:19" ht="13.2">
      <c r="S984" s="482"/>
    </row>
    <row r="985" spans="19:19" ht="13.2">
      <c r="S985" s="482"/>
    </row>
    <row r="986" spans="19:19" ht="13.2">
      <c r="S986" s="482"/>
    </row>
    <row r="987" spans="19:19" ht="13.2">
      <c r="S987" s="482"/>
    </row>
    <row r="988" spans="19:19" ht="13.2">
      <c r="S988" s="482"/>
    </row>
    <row r="989" spans="19:19" ht="13.2">
      <c r="S989" s="482"/>
    </row>
    <row r="990" spans="19:19" ht="13.2">
      <c r="S990" s="482"/>
    </row>
    <row r="991" spans="19:19" ht="13.2">
      <c r="S991" s="482"/>
    </row>
    <row r="992" spans="19:19" ht="13.2">
      <c r="S992" s="482"/>
    </row>
    <row r="993" spans="19:19" ht="13.2">
      <c r="S993" s="482"/>
    </row>
    <row r="994" spans="19:19" ht="13.2">
      <c r="S994" s="482"/>
    </row>
    <row r="995" spans="19:19" ht="13.2">
      <c r="S995" s="482"/>
    </row>
    <row r="996" spans="19:19" ht="13.2">
      <c r="S996" s="482"/>
    </row>
    <row r="997" spans="19:19" ht="13.2">
      <c r="S997" s="482"/>
    </row>
    <row r="998" spans="19:19" ht="13.2">
      <c r="S998" s="482"/>
    </row>
    <row r="999" spans="19:19" ht="13.2">
      <c r="S999" s="482"/>
    </row>
    <row r="1000" spans="19:19" ht="13.2">
      <c r="S1000" s="482"/>
    </row>
    <row r="1001" spans="19:19" ht="13.2">
      <c r="S1001" s="482"/>
    </row>
    <row r="1002" spans="19:19" ht="13.2">
      <c r="S1002" s="482"/>
    </row>
    <row r="1003" spans="19:19" ht="13.2">
      <c r="S1003" s="482"/>
    </row>
    <row r="1004" spans="19:19" ht="13.2">
      <c r="S1004" s="482"/>
    </row>
    <row r="1005" spans="19:19" ht="13.2">
      <c r="S1005" s="482"/>
    </row>
    <row r="1006" spans="19:19" ht="13.2">
      <c r="S1006" s="482"/>
    </row>
    <row r="1007" spans="19:19" ht="13.2">
      <c r="S1007" s="482"/>
    </row>
    <row r="1008" spans="19:19" ht="13.2">
      <c r="S1008" s="482"/>
    </row>
    <row r="1009" spans="19:19" ht="13.2">
      <c r="S1009" s="482"/>
    </row>
    <row r="1010" spans="19:19" ht="13.2">
      <c r="S1010" s="482"/>
    </row>
    <row r="1011" spans="19:19" ht="13.2">
      <c r="S1011" s="482"/>
    </row>
    <row r="1012" spans="19:19" ht="13.2">
      <c r="S1012" s="482"/>
    </row>
    <row r="1013" spans="19:19" ht="13.2">
      <c r="S1013" s="482"/>
    </row>
  </sheetData>
  <mergeCells count="1">
    <mergeCell ref="A1:A2"/>
  </mergeCells>
  <phoneticPr fontId="151"/>
  <conditionalFormatting sqref="B4:D4 AD5:AD6 K7 N8 T12:U12 J13 F14 AA14 B14:B15 I14:I15 U14:U16 C14:C27 H15 O15 Z15 AC15 M15:N16 Q15:R16 F16:G16 P16 S16 V16 X16:X17 Y16:Y18 K17:L17 AC17:AC18 B17:B27 H17:H27 D18:E18 M18 T18:U18 Z18:AB18 V18:W20 F19:F22 J19:K22 I19:I23 G19:G27 P20:U20 X20:Y20 L20:L22 D20:D27 N20:O28 M20:M29 E20:E33 Z21 AB21:AD21 AE21:AF27 R22:S22 T22:U23 W22:X23 P22:P24 V22:V28 Y23 AB23 Q23:Q24 AC23:AD25 R24 J24:L25 F24:F28 I25 AA25 Z25:Z26 W25:X27 U25:U28 Y25:Y28 AB25:AB28 P26:P28 S26:T28 Q26:R29 J27 I27:I28 L27:L28 AC27:AD28 K27:K29 B29 D29 J29 W29:X29 AA29 C29:C37 AB30 F30:F33 H30:H33 T31 X31 AA31 AC31:AE31 M31:M32 O31:O32 S31:S33 B31:B37 P31:Q37 D31:D38 R31:R38 L32 N32 G32:G33 I32:K33 U33 X33 AC33:AD34 V33:W37 AB33:AB37 O34:O37 T34:T37 Z35:AA36 E35:N37 S35:S37 U35:U37 X35:Y37 AC36:AD37 AE37:AF37 I39 K39 U39 C39:C40 B40 O41:P41 U41:V41 X41:Y41 C42:C43 R43 I43:J46 W43:X46 B43:B47 D43:D54 M44:N44 E45:E46 G45:G46 C45:C47 F45:F47 K46:L46 R46 H46:H47 O49 I52 Q52 N56:S59 M56:M62 AD56:AD63 L56:L65 W56:W75 AA56:AC82 J56:K83 B56:I86 T56:V86 X56:Z86 AE56:AF86 N61:N62 O61:O65 S61:S70 P61:P86 R61:R86 Q62:Q86 M64:N65 AD65:AD83 L67:N83 O67:O86 S72:S86 W77:W87 AA84:AC87 M85:N86 L85:L87 AD85:AD87 P88 Q6 J85:K86">
    <cfRule type="containsText" dxfId="158" priority="7" operator="containsText" text="修理">
      <formula>NOT(ISERROR(SEARCH(("修理"),(B4))))</formula>
    </cfRule>
    <cfRule type="containsText" dxfId="157" priority="8" operator="containsText" text="三检">
      <formula>NOT(ISERROR(SEARCH(("三检"),(B4))))</formula>
    </cfRule>
    <cfRule type="containsText" dxfId="156" priority="9" operator="containsText" text="年检">
      <formula>NOT(ISERROR(SEARCH(("年检"),(B4))))</formula>
    </cfRule>
  </conditionalFormatting>
  <conditionalFormatting sqref="B4:D4 AD5:AD6 Q6 K7 N8 T12:U12 J13 F14 AA14 B14:B15 I14:I15 U14:U16 C14:C27 H15 O15 Z15 AC15 M15:N16 Q15:R16 F16:G16 P16 S16 V16 X16:X17 Y16:Y18 K17:L17 AC17:AC18 B17:B27 H17:H27 D18:E18 M18 T18:U18 Z18:AB18 V18:W20 F19:F22 J19:K22 I19:I23 G19:G27 P20:U20 X20:Y20 L20:L22 D20:D27 N20:O28 M20:M29 E20:E33 Z21 AB21:AD21 AE21:AF27 R22:S22 T22:U23 W22:X23 P22:P24 V22:V28 Y23 AB23 Q23:Q24 AC23:AD25 R24 J24:L25 F24:F28 I25 AA25 Z25:Z26 W25:X27 U25:U28 Y25:Y28 AB25:AB28 P26:P28 S26:T28 Q26:R29 J27 I27:I28 L27:L28 AC27:AD28 K27:K29 B29 D29 J29 W29:X29 AA29 C29:C37 AB30 F30:F33 H30:H33 T31 X31 AA31 AC31:AE31 M31:M32 O31:O32 S31:S33 B31:B37 P31:Q37 D31:D38 R31:R38 L32 N32 G32:G33 I32:K33 U33 X33 AC33:AD34 V33:W37 AB33:AB37 O34:O37 T34:T37 Z35:AA36 E35:N37 S35:S37 U35:U37 X35:Y37 AC36:AD37 AE37:AF37 I39 K39 U39 C39:C40 B40 O41:P41 U41:V41 X41:Y41 C42:C43 R43 I43:J46 W43:X46 B43:B47 D43:D54 M44:N44 E45:E46 G45:G46 C45:C47 F45:F47 K46:L46 R46 H46:H47 O49 I52 Q52 N56:S59 M56:M62 AD56:AD63 L56:L65 W56:W75 AA56:AC82 J56:K83 B56:I86 T56:V86 X56:Z86 AE56:AF86 N61:N62 O61:O65 S61:S70 P61:P86 R61:R86 Q62:Q86 M64:N65 AD65:AD83 L67:N83 O67:O86 S72:S86 W77:W87 AA84:AC87 J85:K86 M85:N86 L85:L87 AD85:AD87 P88">
    <cfRule type="containsText" dxfId="155" priority="10" operator="containsText" text="搬">
      <formula>NOT(ISERROR(SEARCH(("搬"),(B4))))</formula>
    </cfRule>
  </conditionalFormatting>
  <conditionalFormatting sqref="R4:S4 Z4 B4:B5 Q4:Q5 C5:F5 K5:L5 N5 AC5 AD5:AD6 V6:V7 J7:M8 N8 R8 AC11:AD11 AE11:AE54 N12:S16 M12:M18 V12:V28 C12:K54 T12:U54 W12:W54 Y12:AB54 AF12:AF54 X12:X55 B12:B57 AD13:AD16 L13:L28 AC13:AC54 N18:N28 O18:O31 S18:S33 Q18:Q38 P18:P54 R18:R54 AD18:AD54 M20:M29 L30:L54 N30:N54 V30:V54 M31:M33 O33:O54 M35:M54 S35:S54 Q40:Q54 C56:C57 D56:D58 G57:H57 J57 O57 R57:V57 AA57 E57:F58 I57:I58 K57:L58 W57:Z58 M57:N59 P57:Q59 O59 R59:S59 T59:U63 AB59:AB63 AD59:AD63 AA59:AA64 AC59:AC64 H60 L60 W60:X60 V60:V64 Y60:Z64 F60:F65 D60:D70 I60:I70 E60:E76 B60:B85 C60:C86 N61:O62 R61:R62 P61:P63 J61:J64 S61:S64 M62 Q62 K62:L64 W62:X64 G62:H65 O64 Q64:R64 N64:N65 M65 AD65:AD70 P66 R66:T68 Q66:Q69 AC66:AC69 V66:V70 U66:U72 J67:M67 O67 W67 Z67:AB67 N67:N70 F67:F85 X69 H69:H70 J69:M70 O69:P70 W69:W70 Y69:AB70 G69:G76 S70:T70 R70:R80 Q71:Q80 I72 M72:M73 H72:H74 W72:W75 N72:N76 AC72:AC76 D72:D78 J72:J78 O72:O79 K72:K80 P72:P80 T72:T80 X72:Y82 AB72:AB82 L72:L83 V72:V83 AD72:AD83 S72:S85 Z72:Z85 AE73 AA73:AA82 U74:U75 I74:I80 M75:M81 H76:H77 U77 W77:W82 G78:G84 H79:H80 U79:U80 N79:N81 AC79:AC82 J80 D80:D82 E80:E83 T82 J82:K83 U82:U83 I82:I84 P82:R86 M83:O83 H84 AA84 X84:Y85 AC84:AC85 W84:W86 AB84:AB86 D85 L85 N85 T85:U85 AD85 V85:V86 O86 AA86 P88">
    <cfRule type="containsText" dxfId="154" priority="3" operator="containsText" text="bm">
      <formula>NOT(ISERROR(SEARCH(("bm"),(B4))))</formula>
    </cfRule>
    <cfRule type="containsText" dxfId="153" priority="4" operator="containsText" text="Lt">
      <formula>NOT(ISERROR(SEARCH(("Lt"),(B4))))</formula>
    </cfRule>
    <cfRule type="containsText" dxfId="152" priority="5" operator="containsText" text="考斯特">
      <formula>NOT(ISERROR(SEARCH(("考斯特"),(B4))))</formula>
    </cfRule>
    <cfRule type="cellIs" dxfId="151" priority="6" operator="equal">
      <formula>"R"</formula>
    </cfRule>
  </conditionalFormatting>
  <conditionalFormatting sqref="AB69:AC69">
    <cfRule type="containsText" dxfId="150" priority="1" operator="containsText" text="R">
      <formula>NOT(ISERROR(SEARCH(("R"),(AB69))))</formula>
    </cfRule>
  </conditionalFormatting>
  <conditionalFormatting sqref="AC66:AC69 Y69:AB70 R4:S4 Z4 B4:B5 Q4:Q5 C5:F5 K5:L5 N5 AC5 AD5:AD6 V6:V7 J7:M8 N8 R8 AC11:AD11 AE11:AE54 N12:S16 M12:M18 V12:V28 C12:K54 T12:U54 W12:W54 Y12:AB54 AF12:AF54 X12:X55 B12:B57 AD13:AD16 L13:L28 AC13:AC54 N18:N28 O18:O31 S18:S33 Q18:Q38 P18:P54 R18:R54 AD18:AD54 M20:M29 L30:L54 N30:N54 V30:V54 M31:M33 O33:O54 M35:M54 S35:S54 Q40:Q54 C56:C57 D56:D58 G57:H57 J57 O57 R57:V57 AA57 E57:F58 I57:I58 K57:L58 W57:Z58 M57:N59 P57:Q59 O59 R59:S59 T59:U63 AB59:AB63 AD59:AD63 AA59:AA64 AC59:AC64 H60 L60 W60:X60 V60:V64 Y60:Z64 F60:F65 D60:D70 I60:I70 E60:E76 B60:B85 C60:C86 N61:O62 R61:R62 P61:P63 J61:J64 S61:S64 M62 Q62 K62:L64 W62:X64 G62:H65 O64 Q64:R64 N64:N65 M65 AD65:AD70 P66 R66:T68 Q66:Q69 V66:V70 U66:U72 J67:M67 O67 W67 Z67:AB67 N67:N70 F67:F85 X69 H69:H70 J69:M70 O69:P70 W69:W70 G69:G76 S70:T70 R70:R80 Q71:Q80 I72 M72:M73 H72:H74 W72:W75 N72:N76 AC72:AC76 D72:D78 J72:J78 O72:O79 K72:K80 P72:P80 T72:T80 X72:Y82 AB72:AB82 L72:L83 V72:V83 AD72:AD83 S72:S85 Z72:Z85 AE73 AA73:AA82 U74:U75 I74:I80 M75:M81 H76:H77 U77 W77:W82 G78:G84 H79:H80 U79:U80 N79:N81 AC79:AC82 J80 D80:D82 E80:E83 T82 J82:K83 U82:U83 I82:I84 P82:R86 M83:O83 H84 AA84 X84:Y85 AC84:AC85 W84:W86 AB84:AB86 D85 L85 N85 T85:U85 AD85 V85:V86 O86 AA86 P88">
    <cfRule type="containsText" dxfId="149" priority="2" operator="containsText" text="长距离">
      <formula>NOT(ISERROR(SEARCH(("长距离"),(B4))))</formula>
    </cfRule>
  </conditionalFormatting>
  <conditionalFormatting sqref="AE13:AF54 B4:B5 AD5:AD6 J7:M8 N8 R12:S16 V12:V28 T12:T31 C12:C47 U12:U54 W12:W54 AA12:AA54 X12:X55 N13:Q16 M13:M18 AC13:AC25 L13:L28 B13:B54 D13:K54 Y13:Z54 AB13:AB54 AD18:AD25 N18:N28 O18:O31 S18:S33 Q18:Q38 P18:P54 R18:R54 M20:M29 AC27:AD54 L30:L54 N30:N54 V30:V54 M31:M33 O33:O54 T33:T54 M35:M54 S35:S54 Q40:Q54 B56:C57 D56:D58 G57:H57 J57 O57 R57:V57 AA57 E57:F58 I57:I58 K57:L58 W57:Z58 M57:N59 P57:Q59 O59 R59:S59 U59:U63 AB59:AB63 AD59:AD63 AA59:AA64 AC59:AC64 H60 L60 W60:X60 V60:V64 Y60:Z64 F60:F65 D60:D70 I60:I70 E60:E76 C60:C78 B60:B85 N61:O62 R61:R62 P61:P63 T61:T63 J61:J64 S61:S64 M62 Q62 K62:L64 W62:X64 G62:H65 O64 Q64:R64 N64:N65 M65 AD65 P66 R66:T68 Q66:Q69 V66:V70 U66:U72 J67:M67 O67 W67 Z67:AB67 N67:N70 F67:F85 AC68:AC69 AD68:AD70 X69 H69:H70 J69:M70 O69:P70 W69:W70 Y69:AB70 G69:G76 S70:T70 R70:R80 Q71:Q80 I72 M72:M73 H72:H74 W72:W75 N72:N76 AC72:AC76 D72:D78 J72:J78 O72:O79 K72:K80 P72:P80 T72:T80 X72:Y82 AB72:AB82 L72:L83 V72:V83 AD72:AD83 S72:S85 Z72:Z85 AE73 AA73:AA82 U74:U75 I74:I80 M75:M81 H76:H77 U77 W77:W82 G78:G84 H79:H80 U79:U80 N79:N81 AC79:AC82 J80 D80:D82 E80:E83 C80:C86 T82 J82:K83 U82:U83 I82:I84 P82:R86 M83:O83 H84 AA84 X84:Y85 AC84:AC85 W84:W86 AB84:AB86 D85 L85 N85 T85:U85 AD85 V85:V86 O86 AA86 P88 R4:S4 Z4 Q4:Q5 C5:F5 K5:L5 N5 V6:V7 R8 AD13:AD16 C49:C54">
    <cfRule type="containsText" dxfId="148" priority="12" operator="containsText" text="本社番">
      <formula>NOT(ISERROR(SEARCH(("本社番"),(B4))))</formula>
    </cfRule>
  </conditionalFormatting>
  <conditionalFormatting sqref="AE29:AF29">
    <cfRule type="notContainsBlanks" dxfId="147" priority="11">
      <formula>LEN(TRIM(AE29))&gt;0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300-000000000000}">
          <x14:formula1>
            <xm:f>条件勿动!$A$2:$A$23</xm:f>
          </x14:formula1>
          <xm:sqref>B55</xm:sqref>
        </x14:dataValidation>
        <x14:dataValidation type="list" allowBlank="1" xr:uid="{00000000-0002-0000-1300-000001000000}">
          <x14:formula1>
            <xm:f>条件勿动!$B:$B</xm:f>
          </x14:formula1>
          <xm:sqref>C4 Q6 N8 T12:U12 O15 W19 B20:Y20 K21:N21 B22:P22 B23 D23:E23 G23:I23 O23:Q23 T23:Y23 E24:F24 L24:N24 D25 K25 X25:AA25 K29 Q29 L32:S32 W33 D34 R34 T34 B36 K39 E56:Q56 T56:AF56 AB57:AF57 B58:C58 G58:H58 J58:Q58 AE58:AF58 B59:M59 S59 V59:Z59 AB59:AF59 G60 J60:K60 M60 AB60 D61:E61 G61:H61 J61:L61 N61 R62:S62 W61:W62 O63:P63 R63 K64 M64 P64 T64:V64 AB64 AE60:AF64 O65:AF65 F66 K66 S66 W66:AB66 E67 G67:H67 W67:Y67 H68:M68 O68:P68 Y68:AB68 S69:T69 L70:N70 AC70 H71:P71 V71:AB71 H72 O72 R73:AC73 T74:U74 H75 O75 S75 X76:Y76 S77 AC77 AE66:AF77 E77:E78 N78 AC78:AF78 D79 H78:H79 J79:AF79 O80 H81:R81 T81:U81 AE80:AF81 M82:O82 Y82 AD82:AF82 H82:H83 T83 V83 X83:Y83 D84:E84 O84 Q84 T84:V84 X84 Z84 AC84 E85 G85:K85 M85:O85 R85 AE83:AF85 B86 E86:N86 S86:U86 X86:Z86 AC86:AF86</xm:sqref>
        </x14:dataValidation>
        <x14:dataValidation type="list" allowBlank="1" xr:uid="{00000000-0002-0000-1300-000002000000}">
          <x14:formula1>
            <xm:f>条件勿动!$A:$A</xm:f>
          </x14:formula1>
          <xm:sqref>Q5 AD5:AD6 J7:M8 AA12 G13 J13 C14:E14 J14:R14 D15:E15 J15 P15:Q15 W13:AF15 C16:E16 G16 N16:O16 X16:Z16 AB16:AF16 I17:L17 T17 V17 X17:Y17 AA17 AC17 AE17:AF17 B17:G18 Q18:AF18 C19:E19 H19:L19 V19 AD19:AF19 Z20:AF20 C21:H21 J21 Q22 S22:Y22 AA21:AD22 C23 S23 Z23:AD23 G24:H24 J24:K24 S24:T24 X24:AF24 G25 J25 U25:W25 AB25:AF25 F26:H26 M26 O26 Q26:X26 Z26:AB26 AE26:AF26 C25:C27 J27:X27 C28:E28 G27:H28 K28:V28 Y28 AB27:AF28 C29:D29 H29:J29 O29:P29 W29:X29 AA29:AF29 B30:D30 F30 J30:L30 O30:AF30 B31:H31 N31 S31:X31 AA31:AF31 U32:AF32 B32:K33 P33:R33 B34:C34 E34:L34 Q34 V34 X33:AF34 B35:AB35 AD35:AF35 C36:AF36 AA37:AF37 B38:C38 E38:Q38 S38:X38 Z38:AF38 B39:D39 F39:H39 J39 L39:P39 R39:AF39 B40:AF40 B41:N41 Q41:T41 W41:AF41 B42:AF42 B43:Q43 S43:AF43 B44:H44 J44:L44 O44:AF44 B45 F45:H45 J45:T45 V45:AF45 B46:D46 F46:Q46 S46:AF46 C47:AF47 B48 D48:R48 T48:AB48 AD48:AF48 B49:O49 Q49:AF49 B50:P50 R50 T50:AF50 C51:AF51 B52:H52 J52:K52 M52:R52 T52:AF52 B53:T53 W53:AF53 B54:AF54 X55 B56:D56 B57:AA57 N59:Q59 B60:F60 V60 O61:P61 Y61:AA61 AC60:AD61 B62:C62 E62:G62 J62 O62 Q62 X62:Y62 AA62:AD62 B63:D63 H63 J63:L63 W63:X63 Z63 B64:E64 J64 N64 Q64:S64 W64:AA64 AC64 C65:H65 B66:E66 P66:R66 T66 V66 C67 F67 O67 Q67:R67 Z67:AB67 B68:F68 N68 Q68:V68 AC68:AD68 B69:C69 Q69 V69:AD69 G70:K70 O70 R70 W70 Y70:AB70 B71:C71 E71:G71 Q71:R71 C72 F72:G72 N72 AA72:AD72 C73:H73 D74:E74 G74:H74 J74:L74 V74 AD73:AD74 B75:C75 I75:J75 R75 T75 X75:Y75 AA75 C76:F76 L76:S76 Z76:AD76 F77 H77 J77:M77 U77:AB77 AD77 B77:D78 F78:G78 J78:K78 M78 S78:T78 W78:AB78 B79 G79 C80 E80 G80:L80 X80:AD80 C81:G81 V81:AA81 B82:E82 I82:L82 P82:Q82 S82:X82 Z82:AA82 AC82 C83 U83 Z83 AD83 B84:C84 P84 S84 Y84 AB84 C85:D85 F84:F85 L85 Q85 S85:Z85 AB85:AD85 C86 P86:R86 AB86</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1009"/>
  <sheetViews>
    <sheetView workbookViewId="0">
      <pane xSplit="1" topLeftCell="B1" activePane="topRight" state="frozen"/>
      <selection pane="topRight" activeCell="C2" sqref="C2"/>
    </sheetView>
  </sheetViews>
  <sheetFormatPr defaultColWidth="12.6640625" defaultRowHeight="15.75" customHeight="1"/>
  <cols>
    <col min="1" max="1" width="16.109375" customWidth="1"/>
  </cols>
  <sheetData>
    <row r="1" spans="1:32" ht="13.2">
      <c r="A1" s="2339" t="s">
        <v>1172</v>
      </c>
      <c r="B1" s="483">
        <v>1</v>
      </c>
      <c r="C1" s="20">
        <v>2</v>
      </c>
      <c r="D1" s="20">
        <v>3</v>
      </c>
      <c r="E1" s="20">
        <v>4</v>
      </c>
      <c r="F1" s="20">
        <v>5</v>
      </c>
      <c r="G1" s="18">
        <v>6</v>
      </c>
      <c r="H1" s="18">
        <v>7</v>
      </c>
      <c r="I1" s="18">
        <v>8</v>
      </c>
      <c r="J1" s="20">
        <v>9</v>
      </c>
      <c r="K1" s="484">
        <v>10</v>
      </c>
      <c r="L1" s="20">
        <v>11</v>
      </c>
      <c r="M1" s="20">
        <v>12</v>
      </c>
      <c r="N1" s="18">
        <v>13</v>
      </c>
      <c r="O1" s="18">
        <v>14</v>
      </c>
      <c r="P1" s="20">
        <v>15</v>
      </c>
      <c r="Q1" s="20">
        <v>16</v>
      </c>
      <c r="R1" s="20">
        <v>17</v>
      </c>
      <c r="S1" s="20">
        <v>18</v>
      </c>
      <c r="T1" s="20">
        <v>19</v>
      </c>
      <c r="U1" s="18">
        <v>20</v>
      </c>
      <c r="V1" s="18">
        <v>21</v>
      </c>
      <c r="W1" s="20">
        <v>22</v>
      </c>
      <c r="X1" s="20">
        <v>23</v>
      </c>
      <c r="Y1" s="20">
        <v>24</v>
      </c>
      <c r="Z1" s="20">
        <v>25</v>
      </c>
      <c r="AA1" s="20">
        <v>26</v>
      </c>
      <c r="AB1" s="18">
        <v>27</v>
      </c>
      <c r="AC1" s="18">
        <v>28</v>
      </c>
      <c r="AD1" s="20">
        <v>29</v>
      </c>
      <c r="AE1" s="20">
        <v>30</v>
      </c>
      <c r="AF1" s="20">
        <v>31</v>
      </c>
    </row>
    <row r="2" spans="1:32" ht="13.2">
      <c r="A2" s="2333"/>
      <c r="B2" s="485" t="s">
        <v>72</v>
      </c>
      <c r="C2" s="24" t="s">
        <v>66</v>
      </c>
      <c r="D2" s="24" t="s">
        <v>67</v>
      </c>
      <c r="E2" s="486" t="s">
        <v>68</v>
      </c>
      <c r="F2" s="486" t="s">
        <v>69</v>
      </c>
      <c r="G2" s="228" t="s">
        <v>70</v>
      </c>
      <c r="H2" s="228" t="s">
        <v>71</v>
      </c>
      <c r="I2" s="485" t="s">
        <v>72</v>
      </c>
      <c r="J2" s="24" t="s">
        <v>66</v>
      </c>
      <c r="K2" s="24" t="s">
        <v>67</v>
      </c>
      <c r="L2" s="486" t="s">
        <v>68</v>
      </c>
      <c r="M2" s="486" t="s">
        <v>69</v>
      </c>
      <c r="N2" s="228" t="s">
        <v>70</v>
      </c>
      <c r="O2" s="228" t="s">
        <v>71</v>
      </c>
      <c r="P2" s="24" t="s">
        <v>72</v>
      </c>
      <c r="Q2" s="24" t="s">
        <v>66</v>
      </c>
      <c r="R2" s="24" t="s">
        <v>67</v>
      </c>
      <c r="S2" s="486" t="s">
        <v>68</v>
      </c>
      <c r="T2" s="486" t="s">
        <v>69</v>
      </c>
      <c r="U2" s="228" t="s">
        <v>70</v>
      </c>
      <c r="V2" s="228" t="s">
        <v>71</v>
      </c>
      <c r="W2" s="24" t="s">
        <v>72</v>
      </c>
      <c r="X2" s="24" t="s">
        <v>66</v>
      </c>
      <c r="Y2" s="24" t="s">
        <v>67</v>
      </c>
      <c r="Z2" s="486" t="s">
        <v>68</v>
      </c>
      <c r="AA2" s="486" t="s">
        <v>69</v>
      </c>
      <c r="AB2" s="228" t="s">
        <v>70</v>
      </c>
      <c r="AC2" s="228" t="s">
        <v>71</v>
      </c>
      <c r="AD2" s="24" t="s">
        <v>72</v>
      </c>
      <c r="AE2" s="24" t="s">
        <v>66</v>
      </c>
      <c r="AF2" s="24" t="s">
        <v>67</v>
      </c>
    </row>
    <row r="3" spans="1:32" ht="13.2">
      <c r="A3" s="26" t="s">
        <v>73</v>
      </c>
      <c r="B3" s="27"/>
      <c r="C3" s="27"/>
      <c r="D3" s="27"/>
      <c r="E3" s="27"/>
      <c r="F3" s="27"/>
      <c r="G3" s="27"/>
      <c r="H3" s="27"/>
      <c r="I3" s="27"/>
      <c r="J3" s="28"/>
      <c r="K3" s="487"/>
      <c r="L3" s="27"/>
      <c r="M3" s="27"/>
      <c r="N3" s="27"/>
      <c r="O3" s="27"/>
      <c r="P3" s="27"/>
      <c r="Q3" s="29"/>
      <c r="R3" s="27"/>
      <c r="S3" s="27"/>
      <c r="T3" s="27"/>
      <c r="U3" s="27"/>
      <c r="V3" s="27"/>
      <c r="W3" s="27"/>
      <c r="X3" s="27"/>
      <c r="Y3" s="27"/>
      <c r="Z3" s="27"/>
      <c r="AA3" s="27"/>
      <c r="AB3" s="27"/>
      <c r="AC3" s="27"/>
      <c r="AD3" s="27"/>
      <c r="AE3" s="27"/>
      <c r="AF3" s="27"/>
    </row>
    <row r="4" spans="1:32" ht="13.2">
      <c r="A4" s="30" t="s">
        <v>74</v>
      </c>
      <c r="B4" s="6"/>
      <c r="C4" s="32"/>
      <c r="D4" s="32"/>
      <c r="E4" s="32"/>
      <c r="F4" s="488" t="s">
        <v>1173</v>
      </c>
      <c r="G4" s="489" t="s">
        <v>1174</v>
      </c>
      <c r="H4" s="33" t="s">
        <v>1175</v>
      </c>
      <c r="I4" s="35"/>
      <c r="J4" s="141"/>
      <c r="K4" s="490" t="s">
        <v>1176</v>
      </c>
      <c r="L4" s="490" t="s">
        <v>1177</v>
      </c>
      <c r="M4" s="35"/>
      <c r="N4" s="32"/>
      <c r="O4" s="32"/>
      <c r="P4" s="491" t="s">
        <v>1178</v>
      </c>
      <c r="Q4" s="33" t="s">
        <v>1179</v>
      </c>
      <c r="R4" s="33" t="s">
        <v>1180</v>
      </c>
      <c r="S4" s="37"/>
      <c r="T4" s="33" t="s">
        <v>587</v>
      </c>
      <c r="U4" s="33" t="s">
        <v>578</v>
      </c>
      <c r="V4" s="32"/>
      <c r="W4" s="32"/>
      <c r="X4" s="33" t="s">
        <v>1181</v>
      </c>
      <c r="Y4" s="237" t="s">
        <v>1182</v>
      </c>
      <c r="Z4" s="33" t="s">
        <v>588</v>
      </c>
      <c r="AA4" s="33" t="s">
        <v>1183</v>
      </c>
      <c r="AC4" s="32"/>
      <c r="AD4" s="32"/>
      <c r="AE4" s="38"/>
      <c r="AF4" s="38" t="s">
        <v>1184</v>
      </c>
    </row>
    <row r="5" spans="1:32" ht="13.8">
      <c r="A5" s="30" t="s">
        <v>75</v>
      </c>
      <c r="B5" s="492"/>
      <c r="C5" s="35"/>
      <c r="D5" s="32"/>
      <c r="E5" s="35"/>
      <c r="F5" s="35"/>
      <c r="G5" s="35"/>
      <c r="H5" s="35"/>
      <c r="I5" s="35"/>
      <c r="J5" s="35"/>
      <c r="K5" s="493"/>
      <c r="L5" s="494"/>
      <c r="M5" s="35"/>
      <c r="N5" s="32"/>
      <c r="O5" s="35"/>
      <c r="P5" s="32"/>
      <c r="Q5" s="32"/>
      <c r="R5" s="32"/>
      <c r="S5" s="32"/>
      <c r="T5" s="32"/>
      <c r="V5" s="32"/>
      <c r="W5" s="32"/>
      <c r="X5" s="32"/>
      <c r="Y5" s="105" t="s">
        <v>1185</v>
      </c>
      <c r="Z5" s="32"/>
      <c r="AA5" s="32"/>
      <c r="AB5" s="32"/>
      <c r="AC5" s="32"/>
      <c r="AD5" s="33"/>
      <c r="AE5" s="40"/>
      <c r="AF5" s="41"/>
    </row>
    <row r="6" spans="1:32" ht="13.2">
      <c r="A6" s="30" t="s">
        <v>76</v>
      </c>
      <c r="B6" s="42"/>
      <c r="C6" s="32"/>
      <c r="D6" s="32"/>
      <c r="E6" s="32"/>
      <c r="F6" s="35"/>
      <c r="G6" s="379"/>
      <c r="H6" s="32"/>
      <c r="I6" s="32"/>
      <c r="J6" s="32"/>
      <c r="K6" s="493"/>
      <c r="L6" s="156"/>
      <c r="M6" s="32"/>
      <c r="N6" s="32"/>
      <c r="O6" s="32"/>
      <c r="P6" s="32"/>
      <c r="Q6" s="33" t="s">
        <v>580</v>
      </c>
      <c r="R6" s="33" t="s">
        <v>582</v>
      </c>
      <c r="S6" s="32"/>
      <c r="T6" s="495" t="s">
        <v>581</v>
      </c>
      <c r="U6" s="117" t="s">
        <v>777</v>
      </c>
      <c r="V6" s="32"/>
      <c r="W6" s="44"/>
      <c r="X6" s="32"/>
      <c r="Y6" s="495" t="s">
        <v>589</v>
      </c>
      <c r="Z6" s="33" t="s">
        <v>1186</v>
      </c>
      <c r="AA6" s="237" t="s">
        <v>1187</v>
      </c>
      <c r="AB6" s="32"/>
      <c r="AC6" s="32"/>
      <c r="AD6" s="33"/>
      <c r="AE6" s="38"/>
      <c r="AF6" s="38" t="s">
        <v>1188</v>
      </c>
    </row>
    <row r="7" spans="1:32" ht="13.2">
      <c r="A7" s="30" t="s">
        <v>77</v>
      </c>
      <c r="B7" s="42"/>
      <c r="C7" s="32"/>
      <c r="D7" s="32"/>
      <c r="E7" s="32"/>
      <c r="F7" s="35"/>
      <c r="G7" s="35"/>
      <c r="H7" s="32"/>
      <c r="I7" s="32"/>
      <c r="J7" s="32"/>
      <c r="K7" s="493"/>
      <c r="L7" s="156"/>
      <c r="M7" s="157"/>
      <c r="N7" s="32"/>
      <c r="O7" s="32"/>
      <c r="P7" s="32"/>
      <c r="Q7" s="35"/>
      <c r="R7" s="33"/>
      <c r="S7" s="32"/>
      <c r="T7" s="32"/>
      <c r="U7" s="32"/>
      <c r="V7" s="32"/>
      <c r="W7" s="32"/>
      <c r="Y7" s="32"/>
      <c r="Z7" s="32"/>
      <c r="AA7" s="32"/>
      <c r="AB7" s="32"/>
      <c r="AC7" s="32"/>
      <c r="AD7" s="32"/>
      <c r="AE7" s="38"/>
      <c r="AF7" s="38"/>
    </row>
    <row r="8" spans="1:32" ht="13.2">
      <c r="A8" s="46" t="s">
        <v>78</v>
      </c>
      <c r="B8" s="47"/>
      <c r="C8" s="32"/>
      <c r="D8" s="32"/>
      <c r="E8" s="32"/>
      <c r="F8" s="32"/>
      <c r="G8" s="32"/>
      <c r="H8" s="32"/>
      <c r="I8" s="16"/>
      <c r="J8" s="32"/>
      <c r="K8" s="493"/>
      <c r="L8" s="156"/>
      <c r="M8" s="32"/>
      <c r="N8" s="32"/>
      <c r="O8" s="32"/>
      <c r="P8" s="32"/>
      <c r="Q8" s="32"/>
      <c r="R8" s="32"/>
      <c r="S8" s="32"/>
      <c r="T8" s="32"/>
      <c r="U8" s="32"/>
      <c r="V8" s="32"/>
      <c r="W8" s="32"/>
      <c r="X8" s="32"/>
      <c r="Y8" s="32"/>
      <c r="Z8" s="32"/>
      <c r="AA8" s="32"/>
      <c r="AB8" s="32"/>
      <c r="AC8" s="32"/>
      <c r="AD8" s="32"/>
      <c r="AE8" s="32"/>
      <c r="AF8" s="32"/>
    </row>
    <row r="9" spans="1:32" ht="13.8">
      <c r="A9" s="2" t="s">
        <v>80</v>
      </c>
      <c r="B9" s="49" t="s">
        <v>81</v>
      </c>
      <c r="C9" s="49" t="s">
        <v>81</v>
      </c>
      <c r="D9" s="49" t="s">
        <v>81</v>
      </c>
      <c r="E9" s="50" t="s">
        <v>81</v>
      </c>
      <c r="F9" s="49" t="s">
        <v>81</v>
      </c>
      <c r="G9" s="49" t="s">
        <v>81</v>
      </c>
      <c r="H9" s="49" t="s">
        <v>81</v>
      </c>
      <c r="I9" s="49" t="s">
        <v>81</v>
      </c>
      <c r="J9" s="49" t="s">
        <v>81</v>
      </c>
      <c r="K9" s="496" t="s">
        <v>81</v>
      </c>
      <c r="L9" s="395"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row>
    <row r="10" spans="1:32" ht="13.2">
      <c r="A10" s="2"/>
      <c r="B10" s="54"/>
      <c r="C10" s="54"/>
      <c r="D10" s="54"/>
      <c r="E10" s="54"/>
      <c r="F10" s="54"/>
      <c r="G10" s="54"/>
      <c r="H10" s="54"/>
      <c r="I10" s="54"/>
      <c r="J10" s="54"/>
      <c r="K10" s="497"/>
      <c r="L10" s="54"/>
      <c r="M10" s="54"/>
      <c r="N10" s="54"/>
      <c r="O10" s="54"/>
      <c r="P10" s="54"/>
      <c r="Q10" s="54"/>
      <c r="R10" s="54"/>
      <c r="S10" s="54"/>
      <c r="T10" s="54"/>
      <c r="U10" s="54"/>
      <c r="V10" s="54"/>
      <c r="W10" s="54"/>
      <c r="X10" s="54"/>
      <c r="Y10" s="54"/>
      <c r="Z10" s="54"/>
      <c r="AA10" s="54"/>
      <c r="AB10" s="54"/>
      <c r="AC10" s="54"/>
      <c r="AD10" s="54"/>
      <c r="AE10" s="55"/>
      <c r="AF10" s="55"/>
    </row>
    <row r="11" spans="1:32" ht="13.2">
      <c r="A11" s="56" t="s">
        <v>83</v>
      </c>
      <c r="B11" s="58"/>
      <c r="C11" s="58"/>
      <c r="D11" s="58"/>
      <c r="E11" s="58"/>
      <c r="F11" s="58"/>
      <c r="G11" s="58"/>
      <c r="H11" s="58"/>
      <c r="I11" s="58"/>
      <c r="J11" s="58"/>
      <c r="K11" s="498"/>
      <c r="L11" s="329"/>
      <c r="M11" s="58"/>
      <c r="N11" s="58"/>
      <c r="O11" s="6"/>
      <c r="P11" s="58"/>
      <c r="Q11" s="58"/>
      <c r="R11" s="58"/>
      <c r="S11" s="58"/>
      <c r="T11" s="58"/>
      <c r="W11" s="58"/>
      <c r="Z11" s="109" t="s">
        <v>1189</v>
      </c>
      <c r="AA11" s="117" t="s">
        <v>1190</v>
      </c>
      <c r="AC11" s="208"/>
      <c r="AD11" s="58"/>
      <c r="AE11" s="58"/>
      <c r="AF11" s="58"/>
    </row>
    <row r="12" spans="1:32" ht="13.2">
      <c r="A12" s="59" t="s">
        <v>84</v>
      </c>
      <c r="B12" s="58" t="s">
        <v>134</v>
      </c>
      <c r="C12" s="57" t="s">
        <v>134</v>
      </c>
      <c r="D12" s="57" t="s">
        <v>134</v>
      </c>
      <c r="E12" s="57" t="s">
        <v>134</v>
      </c>
      <c r="F12" s="57" t="s">
        <v>134</v>
      </c>
      <c r="G12" s="57" t="s">
        <v>134</v>
      </c>
      <c r="H12" s="57" t="s">
        <v>240</v>
      </c>
      <c r="I12" s="57" t="s">
        <v>240</v>
      </c>
      <c r="J12" s="57" t="s">
        <v>134</v>
      </c>
      <c r="K12" s="57" t="s">
        <v>240</v>
      </c>
      <c r="L12" s="57" t="s">
        <v>240</v>
      </c>
      <c r="M12" s="57" t="s">
        <v>240</v>
      </c>
      <c r="N12" s="57" t="s">
        <v>240</v>
      </c>
      <c r="O12" s="57" t="s">
        <v>240</v>
      </c>
      <c r="P12" s="57" t="s">
        <v>240</v>
      </c>
      <c r="Q12" s="57" t="s">
        <v>1191</v>
      </c>
      <c r="R12" s="57" t="s">
        <v>240</v>
      </c>
      <c r="S12" s="57" t="s">
        <v>240</v>
      </c>
      <c r="T12" s="57" t="s">
        <v>240</v>
      </c>
      <c r="U12" s="57" t="s">
        <v>240</v>
      </c>
      <c r="V12" s="57" t="s">
        <v>240</v>
      </c>
      <c r="W12" s="57" t="s">
        <v>240</v>
      </c>
      <c r="X12" s="57" t="s">
        <v>240</v>
      </c>
      <c r="Y12" s="57" t="s">
        <v>240</v>
      </c>
      <c r="Z12" s="57" t="s">
        <v>240</v>
      </c>
      <c r="AA12" s="57" t="s">
        <v>240</v>
      </c>
      <c r="AB12" s="57" t="s">
        <v>240</v>
      </c>
      <c r="AC12" s="57" t="s">
        <v>240</v>
      </c>
      <c r="AD12" s="57" t="s">
        <v>240</v>
      </c>
      <c r="AE12" s="94" t="s">
        <v>1192</v>
      </c>
      <c r="AF12" s="58" t="s">
        <v>134</v>
      </c>
    </row>
    <row r="13" spans="1:32" ht="13.2">
      <c r="A13" s="61" t="s">
        <v>86</v>
      </c>
      <c r="B13" s="96" t="s">
        <v>1193</v>
      </c>
      <c r="C13" s="499" t="s">
        <v>1194</v>
      </c>
      <c r="D13" s="94" t="s">
        <v>1195</v>
      </c>
      <c r="E13" s="113" t="s">
        <v>1196</v>
      </c>
      <c r="F13" s="113" t="s">
        <v>1196</v>
      </c>
      <c r="G13" s="113" t="s">
        <v>1196</v>
      </c>
      <c r="H13" s="57" t="s">
        <v>242</v>
      </c>
      <c r="I13" s="57" t="s">
        <v>242</v>
      </c>
      <c r="J13" s="57" t="s">
        <v>1197</v>
      </c>
      <c r="K13" s="500" t="s">
        <v>1123</v>
      </c>
      <c r="L13" s="500" t="s">
        <v>1123</v>
      </c>
      <c r="M13" s="500" t="s">
        <v>1123</v>
      </c>
      <c r="N13" s="500" t="s">
        <v>1123</v>
      </c>
      <c r="O13" s="500" t="s">
        <v>1123</v>
      </c>
      <c r="P13" s="500" t="s">
        <v>1123</v>
      </c>
      <c r="Q13" s="500" t="s">
        <v>1123</v>
      </c>
      <c r="R13" s="500" t="s">
        <v>1198</v>
      </c>
      <c r="S13" s="96" t="s">
        <v>1199</v>
      </c>
      <c r="T13" s="96" t="s">
        <v>1199</v>
      </c>
      <c r="U13" s="105" t="s">
        <v>1200</v>
      </c>
      <c r="V13" s="163" t="s">
        <v>127</v>
      </c>
      <c r="W13" s="336" t="s">
        <v>609</v>
      </c>
      <c r="X13" s="57" t="s">
        <v>1201</v>
      </c>
      <c r="Y13" s="95" t="s">
        <v>1202</v>
      </c>
      <c r="Z13" s="95" t="s">
        <v>1202</v>
      </c>
      <c r="AA13" s="95" t="s">
        <v>1202</v>
      </c>
      <c r="AB13" s="96" t="s">
        <v>1076</v>
      </c>
      <c r="AC13" s="96" t="s">
        <v>1076</v>
      </c>
      <c r="AD13" s="96" t="s">
        <v>1076</v>
      </c>
      <c r="AE13" s="96" t="s">
        <v>1076</v>
      </c>
    </row>
    <row r="14" spans="1:32" ht="13.2">
      <c r="A14" s="60" t="s">
        <v>60</v>
      </c>
      <c r="B14" s="163" t="s">
        <v>1203</v>
      </c>
      <c r="C14" s="163" t="s">
        <v>1203</v>
      </c>
      <c r="D14" s="163" t="s">
        <v>1203</v>
      </c>
      <c r="E14" s="57" t="s">
        <v>134</v>
      </c>
      <c r="F14" s="57" t="s">
        <v>134</v>
      </c>
      <c r="G14" s="57" t="s">
        <v>1204</v>
      </c>
      <c r="H14" s="57" t="s">
        <v>1204</v>
      </c>
      <c r="I14" s="57" t="s">
        <v>1204</v>
      </c>
      <c r="J14" s="57" t="s">
        <v>1204</v>
      </c>
      <c r="K14" s="57" t="s">
        <v>134</v>
      </c>
      <c r="L14" s="57" t="s">
        <v>134</v>
      </c>
      <c r="M14" s="57" t="s">
        <v>134</v>
      </c>
      <c r="N14" s="57" t="s">
        <v>240</v>
      </c>
      <c r="O14" s="96" t="s">
        <v>337</v>
      </c>
      <c r="P14" s="57" t="s">
        <v>242</v>
      </c>
      <c r="Q14" s="57" t="s">
        <v>134</v>
      </c>
      <c r="R14" s="57" t="s">
        <v>134</v>
      </c>
      <c r="S14" s="57" t="s">
        <v>134</v>
      </c>
      <c r="T14" s="57" t="s">
        <v>134</v>
      </c>
      <c r="U14" s="57" t="s">
        <v>134</v>
      </c>
      <c r="V14" s="57" t="s">
        <v>134</v>
      </c>
      <c r="W14" s="57" t="s">
        <v>134</v>
      </c>
      <c r="X14" s="57" t="s">
        <v>134</v>
      </c>
      <c r="Y14" s="57" t="s">
        <v>134</v>
      </c>
      <c r="Z14" s="57" t="s">
        <v>134</v>
      </c>
      <c r="AA14" s="57" t="s">
        <v>134</v>
      </c>
      <c r="AB14" s="57" t="s">
        <v>134</v>
      </c>
      <c r="AC14" s="57" t="s">
        <v>134</v>
      </c>
      <c r="AD14" s="57" t="s">
        <v>134</v>
      </c>
      <c r="AE14" s="57" t="s">
        <v>134</v>
      </c>
      <c r="AF14" s="57" t="s">
        <v>134</v>
      </c>
    </row>
    <row r="15" spans="1:32" ht="13.2">
      <c r="A15" s="62" t="s">
        <v>87</v>
      </c>
      <c r="B15" s="334" t="s">
        <v>1205</v>
      </c>
      <c r="C15" s="334" t="s">
        <v>1205</v>
      </c>
      <c r="D15" s="334" t="s">
        <v>1205</v>
      </c>
      <c r="E15" s="58" t="s">
        <v>1206</v>
      </c>
      <c r="F15" s="58" t="s">
        <v>1206</v>
      </c>
      <c r="G15" s="58" t="s">
        <v>1207</v>
      </c>
      <c r="H15" s="57" t="s">
        <v>242</v>
      </c>
      <c r="I15" s="57" t="s">
        <v>242</v>
      </c>
      <c r="J15" s="94" t="s">
        <v>1208</v>
      </c>
      <c r="K15" s="57" t="s">
        <v>1209</v>
      </c>
      <c r="L15" s="329" t="s">
        <v>1210</v>
      </c>
      <c r="M15" s="329" t="s">
        <v>1210</v>
      </c>
      <c r="N15" s="329" t="s">
        <v>1210</v>
      </c>
      <c r="O15" s="329" t="s">
        <v>1210</v>
      </c>
      <c r="P15" s="329" t="s">
        <v>1211</v>
      </c>
      <c r="Q15" s="501" t="s">
        <v>423</v>
      </c>
      <c r="R15" s="176" t="s">
        <v>1212</v>
      </c>
      <c r="S15" s="57" t="s">
        <v>242</v>
      </c>
      <c r="T15" s="10" t="s">
        <v>331</v>
      </c>
      <c r="U15" s="105" t="s">
        <v>128</v>
      </c>
      <c r="V15" s="105" t="s">
        <v>128</v>
      </c>
      <c r="W15" s="105" t="s">
        <v>128</v>
      </c>
      <c r="X15" s="502" t="s">
        <v>1213</v>
      </c>
      <c r="Y15" s="502" t="s">
        <v>1213</v>
      </c>
      <c r="Z15" s="502" t="s">
        <v>1213</v>
      </c>
      <c r="AA15" s="502" t="s">
        <v>1213</v>
      </c>
      <c r="AB15" s="502" t="s">
        <v>1213</v>
      </c>
      <c r="AC15" s="117" t="s">
        <v>1039</v>
      </c>
      <c r="AD15" s="117" t="s">
        <v>1039</v>
      </c>
      <c r="AE15" s="117" t="s">
        <v>1039</v>
      </c>
      <c r="AF15" s="117" t="s">
        <v>1039</v>
      </c>
    </row>
    <row r="16" spans="1:32" ht="13.2">
      <c r="A16" s="63" t="s">
        <v>88</v>
      </c>
      <c r="B16" s="6" t="s">
        <v>134</v>
      </c>
      <c r="C16" s="6" t="s">
        <v>134</v>
      </c>
      <c r="D16" s="501" t="s">
        <v>1214</v>
      </c>
      <c r="E16" s="57" t="s">
        <v>1215</v>
      </c>
      <c r="F16" s="503" t="s">
        <v>1216</v>
      </c>
      <c r="G16" s="97" t="s">
        <v>1217</v>
      </c>
      <c r="H16" s="57" t="s">
        <v>242</v>
      </c>
      <c r="I16" s="57" t="s">
        <v>242</v>
      </c>
      <c r="J16" s="503" t="s">
        <v>1216</v>
      </c>
      <c r="K16" s="96" t="s">
        <v>1218</v>
      </c>
      <c r="L16" s="96" t="s">
        <v>1218</v>
      </c>
      <c r="M16" s="96" t="s">
        <v>1218</v>
      </c>
      <c r="N16" s="58" t="s">
        <v>134</v>
      </c>
      <c r="O16" s="57" t="s">
        <v>134</v>
      </c>
      <c r="P16" s="105" t="s">
        <v>923</v>
      </c>
      <c r="Q16" s="105" t="s">
        <v>923</v>
      </c>
      <c r="R16" s="105" t="s">
        <v>923</v>
      </c>
      <c r="S16" s="105" t="s">
        <v>923</v>
      </c>
      <c r="T16" s="105" t="s">
        <v>923</v>
      </c>
      <c r="U16" s="163" t="s">
        <v>1219</v>
      </c>
      <c r="V16" s="163" t="s">
        <v>1220</v>
      </c>
      <c r="W16" s="504" t="s">
        <v>153</v>
      </c>
      <c r="X16" s="504" t="s">
        <v>1221</v>
      </c>
      <c r="Y16" s="57" t="s">
        <v>242</v>
      </c>
      <c r="Z16" s="117" t="s">
        <v>137</v>
      </c>
      <c r="AA16" s="57" t="s">
        <v>242</v>
      </c>
      <c r="AB16" s="58" t="s">
        <v>134</v>
      </c>
      <c r="AC16" s="58" t="s">
        <v>134</v>
      </c>
      <c r="AD16" s="94" t="s">
        <v>1053</v>
      </c>
      <c r="AE16" s="94" t="s">
        <v>1053</v>
      </c>
      <c r="AF16" s="57" t="s">
        <v>134</v>
      </c>
    </row>
    <row r="17" spans="1:32" ht="13.2">
      <c r="A17" s="63" t="s">
        <v>89</v>
      </c>
      <c r="B17" s="6" t="s">
        <v>134</v>
      </c>
      <c r="C17" s="6" t="s">
        <v>1222</v>
      </c>
      <c r="D17" s="57" t="s">
        <v>242</v>
      </c>
      <c r="E17" s="6" t="s">
        <v>1222</v>
      </c>
      <c r="F17" s="57" t="s">
        <v>134</v>
      </c>
      <c r="G17" s="57" t="s">
        <v>242</v>
      </c>
      <c r="H17" s="57" t="s">
        <v>134</v>
      </c>
      <c r="I17" s="57" t="s">
        <v>134</v>
      </c>
      <c r="J17" s="57" t="s">
        <v>134</v>
      </c>
      <c r="K17" s="57" t="s">
        <v>134</v>
      </c>
      <c r="L17" s="57" t="s">
        <v>134</v>
      </c>
      <c r="M17" s="57" t="s">
        <v>134</v>
      </c>
      <c r="N17" s="57" t="s">
        <v>134</v>
      </c>
      <c r="O17" s="165" t="s">
        <v>1223</v>
      </c>
      <c r="P17" s="57" t="s">
        <v>134</v>
      </c>
      <c r="Q17" s="57" t="s">
        <v>134</v>
      </c>
      <c r="R17" s="57" t="s">
        <v>134</v>
      </c>
      <c r="S17" s="57" t="s">
        <v>134</v>
      </c>
      <c r="T17" s="57" t="s">
        <v>134</v>
      </c>
      <c r="U17" s="57" t="s">
        <v>134</v>
      </c>
      <c r="V17" s="57" t="s">
        <v>134</v>
      </c>
      <c r="W17" s="57" t="s">
        <v>134</v>
      </c>
      <c r="X17" s="58" t="s">
        <v>134</v>
      </c>
      <c r="Y17" s="249" t="s">
        <v>1206</v>
      </c>
      <c r="Z17" s="208" t="s">
        <v>1224</v>
      </c>
      <c r="AA17" s="208" t="s">
        <v>1224</v>
      </c>
      <c r="AB17" s="208" t="s">
        <v>1224</v>
      </c>
      <c r="AC17" s="58" t="s">
        <v>134</v>
      </c>
      <c r="AD17" s="94" t="s">
        <v>1069</v>
      </c>
      <c r="AE17" s="336" t="s">
        <v>1225</v>
      </c>
      <c r="AF17" s="336" t="s">
        <v>1226</v>
      </c>
    </row>
    <row r="18" spans="1:32" ht="13.2">
      <c r="A18" s="63" t="s">
        <v>90</v>
      </c>
      <c r="B18" s="334" t="s">
        <v>1037</v>
      </c>
      <c r="C18" s="334" t="s">
        <v>1037</v>
      </c>
      <c r="D18" s="334" t="s">
        <v>1037</v>
      </c>
      <c r="E18" s="57" t="s">
        <v>242</v>
      </c>
      <c r="F18" s="57" t="s">
        <v>242</v>
      </c>
      <c r="G18" s="96" t="s">
        <v>171</v>
      </c>
      <c r="H18" s="57" t="s">
        <v>93</v>
      </c>
      <c r="I18" s="94" t="s">
        <v>281</v>
      </c>
      <c r="J18" s="505" t="s">
        <v>1227</v>
      </c>
      <c r="K18" s="506" t="s">
        <v>1204</v>
      </c>
      <c r="L18" s="506" t="s">
        <v>1204</v>
      </c>
      <c r="M18" s="506" t="s">
        <v>1204</v>
      </c>
      <c r="N18" s="506" t="s">
        <v>1204</v>
      </c>
      <c r="O18" s="57" t="s">
        <v>1228</v>
      </c>
      <c r="P18" s="57" t="s">
        <v>134</v>
      </c>
      <c r="Q18" s="57" t="s">
        <v>242</v>
      </c>
      <c r="R18" s="6" t="s">
        <v>331</v>
      </c>
      <c r="S18" s="57"/>
      <c r="T18" s="57"/>
      <c r="U18" s="57" t="s">
        <v>242</v>
      </c>
      <c r="V18" s="96" t="s">
        <v>1229</v>
      </c>
      <c r="W18" s="96" t="s">
        <v>1229</v>
      </c>
      <c r="X18" s="96" t="s">
        <v>1229</v>
      </c>
      <c r="Y18" s="105" t="s">
        <v>127</v>
      </c>
      <c r="Z18" s="58" t="s">
        <v>134</v>
      </c>
      <c r="AA18" s="191" t="s">
        <v>132</v>
      </c>
      <c r="AB18" s="163" t="s">
        <v>1230</v>
      </c>
      <c r="AC18" s="163" t="s">
        <v>1230</v>
      </c>
      <c r="AD18" s="163" t="s">
        <v>1230</v>
      </c>
      <c r="AE18" s="163" t="s">
        <v>1231</v>
      </c>
      <c r="AF18" s="58" t="s">
        <v>134</v>
      </c>
    </row>
    <row r="19" spans="1:32" ht="13.8">
      <c r="A19" s="63" t="s">
        <v>1232</v>
      </c>
      <c r="B19" s="105" t="s">
        <v>1233</v>
      </c>
      <c r="C19" s="191" t="s">
        <v>331</v>
      </c>
      <c r="D19" s="507" t="s">
        <v>1234</v>
      </c>
      <c r="E19" s="507" t="s">
        <v>1235</v>
      </c>
      <c r="F19" s="57" t="s">
        <v>242</v>
      </c>
      <c r="G19" s="57" t="s">
        <v>242</v>
      </c>
      <c r="H19" s="105" t="s">
        <v>1236</v>
      </c>
      <c r="I19" s="57" t="s">
        <v>242</v>
      </c>
      <c r="J19" s="57" t="s">
        <v>198</v>
      </c>
      <c r="K19" s="105" t="s">
        <v>1233</v>
      </c>
      <c r="L19" s="314" t="s">
        <v>127</v>
      </c>
      <c r="M19" s="6" t="s">
        <v>1130</v>
      </c>
      <c r="N19" s="6" t="s">
        <v>1130</v>
      </c>
      <c r="O19" s="6" t="s">
        <v>1130</v>
      </c>
      <c r="P19" s="6" t="s">
        <v>1130</v>
      </c>
      <c r="Q19" s="82" t="s">
        <v>1237</v>
      </c>
      <c r="R19" s="6" t="s">
        <v>1130</v>
      </c>
      <c r="S19" s="6" t="s">
        <v>1130</v>
      </c>
      <c r="T19" s="251" t="s">
        <v>1238</v>
      </c>
      <c r="U19" s="117" t="s">
        <v>777</v>
      </c>
      <c r="V19" s="96" t="s">
        <v>1239</v>
      </c>
      <c r="W19" s="96" t="s">
        <v>1239</v>
      </c>
      <c r="X19" s="96" t="s">
        <v>1239</v>
      </c>
      <c r="Y19" s="96" t="s">
        <v>1239</v>
      </c>
      <c r="Z19" s="508" t="s">
        <v>1240</v>
      </c>
      <c r="AA19" s="105" t="s">
        <v>137</v>
      </c>
      <c r="AB19" s="163" t="s">
        <v>1241</v>
      </c>
      <c r="AC19" s="163" t="s">
        <v>1242</v>
      </c>
      <c r="AD19" s="163" t="s">
        <v>1242</v>
      </c>
      <c r="AE19" s="163" t="s">
        <v>1242</v>
      </c>
      <c r="AF19" s="163" t="s">
        <v>1242</v>
      </c>
    </row>
    <row r="20" spans="1:32" ht="13.2">
      <c r="A20" s="63" t="s">
        <v>10</v>
      </c>
      <c r="B20" s="58" t="s">
        <v>134</v>
      </c>
      <c r="C20" s="191" t="s">
        <v>134</v>
      </c>
      <c r="D20" s="507" t="s">
        <v>1235</v>
      </c>
      <c r="E20" s="507" t="s">
        <v>1235</v>
      </c>
      <c r="F20" s="507" t="s">
        <v>1235</v>
      </c>
      <c r="G20" s="57" t="s">
        <v>242</v>
      </c>
      <c r="H20" s="57" t="s">
        <v>242</v>
      </c>
      <c r="I20" s="57" t="s">
        <v>134</v>
      </c>
      <c r="J20" s="57" t="s">
        <v>134</v>
      </c>
      <c r="K20" s="57" t="s">
        <v>242</v>
      </c>
      <c r="L20" s="57" t="s">
        <v>134</v>
      </c>
      <c r="M20" s="96" t="s">
        <v>1243</v>
      </c>
      <c r="N20" s="96" t="s">
        <v>1243</v>
      </c>
      <c r="O20" s="96" t="s">
        <v>1243</v>
      </c>
      <c r="P20" s="163" t="s">
        <v>1244</v>
      </c>
      <c r="Q20" s="163" t="s">
        <v>1244</v>
      </c>
      <c r="R20" s="163" t="s">
        <v>1244</v>
      </c>
      <c r="S20" s="163" t="s">
        <v>1244</v>
      </c>
      <c r="T20" s="57" t="s">
        <v>134</v>
      </c>
      <c r="U20" s="57" t="s">
        <v>134</v>
      </c>
      <c r="V20" s="57" t="s">
        <v>134</v>
      </c>
      <c r="W20" s="57" t="s">
        <v>134</v>
      </c>
      <c r="X20" s="57" t="s">
        <v>134</v>
      </c>
      <c r="Y20" s="57" t="s">
        <v>134</v>
      </c>
      <c r="Z20" s="57" t="s">
        <v>134</v>
      </c>
      <c r="AA20" s="57" t="s">
        <v>134</v>
      </c>
      <c r="AB20" s="57" t="s">
        <v>134</v>
      </c>
      <c r="AC20" s="57" t="s">
        <v>134</v>
      </c>
      <c r="AD20" s="57" t="s">
        <v>134</v>
      </c>
      <c r="AE20" s="57" t="s">
        <v>134</v>
      </c>
      <c r="AF20" s="57" t="s">
        <v>134</v>
      </c>
    </row>
    <row r="21" spans="1:32" ht="13.2">
      <c r="A21" s="63" t="s">
        <v>15</v>
      </c>
      <c r="B21" s="105" t="s">
        <v>127</v>
      </c>
      <c r="C21" s="6" t="s">
        <v>1245</v>
      </c>
      <c r="D21" s="191" t="s">
        <v>134</v>
      </c>
      <c r="E21" s="191" t="s">
        <v>134</v>
      </c>
      <c r="F21" s="94" t="s">
        <v>1246</v>
      </c>
      <c r="G21" s="314" t="s">
        <v>137</v>
      </c>
      <c r="H21" s="499" t="s">
        <v>1247</v>
      </c>
      <c r="I21" s="199" t="s">
        <v>134</v>
      </c>
      <c r="J21" s="199" t="s">
        <v>134</v>
      </c>
      <c r="K21" s="199" t="s">
        <v>134</v>
      </c>
      <c r="L21" s="509" t="s">
        <v>1248</v>
      </c>
      <c r="M21" s="57" t="s">
        <v>242</v>
      </c>
      <c r="N21" s="57" t="s">
        <v>134</v>
      </c>
      <c r="O21" s="57" t="s">
        <v>242</v>
      </c>
      <c r="P21" s="57" t="s">
        <v>242</v>
      </c>
      <c r="Q21" s="57" t="s">
        <v>134</v>
      </c>
      <c r="R21" s="57" t="s">
        <v>134</v>
      </c>
      <c r="S21" s="57" t="s">
        <v>134</v>
      </c>
      <c r="T21" s="163" t="s">
        <v>1249</v>
      </c>
      <c r="U21" s="163" t="s">
        <v>1249</v>
      </c>
      <c r="V21" s="57" t="s">
        <v>242</v>
      </c>
      <c r="W21" s="57" t="s">
        <v>134</v>
      </c>
      <c r="X21" s="57" t="s">
        <v>134</v>
      </c>
      <c r="Y21" s="57" t="s">
        <v>134</v>
      </c>
      <c r="Z21" s="57" t="s">
        <v>134</v>
      </c>
      <c r="AA21" s="57" t="s">
        <v>134</v>
      </c>
      <c r="AB21" s="57" t="s">
        <v>1250</v>
      </c>
      <c r="AC21" s="57" t="s">
        <v>1251</v>
      </c>
      <c r="AD21" s="329" t="s">
        <v>134</v>
      </c>
      <c r="AE21" s="329" t="s">
        <v>134</v>
      </c>
      <c r="AF21" s="329" t="s">
        <v>134</v>
      </c>
    </row>
    <row r="22" spans="1:32" ht="13.2">
      <c r="A22" s="63" t="s">
        <v>91</v>
      </c>
      <c r="B22" s="58" t="s">
        <v>134</v>
      </c>
      <c r="C22" s="105" t="s">
        <v>1233</v>
      </c>
      <c r="D22" s="105" t="s">
        <v>1233</v>
      </c>
      <c r="E22" s="57" t="s">
        <v>242</v>
      </c>
      <c r="F22" s="503" t="s">
        <v>1216</v>
      </c>
      <c r="G22" s="510" t="s">
        <v>1252</v>
      </c>
      <c r="H22" s="510" t="s">
        <v>1252</v>
      </c>
      <c r="I22" s="510" t="s">
        <v>1252</v>
      </c>
      <c r="J22" s="105" t="s">
        <v>1233</v>
      </c>
      <c r="K22" s="510" t="s">
        <v>1252</v>
      </c>
      <c r="L22" s="6" t="s">
        <v>772</v>
      </c>
      <c r="M22" s="94" t="s">
        <v>258</v>
      </c>
      <c r="N22" s="329" t="s">
        <v>134</v>
      </c>
      <c r="O22" s="329" t="s">
        <v>134</v>
      </c>
      <c r="P22" s="105" t="s">
        <v>932</v>
      </c>
      <c r="Q22" s="105" t="s">
        <v>1233</v>
      </c>
      <c r="R22" s="105" t="s">
        <v>1233</v>
      </c>
      <c r="S22" s="57" t="s">
        <v>242</v>
      </c>
      <c r="T22" s="105" t="s">
        <v>1107</v>
      </c>
      <c r="U22" s="10" t="s">
        <v>1253</v>
      </c>
      <c r="V22" s="10" t="s">
        <v>1253</v>
      </c>
      <c r="W22" s="191" t="s">
        <v>93</v>
      </c>
      <c r="X22" s="191" t="s">
        <v>93</v>
      </c>
      <c r="Y22" s="191" t="s">
        <v>93</v>
      </c>
      <c r="Z22" s="191" t="s">
        <v>93</v>
      </c>
      <c r="AA22" s="191" t="s">
        <v>93</v>
      </c>
      <c r="AB22" s="191" t="s">
        <v>1254</v>
      </c>
      <c r="AC22" s="163" t="s">
        <v>1092</v>
      </c>
      <c r="AD22" s="57" t="s">
        <v>331</v>
      </c>
      <c r="AE22" s="94" t="s">
        <v>1069</v>
      </c>
      <c r="AF22" s="57"/>
    </row>
    <row r="23" spans="1:32" ht="13.2">
      <c r="A23" s="63" t="s">
        <v>873</v>
      </c>
      <c r="B23" s="6" t="s">
        <v>134</v>
      </c>
      <c r="C23" s="6" t="s">
        <v>134</v>
      </c>
      <c r="D23" s="6" t="s">
        <v>134</v>
      </c>
      <c r="E23" s="197" t="s">
        <v>127</v>
      </c>
      <c r="F23" s="503" t="s">
        <v>1216</v>
      </c>
      <c r="G23" s="96" t="s">
        <v>171</v>
      </c>
      <c r="H23" s="57" t="s">
        <v>198</v>
      </c>
      <c r="I23" s="57" t="s">
        <v>242</v>
      </c>
      <c r="J23" s="505" t="s">
        <v>1227</v>
      </c>
      <c r="K23" s="506" t="s">
        <v>1204</v>
      </c>
      <c r="L23" s="506" t="s">
        <v>1204</v>
      </c>
      <c r="M23" s="506" t="s">
        <v>1204</v>
      </c>
      <c r="N23" s="506" t="s">
        <v>1204</v>
      </c>
      <c r="O23" s="329" t="s">
        <v>134</v>
      </c>
      <c r="P23" s="57" t="s">
        <v>354</v>
      </c>
      <c r="Q23" s="501" t="s">
        <v>423</v>
      </c>
      <c r="S23" s="57" t="s">
        <v>216</v>
      </c>
      <c r="T23" s="57" t="s">
        <v>216</v>
      </c>
      <c r="U23" s="57" t="s">
        <v>134</v>
      </c>
      <c r="V23" s="57" t="s">
        <v>242</v>
      </c>
      <c r="W23" s="57" t="s">
        <v>242</v>
      </c>
      <c r="X23" s="100" t="s">
        <v>1255</v>
      </c>
      <c r="Y23" s="347" t="s">
        <v>1256</v>
      </c>
      <c r="Z23" s="511" t="s">
        <v>137</v>
      </c>
      <c r="AA23" s="512" t="s">
        <v>171</v>
      </c>
      <c r="AB23" s="58" t="s">
        <v>134</v>
      </c>
      <c r="AC23" s="96" t="s">
        <v>1257</v>
      </c>
      <c r="AD23" s="94" t="s">
        <v>1053</v>
      </c>
      <c r="AE23" s="329" t="s">
        <v>134</v>
      </c>
      <c r="AF23" s="329" t="s">
        <v>134</v>
      </c>
    </row>
    <row r="24" spans="1:32" ht="13.2">
      <c r="A24" s="63" t="s">
        <v>22</v>
      </c>
      <c r="B24" s="6" t="s">
        <v>134</v>
      </c>
      <c r="C24" s="6" t="s">
        <v>134</v>
      </c>
      <c r="D24" s="6" t="s">
        <v>134</v>
      </c>
      <c r="E24" s="6" t="s">
        <v>134</v>
      </c>
      <c r="F24" s="57" t="s">
        <v>134</v>
      </c>
      <c r="G24" s="57" t="s">
        <v>134</v>
      </c>
      <c r="H24" s="57" t="s">
        <v>134</v>
      </c>
      <c r="I24" s="57" t="s">
        <v>134</v>
      </c>
      <c r="J24" s="57" t="s">
        <v>488</v>
      </c>
      <c r="K24" s="57" t="s">
        <v>488</v>
      </c>
      <c r="L24" s="6"/>
      <c r="M24" s="57" t="s">
        <v>242</v>
      </c>
      <c r="N24" s="57" t="s">
        <v>242</v>
      </c>
      <c r="O24" s="57" t="s">
        <v>242</v>
      </c>
      <c r="P24" s="57" t="s">
        <v>242</v>
      </c>
      <c r="Q24" s="57" t="s">
        <v>242</v>
      </c>
      <c r="R24" s="57" t="s">
        <v>242</v>
      </c>
      <c r="S24" s="57" t="s">
        <v>242</v>
      </c>
      <c r="T24" s="57" t="s">
        <v>134</v>
      </c>
      <c r="U24" s="57" t="s">
        <v>134</v>
      </c>
      <c r="V24" s="57" t="s">
        <v>242</v>
      </c>
      <c r="W24" s="57" t="s">
        <v>242</v>
      </c>
      <c r="X24" s="163" t="s">
        <v>1258</v>
      </c>
      <c r="Y24" s="57" t="s">
        <v>242</v>
      </c>
      <c r="Z24" s="57" t="s">
        <v>242</v>
      </c>
      <c r="AA24" s="197" t="s">
        <v>127</v>
      </c>
      <c r="AB24" s="117" t="s">
        <v>1039</v>
      </c>
      <c r="AC24" s="117" t="s">
        <v>127</v>
      </c>
      <c r="AD24" s="94" t="s">
        <v>1069</v>
      </c>
      <c r="AE24" s="94" t="s">
        <v>1053</v>
      </c>
      <c r="AF24" s="329"/>
    </row>
    <row r="25" spans="1:32" ht="13.2">
      <c r="A25" s="63" t="s">
        <v>24</v>
      </c>
      <c r="B25" s="6" t="s">
        <v>134</v>
      </c>
      <c r="C25" s="6" t="s">
        <v>134</v>
      </c>
      <c r="D25" s="6" t="s">
        <v>134</v>
      </c>
      <c r="E25" s="6" t="s">
        <v>134</v>
      </c>
      <c r="F25" s="6" t="s">
        <v>134</v>
      </c>
      <c r="G25" s="6" t="s">
        <v>134</v>
      </c>
      <c r="H25" s="6" t="s">
        <v>134</v>
      </c>
      <c r="I25" s="6" t="s">
        <v>134</v>
      </c>
      <c r="J25" s="6" t="s">
        <v>134</v>
      </c>
      <c r="K25" s="6" t="s">
        <v>134</v>
      </c>
      <c r="L25" s="6" t="s">
        <v>134</v>
      </c>
      <c r="M25" s="6" t="s">
        <v>134</v>
      </c>
      <c r="N25" s="6" t="s">
        <v>134</v>
      </c>
      <c r="O25" s="6" t="s">
        <v>134</v>
      </c>
      <c r="P25" s="6" t="s">
        <v>134</v>
      </c>
      <c r="Q25" s="6" t="s">
        <v>134</v>
      </c>
      <c r="R25" s="6" t="s">
        <v>134</v>
      </c>
      <c r="S25" s="6" t="s">
        <v>134</v>
      </c>
      <c r="T25" s="6" t="s">
        <v>134</v>
      </c>
      <c r="U25" s="6" t="s">
        <v>134</v>
      </c>
      <c r="V25" s="6" t="s">
        <v>134</v>
      </c>
      <c r="W25" s="139" t="s">
        <v>488</v>
      </c>
      <c r="X25" s="6" t="s">
        <v>5</v>
      </c>
      <c r="Y25" s="57" t="s">
        <v>242</v>
      </c>
      <c r="Z25" s="57" t="s">
        <v>242</v>
      </c>
      <c r="AA25" s="57" t="s">
        <v>242</v>
      </c>
      <c r="AB25" s="58" t="s">
        <v>134</v>
      </c>
      <c r="AC25" s="57" t="s">
        <v>242</v>
      </c>
      <c r="AD25" s="57" t="s">
        <v>134</v>
      </c>
      <c r="AE25" s="94" t="s">
        <v>1053</v>
      </c>
      <c r="AF25" s="329"/>
    </row>
    <row r="26" spans="1:32" ht="13.2">
      <c r="A26" s="63" t="s">
        <v>23</v>
      </c>
      <c r="B26" s="6" t="s">
        <v>134</v>
      </c>
      <c r="C26" s="6" t="s">
        <v>134</v>
      </c>
      <c r="D26" s="6" t="s">
        <v>134</v>
      </c>
      <c r="E26" s="6" t="s">
        <v>134</v>
      </c>
      <c r="F26" s="6" t="s">
        <v>134</v>
      </c>
      <c r="G26" s="6" t="s">
        <v>134</v>
      </c>
      <c r="H26" s="6" t="s">
        <v>134</v>
      </c>
      <c r="I26" s="6" t="s">
        <v>134</v>
      </c>
      <c r="J26" s="6" t="s">
        <v>134</v>
      </c>
      <c r="K26" s="6" t="s">
        <v>134</v>
      </c>
      <c r="L26" s="6" t="s">
        <v>134</v>
      </c>
      <c r="M26" s="6" t="s">
        <v>134</v>
      </c>
      <c r="N26" s="6" t="s">
        <v>134</v>
      </c>
      <c r="O26" s="6" t="s">
        <v>134</v>
      </c>
      <c r="P26" s="6" t="s">
        <v>134</v>
      </c>
      <c r="Q26" s="6" t="s">
        <v>134</v>
      </c>
      <c r="R26" s="6" t="s">
        <v>134</v>
      </c>
      <c r="S26" s="6" t="s">
        <v>134</v>
      </c>
      <c r="T26" s="6" t="s">
        <v>134</v>
      </c>
      <c r="U26" s="6" t="s">
        <v>134</v>
      </c>
      <c r="V26" s="6" t="s">
        <v>134</v>
      </c>
      <c r="W26" s="139" t="s">
        <v>488</v>
      </c>
      <c r="X26" s="6" t="s">
        <v>5</v>
      </c>
      <c r="Y26" s="57"/>
      <c r="Z26" s="57" t="s">
        <v>134</v>
      </c>
      <c r="AA26" s="57" t="s">
        <v>242</v>
      </c>
      <c r="AB26" s="57" t="s">
        <v>242</v>
      </c>
      <c r="AC26" s="57" t="s">
        <v>242</v>
      </c>
      <c r="AD26" s="57" t="s">
        <v>242</v>
      </c>
      <c r="AE26" s="199" t="s">
        <v>134</v>
      </c>
      <c r="AF26" s="199" t="s">
        <v>134</v>
      </c>
    </row>
    <row r="27" spans="1:32" ht="13.2">
      <c r="A27" s="63" t="s">
        <v>25</v>
      </c>
      <c r="B27" s="6"/>
      <c r="C27" s="6"/>
      <c r="D27" s="6"/>
      <c r="E27" s="6"/>
      <c r="F27" s="6"/>
      <c r="G27" s="6"/>
      <c r="H27" s="6"/>
      <c r="I27" s="6"/>
      <c r="J27" s="6"/>
      <c r="K27" s="6"/>
      <c r="L27" s="6"/>
      <c r="M27" s="6"/>
      <c r="N27" s="6"/>
      <c r="O27" s="6" t="s">
        <v>134</v>
      </c>
      <c r="P27" s="6" t="s">
        <v>134</v>
      </c>
      <c r="Q27" s="6" t="s">
        <v>134</v>
      </c>
      <c r="R27" s="6" t="s">
        <v>134</v>
      </c>
      <c r="S27" s="6" t="s">
        <v>134</v>
      </c>
      <c r="T27" s="6" t="s">
        <v>134</v>
      </c>
      <c r="U27" s="6" t="s">
        <v>134</v>
      </c>
      <c r="V27" s="6" t="s">
        <v>134</v>
      </c>
      <c r="W27" s="139" t="s">
        <v>488</v>
      </c>
      <c r="X27" s="6" t="s">
        <v>5</v>
      </c>
      <c r="Y27" s="57" t="s">
        <v>134</v>
      </c>
      <c r="Z27" s="57" t="s">
        <v>242</v>
      </c>
      <c r="AA27" s="57" t="s">
        <v>242</v>
      </c>
      <c r="AB27" s="57" t="s">
        <v>242</v>
      </c>
      <c r="AC27" s="57" t="s">
        <v>242</v>
      </c>
      <c r="AD27" s="57" t="s">
        <v>242</v>
      </c>
      <c r="AE27" s="94" t="s">
        <v>1069</v>
      </c>
      <c r="AF27" s="199" t="s">
        <v>134</v>
      </c>
    </row>
    <row r="28" spans="1:32" ht="13.2">
      <c r="A28" s="513" t="s">
        <v>1259</v>
      </c>
      <c r="B28" s="58" t="s">
        <v>373</v>
      </c>
      <c r="C28" s="97" t="s">
        <v>1260</v>
      </c>
      <c r="D28" s="501" t="s">
        <v>1261</v>
      </c>
      <c r="E28" s="57" t="s">
        <v>134</v>
      </c>
      <c r="F28" s="57" t="s">
        <v>134</v>
      </c>
      <c r="G28" s="57" t="s">
        <v>373</v>
      </c>
      <c r="H28" s="57" t="s">
        <v>373</v>
      </c>
      <c r="I28" s="57" t="s">
        <v>373</v>
      </c>
      <c r="J28" s="57" t="s">
        <v>373</v>
      </c>
      <c r="K28" s="514" t="s">
        <v>1262</v>
      </c>
      <c r="L28" s="509" t="s">
        <v>1248</v>
      </c>
      <c r="M28" s="105" t="s">
        <v>1263</v>
      </c>
      <c r="N28" s="105" t="s">
        <v>932</v>
      </c>
      <c r="O28" s="105" t="s">
        <v>932</v>
      </c>
      <c r="P28" s="57" t="s">
        <v>134</v>
      </c>
      <c r="Q28" s="105" t="s">
        <v>932</v>
      </c>
      <c r="R28" s="105" t="s">
        <v>1264</v>
      </c>
      <c r="S28" s="105" t="s">
        <v>292</v>
      </c>
      <c r="T28" s="105" t="s">
        <v>292</v>
      </c>
      <c r="U28" s="105" t="s">
        <v>292</v>
      </c>
      <c r="V28" s="105" t="s">
        <v>292</v>
      </c>
      <c r="W28" s="105" t="s">
        <v>292</v>
      </c>
      <c r="X28" s="105" t="s">
        <v>292</v>
      </c>
      <c r="Y28" s="105" t="s">
        <v>292</v>
      </c>
      <c r="Z28" s="58" t="s">
        <v>134</v>
      </c>
      <c r="AA28" s="58" t="s">
        <v>134</v>
      </c>
      <c r="AB28" s="58" t="s">
        <v>1265</v>
      </c>
      <c r="AC28" s="58" t="s">
        <v>1265</v>
      </c>
      <c r="AD28" s="58" t="s">
        <v>1265</v>
      </c>
      <c r="AE28" s="329" t="s">
        <v>134</v>
      </c>
      <c r="AF28" s="163" t="s">
        <v>1266</v>
      </c>
    </row>
    <row r="29" spans="1:32" ht="13.2">
      <c r="A29" s="64" t="s">
        <v>92</v>
      </c>
      <c r="B29" s="105" t="s">
        <v>552</v>
      </c>
      <c r="C29" s="105" t="s">
        <v>552</v>
      </c>
      <c r="D29" s="57" t="s">
        <v>134</v>
      </c>
      <c r="E29" s="57" t="s">
        <v>134</v>
      </c>
      <c r="F29" s="503" t="s">
        <v>1216</v>
      </c>
      <c r="G29" s="165" t="s">
        <v>245</v>
      </c>
      <c r="H29" s="57" t="s">
        <v>134</v>
      </c>
      <c r="I29" s="57" t="s">
        <v>134</v>
      </c>
      <c r="J29" s="503" t="s">
        <v>1216</v>
      </c>
      <c r="K29" s="500" t="s">
        <v>1267</v>
      </c>
      <c r="L29" s="314" t="s">
        <v>1268</v>
      </c>
      <c r="M29" s="314" t="s">
        <v>1269</v>
      </c>
      <c r="N29" s="314" t="s">
        <v>1269</v>
      </c>
      <c r="O29" s="314" t="s">
        <v>1269</v>
      </c>
      <c r="P29" s="329" t="s">
        <v>134</v>
      </c>
      <c r="Q29" s="329" t="s">
        <v>134</v>
      </c>
      <c r="R29" s="105" t="s">
        <v>137</v>
      </c>
      <c r="S29" s="57" t="s">
        <v>242</v>
      </c>
      <c r="T29" s="105" t="s">
        <v>127</v>
      </c>
      <c r="U29" s="117" t="s">
        <v>777</v>
      </c>
      <c r="V29" s="105" t="s">
        <v>127</v>
      </c>
      <c r="W29" s="120" t="s">
        <v>1270</v>
      </c>
      <c r="X29" s="120" t="s">
        <v>1270</v>
      </c>
      <c r="Y29" s="515" t="s">
        <v>153</v>
      </c>
      <c r="Z29" s="329" t="s">
        <v>134</v>
      </c>
      <c r="AA29" s="335" t="s">
        <v>849</v>
      </c>
      <c r="AB29" s="10" t="s">
        <v>132</v>
      </c>
      <c r="AC29" s="58" t="s">
        <v>1271</v>
      </c>
      <c r="AD29" s="117" t="s">
        <v>1088</v>
      </c>
      <c r="AE29" s="117" t="s">
        <v>1088</v>
      </c>
      <c r="AF29" s="117" t="s">
        <v>1088</v>
      </c>
    </row>
    <row r="30" spans="1:32" ht="13.2">
      <c r="A30" s="66" t="s">
        <v>94</v>
      </c>
      <c r="B30" s="58" t="s">
        <v>134</v>
      </c>
      <c r="C30" s="191" t="s">
        <v>134</v>
      </c>
      <c r="D30" s="95" t="s">
        <v>1272</v>
      </c>
      <c r="E30" s="516" t="s">
        <v>1273</v>
      </c>
      <c r="F30" s="124" t="s">
        <v>1274</v>
      </c>
      <c r="G30" s="124" t="s">
        <v>1274</v>
      </c>
      <c r="H30" s="57" t="s">
        <v>242</v>
      </c>
      <c r="I30" s="516" t="s">
        <v>134</v>
      </c>
      <c r="J30" s="57" t="s">
        <v>242</v>
      </c>
      <c r="K30" s="498" t="s">
        <v>1275</v>
      </c>
      <c r="L30" s="314" t="s">
        <v>277</v>
      </c>
      <c r="M30" s="314" t="s">
        <v>277</v>
      </c>
      <c r="N30" s="314" t="s">
        <v>277</v>
      </c>
      <c r="O30" s="314" t="s">
        <v>277</v>
      </c>
      <c r="P30" s="517" t="s">
        <v>326</v>
      </c>
      <c r="Q30" s="329" t="s">
        <v>134</v>
      </c>
      <c r="R30" s="329" t="s">
        <v>134</v>
      </c>
      <c r="S30" s="163" t="s">
        <v>127</v>
      </c>
      <c r="T30" s="507" t="s">
        <v>1276</v>
      </c>
      <c r="U30" s="165" t="s">
        <v>1277</v>
      </c>
      <c r="V30" s="191" t="s">
        <v>218</v>
      </c>
      <c r="W30" s="57" t="s">
        <v>242</v>
      </c>
      <c r="X30" s="6" t="s">
        <v>1278</v>
      </c>
      <c r="Y30" s="6" t="s">
        <v>1278</v>
      </c>
      <c r="Z30" s="6" t="s">
        <v>1278</v>
      </c>
      <c r="AA30" s="6" t="s">
        <v>1278</v>
      </c>
      <c r="AB30" s="105" t="s">
        <v>128</v>
      </c>
      <c r="AC30" s="58" t="s">
        <v>1271</v>
      </c>
      <c r="AD30" s="516" t="s">
        <v>134</v>
      </c>
      <c r="AE30" s="516" t="s">
        <v>134</v>
      </c>
      <c r="AF30" s="516" t="s">
        <v>134</v>
      </c>
    </row>
    <row r="31" spans="1:32" ht="13.2">
      <c r="A31" s="67" t="s">
        <v>95</v>
      </c>
      <c r="B31" s="58" t="s">
        <v>134</v>
      </c>
      <c r="C31" s="58" t="s">
        <v>134</v>
      </c>
      <c r="D31" s="58" t="s">
        <v>134</v>
      </c>
      <c r="E31" s="105" t="s">
        <v>1233</v>
      </c>
      <c r="F31" s="105" t="s">
        <v>1233</v>
      </c>
      <c r="G31" s="105" t="s">
        <v>1233</v>
      </c>
      <c r="H31" s="105" t="s">
        <v>1233</v>
      </c>
      <c r="I31" s="105" t="s">
        <v>1233</v>
      </c>
      <c r="J31" s="516" t="s">
        <v>134</v>
      </c>
      <c r="K31" s="516" t="s">
        <v>134</v>
      </c>
      <c r="L31" s="105" t="s">
        <v>1233</v>
      </c>
      <c r="M31" s="105" t="s">
        <v>1233</v>
      </c>
      <c r="N31" s="105" t="s">
        <v>1233</v>
      </c>
      <c r="O31" s="105" t="s">
        <v>1233</v>
      </c>
      <c r="P31" s="105" t="s">
        <v>1233</v>
      </c>
      <c r="Q31" s="191" t="s">
        <v>134</v>
      </c>
      <c r="R31" s="191" t="s">
        <v>134</v>
      </c>
      <c r="S31" s="105" t="s">
        <v>1233</v>
      </c>
      <c r="T31" s="105" t="s">
        <v>1233</v>
      </c>
      <c r="U31" s="163" t="s">
        <v>127</v>
      </c>
      <c r="V31" s="105" t="s">
        <v>1233</v>
      </c>
      <c r="W31" s="105" t="s">
        <v>1233</v>
      </c>
      <c r="X31" s="191" t="s">
        <v>134</v>
      </c>
      <c r="Y31" s="191" t="s">
        <v>134</v>
      </c>
      <c r="Z31" s="57" t="s">
        <v>242</v>
      </c>
      <c r="AA31" s="96" t="s">
        <v>1279</v>
      </c>
      <c r="AB31" s="96" t="s">
        <v>1279</v>
      </c>
      <c r="AC31" s="57" t="s">
        <v>242</v>
      </c>
      <c r="AD31" s="57" t="s">
        <v>242</v>
      </c>
      <c r="AE31" s="516" t="s">
        <v>134</v>
      </c>
      <c r="AF31" s="57" t="s">
        <v>134</v>
      </c>
    </row>
    <row r="32" spans="1:32" ht="13.2">
      <c r="A32" s="67" t="s">
        <v>941</v>
      </c>
      <c r="B32" s="58" t="s">
        <v>134</v>
      </c>
      <c r="C32" s="58" t="s">
        <v>134</v>
      </c>
      <c r="D32" s="58" t="s">
        <v>134</v>
      </c>
      <c r="E32" s="58" t="s">
        <v>134</v>
      </c>
      <c r="F32" s="197" t="s">
        <v>137</v>
      </c>
      <c r="G32" s="516" t="s">
        <v>691</v>
      </c>
      <c r="H32" s="516"/>
      <c r="I32" s="516"/>
      <c r="J32" s="197" t="s">
        <v>127</v>
      </c>
      <c r="K32" s="518" t="s">
        <v>691</v>
      </c>
      <c r="L32" s="516"/>
      <c r="M32" s="516" t="s">
        <v>134</v>
      </c>
      <c r="N32" s="476" t="s">
        <v>1280</v>
      </c>
      <c r="O32" s="504" t="s">
        <v>1281</v>
      </c>
      <c r="P32" s="191" t="s">
        <v>134</v>
      </c>
      <c r="Q32" s="191"/>
      <c r="R32" s="191"/>
      <c r="S32" s="191"/>
      <c r="T32" s="191"/>
      <c r="V32" s="191"/>
      <c r="W32" s="191"/>
      <c r="X32" s="197" t="s">
        <v>1282</v>
      </c>
      <c r="Y32" s="163" t="s">
        <v>1283</v>
      </c>
      <c r="Z32" s="163" t="s">
        <v>1283</v>
      </c>
      <c r="AA32" s="516" t="s">
        <v>134</v>
      </c>
      <c r="AB32" s="516" t="s">
        <v>134</v>
      </c>
      <c r="AC32" s="516" t="s">
        <v>134</v>
      </c>
      <c r="AD32" s="516" t="s">
        <v>134</v>
      </c>
      <c r="AE32" s="516" t="s">
        <v>134</v>
      </c>
      <c r="AF32" s="516" t="s">
        <v>134</v>
      </c>
    </row>
    <row r="33" spans="1:32" ht="13.2">
      <c r="A33" s="67" t="s">
        <v>96</v>
      </c>
      <c r="B33" s="58" t="s">
        <v>134</v>
      </c>
      <c r="C33" s="58" t="s">
        <v>134</v>
      </c>
      <c r="D33" s="288" t="s">
        <v>1284</v>
      </c>
      <c r="E33" s="288" t="s">
        <v>1284</v>
      </c>
      <c r="F33" s="516" t="s">
        <v>134</v>
      </c>
      <c r="G33" s="516" t="s">
        <v>134</v>
      </c>
      <c r="H33" s="516" t="s">
        <v>134</v>
      </c>
      <c r="I33" s="516" t="s">
        <v>134</v>
      </c>
      <c r="J33" s="516" t="s">
        <v>134</v>
      </c>
      <c r="K33" s="518" t="s">
        <v>134</v>
      </c>
      <c r="L33" s="516" t="s">
        <v>134</v>
      </c>
      <c r="M33" s="516" t="s">
        <v>134</v>
      </c>
      <c r="N33" s="516" t="s">
        <v>134</v>
      </c>
      <c r="O33" s="57" t="s">
        <v>242</v>
      </c>
      <c r="P33" s="105" t="s">
        <v>1285</v>
      </c>
      <c r="Q33" s="105" t="s">
        <v>1285</v>
      </c>
      <c r="R33" s="105" t="s">
        <v>1285</v>
      </c>
      <c r="S33" s="6"/>
      <c r="T33" s="191" t="s">
        <v>134</v>
      </c>
      <c r="U33" s="191" t="s">
        <v>134</v>
      </c>
      <c r="V33" s="197" t="s">
        <v>127</v>
      </c>
      <c r="W33" s="197" t="s">
        <v>402</v>
      </c>
      <c r="X33" s="197" t="s">
        <v>402</v>
      </c>
      <c r="Y33" s="197" t="s">
        <v>402</v>
      </c>
      <c r="Z33" s="57" t="s">
        <v>242</v>
      </c>
      <c r="AA33" s="516" t="s">
        <v>134</v>
      </c>
      <c r="AB33" s="516" t="s">
        <v>134</v>
      </c>
      <c r="AC33" s="105" t="s">
        <v>128</v>
      </c>
      <c r="AD33" s="105" t="s">
        <v>128</v>
      </c>
      <c r="AE33" s="94" t="s">
        <v>1053</v>
      </c>
      <c r="AF33" s="516"/>
    </row>
    <row r="34" spans="1:32" ht="13.2">
      <c r="A34" s="67" t="s">
        <v>9</v>
      </c>
      <c r="B34" s="58" t="s">
        <v>134</v>
      </c>
      <c r="C34" s="58" t="s">
        <v>134</v>
      </c>
      <c r="D34" s="96" t="s">
        <v>1286</v>
      </c>
      <c r="E34" s="95" t="s">
        <v>1272</v>
      </c>
      <c r="F34" s="163" t="s">
        <v>1287</v>
      </c>
      <c r="G34" s="58" t="s">
        <v>134</v>
      </c>
      <c r="H34" s="58" t="s">
        <v>134</v>
      </c>
      <c r="I34" s="58" t="s">
        <v>134</v>
      </c>
      <c r="J34" s="58" t="s">
        <v>134</v>
      </c>
      <c r="K34" s="58" t="s">
        <v>134</v>
      </c>
      <c r="L34" s="57" t="s">
        <v>242</v>
      </c>
      <c r="M34" s="57" t="s">
        <v>242</v>
      </c>
      <c r="N34" s="58" t="s">
        <v>1288</v>
      </c>
      <c r="O34" s="191" t="s">
        <v>134</v>
      </c>
      <c r="P34" s="163" t="s">
        <v>1244</v>
      </c>
      <c r="Q34" s="163" t="s">
        <v>1244</v>
      </c>
      <c r="R34" s="163" t="s">
        <v>1244</v>
      </c>
      <c r="S34" s="163" t="s">
        <v>1244</v>
      </c>
      <c r="T34" s="191" t="s">
        <v>134</v>
      </c>
      <c r="U34" s="329" t="s">
        <v>331</v>
      </c>
      <c r="V34" s="329" t="s">
        <v>134</v>
      </c>
      <c r="W34" s="329" t="s">
        <v>134</v>
      </c>
      <c r="X34" s="165" t="s">
        <v>1289</v>
      </c>
      <c r="Y34" s="109" t="s">
        <v>1290</v>
      </c>
      <c r="Z34" s="109" t="s">
        <v>1290</v>
      </c>
      <c r="AA34" s="109" t="s">
        <v>1290</v>
      </c>
      <c r="AB34" s="109" t="s">
        <v>1290</v>
      </c>
      <c r="AC34" s="109" t="s">
        <v>1291</v>
      </c>
      <c r="AD34" s="94" t="s">
        <v>1069</v>
      </c>
      <c r="AE34" s="94" t="s">
        <v>1069</v>
      </c>
      <c r="AF34" s="516" t="s">
        <v>134</v>
      </c>
    </row>
    <row r="35" spans="1:32" ht="13.2">
      <c r="A35" s="67" t="s">
        <v>19</v>
      </c>
      <c r="B35" s="105" t="s">
        <v>127</v>
      </c>
      <c r="C35" s="139" t="s">
        <v>856</v>
      </c>
      <c r="D35" s="139" t="s">
        <v>856</v>
      </c>
      <c r="E35" s="94" t="s">
        <v>1292</v>
      </c>
      <c r="F35" s="57" t="s">
        <v>242</v>
      </c>
      <c r="G35" s="165" t="s">
        <v>1293</v>
      </c>
      <c r="H35" s="58" t="s">
        <v>134</v>
      </c>
      <c r="I35" s="58" t="s">
        <v>134</v>
      </c>
      <c r="J35" s="58" t="s">
        <v>134</v>
      </c>
      <c r="K35" s="58" t="s">
        <v>134</v>
      </c>
      <c r="L35" s="58" t="s">
        <v>134</v>
      </c>
      <c r="M35" s="519" t="s">
        <v>1294</v>
      </c>
      <c r="N35" s="519" t="s">
        <v>1295</v>
      </c>
      <c r="O35" s="519" t="s">
        <v>1296</v>
      </c>
      <c r="P35" s="105" t="s">
        <v>923</v>
      </c>
      <c r="Q35" s="105" t="s">
        <v>923</v>
      </c>
      <c r="R35" s="194" t="s">
        <v>134</v>
      </c>
      <c r="S35" s="57" t="s">
        <v>242</v>
      </c>
      <c r="T35" s="117" t="s">
        <v>1297</v>
      </c>
      <c r="U35" s="117" t="s">
        <v>1297</v>
      </c>
      <c r="V35" s="117" t="s">
        <v>1297</v>
      </c>
      <c r="W35" s="117" t="s">
        <v>1297</v>
      </c>
      <c r="X35" s="191" t="s">
        <v>134</v>
      </c>
      <c r="Y35" s="191" t="s">
        <v>134</v>
      </c>
      <c r="Z35" s="191" t="s">
        <v>134</v>
      </c>
      <c r="AA35" s="191" t="s">
        <v>134</v>
      </c>
      <c r="AB35" s="191" t="s">
        <v>134</v>
      </c>
      <c r="AC35" s="191" t="s">
        <v>134</v>
      </c>
      <c r="AD35" s="191" t="s">
        <v>134</v>
      </c>
      <c r="AE35" s="191" t="s">
        <v>134</v>
      </c>
      <c r="AF35" s="191" t="s">
        <v>134</v>
      </c>
    </row>
    <row r="36" spans="1:32" ht="13.2">
      <c r="A36" s="354" t="s">
        <v>98</v>
      </c>
      <c r="B36" s="329" t="s">
        <v>134</v>
      </c>
      <c r="C36" s="329" t="s">
        <v>134</v>
      </c>
      <c r="D36" s="520" t="s">
        <v>134</v>
      </c>
      <c r="E36" s="520" t="s">
        <v>134</v>
      </c>
      <c r="F36" s="520" t="s">
        <v>134</v>
      </c>
      <c r="G36" s="57" t="s">
        <v>242</v>
      </c>
      <c r="H36" s="520" t="s">
        <v>134</v>
      </c>
      <c r="I36" s="520" t="s">
        <v>134</v>
      </c>
      <c r="J36" s="520" t="s">
        <v>134</v>
      </c>
      <c r="K36" s="498" t="s">
        <v>134</v>
      </c>
      <c r="L36" s="498" t="s">
        <v>134</v>
      </c>
      <c r="M36" s="498" t="s">
        <v>134</v>
      </c>
      <c r="N36" s="498" t="s">
        <v>134</v>
      </c>
      <c r="O36" s="498" t="s">
        <v>134</v>
      </c>
      <c r="P36" s="498" t="s">
        <v>134</v>
      </c>
      <c r="Q36" s="498" t="s">
        <v>134</v>
      </c>
      <c r="R36" s="58" t="s">
        <v>134</v>
      </c>
      <c r="S36" s="58" t="s">
        <v>134</v>
      </c>
      <c r="T36" s="58" t="s">
        <v>134</v>
      </c>
      <c r="U36" s="57" t="s">
        <v>242</v>
      </c>
      <c r="V36" s="58" t="s">
        <v>134</v>
      </c>
      <c r="W36" s="58" t="s">
        <v>134</v>
      </c>
      <c r="X36" s="58" t="s">
        <v>134</v>
      </c>
      <c r="Y36" s="58" t="s">
        <v>134</v>
      </c>
      <c r="Z36" s="58" t="s">
        <v>134</v>
      </c>
      <c r="AA36" s="58" t="s">
        <v>134</v>
      </c>
      <c r="AB36" s="58" t="s">
        <v>134</v>
      </c>
      <c r="AC36" s="58" t="s">
        <v>134</v>
      </c>
      <c r="AD36" s="58" t="s">
        <v>134</v>
      </c>
      <c r="AE36" s="58" t="s">
        <v>134</v>
      </c>
      <c r="AF36" s="58" t="s">
        <v>134</v>
      </c>
    </row>
    <row r="37" spans="1:32" ht="13.2">
      <c r="A37" s="354" t="s">
        <v>99</v>
      </c>
      <c r="B37" s="58" t="s">
        <v>352</v>
      </c>
      <c r="C37" s="58" t="s">
        <v>352</v>
      </c>
      <c r="D37" s="58" t="s">
        <v>352</v>
      </c>
      <c r="E37" s="57" t="s">
        <v>242</v>
      </c>
      <c r="F37" s="57" t="s">
        <v>242</v>
      </c>
      <c r="G37" s="58" t="s">
        <v>352</v>
      </c>
      <c r="H37" s="58" t="s">
        <v>352</v>
      </c>
      <c r="I37" s="58" t="s">
        <v>352</v>
      </c>
      <c r="J37" s="58" t="s">
        <v>1298</v>
      </c>
      <c r="K37" s="58" t="s">
        <v>134</v>
      </c>
      <c r="L37" s="58" t="s">
        <v>352</v>
      </c>
      <c r="M37" s="96" t="s">
        <v>398</v>
      </c>
      <c r="N37" s="58" t="s">
        <v>352</v>
      </c>
      <c r="O37" s="58" t="s">
        <v>352</v>
      </c>
      <c r="P37" s="58" t="s">
        <v>134</v>
      </c>
      <c r="Q37" s="58" t="s">
        <v>352</v>
      </c>
      <c r="R37" s="58" t="s">
        <v>352</v>
      </c>
      <c r="S37" s="58" t="s">
        <v>352</v>
      </c>
      <c r="T37" s="58" t="s">
        <v>352</v>
      </c>
      <c r="U37" s="109" t="s">
        <v>168</v>
      </c>
      <c r="V37" s="58" t="s">
        <v>352</v>
      </c>
      <c r="W37" s="58" t="s">
        <v>352</v>
      </c>
      <c r="X37" s="109" t="s">
        <v>168</v>
      </c>
      <c r="Y37" s="105" t="s">
        <v>127</v>
      </c>
      <c r="Z37" s="58" t="s">
        <v>352</v>
      </c>
      <c r="AA37" s="58" t="s">
        <v>352</v>
      </c>
      <c r="AB37" s="139" t="s">
        <v>1299</v>
      </c>
      <c r="AC37" s="139" t="s">
        <v>1299</v>
      </c>
      <c r="AD37" s="139" t="s">
        <v>1300</v>
      </c>
      <c r="AE37" s="58" t="s">
        <v>134</v>
      </c>
      <c r="AF37" s="58"/>
    </row>
    <row r="38" spans="1:32" ht="13.2">
      <c r="A38" s="354" t="s">
        <v>100</v>
      </c>
      <c r="B38" s="58" t="s">
        <v>352</v>
      </c>
      <c r="C38" s="58" t="s">
        <v>352</v>
      </c>
      <c r="D38" s="58" t="s">
        <v>352</v>
      </c>
      <c r="E38" s="58" t="s">
        <v>352</v>
      </c>
      <c r="F38" s="58" t="s">
        <v>352</v>
      </c>
      <c r="G38" s="58" t="s">
        <v>352</v>
      </c>
      <c r="H38" s="58" t="s">
        <v>352</v>
      </c>
      <c r="I38" s="58" t="s">
        <v>352</v>
      </c>
      <c r="J38" s="58" t="s">
        <v>352</v>
      </c>
      <c r="K38" s="58" t="s">
        <v>352</v>
      </c>
      <c r="L38" s="58" t="s">
        <v>352</v>
      </c>
      <c r="M38" s="58" t="s">
        <v>352</v>
      </c>
      <c r="N38" s="58" t="s">
        <v>352</v>
      </c>
      <c r="O38" s="58" t="s">
        <v>352</v>
      </c>
      <c r="P38" s="58" t="s">
        <v>352</v>
      </c>
      <c r="Q38" s="58" t="s">
        <v>352</v>
      </c>
      <c r="R38" s="58" t="s">
        <v>352</v>
      </c>
      <c r="S38" s="58" t="s">
        <v>352</v>
      </c>
      <c r="T38" s="58" t="s">
        <v>352</v>
      </c>
      <c r="U38" s="58" t="s">
        <v>352</v>
      </c>
      <c r="V38" s="58" t="s">
        <v>352</v>
      </c>
      <c r="W38" s="58" t="s">
        <v>352</v>
      </c>
      <c r="X38" s="58" t="s">
        <v>352</v>
      </c>
      <c r="Y38" s="58" t="s">
        <v>352</v>
      </c>
      <c r="Z38" s="58" t="s">
        <v>352</v>
      </c>
      <c r="AA38" s="58" t="s">
        <v>352</v>
      </c>
      <c r="AB38" s="58" t="s">
        <v>352</v>
      </c>
      <c r="AC38" s="58" t="s">
        <v>352</v>
      </c>
      <c r="AD38" s="58" t="s">
        <v>352</v>
      </c>
      <c r="AE38" s="58" t="s">
        <v>352</v>
      </c>
      <c r="AF38" s="58" t="s">
        <v>352</v>
      </c>
    </row>
    <row r="39" spans="1:32" ht="13.2">
      <c r="A39" s="354" t="s">
        <v>101</v>
      </c>
      <c r="B39" s="58" t="s">
        <v>134</v>
      </c>
      <c r="C39" s="57" t="s">
        <v>242</v>
      </c>
      <c r="D39" s="57" t="s">
        <v>242</v>
      </c>
      <c r="E39" s="58" t="s">
        <v>134</v>
      </c>
      <c r="F39" s="58" t="s">
        <v>134</v>
      </c>
      <c r="G39" s="58" t="s">
        <v>134</v>
      </c>
      <c r="H39" s="58" t="s">
        <v>134</v>
      </c>
      <c r="I39" s="58" t="s">
        <v>134</v>
      </c>
      <c r="J39" s="58" t="s">
        <v>134</v>
      </c>
      <c r="K39" s="58" t="s">
        <v>134</v>
      </c>
      <c r="L39" s="329" t="s">
        <v>134</v>
      </c>
      <c r="M39" s="329" t="s">
        <v>134</v>
      </c>
      <c r="N39" s="329" t="s">
        <v>134</v>
      </c>
      <c r="O39" s="329" t="s">
        <v>134</v>
      </c>
      <c r="P39" s="329" t="s">
        <v>134</v>
      </c>
      <c r="Q39" s="58"/>
      <c r="R39" s="58"/>
      <c r="S39" s="58" t="s">
        <v>134</v>
      </c>
      <c r="T39" s="58" t="s">
        <v>134</v>
      </c>
      <c r="U39" s="58" t="s">
        <v>134</v>
      </c>
      <c r="V39" s="58" t="s">
        <v>134</v>
      </c>
      <c r="W39" s="58" t="s">
        <v>134</v>
      </c>
      <c r="X39" s="58" t="s">
        <v>134</v>
      </c>
      <c r="Y39" s="191" t="s">
        <v>132</v>
      </c>
      <c r="Z39" s="57" t="s">
        <v>242</v>
      </c>
      <c r="AA39" s="58" t="s">
        <v>134</v>
      </c>
      <c r="AB39" s="58" t="s">
        <v>134</v>
      </c>
      <c r="AC39" s="58" t="s">
        <v>134</v>
      </c>
      <c r="AD39" s="58" t="s">
        <v>134</v>
      </c>
      <c r="AE39" s="94" t="s">
        <v>1069</v>
      </c>
      <c r="AF39" s="58"/>
    </row>
    <row r="40" spans="1:32" ht="13.2">
      <c r="A40" s="354" t="s">
        <v>102</v>
      </c>
      <c r="B40" s="105" t="s">
        <v>1238</v>
      </c>
      <c r="C40" s="58" t="s">
        <v>352</v>
      </c>
      <c r="D40" s="58" t="s">
        <v>134</v>
      </c>
      <c r="E40" s="58" t="s">
        <v>134</v>
      </c>
      <c r="F40" s="58" t="s">
        <v>134</v>
      </c>
      <c r="G40" s="58" t="s">
        <v>134</v>
      </c>
      <c r="H40" s="58" t="s">
        <v>352</v>
      </c>
      <c r="I40" s="58" t="s">
        <v>352</v>
      </c>
      <c r="J40" s="58" t="s">
        <v>352</v>
      </c>
      <c r="K40" s="58" t="s">
        <v>352</v>
      </c>
      <c r="L40" s="58" t="s">
        <v>352</v>
      </c>
      <c r="M40" s="58" t="s">
        <v>352</v>
      </c>
      <c r="N40" s="58" t="s">
        <v>352</v>
      </c>
      <c r="O40" s="58" t="s">
        <v>352</v>
      </c>
      <c r="P40" s="58" t="s">
        <v>352</v>
      </c>
      <c r="Q40" s="58" t="s">
        <v>352</v>
      </c>
      <c r="R40" s="58" t="s">
        <v>352</v>
      </c>
      <c r="S40" s="58" t="s">
        <v>352</v>
      </c>
      <c r="T40" s="58" t="s">
        <v>352</v>
      </c>
      <c r="U40" s="58" t="s">
        <v>134</v>
      </c>
      <c r="V40" s="58" t="s">
        <v>352</v>
      </c>
      <c r="W40" s="58" t="s">
        <v>352</v>
      </c>
      <c r="X40" s="58" t="s">
        <v>134</v>
      </c>
      <c r="Y40" s="105" t="s">
        <v>1301</v>
      </c>
      <c r="Z40" s="58" t="s">
        <v>134</v>
      </c>
      <c r="AA40" s="58" t="s">
        <v>134</v>
      </c>
      <c r="AB40" s="58" t="s">
        <v>134</v>
      </c>
      <c r="AC40" s="58" t="s">
        <v>134</v>
      </c>
      <c r="AD40" s="58" t="s">
        <v>134</v>
      </c>
      <c r="AE40" s="58" t="s">
        <v>134</v>
      </c>
      <c r="AF40" s="58" t="s">
        <v>134</v>
      </c>
    </row>
    <row r="41" spans="1:32" ht="13.2">
      <c r="A41" s="79" t="s">
        <v>16</v>
      </c>
      <c r="B41" s="58" t="s">
        <v>134</v>
      </c>
      <c r="C41" s="58" t="s">
        <v>134</v>
      </c>
      <c r="D41" s="58" t="s">
        <v>134</v>
      </c>
      <c r="E41" s="58" t="s">
        <v>134</v>
      </c>
      <c r="F41" s="58" t="s">
        <v>134</v>
      </c>
      <c r="G41" s="58"/>
      <c r="H41" s="58" t="s">
        <v>134</v>
      </c>
      <c r="I41" s="58" t="s">
        <v>134</v>
      </c>
      <c r="J41" s="58" t="s">
        <v>134</v>
      </c>
      <c r="K41" s="58" t="s">
        <v>134</v>
      </c>
      <c r="L41" s="58" t="s">
        <v>134</v>
      </c>
      <c r="M41" s="58" t="s">
        <v>134</v>
      </c>
      <c r="N41" s="6" t="s">
        <v>772</v>
      </c>
      <c r="O41" s="58" t="s">
        <v>134</v>
      </c>
      <c r="P41" s="58" t="s">
        <v>134</v>
      </c>
      <c r="Q41" s="58" t="s">
        <v>134</v>
      </c>
      <c r="R41" s="58" t="s">
        <v>134</v>
      </c>
      <c r="S41" s="58" t="s">
        <v>134</v>
      </c>
      <c r="T41" s="58" t="s">
        <v>134</v>
      </c>
      <c r="U41" s="58" t="s">
        <v>134</v>
      </c>
      <c r="V41" s="58" t="s">
        <v>134</v>
      </c>
      <c r="W41" s="58" t="s">
        <v>134</v>
      </c>
      <c r="X41" s="58" t="s">
        <v>134</v>
      </c>
      <c r="Y41" s="58" t="s">
        <v>134</v>
      </c>
      <c r="Z41" s="58" t="s">
        <v>134</v>
      </c>
      <c r="AA41" s="58" t="s">
        <v>134</v>
      </c>
      <c r="AB41" s="58" t="s">
        <v>134</v>
      </c>
      <c r="AC41" s="58" t="s">
        <v>134</v>
      </c>
      <c r="AD41" s="58" t="s">
        <v>134</v>
      </c>
      <c r="AE41" s="58" t="s">
        <v>134</v>
      </c>
      <c r="AF41" s="58" t="s">
        <v>134</v>
      </c>
    </row>
    <row r="42" spans="1:32" ht="13.2">
      <c r="A42" s="354" t="s">
        <v>103</v>
      </c>
      <c r="B42" s="58" t="s">
        <v>352</v>
      </c>
      <c r="C42" s="58" t="s">
        <v>352</v>
      </c>
      <c r="D42" s="58" t="s">
        <v>352</v>
      </c>
      <c r="E42" s="58" t="s">
        <v>352</v>
      </c>
      <c r="F42" s="58" t="s">
        <v>352</v>
      </c>
      <c r="G42" s="58" t="s">
        <v>352</v>
      </c>
      <c r="H42" s="58" t="s">
        <v>352</v>
      </c>
      <c r="I42" s="58" t="s">
        <v>352</v>
      </c>
      <c r="J42" s="58" t="s">
        <v>352</v>
      </c>
      <c r="K42" s="58" t="s">
        <v>352</v>
      </c>
      <c r="L42" s="58" t="s">
        <v>352</v>
      </c>
      <c r="M42" s="58" t="s">
        <v>352</v>
      </c>
      <c r="N42" s="58" t="s">
        <v>352</v>
      </c>
      <c r="O42" s="58" t="s">
        <v>352</v>
      </c>
      <c r="P42" s="58" t="s">
        <v>352</v>
      </c>
      <c r="Q42" s="58" t="s">
        <v>352</v>
      </c>
      <c r="R42" s="58" t="s">
        <v>352</v>
      </c>
      <c r="S42" s="58" t="s">
        <v>352</v>
      </c>
      <c r="T42" s="58" t="s">
        <v>352</v>
      </c>
      <c r="U42" s="58" t="s">
        <v>352</v>
      </c>
      <c r="V42" s="58" t="s">
        <v>352</v>
      </c>
      <c r="W42" s="58" t="s">
        <v>352</v>
      </c>
      <c r="X42" s="58" t="s">
        <v>134</v>
      </c>
      <c r="Y42" s="58" t="s">
        <v>352</v>
      </c>
      <c r="Z42" s="58" t="s">
        <v>352</v>
      </c>
      <c r="AA42" s="58" t="s">
        <v>352</v>
      </c>
      <c r="AB42" s="58" t="s">
        <v>352</v>
      </c>
      <c r="AC42" s="58" t="s">
        <v>352</v>
      </c>
      <c r="AD42" s="58" t="s">
        <v>352</v>
      </c>
      <c r="AE42" s="58" t="s">
        <v>352</v>
      </c>
      <c r="AF42" s="58" t="s">
        <v>352</v>
      </c>
    </row>
    <row r="43" spans="1:32" ht="18.75" customHeight="1">
      <c r="A43" s="354" t="s">
        <v>17</v>
      </c>
      <c r="B43" s="58" t="s">
        <v>134</v>
      </c>
      <c r="C43" s="58" t="s">
        <v>1302</v>
      </c>
      <c r="D43" s="58" t="s">
        <v>134</v>
      </c>
      <c r="E43" s="58" t="s">
        <v>134</v>
      </c>
      <c r="F43" s="57" t="s">
        <v>242</v>
      </c>
      <c r="G43" s="57" t="s">
        <v>242</v>
      </c>
      <c r="H43" s="58" t="s">
        <v>134</v>
      </c>
      <c r="I43" s="58" t="s">
        <v>134</v>
      </c>
      <c r="J43" s="58" t="s">
        <v>134</v>
      </c>
      <c r="K43" s="498" t="s">
        <v>242</v>
      </c>
      <c r="L43" s="57" t="s">
        <v>242</v>
      </c>
      <c r="M43" s="57" t="s">
        <v>242</v>
      </c>
      <c r="N43" s="329" t="s">
        <v>134</v>
      </c>
      <c r="O43" s="57" t="s">
        <v>242</v>
      </c>
      <c r="P43" s="57" t="s">
        <v>242</v>
      </c>
      <c r="Q43" s="329" t="s">
        <v>134</v>
      </c>
      <c r="R43" s="329" t="s">
        <v>134</v>
      </c>
      <c r="S43" s="329"/>
      <c r="T43" s="329"/>
      <c r="U43" s="329" t="s">
        <v>134</v>
      </c>
      <c r="V43" s="57" t="s">
        <v>242</v>
      </c>
      <c r="W43" s="105" t="s">
        <v>127</v>
      </c>
      <c r="X43" s="57" t="s">
        <v>242</v>
      </c>
      <c r="Y43" s="95" t="s">
        <v>1303</v>
      </c>
      <c r="Z43" s="329" t="s">
        <v>1304</v>
      </c>
      <c r="AA43" s="58" t="s">
        <v>134</v>
      </c>
      <c r="AB43" s="58" t="s">
        <v>134</v>
      </c>
      <c r="AC43" s="58" t="s">
        <v>134</v>
      </c>
      <c r="AD43" s="58" t="s">
        <v>134</v>
      </c>
      <c r="AE43" s="139" t="s">
        <v>331</v>
      </c>
      <c r="AF43" s="329" t="s">
        <v>134</v>
      </c>
    </row>
    <row r="44" spans="1:32" ht="13.2">
      <c r="A44" s="354" t="s">
        <v>20</v>
      </c>
      <c r="B44" s="58" t="s">
        <v>242</v>
      </c>
      <c r="C44" s="96" t="s">
        <v>1293</v>
      </c>
      <c r="D44" s="58" t="s">
        <v>134</v>
      </c>
      <c r="E44" s="58" t="s">
        <v>134</v>
      </c>
      <c r="F44" s="58" t="s">
        <v>134</v>
      </c>
      <c r="G44" s="58" t="s">
        <v>134</v>
      </c>
      <c r="H44" s="58" t="s">
        <v>134</v>
      </c>
      <c r="I44" s="58" t="s">
        <v>134</v>
      </c>
      <c r="J44" s="58" t="s">
        <v>134</v>
      </c>
      <c r="K44" s="58" t="s">
        <v>134</v>
      </c>
      <c r="L44" s="58" t="s">
        <v>134</v>
      </c>
      <c r="M44" s="58" t="s">
        <v>134</v>
      </c>
      <c r="N44" s="58" t="s">
        <v>134</v>
      </c>
      <c r="O44" s="58" t="s">
        <v>134</v>
      </c>
      <c r="P44" s="58" t="s">
        <v>134</v>
      </c>
      <c r="Q44" s="58" t="s">
        <v>134</v>
      </c>
      <c r="R44" s="58" t="s">
        <v>134</v>
      </c>
      <c r="S44" s="58" t="s">
        <v>134</v>
      </c>
      <c r="T44" s="58" t="s">
        <v>134</v>
      </c>
      <c r="U44" s="58" t="s">
        <v>134</v>
      </c>
      <c r="V44" s="57" t="s">
        <v>242</v>
      </c>
      <c r="W44" s="58" t="s">
        <v>134</v>
      </c>
      <c r="X44" s="58" t="s">
        <v>134</v>
      </c>
      <c r="Y44" s="58" t="s">
        <v>134</v>
      </c>
      <c r="Z44" s="58" t="s">
        <v>134</v>
      </c>
      <c r="AA44" s="58" t="s">
        <v>134</v>
      </c>
      <c r="AB44" s="58" t="s">
        <v>134</v>
      </c>
      <c r="AC44" s="57" t="s">
        <v>242</v>
      </c>
      <c r="AD44" s="58" t="s">
        <v>134</v>
      </c>
      <c r="AE44" s="58" t="s">
        <v>134</v>
      </c>
      <c r="AF44" s="58" t="s">
        <v>134</v>
      </c>
    </row>
    <row r="45" spans="1:32" ht="13.2">
      <c r="A45" s="73" t="s">
        <v>105</v>
      </c>
      <c r="B45" s="58" t="s">
        <v>134</v>
      </c>
      <c r="C45" s="58" t="s">
        <v>134</v>
      </c>
      <c r="D45" s="58" t="s">
        <v>134</v>
      </c>
      <c r="E45" s="58" t="s">
        <v>134</v>
      </c>
      <c r="F45" s="58" t="s">
        <v>134</v>
      </c>
      <c r="G45" s="58" t="s">
        <v>134</v>
      </c>
      <c r="H45" s="58" t="s">
        <v>134</v>
      </c>
      <c r="I45" s="58" t="s">
        <v>134</v>
      </c>
      <c r="J45" s="58" t="s">
        <v>134</v>
      </c>
      <c r="K45" s="57" t="s">
        <v>242</v>
      </c>
      <c r="L45" s="329" t="s">
        <v>134</v>
      </c>
      <c r="M45" s="57" t="s">
        <v>242</v>
      </c>
      <c r="N45" s="105" t="s">
        <v>1236</v>
      </c>
      <c r="O45" s="58" t="s">
        <v>134</v>
      </c>
      <c r="P45" s="58" t="s">
        <v>134</v>
      </c>
      <c r="Q45" s="58" t="s">
        <v>134</v>
      </c>
      <c r="R45" s="58" t="s">
        <v>134</v>
      </c>
      <c r="S45" s="58" t="s">
        <v>134</v>
      </c>
      <c r="T45" s="58" t="s">
        <v>134</v>
      </c>
      <c r="U45" s="191" t="s">
        <v>1305</v>
      </c>
      <c r="V45" s="191" t="s">
        <v>1305</v>
      </c>
      <c r="W45" s="191" t="s">
        <v>1305</v>
      </c>
      <c r="X45" s="6" t="s">
        <v>191</v>
      </c>
      <c r="Y45" s="6" t="s">
        <v>191</v>
      </c>
      <c r="Z45" s="6" t="s">
        <v>191</v>
      </c>
      <c r="AA45" s="6" t="s">
        <v>191</v>
      </c>
      <c r="AB45" s="6" t="s">
        <v>191</v>
      </c>
      <c r="AC45" s="6" t="s">
        <v>191</v>
      </c>
      <c r="AD45" s="6" t="s">
        <v>1306</v>
      </c>
      <c r="AE45" s="58" t="s">
        <v>1307</v>
      </c>
      <c r="AF45" s="58" t="s">
        <v>134</v>
      </c>
    </row>
    <row r="46" spans="1:32" ht="13.2">
      <c r="A46" s="73" t="s">
        <v>106</v>
      </c>
      <c r="B46" s="58" t="s">
        <v>242</v>
      </c>
      <c r="C46" s="58" t="s">
        <v>134</v>
      </c>
      <c r="D46" s="58" t="s">
        <v>134</v>
      </c>
      <c r="E46" s="58" t="s">
        <v>134</v>
      </c>
      <c r="F46" s="58" t="s">
        <v>1147</v>
      </c>
      <c r="G46" s="58" t="s">
        <v>134</v>
      </c>
      <c r="H46" s="58" t="s">
        <v>373</v>
      </c>
      <c r="I46" s="58" t="s">
        <v>1308</v>
      </c>
      <c r="J46" s="58" t="s">
        <v>1308</v>
      </c>
      <c r="K46" s="498" t="s">
        <v>1309</v>
      </c>
      <c r="L46" s="329" t="s">
        <v>1310</v>
      </c>
      <c r="M46" s="58"/>
      <c r="N46" s="58" t="s">
        <v>134</v>
      </c>
      <c r="O46" s="58" t="s">
        <v>134</v>
      </c>
      <c r="P46" s="58" t="s">
        <v>1309</v>
      </c>
      <c r="Q46" s="58"/>
      <c r="R46" s="58"/>
      <c r="S46" s="58"/>
      <c r="T46" s="58" t="s">
        <v>1152</v>
      </c>
      <c r="U46" s="58" t="s">
        <v>134</v>
      </c>
      <c r="V46" s="58" t="s">
        <v>134</v>
      </c>
      <c r="W46" s="58" t="s">
        <v>1311</v>
      </c>
      <c r="X46" s="58" t="s">
        <v>1312</v>
      </c>
      <c r="Y46" s="58"/>
      <c r="Z46" s="58" t="s">
        <v>1313</v>
      </c>
      <c r="AA46" s="58"/>
      <c r="AB46" s="58" t="s">
        <v>134</v>
      </c>
      <c r="AC46" s="58" t="s">
        <v>1271</v>
      </c>
      <c r="AD46" s="58"/>
      <c r="AE46" s="58"/>
      <c r="AF46" s="58"/>
    </row>
    <row r="47" spans="1:32" ht="13.2">
      <c r="A47" s="73" t="s">
        <v>107</v>
      </c>
      <c r="B47" s="58"/>
      <c r="C47" s="58"/>
      <c r="D47" s="58"/>
      <c r="E47" s="58"/>
      <c r="F47" s="58"/>
      <c r="G47" s="58"/>
      <c r="H47" s="58"/>
      <c r="I47" s="58"/>
      <c r="J47" s="58"/>
      <c r="K47" s="498"/>
      <c r="L47" s="329"/>
      <c r="M47" s="58"/>
      <c r="N47" s="58"/>
      <c r="O47" s="58"/>
      <c r="P47" s="58"/>
      <c r="Q47" s="58"/>
      <c r="R47" s="327" t="s">
        <v>437</v>
      </c>
      <c r="S47" s="327" t="s">
        <v>437</v>
      </c>
      <c r="T47" s="327" t="s">
        <v>437</v>
      </c>
      <c r="U47" s="58"/>
      <c r="V47" s="58"/>
      <c r="W47" s="58"/>
      <c r="X47" s="58"/>
      <c r="Y47" s="58"/>
      <c r="Z47" s="58"/>
      <c r="AA47" s="58"/>
      <c r="AB47" s="58"/>
      <c r="AC47" s="58" t="s">
        <v>1271</v>
      </c>
      <c r="AD47" s="58"/>
      <c r="AE47" s="58"/>
      <c r="AF47" s="58"/>
    </row>
    <row r="48" spans="1:32" ht="13.2">
      <c r="A48" s="73" t="s">
        <v>108</v>
      </c>
      <c r="B48" s="58" t="s">
        <v>134</v>
      </c>
      <c r="C48" s="58"/>
      <c r="D48" s="58"/>
      <c r="E48" s="58"/>
      <c r="F48" s="58"/>
      <c r="G48" s="58"/>
      <c r="H48" s="58" t="s">
        <v>134</v>
      </c>
      <c r="I48" s="58"/>
      <c r="J48" s="58"/>
      <c r="K48" s="498"/>
      <c r="L48" s="329"/>
      <c r="M48" s="58" t="s">
        <v>980</v>
      </c>
      <c r="N48" s="58"/>
      <c r="O48" s="58"/>
      <c r="P48" s="58"/>
      <c r="Q48" s="58" t="s">
        <v>134</v>
      </c>
      <c r="R48" s="58" t="s">
        <v>980</v>
      </c>
      <c r="S48" s="58"/>
      <c r="T48" s="58" t="s">
        <v>1314</v>
      </c>
      <c r="U48" s="58"/>
      <c r="V48" s="58"/>
      <c r="W48" s="58" t="s">
        <v>1315</v>
      </c>
      <c r="X48" s="58" t="s">
        <v>1316</v>
      </c>
      <c r="Y48" s="58" t="s">
        <v>1315</v>
      </c>
      <c r="Z48" s="58"/>
      <c r="AA48" s="58" t="s">
        <v>134</v>
      </c>
      <c r="AB48" s="58" t="s">
        <v>134</v>
      </c>
      <c r="AC48" s="58" t="s">
        <v>134</v>
      </c>
      <c r="AD48" s="58" t="s">
        <v>134</v>
      </c>
      <c r="AE48" s="58" t="s">
        <v>134</v>
      </c>
      <c r="AF48" s="58" t="s">
        <v>134</v>
      </c>
    </row>
    <row r="49" spans="1:32" ht="13.2">
      <c r="A49" s="73" t="s">
        <v>109</v>
      </c>
      <c r="B49" s="58" t="s">
        <v>134</v>
      </c>
      <c r="C49" s="58"/>
      <c r="D49" s="58"/>
      <c r="E49" s="58"/>
      <c r="F49" s="58"/>
      <c r="G49" s="58"/>
      <c r="H49" s="58"/>
      <c r="I49" s="58"/>
      <c r="J49" s="58"/>
      <c r="K49" s="498"/>
      <c r="L49" s="329"/>
      <c r="M49" s="58"/>
      <c r="N49" s="58"/>
      <c r="O49" s="58"/>
      <c r="P49" s="58"/>
      <c r="Q49" s="58"/>
      <c r="R49" s="58"/>
      <c r="S49" s="58"/>
      <c r="T49" s="58"/>
      <c r="U49" s="58"/>
      <c r="V49" s="58"/>
      <c r="W49" s="58"/>
      <c r="X49" s="58"/>
      <c r="Y49" s="58"/>
      <c r="Z49" s="58"/>
      <c r="AA49" s="58" t="s">
        <v>134</v>
      </c>
      <c r="AB49" s="58"/>
      <c r="AC49" s="58"/>
      <c r="AD49" s="58"/>
      <c r="AE49" s="58"/>
      <c r="AF49" s="58"/>
    </row>
    <row r="50" spans="1:32" ht="13.2">
      <c r="A50" s="73" t="s">
        <v>27</v>
      </c>
      <c r="B50" s="58" t="s">
        <v>134</v>
      </c>
      <c r="C50" s="58" t="s">
        <v>134</v>
      </c>
      <c r="D50" s="58" t="s">
        <v>134</v>
      </c>
      <c r="E50" s="58" t="s">
        <v>134</v>
      </c>
      <c r="F50" s="58"/>
      <c r="G50" s="58"/>
      <c r="H50" s="58"/>
      <c r="I50" s="58" t="s">
        <v>134</v>
      </c>
      <c r="J50" s="58"/>
      <c r="K50" s="498"/>
      <c r="L50" s="329"/>
      <c r="M50" s="58"/>
      <c r="N50" s="58"/>
      <c r="O50" s="58" t="s">
        <v>134</v>
      </c>
      <c r="P50" s="58"/>
      <c r="Q50" s="58"/>
      <c r="R50" s="58"/>
      <c r="S50" s="58"/>
      <c r="T50" s="58"/>
      <c r="U50" s="58"/>
      <c r="V50" s="58"/>
      <c r="W50" s="58"/>
      <c r="X50" s="58"/>
      <c r="Y50" s="58"/>
      <c r="Z50" s="58"/>
      <c r="AA50" s="58"/>
      <c r="AB50" s="58"/>
      <c r="AC50" s="58" t="s">
        <v>1271</v>
      </c>
      <c r="AD50" s="58"/>
      <c r="AE50" s="58"/>
    </row>
    <row r="51" spans="1:32" ht="13.2">
      <c r="A51" s="73" t="s">
        <v>110</v>
      </c>
      <c r="B51" s="58"/>
      <c r="C51" s="58"/>
      <c r="D51" s="57" t="s">
        <v>691</v>
      </c>
      <c r="E51" s="58"/>
      <c r="F51" s="58"/>
      <c r="G51" s="58"/>
      <c r="H51" s="58"/>
      <c r="I51" s="58"/>
      <c r="J51" s="58"/>
      <c r="K51" s="498"/>
      <c r="L51" s="329"/>
      <c r="M51" s="58"/>
      <c r="N51" s="58"/>
      <c r="O51" s="58"/>
      <c r="P51" s="58"/>
      <c r="Q51" s="58" t="s">
        <v>134</v>
      </c>
      <c r="R51" s="58"/>
      <c r="S51" s="58" t="s">
        <v>134</v>
      </c>
      <c r="T51" s="58"/>
      <c r="U51" s="165" t="s">
        <v>245</v>
      </c>
      <c r="V51" s="58"/>
      <c r="W51" s="58"/>
      <c r="X51" s="58"/>
      <c r="Y51" s="58"/>
      <c r="Z51" s="58"/>
      <c r="AA51" s="58"/>
      <c r="AB51" s="58"/>
      <c r="AC51" s="58" t="s">
        <v>1271</v>
      </c>
      <c r="AD51" s="58"/>
      <c r="AE51" s="58"/>
      <c r="AF51" s="58"/>
    </row>
    <row r="52" spans="1:32" ht="13.2">
      <c r="A52" s="74" t="s">
        <v>111</v>
      </c>
      <c r="B52" s="521" t="s">
        <v>134</v>
      </c>
      <c r="C52" s="6"/>
      <c r="D52" s="6"/>
      <c r="E52" s="6"/>
      <c r="F52" s="6"/>
      <c r="G52" s="6"/>
      <c r="H52" s="6"/>
      <c r="I52" s="6"/>
      <c r="J52" s="6"/>
      <c r="K52" s="522"/>
      <c r="L52" s="6"/>
      <c r="M52" s="6"/>
      <c r="N52" s="6"/>
      <c r="O52" s="6" t="s">
        <v>134</v>
      </c>
      <c r="P52" s="6" t="s">
        <v>134</v>
      </c>
      <c r="Q52" s="6"/>
      <c r="R52" s="6"/>
      <c r="S52" s="6"/>
      <c r="T52" s="6"/>
      <c r="U52" s="6"/>
      <c r="V52" s="6"/>
      <c r="W52" s="6"/>
      <c r="X52" s="58"/>
      <c r="Y52" s="6"/>
      <c r="Z52" s="6"/>
      <c r="AA52" s="6"/>
      <c r="AB52" s="6"/>
      <c r="AC52" s="6"/>
      <c r="AD52" s="6"/>
      <c r="AE52" s="6"/>
      <c r="AF52" s="6"/>
    </row>
    <row r="53" spans="1:32" ht="13.2">
      <c r="A53" s="26" t="s">
        <v>112</v>
      </c>
      <c r="B53" s="521"/>
      <c r="C53" s="6"/>
      <c r="D53" s="6"/>
      <c r="E53" s="6"/>
      <c r="F53" s="6"/>
      <c r="G53" s="6"/>
      <c r="H53" s="6"/>
      <c r="I53" s="6"/>
      <c r="J53" s="6"/>
      <c r="K53" s="522"/>
      <c r="L53" s="6"/>
      <c r="M53" s="6"/>
      <c r="N53" s="6"/>
      <c r="O53" s="6"/>
      <c r="P53" s="6"/>
      <c r="Q53" s="6"/>
      <c r="R53" s="6"/>
      <c r="S53" s="6"/>
      <c r="T53" s="6"/>
      <c r="U53" s="6"/>
      <c r="V53" s="6"/>
      <c r="W53" s="6"/>
      <c r="X53" s="58"/>
      <c r="Y53" s="6"/>
      <c r="Z53" s="6"/>
      <c r="AA53" s="6"/>
      <c r="AB53" s="6"/>
      <c r="AC53" s="6"/>
      <c r="AD53" s="6"/>
      <c r="AE53" s="6"/>
      <c r="AF53" s="6"/>
    </row>
    <row r="54" spans="1:32" ht="13.2">
      <c r="A54" s="63">
        <v>7700</v>
      </c>
      <c r="B54" s="58"/>
      <c r="C54" s="58"/>
      <c r="D54" s="58"/>
      <c r="E54" s="390"/>
      <c r="F54" s="390"/>
      <c r="G54" s="390"/>
      <c r="H54" s="390"/>
      <c r="I54" s="208"/>
      <c r="J54" s="208"/>
      <c r="K54" s="523"/>
      <c r="L54" s="208"/>
      <c r="M54" s="208"/>
      <c r="N54" s="390"/>
      <c r="O54" s="390"/>
      <c r="P54" s="390"/>
      <c r="Q54" s="33" t="s">
        <v>1179</v>
      </c>
      <c r="R54" s="327" t="s">
        <v>437</v>
      </c>
      <c r="U54" s="390"/>
      <c r="V54" s="390"/>
      <c r="W54" s="161"/>
      <c r="X54" s="208"/>
      <c r="Y54" s="93" t="s">
        <v>1301</v>
      </c>
      <c r="Z54" s="208"/>
      <c r="AA54" s="208"/>
      <c r="AB54" s="208"/>
      <c r="AC54" s="524" t="s">
        <v>1317</v>
      </c>
      <c r="AD54" s="208"/>
      <c r="AE54" s="524" t="s">
        <v>1318</v>
      </c>
      <c r="AF54" s="208"/>
    </row>
    <row r="55" spans="1:32" ht="13.2">
      <c r="A55" s="461">
        <v>7702</v>
      </c>
      <c r="B55" s="93" t="s">
        <v>552</v>
      </c>
      <c r="C55" s="6"/>
      <c r="D55" s="58"/>
      <c r="E55" s="58" t="s">
        <v>1206</v>
      </c>
      <c r="F55" s="58" t="s">
        <v>1206</v>
      </c>
      <c r="G55" s="58" t="s">
        <v>1206</v>
      </c>
      <c r="H55" s="525"/>
      <c r="I55" s="208"/>
      <c r="J55" s="208"/>
      <c r="K55" s="523"/>
      <c r="L55" s="208"/>
      <c r="M55" s="519" t="s">
        <v>1294</v>
      </c>
      <c r="N55" s="519" t="s">
        <v>1295</v>
      </c>
      <c r="O55" s="519" t="s">
        <v>1296</v>
      </c>
      <c r="P55" s="390" t="s">
        <v>63</v>
      </c>
      <c r="Q55" s="390"/>
      <c r="R55" s="390"/>
      <c r="S55" s="390"/>
      <c r="T55" s="390"/>
      <c r="U55" s="191" t="s">
        <v>1305</v>
      </c>
      <c r="V55" s="191" t="s">
        <v>1305</v>
      </c>
      <c r="W55" s="191" t="s">
        <v>1305</v>
      </c>
      <c r="X55" s="208"/>
      <c r="Y55" s="346" t="s">
        <v>242</v>
      </c>
      <c r="Z55" s="208"/>
      <c r="AA55" s="208"/>
      <c r="AC55" s="208"/>
      <c r="AD55" s="208"/>
      <c r="AE55" s="208"/>
      <c r="AF55" s="208"/>
    </row>
    <row r="56" spans="1:32" ht="13.2">
      <c r="A56" s="75">
        <v>7706</v>
      </c>
      <c r="B56" s="58"/>
      <c r="C56" s="58"/>
      <c r="D56" s="6"/>
      <c r="E56" s="6"/>
      <c r="F56" s="6"/>
      <c r="G56" s="165" t="s">
        <v>245</v>
      </c>
      <c r="H56" s="371"/>
      <c r="I56" s="208"/>
      <c r="J56" s="208"/>
      <c r="K56" s="6"/>
      <c r="L56" s="329" t="s">
        <v>1210</v>
      </c>
      <c r="M56" s="329" t="s">
        <v>1210</v>
      </c>
      <c r="N56" s="329" t="s">
        <v>1210</v>
      </c>
      <c r="O56" s="329" t="s">
        <v>1210</v>
      </c>
      <c r="P56" s="6" t="s">
        <v>87</v>
      </c>
      <c r="Q56" s="6"/>
      <c r="R56" s="6"/>
      <c r="S56" s="6"/>
      <c r="T56" s="136" t="s">
        <v>818</v>
      </c>
      <c r="U56" s="136" t="s">
        <v>818</v>
      </c>
      <c r="V56" s="136" t="s">
        <v>818</v>
      </c>
      <c r="W56" s="136" t="s">
        <v>818</v>
      </c>
      <c r="X56" s="208"/>
      <c r="Y56" s="347" t="s">
        <v>1256</v>
      </c>
      <c r="Z56" s="208"/>
      <c r="AA56" s="208"/>
      <c r="AB56" s="57" t="s">
        <v>1265</v>
      </c>
      <c r="AC56" s="57" t="s">
        <v>1265</v>
      </c>
      <c r="AD56" s="57" t="s">
        <v>1265</v>
      </c>
      <c r="AE56" s="208"/>
      <c r="AF56" s="208"/>
    </row>
    <row r="57" spans="1:32" ht="13.2">
      <c r="A57" s="75">
        <v>7707</v>
      </c>
      <c r="B57" s="251" t="s">
        <v>1233</v>
      </c>
      <c r="C57" s="251" t="s">
        <v>1233</v>
      </c>
      <c r="D57" s="251" t="s">
        <v>1233</v>
      </c>
      <c r="E57" s="251" t="s">
        <v>1233</v>
      </c>
      <c r="F57" s="251" t="s">
        <v>1233</v>
      </c>
      <c r="G57" s="251" t="s">
        <v>1233</v>
      </c>
      <c r="H57" s="251" t="s">
        <v>1233</v>
      </c>
      <c r="I57" s="251" t="s">
        <v>1233</v>
      </c>
      <c r="J57" s="251" t="s">
        <v>1233</v>
      </c>
      <c r="K57" s="251" t="s">
        <v>1233</v>
      </c>
      <c r="L57" s="251" t="s">
        <v>1233</v>
      </c>
      <c r="M57" s="251" t="s">
        <v>1233</v>
      </c>
      <c r="N57" s="251" t="s">
        <v>1233</v>
      </c>
      <c r="O57" s="251" t="s">
        <v>1233</v>
      </c>
      <c r="P57" s="251" t="s">
        <v>1233</v>
      </c>
      <c r="Q57" s="251" t="s">
        <v>1233</v>
      </c>
      <c r="R57" s="251" t="s">
        <v>1233</v>
      </c>
      <c r="S57" s="251" t="s">
        <v>1233</v>
      </c>
      <c r="T57" s="251" t="s">
        <v>1233</v>
      </c>
      <c r="U57" s="251" t="s">
        <v>1233</v>
      </c>
      <c r="V57" s="251" t="s">
        <v>1233</v>
      </c>
      <c r="W57" s="251" t="s">
        <v>1233</v>
      </c>
      <c r="X57" s="82"/>
      <c r="Y57" s="93" t="s">
        <v>127</v>
      </c>
      <c r="Z57" s="82"/>
      <c r="AA57" s="33" t="s">
        <v>1187</v>
      </c>
      <c r="AB57" s="82"/>
      <c r="AC57" s="82"/>
      <c r="AD57" s="82"/>
      <c r="AE57" s="82"/>
      <c r="AF57" s="82"/>
    </row>
    <row r="58" spans="1:32" ht="13.2">
      <c r="A58" s="75">
        <v>7708</v>
      </c>
      <c r="B58" s="58"/>
      <c r="C58" s="58"/>
      <c r="D58" s="165" t="s">
        <v>1235</v>
      </c>
      <c r="E58" s="165" t="s">
        <v>1235</v>
      </c>
      <c r="F58" s="165" t="s">
        <v>1235</v>
      </c>
      <c r="G58" s="6" t="s">
        <v>242</v>
      </c>
      <c r="H58" s="526"/>
      <c r="I58" s="208"/>
      <c r="J58" s="208"/>
      <c r="K58" s="498" t="s">
        <v>1275</v>
      </c>
      <c r="L58" s="509" t="s">
        <v>1248</v>
      </c>
      <c r="M58" s="6"/>
      <c r="N58" s="6"/>
      <c r="O58" s="96" t="s">
        <v>337</v>
      </c>
      <c r="P58" s="476" t="s">
        <v>1280</v>
      </c>
      <c r="Q58" s="526"/>
      <c r="R58" s="33" t="s">
        <v>1180</v>
      </c>
      <c r="S58" s="132" t="s">
        <v>127</v>
      </c>
      <c r="T58" s="136" t="s">
        <v>127</v>
      </c>
      <c r="U58" s="117" t="s">
        <v>777</v>
      </c>
      <c r="V58" s="93" t="s">
        <v>127</v>
      </c>
      <c r="W58" s="93" t="s">
        <v>127</v>
      </c>
      <c r="Y58" s="191" t="s">
        <v>132</v>
      </c>
      <c r="Z58" s="10" t="s">
        <v>331</v>
      </c>
      <c r="AA58" s="136" t="s">
        <v>127</v>
      </c>
      <c r="AB58" s="96" t="s">
        <v>1076</v>
      </c>
      <c r="AC58" s="96" t="s">
        <v>1076</v>
      </c>
      <c r="AD58" s="96" t="s">
        <v>1076</v>
      </c>
      <c r="AE58" s="96" t="s">
        <v>1076</v>
      </c>
    </row>
    <row r="59" spans="1:32" ht="13.2">
      <c r="A59" s="75">
        <v>7709</v>
      </c>
      <c r="B59" s="6"/>
      <c r="C59" s="58"/>
      <c r="D59" s="57" t="s">
        <v>691</v>
      </c>
      <c r="E59" s="6"/>
      <c r="F59" s="371"/>
      <c r="G59" s="526"/>
      <c r="H59" s="526"/>
      <c r="I59" s="161"/>
      <c r="J59" s="505" t="s">
        <v>1319</v>
      </c>
      <c r="K59" s="506" t="s">
        <v>1204</v>
      </c>
      <c r="L59" s="506" t="s">
        <v>1204</v>
      </c>
      <c r="M59" s="506" t="s">
        <v>1204</v>
      </c>
      <c r="N59" s="506" t="s">
        <v>1204</v>
      </c>
      <c r="O59" s="6"/>
      <c r="P59" s="517" t="s">
        <v>326</v>
      </c>
      <c r="Q59" s="6"/>
      <c r="R59" s="57" t="s">
        <v>1212</v>
      </c>
      <c r="S59" s="57"/>
      <c r="T59" s="57"/>
      <c r="U59" s="93" t="s">
        <v>128</v>
      </c>
      <c r="V59" s="93" t="s">
        <v>128</v>
      </c>
      <c r="W59" s="93" t="s">
        <v>128</v>
      </c>
      <c r="X59" s="161"/>
      <c r="Y59" s="346" t="s">
        <v>242</v>
      </c>
      <c r="Z59" s="10" t="s">
        <v>331</v>
      </c>
      <c r="AA59" s="33" t="s">
        <v>1183</v>
      </c>
      <c r="AB59" s="109" t="s">
        <v>1320</v>
      </c>
      <c r="AC59" s="81" t="s">
        <v>242</v>
      </c>
      <c r="AD59" s="100" t="s">
        <v>1088</v>
      </c>
      <c r="AE59" s="100" t="s">
        <v>1088</v>
      </c>
      <c r="AF59" s="100" t="s">
        <v>1088</v>
      </c>
    </row>
    <row r="60" spans="1:32" ht="13.2">
      <c r="A60" s="76">
        <v>7710</v>
      </c>
      <c r="B60" s="93" t="s">
        <v>1238</v>
      </c>
      <c r="C60" s="58"/>
      <c r="D60" s="501" t="s">
        <v>1261</v>
      </c>
      <c r="E60" s="113" t="s">
        <v>1196</v>
      </c>
      <c r="F60" s="94" t="s">
        <v>1246</v>
      </c>
      <c r="G60" s="97" t="s">
        <v>1217</v>
      </c>
      <c r="H60" s="371"/>
      <c r="I60" s="208"/>
      <c r="J60" s="208"/>
      <c r="K60" s="527" t="s">
        <v>1123</v>
      </c>
      <c r="L60" s="527" t="s">
        <v>1123</v>
      </c>
      <c r="M60" s="527" t="s">
        <v>1123</v>
      </c>
      <c r="N60" s="527" t="s">
        <v>1123</v>
      </c>
      <c r="O60" s="527" t="s">
        <v>1123</v>
      </c>
      <c r="P60" s="527" t="s">
        <v>1123</v>
      </c>
      <c r="Q60" s="527" t="s">
        <v>1123</v>
      </c>
      <c r="R60" s="527" t="s">
        <v>1198</v>
      </c>
      <c r="S60" s="96" t="s">
        <v>1199</v>
      </c>
      <c r="T60" s="96" t="s">
        <v>1199</v>
      </c>
      <c r="U60" s="58" t="s">
        <v>1200</v>
      </c>
      <c r="V60" s="132" t="s">
        <v>127</v>
      </c>
      <c r="W60" s="336" t="s">
        <v>609</v>
      </c>
      <c r="X60" s="57" t="s">
        <v>1201</v>
      </c>
      <c r="Y60" s="95" t="s">
        <v>1202</v>
      </c>
      <c r="Z60" s="95" t="s">
        <v>1202</v>
      </c>
      <c r="AA60" s="95" t="s">
        <v>1202</v>
      </c>
      <c r="AB60" s="10" t="s">
        <v>132</v>
      </c>
      <c r="AC60" s="96" t="s">
        <v>1257</v>
      </c>
      <c r="AD60" s="94" t="s">
        <v>1053</v>
      </c>
      <c r="AE60" s="94" t="s">
        <v>1053</v>
      </c>
      <c r="AF60" s="132" t="s">
        <v>1266</v>
      </c>
    </row>
    <row r="61" spans="1:32" ht="13.2">
      <c r="A61" s="76">
        <v>7711</v>
      </c>
      <c r="B61" s="93" t="s">
        <v>127</v>
      </c>
      <c r="C61" s="499" t="s">
        <v>1194</v>
      </c>
      <c r="D61" s="94" t="s">
        <v>1195</v>
      </c>
      <c r="E61" s="6"/>
      <c r="F61" s="113" t="s">
        <v>1196</v>
      </c>
      <c r="G61" s="113" t="s">
        <v>1196</v>
      </c>
      <c r="H61" s="526"/>
      <c r="I61" s="208"/>
      <c r="J61" s="136" t="s">
        <v>127</v>
      </c>
      <c r="K61" s="514" t="s">
        <v>1262</v>
      </c>
      <c r="L61" s="361" t="s">
        <v>127</v>
      </c>
      <c r="M61" s="208"/>
      <c r="N61" s="93" t="s">
        <v>1236</v>
      </c>
      <c r="O61" s="6"/>
      <c r="P61" s="132" t="s">
        <v>264</v>
      </c>
      <c r="Q61" s="132" t="s">
        <v>264</v>
      </c>
      <c r="R61" s="132" t="s">
        <v>264</v>
      </c>
      <c r="S61" s="132" t="s">
        <v>264</v>
      </c>
      <c r="T61" s="139"/>
      <c r="U61" s="58"/>
      <c r="V61" s="58"/>
      <c r="W61" s="57"/>
      <c r="X61" s="100" t="s">
        <v>1321</v>
      </c>
      <c r="Y61" s="58" t="s">
        <v>1206</v>
      </c>
      <c r="Z61" s="208"/>
      <c r="AA61" s="191" t="s">
        <v>132</v>
      </c>
      <c r="AC61" s="100" t="s">
        <v>127</v>
      </c>
      <c r="AD61" s="94" t="s">
        <v>1053</v>
      </c>
      <c r="AE61" s="94" t="s">
        <v>1053</v>
      </c>
      <c r="AF61" s="208"/>
    </row>
    <row r="62" spans="1:32" ht="13.2">
      <c r="A62" s="75">
        <v>7712</v>
      </c>
      <c r="B62" s="132" t="s">
        <v>1203</v>
      </c>
      <c r="C62" s="132" t="s">
        <v>1203</v>
      </c>
      <c r="D62" s="132" t="s">
        <v>1203</v>
      </c>
      <c r="E62" s="371"/>
      <c r="F62" s="371"/>
      <c r="G62" s="371"/>
      <c r="H62" s="371"/>
      <c r="I62" s="208"/>
      <c r="J62" s="208"/>
      <c r="K62" s="523"/>
      <c r="L62" s="509" t="s">
        <v>1248</v>
      </c>
      <c r="M62" s="93" t="s">
        <v>932</v>
      </c>
      <c r="N62" s="93" t="s">
        <v>932</v>
      </c>
      <c r="O62" s="93" t="s">
        <v>932</v>
      </c>
      <c r="P62" s="93" t="s">
        <v>932</v>
      </c>
      <c r="Q62" s="93" t="s">
        <v>932</v>
      </c>
      <c r="R62" s="93" t="s">
        <v>932</v>
      </c>
      <c r="T62" s="57"/>
      <c r="V62" s="371"/>
      <c r="W62" s="208"/>
      <c r="X62" s="33" t="s">
        <v>1181</v>
      </c>
      <c r="Y62" s="109" t="s">
        <v>1290</v>
      </c>
      <c r="Z62" s="109" t="s">
        <v>1290</v>
      </c>
      <c r="AA62" s="109" t="s">
        <v>1290</v>
      </c>
      <c r="AB62" s="109" t="s">
        <v>1290</v>
      </c>
      <c r="AC62" s="109" t="s">
        <v>1291</v>
      </c>
      <c r="AD62" s="94" t="s">
        <v>1053</v>
      </c>
      <c r="AE62" s="94" t="s">
        <v>1053</v>
      </c>
      <c r="AF62" s="208"/>
    </row>
    <row r="63" spans="1:32" ht="13.2">
      <c r="A63" s="528">
        <v>7713</v>
      </c>
      <c r="B63" s="6"/>
      <c r="C63" s="58"/>
      <c r="D63" s="58"/>
      <c r="E63" s="58"/>
      <c r="F63" s="58"/>
      <c r="G63" s="58"/>
      <c r="H63" s="371"/>
      <c r="I63" s="208"/>
      <c r="J63" s="208"/>
      <c r="K63" s="523"/>
      <c r="L63" s="208"/>
      <c r="M63" s="208"/>
      <c r="N63" s="58"/>
      <c r="O63" s="58"/>
      <c r="P63" s="371" t="s">
        <v>242</v>
      </c>
      <c r="Q63" s="371" t="s">
        <v>242</v>
      </c>
      <c r="R63" s="371" t="s">
        <v>242</v>
      </c>
      <c r="S63" s="371" t="s">
        <v>242</v>
      </c>
      <c r="T63" s="371"/>
      <c r="U63" s="371"/>
      <c r="V63" s="371"/>
      <c r="W63" s="208"/>
      <c r="X63" s="208"/>
      <c r="Y63" s="346" t="s">
        <v>242</v>
      </c>
      <c r="Z63" s="109" t="s">
        <v>1189</v>
      </c>
      <c r="AA63" s="208"/>
      <c r="AB63" s="20" t="s">
        <v>1299</v>
      </c>
      <c r="AC63" s="20" t="s">
        <v>1299</v>
      </c>
      <c r="AD63" s="94" t="s">
        <v>1053</v>
      </c>
      <c r="AE63" s="94" t="s">
        <v>1053</v>
      </c>
      <c r="AF63" s="208"/>
    </row>
    <row r="64" spans="1:32" ht="13.2">
      <c r="A64" s="76">
        <v>7715</v>
      </c>
      <c r="B64" s="58"/>
      <c r="C64" s="58"/>
      <c r="D64" s="58"/>
      <c r="E64" s="371"/>
      <c r="F64" s="371"/>
      <c r="G64" s="371"/>
      <c r="H64" s="371"/>
      <c r="I64" s="208"/>
      <c r="J64" s="505" t="s">
        <v>1319</v>
      </c>
      <c r="K64" s="506" t="s">
        <v>1204</v>
      </c>
      <c r="L64" s="506" t="s">
        <v>1204</v>
      </c>
      <c r="M64" s="506" t="s">
        <v>1204</v>
      </c>
      <c r="N64" s="506" t="s">
        <v>1204</v>
      </c>
      <c r="O64" s="165" t="s">
        <v>1223</v>
      </c>
      <c r="P64" s="6" t="s">
        <v>1322</v>
      </c>
      <c r="Q64" s="6"/>
      <c r="R64" s="6"/>
      <c r="S64" s="6"/>
      <c r="T64" s="371"/>
      <c r="U64" s="371"/>
      <c r="V64" s="371"/>
      <c r="W64" s="136" t="s">
        <v>402</v>
      </c>
      <c r="X64" s="136" t="s">
        <v>402</v>
      </c>
      <c r="Y64" s="136" t="s">
        <v>402</v>
      </c>
      <c r="Z64" s="208"/>
      <c r="AA64" s="208"/>
      <c r="AB64" s="208" t="s">
        <v>331</v>
      </c>
      <c r="AC64" s="58" t="s">
        <v>1271</v>
      </c>
      <c r="AD64" s="94" t="s">
        <v>1053</v>
      </c>
      <c r="AE64" s="94" t="s">
        <v>1053</v>
      </c>
      <c r="AF64" s="208"/>
    </row>
    <row r="65" spans="1:32" ht="13.2">
      <c r="A65" s="76">
        <v>7716</v>
      </c>
      <c r="B65" s="93" t="s">
        <v>127</v>
      </c>
      <c r="C65" s="6"/>
      <c r="D65" s="58"/>
      <c r="E65" s="94" t="s">
        <v>1292</v>
      </c>
      <c r="F65" s="371"/>
      <c r="G65" s="57" t="s">
        <v>1204</v>
      </c>
      <c r="H65" s="57" t="s">
        <v>1204</v>
      </c>
      <c r="I65" s="57" t="s">
        <v>1204</v>
      </c>
      <c r="J65" s="57" t="s">
        <v>1204</v>
      </c>
      <c r="K65" s="6" t="s">
        <v>242</v>
      </c>
      <c r="L65" s="6"/>
      <c r="M65" s="96" t="s">
        <v>398</v>
      </c>
      <c r="N65" s="476" t="s">
        <v>1280</v>
      </c>
      <c r="O65" s="526" t="s">
        <v>242</v>
      </c>
      <c r="P65" s="93" t="s">
        <v>923</v>
      </c>
      <c r="Q65" s="93" t="s">
        <v>923</v>
      </c>
      <c r="R65" s="194"/>
      <c r="S65" s="194"/>
      <c r="T65" s="132" t="s">
        <v>1249</v>
      </c>
      <c r="U65" s="132" t="s">
        <v>1249</v>
      </c>
      <c r="V65" s="526" t="s">
        <v>331</v>
      </c>
      <c r="W65" s="6"/>
      <c r="X65" s="6"/>
      <c r="Y65" s="346" t="s">
        <v>242</v>
      </c>
      <c r="Z65" s="10" t="s">
        <v>331</v>
      </c>
      <c r="AB65" s="93" t="s">
        <v>128</v>
      </c>
      <c r="AC65" s="93" t="s">
        <v>128</v>
      </c>
      <c r="AD65" s="93" t="s">
        <v>128</v>
      </c>
      <c r="AE65" s="132" t="s">
        <v>1231</v>
      </c>
      <c r="AF65" s="161"/>
    </row>
    <row r="66" spans="1:32" ht="13.2">
      <c r="A66" s="76">
        <v>7717</v>
      </c>
      <c r="B66" s="58"/>
      <c r="C66" s="371"/>
      <c r="D66" s="371"/>
      <c r="E66" s="371"/>
      <c r="F66" s="371"/>
      <c r="G66" s="6"/>
      <c r="H66" s="371" t="s">
        <v>84</v>
      </c>
      <c r="I66" s="371" t="s">
        <v>84</v>
      </c>
      <c r="J66" s="208"/>
      <c r="K66" s="371" t="s">
        <v>84</v>
      </c>
      <c r="L66" s="371" t="s">
        <v>84</v>
      </c>
      <c r="M66" s="371" t="s">
        <v>84</v>
      </c>
      <c r="N66" s="371" t="s">
        <v>84</v>
      </c>
      <c r="O66" s="371" t="s">
        <v>84</v>
      </c>
      <c r="P66" s="371" t="s">
        <v>84</v>
      </c>
      <c r="Q66" s="371" t="s">
        <v>84</v>
      </c>
      <c r="R66" s="371" t="s">
        <v>84</v>
      </c>
      <c r="S66" s="371" t="s">
        <v>84</v>
      </c>
      <c r="T66" s="371"/>
      <c r="U66" s="371"/>
      <c r="V66" s="371"/>
      <c r="W66" s="208"/>
      <c r="X66" s="208"/>
      <c r="Y66" s="208" t="s">
        <v>84</v>
      </c>
      <c r="Z66" s="208" t="s">
        <v>84</v>
      </c>
      <c r="AA66" s="208" t="s">
        <v>84</v>
      </c>
      <c r="AB66" s="208" t="s">
        <v>84</v>
      </c>
      <c r="AC66" s="208" t="s">
        <v>84</v>
      </c>
      <c r="AD66" s="208" t="s">
        <v>84</v>
      </c>
      <c r="AE66" s="208" t="s">
        <v>84</v>
      </c>
      <c r="AF66" s="208"/>
    </row>
    <row r="67" spans="1:32" ht="13.2">
      <c r="A67" s="76">
        <v>7718</v>
      </c>
      <c r="B67" s="6"/>
      <c r="C67" s="57"/>
      <c r="D67" s="507" t="s">
        <v>1234</v>
      </c>
      <c r="E67" s="507" t="s">
        <v>1235</v>
      </c>
      <c r="F67" s="132" t="s">
        <v>1287</v>
      </c>
      <c r="G67" s="207"/>
      <c r="H67" s="207"/>
      <c r="I67" s="207"/>
      <c r="J67" s="207"/>
      <c r="K67" s="527" t="s">
        <v>932</v>
      </c>
      <c r="L67" s="361" t="s">
        <v>1269</v>
      </c>
      <c r="M67" s="361" t="s">
        <v>1269</v>
      </c>
      <c r="N67" s="361" t="s">
        <v>1269</v>
      </c>
      <c r="O67" s="361" t="s">
        <v>1269</v>
      </c>
      <c r="P67" s="93" t="s">
        <v>923</v>
      </c>
      <c r="Q67" s="93" t="s">
        <v>923</v>
      </c>
      <c r="R67" s="93" t="s">
        <v>923</v>
      </c>
      <c r="S67" s="93" t="s">
        <v>923</v>
      </c>
      <c r="T67" s="93" t="s">
        <v>923</v>
      </c>
      <c r="U67" s="165" t="s">
        <v>245</v>
      </c>
      <c r="V67" s="525"/>
      <c r="W67" s="6"/>
      <c r="X67" s="6" t="s">
        <v>1278</v>
      </c>
      <c r="Y67" s="6" t="s">
        <v>1278</v>
      </c>
      <c r="Z67" s="6" t="s">
        <v>1278</v>
      </c>
      <c r="AA67" s="6" t="s">
        <v>1278</v>
      </c>
      <c r="AB67" s="132" t="s">
        <v>1230</v>
      </c>
      <c r="AC67" s="132" t="s">
        <v>1230</v>
      </c>
      <c r="AD67" s="132" t="s">
        <v>1230</v>
      </c>
      <c r="AE67" s="139"/>
    </row>
    <row r="68" spans="1:32" ht="13.2">
      <c r="A68" s="60">
        <v>7719</v>
      </c>
      <c r="B68" s="6"/>
      <c r="C68" s="57"/>
      <c r="D68" s="6"/>
      <c r="E68" s="136" t="s">
        <v>127</v>
      </c>
      <c r="F68" s="207" t="s">
        <v>242</v>
      </c>
      <c r="G68" s="6" t="s">
        <v>242</v>
      </c>
      <c r="H68" s="207"/>
      <c r="I68" s="208"/>
      <c r="J68" s="208"/>
      <c r="K68" s="6"/>
      <c r="L68" s="361" t="s">
        <v>277</v>
      </c>
      <c r="M68" s="361" t="s">
        <v>277</v>
      </c>
      <c r="N68" s="361" t="s">
        <v>277</v>
      </c>
      <c r="O68" s="361" t="s">
        <v>277</v>
      </c>
      <c r="P68" s="132" t="s">
        <v>264</v>
      </c>
      <c r="Q68" s="132" t="s">
        <v>264</v>
      </c>
      <c r="R68" s="132" t="s">
        <v>264</v>
      </c>
      <c r="S68" s="132" t="s">
        <v>264</v>
      </c>
      <c r="T68" s="33" t="s">
        <v>587</v>
      </c>
      <c r="U68" s="136" t="s">
        <v>127</v>
      </c>
      <c r="V68" s="525"/>
      <c r="W68" s="207"/>
      <c r="X68" s="208"/>
      <c r="Y68" s="132" t="s">
        <v>1283</v>
      </c>
      <c r="Z68" s="132" t="s">
        <v>1283</v>
      </c>
      <c r="AA68" s="208"/>
      <c r="AB68" s="132" t="s">
        <v>1241</v>
      </c>
      <c r="AC68" s="132" t="s">
        <v>1242</v>
      </c>
      <c r="AD68" s="132" t="s">
        <v>1242</v>
      </c>
      <c r="AE68" s="132" t="s">
        <v>1242</v>
      </c>
      <c r="AF68" s="132" t="s">
        <v>1242</v>
      </c>
    </row>
    <row r="69" spans="1:32" ht="13.2">
      <c r="A69" s="60">
        <v>7777</v>
      </c>
      <c r="B69" s="58"/>
      <c r="C69" s="57"/>
      <c r="D69" s="57"/>
      <c r="E69" s="6" t="s">
        <v>331</v>
      </c>
      <c r="F69" s="207"/>
      <c r="G69" s="207"/>
      <c r="H69" s="207"/>
      <c r="I69" s="207" t="s">
        <v>1323</v>
      </c>
      <c r="J69" s="207" t="s">
        <v>1323</v>
      </c>
      <c r="K69" s="529"/>
      <c r="L69" s="82"/>
      <c r="M69" s="82"/>
      <c r="N69" s="207"/>
      <c r="O69" s="82"/>
      <c r="P69" s="82"/>
      <c r="Q69" s="6"/>
      <c r="R69" s="526"/>
      <c r="S69" s="526"/>
      <c r="T69" s="526"/>
      <c r="U69" s="526"/>
      <c r="V69" s="525"/>
      <c r="W69" s="6"/>
      <c r="X69" s="58"/>
      <c r="Y69" s="58" t="s">
        <v>1303</v>
      </c>
      <c r="Z69" s="207"/>
      <c r="AA69" s="82"/>
      <c r="AB69" s="82"/>
      <c r="AC69" s="207"/>
      <c r="AD69" s="207"/>
      <c r="AE69" s="304"/>
      <c r="AF69" s="304"/>
    </row>
    <row r="70" spans="1:32" ht="13.2">
      <c r="A70" s="60">
        <v>7721</v>
      </c>
      <c r="B70" s="221" t="s">
        <v>1205</v>
      </c>
      <c r="C70" s="221" t="s">
        <v>1205</v>
      </c>
      <c r="D70" s="221" t="s">
        <v>1205</v>
      </c>
      <c r="E70" s="6"/>
      <c r="F70" s="503" t="s">
        <v>1324</v>
      </c>
      <c r="G70" s="207"/>
      <c r="H70" s="207"/>
      <c r="I70" s="6"/>
      <c r="J70" s="503" t="s">
        <v>1325</v>
      </c>
      <c r="K70" s="523"/>
      <c r="L70" s="208"/>
      <c r="M70" s="208"/>
      <c r="N70" s="58" t="s">
        <v>1288</v>
      </c>
      <c r="O70" s="530"/>
      <c r="P70" s="530"/>
      <c r="Q70" s="531"/>
      <c r="R70" s="525"/>
      <c r="S70" s="525"/>
      <c r="T70" s="495" t="s">
        <v>581</v>
      </c>
      <c r="U70" s="165" t="s">
        <v>1277</v>
      </c>
      <c r="V70" s="96" t="s">
        <v>1229</v>
      </c>
      <c r="W70" s="96" t="s">
        <v>1229</v>
      </c>
      <c r="X70" s="96" t="s">
        <v>1229</v>
      </c>
      <c r="Y70" s="371" t="s">
        <v>242</v>
      </c>
      <c r="Z70" s="532" t="s">
        <v>1224</v>
      </c>
      <c r="AA70" s="532" t="s">
        <v>1224</v>
      </c>
      <c r="AB70" s="532" t="s">
        <v>1224</v>
      </c>
      <c r="AC70" s="58" t="s">
        <v>1271</v>
      </c>
      <c r="AD70" s="94" t="s">
        <v>1069</v>
      </c>
      <c r="AE70" s="94" t="s">
        <v>1069</v>
      </c>
      <c r="AF70" s="304"/>
    </row>
    <row r="71" spans="1:32" ht="13.8">
      <c r="A71" s="60">
        <v>7722</v>
      </c>
      <c r="B71" s="221" t="s">
        <v>1037</v>
      </c>
      <c r="C71" s="221" t="s">
        <v>1037</v>
      </c>
      <c r="D71" s="221" t="s">
        <v>1037</v>
      </c>
      <c r="E71" s="191"/>
      <c r="F71" s="57"/>
      <c r="G71" s="96" t="s">
        <v>171</v>
      </c>
      <c r="H71" s="57" t="s">
        <v>198</v>
      </c>
      <c r="I71" s="6"/>
      <c r="J71" s="57" t="s">
        <v>198</v>
      </c>
      <c r="K71" s="523"/>
      <c r="L71" s="208"/>
      <c r="M71" s="208"/>
      <c r="N71" s="6" t="s">
        <v>772</v>
      </c>
      <c r="O71" s="161"/>
      <c r="P71" s="161"/>
      <c r="Q71" s="33" t="s">
        <v>580</v>
      </c>
      <c r="R71" s="93" t="s">
        <v>137</v>
      </c>
      <c r="S71" s="57" t="s">
        <v>216</v>
      </c>
      <c r="T71" s="57" t="s">
        <v>216</v>
      </c>
      <c r="U71" s="371" t="s">
        <v>242</v>
      </c>
      <c r="V71" s="57" t="s">
        <v>242</v>
      </c>
      <c r="W71" s="121" t="s">
        <v>1270</v>
      </c>
      <c r="X71" s="121" t="s">
        <v>1270</v>
      </c>
      <c r="Y71" s="371" t="s">
        <v>242</v>
      </c>
      <c r="Z71" s="508" t="s">
        <v>1240</v>
      </c>
      <c r="AA71" s="57"/>
      <c r="AB71" s="57" t="s">
        <v>1250</v>
      </c>
      <c r="AC71" s="57" t="s">
        <v>1250</v>
      </c>
      <c r="AD71" s="94" t="s">
        <v>1069</v>
      </c>
      <c r="AE71" s="94" t="s">
        <v>1069</v>
      </c>
      <c r="AF71" s="304"/>
    </row>
    <row r="72" spans="1:32" ht="13.2">
      <c r="A72" s="77">
        <v>7723</v>
      </c>
      <c r="B72" s="58"/>
      <c r="C72" s="191" t="s">
        <v>242</v>
      </c>
      <c r="D72" s="501" t="s">
        <v>1214</v>
      </c>
      <c r="E72" s="82"/>
      <c r="F72" s="503" t="s">
        <v>1326</v>
      </c>
      <c r="G72" s="361" t="s">
        <v>137</v>
      </c>
      <c r="H72" s="93" t="s">
        <v>1236</v>
      </c>
      <c r="I72" s="208"/>
      <c r="J72" s="191"/>
      <c r="K72" s="96" t="s">
        <v>1218</v>
      </c>
      <c r="L72" s="96" t="s">
        <v>1218</v>
      </c>
      <c r="M72" s="96" t="s">
        <v>1218</v>
      </c>
      <c r="N72" s="82"/>
      <c r="O72" s="57"/>
      <c r="P72" s="139" t="s">
        <v>354</v>
      </c>
      <c r="Q72" s="6"/>
      <c r="R72" s="6"/>
      <c r="S72" s="57"/>
      <c r="U72" s="132" t="s">
        <v>1219</v>
      </c>
      <c r="V72" s="132" t="s">
        <v>1092</v>
      </c>
      <c r="W72" s="10" t="s">
        <v>242</v>
      </c>
      <c r="X72" s="504" t="s">
        <v>1221</v>
      </c>
      <c r="Y72" s="495" t="s">
        <v>589</v>
      </c>
      <c r="Z72" s="533" t="s">
        <v>137</v>
      </c>
      <c r="AA72" s="93" t="s">
        <v>137</v>
      </c>
      <c r="AB72" s="100" t="s">
        <v>1039</v>
      </c>
      <c r="AC72" s="100" t="s">
        <v>1039</v>
      </c>
      <c r="AD72" s="100" t="s">
        <v>1039</v>
      </c>
      <c r="AE72" s="100" t="s">
        <v>1039</v>
      </c>
      <c r="AF72" s="100" t="s">
        <v>1039</v>
      </c>
    </row>
    <row r="73" spans="1:32" ht="13.2">
      <c r="A73" s="60">
        <v>7725</v>
      </c>
      <c r="B73" s="526"/>
      <c r="C73" s="82" t="s">
        <v>1245</v>
      </c>
      <c r="D73" s="288" t="s">
        <v>1284</v>
      </c>
      <c r="E73" s="288" t="s">
        <v>1284</v>
      </c>
      <c r="F73" s="136" t="s">
        <v>137</v>
      </c>
      <c r="G73" s="6" t="s">
        <v>1164</v>
      </c>
      <c r="H73" s="6" t="s">
        <v>1164</v>
      </c>
      <c r="I73" s="6" t="s">
        <v>1164</v>
      </c>
      <c r="J73" s="6" t="s">
        <v>1164</v>
      </c>
      <c r="K73" s="294"/>
      <c r="L73" s="82" t="s">
        <v>1327</v>
      </c>
      <c r="M73" s="82" t="s">
        <v>1327</v>
      </c>
      <c r="N73" s="82" t="s">
        <v>1327</v>
      </c>
      <c r="O73" s="82" t="s">
        <v>1327</v>
      </c>
      <c r="P73" s="82" t="s">
        <v>1327</v>
      </c>
      <c r="Q73" s="82" t="s">
        <v>1327</v>
      </c>
      <c r="R73" s="82" t="s">
        <v>1327</v>
      </c>
      <c r="S73" s="82" t="s">
        <v>1327</v>
      </c>
      <c r="T73" s="82" t="s">
        <v>1327</v>
      </c>
      <c r="U73" s="82" t="s">
        <v>1327</v>
      </c>
      <c r="V73" s="82" t="s">
        <v>1327</v>
      </c>
      <c r="W73" s="82" t="s">
        <v>1327</v>
      </c>
      <c r="X73" s="109" t="s">
        <v>168</v>
      </c>
      <c r="Y73" s="82" t="s">
        <v>1327</v>
      </c>
      <c r="Z73" s="82" t="s">
        <v>1328</v>
      </c>
      <c r="AA73" s="82" t="s">
        <v>1327</v>
      </c>
      <c r="AB73" s="82" t="s">
        <v>1327</v>
      </c>
      <c r="AC73" s="82" t="s">
        <v>1327</v>
      </c>
      <c r="AD73" s="82" t="s">
        <v>1327</v>
      </c>
      <c r="AE73" s="82" t="s">
        <v>1327</v>
      </c>
      <c r="AF73" s="82" t="s">
        <v>1327</v>
      </c>
    </row>
    <row r="74" spans="1:32" ht="13.2">
      <c r="A74" s="75">
        <v>7726</v>
      </c>
      <c r="B74" s="6"/>
      <c r="C74" s="6" t="s">
        <v>1222</v>
      </c>
      <c r="D74" s="6" t="s">
        <v>331</v>
      </c>
      <c r="E74" s="6"/>
      <c r="F74" s="300" t="s">
        <v>955</v>
      </c>
      <c r="G74" s="510" t="s">
        <v>1252</v>
      </c>
      <c r="H74" s="510" t="s">
        <v>1252</v>
      </c>
      <c r="I74" s="510" t="s">
        <v>1252</v>
      </c>
      <c r="J74" s="12"/>
      <c r="K74" s="510" t="s">
        <v>1252</v>
      </c>
      <c r="L74" s="6" t="s">
        <v>772</v>
      </c>
      <c r="M74" s="94" t="s">
        <v>258</v>
      </c>
      <c r="N74" s="82"/>
      <c r="O74" s="6"/>
      <c r="P74" s="93" t="s">
        <v>1107</v>
      </c>
      <c r="Q74" s="93" t="s">
        <v>1107</v>
      </c>
      <c r="R74" s="93" t="s">
        <v>1107</v>
      </c>
      <c r="T74" s="93" t="s">
        <v>1107</v>
      </c>
      <c r="U74" s="100" t="s">
        <v>1329</v>
      </c>
      <c r="V74" s="136" t="s">
        <v>127</v>
      </c>
      <c r="W74" s="504" t="s">
        <v>153</v>
      </c>
      <c r="X74" s="6" t="s">
        <v>191</v>
      </c>
      <c r="Y74" s="6" t="s">
        <v>191</v>
      </c>
      <c r="Z74" s="6" t="s">
        <v>191</v>
      </c>
      <c r="AA74" s="6" t="s">
        <v>191</v>
      </c>
      <c r="AB74" s="6" t="s">
        <v>191</v>
      </c>
      <c r="AC74" s="6" t="s">
        <v>191</v>
      </c>
      <c r="AD74" s="6" t="s">
        <v>191</v>
      </c>
      <c r="AE74" s="94" t="s">
        <v>1069</v>
      </c>
      <c r="AF74" s="82"/>
    </row>
    <row r="75" spans="1:32" ht="13.8">
      <c r="A75" s="75">
        <v>7727</v>
      </c>
      <c r="B75" s="534"/>
      <c r="C75" s="191" t="s">
        <v>242</v>
      </c>
      <c r="D75" s="57"/>
      <c r="E75" s="6" t="s">
        <v>1222</v>
      </c>
      <c r="F75" s="191" t="s">
        <v>242</v>
      </c>
      <c r="G75" s="516" t="s">
        <v>691</v>
      </c>
      <c r="H75" s="57" t="s">
        <v>93</v>
      </c>
      <c r="I75" s="94" t="s">
        <v>281</v>
      </c>
      <c r="J75" s="58" t="s">
        <v>1298</v>
      </c>
      <c r="K75" s="518" t="s">
        <v>691</v>
      </c>
      <c r="L75" s="82"/>
      <c r="M75" s="82"/>
      <c r="N75" s="82"/>
      <c r="O75" s="82"/>
      <c r="P75" s="82"/>
      <c r="Q75" s="526"/>
      <c r="R75" s="33"/>
      <c r="U75" s="57" t="s">
        <v>331</v>
      </c>
      <c r="V75" s="96" t="s">
        <v>1239</v>
      </c>
      <c r="W75" s="96" t="s">
        <v>1239</v>
      </c>
      <c r="X75" s="96" t="s">
        <v>1239</v>
      </c>
      <c r="Y75" s="96" t="s">
        <v>1239</v>
      </c>
      <c r="Z75" s="33" t="s">
        <v>1330</v>
      </c>
      <c r="AA75" s="96" t="s">
        <v>1279</v>
      </c>
      <c r="AB75" s="96" t="s">
        <v>1279</v>
      </c>
      <c r="AC75" s="58" t="s">
        <v>1271</v>
      </c>
      <c r="AD75" s="94" t="s">
        <v>1069</v>
      </c>
      <c r="AE75" s="94" t="s">
        <v>1069</v>
      </c>
      <c r="AF75" s="212"/>
    </row>
    <row r="76" spans="1:32" ht="13.2">
      <c r="A76" s="77">
        <v>7728</v>
      </c>
      <c r="B76" s="6"/>
      <c r="C76" s="139" t="s">
        <v>856</v>
      </c>
      <c r="D76" s="139" t="s">
        <v>856</v>
      </c>
      <c r="E76" s="82"/>
      <c r="F76" s="82"/>
      <c r="G76" s="82"/>
      <c r="H76" s="82"/>
      <c r="I76" s="207"/>
      <c r="J76" s="207"/>
      <c r="K76" s="529"/>
      <c r="L76" s="207"/>
      <c r="M76" s="207"/>
      <c r="N76" s="82"/>
      <c r="O76" s="82"/>
      <c r="P76" s="139"/>
      <c r="Q76" s="526"/>
      <c r="R76" s="33"/>
      <c r="S76" s="526"/>
      <c r="T76" s="526"/>
      <c r="U76" s="10" t="s">
        <v>1253</v>
      </c>
      <c r="V76" s="10" t="s">
        <v>1253</v>
      </c>
      <c r="W76" s="10" t="s">
        <v>242</v>
      </c>
      <c r="X76" s="132" t="s">
        <v>1258</v>
      </c>
      <c r="Y76" s="237" t="s">
        <v>1182</v>
      </c>
      <c r="Z76" s="100" t="s">
        <v>137</v>
      </c>
      <c r="AB76" s="6"/>
      <c r="AC76" s="58" t="s">
        <v>1271</v>
      </c>
      <c r="AD76" s="20" t="s">
        <v>1300</v>
      </c>
      <c r="AE76" s="94" t="s">
        <v>1069</v>
      </c>
      <c r="AF76" s="207"/>
    </row>
    <row r="77" spans="1:32" ht="13.2">
      <c r="A77" s="77">
        <v>7729</v>
      </c>
      <c r="B77" s="96" t="s">
        <v>1193</v>
      </c>
      <c r="C77" s="165" t="s">
        <v>1293</v>
      </c>
      <c r="D77" s="6" t="s">
        <v>331</v>
      </c>
      <c r="E77" s="82"/>
      <c r="F77" s="503" t="s">
        <v>1325</v>
      </c>
      <c r="G77" s="165" t="s">
        <v>1293</v>
      </c>
      <c r="H77" s="499" t="s">
        <v>1247</v>
      </c>
      <c r="I77" s="208"/>
      <c r="J77" s="94" t="s">
        <v>1208</v>
      </c>
      <c r="K77" s="523"/>
      <c r="L77" s="208"/>
      <c r="M77" s="208"/>
      <c r="N77" s="82"/>
      <c r="O77" s="57" t="s">
        <v>1228</v>
      </c>
      <c r="P77" s="6"/>
      <c r="Q77" s="6"/>
      <c r="R77" s="6" t="s">
        <v>331</v>
      </c>
      <c r="S77" s="93" t="s">
        <v>292</v>
      </c>
      <c r="T77" s="93" t="s">
        <v>292</v>
      </c>
      <c r="U77" s="93" t="s">
        <v>292</v>
      </c>
      <c r="V77" s="93" t="s">
        <v>292</v>
      </c>
      <c r="W77" s="93" t="s">
        <v>292</v>
      </c>
      <c r="X77" s="93" t="s">
        <v>292</v>
      </c>
      <c r="Y77" s="93" t="s">
        <v>292</v>
      </c>
      <c r="Z77" s="33" t="s">
        <v>1331</v>
      </c>
      <c r="AA77" s="512" t="s">
        <v>171</v>
      </c>
      <c r="AB77" s="6"/>
      <c r="AC77" s="58" t="s">
        <v>1271</v>
      </c>
      <c r="AD77" s="6"/>
      <c r="AE77" s="336" t="s">
        <v>1225</v>
      </c>
      <c r="AF77" s="336" t="s">
        <v>1226</v>
      </c>
    </row>
    <row r="78" spans="1:32" ht="13.2">
      <c r="A78" s="77">
        <v>7730</v>
      </c>
      <c r="B78" s="6"/>
      <c r="C78" s="191" t="s">
        <v>242</v>
      </c>
      <c r="D78" s="6"/>
      <c r="E78" s="57" t="s">
        <v>1215</v>
      </c>
      <c r="F78" s="503" t="s">
        <v>1332</v>
      </c>
      <c r="G78" s="96" t="s">
        <v>171</v>
      </c>
      <c r="H78" s="82"/>
      <c r="I78" s="208"/>
      <c r="J78" s="503" t="s">
        <v>1333</v>
      </c>
      <c r="K78" s="212"/>
      <c r="L78" s="212"/>
      <c r="M78" s="6" t="s">
        <v>1130</v>
      </c>
      <c r="N78" s="6" t="s">
        <v>1130</v>
      </c>
      <c r="O78" s="6" t="s">
        <v>1130</v>
      </c>
      <c r="P78" s="6" t="s">
        <v>1130</v>
      </c>
      <c r="Q78" s="82" t="s">
        <v>1237</v>
      </c>
      <c r="R78" s="6" t="s">
        <v>1130</v>
      </c>
      <c r="S78" s="6" t="s">
        <v>1130</v>
      </c>
      <c r="T78" s="10" t="s">
        <v>331</v>
      </c>
      <c r="U78" s="371" t="s">
        <v>242</v>
      </c>
      <c r="V78" s="329" t="s">
        <v>242</v>
      </c>
      <c r="W78" s="191" t="s">
        <v>93</v>
      </c>
      <c r="X78" s="191" t="s">
        <v>93</v>
      </c>
      <c r="Y78" s="191" t="s">
        <v>93</v>
      </c>
      <c r="Z78" s="191" t="s">
        <v>93</v>
      </c>
      <c r="AA78" s="191" t="s">
        <v>93</v>
      </c>
      <c r="AB78" s="191" t="s">
        <v>1334</v>
      </c>
      <c r="AC78" s="132" t="s">
        <v>1092</v>
      </c>
      <c r="AD78" s="94" t="s">
        <v>1069</v>
      </c>
      <c r="AE78" s="94" t="s">
        <v>1069</v>
      </c>
      <c r="AF78" s="212"/>
    </row>
    <row r="79" spans="1:32" ht="13.2">
      <c r="A79" s="461">
        <v>7731</v>
      </c>
      <c r="B79" s="526"/>
      <c r="C79" s="93" t="s">
        <v>552</v>
      </c>
      <c r="D79" s="82"/>
      <c r="E79" s="82"/>
      <c r="F79" s="82"/>
      <c r="G79" s="82"/>
      <c r="H79" s="82"/>
      <c r="I79" s="208"/>
      <c r="J79" s="208"/>
      <c r="K79" s="523"/>
      <c r="L79" s="208"/>
      <c r="M79" s="96" t="s">
        <v>1243</v>
      </c>
      <c r="N79" s="96" t="s">
        <v>1243</v>
      </c>
      <c r="O79" s="96" t="s">
        <v>1243</v>
      </c>
      <c r="P79" s="96" t="s">
        <v>1335</v>
      </c>
      <c r="Q79" s="82"/>
      <c r="R79" s="33" t="s">
        <v>582</v>
      </c>
      <c r="S79" s="327" t="s">
        <v>437</v>
      </c>
      <c r="T79" s="327" t="s">
        <v>437</v>
      </c>
      <c r="U79" s="526"/>
      <c r="V79" s="58"/>
      <c r="W79" s="82"/>
      <c r="X79" s="502" t="s">
        <v>1336</v>
      </c>
      <c r="Y79" s="502" t="s">
        <v>1336</v>
      </c>
      <c r="Z79" s="502" t="s">
        <v>1336</v>
      </c>
      <c r="AA79" s="502" t="s">
        <v>1336</v>
      </c>
      <c r="AB79" s="502" t="s">
        <v>1336</v>
      </c>
      <c r="AC79" s="6" t="s">
        <v>1337</v>
      </c>
      <c r="AD79" s="94" t="s">
        <v>1069</v>
      </c>
      <c r="AE79" s="502" t="s">
        <v>1338</v>
      </c>
      <c r="AF79" s="208"/>
    </row>
    <row r="80" spans="1:32" ht="13.2">
      <c r="A80" s="78">
        <v>7732</v>
      </c>
      <c r="B80" s="526"/>
      <c r="C80" s="82"/>
      <c r="D80" s="82"/>
      <c r="E80" s="82"/>
      <c r="F80" s="82"/>
      <c r="G80" s="82"/>
      <c r="H80" s="82"/>
      <c r="I80" s="82"/>
      <c r="J80" s="82"/>
      <c r="K80" s="535"/>
      <c r="L80" s="82"/>
      <c r="M80" s="82"/>
      <c r="N80" s="82"/>
      <c r="O80" s="82"/>
      <c r="P80" s="151" t="s">
        <v>1178</v>
      </c>
      <c r="Q80" s="526"/>
      <c r="R80" s="526"/>
      <c r="S80" s="526"/>
      <c r="T80" s="191"/>
      <c r="U80" s="109" t="s">
        <v>168</v>
      </c>
      <c r="V80" s="57"/>
      <c r="W80" s="57" t="s">
        <v>488</v>
      </c>
      <c r="X80" s="165" t="s">
        <v>1289</v>
      </c>
      <c r="Y80" s="93" t="s">
        <v>127</v>
      </c>
      <c r="Z80" s="371" t="s">
        <v>242</v>
      </c>
      <c r="AA80" s="100" t="s">
        <v>137</v>
      </c>
      <c r="AB80" s="6"/>
      <c r="AC80" s="6"/>
      <c r="AD80" s="94" t="s">
        <v>1069</v>
      </c>
      <c r="AE80" s="82"/>
      <c r="AF80" s="82"/>
    </row>
    <row r="81" spans="1:32" ht="13.2">
      <c r="A81" s="11">
        <v>7733</v>
      </c>
      <c r="B81" s="525"/>
      <c r="C81" s="207"/>
      <c r="D81" s="207"/>
      <c r="E81" s="207"/>
      <c r="F81" s="207"/>
      <c r="G81" s="207"/>
      <c r="H81" s="207"/>
      <c r="I81" s="207"/>
      <c r="J81" s="207"/>
      <c r="K81" s="529"/>
      <c r="L81" s="207"/>
      <c r="M81" s="6"/>
      <c r="N81" s="6"/>
      <c r="O81" s="6"/>
      <c r="P81" s="220"/>
      <c r="Q81" s="220"/>
      <c r="R81" s="220"/>
      <c r="S81" s="220"/>
      <c r="T81" s="220"/>
      <c r="U81" s="220"/>
      <c r="V81" s="6"/>
      <c r="W81" s="6"/>
      <c r="X81" s="6"/>
      <c r="Y81" s="6" t="s">
        <v>1339</v>
      </c>
      <c r="Z81" s="6" t="s">
        <v>1339</v>
      </c>
      <c r="AA81" s="12"/>
      <c r="AB81" s="12"/>
      <c r="AD81" s="94" t="s">
        <v>1069</v>
      </c>
      <c r="AE81" s="94" t="s">
        <v>1069</v>
      </c>
      <c r="AF81" s="207"/>
    </row>
    <row r="82" spans="1:32" ht="13.2">
      <c r="A82" s="79">
        <v>7751</v>
      </c>
      <c r="B82" s="371"/>
      <c r="C82" s="6"/>
      <c r="D82" s="95" t="s">
        <v>1272</v>
      </c>
      <c r="E82" s="95" t="s">
        <v>1272</v>
      </c>
      <c r="F82" s="12"/>
      <c r="G82" s="12"/>
      <c r="H82" s="208"/>
      <c r="I82" s="208" t="s">
        <v>1340</v>
      </c>
      <c r="J82" s="208" t="s">
        <v>1340</v>
      </c>
      <c r="K82" s="208" t="s">
        <v>1340</v>
      </c>
      <c r="L82" s="208" t="s">
        <v>1340</v>
      </c>
      <c r="M82" s="208" t="s">
        <v>1340</v>
      </c>
      <c r="N82" s="208" t="s">
        <v>1340</v>
      </c>
      <c r="O82" s="504" t="s">
        <v>1281</v>
      </c>
      <c r="P82" s="208" t="s">
        <v>1340</v>
      </c>
      <c r="Q82" s="371"/>
      <c r="R82" s="371"/>
      <c r="S82" s="371"/>
      <c r="T82" s="371"/>
      <c r="U82" s="371"/>
      <c r="V82" s="191" t="s">
        <v>218</v>
      </c>
      <c r="W82" s="82"/>
      <c r="X82" s="136" t="s">
        <v>1282</v>
      </c>
      <c r="Y82" s="515" t="s">
        <v>153</v>
      </c>
      <c r="Z82" s="371" t="s">
        <v>242</v>
      </c>
      <c r="AA82" s="364" t="s">
        <v>849</v>
      </c>
      <c r="AB82" s="57"/>
      <c r="AC82" s="57"/>
      <c r="AD82" s="208" t="s">
        <v>331</v>
      </c>
      <c r="AE82" s="208"/>
      <c r="AF82" s="208"/>
    </row>
    <row r="83" spans="1:32" ht="13.2">
      <c r="A83" s="80">
        <v>7752</v>
      </c>
      <c r="B83" s="6"/>
      <c r="C83" s="97" t="s">
        <v>1260</v>
      </c>
      <c r="D83" s="96" t="s">
        <v>1286</v>
      </c>
      <c r="E83" s="516" t="s">
        <v>1273</v>
      </c>
      <c r="F83" s="139" t="s">
        <v>1274</v>
      </c>
      <c r="G83" s="139" t="s">
        <v>1274</v>
      </c>
      <c r="H83" s="12"/>
      <c r="I83" s="12"/>
      <c r="J83" s="308"/>
      <c r="K83" s="208" t="s">
        <v>1340</v>
      </c>
      <c r="L83" s="208" t="s">
        <v>1340</v>
      </c>
      <c r="M83" s="208" t="s">
        <v>1340</v>
      </c>
      <c r="N83" s="208" t="s">
        <v>1340</v>
      </c>
      <c r="O83" s="208" t="s">
        <v>1340</v>
      </c>
      <c r="P83" s="208" t="s">
        <v>1340</v>
      </c>
      <c r="Q83" s="294"/>
      <c r="R83" s="294"/>
      <c r="S83" s="294"/>
      <c r="T83" s="294"/>
      <c r="U83" s="294"/>
      <c r="V83" s="308"/>
      <c r="W83" s="308"/>
      <c r="X83" s="294"/>
      <c r="Y83" s="308"/>
      <c r="Z83" s="308"/>
      <c r="AA83" s="294"/>
      <c r="AB83" s="294"/>
      <c r="AC83" s="294"/>
      <c r="AD83" s="139" t="s">
        <v>1341</v>
      </c>
      <c r="AE83" s="139"/>
      <c r="AF83" s="12"/>
    </row>
    <row r="84" spans="1:32" ht="13.2">
      <c r="A84" s="80">
        <v>7753</v>
      </c>
      <c r="B84" s="294"/>
      <c r="C84" s="294"/>
      <c r="D84" s="294"/>
      <c r="E84" s="294"/>
      <c r="F84" s="294"/>
      <c r="G84" s="294"/>
      <c r="H84" s="294"/>
      <c r="I84" s="294"/>
      <c r="J84" s="294"/>
      <c r="K84" s="294"/>
      <c r="L84" s="294"/>
      <c r="M84" s="536" t="s">
        <v>1342</v>
      </c>
      <c r="N84" s="536" t="s">
        <v>1342</v>
      </c>
      <c r="O84" s="536" t="s">
        <v>1342</v>
      </c>
      <c r="P84" s="536" t="s">
        <v>1342</v>
      </c>
      <c r="Q84" s="139"/>
      <c r="R84" s="139"/>
      <c r="S84" s="139"/>
      <c r="T84" s="139"/>
      <c r="U84" s="139"/>
      <c r="V84" s="139"/>
      <c r="W84" s="139"/>
      <c r="X84" s="139"/>
      <c r="Y84" s="139"/>
      <c r="Z84" s="139"/>
      <c r="AA84" s="139"/>
      <c r="AB84" s="139"/>
      <c r="AC84" s="139"/>
      <c r="AD84" s="139"/>
      <c r="AE84" s="139"/>
      <c r="AF84" s="139"/>
    </row>
    <row r="85" spans="1:32" ht="13.2">
      <c r="A85" s="26" t="s">
        <v>113</v>
      </c>
      <c r="B85" s="6"/>
      <c r="C85" s="6"/>
      <c r="D85" s="6"/>
      <c r="E85" s="16"/>
      <c r="F85" s="16"/>
      <c r="G85" s="16"/>
      <c r="H85" s="16"/>
      <c r="I85" s="16"/>
      <c r="J85" s="16"/>
      <c r="K85" s="537"/>
      <c r="L85" s="16"/>
      <c r="M85" s="16"/>
      <c r="N85" s="16"/>
      <c r="O85" s="16"/>
      <c r="P85" s="16"/>
      <c r="Q85" s="16"/>
      <c r="R85" s="16"/>
      <c r="S85" s="16"/>
      <c r="T85" s="16"/>
      <c r="U85" s="16"/>
      <c r="V85" s="16"/>
      <c r="W85" s="16"/>
      <c r="X85" s="16"/>
      <c r="Y85" s="16"/>
      <c r="Z85" s="16"/>
      <c r="AA85" s="16"/>
      <c r="AB85" s="16"/>
      <c r="AC85" s="16"/>
      <c r="AD85" s="16"/>
      <c r="AE85" s="16"/>
      <c r="AF85" s="16"/>
    </row>
    <row r="86" spans="1:32" ht="13.2">
      <c r="A86" s="83" t="s">
        <v>114</v>
      </c>
      <c r="B86" s="84"/>
      <c r="C86" s="84"/>
      <c r="D86" s="84"/>
      <c r="E86" s="84"/>
      <c r="F86" s="84"/>
      <c r="G86" s="84"/>
      <c r="H86" s="84"/>
      <c r="I86" s="84"/>
      <c r="J86" s="84"/>
      <c r="K86" s="538"/>
      <c r="L86" s="84"/>
      <c r="M86" s="84"/>
      <c r="N86" s="84"/>
      <c r="O86" s="84"/>
      <c r="P86" s="84"/>
      <c r="Q86" s="84"/>
      <c r="R86" s="84"/>
      <c r="S86" s="84"/>
      <c r="T86" s="84"/>
      <c r="U86" s="84"/>
      <c r="V86" s="84"/>
      <c r="W86" s="84"/>
      <c r="X86" s="84"/>
      <c r="Y86" s="85"/>
      <c r="Z86" s="85"/>
      <c r="AA86" s="85"/>
      <c r="AB86" s="85"/>
      <c r="AC86" s="85"/>
      <c r="AD86" s="85"/>
      <c r="AE86" s="85"/>
      <c r="AF86" s="85"/>
    </row>
    <row r="87" spans="1:32" ht="13.2">
      <c r="A87" s="87" t="s">
        <v>115</v>
      </c>
      <c r="B87" s="88"/>
      <c r="C87" s="88"/>
      <c r="D87" s="88"/>
      <c r="E87" s="88"/>
      <c r="F87" s="88"/>
      <c r="G87" s="88"/>
      <c r="H87" s="88"/>
      <c r="I87" s="88"/>
      <c r="J87" s="88"/>
      <c r="K87" s="539"/>
      <c r="L87" s="88"/>
      <c r="M87" s="88"/>
      <c r="N87" s="88"/>
      <c r="O87" s="88"/>
      <c r="P87" s="88"/>
      <c r="Q87" s="88"/>
      <c r="R87" s="88"/>
      <c r="S87" s="88"/>
      <c r="T87" s="88"/>
      <c r="U87" s="88"/>
      <c r="V87" s="88"/>
      <c r="W87" s="88"/>
      <c r="X87" s="88"/>
      <c r="Y87" s="88"/>
      <c r="Z87" s="88"/>
      <c r="AA87" s="88"/>
      <c r="AB87" s="88"/>
      <c r="AC87" s="88"/>
      <c r="AD87" s="88"/>
      <c r="AE87" s="88"/>
      <c r="AF87" s="88"/>
    </row>
    <row r="88" spans="1:32" ht="13.2">
      <c r="A88" s="87" t="s">
        <v>116</v>
      </c>
      <c r="B88" s="88"/>
      <c r="C88" s="88"/>
      <c r="D88" s="88"/>
      <c r="E88" s="88"/>
      <c r="F88" s="88"/>
      <c r="G88" s="88"/>
      <c r="H88" s="88"/>
      <c r="I88" s="88"/>
      <c r="J88" s="88"/>
      <c r="K88" s="539"/>
      <c r="L88" s="88"/>
      <c r="M88" s="88"/>
      <c r="N88" s="88"/>
      <c r="O88" s="88"/>
      <c r="P88" s="88"/>
      <c r="Q88" s="88"/>
      <c r="R88" s="88"/>
      <c r="S88" s="88"/>
      <c r="T88" s="88"/>
      <c r="U88" s="88"/>
      <c r="V88" s="88"/>
      <c r="W88" s="88"/>
      <c r="X88" s="88"/>
      <c r="Y88" s="88"/>
      <c r="Z88" s="88"/>
      <c r="AA88" s="88"/>
      <c r="AB88" s="88"/>
      <c r="AC88" s="88"/>
      <c r="AD88" s="88"/>
      <c r="AE88" s="88"/>
      <c r="AF88" s="88"/>
    </row>
    <row r="89" spans="1:32" ht="13.2">
      <c r="A89" s="2" t="s">
        <v>117</v>
      </c>
      <c r="B89" s="88"/>
      <c r="C89" s="88"/>
      <c r="D89" s="88"/>
      <c r="E89" s="88"/>
      <c r="F89" s="88"/>
      <c r="G89" s="88"/>
      <c r="H89" s="88"/>
      <c r="I89" s="88"/>
      <c r="J89" s="89"/>
      <c r="K89" s="540"/>
      <c r="L89" s="89"/>
      <c r="M89" s="89"/>
      <c r="N89" s="89"/>
      <c r="O89" s="89"/>
      <c r="P89" s="89"/>
      <c r="Q89" s="89"/>
      <c r="R89" s="89"/>
      <c r="S89" s="89"/>
      <c r="T89" s="89"/>
      <c r="U89" s="89"/>
      <c r="V89" s="89"/>
      <c r="W89" s="89"/>
      <c r="X89" s="89"/>
      <c r="Y89" s="89"/>
      <c r="Z89" s="89"/>
      <c r="AA89" s="89"/>
      <c r="AB89" s="89"/>
      <c r="AC89" s="89"/>
      <c r="AD89" s="89"/>
      <c r="AE89" s="89"/>
      <c r="AF89" s="89"/>
    </row>
    <row r="90" spans="1:32" ht="13.2">
      <c r="A90" s="90" t="s">
        <v>2</v>
      </c>
      <c r="B90" s="84"/>
      <c r="C90" s="84"/>
      <c r="D90" s="84"/>
      <c r="E90" s="84"/>
      <c r="F90" s="84"/>
      <c r="G90" s="84"/>
      <c r="H90" s="84"/>
      <c r="I90" s="84"/>
      <c r="J90" s="84"/>
      <c r="K90" s="539"/>
      <c r="L90" s="88"/>
      <c r="M90" s="88"/>
      <c r="N90" s="88"/>
      <c r="O90" s="88"/>
      <c r="P90" s="88"/>
      <c r="Q90" s="88"/>
      <c r="R90" s="88"/>
      <c r="S90" s="88"/>
      <c r="T90" s="88"/>
      <c r="U90" s="88"/>
      <c r="V90" s="88"/>
      <c r="W90" s="88"/>
      <c r="X90" s="88"/>
      <c r="Y90" s="88"/>
      <c r="Z90" s="88"/>
      <c r="AA90" s="88"/>
      <c r="AB90" s="88"/>
      <c r="AC90" s="88"/>
      <c r="AD90" s="88"/>
      <c r="AE90" s="89"/>
      <c r="AF90" s="89"/>
    </row>
    <row r="91" spans="1:32" ht="13.2">
      <c r="A91" s="91" t="s">
        <v>118</v>
      </c>
      <c r="B91" s="92"/>
      <c r="C91" s="92"/>
      <c r="D91" s="92"/>
      <c r="E91" s="92"/>
      <c r="F91" s="92"/>
      <c r="G91" s="92"/>
      <c r="H91" s="92"/>
      <c r="I91" s="92"/>
      <c r="J91" s="92"/>
      <c r="K91" s="541"/>
      <c r="L91" s="92"/>
      <c r="M91" s="92"/>
      <c r="N91" s="92"/>
      <c r="O91" s="92"/>
      <c r="P91" s="92"/>
      <c r="Q91" s="92"/>
      <c r="R91" s="92"/>
      <c r="S91" s="92"/>
      <c r="T91" s="92"/>
      <c r="U91" s="92"/>
      <c r="V91" s="92"/>
      <c r="W91" s="92"/>
      <c r="X91" s="92"/>
      <c r="Y91" s="92"/>
      <c r="Z91" s="92"/>
      <c r="AA91" s="92"/>
      <c r="AB91" s="92"/>
      <c r="AC91" s="92"/>
      <c r="AD91" s="92"/>
      <c r="AE91" s="92"/>
      <c r="AF91" s="92"/>
    </row>
    <row r="92" spans="1:32" ht="13.2">
      <c r="A92" s="6"/>
      <c r="B92" s="6"/>
      <c r="C92" s="6"/>
      <c r="D92" s="6"/>
      <c r="E92" s="6"/>
      <c r="F92" s="6"/>
      <c r="G92" s="6"/>
      <c r="H92" s="6"/>
      <c r="I92" s="6"/>
      <c r="J92" s="6"/>
      <c r="K92" s="522"/>
      <c r="L92" s="6"/>
      <c r="M92" s="6"/>
      <c r="N92" s="6"/>
      <c r="O92" s="6"/>
      <c r="P92" s="6"/>
      <c r="Q92" s="6"/>
      <c r="R92" s="6"/>
      <c r="S92" s="6"/>
      <c r="T92" s="6"/>
      <c r="U92" s="6"/>
      <c r="V92" s="6"/>
      <c r="W92" s="6"/>
      <c r="X92" s="6"/>
      <c r="Y92" s="6"/>
      <c r="Z92" s="6"/>
      <c r="AA92" s="6"/>
      <c r="AB92" s="6"/>
      <c r="AC92" s="6"/>
      <c r="AD92" s="6"/>
      <c r="AE92" s="6"/>
      <c r="AF92" s="6"/>
    </row>
    <row r="93" spans="1:32" ht="13.2">
      <c r="A93" s="6"/>
      <c r="B93" s="6"/>
      <c r="C93" s="6"/>
      <c r="D93" s="6"/>
      <c r="E93" s="6"/>
      <c r="F93" s="6"/>
      <c r="G93" s="6"/>
      <c r="H93" s="6"/>
      <c r="I93" s="6"/>
      <c r="J93" s="6"/>
      <c r="K93" s="522"/>
      <c r="L93" s="6"/>
      <c r="M93" s="6"/>
      <c r="N93" s="6"/>
      <c r="O93" s="6"/>
      <c r="P93" s="6"/>
      <c r="Q93" s="6"/>
      <c r="R93" s="6"/>
      <c r="S93" s="6"/>
      <c r="T93" s="6"/>
      <c r="U93" s="6"/>
      <c r="V93" s="6"/>
      <c r="W93" s="6"/>
      <c r="X93" s="6"/>
      <c r="Y93" s="6"/>
      <c r="Z93" s="6"/>
      <c r="AA93" s="6"/>
      <c r="AB93" s="6"/>
      <c r="AC93" s="6"/>
      <c r="AD93" s="6"/>
      <c r="AE93" s="6"/>
      <c r="AF93" s="6"/>
    </row>
    <row r="94" spans="1:32" ht="13.2">
      <c r="A94" s="6"/>
      <c r="B94" s="6"/>
      <c r="C94" s="6"/>
      <c r="D94" s="6"/>
      <c r="E94" s="6"/>
      <c r="F94" s="6"/>
      <c r="G94" s="6"/>
      <c r="H94" s="6"/>
      <c r="I94" s="6"/>
      <c r="J94" s="6"/>
      <c r="K94" s="522"/>
      <c r="L94" s="6"/>
      <c r="M94" s="6"/>
      <c r="N94" s="6"/>
      <c r="O94" s="6"/>
      <c r="P94" s="6"/>
      <c r="Q94" s="6"/>
      <c r="R94" s="6"/>
      <c r="S94" s="6"/>
      <c r="T94" s="6"/>
      <c r="U94" s="6"/>
      <c r="V94" s="6"/>
      <c r="W94" s="6"/>
      <c r="X94" s="6"/>
      <c r="Y94" s="6"/>
      <c r="Z94" s="6"/>
      <c r="AA94" s="6"/>
      <c r="AB94" s="6"/>
      <c r="AC94" s="6"/>
      <c r="AD94" s="6"/>
      <c r="AE94" s="6"/>
      <c r="AF94" s="6"/>
    </row>
    <row r="95" spans="1:32" ht="13.2">
      <c r="A95" s="6"/>
      <c r="B95" s="6"/>
      <c r="C95" s="6"/>
      <c r="D95" s="6"/>
      <c r="E95" s="6"/>
      <c r="F95" s="6"/>
      <c r="G95" s="6"/>
      <c r="H95" s="6"/>
      <c r="I95" s="6"/>
      <c r="J95" s="6"/>
      <c r="K95" s="522"/>
      <c r="L95" s="6"/>
      <c r="M95" s="6"/>
      <c r="N95" s="6"/>
      <c r="O95" s="6"/>
      <c r="P95" s="6"/>
      <c r="Q95" s="6"/>
      <c r="R95" s="6"/>
      <c r="S95" s="6"/>
      <c r="T95" s="6"/>
      <c r="U95" s="6"/>
      <c r="V95" s="6"/>
      <c r="W95" s="6"/>
      <c r="X95" s="6"/>
      <c r="Y95" s="6"/>
      <c r="Z95" s="6"/>
      <c r="AA95" s="6"/>
      <c r="AB95" s="6"/>
      <c r="AC95" s="6"/>
      <c r="AD95" s="6"/>
      <c r="AE95" s="6"/>
      <c r="AF95" s="6"/>
    </row>
    <row r="96" spans="1:32" ht="13.2">
      <c r="A96" s="6"/>
      <c r="B96" s="6"/>
      <c r="C96" s="6"/>
      <c r="D96" s="6"/>
      <c r="E96" s="6"/>
      <c r="F96" s="6"/>
      <c r="G96" s="6"/>
      <c r="H96" s="6"/>
      <c r="I96" s="6"/>
      <c r="J96" s="6"/>
      <c r="K96" s="522"/>
      <c r="L96" s="6"/>
      <c r="M96" s="6"/>
      <c r="N96" s="6"/>
      <c r="O96" s="6"/>
      <c r="P96" s="6"/>
      <c r="Q96" s="6"/>
      <c r="R96" s="6"/>
      <c r="S96" s="6"/>
      <c r="T96" s="6"/>
      <c r="U96" s="6"/>
      <c r="V96" s="6"/>
      <c r="W96" s="6"/>
      <c r="X96" s="6"/>
      <c r="Y96" s="6"/>
      <c r="Z96" s="6"/>
      <c r="AA96" s="6"/>
      <c r="AB96" s="6"/>
      <c r="AC96" s="6"/>
      <c r="AD96" s="6"/>
      <c r="AE96" s="6"/>
      <c r="AF96" s="6"/>
    </row>
    <row r="97" spans="1:32" ht="13.2">
      <c r="A97" s="6"/>
      <c r="B97" s="6"/>
      <c r="C97" s="6"/>
      <c r="D97" s="6"/>
      <c r="E97" s="6"/>
      <c r="F97" s="6"/>
      <c r="G97" s="6"/>
      <c r="H97" s="6"/>
      <c r="I97" s="6"/>
      <c r="J97" s="6"/>
      <c r="K97" s="522"/>
      <c r="L97" s="6"/>
      <c r="M97" s="6"/>
      <c r="N97" s="6"/>
      <c r="O97" s="6"/>
      <c r="P97" s="6"/>
      <c r="Q97" s="6"/>
      <c r="R97" s="6"/>
      <c r="S97" s="6"/>
      <c r="T97" s="6"/>
      <c r="U97" s="6"/>
      <c r="V97" s="6"/>
      <c r="W97" s="6"/>
      <c r="X97" s="6"/>
      <c r="Y97" s="6"/>
      <c r="Z97" s="6"/>
      <c r="AA97" s="6"/>
      <c r="AB97" s="6"/>
      <c r="AC97" s="6"/>
      <c r="AD97" s="6"/>
      <c r="AE97" s="6"/>
      <c r="AF97" s="6"/>
    </row>
    <row r="98" spans="1:32" ht="13.2">
      <c r="A98" s="6"/>
      <c r="B98" s="6"/>
      <c r="C98" s="6"/>
      <c r="D98" s="6"/>
      <c r="E98" s="6"/>
      <c r="F98" s="6"/>
      <c r="G98" s="6"/>
      <c r="H98" s="6"/>
      <c r="I98" s="6"/>
      <c r="J98" s="6"/>
      <c r="K98" s="522"/>
      <c r="L98" s="6"/>
      <c r="M98" s="6"/>
      <c r="N98" s="6"/>
      <c r="O98" s="6"/>
      <c r="P98" s="6"/>
      <c r="Q98" s="6"/>
      <c r="R98" s="6"/>
      <c r="S98" s="6"/>
      <c r="T98" s="6"/>
      <c r="U98" s="6"/>
      <c r="V98" s="6"/>
      <c r="W98" s="6"/>
      <c r="X98" s="6"/>
      <c r="Y98" s="6"/>
      <c r="Z98" s="6"/>
      <c r="AA98" s="6"/>
      <c r="AB98" s="6"/>
      <c r="AC98" s="6"/>
      <c r="AD98" s="6"/>
      <c r="AE98" s="6"/>
      <c r="AF98" s="6"/>
    </row>
    <row r="99" spans="1:32" ht="13.2">
      <c r="A99" s="6"/>
      <c r="B99" s="6"/>
      <c r="C99" s="6"/>
      <c r="D99" s="6"/>
      <c r="E99" s="6"/>
      <c r="F99" s="6"/>
      <c r="G99" s="6"/>
      <c r="H99" s="6"/>
      <c r="I99" s="6"/>
      <c r="J99" s="6"/>
      <c r="K99" s="522"/>
      <c r="L99" s="6"/>
      <c r="M99" s="6"/>
      <c r="N99" s="6"/>
      <c r="O99" s="6"/>
      <c r="P99" s="6"/>
      <c r="Q99" s="6"/>
      <c r="R99" s="6"/>
      <c r="S99" s="6"/>
      <c r="T99" s="6"/>
      <c r="U99" s="6"/>
      <c r="V99" s="6"/>
      <c r="W99" s="6"/>
      <c r="X99" s="6"/>
      <c r="Y99" s="6"/>
      <c r="Z99" s="6"/>
      <c r="AA99" s="6"/>
      <c r="AB99" s="6"/>
      <c r="AC99" s="6"/>
      <c r="AD99" s="6"/>
      <c r="AE99" s="6"/>
      <c r="AF99" s="6"/>
    </row>
    <row r="100" spans="1:32" ht="13.2">
      <c r="A100" s="6"/>
      <c r="B100" s="6"/>
      <c r="C100" s="6"/>
      <c r="D100" s="6"/>
      <c r="E100" s="6"/>
      <c r="F100" s="6"/>
      <c r="G100" s="6"/>
      <c r="H100" s="6"/>
      <c r="I100" s="6"/>
      <c r="J100" s="6"/>
      <c r="K100" s="522"/>
      <c r="L100" s="6"/>
      <c r="M100" s="6"/>
      <c r="N100" s="6"/>
      <c r="O100" s="6"/>
      <c r="P100" s="6"/>
      <c r="Q100" s="6"/>
      <c r="R100" s="6"/>
      <c r="S100" s="6"/>
      <c r="T100" s="6"/>
      <c r="U100" s="6"/>
      <c r="V100" s="6"/>
      <c r="W100" s="6"/>
      <c r="X100" s="6"/>
      <c r="Y100" s="6"/>
      <c r="Z100" s="6"/>
      <c r="AA100" s="6"/>
      <c r="AB100" s="6"/>
      <c r="AC100" s="6"/>
      <c r="AD100" s="6"/>
      <c r="AE100" s="6"/>
      <c r="AF100" s="6"/>
    </row>
    <row r="101" spans="1:32" ht="13.2">
      <c r="A101" s="6"/>
      <c r="B101" s="6"/>
      <c r="C101" s="6"/>
      <c r="D101" s="6"/>
      <c r="E101" s="6"/>
      <c r="F101" s="6"/>
      <c r="G101" s="6"/>
      <c r="H101" s="6"/>
      <c r="I101" s="6"/>
      <c r="J101" s="6"/>
      <c r="K101" s="522"/>
      <c r="L101" s="6"/>
      <c r="M101" s="6"/>
      <c r="N101" s="6"/>
      <c r="O101" s="6"/>
      <c r="P101" s="6"/>
      <c r="Q101" s="6"/>
      <c r="R101" s="6"/>
      <c r="S101" s="6"/>
      <c r="T101" s="6"/>
      <c r="U101" s="6"/>
      <c r="V101" s="6"/>
      <c r="W101" s="6"/>
      <c r="X101" s="6"/>
      <c r="Y101" s="6"/>
      <c r="Z101" s="6"/>
      <c r="AA101" s="6"/>
      <c r="AB101" s="6"/>
      <c r="AC101" s="6"/>
      <c r="AD101" s="6"/>
      <c r="AE101" s="6"/>
      <c r="AF101" s="6"/>
    </row>
    <row r="102" spans="1:32" ht="13.2">
      <c r="A102" s="6"/>
      <c r="B102" s="6"/>
      <c r="C102" s="6"/>
      <c r="D102" s="6"/>
      <c r="E102" s="6"/>
      <c r="F102" s="6"/>
      <c r="G102" s="6"/>
      <c r="H102" s="6"/>
      <c r="I102" s="6"/>
      <c r="J102" s="6"/>
      <c r="K102" s="522"/>
      <c r="L102" s="6"/>
      <c r="M102" s="6"/>
      <c r="N102" s="6"/>
      <c r="O102" s="6"/>
      <c r="P102" s="6"/>
      <c r="Q102" s="6"/>
      <c r="R102" s="6"/>
      <c r="S102" s="6"/>
      <c r="T102" s="6"/>
      <c r="U102" s="6"/>
      <c r="V102" s="6"/>
      <c r="W102" s="6"/>
      <c r="X102" s="6"/>
      <c r="Y102" s="6"/>
      <c r="Z102" s="6"/>
      <c r="AA102" s="6"/>
      <c r="AB102" s="6"/>
      <c r="AC102" s="6"/>
      <c r="AD102" s="6"/>
      <c r="AE102" s="6"/>
      <c r="AF102" s="6"/>
    </row>
    <row r="103" spans="1:32" ht="13.2">
      <c r="A103" s="6"/>
      <c r="B103" s="6"/>
      <c r="C103" s="6"/>
      <c r="D103" s="6"/>
      <c r="E103" s="6"/>
      <c r="F103" s="6"/>
      <c r="G103" s="6"/>
      <c r="H103" s="6"/>
      <c r="I103" s="6"/>
      <c r="J103" s="6"/>
      <c r="K103" s="522"/>
      <c r="L103" s="6"/>
      <c r="M103" s="6"/>
      <c r="N103" s="6"/>
      <c r="O103" s="6"/>
      <c r="P103" s="6"/>
      <c r="Q103" s="6"/>
      <c r="R103" s="6"/>
      <c r="S103" s="6"/>
      <c r="T103" s="6"/>
      <c r="U103" s="6"/>
      <c r="V103" s="6"/>
      <c r="W103" s="6"/>
      <c r="X103" s="6"/>
      <c r="Y103" s="6"/>
      <c r="Z103" s="6"/>
      <c r="AA103" s="6"/>
      <c r="AB103" s="6"/>
      <c r="AC103" s="6"/>
      <c r="AD103" s="6"/>
      <c r="AE103" s="6"/>
      <c r="AF103" s="6"/>
    </row>
    <row r="104" spans="1:32" ht="13.2">
      <c r="A104" s="6"/>
      <c r="B104" s="6"/>
      <c r="C104" s="6"/>
      <c r="D104" s="6"/>
      <c r="E104" s="6"/>
      <c r="F104" s="6"/>
      <c r="G104" s="6"/>
      <c r="H104" s="6"/>
      <c r="I104" s="6"/>
      <c r="J104" s="6"/>
      <c r="K104" s="522"/>
      <c r="L104" s="6"/>
      <c r="M104" s="6"/>
      <c r="N104" s="6"/>
      <c r="O104" s="6"/>
      <c r="P104" s="6"/>
      <c r="Q104" s="6"/>
      <c r="R104" s="6"/>
      <c r="S104" s="6"/>
      <c r="T104" s="6"/>
      <c r="U104" s="6"/>
      <c r="V104" s="6"/>
      <c r="W104" s="6"/>
      <c r="X104" s="6"/>
      <c r="Y104" s="6"/>
      <c r="Z104" s="6"/>
      <c r="AA104" s="6"/>
      <c r="AB104" s="6"/>
      <c r="AC104" s="6"/>
      <c r="AD104" s="6"/>
      <c r="AE104" s="6"/>
      <c r="AF104" s="6"/>
    </row>
    <row r="105" spans="1:32" ht="13.2">
      <c r="A105" s="6"/>
      <c r="B105" s="6"/>
      <c r="C105" s="6"/>
      <c r="D105" s="6"/>
      <c r="E105" s="6"/>
      <c r="F105" s="6"/>
      <c r="G105" s="6"/>
      <c r="H105" s="6"/>
      <c r="I105" s="6"/>
      <c r="J105" s="6"/>
      <c r="K105" s="522"/>
      <c r="L105" s="6"/>
      <c r="M105" s="6"/>
      <c r="N105" s="6"/>
      <c r="O105" s="6"/>
      <c r="P105" s="6"/>
      <c r="Q105" s="6"/>
      <c r="R105" s="6"/>
      <c r="S105" s="6"/>
      <c r="T105" s="6"/>
      <c r="U105" s="6"/>
      <c r="V105" s="6"/>
      <c r="W105" s="6"/>
      <c r="X105" s="6"/>
      <c r="Y105" s="6"/>
      <c r="Z105" s="6"/>
      <c r="AA105" s="6"/>
      <c r="AB105" s="6"/>
      <c r="AC105" s="6"/>
      <c r="AD105" s="6"/>
      <c r="AE105" s="6"/>
      <c r="AF105" s="6"/>
    </row>
    <row r="106" spans="1:32" ht="13.2">
      <c r="A106" s="6"/>
      <c r="B106" s="6"/>
      <c r="C106" s="6"/>
      <c r="D106" s="6"/>
      <c r="E106" s="6"/>
      <c r="F106" s="6"/>
      <c r="G106" s="6"/>
      <c r="H106" s="6"/>
      <c r="I106" s="6"/>
      <c r="J106" s="6"/>
      <c r="K106" s="522"/>
      <c r="L106" s="6"/>
      <c r="M106" s="6"/>
      <c r="N106" s="6"/>
      <c r="O106" s="6"/>
      <c r="P106" s="6"/>
      <c r="Q106" s="6"/>
      <c r="R106" s="6"/>
      <c r="S106" s="6"/>
      <c r="T106" s="6"/>
      <c r="U106" s="6"/>
      <c r="V106" s="6"/>
      <c r="W106" s="6"/>
      <c r="X106" s="6"/>
      <c r="Y106" s="6"/>
      <c r="Z106" s="6"/>
      <c r="AA106" s="6"/>
      <c r="AB106" s="6"/>
      <c r="AC106" s="6"/>
      <c r="AD106" s="6"/>
      <c r="AE106" s="6"/>
      <c r="AF106" s="6"/>
    </row>
    <row r="107" spans="1:32" ht="13.2">
      <c r="A107" s="6"/>
      <c r="B107" s="6"/>
      <c r="C107" s="6"/>
      <c r="D107" s="6"/>
      <c r="E107" s="6"/>
      <c r="F107" s="6"/>
      <c r="G107" s="6"/>
      <c r="H107" s="6"/>
      <c r="I107" s="6"/>
      <c r="J107" s="6"/>
      <c r="K107" s="522"/>
      <c r="L107" s="6"/>
      <c r="M107" s="6"/>
      <c r="N107" s="6"/>
      <c r="O107" s="6"/>
      <c r="P107" s="6"/>
      <c r="Q107" s="6"/>
      <c r="R107" s="6"/>
      <c r="S107" s="6"/>
      <c r="T107" s="6"/>
      <c r="U107" s="6"/>
      <c r="V107" s="6"/>
      <c r="W107" s="6"/>
      <c r="X107" s="6"/>
      <c r="Y107" s="6"/>
      <c r="Z107" s="6"/>
      <c r="AA107" s="6"/>
      <c r="AB107" s="6"/>
      <c r="AC107" s="6"/>
      <c r="AD107" s="6"/>
      <c r="AE107" s="6"/>
      <c r="AF107" s="6"/>
    </row>
    <row r="108" spans="1:32" ht="13.2">
      <c r="A108" s="6"/>
      <c r="B108" s="6"/>
      <c r="C108" s="6"/>
      <c r="D108" s="6"/>
      <c r="E108" s="6"/>
      <c r="F108" s="6"/>
      <c r="G108" s="6"/>
      <c r="H108" s="6"/>
      <c r="I108" s="6"/>
      <c r="J108" s="6"/>
      <c r="K108" s="522"/>
      <c r="L108" s="6"/>
      <c r="M108" s="6"/>
      <c r="N108" s="6"/>
      <c r="O108" s="6"/>
      <c r="P108" s="6"/>
      <c r="Q108" s="6"/>
      <c r="R108" s="6"/>
      <c r="S108" s="6"/>
      <c r="T108" s="6"/>
      <c r="U108" s="6"/>
      <c r="V108" s="6"/>
      <c r="W108" s="6"/>
      <c r="X108" s="6"/>
      <c r="Y108" s="6"/>
      <c r="Z108" s="6"/>
      <c r="AA108" s="6"/>
      <c r="AB108" s="6"/>
      <c r="AC108" s="6"/>
      <c r="AD108" s="6"/>
      <c r="AE108" s="6"/>
      <c r="AF108" s="6"/>
    </row>
    <row r="109" spans="1:32" ht="13.2">
      <c r="A109" s="6"/>
      <c r="B109" s="6"/>
      <c r="C109" s="6"/>
      <c r="D109" s="6"/>
      <c r="E109" s="6"/>
      <c r="F109" s="6"/>
      <c r="G109" s="6"/>
      <c r="H109" s="6"/>
      <c r="I109" s="6"/>
      <c r="J109" s="6"/>
      <c r="K109" s="522"/>
      <c r="L109" s="6"/>
      <c r="M109" s="6"/>
      <c r="N109" s="6"/>
      <c r="O109" s="6"/>
      <c r="P109" s="6"/>
      <c r="Q109" s="6"/>
      <c r="R109" s="6"/>
      <c r="S109" s="6"/>
      <c r="T109" s="6"/>
      <c r="U109" s="6"/>
      <c r="V109" s="6"/>
      <c r="W109" s="6"/>
      <c r="X109" s="6"/>
      <c r="Y109" s="6"/>
      <c r="Z109" s="6"/>
      <c r="AA109" s="6"/>
      <c r="AB109" s="6"/>
      <c r="AC109" s="6"/>
      <c r="AD109" s="6"/>
      <c r="AE109" s="6"/>
      <c r="AF109" s="6"/>
    </row>
    <row r="110" spans="1:32" ht="13.2">
      <c r="A110" s="6"/>
      <c r="B110" s="6"/>
      <c r="C110" s="6"/>
      <c r="D110" s="6"/>
      <c r="E110" s="6"/>
      <c r="F110" s="6"/>
      <c r="G110" s="6"/>
      <c r="H110" s="6"/>
      <c r="I110" s="6"/>
      <c r="J110" s="6"/>
      <c r="K110" s="522"/>
      <c r="L110" s="6"/>
      <c r="M110" s="6"/>
      <c r="N110" s="6"/>
      <c r="O110" s="6"/>
      <c r="P110" s="6"/>
      <c r="Q110" s="6"/>
      <c r="R110" s="6"/>
      <c r="S110" s="6"/>
      <c r="T110" s="6"/>
      <c r="U110" s="6"/>
      <c r="V110" s="6"/>
      <c r="W110" s="6"/>
      <c r="X110" s="6"/>
      <c r="Y110" s="6"/>
      <c r="Z110" s="6"/>
      <c r="AA110" s="6"/>
      <c r="AB110" s="6"/>
      <c r="AC110" s="6"/>
      <c r="AD110" s="6"/>
      <c r="AE110" s="6"/>
      <c r="AF110" s="6"/>
    </row>
    <row r="111" spans="1:32" ht="13.2">
      <c r="A111" s="6"/>
      <c r="B111" s="6"/>
      <c r="C111" s="6"/>
      <c r="D111" s="6"/>
      <c r="E111" s="6"/>
      <c r="F111" s="6"/>
      <c r="G111" s="6"/>
      <c r="H111" s="6"/>
      <c r="I111" s="6"/>
      <c r="J111" s="6"/>
      <c r="K111" s="522"/>
      <c r="L111" s="6"/>
      <c r="M111" s="6"/>
      <c r="N111" s="6"/>
      <c r="O111" s="6"/>
      <c r="P111" s="6"/>
      <c r="Q111" s="6"/>
      <c r="R111" s="6"/>
      <c r="S111" s="6"/>
      <c r="T111" s="6"/>
      <c r="U111" s="6"/>
      <c r="V111" s="6"/>
      <c r="W111" s="6"/>
      <c r="X111" s="6"/>
      <c r="Y111" s="6"/>
      <c r="Z111" s="6"/>
      <c r="AA111" s="6"/>
      <c r="AB111" s="6"/>
      <c r="AC111" s="6"/>
      <c r="AD111" s="6"/>
      <c r="AE111" s="6"/>
      <c r="AF111" s="6"/>
    </row>
    <row r="112" spans="1:32" ht="13.2">
      <c r="A112" s="6"/>
      <c r="B112" s="6"/>
      <c r="C112" s="6"/>
      <c r="D112" s="6"/>
      <c r="E112" s="6"/>
      <c r="F112" s="6"/>
      <c r="G112" s="6"/>
      <c r="H112" s="6"/>
      <c r="I112" s="6"/>
      <c r="J112" s="6"/>
      <c r="K112" s="522"/>
      <c r="L112" s="6"/>
      <c r="M112" s="6"/>
      <c r="N112" s="6"/>
      <c r="O112" s="6"/>
      <c r="P112" s="6"/>
      <c r="Q112" s="6"/>
      <c r="R112" s="6"/>
      <c r="S112" s="6"/>
      <c r="T112" s="6"/>
      <c r="U112" s="6"/>
      <c r="V112" s="6"/>
      <c r="W112" s="6"/>
      <c r="X112" s="6"/>
      <c r="Y112" s="6"/>
      <c r="Z112" s="6"/>
      <c r="AA112" s="6"/>
      <c r="AB112" s="6"/>
      <c r="AC112" s="6"/>
      <c r="AD112" s="6"/>
      <c r="AE112" s="6"/>
      <c r="AF112" s="6"/>
    </row>
    <row r="113" spans="1:32" ht="13.2">
      <c r="A113" s="6"/>
      <c r="B113" s="6"/>
      <c r="C113" s="6"/>
      <c r="D113" s="6"/>
      <c r="E113" s="6"/>
      <c r="F113" s="6"/>
      <c r="G113" s="6"/>
      <c r="H113" s="6"/>
      <c r="I113" s="6"/>
      <c r="J113" s="6"/>
      <c r="K113" s="522"/>
      <c r="L113" s="6"/>
      <c r="M113" s="6"/>
      <c r="N113" s="6"/>
      <c r="O113" s="6"/>
      <c r="P113" s="6"/>
      <c r="Q113" s="6"/>
      <c r="R113" s="6"/>
      <c r="S113" s="6"/>
      <c r="T113" s="6"/>
      <c r="U113" s="6"/>
      <c r="V113" s="6"/>
      <c r="W113" s="6"/>
      <c r="X113" s="6"/>
      <c r="Y113" s="6"/>
      <c r="Z113" s="6"/>
      <c r="AA113" s="6"/>
      <c r="AB113" s="6"/>
      <c r="AC113" s="6"/>
      <c r="AD113" s="6"/>
      <c r="AE113" s="6"/>
      <c r="AF113" s="6"/>
    </row>
    <row r="114" spans="1:32" ht="13.2">
      <c r="A114" s="6"/>
      <c r="B114" s="6"/>
      <c r="C114" s="6"/>
      <c r="D114" s="6"/>
      <c r="E114" s="6"/>
      <c r="F114" s="6"/>
      <c r="G114" s="6"/>
      <c r="H114" s="6"/>
      <c r="I114" s="6"/>
      <c r="J114" s="6"/>
      <c r="K114" s="522"/>
      <c r="L114" s="6"/>
      <c r="M114" s="6"/>
      <c r="N114" s="6"/>
      <c r="O114" s="6"/>
      <c r="P114" s="6"/>
      <c r="Q114" s="6"/>
      <c r="R114" s="6"/>
      <c r="S114" s="6"/>
      <c r="T114" s="6"/>
      <c r="U114" s="6"/>
      <c r="V114" s="6"/>
      <c r="W114" s="6"/>
      <c r="X114" s="6"/>
      <c r="Y114" s="6"/>
      <c r="Z114" s="6"/>
      <c r="AA114" s="6"/>
      <c r="AB114" s="6"/>
      <c r="AC114" s="6"/>
      <c r="AD114" s="6"/>
      <c r="AE114" s="6"/>
      <c r="AF114" s="6"/>
    </row>
    <row r="115" spans="1:32" ht="13.2">
      <c r="A115" s="6"/>
      <c r="B115" s="6"/>
      <c r="C115" s="6"/>
      <c r="D115" s="6"/>
      <c r="E115" s="6"/>
      <c r="F115" s="6"/>
      <c r="G115" s="6"/>
      <c r="H115" s="6"/>
      <c r="I115" s="6"/>
      <c r="J115" s="6"/>
      <c r="K115" s="522"/>
      <c r="L115" s="6"/>
      <c r="M115" s="6"/>
      <c r="N115" s="6"/>
      <c r="O115" s="6"/>
      <c r="P115" s="6"/>
      <c r="Q115" s="6"/>
      <c r="R115" s="6"/>
      <c r="S115" s="6"/>
      <c r="T115" s="6"/>
      <c r="U115" s="6"/>
      <c r="V115" s="6"/>
      <c r="W115" s="6"/>
      <c r="X115" s="6"/>
      <c r="Y115" s="6"/>
      <c r="Z115" s="6"/>
      <c r="AA115" s="6"/>
      <c r="AB115" s="6"/>
      <c r="AC115" s="6"/>
      <c r="AD115" s="6"/>
      <c r="AE115" s="6"/>
      <c r="AF115" s="6"/>
    </row>
    <row r="116" spans="1:32" ht="13.2">
      <c r="A116" s="6"/>
      <c r="B116" s="6"/>
      <c r="C116" s="6"/>
      <c r="D116" s="6"/>
      <c r="E116" s="6"/>
      <c r="F116" s="6"/>
      <c r="G116" s="6"/>
      <c r="H116" s="6"/>
      <c r="I116" s="6"/>
      <c r="J116" s="6"/>
      <c r="K116" s="522"/>
      <c r="L116" s="6"/>
      <c r="M116" s="6"/>
      <c r="N116" s="6"/>
      <c r="O116" s="6"/>
      <c r="P116" s="6"/>
      <c r="Q116" s="6"/>
      <c r="R116" s="6"/>
      <c r="S116" s="6"/>
      <c r="T116" s="6"/>
      <c r="U116" s="6"/>
      <c r="V116" s="6"/>
      <c r="W116" s="6"/>
      <c r="X116" s="6"/>
      <c r="Y116" s="6"/>
      <c r="Z116" s="6"/>
      <c r="AA116" s="6"/>
      <c r="AB116" s="6"/>
      <c r="AC116" s="6"/>
      <c r="AD116" s="6"/>
      <c r="AE116" s="6"/>
      <c r="AF116" s="6"/>
    </row>
    <row r="117" spans="1:32" ht="13.2">
      <c r="A117" s="6"/>
      <c r="B117" s="6"/>
      <c r="C117" s="6"/>
      <c r="D117" s="6"/>
      <c r="E117" s="6"/>
      <c r="F117" s="6"/>
      <c r="G117" s="6"/>
      <c r="H117" s="6"/>
      <c r="I117" s="6"/>
      <c r="J117" s="6"/>
      <c r="K117" s="522"/>
      <c r="L117" s="6"/>
      <c r="M117" s="6"/>
      <c r="N117" s="6"/>
      <c r="O117" s="6"/>
      <c r="P117" s="6"/>
      <c r="Q117" s="6"/>
      <c r="R117" s="6"/>
      <c r="S117" s="6"/>
      <c r="T117" s="6"/>
      <c r="U117" s="6"/>
      <c r="V117" s="6"/>
      <c r="W117" s="6"/>
      <c r="X117" s="6"/>
      <c r="Y117" s="6"/>
      <c r="Z117" s="6"/>
      <c r="AA117" s="6"/>
      <c r="AB117" s="6"/>
      <c r="AC117" s="6"/>
      <c r="AD117" s="6"/>
      <c r="AE117" s="6"/>
      <c r="AF117" s="6"/>
    </row>
    <row r="118" spans="1:32" ht="13.2">
      <c r="A118" s="6"/>
      <c r="B118" s="6"/>
      <c r="C118" s="6"/>
      <c r="D118" s="6"/>
      <c r="E118" s="6"/>
      <c r="F118" s="6"/>
      <c r="G118" s="6"/>
      <c r="H118" s="6"/>
      <c r="I118" s="6"/>
      <c r="J118" s="6"/>
      <c r="K118" s="522"/>
      <c r="L118" s="6"/>
      <c r="M118" s="6"/>
      <c r="N118" s="6"/>
      <c r="O118" s="6"/>
      <c r="P118" s="6"/>
      <c r="Q118" s="6"/>
      <c r="R118" s="6"/>
      <c r="S118" s="6"/>
      <c r="T118" s="6"/>
      <c r="U118" s="6"/>
      <c r="V118" s="6"/>
      <c r="W118" s="6"/>
      <c r="X118" s="6"/>
      <c r="Y118" s="6"/>
      <c r="Z118" s="6"/>
      <c r="AA118" s="6"/>
      <c r="AB118" s="6"/>
      <c r="AC118" s="6"/>
      <c r="AD118" s="6"/>
      <c r="AE118" s="6"/>
      <c r="AF118" s="6"/>
    </row>
    <row r="119" spans="1:32" ht="13.2">
      <c r="A119" s="6"/>
      <c r="B119" s="6"/>
      <c r="C119" s="6"/>
      <c r="D119" s="6"/>
      <c r="E119" s="6"/>
      <c r="F119" s="6"/>
      <c r="G119" s="6"/>
      <c r="H119" s="6"/>
      <c r="I119" s="6"/>
      <c r="J119" s="6"/>
      <c r="K119" s="522"/>
      <c r="L119" s="6"/>
      <c r="M119" s="6"/>
      <c r="N119" s="6"/>
      <c r="O119" s="6"/>
      <c r="P119" s="6"/>
      <c r="Q119" s="6"/>
      <c r="R119" s="6"/>
      <c r="S119" s="6"/>
      <c r="T119" s="6"/>
      <c r="U119" s="6"/>
      <c r="V119" s="6"/>
      <c r="W119" s="6"/>
      <c r="X119" s="6"/>
      <c r="Y119" s="6"/>
      <c r="Z119" s="6"/>
      <c r="AA119" s="6"/>
      <c r="AB119" s="6"/>
      <c r="AC119" s="6"/>
      <c r="AD119" s="6"/>
      <c r="AE119" s="6"/>
      <c r="AF119" s="6"/>
    </row>
    <row r="120" spans="1:32" ht="13.2">
      <c r="A120" s="6"/>
      <c r="B120" s="6"/>
      <c r="C120" s="6"/>
      <c r="D120" s="6"/>
      <c r="E120" s="6"/>
      <c r="F120" s="6"/>
      <c r="G120" s="6"/>
      <c r="H120" s="6"/>
      <c r="I120" s="6"/>
      <c r="J120" s="6"/>
      <c r="K120" s="522"/>
      <c r="L120" s="6"/>
      <c r="M120" s="6"/>
      <c r="N120" s="6"/>
      <c r="O120" s="6"/>
      <c r="P120" s="6"/>
      <c r="Q120" s="6"/>
      <c r="R120" s="6"/>
      <c r="S120" s="6"/>
      <c r="T120" s="6"/>
      <c r="U120" s="6"/>
      <c r="V120" s="6"/>
      <c r="W120" s="6"/>
      <c r="X120" s="6"/>
      <c r="Y120" s="6"/>
      <c r="Z120" s="6"/>
      <c r="AA120" s="6"/>
      <c r="AB120" s="6"/>
      <c r="AC120" s="6"/>
      <c r="AD120" s="6"/>
      <c r="AE120" s="6"/>
      <c r="AF120" s="6"/>
    </row>
    <row r="121" spans="1:32" ht="13.2">
      <c r="A121" s="6"/>
      <c r="B121" s="6"/>
      <c r="C121" s="6"/>
      <c r="D121" s="6"/>
      <c r="E121" s="6"/>
      <c r="F121" s="6"/>
      <c r="G121" s="6"/>
      <c r="H121" s="6"/>
      <c r="I121" s="6"/>
      <c r="J121" s="6"/>
      <c r="K121" s="522"/>
      <c r="L121" s="6"/>
      <c r="M121" s="6"/>
      <c r="N121" s="6"/>
      <c r="O121" s="6"/>
      <c r="P121" s="6"/>
      <c r="Q121" s="6"/>
      <c r="R121" s="6"/>
      <c r="S121" s="6"/>
      <c r="T121" s="6"/>
      <c r="U121" s="6"/>
      <c r="V121" s="6"/>
      <c r="W121" s="6"/>
      <c r="X121" s="6"/>
      <c r="Y121" s="6"/>
      <c r="Z121" s="6"/>
      <c r="AA121" s="6"/>
      <c r="AB121" s="6"/>
      <c r="AC121" s="6"/>
      <c r="AD121" s="6"/>
      <c r="AE121" s="6"/>
      <c r="AF121" s="6"/>
    </row>
    <row r="122" spans="1:32" ht="13.2">
      <c r="A122" s="6"/>
      <c r="B122" s="6"/>
      <c r="C122" s="6"/>
      <c r="D122" s="6"/>
      <c r="E122" s="6"/>
      <c r="F122" s="6"/>
      <c r="G122" s="6"/>
      <c r="H122" s="6"/>
      <c r="I122" s="6"/>
      <c r="J122" s="6"/>
      <c r="K122" s="522"/>
      <c r="L122" s="6"/>
      <c r="M122" s="6"/>
      <c r="N122" s="6"/>
      <c r="O122" s="6"/>
      <c r="P122" s="6"/>
      <c r="Q122" s="6"/>
      <c r="R122" s="6"/>
      <c r="S122" s="6"/>
      <c r="T122" s="6"/>
      <c r="U122" s="6"/>
      <c r="V122" s="6"/>
      <c r="W122" s="6"/>
      <c r="X122" s="6"/>
      <c r="Y122" s="6"/>
      <c r="Z122" s="6"/>
      <c r="AA122" s="6"/>
      <c r="AB122" s="6"/>
      <c r="AC122" s="6"/>
      <c r="AD122" s="6"/>
      <c r="AE122" s="6"/>
      <c r="AF122" s="6"/>
    </row>
    <row r="123" spans="1:32" ht="13.2">
      <c r="A123" s="6"/>
      <c r="B123" s="6"/>
      <c r="C123" s="6"/>
      <c r="D123" s="6"/>
      <c r="E123" s="6"/>
      <c r="F123" s="6"/>
      <c r="G123" s="6"/>
      <c r="H123" s="6"/>
      <c r="I123" s="6"/>
      <c r="J123" s="6"/>
      <c r="K123" s="522"/>
      <c r="L123" s="6"/>
      <c r="M123" s="6"/>
      <c r="N123" s="6"/>
      <c r="O123" s="6"/>
      <c r="P123" s="6"/>
      <c r="Q123" s="6"/>
      <c r="R123" s="6"/>
      <c r="S123" s="6"/>
      <c r="T123" s="6"/>
      <c r="U123" s="6"/>
      <c r="V123" s="6"/>
      <c r="W123" s="6"/>
      <c r="X123" s="6"/>
      <c r="Y123" s="6"/>
      <c r="Z123" s="6"/>
      <c r="AA123" s="6"/>
      <c r="AB123" s="6"/>
      <c r="AC123" s="6"/>
      <c r="AD123" s="6"/>
      <c r="AE123" s="6"/>
      <c r="AF123" s="6"/>
    </row>
    <row r="124" spans="1:32" ht="13.2">
      <c r="A124" s="6"/>
      <c r="B124" s="6"/>
      <c r="C124" s="6"/>
      <c r="D124" s="6"/>
      <c r="E124" s="6"/>
      <c r="F124" s="6"/>
      <c r="G124" s="6"/>
      <c r="H124" s="6"/>
      <c r="I124" s="6"/>
      <c r="J124" s="6"/>
      <c r="K124" s="522"/>
      <c r="L124" s="6"/>
      <c r="M124" s="6"/>
      <c r="N124" s="6"/>
      <c r="O124" s="6"/>
      <c r="P124" s="6"/>
      <c r="Q124" s="6"/>
      <c r="R124" s="6"/>
      <c r="S124" s="6"/>
      <c r="T124" s="6"/>
      <c r="U124" s="6"/>
      <c r="V124" s="6"/>
      <c r="W124" s="6"/>
      <c r="X124" s="6"/>
      <c r="Y124" s="6"/>
      <c r="Z124" s="6"/>
      <c r="AA124" s="6"/>
      <c r="AB124" s="6"/>
      <c r="AC124" s="6"/>
      <c r="AD124" s="6"/>
      <c r="AE124" s="6"/>
      <c r="AF124" s="6"/>
    </row>
    <row r="125" spans="1:32" ht="13.2">
      <c r="A125" s="6"/>
      <c r="B125" s="6"/>
      <c r="C125" s="6"/>
      <c r="D125" s="6"/>
      <c r="E125" s="6"/>
      <c r="F125" s="6"/>
      <c r="G125" s="6"/>
      <c r="H125" s="6"/>
      <c r="I125" s="6"/>
      <c r="J125" s="6"/>
      <c r="K125" s="522"/>
      <c r="L125" s="6"/>
      <c r="M125" s="6"/>
      <c r="N125" s="6"/>
      <c r="O125" s="6"/>
      <c r="P125" s="6"/>
      <c r="Q125" s="6"/>
      <c r="R125" s="6"/>
      <c r="S125" s="6"/>
      <c r="T125" s="6"/>
      <c r="U125" s="6"/>
      <c r="V125" s="6"/>
      <c r="W125" s="6"/>
      <c r="X125" s="6"/>
      <c r="Y125" s="6"/>
      <c r="Z125" s="6"/>
      <c r="AA125" s="6"/>
      <c r="AB125" s="6"/>
      <c r="AC125" s="6"/>
      <c r="AD125" s="6"/>
      <c r="AE125" s="6"/>
      <c r="AF125" s="6"/>
    </row>
    <row r="126" spans="1:32" ht="13.2">
      <c r="A126" s="6"/>
      <c r="B126" s="6"/>
      <c r="C126" s="6"/>
      <c r="D126" s="6"/>
      <c r="E126" s="6"/>
      <c r="F126" s="6"/>
      <c r="G126" s="6"/>
      <c r="H126" s="6"/>
      <c r="I126" s="6"/>
      <c r="J126" s="6"/>
      <c r="K126" s="522"/>
      <c r="L126" s="6"/>
      <c r="M126" s="6"/>
      <c r="N126" s="6"/>
      <c r="O126" s="6"/>
      <c r="P126" s="6"/>
      <c r="Q126" s="6"/>
      <c r="R126" s="6"/>
      <c r="S126" s="6"/>
      <c r="T126" s="6"/>
      <c r="U126" s="6"/>
      <c r="V126" s="6"/>
      <c r="W126" s="6"/>
      <c r="X126" s="6"/>
      <c r="Y126" s="6"/>
      <c r="Z126" s="6"/>
      <c r="AA126" s="6"/>
      <c r="AB126" s="6"/>
      <c r="AC126" s="6"/>
      <c r="AD126" s="6"/>
      <c r="AE126" s="6"/>
      <c r="AF126" s="6"/>
    </row>
    <row r="127" spans="1:32" ht="13.2">
      <c r="A127" s="6"/>
      <c r="B127" s="6"/>
      <c r="C127" s="6"/>
      <c r="D127" s="6"/>
      <c r="E127" s="6"/>
      <c r="F127" s="6"/>
      <c r="G127" s="6"/>
      <c r="H127" s="6"/>
      <c r="I127" s="6"/>
      <c r="J127" s="6"/>
      <c r="K127" s="522"/>
      <c r="L127" s="6"/>
      <c r="M127" s="6"/>
      <c r="N127" s="6"/>
      <c r="O127" s="6"/>
      <c r="P127" s="6"/>
      <c r="Q127" s="6"/>
      <c r="R127" s="6"/>
      <c r="S127" s="6"/>
      <c r="T127" s="6"/>
      <c r="U127" s="6"/>
      <c r="V127" s="6"/>
      <c r="W127" s="6"/>
      <c r="X127" s="6"/>
      <c r="Y127" s="6"/>
      <c r="Z127" s="6"/>
      <c r="AA127" s="6"/>
      <c r="AB127" s="6"/>
      <c r="AC127" s="6"/>
      <c r="AD127" s="6"/>
      <c r="AE127" s="6"/>
      <c r="AF127" s="6"/>
    </row>
    <row r="128" spans="1:32" ht="13.2">
      <c r="A128" s="6"/>
      <c r="B128" s="6"/>
      <c r="C128" s="6"/>
      <c r="D128" s="6"/>
      <c r="E128" s="6"/>
      <c r="F128" s="6"/>
      <c r="G128" s="6"/>
      <c r="H128" s="6"/>
      <c r="I128" s="6"/>
      <c r="J128" s="6"/>
      <c r="K128" s="522"/>
      <c r="L128" s="6"/>
      <c r="M128" s="6"/>
      <c r="N128" s="6"/>
      <c r="O128" s="6"/>
      <c r="P128" s="6"/>
      <c r="Q128" s="6"/>
      <c r="R128" s="6"/>
      <c r="S128" s="6"/>
      <c r="T128" s="6"/>
      <c r="U128" s="6"/>
      <c r="V128" s="6"/>
      <c r="W128" s="6"/>
      <c r="X128" s="6"/>
      <c r="Y128" s="6"/>
      <c r="Z128" s="6"/>
      <c r="AA128" s="6"/>
      <c r="AB128" s="6"/>
      <c r="AC128" s="6"/>
      <c r="AD128" s="6"/>
      <c r="AE128" s="6"/>
      <c r="AF128" s="6"/>
    </row>
    <row r="129" spans="1:32" ht="13.2">
      <c r="A129" s="6"/>
      <c r="B129" s="6"/>
      <c r="C129" s="6"/>
      <c r="D129" s="6"/>
      <c r="E129" s="6"/>
      <c r="F129" s="6"/>
      <c r="G129" s="6"/>
      <c r="H129" s="6"/>
      <c r="I129" s="6"/>
      <c r="J129" s="6"/>
      <c r="K129" s="522"/>
      <c r="L129" s="6"/>
      <c r="M129" s="6"/>
      <c r="N129" s="6"/>
      <c r="O129" s="6"/>
      <c r="P129" s="6"/>
      <c r="Q129" s="6"/>
      <c r="R129" s="6"/>
      <c r="S129" s="6"/>
      <c r="T129" s="6"/>
      <c r="U129" s="6"/>
      <c r="V129" s="6"/>
      <c r="W129" s="6"/>
      <c r="X129" s="6"/>
      <c r="Y129" s="6"/>
      <c r="Z129" s="6"/>
      <c r="AA129" s="6"/>
      <c r="AB129" s="6"/>
      <c r="AC129" s="6"/>
      <c r="AD129" s="6"/>
      <c r="AE129" s="6"/>
      <c r="AF129" s="6"/>
    </row>
    <row r="130" spans="1:32" ht="13.2">
      <c r="A130" s="6"/>
      <c r="B130" s="6"/>
      <c r="C130" s="6"/>
      <c r="D130" s="6"/>
      <c r="E130" s="6"/>
      <c r="F130" s="6"/>
      <c r="G130" s="6"/>
      <c r="H130" s="6"/>
      <c r="I130" s="6"/>
      <c r="J130" s="6"/>
      <c r="K130" s="522"/>
      <c r="L130" s="6"/>
      <c r="M130" s="6"/>
      <c r="N130" s="6"/>
      <c r="O130" s="6"/>
      <c r="P130" s="6"/>
      <c r="Q130" s="6"/>
      <c r="R130" s="6"/>
      <c r="S130" s="6"/>
      <c r="T130" s="6"/>
      <c r="U130" s="6"/>
      <c r="V130" s="6"/>
      <c r="W130" s="6"/>
      <c r="X130" s="6"/>
      <c r="Y130" s="6"/>
      <c r="Z130" s="6"/>
      <c r="AA130" s="6"/>
      <c r="AB130" s="6"/>
      <c r="AC130" s="6"/>
      <c r="AD130" s="6"/>
      <c r="AE130" s="6"/>
      <c r="AF130" s="6"/>
    </row>
    <row r="131" spans="1:32" ht="13.2">
      <c r="A131" s="6"/>
      <c r="B131" s="6"/>
      <c r="C131" s="6"/>
      <c r="D131" s="6"/>
      <c r="E131" s="6"/>
      <c r="F131" s="6"/>
      <c r="G131" s="6"/>
      <c r="H131" s="6"/>
      <c r="I131" s="6"/>
      <c r="J131" s="6"/>
      <c r="K131" s="522"/>
      <c r="L131" s="6"/>
      <c r="M131" s="6"/>
      <c r="N131" s="6"/>
      <c r="O131" s="6"/>
      <c r="P131" s="6"/>
      <c r="Q131" s="6"/>
      <c r="R131" s="6"/>
      <c r="S131" s="6"/>
      <c r="T131" s="6"/>
      <c r="U131" s="6"/>
      <c r="V131" s="6"/>
      <c r="W131" s="6"/>
      <c r="X131" s="6"/>
      <c r="Y131" s="6"/>
      <c r="Z131" s="6"/>
      <c r="AA131" s="6"/>
      <c r="AB131" s="6"/>
      <c r="AC131" s="6"/>
      <c r="AD131" s="6"/>
      <c r="AE131" s="6"/>
      <c r="AF131" s="6"/>
    </row>
    <row r="132" spans="1:32" ht="13.2">
      <c r="A132" s="6"/>
      <c r="B132" s="6"/>
      <c r="C132" s="6"/>
      <c r="D132" s="6"/>
      <c r="E132" s="6"/>
      <c r="F132" s="6"/>
      <c r="G132" s="6"/>
      <c r="H132" s="6"/>
      <c r="I132" s="6"/>
      <c r="J132" s="6"/>
      <c r="K132" s="522"/>
      <c r="L132" s="6"/>
      <c r="M132" s="6"/>
      <c r="N132" s="6"/>
      <c r="O132" s="6"/>
      <c r="P132" s="6"/>
      <c r="Q132" s="6"/>
      <c r="R132" s="6"/>
      <c r="S132" s="6"/>
      <c r="T132" s="6"/>
      <c r="U132" s="6"/>
      <c r="V132" s="6"/>
      <c r="W132" s="6"/>
      <c r="X132" s="6"/>
      <c r="Y132" s="6"/>
      <c r="Z132" s="6"/>
      <c r="AA132" s="6"/>
      <c r="AB132" s="6"/>
      <c r="AC132" s="6"/>
      <c r="AD132" s="6"/>
      <c r="AE132" s="6"/>
      <c r="AF132" s="6"/>
    </row>
    <row r="133" spans="1:32" ht="13.2">
      <c r="A133" s="6"/>
      <c r="B133" s="6"/>
      <c r="C133" s="6"/>
      <c r="D133" s="6"/>
      <c r="E133" s="6"/>
      <c r="F133" s="6"/>
      <c r="G133" s="6"/>
      <c r="H133" s="6"/>
      <c r="I133" s="6"/>
      <c r="J133" s="6"/>
      <c r="K133" s="522"/>
      <c r="L133" s="6"/>
      <c r="M133" s="6"/>
      <c r="N133" s="6"/>
      <c r="O133" s="6"/>
      <c r="P133" s="6"/>
      <c r="Q133" s="6"/>
      <c r="R133" s="6"/>
      <c r="S133" s="6"/>
      <c r="T133" s="6"/>
      <c r="U133" s="6"/>
      <c r="V133" s="6"/>
      <c r="W133" s="6"/>
      <c r="X133" s="6"/>
      <c r="Y133" s="6"/>
      <c r="Z133" s="6"/>
      <c r="AA133" s="6"/>
      <c r="AB133" s="6"/>
      <c r="AC133" s="6"/>
      <c r="AD133" s="6"/>
      <c r="AE133" s="6"/>
      <c r="AF133" s="6"/>
    </row>
    <row r="134" spans="1:32" ht="13.2">
      <c r="A134" s="6"/>
      <c r="B134" s="6"/>
      <c r="C134" s="6"/>
      <c r="D134" s="6"/>
      <c r="E134" s="6"/>
      <c r="F134" s="6"/>
      <c r="G134" s="6"/>
      <c r="H134" s="6"/>
      <c r="I134" s="6"/>
      <c r="J134" s="6"/>
      <c r="K134" s="522"/>
      <c r="L134" s="6"/>
      <c r="M134" s="6"/>
      <c r="N134" s="6"/>
      <c r="O134" s="6"/>
      <c r="P134" s="6"/>
      <c r="Q134" s="6"/>
      <c r="R134" s="6"/>
      <c r="S134" s="6"/>
      <c r="T134" s="6"/>
      <c r="U134" s="6"/>
      <c r="V134" s="6"/>
      <c r="W134" s="6"/>
      <c r="X134" s="6"/>
      <c r="Y134" s="6"/>
      <c r="Z134" s="6"/>
      <c r="AA134" s="6"/>
      <c r="AB134" s="6"/>
      <c r="AC134" s="6"/>
      <c r="AD134" s="6"/>
      <c r="AE134" s="6"/>
      <c r="AF134" s="6"/>
    </row>
    <row r="135" spans="1:32" ht="13.2">
      <c r="A135" s="6"/>
      <c r="B135" s="6"/>
      <c r="C135" s="6"/>
      <c r="D135" s="6"/>
      <c r="E135" s="6"/>
      <c r="F135" s="6"/>
      <c r="G135" s="6"/>
      <c r="H135" s="6"/>
      <c r="I135" s="6"/>
      <c r="J135" s="6"/>
      <c r="K135" s="522"/>
      <c r="L135" s="6"/>
      <c r="M135" s="6"/>
      <c r="N135" s="6"/>
      <c r="O135" s="6"/>
      <c r="P135" s="6"/>
      <c r="Q135" s="6"/>
      <c r="R135" s="6"/>
      <c r="S135" s="6"/>
      <c r="T135" s="6"/>
      <c r="U135" s="6"/>
      <c r="V135" s="6"/>
      <c r="W135" s="6"/>
      <c r="X135" s="6"/>
      <c r="Y135" s="6"/>
      <c r="Z135" s="6"/>
      <c r="AA135" s="6"/>
      <c r="AB135" s="6"/>
      <c r="AC135" s="6"/>
      <c r="AD135" s="6"/>
      <c r="AE135" s="6"/>
      <c r="AF135" s="6"/>
    </row>
    <row r="136" spans="1:32" ht="13.2">
      <c r="A136" s="6"/>
      <c r="B136" s="6"/>
      <c r="C136" s="6"/>
      <c r="D136" s="6"/>
      <c r="E136" s="6"/>
      <c r="F136" s="6"/>
      <c r="G136" s="6"/>
      <c r="H136" s="6"/>
      <c r="I136" s="6"/>
      <c r="J136" s="6"/>
      <c r="K136" s="522"/>
      <c r="L136" s="6"/>
      <c r="M136" s="6"/>
      <c r="N136" s="6"/>
      <c r="O136" s="6"/>
      <c r="P136" s="6"/>
      <c r="Q136" s="6"/>
      <c r="R136" s="6"/>
      <c r="S136" s="6"/>
      <c r="T136" s="6"/>
      <c r="U136" s="6"/>
      <c r="V136" s="6"/>
      <c r="W136" s="6"/>
      <c r="X136" s="6"/>
      <c r="Y136" s="6"/>
      <c r="Z136" s="6"/>
      <c r="AA136" s="6"/>
      <c r="AB136" s="6"/>
      <c r="AC136" s="6"/>
      <c r="AD136" s="6"/>
      <c r="AE136" s="6"/>
      <c r="AF136" s="6"/>
    </row>
    <row r="137" spans="1:32" ht="13.2">
      <c r="A137" s="6"/>
      <c r="B137" s="6"/>
      <c r="C137" s="6"/>
      <c r="D137" s="6"/>
      <c r="E137" s="6"/>
      <c r="F137" s="6"/>
      <c r="G137" s="6"/>
      <c r="H137" s="6"/>
      <c r="I137" s="6"/>
      <c r="J137" s="6"/>
      <c r="K137" s="522"/>
      <c r="L137" s="6"/>
      <c r="M137" s="6"/>
      <c r="N137" s="6"/>
      <c r="O137" s="6"/>
      <c r="P137" s="6"/>
      <c r="Q137" s="6"/>
      <c r="R137" s="6"/>
      <c r="S137" s="6"/>
      <c r="T137" s="6"/>
      <c r="U137" s="6"/>
      <c r="V137" s="6"/>
      <c r="W137" s="6"/>
      <c r="X137" s="6"/>
      <c r="Y137" s="6"/>
      <c r="Z137" s="6"/>
      <c r="AA137" s="6"/>
      <c r="AB137" s="6"/>
      <c r="AC137" s="6"/>
      <c r="AD137" s="6"/>
      <c r="AE137" s="6"/>
      <c r="AF137" s="6"/>
    </row>
    <row r="138" spans="1:32" ht="13.2">
      <c r="A138" s="6"/>
      <c r="B138" s="6"/>
      <c r="C138" s="6"/>
      <c r="D138" s="6"/>
      <c r="E138" s="6"/>
      <c r="F138" s="6"/>
      <c r="G138" s="6"/>
      <c r="H138" s="6"/>
      <c r="I138" s="6"/>
      <c r="J138" s="6"/>
      <c r="K138" s="522"/>
      <c r="L138" s="6"/>
      <c r="M138" s="6"/>
      <c r="N138" s="6"/>
      <c r="O138" s="6"/>
      <c r="P138" s="6"/>
      <c r="Q138" s="6"/>
      <c r="R138" s="6"/>
      <c r="S138" s="6"/>
      <c r="T138" s="6"/>
      <c r="U138" s="6"/>
      <c r="V138" s="6"/>
      <c r="W138" s="6"/>
      <c r="X138" s="6"/>
      <c r="Y138" s="6"/>
      <c r="Z138" s="6"/>
      <c r="AA138" s="6"/>
      <c r="AB138" s="6"/>
      <c r="AC138" s="6"/>
      <c r="AD138" s="6"/>
      <c r="AE138" s="6"/>
      <c r="AF138" s="6"/>
    </row>
    <row r="139" spans="1:32" ht="13.2">
      <c r="A139" s="6"/>
      <c r="B139" s="6"/>
      <c r="C139" s="6"/>
      <c r="D139" s="6"/>
      <c r="E139" s="6"/>
      <c r="F139" s="6"/>
      <c r="G139" s="6"/>
      <c r="H139" s="6"/>
      <c r="I139" s="6"/>
      <c r="J139" s="6"/>
      <c r="K139" s="522"/>
      <c r="L139" s="6"/>
      <c r="M139" s="6"/>
      <c r="N139" s="6"/>
      <c r="O139" s="6"/>
      <c r="P139" s="6"/>
      <c r="Q139" s="6"/>
      <c r="R139" s="6"/>
      <c r="S139" s="6"/>
      <c r="T139" s="6"/>
      <c r="U139" s="6"/>
      <c r="V139" s="6"/>
      <c r="W139" s="6"/>
      <c r="X139" s="6"/>
      <c r="Y139" s="6"/>
      <c r="Z139" s="6"/>
      <c r="AA139" s="6"/>
      <c r="AB139" s="6"/>
      <c r="AC139" s="6"/>
      <c r="AD139" s="6"/>
      <c r="AE139" s="6"/>
      <c r="AF139" s="6"/>
    </row>
    <row r="140" spans="1:32" ht="13.2">
      <c r="A140" s="6"/>
      <c r="B140" s="6"/>
      <c r="C140" s="6"/>
      <c r="D140" s="6"/>
      <c r="E140" s="6"/>
      <c r="F140" s="6"/>
      <c r="G140" s="6"/>
      <c r="H140" s="6"/>
      <c r="I140" s="6"/>
      <c r="J140" s="6"/>
      <c r="K140" s="522"/>
      <c r="L140" s="6"/>
      <c r="M140" s="6"/>
      <c r="N140" s="6"/>
      <c r="O140" s="6"/>
      <c r="P140" s="6"/>
      <c r="Q140" s="6"/>
      <c r="R140" s="6"/>
      <c r="S140" s="6"/>
      <c r="T140" s="6"/>
      <c r="U140" s="6"/>
      <c r="V140" s="6"/>
      <c r="W140" s="6"/>
      <c r="X140" s="6"/>
      <c r="Y140" s="6"/>
      <c r="Z140" s="6"/>
      <c r="AA140" s="6"/>
      <c r="AB140" s="6"/>
      <c r="AC140" s="6"/>
      <c r="AD140" s="6"/>
      <c r="AE140" s="6"/>
      <c r="AF140" s="6"/>
    </row>
    <row r="141" spans="1:32" ht="13.2">
      <c r="A141" s="6"/>
      <c r="B141" s="6"/>
      <c r="C141" s="6"/>
      <c r="D141" s="6"/>
      <c r="E141" s="6"/>
      <c r="F141" s="6"/>
      <c r="G141" s="6"/>
      <c r="H141" s="6"/>
      <c r="I141" s="6"/>
      <c r="J141" s="6"/>
      <c r="K141" s="522"/>
      <c r="L141" s="6"/>
      <c r="M141" s="6"/>
      <c r="N141" s="6"/>
      <c r="O141" s="6"/>
      <c r="P141" s="6"/>
      <c r="Q141" s="6"/>
      <c r="R141" s="6"/>
      <c r="S141" s="6"/>
      <c r="T141" s="6"/>
      <c r="U141" s="6"/>
      <c r="V141" s="6"/>
      <c r="W141" s="6"/>
      <c r="X141" s="6"/>
      <c r="Y141" s="6"/>
      <c r="Z141" s="6"/>
      <c r="AA141" s="6"/>
      <c r="AB141" s="6"/>
      <c r="AC141" s="6"/>
      <c r="AD141" s="6"/>
      <c r="AE141" s="6"/>
      <c r="AF141" s="6"/>
    </row>
    <row r="142" spans="1:32" ht="13.2">
      <c r="A142" s="6"/>
      <c r="B142" s="6"/>
      <c r="C142" s="6"/>
      <c r="D142" s="6"/>
      <c r="E142" s="6"/>
      <c r="F142" s="6"/>
      <c r="G142" s="6"/>
      <c r="H142" s="6"/>
      <c r="I142" s="6"/>
      <c r="J142" s="6"/>
      <c r="K142" s="522"/>
      <c r="L142" s="6"/>
      <c r="M142" s="6"/>
      <c r="N142" s="6"/>
      <c r="O142" s="6"/>
      <c r="P142" s="6"/>
      <c r="Q142" s="6"/>
      <c r="R142" s="6"/>
      <c r="S142" s="6"/>
      <c r="T142" s="6"/>
      <c r="U142" s="6"/>
      <c r="V142" s="6"/>
      <c r="W142" s="6"/>
      <c r="X142" s="6"/>
      <c r="Y142" s="6"/>
      <c r="Z142" s="6"/>
      <c r="AA142" s="6"/>
      <c r="AB142" s="6"/>
      <c r="AC142" s="6"/>
      <c r="AD142" s="6"/>
      <c r="AE142" s="6"/>
      <c r="AF142" s="6"/>
    </row>
    <row r="143" spans="1:32" ht="13.2">
      <c r="A143" s="6"/>
      <c r="B143" s="6"/>
      <c r="C143" s="6"/>
      <c r="D143" s="6"/>
      <c r="E143" s="6"/>
      <c r="F143" s="6"/>
      <c r="G143" s="6"/>
      <c r="H143" s="6"/>
      <c r="I143" s="6"/>
      <c r="J143" s="6"/>
      <c r="K143" s="522"/>
      <c r="L143" s="6"/>
      <c r="M143" s="6"/>
      <c r="N143" s="6"/>
      <c r="O143" s="6"/>
      <c r="P143" s="6"/>
      <c r="Q143" s="6"/>
      <c r="R143" s="6"/>
      <c r="S143" s="6"/>
      <c r="T143" s="6"/>
      <c r="U143" s="6"/>
      <c r="V143" s="6"/>
      <c r="W143" s="6"/>
      <c r="X143" s="6"/>
      <c r="Y143" s="6"/>
      <c r="Z143" s="6"/>
      <c r="AA143" s="6"/>
      <c r="AB143" s="6"/>
      <c r="AC143" s="6"/>
      <c r="AD143" s="6"/>
      <c r="AE143" s="6"/>
      <c r="AF143" s="6"/>
    </row>
    <row r="144" spans="1:32" ht="13.2">
      <c r="A144" s="6"/>
      <c r="B144" s="6"/>
      <c r="C144" s="6"/>
      <c r="D144" s="6"/>
      <c r="E144" s="6"/>
      <c r="F144" s="6"/>
      <c r="G144" s="6"/>
      <c r="H144" s="6"/>
      <c r="I144" s="6"/>
      <c r="J144" s="6"/>
      <c r="K144" s="522"/>
      <c r="L144" s="6"/>
      <c r="M144" s="6"/>
      <c r="N144" s="6"/>
      <c r="O144" s="6"/>
      <c r="P144" s="6"/>
      <c r="Q144" s="6"/>
      <c r="R144" s="6"/>
      <c r="S144" s="6"/>
      <c r="T144" s="6"/>
      <c r="U144" s="6"/>
      <c r="V144" s="6"/>
      <c r="W144" s="6"/>
      <c r="X144" s="6"/>
      <c r="Y144" s="6"/>
      <c r="Z144" s="6"/>
      <c r="AA144" s="6"/>
      <c r="AB144" s="6"/>
      <c r="AC144" s="6"/>
      <c r="AD144" s="6"/>
      <c r="AE144" s="6"/>
      <c r="AF144" s="6"/>
    </row>
    <row r="145" spans="1:32" ht="13.2">
      <c r="A145" s="6"/>
      <c r="B145" s="6"/>
      <c r="C145" s="6"/>
      <c r="D145" s="6"/>
      <c r="E145" s="6"/>
      <c r="F145" s="6"/>
      <c r="G145" s="6"/>
      <c r="H145" s="6"/>
      <c r="I145" s="6"/>
      <c r="J145" s="6"/>
      <c r="K145" s="522"/>
      <c r="L145" s="6"/>
      <c r="M145" s="6"/>
      <c r="N145" s="6"/>
      <c r="O145" s="6"/>
      <c r="P145" s="6"/>
      <c r="Q145" s="6"/>
      <c r="R145" s="6"/>
      <c r="S145" s="6"/>
      <c r="T145" s="6"/>
      <c r="U145" s="6"/>
      <c r="V145" s="6"/>
      <c r="W145" s="6"/>
      <c r="X145" s="6"/>
      <c r="Y145" s="6"/>
      <c r="Z145" s="6"/>
      <c r="AA145" s="6"/>
      <c r="AB145" s="6"/>
      <c r="AC145" s="6"/>
      <c r="AD145" s="6"/>
      <c r="AE145" s="6"/>
      <c r="AF145" s="6"/>
    </row>
    <row r="146" spans="1:32" ht="13.2">
      <c r="A146" s="6"/>
      <c r="B146" s="6"/>
      <c r="C146" s="6"/>
      <c r="D146" s="6"/>
      <c r="E146" s="6"/>
      <c r="F146" s="6"/>
      <c r="G146" s="6"/>
      <c r="H146" s="6"/>
      <c r="I146" s="6"/>
      <c r="J146" s="6"/>
      <c r="K146" s="522"/>
      <c r="L146" s="6"/>
      <c r="M146" s="6"/>
      <c r="N146" s="6"/>
      <c r="O146" s="6"/>
      <c r="P146" s="6"/>
      <c r="Q146" s="6"/>
      <c r="R146" s="6"/>
      <c r="S146" s="6"/>
      <c r="T146" s="6"/>
      <c r="U146" s="6"/>
      <c r="V146" s="6"/>
      <c r="W146" s="6"/>
      <c r="X146" s="6"/>
      <c r="Y146" s="6"/>
      <c r="Z146" s="6"/>
      <c r="AA146" s="6"/>
      <c r="AB146" s="6"/>
      <c r="AC146" s="6"/>
      <c r="AD146" s="6"/>
      <c r="AE146" s="6"/>
      <c r="AF146" s="6"/>
    </row>
    <row r="147" spans="1:32" ht="13.2">
      <c r="A147" s="6"/>
      <c r="B147" s="6"/>
      <c r="C147" s="6"/>
      <c r="D147" s="6"/>
      <c r="E147" s="6"/>
      <c r="F147" s="6"/>
      <c r="G147" s="6"/>
      <c r="H147" s="6"/>
      <c r="I147" s="6"/>
      <c r="J147" s="6"/>
      <c r="K147" s="522"/>
      <c r="L147" s="6"/>
      <c r="M147" s="6"/>
      <c r="N147" s="6"/>
      <c r="O147" s="6"/>
      <c r="P147" s="6"/>
      <c r="Q147" s="6"/>
      <c r="R147" s="6"/>
      <c r="S147" s="6"/>
      <c r="T147" s="6"/>
      <c r="U147" s="6"/>
      <c r="V147" s="6"/>
      <c r="W147" s="6"/>
      <c r="X147" s="6"/>
      <c r="Y147" s="6"/>
      <c r="Z147" s="6"/>
      <c r="AA147" s="6"/>
      <c r="AB147" s="6"/>
      <c r="AC147" s="6"/>
      <c r="AD147" s="6"/>
      <c r="AE147" s="6"/>
      <c r="AF147" s="6"/>
    </row>
    <row r="148" spans="1:32" ht="13.2">
      <c r="A148" s="6"/>
      <c r="B148" s="6"/>
      <c r="C148" s="6"/>
      <c r="D148" s="6"/>
      <c r="E148" s="6"/>
      <c r="F148" s="6"/>
      <c r="G148" s="6"/>
      <c r="H148" s="6"/>
      <c r="I148" s="6"/>
      <c r="J148" s="6"/>
      <c r="K148" s="522"/>
      <c r="L148" s="6"/>
      <c r="M148" s="6"/>
      <c r="N148" s="6"/>
      <c r="O148" s="6"/>
      <c r="P148" s="6"/>
      <c r="Q148" s="6"/>
      <c r="R148" s="6"/>
      <c r="S148" s="6"/>
      <c r="T148" s="6"/>
      <c r="U148" s="6"/>
      <c r="V148" s="6"/>
      <c r="W148" s="6"/>
      <c r="X148" s="6"/>
      <c r="Y148" s="6"/>
      <c r="Z148" s="6"/>
      <c r="AA148" s="6"/>
      <c r="AB148" s="6"/>
      <c r="AC148" s="6"/>
      <c r="AD148" s="6"/>
      <c r="AE148" s="6"/>
      <c r="AF148" s="6"/>
    </row>
    <row r="149" spans="1:32" ht="13.2">
      <c r="A149" s="6"/>
      <c r="B149" s="6"/>
      <c r="C149" s="6"/>
      <c r="D149" s="6"/>
      <c r="E149" s="6"/>
      <c r="F149" s="6"/>
      <c r="G149" s="6"/>
      <c r="H149" s="6"/>
      <c r="I149" s="6"/>
      <c r="J149" s="6"/>
      <c r="K149" s="522"/>
      <c r="L149" s="6"/>
      <c r="M149" s="6"/>
      <c r="N149" s="6"/>
      <c r="O149" s="6"/>
      <c r="P149" s="6"/>
      <c r="Q149" s="6"/>
      <c r="R149" s="6"/>
      <c r="S149" s="6"/>
      <c r="T149" s="6"/>
      <c r="U149" s="6"/>
      <c r="V149" s="6"/>
      <c r="W149" s="6"/>
      <c r="X149" s="6"/>
      <c r="Y149" s="6"/>
      <c r="Z149" s="6"/>
      <c r="AA149" s="6"/>
      <c r="AB149" s="6"/>
      <c r="AC149" s="6"/>
      <c r="AD149" s="6"/>
      <c r="AE149" s="6"/>
      <c r="AF149" s="6"/>
    </row>
    <row r="150" spans="1:32" ht="13.2">
      <c r="A150" s="6"/>
      <c r="B150" s="6"/>
      <c r="C150" s="6"/>
      <c r="D150" s="6"/>
      <c r="E150" s="6"/>
      <c r="F150" s="6"/>
      <c r="G150" s="6"/>
      <c r="H150" s="6"/>
      <c r="I150" s="6"/>
      <c r="J150" s="6"/>
      <c r="K150" s="522"/>
      <c r="L150" s="6"/>
      <c r="M150" s="6"/>
      <c r="N150" s="6"/>
      <c r="O150" s="6"/>
      <c r="P150" s="6"/>
      <c r="Q150" s="6"/>
      <c r="R150" s="6"/>
      <c r="S150" s="6"/>
      <c r="T150" s="6"/>
      <c r="U150" s="6"/>
      <c r="V150" s="6"/>
      <c r="W150" s="6"/>
      <c r="X150" s="6"/>
      <c r="Y150" s="6"/>
      <c r="Z150" s="6"/>
      <c r="AA150" s="6"/>
      <c r="AB150" s="6"/>
      <c r="AC150" s="6"/>
      <c r="AD150" s="6"/>
      <c r="AE150" s="6"/>
      <c r="AF150" s="6"/>
    </row>
    <row r="151" spans="1:32" ht="13.2">
      <c r="A151" s="6"/>
      <c r="B151" s="6"/>
      <c r="C151" s="6"/>
      <c r="D151" s="6"/>
      <c r="E151" s="6"/>
      <c r="F151" s="6"/>
      <c r="G151" s="6"/>
      <c r="H151" s="6"/>
      <c r="I151" s="6"/>
      <c r="J151" s="6"/>
      <c r="K151" s="522"/>
      <c r="L151" s="6"/>
      <c r="M151" s="6"/>
      <c r="N151" s="6"/>
      <c r="O151" s="6"/>
      <c r="P151" s="6"/>
      <c r="Q151" s="6"/>
      <c r="R151" s="6"/>
      <c r="S151" s="6"/>
      <c r="T151" s="6"/>
      <c r="U151" s="6"/>
      <c r="V151" s="6"/>
      <c r="W151" s="6"/>
      <c r="X151" s="6"/>
      <c r="Y151" s="6"/>
      <c r="Z151" s="6"/>
      <c r="AA151" s="6"/>
      <c r="AB151" s="6"/>
      <c r="AC151" s="6"/>
      <c r="AD151" s="6"/>
      <c r="AE151" s="6"/>
      <c r="AF151" s="6"/>
    </row>
    <row r="152" spans="1:32" ht="13.2">
      <c r="A152" s="6"/>
      <c r="B152" s="6"/>
      <c r="C152" s="6"/>
      <c r="D152" s="6"/>
      <c r="E152" s="6"/>
      <c r="F152" s="6"/>
      <c r="G152" s="6"/>
      <c r="H152" s="6"/>
      <c r="I152" s="6"/>
      <c r="J152" s="6"/>
      <c r="K152" s="522"/>
      <c r="L152" s="6"/>
      <c r="M152" s="6"/>
      <c r="N152" s="6"/>
      <c r="O152" s="6"/>
      <c r="P152" s="6"/>
      <c r="Q152" s="6"/>
      <c r="R152" s="6"/>
      <c r="S152" s="6"/>
      <c r="T152" s="6"/>
      <c r="U152" s="6"/>
      <c r="V152" s="6"/>
      <c r="W152" s="6"/>
      <c r="X152" s="6"/>
      <c r="Y152" s="6"/>
      <c r="Z152" s="6"/>
      <c r="AA152" s="6"/>
      <c r="AB152" s="6"/>
      <c r="AC152" s="6"/>
      <c r="AD152" s="6"/>
      <c r="AE152" s="6"/>
      <c r="AF152" s="6"/>
    </row>
    <row r="153" spans="1:32" ht="13.2">
      <c r="A153" s="6"/>
      <c r="B153" s="6"/>
      <c r="C153" s="6"/>
      <c r="D153" s="6"/>
      <c r="E153" s="6"/>
      <c r="F153" s="6"/>
      <c r="G153" s="6"/>
      <c r="H153" s="6"/>
      <c r="I153" s="6"/>
      <c r="J153" s="6"/>
      <c r="K153" s="522"/>
      <c r="L153" s="6"/>
      <c r="M153" s="6"/>
      <c r="N153" s="6"/>
      <c r="O153" s="6"/>
      <c r="P153" s="6"/>
      <c r="Q153" s="6"/>
      <c r="R153" s="6"/>
      <c r="S153" s="6"/>
      <c r="T153" s="6"/>
      <c r="U153" s="6"/>
      <c r="V153" s="6"/>
      <c r="W153" s="6"/>
      <c r="X153" s="6"/>
      <c r="Y153" s="6"/>
      <c r="Z153" s="6"/>
      <c r="AA153" s="6"/>
      <c r="AB153" s="6"/>
      <c r="AC153" s="6"/>
      <c r="AD153" s="6"/>
      <c r="AE153" s="6"/>
      <c r="AF153" s="6"/>
    </row>
    <row r="154" spans="1:32" ht="13.2">
      <c r="A154" s="6"/>
      <c r="B154" s="6"/>
      <c r="C154" s="6"/>
      <c r="D154" s="6"/>
      <c r="E154" s="6"/>
      <c r="F154" s="6"/>
      <c r="G154" s="6"/>
      <c r="H154" s="6"/>
      <c r="I154" s="6"/>
      <c r="J154" s="6"/>
      <c r="K154" s="522"/>
      <c r="L154" s="6"/>
      <c r="M154" s="6"/>
      <c r="N154" s="6"/>
      <c r="O154" s="6"/>
      <c r="P154" s="6"/>
      <c r="Q154" s="6"/>
      <c r="R154" s="6"/>
      <c r="S154" s="6"/>
      <c r="T154" s="6"/>
      <c r="U154" s="6"/>
      <c r="V154" s="6"/>
      <c r="W154" s="6"/>
      <c r="X154" s="6"/>
      <c r="Y154" s="6"/>
      <c r="Z154" s="6"/>
      <c r="AA154" s="6"/>
      <c r="AB154" s="6"/>
      <c r="AC154" s="6"/>
      <c r="AD154" s="6"/>
      <c r="AE154" s="6"/>
      <c r="AF154" s="6"/>
    </row>
    <row r="155" spans="1:32" ht="13.2">
      <c r="A155" s="6"/>
      <c r="B155" s="6"/>
      <c r="C155" s="6"/>
      <c r="D155" s="6"/>
      <c r="E155" s="6"/>
      <c r="F155" s="6"/>
      <c r="G155" s="6"/>
      <c r="H155" s="6"/>
      <c r="I155" s="6"/>
      <c r="J155" s="6"/>
      <c r="K155" s="522"/>
      <c r="L155" s="6"/>
      <c r="M155" s="6"/>
      <c r="N155" s="6"/>
      <c r="O155" s="6"/>
      <c r="P155" s="6"/>
      <c r="Q155" s="6"/>
      <c r="R155" s="6"/>
      <c r="S155" s="6"/>
      <c r="T155" s="6"/>
      <c r="U155" s="6"/>
      <c r="V155" s="6"/>
      <c r="W155" s="6"/>
      <c r="X155" s="6"/>
      <c r="Y155" s="6"/>
      <c r="Z155" s="6"/>
      <c r="AA155" s="6"/>
      <c r="AB155" s="6"/>
      <c r="AC155" s="6"/>
      <c r="AD155" s="6"/>
      <c r="AE155" s="6"/>
      <c r="AF155" s="6"/>
    </row>
    <row r="156" spans="1:32" ht="13.2">
      <c r="A156" s="6"/>
      <c r="B156" s="6"/>
      <c r="C156" s="6"/>
      <c r="D156" s="6"/>
      <c r="E156" s="6"/>
      <c r="F156" s="6"/>
      <c r="G156" s="6"/>
      <c r="H156" s="6"/>
      <c r="I156" s="6"/>
      <c r="J156" s="6"/>
      <c r="K156" s="522"/>
      <c r="L156" s="6"/>
      <c r="M156" s="6"/>
      <c r="N156" s="6"/>
      <c r="O156" s="6"/>
      <c r="P156" s="6"/>
      <c r="Q156" s="6"/>
      <c r="R156" s="6"/>
      <c r="S156" s="6"/>
      <c r="T156" s="6"/>
      <c r="U156" s="6"/>
      <c r="V156" s="6"/>
      <c r="W156" s="6"/>
      <c r="X156" s="6"/>
      <c r="Y156" s="6"/>
      <c r="Z156" s="6"/>
      <c r="AA156" s="6"/>
      <c r="AB156" s="6"/>
      <c r="AC156" s="6"/>
      <c r="AD156" s="6"/>
      <c r="AE156" s="6"/>
      <c r="AF156" s="6"/>
    </row>
    <row r="157" spans="1:32" ht="13.2">
      <c r="A157" s="6"/>
      <c r="B157" s="6"/>
      <c r="C157" s="6"/>
      <c r="D157" s="6"/>
      <c r="E157" s="6"/>
      <c r="F157" s="6"/>
      <c r="G157" s="6"/>
      <c r="H157" s="6"/>
      <c r="I157" s="6"/>
      <c r="J157" s="6"/>
      <c r="K157" s="522"/>
      <c r="L157" s="6"/>
      <c r="M157" s="6"/>
      <c r="N157" s="6"/>
      <c r="O157" s="6"/>
      <c r="P157" s="6"/>
      <c r="Q157" s="6"/>
      <c r="R157" s="6"/>
      <c r="S157" s="6"/>
      <c r="T157" s="6"/>
      <c r="U157" s="6"/>
      <c r="V157" s="6"/>
      <c r="W157" s="6"/>
      <c r="X157" s="6"/>
      <c r="Y157" s="6"/>
      <c r="Z157" s="6"/>
      <c r="AA157" s="6"/>
      <c r="AB157" s="6"/>
      <c r="AC157" s="6"/>
      <c r="AD157" s="6"/>
      <c r="AE157" s="6"/>
      <c r="AF157" s="6"/>
    </row>
    <row r="158" spans="1:32" ht="13.2">
      <c r="A158" s="6"/>
      <c r="B158" s="6"/>
      <c r="C158" s="6"/>
      <c r="D158" s="6"/>
      <c r="E158" s="6"/>
      <c r="F158" s="6"/>
      <c r="G158" s="6"/>
      <c r="H158" s="6"/>
      <c r="I158" s="6"/>
      <c r="J158" s="6"/>
      <c r="K158" s="522"/>
      <c r="L158" s="6"/>
      <c r="M158" s="6"/>
      <c r="N158" s="6"/>
      <c r="O158" s="6"/>
      <c r="P158" s="6"/>
      <c r="Q158" s="6"/>
      <c r="R158" s="6"/>
      <c r="S158" s="6"/>
      <c r="T158" s="6"/>
      <c r="U158" s="6"/>
      <c r="V158" s="6"/>
      <c r="W158" s="6"/>
      <c r="X158" s="6"/>
      <c r="Y158" s="6"/>
      <c r="Z158" s="6"/>
      <c r="AA158" s="6"/>
      <c r="AB158" s="6"/>
      <c r="AC158" s="6"/>
      <c r="AD158" s="6"/>
      <c r="AE158" s="6"/>
      <c r="AF158" s="6"/>
    </row>
    <row r="159" spans="1:32" ht="13.2">
      <c r="A159" s="6"/>
      <c r="B159" s="6"/>
      <c r="C159" s="6"/>
      <c r="D159" s="6"/>
      <c r="E159" s="6"/>
      <c r="F159" s="6"/>
      <c r="G159" s="6"/>
      <c r="H159" s="6"/>
      <c r="I159" s="6"/>
      <c r="J159" s="6"/>
      <c r="K159" s="522"/>
      <c r="L159" s="6"/>
      <c r="M159" s="6"/>
      <c r="N159" s="6"/>
      <c r="O159" s="6"/>
      <c r="P159" s="6"/>
      <c r="Q159" s="6"/>
      <c r="R159" s="6"/>
      <c r="S159" s="6"/>
      <c r="T159" s="6"/>
      <c r="U159" s="6"/>
      <c r="V159" s="6"/>
      <c r="W159" s="6"/>
      <c r="X159" s="6"/>
      <c r="Y159" s="6"/>
      <c r="Z159" s="6"/>
      <c r="AA159" s="6"/>
      <c r="AB159" s="6"/>
      <c r="AC159" s="6"/>
      <c r="AD159" s="6"/>
      <c r="AE159" s="6"/>
      <c r="AF159" s="6"/>
    </row>
    <row r="160" spans="1:32" ht="13.2">
      <c r="A160" s="6"/>
      <c r="B160" s="6"/>
      <c r="C160" s="6"/>
      <c r="D160" s="6"/>
      <c r="E160" s="6"/>
      <c r="F160" s="6"/>
      <c r="G160" s="6"/>
      <c r="H160" s="6"/>
      <c r="I160" s="6"/>
      <c r="J160" s="6"/>
      <c r="K160" s="522"/>
      <c r="L160" s="6"/>
      <c r="M160" s="6"/>
      <c r="N160" s="6"/>
      <c r="O160" s="6"/>
      <c r="P160" s="6"/>
      <c r="Q160" s="6"/>
      <c r="R160" s="6"/>
      <c r="S160" s="6"/>
      <c r="T160" s="6"/>
      <c r="U160" s="6"/>
      <c r="V160" s="6"/>
      <c r="W160" s="6"/>
      <c r="X160" s="6"/>
      <c r="Y160" s="6"/>
      <c r="Z160" s="6"/>
      <c r="AA160" s="6"/>
      <c r="AB160" s="6"/>
      <c r="AC160" s="6"/>
      <c r="AD160" s="6"/>
      <c r="AE160" s="6"/>
      <c r="AF160" s="6"/>
    </row>
    <row r="161" spans="1:32" ht="13.2">
      <c r="A161" s="6"/>
      <c r="B161" s="6"/>
      <c r="C161" s="6"/>
      <c r="D161" s="6"/>
      <c r="E161" s="6"/>
      <c r="F161" s="6"/>
      <c r="G161" s="6"/>
      <c r="H161" s="6"/>
      <c r="I161" s="6"/>
      <c r="J161" s="6"/>
      <c r="K161" s="522"/>
      <c r="L161" s="6"/>
      <c r="M161" s="6"/>
      <c r="N161" s="6"/>
      <c r="O161" s="6"/>
      <c r="P161" s="6"/>
      <c r="Q161" s="6"/>
      <c r="R161" s="6"/>
      <c r="S161" s="6"/>
      <c r="T161" s="6"/>
      <c r="U161" s="6"/>
      <c r="V161" s="6"/>
      <c r="W161" s="6"/>
      <c r="X161" s="6"/>
      <c r="Y161" s="6"/>
      <c r="Z161" s="6"/>
      <c r="AA161" s="6"/>
      <c r="AB161" s="6"/>
      <c r="AC161" s="6"/>
      <c r="AD161" s="6"/>
      <c r="AE161" s="6"/>
      <c r="AF161" s="6"/>
    </row>
    <row r="162" spans="1:32" ht="13.2">
      <c r="A162" s="6"/>
      <c r="B162" s="6"/>
      <c r="C162" s="6"/>
      <c r="D162" s="6"/>
      <c r="E162" s="6"/>
      <c r="F162" s="6"/>
      <c r="G162" s="6"/>
      <c r="H162" s="6"/>
      <c r="I162" s="6"/>
      <c r="J162" s="6"/>
      <c r="K162" s="522"/>
      <c r="L162" s="6"/>
      <c r="M162" s="6"/>
      <c r="N162" s="6"/>
      <c r="O162" s="6"/>
      <c r="P162" s="6"/>
      <c r="Q162" s="6"/>
      <c r="R162" s="6"/>
      <c r="S162" s="6"/>
      <c r="T162" s="6"/>
      <c r="U162" s="6"/>
      <c r="V162" s="6"/>
      <c r="W162" s="6"/>
      <c r="X162" s="6"/>
      <c r="Y162" s="6"/>
      <c r="Z162" s="6"/>
      <c r="AA162" s="6"/>
      <c r="AB162" s="6"/>
      <c r="AC162" s="6"/>
      <c r="AD162" s="6"/>
      <c r="AE162" s="6"/>
      <c r="AF162" s="6"/>
    </row>
    <row r="163" spans="1:32" ht="13.2">
      <c r="A163" s="6"/>
      <c r="B163" s="6"/>
      <c r="C163" s="6"/>
      <c r="D163" s="6"/>
      <c r="E163" s="6"/>
      <c r="F163" s="6"/>
      <c r="G163" s="6"/>
      <c r="H163" s="6"/>
      <c r="I163" s="6"/>
      <c r="J163" s="6"/>
      <c r="K163" s="522"/>
      <c r="L163" s="6"/>
      <c r="M163" s="6"/>
      <c r="N163" s="6"/>
      <c r="O163" s="6"/>
      <c r="P163" s="6"/>
      <c r="Q163" s="6"/>
      <c r="R163" s="6"/>
      <c r="S163" s="6"/>
      <c r="T163" s="6"/>
      <c r="U163" s="6"/>
      <c r="V163" s="6"/>
      <c r="W163" s="6"/>
      <c r="X163" s="6"/>
      <c r="Y163" s="6"/>
      <c r="Z163" s="6"/>
      <c r="AA163" s="6"/>
      <c r="AB163" s="6"/>
      <c r="AC163" s="6"/>
      <c r="AD163" s="6"/>
      <c r="AE163" s="6"/>
      <c r="AF163" s="6"/>
    </row>
    <row r="164" spans="1:32" ht="13.2">
      <c r="A164" s="6"/>
      <c r="B164" s="6"/>
      <c r="C164" s="6"/>
      <c r="D164" s="6"/>
      <c r="E164" s="6"/>
      <c r="F164" s="6"/>
      <c r="G164" s="6"/>
      <c r="H164" s="6"/>
      <c r="I164" s="6"/>
      <c r="J164" s="6"/>
      <c r="K164" s="522"/>
      <c r="L164" s="6"/>
      <c r="M164" s="6"/>
      <c r="N164" s="6"/>
      <c r="O164" s="6"/>
      <c r="P164" s="6"/>
      <c r="Q164" s="6"/>
      <c r="R164" s="6"/>
      <c r="S164" s="6"/>
      <c r="T164" s="6"/>
      <c r="U164" s="6"/>
      <c r="V164" s="6"/>
      <c r="W164" s="6"/>
      <c r="X164" s="6"/>
      <c r="Y164" s="6"/>
      <c r="Z164" s="6"/>
      <c r="AA164" s="6"/>
      <c r="AB164" s="6"/>
      <c r="AC164" s="6"/>
      <c r="AD164" s="6"/>
      <c r="AE164" s="6"/>
      <c r="AF164" s="6"/>
    </row>
    <row r="165" spans="1:32" ht="13.2">
      <c r="A165" s="6"/>
      <c r="B165" s="6"/>
      <c r="C165" s="6"/>
      <c r="D165" s="6"/>
      <c r="E165" s="6"/>
      <c r="F165" s="6"/>
      <c r="G165" s="6"/>
      <c r="H165" s="6"/>
      <c r="I165" s="6"/>
      <c r="J165" s="6"/>
      <c r="K165" s="522"/>
      <c r="L165" s="6"/>
      <c r="M165" s="6"/>
      <c r="N165" s="6"/>
      <c r="O165" s="6"/>
      <c r="P165" s="6"/>
      <c r="Q165" s="6"/>
      <c r="R165" s="6"/>
      <c r="S165" s="6"/>
      <c r="T165" s="6"/>
      <c r="U165" s="6"/>
      <c r="V165" s="6"/>
      <c r="W165" s="6"/>
      <c r="X165" s="6"/>
      <c r="Y165" s="6"/>
      <c r="Z165" s="6"/>
      <c r="AA165" s="6"/>
      <c r="AB165" s="6"/>
      <c r="AC165" s="6"/>
      <c r="AD165" s="6"/>
      <c r="AE165" s="6"/>
      <c r="AF165" s="6"/>
    </row>
    <row r="166" spans="1:32" ht="13.2">
      <c r="A166" s="6"/>
      <c r="B166" s="6"/>
      <c r="C166" s="6"/>
      <c r="D166" s="6"/>
      <c r="E166" s="6"/>
      <c r="F166" s="6"/>
      <c r="G166" s="6"/>
      <c r="H166" s="6"/>
      <c r="I166" s="6"/>
      <c r="J166" s="6"/>
      <c r="K166" s="522"/>
      <c r="L166" s="6"/>
      <c r="M166" s="6"/>
      <c r="N166" s="6"/>
      <c r="O166" s="6"/>
      <c r="P166" s="6"/>
      <c r="Q166" s="6"/>
      <c r="R166" s="6"/>
      <c r="S166" s="6"/>
      <c r="T166" s="6"/>
      <c r="U166" s="6"/>
      <c r="V166" s="6"/>
      <c r="W166" s="6"/>
      <c r="X166" s="6"/>
      <c r="Y166" s="6"/>
      <c r="Z166" s="6"/>
      <c r="AA166" s="6"/>
      <c r="AB166" s="6"/>
      <c r="AC166" s="6"/>
      <c r="AD166" s="6"/>
      <c r="AE166" s="6"/>
      <c r="AF166" s="6"/>
    </row>
    <row r="167" spans="1:32" ht="13.2">
      <c r="A167" s="6"/>
      <c r="B167" s="6"/>
      <c r="C167" s="6"/>
      <c r="D167" s="6"/>
      <c r="E167" s="6"/>
      <c r="F167" s="6"/>
      <c r="G167" s="6"/>
      <c r="H167" s="6"/>
      <c r="I167" s="6"/>
      <c r="J167" s="6"/>
      <c r="K167" s="522"/>
      <c r="L167" s="6"/>
      <c r="M167" s="6"/>
      <c r="N167" s="6"/>
      <c r="O167" s="6"/>
      <c r="P167" s="6"/>
      <c r="Q167" s="6"/>
      <c r="R167" s="6"/>
      <c r="S167" s="6"/>
      <c r="T167" s="6"/>
      <c r="U167" s="6"/>
      <c r="V167" s="6"/>
      <c r="W167" s="6"/>
      <c r="X167" s="6"/>
      <c r="Y167" s="6"/>
      <c r="Z167" s="6"/>
      <c r="AA167" s="6"/>
      <c r="AB167" s="6"/>
      <c r="AC167" s="6"/>
      <c r="AD167" s="6"/>
      <c r="AE167" s="6"/>
      <c r="AF167" s="6"/>
    </row>
    <row r="168" spans="1:32" ht="13.2">
      <c r="A168" s="6"/>
      <c r="B168" s="6"/>
      <c r="C168" s="6"/>
      <c r="D168" s="6"/>
      <c r="E168" s="6"/>
      <c r="F168" s="6"/>
      <c r="G168" s="6"/>
      <c r="H168" s="6"/>
      <c r="I168" s="6"/>
      <c r="J168" s="6"/>
      <c r="K168" s="522"/>
      <c r="L168" s="6"/>
      <c r="M168" s="6"/>
      <c r="N168" s="6"/>
      <c r="O168" s="6"/>
      <c r="P168" s="6"/>
      <c r="Q168" s="6"/>
      <c r="R168" s="6"/>
      <c r="S168" s="6"/>
      <c r="T168" s="6"/>
      <c r="U168" s="6"/>
      <c r="V168" s="6"/>
      <c r="W168" s="6"/>
      <c r="X168" s="6"/>
      <c r="Y168" s="6"/>
      <c r="Z168" s="6"/>
      <c r="AA168" s="6"/>
      <c r="AB168" s="6"/>
      <c r="AC168" s="6"/>
      <c r="AD168" s="6"/>
      <c r="AE168" s="6"/>
      <c r="AF168" s="6"/>
    </row>
    <row r="169" spans="1:32" ht="13.2">
      <c r="A169" s="6"/>
      <c r="B169" s="6"/>
      <c r="C169" s="6"/>
      <c r="D169" s="6"/>
      <c r="E169" s="6"/>
      <c r="F169" s="6"/>
      <c r="G169" s="6"/>
      <c r="H169" s="6"/>
      <c r="I169" s="6"/>
      <c r="J169" s="6"/>
      <c r="K169" s="522"/>
      <c r="L169" s="6"/>
      <c r="M169" s="6"/>
      <c r="N169" s="6"/>
      <c r="O169" s="6"/>
      <c r="P169" s="6"/>
      <c r="Q169" s="6"/>
      <c r="R169" s="6"/>
      <c r="S169" s="6"/>
      <c r="T169" s="6"/>
      <c r="U169" s="6"/>
      <c r="V169" s="6"/>
      <c r="W169" s="6"/>
      <c r="X169" s="6"/>
      <c r="Y169" s="6"/>
      <c r="Z169" s="6"/>
      <c r="AA169" s="6"/>
      <c r="AB169" s="6"/>
      <c r="AC169" s="6"/>
      <c r="AD169" s="6"/>
      <c r="AE169" s="6"/>
      <c r="AF169" s="6"/>
    </row>
    <row r="170" spans="1:32" ht="13.2">
      <c r="A170" s="6"/>
      <c r="B170" s="6"/>
      <c r="C170" s="6"/>
      <c r="D170" s="6"/>
      <c r="E170" s="6"/>
      <c r="F170" s="6"/>
      <c r="G170" s="6"/>
      <c r="H170" s="6"/>
      <c r="I170" s="6"/>
      <c r="J170" s="6"/>
      <c r="K170" s="522"/>
      <c r="L170" s="6"/>
      <c r="M170" s="6"/>
      <c r="N170" s="6"/>
      <c r="O170" s="6"/>
      <c r="P170" s="6"/>
      <c r="Q170" s="6"/>
      <c r="R170" s="6"/>
      <c r="S170" s="6"/>
      <c r="T170" s="6"/>
      <c r="U170" s="6"/>
      <c r="V170" s="6"/>
      <c r="W170" s="6"/>
      <c r="X170" s="6"/>
      <c r="Y170" s="6"/>
      <c r="Z170" s="6"/>
      <c r="AA170" s="6"/>
      <c r="AB170" s="6"/>
      <c r="AC170" s="6"/>
      <c r="AD170" s="6"/>
      <c r="AE170" s="6"/>
      <c r="AF170" s="6"/>
    </row>
    <row r="171" spans="1:32" ht="13.2">
      <c r="A171" s="6"/>
      <c r="B171" s="6"/>
      <c r="C171" s="6"/>
      <c r="D171" s="6"/>
      <c r="E171" s="6"/>
      <c r="F171" s="6"/>
      <c r="G171" s="6"/>
      <c r="H171" s="6"/>
      <c r="I171" s="6"/>
      <c r="J171" s="6"/>
      <c r="K171" s="522"/>
      <c r="L171" s="6"/>
      <c r="M171" s="6"/>
      <c r="N171" s="6"/>
      <c r="O171" s="6"/>
      <c r="P171" s="6"/>
      <c r="Q171" s="6"/>
      <c r="R171" s="6"/>
      <c r="S171" s="6"/>
      <c r="T171" s="6"/>
      <c r="U171" s="6"/>
      <c r="V171" s="6"/>
      <c r="W171" s="6"/>
      <c r="X171" s="6"/>
      <c r="Y171" s="6"/>
      <c r="Z171" s="6"/>
      <c r="AA171" s="6"/>
      <c r="AB171" s="6"/>
      <c r="AC171" s="6"/>
      <c r="AD171" s="6"/>
      <c r="AE171" s="6"/>
      <c r="AF171" s="6"/>
    </row>
    <row r="172" spans="1:32" ht="13.2">
      <c r="A172" s="6"/>
      <c r="B172" s="6"/>
      <c r="C172" s="6"/>
      <c r="D172" s="6"/>
      <c r="E172" s="6"/>
      <c r="F172" s="6"/>
      <c r="G172" s="6"/>
      <c r="H172" s="6"/>
      <c r="I172" s="6"/>
      <c r="J172" s="6"/>
      <c r="K172" s="522"/>
      <c r="L172" s="6"/>
      <c r="M172" s="6"/>
      <c r="N172" s="6"/>
      <c r="O172" s="6"/>
      <c r="P172" s="6"/>
      <c r="Q172" s="6"/>
      <c r="R172" s="6"/>
      <c r="S172" s="6"/>
      <c r="T172" s="6"/>
      <c r="U172" s="6"/>
      <c r="V172" s="6"/>
      <c r="W172" s="6"/>
      <c r="X172" s="6"/>
      <c r="Y172" s="6"/>
      <c r="Z172" s="6"/>
      <c r="AA172" s="6"/>
      <c r="AB172" s="6"/>
      <c r="AC172" s="6"/>
      <c r="AD172" s="6"/>
      <c r="AE172" s="6"/>
      <c r="AF172" s="6"/>
    </row>
    <row r="173" spans="1:32" ht="13.2">
      <c r="A173" s="6"/>
      <c r="B173" s="6"/>
      <c r="C173" s="6"/>
      <c r="D173" s="6"/>
      <c r="E173" s="6"/>
      <c r="F173" s="6"/>
      <c r="G173" s="6"/>
      <c r="H173" s="6"/>
      <c r="I173" s="6"/>
      <c r="J173" s="6"/>
      <c r="K173" s="522"/>
      <c r="L173" s="6"/>
      <c r="M173" s="6"/>
      <c r="N173" s="6"/>
      <c r="O173" s="6"/>
      <c r="P173" s="6"/>
      <c r="Q173" s="6"/>
      <c r="R173" s="6"/>
      <c r="S173" s="6"/>
      <c r="T173" s="6"/>
      <c r="U173" s="6"/>
      <c r="V173" s="6"/>
      <c r="W173" s="6"/>
      <c r="X173" s="6"/>
      <c r="Y173" s="6"/>
      <c r="Z173" s="6"/>
      <c r="AA173" s="6"/>
      <c r="AB173" s="6"/>
      <c r="AC173" s="6"/>
      <c r="AD173" s="6"/>
      <c r="AE173" s="6"/>
      <c r="AF173" s="6"/>
    </row>
    <row r="174" spans="1:32" ht="13.2">
      <c r="A174" s="6"/>
      <c r="B174" s="6"/>
      <c r="C174" s="6"/>
      <c r="D174" s="6"/>
      <c r="E174" s="6"/>
      <c r="F174" s="6"/>
      <c r="G174" s="6"/>
      <c r="H174" s="6"/>
      <c r="I174" s="6"/>
      <c r="J174" s="6"/>
      <c r="K174" s="522"/>
      <c r="L174" s="6"/>
      <c r="M174" s="6"/>
      <c r="N174" s="6"/>
      <c r="O174" s="6"/>
      <c r="P174" s="6"/>
      <c r="Q174" s="6"/>
      <c r="R174" s="6"/>
      <c r="S174" s="6"/>
      <c r="T174" s="6"/>
      <c r="U174" s="6"/>
      <c r="V174" s="6"/>
      <c r="W174" s="6"/>
      <c r="X174" s="6"/>
      <c r="Y174" s="6"/>
      <c r="Z174" s="6"/>
      <c r="AA174" s="6"/>
      <c r="AB174" s="6"/>
      <c r="AC174" s="6"/>
      <c r="AD174" s="6"/>
      <c r="AE174" s="6"/>
      <c r="AF174" s="6"/>
    </row>
    <row r="175" spans="1:32" ht="13.2">
      <c r="A175" s="6"/>
      <c r="B175" s="6"/>
      <c r="C175" s="6"/>
      <c r="D175" s="6"/>
      <c r="E175" s="6"/>
      <c r="F175" s="6"/>
      <c r="G175" s="6"/>
      <c r="H175" s="6"/>
      <c r="I175" s="6"/>
      <c r="J175" s="6"/>
      <c r="K175" s="522"/>
      <c r="L175" s="6"/>
      <c r="M175" s="6"/>
      <c r="N175" s="6"/>
      <c r="O175" s="6"/>
      <c r="P175" s="6"/>
      <c r="Q175" s="6"/>
      <c r="R175" s="6"/>
      <c r="S175" s="6"/>
      <c r="T175" s="6"/>
      <c r="U175" s="6"/>
      <c r="V175" s="6"/>
      <c r="W175" s="6"/>
      <c r="X175" s="6"/>
      <c r="Y175" s="6"/>
      <c r="Z175" s="6"/>
      <c r="AA175" s="6"/>
      <c r="AB175" s="6"/>
      <c r="AC175" s="6"/>
      <c r="AD175" s="6"/>
      <c r="AE175" s="6"/>
      <c r="AF175" s="6"/>
    </row>
    <row r="176" spans="1:32" ht="13.2">
      <c r="A176" s="6"/>
      <c r="B176" s="6"/>
      <c r="C176" s="6"/>
      <c r="D176" s="6"/>
      <c r="E176" s="6"/>
      <c r="F176" s="6"/>
      <c r="G176" s="6"/>
      <c r="H176" s="6"/>
      <c r="I176" s="6"/>
      <c r="J176" s="6"/>
      <c r="K176" s="522"/>
      <c r="L176" s="6"/>
      <c r="M176" s="6"/>
      <c r="N176" s="6"/>
      <c r="O176" s="6"/>
      <c r="P176" s="6"/>
      <c r="Q176" s="6"/>
      <c r="R176" s="6"/>
      <c r="S176" s="6"/>
      <c r="T176" s="6"/>
      <c r="U176" s="6"/>
      <c r="V176" s="6"/>
      <c r="W176" s="6"/>
      <c r="X176" s="6"/>
      <c r="Y176" s="6"/>
      <c r="Z176" s="6"/>
      <c r="AA176" s="6"/>
      <c r="AB176" s="6"/>
      <c r="AC176" s="6"/>
      <c r="AD176" s="6"/>
      <c r="AE176" s="6"/>
      <c r="AF176" s="6"/>
    </row>
    <row r="177" spans="1:32" ht="13.2">
      <c r="A177" s="6"/>
      <c r="B177" s="6"/>
      <c r="C177" s="6"/>
      <c r="D177" s="6"/>
      <c r="E177" s="6"/>
      <c r="F177" s="6"/>
      <c r="G177" s="6"/>
      <c r="H177" s="6"/>
      <c r="I177" s="6"/>
      <c r="J177" s="6"/>
      <c r="K177" s="522"/>
      <c r="L177" s="6"/>
      <c r="M177" s="6"/>
      <c r="N177" s="6"/>
      <c r="O177" s="6"/>
      <c r="P177" s="6"/>
      <c r="Q177" s="6"/>
      <c r="R177" s="6"/>
      <c r="S177" s="6"/>
      <c r="T177" s="6"/>
      <c r="U177" s="6"/>
      <c r="V177" s="6"/>
      <c r="W177" s="6"/>
      <c r="X177" s="6"/>
      <c r="Y177" s="6"/>
      <c r="Z177" s="6"/>
      <c r="AA177" s="6"/>
      <c r="AB177" s="6"/>
      <c r="AC177" s="6"/>
      <c r="AD177" s="6"/>
      <c r="AE177" s="6"/>
      <c r="AF177" s="6"/>
    </row>
    <row r="178" spans="1:32" ht="13.2">
      <c r="A178" s="6"/>
      <c r="B178" s="6"/>
      <c r="C178" s="6"/>
      <c r="D178" s="6"/>
      <c r="E178" s="6"/>
      <c r="F178" s="6"/>
      <c r="G178" s="6"/>
      <c r="H178" s="6"/>
      <c r="I178" s="6"/>
      <c r="J178" s="6"/>
      <c r="K178" s="522"/>
      <c r="L178" s="6"/>
      <c r="M178" s="6"/>
      <c r="N178" s="6"/>
      <c r="O178" s="6"/>
      <c r="P178" s="6"/>
      <c r="Q178" s="6"/>
      <c r="R178" s="6"/>
      <c r="S178" s="6"/>
      <c r="T178" s="6"/>
      <c r="U178" s="6"/>
      <c r="V178" s="6"/>
      <c r="W178" s="6"/>
      <c r="X178" s="6"/>
      <c r="Y178" s="6"/>
      <c r="Z178" s="6"/>
      <c r="AA178" s="6"/>
      <c r="AB178" s="6"/>
      <c r="AC178" s="6"/>
      <c r="AD178" s="6"/>
      <c r="AE178" s="6"/>
      <c r="AF178" s="6"/>
    </row>
    <row r="179" spans="1:32" ht="13.2">
      <c r="A179" s="6"/>
      <c r="B179" s="6"/>
      <c r="C179" s="6"/>
      <c r="D179" s="6"/>
      <c r="E179" s="6"/>
      <c r="F179" s="6"/>
      <c r="G179" s="6"/>
      <c r="H179" s="6"/>
      <c r="I179" s="6"/>
      <c r="J179" s="6"/>
      <c r="K179" s="522"/>
      <c r="L179" s="6"/>
      <c r="M179" s="6"/>
      <c r="N179" s="6"/>
      <c r="O179" s="6"/>
      <c r="P179" s="6"/>
      <c r="Q179" s="6"/>
      <c r="R179" s="6"/>
      <c r="S179" s="6"/>
      <c r="T179" s="6"/>
      <c r="U179" s="6"/>
      <c r="V179" s="6"/>
      <c r="W179" s="6"/>
      <c r="X179" s="6"/>
      <c r="Y179" s="6"/>
      <c r="Z179" s="6"/>
      <c r="AA179" s="6"/>
      <c r="AB179" s="6"/>
      <c r="AC179" s="6"/>
      <c r="AD179" s="6"/>
      <c r="AE179" s="6"/>
      <c r="AF179" s="6"/>
    </row>
    <row r="180" spans="1:32" ht="13.2">
      <c r="A180" s="6"/>
      <c r="B180" s="6"/>
      <c r="C180" s="6"/>
      <c r="D180" s="6"/>
      <c r="E180" s="6"/>
      <c r="F180" s="6"/>
      <c r="G180" s="6"/>
      <c r="H180" s="6"/>
      <c r="I180" s="6"/>
      <c r="J180" s="6"/>
      <c r="K180" s="522"/>
      <c r="L180" s="6"/>
      <c r="M180" s="6"/>
      <c r="N180" s="6"/>
      <c r="O180" s="6"/>
      <c r="P180" s="6"/>
      <c r="Q180" s="6"/>
      <c r="R180" s="6"/>
      <c r="S180" s="6"/>
      <c r="T180" s="6"/>
      <c r="U180" s="6"/>
      <c r="V180" s="6"/>
      <c r="W180" s="6"/>
      <c r="X180" s="6"/>
      <c r="Y180" s="6"/>
      <c r="Z180" s="6"/>
      <c r="AA180" s="6"/>
      <c r="AB180" s="6"/>
      <c r="AC180" s="6"/>
      <c r="AD180" s="6"/>
      <c r="AE180" s="6"/>
      <c r="AF180" s="6"/>
    </row>
    <row r="181" spans="1:32" ht="13.2">
      <c r="A181" s="6"/>
      <c r="B181" s="6"/>
      <c r="C181" s="6"/>
      <c r="D181" s="6"/>
      <c r="E181" s="6"/>
      <c r="F181" s="6"/>
      <c r="G181" s="6"/>
      <c r="H181" s="6"/>
      <c r="I181" s="6"/>
      <c r="J181" s="6"/>
      <c r="K181" s="522"/>
      <c r="L181" s="6"/>
      <c r="M181" s="6"/>
      <c r="N181" s="6"/>
      <c r="O181" s="6"/>
      <c r="P181" s="6"/>
      <c r="Q181" s="6"/>
      <c r="R181" s="6"/>
      <c r="S181" s="6"/>
      <c r="T181" s="6"/>
      <c r="U181" s="6"/>
      <c r="V181" s="6"/>
      <c r="W181" s="6"/>
      <c r="X181" s="6"/>
      <c r="Y181" s="6"/>
      <c r="Z181" s="6"/>
      <c r="AA181" s="6"/>
      <c r="AB181" s="6"/>
      <c r="AC181" s="6"/>
      <c r="AD181" s="6"/>
      <c r="AE181" s="6"/>
      <c r="AF181" s="6"/>
    </row>
    <row r="182" spans="1:32" ht="13.2">
      <c r="A182" s="6"/>
      <c r="B182" s="6"/>
      <c r="C182" s="6"/>
      <c r="D182" s="6"/>
      <c r="E182" s="6"/>
      <c r="F182" s="6"/>
      <c r="G182" s="6"/>
      <c r="H182" s="6"/>
      <c r="I182" s="6"/>
      <c r="J182" s="6"/>
      <c r="K182" s="522"/>
      <c r="L182" s="6"/>
      <c r="M182" s="6"/>
      <c r="N182" s="6"/>
      <c r="O182" s="6"/>
      <c r="P182" s="6"/>
      <c r="Q182" s="6"/>
      <c r="R182" s="6"/>
      <c r="S182" s="6"/>
      <c r="T182" s="6"/>
      <c r="U182" s="6"/>
      <c r="V182" s="6"/>
      <c r="W182" s="6"/>
      <c r="X182" s="6"/>
      <c r="Y182" s="6"/>
      <c r="Z182" s="6"/>
      <c r="AA182" s="6"/>
      <c r="AB182" s="6"/>
      <c r="AC182" s="6"/>
      <c r="AD182" s="6"/>
      <c r="AE182" s="6"/>
      <c r="AF182" s="6"/>
    </row>
    <row r="183" spans="1:32" ht="13.2">
      <c r="A183" s="6"/>
      <c r="B183" s="6"/>
      <c r="C183" s="6"/>
      <c r="D183" s="6"/>
      <c r="E183" s="6"/>
      <c r="F183" s="6"/>
      <c r="G183" s="6"/>
      <c r="H183" s="6"/>
      <c r="I183" s="6"/>
      <c r="J183" s="6"/>
      <c r="K183" s="522"/>
      <c r="L183" s="6"/>
      <c r="M183" s="6"/>
      <c r="N183" s="6"/>
      <c r="O183" s="6"/>
      <c r="P183" s="6"/>
      <c r="Q183" s="6"/>
      <c r="R183" s="6"/>
      <c r="S183" s="6"/>
      <c r="T183" s="6"/>
      <c r="U183" s="6"/>
      <c r="V183" s="6"/>
      <c r="W183" s="6"/>
      <c r="X183" s="6"/>
      <c r="Y183" s="6"/>
      <c r="Z183" s="6"/>
      <c r="AA183" s="6"/>
      <c r="AB183" s="6"/>
      <c r="AC183" s="6"/>
      <c r="AD183" s="6"/>
      <c r="AE183" s="6"/>
      <c r="AF183" s="6"/>
    </row>
    <row r="184" spans="1:32" ht="13.2">
      <c r="A184" s="6"/>
      <c r="B184" s="6"/>
      <c r="C184" s="6"/>
      <c r="D184" s="6"/>
      <c r="E184" s="6"/>
      <c r="F184" s="6"/>
      <c r="G184" s="6"/>
      <c r="H184" s="6"/>
      <c r="I184" s="6"/>
      <c r="J184" s="6"/>
      <c r="K184" s="522"/>
      <c r="L184" s="6"/>
      <c r="M184" s="6"/>
      <c r="N184" s="6"/>
      <c r="O184" s="6"/>
      <c r="P184" s="6"/>
      <c r="Q184" s="6"/>
      <c r="R184" s="6"/>
      <c r="S184" s="6"/>
      <c r="T184" s="6"/>
      <c r="U184" s="6"/>
      <c r="V184" s="6"/>
      <c r="W184" s="6"/>
      <c r="X184" s="6"/>
      <c r="Y184" s="6"/>
      <c r="Z184" s="6"/>
      <c r="AA184" s="6"/>
      <c r="AB184" s="6"/>
      <c r="AC184" s="6"/>
      <c r="AD184" s="6"/>
      <c r="AE184" s="6"/>
      <c r="AF184" s="6"/>
    </row>
    <row r="185" spans="1:32" ht="13.2">
      <c r="A185" s="6"/>
      <c r="B185" s="6"/>
      <c r="C185" s="6"/>
      <c r="D185" s="6"/>
      <c r="E185" s="6"/>
      <c r="F185" s="6"/>
      <c r="G185" s="6"/>
      <c r="H185" s="6"/>
      <c r="I185" s="6"/>
      <c r="J185" s="6"/>
      <c r="K185" s="522"/>
      <c r="L185" s="6"/>
      <c r="M185" s="6"/>
      <c r="N185" s="6"/>
      <c r="O185" s="6"/>
      <c r="P185" s="6"/>
      <c r="Q185" s="6"/>
      <c r="R185" s="6"/>
      <c r="S185" s="6"/>
      <c r="T185" s="6"/>
      <c r="U185" s="6"/>
      <c r="V185" s="6"/>
      <c r="W185" s="6"/>
      <c r="X185" s="6"/>
      <c r="Y185" s="6"/>
      <c r="Z185" s="6"/>
      <c r="AA185" s="6"/>
      <c r="AB185" s="6"/>
      <c r="AC185" s="6"/>
      <c r="AD185" s="6"/>
      <c r="AE185" s="6"/>
      <c r="AF185" s="6"/>
    </row>
    <row r="186" spans="1:32" ht="13.2">
      <c r="A186" s="6"/>
      <c r="B186" s="6"/>
      <c r="C186" s="6"/>
      <c r="D186" s="6"/>
      <c r="E186" s="6"/>
      <c r="F186" s="6"/>
      <c r="G186" s="6"/>
      <c r="H186" s="6"/>
      <c r="I186" s="6"/>
      <c r="J186" s="6"/>
      <c r="K186" s="522"/>
      <c r="L186" s="6"/>
      <c r="M186" s="6"/>
      <c r="N186" s="6"/>
      <c r="O186" s="6"/>
      <c r="P186" s="6"/>
      <c r="Q186" s="6"/>
      <c r="R186" s="6"/>
      <c r="S186" s="6"/>
      <c r="T186" s="6"/>
      <c r="U186" s="6"/>
      <c r="V186" s="6"/>
      <c r="W186" s="6"/>
      <c r="X186" s="6"/>
      <c r="Y186" s="6"/>
      <c r="Z186" s="6"/>
      <c r="AA186" s="6"/>
      <c r="AB186" s="6"/>
      <c r="AC186" s="6"/>
      <c r="AD186" s="6"/>
      <c r="AE186" s="6"/>
      <c r="AF186" s="6"/>
    </row>
    <row r="187" spans="1:32" ht="13.2">
      <c r="A187" s="6"/>
      <c r="B187" s="6"/>
      <c r="C187" s="6"/>
      <c r="D187" s="6"/>
      <c r="E187" s="6"/>
      <c r="F187" s="6"/>
      <c r="G187" s="6"/>
      <c r="H187" s="6"/>
      <c r="I187" s="6"/>
      <c r="J187" s="6"/>
      <c r="K187" s="522"/>
      <c r="L187" s="6"/>
      <c r="M187" s="6"/>
      <c r="N187" s="6"/>
      <c r="O187" s="6"/>
      <c r="P187" s="6"/>
      <c r="Q187" s="6"/>
      <c r="R187" s="6"/>
      <c r="S187" s="6"/>
      <c r="T187" s="6"/>
      <c r="U187" s="6"/>
      <c r="V187" s="6"/>
      <c r="W187" s="6"/>
      <c r="X187" s="6"/>
      <c r="Y187" s="6"/>
      <c r="Z187" s="6"/>
      <c r="AA187" s="6"/>
      <c r="AB187" s="6"/>
      <c r="AC187" s="6"/>
      <c r="AD187" s="6"/>
      <c r="AE187" s="6"/>
      <c r="AF187" s="6"/>
    </row>
    <row r="188" spans="1:32" ht="13.2">
      <c r="A188" s="6"/>
      <c r="B188" s="6"/>
      <c r="C188" s="6"/>
      <c r="D188" s="6"/>
      <c r="E188" s="6"/>
      <c r="F188" s="6"/>
      <c r="G188" s="6"/>
      <c r="H188" s="6"/>
      <c r="I188" s="6"/>
      <c r="J188" s="6"/>
      <c r="K188" s="522"/>
      <c r="L188" s="6"/>
      <c r="M188" s="6"/>
      <c r="N188" s="6"/>
      <c r="O188" s="6"/>
      <c r="P188" s="6"/>
      <c r="Q188" s="6"/>
      <c r="R188" s="6"/>
      <c r="S188" s="6"/>
      <c r="T188" s="6"/>
      <c r="U188" s="6"/>
      <c r="V188" s="6"/>
      <c r="W188" s="6"/>
      <c r="X188" s="6"/>
      <c r="Y188" s="6"/>
      <c r="Z188" s="6"/>
      <c r="AA188" s="6"/>
      <c r="AB188" s="6"/>
      <c r="AC188" s="6"/>
      <c r="AD188" s="6"/>
      <c r="AE188" s="6"/>
      <c r="AF188" s="6"/>
    </row>
    <row r="189" spans="1:32" ht="13.2">
      <c r="A189" s="6"/>
      <c r="B189" s="6"/>
      <c r="C189" s="6"/>
      <c r="D189" s="6"/>
      <c r="E189" s="6"/>
      <c r="F189" s="6"/>
      <c r="G189" s="6"/>
      <c r="H189" s="6"/>
      <c r="I189" s="6"/>
      <c r="J189" s="6"/>
      <c r="K189" s="522"/>
      <c r="L189" s="6"/>
      <c r="M189" s="6"/>
      <c r="N189" s="6"/>
      <c r="O189" s="6"/>
      <c r="P189" s="6"/>
      <c r="Q189" s="6"/>
      <c r="R189" s="6"/>
      <c r="S189" s="6"/>
      <c r="T189" s="6"/>
      <c r="U189" s="6"/>
      <c r="V189" s="6"/>
      <c r="W189" s="6"/>
      <c r="X189" s="6"/>
      <c r="Y189" s="6"/>
      <c r="Z189" s="6"/>
      <c r="AA189" s="6"/>
      <c r="AB189" s="6"/>
      <c r="AC189" s="6"/>
      <c r="AD189" s="6"/>
      <c r="AE189" s="6"/>
      <c r="AF189" s="6"/>
    </row>
    <row r="190" spans="1:32" ht="13.2">
      <c r="A190" s="6"/>
      <c r="B190" s="6"/>
      <c r="C190" s="6"/>
      <c r="D190" s="6"/>
      <c r="E190" s="6"/>
      <c r="F190" s="6"/>
      <c r="G190" s="6"/>
      <c r="H190" s="6"/>
      <c r="I190" s="6"/>
      <c r="J190" s="6"/>
      <c r="K190" s="522"/>
      <c r="L190" s="6"/>
      <c r="M190" s="6"/>
      <c r="N190" s="6"/>
      <c r="O190" s="6"/>
      <c r="P190" s="6"/>
      <c r="Q190" s="6"/>
      <c r="R190" s="6"/>
      <c r="S190" s="6"/>
      <c r="T190" s="6"/>
      <c r="U190" s="6"/>
      <c r="V190" s="6"/>
      <c r="W190" s="6"/>
      <c r="X190" s="6"/>
      <c r="Y190" s="6"/>
      <c r="Z190" s="6"/>
      <c r="AA190" s="6"/>
      <c r="AB190" s="6"/>
      <c r="AC190" s="6"/>
      <c r="AD190" s="6"/>
      <c r="AE190" s="6"/>
      <c r="AF190" s="6"/>
    </row>
    <row r="191" spans="1:32" ht="13.2">
      <c r="A191" s="6"/>
      <c r="B191" s="6"/>
      <c r="C191" s="6"/>
      <c r="D191" s="6"/>
      <c r="E191" s="6"/>
      <c r="F191" s="6"/>
      <c r="G191" s="6"/>
      <c r="H191" s="6"/>
      <c r="I191" s="6"/>
      <c r="J191" s="6"/>
      <c r="K191" s="522"/>
      <c r="L191" s="6"/>
      <c r="M191" s="6"/>
      <c r="N191" s="6"/>
      <c r="O191" s="6"/>
      <c r="P191" s="6"/>
      <c r="Q191" s="6"/>
      <c r="R191" s="6"/>
      <c r="S191" s="6"/>
      <c r="T191" s="6"/>
      <c r="U191" s="6"/>
      <c r="V191" s="6"/>
      <c r="W191" s="6"/>
      <c r="X191" s="6"/>
      <c r="Y191" s="6"/>
      <c r="Z191" s="6"/>
      <c r="AA191" s="6"/>
      <c r="AB191" s="6"/>
      <c r="AC191" s="6"/>
      <c r="AD191" s="6"/>
      <c r="AE191" s="6"/>
      <c r="AF191" s="6"/>
    </row>
    <row r="192" spans="1:32" ht="13.2">
      <c r="A192" s="6"/>
      <c r="B192" s="6"/>
      <c r="C192" s="6"/>
      <c r="D192" s="6"/>
      <c r="E192" s="6"/>
      <c r="F192" s="6"/>
      <c r="G192" s="6"/>
      <c r="H192" s="6"/>
      <c r="I192" s="6"/>
      <c r="J192" s="6"/>
      <c r="K192" s="522"/>
      <c r="L192" s="6"/>
      <c r="M192" s="6"/>
      <c r="N192" s="6"/>
      <c r="O192" s="6"/>
      <c r="P192" s="6"/>
      <c r="Q192" s="6"/>
      <c r="R192" s="6"/>
      <c r="S192" s="6"/>
      <c r="T192" s="6"/>
      <c r="U192" s="6"/>
      <c r="V192" s="6"/>
      <c r="W192" s="6"/>
      <c r="X192" s="6"/>
      <c r="Y192" s="6"/>
      <c r="Z192" s="6"/>
      <c r="AA192" s="6"/>
      <c r="AB192" s="6"/>
      <c r="AC192" s="6"/>
      <c r="AD192" s="6"/>
      <c r="AE192" s="6"/>
      <c r="AF192" s="6"/>
    </row>
    <row r="193" spans="1:32" ht="13.2">
      <c r="A193" s="6"/>
      <c r="B193" s="6"/>
      <c r="C193" s="6"/>
      <c r="D193" s="6"/>
      <c r="E193" s="6"/>
      <c r="F193" s="6"/>
      <c r="G193" s="6"/>
      <c r="H193" s="6"/>
      <c r="I193" s="6"/>
      <c r="J193" s="6"/>
      <c r="K193" s="522"/>
      <c r="L193" s="6"/>
      <c r="M193" s="6"/>
      <c r="N193" s="6"/>
      <c r="O193" s="6"/>
      <c r="P193" s="6"/>
      <c r="Q193" s="6"/>
      <c r="R193" s="6"/>
      <c r="S193" s="6"/>
      <c r="T193" s="6"/>
      <c r="U193" s="6"/>
      <c r="V193" s="6"/>
      <c r="W193" s="6"/>
      <c r="X193" s="6"/>
      <c r="Y193" s="6"/>
      <c r="Z193" s="6"/>
      <c r="AA193" s="6"/>
      <c r="AB193" s="6"/>
      <c r="AC193" s="6"/>
      <c r="AD193" s="6"/>
      <c r="AE193" s="6"/>
      <c r="AF193" s="6"/>
    </row>
    <row r="194" spans="1:32" ht="13.2">
      <c r="A194" s="6"/>
      <c r="B194" s="6"/>
      <c r="C194" s="6"/>
      <c r="D194" s="6"/>
      <c r="E194" s="6"/>
      <c r="F194" s="6"/>
      <c r="G194" s="6"/>
      <c r="H194" s="6"/>
      <c r="I194" s="6"/>
      <c r="J194" s="6"/>
      <c r="K194" s="522"/>
      <c r="L194" s="6"/>
      <c r="M194" s="6"/>
      <c r="N194" s="6"/>
      <c r="O194" s="6"/>
      <c r="P194" s="6"/>
      <c r="Q194" s="6"/>
      <c r="R194" s="6"/>
      <c r="S194" s="6"/>
      <c r="T194" s="6"/>
      <c r="U194" s="6"/>
      <c r="V194" s="6"/>
      <c r="W194" s="6"/>
      <c r="X194" s="6"/>
      <c r="Y194" s="6"/>
      <c r="Z194" s="6"/>
      <c r="AA194" s="6"/>
      <c r="AB194" s="6"/>
      <c r="AC194" s="6"/>
      <c r="AD194" s="6"/>
      <c r="AE194" s="6"/>
      <c r="AF194" s="6"/>
    </row>
    <row r="195" spans="1:32" ht="13.2">
      <c r="A195" s="6"/>
      <c r="B195" s="6"/>
      <c r="C195" s="6"/>
      <c r="D195" s="6"/>
      <c r="E195" s="6"/>
      <c r="F195" s="6"/>
      <c r="G195" s="6"/>
      <c r="H195" s="6"/>
      <c r="I195" s="6"/>
      <c r="J195" s="6"/>
      <c r="K195" s="522"/>
      <c r="L195" s="6"/>
      <c r="M195" s="6"/>
      <c r="N195" s="6"/>
      <c r="O195" s="6"/>
      <c r="P195" s="6"/>
      <c r="Q195" s="6"/>
      <c r="R195" s="6"/>
      <c r="S195" s="6"/>
      <c r="T195" s="6"/>
      <c r="U195" s="6"/>
      <c r="V195" s="6"/>
      <c r="W195" s="6"/>
      <c r="X195" s="6"/>
      <c r="Y195" s="6"/>
      <c r="Z195" s="6"/>
      <c r="AA195" s="6"/>
      <c r="AB195" s="6"/>
      <c r="AC195" s="6"/>
      <c r="AD195" s="6"/>
      <c r="AE195" s="6"/>
      <c r="AF195" s="6"/>
    </row>
    <row r="196" spans="1:32" ht="13.2">
      <c r="A196" s="6"/>
      <c r="B196" s="6"/>
      <c r="C196" s="6"/>
      <c r="D196" s="6"/>
      <c r="E196" s="6"/>
      <c r="F196" s="6"/>
      <c r="G196" s="6"/>
      <c r="H196" s="6"/>
      <c r="I196" s="6"/>
      <c r="J196" s="6"/>
      <c r="K196" s="522"/>
      <c r="L196" s="6"/>
      <c r="M196" s="6"/>
      <c r="N196" s="6"/>
      <c r="O196" s="6"/>
      <c r="P196" s="6"/>
      <c r="Q196" s="6"/>
      <c r="R196" s="6"/>
      <c r="S196" s="6"/>
      <c r="T196" s="6"/>
      <c r="U196" s="6"/>
      <c r="V196" s="6"/>
      <c r="W196" s="6"/>
      <c r="X196" s="6"/>
      <c r="Y196" s="6"/>
      <c r="Z196" s="6"/>
      <c r="AA196" s="6"/>
      <c r="AB196" s="6"/>
      <c r="AC196" s="6"/>
      <c r="AD196" s="6"/>
      <c r="AE196" s="6"/>
      <c r="AF196" s="6"/>
    </row>
    <row r="197" spans="1:32" ht="13.2">
      <c r="A197" s="6"/>
      <c r="B197" s="6"/>
      <c r="C197" s="6"/>
      <c r="D197" s="6"/>
      <c r="E197" s="6"/>
      <c r="F197" s="6"/>
      <c r="G197" s="6"/>
      <c r="H197" s="6"/>
      <c r="I197" s="6"/>
      <c r="J197" s="6"/>
      <c r="K197" s="522"/>
      <c r="L197" s="6"/>
      <c r="M197" s="6"/>
      <c r="N197" s="6"/>
      <c r="O197" s="6"/>
      <c r="P197" s="6"/>
      <c r="Q197" s="6"/>
      <c r="R197" s="6"/>
      <c r="S197" s="6"/>
      <c r="T197" s="6"/>
      <c r="U197" s="6"/>
      <c r="V197" s="6"/>
      <c r="W197" s="6"/>
      <c r="X197" s="6"/>
      <c r="Y197" s="6"/>
      <c r="Z197" s="6"/>
      <c r="AA197" s="6"/>
      <c r="AB197" s="6"/>
      <c r="AC197" s="6"/>
      <c r="AD197" s="6"/>
      <c r="AE197" s="6"/>
      <c r="AF197" s="6"/>
    </row>
    <row r="198" spans="1:32" ht="13.2">
      <c r="A198" s="6"/>
      <c r="B198" s="6"/>
      <c r="C198" s="6"/>
      <c r="D198" s="6"/>
      <c r="E198" s="6"/>
      <c r="F198" s="6"/>
      <c r="G198" s="6"/>
      <c r="H198" s="6"/>
      <c r="I198" s="6"/>
      <c r="J198" s="6"/>
      <c r="K198" s="522"/>
      <c r="L198" s="6"/>
      <c r="M198" s="6"/>
      <c r="N198" s="6"/>
      <c r="O198" s="6"/>
      <c r="P198" s="6"/>
      <c r="Q198" s="6"/>
      <c r="R198" s="6"/>
      <c r="S198" s="6"/>
      <c r="T198" s="6"/>
      <c r="U198" s="6"/>
      <c r="V198" s="6"/>
      <c r="W198" s="6"/>
      <c r="X198" s="6"/>
      <c r="Y198" s="6"/>
      <c r="Z198" s="6"/>
      <c r="AA198" s="6"/>
      <c r="AB198" s="6"/>
      <c r="AC198" s="6"/>
      <c r="AD198" s="6"/>
      <c r="AE198" s="6"/>
      <c r="AF198" s="6"/>
    </row>
    <row r="199" spans="1:32" ht="13.2">
      <c r="A199" s="6"/>
      <c r="B199" s="6"/>
      <c r="C199" s="6"/>
      <c r="D199" s="6"/>
      <c r="E199" s="6"/>
      <c r="F199" s="6"/>
      <c r="G199" s="6"/>
      <c r="H199" s="6"/>
      <c r="I199" s="6"/>
      <c r="J199" s="6"/>
      <c r="K199" s="522"/>
      <c r="L199" s="6"/>
      <c r="M199" s="6"/>
      <c r="N199" s="6"/>
      <c r="O199" s="6"/>
      <c r="P199" s="6"/>
      <c r="Q199" s="6"/>
      <c r="R199" s="6"/>
      <c r="S199" s="6"/>
      <c r="T199" s="6"/>
      <c r="U199" s="6"/>
      <c r="V199" s="6"/>
      <c r="W199" s="6"/>
      <c r="X199" s="6"/>
      <c r="Y199" s="6"/>
      <c r="Z199" s="6"/>
      <c r="AA199" s="6"/>
      <c r="AB199" s="6"/>
      <c r="AC199" s="6"/>
      <c r="AD199" s="6"/>
      <c r="AE199" s="6"/>
      <c r="AF199" s="6"/>
    </row>
    <row r="200" spans="1:32" ht="13.2">
      <c r="A200" s="6"/>
      <c r="B200" s="6"/>
      <c r="C200" s="6"/>
      <c r="D200" s="6"/>
      <c r="E200" s="6"/>
      <c r="F200" s="6"/>
      <c r="G200" s="6"/>
      <c r="H200" s="6"/>
      <c r="I200" s="6"/>
      <c r="J200" s="6"/>
      <c r="K200" s="522"/>
      <c r="L200" s="6"/>
      <c r="M200" s="6"/>
      <c r="N200" s="6"/>
      <c r="O200" s="6"/>
      <c r="P200" s="6"/>
      <c r="Q200" s="6"/>
      <c r="R200" s="6"/>
      <c r="S200" s="6"/>
      <c r="T200" s="6"/>
      <c r="U200" s="6"/>
      <c r="V200" s="6"/>
      <c r="W200" s="6"/>
      <c r="X200" s="6"/>
      <c r="Y200" s="6"/>
      <c r="Z200" s="6"/>
      <c r="AA200" s="6"/>
      <c r="AB200" s="6"/>
      <c r="AC200" s="6"/>
      <c r="AD200" s="6"/>
      <c r="AE200" s="6"/>
      <c r="AF200" s="6"/>
    </row>
    <row r="201" spans="1:32" ht="13.2">
      <c r="A201" s="6"/>
      <c r="B201" s="6"/>
      <c r="C201" s="6"/>
      <c r="D201" s="6"/>
      <c r="E201" s="6"/>
      <c r="F201" s="6"/>
      <c r="G201" s="6"/>
      <c r="H201" s="6"/>
      <c r="I201" s="6"/>
      <c r="J201" s="6"/>
      <c r="K201" s="522"/>
      <c r="L201" s="6"/>
      <c r="M201" s="6"/>
      <c r="N201" s="6"/>
      <c r="O201" s="6"/>
      <c r="P201" s="6"/>
      <c r="Q201" s="6"/>
      <c r="R201" s="6"/>
      <c r="S201" s="6"/>
      <c r="T201" s="6"/>
      <c r="U201" s="6"/>
      <c r="V201" s="6"/>
      <c r="W201" s="6"/>
      <c r="X201" s="6"/>
      <c r="Y201" s="6"/>
      <c r="Z201" s="6"/>
      <c r="AA201" s="6"/>
      <c r="AB201" s="6"/>
      <c r="AC201" s="6"/>
      <c r="AD201" s="6"/>
      <c r="AE201" s="6"/>
      <c r="AF201" s="6"/>
    </row>
    <row r="202" spans="1:32" ht="13.2">
      <c r="A202" s="6"/>
      <c r="B202" s="6"/>
      <c r="C202" s="6"/>
      <c r="D202" s="6"/>
      <c r="E202" s="6"/>
      <c r="F202" s="6"/>
      <c r="G202" s="6"/>
      <c r="H202" s="6"/>
      <c r="I202" s="6"/>
      <c r="J202" s="6"/>
      <c r="K202" s="522"/>
      <c r="L202" s="6"/>
      <c r="M202" s="6"/>
      <c r="N202" s="6"/>
      <c r="O202" s="6"/>
      <c r="P202" s="6"/>
      <c r="Q202" s="6"/>
      <c r="R202" s="6"/>
      <c r="S202" s="6"/>
      <c r="T202" s="6"/>
      <c r="U202" s="6"/>
      <c r="V202" s="6"/>
      <c r="W202" s="6"/>
      <c r="X202" s="6"/>
      <c r="Y202" s="6"/>
      <c r="Z202" s="6"/>
      <c r="AA202" s="6"/>
      <c r="AB202" s="6"/>
      <c r="AC202" s="6"/>
      <c r="AD202" s="6"/>
      <c r="AE202" s="6"/>
      <c r="AF202" s="6"/>
    </row>
    <row r="203" spans="1:32" ht="13.2">
      <c r="A203" s="6"/>
      <c r="B203" s="6"/>
      <c r="C203" s="6"/>
      <c r="D203" s="6"/>
      <c r="E203" s="6"/>
      <c r="F203" s="6"/>
      <c r="G203" s="6"/>
      <c r="H203" s="6"/>
      <c r="I203" s="6"/>
      <c r="J203" s="6"/>
      <c r="K203" s="522"/>
      <c r="L203" s="6"/>
      <c r="M203" s="6"/>
      <c r="N203" s="6"/>
      <c r="O203" s="6"/>
      <c r="P203" s="6"/>
      <c r="Q203" s="6"/>
      <c r="R203" s="6"/>
      <c r="S203" s="6"/>
      <c r="T203" s="6"/>
      <c r="U203" s="6"/>
      <c r="V203" s="6"/>
      <c r="W203" s="6"/>
      <c r="X203" s="6"/>
      <c r="Y203" s="6"/>
      <c r="Z203" s="6"/>
      <c r="AA203" s="6"/>
      <c r="AB203" s="6"/>
      <c r="AC203" s="6"/>
      <c r="AD203" s="6"/>
      <c r="AE203" s="6"/>
      <c r="AF203" s="6"/>
    </row>
    <row r="204" spans="1:32" ht="13.2">
      <c r="A204" s="6"/>
      <c r="B204" s="6"/>
      <c r="C204" s="6"/>
      <c r="D204" s="6"/>
      <c r="E204" s="6"/>
      <c r="F204" s="6"/>
      <c r="G204" s="6"/>
      <c r="H204" s="6"/>
      <c r="I204" s="6"/>
      <c r="J204" s="6"/>
      <c r="K204" s="522"/>
      <c r="L204" s="6"/>
      <c r="M204" s="6"/>
      <c r="N204" s="6"/>
      <c r="O204" s="6"/>
      <c r="P204" s="6"/>
      <c r="Q204" s="6"/>
      <c r="R204" s="6"/>
      <c r="S204" s="6"/>
      <c r="T204" s="6"/>
      <c r="U204" s="6"/>
      <c r="V204" s="6"/>
      <c r="W204" s="6"/>
      <c r="X204" s="6"/>
      <c r="Y204" s="6"/>
      <c r="Z204" s="6"/>
      <c r="AA204" s="6"/>
      <c r="AB204" s="6"/>
      <c r="AC204" s="6"/>
      <c r="AD204" s="6"/>
      <c r="AE204" s="6"/>
      <c r="AF204" s="6"/>
    </row>
    <row r="205" spans="1:32" ht="13.2">
      <c r="A205" s="6"/>
      <c r="B205" s="6"/>
      <c r="C205" s="6"/>
      <c r="D205" s="6"/>
      <c r="E205" s="6"/>
      <c r="F205" s="6"/>
      <c r="G205" s="6"/>
      <c r="H205" s="6"/>
      <c r="I205" s="6"/>
      <c r="J205" s="6"/>
      <c r="K205" s="522"/>
      <c r="L205" s="6"/>
      <c r="M205" s="6"/>
      <c r="N205" s="6"/>
      <c r="O205" s="6"/>
      <c r="P205" s="6"/>
      <c r="Q205" s="6"/>
      <c r="R205" s="6"/>
      <c r="S205" s="6"/>
      <c r="T205" s="6"/>
      <c r="U205" s="6"/>
      <c r="V205" s="6"/>
      <c r="W205" s="6"/>
      <c r="X205" s="6"/>
      <c r="Y205" s="6"/>
      <c r="Z205" s="6"/>
      <c r="AA205" s="6"/>
      <c r="AB205" s="6"/>
      <c r="AC205" s="6"/>
      <c r="AD205" s="6"/>
      <c r="AE205" s="6"/>
      <c r="AF205" s="6"/>
    </row>
    <row r="206" spans="1:32" ht="13.2">
      <c r="A206" s="6"/>
      <c r="B206" s="6"/>
      <c r="C206" s="6"/>
      <c r="D206" s="6"/>
      <c r="E206" s="6"/>
      <c r="F206" s="6"/>
      <c r="G206" s="6"/>
      <c r="H206" s="6"/>
      <c r="I206" s="6"/>
      <c r="J206" s="6"/>
      <c r="K206" s="522"/>
      <c r="L206" s="6"/>
      <c r="M206" s="6"/>
      <c r="N206" s="6"/>
      <c r="O206" s="6"/>
      <c r="P206" s="6"/>
      <c r="Q206" s="6"/>
      <c r="R206" s="6"/>
      <c r="S206" s="6"/>
      <c r="T206" s="6"/>
      <c r="U206" s="6"/>
      <c r="V206" s="6"/>
      <c r="W206" s="6"/>
      <c r="X206" s="6"/>
      <c r="Y206" s="6"/>
      <c r="Z206" s="6"/>
      <c r="AA206" s="6"/>
      <c r="AB206" s="6"/>
      <c r="AC206" s="6"/>
      <c r="AD206" s="6"/>
      <c r="AE206" s="6"/>
      <c r="AF206" s="6"/>
    </row>
    <row r="207" spans="1:32" ht="13.2">
      <c r="A207" s="6"/>
      <c r="B207" s="6"/>
      <c r="C207" s="6"/>
      <c r="D207" s="6"/>
      <c r="E207" s="6"/>
      <c r="F207" s="6"/>
      <c r="G207" s="6"/>
      <c r="H207" s="6"/>
      <c r="I207" s="6"/>
      <c r="J207" s="6"/>
      <c r="K207" s="522"/>
      <c r="L207" s="6"/>
      <c r="M207" s="6"/>
      <c r="N207" s="6"/>
      <c r="O207" s="6"/>
      <c r="P207" s="6"/>
      <c r="Q207" s="6"/>
      <c r="R207" s="6"/>
      <c r="S207" s="6"/>
      <c r="T207" s="6"/>
      <c r="U207" s="6"/>
      <c r="V207" s="6"/>
      <c r="W207" s="6"/>
      <c r="X207" s="6"/>
      <c r="Y207" s="6"/>
      <c r="Z207" s="6"/>
      <c r="AA207" s="6"/>
      <c r="AB207" s="6"/>
      <c r="AC207" s="6"/>
      <c r="AD207" s="6"/>
      <c r="AE207" s="6"/>
      <c r="AF207" s="6"/>
    </row>
    <row r="208" spans="1:32" ht="13.2">
      <c r="A208" s="6"/>
      <c r="B208" s="6"/>
      <c r="C208" s="6"/>
      <c r="D208" s="6"/>
      <c r="E208" s="6"/>
      <c r="F208" s="6"/>
      <c r="G208" s="6"/>
      <c r="H208" s="6"/>
      <c r="I208" s="6"/>
      <c r="J208" s="6"/>
      <c r="K208" s="522"/>
      <c r="L208" s="6"/>
      <c r="M208" s="6"/>
      <c r="N208" s="6"/>
      <c r="O208" s="6"/>
      <c r="P208" s="6"/>
      <c r="Q208" s="6"/>
      <c r="R208" s="6"/>
      <c r="S208" s="6"/>
      <c r="T208" s="6"/>
      <c r="U208" s="6"/>
      <c r="V208" s="6"/>
      <c r="W208" s="6"/>
      <c r="X208" s="6"/>
      <c r="Y208" s="6"/>
      <c r="Z208" s="6"/>
      <c r="AA208" s="6"/>
      <c r="AB208" s="6"/>
      <c r="AC208" s="6"/>
      <c r="AD208" s="6"/>
      <c r="AE208" s="6"/>
      <c r="AF208" s="6"/>
    </row>
    <row r="209" spans="1:32" ht="13.2">
      <c r="A209" s="6"/>
      <c r="B209" s="6"/>
      <c r="C209" s="6"/>
      <c r="D209" s="6"/>
      <c r="E209" s="6"/>
      <c r="F209" s="6"/>
      <c r="G209" s="6"/>
      <c r="H209" s="6"/>
      <c r="I209" s="6"/>
      <c r="J209" s="6"/>
      <c r="K209" s="522"/>
      <c r="L209" s="6"/>
      <c r="M209" s="6"/>
      <c r="N209" s="6"/>
      <c r="O209" s="6"/>
      <c r="P209" s="6"/>
      <c r="Q209" s="6"/>
      <c r="R209" s="6"/>
      <c r="S209" s="6"/>
      <c r="T209" s="6"/>
      <c r="U209" s="6"/>
      <c r="V209" s="6"/>
      <c r="W209" s="6"/>
      <c r="X209" s="6"/>
      <c r="Y209" s="6"/>
      <c r="Z209" s="6"/>
      <c r="AA209" s="6"/>
      <c r="AB209" s="6"/>
      <c r="AC209" s="6"/>
      <c r="AD209" s="6"/>
      <c r="AE209" s="6"/>
      <c r="AF209" s="6"/>
    </row>
    <row r="210" spans="1:32" ht="13.2">
      <c r="A210" s="6"/>
      <c r="B210" s="6"/>
      <c r="C210" s="6"/>
      <c r="D210" s="6"/>
      <c r="E210" s="6"/>
      <c r="F210" s="6"/>
      <c r="G210" s="6"/>
      <c r="H210" s="6"/>
      <c r="I210" s="6"/>
      <c r="J210" s="6"/>
      <c r="K210" s="522"/>
      <c r="L210" s="6"/>
      <c r="M210" s="6"/>
      <c r="N210" s="6"/>
      <c r="O210" s="6"/>
      <c r="P210" s="6"/>
      <c r="Q210" s="6"/>
      <c r="R210" s="6"/>
      <c r="S210" s="6"/>
      <c r="T210" s="6"/>
      <c r="U210" s="6"/>
      <c r="V210" s="6"/>
      <c r="W210" s="6"/>
      <c r="X210" s="6"/>
      <c r="Y210" s="6"/>
      <c r="Z210" s="6"/>
      <c r="AA210" s="6"/>
      <c r="AB210" s="6"/>
      <c r="AC210" s="6"/>
      <c r="AD210" s="6"/>
      <c r="AE210" s="6"/>
      <c r="AF210" s="6"/>
    </row>
    <row r="211" spans="1:32" ht="13.2">
      <c r="A211" s="6"/>
      <c r="B211" s="6"/>
      <c r="C211" s="6"/>
      <c r="D211" s="6"/>
      <c r="E211" s="6"/>
      <c r="F211" s="6"/>
      <c r="G211" s="6"/>
      <c r="H211" s="6"/>
      <c r="I211" s="6"/>
      <c r="J211" s="6"/>
      <c r="K211" s="522"/>
      <c r="L211" s="6"/>
      <c r="M211" s="6"/>
      <c r="N211" s="6"/>
      <c r="O211" s="6"/>
      <c r="P211" s="6"/>
      <c r="Q211" s="6"/>
      <c r="R211" s="6"/>
      <c r="S211" s="6"/>
      <c r="T211" s="6"/>
      <c r="U211" s="6"/>
      <c r="V211" s="6"/>
      <c r="W211" s="6"/>
      <c r="X211" s="6"/>
      <c r="Y211" s="6"/>
      <c r="Z211" s="6"/>
      <c r="AA211" s="6"/>
      <c r="AB211" s="6"/>
      <c r="AC211" s="6"/>
      <c r="AD211" s="6"/>
      <c r="AE211" s="6"/>
      <c r="AF211" s="6"/>
    </row>
    <row r="212" spans="1:32" ht="13.2">
      <c r="A212" s="6"/>
      <c r="B212" s="6"/>
      <c r="C212" s="6"/>
      <c r="D212" s="6"/>
      <c r="E212" s="6"/>
      <c r="F212" s="6"/>
      <c r="G212" s="6"/>
      <c r="H212" s="6"/>
      <c r="I212" s="6"/>
      <c r="J212" s="6"/>
      <c r="K212" s="522"/>
      <c r="L212" s="6"/>
      <c r="M212" s="6"/>
      <c r="N212" s="6"/>
      <c r="O212" s="6"/>
      <c r="P212" s="6"/>
      <c r="Q212" s="6"/>
      <c r="R212" s="6"/>
      <c r="S212" s="6"/>
      <c r="T212" s="6"/>
      <c r="U212" s="6"/>
      <c r="V212" s="6"/>
      <c r="W212" s="6"/>
      <c r="X212" s="6"/>
      <c r="Y212" s="6"/>
      <c r="Z212" s="6"/>
      <c r="AA212" s="6"/>
      <c r="AB212" s="6"/>
      <c r="AC212" s="6"/>
      <c r="AD212" s="6"/>
      <c r="AE212" s="6"/>
      <c r="AF212" s="6"/>
    </row>
    <row r="213" spans="1:32" ht="13.2">
      <c r="A213" s="6"/>
      <c r="B213" s="6"/>
      <c r="C213" s="6"/>
      <c r="D213" s="6"/>
      <c r="E213" s="6"/>
      <c r="F213" s="6"/>
      <c r="G213" s="6"/>
      <c r="H213" s="6"/>
      <c r="I213" s="6"/>
      <c r="J213" s="6"/>
      <c r="K213" s="522"/>
      <c r="L213" s="6"/>
      <c r="M213" s="6"/>
      <c r="N213" s="6"/>
      <c r="O213" s="6"/>
      <c r="P213" s="6"/>
      <c r="Q213" s="6"/>
      <c r="R213" s="6"/>
      <c r="S213" s="6"/>
      <c r="T213" s="6"/>
      <c r="U213" s="6"/>
      <c r="V213" s="6"/>
      <c r="W213" s="6"/>
      <c r="X213" s="6"/>
      <c r="Y213" s="6"/>
      <c r="Z213" s="6"/>
      <c r="AA213" s="6"/>
      <c r="AB213" s="6"/>
      <c r="AC213" s="6"/>
      <c r="AD213" s="6"/>
      <c r="AE213" s="6"/>
      <c r="AF213" s="6"/>
    </row>
    <row r="214" spans="1:32" ht="13.2">
      <c r="A214" s="6"/>
      <c r="B214" s="6"/>
      <c r="C214" s="6"/>
      <c r="D214" s="6"/>
      <c r="E214" s="6"/>
      <c r="F214" s="6"/>
      <c r="G214" s="6"/>
      <c r="H214" s="6"/>
      <c r="I214" s="6"/>
      <c r="J214" s="6"/>
      <c r="K214" s="522"/>
      <c r="L214" s="6"/>
      <c r="M214" s="6"/>
      <c r="N214" s="6"/>
      <c r="O214" s="6"/>
      <c r="P214" s="6"/>
      <c r="Q214" s="6"/>
      <c r="R214" s="6"/>
      <c r="S214" s="6"/>
      <c r="T214" s="6"/>
      <c r="U214" s="6"/>
      <c r="V214" s="6"/>
      <c r="W214" s="6"/>
      <c r="X214" s="6"/>
      <c r="Y214" s="6"/>
      <c r="Z214" s="6"/>
      <c r="AA214" s="6"/>
      <c r="AB214" s="6"/>
      <c r="AC214" s="6"/>
      <c r="AD214" s="6"/>
      <c r="AE214" s="6"/>
      <c r="AF214" s="6"/>
    </row>
    <row r="215" spans="1:32" ht="13.2">
      <c r="A215" s="6"/>
      <c r="B215" s="6"/>
      <c r="C215" s="6"/>
      <c r="D215" s="6"/>
      <c r="E215" s="6"/>
      <c r="F215" s="6"/>
      <c r="G215" s="6"/>
      <c r="H215" s="6"/>
      <c r="I215" s="6"/>
      <c r="J215" s="6"/>
      <c r="K215" s="522"/>
      <c r="L215" s="6"/>
      <c r="M215" s="6"/>
      <c r="N215" s="6"/>
      <c r="O215" s="6"/>
      <c r="P215" s="6"/>
      <c r="Q215" s="6"/>
      <c r="R215" s="6"/>
      <c r="S215" s="6"/>
      <c r="T215" s="6"/>
      <c r="U215" s="6"/>
      <c r="V215" s="6"/>
      <c r="W215" s="6"/>
      <c r="X215" s="6"/>
      <c r="Y215" s="6"/>
      <c r="Z215" s="6"/>
      <c r="AA215" s="6"/>
      <c r="AB215" s="6"/>
      <c r="AC215" s="6"/>
      <c r="AD215" s="6"/>
      <c r="AE215" s="6"/>
      <c r="AF215" s="6"/>
    </row>
    <row r="216" spans="1:32" ht="13.2">
      <c r="A216" s="6"/>
      <c r="B216" s="6"/>
      <c r="C216" s="6"/>
      <c r="D216" s="6"/>
      <c r="E216" s="6"/>
      <c r="F216" s="6"/>
      <c r="G216" s="6"/>
      <c r="H216" s="6"/>
      <c r="I216" s="6"/>
      <c r="J216" s="6"/>
      <c r="K216" s="522"/>
      <c r="L216" s="6"/>
      <c r="M216" s="6"/>
      <c r="N216" s="6"/>
      <c r="O216" s="6"/>
      <c r="P216" s="6"/>
      <c r="Q216" s="6"/>
      <c r="R216" s="6"/>
      <c r="S216" s="6"/>
      <c r="T216" s="6"/>
      <c r="U216" s="6"/>
      <c r="V216" s="6"/>
      <c r="W216" s="6"/>
      <c r="X216" s="6"/>
      <c r="Y216" s="6"/>
      <c r="Z216" s="6"/>
      <c r="AA216" s="6"/>
      <c r="AB216" s="6"/>
      <c r="AC216" s="6"/>
      <c r="AD216" s="6"/>
      <c r="AE216" s="6"/>
      <c r="AF216" s="6"/>
    </row>
    <row r="217" spans="1:32" ht="13.2">
      <c r="A217" s="6"/>
      <c r="B217" s="6"/>
      <c r="C217" s="6"/>
      <c r="D217" s="6"/>
      <c r="E217" s="6"/>
      <c r="F217" s="6"/>
      <c r="G217" s="6"/>
      <c r="H217" s="6"/>
      <c r="I217" s="6"/>
      <c r="J217" s="6"/>
      <c r="K217" s="522"/>
      <c r="L217" s="6"/>
      <c r="M217" s="6"/>
      <c r="N217" s="6"/>
      <c r="O217" s="6"/>
      <c r="P217" s="6"/>
      <c r="Q217" s="6"/>
      <c r="R217" s="6"/>
      <c r="S217" s="6"/>
      <c r="T217" s="6"/>
      <c r="U217" s="6"/>
      <c r="V217" s="6"/>
      <c r="W217" s="6"/>
      <c r="X217" s="6"/>
      <c r="Y217" s="6"/>
      <c r="Z217" s="6"/>
      <c r="AA217" s="6"/>
      <c r="AB217" s="6"/>
      <c r="AC217" s="6"/>
      <c r="AD217" s="6"/>
      <c r="AE217" s="6"/>
      <c r="AF217" s="6"/>
    </row>
    <row r="218" spans="1:32" ht="13.2">
      <c r="A218" s="6"/>
      <c r="B218" s="6"/>
      <c r="C218" s="6"/>
      <c r="D218" s="6"/>
      <c r="E218" s="6"/>
      <c r="F218" s="6"/>
      <c r="G218" s="6"/>
      <c r="H218" s="6"/>
      <c r="I218" s="6"/>
      <c r="J218" s="6"/>
      <c r="K218" s="522"/>
      <c r="L218" s="6"/>
      <c r="M218" s="6"/>
      <c r="N218" s="6"/>
      <c r="O218" s="6"/>
      <c r="P218" s="6"/>
      <c r="Q218" s="6"/>
      <c r="R218" s="6"/>
      <c r="S218" s="6"/>
      <c r="T218" s="6"/>
      <c r="U218" s="6"/>
      <c r="V218" s="6"/>
      <c r="W218" s="6"/>
      <c r="X218" s="6"/>
      <c r="Y218" s="6"/>
      <c r="Z218" s="6"/>
      <c r="AA218" s="6"/>
      <c r="AB218" s="6"/>
      <c r="AC218" s="6"/>
      <c r="AD218" s="6"/>
      <c r="AE218" s="6"/>
      <c r="AF218" s="6"/>
    </row>
    <row r="219" spans="1:32" ht="13.2">
      <c r="A219" s="6"/>
      <c r="B219" s="6"/>
      <c r="C219" s="6"/>
      <c r="D219" s="6"/>
      <c r="E219" s="6"/>
      <c r="F219" s="6"/>
      <c r="G219" s="6"/>
      <c r="H219" s="6"/>
      <c r="I219" s="6"/>
      <c r="J219" s="6"/>
      <c r="K219" s="522"/>
      <c r="L219" s="6"/>
      <c r="M219" s="6"/>
      <c r="N219" s="6"/>
      <c r="O219" s="6"/>
      <c r="P219" s="6"/>
      <c r="Q219" s="6"/>
      <c r="R219" s="6"/>
      <c r="S219" s="6"/>
      <c r="T219" s="6"/>
      <c r="U219" s="6"/>
      <c r="V219" s="6"/>
      <c r="W219" s="6"/>
      <c r="X219" s="6"/>
      <c r="Y219" s="6"/>
      <c r="Z219" s="6"/>
      <c r="AA219" s="6"/>
      <c r="AB219" s="6"/>
      <c r="AC219" s="6"/>
      <c r="AD219" s="6"/>
      <c r="AE219" s="6"/>
      <c r="AF219" s="6"/>
    </row>
    <row r="220" spans="1:32" ht="13.2">
      <c r="A220" s="6"/>
      <c r="B220" s="6"/>
      <c r="C220" s="6"/>
      <c r="D220" s="6"/>
      <c r="E220" s="6"/>
      <c r="F220" s="6"/>
      <c r="G220" s="6"/>
      <c r="H220" s="6"/>
      <c r="I220" s="6"/>
      <c r="J220" s="6"/>
      <c r="K220" s="522"/>
      <c r="L220" s="6"/>
      <c r="M220" s="6"/>
      <c r="N220" s="6"/>
      <c r="O220" s="6"/>
      <c r="P220" s="6"/>
      <c r="Q220" s="6"/>
      <c r="R220" s="6"/>
      <c r="S220" s="6"/>
      <c r="T220" s="6"/>
      <c r="U220" s="6"/>
      <c r="V220" s="6"/>
      <c r="W220" s="6"/>
      <c r="X220" s="6"/>
      <c r="Y220" s="6"/>
      <c r="Z220" s="6"/>
      <c r="AA220" s="6"/>
      <c r="AB220" s="6"/>
      <c r="AC220" s="6"/>
      <c r="AD220" s="6"/>
      <c r="AE220" s="6"/>
      <c r="AF220" s="6"/>
    </row>
    <row r="221" spans="1:32" ht="13.2">
      <c r="A221" s="6"/>
      <c r="B221" s="6"/>
      <c r="C221" s="6"/>
      <c r="D221" s="6"/>
      <c r="E221" s="6"/>
      <c r="F221" s="6"/>
      <c r="G221" s="6"/>
      <c r="H221" s="6"/>
      <c r="I221" s="6"/>
      <c r="J221" s="6"/>
      <c r="K221" s="522"/>
      <c r="L221" s="6"/>
      <c r="M221" s="6"/>
      <c r="N221" s="6"/>
      <c r="O221" s="6"/>
      <c r="P221" s="6"/>
      <c r="Q221" s="6"/>
      <c r="R221" s="6"/>
      <c r="S221" s="6"/>
      <c r="T221" s="6"/>
      <c r="U221" s="6"/>
      <c r="V221" s="6"/>
      <c r="W221" s="6"/>
      <c r="X221" s="6"/>
      <c r="Y221" s="6"/>
      <c r="Z221" s="6"/>
      <c r="AA221" s="6"/>
      <c r="AB221" s="6"/>
      <c r="AC221" s="6"/>
      <c r="AD221" s="6"/>
      <c r="AE221" s="6"/>
      <c r="AF221" s="6"/>
    </row>
    <row r="222" spans="1:32" ht="13.2">
      <c r="A222" s="6"/>
      <c r="B222" s="6"/>
      <c r="C222" s="6"/>
      <c r="D222" s="6"/>
      <c r="E222" s="6"/>
      <c r="F222" s="6"/>
      <c r="G222" s="6"/>
      <c r="H222" s="6"/>
      <c r="I222" s="6"/>
      <c r="J222" s="6"/>
      <c r="K222" s="522"/>
      <c r="L222" s="6"/>
      <c r="M222" s="6"/>
      <c r="N222" s="6"/>
      <c r="O222" s="6"/>
      <c r="P222" s="6"/>
      <c r="Q222" s="6"/>
      <c r="R222" s="6"/>
      <c r="S222" s="6"/>
      <c r="T222" s="6"/>
      <c r="U222" s="6"/>
      <c r="V222" s="6"/>
      <c r="W222" s="6"/>
      <c r="X222" s="6"/>
      <c r="Y222" s="6"/>
      <c r="Z222" s="6"/>
      <c r="AA222" s="6"/>
      <c r="AB222" s="6"/>
      <c r="AC222" s="6"/>
      <c r="AD222" s="6"/>
      <c r="AE222" s="6"/>
      <c r="AF222" s="6"/>
    </row>
    <row r="223" spans="1:32" ht="13.2">
      <c r="A223" s="6"/>
      <c r="B223" s="6"/>
      <c r="C223" s="6"/>
      <c r="D223" s="6"/>
      <c r="E223" s="6"/>
      <c r="F223" s="6"/>
      <c r="G223" s="6"/>
      <c r="H223" s="6"/>
      <c r="I223" s="6"/>
      <c r="J223" s="6"/>
      <c r="K223" s="522"/>
      <c r="L223" s="6"/>
      <c r="M223" s="6"/>
      <c r="N223" s="6"/>
      <c r="O223" s="6"/>
      <c r="P223" s="6"/>
      <c r="Q223" s="6"/>
      <c r="R223" s="6"/>
      <c r="S223" s="6"/>
      <c r="T223" s="6"/>
      <c r="U223" s="6"/>
      <c r="V223" s="6"/>
      <c r="W223" s="6"/>
      <c r="X223" s="6"/>
      <c r="Y223" s="6"/>
      <c r="Z223" s="6"/>
      <c r="AA223" s="6"/>
      <c r="AB223" s="6"/>
      <c r="AC223" s="6"/>
      <c r="AD223" s="6"/>
      <c r="AE223" s="6"/>
      <c r="AF223" s="6"/>
    </row>
    <row r="224" spans="1:32" ht="13.2">
      <c r="A224" s="6"/>
      <c r="B224" s="6"/>
      <c r="C224" s="6"/>
      <c r="D224" s="6"/>
      <c r="E224" s="6"/>
      <c r="F224" s="6"/>
      <c r="G224" s="6"/>
      <c r="H224" s="6"/>
      <c r="I224" s="6"/>
      <c r="J224" s="6"/>
      <c r="K224" s="522"/>
      <c r="L224" s="6"/>
      <c r="M224" s="6"/>
      <c r="N224" s="6"/>
      <c r="O224" s="6"/>
      <c r="P224" s="6"/>
      <c r="Q224" s="6"/>
      <c r="R224" s="6"/>
      <c r="S224" s="6"/>
      <c r="T224" s="6"/>
      <c r="U224" s="6"/>
      <c r="V224" s="6"/>
      <c r="W224" s="6"/>
      <c r="X224" s="6"/>
      <c r="Y224" s="6"/>
      <c r="Z224" s="6"/>
      <c r="AA224" s="6"/>
      <c r="AB224" s="6"/>
      <c r="AC224" s="6"/>
      <c r="AD224" s="6"/>
      <c r="AE224" s="6"/>
      <c r="AF224" s="6"/>
    </row>
    <row r="225" spans="1:32" ht="13.2">
      <c r="A225" s="6"/>
      <c r="B225" s="6"/>
      <c r="C225" s="6"/>
      <c r="D225" s="6"/>
      <c r="E225" s="6"/>
      <c r="F225" s="6"/>
      <c r="G225" s="6"/>
      <c r="H225" s="6"/>
      <c r="I225" s="6"/>
      <c r="J225" s="6"/>
      <c r="K225" s="522"/>
      <c r="L225" s="6"/>
      <c r="M225" s="6"/>
      <c r="N225" s="6"/>
      <c r="O225" s="6"/>
      <c r="P225" s="6"/>
      <c r="Q225" s="6"/>
      <c r="R225" s="6"/>
      <c r="S225" s="6"/>
      <c r="T225" s="6"/>
      <c r="U225" s="6"/>
      <c r="V225" s="6"/>
      <c r="W225" s="6"/>
      <c r="X225" s="6"/>
      <c r="Y225" s="6"/>
      <c r="Z225" s="6"/>
      <c r="AA225" s="6"/>
      <c r="AB225" s="6"/>
      <c r="AC225" s="6"/>
      <c r="AD225" s="6"/>
      <c r="AE225" s="6"/>
      <c r="AF225" s="6"/>
    </row>
    <row r="226" spans="1:32" ht="13.2">
      <c r="A226" s="6"/>
      <c r="B226" s="6"/>
      <c r="C226" s="6"/>
      <c r="D226" s="6"/>
      <c r="E226" s="6"/>
      <c r="F226" s="6"/>
      <c r="G226" s="6"/>
      <c r="H226" s="6"/>
      <c r="I226" s="6"/>
      <c r="J226" s="6"/>
      <c r="K226" s="522"/>
      <c r="L226" s="6"/>
      <c r="M226" s="6"/>
      <c r="N226" s="6"/>
      <c r="O226" s="6"/>
      <c r="P226" s="6"/>
      <c r="Q226" s="6"/>
      <c r="R226" s="6"/>
      <c r="S226" s="6"/>
      <c r="T226" s="6"/>
      <c r="U226" s="6"/>
      <c r="V226" s="6"/>
      <c r="W226" s="6"/>
      <c r="X226" s="6"/>
      <c r="Y226" s="6"/>
      <c r="Z226" s="6"/>
      <c r="AA226" s="6"/>
      <c r="AB226" s="6"/>
      <c r="AC226" s="6"/>
      <c r="AD226" s="6"/>
      <c r="AE226" s="6"/>
      <c r="AF226" s="6"/>
    </row>
    <row r="227" spans="1:32" ht="13.2">
      <c r="A227" s="6"/>
      <c r="B227" s="6"/>
      <c r="C227" s="6"/>
      <c r="D227" s="6"/>
      <c r="E227" s="6"/>
      <c r="F227" s="6"/>
      <c r="G227" s="6"/>
      <c r="H227" s="6"/>
      <c r="I227" s="6"/>
      <c r="J227" s="6"/>
      <c r="K227" s="522"/>
      <c r="L227" s="6"/>
      <c r="M227" s="6"/>
      <c r="N227" s="6"/>
      <c r="O227" s="6"/>
      <c r="P227" s="6"/>
      <c r="Q227" s="6"/>
      <c r="R227" s="6"/>
      <c r="S227" s="6"/>
      <c r="T227" s="6"/>
      <c r="U227" s="6"/>
      <c r="V227" s="6"/>
      <c r="W227" s="6"/>
      <c r="X227" s="6"/>
      <c r="Y227" s="6"/>
      <c r="Z227" s="6"/>
      <c r="AA227" s="6"/>
      <c r="AB227" s="6"/>
      <c r="AC227" s="6"/>
      <c r="AD227" s="6"/>
      <c r="AE227" s="6"/>
      <c r="AF227" s="6"/>
    </row>
    <row r="228" spans="1:32" ht="13.2">
      <c r="A228" s="6"/>
      <c r="B228" s="6"/>
      <c r="C228" s="6"/>
      <c r="D228" s="6"/>
      <c r="E228" s="6"/>
      <c r="F228" s="6"/>
      <c r="G228" s="6"/>
      <c r="H228" s="6"/>
      <c r="I228" s="6"/>
      <c r="J228" s="6"/>
      <c r="K228" s="522"/>
      <c r="L228" s="6"/>
      <c r="M228" s="6"/>
      <c r="N228" s="6"/>
      <c r="O228" s="6"/>
      <c r="P228" s="6"/>
      <c r="Q228" s="6"/>
      <c r="R228" s="6"/>
      <c r="S228" s="6"/>
      <c r="T228" s="6"/>
      <c r="U228" s="6"/>
      <c r="V228" s="6"/>
      <c r="W228" s="6"/>
      <c r="X228" s="6"/>
      <c r="Y228" s="6"/>
      <c r="Z228" s="6"/>
      <c r="AA228" s="6"/>
      <c r="AB228" s="6"/>
      <c r="AC228" s="6"/>
      <c r="AD228" s="6"/>
      <c r="AE228" s="6"/>
      <c r="AF228" s="6"/>
    </row>
    <row r="229" spans="1:32" ht="13.2">
      <c r="A229" s="6"/>
      <c r="B229" s="6"/>
      <c r="C229" s="6"/>
      <c r="D229" s="6"/>
      <c r="E229" s="6"/>
      <c r="F229" s="6"/>
      <c r="G229" s="6"/>
      <c r="H229" s="6"/>
      <c r="I229" s="6"/>
      <c r="J229" s="6"/>
      <c r="K229" s="522"/>
      <c r="L229" s="6"/>
      <c r="M229" s="6"/>
      <c r="N229" s="6"/>
      <c r="O229" s="6"/>
      <c r="P229" s="6"/>
      <c r="Q229" s="6"/>
      <c r="R229" s="6"/>
      <c r="S229" s="6"/>
      <c r="T229" s="6"/>
      <c r="U229" s="6"/>
      <c r="V229" s="6"/>
      <c r="W229" s="6"/>
      <c r="X229" s="6"/>
      <c r="Y229" s="6"/>
      <c r="Z229" s="6"/>
      <c r="AA229" s="6"/>
      <c r="AB229" s="6"/>
      <c r="AC229" s="6"/>
      <c r="AD229" s="6"/>
      <c r="AE229" s="6"/>
      <c r="AF229" s="6"/>
    </row>
    <row r="230" spans="1:32" ht="13.2">
      <c r="A230" s="6"/>
      <c r="B230" s="6"/>
      <c r="C230" s="6"/>
      <c r="D230" s="6"/>
      <c r="E230" s="6"/>
      <c r="F230" s="6"/>
      <c r="G230" s="6"/>
      <c r="H230" s="6"/>
      <c r="I230" s="6"/>
      <c r="J230" s="6"/>
      <c r="K230" s="522"/>
      <c r="L230" s="6"/>
      <c r="M230" s="6"/>
      <c r="N230" s="6"/>
      <c r="O230" s="6"/>
      <c r="P230" s="6"/>
      <c r="Q230" s="6"/>
      <c r="R230" s="6"/>
      <c r="S230" s="6"/>
      <c r="T230" s="6"/>
      <c r="U230" s="6"/>
      <c r="V230" s="6"/>
      <c r="W230" s="6"/>
      <c r="X230" s="6"/>
      <c r="Y230" s="6"/>
      <c r="Z230" s="6"/>
      <c r="AA230" s="6"/>
      <c r="AB230" s="6"/>
      <c r="AC230" s="6"/>
      <c r="AD230" s="6"/>
      <c r="AE230" s="6"/>
      <c r="AF230" s="6"/>
    </row>
    <row r="231" spans="1:32" ht="13.2">
      <c r="A231" s="6"/>
      <c r="B231" s="6"/>
      <c r="C231" s="6"/>
      <c r="D231" s="6"/>
      <c r="E231" s="6"/>
      <c r="F231" s="6"/>
      <c r="G231" s="6"/>
      <c r="H231" s="6"/>
      <c r="I231" s="6"/>
      <c r="J231" s="6"/>
      <c r="K231" s="522"/>
      <c r="L231" s="6"/>
      <c r="M231" s="6"/>
      <c r="N231" s="6"/>
      <c r="O231" s="6"/>
      <c r="P231" s="6"/>
      <c r="Q231" s="6"/>
      <c r="R231" s="6"/>
      <c r="S231" s="6"/>
      <c r="T231" s="6"/>
      <c r="U231" s="6"/>
      <c r="V231" s="6"/>
      <c r="W231" s="6"/>
      <c r="X231" s="6"/>
      <c r="Y231" s="6"/>
      <c r="Z231" s="6"/>
      <c r="AA231" s="6"/>
      <c r="AB231" s="6"/>
      <c r="AC231" s="6"/>
      <c r="AD231" s="6"/>
      <c r="AE231" s="6"/>
      <c r="AF231" s="6"/>
    </row>
    <row r="232" spans="1:32" ht="13.2">
      <c r="A232" s="6"/>
      <c r="B232" s="6"/>
      <c r="C232" s="6"/>
      <c r="D232" s="6"/>
      <c r="E232" s="6"/>
      <c r="F232" s="6"/>
      <c r="G232" s="6"/>
      <c r="H232" s="6"/>
      <c r="I232" s="6"/>
      <c r="J232" s="6"/>
      <c r="K232" s="522"/>
      <c r="L232" s="6"/>
      <c r="M232" s="6"/>
      <c r="N232" s="6"/>
      <c r="O232" s="6"/>
      <c r="P232" s="6"/>
      <c r="Q232" s="6"/>
      <c r="R232" s="6"/>
      <c r="S232" s="6"/>
      <c r="T232" s="6"/>
      <c r="U232" s="6"/>
      <c r="V232" s="6"/>
      <c r="W232" s="6"/>
      <c r="X232" s="6"/>
      <c r="Y232" s="6"/>
      <c r="Z232" s="6"/>
      <c r="AA232" s="6"/>
      <c r="AB232" s="6"/>
      <c r="AC232" s="6"/>
      <c r="AD232" s="6"/>
      <c r="AE232" s="6"/>
      <c r="AF232" s="6"/>
    </row>
    <row r="233" spans="1:32" ht="13.2">
      <c r="A233" s="6"/>
      <c r="B233" s="6"/>
      <c r="C233" s="6"/>
      <c r="D233" s="6"/>
      <c r="E233" s="6"/>
      <c r="F233" s="6"/>
      <c r="G233" s="6"/>
      <c r="H233" s="6"/>
      <c r="I233" s="6"/>
      <c r="J233" s="6"/>
      <c r="K233" s="522"/>
      <c r="L233" s="6"/>
      <c r="M233" s="6"/>
      <c r="N233" s="6"/>
      <c r="O233" s="6"/>
      <c r="P233" s="6"/>
      <c r="Q233" s="6"/>
      <c r="R233" s="6"/>
      <c r="S233" s="6"/>
      <c r="T233" s="6"/>
      <c r="U233" s="6"/>
      <c r="V233" s="6"/>
      <c r="W233" s="6"/>
      <c r="X233" s="6"/>
      <c r="Y233" s="6"/>
      <c r="Z233" s="6"/>
      <c r="AA233" s="6"/>
      <c r="AB233" s="6"/>
      <c r="AC233" s="6"/>
      <c r="AD233" s="6"/>
      <c r="AE233" s="6"/>
      <c r="AF233" s="6"/>
    </row>
    <row r="234" spans="1:32" ht="13.2">
      <c r="A234" s="6"/>
      <c r="B234" s="6"/>
      <c r="C234" s="6"/>
      <c r="D234" s="6"/>
      <c r="E234" s="6"/>
      <c r="F234" s="6"/>
      <c r="G234" s="6"/>
      <c r="H234" s="6"/>
      <c r="I234" s="6"/>
      <c r="J234" s="6"/>
      <c r="K234" s="522"/>
      <c r="L234" s="6"/>
      <c r="M234" s="6"/>
      <c r="N234" s="6"/>
      <c r="O234" s="6"/>
      <c r="P234" s="6"/>
      <c r="Q234" s="6"/>
      <c r="R234" s="6"/>
      <c r="S234" s="6"/>
      <c r="T234" s="6"/>
      <c r="U234" s="6"/>
      <c r="V234" s="6"/>
      <c r="W234" s="6"/>
      <c r="X234" s="6"/>
      <c r="Y234" s="6"/>
      <c r="Z234" s="6"/>
      <c r="AA234" s="6"/>
      <c r="AB234" s="6"/>
      <c r="AC234" s="6"/>
      <c r="AD234" s="6"/>
      <c r="AE234" s="6"/>
      <c r="AF234" s="6"/>
    </row>
    <row r="235" spans="1:32" ht="13.2">
      <c r="A235" s="6"/>
      <c r="B235" s="6"/>
      <c r="C235" s="6"/>
      <c r="D235" s="6"/>
      <c r="E235" s="6"/>
      <c r="F235" s="6"/>
      <c r="G235" s="6"/>
      <c r="H235" s="6"/>
      <c r="I235" s="6"/>
      <c r="J235" s="6"/>
      <c r="K235" s="522"/>
      <c r="L235" s="6"/>
      <c r="M235" s="6"/>
      <c r="N235" s="6"/>
      <c r="O235" s="6"/>
      <c r="P235" s="6"/>
      <c r="Q235" s="6"/>
      <c r="R235" s="6"/>
      <c r="S235" s="6"/>
      <c r="T235" s="6"/>
      <c r="U235" s="6"/>
      <c r="V235" s="6"/>
      <c r="W235" s="6"/>
      <c r="X235" s="6"/>
      <c r="Y235" s="6"/>
      <c r="Z235" s="6"/>
      <c r="AA235" s="6"/>
      <c r="AB235" s="6"/>
      <c r="AC235" s="6"/>
      <c r="AD235" s="6"/>
      <c r="AE235" s="6"/>
      <c r="AF235" s="6"/>
    </row>
    <row r="236" spans="1:32" ht="13.2">
      <c r="A236" s="6"/>
      <c r="B236" s="6"/>
      <c r="C236" s="6"/>
      <c r="D236" s="6"/>
      <c r="E236" s="6"/>
      <c r="F236" s="6"/>
      <c r="G236" s="6"/>
      <c r="H236" s="6"/>
      <c r="I236" s="6"/>
      <c r="J236" s="6"/>
      <c r="K236" s="522"/>
      <c r="L236" s="6"/>
      <c r="M236" s="6"/>
      <c r="N236" s="6"/>
      <c r="O236" s="6"/>
      <c r="P236" s="6"/>
      <c r="Q236" s="6"/>
      <c r="R236" s="6"/>
      <c r="S236" s="6"/>
      <c r="T236" s="6"/>
      <c r="U236" s="6"/>
      <c r="V236" s="6"/>
      <c r="W236" s="6"/>
      <c r="X236" s="6"/>
      <c r="Y236" s="6"/>
      <c r="Z236" s="6"/>
      <c r="AA236" s="6"/>
      <c r="AB236" s="6"/>
      <c r="AC236" s="6"/>
      <c r="AD236" s="6"/>
      <c r="AE236" s="6"/>
      <c r="AF236" s="6"/>
    </row>
    <row r="237" spans="1:32" ht="13.2">
      <c r="A237" s="6"/>
      <c r="B237" s="6"/>
      <c r="C237" s="6"/>
      <c r="D237" s="6"/>
      <c r="E237" s="6"/>
      <c r="F237" s="6"/>
      <c r="G237" s="6"/>
      <c r="H237" s="6"/>
      <c r="I237" s="6"/>
      <c r="J237" s="6"/>
      <c r="K237" s="522"/>
      <c r="L237" s="6"/>
      <c r="M237" s="6"/>
      <c r="N237" s="6"/>
      <c r="O237" s="6"/>
      <c r="P237" s="6"/>
      <c r="Q237" s="6"/>
      <c r="R237" s="6"/>
      <c r="S237" s="6"/>
      <c r="T237" s="6"/>
      <c r="U237" s="6"/>
      <c r="V237" s="6"/>
      <c r="W237" s="6"/>
      <c r="X237" s="6"/>
      <c r="Y237" s="6"/>
      <c r="Z237" s="6"/>
      <c r="AA237" s="6"/>
      <c r="AB237" s="6"/>
      <c r="AC237" s="6"/>
      <c r="AD237" s="6"/>
      <c r="AE237" s="6"/>
      <c r="AF237" s="6"/>
    </row>
    <row r="238" spans="1:32" ht="13.2">
      <c r="A238" s="6"/>
      <c r="B238" s="6"/>
      <c r="C238" s="6"/>
      <c r="D238" s="6"/>
      <c r="E238" s="6"/>
      <c r="F238" s="6"/>
      <c r="G238" s="6"/>
      <c r="H238" s="6"/>
      <c r="I238" s="6"/>
      <c r="J238" s="6"/>
      <c r="K238" s="522"/>
      <c r="L238" s="6"/>
      <c r="M238" s="6"/>
      <c r="N238" s="6"/>
      <c r="O238" s="6"/>
      <c r="P238" s="6"/>
      <c r="Q238" s="6"/>
      <c r="R238" s="6"/>
      <c r="S238" s="6"/>
      <c r="T238" s="6"/>
      <c r="U238" s="6"/>
      <c r="V238" s="6"/>
      <c r="W238" s="6"/>
      <c r="X238" s="6"/>
      <c r="Y238" s="6"/>
      <c r="Z238" s="6"/>
      <c r="AA238" s="6"/>
      <c r="AB238" s="6"/>
      <c r="AC238" s="6"/>
      <c r="AD238" s="6"/>
      <c r="AE238" s="6"/>
      <c r="AF238" s="6"/>
    </row>
    <row r="239" spans="1:32" ht="13.2">
      <c r="A239" s="6"/>
      <c r="B239" s="6"/>
      <c r="C239" s="6"/>
      <c r="D239" s="6"/>
      <c r="E239" s="6"/>
      <c r="F239" s="6"/>
      <c r="G239" s="6"/>
      <c r="H239" s="6"/>
      <c r="I239" s="6"/>
      <c r="J239" s="6"/>
      <c r="K239" s="522"/>
      <c r="L239" s="6"/>
      <c r="M239" s="6"/>
      <c r="N239" s="6"/>
      <c r="O239" s="6"/>
      <c r="P239" s="6"/>
      <c r="Q239" s="6"/>
      <c r="R239" s="6"/>
      <c r="S239" s="6"/>
      <c r="T239" s="6"/>
      <c r="U239" s="6"/>
      <c r="V239" s="6"/>
      <c r="W239" s="6"/>
      <c r="X239" s="6"/>
      <c r="Y239" s="6"/>
      <c r="Z239" s="6"/>
      <c r="AA239" s="6"/>
      <c r="AB239" s="6"/>
      <c r="AC239" s="6"/>
      <c r="AD239" s="6"/>
      <c r="AE239" s="6"/>
      <c r="AF239" s="6"/>
    </row>
    <row r="240" spans="1:32" ht="13.2">
      <c r="A240" s="6"/>
      <c r="B240" s="6"/>
      <c r="C240" s="6"/>
      <c r="D240" s="6"/>
      <c r="E240" s="6"/>
      <c r="F240" s="6"/>
      <c r="G240" s="6"/>
      <c r="H240" s="6"/>
      <c r="I240" s="6"/>
      <c r="J240" s="6"/>
      <c r="K240" s="522"/>
      <c r="L240" s="6"/>
      <c r="M240" s="6"/>
      <c r="N240" s="6"/>
      <c r="O240" s="6"/>
      <c r="P240" s="6"/>
      <c r="Q240" s="6"/>
      <c r="R240" s="6"/>
      <c r="S240" s="6"/>
      <c r="T240" s="6"/>
      <c r="U240" s="6"/>
      <c r="V240" s="6"/>
      <c r="W240" s="6"/>
      <c r="X240" s="6"/>
      <c r="Y240" s="6"/>
      <c r="Z240" s="6"/>
      <c r="AA240" s="6"/>
      <c r="AB240" s="6"/>
      <c r="AC240" s="6"/>
      <c r="AD240" s="6"/>
      <c r="AE240" s="6"/>
      <c r="AF240" s="6"/>
    </row>
    <row r="241" spans="1:32" ht="13.2">
      <c r="A241" s="6"/>
      <c r="B241" s="6"/>
      <c r="C241" s="6"/>
      <c r="D241" s="6"/>
      <c r="E241" s="6"/>
      <c r="F241" s="6"/>
      <c r="G241" s="6"/>
      <c r="H241" s="6"/>
      <c r="I241" s="6"/>
      <c r="J241" s="6"/>
      <c r="K241" s="522"/>
      <c r="L241" s="6"/>
      <c r="M241" s="6"/>
      <c r="N241" s="6"/>
      <c r="O241" s="6"/>
      <c r="P241" s="6"/>
      <c r="Q241" s="6"/>
      <c r="R241" s="6"/>
      <c r="S241" s="6"/>
      <c r="T241" s="6"/>
      <c r="U241" s="6"/>
      <c r="V241" s="6"/>
      <c r="W241" s="6"/>
      <c r="X241" s="6"/>
      <c r="Y241" s="6"/>
      <c r="Z241" s="6"/>
      <c r="AA241" s="6"/>
      <c r="AB241" s="6"/>
      <c r="AC241" s="6"/>
      <c r="AD241" s="6"/>
      <c r="AE241" s="6"/>
      <c r="AF241" s="6"/>
    </row>
    <row r="242" spans="1:32" ht="13.2">
      <c r="A242" s="6"/>
      <c r="B242" s="6"/>
      <c r="C242" s="6"/>
      <c r="D242" s="6"/>
      <c r="E242" s="6"/>
      <c r="F242" s="6"/>
      <c r="G242" s="6"/>
      <c r="H242" s="6"/>
      <c r="I242" s="6"/>
      <c r="J242" s="6"/>
      <c r="K242" s="522"/>
      <c r="L242" s="6"/>
      <c r="M242" s="6"/>
      <c r="N242" s="6"/>
      <c r="O242" s="6"/>
      <c r="P242" s="6"/>
      <c r="Q242" s="6"/>
      <c r="R242" s="6"/>
      <c r="S242" s="6"/>
      <c r="T242" s="6"/>
      <c r="U242" s="6"/>
      <c r="V242" s="6"/>
      <c r="W242" s="6"/>
      <c r="X242" s="6"/>
      <c r="Y242" s="6"/>
      <c r="Z242" s="6"/>
      <c r="AA242" s="6"/>
      <c r="AB242" s="6"/>
      <c r="AC242" s="6"/>
      <c r="AD242" s="6"/>
      <c r="AE242" s="6"/>
      <c r="AF242" s="6"/>
    </row>
    <row r="243" spans="1:32" ht="13.2">
      <c r="A243" s="6"/>
      <c r="B243" s="6"/>
      <c r="C243" s="6"/>
      <c r="D243" s="6"/>
      <c r="E243" s="6"/>
      <c r="F243" s="6"/>
      <c r="G243" s="6"/>
      <c r="H243" s="6"/>
      <c r="I243" s="6"/>
      <c r="J243" s="6"/>
      <c r="K243" s="522"/>
      <c r="L243" s="6"/>
      <c r="M243" s="6"/>
      <c r="N243" s="6"/>
      <c r="O243" s="6"/>
      <c r="P243" s="6"/>
      <c r="Q243" s="6"/>
      <c r="R243" s="6"/>
      <c r="S243" s="6"/>
      <c r="T243" s="6"/>
      <c r="U243" s="6"/>
      <c r="V243" s="6"/>
      <c r="W243" s="6"/>
      <c r="X243" s="6"/>
      <c r="Y243" s="6"/>
      <c r="Z243" s="6"/>
      <c r="AA243" s="6"/>
      <c r="AB243" s="6"/>
      <c r="AC243" s="6"/>
      <c r="AD243" s="6"/>
      <c r="AE243" s="6"/>
      <c r="AF243" s="6"/>
    </row>
    <row r="244" spans="1:32" ht="13.2">
      <c r="A244" s="6"/>
      <c r="B244" s="6"/>
      <c r="C244" s="6"/>
      <c r="D244" s="6"/>
      <c r="E244" s="6"/>
      <c r="F244" s="6"/>
      <c r="G244" s="6"/>
      <c r="H244" s="6"/>
      <c r="I244" s="6"/>
      <c r="J244" s="6"/>
      <c r="K244" s="522"/>
      <c r="L244" s="6"/>
      <c r="M244" s="6"/>
      <c r="N244" s="6"/>
      <c r="O244" s="6"/>
      <c r="P244" s="6"/>
      <c r="Q244" s="6"/>
      <c r="R244" s="6"/>
      <c r="S244" s="6"/>
      <c r="T244" s="6"/>
      <c r="U244" s="6"/>
      <c r="V244" s="6"/>
      <c r="W244" s="6"/>
      <c r="X244" s="6"/>
      <c r="Y244" s="6"/>
      <c r="Z244" s="6"/>
      <c r="AA244" s="6"/>
      <c r="AB244" s="6"/>
      <c r="AC244" s="6"/>
      <c r="AD244" s="6"/>
      <c r="AE244" s="6"/>
      <c r="AF244" s="6"/>
    </row>
    <row r="245" spans="1:32" ht="13.2">
      <c r="A245" s="6"/>
      <c r="B245" s="6"/>
      <c r="C245" s="6"/>
      <c r="D245" s="6"/>
      <c r="E245" s="6"/>
      <c r="F245" s="6"/>
      <c r="G245" s="6"/>
      <c r="H245" s="6"/>
      <c r="I245" s="6"/>
      <c r="J245" s="6"/>
      <c r="K245" s="522"/>
      <c r="L245" s="6"/>
      <c r="M245" s="6"/>
      <c r="N245" s="6"/>
      <c r="O245" s="6"/>
      <c r="P245" s="6"/>
      <c r="Q245" s="6"/>
      <c r="R245" s="6"/>
      <c r="S245" s="6"/>
      <c r="T245" s="6"/>
      <c r="U245" s="6"/>
      <c r="V245" s="6"/>
      <c r="W245" s="6"/>
      <c r="X245" s="6"/>
      <c r="Y245" s="6"/>
      <c r="Z245" s="6"/>
      <c r="AA245" s="6"/>
      <c r="AB245" s="6"/>
      <c r="AC245" s="6"/>
      <c r="AD245" s="6"/>
      <c r="AE245" s="6"/>
      <c r="AF245" s="6"/>
    </row>
    <row r="246" spans="1:32" ht="13.2">
      <c r="A246" s="6"/>
      <c r="B246" s="6"/>
      <c r="C246" s="6"/>
      <c r="D246" s="6"/>
      <c r="E246" s="6"/>
      <c r="F246" s="6"/>
      <c r="G246" s="6"/>
      <c r="H246" s="6"/>
      <c r="I246" s="6"/>
      <c r="J246" s="6"/>
      <c r="K246" s="522"/>
      <c r="L246" s="6"/>
      <c r="M246" s="6"/>
      <c r="N246" s="6"/>
      <c r="O246" s="6"/>
      <c r="P246" s="6"/>
      <c r="Q246" s="6"/>
      <c r="R246" s="6"/>
      <c r="S246" s="6"/>
      <c r="T246" s="6"/>
      <c r="U246" s="6"/>
      <c r="V246" s="6"/>
      <c r="W246" s="6"/>
      <c r="X246" s="6"/>
      <c r="Y246" s="6"/>
      <c r="Z246" s="6"/>
      <c r="AA246" s="6"/>
      <c r="AB246" s="6"/>
      <c r="AC246" s="6"/>
      <c r="AD246" s="6"/>
      <c r="AE246" s="6"/>
      <c r="AF246" s="6"/>
    </row>
    <row r="247" spans="1:32" ht="13.2">
      <c r="A247" s="6"/>
      <c r="B247" s="6"/>
      <c r="C247" s="6"/>
      <c r="D247" s="6"/>
      <c r="E247" s="6"/>
      <c r="F247" s="6"/>
      <c r="G247" s="6"/>
      <c r="H247" s="6"/>
      <c r="I247" s="6"/>
      <c r="J247" s="6"/>
      <c r="K247" s="522"/>
      <c r="L247" s="6"/>
      <c r="M247" s="6"/>
      <c r="N247" s="6"/>
      <c r="O247" s="6"/>
      <c r="P247" s="6"/>
      <c r="Q247" s="6"/>
      <c r="R247" s="6"/>
      <c r="S247" s="6"/>
      <c r="T247" s="6"/>
      <c r="U247" s="6"/>
      <c r="V247" s="6"/>
      <c r="W247" s="6"/>
      <c r="X247" s="6"/>
      <c r="Y247" s="6"/>
      <c r="Z247" s="6"/>
      <c r="AA247" s="6"/>
      <c r="AB247" s="6"/>
      <c r="AC247" s="6"/>
      <c r="AD247" s="6"/>
      <c r="AE247" s="6"/>
      <c r="AF247" s="6"/>
    </row>
    <row r="248" spans="1:32" ht="13.2">
      <c r="A248" s="6"/>
      <c r="B248" s="6"/>
      <c r="C248" s="6"/>
      <c r="D248" s="6"/>
      <c r="E248" s="6"/>
      <c r="F248" s="6"/>
      <c r="G248" s="6"/>
      <c r="H248" s="6"/>
      <c r="I248" s="6"/>
      <c r="J248" s="6"/>
      <c r="K248" s="522"/>
      <c r="L248" s="6"/>
      <c r="M248" s="6"/>
      <c r="N248" s="6"/>
      <c r="O248" s="6"/>
      <c r="P248" s="6"/>
      <c r="Q248" s="6"/>
      <c r="R248" s="6"/>
      <c r="S248" s="6"/>
      <c r="T248" s="6"/>
      <c r="U248" s="6"/>
      <c r="V248" s="6"/>
      <c r="W248" s="6"/>
      <c r="X248" s="6"/>
      <c r="Y248" s="6"/>
      <c r="Z248" s="6"/>
      <c r="AA248" s="6"/>
      <c r="AB248" s="6"/>
      <c r="AC248" s="6"/>
      <c r="AD248" s="6"/>
      <c r="AE248" s="6"/>
      <c r="AF248" s="6"/>
    </row>
    <row r="249" spans="1:32" ht="13.2">
      <c r="A249" s="6"/>
      <c r="B249" s="6"/>
      <c r="C249" s="6"/>
      <c r="D249" s="6"/>
      <c r="E249" s="6"/>
      <c r="F249" s="6"/>
      <c r="G249" s="6"/>
      <c r="H249" s="6"/>
      <c r="I249" s="6"/>
      <c r="J249" s="6"/>
      <c r="K249" s="522"/>
      <c r="L249" s="6"/>
      <c r="M249" s="6"/>
      <c r="N249" s="6"/>
      <c r="O249" s="6"/>
      <c r="P249" s="6"/>
      <c r="Q249" s="6"/>
      <c r="R249" s="6"/>
      <c r="S249" s="6"/>
      <c r="T249" s="6"/>
      <c r="U249" s="6"/>
      <c r="V249" s="6"/>
      <c r="W249" s="6"/>
      <c r="X249" s="6"/>
      <c r="Y249" s="6"/>
      <c r="Z249" s="6"/>
      <c r="AA249" s="6"/>
      <c r="AB249" s="6"/>
      <c r="AC249" s="6"/>
      <c r="AD249" s="6"/>
      <c r="AE249" s="6"/>
      <c r="AF249" s="6"/>
    </row>
    <row r="250" spans="1:32" ht="13.2">
      <c r="A250" s="6"/>
      <c r="B250" s="6"/>
      <c r="C250" s="6"/>
      <c r="D250" s="6"/>
      <c r="E250" s="6"/>
      <c r="F250" s="6"/>
      <c r="G250" s="6"/>
      <c r="H250" s="6"/>
      <c r="I250" s="6"/>
      <c r="J250" s="6"/>
      <c r="K250" s="522"/>
      <c r="L250" s="6"/>
      <c r="M250" s="6"/>
      <c r="N250" s="6"/>
      <c r="O250" s="6"/>
      <c r="P250" s="6"/>
      <c r="Q250" s="6"/>
      <c r="R250" s="6"/>
      <c r="S250" s="6"/>
      <c r="T250" s="6"/>
      <c r="U250" s="6"/>
      <c r="V250" s="6"/>
      <c r="W250" s="6"/>
      <c r="X250" s="6"/>
      <c r="Y250" s="6"/>
      <c r="Z250" s="6"/>
      <c r="AA250" s="6"/>
      <c r="AB250" s="6"/>
      <c r="AC250" s="6"/>
      <c r="AD250" s="6"/>
      <c r="AE250" s="6"/>
      <c r="AF250" s="6"/>
    </row>
    <row r="251" spans="1:32" ht="13.2">
      <c r="A251" s="6"/>
      <c r="B251" s="6"/>
      <c r="C251" s="6"/>
      <c r="D251" s="6"/>
      <c r="E251" s="6"/>
      <c r="F251" s="6"/>
      <c r="G251" s="6"/>
      <c r="H251" s="6"/>
      <c r="I251" s="6"/>
      <c r="J251" s="6"/>
      <c r="K251" s="522"/>
      <c r="L251" s="6"/>
      <c r="M251" s="6"/>
      <c r="N251" s="6"/>
      <c r="O251" s="6"/>
      <c r="P251" s="6"/>
      <c r="Q251" s="6"/>
      <c r="R251" s="6"/>
      <c r="S251" s="6"/>
      <c r="T251" s="6"/>
      <c r="U251" s="6"/>
      <c r="V251" s="6"/>
      <c r="W251" s="6"/>
      <c r="X251" s="6"/>
      <c r="Y251" s="6"/>
      <c r="Z251" s="6"/>
      <c r="AA251" s="6"/>
      <c r="AB251" s="6"/>
      <c r="AC251" s="6"/>
      <c r="AD251" s="6"/>
      <c r="AE251" s="6"/>
      <c r="AF251" s="6"/>
    </row>
    <row r="252" spans="1:32" ht="13.2">
      <c r="A252" s="6"/>
      <c r="B252" s="6"/>
      <c r="C252" s="6"/>
      <c r="D252" s="6"/>
      <c r="E252" s="6"/>
      <c r="F252" s="6"/>
      <c r="G252" s="6"/>
      <c r="H252" s="6"/>
      <c r="I252" s="6"/>
      <c r="J252" s="6"/>
      <c r="K252" s="522"/>
      <c r="L252" s="6"/>
      <c r="M252" s="6"/>
      <c r="N252" s="6"/>
      <c r="O252" s="6"/>
      <c r="P252" s="6"/>
      <c r="Q252" s="6"/>
      <c r="R252" s="6"/>
      <c r="S252" s="6"/>
      <c r="T252" s="6"/>
      <c r="U252" s="6"/>
      <c r="V252" s="6"/>
      <c r="W252" s="6"/>
      <c r="X252" s="6"/>
      <c r="Y252" s="6"/>
      <c r="Z252" s="6"/>
      <c r="AA252" s="6"/>
      <c r="AB252" s="6"/>
      <c r="AC252" s="6"/>
      <c r="AD252" s="6"/>
      <c r="AE252" s="6"/>
      <c r="AF252" s="6"/>
    </row>
    <row r="253" spans="1:32" ht="13.2">
      <c r="A253" s="6"/>
      <c r="B253" s="6"/>
      <c r="C253" s="6"/>
      <c r="D253" s="6"/>
      <c r="E253" s="6"/>
      <c r="F253" s="6"/>
      <c r="G253" s="6"/>
      <c r="H253" s="6"/>
      <c r="I253" s="6"/>
      <c r="J253" s="6"/>
      <c r="K253" s="522"/>
      <c r="L253" s="6"/>
      <c r="M253" s="6"/>
      <c r="N253" s="6"/>
      <c r="O253" s="6"/>
      <c r="P253" s="6"/>
      <c r="Q253" s="6"/>
      <c r="R253" s="6"/>
      <c r="S253" s="6"/>
      <c r="T253" s="6"/>
      <c r="U253" s="6"/>
      <c r="V253" s="6"/>
      <c r="W253" s="6"/>
      <c r="X253" s="6"/>
      <c r="Y253" s="6"/>
      <c r="Z253" s="6"/>
      <c r="AA253" s="6"/>
      <c r="AB253" s="6"/>
      <c r="AC253" s="6"/>
      <c r="AD253" s="6"/>
      <c r="AE253" s="6"/>
      <c r="AF253" s="6"/>
    </row>
    <row r="254" spans="1:32" ht="13.2">
      <c r="A254" s="6"/>
      <c r="B254" s="6"/>
      <c r="C254" s="6"/>
      <c r="D254" s="6"/>
      <c r="E254" s="6"/>
      <c r="F254" s="6"/>
      <c r="G254" s="6"/>
      <c r="H254" s="6"/>
      <c r="I254" s="6"/>
      <c r="J254" s="6"/>
      <c r="K254" s="522"/>
      <c r="L254" s="6"/>
      <c r="M254" s="6"/>
      <c r="N254" s="6"/>
      <c r="O254" s="6"/>
      <c r="P254" s="6"/>
      <c r="Q254" s="6"/>
      <c r="R254" s="6"/>
      <c r="S254" s="6"/>
      <c r="T254" s="6"/>
      <c r="U254" s="6"/>
      <c r="V254" s="6"/>
      <c r="W254" s="6"/>
      <c r="X254" s="6"/>
      <c r="Y254" s="6"/>
      <c r="Z254" s="6"/>
      <c r="AA254" s="6"/>
      <c r="AB254" s="6"/>
      <c r="AC254" s="6"/>
      <c r="AD254" s="6"/>
      <c r="AE254" s="6"/>
      <c r="AF254" s="6"/>
    </row>
    <row r="255" spans="1:32" ht="13.2">
      <c r="A255" s="6"/>
      <c r="B255" s="6"/>
      <c r="C255" s="6"/>
      <c r="D255" s="6"/>
      <c r="E255" s="6"/>
      <c r="F255" s="6"/>
      <c r="G255" s="6"/>
      <c r="H255" s="6"/>
      <c r="I255" s="6"/>
      <c r="J255" s="6"/>
      <c r="K255" s="522"/>
      <c r="L255" s="6"/>
      <c r="M255" s="6"/>
      <c r="N255" s="6"/>
      <c r="O255" s="6"/>
      <c r="P255" s="6"/>
      <c r="Q255" s="6"/>
      <c r="R255" s="6"/>
      <c r="S255" s="6"/>
      <c r="T255" s="6"/>
      <c r="U255" s="6"/>
      <c r="V255" s="6"/>
      <c r="W255" s="6"/>
      <c r="X255" s="6"/>
      <c r="Y255" s="6"/>
      <c r="Z255" s="6"/>
      <c r="AA255" s="6"/>
      <c r="AB255" s="6"/>
      <c r="AC255" s="6"/>
      <c r="AD255" s="6"/>
      <c r="AE255" s="6"/>
      <c r="AF255" s="6"/>
    </row>
    <row r="256" spans="1:32" ht="13.2">
      <c r="A256" s="6"/>
      <c r="B256" s="6"/>
      <c r="C256" s="6"/>
      <c r="D256" s="6"/>
      <c r="E256" s="6"/>
      <c r="F256" s="6"/>
      <c r="G256" s="6"/>
      <c r="H256" s="6"/>
      <c r="I256" s="6"/>
      <c r="J256" s="6"/>
      <c r="K256" s="522"/>
      <c r="L256" s="6"/>
      <c r="M256" s="6"/>
      <c r="N256" s="6"/>
      <c r="O256" s="6"/>
      <c r="P256" s="6"/>
      <c r="Q256" s="6"/>
      <c r="R256" s="6"/>
      <c r="S256" s="6"/>
      <c r="T256" s="6"/>
      <c r="U256" s="6"/>
      <c r="V256" s="6"/>
      <c r="W256" s="6"/>
      <c r="X256" s="6"/>
      <c r="Y256" s="6"/>
      <c r="Z256" s="6"/>
      <c r="AA256" s="6"/>
      <c r="AB256" s="6"/>
      <c r="AC256" s="6"/>
      <c r="AD256" s="6"/>
      <c r="AE256" s="6"/>
      <c r="AF256" s="6"/>
    </row>
    <row r="257" spans="1:32" ht="13.2">
      <c r="A257" s="6"/>
      <c r="B257" s="6"/>
      <c r="C257" s="6"/>
      <c r="D257" s="6"/>
      <c r="E257" s="6"/>
      <c r="F257" s="6"/>
      <c r="G257" s="6"/>
      <c r="H257" s="6"/>
      <c r="I257" s="6"/>
      <c r="J257" s="6"/>
      <c r="K257" s="522"/>
      <c r="L257" s="6"/>
      <c r="M257" s="6"/>
      <c r="N257" s="6"/>
      <c r="O257" s="6"/>
      <c r="P257" s="6"/>
      <c r="Q257" s="6"/>
      <c r="R257" s="6"/>
      <c r="S257" s="6"/>
      <c r="T257" s="6"/>
      <c r="U257" s="6"/>
      <c r="V257" s="6"/>
      <c r="W257" s="6"/>
      <c r="X257" s="6"/>
      <c r="Y257" s="6"/>
      <c r="Z257" s="6"/>
      <c r="AA257" s="6"/>
      <c r="AB257" s="6"/>
      <c r="AC257" s="6"/>
      <c r="AD257" s="6"/>
      <c r="AE257" s="6"/>
      <c r="AF257" s="6"/>
    </row>
    <row r="258" spans="1:32" ht="13.2">
      <c r="A258" s="6"/>
      <c r="B258" s="6"/>
      <c r="C258" s="6"/>
      <c r="D258" s="6"/>
      <c r="E258" s="6"/>
      <c r="F258" s="6"/>
      <c r="G258" s="6"/>
      <c r="H258" s="6"/>
      <c r="I258" s="6"/>
      <c r="J258" s="6"/>
      <c r="K258" s="522"/>
      <c r="L258" s="6"/>
      <c r="M258" s="6"/>
      <c r="N258" s="6"/>
      <c r="O258" s="6"/>
      <c r="P258" s="6"/>
      <c r="Q258" s="6"/>
      <c r="R258" s="6"/>
      <c r="S258" s="6"/>
      <c r="T258" s="6"/>
      <c r="U258" s="6"/>
      <c r="V258" s="6"/>
      <c r="W258" s="6"/>
      <c r="X258" s="6"/>
      <c r="Y258" s="6"/>
      <c r="Z258" s="6"/>
      <c r="AA258" s="6"/>
      <c r="AB258" s="6"/>
      <c r="AC258" s="6"/>
      <c r="AD258" s="6"/>
      <c r="AE258" s="6"/>
      <c r="AF258" s="6"/>
    </row>
    <row r="259" spans="1:32" ht="13.2">
      <c r="A259" s="6"/>
      <c r="B259" s="6"/>
      <c r="C259" s="6"/>
      <c r="D259" s="6"/>
      <c r="E259" s="6"/>
      <c r="F259" s="6"/>
      <c r="G259" s="6"/>
      <c r="H259" s="6"/>
      <c r="I259" s="6"/>
      <c r="J259" s="6"/>
      <c r="K259" s="522"/>
      <c r="L259" s="6"/>
      <c r="M259" s="6"/>
      <c r="N259" s="6"/>
      <c r="O259" s="6"/>
      <c r="P259" s="6"/>
      <c r="Q259" s="6"/>
      <c r="R259" s="6"/>
      <c r="S259" s="6"/>
      <c r="T259" s="6"/>
      <c r="U259" s="6"/>
      <c r="V259" s="6"/>
      <c r="W259" s="6"/>
      <c r="X259" s="6"/>
      <c r="Y259" s="6"/>
      <c r="Z259" s="6"/>
      <c r="AA259" s="6"/>
      <c r="AB259" s="6"/>
      <c r="AC259" s="6"/>
      <c r="AD259" s="6"/>
      <c r="AE259" s="6"/>
      <c r="AF259" s="6"/>
    </row>
    <row r="260" spans="1:32" ht="13.2">
      <c r="A260" s="6"/>
      <c r="B260" s="6"/>
      <c r="C260" s="6"/>
      <c r="D260" s="6"/>
      <c r="E260" s="6"/>
      <c r="F260" s="6"/>
      <c r="G260" s="6"/>
      <c r="H260" s="6"/>
      <c r="I260" s="6"/>
      <c r="J260" s="6"/>
      <c r="K260" s="522"/>
      <c r="L260" s="6"/>
      <c r="M260" s="6"/>
      <c r="N260" s="6"/>
      <c r="O260" s="6"/>
      <c r="P260" s="6"/>
      <c r="Q260" s="6"/>
      <c r="R260" s="6"/>
      <c r="S260" s="6"/>
      <c r="T260" s="6"/>
      <c r="U260" s="6"/>
      <c r="V260" s="6"/>
      <c r="W260" s="6"/>
      <c r="X260" s="6"/>
      <c r="Y260" s="6"/>
      <c r="Z260" s="6"/>
      <c r="AA260" s="6"/>
      <c r="AB260" s="6"/>
      <c r="AC260" s="6"/>
      <c r="AD260" s="6"/>
      <c r="AE260" s="6"/>
      <c r="AF260" s="6"/>
    </row>
    <row r="261" spans="1:32" ht="13.2">
      <c r="A261" s="6"/>
      <c r="B261" s="6"/>
      <c r="C261" s="6"/>
      <c r="D261" s="6"/>
      <c r="E261" s="6"/>
      <c r="F261" s="6"/>
      <c r="G261" s="6"/>
      <c r="H261" s="6"/>
      <c r="I261" s="6"/>
      <c r="J261" s="6"/>
      <c r="K261" s="522"/>
      <c r="L261" s="6"/>
      <c r="M261" s="6"/>
      <c r="N261" s="6"/>
      <c r="O261" s="6"/>
      <c r="P261" s="6"/>
      <c r="Q261" s="6"/>
      <c r="R261" s="6"/>
      <c r="S261" s="6"/>
      <c r="T261" s="6"/>
      <c r="U261" s="6"/>
      <c r="V261" s="6"/>
      <c r="W261" s="6"/>
      <c r="X261" s="6"/>
      <c r="Y261" s="6"/>
      <c r="Z261" s="6"/>
      <c r="AA261" s="6"/>
      <c r="AB261" s="6"/>
      <c r="AC261" s="6"/>
      <c r="AD261" s="6"/>
      <c r="AE261" s="6"/>
      <c r="AF261" s="6"/>
    </row>
    <row r="262" spans="1:32" ht="13.2">
      <c r="A262" s="6"/>
      <c r="B262" s="6"/>
      <c r="C262" s="6"/>
      <c r="D262" s="6"/>
      <c r="E262" s="6"/>
      <c r="F262" s="6"/>
      <c r="G262" s="6"/>
      <c r="H262" s="6"/>
      <c r="I262" s="6"/>
      <c r="J262" s="6"/>
      <c r="K262" s="522"/>
      <c r="L262" s="6"/>
      <c r="M262" s="6"/>
      <c r="N262" s="6"/>
      <c r="O262" s="6"/>
      <c r="P262" s="6"/>
      <c r="Q262" s="6"/>
      <c r="R262" s="6"/>
      <c r="S262" s="6"/>
      <c r="T262" s="6"/>
      <c r="U262" s="6"/>
      <c r="V262" s="6"/>
      <c r="W262" s="6"/>
      <c r="X262" s="6"/>
      <c r="Y262" s="6"/>
      <c r="Z262" s="6"/>
      <c r="AA262" s="6"/>
      <c r="AB262" s="6"/>
      <c r="AC262" s="6"/>
      <c r="AD262" s="6"/>
      <c r="AE262" s="6"/>
      <c r="AF262" s="6"/>
    </row>
    <row r="263" spans="1:32" ht="13.2">
      <c r="A263" s="6"/>
      <c r="B263" s="6"/>
      <c r="C263" s="6"/>
      <c r="D263" s="6"/>
      <c r="E263" s="6"/>
      <c r="F263" s="6"/>
      <c r="G263" s="6"/>
      <c r="H263" s="6"/>
      <c r="I263" s="6"/>
      <c r="J263" s="6"/>
      <c r="K263" s="522"/>
      <c r="L263" s="6"/>
      <c r="M263" s="6"/>
      <c r="N263" s="6"/>
      <c r="O263" s="6"/>
      <c r="P263" s="6"/>
      <c r="Q263" s="6"/>
      <c r="R263" s="6"/>
      <c r="S263" s="6"/>
      <c r="T263" s="6"/>
      <c r="U263" s="6"/>
      <c r="V263" s="6"/>
      <c r="W263" s="6"/>
      <c r="X263" s="6"/>
      <c r="Y263" s="6"/>
      <c r="Z263" s="6"/>
      <c r="AA263" s="6"/>
      <c r="AB263" s="6"/>
      <c r="AC263" s="6"/>
      <c r="AD263" s="6"/>
      <c r="AE263" s="6"/>
      <c r="AF263" s="6"/>
    </row>
    <row r="264" spans="1:32" ht="13.2">
      <c r="A264" s="6"/>
      <c r="B264" s="6"/>
      <c r="C264" s="6"/>
      <c r="D264" s="6"/>
      <c r="E264" s="6"/>
      <c r="F264" s="6"/>
      <c r="G264" s="6"/>
      <c r="H264" s="6"/>
      <c r="I264" s="6"/>
      <c r="J264" s="6"/>
      <c r="K264" s="522"/>
      <c r="L264" s="6"/>
      <c r="M264" s="6"/>
      <c r="N264" s="6"/>
      <c r="O264" s="6"/>
      <c r="P264" s="6"/>
      <c r="Q264" s="6"/>
      <c r="R264" s="6"/>
      <c r="S264" s="6"/>
      <c r="T264" s="6"/>
      <c r="U264" s="6"/>
      <c r="V264" s="6"/>
      <c r="W264" s="6"/>
      <c r="X264" s="6"/>
      <c r="Y264" s="6"/>
      <c r="Z264" s="6"/>
      <c r="AA264" s="6"/>
      <c r="AB264" s="6"/>
      <c r="AC264" s="6"/>
      <c r="AD264" s="6"/>
      <c r="AE264" s="6"/>
      <c r="AF264" s="6"/>
    </row>
    <row r="265" spans="1:32" ht="13.2">
      <c r="A265" s="6"/>
      <c r="B265" s="6"/>
      <c r="C265" s="6"/>
      <c r="D265" s="6"/>
      <c r="E265" s="6"/>
      <c r="F265" s="6"/>
      <c r="G265" s="6"/>
      <c r="H265" s="6"/>
      <c r="I265" s="6"/>
      <c r="J265" s="6"/>
      <c r="K265" s="522"/>
      <c r="L265" s="6"/>
      <c r="M265" s="6"/>
      <c r="N265" s="6"/>
      <c r="O265" s="6"/>
      <c r="P265" s="6"/>
      <c r="Q265" s="6"/>
      <c r="R265" s="6"/>
      <c r="S265" s="6"/>
      <c r="T265" s="6"/>
      <c r="U265" s="6"/>
      <c r="V265" s="6"/>
      <c r="W265" s="6"/>
      <c r="X265" s="6"/>
      <c r="Y265" s="6"/>
      <c r="Z265" s="6"/>
      <c r="AA265" s="6"/>
      <c r="AB265" s="6"/>
      <c r="AC265" s="6"/>
      <c r="AD265" s="6"/>
      <c r="AE265" s="6"/>
      <c r="AF265" s="6"/>
    </row>
    <row r="266" spans="1:32" ht="13.2">
      <c r="A266" s="6"/>
      <c r="B266" s="6"/>
      <c r="C266" s="6"/>
      <c r="D266" s="6"/>
      <c r="E266" s="6"/>
      <c r="F266" s="6"/>
      <c r="G266" s="6"/>
      <c r="H266" s="6"/>
      <c r="I266" s="6"/>
      <c r="J266" s="6"/>
      <c r="K266" s="522"/>
      <c r="L266" s="6"/>
      <c r="M266" s="6"/>
      <c r="N266" s="6"/>
      <c r="O266" s="6"/>
      <c r="P266" s="6"/>
      <c r="Q266" s="6"/>
      <c r="R266" s="6"/>
      <c r="S266" s="6"/>
      <c r="T266" s="6"/>
      <c r="U266" s="6"/>
      <c r="V266" s="6"/>
      <c r="W266" s="6"/>
      <c r="X266" s="6"/>
      <c r="Y266" s="6"/>
      <c r="Z266" s="6"/>
      <c r="AA266" s="6"/>
      <c r="AB266" s="6"/>
      <c r="AC266" s="6"/>
      <c r="AD266" s="6"/>
      <c r="AE266" s="6"/>
      <c r="AF266" s="6"/>
    </row>
    <row r="267" spans="1:32" ht="13.2">
      <c r="A267" s="6"/>
      <c r="B267" s="6"/>
      <c r="C267" s="6"/>
      <c r="D267" s="6"/>
      <c r="E267" s="6"/>
      <c r="F267" s="6"/>
      <c r="G267" s="6"/>
      <c r="H267" s="6"/>
      <c r="I267" s="6"/>
      <c r="J267" s="6"/>
      <c r="K267" s="522"/>
      <c r="L267" s="6"/>
      <c r="M267" s="6"/>
      <c r="N267" s="6"/>
      <c r="O267" s="6"/>
      <c r="P267" s="6"/>
      <c r="Q267" s="6"/>
      <c r="R267" s="6"/>
      <c r="S267" s="6"/>
      <c r="T267" s="6"/>
      <c r="U267" s="6"/>
      <c r="V267" s="6"/>
      <c r="W267" s="6"/>
      <c r="X267" s="6"/>
      <c r="Y267" s="6"/>
      <c r="Z267" s="6"/>
      <c r="AA267" s="6"/>
      <c r="AB267" s="6"/>
      <c r="AC267" s="6"/>
      <c r="AD267" s="6"/>
      <c r="AE267" s="6"/>
      <c r="AF267" s="6"/>
    </row>
    <row r="268" spans="1:32" ht="13.2">
      <c r="A268" s="6"/>
      <c r="B268" s="6"/>
      <c r="C268" s="6"/>
      <c r="D268" s="6"/>
      <c r="E268" s="6"/>
      <c r="F268" s="6"/>
      <c r="G268" s="6"/>
      <c r="H268" s="6"/>
      <c r="I268" s="6"/>
      <c r="J268" s="6"/>
      <c r="K268" s="522"/>
      <c r="L268" s="6"/>
      <c r="M268" s="6"/>
      <c r="N268" s="6"/>
      <c r="O268" s="6"/>
      <c r="P268" s="6"/>
      <c r="Q268" s="6"/>
      <c r="R268" s="6"/>
      <c r="S268" s="6"/>
      <c r="T268" s="6"/>
      <c r="U268" s="6"/>
      <c r="V268" s="6"/>
      <c r="W268" s="6"/>
      <c r="X268" s="6"/>
      <c r="Y268" s="6"/>
      <c r="Z268" s="6"/>
      <c r="AA268" s="6"/>
      <c r="AB268" s="6"/>
      <c r="AC268" s="6"/>
      <c r="AD268" s="6"/>
      <c r="AE268" s="6"/>
      <c r="AF268" s="6"/>
    </row>
    <row r="269" spans="1:32" ht="13.2">
      <c r="A269" s="6"/>
      <c r="B269" s="6"/>
      <c r="C269" s="6"/>
      <c r="D269" s="6"/>
      <c r="E269" s="6"/>
      <c r="F269" s="6"/>
      <c r="G269" s="6"/>
      <c r="H269" s="6"/>
      <c r="I269" s="6"/>
      <c r="J269" s="6"/>
      <c r="K269" s="522"/>
      <c r="L269" s="6"/>
      <c r="M269" s="6"/>
      <c r="N269" s="6"/>
      <c r="O269" s="6"/>
      <c r="P269" s="6"/>
      <c r="Q269" s="6"/>
      <c r="R269" s="6"/>
      <c r="S269" s="6"/>
      <c r="T269" s="6"/>
      <c r="U269" s="6"/>
      <c r="V269" s="6"/>
      <c r="W269" s="6"/>
      <c r="X269" s="6"/>
      <c r="Y269" s="6"/>
      <c r="Z269" s="6"/>
      <c r="AA269" s="6"/>
      <c r="AB269" s="6"/>
      <c r="AC269" s="6"/>
      <c r="AD269" s="6"/>
      <c r="AE269" s="6"/>
      <c r="AF269" s="6"/>
    </row>
    <row r="270" spans="1:32" ht="13.2">
      <c r="A270" s="6"/>
      <c r="B270" s="6"/>
      <c r="C270" s="6"/>
      <c r="D270" s="6"/>
      <c r="E270" s="6"/>
      <c r="F270" s="6"/>
      <c r="G270" s="6"/>
      <c r="H270" s="6"/>
      <c r="I270" s="6"/>
      <c r="J270" s="6"/>
      <c r="K270" s="522"/>
      <c r="L270" s="6"/>
      <c r="M270" s="6"/>
      <c r="N270" s="6"/>
      <c r="O270" s="6"/>
      <c r="P270" s="6"/>
      <c r="Q270" s="6"/>
      <c r="R270" s="6"/>
      <c r="S270" s="6"/>
      <c r="T270" s="6"/>
      <c r="U270" s="6"/>
      <c r="V270" s="6"/>
      <c r="W270" s="6"/>
      <c r="X270" s="6"/>
      <c r="Y270" s="6"/>
      <c r="Z270" s="6"/>
      <c r="AA270" s="6"/>
      <c r="AB270" s="6"/>
      <c r="AC270" s="6"/>
      <c r="AD270" s="6"/>
      <c r="AE270" s="6"/>
      <c r="AF270" s="6"/>
    </row>
    <row r="271" spans="1:32" ht="13.2">
      <c r="A271" s="6"/>
      <c r="B271" s="6"/>
      <c r="C271" s="6"/>
      <c r="D271" s="6"/>
      <c r="E271" s="6"/>
      <c r="F271" s="6"/>
      <c r="G271" s="6"/>
      <c r="H271" s="6"/>
      <c r="I271" s="6"/>
      <c r="J271" s="6"/>
      <c r="K271" s="522"/>
      <c r="L271" s="6"/>
      <c r="M271" s="6"/>
      <c r="N271" s="6"/>
      <c r="O271" s="6"/>
      <c r="P271" s="6"/>
      <c r="Q271" s="6"/>
      <c r="R271" s="6"/>
      <c r="S271" s="6"/>
      <c r="T271" s="6"/>
      <c r="U271" s="6"/>
      <c r="V271" s="6"/>
      <c r="W271" s="6"/>
      <c r="X271" s="6"/>
      <c r="Y271" s="6"/>
      <c r="Z271" s="6"/>
      <c r="AA271" s="6"/>
      <c r="AB271" s="6"/>
      <c r="AC271" s="6"/>
      <c r="AD271" s="6"/>
      <c r="AE271" s="6"/>
      <c r="AF271" s="6"/>
    </row>
    <row r="272" spans="1:32" ht="13.2">
      <c r="A272" s="6"/>
      <c r="B272" s="6"/>
      <c r="C272" s="6"/>
      <c r="D272" s="6"/>
      <c r="E272" s="6"/>
      <c r="F272" s="6"/>
      <c r="G272" s="6"/>
      <c r="H272" s="6"/>
      <c r="I272" s="6"/>
      <c r="J272" s="6"/>
      <c r="K272" s="522"/>
      <c r="L272" s="6"/>
      <c r="M272" s="6"/>
      <c r="N272" s="6"/>
      <c r="O272" s="6"/>
      <c r="P272" s="6"/>
      <c r="Q272" s="6"/>
      <c r="R272" s="6"/>
      <c r="S272" s="6"/>
      <c r="T272" s="6"/>
      <c r="U272" s="6"/>
      <c r="V272" s="6"/>
      <c r="W272" s="6"/>
      <c r="X272" s="6"/>
      <c r="Y272" s="6"/>
      <c r="Z272" s="6"/>
      <c r="AA272" s="6"/>
      <c r="AB272" s="6"/>
      <c r="AC272" s="6"/>
      <c r="AD272" s="6"/>
      <c r="AE272" s="6"/>
      <c r="AF272" s="6"/>
    </row>
    <row r="273" spans="1:32" ht="13.2">
      <c r="A273" s="6"/>
      <c r="B273" s="6"/>
      <c r="C273" s="6"/>
      <c r="D273" s="6"/>
      <c r="E273" s="6"/>
      <c r="F273" s="6"/>
      <c r="G273" s="6"/>
      <c r="H273" s="6"/>
      <c r="I273" s="6"/>
      <c r="J273" s="6"/>
      <c r="K273" s="522"/>
      <c r="L273" s="6"/>
      <c r="M273" s="6"/>
      <c r="N273" s="6"/>
      <c r="O273" s="6"/>
      <c r="P273" s="6"/>
      <c r="Q273" s="6"/>
      <c r="R273" s="6"/>
      <c r="S273" s="6"/>
      <c r="T273" s="6"/>
      <c r="U273" s="6"/>
      <c r="V273" s="6"/>
      <c r="W273" s="6"/>
      <c r="X273" s="6"/>
      <c r="Y273" s="6"/>
      <c r="Z273" s="6"/>
      <c r="AA273" s="6"/>
      <c r="AB273" s="6"/>
      <c r="AC273" s="6"/>
      <c r="AD273" s="6"/>
      <c r="AE273" s="6"/>
      <c r="AF273" s="6"/>
    </row>
    <row r="274" spans="1:32" ht="13.2">
      <c r="A274" s="6"/>
      <c r="B274" s="6"/>
      <c r="C274" s="6"/>
      <c r="D274" s="6"/>
      <c r="E274" s="6"/>
      <c r="F274" s="6"/>
      <c r="G274" s="6"/>
      <c r="H274" s="6"/>
      <c r="I274" s="6"/>
      <c r="J274" s="6"/>
      <c r="K274" s="522"/>
      <c r="L274" s="6"/>
      <c r="M274" s="6"/>
      <c r="N274" s="6"/>
      <c r="O274" s="6"/>
      <c r="P274" s="6"/>
      <c r="Q274" s="6"/>
      <c r="R274" s="6"/>
      <c r="S274" s="6"/>
      <c r="T274" s="6"/>
      <c r="U274" s="6"/>
      <c r="V274" s="6"/>
      <c r="W274" s="6"/>
      <c r="X274" s="6"/>
      <c r="Y274" s="6"/>
      <c r="Z274" s="6"/>
      <c r="AA274" s="6"/>
      <c r="AB274" s="6"/>
      <c r="AC274" s="6"/>
      <c r="AD274" s="6"/>
      <c r="AE274" s="6"/>
      <c r="AF274" s="6"/>
    </row>
    <row r="275" spans="1:32" ht="13.2">
      <c r="A275" s="6"/>
      <c r="B275" s="6"/>
      <c r="C275" s="6"/>
      <c r="D275" s="6"/>
      <c r="E275" s="6"/>
      <c r="F275" s="6"/>
      <c r="G275" s="6"/>
      <c r="H275" s="6"/>
      <c r="I275" s="6"/>
      <c r="J275" s="6"/>
      <c r="K275" s="522"/>
      <c r="L275" s="6"/>
      <c r="M275" s="6"/>
      <c r="N275" s="6"/>
      <c r="O275" s="6"/>
      <c r="P275" s="6"/>
      <c r="Q275" s="6"/>
      <c r="R275" s="6"/>
      <c r="S275" s="6"/>
      <c r="T275" s="6"/>
      <c r="U275" s="6"/>
      <c r="V275" s="6"/>
      <c r="W275" s="6"/>
      <c r="X275" s="6"/>
      <c r="Y275" s="6"/>
      <c r="Z275" s="6"/>
      <c r="AA275" s="6"/>
      <c r="AB275" s="6"/>
      <c r="AC275" s="6"/>
      <c r="AD275" s="6"/>
      <c r="AE275" s="6"/>
      <c r="AF275" s="6"/>
    </row>
    <row r="276" spans="1:32" ht="13.2">
      <c r="A276" s="6"/>
      <c r="B276" s="6"/>
      <c r="C276" s="6"/>
      <c r="D276" s="6"/>
      <c r="E276" s="6"/>
      <c r="F276" s="6"/>
      <c r="G276" s="6"/>
      <c r="H276" s="6"/>
      <c r="I276" s="6"/>
      <c r="J276" s="6"/>
      <c r="K276" s="522"/>
      <c r="L276" s="6"/>
      <c r="M276" s="6"/>
      <c r="N276" s="6"/>
      <c r="O276" s="6"/>
      <c r="P276" s="6"/>
      <c r="Q276" s="6"/>
      <c r="R276" s="6"/>
      <c r="S276" s="6"/>
      <c r="T276" s="6"/>
      <c r="U276" s="6"/>
      <c r="V276" s="6"/>
      <c r="W276" s="6"/>
      <c r="X276" s="6"/>
      <c r="Y276" s="6"/>
      <c r="Z276" s="6"/>
      <c r="AA276" s="6"/>
      <c r="AB276" s="6"/>
      <c r="AC276" s="6"/>
      <c r="AD276" s="6"/>
      <c r="AE276" s="6"/>
      <c r="AF276" s="6"/>
    </row>
    <row r="277" spans="1:32" ht="13.2">
      <c r="A277" s="6"/>
      <c r="B277" s="6"/>
      <c r="C277" s="6"/>
      <c r="D277" s="6"/>
      <c r="E277" s="6"/>
      <c r="F277" s="6"/>
      <c r="G277" s="6"/>
      <c r="H277" s="6"/>
      <c r="I277" s="6"/>
      <c r="J277" s="6"/>
      <c r="K277" s="522"/>
      <c r="L277" s="6"/>
      <c r="M277" s="6"/>
      <c r="N277" s="6"/>
      <c r="O277" s="6"/>
      <c r="P277" s="6"/>
      <c r="Q277" s="6"/>
      <c r="R277" s="6"/>
      <c r="S277" s="6"/>
      <c r="T277" s="6"/>
      <c r="U277" s="6"/>
      <c r="V277" s="6"/>
      <c r="W277" s="6"/>
      <c r="X277" s="6"/>
      <c r="Y277" s="6"/>
      <c r="Z277" s="6"/>
      <c r="AA277" s="6"/>
      <c r="AB277" s="6"/>
      <c r="AC277" s="6"/>
      <c r="AD277" s="6"/>
      <c r="AE277" s="6"/>
      <c r="AF277" s="6"/>
    </row>
    <row r="278" spans="1:32" ht="13.2">
      <c r="A278" s="6"/>
      <c r="B278" s="6"/>
      <c r="C278" s="6"/>
      <c r="D278" s="6"/>
      <c r="E278" s="6"/>
      <c r="F278" s="6"/>
      <c r="G278" s="6"/>
      <c r="H278" s="6"/>
      <c r="I278" s="6"/>
      <c r="J278" s="6"/>
      <c r="K278" s="522"/>
      <c r="L278" s="6"/>
      <c r="M278" s="6"/>
      <c r="N278" s="6"/>
      <c r="O278" s="6"/>
      <c r="P278" s="6"/>
      <c r="Q278" s="6"/>
      <c r="R278" s="6"/>
      <c r="S278" s="6"/>
      <c r="T278" s="6"/>
      <c r="U278" s="6"/>
      <c r="V278" s="6"/>
      <c r="W278" s="6"/>
      <c r="X278" s="6"/>
      <c r="Y278" s="6"/>
      <c r="Z278" s="6"/>
      <c r="AA278" s="6"/>
      <c r="AB278" s="6"/>
      <c r="AC278" s="6"/>
      <c r="AD278" s="6"/>
      <c r="AE278" s="6"/>
      <c r="AF278" s="6"/>
    </row>
    <row r="279" spans="1:32" ht="13.2">
      <c r="A279" s="6"/>
      <c r="B279" s="6"/>
      <c r="C279" s="6"/>
      <c r="D279" s="6"/>
      <c r="E279" s="6"/>
      <c r="F279" s="6"/>
      <c r="G279" s="6"/>
      <c r="H279" s="6"/>
      <c r="I279" s="6"/>
      <c r="J279" s="6"/>
      <c r="K279" s="522"/>
      <c r="L279" s="6"/>
      <c r="M279" s="6"/>
      <c r="N279" s="6"/>
      <c r="O279" s="6"/>
      <c r="P279" s="6"/>
      <c r="Q279" s="6"/>
      <c r="R279" s="6"/>
      <c r="S279" s="6"/>
      <c r="T279" s="6"/>
      <c r="U279" s="6"/>
      <c r="V279" s="6"/>
      <c r="W279" s="6"/>
      <c r="X279" s="6"/>
      <c r="Y279" s="6"/>
      <c r="Z279" s="6"/>
      <c r="AA279" s="6"/>
      <c r="AB279" s="6"/>
      <c r="AC279" s="6"/>
      <c r="AD279" s="6"/>
      <c r="AE279" s="6"/>
      <c r="AF279" s="6"/>
    </row>
    <row r="280" spans="1:32" ht="13.2">
      <c r="A280" s="6"/>
      <c r="B280" s="6"/>
      <c r="C280" s="6"/>
      <c r="D280" s="6"/>
      <c r="E280" s="6"/>
      <c r="F280" s="6"/>
      <c r="G280" s="6"/>
      <c r="H280" s="6"/>
      <c r="I280" s="6"/>
      <c r="J280" s="6"/>
      <c r="K280" s="522"/>
      <c r="L280" s="6"/>
      <c r="M280" s="6"/>
      <c r="N280" s="6"/>
      <c r="O280" s="6"/>
      <c r="P280" s="6"/>
      <c r="Q280" s="6"/>
      <c r="R280" s="6"/>
      <c r="S280" s="6"/>
      <c r="T280" s="6"/>
      <c r="U280" s="6"/>
      <c r="V280" s="6"/>
      <c r="W280" s="6"/>
      <c r="X280" s="6"/>
      <c r="Y280" s="6"/>
      <c r="Z280" s="6"/>
      <c r="AA280" s="6"/>
      <c r="AB280" s="6"/>
      <c r="AC280" s="6"/>
      <c r="AD280" s="6"/>
      <c r="AE280" s="6"/>
      <c r="AF280" s="6"/>
    </row>
    <row r="281" spans="1:32" ht="13.2">
      <c r="A281" s="6"/>
      <c r="B281" s="6"/>
      <c r="C281" s="6"/>
      <c r="D281" s="6"/>
      <c r="E281" s="6"/>
      <c r="F281" s="6"/>
      <c r="G281" s="6"/>
      <c r="H281" s="6"/>
      <c r="I281" s="6"/>
      <c r="J281" s="6"/>
      <c r="K281" s="522"/>
      <c r="L281" s="6"/>
      <c r="M281" s="6"/>
      <c r="N281" s="6"/>
      <c r="O281" s="6"/>
      <c r="P281" s="6"/>
      <c r="Q281" s="6"/>
      <c r="R281" s="6"/>
      <c r="S281" s="6"/>
      <c r="T281" s="6"/>
      <c r="U281" s="6"/>
      <c r="V281" s="6"/>
      <c r="W281" s="6"/>
      <c r="X281" s="6"/>
      <c r="Y281" s="6"/>
      <c r="Z281" s="6"/>
      <c r="AA281" s="6"/>
      <c r="AB281" s="6"/>
      <c r="AC281" s="6"/>
      <c r="AD281" s="6"/>
      <c r="AE281" s="6"/>
      <c r="AF281" s="6"/>
    </row>
    <row r="282" spans="1:32" ht="13.2">
      <c r="A282" s="6"/>
      <c r="B282" s="6"/>
      <c r="C282" s="6"/>
      <c r="D282" s="6"/>
      <c r="E282" s="6"/>
      <c r="F282" s="6"/>
      <c r="G282" s="6"/>
      <c r="H282" s="6"/>
      <c r="I282" s="6"/>
      <c r="J282" s="6"/>
      <c r="K282" s="522"/>
      <c r="L282" s="6"/>
      <c r="M282" s="6"/>
      <c r="N282" s="6"/>
      <c r="O282" s="6"/>
      <c r="P282" s="6"/>
      <c r="Q282" s="6"/>
      <c r="R282" s="6"/>
      <c r="S282" s="6"/>
      <c r="T282" s="6"/>
      <c r="U282" s="6"/>
      <c r="V282" s="6"/>
      <c r="W282" s="6"/>
      <c r="X282" s="6"/>
      <c r="Y282" s="6"/>
      <c r="Z282" s="6"/>
      <c r="AA282" s="6"/>
      <c r="AB282" s="6"/>
      <c r="AC282" s="6"/>
      <c r="AD282" s="6"/>
      <c r="AE282" s="6"/>
      <c r="AF282" s="6"/>
    </row>
    <row r="283" spans="1:32" ht="13.2">
      <c r="A283" s="6"/>
      <c r="B283" s="6"/>
      <c r="C283" s="6"/>
      <c r="D283" s="6"/>
      <c r="E283" s="6"/>
      <c r="F283" s="6"/>
      <c r="G283" s="6"/>
      <c r="H283" s="6"/>
      <c r="I283" s="6"/>
      <c r="J283" s="6"/>
      <c r="K283" s="522"/>
      <c r="L283" s="6"/>
      <c r="M283" s="6"/>
      <c r="N283" s="6"/>
      <c r="O283" s="6"/>
      <c r="P283" s="6"/>
      <c r="Q283" s="6"/>
      <c r="R283" s="6"/>
      <c r="S283" s="6"/>
      <c r="T283" s="6"/>
      <c r="U283" s="6"/>
      <c r="V283" s="6"/>
      <c r="W283" s="6"/>
      <c r="X283" s="6"/>
      <c r="Y283" s="6"/>
      <c r="Z283" s="6"/>
      <c r="AA283" s="6"/>
      <c r="AB283" s="6"/>
      <c r="AC283" s="6"/>
      <c r="AD283" s="6"/>
      <c r="AE283" s="6"/>
      <c r="AF283" s="6"/>
    </row>
    <row r="284" spans="1:32" ht="13.2">
      <c r="A284" s="6"/>
      <c r="B284" s="6"/>
      <c r="C284" s="6"/>
      <c r="D284" s="6"/>
      <c r="E284" s="6"/>
      <c r="F284" s="6"/>
      <c r="G284" s="6"/>
      <c r="H284" s="6"/>
      <c r="I284" s="6"/>
      <c r="J284" s="6"/>
      <c r="K284" s="522"/>
      <c r="L284" s="6"/>
      <c r="M284" s="6"/>
      <c r="N284" s="6"/>
      <c r="O284" s="6"/>
      <c r="P284" s="6"/>
      <c r="Q284" s="6"/>
      <c r="R284" s="6"/>
      <c r="S284" s="6"/>
      <c r="T284" s="6"/>
      <c r="U284" s="6"/>
      <c r="V284" s="6"/>
      <c r="W284" s="6"/>
      <c r="X284" s="6"/>
      <c r="Y284" s="6"/>
      <c r="Z284" s="6"/>
      <c r="AA284" s="6"/>
      <c r="AB284" s="6"/>
      <c r="AC284" s="6"/>
      <c r="AD284" s="6"/>
      <c r="AE284" s="6"/>
      <c r="AF284" s="6"/>
    </row>
    <row r="285" spans="1:32" ht="13.2">
      <c r="A285" s="6"/>
      <c r="B285" s="6"/>
      <c r="C285" s="6"/>
      <c r="D285" s="6"/>
      <c r="E285" s="6"/>
      <c r="F285" s="6"/>
      <c r="G285" s="6"/>
      <c r="H285" s="6"/>
      <c r="I285" s="6"/>
      <c r="J285" s="6"/>
      <c r="K285" s="522"/>
      <c r="L285" s="6"/>
      <c r="M285" s="6"/>
      <c r="N285" s="6"/>
      <c r="O285" s="6"/>
      <c r="P285" s="6"/>
      <c r="Q285" s="6"/>
      <c r="R285" s="6"/>
      <c r="S285" s="6"/>
      <c r="T285" s="6"/>
      <c r="U285" s="6"/>
      <c r="V285" s="6"/>
      <c r="W285" s="6"/>
      <c r="X285" s="6"/>
      <c r="Y285" s="6"/>
      <c r="Z285" s="6"/>
      <c r="AA285" s="6"/>
      <c r="AB285" s="6"/>
      <c r="AC285" s="6"/>
      <c r="AD285" s="6"/>
      <c r="AE285" s="6"/>
      <c r="AF285" s="6"/>
    </row>
    <row r="286" spans="1:32" ht="13.2">
      <c r="A286" s="6"/>
      <c r="B286" s="6"/>
      <c r="C286" s="6"/>
      <c r="D286" s="6"/>
      <c r="E286" s="6"/>
      <c r="F286" s="6"/>
      <c r="G286" s="6"/>
      <c r="H286" s="6"/>
      <c r="I286" s="6"/>
      <c r="J286" s="6"/>
      <c r="K286" s="522"/>
      <c r="L286" s="6"/>
      <c r="M286" s="6"/>
      <c r="N286" s="6"/>
      <c r="O286" s="6"/>
      <c r="P286" s="6"/>
      <c r="Q286" s="6"/>
      <c r="R286" s="6"/>
      <c r="S286" s="6"/>
      <c r="T286" s="6"/>
      <c r="U286" s="6"/>
      <c r="V286" s="6"/>
      <c r="W286" s="6"/>
      <c r="X286" s="6"/>
      <c r="Y286" s="6"/>
      <c r="Z286" s="6"/>
      <c r="AA286" s="6"/>
      <c r="AB286" s="6"/>
      <c r="AC286" s="6"/>
      <c r="AD286" s="6"/>
      <c r="AE286" s="6"/>
      <c r="AF286" s="6"/>
    </row>
    <row r="287" spans="1:32" ht="13.2">
      <c r="A287" s="6"/>
      <c r="B287" s="6"/>
      <c r="C287" s="6"/>
      <c r="D287" s="6"/>
      <c r="E287" s="6"/>
      <c r="F287" s="6"/>
      <c r="G287" s="6"/>
      <c r="H287" s="6"/>
      <c r="I287" s="6"/>
      <c r="J287" s="6"/>
      <c r="K287" s="522"/>
      <c r="L287" s="6"/>
      <c r="M287" s="6"/>
      <c r="N287" s="6"/>
      <c r="O287" s="6"/>
      <c r="P287" s="6"/>
      <c r="Q287" s="6"/>
      <c r="R287" s="6"/>
      <c r="S287" s="6"/>
      <c r="T287" s="6"/>
      <c r="U287" s="6"/>
      <c r="V287" s="6"/>
      <c r="W287" s="6"/>
      <c r="X287" s="6"/>
      <c r="Y287" s="6"/>
      <c r="Z287" s="6"/>
      <c r="AA287" s="6"/>
      <c r="AB287" s="6"/>
      <c r="AC287" s="6"/>
      <c r="AD287" s="6"/>
      <c r="AE287" s="6"/>
      <c r="AF287" s="6"/>
    </row>
    <row r="288" spans="1:32" ht="13.2">
      <c r="A288" s="6"/>
      <c r="B288" s="6"/>
      <c r="C288" s="6"/>
      <c r="D288" s="6"/>
      <c r="E288" s="6"/>
      <c r="F288" s="6"/>
      <c r="G288" s="6"/>
      <c r="H288" s="6"/>
      <c r="I288" s="6"/>
      <c r="J288" s="6"/>
      <c r="K288" s="522"/>
      <c r="L288" s="6"/>
      <c r="M288" s="6"/>
      <c r="N288" s="6"/>
      <c r="O288" s="6"/>
      <c r="P288" s="6"/>
      <c r="Q288" s="6"/>
      <c r="R288" s="6"/>
      <c r="S288" s="6"/>
      <c r="T288" s="6"/>
      <c r="U288" s="6"/>
      <c r="V288" s="6"/>
      <c r="W288" s="6"/>
      <c r="X288" s="6"/>
      <c r="Y288" s="6"/>
      <c r="Z288" s="6"/>
      <c r="AA288" s="6"/>
      <c r="AB288" s="6"/>
      <c r="AC288" s="6"/>
      <c r="AD288" s="6"/>
      <c r="AE288" s="6"/>
      <c r="AF288" s="6"/>
    </row>
    <row r="289" spans="1:32" ht="13.2">
      <c r="A289" s="6"/>
      <c r="B289" s="6"/>
      <c r="C289" s="6"/>
      <c r="D289" s="6"/>
      <c r="E289" s="6"/>
      <c r="F289" s="6"/>
      <c r="G289" s="6"/>
      <c r="H289" s="6"/>
      <c r="I289" s="6"/>
      <c r="J289" s="6"/>
      <c r="K289" s="522"/>
      <c r="L289" s="6"/>
      <c r="M289" s="6"/>
      <c r="N289" s="6"/>
      <c r="O289" s="6"/>
      <c r="P289" s="6"/>
      <c r="Q289" s="6"/>
      <c r="R289" s="6"/>
      <c r="S289" s="6"/>
      <c r="T289" s="6"/>
      <c r="U289" s="6"/>
      <c r="V289" s="6"/>
      <c r="W289" s="6"/>
      <c r="X289" s="6"/>
      <c r="Y289" s="6"/>
      <c r="Z289" s="6"/>
      <c r="AA289" s="6"/>
      <c r="AB289" s="6"/>
      <c r="AC289" s="6"/>
      <c r="AD289" s="6"/>
      <c r="AE289" s="6"/>
      <c r="AF289" s="6"/>
    </row>
    <row r="290" spans="1:32" ht="13.2">
      <c r="A290" s="6"/>
      <c r="B290" s="6"/>
      <c r="C290" s="6"/>
      <c r="D290" s="6"/>
      <c r="E290" s="6"/>
      <c r="F290" s="6"/>
      <c r="G290" s="6"/>
      <c r="H290" s="6"/>
      <c r="I290" s="6"/>
      <c r="J290" s="6"/>
      <c r="K290" s="522"/>
      <c r="L290" s="6"/>
      <c r="M290" s="6"/>
      <c r="N290" s="6"/>
      <c r="O290" s="6"/>
      <c r="P290" s="6"/>
      <c r="Q290" s="6"/>
      <c r="R290" s="6"/>
      <c r="S290" s="6"/>
      <c r="T290" s="6"/>
      <c r="U290" s="6"/>
      <c r="V290" s="6"/>
      <c r="W290" s="6"/>
      <c r="X290" s="6"/>
      <c r="Y290" s="6"/>
      <c r="Z290" s="6"/>
      <c r="AA290" s="6"/>
      <c r="AB290" s="6"/>
      <c r="AC290" s="6"/>
      <c r="AD290" s="6"/>
      <c r="AE290" s="6"/>
      <c r="AF290" s="6"/>
    </row>
    <row r="291" spans="1:32" ht="13.2">
      <c r="A291" s="6"/>
      <c r="B291" s="6"/>
      <c r="C291" s="6"/>
      <c r="D291" s="6"/>
      <c r="E291" s="6"/>
      <c r="F291" s="6"/>
      <c r="G291" s="6"/>
      <c r="H291" s="6"/>
      <c r="I291" s="6"/>
      <c r="J291" s="6"/>
      <c r="K291" s="522"/>
      <c r="L291" s="6"/>
      <c r="M291" s="6"/>
      <c r="N291" s="6"/>
      <c r="O291" s="6"/>
      <c r="P291" s="6"/>
      <c r="Q291" s="6"/>
      <c r="R291" s="6"/>
      <c r="S291" s="6"/>
      <c r="T291" s="6"/>
      <c r="U291" s="6"/>
      <c r="V291" s="6"/>
      <c r="W291" s="6"/>
      <c r="X291" s="6"/>
      <c r="Y291" s="6"/>
      <c r="Z291" s="6"/>
      <c r="AA291" s="6"/>
      <c r="AB291" s="6"/>
      <c r="AC291" s="6"/>
      <c r="AD291" s="6"/>
      <c r="AE291" s="6"/>
      <c r="AF291" s="6"/>
    </row>
    <row r="292" spans="1:32" ht="13.2">
      <c r="A292" s="6"/>
      <c r="B292" s="6"/>
      <c r="C292" s="6"/>
      <c r="D292" s="6"/>
      <c r="E292" s="6"/>
      <c r="F292" s="6"/>
      <c r="G292" s="6"/>
      <c r="H292" s="6"/>
      <c r="I292" s="6"/>
      <c r="J292" s="6"/>
      <c r="K292" s="522"/>
      <c r="L292" s="6"/>
      <c r="M292" s="6"/>
      <c r="N292" s="6"/>
      <c r="O292" s="6"/>
      <c r="P292" s="6"/>
      <c r="Q292" s="6"/>
      <c r="R292" s="6"/>
      <c r="S292" s="6"/>
      <c r="T292" s="6"/>
      <c r="U292" s="6"/>
      <c r="V292" s="6"/>
      <c r="W292" s="6"/>
      <c r="X292" s="6"/>
      <c r="Y292" s="6"/>
      <c r="Z292" s="6"/>
      <c r="AA292" s="6"/>
      <c r="AB292" s="6"/>
      <c r="AC292" s="6"/>
      <c r="AD292" s="6"/>
      <c r="AE292" s="6"/>
      <c r="AF292" s="6"/>
    </row>
    <row r="293" spans="1:32" ht="13.2">
      <c r="A293" s="6"/>
      <c r="B293" s="6"/>
      <c r="C293" s="6"/>
      <c r="D293" s="6"/>
      <c r="E293" s="6"/>
      <c r="F293" s="6"/>
      <c r="G293" s="6"/>
      <c r="H293" s="6"/>
      <c r="I293" s="6"/>
      <c r="J293" s="6"/>
      <c r="K293" s="522"/>
      <c r="L293" s="6"/>
      <c r="M293" s="6"/>
      <c r="N293" s="6"/>
      <c r="O293" s="6"/>
      <c r="P293" s="6"/>
      <c r="Q293" s="6"/>
      <c r="R293" s="6"/>
      <c r="S293" s="6"/>
      <c r="T293" s="6"/>
      <c r="U293" s="6"/>
      <c r="V293" s="6"/>
      <c r="W293" s="6"/>
      <c r="X293" s="6"/>
      <c r="Y293" s="6"/>
      <c r="Z293" s="6"/>
      <c r="AA293" s="6"/>
      <c r="AB293" s="6"/>
      <c r="AC293" s="6"/>
      <c r="AD293" s="6"/>
      <c r="AE293" s="6"/>
      <c r="AF293" s="6"/>
    </row>
    <row r="294" spans="1:32" ht="13.2">
      <c r="A294" s="6"/>
      <c r="B294" s="6"/>
      <c r="C294" s="6"/>
      <c r="D294" s="6"/>
      <c r="E294" s="6"/>
      <c r="F294" s="6"/>
      <c r="G294" s="6"/>
      <c r="H294" s="6"/>
      <c r="I294" s="6"/>
      <c r="J294" s="6"/>
      <c r="K294" s="522"/>
      <c r="L294" s="6"/>
      <c r="M294" s="6"/>
      <c r="N294" s="6"/>
      <c r="O294" s="6"/>
      <c r="P294" s="6"/>
      <c r="Q294" s="6"/>
      <c r="R294" s="6"/>
      <c r="S294" s="6"/>
      <c r="T294" s="6"/>
      <c r="U294" s="6"/>
      <c r="V294" s="6"/>
      <c r="W294" s="6"/>
      <c r="X294" s="6"/>
      <c r="Y294" s="6"/>
      <c r="Z294" s="6"/>
      <c r="AA294" s="6"/>
      <c r="AB294" s="6"/>
      <c r="AC294" s="6"/>
      <c r="AD294" s="6"/>
      <c r="AE294" s="6"/>
      <c r="AF294" s="6"/>
    </row>
    <row r="295" spans="1:32" ht="13.2">
      <c r="A295" s="6"/>
      <c r="B295" s="6"/>
      <c r="C295" s="6"/>
      <c r="D295" s="6"/>
      <c r="E295" s="6"/>
      <c r="F295" s="6"/>
      <c r="G295" s="6"/>
      <c r="H295" s="6"/>
      <c r="I295" s="6"/>
      <c r="J295" s="6"/>
      <c r="K295" s="522"/>
      <c r="L295" s="6"/>
      <c r="M295" s="6"/>
      <c r="N295" s="6"/>
      <c r="O295" s="6"/>
      <c r="P295" s="6"/>
      <c r="Q295" s="6"/>
      <c r="R295" s="6"/>
      <c r="S295" s="6"/>
      <c r="T295" s="6"/>
      <c r="U295" s="6"/>
      <c r="V295" s="6"/>
      <c r="W295" s="6"/>
      <c r="X295" s="6"/>
      <c r="Y295" s="6"/>
      <c r="Z295" s="6"/>
      <c r="AA295" s="6"/>
      <c r="AB295" s="6"/>
      <c r="AC295" s="6"/>
      <c r="AD295" s="6"/>
      <c r="AE295" s="6"/>
      <c r="AF295" s="6"/>
    </row>
    <row r="296" spans="1:32" ht="13.2">
      <c r="A296" s="6"/>
      <c r="B296" s="6"/>
      <c r="C296" s="6"/>
      <c r="D296" s="6"/>
      <c r="E296" s="6"/>
      <c r="F296" s="6"/>
      <c r="G296" s="6"/>
      <c r="H296" s="6"/>
      <c r="I296" s="6"/>
      <c r="J296" s="6"/>
      <c r="K296" s="522"/>
      <c r="L296" s="6"/>
      <c r="M296" s="6"/>
      <c r="N296" s="6"/>
      <c r="O296" s="6"/>
      <c r="P296" s="6"/>
      <c r="Q296" s="6"/>
      <c r="R296" s="6"/>
      <c r="S296" s="6"/>
      <c r="T296" s="6"/>
      <c r="U296" s="6"/>
      <c r="V296" s="6"/>
      <c r="W296" s="6"/>
      <c r="X296" s="6"/>
      <c r="Y296" s="6"/>
      <c r="Z296" s="6"/>
      <c r="AA296" s="6"/>
      <c r="AB296" s="6"/>
      <c r="AC296" s="6"/>
      <c r="AD296" s="6"/>
      <c r="AE296" s="6"/>
      <c r="AF296" s="6"/>
    </row>
    <row r="297" spans="1:32" ht="13.2">
      <c r="A297" s="6"/>
      <c r="B297" s="6"/>
      <c r="C297" s="6"/>
      <c r="D297" s="6"/>
      <c r="E297" s="6"/>
      <c r="F297" s="6"/>
      <c r="G297" s="6"/>
      <c r="H297" s="6"/>
      <c r="I297" s="6"/>
      <c r="J297" s="6"/>
      <c r="K297" s="522"/>
      <c r="L297" s="6"/>
      <c r="M297" s="6"/>
      <c r="N297" s="6"/>
      <c r="O297" s="6"/>
      <c r="P297" s="6"/>
      <c r="Q297" s="6"/>
      <c r="R297" s="6"/>
      <c r="S297" s="6"/>
      <c r="T297" s="6"/>
      <c r="U297" s="6"/>
      <c r="V297" s="6"/>
      <c r="W297" s="6"/>
      <c r="X297" s="6"/>
      <c r="Y297" s="6"/>
      <c r="Z297" s="6"/>
      <c r="AA297" s="6"/>
      <c r="AB297" s="6"/>
      <c r="AC297" s="6"/>
      <c r="AD297" s="6"/>
      <c r="AE297" s="6"/>
      <c r="AF297" s="6"/>
    </row>
    <row r="298" spans="1:32" ht="13.2">
      <c r="A298" s="6"/>
      <c r="B298" s="6"/>
      <c r="C298" s="6"/>
      <c r="D298" s="6"/>
      <c r="E298" s="6"/>
      <c r="F298" s="6"/>
      <c r="G298" s="6"/>
      <c r="H298" s="6"/>
      <c r="I298" s="6"/>
      <c r="J298" s="6"/>
      <c r="K298" s="522"/>
      <c r="L298" s="6"/>
      <c r="M298" s="6"/>
      <c r="N298" s="6"/>
      <c r="O298" s="6"/>
      <c r="P298" s="6"/>
      <c r="Q298" s="6"/>
      <c r="R298" s="6"/>
      <c r="S298" s="6"/>
      <c r="T298" s="6"/>
      <c r="U298" s="6"/>
      <c r="V298" s="6"/>
      <c r="W298" s="6"/>
      <c r="X298" s="6"/>
      <c r="Y298" s="6"/>
      <c r="Z298" s="6"/>
      <c r="AA298" s="6"/>
      <c r="AB298" s="6"/>
      <c r="AC298" s="6"/>
      <c r="AD298" s="6"/>
      <c r="AE298" s="6"/>
      <c r="AF298" s="6"/>
    </row>
    <row r="299" spans="1:32" ht="13.2">
      <c r="A299" s="6"/>
      <c r="B299" s="6"/>
      <c r="C299" s="6"/>
      <c r="D299" s="6"/>
      <c r="E299" s="6"/>
      <c r="F299" s="6"/>
      <c r="G299" s="6"/>
      <c r="H299" s="6"/>
      <c r="I299" s="6"/>
      <c r="J299" s="6"/>
      <c r="K299" s="522"/>
      <c r="L299" s="6"/>
      <c r="M299" s="6"/>
      <c r="N299" s="6"/>
      <c r="O299" s="6"/>
      <c r="P299" s="6"/>
      <c r="Q299" s="6"/>
      <c r="R299" s="6"/>
      <c r="S299" s="6"/>
      <c r="T299" s="6"/>
      <c r="U299" s="6"/>
      <c r="V299" s="6"/>
      <c r="W299" s="6"/>
      <c r="X299" s="6"/>
      <c r="Y299" s="6"/>
      <c r="Z299" s="6"/>
      <c r="AA299" s="6"/>
      <c r="AB299" s="6"/>
      <c r="AC299" s="6"/>
      <c r="AD299" s="6"/>
      <c r="AE299" s="6"/>
      <c r="AF299" s="6"/>
    </row>
    <row r="300" spans="1:32" ht="13.2">
      <c r="A300" s="6"/>
      <c r="B300" s="6"/>
      <c r="C300" s="6"/>
      <c r="D300" s="6"/>
      <c r="E300" s="6"/>
      <c r="F300" s="6"/>
      <c r="G300" s="6"/>
      <c r="H300" s="6"/>
      <c r="I300" s="6"/>
      <c r="J300" s="6"/>
      <c r="K300" s="522"/>
      <c r="L300" s="6"/>
      <c r="M300" s="6"/>
      <c r="N300" s="6"/>
      <c r="O300" s="6"/>
      <c r="P300" s="6"/>
      <c r="Q300" s="6"/>
      <c r="R300" s="6"/>
      <c r="S300" s="6"/>
      <c r="T300" s="6"/>
      <c r="U300" s="6"/>
      <c r="V300" s="6"/>
      <c r="W300" s="6"/>
      <c r="X300" s="6"/>
      <c r="Y300" s="6"/>
      <c r="Z300" s="6"/>
      <c r="AA300" s="6"/>
      <c r="AB300" s="6"/>
      <c r="AC300" s="6"/>
      <c r="AD300" s="6"/>
      <c r="AE300" s="6"/>
      <c r="AF300" s="6"/>
    </row>
    <row r="301" spans="1:32" ht="13.2">
      <c r="A301" s="6"/>
      <c r="B301" s="6"/>
      <c r="C301" s="6"/>
      <c r="D301" s="6"/>
      <c r="E301" s="6"/>
      <c r="F301" s="6"/>
      <c r="G301" s="6"/>
      <c r="H301" s="6"/>
      <c r="I301" s="6"/>
      <c r="J301" s="6"/>
      <c r="K301" s="522"/>
      <c r="L301" s="6"/>
      <c r="M301" s="6"/>
      <c r="N301" s="6"/>
      <c r="O301" s="6"/>
      <c r="P301" s="6"/>
      <c r="Q301" s="6"/>
      <c r="R301" s="6"/>
      <c r="S301" s="6"/>
      <c r="T301" s="6"/>
      <c r="U301" s="6"/>
      <c r="V301" s="6"/>
      <c r="W301" s="6"/>
      <c r="X301" s="6"/>
      <c r="Y301" s="6"/>
      <c r="Z301" s="6"/>
      <c r="AA301" s="6"/>
      <c r="AB301" s="6"/>
      <c r="AC301" s="6"/>
      <c r="AD301" s="6"/>
      <c r="AE301" s="6"/>
      <c r="AF301" s="6"/>
    </row>
    <row r="302" spans="1:32" ht="13.2">
      <c r="A302" s="6"/>
      <c r="B302" s="6"/>
      <c r="C302" s="6"/>
      <c r="D302" s="6"/>
      <c r="E302" s="6"/>
      <c r="F302" s="6"/>
      <c r="G302" s="6"/>
      <c r="H302" s="6"/>
      <c r="I302" s="6"/>
      <c r="J302" s="6"/>
      <c r="K302" s="522"/>
      <c r="L302" s="6"/>
      <c r="M302" s="6"/>
      <c r="N302" s="6"/>
      <c r="O302" s="6"/>
      <c r="P302" s="6"/>
      <c r="Q302" s="6"/>
      <c r="R302" s="6"/>
      <c r="S302" s="6"/>
      <c r="T302" s="6"/>
      <c r="U302" s="6"/>
      <c r="V302" s="6"/>
      <c r="W302" s="6"/>
      <c r="X302" s="6"/>
      <c r="Y302" s="6"/>
      <c r="Z302" s="6"/>
      <c r="AA302" s="6"/>
      <c r="AB302" s="6"/>
      <c r="AC302" s="6"/>
      <c r="AD302" s="6"/>
      <c r="AE302" s="6"/>
      <c r="AF302" s="6"/>
    </row>
    <row r="303" spans="1:32" ht="13.2">
      <c r="A303" s="6"/>
      <c r="B303" s="6"/>
      <c r="C303" s="6"/>
      <c r="D303" s="6"/>
      <c r="E303" s="6"/>
      <c r="F303" s="6"/>
      <c r="G303" s="6"/>
      <c r="H303" s="6"/>
      <c r="I303" s="6"/>
      <c r="J303" s="6"/>
      <c r="K303" s="522"/>
      <c r="L303" s="6"/>
      <c r="M303" s="6"/>
      <c r="N303" s="6"/>
      <c r="O303" s="6"/>
      <c r="P303" s="6"/>
      <c r="Q303" s="6"/>
      <c r="R303" s="6"/>
      <c r="S303" s="6"/>
      <c r="T303" s="6"/>
      <c r="U303" s="6"/>
      <c r="V303" s="6"/>
      <c r="W303" s="6"/>
      <c r="X303" s="6"/>
      <c r="Y303" s="6"/>
      <c r="Z303" s="6"/>
      <c r="AA303" s="6"/>
      <c r="AB303" s="6"/>
      <c r="AC303" s="6"/>
      <c r="AD303" s="6"/>
      <c r="AE303" s="6"/>
      <c r="AF303" s="6"/>
    </row>
    <row r="304" spans="1:32" ht="13.2">
      <c r="A304" s="6"/>
      <c r="B304" s="6"/>
      <c r="C304" s="6"/>
      <c r="D304" s="6"/>
      <c r="E304" s="6"/>
      <c r="F304" s="6"/>
      <c r="G304" s="6"/>
      <c r="H304" s="6"/>
      <c r="I304" s="6"/>
      <c r="J304" s="6"/>
      <c r="K304" s="522"/>
      <c r="L304" s="6"/>
      <c r="M304" s="6"/>
      <c r="N304" s="6"/>
      <c r="O304" s="6"/>
      <c r="P304" s="6"/>
      <c r="Q304" s="6"/>
      <c r="R304" s="6"/>
      <c r="S304" s="6"/>
      <c r="T304" s="6"/>
      <c r="U304" s="6"/>
      <c r="V304" s="6"/>
      <c r="W304" s="6"/>
      <c r="X304" s="6"/>
      <c r="Y304" s="6"/>
      <c r="Z304" s="6"/>
      <c r="AA304" s="6"/>
      <c r="AB304" s="6"/>
      <c r="AC304" s="6"/>
      <c r="AD304" s="6"/>
      <c r="AE304" s="6"/>
      <c r="AF304" s="6"/>
    </row>
    <row r="305" spans="1:32" ht="13.2">
      <c r="A305" s="6"/>
      <c r="B305" s="6"/>
      <c r="C305" s="6"/>
      <c r="D305" s="6"/>
      <c r="E305" s="6"/>
      <c r="F305" s="6"/>
      <c r="G305" s="6"/>
      <c r="H305" s="6"/>
      <c r="I305" s="6"/>
      <c r="J305" s="6"/>
      <c r="K305" s="522"/>
      <c r="L305" s="6"/>
      <c r="M305" s="6"/>
      <c r="N305" s="6"/>
      <c r="O305" s="6"/>
      <c r="P305" s="6"/>
      <c r="Q305" s="6"/>
      <c r="R305" s="6"/>
      <c r="S305" s="6"/>
      <c r="T305" s="6"/>
      <c r="U305" s="6"/>
      <c r="V305" s="6"/>
      <c r="W305" s="6"/>
      <c r="X305" s="6"/>
      <c r="Y305" s="6"/>
      <c r="Z305" s="6"/>
      <c r="AA305" s="6"/>
      <c r="AB305" s="6"/>
      <c r="AC305" s="6"/>
      <c r="AD305" s="6"/>
      <c r="AE305" s="6"/>
      <c r="AF305" s="6"/>
    </row>
    <row r="306" spans="1:32" ht="13.2">
      <c r="A306" s="6"/>
      <c r="B306" s="6"/>
      <c r="C306" s="6"/>
      <c r="D306" s="6"/>
      <c r="E306" s="6"/>
      <c r="F306" s="6"/>
      <c r="G306" s="6"/>
      <c r="H306" s="6"/>
      <c r="I306" s="6"/>
      <c r="J306" s="6"/>
      <c r="K306" s="522"/>
      <c r="L306" s="6"/>
      <c r="M306" s="6"/>
      <c r="N306" s="6"/>
      <c r="O306" s="6"/>
      <c r="P306" s="6"/>
      <c r="Q306" s="6"/>
      <c r="R306" s="6"/>
      <c r="S306" s="6"/>
      <c r="T306" s="6"/>
      <c r="U306" s="6"/>
      <c r="V306" s="6"/>
      <c r="W306" s="6"/>
      <c r="X306" s="6"/>
      <c r="Y306" s="6"/>
      <c r="Z306" s="6"/>
      <c r="AA306" s="6"/>
      <c r="AB306" s="6"/>
      <c r="AC306" s="6"/>
      <c r="AD306" s="6"/>
      <c r="AE306" s="6"/>
      <c r="AF306" s="6"/>
    </row>
    <row r="307" spans="1:32" ht="13.2">
      <c r="A307" s="6"/>
      <c r="B307" s="6"/>
      <c r="C307" s="6"/>
      <c r="D307" s="6"/>
      <c r="E307" s="6"/>
      <c r="F307" s="6"/>
      <c r="G307" s="6"/>
      <c r="H307" s="6"/>
      <c r="I307" s="6"/>
      <c r="J307" s="6"/>
      <c r="K307" s="522"/>
      <c r="L307" s="6"/>
      <c r="M307" s="6"/>
      <c r="N307" s="6"/>
      <c r="O307" s="6"/>
      <c r="P307" s="6"/>
      <c r="Q307" s="6"/>
      <c r="R307" s="6"/>
      <c r="S307" s="6"/>
      <c r="T307" s="6"/>
      <c r="U307" s="6"/>
      <c r="V307" s="6"/>
      <c r="W307" s="6"/>
      <c r="X307" s="6"/>
      <c r="Y307" s="6"/>
      <c r="Z307" s="6"/>
      <c r="AA307" s="6"/>
      <c r="AB307" s="6"/>
      <c r="AC307" s="6"/>
      <c r="AD307" s="6"/>
      <c r="AE307" s="6"/>
      <c r="AF307" s="6"/>
    </row>
    <row r="308" spans="1:32" ht="13.2">
      <c r="A308" s="6"/>
      <c r="B308" s="6"/>
      <c r="C308" s="6"/>
      <c r="D308" s="6"/>
      <c r="E308" s="6"/>
      <c r="F308" s="6"/>
      <c r="G308" s="6"/>
      <c r="H308" s="6"/>
      <c r="I308" s="6"/>
      <c r="J308" s="6"/>
      <c r="K308" s="522"/>
      <c r="L308" s="6"/>
      <c r="M308" s="6"/>
      <c r="N308" s="6"/>
      <c r="O308" s="6"/>
      <c r="P308" s="6"/>
      <c r="Q308" s="6"/>
      <c r="R308" s="6"/>
      <c r="S308" s="6"/>
      <c r="T308" s="6"/>
      <c r="U308" s="6"/>
      <c r="V308" s="6"/>
      <c r="W308" s="6"/>
      <c r="X308" s="6"/>
      <c r="Y308" s="6"/>
      <c r="Z308" s="6"/>
      <c r="AA308" s="6"/>
      <c r="AB308" s="6"/>
      <c r="AC308" s="6"/>
      <c r="AD308" s="6"/>
      <c r="AE308" s="6"/>
      <c r="AF308" s="6"/>
    </row>
    <row r="309" spans="1:32" ht="13.2">
      <c r="A309" s="6"/>
      <c r="B309" s="6"/>
      <c r="C309" s="6"/>
      <c r="D309" s="6"/>
      <c r="E309" s="6"/>
      <c r="F309" s="6"/>
      <c r="G309" s="6"/>
      <c r="H309" s="6"/>
      <c r="I309" s="6"/>
      <c r="J309" s="6"/>
      <c r="K309" s="522"/>
      <c r="L309" s="6"/>
      <c r="M309" s="6"/>
      <c r="N309" s="6"/>
      <c r="O309" s="6"/>
      <c r="P309" s="6"/>
      <c r="Q309" s="6"/>
      <c r="R309" s="6"/>
      <c r="S309" s="6"/>
      <c r="T309" s="6"/>
      <c r="U309" s="6"/>
      <c r="V309" s="6"/>
      <c r="W309" s="6"/>
      <c r="X309" s="6"/>
      <c r="Y309" s="6"/>
      <c r="Z309" s="6"/>
      <c r="AA309" s="6"/>
      <c r="AB309" s="6"/>
      <c r="AC309" s="6"/>
      <c r="AD309" s="6"/>
      <c r="AE309" s="6"/>
      <c r="AF309" s="6"/>
    </row>
    <row r="310" spans="1:32" ht="13.2">
      <c r="A310" s="6"/>
      <c r="B310" s="6"/>
      <c r="C310" s="6"/>
      <c r="D310" s="6"/>
      <c r="E310" s="6"/>
      <c r="F310" s="6"/>
      <c r="G310" s="6"/>
      <c r="H310" s="6"/>
      <c r="I310" s="6"/>
      <c r="J310" s="6"/>
      <c r="K310" s="522"/>
      <c r="L310" s="6"/>
      <c r="M310" s="6"/>
      <c r="N310" s="6"/>
      <c r="O310" s="6"/>
      <c r="P310" s="6"/>
      <c r="Q310" s="6"/>
      <c r="R310" s="6"/>
      <c r="S310" s="6"/>
      <c r="T310" s="6"/>
      <c r="U310" s="6"/>
      <c r="V310" s="6"/>
      <c r="W310" s="6"/>
      <c r="X310" s="6"/>
      <c r="Y310" s="6"/>
      <c r="Z310" s="6"/>
      <c r="AA310" s="6"/>
      <c r="AB310" s="6"/>
      <c r="AC310" s="6"/>
      <c r="AD310" s="6"/>
      <c r="AE310" s="6"/>
      <c r="AF310" s="6"/>
    </row>
    <row r="311" spans="1:32" ht="13.2">
      <c r="A311" s="6"/>
      <c r="B311" s="6"/>
      <c r="C311" s="6"/>
      <c r="D311" s="6"/>
      <c r="E311" s="6"/>
      <c r="F311" s="6"/>
      <c r="G311" s="6"/>
      <c r="H311" s="6"/>
      <c r="I311" s="6"/>
      <c r="J311" s="6"/>
      <c r="K311" s="522"/>
      <c r="L311" s="6"/>
      <c r="M311" s="6"/>
      <c r="N311" s="6"/>
      <c r="O311" s="6"/>
      <c r="P311" s="6"/>
      <c r="Q311" s="6"/>
      <c r="R311" s="6"/>
      <c r="S311" s="6"/>
      <c r="T311" s="6"/>
      <c r="U311" s="6"/>
      <c r="V311" s="6"/>
      <c r="W311" s="6"/>
      <c r="X311" s="6"/>
      <c r="Y311" s="6"/>
      <c r="Z311" s="6"/>
      <c r="AA311" s="6"/>
      <c r="AB311" s="6"/>
      <c r="AC311" s="6"/>
      <c r="AD311" s="6"/>
      <c r="AE311" s="6"/>
      <c r="AF311" s="6"/>
    </row>
    <row r="312" spans="1:32" ht="13.2">
      <c r="A312" s="6"/>
      <c r="B312" s="6"/>
      <c r="C312" s="6"/>
      <c r="D312" s="6"/>
      <c r="E312" s="6"/>
      <c r="F312" s="6"/>
      <c r="G312" s="6"/>
      <c r="H312" s="6"/>
      <c r="I312" s="6"/>
      <c r="J312" s="6"/>
      <c r="K312" s="522"/>
      <c r="L312" s="6"/>
      <c r="M312" s="6"/>
      <c r="N312" s="6"/>
      <c r="O312" s="6"/>
      <c r="P312" s="6"/>
      <c r="Q312" s="6"/>
      <c r="R312" s="6"/>
      <c r="S312" s="6"/>
      <c r="T312" s="6"/>
      <c r="U312" s="6"/>
      <c r="V312" s="6"/>
      <c r="W312" s="6"/>
      <c r="X312" s="6"/>
      <c r="Y312" s="6"/>
      <c r="Z312" s="6"/>
      <c r="AA312" s="6"/>
      <c r="AB312" s="6"/>
      <c r="AC312" s="6"/>
      <c r="AD312" s="6"/>
      <c r="AE312" s="6"/>
      <c r="AF312" s="6"/>
    </row>
    <row r="313" spans="1:32" ht="13.2">
      <c r="A313" s="6"/>
      <c r="B313" s="6"/>
      <c r="C313" s="6"/>
      <c r="D313" s="6"/>
      <c r="E313" s="6"/>
      <c r="F313" s="6"/>
      <c r="G313" s="6"/>
      <c r="H313" s="6"/>
      <c r="I313" s="6"/>
      <c r="J313" s="6"/>
      <c r="K313" s="522"/>
      <c r="L313" s="6"/>
      <c r="M313" s="6"/>
      <c r="N313" s="6"/>
      <c r="O313" s="6"/>
      <c r="P313" s="6"/>
      <c r="Q313" s="6"/>
      <c r="R313" s="6"/>
      <c r="S313" s="6"/>
      <c r="T313" s="6"/>
      <c r="U313" s="6"/>
      <c r="V313" s="6"/>
      <c r="W313" s="6"/>
      <c r="X313" s="6"/>
      <c r="Y313" s="6"/>
      <c r="Z313" s="6"/>
      <c r="AA313" s="6"/>
      <c r="AB313" s="6"/>
      <c r="AC313" s="6"/>
      <c r="AD313" s="6"/>
      <c r="AE313" s="6"/>
      <c r="AF313" s="6"/>
    </row>
    <row r="314" spans="1:32" ht="13.2">
      <c r="A314" s="6"/>
      <c r="B314" s="6"/>
      <c r="C314" s="6"/>
      <c r="D314" s="6"/>
      <c r="E314" s="6"/>
      <c r="F314" s="6"/>
      <c r="G314" s="6"/>
      <c r="H314" s="6"/>
      <c r="I314" s="6"/>
      <c r="J314" s="6"/>
      <c r="K314" s="522"/>
      <c r="L314" s="6"/>
      <c r="M314" s="6"/>
      <c r="N314" s="6"/>
      <c r="O314" s="6"/>
      <c r="P314" s="6"/>
      <c r="Q314" s="6"/>
      <c r="R314" s="6"/>
      <c r="S314" s="6"/>
      <c r="T314" s="6"/>
      <c r="U314" s="6"/>
      <c r="V314" s="6"/>
      <c r="W314" s="6"/>
      <c r="X314" s="6"/>
      <c r="Y314" s="6"/>
      <c r="Z314" s="6"/>
      <c r="AA314" s="6"/>
      <c r="AB314" s="6"/>
      <c r="AC314" s="6"/>
      <c r="AD314" s="6"/>
      <c r="AE314" s="6"/>
      <c r="AF314" s="6"/>
    </row>
    <row r="315" spans="1:32" ht="13.2">
      <c r="A315" s="6"/>
      <c r="B315" s="6"/>
      <c r="C315" s="6"/>
      <c r="D315" s="6"/>
      <c r="E315" s="6"/>
      <c r="F315" s="6"/>
      <c r="G315" s="6"/>
      <c r="H315" s="6"/>
      <c r="I315" s="6"/>
      <c r="J315" s="6"/>
      <c r="K315" s="522"/>
      <c r="L315" s="6"/>
      <c r="M315" s="6"/>
      <c r="N315" s="6"/>
      <c r="O315" s="6"/>
      <c r="P315" s="6"/>
      <c r="Q315" s="6"/>
      <c r="R315" s="6"/>
      <c r="S315" s="6"/>
      <c r="T315" s="6"/>
      <c r="U315" s="6"/>
      <c r="V315" s="6"/>
      <c r="W315" s="6"/>
      <c r="X315" s="6"/>
      <c r="Y315" s="6"/>
      <c r="Z315" s="6"/>
      <c r="AA315" s="6"/>
      <c r="AB315" s="6"/>
      <c r="AC315" s="6"/>
      <c r="AD315" s="6"/>
      <c r="AE315" s="6"/>
      <c r="AF315" s="6"/>
    </row>
    <row r="316" spans="1:32" ht="13.2">
      <c r="A316" s="6"/>
      <c r="B316" s="6"/>
      <c r="C316" s="6"/>
      <c r="D316" s="6"/>
      <c r="E316" s="6"/>
      <c r="F316" s="6"/>
      <c r="G316" s="6"/>
      <c r="H316" s="6"/>
      <c r="I316" s="6"/>
      <c r="J316" s="6"/>
      <c r="K316" s="522"/>
      <c r="L316" s="6"/>
      <c r="M316" s="6"/>
      <c r="N316" s="6"/>
      <c r="O316" s="6"/>
      <c r="P316" s="6"/>
      <c r="Q316" s="6"/>
      <c r="R316" s="6"/>
      <c r="S316" s="6"/>
      <c r="T316" s="6"/>
      <c r="U316" s="6"/>
      <c r="V316" s="6"/>
      <c r="W316" s="6"/>
      <c r="X316" s="6"/>
      <c r="Y316" s="6"/>
      <c r="Z316" s="6"/>
      <c r="AA316" s="6"/>
      <c r="AB316" s="6"/>
      <c r="AC316" s="6"/>
      <c r="AD316" s="6"/>
      <c r="AE316" s="6"/>
      <c r="AF316" s="6"/>
    </row>
    <row r="317" spans="1:32" ht="13.2">
      <c r="A317" s="6"/>
      <c r="B317" s="6"/>
      <c r="C317" s="6"/>
      <c r="D317" s="6"/>
      <c r="E317" s="6"/>
      <c r="F317" s="6"/>
      <c r="G317" s="6"/>
      <c r="H317" s="6"/>
      <c r="I317" s="6"/>
      <c r="J317" s="6"/>
      <c r="K317" s="522"/>
      <c r="L317" s="6"/>
      <c r="M317" s="6"/>
      <c r="N317" s="6"/>
      <c r="O317" s="6"/>
      <c r="P317" s="6"/>
      <c r="Q317" s="6"/>
      <c r="R317" s="6"/>
      <c r="S317" s="6"/>
      <c r="T317" s="6"/>
      <c r="U317" s="6"/>
      <c r="V317" s="6"/>
      <c r="W317" s="6"/>
      <c r="X317" s="6"/>
      <c r="Y317" s="6"/>
      <c r="Z317" s="6"/>
      <c r="AA317" s="6"/>
      <c r="AB317" s="6"/>
      <c r="AC317" s="6"/>
      <c r="AD317" s="6"/>
      <c r="AE317" s="6"/>
      <c r="AF317" s="6"/>
    </row>
    <row r="318" spans="1:32" ht="13.2">
      <c r="A318" s="6"/>
      <c r="B318" s="6"/>
      <c r="C318" s="6"/>
      <c r="D318" s="6"/>
      <c r="E318" s="6"/>
      <c r="F318" s="6"/>
      <c r="G318" s="6"/>
      <c r="H318" s="6"/>
      <c r="I318" s="6"/>
      <c r="J318" s="6"/>
      <c r="K318" s="522"/>
      <c r="L318" s="6"/>
      <c r="M318" s="6"/>
      <c r="N318" s="6"/>
      <c r="O318" s="6"/>
      <c r="P318" s="6"/>
      <c r="Q318" s="6"/>
      <c r="R318" s="6"/>
      <c r="S318" s="6"/>
      <c r="T318" s="6"/>
      <c r="U318" s="6"/>
      <c r="V318" s="6"/>
      <c r="W318" s="6"/>
      <c r="X318" s="6"/>
      <c r="Y318" s="6"/>
      <c r="Z318" s="6"/>
      <c r="AA318" s="6"/>
      <c r="AB318" s="6"/>
      <c r="AC318" s="6"/>
      <c r="AD318" s="6"/>
      <c r="AE318" s="6"/>
      <c r="AF318" s="6"/>
    </row>
    <row r="319" spans="1:32" ht="13.2">
      <c r="A319" s="6"/>
      <c r="B319" s="6"/>
      <c r="C319" s="6"/>
      <c r="D319" s="6"/>
      <c r="E319" s="6"/>
      <c r="F319" s="6"/>
      <c r="G319" s="6"/>
      <c r="H319" s="6"/>
      <c r="I319" s="6"/>
      <c r="J319" s="6"/>
      <c r="K319" s="522"/>
      <c r="L319" s="6"/>
      <c r="M319" s="6"/>
      <c r="N319" s="6"/>
      <c r="O319" s="6"/>
      <c r="P319" s="6"/>
      <c r="Q319" s="6"/>
      <c r="R319" s="6"/>
      <c r="S319" s="6"/>
      <c r="T319" s="6"/>
      <c r="U319" s="6"/>
      <c r="V319" s="6"/>
      <c r="W319" s="6"/>
      <c r="X319" s="6"/>
      <c r="Y319" s="6"/>
      <c r="Z319" s="6"/>
      <c r="AA319" s="6"/>
      <c r="AB319" s="6"/>
      <c r="AC319" s="6"/>
      <c r="AD319" s="6"/>
      <c r="AE319" s="6"/>
      <c r="AF319" s="6"/>
    </row>
    <row r="320" spans="1:32" ht="13.2">
      <c r="A320" s="6"/>
      <c r="B320" s="6"/>
      <c r="C320" s="6"/>
      <c r="D320" s="6"/>
      <c r="E320" s="6"/>
      <c r="F320" s="6"/>
      <c r="G320" s="6"/>
      <c r="H320" s="6"/>
      <c r="I320" s="6"/>
      <c r="J320" s="6"/>
      <c r="K320" s="522"/>
      <c r="L320" s="6"/>
      <c r="M320" s="6"/>
      <c r="N320" s="6"/>
      <c r="O320" s="6"/>
      <c r="P320" s="6"/>
      <c r="Q320" s="6"/>
      <c r="R320" s="6"/>
      <c r="S320" s="6"/>
      <c r="T320" s="6"/>
      <c r="U320" s="6"/>
      <c r="V320" s="6"/>
      <c r="W320" s="6"/>
      <c r="X320" s="6"/>
      <c r="Y320" s="6"/>
      <c r="Z320" s="6"/>
      <c r="AA320" s="6"/>
      <c r="AB320" s="6"/>
      <c r="AC320" s="6"/>
      <c r="AD320" s="6"/>
      <c r="AE320" s="6"/>
      <c r="AF320" s="6"/>
    </row>
    <row r="321" spans="1:32" ht="13.2">
      <c r="A321" s="6"/>
      <c r="B321" s="6"/>
      <c r="C321" s="6"/>
      <c r="D321" s="6"/>
      <c r="E321" s="6"/>
      <c r="F321" s="6"/>
      <c r="G321" s="6"/>
      <c r="H321" s="6"/>
      <c r="I321" s="6"/>
      <c r="J321" s="6"/>
      <c r="K321" s="522"/>
      <c r="L321" s="6"/>
      <c r="M321" s="6"/>
      <c r="N321" s="6"/>
      <c r="O321" s="6"/>
      <c r="P321" s="6"/>
      <c r="Q321" s="6"/>
      <c r="R321" s="6"/>
      <c r="S321" s="6"/>
      <c r="T321" s="6"/>
      <c r="U321" s="6"/>
      <c r="V321" s="6"/>
      <c r="W321" s="6"/>
      <c r="X321" s="6"/>
      <c r="Y321" s="6"/>
      <c r="Z321" s="6"/>
      <c r="AA321" s="6"/>
      <c r="AB321" s="6"/>
      <c r="AC321" s="6"/>
      <c r="AD321" s="6"/>
      <c r="AE321" s="6"/>
      <c r="AF321" s="6"/>
    </row>
    <row r="322" spans="1:32" ht="13.2">
      <c r="A322" s="6"/>
      <c r="B322" s="6"/>
      <c r="C322" s="6"/>
      <c r="D322" s="6"/>
      <c r="E322" s="6"/>
      <c r="F322" s="6"/>
      <c r="G322" s="6"/>
      <c r="H322" s="6"/>
      <c r="I322" s="6"/>
      <c r="J322" s="6"/>
      <c r="K322" s="522"/>
      <c r="L322" s="6"/>
      <c r="M322" s="6"/>
      <c r="N322" s="6"/>
      <c r="O322" s="6"/>
      <c r="P322" s="6"/>
      <c r="Q322" s="6"/>
      <c r="R322" s="6"/>
      <c r="S322" s="6"/>
      <c r="T322" s="6"/>
      <c r="U322" s="6"/>
      <c r="V322" s="6"/>
      <c r="W322" s="6"/>
      <c r="X322" s="6"/>
      <c r="Y322" s="6"/>
      <c r="Z322" s="6"/>
      <c r="AA322" s="6"/>
      <c r="AB322" s="6"/>
      <c r="AC322" s="6"/>
      <c r="AD322" s="6"/>
      <c r="AE322" s="6"/>
      <c r="AF322" s="6"/>
    </row>
    <row r="323" spans="1:32" ht="13.2">
      <c r="A323" s="6"/>
      <c r="B323" s="6"/>
      <c r="C323" s="6"/>
      <c r="D323" s="6"/>
      <c r="E323" s="6"/>
      <c r="F323" s="6"/>
      <c r="G323" s="6"/>
      <c r="H323" s="6"/>
      <c r="I323" s="6"/>
      <c r="J323" s="6"/>
      <c r="K323" s="522"/>
      <c r="L323" s="6"/>
      <c r="M323" s="6"/>
      <c r="N323" s="6"/>
      <c r="O323" s="6"/>
      <c r="P323" s="6"/>
      <c r="Q323" s="6"/>
      <c r="R323" s="6"/>
      <c r="S323" s="6"/>
      <c r="T323" s="6"/>
      <c r="U323" s="6"/>
      <c r="V323" s="6"/>
      <c r="W323" s="6"/>
      <c r="X323" s="6"/>
      <c r="Y323" s="6"/>
      <c r="Z323" s="6"/>
      <c r="AA323" s="6"/>
      <c r="AB323" s="6"/>
      <c r="AC323" s="6"/>
      <c r="AD323" s="6"/>
      <c r="AE323" s="6"/>
      <c r="AF323" s="6"/>
    </row>
    <row r="324" spans="1:32" ht="13.2">
      <c r="A324" s="6"/>
      <c r="B324" s="6"/>
      <c r="C324" s="6"/>
      <c r="D324" s="6"/>
      <c r="E324" s="6"/>
      <c r="F324" s="6"/>
      <c r="G324" s="6"/>
      <c r="H324" s="6"/>
      <c r="I324" s="6"/>
      <c r="J324" s="6"/>
      <c r="K324" s="522"/>
      <c r="L324" s="6"/>
      <c r="M324" s="6"/>
      <c r="N324" s="6"/>
      <c r="O324" s="6"/>
      <c r="P324" s="6"/>
      <c r="Q324" s="6"/>
      <c r="R324" s="6"/>
      <c r="S324" s="6"/>
      <c r="T324" s="6"/>
      <c r="U324" s="6"/>
      <c r="V324" s="6"/>
      <c r="W324" s="6"/>
      <c r="X324" s="6"/>
      <c r="Y324" s="6"/>
      <c r="Z324" s="6"/>
      <c r="AA324" s="6"/>
      <c r="AB324" s="6"/>
      <c r="AC324" s="6"/>
      <c r="AD324" s="6"/>
      <c r="AE324" s="6"/>
      <c r="AF324" s="6"/>
    </row>
    <row r="325" spans="1:32" ht="13.2">
      <c r="A325" s="6"/>
      <c r="B325" s="6"/>
      <c r="C325" s="6"/>
      <c r="D325" s="6"/>
      <c r="E325" s="6"/>
      <c r="F325" s="6"/>
      <c r="G325" s="6"/>
      <c r="H325" s="6"/>
      <c r="I325" s="6"/>
      <c r="J325" s="6"/>
      <c r="K325" s="522"/>
      <c r="L325" s="6"/>
      <c r="M325" s="6"/>
      <c r="N325" s="6"/>
      <c r="O325" s="6"/>
      <c r="P325" s="6"/>
      <c r="Q325" s="6"/>
      <c r="R325" s="6"/>
      <c r="S325" s="6"/>
      <c r="T325" s="6"/>
      <c r="U325" s="6"/>
      <c r="V325" s="6"/>
      <c r="W325" s="6"/>
      <c r="X325" s="6"/>
      <c r="Y325" s="6"/>
      <c r="Z325" s="6"/>
      <c r="AA325" s="6"/>
      <c r="AB325" s="6"/>
      <c r="AC325" s="6"/>
      <c r="AD325" s="6"/>
      <c r="AE325" s="6"/>
      <c r="AF325" s="6"/>
    </row>
    <row r="326" spans="1:32" ht="13.2">
      <c r="A326" s="6"/>
      <c r="B326" s="6"/>
      <c r="C326" s="6"/>
      <c r="D326" s="6"/>
      <c r="E326" s="6"/>
      <c r="F326" s="6"/>
      <c r="G326" s="6"/>
      <c r="H326" s="6"/>
      <c r="I326" s="6"/>
      <c r="J326" s="6"/>
      <c r="K326" s="522"/>
      <c r="L326" s="6"/>
      <c r="M326" s="6"/>
      <c r="N326" s="6"/>
      <c r="O326" s="6"/>
      <c r="P326" s="6"/>
      <c r="Q326" s="6"/>
      <c r="R326" s="6"/>
      <c r="S326" s="6"/>
      <c r="T326" s="6"/>
      <c r="U326" s="6"/>
      <c r="V326" s="6"/>
      <c r="W326" s="6"/>
      <c r="X326" s="6"/>
      <c r="Y326" s="6"/>
      <c r="Z326" s="6"/>
      <c r="AA326" s="6"/>
      <c r="AB326" s="6"/>
      <c r="AC326" s="6"/>
      <c r="AD326" s="6"/>
      <c r="AE326" s="6"/>
      <c r="AF326" s="6"/>
    </row>
    <row r="327" spans="1:32" ht="13.2">
      <c r="A327" s="6"/>
      <c r="B327" s="6"/>
      <c r="C327" s="6"/>
      <c r="D327" s="6"/>
      <c r="E327" s="6"/>
      <c r="F327" s="6"/>
      <c r="G327" s="6"/>
      <c r="H327" s="6"/>
      <c r="I327" s="6"/>
      <c r="J327" s="6"/>
      <c r="K327" s="522"/>
      <c r="L327" s="6"/>
      <c r="M327" s="6"/>
      <c r="N327" s="6"/>
      <c r="O327" s="6"/>
      <c r="P327" s="6"/>
      <c r="Q327" s="6"/>
      <c r="R327" s="6"/>
      <c r="S327" s="6"/>
      <c r="T327" s="6"/>
      <c r="U327" s="6"/>
      <c r="V327" s="6"/>
      <c r="W327" s="6"/>
      <c r="X327" s="6"/>
      <c r="Y327" s="6"/>
      <c r="Z327" s="6"/>
      <c r="AA327" s="6"/>
      <c r="AB327" s="6"/>
      <c r="AC327" s="6"/>
      <c r="AD327" s="6"/>
      <c r="AE327" s="6"/>
      <c r="AF327" s="6"/>
    </row>
    <row r="328" spans="1:32" ht="13.2">
      <c r="A328" s="6"/>
      <c r="B328" s="6"/>
      <c r="C328" s="6"/>
      <c r="D328" s="6"/>
      <c r="E328" s="6"/>
      <c r="F328" s="6"/>
      <c r="G328" s="6"/>
      <c r="H328" s="6"/>
      <c r="I328" s="6"/>
      <c r="J328" s="6"/>
      <c r="K328" s="522"/>
      <c r="L328" s="6"/>
      <c r="M328" s="6"/>
      <c r="N328" s="6"/>
      <c r="O328" s="6"/>
      <c r="P328" s="6"/>
      <c r="Q328" s="6"/>
      <c r="R328" s="6"/>
      <c r="S328" s="6"/>
      <c r="T328" s="6"/>
      <c r="U328" s="6"/>
      <c r="V328" s="6"/>
      <c r="W328" s="6"/>
      <c r="X328" s="6"/>
      <c r="Y328" s="6"/>
      <c r="Z328" s="6"/>
      <c r="AA328" s="6"/>
      <c r="AB328" s="6"/>
      <c r="AC328" s="6"/>
      <c r="AD328" s="6"/>
      <c r="AE328" s="6"/>
      <c r="AF328" s="6"/>
    </row>
    <row r="329" spans="1:32" ht="13.2">
      <c r="A329" s="6"/>
      <c r="B329" s="6"/>
      <c r="C329" s="6"/>
      <c r="D329" s="6"/>
      <c r="E329" s="6"/>
      <c r="F329" s="6"/>
      <c r="G329" s="6"/>
      <c r="H329" s="6"/>
      <c r="I329" s="6"/>
      <c r="J329" s="6"/>
      <c r="K329" s="522"/>
      <c r="L329" s="6"/>
      <c r="M329" s="6"/>
      <c r="N329" s="6"/>
      <c r="O329" s="6"/>
      <c r="P329" s="6"/>
      <c r="Q329" s="6"/>
      <c r="R329" s="6"/>
      <c r="S329" s="6"/>
      <c r="T329" s="6"/>
      <c r="U329" s="6"/>
      <c r="V329" s="6"/>
      <c r="W329" s="6"/>
      <c r="X329" s="6"/>
      <c r="Y329" s="6"/>
      <c r="Z329" s="6"/>
      <c r="AA329" s="6"/>
      <c r="AB329" s="6"/>
      <c r="AC329" s="6"/>
      <c r="AD329" s="6"/>
      <c r="AE329" s="6"/>
      <c r="AF329" s="6"/>
    </row>
    <row r="330" spans="1:32" ht="13.2">
      <c r="A330" s="6"/>
      <c r="B330" s="6"/>
      <c r="C330" s="6"/>
      <c r="D330" s="6"/>
      <c r="E330" s="6"/>
      <c r="F330" s="6"/>
      <c r="G330" s="6"/>
      <c r="H330" s="6"/>
      <c r="I330" s="6"/>
      <c r="J330" s="6"/>
      <c r="K330" s="522"/>
      <c r="L330" s="6"/>
      <c r="M330" s="6"/>
      <c r="N330" s="6"/>
      <c r="O330" s="6"/>
      <c r="P330" s="6"/>
      <c r="Q330" s="6"/>
      <c r="R330" s="6"/>
      <c r="S330" s="6"/>
      <c r="T330" s="6"/>
      <c r="U330" s="6"/>
      <c r="V330" s="6"/>
      <c r="W330" s="6"/>
      <c r="X330" s="6"/>
      <c r="Y330" s="6"/>
      <c r="Z330" s="6"/>
      <c r="AA330" s="6"/>
      <c r="AB330" s="6"/>
      <c r="AC330" s="6"/>
      <c r="AD330" s="6"/>
      <c r="AE330" s="6"/>
      <c r="AF330" s="6"/>
    </row>
    <row r="331" spans="1:32" ht="13.2">
      <c r="A331" s="6"/>
      <c r="B331" s="6"/>
      <c r="C331" s="6"/>
      <c r="D331" s="6"/>
      <c r="E331" s="6"/>
      <c r="F331" s="6"/>
      <c r="G331" s="6"/>
      <c r="H331" s="6"/>
      <c r="I331" s="6"/>
      <c r="J331" s="6"/>
      <c r="K331" s="522"/>
      <c r="L331" s="6"/>
      <c r="M331" s="6"/>
      <c r="N331" s="6"/>
      <c r="O331" s="6"/>
      <c r="P331" s="6"/>
      <c r="Q331" s="6"/>
      <c r="R331" s="6"/>
      <c r="S331" s="6"/>
      <c r="T331" s="6"/>
      <c r="U331" s="6"/>
      <c r="V331" s="6"/>
      <c r="W331" s="6"/>
      <c r="X331" s="6"/>
      <c r="Y331" s="6"/>
      <c r="Z331" s="6"/>
      <c r="AA331" s="6"/>
      <c r="AB331" s="6"/>
      <c r="AC331" s="6"/>
      <c r="AD331" s="6"/>
      <c r="AE331" s="6"/>
      <c r="AF331" s="6"/>
    </row>
    <row r="332" spans="1:32" ht="13.2">
      <c r="A332" s="6"/>
      <c r="B332" s="6"/>
      <c r="C332" s="6"/>
      <c r="D332" s="6"/>
      <c r="E332" s="6"/>
      <c r="F332" s="6"/>
      <c r="G332" s="6"/>
      <c r="H332" s="6"/>
      <c r="I332" s="6"/>
      <c r="J332" s="6"/>
      <c r="K332" s="522"/>
      <c r="L332" s="6"/>
      <c r="M332" s="6"/>
      <c r="N332" s="6"/>
      <c r="O332" s="6"/>
      <c r="P332" s="6"/>
      <c r="Q332" s="6"/>
      <c r="R332" s="6"/>
      <c r="S332" s="6"/>
      <c r="T332" s="6"/>
      <c r="U332" s="6"/>
      <c r="V332" s="6"/>
      <c r="W332" s="6"/>
      <c r="X332" s="6"/>
      <c r="Y332" s="6"/>
      <c r="Z332" s="6"/>
      <c r="AA332" s="6"/>
      <c r="AB332" s="6"/>
      <c r="AC332" s="6"/>
      <c r="AD332" s="6"/>
      <c r="AE332" s="6"/>
      <c r="AF332" s="6"/>
    </row>
    <row r="333" spans="1:32" ht="13.2">
      <c r="A333" s="6"/>
      <c r="B333" s="6"/>
      <c r="C333" s="6"/>
      <c r="D333" s="6"/>
      <c r="E333" s="6"/>
      <c r="F333" s="6"/>
      <c r="G333" s="6"/>
      <c r="H333" s="6"/>
      <c r="I333" s="6"/>
      <c r="J333" s="6"/>
      <c r="K333" s="522"/>
      <c r="L333" s="6"/>
      <c r="M333" s="6"/>
      <c r="N333" s="6"/>
      <c r="O333" s="6"/>
      <c r="P333" s="6"/>
      <c r="Q333" s="6"/>
      <c r="R333" s="6"/>
      <c r="S333" s="6"/>
      <c r="T333" s="6"/>
      <c r="U333" s="6"/>
      <c r="V333" s="6"/>
      <c r="W333" s="6"/>
      <c r="X333" s="6"/>
      <c r="Y333" s="6"/>
      <c r="Z333" s="6"/>
      <c r="AA333" s="6"/>
      <c r="AB333" s="6"/>
      <c r="AC333" s="6"/>
      <c r="AD333" s="6"/>
      <c r="AE333" s="6"/>
      <c r="AF333" s="6"/>
    </row>
    <row r="334" spans="1:32" ht="13.2">
      <c r="A334" s="6"/>
      <c r="B334" s="6"/>
      <c r="C334" s="6"/>
      <c r="D334" s="6"/>
      <c r="E334" s="6"/>
      <c r="F334" s="6"/>
      <c r="G334" s="6"/>
      <c r="H334" s="6"/>
      <c r="I334" s="6"/>
      <c r="J334" s="6"/>
      <c r="K334" s="522"/>
      <c r="L334" s="6"/>
      <c r="M334" s="6"/>
      <c r="N334" s="6"/>
      <c r="O334" s="6"/>
      <c r="P334" s="6"/>
      <c r="Q334" s="6"/>
      <c r="R334" s="6"/>
      <c r="S334" s="6"/>
      <c r="T334" s="6"/>
      <c r="U334" s="6"/>
      <c r="V334" s="6"/>
      <c r="W334" s="6"/>
      <c r="X334" s="6"/>
      <c r="Y334" s="6"/>
      <c r="Z334" s="6"/>
      <c r="AA334" s="6"/>
      <c r="AB334" s="6"/>
      <c r="AC334" s="6"/>
      <c r="AD334" s="6"/>
      <c r="AE334" s="6"/>
      <c r="AF334" s="6"/>
    </row>
    <row r="335" spans="1:32" ht="13.2">
      <c r="A335" s="6"/>
      <c r="B335" s="6"/>
      <c r="C335" s="6"/>
      <c r="D335" s="6"/>
      <c r="E335" s="6"/>
      <c r="F335" s="6"/>
      <c r="G335" s="6"/>
      <c r="H335" s="6"/>
      <c r="I335" s="6"/>
      <c r="J335" s="6"/>
      <c r="K335" s="522"/>
      <c r="L335" s="6"/>
      <c r="M335" s="6"/>
      <c r="N335" s="6"/>
      <c r="O335" s="6"/>
      <c r="P335" s="6"/>
      <c r="Q335" s="6"/>
      <c r="R335" s="6"/>
      <c r="S335" s="6"/>
      <c r="T335" s="6"/>
      <c r="U335" s="6"/>
      <c r="V335" s="6"/>
      <c r="W335" s="6"/>
      <c r="X335" s="6"/>
      <c r="Y335" s="6"/>
      <c r="Z335" s="6"/>
      <c r="AA335" s="6"/>
      <c r="AB335" s="6"/>
      <c r="AC335" s="6"/>
      <c r="AD335" s="6"/>
      <c r="AE335" s="6"/>
      <c r="AF335" s="6"/>
    </row>
    <row r="336" spans="1:32" ht="13.2">
      <c r="A336" s="6"/>
      <c r="B336" s="6"/>
      <c r="C336" s="6"/>
      <c r="D336" s="6"/>
      <c r="E336" s="6"/>
      <c r="F336" s="6"/>
      <c r="G336" s="6"/>
      <c r="H336" s="6"/>
      <c r="I336" s="6"/>
      <c r="J336" s="6"/>
      <c r="K336" s="522"/>
      <c r="L336" s="6"/>
      <c r="M336" s="6"/>
      <c r="N336" s="6"/>
      <c r="O336" s="6"/>
      <c r="P336" s="6"/>
      <c r="Q336" s="6"/>
      <c r="R336" s="6"/>
      <c r="S336" s="6"/>
      <c r="T336" s="6"/>
      <c r="U336" s="6"/>
      <c r="V336" s="6"/>
      <c r="W336" s="6"/>
      <c r="X336" s="6"/>
      <c r="Y336" s="6"/>
      <c r="Z336" s="6"/>
      <c r="AA336" s="6"/>
      <c r="AB336" s="6"/>
      <c r="AC336" s="6"/>
      <c r="AD336" s="6"/>
      <c r="AE336" s="6"/>
      <c r="AF336" s="6"/>
    </row>
    <row r="337" spans="1:32" ht="13.2">
      <c r="A337" s="6"/>
      <c r="B337" s="6"/>
      <c r="C337" s="6"/>
      <c r="D337" s="6"/>
      <c r="E337" s="6"/>
      <c r="F337" s="6"/>
      <c r="G337" s="6"/>
      <c r="H337" s="6"/>
      <c r="I337" s="6"/>
      <c r="J337" s="6"/>
      <c r="K337" s="522"/>
      <c r="L337" s="6"/>
      <c r="M337" s="6"/>
      <c r="N337" s="6"/>
      <c r="O337" s="6"/>
      <c r="P337" s="6"/>
      <c r="Q337" s="6"/>
      <c r="R337" s="6"/>
      <c r="S337" s="6"/>
      <c r="T337" s="6"/>
      <c r="U337" s="6"/>
      <c r="V337" s="6"/>
      <c r="W337" s="6"/>
      <c r="X337" s="6"/>
      <c r="Y337" s="6"/>
      <c r="Z337" s="6"/>
      <c r="AA337" s="6"/>
      <c r="AB337" s="6"/>
      <c r="AC337" s="6"/>
      <c r="AD337" s="6"/>
      <c r="AE337" s="6"/>
      <c r="AF337" s="6"/>
    </row>
    <row r="338" spans="1:32" ht="13.2">
      <c r="A338" s="6"/>
      <c r="B338" s="6"/>
      <c r="C338" s="6"/>
      <c r="D338" s="6"/>
      <c r="E338" s="6"/>
      <c r="F338" s="6"/>
      <c r="G338" s="6"/>
      <c r="H338" s="6"/>
      <c r="I338" s="6"/>
      <c r="J338" s="6"/>
      <c r="K338" s="522"/>
      <c r="L338" s="6"/>
      <c r="M338" s="6"/>
      <c r="N338" s="6"/>
      <c r="O338" s="6"/>
      <c r="P338" s="6"/>
      <c r="Q338" s="6"/>
      <c r="R338" s="6"/>
      <c r="S338" s="6"/>
      <c r="T338" s="6"/>
      <c r="U338" s="6"/>
      <c r="V338" s="6"/>
      <c r="W338" s="6"/>
      <c r="X338" s="6"/>
      <c r="Y338" s="6"/>
      <c r="Z338" s="6"/>
      <c r="AA338" s="6"/>
      <c r="AB338" s="6"/>
      <c r="AC338" s="6"/>
      <c r="AD338" s="6"/>
      <c r="AE338" s="6"/>
      <c r="AF338" s="6"/>
    </row>
    <row r="339" spans="1:32" ht="13.2">
      <c r="A339" s="6"/>
      <c r="B339" s="6"/>
      <c r="C339" s="6"/>
      <c r="D339" s="6"/>
      <c r="E339" s="6"/>
      <c r="F339" s="6"/>
      <c r="G339" s="6"/>
      <c r="H339" s="6"/>
      <c r="I339" s="6"/>
      <c r="J339" s="6"/>
      <c r="K339" s="522"/>
      <c r="L339" s="6"/>
      <c r="M339" s="6"/>
      <c r="N339" s="6"/>
      <c r="O339" s="6"/>
      <c r="P339" s="6"/>
      <c r="Q339" s="6"/>
      <c r="R339" s="6"/>
      <c r="S339" s="6"/>
      <c r="T339" s="6"/>
      <c r="U339" s="6"/>
      <c r="V339" s="6"/>
      <c r="W339" s="6"/>
      <c r="X339" s="6"/>
      <c r="Y339" s="6"/>
      <c r="Z339" s="6"/>
      <c r="AA339" s="6"/>
      <c r="AB339" s="6"/>
      <c r="AC339" s="6"/>
      <c r="AD339" s="6"/>
      <c r="AE339" s="6"/>
      <c r="AF339" s="6"/>
    </row>
    <row r="340" spans="1:32" ht="13.2">
      <c r="A340" s="6"/>
      <c r="B340" s="6"/>
      <c r="C340" s="6"/>
      <c r="D340" s="6"/>
      <c r="E340" s="6"/>
      <c r="F340" s="6"/>
      <c r="G340" s="6"/>
      <c r="H340" s="6"/>
      <c r="I340" s="6"/>
      <c r="J340" s="6"/>
      <c r="K340" s="522"/>
      <c r="L340" s="6"/>
      <c r="M340" s="6"/>
      <c r="N340" s="6"/>
      <c r="O340" s="6"/>
      <c r="P340" s="6"/>
      <c r="Q340" s="6"/>
      <c r="R340" s="6"/>
      <c r="S340" s="6"/>
      <c r="T340" s="6"/>
      <c r="U340" s="6"/>
      <c r="V340" s="6"/>
      <c r="W340" s="6"/>
      <c r="X340" s="6"/>
      <c r="Y340" s="6"/>
      <c r="Z340" s="6"/>
      <c r="AA340" s="6"/>
      <c r="AB340" s="6"/>
      <c r="AC340" s="6"/>
      <c r="AD340" s="6"/>
      <c r="AE340" s="6"/>
      <c r="AF340" s="6"/>
    </row>
    <row r="341" spans="1:32" ht="13.2">
      <c r="A341" s="6"/>
      <c r="B341" s="6"/>
      <c r="C341" s="6"/>
      <c r="D341" s="6"/>
      <c r="E341" s="6"/>
      <c r="F341" s="6"/>
      <c r="G341" s="6"/>
      <c r="H341" s="6"/>
      <c r="I341" s="6"/>
      <c r="J341" s="6"/>
      <c r="K341" s="522"/>
      <c r="L341" s="6"/>
      <c r="M341" s="6"/>
      <c r="N341" s="6"/>
      <c r="O341" s="6"/>
      <c r="P341" s="6"/>
      <c r="Q341" s="6"/>
      <c r="R341" s="6"/>
      <c r="S341" s="6"/>
      <c r="T341" s="6"/>
      <c r="U341" s="6"/>
      <c r="V341" s="6"/>
      <c r="W341" s="6"/>
      <c r="X341" s="6"/>
      <c r="Y341" s="6"/>
      <c r="Z341" s="6"/>
      <c r="AA341" s="6"/>
      <c r="AB341" s="6"/>
      <c r="AC341" s="6"/>
      <c r="AD341" s="6"/>
      <c r="AE341" s="6"/>
      <c r="AF341" s="6"/>
    </row>
    <row r="342" spans="1:32" ht="13.2">
      <c r="A342" s="6"/>
      <c r="B342" s="6"/>
      <c r="C342" s="6"/>
      <c r="D342" s="6"/>
      <c r="E342" s="6"/>
      <c r="F342" s="6"/>
      <c r="G342" s="6"/>
      <c r="H342" s="6"/>
      <c r="I342" s="6"/>
      <c r="J342" s="6"/>
      <c r="K342" s="522"/>
      <c r="L342" s="6"/>
      <c r="M342" s="6"/>
      <c r="N342" s="6"/>
      <c r="O342" s="6"/>
      <c r="P342" s="6"/>
      <c r="Q342" s="6"/>
      <c r="R342" s="6"/>
      <c r="S342" s="6"/>
      <c r="T342" s="6"/>
      <c r="U342" s="6"/>
      <c r="V342" s="6"/>
      <c r="W342" s="6"/>
      <c r="X342" s="6"/>
      <c r="Y342" s="6"/>
      <c r="Z342" s="6"/>
      <c r="AA342" s="6"/>
      <c r="AB342" s="6"/>
      <c r="AC342" s="6"/>
      <c r="AD342" s="6"/>
      <c r="AE342" s="6"/>
      <c r="AF342" s="6"/>
    </row>
    <row r="343" spans="1:32" ht="13.2">
      <c r="A343" s="6"/>
      <c r="B343" s="6"/>
      <c r="C343" s="6"/>
      <c r="D343" s="6"/>
      <c r="E343" s="6"/>
      <c r="F343" s="6"/>
      <c r="G343" s="6"/>
      <c r="H343" s="6"/>
      <c r="I343" s="6"/>
      <c r="J343" s="6"/>
      <c r="K343" s="522"/>
      <c r="L343" s="6"/>
      <c r="M343" s="6"/>
      <c r="N343" s="6"/>
      <c r="O343" s="6"/>
      <c r="P343" s="6"/>
      <c r="Q343" s="6"/>
      <c r="R343" s="6"/>
      <c r="S343" s="6"/>
      <c r="T343" s="6"/>
      <c r="U343" s="6"/>
      <c r="V343" s="6"/>
      <c r="W343" s="6"/>
      <c r="X343" s="6"/>
      <c r="Y343" s="6"/>
      <c r="Z343" s="6"/>
      <c r="AA343" s="6"/>
      <c r="AB343" s="6"/>
      <c r="AC343" s="6"/>
      <c r="AD343" s="6"/>
      <c r="AE343" s="6"/>
      <c r="AF343" s="6"/>
    </row>
    <row r="344" spans="1:32" ht="13.2">
      <c r="A344" s="6"/>
      <c r="B344" s="6"/>
      <c r="C344" s="6"/>
      <c r="D344" s="6"/>
      <c r="E344" s="6"/>
      <c r="F344" s="6"/>
      <c r="G344" s="6"/>
      <c r="H344" s="6"/>
      <c r="I344" s="6"/>
      <c r="J344" s="6"/>
      <c r="K344" s="522"/>
      <c r="L344" s="6"/>
      <c r="M344" s="6"/>
      <c r="N344" s="6"/>
      <c r="O344" s="6"/>
      <c r="P344" s="6"/>
      <c r="Q344" s="6"/>
      <c r="R344" s="6"/>
      <c r="S344" s="6"/>
      <c r="T344" s="6"/>
      <c r="U344" s="6"/>
      <c r="V344" s="6"/>
      <c r="W344" s="6"/>
      <c r="X344" s="6"/>
      <c r="Y344" s="6"/>
      <c r="Z344" s="6"/>
      <c r="AA344" s="6"/>
      <c r="AB344" s="6"/>
      <c r="AC344" s="6"/>
      <c r="AD344" s="6"/>
      <c r="AE344" s="6"/>
      <c r="AF344" s="6"/>
    </row>
    <row r="345" spans="1:32" ht="13.2">
      <c r="A345" s="6"/>
      <c r="B345" s="6"/>
      <c r="C345" s="6"/>
      <c r="D345" s="6"/>
      <c r="E345" s="6"/>
      <c r="F345" s="6"/>
      <c r="G345" s="6"/>
      <c r="H345" s="6"/>
      <c r="I345" s="6"/>
      <c r="J345" s="6"/>
      <c r="K345" s="522"/>
      <c r="L345" s="6"/>
      <c r="M345" s="6"/>
      <c r="N345" s="6"/>
      <c r="O345" s="6"/>
      <c r="P345" s="6"/>
      <c r="Q345" s="6"/>
      <c r="R345" s="6"/>
      <c r="S345" s="6"/>
      <c r="T345" s="6"/>
      <c r="U345" s="6"/>
      <c r="V345" s="6"/>
      <c r="W345" s="6"/>
      <c r="X345" s="6"/>
      <c r="Y345" s="6"/>
      <c r="Z345" s="6"/>
      <c r="AA345" s="6"/>
      <c r="AB345" s="6"/>
      <c r="AC345" s="6"/>
      <c r="AD345" s="6"/>
      <c r="AE345" s="6"/>
      <c r="AF345" s="6"/>
    </row>
    <row r="346" spans="1:32" ht="13.2">
      <c r="A346" s="6"/>
      <c r="B346" s="6"/>
      <c r="C346" s="6"/>
      <c r="D346" s="6"/>
      <c r="E346" s="6"/>
      <c r="F346" s="6"/>
      <c r="G346" s="6"/>
      <c r="H346" s="6"/>
      <c r="I346" s="6"/>
      <c r="J346" s="6"/>
      <c r="K346" s="522"/>
      <c r="L346" s="6"/>
      <c r="M346" s="6"/>
      <c r="N346" s="6"/>
      <c r="O346" s="6"/>
      <c r="P346" s="6"/>
      <c r="Q346" s="6"/>
      <c r="R346" s="6"/>
      <c r="S346" s="6"/>
      <c r="T346" s="6"/>
      <c r="U346" s="6"/>
      <c r="V346" s="6"/>
      <c r="W346" s="6"/>
      <c r="X346" s="6"/>
      <c r="Y346" s="6"/>
      <c r="Z346" s="6"/>
      <c r="AA346" s="6"/>
      <c r="AB346" s="6"/>
      <c r="AC346" s="6"/>
      <c r="AD346" s="6"/>
      <c r="AE346" s="6"/>
      <c r="AF346" s="6"/>
    </row>
    <row r="347" spans="1:32" ht="13.2">
      <c r="A347" s="6"/>
      <c r="B347" s="6"/>
      <c r="C347" s="6"/>
      <c r="D347" s="6"/>
      <c r="E347" s="6"/>
      <c r="F347" s="6"/>
      <c r="G347" s="6"/>
      <c r="H347" s="6"/>
      <c r="I347" s="6"/>
      <c r="J347" s="6"/>
      <c r="K347" s="522"/>
      <c r="L347" s="6"/>
      <c r="M347" s="6"/>
      <c r="N347" s="6"/>
      <c r="O347" s="6"/>
      <c r="P347" s="6"/>
      <c r="Q347" s="6"/>
      <c r="R347" s="6"/>
      <c r="S347" s="6"/>
      <c r="T347" s="6"/>
      <c r="U347" s="6"/>
      <c r="V347" s="6"/>
      <c r="W347" s="6"/>
      <c r="X347" s="6"/>
      <c r="Y347" s="6"/>
      <c r="Z347" s="6"/>
      <c r="AA347" s="6"/>
      <c r="AB347" s="6"/>
      <c r="AC347" s="6"/>
      <c r="AD347" s="6"/>
      <c r="AE347" s="6"/>
      <c r="AF347" s="6"/>
    </row>
    <row r="348" spans="1:32" ht="13.2">
      <c r="A348" s="6"/>
      <c r="B348" s="6"/>
      <c r="C348" s="6"/>
      <c r="D348" s="6"/>
      <c r="E348" s="6"/>
      <c r="F348" s="6"/>
      <c r="G348" s="6"/>
      <c r="H348" s="6"/>
      <c r="I348" s="6"/>
      <c r="J348" s="6"/>
      <c r="K348" s="522"/>
      <c r="L348" s="6"/>
      <c r="M348" s="6"/>
      <c r="N348" s="6"/>
      <c r="O348" s="6"/>
      <c r="P348" s="6"/>
      <c r="Q348" s="6"/>
      <c r="R348" s="6"/>
      <c r="S348" s="6"/>
      <c r="T348" s="6"/>
      <c r="U348" s="6"/>
      <c r="V348" s="6"/>
      <c r="W348" s="6"/>
      <c r="X348" s="6"/>
      <c r="Y348" s="6"/>
      <c r="Z348" s="6"/>
      <c r="AA348" s="6"/>
      <c r="AB348" s="6"/>
      <c r="AC348" s="6"/>
      <c r="AD348" s="6"/>
      <c r="AE348" s="6"/>
      <c r="AF348" s="6"/>
    </row>
    <row r="349" spans="1:32" ht="13.2">
      <c r="A349" s="6"/>
      <c r="B349" s="6"/>
      <c r="C349" s="6"/>
      <c r="D349" s="6"/>
      <c r="E349" s="6"/>
      <c r="F349" s="6"/>
      <c r="G349" s="6"/>
      <c r="H349" s="6"/>
      <c r="I349" s="6"/>
      <c r="J349" s="6"/>
      <c r="K349" s="522"/>
      <c r="L349" s="6"/>
      <c r="M349" s="6"/>
      <c r="N349" s="6"/>
      <c r="O349" s="6"/>
      <c r="P349" s="6"/>
      <c r="Q349" s="6"/>
      <c r="R349" s="6"/>
      <c r="S349" s="6"/>
      <c r="T349" s="6"/>
      <c r="U349" s="6"/>
      <c r="V349" s="6"/>
      <c r="W349" s="6"/>
      <c r="X349" s="6"/>
      <c r="Y349" s="6"/>
      <c r="Z349" s="6"/>
      <c r="AA349" s="6"/>
      <c r="AB349" s="6"/>
      <c r="AC349" s="6"/>
      <c r="AD349" s="6"/>
      <c r="AE349" s="6"/>
      <c r="AF349" s="6"/>
    </row>
    <row r="350" spans="1:32" ht="13.2">
      <c r="A350" s="6"/>
      <c r="B350" s="6"/>
      <c r="C350" s="6"/>
      <c r="D350" s="6"/>
      <c r="E350" s="6"/>
      <c r="F350" s="6"/>
      <c r="G350" s="6"/>
      <c r="H350" s="6"/>
      <c r="I350" s="6"/>
      <c r="J350" s="6"/>
      <c r="K350" s="522"/>
      <c r="L350" s="6"/>
      <c r="M350" s="6"/>
      <c r="N350" s="6"/>
      <c r="O350" s="6"/>
      <c r="P350" s="6"/>
      <c r="Q350" s="6"/>
      <c r="R350" s="6"/>
      <c r="S350" s="6"/>
      <c r="T350" s="6"/>
      <c r="U350" s="6"/>
      <c r="V350" s="6"/>
      <c r="W350" s="6"/>
      <c r="X350" s="6"/>
      <c r="Y350" s="6"/>
      <c r="Z350" s="6"/>
      <c r="AA350" s="6"/>
      <c r="AB350" s="6"/>
      <c r="AC350" s="6"/>
      <c r="AD350" s="6"/>
      <c r="AE350" s="6"/>
      <c r="AF350" s="6"/>
    </row>
    <row r="351" spans="1:32" ht="13.2">
      <c r="A351" s="6"/>
      <c r="B351" s="6"/>
      <c r="C351" s="6"/>
      <c r="D351" s="6"/>
      <c r="E351" s="6"/>
      <c r="F351" s="6"/>
      <c r="G351" s="6"/>
      <c r="H351" s="6"/>
      <c r="I351" s="6"/>
      <c r="J351" s="6"/>
      <c r="K351" s="522"/>
      <c r="L351" s="6"/>
      <c r="M351" s="6"/>
      <c r="N351" s="6"/>
      <c r="O351" s="6"/>
      <c r="P351" s="6"/>
      <c r="Q351" s="6"/>
      <c r="R351" s="6"/>
      <c r="S351" s="6"/>
      <c r="T351" s="6"/>
      <c r="U351" s="6"/>
      <c r="V351" s="6"/>
      <c r="W351" s="6"/>
      <c r="X351" s="6"/>
      <c r="Y351" s="6"/>
      <c r="Z351" s="6"/>
      <c r="AA351" s="6"/>
      <c r="AB351" s="6"/>
      <c r="AC351" s="6"/>
      <c r="AD351" s="6"/>
      <c r="AE351" s="6"/>
      <c r="AF351" s="6"/>
    </row>
    <row r="352" spans="1:32" ht="13.2">
      <c r="A352" s="6"/>
      <c r="B352" s="6"/>
      <c r="C352" s="6"/>
      <c r="D352" s="6"/>
      <c r="E352" s="6"/>
      <c r="F352" s="6"/>
      <c r="G352" s="6"/>
      <c r="H352" s="6"/>
      <c r="I352" s="6"/>
      <c r="J352" s="6"/>
      <c r="K352" s="522"/>
      <c r="L352" s="6"/>
      <c r="M352" s="6"/>
      <c r="N352" s="6"/>
      <c r="O352" s="6"/>
      <c r="P352" s="6"/>
      <c r="Q352" s="6"/>
      <c r="R352" s="6"/>
      <c r="S352" s="6"/>
      <c r="T352" s="6"/>
      <c r="U352" s="6"/>
      <c r="V352" s="6"/>
      <c r="W352" s="6"/>
      <c r="X352" s="6"/>
      <c r="Y352" s="6"/>
      <c r="Z352" s="6"/>
      <c r="AA352" s="6"/>
      <c r="AB352" s="6"/>
      <c r="AC352" s="6"/>
      <c r="AD352" s="6"/>
      <c r="AE352" s="6"/>
      <c r="AF352" s="6"/>
    </row>
    <row r="353" spans="1:32" ht="13.2">
      <c r="A353" s="6"/>
      <c r="B353" s="6"/>
      <c r="C353" s="6"/>
      <c r="D353" s="6"/>
      <c r="E353" s="6"/>
      <c r="F353" s="6"/>
      <c r="G353" s="6"/>
      <c r="H353" s="6"/>
      <c r="I353" s="6"/>
      <c r="J353" s="6"/>
      <c r="K353" s="522"/>
      <c r="L353" s="6"/>
      <c r="M353" s="6"/>
      <c r="N353" s="6"/>
      <c r="O353" s="6"/>
      <c r="P353" s="6"/>
      <c r="Q353" s="6"/>
      <c r="R353" s="6"/>
      <c r="S353" s="6"/>
      <c r="T353" s="6"/>
      <c r="U353" s="6"/>
      <c r="V353" s="6"/>
      <c r="W353" s="6"/>
      <c r="X353" s="6"/>
      <c r="Y353" s="6"/>
      <c r="Z353" s="6"/>
      <c r="AA353" s="6"/>
      <c r="AB353" s="6"/>
      <c r="AC353" s="6"/>
      <c r="AD353" s="6"/>
      <c r="AE353" s="6"/>
      <c r="AF353" s="6"/>
    </row>
    <row r="354" spans="1:32" ht="13.2">
      <c r="A354" s="6"/>
      <c r="B354" s="6"/>
      <c r="C354" s="6"/>
      <c r="D354" s="6"/>
      <c r="E354" s="6"/>
      <c r="F354" s="6"/>
      <c r="G354" s="6"/>
      <c r="H354" s="6"/>
      <c r="I354" s="6"/>
      <c r="J354" s="6"/>
      <c r="K354" s="522"/>
      <c r="L354" s="6"/>
      <c r="M354" s="6"/>
      <c r="N354" s="6"/>
      <c r="O354" s="6"/>
      <c r="P354" s="6"/>
      <c r="Q354" s="6"/>
      <c r="R354" s="6"/>
      <c r="S354" s="6"/>
      <c r="T354" s="6"/>
      <c r="U354" s="6"/>
      <c r="V354" s="6"/>
      <c r="W354" s="6"/>
      <c r="X354" s="6"/>
      <c r="Y354" s="6"/>
      <c r="Z354" s="6"/>
      <c r="AA354" s="6"/>
      <c r="AB354" s="6"/>
      <c r="AC354" s="6"/>
      <c r="AD354" s="6"/>
      <c r="AE354" s="6"/>
      <c r="AF354" s="6"/>
    </row>
    <row r="355" spans="1:32" ht="13.2">
      <c r="A355" s="6"/>
      <c r="B355" s="6"/>
      <c r="C355" s="6"/>
      <c r="D355" s="6"/>
      <c r="E355" s="6"/>
      <c r="F355" s="6"/>
      <c r="G355" s="6"/>
      <c r="H355" s="6"/>
      <c r="I355" s="6"/>
      <c r="J355" s="6"/>
      <c r="K355" s="522"/>
      <c r="L355" s="6"/>
      <c r="M355" s="6"/>
      <c r="N355" s="6"/>
      <c r="O355" s="6"/>
      <c r="P355" s="6"/>
      <c r="Q355" s="6"/>
      <c r="R355" s="6"/>
      <c r="S355" s="6"/>
      <c r="T355" s="6"/>
      <c r="U355" s="6"/>
      <c r="V355" s="6"/>
      <c r="W355" s="6"/>
      <c r="X355" s="6"/>
      <c r="Y355" s="6"/>
      <c r="Z355" s="6"/>
      <c r="AA355" s="6"/>
      <c r="AB355" s="6"/>
      <c r="AC355" s="6"/>
      <c r="AD355" s="6"/>
      <c r="AE355" s="6"/>
      <c r="AF355" s="6"/>
    </row>
    <row r="356" spans="1:32" ht="13.2">
      <c r="A356" s="6"/>
      <c r="B356" s="6"/>
      <c r="C356" s="6"/>
      <c r="D356" s="6"/>
      <c r="E356" s="6"/>
      <c r="F356" s="6"/>
      <c r="G356" s="6"/>
      <c r="H356" s="6"/>
      <c r="I356" s="6"/>
      <c r="J356" s="6"/>
      <c r="K356" s="522"/>
      <c r="L356" s="6"/>
      <c r="M356" s="6"/>
      <c r="N356" s="6"/>
      <c r="O356" s="6"/>
      <c r="P356" s="6"/>
      <c r="Q356" s="6"/>
      <c r="R356" s="6"/>
      <c r="S356" s="6"/>
      <c r="T356" s="6"/>
      <c r="U356" s="6"/>
      <c r="V356" s="6"/>
      <c r="W356" s="6"/>
      <c r="X356" s="6"/>
      <c r="Y356" s="6"/>
      <c r="Z356" s="6"/>
      <c r="AA356" s="6"/>
      <c r="AB356" s="6"/>
      <c r="AC356" s="6"/>
      <c r="AD356" s="6"/>
      <c r="AE356" s="6"/>
      <c r="AF356" s="6"/>
    </row>
    <row r="357" spans="1:32" ht="13.2">
      <c r="A357" s="6"/>
      <c r="B357" s="6"/>
      <c r="C357" s="6"/>
      <c r="D357" s="6"/>
      <c r="E357" s="6"/>
      <c r="F357" s="6"/>
      <c r="G357" s="6"/>
      <c r="H357" s="6"/>
      <c r="I357" s="6"/>
      <c r="J357" s="6"/>
      <c r="K357" s="522"/>
      <c r="L357" s="6"/>
      <c r="M357" s="6"/>
      <c r="N357" s="6"/>
      <c r="O357" s="6"/>
      <c r="P357" s="6"/>
      <c r="Q357" s="6"/>
      <c r="R357" s="6"/>
      <c r="S357" s="6"/>
      <c r="T357" s="6"/>
      <c r="U357" s="6"/>
      <c r="V357" s="6"/>
      <c r="W357" s="6"/>
      <c r="X357" s="6"/>
      <c r="Y357" s="6"/>
      <c r="Z357" s="6"/>
      <c r="AA357" s="6"/>
      <c r="AB357" s="6"/>
      <c r="AC357" s="6"/>
      <c r="AD357" s="6"/>
      <c r="AE357" s="6"/>
      <c r="AF357" s="6"/>
    </row>
    <row r="358" spans="1:32" ht="13.2">
      <c r="A358" s="6"/>
      <c r="B358" s="6"/>
      <c r="C358" s="6"/>
      <c r="D358" s="6"/>
      <c r="E358" s="6"/>
      <c r="F358" s="6"/>
      <c r="G358" s="6"/>
      <c r="H358" s="6"/>
      <c r="I358" s="6"/>
      <c r="J358" s="6"/>
      <c r="K358" s="522"/>
      <c r="L358" s="6"/>
      <c r="M358" s="6"/>
      <c r="N358" s="6"/>
      <c r="O358" s="6"/>
      <c r="P358" s="6"/>
      <c r="Q358" s="6"/>
      <c r="R358" s="6"/>
      <c r="S358" s="6"/>
      <c r="T358" s="6"/>
      <c r="U358" s="6"/>
      <c r="V358" s="6"/>
      <c r="W358" s="6"/>
      <c r="X358" s="6"/>
      <c r="Y358" s="6"/>
      <c r="Z358" s="6"/>
      <c r="AA358" s="6"/>
      <c r="AB358" s="6"/>
      <c r="AC358" s="6"/>
      <c r="AD358" s="6"/>
      <c r="AE358" s="6"/>
      <c r="AF358" s="6"/>
    </row>
    <row r="359" spans="1:32" ht="13.2">
      <c r="A359" s="6"/>
      <c r="B359" s="6"/>
      <c r="C359" s="6"/>
      <c r="D359" s="6"/>
      <c r="E359" s="6"/>
      <c r="F359" s="6"/>
      <c r="G359" s="6"/>
      <c r="H359" s="6"/>
      <c r="I359" s="6"/>
      <c r="J359" s="6"/>
      <c r="K359" s="522"/>
      <c r="L359" s="6"/>
      <c r="M359" s="6"/>
      <c r="N359" s="6"/>
      <c r="O359" s="6"/>
      <c r="P359" s="6"/>
      <c r="Q359" s="6"/>
      <c r="R359" s="6"/>
      <c r="S359" s="6"/>
      <c r="T359" s="6"/>
      <c r="U359" s="6"/>
      <c r="V359" s="6"/>
      <c r="W359" s="6"/>
      <c r="X359" s="6"/>
      <c r="Y359" s="6"/>
      <c r="Z359" s="6"/>
      <c r="AA359" s="6"/>
      <c r="AB359" s="6"/>
      <c r="AC359" s="6"/>
      <c r="AD359" s="6"/>
      <c r="AE359" s="6"/>
      <c r="AF359" s="6"/>
    </row>
    <row r="360" spans="1:32" ht="13.2">
      <c r="A360" s="6"/>
      <c r="B360" s="6"/>
      <c r="C360" s="6"/>
      <c r="D360" s="6"/>
      <c r="E360" s="6"/>
      <c r="F360" s="6"/>
      <c r="G360" s="6"/>
      <c r="H360" s="6"/>
      <c r="I360" s="6"/>
      <c r="J360" s="6"/>
      <c r="K360" s="522"/>
      <c r="L360" s="6"/>
      <c r="M360" s="6"/>
      <c r="N360" s="6"/>
      <c r="O360" s="6"/>
      <c r="P360" s="6"/>
      <c r="Q360" s="6"/>
      <c r="R360" s="6"/>
      <c r="S360" s="6"/>
      <c r="T360" s="6"/>
      <c r="U360" s="6"/>
      <c r="V360" s="6"/>
      <c r="W360" s="6"/>
      <c r="X360" s="6"/>
      <c r="Y360" s="6"/>
      <c r="Z360" s="6"/>
      <c r="AA360" s="6"/>
      <c r="AB360" s="6"/>
      <c r="AC360" s="6"/>
      <c r="AD360" s="6"/>
      <c r="AE360" s="6"/>
      <c r="AF360" s="6"/>
    </row>
    <row r="361" spans="1:32" ht="13.2">
      <c r="A361" s="6"/>
      <c r="B361" s="6"/>
      <c r="C361" s="6"/>
      <c r="D361" s="6"/>
      <c r="E361" s="6"/>
      <c r="F361" s="6"/>
      <c r="G361" s="6"/>
      <c r="H361" s="6"/>
      <c r="I361" s="6"/>
      <c r="J361" s="6"/>
      <c r="K361" s="522"/>
      <c r="L361" s="6"/>
      <c r="M361" s="6"/>
      <c r="N361" s="6"/>
      <c r="O361" s="6"/>
      <c r="P361" s="6"/>
      <c r="Q361" s="6"/>
      <c r="R361" s="6"/>
      <c r="S361" s="6"/>
      <c r="T361" s="6"/>
      <c r="U361" s="6"/>
      <c r="V361" s="6"/>
      <c r="W361" s="6"/>
      <c r="X361" s="6"/>
      <c r="Y361" s="6"/>
      <c r="Z361" s="6"/>
      <c r="AA361" s="6"/>
      <c r="AB361" s="6"/>
      <c r="AC361" s="6"/>
      <c r="AD361" s="6"/>
      <c r="AE361" s="6"/>
      <c r="AF361" s="6"/>
    </row>
    <row r="362" spans="1:32" ht="13.2">
      <c r="A362" s="6"/>
      <c r="B362" s="6"/>
      <c r="C362" s="6"/>
      <c r="D362" s="6"/>
      <c r="E362" s="6"/>
      <c r="F362" s="6"/>
      <c r="G362" s="6"/>
      <c r="H362" s="6"/>
      <c r="I362" s="6"/>
      <c r="J362" s="6"/>
      <c r="K362" s="522"/>
      <c r="L362" s="6"/>
      <c r="M362" s="6"/>
      <c r="N362" s="6"/>
      <c r="O362" s="6"/>
      <c r="P362" s="6"/>
      <c r="Q362" s="6"/>
      <c r="R362" s="6"/>
      <c r="S362" s="6"/>
      <c r="T362" s="6"/>
      <c r="U362" s="6"/>
      <c r="V362" s="6"/>
      <c r="W362" s="6"/>
      <c r="X362" s="6"/>
      <c r="Y362" s="6"/>
      <c r="Z362" s="6"/>
      <c r="AA362" s="6"/>
      <c r="AB362" s="6"/>
      <c r="AC362" s="6"/>
      <c r="AD362" s="6"/>
      <c r="AE362" s="6"/>
      <c r="AF362" s="6"/>
    </row>
    <row r="363" spans="1:32" ht="13.2">
      <c r="A363" s="6"/>
      <c r="B363" s="6"/>
      <c r="C363" s="6"/>
      <c r="D363" s="6"/>
      <c r="E363" s="6"/>
      <c r="F363" s="6"/>
      <c r="G363" s="6"/>
      <c r="H363" s="6"/>
      <c r="I363" s="6"/>
      <c r="J363" s="6"/>
      <c r="K363" s="522"/>
      <c r="L363" s="6"/>
      <c r="M363" s="6"/>
      <c r="N363" s="6"/>
      <c r="O363" s="6"/>
      <c r="P363" s="6"/>
      <c r="Q363" s="6"/>
      <c r="R363" s="6"/>
      <c r="S363" s="6"/>
      <c r="T363" s="6"/>
      <c r="U363" s="6"/>
      <c r="V363" s="6"/>
      <c r="W363" s="6"/>
      <c r="X363" s="6"/>
      <c r="Y363" s="6"/>
      <c r="Z363" s="6"/>
      <c r="AA363" s="6"/>
      <c r="AB363" s="6"/>
      <c r="AC363" s="6"/>
      <c r="AD363" s="6"/>
      <c r="AE363" s="6"/>
      <c r="AF363" s="6"/>
    </row>
    <row r="364" spans="1:32" ht="13.2">
      <c r="A364" s="6"/>
      <c r="B364" s="6"/>
      <c r="C364" s="6"/>
      <c r="D364" s="6"/>
      <c r="E364" s="6"/>
      <c r="F364" s="6"/>
      <c r="G364" s="6"/>
      <c r="H364" s="6"/>
      <c r="I364" s="6"/>
      <c r="J364" s="6"/>
      <c r="K364" s="522"/>
      <c r="L364" s="6"/>
      <c r="M364" s="6"/>
      <c r="N364" s="6"/>
      <c r="O364" s="6"/>
      <c r="P364" s="6"/>
      <c r="Q364" s="6"/>
      <c r="R364" s="6"/>
      <c r="S364" s="6"/>
      <c r="T364" s="6"/>
      <c r="U364" s="6"/>
      <c r="V364" s="6"/>
      <c r="W364" s="6"/>
      <c r="X364" s="6"/>
      <c r="Y364" s="6"/>
      <c r="Z364" s="6"/>
      <c r="AA364" s="6"/>
      <c r="AB364" s="6"/>
      <c r="AC364" s="6"/>
      <c r="AD364" s="6"/>
      <c r="AE364" s="6"/>
      <c r="AF364" s="6"/>
    </row>
    <row r="365" spans="1:32" ht="13.2">
      <c r="A365" s="6"/>
      <c r="B365" s="6"/>
      <c r="C365" s="6"/>
      <c r="D365" s="6"/>
      <c r="E365" s="6"/>
      <c r="F365" s="6"/>
      <c r="G365" s="6"/>
      <c r="H365" s="6"/>
      <c r="I365" s="6"/>
      <c r="J365" s="6"/>
      <c r="K365" s="522"/>
      <c r="L365" s="6"/>
      <c r="M365" s="6"/>
      <c r="N365" s="6"/>
      <c r="O365" s="6"/>
      <c r="P365" s="6"/>
      <c r="Q365" s="6"/>
      <c r="R365" s="6"/>
      <c r="S365" s="6"/>
      <c r="T365" s="6"/>
      <c r="U365" s="6"/>
      <c r="V365" s="6"/>
      <c r="W365" s="6"/>
      <c r="X365" s="6"/>
      <c r="Y365" s="6"/>
      <c r="Z365" s="6"/>
      <c r="AA365" s="6"/>
      <c r="AB365" s="6"/>
      <c r="AC365" s="6"/>
      <c r="AD365" s="6"/>
      <c r="AE365" s="6"/>
      <c r="AF365" s="6"/>
    </row>
    <row r="366" spans="1:32" ht="13.2">
      <c r="A366" s="6"/>
      <c r="B366" s="6"/>
      <c r="C366" s="6"/>
      <c r="D366" s="6"/>
      <c r="E366" s="6"/>
      <c r="F366" s="6"/>
      <c r="G366" s="6"/>
      <c r="H366" s="6"/>
      <c r="I366" s="6"/>
      <c r="J366" s="6"/>
      <c r="K366" s="522"/>
      <c r="L366" s="6"/>
      <c r="M366" s="6"/>
      <c r="N366" s="6"/>
      <c r="O366" s="6"/>
      <c r="P366" s="6"/>
      <c r="Q366" s="6"/>
      <c r="R366" s="6"/>
      <c r="S366" s="6"/>
      <c r="T366" s="6"/>
      <c r="U366" s="6"/>
      <c r="V366" s="6"/>
      <c r="W366" s="6"/>
      <c r="X366" s="6"/>
      <c r="Y366" s="6"/>
      <c r="Z366" s="6"/>
      <c r="AA366" s="6"/>
      <c r="AB366" s="6"/>
      <c r="AC366" s="6"/>
      <c r="AD366" s="6"/>
      <c r="AE366" s="6"/>
      <c r="AF366" s="6"/>
    </row>
    <row r="367" spans="1:32" ht="13.2">
      <c r="A367" s="6"/>
      <c r="B367" s="6"/>
      <c r="C367" s="6"/>
      <c r="D367" s="6"/>
      <c r="E367" s="6"/>
      <c r="F367" s="6"/>
      <c r="G367" s="6"/>
      <c r="H367" s="6"/>
      <c r="I367" s="6"/>
      <c r="J367" s="6"/>
      <c r="K367" s="522"/>
      <c r="L367" s="6"/>
      <c r="M367" s="6"/>
      <c r="N367" s="6"/>
      <c r="O367" s="6"/>
      <c r="P367" s="6"/>
      <c r="Q367" s="6"/>
      <c r="R367" s="6"/>
      <c r="S367" s="6"/>
      <c r="T367" s="6"/>
      <c r="U367" s="6"/>
      <c r="V367" s="6"/>
      <c r="W367" s="6"/>
      <c r="X367" s="6"/>
      <c r="Y367" s="6"/>
      <c r="Z367" s="6"/>
      <c r="AA367" s="6"/>
      <c r="AB367" s="6"/>
      <c r="AC367" s="6"/>
      <c r="AD367" s="6"/>
      <c r="AE367" s="6"/>
      <c r="AF367" s="6"/>
    </row>
    <row r="368" spans="1:32" ht="13.2">
      <c r="A368" s="6"/>
      <c r="B368" s="6"/>
      <c r="C368" s="6"/>
      <c r="D368" s="6"/>
      <c r="E368" s="6"/>
      <c r="F368" s="6"/>
      <c r="G368" s="6"/>
      <c r="H368" s="6"/>
      <c r="I368" s="6"/>
      <c r="J368" s="6"/>
      <c r="K368" s="522"/>
      <c r="L368" s="6"/>
      <c r="M368" s="6"/>
      <c r="N368" s="6"/>
      <c r="O368" s="6"/>
      <c r="P368" s="6"/>
      <c r="Q368" s="6"/>
      <c r="R368" s="6"/>
      <c r="S368" s="6"/>
      <c r="T368" s="6"/>
      <c r="U368" s="6"/>
      <c r="V368" s="6"/>
      <c r="W368" s="6"/>
      <c r="X368" s="6"/>
      <c r="Y368" s="6"/>
      <c r="Z368" s="6"/>
      <c r="AA368" s="6"/>
      <c r="AB368" s="6"/>
      <c r="AC368" s="6"/>
      <c r="AD368" s="6"/>
      <c r="AE368" s="6"/>
      <c r="AF368" s="6"/>
    </row>
    <row r="369" spans="1:32" ht="13.2">
      <c r="A369" s="6"/>
      <c r="B369" s="6"/>
      <c r="C369" s="6"/>
      <c r="D369" s="6"/>
      <c r="E369" s="6"/>
      <c r="F369" s="6"/>
      <c r="G369" s="6"/>
      <c r="H369" s="6"/>
      <c r="I369" s="6"/>
      <c r="J369" s="6"/>
      <c r="K369" s="522"/>
      <c r="L369" s="6"/>
      <c r="M369" s="6"/>
      <c r="N369" s="6"/>
      <c r="O369" s="6"/>
      <c r="P369" s="6"/>
      <c r="Q369" s="6"/>
      <c r="R369" s="6"/>
      <c r="S369" s="6"/>
      <c r="T369" s="6"/>
      <c r="U369" s="6"/>
      <c r="V369" s="6"/>
      <c r="W369" s="6"/>
      <c r="X369" s="6"/>
      <c r="Y369" s="6"/>
      <c r="Z369" s="6"/>
      <c r="AA369" s="6"/>
      <c r="AB369" s="6"/>
      <c r="AC369" s="6"/>
      <c r="AD369" s="6"/>
      <c r="AE369" s="6"/>
      <c r="AF369" s="6"/>
    </row>
    <row r="370" spans="1:32" ht="13.2">
      <c r="A370" s="6"/>
      <c r="B370" s="6"/>
      <c r="C370" s="6"/>
      <c r="D370" s="6"/>
      <c r="E370" s="6"/>
      <c r="F370" s="6"/>
      <c r="G370" s="6"/>
      <c r="H370" s="6"/>
      <c r="I370" s="6"/>
      <c r="J370" s="6"/>
      <c r="K370" s="522"/>
      <c r="L370" s="6"/>
      <c r="M370" s="6"/>
      <c r="N370" s="6"/>
      <c r="O370" s="6"/>
      <c r="P370" s="6"/>
      <c r="Q370" s="6"/>
      <c r="R370" s="6"/>
      <c r="S370" s="6"/>
      <c r="T370" s="6"/>
      <c r="U370" s="6"/>
      <c r="V370" s="6"/>
      <c r="W370" s="6"/>
      <c r="X370" s="6"/>
      <c r="Y370" s="6"/>
      <c r="Z370" s="6"/>
      <c r="AA370" s="6"/>
      <c r="AB370" s="6"/>
      <c r="AC370" s="6"/>
      <c r="AD370" s="6"/>
      <c r="AE370" s="6"/>
      <c r="AF370" s="6"/>
    </row>
    <row r="371" spans="1:32" ht="13.2">
      <c r="A371" s="6"/>
      <c r="B371" s="6"/>
      <c r="C371" s="6"/>
      <c r="D371" s="6"/>
      <c r="E371" s="6"/>
      <c r="F371" s="6"/>
      <c r="G371" s="6"/>
      <c r="H371" s="6"/>
      <c r="I371" s="6"/>
      <c r="J371" s="6"/>
      <c r="K371" s="522"/>
      <c r="L371" s="6"/>
      <c r="M371" s="6"/>
      <c r="N371" s="6"/>
      <c r="O371" s="6"/>
      <c r="P371" s="6"/>
      <c r="Q371" s="6"/>
      <c r="R371" s="6"/>
      <c r="S371" s="6"/>
      <c r="T371" s="6"/>
      <c r="U371" s="6"/>
      <c r="V371" s="6"/>
      <c r="W371" s="6"/>
      <c r="X371" s="6"/>
      <c r="Y371" s="6"/>
      <c r="Z371" s="6"/>
      <c r="AA371" s="6"/>
      <c r="AB371" s="6"/>
      <c r="AC371" s="6"/>
      <c r="AD371" s="6"/>
      <c r="AE371" s="6"/>
      <c r="AF371" s="6"/>
    </row>
    <row r="372" spans="1:32" ht="13.2">
      <c r="A372" s="6"/>
      <c r="B372" s="6"/>
      <c r="C372" s="6"/>
      <c r="D372" s="6"/>
      <c r="E372" s="6"/>
      <c r="F372" s="6"/>
      <c r="G372" s="6"/>
      <c r="H372" s="6"/>
      <c r="I372" s="6"/>
      <c r="J372" s="6"/>
      <c r="K372" s="522"/>
      <c r="L372" s="6"/>
      <c r="M372" s="6"/>
      <c r="N372" s="6"/>
      <c r="O372" s="6"/>
      <c r="P372" s="6"/>
      <c r="Q372" s="6"/>
      <c r="R372" s="6"/>
      <c r="S372" s="6"/>
      <c r="T372" s="6"/>
      <c r="U372" s="6"/>
      <c r="V372" s="6"/>
      <c r="W372" s="6"/>
      <c r="X372" s="6"/>
      <c r="Y372" s="6"/>
      <c r="Z372" s="6"/>
      <c r="AA372" s="6"/>
      <c r="AB372" s="6"/>
      <c r="AC372" s="6"/>
      <c r="AD372" s="6"/>
      <c r="AE372" s="6"/>
      <c r="AF372" s="6"/>
    </row>
    <row r="373" spans="1:32" ht="13.2">
      <c r="A373" s="6"/>
      <c r="B373" s="6"/>
      <c r="C373" s="6"/>
      <c r="D373" s="6"/>
      <c r="E373" s="6"/>
      <c r="F373" s="6"/>
      <c r="G373" s="6"/>
      <c r="H373" s="6"/>
      <c r="I373" s="6"/>
      <c r="J373" s="6"/>
      <c r="K373" s="522"/>
      <c r="L373" s="6"/>
      <c r="M373" s="6"/>
      <c r="N373" s="6"/>
      <c r="O373" s="6"/>
      <c r="P373" s="6"/>
      <c r="Q373" s="6"/>
      <c r="R373" s="6"/>
      <c r="S373" s="6"/>
      <c r="T373" s="6"/>
      <c r="U373" s="6"/>
      <c r="V373" s="6"/>
      <c r="W373" s="6"/>
      <c r="X373" s="6"/>
      <c r="Y373" s="6"/>
      <c r="Z373" s="6"/>
      <c r="AA373" s="6"/>
      <c r="AB373" s="6"/>
      <c r="AC373" s="6"/>
      <c r="AD373" s="6"/>
      <c r="AE373" s="6"/>
      <c r="AF373" s="6"/>
    </row>
    <row r="374" spans="1:32" ht="13.2">
      <c r="A374" s="6"/>
      <c r="B374" s="6"/>
      <c r="C374" s="6"/>
      <c r="D374" s="6"/>
      <c r="E374" s="6"/>
      <c r="F374" s="6"/>
      <c r="G374" s="6"/>
      <c r="H374" s="6"/>
      <c r="I374" s="6"/>
      <c r="J374" s="6"/>
      <c r="K374" s="522"/>
      <c r="L374" s="6"/>
      <c r="M374" s="6"/>
      <c r="N374" s="6"/>
      <c r="O374" s="6"/>
      <c r="P374" s="6"/>
      <c r="Q374" s="6"/>
      <c r="R374" s="6"/>
      <c r="S374" s="6"/>
      <c r="T374" s="6"/>
      <c r="U374" s="6"/>
      <c r="V374" s="6"/>
      <c r="W374" s="6"/>
      <c r="X374" s="6"/>
      <c r="Y374" s="6"/>
      <c r="Z374" s="6"/>
      <c r="AA374" s="6"/>
      <c r="AB374" s="6"/>
      <c r="AC374" s="6"/>
      <c r="AD374" s="6"/>
      <c r="AE374" s="6"/>
      <c r="AF374" s="6"/>
    </row>
    <row r="375" spans="1:32" ht="13.2">
      <c r="A375" s="6"/>
      <c r="B375" s="6"/>
      <c r="C375" s="6"/>
      <c r="D375" s="6"/>
      <c r="E375" s="6"/>
      <c r="F375" s="6"/>
      <c r="G375" s="6"/>
      <c r="H375" s="6"/>
      <c r="I375" s="6"/>
      <c r="J375" s="6"/>
      <c r="K375" s="522"/>
      <c r="L375" s="6"/>
      <c r="M375" s="6"/>
      <c r="N375" s="6"/>
      <c r="O375" s="6"/>
      <c r="P375" s="6"/>
      <c r="Q375" s="6"/>
      <c r="R375" s="6"/>
      <c r="S375" s="6"/>
      <c r="T375" s="6"/>
      <c r="U375" s="6"/>
      <c r="V375" s="6"/>
      <c r="W375" s="6"/>
      <c r="X375" s="6"/>
      <c r="Y375" s="6"/>
      <c r="Z375" s="6"/>
      <c r="AA375" s="6"/>
      <c r="AB375" s="6"/>
      <c r="AC375" s="6"/>
      <c r="AD375" s="6"/>
      <c r="AE375" s="6"/>
      <c r="AF375" s="6"/>
    </row>
    <row r="376" spans="1:32" ht="13.2">
      <c r="A376" s="6"/>
      <c r="B376" s="6"/>
      <c r="C376" s="6"/>
      <c r="D376" s="6"/>
      <c r="E376" s="6"/>
      <c r="F376" s="6"/>
      <c r="G376" s="6"/>
      <c r="H376" s="6"/>
      <c r="I376" s="6"/>
      <c r="J376" s="6"/>
      <c r="K376" s="522"/>
      <c r="L376" s="6"/>
      <c r="M376" s="6"/>
      <c r="N376" s="6"/>
      <c r="O376" s="6"/>
      <c r="P376" s="6"/>
      <c r="Q376" s="6"/>
      <c r="R376" s="6"/>
      <c r="S376" s="6"/>
      <c r="T376" s="6"/>
      <c r="U376" s="6"/>
      <c r="V376" s="6"/>
      <c r="W376" s="6"/>
      <c r="X376" s="6"/>
      <c r="Y376" s="6"/>
      <c r="Z376" s="6"/>
      <c r="AA376" s="6"/>
      <c r="AB376" s="6"/>
      <c r="AC376" s="6"/>
      <c r="AD376" s="6"/>
      <c r="AE376" s="6"/>
      <c r="AF376" s="6"/>
    </row>
    <row r="377" spans="1:32" ht="13.2">
      <c r="A377" s="6"/>
      <c r="B377" s="6"/>
      <c r="C377" s="6"/>
      <c r="D377" s="6"/>
      <c r="E377" s="6"/>
      <c r="F377" s="6"/>
      <c r="G377" s="6"/>
      <c r="H377" s="6"/>
      <c r="I377" s="6"/>
      <c r="J377" s="6"/>
      <c r="K377" s="522"/>
      <c r="L377" s="6"/>
      <c r="M377" s="6"/>
      <c r="N377" s="6"/>
      <c r="O377" s="6"/>
      <c r="P377" s="6"/>
      <c r="Q377" s="6"/>
      <c r="R377" s="6"/>
      <c r="S377" s="6"/>
      <c r="T377" s="6"/>
      <c r="U377" s="6"/>
      <c r="V377" s="6"/>
      <c r="W377" s="6"/>
      <c r="X377" s="6"/>
      <c r="Y377" s="6"/>
      <c r="Z377" s="6"/>
      <c r="AA377" s="6"/>
      <c r="AB377" s="6"/>
      <c r="AC377" s="6"/>
      <c r="AD377" s="6"/>
      <c r="AE377" s="6"/>
      <c r="AF377" s="6"/>
    </row>
    <row r="378" spans="1:32" ht="13.2">
      <c r="A378" s="6"/>
      <c r="B378" s="6"/>
      <c r="C378" s="6"/>
      <c r="D378" s="6"/>
      <c r="E378" s="6"/>
      <c r="F378" s="6"/>
      <c r="G378" s="6"/>
      <c r="H378" s="6"/>
      <c r="I378" s="6"/>
      <c r="J378" s="6"/>
      <c r="K378" s="522"/>
      <c r="L378" s="6"/>
      <c r="M378" s="6"/>
      <c r="N378" s="6"/>
      <c r="O378" s="6"/>
      <c r="P378" s="6"/>
      <c r="Q378" s="6"/>
      <c r="R378" s="6"/>
      <c r="S378" s="6"/>
      <c r="T378" s="6"/>
      <c r="U378" s="6"/>
      <c r="V378" s="6"/>
      <c r="W378" s="6"/>
      <c r="X378" s="6"/>
      <c r="Y378" s="6"/>
      <c r="Z378" s="6"/>
      <c r="AA378" s="6"/>
      <c r="AB378" s="6"/>
      <c r="AC378" s="6"/>
      <c r="AD378" s="6"/>
      <c r="AE378" s="6"/>
      <c r="AF378" s="6"/>
    </row>
    <row r="379" spans="1:32" ht="13.2">
      <c r="A379" s="6"/>
      <c r="B379" s="6"/>
      <c r="C379" s="6"/>
      <c r="D379" s="6"/>
      <c r="E379" s="6"/>
      <c r="F379" s="6"/>
      <c r="G379" s="6"/>
      <c r="H379" s="6"/>
      <c r="I379" s="6"/>
      <c r="J379" s="6"/>
      <c r="K379" s="522"/>
      <c r="L379" s="6"/>
      <c r="M379" s="6"/>
      <c r="N379" s="6"/>
      <c r="O379" s="6"/>
      <c r="P379" s="6"/>
      <c r="Q379" s="6"/>
      <c r="R379" s="6"/>
      <c r="S379" s="6"/>
      <c r="T379" s="6"/>
      <c r="U379" s="6"/>
      <c r="V379" s="6"/>
      <c r="W379" s="6"/>
      <c r="X379" s="6"/>
      <c r="Y379" s="6"/>
      <c r="Z379" s="6"/>
      <c r="AA379" s="6"/>
      <c r="AB379" s="6"/>
      <c r="AC379" s="6"/>
      <c r="AD379" s="6"/>
      <c r="AE379" s="6"/>
      <c r="AF379" s="6"/>
    </row>
    <row r="380" spans="1:32" ht="13.2">
      <c r="A380" s="6"/>
      <c r="B380" s="6"/>
      <c r="C380" s="6"/>
      <c r="D380" s="6"/>
      <c r="E380" s="6"/>
      <c r="F380" s="6"/>
      <c r="G380" s="6"/>
      <c r="H380" s="6"/>
      <c r="I380" s="6"/>
      <c r="J380" s="6"/>
      <c r="K380" s="522"/>
      <c r="L380" s="6"/>
      <c r="M380" s="6"/>
      <c r="N380" s="6"/>
      <c r="O380" s="6"/>
      <c r="P380" s="6"/>
      <c r="Q380" s="6"/>
      <c r="R380" s="6"/>
      <c r="S380" s="6"/>
      <c r="T380" s="6"/>
      <c r="U380" s="6"/>
      <c r="V380" s="6"/>
      <c r="W380" s="6"/>
      <c r="X380" s="6"/>
      <c r="Y380" s="6"/>
      <c r="Z380" s="6"/>
      <c r="AA380" s="6"/>
      <c r="AB380" s="6"/>
      <c r="AC380" s="6"/>
      <c r="AD380" s="6"/>
      <c r="AE380" s="6"/>
      <c r="AF380" s="6"/>
    </row>
    <row r="381" spans="1:32" ht="13.2">
      <c r="A381" s="6"/>
      <c r="B381" s="6"/>
      <c r="C381" s="6"/>
      <c r="D381" s="6"/>
      <c r="E381" s="6"/>
      <c r="F381" s="6"/>
      <c r="G381" s="6"/>
      <c r="H381" s="6"/>
      <c r="I381" s="6"/>
      <c r="J381" s="6"/>
      <c r="K381" s="522"/>
      <c r="L381" s="6"/>
      <c r="M381" s="6"/>
      <c r="N381" s="6"/>
      <c r="O381" s="6"/>
      <c r="P381" s="6"/>
      <c r="Q381" s="6"/>
      <c r="R381" s="6"/>
      <c r="S381" s="6"/>
      <c r="T381" s="6"/>
      <c r="U381" s="6"/>
      <c r="V381" s="6"/>
      <c r="W381" s="6"/>
      <c r="X381" s="6"/>
      <c r="Y381" s="6"/>
      <c r="Z381" s="6"/>
      <c r="AA381" s="6"/>
      <c r="AB381" s="6"/>
      <c r="AC381" s="6"/>
      <c r="AD381" s="6"/>
      <c r="AE381" s="6"/>
      <c r="AF381" s="6"/>
    </row>
    <row r="382" spans="1:32" ht="13.2">
      <c r="A382" s="6"/>
      <c r="B382" s="6"/>
      <c r="C382" s="6"/>
      <c r="D382" s="6"/>
      <c r="E382" s="6"/>
      <c r="F382" s="6"/>
      <c r="G382" s="6"/>
      <c r="H382" s="6"/>
      <c r="I382" s="6"/>
      <c r="J382" s="6"/>
      <c r="K382" s="522"/>
      <c r="L382" s="6"/>
      <c r="M382" s="6"/>
      <c r="N382" s="6"/>
      <c r="O382" s="6"/>
      <c r="P382" s="6"/>
      <c r="Q382" s="6"/>
      <c r="R382" s="6"/>
      <c r="S382" s="6"/>
      <c r="T382" s="6"/>
      <c r="U382" s="6"/>
      <c r="V382" s="6"/>
      <c r="W382" s="6"/>
      <c r="X382" s="6"/>
      <c r="Y382" s="6"/>
      <c r="Z382" s="6"/>
      <c r="AA382" s="6"/>
      <c r="AB382" s="6"/>
      <c r="AC382" s="6"/>
      <c r="AD382" s="6"/>
      <c r="AE382" s="6"/>
      <c r="AF382" s="6"/>
    </row>
    <row r="383" spans="1:32" ht="13.2">
      <c r="A383" s="6"/>
      <c r="B383" s="6"/>
      <c r="C383" s="6"/>
      <c r="D383" s="6"/>
      <c r="E383" s="6"/>
      <c r="F383" s="6"/>
      <c r="G383" s="6"/>
      <c r="H383" s="6"/>
      <c r="I383" s="6"/>
      <c r="J383" s="6"/>
      <c r="K383" s="522"/>
      <c r="L383" s="6"/>
      <c r="M383" s="6"/>
      <c r="N383" s="6"/>
      <c r="O383" s="6"/>
      <c r="P383" s="6"/>
      <c r="Q383" s="6"/>
      <c r="R383" s="6"/>
      <c r="S383" s="6"/>
      <c r="T383" s="6"/>
      <c r="U383" s="6"/>
      <c r="V383" s="6"/>
      <c r="W383" s="6"/>
      <c r="X383" s="6"/>
      <c r="Y383" s="6"/>
      <c r="Z383" s="6"/>
      <c r="AA383" s="6"/>
      <c r="AB383" s="6"/>
      <c r="AC383" s="6"/>
      <c r="AD383" s="6"/>
      <c r="AE383" s="6"/>
      <c r="AF383" s="6"/>
    </row>
    <row r="384" spans="1:32" ht="13.2">
      <c r="A384" s="6"/>
      <c r="B384" s="6"/>
      <c r="C384" s="6"/>
      <c r="D384" s="6"/>
      <c r="E384" s="6"/>
      <c r="F384" s="6"/>
      <c r="G384" s="6"/>
      <c r="H384" s="6"/>
      <c r="I384" s="6"/>
      <c r="J384" s="6"/>
      <c r="K384" s="522"/>
      <c r="L384" s="6"/>
      <c r="M384" s="6"/>
      <c r="N384" s="6"/>
      <c r="O384" s="6"/>
      <c r="P384" s="6"/>
      <c r="Q384" s="6"/>
      <c r="R384" s="6"/>
      <c r="S384" s="6"/>
      <c r="T384" s="6"/>
      <c r="U384" s="6"/>
      <c r="V384" s="6"/>
      <c r="W384" s="6"/>
      <c r="X384" s="6"/>
      <c r="Y384" s="6"/>
      <c r="Z384" s="6"/>
      <c r="AA384" s="6"/>
      <c r="AB384" s="6"/>
      <c r="AC384" s="6"/>
      <c r="AD384" s="6"/>
      <c r="AE384" s="6"/>
      <c r="AF384" s="6"/>
    </row>
    <row r="385" spans="1:32" ht="13.2">
      <c r="A385" s="6"/>
      <c r="B385" s="6"/>
      <c r="C385" s="6"/>
      <c r="D385" s="6"/>
      <c r="E385" s="6"/>
      <c r="F385" s="6"/>
      <c r="G385" s="6"/>
      <c r="H385" s="6"/>
      <c r="I385" s="6"/>
      <c r="J385" s="6"/>
      <c r="K385" s="522"/>
      <c r="L385" s="6"/>
      <c r="M385" s="6"/>
      <c r="N385" s="6"/>
      <c r="O385" s="6"/>
      <c r="P385" s="6"/>
      <c r="Q385" s="6"/>
      <c r="R385" s="6"/>
      <c r="S385" s="6"/>
      <c r="T385" s="6"/>
      <c r="U385" s="6"/>
      <c r="V385" s="6"/>
      <c r="W385" s="6"/>
      <c r="X385" s="6"/>
      <c r="Y385" s="6"/>
      <c r="Z385" s="6"/>
      <c r="AA385" s="6"/>
      <c r="AB385" s="6"/>
      <c r="AC385" s="6"/>
      <c r="AD385" s="6"/>
      <c r="AE385" s="6"/>
      <c r="AF385" s="6"/>
    </row>
    <row r="386" spans="1:32" ht="13.2">
      <c r="A386" s="6"/>
      <c r="B386" s="6"/>
      <c r="C386" s="6"/>
      <c r="D386" s="6"/>
      <c r="E386" s="6"/>
      <c r="F386" s="6"/>
      <c r="G386" s="6"/>
      <c r="H386" s="6"/>
      <c r="I386" s="6"/>
      <c r="J386" s="6"/>
      <c r="K386" s="522"/>
      <c r="L386" s="6"/>
      <c r="M386" s="6"/>
      <c r="N386" s="6"/>
      <c r="O386" s="6"/>
      <c r="P386" s="6"/>
      <c r="Q386" s="6"/>
      <c r="R386" s="6"/>
      <c r="S386" s="6"/>
      <c r="T386" s="6"/>
      <c r="U386" s="6"/>
      <c r="V386" s="6"/>
      <c r="W386" s="6"/>
      <c r="X386" s="6"/>
      <c r="Y386" s="6"/>
      <c r="Z386" s="6"/>
      <c r="AA386" s="6"/>
      <c r="AB386" s="6"/>
      <c r="AC386" s="6"/>
      <c r="AD386" s="6"/>
      <c r="AE386" s="6"/>
      <c r="AF386" s="6"/>
    </row>
    <row r="387" spans="1:32" ht="13.2">
      <c r="A387" s="6"/>
      <c r="B387" s="6"/>
      <c r="C387" s="6"/>
      <c r="D387" s="6"/>
      <c r="E387" s="6"/>
      <c r="F387" s="6"/>
      <c r="G387" s="6"/>
      <c r="H387" s="6"/>
      <c r="I387" s="6"/>
      <c r="J387" s="6"/>
      <c r="K387" s="522"/>
      <c r="L387" s="6"/>
      <c r="M387" s="6"/>
      <c r="N387" s="6"/>
      <c r="O387" s="6"/>
      <c r="P387" s="6"/>
      <c r="Q387" s="6"/>
      <c r="R387" s="6"/>
      <c r="S387" s="6"/>
      <c r="T387" s="6"/>
      <c r="U387" s="6"/>
      <c r="V387" s="6"/>
      <c r="W387" s="6"/>
      <c r="X387" s="6"/>
      <c r="Y387" s="6"/>
      <c r="Z387" s="6"/>
      <c r="AA387" s="6"/>
      <c r="AB387" s="6"/>
      <c r="AC387" s="6"/>
      <c r="AD387" s="6"/>
      <c r="AE387" s="6"/>
      <c r="AF387" s="6"/>
    </row>
    <row r="388" spans="1:32" ht="13.2">
      <c r="A388" s="6"/>
      <c r="B388" s="6"/>
      <c r="C388" s="6"/>
      <c r="D388" s="6"/>
      <c r="E388" s="6"/>
      <c r="F388" s="6"/>
      <c r="G388" s="6"/>
      <c r="H388" s="6"/>
      <c r="I388" s="6"/>
      <c r="J388" s="6"/>
      <c r="K388" s="522"/>
      <c r="L388" s="6"/>
      <c r="M388" s="6"/>
      <c r="N388" s="6"/>
      <c r="O388" s="6"/>
      <c r="P388" s="6"/>
      <c r="Q388" s="6"/>
      <c r="R388" s="6"/>
      <c r="S388" s="6"/>
      <c r="T388" s="6"/>
      <c r="U388" s="6"/>
      <c r="V388" s="6"/>
      <c r="W388" s="6"/>
      <c r="X388" s="6"/>
      <c r="Y388" s="6"/>
      <c r="Z388" s="6"/>
      <c r="AA388" s="6"/>
      <c r="AB388" s="6"/>
      <c r="AC388" s="6"/>
      <c r="AD388" s="6"/>
      <c r="AE388" s="6"/>
      <c r="AF388" s="6"/>
    </row>
    <row r="389" spans="1:32" ht="13.2">
      <c r="A389" s="6"/>
      <c r="B389" s="6"/>
      <c r="C389" s="6"/>
      <c r="D389" s="6"/>
      <c r="E389" s="6"/>
      <c r="F389" s="6"/>
      <c r="G389" s="6"/>
      <c r="H389" s="6"/>
      <c r="I389" s="6"/>
      <c r="J389" s="6"/>
      <c r="K389" s="522"/>
      <c r="L389" s="6"/>
      <c r="M389" s="6"/>
      <c r="N389" s="6"/>
      <c r="O389" s="6"/>
      <c r="P389" s="6"/>
      <c r="Q389" s="6"/>
      <c r="R389" s="6"/>
      <c r="S389" s="6"/>
      <c r="T389" s="6"/>
      <c r="U389" s="6"/>
      <c r="V389" s="6"/>
      <c r="W389" s="6"/>
      <c r="X389" s="6"/>
      <c r="Y389" s="6"/>
      <c r="Z389" s="6"/>
      <c r="AA389" s="6"/>
      <c r="AB389" s="6"/>
      <c r="AC389" s="6"/>
      <c r="AD389" s="6"/>
      <c r="AE389" s="6"/>
      <c r="AF389" s="6"/>
    </row>
    <row r="390" spans="1:32" ht="13.2">
      <c r="A390" s="6"/>
      <c r="B390" s="6"/>
      <c r="C390" s="6"/>
      <c r="D390" s="6"/>
      <c r="E390" s="6"/>
      <c r="F390" s="6"/>
      <c r="G390" s="6"/>
      <c r="H390" s="6"/>
      <c r="I390" s="6"/>
      <c r="J390" s="6"/>
      <c r="K390" s="522"/>
      <c r="L390" s="6"/>
      <c r="M390" s="6"/>
      <c r="N390" s="6"/>
      <c r="O390" s="6"/>
      <c r="P390" s="6"/>
      <c r="Q390" s="6"/>
      <c r="R390" s="6"/>
      <c r="S390" s="6"/>
      <c r="T390" s="6"/>
      <c r="U390" s="6"/>
      <c r="V390" s="6"/>
      <c r="W390" s="6"/>
      <c r="X390" s="6"/>
      <c r="Y390" s="6"/>
      <c r="Z390" s="6"/>
      <c r="AA390" s="6"/>
      <c r="AB390" s="6"/>
      <c r="AC390" s="6"/>
      <c r="AD390" s="6"/>
      <c r="AE390" s="6"/>
      <c r="AF390" s="6"/>
    </row>
    <row r="391" spans="1:32" ht="13.2">
      <c r="A391" s="6"/>
      <c r="B391" s="6"/>
      <c r="C391" s="6"/>
      <c r="D391" s="6"/>
      <c r="E391" s="6"/>
      <c r="F391" s="6"/>
      <c r="G391" s="6"/>
      <c r="H391" s="6"/>
      <c r="I391" s="6"/>
      <c r="J391" s="6"/>
      <c r="K391" s="522"/>
      <c r="L391" s="6"/>
      <c r="M391" s="6"/>
      <c r="N391" s="6"/>
      <c r="O391" s="6"/>
      <c r="P391" s="6"/>
      <c r="Q391" s="6"/>
      <c r="R391" s="6"/>
      <c r="S391" s="6"/>
      <c r="T391" s="6"/>
      <c r="U391" s="6"/>
      <c r="V391" s="6"/>
      <c r="W391" s="6"/>
      <c r="X391" s="6"/>
      <c r="Y391" s="6"/>
      <c r="Z391" s="6"/>
      <c r="AA391" s="6"/>
      <c r="AB391" s="6"/>
      <c r="AC391" s="6"/>
      <c r="AD391" s="6"/>
      <c r="AE391" s="6"/>
      <c r="AF391" s="6"/>
    </row>
    <row r="392" spans="1:32" ht="13.2">
      <c r="A392" s="6"/>
      <c r="B392" s="6"/>
      <c r="C392" s="6"/>
      <c r="D392" s="6"/>
      <c r="E392" s="6"/>
      <c r="F392" s="6"/>
      <c r="G392" s="6"/>
      <c r="H392" s="6"/>
      <c r="I392" s="6"/>
      <c r="J392" s="6"/>
      <c r="K392" s="522"/>
      <c r="L392" s="6"/>
      <c r="M392" s="6"/>
      <c r="N392" s="6"/>
      <c r="O392" s="6"/>
      <c r="P392" s="6"/>
      <c r="Q392" s="6"/>
      <c r="R392" s="6"/>
      <c r="S392" s="6"/>
      <c r="T392" s="6"/>
      <c r="U392" s="6"/>
      <c r="V392" s="6"/>
      <c r="W392" s="6"/>
      <c r="X392" s="6"/>
      <c r="Y392" s="6"/>
      <c r="Z392" s="6"/>
      <c r="AA392" s="6"/>
      <c r="AB392" s="6"/>
      <c r="AC392" s="6"/>
      <c r="AD392" s="6"/>
      <c r="AE392" s="6"/>
      <c r="AF392" s="6"/>
    </row>
    <row r="393" spans="1:32" ht="13.2">
      <c r="A393" s="6"/>
      <c r="B393" s="6"/>
      <c r="C393" s="6"/>
      <c r="D393" s="6"/>
      <c r="E393" s="6"/>
      <c r="F393" s="6"/>
      <c r="G393" s="6"/>
      <c r="H393" s="6"/>
      <c r="I393" s="6"/>
      <c r="J393" s="6"/>
      <c r="K393" s="522"/>
      <c r="L393" s="6"/>
      <c r="M393" s="6"/>
      <c r="N393" s="6"/>
      <c r="O393" s="6"/>
      <c r="P393" s="6"/>
      <c r="Q393" s="6"/>
      <c r="R393" s="6"/>
      <c r="S393" s="6"/>
      <c r="T393" s="6"/>
      <c r="U393" s="6"/>
      <c r="V393" s="6"/>
      <c r="W393" s="6"/>
      <c r="X393" s="6"/>
      <c r="Y393" s="6"/>
      <c r="Z393" s="6"/>
      <c r="AA393" s="6"/>
      <c r="AB393" s="6"/>
      <c r="AC393" s="6"/>
      <c r="AD393" s="6"/>
      <c r="AE393" s="6"/>
      <c r="AF393" s="6"/>
    </row>
    <row r="394" spans="1:32" ht="13.2">
      <c r="A394" s="6"/>
      <c r="B394" s="6"/>
      <c r="C394" s="6"/>
      <c r="D394" s="6"/>
      <c r="E394" s="6"/>
      <c r="F394" s="6"/>
      <c r="G394" s="6"/>
      <c r="H394" s="6"/>
      <c r="I394" s="6"/>
      <c r="J394" s="6"/>
      <c r="K394" s="522"/>
      <c r="L394" s="6"/>
      <c r="M394" s="6"/>
      <c r="N394" s="6"/>
      <c r="O394" s="6"/>
      <c r="P394" s="6"/>
      <c r="Q394" s="6"/>
      <c r="R394" s="6"/>
      <c r="S394" s="6"/>
      <c r="T394" s="6"/>
      <c r="U394" s="6"/>
      <c r="V394" s="6"/>
      <c r="W394" s="6"/>
      <c r="X394" s="6"/>
      <c r="Y394" s="6"/>
      <c r="Z394" s="6"/>
      <c r="AA394" s="6"/>
      <c r="AB394" s="6"/>
      <c r="AC394" s="6"/>
      <c r="AD394" s="6"/>
      <c r="AE394" s="6"/>
      <c r="AF394" s="6"/>
    </row>
    <row r="395" spans="1:32" ht="13.2">
      <c r="A395" s="6"/>
      <c r="B395" s="6"/>
      <c r="C395" s="6"/>
      <c r="D395" s="6"/>
      <c r="E395" s="6"/>
      <c r="F395" s="6"/>
      <c r="G395" s="6"/>
      <c r="H395" s="6"/>
      <c r="I395" s="6"/>
      <c r="J395" s="6"/>
      <c r="K395" s="522"/>
      <c r="L395" s="6"/>
      <c r="M395" s="6"/>
      <c r="N395" s="6"/>
      <c r="O395" s="6"/>
      <c r="P395" s="6"/>
      <c r="Q395" s="6"/>
      <c r="R395" s="6"/>
      <c r="S395" s="6"/>
      <c r="T395" s="6"/>
      <c r="U395" s="6"/>
      <c r="V395" s="6"/>
      <c r="W395" s="6"/>
      <c r="X395" s="6"/>
      <c r="Y395" s="6"/>
      <c r="Z395" s="6"/>
      <c r="AA395" s="6"/>
      <c r="AB395" s="6"/>
      <c r="AC395" s="6"/>
      <c r="AD395" s="6"/>
      <c r="AE395" s="6"/>
      <c r="AF395" s="6"/>
    </row>
    <row r="396" spans="1:32" ht="13.2">
      <c r="A396" s="6"/>
      <c r="B396" s="6"/>
      <c r="C396" s="6"/>
      <c r="D396" s="6"/>
      <c r="E396" s="6"/>
      <c r="F396" s="6"/>
      <c r="G396" s="6"/>
      <c r="H396" s="6"/>
      <c r="I396" s="6"/>
      <c r="J396" s="6"/>
      <c r="K396" s="522"/>
      <c r="L396" s="6"/>
      <c r="M396" s="6"/>
      <c r="N396" s="6"/>
      <c r="O396" s="6"/>
      <c r="P396" s="6"/>
      <c r="Q396" s="6"/>
      <c r="R396" s="6"/>
      <c r="S396" s="6"/>
      <c r="T396" s="6"/>
      <c r="U396" s="6"/>
      <c r="V396" s="6"/>
      <c r="W396" s="6"/>
      <c r="X396" s="6"/>
      <c r="Y396" s="6"/>
      <c r="Z396" s="6"/>
      <c r="AA396" s="6"/>
      <c r="AB396" s="6"/>
      <c r="AC396" s="6"/>
      <c r="AD396" s="6"/>
      <c r="AE396" s="6"/>
      <c r="AF396" s="6"/>
    </row>
    <row r="397" spans="1:32" ht="13.2">
      <c r="A397" s="6"/>
      <c r="B397" s="6"/>
      <c r="C397" s="6"/>
      <c r="D397" s="6"/>
      <c r="E397" s="6"/>
      <c r="F397" s="6"/>
      <c r="G397" s="6"/>
      <c r="H397" s="6"/>
      <c r="I397" s="6"/>
      <c r="J397" s="6"/>
      <c r="K397" s="522"/>
      <c r="L397" s="6"/>
      <c r="M397" s="6"/>
      <c r="N397" s="6"/>
      <c r="O397" s="6"/>
      <c r="P397" s="6"/>
      <c r="Q397" s="6"/>
      <c r="R397" s="6"/>
      <c r="S397" s="6"/>
      <c r="T397" s="6"/>
      <c r="U397" s="6"/>
      <c r="V397" s="6"/>
      <c r="W397" s="6"/>
      <c r="X397" s="6"/>
      <c r="Y397" s="6"/>
      <c r="Z397" s="6"/>
      <c r="AA397" s="6"/>
      <c r="AB397" s="6"/>
      <c r="AC397" s="6"/>
      <c r="AD397" s="6"/>
      <c r="AE397" s="6"/>
      <c r="AF397" s="6"/>
    </row>
    <row r="398" spans="1:32" ht="13.2">
      <c r="A398" s="6"/>
      <c r="B398" s="6"/>
      <c r="C398" s="6"/>
      <c r="D398" s="6"/>
      <c r="E398" s="6"/>
      <c r="F398" s="6"/>
      <c r="G398" s="6"/>
      <c r="H398" s="6"/>
      <c r="I398" s="6"/>
      <c r="J398" s="6"/>
      <c r="K398" s="522"/>
      <c r="L398" s="6"/>
      <c r="M398" s="6"/>
      <c r="N398" s="6"/>
      <c r="O398" s="6"/>
      <c r="P398" s="6"/>
      <c r="Q398" s="6"/>
      <c r="R398" s="6"/>
      <c r="S398" s="6"/>
      <c r="T398" s="6"/>
      <c r="U398" s="6"/>
      <c r="V398" s="6"/>
      <c r="W398" s="6"/>
      <c r="X398" s="6"/>
      <c r="Y398" s="6"/>
      <c r="Z398" s="6"/>
      <c r="AA398" s="6"/>
      <c r="AB398" s="6"/>
      <c r="AC398" s="6"/>
      <c r="AD398" s="6"/>
      <c r="AE398" s="6"/>
      <c r="AF398" s="6"/>
    </row>
    <row r="399" spans="1:32" ht="13.2">
      <c r="A399" s="6"/>
      <c r="B399" s="6"/>
      <c r="C399" s="6"/>
      <c r="D399" s="6"/>
      <c r="E399" s="6"/>
      <c r="F399" s="6"/>
      <c r="G399" s="6"/>
      <c r="H399" s="6"/>
      <c r="I399" s="6"/>
      <c r="J399" s="6"/>
      <c r="K399" s="522"/>
      <c r="L399" s="6"/>
      <c r="M399" s="6"/>
      <c r="N399" s="6"/>
      <c r="O399" s="6"/>
      <c r="P399" s="6"/>
      <c r="Q399" s="6"/>
      <c r="R399" s="6"/>
      <c r="S399" s="6"/>
      <c r="T399" s="6"/>
      <c r="U399" s="6"/>
      <c r="V399" s="6"/>
      <c r="W399" s="6"/>
      <c r="X399" s="6"/>
      <c r="Y399" s="6"/>
      <c r="Z399" s="6"/>
      <c r="AA399" s="6"/>
      <c r="AB399" s="6"/>
      <c r="AC399" s="6"/>
      <c r="AD399" s="6"/>
      <c r="AE399" s="6"/>
      <c r="AF399" s="6"/>
    </row>
    <row r="400" spans="1:32" ht="13.2">
      <c r="A400" s="6"/>
      <c r="B400" s="6"/>
      <c r="C400" s="6"/>
      <c r="D400" s="6"/>
      <c r="E400" s="6"/>
      <c r="F400" s="6"/>
      <c r="G400" s="6"/>
      <c r="H400" s="6"/>
      <c r="I400" s="6"/>
      <c r="J400" s="6"/>
      <c r="K400" s="522"/>
      <c r="L400" s="6"/>
      <c r="M400" s="6"/>
      <c r="N400" s="6"/>
      <c r="O400" s="6"/>
      <c r="P400" s="6"/>
      <c r="Q400" s="6"/>
      <c r="R400" s="6"/>
      <c r="S400" s="6"/>
      <c r="T400" s="6"/>
      <c r="U400" s="6"/>
      <c r="V400" s="6"/>
      <c r="W400" s="6"/>
      <c r="X400" s="6"/>
      <c r="Y400" s="6"/>
      <c r="Z400" s="6"/>
      <c r="AA400" s="6"/>
      <c r="AB400" s="6"/>
      <c r="AC400" s="6"/>
      <c r="AD400" s="6"/>
      <c r="AE400" s="6"/>
      <c r="AF400" s="6"/>
    </row>
    <row r="401" spans="1:32" ht="13.2">
      <c r="A401" s="6"/>
      <c r="B401" s="6"/>
      <c r="C401" s="6"/>
      <c r="D401" s="6"/>
      <c r="E401" s="6"/>
      <c r="F401" s="6"/>
      <c r="G401" s="6"/>
      <c r="H401" s="6"/>
      <c r="I401" s="6"/>
      <c r="J401" s="6"/>
      <c r="K401" s="522"/>
      <c r="L401" s="6"/>
      <c r="M401" s="6"/>
      <c r="N401" s="6"/>
      <c r="O401" s="6"/>
      <c r="P401" s="6"/>
      <c r="Q401" s="6"/>
      <c r="R401" s="6"/>
      <c r="S401" s="6"/>
      <c r="T401" s="6"/>
      <c r="U401" s="6"/>
      <c r="V401" s="6"/>
      <c r="W401" s="6"/>
      <c r="X401" s="6"/>
      <c r="Y401" s="6"/>
      <c r="Z401" s="6"/>
      <c r="AA401" s="6"/>
      <c r="AB401" s="6"/>
      <c r="AC401" s="6"/>
      <c r="AD401" s="6"/>
      <c r="AE401" s="6"/>
      <c r="AF401" s="6"/>
    </row>
    <row r="402" spans="1:32" ht="13.2">
      <c r="A402" s="6"/>
      <c r="B402" s="6"/>
      <c r="C402" s="6"/>
      <c r="D402" s="6"/>
      <c r="E402" s="6"/>
      <c r="F402" s="6"/>
      <c r="G402" s="6"/>
      <c r="H402" s="6"/>
      <c r="I402" s="6"/>
      <c r="J402" s="6"/>
      <c r="K402" s="522"/>
      <c r="L402" s="6"/>
      <c r="M402" s="6"/>
      <c r="N402" s="6"/>
      <c r="O402" s="6"/>
      <c r="P402" s="6"/>
      <c r="Q402" s="6"/>
      <c r="R402" s="6"/>
      <c r="S402" s="6"/>
      <c r="T402" s="6"/>
      <c r="U402" s="6"/>
      <c r="V402" s="6"/>
      <c r="W402" s="6"/>
      <c r="X402" s="6"/>
      <c r="Y402" s="6"/>
      <c r="Z402" s="6"/>
      <c r="AA402" s="6"/>
      <c r="AB402" s="6"/>
      <c r="AC402" s="6"/>
      <c r="AD402" s="6"/>
      <c r="AE402" s="6"/>
      <c r="AF402" s="6"/>
    </row>
    <row r="403" spans="1:32" ht="13.2">
      <c r="A403" s="6"/>
      <c r="B403" s="6"/>
      <c r="C403" s="6"/>
      <c r="D403" s="6"/>
      <c r="E403" s="6"/>
      <c r="F403" s="6"/>
      <c r="G403" s="6"/>
      <c r="H403" s="6"/>
      <c r="I403" s="6"/>
      <c r="J403" s="6"/>
      <c r="K403" s="522"/>
      <c r="L403" s="6"/>
      <c r="M403" s="6"/>
      <c r="N403" s="6"/>
      <c r="O403" s="6"/>
      <c r="P403" s="6"/>
      <c r="Q403" s="6"/>
      <c r="R403" s="6"/>
      <c r="S403" s="6"/>
      <c r="T403" s="6"/>
      <c r="U403" s="6"/>
      <c r="V403" s="6"/>
      <c r="W403" s="6"/>
      <c r="X403" s="6"/>
      <c r="Y403" s="6"/>
      <c r="Z403" s="6"/>
      <c r="AA403" s="6"/>
      <c r="AB403" s="6"/>
      <c r="AC403" s="6"/>
      <c r="AD403" s="6"/>
      <c r="AE403" s="6"/>
      <c r="AF403" s="6"/>
    </row>
    <row r="404" spans="1:32" ht="13.2">
      <c r="A404" s="6"/>
      <c r="B404" s="6"/>
      <c r="C404" s="6"/>
      <c r="D404" s="6"/>
      <c r="E404" s="6"/>
      <c r="F404" s="6"/>
      <c r="G404" s="6"/>
      <c r="H404" s="6"/>
      <c r="I404" s="6"/>
      <c r="J404" s="6"/>
      <c r="K404" s="522"/>
      <c r="L404" s="6"/>
      <c r="M404" s="6"/>
      <c r="N404" s="6"/>
      <c r="O404" s="6"/>
      <c r="P404" s="6"/>
      <c r="Q404" s="6"/>
      <c r="R404" s="6"/>
      <c r="S404" s="6"/>
      <c r="T404" s="6"/>
      <c r="U404" s="6"/>
      <c r="V404" s="6"/>
      <c r="W404" s="6"/>
      <c r="X404" s="6"/>
      <c r="Y404" s="6"/>
      <c r="Z404" s="6"/>
      <c r="AA404" s="6"/>
      <c r="AB404" s="6"/>
      <c r="AC404" s="6"/>
      <c r="AD404" s="6"/>
      <c r="AE404" s="6"/>
      <c r="AF404" s="6"/>
    </row>
    <row r="405" spans="1:32" ht="13.2">
      <c r="A405" s="6"/>
      <c r="B405" s="6"/>
      <c r="C405" s="6"/>
      <c r="D405" s="6"/>
      <c r="E405" s="6"/>
      <c r="F405" s="6"/>
      <c r="G405" s="6"/>
      <c r="H405" s="6"/>
      <c r="I405" s="6"/>
      <c r="J405" s="6"/>
      <c r="K405" s="522"/>
      <c r="L405" s="6"/>
      <c r="M405" s="6"/>
      <c r="N405" s="6"/>
      <c r="O405" s="6"/>
      <c r="P405" s="6"/>
      <c r="Q405" s="6"/>
      <c r="R405" s="6"/>
      <c r="S405" s="6"/>
      <c r="T405" s="6"/>
      <c r="U405" s="6"/>
      <c r="V405" s="6"/>
      <c r="W405" s="6"/>
      <c r="X405" s="6"/>
      <c r="Y405" s="6"/>
      <c r="Z405" s="6"/>
      <c r="AA405" s="6"/>
      <c r="AB405" s="6"/>
      <c r="AC405" s="6"/>
      <c r="AD405" s="6"/>
      <c r="AE405" s="6"/>
      <c r="AF405" s="6"/>
    </row>
    <row r="406" spans="1:32" ht="13.2">
      <c r="A406" s="6"/>
      <c r="B406" s="6"/>
      <c r="C406" s="6"/>
      <c r="D406" s="6"/>
      <c r="E406" s="6"/>
      <c r="F406" s="6"/>
      <c r="G406" s="6"/>
      <c r="H406" s="6"/>
      <c r="I406" s="6"/>
      <c r="J406" s="6"/>
      <c r="K406" s="522"/>
      <c r="L406" s="6"/>
      <c r="M406" s="6"/>
      <c r="N406" s="6"/>
      <c r="O406" s="6"/>
      <c r="P406" s="6"/>
      <c r="Q406" s="6"/>
      <c r="R406" s="6"/>
      <c r="S406" s="6"/>
      <c r="T406" s="6"/>
      <c r="U406" s="6"/>
      <c r="V406" s="6"/>
      <c r="W406" s="6"/>
      <c r="X406" s="6"/>
      <c r="Y406" s="6"/>
      <c r="Z406" s="6"/>
      <c r="AA406" s="6"/>
      <c r="AB406" s="6"/>
      <c r="AC406" s="6"/>
      <c r="AD406" s="6"/>
      <c r="AE406" s="6"/>
      <c r="AF406" s="6"/>
    </row>
    <row r="407" spans="1:32" ht="13.2">
      <c r="A407" s="6"/>
      <c r="B407" s="6"/>
      <c r="C407" s="6"/>
      <c r="D407" s="6"/>
      <c r="E407" s="6"/>
      <c r="F407" s="6"/>
      <c r="G407" s="6"/>
      <c r="H407" s="6"/>
      <c r="I407" s="6"/>
      <c r="J407" s="6"/>
      <c r="K407" s="522"/>
      <c r="L407" s="6"/>
      <c r="M407" s="6"/>
      <c r="N407" s="6"/>
      <c r="O407" s="6"/>
      <c r="P407" s="6"/>
      <c r="Q407" s="6"/>
      <c r="R407" s="6"/>
      <c r="S407" s="6"/>
      <c r="T407" s="6"/>
      <c r="U407" s="6"/>
      <c r="V407" s="6"/>
      <c r="W407" s="6"/>
      <c r="X407" s="6"/>
      <c r="Y407" s="6"/>
      <c r="Z407" s="6"/>
      <c r="AA407" s="6"/>
      <c r="AB407" s="6"/>
      <c r="AC407" s="6"/>
      <c r="AD407" s="6"/>
      <c r="AE407" s="6"/>
      <c r="AF407" s="6"/>
    </row>
    <row r="408" spans="1:32" ht="13.2">
      <c r="A408" s="6"/>
      <c r="B408" s="6"/>
      <c r="C408" s="6"/>
      <c r="D408" s="6"/>
      <c r="E408" s="6"/>
      <c r="F408" s="6"/>
      <c r="G408" s="6"/>
      <c r="H408" s="6"/>
      <c r="I408" s="6"/>
      <c r="J408" s="6"/>
      <c r="K408" s="522"/>
      <c r="L408" s="6"/>
      <c r="M408" s="6"/>
      <c r="N408" s="6"/>
      <c r="O408" s="6"/>
      <c r="P408" s="6"/>
      <c r="Q408" s="6"/>
      <c r="R408" s="6"/>
      <c r="S408" s="6"/>
      <c r="T408" s="6"/>
      <c r="U408" s="6"/>
      <c r="V408" s="6"/>
      <c r="W408" s="6"/>
      <c r="X408" s="6"/>
      <c r="Y408" s="6"/>
      <c r="Z408" s="6"/>
      <c r="AA408" s="6"/>
      <c r="AB408" s="6"/>
      <c r="AC408" s="6"/>
      <c r="AD408" s="6"/>
      <c r="AE408" s="6"/>
      <c r="AF408" s="6"/>
    </row>
    <row r="409" spans="1:32" ht="13.2">
      <c r="A409" s="6"/>
      <c r="B409" s="6"/>
      <c r="C409" s="6"/>
      <c r="D409" s="6"/>
      <c r="E409" s="6"/>
      <c r="F409" s="6"/>
      <c r="G409" s="6"/>
      <c r="H409" s="6"/>
      <c r="I409" s="6"/>
      <c r="J409" s="6"/>
      <c r="K409" s="522"/>
      <c r="L409" s="6"/>
      <c r="M409" s="6"/>
      <c r="N409" s="6"/>
      <c r="O409" s="6"/>
      <c r="P409" s="6"/>
      <c r="Q409" s="6"/>
      <c r="R409" s="6"/>
      <c r="S409" s="6"/>
      <c r="T409" s="6"/>
      <c r="U409" s="6"/>
      <c r="V409" s="6"/>
      <c r="W409" s="6"/>
      <c r="X409" s="6"/>
      <c r="Y409" s="6"/>
      <c r="Z409" s="6"/>
      <c r="AA409" s="6"/>
      <c r="AB409" s="6"/>
      <c r="AC409" s="6"/>
      <c r="AD409" s="6"/>
      <c r="AE409" s="6"/>
      <c r="AF409" s="6"/>
    </row>
    <row r="410" spans="1:32" ht="13.2">
      <c r="A410" s="6"/>
      <c r="B410" s="6"/>
      <c r="C410" s="6"/>
      <c r="D410" s="6"/>
      <c r="E410" s="6"/>
      <c r="F410" s="6"/>
      <c r="G410" s="6"/>
      <c r="H410" s="6"/>
      <c r="I410" s="6"/>
      <c r="J410" s="6"/>
      <c r="K410" s="522"/>
      <c r="L410" s="6"/>
      <c r="M410" s="6"/>
      <c r="N410" s="6"/>
      <c r="O410" s="6"/>
      <c r="P410" s="6"/>
      <c r="Q410" s="6"/>
      <c r="R410" s="6"/>
      <c r="S410" s="6"/>
      <c r="T410" s="6"/>
      <c r="U410" s="6"/>
      <c r="V410" s="6"/>
      <c r="W410" s="6"/>
      <c r="X410" s="6"/>
      <c r="Y410" s="6"/>
      <c r="Z410" s="6"/>
      <c r="AA410" s="6"/>
      <c r="AB410" s="6"/>
      <c r="AC410" s="6"/>
      <c r="AD410" s="6"/>
      <c r="AE410" s="6"/>
      <c r="AF410" s="6"/>
    </row>
    <row r="411" spans="1:32" ht="13.2">
      <c r="A411" s="6"/>
      <c r="B411" s="6"/>
      <c r="C411" s="6"/>
      <c r="D411" s="6"/>
      <c r="E411" s="6"/>
      <c r="F411" s="6"/>
      <c r="G411" s="6"/>
      <c r="H411" s="6"/>
      <c r="I411" s="6"/>
      <c r="J411" s="6"/>
      <c r="K411" s="522"/>
      <c r="L411" s="6"/>
      <c r="M411" s="6"/>
      <c r="N411" s="6"/>
      <c r="O411" s="6"/>
      <c r="P411" s="6"/>
      <c r="Q411" s="6"/>
      <c r="R411" s="6"/>
      <c r="S411" s="6"/>
      <c r="T411" s="6"/>
      <c r="U411" s="6"/>
      <c r="V411" s="6"/>
      <c r="W411" s="6"/>
      <c r="X411" s="6"/>
      <c r="Y411" s="6"/>
      <c r="Z411" s="6"/>
      <c r="AA411" s="6"/>
      <c r="AB411" s="6"/>
      <c r="AC411" s="6"/>
      <c r="AD411" s="6"/>
      <c r="AE411" s="6"/>
      <c r="AF411" s="6"/>
    </row>
    <row r="412" spans="1:32" ht="13.2">
      <c r="A412" s="6"/>
      <c r="B412" s="6"/>
      <c r="C412" s="6"/>
      <c r="D412" s="6"/>
      <c r="E412" s="6"/>
      <c r="F412" s="6"/>
      <c r="G412" s="6"/>
      <c r="H412" s="6"/>
      <c r="I412" s="6"/>
      <c r="J412" s="6"/>
      <c r="K412" s="522"/>
      <c r="L412" s="6"/>
      <c r="M412" s="6"/>
      <c r="N412" s="6"/>
      <c r="O412" s="6"/>
      <c r="P412" s="6"/>
      <c r="Q412" s="6"/>
      <c r="R412" s="6"/>
      <c r="S412" s="6"/>
      <c r="T412" s="6"/>
      <c r="U412" s="6"/>
      <c r="V412" s="6"/>
      <c r="W412" s="6"/>
      <c r="X412" s="6"/>
      <c r="Y412" s="6"/>
      <c r="Z412" s="6"/>
      <c r="AA412" s="6"/>
      <c r="AB412" s="6"/>
      <c r="AC412" s="6"/>
      <c r="AD412" s="6"/>
      <c r="AE412" s="6"/>
      <c r="AF412" s="6"/>
    </row>
    <row r="413" spans="1:32" ht="13.2">
      <c r="A413" s="6"/>
      <c r="B413" s="6"/>
      <c r="C413" s="6"/>
      <c r="D413" s="6"/>
      <c r="E413" s="6"/>
      <c r="F413" s="6"/>
      <c r="G413" s="6"/>
      <c r="H413" s="6"/>
      <c r="I413" s="6"/>
      <c r="J413" s="6"/>
      <c r="K413" s="522"/>
      <c r="L413" s="6"/>
      <c r="M413" s="6"/>
      <c r="N413" s="6"/>
      <c r="O413" s="6"/>
      <c r="P413" s="6"/>
      <c r="Q413" s="6"/>
      <c r="R413" s="6"/>
      <c r="S413" s="6"/>
      <c r="T413" s="6"/>
      <c r="U413" s="6"/>
      <c r="V413" s="6"/>
      <c r="W413" s="6"/>
      <c r="X413" s="6"/>
      <c r="Y413" s="6"/>
      <c r="Z413" s="6"/>
      <c r="AA413" s="6"/>
      <c r="AB413" s="6"/>
      <c r="AC413" s="6"/>
      <c r="AD413" s="6"/>
      <c r="AE413" s="6"/>
      <c r="AF413" s="6"/>
    </row>
    <row r="414" spans="1:32" ht="13.2">
      <c r="A414" s="6"/>
      <c r="B414" s="6"/>
      <c r="C414" s="6"/>
      <c r="D414" s="6"/>
      <c r="E414" s="6"/>
      <c r="F414" s="6"/>
      <c r="G414" s="6"/>
      <c r="H414" s="6"/>
      <c r="I414" s="6"/>
      <c r="J414" s="6"/>
      <c r="K414" s="522"/>
      <c r="L414" s="6"/>
      <c r="M414" s="6"/>
      <c r="N414" s="6"/>
      <c r="O414" s="6"/>
      <c r="P414" s="6"/>
      <c r="Q414" s="6"/>
      <c r="R414" s="6"/>
      <c r="S414" s="6"/>
      <c r="T414" s="6"/>
      <c r="U414" s="6"/>
      <c r="V414" s="6"/>
      <c r="W414" s="6"/>
      <c r="X414" s="6"/>
      <c r="Y414" s="6"/>
      <c r="Z414" s="6"/>
      <c r="AA414" s="6"/>
      <c r="AB414" s="6"/>
      <c r="AC414" s="6"/>
      <c r="AD414" s="6"/>
      <c r="AE414" s="6"/>
      <c r="AF414" s="6"/>
    </row>
    <row r="415" spans="1:32" ht="13.2">
      <c r="A415" s="6"/>
      <c r="B415" s="6"/>
      <c r="C415" s="6"/>
      <c r="D415" s="6"/>
      <c r="E415" s="6"/>
      <c r="F415" s="6"/>
      <c r="G415" s="6"/>
      <c r="H415" s="6"/>
      <c r="I415" s="6"/>
      <c r="J415" s="6"/>
      <c r="K415" s="522"/>
      <c r="L415" s="6"/>
      <c r="M415" s="6"/>
      <c r="N415" s="6"/>
      <c r="O415" s="6"/>
      <c r="P415" s="6"/>
      <c r="Q415" s="6"/>
      <c r="R415" s="6"/>
      <c r="S415" s="6"/>
      <c r="T415" s="6"/>
      <c r="U415" s="6"/>
      <c r="V415" s="6"/>
      <c r="W415" s="6"/>
      <c r="X415" s="6"/>
      <c r="Y415" s="6"/>
      <c r="Z415" s="6"/>
      <c r="AA415" s="6"/>
      <c r="AB415" s="6"/>
      <c r="AC415" s="6"/>
      <c r="AD415" s="6"/>
      <c r="AE415" s="6"/>
      <c r="AF415" s="6"/>
    </row>
    <row r="416" spans="1:32" ht="13.2">
      <c r="A416" s="6"/>
      <c r="B416" s="6"/>
      <c r="C416" s="6"/>
      <c r="D416" s="6"/>
      <c r="E416" s="6"/>
      <c r="F416" s="6"/>
      <c r="G416" s="6"/>
      <c r="H416" s="6"/>
      <c r="I416" s="6"/>
      <c r="J416" s="6"/>
      <c r="K416" s="522"/>
      <c r="L416" s="6"/>
      <c r="M416" s="6"/>
      <c r="N416" s="6"/>
      <c r="O416" s="6"/>
      <c r="P416" s="6"/>
      <c r="Q416" s="6"/>
      <c r="R416" s="6"/>
      <c r="S416" s="6"/>
      <c r="T416" s="6"/>
      <c r="U416" s="6"/>
      <c r="V416" s="6"/>
      <c r="W416" s="6"/>
      <c r="X416" s="6"/>
      <c r="Y416" s="6"/>
      <c r="Z416" s="6"/>
      <c r="AA416" s="6"/>
      <c r="AB416" s="6"/>
      <c r="AC416" s="6"/>
      <c r="AD416" s="6"/>
      <c r="AE416" s="6"/>
      <c r="AF416" s="6"/>
    </row>
    <row r="417" spans="1:32" ht="13.2">
      <c r="A417" s="6"/>
      <c r="B417" s="6"/>
      <c r="C417" s="6"/>
      <c r="D417" s="6"/>
      <c r="E417" s="6"/>
      <c r="F417" s="6"/>
      <c r="G417" s="6"/>
      <c r="H417" s="6"/>
      <c r="I417" s="6"/>
      <c r="J417" s="6"/>
      <c r="K417" s="522"/>
      <c r="L417" s="6"/>
      <c r="M417" s="6"/>
      <c r="N417" s="6"/>
      <c r="O417" s="6"/>
      <c r="P417" s="6"/>
      <c r="Q417" s="6"/>
      <c r="R417" s="6"/>
      <c r="S417" s="6"/>
      <c r="T417" s="6"/>
      <c r="U417" s="6"/>
      <c r="V417" s="6"/>
      <c r="W417" s="6"/>
      <c r="X417" s="6"/>
      <c r="Y417" s="6"/>
      <c r="Z417" s="6"/>
      <c r="AA417" s="6"/>
      <c r="AB417" s="6"/>
      <c r="AC417" s="6"/>
      <c r="AD417" s="6"/>
      <c r="AE417" s="6"/>
      <c r="AF417" s="6"/>
    </row>
    <row r="418" spans="1:32" ht="13.2">
      <c r="A418" s="6"/>
      <c r="B418" s="6"/>
      <c r="C418" s="6"/>
      <c r="D418" s="6"/>
      <c r="E418" s="6"/>
      <c r="F418" s="6"/>
      <c r="G418" s="6"/>
      <c r="H418" s="6"/>
      <c r="I418" s="6"/>
      <c r="J418" s="6"/>
      <c r="K418" s="522"/>
      <c r="L418" s="6"/>
      <c r="M418" s="6"/>
      <c r="N418" s="6"/>
      <c r="O418" s="6"/>
      <c r="P418" s="6"/>
      <c r="Q418" s="6"/>
      <c r="R418" s="6"/>
      <c r="S418" s="6"/>
      <c r="T418" s="6"/>
      <c r="U418" s="6"/>
      <c r="V418" s="6"/>
      <c r="W418" s="6"/>
      <c r="X418" s="6"/>
      <c r="Y418" s="6"/>
      <c r="Z418" s="6"/>
      <c r="AA418" s="6"/>
      <c r="AB418" s="6"/>
      <c r="AC418" s="6"/>
      <c r="AD418" s="6"/>
      <c r="AE418" s="6"/>
      <c r="AF418" s="6"/>
    </row>
    <row r="419" spans="1:32" ht="13.2">
      <c r="A419" s="6"/>
      <c r="B419" s="6"/>
      <c r="C419" s="6"/>
      <c r="D419" s="6"/>
      <c r="E419" s="6"/>
      <c r="F419" s="6"/>
      <c r="G419" s="6"/>
      <c r="H419" s="6"/>
      <c r="I419" s="6"/>
      <c r="J419" s="6"/>
      <c r="K419" s="522"/>
      <c r="L419" s="6"/>
      <c r="M419" s="6"/>
      <c r="N419" s="6"/>
      <c r="O419" s="6"/>
      <c r="P419" s="6"/>
      <c r="Q419" s="6"/>
      <c r="R419" s="6"/>
      <c r="S419" s="6"/>
      <c r="T419" s="6"/>
      <c r="U419" s="6"/>
      <c r="V419" s="6"/>
      <c r="W419" s="6"/>
      <c r="X419" s="6"/>
      <c r="Y419" s="6"/>
      <c r="Z419" s="6"/>
      <c r="AA419" s="6"/>
      <c r="AB419" s="6"/>
      <c r="AC419" s="6"/>
      <c r="AD419" s="6"/>
      <c r="AE419" s="6"/>
      <c r="AF419" s="6"/>
    </row>
    <row r="420" spans="1:32" ht="13.2">
      <c r="A420" s="6"/>
      <c r="B420" s="6"/>
      <c r="C420" s="6"/>
      <c r="D420" s="6"/>
      <c r="E420" s="6"/>
      <c r="F420" s="6"/>
      <c r="G420" s="6"/>
      <c r="H420" s="6"/>
      <c r="I420" s="6"/>
      <c r="J420" s="6"/>
      <c r="K420" s="522"/>
      <c r="L420" s="6"/>
      <c r="M420" s="6"/>
      <c r="N420" s="6"/>
      <c r="O420" s="6"/>
      <c r="P420" s="6"/>
      <c r="Q420" s="6"/>
      <c r="R420" s="6"/>
      <c r="S420" s="6"/>
      <c r="T420" s="6"/>
      <c r="U420" s="6"/>
      <c r="V420" s="6"/>
      <c r="W420" s="6"/>
      <c r="X420" s="6"/>
      <c r="Y420" s="6"/>
      <c r="Z420" s="6"/>
      <c r="AA420" s="6"/>
      <c r="AB420" s="6"/>
      <c r="AC420" s="6"/>
      <c r="AD420" s="6"/>
      <c r="AE420" s="6"/>
      <c r="AF420" s="6"/>
    </row>
    <row r="421" spans="1:32" ht="13.2">
      <c r="A421" s="6"/>
      <c r="B421" s="6"/>
      <c r="C421" s="6"/>
      <c r="D421" s="6"/>
      <c r="E421" s="6"/>
      <c r="F421" s="6"/>
      <c r="G421" s="6"/>
      <c r="H421" s="6"/>
      <c r="I421" s="6"/>
      <c r="J421" s="6"/>
      <c r="K421" s="522"/>
      <c r="L421" s="6"/>
      <c r="M421" s="6"/>
      <c r="N421" s="6"/>
      <c r="O421" s="6"/>
      <c r="P421" s="6"/>
      <c r="Q421" s="6"/>
      <c r="R421" s="6"/>
      <c r="S421" s="6"/>
      <c r="T421" s="6"/>
      <c r="U421" s="6"/>
      <c r="V421" s="6"/>
      <c r="W421" s="6"/>
      <c r="X421" s="6"/>
      <c r="Y421" s="6"/>
      <c r="Z421" s="6"/>
      <c r="AA421" s="6"/>
      <c r="AB421" s="6"/>
      <c r="AC421" s="6"/>
      <c r="AD421" s="6"/>
      <c r="AE421" s="6"/>
      <c r="AF421" s="6"/>
    </row>
    <row r="422" spans="1:32" ht="13.2">
      <c r="A422" s="6"/>
      <c r="B422" s="6"/>
      <c r="C422" s="6"/>
      <c r="D422" s="6"/>
      <c r="E422" s="6"/>
      <c r="F422" s="6"/>
      <c r="G422" s="6"/>
      <c r="H422" s="6"/>
      <c r="I422" s="6"/>
      <c r="J422" s="6"/>
      <c r="K422" s="522"/>
      <c r="L422" s="6"/>
      <c r="M422" s="6"/>
      <c r="N422" s="6"/>
      <c r="O422" s="6"/>
      <c r="P422" s="6"/>
      <c r="Q422" s="6"/>
      <c r="R422" s="6"/>
      <c r="S422" s="6"/>
      <c r="T422" s="6"/>
      <c r="U422" s="6"/>
      <c r="V422" s="6"/>
      <c r="W422" s="6"/>
      <c r="X422" s="6"/>
      <c r="Y422" s="6"/>
      <c r="Z422" s="6"/>
      <c r="AA422" s="6"/>
      <c r="AB422" s="6"/>
      <c r="AC422" s="6"/>
      <c r="AD422" s="6"/>
      <c r="AE422" s="6"/>
      <c r="AF422" s="6"/>
    </row>
    <row r="423" spans="1:32" ht="13.2">
      <c r="A423" s="6"/>
      <c r="B423" s="6"/>
      <c r="C423" s="6"/>
      <c r="D423" s="6"/>
      <c r="E423" s="6"/>
      <c r="F423" s="6"/>
      <c r="G423" s="6"/>
      <c r="H423" s="6"/>
      <c r="I423" s="6"/>
      <c r="J423" s="6"/>
      <c r="K423" s="522"/>
      <c r="L423" s="6"/>
      <c r="M423" s="6"/>
      <c r="N423" s="6"/>
      <c r="O423" s="6"/>
      <c r="P423" s="6"/>
      <c r="Q423" s="6"/>
      <c r="R423" s="6"/>
      <c r="S423" s="6"/>
      <c r="T423" s="6"/>
      <c r="U423" s="6"/>
      <c r="V423" s="6"/>
      <c r="W423" s="6"/>
      <c r="X423" s="6"/>
      <c r="Y423" s="6"/>
      <c r="Z423" s="6"/>
      <c r="AA423" s="6"/>
      <c r="AB423" s="6"/>
      <c r="AC423" s="6"/>
      <c r="AD423" s="6"/>
      <c r="AE423" s="6"/>
      <c r="AF423" s="6"/>
    </row>
    <row r="424" spans="1:32" ht="13.2">
      <c r="A424" s="6"/>
      <c r="B424" s="6"/>
      <c r="C424" s="6"/>
      <c r="D424" s="6"/>
      <c r="E424" s="6"/>
      <c r="F424" s="6"/>
      <c r="G424" s="6"/>
      <c r="H424" s="6"/>
      <c r="I424" s="6"/>
      <c r="J424" s="6"/>
      <c r="K424" s="522"/>
      <c r="L424" s="6"/>
      <c r="M424" s="6"/>
      <c r="N424" s="6"/>
      <c r="O424" s="6"/>
      <c r="P424" s="6"/>
      <c r="Q424" s="6"/>
      <c r="R424" s="6"/>
      <c r="S424" s="6"/>
      <c r="T424" s="6"/>
      <c r="U424" s="6"/>
      <c r="V424" s="6"/>
      <c r="W424" s="6"/>
      <c r="X424" s="6"/>
      <c r="Y424" s="6"/>
      <c r="Z424" s="6"/>
      <c r="AA424" s="6"/>
      <c r="AB424" s="6"/>
      <c r="AC424" s="6"/>
      <c r="AD424" s="6"/>
      <c r="AE424" s="6"/>
      <c r="AF424" s="6"/>
    </row>
    <row r="425" spans="1:32" ht="13.2">
      <c r="A425" s="6"/>
      <c r="B425" s="6"/>
      <c r="C425" s="6"/>
      <c r="D425" s="6"/>
      <c r="E425" s="6"/>
      <c r="F425" s="6"/>
      <c r="G425" s="6"/>
      <c r="H425" s="6"/>
      <c r="I425" s="6"/>
      <c r="J425" s="6"/>
      <c r="K425" s="522"/>
      <c r="L425" s="6"/>
      <c r="M425" s="6"/>
      <c r="N425" s="6"/>
      <c r="O425" s="6"/>
      <c r="P425" s="6"/>
      <c r="Q425" s="6"/>
      <c r="R425" s="6"/>
      <c r="S425" s="6"/>
      <c r="T425" s="6"/>
      <c r="U425" s="6"/>
      <c r="V425" s="6"/>
      <c r="W425" s="6"/>
      <c r="X425" s="6"/>
      <c r="Y425" s="6"/>
      <c r="Z425" s="6"/>
      <c r="AA425" s="6"/>
      <c r="AB425" s="6"/>
      <c r="AC425" s="6"/>
      <c r="AD425" s="6"/>
      <c r="AE425" s="6"/>
      <c r="AF425" s="6"/>
    </row>
    <row r="426" spans="1:32" ht="13.2">
      <c r="A426" s="6"/>
      <c r="B426" s="6"/>
      <c r="C426" s="6"/>
      <c r="D426" s="6"/>
      <c r="E426" s="6"/>
      <c r="F426" s="6"/>
      <c r="G426" s="6"/>
      <c r="H426" s="6"/>
      <c r="I426" s="6"/>
      <c r="J426" s="6"/>
      <c r="K426" s="522"/>
      <c r="L426" s="6"/>
      <c r="M426" s="6"/>
      <c r="N426" s="6"/>
      <c r="O426" s="6"/>
      <c r="P426" s="6"/>
      <c r="Q426" s="6"/>
      <c r="R426" s="6"/>
      <c r="S426" s="6"/>
      <c r="T426" s="6"/>
      <c r="U426" s="6"/>
      <c r="V426" s="6"/>
      <c r="W426" s="6"/>
      <c r="X426" s="6"/>
      <c r="Y426" s="6"/>
      <c r="Z426" s="6"/>
      <c r="AA426" s="6"/>
      <c r="AB426" s="6"/>
      <c r="AC426" s="6"/>
      <c r="AD426" s="6"/>
      <c r="AE426" s="6"/>
      <c r="AF426" s="6"/>
    </row>
    <row r="427" spans="1:32" ht="13.2">
      <c r="A427" s="6"/>
      <c r="B427" s="6"/>
      <c r="C427" s="6"/>
      <c r="D427" s="6"/>
      <c r="E427" s="6"/>
      <c r="F427" s="6"/>
      <c r="G427" s="6"/>
      <c r="H427" s="6"/>
      <c r="I427" s="6"/>
      <c r="J427" s="6"/>
      <c r="K427" s="522"/>
      <c r="L427" s="6"/>
      <c r="M427" s="6"/>
      <c r="N427" s="6"/>
      <c r="O427" s="6"/>
      <c r="P427" s="6"/>
      <c r="Q427" s="6"/>
      <c r="R427" s="6"/>
      <c r="S427" s="6"/>
      <c r="T427" s="6"/>
      <c r="U427" s="6"/>
      <c r="V427" s="6"/>
      <c r="W427" s="6"/>
      <c r="X427" s="6"/>
      <c r="Y427" s="6"/>
      <c r="Z427" s="6"/>
      <c r="AA427" s="6"/>
      <c r="AB427" s="6"/>
      <c r="AC427" s="6"/>
      <c r="AD427" s="6"/>
      <c r="AE427" s="6"/>
      <c r="AF427" s="6"/>
    </row>
    <row r="428" spans="1:32" ht="13.2">
      <c r="A428" s="6"/>
      <c r="B428" s="6"/>
      <c r="C428" s="6"/>
      <c r="D428" s="6"/>
      <c r="E428" s="6"/>
      <c r="F428" s="6"/>
      <c r="G428" s="6"/>
      <c r="H428" s="6"/>
      <c r="I428" s="6"/>
      <c r="J428" s="6"/>
      <c r="K428" s="522"/>
      <c r="L428" s="6"/>
      <c r="M428" s="6"/>
      <c r="N428" s="6"/>
      <c r="O428" s="6"/>
      <c r="P428" s="6"/>
      <c r="Q428" s="6"/>
      <c r="R428" s="6"/>
      <c r="S428" s="6"/>
      <c r="T428" s="6"/>
      <c r="U428" s="6"/>
      <c r="V428" s="6"/>
      <c r="W428" s="6"/>
      <c r="X428" s="6"/>
      <c r="Y428" s="6"/>
      <c r="Z428" s="6"/>
      <c r="AA428" s="6"/>
      <c r="AB428" s="6"/>
      <c r="AC428" s="6"/>
      <c r="AD428" s="6"/>
      <c r="AE428" s="6"/>
      <c r="AF428" s="6"/>
    </row>
    <row r="429" spans="1:32" ht="13.2">
      <c r="A429" s="6"/>
      <c r="B429" s="6"/>
      <c r="C429" s="6"/>
      <c r="D429" s="6"/>
      <c r="E429" s="6"/>
      <c r="F429" s="6"/>
      <c r="G429" s="6"/>
      <c r="H429" s="6"/>
      <c r="I429" s="6"/>
      <c r="J429" s="6"/>
      <c r="K429" s="522"/>
      <c r="L429" s="6"/>
      <c r="M429" s="6"/>
      <c r="N429" s="6"/>
      <c r="O429" s="6"/>
      <c r="P429" s="6"/>
      <c r="Q429" s="6"/>
      <c r="R429" s="6"/>
      <c r="S429" s="6"/>
      <c r="T429" s="6"/>
      <c r="U429" s="6"/>
      <c r="V429" s="6"/>
      <c r="W429" s="6"/>
      <c r="X429" s="6"/>
      <c r="Y429" s="6"/>
      <c r="Z429" s="6"/>
      <c r="AA429" s="6"/>
      <c r="AB429" s="6"/>
      <c r="AC429" s="6"/>
      <c r="AD429" s="6"/>
      <c r="AE429" s="6"/>
      <c r="AF429" s="6"/>
    </row>
    <row r="430" spans="1:32" ht="13.2">
      <c r="A430" s="6"/>
      <c r="B430" s="6"/>
      <c r="C430" s="6"/>
      <c r="D430" s="6"/>
      <c r="E430" s="6"/>
      <c r="F430" s="6"/>
      <c r="G430" s="6"/>
      <c r="H430" s="6"/>
      <c r="I430" s="6"/>
      <c r="J430" s="6"/>
      <c r="K430" s="522"/>
      <c r="L430" s="6"/>
      <c r="M430" s="6"/>
      <c r="N430" s="6"/>
      <c r="O430" s="6"/>
      <c r="P430" s="6"/>
      <c r="Q430" s="6"/>
      <c r="R430" s="6"/>
      <c r="S430" s="6"/>
      <c r="T430" s="6"/>
      <c r="U430" s="6"/>
      <c r="V430" s="6"/>
      <c r="W430" s="6"/>
      <c r="X430" s="6"/>
      <c r="Y430" s="6"/>
      <c r="Z430" s="6"/>
      <c r="AA430" s="6"/>
      <c r="AB430" s="6"/>
      <c r="AC430" s="6"/>
      <c r="AD430" s="6"/>
      <c r="AE430" s="6"/>
      <c r="AF430" s="6"/>
    </row>
    <row r="431" spans="1:32" ht="13.2">
      <c r="A431" s="6"/>
      <c r="B431" s="6"/>
      <c r="C431" s="6"/>
      <c r="D431" s="6"/>
      <c r="E431" s="6"/>
      <c r="F431" s="6"/>
      <c r="G431" s="6"/>
      <c r="H431" s="6"/>
      <c r="I431" s="6"/>
      <c r="J431" s="6"/>
      <c r="K431" s="522"/>
      <c r="L431" s="6"/>
      <c r="M431" s="6"/>
      <c r="N431" s="6"/>
      <c r="O431" s="6"/>
      <c r="P431" s="6"/>
      <c r="Q431" s="6"/>
      <c r="R431" s="6"/>
      <c r="S431" s="6"/>
      <c r="T431" s="6"/>
      <c r="U431" s="6"/>
      <c r="V431" s="6"/>
      <c r="W431" s="6"/>
      <c r="X431" s="6"/>
      <c r="Y431" s="6"/>
      <c r="Z431" s="6"/>
      <c r="AA431" s="6"/>
      <c r="AB431" s="6"/>
      <c r="AC431" s="6"/>
      <c r="AD431" s="6"/>
      <c r="AE431" s="6"/>
      <c r="AF431" s="6"/>
    </row>
    <row r="432" spans="1:32" ht="13.2">
      <c r="A432" s="6"/>
      <c r="B432" s="6"/>
      <c r="C432" s="6"/>
      <c r="D432" s="6"/>
      <c r="E432" s="6"/>
      <c r="F432" s="6"/>
      <c r="G432" s="6"/>
      <c r="H432" s="6"/>
      <c r="I432" s="6"/>
      <c r="J432" s="6"/>
      <c r="K432" s="522"/>
      <c r="L432" s="6"/>
      <c r="M432" s="6"/>
      <c r="N432" s="6"/>
      <c r="O432" s="6"/>
      <c r="P432" s="6"/>
      <c r="Q432" s="6"/>
      <c r="R432" s="6"/>
      <c r="S432" s="6"/>
      <c r="T432" s="6"/>
      <c r="U432" s="6"/>
      <c r="V432" s="6"/>
      <c r="W432" s="6"/>
      <c r="X432" s="6"/>
      <c r="Y432" s="6"/>
      <c r="Z432" s="6"/>
      <c r="AA432" s="6"/>
      <c r="AB432" s="6"/>
      <c r="AC432" s="6"/>
      <c r="AD432" s="6"/>
      <c r="AE432" s="6"/>
      <c r="AF432" s="6"/>
    </row>
    <row r="433" spans="1:32" ht="13.2">
      <c r="A433" s="6"/>
      <c r="B433" s="6"/>
      <c r="C433" s="6"/>
      <c r="D433" s="6"/>
      <c r="E433" s="6"/>
      <c r="F433" s="6"/>
      <c r="G433" s="6"/>
      <c r="H433" s="6"/>
      <c r="I433" s="6"/>
      <c r="J433" s="6"/>
      <c r="K433" s="522"/>
      <c r="L433" s="6"/>
      <c r="M433" s="6"/>
      <c r="N433" s="6"/>
      <c r="O433" s="6"/>
      <c r="P433" s="6"/>
      <c r="Q433" s="6"/>
      <c r="R433" s="6"/>
      <c r="S433" s="6"/>
      <c r="T433" s="6"/>
      <c r="U433" s="6"/>
      <c r="V433" s="6"/>
      <c r="W433" s="6"/>
      <c r="X433" s="6"/>
      <c r="Y433" s="6"/>
      <c r="Z433" s="6"/>
      <c r="AA433" s="6"/>
      <c r="AB433" s="6"/>
      <c r="AC433" s="6"/>
      <c r="AD433" s="6"/>
      <c r="AE433" s="6"/>
      <c r="AF433" s="6"/>
    </row>
    <row r="434" spans="1:32" ht="13.2">
      <c r="A434" s="6"/>
      <c r="B434" s="6"/>
      <c r="C434" s="6"/>
      <c r="D434" s="6"/>
      <c r="E434" s="6"/>
      <c r="F434" s="6"/>
      <c r="G434" s="6"/>
      <c r="H434" s="6"/>
      <c r="I434" s="6"/>
      <c r="J434" s="6"/>
      <c r="K434" s="522"/>
      <c r="L434" s="6"/>
      <c r="M434" s="6"/>
      <c r="N434" s="6"/>
      <c r="O434" s="6"/>
      <c r="P434" s="6"/>
      <c r="Q434" s="6"/>
      <c r="R434" s="6"/>
      <c r="S434" s="6"/>
      <c r="T434" s="6"/>
      <c r="U434" s="6"/>
      <c r="V434" s="6"/>
      <c r="W434" s="6"/>
      <c r="X434" s="6"/>
      <c r="Y434" s="6"/>
      <c r="Z434" s="6"/>
      <c r="AA434" s="6"/>
      <c r="AB434" s="6"/>
      <c r="AC434" s="6"/>
      <c r="AD434" s="6"/>
      <c r="AE434" s="6"/>
      <c r="AF434" s="6"/>
    </row>
    <row r="435" spans="1:32" ht="13.2">
      <c r="A435" s="6"/>
      <c r="B435" s="6"/>
      <c r="C435" s="6"/>
      <c r="D435" s="6"/>
      <c r="E435" s="6"/>
      <c r="F435" s="6"/>
      <c r="G435" s="6"/>
      <c r="H435" s="6"/>
      <c r="I435" s="6"/>
      <c r="J435" s="6"/>
      <c r="K435" s="522"/>
      <c r="L435" s="6"/>
      <c r="M435" s="6"/>
      <c r="N435" s="6"/>
      <c r="O435" s="6"/>
      <c r="P435" s="6"/>
      <c r="Q435" s="6"/>
      <c r="R435" s="6"/>
      <c r="S435" s="6"/>
      <c r="T435" s="6"/>
      <c r="U435" s="6"/>
      <c r="V435" s="6"/>
      <c r="W435" s="6"/>
      <c r="X435" s="6"/>
      <c r="Y435" s="6"/>
      <c r="Z435" s="6"/>
      <c r="AA435" s="6"/>
      <c r="AB435" s="6"/>
      <c r="AC435" s="6"/>
      <c r="AD435" s="6"/>
      <c r="AE435" s="6"/>
      <c r="AF435" s="6"/>
    </row>
    <row r="436" spans="1:32" ht="13.2">
      <c r="A436" s="6"/>
      <c r="B436" s="6"/>
      <c r="C436" s="6"/>
      <c r="D436" s="6"/>
      <c r="E436" s="6"/>
      <c r="F436" s="6"/>
      <c r="G436" s="6"/>
      <c r="H436" s="6"/>
      <c r="I436" s="6"/>
      <c r="J436" s="6"/>
      <c r="K436" s="522"/>
      <c r="L436" s="6"/>
      <c r="M436" s="6"/>
      <c r="N436" s="6"/>
      <c r="O436" s="6"/>
      <c r="P436" s="6"/>
      <c r="Q436" s="6"/>
      <c r="R436" s="6"/>
      <c r="S436" s="6"/>
      <c r="T436" s="6"/>
      <c r="U436" s="6"/>
      <c r="V436" s="6"/>
      <c r="W436" s="6"/>
      <c r="X436" s="6"/>
      <c r="Y436" s="6"/>
      <c r="Z436" s="6"/>
      <c r="AA436" s="6"/>
      <c r="AB436" s="6"/>
      <c r="AC436" s="6"/>
      <c r="AD436" s="6"/>
      <c r="AE436" s="6"/>
      <c r="AF436" s="6"/>
    </row>
    <row r="437" spans="1:32" ht="13.2">
      <c r="A437" s="6"/>
      <c r="B437" s="6"/>
      <c r="C437" s="6"/>
      <c r="D437" s="6"/>
      <c r="E437" s="6"/>
      <c r="F437" s="6"/>
      <c r="G437" s="6"/>
      <c r="H437" s="6"/>
      <c r="I437" s="6"/>
      <c r="J437" s="6"/>
      <c r="K437" s="522"/>
      <c r="L437" s="6"/>
      <c r="M437" s="6"/>
      <c r="N437" s="6"/>
      <c r="O437" s="6"/>
      <c r="P437" s="6"/>
      <c r="Q437" s="6"/>
      <c r="R437" s="6"/>
      <c r="S437" s="6"/>
      <c r="T437" s="6"/>
      <c r="U437" s="6"/>
      <c r="V437" s="6"/>
      <c r="W437" s="6"/>
      <c r="X437" s="6"/>
      <c r="Y437" s="6"/>
      <c r="Z437" s="6"/>
      <c r="AA437" s="6"/>
      <c r="AB437" s="6"/>
      <c r="AC437" s="6"/>
      <c r="AD437" s="6"/>
      <c r="AE437" s="6"/>
      <c r="AF437" s="6"/>
    </row>
    <row r="438" spans="1:32" ht="13.2">
      <c r="A438" s="6"/>
      <c r="B438" s="6"/>
      <c r="C438" s="6"/>
      <c r="D438" s="6"/>
      <c r="E438" s="6"/>
      <c r="F438" s="6"/>
      <c r="G438" s="6"/>
      <c r="H438" s="6"/>
      <c r="I438" s="6"/>
      <c r="J438" s="6"/>
      <c r="K438" s="522"/>
      <c r="L438" s="6"/>
      <c r="M438" s="6"/>
      <c r="N438" s="6"/>
      <c r="O438" s="6"/>
      <c r="P438" s="6"/>
      <c r="Q438" s="6"/>
      <c r="R438" s="6"/>
      <c r="S438" s="6"/>
      <c r="T438" s="6"/>
      <c r="U438" s="6"/>
      <c r="V438" s="6"/>
      <c r="W438" s="6"/>
      <c r="X438" s="6"/>
      <c r="Y438" s="6"/>
      <c r="Z438" s="6"/>
      <c r="AA438" s="6"/>
      <c r="AB438" s="6"/>
      <c r="AC438" s="6"/>
      <c r="AD438" s="6"/>
      <c r="AE438" s="6"/>
      <c r="AF438" s="6"/>
    </row>
    <row r="439" spans="1:32" ht="13.2">
      <c r="A439" s="6"/>
      <c r="B439" s="6"/>
      <c r="C439" s="6"/>
      <c r="D439" s="6"/>
      <c r="E439" s="6"/>
      <c r="F439" s="6"/>
      <c r="G439" s="6"/>
      <c r="H439" s="6"/>
      <c r="I439" s="6"/>
      <c r="J439" s="6"/>
      <c r="K439" s="522"/>
      <c r="L439" s="6"/>
      <c r="M439" s="6"/>
      <c r="N439" s="6"/>
      <c r="O439" s="6"/>
      <c r="P439" s="6"/>
      <c r="Q439" s="6"/>
      <c r="R439" s="6"/>
      <c r="S439" s="6"/>
      <c r="T439" s="6"/>
      <c r="U439" s="6"/>
      <c r="V439" s="6"/>
      <c r="W439" s="6"/>
      <c r="X439" s="6"/>
      <c r="Y439" s="6"/>
      <c r="Z439" s="6"/>
      <c r="AA439" s="6"/>
      <c r="AB439" s="6"/>
      <c r="AC439" s="6"/>
      <c r="AD439" s="6"/>
      <c r="AE439" s="6"/>
      <c r="AF439" s="6"/>
    </row>
    <row r="440" spans="1:32" ht="13.2">
      <c r="A440" s="6"/>
      <c r="B440" s="6"/>
      <c r="C440" s="6"/>
      <c r="D440" s="6"/>
      <c r="E440" s="6"/>
      <c r="F440" s="6"/>
      <c r="G440" s="6"/>
      <c r="H440" s="6"/>
      <c r="I440" s="6"/>
      <c r="J440" s="6"/>
      <c r="K440" s="522"/>
      <c r="L440" s="6"/>
      <c r="M440" s="6"/>
      <c r="N440" s="6"/>
      <c r="O440" s="6"/>
      <c r="P440" s="6"/>
      <c r="Q440" s="6"/>
      <c r="R440" s="6"/>
      <c r="S440" s="6"/>
      <c r="T440" s="6"/>
      <c r="U440" s="6"/>
      <c r="V440" s="6"/>
      <c r="W440" s="6"/>
      <c r="X440" s="6"/>
      <c r="Y440" s="6"/>
      <c r="Z440" s="6"/>
      <c r="AA440" s="6"/>
      <c r="AB440" s="6"/>
      <c r="AC440" s="6"/>
      <c r="AD440" s="6"/>
      <c r="AE440" s="6"/>
      <c r="AF440" s="6"/>
    </row>
    <row r="441" spans="1:32" ht="13.2">
      <c r="A441" s="6"/>
      <c r="B441" s="6"/>
      <c r="C441" s="6"/>
      <c r="D441" s="6"/>
      <c r="E441" s="6"/>
      <c r="F441" s="6"/>
      <c r="G441" s="6"/>
      <c r="H441" s="6"/>
      <c r="I441" s="6"/>
      <c r="J441" s="6"/>
      <c r="K441" s="522"/>
      <c r="L441" s="6"/>
      <c r="M441" s="6"/>
      <c r="N441" s="6"/>
      <c r="O441" s="6"/>
      <c r="P441" s="6"/>
      <c r="Q441" s="6"/>
      <c r="R441" s="6"/>
      <c r="S441" s="6"/>
      <c r="T441" s="6"/>
      <c r="U441" s="6"/>
      <c r="V441" s="6"/>
      <c r="W441" s="6"/>
      <c r="X441" s="6"/>
      <c r="Y441" s="6"/>
      <c r="Z441" s="6"/>
      <c r="AA441" s="6"/>
      <c r="AB441" s="6"/>
      <c r="AC441" s="6"/>
      <c r="AD441" s="6"/>
      <c r="AE441" s="6"/>
      <c r="AF441" s="6"/>
    </row>
    <row r="442" spans="1:32" ht="13.2">
      <c r="A442" s="6"/>
      <c r="B442" s="6"/>
      <c r="C442" s="6"/>
      <c r="D442" s="6"/>
      <c r="E442" s="6"/>
      <c r="F442" s="6"/>
      <c r="G442" s="6"/>
      <c r="H442" s="6"/>
      <c r="I442" s="6"/>
      <c r="J442" s="6"/>
      <c r="K442" s="522"/>
      <c r="L442" s="6"/>
      <c r="M442" s="6"/>
      <c r="N442" s="6"/>
      <c r="O442" s="6"/>
      <c r="P442" s="6"/>
      <c r="Q442" s="6"/>
      <c r="R442" s="6"/>
      <c r="S442" s="6"/>
      <c r="T442" s="6"/>
      <c r="U442" s="6"/>
      <c r="V442" s="6"/>
      <c r="W442" s="6"/>
      <c r="X442" s="6"/>
      <c r="Y442" s="6"/>
      <c r="Z442" s="6"/>
      <c r="AA442" s="6"/>
      <c r="AB442" s="6"/>
      <c r="AC442" s="6"/>
      <c r="AD442" s="6"/>
      <c r="AE442" s="6"/>
      <c r="AF442" s="6"/>
    </row>
    <row r="443" spans="1:32" ht="13.2">
      <c r="A443" s="6"/>
      <c r="B443" s="6"/>
      <c r="C443" s="6"/>
      <c r="D443" s="6"/>
      <c r="E443" s="6"/>
      <c r="F443" s="6"/>
      <c r="G443" s="6"/>
      <c r="H443" s="6"/>
      <c r="I443" s="6"/>
      <c r="J443" s="6"/>
      <c r="K443" s="522"/>
      <c r="L443" s="6"/>
      <c r="M443" s="6"/>
      <c r="N443" s="6"/>
      <c r="O443" s="6"/>
      <c r="P443" s="6"/>
      <c r="Q443" s="6"/>
      <c r="R443" s="6"/>
      <c r="S443" s="6"/>
      <c r="T443" s="6"/>
      <c r="U443" s="6"/>
      <c r="V443" s="6"/>
      <c r="W443" s="6"/>
      <c r="X443" s="6"/>
      <c r="Y443" s="6"/>
      <c r="Z443" s="6"/>
      <c r="AA443" s="6"/>
      <c r="AB443" s="6"/>
      <c r="AC443" s="6"/>
      <c r="AD443" s="6"/>
      <c r="AE443" s="6"/>
      <c r="AF443" s="6"/>
    </row>
    <row r="444" spans="1:32" ht="13.2">
      <c r="A444" s="6"/>
      <c r="B444" s="6"/>
      <c r="C444" s="6"/>
      <c r="D444" s="6"/>
      <c r="E444" s="6"/>
      <c r="F444" s="6"/>
      <c r="G444" s="6"/>
      <c r="H444" s="6"/>
      <c r="I444" s="6"/>
      <c r="J444" s="6"/>
      <c r="K444" s="522"/>
      <c r="L444" s="6"/>
      <c r="M444" s="6"/>
      <c r="N444" s="6"/>
      <c r="O444" s="6"/>
      <c r="P444" s="6"/>
      <c r="Q444" s="6"/>
      <c r="R444" s="6"/>
      <c r="S444" s="6"/>
      <c r="T444" s="6"/>
      <c r="U444" s="6"/>
      <c r="V444" s="6"/>
      <c r="W444" s="6"/>
      <c r="X444" s="6"/>
      <c r="Y444" s="6"/>
      <c r="Z444" s="6"/>
      <c r="AA444" s="6"/>
      <c r="AB444" s="6"/>
      <c r="AC444" s="6"/>
      <c r="AD444" s="6"/>
      <c r="AE444" s="6"/>
      <c r="AF444" s="6"/>
    </row>
    <row r="445" spans="1:32" ht="13.2">
      <c r="A445" s="6"/>
      <c r="B445" s="6"/>
      <c r="C445" s="6"/>
      <c r="D445" s="6"/>
      <c r="E445" s="6"/>
      <c r="F445" s="6"/>
      <c r="G445" s="6"/>
      <c r="H445" s="6"/>
      <c r="I445" s="6"/>
      <c r="J445" s="6"/>
      <c r="K445" s="522"/>
      <c r="L445" s="6"/>
      <c r="M445" s="6"/>
      <c r="N445" s="6"/>
      <c r="O445" s="6"/>
      <c r="P445" s="6"/>
      <c r="Q445" s="6"/>
      <c r="R445" s="6"/>
      <c r="S445" s="6"/>
      <c r="T445" s="6"/>
      <c r="U445" s="6"/>
      <c r="V445" s="6"/>
      <c r="W445" s="6"/>
      <c r="X445" s="6"/>
      <c r="Y445" s="6"/>
      <c r="Z445" s="6"/>
      <c r="AA445" s="6"/>
      <c r="AB445" s="6"/>
      <c r="AC445" s="6"/>
      <c r="AD445" s="6"/>
      <c r="AE445" s="6"/>
      <c r="AF445" s="6"/>
    </row>
    <row r="446" spans="1:32" ht="13.2">
      <c r="A446" s="6"/>
      <c r="B446" s="6"/>
      <c r="C446" s="6"/>
      <c r="D446" s="6"/>
      <c r="E446" s="6"/>
      <c r="F446" s="6"/>
      <c r="G446" s="6"/>
      <c r="H446" s="6"/>
      <c r="I446" s="6"/>
      <c r="J446" s="6"/>
      <c r="K446" s="522"/>
      <c r="L446" s="6"/>
      <c r="M446" s="6"/>
      <c r="N446" s="6"/>
      <c r="O446" s="6"/>
      <c r="P446" s="6"/>
      <c r="Q446" s="6"/>
      <c r="R446" s="6"/>
      <c r="S446" s="6"/>
      <c r="T446" s="6"/>
      <c r="U446" s="6"/>
      <c r="V446" s="6"/>
      <c r="W446" s="6"/>
      <c r="X446" s="6"/>
      <c r="Y446" s="6"/>
      <c r="Z446" s="6"/>
      <c r="AA446" s="6"/>
      <c r="AB446" s="6"/>
      <c r="AC446" s="6"/>
      <c r="AD446" s="6"/>
      <c r="AE446" s="6"/>
      <c r="AF446" s="6"/>
    </row>
    <row r="447" spans="1:32" ht="13.2">
      <c r="A447" s="6"/>
      <c r="B447" s="6"/>
      <c r="C447" s="6"/>
      <c r="D447" s="6"/>
      <c r="E447" s="6"/>
      <c r="F447" s="6"/>
      <c r="G447" s="6"/>
      <c r="H447" s="6"/>
      <c r="I447" s="6"/>
      <c r="J447" s="6"/>
      <c r="K447" s="522"/>
      <c r="L447" s="6"/>
      <c r="M447" s="6"/>
      <c r="N447" s="6"/>
      <c r="O447" s="6"/>
      <c r="P447" s="6"/>
      <c r="Q447" s="6"/>
      <c r="R447" s="6"/>
      <c r="S447" s="6"/>
      <c r="T447" s="6"/>
      <c r="U447" s="6"/>
      <c r="V447" s="6"/>
      <c r="W447" s="6"/>
      <c r="X447" s="6"/>
      <c r="Y447" s="6"/>
      <c r="Z447" s="6"/>
      <c r="AA447" s="6"/>
      <c r="AB447" s="6"/>
      <c r="AC447" s="6"/>
      <c r="AD447" s="6"/>
      <c r="AE447" s="6"/>
      <c r="AF447" s="6"/>
    </row>
    <row r="448" spans="1:32" ht="13.2">
      <c r="A448" s="6"/>
      <c r="B448" s="6"/>
      <c r="C448" s="6"/>
      <c r="D448" s="6"/>
      <c r="E448" s="6"/>
      <c r="F448" s="6"/>
      <c r="G448" s="6"/>
      <c r="H448" s="6"/>
      <c r="I448" s="6"/>
      <c r="J448" s="6"/>
      <c r="K448" s="522"/>
      <c r="L448" s="6"/>
      <c r="M448" s="6"/>
      <c r="N448" s="6"/>
      <c r="O448" s="6"/>
      <c r="P448" s="6"/>
      <c r="Q448" s="6"/>
      <c r="R448" s="6"/>
      <c r="S448" s="6"/>
      <c r="T448" s="6"/>
      <c r="U448" s="6"/>
      <c r="V448" s="6"/>
      <c r="W448" s="6"/>
      <c r="X448" s="6"/>
      <c r="Y448" s="6"/>
      <c r="Z448" s="6"/>
      <c r="AA448" s="6"/>
      <c r="AB448" s="6"/>
      <c r="AC448" s="6"/>
      <c r="AD448" s="6"/>
      <c r="AE448" s="6"/>
      <c r="AF448" s="6"/>
    </row>
    <row r="449" spans="1:32" ht="13.2">
      <c r="A449" s="6"/>
      <c r="B449" s="6"/>
      <c r="C449" s="6"/>
      <c r="D449" s="6"/>
      <c r="E449" s="6"/>
      <c r="F449" s="6"/>
      <c r="G449" s="6"/>
      <c r="H449" s="6"/>
      <c r="I449" s="6"/>
      <c r="J449" s="6"/>
      <c r="K449" s="522"/>
      <c r="L449" s="6"/>
      <c r="M449" s="6"/>
      <c r="N449" s="6"/>
      <c r="O449" s="6"/>
      <c r="P449" s="6"/>
      <c r="Q449" s="6"/>
      <c r="R449" s="6"/>
      <c r="S449" s="6"/>
      <c r="T449" s="6"/>
      <c r="U449" s="6"/>
      <c r="V449" s="6"/>
      <c r="W449" s="6"/>
      <c r="X449" s="6"/>
      <c r="Y449" s="6"/>
      <c r="Z449" s="6"/>
      <c r="AA449" s="6"/>
      <c r="AB449" s="6"/>
      <c r="AC449" s="6"/>
      <c r="AD449" s="6"/>
      <c r="AE449" s="6"/>
      <c r="AF449" s="6"/>
    </row>
    <row r="450" spans="1:32" ht="13.2">
      <c r="A450" s="6"/>
      <c r="B450" s="6"/>
      <c r="C450" s="6"/>
      <c r="D450" s="6"/>
      <c r="E450" s="6"/>
      <c r="F450" s="6"/>
      <c r="G450" s="6"/>
      <c r="H450" s="6"/>
      <c r="I450" s="6"/>
      <c r="J450" s="6"/>
      <c r="K450" s="522"/>
      <c r="L450" s="6"/>
      <c r="M450" s="6"/>
      <c r="N450" s="6"/>
      <c r="O450" s="6"/>
      <c r="P450" s="6"/>
      <c r="Q450" s="6"/>
      <c r="R450" s="6"/>
      <c r="S450" s="6"/>
      <c r="T450" s="6"/>
      <c r="U450" s="6"/>
      <c r="V450" s="6"/>
      <c r="W450" s="6"/>
      <c r="X450" s="6"/>
      <c r="Y450" s="6"/>
      <c r="Z450" s="6"/>
      <c r="AA450" s="6"/>
      <c r="AB450" s="6"/>
      <c r="AC450" s="6"/>
      <c r="AD450" s="6"/>
      <c r="AE450" s="6"/>
      <c r="AF450" s="6"/>
    </row>
    <row r="451" spans="1:32" ht="13.2">
      <c r="A451" s="6"/>
      <c r="B451" s="6"/>
      <c r="C451" s="6"/>
      <c r="D451" s="6"/>
      <c r="E451" s="6"/>
      <c r="F451" s="6"/>
      <c r="G451" s="6"/>
      <c r="H451" s="6"/>
      <c r="I451" s="6"/>
      <c r="J451" s="6"/>
      <c r="K451" s="522"/>
      <c r="L451" s="6"/>
      <c r="M451" s="6"/>
      <c r="N451" s="6"/>
      <c r="O451" s="6"/>
      <c r="P451" s="6"/>
      <c r="Q451" s="6"/>
      <c r="R451" s="6"/>
      <c r="S451" s="6"/>
      <c r="T451" s="6"/>
      <c r="U451" s="6"/>
      <c r="V451" s="6"/>
      <c r="W451" s="6"/>
      <c r="X451" s="6"/>
      <c r="Y451" s="6"/>
      <c r="Z451" s="6"/>
      <c r="AA451" s="6"/>
      <c r="AB451" s="6"/>
      <c r="AC451" s="6"/>
      <c r="AD451" s="6"/>
      <c r="AE451" s="6"/>
      <c r="AF451" s="6"/>
    </row>
    <row r="452" spans="1:32" ht="13.2">
      <c r="A452" s="6"/>
      <c r="B452" s="6"/>
      <c r="C452" s="6"/>
      <c r="D452" s="6"/>
      <c r="E452" s="6"/>
      <c r="F452" s="6"/>
      <c r="G452" s="6"/>
      <c r="H452" s="6"/>
      <c r="I452" s="6"/>
      <c r="J452" s="6"/>
      <c r="K452" s="522"/>
      <c r="L452" s="6"/>
      <c r="M452" s="6"/>
      <c r="N452" s="6"/>
      <c r="O452" s="6"/>
      <c r="P452" s="6"/>
      <c r="Q452" s="6"/>
      <c r="R452" s="6"/>
      <c r="S452" s="6"/>
      <c r="T452" s="6"/>
      <c r="U452" s="6"/>
      <c r="V452" s="6"/>
      <c r="W452" s="6"/>
      <c r="X452" s="6"/>
      <c r="Y452" s="6"/>
      <c r="Z452" s="6"/>
      <c r="AA452" s="6"/>
      <c r="AB452" s="6"/>
      <c r="AC452" s="6"/>
      <c r="AD452" s="6"/>
      <c r="AE452" s="6"/>
      <c r="AF452" s="6"/>
    </row>
    <row r="453" spans="1:32" ht="13.2">
      <c r="A453" s="6"/>
      <c r="B453" s="6"/>
      <c r="C453" s="6"/>
      <c r="D453" s="6"/>
      <c r="E453" s="6"/>
      <c r="F453" s="6"/>
      <c r="G453" s="6"/>
      <c r="H453" s="6"/>
      <c r="I453" s="6"/>
      <c r="J453" s="6"/>
      <c r="K453" s="522"/>
      <c r="L453" s="6"/>
      <c r="M453" s="6"/>
      <c r="N453" s="6"/>
      <c r="O453" s="6"/>
      <c r="P453" s="6"/>
      <c r="Q453" s="6"/>
      <c r="R453" s="6"/>
      <c r="S453" s="6"/>
      <c r="T453" s="6"/>
      <c r="U453" s="6"/>
      <c r="V453" s="6"/>
      <c r="W453" s="6"/>
      <c r="X453" s="6"/>
      <c r="Y453" s="6"/>
      <c r="Z453" s="6"/>
      <c r="AA453" s="6"/>
      <c r="AB453" s="6"/>
      <c r="AC453" s="6"/>
      <c r="AD453" s="6"/>
      <c r="AE453" s="6"/>
      <c r="AF453" s="6"/>
    </row>
    <row r="454" spans="1:32" ht="13.2">
      <c r="A454" s="6"/>
      <c r="B454" s="6"/>
      <c r="C454" s="6"/>
      <c r="D454" s="6"/>
      <c r="E454" s="6"/>
      <c r="F454" s="6"/>
      <c r="G454" s="6"/>
      <c r="H454" s="6"/>
      <c r="I454" s="6"/>
      <c r="J454" s="6"/>
      <c r="K454" s="522"/>
      <c r="L454" s="6"/>
      <c r="M454" s="6"/>
      <c r="N454" s="6"/>
      <c r="O454" s="6"/>
      <c r="P454" s="6"/>
      <c r="Q454" s="6"/>
      <c r="R454" s="6"/>
      <c r="S454" s="6"/>
      <c r="T454" s="6"/>
      <c r="U454" s="6"/>
      <c r="V454" s="6"/>
      <c r="W454" s="6"/>
      <c r="X454" s="6"/>
      <c r="Y454" s="6"/>
      <c r="Z454" s="6"/>
      <c r="AA454" s="6"/>
      <c r="AB454" s="6"/>
      <c r="AC454" s="6"/>
      <c r="AD454" s="6"/>
      <c r="AE454" s="6"/>
      <c r="AF454" s="6"/>
    </row>
    <row r="455" spans="1:32" ht="13.2">
      <c r="A455" s="6"/>
      <c r="B455" s="6"/>
      <c r="C455" s="6"/>
      <c r="D455" s="6"/>
      <c r="E455" s="6"/>
      <c r="F455" s="6"/>
      <c r="G455" s="6"/>
      <c r="H455" s="6"/>
      <c r="I455" s="6"/>
      <c r="J455" s="6"/>
      <c r="K455" s="522"/>
      <c r="L455" s="6"/>
      <c r="M455" s="6"/>
      <c r="N455" s="6"/>
      <c r="O455" s="6"/>
      <c r="P455" s="6"/>
      <c r="Q455" s="6"/>
      <c r="R455" s="6"/>
      <c r="S455" s="6"/>
      <c r="T455" s="6"/>
      <c r="U455" s="6"/>
      <c r="V455" s="6"/>
      <c r="W455" s="6"/>
      <c r="X455" s="6"/>
      <c r="Y455" s="6"/>
      <c r="Z455" s="6"/>
      <c r="AA455" s="6"/>
      <c r="AB455" s="6"/>
      <c r="AC455" s="6"/>
      <c r="AD455" s="6"/>
      <c r="AE455" s="6"/>
      <c r="AF455" s="6"/>
    </row>
    <row r="456" spans="1:32" ht="13.2">
      <c r="A456" s="6"/>
      <c r="B456" s="6"/>
      <c r="C456" s="6"/>
      <c r="D456" s="6"/>
      <c r="E456" s="6"/>
      <c r="F456" s="6"/>
      <c r="G456" s="6"/>
      <c r="H456" s="6"/>
      <c r="I456" s="6"/>
      <c r="J456" s="6"/>
      <c r="K456" s="522"/>
      <c r="L456" s="6"/>
      <c r="M456" s="6"/>
      <c r="N456" s="6"/>
      <c r="O456" s="6"/>
      <c r="P456" s="6"/>
      <c r="Q456" s="6"/>
      <c r="R456" s="6"/>
      <c r="S456" s="6"/>
      <c r="T456" s="6"/>
      <c r="U456" s="6"/>
      <c r="V456" s="6"/>
      <c r="W456" s="6"/>
      <c r="X456" s="6"/>
      <c r="Y456" s="6"/>
      <c r="Z456" s="6"/>
      <c r="AA456" s="6"/>
      <c r="AB456" s="6"/>
      <c r="AC456" s="6"/>
      <c r="AD456" s="6"/>
      <c r="AE456" s="6"/>
      <c r="AF456" s="6"/>
    </row>
    <row r="457" spans="1:32" ht="13.2">
      <c r="A457" s="6"/>
      <c r="B457" s="6"/>
      <c r="C457" s="6"/>
      <c r="D457" s="6"/>
      <c r="E457" s="6"/>
      <c r="F457" s="6"/>
      <c r="G457" s="6"/>
      <c r="H457" s="6"/>
      <c r="I457" s="6"/>
      <c r="J457" s="6"/>
      <c r="K457" s="522"/>
      <c r="L457" s="6"/>
      <c r="M457" s="6"/>
      <c r="N457" s="6"/>
      <c r="O457" s="6"/>
      <c r="P457" s="6"/>
      <c r="Q457" s="6"/>
      <c r="R457" s="6"/>
      <c r="S457" s="6"/>
      <c r="T457" s="6"/>
      <c r="U457" s="6"/>
      <c r="V457" s="6"/>
      <c r="W457" s="6"/>
      <c r="X457" s="6"/>
      <c r="Y457" s="6"/>
      <c r="Z457" s="6"/>
      <c r="AA457" s="6"/>
      <c r="AB457" s="6"/>
      <c r="AC457" s="6"/>
      <c r="AD457" s="6"/>
      <c r="AE457" s="6"/>
      <c r="AF457" s="6"/>
    </row>
    <row r="458" spans="1:32" ht="13.2">
      <c r="A458" s="6"/>
      <c r="B458" s="6"/>
      <c r="C458" s="6"/>
      <c r="D458" s="6"/>
      <c r="E458" s="6"/>
      <c r="F458" s="6"/>
      <c r="G458" s="6"/>
      <c r="H458" s="6"/>
      <c r="I458" s="6"/>
      <c r="J458" s="6"/>
      <c r="K458" s="522"/>
      <c r="L458" s="6"/>
      <c r="M458" s="6"/>
      <c r="N458" s="6"/>
      <c r="O458" s="6"/>
      <c r="P458" s="6"/>
      <c r="Q458" s="6"/>
      <c r="R458" s="6"/>
      <c r="S458" s="6"/>
      <c r="T458" s="6"/>
      <c r="U458" s="6"/>
      <c r="V458" s="6"/>
      <c r="W458" s="6"/>
      <c r="X458" s="6"/>
      <c r="Y458" s="6"/>
      <c r="Z458" s="6"/>
      <c r="AA458" s="6"/>
      <c r="AB458" s="6"/>
      <c r="AC458" s="6"/>
      <c r="AD458" s="6"/>
      <c r="AE458" s="6"/>
      <c r="AF458" s="6"/>
    </row>
    <row r="459" spans="1:32" ht="13.2">
      <c r="A459" s="6"/>
      <c r="B459" s="6"/>
      <c r="C459" s="6"/>
      <c r="D459" s="6"/>
      <c r="E459" s="6"/>
      <c r="F459" s="6"/>
      <c r="G459" s="6"/>
      <c r="H459" s="6"/>
      <c r="I459" s="6"/>
      <c r="J459" s="6"/>
      <c r="K459" s="522"/>
      <c r="L459" s="6"/>
      <c r="M459" s="6"/>
      <c r="N459" s="6"/>
      <c r="O459" s="6"/>
      <c r="P459" s="6"/>
      <c r="Q459" s="6"/>
      <c r="R459" s="6"/>
      <c r="S459" s="6"/>
      <c r="T459" s="6"/>
      <c r="U459" s="6"/>
      <c r="V459" s="6"/>
      <c r="W459" s="6"/>
      <c r="X459" s="6"/>
      <c r="Y459" s="6"/>
      <c r="Z459" s="6"/>
      <c r="AA459" s="6"/>
      <c r="AB459" s="6"/>
      <c r="AC459" s="6"/>
      <c r="AD459" s="6"/>
      <c r="AE459" s="6"/>
      <c r="AF459" s="6"/>
    </row>
    <row r="460" spans="1:32" ht="13.2">
      <c r="A460" s="6"/>
      <c r="B460" s="6"/>
      <c r="C460" s="6"/>
      <c r="D460" s="6"/>
      <c r="E460" s="6"/>
      <c r="F460" s="6"/>
      <c r="G460" s="6"/>
      <c r="H460" s="6"/>
      <c r="I460" s="6"/>
      <c r="J460" s="6"/>
      <c r="K460" s="522"/>
      <c r="L460" s="6"/>
      <c r="M460" s="6"/>
      <c r="N460" s="6"/>
      <c r="O460" s="6"/>
      <c r="P460" s="6"/>
      <c r="Q460" s="6"/>
      <c r="R460" s="6"/>
      <c r="S460" s="6"/>
      <c r="T460" s="6"/>
      <c r="U460" s="6"/>
      <c r="V460" s="6"/>
      <c r="W460" s="6"/>
      <c r="X460" s="6"/>
      <c r="Y460" s="6"/>
      <c r="Z460" s="6"/>
      <c r="AA460" s="6"/>
      <c r="AB460" s="6"/>
      <c r="AC460" s="6"/>
      <c r="AD460" s="6"/>
      <c r="AE460" s="6"/>
      <c r="AF460" s="6"/>
    </row>
    <row r="461" spans="1:32" ht="13.2">
      <c r="A461" s="6"/>
      <c r="B461" s="6"/>
      <c r="C461" s="6"/>
      <c r="D461" s="6"/>
      <c r="E461" s="6"/>
      <c r="F461" s="6"/>
      <c r="G461" s="6"/>
      <c r="H461" s="6"/>
      <c r="I461" s="6"/>
      <c r="J461" s="6"/>
      <c r="K461" s="522"/>
      <c r="L461" s="6"/>
      <c r="M461" s="6"/>
      <c r="N461" s="6"/>
      <c r="O461" s="6"/>
      <c r="P461" s="6"/>
      <c r="Q461" s="6"/>
      <c r="R461" s="6"/>
      <c r="S461" s="6"/>
      <c r="T461" s="6"/>
      <c r="U461" s="6"/>
      <c r="V461" s="6"/>
      <c r="W461" s="6"/>
      <c r="X461" s="6"/>
      <c r="Y461" s="6"/>
      <c r="Z461" s="6"/>
      <c r="AA461" s="6"/>
      <c r="AB461" s="6"/>
      <c r="AC461" s="6"/>
      <c r="AD461" s="6"/>
      <c r="AE461" s="6"/>
      <c r="AF461" s="6"/>
    </row>
    <row r="462" spans="1:32" ht="13.2">
      <c r="A462" s="6"/>
      <c r="B462" s="6"/>
      <c r="C462" s="6"/>
      <c r="D462" s="6"/>
      <c r="E462" s="6"/>
      <c r="F462" s="6"/>
      <c r="G462" s="6"/>
      <c r="H462" s="6"/>
      <c r="I462" s="6"/>
      <c r="J462" s="6"/>
      <c r="K462" s="522"/>
      <c r="L462" s="6"/>
      <c r="M462" s="6"/>
      <c r="N462" s="6"/>
      <c r="O462" s="6"/>
      <c r="P462" s="6"/>
      <c r="Q462" s="6"/>
      <c r="R462" s="6"/>
      <c r="S462" s="6"/>
      <c r="T462" s="6"/>
      <c r="U462" s="6"/>
      <c r="V462" s="6"/>
      <c r="W462" s="6"/>
      <c r="X462" s="6"/>
      <c r="Y462" s="6"/>
      <c r="Z462" s="6"/>
      <c r="AA462" s="6"/>
      <c r="AB462" s="6"/>
      <c r="AC462" s="6"/>
      <c r="AD462" s="6"/>
      <c r="AE462" s="6"/>
      <c r="AF462" s="6"/>
    </row>
    <row r="463" spans="1:32" ht="13.2">
      <c r="A463" s="6"/>
      <c r="B463" s="6"/>
      <c r="C463" s="6"/>
      <c r="D463" s="6"/>
      <c r="E463" s="6"/>
      <c r="F463" s="6"/>
      <c r="G463" s="6"/>
      <c r="H463" s="6"/>
      <c r="I463" s="6"/>
      <c r="J463" s="6"/>
      <c r="K463" s="522"/>
      <c r="L463" s="6"/>
      <c r="M463" s="6"/>
      <c r="N463" s="6"/>
      <c r="O463" s="6"/>
      <c r="P463" s="6"/>
      <c r="Q463" s="6"/>
      <c r="R463" s="6"/>
      <c r="S463" s="6"/>
      <c r="T463" s="6"/>
      <c r="U463" s="6"/>
      <c r="V463" s="6"/>
      <c r="W463" s="6"/>
      <c r="X463" s="6"/>
      <c r="Y463" s="6"/>
      <c r="Z463" s="6"/>
      <c r="AA463" s="6"/>
      <c r="AB463" s="6"/>
      <c r="AC463" s="6"/>
      <c r="AD463" s="6"/>
      <c r="AE463" s="6"/>
      <c r="AF463" s="6"/>
    </row>
    <row r="464" spans="1:32" ht="13.2">
      <c r="A464" s="6"/>
      <c r="B464" s="6"/>
      <c r="C464" s="6"/>
      <c r="D464" s="6"/>
      <c r="E464" s="6"/>
      <c r="F464" s="6"/>
      <c r="G464" s="6"/>
      <c r="H464" s="6"/>
      <c r="I464" s="6"/>
      <c r="J464" s="6"/>
      <c r="K464" s="522"/>
      <c r="L464" s="6"/>
      <c r="M464" s="6"/>
      <c r="N464" s="6"/>
      <c r="O464" s="6"/>
      <c r="P464" s="6"/>
      <c r="Q464" s="6"/>
      <c r="R464" s="6"/>
      <c r="S464" s="6"/>
      <c r="T464" s="6"/>
      <c r="U464" s="6"/>
      <c r="V464" s="6"/>
      <c r="W464" s="6"/>
      <c r="X464" s="6"/>
      <c r="Y464" s="6"/>
      <c r="Z464" s="6"/>
      <c r="AA464" s="6"/>
      <c r="AB464" s="6"/>
      <c r="AC464" s="6"/>
      <c r="AD464" s="6"/>
      <c r="AE464" s="6"/>
      <c r="AF464" s="6"/>
    </row>
    <row r="465" spans="1:32" ht="13.2">
      <c r="A465" s="6"/>
      <c r="B465" s="6"/>
      <c r="C465" s="6"/>
      <c r="D465" s="6"/>
      <c r="E465" s="6"/>
      <c r="F465" s="6"/>
      <c r="G465" s="6"/>
      <c r="H465" s="6"/>
      <c r="I465" s="6"/>
      <c r="J465" s="6"/>
      <c r="K465" s="522"/>
      <c r="L465" s="6"/>
      <c r="M465" s="6"/>
      <c r="N465" s="6"/>
      <c r="O465" s="6"/>
      <c r="P465" s="6"/>
      <c r="Q465" s="6"/>
      <c r="R465" s="6"/>
      <c r="S465" s="6"/>
      <c r="T465" s="6"/>
      <c r="U465" s="6"/>
      <c r="V465" s="6"/>
      <c r="W465" s="6"/>
      <c r="X465" s="6"/>
      <c r="Y465" s="6"/>
      <c r="Z465" s="6"/>
      <c r="AA465" s="6"/>
      <c r="AB465" s="6"/>
      <c r="AC465" s="6"/>
      <c r="AD465" s="6"/>
      <c r="AE465" s="6"/>
      <c r="AF465" s="6"/>
    </row>
    <row r="466" spans="1:32" ht="13.2">
      <c r="A466" s="6"/>
      <c r="B466" s="6"/>
      <c r="C466" s="6"/>
      <c r="D466" s="6"/>
      <c r="E466" s="6"/>
      <c r="F466" s="6"/>
      <c r="G466" s="6"/>
      <c r="H466" s="6"/>
      <c r="I466" s="6"/>
      <c r="J466" s="6"/>
      <c r="K466" s="522"/>
      <c r="L466" s="6"/>
      <c r="M466" s="6"/>
      <c r="N466" s="6"/>
      <c r="O466" s="6"/>
      <c r="P466" s="6"/>
      <c r="Q466" s="6"/>
      <c r="R466" s="6"/>
      <c r="S466" s="6"/>
      <c r="T466" s="6"/>
      <c r="U466" s="6"/>
      <c r="V466" s="6"/>
      <c r="W466" s="6"/>
      <c r="X466" s="6"/>
      <c r="Y466" s="6"/>
      <c r="Z466" s="6"/>
      <c r="AA466" s="6"/>
      <c r="AB466" s="6"/>
      <c r="AC466" s="6"/>
      <c r="AD466" s="6"/>
      <c r="AE466" s="6"/>
      <c r="AF466" s="6"/>
    </row>
    <row r="467" spans="1:32" ht="13.2">
      <c r="A467" s="6"/>
      <c r="B467" s="6"/>
      <c r="C467" s="6"/>
      <c r="D467" s="6"/>
      <c r="E467" s="6"/>
      <c r="F467" s="6"/>
      <c r="G467" s="6"/>
      <c r="H467" s="6"/>
      <c r="I467" s="6"/>
      <c r="J467" s="6"/>
      <c r="K467" s="522"/>
      <c r="L467" s="6"/>
      <c r="M467" s="6"/>
      <c r="N467" s="6"/>
      <c r="O467" s="6"/>
      <c r="P467" s="6"/>
      <c r="Q467" s="6"/>
      <c r="R467" s="6"/>
      <c r="S467" s="6"/>
      <c r="T467" s="6"/>
      <c r="U467" s="6"/>
      <c r="V467" s="6"/>
      <c r="W467" s="6"/>
      <c r="X467" s="6"/>
      <c r="Y467" s="6"/>
      <c r="Z467" s="6"/>
      <c r="AA467" s="6"/>
      <c r="AB467" s="6"/>
      <c r="AC467" s="6"/>
      <c r="AD467" s="6"/>
      <c r="AE467" s="6"/>
      <c r="AF467" s="6"/>
    </row>
    <row r="468" spans="1:32" ht="13.2">
      <c r="A468" s="6"/>
      <c r="B468" s="6"/>
      <c r="C468" s="6"/>
      <c r="D468" s="6"/>
      <c r="E468" s="6"/>
      <c r="F468" s="6"/>
      <c r="G468" s="6"/>
      <c r="H468" s="6"/>
      <c r="I468" s="6"/>
      <c r="J468" s="6"/>
      <c r="K468" s="522"/>
      <c r="L468" s="6"/>
      <c r="M468" s="6"/>
      <c r="N468" s="6"/>
      <c r="O468" s="6"/>
      <c r="P468" s="6"/>
      <c r="Q468" s="6"/>
      <c r="R468" s="6"/>
      <c r="S468" s="6"/>
      <c r="T468" s="6"/>
      <c r="U468" s="6"/>
      <c r="V468" s="6"/>
      <c r="W468" s="6"/>
      <c r="X468" s="6"/>
      <c r="Y468" s="6"/>
      <c r="Z468" s="6"/>
      <c r="AA468" s="6"/>
      <c r="AB468" s="6"/>
      <c r="AC468" s="6"/>
      <c r="AD468" s="6"/>
      <c r="AE468" s="6"/>
      <c r="AF468" s="6"/>
    </row>
    <row r="469" spans="1:32" ht="13.2">
      <c r="A469" s="6"/>
      <c r="B469" s="6"/>
      <c r="C469" s="6"/>
      <c r="D469" s="6"/>
      <c r="E469" s="6"/>
      <c r="F469" s="6"/>
      <c r="G469" s="6"/>
      <c r="H469" s="6"/>
      <c r="I469" s="6"/>
      <c r="J469" s="6"/>
      <c r="K469" s="522"/>
      <c r="L469" s="6"/>
      <c r="M469" s="6"/>
      <c r="N469" s="6"/>
      <c r="O469" s="6"/>
      <c r="P469" s="6"/>
      <c r="Q469" s="6"/>
      <c r="R469" s="6"/>
      <c r="S469" s="6"/>
      <c r="T469" s="6"/>
      <c r="U469" s="6"/>
      <c r="V469" s="6"/>
      <c r="W469" s="6"/>
      <c r="X469" s="6"/>
      <c r="Y469" s="6"/>
      <c r="Z469" s="6"/>
      <c r="AA469" s="6"/>
      <c r="AB469" s="6"/>
      <c r="AC469" s="6"/>
      <c r="AD469" s="6"/>
      <c r="AE469" s="6"/>
      <c r="AF469" s="6"/>
    </row>
    <row r="470" spans="1:32" ht="13.2">
      <c r="A470" s="6"/>
      <c r="B470" s="6"/>
      <c r="C470" s="6"/>
      <c r="D470" s="6"/>
      <c r="E470" s="6"/>
      <c r="F470" s="6"/>
      <c r="G470" s="6"/>
      <c r="H470" s="6"/>
      <c r="I470" s="6"/>
      <c r="J470" s="6"/>
      <c r="K470" s="522"/>
      <c r="L470" s="6"/>
      <c r="M470" s="6"/>
      <c r="N470" s="6"/>
      <c r="O470" s="6"/>
      <c r="P470" s="6"/>
      <c r="Q470" s="6"/>
      <c r="R470" s="6"/>
      <c r="S470" s="6"/>
      <c r="T470" s="6"/>
      <c r="U470" s="6"/>
      <c r="V470" s="6"/>
      <c r="W470" s="6"/>
      <c r="X470" s="6"/>
      <c r="Y470" s="6"/>
      <c r="Z470" s="6"/>
      <c r="AA470" s="6"/>
      <c r="AB470" s="6"/>
      <c r="AC470" s="6"/>
      <c r="AD470" s="6"/>
      <c r="AE470" s="6"/>
      <c r="AF470" s="6"/>
    </row>
    <row r="471" spans="1:32" ht="13.2">
      <c r="A471" s="6"/>
      <c r="B471" s="6"/>
      <c r="C471" s="6"/>
      <c r="D471" s="6"/>
      <c r="E471" s="6"/>
      <c r="F471" s="6"/>
      <c r="G471" s="6"/>
      <c r="H471" s="6"/>
      <c r="I471" s="6"/>
      <c r="J471" s="6"/>
      <c r="K471" s="522"/>
      <c r="L471" s="6"/>
      <c r="M471" s="6"/>
      <c r="N471" s="6"/>
      <c r="O471" s="6"/>
      <c r="P471" s="6"/>
      <c r="Q471" s="6"/>
      <c r="R471" s="6"/>
      <c r="S471" s="6"/>
      <c r="T471" s="6"/>
      <c r="U471" s="6"/>
      <c r="V471" s="6"/>
      <c r="W471" s="6"/>
      <c r="X471" s="6"/>
      <c r="Y471" s="6"/>
      <c r="Z471" s="6"/>
      <c r="AA471" s="6"/>
      <c r="AB471" s="6"/>
      <c r="AC471" s="6"/>
      <c r="AD471" s="6"/>
      <c r="AE471" s="6"/>
      <c r="AF471" s="6"/>
    </row>
    <row r="472" spans="1:32" ht="13.2">
      <c r="A472" s="6"/>
      <c r="B472" s="6"/>
      <c r="C472" s="6"/>
      <c r="D472" s="6"/>
      <c r="E472" s="6"/>
      <c r="F472" s="6"/>
      <c r="G472" s="6"/>
      <c r="H472" s="6"/>
      <c r="I472" s="6"/>
      <c r="J472" s="6"/>
      <c r="K472" s="522"/>
      <c r="L472" s="6"/>
      <c r="M472" s="6"/>
      <c r="N472" s="6"/>
      <c r="O472" s="6"/>
      <c r="P472" s="6"/>
      <c r="Q472" s="6"/>
      <c r="R472" s="6"/>
      <c r="S472" s="6"/>
      <c r="T472" s="6"/>
      <c r="U472" s="6"/>
      <c r="V472" s="6"/>
      <c r="W472" s="6"/>
      <c r="X472" s="6"/>
      <c r="Y472" s="6"/>
      <c r="Z472" s="6"/>
      <c r="AA472" s="6"/>
      <c r="AB472" s="6"/>
      <c r="AC472" s="6"/>
      <c r="AD472" s="6"/>
      <c r="AE472" s="6"/>
      <c r="AF472" s="6"/>
    </row>
    <row r="473" spans="1:32" ht="13.2">
      <c r="A473" s="6"/>
      <c r="B473" s="6"/>
      <c r="C473" s="6"/>
      <c r="D473" s="6"/>
      <c r="E473" s="6"/>
      <c r="F473" s="6"/>
      <c r="G473" s="6"/>
      <c r="H473" s="6"/>
      <c r="I473" s="6"/>
      <c r="J473" s="6"/>
      <c r="K473" s="522"/>
      <c r="L473" s="6"/>
      <c r="M473" s="6"/>
      <c r="N473" s="6"/>
      <c r="O473" s="6"/>
      <c r="P473" s="6"/>
      <c r="Q473" s="6"/>
      <c r="R473" s="6"/>
      <c r="S473" s="6"/>
      <c r="T473" s="6"/>
      <c r="U473" s="6"/>
      <c r="V473" s="6"/>
      <c r="W473" s="6"/>
      <c r="X473" s="6"/>
      <c r="Y473" s="6"/>
      <c r="Z473" s="6"/>
      <c r="AA473" s="6"/>
      <c r="AB473" s="6"/>
      <c r="AC473" s="6"/>
      <c r="AD473" s="6"/>
      <c r="AE473" s="6"/>
      <c r="AF473" s="6"/>
    </row>
    <row r="474" spans="1:32" ht="13.2">
      <c r="A474" s="6"/>
      <c r="B474" s="6"/>
      <c r="C474" s="6"/>
      <c r="D474" s="6"/>
      <c r="E474" s="6"/>
      <c r="F474" s="6"/>
      <c r="G474" s="6"/>
      <c r="H474" s="6"/>
      <c r="I474" s="6"/>
      <c r="J474" s="6"/>
      <c r="K474" s="522"/>
      <c r="L474" s="6"/>
      <c r="M474" s="6"/>
      <c r="N474" s="6"/>
      <c r="O474" s="6"/>
      <c r="P474" s="6"/>
      <c r="Q474" s="6"/>
      <c r="R474" s="6"/>
      <c r="S474" s="6"/>
      <c r="T474" s="6"/>
      <c r="U474" s="6"/>
      <c r="V474" s="6"/>
      <c r="W474" s="6"/>
      <c r="X474" s="6"/>
      <c r="Y474" s="6"/>
      <c r="Z474" s="6"/>
      <c r="AA474" s="6"/>
      <c r="AB474" s="6"/>
      <c r="AC474" s="6"/>
      <c r="AD474" s="6"/>
      <c r="AE474" s="6"/>
      <c r="AF474" s="6"/>
    </row>
    <row r="475" spans="1:32" ht="13.2">
      <c r="A475" s="6"/>
      <c r="B475" s="6"/>
      <c r="C475" s="6"/>
      <c r="D475" s="6"/>
      <c r="E475" s="6"/>
      <c r="F475" s="6"/>
      <c r="G475" s="6"/>
      <c r="H475" s="6"/>
      <c r="I475" s="6"/>
      <c r="J475" s="6"/>
      <c r="K475" s="522"/>
      <c r="L475" s="6"/>
      <c r="M475" s="6"/>
      <c r="N475" s="6"/>
      <c r="O475" s="6"/>
      <c r="P475" s="6"/>
      <c r="Q475" s="6"/>
      <c r="R475" s="6"/>
      <c r="S475" s="6"/>
      <c r="T475" s="6"/>
      <c r="U475" s="6"/>
      <c r="V475" s="6"/>
      <c r="W475" s="6"/>
      <c r="X475" s="6"/>
      <c r="Y475" s="6"/>
      <c r="Z475" s="6"/>
      <c r="AA475" s="6"/>
      <c r="AB475" s="6"/>
      <c r="AC475" s="6"/>
      <c r="AD475" s="6"/>
      <c r="AE475" s="6"/>
      <c r="AF475" s="6"/>
    </row>
    <row r="476" spans="1:32" ht="13.2">
      <c r="A476" s="6"/>
      <c r="B476" s="6"/>
      <c r="C476" s="6"/>
      <c r="D476" s="6"/>
      <c r="E476" s="6"/>
      <c r="F476" s="6"/>
      <c r="G476" s="6"/>
      <c r="H476" s="6"/>
      <c r="I476" s="6"/>
      <c r="J476" s="6"/>
      <c r="K476" s="522"/>
      <c r="L476" s="6"/>
      <c r="M476" s="6"/>
      <c r="N476" s="6"/>
      <c r="O476" s="6"/>
      <c r="P476" s="6"/>
      <c r="Q476" s="6"/>
      <c r="R476" s="6"/>
      <c r="S476" s="6"/>
      <c r="T476" s="6"/>
      <c r="U476" s="6"/>
      <c r="V476" s="6"/>
      <c r="W476" s="6"/>
      <c r="X476" s="6"/>
      <c r="Y476" s="6"/>
      <c r="Z476" s="6"/>
      <c r="AA476" s="6"/>
      <c r="AB476" s="6"/>
      <c r="AC476" s="6"/>
      <c r="AD476" s="6"/>
      <c r="AE476" s="6"/>
      <c r="AF476" s="6"/>
    </row>
    <row r="477" spans="1:32" ht="13.2">
      <c r="A477" s="6"/>
      <c r="B477" s="6"/>
      <c r="C477" s="6"/>
      <c r="D477" s="6"/>
      <c r="E477" s="6"/>
      <c r="F477" s="6"/>
      <c r="G477" s="6"/>
      <c r="H477" s="6"/>
      <c r="I477" s="6"/>
      <c r="J477" s="6"/>
      <c r="K477" s="522"/>
      <c r="L477" s="6"/>
      <c r="M477" s="6"/>
      <c r="N477" s="6"/>
      <c r="O477" s="6"/>
      <c r="P477" s="6"/>
      <c r="Q477" s="6"/>
      <c r="R477" s="6"/>
      <c r="S477" s="6"/>
      <c r="T477" s="6"/>
      <c r="U477" s="6"/>
      <c r="V477" s="6"/>
      <c r="W477" s="6"/>
      <c r="X477" s="6"/>
      <c r="Y477" s="6"/>
      <c r="Z477" s="6"/>
      <c r="AA477" s="6"/>
      <c r="AB477" s="6"/>
      <c r="AC477" s="6"/>
      <c r="AD477" s="6"/>
      <c r="AE477" s="6"/>
      <c r="AF477" s="6"/>
    </row>
    <row r="478" spans="1:32" ht="13.2">
      <c r="A478" s="6"/>
      <c r="B478" s="6"/>
      <c r="C478" s="6"/>
      <c r="D478" s="6"/>
      <c r="E478" s="6"/>
      <c r="F478" s="6"/>
      <c r="G478" s="6"/>
      <c r="H478" s="6"/>
      <c r="I478" s="6"/>
      <c r="J478" s="6"/>
      <c r="K478" s="522"/>
      <c r="L478" s="6"/>
      <c r="M478" s="6"/>
      <c r="N478" s="6"/>
      <c r="O478" s="6"/>
      <c r="P478" s="6"/>
      <c r="Q478" s="6"/>
      <c r="R478" s="6"/>
      <c r="S478" s="6"/>
      <c r="T478" s="6"/>
      <c r="U478" s="6"/>
      <c r="V478" s="6"/>
      <c r="W478" s="6"/>
      <c r="X478" s="6"/>
      <c r="Y478" s="6"/>
      <c r="Z478" s="6"/>
      <c r="AA478" s="6"/>
      <c r="AB478" s="6"/>
      <c r="AC478" s="6"/>
      <c r="AD478" s="6"/>
      <c r="AE478" s="6"/>
      <c r="AF478" s="6"/>
    </row>
    <row r="479" spans="1:32" ht="13.2">
      <c r="A479" s="6"/>
      <c r="B479" s="6"/>
      <c r="C479" s="6"/>
      <c r="D479" s="6"/>
      <c r="E479" s="6"/>
      <c r="F479" s="6"/>
      <c r="G479" s="6"/>
      <c r="H479" s="6"/>
      <c r="I479" s="6"/>
      <c r="J479" s="6"/>
      <c r="K479" s="522"/>
      <c r="L479" s="6"/>
      <c r="M479" s="6"/>
      <c r="N479" s="6"/>
      <c r="O479" s="6"/>
      <c r="P479" s="6"/>
      <c r="Q479" s="6"/>
      <c r="R479" s="6"/>
      <c r="S479" s="6"/>
      <c r="T479" s="6"/>
      <c r="U479" s="6"/>
      <c r="V479" s="6"/>
      <c r="W479" s="6"/>
      <c r="X479" s="6"/>
      <c r="Y479" s="6"/>
      <c r="Z479" s="6"/>
      <c r="AA479" s="6"/>
      <c r="AB479" s="6"/>
      <c r="AC479" s="6"/>
      <c r="AD479" s="6"/>
      <c r="AE479" s="6"/>
      <c r="AF479" s="6"/>
    </row>
    <row r="480" spans="1:32" ht="13.2">
      <c r="A480" s="6"/>
      <c r="B480" s="6"/>
      <c r="C480" s="6"/>
      <c r="D480" s="6"/>
      <c r="E480" s="6"/>
      <c r="F480" s="6"/>
      <c r="G480" s="6"/>
      <c r="H480" s="6"/>
      <c r="I480" s="6"/>
      <c r="J480" s="6"/>
      <c r="K480" s="522"/>
      <c r="L480" s="6"/>
      <c r="M480" s="6"/>
      <c r="N480" s="6"/>
      <c r="O480" s="6"/>
      <c r="P480" s="6"/>
      <c r="Q480" s="6"/>
      <c r="R480" s="6"/>
      <c r="S480" s="6"/>
      <c r="T480" s="6"/>
      <c r="U480" s="6"/>
      <c r="V480" s="6"/>
      <c r="W480" s="6"/>
      <c r="X480" s="6"/>
      <c r="Y480" s="6"/>
      <c r="Z480" s="6"/>
      <c r="AA480" s="6"/>
      <c r="AB480" s="6"/>
      <c r="AC480" s="6"/>
      <c r="AD480" s="6"/>
      <c r="AE480" s="6"/>
      <c r="AF480" s="6"/>
    </row>
    <row r="481" spans="1:32" ht="13.2">
      <c r="A481" s="6"/>
      <c r="B481" s="6"/>
      <c r="C481" s="6"/>
      <c r="D481" s="6"/>
      <c r="E481" s="6"/>
      <c r="F481" s="6"/>
      <c r="G481" s="6"/>
      <c r="H481" s="6"/>
      <c r="I481" s="6"/>
      <c r="J481" s="6"/>
      <c r="K481" s="522"/>
      <c r="L481" s="6"/>
      <c r="M481" s="6"/>
      <c r="N481" s="6"/>
      <c r="O481" s="6"/>
      <c r="P481" s="6"/>
      <c r="Q481" s="6"/>
      <c r="R481" s="6"/>
      <c r="S481" s="6"/>
      <c r="T481" s="6"/>
      <c r="U481" s="6"/>
      <c r="V481" s="6"/>
      <c r="W481" s="6"/>
      <c r="X481" s="6"/>
      <c r="Y481" s="6"/>
      <c r="Z481" s="6"/>
      <c r="AA481" s="6"/>
      <c r="AB481" s="6"/>
      <c r="AC481" s="6"/>
      <c r="AD481" s="6"/>
      <c r="AE481" s="6"/>
      <c r="AF481" s="6"/>
    </row>
    <row r="482" spans="1:32" ht="13.2">
      <c r="A482" s="6"/>
      <c r="B482" s="6"/>
      <c r="C482" s="6"/>
      <c r="D482" s="6"/>
      <c r="E482" s="6"/>
      <c r="F482" s="6"/>
      <c r="G482" s="6"/>
      <c r="H482" s="6"/>
      <c r="I482" s="6"/>
      <c r="J482" s="6"/>
      <c r="K482" s="522"/>
      <c r="L482" s="6"/>
      <c r="M482" s="6"/>
      <c r="N482" s="6"/>
      <c r="O482" s="6"/>
      <c r="P482" s="6"/>
      <c r="Q482" s="6"/>
      <c r="R482" s="6"/>
      <c r="S482" s="6"/>
      <c r="T482" s="6"/>
      <c r="U482" s="6"/>
      <c r="V482" s="6"/>
      <c r="W482" s="6"/>
      <c r="X482" s="6"/>
      <c r="Y482" s="6"/>
      <c r="Z482" s="6"/>
      <c r="AA482" s="6"/>
      <c r="AB482" s="6"/>
      <c r="AC482" s="6"/>
      <c r="AD482" s="6"/>
      <c r="AE482" s="6"/>
      <c r="AF482" s="6"/>
    </row>
    <row r="483" spans="1:32" ht="13.2">
      <c r="A483" s="6"/>
      <c r="B483" s="6"/>
      <c r="C483" s="6"/>
      <c r="D483" s="6"/>
      <c r="E483" s="6"/>
      <c r="F483" s="6"/>
      <c r="G483" s="6"/>
      <c r="H483" s="6"/>
      <c r="I483" s="6"/>
      <c r="J483" s="6"/>
      <c r="K483" s="522"/>
      <c r="L483" s="6"/>
      <c r="M483" s="6"/>
      <c r="N483" s="6"/>
      <c r="O483" s="6"/>
      <c r="P483" s="6"/>
      <c r="Q483" s="6"/>
      <c r="R483" s="6"/>
      <c r="S483" s="6"/>
      <c r="T483" s="6"/>
      <c r="U483" s="6"/>
      <c r="V483" s="6"/>
      <c r="W483" s="6"/>
      <c r="X483" s="6"/>
      <c r="Y483" s="6"/>
      <c r="Z483" s="6"/>
      <c r="AA483" s="6"/>
      <c r="AB483" s="6"/>
      <c r="AC483" s="6"/>
      <c r="AD483" s="6"/>
      <c r="AE483" s="6"/>
      <c r="AF483" s="6"/>
    </row>
    <row r="484" spans="1:32" ht="13.2">
      <c r="A484" s="6"/>
      <c r="B484" s="6"/>
      <c r="C484" s="6"/>
      <c r="D484" s="6"/>
      <c r="E484" s="6"/>
      <c r="F484" s="6"/>
      <c r="G484" s="6"/>
      <c r="H484" s="6"/>
      <c r="I484" s="6"/>
      <c r="J484" s="6"/>
      <c r="K484" s="522"/>
      <c r="L484" s="6"/>
      <c r="M484" s="6"/>
      <c r="N484" s="6"/>
      <c r="O484" s="6"/>
      <c r="P484" s="6"/>
      <c r="Q484" s="6"/>
      <c r="R484" s="6"/>
      <c r="S484" s="6"/>
      <c r="T484" s="6"/>
      <c r="U484" s="6"/>
      <c r="V484" s="6"/>
      <c r="W484" s="6"/>
      <c r="X484" s="6"/>
      <c r="Y484" s="6"/>
      <c r="Z484" s="6"/>
      <c r="AA484" s="6"/>
      <c r="AB484" s="6"/>
      <c r="AC484" s="6"/>
      <c r="AD484" s="6"/>
      <c r="AE484" s="6"/>
      <c r="AF484" s="6"/>
    </row>
    <row r="485" spans="1:32" ht="13.2">
      <c r="A485" s="6"/>
      <c r="B485" s="6"/>
      <c r="C485" s="6"/>
      <c r="D485" s="6"/>
      <c r="E485" s="6"/>
      <c r="F485" s="6"/>
      <c r="G485" s="6"/>
      <c r="H485" s="6"/>
      <c r="I485" s="6"/>
      <c r="J485" s="6"/>
      <c r="K485" s="522"/>
      <c r="L485" s="6"/>
      <c r="M485" s="6"/>
      <c r="N485" s="6"/>
      <c r="O485" s="6"/>
      <c r="P485" s="6"/>
      <c r="Q485" s="6"/>
      <c r="R485" s="6"/>
      <c r="S485" s="6"/>
      <c r="T485" s="6"/>
      <c r="U485" s="6"/>
      <c r="V485" s="6"/>
      <c r="W485" s="6"/>
      <c r="X485" s="6"/>
      <c r="Y485" s="6"/>
      <c r="Z485" s="6"/>
      <c r="AA485" s="6"/>
      <c r="AB485" s="6"/>
      <c r="AC485" s="6"/>
      <c r="AD485" s="6"/>
      <c r="AE485" s="6"/>
      <c r="AF485" s="6"/>
    </row>
    <row r="486" spans="1:32" ht="13.2">
      <c r="A486" s="6"/>
      <c r="B486" s="6"/>
      <c r="C486" s="6"/>
      <c r="D486" s="6"/>
      <c r="E486" s="6"/>
      <c r="F486" s="6"/>
      <c r="G486" s="6"/>
      <c r="H486" s="6"/>
      <c r="I486" s="6"/>
      <c r="J486" s="6"/>
      <c r="K486" s="522"/>
      <c r="L486" s="6"/>
      <c r="M486" s="6"/>
      <c r="N486" s="6"/>
      <c r="O486" s="6"/>
      <c r="P486" s="6"/>
      <c r="Q486" s="6"/>
      <c r="R486" s="6"/>
      <c r="S486" s="6"/>
      <c r="T486" s="6"/>
      <c r="U486" s="6"/>
      <c r="V486" s="6"/>
      <c r="W486" s="6"/>
      <c r="X486" s="6"/>
      <c r="Y486" s="6"/>
      <c r="Z486" s="6"/>
      <c r="AA486" s="6"/>
      <c r="AB486" s="6"/>
      <c r="AC486" s="6"/>
      <c r="AD486" s="6"/>
      <c r="AE486" s="6"/>
      <c r="AF486" s="6"/>
    </row>
    <row r="487" spans="1:32" ht="13.2">
      <c r="A487" s="6"/>
      <c r="B487" s="6"/>
      <c r="C487" s="6"/>
      <c r="D487" s="6"/>
      <c r="E487" s="6"/>
      <c r="F487" s="6"/>
      <c r="G487" s="6"/>
      <c r="H487" s="6"/>
      <c r="I487" s="6"/>
      <c r="J487" s="6"/>
      <c r="K487" s="522"/>
      <c r="L487" s="6"/>
      <c r="M487" s="6"/>
      <c r="N487" s="6"/>
      <c r="O487" s="6"/>
      <c r="P487" s="6"/>
      <c r="Q487" s="6"/>
      <c r="R487" s="6"/>
      <c r="S487" s="6"/>
      <c r="T487" s="6"/>
      <c r="U487" s="6"/>
      <c r="V487" s="6"/>
      <c r="W487" s="6"/>
      <c r="X487" s="6"/>
      <c r="Y487" s="6"/>
      <c r="Z487" s="6"/>
      <c r="AA487" s="6"/>
      <c r="AB487" s="6"/>
      <c r="AC487" s="6"/>
      <c r="AD487" s="6"/>
      <c r="AE487" s="6"/>
      <c r="AF487" s="6"/>
    </row>
    <row r="488" spans="1:32" ht="13.2">
      <c r="A488" s="6"/>
      <c r="B488" s="6"/>
      <c r="C488" s="6"/>
      <c r="D488" s="6"/>
      <c r="E488" s="6"/>
      <c r="F488" s="6"/>
      <c r="G488" s="6"/>
      <c r="H488" s="6"/>
      <c r="I488" s="6"/>
      <c r="J488" s="6"/>
      <c r="K488" s="522"/>
      <c r="L488" s="6"/>
      <c r="M488" s="6"/>
      <c r="N488" s="6"/>
      <c r="O488" s="6"/>
      <c r="P488" s="6"/>
      <c r="Q488" s="6"/>
      <c r="R488" s="6"/>
      <c r="S488" s="6"/>
      <c r="T488" s="6"/>
      <c r="U488" s="6"/>
      <c r="V488" s="6"/>
      <c r="W488" s="6"/>
      <c r="X488" s="6"/>
      <c r="Y488" s="6"/>
      <c r="Z488" s="6"/>
      <c r="AA488" s="6"/>
      <c r="AB488" s="6"/>
      <c r="AC488" s="6"/>
      <c r="AD488" s="6"/>
      <c r="AE488" s="6"/>
      <c r="AF488" s="6"/>
    </row>
    <row r="489" spans="1:32" ht="13.2">
      <c r="A489" s="6"/>
      <c r="B489" s="6"/>
      <c r="C489" s="6"/>
      <c r="D489" s="6"/>
      <c r="E489" s="6"/>
      <c r="F489" s="6"/>
      <c r="G489" s="6"/>
      <c r="H489" s="6"/>
      <c r="I489" s="6"/>
      <c r="J489" s="6"/>
      <c r="K489" s="522"/>
      <c r="L489" s="6"/>
      <c r="M489" s="6"/>
      <c r="N489" s="6"/>
      <c r="O489" s="6"/>
      <c r="P489" s="6"/>
      <c r="Q489" s="6"/>
      <c r="R489" s="6"/>
      <c r="S489" s="6"/>
      <c r="T489" s="6"/>
      <c r="U489" s="6"/>
      <c r="V489" s="6"/>
      <c r="W489" s="6"/>
      <c r="X489" s="6"/>
      <c r="Y489" s="6"/>
      <c r="Z489" s="6"/>
      <c r="AA489" s="6"/>
      <c r="AB489" s="6"/>
      <c r="AC489" s="6"/>
      <c r="AD489" s="6"/>
      <c r="AE489" s="6"/>
      <c r="AF489" s="6"/>
    </row>
    <row r="490" spans="1:32" ht="13.2">
      <c r="A490" s="6"/>
      <c r="B490" s="6"/>
      <c r="C490" s="6"/>
      <c r="D490" s="6"/>
      <c r="E490" s="6"/>
      <c r="F490" s="6"/>
      <c r="G490" s="6"/>
      <c r="H490" s="6"/>
      <c r="I490" s="6"/>
      <c r="J490" s="6"/>
      <c r="K490" s="522"/>
      <c r="L490" s="6"/>
      <c r="M490" s="6"/>
      <c r="N490" s="6"/>
      <c r="O490" s="6"/>
      <c r="P490" s="6"/>
      <c r="Q490" s="6"/>
      <c r="R490" s="6"/>
      <c r="S490" s="6"/>
      <c r="T490" s="6"/>
      <c r="U490" s="6"/>
      <c r="V490" s="6"/>
      <c r="W490" s="6"/>
      <c r="X490" s="6"/>
      <c r="Y490" s="6"/>
      <c r="Z490" s="6"/>
      <c r="AA490" s="6"/>
      <c r="AB490" s="6"/>
      <c r="AC490" s="6"/>
      <c r="AD490" s="6"/>
      <c r="AE490" s="6"/>
      <c r="AF490" s="6"/>
    </row>
    <row r="491" spans="1:32" ht="13.2">
      <c r="A491" s="6"/>
      <c r="B491" s="6"/>
      <c r="C491" s="6"/>
      <c r="D491" s="6"/>
      <c r="E491" s="6"/>
      <c r="F491" s="6"/>
      <c r="G491" s="6"/>
      <c r="H491" s="6"/>
      <c r="I491" s="6"/>
      <c r="J491" s="6"/>
      <c r="K491" s="522"/>
      <c r="L491" s="6"/>
      <c r="M491" s="6"/>
      <c r="N491" s="6"/>
      <c r="O491" s="6"/>
      <c r="P491" s="6"/>
      <c r="Q491" s="6"/>
      <c r="R491" s="6"/>
      <c r="S491" s="6"/>
      <c r="T491" s="6"/>
      <c r="U491" s="6"/>
      <c r="V491" s="6"/>
      <c r="W491" s="6"/>
      <c r="X491" s="6"/>
      <c r="Y491" s="6"/>
      <c r="Z491" s="6"/>
      <c r="AA491" s="6"/>
      <c r="AB491" s="6"/>
      <c r="AC491" s="6"/>
      <c r="AD491" s="6"/>
      <c r="AE491" s="6"/>
      <c r="AF491" s="6"/>
    </row>
    <row r="492" spans="1:32" ht="13.2">
      <c r="A492" s="6"/>
      <c r="B492" s="6"/>
      <c r="C492" s="6"/>
      <c r="D492" s="6"/>
      <c r="E492" s="6"/>
      <c r="F492" s="6"/>
      <c r="G492" s="6"/>
      <c r="H492" s="6"/>
      <c r="I492" s="6"/>
      <c r="J492" s="6"/>
      <c r="K492" s="522"/>
      <c r="L492" s="6"/>
      <c r="M492" s="6"/>
      <c r="N492" s="6"/>
      <c r="O492" s="6"/>
      <c r="P492" s="6"/>
      <c r="Q492" s="6"/>
      <c r="R492" s="6"/>
      <c r="S492" s="6"/>
      <c r="T492" s="6"/>
      <c r="U492" s="6"/>
      <c r="V492" s="6"/>
      <c r="W492" s="6"/>
      <c r="X492" s="6"/>
      <c r="Y492" s="6"/>
      <c r="Z492" s="6"/>
      <c r="AA492" s="6"/>
      <c r="AB492" s="6"/>
      <c r="AC492" s="6"/>
      <c r="AD492" s="6"/>
      <c r="AE492" s="6"/>
      <c r="AF492" s="6"/>
    </row>
    <row r="493" spans="1:32" ht="13.2">
      <c r="A493" s="6"/>
      <c r="B493" s="6"/>
      <c r="C493" s="6"/>
      <c r="D493" s="6"/>
      <c r="E493" s="6"/>
      <c r="F493" s="6"/>
      <c r="G493" s="6"/>
      <c r="H493" s="6"/>
      <c r="I493" s="6"/>
      <c r="J493" s="6"/>
      <c r="K493" s="522"/>
      <c r="L493" s="6"/>
      <c r="M493" s="6"/>
      <c r="N493" s="6"/>
      <c r="O493" s="6"/>
      <c r="P493" s="6"/>
      <c r="Q493" s="6"/>
      <c r="R493" s="6"/>
      <c r="S493" s="6"/>
      <c r="T493" s="6"/>
      <c r="U493" s="6"/>
      <c r="V493" s="6"/>
      <c r="W493" s="6"/>
      <c r="X493" s="6"/>
      <c r="Y493" s="6"/>
      <c r="Z493" s="6"/>
      <c r="AA493" s="6"/>
      <c r="AB493" s="6"/>
      <c r="AC493" s="6"/>
      <c r="AD493" s="6"/>
      <c r="AE493" s="6"/>
      <c r="AF493" s="6"/>
    </row>
    <row r="494" spans="1:32" ht="13.2">
      <c r="A494" s="6"/>
      <c r="B494" s="6"/>
      <c r="C494" s="6"/>
      <c r="D494" s="6"/>
      <c r="E494" s="6"/>
      <c r="F494" s="6"/>
      <c r="G494" s="6"/>
      <c r="H494" s="6"/>
      <c r="I494" s="6"/>
      <c r="J494" s="6"/>
      <c r="K494" s="522"/>
      <c r="L494" s="6"/>
      <c r="M494" s="6"/>
      <c r="N494" s="6"/>
      <c r="O494" s="6"/>
      <c r="P494" s="6"/>
      <c r="Q494" s="6"/>
      <c r="R494" s="6"/>
      <c r="S494" s="6"/>
      <c r="T494" s="6"/>
      <c r="U494" s="6"/>
      <c r="V494" s="6"/>
      <c r="W494" s="6"/>
      <c r="X494" s="6"/>
      <c r="Y494" s="6"/>
      <c r="Z494" s="6"/>
      <c r="AA494" s="6"/>
      <c r="AB494" s="6"/>
      <c r="AC494" s="6"/>
      <c r="AD494" s="6"/>
      <c r="AE494" s="6"/>
      <c r="AF494" s="6"/>
    </row>
    <row r="495" spans="1:32" ht="13.2">
      <c r="A495" s="6"/>
      <c r="B495" s="6"/>
      <c r="C495" s="6"/>
      <c r="D495" s="6"/>
      <c r="E495" s="6"/>
      <c r="F495" s="6"/>
      <c r="G495" s="6"/>
      <c r="H495" s="6"/>
      <c r="I495" s="6"/>
      <c r="J495" s="6"/>
      <c r="K495" s="522"/>
      <c r="L495" s="6"/>
      <c r="M495" s="6"/>
      <c r="N495" s="6"/>
      <c r="O495" s="6"/>
      <c r="P495" s="6"/>
      <c r="Q495" s="6"/>
      <c r="R495" s="6"/>
      <c r="S495" s="6"/>
      <c r="T495" s="6"/>
      <c r="U495" s="6"/>
      <c r="V495" s="6"/>
      <c r="W495" s="6"/>
      <c r="X495" s="6"/>
      <c r="Y495" s="6"/>
      <c r="Z495" s="6"/>
      <c r="AA495" s="6"/>
      <c r="AB495" s="6"/>
      <c r="AC495" s="6"/>
      <c r="AD495" s="6"/>
      <c r="AE495" s="6"/>
      <c r="AF495" s="6"/>
    </row>
    <row r="496" spans="1:32" ht="13.2">
      <c r="A496" s="6"/>
      <c r="B496" s="6"/>
      <c r="C496" s="6"/>
      <c r="D496" s="6"/>
      <c r="E496" s="6"/>
      <c r="F496" s="6"/>
      <c r="G496" s="6"/>
      <c r="H496" s="6"/>
      <c r="I496" s="6"/>
      <c r="J496" s="6"/>
      <c r="K496" s="522"/>
      <c r="L496" s="6"/>
      <c r="M496" s="6"/>
      <c r="N496" s="6"/>
      <c r="O496" s="6"/>
      <c r="P496" s="6"/>
      <c r="Q496" s="6"/>
      <c r="R496" s="6"/>
      <c r="S496" s="6"/>
      <c r="T496" s="6"/>
      <c r="U496" s="6"/>
      <c r="V496" s="6"/>
      <c r="W496" s="6"/>
      <c r="X496" s="6"/>
      <c r="Y496" s="6"/>
      <c r="Z496" s="6"/>
      <c r="AA496" s="6"/>
      <c r="AB496" s="6"/>
      <c r="AC496" s="6"/>
      <c r="AD496" s="6"/>
      <c r="AE496" s="6"/>
      <c r="AF496" s="6"/>
    </row>
    <row r="497" spans="1:32" ht="13.2">
      <c r="A497" s="6"/>
      <c r="B497" s="6"/>
      <c r="C497" s="6"/>
      <c r="D497" s="6"/>
      <c r="E497" s="6"/>
      <c r="F497" s="6"/>
      <c r="G497" s="6"/>
      <c r="H497" s="6"/>
      <c r="I497" s="6"/>
      <c r="J497" s="6"/>
      <c r="K497" s="522"/>
      <c r="L497" s="6"/>
      <c r="M497" s="6"/>
      <c r="N497" s="6"/>
      <c r="O497" s="6"/>
      <c r="P497" s="6"/>
      <c r="Q497" s="6"/>
      <c r="R497" s="6"/>
      <c r="S497" s="6"/>
      <c r="T497" s="6"/>
      <c r="U497" s="6"/>
      <c r="V497" s="6"/>
      <c r="W497" s="6"/>
      <c r="X497" s="6"/>
      <c r="Y497" s="6"/>
      <c r="Z497" s="6"/>
      <c r="AA497" s="6"/>
      <c r="AB497" s="6"/>
      <c r="AC497" s="6"/>
      <c r="AD497" s="6"/>
      <c r="AE497" s="6"/>
      <c r="AF497" s="6"/>
    </row>
    <row r="498" spans="1:32" ht="13.2">
      <c r="A498" s="6"/>
      <c r="B498" s="6"/>
      <c r="C498" s="6"/>
      <c r="D498" s="6"/>
      <c r="E498" s="6"/>
      <c r="F498" s="6"/>
      <c r="G498" s="6"/>
      <c r="H498" s="6"/>
      <c r="I498" s="6"/>
      <c r="J498" s="6"/>
      <c r="K498" s="522"/>
      <c r="L498" s="6"/>
      <c r="M498" s="6"/>
      <c r="N498" s="6"/>
      <c r="O498" s="6"/>
      <c r="P498" s="6"/>
      <c r="Q498" s="6"/>
      <c r="R498" s="6"/>
      <c r="S498" s="6"/>
      <c r="T498" s="6"/>
      <c r="U498" s="6"/>
      <c r="V498" s="6"/>
      <c r="W498" s="6"/>
      <c r="X498" s="6"/>
      <c r="Y498" s="6"/>
      <c r="Z498" s="6"/>
      <c r="AA498" s="6"/>
      <c r="AB498" s="6"/>
      <c r="AC498" s="6"/>
      <c r="AD498" s="6"/>
      <c r="AE498" s="6"/>
      <c r="AF498" s="6"/>
    </row>
    <row r="499" spans="1:32" ht="13.2">
      <c r="A499" s="6"/>
      <c r="B499" s="6"/>
      <c r="C499" s="6"/>
      <c r="D499" s="6"/>
      <c r="E499" s="6"/>
      <c r="F499" s="6"/>
      <c r="G499" s="6"/>
      <c r="H499" s="6"/>
      <c r="I499" s="6"/>
      <c r="J499" s="6"/>
      <c r="K499" s="522"/>
      <c r="L499" s="6"/>
      <c r="M499" s="6"/>
      <c r="N499" s="6"/>
      <c r="O499" s="6"/>
      <c r="P499" s="6"/>
      <c r="Q499" s="6"/>
      <c r="R499" s="6"/>
      <c r="S499" s="6"/>
      <c r="T499" s="6"/>
      <c r="U499" s="6"/>
      <c r="V499" s="6"/>
      <c r="W499" s="6"/>
      <c r="X499" s="6"/>
      <c r="Y499" s="6"/>
      <c r="Z499" s="6"/>
      <c r="AA499" s="6"/>
      <c r="AB499" s="6"/>
      <c r="AC499" s="6"/>
      <c r="AD499" s="6"/>
      <c r="AE499" s="6"/>
      <c r="AF499" s="6"/>
    </row>
    <row r="500" spans="1:32" ht="13.2">
      <c r="A500" s="6"/>
      <c r="B500" s="6"/>
      <c r="C500" s="6"/>
      <c r="D500" s="6"/>
      <c r="E500" s="6"/>
      <c r="F500" s="6"/>
      <c r="G500" s="6"/>
      <c r="H500" s="6"/>
      <c r="I500" s="6"/>
      <c r="J500" s="6"/>
      <c r="K500" s="522"/>
      <c r="L500" s="6"/>
      <c r="M500" s="6"/>
      <c r="N500" s="6"/>
      <c r="O500" s="6"/>
      <c r="P500" s="6"/>
      <c r="Q500" s="6"/>
      <c r="R500" s="6"/>
      <c r="S500" s="6"/>
      <c r="T500" s="6"/>
      <c r="U500" s="6"/>
      <c r="V500" s="6"/>
      <c r="W500" s="6"/>
      <c r="X500" s="6"/>
      <c r="Y500" s="6"/>
      <c r="Z500" s="6"/>
      <c r="AA500" s="6"/>
      <c r="AB500" s="6"/>
      <c r="AC500" s="6"/>
      <c r="AD500" s="6"/>
      <c r="AE500" s="6"/>
      <c r="AF500" s="6"/>
    </row>
    <row r="501" spans="1:32" ht="13.2">
      <c r="A501" s="6"/>
      <c r="B501" s="6"/>
      <c r="C501" s="6"/>
      <c r="D501" s="6"/>
      <c r="E501" s="6"/>
      <c r="F501" s="6"/>
      <c r="G501" s="6"/>
      <c r="H501" s="6"/>
      <c r="I501" s="6"/>
      <c r="J501" s="6"/>
      <c r="K501" s="522"/>
      <c r="L501" s="6"/>
      <c r="M501" s="6"/>
      <c r="N501" s="6"/>
      <c r="O501" s="6"/>
      <c r="P501" s="6"/>
      <c r="Q501" s="6"/>
      <c r="R501" s="6"/>
      <c r="S501" s="6"/>
      <c r="T501" s="6"/>
      <c r="U501" s="6"/>
      <c r="V501" s="6"/>
      <c r="W501" s="6"/>
      <c r="X501" s="6"/>
      <c r="Y501" s="6"/>
      <c r="Z501" s="6"/>
      <c r="AA501" s="6"/>
      <c r="AB501" s="6"/>
      <c r="AC501" s="6"/>
      <c r="AD501" s="6"/>
      <c r="AE501" s="6"/>
      <c r="AF501" s="6"/>
    </row>
    <row r="502" spans="1:32" ht="13.2">
      <c r="A502" s="6"/>
      <c r="B502" s="6"/>
      <c r="C502" s="6"/>
      <c r="D502" s="6"/>
      <c r="E502" s="6"/>
      <c r="F502" s="6"/>
      <c r="G502" s="6"/>
      <c r="H502" s="6"/>
      <c r="I502" s="6"/>
      <c r="J502" s="6"/>
      <c r="K502" s="522"/>
      <c r="L502" s="6"/>
      <c r="M502" s="6"/>
      <c r="N502" s="6"/>
      <c r="O502" s="6"/>
      <c r="P502" s="6"/>
      <c r="Q502" s="6"/>
      <c r="R502" s="6"/>
      <c r="S502" s="6"/>
      <c r="T502" s="6"/>
      <c r="U502" s="6"/>
      <c r="V502" s="6"/>
      <c r="W502" s="6"/>
      <c r="X502" s="6"/>
      <c r="Y502" s="6"/>
      <c r="Z502" s="6"/>
      <c r="AA502" s="6"/>
      <c r="AB502" s="6"/>
      <c r="AC502" s="6"/>
      <c r="AD502" s="6"/>
      <c r="AE502" s="6"/>
      <c r="AF502" s="6"/>
    </row>
    <row r="503" spans="1:32" ht="13.2">
      <c r="A503" s="6"/>
      <c r="B503" s="6"/>
      <c r="C503" s="6"/>
      <c r="D503" s="6"/>
      <c r="E503" s="6"/>
      <c r="F503" s="6"/>
      <c r="G503" s="6"/>
      <c r="H503" s="6"/>
      <c r="I503" s="6"/>
      <c r="J503" s="6"/>
      <c r="K503" s="522"/>
      <c r="L503" s="6"/>
      <c r="M503" s="6"/>
      <c r="N503" s="6"/>
      <c r="O503" s="6"/>
      <c r="P503" s="6"/>
      <c r="Q503" s="6"/>
      <c r="R503" s="6"/>
      <c r="S503" s="6"/>
      <c r="T503" s="6"/>
      <c r="U503" s="6"/>
      <c r="V503" s="6"/>
      <c r="W503" s="6"/>
      <c r="X503" s="6"/>
      <c r="Y503" s="6"/>
      <c r="Z503" s="6"/>
      <c r="AA503" s="6"/>
      <c r="AB503" s="6"/>
      <c r="AC503" s="6"/>
      <c r="AD503" s="6"/>
      <c r="AE503" s="6"/>
      <c r="AF503" s="6"/>
    </row>
    <row r="504" spans="1:32" ht="13.2">
      <c r="A504" s="6"/>
      <c r="B504" s="6"/>
      <c r="C504" s="6"/>
      <c r="D504" s="6"/>
      <c r="E504" s="6"/>
      <c r="F504" s="6"/>
      <c r="G504" s="6"/>
      <c r="H504" s="6"/>
      <c r="I504" s="6"/>
      <c r="J504" s="6"/>
      <c r="K504" s="522"/>
      <c r="L504" s="6"/>
      <c r="M504" s="6"/>
      <c r="N504" s="6"/>
      <c r="O504" s="6"/>
      <c r="P504" s="6"/>
      <c r="Q504" s="6"/>
      <c r="R504" s="6"/>
      <c r="S504" s="6"/>
      <c r="T504" s="6"/>
      <c r="U504" s="6"/>
      <c r="V504" s="6"/>
      <c r="W504" s="6"/>
      <c r="X504" s="6"/>
      <c r="Y504" s="6"/>
      <c r="Z504" s="6"/>
      <c r="AA504" s="6"/>
      <c r="AB504" s="6"/>
      <c r="AC504" s="6"/>
      <c r="AD504" s="6"/>
      <c r="AE504" s="6"/>
      <c r="AF504" s="6"/>
    </row>
    <row r="505" spans="1:32" ht="13.2">
      <c r="A505" s="6"/>
      <c r="B505" s="6"/>
      <c r="C505" s="6"/>
      <c r="D505" s="6"/>
      <c r="E505" s="6"/>
      <c r="F505" s="6"/>
      <c r="G505" s="6"/>
      <c r="H505" s="6"/>
      <c r="I505" s="6"/>
      <c r="J505" s="6"/>
      <c r="K505" s="522"/>
      <c r="L505" s="6"/>
      <c r="M505" s="6"/>
      <c r="N505" s="6"/>
      <c r="O505" s="6"/>
      <c r="P505" s="6"/>
      <c r="Q505" s="6"/>
      <c r="R505" s="6"/>
      <c r="S505" s="6"/>
      <c r="T505" s="6"/>
      <c r="U505" s="6"/>
      <c r="V505" s="6"/>
      <c r="W505" s="6"/>
      <c r="X505" s="6"/>
      <c r="Y505" s="6"/>
      <c r="Z505" s="6"/>
      <c r="AA505" s="6"/>
      <c r="AB505" s="6"/>
      <c r="AC505" s="6"/>
      <c r="AD505" s="6"/>
      <c r="AE505" s="6"/>
      <c r="AF505" s="6"/>
    </row>
    <row r="506" spans="1:32" ht="13.2">
      <c r="A506" s="6"/>
      <c r="B506" s="6"/>
      <c r="C506" s="6"/>
      <c r="D506" s="6"/>
      <c r="E506" s="6"/>
      <c r="F506" s="6"/>
      <c r="G506" s="6"/>
      <c r="H506" s="6"/>
      <c r="I506" s="6"/>
      <c r="J506" s="6"/>
      <c r="K506" s="522"/>
      <c r="L506" s="6"/>
      <c r="M506" s="6"/>
      <c r="N506" s="6"/>
      <c r="O506" s="6"/>
      <c r="P506" s="6"/>
      <c r="Q506" s="6"/>
      <c r="R506" s="6"/>
      <c r="S506" s="6"/>
      <c r="T506" s="6"/>
      <c r="U506" s="6"/>
      <c r="V506" s="6"/>
      <c r="W506" s="6"/>
      <c r="X506" s="6"/>
      <c r="Y506" s="6"/>
      <c r="Z506" s="6"/>
      <c r="AA506" s="6"/>
      <c r="AB506" s="6"/>
      <c r="AC506" s="6"/>
      <c r="AD506" s="6"/>
      <c r="AE506" s="6"/>
      <c r="AF506" s="6"/>
    </row>
    <row r="507" spans="1:32" ht="13.2">
      <c r="A507" s="6"/>
      <c r="B507" s="6"/>
      <c r="C507" s="6"/>
      <c r="D507" s="6"/>
      <c r="E507" s="6"/>
      <c r="F507" s="6"/>
      <c r="G507" s="6"/>
      <c r="H507" s="6"/>
      <c r="I507" s="6"/>
      <c r="J507" s="6"/>
      <c r="K507" s="522"/>
      <c r="L507" s="6"/>
      <c r="M507" s="6"/>
      <c r="N507" s="6"/>
      <c r="O507" s="6"/>
      <c r="P507" s="6"/>
      <c r="Q507" s="6"/>
      <c r="R507" s="6"/>
      <c r="S507" s="6"/>
      <c r="T507" s="6"/>
      <c r="U507" s="6"/>
      <c r="V507" s="6"/>
      <c r="W507" s="6"/>
      <c r="X507" s="6"/>
      <c r="Y507" s="6"/>
      <c r="Z507" s="6"/>
      <c r="AA507" s="6"/>
      <c r="AB507" s="6"/>
      <c r="AC507" s="6"/>
      <c r="AD507" s="6"/>
      <c r="AE507" s="6"/>
      <c r="AF507" s="6"/>
    </row>
    <row r="508" spans="1:32" ht="13.2">
      <c r="A508" s="6"/>
      <c r="B508" s="6"/>
      <c r="C508" s="6"/>
      <c r="D508" s="6"/>
      <c r="E508" s="6"/>
      <c r="F508" s="6"/>
      <c r="G508" s="6"/>
      <c r="H508" s="6"/>
      <c r="I508" s="6"/>
      <c r="J508" s="6"/>
      <c r="K508" s="522"/>
      <c r="L508" s="6"/>
      <c r="M508" s="6"/>
      <c r="N508" s="6"/>
      <c r="O508" s="6"/>
      <c r="P508" s="6"/>
      <c r="Q508" s="6"/>
      <c r="R508" s="6"/>
      <c r="S508" s="6"/>
      <c r="T508" s="6"/>
      <c r="U508" s="6"/>
      <c r="V508" s="6"/>
      <c r="W508" s="6"/>
      <c r="X508" s="6"/>
      <c r="Y508" s="6"/>
      <c r="Z508" s="6"/>
      <c r="AA508" s="6"/>
      <c r="AB508" s="6"/>
      <c r="AC508" s="6"/>
      <c r="AD508" s="6"/>
      <c r="AE508" s="6"/>
      <c r="AF508" s="6"/>
    </row>
    <row r="509" spans="1:32" ht="13.2">
      <c r="A509" s="6"/>
      <c r="B509" s="6"/>
      <c r="C509" s="6"/>
      <c r="D509" s="6"/>
      <c r="E509" s="6"/>
      <c r="F509" s="6"/>
      <c r="G509" s="6"/>
      <c r="H509" s="6"/>
      <c r="I509" s="6"/>
      <c r="J509" s="6"/>
      <c r="K509" s="522"/>
      <c r="L509" s="6"/>
      <c r="M509" s="6"/>
      <c r="N509" s="6"/>
      <c r="O509" s="6"/>
      <c r="P509" s="6"/>
      <c r="Q509" s="6"/>
      <c r="R509" s="6"/>
      <c r="S509" s="6"/>
      <c r="T509" s="6"/>
      <c r="U509" s="6"/>
      <c r="V509" s="6"/>
      <c r="W509" s="6"/>
      <c r="X509" s="6"/>
      <c r="Y509" s="6"/>
      <c r="Z509" s="6"/>
      <c r="AA509" s="6"/>
      <c r="AB509" s="6"/>
      <c r="AC509" s="6"/>
      <c r="AD509" s="6"/>
      <c r="AE509" s="6"/>
      <c r="AF509" s="6"/>
    </row>
    <row r="510" spans="1:32" ht="13.2">
      <c r="A510" s="6"/>
      <c r="B510" s="6"/>
      <c r="C510" s="6"/>
      <c r="D510" s="6"/>
      <c r="E510" s="6"/>
      <c r="F510" s="6"/>
      <c r="G510" s="6"/>
      <c r="H510" s="6"/>
      <c r="I510" s="6"/>
      <c r="J510" s="6"/>
      <c r="K510" s="522"/>
      <c r="L510" s="6"/>
      <c r="M510" s="6"/>
      <c r="N510" s="6"/>
      <c r="O510" s="6"/>
      <c r="P510" s="6"/>
      <c r="Q510" s="6"/>
      <c r="R510" s="6"/>
      <c r="S510" s="6"/>
      <c r="T510" s="6"/>
      <c r="U510" s="6"/>
      <c r="V510" s="6"/>
      <c r="W510" s="6"/>
      <c r="X510" s="6"/>
      <c r="Y510" s="6"/>
      <c r="Z510" s="6"/>
      <c r="AA510" s="6"/>
      <c r="AB510" s="6"/>
      <c r="AC510" s="6"/>
      <c r="AD510" s="6"/>
      <c r="AE510" s="6"/>
      <c r="AF510" s="6"/>
    </row>
    <row r="511" spans="1:32" ht="13.2">
      <c r="A511" s="6"/>
      <c r="B511" s="6"/>
      <c r="C511" s="6"/>
      <c r="D511" s="6"/>
      <c r="E511" s="6"/>
      <c r="F511" s="6"/>
      <c r="G511" s="6"/>
      <c r="H511" s="6"/>
      <c r="I511" s="6"/>
      <c r="J511" s="6"/>
      <c r="K511" s="522"/>
      <c r="L511" s="6"/>
      <c r="M511" s="6"/>
      <c r="N511" s="6"/>
      <c r="O511" s="6"/>
      <c r="P511" s="6"/>
      <c r="Q511" s="6"/>
      <c r="R511" s="6"/>
      <c r="S511" s="6"/>
      <c r="T511" s="6"/>
      <c r="U511" s="6"/>
      <c r="V511" s="6"/>
      <c r="W511" s="6"/>
      <c r="X511" s="6"/>
      <c r="Y511" s="6"/>
      <c r="Z511" s="6"/>
      <c r="AA511" s="6"/>
      <c r="AB511" s="6"/>
      <c r="AC511" s="6"/>
      <c r="AD511" s="6"/>
      <c r="AE511" s="6"/>
      <c r="AF511" s="6"/>
    </row>
    <row r="512" spans="1:32" ht="13.2">
      <c r="A512" s="6"/>
      <c r="B512" s="6"/>
      <c r="C512" s="6"/>
      <c r="D512" s="6"/>
      <c r="E512" s="6"/>
      <c r="F512" s="6"/>
      <c r="G512" s="6"/>
      <c r="H512" s="6"/>
      <c r="I512" s="6"/>
      <c r="J512" s="6"/>
      <c r="K512" s="522"/>
      <c r="L512" s="6"/>
      <c r="M512" s="6"/>
      <c r="N512" s="6"/>
      <c r="O512" s="6"/>
      <c r="P512" s="6"/>
      <c r="Q512" s="6"/>
      <c r="R512" s="6"/>
      <c r="S512" s="6"/>
      <c r="T512" s="6"/>
      <c r="U512" s="6"/>
      <c r="V512" s="6"/>
      <c r="W512" s="6"/>
      <c r="X512" s="6"/>
      <c r="Y512" s="6"/>
      <c r="Z512" s="6"/>
      <c r="AA512" s="6"/>
      <c r="AB512" s="6"/>
      <c r="AC512" s="6"/>
      <c r="AD512" s="6"/>
      <c r="AE512" s="6"/>
      <c r="AF512" s="6"/>
    </row>
    <row r="513" spans="1:32" ht="13.2">
      <c r="A513" s="6"/>
      <c r="B513" s="6"/>
      <c r="C513" s="6"/>
      <c r="D513" s="6"/>
      <c r="E513" s="6"/>
      <c r="F513" s="6"/>
      <c r="G513" s="6"/>
      <c r="H513" s="6"/>
      <c r="I513" s="6"/>
      <c r="J513" s="6"/>
      <c r="K513" s="522"/>
      <c r="L513" s="6"/>
      <c r="M513" s="6"/>
      <c r="N513" s="6"/>
      <c r="O513" s="6"/>
      <c r="P513" s="6"/>
      <c r="Q513" s="6"/>
      <c r="R513" s="6"/>
      <c r="S513" s="6"/>
      <c r="T513" s="6"/>
      <c r="U513" s="6"/>
      <c r="V513" s="6"/>
      <c r="W513" s="6"/>
      <c r="X513" s="6"/>
      <c r="Y513" s="6"/>
      <c r="Z513" s="6"/>
      <c r="AA513" s="6"/>
      <c r="AB513" s="6"/>
      <c r="AC513" s="6"/>
      <c r="AD513" s="6"/>
      <c r="AE513" s="6"/>
      <c r="AF513" s="6"/>
    </row>
    <row r="514" spans="1:32" ht="13.2">
      <c r="A514" s="6"/>
      <c r="B514" s="6"/>
      <c r="C514" s="6"/>
      <c r="D514" s="6"/>
      <c r="E514" s="6"/>
      <c r="F514" s="6"/>
      <c r="G514" s="6"/>
      <c r="H514" s="6"/>
      <c r="I514" s="6"/>
      <c r="J514" s="6"/>
      <c r="K514" s="522"/>
      <c r="L514" s="6"/>
      <c r="M514" s="6"/>
      <c r="N514" s="6"/>
      <c r="O514" s="6"/>
      <c r="P514" s="6"/>
      <c r="Q514" s="6"/>
      <c r="R514" s="6"/>
      <c r="S514" s="6"/>
      <c r="T514" s="6"/>
      <c r="U514" s="6"/>
      <c r="V514" s="6"/>
      <c r="W514" s="6"/>
      <c r="X514" s="6"/>
      <c r="Y514" s="6"/>
      <c r="Z514" s="6"/>
      <c r="AA514" s="6"/>
      <c r="AB514" s="6"/>
      <c r="AC514" s="6"/>
      <c r="AD514" s="6"/>
      <c r="AE514" s="6"/>
      <c r="AF514" s="6"/>
    </row>
    <row r="515" spans="1:32" ht="13.2">
      <c r="A515" s="6"/>
      <c r="B515" s="6"/>
      <c r="C515" s="6"/>
      <c r="D515" s="6"/>
      <c r="E515" s="6"/>
      <c r="F515" s="6"/>
      <c r="G515" s="6"/>
      <c r="H515" s="6"/>
      <c r="I515" s="6"/>
      <c r="J515" s="6"/>
      <c r="K515" s="522"/>
      <c r="L515" s="6"/>
      <c r="M515" s="6"/>
      <c r="N515" s="6"/>
      <c r="O515" s="6"/>
      <c r="P515" s="6"/>
      <c r="Q515" s="6"/>
      <c r="R515" s="6"/>
      <c r="S515" s="6"/>
      <c r="T515" s="6"/>
      <c r="U515" s="6"/>
      <c r="V515" s="6"/>
      <c r="W515" s="6"/>
      <c r="X515" s="6"/>
      <c r="Y515" s="6"/>
      <c r="Z515" s="6"/>
      <c r="AA515" s="6"/>
      <c r="AB515" s="6"/>
      <c r="AC515" s="6"/>
      <c r="AD515" s="6"/>
      <c r="AE515" s="6"/>
      <c r="AF515" s="6"/>
    </row>
    <row r="516" spans="1:32" ht="13.2">
      <c r="A516" s="6"/>
      <c r="B516" s="6"/>
      <c r="C516" s="6"/>
      <c r="D516" s="6"/>
      <c r="E516" s="6"/>
      <c r="F516" s="6"/>
      <c r="G516" s="6"/>
      <c r="H516" s="6"/>
      <c r="I516" s="6"/>
      <c r="J516" s="6"/>
      <c r="K516" s="522"/>
      <c r="L516" s="6"/>
      <c r="M516" s="6"/>
      <c r="N516" s="6"/>
      <c r="O516" s="6"/>
      <c r="P516" s="6"/>
      <c r="Q516" s="6"/>
      <c r="R516" s="6"/>
      <c r="S516" s="6"/>
      <c r="T516" s="6"/>
      <c r="U516" s="6"/>
      <c r="V516" s="6"/>
      <c r="W516" s="6"/>
      <c r="X516" s="6"/>
      <c r="Y516" s="6"/>
      <c r="Z516" s="6"/>
      <c r="AA516" s="6"/>
      <c r="AB516" s="6"/>
      <c r="AC516" s="6"/>
      <c r="AD516" s="6"/>
      <c r="AE516" s="6"/>
      <c r="AF516" s="6"/>
    </row>
    <row r="517" spans="1:32" ht="13.2">
      <c r="A517" s="6"/>
      <c r="B517" s="6"/>
      <c r="C517" s="6"/>
      <c r="D517" s="6"/>
      <c r="E517" s="6"/>
      <c r="F517" s="6"/>
      <c r="G517" s="6"/>
      <c r="H517" s="6"/>
      <c r="I517" s="6"/>
      <c r="J517" s="6"/>
      <c r="K517" s="522"/>
      <c r="L517" s="6"/>
      <c r="M517" s="6"/>
      <c r="N517" s="6"/>
      <c r="O517" s="6"/>
      <c r="P517" s="6"/>
      <c r="Q517" s="6"/>
      <c r="R517" s="6"/>
      <c r="S517" s="6"/>
      <c r="T517" s="6"/>
      <c r="U517" s="6"/>
      <c r="V517" s="6"/>
      <c r="W517" s="6"/>
      <c r="X517" s="6"/>
      <c r="Y517" s="6"/>
      <c r="Z517" s="6"/>
      <c r="AA517" s="6"/>
      <c r="AB517" s="6"/>
      <c r="AC517" s="6"/>
      <c r="AD517" s="6"/>
      <c r="AE517" s="6"/>
      <c r="AF517" s="6"/>
    </row>
    <row r="518" spans="1:32" ht="13.2">
      <c r="A518" s="6"/>
      <c r="B518" s="6"/>
      <c r="C518" s="6"/>
      <c r="D518" s="6"/>
      <c r="E518" s="6"/>
      <c r="F518" s="6"/>
      <c r="G518" s="6"/>
      <c r="H518" s="6"/>
      <c r="I518" s="6"/>
      <c r="J518" s="6"/>
      <c r="K518" s="522"/>
      <c r="L518" s="6"/>
      <c r="M518" s="6"/>
      <c r="N518" s="6"/>
      <c r="O518" s="6"/>
      <c r="P518" s="6"/>
      <c r="Q518" s="6"/>
      <c r="R518" s="6"/>
      <c r="S518" s="6"/>
      <c r="T518" s="6"/>
      <c r="U518" s="6"/>
      <c r="V518" s="6"/>
      <c r="W518" s="6"/>
      <c r="X518" s="6"/>
      <c r="Y518" s="6"/>
      <c r="Z518" s="6"/>
      <c r="AA518" s="6"/>
      <c r="AB518" s="6"/>
      <c r="AC518" s="6"/>
      <c r="AD518" s="6"/>
      <c r="AE518" s="6"/>
      <c r="AF518" s="6"/>
    </row>
    <row r="519" spans="1:32" ht="13.2">
      <c r="A519" s="6"/>
      <c r="B519" s="6"/>
      <c r="C519" s="6"/>
      <c r="D519" s="6"/>
      <c r="E519" s="6"/>
      <c r="F519" s="6"/>
      <c r="G519" s="6"/>
      <c r="H519" s="6"/>
      <c r="I519" s="6"/>
      <c r="J519" s="6"/>
      <c r="K519" s="522"/>
      <c r="L519" s="6"/>
      <c r="M519" s="6"/>
      <c r="N519" s="6"/>
      <c r="O519" s="6"/>
      <c r="P519" s="6"/>
      <c r="Q519" s="6"/>
      <c r="R519" s="6"/>
      <c r="S519" s="6"/>
      <c r="T519" s="6"/>
      <c r="U519" s="6"/>
      <c r="V519" s="6"/>
      <c r="W519" s="6"/>
      <c r="X519" s="6"/>
      <c r="Y519" s="6"/>
      <c r="Z519" s="6"/>
      <c r="AA519" s="6"/>
      <c r="AB519" s="6"/>
      <c r="AC519" s="6"/>
      <c r="AD519" s="6"/>
      <c r="AE519" s="6"/>
      <c r="AF519" s="6"/>
    </row>
    <row r="520" spans="1:32" ht="13.2">
      <c r="A520" s="6"/>
      <c r="B520" s="6"/>
      <c r="C520" s="6"/>
      <c r="D520" s="6"/>
      <c r="E520" s="6"/>
      <c r="F520" s="6"/>
      <c r="G520" s="6"/>
      <c r="H520" s="6"/>
      <c r="I520" s="6"/>
      <c r="J520" s="6"/>
      <c r="K520" s="522"/>
      <c r="L520" s="6"/>
      <c r="M520" s="6"/>
      <c r="N520" s="6"/>
      <c r="O520" s="6"/>
      <c r="P520" s="6"/>
      <c r="Q520" s="6"/>
      <c r="R520" s="6"/>
      <c r="S520" s="6"/>
      <c r="T520" s="6"/>
      <c r="U520" s="6"/>
      <c r="V520" s="6"/>
      <c r="W520" s="6"/>
      <c r="X520" s="6"/>
      <c r="Y520" s="6"/>
      <c r="Z520" s="6"/>
      <c r="AA520" s="6"/>
      <c r="AB520" s="6"/>
      <c r="AC520" s="6"/>
      <c r="AD520" s="6"/>
      <c r="AE520" s="6"/>
      <c r="AF520" s="6"/>
    </row>
    <row r="521" spans="1:32" ht="13.2">
      <c r="A521" s="6"/>
      <c r="B521" s="6"/>
      <c r="C521" s="6"/>
      <c r="D521" s="6"/>
      <c r="E521" s="6"/>
      <c r="F521" s="6"/>
      <c r="G521" s="6"/>
      <c r="H521" s="6"/>
      <c r="I521" s="6"/>
      <c r="J521" s="6"/>
      <c r="K521" s="522"/>
      <c r="L521" s="6"/>
      <c r="M521" s="6"/>
      <c r="N521" s="6"/>
      <c r="O521" s="6"/>
      <c r="P521" s="6"/>
      <c r="Q521" s="6"/>
      <c r="R521" s="6"/>
      <c r="S521" s="6"/>
      <c r="T521" s="6"/>
      <c r="U521" s="6"/>
      <c r="V521" s="6"/>
      <c r="W521" s="6"/>
      <c r="X521" s="6"/>
      <c r="Y521" s="6"/>
      <c r="Z521" s="6"/>
      <c r="AA521" s="6"/>
      <c r="AB521" s="6"/>
      <c r="AC521" s="6"/>
      <c r="AD521" s="6"/>
      <c r="AE521" s="6"/>
      <c r="AF521" s="6"/>
    </row>
    <row r="522" spans="1:32" ht="13.2">
      <c r="A522" s="6"/>
      <c r="B522" s="6"/>
      <c r="C522" s="6"/>
      <c r="D522" s="6"/>
      <c r="E522" s="6"/>
      <c r="F522" s="6"/>
      <c r="G522" s="6"/>
      <c r="H522" s="6"/>
      <c r="I522" s="6"/>
      <c r="J522" s="6"/>
      <c r="K522" s="522"/>
      <c r="L522" s="6"/>
      <c r="M522" s="6"/>
      <c r="N522" s="6"/>
      <c r="O522" s="6"/>
      <c r="P522" s="6"/>
      <c r="Q522" s="6"/>
      <c r="R522" s="6"/>
      <c r="S522" s="6"/>
      <c r="T522" s="6"/>
      <c r="U522" s="6"/>
      <c r="V522" s="6"/>
      <c r="W522" s="6"/>
      <c r="X522" s="6"/>
      <c r="Y522" s="6"/>
      <c r="Z522" s="6"/>
      <c r="AA522" s="6"/>
      <c r="AB522" s="6"/>
      <c r="AC522" s="6"/>
      <c r="AD522" s="6"/>
      <c r="AE522" s="6"/>
      <c r="AF522" s="6"/>
    </row>
    <row r="523" spans="1:32" ht="13.2">
      <c r="A523" s="6"/>
      <c r="B523" s="6"/>
      <c r="C523" s="6"/>
      <c r="D523" s="6"/>
      <c r="E523" s="6"/>
      <c r="F523" s="6"/>
      <c r="G523" s="6"/>
      <c r="H523" s="6"/>
      <c r="I523" s="6"/>
      <c r="J523" s="6"/>
      <c r="K523" s="522"/>
      <c r="L523" s="6"/>
      <c r="M523" s="6"/>
      <c r="N523" s="6"/>
      <c r="O523" s="6"/>
      <c r="P523" s="6"/>
      <c r="Q523" s="6"/>
      <c r="R523" s="6"/>
      <c r="S523" s="6"/>
      <c r="T523" s="6"/>
      <c r="U523" s="6"/>
      <c r="V523" s="6"/>
      <c r="W523" s="6"/>
      <c r="X523" s="6"/>
      <c r="Y523" s="6"/>
      <c r="Z523" s="6"/>
      <c r="AA523" s="6"/>
      <c r="AB523" s="6"/>
      <c r="AC523" s="6"/>
      <c r="AD523" s="6"/>
      <c r="AE523" s="6"/>
      <c r="AF523" s="6"/>
    </row>
    <row r="524" spans="1:32" ht="13.2">
      <c r="A524" s="6"/>
      <c r="B524" s="6"/>
      <c r="C524" s="6"/>
      <c r="D524" s="6"/>
      <c r="E524" s="6"/>
      <c r="F524" s="6"/>
      <c r="G524" s="6"/>
      <c r="H524" s="6"/>
      <c r="I524" s="6"/>
      <c r="J524" s="6"/>
      <c r="K524" s="522"/>
      <c r="L524" s="6"/>
      <c r="M524" s="6"/>
      <c r="N524" s="6"/>
      <c r="O524" s="6"/>
      <c r="P524" s="6"/>
      <c r="Q524" s="6"/>
      <c r="R524" s="6"/>
      <c r="S524" s="6"/>
      <c r="T524" s="6"/>
      <c r="U524" s="6"/>
      <c r="V524" s="6"/>
      <c r="W524" s="6"/>
      <c r="X524" s="6"/>
      <c r="Y524" s="6"/>
      <c r="Z524" s="6"/>
      <c r="AA524" s="6"/>
      <c r="AB524" s="6"/>
      <c r="AC524" s="6"/>
      <c r="AD524" s="6"/>
      <c r="AE524" s="6"/>
      <c r="AF524" s="6"/>
    </row>
    <row r="525" spans="1:32" ht="13.2">
      <c r="A525" s="6"/>
      <c r="B525" s="6"/>
      <c r="C525" s="6"/>
      <c r="D525" s="6"/>
      <c r="E525" s="6"/>
      <c r="F525" s="6"/>
      <c r="G525" s="6"/>
      <c r="H525" s="6"/>
      <c r="I525" s="6"/>
      <c r="J525" s="6"/>
      <c r="K525" s="522"/>
      <c r="L525" s="6"/>
      <c r="M525" s="6"/>
      <c r="N525" s="6"/>
      <c r="O525" s="6"/>
      <c r="P525" s="6"/>
      <c r="Q525" s="6"/>
      <c r="R525" s="6"/>
      <c r="S525" s="6"/>
      <c r="T525" s="6"/>
      <c r="U525" s="6"/>
      <c r="V525" s="6"/>
      <c r="W525" s="6"/>
      <c r="X525" s="6"/>
      <c r="Y525" s="6"/>
      <c r="Z525" s="6"/>
      <c r="AA525" s="6"/>
      <c r="AB525" s="6"/>
      <c r="AC525" s="6"/>
      <c r="AD525" s="6"/>
      <c r="AE525" s="6"/>
      <c r="AF525" s="6"/>
    </row>
    <row r="526" spans="1:32" ht="13.2">
      <c r="A526" s="6"/>
      <c r="B526" s="6"/>
      <c r="C526" s="6"/>
      <c r="D526" s="6"/>
      <c r="E526" s="6"/>
      <c r="F526" s="6"/>
      <c r="G526" s="6"/>
      <c r="H526" s="6"/>
      <c r="I526" s="6"/>
      <c r="J526" s="6"/>
      <c r="K526" s="522"/>
      <c r="L526" s="6"/>
      <c r="M526" s="6"/>
      <c r="N526" s="6"/>
      <c r="O526" s="6"/>
      <c r="P526" s="6"/>
      <c r="Q526" s="6"/>
      <c r="R526" s="6"/>
      <c r="S526" s="6"/>
      <c r="T526" s="6"/>
      <c r="U526" s="6"/>
      <c r="V526" s="6"/>
      <c r="W526" s="6"/>
      <c r="X526" s="6"/>
      <c r="Y526" s="6"/>
      <c r="Z526" s="6"/>
      <c r="AA526" s="6"/>
      <c r="AB526" s="6"/>
      <c r="AC526" s="6"/>
      <c r="AD526" s="6"/>
      <c r="AE526" s="6"/>
      <c r="AF526" s="6"/>
    </row>
    <row r="527" spans="1:32" ht="13.2">
      <c r="A527" s="6"/>
      <c r="B527" s="6"/>
      <c r="C527" s="6"/>
      <c r="D527" s="6"/>
      <c r="E527" s="6"/>
      <c r="F527" s="6"/>
      <c r="G527" s="6"/>
      <c r="H527" s="6"/>
      <c r="I527" s="6"/>
      <c r="J527" s="6"/>
      <c r="K527" s="522"/>
      <c r="L527" s="6"/>
      <c r="M527" s="6"/>
      <c r="N527" s="6"/>
      <c r="O527" s="6"/>
      <c r="P527" s="6"/>
      <c r="Q527" s="6"/>
      <c r="R527" s="6"/>
      <c r="S527" s="6"/>
      <c r="T527" s="6"/>
      <c r="U527" s="6"/>
      <c r="V527" s="6"/>
      <c r="W527" s="6"/>
      <c r="X527" s="6"/>
      <c r="Y527" s="6"/>
      <c r="Z527" s="6"/>
      <c r="AA527" s="6"/>
      <c r="AB527" s="6"/>
      <c r="AC527" s="6"/>
      <c r="AD527" s="6"/>
      <c r="AE527" s="6"/>
      <c r="AF527" s="6"/>
    </row>
    <row r="528" spans="1:32" ht="13.2">
      <c r="A528" s="6"/>
      <c r="B528" s="6"/>
      <c r="C528" s="6"/>
      <c r="D528" s="6"/>
      <c r="E528" s="6"/>
      <c r="F528" s="6"/>
      <c r="G528" s="6"/>
      <c r="H528" s="6"/>
      <c r="I528" s="6"/>
      <c r="J528" s="6"/>
      <c r="K528" s="522"/>
      <c r="L528" s="6"/>
      <c r="M528" s="6"/>
      <c r="N528" s="6"/>
      <c r="O528" s="6"/>
      <c r="P528" s="6"/>
      <c r="Q528" s="6"/>
      <c r="R528" s="6"/>
      <c r="S528" s="6"/>
      <c r="T528" s="6"/>
      <c r="U528" s="6"/>
      <c r="V528" s="6"/>
      <c r="W528" s="6"/>
      <c r="X528" s="6"/>
      <c r="Y528" s="6"/>
      <c r="Z528" s="6"/>
      <c r="AA528" s="6"/>
      <c r="AB528" s="6"/>
      <c r="AC528" s="6"/>
      <c r="AD528" s="6"/>
      <c r="AE528" s="6"/>
      <c r="AF528" s="6"/>
    </row>
    <row r="529" spans="1:32" ht="13.2">
      <c r="A529" s="6"/>
      <c r="B529" s="6"/>
      <c r="C529" s="6"/>
      <c r="D529" s="6"/>
      <c r="E529" s="6"/>
      <c r="F529" s="6"/>
      <c r="G529" s="6"/>
      <c r="H529" s="6"/>
      <c r="I529" s="6"/>
      <c r="J529" s="6"/>
      <c r="K529" s="522"/>
      <c r="L529" s="6"/>
      <c r="M529" s="6"/>
      <c r="N529" s="6"/>
      <c r="O529" s="6"/>
      <c r="P529" s="6"/>
      <c r="Q529" s="6"/>
      <c r="R529" s="6"/>
      <c r="S529" s="6"/>
      <c r="T529" s="6"/>
      <c r="U529" s="6"/>
      <c r="V529" s="6"/>
      <c r="W529" s="6"/>
      <c r="X529" s="6"/>
      <c r="Y529" s="6"/>
      <c r="Z529" s="6"/>
      <c r="AA529" s="6"/>
      <c r="AB529" s="6"/>
      <c r="AC529" s="6"/>
      <c r="AD529" s="6"/>
      <c r="AE529" s="6"/>
      <c r="AF529" s="6"/>
    </row>
    <row r="530" spans="1:32" ht="13.2">
      <c r="A530" s="6"/>
      <c r="B530" s="6"/>
      <c r="C530" s="6"/>
      <c r="D530" s="6"/>
      <c r="E530" s="6"/>
      <c r="F530" s="6"/>
      <c r="G530" s="6"/>
      <c r="H530" s="6"/>
      <c r="I530" s="6"/>
      <c r="J530" s="6"/>
      <c r="K530" s="522"/>
      <c r="L530" s="6"/>
      <c r="M530" s="6"/>
      <c r="N530" s="6"/>
      <c r="O530" s="6"/>
      <c r="P530" s="6"/>
      <c r="Q530" s="6"/>
      <c r="R530" s="6"/>
      <c r="S530" s="6"/>
      <c r="T530" s="6"/>
      <c r="U530" s="6"/>
      <c r="V530" s="6"/>
      <c r="W530" s="6"/>
      <c r="X530" s="6"/>
      <c r="Y530" s="6"/>
      <c r="Z530" s="6"/>
      <c r="AA530" s="6"/>
      <c r="AB530" s="6"/>
      <c r="AC530" s="6"/>
      <c r="AD530" s="6"/>
      <c r="AE530" s="6"/>
      <c r="AF530" s="6"/>
    </row>
    <row r="531" spans="1:32" ht="13.2">
      <c r="A531" s="6"/>
      <c r="B531" s="6"/>
      <c r="C531" s="6"/>
      <c r="D531" s="6"/>
      <c r="E531" s="6"/>
      <c r="F531" s="6"/>
      <c r="G531" s="6"/>
      <c r="H531" s="6"/>
      <c r="I531" s="6"/>
      <c r="J531" s="6"/>
      <c r="K531" s="522"/>
      <c r="L531" s="6"/>
      <c r="M531" s="6"/>
      <c r="N531" s="6"/>
      <c r="O531" s="6"/>
      <c r="P531" s="6"/>
      <c r="Q531" s="6"/>
      <c r="R531" s="6"/>
      <c r="S531" s="6"/>
      <c r="T531" s="6"/>
      <c r="U531" s="6"/>
      <c r="V531" s="6"/>
      <c r="W531" s="6"/>
      <c r="X531" s="6"/>
      <c r="Y531" s="6"/>
      <c r="Z531" s="6"/>
      <c r="AA531" s="6"/>
      <c r="AB531" s="6"/>
      <c r="AC531" s="6"/>
      <c r="AD531" s="6"/>
      <c r="AE531" s="6"/>
      <c r="AF531" s="6"/>
    </row>
    <row r="532" spans="1:32" ht="13.2">
      <c r="A532" s="6"/>
      <c r="B532" s="6"/>
      <c r="C532" s="6"/>
      <c r="D532" s="6"/>
      <c r="E532" s="6"/>
      <c r="F532" s="6"/>
      <c r="G532" s="6"/>
      <c r="H532" s="6"/>
      <c r="I532" s="6"/>
      <c r="J532" s="6"/>
      <c r="K532" s="522"/>
      <c r="L532" s="6"/>
      <c r="M532" s="6"/>
      <c r="N532" s="6"/>
      <c r="O532" s="6"/>
      <c r="P532" s="6"/>
      <c r="Q532" s="6"/>
      <c r="R532" s="6"/>
      <c r="S532" s="6"/>
      <c r="T532" s="6"/>
      <c r="U532" s="6"/>
      <c r="V532" s="6"/>
      <c r="W532" s="6"/>
      <c r="X532" s="6"/>
      <c r="Y532" s="6"/>
      <c r="Z532" s="6"/>
      <c r="AA532" s="6"/>
      <c r="AB532" s="6"/>
      <c r="AC532" s="6"/>
      <c r="AD532" s="6"/>
      <c r="AE532" s="6"/>
      <c r="AF532" s="6"/>
    </row>
    <row r="533" spans="1:32" ht="13.2">
      <c r="A533" s="6"/>
      <c r="B533" s="6"/>
      <c r="C533" s="6"/>
      <c r="D533" s="6"/>
      <c r="E533" s="6"/>
      <c r="F533" s="6"/>
      <c r="G533" s="6"/>
      <c r="H533" s="6"/>
      <c r="I533" s="6"/>
      <c r="J533" s="6"/>
      <c r="K533" s="522"/>
      <c r="L533" s="6"/>
      <c r="M533" s="6"/>
      <c r="N533" s="6"/>
      <c r="O533" s="6"/>
      <c r="P533" s="6"/>
      <c r="Q533" s="6"/>
      <c r="R533" s="6"/>
      <c r="S533" s="6"/>
      <c r="T533" s="6"/>
      <c r="U533" s="6"/>
      <c r="V533" s="6"/>
      <c r="W533" s="6"/>
      <c r="X533" s="6"/>
      <c r="Y533" s="6"/>
      <c r="Z533" s="6"/>
      <c r="AA533" s="6"/>
      <c r="AB533" s="6"/>
      <c r="AC533" s="6"/>
      <c r="AD533" s="6"/>
      <c r="AE533" s="6"/>
      <c r="AF533" s="6"/>
    </row>
    <row r="534" spans="1:32" ht="13.2">
      <c r="A534" s="6"/>
      <c r="B534" s="6"/>
      <c r="C534" s="6"/>
      <c r="D534" s="6"/>
      <c r="E534" s="6"/>
      <c r="F534" s="6"/>
      <c r="G534" s="6"/>
      <c r="H534" s="6"/>
      <c r="I534" s="6"/>
      <c r="J534" s="6"/>
      <c r="K534" s="522"/>
      <c r="L534" s="6"/>
      <c r="M534" s="6"/>
      <c r="N534" s="6"/>
      <c r="O534" s="6"/>
      <c r="P534" s="6"/>
      <c r="Q534" s="6"/>
      <c r="R534" s="6"/>
      <c r="S534" s="6"/>
      <c r="T534" s="6"/>
      <c r="U534" s="6"/>
      <c r="V534" s="6"/>
      <c r="W534" s="6"/>
      <c r="X534" s="6"/>
      <c r="Y534" s="6"/>
      <c r="Z534" s="6"/>
      <c r="AA534" s="6"/>
      <c r="AB534" s="6"/>
      <c r="AC534" s="6"/>
      <c r="AD534" s="6"/>
      <c r="AE534" s="6"/>
      <c r="AF534" s="6"/>
    </row>
    <row r="535" spans="1:32" ht="13.2">
      <c r="A535" s="6"/>
      <c r="B535" s="6"/>
      <c r="C535" s="6"/>
      <c r="D535" s="6"/>
      <c r="E535" s="6"/>
      <c r="F535" s="6"/>
      <c r="G535" s="6"/>
      <c r="H535" s="6"/>
      <c r="I535" s="6"/>
      <c r="J535" s="6"/>
      <c r="K535" s="522"/>
      <c r="L535" s="6"/>
      <c r="M535" s="6"/>
      <c r="N535" s="6"/>
      <c r="O535" s="6"/>
      <c r="P535" s="6"/>
      <c r="Q535" s="6"/>
      <c r="R535" s="6"/>
      <c r="S535" s="6"/>
      <c r="T535" s="6"/>
      <c r="U535" s="6"/>
      <c r="V535" s="6"/>
      <c r="W535" s="6"/>
      <c r="X535" s="6"/>
      <c r="Y535" s="6"/>
      <c r="Z535" s="6"/>
      <c r="AA535" s="6"/>
      <c r="AB535" s="6"/>
      <c r="AC535" s="6"/>
      <c r="AD535" s="6"/>
      <c r="AE535" s="6"/>
      <c r="AF535" s="6"/>
    </row>
    <row r="536" spans="1:32" ht="13.2">
      <c r="A536" s="6"/>
      <c r="B536" s="6"/>
      <c r="C536" s="6"/>
      <c r="D536" s="6"/>
      <c r="E536" s="6"/>
      <c r="F536" s="6"/>
      <c r="G536" s="6"/>
      <c r="H536" s="6"/>
      <c r="I536" s="6"/>
      <c r="J536" s="6"/>
      <c r="K536" s="522"/>
      <c r="L536" s="6"/>
      <c r="M536" s="6"/>
      <c r="N536" s="6"/>
      <c r="O536" s="6"/>
      <c r="P536" s="6"/>
      <c r="Q536" s="6"/>
      <c r="R536" s="6"/>
      <c r="S536" s="6"/>
      <c r="T536" s="6"/>
      <c r="U536" s="6"/>
      <c r="V536" s="6"/>
      <c r="W536" s="6"/>
      <c r="X536" s="6"/>
      <c r="Y536" s="6"/>
      <c r="Z536" s="6"/>
      <c r="AA536" s="6"/>
      <c r="AB536" s="6"/>
      <c r="AC536" s="6"/>
      <c r="AD536" s="6"/>
      <c r="AE536" s="6"/>
      <c r="AF536" s="6"/>
    </row>
    <row r="537" spans="1:32" ht="13.2">
      <c r="A537" s="6"/>
      <c r="B537" s="6"/>
      <c r="C537" s="6"/>
      <c r="D537" s="6"/>
      <c r="E537" s="6"/>
      <c r="F537" s="6"/>
      <c r="G537" s="6"/>
      <c r="H537" s="6"/>
      <c r="I537" s="6"/>
      <c r="J537" s="6"/>
      <c r="K537" s="522"/>
      <c r="L537" s="6"/>
      <c r="M537" s="6"/>
      <c r="N537" s="6"/>
      <c r="O537" s="6"/>
      <c r="P537" s="6"/>
      <c r="Q537" s="6"/>
      <c r="R537" s="6"/>
      <c r="S537" s="6"/>
      <c r="T537" s="6"/>
      <c r="U537" s="6"/>
      <c r="V537" s="6"/>
      <c r="W537" s="6"/>
      <c r="X537" s="6"/>
      <c r="Y537" s="6"/>
      <c r="Z537" s="6"/>
      <c r="AA537" s="6"/>
      <c r="AB537" s="6"/>
      <c r="AC537" s="6"/>
      <c r="AD537" s="6"/>
      <c r="AE537" s="6"/>
      <c r="AF537" s="6"/>
    </row>
    <row r="538" spans="1:32" ht="13.2">
      <c r="A538" s="6"/>
      <c r="B538" s="6"/>
      <c r="C538" s="6"/>
      <c r="D538" s="6"/>
      <c r="E538" s="6"/>
      <c r="F538" s="6"/>
      <c r="G538" s="6"/>
      <c r="H538" s="6"/>
      <c r="I538" s="6"/>
      <c r="J538" s="6"/>
      <c r="K538" s="522"/>
      <c r="L538" s="6"/>
      <c r="M538" s="6"/>
      <c r="N538" s="6"/>
      <c r="O538" s="6"/>
      <c r="P538" s="6"/>
      <c r="Q538" s="6"/>
      <c r="R538" s="6"/>
      <c r="S538" s="6"/>
      <c r="T538" s="6"/>
      <c r="U538" s="6"/>
      <c r="V538" s="6"/>
      <c r="W538" s="6"/>
      <c r="X538" s="6"/>
      <c r="Y538" s="6"/>
      <c r="Z538" s="6"/>
      <c r="AA538" s="6"/>
      <c r="AB538" s="6"/>
      <c r="AC538" s="6"/>
      <c r="AD538" s="6"/>
      <c r="AE538" s="6"/>
      <c r="AF538" s="6"/>
    </row>
    <row r="539" spans="1:32" ht="13.2">
      <c r="A539" s="6"/>
      <c r="B539" s="6"/>
      <c r="C539" s="6"/>
      <c r="D539" s="6"/>
      <c r="E539" s="6"/>
      <c r="F539" s="6"/>
      <c r="G539" s="6"/>
      <c r="H539" s="6"/>
      <c r="I539" s="6"/>
      <c r="J539" s="6"/>
      <c r="K539" s="522"/>
      <c r="L539" s="6"/>
      <c r="M539" s="6"/>
      <c r="N539" s="6"/>
      <c r="O539" s="6"/>
      <c r="P539" s="6"/>
      <c r="Q539" s="6"/>
      <c r="R539" s="6"/>
      <c r="S539" s="6"/>
      <c r="T539" s="6"/>
      <c r="U539" s="6"/>
      <c r="V539" s="6"/>
      <c r="W539" s="6"/>
      <c r="X539" s="6"/>
      <c r="Y539" s="6"/>
      <c r="Z539" s="6"/>
      <c r="AA539" s="6"/>
      <c r="AB539" s="6"/>
      <c r="AC539" s="6"/>
      <c r="AD539" s="6"/>
      <c r="AE539" s="6"/>
      <c r="AF539" s="6"/>
    </row>
    <row r="540" spans="1:32" ht="13.2">
      <c r="A540" s="6"/>
      <c r="B540" s="6"/>
      <c r="C540" s="6"/>
      <c r="D540" s="6"/>
      <c r="E540" s="6"/>
      <c r="F540" s="6"/>
      <c r="G540" s="6"/>
      <c r="H540" s="6"/>
      <c r="I540" s="6"/>
      <c r="J540" s="6"/>
      <c r="K540" s="522"/>
      <c r="L540" s="6"/>
      <c r="M540" s="6"/>
      <c r="N540" s="6"/>
      <c r="O540" s="6"/>
      <c r="P540" s="6"/>
      <c r="Q540" s="6"/>
      <c r="R540" s="6"/>
      <c r="S540" s="6"/>
      <c r="T540" s="6"/>
      <c r="U540" s="6"/>
      <c r="V540" s="6"/>
      <c r="W540" s="6"/>
      <c r="X540" s="6"/>
      <c r="Y540" s="6"/>
      <c r="Z540" s="6"/>
      <c r="AA540" s="6"/>
      <c r="AB540" s="6"/>
      <c r="AC540" s="6"/>
      <c r="AD540" s="6"/>
      <c r="AE540" s="6"/>
      <c r="AF540" s="6"/>
    </row>
    <row r="541" spans="1:32" ht="13.2">
      <c r="A541" s="6"/>
      <c r="B541" s="6"/>
      <c r="C541" s="6"/>
      <c r="D541" s="6"/>
      <c r="E541" s="6"/>
      <c r="F541" s="6"/>
      <c r="G541" s="6"/>
      <c r="H541" s="6"/>
      <c r="I541" s="6"/>
      <c r="J541" s="6"/>
      <c r="K541" s="522"/>
      <c r="L541" s="6"/>
      <c r="M541" s="6"/>
      <c r="N541" s="6"/>
      <c r="O541" s="6"/>
      <c r="P541" s="6"/>
      <c r="Q541" s="6"/>
      <c r="R541" s="6"/>
      <c r="S541" s="6"/>
      <c r="T541" s="6"/>
      <c r="U541" s="6"/>
      <c r="V541" s="6"/>
      <c r="W541" s="6"/>
      <c r="X541" s="6"/>
      <c r="Y541" s="6"/>
      <c r="Z541" s="6"/>
      <c r="AA541" s="6"/>
      <c r="AB541" s="6"/>
      <c r="AC541" s="6"/>
      <c r="AD541" s="6"/>
      <c r="AE541" s="6"/>
      <c r="AF541" s="6"/>
    </row>
    <row r="542" spans="1:32" ht="13.2">
      <c r="A542" s="6"/>
      <c r="B542" s="6"/>
      <c r="C542" s="6"/>
      <c r="D542" s="6"/>
      <c r="E542" s="6"/>
      <c r="F542" s="6"/>
      <c r="G542" s="6"/>
      <c r="H542" s="6"/>
      <c r="I542" s="6"/>
      <c r="J542" s="6"/>
      <c r="K542" s="522"/>
      <c r="L542" s="6"/>
      <c r="M542" s="6"/>
      <c r="N542" s="6"/>
      <c r="O542" s="6"/>
      <c r="P542" s="6"/>
      <c r="Q542" s="6"/>
      <c r="R542" s="6"/>
      <c r="S542" s="6"/>
      <c r="T542" s="6"/>
      <c r="U542" s="6"/>
      <c r="V542" s="6"/>
      <c r="W542" s="6"/>
      <c r="X542" s="6"/>
      <c r="Y542" s="6"/>
      <c r="Z542" s="6"/>
      <c r="AA542" s="6"/>
      <c r="AB542" s="6"/>
      <c r="AC542" s="6"/>
      <c r="AD542" s="6"/>
      <c r="AE542" s="6"/>
      <c r="AF542" s="6"/>
    </row>
    <row r="543" spans="1:32" ht="13.2">
      <c r="A543" s="6"/>
      <c r="B543" s="6"/>
      <c r="C543" s="6"/>
      <c r="D543" s="6"/>
      <c r="E543" s="6"/>
      <c r="F543" s="6"/>
      <c r="G543" s="6"/>
      <c r="H543" s="6"/>
      <c r="I543" s="6"/>
      <c r="J543" s="6"/>
      <c r="K543" s="522"/>
      <c r="L543" s="6"/>
      <c r="M543" s="6"/>
      <c r="N543" s="6"/>
      <c r="O543" s="6"/>
      <c r="P543" s="6"/>
      <c r="Q543" s="6"/>
      <c r="R543" s="6"/>
      <c r="S543" s="6"/>
      <c r="T543" s="6"/>
      <c r="U543" s="6"/>
      <c r="V543" s="6"/>
      <c r="W543" s="6"/>
      <c r="X543" s="6"/>
      <c r="Y543" s="6"/>
      <c r="Z543" s="6"/>
      <c r="AA543" s="6"/>
      <c r="AB543" s="6"/>
      <c r="AC543" s="6"/>
      <c r="AD543" s="6"/>
      <c r="AE543" s="6"/>
      <c r="AF543" s="6"/>
    </row>
    <row r="544" spans="1:32" ht="13.2">
      <c r="A544" s="6"/>
      <c r="B544" s="6"/>
      <c r="C544" s="6"/>
      <c r="D544" s="6"/>
      <c r="E544" s="6"/>
      <c r="F544" s="6"/>
      <c r="G544" s="6"/>
      <c r="H544" s="6"/>
      <c r="I544" s="6"/>
      <c r="J544" s="6"/>
      <c r="K544" s="522"/>
      <c r="L544" s="6"/>
      <c r="M544" s="6"/>
      <c r="N544" s="6"/>
      <c r="O544" s="6"/>
      <c r="P544" s="6"/>
      <c r="Q544" s="6"/>
      <c r="R544" s="6"/>
      <c r="S544" s="6"/>
      <c r="T544" s="6"/>
      <c r="U544" s="6"/>
      <c r="V544" s="6"/>
      <c r="W544" s="6"/>
      <c r="X544" s="6"/>
      <c r="Y544" s="6"/>
      <c r="Z544" s="6"/>
      <c r="AA544" s="6"/>
      <c r="AB544" s="6"/>
      <c r="AC544" s="6"/>
      <c r="AD544" s="6"/>
      <c r="AE544" s="6"/>
      <c r="AF544" s="6"/>
    </row>
    <row r="545" spans="1:32" ht="13.2">
      <c r="A545" s="6"/>
      <c r="B545" s="6"/>
      <c r="C545" s="6"/>
      <c r="D545" s="6"/>
      <c r="E545" s="6"/>
      <c r="F545" s="6"/>
      <c r="G545" s="6"/>
      <c r="H545" s="6"/>
      <c r="I545" s="6"/>
      <c r="J545" s="6"/>
      <c r="K545" s="522"/>
      <c r="L545" s="6"/>
      <c r="M545" s="6"/>
      <c r="N545" s="6"/>
      <c r="O545" s="6"/>
      <c r="P545" s="6"/>
      <c r="Q545" s="6"/>
      <c r="R545" s="6"/>
      <c r="S545" s="6"/>
      <c r="T545" s="6"/>
      <c r="U545" s="6"/>
      <c r="V545" s="6"/>
      <c r="W545" s="6"/>
      <c r="X545" s="6"/>
      <c r="Y545" s="6"/>
      <c r="Z545" s="6"/>
      <c r="AA545" s="6"/>
      <c r="AB545" s="6"/>
      <c r="AC545" s="6"/>
      <c r="AD545" s="6"/>
      <c r="AE545" s="6"/>
      <c r="AF545" s="6"/>
    </row>
    <row r="546" spans="1:32" ht="13.2">
      <c r="A546" s="6"/>
      <c r="B546" s="6"/>
      <c r="C546" s="6"/>
      <c r="D546" s="6"/>
      <c r="E546" s="6"/>
      <c r="F546" s="6"/>
      <c r="G546" s="6"/>
      <c r="H546" s="6"/>
      <c r="I546" s="6"/>
      <c r="J546" s="6"/>
      <c r="K546" s="522"/>
      <c r="L546" s="6"/>
      <c r="M546" s="6"/>
      <c r="N546" s="6"/>
      <c r="O546" s="6"/>
      <c r="P546" s="6"/>
      <c r="Q546" s="6"/>
      <c r="R546" s="6"/>
      <c r="S546" s="6"/>
      <c r="T546" s="6"/>
      <c r="U546" s="6"/>
      <c r="V546" s="6"/>
      <c r="W546" s="6"/>
      <c r="X546" s="6"/>
      <c r="Y546" s="6"/>
      <c r="Z546" s="6"/>
      <c r="AA546" s="6"/>
      <c r="AB546" s="6"/>
      <c r="AC546" s="6"/>
      <c r="AD546" s="6"/>
      <c r="AE546" s="6"/>
      <c r="AF546" s="6"/>
    </row>
    <row r="547" spans="1:32" ht="13.2">
      <c r="A547" s="6"/>
      <c r="B547" s="6"/>
      <c r="C547" s="6"/>
      <c r="D547" s="6"/>
      <c r="E547" s="6"/>
      <c r="F547" s="6"/>
      <c r="G547" s="6"/>
      <c r="H547" s="6"/>
      <c r="I547" s="6"/>
      <c r="J547" s="6"/>
      <c r="K547" s="522"/>
      <c r="L547" s="6"/>
      <c r="M547" s="6"/>
      <c r="N547" s="6"/>
      <c r="O547" s="6"/>
      <c r="P547" s="6"/>
      <c r="Q547" s="6"/>
      <c r="R547" s="6"/>
      <c r="S547" s="6"/>
      <c r="T547" s="6"/>
      <c r="U547" s="6"/>
      <c r="V547" s="6"/>
      <c r="W547" s="6"/>
      <c r="X547" s="6"/>
      <c r="Y547" s="6"/>
      <c r="Z547" s="6"/>
      <c r="AA547" s="6"/>
      <c r="AB547" s="6"/>
      <c r="AC547" s="6"/>
      <c r="AD547" s="6"/>
      <c r="AE547" s="6"/>
      <c r="AF547" s="6"/>
    </row>
    <row r="548" spans="1:32" ht="13.2">
      <c r="A548" s="6"/>
      <c r="B548" s="6"/>
      <c r="C548" s="6"/>
      <c r="D548" s="6"/>
      <c r="E548" s="6"/>
      <c r="F548" s="6"/>
      <c r="G548" s="6"/>
      <c r="H548" s="6"/>
      <c r="I548" s="6"/>
      <c r="J548" s="6"/>
      <c r="K548" s="522"/>
      <c r="L548" s="6"/>
      <c r="M548" s="6"/>
      <c r="N548" s="6"/>
      <c r="O548" s="6"/>
      <c r="P548" s="6"/>
      <c r="Q548" s="6"/>
      <c r="R548" s="6"/>
      <c r="S548" s="6"/>
      <c r="T548" s="6"/>
      <c r="U548" s="6"/>
      <c r="V548" s="6"/>
      <c r="W548" s="6"/>
      <c r="X548" s="6"/>
      <c r="Y548" s="6"/>
      <c r="Z548" s="6"/>
      <c r="AA548" s="6"/>
      <c r="AB548" s="6"/>
      <c r="AC548" s="6"/>
      <c r="AD548" s="6"/>
      <c r="AE548" s="6"/>
      <c r="AF548" s="6"/>
    </row>
    <row r="549" spans="1:32" ht="13.2">
      <c r="A549" s="6"/>
      <c r="B549" s="6"/>
      <c r="C549" s="6"/>
      <c r="D549" s="6"/>
      <c r="E549" s="6"/>
      <c r="F549" s="6"/>
      <c r="G549" s="6"/>
      <c r="H549" s="6"/>
      <c r="I549" s="6"/>
      <c r="J549" s="6"/>
      <c r="K549" s="522"/>
      <c r="L549" s="6"/>
      <c r="M549" s="6"/>
      <c r="N549" s="6"/>
      <c r="O549" s="6"/>
      <c r="P549" s="6"/>
      <c r="Q549" s="6"/>
      <c r="R549" s="6"/>
      <c r="S549" s="6"/>
      <c r="T549" s="6"/>
      <c r="U549" s="6"/>
      <c r="V549" s="6"/>
      <c r="W549" s="6"/>
      <c r="X549" s="6"/>
      <c r="Y549" s="6"/>
      <c r="Z549" s="6"/>
      <c r="AA549" s="6"/>
      <c r="AB549" s="6"/>
      <c r="AC549" s="6"/>
      <c r="AD549" s="6"/>
      <c r="AE549" s="6"/>
      <c r="AF549" s="6"/>
    </row>
    <row r="550" spans="1:32" ht="13.2">
      <c r="A550" s="6"/>
      <c r="B550" s="6"/>
      <c r="C550" s="6"/>
      <c r="D550" s="6"/>
      <c r="E550" s="6"/>
      <c r="F550" s="6"/>
      <c r="G550" s="6"/>
      <c r="H550" s="6"/>
      <c r="I550" s="6"/>
      <c r="J550" s="6"/>
      <c r="K550" s="522"/>
      <c r="L550" s="6"/>
      <c r="M550" s="6"/>
      <c r="N550" s="6"/>
      <c r="O550" s="6"/>
      <c r="P550" s="6"/>
      <c r="Q550" s="6"/>
      <c r="R550" s="6"/>
      <c r="S550" s="6"/>
      <c r="T550" s="6"/>
      <c r="U550" s="6"/>
      <c r="V550" s="6"/>
      <c r="W550" s="6"/>
      <c r="X550" s="6"/>
      <c r="Y550" s="6"/>
      <c r="Z550" s="6"/>
      <c r="AA550" s="6"/>
      <c r="AB550" s="6"/>
      <c r="AC550" s="6"/>
      <c r="AD550" s="6"/>
      <c r="AE550" s="6"/>
      <c r="AF550" s="6"/>
    </row>
    <row r="551" spans="1:32" ht="13.2">
      <c r="A551" s="6"/>
      <c r="B551" s="6"/>
      <c r="C551" s="6"/>
      <c r="D551" s="6"/>
      <c r="E551" s="6"/>
      <c r="F551" s="6"/>
      <c r="G551" s="6"/>
      <c r="H551" s="6"/>
      <c r="I551" s="6"/>
      <c r="J551" s="6"/>
      <c r="K551" s="522"/>
      <c r="L551" s="6"/>
      <c r="M551" s="6"/>
      <c r="N551" s="6"/>
      <c r="O551" s="6"/>
      <c r="P551" s="6"/>
      <c r="Q551" s="6"/>
      <c r="R551" s="6"/>
      <c r="S551" s="6"/>
      <c r="T551" s="6"/>
      <c r="U551" s="6"/>
      <c r="V551" s="6"/>
      <c r="W551" s="6"/>
      <c r="X551" s="6"/>
      <c r="Y551" s="6"/>
      <c r="Z551" s="6"/>
      <c r="AA551" s="6"/>
      <c r="AB551" s="6"/>
      <c r="AC551" s="6"/>
      <c r="AD551" s="6"/>
      <c r="AE551" s="6"/>
      <c r="AF551" s="6"/>
    </row>
    <row r="552" spans="1:32" ht="13.2">
      <c r="A552" s="6"/>
      <c r="B552" s="6"/>
      <c r="C552" s="6"/>
      <c r="D552" s="6"/>
      <c r="E552" s="6"/>
      <c r="F552" s="6"/>
      <c r="G552" s="6"/>
      <c r="H552" s="6"/>
      <c r="I552" s="6"/>
      <c r="J552" s="6"/>
      <c r="K552" s="522"/>
      <c r="L552" s="6"/>
      <c r="M552" s="6"/>
      <c r="N552" s="6"/>
      <c r="O552" s="6"/>
      <c r="P552" s="6"/>
      <c r="Q552" s="6"/>
      <c r="R552" s="6"/>
      <c r="S552" s="6"/>
      <c r="T552" s="6"/>
      <c r="U552" s="6"/>
      <c r="V552" s="6"/>
      <c r="W552" s="6"/>
      <c r="X552" s="6"/>
      <c r="Y552" s="6"/>
      <c r="Z552" s="6"/>
      <c r="AA552" s="6"/>
      <c r="AB552" s="6"/>
      <c r="AC552" s="6"/>
      <c r="AD552" s="6"/>
      <c r="AE552" s="6"/>
      <c r="AF552" s="6"/>
    </row>
    <row r="553" spans="1:32" ht="13.2">
      <c r="A553" s="6"/>
      <c r="B553" s="6"/>
      <c r="C553" s="6"/>
      <c r="D553" s="6"/>
      <c r="E553" s="6"/>
      <c r="F553" s="6"/>
      <c r="G553" s="6"/>
      <c r="H553" s="6"/>
      <c r="I553" s="6"/>
      <c r="J553" s="6"/>
      <c r="K553" s="522"/>
      <c r="L553" s="6"/>
      <c r="M553" s="6"/>
      <c r="N553" s="6"/>
      <c r="O553" s="6"/>
      <c r="P553" s="6"/>
      <c r="Q553" s="6"/>
      <c r="R553" s="6"/>
      <c r="S553" s="6"/>
      <c r="T553" s="6"/>
      <c r="U553" s="6"/>
      <c r="V553" s="6"/>
      <c r="W553" s="6"/>
      <c r="X553" s="6"/>
      <c r="Y553" s="6"/>
      <c r="Z553" s="6"/>
      <c r="AA553" s="6"/>
      <c r="AB553" s="6"/>
      <c r="AC553" s="6"/>
      <c r="AD553" s="6"/>
      <c r="AE553" s="6"/>
      <c r="AF553" s="6"/>
    </row>
    <row r="554" spans="1:32" ht="13.2">
      <c r="A554" s="6"/>
      <c r="B554" s="6"/>
      <c r="C554" s="6"/>
      <c r="D554" s="6"/>
      <c r="E554" s="6"/>
      <c r="F554" s="6"/>
      <c r="G554" s="6"/>
      <c r="H554" s="6"/>
      <c r="I554" s="6"/>
      <c r="J554" s="6"/>
      <c r="K554" s="522"/>
      <c r="L554" s="6"/>
      <c r="M554" s="6"/>
      <c r="N554" s="6"/>
      <c r="O554" s="6"/>
      <c r="P554" s="6"/>
      <c r="Q554" s="6"/>
      <c r="R554" s="6"/>
      <c r="S554" s="6"/>
      <c r="T554" s="6"/>
      <c r="U554" s="6"/>
      <c r="V554" s="6"/>
      <c r="W554" s="6"/>
      <c r="X554" s="6"/>
      <c r="Y554" s="6"/>
      <c r="Z554" s="6"/>
      <c r="AA554" s="6"/>
      <c r="AB554" s="6"/>
      <c r="AC554" s="6"/>
      <c r="AD554" s="6"/>
      <c r="AE554" s="6"/>
      <c r="AF554" s="6"/>
    </row>
    <row r="555" spans="1:32" ht="13.2">
      <c r="A555" s="6"/>
      <c r="B555" s="6"/>
      <c r="C555" s="6"/>
      <c r="D555" s="6"/>
      <c r="E555" s="6"/>
      <c r="F555" s="6"/>
      <c r="G555" s="6"/>
      <c r="H555" s="6"/>
      <c r="I555" s="6"/>
      <c r="J555" s="6"/>
      <c r="K555" s="522"/>
      <c r="L555" s="6"/>
      <c r="M555" s="6"/>
      <c r="N555" s="6"/>
      <c r="O555" s="6"/>
      <c r="P555" s="6"/>
      <c r="Q555" s="6"/>
      <c r="R555" s="6"/>
      <c r="S555" s="6"/>
      <c r="T555" s="6"/>
      <c r="U555" s="6"/>
      <c r="V555" s="6"/>
      <c r="W555" s="6"/>
      <c r="X555" s="6"/>
      <c r="Y555" s="6"/>
      <c r="Z555" s="6"/>
      <c r="AA555" s="6"/>
      <c r="AB555" s="6"/>
      <c r="AC555" s="6"/>
      <c r="AD555" s="6"/>
      <c r="AE555" s="6"/>
      <c r="AF555" s="6"/>
    </row>
    <row r="556" spans="1:32" ht="13.2">
      <c r="A556" s="6"/>
      <c r="B556" s="6"/>
      <c r="C556" s="6"/>
      <c r="D556" s="6"/>
      <c r="E556" s="6"/>
      <c r="F556" s="6"/>
      <c r="G556" s="6"/>
      <c r="H556" s="6"/>
      <c r="I556" s="6"/>
      <c r="J556" s="6"/>
      <c r="K556" s="522"/>
      <c r="L556" s="6"/>
      <c r="M556" s="6"/>
      <c r="N556" s="6"/>
      <c r="O556" s="6"/>
      <c r="P556" s="6"/>
      <c r="Q556" s="6"/>
      <c r="R556" s="6"/>
      <c r="S556" s="6"/>
      <c r="T556" s="6"/>
      <c r="U556" s="6"/>
      <c r="V556" s="6"/>
      <c r="W556" s="6"/>
      <c r="X556" s="6"/>
      <c r="Y556" s="6"/>
      <c r="Z556" s="6"/>
      <c r="AA556" s="6"/>
      <c r="AB556" s="6"/>
      <c r="AC556" s="6"/>
      <c r="AD556" s="6"/>
      <c r="AE556" s="6"/>
      <c r="AF556" s="6"/>
    </row>
    <row r="557" spans="1:32" ht="13.2">
      <c r="A557" s="6"/>
      <c r="B557" s="6"/>
      <c r="C557" s="6"/>
      <c r="D557" s="6"/>
      <c r="E557" s="6"/>
      <c r="F557" s="6"/>
      <c r="G557" s="6"/>
      <c r="H557" s="6"/>
      <c r="I557" s="6"/>
      <c r="J557" s="6"/>
      <c r="K557" s="522"/>
      <c r="L557" s="6"/>
      <c r="M557" s="6"/>
      <c r="N557" s="6"/>
      <c r="O557" s="6"/>
      <c r="P557" s="6"/>
      <c r="Q557" s="6"/>
      <c r="R557" s="6"/>
      <c r="S557" s="6"/>
      <c r="T557" s="6"/>
      <c r="U557" s="6"/>
      <c r="V557" s="6"/>
      <c r="W557" s="6"/>
      <c r="X557" s="6"/>
      <c r="Y557" s="6"/>
      <c r="Z557" s="6"/>
      <c r="AA557" s="6"/>
      <c r="AB557" s="6"/>
      <c r="AC557" s="6"/>
      <c r="AD557" s="6"/>
      <c r="AE557" s="6"/>
      <c r="AF557" s="6"/>
    </row>
    <row r="558" spans="1:32" ht="13.2">
      <c r="A558" s="6"/>
      <c r="B558" s="6"/>
      <c r="C558" s="6"/>
      <c r="D558" s="6"/>
      <c r="E558" s="6"/>
      <c r="F558" s="6"/>
      <c r="G558" s="6"/>
      <c r="H558" s="6"/>
      <c r="I558" s="6"/>
      <c r="J558" s="6"/>
      <c r="K558" s="522"/>
      <c r="L558" s="6"/>
      <c r="M558" s="6"/>
      <c r="N558" s="6"/>
      <c r="O558" s="6"/>
      <c r="P558" s="6"/>
      <c r="Q558" s="6"/>
      <c r="R558" s="6"/>
      <c r="S558" s="6"/>
      <c r="T558" s="6"/>
      <c r="U558" s="6"/>
      <c r="V558" s="6"/>
      <c r="W558" s="6"/>
      <c r="X558" s="6"/>
      <c r="Y558" s="6"/>
      <c r="Z558" s="6"/>
      <c r="AA558" s="6"/>
      <c r="AB558" s="6"/>
      <c r="AC558" s="6"/>
      <c r="AD558" s="6"/>
      <c r="AE558" s="6"/>
      <c r="AF558" s="6"/>
    </row>
    <row r="559" spans="1:32" ht="13.2">
      <c r="A559" s="6"/>
      <c r="B559" s="6"/>
      <c r="C559" s="6"/>
      <c r="D559" s="6"/>
      <c r="E559" s="6"/>
      <c r="F559" s="6"/>
      <c r="G559" s="6"/>
      <c r="H559" s="6"/>
      <c r="I559" s="6"/>
      <c r="J559" s="6"/>
      <c r="K559" s="522"/>
      <c r="L559" s="6"/>
      <c r="M559" s="6"/>
      <c r="N559" s="6"/>
      <c r="O559" s="6"/>
      <c r="P559" s="6"/>
      <c r="Q559" s="6"/>
      <c r="R559" s="6"/>
      <c r="S559" s="6"/>
      <c r="T559" s="6"/>
      <c r="U559" s="6"/>
      <c r="V559" s="6"/>
      <c r="W559" s="6"/>
      <c r="X559" s="6"/>
      <c r="Y559" s="6"/>
      <c r="Z559" s="6"/>
      <c r="AA559" s="6"/>
      <c r="AB559" s="6"/>
      <c r="AC559" s="6"/>
      <c r="AD559" s="6"/>
      <c r="AE559" s="6"/>
      <c r="AF559" s="6"/>
    </row>
    <row r="560" spans="1:32" ht="13.2">
      <c r="A560" s="6"/>
      <c r="B560" s="6"/>
      <c r="C560" s="6"/>
      <c r="D560" s="6"/>
      <c r="E560" s="6"/>
      <c r="F560" s="6"/>
      <c r="G560" s="6"/>
      <c r="H560" s="6"/>
      <c r="I560" s="6"/>
      <c r="J560" s="6"/>
      <c r="K560" s="522"/>
      <c r="L560" s="6"/>
      <c r="M560" s="6"/>
      <c r="N560" s="6"/>
      <c r="O560" s="6"/>
      <c r="P560" s="6"/>
      <c r="Q560" s="6"/>
      <c r="R560" s="6"/>
      <c r="S560" s="6"/>
      <c r="T560" s="6"/>
      <c r="U560" s="6"/>
      <c r="V560" s="6"/>
      <c r="W560" s="6"/>
      <c r="X560" s="6"/>
      <c r="Y560" s="6"/>
      <c r="Z560" s="6"/>
      <c r="AA560" s="6"/>
      <c r="AB560" s="6"/>
      <c r="AC560" s="6"/>
      <c r="AD560" s="6"/>
      <c r="AE560" s="6"/>
      <c r="AF560" s="6"/>
    </row>
    <row r="561" spans="1:32" ht="13.2">
      <c r="A561" s="6"/>
      <c r="B561" s="6"/>
      <c r="C561" s="6"/>
      <c r="D561" s="6"/>
      <c r="E561" s="6"/>
      <c r="F561" s="6"/>
      <c r="G561" s="6"/>
      <c r="H561" s="6"/>
      <c r="I561" s="6"/>
      <c r="J561" s="6"/>
      <c r="K561" s="522"/>
      <c r="L561" s="6"/>
      <c r="M561" s="6"/>
      <c r="N561" s="6"/>
      <c r="O561" s="6"/>
      <c r="P561" s="6"/>
      <c r="Q561" s="6"/>
      <c r="R561" s="6"/>
      <c r="S561" s="6"/>
      <c r="T561" s="6"/>
      <c r="U561" s="6"/>
      <c r="V561" s="6"/>
      <c r="W561" s="6"/>
      <c r="X561" s="6"/>
      <c r="Y561" s="6"/>
      <c r="Z561" s="6"/>
      <c r="AA561" s="6"/>
      <c r="AB561" s="6"/>
      <c r="AC561" s="6"/>
      <c r="AD561" s="6"/>
      <c r="AE561" s="6"/>
      <c r="AF561" s="6"/>
    </row>
    <row r="562" spans="1:32" ht="13.2">
      <c r="A562" s="6"/>
      <c r="B562" s="6"/>
      <c r="C562" s="6"/>
      <c r="D562" s="6"/>
      <c r="E562" s="6"/>
      <c r="F562" s="6"/>
      <c r="G562" s="6"/>
      <c r="H562" s="6"/>
      <c r="I562" s="6"/>
      <c r="J562" s="6"/>
      <c r="K562" s="522"/>
      <c r="L562" s="6"/>
      <c r="M562" s="6"/>
      <c r="N562" s="6"/>
      <c r="O562" s="6"/>
      <c r="P562" s="6"/>
      <c r="Q562" s="6"/>
      <c r="R562" s="6"/>
      <c r="S562" s="6"/>
      <c r="T562" s="6"/>
      <c r="U562" s="6"/>
      <c r="V562" s="6"/>
      <c r="W562" s="6"/>
      <c r="X562" s="6"/>
      <c r="Y562" s="6"/>
      <c r="Z562" s="6"/>
      <c r="AA562" s="6"/>
      <c r="AB562" s="6"/>
      <c r="AC562" s="6"/>
      <c r="AD562" s="6"/>
      <c r="AE562" s="6"/>
      <c r="AF562" s="6"/>
    </row>
    <row r="563" spans="1:32" ht="13.2">
      <c r="A563" s="6"/>
      <c r="B563" s="6"/>
      <c r="C563" s="6"/>
      <c r="D563" s="6"/>
      <c r="E563" s="6"/>
      <c r="F563" s="6"/>
      <c r="G563" s="6"/>
      <c r="H563" s="6"/>
      <c r="I563" s="6"/>
      <c r="J563" s="6"/>
      <c r="K563" s="522"/>
      <c r="L563" s="6"/>
      <c r="M563" s="6"/>
      <c r="N563" s="6"/>
      <c r="O563" s="6"/>
      <c r="P563" s="6"/>
      <c r="Q563" s="6"/>
      <c r="R563" s="6"/>
      <c r="S563" s="6"/>
      <c r="T563" s="6"/>
      <c r="U563" s="6"/>
      <c r="V563" s="6"/>
      <c r="W563" s="6"/>
      <c r="X563" s="6"/>
      <c r="Y563" s="6"/>
      <c r="Z563" s="6"/>
      <c r="AA563" s="6"/>
      <c r="AB563" s="6"/>
      <c r="AC563" s="6"/>
      <c r="AD563" s="6"/>
      <c r="AE563" s="6"/>
      <c r="AF563" s="6"/>
    </row>
    <row r="564" spans="1:32" ht="13.2">
      <c r="A564" s="6"/>
      <c r="B564" s="6"/>
      <c r="C564" s="6"/>
      <c r="D564" s="6"/>
      <c r="E564" s="6"/>
      <c r="F564" s="6"/>
      <c r="G564" s="6"/>
      <c r="H564" s="6"/>
      <c r="I564" s="6"/>
      <c r="J564" s="6"/>
      <c r="K564" s="522"/>
      <c r="L564" s="6"/>
      <c r="M564" s="6"/>
      <c r="N564" s="6"/>
      <c r="O564" s="6"/>
      <c r="P564" s="6"/>
      <c r="Q564" s="6"/>
      <c r="R564" s="6"/>
      <c r="S564" s="6"/>
      <c r="T564" s="6"/>
      <c r="U564" s="6"/>
      <c r="V564" s="6"/>
      <c r="W564" s="6"/>
      <c r="X564" s="6"/>
      <c r="Y564" s="6"/>
      <c r="Z564" s="6"/>
      <c r="AA564" s="6"/>
      <c r="AB564" s="6"/>
      <c r="AC564" s="6"/>
      <c r="AD564" s="6"/>
      <c r="AE564" s="6"/>
      <c r="AF564" s="6"/>
    </row>
    <row r="565" spans="1:32" ht="13.2">
      <c r="A565" s="6"/>
      <c r="B565" s="6"/>
      <c r="C565" s="6"/>
      <c r="D565" s="6"/>
      <c r="E565" s="6"/>
      <c r="F565" s="6"/>
      <c r="G565" s="6"/>
      <c r="H565" s="6"/>
      <c r="I565" s="6"/>
      <c r="J565" s="6"/>
      <c r="K565" s="522"/>
      <c r="L565" s="6"/>
      <c r="M565" s="6"/>
      <c r="N565" s="6"/>
      <c r="O565" s="6"/>
      <c r="P565" s="6"/>
      <c r="Q565" s="6"/>
      <c r="R565" s="6"/>
      <c r="S565" s="6"/>
      <c r="T565" s="6"/>
      <c r="U565" s="6"/>
      <c r="V565" s="6"/>
      <c r="W565" s="6"/>
      <c r="X565" s="6"/>
      <c r="Y565" s="6"/>
      <c r="Z565" s="6"/>
      <c r="AA565" s="6"/>
      <c r="AB565" s="6"/>
      <c r="AC565" s="6"/>
      <c r="AD565" s="6"/>
      <c r="AE565" s="6"/>
      <c r="AF565" s="6"/>
    </row>
    <row r="566" spans="1:32" ht="13.2">
      <c r="A566" s="6"/>
      <c r="B566" s="6"/>
      <c r="C566" s="6"/>
      <c r="D566" s="6"/>
      <c r="E566" s="6"/>
      <c r="F566" s="6"/>
      <c r="G566" s="6"/>
      <c r="H566" s="6"/>
      <c r="I566" s="6"/>
      <c r="J566" s="6"/>
      <c r="K566" s="522"/>
      <c r="L566" s="6"/>
      <c r="M566" s="6"/>
      <c r="N566" s="6"/>
      <c r="O566" s="6"/>
      <c r="P566" s="6"/>
      <c r="Q566" s="6"/>
      <c r="R566" s="6"/>
      <c r="S566" s="6"/>
      <c r="T566" s="6"/>
      <c r="U566" s="6"/>
      <c r="V566" s="6"/>
      <c r="W566" s="6"/>
      <c r="X566" s="6"/>
      <c r="Y566" s="6"/>
      <c r="Z566" s="6"/>
      <c r="AA566" s="6"/>
      <c r="AB566" s="6"/>
      <c r="AC566" s="6"/>
      <c r="AD566" s="6"/>
      <c r="AE566" s="6"/>
      <c r="AF566" s="6"/>
    </row>
    <row r="567" spans="1:32" ht="13.2">
      <c r="A567" s="6"/>
      <c r="B567" s="6"/>
      <c r="C567" s="6"/>
      <c r="D567" s="6"/>
      <c r="E567" s="6"/>
      <c r="F567" s="6"/>
      <c r="G567" s="6"/>
      <c r="H567" s="6"/>
      <c r="I567" s="6"/>
      <c r="J567" s="6"/>
      <c r="K567" s="522"/>
      <c r="L567" s="6"/>
      <c r="M567" s="6"/>
      <c r="N567" s="6"/>
      <c r="O567" s="6"/>
      <c r="P567" s="6"/>
      <c r="Q567" s="6"/>
      <c r="R567" s="6"/>
      <c r="S567" s="6"/>
      <c r="T567" s="6"/>
      <c r="U567" s="6"/>
      <c r="V567" s="6"/>
      <c r="W567" s="6"/>
      <c r="X567" s="6"/>
      <c r="Y567" s="6"/>
      <c r="Z567" s="6"/>
      <c r="AA567" s="6"/>
      <c r="AB567" s="6"/>
      <c r="AC567" s="6"/>
      <c r="AD567" s="6"/>
      <c r="AE567" s="6"/>
      <c r="AF567" s="6"/>
    </row>
    <row r="568" spans="1:32" ht="13.2">
      <c r="A568" s="6"/>
      <c r="B568" s="6"/>
      <c r="C568" s="6"/>
      <c r="D568" s="6"/>
      <c r="E568" s="6"/>
      <c r="F568" s="6"/>
      <c r="G568" s="6"/>
      <c r="H568" s="6"/>
      <c r="I568" s="6"/>
      <c r="J568" s="6"/>
      <c r="K568" s="522"/>
      <c r="L568" s="6"/>
      <c r="M568" s="6"/>
      <c r="N568" s="6"/>
      <c r="O568" s="6"/>
      <c r="P568" s="6"/>
      <c r="Q568" s="6"/>
      <c r="R568" s="6"/>
      <c r="S568" s="6"/>
      <c r="T568" s="6"/>
      <c r="U568" s="6"/>
      <c r="V568" s="6"/>
      <c r="W568" s="6"/>
      <c r="X568" s="6"/>
      <c r="Y568" s="6"/>
      <c r="Z568" s="6"/>
      <c r="AA568" s="6"/>
      <c r="AB568" s="6"/>
      <c r="AC568" s="6"/>
      <c r="AD568" s="6"/>
      <c r="AE568" s="6"/>
      <c r="AF568" s="6"/>
    </row>
    <row r="569" spans="1:32" ht="13.2">
      <c r="A569" s="6"/>
      <c r="B569" s="6"/>
      <c r="C569" s="6"/>
      <c r="D569" s="6"/>
      <c r="E569" s="6"/>
      <c r="F569" s="6"/>
      <c r="G569" s="6"/>
      <c r="H569" s="6"/>
      <c r="I569" s="6"/>
      <c r="J569" s="6"/>
      <c r="K569" s="522"/>
      <c r="L569" s="6"/>
      <c r="M569" s="6"/>
      <c r="N569" s="6"/>
      <c r="O569" s="6"/>
      <c r="P569" s="6"/>
      <c r="Q569" s="6"/>
      <c r="R569" s="6"/>
      <c r="S569" s="6"/>
      <c r="T569" s="6"/>
      <c r="U569" s="6"/>
      <c r="V569" s="6"/>
      <c r="W569" s="6"/>
      <c r="X569" s="6"/>
      <c r="Y569" s="6"/>
      <c r="Z569" s="6"/>
      <c r="AA569" s="6"/>
      <c r="AB569" s="6"/>
      <c r="AC569" s="6"/>
      <c r="AD569" s="6"/>
      <c r="AE569" s="6"/>
      <c r="AF569" s="6"/>
    </row>
    <row r="570" spans="1:32" ht="13.2">
      <c r="A570" s="6"/>
      <c r="B570" s="6"/>
      <c r="C570" s="6"/>
      <c r="D570" s="6"/>
      <c r="E570" s="6"/>
      <c r="F570" s="6"/>
      <c r="G570" s="6"/>
      <c r="H570" s="6"/>
      <c r="I570" s="6"/>
      <c r="J570" s="6"/>
      <c r="K570" s="522"/>
      <c r="L570" s="6"/>
      <c r="M570" s="6"/>
      <c r="N570" s="6"/>
      <c r="O570" s="6"/>
      <c r="P570" s="6"/>
      <c r="Q570" s="6"/>
      <c r="R570" s="6"/>
      <c r="S570" s="6"/>
      <c r="T570" s="6"/>
      <c r="U570" s="6"/>
      <c r="V570" s="6"/>
      <c r="W570" s="6"/>
      <c r="X570" s="6"/>
      <c r="Y570" s="6"/>
      <c r="Z570" s="6"/>
      <c r="AA570" s="6"/>
      <c r="AB570" s="6"/>
      <c r="AC570" s="6"/>
      <c r="AD570" s="6"/>
      <c r="AE570" s="6"/>
      <c r="AF570" s="6"/>
    </row>
    <row r="571" spans="1:32" ht="13.2">
      <c r="A571" s="6"/>
      <c r="B571" s="6"/>
      <c r="C571" s="6"/>
      <c r="D571" s="6"/>
      <c r="E571" s="6"/>
      <c r="F571" s="6"/>
      <c r="G571" s="6"/>
      <c r="H571" s="6"/>
      <c r="I571" s="6"/>
      <c r="J571" s="6"/>
      <c r="K571" s="522"/>
      <c r="L571" s="6"/>
      <c r="M571" s="6"/>
      <c r="N571" s="6"/>
      <c r="O571" s="6"/>
      <c r="P571" s="6"/>
      <c r="Q571" s="6"/>
      <c r="R571" s="6"/>
      <c r="S571" s="6"/>
      <c r="T571" s="6"/>
      <c r="U571" s="6"/>
      <c r="V571" s="6"/>
      <c r="W571" s="6"/>
      <c r="X571" s="6"/>
      <c r="Y571" s="6"/>
      <c r="Z571" s="6"/>
      <c r="AA571" s="6"/>
      <c r="AB571" s="6"/>
      <c r="AC571" s="6"/>
      <c r="AD571" s="6"/>
      <c r="AE571" s="6"/>
      <c r="AF571" s="6"/>
    </row>
    <row r="572" spans="1:32" ht="13.2">
      <c r="A572" s="6"/>
      <c r="B572" s="6"/>
      <c r="C572" s="6"/>
      <c r="D572" s="6"/>
      <c r="E572" s="6"/>
      <c r="F572" s="6"/>
      <c r="G572" s="6"/>
      <c r="H572" s="6"/>
      <c r="I572" s="6"/>
      <c r="J572" s="6"/>
      <c r="K572" s="522"/>
      <c r="L572" s="6"/>
      <c r="M572" s="6"/>
      <c r="N572" s="6"/>
      <c r="O572" s="6"/>
      <c r="P572" s="6"/>
      <c r="Q572" s="6"/>
      <c r="R572" s="6"/>
      <c r="S572" s="6"/>
      <c r="T572" s="6"/>
      <c r="U572" s="6"/>
      <c r="V572" s="6"/>
      <c r="W572" s="6"/>
      <c r="X572" s="6"/>
      <c r="Y572" s="6"/>
      <c r="Z572" s="6"/>
      <c r="AA572" s="6"/>
      <c r="AB572" s="6"/>
      <c r="AC572" s="6"/>
      <c r="AD572" s="6"/>
      <c r="AE572" s="6"/>
      <c r="AF572" s="6"/>
    </row>
    <row r="573" spans="1:32" ht="13.2">
      <c r="A573" s="6"/>
      <c r="B573" s="6"/>
      <c r="C573" s="6"/>
      <c r="D573" s="6"/>
      <c r="E573" s="6"/>
      <c r="F573" s="6"/>
      <c r="G573" s="6"/>
      <c r="H573" s="6"/>
      <c r="I573" s="6"/>
      <c r="J573" s="6"/>
      <c r="K573" s="522"/>
      <c r="L573" s="6"/>
      <c r="M573" s="6"/>
      <c r="N573" s="6"/>
      <c r="O573" s="6"/>
      <c r="P573" s="6"/>
      <c r="Q573" s="6"/>
      <c r="R573" s="6"/>
      <c r="S573" s="6"/>
      <c r="T573" s="6"/>
      <c r="U573" s="6"/>
      <c r="V573" s="6"/>
      <c r="W573" s="6"/>
      <c r="X573" s="6"/>
      <c r="Y573" s="6"/>
      <c r="Z573" s="6"/>
      <c r="AA573" s="6"/>
      <c r="AB573" s="6"/>
      <c r="AC573" s="6"/>
      <c r="AD573" s="6"/>
      <c r="AE573" s="6"/>
      <c r="AF573" s="6"/>
    </row>
    <row r="574" spans="1:32" ht="13.2">
      <c r="A574" s="6"/>
      <c r="B574" s="6"/>
      <c r="C574" s="6"/>
      <c r="D574" s="6"/>
      <c r="E574" s="6"/>
      <c r="F574" s="6"/>
      <c r="G574" s="6"/>
      <c r="H574" s="6"/>
      <c r="I574" s="6"/>
      <c r="J574" s="6"/>
      <c r="K574" s="522"/>
      <c r="L574" s="6"/>
      <c r="M574" s="6"/>
      <c r="N574" s="6"/>
      <c r="O574" s="6"/>
      <c r="P574" s="6"/>
      <c r="Q574" s="6"/>
      <c r="R574" s="6"/>
      <c r="S574" s="6"/>
      <c r="T574" s="6"/>
      <c r="U574" s="6"/>
      <c r="V574" s="6"/>
      <c r="W574" s="6"/>
      <c r="X574" s="6"/>
      <c r="Y574" s="6"/>
      <c r="Z574" s="6"/>
      <c r="AA574" s="6"/>
      <c r="AB574" s="6"/>
      <c r="AC574" s="6"/>
      <c r="AD574" s="6"/>
      <c r="AE574" s="6"/>
      <c r="AF574" s="6"/>
    </row>
    <row r="575" spans="1:32" ht="13.2">
      <c r="A575" s="6"/>
      <c r="B575" s="6"/>
      <c r="C575" s="6"/>
      <c r="D575" s="6"/>
      <c r="E575" s="6"/>
      <c r="F575" s="6"/>
      <c r="G575" s="6"/>
      <c r="H575" s="6"/>
      <c r="I575" s="6"/>
      <c r="J575" s="6"/>
      <c r="K575" s="522"/>
      <c r="L575" s="6"/>
      <c r="M575" s="6"/>
      <c r="N575" s="6"/>
      <c r="O575" s="6"/>
      <c r="P575" s="6"/>
      <c r="Q575" s="6"/>
      <c r="R575" s="6"/>
      <c r="S575" s="6"/>
      <c r="T575" s="6"/>
      <c r="U575" s="6"/>
      <c r="V575" s="6"/>
      <c r="W575" s="6"/>
      <c r="X575" s="6"/>
      <c r="Y575" s="6"/>
      <c r="Z575" s="6"/>
      <c r="AA575" s="6"/>
      <c r="AB575" s="6"/>
      <c r="AC575" s="6"/>
      <c r="AD575" s="6"/>
      <c r="AE575" s="6"/>
      <c r="AF575" s="6"/>
    </row>
    <row r="576" spans="1:32" ht="13.2">
      <c r="A576" s="6"/>
      <c r="B576" s="6"/>
      <c r="C576" s="6"/>
      <c r="D576" s="6"/>
      <c r="E576" s="6"/>
      <c r="F576" s="6"/>
      <c r="G576" s="6"/>
      <c r="H576" s="6"/>
      <c r="I576" s="6"/>
      <c r="J576" s="6"/>
      <c r="K576" s="522"/>
      <c r="L576" s="6"/>
      <c r="M576" s="6"/>
      <c r="N576" s="6"/>
      <c r="O576" s="6"/>
      <c r="P576" s="6"/>
      <c r="Q576" s="6"/>
      <c r="R576" s="6"/>
      <c r="S576" s="6"/>
      <c r="T576" s="6"/>
      <c r="U576" s="6"/>
      <c r="V576" s="6"/>
      <c r="W576" s="6"/>
      <c r="X576" s="6"/>
      <c r="Y576" s="6"/>
      <c r="Z576" s="6"/>
      <c r="AA576" s="6"/>
      <c r="AB576" s="6"/>
      <c r="AC576" s="6"/>
      <c r="AD576" s="6"/>
      <c r="AE576" s="6"/>
      <c r="AF576" s="6"/>
    </row>
    <row r="577" spans="1:32" ht="13.2">
      <c r="A577" s="6"/>
      <c r="B577" s="6"/>
      <c r="C577" s="6"/>
      <c r="D577" s="6"/>
      <c r="E577" s="6"/>
      <c r="F577" s="6"/>
      <c r="G577" s="6"/>
      <c r="H577" s="6"/>
      <c r="I577" s="6"/>
      <c r="J577" s="6"/>
      <c r="K577" s="522"/>
      <c r="L577" s="6"/>
      <c r="M577" s="6"/>
      <c r="N577" s="6"/>
      <c r="O577" s="6"/>
      <c r="P577" s="6"/>
      <c r="Q577" s="6"/>
      <c r="R577" s="6"/>
      <c r="S577" s="6"/>
      <c r="T577" s="6"/>
      <c r="U577" s="6"/>
      <c r="V577" s="6"/>
      <c r="W577" s="6"/>
      <c r="X577" s="6"/>
      <c r="Y577" s="6"/>
      <c r="Z577" s="6"/>
      <c r="AA577" s="6"/>
      <c r="AB577" s="6"/>
      <c r="AC577" s="6"/>
      <c r="AD577" s="6"/>
      <c r="AE577" s="6"/>
      <c r="AF577" s="6"/>
    </row>
    <row r="578" spans="1:32" ht="13.2">
      <c r="A578" s="6"/>
      <c r="B578" s="6"/>
      <c r="C578" s="6"/>
      <c r="D578" s="6"/>
      <c r="E578" s="6"/>
      <c r="F578" s="6"/>
      <c r="G578" s="6"/>
      <c r="H578" s="6"/>
      <c r="I578" s="6"/>
      <c r="J578" s="6"/>
      <c r="K578" s="522"/>
      <c r="L578" s="6"/>
      <c r="M578" s="6"/>
      <c r="N578" s="6"/>
      <c r="O578" s="6"/>
      <c r="P578" s="6"/>
      <c r="Q578" s="6"/>
      <c r="R578" s="6"/>
      <c r="S578" s="6"/>
      <c r="T578" s="6"/>
      <c r="U578" s="6"/>
      <c r="V578" s="6"/>
      <c r="W578" s="6"/>
      <c r="X578" s="6"/>
      <c r="Y578" s="6"/>
      <c r="Z578" s="6"/>
      <c r="AA578" s="6"/>
      <c r="AB578" s="6"/>
      <c r="AC578" s="6"/>
      <c r="AD578" s="6"/>
      <c r="AE578" s="6"/>
      <c r="AF578" s="6"/>
    </row>
    <row r="579" spans="1:32" ht="13.2">
      <c r="A579" s="6"/>
      <c r="B579" s="6"/>
      <c r="C579" s="6"/>
      <c r="D579" s="6"/>
      <c r="E579" s="6"/>
      <c r="F579" s="6"/>
      <c r="G579" s="6"/>
      <c r="H579" s="6"/>
      <c r="I579" s="6"/>
      <c r="J579" s="6"/>
      <c r="K579" s="522"/>
      <c r="L579" s="6"/>
      <c r="M579" s="6"/>
      <c r="N579" s="6"/>
      <c r="O579" s="6"/>
      <c r="P579" s="6"/>
      <c r="Q579" s="6"/>
      <c r="R579" s="6"/>
      <c r="S579" s="6"/>
      <c r="T579" s="6"/>
      <c r="U579" s="6"/>
      <c r="V579" s="6"/>
      <c r="W579" s="6"/>
      <c r="X579" s="6"/>
      <c r="Y579" s="6"/>
      <c r="Z579" s="6"/>
      <c r="AA579" s="6"/>
      <c r="AB579" s="6"/>
      <c r="AC579" s="6"/>
      <c r="AD579" s="6"/>
      <c r="AE579" s="6"/>
      <c r="AF579" s="6"/>
    </row>
    <row r="580" spans="1:32" ht="13.2">
      <c r="A580" s="6"/>
      <c r="B580" s="6"/>
      <c r="C580" s="6"/>
      <c r="D580" s="6"/>
      <c r="E580" s="6"/>
      <c r="F580" s="6"/>
      <c r="G580" s="6"/>
      <c r="H580" s="6"/>
      <c r="I580" s="6"/>
      <c r="J580" s="6"/>
      <c r="K580" s="522"/>
      <c r="L580" s="6"/>
      <c r="M580" s="6"/>
      <c r="N580" s="6"/>
      <c r="O580" s="6"/>
      <c r="P580" s="6"/>
      <c r="Q580" s="6"/>
      <c r="R580" s="6"/>
      <c r="S580" s="6"/>
      <c r="T580" s="6"/>
      <c r="U580" s="6"/>
      <c r="V580" s="6"/>
      <c r="W580" s="6"/>
      <c r="X580" s="6"/>
      <c r="Y580" s="6"/>
      <c r="Z580" s="6"/>
      <c r="AA580" s="6"/>
      <c r="AB580" s="6"/>
      <c r="AC580" s="6"/>
      <c r="AD580" s="6"/>
      <c r="AE580" s="6"/>
      <c r="AF580" s="6"/>
    </row>
    <row r="581" spans="1:32" ht="13.2">
      <c r="A581" s="6"/>
      <c r="B581" s="6"/>
      <c r="C581" s="6"/>
      <c r="D581" s="6"/>
      <c r="E581" s="6"/>
      <c r="F581" s="6"/>
      <c r="G581" s="6"/>
      <c r="H581" s="6"/>
      <c r="I581" s="6"/>
      <c r="J581" s="6"/>
      <c r="K581" s="522"/>
      <c r="L581" s="6"/>
      <c r="M581" s="6"/>
      <c r="N581" s="6"/>
      <c r="O581" s="6"/>
      <c r="P581" s="6"/>
      <c r="Q581" s="6"/>
      <c r="R581" s="6"/>
      <c r="S581" s="6"/>
      <c r="T581" s="6"/>
      <c r="U581" s="6"/>
      <c r="V581" s="6"/>
      <c r="W581" s="6"/>
      <c r="X581" s="6"/>
      <c r="Y581" s="6"/>
      <c r="Z581" s="6"/>
      <c r="AA581" s="6"/>
      <c r="AB581" s="6"/>
      <c r="AC581" s="6"/>
      <c r="AD581" s="6"/>
      <c r="AE581" s="6"/>
      <c r="AF581" s="6"/>
    </row>
    <row r="582" spans="1:32" ht="13.2">
      <c r="A582" s="6"/>
      <c r="B582" s="6"/>
      <c r="C582" s="6"/>
      <c r="D582" s="6"/>
      <c r="E582" s="6"/>
      <c r="F582" s="6"/>
      <c r="G582" s="6"/>
      <c r="H582" s="6"/>
      <c r="I582" s="6"/>
      <c r="J582" s="6"/>
      <c r="K582" s="522"/>
      <c r="L582" s="6"/>
      <c r="M582" s="6"/>
      <c r="N582" s="6"/>
      <c r="O582" s="6"/>
      <c r="P582" s="6"/>
      <c r="Q582" s="6"/>
      <c r="R582" s="6"/>
      <c r="S582" s="6"/>
      <c r="T582" s="6"/>
      <c r="U582" s="6"/>
      <c r="V582" s="6"/>
      <c r="W582" s="6"/>
      <c r="X582" s="6"/>
      <c r="Y582" s="6"/>
      <c r="Z582" s="6"/>
      <c r="AA582" s="6"/>
      <c r="AB582" s="6"/>
      <c r="AC582" s="6"/>
      <c r="AD582" s="6"/>
      <c r="AE582" s="6"/>
      <c r="AF582" s="6"/>
    </row>
    <row r="583" spans="1:32" ht="13.2">
      <c r="A583" s="6"/>
      <c r="B583" s="6"/>
      <c r="C583" s="6"/>
      <c r="D583" s="6"/>
      <c r="E583" s="6"/>
      <c r="F583" s="6"/>
      <c r="G583" s="6"/>
      <c r="H583" s="6"/>
      <c r="I583" s="6"/>
      <c r="J583" s="6"/>
      <c r="K583" s="522"/>
      <c r="L583" s="6"/>
      <c r="M583" s="6"/>
      <c r="N583" s="6"/>
      <c r="O583" s="6"/>
      <c r="P583" s="6"/>
      <c r="Q583" s="6"/>
      <c r="R583" s="6"/>
      <c r="S583" s="6"/>
      <c r="T583" s="6"/>
      <c r="U583" s="6"/>
      <c r="V583" s="6"/>
      <c r="W583" s="6"/>
      <c r="X583" s="6"/>
      <c r="Y583" s="6"/>
      <c r="Z583" s="6"/>
      <c r="AA583" s="6"/>
      <c r="AB583" s="6"/>
      <c r="AC583" s="6"/>
      <c r="AD583" s="6"/>
      <c r="AE583" s="6"/>
      <c r="AF583" s="6"/>
    </row>
    <row r="584" spans="1:32" ht="13.2">
      <c r="A584" s="6"/>
      <c r="B584" s="6"/>
      <c r="C584" s="6"/>
      <c r="D584" s="6"/>
      <c r="E584" s="6"/>
      <c r="F584" s="6"/>
      <c r="G584" s="6"/>
      <c r="H584" s="6"/>
      <c r="I584" s="6"/>
      <c r="J584" s="6"/>
      <c r="K584" s="522"/>
      <c r="L584" s="6"/>
      <c r="M584" s="6"/>
      <c r="N584" s="6"/>
      <c r="O584" s="6"/>
      <c r="P584" s="6"/>
      <c r="Q584" s="6"/>
      <c r="R584" s="6"/>
      <c r="S584" s="6"/>
      <c r="T584" s="6"/>
      <c r="U584" s="6"/>
      <c r="V584" s="6"/>
      <c r="W584" s="6"/>
      <c r="X584" s="6"/>
      <c r="Y584" s="6"/>
      <c r="Z584" s="6"/>
      <c r="AA584" s="6"/>
      <c r="AB584" s="6"/>
      <c r="AC584" s="6"/>
      <c r="AD584" s="6"/>
      <c r="AE584" s="6"/>
      <c r="AF584" s="6"/>
    </row>
    <row r="585" spans="1:32" ht="13.2">
      <c r="A585" s="6"/>
      <c r="B585" s="6"/>
      <c r="C585" s="6"/>
      <c r="D585" s="6"/>
      <c r="E585" s="6"/>
      <c r="F585" s="6"/>
      <c r="G585" s="6"/>
      <c r="H585" s="6"/>
      <c r="I585" s="6"/>
      <c r="J585" s="6"/>
      <c r="K585" s="522"/>
      <c r="L585" s="6"/>
      <c r="M585" s="6"/>
      <c r="N585" s="6"/>
      <c r="O585" s="6"/>
      <c r="P585" s="6"/>
      <c r="Q585" s="6"/>
      <c r="R585" s="6"/>
      <c r="S585" s="6"/>
      <c r="T585" s="6"/>
      <c r="U585" s="6"/>
      <c r="V585" s="6"/>
      <c r="W585" s="6"/>
      <c r="X585" s="6"/>
      <c r="Y585" s="6"/>
      <c r="Z585" s="6"/>
      <c r="AA585" s="6"/>
      <c r="AB585" s="6"/>
      <c r="AC585" s="6"/>
      <c r="AD585" s="6"/>
      <c r="AE585" s="6"/>
      <c r="AF585" s="6"/>
    </row>
    <row r="586" spans="1:32" ht="13.2">
      <c r="A586" s="6"/>
      <c r="B586" s="6"/>
      <c r="C586" s="6"/>
      <c r="D586" s="6"/>
      <c r="E586" s="6"/>
      <c r="F586" s="6"/>
      <c r="G586" s="6"/>
      <c r="H586" s="6"/>
      <c r="I586" s="6"/>
      <c r="J586" s="6"/>
      <c r="K586" s="522"/>
      <c r="L586" s="6"/>
      <c r="M586" s="6"/>
      <c r="N586" s="6"/>
      <c r="O586" s="6"/>
      <c r="P586" s="6"/>
      <c r="Q586" s="6"/>
      <c r="R586" s="6"/>
      <c r="S586" s="6"/>
      <c r="T586" s="6"/>
      <c r="U586" s="6"/>
      <c r="V586" s="6"/>
      <c r="W586" s="6"/>
      <c r="X586" s="6"/>
      <c r="Y586" s="6"/>
      <c r="Z586" s="6"/>
      <c r="AA586" s="6"/>
      <c r="AB586" s="6"/>
      <c r="AC586" s="6"/>
      <c r="AD586" s="6"/>
      <c r="AE586" s="6"/>
      <c r="AF586" s="6"/>
    </row>
    <row r="587" spans="1:32" ht="13.2">
      <c r="A587" s="6"/>
      <c r="B587" s="6"/>
      <c r="C587" s="6"/>
      <c r="D587" s="6"/>
      <c r="E587" s="6"/>
      <c r="F587" s="6"/>
      <c r="G587" s="6"/>
      <c r="H587" s="6"/>
      <c r="I587" s="6"/>
      <c r="J587" s="6"/>
      <c r="K587" s="522"/>
      <c r="L587" s="6"/>
      <c r="M587" s="6"/>
      <c r="N587" s="6"/>
      <c r="O587" s="6"/>
      <c r="P587" s="6"/>
      <c r="Q587" s="6"/>
      <c r="R587" s="6"/>
      <c r="S587" s="6"/>
      <c r="T587" s="6"/>
      <c r="U587" s="6"/>
      <c r="V587" s="6"/>
      <c r="W587" s="6"/>
      <c r="X587" s="6"/>
      <c r="Y587" s="6"/>
      <c r="Z587" s="6"/>
      <c r="AA587" s="6"/>
      <c r="AB587" s="6"/>
      <c r="AC587" s="6"/>
      <c r="AD587" s="6"/>
      <c r="AE587" s="6"/>
      <c r="AF587" s="6"/>
    </row>
    <row r="588" spans="1:32" ht="13.2">
      <c r="A588" s="6"/>
      <c r="B588" s="6"/>
      <c r="C588" s="6"/>
      <c r="D588" s="6"/>
      <c r="E588" s="6"/>
      <c r="F588" s="6"/>
      <c r="G588" s="6"/>
      <c r="H588" s="6"/>
      <c r="I588" s="6"/>
      <c r="J588" s="6"/>
      <c r="K588" s="522"/>
      <c r="L588" s="6"/>
      <c r="M588" s="6"/>
      <c r="N588" s="6"/>
      <c r="O588" s="6"/>
      <c r="P588" s="6"/>
      <c r="Q588" s="6"/>
      <c r="R588" s="6"/>
      <c r="S588" s="6"/>
      <c r="T588" s="6"/>
      <c r="U588" s="6"/>
      <c r="V588" s="6"/>
      <c r="W588" s="6"/>
      <c r="X588" s="6"/>
      <c r="Y588" s="6"/>
      <c r="Z588" s="6"/>
      <c r="AA588" s="6"/>
      <c r="AB588" s="6"/>
      <c r="AC588" s="6"/>
      <c r="AD588" s="6"/>
      <c r="AE588" s="6"/>
      <c r="AF588" s="6"/>
    </row>
    <row r="589" spans="1:32" ht="13.2">
      <c r="A589" s="6"/>
      <c r="B589" s="6"/>
      <c r="C589" s="6"/>
      <c r="D589" s="6"/>
      <c r="E589" s="6"/>
      <c r="F589" s="6"/>
      <c r="G589" s="6"/>
      <c r="H589" s="6"/>
      <c r="I589" s="6"/>
      <c r="J589" s="6"/>
      <c r="K589" s="522"/>
      <c r="L589" s="6"/>
      <c r="M589" s="6"/>
      <c r="N589" s="6"/>
      <c r="O589" s="6"/>
      <c r="P589" s="6"/>
      <c r="Q589" s="6"/>
      <c r="R589" s="6"/>
      <c r="S589" s="6"/>
      <c r="T589" s="6"/>
      <c r="U589" s="6"/>
      <c r="V589" s="6"/>
      <c r="W589" s="6"/>
      <c r="X589" s="6"/>
      <c r="Y589" s="6"/>
      <c r="Z589" s="6"/>
      <c r="AA589" s="6"/>
      <c r="AB589" s="6"/>
      <c r="AC589" s="6"/>
      <c r="AD589" s="6"/>
      <c r="AE589" s="6"/>
      <c r="AF589" s="6"/>
    </row>
    <row r="590" spans="1:32" ht="13.2">
      <c r="A590" s="6"/>
      <c r="B590" s="6"/>
      <c r="C590" s="6"/>
      <c r="D590" s="6"/>
      <c r="E590" s="6"/>
      <c r="F590" s="6"/>
      <c r="G590" s="6"/>
      <c r="H590" s="6"/>
      <c r="I590" s="6"/>
      <c r="J590" s="6"/>
      <c r="K590" s="522"/>
      <c r="L590" s="6"/>
      <c r="M590" s="6"/>
      <c r="N590" s="6"/>
      <c r="O590" s="6"/>
      <c r="P590" s="6"/>
      <c r="Q590" s="6"/>
      <c r="R590" s="6"/>
      <c r="S590" s="6"/>
      <c r="T590" s="6"/>
      <c r="U590" s="6"/>
      <c r="V590" s="6"/>
      <c r="W590" s="6"/>
      <c r="X590" s="6"/>
      <c r="Y590" s="6"/>
      <c r="Z590" s="6"/>
      <c r="AA590" s="6"/>
      <c r="AB590" s="6"/>
      <c r="AC590" s="6"/>
      <c r="AD590" s="6"/>
      <c r="AE590" s="6"/>
      <c r="AF590" s="6"/>
    </row>
    <row r="591" spans="1:32" ht="13.2">
      <c r="A591" s="6"/>
      <c r="B591" s="6"/>
      <c r="C591" s="6"/>
      <c r="D591" s="6"/>
      <c r="E591" s="6"/>
      <c r="F591" s="6"/>
      <c r="G591" s="6"/>
      <c r="H591" s="6"/>
      <c r="I591" s="6"/>
      <c r="J591" s="6"/>
      <c r="K591" s="522"/>
      <c r="L591" s="6"/>
      <c r="M591" s="6"/>
      <c r="N591" s="6"/>
      <c r="O591" s="6"/>
      <c r="P591" s="6"/>
      <c r="Q591" s="6"/>
      <c r="R591" s="6"/>
      <c r="S591" s="6"/>
      <c r="T591" s="6"/>
      <c r="U591" s="6"/>
      <c r="V591" s="6"/>
      <c r="W591" s="6"/>
      <c r="X591" s="6"/>
      <c r="Y591" s="6"/>
      <c r="Z591" s="6"/>
      <c r="AA591" s="6"/>
      <c r="AB591" s="6"/>
      <c r="AC591" s="6"/>
      <c r="AD591" s="6"/>
      <c r="AE591" s="6"/>
      <c r="AF591" s="6"/>
    </row>
    <row r="592" spans="1:32" ht="13.2">
      <c r="A592" s="6"/>
      <c r="B592" s="6"/>
      <c r="C592" s="6"/>
      <c r="D592" s="6"/>
      <c r="E592" s="6"/>
      <c r="F592" s="6"/>
      <c r="G592" s="6"/>
      <c r="H592" s="6"/>
      <c r="I592" s="6"/>
      <c r="J592" s="6"/>
      <c r="K592" s="522"/>
      <c r="L592" s="6"/>
      <c r="M592" s="6"/>
      <c r="N592" s="6"/>
      <c r="O592" s="6"/>
      <c r="P592" s="6"/>
      <c r="Q592" s="6"/>
      <c r="R592" s="6"/>
      <c r="S592" s="6"/>
      <c r="T592" s="6"/>
      <c r="U592" s="6"/>
      <c r="V592" s="6"/>
      <c r="W592" s="6"/>
      <c r="X592" s="6"/>
      <c r="Y592" s="6"/>
      <c r="Z592" s="6"/>
      <c r="AA592" s="6"/>
      <c r="AB592" s="6"/>
      <c r="AC592" s="6"/>
      <c r="AD592" s="6"/>
      <c r="AE592" s="6"/>
      <c r="AF592" s="6"/>
    </row>
    <row r="593" spans="1:32" ht="13.2">
      <c r="A593" s="6"/>
      <c r="B593" s="6"/>
      <c r="C593" s="6"/>
      <c r="D593" s="6"/>
      <c r="E593" s="6"/>
      <c r="F593" s="6"/>
      <c r="G593" s="6"/>
      <c r="H593" s="6"/>
      <c r="I593" s="6"/>
      <c r="J593" s="6"/>
      <c r="K593" s="522"/>
      <c r="L593" s="6"/>
      <c r="M593" s="6"/>
      <c r="N593" s="6"/>
      <c r="O593" s="6"/>
      <c r="P593" s="6"/>
      <c r="Q593" s="6"/>
      <c r="R593" s="6"/>
      <c r="S593" s="6"/>
      <c r="T593" s="6"/>
      <c r="U593" s="6"/>
      <c r="V593" s="6"/>
      <c r="W593" s="6"/>
      <c r="X593" s="6"/>
      <c r="Y593" s="6"/>
      <c r="Z593" s="6"/>
      <c r="AA593" s="6"/>
      <c r="AB593" s="6"/>
      <c r="AC593" s="6"/>
      <c r="AD593" s="6"/>
      <c r="AE593" s="6"/>
      <c r="AF593" s="6"/>
    </row>
    <row r="594" spans="1:32" ht="13.2">
      <c r="A594" s="6"/>
      <c r="B594" s="6"/>
      <c r="C594" s="6"/>
      <c r="D594" s="6"/>
      <c r="E594" s="6"/>
      <c r="F594" s="6"/>
      <c r="G594" s="6"/>
      <c r="H594" s="6"/>
      <c r="I594" s="6"/>
      <c r="J594" s="6"/>
      <c r="K594" s="522"/>
      <c r="L594" s="6"/>
      <c r="M594" s="6"/>
      <c r="N594" s="6"/>
      <c r="O594" s="6"/>
      <c r="P594" s="6"/>
      <c r="Q594" s="6"/>
      <c r="R594" s="6"/>
      <c r="S594" s="6"/>
      <c r="T594" s="6"/>
      <c r="U594" s="6"/>
      <c r="V594" s="6"/>
      <c r="W594" s="6"/>
      <c r="X594" s="6"/>
      <c r="Y594" s="6"/>
      <c r="Z594" s="6"/>
      <c r="AA594" s="6"/>
      <c r="AB594" s="6"/>
      <c r="AC594" s="6"/>
      <c r="AD594" s="6"/>
      <c r="AE594" s="6"/>
      <c r="AF594" s="6"/>
    </row>
    <row r="595" spans="1:32" ht="13.2">
      <c r="A595" s="6"/>
      <c r="B595" s="6"/>
      <c r="C595" s="6"/>
      <c r="D595" s="6"/>
      <c r="E595" s="6"/>
      <c r="F595" s="6"/>
      <c r="G595" s="6"/>
      <c r="H595" s="6"/>
      <c r="I595" s="6"/>
      <c r="J595" s="6"/>
      <c r="K595" s="522"/>
      <c r="L595" s="6"/>
      <c r="M595" s="6"/>
      <c r="N595" s="6"/>
      <c r="O595" s="6"/>
      <c r="P595" s="6"/>
      <c r="Q595" s="6"/>
      <c r="R595" s="6"/>
      <c r="S595" s="6"/>
      <c r="T595" s="6"/>
      <c r="U595" s="6"/>
      <c r="V595" s="6"/>
      <c r="W595" s="6"/>
      <c r="X595" s="6"/>
      <c r="Y595" s="6"/>
      <c r="Z595" s="6"/>
      <c r="AA595" s="6"/>
      <c r="AB595" s="6"/>
      <c r="AC595" s="6"/>
      <c r="AD595" s="6"/>
      <c r="AE595" s="6"/>
      <c r="AF595" s="6"/>
    </row>
    <row r="596" spans="1:32" ht="13.2">
      <c r="A596" s="6"/>
      <c r="B596" s="6"/>
      <c r="C596" s="6"/>
      <c r="D596" s="6"/>
      <c r="E596" s="6"/>
      <c r="F596" s="6"/>
      <c r="G596" s="6"/>
      <c r="H596" s="6"/>
      <c r="I596" s="6"/>
      <c r="J596" s="6"/>
      <c r="K596" s="522"/>
      <c r="L596" s="6"/>
      <c r="M596" s="6"/>
      <c r="N596" s="6"/>
      <c r="O596" s="6"/>
      <c r="P596" s="6"/>
      <c r="Q596" s="6"/>
      <c r="R596" s="6"/>
      <c r="S596" s="6"/>
      <c r="T596" s="6"/>
      <c r="U596" s="6"/>
      <c r="V596" s="6"/>
      <c r="W596" s="6"/>
      <c r="X596" s="6"/>
      <c r="Y596" s="6"/>
      <c r="Z596" s="6"/>
      <c r="AA596" s="6"/>
      <c r="AB596" s="6"/>
      <c r="AC596" s="6"/>
      <c r="AD596" s="6"/>
      <c r="AE596" s="6"/>
      <c r="AF596" s="6"/>
    </row>
    <row r="597" spans="1:32" ht="13.2">
      <c r="A597" s="6"/>
      <c r="B597" s="6"/>
      <c r="C597" s="6"/>
      <c r="D597" s="6"/>
      <c r="E597" s="6"/>
      <c r="F597" s="6"/>
      <c r="G597" s="6"/>
      <c r="H597" s="6"/>
      <c r="I597" s="6"/>
      <c r="J597" s="6"/>
      <c r="K597" s="522"/>
      <c r="L597" s="6"/>
      <c r="M597" s="6"/>
      <c r="N597" s="6"/>
      <c r="O597" s="6"/>
      <c r="P597" s="6"/>
      <c r="Q597" s="6"/>
      <c r="R597" s="6"/>
      <c r="S597" s="6"/>
      <c r="T597" s="6"/>
      <c r="U597" s="6"/>
      <c r="V597" s="6"/>
      <c r="W597" s="6"/>
      <c r="X597" s="6"/>
      <c r="Y597" s="6"/>
      <c r="Z597" s="6"/>
      <c r="AA597" s="6"/>
      <c r="AB597" s="6"/>
      <c r="AC597" s="6"/>
      <c r="AD597" s="6"/>
      <c r="AE597" s="6"/>
      <c r="AF597" s="6"/>
    </row>
    <row r="598" spans="1:32" ht="13.2">
      <c r="A598" s="6"/>
      <c r="B598" s="6"/>
      <c r="C598" s="6"/>
      <c r="D598" s="6"/>
      <c r="E598" s="6"/>
      <c r="F598" s="6"/>
      <c r="G598" s="6"/>
      <c r="H598" s="6"/>
      <c r="I598" s="6"/>
      <c r="J598" s="6"/>
      <c r="K598" s="522"/>
      <c r="L598" s="6"/>
      <c r="M598" s="6"/>
      <c r="N598" s="6"/>
      <c r="O598" s="6"/>
      <c r="P598" s="6"/>
      <c r="Q598" s="6"/>
      <c r="R598" s="6"/>
      <c r="S598" s="6"/>
      <c r="T598" s="6"/>
      <c r="U598" s="6"/>
      <c r="V598" s="6"/>
      <c r="W598" s="6"/>
      <c r="X598" s="6"/>
      <c r="Y598" s="6"/>
      <c r="Z598" s="6"/>
      <c r="AA598" s="6"/>
      <c r="AB598" s="6"/>
      <c r="AC598" s="6"/>
      <c r="AD598" s="6"/>
      <c r="AE598" s="6"/>
      <c r="AF598" s="6"/>
    </row>
    <row r="599" spans="1:32" ht="13.2">
      <c r="A599" s="6"/>
      <c r="B599" s="6"/>
      <c r="C599" s="6"/>
      <c r="D599" s="6"/>
      <c r="E599" s="6"/>
      <c r="F599" s="6"/>
      <c r="G599" s="6"/>
      <c r="H599" s="6"/>
      <c r="I599" s="6"/>
      <c r="J599" s="6"/>
      <c r="K599" s="522"/>
      <c r="L599" s="6"/>
      <c r="M599" s="6"/>
      <c r="N599" s="6"/>
      <c r="O599" s="6"/>
      <c r="P599" s="6"/>
      <c r="Q599" s="6"/>
      <c r="R599" s="6"/>
      <c r="S599" s="6"/>
      <c r="T599" s="6"/>
      <c r="U599" s="6"/>
      <c r="V599" s="6"/>
      <c r="W599" s="6"/>
      <c r="X599" s="6"/>
      <c r="Y599" s="6"/>
      <c r="Z599" s="6"/>
      <c r="AA599" s="6"/>
      <c r="AB599" s="6"/>
      <c r="AC599" s="6"/>
      <c r="AD599" s="6"/>
      <c r="AE599" s="6"/>
      <c r="AF599" s="6"/>
    </row>
    <row r="600" spans="1:32" ht="13.2">
      <c r="A600" s="6"/>
      <c r="B600" s="6"/>
      <c r="C600" s="6"/>
      <c r="D600" s="6"/>
      <c r="E600" s="6"/>
      <c r="F600" s="6"/>
      <c r="G600" s="6"/>
      <c r="H600" s="6"/>
      <c r="I600" s="6"/>
      <c r="J600" s="6"/>
      <c r="K600" s="522"/>
      <c r="L600" s="6"/>
      <c r="M600" s="6"/>
      <c r="N600" s="6"/>
      <c r="O600" s="6"/>
      <c r="P600" s="6"/>
      <c r="Q600" s="6"/>
      <c r="R600" s="6"/>
      <c r="S600" s="6"/>
      <c r="T600" s="6"/>
      <c r="U600" s="6"/>
      <c r="V600" s="6"/>
      <c r="W600" s="6"/>
      <c r="X600" s="6"/>
      <c r="Y600" s="6"/>
      <c r="Z600" s="6"/>
      <c r="AA600" s="6"/>
      <c r="AB600" s="6"/>
      <c r="AC600" s="6"/>
      <c r="AD600" s="6"/>
      <c r="AE600" s="6"/>
      <c r="AF600" s="6"/>
    </row>
    <row r="601" spans="1:32" ht="13.2">
      <c r="A601" s="6"/>
      <c r="B601" s="6"/>
      <c r="C601" s="6"/>
      <c r="D601" s="6"/>
      <c r="E601" s="6"/>
      <c r="F601" s="6"/>
      <c r="G601" s="6"/>
      <c r="H601" s="6"/>
      <c r="I601" s="6"/>
      <c r="J601" s="6"/>
      <c r="K601" s="522"/>
      <c r="L601" s="6"/>
      <c r="M601" s="6"/>
      <c r="N601" s="6"/>
      <c r="O601" s="6"/>
      <c r="P601" s="6"/>
      <c r="Q601" s="6"/>
      <c r="R601" s="6"/>
      <c r="S601" s="6"/>
      <c r="T601" s="6"/>
      <c r="U601" s="6"/>
      <c r="V601" s="6"/>
      <c r="W601" s="6"/>
      <c r="X601" s="6"/>
      <c r="Y601" s="6"/>
      <c r="Z601" s="6"/>
      <c r="AA601" s="6"/>
      <c r="AB601" s="6"/>
      <c r="AC601" s="6"/>
      <c r="AD601" s="6"/>
      <c r="AE601" s="6"/>
      <c r="AF601" s="6"/>
    </row>
    <row r="602" spans="1:32" ht="13.2">
      <c r="A602" s="6"/>
      <c r="B602" s="6"/>
      <c r="C602" s="6"/>
      <c r="D602" s="6"/>
      <c r="E602" s="6"/>
      <c r="F602" s="6"/>
      <c r="G602" s="6"/>
      <c r="H602" s="6"/>
      <c r="I602" s="6"/>
      <c r="J602" s="6"/>
      <c r="K602" s="522"/>
      <c r="L602" s="6"/>
      <c r="M602" s="6"/>
      <c r="N602" s="6"/>
      <c r="O602" s="6"/>
      <c r="P602" s="6"/>
      <c r="Q602" s="6"/>
      <c r="R602" s="6"/>
      <c r="S602" s="6"/>
      <c r="T602" s="6"/>
      <c r="U602" s="6"/>
      <c r="V602" s="6"/>
      <c r="W602" s="6"/>
      <c r="X602" s="6"/>
      <c r="Y602" s="6"/>
      <c r="Z602" s="6"/>
      <c r="AA602" s="6"/>
      <c r="AB602" s="6"/>
      <c r="AC602" s="6"/>
      <c r="AD602" s="6"/>
      <c r="AE602" s="6"/>
      <c r="AF602" s="6"/>
    </row>
    <row r="603" spans="1:32" ht="13.2">
      <c r="A603" s="6"/>
      <c r="B603" s="6"/>
      <c r="C603" s="6"/>
      <c r="D603" s="6"/>
      <c r="E603" s="6"/>
      <c r="F603" s="6"/>
      <c r="G603" s="6"/>
      <c r="H603" s="6"/>
      <c r="I603" s="6"/>
      <c r="J603" s="6"/>
      <c r="K603" s="522"/>
      <c r="L603" s="6"/>
      <c r="M603" s="6"/>
      <c r="N603" s="6"/>
      <c r="O603" s="6"/>
      <c r="P603" s="6"/>
      <c r="Q603" s="6"/>
      <c r="R603" s="6"/>
      <c r="S603" s="6"/>
      <c r="T603" s="6"/>
      <c r="U603" s="6"/>
      <c r="V603" s="6"/>
      <c r="W603" s="6"/>
      <c r="X603" s="6"/>
      <c r="Y603" s="6"/>
      <c r="Z603" s="6"/>
      <c r="AA603" s="6"/>
      <c r="AB603" s="6"/>
      <c r="AC603" s="6"/>
      <c r="AD603" s="6"/>
      <c r="AE603" s="6"/>
      <c r="AF603" s="6"/>
    </row>
    <row r="604" spans="1:32" ht="13.2">
      <c r="A604" s="6"/>
      <c r="B604" s="6"/>
      <c r="C604" s="6"/>
      <c r="D604" s="6"/>
      <c r="E604" s="6"/>
      <c r="F604" s="6"/>
      <c r="G604" s="6"/>
      <c r="H604" s="6"/>
      <c r="I604" s="6"/>
      <c r="J604" s="6"/>
      <c r="K604" s="522"/>
      <c r="L604" s="6"/>
      <c r="M604" s="6"/>
      <c r="N604" s="6"/>
      <c r="O604" s="6"/>
      <c r="P604" s="6"/>
      <c r="Q604" s="6"/>
      <c r="R604" s="6"/>
      <c r="S604" s="6"/>
      <c r="T604" s="6"/>
      <c r="U604" s="6"/>
      <c r="V604" s="6"/>
      <c r="W604" s="6"/>
      <c r="X604" s="6"/>
      <c r="Y604" s="6"/>
      <c r="Z604" s="6"/>
      <c r="AA604" s="6"/>
      <c r="AB604" s="6"/>
      <c r="AC604" s="6"/>
      <c r="AD604" s="6"/>
      <c r="AE604" s="6"/>
      <c r="AF604" s="6"/>
    </row>
    <row r="605" spans="1:32" ht="13.2">
      <c r="A605" s="6"/>
      <c r="B605" s="6"/>
      <c r="C605" s="6"/>
      <c r="D605" s="6"/>
      <c r="E605" s="6"/>
      <c r="F605" s="6"/>
      <c r="G605" s="6"/>
      <c r="H605" s="6"/>
      <c r="I605" s="6"/>
      <c r="J605" s="6"/>
      <c r="K605" s="522"/>
      <c r="L605" s="6"/>
      <c r="M605" s="6"/>
      <c r="N605" s="6"/>
      <c r="O605" s="6"/>
      <c r="P605" s="6"/>
      <c r="Q605" s="6"/>
      <c r="R605" s="6"/>
      <c r="S605" s="6"/>
      <c r="T605" s="6"/>
      <c r="U605" s="6"/>
      <c r="V605" s="6"/>
      <c r="W605" s="6"/>
      <c r="X605" s="6"/>
      <c r="Y605" s="6"/>
      <c r="Z605" s="6"/>
      <c r="AA605" s="6"/>
      <c r="AB605" s="6"/>
      <c r="AC605" s="6"/>
      <c r="AD605" s="6"/>
      <c r="AE605" s="6"/>
      <c r="AF605" s="6"/>
    </row>
    <row r="606" spans="1:32" ht="13.2">
      <c r="A606" s="6"/>
      <c r="B606" s="6"/>
      <c r="C606" s="6"/>
      <c r="D606" s="6"/>
      <c r="E606" s="6"/>
      <c r="F606" s="6"/>
      <c r="G606" s="6"/>
      <c r="H606" s="6"/>
      <c r="I606" s="6"/>
      <c r="J606" s="6"/>
      <c r="K606" s="522"/>
      <c r="L606" s="6"/>
      <c r="M606" s="6"/>
      <c r="N606" s="6"/>
      <c r="O606" s="6"/>
      <c r="P606" s="6"/>
      <c r="Q606" s="6"/>
      <c r="R606" s="6"/>
      <c r="S606" s="6"/>
      <c r="T606" s="6"/>
      <c r="U606" s="6"/>
      <c r="V606" s="6"/>
      <c r="W606" s="6"/>
      <c r="X606" s="6"/>
      <c r="Y606" s="6"/>
      <c r="Z606" s="6"/>
      <c r="AA606" s="6"/>
      <c r="AB606" s="6"/>
      <c r="AC606" s="6"/>
      <c r="AD606" s="6"/>
      <c r="AE606" s="6"/>
      <c r="AF606" s="6"/>
    </row>
    <row r="607" spans="1:32" ht="13.2">
      <c r="A607" s="6"/>
      <c r="B607" s="6"/>
      <c r="C607" s="6"/>
      <c r="D607" s="6"/>
      <c r="E607" s="6"/>
      <c r="F607" s="6"/>
      <c r="G607" s="6"/>
      <c r="H607" s="6"/>
      <c r="I607" s="6"/>
      <c r="J607" s="6"/>
      <c r="K607" s="522"/>
      <c r="L607" s="6"/>
      <c r="M607" s="6"/>
      <c r="N607" s="6"/>
      <c r="O607" s="6"/>
      <c r="P607" s="6"/>
      <c r="Q607" s="6"/>
      <c r="R607" s="6"/>
      <c r="S607" s="6"/>
      <c r="T607" s="6"/>
      <c r="U607" s="6"/>
      <c r="V607" s="6"/>
      <c r="W607" s="6"/>
      <c r="X607" s="6"/>
      <c r="Y607" s="6"/>
      <c r="Z607" s="6"/>
      <c r="AA607" s="6"/>
      <c r="AB607" s="6"/>
      <c r="AC607" s="6"/>
      <c r="AD607" s="6"/>
      <c r="AE607" s="6"/>
      <c r="AF607" s="6"/>
    </row>
    <row r="608" spans="1:32" ht="13.2">
      <c r="A608" s="6"/>
      <c r="B608" s="6"/>
      <c r="C608" s="6"/>
      <c r="D608" s="6"/>
      <c r="E608" s="6"/>
      <c r="F608" s="6"/>
      <c r="G608" s="6"/>
      <c r="H608" s="6"/>
      <c r="I608" s="6"/>
      <c r="J608" s="6"/>
      <c r="K608" s="522"/>
      <c r="L608" s="6"/>
      <c r="M608" s="6"/>
      <c r="N608" s="6"/>
      <c r="O608" s="6"/>
      <c r="P608" s="6"/>
      <c r="Q608" s="6"/>
      <c r="R608" s="6"/>
      <c r="S608" s="6"/>
      <c r="T608" s="6"/>
      <c r="U608" s="6"/>
      <c r="V608" s="6"/>
      <c r="W608" s="6"/>
      <c r="X608" s="6"/>
      <c r="Y608" s="6"/>
      <c r="Z608" s="6"/>
      <c r="AA608" s="6"/>
      <c r="AB608" s="6"/>
      <c r="AC608" s="6"/>
      <c r="AD608" s="6"/>
      <c r="AE608" s="6"/>
      <c r="AF608" s="6"/>
    </row>
    <row r="609" spans="1:32" ht="13.2">
      <c r="A609" s="6"/>
      <c r="B609" s="6"/>
      <c r="C609" s="6"/>
      <c r="D609" s="6"/>
      <c r="E609" s="6"/>
      <c r="F609" s="6"/>
      <c r="G609" s="6"/>
      <c r="H609" s="6"/>
      <c r="I609" s="6"/>
      <c r="J609" s="6"/>
      <c r="K609" s="522"/>
      <c r="L609" s="6"/>
      <c r="M609" s="6"/>
      <c r="N609" s="6"/>
      <c r="O609" s="6"/>
      <c r="P609" s="6"/>
      <c r="Q609" s="6"/>
      <c r="R609" s="6"/>
      <c r="S609" s="6"/>
      <c r="T609" s="6"/>
      <c r="U609" s="6"/>
      <c r="V609" s="6"/>
      <c r="W609" s="6"/>
      <c r="X609" s="6"/>
      <c r="Y609" s="6"/>
      <c r="Z609" s="6"/>
      <c r="AA609" s="6"/>
      <c r="AB609" s="6"/>
      <c r="AC609" s="6"/>
      <c r="AD609" s="6"/>
      <c r="AE609" s="6"/>
      <c r="AF609" s="6"/>
    </row>
    <row r="610" spans="1:32" ht="13.2">
      <c r="A610" s="6"/>
      <c r="B610" s="6"/>
      <c r="C610" s="6"/>
      <c r="D610" s="6"/>
      <c r="E610" s="6"/>
      <c r="F610" s="6"/>
      <c r="G610" s="6"/>
      <c r="H610" s="6"/>
      <c r="I610" s="6"/>
      <c r="J610" s="6"/>
      <c r="K610" s="522"/>
      <c r="L610" s="6"/>
      <c r="M610" s="6"/>
      <c r="N610" s="6"/>
      <c r="O610" s="6"/>
      <c r="P610" s="6"/>
      <c r="Q610" s="6"/>
      <c r="R610" s="6"/>
      <c r="S610" s="6"/>
      <c r="T610" s="6"/>
      <c r="U610" s="6"/>
      <c r="V610" s="6"/>
      <c r="W610" s="6"/>
      <c r="X610" s="6"/>
      <c r="Y610" s="6"/>
      <c r="Z610" s="6"/>
      <c r="AA610" s="6"/>
      <c r="AB610" s="6"/>
      <c r="AC610" s="6"/>
      <c r="AD610" s="6"/>
      <c r="AE610" s="6"/>
      <c r="AF610" s="6"/>
    </row>
    <row r="611" spans="1:32" ht="13.2">
      <c r="A611" s="6"/>
      <c r="B611" s="6"/>
      <c r="C611" s="6"/>
      <c r="D611" s="6"/>
      <c r="E611" s="6"/>
      <c r="F611" s="6"/>
      <c r="G611" s="6"/>
      <c r="H611" s="6"/>
      <c r="I611" s="6"/>
      <c r="J611" s="6"/>
      <c r="K611" s="522"/>
      <c r="L611" s="6"/>
      <c r="M611" s="6"/>
      <c r="N611" s="6"/>
      <c r="O611" s="6"/>
      <c r="P611" s="6"/>
      <c r="Q611" s="6"/>
      <c r="R611" s="6"/>
      <c r="S611" s="6"/>
      <c r="T611" s="6"/>
      <c r="U611" s="6"/>
      <c r="V611" s="6"/>
      <c r="W611" s="6"/>
      <c r="X611" s="6"/>
      <c r="Y611" s="6"/>
      <c r="Z611" s="6"/>
      <c r="AA611" s="6"/>
      <c r="AB611" s="6"/>
      <c r="AC611" s="6"/>
      <c r="AD611" s="6"/>
      <c r="AE611" s="6"/>
      <c r="AF611" s="6"/>
    </row>
    <row r="612" spans="1:32" ht="13.2">
      <c r="A612" s="6"/>
      <c r="B612" s="6"/>
      <c r="C612" s="6"/>
      <c r="D612" s="6"/>
      <c r="E612" s="6"/>
      <c r="F612" s="6"/>
      <c r="G612" s="6"/>
      <c r="H612" s="6"/>
      <c r="I612" s="6"/>
      <c r="J612" s="6"/>
      <c r="K612" s="522"/>
      <c r="L612" s="6"/>
      <c r="M612" s="6"/>
      <c r="N612" s="6"/>
      <c r="O612" s="6"/>
      <c r="P612" s="6"/>
      <c r="Q612" s="6"/>
      <c r="R612" s="6"/>
      <c r="S612" s="6"/>
      <c r="T612" s="6"/>
      <c r="U612" s="6"/>
      <c r="V612" s="6"/>
      <c r="W612" s="6"/>
      <c r="X612" s="6"/>
      <c r="Y612" s="6"/>
      <c r="Z612" s="6"/>
      <c r="AA612" s="6"/>
      <c r="AB612" s="6"/>
      <c r="AC612" s="6"/>
      <c r="AD612" s="6"/>
      <c r="AE612" s="6"/>
      <c r="AF612" s="6"/>
    </row>
    <row r="613" spans="1:32" ht="13.2">
      <c r="A613" s="6"/>
      <c r="B613" s="6"/>
      <c r="C613" s="6"/>
      <c r="D613" s="6"/>
      <c r="E613" s="6"/>
      <c r="F613" s="6"/>
      <c r="G613" s="6"/>
      <c r="H613" s="6"/>
      <c r="I613" s="6"/>
      <c r="J613" s="6"/>
      <c r="K613" s="522"/>
      <c r="L613" s="6"/>
      <c r="M613" s="6"/>
      <c r="N613" s="6"/>
      <c r="O613" s="6"/>
      <c r="P613" s="6"/>
      <c r="Q613" s="6"/>
      <c r="R613" s="6"/>
      <c r="S613" s="6"/>
      <c r="T613" s="6"/>
      <c r="U613" s="6"/>
      <c r="V613" s="6"/>
      <c r="W613" s="6"/>
      <c r="X613" s="6"/>
      <c r="Y613" s="6"/>
      <c r="Z613" s="6"/>
      <c r="AA613" s="6"/>
      <c r="AB613" s="6"/>
      <c r="AC613" s="6"/>
      <c r="AD613" s="6"/>
      <c r="AE613" s="6"/>
      <c r="AF613" s="6"/>
    </row>
    <row r="614" spans="1:32" ht="13.2">
      <c r="A614" s="6"/>
      <c r="B614" s="6"/>
      <c r="C614" s="6"/>
      <c r="D614" s="6"/>
      <c r="E614" s="6"/>
      <c r="F614" s="6"/>
      <c r="G614" s="6"/>
      <c r="H614" s="6"/>
      <c r="I614" s="6"/>
      <c r="J614" s="6"/>
      <c r="K614" s="522"/>
      <c r="L614" s="6"/>
      <c r="M614" s="6"/>
      <c r="N614" s="6"/>
      <c r="O614" s="6"/>
      <c r="P614" s="6"/>
      <c r="Q614" s="6"/>
      <c r="R614" s="6"/>
      <c r="S614" s="6"/>
      <c r="T614" s="6"/>
      <c r="U614" s="6"/>
      <c r="V614" s="6"/>
      <c r="W614" s="6"/>
      <c r="X614" s="6"/>
      <c r="Y614" s="6"/>
      <c r="Z614" s="6"/>
      <c r="AA614" s="6"/>
      <c r="AB614" s="6"/>
      <c r="AC614" s="6"/>
      <c r="AD614" s="6"/>
      <c r="AE614" s="6"/>
      <c r="AF614" s="6"/>
    </row>
    <row r="615" spans="1:32" ht="13.2">
      <c r="A615" s="6"/>
      <c r="B615" s="6"/>
      <c r="C615" s="6"/>
      <c r="D615" s="6"/>
      <c r="E615" s="6"/>
      <c r="F615" s="6"/>
      <c r="G615" s="6"/>
      <c r="H615" s="6"/>
      <c r="I615" s="6"/>
      <c r="J615" s="6"/>
      <c r="K615" s="522"/>
      <c r="L615" s="6"/>
      <c r="M615" s="6"/>
      <c r="N615" s="6"/>
      <c r="O615" s="6"/>
      <c r="P615" s="6"/>
      <c r="Q615" s="6"/>
      <c r="R615" s="6"/>
      <c r="S615" s="6"/>
      <c r="T615" s="6"/>
      <c r="U615" s="6"/>
      <c r="V615" s="6"/>
      <c r="W615" s="6"/>
      <c r="X615" s="6"/>
      <c r="Y615" s="6"/>
      <c r="Z615" s="6"/>
      <c r="AA615" s="6"/>
      <c r="AB615" s="6"/>
      <c r="AC615" s="6"/>
      <c r="AD615" s="6"/>
      <c r="AE615" s="6"/>
      <c r="AF615" s="6"/>
    </row>
    <row r="616" spans="1:32" ht="13.2">
      <c r="A616" s="6"/>
      <c r="B616" s="6"/>
      <c r="C616" s="6"/>
      <c r="D616" s="6"/>
      <c r="E616" s="6"/>
      <c r="F616" s="6"/>
      <c r="G616" s="6"/>
      <c r="H616" s="6"/>
      <c r="I616" s="6"/>
      <c r="J616" s="6"/>
      <c r="K616" s="522"/>
      <c r="L616" s="6"/>
      <c r="M616" s="6"/>
      <c r="N616" s="6"/>
      <c r="O616" s="6"/>
      <c r="P616" s="6"/>
      <c r="Q616" s="6"/>
      <c r="R616" s="6"/>
      <c r="S616" s="6"/>
      <c r="T616" s="6"/>
      <c r="U616" s="6"/>
      <c r="V616" s="6"/>
      <c r="W616" s="6"/>
      <c r="X616" s="6"/>
      <c r="Y616" s="6"/>
      <c r="Z616" s="6"/>
      <c r="AA616" s="6"/>
      <c r="AB616" s="6"/>
      <c r="AC616" s="6"/>
      <c r="AD616" s="6"/>
      <c r="AE616" s="6"/>
      <c r="AF616" s="6"/>
    </row>
    <row r="617" spans="1:32" ht="13.2">
      <c r="A617" s="6"/>
      <c r="B617" s="6"/>
      <c r="C617" s="6"/>
      <c r="D617" s="6"/>
      <c r="E617" s="6"/>
      <c r="F617" s="6"/>
      <c r="G617" s="6"/>
      <c r="H617" s="6"/>
      <c r="I617" s="6"/>
      <c r="J617" s="6"/>
      <c r="K617" s="522"/>
      <c r="L617" s="6"/>
      <c r="M617" s="6"/>
      <c r="N617" s="6"/>
      <c r="O617" s="6"/>
      <c r="P617" s="6"/>
      <c r="Q617" s="6"/>
      <c r="R617" s="6"/>
      <c r="S617" s="6"/>
      <c r="T617" s="6"/>
      <c r="U617" s="6"/>
      <c r="V617" s="6"/>
      <c r="W617" s="6"/>
      <c r="X617" s="6"/>
      <c r="Y617" s="6"/>
      <c r="Z617" s="6"/>
      <c r="AA617" s="6"/>
      <c r="AB617" s="6"/>
      <c r="AC617" s="6"/>
      <c r="AD617" s="6"/>
      <c r="AE617" s="6"/>
      <c r="AF617" s="6"/>
    </row>
    <row r="618" spans="1:32" ht="13.2">
      <c r="A618" s="6"/>
      <c r="B618" s="6"/>
      <c r="C618" s="6"/>
      <c r="D618" s="6"/>
      <c r="E618" s="6"/>
      <c r="F618" s="6"/>
      <c r="G618" s="6"/>
      <c r="H618" s="6"/>
      <c r="I618" s="6"/>
      <c r="J618" s="6"/>
      <c r="K618" s="522"/>
      <c r="L618" s="6"/>
      <c r="M618" s="6"/>
      <c r="N618" s="6"/>
      <c r="O618" s="6"/>
      <c r="P618" s="6"/>
      <c r="Q618" s="6"/>
      <c r="R618" s="6"/>
      <c r="S618" s="6"/>
      <c r="T618" s="6"/>
      <c r="U618" s="6"/>
      <c r="V618" s="6"/>
      <c r="W618" s="6"/>
      <c r="X618" s="6"/>
      <c r="Y618" s="6"/>
      <c r="Z618" s="6"/>
      <c r="AA618" s="6"/>
      <c r="AB618" s="6"/>
      <c r="AC618" s="6"/>
      <c r="AD618" s="6"/>
      <c r="AE618" s="6"/>
      <c r="AF618" s="6"/>
    </row>
    <row r="619" spans="1:32" ht="13.2">
      <c r="A619" s="6"/>
      <c r="B619" s="6"/>
      <c r="C619" s="6"/>
      <c r="D619" s="6"/>
      <c r="E619" s="6"/>
      <c r="F619" s="6"/>
      <c r="G619" s="6"/>
      <c r="H619" s="6"/>
      <c r="I619" s="6"/>
      <c r="J619" s="6"/>
      <c r="K619" s="522"/>
      <c r="L619" s="6"/>
      <c r="M619" s="6"/>
      <c r="N619" s="6"/>
      <c r="O619" s="6"/>
      <c r="P619" s="6"/>
      <c r="Q619" s="6"/>
      <c r="R619" s="6"/>
      <c r="S619" s="6"/>
      <c r="T619" s="6"/>
      <c r="U619" s="6"/>
      <c r="V619" s="6"/>
      <c r="W619" s="6"/>
      <c r="X619" s="6"/>
      <c r="Y619" s="6"/>
      <c r="Z619" s="6"/>
      <c r="AA619" s="6"/>
      <c r="AB619" s="6"/>
      <c r="AC619" s="6"/>
      <c r="AD619" s="6"/>
      <c r="AE619" s="6"/>
      <c r="AF619" s="6"/>
    </row>
    <row r="620" spans="1:32" ht="13.2">
      <c r="A620" s="6"/>
      <c r="B620" s="6"/>
      <c r="C620" s="6"/>
      <c r="D620" s="6"/>
      <c r="E620" s="6"/>
      <c r="F620" s="6"/>
      <c r="G620" s="6"/>
      <c r="H620" s="6"/>
      <c r="I620" s="6"/>
      <c r="J620" s="6"/>
      <c r="K620" s="522"/>
      <c r="L620" s="6"/>
      <c r="M620" s="6"/>
      <c r="N620" s="6"/>
      <c r="O620" s="6"/>
      <c r="P620" s="6"/>
      <c r="Q620" s="6"/>
      <c r="R620" s="6"/>
      <c r="S620" s="6"/>
      <c r="T620" s="6"/>
      <c r="U620" s="6"/>
      <c r="V620" s="6"/>
      <c r="W620" s="6"/>
      <c r="X620" s="6"/>
      <c r="Y620" s="6"/>
      <c r="Z620" s="6"/>
      <c r="AA620" s="6"/>
      <c r="AB620" s="6"/>
      <c r="AC620" s="6"/>
      <c r="AD620" s="6"/>
      <c r="AE620" s="6"/>
      <c r="AF620" s="6"/>
    </row>
    <row r="621" spans="1:32" ht="13.2">
      <c r="A621" s="6"/>
      <c r="B621" s="6"/>
      <c r="C621" s="6"/>
      <c r="D621" s="6"/>
      <c r="E621" s="6"/>
      <c r="F621" s="6"/>
      <c r="G621" s="6"/>
      <c r="H621" s="6"/>
      <c r="I621" s="6"/>
      <c r="J621" s="6"/>
      <c r="K621" s="522"/>
      <c r="L621" s="6"/>
      <c r="M621" s="6"/>
      <c r="N621" s="6"/>
      <c r="O621" s="6"/>
      <c r="P621" s="6"/>
      <c r="Q621" s="6"/>
      <c r="R621" s="6"/>
      <c r="S621" s="6"/>
      <c r="T621" s="6"/>
      <c r="U621" s="6"/>
      <c r="V621" s="6"/>
      <c r="W621" s="6"/>
      <c r="X621" s="6"/>
      <c r="Y621" s="6"/>
      <c r="Z621" s="6"/>
      <c r="AA621" s="6"/>
      <c r="AB621" s="6"/>
      <c r="AC621" s="6"/>
      <c r="AD621" s="6"/>
      <c r="AE621" s="6"/>
      <c r="AF621" s="6"/>
    </row>
    <row r="622" spans="1:32" ht="13.2">
      <c r="A622" s="6"/>
      <c r="B622" s="6"/>
      <c r="C622" s="6"/>
      <c r="D622" s="6"/>
      <c r="E622" s="6"/>
      <c r="F622" s="6"/>
      <c r="G622" s="6"/>
      <c r="H622" s="6"/>
      <c r="I622" s="6"/>
      <c r="J622" s="6"/>
      <c r="K622" s="522"/>
      <c r="L622" s="6"/>
      <c r="M622" s="6"/>
      <c r="N622" s="6"/>
      <c r="O622" s="6"/>
      <c r="P622" s="6"/>
      <c r="Q622" s="6"/>
      <c r="R622" s="6"/>
      <c r="S622" s="6"/>
      <c r="T622" s="6"/>
      <c r="U622" s="6"/>
      <c r="V622" s="6"/>
      <c r="W622" s="6"/>
      <c r="X622" s="6"/>
      <c r="Y622" s="6"/>
      <c r="Z622" s="6"/>
      <c r="AA622" s="6"/>
      <c r="AB622" s="6"/>
      <c r="AC622" s="6"/>
      <c r="AD622" s="6"/>
      <c r="AE622" s="6"/>
      <c r="AF622" s="6"/>
    </row>
    <row r="623" spans="1:32" ht="13.2">
      <c r="A623" s="6"/>
      <c r="B623" s="6"/>
      <c r="C623" s="6"/>
      <c r="D623" s="6"/>
      <c r="E623" s="6"/>
      <c r="F623" s="6"/>
      <c r="G623" s="6"/>
      <c r="H623" s="6"/>
      <c r="I623" s="6"/>
      <c r="J623" s="6"/>
      <c r="K623" s="522"/>
      <c r="L623" s="6"/>
      <c r="M623" s="6"/>
      <c r="N623" s="6"/>
      <c r="O623" s="6"/>
      <c r="P623" s="6"/>
      <c r="Q623" s="6"/>
      <c r="R623" s="6"/>
      <c r="S623" s="6"/>
      <c r="T623" s="6"/>
      <c r="U623" s="6"/>
      <c r="V623" s="6"/>
      <c r="W623" s="6"/>
      <c r="X623" s="6"/>
      <c r="Y623" s="6"/>
      <c r="Z623" s="6"/>
      <c r="AA623" s="6"/>
      <c r="AB623" s="6"/>
      <c r="AC623" s="6"/>
      <c r="AD623" s="6"/>
      <c r="AE623" s="6"/>
      <c r="AF623" s="6"/>
    </row>
    <row r="624" spans="1:32" ht="13.2">
      <c r="A624" s="6"/>
      <c r="B624" s="6"/>
      <c r="C624" s="6"/>
      <c r="D624" s="6"/>
      <c r="E624" s="6"/>
      <c r="F624" s="6"/>
      <c r="G624" s="6"/>
      <c r="H624" s="6"/>
      <c r="I624" s="6"/>
      <c r="J624" s="6"/>
      <c r="K624" s="522"/>
      <c r="L624" s="6"/>
      <c r="M624" s="6"/>
      <c r="N624" s="6"/>
      <c r="O624" s="6"/>
      <c r="P624" s="6"/>
      <c r="Q624" s="6"/>
      <c r="R624" s="6"/>
      <c r="S624" s="6"/>
      <c r="T624" s="6"/>
      <c r="U624" s="6"/>
      <c r="V624" s="6"/>
      <c r="W624" s="6"/>
      <c r="X624" s="6"/>
      <c r="Y624" s="6"/>
      <c r="Z624" s="6"/>
      <c r="AA624" s="6"/>
      <c r="AB624" s="6"/>
      <c r="AC624" s="6"/>
      <c r="AD624" s="6"/>
      <c r="AE624" s="6"/>
      <c r="AF624" s="6"/>
    </row>
    <row r="625" spans="1:32" ht="13.2">
      <c r="A625" s="6"/>
      <c r="B625" s="6"/>
      <c r="C625" s="6"/>
      <c r="D625" s="6"/>
      <c r="E625" s="6"/>
      <c r="F625" s="6"/>
      <c r="G625" s="6"/>
      <c r="H625" s="6"/>
      <c r="I625" s="6"/>
      <c r="J625" s="6"/>
      <c r="K625" s="522"/>
      <c r="L625" s="6"/>
      <c r="M625" s="6"/>
      <c r="N625" s="6"/>
      <c r="O625" s="6"/>
      <c r="P625" s="6"/>
      <c r="Q625" s="6"/>
      <c r="R625" s="6"/>
      <c r="S625" s="6"/>
      <c r="T625" s="6"/>
      <c r="U625" s="6"/>
      <c r="V625" s="6"/>
      <c r="W625" s="6"/>
      <c r="X625" s="6"/>
      <c r="Y625" s="6"/>
      <c r="Z625" s="6"/>
      <c r="AA625" s="6"/>
      <c r="AB625" s="6"/>
      <c r="AC625" s="6"/>
      <c r="AD625" s="6"/>
      <c r="AE625" s="6"/>
      <c r="AF625" s="6"/>
    </row>
    <row r="626" spans="1:32" ht="13.2">
      <c r="A626" s="6"/>
      <c r="B626" s="6"/>
      <c r="C626" s="6"/>
      <c r="D626" s="6"/>
      <c r="E626" s="6"/>
      <c r="F626" s="6"/>
      <c r="G626" s="6"/>
      <c r="H626" s="6"/>
      <c r="I626" s="6"/>
      <c r="J626" s="6"/>
      <c r="K626" s="522"/>
      <c r="L626" s="6"/>
      <c r="M626" s="6"/>
      <c r="N626" s="6"/>
      <c r="O626" s="6"/>
      <c r="P626" s="6"/>
      <c r="Q626" s="6"/>
      <c r="R626" s="6"/>
      <c r="S626" s="6"/>
      <c r="T626" s="6"/>
      <c r="U626" s="6"/>
      <c r="V626" s="6"/>
      <c r="W626" s="6"/>
      <c r="X626" s="6"/>
      <c r="Y626" s="6"/>
      <c r="Z626" s="6"/>
      <c r="AA626" s="6"/>
      <c r="AB626" s="6"/>
      <c r="AC626" s="6"/>
      <c r="AD626" s="6"/>
      <c r="AE626" s="6"/>
      <c r="AF626" s="6"/>
    </row>
    <row r="627" spans="1:32" ht="13.2">
      <c r="A627" s="6"/>
      <c r="B627" s="6"/>
      <c r="C627" s="6"/>
      <c r="D627" s="6"/>
      <c r="E627" s="6"/>
      <c r="F627" s="6"/>
      <c r="G627" s="6"/>
      <c r="H627" s="6"/>
      <c r="I627" s="6"/>
      <c r="J627" s="6"/>
      <c r="K627" s="522"/>
      <c r="L627" s="6"/>
      <c r="M627" s="6"/>
      <c r="N627" s="6"/>
      <c r="O627" s="6"/>
      <c r="P627" s="6"/>
      <c r="Q627" s="6"/>
      <c r="R627" s="6"/>
      <c r="S627" s="6"/>
      <c r="T627" s="6"/>
      <c r="U627" s="6"/>
      <c r="V627" s="6"/>
      <c r="W627" s="6"/>
      <c r="X627" s="6"/>
      <c r="Y627" s="6"/>
      <c r="Z627" s="6"/>
      <c r="AA627" s="6"/>
      <c r="AB627" s="6"/>
      <c r="AC627" s="6"/>
      <c r="AD627" s="6"/>
      <c r="AE627" s="6"/>
      <c r="AF627" s="6"/>
    </row>
    <row r="628" spans="1:32" ht="13.2">
      <c r="A628" s="6"/>
      <c r="B628" s="6"/>
      <c r="C628" s="6"/>
      <c r="D628" s="6"/>
      <c r="E628" s="6"/>
      <c r="F628" s="6"/>
      <c r="G628" s="6"/>
      <c r="H628" s="6"/>
      <c r="I628" s="6"/>
      <c r="J628" s="6"/>
      <c r="K628" s="522"/>
      <c r="L628" s="6"/>
      <c r="M628" s="6"/>
      <c r="N628" s="6"/>
      <c r="O628" s="6"/>
      <c r="P628" s="6"/>
      <c r="Q628" s="6"/>
      <c r="R628" s="6"/>
      <c r="S628" s="6"/>
      <c r="T628" s="6"/>
      <c r="U628" s="6"/>
      <c r="V628" s="6"/>
      <c r="W628" s="6"/>
      <c r="X628" s="6"/>
      <c r="Y628" s="6"/>
      <c r="Z628" s="6"/>
      <c r="AA628" s="6"/>
      <c r="AB628" s="6"/>
      <c r="AC628" s="6"/>
      <c r="AD628" s="6"/>
      <c r="AE628" s="6"/>
      <c r="AF628" s="6"/>
    </row>
    <row r="629" spans="1:32" ht="13.2">
      <c r="A629" s="6"/>
      <c r="B629" s="6"/>
      <c r="C629" s="6"/>
      <c r="D629" s="6"/>
      <c r="E629" s="6"/>
      <c r="F629" s="6"/>
      <c r="G629" s="6"/>
      <c r="H629" s="6"/>
      <c r="I629" s="6"/>
      <c r="J629" s="6"/>
      <c r="K629" s="522"/>
      <c r="L629" s="6"/>
      <c r="M629" s="6"/>
      <c r="N629" s="6"/>
      <c r="O629" s="6"/>
      <c r="P629" s="6"/>
      <c r="Q629" s="6"/>
      <c r="R629" s="6"/>
      <c r="S629" s="6"/>
      <c r="T629" s="6"/>
      <c r="U629" s="6"/>
      <c r="V629" s="6"/>
      <c r="W629" s="6"/>
      <c r="X629" s="6"/>
      <c r="Y629" s="6"/>
      <c r="Z629" s="6"/>
      <c r="AA629" s="6"/>
      <c r="AB629" s="6"/>
      <c r="AC629" s="6"/>
      <c r="AD629" s="6"/>
      <c r="AE629" s="6"/>
      <c r="AF629" s="6"/>
    </row>
    <row r="630" spans="1:32" ht="13.2">
      <c r="A630" s="6"/>
      <c r="B630" s="6"/>
      <c r="C630" s="6"/>
      <c r="D630" s="6"/>
      <c r="E630" s="6"/>
      <c r="F630" s="6"/>
      <c r="G630" s="6"/>
      <c r="H630" s="6"/>
      <c r="I630" s="6"/>
      <c r="J630" s="6"/>
      <c r="K630" s="522"/>
      <c r="L630" s="6"/>
      <c r="M630" s="6"/>
      <c r="N630" s="6"/>
      <c r="O630" s="6"/>
      <c r="P630" s="6"/>
      <c r="Q630" s="6"/>
      <c r="R630" s="6"/>
      <c r="S630" s="6"/>
      <c r="T630" s="6"/>
      <c r="U630" s="6"/>
      <c r="V630" s="6"/>
      <c r="W630" s="6"/>
      <c r="X630" s="6"/>
      <c r="Y630" s="6"/>
      <c r="Z630" s="6"/>
      <c r="AA630" s="6"/>
      <c r="AB630" s="6"/>
      <c r="AC630" s="6"/>
      <c r="AD630" s="6"/>
      <c r="AE630" s="6"/>
      <c r="AF630" s="6"/>
    </row>
    <row r="631" spans="1:32" ht="13.2">
      <c r="A631" s="6"/>
      <c r="B631" s="6"/>
      <c r="C631" s="6"/>
      <c r="D631" s="6"/>
      <c r="E631" s="6"/>
      <c r="F631" s="6"/>
      <c r="G631" s="6"/>
      <c r="H631" s="6"/>
      <c r="I631" s="6"/>
      <c r="J631" s="6"/>
      <c r="K631" s="522"/>
      <c r="L631" s="6"/>
      <c r="M631" s="6"/>
      <c r="N631" s="6"/>
      <c r="O631" s="6"/>
      <c r="P631" s="6"/>
      <c r="Q631" s="6"/>
      <c r="R631" s="6"/>
      <c r="S631" s="6"/>
      <c r="T631" s="6"/>
      <c r="U631" s="6"/>
      <c r="V631" s="6"/>
      <c r="W631" s="6"/>
      <c r="X631" s="6"/>
      <c r="Y631" s="6"/>
      <c r="Z631" s="6"/>
      <c r="AA631" s="6"/>
      <c r="AB631" s="6"/>
      <c r="AC631" s="6"/>
      <c r="AD631" s="6"/>
      <c r="AE631" s="6"/>
      <c r="AF631" s="6"/>
    </row>
    <row r="632" spans="1:32" ht="13.2">
      <c r="A632" s="6"/>
      <c r="B632" s="6"/>
      <c r="C632" s="6"/>
      <c r="D632" s="6"/>
      <c r="E632" s="6"/>
      <c r="F632" s="6"/>
      <c r="G632" s="6"/>
      <c r="H632" s="6"/>
      <c r="I632" s="6"/>
      <c r="J632" s="6"/>
      <c r="K632" s="522"/>
      <c r="L632" s="6"/>
      <c r="M632" s="6"/>
      <c r="N632" s="6"/>
      <c r="O632" s="6"/>
      <c r="P632" s="6"/>
      <c r="Q632" s="6"/>
      <c r="R632" s="6"/>
      <c r="S632" s="6"/>
      <c r="T632" s="6"/>
      <c r="U632" s="6"/>
      <c r="V632" s="6"/>
      <c r="W632" s="6"/>
      <c r="X632" s="6"/>
      <c r="Y632" s="6"/>
      <c r="Z632" s="6"/>
      <c r="AA632" s="6"/>
      <c r="AB632" s="6"/>
      <c r="AC632" s="6"/>
      <c r="AD632" s="6"/>
      <c r="AE632" s="6"/>
      <c r="AF632" s="6"/>
    </row>
    <row r="633" spans="1:32" ht="13.2">
      <c r="A633" s="6"/>
      <c r="B633" s="6"/>
      <c r="C633" s="6"/>
      <c r="D633" s="6"/>
      <c r="E633" s="6"/>
      <c r="F633" s="6"/>
      <c r="G633" s="6"/>
      <c r="H633" s="6"/>
      <c r="I633" s="6"/>
      <c r="J633" s="6"/>
      <c r="K633" s="522"/>
      <c r="L633" s="6"/>
      <c r="M633" s="6"/>
      <c r="N633" s="6"/>
      <c r="O633" s="6"/>
      <c r="P633" s="6"/>
      <c r="Q633" s="6"/>
      <c r="R633" s="6"/>
      <c r="S633" s="6"/>
      <c r="T633" s="6"/>
      <c r="U633" s="6"/>
      <c r="V633" s="6"/>
      <c r="W633" s="6"/>
      <c r="X633" s="6"/>
      <c r="Y633" s="6"/>
      <c r="Z633" s="6"/>
      <c r="AA633" s="6"/>
      <c r="AB633" s="6"/>
      <c r="AC633" s="6"/>
      <c r="AD633" s="6"/>
      <c r="AE633" s="6"/>
      <c r="AF633" s="6"/>
    </row>
    <row r="634" spans="1:32" ht="13.2">
      <c r="A634" s="6"/>
      <c r="B634" s="6"/>
      <c r="C634" s="6"/>
      <c r="D634" s="6"/>
      <c r="E634" s="6"/>
      <c r="F634" s="6"/>
      <c r="G634" s="6"/>
      <c r="H634" s="6"/>
      <c r="I634" s="6"/>
      <c r="J634" s="6"/>
      <c r="K634" s="522"/>
      <c r="L634" s="6"/>
      <c r="M634" s="6"/>
      <c r="N634" s="6"/>
      <c r="O634" s="6"/>
      <c r="P634" s="6"/>
      <c r="Q634" s="6"/>
      <c r="R634" s="6"/>
      <c r="S634" s="6"/>
      <c r="T634" s="6"/>
      <c r="U634" s="6"/>
      <c r="V634" s="6"/>
      <c r="W634" s="6"/>
      <c r="X634" s="6"/>
      <c r="Y634" s="6"/>
      <c r="Z634" s="6"/>
      <c r="AA634" s="6"/>
      <c r="AB634" s="6"/>
      <c r="AC634" s="6"/>
      <c r="AD634" s="6"/>
      <c r="AE634" s="6"/>
      <c r="AF634" s="6"/>
    </row>
    <row r="635" spans="1:32" ht="13.2">
      <c r="A635" s="6"/>
      <c r="B635" s="6"/>
      <c r="C635" s="6"/>
      <c r="D635" s="6"/>
      <c r="E635" s="6"/>
      <c r="F635" s="6"/>
      <c r="G635" s="6"/>
      <c r="H635" s="6"/>
      <c r="I635" s="6"/>
      <c r="J635" s="6"/>
      <c r="K635" s="522"/>
      <c r="L635" s="6"/>
      <c r="M635" s="6"/>
      <c r="N635" s="6"/>
      <c r="O635" s="6"/>
      <c r="P635" s="6"/>
      <c r="Q635" s="6"/>
      <c r="R635" s="6"/>
      <c r="S635" s="6"/>
      <c r="T635" s="6"/>
      <c r="U635" s="6"/>
      <c r="V635" s="6"/>
      <c r="W635" s="6"/>
      <c r="X635" s="6"/>
      <c r="Y635" s="6"/>
      <c r="Z635" s="6"/>
      <c r="AA635" s="6"/>
      <c r="AB635" s="6"/>
      <c r="AC635" s="6"/>
      <c r="AD635" s="6"/>
      <c r="AE635" s="6"/>
      <c r="AF635" s="6"/>
    </row>
    <row r="636" spans="1:32" ht="13.2">
      <c r="A636" s="6"/>
      <c r="B636" s="6"/>
      <c r="C636" s="6"/>
      <c r="D636" s="6"/>
      <c r="E636" s="6"/>
      <c r="F636" s="6"/>
      <c r="G636" s="6"/>
      <c r="H636" s="6"/>
      <c r="I636" s="6"/>
      <c r="J636" s="6"/>
      <c r="K636" s="522"/>
      <c r="L636" s="6"/>
      <c r="M636" s="6"/>
      <c r="N636" s="6"/>
      <c r="O636" s="6"/>
      <c r="P636" s="6"/>
      <c r="Q636" s="6"/>
      <c r="R636" s="6"/>
      <c r="S636" s="6"/>
      <c r="T636" s="6"/>
      <c r="U636" s="6"/>
      <c r="V636" s="6"/>
      <c r="W636" s="6"/>
      <c r="X636" s="6"/>
      <c r="Y636" s="6"/>
      <c r="Z636" s="6"/>
      <c r="AA636" s="6"/>
      <c r="AB636" s="6"/>
      <c r="AC636" s="6"/>
      <c r="AD636" s="6"/>
      <c r="AE636" s="6"/>
      <c r="AF636" s="6"/>
    </row>
    <row r="637" spans="1:32" ht="13.2">
      <c r="A637" s="6"/>
      <c r="B637" s="6"/>
      <c r="C637" s="6"/>
      <c r="D637" s="6"/>
      <c r="E637" s="6"/>
      <c r="F637" s="6"/>
      <c r="G637" s="6"/>
      <c r="H637" s="6"/>
      <c r="I637" s="6"/>
      <c r="J637" s="6"/>
      <c r="K637" s="522"/>
      <c r="L637" s="6"/>
      <c r="M637" s="6"/>
      <c r="N637" s="6"/>
      <c r="O637" s="6"/>
      <c r="P637" s="6"/>
      <c r="Q637" s="6"/>
      <c r="R637" s="6"/>
      <c r="S637" s="6"/>
      <c r="T637" s="6"/>
      <c r="U637" s="6"/>
      <c r="V637" s="6"/>
      <c r="W637" s="6"/>
      <c r="X637" s="6"/>
      <c r="Y637" s="6"/>
      <c r="Z637" s="6"/>
      <c r="AA637" s="6"/>
      <c r="AB637" s="6"/>
      <c r="AC637" s="6"/>
      <c r="AD637" s="6"/>
      <c r="AE637" s="6"/>
      <c r="AF637" s="6"/>
    </row>
    <row r="638" spans="1:32" ht="13.2">
      <c r="A638" s="6"/>
      <c r="B638" s="6"/>
      <c r="C638" s="6"/>
      <c r="D638" s="6"/>
      <c r="E638" s="6"/>
      <c r="F638" s="6"/>
      <c r="G638" s="6"/>
      <c r="H638" s="6"/>
      <c r="I638" s="6"/>
      <c r="J638" s="6"/>
      <c r="K638" s="522"/>
      <c r="L638" s="6"/>
      <c r="M638" s="6"/>
      <c r="N638" s="6"/>
      <c r="O638" s="6"/>
      <c r="P638" s="6"/>
      <c r="Q638" s="6"/>
      <c r="R638" s="6"/>
      <c r="S638" s="6"/>
      <c r="T638" s="6"/>
      <c r="U638" s="6"/>
      <c r="V638" s="6"/>
      <c r="W638" s="6"/>
      <c r="X638" s="6"/>
      <c r="Y638" s="6"/>
      <c r="Z638" s="6"/>
      <c r="AA638" s="6"/>
      <c r="AB638" s="6"/>
      <c r="AC638" s="6"/>
      <c r="AD638" s="6"/>
      <c r="AE638" s="6"/>
      <c r="AF638" s="6"/>
    </row>
    <row r="639" spans="1:32" ht="13.2">
      <c r="A639" s="6"/>
      <c r="B639" s="6"/>
      <c r="C639" s="6"/>
      <c r="D639" s="6"/>
      <c r="E639" s="6"/>
      <c r="F639" s="6"/>
      <c r="G639" s="6"/>
      <c r="H639" s="6"/>
      <c r="I639" s="6"/>
      <c r="J639" s="6"/>
      <c r="K639" s="522"/>
      <c r="L639" s="6"/>
      <c r="M639" s="6"/>
      <c r="N639" s="6"/>
      <c r="O639" s="6"/>
      <c r="P639" s="6"/>
      <c r="Q639" s="6"/>
      <c r="R639" s="6"/>
      <c r="S639" s="6"/>
      <c r="T639" s="6"/>
      <c r="U639" s="6"/>
      <c r="V639" s="6"/>
      <c r="W639" s="6"/>
      <c r="X639" s="6"/>
      <c r="Y639" s="6"/>
      <c r="Z639" s="6"/>
      <c r="AA639" s="6"/>
      <c r="AB639" s="6"/>
      <c r="AC639" s="6"/>
      <c r="AD639" s="6"/>
      <c r="AE639" s="6"/>
      <c r="AF639" s="6"/>
    </row>
    <row r="640" spans="1:32" ht="13.2">
      <c r="A640" s="6"/>
      <c r="B640" s="6"/>
      <c r="C640" s="6"/>
      <c r="D640" s="6"/>
      <c r="E640" s="6"/>
      <c r="F640" s="6"/>
      <c r="G640" s="6"/>
      <c r="H640" s="6"/>
      <c r="I640" s="6"/>
      <c r="J640" s="6"/>
      <c r="K640" s="522"/>
      <c r="L640" s="6"/>
      <c r="M640" s="6"/>
      <c r="N640" s="6"/>
      <c r="O640" s="6"/>
      <c r="P640" s="6"/>
      <c r="Q640" s="6"/>
      <c r="R640" s="6"/>
      <c r="S640" s="6"/>
      <c r="T640" s="6"/>
      <c r="U640" s="6"/>
      <c r="V640" s="6"/>
      <c r="W640" s="6"/>
      <c r="X640" s="6"/>
      <c r="Y640" s="6"/>
      <c r="Z640" s="6"/>
      <c r="AA640" s="6"/>
      <c r="AB640" s="6"/>
      <c r="AC640" s="6"/>
      <c r="AD640" s="6"/>
      <c r="AE640" s="6"/>
      <c r="AF640" s="6"/>
    </row>
    <row r="641" spans="1:32" ht="13.2">
      <c r="A641" s="6"/>
      <c r="B641" s="6"/>
      <c r="C641" s="6"/>
      <c r="D641" s="6"/>
      <c r="E641" s="6"/>
      <c r="F641" s="6"/>
      <c r="G641" s="6"/>
      <c r="H641" s="6"/>
      <c r="I641" s="6"/>
      <c r="J641" s="6"/>
      <c r="K641" s="522"/>
      <c r="L641" s="6"/>
      <c r="M641" s="6"/>
      <c r="N641" s="6"/>
      <c r="O641" s="6"/>
      <c r="P641" s="6"/>
      <c r="Q641" s="6"/>
      <c r="R641" s="6"/>
      <c r="S641" s="6"/>
      <c r="T641" s="6"/>
      <c r="U641" s="6"/>
      <c r="V641" s="6"/>
      <c r="W641" s="6"/>
      <c r="X641" s="6"/>
      <c r="Y641" s="6"/>
      <c r="Z641" s="6"/>
      <c r="AA641" s="6"/>
      <c r="AB641" s="6"/>
      <c r="AC641" s="6"/>
      <c r="AD641" s="6"/>
      <c r="AE641" s="6"/>
      <c r="AF641" s="6"/>
    </row>
    <row r="642" spans="1:32" ht="13.2">
      <c r="A642" s="6"/>
      <c r="B642" s="6"/>
      <c r="C642" s="6"/>
      <c r="D642" s="6"/>
      <c r="E642" s="6"/>
      <c r="F642" s="6"/>
      <c r="G642" s="6"/>
      <c r="H642" s="6"/>
      <c r="I642" s="6"/>
      <c r="J642" s="6"/>
      <c r="K642" s="522"/>
      <c r="L642" s="6"/>
      <c r="M642" s="6"/>
      <c r="N642" s="6"/>
      <c r="O642" s="6"/>
      <c r="P642" s="6"/>
      <c r="Q642" s="6"/>
      <c r="R642" s="6"/>
      <c r="S642" s="6"/>
      <c r="T642" s="6"/>
      <c r="U642" s="6"/>
      <c r="V642" s="6"/>
      <c r="W642" s="6"/>
      <c r="X642" s="6"/>
      <c r="Y642" s="6"/>
      <c r="Z642" s="6"/>
      <c r="AA642" s="6"/>
      <c r="AB642" s="6"/>
      <c r="AC642" s="6"/>
      <c r="AD642" s="6"/>
      <c r="AE642" s="6"/>
      <c r="AF642" s="6"/>
    </row>
    <row r="643" spans="1:32" ht="13.2">
      <c r="A643" s="6"/>
      <c r="B643" s="6"/>
      <c r="C643" s="6"/>
      <c r="D643" s="6"/>
      <c r="E643" s="6"/>
      <c r="F643" s="6"/>
      <c r="G643" s="6"/>
      <c r="H643" s="6"/>
      <c r="I643" s="6"/>
      <c r="J643" s="6"/>
      <c r="K643" s="522"/>
      <c r="L643" s="6"/>
      <c r="M643" s="6"/>
      <c r="N643" s="6"/>
      <c r="O643" s="6"/>
      <c r="P643" s="6"/>
      <c r="Q643" s="6"/>
      <c r="R643" s="6"/>
      <c r="S643" s="6"/>
      <c r="T643" s="6"/>
      <c r="U643" s="6"/>
      <c r="V643" s="6"/>
      <c r="W643" s="6"/>
      <c r="X643" s="6"/>
      <c r="Y643" s="6"/>
      <c r="Z643" s="6"/>
      <c r="AA643" s="6"/>
      <c r="AB643" s="6"/>
      <c r="AC643" s="6"/>
      <c r="AD643" s="6"/>
      <c r="AE643" s="6"/>
      <c r="AF643" s="6"/>
    </row>
    <row r="644" spans="1:32" ht="13.2">
      <c r="A644" s="6"/>
      <c r="B644" s="6"/>
      <c r="C644" s="6"/>
      <c r="D644" s="6"/>
      <c r="E644" s="6"/>
      <c r="F644" s="6"/>
      <c r="G644" s="6"/>
      <c r="H644" s="6"/>
      <c r="I644" s="6"/>
      <c r="J644" s="6"/>
      <c r="K644" s="522"/>
      <c r="L644" s="6"/>
      <c r="M644" s="6"/>
      <c r="N644" s="6"/>
      <c r="O644" s="6"/>
      <c r="P644" s="6"/>
      <c r="Q644" s="6"/>
      <c r="R644" s="6"/>
      <c r="S644" s="6"/>
      <c r="T644" s="6"/>
      <c r="U644" s="6"/>
      <c r="V644" s="6"/>
      <c r="W644" s="6"/>
      <c r="X644" s="6"/>
      <c r="Y644" s="6"/>
      <c r="Z644" s="6"/>
      <c r="AA644" s="6"/>
      <c r="AB644" s="6"/>
      <c r="AC644" s="6"/>
      <c r="AD644" s="6"/>
      <c r="AE644" s="6"/>
      <c r="AF644" s="6"/>
    </row>
    <row r="645" spans="1:32" ht="13.2">
      <c r="A645" s="6"/>
      <c r="B645" s="6"/>
      <c r="C645" s="6"/>
      <c r="D645" s="6"/>
      <c r="E645" s="6"/>
      <c r="F645" s="6"/>
      <c r="G645" s="6"/>
      <c r="H645" s="6"/>
      <c r="I645" s="6"/>
      <c r="J645" s="6"/>
      <c r="K645" s="522"/>
      <c r="L645" s="6"/>
      <c r="M645" s="6"/>
      <c r="N645" s="6"/>
      <c r="O645" s="6"/>
      <c r="P645" s="6"/>
      <c r="Q645" s="6"/>
      <c r="R645" s="6"/>
      <c r="S645" s="6"/>
      <c r="T645" s="6"/>
      <c r="U645" s="6"/>
      <c r="V645" s="6"/>
      <c r="W645" s="6"/>
      <c r="X645" s="6"/>
      <c r="Y645" s="6"/>
      <c r="Z645" s="6"/>
      <c r="AA645" s="6"/>
      <c r="AB645" s="6"/>
      <c r="AC645" s="6"/>
      <c r="AD645" s="6"/>
      <c r="AE645" s="6"/>
      <c r="AF645" s="6"/>
    </row>
    <row r="646" spans="1:32" ht="13.2">
      <c r="A646" s="6"/>
      <c r="B646" s="6"/>
      <c r="C646" s="6"/>
      <c r="D646" s="6"/>
      <c r="E646" s="6"/>
      <c r="F646" s="6"/>
      <c r="G646" s="6"/>
      <c r="H646" s="6"/>
      <c r="I646" s="6"/>
      <c r="J646" s="6"/>
      <c r="K646" s="522"/>
      <c r="L646" s="6"/>
      <c r="M646" s="6"/>
      <c r="N646" s="6"/>
      <c r="O646" s="6"/>
      <c r="P646" s="6"/>
      <c r="Q646" s="6"/>
      <c r="R646" s="6"/>
      <c r="S646" s="6"/>
      <c r="T646" s="6"/>
      <c r="U646" s="6"/>
      <c r="V646" s="6"/>
      <c r="W646" s="6"/>
      <c r="X646" s="6"/>
      <c r="Y646" s="6"/>
      <c r="Z646" s="6"/>
      <c r="AA646" s="6"/>
      <c r="AB646" s="6"/>
      <c r="AC646" s="6"/>
      <c r="AD646" s="6"/>
      <c r="AE646" s="6"/>
      <c r="AF646" s="6"/>
    </row>
    <row r="647" spans="1:32" ht="13.2">
      <c r="A647" s="6"/>
      <c r="B647" s="6"/>
      <c r="C647" s="6"/>
      <c r="D647" s="6"/>
      <c r="E647" s="6"/>
      <c r="F647" s="6"/>
      <c r="G647" s="6"/>
      <c r="H647" s="6"/>
      <c r="I647" s="6"/>
      <c r="J647" s="6"/>
      <c r="K647" s="522"/>
      <c r="L647" s="6"/>
      <c r="M647" s="6"/>
      <c r="N647" s="6"/>
      <c r="O647" s="6"/>
      <c r="P647" s="6"/>
      <c r="Q647" s="6"/>
      <c r="R647" s="6"/>
      <c r="S647" s="6"/>
      <c r="T647" s="6"/>
      <c r="U647" s="6"/>
      <c r="V647" s="6"/>
      <c r="W647" s="6"/>
      <c r="X647" s="6"/>
      <c r="Y647" s="6"/>
      <c r="Z647" s="6"/>
      <c r="AA647" s="6"/>
      <c r="AB647" s="6"/>
      <c r="AC647" s="6"/>
      <c r="AD647" s="6"/>
      <c r="AE647" s="6"/>
      <c r="AF647" s="6"/>
    </row>
    <row r="648" spans="1:32" ht="13.2">
      <c r="A648" s="6"/>
      <c r="B648" s="6"/>
      <c r="C648" s="6"/>
      <c r="D648" s="6"/>
      <c r="E648" s="6"/>
      <c r="F648" s="6"/>
      <c r="G648" s="6"/>
      <c r="H648" s="6"/>
      <c r="I648" s="6"/>
      <c r="J648" s="6"/>
      <c r="K648" s="522"/>
      <c r="L648" s="6"/>
      <c r="M648" s="6"/>
      <c r="N648" s="6"/>
      <c r="O648" s="6"/>
      <c r="P648" s="6"/>
      <c r="Q648" s="6"/>
      <c r="R648" s="6"/>
      <c r="S648" s="6"/>
      <c r="T648" s="6"/>
      <c r="U648" s="6"/>
      <c r="V648" s="6"/>
      <c r="W648" s="6"/>
      <c r="X648" s="6"/>
      <c r="Y648" s="6"/>
      <c r="Z648" s="6"/>
      <c r="AA648" s="6"/>
      <c r="AB648" s="6"/>
      <c r="AC648" s="6"/>
      <c r="AD648" s="6"/>
      <c r="AE648" s="6"/>
      <c r="AF648" s="6"/>
    </row>
    <row r="649" spans="1:32" ht="13.2">
      <c r="A649" s="6"/>
      <c r="B649" s="6"/>
      <c r="C649" s="6"/>
      <c r="D649" s="6"/>
      <c r="E649" s="6"/>
      <c r="F649" s="6"/>
      <c r="G649" s="6"/>
      <c r="H649" s="6"/>
      <c r="I649" s="6"/>
      <c r="J649" s="6"/>
      <c r="K649" s="522"/>
      <c r="L649" s="6"/>
      <c r="M649" s="6"/>
      <c r="N649" s="6"/>
      <c r="O649" s="6"/>
      <c r="P649" s="6"/>
      <c r="Q649" s="6"/>
      <c r="R649" s="6"/>
      <c r="S649" s="6"/>
      <c r="T649" s="6"/>
      <c r="U649" s="6"/>
      <c r="V649" s="6"/>
      <c r="W649" s="6"/>
      <c r="X649" s="6"/>
      <c r="Y649" s="6"/>
      <c r="Z649" s="6"/>
      <c r="AA649" s="6"/>
      <c r="AB649" s="6"/>
      <c r="AC649" s="6"/>
      <c r="AD649" s="6"/>
      <c r="AE649" s="6"/>
      <c r="AF649" s="6"/>
    </row>
    <row r="650" spans="1:32" ht="13.2">
      <c r="A650" s="6"/>
      <c r="B650" s="6"/>
      <c r="C650" s="6"/>
      <c r="D650" s="6"/>
      <c r="E650" s="6"/>
      <c r="F650" s="6"/>
      <c r="G650" s="6"/>
      <c r="H650" s="6"/>
      <c r="I650" s="6"/>
      <c r="J650" s="6"/>
      <c r="K650" s="522"/>
      <c r="L650" s="6"/>
      <c r="M650" s="6"/>
      <c r="N650" s="6"/>
      <c r="O650" s="6"/>
      <c r="P650" s="6"/>
      <c r="Q650" s="6"/>
      <c r="R650" s="6"/>
      <c r="S650" s="6"/>
      <c r="T650" s="6"/>
      <c r="U650" s="6"/>
      <c r="V650" s="6"/>
      <c r="W650" s="6"/>
      <c r="X650" s="6"/>
      <c r="Y650" s="6"/>
      <c r="Z650" s="6"/>
      <c r="AA650" s="6"/>
      <c r="AB650" s="6"/>
      <c r="AC650" s="6"/>
      <c r="AD650" s="6"/>
      <c r="AE650" s="6"/>
      <c r="AF650" s="6"/>
    </row>
    <row r="651" spans="1:32" ht="13.2">
      <c r="A651" s="6"/>
      <c r="B651" s="6"/>
      <c r="C651" s="6"/>
      <c r="D651" s="6"/>
      <c r="E651" s="6"/>
      <c r="F651" s="6"/>
      <c r="G651" s="6"/>
      <c r="H651" s="6"/>
      <c r="I651" s="6"/>
      <c r="J651" s="6"/>
      <c r="K651" s="522"/>
      <c r="L651" s="6"/>
      <c r="M651" s="6"/>
      <c r="N651" s="6"/>
      <c r="O651" s="6"/>
      <c r="P651" s="6"/>
      <c r="Q651" s="6"/>
      <c r="R651" s="6"/>
      <c r="S651" s="6"/>
      <c r="T651" s="6"/>
      <c r="U651" s="6"/>
      <c r="V651" s="6"/>
      <c r="W651" s="6"/>
      <c r="X651" s="6"/>
      <c r="Y651" s="6"/>
      <c r="Z651" s="6"/>
      <c r="AA651" s="6"/>
      <c r="AB651" s="6"/>
      <c r="AC651" s="6"/>
      <c r="AD651" s="6"/>
      <c r="AE651" s="6"/>
      <c r="AF651" s="6"/>
    </row>
    <row r="652" spans="1:32" ht="13.2">
      <c r="A652" s="6"/>
      <c r="B652" s="6"/>
      <c r="C652" s="6"/>
      <c r="D652" s="6"/>
      <c r="E652" s="6"/>
      <c r="F652" s="6"/>
      <c r="G652" s="6"/>
      <c r="H652" s="6"/>
      <c r="I652" s="6"/>
      <c r="J652" s="6"/>
      <c r="K652" s="522"/>
      <c r="L652" s="6"/>
      <c r="M652" s="6"/>
      <c r="N652" s="6"/>
      <c r="O652" s="6"/>
      <c r="P652" s="6"/>
      <c r="Q652" s="6"/>
      <c r="R652" s="6"/>
      <c r="S652" s="6"/>
      <c r="T652" s="6"/>
      <c r="U652" s="6"/>
      <c r="V652" s="6"/>
      <c r="W652" s="6"/>
      <c r="X652" s="6"/>
      <c r="Y652" s="6"/>
      <c r="Z652" s="6"/>
      <c r="AA652" s="6"/>
      <c r="AB652" s="6"/>
      <c r="AC652" s="6"/>
      <c r="AD652" s="6"/>
      <c r="AE652" s="6"/>
      <c r="AF652" s="6"/>
    </row>
    <row r="653" spans="1:32" ht="13.2">
      <c r="A653" s="6"/>
      <c r="B653" s="6"/>
      <c r="C653" s="6"/>
      <c r="D653" s="6"/>
      <c r="E653" s="6"/>
      <c r="F653" s="6"/>
      <c r="G653" s="6"/>
      <c r="H653" s="6"/>
      <c r="I653" s="6"/>
      <c r="J653" s="6"/>
      <c r="K653" s="522"/>
      <c r="L653" s="6"/>
      <c r="M653" s="6"/>
      <c r="N653" s="6"/>
      <c r="O653" s="6"/>
      <c r="P653" s="6"/>
      <c r="Q653" s="6"/>
      <c r="R653" s="6"/>
      <c r="S653" s="6"/>
      <c r="T653" s="6"/>
      <c r="U653" s="6"/>
      <c r="V653" s="6"/>
      <c r="W653" s="6"/>
      <c r="X653" s="6"/>
      <c r="Y653" s="6"/>
      <c r="Z653" s="6"/>
      <c r="AA653" s="6"/>
      <c r="AB653" s="6"/>
      <c r="AC653" s="6"/>
      <c r="AD653" s="6"/>
      <c r="AE653" s="6"/>
      <c r="AF653" s="6"/>
    </row>
    <row r="654" spans="1:32" ht="13.2">
      <c r="A654" s="6"/>
      <c r="B654" s="6"/>
      <c r="C654" s="6"/>
      <c r="D654" s="6"/>
      <c r="E654" s="6"/>
      <c r="F654" s="6"/>
      <c r="G654" s="6"/>
      <c r="H654" s="6"/>
      <c r="I654" s="6"/>
      <c r="J654" s="6"/>
      <c r="K654" s="522"/>
      <c r="L654" s="6"/>
      <c r="M654" s="6"/>
      <c r="N654" s="6"/>
      <c r="O654" s="6"/>
      <c r="P654" s="6"/>
      <c r="Q654" s="6"/>
      <c r="R654" s="6"/>
      <c r="S654" s="6"/>
      <c r="T654" s="6"/>
      <c r="U654" s="6"/>
      <c r="V654" s="6"/>
      <c r="W654" s="6"/>
      <c r="X654" s="6"/>
      <c r="Y654" s="6"/>
      <c r="Z654" s="6"/>
      <c r="AA654" s="6"/>
      <c r="AB654" s="6"/>
      <c r="AC654" s="6"/>
      <c r="AD654" s="6"/>
      <c r="AE654" s="6"/>
      <c r="AF654" s="6"/>
    </row>
    <row r="655" spans="1:32" ht="13.2">
      <c r="A655" s="6"/>
      <c r="B655" s="6"/>
      <c r="C655" s="6"/>
      <c r="D655" s="6"/>
      <c r="E655" s="6"/>
      <c r="F655" s="6"/>
      <c r="G655" s="6"/>
      <c r="H655" s="6"/>
      <c r="I655" s="6"/>
      <c r="J655" s="6"/>
      <c r="K655" s="522"/>
      <c r="L655" s="6"/>
      <c r="M655" s="6"/>
      <c r="N655" s="6"/>
      <c r="O655" s="6"/>
      <c r="P655" s="6"/>
      <c r="Q655" s="6"/>
      <c r="R655" s="6"/>
      <c r="S655" s="6"/>
      <c r="T655" s="6"/>
      <c r="U655" s="6"/>
      <c r="V655" s="6"/>
      <c r="W655" s="6"/>
      <c r="X655" s="6"/>
      <c r="Y655" s="6"/>
      <c r="Z655" s="6"/>
      <c r="AA655" s="6"/>
      <c r="AB655" s="6"/>
      <c r="AC655" s="6"/>
      <c r="AD655" s="6"/>
      <c r="AE655" s="6"/>
      <c r="AF655" s="6"/>
    </row>
    <row r="656" spans="1:32" ht="13.2">
      <c r="A656" s="6"/>
      <c r="B656" s="6"/>
      <c r="C656" s="6"/>
      <c r="D656" s="6"/>
      <c r="E656" s="6"/>
      <c r="F656" s="6"/>
      <c r="G656" s="6"/>
      <c r="H656" s="6"/>
      <c r="I656" s="6"/>
      <c r="J656" s="6"/>
      <c r="K656" s="522"/>
      <c r="L656" s="6"/>
      <c r="M656" s="6"/>
      <c r="N656" s="6"/>
      <c r="O656" s="6"/>
      <c r="P656" s="6"/>
      <c r="Q656" s="6"/>
      <c r="R656" s="6"/>
      <c r="S656" s="6"/>
      <c r="T656" s="6"/>
      <c r="U656" s="6"/>
      <c r="V656" s="6"/>
      <c r="W656" s="6"/>
      <c r="X656" s="6"/>
      <c r="Y656" s="6"/>
      <c r="Z656" s="6"/>
      <c r="AA656" s="6"/>
      <c r="AB656" s="6"/>
      <c r="AC656" s="6"/>
      <c r="AD656" s="6"/>
      <c r="AE656" s="6"/>
      <c r="AF656" s="6"/>
    </row>
    <row r="657" spans="1:32" ht="13.2">
      <c r="A657" s="6"/>
      <c r="B657" s="6"/>
      <c r="C657" s="6"/>
      <c r="D657" s="6"/>
      <c r="E657" s="6"/>
      <c r="F657" s="6"/>
      <c r="G657" s="6"/>
      <c r="H657" s="6"/>
      <c r="I657" s="6"/>
      <c r="J657" s="6"/>
      <c r="K657" s="522"/>
      <c r="L657" s="6"/>
      <c r="M657" s="6"/>
      <c r="N657" s="6"/>
      <c r="O657" s="6"/>
      <c r="P657" s="6"/>
      <c r="Q657" s="6"/>
      <c r="R657" s="6"/>
      <c r="S657" s="6"/>
      <c r="T657" s="6"/>
      <c r="U657" s="6"/>
      <c r="V657" s="6"/>
      <c r="W657" s="6"/>
      <c r="X657" s="6"/>
      <c r="Y657" s="6"/>
      <c r="Z657" s="6"/>
      <c r="AA657" s="6"/>
      <c r="AB657" s="6"/>
      <c r="AC657" s="6"/>
      <c r="AD657" s="6"/>
      <c r="AE657" s="6"/>
      <c r="AF657" s="6"/>
    </row>
    <row r="658" spans="1:32" ht="13.2">
      <c r="A658" s="6"/>
      <c r="B658" s="6"/>
      <c r="C658" s="6"/>
      <c r="D658" s="6"/>
      <c r="E658" s="6"/>
      <c r="F658" s="6"/>
      <c r="G658" s="6"/>
      <c r="H658" s="6"/>
      <c r="I658" s="6"/>
      <c r="J658" s="6"/>
      <c r="K658" s="522"/>
      <c r="L658" s="6"/>
      <c r="M658" s="6"/>
      <c r="N658" s="6"/>
      <c r="O658" s="6"/>
      <c r="P658" s="6"/>
      <c r="Q658" s="6"/>
      <c r="R658" s="6"/>
      <c r="S658" s="6"/>
      <c r="T658" s="6"/>
      <c r="U658" s="6"/>
      <c r="V658" s="6"/>
      <c r="W658" s="6"/>
      <c r="X658" s="6"/>
      <c r="Y658" s="6"/>
      <c r="Z658" s="6"/>
      <c r="AA658" s="6"/>
      <c r="AB658" s="6"/>
      <c r="AC658" s="6"/>
      <c r="AD658" s="6"/>
      <c r="AE658" s="6"/>
      <c r="AF658" s="6"/>
    </row>
    <row r="659" spans="1:32" ht="13.2">
      <c r="A659" s="6"/>
      <c r="B659" s="6"/>
      <c r="C659" s="6"/>
      <c r="D659" s="6"/>
      <c r="E659" s="6"/>
      <c r="F659" s="6"/>
      <c r="G659" s="6"/>
      <c r="H659" s="6"/>
      <c r="I659" s="6"/>
      <c r="J659" s="6"/>
      <c r="K659" s="522"/>
      <c r="L659" s="6"/>
      <c r="M659" s="6"/>
      <c r="N659" s="6"/>
      <c r="O659" s="6"/>
      <c r="P659" s="6"/>
      <c r="Q659" s="6"/>
      <c r="R659" s="6"/>
      <c r="S659" s="6"/>
      <c r="T659" s="6"/>
      <c r="U659" s="6"/>
      <c r="V659" s="6"/>
      <c r="W659" s="6"/>
      <c r="X659" s="6"/>
      <c r="Y659" s="6"/>
      <c r="Z659" s="6"/>
      <c r="AA659" s="6"/>
      <c r="AB659" s="6"/>
      <c r="AC659" s="6"/>
      <c r="AD659" s="6"/>
      <c r="AE659" s="6"/>
      <c r="AF659" s="6"/>
    </row>
    <row r="660" spans="1:32" ht="13.2">
      <c r="A660" s="6"/>
      <c r="B660" s="6"/>
      <c r="C660" s="6"/>
      <c r="D660" s="6"/>
      <c r="E660" s="6"/>
      <c r="F660" s="6"/>
      <c r="G660" s="6"/>
      <c r="H660" s="6"/>
      <c r="I660" s="6"/>
      <c r="J660" s="6"/>
      <c r="K660" s="522"/>
      <c r="L660" s="6"/>
      <c r="M660" s="6"/>
      <c r="N660" s="6"/>
      <c r="O660" s="6"/>
      <c r="P660" s="6"/>
      <c r="Q660" s="6"/>
      <c r="R660" s="6"/>
      <c r="S660" s="6"/>
      <c r="T660" s="6"/>
      <c r="U660" s="6"/>
      <c r="V660" s="6"/>
      <c r="W660" s="6"/>
      <c r="X660" s="6"/>
      <c r="Y660" s="6"/>
      <c r="Z660" s="6"/>
      <c r="AA660" s="6"/>
      <c r="AB660" s="6"/>
      <c r="AC660" s="6"/>
      <c r="AD660" s="6"/>
      <c r="AE660" s="6"/>
      <c r="AF660" s="6"/>
    </row>
    <row r="661" spans="1:32" ht="13.2">
      <c r="A661" s="6"/>
      <c r="B661" s="6"/>
      <c r="C661" s="6"/>
      <c r="D661" s="6"/>
      <c r="E661" s="6"/>
      <c r="F661" s="6"/>
      <c r="G661" s="6"/>
      <c r="H661" s="6"/>
      <c r="I661" s="6"/>
      <c r="J661" s="6"/>
      <c r="K661" s="522"/>
      <c r="L661" s="6"/>
      <c r="M661" s="6"/>
      <c r="N661" s="6"/>
      <c r="O661" s="6"/>
      <c r="P661" s="6"/>
      <c r="Q661" s="6"/>
      <c r="R661" s="6"/>
      <c r="S661" s="6"/>
      <c r="T661" s="6"/>
      <c r="U661" s="6"/>
      <c r="V661" s="6"/>
      <c r="W661" s="6"/>
      <c r="X661" s="6"/>
      <c r="Y661" s="6"/>
      <c r="Z661" s="6"/>
      <c r="AA661" s="6"/>
      <c r="AB661" s="6"/>
      <c r="AC661" s="6"/>
      <c r="AD661" s="6"/>
      <c r="AE661" s="6"/>
      <c r="AF661" s="6"/>
    </row>
    <row r="662" spans="1:32" ht="13.2">
      <c r="A662" s="6"/>
      <c r="B662" s="6"/>
      <c r="C662" s="6"/>
      <c r="D662" s="6"/>
      <c r="E662" s="6"/>
      <c r="F662" s="6"/>
      <c r="G662" s="6"/>
      <c r="H662" s="6"/>
      <c r="I662" s="6"/>
      <c r="J662" s="6"/>
      <c r="K662" s="522"/>
      <c r="L662" s="6"/>
      <c r="M662" s="6"/>
      <c r="N662" s="6"/>
      <c r="O662" s="6"/>
      <c r="P662" s="6"/>
      <c r="Q662" s="6"/>
      <c r="R662" s="6"/>
      <c r="S662" s="6"/>
      <c r="T662" s="6"/>
      <c r="U662" s="6"/>
      <c r="V662" s="6"/>
      <c r="W662" s="6"/>
      <c r="X662" s="6"/>
      <c r="Y662" s="6"/>
      <c r="Z662" s="6"/>
      <c r="AA662" s="6"/>
      <c r="AB662" s="6"/>
      <c r="AC662" s="6"/>
      <c r="AD662" s="6"/>
      <c r="AE662" s="6"/>
      <c r="AF662" s="6"/>
    </row>
    <row r="663" spans="1:32" ht="13.2">
      <c r="A663" s="6"/>
      <c r="B663" s="6"/>
      <c r="C663" s="6"/>
      <c r="D663" s="6"/>
      <c r="E663" s="6"/>
      <c r="F663" s="6"/>
      <c r="G663" s="6"/>
      <c r="H663" s="6"/>
      <c r="I663" s="6"/>
      <c r="J663" s="6"/>
      <c r="K663" s="522"/>
      <c r="L663" s="6"/>
      <c r="M663" s="6"/>
      <c r="N663" s="6"/>
      <c r="O663" s="6"/>
      <c r="P663" s="6"/>
      <c r="Q663" s="6"/>
      <c r="R663" s="6"/>
      <c r="S663" s="6"/>
      <c r="T663" s="6"/>
      <c r="U663" s="6"/>
      <c r="V663" s="6"/>
      <c r="W663" s="6"/>
      <c r="X663" s="6"/>
      <c r="Y663" s="6"/>
      <c r="Z663" s="6"/>
      <c r="AA663" s="6"/>
      <c r="AB663" s="6"/>
      <c r="AC663" s="6"/>
      <c r="AD663" s="6"/>
      <c r="AE663" s="6"/>
      <c r="AF663" s="6"/>
    </row>
    <row r="664" spans="1:32" ht="13.2">
      <c r="A664" s="6"/>
      <c r="B664" s="6"/>
      <c r="C664" s="6"/>
      <c r="D664" s="6"/>
      <c r="E664" s="6"/>
      <c r="F664" s="6"/>
      <c r="G664" s="6"/>
      <c r="H664" s="6"/>
      <c r="I664" s="6"/>
      <c r="J664" s="6"/>
      <c r="K664" s="522"/>
      <c r="L664" s="6"/>
      <c r="M664" s="6"/>
      <c r="N664" s="6"/>
      <c r="O664" s="6"/>
      <c r="P664" s="6"/>
      <c r="Q664" s="6"/>
      <c r="R664" s="6"/>
      <c r="S664" s="6"/>
      <c r="T664" s="6"/>
      <c r="U664" s="6"/>
      <c r="V664" s="6"/>
      <c r="W664" s="6"/>
      <c r="X664" s="6"/>
      <c r="Y664" s="6"/>
      <c r="Z664" s="6"/>
      <c r="AA664" s="6"/>
      <c r="AB664" s="6"/>
      <c r="AC664" s="6"/>
      <c r="AD664" s="6"/>
      <c r="AE664" s="6"/>
      <c r="AF664" s="6"/>
    </row>
    <row r="665" spans="1:32" ht="13.2">
      <c r="A665" s="6"/>
      <c r="B665" s="6"/>
      <c r="C665" s="6"/>
      <c r="D665" s="6"/>
      <c r="E665" s="6"/>
      <c r="F665" s="6"/>
      <c r="G665" s="6"/>
      <c r="H665" s="6"/>
      <c r="I665" s="6"/>
      <c r="J665" s="6"/>
      <c r="K665" s="522"/>
      <c r="L665" s="6"/>
      <c r="M665" s="6"/>
      <c r="N665" s="6"/>
      <c r="O665" s="6"/>
      <c r="P665" s="6"/>
      <c r="Q665" s="6"/>
      <c r="R665" s="6"/>
      <c r="S665" s="6"/>
      <c r="T665" s="6"/>
      <c r="U665" s="6"/>
      <c r="V665" s="6"/>
      <c r="W665" s="6"/>
      <c r="X665" s="6"/>
      <c r="Y665" s="6"/>
      <c r="Z665" s="6"/>
      <c r="AA665" s="6"/>
      <c r="AB665" s="6"/>
      <c r="AC665" s="6"/>
      <c r="AD665" s="6"/>
      <c r="AE665" s="6"/>
      <c r="AF665" s="6"/>
    </row>
    <row r="666" spans="1:32" ht="13.2">
      <c r="A666" s="6"/>
      <c r="B666" s="6"/>
      <c r="C666" s="6"/>
      <c r="D666" s="6"/>
      <c r="E666" s="6"/>
      <c r="F666" s="6"/>
      <c r="G666" s="6"/>
      <c r="H666" s="6"/>
      <c r="I666" s="6"/>
      <c r="J666" s="6"/>
      <c r="K666" s="522"/>
      <c r="L666" s="6"/>
      <c r="M666" s="6"/>
      <c r="N666" s="6"/>
      <c r="O666" s="6"/>
      <c r="P666" s="6"/>
      <c r="Q666" s="6"/>
      <c r="R666" s="6"/>
      <c r="S666" s="6"/>
      <c r="T666" s="6"/>
      <c r="U666" s="6"/>
      <c r="V666" s="6"/>
      <c r="W666" s="6"/>
      <c r="X666" s="6"/>
      <c r="Y666" s="6"/>
      <c r="Z666" s="6"/>
      <c r="AA666" s="6"/>
      <c r="AB666" s="6"/>
      <c r="AC666" s="6"/>
      <c r="AD666" s="6"/>
      <c r="AE666" s="6"/>
      <c r="AF666" s="6"/>
    </row>
    <row r="667" spans="1:32" ht="13.2">
      <c r="A667" s="6"/>
      <c r="B667" s="6"/>
      <c r="C667" s="6"/>
      <c r="D667" s="6"/>
      <c r="E667" s="6"/>
      <c r="F667" s="6"/>
      <c r="G667" s="6"/>
      <c r="H667" s="6"/>
      <c r="I667" s="6"/>
      <c r="J667" s="6"/>
      <c r="K667" s="522"/>
      <c r="L667" s="6"/>
      <c r="M667" s="6"/>
      <c r="N667" s="6"/>
      <c r="O667" s="6"/>
      <c r="P667" s="6"/>
      <c r="Q667" s="6"/>
      <c r="R667" s="6"/>
      <c r="S667" s="6"/>
      <c r="T667" s="6"/>
      <c r="U667" s="6"/>
      <c r="V667" s="6"/>
      <c r="W667" s="6"/>
      <c r="X667" s="6"/>
      <c r="Y667" s="6"/>
      <c r="Z667" s="6"/>
      <c r="AA667" s="6"/>
      <c r="AB667" s="6"/>
      <c r="AC667" s="6"/>
      <c r="AD667" s="6"/>
      <c r="AE667" s="6"/>
      <c r="AF667" s="6"/>
    </row>
    <row r="668" spans="1:32" ht="13.2">
      <c r="A668" s="6"/>
      <c r="B668" s="6"/>
      <c r="C668" s="6"/>
      <c r="D668" s="6"/>
      <c r="E668" s="6"/>
      <c r="F668" s="6"/>
      <c r="G668" s="6"/>
      <c r="H668" s="6"/>
      <c r="I668" s="6"/>
      <c r="J668" s="6"/>
      <c r="K668" s="522"/>
      <c r="L668" s="6"/>
      <c r="M668" s="6"/>
      <c r="N668" s="6"/>
      <c r="O668" s="6"/>
      <c r="P668" s="6"/>
      <c r="Q668" s="6"/>
      <c r="R668" s="6"/>
      <c r="S668" s="6"/>
      <c r="T668" s="6"/>
      <c r="U668" s="6"/>
      <c r="V668" s="6"/>
      <c r="W668" s="6"/>
      <c r="X668" s="6"/>
      <c r="Y668" s="6"/>
      <c r="Z668" s="6"/>
      <c r="AA668" s="6"/>
      <c r="AB668" s="6"/>
      <c r="AC668" s="6"/>
      <c r="AD668" s="6"/>
      <c r="AE668" s="6"/>
      <c r="AF668" s="6"/>
    </row>
    <row r="669" spans="1:32" ht="13.2">
      <c r="A669" s="6"/>
      <c r="B669" s="6"/>
      <c r="C669" s="6"/>
      <c r="D669" s="6"/>
      <c r="E669" s="6"/>
      <c r="F669" s="6"/>
      <c r="G669" s="6"/>
      <c r="H669" s="6"/>
      <c r="I669" s="6"/>
      <c r="J669" s="6"/>
      <c r="K669" s="522"/>
      <c r="L669" s="6"/>
      <c r="M669" s="6"/>
      <c r="N669" s="6"/>
      <c r="O669" s="6"/>
      <c r="P669" s="6"/>
      <c r="Q669" s="6"/>
      <c r="R669" s="6"/>
      <c r="S669" s="6"/>
      <c r="T669" s="6"/>
      <c r="U669" s="6"/>
      <c r="V669" s="6"/>
      <c r="W669" s="6"/>
      <c r="X669" s="6"/>
      <c r="Y669" s="6"/>
      <c r="Z669" s="6"/>
      <c r="AA669" s="6"/>
      <c r="AB669" s="6"/>
      <c r="AC669" s="6"/>
      <c r="AD669" s="6"/>
      <c r="AE669" s="6"/>
      <c r="AF669" s="6"/>
    </row>
    <row r="670" spans="1:32" ht="13.2">
      <c r="A670" s="6"/>
      <c r="B670" s="6"/>
      <c r="C670" s="6"/>
      <c r="D670" s="6"/>
      <c r="E670" s="6"/>
      <c r="F670" s="6"/>
      <c r="G670" s="6"/>
      <c r="H670" s="6"/>
      <c r="I670" s="6"/>
      <c r="J670" s="6"/>
      <c r="K670" s="522"/>
      <c r="L670" s="6"/>
      <c r="M670" s="6"/>
      <c r="N670" s="6"/>
      <c r="O670" s="6"/>
      <c r="P670" s="6"/>
      <c r="Q670" s="6"/>
      <c r="R670" s="6"/>
      <c r="S670" s="6"/>
      <c r="T670" s="6"/>
      <c r="U670" s="6"/>
      <c r="V670" s="6"/>
      <c r="W670" s="6"/>
      <c r="X670" s="6"/>
      <c r="Y670" s="6"/>
      <c r="Z670" s="6"/>
      <c r="AA670" s="6"/>
      <c r="AB670" s="6"/>
      <c r="AC670" s="6"/>
      <c r="AD670" s="6"/>
      <c r="AE670" s="6"/>
      <c r="AF670" s="6"/>
    </row>
    <row r="671" spans="1:32" ht="13.2">
      <c r="A671" s="6"/>
      <c r="B671" s="6"/>
      <c r="C671" s="6"/>
      <c r="D671" s="6"/>
      <c r="E671" s="6"/>
      <c r="F671" s="6"/>
      <c r="G671" s="6"/>
      <c r="H671" s="6"/>
      <c r="I671" s="6"/>
      <c r="J671" s="6"/>
      <c r="K671" s="522"/>
      <c r="L671" s="6"/>
      <c r="M671" s="6"/>
      <c r="N671" s="6"/>
      <c r="O671" s="6"/>
      <c r="P671" s="6"/>
      <c r="Q671" s="6"/>
      <c r="R671" s="6"/>
      <c r="S671" s="6"/>
      <c r="T671" s="6"/>
      <c r="U671" s="6"/>
      <c r="V671" s="6"/>
      <c r="W671" s="6"/>
      <c r="X671" s="6"/>
      <c r="Y671" s="6"/>
      <c r="Z671" s="6"/>
      <c r="AA671" s="6"/>
      <c r="AB671" s="6"/>
      <c r="AC671" s="6"/>
      <c r="AD671" s="6"/>
      <c r="AE671" s="6"/>
      <c r="AF671" s="6"/>
    </row>
    <row r="672" spans="1:32" ht="13.2">
      <c r="A672" s="6"/>
      <c r="B672" s="6"/>
      <c r="C672" s="6"/>
      <c r="D672" s="6"/>
      <c r="E672" s="6"/>
      <c r="F672" s="6"/>
      <c r="G672" s="6"/>
      <c r="H672" s="6"/>
      <c r="I672" s="6"/>
      <c r="J672" s="6"/>
      <c r="K672" s="522"/>
      <c r="L672" s="6"/>
      <c r="M672" s="6"/>
      <c r="N672" s="6"/>
      <c r="O672" s="6"/>
      <c r="P672" s="6"/>
      <c r="Q672" s="6"/>
      <c r="R672" s="6"/>
      <c r="S672" s="6"/>
      <c r="T672" s="6"/>
      <c r="U672" s="6"/>
      <c r="V672" s="6"/>
      <c r="W672" s="6"/>
      <c r="X672" s="6"/>
      <c r="Y672" s="6"/>
      <c r="Z672" s="6"/>
      <c r="AA672" s="6"/>
      <c r="AB672" s="6"/>
      <c r="AC672" s="6"/>
      <c r="AD672" s="6"/>
      <c r="AE672" s="6"/>
      <c r="AF672" s="6"/>
    </row>
    <row r="673" spans="1:32" ht="13.2">
      <c r="A673" s="6"/>
      <c r="B673" s="6"/>
      <c r="C673" s="6"/>
      <c r="D673" s="6"/>
      <c r="E673" s="6"/>
      <c r="F673" s="6"/>
      <c r="G673" s="6"/>
      <c r="H673" s="6"/>
      <c r="I673" s="6"/>
      <c r="J673" s="6"/>
      <c r="K673" s="522"/>
      <c r="L673" s="6"/>
      <c r="M673" s="6"/>
      <c r="N673" s="6"/>
      <c r="O673" s="6"/>
      <c r="P673" s="6"/>
      <c r="Q673" s="6"/>
      <c r="R673" s="6"/>
      <c r="S673" s="6"/>
      <c r="T673" s="6"/>
      <c r="U673" s="6"/>
      <c r="V673" s="6"/>
      <c r="W673" s="6"/>
      <c r="X673" s="6"/>
      <c r="Y673" s="6"/>
      <c r="Z673" s="6"/>
      <c r="AA673" s="6"/>
      <c r="AB673" s="6"/>
      <c r="AC673" s="6"/>
      <c r="AD673" s="6"/>
      <c r="AE673" s="6"/>
      <c r="AF673" s="6"/>
    </row>
    <row r="674" spans="1:32" ht="13.2">
      <c r="A674" s="6"/>
      <c r="B674" s="6"/>
      <c r="C674" s="6"/>
      <c r="D674" s="6"/>
      <c r="E674" s="6"/>
      <c r="F674" s="6"/>
      <c r="G674" s="6"/>
      <c r="H674" s="6"/>
      <c r="I674" s="6"/>
      <c r="J674" s="6"/>
      <c r="K674" s="522"/>
      <c r="L674" s="6"/>
      <c r="M674" s="6"/>
      <c r="N674" s="6"/>
      <c r="O674" s="6"/>
      <c r="P674" s="6"/>
      <c r="Q674" s="6"/>
      <c r="R674" s="6"/>
      <c r="S674" s="6"/>
      <c r="T674" s="6"/>
      <c r="U674" s="6"/>
      <c r="V674" s="6"/>
      <c r="W674" s="6"/>
      <c r="X674" s="6"/>
      <c r="Y674" s="6"/>
      <c r="Z674" s="6"/>
      <c r="AA674" s="6"/>
      <c r="AB674" s="6"/>
      <c r="AC674" s="6"/>
      <c r="AD674" s="6"/>
      <c r="AE674" s="6"/>
      <c r="AF674" s="6"/>
    </row>
    <row r="675" spans="1:32" ht="13.2">
      <c r="A675" s="6"/>
      <c r="B675" s="6"/>
      <c r="C675" s="6"/>
      <c r="D675" s="6"/>
      <c r="E675" s="6"/>
      <c r="F675" s="6"/>
      <c r="G675" s="6"/>
      <c r="H675" s="6"/>
      <c r="I675" s="6"/>
      <c r="J675" s="6"/>
      <c r="K675" s="522"/>
      <c r="L675" s="6"/>
      <c r="M675" s="6"/>
      <c r="N675" s="6"/>
      <c r="O675" s="6"/>
      <c r="P675" s="6"/>
      <c r="Q675" s="6"/>
      <c r="R675" s="6"/>
      <c r="S675" s="6"/>
      <c r="T675" s="6"/>
      <c r="U675" s="6"/>
      <c r="V675" s="6"/>
      <c r="W675" s="6"/>
      <c r="X675" s="6"/>
      <c r="Y675" s="6"/>
      <c r="Z675" s="6"/>
      <c r="AA675" s="6"/>
      <c r="AB675" s="6"/>
      <c r="AC675" s="6"/>
      <c r="AD675" s="6"/>
      <c r="AE675" s="6"/>
      <c r="AF675" s="6"/>
    </row>
    <row r="676" spans="1:32" ht="13.2">
      <c r="A676" s="6"/>
      <c r="B676" s="6"/>
      <c r="C676" s="6"/>
      <c r="D676" s="6"/>
      <c r="E676" s="6"/>
      <c r="F676" s="6"/>
      <c r="G676" s="6"/>
      <c r="H676" s="6"/>
      <c r="I676" s="6"/>
      <c r="J676" s="6"/>
      <c r="K676" s="522"/>
      <c r="L676" s="6"/>
      <c r="M676" s="6"/>
      <c r="N676" s="6"/>
      <c r="O676" s="6"/>
      <c r="P676" s="6"/>
      <c r="Q676" s="6"/>
      <c r="R676" s="6"/>
      <c r="S676" s="6"/>
      <c r="T676" s="6"/>
      <c r="U676" s="6"/>
      <c r="V676" s="6"/>
      <c r="W676" s="6"/>
      <c r="X676" s="6"/>
      <c r="Y676" s="6"/>
      <c r="Z676" s="6"/>
      <c r="AA676" s="6"/>
      <c r="AB676" s="6"/>
      <c r="AC676" s="6"/>
      <c r="AD676" s="6"/>
      <c r="AE676" s="6"/>
      <c r="AF676" s="6"/>
    </row>
    <row r="677" spans="1:32" ht="13.2">
      <c r="A677" s="6"/>
      <c r="B677" s="6"/>
      <c r="C677" s="6"/>
      <c r="D677" s="6"/>
      <c r="E677" s="6"/>
      <c r="F677" s="6"/>
      <c r="G677" s="6"/>
      <c r="H677" s="6"/>
      <c r="I677" s="6"/>
      <c r="J677" s="6"/>
      <c r="K677" s="522"/>
      <c r="L677" s="6"/>
      <c r="M677" s="6"/>
      <c r="N677" s="6"/>
      <c r="O677" s="6"/>
      <c r="P677" s="6"/>
      <c r="Q677" s="6"/>
      <c r="R677" s="6"/>
      <c r="S677" s="6"/>
      <c r="T677" s="6"/>
      <c r="U677" s="6"/>
      <c r="V677" s="6"/>
      <c r="W677" s="6"/>
      <c r="X677" s="6"/>
      <c r="Y677" s="6"/>
      <c r="Z677" s="6"/>
      <c r="AA677" s="6"/>
      <c r="AB677" s="6"/>
      <c r="AC677" s="6"/>
      <c r="AD677" s="6"/>
      <c r="AE677" s="6"/>
      <c r="AF677" s="6"/>
    </row>
    <row r="678" spans="1:32" ht="13.2">
      <c r="A678" s="6"/>
      <c r="B678" s="6"/>
      <c r="C678" s="6"/>
      <c r="D678" s="6"/>
      <c r="E678" s="6"/>
      <c r="F678" s="6"/>
      <c r="G678" s="6"/>
      <c r="H678" s="6"/>
      <c r="I678" s="6"/>
      <c r="J678" s="6"/>
      <c r="K678" s="522"/>
      <c r="L678" s="6"/>
      <c r="M678" s="6"/>
      <c r="N678" s="6"/>
      <c r="O678" s="6"/>
      <c r="P678" s="6"/>
      <c r="Q678" s="6"/>
      <c r="R678" s="6"/>
      <c r="S678" s="6"/>
      <c r="T678" s="6"/>
      <c r="U678" s="6"/>
      <c r="V678" s="6"/>
      <c r="W678" s="6"/>
      <c r="X678" s="6"/>
      <c r="Y678" s="6"/>
      <c r="Z678" s="6"/>
      <c r="AA678" s="6"/>
      <c r="AB678" s="6"/>
      <c r="AC678" s="6"/>
      <c r="AD678" s="6"/>
      <c r="AE678" s="6"/>
      <c r="AF678" s="6"/>
    </row>
    <row r="679" spans="1:32" ht="13.2">
      <c r="A679" s="6"/>
      <c r="B679" s="6"/>
      <c r="C679" s="6"/>
      <c r="D679" s="6"/>
      <c r="E679" s="6"/>
      <c r="F679" s="6"/>
      <c r="G679" s="6"/>
      <c r="H679" s="6"/>
      <c r="I679" s="6"/>
      <c r="J679" s="6"/>
      <c r="K679" s="522"/>
      <c r="L679" s="6"/>
      <c r="M679" s="6"/>
      <c r="N679" s="6"/>
      <c r="O679" s="6"/>
      <c r="P679" s="6"/>
      <c r="Q679" s="6"/>
      <c r="R679" s="6"/>
      <c r="S679" s="6"/>
      <c r="T679" s="6"/>
      <c r="U679" s="6"/>
      <c r="V679" s="6"/>
      <c r="W679" s="6"/>
      <c r="X679" s="6"/>
      <c r="Y679" s="6"/>
      <c r="Z679" s="6"/>
      <c r="AA679" s="6"/>
      <c r="AB679" s="6"/>
      <c r="AC679" s="6"/>
      <c r="AD679" s="6"/>
      <c r="AE679" s="6"/>
      <c r="AF679" s="6"/>
    </row>
    <row r="680" spans="1:32" ht="13.2">
      <c r="A680" s="6"/>
      <c r="B680" s="6"/>
      <c r="C680" s="6"/>
      <c r="D680" s="6"/>
      <c r="E680" s="6"/>
      <c r="F680" s="6"/>
      <c r="G680" s="6"/>
      <c r="H680" s="6"/>
      <c r="I680" s="6"/>
      <c r="J680" s="6"/>
      <c r="K680" s="522"/>
      <c r="L680" s="6"/>
      <c r="M680" s="6"/>
      <c r="N680" s="6"/>
      <c r="O680" s="6"/>
      <c r="P680" s="6"/>
      <c r="Q680" s="6"/>
      <c r="R680" s="6"/>
      <c r="S680" s="6"/>
      <c r="T680" s="6"/>
      <c r="U680" s="6"/>
      <c r="V680" s="6"/>
      <c r="W680" s="6"/>
      <c r="X680" s="6"/>
      <c r="Y680" s="6"/>
      <c r="Z680" s="6"/>
      <c r="AA680" s="6"/>
      <c r="AB680" s="6"/>
      <c r="AC680" s="6"/>
      <c r="AD680" s="6"/>
      <c r="AE680" s="6"/>
      <c r="AF680" s="6"/>
    </row>
    <row r="681" spans="1:32" ht="13.2">
      <c r="A681" s="6"/>
      <c r="B681" s="6"/>
      <c r="C681" s="6"/>
      <c r="D681" s="6"/>
      <c r="E681" s="6"/>
      <c r="F681" s="6"/>
      <c r="G681" s="6"/>
      <c r="H681" s="6"/>
      <c r="I681" s="6"/>
      <c r="J681" s="6"/>
      <c r="K681" s="522"/>
      <c r="L681" s="6"/>
      <c r="M681" s="6"/>
      <c r="N681" s="6"/>
      <c r="O681" s="6"/>
      <c r="P681" s="6"/>
      <c r="Q681" s="6"/>
      <c r="R681" s="6"/>
      <c r="S681" s="6"/>
      <c r="T681" s="6"/>
      <c r="U681" s="6"/>
      <c r="V681" s="6"/>
      <c r="W681" s="6"/>
      <c r="X681" s="6"/>
      <c r="Y681" s="6"/>
      <c r="Z681" s="6"/>
      <c r="AA681" s="6"/>
      <c r="AB681" s="6"/>
      <c r="AC681" s="6"/>
      <c r="AD681" s="6"/>
      <c r="AE681" s="6"/>
      <c r="AF681" s="6"/>
    </row>
    <row r="682" spans="1:32" ht="13.2">
      <c r="A682" s="6"/>
      <c r="B682" s="6"/>
      <c r="C682" s="6"/>
      <c r="D682" s="6"/>
      <c r="E682" s="6"/>
      <c r="F682" s="6"/>
      <c r="G682" s="6"/>
      <c r="H682" s="6"/>
      <c r="I682" s="6"/>
      <c r="J682" s="6"/>
      <c r="K682" s="522"/>
      <c r="L682" s="6"/>
      <c r="M682" s="6"/>
      <c r="N682" s="6"/>
      <c r="O682" s="6"/>
      <c r="P682" s="6"/>
      <c r="Q682" s="6"/>
      <c r="R682" s="6"/>
      <c r="S682" s="6"/>
      <c r="T682" s="6"/>
      <c r="U682" s="6"/>
      <c r="V682" s="6"/>
      <c r="W682" s="6"/>
      <c r="X682" s="6"/>
      <c r="Y682" s="6"/>
      <c r="Z682" s="6"/>
      <c r="AA682" s="6"/>
      <c r="AB682" s="6"/>
      <c r="AC682" s="6"/>
      <c r="AD682" s="6"/>
      <c r="AE682" s="6"/>
      <c r="AF682" s="6"/>
    </row>
    <row r="683" spans="1:32" ht="13.2">
      <c r="A683" s="6"/>
      <c r="B683" s="6"/>
      <c r="C683" s="6"/>
      <c r="D683" s="6"/>
      <c r="E683" s="6"/>
      <c r="F683" s="6"/>
      <c r="G683" s="6"/>
      <c r="H683" s="6"/>
      <c r="I683" s="6"/>
      <c r="J683" s="6"/>
      <c r="K683" s="522"/>
      <c r="L683" s="6"/>
      <c r="M683" s="6"/>
      <c r="N683" s="6"/>
      <c r="O683" s="6"/>
      <c r="P683" s="6"/>
      <c r="Q683" s="6"/>
      <c r="R683" s="6"/>
      <c r="S683" s="6"/>
      <c r="T683" s="6"/>
      <c r="U683" s="6"/>
      <c r="V683" s="6"/>
      <c r="W683" s="6"/>
      <c r="X683" s="6"/>
      <c r="Y683" s="6"/>
      <c r="Z683" s="6"/>
      <c r="AA683" s="6"/>
      <c r="AB683" s="6"/>
      <c r="AC683" s="6"/>
      <c r="AD683" s="6"/>
      <c r="AE683" s="6"/>
      <c r="AF683" s="6"/>
    </row>
    <row r="684" spans="1:32" ht="13.2">
      <c r="A684" s="6"/>
      <c r="B684" s="6"/>
      <c r="C684" s="6"/>
      <c r="D684" s="6"/>
      <c r="E684" s="6"/>
      <c r="F684" s="6"/>
      <c r="G684" s="6"/>
      <c r="H684" s="6"/>
      <c r="I684" s="6"/>
      <c r="J684" s="6"/>
      <c r="K684" s="522"/>
      <c r="L684" s="6"/>
      <c r="M684" s="6"/>
      <c r="N684" s="6"/>
      <c r="O684" s="6"/>
      <c r="P684" s="6"/>
      <c r="Q684" s="6"/>
      <c r="R684" s="6"/>
      <c r="S684" s="6"/>
      <c r="T684" s="6"/>
      <c r="U684" s="6"/>
      <c r="V684" s="6"/>
      <c r="W684" s="6"/>
      <c r="X684" s="6"/>
      <c r="Y684" s="6"/>
      <c r="Z684" s="6"/>
      <c r="AA684" s="6"/>
      <c r="AB684" s="6"/>
      <c r="AC684" s="6"/>
      <c r="AD684" s="6"/>
      <c r="AE684" s="6"/>
      <c r="AF684" s="6"/>
    </row>
    <row r="685" spans="1:32" ht="13.2">
      <c r="A685" s="6"/>
      <c r="B685" s="6"/>
      <c r="C685" s="6"/>
      <c r="D685" s="6"/>
      <c r="E685" s="6"/>
      <c r="F685" s="6"/>
      <c r="G685" s="6"/>
      <c r="H685" s="6"/>
      <c r="I685" s="6"/>
      <c r="J685" s="6"/>
      <c r="K685" s="522"/>
      <c r="L685" s="6"/>
      <c r="M685" s="6"/>
      <c r="N685" s="6"/>
      <c r="O685" s="6"/>
      <c r="P685" s="6"/>
      <c r="Q685" s="6"/>
      <c r="R685" s="6"/>
      <c r="S685" s="6"/>
      <c r="T685" s="6"/>
      <c r="U685" s="6"/>
      <c r="V685" s="6"/>
      <c r="W685" s="6"/>
      <c r="X685" s="6"/>
      <c r="Y685" s="6"/>
      <c r="Z685" s="6"/>
      <c r="AA685" s="6"/>
      <c r="AB685" s="6"/>
      <c r="AC685" s="6"/>
      <c r="AD685" s="6"/>
      <c r="AE685" s="6"/>
      <c r="AF685" s="6"/>
    </row>
    <row r="686" spans="1:32" ht="13.2">
      <c r="A686" s="6"/>
      <c r="B686" s="6"/>
      <c r="C686" s="6"/>
      <c r="D686" s="6"/>
      <c r="E686" s="6"/>
      <c r="F686" s="6"/>
      <c r="G686" s="6"/>
      <c r="H686" s="6"/>
      <c r="I686" s="6"/>
      <c r="J686" s="6"/>
      <c r="K686" s="522"/>
      <c r="L686" s="6"/>
      <c r="M686" s="6"/>
      <c r="N686" s="6"/>
      <c r="O686" s="6"/>
      <c r="P686" s="6"/>
      <c r="Q686" s="6"/>
      <c r="R686" s="6"/>
      <c r="S686" s="6"/>
      <c r="T686" s="6"/>
      <c r="U686" s="6"/>
      <c r="V686" s="6"/>
      <c r="W686" s="6"/>
      <c r="X686" s="6"/>
      <c r="Y686" s="6"/>
      <c r="Z686" s="6"/>
      <c r="AA686" s="6"/>
      <c r="AB686" s="6"/>
      <c r="AC686" s="6"/>
      <c r="AD686" s="6"/>
      <c r="AE686" s="6"/>
      <c r="AF686" s="6"/>
    </row>
    <row r="687" spans="1:32" ht="13.2">
      <c r="A687" s="6"/>
      <c r="B687" s="6"/>
      <c r="C687" s="6"/>
      <c r="D687" s="6"/>
      <c r="E687" s="6"/>
      <c r="F687" s="6"/>
      <c r="G687" s="6"/>
      <c r="H687" s="6"/>
      <c r="I687" s="6"/>
      <c r="J687" s="6"/>
      <c r="K687" s="522"/>
      <c r="L687" s="6"/>
      <c r="M687" s="6"/>
      <c r="N687" s="6"/>
      <c r="O687" s="6"/>
      <c r="P687" s="6"/>
      <c r="Q687" s="6"/>
      <c r="R687" s="6"/>
      <c r="S687" s="6"/>
      <c r="T687" s="6"/>
      <c r="U687" s="6"/>
      <c r="V687" s="6"/>
      <c r="W687" s="6"/>
      <c r="X687" s="6"/>
      <c r="Y687" s="6"/>
      <c r="Z687" s="6"/>
      <c r="AA687" s="6"/>
      <c r="AB687" s="6"/>
      <c r="AC687" s="6"/>
      <c r="AD687" s="6"/>
      <c r="AE687" s="6"/>
      <c r="AF687" s="6"/>
    </row>
    <row r="688" spans="1:32" ht="13.2">
      <c r="A688" s="6"/>
      <c r="B688" s="6"/>
      <c r="C688" s="6"/>
      <c r="D688" s="6"/>
      <c r="E688" s="6"/>
      <c r="F688" s="6"/>
      <c r="G688" s="6"/>
      <c r="H688" s="6"/>
      <c r="I688" s="6"/>
      <c r="J688" s="6"/>
      <c r="K688" s="522"/>
      <c r="L688" s="6"/>
      <c r="M688" s="6"/>
      <c r="N688" s="6"/>
      <c r="O688" s="6"/>
      <c r="P688" s="6"/>
      <c r="Q688" s="6"/>
      <c r="R688" s="6"/>
      <c r="S688" s="6"/>
      <c r="T688" s="6"/>
      <c r="U688" s="6"/>
      <c r="V688" s="6"/>
      <c r="W688" s="6"/>
      <c r="X688" s="6"/>
      <c r="Y688" s="6"/>
      <c r="Z688" s="6"/>
      <c r="AA688" s="6"/>
      <c r="AB688" s="6"/>
      <c r="AC688" s="6"/>
      <c r="AD688" s="6"/>
      <c r="AE688" s="6"/>
      <c r="AF688" s="6"/>
    </row>
    <row r="689" spans="1:32" ht="13.2">
      <c r="A689" s="6"/>
      <c r="B689" s="6"/>
      <c r="C689" s="6"/>
      <c r="D689" s="6"/>
      <c r="E689" s="6"/>
      <c r="F689" s="6"/>
      <c r="G689" s="6"/>
      <c r="H689" s="6"/>
      <c r="I689" s="6"/>
      <c r="J689" s="6"/>
      <c r="K689" s="522"/>
      <c r="L689" s="6"/>
      <c r="M689" s="6"/>
      <c r="N689" s="6"/>
      <c r="O689" s="6"/>
      <c r="P689" s="6"/>
      <c r="Q689" s="6"/>
      <c r="R689" s="6"/>
      <c r="S689" s="6"/>
      <c r="T689" s="6"/>
      <c r="U689" s="6"/>
      <c r="V689" s="6"/>
      <c r="W689" s="6"/>
      <c r="X689" s="6"/>
      <c r="Y689" s="6"/>
      <c r="Z689" s="6"/>
      <c r="AA689" s="6"/>
      <c r="AB689" s="6"/>
      <c r="AC689" s="6"/>
      <c r="AD689" s="6"/>
      <c r="AE689" s="6"/>
      <c r="AF689" s="6"/>
    </row>
    <row r="690" spans="1:32" ht="13.2">
      <c r="A690" s="6"/>
      <c r="B690" s="6"/>
      <c r="C690" s="6"/>
      <c r="D690" s="6"/>
      <c r="E690" s="6"/>
      <c r="F690" s="6"/>
      <c r="G690" s="6"/>
      <c r="H690" s="6"/>
      <c r="I690" s="6"/>
      <c r="J690" s="6"/>
      <c r="K690" s="522"/>
      <c r="L690" s="6"/>
      <c r="M690" s="6"/>
      <c r="N690" s="6"/>
      <c r="O690" s="6"/>
      <c r="P690" s="6"/>
      <c r="Q690" s="6"/>
      <c r="R690" s="6"/>
      <c r="S690" s="6"/>
      <c r="T690" s="6"/>
      <c r="U690" s="6"/>
      <c r="V690" s="6"/>
      <c r="W690" s="6"/>
      <c r="X690" s="6"/>
      <c r="Y690" s="6"/>
      <c r="Z690" s="6"/>
      <c r="AA690" s="6"/>
      <c r="AB690" s="6"/>
      <c r="AC690" s="6"/>
      <c r="AD690" s="6"/>
      <c r="AE690" s="6"/>
      <c r="AF690" s="6"/>
    </row>
    <row r="691" spans="1:32" ht="13.2">
      <c r="A691" s="6"/>
      <c r="B691" s="6"/>
      <c r="C691" s="6"/>
      <c r="D691" s="6"/>
      <c r="E691" s="6"/>
      <c r="F691" s="6"/>
      <c r="G691" s="6"/>
      <c r="H691" s="6"/>
      <c r="I691" s="6"/>
      <c r="J691" s="6"/>
      <c r="K691" s="522"/>
      <c r="L691" s="6"/>
      <c r="M691" s="6"/>
      <c r="N691" s="6"/>
      <c r="O691" s="6"/>
      <c r="P691" s="6"/>
      <c r="Q691" s="6"/>
      <c r="R691" s="6"/>
      <c r="S691" s="6"/>
      <c r="T691" s="6"/>
      <c r="U691" s="6"/>
      <c r="V691" s="6"/>
      <c r="W691" s="6"/>
      <c r="X691" s="6"/>
      <c r="Y691" s="6"/>
      <c r="Z691" s="6"/>
      <c r="AA691" s="6"/>
      <c r="AB691" s="6"/>
      <c r="AC691" s="6"/>
      <c r="AD691" s="6"/>
      <c r="AE691" s="6"/>
      <c r="AF691" s="6"/>
    </row>
    <row r="692" spans="1:32" ht="13.2">
      <c r="A692" s="6"/>
      <c r="B692" s="6"/>
      <c r="C692" s="6"/>
      <c r="D692" s="6"/>
      <c r="E692" s="6"/>
      <c r="F692" s="6"/>
      <c r="G692" s="6"/>
      <c r="H692" s="6"/>
      <c r="I692" s="6"/>
      <c r="J692" s="6"/>
      <c r="K692" s="522"/>
      <c r="L692" s="6"/>
      <c r="M692" s="6"/>
      <c r="N692" s="6"/>
      <c r="O692" s="6"/>
      <c r="P692" s="6"/>
      <c r="Q692" s="6"/>
      <c r="R692" s="6"/>
      <c r="S692" s="6"/>
      <c r="T692" s="6"/>
      <c r="U692" s="6"/>
      <c r="V692" s="6"/>
      <c r="W692" s="6"/>
      <c r="X692" s="6"/>
      <c r="Y692" s="6"/>
      <c r="Z692" s="6"/>
      <c r="AA692" s="6"/>
      <c r="AB692" s="6"/>
      <c r="AC692" s="6"/>
      <c r="AD692" s="6"/>
      <c r="AE692" s="6"/>
      <c r="AF692" s="6"/>
    </row>
    <row r="693" spans="1:32" ht="13.2">
      <c r="A693" s="6"/>
      <c r="B693" s="6"/>
      <c r="C693" s="6"/>
      <c r="D693" s="6"/>
      <c r="E693" s="6"/>
      <c r="F693" s="6"/>
      <c r="G693" s="6"/>
      <c r="H693" s="6"/>
      <c r="I693" s="6"/>
      <c r="J693" s="6"/>
      <c r="K693" s="522"/>
      <c r="L693" s="6"/>
      <c r="M693" s="6"/>
      <c r="N693" s="6"/>
      <c r="O693" s="6"/>
      <c r="P693" s="6"/>
      <c r="Q693" s="6"/>
      <c r="R693" s="6"/>
      <c r="S693" s="6"/>
      <c r="T693" s="6"/>
      <c r="U693" s="6"/>
      <c r="V693" s="6"/>
      <c r="W693" s="6"/>
      <c r="X693" s="6"/>
      <c r="Y693" s="6"/>
      <c r="Z693" s="6"/>
      <c r="AA693" s="6"/>
      <c r="AB693" s="6"/>
      <c r="AC693" s="6"/>
      <c r="AD693" s="6"/>
      <c r="AE693" s="6"/>
      <c r="AF693" s="6"/>
    </row>
    <row r="694" spans="1:32" ht="13.2">
      <c r="A694" s="6"/>
      <c r="B694" s="6"/>
      <c r="C694" s="6"/>
      <c r="D694" s="6"/>
      <c r="E694" s="6"/>
      <c r="F694" s="6"/>
      <c r="G694" s="6"/>
      <c r="H694" s="6"/>
      <c r="I694" s="6"/>
      <c r="J694" s="6"/>
      <c r="K694" s="522"/>
      <c r="L694" s="6"/>
      <c r="M694" s="6"/>
      <c r="N694" s="6"/>
      <c r="O694" s="6"/>
      <c r="P694" s="6"/>
      <c r="Q694" s="6"/>
      <c r="R694" s="6"/>
      <c r="S694" s="6"/>
      <c r="T694" s="6"/>
      <c r="U694" s="6"/>
      <c r="V694" s="6"/>
      <c r="W694" s="6"/>
      <c r="X694" s="6"/>
      <c r="Y694" s="6"/>
      <c r="Z694" s="6"/>
      <c r="AA694" s="6"/>
      <c r="AB694" s="6"/>
      <c r="AC694" s="6"/>
      <c r="AD694" s="6"/>
      <c r="AE694" s="6"/>
      <c r="AF694" s="6"/>
    </row>
    <row r="695" spans="1:32" ht="13.2">
      <c r="A695" s="6"/>
      <c r="B695" s="6"/>
      <c r="C695" s="6"/>
      <c r="D695" s="6"/>
      <c r="E695" s="6"/>
      <c r="F695" s="6"/>
      <c r="G695" s="6"/>
      <c r="H695" s="6"/>
      <c r="I695" s="6"/>
      <c r="J695" s="6"/>
      <c r="K695" s="522"/>
      <c r="L695" s="6"/>
      <c r="M695" s="6"/>
      <c r="N695" s="6"/>
      <c r="O695" s="6"/>
      <c r="P695" s="6"/>
      <c r="Q695" s="6"/>
      <c r="R695" s="6"/>
      <c r="S695" s="6"/>
      <c r="T695" s="6"/>
      <c r="U695" s="6"/>
      <c r="V695" s="6"/>
      <c r="W695" s="6"/>
      <c r="X695" s="6"/>
      <c r="Y695" s="6"/>
      <c r="Z695" s="6"/>
      <c r="AA695" s="6"/>
      <c r="AB695" s="6"/>
      <c r="AC695" s="6"/>
      <c r="AD695" s="6"/>
      <c r="AE695" s="6"/>
      <c r="AF695" s="6"/>
    </row>
    <row r="696" spans="1:32" ht="13.2">
      <c r="A696" s="6"/>
      <c r="B696" s="6"/>
      <c r="C696" s="6"/>
      <c r="D696" s="6"/>
      <c r="E696" s="6"/>
      <c r="F696" s="6"/>
      <c r="G696" s="6"/>
      <c r="H696" s="6"/>
      <c r="I696" s="6"/>
      <c r="J696" s="6"/>
      <c r="K696" s="522"/>
      <c r="L696" s="6"/>
      <c r="M696" s="6"/>
      <c r="N696" s="6"/>
      <c r="O696" s="6"/>
      <c r="P696" s="6"/>
      <c r="Q696" s="6"/>
      <c r="R696" s="6"/>
      <c r="S696" s="6"/>
      <c r="T696" s="6"/>
      <c r="U696" s="6"/>
      <c r="V696" s="6"/>
      <c r="W696" s="6"/>
      <c r="X696" s="6"/>
      <c r="Y696" s="6"/>
      <c r="Z696" s="6"/>
      <c r="AA696" s="6"/>
      <c r="AB696" s="6"/>
      <c r="AC696" s="6"/>
      <c r="AD696" s="6"/>
      <c r="AE696" s="6"/>
      <c r="AF696" s="6"/>
    </row>
    <row r="697" spans="1:32" ht="13.2">
      <c r="A697" s="6"/>
      <c r="B697" s="6"/>
      <c r="C697" s="6"/>
      <c r="D697" s="6"/>
      <c r="E697" s="6"/>
      <c r="F697" s="6"/>
      <c r="G697" s="6"/>
      <c r="H697" s="6"/>
      <c r="I697" s="6"/>
      <c r="J697" s="6"/>
      <c r="K697" s="522"/>
      <c r="L697" s="6"/>
      <c r="M697" s="6"/>
      <c r="N697" s="6"/>
      <c r="O697" s="6"/>
      <c r="P697" s="6"/>
      <c r="Q697" s="6"/>
      <c r="R697" s="6"/>
      <c r="S697" s="6"/>
      <c r="T697" s="6"/>
      <c r="U697" s="6"/>
      <c r="V697" s="6"/>
      <c r="W697" s="6"/>
      <c r="X697" s="6"/>
      <c r="Y697" s="6"/>
      <c r="Z697" s="6"/>
      <c r="AA697" s="6"/>
      <c r="AB697" s="6"/>
      <c r="AC697" s="6"/>
      <c r="AD697" s="6"/>
      <c r="AE697" s="6"/>
      <c r="AF697" s="6"/>
    </row>
    <row r="698" spans="1:32" ht="13.2">
      <c r="A698" s="6"/>
      <c r="B698" s="6"/>
      <c r="C698" s="6"/>
      <c r="D698" s="6"/>
      <c r="E698" s="6"/>
      <c r="F698" s="6"/>
      <c r="G698" s="6"/>
      <c r="H698" s="6"/>
      <c r="I698" s="6"/>
      <c r="J698" s="6"/>
      <c r="K698" s="522"/>
      <c r="L698" s="6"/>
      <c r="M698" s="6"/>
      <c r="N698" s="6"/>
      <c r="O698" s="6"/>
      <c r="P698" s="6"/>
      <c r="Q698" s="6"/>
      <c r="R698" s="6"/>
      <c r="S698" s="6"/>
      <c r="T698" s="6"/>
      <c r="U698" s="6"/>
      <c r="V698" s="6"/>
      <c r="W698" s="6"/>
      <c r="X698" s="6"/>
      <c r="Y698" s="6"/>
      <c r="Z698" s="6"/>
      <c r="AA698" s="6"/>
      <c r="AB698" s="6"/>
      <c r="AC698" s="6"/>
      <c r="AD698" s="6"/>
      <c r="AE698" s="6"/>
      <c r="AF698" s="6"/>
    </row>
    <row r="699" spans="1:32" ht="13.2">
      <c r="A699" s="6"/>
      <c r="B699" s="6"/>
      <c r="C699" s="6"/>
      <c r="D699" s="6"/>
      <c r="E699" s="6"/>
      <c r="F699" s="6"/>
      <c r="G699" s="6"/>
      <c r="H699" s="6"/>
      <c r="I699" s="6"/>
      <c r="J699" s="6"/>
      <c r="K699" s="522"/>
      <c r="L699" s="6"/>
      <c r="M699" s="6"/>
      <c r="N699" s="6"/>
      <c r="O699" s="6"/>
      <c r="P699" s="6"/>
      <c r="Q699" s="6"/>
      <c r="R699" s="6"/>
      <c r="S699" s="6"/>
      <c r="T699" s="6"/>
      <c r="U699" s="6"/>
      <c r="V699" s="6"/>
      <c r="W699" s="6"/>
      <c r="X699" s="6"/>
      <c r="Y699" s="6"/>
      <c r="Z699" s="6"/>
      <c r="AA699" s="6"/>
      <c r="AB699" s="6"/>
      <c r="AC699" s="6"/>
      <c r="AD699" s="6"/>
      <c r="AE699" s="6"/>
      <c r="AF699" s="6"/>
    </row>
    <row r="700" spans="1:32" ht="13.2">
      <c r="A700" s="6"/>
      <c r="B700" s="6"/>
      <c r="C700" s="6"/>
      <c r="D700" s="6"/>
      <c r="E700" s="6"/>
      <c r="F700" s="6"/>
      <c r="G700" s="6"/>
      <c r="H700" s="6"/>
      <c r="I700" s="6"/>
      <c r="J700" s="6"/>
      <c r="K700" s="522"/>
      <c r="L700" s="6"/>
      <c r="M700" s="6"/>
      <c r="N700" s="6"/>
      <c r="O700" s="6"/>
      <c r="P700" s="6"/>
      <c r="Q700" s="6"/>
      <c r="R700" s="6"/>
      <c r="S700" s="6"/>
      <c r="T700" s="6"/>
      <c r="U700" s="6"/>
      <c r="V700" s="6"/>
      <c r="W700" s="6"/>
      <c r="X700" s="6"/>
      <c r="Y700" s="6"/>
      <c r="Z700" s="6"/>
      <c r="AA700" s="6"/>
      <c r="AB700" s="6"/>
      <c r="AC700" s="6"/>
      <c r="AD700" s="6"/>
      <c r="AE700" s="6"/>
      <c r="AF700" s="6"/>
    </row>
    <row r="701" spans="1:32" ht="13.2">
      <c r="A701" s="6"/>
      <c r="B701" s="6"/>
      <c r="C701" s="6"/>
      <c r="D701" s="6"/>
      <c r="E701" s="6"/>
      <c r="F701" s="6"/>
      <c r="G701" s="6"/>
      <c r="H701" s="6"/>
      <c r="I701" s="6"/>
      <c r="J701" s="6"/>
      <c r="K701" s="522"/>
      <c r="L701" s="6"/>
      <c r="M701" s="6"/>
      <c r="N701" s="6"/>
      <c r="O701" s="6"/>
      <c r="P701" s="6"/>
      <c r="Q701" s="6"/>
      <c r="R701" s="6"/>
      <c r="S701" s="6"/>
      <c r="T701" s="6"/>
      <c r="U701" s="6"/>
      <c r="V701" s="6"/>
      <c r="W701" s="6"/>
      <c r="X701" s="6"/>
      <c r="Y701" s="6"/>
      <c r="Z701" s="6"/>
      <c r="AA701" s="6"/>
      <c r="AB701" s="6"/>
      <c r="AC701" s="6"/>
      <c r="AD701" s="6"/>
      <c r="AE701" s="6"/>
      <c r="AF701" s="6"/>
    </row>
    <row r="702" spans="1:32" ht="13.2">
      <c r="A702" s="6"/>
      <c r="B702" s="6"/>
      <c r="C702" s="6"/>
      <c r="D702" s="6"/>
      <c r="E702" s="6"/>
      <c r="F702" s="6"/>
      <c r="G702" s="6"/>
      <c r="H702" s="6"/>
      <c r="I702" s="6"/>
      <c r="J702" s="6"/>
      <c r="K702" s="522"/>
      <c r="L702" s="6"/>
      <c r="M702" s="6"/>
      <c r="N702" s="6"/>
      <c r="O702" s="6"/>
      <c r="P702" s="6"/>
      <c r="Q702" s="6"/>
      <c r="R702" s="6"/>
      <c r="S702" s="6"/>
      <c r="T702" s="6"/>
      <c r="U702" s="6"/>
      <c r="V702" s="6"/>
      <c r="W702" s="6"/>
      <c r="X702" s="6"/>
      <c r="Y702" s="6"/>
      <c r="Z702" s="6"/>
      <c r="AA702" s="6"/>
      <c r="AB702" s="6"/>
      <c r="AC702" s="6"/>
      <c r="AD702" s="6"/>
      <c r="AE702" s="6"/>
      <c r="AF702" s="6"/>
    </row>
    <row r="703" spans="1:32" ht="13.2">
      <c r="A703" s="6"/>
      <c r="B703" s="6"/>
      <c r="C703" s="6"/>
      <c r="D703" s="6"/>
      <c r="E703" s="6"/>
      <c r="F703" s="6"/>
      <c r="G703" s="6"/>
      <c r="H703" s="6"/>
      <c r="I703" s="6"/>
      <c r="J703" s="6"/>
      <c r="K703" s="522"/>
      <c r="L703" s="6"/>
      <c r="M703" s="6"/>
      <c r="N703" s="6"/>
      <c r="O703" s="6"/>
      <c r="P703" s="6"/>
      <c r="Q703" s="6"/>
      <c r="R703" s="6"/>
      <c r="S703" s="6"/>
      <c r="T703" s="6"/>
      <c r="U703" s="6"/>
      <c r="V703" s="6"/>
      <c r="W703" s="6"/>
      <c r="X703" s="6"/>
      <c r="Y703" s="6"/>
      <c r="Z703" s="6"/>
      <c r="AA703" s="6"/>
      <c r="AB703" s="6"/>
      <c r="AC703" s="6"/>
      <c r="AD703" s="6"/>
      <c r="AE703" s="6"/>
      <c r="AF703" s="6"/>
    </row>
    <row r="704" spans="1:32" ht="13.2">
      <c r="A704" s="6"/>
      <c r="B704" s="6"/>
      <c r="C704" s="6"/>
      <c r="D704" s="6"/>
      <c r="E704" s="6"/>
      <c r="F704" s="6"/>
      <c r="G704" s="6"/>
      <c r="H704" s="6"/>
      <c r="I704" s="6"/>
      <c r="J704" s="6"/>
      <c r="K704" s="522"/>
      <c r="L704" s="6"/>
      <c r="M704" s="6"/>
      <c r="N704" s="6"/>
      <c r="O704" s="6"/>
      <c r="P704" s="6"/>
      <c r="Q704" s="6"/>
      <c r="R704" s="6"/>
      <c r="S704" s="6"/>
      <c r="T704" s="6"/>
      <c r="U704" s="6"/>
      <c r="V704" s="6"/>
      <c r="W704" s="6"/>
      <c r="X704" s="6"/>
      <c r="Y704" s="6"/>
      <c r="Z704" s="6"/>
      <c r="AA704" s="6"/>
      <c r="AB704" s="6"/>
      <c r="AC704" s="6"/>
      <c r="AD704" s="6"/>
      <c r="AE704" s="6"/>
      <c r="AF704" s="6"/>
    </row>
    <row r="705" spans="1:32" ht="13.2">
      <c r="A705" s="6"/>
      <c r="B705" s="6"/>
      <c r="C705" s="6"/>
      <c r="D705" s="6"/>
      <c r="E705" s="6"/>
      <c r="F705" s="6"/>
      <c r="G705" s="6"/>
      <c r="H705" s="6"/>
      <c r="I705" s="6"/>
      <c r="J705" s="6"/>
      <c r="K705" s="522"/>
      <c r="L705" s="6"/>
      <c r="M705" s="6"/>
      <c r="N705" s="6"/>
      <c r="O705" s="6"/>
      <c r="P705" s="6"/>
      <c r="Q705" s="6"/>
      <c r="R705" s="6"/>
      <c r="S705" s="6"/>
      <c r="T705" s="6"/>
      <c r="U705" s="6"/>
      <c r="V705" s="6"/>
      <c r="W705" s="6"/>
      <c r="X705" s="6"/>
      <c r="Y705" s="6"/>
      <c r="Z705" s="6"/>
      <c r="AA705" s="6"/>
      <c r="AB705" s="6"/>
      <c r="AC705" s="6"/>
      <c r="AD705" s="6"/>
      <c r="AE705" s="6"/>
      <c r="AF705" s="6"/>
    </row>
    <row r="706" spans="1:32" ht="13.2">
      <c r="A706" s="6"/>
      <c r="B706" s="6"/>
      <c r="C706" s="6"/>
      <c r="D706" s="6"/>
      <c r="E706" s="6"/>
      <c r="F706" s="6"/>
      <c r="G706" s="6"/>
      <c r="H706" s="6"/>
      <c r="I706" s="6"/>
      <c r="J706" s="6"/>
      <c r="K706" s="522"/>
      <c r="L706" s="6"/>
      <c r="M706" s="6"/>
      <c r="N706" s="6"/>
      <c r="O706" s="6"/>
      <c r="P706" s="6"/>
      <c r="Q706" s="6"/>
      <c r="R706" s="6"/>
      <c r="S706" s="6"/>
      <c r="T706" s="6"/>
      <c r="U706" s="6"/>
      <c r="V706" s="6"/>
      <c r="W706" s="6"/>
      <c r="X706" s="6"/>
      <c r="Y706" s="6"/>
      <c r="Z706" s="6"/>
      <c r="AA706" s="6"/>
      <c r="AB706" s="6"/>
      <c r="AC706" s="6"/>
      <c r="AD706" s="6"/>
      <c r="AE706" s="6"/>
      <c r="AF706" s="6"/>
    </row>
    <row r="707" spans="1:32" ht="13.2">
      <c r="A707" s="6"/>
      <c r="B707" s="6"/>
      <c r="C707" s="6"/>
      <c r="D707" s="6"/>
      <c r="E707" s="6"/>
      <c r="F707" s="6"/>
      <c r="G707" s="6"/>
      <c r="H707" s="6"/>
      <c r="I707" s="6"/>
      <c r="J707" s="6"/>
      <c r="K707" s="522"/>
      <c r="L707" s="6"/>
      <c r="M707" s="6"/>
      <c r="N707" s="6"/>
      <c r="O707" s="6"/>
      <c r="P707" s="6"/>
      <c r="Q707" s="6"/>
      <c r="R707" s="6"/>
      <c r="S707" s="6"/>
      <c r="T707" s="6"/>
      <c r="U707" s="6"/>
      <c r="V707" s="6"/>
      <c r="W707" s="6"/>
      <c r="X707" s="6"/>
      <c r="Y707" s="6"/>
      <c r="Z707" s="6"/>
      <c r="AA707" s="6"/>
      <c r="AB707" s="6"/>
      <c r="AC707" s="6"/>
      <c r="AD707" s="6"/>
      <c r="AE707" s="6"/>
      <c r="AF707" s="6"/>
    </row>
    <row r="708" spans="1:32" ht="13.2">
      <c r="A708" s="6"/>
      <c r="B708" s="6"/>
      <c r="C708" s="6"/>
      <c r="D708" s="6"/>
      <c r="E708" s="6"/>
      <c r="F708" s="6"/>
      <c r="G708" s="6"/>
      <c r="H708" s="6"/>
      <c r="I708" s="6"/>
      <c r="J708" s="6"/>
      <c r="K708" s="522"/>
      <c r="L708" s="6"/>
      <c r="M708" s="6"/>
      <c r="N708" s="6"/>
      <c r="O708" s="6"/>
      <c r="P708" s="6"/>
      <c r="Q708" s="6"/>
      <c r="R708" s="6"/>
      <c r="S708" s="6"/>
      <c r="T708" s="6"/>
      <c r="U708" s="6"/>
      <c r="V708" s="6"/>
      <c r="W708" s="6"/>
      <c r="X708" s="6"/>
      <c r="Y708" s="6"/>
      <c r="Z708" s="6"/>
      <c r="AA708" s="6"/>
      <c r="AB708" s="6"/>
      <c r="AC708" s="6"/>
      <c r="AD708" s="6"/>
      <c r="AE708" s="6"/>
      <c r="AF708" s="6"/>
    </row>
    <row r="709" spans="1:32" ht="13.2">
      <c r="A709" s="6"/>
      <c r="B709" s="6"/>
      <c r="C709" s="6"/>
      <c r="D709" s="6"/>
      <c r="E709" s="6"/>
      <c r="F709" s="6"/>
      <c r="G709" s="6"/>
      <c r="H709" s="6"/>
      <c r="I709" s="6"/>
      <c r="J709" s="6"/>
      <c r="K709" s="522"/>
      <c r="L709" s="6"/>
      <c r="M709" s="6"/>
      <c r="N709" s="6"/>
      <c r="O709" s="6"/>
      <c r="P709" s="6"/>
      <c r="Q709" s="6"/>
      <c r="R709" s="6"/>
      <c r="S709" s="6"/>
      <c r="T709" s="6"/>
      <c r="U709" s="6"/>
      <c r="V709" s="6"/>
      <c r="W709" s="6"/>
      <c r="X709" s="6"/>
      <c r="Y709" s="6"/>
      <c r="Z709" s="6"/>
      <c r="AA709" s="6"/>
      <c r="AB709" s="6"/>
      <c r="AC709" s="6"/>
      <c r="AD709" s="6"/>
      <c r="AE709" s="6"/>
      <c r="AF709" s="6"/>
    </row>
    <row r="710" spans="1:32" ht="13.2">
      <c r="A710" s="6"/>
      <c r="B710" s="6"/>
      <c r="C710" s="6"/>
      <c r="D710" s="6"/>
      <c r="E710" s="6"/>
      <c r="F710" s="6"/>
      <c r="G710" s="6"/>
      <c r="H710" s="6"/>
      <c r="I710" s="6"/>
      <c r="J710" s="6"/>
      <c r="K710" s="522"/>
      <c r="L710" s="6"/>
      <c r="M710" s="6"/>
      <c r="N710" s="6"/>
      <c r="O710" s="6"/>
      <c r="P710" s="6"/>
      <c r="Q710" s="6"/>
      <c r="R710" s="6"/>
      <c r="S710" s="6"/>
      <c r="T710" s="6"/>
      <c r="U710" s="6"/>
      <c r="V710" s="6"/>
      <c r="W710" s="6"/>
      <c r="X710" s="6"/>
      <c r="Y710" s="6"/>
      <c r="Z710" s="6"/>
      <c r="AA710" s="6"/>
      <c r="AB710" s="6"/>
      <c r="AC710" s="6"/>
      <c r="AD710" s="6"/>
      <c r="AE710" s="6"/>
      <c r="AF710" s="6"/>
    </row>
    <row r="711" spans="1:32" ht="13.2">
      <c r="A711" s="6"/>
      <c r="B711" s="6"/>
      <c r="C711" s="6"/>
      <c r="D711" s="6"/>
      <c r="E711" s="6"/>
      <c r="F711" s="6"/>
      <c r="G711" s="6"/>
      <c r="H711" s="6"/>
      <c r="I711" s="6"/>
      <c r="J711" s="6"/>
      <c r="K711" s="522"/>
      <c r="L711" s="6"/>
      <c r="M711" s="6"/>
      <c r="N711" s="6"/>
      <c r="O711" s="6"/>
      <c r="P711" s="6"/>
      <c r="Q711" s="6"/>
      <c r="R711" s="6"/>
      <c r="S711" s="6"/>
      <c r="T711" s="6"/>
      <c r="U711" s="6"/>
      <c r="V711" s="6"/>
      <c r="W711" s="6"/>
      <c r="X711" s="6"/>
      <c r="Y711" s="6"/>
      <c r="Z711" s="6"/>
      <c r="AA711" s="6"/>
      <c r="AB711" s="6"/>
      <c r="AC711" s="6"/>
      <c r="AD711" s="6"/>
      <c r="AE711" s="6"/>
      <c r="AF711" s="6"/>
    </row>
    <row r="712" spans="1:32" ht="13.2">
      <c r="A712" s="6"/>
      <c r="B712" s="6"/>
      <c r="C712" s="6"/>
      <c r="D712" s="6"/>
      <c r="E712" s="6"/>
      <c r="F712" s="6"/>
      <c r="G712" s="6"/>
      <c r="H712" s="6"/>
      <c r="I712" s="6"/>
      <c r="J712" s="6"/>
      <c r="K712" s="522"/>
      <c r="L712" s="6"/>
      <c r="M712" s="6"/>
      <c r="N712" s="6"/>
      <c r="O712" s="6"/>
      <c r="P712" s="6"/>
      <c r="Q712" s="6"/>
      <c r="R712" s="6"/>
      <c r="S712" s="6"/>
      <c r="T712" s="6"/>
      <c r="U712" s="6"/>
      <c r="V712" s="6"/>
      <c r="W712" s="6"/>
      <c r="X712" s="6"/>
      <c r="Y712" s="6"/>
      <c r="Z712" s="6"/>
      <c r="AA712" s="6"/>
      <c r="AB712" s="6"/>
      <c r="AC712" s="6"/>
      <c r="AD712" s="6"/>
      <c r="AE712" s="6"/>
      <c r="AF712" s="6"/>
    </row>
    <row r="713" spans="1:32" ht="13.2">
      <c r="A713" s="6"/>
      <c r="B713" s="6"/>
      <c r="C713" s="6"/>
      <c r="D713" s="6"/>
      <c r="E713" s="6"/>
      <c r="F713" s="6"/>
      <c r="G713" s="6"/>
      <c r="H713" s="6"/>
      <c r="I713" s="6"/>
      <c r="J713" s="6"/>
      <c r="K713" s="522"/>
      <c r="L713" s="6"/>
      <c r="M713" s="6"/>
      <c r="N713" s="6"/>
      <c r="O713" s="6"/>
      <c r="P713" s="6"/>
      <c r="Q713" s="6"/>
      <c r="R713" s="6"/>
      <c r="S713" s="6"/>
      <c r="T713" s="6"/>
      <c r="U713" s="6"/>
      <c r="V713" s="6"/>
      <c r="W713" s="6"/>
      <c r="X713" s="6"/>
      <c r="Y713" s="6"/>
      <c r="Z713" s="6"/>
      <c r="AA713" s="6"/>
      <c r="AB713" s="6"/>
      <c r="AC713" s="6"/>
      <c r="AD713" s="6"/>
      <c r="AE713" s="6"/>
      <c r="AF713" s="6"/>
    </row>
    <row r="714" spans="1:32" ht="13.2">
      <c r="A714" s="6"/>
      <c r="B714" s="6"/>
      <c r="C714" s="6"/>
      <c r="D714" s="6"/>
      <c r="E714" s="6"/>
      <c r="F714" s="6"/>
      <c r="G714" s="6"/>
      <c r="H714" s="6"/>
      <c r="I714" s="6"/>
      <c r="J714" s="6"/>
      <c r="K714" s="522"/>
      <c r="L714" s="6"/>
      <c r="M714" s="6"/>
      <c r="N714" s="6"/>
      <c r="O714" s="6"/>
      <c r="P714" s="6"/>
      <c r="Q714" s="6"/>
      <c r="R714" s="6"/>
      <c r="S714" s="6"/>
      <c r="T714" s="6"/>
      <c r="U714" s="6"/>
      <c r="V714" s="6"/>
      <c r="W714" s="6"/>
      <c r="X714" s="6"/>
      <c r="Y714" s="6"/>
      <c r="Z714" s="6"/>
      <c r="AA714" s="6"/>
      <c r="AB714" s="6"/>
      <c r="AC714" s="6"/>
      <c r="AD714" s="6"/>
      <c r="AE714" s="6"/>
      <c r="AF714" s="6"/>
    </row>
    <row r="715" spans="1:32" ht="13.2">
      <c r="A715" s="6"/>
      <c r="B715" s="6"/>
      <c r="C715" s="6"/>
      <c r="D715" s="6"/>
      <c r="E715" s="6"/>
      <c r="F715" s="6"/>
      <c r="G715" s="6"/>
      <c r="H715" s="6"/>
      <c r="I715" s="6"/>
      <c r="J715" s="6"/>
      <c r="K715" s="522"/>
      <c r="L715" s="6"/>
      <c r="M715" s="6"/>
      <c r="N715" s="6"/>
      <c r="O715" s="6"/>
      <c r="P715" s="6"/>
      <c r="Q715" s="6"/>
      <c r="R715" s="6"/>
      <c r="S715" s="6"/>
      <c r="T715" s="6"/>
      <c r="U715" s="6"/>
      <c r="V715" s="6"/>
      <c r="W715" s="6"/>
      <c r="X715" s="6"/>
      <c r="Y715" s="6"/>
      <c r="Z715" s="6"/>
      <c r="AA715" s="6"/>
      <c r="AB715" s="6"/>
      <c r="AC715" s="6"/>
      <c r="AD715" s="6"/>
      <c r="AE715" s="6"/>
      <c r="AF715" s="6"/>
    </row>
    <row r="716" spans="1:32" ht="13.2">
      <c r="A716" s="6"/>
      <c r="B716" s="6"/>
      <c r="C716" s="6"/>
      <c r="D716" s="6"/>
      <c r="E716" s="6"/>
      <c r="F716" s="6"/>
      <c r="G716" s="6"/>
      <c r="H716" s="6"/>
      <c r="I716" s="6"/>
      <c r="J716" s="6"/>
      <c r="K716" s="522"/>
      <c r="L716" s="6"/>
      <c r="M716" s="6"/>
      <c r="N716" s="6"/>
      <c r="O716" s="6"/>
      <c r="P716" s="6"/>
      <c r="Q716" s="6"/>
      <c r="R716" s="6"/>
      <c r="S716" s="6"/>
      <c r="T716" s="6"/>
      <c r="U716" s="6"/>
      <c r="V716" s="6"/>
      <c r="W716" s="6"/>
      <c r="X716" s="6"/>
      <c r="Y716" s="6"/>
      <c r="Z716" s="6"/>
      <c r="AA716" s="6"/>
      <c r="AB716" s="6"/>
      <c r="AC716" s="6"/>
      <c r="AD716" s="6"/>
      <c r="AE716" s="6"/>
      <c r="AF716" s="6"/>
    </row>
    <row r="717" spans="1:32" ht="13.2">
      <c r="A717" s="6"/>
      <c r="B717" s="6"/>
      <c r="C717" s="6"/>
      <c r="D717" s="6"/>
      <c r="E717" s="6"/>
      <c r="F717" s="6"/>
      <c r="G717" s="6"/>
      <c r="H717" s="6"/>
      <c r="I717" s="6"/>
      <c r="J717" s="6"/>
      <c r="K717" s="522"/>
      <c r="L717" s="6"/>
      <c r="M717" s="6"/>
      <c r="N717" s="6"/>
      <c r="O717" s="6"/>
      <c r="P717" s="6"/>
      <c r="Q717" s="6"/>
      <c r="R717" s="6"/>
      <c r="S717" s="6"/>
      <c r="T717" s="6"/>
      <c r="U717" s="6"/>
      <c r="V717" s="6"/>
      <c r="W717" s="6"/>
      <c r="X717" s="6"/>
      <c r="Y717" s="6"/>
      <c r="Z717" s="6"/>
      <c r="AA717" s="6"/>
      <c r="AB717" s="6"/>
      <c r="AC717" s="6"/>
      <c r="AD717" s="6"/>
      <c r="AE717" s="6"/>
      <c r="AF717" s="6"/>
    </row>
    <row r="718" spans="1:32" ht="13.2">
      <c r="A718" s="6"/>
      <c r="B718" s="6"/>
      <c r="C718" s="6"/>
      <c r="D718" s="6"/>
      <c r="E718" s="6"/>
      <c r="F718" s="6"/>
      <c r="G718" s="6"/>
      <c r="H718" s="6"/>
      <c r="I718" s="6"/>
      <c r="J718" s="6"/>
      <c r="K718" s="522"/>
      <c r="L718" s="6"/>
      <c r="M718" s="6"/>
      <c r="N718" s="6"/>
      <c r="O718" s="6"/>
      <c r="P718" s="6"/>
      <c r="Q718" s="6"/>
      <c r="R718" s="6"/>
      <c r="S718" s="6"/>
      <c r="T718" s="6"/>
      <c r="U718" s="6"/>
      <c r="V718" s="6"/>
      <c r="W718" s="6"/>
      <c r="X718" s="6"/>
      <c r="Y718" s="6"/>
      <c r="Z718" s="6"/>
      <c r="AA718" s="6"/>
      <c r="AB718" s="6"/>
      <c r="AC718" s="6"/>
      <c r="AD718" s="6"/>
      <c r="AE718" s="6"/>
      <c r="AF718" s="6"/>
    </row>
    <row r="719" spans="1:32" ht="13.2">
      <c r="A719" s="6"/>
      <c r="B719" s="6"/>
      <c r="C719" s="6"/>
      <c r="D719" s="6"/>
      <c r="E719" s="6"/>
      <c r="F719" s="6"/>
      <c r="G719" s="6"/>
      <c r="H719" s="6"/>
      <c r="I719" s="6"/>
      <c r="J719" s="6"/>
      <c r="K719" s="522"/>
      <c r="L719" s="6"/>
      <c r="M719" s="6"/>
      <c r="N719" s="6"/>
      <c r="O719" s="6"/>
      <c r="P719" s="6"/>
      <c r="Q719" s="6"/>
      <c r="R719" s="6"/>
      <c r="S719" s="6"/>
      <c r="T719" s="6"/>
      <c r="U719" s="6"/>
      <c r="V719" s="6"/>
      <c r="W719" s="6"/>
      <c r="X719" s="6"/>
      <c r="Y719" s="6"/>
      <c r="Z719" s="6"/>
      <c r="AA719" s="6"/>
      <c r="AB719" s="6"/>
      <c r="AC719" s="6"/>
      <c r="AD719" s="6"/>
      <c r="AE719" s="6"/>
      <c r="AF719" s="6"/>
    </row>
    <row r="720" spans="1:32" ht="13.2">
      <c r="A720" s="6"/>
      <c r="B720" s="6"/>
      <c r="C720" s="6"/>
      <c r="D720" s="6"/>
      <c r="E720" s="6"/>
      <c r="F720" s="6"/>
      <c r="G720" s="6"/>
      <c r="H720" s="6"/>
      <c r="I720" s="6"/>
      <c r="J720" s="6"/>
      <c r="K720" s="522"/>
      <c r="L720" s="6"/>
      <c r="M720" s="6"/>
      <c r="N720" s="6"/>
      <c r="O720" s="6"/>
      <c r="P720" s="6"/>
      <c r="Q720" s="6"/>
      <c r="R720" s="6"/>
      <c r="S720" s="6"/>
      <c r="T720" s="6"/>
      <c r="U720" s="6"/>
      <c r="V720" s="6"/>
      <c r="W720" s="6"/>
      <c r="X720" s="6"/>
      <c r="Y720" s="6"/>
      <c r="Z720" s="6"/>
      <c r="AA720" s="6"/>
      <c r="AB720" s="6"/>
      <c r="AC720" s="6"/>
      <c r="AD720" s="6"/>
      <c r="AE720" s="6"/>
      <c r="AF720" s="6"/>
    </row>
    <row r="721" spans="1:32" ht="13.2">
      <c r="A721" s="6"/>
      <c r="B721" s="6"/>
      <c r="C721" s="6"/>
      <c r="D721" s="6"/>
      <c r="E721" s="6"/>
      <c r="F721" s="6"/>
      <c r="G721" s="6"/>
      <c r="H721" s="6"/>
      <c r="I721" s="6"/>
      <c r="J721" s="6"/>
      <c r="K721" s="522"/>
      <c r="L721" s="6"/>
      <c r="M721" s="6"/>
      <c r="N721" s="6"/>
      <c r="O721" s="6"/>
      <c r="P721" s="6"/>
      <c r="Q721" s="6"/>
      <c r="R721" s="6"/>
      <c r="S721" s="6"/>
      <c r="T721" s="6"/>
      <c r="U721" s="6"/>
      <c r="V721" s="6"/>
      <c r="W721" s="6"/>
      <c r="X721" s="6"/>
      <c r="Y721" s="6"/>
      <c r="Z721" s="6"/>
      <c r="AA721" s="6"/>
      <c r="AB721" s="6"/>
      <c r="AC721" s="6"/>
      <c r="AD721" s="6"/>
      <c r="AE721" s="6"/>
      <c r="AF721" s="6"/>
    </row>
    <row r="722" spans="1:32" ht="13.2">
      <c r="A722" s="6"/>
      <c r="B722" s="6"/>
      <c r="C722" s="6"/>
      <c r="D722" s="6"/>
      <c r="E722" s="6"/>
      <c r="F722" s="6"/>
      <c r="G722" s="6"/>
      <c r="H722" s="6"/>
      <c r="I722" s="6"/>
      <c r="J722" s="6"/>
      <c r="K722" s="522"/>
      <c r="L722" s="6"/>
      <c r="M722" s="6"/>
      <c r="N722" s="6"/>
      <c r="O722" s="6"/>
      <c r="P722" s="6"/>
      <c r="Q722" s="6"/>
      <c r="R722" s="6"/>
      <c r="S722" s="6"/>
      <c r="T722" s="6"/>
      <c r="U722" s="6"/>
      <c r="V722" s="6"/>
      <c r="W722" s="6"/>
      <c r="X722" s="6"/>
      <c r="Y722" s="6"/>
      <c r="Z722" s="6"/>
      <c r="AA722" s="6"/>
      <c r="AB722" s="6"/>
      <c r="AC722" s="6"/>
      <c r="AD722" s="6"/>
      <c r="AE722" s="6"/>
      <c r="AF722" s="6"/>
    </row>
    <row r="723" spans="1:32" ht="13.2">
      <c r="A723" s="6"/>
      <c r="B723" s="6"/>
      <c r="C723" s="6"/>
      <c r="D723" s="6"/>
      <c r="E723" s="6"/>
      <c r="F723" s="6"/>
      <c r="G723" s="6"/>
      <c r="H723" s="6"/>
      <c r="I723" s="6"/>
      <c r="J723" s="6"/>
      <c r="K723" s="522"/>
      <c r="L723" s="6"/>
      <c r="M723" s="6"/>
      <c r="N723" s="6"/>
      <c r="O723" s="6"/>
      <c r="P723" s="6"/>
      <c r="Q723" s="6"/>
      <c r="R723" s="6"/>
      <c r="S723" s="6"/>
      <c r="T723" s="6"/>
      <c r="U723" s="6"/>
      <c r="V723" s="6"/>
      <c r="W723" s="6"/>
      <c r="X723" s="6"/>
      <c r="Y723" s="6"/>
      <c r="Z723" s="6"/>
      <c r="AA723" s="6"/>
      <c r="AB723" s="6"/>
      <c r="AC723" s="6"/>
      <c r="AD723" s="6"/>
      <c r="AE723" s="6"/>
      <c r="AF723" s="6"/>
    </row>
    <row r="724" spans="1:32" ht="13.2">
      <c r="A724" s="6"/>
      <c r="B724" s="6"/>
      <c r="C724" s="6"/>
      <c r="D724" s="6"/>
      <c r="E724" s="6"/>
      <c r="F724" s="6"/>
      <c r="G724" s="6"/>
      <c r="H724" s="6"/>
      <c r="I724" s="6"/>
      <c r="J724" s="6"/>
      <c r="K724" s="522"/>
      <c r="L724" s="6"/>
      <c r="M724" s="6"/>
      <c r="N724" s="6"/>
      <c r="O724" s="6"/>
      <c r="P724" s="6"/>
      <c r="Q724" s="6"/>
      <c r="R724" s="6"/>
      <c r="S724" s="6"/>
      <c r="T724" s="6"/>
      <c r="U724" s="6"/>
      <c r="V724" s="6"/>
      <c r="W724" s="6"/>
      <c r="X724" s="6"/>
      <c r="Y724" s="6"/>
      <c r="Z724" s="6"/>
      <c r="AA724" s="6"/>
      <c r="AB724" s="6"/>
      <c r="AC724" s="6"/>
      <c r="AD724" s="6"/>
      <c r="AE724" s="6"/>
      <c r="AF724" s="6"/>
    </row>
    <row r="725" spans="1:32" ht="13.2">
      <c r="A725" s="6"/>
      <c r="B725" s="6"/>
      <c r="C725" s="6"/>
      <c r="D725" s="6"/>
      <c r="E725" s="6"/>
      <c r="F725" s="6"/>
      <c r="G725" s="6"/>
      <c r="H725" s="6"/>
      <c r="I725" s="6"/>
      <c r="J725" s="6"/>
      <c r="K725" s="522"/>
      <c r="L725" s="6"/>
      <c r="M725" s="6"/>
      <c r="N725" s="6"/>
      <c r="O725" s="6"/>
      <c r="P725" s="6"/>
      <c r="Q725" s="6"/>
      <c r="R725" s="6"/>
      <c r="S725" s="6"/>
      <c r="T725" s="6"/>
      <c r="U725" s="6"/>
      <c r="V725" s="6"/>
      <c r="W725" s="6"/>
      <c r="X725" s="6"/>
      <c r="Y725" s="6"/>
      <c r="Z725" s="6"/>
      <c r="AA725" s="6"/>
      <c r="AB725" s="6"/>
      <c r="AC725" s="6"/>
      <c r="AD725" s="6"/>
      <c r="AE725" s="6"/>
      <c r="AF725" s="6"/>
    </row>
    <row r="726" spans="1:32" ht="13.2">
      <c r="A726" s="6"/>
      <c r="B726" s="6"/>
      <c r="C726" s="6"/>
      <c r="D726" s="6"/>
      <c r="E726" s="6"/>
      <c r="F726" s="6"/>
      <c r="G726" s="6"/>
      <c r="H726" s="6"/>
      <c r="I726" s="6"/>
      <c r="J726" s="6"/>
      <c r="K726" s="522"/>
      <c r="L726" s="6"/>
      <c r="M726" s="6"/>
      <c r="N726" s="6"/>
      <c r="O726" s="6"/>
      <c r="P726" s="6"/>
      <c r="Q726" s="6"/>
      <c r="R726" s="6"/>
      <c r="S726" s="6"/>
      <c r="T726" s="6"/>
      <c r="U726" s="6"/>
      <c r="V726" s="6"/>
      <c r="W726" s="6"/>
      <c r="X726" s="6"/>
      <c r="Y726" s="6"/>
      <c r="Z726" s="6"/>
      <c r="AA726" s="6"/>
      <c r="AB726" s="6"/>
      <c r="AC726" s="6"/>
      <c r="AD726" s="6"/>
      <c r="AE726" s="6"/>
      <c r="AF726" s="6"/>
    </row>
    <row r="727" spans="1:32" ht="13.2">
      <c r="A727" s="6"/>
      <c r="B727" s="6"/>
      <c r="C727" s="6"/>
      <c r="D727" s="6"/>
      <c r="E727" s="6"/>
      <c r="F727" s="6"/>
      <c r="G727" s="6"/>
      <c r="H727" s="6"/>
      <c r="I727" s="6"/>
      <c r="J727" s="6"/>
      <c r="K727" s="522"/>
      <c r="L727" s="6"/>
      <c r="M727" s="6"/>
      <c r="N727" s="6"/>
      <c r="O727" s="6"/>
      <c r="P727" s="6"/>
      <c r="Q727" s="6"/>
      <c r="R727" s="6"/>
      <c r="S727" s="6"/>
      <c r="T727" s="6"/>
      <c r="U727" s="6"/>
      <c r="V727" s="6"/>
      <c r="W727" s="6"/>
      <c r="X727" s="6"/>
      <c r="Y727" s="6"/>
      <c r="Z727" s="6"/>
      <c r="AA727" s="6"/>
      <c r="AB727" s="6"/>
      <c r="AC727" s="6"/>
      <c r="AD727" s="6"/>
      <c r="AE727" s="6"/>
      <c r="AF727" s="6"/>
    </row>
    <row r="728" spans="1:32" ht="13.2">
      <c r="A728" s="6"/>
      <c r="B728" s="6"/>
      <c r="C728" s="6"/>
      <c r="D728" s="6"/>
      <c r="E728" s="6"/>
      <c r="F728" s="6"/>
      <c r="G728" s="6"/>
      <c r="H728" s="6"/>
      <c r="I728" s="6"/>
      <c r="J728" s="6"/>
      <c r="K728" s="522"/>
      <c r="L728" s="6"/>
      <c r="M728" s="6"/>
      <c r="N728" s="6"/>
      <c r="O728" s="6"/>
      <c r="P728" s="6"/>
      <c r="Q728" s="6"/>
      <c r="R728" s="6"/>
      <c r="S728" s="6"/>
      <c r="T728" s="6"/>
      <c r="U728" s="6"/>
      <c r="V728" s="6"/>
      <c r="W728" s="6"/>
      <c r="X728" s="6"/>
      <c r="Y728" s="6"/>
      <c r="Z728" s="6"/>
      <c r="AA728" s="6"/>
      <c r="AB728" s="6"/>
      <c r="AC728" s="6"/>
      <c r="AD728" s="6"/>
      <c r="AE728" s="6"/>
      <c r="AF728" s="6"/>
    </row>
    <row r="729" spans="1:32" ht="13.2">
      <c r="A729" s="6"/>
      <c r="B729" s="6"/>
      <c r="C729" s="6"/>
      <c r="D729" s="6"/>
      <c r="E729" s="6"/>
      <c r="F729" s="6"/>
      <c r="G729" s="6"/>
      <c r="H729" s="6"/>
      <c r="I729" s="6"/>
      <c r="J729" s="6"/>
      <c r="K729" s="522"/>
      <c r="L729" s="6"/>
      <c r="M729" s="6"/>
      <c r="N729" s="6"/>
      <c r="O729" s="6"/>
      <c r="P729" s="6"/>
      <c r="Q729" s="6"/>
      <c r="R729" s="6"/>
      <c r="S729" s="6"/>
      <c r="T729" s="6"/>
      <c r="U729" s="6"/>
      <c r="V729" s="6"/>
      <c r="W729" s="6"/>
      <c r="X729" s="6"/>
      <c r="Y729" s="6"/>
      <c r="Z729" s="6"/>
      <c r="AA729" s="6"/>
      <c r="AB729" s="6"/>
      <c r="AC729" s="6"/>
      <c r="AD729" s="6"/>
      <c r="AE729" s="6"/>
      <c r="AF729" s="6"/>
    </row>
    <row r="730" spans="1:32" ht="13.2">
      <c r="A730" s="6"/>
      <c r="B730" s="6"/>
      <c r="C730" s="6"/>
      <c r="D730" s="6"/>
      <c r="E730" s="6"/>
      <c r="F730" s="6"/>
      <c r="G730" s="6"/>
      <c r="H730" s="6"/>
      <c r="I730" s="6"/>
      <c r="J730" s="6"/>
      <c r="K730" s="522"/>
      <c r="L730" s="6"/>
      <c r="M730" s="6"/>
      <c r="N730" s="6"/>
      <c r="O730" s="6"/>
      <c r="P730" s="6"/>
      <c r="Q730" s="6"/>
      <c r="R730" s="6"/>
      <c r="S730" s="6"/>
      <c r="T730" s="6"/>
      <c r="U730" s="6"/>
      <c r="V730" s="6"/>
      <c r="W730" s="6"/>
      <c r="X730" s="6"/>
      <c r="Y730" s="6"/>
      <c r="Z730" s="6"/>
      <c r="AA730" s="6"/>
      <c r="AB730" s="6"/>
      <c r="AC730" s="6"/>
      <c r="AD730" s="6"/>
      <c r="AE730" s="6"/>
      <c r="AF730" s="6"/>
    </row>
    <row r="731" spans="1:32" ht="13.2">
      <c r="A731" s="6"/>
      <c r="B731" s="6"/>
      <c r="C731" s="6"/>
      <c r="D731" s="6"/>
      <c r="E731" s="6"/>
      <c r="F731" s="6"/>
      <c r="G731" s="6"/>
      <c r="H731" s="6"/>
      <c r="I731" s="6"/>
      <c r="J731" s="6"/>
      <c r="K731" s="522"/>
      <c r="L731" s="6"/>
      <c r="M731" s="6"/>
      <c r="N731" s="6"/>
      <c r="O731" s="6"/>
      <c r="P731" s="6"/>
      <c r="Q731" s="6"/>
      <c r="R731" s="6"/>
      <c r="S731" s="6"/>
      <c r="T731" s="6"/>
      <c r="U731" s="6"/>
      <c r="V731" s="6"/>
      <c r="W731" s="6"/>
      <c r="X731" s="6"/>
      <c r="Y731" s="6"/>
      <c r="Z731" s="6"/>
      <c r="AA731" s="6"/>
      <c r="AB731" s="6"/>
      <c r="AC731" s="6"/>
      <c r="AD731" s="6"/>
      <c r="AE731" s="6"/>
      <c r="AF731" s="6"/>
    </row>
    <row r="732" spans="1:32" ht="13.2">
      <c r="A732" s="6"/>
      <c r="B732" s="6"/>
      <c r="C732" s="6"/>
      <c r="D732" s="6"/>
      <c r="E732" s="6"/>
      <c r="F732" s="6"/>
      <c r="G732" s="6"/>
      <c r="H732" s="6"/>
      <c r="I732" s="6"/>
      <c r="J732" s="6"/>
      <c r="K732" s="522"/>
      <c r="L732" s="6"/>
      <c r="M732" s="6"/>
      <c r="N732" s="6"/>
      <c r="O732" s="6"/>
      <c r="P732" s="6"/>
      <c r="Q732" s="6"/>
      <c r="R732" s="6"/>
      <c r="S732" s="6"/>
      <c r="T732" s="6"/>
      <c r="U732" s="6"/>
      <c r="V732" s="6"/>
      <c r="W732" s="6"/>
      <c r="X732" s="6"/>
      <c r="Y732" s="6"/>
      <c r="Z732" s="6"/>
      <c r="AA732" s="6"/>
      <c r="AB732" s="6"/>
      <c r="AC732" s="6"/>
      <c r="AD732" s="6"/>
      <c r="AE732" s="6"/>
      <c r="AF732" s="6"/>
    </row>
    <row r="733" spans="1:32" ht="13.2">
      <c r="A733" s="6"/>
      <c r="B733" s="6"/>
      <c r="C733" s="6"/>
      <c r="D733" s="6"/>
      <c r="E733" s="6"/>
      <c r="F733" s="6"/>
      <c r="G733" s="6"/>
      <c r="H733" s="6"/>
      <c r="I733" s="6"/>
      <c r="J733" s="6"/>
      <c r="K733" s="522"/>
      <c r="L733" s="6"/>
      <c r="M733" s="6"/>
      <c r="N733" s="6"/>
      <c r="O733" s="6"/>
      <c r="P733" s="6"/>
      <c r="Q733" s="6"/>
      <c r="R733" s="6"/>
      <c r="S733" s="6"/>
      <c r="T733" s="6"/>
      <c r="U733" s="6"/>
      <c r="V733" s="6"/>
      <c r="W733" s="6"/>
      <c r="X733" s="6"/>
      <c r="Y733" s="6"/>
      <c r="Z733" s="6"/>
      <c r="AA733" s="6"/>
      <c r="AB733" s="6"/>
      <c r="AC733" s="6"/>
      <c r="AD733" s="6"/>
      <c r="AE733" s="6"/>
      <c r="AF733" s="6"/>
    </row>
    <row r="734" spans="1:32" ht="13.2">
      <c r="A734" s="6"/>
      <c r="B734" s="6"/>
      <c r="C734" s="6"/>
      <c r="D734" s="6"/>
      <c r="E734" s="6"/>
      <c r="F734" s="6"/>
      <c r="G734" s="6"/>
      <c r="H734" s="6"/>
      <c r="I734" s="6"/>
      <c r="J734" s="6"/>
      <c r="K734" s="522"/>
      <c r="L734" s="6"/>
      <c r="M734" s="6"/>
      <c r="N734" s="6"/>
      <c r="O734" s="6"/>
      <c r="P734" s="6"/>
      <c r="Q734" s="6"/>
      <c r="R734" s="6"/>
      <c r="S734" s="6"/>
      <c r="T734" s="6"/>
      <c r="U734" s="6"/>
      <c r="V734" s="6"/>
      <c r="W734" s="6"/>
      <c r="X734" s="6"/>
      <c r="Y734" s="6"/>
      <c r="Z734" s="6"/>
      <c r="AA734" s="6"/>
      <c r="AB734" s="6"/>
      <c r="AC734" s="6"/>
      <c r="AD734" s="6"/>
      <c r="AE734" s="6"/>
      <c r="AF734" s="6"/>
    </row>
    <row r="735" spans="1:32" ht="13.2">
      <c r="A735" s="6"/>
      <c r="B735" s="6"/>
      <c r="C735" s="6"/>
      <c r="D735" s="6"/>
      <c r="E735" s="6"/>
      <c r="F735" s="6"/>
      <c r="G735" s="6"/>
      <c r="H735" s="6"/>
      <c r="I735" s="6"/>
      <c r="J735" s="6"/>
      <c r="K735" s="522"/>
      <c r="L735" s="6"/>
      <c r="M735" s="6"/>
      <c r="N735" s="6"/>
      <c r="O735" s="6"/>
      <c r="P735" s="6"/>
      <c r="Q735" s="6"/>
      <c r="R735" s="6"/>
      <c r="S735" s="6"/>
      <c r="T735" s="6"/>
      <c r="U735" s="6"/>
      <c r="V735" s="6"/>
      <c r="W735" s="6"/>
      <c r="X735" s="6"/>
      <c r="Y735" s="6"/>
      <c r="Z735" s="6"/>
      <c r="AA735" s="6"/>
      <c r="AB735" s="6"/>
      <c r="AC735" s="6"/>
      <c r="AD735" s="6"/>
      <c r="AE735" s="6"/>
      <c r="AF735" s="6"/>
    </row>
    <row r="736" spans="1:32" ht="13.2">
      <c r="A736" s="6"/>
      <c r="B736" s="6"/>
      <c r="C736" s="6"/>
      <c r="D736" s="6"/>
      <c r="E736" s="6"/>
      <c r="F736" s="6"/>
      <c r="G736" s="6"/>
      <c r="H736" s="6"/>
      <c r="I736" s="6"/>
      <c r="J736" s="6"/>
      <c r="K736" s="522"/>
      <c r="L736" s="6"/>
      <c r="M736" s="6"/>
      <c r="N736" s="6"/>
      <c r="O736" s="6"/>
      <c r="P736" s="6"/>
      <c r="Q736" s="6"/>
      <c r="R736" s="6"/>
      <c r="S736" s="6"/>
      <c r="T736" s="6"/>
      <c r="U736" s="6"/>
      <c r="V736" s="6"/>
      <c r="W736" s="6"/>
      <c r="X736" s="6"/>
      <c r="Y736" s="6"/>
      <c r="Z736" s="6"/>
      <c r="AA736" s="6"/>
      <c r="AB736" s="6"/>
      <c r="AC736" s="6"/>
      <c r="AD736" s="6"/>
      <c r="AE736" s="6"/>
      <c r="AF736" s="6"/>
    </row>
    <row r="737" spans="1:32" ht="13.2">
      <c r="A737" s="6"/>
      <c r="B737" s="6"/>
      <c r="C737" s="6"/>
      <c r="D737" s="6"/>
      <c r="E737" s="6"/>
      <c r="F737" s="6"/>
      <c r="G737" s="6"/>
      <c r="H737" s="6"/>
      <c r="I737" s="6"/>
      <c r="J737" s="6"/>
      <c r="K737" s="522"/>
      <c r="L737" s="6"/>
      <c r="M737" s="6"/>
      <c r="N737" s="6"/>
      <c r="O737" s="6"/>
      <c r="P737" s="6"/>
      <c r="Q737" s="6"/>
      <c r="R737" s="6"/>
      <c r="S737" s="6"/>
      <c r="T737" s="6"/>
      <c r="U737" s="6"/>
      <c r="V737" s="6"/>
      <c r="W737" s="6"/>
      <c r="X737" s="6"/>
      <c r="Y737" s="6"/>
      <c r="Z737" s="6"/>
      <c r="AA737" s="6"/>
      <c r="AB737" s="6"/>
      <c r="AC737" s="6"/>
      <c r="AD737" s="6"/>
      <c r="AE737" s="6"/>
      <c r="AF737" s="6"/>
    </row>
    <row r="738" spans="1:32" ht="13.2">
      <c r="A738" s="6"/>
      <c r="B738" s="6"/>
      <c r="C738" s="6"/>
      <c r="D738" s="6"/>
      <c r="E738" s="6"/>
      <c r="F738" s="6"/>
      <c r="G738" s="6"/>
      <c r="H738" s="6"/>
      <c r="I738" s="6"/>
      <c r="J738" s="6"/>
      <c r="K738" s="522"/>
      <c r="L738" s="6"/>
      <c r="M738" s="6"/>
      <c r="N738" s="6"/>
      <c r="O738" s="6"/>
      <c r="P738" s="6"/>
      <c r="Q738" s="6"/>
      <c r="R738" s="6"/>
      <c r="S738" s="6"/>
      <c r="T738" s="6"/>
      <c r="U738" s="6"/>
      <c r="V738" s="6"/>
      <c r="W738" s="6"/>
      <c r="X738" s="6"/>
      <c r="Y738" s="6"/>
      <c r="Z738" s="6"/>
      <c r="AA738" s="6"/>
      <c r="AB738" s="6"/>
      <c r="AC738" s="6"/>
      <c r="AD738" s="6"/>
      <c r="AE738" s="6"/>
      <c r="AF738" s="6"/>
    </row>
    <row r="739" spans="1:32" ht="13.2">
      <c r="A739" s="6"/>
      <c r="B739" s="6"/>
      <c r="C739" s="6"/>
      <c r="D739" s="6"/>
      <c r="E739" s="6"/>
      <c r="F739" s="6"/>
      <c r="G739" s="6"/>
      <c r="H739" s="6"/>
      <c r="I739" s="6"/>
      <c r="J739" s="6"/>
      <c r="K739" s="522"/>
      <c r="L739" s="6"/>
      <c r="M739" s="6"/>
      <c r="N739" s="6"/>
      <c r="O739" s="6"/>
      <c r="P739" s="6"/>
      <c r="Q739" s="6"/>
      <c r="R739" s="6"/>
      <c r="S739" s="6"/>
      <c r="T739" s="6"/>
      <c r="U739" s="6"/>
      <c r="V739" s="6"/>
      <c r="W739" s="6"/>
      <c r="X739" s="6"/>
      <c r="Y739" s="6"/>
      <c r="Z739" s="6"/>
      <c r="AA739" s="6"/>
      <c r="AB739" s="6"/>
      <c r="AC739" s="6"/>
      <c r="AD739" s="6"/>
      <c r="AE739" s="6"/>
      <c r="AF739" s="6"/>
    </row>
    <row r="740" spans="1:32" ht="13.2">
      <c r="A740" s="6"/>
      <c r="B740" s="6"/>
      <c r="C740" s="6"/>
      <c r="D740" s="6"/>
      <c r="E740" s="6"/>
      <c r="F740" s="6"/>
      <c r="G740" s="6"/>
      <c r="H740" s="6"/>
      <c r="I740" s="6"/>
      <c r="J740" s="6"/>
      <c r="K740" s="522"/>
      <c r="L740" s="6"/>
      <c r="M740" s="6"/>
      <c r="N740" s="6"/>
      <c r="O740" s="6"/>
      <c r="P740" s="6"/>
      <c r="Q740" s="6"/>
      <c r="R740" s="6"/>
      <c r="S740" s="6"/>
      <c r="T740" s="6"/>
      <c r="U740" s="6"/>
      <c r="V740" s="6"/>
      <c r="W740" s="6"/>
      <c r="X740" s="6"/>
      <c r="Y740" s="6"/>
      <c r="Z740" s="6"/>
      <c r="AA740" s="6"/>
      <c r="AB740" s="6"/>
      <c r="AC740" s="6"/>
      <c r="AD740" s="6"/>
      <c r="AE740" s="6"/>
      <c r="AF740" s="6"/>
    </row>
    <row r="741" spans="1:32" ht="13.2">
      <c r="A741" s="6"/>
      <c r="B741" s="6"/>
      <c r="C741" s="6"/>
      <c r="D741" s="6"/>
      <c r="E741" s="6"/>
      <c r="F741" s="6"/>
      <c r="G741" s="6"/>
      <c r="H741" s="6"/>
      <c r="I741" s="6"/>
      <c r="J741" s="6"/>
      <c r="K741" s="522"/>
      <c r="L741" s="6"/>
      <c r="M741" s="6"/>
      <c r="N741" s="6"/>
      <c r="O741" s="6"/>
      <c r="P741" s="6"/>
      <c r="Q741" s="6"/>
      <c r="R741" s="6"/>
      <c r="S741" s="6"/>
      <c r="T741" s="6"/>
      <c r="U741" s="6"/>
      <c r="V741" s="6"/>
      <c r="W741" s="6"/>
      <c r="X741" s="6"/>
      <c r="Y741" s="6"/>
      <c r="Z741" s="6"/>
      <c r="AA741" s="6"/>
      <c r="AB741" s="6"/>
      <c r="AC741" s="6"/>
      <c r="AD741" s="6"/>
      <c r="AE741" s="6"/>
      <c r="AF741" s="6"/>
    </row>
    <row r="742" spans="1:32" ht="13.2">
      <c r="A742" s="6"/>
      <c r="B742" s="6"/>
      <c r="C742" s="6"/>
      <c r="D742" s="6"/>
      <c r="E742" s="6"/>
      <c r="F742" s="6"/>
      <c r="G742" s="6"/>
      <c r="H742" s="6"/>
      <c r="I742" s="6"/>
      <c r="J742" s="6"/>
      <c r="K742" s="522"/>
      <c r="L742" s="6"/>
      <c r="M742" s="6"/>
      <c r="N742" s="6"/>
      <c r="O742" s="6"/>
      <c r="P742" s="6"/>
      <c r="Q742" s="6"/>
      <c r="R742" s="6"/>
      <c r="S742" s="6"/>
      <c r="T742" s="6"/>
      <c r="U742" s="6"/>
      <c r="V742" s="6"/>
      <c r="W742" s="6"/>
      <c r="X742" s="6"/>
      <c r="Y742" s="6"/>
      <c r="Z742" s="6"/>
      <c r="AA742" s="6"/>
      <c r="AB742" s="6"/>
      <c r="AC742" s="6"/>
      <c r="AD742" s="6"/>
      <c r="AE742" s="6"/>
      <c r="AF742" s="6"/>
    </row>
    <row r="743" spans="1:32" ht="13.2">
      <c r="A743" s="6"/>
      <c r="B743" s="6"/>
      <c r="C743" s="6"/>
      <c r="D743" s="6"/>
      <c r="E743" s="6"/>
      <c r="F743" s="6"/>
      <c r="G743" s="6"/>
      <c r="H743" s="6"/>
      <c r="I743" s="6"/>
      <c r="J743" s="6"/>
      <c r="K743" s="522"/>
      <c r="L743" s="6"/>
      <c r="M743" s="6"/>
      <c r="N743" s="6"/>
      <c r="O743" s="6"/>
      <c r="P743" s="6"/>
      <c r="Q743" s="6"/>
      <c r="R743" s="6"/>
      <c r="S743" s="6"/>
      <c r="T743" s="6"/>
      <c r="U743" s="6"/>
      <c r="V743" s="6"/>
      <c r="W743" s="6"/>
      <c r="X743" s="6"/>
      <c r="Y743" s="6"/>
      <c r="Z743" s="6"/>
      <c r="AA743" s="6"/>
      <c r="AB743" s="6"/>
      <c r="AC743" s="6"/>
      <c r="AD743" s="6"/>
      <c r="AE743" s="6"/>
      <c r="AF743" s="6"/>
    </row>
    <row r="744" spans="1:32" ht="13.2">
      <c r="A744" s="6"/>
      <c r="B744" s="6"/>
      <c r="C744" s="6"/>
      <c r="D744" s="6"/>
      <c r="E744" s="6"/>
      <c r="F744" s="6"/>
      <c r="G744" s="6"/>
      <c r="H744" s="6"/>
      <c r="I744" s="6"/>
      <c r="J744" s="6"/>
      <c r="K744" s="522"/>
      <c r="L744" s="6"/>
      <c r="M744" s="6"/>
      <c r="N744" s="6"/>
      <c r="O744" s="6"/>
      <c r="P744" s="6"/>
      <c r="Q744" s="6"/>
      <c r="R744" s="6"/>
      <c r="S744" s="6"/>
      <c r="T744" s="6"/>
      <c r="U744" s="6"/>
      <c r="V744" s="6"/>
      <c r="W744" s="6"/>
      <c r="X744" s="6"/>
      <c r="Y744" s="6"/>
      <c r="Z744" s="6"/>
      <c r="AA744" s="6"/>
      <c r="AB744" s="6"/>
      <c r="AC744" s="6"/>
      <c r="AD744" s="6"/>
      <c r="AE744" s="6"/>
      <c r="AF744" s="6"/>
    </row>
    <row r="745" spans="1:32" ht="13.2">
      <c r="A745" s="6"/>
      <c r="B745" s="6"/>
      <c r="C745" s="6"/>
      <c r="D745" s="6"/>
      <c r="E745" s="6"/>
      <c r="F745" s="6"/>
      <c r="G745" s="6"/>
      <c r="H745" s="6"/>
      <c r="I745" s="6"/>
      <c r="J745" s="6"/>
      <c r="K745" s="522"/>
      <c r="L745" s="6"/>
      <c r="M745" s="6"/>
      <c r="N745" s="6"/>
      <c r="O745" s="6"/>
      <c r="P745" s="6"/>
      <c r="Q745" s="6"/>
      <c r="R745" s="6"/>
      <c r="S745" s="6"/>
      <c r="T745" s="6"/>
      <c r="U745" s="6"/>
      <c r="V745" s="6"/>
      <c r="W745" s="6"/>
      <c r="X745" s="6"/>
      <c r="Y745" s="6"/>
      <c r="Z745" s="6"/>
      <c r="AA745" s="6"/>
      <c r="AB745" s="6"/>
      <c r="AC745" s="6"/>
      <c r="AD745" s="6"/>
      <c r="AE745" s="6"/>
      <c r="AF745" s="6"/>
    </row>
    <row r="746" spans="1:32" ht="13.2">
      <c r="A746" s="6"/>
      <c r="B746" s="6"/>
      <c r="C746" s="6"/>
      <c r="D746" s="6"/>
      <c r="E746" s="6"/>
      <c r="F746" s="6"/>
      <c r="G746" s="6"/>
      <c r="H746" s="6"/>
      <c r="I746" s="6"/>
      <c r="J746" s="6"/>
      <c r="K746" s="522"/>
      <c r="L746" s="6"/>
      <c r="M746" s="6"/>
      <c r="N746" s="6"/>
      <c r="O746" s="6"/>
      <c r="P746" s="6"/>
      <c r="Q746" s="6"/>
      <c r="R746" s="6"/>
      <c r="S746" s="6"/>
      <c r="T746" s="6"/>
      <c r="U746" s="6"/>
      <c r="V746" s="6"/>
      <c r="W746" s="6"/>
      <c r="X746" s="6"/>
      <c r="Y746" s="6"/>
      <c r="Z746" s="6"/>
      <c r="AA746" s="6"/>
      <c r="AB746" s="6"/>
      <c r="AC746" s="6"/>
      <c r="AD746" s="6"/>
      <c r="AE746" s="6"/>
      <c r="AF746" s="6"/>
    </row>
    <row r="747" spans="1:32" ht="13.2">
      <c r="A747" s="6"/>
      <c r="B747" s="6"/>
      <c r="C747" s="6"/>
      <c r="D747" s="6"/>
      <c r="E747" s="6"/>
      <c r="F747" s="6"/>
      <c r="G747" s="6"/>
      <c r="H747" s="6"/>
      <c r="I747" s="6"/>
      <c r="J747" s="6"/>
      <c r="K747" s="522"/>
      <c r="L747" s="6"/>
      <c r="M747" s="6"/>
      <c r="N747" s="6"/>
      <c r="O747" s="6"/>
      <c r="P747" s="6"/>
      <c r="Q747" s="6"/>
      <c r="R747" s="6"/>
      <c r="S747" s="6"/>
      <c r="T747" s="6"/>
      <c r="U747" s="6"/>
      <c r="V747" s="6"/>
      <c r="W747" s="6"/>
      <c r="X747" s="6"/>
      <c r="Y747" s="6"/>
      <c r="Z747" s="6"/>
      <c r="AA747" s="6"/>
      <c r="AB747" s="6"/>
      <c r="AC747" s="6"/>
      <c r="AD747" s="6"/>
      <c r="AE747" s="6"/>
      <c r="AF747" s="6"/>
    </row>
    <row r="748" spans="1:32" ht="13.2">
      <c r="A748" s="6"/>
      <c r="B748" s="6"/>
      <c r="C748" s="6"/>
      <c r="D748" s="6"/>
      <c r="E748" s="6"/>
      <c r="F748" s="6"/>
      <c r="G748" s="6"/>
      <c r="H748" s="6"/>
      <c r="I748" s="6"/>
      <c r="J748" s="6"/>
      <c r="K748" s="522"/>
      <c r="L748" s="6"/>
      <c r="M748" s="6"/>
      <c r="N748" s="6"/>
      <c r="O748" s="6"/>
      <c r="P748" s="6"/>
      <c r="Q748" s="6"/>
      <c r="R748" s="6"/>
      <c r="S748" s="6"/>
      <c r="T748" s="6"/>
      <c r="U748" s="6"/>
      <c r="V748" s="6"/>
      <c r="W748" s="6"/>
      <c r="X748" s="6"/>
      <c r="Y748" s="6"/>
      <c r="Z748" s="6"/>
      <c r="AA748" s="6"/>
      <c r="AB748" s="6"/>
      <c r="AC748" s="6"/>
      <c r="AD748" s="6"/>
      <c r="AE748" s="6"/>
      <c r="AF748" s="6"/>
    </row>
    <row r="749" spans="1:32" ht="13.2">
      <c r="A749" s="6"/>
      <c r="B749" s="6"/>
      <c r="C749" s="6"/>
      <c r="D749" s="6"/>
      <c r="E749" s="6"/>
      <c r="F749" s="6"/>
      <c r="G749" s="6"/>
      <c r="H749" s="6"/>
      <c r="I749" s="6"/>
      <c r="J749" s="6"/>
      <c r="K749" s="522"/>
      <c r="L749" s="6"/>
      <c r="M749" s="6"/>
      <c r="N749" s="6"/>
      <c r="O749" s="6"/>
      <c r="P749" s="6"/>
      <c r="Q749" s="6"/>
      <c r="R749" s="6"/>
      <c r="S749" s="6"/>
      <c r="T749" s="6"/>
      <c r="U749" s="6"/>
      <c r="V749" s="6"/>
      <c r="W749" s="6"/>
      <c r="X749" s="6"/>
      <c r="Y749" s="6"/>
      <c r="Z749" s="6"/>
      <c r="AA749" s="6"/>
      <c r="AB749" s="6"/>
      <c r="AC749" s="6"/>
      <c r="AD749" s="6"/>
      <c r="AE749" s="6"/>
      <c r="AF749" s="6"/>
    </row>
    <row r="750" spans="1:32" ht="13.2">
      <c r="A750" s="6"/>
      <c r="B750" s="6"/>
      <c r="C750" s="6"/>
      <c r="D750" s="6"/>
      <c r="E750" s="6"/>
      <c r="F750" s="6"/>
      <c r="G750" s="6"/>
      <c r="H750" s="6"/>
      <c r="I750" s="6"/>
      <c r="J750" s="6"/>
      <c r="K750" s="522"/>
      <c r="L750" s="6"/>
      <c r="M750" s="6"/>
      <c r="N750" s="6"/>
      <c r="O750" s="6"/>
      <c r="P750" s="6"/>
      <c r="Q750" s="6"/>
      <c r="R750" s="6"/>
      <c r="S750" s="6"/>
      <c r="T750" s="6"/>
      <c r="U750" s="6"/>
      <c r="V750" s="6"/>
      <c r="W750" s="6"/>
      <c r="X750" s="6"/>
      <c r="Y750" s="6"/>
      <c r="Z750" s="6"/>
      <c r="AA750" s="6"/>
      <c r="AB750" s="6"/>
      <c r="AC750" s="6"/>
      <c r="AD750" s="6"/>
      <c r="AE750" s="6"/>
      <c r="AF750" s="6"/>
    </row>
    <row r="751" spans="1:32" ht="13.2">
      <c r="A751" s="6"/>
      <c r="B751" s="6"/>
      <c r="C751" s="6"/>
      <c r="D751" s="6"/>
      <c r="E751" s="6"/>
      <c r="F751" s="6"/>
      <c r="G751" s="6"/>
      <c r="H751" s="6"/>
      <c r="I751" s="6"/>
      <c r="J751" s="6"/>
      <c r="K751" s="522"/>
      <c r="L751" s="6"/>
      <c r="M751" s="6"/>
      <c r="N751" s="6"/>
      <c r="O751" s="6"/>
      <c r="P751" s="6"/>
      <c r="Q751" s="6"/>
      <c r="R751" s="6"/>
      <c r="S751" s="6"/>
      <c r="T751" s="6"/>
      <c r="U751" s="6"/>
      <c r="V751" s="6"/>
      <c r="W751" s="6"/>
      <c r="X751" s="6"/>
      <c r="Y751" s="6"/>
      <c r="Z751" s="6"/>
      <c r="AA751" s="6"/>
      <c r="AB751" s="6"/>
      <c r="AC751" s="6"/>
      <c r="AD751" s="6"/>
      <c r="AE751" s="6"/>
      <c r="AF751" s="6"/>
    </row>
    <row r="752" spans="1:32" ht="13.2">
      <c r="A752" s="6"/>
      <c r="B752" s="6"/>
      <c r="C752" s="6"/>
      <c r="D752" s="6"/>
      <c r="E752" s="6"/>
      <c r="F752" s="6"/>
      <c r="G752" s="6"/>
      <c r="H752" s="6"/>
      <c r="I752" s="6"/>
      <c r="J752" s="6"/>
      <c r="K752" s="522"/>
      <c r="L752" s="6"/>
      <c r="M752" s="6"/>
      <c r="N752" s="6"/>
      <c r="O752" s="6"/>
      <c r="P752" s="6"/>
      <c r="Q752" s="6"/>
      <c r="R752" s="6"/>
      <c r="S752" s="6"/>
      <c r="T752" s="6"/>
      <c r="U752" s="6"/>
      <c r="V752" s="6"/>
      <c r="W752" s="6"/>
      <c r="X752" s="6"/>
      <c r="Y752" s="6"/>
      <c r="Z752" s="6"/>
      <c r="AA752" s="6"/>
      <c r="AB752" s="6"/>
      <c r="AC752" s="6"/>
      <c r="AD752" s="6"/>
      <c r="AE752" s="6"/>
      <c r="AF752" s="6"/>
    </row>
    <row r="753" spans="1:32" ht="13.2">
      <c r="A753" s="6"/>
      <c r="B753" s="6"/>
      <c r="C753" s="6"/>
      <c r="D753" s="6"/>
      <c r="E753" s="6"/>
      <c r="F753" s="6"/>
      <c r="G753" s="6"/>
      <c r="H753" s="6"/>
      <c r="I753" s="6"/>
      <c r="J753" s="6"/>
      <c r="K753" s="522"/>
      <c r="L753" s="6"/>
      <c r="M753" s="6"/>
      <c r="N753" s="6"/>
      <c r="O753" s="6"/>
      <c r="P753" s="6"/>
      <c r="Q753" s="6"/>
      <c r="R753" s="6"/>
      <c r="S753" s="6"/>
      <c r="T753" s="6"/>
      <c r="U753" s="6"/>
      <c r="V753" s="6"/>
      <c r="W753" s="6"/>
      <c r="X753" s="6"/>
      <c r="Y753" s="6"/>
      <c r="Z753" s="6"/>
      <c r="AA753" s="6"/>
      <c r="AB753" s="6"/>
      <c r="AC753" s="6"/>
      <c r="AD753" s="6"/>
      <c r="AE753" s="6"/>
      <c r="AF753" s="6"/>
    </row>
    <row r="754" spans="1:32" ht="13.2">
      <c r="A754" s="6"/>
      <c r="B754" s="6"/>
      <c r="C754" s="6"/>
      <c r="D754" s="6"/>
      <c r="E754" s="6"/>
      <c r="F754" s="6"/>
      <c r="G754" s="6"/>
      <c r="H754" s="6"/>
      <c r="I754" s="6"/>
      <c r="J754" s="6"/>
      <c r="K754" s="522"/>
      <c r="L754" s="6"/>
      <c r="M754" s="6"/>
      <c r="N754" s="6"/>
      <c r="O754" s="6"/>
      <c r="P754" s="6"/>
      <c r="Q754" s="6"/>
      <c r="R754" s="6"/>
      <c r="S754" s="6"/>
      <c r="T754" s="6"/>
      <c r="U754" s="6"/>
      <c r="V754" s="6"/>
      <c r="W754" s="6"/>
      <c r="X754" s="6"/>
      <c r="Y754" s="6"/>
      <c r="Z754" s="6"/>
      <c r="AA754" s="6"/>
      <c r="AB754" s="6"/>
      <c r="AC754" s="6"/>
      <c r="AD754" s="6"/>
      <c r="AE754" s="6"/>
      <c r="AF754" s="6"/>
    </row>
    <row r="755" spans="1:32" ht="13.2">
      <c r="A755" s="6"/>
      <c r="B755" s="6"/>
      <c r="C755" s="6"/>
      <c r="D755" s="6"/>
      <c r="E755" s="6"/>
      <c r="F755" s="6"/>
      <c r="G755" s="6"/>
      <c r="H755" s="6"/>
      <c r="I755" s="6"/>
      <c r="J755" s="6"/>
      <c r="K755" s="522"/>
      <c r="L755" s="6"/>
      <c r="M755" s="6"/>
      <c r="N755" s="6"/>
      <c r="O755" s="6"/>
      <c r="P755" s="6"/>
      <c r="Q755" s="6"/>
      <c r="R755" s="6"/>
      <c r="S755" s="6"/>
      <c r="T755" s="6"/>
      <c r="U755" s="6"/>
      <c r="V755" s="6"/>
      <c r="W755" s="6"/>
      <c r="X755" s="6"/>
      <c r="Y755" s="6"/>
      <c r="Z755" s="6"/>
      <c r="AA755" s="6"/>
      <c r="AB755" s="6"/>
      <c r="AC755" s="6"/>
      <c r="AD755" s="6"/>
      <c r="AE755" s="6"/>
      <c r="AF755" s="6"/>
    </row>
    <row r="756" spans="1:32" ht="13.2">
      <c r="A756" s="6"/>
      <c r="B756" s="6"/>
      <c r="C756" s="6"/>
      <c r="D756" s="6"/>
      <c r="E756" s="6"/>
      <c r="F756" s="6"/>
      <c r="G756" s="6"/>
      <c r="H756" s="6"/>
      <c r="I756" s="6"/>
      <c r="J756" s="6"/>
      <c r="K756" s="522"/>
      <c r="L756" s="6"/>
      <c r="M756" s="6"/>
      <c r="N756" s="6"/>
      <c r="O756" s="6"/>
      <c r="P756" s="6"/>
      <c r="Q756" s="6"/>
      <c r="R756" s="6"/>
      <c r="S756" s="6"/>
      <c r="T756" s="6"/>
      <c r="U756" s="6"/>
      <c r="V756" s="6"/>
      <c r="W756" s="6"/>
      <c r="X756" s="6"/>
      <c r="Y756" s="6"/>
      <c r="Z756" s="6"/>
      <c r="AA756" s="6"/>
      <c r="AB756" s="6"/>
      <c r="AC756" s="6"/>
      <c r="AD756" s="6"/>
      <c r="AE756" s="6"/>
      <c r="AF756" s="6"/>
    </row>
    <row r="757" spans="1:32" ht="13.2">
      <c r="A757" s="6"/>
      <c r="B757" s="6"/>
      <c r="C757" s="6"/>
      <c r="D757" s="6"/>
      <c r="E757" s="6"/>
      <c r="F757" s="6"/>
      <c r="G757" s="6"/>
      <c r="H757" s="6"/>
      <c r="I757" s="6"/>
      <c r="J757" s="6"/>
      <c r="K757" s="522"/>
      <c r="L757" s="6"/>
      <c r="M757" s="6"/>
      <c r="N757" s="6"/>
      <c r="O757" s="6"/>
      <c r="P757" s="6"/>
      <c r="Q757" s="6"/>
      <c r="R757" s="6"/>
      <c r="S757" s="6"/>
      <c r="T757" s="6"/>
      <c r="U757" s="6"/>
      <c r="V757" s="6"/>
      <c r="W757" s="6"/>
      <c r="X757" s="6"/>
      <c r="Y757" s="6"/>
      <c r="Z757" s="6"/>
      <c r="AA757" s="6"/>
      <c r="AB757" s="6"/>
      <c r="AC757" s="6"/>
      <c r="AD757" s="6"/>
      <c r="AE757" s="6"/>
      <c r="AF757" s="6"/>
    </row>
    <row r="758" spans="1:32" ht="13.2">
      <c r="A758" s="6"/>
      <c r="B758" s="6"/>
      <c r="C758" s="6"/>
      <c r="D758" s="6"/>
      <c r="E758" s="6"/>
      <c r="F758" s="6"/>
      <c r="G758" s="6"/>
      <c r="H758" s="6"/>
      <c r="I758" s="6"/>
      <c r="J758" s="6"/>
      <c r="K758" s="522"/>
      <c r="L758" s="6"/>
      <c r="M758" s="6"/>
      <c r="N758" s="6"/>
      <c r="O758" s="6"/>
      <c r="P758" s="6"/>
      <c r="Q758" s="6"/>
      <c r="R758" s="6"/>
      <c r="S758" s="6"/>
      <c r="T758" s="6"/>
      <c r="U758" s="6"/>
      <c r="V758" s="6"/>
      <c r="W758" s="6"/>
      <c r="X758" s="6"/>
      <c r="Y758" s="6"/>
      <c r="Z758" s="6"/>
      <c r="AA758" s="6"/>
      <c r="AB758" s="6"/>
      <c r="AC758" s="6"/>
      <c r="AD758" s="6"/>
      <c r="AE758" s="6"/>
      <c r="AF758" s="6"/>
    </row>
    <row r="759" spans="1:32" ht="13.2">
      <c r="A759" s="6"/>
      <c r="B759" s="6"/>
      <c r="C759" s="6"/>
      <c r="D759" s="6"/>
      <c r="E759" s="6"/>
      <c r="F759" s="6"/>
      <c r="G759" s="6"/>
      <c r="H759" s="6"/>
      <c r="I759" s="6"/>
      <c r="J759" s="6"/>
      <c r="K759" s="522"/>
      <c r="L759" s="6"/>
      <c r="M759" s="6"/>
      <c r="N759" s="6"/>
      <c r="O759" s="6"/>
      <c r="P759" s="6"/>
      <c r="Q759" s="6"/>
      <c r="R759" s="6"/>
      <c r="S759" s="6"/>
      <c r="T759" s="6"/>
      <c r="U759" s="6"/>
      <c r="V759" s="6"/>
      <c r="W759" s="6"/>
      <c r="X759" s="6"/>
      <c r="Y759" s="6"/>
      <c r="Z759" s="6"/>
      <c r="AA759" s="6"/>
      <c r="AB759" s="6"/>
      <c r="AC759" s="6"/>
      <c r="AD759" s="6"/>
      <c r="AE759" s="6"/>
      <c r="AF759" s="6"/>
    </row>
    <row r="760" spans="1:32" ht="13.2">
      <c r="A760" s="6"/>
      <c r="B760" s="6"/>
      <c r="C760" s="6"/>
      <c r="D760" s="6"/>
      <c r="E760" s="6"/>
      <c r="F760" s="6"/>
      <c r="G760" s="6"/>
      <c r="H760" s="6"/>
      <c r="I760" s="6"/>
      <c r="J760" s="6"/>
      <c r="K760" s="522"/>
      <c r="L760" s="6"/>
      <c r="M760" s="6"/>
      <c r="N760" s="6"/>
      <c r="O760" s="6"/>
      <c r="P760" s="6"/>
      <c r="Q760" s="6"/>
      <c r="R760" s="6"/>
      <c r="S760" s="6"/>
      <c r="T760" s="6"/>
      <c r="U760" s="6"/>
      <c r="V760" s="6"/>
      <c r="W760" s="6"/>
      <c r="X760" s="6"/>
      <c r="Y760" s="6"/>
      <c r="Z760" s="6"/>
      <c r="AA760" s="6"/>
      <c r="AB760" s="6"/>
      <c r="AC760" s="6"/>
      <c r="AD760" s="6"/>
      <c r="AE760" s="6"/>
      <c r="AF760" s="6"/>
    </row>
    <row r="761" spans="1:32" ht="13.2">
      <c r="A761" s="6"/>
      <c r="B761" s="6"/>
      <c r="C761" s="6"/>
      <c r="D761" s="6"/>
      <c r="E761" s="6"/>
      <c r="F761" s="6"/>
      <c r="G761" s="6"/>
      <c r="H761" s="6"/>
      <c r="I761" s="6"/>
      <c r="J761" s="6"/>
      <c r="K761" s="522"/>
      <c r="L761" s="6"/>
      <c r="M761" s="6"/>
      <c r="N761" s="6"/>
      <c r="O761" s="6"/>
      <c r="P761" s="6"/>
      <c r="Q761" s="6"/>
      <c r="R761" s="6"/>
      <c r="S761" s="6"/>
      <c r="T761" s="6"/>
      <c r="U761" s="6"/>
      <c r="V761" s="6"/>
      <c r="W761" s="6"/>
      <c r="X761" s="6"/>
      <c r="Y761" s="6"/>
      <c r="Z761" s="6"/>
      <c r="AA761" s="6"/>
      <c r="AB761" s="6"/>
      <c r="AC761" s="6"/>
      <c r="AD761" s="6"/>
      <c r="AE761" s="6"/>
      <c r="AF761" s="6"/>
    </row>
    <row r="762" spans="1:32" ht="13.2">
      <c r="A762" s="6"/>
      <c r="B762" s="6"/>
      <c r="C762" s="6"/>
      <c r="D762" s="6"/>
      <c r="E762" s="6"/>
      <c r="F762" s="6"/>
      <c r="G762" s="6"/>
      <c r="H762" s="6"/>
      <c r="I762" s="6"/>
      <c r="J762" s="6"/>
      <c r="K762" s="522"/>
      <c r="L762" s="6"/>
      <c r="M762" s="6"/>
      <c r="N762" s="6"/>
      <c r="O762" s="6"/>
      <c r="P762" s="6"/>
      <c r="Q762" s="6"/>
      <c r="R762" s="6"/>
      <c r="S762" s="6"/>
      <c r="T762" s="6"/>
      <c r="U762" s="6"/>
      <c r="V762" s="6"/>
      <c r="W762" s="6"/>
      <c r="X762" s="6"/>
      <c r="Y762" s="6"/>
      <c r="Z762" s="6"/>
      <c r="AA762" s="6"/>
      <c r="AB762" s="6"/>
      <c r="AC762" s="6"/>
      <c r="AD762" s="6"/>
      <c r="AE762" s="6"/>
      <c r="AF762" s="6"/>
    </row>
    <row r="763" spans="1:32" ht="13.2">
      <c r="A763" s="6"/>
      <c r="B763" s="6"/>
      <c r="C763" s="6"/>
      <c r="D763" s="6"/>
      <c r="E763" s="6"/>
      <c r="F763" s="6"/>
      <c r="G763" s="6"/>
      <c r="H763" s="6"/>
      <c r="I763" s="6"/>
      <c r="J763" s="6"/>
      <c r="K763" s="522"/>
      <c r="L763" s="6"/>
      <c r="M763" s="6"/>
      <c r="N763" s="6"/>
      <c r="O763" s="6"/>
      <c r="P763" s="6"/>
      <c r="Q763" s="6"/>
      <c r="R763" s="6"/>
      <c r="S763" s="6"/>
      <c r="T763" s="6"/>
      <c r="U763" s="6"/>
      <c r="V763" s="6"/>
      <c r="W763" s="6"/>
      <c r="X763" s="6"/>
      <c r="Y763" s="6"/>
      <c r="Z763" s="6"/>
      <c r="AA763" s="6"/>
      <c r="AB763" s="6"/>
      <c r="AC763" s="6"/>
      <c r="AD763" s="6"/>
      <c r="AE763" s="6"/>
      <c r="AF763" s="6"/>
    </row>
    <row r="764" spans="1:32" ht="13.2">
      <c r="A764" s="6"/>
      <c r="B764" s="6"/>
      <c r="C764" s="6"/>
      <c r="D764" s="6"/>
      <c r="E764" s="6"/>
      <c r="F764" s="6"/>
      <c r="G764" s="6"/>
      <c r="H764" s="6"/>
      <c r="I764" s="6"/>
      <c r="J764" s="6"/>
      <c r="K764" s="522"/>
      <c r="L764" s="6"/>
      <c r="M764" s="6"/>
      <c r="N764" s="6"/>
      <c r="O764" s="6"/>
      <c r="P764" s="6"/>
      <c r="Q764" s="6"/>
      <c r="R764" s="6"/>
      <c r="S764" s="6"/>
      <c r="T764" s="6"/>
      <c r="U764" s="6"/>
      <c r="V764" s="6"/>
      <c r="W764" s="6"/>
      <c r="X764" s="6"/>
      <c r="Y764" s="6"/>
      <c r="Z764" s="6"/>
      <c r="AA764" s="6"/>
      <c r="AB764" s="6"/>
      <c r="AC764" s="6"/>
      <c r="AD764" s="6"/>
      <c r="AE764" s="6"/>
      <c r="AF764" s="6"/>
    </row>
    <row r="765" spans="1:32" ht="13.2">
      <c r="A765" s="6"/>
      <c r="B765" s="6"/>
      <c r="C765" s="6"/>
      <c r="D765" s="6"/>
      <c r="E765" s="6"/>
      <c r="F765" s="6"/>
      <c r="G765" s="6"/>
      <c r="H765" s="6"/>
      <c r="I765" s="6"/>
      <c r="J765" s="6"/>
      <c r="K765" s="522"/>
      <c r="L765" s="6"/>
      <c r="M765" s="6"/>
      <c r="N765" s="6"/>
      <c r="O765" s="6"/>
      <c r="P765" s="6"/>
      <c r="Q765" s="6"/>
      <c r="R765" s="6"/>
      <c r="S765" s="6"/>
      <c r="T765" s="6"/>
      <c r="U765" s="6"/>
      <c r="V765" s="6"/>
      <c r="W765" s="6"/>
      <c r="X765" s="6"/>
      <c r="Y765" s="6"/>
      <c r="Z765" s="6"/>
      <c r="AA765" s="6"/>
      <c r="AB765" s="6"/>
      <c r="AC765" s="6"/>
      <c r="AD765" s="6"/>
      <c r="AE765" s="6"/>
      <c r="AF765" s="6"/>
    </row>
    <row r="766" spans="1:32" ht="13.2">
      <c r="A766" s="6"/>
      <c r="B766" s="6"/>
      <c r="C766" s="6"/>
      <c r="D766" s="6"/>
      <c r="E766" s="6"/>
      <c r="F766" s="6"/>
      <c r="G766" s="6"/>
      <c r="H766" s="6"/>
      <c r="I766" s="6"/>
      <c r="J766" s="6"/>
      <c r="K766" s="522"/>
      <c r="L766" s="6"/>
      <c r="M766" s="6"/>
      <c r="N766" s="6"/>
      <c r="O766" s="6"/>
      <c r="P766" s="6"/>
      <c r="Q766" s="6"/>
      <c r="R766" s="6"/>
      <c r="S766" s="6"/>
      <c r="T766" s="6"/>
      <c r="U766" s="6"/>
      <c r="V766" s="6"/>
      <c r="W766" s="6"/>
      <c r="X766" s="6"/>
      <c r="Y766" s="6"/>
      <c r="Z766" s="6"/>
      <c r="AA766" s="6"/>
      <c r="AB766" s="6"/>
      <c r="AC766" s="6"/>
      <c r="AD766" s="6"/>
      <c r="AE766" s="6"/>
      <c r="AF766" s="6"/>
    </row>
    <row r="767" spans="1:32" ht="13.2">
      <c r="A767" s="6"/>
      <c r="B767" s="6"/>
      <c r="C767" s="6"/>
      <c r="D767" s="6"/>
      <c r="E767" s="6"/>
      <c r="F767" s="6"/>
      <c r="G767" s="6"/>
      <c r="H767" s="6"/>
      <c r="I767" s="6"/>
      <c r="J767" s="6"/>
      <c r="K767" s="522"/>
      <c r="L767" s="6"/>
      <c r="M767" s="6"/>
      <c r="N767" s="6"/>
      <c r="O767" s="6"/>
      <c r="P767" s="6"/>
      <c r="Q767" s="6"/>
      <c r="R767" s="6"/>
      <c r="S767" s="6"/>
      <c r="T767" s="6"/>
      <c r="U767" s="6"/>
      <c r="V767" s="6"/>
      <c r="W767" s="6"/>
      <c r="X767" s="6"/>
      <c r="Y767" s="6"/>
      <c r="Z767" s="6"/>
      <c r="AA767" s="6"/>
      <c r="AB767" s="6"/>
      <c r="AC767" s="6"/>
      <c r="AD767" s="6"/>
      <c r="AE767" s="6"/>
      <c r="AF767" s="6"/>
    </row>
    <row r="768" spans="1:32" ht="13.2">
      <c r="A768" s="6"/>
      <c r="B768" s="6"/>
      <c r="C768" s="6"/>
      <c r="D768" s="6"/>
      <c r="E768" s="6"/>
      <c r="F768" s="6"/>
      <c r="G768" s="6"/>
      <c r="H768" s="6"/>
      <c r="I768" s="6"/>
      <c r="J768" s="6"/>
      <c r="K768" s="522"/>
      <c r="L768" s="6"/>
      <c r="M768" s="6"/>
      <c r="N768" s="6"/>
      <c r="O768" s="6"/>
      <c r="P768" s="6"/>
      <c r="Q768" s="6"/>
      <c r="R768" s="6"/>
      <c r="S768" s="6"/>
      <c r="T768" s="6"/>
      <c r="U768" s="6"/>
      <c r="V768" s="6"/>
      <c r="W768" s="6"/>
      <c r="X768" s="6"/>
      <c r="Y768" s="6"/>
      <c r="Z768" s="6"/>
      <c r="AA768" s="6"/>
      <c r="AB768" s="6"/>
      <c r="AC768" s="6"/>
      <c r="AD768" s="6"/>
      <c r="AE768" s="6"/>
      <c r="AF768" s="6"/>
    </row>
    <row r="769" spans="1:32" ht="13.2">
      <c r="A769" s="6"/>
      <c r="B769" s="6"/>
      <c r="C769" s="6"/>
      <c r="D769" s="6"/>
      <c r="E769" s="6"/>
      <c r="F769" s="6"/>
      <c r="G769" s="6"/>
      <c r="H769" s="6"/>
      <c r="I769" s="6"/>
      <c r="J769" s="6"/>
      <c r="K769" s="522"/>
      <c r="L769" s="6"/>
      <c r="M769" s="6"/>
      <c r="N769" s="6"/>
      <c r="O769" s="6"/>
      <c r="P769" s="6"/>
      <c r="Q769" s="6"/>
      <c r="R769" s="6"/>
      <c r="S769" s="6"/>
      <c r="T769" s="6"/>
      <c r="U769" s="6"/>
      <c r="V769" s="6"/>
      <c r="W769" s="6"/>
      <c r="X769" s="6"/>
      <c r="Y769" s="6"/>
      <c r="Z769" s="6"/>
      <c r="AA769" s="6"/>
      <c r="AB769" s="6"/>
      <c r="AC769" s="6"/>
      <c r="AD769" s="6"/>
      <c r="AE769" s="6"/>
      <c r="AF769" s="6"/>
    </row>
    <row r="770" spans="1:32" ht="13.2">
      <c r="A770" s="6"/>
      <c r="B770" s="6"/>
      <c r="C770" s="6"/>
      <c r="D770" s="6"/>
      <c r="E770" s="6"/>
      <c r="F770" s="6"/>
      <c r="G770" s="6"/>
      <c r="H770" s="6"/>
      <c r="I770" s="6"/>
      <c r="J770" s="6"/>
      <c r="K770" s="522"/>
      <c r="L770" s="6"/>
      <c r="M770" s="6"/>
      <c r="N770" s="6"/>
      <c r="O770" s="6"/>
      <c r="P770" s="6"/>
      <c r="Q770" s="6"/>
      <c r="R770" s="6"/>
      <c r="S770" s="6"/>
      <c r="T770" s="6"/>
      <c r="U770" s="6"/>
      <c r="V770" s="6"/>
      <c r="W770" s="6"/>
      <c r="X770" s="6"/>
      <c r="Y770" s="6"/>
      <c r="Z770" s="6"/>
      <c r="AA770" s="6"/>
      <c r="AB770" s="6"/>
      <c r="AC770" s="6"/>
      <c r="AD770" s="6"/>
      <c r="AE770" s="6"/>
      <c r="AF770" s="6"/>
    </row>
    <row r="771" spans="1:32" ht="13.2">
      <c r="A771" s="6"/>
      <c r="B771" s="6"/>
      <c r="C771" s="6"/>
      <c r="D771" s="6"/>
      <c r="E771" s="6"/>
      <c r="F771" s="6"/>
      <c r="G771" s="6"/>
      <c r="H771" s="6"/>
      <c r="I771" s="6"/>
      <c r="J771" s="6"/>
      <c r="K771" s="522"/>
      <c r="L771" s="6"/>
      <c r="M771" s="6"/>
      <c r="N771" s="6"/>
      <c r="O771" s="6"/>
      <c r="P771" s="6"/>
      <c r="Q771" s="6"/>
      <c r="R771" s="6"/>
      <c r="S771" s="6"/>
      <c r="T771" s="6"/>
      <c r="U771" s="6"/>
      <c r="V771" s="6"/>
      <c r="W771" s="6"/>
      <c r="X771" s="6"/>
      <c r="Y771" s="6"/>
      <c r="Z771" s="6"/>
      <c r="AA771" s="6"/>
      <c r="AB771" s="6"/>
      <c r="AC771" s="6"/>
      <c r="AD771" s="6"/>
      <c r="AE771" s="6"/>
      <c r="AF771" s="6"/>
    </row>
    <row r="772" spans="1:32" ht="13.2">
      <c r="A772" s="6"/>
      <c r="B772" s="6"/>
      <c r="C772" s="6"/>
      <c r="D772" s="6"/>
      <c r="E772" s="6"/>
      <c r="F772" s="6"/>
      <c r="G772" s="6"/>
      <c r="H772" s="6"/>
      <c r="I772" s="6"/>
      <c r="J772" s="6"/>
      <c r="K772" s="522"/>
      <c r="L772" s="6"/>
      <c r="M772" s="6"/>
      <c r="N772" s="6"/>
      <c r="O772" s="6"/>
      <c r="P772" s="6"/>
      <c r="Q772" s="6"/>
      <c r="R772" s="6"/>
      <c r="S772" s="6"/>
      <c r="T772" s="6"/>
      <c r="U772" s="6"/>
      <c r="V772" s="6"/>
      <c r="W772" s="6"/>
      <c r="X772" s="6"/>
      <c r="Y772" s="6"/>
      <c r="Z772" s="6"/>
      <c r="AA772" s="6"/>
      <c r="AB772" s="6"/>
      <c r="AC772" s="6"/>
      <c r="AD772" s="6"/>
      <c r="AE772" s="6"/>
      <c r="AF772" s="6"/>
    </row>
    <row r="773" spans="1:32" ht="13.2">
      <c r="A773" s="6"/>
      <c r="B773" s="6"/>
      <c r="C773" s="6"/>
      <c r="D773" s="6"/>
      <c r="E773" s="6"/>
      <c r="F773" s="6"/>
      <c r="G773" s="6"/>
      <c r="H773" s="6"/>
      <c r="I773" s="6"/>
      <c r="J773" s="6"/>
      <c r="K773" s="522"/>
      <c r="L773" s="6"/>
      <c r="M773" s="6"/>
      <c r="N773" s="6"/>
      <c r="O773" s="6"/>
      <c r="P773" s="6"/>
      <c r="Q773" s="6"/>
      <c r="R773" s="6"/>
      <c r="S773" s="6"/>
      <c r="T773" s="6"/>
      <c r="U773" s="6"/>
      <c r="V773" s="6"/>
      <c r="W773" s="6"/>
      <c r="X773" s="6"/>
      <c r="Y773" s="6"/>
      <c r="Z773" s="6"/>
      <c r="AA773" s="6"/>
      <c r="AB773" s="6"/>
      <c r="AC773" s="6"/>
      <c r="AD773" s="6"/>
      <c r="AE773" s="6"/>
      <c r="AF773" s="6"/>
    </row>
    <row r="774" spans="1:32" ht="13.2">
      <c r="A774" s="6"/>
      <c r="B774" s="6"/>
      <c r="C774" s="6"/>
      <c r="D774" s="6"/>
      <c r="E774" s="6"/>
      <c r="F774" s="6"/>
      <c r="G774" s="6"/>
      <c r="H774" s="6"/>
      <c r="I774" s="6"/>
      <c r="J774" s="6"/>
      <c r="K774" s="522"/>
      <c r="L774" s="6"/>
      <c r="M774" s="6"/>
      <c r="N774" s="6"/>
      <c r="O774" s="6"/>
      <c r="P774" s="6"/>
      <c r="Q774" s="6"/>
      <c r="R774" s="6"/>
      <c r="S774" s="6"/>
      <c r="T774" s="6"/>
      <c r="U774" s="6"/>
      <c r="V774" s="6"/>
      <c r="W774" s="6"/>
      <c r="X774" s="6"/>
      <c r="Y774" s="6"/>
      <c r="Z774" s="6"/>
      <c r="AA774" s="6"/>
      <c r="AB774" s="6"/>
      <c r="AC774" s="6"/>
      <c r="AD774" s="6"/>
      <c r="AE774" s="6"/>
      <c r="AF774" s="6"/>
    </row>
    <row r="775" spans="1:32" ht="13.2">
      <c r="A775" s="6"/>
      <c r="B775" s="6"/>
      <c r="C775" s="6"/>
      <c r="D775" s="6"/>
      <c r="E775" s="6"/>
      <c r="F775" s="6"/>
      <c r="G775" s="6"/>
      <c r="H775" s="6"/>
      <c r="I775" s="6"/>
      <c r="J775" s="6"/>
      <c r="K775" s="522"/>
      <c r="L775" s="6"/>
      <c r="M775" s="6"/>
      <c r="N775" s="6"/>
      <c r="O775" s="6"/>
      <c r="P775" s="6"/>
      <c r="Q775" s="6"/>
      <c r="R775" s="6"/>
      <c r="S775" s="6"/>
      <c r="T775" s="6"/>
      <c r="U775" s="6"/>
      <c r="V775" s="6"/>
      <c r="W775" s="6"/>
      <c r="X775" s="6"/>
      <c r="Y775" s="6"/>
      <c r="Z775" s="6"/>
      <c r="AA775" s="6"/>
      <c r="AB775" s="6"/>
      <c r="AC775" s="6"/>
      <c r="AD775" s="6"/>
      <c r="AE775" s="6"/>
      <c r="AF775" s="6"/>
    </row>
    <row r="776" spans="1:32" ht="13.2">
      <c r="A776" s="6"/>
      <c r="B776" s="6"/>
      <c r="C776" s="6"/>
      <c r="D776" s="6"/>
      <c r="E776" s="6"/>
      <c r="F776" s="6"/>
      <c r="G776" s="6"/>
      <c r="H776" s="6"/>
      <c r="I776" s="6"/>
      <c r="J776" s="6"/>
      <c r="K776" s="522"/>
      <c r="L776" s="6"/>
      <c r="M776" s="6"/>
      <c r="N776" s="6"/>
      <c r="O776" s="6"/>
      <c r="P776" s="6"/>
      <c r="Q776" s="6"/>
      <c r="R776" s="6"/>
      <c r="S776" s="6"/>
      <c r="T776" s="6"/>
      <c r="U776" s="6"/>
      <c r="V776" s="6"/>
      <c r="W776" s="6"/>
      <c r="X776" s="6"/>
      <c r="Y776" s="6"/>
      <c r="Z776" s="6"/>
      <c r="AA776" s="6"/>
      <c r="AB776" s="6"/>
      <c r="AC776" s="6"/>
      <c r="AD776" s="6"/>
      <c r="AE776" s="6"/>
      <c r="AF776" s="6"/>
    </row>
    <row r="777" spans="1:32" ht="13.2">
      <c r="A777" s="6"/>
      <c r="B777" s="6"/>
      <c r="C777" s="6"/>
      <c r="D777" s="6"/>
      <c r="E777" s="6"/>
      <c r="F777" s="6"/>
      <c r="G777" s="6"/>
      <c r="H777" s="6"/>
      <c r="I777" s="6"/>
      <c r="J777" s="6"/>
      <c r="K777" s="522"/>
      <c r="L777" s="6"/>
      <c r="M777" s="6"/>
      <c r="N777" s="6"/>
      <c r="O777" s="6"/>
      <c r="P777" s="6"/>
      <c r="Q777" s="6"/>
      <c r="R777" s="6"/>
      <c r="S777" s="6"/>
      <c r="T777" s="6"/>
      <c r="U777" s="6"/>
      <c r="V777" s="6"/>
      <c r="W777" s="6"/>
      <c r="X777" s="6"/>
      <c r="Y777" s="6"/>
      <c r="Z777" s="6"/>
      <c r="AA777" s="6"/>
      <c r="AB777" s="6"/>
      <c r="AC777" s="6"/>
      <c r="AD777" s="6"/>
      <c r="AE777" s="6"/>
      <c r="AF777" s="6"/>
    </row>
    <row r="778" spans="1:32" ht="13.2">
      <c r="A778" s="6"/>
      <c r="B778" s="6"/>
      <c r="C778" s="6"/>
      <c r="D778" s="6"/>
      <c r="E778" s="6"/>
      <c r="F778" s="6"/>
      <c r="G778" s="6"/>
      <c r="H778" s="6"/>
      <c r="I778" s="6"/>
      <c r="J778" s="6"/>
      <c r="K778" s="522"/>
      <c r="L778" s="6"/>
      <c r="M778" s="6"/>
      <c r="N778" s="6"/>
      <c r="O778" s="6"/>
      <c r="P778" s="6"/>
      <c r="Q778" s="6"/>
      <c r="R778" s="6"/>
      <c r="S778" s="6"/>
      <c r="T778" s="6"/>
      <c r="U778" s="6"/>
      <c r="V778" s="6"/>
      <c r="W778" s="6"/>
      <c r="X778" s="6"/>
      <c r="Y778" s="6"/>
      <c r="Z778" s="6"/>
      <c r="AA778" s="6"/>
      <c r="AB778" s="6"/>
      <c r="AC778" s="6"/>
      <c r="AD778" s="6"/>
      <c r="AE778" s="6"/>
      <c r="AF778" s="6"/>
    </row>
    <row r="779" spans="1:32" ht="13.2">
      <c r="A779" s="6"/>
      <c r="B779" s="6"/>
      <c r="C779" s="6"/>
      <c r="D779" s="6"/>
      <c r="E779" s="6"/>
      <c r="F779" s="6"/>
      <c r="G779" s="6"/>
      <c r="H779" s="6"/>
      <c r="I779" s="6"/>
      <c r="J779" s="6"/>
      <c r="K779" s="522"/>
      <c r="L779" s="6"/>
      <c r="M779" s="6"/>
      <c r="N779" s="6"/>
      <c r="O779" s="6"/>
      <c r="P779" s="6"/>
      <c r="Q779" s="6"/>
      <c r="R779" s="6"/>
      <c r="S779" s="6"/>
      <c r="T779" s="6"/>
      <c r="U779" s="6"/>
      <c r="V779" s="6"/>
      <c r="W779" s="6"/>
      <c r="X779" s="6"/>
      <c r="Y779" s="6"/>
      <c r="Z779" s="6"/>
      <c r="AA779" s="6"/>
      <c r="AB779" s="6"/>
      <c r="AC779" s="6"/>
      <c r="AD779" s="6"/>
      <c r="AE779" s="6"/>
      <c r="AF779" s="6"/>
    </row>
    <row r="780" spans="1:32" ht="13.2">
      <c r="A780" s="6"/>
      <c r="B780" s="6"/>
      <c r="C780" s="6"/>
      <c r="D780" s="6"/>
      <c r="E780" s="6"/>
      <c r="F780" s="6"/>
      <c r="G780" s="6"/>
      <c r="H780" s="6"/>
      <c r="I780" s="6"/>
      <c r="J780" s="6"/>
      <c r="K780" s="522"/>
      <c r="L780" s="6"/>
      <c r="M780" s="6"/>
      <c r="N780" s="6"/>
      <c r="O780" s="6"/>
      <c r="P780" s="6"/>
      <c r="Q780" s="6"/>
      <c r="R780" s="6"/>
      <c r="S780" s="6"/>
      <c r="T780" s="6"/>
      <c r="U780" s="6"/>
      <c r="V780" s="6"/>
      <c r="W780" s="6"/>
      <c r="X780" s="6"/>
      <c r="Y780" s="6"/>
      <c r="Z780" s="6"/>
      <c r="AA780" s="6"/>
      <c r="AB780" s="6"/>
      <c r="AC780" s="6"/>
      <c r="AD780" s="6"/>
      <c r="AE780" s="6"/>
      <c r="AF780" s="6"/>
    </row>
    <row r="781" spans="1:32" ht="13.2">
      <c r="A781" s="6"/>
      <c r="B781" s="6"/>
      <c r="C781" s="6"/>
      <c r="D781" s="6"/>
      <c r="E781" s="6"/>
      <c r="F781" s="6"/>
      <c r="G781" s="6"/>
      <c r="H781" s="6"/>
      <c r="I781" s="6"/>
      <c r="J781" s="6"/>
      <c r="K781" s="522"/>
      <c r="L781" s="6"/>
      <c r="M781" s="6"/>
      <c r="N781" s="6"/>
      <c r="O781" s="6"/>
      <c r="P781" s="6"/>
      <c r="Q781" s="6"/>
      <c r="R781" s="6"/>
      <c r="S781" s="6"/>
      <c r="T781" s="6"/>
      <c r="U781" s="6"/>
      <c r="V781" s="6"/>
      <c r="W781" s="6"/>
      <c r="X781" s="6"/>
      <c r="Y781" s="6"/>
      <c r="Z781" s="6"/>
      <c r="AA781" s="6"/>
      <c r="AB781" s="6"/>
      <c r="AC781" s="6"/>
      <c r="AD781" s="6"/>
      <c r="AE781" s="6"/>
      <c r="AF781" s="6"/>
    </row>
    <row r="782" spans="1:32" ht="13.2">
      <c r="A782" s="6"/>
      <c r="B782" s="6"/>
      <c r="C782" s="6"/>
      <c r="D782" s="6"/>
      <c r="E782" s="6"/>
      <c r="F782" s="6"/>
      <c r="G782" s="6"/>
      <c r="H782" s="6"/>
      <c r="I782" s="6"/>
      <c r="J782" s="6"/>
      <c r="K782" s="522"/>
      <c r="L782" s="6"/>
      <c r="M782" s="6"/>
      <c r="N782" s="6"/>
      <c r="O782" s="6"/>
      <c r="P782" s="6"/>
      <c r="Q782" s="6"/>
      <c r="R782" s="6"/>
      <c r="S782" s="6"/>
      <c r="T782" s="6"/>
      <c r="U782" s="6"/>
      <c r="V782" s="6"/>
      <c r="W782" s="6"/>
      <c r="X782" s="6"/>
      <c r="Y782" s="6"/>
      <c r="Z782" s="6"/>
      <c r="AA782" s="6"/>
      <c r="AB782" s="6"/>
      <c r="AC782" s="6"/>
      <c r="AD782" s="6"/>
      <c r="AE782" s="6"/>
      <c r="AF782" s="6"/>
    </row>
    <row r="783" spans="1:32" ht="13.2">
      <c r="A783" s="6"/>
      <c r="B783" s="6"/>
      <c r="C783" s="6"/>
      <c r="D783" s="6"/>
      <c r="E783" s="6"/>
      <c r="F783" s="6"/>
      <c r="G783" s="6"/>
      <c r="H783" s="6"/>
      <c r="I783" s="6"/>
      <c r="J783" s="6"/>
      <c r="K783" s="522"/>
      <c r="L783" s="6"/>
      <c r="M783" s="6"/>
      <c r="N783" s="6"/>
      <c r="O783" s="6"/>
      <c r="P783" s="6"/>
      <c r="Q783" s="6"/>
      <c r="R783" s="6"/>
      <c r="S783" s="6"/>
      <c r="T783" s="6"/>
      <c r="U783" s="6"/>
      <c r="V783" s="6"/>
      <c r="W783" s="6"/>
      <c r="X783" s="6"/>
      <c r="Y783" s="6"/>
      <c r="Z783" s="6"/>
      <c r="AA783" s="6"/>
      <c r="AB783" s="6"/>
      <c r="AC783" s="6"/>
      <c r="AD783" s="6"/>
      <c r="AE783" s="6"/>
      <c r="AF783" s="6"/>
    </row>
    <row r="784" spans="1:32" ht="13.2">
      <c r="A784" s="6"/>
      <c r="B784" s="6"/>
      <c r="C784" s="6"/>
      <c r="D784" s="6"/>
      <c r="E784" s="6"/>
      <c r="F784" s="6"/>
      <c r="G784" s="6"/>
      <c r="H784" s="6"/>
      <c r="I784" s="6"/>
      <c r="J784" s="6"/>
      <c r="K784" s="522"/>
      <c r="L784" s="6"/>
      <c r="M784" s="6"/>
      <c r="N784" s="6"/>
      <c r="O784" s="6"/>
      <c r="P784" s="6"/>
      <c r="Q784" s="6"/>
      <c r="R784" s="6"/>
      <c r="S784" s="6"/>
      <c r="T784" s="6"/>
      <c r="U784" s="6"/>
      <c r="V784" s="6"/>
      <c r="W784" s="6"/>
      <c r="X784" s="6"/>
      <c r="Y784" s="6"/>
      <c r="Z784" s="6"/>
      <c r="AA784" s="6"/>
      <c r="AB784" s="6"/>
      <c r="AC784" s="6"/>
      <c r="AD784" s="6"/>
      <c r="AE784" s="6"/>
      <c r="AF784" s="6"/>
    </row>
    <row r="785" spans="1:32" ht="13.2">
      <c r="A785" s="6"/>
      <c r="B785" s="6"/>
      <c r="C785" s="6"/>
      <c r="D785" s="6"/>
      <c r="E785" s="6"/>
      <c r="F785" s="6"/>
      <c r="G785" s="6"/>
      <c r="H785" s="6"/>
      <c r="I785" s="6"/>
      <c r="J785" s="6"/>
      <c r="K785" s="522"/>
      <c r="L785" s="6"/>
      <c r="M785" s="6"/>
      <c r="N785" s="6"/>
      <c r="O785" s="6"/>
      <c r="P785" s="6"/>
      <c r="Q785" s="6"/>
      <c r="R785" s="6"/>
      <c r="S785" s="6"/>
      <c r="T785" s="6"/>
      <c r="U785" s="6"/>
      <c r="V785" s="6"/>
      <c r="W785" s="6"/>
      <c r="X785" s="6"/>
      <c r="Y785" s="6"/>
      <c r="Z785" s="6"/>
      <c r="AA785" s="6"/>
      <c r="AB785" s="6"/>
      <c r="AC785" s="6"/>
      <c r="AD785" s="6"/>
      <c r="AE785" s="6"/>
      <c r="AF785" s="6"/>
    </row>
    <row r="786" spans="1:32" ht="13.2">
      <c r="A786" s="6"/>
      <c r="B786" s="6"/>
      <c r="C786" s="6"/>
      <c r="D786" s="6"/>
      <c r="E786" s="6"/>
      <c r="F786" s="6"/>
      <c r="G786" s="6"/>
      <c r="H786" s="6"/>
      <c r="I786" s="6"/>
      <c r="J786" s="6"/>
      <c r="K786" s="522"/>
      <c r="L786" s="6"/>
      <c r="M786" s="6"/>
      <c r="N786" s="6"/>
      <c r="O786" s="6"/>
      <c r="P786" s="6"/>
      <c r="Q786" s="6"/>
      <c r="R786" s="6"/>
      <c r="S786" s="6"/>
      <c r="T786" s="6"/>
      <c r="U786" s="6"/>
      <c r="V786" s="6"/>
      <c r="W786" s="6"/>
      <c r="X786" s="6"/>
      <c r="Y786" s="6"/>
      <c r="Z786" s="6"/>
      <c r="AA786" s="6"/>
      <c r="AB786" s="6"/>
      <c r="AC786" s="6"/>
      <c r="AD786" s="6"/>
      <c r="AE786" s="6"/>
      <c r="AF786" s="6"/>
    </row>
    <row r="787" spans="1:32" ht="13.2">
      <c r="A787" s="6"/>
      <c r="B787" s="6"/>
      <c r="C787" s="6"/>
      <c r="D787" s="6"/>
      <c r="E787" s="6"/>
      <c r="F787" s="6"/>
      <c r="G787" s="6"/>
      <c r="H787" s="6"/>
      <c r="I787" s="6"/>
      <c r="J787" s="6"/>
      <c r="K787" s="522"/>
      <c r="L787" s="6"/>
      <c r="M787" s="6"/>
      <c r="N787" s="6"/>
      <c r="O787" s="6"/>
      <c r="P787" s="6"/>
      <c r="Q787" s="6"/>
      <c r="R787" s="6"/>
      <c r="S787" s="6"/>
      <c r="T787" s="6"/>
      <c r="U787" s="6"/>
      <c r="V787" s="6"/>
      <c r="W787" s="6"/>
      <c r="X787" s="6"/>
      <c r="Y787" s="6"/>
      <c r="Z787" s="6"/>
      <c r="AA787" s="6"/>
      <c r="AB787" s="6"/>
      <c r="AC787" s="6"/>
      <c r="AD787" s="6"/>
      <c r="AE787" s="6"/>
      <c r="AF787" s="6"/>
    </row>
    <row r="788" spans="1:32" ht="13.2">
      <c r="A788" s="6"/>
      <c r="B788" s="6"/>
      <c r="C788" s="6"/>
      <c r="D788" s="6"/>
      <c r="E788" s="6"/>
      <c r="F788" s="6"/>
      <c r="G788" s="6"/>
      <c r="H788" s="6"/>
      <c r="I788" s="6"/>
      <c r="J788" s="6"/>
      <c r="K788" s="522"/>
      <c r="L788" s="6"/>
      <c r="M788" s="6"/>
      <c r="N788" s="6"/>
      <c r="O788" s="6"/>
      <c r="P788" s="6"/>
      <c r="Q788" s="6"/>
      <c r="R788" s="6"/>
      <c r="S788" s="6"/>
      <c r="T788" s="6"/>
      <c r="U788" s="6"/>
      <c r="V788" s="6"/>
      <c r="W788" s="6"/>
      <c r="X788" s="6"/>
      <c r="Y788" s="6"/>
      <c r="Z788" s="6"/>
      <c r="AA788" s="6"/>
      <c r="AB788" s="6"/>
      <c r="AC788" s="6"/>
      <c r="AD788" s="6"/>
      <c r="AE788" s="6"/>
      <c r="AF788" s="6"/>
    </row>
    <row r="789" spans="1:32" ht="13.2">
      <c r="A789" s="6"/>
      <c r="B789" s="6"/>
      <c r="C789" s="6"/>
      <c r="D789" s="6"/>
      <c r="E789" s="6"/>
      <c r="F789" s="6"/>
      <c r="G789" s="6"/>
      <c r="H789" s="6"/>
      <c r="I789" s="6"/>
      <c r="J789" s="6"/>
      <c r="K789" s="522"/>
      <c r="L789" s="6"/>
      <c r="M789" s="6"/>
      <c r="N789" s="6"/>
      <c r="O789" s="6"/>
      <c r="P789" s="6"/>
      <c r="Q789" s="6"/>
      <c r="R789" s="6"/>
      <c r="S789" s="6"/>
      <c r="T789" s="6"/>
      <c r="U789" s="6"/>
      <c r="V789" s="6"/>
      <c r="W789" s="6"/>
      <c r="X789" s="6"/>
      <c r="Y789" s="6"/>
      <c r="Z789" s="6"/>
      <c r="AA789" s="6"/>
      <c r="AB789" s="6"/>
      <c r="AC789" s="6"/>
      <c r="AD789" s="6"/>
      <c r="AE789" s="6"/>
      <c r="AF789" s="6"/>
    </row>
    <row r="790" spans="1:32" ht="13.2">
      <c r="A790" s="6"/>
      <c r="B790" s="6"/>
      <c r="C790" s="6"/>
      <c r="D790" s="6"/>
      <c r="E790" s="6"/>
      <c r="F790" s="6"/>
      <c r="G790" s="6"/>
      <c r="H790" s="6"/>
      <c r="I790" s="6"/>
      <c r="J790" s="6"/>
      <c r="K790" s="522"/>
      <c r="L790" s="6"/>
      <c r="M790" s="6"/>
      <c r="N790" s="6"/>
      <c r="O790" s="6"/>
      <c r="P790" s="6"/>
      <c r="Q790" s="6"/>
      <c r="R790" s="6"/>
      <c r="S790" s="6"/>
      <c r="T790" s="6"/>
      <c r="U790" s="6"/>
      <c r="V790" s="6"/>
      <c r="W790" s="6"/>
      <c r="X790" s="6"/>
      <c r="Y790" s="6"/>
      <c r="Z790" s="6"/>
      <c r="AA790" s="6"/>
      <c r="AB790" s="6"/>
      <c r="AC790" s="6"/>
      <c r="AD790" s="6"/>
      <c r="AE790" s="6"/>
      <c r="AF790" s="6"/>
    </row>
    <row r="791" spans="1:32" ht="13.2">
      <c r="A791" s="6"/>
      <c r="B791" s="6"/>
      <c r="C791" s="6"/>
      <c r="D791" s="6"/>
      <c r="E791" s="6"/>
      <c r="F791" s="6"/>
      <c r="G791" s="6"/>
      <c r="H791" s="6"/>
      <c r="I791" s="6"/>
      <c r="J791" s="6"/>
      <c r="K791" s="522"/>
      <c r="L791" s="6"/>
      <c r="M791" s="6"/>
      <c r="N791" s="6"/>
      <c r="O791" s="6"/>
      <c r="P791" s="6"/>
      <c r="Q791" s="6"/>
      <c r="R791" s="6"/>
      <c r="S791" s="6"/>
      <c r="T791" s="6"/>
      <c r="U791" s="6"/>
      <c r="V791" s="6"/>
      <c r="W791" s="6"/>
      <c r="X791" s="6"/>
      <c r="Y791" s="6"/>
      <c r="Z791" s="6"/>
      <c r="AA791" s="6"/>
      <c r="AB791" s="6"/>
      <c r="AC791" s="6"/>
      <c r="AD791" s="6"/>
      <c r="AE791" s="6"/>
      <c r="AF791" s="6"/>
    </row>
    <row r="792" spans="1:32" ht="13.2">
      <c r="A792" s="6"/>
      <c r="B792" s="6"/>
      <c r="C792" s="6"/>
      <c r="D792" s="6"/>
      <c r="E792" s="6"/>
      <c r="F792" s="6"/>
      <c r="G792" s="6"/>
      <c r="H792" s="6"/>
      <c r="I792" s="6"/>
      <c r="J792" s="6"/>
      <c r="K792" s="522"/>
      <c r="L792" s="6"/>
      <c r="M792" s="6"/>
      <c r="N792" s="6"/>
      <c r="O792" s="6"/>
      <c r="P792" s="6"/>
      <c r="Q792" s="6"/>
      <c r="R792" s="6"/>
      <c r="S792" s="6"/>
      <c r="T792" s="6"/>
      <c r="U792" s="6"/>
      <c r="V792" s="6"/>
      <c r="W792" s="6"/>
      <c r="X792" s="6"/>
      <c r="Y792" s="6"/>
      <c r="Z792" s="6"/>
      <c r="AA792" s="6"/>
      <c r="AB792" s="6"/>
      <c r="AC792" s="6"/>
      <c r="AD792" s="6"/>
      <c r="AE792" s="6"/>
      <c r="AF792" s="6"/>
    </row>
    <row r="793" spans="1:32" ht="13.2">
      <c r="A793" s="6"/>
      <c r="B793" s="6"/>
      <c r="C793" s="6"/>
      <c r="D793" s="6"/>
      <c r="E793" s="6"/>
      <c r="F793" s="6"/>
      <c r="G793" s="6"/>
      <c r="H793" s="6"/>
      <c r="I793" s="6"/>
      <c r="J793" s="6"/>
      <c r="K793" s="522"/>
      <c r="L793" s="6"/>
      <c r="M793" s="6"/>
      <c r="N793" s="6"/>
      <c r="O793" s="6"/>
      <c r="P793" s="6"/>
      <c r="Q793" s="6"/>
      <c r="R793" s="6"/>
      <c r="S793" s="6"/>
      <c r="T793" s="6"/>
      <c r="U793" s="6"/>
      <c r="V793" s="6"/>
      <c r="W793" s="6"/>
      <c r="X793" s="6"/>
      <c r="Y793" s="6"/>
      <c r="Z793" s="6"/>
      <c r="AA793" s="6"/>
      <c r="AB793" s="6"/>
      <c r="AC793" s="6"/>
      <c r="AD793" s="6"/>
      <c r="AE793" s="6"/>
      <c r="AF793" s="6"/>
    </row>
    <row r="794" spans="1:32" ht="13.2">
      <c r="A794" s="6"/>
      <c r="B794" s="6"/>
      <c r="C794" s="6"/>
      <c r="D794" s="6"/>
      <c r="E794" s="6"/>
      <c r="F794" s="6"/>
      <c r="G794" s="6"/>
      <c r="H794" s="6"/>
      <c r="I794" s="6"/>
      <c r="J794" s="6"/>
      <c r="K794" s="522"/>
      <c r="L794" s="6"/>
      <c r="M794" s="6"/>
      <c r="N794" s="6"/>
      <c r="O794" s="6"/>
      <c r="P794" s="6"/>
      <c r="Q794" s="6"/>
      <c r="R794" s="6"/>
      <c r="S794" s="6"/>
      <c r="T794" s="6"/>
      <c r="U794" s="6"/>
      <c r="V794" s="6"/>
      <c r="W794" s="6"/>
      <c r="X794" s="6"/>
      <c r="Y794" s="6"/>
      <c r="Z794" s="6"/>
      <c r="AA794" s="6"/>
      <c r="AB794" s="6"/>
      <c r="AC794" s="6"/>
      <c r="AD794" s="6"/>
      <c r="AE794" s="6"/>
      <c r="AF794" s="6"/>
    </row>
    <row r="795" spans="1:32" ht="13.2">
      <c r="A795" s="6"/>
      <c r="B795" s="6"/>
      <c r="C795" s="6"/>
      <c r="D795" s="6"/>
      <c r="E795" s="6"/>
      <c r="F795" s="6"/>
      <c r="G795" s="6"/>
      <c r="H795" s="6"/>
      <c r="I795" s="6"/>
      <c r="J795" s="6"/>
      <c r="K795" s="522"/>
      <c r="L795" s="6"/>
      <c r="M795" s="6"/>
      <c r="N795" s="6"/>
      <c r="O795" s="6"/>
      <c r="P795" s="6"/>
      <c r="Q795" s="6"/>
      <c r="R795" s="6"/>
      <c r="S795" s="6"/>
      <c r="T795" s="6"/>
      <c r="U795" s="6"/>
      <c r="V795" s="6"/>
      <c r="W795" s="6"/>
      <c r="X795" s="6"/>
      <c r="Y795" s="6"/>
      <c r="Z795" s="6"/>
      <c r="AA795" s="6"/>
      <c r="AB795" s="6"/>
      <c r="AC795" s="6"/>
      <c r="AD795" s="6"/>
      <c r="AE795" s="6"/>
      <c r="AF795" s="6"/>
    </row>
    <row r="796" spans="1:32" ht="13.2">
      <c r="A796" s="6"/>
      <c r="B796" s="6"/>
      <c r="C796" s="6"/>
      <c r="D796" s="6"/>
      <c r="E796" s="6"/>
      <c r="F796" s="6"/>
      <c r="G796" s="6"/>
      <c r="H796" s="6"/>
      <c r="I796" s="6"/>
      <c r="J796" s="6"/>
      <c r="K796" s="522"/>
      <c r="L796" s="6"/>
      <c r="M796" s="6"/>
      <c r="N796" s="6"/>
      <c r="O796" s="6"/>
      <c r="P796" s="6"/>
      <c r="Q796" s="6"/>
      <c r="R796" s="6"/>
      <c r="S796" s="6"/>
      <c r="T796" s="6"/>
      <c r="U796" s="6"/>
      <c r="V796" s="6"/>
      <c r="W796" s="6"/>
      <c r="X796" s="6"/>
      <c r="Y796" s="6"/>
      <c r="Z796" s="6"/>
      <c r="AA796" s="6"/>
      <c r="AB796" s="6"/>
      <c r="AC796" s="6"/>
      <c r="AD796" s="6"/>
      <c r="AE796" s="6"/>
      <c r="AF796" s="6"/>
    </row>
    <row r="797" spans="1:32" ht="13.2">
      <c r="A797" s="6"/>
      <c r="B797" s="6"/>
      <c r="C797" s="6"/>
      <c r="D797" s="6"/>
      <c r="E797" s="6"/>
      <c r="F797" s="6"/>
      <c r="G797" s="6"/>
      <c r="H797" s="6"/>
      <c r="I797" s="6"/>
      <c r="J797" s="6"/>
      <c r="K797" s="522"/>
      <c r="L797" s="6"/>
      <c r="M797" s="6"/>
      <c r="N797" s="6"/>
      <c r="O797" s="6"/>
      <c r="P797" s="6"/>
      <c r="Q797" s="6"/>
      <c r="R797" s="6"/>
      <c r="S797" s="6"/>
      <c r="T797" s="6"/>
      <c r="U797" s="6"/>
      <c r="V797" s="6"/>
      <c r="W797" s="6"/>
      <c r="X797" s="6"/>
      <c r="Y797" s="6"/>
      <c r="Z797" s="6"/>
      <c r="AA797" s="6"/>
      <c r="AB797" s="6"/>
      <c r="AC797" s="6"/>
      <c r="AD797" s="6"/>
      <c r="AE797" s="6"/>
      <c r="AF797" s="6"/>
    </row>
    <row r="798" spans="1:32" ht="13.2">
      <c r="A798" s="6"/>
      <c r="B798" s="6"/>
      <c r="C798" s="6"/>
      <c r="D798" s="6"/>
      <c r="E798" s="6"/>
      <c r="F798" s="6"/>
      <c r="G798" s="6"/>
      <c r="H798" s="6"/>
      <c r="I798" s="6"/>
      <c r="J798" s="6"/>
      <c r="K798" s="522"/>
      <c r="L798" s="6"/>
      <c r="M798" s="6"/>
      <c r="N798" s="6"/>
      <c r="O798" s="6"/>
      <c r="P798" s="6"/>
      <c r="Q798" s="6"/>
      <c r="R798" s="6"/>
      <c r="S798" s="6"/>
      <c r="T798" s="6"/>
      <c r="U798" s="6"/>
      <c r="V798" s="6"/>
      <c r="W798" s="6"/>
      <c r="X798" s="6"/>
      <c r="Y798" s="6"/>
      <c r="Z798" s="6"/>
      <c r="AA798" s="6"/>
      <c r="AB798" s="6"/>
      <c r="AC798" s="6"/>
      <c r="AD798" s="6"/>
      <c r="AE798" s="6"/>
      <c r="AF798" s="6"/>
    </row>
    <row r="799" spans="1:32" ht="13.2">
      <c r="A799" s="6"/>
      <c r="B799" s="6"/>
      <c r="C799" s="6"/>
      <c r="D799" s="6"/>
      <c r="E799" s="6"/>
      <c r="F799" s="6"/>
      <c r="G799" s="6"/>
      <c r="H799" s="6"/>
      <c r="I799" s="6"/>
      <c r="J799" s="6"/>
      <c r="K799" s="522"/>
      <c r="L799" s="6"/>
      <c r="M799" s="6"/>
      <c r="N799" s="6"/>
      <c r="O799" s="6"/>
      <c r="P799" s="6"/>
      <c r="Q799" s="6"/>
      <c r="R799" s="6"/>
      <c r="S799" s="6"/>
      <c r="T799" s="6"/>
      <c r="U799" s="6"/>
      <c r="V799" s="6"/>
      <c r="W799" s="6"/>
      <c r="X799" s="6"/>
      <c r="Y799" s="6"/>
      <c r="Z799" s="6"/>
      <c r="AA799" s="6"/>
      <c r="AB799" s="6"/>
      <c r="AC799" s="6"/>
      <c r="AD799" s="6"/>
      <c r="AE799" s="6"/>
      <c r="AF799" s="6"/>
    </row>
    <row r="800" spans="1:32" ht="13.2">
      <c r="A800" s="6"/>
      <c r="B800" s="6"/>
      <c r="C800" s="6"/>
      <c r="D800" s="6"/>
      <c r="E800" s="6"/>
      <c r="F800" s="6"/>
      <c r="G800" s="6"/>
      <c r="H800" s="6"/>
      <c r="I800" s="6"/>
      <c r="J800" s="6"/>
      <c r="K800" s="522"/>
      <c r="L800" s="6"/>
      <c r="M800" s="6"/>
      <c r="N800" s="6"/>
      <c r="O800" s="6"/>
      <c r="P800" s="6"/>
      <c r="Q800" s="6"/>
      <c r="R800" s="6"/>
      <c r="S800" s="6"/>
      <c r="T800" s="6"/>
      <c r="U800" s="6"/>
      <c r="V800" s="6"/>
      <c r="W800" s="6"/>
      <c r="X800" s="6"/>
      <c r="Y800" s="6"/>
      <c r="Z800" s="6"/>
      <c r="AA800" s="6"/>
      <c r="AB800" s="6"/>
      <c r="AC800" s="6"/>
      <c r="AD800" s="6"/>
      <c r="AE800" s="6"/>
      <c r="AF800" s="6"/>
    </row>
    <row r="801" spans="1:32" ht="13.2">
      <c r="A801" s="6"/>
      <c r="B801" s="6"/>
      <c r="C801" s="6"/>
      <c r="D801" s="6"/>
      <c r="E801" s="6"/>
      <c r="F801" s="6"/>
      <c r="G801" s="6"/>
      <c r="H801" s="6"/>
      <c r="I801" s="6"/>
      <c r="J801" s="6"/>
      <c r="K801" s="522"/>
      <c r="L801" s="6"/>
      <c r="M801" s="6"/>
      <c r="N801" s="6"/>
      <c r="O801" s="6"/>
      <c r="P801" s="6"/>
      <c r="Q801" s="6"/>
      <c r="R801" s="6"/>
      <c r="S801" s="6"/>
      <c r="T801" s="6"/>
      <c r="U801" s="6"/>
      <c r="V801" s="6"/>
      <c r="W801" s="6"/>
      <c r="X801" s="6"/>
      <c r="Y801" s="6"/>
      <c r="Z801" s="6"/>
      <c r="AA801" s="6"/>
      <c r="AB801" s="6"/>
      <c r="AC801" s="6"/>
      <c r="AD801" s="6"/>
      <c r="AE801" s="6"/>
      <c r="AF801" s="6"/>
    </row>
    <row r="802" spans="1:32" ht="13.2">
      <c r="A802" s="6"/>
      <c r="B802" s="6"/>
      <c r="C802" s="6"/>
      <c r="D802" s="6"/>
      <c r="E802" s="6"/>
      <c r="F802" s="6"/>
      <c r="G802" s="6"/>
      <c r="H802" s="6"/>
      <c r="I802" s="6"/>
      <c r="J802" s="6"/>
      <c r="K802" s="522"/>
      <c r="L802" s="6"/>
      <c r="M802" s="6"/>
      <c r="N802" s="6"/>
      <c r="O802" s="6"/>
      <c r="P802" s="6"/>
      <c r="Q802" s="6"/>
      <c r="R802" s="6"/>
      <c r="S802" s="6"/>
      <c r="T802" s="6"/>
      <c r="U802" s="6"/>
      <c r="V802" s="6"/>
      <c r="W802" s="6"/>
      <c r="X802" s="6"/>
      <c r="Y802" s="6"/>
      <c r="Z802" s="6"/>
      <c r="AA802" s="6"/>
      <c r="AB802" s="6"/>
      <c r="AC802" s="6"/>
      <c r="AD802" s="6"/>
      <c r="AE802" s="6"/>
      <c r="AF802" s="6"/>
    </row>
    <row r="803" spans="1:32" ht="13.2">
      <c r="A803" s="6"/>
      <c r="B803" s="6"/>
      <c r="C803" s="6"/>
      <c r="D803" s="6"/>
      <c r="E803" s="6"/>
      <c r="F803" s="6"/>
      <c r="G803" s="6"/>
      <c r="H803" s="6"/>
      <c r="I803" s="6"/>
      <c r="J803" s="6"/>
      <c r="K803" s="522"/>
      <c r="L803" s="6"/>
      <c r="M803" s="6"/>
      <c r="N803" s="6"/>
      <c r="O803" s="6"/>
      <c r="P803" s="6"/>
      <c r="Q803" s="6"/>
      <c r="R803" s="6"/>
      <c r="S803" s="6"/>
      <c r="T803" s="6"/>
      <c r="U803" s="6"/>
      <c r="V803" s="6"/>
      <c r="W803" s="6"/>
      <c r="X803" s="6"/>
      <c r="Y803" s="6"/>
      <c r="Z803" s="6"/>
      <c r="AA803" s="6"/>
      <c r="AB803" s="6"/>
      <c r="AC803" s="6"/>
      <c r="AD803" s="6"/>
      <c r="AE803" s="6"/>
      <c r="AF803" s="6"/>
    </row>
    <row r="804" spans="1:32" ht="13.2">
      <c r="A804" s="6"/>
      <c r="B804" s="6"/>
      <c r="C804" s="6"/>
      <c r="D804" s="6"/>
      <c r="E804" s="6"/>
      <c r="F804" s="6"/>
      <c r="G804" s="6"/>
      <c r="H804" s="6"/>
      <c r="I804" s="6"/>
      <c r="J804" s="6"/>
      <c r="K804" s="522"/>
      <c r="L804" s="6"/>
      <c r="M804" s="6"/>
      <c r="N804" s="6"/>
      <c r="O804" s="6"/>
      <c r="P804" s="6"/>
      <c r="Q804" s="6"/>
      <c r="R804" s="6"/>
      <c r="S804" s="6"/>
      <c r="T804" s="6"/>
      <c r="U804" s="6"/>
      <c r="V804" s="6"/>
      <c r="W804" s="6"/>
      <c r="X804" s="6"/>
      <c r="Y804" s="6"/>
      <c r="Z804" s="6"/>
      <c r="AA804" s="6"/>
      <c r="AB804" s="6"/>
      <c r="AC804" s="6"/>
      <c r="AD804" s="6"/>
      <c r="AE804" s="6"/>
      <c r="AF804" s="6"/>
    </row>
    <row r="805" spans="1:32" ht="13.2">
      <c r="A805" s="6"/>
      <c r="B805" s="6"/>
      <c r="C805" s="6"/>
      <c r="D805" s="6"/>
      <c r="E805" s="6"/>
      <c r="F805" s="6"/>
      <c r="G805" s="6"/>
      <c r="H805" s="6"/>
      <c r="I805" s="6"/>
      <c r="J805" s="6"/>
      <c r="K805" s="522"/>
      <c r="L805" s="6"/>
      <c r="M805" s="6"/>
      <c r="N805" s="6"/>
      <c r="O805" s="6"/>
      <c r="P805" s="6"/>
      <c r="Q805" s="6"/>
      <c r="R805" s="6"/>
      <c r="S805" s="6"/>
      <c r="T805" s="6"/>
      <c r="U805" s="6"/>
      <c r="V805" s="6"/>
      <c r="W805" s="6"/>
      <c r="X805" s="6"/>
      <c r="Y805" s="6"/>
      <c r="Z805" s="6"/>
      <c r="AA805" s="6"/>
      <c r="AB805" s="6"/>
      <c r="AC805" s="6"/>
      <c r="AD805" s="6"/>
      <c r="AE805" s="6"/>
      <c r="AF805" s="6"/>
    </row>
    <row r="806" spans="1:32" ht="13.2">
      <c r="A806" s="6"/>
      <c r="B806" s="6"/>
      <c r="C806" s="6"/>
      <c r="D806" s="6"/>
      <c r="E806" s="6"/>
      <c r="F806" s="6"/>
      <c r="G806" s="6"/>
      <c r="H806" s="6"/>
      <c r="I806" s="6"/>
      <c r="J806" s="6"/>
      <c r="K806" s="522"/>
      <c r="L806" s="6"/>
      <c r="M806" s="6"/>
      <c r="N806" s="6"/>
      <c r="O806" s="6"/>
      <c r="P806" s="6"/>
      <c r="Q806" s="6"/>
      <c r="R806" s="6"/>
      <c r="S806" s="6"/>
      <c r="T806" s="6"/>
      <c r="U806" s="6"/>
      <c r="V806" s="6"/>
      <c r="W806" s="6"/>
      <c r="X806" s="6"/>
      <c r="Y806" s="6"/>
      <c r="Z806" s="6"/>
      <c r="AA806" s="6"/>
      <c r="AB806" s="6"/>
      <c r="AC806" s="6"/>
      <c r="AD806" s="6"/>
      <c r="AE806" s="6"/>
      <c r="AF806" s="6"/>
    </row>
    <row r="807" spans="1:32" ht="13.2">
      <c r="A807" s="6"/>
      <c r="B807" s="6"/>
      <c r="C807" s="6"/>
      <c r="D807" s="6"/>
      <c r="E807" s="6"/>
      <c r="F807" s="6"/>
      <c r="G807" s="6"/>
      <c r="H807" s="6"/>
      <c r="I807" s="6"/>
      <c r="J807" s="6"/>
      <c r="K807" s="522"/>
      <c r="L807" s="6"/>
      <c r="M807" s="6"/>
      <c r="N807" s="6"/>
      <c r="O807" s="6"/>
      <c r="P807" s="6"/>
      <c r="Q807" s="6"/>
      <c r="R807" s="6"/>
      <c r="S807" s="6"/>
      <c r="T807" s="6"/>
      <c r="U807" s="6"/>
      <c r="V807" s="6"/>
      <c r="W807" s="6"/>
      <c r="X807" s="6"/>
      <c r="Y807" s="6"/>
      <c r="Z807" s="6"/>
      <c r="AA807" s="6"/>
      <c r="AB807" s="6"/>
      <c r="AC807" s="6"/>
      <c r="AD807" s="6"/>
      <c r="AE807" s="6"/>
      <c r="AF807" s="6"/>
    </row>
    <row r="808" spans="1:32" ht="13.2">
      <c r="A808" s="6"/>
      <c r="B808" s="6"/>
      <c r="C808" s="6"/>
      <c r="D808" s="6"/>
      <c r="E808" s="6"/>
      <c r="F808" s="6"/>
      <c r="G808" s="6"/>
      <c r="H808" s="6"/>
      <c r="I808" s="6"/>
      <c r="J808" s="6"/>
      <c r="K808" s="522"/>
      <c r="L808" s="6"/>
      <c r="M808" s="6"/>
      <c r="N808" s="6"/>
      <c r="O808" s="6"/>
      <c r="P808" s="6"/>
      <c r="Q808" s="6"/>
      <c r="R808" s="6"/>
      <c r="S808" s="6"/>
      <c r="T808" s="6"/>
      <c r="U808" s="6"/>
      <c r="V808" s="6"/>
      <c r="W808" s="6"/>
      <c r="X808" s="6"/>
      <c r="Y808" s="6"/>
      <c r="Z808" s="6"/>
      <c r="AA808" s="6"/>
      <c r="AB808" s="6"/>
      <c r="AC808" s="6"/>
      <c r="AD808" s="6"/>
      <c r="AE808" s="6"/>
      <c r="AF808" s="6"/>
    </row>
    <row r="809" spans="1:32" ht="13.2">
      <c r="A809" s="6"/>
      <c r="B809" s="6"/>
      <c r="C809" s="6"/>
      <c r="D809" s="6"/>
      <c r="E809" s="6"/>
      <c r="F809" s="6"/>
      <c r="G809" s="6"/>
      <c r="H809" s="6"/>
      <c r="I809" s="6"/>
      <c r="J809" s="6"/>
      <c r="K809" s="522"/>
      <c r="L809" s="6"/>
      <c r="M809" s="6"/>
      <c r="N809" s="6"/>
      <c r="O809" s="6"/>
      <c r="P809" s="6"/>
      <c r="Q809" s="6"/>
      <c r="R809" s="6"/>
      <c r="S809" s="6"/>
      <c r="T809" s="6"/>
      <c r="U809" s="6"/>
      <c r="V809" s="6"/>
      <c r="W809" s="6"/>
      <c r="X809" s="6"/>
      <c r="Y809" s="6"/>
      <c r="Z809" s="6"/>
      <c r="AA809" s="6"/>
      <c r="AB809" s="6"/>
      <c r="AC809" s="6"/>
      <c r="AD809" s="6"/>
      <c r="AE809" s="6"/>
      <c r="AF809" s="6"/>
    </row>
    <row r="810" spans="1:32" ht="13.2">
      <c r="A810" s="6"/>
      <c r="B810" s="6"/>
      <c r="C810" s="6"/>
      <c r="D810" s="6"/>
      <c r="E810" s="6"/>
      <c r="F810" s="6"/>
      <c r="G810" s="6"/>
      <c r="H810" s="6"/>
      <c r="I810" s="6"/>
      <c r="J810" s="6"/>
      <c r="K810" s="522"/>
      <c r="L810" s="6"/>
      <c r="M810" s="6"/>
      <c r="N810" s="6"/>
      <c r="O810" s="6"/>
      <c r="P810" s="6"/>
      <c r="Q810" s="6"/>
      <c r="R810" s="6"/>
      <c r="S810" s="6"/>
      <c r="T810" s="6"/>
      <c r="U810" s="6"/>
      <c r="V810" s="6"/>
      <c r="W810" s="6"/>
      <c r="X810" s="6"/>
      <c r="Y810" s="6"/>
      <c r="Z810" s="6"/>
      <c r="AA810" s="6"/>
      <c r="AB810" s="6"/>
      <c r="AC810" s="6"/>
      <c r="AD810" s="6"/>
      <c r="AE810" s="6"/>
      <c r="AF810" s="6"/>
    </row>
    <row r="811" spans="1:32" ht="13.2">
      <c r="A811" s="6"/>
      <c r="B811" s="6"/>
      <c r="C811" s="6"/>
      <c r="D811" s="6"/>
      <c r="E811" s="6"/>
      <c r="F811" s="6"/>
      <c r="G811" s="6"/>
      <c r="H811" s="6"/>
      <c r="I811" s="6"/>
      <c r="J811" s="6"/>
      <c r="K811" s="522"/>
      <c r="L811" s="6"/>
      <c r="M811" s="6"/>
      <c r="N811" s="6"/>
      <c r="O811" s="6"/>
      <c r="P811" s="6"/>
      <c r="Q811" s="6"/>
      <c r="R811" s="6"/>
      <c r="S811" s="6"/>
      <c r="T811" s="6"/>
      <c r="U811" s="6"/>
      <c r="V811" s="6"/>
      <c r="W811" s="6"/>
      <c r="X811" s="6"/>
      <c r="Y811" s="6"/>
      <c r="Z811" s="6"/>
      <c r="AA811" s="6"/>
      <c r="AB811" s="6"/>
      <c r="AC811" s="6"/>
      <c r="AD811" s="6"/>
      <c r="AE811" s="6"/>
      <c r="AF811" s="6"/>
    </row>
    <row r="812" spans="1:32" ht="13.2">
      <c r="A812" s="6"/>
      <c r="B812" s="6"/>
      <c r="C812" s="6"/>
      <c r="D812" s="6"/>
      <c r="E812" s="6"/>
      <c r="F812" s="6"/>
      <c r="G812" s="6"/>
      <c r="H812" s="6"/>
      <c r="I812" s="6"/>
      <c r="J812" s="6"/>
      <c r="K812" s="522"/>
      <c r="L812" s="6"/>
      <c r="M812" s="6"/>
      <c r="N812" s="6"/>
      <c r="O812" s="6"/>
      <c r="P812" s="6"/>
      <c r="Q812" s="6"/>
      <c r="R812" s="6"/>
      <c r="S812" s="6"/>
      <c r="T812" s="6"/>
      <c r="U812" s="6"/>
      <c r="V812" s="6"/>
      <c r="W812" s="6"/>
      <c r="X812" s="6"/>
      <c r="Y812" s="6"/>
      <c r="Z812" s="6"/>
      <c r="AA812" s="6"/>
      <c r="AB812" s="6"/>
      <c r="AC812" s="6"/>
      <c r="AD812" s="6"/>
      <c r="AE812" s="6"/>
      <c r="AF812" s="6"/>
    </row>
    <row r="813" spans="1:32" ht="13.2">
      <c r="A813" s="6"/>
      <c r="B813" s="6"/>
      <c r="C813" s="6"/>
      <c r="D813" s="6"/>
      <c r="E813" s="6"/>
      <c r="F813" s="6"/>
      <c r="G813" s="6"/>
      <c r="H813" s="6"/>
      <c r="I813" s="6"/>
      <c r="J813" s="6"/>
      <c r="K813" s="522"/>
      <c r="L813" s="6"/>
      <c r="M813" s="6"/>
      <c r="N813" s="6"/>
      <c r="O813" s="6"/>
      <c r="P813" s="6"/>
      <c r="Q813" s="6"/>
      <c r="R813" s="6"/>
      <c r="S813" s="6"/>
      <c r="T813" s="6"/>
      <c r="U813" s="6"/>
      <c r="V813" s="6"/>
      <c r="W813" s="6"/>
      <c r="X813" s="6"/>
      <c r="Y813" s="6"/>
      <c r="Z813" s="6"/>
      <c r="AA813" s="6"/>
      <c r="AB813" s="6"/>
      <c r="AC813" s="6"/>
      <c r="AD813" s="6"/>
      <c r="AE813" s="6"/>
      <c r="AF813" s="6"/>
    </row>
    <row r="814" spans="1:32" ht="13.2">
      <c r="A814" s="6"/>
      <c r="B814" s="6"/>
      <c r="C814" s="6"/>
      <c r="D814" s="6"/>
      <c r="E814" s="6"/>
      <c r="F814" s="6"/>
      <c r="G814" s="6"/>
      <c r="H814" s="6"/>
      <c r="I814" s="6"/>
      <c r="J814" s="6"/>
      <c r="K814" s="522"/>
      <c r="L814" s="6"/>
      <c r="M814" s="6"/>
      <c r="N814" s="6"/>
      <c r="O814" s="6"/>
      <c r="P814" s="6"/>
      <c r="Q814" s="6"/>
      <c r="R814" s="6"/>
      <c r="S814" s="6"/>
      <c r="T814" s="6"/>
      <c r="U814" s="6"/>
      <c r="V814" s="6"/>
      <c r="W814" s="6"/>
      <c r="X814" s="6"/>
      <c r="Y814" s="6"/>
      <c r="Z814" s="6"/>
      <c r="AA814" s="6"/>
      <c r="AB814" s="6"/>
      <c r="AC814" s="6"/>
      <c r="AD814" s="6"/>
      <c r="AE814" s="6"/>
      <c r="AF814" s="6"/>
    </row>
    <row r="815" spans="1:32" ht="13.2">
      <c r="A815" s="6"/>
      <c r="B815" s="6"/>
      <c r="C815" s="6"/>
      <c r="D815" s="6"/>
      <c r="E815" s="6"/>
      <c r="F815" s="6"/>
      <c r="G815" s="6"/>
      <c r="H815" s="6"/>
      <c r="I815" s="6"/>
      <c r="J815" s="6"/>
      <c r="K815" s="522"/>
      <c r="L815" s="6"/>
      <c r="M815" s="6"/>
      <c r="N815" s="6"/>
      <c r="O815" s="6"/>
      <c r="P815" s="6"/>
      <c r="Q815" s="6"/>
      <c r="R815" s="6"/>
      <c r="S815" s="6"/>
      <c r="T815" s="6"/>
      <c r="U815" s="6"/>
      <c r="V815" s="6"/>
      <c r="W815" s="6"/>
      <c r="X815" s="6"/>
      <c r="Y815" s="6"/>
      <c r="Z815" s="6"/>
      <c r="AA815" s="6"/>
      <c r="AB815" s="6"/>
      <c r="AC815" s="6"/>
      <c r="AD815" s="6"/>
      <c r="AE815" s="6"/>
      <c r="AF815" s="6"/>
    </row>
    <row r="816" spans="1:32" ht="13.2">
      <c r="A816" s="6"/>
      <c r="B816" s="6"/>
      <c r="C816" s="6"/>
      <c r="D816" s="6"/>
      <c r="E816" s="6"/>
      <c r="F816" s="6"/>
      <c r="G816" s="6"/>
      <c r="H816" s="6"/>
      <c r="I816" s="6"/>
      <c r="J816" s="6"/>
      <c r="K816" s="522"/>
      <c r="L816" s="6"/>
      <c r="M816" s="6"/>
      <c r="N816" s="6"/>
      <c r="O816" s="6"/>
      <c r="P816" s="6"/>
      <c r="Q816" s="6"/>
      <c r="R816" s="6"/>
      <c r="S816" s="6"/>
      <c r="T816" s="6"/>
      <c r="U816" s="6"/>
      <c r="V816" s="6"/>
      <c r="W816" s="6"/>
      <c r="X816" s="6"/>
      <c r="Y816" s="6"/>
      <c r="Z816" s="6"/>
      <c r="AA816" s="6"/>
      <c r="AB816" s="6"/>
      <c r="AC816" s="6"/>
      <c r="AD816" s="6"/>
      <c r="AE816" s="6"/>
      <c r="AF816" s="6"/>
    </row>
    <row r="817" spans="1:32" ht="13.2">
      <c r="A817" s="6"/>
      <c r="B817" s="6"/>
      <c r="C817" s="6"/>
      <c r="D817" s="6"/>
      <c r="E817" s="6"/>
      <c r="F817" s="6"/>
      <c r="G817" s="6"/>
      <c r="H817" s="6"/>
      <c r="I817" s="6"/>
      <c r="J817" s="6"/>
      <c r="K817" s="522"/>
      <c r="L817" s="6"/>
      <c r="M817" s="6"/>
      <c r="N817" s="6"/>
      <c r="O817" s="6"/>
      <c r="P817" s="6"/>
      <c r="Q817" s="6"/>
      <c r="R817" s="6"/>
      <c r="S817" s="6"/>
      <c r="T817" s="6"/>
      <c r="U817" s="6"/>
      <c r="V817" s="6"/>
      <c r="W817" s="6"/>
      <c r="X817" s="6"/>
      <c r="Y817" s="6"/>
      <c r="Z817" s="6"/>
      <c r="AA817" s="6"/>
      <c r="AB817" s="6"/>
      <c r="AC817" s="6"/>
      <c r="AD817" s="6"/>
      <c r="AE817" s="6"/>
      <c r="AF817" s="6"/>
    </row>
    <row r="818" spans="1:32" ht="13.2">
      <c r="A818" s="6"/>
      <c r="B818" s="6"/>
      <c r="C818" s="6"/>
      <c r="D818" s="6"/>
      <c r="E818" s="6"/>
      <c r="F818" s="6"/>
      <c r="G818" s="6"/>
      <c r="H818" s="6"/>
      <c r="I818" s="6"/>
      <c r="J818" s="6"/>
      <c r="K818" s="522"/>
      <c r="L818" s="6"/>
      <c r="M818" s="6"/>
      <c r="N818" s="6"/>
      <c r="O818" s="6"/>
      <c r="P818" s="6"/>
      <c r="Q818" s="6"/>
      <c r="R818" s="6"/>
      <c r="S818" s="6"/>
      <c r="T818" s="6"/>
      <c r="U818" s="6"/>
      <c r="V818" s="6"/>
      <c r="W818" s="6"/>
      <c r="X818" s="6"/>
      <c r="Y818" s="6"/>
      <c r="Z818" s="6"/>
      <c r="AA818" s="6"/>
      <c r="AB818" s="6"/>
      <c r="AC818" s="6"/>
      <c r="AD818" s="6"/>
      <c r="AE818" s="6"/>
      <c r="AF818" s="6"/>
    </row>
    <row r="819" spans="1:32" ht="13.2">
      <c r="A819" s="6"/>
      <c r="B819" s="6"/>
      <c r="C819" s="6"/>
      <c r="D819" s="6"/>
      <c r="E819" s="6"/>
      <c r="F819" s="6"/>
      <c r="G819" s="6"/>
      <c r="H819" s="6"/>
      <c r="I819" s="6"/>
      <c r="J819" s="6"/>
      <c r="K819" s="522"/>
      <c r="L819" s="6"/>
      <c r="M819" s="6"/>
      <c r="N819" s="6"/>
      <c r="O819" s="6"/>
      <c r="P819" s="6"/>
      <c r="Q819" s="6"/>
      <c r="R819" s="6"/>
      <c r="S819" s="6"/>
      <c r="T819" s="6"/>
      <c r="U819" s="6"/>
      <c r="V819" s="6"/>
      <c r="W819" s="6"/>
      <c r="X819" s="6"/>
      <c r="Y819" s="6"/>
      <c r="Z819" s="6"/>
      <c r="AA819" s="6"/>
      <c r="AB819" s="6"/>
      <c r="AC819" s="6"/>
      <c r="AD819" s="6"/>
      <c r="AE819" s="6"/>
      <c r="AF819" s="6"/>
    </row>
    <row r="820" spans="1:32" ht="13.2">
      <c r="A820" s="6"/>
      <c r="B820" s="6"/>
      <c r="C820" s="6"/>
      <c r="D820" s="6"/>
      <c r="E820" s="6"/>
      <c r="F820" s="6"/>
      <c r="G820" s="6"/>
      <c r="H820" s="6"/>
      <c r="I820" s="6"/>
      <c r="J820" s="6"/>
      <c r="K820" s="522"/>
      <c r="L820" s="6"/>
      <c r="M820" s="6"/>
      <c r="N820" s="6"/>
      <c r="O820" s="6"/>
      <c r="P820" s="6"/>
      <c r="Q820" s="6"/>
      <c r="R820" s="6"/>
      <c r="S820" s="6"/>
      <c r="T820" s="6"/>
      <c r="U820" s="6"/>
      <c r="V820" s="6"/>
      <c r="W820" s="6"/>
      <c r="X820" s="6"/>
      <c r="Y820" s="6"/>
      <c r="Z820" s="6"/>
      <c r="AA820" s="6"/>
      <c r="AB820" s="6"/>
      <c r="AC820" s="6"/>
      <c r="AD820" s="6"/>
      <c r="AE820" s="6"/>
      <c r="AF820" s="6"/>
    </row>
    <row r="821" spans="1:32" ht="13.2">
      <c r="A821" s="6"/>
      <c r="B821" s="6"/>
      <c r="C821" s="6"/>
      <c r="D821" s="6"/>
      <c r="E821" s="6"/>
      <c r="F821" s="6"/>
      <c r="G821" s="6"/>
      <c r="H821" s="6"/>
      <c r="I821" s="6"/>
      <c r="J821" s="6"/>
      <c r="K821" s="522"/>
      <c r="L821" s="6"/>
      <c r="M821" s="6"/>
      <c r="N821" s="6"/>
      <c r="O821" s="6"/>
      <c r="P821" s="6"/>
      <c r="Q821" s="6"/>
      <c r="R821" s="6"/>
      <c r="S821" s="6"/>
      <c r="T821" s="6"/>
      <c r="U821" s="6"/>
      <c r="V821" s="6"/>
      <c r="W821" s="6"/>
      <c r="X821" s="6"/>
      <c r="Y821" s="6"/>
      <c r="Z821" s="6"/>
      <c r="AA821" s="6"/>
      <c r="AB821" s="6"/>
      <c r="AC821" s="6"/>
      <c r="AD821" s="6"/>
      <c r="AE821" s="6"/>
      <c r="AF821" s="6"/>
    </row>
    <row r="822" spans="1:32" ht="13.2">
      <c r="A822" s="6"/>
      <c r="B822" s="6"/>
      <c r="C822" s="6"/>
      <c r="D822" s="6"/>
      <c r="E822" s="6"/>
      <c r="F822" s="6"/>
      <c r="G822" s="6"/>
      <c r="H822" s="6"/>
      <c r="I822" s="6"/>
      <c r="J822" s="6"/>
      <c r="K822" s="522"/>
      <c r="L822" s="6"/>
      <c r="M822" s="6"/>
      <c r="N822" s="6"/>
      <c r="O822" s="6"/>
      <c r="P822" s="6"/>
      <c r="Q822" s="6"/>
      <c r="R822" s="6"/>
      <c r="S822" s="6"/>
      <c r="T822" s="6"/>
      <c r="U822" s="6"/>
      <c r="V822" s="6"/>
      <c r="W822" s="6"/>
      <c r="X822" s="6"/>
      <c r="Y822" s="6"/>
      <c r="Z822" s="6"/>
      <c r="AA822" s="6"/>
      <c r="AB822" s="6"/>
      <c r="AC822" s="6"/>
      <c r="AD822" s="6"/>
      <c r="AE822" s="6"/>
      <c r="AF822" s="6"/>
    </row>
    <row r="823" spans="1:32" ht="13.2">
      <c r="A823" s="6"/>
      <c r="B823" s="6"/>
      <c r="C823" s="6"/>
      <c r="D823" s="6"/>
      <c r="E823" s="6"/>
      <c r="F823" s="6"/>
      <c r="G823" s="6"/>
      <c r="H823" s="6"/>
      <c r="I823" s="6"/>
      <c r="J823" s="6"/>
      <c r="K823" s="522"/>
      <c r="L823" s="6"/>
      <c r="M823" s="6"/>
      <c r="N823" s="6"/>
      <c r="O823" s="6"/>
      <c r="P823" s="6"/>
      <c r="Q823" s="6"/>
      <c r="R823" s="6"/>
      <c r="S823" s="6"/>
      <c r="T823" s="6"/>
      <c r="U823" s="6"/>
      <c r="V823" s="6"/>
      <c r="W823" s="6"/>
      <c r="X823" s="6"/>
      <c r="Y823" s="6"/>
      <c r="Z823" s="6"/>
      <c r="AA823" s="6"/>
      <c r="AB823" s="6"/>
      <c r="AC823" s="6"/>
      <c r="AD823" s="6"/>
      <c r="AE823" s="6"/>
      <c r="AF823" s="6"/>
    </row>
    <row r="824" spans="1:32" ht="13.2">
      <c r="A824" s="6"/>
      <c r="B824" s="6"/>
      <c r="C824" s="6"/>
      <c r="D824" s="6"/>
      <c r="E824" s="6"/>
      <c r="F824" s="6"/>
      <c r="G824" s="6"/>
      <c r="H824" s="6"/>
      <c r="I824" s="6"/>
      <c r="J824" s="6"/>
      <c r="K824" s="522"/>
      <c r="L824" s="6"/>
      <c r="M824" s="6"/>
      <c r="N824" s="6"/>
      <c r="O824" s="6"/>
      <c r="P824" s="6"/>
      <c r="Q824" s="6"/>
      <c r="R824" s="6"/>
      <c r="S824" s="6"/>
      <c r="T824" s="6"/>
      <c r="U824" s="6"/>
      <c r="V824" s="6"/>
      <c r="W824" s="6"/>
      <c r="X824" s="6"/>
      <c r="Y824" s="6"/>
      <c r="Z824" s="6"/>
      <c r="AA824" s="6"/>
      <c r="AB824" s="6"/>
      <c r="AC824" s="6"/>
      <c r="AD824" s="6"/>
      <c r="AE824" s="6"/>
      <c r="AF824" s="6"/>
    </row>
    <row r="825" spans="1:32" ht="13.2">
      <c r="A825" s="6"/>
      <c r="B825" s="6"/>
      <c r="C825" s="6"/>
      <c r="D825" s="6"/>
      <c r="E825" s="6"/>
      <c r="F825" s="6"/>
      <c r="G825" s="6"/>
      <c r="H825" s="6"/>
      <c r="I825" s="6"/>
      <c r="J825" s="6"/>
      <c r="K825" s="522"/>
      <c r="L825" s="6"/>
      <c r="M825" s="6"/>
      <c r="N825" s="6"/>
      <c r="O825" s="6"/>
      <c r="P825" s="6"/>
      <c r="Q825" s="6"/>
      <c r="R825" s="6"/>
      <c r="S825" s="6"/>
      <c r="T825" s="6"/>
      <c r="U825" s="6"/>
      <c r="V825" s="6"/>
      <c r="W825" s="6"/>
      <c r="X825" s="6"/>
      <c r="Y825" s="6"/>
      <c r="Z825" s="6"/>
      <c r="AA825" s="6"/>
      <c r="AB825" s="6"/>
      <c r="AC825" s="6"/>
      <c r="AD825" s="6"/>
      <c r="AE825" s="6"/>
      <c r="AF825" s="6"/>
    </row>
    <row r="826" spans="1:32" ht="13.2">
      <c r="A826" s="6"/>
      <c r="B826" s="6"/>
      <c r="C826" s="6"/>
      <c r="D826" s="6"/>
      <c r="E826" s="6"/>
      <c r="F826" s="6"/>
      <c r="G826" s="6"/>
      <c r="H826" s="6"/>
      <c r="I826" s="6"/>
      <c r="J826" s="6"/>
      <c r="K826" s="522"/>
      <c r="L826" s="6"/>
      <c r="M826" s="6"/>
      <c r="N826" s="6"/>
      <c r="O826" s="6"/>
      <c r="P826" s="6"/>
      <c r="Q826" s="6"/>
      <c r="R826" s="6"/>
      <c r="S826" s="6"/>
      <c r="T826" s="6"/>
      <c r="U826" s="6"/>
      <c r="V826" s="6"/>
      <c r="W826" s="6"/>
      <c r="X826" s="6"/>
      <c r="Y826" s="6"/>
      <c r="Z826" s="6"/>
      <c r="AA826" s="6"/>
      <c r="AB826" s="6"/>
      <c r="AC826" s="6"/>
      <c r="AD826" s="6"/>
      <c r="AE826" s="6"/>
      <c r="AF826" s="6"/>
    </row>
    <row r="827" spans="1:32" ht="13.2">
      <c r="A827" s="6"/>
      <c r="B827" s="6"/>
      <c r="C827" s="6"/>
      <c r="D827" s="6"/>
      <c r="E827" s="6"/>
      <c r="F827" s="6"/>
      <c r="G827" s="6"/>
      <c r="H827" s="6"/>
      <c r="I827" s="6"/>
      <c r="J827" s="6"/>
      <c r="K827" s="522"/>
      <c r="L827" s="6"/>
      <c r="M827" s="6"/>
      <c r="N827" s="6"/>
      <c r="O827" s="6"/>
      <c r="P827" s="6"/>
      <c r="Q827" s="6"/>
      <c r="R827" s="6"/>
      <c r="S827" s="6"/>
      <c r="T827" s="6"/>
      <c r="U827" s="6"/>
      <c r="V827" s="6"/>
      <c r="W827" s="6"/>
      <c r="X827" s="6"/>
      <c r="Y827" s="6"/>
      <c r="Z827" s="6"/>
      <c r="AA827" s="6"/>
      <c r="AB827" s="6"/>
      <c r="AC827" s="6"/>
      <c r="AD827" s="6"/>
      <c r="AE827" s="6"/>
      <c r="AF827" s="6"/>
    </row>
    <row r="828" spans="1:32" ht="13.2">
      <c r="A828" s="6"/>
      <c r="B828" s="6"/>
      <c r="C828" s="6"/>
      <c r="D828" s="6"/>
      <c r="E828" s="6"/>
      <c r="F828" s="6"/>
      <c r="G828" s="6"/>
      <c r="H828" s="6"/>
      <c r="I828" s="6"/>
      <c r="J828" s="6"/>
      <c r="K828" s="522"/>
      <c r="L828" s="6"/>
      <c r="M828" s="6"/>
      <c r="N828" s="6"/>
      <c r="O828" s="6"/>
      <c r="P828" s="6"/>
      <c r="Q828" s="6"/>
      <c r="R828" s="6"/>
      <c r="S828" s="6"/>
      <c r="T828" s="6"/>
      <c r="U828" s="6"/>
      <c r="V828" s="6"/>
      <c r="W828" s="6"/>
      <c r="X828" s="6"/>
      <c r="Y828" s="6"/>
      <c r="Z828" s="6"/>
      <c r="AA828" s="6"/>
      <c r="AB828" s="6"/>
      <c r="AC828" s="6"/>
      <c r="AD828" s="6"/>
      <c r="AE828" s="6"/>
      <c r="AF828" s="6"/>
    </row>
    <row r="829" spans="1:32" ht="13.2">
      <c r="A829" s="6"/>
      <c r="B829" s="6"/>
      <c r="C829" s="6"/>
      <c r="D829" s="6"/>
      <c r="E829" s="6"/>
      <c r="F829" s="6"/>
      <c r="G829" s="6"/>
      <c r="H829" s="6"/>
      <c r="I829" s="6"/>
      <c r="J829" s="6"/>
      <c r="K829" s="522"/>
      <c r="L829" s="6"/>
      <c r="M829" s="6"/>
      <c r="N829" s="6"/>
      <c r="O829" s="6"/>
      <c r="P829" s="6"/>
      <c r="Q829" s="6"/>
      <c r="R829" s="6"/>
      <c r="S829" s="6"/>
      <c r="T829" s="6"/>
      <c r="U829" s="6"/>
      <c r="V829" s="6"/>
      <c r="W829" s="6"/>
      <c r="X829" s="6"/>
      <c r="Y829" s="6"/>
      <c r="Z829" s="6"/>
      <c r="AA829" s="6"/>
      <c r="AB829" s="6"/>
      <c r="AC829" s="6"/>
      <c r="AD829" s="6"/>
      <c r="AE829" s="6"/>
      <c r="AF829" s="6"/>
    </row>
    <row r="830" spans="1:32" ht="13.2">
      <c r="A830" s="6"/>
      <c r="B830" s="6"/>
      <c r="C830" s="6"/>
      <c r="D830" s="6"/>
      <c r="E830" s="6"/>
      <c r="F830" s="6"/>
      <c r="G830" s="6"/>
      <c r="H830" s="6"/>
      <c r="I830" s="6"/>
      <c r="J830" s="6"/>
      <c r="K830" s="522"/>
      <c r="L830" s="6"/>
      <c r="M830" s="6"/>
      <c r="N830" s="6"/>
      <c r="O830" s="6"/>
      <c r="P830" s="6"/>
      <c r="Q830" s="6"/>
      <c r="R830" s="6"/>
      <c r="S830" s="6"/>
      <c r="T830" s="6"/>
      <c r="U830" s="6"/>
      <c r="V830" s="6"/>
      <c r="W830" s="6"/>
      <c r="X830" s="6"/>
      <c r="Y830" s="6"/>
      <c r="Z830" s="6"/>
      <c r="AA830" s="6"/>
      <c r="AB830" s="6"/>
      <c r="AC830" s="6"/>
      <c r="AD830" s="6"/>
      <c r="AE830" s="6"/>
      <c r="AF830" s="6"/>
    </row>
    <row r="831" spans="1:32" ht="13.2">
      <c r="A831" s="6"/>
      <c r="B831" s="6"/>
      <c r="C831" s="6"/>
      <c r="D831" s="6"/>
      <c r="E831" s="6"/>
      <c r="F831" s="6"/>
      <c r="G831" s="6"/>
      <c r="H831" s="6"/>
      <c r="I831" s="6"/>
      <c r="J831" s="6"/>
      <c r="K831" s="522"/>
      <c r="L831" s="6"/>
      <c r="M831" s="6"/>
      <c r="N831" s="6"/>
      <c r="O831" s="6"/>
      <c r="P831" s="6"/>
      <c r="Q831" s="6"/>
      <c r="R831" s="6"/>
      <c r="S831" s="6"/>
      <c r="T831" s="6"/>
      <c r="U831" s="6"/>
      <c r="V831" s="6"/>
      <c r="W831" s="6"/>
      <c r="X831" s="6"/>
      <c r="Y831" s="6"/>
      <c r="Z831" s="6"/>
      <c r="AA831" s="6"/>
      <c r="AB831" s="6"/>
      <c r="AC831" s="6"/>
      <c r="AD831" s="6"/>
      <c r="AE831" s="6"/>
      <c r="AF831" s="6"/>
    </row>
    <row r="832" spans="1:32" ht="13.2">
      <c r="A832" s="6"/>
      <c r="B832" s="6"/>
      <c r="C832" s="6"/>
      <c r="D832" s="6"/>
      <c r="E832" s="6"/>
      <c r="F832" s="6"/>
      <c r="G832" s="6"/>
      <c r="H832" s="6"/>
      <c r="I832" s="6"/>
      <c r="J832" s="6"/>
      <c r="K832" s="522"/>
      <c r="L832" s="6"/>
      <c r="M832" s="6"/>
      <c r="N832" s="6"/>
      <c r="O832" s="6"/>
      <c r="P832" s="6"/>
      <c r="Q832" s="6"/>
      <c r="R832" s="6"/>
      <c r="S832" s="6"/>
      <c r="T832" s="6"/>
      <c r="U832" s="6"/>
      <c r="V832" s="6"/>
      <c r="W832" s="6"/>
      <c r="X832" s="6"/>
      <c r="Y832" s="6"/>
      <c r="Z832" s="6"/>
      <c r="AA832" s="6"/>
      <c r="AB832" s="6"/>
      <c r="AC832" s="6"/>
      <c r="AD832" s="6"/>
      <c r="AE832" s="6"/>
      <c r="AF832" s="6"/>
    </row>
    <row r="833" spans="1:32" ht="13.2">
      <c r="A833" s="6"/>
      <c r="B833" s="6"/>
      <c r="C833" s="6"/>
      <c r="D833" s="6"/>
      <c r="E833" s="6"/>
      <c r="F833" s="6"/>
      <c r="G833" s="6"/>
      <c r="H833" s="6"/>
      <c r="I833" s="6"/>
      <c r="J833" s="6"/>
      <c r="K833" s="522"/>
      <c r="L833" s="6"/>
      <c r="M833" s="6"/>
      <c r="N833" s="6"/>
      <c r="O833" s="6"/>
      <c r="P833" s="6"/>
      <c r="Q833" s="6"/>
      <c r="R833" s="6"/>
      <c r="S833" s="6"/>
      <c r="T833" s="6"/>
      <c r="U833" s="6"/>
      <c r="V833" s="6"/>
      <c r="W833" s="6"/>
      <c r="X833" s="6"/>
      <c r="Y833" s="6"/>
      <c r="Z833" s="6"/>
      <c r="AA833" s="6"/>
      <c r="AB833" s="6"/>
      <c r="AC833" s="6"/>
      <c r="AD833" s="6"/>
      <c r="AE833" s="6"/>
      <c r="AF833" s="6"/>
    </row>
    <row r="834" spans="1:32" ht="13.2">
      <c r="A834" s="6"/>
      <c r="B834" s="6"/>
      <c r="C834" s="6"/>
      <c r="D834" s="6"/>
      <c r="E834" s="6"/>
      <c r="F834" s="6"/>
      <c r="G834" s="6"/>
      <c r="H834" s="6"/>
      <c r="I834" s="6"/>
      <c r="J834" s="6"/>
      <c r="K834" s="522"/>
      <c r="L834" s="6"/>
      <c r="M834" s="6"/>
      <c r="N834" s="6"/>
      <c r="O834" s="6"/>
      <c r="P834" s="6"/>
      <c r="Q834" s="6"/>
      <c r="R834" s="6"/>
      <c r="S834" s="6"/>
      <c r="T834" s="6"/>
      <c r="U834" s="6"/>
      <c r="V834" s="6"/>
      <c r="W834" s="6"/>
      <c r="X834" s="6"/>
      <c r="Y834" s="6"/>
      <c r="Z834" s="6"/>
      <c r="AA834" s="6"/>
      <c r="AB834" s="6"/>
      <c r="AC834" s="6"/>
      <c r="AD834" s="6"/>
      <c r="AE834" s="6"/>
      <c r="AF834" s="6"/>
    </row>
    <row r="835" spans="1:32" ht="13.2">
      <c r="A835" s="6"/>
      <c r="B835" s="6"/>
      <c r="C835" s="6"/>
      <c r="D835" s="6"/>
      <c r="E835" s="6"/>
      <c r="F835" s="6"/>
      <c r="G835" s="6"/>
      <c r="H835" s="6"/>
      <c r="I835" s="6"/>
      <c r="J835" s="6"/>
      <c r="K835" s="522"/>
      <c r="L835" s="6"/>
      <c r="M835" s="6"/>
      <c r="N835" s="6"/>
      <c r="O835" s="6"/>
      <c r="P835" s="6"/>
      <c r="Q835" s="6"/>
      <c r="R835" s="6"/>
      <c r="S835" s="6"/>
      <c r="T835" s="6"/>
      <c r="U835" s="6"/>
      <c r="V835" s="6"/>
      <c r="W835" s="6"/>
      <c r="X835" s="6"/>
      <c r="Y835" s="6"/>
      <c r="Z835" s="6"/>
      <c r="AA835" s="6"/>
      <c r="AB835" s="6"/>
      <c r="AC835" s="6"/>
      <c r="AD835" s="6"/>
      <c r="AE835" s="6"/>
      <c r="AF835" s="6"/>
    </row>
    <row r="836" spans="1:32" ht="13.2">
      <c r="A836" s="6"/>
      <c r="B836" s="6"/>
      <c r="C836" s="6"/>
      <c r="D836" s="6"/>
      <c r="E836" s="6"/>
      <c r="F836" s="6"/>
      <c r="G836" s="6"/>
      <c r="H836" s="6"/>
      <c r="I836" s="6"/>
      <c r="J836" s="6"/>
      <c r="K836" s="522"/>
      <c r="L836" s="6"/>
      <c r="M836" s="6"/>
      <c r="N836" s="6"/>
      <c r="O836" s="6"/>
      <c r="P836" s="6"/>
      <c r="Q836" s="6"/>
      <c r="R836" s="6"/>
      <c r="S836" s="6"/>
      <c r="T836" s="6"/>
      <c r="U836" s="6"/>
      <c r="V836" s="6"/>
      <c r="W836" s="6"/>
      <c r="X836" s="6"/>
      <c r="Y836" s="6"/>
      <c r="Z836" s="6"/>
      <c r="AA836" s="6"/>
      <c r="AB836" s="6"/>
      <c r="AC836" s="6"/>
      <c r="AD836" s="6"/>
      <c r="AE836" s="6"/>
      <c r="AF836" s="6"/>
    </row>
    <row r="837" spans="1:32" ht="13.2">
      <c r="A837" s="6"/>
      <c r="B837" s="6"/>
      <c r="C837" s="6"/>
      <c r="D837" s="6"/>
      <c r="E837" s="6"/>
      <c r="F837" s="6"/>
      <c r="G837" s="6"/>
      <c r="H837" s="6"/>
      <c r="I837" s="6"/>
      <c r="J837" s="6"/>
      <c r="K837" s="522"/>
      <c r="L837" s="6"/>
      <c r="M837" s="6"/>
      <c r="N837" s="6"/>
      <c r="O837" s="6"/>
      <c r="P837" s="6"/>
      <c r="Q837" s="6"/>
      <c r="R837" s="6"/>
      <c r="S837" s="6"/>
      <c r="T837" s="6"/>
      <c r="U837" s="6"/>
      <c r="V837" s="6"/>
      <c r="W837" s="6"/>
      <c r="X837" s="6"/>
      <c r="Y837" s="6"/>
      <c r="Z837" s="6"/>
      <c r="AA837" s="6"/>
      <c r="AB837" s="6"/>
      <c r="AC837" s="6"/>
      <c r="AD837" s="6"/>
      <c r="AE837" s="6"/>
      <c r="AF837" s="6"/>
    </row>
    <row r="838" spans="1:32" ht="13.2">
      <c r="A838" s="6"/>
      <c r="B838" s="6"/>
      <c r="C838" s="6"/>
      <c r="D838" s="6"/>
      <c r="E838" s="6"/>
      <c r="F838" s="6"/>
      <c r="G838" s="6"/>
      <c r="H838" s="6"/>
      <c r="I838" s="6"/>
      <c r="J838" s="6"/>
      <c r="K838" s="522"/>
      <c r="L838" s="6"/>
      <c r="M838" s="6"/>
      <c r="N838" s="6"/>
      <c r="O838" s="6"/>
      <c r="P838" s="6"/>
      <c r="Q838" s="6"/>
      <c r="R838" s="6"/>
      <c r="S838" s="6"/>
      <c r="T838" s="6"/>
      <c r="U838" s="6"/>
      <c r="V838" s="6"/>
      <c r="W838" s="6"/>
      <c r="X838" s="6"/>
      <c r="Y838" s="6"/>
      <c r="Z838" s="6"/>
      <c r="AA838" s="6"/>
      <c r="AB838" s="6"/>
      <c r="AC838" s="6"/>
      <c r="AD838" s="6"/>
      <c r="AE838" s="6"/>
      <c r="AF838" s="6"/>
    </row>
    <row r="839" spans="1:32" ht="13.2">
      <c r="A839" s="6"/>
      <c r="B839" s="6"/>
      <c r="C839" s="6"/>
      <c r="D839" s="6"/>
      <c r="E839" s="6"/>
      <c r="F839" s="6"/>
      <c r="G839" s="6"/>
      <c r="H839" s="6"/>
      <c r="I839" s="6"/>
      <c r="J839" s="6"/>
      <c r="K839" s="522"/>
      <c r="L839" s="6"/>
      <c r="M839" s="6"/>
      <c r="N839" s="6"/>
      <c r="O839" s="6"/>
      <c r="P839" s="6"/>
      <c r="Q839" s="6"/>
      <c r="R839" s="6"/>
      <c r="S839" s="6"/>
      <c r="T839" s="6"/>
      <c r="U839" s="6"/>
      <c r="V839" s="6"/>
      <c r="W839" s="6"/>
      <c r="X839" s="6"/>
      <c r="Y839" s="6"/>
      <c r="Z839" s="6"/>
      <c r="AA839" s="6"/>
      <c r="AB839" s="6"/>
      <c r="AC839" s="6"/>
      <c r="AD839" s="6"/>
      <c r="AE839" s="6"/>
      <c r="AF839" s="6"/>
    </row>
    <row r="840" spans="1:32" ht="13.2">
      <c r="A840" s="6"/>
      <c r="B840" s="6"/>
      <c r="C840" s="6"/>
      <c r="D840" s="6"/>
      <c r="E840" s="6"/>
      <c r="F840" s="6"/>
      <c r="G840" s="6"/>
      <c r="H840" s="6"/>
      <c r="I840" s="6"/>
      <c r="J840" s="6"/>
      <c r="K840" s="522"/>
      <c r="L840" s="6"/>
      <c r="M840" s="6"/>
      <c r="N840" s="6"/>
      <c r="O840" s="6"/>
      <c r="P840" s="6"/>
      <c r="Q840" s="6"/>
      <c r="R840" s="6"/>
      <c r="S840" s="6"/>
      <c r="T840" s="6"/>
      <c r="U840" s="6"/>
      <c r="V840" s="6"/>
      <c r="W840" s="6"/>
      <c r="X840" s="6"/>
      <c r="Y840" s="6"/>
      <c r="Z840" s="6"/>
      <c r="AA840" s="6"/>
      <c r="AB840" s="6"/>
      <c r="AC840" s="6"/>
      <c r="AD840" s="6"/>
      <c r="AE840" s="6"/>
      <c r="AF840" s="6"/>
    </row>
    <row r="841" spans="1:32" ht="13.2">
      <c r="A841" s="6"/>
      <c r="B841" s="6"/>
      <c r="C841" s="6"/>
      <c r="D841" s="6"/>
      <c r="E841" s="6"/>
      <c r="F841" s="6"/>
      <c r="G841" s="6"/>
      <c r="H841" s="6"/>
      <c r="I841" s="6"/>
      <c r="J841" s="6"/>
      <c r="K841" s="522"/>
      <c r="L841" s="6"/>
      <c r="M841" s="6"/>
      <c r="N841" s="6"/>
      <c r="O841" s="6"/>
      <c r="P841" s="6"/>
      <c r="Q841" s="6"/>
      <c r="R841" s="6"/>
      <c r="S841" s="6"/>
      <c r="T841" s="6"/>
      <c r="U841" s="6"/>
      <c r="V841" s="6"/>
      <c r="W841" s="6"/>
      <c r="X841" s="6"/>
      <c r="Y841" s="6"/>
      <c r="Z841" s="6"/>
      <c r="AA841" s="6"/>
      <c r="AB841" s="6"/>
      <c r="AC841" s="6"/>
      <c r="AD841" s="6"/>
      <c r="AE841" s="6"/>
      <c r="AF841" s="6"/>
    </row>
    <row r="842" spans="1:32" ht="13.2">
      <c r="A842" s="6"/>
      <c r="B842" s="6"/>
      <c r="C842" s="6"/>
      <c r="D842" s="6"/>
      <c r="E842" s="6"/>
      <c r="F842" s="6"/>
      <c r="G842" s="6"/>
      <c r="H842" s="6"/>
      <c r="I842" s="6"/>
      <c r="J842" s="6"/>
      <c r="K842" s="522"/>
      <c r="L842" s="6"/>
      <c r="M842" s="6"/>
      <c r="N842" s="6"/>
      <c r="O842" s="6"/>
      <c r="P842" s="6"/>
      <c r="Q842" s="6"/>
      <c r="R842" s="6"/>
      <c r="S842" s="6"/>
      <c r="T842" s="6"/>
      <c r="U842" s="6"/>
      <c r="V842" s="6"/>
      <c r="W842" s="6"/>
      <c r="X842" s="6"/>
      <c r="Y842" s="6"/>
      <c r="Z842" s="6"/>
      <c r="AA842" s="6"/>
      <c r="AB842" s="6"/>
      <c r="AC842" s="6"/>
      <c r="AD842" s="6"/>
      <c r="AE842" s="6"/>
      <c r="AF842" s="6"/>
    </row>
    <row r="843" spans="1:32" ht="13.2">
      <c r="A843" s="6"/>
      <c r="B843" s="6"/>
      <c r="C843" s="6"/>
      <c r="D843" s="6"/>
      <c r="E843" s="6"/>
      <c r="F843" s="6"/>
      <c r="G843" s="6"/>
      <c r="H843" s="6"/>
      <c r="I843" s="6"/>
      <c r="J843" s="6"/>
      <c r="K843" s="522"/>
      <c r="L843" s="6"/>
      <c r="M843" s="6"/>
      <c r="N843" s="6"/>
      <c r="O843" s="6"/>
      <c r="P843" s="6"/>
      <c r="Q843" s="6"/>
      <c r="R843" s="6"/>
      <c r="S843" s="6"/>
      <c r="T843" s="6"/>
      <c r="U843" s="6"/>
      <c r="V843" s="6"/>
      <c r="W843" s="6"/>
      <c r="X843" s="6"/>
      <c r="Y843" s="6"/>
      <c r="Z843" s="6"/>
      <c r="AA843" s="6"/>
      <c r="AB843" s="6"/>
      <c r="AC843" s="6"/>
      <c r="AD843" s="6"/>
      <c r="AE843" s="6"/>
      <c r="AF843" s="6"/>
    </row>
    <row r="844" spans="1:32" ht="13.2">
      <c r="A844" s="6"/>
      <c r="B844" s="6"/>
      <c r="C844" s="6"/>
      <c r="D844" s="6"/>
      <c r="E844" s="6"/>
      <c r="F844" s="6"/>
      <c r="G844" s="6"/>
      <c r="H844" s="6"/>
      <c r="I844" s="6"/>
      <c r="J844" s="6"/>
      <c r="K844" s="522"/>
      <c r="L844" s="6"/>
      <c r="M844" s="6"/>
      <c r="N844" s="6"/>
      <c r="O844" s="6"/>
      <c r="P844" s="6"/>
      <c r="Q844" s="6"/>
      <c r="R844" s="6"/>
      <c r="S844" s="6"/>
      <c r="T844" s="6"/>
      <c r="U844" s="6"/>
      <c r="V844" s="6"/>
      <c r="W844" s="6"/>
      <c r="X844" s="6"/>
      <c r="Y844" s="6"/>
      <c r="Z844" s="6"/>
      <c r="AA844" s="6"/>
      <c r="AB844" s="6"/>
      <c r="AC844" s="6"/>
      <c r="AD844" s="6"/>
      <c r="AE844" s="6"/>
      <c r="AF844" s="6"/>
    </row>
    <row r="845" spans="1:32" ht="13.2">
      <c r="A845" s="6"/>
      <c r="B845" s="6"/>
      <c r="C845" s="6"/>
      <c r="D845" s="6"/>
      <c r="E845" s="6"/>
      <c r="F845" s="6"/>
      <c r="G845" s="6"/>
      <c r="H845" s="6"/>
      <c r="I845" s="6"/>
      <c r="J845" s="6"/>
      <c r="K845" s="522"/>
      <c r="L845" s="6"/>
      <c r="M845" s="6"/>
      <c r="N845" s="6"/>
      <c r="O845" s="6"/>
      <c r="P845" s="6"/>
      <c r="Q845" s="6"/>
      <c r="R845" s="6"/>
      <c r="S845" s="6"/>
      <c r="T845" s="6"/>
      <c r="U845" s="6"/>
      <c r="V845" s="6"/>
      <c r="W845" s="6"/>
      <c r="X845" s="6"/>
      <c r="Y845" s="6"/>
      <c r="Z845" s="6"/>
      <c r="AA845" s="6"/>
      <c r="AB845" s="6"/>
      <c r="AC845" s="6"/>
      <c r="AD845" s="6"/>
      <c r="AE845" s="6"/>
      <c r="AF845" s="6"/>
    </row>
    <row r="846" spans="1:32" ht="13.2">
      <c r="A846" s="6"/>
      <c r="B846" s="6"/>
      <c r="C846" s="6"/>
      <c r="D846" s="6"/>
      <c r="E846" s="6"/>
      <c r="F846" s="6"/>
      <c r="G846" s="6"/>
      <c r="H846" s="6"/>
      <c r="I846" s="6"/>
      <c r="J846" s="6"/>
      <c r="K846" s="522"/>
      <c r="L846" s="6"/>
      <c r="M846" s="6"/>
      <c r="N846" s="6"/>
      <c r="O846" s="6"/>
      <c r="P846" s="6"/>
      <c r="Q846" s="6"/>
      <c r="R846" s="6"/>
      <c r="S846" s="6"/>
      <c r="T846" s="6"/>
      <c r="U846" s="6"/>
      <c r="V846" s="6"/>
      <c r="W846" s="6"/>
      <c r="X846" s="6"/>
      <c r="Y846" s="6"/>
      <c r="Z846" s="6"/>
      <c r="AA846" s="6"/>
      <c r="AB846" s="6"/>
      <c r="AC846" s="6"/>
      <c r="AD846" s="6"/>
      <c r="AE846" s="6"/>
      <c r="AF846" s="6"/>
    </row>
    <row r="847" spans="1:32" ht="13.2">
      <c r="A847" s="6"/>
      <c r="B847" s="6"/>
      <c r="C847" s="6"/>
      <c r="D847" s="6"/>
      <c r="E847" s="6"/>
      <c r="F847" s="6"/>
      <c r="G847" s="6"/>
      <c r="H847" s="6"/>
      <c r="I847" s="6"/>
      <c r="J847" s="6"/>
      <c r="K847" s="522"/>
      <c r="L847" s="6"/>
      <c r="M847" s="6"/>
      <c r="N847" s="6"/>
      <c r="O847" s="6"/>
      <c r="P847" s="6"/>
      <c r="Q847" s="6"/>
      <c r="R847" s="6"/>
      <c r="S847" s="6"/>
      <c r="T847" s="6"/>
      <c r="U847" s="6"/>
      <c r="V847" s="6"/>
      <c r="W847" s="6"/>
      <c r="X847" s="6"/>
      <c r="Y847" s="6"/>
      <c r="Z847" s="6"/>
      <c r="AA847" s="6"/>
      <c r="AB847" s="6"/>
      <c r="AC847" s="6"/>
      <c r="AD847" s="6"/>
      <c r="AE847" s="6"/>
      <c r="AF847" s="6"/>
    </row>
    <row r="848" spans="1:32" ht="13.2">
      <c r="A848" s="6"/>
      <c r="B848" s="6"/>
      <c r="C848" s="6"/>
      <c r="D848" s="6"/>
      <c r="E848" s="6"/>
      <c r="F848" s="6"/>
      <c r="G848" s="6"/>
      <c r="H848" s="6"/>
      <c r="I848" s="6"/>
      <c r="J848" s="6"/>
      <c r="K848" s="522"/>
      <c r="L848" s="6"/>
      <c r="M848" s="6"/>
      <c r="N848" s="6"/>
      <c r="O848" s="6"/>
      <c r="P848" s="6"/>
      <c r="Q848" s="6"/>
      <c r="R848" s="6"/>
      <c r="S848" s="6"/>
      <c r="T848" s="6"/>
      <c r="U848" s="6"/>
      <c r="V848" s="6"/>
      <c r="W848" s="6"/>
      <c r="X848" s="6"/>
      <c r="Y848" s="6"/>
      <c r="Z848" s="6"/>
      <c r="AA848" s="6"/>
      <c r="AB848" s="6"/>
      <c r="AC848" s="6"/>
      <c r="AD848" s="6"/>
      <c r="AE848" s="6"/>
      <c r="AF848" s="6"/>
    </row>
    <row r="849" spans="1:32" ht="13.2">
      <c r="A849" s="6"/>
      <c r="B849" s="6"/>
      <c r="C849" s="6"/>
      <c r="D849" s="6"/>
      <c r="E849" s="6"/>
      <c r="F849" s="6"/>
      <c r="G849" s="6"/>
      <c r="H849" s="6"/>
      <c r="I849" s="6"/>
      <c r="J849" s="6"/>
      <c r="K849" s="522"/>
      <c r="L849" s="6"/>
      <c r="M849" s="6"/>
      <c r="N849" s="6"/>
      <c r="O849" s="6"/>
      <c r="P849" s="6"/>
      <c r="Q849" s="6"/>
      <c r="R849" s="6"/>
      <c r="S849" s="6"/>
      <c r="T849" s="6"/>
      <c r="U849" s="6"/>
      <c r="V849" s="6"/>
      <c r="W849" s="6"/>
      <c r="X849" s="6"/>
      <c r="Y849" s="6"/>
      <c r="Z849" s="6"/>
      <c r="AA849" s="6"/>
      <c r="AB849" s="6"/>
      <c r="AC849" s="6"/>
      <c r="AD849" s="6"/>
      <c r="AE849" s="6"/>
      <c r="AF849" s="6"/>
    </row>
    <row r="850" spans="1:32" ht="13.2">
      <c r="A850" s="6"/>
      <c r="B850" s="6"/>
      <c r="C850" s="6"/>
      <c r="D850" s="6"/>
      <c r="E850" s="6"/>
      <c r="F850" s="6"/>
      <c r="G850" s="6"/>
      <c r="H850" s="6"/>
      <c r="I850" s="6"/>
      <c r="J850" s="6"/>
      <c r="K850" s="522"/>
      <c r="L850" s="6"/>
      <c r="M850" s="6"/>
      <c r="N850" s="6"/>
      <c r="O850" s="6"/>
      <c r="P850" s="6"/>
      <c r="Q850" s="6"/>
      <c r="R850" s="6"/>
      <c r="S850" s="6"/>
      <c r="T850" s="6"/>
      <c r="U850" s="6"/>
      <c r="V850" s="6"/>
      <c r="W850" s="6"/>
      <c r="X850" s="6"/>
      <c r="Y850" s="6"/>
      <c r="Z850" s="6"/>
      <c r="AA850" s="6"/>
      <c r="AB850" s="6"/>
      <c r="AC850" s="6"/>
      <c r="AD850" s="6"/>
      <c r="AE850" s="6"/>
      <c r="AF850" s="6"/>
    </row>
    <row r="851" spans="1:32" ht="13.2">
      <c r="A851" s="6"/>
      <c r="B851" s="6"/>
      <c r="C851" s="6"/>
      <c r="D851" s="6"/>
      <c r="E851" s="6"/>
      <c r="F851" s="6"/>
      <c r="G851" s="6"/>
      <c r="H851" s="6"/>
      <c r="I851" s="6"/>
      <c r="J851" s="6"/>
      <c r="K851" s="522"/>
      <c r="L851" s="6"/>
      <c r="M851" s="6"/>
      <c r="N851" s="6"/>
      <c r="O851" s="6"/>
      <c r="P851" s="6"/>
      <c r="Q851" s="6"/>
      <c r="R851" s="6"/>
      <c r="S851" s="6"/>
      <c r="T851" s="6"/>
      <c r="U851" s="6"/>
      <c r="V851" s="6"/>
      <c r="W851" s="6"/>
      <c r="X851" s="6"/>
      <c r="Y851" s="6"/>
      <c r="Z851" s="6"/>
      <c r="AA851" s="6"/>
      <c r="AB851" s="6"/>
      <c r="AC851" s="6"/>
      <c r="AD851" s="6"/>
      <c r="AE851" s="6"/>
      <c r="AF851" s="6"/>
    </row>
    <row r="852" spans="1:32" ht="13.2">
      <c r="A852" s="6"/>
      <c r="B852" s="6"/>
      <c r="C852" s="6"/>
      <c r="D852" s="6"/>
      <c r="E852" s="6"/>
      <c r="F852" s="6"/>
      <c r="G852" s="6"/>
      <c r="H852" s="6"/>
      <c r="I852" s="6"/>
      <c r="J852" s="6"/>
      <c r="K852" s="522"/>
      <c r="L852" s="6"/>
      <c r="M852" s="6"/>
      <c r="N852" s="6"/>
      <c r="O852" s="6"/>
      <c r="P852" s="6"/>
      <c r="Q852" s="6"/>
      <c r="R852" s="6"/>
      <c r="S852" s="6"/>
      <c r="T852" s="6"/>
      <c r="U852" s="6"/>
      <c r="V852" s="6"/>
      <c r="W852" s="6"/>
      <c r="X852" s="6"/>
      <c r="Y852" s="6"/>
      <c r="Z852" s="6"/>
      <c r="AA852" s="6"/>
      <c r="AB852" s="6"/>
      <c r="AC852" s="6"/>
      <c r="AD852" s="6"/>
      <c r="AE852" s="6"/>
      <c r="AF852" s="6"/>
    </row>
    <row r="853" spans="1:32" ht="13.2">
      <c r="A853" s="6"/>
      <c r="B853" s="6"/>
      <c r="C853" s="6"/>
      <c r="D853" s="6"/>
      <c r="E853" s="6"/>
      <c r="F853" s="6"/>
      <c r="G853" s="6"/>
      <c r="H853" s="6"/>
      <c r="I853" s="6"/>
      <c r="J853" s="6"/>
      <c r="K853" s="522"/>
      <c r="L853" s="6"/>
      <c r="M853" s="6"/>
      <c r="N853" s="6"/>
      <c r="O853" s="6"/>
      <c r="P853" s="6"/>
      <c r="Q853" s="6"/>
      <c r="R853" s="6"/>
      <c r="S853" s="6"/>
      <c r="T853" s="6"/>
      <c r="U853" s="6"/>
      <c r="V853" s="6"/>
      <c r="W853" s="6"/>
      <c r="X853" s="6"/>
      <c r="Y853" s="6"/>
      <c r="Z853" s="6"/>
      <c r="AA853" s="6"/>
      <c r="AB853" s="6"/>
      <c r="AC853" s="6"/>
      <c r="AD853" s="6"/>
      <c r="AE853" s="6"/>
      <c r="AF853" s="6"/>
    </row>
    <row r="854" spans="1:32" ht="13.2">
      <c r="A854" s="6"/>
      <c r="B854" s="6"/>
      <c r="C854" s="6"/>
      <c r="D854" s="6"/>
      <c r="E854" s="6"/>
      <c r="F854" s="6"/>
      <c r="G854" s="6"/>
      <c r="H854" s="6"/>
      <c r="I854" s="6"/>
      <c r="J854" s="6"/>
      <c r="K854" s="522"/>
      <c r="L854" s="6"/>
      <c r="M854" s="6"/>
      <c r="N854" s="6"/>
      <c r="O854" s="6"/>
      <c r="P854" s="6"/>
      <c r="Q854" s="6"/>
      <c r="R854" s="6"/>
      <c r="S854" s="6"/>
      <c r="T854" s="6"/>
      <c r="U854" s="6"/>
      <c r="V854" s="6"/>
      <c r="W854" s="6"/>
      <c r="X854" s="6"/>
      <c r="Y854" s="6"/>
      <c r="Z854" s="6"/>
      <c r="AA854" s="6"/>
      <c r="AB854" s="6"/>
      <c r="AC854" s="6"/>
      <c r="AD854" s="6"/>
      <c r="AE854" s="6"/>
      <c r="AF854" s="6"/>
    </row>
    <row r="855" spans="1:32" ht="13.2">
      <c r="A855" s="6"/>
      <c r="B855" s="6"/>
      <c r="C855" s="6"/>
      <c r="D855" s="6"/>
      <c r="E855" s="6"/>
      <c r="F855" s="6"/>
      <c r="G855" s="6"/>
      <c r="H855" s="6"/>
      <c r="I855" s="6"/>
      <c r="J855" s="6"/>
      <c r="K855" s="522"/>
      <c r="L855" s="6"/>
      <c r="M855" s="6"/>
      <c r="N855" s="6"/>
      <c r="O855" s="6"/>
      <c r="P855" s="6"/>
      <c r="Q855" s="6"/>
      <c r="R855" s="6"/>
      <c r="S855" s="6"/>
      <c r="T855" s="6"/>
      <c r="U855" s="6"/>
      <c r="V855" s="6"/>
      <c r="W855" s="6"/>
      <c r="X855" s="6"/>
      <c r="Y855" s="6"/>
      <c r="Z855" s="6"/>
      <c r="AA855" s="6"/>
      <c r="AB855" s="6"/>
      <c r="AC855" s="6"/>
      <c r="AD855" s="6"/>
      <c r="AE855" s="6"/>
      <c r="AF855" s="6"/>
    </row>
    <row r="856" spans="1:32" ht="13.2">
      <c r="A856" s="6"/>
      <c r="B856" s="6"/>
      <c r="C856" s="6"/>
      <c r="D856" s="6"/>
      <c r="E856" s="6"/>
      <c r="F856" s="6"/>
      <c r="G856" s="6"/>
      <c r="H856" s="6"/>
      <c r="I856" s="6"/>
      <c r="J856" s="6"/>
      <c r="K856" s="522"/>
      <c r="L856" s="6"/>
      <c r="M856" s="6"/>
      <c r="N856" s="6"/>
      <c r="O856" s="6"/>
      <c r="P856" s="6"/>
      <c r="Q856" s="6"/>
      <c r="R856" s="6"/>
      <c r="S856" s="6"/>
      <c r="T856" s="6"/>
      <c r="U856" s="6"/>
      <c r="V856" s="6"/>
      <c r="W856" s="6"/>
      <c r="X856" s="6"/>
      <c r="Y856" s="6"/>
      <c r="Z856" s="6"/>
      <c r="AA856" s="6"/>
      <c r="AB856" s="6"/>
      <c r="AC856" s="6"/>
      <c r="AD856" s="6"/>
      <c r="AE856" s="6"/>
      <c r="AF856" s="6"/>
    </row>
    <row r="857" spans="1:32" ht="13.2">
      <c r="A857" s="6"/>
      <c r="B857" s="6"/>
      <c r="C857" s="6"/>
      <c r="D857" s="6"/>
      <c r="E857" s="6"/>
      <c r="F857" s="6"/>
      <c r="G857" s="6"/>
      <c r="H857" s="6"/>
      <c r="I857" s="6"/>
      <c r="J857" s="6"/>
      <c r="K857" s="522"/>
      <c r="L857" s="6"/>
      <c r="M857" s="6"/>
      <c r="N857" s="6"/>
      <c r="O857" s="6"/>
      <c r="P857" s="6"/>
      <c r="Q857" s="6"/>
      <c r="R857" s="6"/>
      <c r="S857" s="6"/>
      <c r="T857" s="6"/>
      <c r="U857" s="6"/>
      <c r="V857" s="6"/>
      <c r="W857" s="6"/>
      <c r="X857" s="6"/>
      <c r="Y857" s="6"/>
      <c r="Z857" s="6"/>
      <c r="AA857" s="6"/>
      <c r="AB857" s="6"/>
      <c r="AC857" s="6"/>
      <c r="AD857" s="6"/>
      <c r="AE857" s="6"/>
      <c r="AF857" s="6"/>
    </row>
    <row r="858" spans="1:32" ht="13.2">
      <c r="A858" s="6"/>
      <c r="B858" s="6"/>
      <c r="C858" s="6"/>
      <c r="D858" s="6"/>
      <c r="E858" s="6"/>
      <c r="F858" s="6"/>
      <c r="G858" s="6"/>
      <c r="H858" s="6"/>
      <c r="I858" s="6"/>
      <c r="J858" s="6"/>
      <c r="K858" s="522"/>
      <c r="L858" s="6"/>
      <c r="M858" s="6"/>
      <c r="N858" s="6"/>
      <c r="O858" s="6"/>
      <c r="P858" s="6"/>
      <c r="Q858" s="6"/>
      <c r="R858" s="6"/>
      <c r="S858" s="6"/>
      <c r="T858" s="6"/>
      <c r="U858" s="6"/>
      <c r="V858" s="6"/>
      <c r="W858" s="6"/>
      <c r="X858" s="6"/>
      <c r="Y858" s="6"/>
      <c r="Z858" s="6"/>
      <c r="AA858" s="6"/>
      <c r="AB858" s="6"/>
      <c r="AC858" s="6"/>
      <c r="AD858" s="6"/>
      <c r="AE858" s="6"/>
      <c r="AF858" s="6"/>
    </row>
    <row r="859" spans="1:32" ht="13.2">
      <c r="A859" s="6"/>
      <c r="B859" s="6"/>
      <c r="C859" s="6"/>
      <c r="D859" s="6"/>
      <c r="E859" s="6"/>
      <c r="F859" s="6"/>
      <c r="G859" s="6"/>
      <c r="H859" s="6"/>
      <c r="I859" s="6"/>
      <c r="J859" s="6"/>
      <c r="K859" s="522"/>
      <c r="L859" s="6"/>
      <c r="M859" s="6"/>
      <c r="N859" s="6"/>
      <c r="O859" s="6"/>
      <c r="P859" s="6"/>
      <c r="Q859" s="6"/>
      <c r="R859" s="6"/>
      <c r="S859" s="6"/>
      <c r="T859" s="6"/>
      <c r="U859" s="6"/>
      <c r="V859" s="6"/>
      <c r="W859" s="6"/>
      <c r="X859" s="6"/>
      <c r="Y859" s="6"/>
      <c r="Z859" s="6"/>
      <c r="AA859" s="6"/>
      <c r="AB859" s="6"/>
      <c r="AC859" s="6"/>
      <c r="AD859" s="6"/>
      <c r="AE859" s="6"/>
      <c r="AF859" s="6"/>
    </row>
    <row r="860" spans="1:32" ht="13.2">
      <c r="A860" s="6"/>
      <c r="B860" s="6"/>
      <c r="C860" s="6"/>
      <c r="D860" s="6"/>
      <c r="E860" s="6"/>
      <c r="F860" s="6"/>
      <c r="G860" s="6"/>
      <c r="H860" s="6"/>
      <c r="I860" s="6"/>
      <c r="J860" s="6"/>
      <c r="K860" s="522"/>
      <c r="L860" s="6"/>
      <c r="M860" s="6"/>
      <c r="N860" s="6"/>
      <c r="O860" s="6"/>
      <c r="P860" s="6"/>
      <c r="Q860" s="6"/>
      <c r="R860" s="6"/>
      <c r="S860" s="6"/>
      <c r="T860" s="6"/>
      <c r="U860" s="6"/>
      <c r="V860" s="6"/>
      <c r="W860" s="6"/>
      <c r="X860" s="6"/>
      <c r="Y860" s="6"/>
      <c r="Z860" s="6"/>
      <c r="AA860" s="6"/>
      <c r="AB860" s="6"/>
      <c r="AC860" s="6"/>
      <c r="AD860" s="6"/>
      <c r="AE860" s="6"/>
      <c r="AF860" s="6"/>
    </row>
    <row r="861" spans="1:32" ht="13.2">
      <c r="A861" s="6"/>
      <c r="B861" s="6"/>
      <c r="C861" s="6"/>
      <c r="D861" s="6"/>
      <c r="E861" s="6"/>
      <c r="F861" s="6"/>
      <c r="G861" s="6"/>
      <c r="H861" s="6"/>
      <c r="I861" s="6"/>
      <c r="J861" s="6"/>
      <c r="K861" s="522"/>
      <c r="L861" s="6"/>
      <c r="M861" s="6"/>
      <c r="N861" s="6"/>
      <c r="O861" s="6"/>
      <c r="P861" s="6"/>
      <c r="Q861" s="6"/>
      <c r="R861" s="6"/>
      <c r="S861" s="6"/>
      <c r="T861" s="6"/>
      <c r="U861" s="6"/>
      <c r="V861" s="6"/>
      <c r="W861" s="6"/>
      <c r="X861" s="6"/>
      <c r="Y861" s="6"/>
      <c r="Z861" s="6"/>
      <c r="AA861" s="6"/>
      <c r="AB861" s="6"/>
      <c r="AC861" s="6"/>
      <c r="AD861" s="6"/>
      <c r="AE861" s="6"/>
      <c r="AF861" s="6"/>
    </row>
    <row r="862" spans="1:32" ht="13.2">
      <c r="A862" s="6"/>
      <c r="B862" s="6"/>
      <c r="C862" s="6"/>
      <c r="D862" s="6"/>
      <c r="E862" s="6"/>
      <c r="F862" s="6"/>
      <c r="G862" s="6"/>
      <c r="H862" s="6"/>
      <c r="I862" s="6"/>
      <c r="J862" s="6"/>
      <c r="K862" s="522"/>
      <c r="L862" s="6"/>
      <c r="M862" s="6"/>
      <c r="N862" s="6"/>
      <c r="O862" s="6"/>
      <c r="P862" s="6"/>
      <c r="Q862" s="6"/>
      <c r="R862" s="6"/>
      <c r="S862" s="6"/>
      <c r="T862" s="6"/>
      <c r="U862" s="6"/>
      <c r="V862" s="6"/>
      <c r="W862" s="6"/>
      <c r="X862" s="6"/>
      <c r="Y862" s="6"/>
      <c r="Z862" s="6"/>
      <c r="AA862" s="6"/>
      <c r="AB862" s="6"/>
      <c r="AC862" s="6"/>
      <c r="AD862" s="6"/>
      <c r="AE862" s="6"/>
      <c r="AF862" s="6"/>
    </row>
    <row r="863" spans="1:32" ht="13.2">
      <c r="A863" s="6"/>
      <c r="B863" s="6"/>
      <c r="C863" s="6"/>
      <c r="D863" s="6"/>
      <c r="E863" s="6"/>
      <c r="F863" s="6"/>
      <c r="G863" s="6"/>
      <c r="H863" s="6"/>
      <c r="I863" s="6"/>
      <c r="J863" s="6"/>
      <c r="K863" s="522"/>
      <c r="L863" s="6"/>
      <c r="M863" s="6"/>
      <c r="N863" s="6"/>
      <c r="O863" s="6"/>
      <c r="P863" s="6"/>
      <c r="Q863" s="6"/>
      <c r="R863" s="6"/>
      <c r="S863" s="6"/>
      <c r="T863" s="6"/>
      <c r="U863" s="6"/>
      <c r="V863" s="6"/>
      <c r="W863" s="6"/>
      <c r="X863" s="6"/>
      <c r="Y863" s="6"/>
      <c r="Z863" s="6"/>
      <c r="AA863" s="6"/>
      <c r="AB863" s="6"/>
      <c r="AC863" s="6"/>
      <c r="AD863" s="6"/>
      <c r="AE863" s="6"/>
      <c r="AF863" s="6"/>
    </row>
    <row r="864" spans="1:32" ht="13.2">
      <c r="A864" s="6"/>
      <c r="B864" s="6"/>
      <c r="C864" s="6"/>
      <c r="D864" s="6"/>
      <c r="E864" s="6"/>
      <c r="F864" s="6"/>
      <c r="G864" s="6"/>
      <c r="H864" s="6"/>
      <c r="I864" s="6"/>
      <c r="J864" s="6"/>
      <c r="K864" s="522"/>
      <c r="L864" s="6"/>
      <c r="M864" s="6"/>
      <c r="N864" s="6"/>
      <c r="O864" s="6"/>
      <c r="P864" s="6"/>
      <c r="Q864" s="6"/>
      <c r="R864" s="6"/>
      <c r="S864" s="6"/>
      <c r="T864" s="6"/>
      <c r="U864" s="6"/>
      <c r="V864" s="6"/>
      <c r="W864" s="6"/>
      <c r="X864" s="6"/>
      <c r="Y864" s="6"/>
      <c r="Z864" s="6"/>
      <c r="AA864" s="6"/>
      <c r="AB864" s="6"/>
      <c r="AC864" s="6"/>
      <c r="AD864" s="6"/>
      <c r="AE864" s="6"/>
      <c r="AF864" s="6"/>
    </row>
    <row r="865" spans="1:32" ht="13.2">
      <c r="A865" s="6"/>
      <c r="B865" s="6"/>
      <c r="C865" s="6"/>
      <c r="D865" s="6"/>
      <c r="E865" s="6"/>
      <c r="F865" s="6"/>
      <c r="G865" s="6"/>
      <c r="H865" s="6"/>
      <c r="I865" s="6"/>
      <c r="J865" s="6"/>
      <c r="K865" s="522"/>
      <c r="L865" s="6"/>
      <c r="M865" s="6"/>
      <c r="N865" s="6"/>
      <c r="O865" s="6"/>
      <c r="P865" s="6"/>
      <c r="Q865" s="6"/>
      <c r="R865" s="6"/>
      <c r="S865" s="6"/>
      <c r="T865" s="6"/>
      <c r="U865" s="6"/>
      <c r="V865" s="6"/>
      <c r="W865" s="6"/>
      <c r="X865" s="6"/>
      <c r="Y865" s="6"/>
      <c r="Z865" s="6"/>
      <c r="AA865" s="6"/>
      <c r="AB865" s="6"/>
      <c r="AC865" s="6"/>
      <c r="AD865" s="6"/>
      <c r="AE865" s="6"/>
      <c r="AF865" s="6"/>
    </row>
    <row r="866" spans="1:32" ht="13.2">
      <c r="A866" s="6"/>
      <c r="B866" s="6"/>
      <c r="C866" s="6"/>
      <c r="D866" s="6"/>
      <c r="E866" s="6"/>
      <c r="F866" s="6"/>
      <c r="G866" s="6"/>
      <c r="H866" s="6"/>
      <c r="I866" s="6"/>
      <c r="J866" s="6"/>
      <c r="K866" s="522"/>
      <c r="L866" s="6"/>
      <c r="M866" s="6"/>
      <c r="N866" s="6"/>
      <c r="O866" s="6"/>
      <c r="P866" s="6"/>
      <c r="Q866" s="6"/>
      <c r="R866" s="6"/>
      <c r="S866" s="6"/>
      <c r="T866" s="6"/>
      <c r="U866" s="6"/>
      <c r="V866" s="6"/>
      <c r="W866" s="6"/>
      <c r="X866" s="6"/>
      <c r="Y866" s="6"/>
      <c r="Z866" s="6"/>
      <c r="AA866" s="6"/>
      <c r="AB866" s="6"/>
      <c r="AC866" s="6"/>
      <c r="AD866" s="6"/>
      <c r="AE866" s="6"/>
      <c r="AF866" s="6"/>
    </row>
    <row r="867" spans="1:32" ht="13.2">
      <c r="A867" s="6"/>
      <c r="B867" s="6"/>
      <c r="C867" s="6"/>
      <c r="D867" s="6"/>
      <c r="E867" s="6"/>
      <c r="F867" s="6"/>
      <c r="G867" s="6"/>
      <c r="H867" s="6"/>
      <c r="I867" s="6"/>
      <c r="J867" s="6"/>
      <c r="K867" s="522"/>
      <c r="L867" s="6"/>
      <c r="M867" s="6"/>
      <c r="N867" s="6"/>
      <c r="O867" s="6"/>
      <c r="P867" s="6"/>
      <c r="Q867" s="6"/>
      <c r="R867" s="6"/>
      <c r="S867" s="6"/>
      <c r="T867" s="6"/>
      <c r="U867" s="6"/>
      <c r="V867" s="6"/>
      <c r="W867" s="6"/>
      <c r="X867" s="6"/>
      <c r="Y867" s="6"/>
      <c r="Z867" s="6"/>
      <c r="AA867" s="6"/>
      <c r="AB867" s="6"/>
      <c r="AC867" s="6"/>
      <c r="AD867" s="6"/>
      <c r="AE867" s="6"/>
      <c r="AF867" s="6"/>
    </row>
    <row r="868" spans="1:32" ht="13.2">
      <c r="A868" s="6"/>
      <c r="B868" s="6"/>
      <c r="C868" s="6"/>
      <c r="D868" s="6"/>
      <c r="E868" s="6"/>
      <c r="F868" s="6"/>
      <c r="G868" s="6"/>
      <c r="H868" s="6"/>
      <c r="I868" s="6"/>
      <c r="J868" s="6"/>
      <c r="K868" s="522"/>
      <c r="L868" s="6"/>
      <c r="M868" s="6"/>
      <c r="N868" s="6"/>
      <c r="O868" s="6"/>
      <c r="P868" s="6"/>
      <c r="Q868" s="6"/>
      <c r="R868" s="6"/>
      <c r="S868" s="6"/>
      <c r="T868" s="6"/>
      <c r="U868" s="6"/>
      <c r="V868" s="6"/>
      <c r="W868" s="6"/>
      <c r="X868" s="6"/>
      <c r="Y868" s="6"/>
      <c r="Z868" s="6"/>
      <c r="AA868" s="6"/>
      <c r="AB868" s="6"/>
      <c r="AC868" s="6"/>
      <c r="AD868" s="6"/>
      <c r="AE868" s="6"/>
      <c r="AF868" s="6"/>
    </row>
    <row r="869" spans="1:32" ht="13.2">
      <c r="A869" s="6"/>
      <c r="B869" s="6"/>
      <c r="C869" s="6"/>
      <c r="D869" s="6"/>
      <c r="E869" s="6"/>
      <c r="F869" s="6"/>
      <c r="G869" s="6"/>
      <c r="H869" s="6"/>
      <c r="I869" s="6"/>
      <c r="J869" s="6"/>
      <c r="K869" s="522"/>
      <c r="L869" s="6"/>
      <c r="M869" s="6"/>
      <c r="N869" s="6"/>
      <c r="O869" s="6"/>
      <c r="P869" s="6"/>
      <c r="Q869" s="6"/>
      <c r="R869" s="6"/>
      <c r="S869" s="6"/>
      <c r="T869" s="6"/>
      <c r="U869" s="6"/>
      <c r="V869" s="6"/>
      <c r="W869" s="6"/>
      <c r="X869" s="6"/>
      <c r="Y869" s="6"/>
      <c r="Z869" s="6"/>
      <c r="AA869" s="6"/>
      <c r="AB869" s="6"/>
      <c r="AC869" s="6"/>
      <c r="AD869" s="6"/>
      <c r="AE869" s="6"/>
      <c r="AF869" s="6"/>
    </row>
    <row r="870" spans="1:32" ht="13.2">
      <c r="A870" s="6"/>
      <c r="B870" s="6"/>
      <c r="C870" s="6"/>
      <c r="D870" s="6"/>
      <c r="E870" s="6"/>
      <c r="F870" s="6"/>
      <c r="G870" s="6"/>
      <c r="H870" s="6"/>
      <c r="I870" s="6"/>
      <c r="J870" s="6"/>
      <c r="K870" s="522"/>
      <c r="L870" s="6"/>
      <c r="M870" s="6"/>
      <c r="N870" s="6"/>
      <c r="O870" s="6"/>
      <c r="P870" s="6"/>
      <c r="Q870" s="6"/>
      <c r="R870" s="6"/>
      <c r="S870" s="6"/>
      <c r="T870" s="6"/>
      <c r="U870" s="6"/>
      <c r="V870" s="6"/>
      <c r="W870" s="6"/>
      <c r="X870" s="6"/>
      <c r="Y870" s="6"/>
      <c r="Z870" s="6"/>
      <c r="AA870" s="6"/>
      <c r="AB870" s="6"/>
      <c r="AC870" s="6"/>
      <c r="AD870" s="6"/>
      <c r="AE870" s="6"/>
      <c r="AF870" s="6"/>
    </row>
    <row r="871" spans="1:32" ht="13.2">
      <c r="A871" s="6"/>
      <c r="B871" s="6"/>
      <c r="C871" s="6"/>
      <c r="D871" s="6"/>
      <c r="E871" s="6"/>
      <c r="F871" s="6"/>
      <c r="G871" s="6"/>
      <c r="H871" s="6"/>
      <c r="I871" s="6"/>
      <c r="J871" s="6"/>
      <c r="K871" s="522"/>
      <c r="L871" s="6"/>
      <c r="M871" s="6"/>
      <c r="N871" s="6"/>
      <c r="O871" s="6"/>
      <c r="P871" s="6"/>
      <c r="Q871" s="6"/>
      <c r="R871" s="6"/>
      <c r="S871" s="6"/>
      <c r="T871" s="6"/>
      <c r="U871" s="6"/>
      <c r="V871" s="6"/>
      <c r="W871" s="6"/>
      <c r="X871" s="6"/>
      <c r="Y871" s="6"/>
      <c r="Z871" s="6"/>
      <c r="AA871" s="6"/>
      <c r="AB871" s="6"/>
      <c r="AC871" s="6"/>
      <c r="AD871" s="6"/>
      <c r="AE871" s="6"/>
      <c r="AF871" s="6"/>
    </row>
    <row r="872" spans="1:32" ht="13.2">
      <c r="A872" s="6"/>
      <c r="B872" s="6"/>
      <c r="C872" s="6"/>
      <c r="D872" s="6"/>
      <c r="E872" s="6"/>
      <c r="F872" s="6"/>
      <c r="G872" s="6"/>
      <c r="H872" s="6"/>
      <c r="I872" s="6"/>
      <c r="J872" s="6"/>
      <c r="K872" s="522"/>
      <c r="L872" s="6"/>
      <c r="M872" s="6"/>
      <c r="N872" s="6"/>
      <c r="O872" s="6"/>
      <c r="P872" s="6"/>
      <c r="Q872" s="6"/>
      <c r="R872" s="6"/>
      <c r="S872" s="6"/>
      <c r="T872" s="6"/>
      <c r="U872" s="6"/>
      <c r="V872" s="6"/>
      <c r="W872" s="6"/>
      <c r="X872" s="6"/>
      <c r="Y872" s="6"/>
      <c r="Z872" s="6"/>
      <c r="AA872" s="6"/>
      <c r="AB872" s="6"/>
      <c r="AC872" s="6"/>
      <c r="AD872" s="6"/>
      <c r="AE872" s="6"/>
      <c r="AF872" s="6"/>
    </row>
    <row r="873" spans="1:32" ht="13.2">
      <c r="A873" s="6"/>
      <c r="B873" s="6"/>
      <c r="C873" s="6"/>
      <c r="D873" s="6"/>
      <c r="E873" s="6"/>
      <c r="F873" s="6"/>
      <c r="G873" s="6"/>
      <c r="H873" s="6"/>
      <c r="I873" s="6"/>
      <c r="J873" s="6"/>
      <c r="K873" s="522"/>
      <c r="L873" s="6"/>
      <c r="M873" s="6"/>
      <c r="N873" s="6"/>
      <c r="O873" s="6"/>
      <c r="P873" s="6"/>
      <c r="Q873" s="6"/>
      <c r="R873" s="6"/>
      <c r="S873" s="6"/>
      <c r="T873" s="6"/>
      <c r="U873" s="6"/>
      <c r="V873" s="6"/>
      <c r="W873" s="6"/>
      <c r="X873" s="6"/>
      <c r="Y873" s="6"/>
      <c r="Z873" s="6"/>
      <c r="AA873" s="6"/>
      <c r="AB873" s="6"/>
      <c r="AC873" s="6"/>
      <c r="AD873" s="6"/>
      <c r="AE873" s="6"/>
      <c r="AF873" s="6"/>
    </row>
    <row r="874" spans="1:32" ht="13.2">
      <c r="A874" s="6"/>
      <c r="B874" s="6"/>
      <c r="C874" s="6"/>
      <c r="D874" s="6"/>
      <c r="E874" s="6"/>
      <c r="F874" s="6"/>
      <c r="G874" s="6"/>
      <c r="H874" s="6"/>
      <c r="I874" s="6"/>
      <c r="J874" s="6"/>
      <c r="K874" s="522"/>
      <c r="L874" s="6"/>
      <c r="M874" s="6"/>
      <c r="N874" s="6"/>
      <c r="O874" s="6"/>
      <c r="P874" s="6"/>
      <c r="Q874" s="6"/>
      <c r="R874" s="6"/>
      <c r="S874" s="6"/>
      <c r="T874" s="6"/>
      <c r="U874" s="6"/>
      <c r="V874" s="6"/>
      <c r="W874" s="6"/>
      <c r="X874" s="6"/>
      <c r="Y874" s="6"/>
      <c r="Z874" s="6"/>
      <c r="AA874" s="6"/>
      <c r="AB874" s="6"/>
      <c r="AC874" s="6"/>
      <c r="AD874" s="6"/>
      <c r="AE874" s="6"/>
      <c r="AF874" s="6"/>
    </row>
    <row r="875" spans="1:32" ht="13.2">
      <c r="A875" s="6"/>
      <c r="B875" s="6"/>
      <c r="C875" s="6"/>
      <c r="D875" s="6"/>
      <c r="E875" s="6"/>
      <c r="F875" s="6"/>
      <c r="G875" s="6"/>
      <c r="H875" s="6"/>
      <c r="I875" s="6"/>
      <c r="J875" s="6"/>
      <c r="K875" s="522"/>
      <c r="L875" s="6"/>
      <c r="M875" s="6"/>
      <c r="N875" s="6"/>
      <c r="O875" s="6"/>
      <c r="P875" s="6"/>
      <c r="Q875" s="6"/>
      <c r="R875" s="6"/>
      <c r="S875" s="6"/>
      <c r="T875" s="6"/>
      <c r="U875" s="6"/>
      <c r="V875" s="6"/>
      <c r="W875" s="6"/>
      <c r="X875" s="6"/>
      <c r="Y875" s="6"/>
      <c r="Z875" s="6"/>
      <c r="AA875" s="6"/>
      <c r="AB875" s="6"/>
      <c r="AC875" s="6"/>
      <c r="AD875" s="6"/>
      <c r="AE875" s="6"/>
      <c r="AF875" s="6"/>
    </row>
    <row r="876" spans="1:32" ht="13.2">
      <c r="A876" s="6"/>
      <c r="B876" s="6"/>
      <c r="C876" s="6"/>
      <c r="D876" s="6"/>
      <c r="E876" s="6"/>
      <c r="F876" s="6"/>
      <c r="G876" s="6"/>
      <c r="H876" s="6"/>
      <c r="I876" s="6"/>
      <c r="J876" s="6"/>
      <c r="K876" s="522"/>
      <c r="L876" s="6"/>
      <c r="M876" s="6"/>
      <c r="N876" s="6"/>
      <c r="O876" s="6"/>
      <c r="P876" s="6"/>
      <c r="Q876" s="6"/>
      <c r="R876" s="6"/>
      <c r="S876" s="6"/>
      <c r="T876" s="6"/>
      <c r="U876" s="6"/>
      <c r="V876" s="6"/>
      <c r="W876" s="6"/>
      <c r="X876" s="6"/>
      <c r="Y876" s="6"/>
      <c r="Z876" s="6"/>
      <c r="AA876" s="6"/>
      <c r="AB876" s="6"/>
      <c r="AC876" s="6"/>
      <c r="AD876" s="6"/>
      <c r="AE876" s="6"/>
      <c r="AF876" s="6"/>
    </row>
    <row r="877" spans="1:32" ht="13.2">
      <c r="A877" s="6"/>
      <c r="B877" s="6"/>
      <c r="C877" s="6"/>
      <c r="D877" s="6"/>
      <c r="E877" s="6"/>
      <c r="F877" s="6"/>
      <c r="G877" s="6"/>
      <c r="H877" s="6"/>
      <c r="I877" s="6"/>
      <c r="J877" s="6"/>
      <c r="K877" s="522"/>
      <c r="L877" s="6"/>
      <c r="M877" s="6"/>
      <c r="N877" s="6"/>
      <c r="O877" s="6"/>
      <c r="P877" s="6"/>
      <c r="Q877" s="6"/>
      <c r="R877" s="6"/>
      <c r="S877" s="6"/>
      <c r="T877" s="6"/>
      <c r="U877" s="6"/>
      <c r="V877" s="6"/>
      <c r="W877" s="6"/>
      <c r="X877" s="6"/>
      <c r="Y877" s="6"/>
      <c r="Z877" s="6"/>
      <c r="AA877" s="6"/>
      <c r="AB877" s="6"/>
      <c r="AC877" s="6"/>
      <c r="AD877" s="6"/>
      <c r="AE877" s="6"/>
      <c r="AF877" s="6"/>
    </row>
    <row r="878" spans="1:32" ht="13.2">
      <c r="A878" s="6"/>
      <c r="B878" s="6"/>
      <c r="C878" s="6"/>
      <c r="D878" s="6"/>
      <c r="E878" s="6"/>
      <c r="F878" s="6"/>
      <c r="G878" s="6"/>
      <c r="H878" s="6"/>
      <c r="I878" s="6"/>
      <c r="J878" s="6"/>
      <c r="K878" s="522"/>
      <c r="L878" s="6"/>
      <c r="M878" s="6"/>
      <c r="N878" s="6"/>
      <c r="O878" s="6"/>
      <c r="P878" s="6"/>
      <c r="Q878" s="6"/>
      <c r="R878" s="6"/>
      <c r="S878" s="6"/>
      <c r="T878" s="6"/>
      <c r="U878" s="6"/>
      <c r="V878" s="6"/>
      <c r="W878" s="6"/>
      <c r="X878" s="6"/>
      <c r="Y878" s="6"/>
      <c r="Z878" s="6"/>
      <c r="AA878" s="6"/>
      <c r="AB878" s="6"/>
      <c r="AC878" s="6"/>
      <c r="AD878" s="6"/>
      <c r="AE878" s="6"/>
      <c r="AF878" s="6"/>
    </row>
    <row r="879" spans="1:32" ht="13.2">
      <c r="A879" s="6"/>
      <c r="B879" s="6"/>
      <c r="C879" s="6"/>
      <c r="D879" s="6"/>
      <c r="E879" s="6"/>
      <c r="F879" s="6"/>
      <c r="G879" s="6"/>
      <c r="H879" s="6"/>
      <c r="I879" s="6"/>
      <c r="J879" s="6"/>
      <c r="K879" s="522"/>
      <c r="L879" s="6"/>
      <c r="M879" s="6"/>
      <c r="N879" s="6"/>
      <c r="O879" s="6"/>
      <c r="P879" s="6"/>
      <c r="Q879" s="6"/>
      <c r="R879" s="6"/>
      <c r="S879" s="6"/>
      <c r="T879" s="6"/>
      <c r="U879" s="6"/>
      <c r="V879" s="6"/>
      <c r="W879" s="6"/>
      <c r="X879" s="6"/>
      <c r="Y879" s="6"/>
      <c r="Z879" s="6"/>
      <c r="AA879" s="6"/>
      <c r="AB879" s="6"/>
      <c r="AC879" s="6"/>
      <c r="AD879" s="6"/>
      <c r="AE879" s="6"/>
      <c r="AF879" s="6"/>
    </row>
    <row r="880" spans="1:32" ht="13.2">
      <c r="A880" s="6"/>
      <c r="B880" s="6"/>
      <c r="C880" s="6"/>
      <c r="D880" s="6"/>
      <c r="E880" s="6"/>
      <c r="F880" s="6"/>
      <c r="G880" s="6"/>
      <c r="H880" s="6"/>
      <c r="I880" s="6"/>
      <c r="J880" s="6"/>
      <c r="K880" s="522"/>
      <c r="L880" s="6"/>
      <c r="M880" s="6"/>
      <c r="N880" s="6"/>
      <c r="O880" s="6"/>
      <c r="P880" s="6"/>
      <c r="Q880" s="6"/>
      <c r="R880" s="6"/>
      <c r="S880" s="6"/>
      <c r="T880" s="6"/>
      <c r="U880" s="6"/>
      <c r="V880" s="6"/>
      <c r="W880" s="6"/>
      <c r="X880" s="6"/>
      <c r="Y880" s="6"/>
      <c r="Z880" s="6"/>
      <c r="AA880" s="6"/>
      <c r="AB880" s="6"/>
      <c r="AC880" s="6"/>
      <c r="AD880" s="6"/>
      <c r="AE880" s="6"/>
      <c r="AF880" s="6"/>
    </row>
    <row r="881" spans="1:32" ht="13.2">
      <c r="A881" s="6"/>
      <c r="B881" s="6"/>
      <c r="C881" s="6"/>
      <c r="D881" s="6"/>
      <c r="E881" s="6"/>
      <c r="F881" s="6"/>
      <c r="G881" s="6"/>
      <c r="H881" s="6"/>
      <c r="I881" s="6"/>
      <c r="J881" s="6"/>
      <c r="K881" s="522"/>
      <c r="L881" s="6"/>
      <c r="M881" s="6"/>
      <c r="N881" s="6"/>
      <c r="O881" s="6"/>
      <c r="P881" s="6"/>
      <c r="Q881" s="6"/>
      <c r="R881" s="6"/>
      <c r="S881" s="6"/>
      <c r="T881" s="6"/>
      <c r="U881" s="6"/>
      <c r="V881" s="6"/>
      <c r="W881" s="6"/>
      <c r="X881" s="6"/>
      <c r="Y881" s="6"/>
      <c r="Z881" s="6"/>
      <c r="AA881" s="6"/>
      <c r="AB881" s="6"/>
      <c r="AC881" s="6"/>
      <c r="AD881" s="6"/>
      <c r="AE881" s="6"/>
      <c r="AF881" s="6"/>
    </row>
    <row r="882" spans="1:32" ht="13.2">
      <c r="A882" s="6"/>
      <c r="B882" s="6"/>
      <c r="C882" s="6"/>
      <c r="D882" s="6"/>
      <c r="E882" s="6"/>
      <c r="F882" s="6"/>
      <c r="G882" s="6"/>
      <c r="H882" s="6"/>
      <c r="I882" s="6"/>
      <c r="J882" s="6"/>
      <c r="K882" s="522"/>
      <c r="L882" s="6"/>
      <c r="M882" s="6"/>
      <c r="N882" s="6"/>
      <c r="O882" s="6"/>
      <c r="P882" s="6"/>
      <c r="Q882" s="6"/>
      <c r="R882" s="6"/>
      <c r="S882" s="6"/>
      <c r="T882" s="6"/>
      <c r="U882" s="6"/>
      <c r="V882" s="6"/>
      <c r="W882" s="6"/>
      <c r="X882" s="6"/>
      <c r="Y882" s="6"/>
      <c r="Z882" s="6"/>
      <c r="AA882" s="6"/>
      <c r="AB882" s="6"/>
      <c r="AC882" s="6"/>
      <c r="AD882" s="6"/>
      <c r="AE882" s="6"/>
      <c r="AF882" s="6"/>
    </row>
    <row r="883" spans="1:32" ht="13.2">
      <c r="A883" s="6"/>
      <c r="B883" s="6"/>
      <c r="C883" s="6"/>
      <c r="D883" s="6"/>
      <c r="E883" s="6"/>
      <c r="F883" s="6"/>
      <c r="G883" s="6"/>
      <c r="H883" s="6"/>
      <c r="I883" s="6"/>
      <c r="J883" s="6"/>
      <c r="K883" s="522"/>
      <c r="L883" s="6"/>
      <c r="M883" s="6"/>
      <c r="N883" s="6"/>
      <c r="O883" s="6"/>
      <c r="P883" s="6"/>
      <c r="Q883" s="6"/>
      <c r="R883" s="6"/>
      <c r="S883" s="6"/>
      <c r="T883" s="6"/>
      <c r="U883" s="6"/>
      <c r="V883" s="6"/>
      <c r="W883" s="6"/>
      <c r="X883" s="6"/>
      <c r="Y883" s="6"/>
      <c r="Z883" s="6"/>
      <c r="AA883" s="6"/>
      <c r="AB883" s="6"/>
      <c r="AC883" s="6"/>
      <c r="AD883" s="6"/>
      <c r="AE883" s="6"/>
      <c r="AF883" s="6"/>
    </row>
    <row r="884" spans="1:32" ht="13.2">
      <c r="A884" s="6"/>
      <c r="B884" s="6"/>
      <c r="C884" s="6"/>
      <c r="D884" s="6"/>
      <c r="E884" s="6"/>
      <c r="F884" s="6"/>
      <c r="G884" s="6"/>
      <c r="H884" s="6"/>
      <c r="I884" s="6"/>
      <c r="J884" s="6"/>
      <c r="K884" s="522"/>
      <c r="L884" s="6"/>
      <c r="M884" s="6"/>
      <c r="N884" s="6"/>
      <c r="O884" s="6"/>
      <c r="P884" s="6"/>
      <c r="Q884" s="6"/>
      <c r="R884" s="6"/>
      <c r="S884" s="6"/>
      <c r="T884" s="6"/>
      <c r="U884" s="6"/>
      <c r="V884" s="6"/>
      <c r="W884" s="6"/>
      <c r="X884" s="6"/>
      <c r="Y884" s="6"/>
      <c r="Z884" s="6"/>
      <c r="AA884" s="6"/>
      <c r="AB884" s="6"/>
      <c r="AC884" s="6"/>
      <c r="AD884" s="6"/>
      <c r="AE884" s="6"/>
      <c r="AF884" s="6"/>
    </row>
    <row r="885" spans="1:32" ht="13.2">
      <c r="A885" s="6"/>
      <c r="B885" s="6"/>
      <c r="C885" s="6"/>
      <c r="D885" s="6"/>
      <c r="E885" s="6"/>
      <c r="F885" s="6"/>
      <c r="G885" s="6"/>
      <c r="H885" s="6"/>
      <c r="I885" s="6"/>
      <c r="J885" s="6"/>
      <c r="K885" s="522"/>
      <c r="L885" s="6"/>
      <c r="M885" s="6"/>
      <c r="N885" s="6"/>
      <c r="O885" s="6"/>
      <c r="P885" s="6"/>
      <c r="Q885" s="6"/>
      <c r="R885" s="6"/>
      <c r="S885" s="6"/>
      <c r="T885" s="6"/>
      <c r="U885" s="6"/>
      <c r="V885" s="6"/>
      <c r="W885" s="6"/>
      <c r="X885" s="6"/>
      <c r="Y885" s="6"/>
      <c r="Z885" s="6"/>
      <c r="AA885" s="6"/>
      <c r="AB885" s="6"/>
      <c r="AC885" s="6"/>
      <c r="AD885" s="6"/>
      <c r="AE885" s="6"/>
      <c r="AF885" s="6"/>
    </row>
    <row r="886" spans="1:32" ht="13.2">
      <c r="A886" s="6"/>
      <c r="B886" s="6"/>
      <c r="C886" s="6"/>
      <c r="D886" s="6"/>
      <c r="E886" s="6"/>
      <c r="F886" s="6"/>
      <c r="G886" s="6"/>
      <c r="H886" s="6"/>
      <c r="I886" s="6"/>
      <c r="J886" s="6"/>
      <c r="K886" s="522"/>
      <c r="L886" s="6"/>
      <c r="M886" s="6"/>
      <c r="N886" s="6"/>
      <c r="O886" s="6"/>
      <c r="P886" s="6"/>
      <c r="Q886" s="6"/>
      <c r="R886" s="6"/>
      <c r="S886" s="6"/>
      <c r="T886" s="6"/>
      <c r="U886" s="6"/>
      <c r="V886" s="6"/>
      <c r="W886" s="6"/>
      <c r="X886" s="6"/>
      <c r="Y886" s="6"/>
      <c r="Z886" s="6"/>
      <c r="AA886" s="6"/>
      <c r="AB886" s="6"/>
      <c r="AC886" s="6"/>
      <c r="AD886" s="6"/>
      <c r="AE886" s="6"/>
      <c r="AF886" s="6"/>
    </row>
    <row r="887" spans="1:32" ht="13.2">
      <c r="A887" s="6"/>
      <c r="B887" s="6"/>
      <c r="C887" s="6"/>
      <c r="D887" s="6"/>
      <c r="E887" s="6"/>
      <c r="F887" s="6"/>
      <c r="G887" s="6"/>
      <c r="H887" s="6"/>
      <c r="I887" s="6"/>
      <c r="J887" s="6"/>
      <c r="K887" s="522"/>
      <c r="L887" s="6"/>
      <c r="M887" s="6"/>
      <c r="N887" s="6"/>
      <c r="O887" s="6"/>
      <c r="P887" s="6"/>
      <c r="Q887" s="6"/>
      <c r="R887" s="6"/>
      <c r="S887" s="6"/>
      <c r="T887" s="6"/>
      <c r="U887" s="6"/>
      <c r="V887" s="6"/>
      <c r="W887" s="6"/>
      <c r="X887" s="6"/>
      <c r="Y887" s="6"/>
      <c r="Z887" s="6"/>
      <c r="AA887" s="6"/>
      <c r="AB887" s="6"/>
      <c r="AC887" s="6"/>
      <c r="AD887" s="6"/>
      <c r="AE887" s="6"/>
      <c r="AF887" s="6"/>
    </row>
    <row r="888" spans="1:32" ht="13.2">
      <c r="A888" s="6"/>
      <c r="B888" s="6"/>
      <c r="C888" s="6"/>
      <c r="D888" s="6"/>
      <c r="E888" s="6"/>
      <c r="F888" s="6"/>
      <c r="G888" s="6"/>
      <c r="H888" s="6"/>
      <c r="I888" s="6"/>
      <c r="J888" s="6"/>
      <c r="K888" s="522"/>
      <c r="L888" s="6"/>
      <c r="M888" s="6"/>
      <c r="N888" s="6"/>
      <c r="O888" s="6"/>
      <c r="P888" s="6"/>
      <c r="Q888" s="6"/>
      <c r="R888" s="6"/>
      <c r="S888" s="6"/>
      <c r="T888" s="6"/>
      <c r="U888" s="6"/>
      <c r="V888" s="6"/>
      <c r="W888" s="6"/>
      <c r="X888" s="6"/>
      <c r="Y888" s="6"/>
      <c r="Z888" s="6"/>
      <c r="AA888" s="6"/>
      <c r="AB888" s="6"/>
      <c r="AC888" s="6"/>
      <c r="AD888" s="6"/>
      <c r="AE888" s="6"/>
      <c r="AF888" s="6"/>
    </row>
    <row r="889" spans="1:32" ht="13.2">
      <c r="A889" s="6"/>
      <c r="B889" s="6"/>
      <c r="C889" s="6"/>
      <c r="D889" s="6"/>
      <c r="E889" s="6"/>
      <c r="F889" s="6"/>
      <c r="G889" s="6"/>
      <c r="H889" s="6"/>
      <c r="I889" s="6"/>
      <c r="J889" s="6"/>
      <c r="K889" s="522"/>
      <c r="L889" s="6"/>
      <c r="M889" s="6"/>
      <c r="N889" s="6"/>
      <c r="O889" s="6"/>
      <c r="P889" s="6"/>
      <c r="Q889" s="6"/>
      <c r="R889" s="6"/>
      <c r="S889" s="6"/>
      <c r="T889" s="6"/>
      <c r="U889" s="6"/>
      <c r="V889" s="6"/>
      <c r="W889" s="6"/>
      <c r="X889" s="6"/>
      <c r="Y889" s="6"/>
      <c r="Z889" s="6"/>
      <c r="AA889" s="6"/>
      <c r="AB889" s="6"/>
      <c r="AC889" s="6"/>
      <c r="AD889" s="6"/>
      <c r="AE889" s="6"/>
      <c r="AF889" s="6"/>
    </row>
    <row r="890" spans="1:32" ht="13.2">
      <c r="A890" s="6"/>
      <c r="B890" s="6"/>
      <c r="C890" s="6"/>
      <c r="D890" s="6"/>
      <c r="E890" s="6"/>
      <c r="F890" s="6"/>
      <c r="G890" s="6"/>
      <c r="H890" s="6"/>
      <c r="I890" s="6"/>
      <c r="J890" s="6"/>
      <c r="K890" s="522"/>
      <c r="L890" s="6"/>
      <c r="M890" s="6"/>
      <c r="N890" s="6"/>
      <c r="O890" s="6"/>
      <c r="P890" s="6"/>
      <c r="Q890" s="6"/>
      <c r="R890" s="6"/>
      <c r="S890" s="6"/>
      <c r="T890" s="6"/>
      <c r="U890" s="6"/>
      <c r="V890" s="6"/>
      <c r="W890" s="6"/>
      <c r="X890" s="6"/>
      <c r="Y890" s="6"/>
      <c r="Z890" s="6"/>
      <c r="AA890" s="6"/>
      <c r="AB890" s="6"/>
      <c r="AC890" s="6"/>
      <c r="AD890" s="6"/>
      <c r="AE890" s="6"/>
      <c r="AF890" s="6"/>
    </row>
    <row r="891" spans="1:32" ht="13.2">
      <c r="A891" s="6"/>
      <c r="B891" s="6"/>
      <c r="C891" s="6"/>
      <c r="D891" s="6"/>
      <c r="E891" s="6"/>
      <c r="F891" s="6"/>
      <c r="G891" s="6"/>
      <c r="H891" s="6"/>
      <c r="I891" s="6"/>
      <c r="J891" s="6"/>
      <c r="K891" s="522"/>
      <c r="L891" s="6"/>
      <c r="M891" s="6"/>
      <c r="N891" s="6"/>
      <c r="O891" s="6"/>
      <c r="P891" s="6"/>
      <c r="Q891" s="6"/>
      <c r="R891" s="6"/>
      <c r="S891" s="6"/>
      <c r="T891" s="6"/>
      <c r="U891" s="6"/>
      <c r="V891" s="6"/>
      <c r="W891" s="6"/>
      <c r="X891" s="6"/>
      <c r="Y891" s="6"/>
      <c r="Z891" s="6"/>
      <c r="AA891" s="6"/>
      <c r="AB891" s="6"/>
      <c r="AC891" s="6"/>
      <c r="AD891" s="6"/>
      <c r="AE891" s="6"/>
      <c r="AF891" s="6"/>
    </row>
    <row r="892" spans="1:32" ht="13.2">
      <c r="A892" s="6"/>
      <c r="B892" s="6"/>
      <c r="C892" s="6"/>
      <c r="D892" s="6"/>
      <c r="E892" s="6"/>
      <c r="F892" s="6"/>
      <c r="G892" s="6"/>
      <c r="H892" s="6"/>
      <c r="I892" s="6"/>
      <c r="J892" s="6"/>
      <c r="K892" s="522"/>
      <c r="L892" s="6"/>
      <c r="M892" s="6"/>
      <c r="N892" s="6"/>
      <c r="O892" s="6"/>
      <c r="P892" s="6"/>
      <c r="Q892" s="6"/>
      <c r="R892" s="6"/>
      <c r="S892" s="6"/>
      <c r="T892" s="6"/>
      <c r="U892" s="6"/>
      <c r="V892" s="6"/>
      <c r="W892" s="6"/>
      <c r="X892" s="6"/>
      <c r="Y892" s="6"/>
      <c r="Z892" s="6"/>
      <c r="AA892" s="6"/>
      <c r="AB892" s="6"/>
      <c r="AC892" s="6"/>
      <c r="AD892" s="6"/>
      <c r="AE892" s="6"/>
      <c r="AF892" s="6"/>
    </row>
    <row r="893" spans="1:32" ht="13.2">
      <c r="A893" s="6"/>
      <c r="B893" s="6"/>
      <c r="C893" s="6"/>
      <c r="D893" s="6"/>
      <c r="E893" s="6"/>
      <c r="F893" s="6"/>
      <c r="G893" s="6"/>
      <c r="H893" s="6"/>
      <c r="I893" s="6"/>
      <c r="J893" s="6"/>
      <c r="K893" s="522"/>
      <c r="L893" s="6"/>
      <c r="M893" s="6"/>
      <c r="N893" s="6"/>
      <c r="O893" s="6"/>
      <c r="P893" s="6"/>
      <c r="Q893" s="6"/>
      <c r="R893" s="6"/>
      <c r="S893" s="6"/>
      <c r="T893" s="6"/>
      <c r="U893" s="6"/>
      <c r="V893" s="6"/>
      <c r="W893" s="6"/>
      <c r="X893" s="6"/>
      <c r="Y893" s="6"/>
      <c r="Z893" s="6"/>
      <c r="AA893" s="6"/>
      <c r="AB893" s="6"/>
      <c r="AC893" s="6"/>
      <c r="AD893" s="6"/>
      <c r="AE893" s="6"/>
      <c r="AF893" s="6"/>
    </row>
    <row r="894" spans="1:32" ht="13.2">
      <c r="A894" s="6"/>
      <c r="B894" s="6"/>
      <c r="C894" s="6"/>
      <c r="D894" s="6"/>
      <c r="E894" s="6"/>
      <c r="F894" s="6"/>
      <c r="G894" s="6"/>
      <c r="H894" s="6"/>
      <c r="I894" s="6"/>
      <c r="J894" s="6"/>
      <c r="K894" s="522"/>
      <c r="L894" s="6"/>
      <c r="M894" s="6"/>
      <c r="N894" s="6"/>
      <c r="O894" s="6"/>
      <c r="P894" s="6"/>
      <c r="Q894" s="6"/>
      <c r="R894" s="6"/>
      <c r="S894" s="6"/>
      <c r="T894" s="6"/>
      <c r="U894" s="6"/>
      <c r="V894" s="6"/>
      <c r="W894" s="6"/>
      <c r="X894" s="6"/>
      <c r="Y894" s="6"/>
      <c r="Z894" s="6"/>
      <c r="AA894" s="6"/>
      <c r="AB894" s="6"/>
      <c r="AC894" s="6"/>
      <c r="AD894" s="6"/>
      <c r="AE894" s="6"/>
      <c r="AF894" s="6"/>
    </row>
    <row r="895" spans="1:32" ht="13.2">
      <c r="A895" s="6"/>
      <c r="B895" s="6"/>
      <c r="C895" s="6"/>
      <c r="D895" s="6"/>
      <c r="E895" s="6"/>
      <c r="F895" s="6"/>
      <c r="G895" s="6"/>
      <c r="H895" s="6"/>
      <c r="I895" s="6"/>
      <c r="J895" s="6"/>
      <c r="K895" s="522"/>
      <c r="L895" s="6"/>
      <c r="M895" s="6"/>
      <c r="N895" s="6"/>
      <c r="O895" s="6"/>
      <c r="P895" s="6"/>
      <c r="Q895" s="6"/>
      <c r="R895" s="6"/>
      <c r="S895" s="6"/>
      <c r="T895" s="6"/>
      <c r="U895" s="6"/>
      <c r="V895" s="6"/>
      <c r="W895" s="6"/>
      <c r="X895" s="6"/>
      <c r="Y895" s="6"/>
      <c r="Z895" s="6"/>
      <c r="AA895" s="6"/>
      <c r="AB895" s="6"/>
      <c r="AC895" s="6"/>
      <c r="AD895" s="6"/>
      <c r="AE895" s="6"/>
      <c r="AF895" s="6"/>
    </row>
    <row r="896" spans="1:32" ht="13.2">
      <c r="A896" s="6"/>
      <c r="B896" s="6"/>
      <c r="C896" s="6"/>
      <c r="D896" s="6"/>
      <c r="E896" s="6"/>
      <c r="F896" s="6"/>
      <c r="G896" s="6"/>
      <c r="H896" s="6"/>
      <c r="I896" s="6"/>
      <c r="J896" s="6"/>
      <c r="K896" s="522"/>
      <c r="L896" s="6"/>
      <c r="M896" s="6"/>
      <c r="N896" s="6"/>
      <c r="O896" s="6"/>
      <c r="P896" s="6"/>
      <c r="Q896" s="6"/>
      <c r="R896" s="6"/>
      <c r="S896" s="6"/>
      <c r="T896" s="6"/>
      <c r="U896" s="6"/>
      <c r="V896" s="6"/>
      <c r="W896" s="6"/>
      <c r="X896" s="6"/>
      <c r="Y896" s="6"/>
      <c r="Z896" s="6"/>
      <c r="AA896" s="6"/>
      <c r="AB896" s="6"/>
      <c r="AC896" s="6"/>
      <c r="AD896" s="6"/>
      <c r="AE896" s="6"/>
      <c r="AF896" s="6"/>
    </row>
    <row r="897" spans="1:32" ht="13.2">
      <c r="A897" s="6"/>
      <c r="B897" s="6"/>
      <c r="C897" s="6"/>
      <c r="D897" s="6"/>
      <c r="E897" s="6"/>
      <c r="F897" s="6"/>
      <c r="G897" s="6"/>
      <c r="H897" s="6"/>
      <c r="I897" s="6"/>
      <c r="J897" s="6"/>
      <c r="K897" s="522"/>
      <c r="L897" s="6"/>
      <c r="M897" s="6"/>
      <c r="N897" s="6"/>
      <c r="O897" s="6"/>
      <c r="P897" s="6"/>
      <c r="Q897" s="6"/>
      <c r="R897" s="6"/>
      <c r="S897" s="6"/>
      <c r="T897" s="6"/>
      <c r="U897" s="6"/>
      <c r="V897" s="6"/>
      <c r="W897" s="6"/>
      <c r="X897" s="6"/>
      <c r="Y897" s="6"/>
      <c r="Z897" s="6"/>
      <c r="AA897" s="6"/>
      <c r="AB897" s="6"/>
      <c r="AC897" s="6"/>
      <c r="AD897" s="6"/>
      <c r="AE897" s="6"/>
      <c r="AF897" s="6"/>
    </row>
    <row r="898" spans="1:32" ht="13.2">
      <c r="A898" s="6"/>
      <c r="B898" s="6"/>
      <c r="C898" s="6"/>
      <c r="D898" s="6"/>
      <c r="E898" s="6"/>
      <c r="F898" s="6"/>
      <c r="G898" s="6"/>
      <c r="H898" s="6"/>
      <c r="I898" s="6"/>
      <c r="J898" s="6"/>
      <c r="K898" s="522"/>
      <c r="L898" s="6"/>
      <c r="M898" s="6"/>
      <c r="N898" s="6"/>
      <c r="O898" s="6"/>
      <c r="P898" s="6"/>
      <c r="Q898" s="6"/>
      <c r="R898" s="6"/>
      <c r="S898" s="6"/>
      <c r="T898" s="6"/>
      <c r="U898" s="6"/>
      <c r="V898" s="6"/>
      <c r="W898" s="6"/>
      <c r="X898" s="6"/>
      <c r="Y898" s="6"/>
      <c r="Z898" s="6"/>
      <c r="AA898" s="6"/>
      <c r="AB898" s="6"/>
      <c r="AC898" s="6"/>
      <c r="AD898" s="6"/>
      <c r="AE898" s="6"/>
      <c r="AF898" s="6"/>
    </row>
    <row r="899" spans="1:32" ht="13.2">
      <c r="A899" s="6"/>
      <c r="B899" s="6"/>
      <c r="C899" s="6"/>
      <c r="D899" s="6"/>
      <c r="E899" s="6"/>
      <c r="F899" s="6"/>
      <c r="G899" s="6"/>
      <c r="H899" s="6"/>
      <c r="I899" s="6"/>
      <c r="J899" s="6"/>
      <c r="K899" s="522"/>
      <c r="L899" s="6"/>
      <c r="M899" s="6"/>
      <c r="N899" s="6"/>
      <c r="O899" s="6"/>
      <c r="P899" s="6"/>
      <c r="Q899" s="6"/>
      <c r="R899" s="6"/>
      <c r="S899" s="6"/>
      <c r="T899" s="6"/>
      <c r="U899" s="6"/>
      <c r="V899" s="6"/>
      <c r="W899" s="6"/>
      <c r="X899" s="6"/>
      <c r="Y899" s="6"/>
      <c r="Z899" s="6"/>
      <c r="AA899" s="6"/>
      <c r="AB899" s="6"/>
      <c r="AC899" s="6"/>
      <c r="AD899" s="6"/>
      <c r="AE899" s="6"/>
      <c r="AF899" s="6"/>
    </row>
    <row r="900" spans="1:32" ht="13.2">
      <c r="A900" s="6"/>
      <c r="B900" s="6"/>
      <c r="C900" s="6"/>
      <c r="D900" s="6"/>
      <c r="E900" s="6"/>
      <c r="F900" s="6"/>
      <c r="G900" s="6"/>
      <c r="H900" s="6"/>
      <c r="I900" s="6"/>
      <c r="J900" s="6"/>
      <c r="K900" s="522"/>
      <c r="L900" s="6"/>
      <c r="M900" s="6"/>
      <c r="N900" s="6"/>
      <c r="O900" s="6"/>
      <c r="P900" s="6"/>
      <c r="Q900" s="6"/>
      <c r="R900" s="6"/>
      <c r="S900" s="6"/>
      <c r="T900" s="6"/>
      <c r="U900" s="6"/>
      <c r="V900" s="6"/>
      <c r="W900" s="6"/>
      <c r="X900" s="6"/>
      <c r="Y900" s="6"/>
      <c r="Z900" s="6"/>
      <c r="AA900" s="6"/>
      <c r="AB900" s="6"/>
      <c r="AC900" s="6"/>
      <c r="AD900" s="6"/>
      <c r="AE900" s="6"/>
      <c r="AF900" s="6"/>
    </row>
    <row r="901" spans="1:32" ht="13.2">
      <c r="A901" s="6"/>
      <c r="B901" s="6"/>
      <c r="C901" s="6"/>
      <c r="D901" s="6"/>
      <c r="E901" s="6"/>
      <c r="F901" s="6"/>
      <c r="G901" s="6"/>
      <c r="H901" s="6"/>
      <c r="I901" s="6"/>
      <c r="J901" s="6"/>
      <c r="K901" s="522"/>
      <c r="L901" s="6"/>
      <c r="M901" s="6"/>
      <c r="N901" s="6"/>
      <c r="O901" s="6"/>
      <c r="P901" s="6"/>
      <c r="Q901" s="6"/>
      <c r="R901" s="6"/>
      <c r="S901" s="6"/>
      <c r="T901" s="6"/>
      <c r="U901" s="6"/>
      <c r="V901" s="6"/>
      <c r="W901" s="6"/>
      <c r="X901" s="6"/>
      <c r="Y901" s="6"/>
      <c r="Z901" s="6"/>
      <c r="AA901" s="6"/>
      <c r="AB901" s="6"/>
      <c r="AC901" s="6"/>
      <c r="AD901" s="6"/>
      <c r="AE901" s="6"/>
      <c r="AF901" s="6"/>
    </row>
    <row r="902" spans="1:32" ht="13.2">
      <c r="A902" s="6"/>
      <c r="B902" s="6"/>
      <c r="C902" s="6"/>
      <c r="D902" s="6"/>
      <c r="E902" s="6"/>
      <c r="F902" s="6"/>
      <c r="G902" s="6"/>
      <c r="H902" s="6"/>
      <c r="I902" s="6"/>
      <c r="J902" s="6"/>
      <c r="K902" s="522"/>
      <c r="L902" s="6"/>
      <c r="M902" s="6"/>
      <c r="N902" s="6"/>
      <c r="O902" s="6"/>
      <c r="P902" s="6"/>
      <c r="Q902" s="6"/>
      <c r="R902" s="6"/>
      <c r="S902" s="6"/>
      <c r="T902" s="6"/>
      <c r="U902" s="6"/>
      <c r="V902" s="6"/>
      <c r="W902" s="6"/>
      <c r="X902" s="6"/>
      <c r="Y902" s="6"/>
      <c r="Z902" s="6"/>
      <c r="AA902" s="6"/>
      <c r="AB902" s="6"/>
      <c r="AC902" s="6"/>
      <c r="AD902" s="6"/>
      <c r="AE902" s="6"/>
      <c r="AF902" s="6"/>
    </row>
    <row r="903" spans="1:32" ht="13.2">
      <c r="A903" s="6"/>
      <c r="B903" s="6"/>
      <c r="C903" s="6"/>
      <c r="D903" s="6"/>
      <c r="E903" s="6"/>
      <c r="F903" s="6"/>
      <c r="G903" s="6"/>
      <c r="H903" s="6"/>
      <c r="I903" s="6"/>
      <c r="J903" s="6"/>
      <c r="K903" s="522"/>
      <c r="L903" s="6"/>
      <c r="M903" s="6"/>
      <c r="N903" s="6"/>
      <c r="O903" s="6"/>
      <c r="P903" s="6"/>
      <c r="Q903" s="6"/>
      <c r="R903" s="6"/>
      <c r="S903" s="6"/>
      <c r="T903" s="6"/>
      <c r="U903" s="6"/>
      <c r="V903" s="6"/>
      <c r="W903" s="6"/>
      <c r="X903" s="6"/>
      <c r="Y903" s="6"/>
      <c r="Z903" s="6"/>
      <c r="AA903" s="6"/>
      <c r="AB903" s="6"/>
      <c r="AC903" s="6"/>
      <c r="AD903" s="6"/>
      <c r="AE903" s="6"/>
      <c r="AF903" s="6"/>
    </row>
    <row r="904" spans="1:32" ht="13.2">
      <c r="A904" s="6"/>
      <c r="B904" s="6"/>
      <c r="C904" s="6"/>
      <c r="D904" s="6"/>
      <c r="E904" s="6"/>
      <c r="F904" s="6"/>
      <c r="G904" s="6"/>
      <c r="H904" s="6"/>
      <c r="I904" s="6"/>
      <c r="J904" s="6"/>
      <c r="K904" s="522"/>
      <c r="L904" s="6"/>
      <c r="M904" s="6"/>
      <c r="N904" s="6"/>
      <c r="O904" s="6"/>
      <c r="P904" s="6"/>
      <c r="Q904" s="6"/>
      <c r="R904" s="6"/>
      <c r="S904" s="6"/>
      <c r="T904" s="6"/>
      <c r="U904" s="6"/>
      <c r="V904" s="6"/>
      <c r="W904" s="6"/>
      <c r="X904" s="6"/>
      <c r="Y904" s="6"/>
      <c r="Z904" s="6"/>
      <c r="AA904" s="6"/>
      <c r="AB904" s="6"/>
      <c r="AC904" s="6"/>
      <c r="AD904" s="6"/>
      <c r="AE904" s="6"/>
      <c r="AF904" s="6"/>
    </row>
    <row r="905" spans="1:32" ht="13.2">
      <c r="A905" s="6"/>
      <c r="B905" s="6"/>
      <c r="C905" s="6"/>
      <c r="D905" s="6"/>
      <c r="E905" s="6"/>
      <c r="F905" s="6"/>
      <c r="G905" s="6"/>
      <c r="H905" s="6"/>
      <c r="I905" s="6"/>
      <c r="J905" s="6"/>
      <c r="K905" s="522"/>
      <c r="L905" s="6"/>
      <c r="M905" s="6"/>
      <c r="N905" s="6"/>
      <c r="O905" s="6"/>
      <c r="P905" s="6"/>
      <c r="Q905" s="6"/>
      <c r="R905" s="6"/>
      <c r="S905" s="6"/>
      <c r="T905" s="6"/>
      <c r="U905" s="6"/>
      <c r="V905" s="6"/>
      <c r="W905" s="6"/>
      <c r="X905" s="6"/>
      <c r="Y905" s="6"/>
      <c r="Z905" s="6"/>
      <c r="AA905" s="6"/>
      <c r="AB905" s="6"/>
      <c r="AC905" s="6"/>
      <c r="AD905" s="6"/>
      <c r="AE905" s="6"/>
      <c r="AF905" s="6"/>
    </row>
    <row r="906" spans="1:32" ht="13.2">
      <c r="A906" s="6"/>
      <c r="B906" s="6"/>
      <c r="C906" s="6"/>
      <c r="D906" s="6"/>
      <c r="E906" s="6"/>
      <c r="F906" s="6"/>
      <c r="G906" s="6"/>
      <c r="H906" s="6"/>
      <c r="I906" s="6"/>
      <c r="J906" s="6"/>
      <c r="K906" s="522"/>
      <c r="L906" s="6"/>
      <c r="M906" s="6"/>
      <c r="N906" s="6"/>
      <c r="O906" s="6"/>
      <c r="P906" s="6"/>
      <c r="Q906" s="6"/>
      <c r="R906" s="6"/>
      <c r="S906" s="6"/>
      <c r="T906" s="6"/>
      <c r="U906" s="6"/>
      <c r="V906" s="6"/>
      <c r="W906" s="6"/>
      <c r="X906" s="6"/>
      <c r="Y906" s="6"/>
      <c r="Z906" s="6"/>
      <c r="AA906" s="6"/>
      <c r="AB906" s="6"/>
      <c r="AC906" s="6"/>
      <c r="AD906" s="6"/>
      <c r="AE906" s="6"/>
      <c r="AF906" s="6"/>
    </row>
    <row r="907" spans="1:32" ht="13.2">
      <c r="A907" s="6"/>
      <c r="B907" s="6"/>
      <c r="C907" s="6"/>
      <c r="D907" s="6"/>
      <c r="E907" s="6"/>
      <c r="F907" s="6"/>
      <c r="G907" s="6"/>
      <c r="H907" s="6"/>
      <c r="I907" s="6"/>
      <c r="J907" s="6"/>
      <c r="K907" s="522"/>
      <c r="L907" s="6"/>
      <c r="M907" s="6"/>
      <c r="N907" s="6"/>
      <c r="O907" s="6"/>
      <c r="P907" s="6"/>
      <c r="Q907" s="6"/>
      <c r="R907" s="6"/>
      <c r="S907" s="6"/>
      <c r="T907" s="6"/>
      <c r="U907" s="6"/>
      <c r="V907" s="6"/>
      <c r="W907" s="6"/>
      <c r="X907" s="6"/>
      <c r="Y907" s="6"/>
      <c r="Z907" s="6"/>
      <c r="AA907" s="6"/>
      <c r="AB907" s="6"/>
      <c r="AC907" s="6"/>
      <c r="AD907" s="6"/>
      <c r="AE907" s="6"/>
      <c r="AF907" s="6"/>
    </row>
    <row r="908" spans="1:32" ht="13.2">
      <c r="A908" s="6"/>
      <c r="B908" s="6"/>
      <c r="C908" s="6"/>
      <c r="D908" s="6"/>
      <c r="E908" s="6"/>
      <c r="F908" s="6"/>
      <c r="G908" s="6"/>
      <c r="H908" s="6"/>
      <c r="I908" s="6"/>
      <c r="J908" s="6"/>
      <c r="K908" s="522"/>
      <c r="L908" s="6"/>
      <c r="M908" s="6"/>
      <c r="N908" s="6"/>
      <c r="O908" s="6"/>
      <c r="P908" s="6"/>
      <c r="Q908" s="6"/>
      <c r="R908" s="6"/>
      <c r="S908" s="6"/>
      <c r="T908" s="6"/>
      <c r="U908" s="6"/>
      <c r="V908" s="6"/>
      <c r="W908" s="6"/>
      <c r="X908" s="6"/>
      <c r="Y908" s="6"/>
      <c r="Z908" s="6"/>
      <c r="AA908" s="6"/>
      <c r="AB908" s="6"/>
      <c r="AC908" s="6"/>
      <c r="AD908" s="6"/>
      <c r="AE908" s="6"/>
      <c r="AF908" s="6"/>
    </row>
    <row r="909" spans="1:32" ht="13.2">
      <c r="A909" s="6"/>
      <c r="B909" s="6"/>
      <c r="C909" s="6"/>
      <c r="D909" s="6"/>
      <c r="E909" s="6"/>
      <c r="F909" s="6"/>
      <c r="G909" s="6"/>
      <c r="H909" s="6"/>
      <c r="I909" s="6"/>
      <c r="J909" s="6"/>
      <c r="K909" s="522"/>
      <c r="L909" s="6"/>
      <c r="M909" s="6"/>
      <c r="N909" s="6"/>
      <c r="O909" s="6"/>
      <c r="P909" s="6"/>
      <c r="Q909" s="6"/>
      <c r="R909" s="6"/>
      <c r="S909" s="6"/>
      <c r="T909" s="6"/>
      <c r="U909" s="6"/>
      <c r="V909" s="6"/>
      <c r="W909" s="6"/>
      <c r="X909" s="6"/>
      <c r="Y909" s="6"/>
      <c r="Z909" s="6"/>
      <c r="AA909" s="6"/>
      <c r="AB909" s="6"/>
      <c r="AC909" s="6"/>
      <c r="AD909" s="6"/>
      <c r="AE909" s="6"/>
      <c r="AF909" s="6"/>
    </row>
    <row r="910" spans="1:32" ht="13.2">
      <c r="A910" s="6"/>
      <c r="B910" s="6"/>
      <c r="C910" s="6"/>
      <c r="D910" s="6"/>
      <c r="E910" s="6"/>
      <c r="F910" s="6"/>
      <c r="G910" s="6"/>
      <c r="H910" s="6"/>
      <c r="I910" s="6"/>
      <c r="J910" s="6"/>
      <c r="K910" s="522"/>
      <c r="L910" s="6"/>
      <c r="M910" s="6"/>
      <c r="N910" s="6"/>
      <c r="O910" s="6"/>
      <c r="P910" s="6"/>
      <c r="Q910" s="6"/>
      <c r="R910" s="6"/>
      <c r="S910" s="6"/>
      <c r="T910" s="6"/>
      <c r="U910" s="6"/>
      <c r="V910" s="6"/>
      <c r="W910" s="6"/>
      <c r="X910" s="6"/>
      <c r="Y910" s="6"/>
      <c r="Z910" s="6"/>
      <c r="AA910" s="6"/>
      <c r="AB910" s="6"/>
      <c r="AC910" s="6"/>
      <c r="AD910" s="6"/>
      <c r="AE910" s="6"/>
      <c r="AF910" s="6"/>
    </row>
    <row r="911" spans="1:32" ht="13.2">
      <c r="A911" s="6"/>
      <c r="B911" s="6"/>
      <c r="C911" s="6"/>
      <c r="D911" s="6"/>
      <c r="E911" s="6"/>
      <c r="F911" s="6"/>
      <c r="G911" s="6"/>
      <c r="H911" s="6"/>
      <c r="I911" s="6"/>
      <c r="J911" s="6"/>
      <c r="K911" s="522"/>
      <c r="L911" s="6"/>
      <c r="M911" s="6"/>
      <c r="N911" s="6"/>
      <c r="O911" s="6"/>
      <c r="P911" s="6"/>
      <c r="Q911" s="6"/>
      <c r="R911" s="6"/>
      <c r="S911" s="6"/>
      <c r="T911" s="6"/>
      <c r="U911" s="6"/>
      <c r="V911" s="6"/>
      <c r="W911" s="6"/>
      <c r="X911" s="6"/>
      <c r="Y911" s="6"/>
      <c r="Z911" s="6"/>
      <c r="AA911" s="6"/>
      <c r="AB911" s="6"/>
      <c r="AC911" s="6"/>
      <c r="AD911" s="6"/>
      <c r="AE911" s="6"/>
      <c r="AF911" s="6"/>
    </row>
    <row r="912" spans="1:32" ht="13.2">
      <c r="A912" s="6"/>
      <c r="B912" s="6"/>
      <c r="C912" s="6"/>
      <c r="D912" s="6"/>
      <c r="E912" s="6"/>
      <c r="F912" s="6"/>
      <c r="G912" s="6"/>
      <c r="H912" s="6"/>
      <c r="I912" s="6"/>
      <c r="J912" s="6"/>
      <c r="K912" s="522"/>
      <c r="L912" s="6"/>
      <c r="M912" s="6"/>
      <c r="N912" s="6"/>
      <c r="O912" s="6"/>
      <c r="P912" s="6"/>
      <c r="Q912" s="6"/>
      <c r="R912" s="6"/>
      <c r="S912" s="6"/>
      <c r="T912" s="6"/>
      <c r="U912" s="6"/>
      <c r="V912" s="6"/>
      <c r="W912" s="6"/>
      <c r="X912" s="6"/>
      <c r="Y912" s="6"/>
      <c r="Z912" s="6"/>
      <c r="AA912" s="6"/>
      <c r="AB912" s="6"/>
      <c r="AC912" s="6"/>
      <c r="AD912" s="6"/>
      <c r="AE912" s="6"/>
      <c r="AF912" s="6"/>
    </row>
    <row r="913" spans="1:32" ht="13.2">
      <c r="A913" s="6"/>
      <c r="B913" s="6"/>
      <c r="C913" s="6"/>
      <c r="D913" s="6"/>
      <c r="E913" s="6"/>
      <c r="F913" s="6"/>
      <c r="G913" s="6"/>
      <c r="H913" s="6"/>
      <c r="I913" s="6"/>
      <c r="J913" s="6"/>
      <c r="K913" s="522"/>
      <c r="L913" s="6"/>
      <c r="M913" s="6"/>
      <c r="N913" s="6"/>
      <c r="O913" s="6"/>
      <c r="P913" s="6"/>
      <c r="Q913" s="6"/>
      <c r="R913" s="6"/>
      <c r="S913" s="6"/>
      <c r="T913" s="6"/>
      <c r="U913" s="6"/>
      <c r="V913" s="6"/>
      <c r="W913" s="6"/>
      <c r="X913" s="6"/>
      <c r="Y913" s="6"/>
      <c r="Z913" s="6"/>
      <c r="AA913" s="6"/>
      <c r="AB913" s="6"/>
      <c r="AC913" s="6"/>
      <c r="AD913" s="6"/>
      <c r="AE913" s="6"/>
      <c r="AF913" s="6"/>
    </row>
    <row r="914" spans="1:32" ht="13.2">
      <c r="A914" s="6"/>
      <c r="B914" s="6"/>
      <c r="C914" s="6"/>
      <c r="D914" s="6"/>
      <c r="E914" s="6"/>
      <c r="F914" s="6"/>
      <c r="G914" s="6"/>
      <c r="H914" s="6"/>
      <c r="I914" s="6"/>
      <c r="J914" s="6"/>
      <c r="K914" s="522"/>
      <c r="L914" s="6"/>
      <c r="M914" s="6"/>
      <c r="N914" s="6"/>
      <c r="O914" s="6"/>
      <c r="P914" s="6"/>
      <c r="Q914" s="6"/>
      <c r="R914" s="6"/>
      <c r="S914" s="6"/>
      <c r="T914" s="6"/>
      <c r="U914" s="6"/>
      <c r="V914" s="6"/>
      <c r="W914" s="6"/>
      <c r="X914" s="6"/>
      <c r="Y914" s="6"/>
      <c r="Z914" s="6"/>
      <c r="AA914" s="6"/>
      <c r="AB914" s="6"/>
      <c r="AC914" s="6"/>
      <c r="AD914" s="6"/>
      <c r="AE914" s="6"/>
      <c r="AF914" s="6"/>
    </row>
    <row r="915" spans="1:32" ht="13.2">
      <c r="A915" s="6"/>
      <c r="B915" s="6"/>
      <c r="C915" s="6"/>
      <c r="D915" s="6"/>
      <c r="E915" s="6"/>
      <c r="F915" s="6"/>
      <c r="G915" s="6"/>
      <c r="H915" s="6"/>
      <c r="I915" s="6"/>
      <c r="J915" s="6"/>
      <c r="K915" s="522"/>
      <c r="L915" s="6"/>
      <c r="M915" s="6"/>
      <c r="N915" s="6"/>
      <c r="O915" s="6"/>
      <c r="P915" s="6"/>
      <c r="Q915" s="6"/>
      <c r="R915" s="6"/>
      <c r="S915" s="6"/>
      <c r="T915" s="6"/>
      <c r="U915" s="6"/>
      <c r="V915" s="6"/>
      <c r="W915" s="6"/>
      <c r="X915" s="6"/>
      <c r="Y915" s="6"/>
      <c r="Z915" s="6"/>
      <c r="AA915" s="6"/>
      <c r="AB915" s="6"/>
      <c r="AC915" s="6"/>
      <c r="AD915" s="6"/>
      <c r="AE915" s="6"/>
      <c r="AF915" s="6"/>
    </row>
    <row r="916" spans="1:32" ht="13.2">
      <c r="A916" s="6"/>
      <c r="B916" s="6"/>
      <c r="C916" s="6"/>
      <c r="D916" s="6"/>
      <c r="E916" s="6"/>
      <c r="F916" s="6"/>
      <c r="G916" s="6"/>
      <c r="H916" s="6"/>
      <c r="I916" s="6"/>
      <c r="J916" s="6"/>
      <c r="K916" s="522"/>
      <c r="L916" s="6"/>
      <c r="M916" s="6"/>
      <c r="N916" s="6"/>
      <c r="O916" s="6"/>
      <c r="P916" s="6"/>
      <c r="Q916" s="6"/>
      <c r="R916" s="6"/>
      <c r="S916" s="6"/>
      <c r="T916" s="6"/>
      <c r="U916" s="6"/>
      <c r="V916" s="6"/>
      <c r="W916" s="6"/>
      <c r="X916" s="6"/>
      <c r="Y916" s="6"/>
      <c r="Z916" s="6"/>
      <c r="AA916" s="6"/>
      <c r="AB916" s="6"/>
      <c r="AC916" s="6"/>
      <c r="AD916" s="6"/>
      <c r="AE916" s="6"/>
      <c r="AF916" s="6"/>
    </row>
    <row r="917" spans="1:32" ht="13.2">
      <c r="A917" s="6"/>
      <c r="B917" s="6"/>
      <c r="C917" s="6"/>
      <c r="D917" s="6"/>
      <c r="E917" s="6"/>
      <c r="F917" s="6"/>
      <c r="G917" s="6"/>
      <c r="H917" s="6"/>
      <c r="I917" s="6"/>
      <c r="J917" s="6"/>
      <c r="K917" s="522"/>
      <c r="L917" s="6"/>
      <c r="M917" s="6"/>
      <c r="N917" s="6"/>
      <c r="O917" s="6"/>
      <c r="P917" s="6"/>
      <c r="Q917" s="6"/>
      <c r="R917" s="6"/>
      <c r="S917" s="6"/>
      <c r="T917" s="6"/>
      <c r="U917" s="6"/>
      <c r="V917" s="6"/>
      <c r="W917" s="6"/>
      <c r="X917" s="6"/>
      <c r="Y917" s="6"/>
      <c r="Z917" s="6"/>
      <c r="AA917" s="6"/>
      <c r="AB917" s="6"/>
      <c r="AC917" s="6"/>
      <c r="AD917" s="6"/>
      <c r="AE917" s="6"/>
      <c r="AF917" s="6"/>
    </row>
    <row r="918" spans="1:32" ht="13.2">
      <c r="A918" s="6"/>
      <c r="B918" s="6"/>
      <c r="C918" s="6"/>
      <c r="D918" s="6"/>
      <c r="E918" s="6"/>
      <c r="F918" s="6"/>
      <c r="G918" s="6"/>
      <c r="H918" s="6"/>
      <c r="I918" s="6"/>
      <c r="J918" s="6"/>
      <c r="K918" s="522"/>
      <c r="L918" s="6"/>
      <c r="M918" s="6"/>
      <c r="N918" s="6"/>
      <c r="O918" s="6"/>
      <c r="P918" s="6"/>
      <c r="Q918" s="6"/>
      <c r="R918" s="6"/>
      <c r="S918" s="6"/>
      <c r="T918" s="6"/>
      <c r="U918" s="6"/>
      <c r="V918" s="6"/>
      <c r="W918" s="6"/>
      <c r="X918" s="6"/>
      <c r="Y918" s="6"/>
      <c r="Z918" s="6"/>
      <c r="AA918" s="6"/>
      <c r="AB918" s="6"/>
      <c r="AC918" s="6"/>
      <c r="AD918" s="6"/>
      <c r="AE918" s="6"/>
      <c r="AF918" s="6"/>
    </row>
    <row r="919" spans="1:32" ht="13.2">
      <c r="A919" s="6"/>
      <c r="B919" s="6"/>
      <c r="C919" s="6"/>
      <c r="D919" s="6"/>
      <c r="E919" s="6"/>
      <c r="F919" s="6"/>
      <c r="G919" s="6"/>
      <c r="H919" s="6"/>
      <c r="I919" s="6"/>
      <c r="J919" s="6"/>
      <c r="K919" s="522"/>
      <c r="L919" s="6"/>
      <c r="M919" s="6"/>
      <c r="N919" s="6"/>
      <c r="O919" s="6"/>
      <c r="P919" s="6"/>
      <c r="Q919" s="6"/>
      <c r="R919" s="6"/>
      <c r="S919" s="6"/>
      <c r="T919" s="6"/>
      <c r="U919" s="6"/>
      <c r="V919" s="6"/>
      <c r="W919" s="6"/>
      <c r="X919" s="6"/>
      <c r="Y919" s="6"/>
      <c r="Z919" s="6"/>
      <c r="AA919" s="6"/>
      <c r="AB919" s="6"/>
      <c r="AC919" s="6"/>
      <c r="AD919" s="6"/>
      <c r="AE919" s="6"/>
      <c r="AF919" s="6"/>
    </row>
    <row r="920" spans="1:32" ht="13.2">
      <c r="A920" s="6"/>
      <c r="B920" s="6"/>
      <c r="C920" s="6"/>
      <c r="D920" s="6"/>
      <c r="E920" s="6"/>
      <c r="F920" s="6"/>
      <c r="G920" s="6"/>
      <c r="H920" s="6"/>
      <c r="I920" s="6"/>
      <c r="J920" s="6"/>
      <c r="K920" s="522"/>
      <c r="L920" s="6"/>
      <c r="M920" s="6"/>
      <c r="N920" s="6"/>
      <c r="O920" s="6"/>
      <c r="P920" s="6"/>
      <c r="Q920" s="6"/>
      <c r="R920" s="6"/>
      <c r="S920" s="6"/>
      <c r="T920" s="6"/>
      <c r="U920" s="6"/>
      <c r="V920" s="6"/>
      <c r="W920" s="6"/>
      <c r="X920" s="6"/>
      <c r="Y920" s="6"/>
      <c r="Z920" s="6"/>
      <c r="AA920" s="6"/>
      <c r="AB920" s="6"/>
      <c r="AC920" s="6"/>
      <c r="AD920" s="6"/>
      <c r="AE920" s="6"/>
      <c r="AF920" s="6"/>
    </row>
    <row r="921" spans="1:32" ht="13.2">
      <c r="A921" s="6"/>
      <c r="B921" s="6"/>
      <c r="C921" s="6"/>
      <c r="D921" s="6"/>
      <c r="E921" s="6"/>
      <c r="F921" s="6"/>
      <c r="G921" s="6"/>
      <c r="H921" s="6"/>
      <c r="I921" s="6"/>
      <c r="J921" s="6"/>
      <c r="K921" s="522"/>
      <c r="L921" s="6"/>
      <c r="M921" s="6"/>
      <c r="N921" s="6"/>
      <c r="O921" s="6"/>
      <c r="P921" s="6"/>
      <c r="Q921" s="6"/>
      <c r="R921" s="6"/>
      <c r="S921" s="6"/>
      <c r="T921" s="6"/>
      <c r="U921" s="6"/>
      <c r="V921" s="6"/>
      <c r="W921" s="6"/>
      <c r="X921" s="6"/>
      <c r="Y921" s="6"/>
      <c r="Z921" s="6"/>
      <c r="AA921" s="6"/>
      <c r="AB921" s="6"/>
      <c r="AC921" s="6"/>
      <c r="AD921" s="6"/>
      <c r="AE921" s="6"/>
      <c r="AF921" s="6"/>
    </row>
    <row r="922" spans="1:32" ht="13.2">
      <c r="A922" s="6"/>
      <c r="B922" s="6"/>
      <c r="C922" s="6"/>
      <c r="D922" s="6"/>
      <c r="E922" s="6"/>
      <c r="F922" s="6"/>
      <c r="G922" s="6"/>
      <c r="H922" s="6"/>
      <c r="I922" s="6"/>
      <c r="J922" s="6"/>
      <c r="K922" s="522"/>
      <c r="L922" s="6"/>
      <c r="M922" s="6"/>
      <c r="N922" s="6"/>
      <c r="O922" s="6"/>
      <c r="P922" s="6"/>
      <c r="Q922" s="6"/>
      <c r="R922" s="6"/>
      <c r="S922" s="6"/>
      <c r="T922" s="6"/>
      <c r="U922" s="6"/>
      <c r="V922" s="6"/>
      <c r="W922" s="6"/>
      <c r="X922" s="6"/>
      <c r="Y922" s="6"/>
      <c r="Z922" s="6"/>
      <c r="AA922" s="6"/>
      <c r="AB922" s="6"/>
      <c r="AC922" s="6"/>
      <c r="AD922" s="6"/>
      <c r="AE922" s="6"/>
      <c r="AF922" s="6"/>
    </row>
    <row r="923" spans="1:32" ht="13.2">
      <c r="A923" s="6"/>
      <c r="B923" s="6"/>
      <c r="C923" s="6"/>
      <c r="D923" s="6"/>
      <c r="E923" s="6"/>
      <c r="F923" s="6"/>
      <c r="G923" s="6"/>
      <c r="H923" s="6"/>
      <c r="I923" s="6"/>
      <c r="J923" s="6"/>
      <c r="K923" s="522"/>
      <c r="L923" s="6"/>
      <c r="M923" s="6"/>
      <c r="N923" s="6"/>
      <c r="O923" s="6"/>
      <c r="P923" s="6"/>
      <c r="Q923" s="6"/>
      <c r="R923" s="6"/>
      <c r="S923" s="6"/>
      <c r="T923" s="6"/>
      <c r="U923" s="6"/>
      <c r="V923" s="6"/>
      <c r="W923" s="6"/>
      <c r="X923" s="6"/>
      <c r="Y923" s="6"/>
      <c r="Z923" s="6"/>
      <c r="AA923" s="6"/>
      <c r="AB923" s="6"/>
      <c r="AC923" s="6"/>
      <c r="AD923" s="6"/>
      <c r="AE923" s="6"/>
      <c r="AF923" s="6"/>
    </row>
    <row r="924" spans="1:32" ht="13.2">
      <c r="A924" s="6"/>
      <c r="B924" s="6"/>
      <c r="C924" s="6"/>
      <c r="D924" s="6"/>
      <c r="E924" s="6"/>
      <c r="F924" s="6"/>
      <c r="G924" s="6"/>
      <c r="H924" s="6"/>
      <c r="I924" s="6"/>
      <c r="J924" s="6"/>
      <c r="K924" s="522"/>
      <c r="L924" s="6"/>
      <c r="M924" s="6"/>
      <c r="N924" s="6"/>
      <c r="O924" s="6"/>
      <c r="P924" s="6"/>
      <c r="Q924" s="6"/>
      <c r="R924" s="6"/>
      <c r="S924" s="6"/>
      <c r="T924" s="6"/>
      <c r="U924" s="6"/>
      <c r="V924" s="6"/>
      <c r="W924" s="6"/>
      <c r="X924" s="6"/>
      <c r="Y924" s="6"/>
      <c r="Z924" s="6"/>
      <c r="AA924" s="6"/>
      <c r="AB924" s="6"/>
      <c r="AC924" s="6"/>
      <c r="AD924" s="6"/>
      <c r="AE924" s="6"/>
      <c r="AF924" s="6"/>
    </row>
    <row r="925" spans="1:32" ht="13.2">
      <c r="A925" s="6"/>
      <c r="B925" s="6"/>
      <c r="C925" s="6"/>
      <c r="D925" s="6"/>
      <c r="E925" s="6"/>
      <c r="F925" s="6"/>
      <c r="G925" s="6"/>
      <c r="H925" s="6"/>
      <c r="I925" s="6"/>
      <c r="J925" s="6"/>
      <c r="K925" s="522"/>
      <c r="L925" s="6"/>
      <c r="M925" s="6"/>
      <c r="N925" s="6"/>
      <c r="O925" s="6"/>
      <c r="P925" s="6"/>
      <c r="Q925" s="6"/>
      <c r="R925" s="6"/>
      <c r="S925" s="6"/>
      <c r="T925" s="6"/>
      <c r="U925" s="6"/>
      <c r="V925" s="6"/>
      <c r="W925" s="6"/>
      <c r="X925" s="6"/>
      <c r="Y925" s="6"/>
      <c r="Z925" s="6"/>
      <c r="AA925" s="6"/>
      <c r="AB925" s="6"/>
      <c r="AC925" s="6"/>
      <c r="AD925" s="6"/>
      <c r="AE925" s="6"/>
      <c r="AF925" s="6"/>
    </row>
    <row r="926" spans="1:32" ht="13.2">
      <c r="A926" s="6"/>
      <c r="B926" s="6"/>
      <c r="C926" s="6"/>
      <c r="D926" s="6"/>
      <c r="E926" s="6"/>
      <c r="F926" s="6"/>
      <c r="G926" s="6"/>
      <c r="H926" s="6"/>
      <c r="I926" s="6"/>
      <c r="J926" s="6"/>
      <c r="K926" s="522"/>
      <c r="L926" s="6"/>
      <c r="M926" s="6"/>
      <c r="N926" s="6"/>
      <c r="O926" s="6"/>
      <c r="P926" s="6"/>
      <c r="Q926" s="6"/>
      <c r="R926" s="6"/>
      <c r="S926" s="6"/>
      <c r="T926" s="6"/>
      <c r="U926" s="6"/>
      <c r="V926" s="6"/>
      <c r="W926" s="6"/>
      <c r="X926" s="6"/>
      <c r="Y926" s="6"/>
      <c r="Z926" s="6"/>
      <c r="AA926" s="6"/>
      <c r="AB926" s="6"/>
      <c r="AC926" s="6"/>
      <c r="AD926" s="6"/>
      <c r="AE926" s="6"/>
      <c r="AF926" s="6"/>
    </row>
    <row r="927" spans="1:32" ht="13.2">
      <c r="A927" s="6"/>
      <c r="B927" s="6"/>
      <c r="C927" s="6"/>
      <c r="D927" s="6"/>
      <c r="E927" s="6"/>
      <c r="F927" s="6"/>
      <c r="G927" s="6"/>
      <c r="H927" s="6"/>
      <c r="I927" s="6"/>
      <c r="J927" s="6"/>
      <c r="K927" s="522"/>
      <c r="L927" s="6"/>
      <c r="M927" s="6"/>
      <c r="N927" s="6"/>
      <c r="O927" s="6"/>
      <c r="P927" s="6"/>
      <c r="Q927" s="6"/>
      <c r="R927" s="6"/>
      <c r="S927" s="6"/>
      <c r="T927" s="6"/>
      <c r="U927" s="6"/>
      <c r="V927" s="6"/>
      <c r="W927" s="6"/>
      <c r="X927" s="6"/>
      <c r="Y927" s="6"/>
      <c r="Z927" s="6"/>
      <c r="AA927" s="6"/>
      <c r="AB927" s="6"/>
      <c r="AC927" s="6"/>
      <c r="AD927" s="6"/>
      <c r="AE927" s="6"/>
      <c r="AF927" s="6"/>
    </row>
    <row r="928" spans="1:32" ht="13.2">
      <c r="A928" s="6"/>
      <c r="B928" s="6"/>
      <c r="C928" s="6"/>
      <c r="D928" s="6"/>
      <c r="E928" s="6"/>
      <c r="F928" s="6"/>
      <c r="G928" s="6"/>
      <c r="H928" s="6"/>
      <c r="I928" s="6"/>
      <c r="J928" s="6"/>
      <c r="K928" s="522"/>
      <c r="L928" s="6"/>
      <c r="M928" s="6"/>
      <c r="N928" s="6"/>
      <c r="O928" s="6"/>
      <c r="P928" s="6"/>
      <c r="Q928" s="6"/>
      <c r="R928" s="6"/>
      <c r="S928" s="6"/>
      <c r="T928" s="6"/>
      <c r="U928" s="6"/>
      <c r="V928" s="6"/>
      <c r="W928" s="6"/>
      <c r="X928" s="6"/>
      <c r="Y928" s="6"/>
      <c r="Z928" s="6"/>
      <c r="AA928" s="6"/>
      <c r="AB928" s="6"/>
      <c r="AC928" s="6"/>
      <c r="AD928" s="6"/>
      <c r="AE928" s="6"/>
      <c r="AF928" s="6"/>
    </row>
    <row r="929" spans="1:32" ht="13.2">
      <c r="A929" s="6"/>
      <c r="B929" s="6"/>
      <c r="C929" s="6"/>
      <c r="D929" s="6"/>
      <c r="E929" s="6"/>
      <c r="F929" s="6"/>
      <c r="G929" s="6"/>
      <c r="H929" s="6"/>
      <c r="I929" s="6"/>
      <c r="J929" s="6"/>
      <c r="K929" s="522"/>
      <c r="L929" s="6"/>
      <c r="M929" s="6"/>
      <c r="N929" s="6"/>
      <c r="O929" s="6"/>
      <c r="P929" s="6"/>
      <c r="Q929" s="6"/>
      <c r="R929" s="6"/>
      <c r="S929" s="6"/>
      <c r="T929" s="6"/>
      <c r="U929" s="6"/>
      <c r="V929" s="6"/>
      <c r="W929" s="6"/>
      <c r="X929" s="6"/>
      <c r="Y929" s="6"/>
      <c r="Z929" s="6"/>
      <c r="AA929" s="6"/>
      <c r="AB929" s="6"/>
      <c r="AC929" s="6"/>
      <c r="AD929" s="6"/>
      <c r="AE929" s="6"/>
      <c r="AF929" s="6"/>
    </row>
    <row r="930" spans="1:32" ht="13.2">
      <c r="A930" s="6"/>
      <c r="B930" s="6"/>
      <c r="C930" s="6"/>
      <c r="D930" s="6"/>
      <c r="E930" s="6"/>
      <c r="F930" s="6"/>
      <c r="G930" s="6"/>
      <c r="H930" s="6"/>
      <c r="I930" s="6"/>
      <c r="J930" s="6"/>
      <c r="K930" s="522"/>
      <c r="L930" s="6"/>
      <c r="M930" s="6"/>
      <c r="N930" s="6"/>
      <c r="O930" s="6"/>
      <c r="P930" s="6"/>
      <c r="Q930" s="6"/>
      <c r="R930" s="6"/>
      <c r="S930" s="6"/>
      <c r="T930" s="6"/>
      <c r="U930" s="6"/>
      <c r="V930" s="6"/>
      <c r="W930" s="6"/>
      <c r="X930" s="6"/>
      <c r="Y930" s="6"/>
      <c r="Z930" s="6"/>
      <c r="AA930" s="6"/>
      <c r="AB930" s="6"/>
      <c r="AC930" s="6"/>
      <c r="AD930" s="6"/>
      <c r="AE930" s="6"/>
      <c r="AF930" s="6"/>
    </row>
    <row r="931" spans="1:32" ht="13.2">
      <c r="A931" s="6"/>
      <c r="B931" s="6"/>
      <c r="C931" s="6"/>
      <c r="D931" s="6"/>
      <c r="E931" s="6"/>
      <c r="F931" s="6"/>
      <c r="G931" s="6"/>
      <c r="H931" s="6"/>
      <c r="I931" s="6"/>
      <c r="J931" s="6"/>
      <c r="K931" s="522"/>
      <c r="L931" s="6"/>
      <c r="M931" s="6"/>
      <c r="N931" s="6"/>
      <c r="O931" s="6"/>
      <c r="P931" s="6"/>
      <c r="Q931" s="6"/>
      <c r="R931" s="6"/>
      <c r="S931" s="6"/>
      <c r="T931" s="6"/>
      <c r="U931" s="6"/>
      <c r="V931" s="6"/>
      <c r="W931" s="6"/>
      <c r="X931" s="6"/>
      <c r="Y931" s="6"/>
      <c r="Z931" s="6"/>
      <c r="AA931" s="6"/>
      <c r="AB931" s="6"/>
      <c r="AC931" s="6"/>
      <c r="AD931" s="6"/>
      <c r="AE931" s="6"/>
      <c r="AF931" s="6"/>
    </row>
    <row r="932" spans="1:32" ht="13.2">
      <c r="A932" s="6"/>
      <c r="B932" s="6"/>
      <c r="C932" s="6"/>
      <c r="D932" s="6"/>
      <c r="E932" s="6"/>
      <c r="F932" s="6"/>
      <c r="G932" s="6"/>
      <c r="H932" s="6"/>
      <c r="I932" s="6"/>
      <c r="J932" s="6"/>
      <c r="K932" s="522"/>
      <c r="L932" s="6"/>
      <c r="M932" s="6"/>
      <c r="N932" s="6"/>
      <c r="O932" s="6"/>
      <c r="P932" s="6"/>
      <c r="Q932" s="6"/>
      <c r="R932" s="6"/>
      <c r="S932" s="6"/>
      <c r="T932" s="6"/>
      <c r="U932" s="6"/>
      <c r="V932" s="6"/>
      <c r="W932" s="6"/>
      <c r="X932" s="6"/>
      <c r="Y932" s="6"/>
      <c r="Z932" s="6"/>
      <c r="AA932" s="6"/>
      <c r="AB932" s="6"/>
      <c r="AC932" s="6"/>
      <c r="AD932" s="6"/>
      <c r="AE932" s="6"/>
      <c r="AF932" s="6"/>
    </row>
    <row r="933" spans="1:32" ht="13.2">
      <c r="A933" s="6"/>
      <c r="B933" s="6"/>
      <c r="C933" s="6"/>
      <c r="D933" s="6"/>
      <c r="E933" s="6"/>
      <c r="F933" s="6"/>
      <c r="G933" s="6"/>
      <c r="H933" s="6"/>
      <c r="I933" s="6"/>
      <c r="J933" s="6"/>
      <c r="K933" s="522"/>
      <c r="L933" s="6"/>
      <c r="M933" s="6"/>
      <c r="N933" s="6"/>
      <c r="O933" s="6"/>
      <c r="P933" s="6"/>
      <c r="Q933" s="6"/>
      <c r="R933" s="6"/>
      <c r="S933" s="6"/>
      <c r="T933" s="6"/>
      <c r="U933" s="6"/>
      <c r="V933" s="6"/>
      <c r="W933" s="6"/>
      <c r="X933" s="6"/>
      <c r="Y933" s="6"/>
      <c r="Z933" s="6"/>
      <c r="AA933" s="6"/>
      <c r="AB933" s="6"/>
      <c r="AC933" s="6"/>
      <c r="AD933" s="6"/>
      <c r="AE933" s="6"/>
      <c r="AF933" s="6"/>
    </row>
    <row r="934" spans="1:32" ht="13.2">
      <c r="A934" s="6"/>
      <c r="B934" s="6"/>
      <c r="C934" s="6"/>
      <c r="D934" s="6"/>
      <c r="E934" s="6"/>
      <c r="F934" s="6"/>
      <c r="G934" s="6"/>
      <c r="H934" s="6"/>
      <c r="I934" s="6"/>
      <c r="J934" s="6"/>
      <c r="K934" s="522"/>
      <c r="L934" s="6"/>
      <c r="M934" s="6"/>
      <c r="N934" s="6"/>
      <c r="O934" s="6"/>
      <c r="P934" s="6"/>
      <c r="Q934" s="6"/>
      <c r="R934" s="6"/>
      <c r="S934" s="6"/>
      <c r="T934" s="6"/>
      <c r="U934" s="6"/>
      <c r="V934" s="6"/>
      <c r="W934" s="6"/>
      <c r="X934" s="6"/>
      <c r="Y934" s="6"/>
      <c r="Z934" s="6"/>
      <c r="AA934" s="6"/>
      <c r="AB934" s="6"/>
      <c r="AC934" s="6"/>
      <c r="AD934" s="6"/>
      <c r="AE934" s="6"/>
      <c r="AF934" s="6"/>
    </row>
    <row r="935" spans="1:32" ht="13.2">
      <c r="A935" s="6"/>
      <c r="B935" s="6"/>
      <c r="C935" s="6"/>
      <c r="D935" s="6"/>
      <c r="E935" s="6"/>
      <c r="F935" s="6"/>
      <c r="G935" s="6"/>
      <c r="H935" s="6"/>
      <c r="I935" s="6"/>
      <c r="J935" s="6"/>
      <c r="K935" s="522"/>
      <c r="L935" s="6"/>
      <c r="M935" s="6"/>
      <c r="N935" s="6"/>
      <c r="O935" s="6"/>
      <c r="P935" s="6"/>
      <c r="Q935" s="6"/>
      <c r="R935" s="6"/>
      <c r="S935" s="6"/>
      <c r="T935" s="6"/>
      <c r="U935" s="6"/>
      <c r="V935" s="6"/>
      <c r="W935" s="6"/>
      <c r="X935" s="6"/>
      <c r="Y935" s="6"/>
      <c r="Z935" s="6"/>
      <c r="AA935" s="6"/>
      <c r="AB935" s="6"/>
      <c r="AC935" s="6"/>
      <c r="AD935" s="6"/>
      <c r="AE935" s="6"/>
      <c r="AF935" s="6"/>
    </row>
    <row r="936" spans="1:32" ht="13.2">
      <c r="A936" s="6"/>
      <c r="B936" s="6"/>
      <c r="C936" s="6"/>
      <c r="D936" s="6"/>
      <c r="E936" s="6"/>
      <c r="F936" s="6"/>
      <c r="G936" s="6"/>
      <c r="H936" s="6"/>
      <c r="I936" s="6"/>
      <c r="J936" s="6"/>
      <c r="K936" s="522"/>
      <c r="L936" s="6"/>
      <c r="M936" s="6"/>
      <c r="N936" s="6"/>
      <c r="O936" s="6"/>
      <c r="P936" s="6"/>
      <c r="Q936" s="6"/>
      <c r="R936" s="6"/>
      <c r="S936" s="6"/>
      <c r="T936" s="6"/>
      <c r="U936" s="6"/>
      <c r="V936" s="6"/>
      <c r="W936" s="6"/>
      <c r="X936" s="6"/>
      <c r="Y936" s="6"/>
      <c r="Z936" s="6"/>
      <c r="AA936" s="6"/>
      <c r="AB936" s="6"/>
      <c r="AC936" s="6"/>
      <c r="AD936" s="6"/>
      <c r="AE936" s="6"/>
      <c r="AF936" s="6"/>
    </row>
    <row r="937" spans="1:32" ht="13.2">
      <c r="A937" s="6"/>
      <c r="B937" s="6"/>
      <c r="C937" s="6"/>
      <c r="D937" s="6"/>
      <c r="E937" s="6"/>
      <c r="F937" s="6"/>
      <c r="G937" s="6"/>
      <c r="H937" s="6"/>
      <c r="I937" s="6"/>
      <c r="J937" s="6"/>
      <c r="K937" s="522"/>
      <c r="L937" s="6"/>
      <c r="M937" s="6"/>
      <c r="N937" s="6"/>
      <c r="O937" s="6"/>
      <c r="P937" s="6"/>
      <c r="Q937" s="6"/>
      <c r="R937" s="6"/>
      <c r="S937" s="6"/>
      <c r="T937" s="6"/>
      <c r="U937" s="6"/>
      <c r="V937" s="6"/>
      <c r="W937" s="6"/>
      <c r="X937" s="6"/>
      <c r="Y937" s="6"/>
      <c r="Z937" s="6"/>
      <c r="AA937" s="6"/>
      <c r="AB937" s="6"/>
      <c r="AC937" s="6"/>
      <c r="AD937" s="6"/>
      <c r="AE937" s="6"/>
      <c r="AF937" s="6"/>
    </row>
    <row r="938" spans="1:32" ht="13.2">
      <c r="A938" s="6"/>
      <c r="B938" s="6"/>
      <c r="C938" s="6"/>
      <c r="D938" s="6"/>
      <c r="E938" s="6"/>
      <c r="F938" s="6"/>
      <c r="G938" s="6"/>
      <c r="H938" s="6"/>
      <c r="I938" s="6"/>
      <c r="J938" s="6"/>
      <c r="K938" s="522"/>
      <c r="L938" s="6"/>
      <c r="M938" s="6"/>
      <c r="N938" s="6"/>
      <c r="O938" s="6"/>
      <c r="P938" s="6"/>
      <c r="Q938" s="6"/>
      <c r="R938" s="6"/>
      <c r="S938" s="6"/>
      <c r="T938" s="6"/>
      <c r="U938" s="6"/>
      <c r="V938" s="6"/>
      <c r="W938" s="6"/>
      <c r="X938" s="6"/>
      <c r="Y938" s="6"/>
      <c r="Z938" s="6"/>
      <c r="AA938" s="6"/>
      <c r="AB938" s="6"/>
      <c r="AC938" s="6"/>
      <c r="AD938" s="6"/>
      <c r="AE938" s="6"/>
      <c r="AF938" s="6"/>
    </row>
    <row r="939" spans="1:32" ht="13.2">
      <c r="A939" s="6"/>
      <c r="B939" s="6"/>
      <c r="C939" s="6"/>
      <c r="D939" s="6"/>
      <c r="E939" s="6"/>
      <c r="F939" s="6"/>
      <c r="G939" s="6"/>
      <c r="H939" s="6"/>
      <c r="I939" s="6"/>
      <c r="J939" s="6"/>
      <c r="K939" s="522"/>
      <c r="L939" s="6"/>
      <c r="M939" s="6"/>
      <c r="N939" s="6"/>
      <c r="O939" s="6"/>
      <c r="P939" s="6"/>
      <c r="Q939" s="6"/>
      <c r="R939" s="6"/>
      <c r="S939" s="6"/>
      <c r="T939" s="6"/>
      <c r="U939" s="6"/>
      <c r="V939" s="6"/>
      <c r="W939" s="6"/>
      <c r="X939" s="6"/>
      <c r="Y939" s="6"/>
      <c r="Z939" s="6"/>
      <c r="AA939" s="6"/>
      <c r="AB939" s="6"/>
      <c r="AC939" s="6"/>
      <c r="AD939" s="6"/>
      <c r="AE939" s="6"/>
      <c r="AF939" s="6"/>
    </row>
    <row r="940" spans="1:32" ht="13.2">
      <c r="A940" s="6"/>
      <c r="B940" s="6"/>
      <c r="C940" s="6"/>
      <c r="D940" s="6"/>
      <c r="E940" s="6"/>
      <c r="F940" s="6"/>
      <c r="G940" s="6"/>
      <c r="H940" s="6"/>
      <c r="I940" s="6"/>
      <c r="J940" s="6"/>
      <c r="K940" s="522"/>
      <c r="L940" s="6"/>
      <c r="M940" s="6"/>
      <c r="N940" s="6"/>
      <c r="O940" s="6"/>
      <c r="P940" s="6"/>
      <c r="Q940" s="6"/>
      <c r="R940" s="6"/>
      <c r="S940" s="6"/>
      <c r="T940" s="6"/>
      <c r="U940" s="6"/>
      <c r="V940" s="6"/>
      <c r="W940" s="6"/>
      <c r="X940" s="6"/>
      <c r="Y940" s="6"/>
      <c r="Z940" s="6"/>
      <c r="AA940" s="6"/>
      <c r="AB940" s="6"/>
      <c r="AC940" s="6"/>
      <c r="AD940" s="6"/>
      <c r="AE940" s="6"/>
      <c r="AF940" s="6"/>
    </row>
    <row r="941" spans="1:32" ht="13.2">
      <c r="A941" s="6"/>
      <c r="B941" s="6"/>
      <c r="C941" s="6"/>
      <c r="D941" s="6"/>
      <c r="E941" s="6"/>
      <c r="F941" s="6"/>
      <c r="G941" s="6"/>
      <c r="H941" s="6"/>
      <c r="I941" s="6"/>
      <c r="J941" s="6"/>
      <c r="K941" s="522"/>
      <c r="L941" s="6"/>
      <c r="M941" s="6"/>
      <c r="N941" s="6"/>
      <c r="O941" s="6"/>
      <c r="P941" s="6"/>
      <c r="Q941" s="6"/>
      <c r="R941" s="6"/>
      <c r="S941" s="6"/>
      <c r="T941" s="6"/>
      <c r="U941" s="6"/>
      <c r="V941" s="6"/>
      <c r="W941" s="6"/>
      <c r="X941" s="6"/>
      <c r="Y941" s="6"/>
      <c r="Z941" s="6"/>
      <c r="AA941" s="6"/>
      <c r="AB941" s="6"/>
      <c r="AC941" s="6"/>
      <c r="AD941" s="6"/>
      <c r="AE941" s="6"/>
      <c r="AF941" s="6"/>
    </row>
    <row r="942" spans="1:32" ht="13.2">
      <c r="A942" s="6"/>
      <c r="B942" s="6"/>
      <c r="C942" s="6"/>
      <c r="D942" s="6"/>
      <c r="E942" s="6"/>
      <c r="F942" s="6"/>
      <c r="G942" s="6"/>
      <c r="H942" s="6"/>
      <c r="I942" s="6"/>
      <c r="J942" s="6"/>
      <c r="K942" s="522"/>
      <c r="L942" s="6"/>
      <c r="M942" s="6"/>
      <c r="N942" s="6"/>
      <c r="O942" s="6"/>
      <c r="P942" s="6"/>
      <c r="Q942" s="6"/>
      <c r="R942" s="6"/>
      <c r="S942" s="6"/>
      <c r="T942" s="6"/>
      <c r="U942" s="6"/>
      <c r="V942" s="6"/>
      <c r="W942" s="6"/>
      <c r="X942" s="6"/>
      <c r="Y942" s="6"/>
      <c r="Z942" s="6"/>
      <c r="AA942" s="6"/>
      <c r="AB942" s="6"/>
      <c r="AC942" s="6"/>
      <c r="AD942" s="6"/>
      <c r="AE942" s="6"/>
      <c r="AF942" s="6"/>
    </row>
    <row r="943" spans="1:32" ht="13.2">
      <c r="A943" s="6"/>
      <c r="B943" s="6"/>
      <c r="C943" s="6"/>
      <c r="D943" s="6"/>
      <c r="E943" s="6"/>
      <c r="F943" s="6"/>
      <c r="G943" s="6"/>
      <c r="H943" s="6"/>
      <c r="I943" s="6"/>
      <c r="J943" s="6"/>
      <c r="K943" s="522"/>
      <c r="L943" s="6"/>
      <c r="M943" s="6"/>
      <c r="N943" s="6"/>
      <c r="O943" s="6"/>
      <c r="P943" s="6"/>
      <c r="Q943" s="6"/>
      <c r="R943" s="6"/>
      <c r="S943" s="6"/>
      <c r="T943" s="6"/>
      <c r="U943" s="6"/>
      <c r="V943" s="6"/>
      <c r="W943" s="6"/>
      <c r="X943" s="6"/>
      <c r="Y943" s="6"/>
      <c r="Z943" s="6"/>
      <c r="AA943" s="6"/>
      <c r="AB943" s="6"/>
      <c r="AC943" s="6"/>
      <c r="AD943" s="6"/>
      <c r="AE943" s="6"/>
      <c r="AF943" s="6"/>
    </row>
    <row r="944" spans="1:32" ht="13.2">
      <c r="A944" s="6"/>
      <c r="B944" s="6"/>
      <c r="C944" s="6"/>
      <c r="D944" s="6"/>
      <c r="E944" s="6"/>
      <c r="F944" s="6"/>
      <c r="G944" s="6"/>
      <c r="H944" s="6"/>
      <c r="I944" s="6"/>
      <c r="J944" s="6"/>
      <c r="K944" s="522"/>
      <c r="L944" s="6"/>
      <c r="M944" s="6"/>
      <c r="N944" s="6"/>
      <c r="O944" s="6"/>
      <c r="P944" s="6"/>
      <c r="Q944" s="6"/>
      <c r="R944" s="6"/>
      <c r="S944" s="6"/>
      <c r="T944" s="6"/>
      <c r="U944" s="6"/>
      <c r="V944" s="6"/>
      <c r="W944" s="6"/>
      <c r="X944" s="6"/>
      <c r="Y944" s="6"/>
      <c r="Z944" s="6"/>
      <c r="AA944" s="6"/>
      <c r="AB944" s="6"/>
      <c r="AC944" s="6"/>
      <c r="AD944" s="6"/>
      <c r="AE944" s="6"/>
      <c r="AF944" s="6"/>
    </row>
    <row r="945" spans="1:32" ht="13.2">
      <c r="A945" s="6"/>
      <c r="B945" s="6"/>
      <c r="C945" s="6"/>
      <c r="D945" s="6"/>
      <c r="E945" s="6"/>
      <c r="F945" s="6"/>
      <c r="G945" s="6"/>
      <c r="H945" s="6"/>
      <c r="I945" s="6"/>
      <c r="J945" s="6"/>
      <c r="K945" s="522"/>
      <c r="L945" s="6"/>
      <c r="M945" s="6"/>
      <c r="N945" s="6"/>
      <c r="O945" s="6"/>
      <c r="P945" s="6"/>
      <c r="Q945" s="6"/>
      <c r="R945" s="6"/>
      <c r="S945" s="6"/>
      <c r="T945" s="6"/>
      <c r="U945" s="6"/>
      <c r="V945" s="6"/>
      <c r="W945" s="6"/>
      <c r="X945" s="6"/>
      <c r="Y945" s="6"/>
      <c r="Z945" s="6"/>
      <c r="AA945" s="6"/>
      <c r="AB945" s="6"/>
      <c r="AC945" s="6"/>
      <c r="AD945" s="6"/>
      <c r="AE945" s="6"/>
      <c r="AF945" s="6"/>
    </row>
    <row r="946" spans="1:32" ht="13.2">
      <c r="A946" s="6"/>
      <c r="B946" s="6"/>
      <c r="C946" s="6"/>
      <c r="D946" s="6"/>
      <c r="E946" s="6"/>
      <c r="F946" s="6"/>
      <c r="G946" s="6"/>
      <c r="H946" s="6"/>
      <c r="I946" s="6"/>
      <c r="J946" s="6"/>
      <c r="K946" s="522"/>
      <c r="L946" s="6"/>
      <c r="M946" s="6"/>
      <c r="N946" s="6"/>
      <c r="O946" s="6"/>
      <c r="P946" s="6"/>
      <c r="Q946" s="6"/>
      <c r="R946" s="6"/>
      <c r="S946" s="6"/>
      <c r="T946" s="6"/>
      <c r="U946" s="6"/>
      <c r="V946" s="6"/>
      <c r="W946" s="6"/>
      <c r="X946" s="6"/>
      <c r="Y946" s="6"/>
      <c r="Z946" s="6"/>
      <c r="AA946" s="6"/>
      <c r="AB946" s="6"/>
      <c r="AC946" s="6"/>
      <c r="AD946" s="6"/>
      <c r="AE946" s="6"/>
      <c r="AF946" s="6"/>
    </row>
    <row r="947" spans="1:32" ht="13.2">
      <c r="A947" s="6"/>
      <c r="B947" s="6"/>
      <c r="C947" s="6"/>
      <c r="D947" s="6"/>
      <c r="E947" s="6"/>
      <c r="F947" s="6"/>
      <c r="G947" s="6"/>
      <c r="H947" s="6"/>
      <c r="I947" s="6"/>
      <c r="J947" s="6"/>
      <c r="K947" s="522"/>
      <c r="L947" s="6"/>
      <c r="M947" s="6"/>
      <c r="N947" s="6"/>
      <c r="O947" s="6"/>
      <c r="P947" s="6"/>
      <c r="Q947" s="6"/>
      <c r="R947" s="6"/>
      <c r="S947" s="6"/>
      <c r="T947" s="6"/>
      <c r="U947" s="6"/>
      <c r="V947" s="6"/>
      <c r="W947" s="6"/>
      <c r="X947" s="6"/>
      <c r="Y947" s="6"/>
      <c r="Z947" s="6"/>
      <c r="AA947" s="6"/>
      <c r="AB947" s="6"/>
      <c r="AC947" s="6"/>
      <c r="AD947" s="6"/>
      <c r="AE947" s="6"/>
      <c r="AF947" s="6"/>
    </row>
    <row r="948" spans="1:32" ht="13.2">
      <c r="A948" s="6"/>
      <c r="B948" s="6"/>
      <c r="C948" s="6"/>
      <c r="D948" s="6"/>
      <c r="E948" s="6"/>
      <c r="F948" s="6"/>
      <c r="G948" s="6"/>
      <c r="H948" s="6"/>
      <c r="I948" s="6"/>
      <c r="J948" s="6"/>
      <c r="K948" s="522"/>
      <c r="L948" s="6"/>
      <c r="M948" s="6"/>
      <c r="N948" s="6"/>
      <c r="O948" s="6"/>
      <c r="P948" s="6"/>
      <c r="Q948" s="6"/>
      <c r="R948" s="6"/>
      <c r="S948" s="6"/>
      <c r="T948" s="6"/>
      <c r="U948" s="6"/>
      <c r="V948" s="6"/>
      <c r="W948" s="6"/>
      <c r="X948" s="6"/>
      <c r="Y948" s="6"/>
      <c r="Z948" s="6"/>
      <c r="AA948" s="6"/>
      <c r="AB948" s="6"/>
      <c r="AC948" s="6"/>
      <c r="AD948" s="6"/>
      <c r="AE948" s="6"/>
      <c r="AF948" s="6"/>
    </row>
    <row r="949" spans="1:32" ht="13.2">
      <c r="A949" s="6"/>
      <c r="B949" s="6"/>
      <c r="C949" s="6"/>
      <c r="D949" s="6"/>
      <c r="E949" s="6"/>
      <c r="F949" s="6"/>
      <c r="G949" s="6"/>
      <c r="H949" s="6"/>
      <c r="I949" s="6"/>
      <c r="J949" s="6"/>
      <c r="K949" s="522"/>
      <c r="L949" s="6"/>
      <c r="M949" s="6"/>
      <c r="N949" s="6"/>
      <c r="O949" s="6"/>
      <c r="P949" s="6"/>
      <c r="Q949" s="6"/>
      <c r="R949" s="6"/>
      <c r="S949" s="6"/>
      <c r="T949" s="6"/>
      <c r="U949" s="6"/>
      <c r="V949" s="6"/>
      <c r="W949" s="6"/>
      <c r="X949" s="6"/>
      <c r="Y949" s="6"/>
      <c r="Z949" s="6"/>
      <c r="AA949" s="6"/>
      <c r="AB949" s="6"/>
      <c r="AC949" s="6"/>
      <c r="AD949" s="6"/>
      <c r="AE949" s="6"/>
      <c r="AF949" s="6"/>
    </row>
    <row r="950" spans="1:32" ht="13.2">
      <c r="A950" s="6"/>
      <c r="B950" s="6"/>
      <c r="C950" s="6"/>
      <c r="D950" s="6"/>
      <c r="E950" s="6"/>
      <c r="F950" s="6"/>
      <c r="G950" s="6"/>
      <c r="H950" s="6"/>
      <c r="I950" s="6"/>
      <c r="J950" s="6"/>
      <c r="K950" s="522"/>
      <c r="L950" s="6"/>
      <c r="M950" s="6"/>
      <c r="N950" s="6"/>
      <c r="O950" s="6"/>
      <c r="P950" s="6"/>
      <c r="Q950" s="6"/>
      <c r="R950" s="6"/>
      <c r="S950" s="6"/>
      <c r="T950" s="6"/>
      <c r="U950" s="6"/>
      <c r="V950" s="6"/>
      <c r="W950" s="6"/>
      <c r="X950" s="6"/>
      <c r="Y950" s="6"/>
      <c r="Z950" s="6"/>
      <c r="AA950" s="6"/>
      <c r="AB950" s="6"/>
      <c r="AC950" s="6"/>
      <c r="AD950" s="6"/>
      <c r="AE950" s="6"/>
      <c r="AF950" s="6"/>
    </row>
    <row r="951" spans="1:32" ht="13.2">
      <c r="A951" s="6"/>
      <c r="B951" s="6"/>
      <c r="C951" s="6"/>
      <c r="D951" s="6"/>
      <c r="E951" s="6"/>
      <c r="F951" s="6"/>
      <c r="G951" s="6"/>
      <c r="H951" s="6"/>
      <c r="I951" s="6"/>
      <c r="J951" s="6"/>
      <c r="K951" s="522"/>
      <c r="L951" s="6"/>
      <c r="M951" s="6"/>
      <c r="N951" s="6"/>
      <c r="O951" s="6"/>
      <c r="P951" s="6"/>
      <c r="Q951" s="6"/>
      <c r="R951" s="6"/>
      <c r="S951" s="6"/>
      <c r="T951" s="6"/>
      <c r="U951" s="6"/>
      <c r="V951" s="6"/>
      <c r="W951" s="6"/>
      <c r="X951" s="6"/>
      <c r="Y951" s="6"/>
      <c r="Z951" s="6"/>
      <c r="AA951" s="6"/>
      <c r="AB951" s="6"/>
      <c r="AC951" s="6"/>
      <c r="AD951" s="6"/>
      <c r="AE951" s="6"/>
      <c r="AF951" s="6"/>
    </row>
    <row r="952" spans="1:32" ht="13.2">
      <c r="A952" s="6"/>
      <c r="B952" s="6"/>
      <c r="C952" s="6"/>
      <c r="D952" s="6"/>
      <c r="E952" s="6"/>
      <c r="F952" s="6"/>
      <c r="G952" s="6"/>
      <c r="H952" s="6"/>
      <c r="I952" s="6"/>
      <c r="J952" s="6"/>
      <c r="K952" s="522"/>
      <c r="L952" s="6"/>
      <c r="M952" s="6"/>
      <c r="N952" s="6"/>
      <c r="O952" s="6"/>
      <c r="P952" s="6"/>
      <c r="Q952" s="6"/>
      <c r="R952" s="6"/>
      <c r="S952" s="6"/>
      <c r="T952" s="6"/>
      <c r="U952" s="6"/>
      <c r="V952" s="6"/>
      <c r="W952" s="6"/>
      <c r="X952" s="6"/>
      <c r="Y952" s="6"/>
      <c r="Z952" s="6"/>
      <c r="AA952" s="6"/>
      <c r="AB952" s="6"/>
      <c r="AC952" s="6"/>
      <c r="AD952" s="6"/>
      <c r="AE952" s="6"/>
      <c r="AF952" s="6"/>
    </row>
    <row r="953" spans="1:32" ht="13.2">
      <c r="A953" s="6"/>
      <c r="B953" s="6"/>
      <c r="C953" s="6"/>
      <c r="D953" s="6"/>
      <c r="E953" s="6"/>
      <c r="F953" s="6"/>
      <c r="G953" s="6"/>
      <c r="H953" s="6"/>
      <c r="I953" s="6"/>
      <c r="J953" s="6"/>
      <c r="K953" s="522"/>
      <c r="L953" s="6"/>
      <c r="M953" s="6"/>
      <c r="N953" s="6"/>
      <c r="O953" s="6"/>
      <c r="P953" s="6"/>
      <c r="Q953" s="6"/>
      <c r="R953" s="6"/>
      <c r="S953" s="6"/>
      <c r="T953" s="6"/>
      <c r="U953" s="6"/>
      <c r="V953" s="6"/>
      <c r="W953" s="6"/>
      <c r="X953" s="6"/>
      <c r="Y953" s="6"/>
      <c r="Z953" s="6"/>
      <c r="AA953" s="6"/>
      <c r="AB953" s="6"/>
      <c r="AC953" s="6"/>
      <c r="AD953" s="6"/>
      <c r="AE953" s="6"/>
      <c r="AF953" s="6"/>
    </row>
    <row r="954" spans="1:32" ht="13.2">
      <c r="A954" s="6"/>
      <c r="B954" s="6"/>
      <c r="C954" s="6"/>
      <c r="D954" s="6"/>
      <c r="E954" s="6"/>
      <c r="F954" s="6"/>
      <c r="G954" s="6"/>
      <c r="H954" s="6"/>
      <c r="I954" s="6"/>
      <c r="J954" s="6"/>
      <c r="K954" s="522"/>
      <c r="L954" s="6"/>
      <c r="M954" s="6"/>
      <c r="N954" s="6"/>
      <c r="O954" s="6"/>
      <c r="P954" s="6"/>
      <c r="Q954" s="6"/>
      <c r="R954" s="6"/>
      <c r="S954" s="6"/>
      <c r="T954" s="6"/>
      <c r="U954" s="6"/>
      <c r="V954" s="6"/>
      <c r="W954" s="6"/>
      <c r="X954" s="6"/>
      <c r="Y954" s="6"/>
      <c r="Z954" s="6"/>
      <c r="AA954" s="6"/>
      <c r="AB954" s="6"/>
      <c r="AC954" s="6"/>
      <c r="AD954" s="6"/>
      <c r="AE954" s="6"/>
      <c r="AF954" s="6"/>
    </row>
    <row r="955" spans="1:32" ht="13.2">
      <c r="A955" s="6"/>
      <c r="B955" s="6"/>
      <c r="C955" s="6"/>
      <c r="D955" s="6"/>
      <c r="E955" s="6"/>
      <c r="F955" s="6"/>
      <c r="G955" s="6"/>
      <c r="H955" s="6"/>
      <c r="I955" s="6"/>
      <c r="J955" s="6"/>
      <c r="K955" s="522"/>
      <c r="L955" s="6"/>
      <c r="M955" s="6"/>
      <c r="N955" s="6"/>
      <c r="O955" s="6"/>
      <c r="P955" s="6"/>
      <c r="Q955" s="6"/>
      <c r="R955" s="6"/>
      <c r="S955" s="6"/>
      <c r="T955" s="6"/>
      <c r="U955" s="6"/>
      <c r="V955" s="6"/>
      <c r="W955" s="6"/>
      <c r="X955" s="6"/>
      <c r="Y955" s="6"/>
      <c r="Z955" s="6"/>
      <c r="AA955" s="6"/>
      <c r="AB955" s="6"/>
      <c r="AC955" s="6"/>
      <c r="AD955" s="6"/>
      <c r="AE955" s="6"/>
      <c r="AF955" s="6"/>
    </row>
    <row r="956" spans="1:32" ht="13.2">
      <c r="A956" s="6"/>
      <c r="B956" s="6"/>
      <c r="C956" s="6"/>
      <c r="D956" s="6"/>
      <c r="E956" s="6"/>
      <c r="F956" s="6"/>
      <c r="G956" s="6"/>
      <c r="H956" s="6"/>
      <c r="I956" s="6"/>
      <c r="J956" s="6"/>
      <c r="K956" s="522"/>
      <c r="L956" s="6"/>
      <c r="M956" s="6"/>
      <c r="N956" s="6"/>
      <c r="O956" s="6"/>
      <c r="P956" s="6"/>
      <c r="Q956" s="6"/>
      <c r="R956" s="6"/>
      <c r="S956" s="6"/>
      <c r="T956" s="6"/>
      <c r="U956" s="6"/>
      <c r="V956" s="6"/>
      <c r="W956" s="6"/>
      <c r="X956" s="6"/>
      <c r="Y956" s="6"/>
      <c r="Z956" s="6"/>
      <c r="AA956" s="6"/>
      <c r="AB956" s="6"/>
      <c r="AC956" s="6"/>
      <c r="AD956" s="6"/>
      <c r="AE956" s="6"/>
      <c r="AF956" s="6"/>
    </row>
    <row r="957" spans="1:32" ht="13.2">
      <c r="A957" s="6"/>
      <c r="B957" s="6"/>
      <c r="C957" s="6"/>
      <c r="D957" s="6"/>
      <c r="E957" s="6"/>
      <c r="F957" s="6"/>
      <c r="G957" s="6"/>
      <c r="H957" s="6"/>
      <c r="I957" s="6"/>
      <c r="J957" s="6"/>
      <c r="K957" s="522"/>
      <c r="L957" s="6"/>
      <c r="M957" s="6"/>
      <c r="N957" s="6"/>
      <c r="O957" s="6"/>
      <c r="P957" s="6"/>
      <c r="Q957" s="6"/>
      <c r="R957" s="6"/>
      <c r="S957" s="6"/>
      <c r="T957" s="6"/>
      <c r="U957" s="6"/>
      <c r="V957" s="6"/>
      <c r="W957" s="6"/>
      <c r="X957" s="6"/>
      <c r="Y957" s="6"/>
      <c r="Z957" s="6"/>
      <c r="AA957" s="6"/>
      <c r="AB957" s="6"/>
      <c r="AC957" s="6"/>
      <c r="AD957" s="6"/>
      <c r="AE957" s="6"/>
      <c r="AF957" s="6"/>
    </row>
    <row r="958" spans="1:32" ht="13.2">
      <c r="A958" s="6"/>
      <c r="B958" s="6"/>
      <c r="C958" s="6"/>
      <c r="D958" s="6"/>
      <c r="E958" s="6"/>
      <c r="F958" s="6"/>
      <c r="G958" s="6"/>
      <c r="H958" s="6"/>
      <c r="I958" s="6"/>
      <c r="J958" s="6"/>
      <c r="K958" s="522"/>
      <c r="L958" s="6"/>
      <c r="M958" s="6"/>
      <c r="N958" s="6"/>
      <c r="O958" s="6"/>
      <c r="P958" s="6"/>
      <c r="Q958" s="6"/>
      <c r="R958" s="6"/>
      <c r="S958" s="6"/>
      <c r="T958" s="6"/>
      <c r="U958" s="6"/>
      <c r="V958" s="6"/>
      <c r="W958" s="6"/>
      <c r="X958" s="6"/>
      <c r="Y958" s="6"/>
      <c r="Z958" s="6"/>
      <c r="AA958" s="6"/>
      <c r="AB958" s="6"/>
      <c r="AC958" s="6"/>
      <c r="AD958" s="6"/>
      <c r="AE958" s="6"/>
      <c r="AF958" s="6"/>
    </row>
    <row r="959" spans="1:32" ht="13.2">
      <c r="A959" s="6"/>
      <c r="B959" s="6"/>
      <c r="C959" s="6"/>
      <c r="D959" s="6"/>
      <c r="E959" s="6"/>
      <c r="F959" s="6"/>
      <c r="G959" s="6"/>
      <c r="H959" s="6"/>
      <c r="I959" s="6"/>
      <c r="J959" s="6"/>
      <c r="K959" s="522"/>
      <c r="L959" s="6"/>
      <c r="M959" s="6"/>
      <c r="N959" s="6"/>
      <c r="O959" s="6"/>
      <c r="P959" s="6"/>
      <c r="Q959" s="6"/>
      <c r="R959" s="6"/>
      <c r="S959" s="6"/>
      <c r="T959" s="6"/>
      <c r="U959" s="6"/>
      <c r="V959" s="6"/>
      <c r="W959" s="6"/>
      <c r="X959" s="6"/>
      <c r="Y959" s="6"/>
      <c r="Z959" s="6"/>
      <c r="AA959" s="6"/>
      <c r="AB959" s="6"/>
      <c r="AC959" s="6"/>
      <c r="AD959" s="6"/>
      <c r="AE959" s="6"/>
      <c r="AF959" s="6"/>
    </row>
    <row r="960" spans="1:32" ht="13.2">
      <c r="A960" s="6"/>
      <c r="B960" s="6"/>
      <c r="C960" s="6"/>
      <c r="D960" s="6"/>
      <c r="E960" s="6"/>
      <c r="F960" s="6"/>
      <c r="G960" s="6"/>
      <c r="H960" s="6"/>
      <c r="I960" s="6"/>
      <c r="J960" s="6"/>
      <c r="K960" s="522"/>
      <c r="L960" s="6"/>
      <c r="M960" s="6"/>
      <c r="N960" s="6"/>
      <c r="O960" s="6"/>
      <c r="P960" s="6"/>
      <c r="Q960" s="6"/>
      <c r="R960" s="6"/>
      <c r="S960" s="6"/>
      <c r="T960" s="6"/>
      <c r="U960" s="6"/>
      <c r="V960" s="6"/>
      <c r="W960" s="6"/>
      <c r="X960" s="6"/>
      <c r="Y960" s="6"/>
      <c r="Z960" s="6"/>
      <c r="AA960" s="6"/>
      <c r="AB960" s="6"/>
      <c r="AC960" s="6"/>
      <c r="AD960" s="6"/>
      <c r="AE960" s="6"/>
      <c r="AF960" s="6"/>
    </row>
    <row r="961" spans="1:32" ht="13.2">
      <c r="A961" s="6"/>
      <c r="B961" s="6"/>
      <c r="C961" s="6"/>
      <c r="D961" s="6"/>
      <c r="E961" s="6"/>
      <c r="F961" s="6"/>
      <c r="G961" s="6"/>
      <c r="H961" s="6"/>
      <c r="I961" s="6"/>
      <c r="J961" s="6"/>
      <c r="K961" s="522"/>
      <c r="L961" s="6"/>
      <c r="M961" s="6"/>
      <c r="N961" s="6"/>
      <c r="O961" s="6"/>
      <c r="P961" s="6"/>
      <c r="Q961" s="6"/>
      <c r="R961" s="6"/>
      <c r="S961" s="6"/>
      <c r="T961" s="6"/>
      <c r="U961" s="6"/>
      <c r="V961" s="6"/>
      <c r="W961" s="6"/>
      <c r="X961" s="6"/>
      <c r="Y961" s="6"/>
      <c r="Z961" s="6"/>
      <c r="AA961" s="6"/>
      <c r="AB961" s="6"/>
      <c r="AC961" s="6"/>
      <c r="AD961" s="6"/>
      <c r="AE961" s="6"/>
      <c r="AF961" s="6"/>
    </row>
    <row r="962" spans="1:32" ht="13.2">
      <c r="A962" s="6"/>
      <c r="B962" s="6"/>
      <c r="C962" s="6"/>
      <c r="D962" s="6"/>
      <c r="E962" s="6"/>
      <c r="F962" s="6"/>
      <c r="G962" s="6"/>
      <c r="H962" s="6"/>
      <c r="I962" s="6"/>
      <c r="J962" s="6"/>
      <c r="K962" s="522"/>
      <c r="L962" s="6"/>
      <c r="M962" s="6"/>
      <c r="N962" s="6"/>
      <c r="O962" s="6"/>
      <c r="P962" s="6"/>
      <c r="Q962" s="6"/>
      <c r="R962" s="6"/>
      <c r="S962" s="6"/>
      <c r="T962" s="6"/>
      <c r="U962" s="6"/>
      <c r="V962" s="6"/>
      <c r="W962" s="6"/>
      <c r="X962" s="6"/>
      <c r="Y962" s="6"/>
      <c r="Z962" s="6"/>
      <c r="AA962" s="6"/>
      <c r="AB962" s="6"/>
      <c r="AC962" s="6"/>
      <c r="AD962" s="6"/>
      <c r="AE962" s="6"/>
      <c r="AF962" s="6"/>
    </row>
    <row r="963" spans="1:32" ht="13.2">
      <c r="A963" s="6"/>
      <c r="B963" s="6"/>
      <c r="C963" s="6"/>
      <c r="D963" s="6"/>
      <c r="E963" s="6"/>
      <c r="F963" s="6"/>
      <c r="G963" s="6"/>
      <c r="H963" s="6"/>
      <c r="I963" s="6"/>
      <c r="J963" s="6"/>
      <c r="K963" s="522"/>
      <c r="L963" s="6"/>
      <c r="M963" s="6"/>
      <c r="N963" s="6"/>
      <c r="O963" s="6"/>
      <c r="P963" s="6"/>
      <c r="Q963" s="6"/>
      <c r="R963" s="6"/>
      <c r="S963" s="6"/>
      <c r="T963" s="6"/>
      <c r="U963" s="6"/>
      <c r="V963" s="6"/>
      <c r="W963" s="6"/>
      <c r="X963" s="6"/>
      <c r="Y963" s="6"/>
      <c r="Z963" s="6"/>
      <c r="AA963" s="6"/>
      <c r="AB963" s="6"/>
      <c r="AC963" s="6"/>
      <c r="AD963" s="6"/>
      <c r="AE963" s="6"/>
      <c r="AF963" s="6"/>
    </row>
    <row r="964" spans="1:32" ht="13.2">
      <c r="A964" s="6"/>
      <c r="B964" s="6"/>
      <c r="C964" s="6"/>
      <c r="D964" s="6"/>
      <c r="E964" s="6"/>
      <c r="F964" s="6"/>
      <c r="G964" s="6"/>
      <c r="H964" s="6"/>
      <c r="I964" s="6"/>
      <c r="J964" s="6"/>
      <c r="K964" s="522"/>
      <c r="L964" s="6"/>
      <c r="M964" s="6"/>
      <c r="N964" s="6"/>
      <c r="O964" s="6"/>
      <c r="P964" s="6"/>
      <c r="Q964" s="6"/>
      <c r="R964" s="6"/>
      <c r="S964" s="6"/>
      <c r="T964" s="6"/>
      <c r="U964" s="6"/>
      <c r="V964" s="6"/>
      <c r="W964" s="6"/>
      <c r="X964" s="6"/>
      <c r="Y964" s="6"/>
      <c r="Z964" s="6"/>
      <c r="AA964" s="6"/>
      <c r="AB964" s="6"/>
      <c r="AC964" s="6"/>
      <c r="AD964" s="6"/>
      <c r="AE964" s="6"/>
      <c r="AF964" s="6"/>
    </row>
    <row r="965" spans="1:32" ht="13.2">
      <c r="A965" s="6"/>
      <c r="B965" s="6"/>
      <c r="C965" s="6"/>
      <c r="D965" s="6"/>
      <c r="E965" s="6"/>
      <c r="F965" s="6"/>
      <c r="G965" s="6"/>
      <c r="H965" s="6"/>
      <c r="I965" s="6"/>
      <c r="J965" s="6"/>
      <c r="K965" s="522"/>
      <c r="L965" s="6"/>
      <c r="M965" s="6"/>
      <c r="N965" s="6"/>
      <c r="O965" s="6"/>
      <c r="P965" s="6"/>
      <c r="Q965" s="6"/>
      <c r="R965" s="6"/>
      <c r="S965" s="6"/>
      <c r="T965" s="6"/>
      <c r="U965" s="6"/>
      <c r="V965" s="6"/>
      <c r="W965" s="6"/>
      <c r="X965" s="6"/>
      <c r="Y965" s="6"/>
      <c r="Z965" s="6"/>
      <c r="AA965" s="6"/>
      <c r="AB965" s="6"/>
      <c r="AC965" s="6"/>
      <c r="AD965" s="6"/>
      <c r="AE965" s="6"/>
      <c r="AF965" s="6"/>
    </row>
    <row r="966" spans="1:32" ht="13.2">
      <c r="A966" s="6"/>
      <c r="B966" s="6"/>
      <c r="C966" s="6"/>
      <c r="D966" s="6"/>
      <c r="E966" s="6"/>
      <c r="F966" s="6"/>
      <c r="G966" s="6"/>
      <c r="H966" s="6"/>
      <c r="I966" s="6"/>
      <c r="J966" s="6"/>
      <c r="K966" s="522"/>
      <c r="L966" s="6"/>
      <c r="M966" s="6"/>
      <c r="N966" s="6"/>
      <c r="O966" s="6"/>
      <c r="P966" s="6"/>
      <c r="Q966" s="6"/>
      <c r="R966" s="6"/>
      <c r="S966" s="6"/>
      <c r="T966" s="6"/>
      <c r="U966" s="6"/>
      <c r="V966" s="6"/>
      <c r="W966" s="6"/>
      <c r="X966" s="6"/>
      <c r="Y966" s="6"/>
      <c r="Z966" s="6"/>
      <c r="AA966" s="6"/>
      <c r="AB966" s="6"/>
      <c r="AC966" s="6"/>
      <c r="AD966" s="6"/>
      <c r="AE966" s="6"/>
      <c r="AF966" s="6"/>
    </row>
    <row r="967" spans="1:32" ht="13.2">
      <c r="A967" s="6"/>
      <c r="B967" s="6"/>
      <c r="C967" s="6"/>
      <c r="D967" s="6"/>
      <c r="E967" s="6"/>
      <c r="F967" s="6"/>
      <c r="G967" s="6"/>
      <c r="H967" s="6"/>
      <c r="I967" s="6"/>
      <c r="J967" s="6"/>
      <c r="K967" s="522"/>
      <c r="L967" s="6"/>
      <c r="M967" s="6"/>
      <c r="N967" s="6"/>
      <c r="O967" s="6"/>
      <c r="P967" s="6"/>
      <c r="Q967" s="6"/>
      <c r="R967" s="6"/>
      <c r="S967" s="6"/>
      <c r="T967" s="6"/>
      <c r="U967" s="6"/>
      <c r="V967" s="6"/>
      <c r="W967" s="6"/>
      <c r="X967" s="6"/>
      <c r="Y967" s="6"/>
      <c r="Z967" s="6"/>
      <c r="AA967" s="6"/>
      <c r="AB967" s="6"/>
      <c r="AC967" s="6"/>
      <c r="AD967" s="6"/>
      <c r="AE967" s="6"/>
      <c r="AF967" s="6"/>
    </row>
    <row r="968" spans="1:32" ht="13.2">
      <c r="A968" s="6"/>
      <c r="B968" s="6"/>
      <c r="C968" s="6"/>
      <c r="D968" s="6"/>
      <c r="E968" s="6"/>
      <c r="F968" s="6"/>
      <c r="G968" s="6"/>
      <c r="H968" s="6"/>
      <c r="I968" s="6"/>
      <c r="J968" s="6"/>
      <c r="K968" s="522"/>
      <c r="L968" s="6"/>
      <c r="M968" s="6"/>
      <c r="N968" s="6"/>
      <c r="O968" s="6"/>
      <c r="P968" s="6"/>
      <c r="Q968" s="6"/>
      <c r="R968" s="6"/>
      <c r="S968" s="6"/>
      <c r="T968" s="6"/>
      <c r="U968" s="6"/>
      <c r="V968" s="6"/>
      <c r="W968" s="6"/>
      <c r="X968" s="6"/>
      <c r="Y968" s="6"/>
      <c r="Z968" s="6"/>
      <c r="AA968" s="6"/>
      <c r="AB968" s="6"/>
      <c r="AC968" s="6"/>
      <c r="AD968" s="6"/>
      <c r="AE968" s="6"/>
      <c r="AF968" s="6"/>
    </row>
    <row r="969" spans="1:32" ht="13.2">
      <c r="A969" s="6"/>
      <c r="B969" s="6"/>
      <c r="C969" s="6"/>
      <c r="D969" s="6"/>
      <c r="E969" s="6"/>
      <c r="F969" s="6"/>
      <c r="G969" s="6"/>
      <c r="H969" s="6"/>
      <c r="I969" s="6"/>
      <c r="J969" s="6"/>
      <c r="K969" s="522"/>
      <c r="L969" s="6"/>
      <c r="M969" s="6"/>
      <c r="N969" s="6"/>
      <c r="O969" s="6"/>
      <c r="P969" s="6"/>
      <c r="Q969" s="6"/>
      <c r="R969" s="6"/>
      <c r="S969" s="6"/>
      <c r="T969" s="6"/>
      <c r="U969" s="6"/>
      <c r="V969" s="6"/>
      <c r="W969" s="6"/>
      <c r="X969" s="6"/>
      <c r="Y969" s="6"/>
      <c r="Z969" s="6"/>
      <c r="AA969" s="6"/>
      <c r="AB969" s="6"/>
      <c r="AC969" s="6"/>
      <c r="AD969" s="6"/>
      <c r="AE969" s="6"/>
      <c r="AF969" s="6"/>
    </row>
    <row r="970" spans="1:32" ht="13.2">
      <c r="A970" s="6"/>
      <c r="B970" s="6"/>
      <c r="C970" s="6"/>
      <c r="D970" s="6"/>
      <c r="E970" s="6"/>
      <c r="F970" s="6"/>
      <c r="G970" s="6"/>
      <c r="H970" s="6"/>
      <c r="I970" s="6"/>
      <c r="J970" s="6"/>
      <c r="K970" s="522"/>
      <c r="L970" s="6"/>
      <c r="M970" s="6"/>
      <c r="N970" s="6"/>
      <c r="O970" s="6"/>
      <c r="P970" s="6"/>
      <c r="Q970" s="6"/>
      <c r="R970" s="6"/>
      <c r="S970" s="6"/>
      <c r="T970" s="6"/>
      <c r="U970" s="6"/>
      <c r="V970" s="6"/>
      <c r="W970" s="6"/>
      <c r="X970" s="6"/>
      <c r="Y970" s="6"/>
      <c r="Z970" s="6"/>
      <c r="AA970" s="6"/>
      <c r="AB970" s="6"/>
      <c r="AC970" s="6"/>
      <c r="AD970" s="6"/>
      <c r="AE970" s="6"/>
      <c r="AF970" s="6"/>
    </row>
    <row r="971" spans="1:32" ht="13.2">
      <c r="A971" s="6"/>
      <c r="B971" s="6"/>
      <c r="C971" s="6"/>
      <c r="D971" s="6"/>
      <c r="E971" s="6"/>
      <c r="F971" s="6"/>
      <c r="G971" s="6"/>
      <c r="H971" s="6"/>
      <c r="I971" s="6"/>
      <c r="J971" s="6"/>
      <c r="K971" s="522"/>
      <c r="L971" s="6"/>
      <c r="M971" s="6"/>
      <c r="N971" s="6"/>
      <c r="O971" s="6"/>
      <c r="P971" s="6"/>
      <c r="Q971" s="6"/>
      <c r="R971" s="6"/>
      <c r="S971" s="6"/>
      <c r="T971" s="6"/>
      <c r="U971" s="6"/>
      <c r="V971" s="6"/>
      <c r="W971" s="6"/>
      <c r="X971" s="6"/>
      <c r="Y971" s="6"/>
      <c r="Z971" s="6"/>
      <c r="AA971" s="6"/>
      <c r="AB971" s="6"/>
      <c r="AC971" s="6"/>
      <c r="AD971" s="6"/>
      <c r="AE971" s="6"/>
      <c r="AF971" s="6"/>
    </row>
    <row r="972" spans="1:32" ht="13.2">
      <c r="A972" s="6"/>
      <c r="B972" s="6"/>
      <c r="C972" s="6"/>
      <c r="D972" s="6"/>
      <c r="E972" s="6"/>
      <c r="F972" s="6"/>
      <c r="G972" s="6"/>
      <c r="H972" s="6"/>
      <c r="I972" s="6"/>
      <c r="J972" s="6"/>
      <c r="K972" s="522"/>
      <c r="L972" s="6"/>
      <c r="M972" s="6"/>
      <c r="N972" s="6"/>
      <c r="O972" s="6"/>
      <c r="P972" s="6"/>
      <c r="Q972" s="6"/>
      <c r="R972" s="6"/>
      <c r="S972" s="6"/>
      <c r="T972" s="6"/>
      <c r="U972" s="6"/>
      <c r="V972" s="6"/>
      <c r="W972" s="6"/>
      <c r="X972" s="6"/>
      <c r="Y972" s="6"/>
      <c r="Z972" s="6"/>
      <c r="AA972" s="6"/>
      <c r="AB972" s="6"/>
      <c r="AC972" s="6"/>
      <c r="AD972" s="6"/>
      <c r="AE972" s="6"/>
      <c r="AF972" s="6"/>
    </row>
    <row r="973" spans="1:32" ht="13.2">
      <c r="A973" s="6"/>
      <c r="B973" s="6"/>
      <c r="C973" s="6"/>
      <c r="D973" s="6"/>
      <c r="E973" s="6"/>
      <c r="F973" s="6"/>
      <c r="G973" s="6"/>
      <c r="H973" s="6"/>
      <c r="I973" s="6"/>
      <c r="J973" s="6"/>
      <c r="K973" s="522"/>
      <c r="L973" s="6"/>
      <c r="M973" s="6"/>
      <c r="N973" s="6"/>
      <c r="O973" s="6"/>
      <c r="P973" s="6"/>
      <c r="Q973" s="6"/>
      <c r="R973" s="6"/>
      <c r="S973" s="6"/>
      <c r="T973" s="6"/>
      <c r="U973" s="6"/>
      <c r="V973" s="6"/>
      <c r="W973" s="6"/>
      <c r="X973" s="6"/>
      <c r="Y973" s="6"/>
      <c r="Z973" s="6"/>
      <c r="AA973" s="6"/>
      <c r="AB973" s="6"/>
      <c r="AC973" s="6"/>
      <c r="AD973" s="6"/>
      <c r="AE973" s="6"/>
      <c r="AF973" s="6"/>
    </row>
    <row r="974" spans="1:32" ht="13.2">
      <c r="A974" s="6"/>
      <c r="B974" s="6"/>
      <c r="C974" s="6"/>
      <c r="D974" s="6"/>
      <c r="E974" s="6"/>
      <c r="F974" s="6"/>
      <c r="G974" s="6"/>
      <c r="H974" s="6"/>
      <c r="I974" s="6"/>
      <c r="J974" s="6"/>
      <c r="K974" s="522"/>
      <c r="L974" s="6"/>
      <c r="M974" s="6"/>
      <c r="N974" s="6"/>
      <c r="O974" s="6"/>
      <c r="P974" s="6"/>
      <c r="Q974" s="6"/>
      <c r="R974" s="6"/>
      <c r="S974" s="6"/>
      <c r="T974" s="6"/>
      <c r="U974" s="6"/>
      <c r="V974" s="6"/>
      <c r="W974" s="6"/>
      <c r="X974" s="6"/>
      <c r="Y974" s="6"/>
      <c r="Z974" s="6"/>
      <c r="AA974" s="6"/>
      <c r="AB974" s="6"/>
      <c r="AC974" s="6"/>
      <c r="AD974" s="6"/>
      <c r="AE974" s="6"/>
      <c r="AF974" s="6"/>
    </row>
    <row r="975" spans="1:32" ht="13.2">
      <c r="A975" s="6"/>
      <c r="B975" s="6"/>
      <c r="C975" s="6"/>
      <c r="D975" s="6"/>
      <c r="E975" s="6"/>
      <c r="F975" s="6"/>
      <c r="G975" s="6"/>
      <c r="H975" s="6"/>
      <c r="I975" s="6"/>
      <c r="J975" s="6"/>
      <c r="K975" s="522"/>
      <c r="L975" s="6"/>
      <c r="M975" s="6"/>
      <c r="N975" s="6"/>
      <c r="O975" s="6"/>
      <c r="P975" s="6"/>
      <c r="Q975" s="6"/>
      <c r="R975" s="6"/>
      <c r="S975" s="6"/>
      <c r="T975" s="6"/>
      <c r="U975" s="6"/>
      <c r="V975" s="6"/>
      <c r="W975" s="6"/>
      <c r="X975" s="6"/>
      <c r="Y975" s="6"/>
      <c r="Z975" s="6"/>
      <c r="AA975" s="6"/>
      <c r="AB975" s="6"/>
      <c r="AC975" s="6"/>
      <c r="AD975" s="6"/>
      <c r="AE975" s="6"/>
      <c r="AF975" s="6"/>
    </row>
    <row r="976" spans="1:32" ht="13.2">
      <c r="A976" s="6"/>
      <c r="B976" s="6"/>
      <c r="C976" s="6"/>
      <c r="D976" s="6"/>
      <c r="E976" s="6"/>
      <c r="F976" s="6"/>
      <c r="G976" s="6"/>
      <c r="H976" s="6"/>
      <c r="I976" s="6"/>
      <c r="J976" s="6"/>
      <c r="K976" s="522"/>
      <c r="L976" s="6"/>
      <c r="M976" s="6"/>
      <c r="N976" s="6"/>
      <c r="O976" s="6"/>
      <c r="P976" s="6"/>
      <c r="Q976" s="6"/>
      <c r="R976" s="6"/>
      <c r="S976" s="6"/>
      <c r="T976" s="6"/>
      <c r="U976" s="6"/>
      <c r="V976" s="6"/>
      <c r="W976" s="6"/>
      <c r="X976" s="6"/>
      <c r="Y976" s="6"/>
      <c r="Z976" s="6"/>
      <c r="AA976" s="6"/>
      <c r="AB976" s="6"/>
      <c r="AC976" s="6"/>
      <c r="AD976" s="6"/>
      <c r="AE976" s="6"/>
      <c r="AF976" s="6"/>
    </row>
    <row r="977" spans="1:32" ht="13.2">
      <c r="A977" s="6"/>
      <c r="B977" s="6"/>
      <c r="C977" s="6"/>
      <c r="D977" s="6"/>
      <c r="E977" s="6"/>
      <c r="F977" s="6"/>
      <c r="G977" s="6"/>
      <c r="H977" s="6"/>
      <c r="I977" s="6"/>
      <c r="J977" s="6"/>
      <c r="K977" s="522"/>
      <c r="L977" s="6"/>
      <c r="M977" s="6"/>
      <c r="N977" s="6"/>
      <c r="O977" s="6"/>
      <c r="P977" s="6"/>
      <c r="Q977" s="6"/>
      <c r="R977" s="6"/>
      <c r="S977" s="6"/>
      <c r="T977" s="6"/>
      <c r="U977" s="6"/>
      <c r="V977" s="6"/>
      <c r="W977" s="6"/>
      <c r="X977" s="6"/>
      <c r="Y977" s="6"/>
      <c r="Z977" s="6"/>
      <c r="AA977" s="6"/>
      <c r="AB977" s="6"/>
      <c r="AC977" s="6"/>
      <c r="AD977" s="6"/>
      <c r="AE977" s="6"/>
      <c r="AF977" s="6"/>
    </row>
    <row r="978" spans="1:32" ht="13.2">
      <c r="A978" s="6"/>
      <c r="B978" s="6"/>
      <c r="C978" s="6"/>
      <c r="D978" s="6"/>
      <c r="E978" s="6"/>
      <c r="F978" s="6"/>
      <c r="G978" s="6"/>
      <c r="H978" s="6"/>
      <c r="I978" s="6"/>
      <c r="J978" s="6"/>
      <c r="K978" s="522"/>
      <c r="L978" s="6"/>
      <c r="M978" s="6"/>
      <c r="N978" s="6"/>
      <c r="O978" s="6"/>
      <c r="P978" s="6"/>
      <c r="Q978" s="6"/>
      <c r="R978" s="6"/>
      <c r="S978" s="6"/>
      <c r="T978" s="6"/>
      <c r="U978" s="6"/>
      <c r="V978" s="6"/>
      <c r="W978" s="6"/>
      <c r="X978" s="6"/>
      <c r="Y978" s="6"/>
      <c r="Z978" s="6"/>
      <c r="AA978" s="6"/>
      <c r="AB978" s="6"/>
      <c r="AC978" s="6"/>
      <c r="AD978" s="6"/>
      <c r="AE978" s="6"/>
      <c r="AF978" s="6"/>
    </row>
    <row r="979" spans="1:32" ht="13.2">
      <c r="A979" s="6"/>
      <c r="B979" s="6"/>
      <c r="C979" s="6"/>
      <c r="D979" s="6"/>
      <c r="E979" s="6"/>
      <c r="F979" s="6"/>
      <c r="G979" s="6"/>
      <c r="H979" s="6"/>
      <c r="I979" s="6"/>
      <c r="J979" s="6"/>
      <c r="K979" s="522"/>
      <c r="L979" s="6"/>
      <c r="M979" s="6"/>
      <c r="N979" s="6"/>
      <c r="O979" s="6"/>
      <c r="P979" s="6"/>
      <c r="Q979" s="6"/>
      <c r="R979" s="6"/>
      <c r="S979" s="6"/>
      <c r="T979" s="6"/>
      <c r="U979" s="6"/>
      <c r="V979" s="6"/>
      <c r="W979" s="6"/>
      <c r="X979" s="6"/>
      <c r="Y979" s="6"/>
      <c r="Z979" s="6"/>
      <c r="AA979" s="6"/>
      <c r="AB979" s="6"/>
      <c r="AC979" s="6"/>
      <c r="AD979" s="6"/>
      <c r="AE979" s="6"/>
      <c r="AF979" s="6"/>
    </row>
    <row r="980" spans="1:32" ht="13.2">
      <c r="A980" s="6"/>
      <c r="B980" s="6"/>
      <c r="C980" s="6"/>
      <c r="D980" s="6"/>
      <c r="E980" s="6"/>
      <c r="F980" s="6"/>
      <c r="G980" s="6"/>
      <c r="H980" s="6"/>
      <c r="I980" s="6"/>
      <c r="J980" s="6"/>
      <c r="K980" s="522"/>
      <c r="L980" s="6"/>
      <c r="M980" s="6"/>
      <c r="N980" s="6"/>
      <c r="O980" s="6"/>
      <c r="P980" s="6"/>
      <c r="Q980" s="6"/>
      <c r="R980" s="6"/>
      <c r="S980" s="6"/>
      <c r="T980" s="6"/>
      <c r="U980" s="6"/>
      <c r="V980" s="6"/>
      <c r="W980" s="6"/>
      <c r="X980" s="6"/>
      <c r="Y980" s="6"/>
      <c r="Z980" s="6"/>
      <c r="AA980" s="6"/>
      <c r="AB980" s="6"/>
      <c r="AC980" s="6"/>
      <c r="AD980" s="6"/>
      <c r="AE980" s="6"/>
      <c r="AF980" s="6"/>
    </row>
    <row r="981" spans="1:32" ht="13.2">
      <c r="A981" s="6"/>
      <c r="B981" s="6"/>
      <c r="C981" s="6"/>
      <c r="D981" s="6"/>
      <c r="E981" s="6"/>
      <c r="F981" s="6"/>
      <c r="G981" s="6"/>
      <c r="H981" s="6"/>
      <c r="I981" s="6"/>
      <c r="J981" s="6"/>
      <c r="K981" s="522"/>
      <c r="L981" s="6"/>
      <c r="M981" s="6"/>
      <c r="N981" s="6"/>
      <c r="O981" s="6"/>
      <c r="P981" s="6"/>
      <c r="Q981" s="6"/>
      <c r="R981" s="6"/>
      <c r="S981" s="6"/>
      <c r="T981" s="6"/>
      <c r="U981" s="6"/>
      <c r="V981" s="6"/>
      <c r="W981" s="6"/>
      <c r="X981" s="6"/>
      <c r="Y981" s="6"/>
      <c r="Z981" s="6"/>
      <c r="AA981" s="6"/>
      <c r="AB981" s="6"/>
      <c r="AC981" s="6"/>
      <c r="AD981" s="6"/>
      <c r="AE981" s="6"/>
      <c r="AF981" s="6"/>
    </row>
    <row r="982" spans="1:32" ht="13.2">
      <c r="A982" s="6"/>
      <c r="B982" s="6"/>
      <c r="C982" s="6"/>
      <c r="D982" s="6"/>
      <c r="E982" s="6"/>
      <c r="F982" s="6"/>
      <c r="G982" s="6"/>
      <c r="H982" s="6"/>
      <c r="I982" s="6"/>
      <c r="J982" s="6"/>
      <c r="K982" s="522"/>
      <c r="L982" s="6"/>
      <c r="M982" s="6"/>
      <c r="N982" s="6"/>
      <c r="O982" s="6"/>
      <c r="P982" s="6"/>
      <c r="Q982" s="6"/>
      <c r="R982" s="6"/>
      <c r="S982" s="6"/>
      <c r="T982" s="6"/>
      <c r="U982" s="6"/>
      <c r="V982" s="6"/>
      <c r="W982" s="6"/>
      <c r="X982" s="6"/>
      <c r="Y982" s="6"/>
      <c r="Z982" s="6"/>
      <c r="AA982" s="6"/>
      <c r="AB982" s="6"/>
      <c r="AC982" s="6"/>
      <c r="AD982" s="6"/>
      <c r="AE982" s="6"/>
      <c r="AF982" s="6"/>
    </row>
    <row r="983" spans="1:32" ht="13.2">
      <c r="A983" s="6"/>
      <c r="B983" s="6"/>
      <c r="C983" s="6"/>
      <c r="D983" s="6"/>
      <c r="E983" s="6"/>
      <c r="F983" s="6"/>
      <c r="G983" s="6"/>
      <c r="H983" s="6"/>
      <c r="I983" s="6"/>
      <c r="J983" s="6"/>
      <c r="K983" s="522"/>
      <c r="L983" s="6"/>
      <c r="M983" s="6"/>
      <c r="N983" s="6"/>
      <c r="O983" s="6"/>
      <c r="P983" s="6"/>
      <c r="Q983" s="6"/>
      <c r="R983" s="6"/>
      <c r="S983" s="6"/>
      <c r="T983" s="6"/>
      <c r="U983" s="6"/>
      <c r="V983" s="6"/>
      <c r="W983" s="6"/>
      <c r="X983" s="6"/>
      <c r="Y983" s="6"/>
      <c r="Z983" s="6"/>
      <c r="AA983" s="6"/>
      <c r="AB983" s="6"/>
      <c r="AC983" s="6"/>
      <c r="AD983" s="6"/>
      <c r="AE983" s="6"/>
      <c r="AF983" s="6"/>
    </row>
    <row r="984" spans="1:32" ht="13.2">
      <c r="A984" s="6"/>
      <c r="B984" s="6"/>
      <c r="C984" s="6"/>
      <c r="D984" s="6"/>
      <c r="E984" s="6"/>
      <c r="F984" s="6"/>
      <c r="G984" s="6"/>
      <c r="H984" s="6"/>
      <c r="I984" s="6"/>
      <c r="J984" s="6"/>
      <c r="K984" s="522"/>
      <c r="L984" s="6"/>
      <c r="M984" s="6"/>
      <c r="N984" s="6"/>
      <c r="O984" s="6"/>
      <c r="P984" s="6"/>
      <c r="Q984" s="6"/>
      <c r="R984" s="6"/>
      <c r="S984" s="6"/>
      <c r="T984" s="6"/>
      <c r="U984" s="6"/>
      <c r="V984" s="6"/>
      <c r="W984" s="6"/>
      <c r="X984" s="6"/>
      <c r="Y984" s="6"/>
      <c r="Z984" s="6"/>
      <c r="AA984" s="6"/>
      <c r="AB984" s="6"/>
      <c r="AC984" s="6"/>
      <c r="AD984" s="6"/>
      <c r="AE984" s="6"/>
      <c r="AF984" s="6"/>
    </row>
    <row r="985" spans="1:32" ht="13.2">
      <c r="A985" s="6"/>
      <c r="B985" s="6"/>
      <c r="C985" s="6"/>
      <c r="D985" s="6"/>
      <c r="E985" s="6"/>
      <c r="F985" s="6"/>
      <c r="G985" s="6"/>
      <c r="H985" s="6"/>
      <c r="I985" s="6"/>
      <c r="J985" s="6"/>
      <c r="K985" s="522"/>
      <c r="L985" s="6"/>
      <c r="M985" s="6"/>
      <c r="N985" s="6"/>
      <c r="O985" s="6"/>
      <c r="P985" s="6"/>
      <c r="Q985" s="6"/>
      <c r="R985" s="6"/>
      <c r="S985" s="6"/>
      <c r="T985" s="6"/>
      <c r="U985" s="6"/>
      <c r="V985" s="6"/>
      <c r="W985" s="6"/>
      <c r="X985" s="6"/>
      <c r="Y985" s="6"/>
      <c r="Z985" s="6"/>
      <c r="AA985" s="6"/>
      <c r="AB985" s="6"/>
      <c r="AC985" s="6"/>
      <c r="AD985" s="6"/>
      <c r="AE985" s="6"/>
      <c r="AF985" s="6"/>
    </row>
    <row r="986" spans="1:32" ht="13.2">
      <c r="A986" s="6"/>
      <c r="B986" s="6"/>
      <c r="C986" s="6"/>
      <c r="D986" s="6"/>
      <c r="E986" s="6"/>
      <c r="F986" s="6"/>
      <c r="G986" s="6"/>
      <c r="H986" s="6"/>
      <c r="I986" s="6"/>
      <c r="J986" s="6"/>
      <c r="K986" s="522"/>
      <c r="L986" s="6"/>
      <c r="M986" s="6"/>
      <c r="N986" s="6"/>
      <c r="O986" s="6"/>
      <c r="P986" s="6"/>
      <c r="Q986" s="6"/>
      <c r="R986" s="6"/>
      <c r="S986" s="6"/>
      <c r="T986" s="6"/>
      <c r="U986" s="6"/>
      <c r="V986" s="6"/>
      <c r="W986" s="6"/>
      <c r="X986" s="6"/>
      <c r="Y986" s="6"/>
      <c r="Z986" s="6"/>
      <c r="AA986" s="6"/>
      <c r="AB986" s="6"/>
      <c r="AC986" s="6"/>
      <c r="AD986" s="6"/>
      <c r="AE986" s="6"/>
      <c r="AF986" s="6"/>
    </row>
    <row r="987" spans="1:32" ht="13.2">
      <c r="A987" s="6"/>
      <c r="B987" s="6"/>
      <c r="C987" s="6"/>
      <c r="D987" s="6"/>
      <c r="E987" s="6"/>
      <c r="F987" s="6"/>
      <c r="G987" s="6"/>
      <c r="H987" s="6"/>
      <c r="I987" s="6"/>
      <c r="J987" s="6"/>
      <c r="K987" s="522"/>
      <c r="L987" s="6"/>
      <c r="M987" s="6"/>
      <c r="N987" s="6"/>
      <c r="O987" s="6"/>
      <c r="P987" s="6"/>
      <c r="Q987" s="6"/>
      <c r="R987" s="6"/>
      <c r="S987" s="6"/>
      <c r="T987" s="6"/>
      <c r="U987" s="6"/>
      <c r="V987" s="6"/>
      <c r="W987" s="6"/>
      <c r="X987" s="6"/>
      <c r="Y987" s="6"/>
      <c r="Z987" s="6"/>
      <c r="AA987" s="6"/>
      <c r="AB987" s="6"/>
      <c r="AC987" s="6"/>
      <c r="AD987" s="6"/>
      <c r="AE987" s="6"/>
      <c r="AF987" s="6"/>
    </row>
    <row r="988" spans="1:32" ht="13.2">
      <c r="A988" s="6"/>
      <c r="B988" s="6"/>
      <c r="C988" s="6"/>
      <c r="D988" s="6"/>
      <c r="E988" s="6"/>
      <c r="F988" s="6"/>
      <c r="G988" s="6"/>
      <c r="H988" s="6"/>
      <c r="I988" s="6"/>
      <c r="J988" s="6"/>
      <c r="K988" s="522"/>
      <c r="L988" s="6"/>
      <c r="M988" s="6"/>
      <c r="N988" s="6"/>
      <c r="O988" s="6"/>
      <c r="P988" s="6"/>
      <c r="Q988" s="6"/>
      <c r="R988" s="6"/>
      <c r="S988" s="6"/>
      <c r="T988" s="6"/>
      <c r="U988" s="6"/>
      <c r="V988" s="6"/>
      <c r="W988" s="6"/>
      <c r="X988" s="6"/>
      <c r="Y988" s="6"/>
      <c r="Z988" s="6"/>
      <c r="AA988" s="6"/>
      <c r="AB988" s="6"/>
      <c r="AC988" s="6"/>
      <c r="AD988" s="6"/>
      <c r="AE988" s="6"/>
      <c r="AF988" s="6"/>
    </row>
    <row r="989" spans="1:32" ht="13.2">
      <c r="A989" s="6"/>
      <c r="B989" s="6"/>
      <c r="C989" s="6"/>
      <c r="D989" s="6"/>
      <c r="E989" s="6"/>
      <c r="F989" s="6"/>
      <c r="G989" s="6"/>
      <c r="H989" s="6"/>
      <c r="I989" s="6"/>
      <c r="J989" s="6"/>
      <c r="K989" s="522"/>
      <c r="L989" s="6"/>
      <c r="M989" s="6"/>
      <c r="N989" s="6"/>
      <c r="O989" s="6"/>
      <c r="P989" s="6"/>
      <c r="Q989" s="6"/>
      <c r="R989" s="6"/>
      <c r="S989" s="6"/>
      <c r="T989" s="6"/>
      <c r="U989" s="6"/>
      <c r="V989" s="6"/>
      <c r="W989" s="6"/>
      <c r="X989" s="6"/>
      <c r="Y989" s="6"/>
      <c r="Z989" s="6"/>
      <c r="AA989" s="6"/>
      <c r="AB989" s="6"/>
      <c r="AC989" s="6"/>
      <c r="AD989" s="6"/>
      <c r="AE989" s="6"/>
      <c r="AF989" s="6"/>
    </row>
    <row r="990" spans="1:32" ht="13.2">
      <c r="A990" s="6"/>
      <c r="B990" s="6"/>
      <c r="C990" s="6"/>
      <c r="D990" s="6"/>
      <c r="E990" s="6"/>
      <c r="F990" s="6"/>
      <c r="G990" s="6"/>
      <c r="H990" s="6"/>
      <c r="I990" s="6"/>
      <c r="J990" s="6"/>
      <c r="K990" s="522"/>
      <c r="L990" s="6"/>
      <c r="M990" s="6"/>
      <c r="N990" s="6"/>
      <c r="O990" s="6"/>
      <c r="P990" s="6"/>
      <c r="Q990" s="6"/>
      <c r="R990" s="6"/>
      <c r="S990" s="6"/>
      <c r="T990" s="6"/>
      <c r="U990" s="6"/>
      <c r="V990" s="6"/>
      <c r="W990" s="6"/>
      <c r="X990" s="6"/>
      <c r="Y990" s="6"/>
      <c r="Z990" s="6"/>
      <c r="AA990" s="6"/>
      <c r="AB990" s="6"/>
      <c r="AC990" s="6"/>
      <c r="AD990" s="6"/>
      <c r="AE990" s="6"/>
      <c r="AF990" s="6"/>
    </row>
    <row r="991" spans="1:32" ht="13.2">
      <c r="A991" s="6"/>
      <c r="B991" s="6"/>
      <c r="C991" s="6"/>
      <c r="D991" s="6"/>
      <c r="E991" s="6"/>
      <c r="F991" s="6"/>
      <c r="G991" s="6"/>
      <c r="H991" s="6"/>
      <c r="I991" s="6"/>
      <c r="J991" s="6"/>
      <c r="K991" s="522"/>
      <c r="L991" s="6"/>
      <c r="M991" s="6"/>
      <c r="N991" s="6"/>
      <c r="O991" s="6"/>
      <c r="P991" s="6"/>
      <c r="Q991" s="6"/>
      <c r="R991" s="6"/>
      <c r="S991" s="6"/>
      <c r="T991" s="6"/>
      <c r="U991" s="6"/>
      <c r="V991" s="6"/>
      <c r="W991" s="6"/>
      <c r="X991" s="6"/>
      <c r="Y991" s="6"/>
      <c r="Z991" s="6"/>
      <c r="AA991" s="6"/>
      <c r="AB991" s="6"/>
      <c r="AC991" s="6"/>
      <c r="AD991" s="6"/>
      <c r="AE991" s="6"/>
      <c r="AF991" s="6"/>
    </row>
    <row r="992" spans="1:32" ht="13.2">
      <c r="A992" s="6"/>
      <c r="B992" s="6"/>
      <c r="C992" s="6"/>
      <c r="D992" s="6"/>
      <c r="E992" s="6"/>
      <c r="F992" s="6"/>
      <c r="G992" s="6"/>
      <c r="H992" s="6"/>
      <c r="I992" s="6"/>
      <c r="J992" s="6"/>
      <c r="K992" s="522"/>
      <c r="L992" s="6"/>
      <c r="M992" s="6"/>
      <c r="N992" s="6"/>
      <c r="O992" s="6"/>
      <c r="P992" s="6"/>
      <c r="Q992" s="6"/>
      <c r="R992" s="6"/>
      <c r="S992" s="6"/>
      <c r="T992" s="6"/>
      <c r="U992" s="6"/>
      <c r="V992" s="6"/>
      <c r="W992" s="6"/>
      <c r="X992" s="6"/>
      <c r="Y992" s="6"/>
      <c r="Z992" s="6"/>
      <c r="AA992" s="6"/>
      <c r="AB992" s="6"/>
      <c r="AC992" s="6"/>
      <c r="AD992" s="6"/>
      <c r="AE992" s="6"/>
      <c r="AF992" s="6"/>
    </row>
    <row r="993" spans="1:32" ht="13.2">
      <c r="A993" s="6"/>
      <c r="B993" s="6"/>
      <c r="C993" s="6"/>
      <c r="D993" s="6"/>
      <c r="E993" s="6"/>
      <c r="F993" s="6"/>
      <c r="G993" s="6"/>
      <c r="H993" s="6"/>
      <c r="I993" s="6"/>
      <c r="J993" s="6"/>
      <c r="K993" s="522"/>
      <c r="L993" s="6"/>
      <c r="M993" s="6"/>
      <c r="N993" s="6"/>
      <c r="O993" s="6"/>
      <c r="P993" s="6"/>
      <c r="Q993" s="6"/>
      <c r="R993" s="6"/>
      <c r="S993" s="6"/>
      <c r="T993" s="6"/>
      <c r="U993" s="6"/>
      <c r="V993" s="6"/>
      <c r="W993" s="6"/>
      <c r="X993" s="6"/>
      <c r="Y993" s="6"/>
      <c r="Z993" s="6"/>
      <c r="AA993" s="6"/>
      <c r="AB993" s="6"/>
      <c r="AC993" s="6"/>
      <c r="AD993" s="6"/>
      <c r="AE993" s="6"/>
      <c r="AF993" s="6"/>
    </row>
    <row r="994" spans="1:32" ht="13.2">
      <c r="A994" s="6"/>
      <c r="B994" s="6"/>
      <c r="C994" s="6"/>
      <c r="D994" s="6"/>
      <c r="E994" s="6"/>
      <c r="F994" s="6"/>
      <c r="G994" s="6"/>
      <c r="H994" s="6"/>
      <c r="I994" s="6"/>
      <c r="J994" s="6"/>
      <c r="K994" s="522"/>
      <c r="L994" s="6"/>
      <c r="M994" s="6"/>
      <c r="N994" s="6"/>
      <c r="O994" s="6"/>
      <c r="P994" s="6"/>
      <c r="Q994" s="6"/>
      <c r="R994" s="6"/>
      <c r="S994" s="6"/>
      <c r="T994" s="6"/>
      <c r="U994" s="6"/>
      <c r="V994" s="6"/>
      <c r="W994" s="6"/>
      <c r="X994" s="6"/>
      <c r="Y994" s="6"/>
      <c r="Z994" s="6"/>
      <c r="AA994" s="6"/>
      <c r="AB994" s="6"/>
      <c r="AC994" s="6"/>
      <c r="AD994" s="6"/>
      <c r="AE994" s="6"/>
      <c r="AF994" s="6"/>
    </row>
    <row r="995" spans="1:32" ht="13.2">
      <c r="A995" s="6"/>
      <c r="B995" s="6"/>
      <c r="C995" s="6"/>
      <c r="D995" s="6"/>
      <c r="E995" s="6"/>
      <c r="F995" s="6"/>
      <c r="G995" s="6"/>
      <c r="H995" s="6"/>
      <c r="I995" s="6"/>
      <c r="J995" s="6"/>
      <c r="K995" s="522"/>
      <c r="L995" s="6"/>
      <c r="M995" s="6"/>
      <c r="N995" s="6"/>
      <c r="O995" s="6"/>
      <c r="P995" s="6"/>
      <c r="Q995" s="6"/>
      <c r="R995" s="6"/>
      <c r="S995" s="6"/>
      <c r="T995" s="6"/>
      <c r="U995" s="6"/>
      <c r="V995" s="6"/>
      <c r="W995" s="6"/>
      <c r="X995" s="6"/>
      <c r="Y995" s="6"/>
      <c r="Z995" s="6"/>
      <c r="AA995" s="6"/>
      <c r="AB995" s="6"/>
      <c r="AC995" s="6"/>
      <c r="AD995" s="6"/>
      <c r="AE995" s="6"/>
      <c r="AF995" s="6"/>
    </row>
    <row r="996" spans="1:32" ht="13.2">
      <c r="A996" s="6"/>
      <c r="B996" s="6"/>
      <c r="C996" s="6"/>
      <c r="D996" s="6"/>
      <c r="E996" s="6"/>
      <c r="F996" s="6"/>
      <c r="G996" s="6"/>
      <c r="H996" s="6"/>
      <c r="I996" s="6"/>
      <c r="J996" s="6"/>
      <c r="K996" s="522"/>
      <c r="L996" s="6"/>
      <c r="M996" s="6"/>
      <c r="N996" s="6"/>
      <c r="O996" s="6"/>
      <c r="P996" s="6"/>
      <c r="Q996" s="6"/>
      <c r="R996" s="6"/>
      <c r="S996" s="6"/>
      <c r="T996" s="6"/>
      <c r="U996" s="6"/>
      <c r="V996" s="6"/>
      <c r="W996" s="6"/>
      <c r="X996" s="6"/>
      <c r="Y996" s="6"/>
      <c r="Z996" s="6"/>
      <c r="AA996" s="6"/>
      <c r="AB996" s="6"/>
      <c r="AC996" s="6"/>
      <c r="AD996" s="6"/>
      <c r="AE996" s="6"/>
      <c r="AF996" s="6"/>
    </row>
    <row r="997" spans="1:32" ht="13.2">
      <c r="A997" s="6"/>
      <c r="B997" s="6"/>
      <c r="C997" s="6"/>
      <c r="D997" s="6"/>
      <c r="E997" s="6"/>
      <c r="F997" s="6"/>
      <c r="G997" s="6"/>
      <c r="H997" s="6"/>
      <c r="I997" s="6"/>
      <c r="J997" s="6"/>
      <c r="K997" s="522"/>
      <c r="L997" s="6"/>
      <c r="M997" s="6"/>
      <c r="N997" s="6"/>
      <c r="O997" s="6"/>
      <c r="P997" s="6"/>
      <c r="Q997" s="6"/>
      <c r="R997" s="6"/>
      <c r="S997" s="6"/>
      <c r="T997" s="6"/>
      <c r="U997" s="6"/>
      <c r="V997" s="6"/>
      <c r="W997" s="6"/>
      <c r="X997" s="6"/>
      <c r="Y997" s="6"/>
      <c r="Z997" s="6"/>
      <c r="AA997" s="6"/>
      <c r="AB997" s="6"/>
      <c r="AC997" s="6"/>
      <c r="AD997" s="6"/>
      <c r="AE997" s="6"/>
      <c r="AF997" s="6"/>
    </row>
    <row r="998" spans="1:32" ht="13.2">
      <c r="A998" s="6"/>
      <c r="B998" s="6"/>
      <c r="C998" s="6"/>
      <c r="D998" s="6"/>
      <c r="E998" s="6"/>
      <c r="F998" s="6"/>
      <c r="G998" s="6"/>
      <c r="H998" s="6"/>
      <c r="I998" s="6"/>
      <c r="J998" s="6"/>
      <c r="K998" s="522"/>
      <c r="L998" s="6"/>
      <c r="M998" s="6"/>
      <c r="N998" s="6"/>
      <c r="O998" s="6"/>
      <c r="P998" s="6"/>
      <c r="Q998" s="6"/>
      <c r="R998" s="6"/>
      <c r="S998" s="6"/>
      <c r="T998" s="6"/>
      <c r="U998" s="6"/>
      <c r="V998" s="6"/>
      <c r="W998" s="6"/>
      <c r="X998" s="6"/>
      <c r="Y998" s="6"/>
      <c r="Z998" s="6"/>
      <c r="AA998" s="6"/>
      <c r="AB998" s="6"/>
      <c r="AC998" s="6"/>
      <c r="AD998" s="6"/>
      <c r="AE998" s="6"/>
      <c r="AF998" s="6"/>
    </row>
    <row r="999" spans="1:32" ht="13.2">
      <c r="A999" s="6"/>
      <c r="B999" s="6"/>
      <c r="C999" s="6"/>
      <c r="D999" s="6"/>
      <c r="E999" s="6"/>
      <c r="F999" s="6"/>
      <c r="G999" s="6"/>
      <c r="H999" s="6"/>
      <c r="I999" s="6"/>
      <c r="J999" s="6"/>
      <c r="K999" s="522"/>
      <c r="L999" s="6"/>
      <c r="M999" s="6"/>
      <c r="N999" s="6"/>
      <c r="O999" s="6"/>
      <c r="P999" s="6"/>
      <c r="Q999" s="6"/>
      <c r="R999" s="6"/>
      <c r="S999" s="6"/>
      <c r="T999" s="6"/>
      <c r="U999" s="6"/>
      <c r="V999" s="6"/>
      <c r="W999" s="6"/>
      <c r="X999" s="6"/>
      <c r="Y999" s="6"/>
      <c r="Z999" s="6"/>
      <c r="AA999" s="6"/>
      <c r="AB999" s="6"/>
      <c r="AC999" s="6"/>
      <c r="AD999" s="6"/>
      <c r="AE999" s="6"/>
      <c r="AF999" s="6"/>
    </row>
    <row r="1000" spans="1:32" ht="13.2">
      <c r="A1000" s="6"/>
      <c r="B1000" s="6"/>
      <c r="C1000" s="6"/>
      <c r="D1000" s="6"/>
      <c r="E1000" s="6"/>
      <c r="F1000" s="6"/>
      <c r="G1000" s="6"/>
      <c r="H1000" s="6"/>
      <c r="I1000" s="6"/>
      <c r="J1000" s="6"/>
      <c r="K1000" s="522"/>
      <c r="L1000" s="6"/>
      <c r="M1000" s="6"/>
      <c r="N1000" s="6"/>
      <c r="O1000" s="6"/>
      <c r="P1000" s="6"/>
      <c r="Q1000" s="6"/>
      <c r="R1000" s="6"/>
      <c r="S1000" s="6"/>
      <c r="T1000" s="6"/>
      <c r="U1000" s="6"/>
      <c r="V1000" s="6"/>
      <c r="W1000" s="6"/>
      <c r="X1000" s="6"/>
      <c r="Y1000" s="6"/>
      <c r="Z1000" s="6"/>
      <c r="AA1000" s="6"/>
      <c r="AB1000" s="6"/>
      <c r="AC1000" s="6"/>
      <c r="AD1000" s="6"/>
      <c r="AE1000" s="6"/>
      <c r="AF1000" s="6"/>
    </row>
    <row r="1001" spans="1:32" ht="13.2">
      <c r="A1001" s="6"/>
      <c r="B1001" s="6"/>
      <c r="C1001" s="6"/>
      <c r="D1001" s="6"/>
      <c r="E1001" s="6"/>
      <c r="F1001" s="6"/>
      <c r="G1001" s="6"/>
      <c r="H1001" s="6"/>
      <c r="I1001" s="6"/>
      <c r="J1001" s="6"/>
      <c r="K1001" s="522"/>
      <c r="L1001" s="6"/>
      <c r="M1001" s="6"/>
      <c r="N1001" s="6"/>
      <c r="O1001" s="6"/>
      <c r="P1001" s="6"/>
      <c r="Q1001" s="6"/>
      <c r="R1001" s="6"/>
      <c r="S1001" s="6"/>
      <c r="T1001" s="6"/>
      <c r="U1001" s="6"/>
      <c r="V1001" s="6"/>
      <c r="W1001" s="6"/>
      <c r="X1001" s="6"/>
      <c r="Y1001" s="6"/>
      <c r="Z1001" s="6"/>
      <c r="AA1001" s="6"/>
      <c r="AB1001" s="6"/>
      <c r="AC1001" s="6"/>
      <c r="AD1001" s="6"/>
      <c r="AE1001" s="6"/>
      <c r="AF1001" s="6"/>
    </row>
    <row r="1002" spans="1:32" ht="13.2">
      <c r="A1002" s="6"/>
      <c r="B1002" s="6"/>
      <c r="C1002" s="6"/>
      <c r="D1002" s="6"/>
      <c r="E1002" s="6"/>
      <c r="F1002" s="6"/>
      <c r="G1002" s="6"/>
      <c r="H1002" s="6"/>
      <c r="I1002" s="6"/>
      <c r="J1002" s="6"/>
      <c r="K1002" s="522"/>
      <c r="L1002" s="6"/>
      <c r="M1002" s="6"/>
      <c r="N1002" s="6"/>
      <c r="O1002" s="6"/>
      <c r="P1002" s="6"/>
      <c r="Q1002" s="6"/>
      <c r="R1002" s="6"/>
      <c r="S1002" s="6"/>
      <c r="T1002" s="6"/>
      <c r="U1002" s="6"/>
      <c r="V1002" s="6"/>
      <c r="W1002" s="6"/>
      <c r="X1002" s="6"/>
      <c r="Y1002" s="6"/>
      <c r="Z1002" s="6"/>
      <c r="AA1002" s="6"/>
      <c r="AB1002" s="6"/>
      <c r="AC1002" s="6"/>
      <c r="AD1002" s="6"/>
      <c r="AE1002" s="6"/>
      <c r="AF1002" s="6"/>
    </row>
    <row r="1003" spans="1:32" ht="13.2">
      <c r="A1003" s="6"/>
      <c r="B1003" s="6"/>
      <c r="C1003" s="6"/>
      <c r="D1003" s="6"/>
      <c r="E1003" s="6"/>
      <c r="F1003" s="6"/>
      <c r="G1003" s="6"/>
      <c r="H1003" s="6"/>
      <c r="I1003" s="6"/>
      <c r="J1003" s="6"/>
      <c r="K1003" s="522"/>
      <c r="L1003" s="6"/>
      <c r="M1003" s="6"/>
      <c r="N1003" s="6"/>
      <c r="O1003" s="6"/>
      <c r="P1003" s="6"/>
      <c r="Q1003" s="6"/>
      <c r="R1003" s="6"/>
      <c r="S1003" s="6"/>
      <c r="T1003" s="6"/>
      <c r="U1003" s="6"/>
      <c r="V1003" s="6"/>
      <c r="W1003" s="6"/>
      <c r="X1003" s="6"/>
      <c r="Y1003" s="6"/>
      <c r="Z1003" s="6"/>
      <c r="AA1003" s="6"/>
      <c r="AB1003" s="6"/>
      <c r="AC1003" s="6"/>
      <c r="AD1003" s="6"/>
      <c r="AE1003" s="6"/>
      <c r="AF1003" s="6"/>
    </row>
    <row r="1004" spans="1:32" ht="13.2">
      <c r="A1004" s="6"/>
      <c r="B1004" s="6"/>
      <c r="C1004" s="6"/>
      <c r="D1004" s="6"/>
      <c r="E1004" s="6"/>
      <c r="F1004" s="6"/>
      <c r="G1004" s="6"/>
      <c r="H1004" s="6"/>
      <c r="I1004" s="6"/>
      <c r="J1004" s="6"/>
      <c r="K1004" s="522"/>
      <c r="L1004" s="6"/>
      <c r="M1004" s="6"/>
      <c r="N1004" s="6"/>
      <c r="O1004" s="6"/>
      <c r="P1004" s="6"/>
      <c r="Q1004" s="6"/>
      <c r="R1004" s="6"/>
      <c r="S1004" s="6"/>
      <c r="T1004" s="6"/>
      <c r="U1004" s="6"/>
      <c r="V1004" s="6"/>
      <c r="W1004" s="6"/>
      <c r="X1004" s="6"/>
      <c r="Y1004" s="6"/>
      <c r="Z1004" s="6"/>
      <c r="AA1004" s="6"/>
      <c r="AB1004" s="6"/>
      <c r="AC1004" s="6"/>
      <c r="AD1004" s="6"/>
      <c r="AE1004" s="6"/>
      <c r="AF1004" s="6"/>
    </row>
    <row r="1005" spans="1:32" ht="13.2">
      <c r="A1005" s="6"/>
      <c r="B1005" s="6"/>
      <c r="C1005" s="6"/>
      <c r="D1005" s="6"/>
      <c r="E1005" s="6"/>
      <c r="F1005" s="6"/>
      <c r="G1005" s="6"/>
      <c r="H1005" s="6"/>
      <c r="I1005" s="6"/>
      <c r="J1005" s="6"/>
      <c r="K1005" s="522"/>
      <c r="L1005" s="6"/>
      <c r="M1005" s="6"/>
      <c r="N1005" s="6"/>
      <c r="O1005" s="6"/>
      <c r="P1005" s="6"/>
      <c r="Q1005" s="6"/>
      <c r="R1005" s="6"/>
      <c r="S1005" s="6"/>
      <c r="T1005" s="6"/>
      <c r="U1005" s="6"/>
      <c r="V1005" s="6"/>
      <c r="W1005" s="6"/>
      <c r="X1005" s="6"/>
      <c r="Y1005" s="6"/>
      <c r="Z1005" s="6"/>
      <c r="AA1005" s="6"/>
      <c r="AB1005" s="6"/>
      <c r="AC1005" s="6"/>
      <c r="AD1005" s="6"/>
      <c r="AE1005" s="6"/>
      <c r="AF1005" s="6"/>
    </row>
    <row r="1006" spans="1:32" ht="13.2">
      <c r="A1006" s="6"/>
      <c r="B1006" s="6"/>
      <c r="C1006" s="6"/>
      <c r="D1006" s="6"/>
      <c r="E1006" s="6"/>
      <c r="F1006" s="6"/>
      <c r="G1006" s="6"/>
      <c r="H1006" s="6"/>
      <c r="I1006" s="6"/>
      <c r="J1006" s="6"/>
      <c r="K1006" s="522"/>
      <c r="L1006" s="6"/>
      <c r="M1006" s="6"/>
      <c r="N1006" s="6"/>
      <c r="O1006" s="6"/>
      <c r="P1006" s="6"/>
      <c r="Q1006" s="6"/>
      <c r="R1006" s="6"/>
      <c r="S1006" s="6"/>
      <c r="T1006" s="6"/>
      <c r="U1006" s="6"/>
      <c r="V1006" s="6"/>
      <c r="W1006" s="6"/>
      <c r="X1006" s="6"/>
      <c r="Y1006" s="6"/>
      <c r="Z1006" s="6"/>
      <c r="AA1006" s="6"/>
      <c r="AB1006" s="6"/>
      <c r="AC1006" s="6"/>
      <c r="AD1006" s="6"/>
      <c r="AE1006" s="6"/>
      <c r="AF1006" s="6"/>
    </row>
    <row r="1007" spans="1:32" ht="13.2">
      <c r="A1007" s="6"/>
      <c r="B1007" s="6"/>
      <c r="C1007" s="6"/>
      <c r="D1007" s="6"/>
      <c r="E1007" s="6"/>
      <c r="F1007" s="6"/>
      <c r="G1007" s="6"/>
      <c r="H1007" s="6"/>
      <c r="I1007" s="6"/>
      <c r="J1007" s="6"/>
      <c r="K1007" s="522"/>
      <c r="L1007" s="6"/>
      <c r="M1007" s="6"/>
      <c r="N1007" s="6"/>
      <c r="O1007" s="6"/>
      <c r="P1007" s="6"/>
      <c r="Q1007" s="6"/>
      <c r="R1007" s="6"/>
      <c r="S1007" s="6"/>
      <c r="T1007" s="6"/>
      <c r="U1007" s="6"/>
      <c r="V1007" s="6"/>
      <c r="W1007" s="6"/>
      <c r="X1007" s="6"/>
      <c r="Y1007" s="6"/>
      <c r="Z1007" s="6"/>
      <c r="AA1007" s="6"/>
      <c r="AB1007" s="6"/>
      <c r="AC1007" s="6"/>
      <c r="AD1007" s="6"/>
      <c r="AE1007" s="6"/>
      <c r="AF1007" s="6"/>
    </row>
    <row r="1008" spans="1:32" ht="13.2">
      <c r="A1008" s="6"/>
      <c r="B1008" s="6"/>
      <c r="C1008" s="6"/>
      <c r="D1008" s="6"/>
      <c r="E1008" s="6"/>
      <c r="F1008" s="6"/>
      <c r="G1008" s="6"/>
      <c r="H1008" s="6"/>
      <c r="I1008" s="6"/>
      <c r="J1008" s="6"/>
      <c r="K1008" s="522"/>
      <c r="L1008" s="6"/>
      <c r="M1008" s="6"/>
      <c r="N1008" s="6"/>
      <c r="O1008" s="6"/>
      <c r="P1008" s="6"/>
      <c r="Q1008" s="6"/>
      <c r="R1008" s="6"/>
      <c r="S1008" s="6"/>
      <c r="T1008" s="6"/>
      <c r="U1008" s="6"/>
      <c r="V1008" s="6"/>
      <c r="W1008" s="6"/>
      <c r="X1008" s="6"/>
      <c r="Y1008" s="6"/>
      <c r="Z1008" s="6"/>
      <c r="AA1008" s="6"/>
      <c r="AB1008" s="6"/>
      <c r="AC1008" s="6"/>
      <c r="AD1008" s="6"/>
      <c r="AE1008" s="6"/>
      <c r="AF1008" s="6"/>
    </row>
    <row r="1009" spans="1:32" ht="13.2">
      <c r="A1009" s="6"/>
      <c r="B1009" s="6"/>
      <c r="C1009" s="6"/>
      <c r="D1009" s="6"/>
      <c r="E1009" s="6"/>
      <c r="F1009" s="6"/>
      <c r="G1009" s="6"/>
      <c r="H1009" s="6"/>
      <c r="I1009" s="6"/>
      <c r="J1009" s="6"/>
      <c r="K1009" s="522"/>
      <c r="L1009" s="6"/>
      <c r="M1009" s="6"/>
      <c r="N1009" s="6"/>
      <c r="O1009" s="6"/>
      <c r="P1009" s="6"/>
      <c r="Q1009" s="6"/>
      <c r="R1009" s="6"/>
      <c r="S1009" s="6"/>
      <c r="T1009" s="6"/>
      <c r="U1009" s="6"/>
      <c r="V1009" s="6"/>
      <c r="W1009" s="6"/>
      <c r="X1009" s="6"/>
      <c r="Y1009" s="6"/>
      <c r="Z1009" s="6"/>
      <c r="AA1009" s="6"/>
      <c r="AB1009" s="6"/>
      <c r="AC1009" s="6"/>
      <c r="AD1009" s="6"/>
      <c r="AE1009" s="6"/>
      <c r="AF1009" s="6"/>
    </row>
  </sheetData>
  <mergeCells count="1">
    <mergeCell ref="A1:A2"/>
  </mergeCells>
  <phoneticPr fontId="151"/>
  <conditionalFormatting sqref="B4 AB4 U5:U6 Y5:Y6 T6 X7 C11:W52 Y11:AF52 X11:X53 B11:B56 C54 Y54 D54:D56 E55:G56 L55:W56 C56 AB56:AD56 Y57:Y58 G58 O58 X58 AA58 AB58:AB60 E58:F61 K58:K61 S58:S61 U58:V61 P58:P62 T58:T62 C58:C64 L58:L64 D58:D65 AC58:AE65 B58:B67 J59 M59:M60 AF59:AF60 W59:W61 Q59:R62 N59:N65 O60 Z60 G60:G61 X60:Y61 AA60:AA61 I61:J61 O62:O64 M62:M65 E63:G63 Z63 AB63 Y63:Y64 W64:X64 J64:K65 P64:T65 E65 H65:I65 U65:V65 AB65 G65:G66 T67 W67:X67 AA67 E67:E68 K67:S68 U67:U68 Z67:Z68 AB67:AE68 C67:D69 Y67:Y75 G68 AF68 B69 W69:W78 X69:X80 I70 N70:N71 J70:J72 AF70:AF73 T70:T75 AD70:AD76 U70:U78 AC70:AC78 AE70:AE79 V70:V80 E71 G71:H72 F71:F73 R71:R74 Z71:Z74 S71:S75 AA71:AB75 B72:C72 K72:M72 O72 D72:D73 P72:Q74 E73 N73 L74:M74 C74:C79 E75:K75 D75:D78 Z76 H77 AF77 B77:B78 G77:G78 J77:J78 Q77:T78 O77:P79 Y77:Y80 AA77:AA80 E78 M78:N79 Z78:Z80 AB78:AB80 AD78:AD81 T80:U80 W80 AC80 M81:N81 P81 AE81 O81:O82 I82:J82 V82 Y82:Z82 AB82:AC82 D82:E83 X82:X83 C83 F83:G83">
    <cfRule type="containsText" dxfId="146" priority="6" operator="containsText" text="bm">
      <formula>NOT(ISERROR(SEARCH(("bm"),(B4))))</formula>
    </cfRule>
    <cfRule type="containsText" dxfId="145" priority="7" operator="containsText" text="Lt">
      <formula>NOT(ISERROR(SEARCH(("Lt"),(B4))))</formula>
    </cfRule>
    <cfRule type="containsText" dxfId="144" priority="8" operator="containsText" text="考斯特">
      <formula>NOT(ISERROR(SEARCH(("考斯特"),(B4))))</formula>
    </cfRule>
    <cfRule type="containsText" dxfId="143" priority="9" operator="containsText" text="R">
      <formula>NOT(ISERROR(SEARCH(("R"),(B4))))</formula>
    </cfRule>
  </conditionalFormatting>
  <conditionalFormatting sqref="D82:E83 B4 AB4 U5:U6 Y5:Y6 T6 X7 C11:W52 Y11:AF52 X11:X53 B11:B56 C54 Y54 D54:D56 E55:G56 L55:W56 C56 AB56:AD56 Y57:Y58 G58 O58 X58 AA58 AB58:AB60 E58:F61 K58:K61 S58:S61 U58:V61 P58:P62 T58:T62 C58:C64 L58:L64 D58:D65 AC58:AE65 B58:B67 J59 M59:M60 AF59:AF60 W59:W61 Q59:R62 N59:N65 O60 Z60 G60:G61 X60:Y61 AA60:AA61 I61:J61 O62:O64 M62:M65 E63:G63 Z63 AB63 Y63:Y64 W64:X64 J64:K65 P64:T65 E65 H65:I65 U65:V65 AB65 G65:G66 T67 W67:X67 AA67 E67:E68 K67:S68 U67:U68 Z67:Z68 AB67:AE68 C67:D69 Y67:Y75 G68 AF68 B69 W69:W78 X69:X80 I70 N70:N71 J70:J72 AF70:AF73 T70:T75 AD70:AD76 U70:U78 AC70:AC78 AE70:AE79 V70:V80 E71 G71:H72 F71:F73 R71:R74 Z71:Z74 S71:S75 AA71:AB75 B72:C72 K72:M72 O72 D72:D73 P72:Q74 E73 N73 L74:M74 C74:C79 E75:K75 D75:D78 Z76 H77 AF77 B77:B78 G77:G78 J77:J78 Q77:T78 O77:P79 Y77:Y80 AA77:AA80 E78 M78:N79 Z78:Z80 AB78:AB80 AD78:AD81 T80:U80 W80 AC80 M81:N81 P81 AE81 O81:O82 I82:J82 V82 Y82:Z82 AB82:AC82 X82:X83 C83 F83:G83">
    <cfRule type="containsText" dxfId="142" priority="5" operator="containsText" text="长距离">
      <formula>NOT(ISERROR(SEARCH(("长距离"),(B4))))</formula>
    </cfRule>
  </conditionalFormatting>
  <conditionalFormatting sqref="E82:G82 H83:J83">
    <cfRule type="containsText" dxfId="141" priority="1" operator="containsText" text="搬">
      <formula>NOT(ISERROR(SEARCH(("搬"),(E82))))</formula>
    </cfRule>
    <cfRule type="containsText" dxfId="140" priority="2" operator="containsText" text="年检">
      <formula>NOT(ISERROR(SEARCH(("年检"),(E82))))</formula>
    </cfRule>
    <cfRule type="containsText" dxfId="139" priority="3" operator="containsText" text="三检">
      <formula>NOT(ISERROR(SEARCH(("三检"),(E82))))</formula>
    </cfRule>
    <cfRule type="containsText" dxfId="138" priority="4" operator="containsText" text="修理">
      <formula>NOT(ISERROR(SEARCH(("修理"),(E82))))</formula>
    </cfRule>
  </conditionalFormatting>
  <conditionalFormatting sqref="T6 Y6 AC11 AE12 H13:I13 S13:T13 W13 B13:C14 D14 P14:P15 G15 K15 Q15 S15 Z15 AB15 E15:F16 I15:I16 X15:X16 AE15:AE16 H15:H17 Y15:Y17 AA15:AA17 J16 W16 G17 P17 Z17 AB17 D17:D18 C18 E18 R18 U18 B18:B19 Q18:Q20 F18:F27 I19 T19:T20 G19:G22 K19:K22 E20 R20:S20 P20:P21 H20:H22 B21 M21 O21 V21 C21:C22 J21:J22 I21:I27 D22:E22 R22:S22 Q22:Q27 X23 W23:W24 Y23:Y25 P23:P27 V23:V27 Z24:Z25 AE24:AE26 E24:E27 G24:H27 M24:N27 R24:S27 O24:O28 T25:U27 AA25:AA27 AC25:AD27 AB26:AB27 AF26:AF27 Z27 C28 F29 S29 Y29 AA29 J29:J30 AB29:AB31 AC29:AC34 U30 H30:H31 W30:W31 C30:D35 G31 I31 L31:N31 P31 S31:T31 V31 Z31:AA31 AD31 AF31 F31:F32 O31:O33 B31:B34 E31:E35 AD33:AE33 Z33:Z34 AB33:AB34 G34 Q34:R34 X34:Y34 AA34 F34:F35 H34:M35 N35:O35 S35 G36:G37 U36:U37 B37:F37 H37:T37 V37:X37 Z37:AA37 AE37:AF37 Z39 Y40 F43:G43 L43:M43 O43:P43 X43 V43:V45 AC44 K45 M45:N45 U45 W45 R47:T47 T54:W55 R54:R57 X54:X61 P54:P79 F54:G81 B54:E84 H54:O84 S54:S84 Y54:Y84 AB54:AF84 Q55:Q68 T57:T67 V57:V70 U57:U84 W57:W84 AA58 Z60:Z64 R60:R74 AA60:AA79 X63:X84 Z66:Z74 T69:T84 Q72:Q84 V72:V84 R77:R78 Z78:Z84 P81:P84 F83:G84 Y4 AA54:AA56 Z54:Z57 Q70 R80:R84 AA81:AA84">
    <cfRule type="containsText" dxfId="137" priority="10" operator="containsText" text="修理">
      <formula>NOT(ISERROR(SEARCH(("修理"),(Y4))))</formula>
    </cfRule>
    <cfRule type="containsText" dxfId="136" priority="11" operator="containsText" text="三检">
      <formula>NOT(ISERROR(SEARCH(("三检"),(Y4))))</formula>
    </cfRule>
    <cfRule type="containsText" dxfId="135" priority="12" operator="containsText" text="年检">
      <formula>NOT(ISERROR(SEARCH(("年检"),(Y4))))</formula>
    </cfRule>
  </conditionalFormatting>
  <conditionalFormatting sqref="Y4 T6 Y6 AC11 AE12 H13:I13 S13:T13 W13 B13:C14 D14 P14:P15 G15 K15 Q15 S15 Z15 AB15 E15:F16 I15:I16 X15:X16 AE15:AE16 H15:H17 Y15:Y17 AA15:AA17 J16 W16 G17 P17 Z17 AB17 D17:D18 C18 E18 R18 U18 B18:B19 Q18:Q20 F18:F27 I19 T19:T20 G19:G22 K19:K22 E20 R20:S20 P20:P21 H20:H22 B21 M21 O21 V21 C21:C22 J21:J22 I21:I27 D22:E22 R22:S22 Q22:Q27 X23 W23:W24 Y23:Y25 P23:P27 V23:V27 Z24:Z25 AE24:AE26 E24:E27 G24:H27 M24:N27 R24:S27 O24:O28 T25:U27 AA25:AA27 AC25:AD27 AB26:AB27 AF26:AF27 Z27 C28 F29 S29 Y29 AA29 J29:J30 AB29:AB31 AC29:AC34 U30 H30:H31 W30:W31 C30:D35 G31 I31 L31:N31 P31 S31:T31 V31 Z31:AA31 AD31 AF31 F31:F32 O31:O33 B31:B34 E31:E35 AD33:AE33 Z33:Z34 AB33:AB34 G34 Q34:R34 X34:Y34 AA34 F34:F35 H34:M35 N35:O35 S35 G36:G37 U36:U37 B37:F37 H37:T37 V37:X37 Z37:AA37 AE37:AF37 Z39 Y40 F43:G43 L43:M43 O43:P43 X43 V43:V45 AC44 K45 M45:N45 U45 W45 R47:T47 T54:W55 AA54:AA56 R54:R57 Z54:Z57 X54:X61 P54:P79 F54:G81 B54:E84 H54:O84 S54:S84 Y54:Y84 AB54:AF84 Q55:Q68 T57:T67 V57:V70 U57:U84 W57:W84 AA58 Z60:Z64 R60:R74 AA60:AA79 X63:X84 Z66:Z74 T69:T84 Q70 Q72:Q84 V72:V84 R77:R78 Z78:Z84 R80:R84 P81:P84 AA81:AA84 F83:G84">
    <cfRule type="containsText" dxfId="134" priority="13" operator="containsText" text="搬">
      <formula>NOT(ISERROR(SEARCH(("搬"),(Y4))))</formula>
    </cfRule>
  </conditionalFormatting>
  <conditionalFormatting sqref="AC12:AF52 AF77 Y5:Y6 T6:U6 AB12:AB16 V12:V21 B12:N52 P12:T52 W12:W52 Y12:AA52 X12:X53 U14:U21 O15:O52 AB18:AB52 U23:V52 C54 Y54 B54:B56 D54:D56 E55:G56 L55:W56 C56 AB56:AD56 Y57:Y58 G58 X58 AA58 U58:U59 AB58:AB60 E58:F61 K58:K61 S58:S61 V58:V61 P58:P62 T58:T62 C58:C64 L58:L64 D58:D65 AC58:AE65 B58:B67 J59 M59:M60 AF59:AF60 W59:W61 Q59:R62 N59:N65 O60 Z60 G60:G61 X60:Y61 AA60:AA61 I61:J61 U61 O62:O64 M62:M65 E63:G63 AB63 Y63:Y64 W64:X64 J64:K65 P64:T65 E65 H65:I65 U65:V65 AB65 G65:G66 T67 W67:X67 AA67 E67:E68 K67:S68 U67:U68 Z67:Z68 AB67:AE68 C67:D69 Y67:Y75 G68 AF68 B69 W69:W78 X69:X80 I70 N70:N71 J70:J72 AF70:AF73 T70:T75 AD70:AD76 U70:U78 AC70:AC78 AE70:AE79 V70:V80 E71 G71:H72 F71:F73 R71:R74 Z71:Z74 S71:S75 AA71:AB75 B72:C72 K72:M72 O72 D72:D73 P72:Q74 E73 N73 L74:M74 C74:C79 E75:K75 D75:D78 H77 B77:B78 G77:G78 J77:J78 Q77:T78 O77:P79 AA77:AA79 Y77:Y80 E78 M78:N79 Z78:Z80 AB78:AB80 AD78:AD81 T80:U80 W80 AC80 M81:N81 P81 AE81 O81:O82 I82:J82 V82 Y82:Z82 AB82:AC82 D82:E83 X82:X83 C83 F83:G83 B4 AB4 X7 U12 O12:O13 Z76">
    <cfRule type="containsText" dxfId="133" priority="16" operator="containsText" text="本社番">
      <formula>NOT(ISERROR(SEARCH(("本社番"),(B4))))</formula>
    </cfRule>
  </conditionalFormatting>
  <conditionalFormatting sqref="AD6">
    <cfRule type="notContainsBlanks" dxfId="132" priority="14">
      <formula>LEN(TRIM(AD6))&gt;0</formula>
    </cfRule>
  </conditionalFormatting>
  <conditionalFormatting sqref="AF77 AF17">
    <cfRule type="notContainsBlanks" dxfId="131" priority="15">
      <formula>LEN(TRIM(AF17))&gt;0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400-000000000000}">
          <x14:formula1>
            <xm:f>条件勿动!$A$2:$A$23</xm:f>
          </x14:formula1>
          <xm:sqref>B53</xm:sqref>
        </x14:dataValidation>
        <x14:dataValidation type="list" allowBlank="1" xr:uid="{00000000-0002-0000-1400-000001000000}">
          <x14:formula1>
            <xm:f>条件勿动!$A:$A</xm:f>
          </x14:formula1>
          <xm:sqref>T6 Y5:Y6 B12:AF12 B13:T13 W13:AE13 E14:N14 P14:AF14 B15:P15 R15:S15 U15:AB15 E16 G16:I16 K16:T16 W16:Y16 AA16:AF16 D17 F17:N17 P17:Y17 AC17:AF17 E18:J18 O18:Q18 S18:AA18 AF18 B19:L19 V19:Y19 AA19 B20:O20 T20:AF20 B21 D21:F21 L21:S21 V21:AF21 B22:E22 J22 M22:T22 W22:AB22 AD22:AF22 E23 G23:J23 O23:P23 S23:W23 Z23:AF23 F24:K24 M24:W24 Y24:AA24 AD24:AF24 W25:W27 Y25:AF27 B28:C28 E28:AE28 H29:I29 K29:T29 V29:X29 Z29 AC29 B29:E30 H30:R30 T30 V30:W30 AB30:AF30 V31:AF31 B31:T32 V32:X32 AA32:AF32 B33:C33 F33:R33 T33:AF33 B34:E34 G34:O34 T34:W34 AD34:AF34 B35 E35:F35 H35:S35 X35:AF35 B36:AF36 B37:T37 V37:W37 Y37:AA37 AE37:AF37 B38:AF40 B41:M41 O41:AF41 B42:AF42 B43:AD43 AF43 B44:AF44 B45:W45 AE45:AF45 B46:AF46 B47:Q47 U47:AF47 B48:AF49 B50:AE50 B51:T51 V51:AF51 B52:AF52 X53 B54:D54 Y54 B55 D55:G55 M55:O55 U55:W55 B56:C56 L56:O56 T56:W56 AB56:AD56 B58:C58 K58:L58 T58 V58:W58 Y57:Y58 AA58:AE58 C59:D59 J59 P58:P59 R59:W59 B60:C60 E60:G60 K60:T60 W60:AA60 AC60:AE60 B61:D61 F61:G61 J61:L61 N61 U61:W61 Y61 AA61 L62:R62 T62 C63:G63 N63:O63 AD61:AE63 B64:D64 J64 W64:Y64 AC64:AE64 D65:E65 G65:J65 M65:N65 P65:S65 AB65:AD65 B65:B66 C67:E67 K67:T67 C68 E68 L68:O68 U68 B69:D69 X69:Y69 N70 T70 AC70:AE70 E71:H71 J71 R71:T71 V70:X71 AA71:AE71 B72:C72 H72 J72:M72 O72 S72 X72:AA72 F73 M74 P74:R74 T74 V74:W74 AE74 C75:D75 F75:K75 U75:Y75 AA75:AE75 AE76 B77 J77 O77 S77:Y77 AA77 AC76:AC77 AE77:AF77 E78 G78 V78:AB78 C78:C79 M79:P79 V79 X79:AB79 AD78:AE79 T80 V80:W80 Y80 AD80 AD81:AE81 D82:E82 O82 V82 X82 AB82:AC82 C83:E83</xm:sqref>
        </x14:dataValidation>
        <x14:dataValidation type="list" allowBlank="1" xr:uid="{00000000-0002-0000-1400-000002000000}">
          <x14:formula1>
            <xm:f>条件勿动!$B:$B</xm:f>
          </x14:formula1>
          <xm:sqref>AC11 F16 J16 Z17:AB17 B18:D18 Q19 T19 G21:K21 F22:I22 K22 F23 Y23 F29 J29 AA29 D33:E33 R47:T47 E54:P54 R54 U54:X54 Z54:AF54 H55:L55 P55:T55 AC55:AF55 H56:J56 X55:AA56 AE56:AF56 B57:X57 Z57 AB57:AF57 H58:J58 Q58 F59:I59 X59:Y59 H60:J60 H61:I61 M61 Z61 E62:K62 V62:W62 H63:M63 P63:Y63 AA63 E64:I64 T64:V64 Z64:AB64 F65 O65 V65 Y65 AF61:AF65 C66:F66 H66:AF66 G67:J67 V67 F68 H68:J68 V68:X68 AA68 F69:P69 R69:V69 Z69:AF69 F70:H70 J70:M70 O70:S70 Y70:AB70 B70:D71 K71:M71 O71:P71 U71 Y71 AF70:AF71 E72:G72 I72 N72 B73:E73 L73:W73 Y73:AF73 F74:K74 N74 B75 L75:Q75 E76:O76 Q76 S76:T76 AF74:AF76 E77:F77 H77:I77 K77:N77 F78 H78:L78 U78 B79 D79:L79 Q78:Q79 S79:U79 W79 AC79 AF78:AF79 B80:O80 Q80:S80 Z80 AE80:AF80 B81:L81 P81:AB81 AF81 F82:N82 P82:U82 W82 Z82:AA82 AD82:AF82 B82:B83 H83:W83 Y83:AF83 B84:AF84</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FF"/>
    <outlinePr summaryBelow="0" summaryRight="0"/>
  </sheetPr>
  <dimension ref="A1:AF95"/>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21.109375" customWidth="1"/>
    <col min="2" max="9" width="8.88671875" customWidth="1"/>
    <col min="10" max="10" width="10" customWidth="1"/>
    <col min="11" max="11" width="13.109375" customWidth="1"/>
    <col min="12" max="15" width="8.88671875" customWidth="1"/>
    <col min="16" max="16" width="11.33203125" customWidth="1"/>
    <col min="17" max="18" width="8.88671875" customWidth="1"/>
    <col min="19" max="19" width="10.77734375" customWidth="1"/>
    <col min="20" max="32" width="8.88671875" customWidth="1"/>
  </cols>
  <sheetData>
    <row r="1" spans="1:32" ht="13.2">
      <c r="A1" s="2339" t="s">
        <v>121</v>
      </c>
      <c r="B1" s="20">
        <v>1</v>
      </c>
      <c r="C1" s="542">
        <v>2</v>
      </c>
      <c r="D1" s="542">
        <v>3</v>
      </c>
      <c r="E1" s="20">
        <v>4</v>
      </c>
      <c r="F1" s="20">
        <v>5</v>
      </c>
      <c r="G1" s="20">
        <v>6</v>
      </c>
      <c r="H1" s="20">
        <v>7</v>
      </c>
      <c r="I1" s="20">
        <v>8</v>
      </c>
      <c r="J1" s="542">
        <v>9</v>
      </c>
      <c r="K1" s="542">
        <v>10</v>
      </c>
      <c r="L1" s="20">
        <v>11</v>
      </c>
      <c r="M1" s="20">
        <v>12</v>
      </c>
      <c r="N1" s="20">
        <v>13</v>
      </c>
      <c r="O1" s="20">
        <v>14</v>
      </c>
      <c r="P1" s="20">
        <v>15</v>
      </c>
      <c r="Q1" s="542">
        <v>16</v>
      </c>
      <c r="R1" s="542">
        <v>17</v>
      </c>
      <c r="S1" s="20">
        <v>18</v>
      </c>
      <c r="T1" s="20">
        <v>19</v>
      </c>
      <c r="U1" s="20">
        <v>20</v>
      </c>
      <c r="V1" s="20">
        <v>21</v>
      </c>
      <c r="W1" s="20">
        <v>22</v>
      </c>
      <c r="X1" s="542">
        <v>23</v>
      </c>
      <c r="Y1" s="542">
        <v>24</v>
      </c>
      <c r="Z1" s="20">
        <v>25</v>
      </c>
      <c r="AA1" s="20">
        <v>26</v>
      </c>
      <c r="AB1" s="20">
        <v>27</v>
      </c>
      <c r="AC1" s="20">
        <v>28</v>
      </c>
      <c r="AD1" s="20">
        <v>29</v>
      </c>
      <c r="AE1" s="542">
        <v>30</v>
      </c>
      <c r="AF1" s="542">
        <v>31</v>
      </c>
    </row>
    <row r="2" spans="1:32" ht="13.2">
      <c r="A2" s="2333"/>
      <c r="B2" s="543" t="s">
        <v>69</v>
      </c>
      <c r="C2" s="376" t="s">
        <v>70</v>
      </c>
      <c r="D2" s="376" t="s">
        <v>71</v>
      </c>
      <c r="E2" s="486" t="s">
        <v>72</v>
      </c>
      <c r="F2" s="486" t="s">
        <v>66</v>
      </c>
      <c r="G2" s="486" t="s">
        <v>67</v>
      </c>
      <c r="H2" s="486" t="s">
        <v>68</v>
      </c>
      <c r="I2" s="486" t="s">
        <v>69</v>
      </c>
      <c r="J2" s="544" t="s">
        <v>70</v>
      </c>
      <c r="K2" s="545" t="s">
        <v>71</v>
      </c>
      <c r="L2" s="486" t="s">
        <v>72</v>
      </c>
      <c r="M2" s="486" t="s">
        <v>66</v>
      </c>
      <c r="N2" s="486" t="s">
        <v>67</v>
      </c>
      <c r="O2" s="486" t="s">
        <v>68</v>
      </c>
      <c r="P2" s="486" t="s">
        <v>69</v>
      </c>
      <c r="Q2" s="544" t="s">
        <v>70</v>
      </c>
      <c r="R2" s="545" t="s">
        <v>71</v>
      </c>
      <c r="S2" s="486" t="s">
        <v>72</v>
      </c>
      <c r="T2" s="486" t="s">
        <v>66</v>
      </c>
      <c r="U2" s="486" t="s">
        <v>67</v>
      </c>
      <c r="V2" s="486" t="s">
        <v>68</v>
      </c>
      <c r="W2" s="486" t="s">
        <v>69</v>
      </c>
      <c r="X2" s="544" t="s">
        <v>70</v>
      </c>
      <c r="Y2" s="545" t="s">
        <v>71</v>
      </c>
      <c r="Z2" s="486" t="s">
        <v>72</v>
      </c>
      <c r="AA2" s="486" t="s">
        <v>66</v>
      </c>
      <c r="AB2" s="486" t="s">
        <v>67</v>
      </c>
      <c r="AC2" s="486" t="s">
        <v>68</v>
      </c>
      <c r="AD2" s="486" t="s">
        <v>69</v>
      </c>
      <c r="AE2" s="544" t="s">
        <v>70</v>
      </c>
      <c r="AF2" s="545" t="s">
        <v>71</v>
      </c>
    </row>
    <row r="3" spans="1:32" ht="13.2">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27"/>
    </row>
    <row r="4" spans="1:32" ht="13.2">
      <c r="A4" s="30" t="s">
        <v>74</v>
      </c>
      <c r="B4" s="31"/>
      <c r="C4" s="32"/>
      <c r="D4" s="32"/>
      <c r="E4" s="32"/>
      <c r="F4" s="33"/>
      <c r="G4" s="34"/>
      <c r="H4" s="32" t="s">
        <v>1343</v>
      </c>
      <c r="I4" s="32" t="s">
        <v>1344</v>
      </c>
      <c r="J4" s="36"/>
      <c r="K4" s="44"/>
      <c r="L4" s="35"/>
      <c r="M4" s="32" t="s">
        <v>1345</v>
      </c>
      <c r="N4" s="32" t="s">
        <v>1346</v>
      </c>
      <c r="O4" s="32" t="s">
        <v>1347</v>
      </c>
      <c r="P4" s="32" t="s">
        <v>1348</v>
      </c>
      <c r="Q4" s="33"/>
      <c r="R4" s="58"/>
      <c r="S4" s="32" t="s">
        <v>1349</v>
      </c>
      <c r="T4" s="32" t="s">
        <v>1350</v>
      </c>
      <c r="U4" s="32" t="s">
        <v>1351</v>
      </c>
      <c r="V4" s="32" t="s">
        <v>1345</v>
      </c>
      <c r="W4" s="10" t="s">
        <v>1352</v>
      </c>
      <c r="X4" s="6"/>
      <c r="Y4" s="32"/>
      <c r="Z4" s="32"/>
      <c r="AA4" s="105" t="s">
        <v>1353</v>
      </c>
      <c r="AC4" s="32" t="s">
        <v>1354</v>
      </c>
      <c r="AE4" s="38"/>
      <c r="AF4" s="38"/>
    </row>
    <row r="5" spans="1:32" ht="53.4">
      <c r="A5" s="30" t="s">
        <v>75</v>
      </c>
      <c r="B5" s="546"/>
      <c r="C5" s="35"/>
      <c r="D5" s="32"/>
      <c r="E5" s="35"/>
      <c r="F5" s="35"/>
      <c r="G5" s="35"/>
      <c r="H5" s="35"/>
      <c r="I5" s="35"/>
      <c r="J5" s="35"/>
      <c r="K5" s="32"/>
      <c r="L5" s="39"/>
      <c r="M5" s="32" t="s">
        <v>1355</v>
      </c>
      <c r="N5" s="32"/>
      <c r="O5" s="35"/>
      <c r="P5" s="10" t="s">
        <v>1356</v>
      </c>
      <c r="R5" s="297"/>
      <c r="S5" s="10" t="s">
        <v>1357</v>
      </c>
      <c r="T5" s="547" t="s">
        <v>1358</v>
      </c>
      <c r="U5" s="547" t="s">
        <v>1359</v>
      </c>
      <c r="V5" s="32"/>
      <c r="W5" s="32"/>
      <c r="X5" s="32"/>
      <c r="Y5" s="35"/>
      <c r="Z5" s="32"/>
      <c r="AA5" s="32"/>
      <c r="AB5" s="32"/>
      <c r="AC5" s="32"/>
      <c r="AD5" s="33"/>
      <c r="AE5" s="40"/>
      <c r="AF5" s="41"/>
    </row>
    <row r="6" spans="1:32" ht="13.2">
      <c r="A6" s="30" t="s">
        <v>76</v>
      </c>
      <c r="B6" s="42"/>
      <c r="C6" s="32"/>
      <c r="D6" s="32"/>
      <c r="E6" s="32"/>
      <c r="F6" s="35"/>
      <c r="G6" s="32"/>
      <c r="H6" s="32"/>
      <c r="I6" s="32"/>
      <c r="J6" s="32"/>
      <c r="K6" s="32"/>
      <c r="L6" s="32"/>
      <c r="M6" s="32"/>
      <c r="N6" s="32"/>
      <c r="O6" s="32"/>
      <c r="P6" s="32" t="s">
        <v>1360</v>
      </c>
      <c r="Q6" s="35"/>
      <c r="R6" s="43" t="s">
        <v>1361</v>
      </c>
      <c r="S6" s="32"/>
      <c r="T6" s="35"/>
      <c r="U6" s="32"/>
      <c r="V6" s="32"/>
      <c r="W6" s="44"/>
      <c r="X6" s="32"/>
      <c r="Y6" s="32"/>
      <c r="Z6" s="32"/>
      <c r="AA6" s="32"/>
      <c r="AB6" s="32"/>
      <c r="AC6" s="32"/>
      <c r="AD6" s="33"/>
      <c r="AE6" s="38"/>
      <c r="AF6" s="38"/>
    </row>
    <row r="7" spans="1:32" ht="13.2">
      <c r="A7" s="30" t="s">
        <v>77</v>
      </c>
      <c r="B7" s="42"/>
      <c r="C7" s="32"/>
      <c r="D7" s="32"/>
      <c r="E7" s="32"/>
      <c r="F7" s="35"/>
      <c r="G7" s="35"/>
      <c r="H7" s="32"/>
      <c r="I7" s="32"/>
      <c r="J7" s="32"/>
      <c r="K7" s="32"/>
      <c r="L7" s="32"/>
      <c r="M7" s="45"/>
      <c r="N7" s="32"/>
      <c r="O7" s="32"/>
      <c r="P7" s="32"/>
      <c r="Q7" s="35"/>
      <c r="R7" s="33"/>
      <c r="S7" s="32"/>
      <c r="T7" s="32"/>
      <c r="U7" s="32"/>
      <c r="V7" s="32"/>
      <c r="W7" s="32"/>
      <c r="X7" s="32"/>
      <c r="Y7" s="32"/>
      <c r="Z7" s="32"/>
      <c r="AA7" s="32"/>
      <c r="AB7" s="32"/>
      <c r="AC7" s="32"/>
      <c r="AD7" s="32"/>
      <c r="AE7" s="38"/>
      <c r="AF7" s="38"/>
    </row>
    <row r="8" spans="1:32" ht="13.2">
      <c r="A8" s="46" t="s">
        <v>78</v>
      </c>
      <c r="B8" s="47"/>
      <c r="C8" s="32"/>
      <c r="D8" s="32"/>
      <c r="E8" s="32"/>
      <c r="F8" s="32"/>
      <c r="G8" s="32"/>
      <c r="H8" s="32"/>
      <c r="I8" s="48"/>
      <c r="J8" s="32"/>
      <c r="K8" s="32"/>
      <c r="L8" s="32"/>
      <c r="M8" s="32"/>
      <c r="N8" s="32"/>
      <c r="O8" s="32"/>
      <c r="P8" s="32"/>
      <c r="Q8" s="32"/>
      <c r="R8" s="32"/>
      <c r="S8" s="32"/>
      <c r="T8" s="32"/>
      <c r="U8" s="32"/>
      <c r="V8" s="32"/>
      <c r="W8" s="32"/>
      <c r="X8" s="32"/>
      <c r="Y8" s="32"/>
      <c r="Z8" s="32"/>
      <c r="AA8" s="32"/>
      <c r="AB8" s="32"/>
      <c r="AC8" s="32"/>
      <c r="AD8" s="32"/>
      <c r="AE8" s="32"/>
      <c r="AF8" s="32"/>
    </row>
    <row r="9" spans="1:32" ht="13.8">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row>
    <row r="10" spans="1:32" ht="13.8">
      <c r="A10" s="2"/>
      <c r="B10" s="52" t="s">
        <v>82</v>
      </c>
      <c r="C10" s="52" t="s">
        <v>82</v>
      </c>
      <c r="D10" s="52" t="s">
        <v>82</v>
      </c>
      <c r="E10" s="52" t="s">
        <v>82</v>
      </c>
      <c r="F10" s="52" t="s">
        <v>82</v>
      </c>
      <c r="G10" s="52" t="s">
        <v>82</v>
      </c>
      <c r="H10" s="52" t="s">
        <v>82</v>
      </c>
      <c r="I10" s="53" t="s">
        <v>82</v>
      </c>
      <c r="J10" s="52" t="s">
        <v>82</v>
      </c>
      <c r="K10" s="52" t="s">
        <v>82</v>
      </c>
      <c r="L10" s="52" t="s">
        <v>82</v>
      </c>
      <c r="M10" s="52" t="s">
        <v>82</v>
      </c>
      <c r="N10" s="50" t="s">
        <v>82</v>
      </c>
      <c r="O10" s="50" t="s">
        <v>82</v>
      </c>
      <c r="P10" s="50" t="s">
        <v>82</v>
      </c>
      <c r="Q10" s="50" t="s">
        <v>82</v>
      </c>
      <c r="R10" s="50" t="s">
        <v>82</v>
      </c>
      <c r="S10" s="50" t="s">
        <v>82</v>
      </c>
      <c r="T10" s="50" t="s">
        <v>82</v>
      </c>
      <c r="U10" s="50" t="s">
        <v>82</v>
      </c>
      <c r="V10" s="50" t="s">
        <v>82</v>
      </c>
      <c r="W10" s="50" t="s">
        <v>82</v>
      </c>
      <c r="X10" s="50" t="s">
        <v>82</v>
      </c>
      <c r="Y10" s="50" t="s">
        <v>82</v>
      </c>
      <c r="Z10" s="50" t="s">
        <v>82</v>
      </c>
      <c r="AA10" s="50" t="s">
        <v>82</v>
      </c>
      <c r="AB10" s="50" t="s">
        <v>82</v>
      </c>
      <c r="AC10" s="50" t="s">
        <v>82</v>
      </c>
      <c r="AD10" s="50" t="s">
        <v>82</v>
      </c>
      <c r="AE10" s="50" t="s">
        <v>82</v>
      </c>
      <c r="AF10" s="50" t="s">
        <v>82</v>
      </c>
    </row>
    <row r="11" spans="1:32" ht="13.2">
      <c r="A11" s="2"/>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5"/>
      <c r="AF11" s="55"/>
    </row>
    <row r="12" spans="1:32" ht="13.2">
      <c r="A12" s="56" t="s">
        <v>83</v>
      </c>
      <c r="B12" s="58"/>
      <c r="C12" s="58"/>
      <c r="D12" s="58"/>
      <c r="E12" s="58"/>
      <c r="F12" s="58"/>
      <c r="G12" s="58"/>
      <c r="H12" s="58"/>
      <c r="I12" s="58"/>
      <c r="J12" s="58"/>
      <c r="L12" s="58"/>
      <c r="M12" s="58"/>
      <c r="N12" s="58"/>
      <c r="O12" s="58"/>
      <c r="P12" s="58"/>
      <c r="Q12" s="58"/>
      <c r="U12" s="58"/>
      <c r="V12" s="58"/>
      <c r="W12" s="58"/>
      <c r="X12" s="58"/>
      <c r="Y12" s="58"/>
      <c r="Z12" s="58"/>
      <c r="AB12" s="58"/>
      <c r="AC12" s="58"/>
      <c r="AD12" s="58"/>
      <c r="AE12" s="58"/>
      <c r="AF12" s="58"/>
    </row>
    <row r="13" spans="1:32" ht="13.2">
      <c r="A13" s="59" t="s">
        <v>84</v>
      </c>
      <c r="B13" s="58" t="s">
        <v>134</v>
      </c>
      <c r="C13" s="58" t="s">
        <v>134</v>
      </c>
      <c r="D13" s="58" t="s">
        <v>134</v>
      </c>
      <c r="E13" s="58" t="s">
        <v>240</v>
      </c>
      <c r="F13" s="58" t="s">
        <v>240</v>
      </c>
      <c r="G13" s="58" t="s">
        <v>240</v>
      </c>
      <c r="H13" s="58" t="s">
        <v>240</v>
      </c>
      <c r="I13" s="58" t="s">
        <v>240</v>
      </c>
      <c r="J13" s="58" t="s">
        <v>240</v>
      </c>
      <c r="K13" s="58" t="s">
        <v>134</v>
      </c>
      <c r="L13" s="58" t="s">
        <v>240</v>
      </c>
      <c r="M13" s="58" t="s">
        <v>240</v>
      </c>
      <c r="N13" s="58" t="s">
        <v>134</v>
      </c>
      <c r="O13" s="58" t="s">
        <v>240</v>
      </c>
      <c r="P13" s="58" t="s">
        <v>240</v>
      </c>
      <c r="Q13" s="58" t="s">
        <v>134</v>
      </c>
      <c r="R13" s="58" t="s">
        <v>134</v>
      </c>
      <c r="S13" s="58" t="s">
        <v>134</v>
      </c>
      <c r="T13" s="58" t="s">
        <v>134</v>
      </c>
      <c r="U13" s="58" t="s">
        <v>134</v>
      </c>
      <c r="V13" s="58" t="s">
        <v>240</v>
      </c>
      <c r="W13" s="58" t="s">
        <v>240</v>
      </c>
      <c r="X13" s="58" t="s">
        <v>240</v>
      </c>
      <c r="Y13" s="58" t="s">
        <v>240</v>
      </c>
      <c r="Z13" s="58" t="s">
        <v>240</v>
      </c>
      <c r="AA13" s="58" t="s">
        <v>240</v>
      </c>
      <c r="AB13" s="58" t="s">
        <v>240</v>
      </c>
      <c r="AC13" s="58" t="s">
        <v>240</v>
      </c>
      <c r="AD13" s="58" t="s">
        <v>240</v>
      </c>
      <c r="AE13" s="58" t="s">
        <v>240</v>
      </c>
      <c r="AF13" s="58" t="s">
        <v>134</v>
      </c>
    </row>
    <row r="14" spans="1:32" ht="13.2">
      <c r="A14" s="60" t="s">
        <v>85</v>
      </c>
      <c r="B14" s="109" t="s">
        <v>168</v>
      </c>
      <c r="C14" s="105" t="s">
        <v>1362</v>
      </c>
      <c r="D14" s="57" t="s">
        <v>134</v>
      </c>
      <c r="E14" s="58" t="s">
        <v>240</v>
      </c>
      <c r="F14" s="58" t="s">
        <v>134</v>
      </c>
      <c r="G14" s="58" t="s">
        <v>240</v>
      </c>
      <c r="H14" s="58" t="s">
        <v>134</v>
      </c>
      <c r="I14" s="58" t="s">
        <v>93</v>
      </c>
      <c r="J14" s="548"/>
      <c r="K14" s="548"/>
      <c r="L14" s="548"/>
      <c r="M14" s="548"/>
      <c r="N14" s="548"/>
      <c r="O14" s="548"/>
      <c r="P14" s="548"/>
      <c r="Q14" s="548"/>
      <c r="R14" s="548"/>
      <c r="S14" s="548"/>
      <c r="T14" s="548"/>
      <c r="U14" s="548"/>
      <c r="V14" s="548"/>
      <c r="W14" s="548"/>
      <c r="X14" s="548"/>
      <c r="Y14" s="548"/>
      <c r="Z14" s="548"/>
      <c r="AA14" s="548"/>
      <c r="AB14" s="548"/>
      <c r="AC14" s="548"/>
      <c r="AD14" s="548"/>
      <c r="AE14" s="548"/>
      <c r="AF14" s="548"/>
    </row>
    <row r="15" spans="1:32" ht="13.2">
      <c r="A15" s="61" t="s">
        <v>86</v>
      </c>
      <c r="B15" s="113" t="s">
        <v>1363</v>
      </c>
      <c r="C15" s="113" t="s">
        <v>1363</v>
      </c>
      <c r="D15" s="165" t="s">
        <v>1320</v>
      </c>
      <c r="E15" s="10" t="s">
        <v>242</v>
      </c>
      <c r="F15" s="105" t="s">
        <v>128</v>
      </c>
      <c r="G15" s="57" t="s">
        <v>242</v>
      </c>
      <c r="H15" s="249" t="s">
        <v>1364</v>
      </c>
      <c r="I15" s="96" t="s">
        <v>1365</v>
      </c>
      <c r="J15" s="96" t="s">
        <v>1365</v>
      </c>
      <c r="K15" s="109" t="s">
        <v>1366</v>
      </c>
      <c r="L15" s="165" t="s">
        <v>1320</v>
      </c>
      <c r="M15" s="10" t="s">
        <v>356</v>
      </c>
      <c r="N15" s="10" t="s">
        <v>356</v>
      </c>
      <c r="O15" s="10" t="s">
        <v>356</v>
      </c>
      <c r="P15" s="10" t="s">
        <v>356</v>
      </c>
      <c r="Q15" s="10" t="s">
        <v>356</v>
      </c>
      <c r="R15" s="10" t="s">
        <v>1367</v>
      </c>
      <c r="S15" s="105" t="s">
        <v>1368</v>
      </c>
      <c r="T15" s="58" t="s">
        <v>134</v>
      </c>
      <c r="U15" s="10" t="s">
        <v>1369</v>
      </c>
      <c r="V15" s="10" t="s">
        <v>242</v>
      </c>
      <c r="W15" s="10" t="s">
        <v>242</v>
      </c>
      <c r="X15" s="280" t="s">
        <v>1370</v>
      </c>
      <c r="Y15" s="10" t="s">
        <v>241</v>
      </c>
      <c r="Z15" s="10" t="s">
        <v>242</v>
      </c>
      <c r="AA15" s="105" t="s">
        <v>1371</v>
      </c>
      <c r="AB15" s="105" t="s">
        <v>1371</v>
      </c>
      <c r="AC15" s="105" t="s">
        <v>1371</v>
      </c>
      <c r="AD15" s="117" t="s">
        <v>127</v>
      </c>
      <c r="AE15" s="96" t="s">
        <v>1193</v>
      </c>
      <c r="AF15" s="96" t="s">
        <v>1193</v>
      </c>
    </row>
    <row r="16" spans="1:32" ht="13.2">
      <c r="A16" s="60" t="s">
        <v>60</v>
      </c>
      <c r="B16" s="69" t="s">
        <v>1372</v>
      </c>
      <c r="C16" s="69" t="s">
        <v>1373</v>
      </c>
      <c r="D16" s="197" t="s">
        <v>1374</v>
      </c>
      <c r="E16" s="58" t="s">
        <v>240</v>
      </c>
      <c r="F16" s="58" t="s">
        <v>134</v>
      </c>
      <c r="G16" s="58" t="s">
        <v>134</v>
      </c>
      <c r="H16" s="58" t="s">
        <v>134</v>
      </c>
      <c r="I16" s="58" t="s">
        <v>134</v>
      </c>
      <c r="J16" s="58" t="s">
        <v>134</v>
      </c>
      <c r="K16" s="58" t="s">
        <v>134</v>
      </c>
      <c r="L16" s="117" t="s">
        <v>1375</v>
      </c>
      <c r="M16" s="10" t="s">
        <v>1376</v>
      </c>
      <c r="N16" s="58" t="s">
        <v>134</v>
      </c>
      <c r="O16" s="58" t="s">
        <v>134</v>
      </c>
      <c r="P16" s="58" t="s">
        <v>134</v>
      </c>
      <c r="Q16" s="58" t="s">
        <v>134</v>
      </c>
      <c r="R16" s="58" t="s">
        <v>134</v>
      </c>
      <c r="S16" s="58" t="s">
        <v>134</v>
      </c>
      <c r="T16" s="58" t="s">
        <v>134</v>
      </c>
      <c r="U16" s="58" t="s">
        <v>240</v>
      </c>
      <c r="V16" s="58" t="s">
        <v>1377</v>
      </c>
      <c r="W16" s="178" t="s">
        <v>1378</v>
      </c>
      <c r="X16" s="178" t="s">
        <v>1378</v>
      </c>
      <c r="Y16" s="117" t="s">
        <v>1203</v>
      </c>
      <c r="Z16" s="117" t="s">
        <v>1203</v>
      </c>
      <c r="AA16" s="117" t="s">
        <v>1203</v>
      </c>
      <c r="AB16" s="117" t="s">
        <v>1203</v>
      </c>
      <c r="AC16" s="117" t="s">
        <v>1203</v>
      </c>
      <c r="AD16" s="117" t="s">
        <v>1203</v>
      </c>
      <c r="AE16" s="117" t="s">
        <v>1203</v>
      </c>
      <c r="AF16" s="117" t="s">
        <v>1203</v>
      </c>
    </row>
    <row r="17" spans="1:32" ht="13.2">
      <c r="A17" s="62" t="s">
        <v>87</v>
      </c>
      <c r="B17" s="10" t="s">
        <v>242</v>
      </c>
      <c r="C17" s="57" t="s">
        <v>134</v>
      </c>
      <c r="D17" s="10" t="s">
        <v>242</v>
      </c>
      <c r="E17" s="10" t="s">
        <v>242</v>
      </c>
      <c r="F17" s="105" t="s">
        <v>1379</v>
      </c>
      <c r="G17" s="105" t="s">
        <v>1380</v>
      </c>
      <c r="H17" s="105" t="s">
        <v>1380</v>
      </c>
      <c r="I17" s="105" t="s">
        <v>1380</v>
      </c>
      <c r="J17" s="105" t="s">
        <v>1380</v>
      </c>
      <c r="K17" s="105" t="s">
        <v>1380</v>
      </c>
      <c r="L17" s="105" t="s">
        <v>1380</v>
      </c>
      <c r="M17" s="57" t="s">
        <v>242</v>
      </c>
      <c r="N17" s="117" t="s">
        <v>1089</v>
      </c>
      <c r="O17" s="117" t="s">
        <v>1089</v>
      </c>
      <c r="P17" s="105" t="s">
        <v>128</v>
      </c>
      <c r="Q17" s="105" t="s">
        <v>128</v>
      </c>
      <c r="R17" s="109" t="s">
        <v>1370</v>
      </c>
      <c r="S17" s="105" t="s">
        <v>1381</v>
      </c>
      <c r="T17" s="105" t="s">
        <v>1381</v>
      </c>
      <c r="U17" s="105" t="s">
        <v>1381</v>
      </c>
      <c r="V17" s="105" t="s">
        <v>1382</v>
      </c>
      <c r="W17" s="105" t="s">
        <v>1383</v>
      </c>
      <c r="X17" s="58" t="s">
        <v>134</v>
      </c>
      <c r="Y17" s="58" t="s">
        <v>134</v>
      </c>
      <c r="Z17" s="58" t="s">
        <v>134</v>
      </c>
      <c r="AA17" s="58" t="s">
        <v>134</v>
      </c>
      <c r="AB17" s="58" t="s">
        <v>134</v>
      </c>
      <c r="AC17" s="10" t="s">
        <v>242</v>
      </c>
      <c r="AD17" s="105" t="s">
        <v>1384</v>
      </c>
      <c r="AE17" s="105" t="s">
        <v>1384</v>
      </c>
      <c r="AF17" s="105" t="s">
        <v>1384</v>
      </c>
    </row>
    <row r="18" spans="1:32" ht="13.2">
      <c r="A18" s="63" t="s">
        <v>88</v>
      </c>
      <c r="B18" s="549" t="s">
        <v>1385</v>
      </c>
      <c r="C18" s="549" t="s">
        <v>1385</v>
      </c>
      <c r="D18" s="197" t="s">
        <v>133</v>
      </c>
      <c r="E18" s="197" t="s">
        <v>133</v>
      </c>
      <c r="F18" s="197" t="s">
        <v>133</v>
      </c>
      <c r="G18" s="57" t="s">
        <v>242</v>
      </c>
      <c r="H18" s="105" t="s">
        <v>1039</v>
      </c>
      <c r="I18" s="105" t="s">
        <v>1039</v>
      </c>
      <c r="J18" s="57" t="s">
        <v>242</v>
      </c>
      <c r="K18" s="58" t="s">
        <v>134</v>
      </c>
      <c r="L18" s="58" t="s">
        <v>1386</v>
      </c>
      <c r="M18" s="58" t="s">
        <v>1387</v>
      </c>
      <c r="N18" s="58" t="s">
        <v>1388</v>
      </c>
      <c r="O18" s="58" t="s">
        <v>1389</v>
      </c>
      <c r="P18" s="58" t="s">
        <v>1390</v>
      </c>
      <c r="Q18" s="105" t="s">
        <v>1391</v>
      </c>
      <c r="R18" s="117" t="s">
        <v>635</v>
      </c>
      <c r="S18" s="117" t="s">
        <v>635</v>
      </c>
      <c r="T18" s="117" t="s">
        <v>635</v>
      </c>
      <c r="U18" s="117" t="s">
        <v>635</v>
      </c>
      <c r="V18" s="117" t="s">
        <v>635</v>
      </c>
      <c r="W18" s="117" t="s">
        <v>635</v>
      </c>
      <c r="X18" s="6" t="s">
        <v>134</v>
      </c>
      <c r="Y18" s="6" t="s">
        <v>134</v>
      </c>
      <c r="Z18" s="10" t="s">
        <v>242</v>
      </c>
      <c r="AA18" s="10" t="s">
        <v>242</v>
      </c>
      <c r="AB18" s="94" t="s">
        <v>1195</v>
      </c>
      <c r="AC18" s="10" t="s">
        <v>242</v>
      </c>
      <c r="AD18" s="117" t="s">
        <v>1392</v>
      </c>
      <c r="AE18" s="58" t="s">
        <v>134</v>
      </c>
      <c r="AF18" s="58" t="s">
        <v>134</v>
      </c>
    </row>
    <row r="19" spans="1:32" ht="13.2">
      <c r="A19" s="63" t="s">
        <v>89</v>
      </c>
      <c r="B19" s="58" t="s">
        <v>134</v>
      </c>
      <c r="C19" s="10" t="s">
        <v>242</v>
      </c>
      <c r="D19" s="182" t="s">
        <v>419</v>
      </c>
      <c r="E19" s="182" t="s">
        <v>419</v>
      </c>
      <c r="F19" s="182" t="s">
        <v>419</v>
      </c>
      <c r="G19" s="182" t="s">
        <v>419</v>
      </c>
      <c r="H19" s="117" t="s">
        <v>419</v>
      </c>
      <c r="I19" s="105" t="s">
        <v>134</v>
      </c>
      <c r="J19" s="10" t="s">
        <v>841</v>
      </c>
      <c r="K19" s="95" t="s">
        <v>1393</v>
      </c>
      <c r="L19" s="105" t="s">
        <v>1394</v>
      </c>
      <c r="M19" s="127" t="s">
        <v>423</v>
      </c>
      <c r="N19" s="105" t="s">
        <v>1394</v>
      </c>
      <c r="O19" s="105" t="s">
        <v>1394</v>
      </c>
      <c r="P19" s="58" t="s">
        <v>134</v>
      </c>
      <c r="Q19" s="57" t="s">
        <v>242</v>
      </c>
      <c r="R19" s="81" t="s">
        <v>132</v>
      </c>
      <c r="S19" s="105" t="s">
        <v>1395</v>
      </c>
      <c r="T19" s="34" t="s">
        <v>1396</v>
      </c>
      <c r="U19" s="10" t="s">
        <v>1397</v>
      </c>
      <c r="V19" s="10" t="s">
        <v>1397</v>
      </c>
      <c r="W19" s="10" t="s">
        <v>1397</v>
      </c>
      <c r="X19" s="297" t="s">
        <v>242</v>
      </c>
      <c r="Y19" s="58" t="s">
        <v>134</v>
      </c>
      <c r="Z19" s="58" t="s">
        <v>134</v>
      </c>
      <c r="AA19" s="95" t="s">
        <v>1398</v>
      </c>
      <c r="AB19" s="297" t="s">
        <v>242</v>
      </c>
      <c r="AC19" s="170" t="s">
        <v>1399</v>
      </c>
      <c r="AD19" s="336" t="s">
        <v>1400</v>
      </c>
      <c r="AE19" s="94" t="s">
        <v>1401</v>
      </c>
      <c r="AF19" s="58" t="s">
        <v>134</v>
      </c>
    </row>
    <row r="20" spans="1:32" ht="13.2">
      <c r="A20" s="63" t="s">
        <v>90</v>
      </c>
      <c r="B20" s="109" t="s">
        <v>1402</v>
      </c>
      <c r="C20" s="10" t="s">
        <v>242</v>
      </c>
      <c r="D20" s="282" t="s">
        <v>423</v>
      </c>
      <c r="E20" s="58" t="s">
        <v>331</v>
      </c>
      <c r="F20" s="6" t="s">
        <v>1403</v>
      </c>
      <c r="G20" s="95" t="s">
        <v>1404</v>
      </c>
      <c r="H20" s="336" t="s">
        <v>1405</v>
      </c>
      <c r="I20" s="58" t="s">
        <v>1406</v>
      </c>
      <c r="J20" s="127" t="s">
        <v>423</v>
      </c>
      <c r="K20" s="109" t="s">
        <v>1370</v>
      </c>
      <c r="L20" s="57" t="s">
        <v>242</v>
      </c>
      <c r="N20" s="550" t="s">
        <v>1407</v>
      </c>
      <c r="O20" s="550" t="s">
        <v>1407</v>
      </c>
      <c r="P20" s="550" t="s">
        <v>1407</v>
      </c>
      <c r="Q20" s="58" t="s">
        <v>1408</v>
      </c>
      <c r="R20" s="58" t="s">
        <v>1409</v>
      </c>
      <c r="S20" s="105" t="s">
        <v>133</v>
      </c>
      <c r="T20" s="165" t="s">
        <v>1320</v>
      </c>
      <c r="U20" s="165" t="s">
        <v>1320</v>
      </c>
      <c r="V20" s="10" t="s">
        <v>242</v>
      </c>
      <c r="W20" s="550" t="s">
        <v>1407</v>
      </c>
      <c r="X20" s="550" t="s">
        <v>1407</v>
      </c>
      <c r="Y20" s="550" t="s">
        <v>1407</v>
      </c>
      <c r="Z20" s="58" t="s">
        <v>134</v>
      </c>
      <c r="AA20" s="58" t="s">
        <v>93</v>
      </c>
      <c r="AB20" s="58" t="s">
        <v>93</v>
      </c>
      <c r="AC20" s="58" t="s">
        <v>93</v>
      </c>
      <c r="AD20" s="95" t="s">
        <v>1410</v>
      </c>
      <c r="AE20" s="132" t="s">
        <v>552</v>
      </c>
      <c r="AF20" s="208" t="s">
        <v>331</v>
      </c>
    </row>
    <row r="21" spans="1:32" ht="17.25" customHeight="1">
      <c r="A21" s="63" t="s">
        <v>1232</v>
      </c>
      <c r="B21" s="97" t="s">
        <v>1411</v>
      </c>
      <c r="C21" s="97" t="s">
        <v>1411</v>
      </c>
      <c r="D21" s="97" t="s">
        <v>1411</v>
      </c>
      <c r="E21" s="97" t="s">
        <v>1411</v>
      </c>
      <c r="F21" s="6" t="s">
        <v>1403</v>
      </c>
      <c r="G21" s="105" t="s">
        <v>1412</v>
      </c>
      <c r="H21" s="57" t="s">
        <v>242</v>
      </c>
      <c r="I21" s="57" t="s">
        <v>242</v>
      </c>
      <c r="J21" s="96" t="s">
        <v>1413</v>
      </c>
      <c r="K21" s="97" t="s">
        <v>1414</v>
      </c>
      <c r="L21" s="97" t="s">
        <v>1414</v>
      </c>
      <c r="M21" s="97" t="s">
        <v>1414</v>
      </c>
      <c r="N21" s="58" t="s">
        <v>132</v>
      </c>
      <c r="O21" s="58" t="s">
        <v>132</v>
      </c>
      <c r="P21" s="58" t="s">
        <v>132</v>
      </c>
      <c r="Q21" s="57" t="s">
        <v>242</v>
      </c>
      <c r="R21" s="58" t="s">
        <v>1097</v>
      </c>
      <c r="S21" s="57" t="s">
        <v>242</v>
      </c>
      <c r="T21" s="105" t="s">
        <v>1381</v>
      </c>
      <c r="U21" s="105" t="s">
        <v>1381</v>
      </c>
      <c r="V21" s="105" t="s">
        <v>1415</v>
      </c>
      <c r="W21" s="117" t="s">
        <v>1416</v>
      </c>
      <c r="X21" s="57" t="s">
        <v>242</v>
      </c>
      <c r="Y21" s="117" t="s">
        <v>1417</v>
      </c>
      <c r="Z21" s="81" t="s">
        <v>331</v>
      </c>
      <c r="AA21" s="81"/>
      <c r="AB21" s="297" t="s">
        <v>242</v>
      </c>
      <c r="AC21" s="10" t="s">
        <v>242</v>
      </c>
      <c r="AD21" s="117" t="s">
        <v>127</v>
      </c>
      <c r="AE21" s="10" t="s">
        <v>1418</v>
      </c>
      <c r="AF21" s="10" t="s">
        <v>1418</v>
      </c>
    </row>
    <row r="22" spans="1:32" ht="13.2">
      <c r="A22" s="63" t="s">
        <v>10</v>
      </c>
      <c r="B22" s="58" t="s">
        <v>134</v>
      </c>
      <c r="C22" s="58" t="s">
        <v>134</v>
      </c>
      <c r="D22" s="58" t="s">
        <v>134</v>
      </c>
      <c r="E22" s="58" t="s">
        <v>134</v>
      </c>
      <c r="F22" s="58" t="s">
        <v>134</v>
      </c>
      <c r="G22" s="58" t="s">
        <v>134</v>
      </c>
      <c r="H22" s="58" t="s">
        <v>134</v>
      </c>
      <c r="I22" s="58" t="s">
        <v>134</v>
      </c>
      <c r="J22" s="57" t="s">
        <v>242</v>
      </c>
      <c r="K22" s="57" t="s">
        <v>242</v>
      </c>
      <c r="L22" s="476" t="s">
        <v>258</v>
      </c>
      <c r="M22" s="57" t="s">
        <v>242</v>
      </c>
      <c r="N22" s="97" t="s">
        <v>1414</v>
      </c>
      <c r="O22" s="335" t="s">
        <v>1419</v>
      </c>
      <c r="P22" s="335" t="s">
        <v>1419</v>
      </c>
      <c r="Q22" s="335" t="s">
        <v>1419</v>
      </c>
      <c r="R22" s="335" t="s">
        <v>1419</v>
      </c>
      <c r="S22" s="335" t="s">
        <v>1420</v>
      </c>
      <c r="T22" s="105" t="s">
        <v>133</v>
      </c>
      <c r="U22" s="105" t="s">
        <v>128</v>
      </c>
      <c r="V22" s="117" t="s">
        <v>1421</v>
      </c>
      <c r="W22" s="117" t="s">
        <v>1421</v>
      </c>
      <c r="X22" s="117" t="s">
        <v>1421</v>
      </c>
      <c r="Y22" s="117" t="s">
        <v>1421</v>
      </c>
      <c r="Z22" s="10" t="s">
        <v>242</v>
      </c>
      <c r="AA22" s="168" t="s">
        <v>1422</v>
      </c>
      <c r="AB22" s="105" t="s">
        <v>127</v>
      </c>
      <c r="AC22" s="58" t="s">
        <v>1423</v>
      </c>
      <c r="AD22" s="58" t="s">
        <v>1423</v>
      </c>
      <c r="AE22" s="58" t="s">
        <v>1423</v>
      </c>
      <c r="AF22" s="58" t="s">
        <v>134</v>
      </c>
    </row>
    <row r="23" spans="1:32" ht="13.2">
      <c r="A23" s="63" t="s">
        <v>15</v>
      </c>
      <c r="B23" s="57" t="s">
        <v>134</v>
      </c>
      <c r="C23" s="10" t="s">
        <v>242</v>
      </c>
      <c r="D23" s="57" t="s">
        <v>134</v>
      </c>
      <c r="E23" s="57" t="s">
        <v>134</v>
      </c>
      <c r="F23" s="57" t="s">
        <v>134</v>
      </c>
      <c r="G23" s="57" t="s">
        <v>134</v>
      </c>
      <c r="H23" s="57" t="s">
        <v>242</v>
      </c>
      <c r="I23" s="81" t="s">
        <v>1424</v>
      </c>
      <c r="J23" s="57" t="s">
        <v>134</v>
      </c>
      <c r="K23" s="57" t="s">
        <v>132</v>
      </c>
      <c r="L23" s="57" t="s">
        <v>242</v>
      </c>
      <c r="M23" s="57" t="s">
        <v>134</v>
      </c>
      <c r="N23" s="57" t="s">
        <v>134</v>
      </c>
      <c r="O23" s="346" t="s">
        <v>134</v>
      </c>
      <c r="P23" s="96" t="s">
        <v>1425</v>
      </c>
      <c r="Q23" s="96" t="s">
        <v>1425</v>
      </c>
      <c r="R23" s="96" t="s">
        <v>1425</v>
      </c>
      <c r="S23" s="96" t="s">
        <v>1425</v>
      </c>
      <c r="T23" s="57" t="s">
        <v>134</v>
      </c>
      <c r="U23" s="57" t="s">
        <v>134</v>
      </c>
      <c r="V23" s="346" t="s">
        <v>134</v>
      </c>
      <c r="W23" s="163" t="s">
        <v>128</v>
      </c>
      <c r="X23" s="163" t="s">
        <v>128</v>
      </c>
      <c r="Y23" s="163" t="s">
        <v>128</v>
      </c>
      <c r="Z23" s="163" t="s">
        <v>128</v>
      </c>
      <c r="AA23" s="336" t="s">
        <v>1426</v>
      </c>
      <c r="AB23" s="57" t="s">
        <v>134</v>
      </c>
      <c r="AC23" s="346" t="s">
        <v>134</v>
      </c>
      <c r="AD23" s="58" t="s">
        <v>1427</v>
      </c>
      <c r="AE23" s="58" t="s">
        <v>1427</v>
      </c>
      <c r="AF23" s="57" t="s">
        <v>134</v>
      </c>
    </row>
    <row r="24" spans="1:32" ht="13.2">
      <c r="A24" s="63" t="s">
        <v>91</v>
      </c>
      <c r="B24" s="551" t="s">
        <v>1428</v>
      </c>
      <c r="C24" s="105" t="s">
        <v>1233</v>
      </c>
      <c r="D24" s="105" t="s">
        <v>1233</v>
      </c>
      <c r="E24" s="58" t="s">
        <v>93</v>
      </c>
      <c r="F24" s="105" t="s">
        <v>1233</v>
      </c>
      <c r="G24" s="95" t="s">
        <v>1404</v>
      </c>
      <c r="H24" s="57" t="s">
        <v>242</v>
      </c>
      <c r="I24" s="58" t="s">
        <v>134</v>
      </c>
      <c r="J24" s="282" t="s">
        <v>1429</v>
      </c>
      <c r="K24" s="168" t="s">
        <v>1238</v>
      </c>
      <c r="L24" s="105" t="s">
        <v>1430</v>
      </c>
      <c r="M24" s="105" t="s">
        <v>1233</v>
      </c>
      <c r="N24" s="165" t="s">
        <v>1320</v>
      </c>
      <c r="O24" s="174" t="s">
        <v>609</v>
      </c>
      <c r="P24" s="117" t="s">
        <v>1431</v>
      </c>
      <c r="Q24" s="117" t="s">
        <v>1431</v>
      </c>
      <c r="R24" s="117" t="s">
        <v>1431</v>
      </c>
      <c r="S24" s="297" t="s">
        <v>242</v>
      </c>
      <c r="T24" s="105" t="s">
        <v>1233</v>
      </c>
      <c r="U24" s="164" t="s">
        <v>1432</v>
      </c>
      <c r="V24" s="94" t="s">
        <v>1433</v>
      </c>
      <c r="W24" s="6" t="s">
        <v>134</v>
      </c>
      <c r="X24" s="274" t="s">
        <v>1434</v>
      </c>
      <c r="Y24" s="105" t="s">
        <v>1435</v>
      </c>
      <c r="Z24" s="105" t="s">
        <v>1436</v>
      </c>
      <c r="AA24" s="105" t="s">
        <v>1233</v>
      </c>
      <c r="AB24" s="105" t="s">
        <v>1437</v>
      </c>
      <c r="AC24" s="58" t="s">
        <v>134</v>
      </c>
      <c r="AD24" s="10" t="s">
        <v>331</v>
      </c>
      <c r="AE24" s="10" t="s">
        <v>242</v>
      </c>
      <c r="AF24" s="105" t="s">
        <v>1438</v>
      </c>
    </row>
    <row r="25" spans="1:32" ht="13.2">
      <c r="A25" s="63" t="s">
        <v>873</v>
      </c>
      <c r="B25" s="58" t="s">
        <v>93</v>
      </c>
      <c r="C25" s="58" t="s">
        <v>134</v>
      </c>
      <c r="D25" s="197" t="s">
        <v>1439</v>
      </c>
      <c r="E25" s="197" t="s">
        <v>1439</v>
      </c>
      <c r="F25" s="6" t="s">
        <v>1403</v>
      </c>
      <c r="G25" s="95" t="s">
        <v>1404</v>
      </c>
      <c r="H25" s="57" t="s">
        <v>242</v>
      </c>
      <c r="I25" s="58" t="s">
        <v>132</v>
      </c>
      <c r="J25" s="58" t="s">
        <v>134</v>
      </c>
      <c r="K25" s="105" t="s">
        <v>127</v>
      </c>
      <c r="L25" s="334" t="s">
        <v>1440</v>
      </c>
      <c r="M25" s="334" t="s">
        <v>1440</v>
      </c>
      <c r="N25" s="96" t="s">
        <v>1441</v>
      </c>
      <c r="O25" s="6" t="s">
        <v>134</v>
      </c>
      <c r="P25" s="57" t="s">
        <v>242</v>
      </c>
      <c r="Q25" s="58" t="s">
        <v>1442</v>
      </c>
      <c r="R25" s="105" t="s">
        <v>1381</v>
      </c>
      <c r="S25" s="296" t="s">
        <v>1443</v>
      </c>
      <c r="T25" s="296" t="s">
        <v>1443</v>
      </c>
      <c r="U25" s="58" t="s">
        <v>1097</v>
      </c>
      <c r="V25" s="297" t="s">
        <v>242</v>
      </c>
      <c r="W25" s="10" t="s">
        <v>132</v>
      </c>
      <c r="X25" s="6" t="s">
        <v>134</v>
      </c>
      <c r="Y25" s="174" t="s">
        <v>1444</v>
      </c>
      <c r="Z25" s="94" t="s">
        <v>934</v>
      </c>
      <c r="AA25" s="94" t="s">
        <v>934</v>
      </c>
      <c r="AB25" s="95" t="s">
        <v>1445</v>
      </c>
      <c r="AC25" s="94" t="s">
        <v>1446</v>
      </c>
      <c r="AD25" s="10" t="s">
        <v>331</v>
      </c>
      <c r="AE25" s="6" t="s">
        <v>134</v>
      </c>
      <c r="AF25" s="6" t="s">
        <v>134</v>
      </c>
    </row>
    <row r="26" spans="1:32" ht="17.25" customHeight="1">
      <c r="A26" s="444" t="s">
        <v>9</v>
      </c>
      <c r="B26" s="334" t="s">
        <v>127</v>
      </c>
      <c r="C26" s="142" t="s">
        <v>1265</v>
      </c>
      <c r="D26" s="552" t="s">
        <v>423</v>
      </c>
      <c r="E26" s="109" t="s">
        <v>1447</v>
      </c>
      <c r="F26" s="109" t="s">
        <v>1447</v>
      </c>
      <c r="G26" s="109" t="s">
        <v>1447</v>
      </c>
      <c r="H26" s="109" t="s">
        <v>1447</v>
      </c>
      <c r="I26" s="109" t="s">
        <v>1447</v>
      </c>
      <c r="J26" s="127" t="s">
        <v>1448</v>
      </c>
      <c r="K26" s="58" t="s">
        <v>134</v>
      </c>
      <c r="L26" s="168" t="s">
        <v>1238</v>
      </c>
      <c r="M26" s="10" t="s">
        <v>356</v>
      </c>
      <c r="N26" s="10" t="s">
        <v>356</v>
      </c>
      <c r="O26" s="10" t="s">
        <v>356</v>
      </c>
      <c r="P26" s="6" t="s">
        <v>503</v>
      </c>
      <c r="Q26" s="6" t="s">
        <v>503</v>
      </c>
      <c r="R26" s="6" t="s">
        <v>503</v>
      </c>
      <c r="S26" s="165" t="s">
        <v>1449</v>
      </c>
      <c r="T26" s="165" t="s">
        <v>1449</v>
      </c>
      <c r="U26" s="165" t="s">
        <v>1449</v>
      </c>
      <c r="V26" s="297" t="s">
        <v>242</v>
      </c>
      <c r="W26" s="297" t="s">
        <v>242</v>
      </c>
      <c r="X26" s="297" t="s">
        <v>242</v>
      </c>
      <c r="Y26" s="117" t="s">
        <v>1450</v>
      </c>
      <c r="Z26" s="10" t="s">
        <v>93</v>
      </c>
      <c r="AA26" s="10" t="s">
        <v>93</v>
      </c>
      <c r="AB26" s="297" t="s">
        <v>242</v>
      </c>
      <c r="AC26" s="550" t="s">
        <v>1407</v>
      </c>
      <c r="AD26" s="94" t="s">
        <v>1451</v>
      </c>
      <c r="AE26" s="6" t="s">
        <v>134</v>
      </c>
      <c r="AF26" s="6" t="s">
        <v>134</v>
      </c>
    </row>
    <row r="27" spans="1:32" ht="13.2">
      <c r="A27" s="513" t="s">
        <v>1259</v>
      </c>
      <c r="B27" s="10" t="s">
        <v>1452</v>
      </c>
      <c r="C27" s="10" t="s">
        <v>1452</v>
      </c>
      <c r="D27" s="58" t="s">
        <v>134</v>
      </c>
      <c r="E27" s="10" t="s">
        <v>242</v>
      </c>
      <c r="F27" s="6" t="s">
        <v>1453</v>
      </c>
      <c r="G27" s="57" t="s">
        <v>242</v>
      </c>
      <c r="H27" s="10" t="s">
        <v>373</v>
      </c>
      <c r="I27" s="6" t="s">
        <v>1454</v>
      </c>
      <c r="J27" s="6" t="s">
        <v>503</v>
      </c>
      <c r="K27" s="6" t="s">
        <v>503</v>
      </c>
      <c r="L27" s="6" t="s">
        <v>503</v>
      </c>
      <c r="M27" s="10" t="s">
        <v>841</v>
      </c>
      <c r="N27" s="6" t="s">
        <v>503</v>
      </c>
      <c r="O27" s="6" t="s">
        <v>503</v>
      </c>
      <c r="P27" s="6" t="s">
        <v>134</v>
      </c>
      <c r="Q27" s="6" t="s">
        <v>134</v>
      </c>
      <c r="R27" s="10" t="s">
        <v>242</v>
      </c>
      <c r="S27" s="96" t="s">
        <v>1455</v>
      </c>
      <c r="T27" s="96" t="s">
        <v>1455</v>
      </c>
      <c r="U27" s="94" t="s">
        <v>1433</v>
      </c>
      <c r="V27" s="57" t="s">
        <v>1456</v>
      </c>
      <c r="W27" s="94" t="s">
        <v>1457</v>
      </c>
      <c r="X27" s="57" t="s">
        <v>134</v>
      </c>
      <c r="Y27" s="58" t="s">
        <v>134</v>
      </c>
      <c r="Z27" s="10" t="s">
        <v>948</v>
      </c>
      <c r="AA27" s="117" t="s">
        <v>1123</v>
      </c>
      <c r="AB27" s="117" t="s">
        <v>1123</v>
      </c>
      <c r="AC27" s="117" t="s">
        <v>1123</v>
      </c>
      <c r="AD27" s="95" t="s">
        <v>1458</v>
      </c>
      <c r="AE27" s="117" t="s">
        <v>1123</v>
      </c>
      <c r="AF27" s="117" t="s">
        <v>1123</v>
      </c>
    </row>
    <row r="28" spans="1:32" ht="13.2">
      <c r="A28" s="64" t="s">
        <v>92</v>
      </c>
      <c r="B28" s="331" t="s">
        <v>1459</v>
      </c>
      <c r="C28" s="197" t="s">
        <v>1459</v>
      </c>
      <c r="D28" s="197" t="s">
        <v>1460</v>
      </c>
      <c r="E28" s="96" t="s">
        <v>1461</v>
      </c>
      <c r="F28" s="96" t="s">
        <v>1462</v>
      </c>
      <c r="G28" s="96" t="s">
        <v>1461</v>
      </c>
      <c r="H28" s="96" t="s">
        <v>1461</v>
      </c>
      <c r="I28" s="96" t="s">
        <v>1461</v>
      </c>
      <c r="J28" s="117" t="s">
        <v>1463</v>
      </c>
      <c r="K28" s="117" t="s">
        <v>1463</v>
      </c>
      <c r="L28" s="117" t="s">
        <v>1463</v>
      </c>
      <c r="M28" s="117" t="s">
        <v>1463</v>
      </c>
      <c r="N28" s="58" t="s">
        <v>134</v>
      </c>
      <c r="O28" s="476" t="s">
        <v>1114</v>
      </c>
      <c r="P28" s="105" t="s">
        <v>1464</v>
      </c>
      <c r="Q28" s="96" t="s">
        <v>1465</v>
      </c>
      <c r="R28" s="96" t="s">
        <v>1465</v>
      </c>
      <c r="S28" s="96" t="s">
        <v>1465</v>
      </c>
      <c r="T28" s="96" t="s">
        <v>1465</v>
      </c>
      <c r="U28" s="96" t="s">
        <v>1465</v>
      </c>
      <c r="V28" s="96" t="s">
        <v>1465</v>
      </c>
      <c r="W28" s="96" t="s">
        <v>1465</v>
      </c>
      <c r="X28" s="297" t="s">
        <v>242</v>
      </c>
      <c r="Y28" s="58" t="s">
        <v>134</v>
      </c>
      <c r="Z28" s="58" t="s">
        <v>134</v>
      </c>
      <c r="AA28" s="58" t="s">
        <v>134</v>
      </c>
      <c r="AB28" s="58" t="s">
        <v>134</v>
      </c>
      <c r="AC28" s="105" t="s">
        <v>1466</v>
      </c>
      <c r="AD28" s="105" t="s">
        <v>552</v>
      </c>
      <c r="AE28" s="105" t="s">
        <v>552</v>
      </c>
      <c r="AF28" s="93" t="s">
        <v>552</v>
      </c>
    </row>
    <row r="29" spans="1:32" ht="13.2">
      <c r="A29" s="553" t="s">
        <v>55</v>
      </c>
      <c r="B29" s="58" t="s">
        <v>134</v>
      </c>
      <c r="C29" s="58" t="s">
        <v>134</v>
      </c>
      <c r="D29" s="58" t="s">
        <v>134</v>
      </c>
      <c r="E29" s="58" t="s">
        <v>134</v>
      </c>
      <c r="F29" s="58" t="s">
        <v>134</v>
      </c>
      <c r="G29" s="58" t="s">
        <v>134</v>
      </c>
      <c r="H29" s="58" t="s">
        <v>134</v>
      </c>
      <c r="I29" s="249" t="s">
        <v>1467</v>
      </c>
      <c r="J29" s="58" t="s">
        <v>134</v>
      </c>
      <c r="K29" s="58" t="s">
        <v>134</v>
      </c>
      <c r="L29" s="58" t="s">
        <v>134</v>
      </c>
      <c r="M29" s="58" t="s">
        <v>134</v>
      </c>
      <c r="N29" s="58" t="s">
        <v>134</v>
      </c>
      <c r="O29" s="58" t="s">
        <v>134</v>
      </c>
      <c r="P29" s="58" t="s">
        <v>134</v>
      </c>
      <c r="Q29" s="58" t="s">
        <v>134</v>
      </c>
      <c r="R29" s="58" t="s">
        <v>134</v>
      </c>
      <c r="S29" s="58" t="s">
        <v>134</v>
      </c>
      <c r="T29" s="58" t="s">
        <v>134</v>
      </c>
      <c r="U29" s="58" t="s">
        <v>134</v>
      </c>
      <c r="V29" s="58" t="s">
        <v>134</v>
      </c>
      <c r="W29" s="58" t="s">
        <v>134</v>
      </c>
      <c r="X29" s="58" t="s">
        <v>134</v>
      </c>
      <c r="Y29" s="58" t="s">
        <v>134</v>
      </c>
      <c r="Z29" s="58" t="s">
        <v>134</v>
      </c>
      <c r="AA29" s="58" t="s">
        <v>134</v>
      </c>
      <c r="AB29" s="58" t="s">
        <v>134</v>
      </c>
      <c r="AC29" s="58" t="s">
        <v>134</v>
      </c>
      <c r="AD29" s="58" t="s">
        <v>134</v>
      </c>
      <c r="AE29" s="58" t="s">
        <v>134</v>
      </c>
      <c r="AF29" s="58" t="s">
        <v>134</v>
      </c>
    </row>
    <row r="30" spans="1:32" ht="13.8">
      <c r="A30" s="66" t="s">
        <v>94</v>
      </c>
      <c r="B30" s="105" t="s">
        <v>1468</v>
      </c>
      <c r="C30" s="554" t="s">
        <v>1469</v>
      </c>
      <c r="D30" s="554" t="s">
        <v>1469</v>
      </c>
      <c r="E30" s="371" t="s">
        <v>218</v>
      </c>
      <c r="F30" s="6" t="s">
        <v>1403</v>
      </c>
      <c r="G30" s="57" t="s">
        <v>242</v>
      </c>
      <c r="H30" s="57" t="s">
        <v>242</v>
      </c>
      <c r="I30" s="188" t="s">
        <v>93</v>
      </c>
      <c r="J30" s="188" t="s">
        <v>93</v>
      </c>
      <c r="K30" s="188" t="s">
        <v>93</v>
      </c>
      <c r="L30" s="105" t="s">
        <v>1470</v>
      </c>
      <c r="M30" s="105" t="s">
        <v>1470</v>
      </c>
      <c r="N30" s="57" t="s">
        <v>242</v>
      </c>
      <c r="O30" s="516" t="s">
        <v>134</v>
      </c>
      <c r="P30" s="57" t="s">
        <v>242</v>
      </c>
      <c r="Q30" s="105" t="s">
        <v>1471</v>
      </c>
      <c r="R30" s="105" t="s">
        <v>1472</v>
      </c>
      <c r="S30" s="105" t="s">
        <v>1472</v>
      </c>
      <c r="T30" s="105" t="s">
        <v>1472</v>
      </c>
      <c r="U30" s="105" t="s">
        <v>1472</v>
      </c>
      <c r="V30" s="105" t="s">
        <v>1472</v>
      </c>
      <c r="W30" s="105" t="s">
        <v>1472</v>
      </c>
      <c r="X30" s="105" t="s">
        <v>1472</v>
      </c>
      <c r="Y30" s="105" t="s">
        <v>1472</v>
      </c>
      <c r="Z30" s="105" t="s">
        <v>1473</v>
      </c>
      <c r="AA30" s="10" t="s">
        <v>242</v>
      </c>
      <c r="AB30" s="168" t="s">
        <v>1474</v>
      </c>
      <c r="AC30" s="109" t="s">
        <v>255</v>
      </c>
      <c r="AD30" s="117" t="s">
        <v>1475</v>
      </c>
      <c r="AE30" s="516" t="s">
        <v>134</v>
      </c>
      <c r="AF30" s="516" t="s">
        <v>134</v>
      </c>
    </row>
    <row r="31" spans="1:32" ht="13.2">
      <c r="A31" s="67" t="s">
        <v>95</v>
      </c>
      <c r="B31" s="105" t="s">
        <v>1233</v>
      </c>
      <c r="C31" s="58" t="s">
        <v>134</v>
      </c>
      <c r="D31" s="58" t="s">
        <v>134</v>
      </c>
      <c r="E31" s="105" t="s">
        <v>1233</v>
      </c>
      <c r="F31" s="58" t="s">
        <v>134</v>
      </c>
      <c r="G31" s="105" t="s">
        <v>1233</v>
      </c>
      <c r="H31" s="105" t="s">
        <v>1233</v>
      </c>
      <c r="I31" s="105" t="s">
        <v>1233</v>
      </c>
      <c r="J31" s="105" t="s">
        <v>1233</v>
      </c>
      <c r="K31" s="105" t="s">
        <v>1233</v>
      </c>
      <c r="L31" s="105" t="s">
        <v>1233</v>
      </c>
      <c r="M31" s="191" t="s">
        <v>134</v>
      </c>
      <c r="N31" s="105" t="s">
        <v>1233</v>
      </c>
      <c r="O31" s="105" t="s">
        <v>1233</v>
      </c>
      <c r="P31" s="105" t="s">
        <v>1233</v>
      </c>
      <c r="Q31" s="105" t="s">
        <v>1233</v>
      </c>
      <c r="R31" s="105" t="s">
        <v>1233</v>
      </c>
      <c r="S31" s="105" t="s">
        <v>1233</v>
      </c>
      <c r="T31" s="191" t="s">
        <v>134</v>
      </c>
      <c r="U31" s="105" t="s">
        <v>1233</v>
      </c>
      <c r="V31" s="105" t="s">
        <v>1233</v>
      </c>
      <c r="W31" s="105" t="s">
        <v>1233</v>
      </c>
      <c r="X31" s="105" t="s">
        <v>1233</v>
      </c>
      <c r="Y31" s="105" t="s">
        <v>1233</v>
      </c>
      <c r="Z31" s="105" t="s">
        <v>1233</v>
      </c>
      <c r="AA31" s="188" t="s">
        <v>134</v>
      </c>
      <c r="AB31" s="105" t="s">
        <v>1233</v>
      </c>
      <c r="AC31" s="105" t="s">
        <v>1233</v>
      </c>
      <c r="AD31" s="105" t="s">
        <v>1233</v>
      </c>
      <c r="AE31" s="105" t="s">
        <v>1233</v>
      </c>
      <c r="AF31" s="516" t="s">
        <v>134</v>
      </c>
    </row>
    <row r="32" spans="1:32" ht="13.2">
      <c r="A32" s="67" t="s">
        <v>19</v>
      </c>
      <c r="B32" s="555" t="s">
        <v>1476</v>
      </c>
      <c r="C32" s="516" t="s">
        <v>1477</v>
      </c>
      <c r="D32" s="516" t="s">
        <v>1477</v>
      </c>
      <c r="E32" s="516" t="s">
        <v>134</v>
      </c>
      <c r="F32" s="105" t="s">
        <v>1478</v>
      </c>
      <c r="G32" s="105" t="s">
        <v>1478</v>
      </c>
      <c r="H32" s="6" t="s">
        <v>503</v>
      </c>
      <c r="I32" s="516" t="s">
        <v>134</v>
      </c>
      <c r="J32" s="58" t="s">
        <v>1479</v>
      </c>
      <c r="K32" s="556" t="s">
        <v>1480</v>
      </c>
      <c r="L32" s="58" t="s">
        <v>132</v>
      </c>
      <c r="M32" s="57" t="s">
        <v>242</v>
      </c>
      <c r="N32" s="516" t="s">
        <v>134</v>
      </c>
      <c r="O32" s="516" t="s">
        <v>134</v>
      </c>
      <c r="P32" s="557" t="s">
        <v>1481</v>
      </c>
      <c r="Q32" s="557" t="s">
        <v>1481</v>
      </c>
      <c r="R32" s="557" t="s">
        <v>1481</v>
      </c>
      <c r="S32" s="557" t="s">
        <v>1481</v>
      </c>
      <c r="T32" s="557" t="s">
        <v>1481</v>
      </c>
      <c r="U32" s="57" t="s">
        <v>242</v>
      </c>
      <c r="V32" s="57" t="s">
        <v>134</v>
      </c>
      <c r="W32" s="549" t="s">
        <v>1482</v>
      </c>
      <c r="X32" s="549" t="s">
        <v>1483</v>
      </c>
      <c r="Y32" s="188" t="s">
        <v>134</v>
      </c>
      <c r="Z32" s="188" t="s">
        <v>134</v>
      </c>
      <c r="AA32" s="94" t="s">
        <v>603</v>
      </c>
      <c r="AB32" s="6" t="s">
        <v>691</v>
      </c>
      <c r="AC32" s="188" t="s">
        <v>134</v>
      </c>
      <c r="AD32" s="117" t="s">
        <v>1475</v>
      </c>
      <c r="AE32" s="58" t="s">
        <v>1484</v>
      </c>
      <c r="AF32" s="516" t="s">
        <v>134</v>
      </c>
    </row>
    <row r="33" spans="1:32" ht="13.2">
      <c r="A33" s="67" t="s">
        <v>96</v>
      </c>
      <c r="B33" s="58" t="s">
        <v>134</v>
      </c>
      <c r="C33" s="58" t="s">
        <v>134</v>
      </c>
      <c r="D33" s="96" t="s">
        <v>337</v>
      </c>
      <c r="E33" s="516" t="s">
        <v>134</v>
      </c>
      <c r="F33" s="516" t="s">
        <v>134</v>
      </c>
      <c r="G33" s="516" t="s">
        <v>134</v>
      </c>
      <c r="H33" s="188" t="s">
        <v>134</v>
      </c>
      <c r="I33" s="516" t="s">
        <v>134</v>
      </c>
      <c r="J33" s="516" t="s">
        <v>134</v>
      </c>
      <c r="K33" s="105" t="s">
        <v>137</v>
      </c>
      <c r="L33" s="57" t="s">
        <v>242</v>
      </c>
      <c r="M33" s="57" t="s">
        <v>242</v>
      </c>
      <c r="N33" s="57" t="s">
        <v>242</v>
      </c>
      <c r="O33" s="10" t="s">
        <v>1367</v>
      </c>
      <c r="P33" s="516" t="s">
        <v>134</v>
      </c>
      <c r="Q33" s="516" t="s">
        <v>134</v>
      </c>
      <c r="R33" s="516" t="s">
        <v>134</v>
      </c>
      <c r="S33" s="516" t="s">
        <v>134</v>
      </c>
      <c r="T33" s="178" t="s">
        <v>1378</v>
      </c>
      <c r="U33" s="10" t="s">
        <v>1485</v>
      </c>
      <c r="V33" s="94" t="s">
        <v>1486</v>
      </c>
      <c r="W33" s="516" t="s">
        <v>134</v>
      </c>
      <c r="X33" s="516" t="s">
        <v>134</v>
      </c>
      <c r="Y33" s="516" t="s">
        <v>134</v>
      </c>
      <c r="Z33" s="178" t="s">
        <v>1378</v>
      </c>
      <c r="AA33" s="174" t="s">
        <v>1487</v>
      </c>
      <c r="AC33" s="188" t="s">
        <v>1488</v>
      </c>
      <c r="AD33" s="188" t="s">
        <v>134</v>
      </c>
      <c r="AE33" s="188" t="s">
        <v>134</v>
      </c>
      <c r="AF33" s="516" t="s">
        <v>134</v>
      </c>
    </row>
    <row r="34" spans="1:32" ht="13.2">
      <c r="A34" s="67" t="s">
        <v>941</v>
      </c>
      <c r="B34" s="555" t="s">
        <v>1476</v>
      </c>
      <c r="C34" s="197" t="s">
        <v>945</v>
      </c>
      <c r="D34" s="58" t="s">
        <v>134</v>
      </c>
      <c r="E34" s="58" t="s">
        <v>134</v>
      </c>
      <c r="F34" s="58" t="s">
        <v>134</v>
      </c>
      <c r="G34" s="188" t="s">
        <v>134</v>
      </c>
      <c r="H34" s="188" t="s">
        <v>134</v>
      </c>
      <c r="I34" s="10" t="s">
        <v>939</v>
      </c>
      <c r="J34" s="10" t="s">
        <v>939</v>
      </c>
      <c r="K34" s="556" t="s">
        <v>1480</v>
      </c>
      <c r="L34" s="331" t="s">
        <v>1037</v>
      </c>
      <c r="M34" s="331" t="s">
        <v>1037</v>
      </c>
      <c r="N34" s="331" t="s">
        <v>1037</v>
      </c>
      <c r="O34" s="331" t="s">
        <v>1037</v>
      </c>
      <c r="P34" s="557" t="s">
        <v>1489</v>
      </c>
      <c r="Q34" s="557" t="s">
        <v>1489</v>
      </c>
      <c r="R34" s="557" t="s">
        <v>1489</v>
      </c>
      <c r="S34" s="557" t="s">
        <v>1489</v>
      </c>
      <c r="T34" s="58"/>
      <c r="U34" s="57"/>
      <c r="V34" s="188"/>
      <c r="W34" s="109" t="s">
        <v>500</v>
      </c>
      <c r="X34" s="117" t="s">
        <v>1203</v>
      </c>
      <c r="Y34" s="274" t="s">
        <v>1490</v>
      </c>
      <c r="Z34" s="274" t="s">
        <v>1490</v>
      </c>
      <c r="AA34" s="274" t="s">
        <v>1490</v>
      </c>
      <c r="AB34" s="274" t="s">
        <v>1491</v>
      </c>
      <c r="AC34" s="95" t="s">
        <v>1492</v>
      </c>
      <c r="AD34" s="95" t="s">
        <v>1493</v>
      </c>
      <c r="AE34" s="10" t="s">
        <v>503</v>
      </c>
      <c r="AF34" s="94" t="s">
        <v>1494</v>
      </c>
    </row>
    <row r="35" spans="1:32" ht="13.2">
      <c r="A35" s="354" t="s">
        <v>98</v>
      </c>
      <c r="B35" s="329" t="s">
        <v>134</v>
      </c>
      <c r="C35" s="10" t="s">
        <v>242</v>
      </c>
      <c r="D35" s="520" t="s">
        <v>134</v>
      </c>
      <c r="E35" s="520" t="s">
        <v>134</v>
      </c>
      <c r="F35" s="520" t="s">
        <v>134</v>
      </c>
      <c r="G35" s="520" t="s">
        <v>134</v>
      </c>
      <c r="H35" s="520" t="s">
        <v>134</v>
      </c>
      <c r="I35" s="520" t="s">
        <v>134</v>
      </c>
      <c r="J35" s="97" t="s">
        <v>423</v>
      </c>
      <c r="K35" s="58" t="s">
        <v>134</v>
      </c>
      <c r="L35" s="58" t="s">
        <v>134</v>
      </c>
      <c r="M35" s="58" t="s">
        <v>134</v>
      </c>
      <c r="N35" s="58" t="s">
        <v>134</v>
      </c>
      <c r="O35" s="58" t="s">
        <v>134</v>
      </c>
      <c r="P35" s="58" t="s">
        <v>134</v>
      </c>
      <c r="Q35" s="96" t="s">
        <v>1320</v>
      </c>
      <c r="R35" s="109" t="s">
        <v>337</v>
      </c>
      <c r="S35" s="58" t="s">
        <v>134</v>
      </c>
      <c r="T35" s="58" t="s">
        <v>134</v>
      </c>
      <c r="U35" s="58" t="s">
        <v>134</v>
      </c>
      <c r="V35" s="58" t="s">
        <v>134</v>
      </c>
      <c r="W35" s="58" t="s">
        <v>134</v>
      </c>
      <c r="X35" s="297" t="s">
        <v>134</v>
      </c>
      <c r="Y35" s="58" t="s">
        <v>134</v>
      </c>
      <c r="Z35" s="58" t="s">
        <v>134</v>
      </c>
      <c r="AA35" s="58" t="s">
        <v>134</v>
      </c>
      <c r="AB35" s="58" t="s">
        <v>134</v>
      </c>
      <c r="AC35" s="58" t="s">
        <v>134</v>
      </c>
      <c r="AD35" s="58" t="s">
        <v>134</v>
      </c>
      <c r="AE35" s="58" t="s">
        <v>134</v>
      </c>
      <c r="AF35" s="58" t="s">
        <v>134</v>
      </c>
    </row>
    <row r="36" spans="1:32" ht="13.2">
      <c r="A36" s="354" t="s">
        <v>99</v>
      </c>
      <c r="B36" s="10" t="s">
        <v>242</v>
      </c>
      <c r="C36" s="516" t="s">
        <v>1495</v>
      </c>
      <c r="D36" s="282" t="s">
        <v>1429</v>
      </c>
      <c r="E36" s="95" t="s">
        <v>1429</v>
      </c>
      <c r="F36" s="6" t="s">
        <v>134</v>
      </c>
      <c r="G36" s="58" t="s">
        <v>134</v>
      </c>
      <c r="H36" s="58" t="s">
        <v>134</v>
      </c>
      <c r="I36" s="58" t="s">
        <v>134</v>
      </c>
      <c r="J36" s="58" t="s">
        <v>134</v>
      </c>
      <c r="K36" s="58" t="s">
        <v>134</v>
      </c>
      <c r="L36" s="58" t="s">
        <v>134</v>
      </c>
      <c r="M36" s="58" t="s">
        <v>134</v>
      </c>
      <c r="N36" s="58" t="s">
        <v>134</v>
      </c>
      <c r="O36" s="58" t="s">
        <v>134</v>
      </c>
      <c r="P36" s="58" t="s">
        <v>134</v>
      </c>
      <c r="Q36" s="58" t="s">
        <v>134</v>
      </c>
      <c r="R36" s="58" t="s">
        <v>134</v>
      </c>
      <c r="S36" s="58" t="s">
        <v>134</v>
      </c>
      <c r="T36" s="58" t="s">
        <v>134</v>
      </c>
      <c r="U36" s="58" t="s">
        <v>134</v>
      </c>
      <c r="V36" s="58" t="s">
        <v>134</v>
      </c>
      <c r="W36" s="10" t="s">
        <v>134</v>
      </c>
      <c r="X36" s="297" t="s">
        <v>691</v>
      </c>
      <c r="Y36" s="94" t="s">
        <v>1496</v>
      </c>
      <c r="Z36" s="58" t="s">
        <v>134</v>
      </c>
      <c r="AA36" s="95" t="s">
        <v>1497</v>
      </c>
      <c r="AB36" s="58" t="s">
        <v>134</v>
      </c>
      <c r="AC36" s="297" t="s">
        <v>242</v>
      </c>
      <c r="AD36" s="58" t="s">
        <v>134</v>
      </c>
      <c r="AE36" s="10" t="s">
        <v>242</v>
      </c>
      <c r="AF36" s="58" t="s">
        <v>134</v>
      </c>
    </row>
    <row r="37" spans="1:32" ht="13.2">
      <c r="A37" s="354" t="s">
        <v>100</v>
      </c>
      <c r="B37" s="58" t="s">
        <v>352</v>
      </c>
      <c r="C37" s="58" t="s">
        <v>352</v>
      </c>
      <c r="D37" s="58" t="s">
        <v>352</v>
      </c>
      <c r="E37" s="58" t="s">
        <v>352</v>
      </c>
      <c r="F37" s="58" t="s">
        <v>352</v>
      </c>
      <c r="G37" s="58" t="s">
        <v>352</v>
      </c>
      <c r="H37" s="58" t="s">
        <v>352</v>
      </c>
      <c r="I37" s="58" t="s">
        <v>352</v>
      </c>
      <c r="J37" s="58" t="s">
        <v>352</v>
      </c>
      <c r="K37" s="58" t="s">
        <v>352</v>
      </c>
      <c r="L37" s="58" t="s">
        <v>352</v>
      </c>
      <c r="M37" s="58" t="s">
        <v>352</v>
      </c>
      <c r="N37" s="58" t="s">
        <v>352</v>
      </c>
      <c r="O37" s="58" t="s">
        <v>352</v>
      </c>
      <c r="P37" s="58" t="s">
        <v>352</v>
      </c>
      <c r="Q37" s="58" t="s">
        <v>352</v>
      </c>
      <c r="R37" s="58" t="s">
        <v>352</v>
      </c>
      <c r="S37" s="58" t="s">
        <v>352</v>
      </c>
      <c r="T37" s="58" t="s">
        <v>352</v>
      </c>
      <c r="U37" s="58" t="s">
        <v>352</v>
      </c>
      <c r="V37" s="58" t="s">
        <v>352</v>
      </c>
      <c r="W37" s="58" t="s">
        <v>352</v>
      </c>
      <c r="X37" s="58" t="s">
        <v>352</v>
      </c>
      <c r="Y37" s="58" t="s">
        <v>352</v>
      </c>
      <c r="Z37" s="58" t="s">
        <v>352</v>
      </c>
      <c r="AA37" s="58" t="s">
        <v>352</v>
      </c>
      <c r="AB37" s="58" t="s">
        <v>352</v>
      </c>
      <c r="AC37" s="58" t="s">
        <v>352</v>
      </c>
      <c r="AD37" s="58" t="s">
        <v>352</v>
      </c>
      <c r="AE37" s="58" t="s">
        <v>352</v>
      </c>
      <c r="AF37" s="58" t="s">
        <v>352</v>
      </c>
    </row>
    <row r="38" spans="1:32" ht="13.2">
      <c r="A38" s="354" t="s">
        <v>101</v>
      </c>
      <c r="B38" s="58" t="s">
        <v>134</v>
      </c>
      <c r="C38" s="58" t="s">
        <v>134</v>
      </c>
      <c r="D38" s="58" t="s">
        <v>134</v>
      </c>
      <c r="E38" s="58" t="s">
        <v>134</v>
      </c>
      <c r="F38" s="58" t="s">
        <v>134</v>
      </c>
      <c r="G38" s="58" t="s">
        <v>134</v>
      </c>
      <c r="H38" s="58" t="s">
        <v>134</v>
      </c>
      <c r="I38" s="58" t="s">
        <v>134</v>
      </c>
      <c r="J38" s="58" t="s">
        <v>134</v>
      </c>
      <c r="K38" s="58" t="s">
        <v>134</v>
      </c>
      <c r="L38" s="58" t="s">
        <v>134</v>
      </c>
      <c r="M38" s="58" t="s">
        <v>134</v>
      </c>
      <c r="N38" s="57" t="s">
        <v>242</v>
      </c>
      <c r="O38" s="57" t="s">
        <v>242</v>
      </c>
      <c r="P38" s="58" t="s">
        <v>134</v>
      </c>
      <c r="Q38" s="58" t="s">
        <v>134</v>
      </c>
      <c r="R38" s="58" t="s">
        <v>134</v>
      </c>
      <c r="S38" s="58" t="s">
        <v>134</v>
      </c>
      <c r="T38" s="10" t="s">
        <v>331</v>
      </c>
      <c r="U38" s="174" t="s">
        <v>1498</v>
      </c>
      <c r="V38" s="58" t="s">
        <v>134</v>
      </c>
      <c r="W38" s="58" t="s">
        <v>134</v>
      </c>
      <c r="X38" s="58" t="s">
        <v>134</v>
      </c>
      <c r="Y38" s="58" t="s">
        <v>134</v>
      </c>
      <c r="Z38" s="58" t="s">
        <v>134</v>
      </c>
      <c r="AA38" s="58" t="s">
        <v>134</v>
      </c>
      <c r="AB38" s="297" t="s">
        <v>242</v>
      </c>
      <c r="AC38" s="58" t="s">
        <v>1245</v>
      </c>
      <c r="AD38" s="58" t="s">
        <v>154</v>
      </c>
      <c r="AE38" s="10" t="s">
        <v>242</v>
      </c>
      <c r="AF38" s="58" t="s">
        <v>134</v>
      </c>
    </row>
    <row r="39" spans="1:32" ht="13.2">
      <c r="A39" s="354" t="s">
        <v>102</v>
      </c>
      <c r="B39" s="10" t="s">
        <v>242</v>
      </c>
      <c r="C39" s="58" t="s">
        <v>352</v>
      </c>
      <c r="D39" s="58" t="s">
        <v>352</v>
      </c>
      <c r="E39" s="58" t="s">
        <v>352</v>
      </c>
      <c r="F39" s="58" t="s">
        <v>352</v>
      </c>
      <c r="G39" s="58" t="s">
        <v>352</v>
      </c>
      <c r="H39" s="58" t="s">
        <v>352</v>
      </c>
      <c r="I39" s="58" t="s">
        <v>352</v>
      </c>
      <c r="J39" s="58" t="s">
        <v>352</v>
      </c>
      <c r="K39" s="58" t="s">
        <v>352</v>
      </c>
      <c r="L39" s="58" t="s">
        <v>352</v>
      </c>
      <c r="M39" s="58" t="s">
        <v>352</v>
      </c>
      <c r="N39" s="58" t="s">
        <v>352</v>
      </c>
      <c r="O39" s="58" t="s">
        <v>352</v>
      </c>
      <c r="P39" s="58" t="s">
        <v>352</v>
      </c>
      <c r="Q39" s="174" t="s">
        <v>1498</v>
      </c>
      <c r="R39" s="558" t="s">
        <v>1499</v>
      </c>
      <c r="S39" s="297" t="s">
        <v>242</v>
      </c>
      <c r="T39" s="58" t="s">
        <v>352</v>
      </c>
      <c r="U39" s="58" t="s">
        <v>352</v>
      </c>
      <c r="V39" s="58" t="s">
        <v>352</v>
      </c>
      <c r="W39" s="58" t="s">
        <v>352</v>
      </c>
      <c r="X39" s="58" t="s">
        <v>352</v>
      </c>
      <c r="Y39" s="58" t="s">
        <v>352</v>
      </c>
      <c r="Z39" s="58" t="s">
        <v>352</v>
      </c>
      <c r="AA39" s="58" t="s">
        <v>352</v>
      </c>
      <c r="AB39" s="58" t="s">
        <v>352</v>
      </c>
      <c r="AC39" s="58" t="s">
        <v>352</v>
      </c>
      <c r="AD39" s="164" t="s">
        <v>281</v>
      </c>
      <c r="AE39" s="58" t="s">
        <v>352</v>
      </c>
      <c r="AF39" s="58" t="s">
        <v>352</v>
      </c>
    </row>
    <row r="40" spans="1:32" ht="13.2">
      <c r="A40" s="79" t="s">
        <v>16</v>
      </c>
      <c r="B40" s="58" t="s">
        <v>134</v>
      </c>
      <c r="C40" s="58" t="s">
        <v>134</v>
      </c>
      <c r="D40" s="58" t="s">
        <v>242</v>
      </c>
      <c r="E40" s="58" t="s">
        <v>134</v>
      </c>
      <c r="F40" s="58" t="s">
        <v>134</v>
      </c>
      <c r="G40" s="58" t="s">
        <v>134</v>
      </c>
      <c r="H40" s="58" t="s">
        <v>134</v>
      </c>
      <c r="I40" s="58" t="s">
        <v>134</v>
      </c>
      <c r="J40" s="57" t="s">
        <v>242</v>
      </c>
      <c r="K40" s="58" t="s">
        <v>134</v>
      </c>
      <c r="L40" s="58" t="s">
        <v>134</v>
      </c>
      <c r="M40" s="58" t="s">
        <v>134</v>
      </c>
      <c r="N40" s="58" t="s">
        <v>134</v>
      </c>
      <c r="O40" s="58" t="s">
        <v>134</v>
      </c>
      <c r="P40" s="58" t="s">
        <v>134</v>
      </c>
      <c r="Q40" s="58" t="s">
        <v>134</v>
      </c>
      <c r="R40" s="58" t="s">
        <v>134</v>
      </c>
      <c r="S40" s="58" t="s">
        <v>134</v>
      </c>
      <c r="T40" s="58" t="s">
        <v>134</v>
      </c>
      <c r="U40" s="58" t="s">
        <v>134</v>
      </c>
      <c r="V40" s="58" t="s">
        <v>134</v>
      </c>
      <c r="W40" s="58" t="s">
        <v>134</v>
      </c>
      <c r="X40" s="58" t="s">
        <v>134</v>
      </c>
      <c r="Y40" s="58" t="s">
        <v>134</v>
      </c>
      <c r="Z40" s="58" t="s">
        <v>134</v>
      </c>
      <c r="AA40" s="58" t="s">
        <v>134</v>
      </c>
      <c r="AB40" s="58" t="s">
        <v>134</v>
      </c>
      <c r="AC40" s="58" t="s">
        <v>134</v>
      </c>
      <c r="AD40" s="58" t="s">
        <v>134</v>
      </c>
      <c r="AE40" s="58" t="s">
        <v>134</v>
      </c>
      <c r="AF40" s="58" t="s">
        <v>134</v>
      </c>
    </row>
    <row r="41" spans="1:32" ht="13.2">
      <c r="A41" s="354" t="s">
        <v>103</v>
      </c>
      <c r="B41" s="58" t="s">
        <v>134</v>
      </c>
      <c r="C41" s="58" t="s">
        <v>134</v>
      </c>
      <c r="D41" s="58" t="s">
        <v>134</v>
      </c>
      <c r="E41" s="58" t="s">
        <v>134</v>
      </c>
      <c r="F41" s="58" t="s">
        <v>134</v>
      </c>
      <c r="G41" s="58" t="s">
        <v>134</v>
      </c>
      <c r="H41" s="58"/>
      <c r="I41" s="57" t="s">
        <v>242</v>
      </c>
      <c r="J41" s="58" t="s">
        <v>134</v>
      </c>
      <c r="K41" s="58" t="s">
        <v>134</v>
      </c>
      <c r="L41" s="58" t="s">
        <v>134</v>
      </c>
      <c r="M41" s="58" t="s">
        <v>134</v>
      </c>
      <c r="N41" s="58" t="s">
        <v>134</v>
      </c>
      <c r="O41" s="58" t="s">
        <v>134</v>
      </c>
      <c r="P41" s="58" t="s">
        <v>134</v>
      </c>
      <c r="Q41" s="58" t="s">
        <v>134</v>
      </c>
      <c r="R41" s="58" t="s">
        <v>134</v>
      </c>
      <c r="S41" s="58" t="s">
        <v>134</v>
      </c>
      <c r="T41" s="58" t="s">
        <v>134</v>
      </c>
      <c r="U41" s="58" t="s">
        <v>134</v>
      </c>
      <c r="V41" s="58" t="s">
        <v>134</v>
      </c>
      <c r="W41" s="58" t="s">
        <v>134</v>
      </c>
      <c r="X41" s="58" t="s">
        <v>134</v>
      </c>
      <c r="Y41" s="58" t="s">
        <v>134</v>
      </c>
      <c r="Z41" s="58" t="s">
        <v>134</v>
      </c>
      <c r="AA41" s="10" t="s">
        <v>331</v>
      </c>
      <c r="AB41" s="105" t="s">
        <v>1381</v>
      </c>
      <c r="AC41" s="58" t="s">
        <v>134</v>
      </c>
      <c r="AD41" s="58" t="s">
        <v>134</v>
      </c>
      <c r="AE41" s="58" t="s">
        <v>134</v>
      </c>
      <c r="AF41" s="58" t="s">
        <v>134</v>
      </c>
    </row>
    <row r="42" spans="1:32" ht="13.2">
      <c r="A42" s="354" t="s">
        <v>56</v>
      </c>
      <c r="B42" s="58" t="s">
        <v>134</v>
      </c>
      <c r="C42" s="58" t="s">
        <v>134</v>
      </c>
      <c r="D42" s="58" t="s">
        <v>134</v>
      </c>
      <c r="E42" s="58" t="s">
        <v>134</v>
      </c>
      <c r="F42" s="58" t="s">
        <v>134</v>
      </c>
      <c r="G42" s="58" t="s">
        <v>134</v>
      </c>
      <c r="H42" s="58" t="s">
        <v>134</v>
      </c>
      <c r="I42" s="58" t="s">
        <v>134</v>
      </c>
      <c r="J42" s="58" t="s">
        <v>134</v>
      </c>
      <c r="K42" s="58" t="s">
        <v>134</v>
      </c>
      <c r="L42" s="58" t="s">
        <v>134</v>
      </c>
      <c r="M42" s="58" t="s">
        <v>134</v>
      </c>
      <c r="N42" s="58" t="s">
        <v>134</v>
      </c>
      <c r="O42" s="58" t="s">
        <v>134</v>
      </c>
      <c r="P42" s="58" t="s">
        <v>134</v>
      </c>
      <c r="Q42" s="58" t="s">
        <v>134</v>
      </c>
      <c r="R42" s="58" t="s">
        <v>134</v>
      </c>
      <c r="S42" s="58" t="s">
        <v>134</v>
      </c>
      <c r="T42" s="58" t="s">
        <v>134</v>
      </c>
      <c r="U42" s="58" t="s">
        <v>134</v>
      </c>
      <c r="V42" s="58" t="s">
        <v>134</v>
      </c>
      <c r="W42" s="58" t="s">
        <v>134</v>
      </c>
      <c r="X42" s="58" t="s">
        <v>134</v>
      </c>
      <c r="Y42" s="58" t="s">
        <v>134</v>
      </c>
      <c r="Z42" s="58" t="s">
        <v>134</v>
      </c>
      <c r="AA42" s="58" t="s">
        <v>134</v>
      </c>
      <c r="AB42" s="58" t="s">
        <v>134</v>
      </c>
      <c r="AC42" s="58" t="s">
        <v>134</v>
      </c>
      <c r="AD42" s="58" t="s">
        <v>134</v>
      </c>
      <c r="AE42" s="58" t="s">
        <v>134</v>
      </c>
      <c r="AF42" s="58" t="s">
        <v>134</v>
      </c>
    </row>
    <row r="43" spans="1:32" ht="13.2">
      <c r="A43" s="354" t="s">
        <v>17</v>
      </c>
      <c r="B43" s="58" t="s">
        <v>134</v>
      </c>
      <c r="C43" s="105" t="s">
        <v>1371</v>
      </c>
      <c r="D43" s="105" t="s">
        <v>1500</v>
      </c>
      <c r="E43" s="10" t="s">
        <v>242</v>
      </c>
      <c r="F43" s="58" t="s">
        <v>134</v>
      </c>
      <c r="G43" s="58" t="s">
        <v>134</v>
      </c>
      <c r="H43" s="58"/>
      <c r="I43" s="555" t="s">
        <v>1429</v>
      </c>
      <c r="J43" s="58" t="s">
        <v>134</v>
      </c>
      <c r="K43" s="57" t="s">
        <v>242</v>
      </c>
      <c r="L43" s="117" t="s">
        <v>127</v>
      </c>
      <c r="M43" s="96" t="s">
        <v>1320</v>
      </c>
      <c r="N43" s="58" t="s">
        <v>134</v>
      </c>
      <c r="O43" s="57" t="s">
        <v>242</v>
      </c>
      <c r="P43" s="58" t="s">
        <v>134</v>
      </c>
      <c r="Q43" s="58" t="s">
        <v>134</v>
      </c>
      <c r="R43" s="174" t="s">
        <v>1501</v>
      </c>
      <c r="S43" s="281" t="s">
        <v>470</v>
      </c>
      <c r="T43" s="58" t="s">
        <v>134</v>
      </c>
      <c r="U43" s="58" t="s">
        <v>134</v>
      </c>
      <c r="V43" s="10" t="s">
        <v>1502</v>
      </c>
      <c r="W43" s="10" t="s">
        <v>1502</v>
      </c>
      <c r="X43" s="10" t="s">
        <v>1502</v>
      </c>
      <c r="Y43" s="297" t="s">
        <v>242</v>
      </c>
      <c r="Z43" s="58" t="s">
        <v>134</v>
      </c>
      <c r="AA43" s="559" t="s">
        <v>1503</v>
      </c>
      <c r="AB43" s="58" t="s">
        <v>134</v>
      </c>
      <c r="AC43" s="94" t="s">
        <v>1292</v>
      </c>
      <c r="AD43" s="297" t="s">
        <v>242</v>
      </c>
      <c r="AE43" s="58" t="s">
        <v>134</v>
      </c>
      <c r="AF43" s="58" t="s">
        <v>134</v>
      </c>
    </row>
    <row r="44" spans="1:32" ht="13.2">
      <c r="A44" s="354" t="s">
        <v>20</v>
      </c>
      <c r="B44" s="58" t="s">
        <v>134</v>
      </c>
      <c r="C44" s="58" t="s">
        <v>134</v>
      </c>
      <c r="D44" s="58" t="s">
        <v>242</v>
      </c>
      <c r="E44" s="58" t="s">
        <v>134</v>
      </c>
      <c r="F44" s="58" t="s">
        <v>134</v>
      </c>
      <c r="G44" s="58" t="s">
        <v>134</v>
      </c>
      <c r="H44" s="58" t="s">
        <v>134</v>
      </c>
      <c r="I44" s="58" t="s">
        <v>134</v>
      </c>
      <c r="J44" s="58" t="s">
        <v>134</v>
      </c>
      <c r="K44" s="57" t="s">
        <v>242</v>
      </c>
      <c r="L44" s="6" t="s">
        <v>134</v>
      </c>
      <c r="M44" s="6" t="s">
        <v>134</v>
      </c>
      <c r="N44" s="6" t="s">
        <v>134</v>
      </c>
      <c r="O44" s="6" t="s">
        <v>134</v>
      </c>
      <c r="P44" s="58" t="s">
        <v>134</v>
      </c>
      <c r="Q44" s="6" t="s">
        <v>134</v>
      </c>
      <c r="R44" s="297" t="s">
        <v>242</v>
      </c>
      <c r="S44" s="6" t="s">
        <v>134</v>
      </c>
      <c r="T44" s="6" t="s">
        <v>134</v>
      </c>
      <c r="U44" s="6" t="s">
        <v>134</v>
      </c>
      <c r="V44" s="6" t="s">
        <v>134</v>
      </c>
      <c r="W44" s="6" t="s">
        <v>134</v>
      </c>
      <c r="X44" s="6" t="s">
        <v>134</v>
      </c>
      <c r="Y44" s="58" t="s">
        <v>1504</v>
      </c>
      <c r="Z44" s="58" t="s">
        <v>134</v>
      </c>
      <c r="AA44" s="58" t="s">
        <v>134</v>
      </c>
      <c r="AB44" s="58" t="s">
        <v>134</v>
      </c>
      <c r="AC44" s="58" t="s">
        <v>134</v>
      </c>
      <c r="AD44" s="58" t="s">
        <v>134</v>
      </c>
      <c r="AE44" s="10" t="s">
        <v>242</v>
      </c>
      <c r="AF44" s="10" t="s">
        <v>242</v>
      </c>
    </row>
    <row r="45" spans="1:32" ht="13.2">
      <c r="A45" s="73" t="s">
        <v>105</v>
      </c>
      <c r="B45" s="6" t="s">
        <v>134</v>
      </c>
      <c r="C45" s="58" t="s">
        <v>134</v>
      </c>
      <c r="D45" s="58" t="s">
        <v>134</v>
      </c>
      <c r="E45" s="58" t="s">
        <v>134</v>
      </c>
      <c r="F45" s="58" t="s">
        <v>134</v>
      </c>
      <c r="G45" s="58" t="s">
        <v>134</v>
      </c>
      <c r="H45" s="249" t="s">
        <v>1467</v>
      </c>
      <c r="I45" s="58"/>
      <c r="J45" s="58" t="s">
        <v>134</v>
      </c>
      <c r="K45" s="58" t="s">
        <v>134</v>
      </c>
      <c r="L45" s="58" t="s">
        <v>134</v>
      </c>
      <c r="M45" s="6" t="s">
        <v>134</v>
      </c>
      <c r="N45" s="6" t="s">
        <v>134</v>
      </c>
      <c r="O45" s="6" t="s">
        <v>134</v>
      </c>
      <c r="P45" s="58" t="s">
        <v>134</v>
      </c>
      <c r="Q45" s="58" t="s">
        <v>134</v>
      </c>
      <c r="R45" s="105" t="s">
        <v>1505</v>
      </c>
      <c r="S45" s="327" t="s">
        <v>1506</v>
      </c>
      <c r="T45" s="205" t="s">
        <v>1507</v>
      </c>
      <c r="U45" s="58" t="s">
        <v>1097</v>
      </c>
      <c r="V45" s="10" t="s">
        <v>242</v>
      </c>
      <c r="W45" s="297" t="s">
        <v>242</v>
      </c>
      <c r="X45" s="58" t="s">
        <v>134</v>
      </c>
      <c r="Y45" s="58" t="s">
        <v>134</v>
      </c>
      <c r="Z45" s="58" t="s">
        <v>134</v>
      </c>
      <c r="AA45" s="58" t="s">
        <v>134</v>
      </c>
      <c r="AB45" s="58" t="s">
        <v>134</v>
      </c>
      <c r="AC45" s="58" t="s">
        <v>134</v>
      </c>
      <c r="AD45" s="58" t="s">
        <v>134</v>
      </c>
      <c r="AE45" s="58" t="s">
        <v>134</v>
      </c>
      <c r="AF45" s="58" t="s">
        <v>134</v>
      </c>
    </row>
    <row r="46" spans="1:32" ht="13.2">
      <c r="A46" s="73" t="s">
        <v>106</v>
      </c>
      <c r="B46" s="58"/>
      <c r="C46" s="58" t="s">
        <v>134</v>
      </c>
      <c r="D46" s="58" t="s">
        <v>134</v>
      </c>
      <c r="E46" s="58" t="s">
        <v>1147</v>
      </c>
      <c r="F46" s="58" t="s">
        <v>1147</v>
      </c>
      <c r="G46" s="58" t="s">
        <v>1147</v>
      </c>
      <c r="H46" s="98" t="s">
        <v>1508</v>
      </c>
      <c r="I46" s="58" t="s">
        <v>1509</v>
      </c>
      <c r="J46" s="58" t="s">
        <v>134</v>
      </c>
      <c r="K46" s="58" t="s">
        <v>134</v>
      </c>
      <c r="L46" s="58" t="s">
        <v>1510</v>
      </c>
      <c r="M46" s="560" t="s">
        <v>1511</v>
      </c>
      <c r="N46" s="58"/>
      <c r="O46" s="58"/>
      <c r="P46" s="58"/>
      <c r="Q46" s="58" t="s">
        <v>134</v>
      </c>
      <c r="R46" s="58"/>
      <c r="S46" s="58" t="s">
        <v>1512</v>
      </c>
      <c r="T46" s="58"/>
      <c r="U46" s="58"/>
      <c r="V46" s="58" t="s">
        <v>1513</v>
      </c>
      <c r="W46" s="58"/>
      <c r="X46" s="58"/>
      <c r="Y46" s="58" t="s">
        <v>134</v>
      </c>
      <c r="Z46" s="58" t="s">
        <v>1514</v>
      </c>
      <c r="AA46" s="58"/>
      <c r="AB46" s="58"/>
      <c r="AC46" s="58" t="s">
        <v>1515</v>
      </c>
      <c r="AD46" s="58"/>
      <c r="AE46" s="58" t="s">
        <v>134</v>
      </c>
      <c r="AF46" s="58" t="s">
        <v>134</v>
      </c>
    </row>
    <row r="47" spans="1:32" ht="13.2">
      <c r="A47" s="73" t="s">
        <v>107</v>
      </c>
      <c r="B47" s="58"/>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row>
    <row r="48" spans="1:32" ht="13.2">
      <c r="A48" s="73" t="s">
        <v>108</v>
      </c>
      <c r="B48" s="58" t="s">
        <v>134</v>
      </c>
      <c r="C48" s="58" t="s">
        <v>134</v>
      </c>
      <c r="D48" s="58" t="s">
        <v>134</v>
      </c>
      <c r="E48" s="58"/>
      <c r="F48" s="58" t="s">
        <v>1516</v>
      </c>
      <c r="G48" s="58" t="s">
        <v>980</v>
      </c>
      <c r="H48" s="58"/>
      <c r="I48" s="98" t="s">
        <v>1508</v>
      </c>
      <c r="J48" s="58"/>
      <c r="K48" s="58"/>
      <c r="L48" s="58"/>
      <c r="M48" s="58" t="s">
        <v>134</v>
      </c>
      <c r="N48" s="58" t="s">
        <v>1517</v>
      </c>
      <c r="O48" s="58"/>
      <c r="P48" s="58"/>
      <c r="Q48" s="58"/>
      <c r="R48" s="58"/>
      <c r="S48" s="58"/>
      <c r="T48" s="58"/>
      <c r="U48" s="97" t="s">
        <v>1518</v>
      </c>
      <c r="V48" s="97" t="s">
        <v>1518</v>
      </c>
      <c r="W48" s="97" t="s">
        <v>1518</v>
      </c>
      <c r="X48" s="58" t="s">
        <v>134</v>
      </c>
      <c r="Y48" s="58"/>
      <c r="Z48" s="58"/>
      <c r="AA48" s="58"/>
      <c r="AB48" s="58"/>
      <c r="AC48" s="58"/>
      <c r="AD48" s="58" t="s">
        <v>1519</v>
      </c>
      <c r="AE48" s="58"/>
      <c r="AF48" s="58"/>
    </row>
    <row r="49" spans="1:32" ht="13.2">
      <c r="A49" s="73" t="s">
        <v>109</v>
      </c>
      <c r="B49" s="58"/>
      <c r="C49" s="58"/>
      <c r="D49" s="58"/>
      <c r="E49" s="58"/>
      <c r="F49" s="58"/>
      <c r="G49" s="58"/>
      <c r="H49" s="58"/>
      <c r="I49" s="98" t="s">
        <v>1508</v>
      </c>
      <c r="J49" s="58"/>
      <c r="K49" s="58"/>
      <c r="L49" s="58"/>
      <c r="M49" s="58"/>
      <c r="N49" s="58"/>
      <c r="O49" s="58"/>
      <c r="P49" s="58"/>
      <c r="Q49" s="58"/>
      <c r="R49" s="58"/>
      <c r="S49" s="58"/>
      <c r="T49" s="58"/>
      <c r="U49" s="58"/>
      <c r="V49" s="58"/>
      <c r="W49" s="58"/>
      <c r="X49" s="58"/>
      <c r="Y49" s="58"/>
      <c r="Z49" s="58"/>
      <c r="AA49" s="58"/>
      <c r="AB49" s="58"/>
      <c r="AC49" s="58"/>
      <c r="AD49" s="58"/>
      <c r="AE49" s="58"/>
      <c r="AF49" s="58"/>
    </row>
    <row r="50" spans="1:32" ht="13.2">
      <c r="A50" s="73" t="s">
        <v>27</v>
      </c>
      <c r="B50" s="58"/>
      <c r="C50" s="58"/>
      <c r="D50" s="58"/>
      <c r="E50" s="58"/>
      <c r="F50" s="58"/>
      <c r="G50" s="58"/>
      <c r="H50" s="58"/>
      <c r="I50" s="98" t="s">
        <v>1520</v>
      </c>
      <c r="J50" s="249" t="s">
        <v>1521</v>
      </c>
      <c r="K50" s="58"/>
      <c r="L50" s="58"/>
      <c r="M50" s="58"/>
      <c r="N50" s="58"/>
      <c r="O50" s="58"/>
      <c r="P50" s="58"/>
      <c r="Q50" s="236"/>
      <c r="R50" s="236"/>
      <c r="S50" s="236"/>
      <c r="T50" s="34"/>
      <c r="U50" s="58"/>
      <c r="V50" s="249"/>
      <c r="W50" s="58"/>
      <c r="X50" s="58"/>
      <c r="Y50" s="58"/>
      <c r="Z50" s="58" t="s">
        <v>1522</v>
      </c>
      <c r="AA50" s="58" t="s">
        <v>1522</v>
      </c>
      <c r="AB50" s="58"/>
      <c r="AC50" s="58" t="s">
        <v>134</v>
      </c>
      <c r="AD50" s="58" t="s">
        <v>134</v>
      </c>
      <c r="AE50" s="58" t="s">
        <v>134</v>
      </c>
      <c r="AF50" s="58" t="s">
        <v>134</v>
      </c>
    </row>
    <row r="51" spans="1:32" ht="13.2">
      <c r="A51" s="73" t="s">
        <v>110</v>
      </c>
      <c r="B51" s="58"/>
      <c r="C51" s="58"/>
      <c r="D51" s="58" t="s">
        <v>134</v>
      </c>
      <c r="E51" s="58" t="s">
        <v>134</v>
      </c>
      <c r="F51" s="58"/>
      <c r="G51" s="58"/>
      <c r="H51" s="98" t="s">
        <v>1508</v>
      </c>
      <c r="I51" s="58"/>
      <c r="J51" s="10" t="s">
        <v>1523</v>
      </c>
      <c r="K51" s="58"/>
      <c r="L51" s="58"/>
      <c r="M51" s="58" t="s">
        <v>134</v>
      </c>
      <c r="N51" s="58"/>
      <c r="O51" s="58"/>
      <c r="P51" s="58"/>
      <c r="Q51" s="58"/>
      <c r="R51" s="58"/>
      <c r="S51" s="96" t="s">
        <v>1320</v>
      </c>
      <c r="U51" s="58"/>
      <c r="V51" s="58"/>
      <c r="W51" s="58"/>
      <c r="X51" s="58"/>
      <c r="Y51" s="58"/>
      <c r="Z51" s="58"/>
      <c r="AA51" s="58"/>
      <c r="AB51" s="58"/>
      <c r="AC51" s="58"/>
      <c r="AD51" s="58"/>
      <c r="AE51" s="58"/>
      <c r="AF51" s="58"/>
    </row>
    <row r="52" spans="1:32" ht="13.2">
      <c r="A52" s="74" t="s">
        <v>111</v>
      </c>
      <c r="B52" s="521"/>
      <c r="C52" s="6"/>
      <c r="D52" s="6"/>
      <c r="E52" s="6"/>
      <c r="F52" s="6"/>
      <c r="G52" s="6"/>
      <c r="H52" s="6"/>
      <c r="I52" s="6"/>
      <c r="J52" s="6"/>
      <c r="K52" s="6" t="s">
        <v>134</v>
      </c>
      <c r="L52" s="6"/>
      <c r="M52" s="6"/>
      <c r="N52" s="6" t="s">
        <v>134</v>
      </c>
      <c r="O52" s="6" t="s">
        <v>134</v>
      </c>
      <c r="P52" s="6" t="s">
        <v>134</v>
      </c>
      <c r="Q52" s="6" t="s">
        <v>134</v>
      </c>
      <c r="R52" s="6" t="s">
        <v>134</v>
      </c>
      <c r="S52" s="6"/>
      <c r="T52" s="6"/>
      <c r="U52" s="6"/>
      <c r="V52" s="6"/>
      <c r="W52" s="6"/>
      <c r="X52" s="58"/>
      <c r="Y52" s="6"/>
      <c r="Z52" s="6"/>
      <c r="AA52" s="6"/>
      <c r="AB52" s="6"/>
      <c r="AC52" s="6"/>
      <c r="AD52" s="6"/>
      <c r="AE52" s="6"/>
      <c r="AF52" s="6"/>
    </row>
    <row r="53" spans="1:32" ht="13.2">
      <c r="A53" s="26" t="s">
        <v>112</v>
      </c>
      <c r="B53" s="521"/>
      <c r="C53" s="6"/>
      <c r="D53" s="6"/>
      <c r="E53" s="6"/>
      <c r="F53" s="6"/>
      <c r="G53" s="6"/>
      <c r="H53" s="6"/>
      <c r="I53" s="6"/>
      <c r="J53" s="6"/>
      <c r="K53" s="6"/>
      <c r="L53" s="6"/>
      <c r="M53" s="6"/>
      <c r="N53" s="6"/>
      <c r="O53" s="6"/>
      <c r="P53" s="6"/>
      <c r="Q53" s="6"/>
      <c r="R53" s="6"/>
      <c r="S53" s="6"/>
      <c r="T53" s="6"/>
      <c r="U53" s="6"/>
      <c r="V53" s="6"/>
      <c r="W53" s="6"/>
      <c r="X53" s="58"/>
      <c r="Z53" s="6"/>
      <c r="AA53" s="6"/>
      <c r="AB53" s="6"/>
      <c r="AC53" s="6"/>
      <c r="AD53" s="6"/>
      <c r="AE53" s="6"/>
      <c r="AF53" s="6"/>
    </row>
    <row r="54" spans="1:32" ht="13.2">
      <c r="A54" s="63">
        <v>7700</v>
      </c>
      <c r="B54" s="58"/>
      <c r="C54" s="58"/>
      <c r="D54" s="58"/>
      <c r="E54" s="390"/>
      <c r="G54" s="57"/>
      <c r="H54" s="140" t="s">
        <v>1524</v>
      </c>
      <c r="I54" s="524" t="s">
        <v>423</v>
      </c>
      <c r="J54" s="208" t="s">
        <v>1525</v>
      </c>
      <c r="K54" s="208"/>
      <c r="L54" s="208"/>
      <c r="M54" s="208"/>
      <c r="N54" s="390"/>
      <c r="O54" s="390"/>
      <c r="P54" s="390"/>
      <c r="Q54" s="174" t="s">
        <v>1498</v>
      </c>
      <c r="R54" s="558" t="s">
        <v>1499</v>
      </c>
      <c r="S54" s="327" t="s">
        <v>1506</v>
      </c>
      <c r="T54" s="172" t="s">
        <v>423</v>
      </c>
      <c r="U54" s="174" t="s">
        <v>1498</v>
      </c>
      <c r="V54" s="390"/>
      <c r="W54" s="161"/>
      <c r="X54" s="137"/>
      <c r="Y54" s="208"/>
      <c r="Z54" s="208"/>
      <c r="AA54" s="208"/>
      <c r="AB54" s="208"/>
      <c r="AC54" s="208"/>
      <c r="AD54" s="208"/>
      <c r="AE54" s="208"/>
      <c r="AF54" s="208"/>
    </row>
    <row r="55" spans="1:32" ht="13.2">
      <c r="A55" s="528">
        <v>7701</v>
      </c>
      <c r="B55" s="113" t="s">
        <v>1363</v>
      </c>
      <c r="C55" s="113" t="s">
        <v>1363</v>
      </c>
      <c r="D55" s="282" t="s">
        <v>423</v>
      </c>
      <c r="E55" s="58"/>
      <c r="F55" s="93" t="s">
        <v>128</v>
      </c>
      <c r="G55" s="10" t="s">
        <v>1526</v>
      </c>
      <c r="H55" s="10" t="s">
        <v>1527</v>
      </c>
      <c r="I55" s="212"/>
      <c r="J55" s="212"/>
      <c r="K55" s="212"/>
      <c r="L55" s="212"/>
      <c r="M55" s="212"/>
      <c r="N55" s="212"/>
      <c r="O55" s="212"/>
      <c r="P55" s="212"/>
      <c r="Q55" s="212"/>
      <c r="R55" s="212"/>
      <c r="S55" s="212"/>
      <c r="T55" s="212"/>
      <c r="U55" s="212"/>
      <c r="V55" s="212"/>
      <c r="W55" s="212"/>
      <c r="X55" s="212"/>
      <c r="Y55" s="212"/>
      <c r="Z55" s="212"/>
      <c r="AA55" s="212"/>
      <c r="AB55" s="212"/>
      <c r="AC55" s="212"/>
      <c r="AD55" s="212"/>
      <c r="AE55" s="212"/>
      <c r="AF55" s="212"/>
    </row>
    <row r="56" spans="1:32" ht="13.2">
      <c r="A56" s="75">
        <v>7702</v>
      </c>
      <c r="B56" s="104"/>
      <c r="C56" s="104"/>
      <c r="D56" s="104"/>
      <c r="E56" s="104"/>
      <c r="F56" s="104"/>
      <c r="G56" s="104"/>
      <c r="H56" s="104"/>
      <c r="I56" s="104"/>
      <c r="J56" s="104"/>
      <c r="K56" s="10" t="s">
        <v>242</v>
      </c>
      <c r="L56" s="10" t="s">
        <v>242</v>
      </c>
      <c r="M56" s="10" t="s">
        <v>841</v>
      </c>
      <c r="N56" s="358" t="s">
        <v>1527</v>
      </c>
      <c r="O56" s="358" t="s">
        <v>1527</v>
      </c>
      <c r="P56" s="220"/>
      <c r="Q56" s="220"/>
      <c r="R56" s="220"/>
      <c r="S56" s="220"/>
      <c r="T56" s="220"/>
      <c r="U56" s="220"/>
      <c r="V56" s="220"/>
      <c r="W56" s="220"/>
      <c r="X56" s="220"/>
      <c r="Y56" s="220"/>
      <c r="Z56" s="220"/>
      <c r="AA56" s="220"/>
      <c r="AB56" s="220"/>
      <c r="AC56" s="220"/>
      <c r="AD56" s="220"/>
      <c r="AE56" s="220"/>
      <c r="AF56" s="220"/>
    </row>
    <row r="57" spans="1:32" ht="13.2">
      <c r="A57" s="461" t="s">
        <v>1528</v>
      </c>
      <c r="B57" s="58"/>
      <c r="C57" s="81" t="s">
        <v>1265</v>
      </c>
      <c r="D57" s="329"/>
      <c r="E57" s="58"/>
      <c r="F57" s="525"/>
      <c r="G57" s="525"/>
      <c r="H57" s="525"/>
      <c r="I57" s="208"/>
      <c r="J57" s="208"/>
      <c r="K57" s="208"/>
      <c r="L57" s="208"/>
      <c r="M57" s="208"/>
      <c r="N57" s="58"/>
      <c r="O57" s="58"/>
      <c r="P57" s="525"/>
      <c r="Q57" s="525"/>
      <c r="R57" s="525"/>
      <c r="S57" s="525"/>
      <c r="T57" s="525"/>
      <c r="U57" s="525"/>
      <c r="V57" s="525"/>
      <c r="W57" s="207"/>
      <c r="X57" s="561" t="s">
        <v>1434</v>
      </c>
      <c r="Y57" s="364" t="s">
        <v>552</v>
      </c>
      <c r="Z57" s="364" t="s">
        <v>552</v>
      </c>
      <c r="AD57" s="100" t="s">
        <v>552</v>
      </c>
      <c r="AE57" s="100" t="s">
        <v>552</v>
      </c>
      <c r="AF57" s="100" t="s">
        <v>552</v>
      </c>
    </row>
    <row r="58" spans="1:32" ht="13.2">
      <c r="A58" s="75">
        <v>7703</v>
      </c>
      <c r="B58" s="104"/>
      <c r="C58" s="104"/>
      <c r="D58" s="104"/>
      <c r="E58" s="104"/>
      <c r="F58" s="104"/>
      <c r="G58" s="104"/>
      <c r="H58" s="104"/>
      <c r="I58" s="104"/>
      <c r="J58" s="104"/>
      <c r="K58" s="104"/>
      <c r="L58" s="104"/>
      <c r="M58" s="104"/>
      <c r="N58" s="358" t="s">
        <v>1527</v>
      </c>
      <c r="O58" s="358" t="s">
        <v>1527</v>
      </c>
      <c r="P58" s="212"/>
      <c r="Q58" s="212"/>
      <c r="R58" s="212"/>
      <c r="S58" s="212"/>
      <c r="T58" s="212"/>
      <c r="U58" s="212"/>
      <c r="V58" s="212"/>
      <c r="W58" s="212"/>
      <c r="X58" s="212"/>
      <c r="Y58" s="212"/>
      <c r="Z58" s="212"/>
      <c r="AA58" s="212"/>
      <c r="AB58" s="212"/>
      <c r="AC58" s="212"/>
      <c r="AD58" s="212"/>
      <c r="AE58" s="212"/>
      <c r="AF58" s="212"/>
    </row>
    <row r="59" spans="1:32" ht="13.2">
      <c r="A59" s="75">
        <v>7705</v>
      </c>
      <c r="B59" s="58"/>
      <c r="C59" s="58"/>
      <c r="E59" s="58"/>
      <c r="F59" s="526"/>
      <c r="G59" s="57" t="s">
        <v>242</v>
      </c>
      <c r="H59" s="526"/>
      <c r="K59" s="93" t="s">
        <v>127</v>
      </c>
      <c r="L59" s="100" t="s">
        <v>1375</v>
      </c>
      <c r="M59" s="208"/>
      <c r="N59" s="358" t="s">
        <v>1527</v>
      </c>
      <c r="O59" s="358" t="s">
        <v>1527</v>
      </c>
      <c r="P59" s="212"/>
      <c r="Q59" s="212"/>
      <c r="R59" s="212"/>
      <c r="S59" s="212"/>
      <c r="T59" s="212"/>
      <c r="U59" s="212"/>
      <c r="V59" s="212"/>
      <c r="W59" s="212"/>
      <c r="X59" s="212"/>
      <c r="Y59" s="212"/>
      <c r="Z59" s="212"/>
      <c r="AA59" s="212"/>
      <c r="AB59" s="212"/>
      <c r="AC59" s="212"/>
      <c r="AD59" s="212"/>
      <c r="AE59" s="212"/>
      <c r="AF59" s="212"/>
    </row>
    <row r="60" spans="1:32" ht="13.2">
      <c r="A60" s="75">
        <v>7706</v>
      </c>
      <c r="B60" s="10" t="s">
        <v>1452</v>
      </c>
      <c r="C60" s="10" t="s">
        <v>1452</v>
      </c>
      <c r="D60" s="109" t="s">
        <v>1320</v>
      </c>
      <c r="E60" s="371"/>
      <c r="F60" s="371"/>
      <c r="G60" s="95" t="s">
        <v>1404</v>
      </c>
      <c r="H60" s="371"/>
      <c r="I60" s="58" t="s">
        <v>132</v>
      </c>
      <c r="J60" s="10" t="s">
        <v>1523</v>
      </c>
      <c r="M60" s="208" t="s">
        <v>571</v>
      </c>
      <c r="N60" s="165" t="s">
        <v>1320</v>
      </c>
      <c r="O60" s="174" t="s">
        <v>609</v>
      </c>
      <c r="P60" s="371"/>
      <c r="Q60" s="34"/>
      <c r="R60" s="109" t="s">
        <v>337</v>
      </c>
      <c r="S60" s="34"/>
      <c r="T60" s="165" t="s">
        <v>1320</v>
      </c>
      <c r="U60" s="109" t="s">
        <v>1320</v>
      </c>
      <c r="V60" s="371"/>
      <c r="X60" s="165" t="s">
        <v>1320</v>
      </c>
      <c r="Y60" s="208"/>
      <c r="AC60" s="109" t="s">
        <v>255</v>
      </c>
      <c r="AD60" s="208" t="s">
        <v>242</v>
      </c>
      <c r="AE60" s="132" t="s">
        <v>552</v>
      </c>
      <c r="AF60" s="208"/>
    </row>
    <row r="61" spans="1:32" ht="13.2">
      <c r="A61" s="75" t="s">
        <v>1529</v>
      </c>
      <c r="B61" s="251" t="s">
        <v>1233</v>
      </c>
      <c r="C61" s="251" t="s">
        <v>1233</v>
      </c>
      <c r="D61" s="251" t="s">
        <v>1233</v>
      </c>
      <c r="E61" s="251" t="s">
        <v>1233</v>
      </c>
      <c r="F61" s="251" t="s">
        <v>1233</v>
      </c>
      <c r="G61" s="251" t="s">
        <v>1233</v>
      </c>
      <c r="H61" s="251" t="s">
        <v>1233</v>
      </c>
      <c r="I61" s="251" t="s">
        <v>1233</v>
      </c>
      <c r="J61" s="251" t="s">
        <v>1233</v>
      </c>
      <c r="K61" s="251" t="s">
        <v>1233</v>
      </c>
      <c r="L61" s="251" t="s">
        <v>1233</v>
      </c>
      <c r="M61" s="251" t="s">
        <v>1233</v>
      </c>
      <c r="N61" s="251" t="s">
        <v>1233</v>
      </c>
      <c r="O61" s="251" t="s">
        <v>1233</v>
      </c>
      <c r="P61" s="251" t="s">
        <v>1233</v>
      </c>
      <c r="Q61" s="251" t="s">
        <v>1233</v>
      </c>
      <c r="R61" s="251" t="s">
        <v>1233</v>
      </c>
      <c r="S61" s="251" t="s">
        <v>1233</v>
      </c>
      <c r="T61" s="251" t="s">
        <v>1233</v>
      </c>
      <c r="U61" s="251" t="s">
        <v>1233</v>
      </c>
      <c r="V61" s="251" t="s">
        <v>1233</v>
      </c>
      <c r="W61" s="251" t="s">
        <v>1233</v>
      </c>
      <c r="X61" s="251" t="s">
        <v>1233</v>
      </c>
      <c r="Y61" s="251" t="s">
        <v>1233</v>
      </c>
      <c r="Z61" s="251" t="s">
        <v>1233</v>
      </c>
      <c r="AA61" s="251" t="s">
        <v>1233</v>
      </c>
      <c r="AB61" s="251" t="s">
        <v>1233</v>
      </c>
      <c r="AC61" s="251" t="s">
        <v>1233</v>
      </c>
      <c r="AD61" s="251" t="s">
        <v>1233</v>
      </c>
      <c r="AE61" s="251" t="s">
        <v>1233</v>
      </c>
      <c r="AF61" s="251" t="s">
        <v>1233</v>
      </c>
    </row>
    <row r="62" spans="1:32" ht="13.2">
      <c r="A62" s="75">
        <v>7708</v>
      </c>
      <c r="B62" s="58"/>
      <c r="C62" s="516" t="s">
        <v>1495</v>
      </c>
      <c r="D62" s="552" t="s">
        <v>423</v>
      </c>
      <c r="E62" s="526"/>
      <c r="F62" s="526"/>
      <c r="G62" s="57" t="s">
        <v>242</v>
      </c>
      <c r="H62" s="526"/>
      <c r="J62" s="58" t="s">
        <v>1479</v>
      </c>
      <c r="K62" s="208"/>
      <c r="L62" s="58" t="s">
        <v>132</v>
      </c>
      <c r="M62" s="10" t="s">
        <v>242</v>
      </c>
      <c r="N62" s="220"/>
      <c r="O62" s="10" t="s">
        <v>1367</v>
      </c>
      <c r="P62" s="526"/>
      <c r="Q62" s="34"/>
      <c r="R62" s="81" t="s">
        <v>132</v>
      </c>
      <c r="S62" s="93" t="s">
        <v>1395</v>
      </c>
      <c r="T62" s="34" t="s">
        <v>1396</v>
      </c>
      <c r="U62" s="526"/>
      <c r="V62" s="57" t="s">
        <v>1456</v>
      </c>
      <c r="W62" s="188"/>
      <c r="X62" s="297" t="s">
        <v>691</v>
      </c>
      <c r="Y62" s="100" t="s">
        <v>1450</v>
      </c>
      <c r="Z62" s="10" t="s">
        <v>948</v>
      </c>
      <c r="AA62" s="95" t="s">
        <v>1530</v>
      </c>
      <c r="AB62" s="208"/>
      <c r="AC62" s="208"/>
      <c r="AE62" s="208"/>
      <c r="AF62" s="208"/>
    </row>
    <row r="63" spans="1:32" ht="13.8">
      <c r="A63" s="75">
        <v>7709</v>
      </c>
      <c r="B63" s="212"/>
      <c r="C63" s="554" t="s">
        <v>1469</v>
      </c>
      <c r="D63" s="554" t="s">
        <v>1469</v>
      </c>
      <c r="E63" s="526"/>
      <c r="F63" s="526"/>
      <c r="G63" s="93" t="s">
        <v>1531</v>
      </c>
      <c r="H63" s="526"/>
      <c r="I63" s="161"/>
      <c r="J63" s="161"/>
      <c r="K63" s="82"/>
      <c r="L63" s="100" t="s">
        <v>127</v>
      </c>
      <c r="R63" s="10" t="s">
        <v>1367</v>
      </c>
      <c r="S63" s="34"/>
      <c r="T63" s="97" t="s">
        <v>1532</v>
      </c>
      <c r="U63" s="97" t="s">
        <v>1518</v>
      </c>
      <c r="V63" s="97" t="s">
        <v>1518</v>
      </c>
      <c r="W63" s="97" t="s">
        <v>1518</v>
      </c>
      <c r="X63" s="10" t="s">
        <v>108</v>
      </c>
      <c r="Z63" s="10" t="s">
        <v>242</v>
      </c>
      <c r="AA63" s="82"/>
      <c r="AC63" s="82"/>
      <c r="AD63" s="100" t="s">
        <v>127</v>
      </c>
    </row>
    <row r="64" spans="1:32" ht="13.2">
      <c r="A64" s="76" t="s">
        <v>1533</v>
      </c>
      <c r="B64" s="69" t="s">
        <v>1372</v>
      </c>
      <c r="C64" s="69" t="s">
        <v>1373</v>
      </c>
      <c r="D64" s="136" t="s">
        <v>1374</v>
      </c>
      <c r="E64" s="58" t="s">
        <v>240</v>
      </c>
      <c r="F64" s="371"/>
      <c r="G64" s="95" t="s">
        <v>1404</v>
      </c>
      <c r="H64" s="371"/>
      <c r="I64" s="96" t="s">
        <v>1365</v>
      </c>
      <c r="J64" s="96" t="s">
        <v>1365</v>
      </c>
      <c r="K64" s="109" t="s">
        <v>1366</v>
      </c>
      <c r="L64" s="165" t="s">
        <v>1320</v>
      </c>
      <c r="N64" s="371"/>
      <c r="O64" s="371"/>
      <c r="P64" s="371" t="s">
        <v>571</v>
      </c>
      <c r="Q64" s="58" t="s">
        <v>1442</v>
      </c>
      <c r="R64" s="297"/>
      <c r="S64" s="297"/>
      <c r="T64" s="297"/>
      <c r="V64" s="58" t="s">
        <v>1377</v>
      </c>
      <c r="W64" s="94" t="s">
        <v>1457</v>
      </c>
      <c r="X64" s="208" t="s">
        <v>1499</v>
      </c>
      <c r="Y64" s="10" t="s">
        <v>241</v>
      </c>
      <c r="Z64" s="208" t="s">
        <v>242</v>
      </c>
      <c r="AA64" s="95" t="s">
        <v>1398</v>
      </c>
      <c r="AC64" s="94" t="s">
        <v>1292</v>
      </c>
      <c r="AE64" s="95" t="s">
        <v>1534</v>
      </c>
      <c r="AF64" s="94" t="s">
        <v>1494</v>
      </c>
    </row>
    <row r="65" spans="1:32" ht="13.2">
      <c r="A65" s="76">
        <v>7711</v>
      </c>
      <c r="D65" s="58"/>
      <c r="E65" s="526"/>
      <c r="G65" s="95" t="s">
        <v>1404</v>
      </c>
      <c r="H65" s="57"/>
      <c r="I65" s="57"/>
      <c r="J65" s="57"/>
      <c r="K65" s="97" t="s">
        <v>1414</v>
      </c>
      <c r="L65" s="97" t="s">
        <v>1414</v>
      </c>
      <c r="M65" s="97" t="s">
        <v>1414</v>
      </c>
      <c r="N65" s="97" t="s">
        <v>1414</v>
      </c>
      <c r="P65" s="93" t="s">
        <v>128</v>
      </c>
      <c r="Q65" s="93" t="s">
        <v>128</v>
      </c>
      <c r="R65" s="109" t="s">
        <v>1370</v>
      </c>
      <c r="S65" s="526" t="s">
        <v>571</v>
      </c>
      <c r="T65" s="526"/>
      <c r="U65" s="93" t="s">
        <v>128</v>
      </c>
      <c r="W65" s="10" t="s">
        <v>132</v>
      </c>
      <c r="X65" s="280" t="s">
        <v>1370</v>
      </c>
      <c r="Y65" s="208"/>
      <c r="Z65" s="208" t="s">
        <v>242</v>
      </c>
      <c r="AA65" s="559" t="s">
        <v>1535</v>
      </c>
      <c r="AB65" s="93" t="s">
        <v>127</v>
      </c>
      <c r="AD65" s="95" t="s">
        <v>1493</v>
      </c>
      <c r="AE65" s="208"/>
      <c r="AF65" s="208"/>
    </row>
    <row r="66" spans="1:32" ht="13.2">
      <c r="A66" s="75">
        <v>7712</v>
      </c>
      <c r="B66" s="58"/>
      <c r="C66" s="58"/>
      <c r="D66" s="96" t="s">
        <v>337</v>
      </c>
      <c r="E66" s="371"/>
      <c r="F66" s="93" t="s">
        <v>1379</v>
      </c>
      <c r="G66" s="93" t="s">
        <v>1380</v>
      </c>
      <c r="H66" s="93" t="s">
        <v>1380</v>
      </c>
      <c r="I66" s="93" t="s">
        <v>1380</v>
      </c>
      <c r="J66" s="93" t="s">
        <v>1380</v>
      </c>
      <c r="K66" s="93" t="s">
        <v>1380</v>
      </c>
      <c r="L66" s="93" t="s">
        <v>1380</v>
      </c>
      <c r="S66" s="281" t="s">
        <v>470</v>
      </c>
      <c r="W66" s="100" t="s">
        <v>1416</v>
      </c>
      <c r="X66" s="208" t="s">
        <v>1536</v>
      </c>
      <c r="Y66" s="100" t="s">
        <v>1203</v>
      </c>
      <c r="Z66" s="100" t="s">
        <v>1203</v>
      </c>
      <c r="AA66" s="100" t="s">
        <v>1203</v>
      </c>
      <c r="AB66" s="100" t="s">
        <v>1203</v>
      </c>
      <c r="AC66" s="100" t="s">
        <v>1203</v>
      </c>
      <c r="AD66" s="100" t="s">
        <v>1203</v>
      </c>
      <c r="AE66" s="100" t="s">
        <v>1203</v>
      </c>
      <c r="AF66" s="100" t="s">
        <v>1203</v>
      </c>
    </row>
    <row r="67" spans="1:32" ht="13.2">
      <c r="A67" s="75" t="s">
        <v>1537</v>
      </c>
      <c r="B67" s="104"/>
      <c r="C67" s="104"/>
      <c r="D67" s="111"/>
      <c r="E67" s="111"/>
      <c r="F67" s="111"/>
      <c r="G67" s="111"/>
      <c r="H67" s="220"/>
      <c r="I67" s="212"/>
      <c r="J67" s="208"/>
      <c r="K67" s="208"/>
      <c r="L67" s="208"/>
      <c r="M67" s="208" t="s">
        <v>1538</v>
      </c>
      <c r="N67" s="526" t="s">
        <v>1539</v>
      </c>
      <c r="O67" s="526" t="s">
        <v>1539</v>
      </c>
      <c r="P67" s="526" t="s">
        <v>1539</v>
      </c>
      <c r="Q67" s="526" t="s">
        <v>1539</v>
      </c>
      <c r="R67" s="526" t="s">
        <v>1539</v>
      </c>
      <c r="S67" s="526" t="s">
        <v>1539</v>
      </c>
      <c r="T67" s="526" t="s">
        <v>1539</v>
      </c>
      <c r="U67" s="526" t="s">
        <v>1539</v>
      </c>
      <c r="V67" s="208" t="s">
        <v>1538</v>
      </c>
      <c r="W67" s="526"/>
      <c r="X67" s="526"/>
      <c r="AA67" s="526"/>
      <c r="AB67" s="526"/>
      <c r="AC67" s="526"/>
      <c r="AD67" s="526"/>
      <c r="AE67" s="526"/>
      <c r="AF67" s="526"/>
    </row>
    <row r="68" spans="1:32" ht="13.2">
      <c r="A68" s="76">
        <v>7715</v>
      </c>
      <c r="B68" s="104"/>
      <c r="C68" s="104"/>
      <c r="D68" s="104"/>
      <c r="E68" s="212"/>
      <c r="F68" s="212"/>
      <c r="G68" s="212"/>
      <c r="H68" s="212"/>
      <c r="I68" s="212"/>
      <c r="J68" s="208"/>
      <c r="K68" s="208"/>
      <c r="L68" s="208"/>
      <c r="M68" s="208"/>
      <c r="N68" s="371"/>
      <c r="O68" s="371"/>
      <c r="P68" s="58"/>
      <c r="Q68" s="58"/>
      <c r="R68" s="58"/>
      <c r="T68" s="58" t="s">
        <v>571</v>
      </c>
      <c r="U68" s="371"/>
      <c r="V68" s="371"/>
      <c r="W68" s="208"/>
      <c r="X68" s="208" t="s">
        <v>1540</v>
      </c>
      <c r="Y68" s="208"/>
      <c r="Z68" s="208"/>
      <c r="AA68" s="208"/>
      <c r="AB68" s="208"/>
      <c r="AC68" s="208"/>
      <c r="AD68" s="94" t="s">
        <v>1451</v>
      </c>
      <c r="AE68" s="208"/>
      <c r="AF68" s="208"/>
    </row>
    <row r="69" spans="1:32" ht="13.2">
      <c r="A69" s="76">
        <v>7716</v>
      </c>
      <c r="B69" s="551" t="s">
        <v>1428</v>
      </c>
      <c r="E69" s="371"/>
      <c r="F69" s="371"/>
      <c r="G69" s="96" t="s">
        <v>1461</v>
      </c>
      <c r="H69" s="526"/>
      <c r="I69" s="58" t="s">
        <v>1406</v>
      </c>
      <c r="J69" s="97" t="s">
        <v>423</v>
      </c>
      <c r="K69" s="109" t="s">
        <v>1370</v>
      </c>
      <c r="L69" s="93" t="s">
        <v>1470</v>
      </c>
      <c r="M69" s="93" t="s">
        <v>1470</v>
      </c>
      <c r="N69" s="58" t="s">
        <v>132</v>
      </c>
      <c r="O69" s="58" t="s">
        <v>132</v>
      </c>
      <c r="P69" s="58" t="s">
        <v>132</v>
      </c>
      <c r="Q69" s="58" t="s">
        <v>181</v>
      </c>
      <c r="R69" s="58" t="s">
        <v>1097</v>
      </c>
      <c r="S69" s="34"/>
      <c r="T69" s="34"/>
      <c r="U69" s="526" t="s">
        <v>571</v>
      </c>
      <c r="V69" s="526"/>
      <c r="W69" s="132" t="s">
        <v>128</v>
      </c>
      <c r="X69" s="132" t="s">
        <v>128</v>
      </c>
      <c r="Y69" s="132" t="s">
        <v>128</v>
      </c>
      <c r="Z69" s="132" t="s">
        <v>128</v>
      </c>
      <c r="AA69" s="93" t="s">
        <v>1371</v>
      </c>
      <c r="AB69" s="93" t="s">
        <v>1371</v>
      </c>
      <c r="AC69" s="93" t="s">
        <v>1371</v>
      </c>
    </row>
    <row r="70" spans="1:32" ht="13.2">
      <c r="A70" s="76">
        <v>7717</v>
      </c>
      <c r="B70" s="221" t="s">
        <v>127</v>
      </c>
      <c r="C70" s="371"/>
      <c r="D70" s="221" t="s">
        <v>1500</v>
      </c>
      <c r="E70" s="371" t="s">
        <v>84</v>
      </c>
      <c r="F70" s="371" t="s">
        <v>84</v>
      </c>
      <c r="G70" s="371" t="s">
        <v>84</v>
      </c>
      <c r="H70" s="371" t="s">
        <v>84</v>
      </c>
      <c r="I70" s="208"/>
      <c r="J70" s="58"/>
      <c r="K70" s="58"/>
      <c r="L70" s="58"/>
      <c r="R70" s="371"/>
      <c r="S70" s="371"/>
      <c r="T70" s="371"/>
      <c r="U70" s="371"/>
      <c r="V70" s="371"/>
      <c r="W70" s="208"/>
      <c r="X70" s="208" t="s">
        <v>84</v>
      </c>
      <c r="Y70" s="208"/>
      <c r="Z70" s="208"/>
      <c r="AA70" s="208"/>
      <c r="AC70" s="208"/>
      <c r="AD70" s="208"/>
      <c r="AE70" s="208"/>
      <c r="AF70" s="208"/>
    </row>
    <row r="71" spans="1:32" ht="13.2">
      <c r="A71" s="76">
        <v>7718</v>
      </c>
      <c r="B71" s="365" t="s">
        <v>1459</v>
      </c>
      <c r="C71" s="136" t="s">
        <v>1459</v>
      </c>
      <c r="D71" s="191" t="s">
        <v>92</v>
      </c>
      <c r="E71" s="525"/>
      <c r="F71" s="93" t="s">
        <v>1478</v>
      </c>
      <c r="G71" s="93" t="s">
        <v>1478</v>
      </c>
      <c r="H71" s="525"/>
      <c r="I71" s="207"/>
      <c r="K71" s="207"/>
      <c r="L71" s="207" t="s">
        <v>242</v>
      </c>
      <c r="M71" s="10" t="s">
        <v>356</v>
      </c>
      <c r="N71" s="10" t="s">
        <v>356</v>
      </c>
      <c r="O71" s="10" t="s">
        <v>356</v>
      </c>
      <c r="P71" s="10" t="s">
        <v>356</v>
      </c>
      <c r="Q71" s="10" t="s">
        <v>356</v>
      </c>
      <c r="R71" s="525"/>
      <c r="S71" s="525"/>
      <c r="T71" s="525"/>
      <c r="U71" s="525"/>
      <c r="V71" s="525"/>
      <c r="W71" s="549" t="s">
        <v>1482</v>
      </c>
      <c r="X71" s="345" t="s">
        <v>1483</v>
      </c>
      <c r="Y71" s="207"/>
      <c r="Z71" s="207"/>
      <c r="AB71" s="94" t="s">
        <v>1195</v>
      </c>
      <c r="AD71" s="100" t="s">
        <v>127</v>
      </c>
    </row>
    <row r="72" spans="1:32" ht="13.2">
      <c r="A72" s="60">
        <v>7719</v>
      </c>
      <c r="D72" s="182" t="s">
        <v>419</v>
      </c>
      <c r="E72" s="182" t="s">
        <v>419</v>
      </c>
      <c r="F72" s="182" t="s">
        <v>419</v>
      </c>
      <c r="G72" s="182" t="s">
        <v>419</v>
      </c>
      <c r="H72" s="182" t="s">
        <v>419</v>
      </c>
      <c r="J72" s="10" t="s">
        <v>841</v>
      </c>
      <c r="K72" s="58" t="s">
        <v>93</v>
      </c>
      <c r="L72" s="207" t="s">
        <v>242</v>
      </c>
      <c r="M72" s="10" t="s">
        <v>356</v>
      </c>
      <c r="N72" s="10" t="s">
        <v>356</v>
      </c>
      <c r="O72" s="10" t="s">
        <v>356</v>
      </c>
      <c r="S72" s="525"/>
      <c r="T72" s="525"/>
      <c r="U72" s="58" t="s">
        <v>1097</v>
      </c>
      <c r="V72" s="525"/>
      <c r="W72" s="550" t="s">
        <v>1407</v>
      </c>
      <c r="X72" s="550" t="s">
        <v>1407</v>
      </c>
      <c r="Y72" s="550" t="s">
        <v>1407</v>
      </c>
      <c r="Z72" s="208"/>
      <c r="AA72" s="208"/>
      <c r="AB72" s="208"/>
      <c r="AC72" s="550" t="s">
        <v>1407</v>
      </c>
      <c r="AD72" s="95" t="s">
        <v>1410</v>
      </c>
      <c r="AE72" s="94" t="s">
        <v>1401</v>
      </c>
      <c r="AF72" s="208"/>
    </row>
    <row r="73" spans="1:32" ht="13.2">
      <c r="A73" s="60">
        <v>7777</v>
      </c>
      <c r="B73" s="58"/>
      <c r="C73" s="58"/>
      <c r="D73" s="95" t="s">
        <v>1429</v>
      </c>
      <c r="E73" s="95" t="s">
        <v>1429</v>
      </c>
      <c r="F73" s="525"/>
      <c r="G73" s="525"/>
      <c r="H73" s="562"/>
      <c r="I73" s="555" t="s">
        <v>1429</v>
      </c>
      <c r="J73" s="95" t="s">
        <v>1541</v>
      </c>
      <c r="K73" s="207"/>
      <c r="L73" s="82"/>
      <c r="M73" s="82"/>
      <c r="N73" s="525"/>
      <c r="O73" s="526"/>
      <c r="T73" s="205" t="s">
        <v>1507</v>
      </c>
      <c r="U73" s="526"/>
      <c r="V73" s="525"/>
      <c r="W73" s="207"/>
      <c r="X73" s="207"/>
      <c r="Y73" s="207"/>
      <c r="Z73" s="207"/>
      <c r="AA73" s="205" t="s">
        <v>1422</v>
      </c>
      <c r="AB73" s="82"/>
      <c r="AC73" s="207"/>
      <c r="AD73" s="207"/>
      <c r="AE73" s="304"/>
      <c r="AF73" s="304"/>
    </row>
    <row r="74" spans="1:32" ht="13.2">
      <c r="A74" s="60">
        <v>7721</v>
      </c>
      <c r="B74" s="555" t="s">
        <v>1476</v>
      </c>
      <c r="C74" s="12"/>
      <c r="D74" s="516" t="s">
        <v>242</v>
      </c>
      <c r="G74" s="12"/>
      <c r="H74" s="12"/>
      <c r="I74" s="208"/>
      <c r="J74" s="208"/>
      <c r="K74" s="208"/>
      <c r="N74" s="525"/>
      <c r="O74" s="531"/>
      <c r="P74" s="557" t="s">
        <v>1542</v>
      </c>
      <c r="Q74" s="557" t="s">
        <v>1542</v>
      </c>
      <c r="R74" s="557" t="s">
        <v>1542</v>
      </c>
      <c r="S74" s="557" t="s">
        <v>1542</v>
      </c>
      <c r="T74" s="557" t="s">
        <v>1543</v>
      </c>
      <c r="U74" s="10"/>
      <c r="V74" s="10" t="s">
        <v>1502</v>
      </c>
      <c r="W74" s="10" t="s">
        <v>1502</v>
      </c>
      <c r="X74" s="10" t="s">
        <v>1502</v>
      </c>
      <c r="Y74" s="362" t="s">
        <v>1490</v>
      </c>
      <c r="Z74" s="362" t="s">
        <v>1490</v>
      </c>
      <c r="AA74" s="100" t="s">
        <v>1123</v>
      </c>
      <c r="AB74" s="100" t="s">
        <v>1123</v>
      </c>
      <c r="AC74" s="100" t="s">
        <v>1123</v>
      </c>
      <c r="AD74" s="221" t="s">
        <v>1205</v>
      </c>
      <c r="AE74" s="221" t="s">
        <v>1205</v>
      </c>
      <c r="AF74" s="221" t="s">
        <v>1205</v>
      </c>
    </row>
    <row r="75" spans="1:32" ht="13.2">
      <c r="A75" s="60" t="s">
        <v>1544</v>
      </c>
      <c r="B75" s="58" t="s">
        <v>93</v>
      </c>
      <c r="C75" s="371"/>
      <c r="D75" s="197" t="s">
        <v>1439</v>
      </c>
      <c r="E75" s="197" t="s">
        <v>1439</v>
      </c>
      <c r="F75" s="6" t="s">
        <v>1453</v>
      </c>
      <c r="G75" s="371"/>
      <c r="H75" s="336" t="s">
        <v>1405</v>
      </c>
      <c r="I75" s="188" t="s">
        <v>93</v>
      </c>
      <c r="J75" s="188" t="s">
        <v>93</v>
      </c>
      <c r="K75" s="188" t="s">
        <v>93</v>
      </c>
      <c r="L75" s="221" t="s">
        <v>1440</v>
      </c>
      <c r="M75" s="221" t="s">
        <v>1440</v>
      </c>
      <c r="N75" s="100" t="s">
        <v>1089</v>
      </c>
      <c r="O75" s="100" t="s">
        <v>1089</v>
      </c>
      <c r="P75" s="557" t="s">
        <v>1543</v>
      </c>
      <c r="Q75" s="557" t="s">
        <v>1543</v>
      </c>
      <c r="R75" s="557" t="s">
        <v>1543</v>
      </c>
      <c r="S75" s="557" t="s">
        <v>1543</v>
      </c>
      <c r="T75" s="10" t="s">
        <v>331</v>
      </c>
      <c r="U75" s="10"/>
      <c r="V75" s="517" t="s">
        <v>1433</v>
      </c>
      <c r="W75" s="93" t="s">
        <v>1383</v>
      </c>
      <c r="X75" s="6"/>
      <c r="Y75" s="10" t="s">
        <v>242</v>
      </c>
      <c r="AA75" s="362" t="s">
        <v>1490</v>
      </c>
      <c r="AB75" s="362" t="s">
        <v>1490</v>
      </c>
      <c r="AC75" s="297" t="s">
        <v>242</v>
      </c>
      <c r="AD75" s="58" t="s">
        <v>154</v>
      </c>
      <c r="AE75" s="297" t="s">
        <v>242</v>
      </c>
      <c r="AF75" s="297" t="s">
        <v>242</v>
      </c>
    </row>
    <row r="76" spans="1:32" ht="13.2">
      <c r="A76" s="77">
        <v>7723</v>
      </c>
      <c r="B76" s="549" t="s">
        <v>1385</v>
      </c>
      <c r="C76" s="549" t="s">
        <v>1385</v>
      </c>
      <c r="D76" s="136" t="s">
        <v>133</v>
      </c>
      <c r="E76" s="136" t="s">
        <v>133</v>
      </c>
      <c r="F76" s="136" t="s">
        <v>133</v>
      </c>
      <c r="G76" s="58"/>
      <c r="H76" s="93" t="s">
        <v>1039</v>
      </c>
      <c r="I76" s="93" t="s">
        <v>1039</v>
      </c>
      <c r="K76" s="58"/>
      <c r="L76" s="365" t="s">
        <v>1037</v>
      </c>
      <c r="M76" s="365" t="s">
        <v>1037</v>
      </c>
      <c r="N76" s="365" t="s">
        <v>1037</v>
      </c>
      <c r="O76" s="365" t="s">
        <v>1037</v>
      </c>
      <c r="Q76" s="58" t="s">
        <v>1408</v>
      </c>
      <c r="R76" s="58" t="s">
        <v>1409</v>
      </c>
      <c r="S76" s="93" t="s">
        <v>1368</v>
      </c>
      <c r="T76" s="93" t="s">
        <v>133</v>
      </c>
      <c r="U76" s="164" t="s">
        <v>1432</v>
      </c>
      <c r="V76" s="10" t="s">
        <v>242</v>
      </c>
      <c r="W76" s="10" t="s">
        <v>242</v>
      </c>
      <c r="Y76" s="174" t="s">
        <v>1444</v>
      </c>
      <c r="Z76" s="94" t="s">
        <v>934</v>
      </c>
      <c r="AA76" s="174" t="s">
        <v>258</v>
      </c>
      <c r="AB76" s="95" t="s">
        <v>1445</v>
      </c>
      <c r="AC76" s="297" t="s">
        <v>242</v>
      </c>
      <c r="AD76" s="297" t="s">
        <v>242</v>
      </c>
      <c r="AE76" s="297" t="s">
        <v>242</v>
      </c>
      <c r="AF76" s="208"/>
    </row>
    <row r="77" spans="1:32" ht="13.2">
      <c r="A77" s="60">
        <v>7725</v>
      </c>
      <c r="B77" s="109" t="s">
        <v>1402</v>
      </c>
      <c r="C77" s="111"/>
      <c r="D77" s="220"/>
      <c r="E77" s="111"/>
      <c r="F77" s="220"/>
      <c r="G77" s="220"/>
      <c r="H77" s="220"/>
      <c r="I77" s="220"/>
      <c r="J77" s="96" t="s">
        <v>1413</v>
      </c>
      <c r="K77" s="93" t="s">
        <v>137</v>
      </c>
      <c r="L77" s="526" t="s">
        <v>818</v>
      </c>
      <c r="M77" s="526" t="s">
        <v>818</v>
      </c>
      <c r="N77" s="96" t="s">
        <v>1441</v>
      </c>
      <c r="O77" s="364" t="s">
        <v>1419</v>
      </c>
      <c r="P77" s="364" t="s">
        <v>1419</v>
      </c>
      <c r="Q77" s="364" t="s">
        <v>1419</v>
      </c>
      <c r="R77" s="364" t="s">
        <v>1419</v>
      </c>
      <c r="S77" s="364" t="s">
        <v>1420</v>
      </c>
      <c r="T77" s="213" t="s">
        <v>1378</v>
      </c>
      <c r="U77" s="563" t="s">
        <v>1433</v>
      </c>
      <c r="W77" s="213" t="s">
        <v>1378</v>
      </c>
      <c r="X77" s="213" t="s">
        <v>1378</v>
      </c>
      <c r="Y77" s="94" t="s">
        <v>1496</v>
      </c>
      <c r="Z77" s="213" t="s">
        <v>1378</v>
      </c>
      <c r="AA77" s="174" t="s">
        <v>1487</v>
      </c>
      <c r="AB77" s="57" t="s">
        <v>691</v>
      </c>
      <c r="AC77" s="170" t="s">
        <v>1545</v>
      </c>
      <c r="AD77" s="208" t="s">
        <v>1427</v>
      </c>
      <c r="AE77" s="208" t="s">
        <v>1427</v>
      </c>
      <c r="AF77" s="297" t="s">
        <v>242</v>
      </c>
    </row>
    <row r="78" spans="1:32" ht="13.2">
      <c r="A78" s="75">
        <v>7726</v>
      </c>
      <c r="B78" s="97" t="s">
        <v>1411</v>
      </c>
      <c r="C78" s="97" t="s">
        <v>1411</v>
      </c>
      <c r="D78" s="97" t="s">
        <v>1411</v>
      </c>
      <c r="E78" s="97" t="s">
        <v>1411</v>
      </c>
      <c r="F78" s="220"/>
      <c r="G78" s="104"/>
      <c r="H78" s="104"/>
      <c r="I78" s="104"/>
      <c r="J78" s="104"/>
      <c r="K78" s="104"/>
      <c r="L78" s="104"/>
      <c r="M78" s="104"/>
      <c r="N78" s="104"/>
      <c r="O78" s="104"/>
      <c r="P78" s="104"/>
      <c r="Q78" s="104"/>
      <c r="R78" s="104"/>
      <c r="S78" s="104"/>
      <c r="T78" s="104"/>
      <c r="U78" s="104"/>
      <c r="V78" s="104"/>
      <c r="W78" s="104"/>
      <c r="X78" s="104"/>
      <c r="Y78" s="104"/>
      <c r="Z78" s="104"/>
      <c r="AA78" s="104"/>
      <c r="AB78" s="104"/>
      <c r="AC78" s="104"/>
      <c r="AD78" s="104"/>
      <c r="AE78" s="100" t="s">
        <v>1123</v>
      </c>
      <c r="AF78" s="100" t="s">
        <v>1123</v>
      </c>
    </row>
    <row r="79" spans="1:32" ht="13.2">
      <c r="A79" s="75">
        <v>7727</v>
      </c>
      <c r="B79" s="96" t="s">
        <v>168</v>
      </c>
      <c r="C79" s="93" t="s">
        <v>1362</v>
      </c>
      <c r="D79" s="96" t="s">
        <v>1546</v>
      </c>
      <c r="E79" s="96" t="s">
        <v>1461</v>
      </c>
      <c r="F79" s="96" t="s">
        <v>1462</v>
      </c>
      <c r="H79" s="57"/>
      <c r="I79" s="96" t="s">
        <v>1461</v>
      </c>
      <c r="J79" s="127" t="s">
        <v>423</v>
      </c>
      <c r="K79" s="205" t="s">
        <v>1238</v>
      </c>
      <c r="M79" s="10" t="s">
        <v>242</v>
      </c>
      <c r="Q79" s="82"/>
      <c r="R79" s="174" t="s">
        <v>1501</v>
      </c>
      <c r="S79" s="221" t="s">
        <v>133</v>
      </c>
      <c r="T79" s="221" t="s">
        <v>1381</v>
      </c>
      <c r="U79" s="221" t="s">
        <v>1381</v>
      </c>
      <c r="V79" s="93" t="s">
        <v>1415</v>
      </c>
      <c r="W79" s="109" t="s">
        <v>500</v>
      </c>
      <c r="X79" s="82"/>
      <c r="Y79" s="10" t="s">
        <v>242</v>
      </c>
      <c r="AA79" s="58" t="s">
        <v>93</v>
      </c>
      <c r="AB79" s="58" t="s">
        <v>93</v>
      </c>
      <c r="AC79" s="58" t="s">
        <v>93</v>
      </c>
      <c r="AD79" s="164" t="s">
        <v>281</v>
      </c>
      <c r="AE79" s="10" t="s">
        <v>1418</v>
      </c>
      <c r="AF79" s="10" t="s">
        <v>1418</v>
      </c>
    </row>
    <row r="80" spans="1:32" ht="13.2">
      <c r="A80" s="77">
        <v>7728</v>
      </c>
      <c r="B80" s="6"/>
      <c r="C80" s="57"/>
      <c r="D80" s="516" t="s">
        <v>242</v>
      </c>
      <c r="E80" s="58" t="s">
        <v>93</v>
      </c>
      <c r="F80" s="526"/>
      <c r="G80" s="57"/>
      <c r="I80" s="57" t="s">
        <v>132</v>
      </c>
      <c r="J80" s="127" t="s">
        <v>423</v>
      </c>
      <c r="K80" s="95" t="s">
        <v>1393</v>
      </c>
      <c r="L80" s="93" t="s">
        <v>1430</v>
      </c>
      <c r="M80" s="127" t="s">
        <v>423</v>
      </c>
      <c r="N80" s="550" t="s">
        <v>1407</v>
      </c>
      <c r="O80" s="550" t="s">
        <v>1407</v>
      </c>
      <c r="P80" s="550" t="s">
        <v>1407</v>
      </c>
      <c r="Q80" s="96" t="s">
        <v>1465</v>
      </c>
      <c r="R80" s="96" t="s">
        <v>1465</v>
      </c>
      <c r="S80" s="96" t="s">
        <v>1465</v>
      </c>
      <c r="T80" s="96" t="s">
        <v>1465</v>
      </c>
      <c r="U80" s="96" t="s">
        <v>1465</v>
      </c>
      <c r="V80" s="96" t="s">
        <v>1465</v>
      </c>
      <c r="W80" s="96" t="s">
        <v>1465</v>
      </c>
      <c r="Y80" s="10" t="s">
        <v>242</v>
      </c>
      <c r="Z80" s="10" t="s">
        <v>93</v>
      </c>
      <c r="AA80" s="10" t="s">
        <v>93</v>
      </c>
      <c r="AB80" s="205" t="s">
        <v>1474</v>
      </c>
      <c r="AC80" s="181" t="s">
        <v>1245</v>
      </c>
      <c r="AD80" s="95" t="s">
        <v>1458</v>
      </c>
      <c r="AE80" s="297" t="s">
        <v>242</v>
      </c>
    </row>
    <row r="81" spans="1:32" ht="13.2">
      <c r="A81" s="77">
        <v>7729</v>
      </c>
      <c r="B81" s="555" t="s">
        <v>1476</v>
      </c>
      <c r="C81" s="516" t="s">
        <v>1547</v>
      </c>
      <c r="D81" s="516" t="s">
        <v>1547</v>
      </c>
      <c r="E81" s="526"/>
      <c r="G81" s="526"/>
      <c r="H81" s="526"/>
      <c r="I81" s="81" t="s">
        <v>1424</v>
      </c>
      <c r="J81" s="526"/>
      <c r="L81" s="58" t="s">
        <v>1386</v>
      </c>
      <c r="M81" s="58" t="s">
        <v>1387</v>
      </c>
      <c r="N81" s="58" t="s">
        <v>1388</v>
      </c>
      <c r="O81" s="58" t="s">
        <v>1389</v>
      </c>
      <c r="P81" s="58" t="s">
        <v>1390</v>
      </c>
      <c r="Q81" s="10" t="s">
        <v>242</v>
      </c>
      <c r="R81" s="221" t="s">
        <v>1381</v>
      </c>
      <c r="S81" s="221" t="s">
        <v>292</v>
      </c>
      <c r="T81" s="221" t="s">
        <v>292</v>
      </c>
      <c r="U81" s="221" t="s">
        <v>292</v>
      </c>
      <c r="V81" s="221" t="s">
        <v>292</v>
      </c>
      <c r="W81" s="10" t="s">
        <v>242</v>
      </c>
      <c r="X81" s="57"/>
      <c r="Y81" s="58" t="s">
        <v>1504</v>
      </c>
      <c r="AA81" s="336" t="s">
        <v>1426</v>
      </c>
      <c r="AB81" s="57" t="s">
        <v>1548</v>
      </c>
      <c r="AC81" s="94" t="s">
        <v>1446</v>
      </c>
      <c r="AD81" s="57"/>
      <c r="AE81" s="96" t="s">
        <v>1193</v>
      </c>
      <c r="AF81" s="96" t="s">
        <v>1193</v>
      </c>
    </row>
    <row r="82" spans="1:32" ht="13.2">
      <c r="A82" s="77">
        <v>7730</v>
      </c>
      <c r="B82" s="526"/>
      <c r="C82" s="526"/>
      <c r="D82" s="516" t="s">
        <v>242</v>
      </c>
      <c r="E82" s="526"/>
      <c r="F82" s="526"/>
      <c r="G82" s="526"/>
      <c r="K82" s="526"/>
      <c r="L82" s="476" t="s">
        <v>258</v>
      </c>
      <c r="M82" s="526" t="s">
        <v>242</v>
      </c>
      <c r="N82" s="526" t="s">
        <v>571</v>
      </c>
      <c r="O82" s="526"/>
      <c r="P82" s="96" t="s">
        <v>1425</v>
      </c>
      <c r="Q82" s="96" t="s">
        <v>1425</v>
      </c>
      <c r="R82" s="96" t="s">
        <v>1425</v>
      </c>
      <c r="S82" s="96" t="s">
        <v>1425</v>
      </c>
      <c r="U82" s="10" t="s">
        <v>1397</v>
      </c>
      <c r="V82" s="10" t="s">
        <v>1397</v>
      </c>
      <c r="W82" s="10" t="s">
        <v>1397</v>
      </c>
      <c r="X82" s="100" t="s">
        <v>1203</v>
      </c>
      <c r="AC82" s="58" t="s">
        <v>1423</v>
      </c>
      <c r="AD82" s="58" t="s">
        <v>1423</v>
      </c>
      <c r="AE82" s="58" t="s">
        <v>1423</v>
      </c>
    </row>
    <row r="83" spans="1:32" ht="13.2">
      <c r="A83" s="475">
        <v>7731</v>
      </c>
      <c r="B83" s="220"/>
      <c r="C83" s="220"/>
      <c r="D83" s="220"/>
      <c r="E83" s="220"/>
      <c r="F83" s="526"/>
      <c r="G83" s="526"/>
      <c r="H83" s="526"/>
      <c r="I83" s="207"/>
      <c r="J83" s="207"/>
      <c r="K83" s="207"/>
      <c r="L83" s="93" t="s">
        <v>1394</v>
      </c>
      <c r="M83" s="93" t="s">
        <v>1394</v>
      </c>
      <c r="N83" s="93" t="s">
        <v>1394</v>
      </c>
      <c r="O83" s="93" t="s">
        <v>1394</v>
      </c>
      <c r="Q83" s="209" t="s">
        <v>1391</v>
      </c>
      <c r="R83" s="100" t="s">
        <v>635</v>
      </c>
      <c r="S83" s="100" t="s">
        <v>635</v>
      </c>
      <c r="T83" s="100" t="s">
        <v>635</v>
      </c>
      <c r="U83" s="100" t="s">
        <v>635</v>
      </c>
      <c r="V83" s="100" t="s">
        <v>635</v>
      </c>
      <c r="W83" s="100" t="s">
        <v>635</v>
      </c>
      <c r="Y83" s="100" t="s">
        <v>1417</v>
      </c>
      <c r="Z83" s="81"/>
      <c r="AA83" s="81"/>
      <c r="AB83" s="81"/>
      <c r="AC83" s="297" t="s">
        <v>242</v>
      </c>
      <c r="AE83" s="207"/>
      <c r="AF83" s="207"/>
    </row>
    <row r="84" spans="1:32" ht="13.2">
      <c r="A84" s="78">
        <v>7732</v>
      </c>
      <c r="D84" s="526"/>
      <c r="E84" s="526"/>
      <c r="F84" s="526"/>
      <c r="G84" s="526"/>
      <c r="H84" s="526"/>
      <c r="I84" s="526"/>
      <c r="J84" s="526"/>
      <c r="K84" s="181"/>
      <c r="L84" s="181"/>
      <c r="M84" s="181"/>
      <c r="N84" s="526"/>
      <c r="O84" s="526" t="s">
        <v>571</v>
      </c>
      <c r="P84" s="100" t="s">
        <v>1549</v>
      </c>
      <c r="Q84" s="100" t="s">
        <v>1549</v>
      </c>
      <c r="R84" s="100" t="s">
        <v>1550</v>
      </c>
      <c r="S84" s="10" t="s">
        <v>1551</v>
      </c>
      <c r="U84" s="10" t="s">
        <v>1369</v>
      </c>
      <c r="V84" s="10" t="s">
        <v>242</v>
      </c>
      <c r="Y84" s="10" t="s">
        <v>242</v>
      </c>
      <c r="AA84" s="94" t="s">
        <v>934</v>
      </c>
      <c r="AB84" s="105" t="s">
        <v>1437</v>
      </c>
      <c r="AC84" s="221" t="s">
        <v>552</v>
      </c>
      <c r="AD84" s="336" t="s">
        <v>1400</v>
      </c>
      <c r="AE84" s="297" t="s">
        <v>242</v>
      </c>
    </row>
    <row r="85" spans="1:32" ht="13.2">
      <c r="A85" s="11">
        <v>7733</v>
      </c>
      <c r="B85" s="564"/>
      <c r="C85" s="564"/>
      <c r="D85" s="564"/>
      <c r="E85" s="564"/>
      <c r="F85" s="564"/>
      <c r="G85" s="564"/>
      <c r="H85" s="564"/>
      <c r="I85" s="564"/>
      <c r="J85" s="525"/>
      <c r="K85" s="525"/>
      <c r="M85" s="525"/>
      <c r="N85" s="525"/>
      <c r="O85" s="525"/>
      <c r="P85" s="10" t="s">
        <v>373</v>
      </c>
      <c r="R85" s="93" t="s">
        <v>1505</v>
      </c>
      <c r="V85" s="100" t="s">
        <v>1421</v>
      </c>
      <c r="W85" s="100" t="s">
        <v>1421</v>
      </c>
      <c r="X85" s="100" t="s">
        <v>1421</v>
      </c>
      <c r="Y85" s="100" t="s">
        <v>1421</v>
      </c>
      <c r="Z85" s="81"/>
      <c r="AA85" s="100" t="s">
        <v>1552</v>
      </c>
      <c r="AB85" s="117" t="s">
        <v>1381</v>
      </c>
      <c r="AC85" s="95" t="s">
        <v>1492</v>
      </c>
      <c r="AD85" s="57"/>
      <c r="AE85" s="207"/>
      <c r="AF85" s="207"/>
    </row>
    <row r="86" spans="1:32" ht="13.2">
      <c r="A86" s="79">
        <v>7752</v>
      </c>
      <c r="B86" s="93" t="s">
        <v>1468</v>
      </c>
      <c r="D86" s="371"/>
      <c r="E86" s="371" t="s">
        <v>218</v>
      </c>
      <c r="F86" s="371" t="s">
        <v>1553</v>
      </c>
      <c r="G86" s="371"/>
      <c r="H86" s="96" t="s">
        <v>1461</v>
      </c>
      <c r="I86" s="10" t="s">
        <v>939</v>
      </c>
      <c r="J86" s="10" t="s">
        <v>939</v>
      </c>
      <c r="K86" s="371"/>
      <c r="L86" s="205" t="s">
        <v>1238</v>
      </c>
      <c r="M86" s="181"/>
      <c r="N86" s="371"/>
      <c r="O86" s="476" t="s">
        <v>1114</v>
      </c>
      <c r="P86" s="10" t="s">
        <v>242</v>
      </c>
      <c r="S86" s="96" t="s">
        <v>1455</v>
      </c>
      <c r="T86" s="96" t="s">
        <v>1455</v>
      </c>
      <c r="U86" s="10" t="s">
        <v>1485</v>
      </c>
      <c r="V86" s="94" t="s">
        <v>1486</v>
      </c>
      <c r="W86" s="57"/>
      <c r="X86" s="57" t="s">
        <v>242</v>
      </c>
      <c r="Y86" s="10" t="s">
        <v>242</v>
      </c>
      <c r="Z86" s="93" t="s">
        <v>1473</v>
      </c>
      <c r="AA86" s="94" t="s">
        <v>603</v>
      </c>
      <c r="AB86" s="208" t="s">
        <v>242</v>
      </c>
      <c r="AC86" s="188" t="s">
        <v>1488</v>
      </c>
      <c r="AD86" s="100" t="s">
        <v>1475</v>
      </c>
      <c r="AE86" s="10" t="s">
        <v>503</v>
      </c>
      <c r="AF86" s="208"/>
    </row>
    <row r="87" spans="1:32" ht="13.2">
      <c r="A87" s="80">
        <v>7751</v>
      </c>
      <c r="B87" s="12"/>
      <c r="C87" s="136" t="s">
        <v>945</v>
      </c>
      <c r="D87" s="12"/>
      <c r="E87" s="109" t="s">
        <v>1447</v>
      </c>
      <c r="F87" s="109" t="s">
        <v>1447</v>
      </c>
      <c r="G87" s="109" t="s">
        <v>1447</v>
      </c>
      <c r="H87" s="109" t="s">
        <v>1447</v>
      </c>
      <c r="I87" s="109" t="s">
        <v>1447</v>
      </c>
      <c r="J87" s="6" t="s">
        <v>503</v>
      </c>
      <c r="K87" s="6" t="s">
        <v>503</v>
      </c>
      <c r="L87" s="6" t="s">
        <v>503</v>
      </c>
      <c r="M87" s="6"/>
      <c r="N87" s="6" t="s">
        <v>503</v>
      </c>
      <c r="O87" s="6" t="s">
        <v>503</v>
      </c>
      <c r="P87" s="6" t="s">
        <v>503</v>
      </c>
      <c r="Q87" s="6" t="s">
        <v>503</v>
      </c>
      <c r="R87" s="6" t="s">
        <v>503</v>
      </c>
      <c r="S87" s="165" t="s">
        <v>1449</v>
      </c>
      <c r="T87" s="165" t="s">
        <v>1449</v>
      </c>
      <c r="U87" s="165" t="s">
        <v>1449</v>
      </c>
      <c r="V87" s="345"/>
      <c r="W87" s="93" t="s">
        <v>1472</v>
      </c>
      <c r="X87" s="93" t="s">
        <v>1472</v>
      </c>
      <c r="Y87" s="93" t="s">
        <v>1472</v>
      </c>
      <c r="AB87" s="208" t="s">
        <v>242</v>
      </c>
      <c r="AD87" s="100" t="s">
        <v>1475</v>
      </c>
      <c r="AE87" s="58" t="s">
        <v>1484</v>
      </c>
      <c r="AF87" s="139"/>
    </row>
    <row r="88" spans="1:32" ht="13.2">
      <c r="A88" s="80">
        <v>7753</v>
      </c>
      <c r="B88" s="294"/>
      <c r="C88" s="294"/>
      <c r="D88" s="294"/>
      <c r="E88" s="111"/>
      <c r="F88" s="111"/>
      <c r="G88" s="111"/>
      <c r="H88" s="6" t="s">
        <v>1554</v>
      </c>
      <c r="I88" s="6" t="s">
        <v>1454</v>
      </c>
      <c r="J88" s="100" t="s">
        <v>1463</v>
      </c>
      <c r="K88" s="100" t="s">
        <v>1463</v>
      </c>
      <c r="L88" s="100" t="s">
        <v>1463</v>
      </c>
      <c r="M88" s="100" t="s">
        <v>1463</v>
      </c>
      <c r="N88" s="6"/>
      <c r="O88" s="6"/>
      <c r="P88" s="93" t="s">
        <v>1464</v>
      </c>
      <c r="Q88" s="93" t="s">
        <v>1471</v>
      </c>
      <c r="R88" s="93" t="s">
        <v>1472</v>
      </c>
      <c r="S88" s="93" t="s">
        <v>1472</v>
      </c>
      <c r="T88" s="93" t="s">
        <v>1472</v>
      </c>
      <c r="U88" s="93" t="s">
        <v>1472</v>
      </c>
      <c r="V88" s="93" t="s">
        <v>1472</v>
      </c>
      <c r="Z88" s="111"/>
      <c r="AA88" s="111"/>
      <c r="AB88" s="111"/>
      <c r="AC88" s="111"/>
      <c r="AD88" s="294"/>
      <c r="AE88" s="294"/>
      <c r="AF88" s="294"/>
    </row>
    <row r="89" spans="1:32" ht="13.2">
      <c r="A89" s="26" t="s">
        <v>113</v>
      </c>
      <c r="B89" s="16"/>
      <c r="C89" s="16"/>
      <c r="D89" s="16"/>
      <c r="J89" s="16"/>
      <c r="K89" s="16"/>
      <c r="L89" s="16"/>
      <c r="M89" s="16"/>
      <c r="N89" s="16"/>
      <c r="O89" s="16"/>
      <c r="P89" s="16"/>
      <c r="Q89" s="16"/>
      <c r="S89" s="16"/>
      <c r="T89" s="16"/>
      <c r="U89" s="16"/>
      <c r="W89" s="16"/>
      <c r="X89" s="16"/>
      <c r="Y89" s="16"/>
      <c r="Z89" s="16"/>
      <c r="AA89" s="16"/>
      <c r="AB89" s="16"/>
      <c r="AC89" s="16"/>
      <c r="AD89" s="16"/>
      <c r="AE89" s="16"/>
      <c r="AF89" s="16"/>
    </row>
    <row r="90" spans="1:32" ht="13.2">
      <c r="A90" s="83" t="s">
        <v>114</v>
      </c>
      <c r="B90" s="84"/>
      <c r="C90" s="84"/>
      <c r="D90" s="84"/>
      <c r="E90" s="84"/>
      <c r="F90" s="84"/>
      <c r="G90" s="84"/>
      <c r="H90" s="84"/>
      <c r="I90" s="84"/>
      <c r="J90" s="84"/>
      <c r="K90" s="84"/>
      <c r="L90" s="84"/>
      <c r="M90" s="84"/>
      <c r="N90" s="84"/>
      <c r="O90" s="84"/>
      <c r="P90" s="84"/>
      <c r="Q90" s="84"/>
      <c r="R90" s="84"/>
      <c r="S90" s="84"/>
      <c r="T90" s="84"/>
      <c r="U90" s="84"/>
      <c r="V90" s="84"/>
      <c r="W90" s="84"/>
      <c r="X90" s="84"/>
      <c r="Y90" s="85"/>
      <c r="Z90" s="85"/>
      <c r="AA90" s="85"/>
      <c r="AB90" s="85"/>
      <c r="AC90" s="85"/>
      <c r="AD90" s="85"/>
      <c r="AE90" s="85"/>
      <c r="AF90" s="85"/>
    </row>
    <row r="91" spans="1:32" ht="13.2">
      <c r="A91" s="87" t="s">
        <v>115</v>
      </c>
      <c r="B91" s="88"/>
      <c r="C91" s="88"/>
      <c r="D91" s="88"/>
      <c r="E91" s="88"/>
      <c r="F91" s="88"/>
      <c r="G91" s="88"/>
      <c r="H91" s="88"/>
      <c r="I91" s="88"/>
      <c r="J91" s="88"/>
      <c r="K91" s="88"/>
      <c r="L91" s="88"/>
      <c r="M91" s="88"/>
      <c r="N91" s="88"/>
      <c r="O91" s="88"/>
      <c r="P91" s="88"/>
      <c r="Q91" s="88"/>
      <c r="R91" s="88"/>
      <c r="S91" s="88"/>
      <c r="T91" s="88"/>
      <c r="U91" s="88"/>
      <c r="V91" s="88"/>
      <c r="W91" s="88"/>
      <c r="X91" s="88"/>
      <c r="Y91" s="88"/>
      <c r="Z91" s="88"/>
      <c r="AD91" s="88"/>
      <c r="AE91" s="88"/>
      <c r="AF91" s="88"/>
    </row>
    <row r="92" spans="1:32" ht="13.2">
      <c r="A92" s="87" t="s">
        <v>116</v>
      </c>
      <c r="B92" s="88"/>
      <c r="C92" s="88"/>
      <c r="D92" s="88"/>
      <c r="E92" s="88"/>
      <c r="F92" s="88"/>
      <c r="G92" s="88"/>
      <c r="H92" s="88"/>
      <c r="I92" s="88"/>
      <c r="J92" s="88"/>
      <c r="K92" s="88"/>
      <c r="L92" s="88"/>
      <c r="M92" s="88"/>
      <c r="N92" s="88"/>
      <c r="O92" s="88"/>
      <c r="P92" s="88"/>
      <c r="Q92" s="88"/>
      <c r="R92" s="88"/>
      <c r="S92" s="88"/>
      <c r="T92" s="88"/>
      <c r="U92" s="88"/>
      <c r="V92" s="88"/>
      <c r="W92" s="88"/>
      <c r="X92" s="88"/>
      <c r="Y92" s="88"/>
      <c r="Z92" s="88"/>
      <c r="AA92" s="88"/>
      <c r="AB92" s="88"/>
      <c r="AC92" s="88"/>
      <c r="AD92" s="88"/>
      <c r="AE92" s="88"/>
      <c r="AF92" s="88"/>
    </row>
    <row r="93" spans="1:32" ht="13.2">
      <c r="A93" s="2" t="s">
        <v>117</v>
      </c>
      <c r="B93" s="88"/>
      <c r="C93" s="88"/>
      <c r="D93" s="88"/>
      <c r="E93" s="88"/>
      <c r="F93" s="88"/>
      <c r="G93" s="88"/>
      <c r="H93" s="88"/>
      <c r="I93" s="88"/>
      <c r="J93" s="89"/>
      <c r="K93" s="89"/>
      <c r="L93" s="89"/>
      <c r="M93" s="89"/>
      <c r="N93" s="89"/>
      <c r="O93" s="89"/>
      <c r="P93" s="89"/>
      <c r="Q93" s="89"/>
      <c r="R93" s="89"/>
      <c r="S93" s="89"/>
      <c r="T93" s="89"/>
      <c r="U93" s="89"/>
      <c r="V93" s="89"/>
      <c r="W93" s="89"/>
      <c r="X93" s="89"/>
      <c r="Y93" s="89"/>
      <c r="Z93" s="89"/>
      <c r="AA93" s="89"/>
      <c r="AB93" s="89"/>
      <c r="AC93" s="89"/>
      <c r="AD93" s="89"/>
      <c r="AE93" s="89"/>
      <c r="AF93" s="89"/>
    </row>
    <row r="94" spans="1:32" ht="13.2">
      <c r="A94" s="90" t="s">
        <v>2</v>
      </c>
      <c r="B94" s="84"/>
      <c r="C94" s="84"/>
      <c r="D94" s="84"/>
      <c r="E94" s="84"/>
      <c r="F94" s="84"/>
      <c r="G94" s="84"/>
      <c r="H94" s="84"/>
      <c r="I94" s="84"/>
      <c r="J94" s="84"/>
      <c r="K94" s="88"/>
      <c r="L94" s="88"/>
      <c r="M94" s="88"/>
      <c r="N94" s="88"/>
      <c r="O94" s="88"/>
      <c r="P94" s="88"/>
      <c r="Q94" s="88"/>
      <c r="R94" s="88"/>
      <c r="S94" s="88"/>
      <c r="T94" s="88"/>
      <c r="U94" s="88"/>
      <c r="V94" s="88"/>
      <c r="W94" s="88"/>
      <c r="X94" s="88"/>
      <c r="Y94" s="88"/>
      <c r="Z94" s="88"/>
      <c r="AA94" s="88"/>
      <c r="AB94" s="88"/>
      <c r="AC94" s="88"/>
      <c r="AD94" s="88"/>
      <c r="AE94" s="89"/>
      <c r="AF94" s="89"/>
    </row>
    <row r="95" spans="1:32" ht="13.2">
      <c r="A95" s="91" t="s">
        <v>118</v>
      </c>
      <c r="B95" s="92"/>
      <c r="C95" s="92"/>
      <c r="D95" s="92"/>
      <c r="E95" s="92"/>
      <c r="F95" s="92"/>
      <c r="G95" s="92"/>
      <c r="H95" s="92"/>
      <c r="I95" s="92"/>
      <c r="J95" s="92"/>
      <c r="K95" s="92"/>
      <c r="L95" s="92"/>
      <c r="M95" s="92"/>
      <c r="N95" s="92"/>
      <c r="O95" s="92"/>
      <c r="P95" s="92"/>
      <c r="Q95" s="92"/>
      <c r="R95" s="92"/>
      <c r="S95" s="92"/>
      <c r="T95" s="92"/>
      <c r="U95" s="92"/>
      <c r="V95" s="92"/>
      <c r="W95" s="92"/>
      <c r="X95" s="92"/>
      <c r="Y95" s="92"/>
      <c r="Z95" s="92"/>
      <c r="AA95" s="92"/>
      <c r="AB95" s="92"/>
      <c r="AC95" s="92"/>
      <c r="AD95" s="92"/>
      <c r="AE95" s="92"/>
      <c r="AF95" s="92"/>
    </row>
  </sheetData>
  <mergeCells count="1">
    <mergeCell ref="A1:A2"/>
  </mergeCells>
  <phoneticPr fontId="151"/>
  <conditionalFormatting sqref="B62:B73 B82 W4:X4 AA4:AB4 AD4 R4:R5 P5:Q5 S5 AD12:AD14 Q12:Q24 S12:U25 AA12:AC26 AE12:AF26 J12:M27 I12:I33 C12:H52 N12:P52 R12:R52 V12:W52 Y12:Z52 X12:X53 B12:B60 AD16:AD52 Q26:Q52 S27:U52 AA28:AC52 AE28:AF52 J29:J33 K29:M52 I35:J52 G54 Q54:R54 U54 D54:D58 C54:C60 V55 F55:F56 E55:E59 N55:O60 G56:J56 L56:M59 X57 F58 H58:K58 G58:G60 D60 I60:K60 Q60:U60 W60:X60 AC60 J62 M62 O62 Q62 X62:AA62 S62:T64 L62:L66 R62:R66 V62:W66 G62:G67 C62:C69 D62:D76 U63 AD63 E63:E64 Y64 AC64 AE64:AF64 I64:K66 M64:M66 AA64:AA66 X65 H65:H66 N65:Q66 U65:U66 AB65:AB66 AD65:AD66 Y66:Z66 AE66:AF66 F66:F67 AC66:AC67 E67 S67:S69 Q68:R69 T68:T69 AD68:AD69 P68:P72 G69 I69 W69:AC69 K69:L70 M69:O72 J69:J73 AB71 F71:G72 W71:X72 C71:C73 Q71:Q73 I72 K72:L72 U72 Y72 AC72:AE72 H72:H73 R72:R73 E72:E76 S73 AA73 T73:T78 F74:F76 U74:U78 X74:X78 Y74:Z81 I74:I82 W74:W83 V74:V89 B75 J75 L75 N75 AF75 H75:H76 M75:M76 O75:O76 R75:R76 AD75:AE76 S75:S78 K75:K80 AA75:AB81 AC75:AC83 G76 P76:Q76 AF77 N77:N79 B77:B80 C77:C81 G78 Q78 H78:H79 O78:P79 E78:E80 J78:J80 R78:R80 M78:M81 D78:D82 L78:L84 AD78:AD87 F79 AF79 AE79:AE82 G80 Q80:Q82 X80:X83 S80:U86 N81:O81 AF81 P81:P82 H82 R82:R88 N83:O83 M83:M84 Y83:Y85 AB83:AB85 Z83:AA86 K84 Q84 AE84 AC85:AC86 W85:X88 L86:M86 O86 B86:C87 H86:H87 AE86:AE87 Q86:Q88 D87:G87 Y87 I87:I88 P88 S88:U88 AC88">
    <cfRule type="containsText" dxfId="130" priority="7" operator="containsText" text="长距离">
      <formula>NOT(ISERROR(SEARCH(("长距离"),(R4))))</formula>
    </cfRule>
  </conditionalFormatting>
  <conditionalFormatting sqref="Q25 AE60:AF60 Q64 B70 B74 B81:B82">
    <cfRule type="containsText" dxfId="129" priority="1" operator="containsText" text="本社番">
      <formula>NOT(ISERROR(SEARCH(("本社番"),(Q25))))</formula>
    </cfRule>
    <cfRule type="containsText" dxfId="128" priority="2" operator="containsText" text="R">
      <formula>NOT(ISERROR(SEARCH(("R"),(Q25))))</formula>
    </cfRule>
    <cfRule type="containsText" dxfId="127" priority="3" operator="containsText" text="考斯特">
      <formula>NOT(ISERROR(SEARCH(("考斯特"),(Q25))))</formula>
    </cfRule>
    <cfRule type="containsText" dxfId="126" priority="4" operator="containsText" text="Lt">
      <formula>NOT(ISERROR(SEARCH(("Lt"),(Q25))))</formula>
    </cfRule>
    <cfRule type="containsText" dxfId="125" priority="5" operator="containsText" text="bm">
      <formula>NOT(ISERROR(SEARCH(("bm"),(Q25))))</formula>
    </cfRule>
    <cfRule type="containsText" dxfId="124" priority="6" operator="containsText" text="长距离">
      <formula>NOT(ISERROR(SEARCH(("长距离"),(Q25))))</formula>
    </cfRule>
  </conditionalFormatting>
  <conditionalFormatting sqref="W4 L15 X15 AF15:AF16 AD16:AE16 AC16:AC17 M17 B17:B18 R17:R18 C18 J18 S18:W18 H19 Q19 L20 N20:P20 T20:U20 W20 Y20 D20:D21 AF20:AF21 X20:X22 B21:C21 E21 H21 AE21 I21:I22 Q21:Q22 S21:S22 V21:V22 J22:K22 M22 O22:P22 R22 T22 W22 Y22:Z22 E23 G23 B23:B24 D23:D24 F23:F24 L23:L24 H23:H25 C23:C26 J24 M24 Q24 T24 AA24 P24:P26 R24:R26 B26 D26 Q26 Y26 AC26 F27 I27:L27 N27:O27 B28 E30:E31 N30:N31 AD30:AD31 H30:H32 P30:Q32 B30:B34 C31:D31 F31:G31 I31:L31 O31 Y31:Z31 AC31 AE31 R31:S32 U31:X32 AB31:AB32 T32 AA32 M32:M34 C33 D33:D34 L33:L34 N33:N34 E34:F34 O34:U34 P37:R37 N38:O38 U38 Q39 J40 I41 I43 N43:O43 K43:K44 S43:S45 U44:X44 T44:T45 N48:P48 AC54:AC70 AA54:AB73 AE54:AF77 R54:R78 W54:W78 I54:J85 S54:U86 Z54:Z86 E54:G87 K54:M87 B54:D88 N54:Q88 X54:Y88 H54:H89 V54:V89 AD63:AD70 AC72:AC73 AD72:AD88 AA75 AB75:AC88 AA77:AA86 AF79 AE79:AE88 W80:W88 R80:R89 AF81:AF88 I87:I89 S88:U88 AD54:AD61 J87 Z88:AA88 E89:G89">
    <cfRule type="containsText" dxfId="123" priority="12" operator="containsText" text="修理">
      <formula>NOT(ISERROR(SEARCH(("修理"),(W4))))</formula>
    </cfRule>
    <cfRule type="containsText" dxfId="122" priority="13" operator="containsText" text="三检">
      <formula>NOT(ISERROR(SEARCH(("三检"),(W4))))</formula>
    </cfRule>
    <cfRule type="containsText" dxfId="121" priority="14" operator="containsText" text="年检">
      <formula>NOT(ISERROR(SEARCH(("年检"),(W4))))</formula>
    </cfRule>
  </conditionalFormatting>
  <conditionalFormatting sqref="W4 L15 X15 AF15:AF16 AD16:AE16 AC16:AC17 M17 B17:B18 R17:R18 C18 J18 S18:W18 H19 Q19 L20 N20:P20 T20:U20 W20 Y20 D20:D21 AF20:AF21 X20:X22 B21:C21 E21 H21 AE21 I21:I22 Q21:Q22 S21:S22 V21:V22 J22:K22 M22 O22:P22 R22 T22 W22 Y22:Z22 E23 G23 B23:B24 D23:D24 F23:F24 L23:L24 H23:H25 C23:C26 J24 M24 Q24 T24 AA24 P24:P26 R24:R26 B26 D26 Q26 Y26 AC26 F27 I27:L27 N27:O27 B28 E30:E31 N30:N31 AD30:AD31 H30:H32 P30:Q32 B30:B34 C31:D31 F31:G31 I31:L31 O31 Y31:Z31 AC31 AE31 R31:S32 U31:X32 AB31:AB32 T32 AA32 M32:M34 C33 D33:D34 L33:L34 N33:N34 E34:F34 O34:U34 P37:R37 N38:O38 U38 Q39 J40 I41 I43 N43:O43 K43:K44 S43:S45 U44:X44 T44:T45 N48:P48 AD54:AD61 AC54:AC70 AA54:AB73 AE54:AF77 R54:R78 W54:W78 I54:J85 S54:U86 Z54:Z86 E54:G87 K54:M87 B54:D88 N54:Q88 X54:Y88 H54:H89 V54:V89 AD63:AD70 AC72:AC73 AD72:AD88 AA75 AB75:AC88 AA77:AA86 AF79 AE79:AE88 W80:W88 R80:R89 AF81:AF88 J87 I87:I89 S88:U88 Z88:AA88 E89:G89">
    <cfRule type="containsText" dxfId="120" priority="15" operator="containsText" text="搬">
      <formula>NOT(ISERROR(SEARCH(("搬"),(W4))))</formula>
    </cfRule>
  </conditionalFormatting>
  <conditionalFormatting sqref="W4:X4 AA4:AB4 AD4 R4:R5 P5:Q5 S5 AD12:AD14 Q12:Q24 S12:U25 AA12:AC26 AE12:AF26 J12:M27 I12:I33 C12:H52 N12:P52 R12:R52 V12:W52 Y12:Z52 X12:X53 B12:B60 AD16:AD52 Q26:Q52 S27:U52 AA28:AC52 AE28:AF52 J29:J33 K29:M52 I35:J52 G54 Q54:R54 U54 D54:D58 C54:C60 V55 F55:F56 E55:E59 N55:O60 G56:J56 L56:M59 X57 F58 H58:K58 G58:G60 D60 I60:K60 Q60:U60 W60:X60 AC60 J62 M62 O62 Q62 X62:AA62 S62:T64 L62:L66 R62:R66 V62:W66 G62:G67 C62:C69 B62:B73 D62:D76 U63 AD63 E63:E64 Y64 AC64 AE64:AF64 I64:K66 M64:M66 AA64:AA66 X65 H65:H66 N65:Q66 U65:U66 AB65:AB66 AD65:AD66 Y66:Z66 AE66:AF66 F66:F67 AC66:AC67 E67 S67:S69 Q68:R69 T68:T69 AD68:AD69 P68:P72 G69 I69 W69:AC69 K69:L70 M69:O72 J69:J73 AB71 F71:G72 W71:X72 C71:C73 Q71:Q73 I72 K72:L72 U72 Y72 AC72:AE72 H72:H73 R72:R73 E72:E76 S73 AA73 T73:T78 F74:F76 U74:U78 X74:X78 Y74:Z81 I74:I82 W74:W83 V74:V89 B75 J75 L75 N75 AF75 H75:H76 M75:M76 O75:O76 R75:R76 AD75:AE76 S75:S78 K75:K80 AA75:AB81 AC75:AC83 G76 P76:Q76 AF77 N77:N79 B77:B80 C77:C81 G78 Q78 H78:H79 O78:P79 E78:E80 J78:J80 R78:R80 M78:M81 D78:D82 L78:L84 AD78:AD87 F79 AF79 AE79:AE82 G80 Q80:Q82 X80:X83 S80:U86 N81:O81 AF81 P81:P82 B82 H82 R82:R88 N83:O83 M83:M84 Y83:Y85 AB83:AB85 Z83:AA86 K84 Q84 AE84 AC85:AC86 W85:X88 L86:M86 O86 B86:C87 H86:H87 AE86:AE87 Q86:Q88 D87:G87 Y87 I87:I88 P88 S88:U88 AC88">
    <cfRule type="containsText" dxfId="119" priority="8" operator="containsText" text="bm">
      <formula>NOT(ISERROR(SEARCH(("bm"),(R4))))</formula>
    </cfRule>
    <cfRule type="containsText" dxfId="118" priority="9" operator="containsText" text="Lt">
      <formula>NOT(ISERROR(SEARCH(("Lt"),(R4))))</formula>
    </cfRule>
    <cfRule type="containsText" dxfId="117" priority="10" operator="containsText" text="考斯特">
      <formula>NOT(ISERROR(SEARCH(("考斯特"),(R4))))</formula>
    </cfRule>
    <cfRule type="containsText" dxfId="116" priority="11" operator="containsText" text="R">
      <formula>NOT(ISERROR(SEARCH(("R"),(R4))))</formula>
    </cfRule>
  </conditionalFormatting>
  <conditionalFormatting sqref="AD6">
    <cfRule type="notContainsBlanks" dxfId="115" priority="16">
      <formula>LEN(TRIM(AD6))&gt;0</formula>
    </cfRule>
  </conditionalFormatting>
  <conditionalFormatting sqref="AE28:AF52 W4:X4 R12:R18 Q13:Q24 S13:T24 U13:U25 AB13:AC26 AE13:AF26 J13:M27 I13:I33 B13:H52 N13:P52 V13:W52 Y13:Z52 X13:X53 AD16:AD52 R20:R52 AA24:AA26 Q26:Q52 S27:U52 AA28:AC52 K29:K32 J29:J33 L29:M52 K34:K52 I35:J52 G54 Q54:R54 U54 D54:D58 B54:C60 V55 F55:F56 E55:E59 N55:O60 G56:J56 L56:M59 X57 F58 H58:K58 G58:G60 D60 I60:K60 Q60:U60 W60:X60 AC60 J62 M62 O62 Q62 X62:AA62 S62:T64 L62:L66 R62:R66 V62:W66 G62:G67 C62:C69 B62:B73 D62:D76 U63 AD63 E63:E64 Y64 AC64 AE64:AF64 I64:K66 M64:M66 AA64:AA66 X65 H65:H66 N65:Q66 U65:U66 AB65:AB66 AD65:AD66 Y66:Z66 AE66:AF66 F66:F67 AC66:AC67 E67 S67:S69 Q68:R69 T68:T69 AD68:AD69 P68:P72 G69 I69 W69:AC69 K69:L70 M69:O72 J69:J73 AB71 F71:G72 W71:X72 C71:C73 Q71:Q73 I72 K72:L72 U72 Y72 AC72:AE72 H72:H73 R72:R73 E72:E76 S73 AA73 T73:T78 F74:F76 U74:U78 X74:X78 Y74:Z81 I74:I82 W74:W83 V74:V89 B75 J75 L75 N75 AA75 AF75 H75:H76 K75:K76 M75:M76 O75:O76 R75:R76 AD75:AE76 S75:S78 AB75:AB81 AC75:AC83 G76 P76:Q76 AF77 N77:N79 B77:B80 C77:C81 AA77:AA81 G78 Q78:R78 H78:H79 O78:P79 E78:E80 J78:K80 M78:M81 D78:D82 L78:L84 AD78:AD87 F79 AF79 AE79:AE82 G80 R80 Q80:Q82 X80:X83 S80:U86 N81:O81 AF81 P81:P82 B82 H82 R82:R88 N83:O83 M83:M84 Y83:Y85 AB83:AB85 Z83:AA86 K84 Q84 AE84 AC85:AC86 W85:X88 L86:M86 O86 B86:C87 H86:H87 AE86:AE87 Q86:Q88 D87:G87 Y87 I87:I88 P88 S88:U88 AC88 AA4:AB4 AD4 R4:R5 P5:Q5 S5 AD13:AD14 AA13:AA22">
    <cfRule type="containsText" dxfId="114" priority="18" operator="containsText" text="本社番">
      <formula>NOT(ISERROR(SEARCH(("本社番"),(R4))))</formula>
    </cfRule>
  </conditionalFormatting>
  <conditionalFormatting sqref="AF28">
    <cfRule type="notContainsBlanks" dxfId="113" priority="17">
      <formula>LEN(TRIM(AF28))&gt;0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500-000000000000}">
          <x14:formula1>
            <xm:f>条件勿动!$A$2:$A$23</xm:f>
          </x14:formula1>
          <xm:sqref>B53</xm:sqref>
        </x14:dataValidation>
        <x14:dataValidation type="list" allowBlank="1" xr:uid="{00000000-0002-0000-1500-000001000000}">
          <x14:formula1>
            <xm:f>条件勿动!$A:$A</xm:f>
          </x14:formula1>
          <xm:sqref>R4 X4 AA4 B13:AF13 C14:AF14 B15:C15 F15:J15 S15:T15 AA15:AC15 AE15:AF15 B16:K16 N16:V16 C17 F17:M17 P17:Q17 S17:AB17 AD17:AF17 D18:Q18 X18:Y18 AB18 AE18:AF18 B19 I19:Q19 S19 Y19:AA19 AD19:AF19 D20:E20 G20:J20 L20 Q20:S20 Z20:AD20 B21:E21 G21:V21 X21 B22:N22 T22:U22 AA22:AF22 B23 D23:H23 J23:Z23 AB23:AF23 B24:M24 T24:V24 Y24:AC24 AF24 B25:E25 G25:N25 P25:R25 U25 Z25:AC25 J26:L26 D26:D27 G27 S27:Y27 AD26:AD27 C28:I28 N28:W28 Y28:AF28 B29:AF29 B30 G30:Z30 AB30 AE30:AF30 B31:AF31 C32:G32 I32:O32 U32:V32 Y32:AA32 AC32 AE32:AF32 B33:J33 L33:N33 P33:S33 V33:Y33 AC33:AF33 C34:H34 K34 T34:V34 AC34:AD34 AF34 B35 D35:Q35 S35:W35 Y35:AF35 C36:E36 G36:V36 Y36:AB36 AD36 AF36 B37:AF37 B38:S38 V38:AA38 AC38:AD38 AF38 C39:P39 T39:AF39 B40:AF40 B41:Z41 AB41:AF41 B42:AF42 B43:D43 F43:H43 J43:K43 M43:Q43 T43:U43 Z43:AC43 AE43:AF43 B44:Q44 S44:AD44 C45:R45 T45:U45 X45:AF45 B46:AF49 B50:P50 B51:I51 K51:S51 U50:AF51 B52:AF52 X53 B54:D54 G54 B55:F55 B56:J56 B57 D57:E57 N56:O57 B58:O58 B59:C59 E59 K59 N59:O59 G59:G60 I60 B62:D62 J62 L62 S62 V62:W62 AA62 T63:W63 B64:E64 G62:G64 I64:J64 Q64 V64:W64 AA64 AC64 AE64:AF64 D65 G65:N65 P65:Q65 U65 AA65:AB65 AD65 B66:D66 F66:L66 B67:C67 B68:D68 P68:R68 T68 AD68 B69 G69 I69:J69 L69:R69 W69:AC69 D70 J70:L70 C71:D71 F71:G71 AB71 K72 U72 AD72:AE72 B73:E73 H73 J73 T73 AA73 D74 B75 D75:E75 H75:M75 V75:X75 AD75 D76:I76 K76 Q76:U76 Z76 J77 N77 U77 Y77 AB76:AB77 B78:E78 G78:AD78 B79:F79 H79:K79 V79 AA79:AD79 C80:E80 G80 I80:M80 Q80:W80 AB80:AD80 C81:D81 L81:P81 X81:Y81 AB81:AF81 D82 L82 P82:S82 AC82:AE82 L83:O83 K84:M84 AA84:AB84 AD84 R85 AC85:AD85 B86 H86 L86:M86 O86 S86:T86 V86:X86 Z86:AA86 AC86 C87 W87:Y87 AE87 P88:V88</xm:sqref>
        </x14:dataValidation>
        <x14:dataValidation type="list" allowBlank="1" xr:uid="{00000000-0002-0000-1500-000002000000}">
          <x14:formula1>
            <xm:f>条件勿动!$B:$B</xm:f>
          </x14:formula1>
          <xm:sqref>X15 B18:C18 N20:P20 W20:Y20 AF20 O22:S22 B26 P26:R26 AC26 F27 I27:L27 N27:O27 B28 E30 B32 H32 P32:T32 W32:X32 AB32 B34 L34:S34 I43 S43 S45 E54 H54:P54 S54:T54 V54:AF54 I55:AF55 P56:AF56 F57:M57 P57:W57 Y57:Z57 F59 P58:AF59 E60:F60 H59:H60 M59:M60 P60 V60 Y60 AD60 AF60 B61:AF61 H62 K62 N62 P62 U62 AB62:AC62 AE62:AF62 B63 E62:F63 H63:K63 AA63 AC63 F64 H64 N64:P64 X64 Z64 S65:T65 X65:Z65 AE65:AF65 E65:E66 S66 X66 H67:X67 AA67:AF67 E68:O68 U68:AC68 AE68:AF68 E69:F69 H69 U69:V69 B70:C70 E70:I70 R70:AA70 AC70:AF70 B71 E71 H71:I71 K71:L71 R71:Z71 L72 S72:T72 V72:AC72 AF72 F73:G73 I73 K73:O73 U73:Z73 AB73:AF73 B74:C74 G74:K74 N74:T74 AD74:AF74 C75 F75:G75 P75:S75 B76:C76 L76:O76 AF76 D77 F77:I77 L77:M77 O77:S77 AD77:AE77 F78 Q79 S79:U79 X79 F80 N80:P80 B80:B81 E81 G81:H81 J81 R81:V81 B82:C82 E82:G82 K82 M82:O82 B83:K83 AE83:AF83 D84:J84 N84:O84 AC84 B85:K85 M85:O85 AE85:AF85 D86:G86 K86 N86 B87 D87 J87:R87 V87 AB86:AB87 AF86:AF87 B88:D88 H88:I88 N88:O88 AD88:AF88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FFFF"/>
    <outlinePr summaryBelow="0" summaryRight="0"/>
  </sheetPr>
  <dimension ref="A1:AF103"/>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8.33203125" customWidth="1"/>
    <col min="2" max="8" width="8.88671875" customWidth="1"/>
    <col min="9" max="9" width="9.44140625" customWidth="1"/>
    <col min="10" max="10" width="10.44140625" customWidth="1"/>
    <col min="11" max="26" width="8.88671875" customWidth="1"/>
    <col min="27" max="27" width="10.21875" customWidth="1"/>
    <col min="28" max="29" width="8.88671875" customWidth="1"/>
    <col min="30" max="30" width="12.33203125" customWidth="1"/>
    <col min="31" max="31" width="12.21875" customWidth="1"/>
    <col min="32" max="32" width="8.88671875" customWidth="1"/>
  </cols>
  <sheetData>
    <row r="1" spans="1:32">
      <c r="A1" s="2339" t="s">
        <v>1555</v>
      </c>
      <c r="B1" s="20">
        <v>1</v>
      </c>
      <c r="C1" s="20">
        <v>2</v>
      </c>
      <c r="D1" s="20">
        <v>3</v>
      </c>
      <c r="E1" s="373">
        <v>4</v>
      </c>
      <c r="F1" s="373">
        <v>5</v>
      </c>
      <c r="G1" s="20">
        <v>6</v>
      </c>
      <c r="H1" s="20">
        <v>7</v>
      </c>
      <c r="I1" s="20">
        <v>8</v>
      </c>
      <c r="J1" s="20">
        <v>9</v>
      </c>
      <c r="K1" s="20">
        <v>10</v>
      </c>
      <c r="L1" s="373">
        <v>11</v>
      </c>
      <c r="M1" s="373">
        <v>12</v>
      </c>
      <c r="N1" s="20">
        <v>13</v>
      </c>
      <c r="O1" s="20">
        <v>14</v>
      </c>
      <c r="P1" s="20">
        <v>15</v>
      </c>
      <c r="Q1" s="20">
        <v>16</v>
      </c>
      <c r="R1" s="20">
        <v>17</v>
      </c>
      <c r="S1" s="373">
        <v>18</v>
      </c>
      <c r="T1" s="373">
        <v>19</v>
      </c>
      <c r="U1" s="20">
        <v>20</v>
      </c>
      <c r="V1" s="20">
        <v>21</v>
      </c>
      <c r="W1" s="20">
        <v>22</v>
      </c>
      <c r="X1" s="20">
        <v>23</v>
      </c>
      <c r="Y1" s="20">
        <v>24</v>
      </c>
      <c r="Z1" s="373">
        <v>25</v>
      </c>
      <c r="AA1" s="373">
        <v>26</v>
      </c>
      <c r="AB1" s="20">
        <v>27</v>
      </c>
      <c r="AC1" s="20">
        <v>28</v>
      </c>
      <c r="AD1" s="20">
        <v>29</v>
      </c>
      <c r="AE1" s="20">
        <v>30</v>
      </c>
      <c r="AF1" s="20"/>
    </row>
    <row r="2" spans="1:32">
      <c r="A2" s="2333"/>
      <c r="B2" s="543" t="s">
        <v>67</v>
      </c>
      <c r="C2" s="543" t="s">
        <v>68</v>
      </c>
      <c r="D2" s="565" t="s">
        <v>69</v>
      </c>
      <c r="E2" s="376" t="s">
        <v>70</v>
      </c>
      <c r="F2" s="376" t="s">
        <v>71</v>
      </c>
      <c r="G2" s="543" t="s">
        <v>72</v>
      </c>
      <c r="H2" s="543" t="s">
        <v>66</v>
      </c>
      <c r="I2" s="486" t="s">
        <v>67</v>
      </c>
      <c r="J2" s="486" t="s">
        <v>68</v>
      </c>
      <c r="K2" s="486" t="s">
        <v>69</v>
      </c>
      <c r="L2" s="544" t="s">
        <v>70</v>
      </c>
      <c r="M2" s="545" t="s">
        <v>71</v>
      </c>
      <c r="N2" s="486" t="s">
        <v>72</v>
      </c>
      <c r="O2" s="486" t="s">
        <v>66</v>
      </c>
      <c r="P2" s="486" t="s">
        <v>67</v>
      </c>
      <c r="Q2" s="486" t="s">
        <v>68</v>
      </c>
      <c r="R2" s="486" t="s">
        <v>69</v>
      </c>
      <c r="S2" s="544" t="s">
        <v>70</v>
      </c>
      <c r="T2" s="545" t="s">
        <v>71</v>
      </c>
      <c r="U2" s="486" t="s">
        <v>72</v>
      </c>
      <c r="V2" s="486" t="s">
        <v>66</v>
      </c>
      <c r="W2" s="486" t="s">
        <v>67</v>
      </c>
      <c r="X2" s="566" t="s">
        <v>68</v>
      </c>
      <c r="Y2" s="486" t="s">
        <v>69</v>
      </c>
      <c r="Z2" s="544" t="s">
        <v>70</v>
      </c>
      <c r="AA2" s="545" t="s">
        <v>71</v>
      </c>
      <c r="AB2" s="486" t="s">
        <v>72</v>
      </c>
      <c r="AC2" s="486" t="s">
        <v>66</v>
      </c>
      <c r="AD2" s="486" t="s">
        <v>67</v>
      </c>
      <c r="AE2" s="486" t="s">
        <v>68</v>
      </c>
      <c r="AF2" s="543"/>
    </row>
    <row r="3" spans="1:32">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27"/>
    </row>
    <row r="4" spans="1:32">
      <c r="A4" s="30" t="s">
        <v>74</v>
      </c>
      <c r="B4" s="31"/>
      <c r="C4" s="32"/>
      <c r="D4" s="32"/>
      <c r="E4" s="32"/>
      <c r="F4" s="33"/>
      <c r="G4" s="34"/>
      <c r="H4" s="35"/>
      <c r="I4" s="35"/>
      <c r="K4" s="44"/>
      <c r="L4" s="32" t="s">
        <v>1556</v>
      </c>
      <c r="M4" s="35"/>
      <c r="N4" s="32" t="s">
        <v>1557</v>
      </c>
      <c r="O4" s="32" t="s">
        <v>1558</v>
      </c>
      <c r="Q4" s="33"/>
      <c r="R4" s="32" t="s">
        <v>1559</v>
      </c>
      <c r="S4" s="525" t="s">
        <v>1560</v>
      </c>
      <c r="T4" s="32"/>
      <c r="U4" s="32" t="s">
        <v>1561</v>
      </c>
      <c r="V4" s="32" t="s">
        <v>1562</v>
      </c>
      <c r="W4" s="32" t="s">
        <v>1563</v>
      </c>
      <c r="X4" s="32"/>
      <c r="Y4" s="32" t="s">
        <v>1564</v>
      </c>
      <c r="Z4" s="32"/>
      <c r="AA4" s="32"/>
      <c r="AB4" s="32"/>
      <c r="AC4" s="10" t="s">
        <v>1565</v>
      </c>
      <c r="AD4" s="32"/>
      <c r="AF4" s="38"/>
    </row>
    <row r="5" spans="1:32" ht="15.75" customHeight="1">
      <c r="A5" s="30" t="s">
        <v>75</v>
      </c>
      <c r="B5" s="546"/>
      <c r="C5" s="35"/>
      <c r="D5" s="32"/>
      <c r="E5" s="35"/>
      <c r="F5" s="35"/>
      <c r="G5" s="35"/>
      <c r="H5" s="35"/>
      <c r="I5" s="35"/>
      <c r="J5" s="35"/>
      <c r="K5" s="32"/>
      <c r="L5" s="39"/>
      <c r="M5" s="35"/>
      <c r="N5" s="32"/>
      <c r="O5" s="35"/>
      <c r="P5" s="32"/>
      <c r="Q5" s="32"/>
      <c r="R5" s="32" t="s">
        <v>1566</v>
      </c>
      <c r="S5" s="32" t="s">
        <v>1567</v>
      </c>
      <c r="T5" s="32"/>
      <c r="U5" s="32" t="s">
        <v>1568</v>
      </c>
      <c r="V5" s="32"/>
      <c r="W5" s="32"/>
      <c r="X5" s="32"/>
      <c r="Y5" s="35"/>
      <c r="Z5" s="32"/>
      <c r="AA5" s="32"/>
      <c r="AB5" s="32"/>
      <c r="AC5" s="32"/>
      <c r="AD5" s="33"/>
      <c r="AF5" s="41"/>
    </row>
    <row r="6" spans="1:32">
      <c r="A6" s="30" t="s">
        <v>76</v>
      </c>
      <c r="B6" s="42"/>
      <c r="C6" s="32"/>
      <c r="D6" s="32"/>
      <c r="E6" s="32"/>
      <c r="F6" s="35"/>
      <c r="G6" s="32"/>
      <c r="H6" s="32"/>
      <c r="I6" s="32"/>
      <c r="J6" s="32"/>
      <c r="K6" s="32"/>
      <c r="L6" s="32"/>
      <c r="M6" s="32"/>
      <c r="N6" s="32"/>
      <c r="O6" s="32"/>
      <c r="P6" s="32"/>
      <c r="Q6" s="35"/>
      <c r="R6" s="33"/>
      <c r="S6" s="32"/>
      <c r="T6" s="35"/>
      <c r="U6" s="32" t="s">
        <v>1569</v>
      </c>
      <c r="V6" s="32"/>
      <c r="W6" s="44"/>
      <c r="X6" s="32"/>
      <c r="Y6" s="32"/>
      <c r="Z6" s="32"/>
      <c r="AA6" s="32"/>
      <c r="AB6" s="32"/>
      <c r="AC6" s="32"/>
      <c r="AD6" s="33"/>
      <c r="AE6" s="38"/>
      <c r="AF6" s="38"/>
    </row>
    <row r="7" spans="1:32">
      <c r="A7" s="30" t="s">
        <v>77</v>
      </c>
      <c r="B7" s="42"/>
      <c r="C7" s="32"/>
      <c r="D7" s="32"/>
      <c r="E7" s="32"/>
      <c r="F7" s="35"/>
      <c r="G7" s="35"/>
      <c r="H7" s="32"/>
      <c r="I7" s="32"/>
      <c r="J7" s="32"/>
      <c r="K7" s="32"/>
      <c r="L7" s="32"/>
      <c r="M7" s="45"/>
      <c r="N7" s="32"/>
      <c r="O7" s="32"/>
      <c r="P7" s="32"/>
      <c r="Q7" s="35"/>
      <c r="R7" s="33"/>
      <c r="S7" s="32"/>
      <c r="T7" s="32"/>
      <c r="U7" s="32"/>
      <c r="V7" s="32"/>
      <c r="W7" s="32"/>
      <c r="X7" s="32"/>
      <c r="Y7" s="32"/>
      <c r="Z7" s="32"/>
      <c r="AA7" s="32"/>
      <c r="AB7" s="32"/>
      <c r="AC7" s="32"/>
      <c r="AD7" s="32"/>
      <c r="AE7" s="38"/>
      <c r="AF7" s="38"/>
    </row>
    <row r="8" spans="1:32">
      <c r="A8" s="46" t="s">
        <v>78</v>
      </c>
      <c r="B8" s="47"/>
      <c r="C8" s="32"/>
      <c r="D8" s="32"/>
      <c r="E8" s="32"/>
      <c r="F8" s="32"/>
      <c r="G8" s="32"/>
      <c r="H8" s="32"/>
      <c r="I8" s="48"/>
      <c r="J8" s="32"/>
      <c r="K8" s="32"/>
      <c r="L8" s="32"/>
      <c r="M8" s="32"/>
      <c r="N8" s="32"/>
      <c r="O8" s="32"/>
      <c r="P8" s="32"/>
      <c r="Q8" s="32"/>
      <c r="R8" s="32"/>
      <c r="S8" s="32"/>
      <c r="T8" s="32"/>
      <c r="U8" s="32"/>
      <c r="V8" s="32"/>
      <c r="W8" s="32"/>
      <c r="X8" s="32"/>
      <c r="Y8" s="32"/>
      <c r="Z8" s="32"/>
      <c r="AA8" s="32"/>
      <c r="AB8" s="32"/>
      <c r="AC8" s="32"/>
      <c r="AD8" s="32"/>
      <c r="AE8" s="32"/>
      <c r="AF8" s="32"/>
    </row>
    <row r="9" spans="1:32" ht="15.75" customHeight="1">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row>
    <row r="10" spans="1:32" ht="15.75" customHeight="1">
      <c r="A10" s="2"/>
      <c r="B10" s="52" t="s">
        <v>82</v>
      </c>
      <c r="C10" s="52" t="s">
        <v>82</v>
      </c>
      <c r="D10" s="52" t="s">
        <v>82</v>
      </c>
      <c r="E10" s="52" t="s">
        <v>82</v>
      </c>
      <c r="F10" s="52" t="s">
        <v>82</v>
      </c>
      <c r="G10" s="52" t="s">
        <v>82</v>
      </c>
      <c r="H10" s="52" t="s">
        <v>82</v>
      </c>
      <c r="I10" s="53" t="s">
        <v>82</v>
      </c>
      <c r="J10" s="52" t="s">
        <v>82</v>
      </c>
      <c r="K10" s="52" t="s">
        <v>82</v>
      </c>
      <c r="L10" s="52" t="s">
        <v>82</v>
      </c>
      <c r="M10" s="52" t="s">
        <v>82</v>
      </c>
      <c r="N10" s="50" t="s">
        <v>82</v>
      </c>
      <c r="O10" s="50" t="s">
        <v>82</v>
      </c>
      <c r="P10" s="50" t="s">
        <v>82</v>
      </c>
      <c r="Q10" s="50" t="s">
        <v>82</v>
      </c>
      <c r="R10" s="50" t="s">
        <v>82</v>
      </c>
      <c r="S10" s="50" t="s">
        <v>82</v>
      </c>
      <c r="T10" s="50" t="s">
        <v>82</v>
      </c>
      <c r="U10" s="50" t="s">
        <v>82</v>
      </c>
      <c r="V10" s="50" t="s">
        <v>82</v>
      </c>
      <c r="W10" s="50" t="s">
        <v>82</v>
      </c>
      <c r="X10" s="50" t="s">
        <v>82</v>
      </c>
      <c r="Y10" s="50" t="s">
        <v>82</v>
      </c>
      <c r="Z10" s="50" t="s">
        <v>82</v>
      </c>
      <c r="AA10" s="50" t="s">
        <v>82</v>
      </c>
      <c r="AB10" s="50" t="s">
        <v>82</v>
      </c>
      <c r="AC10" s="50" t="s">
        <v>82</v>
      </c>
      <c r="AD10" s="50" t="s">
        <v>82</v>
      </c>
      <c r="AE10" s="50" t="s">
        <v>82</v>
      </c>
      <c r="AF10" s="50" t="s">
        <v>82</v>
      </c>
    </row>
    <row r="11" spans="1:32">
      <c r="A11" s="2"/>
      <c r="B11" s="54"/>
      <c r="C11" s="54"/>
      <c r="D11" s="54"/>
      <c r="E11" s="54"/>
      <c r="F11" s="54"/>
      <c r="G11" s="54"/>
      <c r="H11" s="54"/>
      <c r="I11" s="54"/>
      <c r="J11" s="54"/>
      <c r="K11" s="54"/>
      <c r="L11" s="54"/>
      <c r="M11" s="54"/>
      <c r="N11" s="54"/>
      <c r="O11" s="54"/>
      <c r="P11" s="54"/>
      <c r="Q11" s="54"/>
      <c r="R11" s="54"/>
      <c r="S11" s="54"/>
      <c r="T11" s="54"/>
      <c r="Z11" s="54"/>
      <c r="AA11" s="54"/>
      <c r="AB11" s="54"/>
      <c r="AC11" s="54"/>
      <c r="AD11" s="54"/>
      <c r="AE11" s="55"/>
      <c r="AF11" s="55"/>
    </row>
    <row r="12" spans="1:32">
      <c r="A12" s="56" t="s">
        <v>83</v>
      </c>
      <c r="B12" s="58"/>
      <c r="C12" s="58"/>
      <c r="D12" s="58"/>
      <c r="E12" s="58"/>
      <c r="F12" s="58"/>
      <c r="G12" s="58"/>
      <c r="H12" s="58"/>
      <c r="I12" s="58"/>
      <c r="J12" s="58"/>
      <c r="N12" s="58"/>
      <c r="O12" s="58"/>
      <c r="P12" s="58"/>
      <c r="Q12" s="58"/>
      <c r="R12" s="58"/>
      <c r="U12" s="58"/>
      <c r="V12" s="58"/>
      <c r="Z12" s="58"/>
      <c r="AA12" s="58"/>
      <c r="AB12" s="58"/>
      <c r="AC12" s="58"/>
      <c r="AD12" s="58"/>
      <c r="AE12" s="58"/>
      <c r="AF12" s="58"/>
    </row>
    <row r="13" spans="1:32">
      <c r="A13" s="59" t="s">
        <v>84</v>
      </c>
      <c r="B13" s="58" t="s">
        <v>240</v>
      </c>
      <c r="C13" s="58" t="s">
        <v>240</v>
      </c>
      <c r="D13" s="58" t="s">
        <v>240</v>
      </c>
      <c r="E13" s="58" t="s">
        <v>240</v>
      </c>
      <c r="F13" s="58" t="s">
        <v>240</v>
      </c>
      <c r="G13" s="58" t="s">
        <v>240</v>
      </c>
      <c r="H13" s="58" t="s">
        <v>240</v>
      </c>
      <c r="I13" s="58" t="s">
        <v>240</v>
      </c>
      <c r="J13" s="58" t="s">
        <v>240</v>
      </c>
      <c r="K13" s="58" t="s">
        <v>240</v>
      </c>
      <c r="L13" s="58" t="s">
        <v>134</v>
      </c>
      <c r="M13" s="57" t="s">
        <v>242</v>
      </c>
      <c r="N13" s="58" t="s">
        <v>240</v>
      </c>
      <c r="O13" s="58" t="s">
        <v>240</v>
      </c>
      <c r="P13" s="58" t="s">
        <v>240</v>
      </c>
      <c r="Q13" s="58" t="s">
        <v>240</v>
      </c>
      <c r="R13" s="10" t="s">
        <v>242</v>
      </c>
      <c r="S13" s="58" t="s">
        <v>240</v>
      </c>
      <c r="T13" s="58" t="s">
        <v>240</v>
      </c>
      <c r="U13" s="58" t="s">
        <v>240</v>
      </c>
      <c r="V13" s="58" t="s">
        <v>240</v>
      </c>
      <c r="W13" s="58" t="s">
        <v>240</v>
      </c>
      <c r="X13" s="58" t="s">
        <v>134</v>
      </c>
      <c r="Y13" s="58" t="s">
        <v>240</v>
      </c>
      <c r="Z13" s="58" t="s">
        <v>240</v>
      </c>
      <c r="AA13" s="58" t="s">
        <v>134</v>
      </c>
      <c r="AB13" s="58" t="s">
        <v>134</v>
      </c>
      <c r="AC13" s="58" t="s">
        <v>134</v>
      </c>
      <c r="AD13" s="58" t="s">
        <v>134</v>
      </c>
      <c r="AE13" s="58" t="s">
        <v>134</v>
      </c>
      <c r="AF13" s="58"/>
    </row>
    <row r="14" spans="1:32">
      <c r="A14" s="60" t="s">
        <v>85</v>
      </c>
      <c r="B14" s="58" t="s">
        <v>240</v>
      </c>
      <c r="C14" s="58" t="s">
        <v>240</v>
      </c>
      <c r="D14" s="58" t="s">
        <v>240</v>
      </c>
      <c r="E14" s="96" t="s">
        <v>1570</v>
      </c>
      <c r="F14" s="58" t="s">
        <v>134</v>
      </c>
      <c r="G14" s="58" t="s">
        <v>134</v>
      </c>
      <c r="H14" s="58" t="s">
        <v>134</v>
      </c>
      <c r="I14" s="96" t="s">
        <v>1571</v>
      </c>
      <c r="J14" s="96" t="s">
        <v>1571</v>
      </c>
      <c r="K14" s="96" t="s">
        <v>1572</v>
      </c>
      <c r="L14" s="57" t="s">
        <v>242</v>
      </c>
      <c r="M14" s="58" t="s">
        <v>134</v>
      </c>
      <c r="N14" s="10" t="s">
        <v>242</v>
      </c>
      <c r="O14" s="58" t="s">
        <v>240</v>
      </c>
      <c r="P14" s="476" t="s">
        <v>153</v>
      </c>
      <c r="Q14" s="58" t="s">
        <v>134</v>
      </c>
      <c r="R14" s="10" t="s">
        <v>242</v>
      </c>
      <c r="S14" s="117" t="s">
        <v>849</v>
      </c>
      <c r="T14" s="58" t="s">
        <v>134</v>
      </c>
      <c r="U14" s="58" t="s">
        <v>240</v>
      </c>
      <c r="V14" s="58" t="s">
        <v>134</v>
      </c>
      <c r="W14" s="58" t="s">
        <v>134</v>
      </c>
      <c r="X14" s="58" t="s">
        <v>240</v>
      </c>
      <c r="Y14" s="58" t="s">
        <v>134</v>
      </c>
      <c r="Z14" s="96" t="s">
        <v>337</v>
      </c>
      <c r="AA14" s="58" t="s">
        <v>240</v>
      </c>
      <c r="AB14" s="58" t="s">
        <v>134</v>
      </c>
      <c r="AC14" s="58" t="s">
        <v>134</v>
      </c>
      <c r="AD14" s="10" t="s">
        <v>242</v>
      </c>
      <c r="AE14" s="94" t="s">
        <v>1084</v>
      </c>
      <c r="AF14" s="58"/>
    </row>
    <row r="15" spans="1:32">
      <c r="A15" s="61" t="s">
        <v>86</v>
      </c>
      <c r="B15" s="117" t="s">
        <v>1573</v>
      </c>
      <c r="C15" s="516" t="s">
        <v>132</v>
      </c>
      <c r="D15" s="105" t="s">
        <v>865</v>
      </c>
      <c r="E15" s="105" t="s">
        <v>865</v>
      </c>
      <c r="F15" s="105" t="s">
        <v>273</v>
      </c>
      <c r="G15" s="105" t="s">
        <v>1574</v>
      </c>
      <c r="H15" s="94" t="s">
        <v>1575</v>
      </c>
      <c r="I15" s="130" t="s">
        <v>1576</v>
      </c>
      <c r="J15" s="10" t="s">
        <v>242</v>
      </c>
      <c r="K15" s="95" t="s">
        <v>423</v>
      </c>
      <c r="L15" s="117" t="s">
        <v>1577</v>
      </c>
      <c r="M15" s="57" t="s">
        <v>242</v>
      </c>
      <c r="N15" s="117" t="s">
        <v>1578</v>
      </c>
      <c r="O15" s="109" t="s">
        <v>1579</v>
      </c>
      <c r="P15" s="96" t="s">
        <v>1580</v>
      </c>
      <c r="Q15" s="57" t="s">
        <v>1581</v>
      </c>
      <c r="R15" s="58" t="s">
        <v>1582</v>
      </c>
      <c r="S15" s="57" t="s">
        <v>1583</v>
      </c>
      <c r="T15" s="58" t="s">
        <v>134</v>
      </c>
      <c r="U15" s="113" t="s">
        <v>1363</v>
      </c>
      <c r="V15" s="113" t="s">
        <v>1363</v>
      </c>
      <c r="W15" s="113" t="s">
        <v>1363</v>
      </c>
      <c r="X15" s="58" t="s">
        <v>242</v>
      </c>
      <c r="Y15" s="58"/>
      <c r="Z15" s="113" t="s">
        <v>419</v>
      </c>
      <c r="AA15" s="296" t="s">
        <v>1584</v>
      </c>
      <c r="AB15" s="113" t="s">
        <v>419</v>
      </c>
      <c r="AC15" s="10" t="s">
        <v>242</v>
      </c>
      <c r="AD15" s="82" t="s">
        <v>1585</v>
      </c>
      <c r="AE15" s="82" t="s">
        <v>1585</v>
      </c>
      <c r="AF15" s="58"/>
    </row>
    <row r="16" spans="1:32">
      <c r="A16" s="60" t="s">
        <v>60</v>
      </c>
      <c r="B16" s="567" t="s">
        <v>240</v>
      </c>
      <c r="C16" s="526" t="s">
        <v>1278</v>
      </c>
      <c r="D16" s="58" t="s">
        <v>240</v>
      </c>
      <c r="E16" s="58" t="s">
        <v>134</v>
      </c>
      <c r="F16" s="58" t="s">
        <v>134</v>
      </c>
      <c r="G16" s="105" t="s">
        <v>1586</v>
      </c>
      <c r="H16" s="105" t="s">
        <v>1587</v>
      </c>
      <c r="I16" s="105" t="s">
        <v>1588</v>
      </c>
      <c r="J16" s="105" t="s">
        <v>342</v>
      </c>
      <c r="K16" s="105" t="s">
        <v>923</v>
      </c>
      <c r="L16" s="568" t="s">
        <v>1589</v>
      </c>
      <c r="M16" s="57" t="s">
        <v>242</v>
      </c>
      <c r="N16" s="58" t="s">
        <v>134</v>
      </c>
      <c r="O16" s="434" t="s">
        <v>1590</v>
      </c>
      <c r="P16" s="113" t="s">
        <v>697</v>
      </c>
      <c r="Q16" s="58" t="s">
        <v>240</v>
      </c>
      <c r="R16" s="97" t="s">
        <v>1591</v>
      </c>
      <c r="S16" s="117" t="s">
        <v>1592</v>
      </c>
      <c r="T16" s="58" t="s">
        <v>242</v>
      </c>
      <c r="U16" s="569" t="s">
        <v>1593</v>
      </c>
      <c r="V16" s="58" t="s">
        <v>240</v>
      </c>
      <c r="W16" s="58" t="s">
        <v>134</v>
      </c>
      <c r="X16" s="58" t="s">
        <v>134</v>
      </c>
      <c r="Y16" s="105" t="s">
        <v>1238</v>
      </c>
      <c r="Z16" s="96" t="s">
        <v>332</v>
      </c>
      <c r="AA16" s="96" t="s">
        <v>1594</v>
      </c>
      <c r="AB16" s="96" t="s">
        <v>1595</v>
      </c>
      <c r="AC16" s="10" t="s">
        <v>242</v>
      </c>
      <c r="AD16" s="12" t="s">
        <v>1596</v>
      </c>
      <c r="AE16" s="12" t="s">
        <v>93</v>
      </c>
      <c r="AF16" s="58"/>
    </row>
    <row r="17" spans="1:32">
      <c r="A17" s="62" t="s">
        <v>87</v>
      </c>
      <c r="B17" s="570" t="s">
        <v>1597</v>
      </c>
      <c r="C17" s="571" t="s">
        <v>1598</v>
      </c>
      <c r="D17" s="96" t="s">
        <v>1599</v>
      </c>
      <c r="E17" s="499" t="s">
        <v>1600</v>
      </c>
      <c r="F17" s="499" t="s">
        <v>1600</v>
      </c>
      <c r="G17" s="170" t="s">
        <v>1601</v>
      </c>
      <c r="H17" s="170" t="s">
        <v>1601</v>
      </c>
      <c r="I17" s="170" t="s">
        <v>1601</v>
      </c>
      <c r="J17" s="170" t="s">
        <v>1601</v>
      </c>
      <c r="K17" s="170" t="s">
        <v>1601</v>
      </c>
      <c r="L17" s="170" t="s">
        <v>1601</v>
      </c>
      <c r="M17" s="57" t="s">
        <v>242</v>
      </c>
      <c r="N17" s="163" t="s">
        <v>1602</v>
      </c>
      <c r="O17" s="501" t="s">
        <v>1603</v>
      </c>
      <c r="P17" s="501" t="s">
        <v>1393</v>
      </c>
      <c r="Q17" s="105" t="s">
        <v>1604</v>
      </c>
      <c r="R17" s="58" t="s">
        <v>134</v>
      </c>
      <c r="S17" s="58" t="s">
        <v>134</v>
      </c>
      <c r="T17" s="58" t="s">
        <v>1605</v>
      </c>
      <c r="U17" s="58" t="s">
        <v>691</v>
      </c>
      <c r="V17" s="58" t="s">
        <v>1606</v>
      </c>
      <c r="W17" s="81"/>
      <c r="X17" s="347" t="s">
        <v>1034</v>
      </c>
      <c r="Y17" s="94" t="s">
        <v>1607</v>
      </c>
      <c r="Z17" s="105" t="s">
        <v>1608</v>
      </c>
      <c r="AA17" s="105" t="s">
        <v>1608</v>
      </c>
      <c r="AB17" s="94" t="s">
        <v>281</v>
      </c>
      <c r="AC17" s="176" t="s">
        <v>1609</v>
      </c>
      <c r="AD17" s="82" t="s">
        <v>1585</v>
      </c>
      <c r="AE17" s="82" t="s">
        <v>1585</v>
      </c>
      <c r="AF17" s="58"/>
    </row>
    <row r="18" spans="1:32">
      <c r="A18" s="63" t="s">
        <v>88</v>
      </c>
      <c r="B18" s="109" t="s">
        <v>1610</v>
      </c>
      <c r="C18" s="109" t="s">
        <v>1610</v>
      </c>
      <c r="D18" s="58" t="s">
        <v>242</v>
      </c>
      <c r="E18" s="57" t="s">
        <v>242</v>
      </c>
      <c r="F18" s="113" t="s">
        <v>1196</v>
      </c>
      <c r="G18" s="113" t="s">
        <v>1196</v>
      </c>
      <c r="H18" s="113" t="s">
        <v>1611</v>
      </c>
      <c r="I18" s="572" t="s">
        <v>1612</v>
      </c>
      <c r="J18" s="96" t="s">
        <v>1613</v>
      </c>
      <c r="K18" s="96" t="s">
        <v>1613</v>
      </c>
      <c r="L18" s="6" t="s">
        <v>134</v>
      </c>
      <c r="M18" s="6" t="s">
        <v>134</v>
      </c>
      <c r="N18" s="117" t="s">
        <v>137</v>
      </c>
      <c r="O18" s="58" t="s">
        <v>706</v>
      </c>
      <c r="P18" s="58" t="s">
        <v>706</v>
      </c>
      <c r="Q18" s="58" t="s">
        <v>706</v>
      </c>
      <c r="R18" s="105" t="s">
        <v>1614</v>
      </c>
      <c r="S18" s="174" t="s">
        <v>353</v>
      </c>
      <c r="T18" s="113" t="s">
        <v>697</v>
      </c>
      <c r="U18" s="113" t="s">
        <v>697</v>
      </c>
      <c r="V18" s="97" t="s">
        <v>1615</v>
      </c>
      <c r="X18" s="58" t="s">
        <v>242</v>
      </c>
      <c r="Y18" s="94" t="s">
        <v>1607</v>
      </c>
      <c r="Z18" s="58" t="s">
        <v>134</v>
      </c>
      <c r="AA18" s="58" t="s">
        <v>134</v>
      </c>
      <c r="AB18" s="573" t="s">
        <v>1616</v>
      </c>
      <c r="AC18" s="573" t="s">
        <v>1616</v>
      </c>
      <c r="AD18" s="573" t="s">
        <v>1616</v>
      </c>
      <c r="AE18" s="549" t="s">
        <v>1385</v>
      </c>
      <c r="AF18" s="58"/>
    </row>
    <row r="19" spans="1:32">
      <c r="A19" s="63" t="s">
        <v>89</v>
      </c>
      <c r="B19" s="105" t="s">
        <v>1617</v>
      </c>
      <c r="C19" s="105" t="s">
        <v>1617</v>
      </c>
      <c r="D19" s="105" t="s">
        <v>1617</v>
      </c>
      <c r="E19" s="105" t="s">
        <v>1618</v>
      </c>
      <c r="F19" s="574" t="s">
        <v>134</v>
      </c>
      <c r="G19" s="574" t="s">
        <v>134</v>
      </c>
      <c r="H19" s="574" t="s">
        <v>134</v>
      </c>
      <c r="I19" s="574" t="s">
        <v>134</v>
      </c>
      <c r="J19" s="575" t="s">
        <v>1619</v>
      </c>
      <c r="K19" s="58" t="s">
        <v>132</v>
      </c>
      <c r="L19" s="58" t="s">
        <v>132</v>
      </c>
      <c r="M19" s="58" t="s">
        <v>132</v>
      </c>
      <c r="N19" s="173" t="s">
        <v>844</v>
      </c>
      <c r="O19" s="173" t="s">
        <v>844</v>
      </c>
      <c r="P19" s="10" t="s">
        <v>242</v>
      </c>
      <c r="Q19" s="574" t="s">
        <v>134</v>
      </c>
      <c r="R19" s="96" t="s">
        <v>245</v>
      </c>
      <c r="S19" s="10" t="s">
        <v>132</v>
      </c>
      <c r="T19" s="10" t="s">
        <v>132</v>
      </c>
      <c r="U19" s="105" t="s">
        <v>1620</v>
      </c>
      <c r="V19" s="258" t="s">
        <v>1614</v>
      </c>
      <c r="W19" s="105" t="s">
        <v>1621</v>
      </c>
      <c r="X19" s="574" t="s">
        <v>134</v>
      </c>
      <c r="Y19" s="574" t="s">
        <v>134</v>
      </c>
      <c r="Z19" s="105" t="s">
        <v>133</v>
      </c>
      <c r="AA19" s="6" t="s">
        <v>132</v>
      </c>
      <c r="AB19" s="94" t="s">
        <v>281</v>
      </c>
      <c r="AC19" s="10" t="s">
        <v>242</v>
      </c>
      <c r="AD19" s="94" t="s">
        <v>281</v>
      </c>
      <c r="AE19" s="574" t="s">
        <v>134</v>
      </c>
      <c r="AF19" s="58"/>
    </row>
    <row r="20" spans="1:32">
      <c r="A20" s="63" t="s">
        <v>90</v>
      </c>
      <c r="B20" s="105" t="s">
        <v>133</v>
      </c>
      <c r="C20" s="105" t="s">
        <v>133</v>
      </c>
      <c r="D20" s="199" t="s">
        <v>134</v>
      </c>
      <c r="E20" s="10" t="s">
        <v>242</v>
      </c>
      <c r="F20" s="96" t="s">
        <v>1622</v>
      </c>
      <c r="G20" s="199" t="s">
        <v>331</v>
      </c>
      <c r="H20" s="57" t="s">
        <v>423</v>
      </c>
      <c r="I20" s="117" t="s">
        <v>635</v>
      </c>
      <c r="J20" s="96" t="s">
        <v>312</v>
      </c>
      <c r="K20" s="96" t="s">
        <v>312</v>
      </c>
      <c r="L20" s="96" t="s">
        <v>312</v>
      </c>
      <c r="M20" s="96" t="s">
        <v>312</v>
      </c>
      <c r="N20" s="96" t="s">
        <v>312</v>
      </c>
      <c r="O20" s="105" t="s">
        <v>1623</v>
      </c>
      <c r="P20" s="10" t="s">
        <v>242</v>
      </c>
      <c r="Q20" s="58" t="s">
        <v>134</v>
      </c>
      <c r="R20" s="96" t="s">
        <v>168</v>
      </c>
      <c r="S20" s="96" t="s">
        <v>168</v>
      </c>
      <c r="T20" s="96" t="s">
        <v>168</v>
      </c>
      <c r="U20" s="58" t="s">
        <v>332</v>
      </c>
      <c r="V20" s="58" t="s">
        <v>132</v>
      </c>
      <c r="W20" s="6" t="s">
        <v>132</v>
      </c>
      <c r="X20" s="6" t="s">
        <v>132</v>
      </c>
      <c r="Y20" s="6" t="s">
        <v>132</v>
      </c>
      <c r="Z20" s="105" t="s">
        <v>223</v>
      </c>
      <c r="AA20" s="576" t="s">
        <v>398</v>
      </c>
      <c r="AB20" s="10" t="s">
        <v>134</v>
      </c>
      <c r="AC20" s="109" t="s">
        <v>459</v>
      </c>
      <c r="AD20" s="109" t="s">
        <v>459</v>
      </c>
      <c r="AE20" s="109" t="s">
        <v>459</v>
      </c>
      <c r="AF20" s="58"/>
    </row>
    <row r="21" spans="1:32">
      <c r="A21" s="63" t="s">
        <v>13</v>
      </c>
      <c r="B21" s="58" t="s">
        <v>240</v>
      </c>
      <c r="C21" s="58" t="s">
        <v>240</v>
      </c>
      <c r="D21" s="58" t="s">
        <v>240</v>
      </c>
      <c r="E21" s="10" t="s">
        <v>331</v>
      </c>
      <c r="F21" s="516" t="s">
        <v>242</v>
      </c>
      <c r="G21" s="58" t="s">
        <v>240</v>
      </c>
      <c r="H21" s="58" t="s">
        <v>240</v>
      </c>
      <c r="I21" s="95" t="s">
        <v>1624</v>
      </c>
      <c r="J21" s="95" t="s">
        <v>1624</v>
      </c>
      <c r="K21" s="95" t="s">
        <v>1624</v>
      </c>
      <c r="L21" s="95" t="s">
        <v>1624</v>
      </c>
      <c r="M21" s="104"/>
      <c r="N21" s="104"/>
      <c r="O21" s="104"/>
      <c r="P21" s="104"/>
      <c r="Q21" s="104"/>
      <c r="R21" s="104"/>
      <c r="S21" s="104"/>
      <c r="T21" s="104"/>
      <c r="U21" s="104"/>
      <c r="V21" s="104"/>
      <c r="W21" s="104"/>
      <c r="X21" s="104"/>
      <c r="Y21" s="104"/>
      <c r="Z21" s="104"/>
      <c r="AA21" s="104"/>
      <c r="AB21" s="104"/>
      <c r="AC21" s="104"/>
      <c r="AD21" s="104"/>
      <c r="AE21" s="104"/>
      <c r="AF21" s="58"/>
    </row>
    <row r="22" spans="1:32">
      <c r="A22" s="63" t="s">
        <v>9</v>
      </c>
      <c r="B22" s="117" t="s">
        <v>687</v>
      </c>
      <c r="C22" s="117" t="s">
        <v>1625</v>
      </c>
      <c r="D22" s="516" t="s">
        <v>134</v>
      </c>
      <c r="E22" s="105" t="s">
        <v>739</v>
      </c>
      <c r="F22" s="516" t="s">
        <v>242</v>
      </c>
      <c r="G22" s="105" t="s">
        <v>133</v>
      </c>
      <c r="H22" s="58" t="s">
        <v>93</v>
      </c>
      <c r="I22" s="58" t="s">
        <v>93</v>
      </c>
      <c r="J22" s="58" t="s">
        <v>93</v>
      </c>
      <c r="K22" s="117" t="s">
        <v>1626</v>
      </c>
      <c r="L22" s="57" t="s">
        <v>1627</v>
      </c>
      <c r="M22" s="6" t="s">
        <v>134</v>
      </c>
      <c r="N22" s="12" t="s">
        <v>1596</v>
      </c>
      <c r="O22" s="12" t="s">
        <v>93</v>
      </c>
      <c r="P22" s="12" t="s">
        <v>93</v>
      </c>
      <c r="Q22" s="12" t="s">
        <v>93</v>
      </c>
      <c r="R22" s="113" t="s">
        <v>1363</v>
      </c>
      <c r="S22" s="6" t="s">
        <v>739</v>
      </c>
      <c r="T22" s="58" t="s">
        <v>134</v>
      </c>
      <c r="U22" s="105" t="s">
        <v>1628</v>
      </c>
      <c r="V22" s="105" t="s">
        <v>1628</v>
      </c>
      <c r="W22" s="105" t="s">
        <v>1628</v>
      </c>
      <c r="X22" s="105" t="s">
        <v>1628</v>
      </c>
      <c r="Y22" s="105" t="s">
        <v>1629</v>
      </c>
      <c r="Z22" s="58" t="s">
        <v>134</v>
      </c>
      <c r="AA22" s="58" t="s">
        <v>134</v>
      </c>
      <c r="AB22" s="296" t="s">
        <v>1630</v>
      </c>
      <c r="AC22" s="296" t="s">
        <v>1630</v>
      </c>
      <c r="AD22" s="94" t="s">
        <v>281</v>
      </c>
      <c r="AE22" s="94" t="s">
        <v>281</v>
      </c>
    </row>
    <row r="23" spans="1:32">
      <c r="A23" s="63" t="s">
        <v>1232</v>
      </c>
      <c r="B23" s="105" t="s">
        <v>1631</v>
      </c>
      <c r="C23" s="105" t="s">
        <v>1631</v>
      </c>
      <c r="D23" s="58" t="s">
        <v>242</v>
      </c>
      <c r="E23" s="10" t="s">
        <v>1632</v>
      </c>
      <c r="F23" s="105" t="s">
        <v>1633</v>
      </c>
      <c r="G23" s="105" t="s">
        <v>1633</v>
      </c>
      <c r="H23" s="105" t="s">
        <v>1633</v>
      </c>
      <c r="I23" s="105" t="s">
        <v>127</v>
      </c>
      <c r="J23" s="105" t="s">
        <v>127</v>
      </c>
      <c r="K23" s="105" t="s">
        <v>1440</v>
      </c>
      <c r="L23" s="105" t="s">
        <v>1440</v>
      </c>
      <c r="M23" s="105" t="s">
        <v>1440</v>
      </c>
      <c r="N23" s="105" t="s">
        <v>1440</v>
      </c>
      <c r="O23" s="105" t="s">
        <v>1440</v>
      </c>
      <c r="P23" s="105" t="s">
        <v>1440</v>
      </c>
      <c r="Q23" s="105" t="s">
        <v>1634</v>
      </c>
      <c r="R23" s="105" t="s">
        <v>1440</v>
      </c>
      <c r="S23" s="165" t="s">
        <v>854</v>
      </c>
      <c r="T23" s="165" t="s">
        <v>854</v>
      </c>
      <c r="U23" s="105" t="s">
        <v>1635</v>
      </c>
      <c r="V23" s="105" t="s">
        <v>1635</v>
      </c>
      <c r="W23" s="105" t="s">
        <v>1635</v>
      </c>
      <c r="X23" s="105" t="s">
        <v>1636</v>
      </c>
      <c r="Y23" s="105" t="s">
        <v>288</v>
      </c>
      <c r="Z23" s="573" t="s">
        <v>1616</v>
      </c>
      <c r="AA23" s="573" t="s">
        <v>1616</v>
      </c>
      <c r="AB23" s="573" t="s">
        <v>1616</v>
      </c>
      <c r="AC23" s="573" t="s">
        <v>1616</v>
      </c>
      <c r="AD23" s="573" t="s">
        <v>1616</v>
      </c>
      <c r="AE23" s="97" t="s">
        <v>1637</v>
      </c>
      <c r="AF23" s="58"/>
    </row>
    <row r="24" spans="1:32">
      <c r="A24" s="63" t="s">
        <v>1638</v>
      </c>
      <c r="B24" s="58" t="s">
        <v>134</v>
      </c>
      <c r="C24" s="516" t="s">
        <v>134</v>
      </c>
      <c r="D24" s="516" t="s">
        <v>134</v>
      </c>
      <c r="E24" s="113" t="s">
        <v>1639</v>
      </c>
      <c r="F24" s="58" t="s">
        <v>93</v>
      </c>
      <c r="G24" s="96" t="s">
        <v>1640</v>
      </c>
      <c r="H24" s="96" t="s">
        <v>1640</v>
      </c>
      <c r="I24" s="96" t="s">
        <v>1640</v>
      </c>
      <c r="J24" s="58" t="s">
        <v>134</v>
      </c>
      <c r="K24" s="58" t="s">
        <v>134</v>
      </c>
      <c r="L24" s="58" t="s">
        <v>134</v>
      </c>
      <c r="M24" s="58" t="s">
        <v>134</v>
      </c>
      <c r="N24" s="58" t="s">
        <v>134</v>
      </c>
      <c r="O24" s="58" t="s">
        <v>134</v>
      </c>
      <c r="P24" s="58" t="s">
        <v>134</v>
      </c>
      <c r="Q24" s="165" t="s">
        <v>854</v>
      </c>
      <c r="R24" s="10" t="s">
        <v>242</v>
      </c>
      <c r="S24" s="105" t="s">
        <v>1641</v>
      </c>
      <c r="T24" s="105" t="s">
        <v>119</v>
      </c>
      <c r="U24" s="296" t="s">
        <v>1642</v>
      </c>
      <c r="V24" s="10" t="s">
        <v>331</v>
      </c>
      <c r="X24" s="58" t="s">
        <v>242</v>
      </c>
      <c r="Y24" s="280" t="s">
        <v>1643</v>
      </c>
      <c r="Z24" s="335" t="s">
        <v>1644</v>
      </c>
      <c r="AA24" s="335" t="s">
        <v>1644</v>
      </c>
      <c r="AB24" s="335" t="s">
        <v>1644</v>
      </c>
      <c r="AC24" s="335" t="s">
        <v>1644</v>
      </c>
      <c r="AD24" s="58" t="s">
        <v>134</v>
      </c>
      <c r="AE24" s="58" t="s">
        <v>134</v>
      </c>
      <c r="AF24" s="58"/>
    </row>
    <row r="25" spans="1:32">
      <c r="A25" s="63" t="s">
        <v>91</v>
      </c>
      <c r="B25" s="170" t="s">
        <v>1601</v>
      </c>
      <c r="C25" s="516" t="s">
        <v>134</v>
      </c>
      <c r="D25" s="507" t="s">
        <v>168</v>
      </c>
      <c r="E25" s="507" t="s">
        <v>168</v>
      </c>
      <c r="F25" s="507" t="s">
        <v>168</v>
      </c>
      <c r="G25" s="507" t="s">
        <v>168</v>
      </c>
      <c r="H25" s="507" t="s">
        <v>168</v>
      </c>
      <c r="I25" s="507" t="s">
        <v>168</v>
      </c>
      <c r="J25" s="109" t="s">
        <v>398</v>
      </c>
      <c r="K25" s="131" t="s">
        <v>1645</v>
      </c>
      <c r="L25" s="163" t="s">
        <v>1646</v>
      </c>
      <c r="M25" s="58" t="s">
        <v>134</v>
      </c>
      <c r="N25" s="58" t="s">
        <v>1647</v>
      </c>
      <c r="O25" s="105" t="s">
        <v>1233</v>
      </c>
      <c r="P25" s="165" t="s">
        <v>1648</v>
      </c>
      <c r="Q25" s="57" t="s">
        <v>746</v>
      </c>
      <c r="R25" s="10" t="s">
        <v>1649</v>
      </c>
      <c r="S25" s="10" t="s">
        <v>595</v>
      </c>
      <c r="T25" s="10" t="s">
        <v>1650</v>
      </c>
      <c r="U25" s="58" t="s">
        <v>134</v>
      </c>
      <c r="V25" s="105" t="s">
        <v>1233</v>
      </c>
      <c r="W25" s="105" t="s">
        <v>1233</v>
      </c>
      <c r="X25" s="94" t="s">
        <v>1651</v>
      </c>
      <c r="Y25" s="94" t="s">
        <v>1651</v>
      </c>
      <c r="Z25" s="58" t="s">
        <v>1427</v>
      </c>
      <c r="AA25" s="58" t="s">
        <v>1427</v>
      </c>
      <c r="AB25" s="58" t="s">
        <v>134</v>
      </c>
      <c r="AC25" s="105" t="s">
        <v>1233</v>
      </c>
      <c r="AD25" s="551" t="s">
        <v>1652</v>
      </c>
      <c r="AE25" s="551" t="s">
        <v>1652</v>
      </c>
      <c r="AF25" s="58"/>
    </row>
    <row r="26" spans="1:32">
      <c r="A26" s="63" t="s">
        <v>15</v>
      </c>
      <c r="B26" s="575" t="s">
        <v>423</v>
      </c>
      <c r="C26" s="94" t="s">
        <v>1653</v>
      </c>
      <c r="D26" s="94" t="s">
        <v>1653</v>
      </c>
      <c r="E26" s="58" t="s">
        <v>134</v>
      </c>
      <c r="F26" s="117" t="s">
        <v>1459</v>
      </c>
      <c r="G26" s="58" t="s">
        <v>331</v>
      </c>
      <c r="H26" s="58" t="s">
        <v>134</v>
      </c>
      <c r="I26" s="170" t="s">
        <v>1654</v>
      </c>
      <c r="J26" s="58" t="s">
        <v>134</v>
      </c>
      <c r="K26" s="170" t="s">
        <v>423</v>
      </c>
      <c r="L26" s="96" t="s">
        <v>1655</v>
      </c>
      <c r="M26" s="96" t="s">
        <v>1655</v>
      </c>
      <c r="N26" s="96" t="s">
        <v>1655</v>
      </c>
      <c r="O26" s="97" t="s">
        <v>1656</v>
      </c>
      <c r="P26" s="58" t="s">
        <v>134</v>
      </c>
      <c r="Q26" s="58" t="s">
        <v>134</v>
      </c>
      <c r="R26" s="58" t="s">
        <v>134</v>
      </c>
      <c r="S26" s="105" t="s">
        <v>128</v>
      </c>
      <c r="T26" s="57" t="s">
        <v>1657</v>
      </c>
      <c r="U26" s="117" t="s">
        <v>1658</v>
      </c>
      <c r="V26" s="296" t="s">
        <v>1659</v>
      </c>
      <c r="W26" s="296" t="s">
        <v>1659</v>
      </c>
      <c r="X26" s="6" t="s">
        <v>134</v>
      </c>
      <c r="Y26" s="6" t="s">
        <v>134</v>
      </c>
      <c r="Z26" s="58" t="s">
        <v>134</v>
      </c>
      <c r="AA26" s="94" t="s">
        <v>1651</v>
      </c>
      <c r="AB26" s="170" t="s">
        <v>1660</v>
      </c>
      <c r="AC26" s="114" t="s">
        <v>1661</v>
      </c>
      <c r="AD26" s="114" t="s">
        <v>1661</v>
      </c>
      <c r="AE26" s="58" t="s">
        <v>134</v>
      </c>
      <c r="AF26" s="58"/>
    </row>
    <row r="27" spans="1:32">
      <c r="A27" s="63" t="s">
        <v>873</v>
      </c>
      <c r="B27" s="58" t="s">
        <v>134</v>
      </c>
      <c r="C27" s="10" t="s">
        <v>242</v>
      </c>
      <c r="D27" s="516" t="s">
        <v>134</v>
      </c>
      <c r="E27" s="58" t="s">
        <v>1265</v>
      </c>
      <c r="F27" s="94" t="s">
        <v>1662</v>
      </c>
      <c r="G27" s="94" t="s">
        <v>153</v>
      </c>
      <c r="H27" s="105" t="s">
        <v>1233</v>
      </c>
      <c r="I27" s="572" t="s">
        <v>1612</v>
      </c>
      <c r="J27" s="105" t="s">
        <v>739</v>
      </c>
      <c r="K27" s="58" t="s">
        <v>1663</v>
      </c>
      <c r="L27" s="58" t="s">
        <v>134</v>
      </c>
      <c r="M27" s="57" t="s">
        <v>242</v>
      </c>
      <c r="N27" s="10" t="s">
        <v>1664</v>
      </c>
      <c r="O27" s="57" t="s">
        <v>242</v>
      </c>
      <c r="P27" s="109" t="s">
        <v>629</v>
      </c>
      <c r="Q27" s="109" t="s">
        <v>629</v>
      </c>
      <c r="R27" s="109" t="s">
        <v>629</v>
      </c>
      <c r="S27" s="58" t="s">
        <v>134</v>
      </c>
      <c r="T27" s="58" t="s">
        <v>134</v>
      </c>
      <c r="U27" s="434" t="s">
        <v>1665</v>
      </c>
      <c r="V27" s="577" t="s">
        <v>1666</v>
      </c>
      <c r="W27" s="6"/>
      <c r="X27" s="10" t="s">
        <v>1667</v>
      </c>
      <c r="Y27" s="105" t="s">
        <v>1238</v>
      </c>
      <c r="Z27" s="58" t="s">
        <v>1668</v>
      </c>
      <c r="AA27" s="578" t="s">
        <v>1196</v>
      </c>
      <c r="AB27" s="549" t="s">
        <v>629</v>
      </c>
      <c r="AC27" s="549" t="s">
        <v>629</v>
      </c>
      <c r="AD27" s="549" t="s">
        <v>629</v>
      </c>
      <c r="AE27" s="10" t="s">
        <v>242</v>
      </c>
      <c r="AF27" s="58"/>
    </row>
    <row r="28" spans="1:32">
      <c r="A28" s="63" t="s">
        <v>18</v>
      </c>
      <c r="B28" s="58" t="s">
        <v>134</v>
      </c>
      <c r="C28" s="58" t="s">
        <v>134</v>
      </c>
      <c r="D28" s="58" t="s">
        <v>134</v>
      </c>
      <c r="E28" s="10" t="s">
        <v>331</v>
      </c>
      <c r="F28" s="58" t="s">
        <v>134</v>
      </c>
      <c r="G28" s="58" t="s">
        <v>134</v>
      </c>
      <c r="H28" s="57" t="s">
        <v>423</v>
      </c>
      <c r="I28" s="572" t="s">
        <v>1612</v>
      </c>
      <c r="J28" s="58" t="s">
        <v>134</v>
      </c>
      <c r="K28" s="57"/>
      <c r="L28" s="58" t="s">
        <v>134</v>
      </c>
      <c r="M28" s="105" t="s">
        <v>288</v>
      </c>
      <c r="N28" s="58" t="s">
        <v>134</v>
      </c>
      <c r="O28" s="58" t="s">
        <v>134</v>
      </c>
      <c r="P28" s="58" t="s">
        <v>134</v>
      </c>
      <c r="Q28" s="58" t="s">
        <v>134</v>
      </c>
      <c r="R28" s="58" t="s">
        <v>134</v>
      </c>
      <c r="S28" s="58" t="s">
        <v>134</v>
      </c>
      <c r="T28" s="58" t="s">
        <v>134</v>
      </c>
      <c r="U28" s="58" t="s">
        <v>134</v>
      </c>
      <c r="V28" s="58" t="s">
        <v>134</v>
      </c>
      <c r="W28" s="58" t="s">
        <v>134</v>
      </c>
      <c r="X28" s="58" t="s">
        <v>134</v>
      </c>
      <c r="Y28" s="58" t="s">
        <v>134</v>
      </c>
      <c r="Z28" s="58" t="s">
        <v>134</v>
      </c>
      <c r="AA28" s="58" t="s">
        <v>134</v>
      </c>
      <c r="AB28" s="58" t="s">
        <v>134</v>
      </c>
      <c r="AC28" s="58" t="s">
        <v>134</v>
      </c>
      <c r="AD28" s="58" t="s">
        <v>134</v>
      </c>
      <c r="AE28" s="58" t="s">
        <v>134</v>
      </c>
      <c r="AF28" s="58"/>
    </row>
    <row r="29" spans="1:32">
      <c r="A29" s="513" t="s">
        <v>1259</v>
      </c>
      <c r="B29" s="58" t="s">
        <v>1669</v>
      </c>
      <c r="C29" s="58" t="s">
        <v>134</v>
      </c>
      <c r="D29" s="58" t="s">
        <v>134</v>
      </c>
      <c r="E29" s="58" t="s">
        <v>786</v>
      </c>
      <c r="F29" s="58" t="s">
        <v>786</v>
      </c>
      <c r="G29" s="58" t="s">
        <v>373</v>
      </c>
      <c r="H29" s="168" t="s">
        <v>1670</v>
      </c>
      <c r="I29" s="95" t="s">
        <v>1671</v>
      </c>
      <c r="J29" s="105" t="s">
        <v>1672</v>
      </c>
      <c r="K29" s="57" t="s">
        <v>242</v>
      </c>
      <c r="L29" s="105" t="s">
        <v>1673</v>
      </c>
      <c r="M29" s="105" t="s">
        <v>1673</v>
      </c>
      <c r="N29" s="105" t="s">
        <v>1673</v>
      </c>
      <c r="O29" s="105" t="s">
        <v>1673</v>
      </c>
      <c r="P29" s="105" t="s">
        <v>1674</v>
      </c>
      <c r="Q29" s="105" t="s">
        <v>1673</v>
      </c>
      <c r="R29" s="58" t="s">
        <v>134</v>
      </c>
      <c r="S29" s="334" t="s">
        <v>1675</v>
      </c>
      <c r="T29" s="579" t="s">
        <v>423</v>
      </c>
      <c r="U29" s="117" t="s">
        <v>1676</v>
      </c>
      <c r="V29" s="6" t="s">
        <v>134</v>
      </c>
      <c r="W29" s="58" t="s">
        <v>134</v>
      </c>
      <c r="X29" s="331" t="s">
        <v>1677</v>
      </c>
      <c r="Y29" s="331" t="s">
        <v>1677</v>
      </c>
      <c r="Z29" s="331" t="s">
        <v>1677</v>
      </c>
      <c r="AA29" s="331" t="s">
        <v>1677</v>
      </c>
      <c r="AB29" s="331" t="s">
        <v>1677</v>
      </c>
      <c r="AC29" s="331" t="s">
        <v>1677</v>
      </c>
      <c r="AD29" s="331" t="s">
        <v>1678</v>
      </c>
      <c r="AE29" s="105" t="s">
        <v>1679</v>
      </c>
      <c r="AF29" s="58"/>
    </row>
    <row r="30" spans="1:32" ht="13.2">
      <c r="A30" s="64" t="s">
        <v>92</v>
      </c>
      <c r="B30" s="117" t="s">
        <v>1459</v>
      </c>
      <c r="C30" s="58" t="s">
        <v>134</v>
      </c>
      <c r="D30" s="58" t="s">
        <v>786</v>
      </c>
      <c r="E30" s="58" t="s">
        <v>786</v>
      </c>
      <c r="F30" s="58" t="s">
        <v>786</v>
      </c>
      <c r="G30" s="117" t="s">
        <v>1459</v>
      </c>
      <c r="H30" s="117" t="s">
        <v>1459</v>
      </c>
      <c r="I30" s="117" t="s">
        <v>1459</v>
      </c>
      <c r="J30" s="117" t="s">
        <v>1459</v>
      </c>
      <c r="K30" s="117" t="s">
        <v>1459</v>
      </c>
      <c r="L30" s="117" t="s">
        <v>1459</v>
      </c>
      <c r="M30" s="117" t="s">
        <v>1459</v>
      </c>
      <c r="N30" s="117" t="s">
        <v>1459</v>
      </c>
      <c r="O30" s="117" t="s">
        <v>1459</v>
      </c>
      <c r="P30" s="117" t="s">
        <v>1459</v>
      </c>
      <c r="Q30" s="117" t="s">
        <v>1459</v>
      </c>
      <c r="R30" s="117" t="s">
        <v>1459</v>
      </c>
      <c r="S30" s="117" t="s">
        <v>1459</v>
      </c>
      <c r="T30" s="58" t="s">
        <v>134</v>
      </c>
      <c r="U30" s="58" t="s">
        <v>134</v>
      </c>
      <c r="V30" s="117" t="s">
        <v>1680</v>
      </c>
      <c r="W30" s="117" t="s">
        <v>1681</v>
      </c>
      <c r="X30" s="117" t="s">
        <v>1682</v>
      </c>
      <c r="Y30" s="335" t="s">
        <v>1683</v>
      </c>
      <c r="Z30" s="117" t="s">
        <v>1236</v>
      </c>
      <c r="AA30" s="117" t="s">
        <v>1684</v>
      </c>
      <c r="AB30" s="58" t="s">
        <v>134</v>
      </c>
      <c r="AC30" s="117" t="s">
        <v>1459</v>
      </c>
      <c r="AD30" s="117" t="s">
        <v>1459</v>
      </c>
      <c r="AE30" s="117" t="s">
        <v>1459</v>
      </c>
      <c r="AF30" s="58"/>
    </row>
    <row r="31" spans="1:32" ht="13.2">
      <c r="A31" s="553" t="s">
        <v>55</v>
      </c>
      <c r="B31" s="58" t="s">
        <v>134</v>
      </c>
      <c r="C31" s="58" t="s">
        <v>242</v>
      </c>
      <c r="D31" s="58" t="s">
        <v>242</v>
      </c>
      <c r="E31" s="58" t="s">
        <v>242</v>
      </c>
      <c r="F31" s="58" t="s">
        <v>134</v>
      </c>
      <c r="G31" s="58"/>
      <c r="H31" s="57"/>
      <c r="I31" s="516" t="s">
        <v>242</v>
      </c>
      <c r="J31" s="58" t="s">
        <v>134</v>
      </c>
      <c r="K31" s="58" t="s">
        <v>134</v>
      </c>
      <c r="L31" s="58" t="s">
        <v>1685</v>
      </c>
      <c r="M31" s="58" t="s">
        <v>1686</v>
      </c>
      <c r="N31" s="58" t="s">
        <v>1647</v>
      </c>
      <c r="P31" s="165" t="s">
        <v>1687</v>
      </c>
      <c r="Q31" s="58" t="s">
        <v>331</v>
      </c>
      <c r="R31" s="10" t="s">
        <v>1688</v>
      </c>
      <c r="S31" s="58" t="s">
        <v>132</v>
      </c>
      <c r="T31" s="371" t="s">
        <v>1689</v>
      </c>
      <c r="U31" s="580" t="s">
        <v>1278</v>
      </c>
      <c r="V31" s="580" t="s">
        <v>1278</v>
      </c>
      <c r="W31" s="580" t="s">
        <v>1278</v>
      </c>
      <c r="X31" s="81" t="s">
        <v>1690</v>
      </c>
      <c r="Y31" s="58" t="s">
        <v>134</v>
      </c>
      <c r="Z31" s="58" t="s">
        <v>134</v>
      </c>
      <c r="AA31" s="58" t="s">
        <v>134</v>
      </c>
      <c r="AB31" s="58" t="s">
        <v>134</v>
      </c>
      <c r="AC31" s="58" t="s">
        <v>134</v>
      </c>
      <c r="AD31" s="58" t="s">
        <v>134</v>
      </c>
      <c r="AE31" s="58" t="s">
        <v>134</v>
      </c>
      <c r="AF31" s="58"/>
    </row>
    <row r="32" spans="1:32" ht="13.2">
      <c r="A32" s="66" t="s">
        <v>94</v>
      </c>
      <c r="B32" s="10" t="s">
        <v>242</v>
      </c>
      <c r="C32" s="117" t="s">
        <v>1459</v>
      </c>
      <c r="D32" s="117" t="s">
        <v>1459</v>
      </c>
      <c r="E32" s="117" t="s">
        <v>1459</v>
      </c>
      <c r="F32" s="94" t="s">
        <v>1653</v>
      </c>
      <c r="H32" s="57"/>
      <c r="I32" s="94" t="s">
        <v>1653</v>
      </c>
      <c r="J32" s="105" t="s">
        <v>1691</v>
      </c>
      <c r="K32" s="105" t="s">
        <v>1692</v>
      </c>
      <c r="L32" s="105" t="s">
        <v>1693</v>
      </c>
      <c r="M32" s="57" t="s">
        <v>242</v>
      </c>
      <c r="N32" s="10" t="s">
        <v>242</v>
      </c>
      <c r="O32" s="10" t="s">
        <v>134</v>
      </c>
      <c r="P32" s="10" t="s">
        <v>134</v>
      </c>
      <c r="Q32" s="10" t="s">
        <v>1694</v>
      </c>
      <c r="R32" s="10" t="s">
        <v>1694</v>
      </c>
      <c r="S32" s="105" t="s">
        <v>137</v>
      </c>
      <c r="T32" s="96" t="s">
        <v>1370</v>
      </c>
      <c r="U32" s="296" t="s">
        <v>1695</v>
      </c>
      <c r="V32" s="296" t="s">
        <v>1695</v>
      </c>
      <c r="W32" s="163" t="s">
        <v>865</v>
      </c>
      <c r="X32" s="6" t="s">
        <v>948</v>
      </c>
      <c r="Y32" s="117" t="s">
        <v>739</v>
      </c>
      <c r="Z32" s="181" t="s">
        <v>1696</v>
      </c>
      <c r="AA32" s="105" t="s">
        <v>1697</v>
      </c>
      <c r="AB32" s="117" t="s">
        <v>1459</v>
      </c>
      <c r="AC32" s="137" t="s">
        <v>1698</v>
      </c>
      <c r="AD32" s="188" t="s">
        <v>134</v>
      </c>
      <c r="AE32" s="188" t="s">
        <v>134</v>
      </c>
      <c r="AF32" s="188"/>
    </row>
    <row r="33" spans="1:32" ht="13.2">
      <c r="A33" s="67" t="s">
        <v>95</v>
      </c>
      <c r="B33" s="105" t="s">
        <v>1233</v>
      </c>
      <c r="C33" s="105" t="s">
        <v>1233</v>
      </c>
      <c r="D33" s="105" t="s">
        <v>1233</v>
      </c>
      <c r="E33" s="105" t="s">
        <v>1233</v>
      </c>
      <c r="F33" s="105" t="s">
        <v>1233</v>
      </c>
      <c r="G33" s="105" t="s">
        <v>1233</v>
      </c>
      <c r="H33" s="188" t="s">
        <v>134</v>
      </c>
      <c r="I33" s="105" t="s">
        <v>1233</v>
      </c>
      <c r="J33" s="105" t="s">
        <v>1233</v>
      </c>
      <c r="K33" s="105" t="s">
        <v>1233</v>
      </c>
      <c r="L33" s="105" t="s">
        <v>1233</v>
      </c>
      <c r="M33" s="105" t="s">
        <v>1233</v>
      </c>
      <c r="N33" s="105" t="s">
        <v>1233</v>
      </c>
      <c r="O33" s="188" t="s">
        <v>134</v>
      </c>
      <c r="P33" s="105" t="s">
        <v>1233</v>
      </c>
      <c r="Q33" s="105" t="s">
        <v>1233</v>
      </c>
      <c r="R33" s="105" t="s">
        <v>1233</v>
      </c>
      <c r="S33" s="105" t="s">
        <v>1233</v>
      </c>
      <c r="T33" s="105" t="s">
        <v>1233</v>
      </c>
      <c r="U33" s="105" t="s">
        <v>1233</v>
      </c>
      <c r="V33" s="188" t="s">
        <v>134</v>
      </c>
      <c r="W33" s="188" t="s">
        <v>134</v>
      </c>
      <c r="X33" s="105" t="s">
        <v>1233</v>
      </c>
      <c r="Y33" s="105" t="s">
        <v>1233</v>
      </c>
      <c r="Z33" s="105" t="s">
        <v>1233</v>
      </c>
      <c r="AA33" s="105" t="s">
        <v>1233</v>
      </c>
      <c r="AB33" s="105" t="s">
        <v>1233</v>
      </c>
      <c r="AC33" s="516" t="s">
        <v>134</v>
      </c>
      <c r="AD33" s="105" t="s">
        <v>1233</v>
      </c>
      <c r="AE33" s="105" t="s">
        <v>1233</v>
      </c>
      <c r="AF33" s="188"/>
    </row>
    <row r="34" spans="1:32" ht="13.2">
      <c r="A34" s="67" t="s">
        <v>1699</v>
      </c>
      <c r="B34" s="57" t="s">
        <v>134</v>
      </c>
      <c r="C34" s="57" t="s">
        <v>134</v>
      </c>
      <c r="D34" s="57" t="s">
        <v>134</v>
      </c>
      <c r="E34" s="57" t="s">
        <v>134</v>
      </c>
      <c r="F34" s="57" t="s">
        <v>134</v>
      </c>
      <c r="G34" s="57" t="s">
        <v>134</v>
      </c>
      <c r="H34" s="57" t="s">
        <v>134</v>
      </c>
      <c r="I34" s="57" t="s">
        <v>134</v>
      </c>
      <c r="J34" s="57" t="s">
        <v>134</v>
      </c>
      <c r="K34" s="57" t="s">
        <v>134</v>
      </c>
      <c r="L34" s="57" t="s">
        <v>134</v>
      </c>
      <c r="M34" s="181" t="s">
        <v>488</v>
      </c>
      <c r="N34" s="181" t="s">
        <v>538</v>
      </c>
      <c r="O34" s="181" t="s">
        <v>242</v>
      </c>
      <c r="P34" s="58" t="s">
        <v>1700</v>
      </c>
      <c r="R34" s="10" t="s">
        <v>242</v>
      </c>
      <c r="S34" s="181"/>
      <c r="T34" s="188" t="s">
        <v>134</v>
      </c>
      <c r="U34" s="58"/>
      <c r="V34" s="94" t="s">
        <v>1701</v>
      </c>
      <c r="W34" s="255" t="s">
        <v>1702</v>
      </c>
      <c r="X34" s="255" t="s">
        <v>1702</v>
      </c>
      <c r="Y34" s="94" t="s">
        <v>1703</v>
      </c>
      <c r="Z34" s="555" t="s">
        <v>1476</v>
      </c>
      <c r="AA34" s="555" t="s">
        <v>1476</v>
      </c>
      <c r="AB34" s="555" t="s">
        <v>1476</v>
      </c>
      <c r="AC34" s="555" t="s">
        <v>1476</v>
      </c>
      <c r="AD34" s="555" t="s">
        <v>1476</v>
      </c>
      <c r="AE34" s="555" t="s">
        <v>1476</v>
      </c>
      <c r="AF34" s="181"/>
    </row>
    <row r="35" spans="1:32" ht="13.2">
      <c r="A35" s="67" t="s">
        <v>96</v>
      </c>
      <c r="B35" s="58" t="s">
        <v>134</v>
      </c>
      <c r="C35" s="58" t="s">
        <v>134</v>
      </c>
      <c r="D35" s="58" t="s">
        <v>134</v>
      </c>
      <c r="E35" s="58" t="s">
        <v>134</v>
      </c>
      <c r="F35" s="58" t="s">
        <v>134</v>
      </c>
      <c r="G35" s="58" t="s">
        <v>134</v>
      </c>
      <c r="H35" s="188" t="s">
        <v>134</v>
      </c>
      <c r="I35" s="168" t="s">
        <v>1464</v>
      </c>
      <c r="J35" s="168" t="s">
        <v>1464</v>
      </c>
      <c r="K35" s="188" t="s">
        <v>134</v>
      </c>
      <c r="L35" s="188" t="s">
        <v>134</v>
      </c>
      <c r="M35" s="168" t="s">
        <v>959</v>
      </c>
      <c r="N35" s="168" t="s">
        <v>959</v>
      </c>
      <c r="O35" s="168" t="s">
        <v>687</v>
      </c>
      <c r="P35" s="168" t="s">
        <v>959</v>
      </c>
      <c r="Q35" s="10" t="s">
        <v>93</v>
      </c>
      <c r="R35" s="188" t="s">
        <v>134</v>
      </c>
      <c r="S35" s="188" t="s">
        <v>134</v>
      </c>
      <c r="U35" s="516" t="s">
        <v>134</v>
      </c>
      <c r="V35" s="188" t="s">
        <v>134</v>
      </c>
      <c r="W35" s="188" t="s">
        <v>134</v>
      </c>
      <c r="X35" s="188" t="s">
        <v>134</v>
      </c>
      <c r="Y35" s="188" t="s">
        <v>134</v>
      </c>
      <c r="Z35" s="188" t="s">
        <v>134</v>
      </c>
      <c r="AA35" s="117" t="s">
        <v>1704</v>
      </c>
      <c r="AB35" s="12" t="s">
        <v>1705</v>
      </c>
      <c r="AC35" s="12" t="s">
        <v>1705</v>
      </c>
      <c r="AD35" s="12" t="s">
        <v>1705</v>
      </c>
      <c r="AE35" s="117" t="s">
        <v>1704</v>
      </c>
      <c r="AF35" s="188"/>
    </row>
    <row r="36" spans="1:32" ht="13.2">
      <c r="A36" s="80" t="s">
        <v>1706</v>
      </c>
      <c r="B36" s="58"/>
      <c r="C36" s="58"/>
      <c r="D36" s="58"/>
      <c r="E36" s="58"/>
      <c r="F36" s="58"/>
      <c r="G36" s="58"/>
      <c r="H36" s="58"/>
      <c r="I36" s="58"/>
      <c r="L36" s="58"/>
      <c r="M36" s="58"/>
      <c r="O36" s="58"/>
      <c r="P36" s="58"/>
      <c r="Q36" s="58"/>
      <c r="R36" s="58"/>
      <c r="S36" s="58"/>
      <c r="T36" s="58"/>
      <c r="U36" s="58"/>
      <c r="V36" s="58"/>
      <c r="W36" s="58"/>
      <c r="X36" s="58"/>
      <c r="Y36" s="58"/>
      <c r="Z36" s="58"/>
      <c r="AA36" s="58"/>
      <c r="AB36" s="58"/>
      <c r="AC36" s="58"/>
      <c r="AD36" s="58"/>
      <c r="AE36" s="58"/>
      <c r="AF36" s="58"/>
    </row>
    <row r="37" spans="1:32" ht="13.2">
      <c r="A37" s="80" t="s">
        <v>1707</v>
      </c>
      <c r="B37" s="58"/>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58"/>
    </row>
    <row r="38" spans="1:32" ht="13.2">
      <c r="A38" s="80" t="s">
        <v>1708</v>
      </c>
      <c r="B38" s="58"/>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row>
    <row r="39" spans="1:32" ht="13.2">
      <c r="A39" s="80" t="s">
        <v>1709</v>
      </c>
      <c r="B39" s="58"/>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row>
    <row r="40" spans="1:32" ht="13.2">
      <c r="A40" s="581" t="s">
        <v>1710</v>
      </c>
      <c r="B40" s="58"/>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row>
    <row r="41" spans="1:32" ht="13.2">
      <c r="A41" s="79" t="s">
        <v>941</v>
      </c>
      <c r="B41" s="329"/>
      <c r="C41" s="329" t="s">
        <v>134</v>
      </c>
      <c r="D41" s="520" t="s">
        <v>134</v>
      </c>
      <c r="E41" s="130" t="s">
        <v>1711</v>
      </c>
      <c r="F41" s="582" t="s">
        <v>1712</v>
      </c>
      <c r="G41" s="58"/>
      <c r="H41" s="58"/>
      <c r="I41" s="58"/>
      <c r="J41" s="58" t="s">
        <v>503</v>
      </c>
      <c r="K41" s="81"/>
      <c r="L41" s="334" t="s">
        <v>1713</v>
      </c>
      <c r="M41" s="58"/>
      <c r="N41" s="105" t="s">
        <v>1714</v>
      </c>
      <c r="O41" s="58"/>
      <c r="P41" s="254" t="s">
        <v>1713</v>
      </c>
      <c r="Q41" s="501" t="s">
        <v>1393</v>
      </c>
      <c r="R41" s="105" t="s">
        <v>1646</v>
      </c>
      <c r="S41" s="117" t="s">
        <v>127</v>
      </c>
      <c r="T41" s="58" t="s">
        <v>134</v>
      </c>
      <c r="U41" s="58"/>
      <c r="V41" s="58"/>
      <c r="W41" s="583" t="s">
        <v>1715</v>
      </c>
      <c r="X41" s="583" t="s">
        <v>1715</v>
      </c>
      <c r="Y41" s="168" t="s">
        <v>128</v>
      </c>
      <c r="Z41" s="555" t="s">
        <v>1476</v>
      </c>
      <c r="AA41" s="555" t="s">
        <v>1476</v>
      </c>
      <c r="AB41" s="555" t="s">
        <v>1476</v>
      </c>
      <c r="AC41" s="555" t="s">
        <v>1476</v>
      </c>
      <c r="AD41" s="555" t="s">
        <v>1476</v>
      </c>
      <c r="AE41" s="555" t="s">
        <v>1476</v>
      </c>
      <c r="AF41" s="58"/>
    </row>
    <row r="42" spans="1:32" ht="13.2">
      <c r="A42" s="354" t="s">
        <v>98</v>
      </c>
      <c r="B42" s="329" t="s">
        <v>134</v>
      </c>
      <c r="C42" s="329" t="s">
        <v>134</v>
      </c>
      <c r="D42" s="329" t="s">
        <v>134</v>
      </c>
      <c r="E42" s="329" t="s">
        <v>134</v>
      </c>
      <c r="F42" s="329" t="s">
        <v>134</v>
      </c>
      <c r="G42" s="329" t="s">
        <v>134</v>
      </c>
      <c r="H42" s="329" t="s">
        <v>134</v>
      </c>
      <c r="I42" s="329" t="s">
        <v>134</v>
      </c>
      <c r="J42" s="329" t="s">
        <v>134</v>
      </c>
      <c r="K42" s="329" t="s">
        <v>134</v>
      </c>
      <c r="L42" s="329" t="s">
        <v>134</v>
      </c>
      <c r="M42" s="329" t="s">
        <v>134</v>
      </c>
      <c r="N42" s="329" t="s">
        <v>134</v>
      </c>
      <c r="O42" s="329" t="s">
        <v>134</v>
      </c>
      <c r="P42" s="329" t="s">
        <v>134</v>
      </c>
      <c r="Q42" s="329" t="s">
        <v>134</v>
      </c>
      <c r="R42" s="329" t="s">
        <v>134</v>
      </c>
      <c r="S42" s="329" t="s">
        <v>134</v>
      </c>
      <c r="T42" s="329" t="s">
        <v>134</v>
      </c>
      <c r="U42" s="329" t="s">
        <v>134</v>
      </c>
      <c r="V42" s="329" t="s">
        <v>134</v>
      </c>
      <c r="W42" s="329" t="s">
        <v>134</v>
      </c>
      <c r="X42" s="329" t="s">
        <v>134</v>
      </c>
      <c r="Y42" s="329" t="s">
        <v>134</v>
      </c>
      <c r="Z42" s="329" t="s">
        <v>134</v>
      </c>
      <c r="AA42" s="329" t="s">
        <v>134</v>
      </c>
      <c r="AB42" s="329" t="s">
        <v>134</v>
      </c>
      <c r="AC42" s="329" t="s">
        <v>134</v>
      </c>
      <c r="AD42" s="329" t="s">
        <v>134</v>
      </c>
      <c r="AE42" s="329" t="s">
        <v>134</v>
      </c>
      <c r="AF42" s="329"/>
    </row>
    <row r="43" spans="1:32" ht="13.8">
      <c r="A43" s="354" t="s">
        <v>99</v>
      </c>
      <c r="B43" s="329" t="s">
        <v>134</v>
      </c>
      <c r="C43" s="94" t="s">
        <v>1653</v>
      </c>
      <c r="D43" s="94" t="s">
        <v>1653</v>
      </c>
      <c r="E43" s="94" t="s">
        <v>1653</v>
      </c>
      <c r="F43" s="94" t="s">
        <v>1716</v>
      </c>
      <c r="G43" s="58" t="s">
        <v>134</v>
      </c>
      <c r="H43" s="58" t="s">
        <v>93</v>
      </c>
      <c r="I43" s="117" t="s">
        <v>739</v>
      </c>
      <c r="J43" s="329" t="s">
        <v>134</v>
      </c>
      <c r="K43" s="58" t="s">
        <v>706</v>
      </c>
      <c r="L43" s="57" t="s">
        <v>242</v>
      </c>
      <c r="M43" s="57" t="s">
        <v>242</v>
      </c>
      <c r="N43" s="58" t="s">
        <v>134</v>
      </c>
      <c r="O43" s="58" t="s">
        <v>134</v>
      </c>
      <c r="P43" s="96" t="s">
        <v>1223</v>
      </c>
      <c r="Q43" s="105" t="s">
        <v>1717</v>
      </c>
      <c r="R43" s="96" t="s">
        <v>1718</v>
      </c>
      <c r="S43" s="96" t="s">
        <v>1718</v>
      </c>
      <c r="T43" s="584"/>
      <c r="U43" s="58"/>
      <c r="V43" s="58"/>
      <c r="W43" s="58" t="s">
        <v>134</v>
      </c>
      <c r="X43" s="94" t="s">
        <v>1651</v>
      </c>
      <c r="Y43" s="94" t="s">
        <v>1651</v>
      </c>
      <c r="Z43" s="94" t="s">
        <v>1651</v>
      </c>
      <c r="AA43" s="94" t="s">
        <v>1651</v>
      </c>
      <c r="AB43" s="58" t="s">
        <v>242</v>
      </c>
      <c r="AC43" s="58" t="s">
        <v>134</v>
      </c>
      <c r="AD43" s="10" t="s">
        <v>242</v>
      </c>
      <c r="AE43" s="58" t="s">
        <v>93</v>
      </c>
      <c r="AF43" s="58"/>
    </row>
    <row r="44" spans="1:32" ht="13.2">
      <c r="A44" s="354" t="s">
        <v>100</v>
      </c>
      <c r="B44" s="58" t="s">
        <v>352</v>
      </c>
      <c r="C44" s="58" t="s">
        <v>352</v>
      </c>
      <c r="D44" s="58" t="s">
        <v>352</v>
      </c>
      <c r="E44" s="58" t="s">
        <v>134</v>
      </c>
      <c r="F44" s="58" t="s">
        <v>352</v>
      </c>
      <c r="G44" s="58" t="s">
        <v>352</v>
      </c>
      <c r="H44" s="58" t="s">
        <v>352</v>
      </c>
      <c r="I44" s="58" t="s">
        <v>352</v>
      </c>
      <c r="J44" s="58" t="s">
        <v>352</v>
      </c>
      <c r="K44" s="58" t="s">
        <v>352</v>
      </c>
      <c r="L44" s="58" t="s">
        <v>352</v>
      </c>
      <c r="M44" s="96" t="s">
        <v>1223</v>
      </c>
      <c r="N44" s="96" t="s">
        <v>1223</v>
      </c>
      <c r="O44" s="96" t="s">
        <v>1223</v>
      </c>
      <c r="P44" s="96" t="s">
        <v>134</v>
      </c>
      <c r="Q44" s="58" t="s">
        <v>134</v>
      </c>
      <c r="R44" s="58" t="s">
        <v>134</v>
      </c>
      <c r="S44" s="58" t="s">
        <v>134</v>
      </c>
      <c r="T44" s="58" t="s">
        <v>134</v>
      </c>
      <c r="U44" s="58" t="s">
        <v>134</v>
      </c>
      <c r="V44" s="58" t="s">
        <v>134</v>
      </c>
      <c r="W44" s="58" t="s">
        <v>134</v>
      </c>
      <c r="X44" s="58" t="s">
        <v>352</v>
      </c>
      <c r="Y44" s="58" t="s">
        <v>352</v>
      </c>
      <c r="Z44" s="58" t="s">
        <v>352</v>
      </c>
      <c r="AA44" s="12" t="s">
        <v>1719</v>
      </c>
      <c r="AB44" s="12" t="s">
        <v>1719</v>
      </c>
      <c r="AC44" s="12" t="s">
        <v>1719</v>
      </c>
      <c r="AD44" s="58" t="s">
        <v>352</v>
      </c>
      <c r="AE44" s="58" t="s">
        <v>134</v>
      </c>
      <c r="AF44" s="58"/>
    </row>
    <row r="45" spans="1:32" ht="13.2">
      <c r="A45" s="354" t="s">
        <v>101</v>
      </c>
      <c r="B45" s="58" t="s">
        <v>134</v>
      </c>
      <c r="C45" s="58" t="s">
        <v>134</v>
      </c>
      <c r="D45" s="58" t="s">
        <v>134</v>
      </c>
      <c r="E45" s="58" t="s">
        <v>134</v>
      </c>
      <c r="F45" s="58" t="s">
        <v>134</v>
      </c>
      <c r="G45" s="58" t="s">
        <v>134</v>
      </c>
      <c r="H45" s="58" t="s">
        <v>134</v>
      </c>
      <c r="I45" s="516" t="s">
        <v>242</v>
      </c>
      <c r="J45" s="58" t="s">
        <v>134</v>
      </c>
      <c r="K45" s="58" t="s">
        <v>134</v>
      </c>
      <c r="L45" s="58" t="s">
        <v>134</v>
      </c>
      <c r="M45" s="58" t="s">
        <v>134</v>
      </c>
      <c r="N45" s="58" t="s">
        <v>134</v>
      </c>
      <c r="O45" s="58"/>
      <c r="P45" s="117" t="s">
        <v>1720</v>
      </c>
      <c r="Q45" s="58" t="s">
        <v>134</v>
      </c>
      <c r="R45" s="58" t="s">
        <v>134</v>
      </c>
      <c r="S45" s="58" t="s">
        <v>134</v>
      </c>
      <c r="T45" s="58" t="s">
        <v>134</v>
      </c>
      <c r="U45" s="58" t="s">
        <v>134</v>
      </c>
      <c r="V45" s="58"/>
      <c r="W45" s="58"/>
      <c r="X45" s="58" t="s">
        <v>134</v>
      </c>
      <c r="Y45" s="58" t="s">
        <v>134</v>
      </c>
      <c r="Z45" s="58" t="s">
        <v>134</v>
      </c>
      <c r="AA45" s="58" t="s">
        <v>134</v>
      </c>
      <c r="AB45" s="58" t="s">
        <v>134</v>
      </c>
      <c r="AC45" s="58" t="s">
        <v>134</v>
      </c>
      <c r="AD45" s="170" t="s">
        <v>1721</v>
      </c>
      <c r="AE45" s="113" t="s">
        <v>1363</v>
      </c>
      <c r="AF45" s="58"/>
    </row>
    <row r="46" spans="1:32" ht="13.2">
      <c r="A46" s="354" t="s">
        <v>102</v>
      </c>
      <c r="B46" s="58" t="s">
        <v>134</v>
      </c>
      <c r="C46" s="58" t="s">
        <v>134</v>
      </c>
      <c r="D46" s="58"/>
      <c r="E46" s="58" t="s">
        <v>134</v>
      </c>
      <c r="F46" s="58" t="s">
        <v>134</v>
      </c>
      <c r="G46" s="58" t="s">
        <v>134</v>
      </c>
      <c r="H46" s="58" t="s">
        <v>134</v>
      </c>
      <c r="I46" s="58" t="s">
        <v>134</v>
      </c>
      <c r="J46" s="58" t="s">
        <v>134</v>
      </c>
      <c r="L46" s="58" t="s">
        <v>134</v>
      </c>
      <c r="M46" s="58" t="s">
        <v>134</v>
      </c>
      <c r="N46" s="58" t="s">
        <v>134</v>
      </c>
      <c r="O46" s="58" t="s">
        <v>134</v>
      </c>
      <c r="P46" s="58" t="s">
        <v>134</v>
      </c>
      <c r="Q46" s="58" t="s">
        <v>134</v>
      </c>
      <c r="R46" s="58" t="s">
        <v>134</v>
      </c>
      <c r="S46" s="58" t="s">
        <v>134</v>
      </c>
      <c r="T46" s="58" t="s">
        <v>134</v>
      </c>
      <c r="U46" s="58" t="s">
        <v>134</v>
      </c>
      <c r="V46" s="58" t="s">
        <v>134</v>
      </c>
      <c r="W46" s="58" t="s">
        <v>134</v>
      </c>
      <c r="X46" s="58" t="s">
        <v>134</v>
      </c>
      <c r="Y46" s="58" t="s">
        <v>134</v>
      </c>
      <c r="Z46" s="58" t="s">
        <v>134</v>
      </c>
      <c r="AA46" s="58" t="s">
        <v>134</v>
      </c>
      <c r="AB46" s="58" t="s">
        <v>134</v>
      </c>
      <c r="AC46" s="58" t="s">
        <v>134</v>
      </c>
      <c r="AD46" s="10" t="s">
        <v>242</v>
      </c>
      <c r="AE46" s="58" t="s">
        <v>134</v>
      </c>
      <c r="AF46" s="58"/>
    </row>
    <row r="47" spans="1:32" ht="13.2">
      <c r="A47" s="79" t="s">
        <v>16</v>
      </c>
      <c r="B47" s="58" t="s">
        <v>134</v>
      </c>
      <c r="C47" s="58" t="s">
        <v>134</v>
      </c>
      <c r="D47" s="58" t="s">
        <v>134</v>
      </c>
      <c r="E47" s="94" t="s">
        <v>1653</v>
      </c>
      <c r="F47" s="58" t="s">
        <v>134</v>
      </c>
      <c r="G47" s="58" t="s">
        <v>134</v>
      </c>
      <c r="H47" s="58" t="s">
        <v>134</v>
      </c>
      <c r="I47" s="58" t="s">
        <v>134</v>
      </c>
      <c r="J47" s="58" t="s">
        <v>134</v>
      </c>
      <c r="K47" s="58" t="s">
        <v>134</v>
      </c>
      <c r="L47" s="58" t="s">
        <v>134</v>
      </c>
      <c r="M47" s="57" t="s">
        <v>242</v>
      </c>
      <c r="N47" s="58" t="s">
        <v>134</v>
      </c>
      <c r="O47" s="58" t="s">
        <v>134</v>
      </c>
      <c r="P47" s="58" t="s">
        <v>134</v>
      </c>
      <c r="Q47" s="58" t="s">
        <v>134</v>
      </c>
      <c r="R47" s="58" t="s">
        <v>134</v>
      </c>
      <c r="S47" s="58" t="s">
        <v>134</v>
      </c>
      <c r="T47" s="58" t="s">
        <v>134</v>
      </c>
      <c r="U47" s="58" t="s">
        <v>134</v>
      </c>
      <c r="V47" s="58" t="s">
        <v>134</v>
      </c>
      <c r="W47" s="58" t="s">
        <v>134</v>
      </c>
      <c r="X47" s="58" t="s">
        <v>134</v>
      </c>
      <c r="Y47" s="58" t="s">
        <v>134</v>
      </c>
      <c r="Z47" s="95" t="s">
        <v>423</v>
      </c>
      <c r="AA47" s="58" t="s">
        <v>134</v>
      </c>
      <c r="AB47" s="58" t="s">
        <v>134</v>
      </c>
      <c r="AC47" s="58" t="s">
        <v>134</v>
      </c>
      <c r="AD47" s="58" t="s">
        <v>134</v>
      </c>
      <c r="AE47" s="58" t="s">
        <v>134</v>
      </c>
      <c r="AF47" s="58"/>
    </row>
    <row r="48" spans="1:32" ht="13.2">
      <c r="A48" s="79" t="s">
        <v>14</v>
      </c>
      <c r="B48" s="58" t="s">
        <v>1722</v>
      </c>
      <c r="C48" s="58" t="s">
        <v>1722</v>
      </c>
      <c r="D48" s="58" t="s">
        <v>1722</v>
      </c>
      <c r="E48" s="58" t="s">
        <v>134</v>
      </c>
      <c r="F48" s="58" t="s">
        <v>1722</v>
      </c>
      <c r="G48" s="58" t="s">
        <v>1722</v>
      </c>
      <c r="H48" s="58" t="s">
        <v>1722</v>
      </c>
      <c r="I48" s="104"/>
      <c r="J48" s="104"/>
      <c r="K48" s="104"/>
      <c r="L48" s="104"/>
      <c r="M48" s="104"/>
      <c r="N48" s="104"/>
      <c r="O48" s="104"/>
      <c r="P48" s="104"/>
      <c r="Q48" s="104"/>
      <c r="R48" s="104"/>
      <c r="S48" s="104"/>
      <c r="T48" s="104"/>
      <c r="U48" s="104"/>
      <c r="V48" s="104"/>
      <c r="W48" s="104"/>
      <c r="X48" s="104"/>
      <c r="Y48" s="104"/>
      <c r="Z48" s="104"/>
      <c r="AA48" s="104"/>
      <c r="AB48" s="104"/>
      <c r="AC48" s="104"/>
      <c r="AD48" s="104"/>
      <c r="AE48" s="104"/>
      <c r="AF48" s="58"/>
    </row>
    <row r="49" spans="1:32" ht="13.8">
      <c r="A49" s="354" t="s">
        <v>103</v>
      </c>
      <c r="B49" s="58" t="s">
        <v>134</v>
      </c>
      <c r="C49" s="58" t="s">
        <v>134</v>
      </c>
      <c r="D49" s="58"/>
      <c r="E49" s="58" t="s">
        <v>134</v>
      </c>
      <c r="F49" s="575" t="s">
        <v>423</v>
      </c>
      <c r="G49" s="58" t="s">
        <v>134</v>
      </c>
      <c r="H49" s="58" t="s">
        <v>134</v>
      </c>
      <c r="I49" s="516" t="s">
        <v>242</v>
      </c>
      <c r="J49" s="94" t="s">
        <v>1653</v>
      </c>
      <c r="K49" s="58" t="s">
        <v>134</v>
      </c>
      <c r="L49" s="58" t="s">
        <v>352</v>
      </c>
      <c r="M49" s="58" t="s">
        <v>352</v>
      </c>
      <c r="N49" s="58" t="s">
        <v>352</v>
      </c>
      <c r="O49" s="58" t="s">
        <v>352</v>
      </c>
      <c r="P49" s="58" t="s">
        <v>352</v>
      </c>
      <c r="Q49" s="58" t="s">
        <v>352</v>
      </c>
      <c r="R49" s="58" t="s">
        <v>331</v>
      </c>
      <c r="S49" s="58" t="s">
        <v>134</v>
      </c>
      <c r="T49" s="58" t="s">
        <v>134</v>
      </c>
      <c r="U49" s="58" t="s">
        <v>134</v>
      </c>
      <c r="V49" s="58" t="s">
        <v>134</v>
      </c>
      <c r="W49" s="58"/>
      <c r="X49" s="58" t="s">
        <v>134</v>
      </c>
      <c r="Y49" s="58" t="s">
        <v>134</v>
      </c>
      <c r="Z49" s="58" t="s">
        <v>134</v>
      </c>
      <c r="AA49" s="58" t="s">
        <v>134</v>
      </c>
      <c r="AB49" s="58" t="s">
        <v>134</v>
      </c>
      <c r="AC49" s="58" t="s">
        <v>134</v>
      </c>
      <c r="AD49" s="58" t="s">
        <v>134</v>
      </c>
      <c r="AE49" s="58" t="s">
        <v>134</v>
      </c>
      <c r="AF49" s="58"/>
    </row>
    <row r="50" spans="1:32" ht="13.2">
      <c r="A50" s="354" t="s">
        <v>20</v>
      </c>
      <c r="B50" s="57" t="s">
        <v>134</v>
      </c>
      <c r="C50" s="57" t="s">
        <v>134</v>
      </c>
      <c r="D50" s="57" t="s">
        <v>134</v>
      </c>
      <c r="E50" s="57" t="s">
        <v>134</v>
      </c>
      <c r="F50" s="57" t="s">
        <v>134</v>
      </c>
      <c r="G50" s="57" t="s">
        <v>134</v>
      </c>
      <c r="H50" s="57" t="s">
        <v>134</v>
      </c>
      <c r="I50" s="57" t="s">
        <v>134</v>
      </c>
      <c r="J50" s="57" t="s">
        <v>134</v>
      </c>
      <c r="K50" s="57" t="s">
        <v>134</v>
      </c>
      <c r="L50" s="57" t="s">
        <v>134</v>
      </c>
      <c r="M50" s="181" t="s">
        <v>488</v>
      </c>
      <c r="N50" s="181" t="s">
        <v>538</v>
      </c>
      <c r="O50" s="57" t="s">
        <v>134</v>
      </c>
      <c r="P50" s="57" t="s">
        <v>134</v>
      </c>
      <c r="Q50" s="57" t="s">
        <v>134</v>
      </c>
      <c r="R50" s="57" t="s">
        <v>134</v>
      </c>
      <c r="S50" s="57" t="s">
        <v>134</v>
      </c>
      <c r="T50" s="57" t="s">
        <v>134</v>
      </c>
      <c r="U50" s="57" t="s">
        <v>134</v>
      </c>
      <c r="V50" s="57" t="s">
        <v>134</v>
      </c>
      <c r="W50" s="57" t="s">
        <v>134</v>
      </c>
      <c r="X50" s="57" t="s">
        <v>134</v>
      </c>
      <c r="Y50" s="57" t="s">
        <v>134</v>
      </c>
      <c r="Z50" s="57" t="s">
        <v>134</v>
      </c>
      <c r="AA50" s="57" t="s">
        <v>242</v>
      </c>
      <c r="AB50" s="57" t="s">
        <v>242</v>
      </c>
      <c r="AC50" s="57" t="s">
        <v>242</v>
      </c>
      <c r="AD50" s="57" t="s">
        <v>134</v>
      </c>
      <c r="AE50" s="57" t="s">
        <v>134</v>
      </c>
      <c r="AF50" s="57"/>
    </row>
    <row r="51" spans="1:32" ht="13.2">
      <c r="A51" s="354" t="s">
        <v>17</v>
      </c>
      <c r="B51" s="58" t="s">
        <v>134</v>
      </c>
      <c r="C51" s="58" t="s">
        <v>134</v>
      </c>
      <c r="D51" s="58" t="s">
        <v>134</v>
      </c>
      <c r="E51" s="58" t="s">
        <v>134</v>
      </c>
      <c r="F51" s="113" t="s">
        <v>1196</v>
      </c>
      <c r="G51" s="113" t="s">
        <v>1196</v>
      </c>
      <c r="H51" s="97" t="s">
        <v>1723</v>
      </c>
      <c r="I51" s="58" t="s">
        <v>134</v>
      </c>
      <c r="J51" s="58" t="s">
        <v>134</v>
      </c>
      <c r="K51" s="58" t="s">
        <v>134</v>
      </c>
      <c r="L51" s="58" t="s">
        <v>134</v>
      </c>
      <c r="M51" s="93" t="s">
        <v>1724</v>
      </c>
      <c r="N51" s="10" t="s">
        <v>242</v>
      </c>
      <c r="O51" s="58"/>
      <c r="P51" s="58" t="s">
        <v>134</v>
      </c>
      <c r="Q51" s="58" t="s">
        <v>134</v>
      </c>
      <c r="R51" s="58" t="s">
        <v>134</v>
      </c>
      <c r="S51" s="58" t="s">
        <v>134</v>
      </c>
      <c r="T51" s="58"/>
      <c r="U51" s="58"/>
      <c r="V51" s="58"/>
      <c r="W51" s="58" t="s">
        <v>134</v>
      </c>
      <c r="X51" s="58" t="s">
        <v>134</v>
      </c>
      <c r="Y51" s="58" t="s">
        <v>242</v>
      </c>
      <c r="Z51" s="58" t="s">
        <v>242</v>
      </c>
      <c r="AA51" s="58" t="s">
        <v>242</v>
      </c>
      <c r="AB51" s="58" t="s">
        <v>242</v>
      </c>
      <c r="AC51" s="58" t="s">
        <v>242</v>
      </c>
      <c r="AD51" s="58" t="s">
        <v>134</v>
      </c>
      <c r="AE51" s="58" t="s">
        <v>134</v>
      </c>
      <c r="AF51" s="58"/>
    </row>
    <row r="52" spans="1:32" ht="13.2">
      <c r="A52" s="354" t="s">
        <v>56</v>
      </c>
      <c r="B52" s="58" t="s">
        <v>134</v>
      </c>
      <c r="C52" s="58" t="s">
        <v>134</v>
      </c>
      <c r="D52" s="58" t="s">
        <v>134</v>
      </c>
      <c r="E52" s="58" t="s">
        <v>134</v>
      </c>
      <c r="F52" s="58" t="s">
        <v>134</v>
      </c>
      <c r="G52" s="58" t="s">
        <v>134</v>
      </c>
      <c r="H52" s="58" t="s">
        <v>134</v>
      </c>
      <c r="I52" s="58" t="s">
        <v>134</v>
      </c>
      <c r="J52" s="58" t="s">
        <v>134</v>
      </c>
      <c r="K52" s="58" t="s">
        <v>134</v>
      </c>
      <c r="L52" s="58" t="s">
        <v>134</v>
      </c>
      <c r="M52" s="58" t="s">
        <v>134</v>
      </c>
      <c r="N52" s="58" t="s">
        <v>134</v>
      </c>
      <c r="O52" s="58" t="s">
        <v>134</v>
      </c>
      <c r="P52" s="58" t="s">
        <v>134</v>
      </c>
      <c r="Q52" s="58" t="s">
        <v>134</v>
      </c>
      <c r="R52" s="58" t="s">
        <v>134</v>
      </c>
      <c r="S52" s="58" t="s">
        <v>134</v>
      </c>
      <c r="T52" s="58" t="s">
        <v>134</v>
      </c>
      <c r="U52" s="58"/>
      <c r="V52" s="58"/>
      <c r="W52" s="58" t="s">
        <v>134</v>
      </c>
      <c r="X52" s="58" t="s">
        <v>134</v>
      </c>
      <c r="Y52" s="58" t="s">
        <v>134</v>
      </c>
      <c r="Z52" s="58" t="s">
        <v>134</v>
      </c>
      <c r="AA52" s="58" t="s">
        <v>134</v>
      </c>
      <c r="AB52" s="58" t="s">
        <v>134</v>
      </c>
      <c r="AC52" s="58" t="s">
        <v>134</v>
      </c>
      <c r="AD52" s="10" t="s">
        <v>242</v>
      </c>
      <c r="AE52" s="10" t="s">
        <v>242</v>
      </c>
      <c r="AF52" s="58"/>
    </row>
    <row r="53" spans="1:32" ht="13.2">
      <c r="A53" s="73" t="s">
        <v>105</v>
      </c>
      <c r="B53" s="58" t="s">
        <v>134</v>
      </c>
      <c r="C53" s="58" t="s">
        <v>134</v>
      </c>
      <c r="D53" s="58" t="s">
        <v>134</v>
      </c>
      <c r="E53" s="58" t="s">
        <v>134</v>
      </c>
      <c r="F53" s="58" t="s">
        <v>134</v>
      </c>
      <c r="G53" s="58" t="s">
        <v>134</v>
      </c>
      <c r="H53" s="58" t="s">
        <v>134</v>
      </c>
      <c r="I53" s="58" t="s">
        <v>134</v>
      </c>
      <c r="J53" s="58" t="s">
        <v>134</v>
      </c>
      <c r="K53" s="58" t="s">
        <v>134</v>
      </c>
      <c r="L53" s="58" t="s">
        <v>134</v>
      </c>
      <c r="M53" s="58" t="s">
        <v>134</v>
      </c>
      <c r="N53" s="10" t="s">
        <v>242</v>
      </c>
      <c r="O53" s="58"/>
      <c r="P53" s="58" t="s">
        <v>1725</v>
      </c>
      <c r="Q53" s="10" t="s">
        <v>331</v>
      </c>
      <c r="R53" s="58" t="s">
        <v>134</v>
      </c>
      <c r="S53" s="58" t="s">
        <v>134</v>
      </c>
      <c r="T53" s="205" t="s">
        <v>1726</v>
      </c>
      <c r="U53" s="58"/>
      <c r="V53" s="58" t="s">
        <v>1727</v>
      </c>
      <c r="W53" s="58"/>
      <c r="X53" s="58" t="s">
        <v>134</v>
      </c>
      <c r="Y53" s="58" t="s">
        <v>134</v>
      </c>
      <c r="Z53" s="58" t="s">
        <v>134</v>
      </c>
      <c r="AA53" s="58" t="s">
        <v>134</v>
      </c>
      <c r="AB53" s="58"/>
      <c r="AC53" s="58" t="s">
        <v>134</v>
      </c>
      <c r="AD53" s="58" t="s">
        <v>134</v>
      </c>
      <c r="AE53" s="58"/>
      <c r="AF53" s="58"/>
    </row>
    <row r="54" spans="1:32" ht="13.2">
      <c r="A54" s="73" t="s">
        <v>106</v>
      </c>
      <c r="B54" s="58"/>
      <c r="C54" s="58"/>
      <c r="D54" s="58" t="s">
        <v>1147</v>
      </c>
      <c r="E54" s="58" t="s">
        <v>134</v>
      </c>
      <c r="F54" s="58" t="s">
        <v>134</v>
      </c>
      <c r="G54" s="58"/>
      <c r="H54" s="58"/>
      <c r="I54" s="58"/>
      <c r="J54" s="58" t="s">
        <v>1728</v>
      </c>
      <c r="K54" s="58" t="s">
        <v>1729</v>
      </c>
      <c r="L54" s="58" t="s">
        <v>134</v>
      </c>
      <c r="M54" s="58" t="s">
        <v>134</v>
      </c>
      <c r="N54" s="58" t="s">
        <v>538</v>
      </c>
      <c r="O54" s="58"/>
      <c r="P54" s="58"/>
      <c r="Q54" s="58"/>
      <c r="R54" s="58"/>
      <c r="S54" s="562" t="s">
        <v>134</v>
      </c>
      <c r="T54" s="58" t="s">
        <v>1147</v>
      </c>
      <c r="U54" s="58"/>
      <c r="V54" s="58" t="s">
        <v>373</v>
      </c>
      <c r="Y54" s="58"/>
      <c r="Z54" s="58" t="s">
        <v>134</v>
      </c>
      <c r="AA54" s="58" t="s">
        <v>1730</v>
      </c>
      <c r="AB54" s="58"/>
      <c r="AC54" s="58"/>
      <c r="AD54" s="58"/>
      <c r="AE54" s="58"/>
      <c r="AF54" s="58"/>
    </row>
    <row r="55" spans="1:32" ht="13.2">
      <c r="A55" s="73" t="s">
        <v>107</v>
      </c>
      <c r="B55" s="58"/>
      <c r="C55" s="58"/>
      <c r="D55" s="58"/>
      <c r="E55" s="58"/>
      <c r="F55" s="58"/>
      <c r="G55" s="58"/>
      <c r="H55" s="58"/>
      <c r="I55" s="58"/>
      <c r="J55" s="58"/>
      <c r="K55" s="58" t="s">
        <v>1731</v>
      </c>
      <c r="L55" s="58"/>
      <c r="M55" s="58"/>
      <c r="N55" s="58"/>
      <c r="O55" s="58"/>
      <c r="P55" s="58"/>
      <c r="Q55" s="58"/>
      <c r="R55" s="58"/>
      <c r="S55" s="58"/>
      <c r="T55" s="58"/>
      <c r="U55" s="58"/>
      <c r="V55" s="58"/>
      <c r="W55" s="58"/>
      <c r="X55" s="58"/>
      <c r="Y55" s="58"/>
      <c r="Z55" s="58"/>
      <c r="AA55" s="58"/>
      <c r="AB55" s="58"/>
      <c r="AC55" s="58"/>
      <c r="AD55" s="58"/>
      <c r="AE55" s="58"/>
      <c r="AF55" s="58"/>
    </row>
    <row r="56" spans="1:32" ht="13.2">
      <c r="A56" s="354" t="s">
        <v>108</v>
      </c>
      <c r="B56" s="58"/>
      <c r="C56" s="58" t="s">
        <v>1732</v>
      </c>
      <c r="D56" s="58" t="s">
        <v>1732</v>
      </c>
      <c r="E56" s="58" t="s">
        <v>1732</v>
      </c>
      <c r="F56" s="58" t="s">
        <v>1732</v>
      </c>
      <c r="G56" s="58"/>
      <c r="H56" s="58"/>
      <c r="I56" s="58"/>
      <c r="J56" s="58"/>
      <c r="K56" s="58" t="s">
        <v>1729</v>
      </c>
      <c r="L56" s="58"/>
      <c r="M56" s="58" t="s">
        <v>545</v>
      </c>
      <c r="N56" s="58" t="s">
        <v>1733</v>
      </c>
      <c r="O56" s="58" t="s">
        <v>1734</v>
      </c>
      <c r="P56" s="58" t="s">
        <v>1735</v>
      </c>
      <c r="Q56" s="58"/>
      <c r="R56" s="58"/>
      <c r="S56" s="58" t="s">
        <v>980</v>
      </c>
      <c r="T56" s="58"/>
      <c r="U56" s="58"/>
      <c r="V56" s="58"/>
      <c r="W56" s="58"/>
      <c r="X56" s="58"/>
      <c r="Y56" s="58" t="s">
        <v>1736</v>
      </c>
      <c r="Z56" s="58" t="s">
        <v>134</v>
      </c>
      <c r="AA56" s="3" t="s">
        <v>1737</v>
      </c>
      <c r="AB56" s="58" t="s">
        <v>1738</v>
      </c>
      <c r="AC56" s="58"/>
      <c r="AD56" s="58"/>
      <c r="AE56" s="58" t="s">
        <v>134</v>
      </c>
      <c r="AF56" s="58"/>
    </row>
    <row r="57" spans="1:32" ht="13.2">
      <c r="A57" s="73" t="s">
        <v>109</v>
      </c>
      <c r="B57" s="58"/>
      <c r="C57" s="58" t="s">
        <v>1732</v>
      </c>
      <c r="D57" s="58" t="s">
        <v>1732</v>
      </c>
      <c r="E57" s="58" t="s">
        <v>1732</v>
      </c>
      <c r="F57" s="58" t="s">
        <v>1732</v>
      </c>
      <c r="G57" s="58"/>
      <c r="H57" s="58"/>
      <c r="I57" s="58"/>
      <c r="J57" s="58"/>
      <c r="K57" s="58" t="s">
        <v>1729</v>
      </c>
      <c r="L57" s="58"/>
      <c r="M57" s="58"/>
      <c r="N57" s="58"/>
      <c r="O57" s="58"/>
      <c r="P57" s="58"/>
      <c r="Q57" s="58"/>
      <c r="R57" s="58"/>
      <c r="S57" s="58"/>
      <c r="T57" s="58"/>
      <c r="U57" s="58"/>
      <c r="V57" s="58"/>
      <c r="W57" s="58"/>
      <c r="X57" s="58"/>
      <c r="Y57" s="58"/>
      <c r="Z57" s="58"/>
      <c r="AA57" s="58"/>
      <c r="AB57" s="58"/>
      <c r="AC57" s="58"/>
      <c r="AD57" s="58"/>
      <c r="AE57" s="58"/>
      <c r="AF57" s="58"/>
    </row>
    <row r="58" spans="1:32" ht="13.2">
      <c r="A58" s="73" t="s">
        <v>27</v>
      </c>
      <c r="B58" s="58"/>
      <c r="C58" s="58" t="s">
        <v>786</v>
      </c>
      <c r="D58" s="58" t="s">
        <v>786</v>
      </c>
      <c r="E58" s="58" t="s">
        <v>786</v>
      </c>
      <c r="F58" s="58" t="s">
        <v>786</v>
      </c>
      <c r="G58" s="58"/>
      <c r="H58" s="58"/>
      <c r="I58" s="58"/>
      <c r="J58" s="58"/>
      <c r="K58" s="58" t="s">
        <v>1729</v>
      </c>
      <c r="L58" s="58"/>
      <c r="M58" s="58"/>
      <c r="N58" s="58"/>
      <c r="O58" s="58"/>
      <c r="P58" s="58"/>
      <c r="Q58" s="58"/>
      <c r="R58" s="58"/>
      <c r="S58" s="58"/>
      <c r="T58" s="58"/>
      <c r="U58" s="58"/>
      <c r="V58" s="58"/>
      <c r="W58" s="58"/>
      <c r="X58" s="58" t="s">
        <v>134</v>
      </c>
      <c r="Y58" s="58"/>
      <c r="Z58" s="58"/>
      <c r="AA58" s="3" t="s">
        <v>1737</v>
      </c>
      <c r="AB58" s="58" t="s">
        <v>1739</v>
      </c>
      <c r="AC58" s="58"/>
      <c r="AD58" s="58"/>
      <c r="AE58" s="58"/>
      <c r="AF58" s="58"/>
    </row>
    <row r="59" spans="1:32" ht="13.2">
      <c r="A59" s="73" t="s">
        <v>110</v>
      </c>
      <c r="B59" s="58"/>
      <c r="C59" s="58" t="s">
        <v>1732</v>
      </c>
      <c r="D59" s="58" t="s">
        <v>1732</v>
      </c>
      <c r="E59" s="58" t="s">
        <v>1732</v>
      </c>
      <c r="F59" s="58" t="s">
        <v>1732</v>
      </c>
      <c r="G59" s="58"/>
      <c r="H59" s="58"/>
      <c r="I59" s="58"/>
      <c r="J59" s="58"/>
      <c r="K59" s="58" t="s">
        <v>1729</v>
      </c>
      <c r="L59" s="58"/>
      <c r="M59" s="58"/>
      <c r="N59" s="58"/>
      <c r="O59" s="58" t="s">
        <v>134</v>
      </c>
      <c r="P59" s="58" t="s">
        <v>134</v>
      </c>
      <c r="Q59" s="58" t="s">
        <v>134</v>
      </c>
      <c r="R59" s="58" t="s">
        <v>134</v>
      </c>
      <c r="S59" s="58" t="s">
        <v>134</v>
      </c>
      <c r="T59" s="58" t="s">
        <v>134</v>
      </c>
      <c r="U59" s="58" t="s">
        <v>134</v>
      </c>
      <c r="V59" s="58" t="s">
        <v>134</v>
      </c>
      <c r="W59" s="58"/>
      <c r="X59" s="58"/>
      <c r="Y59" s="58"/>
      <c r="Z59" s="58"/>
      <c r="AA59" s="58"/>
      <c r="AB59" s="58"/>
      <c r="AC59" s="58"/>
      <c r="AE59" s="58"/>
      <c r="AF59" s="58"/>
    </row>
    <row r="60" spans="1:32" ht="13.2">
      <c r="A60" s="74" t="s">
        <v>111</v>
      </c>
      <c r="B60" s="521"/>
      <c r="C60" s="6"/>
      <c r="D60" s="6"/>
      <c r="E60" s="6"/>
      <c r="F60" s="6"/>
      <c r="G60" s="6"/>
      <c r="H60" s="6"/>
      <c r="I60" s="6"/>
      <c r="J60" s="6"/>
      <c r="K60" s="6"/>
      <c r="L60" s="6"/>
      <c r="M60" s="6"/>
      <c r="N60" s="6"/>
      <c r="O60" s="6"/>
      <c r="P60" s="6"/>
      <c r="Q60" s="6"/>
      <c r="R60" s="6"/>
      <c r="S60" s="6"/>
      <c r="T60" s="6"/>
      <c r="U60" s="6"/>
      <c r="V60" s="6"/>
      <c r="W60" s="6"/>
      <c r="X60" s="58"/>
      <c r="Y60" s="6"/>
      <c r="Z60" s="6"/>
      <c r="AA60" s="6"/>
      <c r="AB60" s="6"/>
      <c r="AC60" s="6"/>
      <c r="AD60" s="6"/>
      <c r="AE60" s="6"/>
      <c r="AF60" s="6"/>
    </row>
    <row r="61" spans="1:32" ht="13.2">
      <c r="A61" s="26" t="s">
        <v>112</v>
      </c>
      <c r="B61" s="521"/>
      <c r="C61" s="6"/>
      <c r="D61" s="6"/>
      <c r="E61" s="6"/>
      <c r="F61" s="6"/>
      <c r="G61" s="6"/>
      <c r="H61" s="6"/>
      <c r="I61" s="6"/>
      <c r="J61" s="6"/>
      <c r="K61" s="6"/>
      <c r="L61" s="6"/>
      <c r="M61" s="6"/>
      <c r="N61" s="6"/>
      <c r="O61" s="6"/>
      <c r="P61" s="6"/>
      <c r="Q61" s="6"/>
      <c r="R61" s="6"/>
      <c r="S61" s="6"/>
      <c r="T61" s="6"/>
      <c r="U61" s="6"/>
      <c r="V61" s="6"/>
      <c r="W61" s="6"/>
      <c r="X61" s="58"/>
      <c r="Z61" s="6"/>
      <c r="AA61" s="6"/>
      <c r="AB61" s="6"/>
      <c r="AC61" s="6"/>
      <c r="AD61" s="6"/>
      <c r="AE61" s="6"/>
      <c r="AF61" s="6"/>
    </row>
    <row r="62" spans="1:32" ht="13.2">
      <c r="A62" s="63">
        <v>7700</v>
      </c>
      <c r="B62" s="58"/>
      <c r="C62" s="58"/>
      <c r="D62" s="58"/>
      <c r="E62" s="390"/>
      <c r="F62" s="81"/>
      <c r="G62" s="170" t="s">
        <v>1601</v>
      </c>
      <c r="H62" s="170" t="s">
        <v>1601</v>
      </c>
      <c r="I62" s="170" t="s">
        <v>1601</v>
      </c>
      <c r="J62" s="170" t="s">
        <v>1601</v>
      </c>
      <c r="K62" s="170" t="s">
        <v>1601</v>
      </c>
      <c r="L62" s="170" t="s">
        <v>1601</v>
      </c>
      <c r="M62" s="390"/>
      <c r="N62" s="390"/>
      <c r="O62" s="434" t="s">
        <v>1590</v>
      </c>
      <c r="P62" s="390"/>
      <c r="Q62" s="390"/>
      <c r="R62" s="390"/>
      <c r="S62" s="390"/>
      <c r="T62" s="390"/>
      <c r="U62" s="390"/>
      <c r="V62" s="390"/>
      <c r="W62" s="161"/>
      <c r="X62" s="208"/>
      <c r="Y62" s="585" t="s">
        <v>1740</v>
      </c>
      <c r="Z62" s="208"/>
      <c r="AA62" s="208"/>
      <c r="AB62" s="208"/>
      <c r="AC62" s="208"/>
      <c r="AD62" s="208"/>
      <c r="AE62" s="208"/>
      <c r="AF62" s="208"/>
    </row>
    <row r="63" spans="1:32" ht="13.2">
      <c r="A63" s="528">
        <v>7701</v>
      </c>
      <c r="B63" s="221" t="s">
        <v>1631</v>
      </c>
      <c r="C63" s="221" t="s">
        <v>1631</v>
      </c>
      <c r="D63" s="57"/>
      <c r="E63" s="93" t="s">
        <v>739</v>
      </c>
      <c r="F63" s="96" t="s">
        <v>1622</v>
      </c>
      <c r="G63" s="57"/>
      <c r="H63" s="57"/>
      <c r="I63" s="95" t="s">
        <v>1624</v>
      </c>
      <c r="J63" s="95" t="s">
        <v>1624</v>
      </c>
      <c r="K63" s="95" t="s">
        <v>1624</v>
      </c>
      <c r="L63" s="95" t="s">
        <v>1624</v>
      </c>
      <c r="M63" s="57"/>
      <c r="N63" s="12" t="s">
        <v>1596</v>
      </c>
      <c r="O63" s="97" t="s">
        <v>1656</v>
      </c>
      <c r="P63" s="96" t="s">
        <v>1580</v>
      </c>
      <c r="Q63" s="371"/>
      <c r="R63" s="113" t="s">
        <v>1363</v>
      </c>
      <c r="S63" s="371"/>
      <c r="T63" s="371"/>
      <c r="U63" s="113" t="s">
        <v>1363</v>
      </c>
      <c r="V63" s="113" t="s">
        <v>1363</v>
      </c>
      <c r="W63" s="113" t="s">
        <v>1363</v>
      </c>
      <c r="Y63" s="81" t="s">
        <v>1741</v>
      </c>
      <c r="Z63" s="58" t="s">
        <v>419</v>
      </c>
      <c r="AA63" s="296" t="s">
        <v>1584</v>
      </c>
      <c r="AB63" s="58" t="s">
        <v>419</v>
      </c>
      <c r="AC63" s="58"/>
      <c r="AD63" s="12" t="s">
        <v>1596</v>
      </c>
      <c r="AE63" s="113" t="s">
        <v>1363</v>
      </c>
      <c r="AF63" s="208"/>
    </row>
    <row r="64" spans="1:32" ht="13.2">
      <c r="A64" s="75">
        <v>7702</v>
      </c>
      <c r="B64" s="10" t="s">
        <v>84</v>
      </c>
      <c r="C64" s="10" t="s">
        <v>84</v>
      </c>
      <c r="D64" s="10" t="s">
        <v>84</v>
      </c>
      <c r="E64" s="10" t="s">
        <v>84</v>
      </c>
      <c r="F64" s="10" t="s">
        <v>84</v>
      </c>
      <c r="G64" s="10" t="s">
        <v>84</v>
      </c>
      <c r="H64" s="10" t="s">
        <v>84</v>
      </c>
      <c r="I64" s="10" t="s">
        <v>84</v>
      </c>
      <c r="J64" s="10" t="s">
        <v>84</v>
      </c>
      <c r="K64" s="10" t="s">
        <v>84</v>
      </c>
      <c r="M64" s="390" t="s">
        <v>84</v>
      </c>
      <c r="N64" s="390" t="s">
        <v>84</v>
      </c>
      <c r="O64" s="58"/>
      <c r="P64" s="526"/>
      <c r="Q64" s="526"/>
      <c r="R64" s="526"/>
      <c r="S64" s="526"/>
      <c r="T64" s="526"/>
      <c r="U64" s="526" t="s">
        <v>84</v>
      </c>
      <c r="V64" s="526"/>
      <c r="W64" s="220"/>
      <c r="X64" s="220"/>
      <c r="Y64" s="220"/>
      <c r="Z64" s="220"/>
      <c r="AA64" s="220"/>
      <c r="AB64" s="220"/>
      <c r="AC64" s="220"/>
      <c r="AD64" s="208"/>
      <c r="AE64" s="208"/>
      <c r="AF64" s="208"/>
    </row>
    <row r="65" spans="1:32" ht="13.2">
      <c r="A65" s="75" t="s">
        <v>1528</v>
      </c>
      <c r="B65" s="111"/>
      <c r="C65" s="111"/>
      <c r="D65" s="111"/>
      <c r="E65" s="111"/>
      <c r="F65" s="111"/>
      <c r="G65" s="111"/>
      <c r="H65" s="111"/>
      <c r="I65" s="111"/>
      <c r="J65" s="111"/>
      <c r="K65" s="111"/>
      <c r="M65" s="390"/>
      <c r="N65" s="586" t="s">
        <v>1233</v>
      </c>
      <c r="O65" s="586" t="s">
        <v>1233</v>
      </c>
      <c r="P65" s="586" t="s">
        <v>1233</v>
      </c>
      <c r="Q65" s="586" t="s">
        <v>1233</v>
      </c>
      <c r="R65" s="586" t="s">
        <v>1233</v>
      </c>
      <c r="S65" s="586" t="s">
        <v>1233</v>
      </c>
      <c r="T65" s="586" t="s">
        <v>1233</v>
      </c>
      <c r="U65" s="586" t="s">
        <v>1233</v>
      </c>
      <c r="V65" s="586" t="s">
        <v>1233</v>
      </c>
      <c r="W65" s="586" t="s">
        <v>1233</v>
      </c>
      <c r="X65" s="10"/>
      <c r="Z65" s="208"/>
      <c r="AA65" s="208"/>
      <c r="AB65" s="208"/>
      <c r="AC65" s="208"/>
      <c r="AD65" s="208"/>
      <c r="AE65" s="208"/>
      <c r="AF65" s="208"/>
    </row>
    <row r="66" spans="1:32" ht="13.2">
      <c r="A66" s="75">
        <v>7703</v>
      </c>
      <c r="B66" s="58"/>
      <c r="D66" s="191"/>
      <c r="E66" s="58" t="s">
        <v>1639</v>
      </c>
      <c r="F66" s="113" t="s">
        <v>1196</v>
      </c>
      <c r="G66" s="113" t="s">
        <v>1196</v>
      </c>
      <c r="H66" s="57"/>
      <c r="I66" s="93" t="s">
        <v>127</v>
      </c>
      <c r="J66" s="225" t="s">
        <v>739</v>
      </c>
      <c r="M66" s="57" t="s">
        <v>242</v>
      </c>
      <c r="N66" s="139"/>
      <c r="O66" s="93" t="s">
        <v>1623</v>
      </c>
      <c r="P66" s="58" t="s">
        <v>1700</v>
      </c>
      <c r="Q66" s="98" t="s">
        <v>1742</v>
      </c>
      <c r="R66" s="98" t="s">
        <v>1742</v>
      </c>
      <c r="S66" s="98" t="s">
        <v>1742</v>
      </c>
      <c r="T66" s="98" t="s">
        <v>1742</v>
      </c>
      <c r="U66" s="98" t="s">
        <v>1742</v>
      </c>
      <c r="V66" s="98" t="s">
        <v>1742</v>
      </c>
      <c r="W66" s="98" t="s">
        <v>1742</v>
      </c>
      <c r="X66" s="98" t="s">
        <v>1742</v>
      </c>
      <c r="Y66" s="98" t="s">
        <v>1742</v>
      </c>
      <c r="Z66" s="98" t="s">
        <v>1742</v>
      </c>
      <c r="AA66" s="98" t="s">
        <v>1742</v>
      </c>
      <c r="AB66" s="98" t="s">
        <v>1742</v>
      </c>
      <c r="AC66" s="98" t="s">
        <v>1742</v>
      </c>
      <c r="AD66" s="98" t="s">
        <v>1742</v>
      </c>
      <c r="AE66" s="98" t="s">
        <v>1742</v>
      </c>
      <c r="AF66" s="208"/>
    </row>
    <row r="67" spans="1:32" ht="13.8">
      <c r="A67" s="75">
        <v>7705</v>
      </c>
      <c r="B67" s="58"/>
      <c r="C67" s="58"/>
      <c r="D67" s="58"/>
      <c r="E67" s="58" t="s">
        <v>1265</v>
      </c>
      <c r="F67" s="113" t="s">
        <v>1196</v>
      </c>
      <c r="G67" s="113" t="s">
        <v>1196</v>
      </c>
      <c r="H67" s="113" t="s">
        <v>1611</v>
      </c>
      <c r="I67" s="572" t="s">
        <v>1612</v>
      </c>
      <c r="J67" s="93" t="s">
        <v>127</v>
      </c>
      <c r="K67" s="58" t="s">
        <v>1663</v>
      </c>
      <c r="L67" s="58" t="s">
        <v>1685</v>
      </c>
      <c r="N67" s="132" t="s">
        <v>1602</v>
      </c>
      <c r="O67" s="58"/>
      <c r="P67" s="139"/>
      <c r="Q67" s="58"/>
      <c r="R67" s="6" t="s">
        <v>331</v>
      </c>
      <c r="T67" s="579" t="s">
        <v>423</v>
      </c>
      <c r="V67" s="10" t="s">
        <v>331</v>
      </c>
      <c r="W67" s="10"/>
      <c r="X67" s="10" t="s">
        <v>1667</v>
      </c>
      <c r="Y67" s="93" t="s">
        <v>1238</v>
      </c>
      <c r="Z67" s="208"/>
      <c r="AA67" s="578" t="s">
        <v>1196</v>
      </c>
      <c r="AB67" s="549" t="s">
        <v>629</v>
      </c>
      <c r="AC67" s="549" t="s">
        <v>629</v>
      </c>
      <c r="AD67" s="549" t="s">
        <v>629</v>
      </c>
      <c r="AE67" s="208"/>
      <c r="AF67" s="208"/>
    </row>
    <row r="68" spans="1:32" ht="13.2">
      <c r="A68" s="75">
        <v>7706</v>
      </c>
      <c r="B68" s="371"/>
      <c r="C68" s="371"/>
      <c r="D68" s="371"/>
      <c r="F68" s="371"/>
      <c r="G68" s="364" t="s">
        <v>1587</v>
      </c>
      <c r="H68" s="364" t="s">
        <v>1587</v>
      </c>
      <c r="I68" s="364" t="s">
        <v>1587</v>
      </c>
      <c r="J68" s="93" t="s">
        <v>342</v>
      </c>
      <c r="K68" s="93" t="s">
        <v>923</v>
      </c>
      <c r="L68" s="390"/>
      <c r="S68" s="10" t="s">
        <v>132</v>
      </c>
      <c r="T68" s="10" t="s">
        <v>132</v>
      </c>
      <c r="U68" s="93" t="s">
        <v>1635</v>
      </c>
      <c r="V68" s="93" t="s">
        <v>1743</v>
      </c>
      <c r="W68" s="93" t="s">
        <v>1744</v>
      </c>
      <c r="X68" s="93" t="s">
        <v>1745</v>
      </c>
      <c r="Y68" s="174" t="s">
        <v>1746</v>
      </c>
      <c r="Z68" s="208"/>
      <c r="AC68" s="94" t="s">
        <v>1747</v>
      </c>
      <c r="AD68" s="208"/>
      <c r="AE68" s="208"/>
      <c r="AF68" s="208"/>
    </row>
    <row r="69" spans="1:32" ht="13.2">
      <c r="A69" s="75" t="s">
        <v>1529</v>
      </c>
      <c r="B69" s="586" t="s">
        <v>1233</v>
      </c>
      <c r="C69" s="586" t="s">
        <v>1233</v>
      </c>
      <c r="D69" s="586" t="s">
        <v>1233</v>
      </c>
      <c r="E69" s="586" t="s">
        <v>1233</v>
      </c>
      <c r="F69" s="586" t="s">
        <v>1233</v>
      </c>
      <c r="G69" s="586" t="s">
        <v>1233</v>
      </c>
      <c r="H69" s="586" t="s">
        <v>1233</v>
      </c>
      <c r="I69" s="586" t="s">
        <v>1233</v>
      </c>
      <c r="J69" s="586" t="s">
        <v>1233</v>
      </c>
      <c r="K69" s="586" t="s">
        <v>1233</v>
      </c>
      <c r="L69" s="586" t="s">
        <v>1233</v>
      </c>
      <c r="M69" s="586" t="s">
        <v>1233</v>
      </c>
      <c r="N69" s="111"/>
      <c r="O69" s="111"/>
      <c r="P69" s="111"/>
      <c r="Q69" s="111"/>
      <c r="R69" s="111"/>
      <c r="S69" s="111"/>
      <c r="T69" s="111"/>
      <c r="U69" s="111"/>
      <c r="V69" s="111"/>
      <c r="W69" s="111"/>
      <c r="X69" s="586" t="s">
        <v>1233</v>
      </c>
      <c r="Y69" s="586" t="s">
        <v>1233</v>
      </c>
      <c r="Z69" s="586" t="s">
        <v>1233</v>
      </c>
      <c r="AA69" s="586" t="s">
        <v>1233</v>
      </c>
      <c r="AB69" s="586" t="s">
        <v>1233</v>
      </c>
      <c r="AC69" s="586" t="s">
        <v>1233</v>
      </c>
      <c r="AD69" s="586" t="s">
        <v>1233</v>
      </c>
      <c r="AE69" s="586" t="s">
        <v>1233</v>
      </c>
      <c r="AF69" s="586" t="s">
        <v>1233</v>
      </c>
    </row>
    <row r="70" spans="1:32" ht="13.2">
      <c r="A70" s="75">
        <v>7708</v>
      </c>
      <c r="B70" s="58" t="s">
        <v>1573</v>
      </c>
      <c r="C70" s="516" t="s">
        <v>132</v>
      </c>
      <c r="D70" s="93" t="s">
        <v>865</v>
      </c>
      <c r="E70" s="93" t="s">
        <v>865</v>
      </c>
      <c r="F70" s="93" t="s">
        <v>273</v>
      </c>
      <c r="G70" s="93" t="s">
        <v>1574</v>
      </c>
      <c r="H70" s="94" t="s">
        <v>1575</v>
      </c>
      <c r="K70" s="95" t="s">
        <v>423</v>
      </c>
      <c r="L70" s="100" t="s">
        <v>1748</v>
      </c>
      <c r="M70" s="57" t="s">
        <v>242</v>
      </c>
      <c r="N70" s="100" t="s">
        <v>1578</v>
      </c>
      <c r="O70" s="109" t="s">
        <v>1579</v>
      </c>
      <c r="P70" s="501" t="s">
        <v>1393</v>
      </c>
      <c r="Q70" s="501" t="s">
        <v>1393</v>
      </c>
      <c r="R70" s="97" t="s">
        <v>1591</v>
      </c>
      <c r="S70" s="174" t="s">
        <v>353</v>
      </c>
      <c r="T70" s="113" t="s">
        <v>697</v>
      </c>
      <c r="U70" s="113" t="s">
        <v>697</v>
      </c>
      <c r="V70" s="58" t="s">
        <v>132</v>
      </c>
      <c r="W70" s="82" t="s">
        <v>1740</v>
      </c>
      <c r="X70" s="81"/>
      <c r="Y70" s="93" t="s">
        <v>1238</v>
      </c>
      <c r="Z70" s="117" t="s">
        <v>1236</v>
      </c>
      <c r="AB70" s="208"/>
      <c r="AC70" s="208"/>
      <c r="AD70" s="208" t="s">
        <v>242</v>
      </c>
      <c r="AE70" s="208"/>
      <c r="AF70" s="208"/>
    </row>
    <row r="71" spans="1:32" ht="13.8">
      <c r="A71" s="75">
        <v>7709</v>
      </c>
      <c r="B71" s="58"/>
      <c r="C71" s="58"/>
      <c r="E71" s="58"/>
      <c r="F71" s="94" t="s">
        <v>1662</v>
      </c>
      <c r="G71" s="526"/>
      <c r="H71" s="390"/>
      <c r="I71" s="572" t="s">
        <v>1612</v>
      </c>
      <c r="J71" s="81"/>
      <c r="K71" s="81"/>
      <c r="L71" s="390"/>
      <c r="M71" s="390"/>
      <c r="O71" s="58"/>
      <c r="P71" s="109" t="s">
        <v>629</v>
      </c>
      <c r="Q71" s="109" t="s">
        <v>629</v>
      </c>
      <c r="R71" s="109" t="s">
        <v>629</v>
      </c>
      <c r="S71" s="58" t="s">
        <v>132</v>
      </c>
      <c r="U71" s="93" t="s">
        <v>1620</v>
      </c>
      <c r="V71" s="10" t="s">
        <v>1740</v>
      </c>
      <c r="W71" s="6" t="s">
        <v>132</v>
      </c>
      <c r="X71" s="6" t="s">
        <v>132</v>
      </c>
      <c r="Y71" s="6" t="s">
        <v>132</v>
      </c>
      <c r="AA71" s="6" t="s">
        <v>132</v>
      </c>
      <c r="AB71" s="573" t="s">
        <v>1616</v>
      </c>
      <c r="AC71" s="587"/>
      <c r="AD71" s="587"/>
      <c r="AE71" s="587"/>
      <c r="AF71" s="82"/>
    </row>
    <row r="72" spans="1:32" ht="13.8">
      <c r="A72" s="76" t="s">
        <v>1533</v>
      </c>
      <c r="B72" s="58"/>
      <c r="C72" s="58"/>
      <c r="D72" s="58" t="s">
        <v>240</v>
      </c>
      <c r="G72" s="371"/>
      <c r="H72" s="390"/>
      <c r="I72" s="572" t="s">
        <v>1612</v>
      </c>
      <c r="J72" s="81"/>
      <c r="K72" s="81"/>
      <c r="L72" s="390"/>
      <c r="M72" s="225" t="s">
        <v>1724</v>
      </c>
      <c r="N72" s="93" t="s">
        <v>1714</v>
      </c>
      <c r="P72" s="109" t="s">
        <v>1648</v>
      </c>
      <c r="Q72" s="57" t="s">
        <v>1581</v>
      </c>
      <c r="R72" s="96" t="s">
        <v>245</v>
      </c>
      <c r="S72" s="57" t="s">
        <v>1581</v>
      </c>
      <c r="T72" s="588" t="s">
        <v>1685</v>
      </c>
      <c r="U72" s="580" t="s">
        <v>1278</v>
      </c>
      <c r="V72" s="580" t="s">
        <v>1278</v>
      </c>
      <c r="W72" s="580" t="s">
        <v>1278</v>
      </c>
      <c r="X72" s="580"/>
      <c r="Y72" s="205" t="s">
        <v>128</v>
      </c>
      <c r="Z72" s="58" t="s">
        <v>1427</v>
      </c>
      <c r="AA72" s="58" t="s">
        <v>1427</v>
      </c>
      <c r="AB72" s="208"/>
      <c r="AC72" s="208"/>
      <c r="AD72" s="10" t="s">
        <v>242</v>
      </c>
      <c r="AE72" s="58"/>
      <c r="AF72" s="208"/>
    </row>
    <row r="73" spans="1:32" ht="13.2">
      <c r="A73" s="76">
        <v>7711</v>
      </c>
      <c r="B73" s="104"/>
      <c r="C73" s="104"/>
      <c r="D73" s="104"/>
      <c r="E73" s="104"/>
      <c r="F73" s="104"/>
      <c r="G73" s="104"/>
      <c r="H73" s="104"/>
      <c r="I73" s="104"/>
      <c r="J73" s="104"/>
      <c r="K73" s="104"/>
      <c r="L73" s="104"/>
      <c r="M73" s="104"/>
      <c r="N73" s="104"/>
      <c r="O73" s="104"/>
      <c r="P73" s="104"/>
      <c r="Q73" s="104"/>
      <c r="R73" s="104"/>
      <c r="S73" s="104"/>
      <c r="T73" s="104"/>
      <c r="U73" s="104"/>
      <c r="V73" s="58" t="s">
        <v>1727</v>
      </c>
      <c r="W73" s="583" t="s">
        <v>1715</v>
      </c>
      <c r="X73" s="583" t="s">
        <v>1715</v>
      </c>
      <c r="Y73" s="280" t="s">
        <v>1643</v>
      </c>
      <c r="Z73" s="95" t="s">
        <v>423</v>
      </c>
      <c r="AB73" s="208"/>
      <c r="AC73" s="573" t="s">
        <v>1616</v>
      </c>
      <c r="AD73" s="573" t="s">
        <v>1616</v>
      </c>
      <c r="AF73" s="208"/>
    </row>
    <row r="74" spans="1:32" ht="13.2">
      <c r="A74" s="75">
        <v>7712</v>
      </c>
      <c r="B74" s="58"/>
      <c r="C74" s="58"/>
      <c r="D74" s="58"/>
      <c r="E74" s="507" t="s">
        <v>1570</v>
      </c>
      <c r="G74" s="371"/>
      <c r="H74" s="181"/>
      <c r="I74" s="170" t="s">
        <v>1654</v>
      </c>
      <c r="J74" s="225" t="s">
        <v>1692</v>
      </c>
      <c r="K74" s="225" t="s">
        <v>1692</v>
      </c>
      <c r="L74" s="225" t="s">
        <v>1692</v>
      </c>
      <c r="P74" s="93" t="s">
        <v>1749</v>
      </c>
      <c r="Q74" s="57" t="s">
        <v>746</v>
      </c>
      <c r="S74" s="100" t="s">
        <v>1592</v>
      </c>
      <c r="T74" s="96" t="s">
        <v>1370</v>
      </c>
      <c r="U74" s="296" t="s">
        <v>1642</v>
      </c>
      <c r="V74" s="97" t="s">
        <v>1615</v>
      </c>
      <c r="W74" s="132" t="s">
        <v>865</v>
      </c>
      <c r="X74" s="208"/>
      <c r="Y74" s="94" t="s">
        <v>1607</v>
      </c>
      <c r="Z74" s="96" t="s">
        <v>337</v>
      </c>
      <c r="AA74" s="576" t="s">
        <v>398</v>
      </c>
      <c r="AB74" s="208"/>
      <c r="AC74" s="208"/>
      <c r="AD74" s="82" t="s">
        <v>1585</v>
      </c>
      <c r="AE74" s="82" t="s">
        <v>1585</v>
      </c>
      <c r="AF74" s="208"/>
    </row>
    <row r="75" spans="1:32" ht="13.2">
      <c r="A75" s="75">
        <v>7713</v>
      </c>
      <c r="B75" s="58"/>
      <c r="C75" s="58"/>
      <c r="D75" s="58"/>
      <c r="E75" s="526"/>
      <c r="G75" s="526"/>
      <c r="H75" s="390"/>
      <c r="I75" s="390"/>
      <c r="J75" s="81"/>
      <c r="K75" s="81"/>
      <c r="L75" s="390"/>
      <c r="M75" s="390"/>
      <c r="N75" s="526"/>
      <c r="O75" s="526"/>
      <c r="P75" s="236" t="s">
        <v>786</v>
      </c>
      <c r="Q75" s="236" t="s">
        <v>786</v>
      </c>
      <c r="R75" s="236" t="s">
        <v>786</v>
      </c>
      <c r="S75" s="236" t="s">
        <v>786</v>
      </c>
      <c r="T75" s="236" t="s">
        <v>786</v>
      </c>
      <c r="U75" s="236" t="s">
        <v>786</v>
      </c>
      <c r="V75" s="236" t="s">
        <v>786</v>
      </c>
      <c r="W75" s="236" t="s">
        <v>786</v>
      </c>
      <c r="X75" s="236" t="s">
        <v>786</v>
      </c>
      <c r="Y75" s="236" t="s">
        <v>786</v>
      </c>
      <c r="Z75" s="236" t="s">
        <v>786</v>
      </c>
      <c r="AA75" s="236" t="s">
        <v>786</v>
      </c>
      <c r="AB75" s="236" t="s">
        <v>786</v>
      </c>
      <c r="AC75" s="236" t="s">
        <v>786</v>
      </c>
      <c r="AD75" s="236" t="s">
        <v>786</v>
      </c>
      <c r="AE75" s="236" t="s">
        <v>786</v>
      </c>
      <c r="AF75" s="236" t="s">
        <v>786</v>
      </c>
    </row>
    <row r="76" spans="1:32" ht="13.2">
      <c r="A76" s="76">
        <v>7715</v>
      </c>
      <c r="B76" s="104"/>
      <c r="C76" s="104"/>
      <c r="D76" s="104"/>
      <c r="E76" s="212"/>
      <c r="F76" s="212"/>
      <c r="G76" s="371"/>
      <c r="H76" s="390"/>
      <c r="I76" s="390"/>
      <c r="N76" s="371"/>
      <c r="O76" s="371"/>
      <c r="P76" s="236" t="s">
        <v>786</v>
      </c>
      <c r="Q76" s="236" t="s">
        <v>786</v>
      </c>
      <c r="R76" s="236" t="s">
        <v>786</v>
      </c>
      <c r="S76" s="236" t="s">
        <v>786</v>
      </c>
      <c r="T76" s="236" t="s">
        <v>786</v>
      </c>
      <c r="U76" s="297" t="s">
        <v>332</v>
      </c>
      <c r="V76" s="236" t="s">
        <v>786</v>
      </c>
      <c r="W76" s="236" t="s">
        <v>786</v>
      </c>
      <c r="X76" s="236" t="s">
        <v>786</v>
      </c>
      <c r="Y76" s="236" t="s">
        <v>786</v>
      </c>
      <c r="Z76" s="236" t="s">
        <v>786</v>
      </c>
      <c r="AA76" s="236" t="s">
        <v>786</v>
      </c>
      <c r="AB76" s="236" t="s">
        <v>786</v>
      </c>
      <c r="AC76" s="236" t="s">
        <v>786</v>
      </c>
      <c r="AD76" s="236" t="s">
        <v>786</v>
      </c>
      <c r="AE76" s="236" t="s">
        <v>786</v>
      </c>
      <c r="AF76" s="208"/>
    </row>
    <row r="77" spans="1:32" ht="13.2">
      <c r="A77" s="76">
        <v>7716</v>
      </c>
      <c r="B77" s="58"/>
      <c r="C77" s="58"/>
      <c r="D77" s="96" t="s">
        <v>1599</v>
      </c>
      <c r="E77" s="96" t="s">
        <v>1600</v>
      </c>
      <c r="F77" s="96" t="s">
        <v>1600</v>
      </c>
      <c r="G77" s="371"/>
      <c r="H77" s="390"/>
      <c r="I77" s="130" t="s">
        <v>1576</v>
      </c>
      <c r="J77" s="109" t="s">
        <v>1320</v>
      </c>
      <c r="K77" s="390"/>
      <c r="M77" s="96" t="s">
        <v>1223</v>
      </c>
      <c r="N77" s="96" t="s">
        <v>1223</v>
      </c>
      <c r="O77" s="96" t="s">
        <v>1223</v>
      </c>
      <c r="P77" s="96" t="s">
        <v>1223</v>
      </c>
      <c r="Q77" s="390"/>
      <c r="R77" s="105" t="s">
        <v>1614</v>
      </c>
      <c r="S77" s="100" t="s">
        <v>127</v>
      </c>
      <c r="U77" s="296" t="s">
        <v>1695</v>
      </c>
      <c r="V77" s="296" t="s">
        <v>1695</v>
      </c>
      <c r="W77" s="208"/>
      <c r="X77" s="82" t="s">
        <v>1750</v>
      </c>
      <c r="Y77" s="94" t="s">
        <v>1607</v>
      </c>
      <c r="AA77" s="96" t="s">
        <v>1594</v>
      </c>
      <c r="AB77" s="96" t="s">
        <v>1595</v>
      </c>
      <c r="AD77" s="551" t="s">
        <v>1652</v>
      </c>
      <c r="AE77" s="551" t="s">
        <v>1652</v>
      </c>
      <c r="AF77" s="161"/>
    </row>
    <row r="78" spans="1:32" ht="13.8">
      <c r="A78" s="76">
        <v>7717</v>
      </c>
      <c r="B78" s="589"/>
      <c r="C78" s="371"/>
      <c r="D78" s="371"/>
      <c r="F78" s="575" t="s">
        <v>423</v>
      </c>
      <c r="G78" s="371"/>
      <c r="H78" s="390"/>
      <c r="I78" s="95" t="s">
        <v>1671</v>
      </c>
      <c r="J78" s="57"/>
      <c r="K78" s="58" t="s">
        <v>132</v>
      </c>
      <c r="L78" s="58" t="s">
        <v>132</v>
      </c>
      <c r="M78" s="58" t="s">
        <v>132</v>
      </c>
      <c r="N78" s="371"/>
      <c r="P78" s="58"/>
      <c r="R78" s="58" t="s">
        <v>1582</v>
      </c>
      <c r="S78" s="93" t="s">
        <v>128</v>
      </c>
      <c r="T78" s="371"/>
      <c r="U78" s="100" t="s">
        <v>1658</v>
      </c>
      <c r="V78" s="577" t="s">
        <v>1666</v>
      </c>
      <c r="W78" s="390" t="s">
        <v>84</v>
      </c>
      <c r="X78" s="390" t="s">
        <v>84</v>
      </c>
      <c r="Y78" s="390" t="s">
        <v>84</v>
      </c>
      <c r="Z78" s="390" t="s">
        <v>84</v>
      </c>
      <c r="AA78" s="390"/>
      <c r="AB78" s="390"/>
      <c r="AC78" s="390"/>
      <c r="AF78" s="208"/>
    </row>
    <row r="79" spans="1:32" ht="13.2">
      <c r="A79" s="76">
        <v>7718</v>
      </c>
      <c r="B79" s="58" t="s">
        <v>1459</v>
      </c>
      <c r="C79" s="58" t="s">
        <v>1459</v>
      </c>
      <c r="D79" s="58" t="s">
        <v>1459</v>
      </c>
      <c r="E79" s="58" t="s">
        <v>1459</v>
      </c>
      <c r="F79" s="58" t="s">
        <v>1459</v>
      </c>
      <c r="G79" s="58" t="s">
        <v>1459</v>
      </c>
      <c r="H79" s="58" t="s">
        <v>1459</v>
      </c>
      <c r="I79" s="58" t="s">
        <v>1459</v>
      </c>
      <c r="J79" s="58" t="s">
        <v>1459</v>
      </c>
      <c r="K79" s="58" t="s">
        <v>1459</v>
      </c>
      <c r="L79" s="58" t="s">
        <v>1459</v>
      </c>
      <c r="M79" s="58" t="s">
        <v>1459</v>
      </c>
      <c r="N79" s="58" t="s">
        <v>1459</v>
      </c>
      <c r="O79" s="58" t="s">
        <v>1459</v>
      </c>
      <c r="P79" s="58" t="s">
        <v>1459</v>
      </c>
      <c r="Q79" s="58" t="s">
        <v>1459</v>
      </c>
      <c r="R79" s="58" t="s">
        <v>1459</v>
      </c>
      <c r="S79" s="58" t="s">
        <v>1459</v>
      </c>
      <c r="U79" s="559" t="s">
        <v>1593</v>
      </c>
      <c r="V79" s="58" t="s">
        <v>240</v>
      </c>
      <c r="Y79" s="10" t="s">
        <v>110</v>
      </c>
      <c r="Z79" s="58"/>
      <c r="AA79" s="58" t="s">
        <v>1459</v>
      </c>
      <c r="AB79" s="58" t="s">
        <v>1459</v>
      </c>
      <c r="AC79" s="58" t="s">
        <v>1459</v>
      </c>
      <c r="AD79" s="58" t="s">
        <v>1459</v>
      </c>
      <c r="AE79" s="58" t="s">
        <v>1459</v>
      </c>
      <c r="AF79" s="207"/>
    </row>
    <row r="80" spans="1:32" ht="13.2">
      <c r="A80" s="60">
        <v>7719</v>
      </c>
      <c r="B80" s="58" t="s">
        <v>240</v>
      </c>
      <c r="C80" s="58"/>
      <c r="D80" s="58" t="s">
        <v>240</v>
      </c>
      <c r="E80" s="525"/>
      <c r="F80" s="525"/>
      <c r="G80" s="58" t="s">
        <v>240</v>
      </c>
      <c r="H80" s="390"/>
      <c r="I80" s="390"/>
      <c r="K80" s="170" t="s">
        <v>423</v>
      </c>
      <c r="M80" s="390"/>
      <c r="N80" s="525"/>
      <c r="O80" s="525"/>
      <c r="P80" s="525"/>
      <c r="Q80" s="525"/>
      <c r="R80" s="525"/>
      <c r="S80" s="590" t="s">
        <v>1751</v>
      </c>
      <c r="T80" s="205" t="s">
        <v>1726</v>
      </c>
      <c r="U80" s="93" t="s">
        <v>1628</v>
      </c>
      <c r="V80" s="93" t="s">
        <v>1628</v>
      </c>
      <c r="W80" s="93" t="s">
        <v>1628</v>
      </c>
      <c r="X80" s="93" t="s">
        <v>1628</v>
      </c>
      <c r="Y80" s="93" t="s">
        <v>1629</v>
      </c>
      <c r="Z80" s="93" t="s">
        <v>223</v>
      </c>
      <c r="AB80" s="58"/>
      <c r="AC80" s="58"/>
      <c r="AD80" s="170" t="s">
        <v>1721</v>
      </c>
      <c r="AE80" s="58"/>
      <c r="AF80" s="208"/>
    </row>
    <row r="81" spans="1:32" ht="13.2">
      <c r="A81" s="60">
        <v>7777</v>
      </c>
      <c r="B81" s="571" t="s">
        <v>1597</v>
      </c>
      <c r="C81" s="571" t="s">
        <v>1598</v>
      </c>
      <c r="D81" s="58"/>
      <c r="E81" s="525"/>
      <c r="F81" s="525"/>
      <c r="G81" s="525"/>
      <c r="H81" s="390"/>
      <c r="I81" s="390"/>
      <c r="J81" s="212"/>
      <c r="K81" s="390"/>
      <c r="L81" s="390"/>
      <c r="M81" s="390"/>
      <c r="N81" s="525"/>
      <c r="O81" s="526"/>
      <c r="P81" s="526"/>
      <c r="Q81" s="526"/>
      <c r="R81" s="526"/>
      <c r="S81" s="526"/>
      <c r="T81" s="434" t="s">
        <v>1752</v>
      </c>
      <c r="U81" s="434" t="s">
        <v>1752</v>
      </c>
      <c r="V81" s="525"/>
      <c r="W81" s="207"/>
      <c r="X81" s="365" t="s">
        <v>1753</v>
      </c>
      <c r="Y81" s="365" t="s">
        <v>1753</v>
      </c>
      <c r="Z81" s="365" t="s">
        <v>1753</v>
      </c>
      <c r="AA81" s="365" t="s">
        <v>1753</v>
      </c>
      <c r="AB81" s="365" t="s">
        <v>1753</v>
      </c>
      <c r="AC81" s="365" t="s">
        <v>1753</v>
      </c>
      <c r="AD81" s="365" t="s">
        <v>1753</v>
      </c>
      <c r="AE81" s="304"/>
      <c r="AF81" s="304"/>
    </row>
    <row r="82" spans="1:32" ht="13.8">
      <c r="A82" s="60">
        <v>7721</v>
      </c>
      <c r="B82" s="575" t="s">
        <v>423</v>
      </c>
      <c r="C82" s="58" t="s">
        <v>1732</v>
      </c>
      <c r="D82" s="58" t="s">
        <v>1732</v>
      </c>
      <c r="E82" s="58" t="s">
        <v>1732</v>
      </c>
      <c r="F82" s="58" t="s">
        <v>1732</v>
      </c>
      <c r="H82" s="57" t="s">
        <v>423</v>
      </c>
      <c r="I82" s="93" t="s">
        <v>127</v>
      </c>
      <c r="J82" s="94" t="s">
        <v>1653</v>
      </c>
      <c r="K82" s="131" t="s">
        <v>1645</v>
      </c>
      <c r="L82" s="568" t="s">
        <v>1589</v>
      </c>
      <c r="M82" s="57" t="s">
        <v>242</v>
      </c>
      <c r="N82" s="58" t="s">
        <v>1647</v>
      </c>
      <c r="O82" s="12" t="s">
        <v>93</v>
      </c>
      <c r="P82" s="12" t="s">
        <v>93</v>
      </c>
      <c r="Q82" s="12" t="s">
        <v>93</v>
      </c>
      <c r="R82" s="10" t="s">
        <v>1754</v>
      </c>
      <c r="S82" s="10" t="s">
        <v>1754</v>
      </c>
      <c r="T82" s="10" t="s">
        <v>1754</v>
      </c>
      <c r="U82" s="329"/>
      <c r="V82" s="591" t="s">
        <v>1755</v>
      </c>
      <c r="W82" s="591" t="s">
        <v>1755</v>
      </c>
      <c r="X82" s="208"/>
      <c r="Y82" s="208"/>
      <c r="Z82" s="555" t="s">
        <v>1476</v>
      </c>
      <c r="AA82" s="555" t="s">
        <v>1476</v>
      </c>
      <c r="AB82" s="555" t="s">
        <v>1476</v>
      </c>
      <c r="AC82" s="555" t="s">
        <v>1476</v>
      </c>
      <c r="AD82" s="555" t="s">
        <v>1476</v>
      </c>
      <c r="AE82" s="555" t="s">
        <v>1476</v>
      </c>
      <c r="AF82" s="208"/>
    </row>
    <row r="83" spans="1:32" ht="13.2">
      <c r="A83" s="60" t="s">
        <v>1544</v>
      </c>
      <c r="B83" s="58" t="s">
        <v>1669</v>
      </c>
      <c r="E83" s="10" t="s">
        <v>242</v>
      </c>
      <c r="F83" s="58" t="s">
        <v>93</v>
      </c>
      <c r="G83" s="94" t="s">
        <v>153</v>
      </c>
      <c r="H83" s="212"/>
      <c r="I83" s="212"/>
      <c r="J83" s="212"/>
      <c r="K83" s="212"/>
      <c r="M83" s="57" t="s">
        <v>242</v>
      </c>
      <c r="O83" s="105" t="s">
        <v>706</v>
      </c>
      <c r="P83" s="105" t="s">
        <v>706</v>
      </c>
      <c r="Q83" s="105" t="s">
        <v>706</v>
      </c>
      <c r="R83" s="105" t="s">
        <v>1440</v>
      </c>
      <c r="S83" s="165" t="s">
        <v>854</v>
      </c>
      <c r="T83" s="165" t="s">
        <v>854</v>
      </c>
      <c r="U83" s="58" t="s">
        <v>691</v>
      </c>
      <c r="V83" s="58" t="s">
        <v>1606</v>
      </c>
      <c r="W83" s="300" t="s">
        <v>923</v>
      </c>
      <c r="X83" s="532" t="s">
        <v>1034</v>
      </c>
      <c r="Y83" s="208"/>
      <c r="Z83" s="573" t="s">
        <v>1616</v>
      </c>
      <c r="AA83" s="573" t="s">
        <v>1616</v>
      </c>
      <c r="AB83" s="573" t="s">
        <v>1616</v>
      </c>
      <c r="AC83" s="573" t="s">
        <v>1616</v>
      </c>
      <c r="AD83" s="573" t="s">
        <v>1616</v>
      </c>
      <c r="AE83" s="58" t="s">
        <v>93</v>
      </c>
      <c r="AF83" s="208"/>
    </row>
    <row r="84" spans="1:32" ht="13.8">
      <c r="A84" s="77">
        <v>7723</v>
      </c>
      <c r="B84" s="170" t="s">
        <v>1601</v>
      </c>
      <c r="C84" s="58" t="s">
        <v>1732</v>
      </c>
      <c r="D84" s="58" t="s">
        <v>1732</v>
      </c>
      <c r="E84" s="58" t="s">
        <v>1732</v>
      </c>
      <c r="F84" s="58" t="s">
        <v>1732</v>
      </c>
      <c r="G84" s="96" t="s">
        <v>1640</v>
      </c>
      <c r="H84" s="96" t="s">
        <v>1640</v>
      </c>
      <c r="I84" s="96" t="s">
        <v>1640</v>
      </c>
      <c r="J84" s="575" t="s">
        <v>1619</v>
      </c>
      <c r="K84" s="221" t="s">
        <v>1440</v>
      </c>
      <c r="L84" s="221" t="s">
        <v>1440</v>
      </c>
      <c r="M84" s="221" t="s">
        <v>1440</v>
      </c>
      <c r="N84" s="221" t="s">
        <v>1440</v>
      </c>
      <c r="O84" s="221" t="s">
        <v>1440</v>
      </c>
      <c r="P84" s="221" t="s">
        <v>1440</v>
      </c>
      <c r="Q84" s="221" t="s">
        <v>1440</v>
      </c>
      <c r="R84" s="212"/>
      <c r="V84" s="296" t="s">
        <v>1659</v>
      </c>
      <c r="W84" s="296" t="s">
        <v>1659</v>
      </c>
      <c r="Y84" s="93" t="s">
        <v>288</v>
      </c>
      <c r="Z84" s="93" t="s">
        <v>1608</v>
      </c>
      <c r="AA84" s="93" t="s">
        <v>1608</v>
      </c>
      <c r="AB84" s="94" t="s">
        <v>1651</v>
      </c>
      <c r="AE84" s="549" t="s">
        <v>1385</v>
      </c>
      <c r="AF84" s="208"/>
    </row>
    <row r="85" spans="1:32" ht="13.2">
      <c r="A85" s="60">
        <v>7725</v>
      </c>
      <c r="B85" s="10" t="s">
        <v>242</v>
      </c>
      <c r="C85" s="94" t="s">
        <v>1653</v>
      </c>
      <c r="D85" s="94" t="s">
        <v>1653</v>
      </c>
      <c r="E85" s="94" t="s">
        <v>1653</v>
      </c>
      <c r="F85" s="94" t="s">
        <v>1653</v>
      </c>
      <c r="G85" s="93" t="s">
        <v>133</v>
      </c>
      <c r="H85" s="10" t="s">
        <v>423</v>
      </c>
      <c r="I85" s="96" t="s">
        <v>1571</v>
      </c>
      <c r="J85" s="96" t="s">
        <v>1571</v>
      </c>
      <c r="K85" s="96" t="s">
        <v>1572</v>
      </c>
      <c r="L85" s="526"/>
      <c r="M85" s="526"/>
      <c r="N85" s="173" t="s">
        <v>844</v>
      </c>
      <c r="O85" s="173" t="s">
        <v>844</v>
      </c>
      <c r="P85" s="10" t="s">
        <v>242</v>
      </c>
      <c r="Q85" s="93" t="s">
        <v>1717</v>
      </c>
      <c r="R85" s="220"/>
      <c r="S85" s="220"/>
      <c r="T85" s="220"/>
      <c r="U85" s="220"/>
      <c r="V85" s="526"/>
      <c r="W85" s="526"/>
      <c r="X85" s="6" t="s">
        <v>93</v>
      </c>
      <c r="Z85" s="94" t="s">
        <v>1651</v>
      </c>
      <c r="AA85" s="94" t="s">
        <v>1651</v>
      </c>
      <c r="AB85" s="170" t="s">
        <v>1660</v>
      </c>
      <c r="AC85" s="109" t="s">
        <v>459</v>
      </c>
      <c r="AD85" s="109" t="s">
        <v>459</v>
      </c>
      <c r="AE85" s="109" t="s">
        <v>459</v>
      </c>
      <c r="AF85" s="82"/>
    </row>
    <row r="86" spans="1:32" ht="13.2">
      <c r="A86" s="75">
        <v>7726</v>
      </c>
      <c r="B86" s="300" t="s">
        <v>1617</v>
      </c>
      <c r="C86" s="300" t="s">
        <v>1617</v>
      </c>
      <c r="D86" s="300" t="s">
        <v>1617</v>
      </c>
      <c r="E86" s="300" t="s">
        <v>1617</v>
      </c>
      <c r="G86" s="10" t="s">
        <v>242</v>
      </c>
      <c r="H86" s="10" t="s">
        <v>242</v>
      </c>
      <c r="I86" s="10" t="s">
        <v>242</v>
      </c>
      <c r="K86" s="81"/>
      <c r="L86" s="111"/>
      <c r="M86" s="111"/>
      <c r="N86" s="111"/>
      <c r="O86" s="111"/>
      <c r="P86" s="111"/>
      <c r="Q86" s="111"/>
      <c r="R86" s="96" t="s">
        <v>168</v>
      </c>
      <c r="S86" s="96" t="s">
        <v>168</v>
      </c>
      <c r="T86" s="96" t="s">
        <v>168</v>
      </c>
      <c r="U86" s="111"/>
      <c r="AB86" s="94" t="s">
        <v>1651</v>
      </c>
      <c r="AC86" s="114" t="s">
        <v>1661</v>
      </c>
      <c r="AD86" s="114" t="s">
        <v>1661</v>
      </c>
      <c r="AE86" s="97" t="s">
        <v>1637</v>
      </c>
      <c r="AF86" s="82"/>
    </row>
    <row r="87" spans="1:32" ht="13.8">
      <c r="A87" s="75">
        <v>7727</v>
      </c>
      <c r="B87" s="109" t="s">
        <v>1610</v>
      </c>
      <c r="C87" s="109" t="s">
        <v>1610</v>
      </c>
      <c r="E87" s="10" t="s">
        <v>1756</v>
      </c>
      <c r="F87" s="93" t="s">
        <v>1633</v>
      </c>
      <c r="G87" s="93" t="s">
        <v>1633</v>
      </c>
      <c r="H87" s="93" t="s">
        <v>1633</v>
      </c>
      <c r="I87" s="100" t="s">
        <v>635</v>
      </c>
      <c r="J87" s="96" t="s">
        <v>312</v>
      </c>
      <c r="K87" s="96" t="s">
        <v>312</v>
      </c>
      <c r="L87" s="96" t="s">
        <v>312</v>
      </c>
      <c r="M87" s="96" t="s">
        <v>312</v>
      </c>
      <c r="N87" s="96" t="s">
        <v>312</v>
      </c>
      <c r="O87" s="212"/>
      <c r="P87" s="476" t="s">
        <v>153</v>
      </c>
      <c r="Q87" s="10" t="s">
        <v>93</v>
      </c>
      <c r="R87" s="526"/>
      <c r="S87" s="93" t="s">
        <v>137</v>
      </c>
      <c r="T87" s="526"/>
      <c r="U87" s="526"/>
      <c r="V87" s="258" t="s">
        <v>1614</v>
      </c>
      <c r="W87" s="82"/>
      <c r="X87" s="94" t="s">
        <v>1651</v>
      </c>
      <c r="Y87" s="94" t="s">
        <v>1651</v>
      </c>
      <c r="Z87" s="96" t="s">
        <v>332</v>
      </c>
      <c r="AA87" s="94" t="s">
        <v>1651</v>
      </c>
      <c r="AB87" s="296" t="s">
        <v>1630</v>
      </c>
      <c r="AC87" s="296" t="s">
        <v>1630</v>
      </c>
      <c r="AD87" s="94" t="s">
        <v>1651</v>
      </c>
      <c r="AE87" s="94" t="s">
        <v>1651</v>
      </c>
      <c r="AF87" s="82"/>
    </row>
    <row r="88" spans="1:32" ht="13.8">
      <c r="A88" s="75">
        <v>7728</v>
      </c>
      <c r="B88" s="592"/>
      <c r="C88" s="592"/>
      <c r="D88" s="592"/>
      <c r="E88" s="592"/>
      <c r="F88" s="592"/>
      <c r="G88" s="592"/>
      <c r="H88" s="593"/>
      <c r="I88" s="593"/>
      <c r="K88" s="199" t="s">
        <v>706</v>
      </c>
      <c r="L88" s="96" t="s">
        <v>1655</v>
      </c>
      <c r="M88" s="96" t="s">
        <v>1655</v>
      </c>
      <c r="N88" s="96" t="s">
        <v>1655</v>
      </c>
      <c r="O88" s="10" t="s">
        <v>242</v>
      </c>
      <c r="P88" s="10" t="s">
        <v>242</v>
      </c>
      <c r="Q88" s="165" t="s">
        <v>854</v>
      </c>
      <c r="R88" s="96" t="s">
        <v>1718</v>
      </c>
      <c r="S88" s="96" t="s">
        <v>1718</v>
      </c>
      <c r="T88" s="526" t="s">
        <v>1605</v>
      </c>
      <c r="U88" s="526"/>
      <c r="V88" s="329"/>
      <c r="W88" s="82"/>
      <c r="Z88" s="93" t="s">
        <v>133</v>
      </c>
      <c r="AA88" s="12" t="s">
        <v>1719</v>
      </c>
      <c r="AB88" s="12" t="s">
        <v>1719</v>
      </c>
      <c r="AC88" s="12" t="s">
        <v>1719</v>
      </c>
      <c r="AE88" s="94" t="s">
        <v>1084</v>
      </c>
      <c r="AF88" s="207"/>
    </row>
    <row r="89" spans="1:32" ht="13.2">
      <c r="A89" s="77">
        <v>7729</v>
      </c>
      <c r="B89" s="6" t="s">
        <v>242</v>
      </c>
      <c r="C89" s="94" t="s">
        <v>1653</v>
      </c>
      <c r="D89" s="94" t="s">
        <v>1653</v>
      </c>
      <c r="E89" s="94" t="s">
        <v>1653</v>
      </c>
      <c r="F89" s="94" t="s">
        <v>1653</v>
      </c>
      <c r="G89" s="94" t="s">
        <v>1653</v>
      </c>
      <c r="H89" s="94" t="s">
        <v>1653</v>
      </c>
      <c r="I89" s="57"/>
      <c r="J89" s="96" t="s">
        <v>1613</v>
      </c>
      <c r="K89" s="96" t="s">
        <v>1613</v>
      </c>
      <c r="L89" s="10" t="s">
        <v>1756</v>
      </c>
      <c r="M89" s="93" t="s">
        <v>288</v>
      </c>
      <c r="N89" s="100" t="s">
        <v>137</v>
      </c>
      <c r="O89" s="10" t="s">
        <v>242</v>
      </c>
      <c r="P89" s="10" t="s">
        <v>242</v>
      </c>
      <c r="R89" s="526"/>
      <c r="U89" s="526"/>
      <c r="V89" s="594"/>
      <c r="W89" s="594"/>
      <c r="X89" s="94" t="s">
        <v>1651</v>
      </c>
      <c r="Y89" s="94" t="s">
        <v>1651</v>
      </c>
      <c r="Z89" s="555" t="s">
        <v>1476</v>
      </c>
      <c r="AA89" s="555" t="s">
        <v>1476</v>
      </c>
      <c r="AB89" s="555" t="s">
        <v>1476</v>
      </c>
      <c r="AC89" s="555" t="s">
        <v>1476</v>
      </c>
      <c r="AD89" s="555" t="s">
        <v>1476</v>
      </c>
      <c r="AE89" s="555" t="s">
        <v>1476</v>
      </c>
      <c r="AF89" s="208"/>
    </row>
    <row r="90" spans="1:32" ht="13.2">
      <c r="A90" s="77">
        <v>7730</v>
      </c>
      <c r="B90" s="93" t="s">
        <v>133</v>
      </c>
      <c r="C90" s="93" t="s">
        <v>133</v>
      </c>
      <c r="D90" s="507" t="s">
        <v>168</v>
      </c>
      <c r="E90" s="507" t="s">
        <v>168</v>
      </c>
      <c r="F90" s="507" t="s">
        <v>168</v>
      </c>
      <c r="G90" s="507" t="s">
        <v>168</v>
      </c>
      <c r="H90" s="507" t="s">
        <v>168</v>
      </c>
      <c r="I90" s="507" t="s">
        <v>168</v>
      </c>
      <c r="J90" s="199"/>
      <c r="L90" s="81" t="s">
        <v>242</v>
      </c>
      <c r="M90" s="58" t="s">
        <v>1686</v>
      </c>
      <c r="N90" s="57"/>
      <c r="O90" s="501" t="s">
        <v>1603</v>
      </c>
      <c r="P90" s="113" t="s">
        <v>697</v>
      </c>
      <c r="Q90" s="221" t="s">
        <v>1604</v>
      </c>
      <c r="R90" s="10" t="s">
        <v>1688</v>
      </c>
      <c r="S90" s="300" t="s">
        <v>849</v>
      </c>
      <c r="T90" s="57" t="s">
        <v>1657</v>
      </c>
      <c r="U90" s="57"/>
      <c r="V90" s="57"/>
      <c r="W90" s="82"/>
      <c r="X90" s="81" t="s">
        <v>1690</v>
      </c>
      <c r="Y90" s="208"/>
      <c r="Z90" s="364" t="s">
        <v>1644</v>
      </c>
      <c r="AA90" s="364" t="s">
        <v>1644</v>
      </c>
      <c r="AB90" s="364" t="s">
        <v>1644</v>
      </c>
      <c r="AC90" s="364" t="s">
        <v>1644</v>
      </c>
      <c r="AE90" s="12" t="s">
        <v>93</v>
      </c>
      <c r="AF90" s="208"/>
    </row>
    <row r="91" spans="1:32" ht="13.2">
      <c r="A91" s="475">
        <v>7731</v>
      </c>
      <c r="B91" s="594"/>
      <c r="C91" s="594"/>
      <c r="D91" s="595"/>
      <c r="E91" s="595"/>
      <c r="F91" s="595"/>
      <c r="G91" s="595"/>
      <c r="H91" s="595"/>
      <c r="I91" s="595"/>
      <c r="J91" s="594"/>
      <c r="K91" s="594"/>
      <c r="L91" s="111"/>
      <c r="M91" s="594"/>
      <c r="N91" s="220"/>
      <c r="O91" s="220"/>
      <c r="P91" s="220"/>
      <c r="Q91" s="220"/>
      <c r="R91" s="220"/>
      <c r="S91" s="220"/>
      <c r="T91" s="220"/>
      <c r="U91" s="526"/>
      <c r="V91" s="526"/>
      <c r="W91" s="526"/>
      <c r="X91" s="526"/>
      <c r="Y91" s="526"/>
      <c r="AC91" s="57"/>
      <c r="AD91" s="82" t="s">
        <v>1585</v>
      </c>
      <c r="AE91" s="82" t="s">
        <v>1585</v>
      </c>
      <c r="AF91" s="207"/>
    </row>
    <row r="92" spans="1:32" ht="13.2">
      <c r="A92" s="78">
        <v>7732</v>
      </c>
      <c r="B92" s="526"/>
      <c r="C92" s="526" t="s">
        <v>1278</v>
      </c>
      <c r="E92" s="130" t="s">
        <v>1711</v>
      </c>
      <c r="H92" s="58" t="s">
        <v>93</v>
      </c>
      <c r="I92" s="58" t="s">
        <v>93</v>
      </c>
      <c r="J92" s="58" t="s">
        <v>93</v>
      </c>
      <c r="L92" s="596" t="s">
        <v>1713</v>
      </c>
      <c r="M92" s="57" t="s">
        <v>242</v>
      </c>
      <c r="N92" s="139"/>
      <c r="O92" s="139"/>
      <c r="P92" s="132" t="s">
        <v>1713</v>
      </c>
      <c r="Q92" s="526"/>
      <c r="R92" s="526"/>
      <c r="S92" s="93" t="s">
        <v>119</v>
      </c>
      <c r="T92" s="93" t="s">
        <v>119</v>
      </c>
      <c r="U92" s="526"/>
      <c r="V92" s="345"/>
      <c r="W92" s="82"/>
      <c r="AE92" s="10" t="s">
        <v>1757</v>
      </c>
      <c r="AF92" s="82"/>
    </row>
    <row r="93" spans="1:32" ht="13.2">
      <c r="A93" s="11">
        <v>7733</v>
      </c>
      <c r="B93" s="564"/>
      <c r="C93" s="564"/>
      <c r="D93" s="111"/>
      <c r="E93" s="111"/>
      <c r="F93" s="111"/>
      <c r="G93" s="111"/>
      <c r="H93" s="111"/>
      <c r="I93" s="111"/>
      <c r="J93" s="594"/>
      <c r="K93" s="294"/>
      <c r="L93" s="564"/>
      <c r="M93" s="594"/>
      <c r="N93" s="594"/>
      <c r="O93" s="594"/>
      <c r="P93" s="594"/>
      <c r="Q93" s="594"/>
      <c r="R93" s="594"/>
      <c r="S93" s="594"/>
      <c r="T93" s="594"/>
      <c r="U93" s="594"/>
      <c r="V93" s="594"/>
      <c r="W93" s="594"/>
      <c r="X93" s="594"/>
      <c r="Y93" s="594"/>
      <c r="Z93" s="594"/>
      <c r="AA93" s="594"/>
      <c r="AB93" s="594"/>
      <c r="AC93" s="594"/>
      <c r="AD93" s="594"/>
      <c r="AE93" s="594"/>
      <c r="AF93" s="207"/>
    </row>
    <row r="94" spans="1:32" ht="13.2">
      <c r="A94" s="79">
        <v>7752</v>
      </c>
      <c r="B94" s="371"/>
      <c r="C94" s="371"/>
      <c r="D94" s="371"/>
      <c r="E94" s="371"/>
      <c r="F94" s="371"/>
      <c r="G94" s="371"/>
      <c r="H94" s="371"/>
      <c r="I94" s="205" t="s">
        <v>1464</v>
      </c>
      <c r="J94" s="205" t="s">
        <v>1464</v>
      </c>
      <c r="K94" s="100" t="s">
        <v>1626</v>
      </c>
      <c r="L94" s="10" t="s">
        <v>1627</v>
      </c>
      <c r="M94" s="205" t="s">
        <v>959</v>
      </c>
      <c r="N94" s="205" t="s">
        <v>959</v>
      </c>
      <c r="O94" s="168" t="s">
        <v>687</v>
      </c>
      <c r="P94" s="205" t="s">
        <v>959</v>
      </c>
      <c r="Q94" s="10" t="s">
        <v>1694</v>
      </c>
      <c r="R94" s="10" t="s">
        <v>1694</v>
      </c>
      <c r="S94" s="371"/>
      <c r="T94" s="371" t="s">
        <v>1758</v>
      </c>
      <c r="U94" s="526"/>
      <c r="V94" s="94" t="s">
        <v>1701</v>
      </c>
      <c r="W94" s="82"/>
      <c r="X94" s="100" t="s">
        <v>1682</v>
      </c>
      <c r="Y94" s="364" t="s">
        <v>1683</v>
      </c>
      <c r="AA94" s="93" t="s">
        <v>1697</v>
      </c>
      <c r="AB94" s="12" t="s">
        <v>1705</v>
      </c>
      <c r="AC94" s="12" t="s">
        <v>1705</v>
      </c>
      <c r="AD94" s="12" t="s">
        <v>1705</v>
      </c>
      <c r="AE94" s="93" t="s">
        <v>1679</v>
      </c>
      <c r="AF94" s="208"/>
    </row>
    <row r="95" spans="1:32" ht="13.2">
      <c r="A95" s="80">
        <v>7751</v>
      </c>
      <c r="B95" s="6"/>
      <c r="C95" s="58"/>
      <c r="D95" s="58"/>
      <c r="E95" s="58"/>
      <c r="F95" s="58"/>
      <c r="G95" s="6"/>
      <c r="I95" s="6"/>
      <c r="J95" s="93" t="s">
        <v>1759</v>
      </c>
      <c r="K95" s="6"/>
      <c r="L95" s="93" t="s">
        <v>1673</v>
      </c>
      <c r="M95" s="93" t="s">
        <v>1673</v>
      </c>
      <c r="N95" s="93" t="s">
        <v>1673</v>
      </c>
      <c r="O95" s="93" t="s">
        <v>1673</v>
      </c>
      <c r="P95" s="93" t="s">
        <v>1674</v>
      </c>
      <c r="Q95" s="93" t="s">
        <v>1673</v>
      </c>
      <c r="R95" s="6"/>
      <c r="S95" s="93" t="s">
        <v>1673</v>
      </c>
      <c r="T95" s="6" t="s">
        <v>1760</v>
      </c>
      <c r="U95" s="100" t="s">
        <v>1676</v>
      </c>
      <c r="V95" s="345"/>
      <c r="W95" s="255" t="s">
        <v>1702</v>
      </c>
      <c r="X95" s="255" t="s">
        <v>1702</v>
      </c>
      <c r="Y95" s="100" t="s">
        <v>739</v>
      </c>
      <c r="Z95" s="181" t="s">
        <v>1696</v>
      </c>
      <c r="AA95" s="221" t="s">
        <v>1704</v>
      </c>
      <c r="AB95" s="12"/>
      <c r="AC95" s="137" t="s">
        <v>1698</v>
      </c>
      <c r="AD95" s="12"/>
      <c r="AE95" s="132" t="s">
        <v>1761</v>
      </c>
      <c r="AF95" s="139"/>
    </row>
    <row r="96" spans="1:32" ht="13.2">
      <c r="A96" s="80">
        <v>7753</v>
      </c>
      <c r="B96" s="10" t="s">
        <v>687</v>
      </c>
      <c r="C96" s="10" t="s">
        <v>1625</v>
      </c>
      <c r="D96" s="6"/>
      <c r="E96" s="6"/>
      <c r="F96" s="582" t="s">
        <v>1712</v>
      </c>
      <c r="G96" s="6"/>
      <c r="H96" s="205" t="s">
        <v>1670</v>
      </c>
      <c r="J96" s="58" t="s">
        <v>503</v>
      </c>
      <c r="K96" s="6"/>
      <c r="L96" s="132" t="s">
        <v>1762</v>
      </c>
      <c r="M96" s="6" t="s">
        <v>373</v>
      </c>
      <c r="N96" s="58" t="s">
        <v>1647</v>
      </c>
      <c r="O96" s="6"/>
      <c r="P96" s="165" t="s">
        <v>1687</v>
      </c>
      <c r="Q96" s="6"/>
      <c r="R96" s="6"/>
      <c r="S96" s="6" t="s">
        <v>985</v>
      </c>
      <c r="T96" s="594"/>
      <c r="U96" s="594"/>
      <c r="V96" s="594"/>
      <c r="W96" s="594"/>
      <c r="X96" s="594"/>
      <c r="Y96" s="594"/>
      <c r="Z96" s="594"/>
      <c r="AA96" s="594"/>
      <c r="AB96" s="594"/>
      <c r="AC96" s="594"/>
      <c r="AD96" s="594"/>
      <c r="AE96" s="594"/>
      <c r="AF96" s="594"/>
    </row>
    <row r="97" spans="1:32" ht="13.2">
      <c r="A97" s="26" t="s">
        <v>113</v>
      </c>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row>
    <row r="98" spans="1:32" ht="13.2">
      <c r="A98" s="83" t="s">
        <v>114</v>
      </c>
      <c r="B98" s="84"/>
      <c r="C98" s="84"/>
      <c r="D98" s="84"/>
      <c r="E98" s="84"/>
      <c r="F98" s="84"/>
      <c r="G98" s="84"/>
      <c r="H98" s="84"/>
      <c r="I98" s="84"/>
      <c r="J98" s="84"/>
      <c r="K98" s="84"/>
      <c r="L98" s="84"/>
      <c r="M98" s="84"/>
      <c r="N98" s="84"/>
      <c r="O98" s="84"/>
      <c r="P98" s="84"/>
      <c r="Q98" s="84"/>
      <c r="R98" s="84"/>
      <c r="S98" s="84"/>
      <c r="T98" s="84"/>
      <c r="U98" s="84"/>
      <c r="V98" s="84"/>
      <c r="W98" s="84"/>
      <c r="X98" s="84"/>
      <c r="Y98" s="85"/>
      <c r="Z98" s="85"/>
      <c r="AA98" s="85"/>
      <c r="AB98" s="85"/>
      <c r="AC98" s="85"/>
      <c r="AD98" s="85"/>
      <c r="AE98" s="85"/>
      <c r="AF98" s="85"/>
    </row>
    <row r="99" spans="1:32" ht="13.2">
      <c r="A99" s="87" t="s">
        <v>115</v>
      </c>
      <c r="B99" s="88"/>
      <c r="C99" s="88"/>
      <c r="D99" s="88"/>
      <c r="E99" s="88"/>
      <c r="F99" s="88"/>
      <c r="G99" s="88"/>
      <c r="H99" s="88"/>
      <c r="I99" s="88"/>
      <c r="J99" s="88"/>
      <c r="K99" s="88"/>
      <c r="L99" s="88"/>
      <c r="M99" s="88"/>
      <c r="N99" s="88"/>
      <c r="O99" s="88"/>
      <c r="P99" s="88"/>
      <c r="Q99" s="88"/>
      <c r="R99" s="88"/>
      <c r="S99" s="88"/>
      <c r="T99" s="88"/>
      <c r="U99" s="88"/>
      <c r="V99" s="88"/>
      <c r="W99" s="88"/>
      <c r="X99" s="88"/>
      <c r="Y99" s="88"/>
      <c r="Z99" s="88"/>
      <c r="AA99" s="88"/>
      <c r="AB99" s="88"/>
      <c r="AC99" s="88"/>
      <c r="AD99" s="88"/>
      <c r="AE99" s="88"/>
      <c r="AF99" s="88"/>
    </row>
    <row r="100" spans="1:32" ht="13.2">
      <c r="A100" s="87" t="s">
        <v>116</v>
      </c>
      <c r="B100" s="88"/>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c r="AA100" s="88"/>
      <c r="AB100" s="88"/>
      <c r="AC100" s="88"/>
      <c r="AD100" s="88"/>
      <c r="AE100" s="88"/>
      <c r="AF100" s="88"/>
    </row>
    <row r="101" spans="1:32" ht="13.2">
      <c r="A101" s="2" t="s">
        <v>117</v>
      </c>
      <c r="B101" s="88"/>
      <c r="C101" s="88"/>
      <c r="D101" s="88"/>
      <c r="E101" s="88"/>
      <c r="F101" s="88"/>
      <c r="G101" s="88"/>
      <c r="H101" s="88"/>
      <c r="I101" s="88"/>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row>
    <row r="102" spans="1:32" ht="13.2">
      <c r="A102" s="90" t="s">
        <v>2</v>
      </c>
      <c r="B102" s="84"/>
      <c r="C102" s="84"/>
      <c r="D102" s="84"/>
      <c r="E102" s="84"/>
      <c r="F102" s="84"/>
      <c r="G102" s="84"/>
      <c r="H102" s="84"/>
      <c r="I102" s="84"/>
      <c r="J102" s="84"/>
      <c r="K102" s="88"/>
      <c r="L102" s="88"/>
      <c r="M102" s="88"/>
      <c r="N102" s="88"/>
      <c r="O102" s="88"/>
      <c r="P102" s="88"/>
      <c r="Q102" s="88"/>
      <c r="R102" s="88"/>
      <c r="S102" s="88"/>
      <c r="T102" s="88"/>
      <c r="U102" s="88"/>
      <c r="V102" s="88"/>
      <c r="W102" s="88"/>
      <c r="X102" s="88"/>
      <c r="Y102" s="88"/>
      <c r="Z102" s="88"/>
      <c r="AA102" s="88"/>
      <c r="AB102" s="88"/>
      <c r="AC102" s="88"/>
      <c r="AD102" s="88"/>
      <c r="AE102" s="89"/>
      <c r="AF102" s="89"/>
    </row>
    <row r="103" spans="1:32" ht="13.2">
      <c r="A103" s="91" t="s">
        <v>118</v>
      </c>
      <c r="B103" s="92"/>
      <c r="C103" s="92"/>
      <c r="D103" s="92"/>
      <c r="E103" s="92"/>
      <c r="F103" s="92"/>
      <c r="G103" s="92"/>
      <c r="H103" s="92"/>
      <c r="I103" s="92"/>
      <c r="J103" s="92"/>
      <c r="K103" s="92"/>
      <c r="L103" s="92"/>
      <c r="M103" s="92"/>
      <c r="N103" s="92"/>
      <c r="O103" s="92"/>
      <c r="P103" s="92"/>
      <c r="Q103" s="92"/>
      <c r="R103" s="92"/>
      <c r="S103" s="92"/>
      <c r="T103" s="92"/>
      <c r="U103" s="92"/>
      <c r="V103" s="92"/>
      <c r="W103" s="92"/>
      <c r="X103" s="92"/>
      <c r="Y103" s="92"/>
      <c r="Z103" s="92"/>
      <c r="AA103" s="92"/>
      <c r="AB103" s="92"/>
      <c r="AC103" s="92"/>
      <c r="AD103" s="92"/>
      <c r="AE103" s="92"/>
      <c r="AF103" s="92"/>
    </row>
  </sheetData>
  <mergeCells count="1">
    <mergeCell ref="A1:A2"/>
  </mergeCells>
  <phoneticPr fontId="151"/>
  <conditionalFormatting sqref="J4 P4 AC4 AE5 W11:W23 X11:X31 U11:V60 Y11:Y60 C12:T60 Z12:AF60 B12:B67 W25:W60 X33:X61 C62:D67 F62:I67 L62:L67 J62:J68 K62:K73 P63 R63 U63:V63 AE63 N63:O64 W63:W64 Y63:AC64 M63:M66 E63:E68 X64 R66 V66 O66:Q67 Y66:Y67 AA66:AA67 AD66:AD67 N66:N68 S66:U68 W66:X68 AB66:AC68 M68 V68 D70 G70:H70 V70 L70:M71 O70:P71 F70:F73 J70:J73 R70:R73 E70:E74 N70:N74 Q70:Q76 X70:X76 Z70:Z76 B70:C77 T70:T77 U70:U80 Y70:Y80 AB71:AC71 AE71 AA71:AA72 I71:I73 W71:W76 S71:S77 AD71:AD80 D72:D77 V72:V80 G73 L73 AC73 H73:H74 M73:M74 O73:O74 P73:P79 AE74:AE77 AA74:AA79 F75 J75:J79 R75:R79 K75:K80 AB75:AC80 L76 M76:M79 E77 N77:O77 F77:F79 I77:I79 L78:L79 Q78:Q79 W78:X80 Z78:Z80 E79 H79 N79:O79 S79 G79:G80 T79:T80 C79:D82 AE79:AE83 B79:B84 E82 L82 N82 O82:O83 Q82:Q83 S82:U83 X82:X83 AC82:AD83 H82:H84 R82:R84 F82:F85 W82:W86 V82:V87 AB82:AB88 J82:J89 P82:P90 I82:I94 K83 AA83:AA86 Z83:Z88 G83:G93 Y84 C84:E85 K85 AE85 Q85:Q86 T85:T86 O85:O87 S85:S88 AC85:AD88 N85:N90 R86 U86 X86:Y86 L86:L91 M86:M92 H86:H93 B87 K87 AE87:AE88 C87:C91 D87:F93 R88 AA88 Q88:Q89 K89 W89 V89:V91 O90 R90 X90 AA90 B90:B91 U90:U91 AC90:AE91 T90:T92 Q91 J92:K92 N92:P92 S92 AB93:AB94 AD93:AE94 AC93:AC95 K94 R94 V94 AA94 M94:M95 O94:Q95 U94:U95 X94:X95 J94:J96 N94:N96 D95:E95 S95 W95 Y95:Z95 C95:C96 F95:F96 H95:H96 L95:L96 B96 Z66 AE66 AF75 AB91">
    <cfRule type="containsText" dxfId="112" priority="13" operator="containsText" text="长距离">
      <formula>NOT(ISERROR(SEARCH(("长距离"),(J4))))</formula>
    </cfRule>
    <cfRule type="containsText" dxfId="111" priority="15" operator="containsText" text="Lt">
      <formula>NOT(ISERROR(SEARCH(("Lt"),(J4))))</formula>
    </cfRule>
  </conditionalFormatting>
  <conditionalFormatting sqref="J4 P4 AC4 AE5 W11:W23 X11:X31 U11:V60 Y11:Y60 Q12:Q27 C12:P60 R12:T60 Z12:AF60 B12:B67 W25:W60 Q29:Q60 X33:X61 C62:D67 F62:I67 L62:L67 J62:J68 K62:K73 P63 R63 U63:V63 AE63 N63:O64 W63:W64 Y63:AC64 M63:M66 E63:E68 X64 R66 T66:V66 O66:Q67 N66:N68 S66:S68 W66:X68 Y67 AA67 AD67 AB67:AC68 M68 T68:V68 D70 G70:H70 T70 V70 L70:M71 O70:P71 F70:F73 J70:J73 R70:R73 E70:E74 N70:N74 Q70:Q74 U70:U74 X70:Z74 B70:C77 AB71:AC71 AE71 AA71:AA72 I71:I73 S71:S74 W71:W74 AD71:AD74 T72:T74 V72:V74 D72:D77 G73 L73 AC73 H73:H74 M73:M74 O73:P74 AA74 AE74 F75 J75:J79 K75:K80 L76 Q76 W76:X76 S76:T77 M76:M79 P76:P79 R76:R79 U76:V80 Y76:Y80 E77 N77:O77 AE77 F77:F79 I77:I79 AA77:AA79 AB77:AD80 L78:L79 Q78:Q79 W78:X80 Z78:Z80 E79 H79 N79:O79 S79 G79:G80 T79:T80 C79:D82 AE79:AE83 B79:B84 E82 L82 N82 O82:O83 Q82:Q83 S82:U83 X82:X83 AB82:AD83 H82:H84 R82:R84 F82:F85 W82:W86 V82:V87 J82:J89 P82:P90 I82:I94 K83 Z83:AA84 G83:G93 Y84 C84:E85 K85 AB85 AE85 Q85:Q86 T85:T86 O85:O87 AD85:AD87 S85:S88 AC85:AC88 N85:N90 R86 U86 X86:Y86 AA86 Z86:Z88 L86:L91 M86:M92 H86:H93 B87 K87 AB87:AB88 AE87:AE88 C87:C91 D87:F93 R88 AA88 Q88:Q89 K89 W89 V89:V91 O90 R90 X90 AA90 AC90 B90:B91 U90:U91 AD90:AE91 T90:T92 Q91 J92:K92 N92:P92 S92 AE93:AE94 K94 R94 V94 AA94:AB94 AD94 M94:M95 O94:Q95 U94:U95 X94:X95 AC94:AC95 J94:J96 N94:N96 D95:E95 S95 W95 Y95:Z95 C95:C96 F95:F96 H95:H96 L95:L96 B96">
    <cfRule type="containsText" dxfId="110" priority="10" operator="containsText" text="bm">
      <formula>NOT(ISERROR(SEARCH(("bm"),(J4))))</formula>
    </cfRule>
    <cfRule type="containsText" dxfId="109" priority="14" operator="containsText" text="考斯特">
      <formula>NOT(ISERROR(SEARCH(("考斯特"),(J4))))</formula>
    </cfRule>
  </conditionalFormatting>
  <conditionalFormatting sqref="J4 P4 AC4 AE5 W11:W23 X11:X31 U11:V60 Y11:Y60 Q12:Q27 C12:T60 Z12:AF60 B12:B67 W25:W60 Q29:Q60 X33:X61 C62:D67 F62:I67 L62:L67 J62:J68 K62:K73 P63 R63 U63:V63 AE63 N63:O64 W63:W64 Y63:AC64 M63:M66 E63:E68 X64 R66 T66:V66 O66:Q67 Y66:Y67 AA66:AA67 AD66:AD67 N66:N68 S66:U68 W66:X68 AB66:AC68 M68 T68:V68 D70 G70:H70 V70 L70:M71 O70:P71 F70:F73 J70:J73 R70:R73 E70:E74 N70:N74 X70:Z74 Q70:Q76 B70:C77 T70:T77 U70:U80 Y70:Y80 AB71:AC71 AA71:AA72 AE71:AE72 I71:I73 W71:W76 S71:S77 AD71:AD80 D72:D77 V72:V80 G73 L73 AC73 H73:H74 M73:M74 O73:P74 P73:P79 AE74:AE77 AA74:AA79 F75 J75:J79 R75:R79 K75:K80 L76 W76:X76 S76:T77 M76:M79 U76:V80 E77 N77:O77 F77:F79 I77:I79 AB77:AD80 L78:L79 Q78:Q79 W78:X80 Z78:Z80 E79 H79 N79:O79 S79 G79:G80 T79:T80 C79:D82 AE79:AE83 B79:B84 E82 L82 N82 O82:O83 Q82:Q83 S82:U83 X82:X83 AB82:AD83 H82:H84 R82:R84 F82:F85 W82:W86 V82:V87 AB82:AB88 J82:J89 P82:P90 I82:I94 K83 Z83:AA84 AA83:AA86 Z83:Z88 G83:G93 Y84 C84:E85 K85 AE85 Q85:Q86 T85:T86 O85:O87 AD85:AD87 S85:S88 AC85:AD88 N85:N90 R86 U86 X86:Y86 L86:L91 M86:M92 H86:H93 B87 K87 AE87:AE88 C87:C91 D87:F93 R88 AA88 Q88:Q89 K89 W89 V89:V91 O90 R90 X90 AA90 AC90 B90:B91 U90:U91 AC90:AE91 T90:T92 Q91 J92:K92 N92:P92 S92 AD93:AE94 AC93:AC95 K94 R94 V94 AA94:AB94 AD94 M94:M95 O94:Q95 U94:U95 X94:X95 J94:J96 N94:N96 D95:E95 S95 W95 Y95:Z95 C95:C96 F95:F96 H95:H96 L95:L96 B96">
    <cfRule type="containsText" dxfId="108" priority="16" operator="containsText" text="R">
      <formula>NOT(ISERROR(SEARCH(("R"),(J4))))</formula>
    </cfRule>
  </conditionalFormatting>
  <conditionalFormatting sqref="Q14:R14 W14 X14:X15 Y15 AD15:AE15 G16:H16 Q16 T16:V16 C16:C17 E16:F17 I16:I17 O16:P17 D16:D18 B17 N17 AD17:AD18 X17:X19 AE17:AE19 S18:T18 AB18:AC18 F19 O19 Q19 Y19 G19:G20 H19:I21 D20 AA20 E20:E21 J20:J21 M20:N21 K20:L22 AB22:AB24 AC22:AC25 E23:E24 Z23:AA24 AD23:AE25 Q24 U24 X24:Y24 K25 O25 V25:W25 B25:B26 C26:D26 I26 T26 F27 H27 U27 X27 AA27:AD27 E29:F29 J29 X29 Z29:AD29 Y29:Y30 P31 T31 AA31:AC31 H31:H32 J32:L34 F32:G35 I32:I35 M33:N33 P33:U33 X33:Y33 Z33:AA34 AE33:AE34 B33:E35 AB33:AB35 AD33:AD35 H34 AC34:AC35 Q35 Q41 U41 Z41:AE41 B43:F43 AE43 AB43:AB44 AA44 AC44 AD45:AE45 E47 F49 J49 H50:H51 Z51:AC51 W54 W56 B62:AF96 S4">
    <cfRule type="containsText" dxfId="107" priority="18" operator="containsText" text="修理">
      <formula>NOT(ISERROR(SEARCH(("修理"),(S4))))</formula>
    </cfRule>
    <cfRule type="containsText" dxfId="106" priority="19" operator="containsText" text="三检">
      <formula>NOT(ISERROR(SEARCH(("三检"),(S4))))</formula>
    </cfRule>
    <cfRule type="containsText" dxfId="105" priority="20" operator="containsText" text="年检">
      <formula>NOT(ISERROR(SEARCH(("年检"),(S4))))</formula>
    </cfRule>
  </conditionalFormatting>
  <conditionalFormatting sqref="S4 Q14:R14 W14 X14:X15 Y15 AD15:AE15 G16:H16 Q16 T16:V16 C16:C17 E16:F17 I16:I17 O16:P17 D16:D18 B17 N17 AD17:AD18 X17:X19 AE17:AE19 S18:T18 AB18:AC18 F19 O19 Q19 Y19 G19:G20 H19:I21 D20 AA20 E20:E21 J20:J21 M20:N21 K20:L22 AB22:AB24 AC22:AC25 E23:E24 Z23:AA24 AD23:AE25 Q24 U24 X24:Y24 K25 O25 V25:W25 B25:B26 C26:D26 I26 T26 F27 H27 U27 X27 AA27:AD27 E29:F29 J29 X29 Z29:AD29 Y29:Y30 P31 T31 AA31:AC31 H31:H32 J32:L34 F32:G35 I32:I35 M33:N33 P33:U33 X33:Y33 Z33:AA34 AE33:AE34 B33:E35 AB33:AB35 AD33:AD35 H34 AC34:AC35 Q35 Q41 U41 Z41:AE41 B43:F43 AE43 AB43:AB44 AA44 AC44 AD45:AE45 E47 F49 J49 H50:H51 Z51:AC51 W54 W56 B62:AF96">
    <cfRule type="containsText" dxfId="104" priority="21" operator="containsText" text="搬">
      <formula>NOT(ISERROR(SEARCH(("搬"),(S4))))</formula>
    </cfRule>
  </conditionalFormatting>
  <conditionalFormatting sqref="X32 AE43 AE72 X85 AD86:AE86">
    <cfRule type="containsText" dxfId="103" priority="7" operator="containsText" text="本社番">
      <formula>NOT(ISERROR(SEARCH(("本社番"),(X32))))</formula>
    </cfRule>
  </conditionalFormatting>
  <conditionalFormatting sqref="Z66 AE66 X70:X76 Z70:Z76 AF75 AB75:AC80 AB91 AB93:AB94">
    <cfRule type="containsText" dxfId="102" priority="17" operator="containsText" text="R">
      <formula>NOT(ISERROR(SEARCH(("R"),(AF66))))</formula>
    </cfRule>
  </conditionalFormatting>
  <conditionalFormatting sqref="Z12:AF60 AE71:AE72 AD85:AD87 J4 P4 AC4 AE5 W11:W23 X11:X31 U11:V60 Y11:Y60 Q12:Q27 C12:P60 R12:T60 B12:B67 W25:W60 Q29:Q60 X33:X61 C62:D67 F62:I67 L62:L67 J62:J68 K62:K73 P63 R63 U63:V63 AE63 N63:O64 W63:W64 Y63:AC64 M63:M66 E63:E68 X64 R66 T66:V66 O66:Q67 N66:N68 S66:S68 W66:X68 Y67 AA67 AD67 AB67:AC68 M68 T68:V68 D70 G70:H70 T70 V70 L70:M71 O70:P71 F70:F73 J70:J73 R70:R73 E70:E74 N70:N74 Q70:Q74 U70:U74 X70:Z74 B70:C77 AB71:AC71 AA71:AA72 I71:I73 S71:S74 W71:W74 AD71:AD74 T72:T74 V72:V74 D72:D77 G73 L73 AC73 H73:H74 M73:M74 O73:P74 AA74 AE74 F75 J75:J79 K75:K80 L76 Q76 W76:X76 S76:T77 M76:M79 P76:P79 R76:R79 U76:V80 Y76:Y80 E77 N77:O77 AE77 F77:F79 I77:I79 AA77:AA79 AB77:AD80 L78:L79 Q78:Q79 W78:X80 Z78:Z80 E79 H79 N79:O79 S79 G79:G80 T79:T80 C79:D82 AE79:AE83 B79:B84 E82 L82 N82 O82:O83 Q82:Q83 S82:U83 X82:X83 AB82:AD83 H82:H84 R82:R84 F82:F85 W82:W86 V82:V87 J82:J89 P82:P90 I82:I94 K83 Z83:AA84 G83:G93 Y84 C84:E85 K85 AB85 AE85 Q85:Q86 T85:T86 O85:O87 S85:S88 AC85:AC88 N85:N90 R86 U86 X86:Y86 AA86 Z86:Z88 L86:L91 M86:M92 H86:H93 B87 K87 AB87:AB88 AE87:AE88 C87:C91 D87:F93 R88 AA88 Q88:Q89 K89 W89 V89:V91 O90 R90 X90 AA90 AC90 B90:B91 U90:U91 AD90:AE91 T90:T92 Q91 J92:K92 N92:P92 S92 AE93:AE94 K94 R94 V94 AA94:AB94 AD94 M94:M95 O94:Q95 U94:U95 X94:X95 AC94:AC95 J94:J96 N94:N96 D95:E95 S95 W95 Y95:Z95 C95:C96 F95:F96 H95:H96 L95:L96 B96">
    <cfRule type="containsText" dxfId="101" priority="8" operator="containsText" text="长距离">
      <formula>NOT(ISERROR(SEARCH(("长距离"),(J4))))</formula>
    </cfRule>
    <cfRule type="containsText" dxfId="100" priority="12" operator="containsText" text="Lt">
      <formula>NOT(ISERROR(SEARCH(("Lt"),(J4))))</formula>
    </cfRule>
  </conditionalFormatting>
  <conditionalFormatting sqref="Z13:AF60 W11:W17 X11:X31 Y11:Y60 Q13:Q27 B13:P60 R13:V60 W25:W60 Q29:Q60 X33:X61 B62:D67 F62:I67 L62:L67 J62:J68 K62:K73 P63 R63 U63:V63 AE63 N63:O64 W63:W64 Y63:AC64 M63:M66 E63:E68 X64 R66 T66:V66 O66:Q67 N66:N68 S66:S68 W66:X68 Y67 AA67 AD67 AB67:AC68 M68 T68:V68 D70 G70:H70 T70 V70 L70:M71 O70:P71 F70:F73 J70:J73 R70:R73 E70:E74 N70:N74 Q70:Q74 U70:U74 X70:Z74 B70:C77 AB71:AC71 AE71 AA71:AA72 I71:I73 S71:S74 W71:W74 AD71:AD74 T72:T74 V72:V74 D72:D77 G73 L73 AC73 H73:H74 M73:M74 O73:P74 AA74 AE74 F75 J75:J79 K75:K80 L76 Q76 W76:X76 S76:T77 M76:M79 P76:P79 R76:R79 U76:V80 Y76:Y80 E77 N77:O77 AE77 F77:F79 I77:I79 AA77:AA79 AB77:AD80 L78:L79 Q78:Q79 W78:X80 Z78:Z80 E79 H79 N79:O79 S79 G79:G80 T79:T80 C79:D82 AE79:AE83 B79:B84 E82 L82 N82 O82:O83 Q82:Q83 S82:U83 X82:X83 AB82:AD83 H82:H84 R82:R84 F82:F85 W82:W86 V82:V87 J82:J89 P82:P90 I82:I94 K83 Z83:AA84 G83:G93 Y84 C84:E85 K85 AB85 AE85 Q85:Q86 T85:T86 O85:O87 AD85:AD87 S85:S88 AC85:AC88 N85:N90 R86 U86 X86:Y86 AA86 Z86:Z88 L86:L91 M86:M92 H86:H93 B87 K87 AB87:AB88 AE87:AE88 C87:C91 D87:F93 R88 AA88 Q88:Q89 K89 W89 V89:V91 O90 R90 X90 AA90 AC90 B90:B91 U90:U91 AD90:AE91 T90:T92 Q91 J92:K92 N92:P92 S92 AE93:AE94 K94 R94 V94 AA94:AB94 AD94 M94:M95 O94:Q95 U94:U95 X94:X95 AC94:AC95 J94:J96 N94:N96 D95:E95 S95 W95 Y95:Z95 C95:C96 F95:F96 H95:H96 L95:L96 B96 J4 P4 AC4 AE5 U11:V11 W19:W23">
    <cfRule type="containsText" dxfId="99" priority="24" operator="containsText" text="本社番">
      <formula>NOT(ISERROR(SEARCH(("本社番"),(J4))))</formula>
    </cfRule>
  </conditionalFormatting>
  <conditionalFormatting sqref="AD6">
    <cfRule type="notContainsBlanks" dxfId="98" priority="22">
      <formula>LEN(TRIM(AD6))&gt;0</formula>
    </cfRule>
  </conditionalFormatting>
  <conditionalFormatting sqref="AE43 AD86:AE86 X32 AE72 X85">
    <cfRule type="containsText" dxfId="97" priority="11" operator="containsText" text="考斯特">
      <formula>NOT(ISERROR(SEARCH(("考斯特"),(X32))))</formula>
    </cfRule>
  </conditionalFormatting>
  <conditionalFormatting sqref="AE43 AE72 AD86:AE86 X32 X85">
    <cfRule type="containsText" dxfId="96" priority="9" operator="containsText" text="bm">
      <formula>NOT(ISERROR(SEARCH(("bm"),(X32))))</formula>
    </cfRule>
  </conditionalFormatting>
  <conditionalFormatting sqref="AF30">
    <cfRule type="notContainsBlanks" dxfId="95" priority="23">
      <formula>LEN(TRIM(AF30))&gt;0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600-000000000000}">
          <x14:formula1>
            <xm:f>条件勿动!$A$2:$A$23</xm:f>
          </x14:formula1>
          <xm:sqref>B61</xm:sqref>
        </x14:dataValidation>
        <x14:dataValidation type="list" allowBlank="1" xr:uid="{00000000-0002-0000-1600-000001000000}">
          <x14:formula1>
            <xm:f>条件勿动!$B:$B</xm:f>
          </x14:formula1>
          <xm:sqref>S4 AD15:AE15 C16 O16 B17:C17 E17:F17 X17 AD17:AE17 F19:I19 Q19 X19:Y19 AE18:AE19 D20 G20 Y24:AC24 K25 U27 AA27:AD27 X29:AD29 Y30 P31 T31 Z34:AE34 AB35:AD35 Z41:AE41 AA44:AC44 E62 M62:AF62 Q63 S63:T63 AD63 AF63 M64:N64 P64:AF64 M65:W65 Z65:AF65 J66 AF66 R67 Z67:AF67 B68:D68 F68:I68 L68 Z68 AD68:AF68 B69:M69 X69:AF69 W70 AB70:AF70 G71:H72 L71:M72 AB72:AC72 Y73 AB73 AF71:AF73 G74 J74:L74 X74 AB74:AF74 E75 G75:I75 L75:O75 E76:I76 N76:O76 K77 Q77 W77:X77 B78:D78 G77:H78 N78 T78 W78:AC78 E80:F80 H80:I80 M80:S80 AF76:AF80 B81:C81 E81:AF81 K82 X82:AF82 H83:K83 W83:Y83 AF83 K84:R84 AE84:AF84 L85:M85 R85:W85 B86:E86 O87 R87 T87:U87 W87 B88:I88 K88 T88:W88 AA88:AC88 AF85:AF88 B89 R89 U89 Z89:AF89 J90 Q90 S90 W90 Y90:AC90 AF90 J91:K91 N91:Y91 AD91:AF91 L92 Q92:R92 U92:W92 AF92 B92:C93 J93:AF93 B94:H94 S94:U94 W94 Y94 AB94:AD94 AF94 B95 I95 R95 T95 V95 AA95:AB95 AD95:AF95 D96:E96 G95:G96 K95:K96 M96 O96:AF96</xm:sqref>
        </x14:dataValidation>
        <x14:dataValidation type="list" allowBlank="1" xr:uid="{00000000-0002-0000-1600-000002000000}">
          <x14:formula1>
            <xm:f>条件勿动!$A:$A</xm:f>
          </x14:formula1>
          <xm:sqref>B13:Q13 S13:AF13 B14:M14 O14:Q14 T14:AC14 AE14:AF14 C15:H15 K15 M15 P15:AB15 AF15 B16 D16:N16 P16:R16 T16:AB16 AD16:AF16 D17 M17:V17 Y17:AC17 D18:H18 J18:K18 O18:R18 T18:V18 X18:AA18 B19:E19 R19 U19:W19 Z19:AB19 AD19 B20:C20 F20 H20 J19:O20 Q20:Z20 AF17:AF20 B21:D21 F21:AF21 D22:J22 L22:R22 T22:AE22 B23:D23 F23:Y23 AE23:AF23 B24:Q24 S24:U24 X24 AD24:AF24 C25:I25 L25:Q25 U25:AF25 B26:E26 G26:H26 J26 L26:T26 V26:AA26 AE26:AF26 B27 D27:H27 J27:M27 O27 S27:T27 V27:W27 Y27:Z27 AF27 B28:D28 F28:H28 J28:AF28 B29:T29 W29 AE29:AF29 C30:F30 T30:U30 AB30 AF30 B31:N31 Q31 S31 U31:W31 Y31:AF31 F32 H32:M32 S32:X32 Z32:AA32 AC32:AF32 B33:AF33 S34:Y34 B34:P35 R35:S35 U35:Z35 AF34:AF35 B36:I36 L36:M36 O36:AF36 B37:AF40 B41:D41 F41:J41 M41:R41 T41:Y41 AF41 B42:AF42 B43:H43 J43:AC43 AE43:AF43 B44:Z44 AD44:AF44 B45:O45 Q45:AC45 B46:J46 L46:AC46 AE45:AF46 B47:AF50 B51:M51 O51:AF51 B52:AC52 AF52 B53:M53 O53:P53 R53:AF53 B54:V54 Y54:AF54 B55:AF58 B59:AC59 AE59:AF59 B60:AF60 X61 B62:D62 B63:P63 R63 U63:W63 Z63:AC63 AE63 O64 B66 D66:I66 M66:AE66 B67:H67 J67:L67 N67:Q67 T67 Y67 J68:K68 U68:X68 AC68 B70:H70 K70 M70 P70:R70 T70:V70 Y70 B71:C71 E71:F71 O71 S71 U71 W71:Y71 AA71 B72:D72 N72 Q72:AA72 AE72 B73:X73 Z73 B74:E74 H74 P74:Q74 T74:W74 Y74:Z74 B75:D76 B77:F77 M77:P77 R77 U77:V77 Y77 AA77:AB77 AD77:AE77 F78 I78:M78 P78 R78:S78 V78 B79:S79 U79:V79 Z79:AE79 B80:D80 G80 T80:Z80 AB80:AC80 AE80 D81 B82:F82 H82:J82 L82:Q82 U82:W82 B83 F83:G83 M83 O83:V83 AE83 C84:J84 V84:W84 Y84:AB84 C85:G85 I85:K85 N85:O85 Q85 X85 Z85:AA85 R86:T86 AB86 AE86 F87:H87 J87:N87 P87 S87 V87 X87:AE87 L88:N88 Q88:S88 Z88 AE88 C89:K89 M89 V89:Y89 M90:P90 T90:V90 AE90 B90:I91 M91 AC91 H92:J92 M92:O92 S92:T92 I94:J94 M94:P94 V94 AA94 AE94 C95:F95 L95:Q95 S95 W95:X95 Z95 AC95 F96 H96 J95:J96 N96</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FFFF"/>
    <outlinePr summaryBelow="0" summaryRight="0"/>
  </sheetPr>
  <dimension ref="A1:AR101"/>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2.109375" customWidth="1"/>
    <col min="2" max="44" width="8.88671875" customWidth="1"/>
  </cols>
  <sheetData>
    <row r="1" spans="1:44" ht="13.2">
      <c r="A1" s="2340" t="s">
        <v>1763</v>
      </c>
      <c r="B1" s="483">
        <v>1</v>
      </c>
      <c r="C1" s="20">
        <v>2</v>
      </c>
      <c r="D1" s="20">
        <v>3</v>
      </c>
      <c r="E1" s="20">
        <v>4</v>
      </c>
      <c r="F1" s="20">
        <v>5</v>
      </c>
      <c r="G1" s="20">
        <v>6</v>
      </c>
      <c r="H1" s="483">
        <v>7</v>
      </c>
      <c r="I1" s="483">
        <v>8</v>
      </c>
      <c r="J1" s="483">
        <v>9</v>
      </c>
      <c r="K1" s="20">
        <v>10</v>
      </c>
      <c r="L1" s="20">
        <v>11</v>
      </c>
      <c r="M1" s="20">
        <v>12</v>
      </c>
      <c r="N1" s="20">
        <v>13</v>
      </c>
      <c r="O1" s="483">
        <v>14</v>
      </c>
      <c r="P1" s="483">
        <v>15</v>
      </c>
      <c r="Q1" s="20">
        <v>16</v>
      </c>
      <c r="R1" s="20">
        <v>17</v>
      </c>
      <c r="S1" s="20">
        <v>18</v>
      </c>
      <c r="T1" s="20">
        <v>19</v>
      </c>
      <c r="U1" s="20">
        <v>20</v>
      </c>
      <c r="V1" s="483">
        <v>21</v>
      </c>
      <c r="W1" s="483">
        <v>22</v>
      </c>
      <c r="X1" s="20">
        <v>23</v>
      </c>
      <c r="Y1" s="20">
        <v>24</v>
      </c>
      <c r="Z1" s="20">
        <v>25</v>
      </c>
      <c r="AA1" s="20">
        <v>26</v>
      </c>
      <c r="AB1" s="20">
        <v>27</v>
      </c>
      <c r="AC1" s="483">
        <v>28</v>
      </c>
      <c r="AD1" s="483">
        <v>29</v>
      </c>
      <c r="AE1" s="20">
        <v>30</v>
      </c>
      <c r="AF1" s="20">
        <v>31</v>
      </c>
      <c r="AG1" s="21"/>
      <c r="AH1" s="21"/>
      <c r="AI1" s="21"/>
      <c r="AJ1" s="21"/>
      <c r="AK1" s="21"/>
      <c r="AL1" s="21"/>
      <c r="AM1" s="21"/>
      <c r="AN1" s="21"/>
      <c r="AO1" s="21"/>
      <c r="AP1" s="21"/>
      <c r="AQ1" s="21"/>
      <c r="AR1" s="21"/>
    </row>
    <row r="2" spans="1:44" ht="13.2">
      <c r="A2" s="2333"/>
      <c r="B2" s="485" t="s">
        <v>71</v>
      </c>
      <c r="C2" s="24" t="s">
        <v>72</v>
      </c>
      <c r="D2" s="24" t="s">
        <v>66</v>
      </c>
      <c r="E2" s="24" t="s">
        <v>67</v>
      </c>
      <c r="F2" s="24" t="s">
        <v>68</v>
      </c>
      <c r="G2" s="24" t="s">
        <v>69</v>
      </c>
      <c r="H2" s="485" t="s">
        <v>70</v>
      </c>
      <c r="I2" s="485" t="s">
        <v>71</v>
      </c>
      <c r="J2" s="485" t="s">
        <v>72</v>
      </c>
      <c r="K2" s="24" t="s">
        <v>66</v>
      </c>
      <c r="L2" s="24" t="s">
        <v>67</v>
      </c>
      <c r="M2" s="24" t="s">
        <v>68</v>
      </c>
      <c r="N2" s="24" t="s">
        <v>69</v>
      </c>
      <c r="O2" s="485" t="s">
        <v>70</v>
      </c>
      <c r="P2" s="485" t="s">
        <v>71</v>
      </c>
      <c r="Q2" s="24" t="s">
        <v>72</v>
      </c>
      <c r="R2" s="24" t="s">
        <v>66</v>
      </c>
      <c r="S2" s="24" t="s">
        <v>67</v>
      </c>
      <c r="T2" s="24" t="s">
        <v>68</v>
      </c>
      <c r="U2" s="24" t="s">
        <v>69</v>
      </c>
      <c r="V2" s="485" t="s">
        <v>70</v>
      </c>
      <c r="W2" s="485" t="s">
        <v>71</v>
      </c>
      <c r="X2" s="24" t="s">
        <v>72</v>
      </c>
      <c r="Y2" s="24" t="s">
        <v>66</v>
      </c>
      <c r="Z2" s="24" t="s">
        <v>67</v>
      </c>
      <c r="AA2" s="24" t="s">
        <v>68</v>
      </c>
      <c r="AB2" s="24" t="s">
        <v>69</v>
      </c>
      <c r="AC2" s="485" t="s">
        <v>70</v>
      </c>
      <c r="AD2" s="485" t="s">
        <v>71</v>
      </c>
      <c r="AE2" s="24" t="s">
        <v>72</v>
      </c>
      <c r="AF2" s="24" t="s">
        <v>66</v>
      </c>
      <c r="AG2" s="25"/>
      <c r="AH2" s="25"/>
      <c r="AI2" s="25"/>
      <c r="AJ2" s="25"/>
      <c r="AK2" s="25"/>
      <c r="AL2" s="25"/>
      <c r="AM2" s="25"/>
      <c r="AN2" s="25"/>
      <c r="AO2" s="25"/>
      <c r="AP2" s="25"/>
      <c r="AQ2" s="25"/>
      <c r="AR2" s="25"/>
    </row>
    <row r="3" spans="1:44" ht="13.2">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27"/>
      <c r="AG3" s="6"/>
      <c r="AH3" s="6"/>
      <c r="AI3" s="6"/>
      <c r="AJ3" s="6"/>
      <c r="AK3" s="6"/>
      <c r="AL3" s="6"/>
      <c r="AM3" s="6"/>
      <c r="AN3" s="6"/>
      <c r="AO3" s="6"/>
      <c r="AP3" s="6"/>
      <c r="AQ3" s="6"/>
      <c r="AR3" s="6"/>
    </row>
    <row r="4" spans="1:44" ht="13.2">
      <c r="A4" s="30" t="s">
        <v>74</v>
      </c>
      <c r="B4" s="109" t="s">
        <v>1764</v>
      </c>
      <c r="C4" s="32"/>
      <c r="D4" s="32"/>
      <c r="E4" s="35" t="s">
        <v>1765</v>
      </c>
      <c r="F4" s="33"/>
      <c r="G4" s="34"/>
      <c r="I4" s="35"/>
      <c r="J4" s="597" t="s">
        <v>1766</v>
      </c>
      <c r="K4" s="44"/>
      <c r="L4" s="35"/>
      <c r="M4" s="35"/>
      <c r="N4" s="379" t="s">
        <v>1767</v>
      </c>
      <c r="O4" s="32"/>
      <c r="P4" s="32"/>
      <c r="Q4" s="33"/>
      <c r="S4" s="32" t="s">
        <v>1768</v>
      </c>
      <c r="T4" s="81"/>
      <c r="U4" s="32" t="s">
        <v>1769</v>
      </c>
      <c r="V4" s="32"/>
      <c r="W4" s="32"/>
      <c r="X4" s="32"/>
      <c r="Y4" s="32" t="s">
        <v>1770</v>
      </c>
      <c r="Z4" s="32" t="s">
        <v>1771</v>
      </c>
      <c r="AA4" s="32" t="s">
        <v>1772</v>
      </c>
      <c r="AB4" s="81"/>
      <c r="AC4" s="379"/>
      <c r="AD4" s="379"/>
      <c r="AE4" s="598" t="s">
        <v>1773</v>
      </c>
      <c r="AF4" s="379" t="s">
        <v>1774</v>
      </c>
      <c r="AG4" s="6"/>
      <c r="AH4" s="6"/>
      <c r="AI4" s="6"/>
      <c r="AJ4" s="6"/>
      <c r="AK4" s="6"/>
      <c r="AL4" s="6"/>
      <c r="AM4" s="6"/>
      <c r="AN4" s="6"/>
      <c r="AO4" s="6"/>
      <c r="AP4" s="6"/>
      <c r="AQ4" s="6"/>
      <c r="AR4" s="6"/>
    </row>
    <row r="5" spans="1:44" ht="13.8">
      <c r="A5" s="30" t="s">
        <v>75</v>
      </c>
      <c r="B5" s="546"/>
      <c r="C5" s="35"/>
      <c r="D5" s="32"/>
      <c r="E5" s="35"/>
      <c r="F5" s="35"/>
      <c r="G5" s="35"/>
      <c r="H5" s="35"/>
      <c r="I5" s="35"/>
      <c r="J5" s="35"/>
      <c r="K5" s="32"/>
      <c r="L5" s="39"/>
      <c r="M5" s="35"/>
      <c r="N5" s="32"/>
      <c r="O5" s="35"/>
      <c r="P5" s="32"/>
      <c r="Q5" s="32"/>
      <c r="R5" s="10" t="s">
        <v>1775</v>
      </c>
      <c r="S5" s="32" t="s">
        <v>1776</v>
      </c>
      <c r="T5" s="390"/>
      <c r="U5" s="32" t="s">
        <v>1777</v>
      </c>
      <c r="V5" s="32"/>
      <c r="W5" s="32"/>
      <c r="X5" s="32"/>
      <c r="Y5" s="32" t="s">
        <v>1778</v>
      </c>
      <c r="Z5" s="32" t="s">
        <v>1779</v>
      </c>
      <c r="AB5" s="379" t="s">
        <v>1780</v>
      </c>
      <c r="AC5" s="379"/>
      <c r="AD5" s="380"/>
      <c r="AE5" s="379" t="s">
        <v>1781</v>
      </c>
      <c r="AF5" s="379" t="s">
        <v>1782</v>
      </c>
      <c r="AG5" s="21"/>
      <c r="AH5" s="21"/>
      <c r="AI5" s="21"/>
      <c r="AJ5" s="21"/>
      <c r="AK5" s="21"/>
      <c r="AL5" s="21"/>
      <c r="AM5" s="21"/>
      <c r="AN5" s="21"/>
      <c r="AO5" s="21"/>
      <c r="AP5" s="21"/>
      <c r="AQ5" s="21"/>
      <c r="AR5" s="21"/>
    </row>
    <row r="6" spans="1:44" ht="13.2">
      <c r="A6" s="30" t="s">
        <v>76</v>
      </c>
      <c r="B6" s="42"/>
      <c r="C6" s="32"/>
      <c r="D6" s="32"/>
      <c r="E6" s="32"/>
      <c r="F6" s="35"/>
      <c r="G6" s="32"/>
      <c r="H6" s="32"/>
      <c r="I6" s="32"/>
      <c r="J6" s="32"/>
      <c r="K6" s="32"/>
      <c r="L6" s="32"/>
      <c r="M6" s="32"/>
      <c r="N6" s="32"/>
      <c r="O6" s="32"/>
      <c r="P6" s="32"/>
      <c r="Q6" s="35"/>
      <c r="R6" s="43"/>
      <c r="S6" s="32"/>
      <c r="T6" s="35"/>
      <c r="V6" s="32"/>
      <c r="W6" s="44"/>
      <c r="X6" s="32"/>
      <c r="Y6" s="32"/>
      <c r="Z6" s="32"/>
      <c r="AA6" s="32"/>
      <c r="AB6" s="32"/>
      <c r="AC6" s="32"/>
      <c r="AD6" s="33"/>
      <c r="AE6" s="38"/>
      <c r="AF6" s="38"/>
      <c r="AG6" s="6"/>
      <c r="AH6" s="6"/>
      <c r="AI6" s="6"/>
      <c r="AJ6" s="6"/>
      <c r="AK6" s="6"/>
      <c r="AL6" s="6"/>
      <c r="AM6" s="6"/>
      <c r="AN6" s="6"/>
      <c r="AO6" s="6"/>
      <c r="AP6" s="6"/>
      <c r="AQ6" s="6"/>
      <c r="AR6" s="6"/>
    </row>
    <row r="7" spans="1:44" ht="13.2">
      <c r="A7" s="30" t="s">
        <v>77</v>
      </c>
      <c r="B7" s="42"/>
      <c r="C7" s="32"/>
      <c r="D7" s="32"/>
      <c r="E7" s="32"/>
      <c r="F7" s="35"/>
      <c r="G7" s="35"/>
      <c r="H7" s="32"/>
      <c r="I7" s="32"/>
      <c r="J7" s="32"/>
      <c r="K7" s="32"/>
      <c r="L7" s="32"/>
      <c r="M7" s="45"/>
      <c r="N7" s="32"/>
      <c r="O7" s="32"/>
      <c r="P7" s="32"/>
      <c r="Q7" s="35"/>
      <c r="R7" s="33"/>
      <c r="S7" s="32"/>
      <c r="T7" s="32"/>
      <c r="U7" s="32"/>
      <c r="V7" s="32"/>
      <c r="W7" s="32"/>
      <c r="X7" s="32"/>
      <c r="Y7" s="32"/>
      <c r="Z7" s="32"/>
      <c r="AA7" s="32"/>
      <c r="AB7" s="32"/>
      <c r="AC7" s="32"/>
      <c r="AD7" s="32"/>
      <c r="AE7" s="38"/>
      <c r="AF7" s="38"/>
      <c r="AG7" s="6"/>
      <c r="AH7" s="6"/>
      <c r="AI7" s="6"/>
      <c r="AJ7" s="6"/>
      <c r="AK7" s="6"/>
      <c r="AL7" s="6"/>
      <c r="AM7" s="6"/>
      <c r="AN7" s="6"/>
      <c r="AO7" s="6"/>
      <c r="AP7" s="6"/>
      <c r="AQ7" s="6"/>
      <c r="AR7" s="6"/>
    </row>
    <row r="8" spans="1:44" ht="13.2">
      <c r="A8" s="46" t="s">
        <v>78</v>
      </c>
      <c r="B8" s="47"/>
      <c r="C8" s="32"/>
      <c r="D8" s="32"/>
      <c r="E8" s="32"/>
      <c r="F8" s="32"/>
      <c r="G8" s="32"/>
      <c r="H8" s="32"/>
      <c r="I8" s="48"/>
      <c r="J8" s="32"/>
      <c r="K8" s="32"/>
      <c r="L8" s="32"/>
      <c r="M8" s="32"/>
      <c r="N8" s="32"/>
      <c r="O8" s="32"/>
      <c r="P8" s="32"/>
      <c r="Q8" s="32"/>
      <c r="R8" s="32"/>
      <c r="S8" s="32"/>
      <c r="T8" s="32"/>
      <c r="U8" s="32"/>
      <c r="V8" s="32"/>
      <c r="W8" s="32"/>
      <c r="X8" s="32"/>
      <c r="Y8" s="32"/>
      <c r="Z8" s="32"/>
      <c r="AA8" s="32"/>
      <c r="AB8" s="32"/>
      <c r="AC8" s="32"/>
      <c r="AD8" s="32"/>
      <c r="AE8" s="32"/>
      <c r="AF8" s="32"/>
      <c r="AG8" s="6"/>
      <c r="AH8" s="6"/>
      <c r="AI8" s="6"/>
      <c r="AJ8" s="6"/>
      <c r="AK8" s="6"/>
      <c r="AL8" s="6"/>
      <c r="AM8" s="6"/>
      <c r="AN8" s="6"/>
      <c r="AO8" s="6"/>
      <c r="AP8" s="6"/>
      <c r="AQ8" s="6"/>
      <c r="AR8" s="6"/>
    </row>
    <row r="9" spans="1:44" ht="13.8">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c r="AG9" s="51"/>
      <c r="AH9" s="51"/>
      <c r="AI9" s="51"/>
      <c r="AJ9" s="51"/>
      <c r="AK9" s="51"/>
      <c r="AL9" s="51"/>
      <c r="AM9" s="51"/>
      <c r="AN9" s="51"/>
      <c r="AO9" s="51"/>
      <c r="AP9" s="51"/>
      <c r="AQ9" s="51"/>
      <c r="AR9" s="51"/>
    </row>
    <row r="10" spans="1:44" ht="13.8">
      <c r="A10" s="2"/>
      <c r="B10" s="52" t="s">
        <v>82</v>
      </c>
      <c r="C10" s="52" t="s">
        <v>82</v>
      </c>
      <c r="D10" s="52" t="s">
        <v>82</v>
      </c>
      <c r="E10" s="52" t="s">
        <v>82</v>
      </c>
      <c r="F10" s="52" t="s">
        <v>82</v>
      </c>
      <c r="G10" s="52" t="s">
        <v>82</v>
      </c>
      <c r="H10" s="52" t="s">
        <v>82</v>
      </c>
      <c r="I10" s="53" t="s">
        <v>82</v>
      </c>
      <c r="J10" s="52" t="s">
        <v>82</v>
      </c>
      <c r="K10" s="52" t="s">
        <v>82</v>
      </c>
      <c r="L10" s="52" t="s">
        <v>82</v>
      </c>
      <c r="M10" s="52" t="s">
        <v>82</v>
      </c>
      <c r="N10" s="50" t="s">
        <v>82</v>
      </c>
      <c r="O10" s="50" t="s">
        <v>82</v>
      </c>
      <c r="P10" s="50" t="s">
        <v>82</v>
      </c>
      <c r="Q10" s="50" t="s">
        <v>82</v>
      </c>
      <c r="R10" s="50" t="s">
        <v>82</v>
      </c>
      <c r="S10" s="50" t="s">
        <v>82</v>
      </c>
      <c r="T10" s="50" t="s">
        <v>82</v>
      </c>
      <c r="U10" s="50" t="s">
        <v>82</v>
      </c>
      <c r="V10" s="50" t="s">
        <v>82</v>
      </c>
      <c r="W10" s="50" t="s">
        <v>82</v>
      </c>
      <c r="X10" s="50" t="s">
        <v>82</v>
      </c>
      <c r="Y10" s="50" t="s">
        <v>82</v>
      </c>
      <c r="Z10" s="50" t="s">
        <v>82</v>
      </c>
      <c r="AA10" s="50" t="s">
        <v>82</v>
      </c>
      <c r="AB10" s="50" t="s">
        <v>82</v>
      </c>
      <c r="AC10" s="50" t="s">
        <v>82</v>
      </c>
      <c r="AD10" s="50" t="s">
        <v>82</v>
      </c>
      <c r="AE10" s="50" t="s">
        <v>82</v>
      </c>
      <c r="AF10" s="50" t="s">
        <v>82</v>
      </c>
      <c r="AG10" s="51"/>
      <c r="AH10" s="51"/>
      <c r="AI10" s="51"/>
      <c r="AJ10" s="51"/>
      <c r="AK10" s="51"/>
      <c r="AL10" s="51"/>
      <c r="AM10" s="51"/>
      <c r="AN10" s="51"/>
      <c r="AO10" s="51"/>
      <c r="AP10" s="51"/>
      <c r="AQ10" s="51"/>
      <c r="AR10" s="51"/>
    </row>
    <row r="11" spans="1:44" ht="13.2">
      <c r="A11" s="2"/>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5"/>
      <c r="AF11" s="55"/>
      <c r="AG11" s="6"/>
      <c r="AH11" s="6"/>
      <c r="AI11" s="6"/>
      <c r="AJ11" s="6"/>
      <c r="AK11" s="6"/>
      <c r="AL11" s="6"/>
      <c r="AM11" s="6"/>
      <c r="AN11" s="6"/>
      <c r="AO11" s="6"/>
      <c r="AP11" s="6"/>
      <c r="AQ11" s="6"/>
      <c r="AR11" s="6"/>
    </row>
    <row r="12" spans="1:44" ht="13.2">
      <c r="A12" s="56" t="s">
        <v>83</v>
      </c>
      <c r="B12" s="58"/>
      <c r="C12" s="58"/>
      <c r="D12" s="58"/>
      <c r="E12" s="58"/>
      <c r="F12" s="58"/>
      <c r="G12" s="58"/>
      <c r="H12" s="58"/>
      <c r="I12" s="58"/>
      <c r="J12" s="58"/>
      <c r="K12" s="58"/>
      <c r="L12" s="58"/>
      <c r="M12" s="58"/>
      <c r="N12" s="58"/>
      <c r="O12" s="58"/>
      <c r="P12" s="58"/>
      <c r="Q12" s="58"/>
      <c r="R12" s="58"/>
      <c r="S12" s="58"/>
      <c r="T12" s="58"/>
      <c r="U12" s="54"/>
      <c r="V12" s="54"/>
      <c r="W12" s="54"/>
      <c r="X12" s="54"/>
      <c r="Y12" s="58"/>
      <c r="Z12" s="58"/>
      <c r="AA12" s="58"/>
      <c r="AB12" s="58"/>
      <c r="AC12" s="58"/>
      <c r="AD12" s="58"/>
      <c r="AF12" s="58"/>
      <c r="AG12" s="6"/>
      <c r="AH12" s="6"/>
      <c r="AI12" s="6"/>
      <c r="AJ12" s="6"/>
      <c r="AK12" s="6"/>
      <c r="AL12" s="6"/>
      <c r="AM12" s="6"/>
      <c r="AN12" s="6"/>
      <c r="AO12" s="6"/>
      <c r="AP12" s="6"/>
      <c r="AQ12" s="6"/>
      <c r="AR12" s="6"/>
    </row>
    <row r="13" spans="1:44" ht="13.2">
      <c r="A13" s="59" t="s">
        <v>84</v>
      </c>
      <c r="B13" s="58" t="s">
        <v>134</v>
      </c>
      <c r="C13" s="58" t="s">
        <v>134</v>
      </c>
      <c r="D13" s="58" t="s">
        <v>134</v>
      </c>
      <c r="E13" s="58" t="s">
        <v>134</v>
      </c>
      <c r="F13" s="58" t="s">
        <v>240</v>
      </c>
      <c r="G13" s="58" t="s">
        <v>240</v>
      </c>
      <c r="H13" s="58" t="s">
        <v>240</v>
      </c>
      <c r="I13" s="58" t="s">
        <v>242</v>
      </c>
      <c r="J13" s="58" t="s">
        <v>240</v>
      </c>
      <c r="K13" s="58" t="s">
        <v>240</v>
      </c>
      <c r="L13" s="58" t="s">
        <v>240</v>
      </c>
      <c r="M13" s="58" t="s">
        <v>240</v>
      </c>
      <c r="N13" s="58" t="s">
        <v>134</v>
      </c>
      <c r="O13" s="58" t="s">
        <v>134</v>
      </c>
      <c r="P13" s="58" t="s">
        <v>134</v>
      </c>
      <c r="Q13" s="58" t="s">
        <v>240</v>
      </c>
      <c r="R13" s="58" t="s">
        <v>240</v>
      </c>
      <c r="S13" s="58" t="s">
        <v>240</v>
      </c>
      <c r="T13" s="58" t="s">
        <v>240</v>
      </c>
      <c r="U13" s="58" t="s">
        <v>240</v>
      </c>
      <c r="V13" s="58" t="s">
        <v>240</v>
      </c>
      <c r="W13" s="58" t="s">
        <v>134</v>
      </c>
      <c r="X13" s="58" t="s">
        <v>134</v>
      </c>
      <c r="Y13" s="58" t="s">
        <v>240</v>
      </c>
      <c r="Z13" s="58" t="s">
        <v>240</v>
      </c>
      <c r="AA13" s="58" t="s">
        <v>240</v>
      </c>
      <c r="AB13" s="58" t="s">
        <v>240</v>
      </c>
      <c r="AC13" s="58" t="s">
        <v>240</v>
      </c>
      <c r="AD13" s="58" t="s">
        <v>240</v>
      </c>
      <c r="AE13" s="58" t="s">
        <v>240</v>
      </c>
      <c r="AF13" s="58" t="s">
        <v>134</v>
      </c>
      <c r="AG13" s="6"/>
      <c r="AH13" s="6"/>
      <c r="AI13" s="6"/>
      <c r="AJ13" s="6"/>
      <c r="AK13" s="6"/>
      <c r="AL13" s="6"/>
      <c r="AM13" s="6"/>
      <c r="AN13" s="6"/>
      <c r="AO13" s="6"/>
      <c r="AP13" s="6"/>
      <c r="AQ13" s="6"/>
      <c r="AR13" s="6"/>
    </row>
    <row r="14" spans="1:44" ht="13.2">
      <c r="A14" s="60" t="s">
        <v>85</v>
      </c>
      <c r="B14" s="58" t="s">
        <v>134</v>
      </c>
      <c r="C14" s="58" t="s">
        <v>972</v>
      </c>
      <c r="D14" s="58" t="s">
        <v>972</v>
      </c>
      <c r="E14" s="58" t="s">
        <v>972</v>
      </c>
      <c r="F14" s="58" t="s">
        <v>134</v>
      </c>
      <c r="G14" s="96" t="s">
        <v>1284</v>
      </c>
      <c r="H14" s="105" t="s">
        <v>137</v>
      </c>
      <c r="I14" s="58" t="s">
        <v>134</v>
      </c>
      <c r="J14" s="58" t="s">
        <v>240</v>
      </c>
      <c r="K14" s="58" t="s">
        <v>240</v>
      </c>
      <c r="L14" s="58" t="s">
        <v>240</v>
      </c>
      <c r="M14" s="58" t="s">
        <v>240</v>
      </c>
      <c r="N14" s="94" t="s">
        <v>1783</v>
      </c>
      <c r="O14" s="58" t="s">
        <v>134</v>
      </c>
      <c r="P14" s="58" t="s">
        <v>134</v>
      </c>
      <c r="Q14" s="434" t="s">
        <v>1784</v>
      </c>
      <c r="R14" s="434" t="s">
        <v>1785</v>
      </c>
      <c r="S14" s="434" t="s">
        <v>1785</v>
      </c>
      <c r="T14" s="96" t="s">
        <v>1284</v>
      </c>
      <c r="U14" s="96" t="s">
        <v>1284</v>
      </c>
      <c r="V14" s="58" t="s">
        <v>134</v>
      </c>
      <c r="W14" s="58" t="s">
        <v>134</v>
      </c>
      <c r="X14" s="58" t="s">
        <v>134</v>
      </c>
      <c r="Y14" s="58" t="s">
        <v>134</v>
      </c>
      <c r="Z14" s="58" t="s">
        <v>134</v>
      </c>
      <c r="AA14" s="58" t="s">
        <v>134</v>
      </c>
      <c r="AB14" s="58" t="s">
        <v>134</v>
      </c>
      <c r="AC14" s="476" t="s">
        <v>885</v>
      </c>
      <c r="AD14" s="476" t="s">
        <v>885</v>
      </c>
      <c r="AE14" s="476" t="s">
        <v>885</v>
      </c>
      <c r="AF14" s="58" t="s">
        <v>242</v>
      </c>
      <c r="AG14" s="6"/>
      <c r="AH14" s="6"/>
      <c r="AI14" s="6"/>
      <c r="AJ14" s="6"/>
      <c r="AK14" s="6"/>
      <c r="AL14" s="6"/>
      <c r="AM14" s="6"/>
      <c r="AN14" s="6"/>
      <c r="AO14" s="6"/>
      <c r="AP14" s="6"/>
      <c r="AQ14" s="6"/>
      <c r="AR14" s="6"/>
    </row>
    <row r="15" spans="1:44" ht="13.2">
      <c r="A15" s="61" t="s">
        <v>86</v>
      </c>
      <c r="B15" s="10" t="s">
        <v>242</v>
      </c>
      <c r="C15" s="58" t="s">
        <v>1786</v>
      </c>
      <c r="D15" s="58" t="s">
        <v>1786</v>
      </c>
      <c r="E15" s="58" t="s">
        <v>134</v>
      </c>
      <c r="F15" s="58" t="s">
        <v>134</v>
      </c>
      <c r="G15" s="58" t="s">
        <v>134</v>
      </c>
      <c r="H15" s="58" t="s">
        <v>134</v>
      </c>
      <c r="I15" s="58" t="s">
        <v>134</v>
      </c>
      <c r="J15" s="58" t="s">
        <v>134</v>
      </c>
      <c r="K15" s="58" t="s">
        <v>134</v>
      </c>
      <c r="L15" s="94" t="s">
        <v>353</v>
      </c>
      <c r="M15" s="96" t="s">
        <v>1787</v>
      </c>
      <c r="N15" s="96" t="s">
        <v>1787</v>
      </c>
      <c r="O15" s="94" t="s">
        <v>1401</v>
      </c>
      <c r="P15" s="139" t="s">
        <v>1376</v>
      </c>
      <c r="Q15" s="105" t="s">
        <v>1788</v>
      </c>
      <c r="R15" s="139" t="s">
        <v>1376</v>
      </c>
      <c r="T15" s="599" t="s">
        <v>885</v>
      </c>
      <c r="U15" s="109" t="s">
        <v>398</v>
      </c>
      <c r="V15" s="142" t="s">
        <v>1584</v>
      </c>
      <c r="W15" s="476" t="s">
        <v>885</v>
      </c>
      <c r="X15" s="105" t="s">
        <v>1236</v>
      </c>
      <c r="Y15" s="10" t="s">
        <v>746</v>
      </c>
      <c r="Z15" s="109" t="s">
        <v>1789</v>
      </c>
      <c r="AA15" s="476" t="s">
        <v>885</v>
      </c>
      <c r="AB15" s="600" t="s">
        <v>609</v>
      </c>
      <c r="AC15" s="476" t="s">
        <v>885</v>
      </c>
      <c r="AD15" s="109" t="s">
        <v>398</v>
      </c>
      <c r="AE15" s="97" t="s">
        <v>1790</v>
      </c>
      <c r="AF15" s="109" t="s">
        <v>398</v>
      </c>
      <c r="AG15" s="6"/>
      <c r="AH15" s="6"/>
      <c r="AI15" s="6"/>
      <c r="AJ15" s="6"/>
      <c r="AK15" s="6"/>
      <c r="AL15" s="6"/>
      <c r="AM15" s="6"/>
      <c r="AN15" s="6"/>
      <c r="AO15" s="6"/>
      <c r="AP15" s="6"/>
      <c r="AQ15" s="6"/>
      <c r="AR15" s="6"/>
    </row>
    <row r="16" spans="1:44" ht="13.2">
      <c r="A16" s="60" t="s">
        <v>60</v>
      </c>
      <c r="B16" s="113" t="s">
        <v>1791</v>
      </c>
      <c r="C16" s="105" t="s">
        <v>1792</v>
      </c>
      <c r="D16" s="314" t="s">
        <v>335</v>
      </c>
      <c r="E16" s="314" t="s">
        <v>335</v>
      </c>
      <c r="F16" s="314" t="s">
        <v>1793</v>
      </c>
      <c r="G16" s="434" t="s">
        <v>697</v>
      </c>
      <c r="H16" s="105" t="s">
        <v>137</v>
      </c>
      <c r="I16" s="6" t="s">
        <v>240</v>
      </c>
      <c r="J16" s="58" t="s">
        <v>134</v>
      </c>
      <c r="K16" s="58" t="s">
        <v>134</v>
      </c>
      <c r="L16" s="57"/>
      <c r="M16" s="97" t="s">
        <v>1794</v>
      </c>
      <c r="N16" s="105" t="s">
        <v>739</v>
      </c>
      <c r="O16" s="117" t="s">
        <v>1037</v>
      </c>
      <c r="P16" s="117" t="s">
        <v>1037</v>
      </c>
      <c r="Q16" s="117" t="s">
        <v>1037</v>
      </c>
      <c r="R16" s="117" t="s">
        <v>1795</v>
      </c>
      <c r="S16" s="58" t="s">
        <v>240</v>
      </c>
      <c r="T16" s="476" t="s">
        <v>609</v>
      </c>
      <c r="U16" s="113" t="s">
        <v>1196</v>
      </c>
      <c r="V16" s="113" t="s">
        <v>1196</v>
      </c>
      <c r="W16" s="113" t="s">
        <v>1196</v>
      </c>
      <c r="X16" s="58" t="s">
        <v>134</v>
      </c>
      <c r="Y16" s="58" t="s">
        <v>134</v>
      </c>
      <c r="Z16" s="97" t="s">
        <v>1796</v>
      </c>
      <c r="AA16" s="131" t="s">
        <v>1659</v>
      </c>
      <c r="AB16" s="131" t="s">
        <v>1659</v>
      </c>
      <c r="AC16" s="131" t="s">
        <v>1659</v>
      </c>
      <c r="AD16" s="58" t="s">
        <v>240</v>
      </c>
      <c r="AE16" s="168" t="s">
        <v>1797</v>
      </c>
      <c r="AF16" s="58" t="s">
        <v>242</v>
      </c>
      <c r="AG16" s="6"/>
      <c r="AH16" s="6"/>
      <c r="AI16" s="6"/>
      <c r="AJ16" s="6"/>
      <c r="AK16" s="6"/>
      <c r="AL16" s="6"/>
      <c r="AM16" s="6"/>
      <c r="AN16" s="6"/>
      <c r="AO16" s="6"/>
      <c r="AP16" s="6"/>
      <c r="AQ16" s="6"/>
      <c r="AR16" s="6"/>
    </row>
    <row r="17" spans="1:44" ht="13.2">
      <c r="A17" s="62" t="s">
        <v>1798</v>
      </c>
      <c r="B17" s="58" t="s">
        <v>134</v>
      </c>
      <c r="C17" s="58" t="s">
        <v>134</v>
      </c>
      <c r="D17" s="58" t="s">
        <v>134</v>
      </c>
      <c r="E17" s="57" t="s">
        <v>242</v>
      </c>
      <c r="F17" s="58" t="s">
        <v>134</v>
      </c>
      <c r="G17" s="58" t="s">
        <v>134</v>
      </c>
      <c r="H17" s="58" t="s">
        <v>134</v>
      </c>
      <c r="I17" s="58" t="s">
        <v>134</v>
      </c>
      <c r="J17" s="58" t="s">
        <v>134</v>
      </c>
      <c r="K17" s="58" t="s">
        <v>134</v>
      </c>
      <c r="L17" s="58" t="s">
        <v>134</v>
      </c>
      <c r="M17" s="58" t="s">
        <v>134</v>
      </c>
      <c r="N17" s="58" t="s">
        <v>134</v>
      </c>
      <c r="O17" s="58" t="s">
        <v>134</v>
      </c>
      <c r="P17" s="58" t="s">
        <v>134</v>
      </c>
      <c r="Q17" s="58" t="s">
        <v>134</v>
      </c>
      <c r="R17" s="58" t="s">
        <v>134</v>
      </c>
      <c r="S17" s="58" t="s">
        <v>134</v>
      </c>
      <c r="T17" s="58" t="s">
        <v>134</v>
      </c>
      <c r="U17" s="58" t="s">
        <v>134</v>
      </c>
      <c r="V17" s="58" t="s">
        <v>134</v>
      </c>
      <c r="W17" s="58" t="s">
        <v>134</v>
      </c>
      <c r="X17" s="58" t="s">
        <v>134</v>
      </c>
      <c r="Y17" s="58" t="s">
        <v>134</v>
      </c>
      <c r="Z17" s="58" t="s">
        <v>134</v>
      </c>
      <c r="AA17" s="58" t="s">
        <v>134</v>
      </c>
      <c r="AB17" s="58" t="s">
        <v>134</v>
      </c>
      <c r="AC17" s="58" t="s">
        <v>134</v>
      </c>
      <c r="AD17" s="58" t="s">
        <v>134</v>
      </c>
      <c r="AE17" s="58" t="s">
        <v>134</v>
      </c>
      <c r="AF17" s="58" t="s">
        <v>134</v>
      </c>
      <c r="AG17" s="6"/>
      <c r="AH17" s="6"/>
      <c r="AI17" s="6"/>
      <c r="AJ17" s="6"/>
      <c r="AK17" s="6"/>
      <c r="AL17" s="6"/>
      <c r="AM17" s="6"/>
      <c r="AN17" s="6"/>
      <c r="AO17" s="6"/>
      <c r="AP17" s="6"/>
      <c r="AQ17" s="6"/>
      <c r="AR17" s="6"/>
    </row>
    <row r="18" spans="1:44" ht="13.2">
      <c r="A18" s="62" t="s">
        <v>87</v>
      </c>
      <c r="B18" s="105" t="s">
        <v>1799</v>
      </c>
      <c r="C18" s="105" t="s">
        <v>1799</v>
      </c>
      <c r="D18" s="177" t="s">
        <v>1799</v>
      </c>
      <c r="E18" s="177" t="s">
        <v>1800</v>
      </c>
      <c r="F18" s="57"/>
      <c r="G18" s="163" t="s">
        <v>1644</v>
      </c>
      <c r="H18" s="163" t="s">
        <v>1801</v>
      </c>
      <c r="I18" s="163" t="s">
        <v>1801</v>
      </c>
      <c r="J18" s="163" t="s">
        <v>1802</v>
      </c>
      <c r="K18" s="476" t="s">
        <v>1803</v>
      </c>
      <c r="L18" s="476" t="s">
        <v>1803</v>
      </c>
      <c r="M18" s="601" t="s">
        <v>697</v>
      </c>
      <c r="N18" s="601" t="s">
        <v>697</v>
      </c>
      <c r="O18" s="601" t="s">
        <v>697</v>
      </c>
      <c r="P18" s="601" t="s">
        <v>697</v>
      </c>
      <c r="Q18" s="105" t="s">
        <v>1804</v>
      </c>
      <c r="R18" s="139" t="s">
        <v>1376</v>
      </c>
      <c r="S18" s="130" t="s">
        <v>1805</v>
      </c>
      <c r="T18" s="130" t="s">
        <v>1805</v>
      </c>
      <c r="U18" s="130" t="s">
        <v>1805</v>
      </c>
      <c r="V18" s="130" t="s">
        <v>1805</v>
      </c>
      <c r="W18" s="113" t="s">
        <v>1806</v>
      </c>
      <c r="X18" s="142" t="s">
        <v>1807</v>
      </c>
      <c r="Y18" s="117" t="s">
        <v>1808</v>
      </c>
      <c r="Z18" s="58" t="s">
        <v>134</v>
      </c>
      <c r="AA18" s="168" t="s">
        <v>1549</v>
      </c>
      <c r="AB18" s="168" t="s">
        <v>1549</v>
      </c>
      <c r="AC18" s="570" t="s">
        <v>1597</v>
      </c>
      <c r="AD18" s="570" t="s">
        <v>1597</v>
      </c>
      <c r="AE18" s="570" t="s">
        <v>1597</v>
      </c>
      <c r="AF18" s="570" t="s">
        <v>1597</v>
      </c>
      <c r="AG18" s="6"/>
      <c r="AH18" s="6"/>
      <c r="AI18" s="6"/>
      <c r="AJ18" s="6"/>
      <c r="AK18" s="6"/>
      <c r="AL18" s="6"/>
      <c r="AM18" s="6"/>
      <c r="AN18" s="6"/>
      <c r="AO18" s="6"/>
      <c r="AP18" s="6"/>
      <c r="AQ18" s="6"/>
      <c r="AR18" s="6"/>
    </row>
    <row r="19" spans="1:44" ht="13.2">
      <c r="A19" s="63" t="s">
        <v>88</v>
      </c>
      <c r="B19" s="113" t="s">
        <v>419</v>
      </c>
      <c r="C19" s="296" t="s">
        <v>1809</v>
      </c>
      <c r="D19" s="296" t="s">
        <v>1809</v>
      </c>
      <c r="E19" s="105" t="s">
        <v>739</v>
      </c>
      <c r="F19" s="81" t="s">
        <v>772</v>
      </c>
      <c r="G19" s="105" t="s">
        <v>1431</v>
      </c>
      <c r="H19" s="105" t="s">
        <v>1431</v>
      </c>
      <c r="I19" s="57" t="s">
        <v>242</v>
      </c>
      <c r="J19" s="58" t="s">
        <v>134</v>
      </c>
      <c r="K19" s="117" t="s">
        <v>1810</v>
      </c>
      <c r="L19" s="117" t="s">
        <v>1810</v>
      </c>
      <c r="M19" s="117" t="s">
        <v>1810</v>
      </c>
      <c r="N19" s="117" t="s">
        <v>1810</v>
      </c>
      <c r="O19" s="117" t="s">
        <v>1810</v>
      </c>
      <c r="P19" s="117" t="s">
        <v>1810</v>
      </c>
      <c r="Q19" s="117" t="s">
        <v>1810</v>
      </c>
      <c r="R19" s="139" t="s">
        <v>1376</v>
      </c>
      <c r="S19" s="57"/>
      <c r="T19" s="58" t="s">
        <v>772</v>
      </c>
      <c r="U19" s="58" t="s">
        <v>1811</v>
      </c>
      <c r="V19" s="58" t="s">
        <v>134</v>
      </c>
      <c r="W19" s="6" t="s">
        <v>134</v>
      </c>
      <c r="X19" s="6" t="s">
        <v>132</v>
      </c>
      <c r="Y19" s="6" t="s">
        <v>132</v>
      </c>
      <c r="Z19" s="6" t="s">
        <v>132</v>
      </c>
      <c r="AA19" s="6" t="s">
        <v>132</v>
      </c>
      <c r="AB19" s="6" t="s">
        <v>132</v>
      </c>
      <c r="AC19" s="58" t="s">
        <v>134</v>
      </c>
      <c r="AD19" s="58" t="s">
        <v>134</v>
      </c>
      <c r="AE19" s="109" t="s">
        <v>1610</v>
      </c>
      <c r="AF19" s="109" t="s">
        <v>1610</v>
      </c>
    </row>
    <row r="20" spans="1:44" ht="13.2">
      <c r="A20" s="63" t="s">
        <v>89</v>
      </c>
      <c r="B20" s="58" t="s">
        <v>134</v>
      </c>
      <c r="C20" s="602" t="s">
        <v>1812</v>
      </c>
      <c r="D20" s="314" t="s">
        <v>1813</v>
      </c>
      <c r="E20" s="603" t="s">
        <v>132</v>
      </c>
      <c r="F20" s="10" t="s">
        <v>242</v>
      </c>
      <c r="G20" s="58" t="s">
        <v>134</v>
      </c>
      <c r="H20" s="58" t="s">
        <v>1814</v>
      </c>
      <c r="I20" s="58" t="s">
        <v>1814</v>
      </c>
      <c r="J20" s="57" t="s">
        <v>242</v>
      </c>
      <c r="K20" s="58" t="s">
        <v>134</v>
      </c>
      <c r="L20" s="105" t="s">
        <v>1815</v>
      </c>
      <c r="M20" s="174" t="s">
        <v>885</v>
      </c>
      <c r="N20" s="476" t="s">
        <v>609</v>
      </c>
      <c r="O20" s="96" t="s">
        <v>168</v>
      </c>
      <c r="P20" s="105" t="s">
        <v>1815</v>
      </c>
      <c r="Q20" s="163" t="s">
        <v>1816</v>
      </c>
      <c r="R20" s="405" t="s">
        <v>1808</v>
      </c>
      <c r="S20" s="405" t="s">
        <v>1808</v>
      </c>
      <c r="T20" s="405" t="s">
        <v>1808</v>
      </c>
      <c r="U20" s="94" t="s">
        <v>1817</v>
      </c>
      <c r="V20" s="58" t="s">
        <v>134</v>
      </c>
      <c r="W20" s="6" t="s">
        <v>134</v>
      </c>
      <c r="X20" s="113" t="s">
        <v>885</v>
      </c>
      <c r="Y20" s="327" t="s">
        <v>1818</v>
      </c>
      <c r="Z20" s="105" t="s">
        <v>1819</v>
      </c>
      <c r="AA20" s="6"/>
      <c r="AB20" s="58" t="s">
        <v>134</v>
      </c>
      <c r="AC20" s="105" t="s">
        <v>1820</v>
      </c>
      <c r="AD20" s="105" t="s">
        <v>1617</v>
      </c>
      <c r="AE20" s="105" t="s">
        <v>1617</v>
      </c>
      <c r="AF20" s="105" t="s">
        <v>1617</v>
      </c>
    </row>
    <row r="21" spans="1:44" ht="13.2">
      <c r="A21" s="63" t="s">
        <v>90</v>
      </c>
      <c r="B21" s="58" t="s">
        <v>1821</v>
      </c>
      <c r="C21" s="314" t="s">
        <v>127</v>
      </c>
      <c r="D21" s="113" t="s">
        <v>419</v>
      </c>
      <c r="E21" s="113" t="s">
        <v>419</v>
      </c>
      <c r="F21" s="96" t="s">
        <v>1284</v>
      </c>
      <c r="G21" s="58" t="s">
        <v>134</v>
      </c>
      <c r="H21" s="58" t="s">
        <v>93</v>
      </c>
      <c r="I21" s="174" t="s">
        <v>1822</v>
      </c>
      <c r="J21" s="58" t="s">
        <v>134</v>
      </c>
      <c r="K21" s="117" t="s">
        <v>1823</v>
      </c>
      <c r="L21" s="600" t="s">
        <v>609</v>
      </c>
      <c r="M21" s="600" t="s">
        <v>609</v>
      </c>
      <c r="N21" s="165" t="s">
        <v>1824</v>
      </c>
      <c r="O21" s="165" t="s">
        <v>1824</v>
      </c>
      <c r="P21" s="165" t="s">
        <v>1824</v>
      </c>
      <c r="Q21" s="165" t="s">
        <v>1824</v>
      </c>
      <c r="R21" s="165" t="s">
        <v>1824</v>
      </c>
      <c r="S21" s="105" t="s">
        <v>1825</v>
      </c>
      <c r="T21" s="58" t="s">
        <v>132</v>
      </c>
      <c r="U21" s="6" t="s">
        <v>134</v>
      </c>
      <c r="V21" s="117" t="s">
        <v>1810</v>
      </c>
      <c r="W21" s="117" t="s">
        <v>1810</v>
      </c>
      <c r="X21" s="12" t="s">
        <v>134</v>
      </c>
      <c r="Y21" s="58" t="s">
        <v>1826</v>
      </c>
      <c r="Z21" s="130" t="s">
        <v>1827</v>
      </c>
      <c r="AA21" s="117" t="s">
        <v>739</v>
      </c>
      <c r="AB21" s="10" t="s">
        <v>331</v>
      </c>
      <c r="AC21" s="117" t="s">
        <v>849</v>
      </c>
      <c r="AD21" s="117" t="s">
        <v>849</v>
      </c>
      <c r="AE21" s="476" t="s">
        <v>397</v>
      </c>
      <c r="AF21" s="105" t="s">
        <v>133</v>
      </c>
      <c r="AG21" s="6"/>
      <c r="AH21" s="6"/>
      <c r="AI21" s="6"/>
      <c r="AJ21" s="6"/>
      <c r="AK21" s="6"/>
      <c r="AL21" s="6"/>
      <c r="AM21" s="6"/>
      <c r="AN21" s="6"/>
      <c r="AO21" s="6"/>
      <c r="AP21" s="6"/>
      <c r="AQ21" s="6"/>
      <c r="AR21" s="6"/>
    </row>
    <row r="22" spans="1:44" ht="13.2">
      <c r="A22" s="63" t="s">
        <v>13</v>
      </c>
      <c r="B22" s="58" t="s">
        <v>134</v>
      </c>
      <c r="C22" s="58" t="s">
        <v>134</v>
      </c>
      <c r="D22" s="58" t="s">
        <v>134</v>
      </c>
      <c r="E22" s="58" t="s">
        <v>134</v>
      </c>
      <c r="F22" s="58" t="s">
        <v>134</v>
      </c>
      <c r="G22" s="58" t="s">
        <v>134</v>
      </c>
      <c r="H22" s="58" t="s">
        <v>134</v>
      </c>
      <c r="I22" s="58" t="s">
        <v>134</v>
      </c>
      <c r="J22" s="58" t="s">
        <v>134</v>
      </c>
      <c r="K22" s="96" t="s">
        <v>840</v>
      </c>
      <c r="L22" s="96" t="s">
        <v>840</v>
      </c>
      <c r="M22" s="96" t="s">
        <v>840</v>
      </c>
      <c r="N22" s="57" t="s">
        <v>242</v>
      </c>
      <c r="O22" s="57" t="s">
        <v>240</v>
      </c>
      <c r="P22" s="57" t="s">
        <v>240</v>
      </c>
      <c r="Q22" s="57" t="s">
        <v>240</v>
      </c>
      <c r="R22" s="57" t="s">
        <v>240</v>
      </c>
      <c r="S22" s="58" t="s">
        <v>772</v>
      </c>
      <c r="T22" s="57" t="s">
        <v>240</v>
      </c>
      <c r="U22" s="58" t="s">
        <v>1828</v>
      </c>
      <c r="V22" s="58" t="s">
        <v>1828</v>
      </c>
      <c r="W22" s="58" t="s">
        <v>1828</v>
      </c>
      <c r="X22" s="58" t="s">
        <v>1828</v>
      </c>
      <c r="Y22" s="57" t="s">
        <v>240</v>
      </c>
      <c r="Z22" s="57" t="s">
        <v>240</v>
      </c>
      <c r="AA22" s="57" t="s">
        <v>240</v>
      </c>
      <c r="AB22" s="549" t="s">
        <v>1829</v>
      </c>
      <c r="AC22" s="549" t="s">
        <v>1829</v>
      </c>
      <c r="AD22" s="476" t="s">
        <v>885</v>
      </c>
      <c r="AE22" s="58" t="s">
        <v>1830</v>
      </c>
      <c r="AF22" s="58" t="s">
        <v>1830</v>
      </c>
      <c r="AG22" s="6"/>
      <c r="AH22" s="6"/>
      <c r="AI22" s="6"/>
      <c r="AJ22" s="6"/>
      <c r="AK22" s="6"/>
      <c r="AL22" s="6"/>
      <c r="AM22" s="6"/>
      <c r="AN22" s="6"/>
      <c r="AO22" s="6"/>
      <c r="AP22" s="6"/>
      <c r="AQ22" s="6"/>
      <c r="AR22" s="6"/>
    </row>
    <row r="23" spans="1:44" ht="15" customHeight="1">
      <c r="A23" s="63" t="s">
        <v>9</v>
      </c>
      <c r="B23" s="58" t="s">
        <v>1831</v>
      </c>
      <c r="C23" s="105" t="s">
        <v>1055</v>
      </c>
      <c r="D23" s="105" t="s">
        <v>1055</v>
      </c>
      <c r="E23" s="105" t="s">
        <v>1832</v>
      </c>
      <c r="F23" s="105" t="s">
        <v>1832</v>
      </c>
      <c r="G23" s="600" t="s">
        <v>326</v>
      </c>
      <c r="H23" s="105" t="s">
        <v>1833</v>
      </c>
      <c r="I23" s="58" t="s">
        <v>134</v>
      </c>
      <c r="J23" s="58" t="s">
        <v>134</v>
      </c>
      <c r="K23" s="105" t="s">
        <v>127</v>
      </c>
      <c r="L23" s="604" t="s">
        <v>1783</v>
      </c>
      <c r="M23" s="605" t="s">
        <v>1834</v>
      </c>
      <c r="N23" s="605" t="s">
        <v>1834</v>
      </c>
      <c r="O23" s="6" t="s">
        <v>134</v>
      </c>
      <c r="P23" s="58" t="s">
        <v>134</v>
      </c>
      <c r="Q23" s="97" t="s">
        <v>1835</v>
      </c>
      <c r="R23" s="117" t="s">
        <v>1810</v>
      </c>
      <c r="S23" s="117" t="s">
        <v>1810</v>
      </c>
      <c r="T23" s="117" t="s">
        <v>1810</v>
      </c>
      <c r="U23" s="117" t="s">
        <v>1810</v>
      </c>
      <c r="V23" s="117" t="s">
        <v>1810</v>
      </c>
      <c r="W23" s="117" t="s">
        <v>1810</v>
      </c>
      <c r="X23" s="117" t="s">
        <v>1810</v>
      </c>
      <c r="Y23" s="10" t="s">
        <v>331</v>
      </c>
      <c r="Z23" s="476" t="s">
        <v>885</v>
      </c>
      <c r="AA23" s="476" t="s">
        <v>885</v>
      </c>
      <c r="AB23" s="81" t="s">
        <v>242</v>
      </c>
      <c r="AC23" s="81" t="s">
        <v>242</v>
      </c>
      <c r="AD23" s="390" t="s">
        <v>959</v>
      </c>
      <c r="AE23" s="390" t="s">
        <v>959</v>
      </c>
      <c r="AF23" s="390" t="s">
        <v>959</v>
      </c>
      <c r="AG23" s="6"/>
      <c r="AH23" s="6"/>
      <c r="AI23" s="6"/>
      <c r="AJ23" s="6"/>
      <c r="AK23" s="6"/>
      <c r="AL23" s="6"/>
      <c r="AM23" s="6"/>
      <c r="AN23" s="6"/>
      <c r="AO23" s="6"/>
      <c r="AP23" s="6"/>
      <c r="AQ23" s="6"/>
      <c r="AR23" s="6"/>
    </row>
    <row r="24" spans="1:44" ht="13.2">
      <c r="A24" s="63" t="s">
        <v>11</v>
      </c>
      <c r="B24" s="105" t="s">
        <v>1836</v>
      </c>
      <c r="C24" s="105" t="s">
        <v>1837</v>
      </c>
      <c r="D24" s="105" t="s">
        <v>1837</v>
      </c>
      <c r="E24" s="105" t="s">
        <v>1837</v>
      </c>
      <c r="F24" s="105" t="s">
        <v>1837</v>
      </c>
      <c r="G24" s="105" t="s">
        <v>1837</v>
      </c>
      <c r="H24" s="105" t="s">
        <v>1800</v>
      </c>
      <c r="I24" s="96" t="s">
        <v>1838</v>
      </c>
      <c r="J24" s="96" t="s">
        <v>1839</v>
      </c>
      <c r="K24" s="96" t="s">
        <v>1839</v>
      </c>
      <c r="L24" s="96" t="s">
        <v>1839</v>
      </c>
      <c r="M24" s="96" t="s">
        <v>1839</v>
      </c>
      <c r="N24" s="96" t="s">
        <v>1839</v>
      </c>
      <c r="O24" s="96" t="s">
        <v>1839</v>
      </c>
      <c r="P24" s="96" t="s">
        <v>1839</v>
      </c>
      <c r="Q24" s="96" t="s">
        <v>1839</v>
      </c>
      <c r="R24" s="96" t="s">
        <v>1839</v>
      </c>
      <c r="S24" s="96" t="s">
        <v>1839</v>
      </c>
      <c r="T24" s="96" t="s">
        <v>1839</v>
      </c>
      <c r="U24" s="105" t="s">
        <v>1840</v>
      </c>
      <c r="V24" s="105" t="s">
        <v>1841</v>
      </c>
      <c r="W24" s="105" t="s">
        <v>1841</v>
      </c>
      <c r="X24" s="105" t="s">
        <v>1841</v>
      </c>
      <c r="Y24" s="606" t="s">
        <v>397</v>
      </c>
      <c r="Z24" s="117" t="s">
        <v>1842</v>
      </c>
      <c r="AA24" s="117" t="s">
        <v>700</v>
      </c>
      <c r="AB24" s="117" t="s">
        <v>700</v>
      </c>
      <c r="AC24" s="117" t="s">
        <v>700</v>
      </c>
      <c r="AD24" s="117" t="s">
        <v>700</v>
      </c>
      <c r="AE24" s="117" t="s">
        <v>1843</v>
      </c>
      <c r="AF24" s="117" t="s">
        <v>1844</v>
      </c>
      <c r="AG24" s="6"/>
      <c r="AH24" s="6"/>
      <c r="AI24" s="6"/>
      <c r="AJ24" s="6"/>
      <c r="AK24" s="6"/>
      <c r="AL24" s="6"/>
      <c r="AM24" s="6"/>
      <c r="AN24" s="6"/>
      <c r="AO24" s="6"/>
      <c r="AP24" s="6"/>
      <c r="AQ24" s="6"/>
      <c r="AR24" s="6"/>
    </row>
    <row r="25" spans="1:44" ht="13.2">
      <c r="A25" s="63" t="s">
        <v>10</v>
      </c>
      <c r="B25" s="58" t="s">
        <v>134</v>
      </c>
      <c r="C25" s="58" t="s">
        <v>134</v>
      </c>
      <c r="D25" s="314" t="s">
        <v>865</v>
      </c>
      <c r="E25" s="314" t="s">
        <v>865</v>
      </c>
      <c r="F25" s="58" t="s">
        <v>242</v>
      </c>
      <c r="G25" s="314" t="s">
        <v>865</v>
      </c>
      <c r="H25" s="314" t="s">
        <v>1845</v>
      </c>
      <c r="I25" s="58" t="s">
        <v>1846</v>
      </c>
      <c r="J25" s="58" t="s">
        <v>641</v>
      </c>
      <c r="K25" s="105" t="s">
        <v>1847</v>
      </c>
      <c r="L25" s="105" t="s">
        <v>1847</v>
      </c>
      <c r="M25" s="105" t="s">
        <v>1847</v>
      </c>
      <c r="N25" s="163" t="s">
        <v>1816</v>
      </c>
      <c r="O25" s="57" t="s">
        <v>93</v>
      </c>
      <c r="P25" s="191" t="s">
        <v>134</v>
      </c>
      <c r="Q25" s="58" t="s">
        <v>134</v>
      </c>
      <c r="R25" s="58" t="s">
        <v>134</v>
      </c>
      <c r="S25" s="58" t="s">
        <v>134</v>
      </c>
      <c r="T25" s="58" t="s">
        <v>134</v>
      </c>
      <c r="U25" s="58" t="s">
        <v>134</v>
      </c>
      <c r="V25" s="58" t="s">
        <v>134</v>
      </c>
      <c r="W25" s="58" t="s">
        <v>134</v>
      </c>
      <c r="X25" s="58" t="s">
        <v>134</v>
      </c>
      <c r="Y25" s="58" t="s">
        <v>93</v>
      </c>
      <c r="Z25" s="109" t="s">
        <v>398</v>
      </c>
      <c r="AA25" s="109" t="s">
        <v>398</v>
      </c>
      <c r="AB25" s="109" t="s">
        <v>398</v>
      </c>
      <c r="AC25" s="58" t="s">
        <v>134</v>
      </c>
      <c r="AD25" s="434" t="s">
        <v>1848</v>
      </c>
      <c r="AE25" s="434" t="s">
        <v>1848</v>
      </c>
      <c r="AF25" s="58" t="s">
        <v>1849</v>
      </c>
      <c r="AG25" s="6"/>
      <c r="AH25" s="6"/>
      <c r="AI25" s="6"/>
      <c r="AJ25" s="6"/>
      <c r="AK25" s="6"/>
      <c r="AL25" s="6"/>
      <c r="AM25" s="6"/>
      <c r="AN25" s="6"/>
      <c r="AO25" s="6"/>
      <c r="AP25" s="6"/>
      <c r="AQ25" s="6"/>
      <c r="AR25" s="6"/>
    </row>
    <row r="26" spans="1:44" ht="13.2">
      <c r="A26" s="63" t="s">
        <v>1850</v>
      </c>
      <c r="B26" s="58" t="s">
        <v>134</v>
      </c>
      <c r="C26" s="58" t="s">
        <v>134</v>
      </c>
      <c r="D26" s="117" t="s">
        <v>1459</v>
      </c>
      <c r="E26" s="117" t="s">
        <v>1459</v>
      </c>
      <c r="F26" s="117" t="s">
        <v>1459</v>
      </c>
      <c r="G26" s="58" t="s">
        <v>134</v>
      </c>
      <c r="H26" s="117" t="s">
        <v>1459</v>
      </c>
      <c r="I26" s="117" t="s">
        <v>1459</v>
      </c>
      <c r="J26" s="58" t="s">
        <v>134</v>
      </c>
      <c r="K26" s="58" t="s">
        <v>134</v>
      </c>
      <c r="L26" s="58" t="s">
        <v>134</v>
      </c>
      <c r="M26" s="58" t="s">
        <v>134</v>
      </c>
      <c r="N26" s="58" t="s">
        <v>134</v>
      </c>
      <c r="O26" s="58" t="s">
        <v>134</v>
      </c>
      <c r="P26" s="58" t="s">
        <v>134</v>
      </c>
      <c r="Q26" s="58" t="s">
        <v>134</v>
      </c>
      <c r="R26" s="58" t="s">
        <v>134</v>
      </c>
      <c r="S26" s="58" t="s">
        <v>134</v>
      </c>
      <c r="T26" s="58" t="s">
        <v>134</v>
      </c>
      <c r="U26" s="58" t="s">
        <v>134</v>
      </c>
      <c r="V26" s="58" t="s">
        <v>134</v>
      </c>
      <c r="W26" s="58" t="s">
        <v>134</v>
      </c>
      <c r="Y26" s="58" t="s">
        <v>134</v>
      </c>
      <c r="Z26" s="58" t="s">
        <v>134</v>
      </c>
      <c r="AA26" s="58" t="s">
        <v>134</v>
      </c>
      <c r="AB26" s="58" t="s">
        <v>134</v>
      </c>
      <c r="AC26" s="58" t="s">
        <v>134</v>
      </c>
      <c r="AD26" s="58" t="s">
        <v>134</v>
      </c>
      <c r="AE26" s="58" t="s">
        <v>134</v>
      </c>
      <c r="AF26" s="58" t="s">
        <v>134</v>
      </c>
      <c r="AG26" s="10"/>
      <c r="AH26" s="10"/>
      <c r="AI26" s="10"/>
      <c r="AJ26" s="10"/>
      <c r="AK26" s="10"/>
      <c r="AL26" s="10"/>
      <c r="AM26" s="10"/>
      <c r="AN26" s="10"/>
      <c r="AO26" s="10"/>
      <c r="AP26" s="10"/>
      <c r="AQ26" s="10"/>
      <c r="AR26" s="10"/>
    </row>
    <row r="27" spans="1:44" ht="13.2">
      <c r="A27" s="63" t="s">
        <v>56</v>
      </c>
      <c r="B27" s="58" t="s">
        <v>134</v>
      </c>
      <c r="C27" s="96" t="s">
        <v>1851</v>
      </c>
      <c r="D27" s="96" t="s">
        <v>1851</v>
      </c>
      <c r="E27" s="58" t="s">
        <v>134</v>
      </c>
      <c r="F27" s="58" t="s">
        <v>134</v>
      </c>
      <c r="G27" s="58" t="s">
        <v>134</v>
      </c>
      <c r="H27" s="58" t="s">
        <v>134</v>
      </c>
      <c r="I27" s="57" t="s">
        <v>242</v>
      </c>
      <c r="J27" s="57" t="s">
        <v>242</v>
      </c>
      <c r="K27" s="58" t="s">
        <v>134</v>
      </c>
      <c r="L27" s="58" t="s">
        <v>134</v>
      </c>
      <c r="M27" s="58" t="s">
        <v>134</v>
      </c>
      <c r="N27" s="58" t="s">
        <v>1852</v>
      </c>
      <c r="O27" s="58" t="s">
        <v>134</v>
      </c>
      <c r="P27" s="58" t="s">
        <v>134</v>
      </c>
      <c r="Q27" s="58" t="s">
        <v>134</v>
      </c>
      <c r="R27" s="58" t="s">
        <v>134</v>
      </c>
      <c r="S27" s="58" t="s">
        <v>134</v>
      </c>
      <c r="T27" s="58" t="s">
        <v>134</v>
      </c>
      <c r="U27" s="58" t="s">
        <v>134</v>
      </c>
      <c r="V27" s="58" t="s">
        <v>134</v>
      </c>
      <c r="W27" s="489" t="s">
        <v>134</v>
      </c>
      <c r="X27" s="489" t="s">
        <v>134</v>
      </c>
      <c r="Y27" s="489" t="s">
        <v>134</v>
      </c>
      <c r="Z27" s="489" t="s">
        <v>134</v>
      </c>
      <c r="AA27" s="489" t="s">
        <v>134</v>
      </c>
      <c r="AB27" s="58" t="s">
        <v>134</v>
      </c>
      <c r="AC27" s="58" t="s">
        <v>134</v>
      </c>
      <c r="AD27" s="58" t="s">
        <v>134</v>
      </c>
      <c r="AE27" s="58" t="s">
        <v>134</v>
      </c>
      <c r="AF27" s="58" t="s">
        <v>134</v>
      </c>
      <c r="AG27" s="6"/>
      <c r="AH27" s="6"/>
      <c r="AI27" s="6"/>
      <c r="AJ27" s="6"/>
      <c r="AK27" s="6"/>
      <c r="AL27" s="6"/>
      <c r="AM27" s="6"/>
      <c r="AN27" s="6"/>
      <c r="AO27" s="6"/>
      <c r="AP27" s="6"/>
      <c r="AQ27" s="6"/>
      <c r="AR27" s="6"/>
    </row>
    <row r="28" spans="1:44" ht="13.2">
      <c r="A28" s="63" t="s">
        <v>12</v>
      </c>
      <c r="B28" s="96" t="s">
        <v>1851</v>
      </c>
      <c r="C28" s="168" t="s">
        <v>1233</v>
      </c>
      <c r="D28" s="168" t="s">
        <v>1233</v>
      </c>
      <c r="E28" s="58" t="s">
        <v>134</v>
      </c>
      <c r="F28" s="58" t="s">
        <v>242</v>
      </c>
      <c r="G28" s="10" t="s">
        <v>242</v>
      </c>
      <c r="H28" s="58" t="s">
        <v>132</v>
      </c>
      <c r="I28" s="58" t="s">
        <v>134</v>
      </c>
      <c r="J28" s="57" t="s">
        <v>242</v>
      </c>
      <c r="L28" s="58" t="s">
        <v>134</v>
      </c>
      <c r="M28" s="371" t="s">
        <v>746</v>
      </c>
      <c r="N28" s="57" t="s">
        <v>242</v>
      </c>
      <c r="O28" s="58" t="s">
        <v>134</v>
      </c>
      <c r="P28" s="58" t="s">
        <v>134</v>
      </c>
      <c r="Q28" s="139" t="s">
        <v>1376</v>
      </c>
      <c r="R28" s="139" t="s">
        <v>1376</v>
      </c>
      <c r="S28" s="58" t="s">
        <v>134</v>
      </c>
      <c r="T28" s="57"/>
      <c r="U28" s="113" t="s">
        <v>419</v>
      </c>
      <c r="V28" s="113" t="s">
        <v>419</v>
      </c>
      <c r="W28" s="10" t="s">
        <v>331</v>
      </c>
      <c r="X28" s="109" t="s">
        <v>398</v>
      </c>
      <c r="Y28" s="105" t="s">
        <v>1236</v>
      </c>
      <c r="Z28" s="58" t="s">
        <v>134</v>
      </c>
      <c r="AA28" s="81" t="s">
        <v>242</v>
      </c>
      <c r="AB28" s="81" t="s">
        <v>242</v>
      </c>
      <c r="AC28" s="81" t="s">
        <v>242</v>
      </c>
      <c r="AD28" s="58" t="s">
        <v>134</v>
      </c>
      <c r="AE28" s="105" t="s">
        <v>127</v>
      </c>
      <c r="AF28" s="10" t="s">
        <v>242</v>
      </c>
      <c r="AG28" s="6"/>
      <c r="AH28" s="6"/>
      <c r="AI28" s="6"/>
      <c r="AJ28" s="6"/>
      <c r="AK28" s="6"/>
      <c r="AL28" s="6"/>
      <c r="AM28" s="6"/>
      <c r="AN28" s="6"/>
      <c r="AO28" s="6"/>
      <c r="AP28" s="6"/>
      <c r="AQ28" s="6"/>
      <c r="AR28" s="6"/>
    </row>
    <row r="29" spans="1:44" ht="13.2">
      <c r="A29" s="63" t="s">
        <v>91</v>
      </c>
      <c r="B29" s="57" t="s">
        <v>488</v>
      </c>
      <c r="C29" s="81" t="s">
        <v>242</v>
      </c>
      <c r="D29" s="516" t="s">
        <v>1853</v>
      </c>
      <c r="E29" s="57" t="s">
        <v>242</v>
      </c>
      <c r="F29" s="57" t="s">
        <v>134</v>
      </c>
      <c r="G29" s="525" t="s">
        <v>1627</v>
      </c>
      <c r="H29" s="168" t="s">
        <v>1233</v>
      </c>
      <c r="I29" s="168" t="s">
        <v>1233</v>
      </c>
      <c r="J29" s="168" t="s">
        <v>1233</v>
      </c>
      <c r="K29" s="168" t="s">
        <v>1233</v>
      </c>
      <c r="L29" s="168" t="s">
        <v>1233</v>
      </c>
      <c r="M29" s="346" t="s">
        <v>134</v>
      </c>
      <c r="N29" s="182" t="s">
        <v>1854</v>
      </c>
      <c r="O29" s="139" t="s">
        <v>1376</v>
      </c>
      <c r="P29" s="139" t="s">
        <v>1376</v>
      </c>
      <c r="Q29" s="607" t="s">
        <v>1855</v>
      </c>
      <c r="R29" s="57" t="s">
        <v>134</v>
      </c>
      <c r="S29" s="57" t="s">
        <v>134</v>
      </c>
      <c r="U29" s="251" t="s">
        <v>1856</v>
      </c>
      <c r="V29" s="251" t="s">
        <v>1856</v>
      </c>
      <c r="W29" s="251" t="s">
        <v>1856</v>
      </c>
      <c r="X29" s="489" t="s">
        <v>134</v>
      </c>
      <c r="Y29" s="105" t="s">
        <v>1233</v>
      </c>
      <c r="Z29" s="117" t="s">
        <v>1842</v>
      </c>
      <c r="AA29" s="117" t="s">
        <v>700</v>
      </c>
      <c r="AB29" s="117" t="s">
        <v>700</v>
      </c>
      <c r="AC29" s="117" t="s">
        <v>700</v>
      </c>
      <c r="AD29" s="117" t="s">
        <v>700</v>
      </c>
      <c r="AE29" s="117" t="s">
        <v>1843</v>
      </c>
      <c r="AF29" s="105" t="s">
        <v>1233</v>
      </c>
      <c r="AG29" s="6"/>
      <c r="AH29" s="6"/>
      <c r="AI29" s="6"/>
      <c r="AJ29" s="6"/>
      <c r="AK29" s="6"/>
      <c r="AL29" s="6"/>
      <c r="AM29" s="6"/>
      <c r="AN29" s="6"/>
      <c r="AO29" s="6"/>
      <c r="AP29" s="6"/>
      <c r="AQ29" s="6"/>
      <c r="AR29" s="6"/>
    </row>
    <row r="30" spans="1:44" ht="13.2">
      <c r="A30" s="63" t="s">
        <v>15</v>
      </c>
      <c r="B30" s="57" t="s">
        <v>488</v>
      </c>
      <c r="C30" s="139" t="s">
        <v>134</v>
      </c>
      <c r="D30" s="139" t="s">
        <v>134</v>
      </c>
      <c r="E30" s="139" t="s">
        <v>134</v>
      </c>
      <c r="F30" s="57" t="s">
        <v>242</v>
      </c>
      <c r="G30" s="10" t="s">
        <v>242</v>
      </c>
      <c r="H30" s="10" t="s">
        <v>242</v>
      </c>
      <c r="I30" s="10" t="s">
        <v>242</v>
      </c>
      <c r="J30" s="57" t="s">
        <v>242</v>
      </c>
      <c r="K30" s="58" t="s">
        <v>93</v>
      </c>
      <c r="L30" s="57" t="s">
        <v>242</v>
      </c>
      <c r="M30" s="346" t="s">
        <v>134</v>
      </c>
      <c r="N30" s="139" t="s">
        <v>134</v>
      </c>
      <c r="O30" s="139" t="s">
        <v>1376</v>
      </c>
      <c r="P30" s="130" t="s">
        <v>1857</v>
      </c>
      <c r="Q30" s="182" t="s">
        <v>1858</v>
      </c>
      <c r="R30" s="182" t="s">
        <v>697</v>
      </c>
      <c r="S30" s="105" t="s">
        <v>288</v>
      </c>
      <c r="T30" s="57" t="s">
        <v>134</v>
      </c>
      <c r="U30" s="57" t="s">
        <v>134</v>
      </c>
      <c r="V30" s="10" t="s">
        <v>331</v>
      </c>
      <c r="W30" s="57" t="s">
        <v>746</v>
      </c>
      <c r="X30" s="57" t="s">
        <v>746</v>
      </c>
      <c r="Z30" s="10" t="s">
        <v>772</v>
      </c>
      <c r="AA30" s="476" t="s">
        <v>885</v>
      </c>
      <c r="AB30" s="57" t="s">
        <v>706</v>
      </c>
      <c r="AC30" s="57" t="s">
        <v>1859</v>
      </c>
      <c r="AD30" s="57" t="s">
        <v>134</v>
      </c>
      <c r="AE30" s="57" t="s">
        <v>134</v>
      </c>
      <c r="AF30" s="57" t="s">
        <v>132</v>
      </c>
      <c r="AG30" s="6"/>
      <c r="AH30" s="6"/>
      <c r="AI30" s="6"/>
      <c r="AJ30" s="6"/>
      <c r="AK30" s="6"/>
      <c r="AL30" s="6"/>
      <c r="AM30" s="6"/>
      <c r="AN30" s="6"/>
      <c r="AO30" s="6"/>
      <c r="AP30" s="6"/>
      <c r="AQ30" s="6"/>
      <c r="AR30" s="6"/>
    </row>
    <row r="31" spans="1:44" ht="13.2">
      <c r="A31" s="63" t="s">
        <v>873</v>
      </c>
      <c r="B31" s="57" t="s">
        <v>488</v>
      </c>
      <c r="C31" s="57" t="s">
        <v>242</v>
      </c>
      <c r="D31" s="57" t="s">
        <v>242</v>
      </c>
      <c r="E31" s="109" t="s">
        <v>1860</v>
      </c>
      <c r="F31" s="109" t="s">
        <v>1860</v>
      </c>
      <c r="G31" s="10" t="s">
        <v>242</v>
      </c>
      <c r="H31" s="57" t="s">
        <v>134</v>
      </c>
      <c r="I31" s="57"/>
      <c r="J31" s="188" t="s">
        <v>706</v>
      </c>
      <c r="K31" s="96" t="s">
        <v>840</v>
      </c>
      <c r="L31" s="96" t="s">
        <v>840</v>
      </c>
      <c r="M31" s="96" t="s">
        <v>840</v>
      </c>
      <c r="N31" s="105" t="s">
        <v>739</v>
      </c>
      <c r="O31" s="346" t="s">
        <v>134</v>
      </c>
      <c r="P31" s="139" t="s">
        <v>1376</v>
      </c>
      <c r="Q31" s="139" t="s">
        <v>1376</v>
      </c>
      <c r="R31" s="105" t="s">
        <v>1861</v>
      </c>
      <c r="T31" s="57"/>
      <c r="U31" s="10" t="s">
        <v>331</v>
      </c>
      <c r="V31" s="57" t="s">
        <v>134</v>
      </c>
      <c r="W31" s="10" t="s">
        <v>331</v>
      </c>
      <c r="X31" s="113" t="s">
        <v>153</v>
      </c>
      <c r="Y31" s="113" t="s">
        <v>153</v>
      </c>
      <c r="Z31" s="57" t="s">
        <v>1862</v>
      </c>
      <c r="AA31" s="608" t="s">
        <v>1863</v>
      </c>
      <c r="AB31" s="57" t="s">
        <v>746</v>
      </c>
      <c r="AC31" s="57" t="s">
        <v>134</v>
      </c>
      <c r="AD31" s="105" t="s">
        <v>1864</v>
      </c>
      <c r="AE31" s="105" t="s">
        <v>1865</v>
      </c>
      <c r="AF31" s="10" t="s">
        <v>242</v>
      </c>
      <c r="AG31" s="6"/>
      <c r="AH31" s="6"/>
      <c r="AI31" s="6"/>
      <c r="AJ31" s="6"/>
      <c r="AK31" s="6"/>
      <c r="AL31" s="6"/>
      <c r="AM31" s="6"/>
      <c r="AN31" s="6"/>
      <c r="AO31" s="6"/>
      <c r="AP31" s="6"/>
      <c r="AQ31" s="6"/>
      <c r="AR31" s="6"/>
    </row>
    <row r="32" spans="1:44" ht="13.2">
      <c r="A32" s="63" t="s">
        <v>18</v>
      </c>
      <c r="B32" s="57" t="s">
        <v>134</v>
      </c>
      <c r="C32" s="57" t="s">
        <v>134</v>
      </c>
      <c r="D32" s="57" t="s">
        <v>134</v>
      </c>
      <c r="E32" s="57" t="s">
        <v>134</v>
      </c>
      <c r="F32" s="57" t="s">
        <v>134</v>
      </c>
      <c r="G32" s="57" t="s">
        <v>134</v>
      </c>
      <c r="H32" s="57" t="s">
        <v>134</v>
      </c>
      <c r="I32" s="57" t="s">
        <v>134</v>
      </c>
      <c r="J32" s="57" t="s">
        <v>134</v>
      </c>
      <c r="K32" s="57" t="s">
        <v>134</v>
      </c>
      <c r="L32" s="57" t="s">
        <v>134</v>
      </c>
      <c r="M32" s="57" t="s">
        <v>134</v>
      </c>
      <c r="N32" s="57" t="s">
        <v>134</v>
      </c>
      <c r="O32" s="57" t="s">
        <v>134</v>
      </c>
      <c r="P32" s="57" t="s">
        <v>134</v>
      </c>
      <c r="Q32" s="58" t="s">
        <v>488</v>
      </c>
      <c r="R32" s="58" t="s">
        <v>488</v>
      </c>
      <c r="S32" s="6" t="s">
        <v>134</v>
      </c>
      <c r="T32" s="6" t="s">
        <v>134</v>
      </c>
      <c r="U32" s="6" t="s">
        <v>134</v>
      </c>
      <c r="V32" s="6" t="s">
        <v>134</v>
      </c>
      <c r="W32" s="6" t="s">
        <v>134</v>
      </c>
      <c r="X32" s="10" t="s">
        <v>331</v>
      </c>
      <c r="Y32" s="6"/>
      <c r="Z32" s="476" t="s">
        <v>1866</v>
      </c>
      <c r="AA32" s="6"/>
      <c r="AB32" s="105" t="s">
        <v>1684</v>
      </c>
      <c r="AC32" s="6" t="s">
        <v>1867</v>
      </c>
      <c r="AD32" s="81" t="s">
        <v>242</v>
      </c>
      <c r="AE32" s="58" t="s">
        <v>134</v>
      </c>
      <c r="AF32" s="58" t="s">
        <v>134</v>
      </c>
      <c r="AG32" s="6"/>
      <c r="AH32" s="6"/>
      <c r="AI32" s="6"/>
      <c r="AJ32" s="6"/>
      <c r="AK32" s="6"/>
      <c r="AL32" s="6"/>
      <c r="AM32" s="6"/>
      <c r="AN32" s="6"/>
      <c r="AO32" s="6"/>
      <c r="AP32" s="6"/>
      <c r="AQ32" s="6"/>
      <c r="AR32" s="6"/>
    </row>
    <row r="33" spans="1:44" ht="13.2">
      <c r="A33" s="513" t="s">
        <v>104</v>
      </c>
      <c r="B33" s="105" t="s">
        <v>128</v>
      </c>
      <c r="C33" s="10" t="s">
        <v>1868</v>
      </c>
      <c r="D33" s="58" t="s">
        <v>134</v>
      </c>
      <c r="E33" s="58" t="s">
        <v>134</v>
      </c>
      <c r="F33" s="58" t="s">
        <v>242</v>
      </c>
      <c r="G33" s="105" t="s">
        <v>1869</v>
      </c>
      <c r="H33" s="117" t="s">
        <v>849</v>
      </c>
      <c r="I33" s="117" t="s">
        <v>849</v>
      </c>
      <c r="J33" s="96" t="s">
        <v>629</v>
      </c>
      <c r="K33" s="96" t="s">
        <v>629</v>
      </c>
      <c r="L33" s="96" t="s">
        <v>629</v>
      </c>
      <c r="M33" s="96" t="s">
        <v>629</v>
      </c>
      <c r="N33" s="600" t="s">
        <v>609</v>
      </c>
      <c r="O33" s="600" t="s">
        <v>609</v>
      </c>
      <c r="P33" s="58" t="s">
        <v>134</v>
      </c>
      <c r="Q33" s="58" t="s">
        <v>134</v>
      </c>
      <c r="R33" s="264" t="s">
        <v>507</v>
      </c>
      <c r="S33" s="117" t="s">
        <v>1810</v>
      </c>
      <c r="T33" s="117" t="s">
        <v>1810</v>
      </c>
      <c r="U33" s="117" t="s">
        <v>1810</v>
      </c>
      <c r="V33" s="117" t="s">
        <v>1810</v>
      </c>
      <c r="W33" s="117" t="s">
        <v>1810</v>
      </c>
      <c r="X33" s="58" t="s">
        <v>134</v>
      </c>
      <c r="Y33" s="10" t="s">
        <v>134</v>
      </c>
      <c r="Z33" s="117" t="s">
        <v>1842</v>
      </c>
      <c r="AA33" s="117" t="s">
        <v>700</v>
      </c>
      <c r="AB33" s="117" t="s">
        <v>700</v>
      </c>
      <c r="AC33" s="117" t="s">
        <v>700</v>
      </c>
      <c r="AD33" s="117" t="s">
        <v>700</v>
      </c>
      <c r="AE33" s="350" t="s">
        <v>1843</v>
      </c>
      <c r="AF33" s="10" t="s">
        <v>1859</v>
      </c>
      <c r="AG33" s="6"/>
      <c r="AH33" s="6"/>
      <c r="AI33" s="6"/>
      <c r="AJ33" s="6"/>
      <c r="AK33" s="6"/>
      <c r="AL33" s="6"/>
      <c r="AM33" s="6"/>
      <c r="AN33" s="6"/>
      <c r="AO33" s="6"/>
      <c r="AP33" s="6"/>
      <c r="AQ33" s="6"/>
      <c r="AR33" s="6"/>
    </row>
    <row r="34" spans="1:44" ht="13.2">
      <c r="A34" s="64" t="s">
        <v>92</v>
      </c>
      <c r="B34" s="117" t="s">
        <v>1459</v>
      </c>
      <c r="C34" s="117" t="s">
        <v>1459</v>
      </c>
      <c r="D34" s="96" t="s">
        <v>1320</v>
      </c>
      <c r="E34" s="58" t="s">
        <v>134</v>
      </c>
      <c r="F34" s="58" t="s">
        <v>134</v>
      </c>
      <c r="G34" s="117" t="s">
        <v>1459</v>
      </c>
      <c r="H34" s="58" t="s">
        <v>373</v>
      </c>
      <c r="I34" s="58" t="s">
        <v>373</v>
      </c>
      <c r="J34" s="117" t="s">
        <v>1459</v>
      </c>
      <c r="K34" s="117" t="s">
        <v>1459</v>
      </c>
      <c r="L34" s="117" t="s">
        <v>1459</v>
      </c>
      <c r="M34" s="117" t="s">
        <v>1459</v>
      </c>
      <c r="N34" s="117" t="s">
        <v>1459</v>
      </c>
      <c r="O34" s="117" t="s">
        <v>1870</v>
      </c>
      <c r="P34" s="117" t="s">
        <v>1459</v>
      </c>
      <c r="Q34" s="117" t="s">
        <v>1459</v>
      </c>
      <c r="R34" s="117" t="s">
        <v>1459</v>
      </c>
      <c r="S34" s="117" t="s">
        <v>1459</v>
      </c>
      <c r="T34" s="58" t="s">
        <v>134</v>
      </c>
      <c r="U34" s="117" t="s">
        <v>1459</v>
      </c>
      <c r="V34" s="117" t="s">
        <v>1459</v>
      </c>
      <c r="W34" s="117" t="s">
        <v>1459</v>
      </c>
      <c r="X34" s="163" t="s">
        <v>1459</v>
      </c>
      <c r="Y34" s="163" t="s">
        <v>1459</v>
      </c>
      <c r="Z34" s="58" t="s">
        <v>242</v>
      </c>
      <c r="AA34" s="163" t="s">
        <v>1459</v>
      </c>
      <c r="AB34" s="58" t="s">
        <v>134</v>
      </c>
      <c r="AC34" s="117" t="s">
        <v>1459</v>
      </c>
      <c r="AD34" s="117" t="s">
        <v>1459</v>
      </c>
      <c r="AE34" s="117" t="s">
        <v>1459</v>
      </c>
      <c r="AF34" s="117" t="s">
        <v>1459</v>
      </c>
      <c r="AG34" s="6"/>
      <c r="AH34" s="6"/>
      <c r="AI34" s="6"/>
      <c r="AJ34" s="6"/>
      <c r="AK34" s="6"/>
      <c r="AL34" s="6"/>
      <c r="AM34" s="6"/>
      <c r="AN34" s="6"/>
      <c r="AO34" s="6"/>
      <c r="AP34" s="6"/>
      <c r="AQ34" s="6"/>
      <c r="AR34" s="6"/>
    </row>
    <row r="35" spans="1:44" ht="13.2">
      <c r="A35" s="553" t="s">
        <v>55</v>
      </c>
      <c r="B35" s="58" t="s">
        <v>134</v>
      </c>
      <c r="C35" s="58" t="s">
        <v>134</v>
      </c>
      <c r="D35" s="58" t="s">
        <v>134</v>
      </c>
      <c r="E35" s="58" t="s">
        <v>134</v>
      </c>
      <c r="F35" s="58" t="s">
        <v>134</v>
      </c>
      <c r="G35" s="58" t="s">
        <v>134</v>
      </c>
      <c r="H35" s="58" t="s">
        <v>134</v>
      </c>
      <c r="I35" s="58" t="s">
        <v>134</v>
      </c>
      <c r="J35" s="58" t="s">
        <v>134</v>
      </c>
      <c r="K35" s="58" t="s">
        <v>134</v>
      </c>
      <c r="L35" s="58" t="s">
        <v>134</v>
      </c>
      <c r="M35" s="58" t="s">
        <v>134</v>
      </c>
      <c r="N35" s="58" t="s">
        <v>134</v>
      </c>
      <c r="O35" s="58" t="s">
        <v>134</v>
      </c>
      <c r="P35" s="139" t="s">
        <v>1376</v>
      </c>
      <c r="Q35" s="476" t="s">
        <v>281</v>
      </c>
      <c r="R35" s="58" t="s">
        <v>134</v>
      </c>
      <c r="S35" s="58" t="s">
        <v>134</v>
      </c>
      <c r="T35" s="58" t="s">
        <v>134</v>
      </c>
      <c r="U35" s="58" t="s">
        <v>134</v>
      </c>
      <c r="V35" s="57" t="s">
        <v>1871</v>
      </c>
      <c r="W35" s="57" t="s">
        <v>1871</v>
      </c>
      <c r="X35" s="57" t="s">
        <v>1871</v>
      </c>
      <c r="Y35" s="57" t="s">
        <v>1871</v>
      </c>
      <c r="Z35" s="57" t="s">
        <v>1871</v>
      </c>
      <c r="AA35" s="130" t="s">
        <v>1656</v>
      </c>
      <c r="AB35" s="57" t="s">
        <v>1872</v>
      </c>
      <c r="AC35" s="58" t="s">
        <v>134</v>
      </c>
      <c r="AD35" s="58" t="s">
        <v>134</v>
      </c>
      <c r="AE35" s="57" t="s">
        <v>948</v>
      </c>
      <c r="AF35" s="390" t="s">
        <v>1278</v>
      </c>
      <c r="AG35" s="6"/>
      <c r="AH35" s="6"/>
      <c r="AI35" s="6"/>
      <c r="AJ35" s="6"/>
      <c r="AK35" s="6"/>
      <c r="AL35" s="6"/>
      <c r="AM35" s="6"/>
      <c r="AN35" s="6"/>
      <c r="AO35" s="6"/>
      <c r="AP35" s="6"/>
      <c r="AQ35" s="6"/>
      <c r="AR35" s="6"/>
    </row>
    <row r="36" spans="1:44" ht="13.8">
      <c r="A36" s="66" t="s">
        <v>94</v>
      </c>
      <c r="B36" s="296" t="s">
        <v>1873</v>
      </c>
      <c r="C36" s="296" t="s">
        <v>1873</v>
      </c>
      <c r="D36" s="296" t="s">
        <v>1873</v>
      </c>
      <c r="E36" s="10" t="s">
        <v>1554</v>
      </c>
      <c r="F36" s="168" t="s">
        <v>1874</v>
      </c>
      <c r="G36" s="168" t="s">
        <v>1875</v>
      </c>
      <c r="H36" s="168" t="s">
        <v>1875</v>
      </c>
      <c r="I36" s="168" t="s">
        <v>1875</v>
      </c>
      <c r="J36" s="117" t="s">
        <v>1876</v>
      </c>
      <c r="K36" s="168" t="s">
        <v>523</v>
      </c>
      <c r="L36" s="188" t="s">
        <v>1852</v>
      </c>
      <c r="M36" s="516" t="s">
        <v>134</v>
      </c>
      <c r="N36" s="516" t="s">
        <v>134</v>
      </c>
      <c r="O36" s="6" t="s">
        <v>1376</v>
      </c>
      <c r="P36" s="139" t="s">
        <v>1376</v>
      </c>
      <c r="Q36" s="476" t="s">
        <v>642</v>
      </c>
      <c r="R36" s="139" t="s">
        <v>1376</v>
      </c>
      <c r="S36" s="600" t="s">
        <v>1877</v>
      </c>
      <c r="T36" s="117" t="s">
        <v>1459</v>
      </c>
      <c r="U36" s="10" t="s">
        <v>331</v>
      </c>
      <c r="V36" s="405" t="s">
        <v>1878</v>
      </c>
      <c r="W36" s="117" t="s">
        <v>1879</v>
      </c>
      <c r="X36" s="117" t="s">
        <v>1879</v>
      </c>
      <c r="Y36" s="168" t="s">
        <v>1679</v>
      </c>
      <c r="Z36" s="117" t="s">
        <v>1459</v>
      </c>
      <c r="AA36" s="105" t="s">
        <v>1880</v>
      </c>
      <c r="AB36" s="117" t="s">
        <v>1880</v>
      </c>
      <c r="AC36" s="609" t="s">
        <v>342</v>
      </c>
      <c r="AD36" s="188" t="s">
        <v>134</v>
      </c>
      <c r="AE36" s="188" t="s">
        <v>134</v>
      </c>
      <c r="AF36" s="188" t="s">
        <v>134</v>
      </c>
      <c r="AG36" s="355"/>
      <c r="AH36" s="355"/>
      <c r="AI36" s="355"/>
      <c r="AJ36" s="355"/>
      <c r="AK36" s="355"/>
      <c r="AL36" s="355"/>
      <c r="AM36" s="355"/>
      <c r="AN36" s="355"/>
      <c r="AO36" s="355"/>
      <c r="AP36" s="355"/>
      <c r="AQ36" s="355"/>
      <c r="AR36" s="355"/>
    </row>
    <row r="37" spans="1:44" ht="13.2">
      <c r="A37" s="67" t="s">
        <v>95</v>
      </c>
      <c r="B37" s="58" t="s">
        <v>134</v>
      </c>
      <c r="C37" s="58" t="s">
        <v>134</v>
      </c>
      <c r="D37" s="58" t="s">
        <v>134</v>
      </c>
      <c r="E37" s="58" t="s">
        <v>134</v>
      </c>
      <c r="F37" s="58" t="s">
        <v>134</v>
      </c>
      <c r="G37" s="58" t="s">
        <v>134</v>
      </c>
      <c r="H37" s="58" t="s">
        <v>134</v>
      </c>
      <c r="I37" s="58" t="s">
        <v>134</v>
      </c>
      <c r="J37" s="58" t="s">
        <v>134</v>
      </c>
      <c r="K37" s="58" t="s">
        <v>134</v>
      </c>
      <c r="L37" s="58" t="s">
        <v>134</v>
      </c>
      <c r="M37" s="516" t="s">
        <v>134</v>
      </c>
      <c r="N37" s="516" t="s">
        <v>134</v>
      </c>
      <c r="O37" s="516" t="s">
        <v>134</v>
      </c>
      <c r="P37" s="516" t="s">
        <v>134</v>
      </c>
      <c r="Q37" s="168" t="s">
        <v>1233</v>
      </c>
      <c r="R37" s="168" t="s">
        <v>1233</v>
      </c>
      <c r="S37" s="168" t="s">
        <v>1233</v>
      </c>
      <c r="T37" s="168" t="s">
        <v>1233</v>
      </c>
      <c r="U37" s="168" t="s">
        <v>1233</v>
      </c>
      <c r="V37" s="168" t="s">
        <v>1233</v>
      </c>
      <c r="W37" s="168" t="s">
        <v>1233</v>
      </c>
      <c r="X37" s="168" t="s">
        <v>1233</v>
      </c>
      <c r="Y37" s="188" t="s">
        <v>134</v>
      </c>
      <c r="Z37" s="168" t="s">
        <v>1233</v>
      </c>
      <c r="AA37" s="168" t="s">
        <v>1233</v>
      </c>
      <c r="AB37" s="168" t="s">
        <v>1233</v>
      </c>
      <c r="AC37" s="10" t="s">
        <v>134</v>
      </c>
      <c r="AD37" s="168" t="s">
        <v>1233</v>
      </c>
      <c r="AE37" s="168" t="s">
        <v>1233</v>
      </c>
      <c r="AF37" s="168" t="s">
        <v>134</v>
      </c>
      <c r="AG37" s="355"/>
      <c r="AH37" s="355"/>
      <c r="AI37" s="355"/>
      <c r="AJ37" s="355"/>
      <c r="AK37" s="355"/>
      <c r="AL37" s="355"/>
      <c r="AM37" s="355"/>
      <c r="AN37" s="355"/>
      <c r="AO37" s="355"/>
      <c r="AP37" s="355"/>
      <c r="AQ37" s="355"/>
      <c r="AR37" s="355"/>
    </row>
    <row r="38" spans="1:44" ht="13.2">
      <c r="A38" s="67" t="s">
        <v>96</v>
      </c>
      <c r="B38" s="58" t="s">
        <v>1881</v>
      </c>
      <c r="C38" s="314" t="s">
        <v>1882</v>
      </c>
      <c r="D38" s="314" t="s">
        <v>1882</v>
      </c>
      <c r="E38" s="314" t="s">
        <v>1882</v>
      </c>
      <c r="F38" s="314" t="s">
        <v>1882</v>
      </c>
      <c r="G38" s="105" t="s">
        <v>137</v>
      </c>
      <c r="H38" s="516" t="s">
        <v>134</v>
      </c>
      <c r="I38" s="516" t="s">
        <v>134</v>
      </c>
      <c r="J38" s="516" t="s">
        <v>134</v>
      </c>
      <c r="K38" s="168" t="s">
        <v>849</v>
      </c>
      <c r="L38" s="188"/>
      <c r="M38" s="516" t="s">
        <v>134</v>
      </c>
      <c r="N38" s="516" t="s">
        <v>134</v>
      </c>
      <c r="O38" s="130" t="s">
        <v>1696</v>
      </c>
      <c r="P38" s="130" t="s">
        <v>1696</v>
      </c>
      <c r="Q38" s="516" t="s">
        <v>134</v>
      </c>
      <c r="R38" s="516" t="s">
        <v>134</v>
      </c>
      <c r="S38" s="168" t="s">
        <v>1679</v>
      </c>
      <c r="T38" s="168" t="s">
        <v>959</v>
      </c>
      <c r="U38" s="188" t="s">
        <v>134</v>
      </c>
      <c r="V38" s="188" t="s">
        <v>134</v>
      </c>
      <c r="W38" s="188" t="s">
        <v>134</v>
      </c>
      <c r="X38" s="188" t="s">
        <v>134</v>
      </c>
      <c r="Y38" s="188" t="s">
        <v>134</v>
      </c>
      <c r="Z38" s="188" t="s">
        <v>134</v>
      </c>
      <c r="AA38" s="188" t="s">
        <v>134</v>
      </c>
      <c r="AB38" s="188" t="s">
        <v>134</v>
      </c>
      <c r="AC38" s="188" t="s">
        <v>134</v>
      </c>
      <c r="AD38" s="188" t="s">
        <v>134</v>
      </c>
      <c r="AE38" s="10" t="s">
        <v>397</v>
      </c>
      <c r="AF38" s="10" t="s">
        <v>242</v>
      </c>
      <c r="AG38" s="355"/>
      <c r="AH38" s="355"/>
      <c r="AI38" s="355"/>
      <c r="AJ38" s="355"/>
      <c r="AK38" s="355"/>
      <c r="AL38" s="355"/>
      <c r="AM38" s="355"/>
      <c r="AN38" s="355"/>
      <c r="AO38" s="355"/>
      <c r="AP38" s="355"/>
      <c r="AQ38" s="355"/>
      <c r="AR38" s="355"/>
    </row>
    <row r="39" spans="1:44" ht="13.2">
      <c r="A39" s="80" t="s">
        <v>1706</v>
      </c>
      <c r="B39" s="58"/>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6"/>
      <c r="AH39" s="6"/>
      <c r="AI39" s="6"/>
      <c r="AJ39" s="6"/>
      <c r="AK39" s="6"/>
      <c r="AL39" s="6"/>
      <c r="AM39" s="6"/>
      <c r="AN39" s="6"/>
      <c r="AO39" s="6"/>
      <c r="AP39" s="6"/>
      <c r="AQ39" s="6"/>
      <c r="AR39" s="6"/>
    </row>
    <row r="40" spans="1:44" ht="13.2">
      <c r="A40" s="581" t="s">
        <v>1707</v>
      </c>
      <c r="B40" s="58"/>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6"/>
      <c r="AH40" s="6"/>
      <c r="AI40" s="6"/>
      <c r="AJ40" s="6"/>
      <c r="AK40" s="6"/>
      <c r="AL40" s="6"/>
      <c r="AM40" s="6"/>
      <c r="AN40" s="6"/>
      <c r="AO40" s="6"/>
      <c r="AP40" s="6"/>
      <c r="AQ40" s="6"/>
      <c r="AR40" s="6"/>
    </row>
    <row r="41" spans="1:44" ht="13.2">
      <c r="A41" s="581" t="s">
        <v>1708</v>
      </c>
      <c r="B41" s="329"/>
      <c r="C41" s="329"/>
      <c r="D41" s="520"/>
      <c r="E41" s="520"/>
      <c r="F41" s="520"/>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58"/>
      <c r="AG41" s="6"/>
      <c r="AH41" s="6"/>
      <c r="AI41" s="6"/>
      <c r="AJ41" s="6"/>
      <c r="AK41" s="6"/>
      <c r="AL41" s="6"/>
      <c r="AM41" s="6"/>
      <c r="AN41" s="6"/>
      <c r="AO41" s="6"/>
      <c r="AP41" s="6"/>
      <c r="AQ41" s="6"/>
      <c r="AR41" s="6"/>
    </row>
    <row r="42" spans="1:44" ht="13.2">
      <c r="A42" s="581" t="s">
        <v>1709</v>
      </c>
      <c r="B42" s="329"/>
      <c r="C42" s="329"/>
      <c r="D42" s="520"/>
      <c r="E42" s="520"/>
      <c r="F42" s="520"/>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6"/>
      <c r="AH42" s="6"/>
      <c r="AI42" s="6"/>
      <c r="AJ42" s="6"/>
      <c r="AK42" s="6"/>
      <c r="AL42" s="6"/>
      <c r="AM42" s="6"/>
      <c r="AN42" s="6"/>
      <c r="AO42" s="6"/>
      <c r="AP42" s="6"/>
      <c r="AQ42" s="6"/>
      <c r="AR42" s="6"/>
    </row>
    <row r="43" spans="1:44" ht="13.2">
      <c r="A43" s="581" t="s">
        <v>1710</v>
      </c>
      <c r="B43" s="329"/>
      <c r="C43" s="329"/>
      <c r="D43" s="520"/>
      <c r="E43" s="520"/>
      <c r="F43" s="520"/>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6"/>
      <c r="AH43" s="6"/>
      <c r="AI43" s="6"/>
      <c r="AJ43" s="6"/>
      <c r="AK43" s="6"/>
      <c r="AL43" s="6"/>
      <c r="AM43" s="6"/>
      <c r="AN43" s="6"/>
      <c r="AO43" s="6"/>
      <c r="AP43" s="6"/>
      <c r="AQ43" s="6"/>
      <c r="AR43" s="6"/>
    </row>
    <row r="44" spans="1:44" ht="13.2">
      <c r="A44" s="79" t="s">
        <v>941</v>
      </c>
      <c r="B44" s="58" t="s">
        <v>746</v>
      </c>
      <c r="C44" s="329" t="s">
        <v>134</v>
      </c>
      <c r="D44" s="610" t="s">
        <v>1883</v>
      </c>
      <c r="E44" s="96" t="s">
        <v>1884</v>
      </c>
      <c r="F44" s="58" t="s">
        <v>134</v>
      </c>
      <c r="G44" s="96" t="s">
        <v>1885</v>
      </c>
      <c r="H44" s="96" t="s">
        <v>1284</v>
      </c>
      <c r="I44" s="96" t="s">
        <v>1284</v>
      </c>
      <c r="J44" s="96" t="s">
        <v>1284</v>
      </c>
      <c r="K44" s="58"/>
      <c r="L44" s="58"/>
      <c r="M44" s="611" t="s">
        <v>93</v>
      </c>
      <c r="N44" s="10" t="s">
        <v>1886</v>
      </c>
      <c r="O44" s="10" t="s">
        <v>1886</v>
      </c>
      <c r="R44" s="58"/>
      <c r="S44" s="58"/>
      <c r="T44" s="57" t="s">
        <v>706</v>
      </c>
      <c r="U44" s="57" t="s">
        <v>706</v>
      </c>
      <c r="V44" s="57" t="s">
        <v>706</v>
      </c>
      <c r="W44" s="96" t="s">
        <v>338</v>
      </c>
      <c r="X44" s="57"/>
      <c r="Y44" s="58"/>
      <c r="Z44" s="105" t="s">
        <v>1887</v>
      </c>
      <c r="AA44" s="58"/>
      <c r="AB44" s="105" t="s">
        <v>127</v>
      </c>
      <c r="AC44" s="10" t="s">
        <v>1696</v>
      </c>
      <c r="AD44" s="105" t="s">
        <v>1880</v>
      </c>
      <c r="AE44" s="58" t="s">
        <v>134</v>
      </c>
      <c r="AF44" s="58"/>
      <c r="AG44" s="6"/>
      <c r="AH44" s="6"/>
      <c r="AI44" s="6"/>
      <c r="AJ44" s="6"/>
      <c r="AK44" s="6"/>
      <c r="AL44" s="6"/>
      <c r="AM44" s="6"/>
      <c r="AN44" s="6"/>
      <c r="AO44" s="6"/>
      <c r="AP44" s="6"/>
      <c r="AQ44" s="6"/>
      <c r="AR44" s="6"/>
    </row>
    <row r="45" spans="1:44" ht="13.2">
      <c r="A45" s="354" t="s">
        <v>98</v>
      </c>
      <c r="B45" s="329" t="s">
        <v>134</v>
      </c>
      <c r="C45" s="329" t="s">
        <v>134</v>
      </c>
      <c r="D45" s="329" t="s">
        <v>134</v>
      </c>
      <c r="E45" s="329" t="s">
        <v>134</v>
      </c>
      <c r="F45" s="329" t="s">
        <v>134</v>
      </c>
      <c r="G45" s="329" t="s">
        <v>134</v>
      </c>
      <c r="H45" s="476" t="s">
        <v>281</v>
      </c>
      <c r="I45" s="329" t="s">
        <v>134</v>
      </c>
      <c r="J45" s="329" t="s">
        <v>134</v>
      </c>
      <c r="K45" s="329" t="s">
        <v>134</v>
      </c>
      <c r="L45" s="329" t="s">
        <v>134</v>
      </c>
      <c r="M45" s="329" t="s">
        <v>134</v>
      </c>
      <c r="N45" s="329" t="s">
        <v>134</v>
      </c>
      <c r="O45" s="191" t="s">
        <v>1376</v>
      </c>
      <c r="P45" s="329" t="s">
        <v>134</v>
      </c>
      <c r="Q45" s="329" t="s">
        <v>134</v>
      </c>
      <c r="R45" s="329" t="s">
        <v>134</v>
      </c>
      <c r="S45" s="329" t="s">
        <v>134</v>
      </c>
      <c r="T45" s="329" t="s">
        <v>134</v>
      </c>
      <c r="U45" s="329" t="s">
        <v>134</v>
      </c>
      <c r="V45" s="113" t="s">
        <v>132</v>
      </c>
      <c r="W45" s="6" t="s">
        <v>132</v>
      </c>
      <c r="X45" s="329" t="s">
        <v>134</v>
      </c>
      <c r="Y45" s="329" t="s">
        <v>134</v>
      </c>
      <c r="Z45" s="329" t="s">
        <v>134</v>
      </c>
      <c r="AA45" s="329" t="s">
        <v>134</v>
      </c>
      <c r="AB45" s="329" t="s">
        <v>134</v>
      </c>
      <c r="AC45" s="329" t="s">
        <v>419</v>
      </c>
      <c r="AD45" s="329" t="s">
        <v>134</v>
      </c>
      <c r="AE45" s="329" t="s">
        <v>134</v>
      </c>
      <c r="AF45" s="329" t="s">
        <v>134</v>
      </c>
      <c r="AG45" s="6"/>
      <c r="AH45" s="6"/>
      <c r="AI45" s="6"/>
      <c r="AJ45" s="6"/>
      <c r="AK45" s="6"/>
      <c r="AL45" s="6"/>
      <c r="AM45" s="6"/>
      <c r="AN45" s="6"/>
      <c r="AO45" s="6"/>
      <c r="AP45" s="6"/>
      <c r="AQ45" s="6"/>
      <c r="AR45" s="6"/>
    </row>
    <row r="46" spans="1:44" ht="13.2">
      <c r="A46" s="354" t="s">
        <v>99</v>
      </c>
      <c r="B46" s="168" t="s">
        <v>1233</v>
      </c>
      <c r="C46" s="329" t="s">
        <v>134</v>
      </c>
      <c r="D46" s="329" t="s">
        <v>134</v>
      </c>
      <c r="E46" s="168" t="s">
        <v>1233</v>
      </c>
      <c r="F46" s="612" t="s">
        <v>466</v>
      </c>
      <c r="G46" s="612" t="s">
        <v>466</v>
      </c>
      <c r="H46" s="613" t="s">
        <v>706</v>
      </c>
      <c r="I46" s="58"/>
      <c r="J46" s="58" t="s">
        <v>134</v>
      </c>
      <c r="K46" s="58" t="s">
        <v>134</v>
      </c>
      <c r="L46" s="94" t="s">
        <v>1084</v>
      </c>
      <c r="M46" s="168" t="s">
        <v>1233</v>
      </c>
      <c r="N46" s="168" t="s">
        <v>1233</v>
      </c>
      <c r="O46" s="168" t="s">
        <v>1233</v>
      </c>
      <c r="P46" s="168" t="s">
        <v>1233</v>
      </c>
      <c r="Q46" s="58" t="s">
        <v>134</v>
      </c>
      <c r="R46" s="58" t="s">
        <v>134</v>
      </c>
      <c r="S46" s="130" t="s">
        <v>1857</v>
      </c>
      <c r="T46" s="58" t="s">
        <v>93</v>
      </c>
      <c r="U46" s="105" t="s">
        <v>1888</v>
      </c>
      <c r="V46" s="96" t="s">
        <v>1284</v>
      </c>
      <c r="W46" s="96" t="s">
        <v>1284</v>
      </c>
      <c r="X46" s="58" t="s">
        <v>134</v>
      </c>
      <c r="Y46" s="58" t="s">
        <v>134</v>
      </c>
      <c r="Z46" s="57" t="s">
        <v>1862</v>
      </c>
      <c r="AA46" s="58"/>
      <c r="AB46" s="105" t="s">
        <v>127</v>
      </c>
      <c r="AC46" s="168" t="s">
        <v>1233</v>
      </c>
      <c r="AD46" s="109" t="s">
        <v>1889</v>
      </c>
      <c r="AE46" s="58" t="s">
        <v>134</v>
      </c>
      <c r="AF46" s="58" t="s">
        <v>134</v>
      </c>
      <c r="AG46" s="6"/>
      <c r="AH46" s="6"/>
      <c r="AI46" s="6"/>
      <c r="AJ46" s="6"/>
      <c r="AK46" s="6"/>
      <c r="AL46" s="6"/>
      <c r="AM46" s="6"/>
      <c r="AN46" s="6"/>
      <c r="AO46" s="6"/>
      <c r="AP46" s="6"/>
      <c r="AQ46" s="6"/>
      <c r="AR46" s="6"/>
    </row>
    <row r="47" spans="1:44" ht="13.2">
      <c r="A47" s="354" t="s">
        <v>100</v>
      </c>
      <c r="B47" s="58" t="s">
        <v>352</v>
      </c>
      <c r="C47" s="58" t="s">
        <v>352</v>
      </c>
      <c r="D47" s="58" t="s">
        <v>352</v>
      </c>
      <c r="E47" s="58" t="s">
        <v>352</v>
      </c>
      <c r="F47" s="58" t="s">
        <v>352</v>
      </c>
      <c r="G47" s="58" t="s">
        <v>352</v>
      </c>
      <c r="H47" s="58" t="s">
        <v>352</v>
      </c>
      <c r="I47" s="58" t="s">
        <v>352</v>
      </c>
      <c r="J47" s="58" t="s">
        <v>352</v>
      </c>
      <c r="K47" s="58" t="s">
        <v>352</v>
      </c>
      <c r="L47" s="58" t="s">
        <v>352</v>
      </c>
      <c r="M47" s="58" t="s">
        <v>352</v>
      </c>
      <c r="N47" s="58" t="s">
        <v>352</v>
      </c>
      <c r="O47" s="58" t="s">
        <v>352</v>
      </c>
      <c r="P47" s="58" t="s">
        <v>352</v>
      </c>
      <c r="Q47" s="58" t="s">
        <v>352</v>
      </c>
      <c r="R47" s="58" t="s">
        <v>352</v>
      </c>
      <c r="S47" s="58" t="s">
        <v>352</v>
      </c>
      <c r="T47" s="58" t="s">
        <v>352</v>
      </c>
      <c r="U47" s="58" t="s">
        <v>352</v>
      </c>
      <c r="V47" s="58" t="s">
        <v>352</v>
      </c>
      <c r="W47" s="58" t="s">
        <v>352</v>
      </c>
      <c r="X47" s="58" t="s">
        <v>352</v>
      </c>
      <c r="Y47" s="58" t="s">
        <v>352</v>
      </c>
      <c r="Z47" s="58" t="s">
        <v>352</v>
      </c>
      <c r="AA47" s="58" t="s">
        <v>352</v>
      </c>
      <c r="AB47" s="58" t="s">
        <v>352</v>
      </c>
      <c r="AC47" s="58" t="s">
        <v>352</v>
      </c>
      <c r="AD47" s="58" t="s">
        <v>352</v>
      </c>
      <c r="AE47" s="58" t="s">
        <v>352</v>
      </c>
      <c r="AF47" s="58" t="s">
        <v>352</v>
      </c>
      <c r="AG47" s="6"/>
      <c r="AH47" s="6"/>
      <c r="AI47" s="6"/>
      <c r="AJ47" s="6"/>
      <c r="AK47" s="6"/>
      <c r="AL47" s="6"/>
      <c r="AM47" s="6"/>
      <c r="AN47" s="6"/>
      <c r="AO47" s="6"/>
      <c r="AP47" s="6"/>
      <c r="AQ47" s="6"/>
      <c r="AR47" s="6"/>
    </row>
    <row r="48" spans="1:44" ht="13.2">
      <c r="A48" s="354" t="s">
        <v>101</v>
      </c>
      <c r="B48" s="58" t="s">
        <v>134</v>
      </c>
      <c r="C48" s="58" t="s">
        <v>134</v>
      </c>
      <c r="D48" s="476" t="s">
        <v>1890</v>
      </c>
      <c r="E48" s="476" t="s">
        <v>1890</v>
      </c>
      <c r="F48" s="58"/>
      <c r="G48" s="58" t="s">
        <v>134</v>
      </c>
      <c r="H48" s="58" t="s">
        <v>134</v>
      </c>
      <c r="I48" s="58" t="s">
        <v>134</v>
      </c>
      <c r="J48" s="58" t="s">
        <v>134</v>
      </c>
      <c r="K48" s="58"/>
      <c r="L48" s="58"/>
      <c r="M48" s="58" t="s">
        <v>134</v>
      </c>
      <c r="N48" s="58" t="s">
        <v>134</v>
      </c>
      <c r="O48" s="58" t="s">
        <v>134</v>
      </c>
      <c r="P48" s="58" t="s">
        <v>134</v>
      </c>
      <c r="Q48" s="58" t="s">
        <v>134</v>
      </c>
      <c r="R48" s="58" t="s">
        <v>134</v>
      </c>
      <c r="S48" s="58" t="s">
        <v>134</v>
      </c>
      <c r="T48" s="58" t="s">
        <v>134</v>
      </c>
      <c r="U48" s="58" t="s">
        <v>134</v>
      </c>
      <c r="V48" s="58" t="s">
        <v>134</v>
      </c>
      <c r="W48" s="58" t="s">
        <v>134</v>
      </c>
      <c r="X48" s="58" t="s">
        <v>134</v>
      </c>
      <c r="Y48" s="58" t="s">
        <v>134</v>
      </c>
      <c r="Z48" s="58" t="s">
        <v>134</v>
      </c>
      <c r="AA48" s="10"/>
      <c r="AB48" s="58" t="s">
        <v>134</v>
      </c>
      <c r="AC48" s="58" t="s">
        <v>134</v>
      </c>
      <c r="AD48" s="58" t="s">
        <v>134</v>
      </c>
      <c r="AE48" s="58" t="s">
        <v>134</v>
      </c>
      <c r="AF48" s="58" t="s">
        <v>134</v>
      </c>
      <c r="AG48" s="6"/>
      <c r="AH48" s="6"/>
      <c r="AI48" s="6"/>
      <c r="AJ48" s="6"/>
      <c r="AK48" s="6"/>
      <c r="AL48" s="6"/>
      <c r="AM48" s="6"/>
      <c r="AN48" s="6"/>
      <c r="AO48" s="6"/>
      <c r="AP48" s="6"/>
      <c r="AQ48" s="6"/>
      <c r="AR48" s="6"/>
    </row>
    <row r="49" spans="1:44" ht="13.2">
      <c r="A49" s="354" t="s">
        <v>102</v>
      </c>
      <c r="B49" s="58" t="s">
        <v>134</v>
      </c>
      <c r="C49" s="58" t="s">
        <v>134</v>
      </c>
      <c r="D49" s="57" t="s">
        <v>242</v>
      </c>
      <c r="E49" s="58" t="s">
        <v>134</v>
      </c>
      <c r="F49" s="58" t="s">
        <v>134</v>
      </c>
      <c r="G49" s="58" t="s">
        <v>134</v>
      </c>
      <c r="H49" s="58" t="s">
        <v>134</v>
      </c>
      <c r="I49" s="58" t="s">
        <v>134</v>
      </c>
      <c r="K49" s="58" t="s">
        <v>134</v>
      </c>
      <c r="L49" s="58" t="s">
        <v>134</v>
      </c>
      <c r="M49" s="58" t="s">
        <v>134</v>
      </c>
      <c r="N49" s="58" t="s">
        <v>134</v>
      </c>
      <c r="O49" s="58" t="s">
        <v>134</v>
      </c>
      <c r="P49" s="58" t="s">
        <v>134</v>
      </c>
      <c r="Q49" s="58" t="s">
        <v>134</v>
      </c>
      <c r="R49" s="58" t="s">
        <v>134</v>
      </c>
      <c r="S49" s="58" t="s">
        <v>134</v>
      </c>
      <c r="T49" s="58" t="s">
        <v>134</v>
      </c>
      <c r="U49" s="58" t="s">
        <v>134</v>
      </c>
      <c r="V49" s="58" t="s">
        <v>134</v>
      </c>
      <c r="W49" s="58" t="s">
        <v>134</v>
      </c>
      <c r="X49" s="58" t="s">
        <v>134</v>
      </c>
      <c r="Y49" s="58" t="s">
        <v>134</v>
      </c>
      <c r="Z49" s="58" t="s">
        <v>134</v>
      </c>
      <c r="AA49" s="58" t="s">
        <v>134</v>
      </c>
      <c r="AB49" s="109" t="s">
        <v>1789</v>
      </c>
      <c r="AC49" s="58" t="s">
        <v>134</v>
      </c>
      <c r="AD49" s="58" t="s">
        <v>134</v>
      </c>
      <c r="AE49" s="58" t="s">
        <v>134</v>
      </c>
      <c r="AF49" s="58" t="s">
        <v>134</v>
      </c>
      <c r="AG49" s="6"/>
      <c r="AH49" s="6"/>
      <c r="AI49" s="6"/>
      <c r="AJ49" s="6"/>
      <c r="AK49" s="6"/>
      <c r="AL49" s="6"/>
      <c r="AM49" s="6"/>
      <c r="AN49" s="6"/>
      <c r="AO49" s="6"/>
      <c r="AP49" s="6"/>
      <c r="AQ49" s="6"/>
      <c r="AR49" s="6"/>
    </row>
    <row r="50" spans="1:44" ht="13.2">
      <c r="A50" s="354" t="s">
        <v>1891</v>
      </c>
      <c r="B50" s="58" t="s">
        <v>134</v>
      </c>
      <c r="C50" s="58" t="s">
        <v>134</v>
      </c>
      <c r="D50" s="58" t="s">
        <v>134</v>
      </c>
      <c r="E50" s="58" t="s">
        <v>134</v>
      </c>
      <c r="F50" s="168" t="s">
        <v>1233</v>
      </c>
      <c r="G50" s="168" t="s">
        <v>1233</v>
      </c>
      <c r="H50" s="58" t="s">
        <v>134</v>
      </c>
      <c r="I50" s="58" t="s">
        <v>134</v>
      </c>
      <c r="J50" s="58" t="s">
        <v>134</v>
      </c>
      <c r="K50" s="58" t="s">
        <v>134</v>
      </c>
      <c r="L50" s="58" t="s">
        <v>134</v>
      </c>
      <c r="M50" s="58" t="s">
        <v>134</v>
      </c>
      <c r="N50" s="58" t="s">
        <v>134</v>
      </c>
      <c r="O50" s="58" t="s">
        <v>134</v>
      </c>
      <c r="P50" s="58" t="s">
        <v>134</v>
      </c>
      <c r="Q50" s="264" t="s">
        <v>1808</v>
      </c>
      <c r="R50" s="264" t="s">
        <v>1808</v>
      </c>
      <c r="S50" s="58" t="s">
        <v>134</v>
      </c>
      <c r="T50" s="58" t="s">
        <v>134</v>
      </c>
      <c r="U50" s="58" t="s">
        <v>134</v>
      </c>
      <c r="V50" s="58" t="s">
        <v>134</v>
      </c>
      <c r="W50" s="58" t="s">
        <v>134</v>
      </c>
      <c r="X50" s="58" t="s">
        <v>134</v>
      </c>
      <c r="Y50" s="58" t="s">
        <v>134</v>
      </c>
      <c r="Z50" s="188" t="s">
        <v>134</v>
      </c>
      <c r="AA50" s="188" t="s">
        <v>134</v>
      </c>
      <c r="AB50" s="188" t="s">
        <v>134</v>
      </c>
      <c r="AC50" s="58" t="s">
        <v>134</v>
      </c>
      <c r="AD50" s="58" t="s">
        <v>134</v>
      </c>
      <c r="AE50" s="58" t="s">
        <v>134</v>
      </c>
      <c r="AF50" s="58" t="s">
        <v>134</v>
      </c>
      <c r="AG50" s="355"/>
      <c r="AH50" s="355"/>
      <c r="AI50" s="355"/>
      <c r="AJ50" s="355"/>
      <c r="AK50" s="355"/>
      <c r="AL50" s="355"/>
      <c r="AM50" s="355"/>
      <c r="AN50" s="355"/>
      <c r="AO50" s="355"/>
      <c r="AP50" s="355"/>
      <c r="AQ50" s="355"/>
      <c r="AR50" s="355"/>
    </row>
    <row r="51" spans="1:44" ht="13.2">
      <c r="A51" s="79" t="s">
        <v>16</v>
      </c>
      <c r="B51" s="58" t="s">
        <v>691</v>
      </c>
      <c r="C51" s="58" t="s">
        <v>134</v>
      </c>
      <c r="D51" s="58" t="s">
        <v>134</v>
      </c>
      <c r="E51" s="58" t="s">
        <v>134</v>
      </c>
      <c r="F51" s="58" t="s">
        <v>134</v>
      </c>
      <c r="G51" s="58" t="s">
        <v>134</v>
      </c>
      <c r="H51" s="58" t="s">
        <v>134</v>
      </c>
      <c r="I51" s="58" t="s">
        <v>134</v>
      </c>
      <c r="J51" s="58" t="s">
        <v>134</v>
      </c>
      <c r="K51" s="58" t="s">
        <v>134</v>
      </c>
      <c r="L51" s="58" t="s">
        <v>134</v>
      </c>
      <c r="M51" s="58" t="s">
        <v>134</v>
      </c>
      <c r="N51" s="58" t="s">
        <v>134</v>
      </c>
      <c r="O51" s="58" t="s">
        <v>134</v>
      </c>
      <c r="P51" s="139" t="s">
        <v>1376</v>
      </c>
      <c r="Q51" s="58" t="s">
        <v>134</v>
      </c>
      <c r="R51" s="58" t="s">
        <v>134</v>
      </c>
      <c r="S51" s="58" t="s">
        <v>134</v>
      </c>
      <c r="T51" s="58" t="s">
        <v>134</v>
      </c>
      <c r="U51" s="58" t="s">
        <v>134</v>
      </c>
      <c r="V51" s="105" t="s">
        <v>1417</v>
      </c>
      <c r="W51" s="58" t="s">
        <v>134</v>
      </c>
      <c r="X51" s="58" t="s">
        <v>134</v>
      </c>
      <c r="Y51" s="58" t="s">
        <v>134</v>
      </c>
      <c r="Z51" s="58" t="s">
        <v>134</v>
      </c>
      <c r="AA51" s="58" t="s">
        <v>134</v>
      </c>
      <c r="AB51" s="58" t="s">
        <v>134</v>
      </c>
      <c r="AC51" s="117" t="s">
        <v>739</v>
      </c>
      <c r="AD51" s="58" t="s">
        <v>134</v>
      </c>
      <c r="AE51" s="58" t="s">
        <v>134</v>
      </c>
      <c r="AF51" s="329" t="s">
        <v>134</v>
      </c>
      <c r="AG51" s="6"/>
      <c r="AH51" s="6"/>
      <c r="AI51" s="6"/>
      <c r="AJ51" s="6"/>
      <c r="AK51" s="6"/>
      <c r="AL51" s="6"/>
      <c r="AM51" s="6"/>
      <c r="AN51" s="6"/>
      <c r="AO51" s="6"/>
      <c r="AP51" s="6"/>
      <c r="AQ51" s="6"/>
      <c r="AR51" s="6"/>
    </row>
    <row r="52" spans="1:44" ht="13.2">
      <c r="A52" s="79" t="s">
        <v>14</v>
      </c>
      <c r="B52" s="58" t="s">
        <v>134</v>
      </c>
      <c r="C52" s="58" t="s">
        <v>134</v>
      </c>
      <c r="D52" s="57" t="s">
        <v>242</v>
      </c>
      <c r="E52" s="58" t="s">
        <v>134</v>
      </c>
      <c r="F52" s="58" t="s">
        <v>134</v>
      </c>
      <c r="G52" s="58" t="s">
        <v>134</v>
      </c>
      <c r="H52" s="58" t="s">
        <v>134</v>
      </c>
      <c r="I52" s="58" t="s">
        <v>134</v>
      </c>
      <c r="J52" s="58" t="s">
        <v>134</v>
      </c>
      <c r="K52" s="58" t="s">
        <v>134</v>
      </c>
      <c r="L52" s="58" t="s">
        <v>134</v>
      </c>
      <c r="M52" s="58" t="s">
        <v>134</v>
      </c>
      <c r="N52" s="58" t="s">
        <v>134</v>
      </c>
      <c r="O52" s="58" t="s">
        <v>134</v>
      </c>
      <c r="P52" s="58"/>
      <c r="Q52" s="58" t="s">
        <v>134</v>
      </c>
      <c r="R52" s="58" t="s">
        <v>134</v>
      </c>
      <c r="S52" s="58" t="s">
        <v>134</v>
      </c>
      <c r="T52" s="58" t="s">
        <v>134</v>
      </c>
      <c r="U52" s="58" t="s">
        <v>134</v>
      </c>
      <c r="V52" s="58" t="s">
        <v>134</v>
      </c>
      <c r="W52" s="10" t="s">
        <v>331</v>
      </c>
      <c r="X52" s="10" t="s">
        <v>331</v>
      </c>
      <c r="Y52" s="329" t="s">
        <v>134</v>
      </c>
      <c r="Z52" s="329" t="s">
        <v>134</v>
      </c>
      <c r="AA52" s="329" t="s">
        <v>134</v>
      </c>
      <c r="AB52" s="329" t="s">
        <v>134</v>
      </c>
      <c r="AC52" s="58" t="s">
        <v>134</v>
      </c>
      <c r="AD52" s="81" t="s">
        <v>242</v>
      </c>
      <c r="AE52" s="58" t="s">
        <v>134</v>
      </c>
      <c r="AF52" s="329" t="s">
        <v>134</v>
      </c>
      <c r="AG52" s="6"/>
      <c r="AH52" s="6"/>
      <c r="AI52" s="6"/>
      <c r="AJ52" s="6"/>
      <c r="AK52" s="6"/>
      <c r="AL52" s="6"/>
      <c r="AM52" s="6"/>
      <c r="AN52" s="6"/>
      <c r="AO52" s="6"/>
      <c r="AP52" s="6"/>
      <c r="AQ52" s="6"/>
      <c r="AR52" s="6"/>
    </row>
    <row r="53" spans="1:44" ht="13.2">
      <c r="A53" s="354" t="s">
        <v>103</v>
      </c>
      <c r="B53" s="58" t="s">
        <v>134</v>
      </c>
      <c r="C53" s="58" t="s">
        <v>242</v>
      </c>
      <c r="D53" s="58" t="s">
        <v>134</v>
      </c>
      <c r="E53" s="58" t="s">
        <v>134</v>
      </c>
      <c r="F53" s="58" t="s">
        <v>134</v>
      </c>
      <c r="G53" s="58" t="s">
        <v>134</v>
      </c>
      <c r="H53" s="58" t="s">
        <v>134</v>
      </c>
      <c r="I53" s="58" t="s">
        <v>134</v>
      </c>
      <c r="J53" s="58" t="s">
        <v>134</v>
      </c>
      <c r="K53" s="58" t="s">
        <v>134</v>
      </c>
      <c r="L53" s="58" t="s">
        <v>134</v>
      </c>
      <c r="M53" s="58" t="s">
        <v>134</v>
      </c>
      <c r="N53" s="58" t="s">
        <v>134</v>
      </c>
      <c r="O53" s="58" t="s">
        <v>134</v>
      </c>
      <c r="P53" s="58" t="s">
        <v>134</v>
      </c>
      <c r="Q53" s="58" t="s">
        <v>134</v>
      </c>
      <c r="R53" s="58" t="s">
        <v>134</v>
      </c>
      <c r="S53" s="58" t="s">
        <v>134</v>
      </c>
      <c r="T53" s="58" t="s">
        <v>134</v>
      </c>
      <c r="U53" s="58" t="s">
        <v>134</v>
      </c>
      <c r="V53" s="58" t="s">
        <v>134</v>
      </c>
      <c r="W53" s="58" t="s">
        <v>134</v>
      </c>
      <c r="X53" s="58" t="s">
        <v>134</v>
      </c>
      <c r="Y53" s="58" t="s">
        <v>134</v>
      </c>
      <c r="Z53" s="58" t="s">
        <v>134</v>
      </c>
      <c r="AA53" s="58" t="s">
        <v>134</v>
      </c>
      <c r="AB53" s="58" t="s">
        <v>134</v>
      </c>
      <c r="AC53" s="58" t="s">
        <v>134</v>
      </c>
      <c r="AD53" s="58" t="s">
        <v>134</v>
      </c>
      <c r="AE53" s="58" t="s">
        <v>134</v>
      </c>
      <c r="AF53" s="58" t="s">
        <v>134</v>
      </c>
      <c r="AG53" s="6"/>
      <c r="AH53" s="6"/>
      <c r="AI53" s="6"/>
      <c r="AJ53" s="6"/>
      <c r="AK53" s="6"/>
      <c r="AL53" s="6"/>
      <c r="AM53" s="6"/>
      <c r="AN53" s="6"/>
      <c r="AO53" s="6"/>
      <c r="AP53" s="6"/>
      <c r="AQ53" s="6"/>
      <c r="AR53" s="6"/>
    </row>
    <row r="54" spans="1:44" ht="13.2">
      <c r="A54" s="354" t="s">
        <v>17</v>
      </c>
      <c r="B54" s="58" t="s">
        <v>134</v>
      </c>
      <c r="C54" s="58" t="s">
        <v>134</v>
      </c>
      <c r="D54" s="58" t="s">
        <v>134</v>
      </c>
      <c r="E54" s="58" t="s">
        <v>134</v>
      </c>
      <c r="F54" s="58" t="s">
        <v>134</v>
      </c>
      <c r="G54" s="58" t="s">
        <v>134</v>
      </c>
      <c r="H54" s="58" t="s">
        <v>134</v>
      </c>
      <c r="I54" s="58" t="s">
        <v>134</v>
      </c>
      <c r="J54" s="58" t="s">
        <v>134</v>
      </c>
      <c r="K54" s="58" t="s">
        <v>134</v>
      </c>
      <c r="L54" s="58" t="s">
        <v>134</v>
      </c>
      <c r="M54" s="58" t="s">
        <v>134</v>
      </c>
      <c r="N54" s="58" t="s">
        <v>134</v>
      </c>
      <c r="O54" s="58" t="s">
        <v>134</v>
      </c>
      <c r="P54" s="58" t="s">
        <v>134</v>
      </c>
      <c r="Q54" s="58" t="s">
        <v>488</v>
      </c>
      <c r="R54" s="58" t="s">
        <v>488</v>
      </c>
      <c r="S54" s="6"/>
      <c r="T54" s="175" t="s">
        <v>1656</v>
      </c>
      <c r="U54" s="6" t="s">
        <v>331</v>
      </c>
      <c r="V54" s="94" t="s">
        <v>1817</v>
      </c>
      <c r="W54" s="96" t="s">
        <v>337</v>
      </c>
      <c r="X54" s="6" t="s">
        <v>93</v>
      </c>
      <c r="Y54" s="58" t="s">
        <v>134</v>
      </c>
      <c r="Z54" s="58" t="s">
        <v>134</v>
      </c>
      <c r="AA54" s="58" t="s">
        <v>134</v>
      </c>
      <c r="AB54" s="58" t="s">
        <v>134</v>
      </c>
      <c r="AC54" s="58" t="s">
        <v>134</v>
      </c>
      <c r="AD54" s="58" t="s">
        <v>134</v>
      </c>
      <c r="AE54" s="58" t="s">
        <v>134</v>
      </c>
      <c r="AF54" s="58" t="s">
        <v>134</v>
      </c>
      <c r="AG54" s="6"/>
      <c r="AH54" s="6"/>
      <c r="AI54" s="6"/>
      <c r="AJ54" s="6"/>
      <c r="AK54" s="6"/>
      <c r="AL54" s="6"/>
      <c r="AM54" s="6"/>
      <c r="AN54" s="6"/>
      <c r="AO54" s="6"/>
      <c r="AP54" s="6"/>
      <c r="AQ54" s="6"/>
      <c r="AR54" s="6"/>
    </row>
    <row r="55" spans="1:44" ht="13.2">
      <c r="A55" s="73" t="s">
        <v>105</v>
      </c>
      <c r="B55" s="58" t="s">
        <v>1892</v>
      </c>
      <c r="C55" s="58" t="s">
        <v>1892</v>
      </c>
      <c r="D55" s="58" t="s">
        <v>1892</v>
      </c>
      <c r="E55" s="58" t="s">
        <v>1892</v>
      </c>
      <c r="F55" s="58" t="s">
        <v>1892</v>
      </c>
      <c r="G55" s="58" t="s">
        <v>242</v>
      </c>
      <c r="I55" s="58" t="s">
        <v>1893</v>
      </c>
      <c r="J55" s="105" t="s">
        <v>1894</v>
      </c>
      <c r="K55" s="105" t="s">
        <v>1894</v>
      </c>
      <c r="L55" s="105" t="s">
        <v>1894</v>
      </c>
      <c r="M55" s="105" t="s">
        <v>1894</v>
      </c>
      <c r="N55" s="105" t="s">
        <v>1894</v>
      </c>
      <c r="O55" s="105" t="s">
        <v>1894</v>
      </c>
      <c r="P55" s="105" t="s">
        <v>1894</v>
      </c>
      <c r="R55" s="57" t="s">
        <v>134</v>
      </c>
      <c r="S55" s="10" t="s">
        <v>216</v>
      </c>
      <c r="T55" s="10" t="s">
        <v>216</v>
      </c>
      <c r="U55" s="10" t="s">
        <v>216</v>
      </c>
      <c r="V55" s="58" t="s">
        <v>134</v>
      </c>
      <c r="W55" s="58" t="s">
        <v>134</v>
      </c>
      <c r="X55" s="58" t="s">
        <v>134</v>
      </c>
      <c r="Y55" s="58" t="s">
        <v>134</v>
      </c>
      <c r="Z55" s="117" t="s">
        <v>1842</v>
      </c>
      <c r="AA55" s="117" t="s">
        <v>700</v>
      </c>
      <c r="AB55" s="117" t="s">
        <v>700</v>
      </c>
      <c r="AC55" s="117" t="s">
        <v>700</v>
      </c>
      <c r="AD55" s="117" t="s">
        <v>700</v>
      </c>
      <c r="AE55" s="350" t="s">
        <v>1843</v>
      </c>
      <c r="AF55" s="58" t="s">
        <v>134</v>
      </c>
      <c r="AG55" s="6"/>
      <c r="AH55" s="6"/>
      <c r="AI55" s="6"/>
      <c r="AJ55" s="6"/>
      <c r="AK55" s="6"/>
      <c r="AL55" s="6"/>
      <c r="AM55" s="6"/>
      <c r="AN55" s="6"/>
      <c r="AO55" s="6"/>
      <c r="AP55" s="6"/>
      <c r="AQ55" s="6"/>
      <c r="AR55" s="6"/>
    </row>
    <row r="56" spans="1:44" ht="13.2">
      <c r="A56" s="614" t="s">
        <v>106</v>
      </c>
      <c r="B56" s="58" t="s">
        <v>488</v>
      </c>
      <c r="C56" s="58"/>
      <c r="D56" s="58" t="s">
        <v>1895</v>
      </c>
      <c r="E56" s="58" t="s">
        <v>1896</v>
      </c>
      <c r="F56" s="58" t="s">
        <v>1147</v>
      </c>
      <c r="G56" s="58" t="s">
        <v>1147</v>
      </c>
      <c r="H56" s="58" t="s">
        <v>134</v>
      </c>
      <c r="I56" s="58" t="s">
        <v>134</v>
      </c>
      <c r="J56" s="58"/>
      <c r="K56" s="58"/>
      <c r="L56" s="58"/>
      <c r="M56" s="58"/>
      <c r="N56" s="58"/>
      <c r="O56" s="58" t="s">
        <v>134</v>
      </c>
      <c r="P56" s="58" t="s">
        <v>134</v>
      </c>
      <c r="Q56" s="58"/>
      <c r="R56" s="58" t="s">
        <v>488</v>
      </c>
      <c r="S56" s="58"/>
      <c r="T56" s="58"/>
      <c r="U56" s="58" t="s">
        <v>1897</v>
      </c>
      <c r="V56" s="58" t="s">
        <v>134</v>
      </c>
      <c r="W56" s="58" t="s">
        <v>134</v>
      </c>
      <c r="X56" s="58" t="s">
        <v>1152</v>
      </c>
      <c r="Y56" s="58"/>
      <c r="Z56" s="58"/>
      <c r="AA56" s="58"/>
      <c r="AB56" s="58"/>
      <c r="AC56" s="58" t="s">
        <v>134</v>
      </c>
      <c r="AD56" s="58" t="s">
        <v>134</v>
      </c>
      <c r="AE56" s="58" t="s">
        <v>1898</v>
      </c>
      <c r="AF56" s="58"/>
      <c r="AG56" s="6"/>
      <c r="AH56" s="6"/>
      <c r="AI56" s="6"/>
      <c r="AJ56" s="6"/>
      <c r="AK56" s="6"/>
      <c r="AL56" s="6"/>
      <c r="AM56" s="6"/>
      <c r="AN56" s="6"/>
      <c r="AO56" s="6"/>
      <c r="AP56" s="6"/>
      <c r="AQ56" s="6"/>
      <c r="AR56" s="6"/>
    </row>
    <row r="57" spans="1:44" ht="13.2">
      <c r="A57" s="73" t="s">
        <v>107</v>
      </c>
      <c r="B57" s="58"/>
      <c r="C57" s="58"/>
      <c r="D57" s="58"/>
      <c r="E57" s="58"/>
      <c r="F57" s="58"/>
      <c r="G57" s="58"/>
      <c r="H57" s="58"/>
      <c r="I57" s="58"/>
      <c r="J57" s="58" t="s">
        <v>134</v>
      </c>
      <c r="K57" s="58"/>
      <c r="L57" s="58"/>
      <c r="M57" s="58"/>
      <c r="N57" s="58"/>
      <c r="O57" s="58"/>
      <c r="P57" s="58"/>
      <c r="Q57" s="58"/>
      <c r="R57" s="58"/>
      <c r="S57" s="58"/>
      <c r="T57" s="58"/>
      <c r="U57" s="58"/>
      <c r="V57" s="58"/>
      <c r="W57" s="58"/>
      <c r="X57" s="58"/>
      <c r="Y57" s="58"/>
      <c r="Z57" s="58"/>
      <c r="AA57" s="58"/>
      <c r="AB57" s="58"/>
      <c r="AC57" s="58"/>
      <c r="AD57" s="58"/>
      <c r="AE57" s="58"/>
      <c r="AF57" s="58"/>
      <c r="AG57" s="6"/>
      <c r="AH57" s="6"/>
      <c r="AI57" s="6"/>
      <c r="AJ57" s="6"/>
      <c r="AK57" s="6"/>
      <c r="AL57" s="6"/>
      <c r="AM57" s="6"/>
      <c r="AN57" s="6"/>
      <c r="AO57" s="6"/>
      <c r="AP57" s="6"/>
      <c r="AQ57" s="6"/>
      <c r="AR57" s="6"/>
    </row>
    <row r="58" spans="1:44" ht="13.2">
      <c r="A58" s="354" t="s">
        <v>108</v>
      </c>
      <c r="B58" s="58"/>
      <c r="C58" s="58"/>
      <c r="D58" s="58"/>
      <c r="E58" s="58"/>
      <c r="F58" s="58"/>
      <c r="G58" s="58"/>
      <c r="H58" s="58"/>
      <c r="I58" s="58"/>
      <c r="J58" s="58" t="s">
        <v>134</v>
      </c>
      <c r="K58" s="58"/>
      <c r="L58" s="58"/>
      <c r="M58" s="58"/>
      <c r="N58" s="58"/>
      <c r="O58" s="58"/>
      <c r="P58" s="58"/>
      <c r="Q58" s="58"/>
      <c r="R58" s="58"/>
      <c r="S58" s="58"/>
      <c r="T58" s="58"/>
      <c r="U58" s="58"/>
      <c r="V58" s="347" t="s">
        <v>1899</v>
      </c>
      <c r="W58" s="58"/>
      <c r="X58" s="58" t="s">
        <v>134</v>
      </c>
      <c r="Y58" s="58"/>
      <c r="Z58" s="58"/>
      <c r="AA58" s="58"/>
      <c r="AB58" s="58"/>
      <c r="AC58" s="58" t="s">
        <v>134</v>
      </c>
      <c r="AF58" s="58"/>
      <c r="AG58" s="6"/>
      <c r="AH58" s="6"/>
      <c r="AI58" s="6"/>
      <c r="AJ58" s="6"/>
      <c r="AK58" s="6"/>
      <c r="AL58" s="6"/>
      <c r="AM58" s="6"/>
      <c r="AN58" s="6"/>
      <c r="AO58" s="6"/>
      <c r="AP58" s="6"/>
      <c r="AQ58" s="6"/>
      <c r="AR58" s="6"/>
    </row>
    <row r="59" spans="1:44" ht="13.2">
      <c r="A59" s="73" t="s">
        <v>109</v>
      </c>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58"/>
      <c r="AG59" s="6"/>
      <c r="AH59" s="6"/>
      <c r="AI59" s="6"/>
      <c r="AJ59" s="6"/>
      <c r="AK59" s="6"/>
      <c r="AL59" s="6"/>
      <c r="AM59" s="6"/>
      <c r="AN59" s="6"/>
      <c r="AO59" s="6"/>
      <c r="AP59" s="6"/>
      <c r="AQ59" s="6"/>
      <c r="AR59" s="6"/>
    </row>
    <row r="60" spans="1:44" ht="13.2">
      <c r="A60" s="73" t="s">
        <v>27</v>
      </c>
      <c r="B60" s="615" t="s">
        <v>1265</v>
      </c>
      <c r="C60" s="615" t="s">
        <v>1265</v>
      </c>
      <c r="D60" s="615" t="s">
        <v>1265</v>
      </c>
      <c r="E60" s="615" t="s">
        <v>1900</v>
      </c>
      <c r="F60" s="58" t="s">
        <v>1147</v>
      </c>
      <c r="G60" s="58" t="s">
        <v>1147</v>
      </c>
      <c r="H60" s="58" t="s">
        <v>1147</v>
      </c>
      <c r="I60" s="58" t="s">
        <v>1147</v>
      </c>
      <c r="J60" s="249" t="s">
        <v>1157</v>
      </c>
      <c r="K60" s="58" t="s">
        <v>134</v>
      </c>
      <c r="L60" s="58" t="s">
        <v>134</v>
      </c>
      <c r="M60" s="10" t="s">
        <v>1147</v>
      </c>
      <c r="N60" s="10" t="s">
        <v>363</v>
      </c>
      <c r="O60" s="58" t="s">
        <v>1147</v>
      </c>
      <c r="P60" s="58" t="s">
        <v>134</v>
      </c>
      <c r="Q60" s="58" t="s">
        <v>134</v>
      </c>
      <c r="R60" s="58"/>
      <c r="S60" s="58"/>
      <c r="T60" s="58" t="s">
        <v>134</v>
      </c>
      <c r="U60" s="58"/>
      <c r="V60" s="249" t="s">
        <v>1901</v>
      </c>
      <c r="W60" s="58"/>
      <c r="X60" s="58"/>
      <c r="Y60" s="58"/>
      <c r="Z60" s="58"/>
      <c r="AA60" s="58"/>
      <c r="AB60" s="58"/>
      <c r="AC60" s="58"/>
      <c r="AD60" s="58"/>
      <c r="AE60" s="58"/>
      <c r="AF60" s="58"/>
      <c r="AG60" s="6"/>
      <c r="AH60" s="6"/>
      <c r="AI60" s="6"/>
      <c r="AJ60" s="6"/>
      <c r="AK60" s="6"/>
      <c r="AL60" s="6"/>
      <c r="AM60" s="6"/>
      <c r="AN60" s="6"/>
      <c r="AO60" s="6"/>
      <c r="AP60" s="6"/>
      <c r="AQ60" s="6"/>
      <c r="AR60" s="6"/>
    </row>
    <row r="61" spans="1:44" ht="13.2">
      <c r="A61" s="73" t="s">
        <v>110</v>
      </c>
      <c r="B61" s="109" t="s">
        <v>1320</v>
      </c>
      <c r="C61" s="58"/>
      <c r="D61" s="58"/>
      <c r="E61" s="58"/>
      <c r="F61" s="58"/>
      <c r="G61" s="58"/>
      <c r="H61" s="58"/>
      <c r="I61" s="58"/>
      <c r="J61" s="58"/>
      <c r="K61" s="58"/>
      <c r="L61" s="58"/>
      <c r="M61" s="58"/>
      <c r="N61" s="58"/>
      <c r="O61" s="58"/>
      <c r="P61" s="58"/>
      <c r="Q61" s="58"/>
      <c r="R61" s="117" t="s">
        <v>1810</v>
      </c>
      <c r="S61" s="117" t="s">
        <v>1810</v>
      </c>
      <c r="T61" s="117" t="s">
        <v>1810</v>
      </c>
      <c r="U61" s="117" t="s">
        <v>1810</v>
      </c>
      <c r="V61" s="58"/>
      <c r="W61" s="58"/>
      <c r="X61" s="58"/>
      <c r="Y61" s="58"/>
      <c r="Z61" s="58"/>
      <c r="AA61" s="58"/>
      <c r="AB61" s="58"/>
      <c r="AC61" s="58"/>
      <c r="AD61" s="58"/>
      <c r="AE61" s="58"/>
      <c r="AF61" s="58"/>
      <c r="AG61" s="6"/>
      <c r="AH61" s="6"/>
      <c r="AI61" s="6"/>
      <c r="AJ61" s="6"/>
      <c r="AK61" s="6"/>
      <c r="AL61" s="6"/>
      <c r="AM61" s="6"/>
      <c r="AN61" s="6"/>
      <c r="AO61" s="6"/>
      <c r="AP61" s="6"/>
      <c r="AQ61" s="6"/>
      <c r="AR61" s="6"/>
    </row>
    <row r="62" spans="1:44" ht="13.2">
      <c r="A62" s="26" t="s">
        <v>112</v>
      </c>
      <c r="B62" s="521"/>
      <c r="C62" s="6"/>
      <c r="D62" s="6"/>
      <c r="E62" s="6"/>
      <c r="F62" s="6"/>
      <c r="G62" s="6"/>
      <c r="H62" s="6"/>
      <c r="I62" s="6"/>
      <c r="J62" s="6"/>
      <c r="K62" s="6"/>
      <c r="L62" s="6"/>
      <c r="M62" s="6"/>
      <c r="N62" s="6"/>
      <c r="O62" s="6"/>
      <c r="P62" s="6"/>
      <c r="Q62" s="6"/>
      <c r="R62" s="6"/>
      <c r="S62" s="6"/>
      <c r="T62" s="6"/>
      <c r="U62" s="6"/>
      <c r="V62" s="6"/>
      <c r="W62" s="6"/>
      <c r="X62" s="58"/>
      <c r="Z62" s="6"/>
      <c r="AA62" s="6"/>
      <c r="AB62" s="6"/>
      <c r="AC62" s="6"/>
      <c r="AD62" s="6"/>
      <c r="AE62" s="6"/>
      <c r="AF62" s="6"/>
      <c r="AG62" s="6"/>
      <c r="AH62" s="6"/>
      <c r="AI62" s="6"/>
      <c r="AJ62" s="6"/>
      <c r="AK62" s="6"/>
      <c r="AL62" s="6"/>
      <c r="AM62" s="6"/>
      <c r="AN62" s="6"/>
      <c r="AO62" s="6"/>
      <c r="AP62" s="6"/>
      <c r="AQ62" s="6"/>
      <c r="AR62" s="6"/>
    </row>
    <row r="63" spans="1:44" ht="13.2">
      <c r="A63" s="63">
        <v>7700</v>
      </c>
      <c r="B63" s="58"/>
      <c r="C63" s="10" t="s">
        <v>1868</v>
      </c>
      <c r="D63" s="610" t="s">
        <v>1883</v>
      </c>
      <c r="E63" s="616" t="s">
        <v>1765</v>
      </c>
      <c r="F63" s="616" t="s">
        <v>1765</v>
      </c>
      <c r="G63" s="616" t="s">
        <v>1765</v>
      </c>
      <c r="H63" s="616" t="s">
        <v>1765</v>
      </c>
      <c r="I63" s="616" t="s">
        <v>1765</v>
      </c>
      <c r="J63" s="390"/>
      <c r="K63" s="390"/>
      <c r="L63" s="390"/>
      <c r="M63" s="390"/>
      <c r="N63" s="390"/>
      <c r="O63" s="390"/>
      <c r="P63" s="390"/>
      <c r="Q63" s="390"/>
      <c r="R63" s="390"/>
      <c r="S63" s="390"/>
      <c r="T63" s="390"/>
      <c r="U63" s="390"/>
      <c r="V63" s="390"/>
      <c r="W63" s="390"/>
      <c r="X63" s="390"/>
      <c r="Y63" s="390"/>
      <c r="Z63" s="390"/>
      <c r="AA63" s="608" t="s">
        <v>1863</v>
      </c>
      <c r="AB63" s="390"/>
      <c r="AC63" s="390"/>
      <c r="AD63" s="390"/>
      <c r="AE63" s="390"/>
      <c r="AF63" s="390"/>
      <c r="AG63" s="6"/>
      <c r="AH63" s="6"/>
      <c r="AI63" s="6"/>
      <c r="AJ63" s="6"/>
      <c r="AK63" s="6"/>
      <c r="AL63" s="6"/>
      <c r="AM63" s="6"/>
      <c r="AN63" s="6"/>
      <c r="AO63" s="6"/>
      <c r="AP63" s="6"/>
      <c r="AQ63" s="6"/>
      <c r="AR63" s="6"/>
    </row>
    <row r="64" spans="1:44" ht="13.2">
      <c r="A64" s="528">
        <v>7701</v>
      </c>
      <c r="B64" s="93" t="s">
        <v>1836</v>
      </c>
      <c r="C64" s="93" t="s">
        <v>1837</v>
      </c>
      <c r="D64" s="93" t="s">
        <v>1837</v>
      </c>
      <c r="E64" s="93" t="s">
        <v>1837</v>
      </c>
      <c r="F64" s="93" t="s">
        <v>1837</v>
      </c>
      <c r="G64" s="93" t="s">
        <v>1837</v>
      </c>
      <c r="H64" s="93" t="s">
        <v>1800</v>
      </c>
      <c r="I64" s="174" t="s">
        <v>1822</v>
      </c>
      <c r="K64" s="93" t="s">
        <v>127</v>
      </c>
      <c r="L64" s="94" t="s">
        <v>1401</v>
      </c>
      <c r="M64" s="96" t="s">
        <v>1787</v>
      </c>
      <c r="N64" s="96" t="s">
        <v>1787</v>
      </c>
      <c r="O64" s="94" t="s">
        <v>1401</v>
      </c>
      <c r="Q64" s="93" t="s">
        <v>1417</v>
      </c>
      <c r="R64" s="111"/>
      <c r="S64" s="111"/>
      <c r="T64" s="111"/>
      <c r="U64" s="111"/>
      <c r="V64" s="111"/>
      <c r="W64" s="111"/>
      <c r="X64" s="111"/>
      <c r="Y64" s="10" t="s">
        <v>15</v>
      </c>
      <c r="Z64" s="109" t="s">
        <v>1789</v>
      </c>
      <c r="AB64" s="57" t="s">
        <v>242</v>
      </c>
      <c r="AC64" s="10" t="s">
        <v>242</v>
      </c>
      <c r="AD64" s="109" t="s">
        <v>1889</v>
      </c>
      <c r="AE64" s="93" t="s">
        <v>127</v>
      </c>
      <c r="AF64" s="57" t="s">
        <v>132</v>
      </c>
      <c r="AG64" s="6"/>
      <c r="AH64" s="6"/>
      <c r="AI64" s="6"/>
      <c r="AJ64" s="6"/>
      <c r="AK64" s="6"/>
      <c r="AL64" s="6"/>
      <c r="AM64" s="6"/>
      <c r="AN64" s="6"/>
      <c r="AO64" s="6"/>
      <c r="AP64" s="6"/>
      <c r="AQ64" s="6"/>
      <c r="AR64" s="6"/>
    </row>
    <row r="65" spans="1:44" ht="13.2">
      <c r="A65" s="75">
        <v>7702</v>
      </c>
      <c r="B65" s="58"/>
      <c r="C65" s="10" t="s">
        <v>242</v>
      </c>
      <c r="D65" s="10" t="s">
        <v>242</v>
      </c>
      <c r="E65" s="10" t="s">
        <v>84</v>
      </c>
      <c r="F65" s="10" t="s">
        <v>84</v>
      </c>
      <c r="G65" s="10" t="s">
        <v>84</v>
      </c>
      <c r="H65" s="10" t="s">
        <v>84</v>
      </c>
      <c r="I65" s="10" t="s">
        <v>84</v>
      </c>
      <c r="J65" s="10" t="s">
        <v>84</v>
      </c>
      <c r="K65" s="10" t="s">
        <v>84</v>
      </c>
      <c r="L65" s="10" t="s">
        <v>84</v>
      </c>
      <c r="M65" s="10" t="s">
        <v>84</v>
      </c>
      <c r="N65" s="111"/>
      <c r="O65" s="111"/>
      <c r="P65" s="111"/>
      <c r="Q65" s="111"/>
      <c r="R65" s="111"/>
      <c r="S65" s="10" t="s">
        <v>84</v>
      </c>
      <c r="T65" s="10" t="s">
        <v>84</v>
      </c>
      <c r="U65" s="10" t="s">
        <v>84</v>
      </c>
      <c r="V65" s="10" t="s">
        <v>84</v>
      </c>
      <c r="W65" s="526" t="s">
        <v>1902</v>
      </c>
      <c r="X65" s="526" t="s">
        <v>1902</v>
      </c>
      <c r="Y65" s="526" t="s">
        <v>1902</v>
      </c>
      <c r="Z65" s="526" t="s">
        <v>1902</v>
      </c>
      <c r="AA65" s="526" t="s">
        <v>1902</v>
      </c>
      <c r="AB65" s="526" t="s">
        <v>1902</v>
      </c>
      <c r="AC65" s="526" t="s">
        <v>1902</v>
      </c>
      <c r="AD65" s="526" t="s">
        <v>1902</v>
      </c>
      <c r="AE65" s="526" t="s">
        <v>1902</v>
      </c>
      <c r="AF65" s="526" t="s">
        <v>1902</v>
      </c>
      <c r="AG65" s="6"/>
      <c r="AH65" s="6"/>
      <c r="AI65" s="6"/>
      <c r="AJ65" s="6"/>
      <c r="AK65" s="6"/>
      <c r="AL65" s="6"/>
      <c r="AM65" s="6"/>
      <c r="AN65" s="6"/>
      <c r="AO65" s="6"/>
      <c r="AP65" s="6"/>
      <c r="AQ65" s="6"/>
      <c r="AR65" s="6"/>
    </row>
    <row r="66" spans="1:44" ht="13.2">
      <c r="A66" s="75">
        <v>7703</v>
      </c>
      <c r="B66" s="58" t="s">
        <v>419</v>
      </c>
      <c r="C66" s="10" t="s">
        <v>242</v>
      </c>
      <c r="D66" s="58" t="s">
        <v>419</v>
      </c>
      <c r="E66" s="105" t="s">
        <v>739</v>
      </c>
      <c r="F66" s="81" t="s">
        <v>772</v>
      </c>
      <c r="G66" s="174" t="s">
        <v>326</v>
      </c>
      <c r="H66" s="10" t="s">
        <v>972</v>
      </c>
      <c r="I66" s="10" t="s">
        <v>972</v>
      </c>
      <c r="J66" s="58" t="s">
        <v>641</v>
      </c>
      <c r="K66" s="370" t="s">
        <v>1847</v>
      </c>
      <c r="L66" s="370" t="s">
        <v>1847</v>
      </c>
      <c r="M66" s="370" t="s">
        <v>1847</v>
      </c>
      <c r="O66" s="58"/>
      <c r="P66" s="371"/>
      <c r="Q66" s="58" t="s">
        <v>1903</v>
      </c>
      <c r="R66" s="58" t="s">
        <v>1903</v>
      </c>
      <c r="S66" s="174" t="s">
        <v>609</v>
      </c>
      <c r="T66" s="164" t="s">
        <v>885</v>
      </c>
      <c r="U66" s="58" t="s">
        <v>1811</v>
      </c>
      <c r="V66" s="371"/>
      <c r="W66" s="94" t="s">
        <v>885</v>
      </c>
      <c r="X66" s="111"/>
      <c r="Y66" s="111"/>
      <c r="AB66" s="93" t="s">
        <v>127</v>
      </c>
      <c r="AC66" s="174" t="s">
        <v>885</v>
      </c>
      <c r="AE66" s="476" t="s">
        <v>609</v>
      </c>
      <c r="AF66" s="390" t="s">
        <v>242</v>
      </c>
      <c r="AG66" s="6"/>
      <c r="AH66" s="6"/>
      <c r="AI66" s="6"/>
      <c r="AJ66" s="6"/>
      <c r="AK66" s="6"/>
      <c r="AL66" s="6"/>
      <c r="AM66" s="6"/>
      <c r="AN66" s="6"/>
      <c r="AO66" s="6"/>
      <c r="AP66" s="6"/>
      <c r="AQ66" s="6"/>
      <c r="AR66" s="6"/>
    </row>
    <row r="67" spans="1:44" ht="13.2">
      <c r="A67" s="75">
        <v>7705</v>
      </c>
      <c r="B67" s="93" t="s">
        <v>128</v>
      </c>
      <c r="C67" s="58" t="s">
        <v>1786</v>
      </c>
      <c r="D67" s="58" t="s">
        <v>1786</v>
      </c>
      <c r="E67" s="58"/>
      <c r="F67" s="526"/>
      <c r="G67" s="526"/>
      <c r="H67" s="58" t="s">
        <v>132</v>
      </c>
      <c r="I67" s="81"/>
      <c r="J67" s="526"/>
      <c r="K67" s="100" t="s">
        <v>1823</v>
      </c>
      <c r="L67" s="58"/>
      <c r="M67" s="111"/>
      <c r="N67" s="111"/>
      <c r="O67" s="111"/>
      <c r="P67" s="111"/>
      <c r="Q67" s="111"/>
      <c r="R67" s="111"/>
      <c r="S67" s="526"/>
      <c r="T67" s="526"/>
      <c r="U67" s="300" t="s">
        <v>1856</v>
      </c>
      <c r="V67" s="300" t="s">
        <v>1856</v>
      </c>
      <c r="W67" s="300" t="s">
        <v>1856</v>
      </c>
      <c r="X67" s="111"/>
      <c r="Y67" s="111"/>
      <c r="Z67" s="111"/>
      <c r="AA67" s="111"/>
      <c r="AB67" s="111"/>
      <c r="AC67" s="111"/>
      <c r="AD67" s="81"/>
      <c r="AE67" s="81"/>
      <c r="AF67" s="81"/>
      <c r="AG67" s="6"/>
      <c r="AH67" s="6"/>
      <c r="AI67" s="6"/>
      <c r="AJ67" s="6"/>
      <c r="AK67" s="6"/>
      <c r="AL67" s="6"/>
      <c r="AM67" s="6"/>
      <c r="AN67" s="6"/>
      <c r="AO67" s="6"/>
      <c r="AP67" s="6"/>
      <c r="AQ67" s="6"/>
      <c r="AR67" s="6"/>
    </row>
    <row r="68" spans="1:44" ht="13.2">
      <c r="A68" s="75">
        <v>7706</v>
      </c>
      <c r="B68" s="296" t="s">
        <v>1873</v>
      </c>
      <c r="C68" s="296" t="s">
        <v>1873</v>
      </c>
      <c r="D68" s="296" t="s">
        <v>1873</v>
      </c>
      <c r="E68" s="371"/>
      <c r="F68" s="371"/>
      <c r="G68" s="58" t="s">
        <v>1904</v>
      </c>
      <c r="H68" s="100" t="s">
        <v>1801</v>
      </c>
      <c r="I68" s="100" t="s">
        <v>1801</v>
      </c>
      <c r="J68" s="132" t="s">
        <v>1802</v>
      </c>
      <c r="K68" s="174" t="s">
        <v>1046</v>
      </c>
      <c r="L68" s="174" t="s">
        <v>1046</v>
      </c>
      <c r="M68" s="371" t="s">
        <v>746</v>
      </c>
      <c r="S68" s="371"/>
      <c r="T68" s="526"/>
      <c r="U68" s="109" t="s">
        <v>398</v>
      </c>
      <c r="V68" s="93" t="s">
        <v>1417</v>
      </c>
      <c r="W68" s="93" t="s">
        <v>1879</v>
      </c>
      <c r="X68" s="93" t="s">
        <v>1879</v>
      </c>
      <c r="Y68" s="371"/>
      <c r="Z68" s="93" t="s">
        <v>700</v>
      </c>
      <c r="AA68" s="93" t="s">
        <v>700</v>
      </c>
      <c r="AB68" s="93" t="s">
        <v>700</v>
      </c>
      <c r="AC68" s="93" t="s">
        <v>700</v>
      </c>
      <c r="AD68" s="93" t="s">
        <v>700</v>
      </c>
      <c r="AE68" s="93" t="s">
        <v>700</v>
      </c>
      <c r="AG68" s="6"/>
      <c r="AH68" s="6"/>
      <c r="AI68" s="6"/>
      <c r="AJ68" s="6"/>
      <c r="AK68" s="6"/>
      <c r="AL68" s="6"/>
      <c r="AM68" s="6"/>
      <c r="AN68" s="6"/>
      <c r="AO68" s="6"/>
      <c r="AP68" s="6"/>
      <c r="AQ68" s="6"/>
      <c r="AR68" s="6"/>
    </row>
    <row r="69" spans="1:44" ht="13.2">
      <c r="A69" s="75">
        <v>7707</v>
      </c>
      <c r="B69" s="251" t="s">
        <v>1233</v>
      </c>
      <c r="C69" s="251" t="s">
        <v>1233</v>
      </c>
      <c r="D69" s="251" t="s">
        <v>1233</v>
      </c>
      <c r="E69" s="251" t="s">
        <v>1233</v>
      </c>
      <c r="F69" s="251" t="s">
        <v>1233</v>
      </c>
      <c r="G69" s="251" t="s">
        <v>1233</v>
      </c>
      <c r="H69" s="251" t="s">
        <v>1233</v>
      </c>
      <c r="I69" s="251" t="s">
        <v>1233</v>
      </c>
      <c r="J69" s="251" t="s">
        <v>1233</v>
      </c>
      <c r="K69" s="251" t="s">
        <v>1233</v>
      </c>
      <c r="L69" s="251" t="s">
        <v>1233</v>
      </c>
      <c r="M69" s="251" t="s">
        <v>1233</v>
      </c>
      <c r="N69" s="251" t="s">
        <v>1233</v>
      </c>
      <c r="O69" s="251" t="s">
        <v>1233</v>
      </c>
      <c r="P69" s="251" t="s">
        <v>1233</v>
      </c>
      <c r="Q69" s="251" t="s">
        <v>1233</v>
      </c>
      <c r="R69" s="251" t="s">
        <v>1233</v>
      </c>
      <c r="S69" s="251" t="s">
        <v>1233</v>
      </c>
      <c r="T69" s="251" t="s">
        <v>1233</v>
      </c>
      <c r="U69" s="251" t="s">
        <v>1233</v>
      </c>
      <c r="V69" s="251" t="s">
        <v>1233</v>
      </c>
      <c r="W69" s="251" t="s">
        <v>1233</v>
      </c>
      <c r="X69" s="251" t="s">
        <v>1233</v>
      </c>
      <c r="Y69" s="251" t="s">
        <v>1233</v>
      </c>
      <c r="Z69" s="251" t="s">
        <v>1233</v>
      </c>
      <c r="AA69" s="251" t="s">
        <v>1233</v>
      </c>
      <c r="AB69" s="251" t="s">
        <v>1233</v>
      </c>
      <c r="AC69" s="251" t="s">
        <v>1233</v>
      </c>
      <c r="AD69" s="251" t="s">
        <v>1233</v>
      </c>
      <c r="AE69" s="251" t="s">
        <v>1233</v>
      </c>
      <c r="AF69" s="251" t="s">
        <v>1233</v>
      </c>
      <c r="AG69" s="6"/>
      <c r="AH69" s="6"/>
      <c r="AI69" s="6"/>
      <c r="AJ69" s="6"/>
      <c r="AK69" s="6"/>
      <c r="AL69" s="6"/>
      <c r="AM69" s="6"/>
      <c r="AN69" s="6"/>
      <c r="AO69" s="6"/>
      <c r="AP69" s="6"/>
      <c r="AQ69" s="6"/>
      <c r="AR69" s="6"/>
    </row>
    <row r="70" spans="1:44" ht="13.2">
      <c r="A70" s="75">
        <v>7708</v>
      </c>
      <c r="B70" s="58" t="s">
        <v>746</v>
      </c>
      <c r="C70" s="57"/>
      <c r="D70" s="361" t="s">
        <v>1813</v>
      </c>
      <c r="E70" s="526"/>
      <c r="F70" s="612" t="s">
        <v>466</v>
      </c>
      <c r="G70" s="612" t="s">
        <v>466</v>
      </c>
      <c r="H70" s="526"/>
      <c r="I70" s="526"/>
      <c r="J70" s="526"/>
      <c r="K70" s="96" t="s">
        <v>1905</v>
      </c>
      <c r="L70" s="96" t="s">
        <v>1905</v>
      </c>
      <c r="M70" s="96" t="s">
        <v>1905</v>
      </c>
      <c r="N70" s="57"/>
      <c r="O70" s="57"/>
      <c r="P70" s="57"/>
      <c r="Q70" s="93" t="s">
        <v>1804</v>
      </c>
      <c r="R70" s="93" t="s">
        <v>1861</v>
      </c>
      <c r="T70" s="371"/>
      <c r="U70" s="58" t="s">
        <v>1828</v>
      </c>
      <c r="V70" s="58" t="s">
        <v>1828</v>
      </c>
      <c r="W70" s="58" t="s">
        <v>1828</v>
      </c>
      <c r="X70" s="58" t="s">
        <v>1828</v>
      </c>
      <c r="Y70" s="10" t="s">
        <v>13</v>
      </c>
      <c r="Z70" s="10" t="s">
        <v>13</v>
      </c>
      <c r="AB70" s="57" t="s">
        <v>746</v>
      </c>
      <c r="AC70" s="100" t="s">
        <v>739</v>
      </c>
      <c r="AD70" s="225" t="s">
        <v>1865</v>
      </c>
      <c r="AE70" s="225" t="s">
        <v>1865</v>
      </c>
      <c r="AF70" s="81"/>
      <c r="AG70" s="6"/>
      <c r="AH70" s="6"/>
      <c r="AI70" s="6"/>
      <c r="AJ70" s="6"/>
      <c r="AK70" s="6"/>
      <c r="AL70" s="6"/>
      <c r="AM70" s="6"/>
      <c r="AN70" s="6"/>
      <c r="AO70" s="6"/>
      <c r="AP70" s="6"/>
      <c r="AQ70" s="6"/>
      <c r="AR70" s="6"/>
    </row>
    <row r="71" spans="1:44" ht="13.2">
      <c r="A71" s="75">
        <v>7709</v>
      </c>
      <c r="B71" s="58"/>
      <c r="C71" s="10" t="s">
        <v>242</v>
      </c>
      <c r="D71" s="100" t="s">
        <v>1837</v>
      </c>
      <c r="E71" s="100" t="s">
        <v>1837</v>
      </c>
      <c r="F71" s="526"/>
      <c r="G71" s="361" t="s">
        <v>865</v>
      </c>
      <c r="H71" s="361" t="s">
        <v>1845</v>
      </c>
      <c r="I71" s="526"/>
      <c r="J71" s="526"/>
      <c r="N71" s="58"/>
      <c r="P71" s="526"/>
      <c r="S71" s="130" t="s">
        <v>1805</v>
      </c>
      <c r="T71" s="130" t="s">
        <v>1805</v>
      </c>
      <c r="U71" s="130" t="s">
        <v>1805</v>
      </c>
      <c r="V71" s="130" t="s">
        <v>1805</v>
      </c>
      <c r="X71" s="109" t="s">
        <v>398</v>
      </c>
      <c r="Y71" s="81"/>
      <c r="Z71" s="109" t="s">
        <v>398</v>
      </c>
      <c r="AA71" s="109" t="s">
        <v>398</v>
      </c>
      <c r="AB71" s="165" t="s">
        <v>245</v>
      </c>
      <c r="AC71" s="526"/>
      <c r="AD71" s="434" t="s">
        <v>1848</v>
      </c>
      <c r="AE71" s="434" t="s">
        <v>1848</v>
      </c>
      <c r="AF71" s="58" t="s">
        <v>1849</v>
      </c>
      <c r="AG71" s="6"/>
      <c r="AH71" s="6"/>
      <c r="AI71" s="6"/>
      <c r="AJ71" s="6"/>
      <c r="AK71" s="6"/>
      <c r="AL71" s="6"/>
      <c r="AM71" s="6"/>
      <c r="AN71" s="6"/>
      <c r="AO71" s="6"/>
      <c r="AP71" s="6"/>
      <c r="AQ71" s="6"/>
      <c r="AR71" s="6"/>
    </row>
    <row r="72" spans="1:44" ht="13.2">
      <c r="A72" s="76">
        <v>7710</v>
      </c>
      <c r="C72" s="58" t="s">
        <v>972</v>
      </c>
      <c r="D72" s="58" t="s">
        <v>972</v>
      </c>
      <c r="E72" s="58" t="s">
        <v>972</v>
      </c>
      <c r="F72" s="371"/>
      <c r="G72" s="371" t="s">
        <v>60</v>
      </c>
      <c r="H72" s="371" t="s">
        <v>60</v>
      </c>
      <c r="I72" s="371" t="s">
        <v>60</v>
      </c>
      <c r="J72" s="57"/>
      <c r="M72" s="97" t="s">
        <v>1794</v>
      </c>
      <c r="N72" s="93" t="s">
        <v>739</v>
      </c>
      <c r="Q72" s="97" t="s">
        <v>1835</v>
      </c>
      <c r="R72" s="10" t="s">
        <v>1906</v>
      </c>
      <c r="S72" s="10" t="s">
        <v>60</v>
      </c>
      <c r="T72" s="10" t="s">
        <v>60</v>
      </c>
      <c r="V72" s="142" t="s">
        <v>1584</v>
      </c>
      <c r="X72" s="81"/>
      <c r="Y72" s="10" t="s">
        <v>746</v>
      </c>
      <c r="Z72" s="130" t="s">
        <v>1827</v>
      </c>
      <c r="AA72" s="117" t="s">
        <v>739</v>
      </c>
      <c r="AB72" s="549" t="s">
        <v>1829</v>
      </c>
      <c r="AC72" s="549" t="s">
        <v>1829</v>
      </c>
      <c r="AD72" s="109" t="s">
        <v>398</v>
      </c>
      <c r="AE72" s="105" t="s">
        <v>1907</v>
      </c>
      <c r="AF72" s="109" t="s">
        <v>398</v>
      </c>
      <c r="AG72" s="6"/>
      <c r="AH72" s="6"/>
      <c r="AI72" s="6"/>
      <c r="AJ72" s="6"/>
      <c r="AK72" s="6"/>
      <c r="AL72" s="6"/>
      <c r="AM72" s="6"/>
      <c r="AN72" s="6"/>
      <c r="AO72" s="6"/>
      <c r="AP72" s="6"/>
      <c r="AQ72" s="6"/>
      <c r="AR72" s="6"/>
    </row>
    <row r="73" spans="1:44" ht="13.8">
      <c r="A73" s="76">
        <v>7711</v>
      </c>
      <c r="B73" s="592"/>
      <c r="C73" s="592"/>
      <c r="D73" s="592"/>
      <c r="E73" s="592"/>
      <c r="F73" s="592"/>
      <c r="G73" s="592"/>
      <c r="H73" s="592"/>
      <c r="I73" s="592"/>
      <c r="J73" s="592"/>
      <c r="K73" s="592"/>
      <c r="L73" s="592"/>
      <c r="M73" s="592"/>
      <c r="N73" s="592"/>
      <c r="O73" s="592"/>
      <c r="P73" s="592"/>
      <c r="Q73" s="592"/>
      <c r="R73" s="592"/>
      <c r="S73" s="592"/>
      <c r="T73" s="592"/>
      <c r="U73" s="592"/>
      <c r="V73" s="592"/>
      <c r="W73" s="592"/>
      <c r="X73" s="592"/>
      <c r="Y73" s="592"/>
      <c r="Z73" s="592"/>
      <c r="AA73" s="592"/>
      <c r="AB73" s="592"/>
      <c r="AC73" s="592"/>
      <c r="AD73" s="592"/>
      <c r="AE73" s="592"/>
      <c r="AF73" s="592"/>
      <c r="AG73" s="6"/>
      <c r="AH73" s="6"/>
      <c r="AI73" s="6"/>
      <c r="AJ73" s="6"/>
      <c r="AK73" s="6"/>
      <c r="AL73" s="6"/>
      <c r="AM73" s="6"/>
      <c r="AN73" s="6"/>
      <c r="AO73" s="6"/>
      <c r="AP73" s="6"/>
      <c r="AQ73" s="6"/>
      <c r="AR73" s="6"/>
    </row>
    <row r="74" spans="1:44" ht="13.2">
      <c r="A74" s="75">
        <v>7712</v>
      </c>
      <c r="B74" s="602" t="s">
        <v>1791</v>
      </c>
      <c r="C74" s="296" t="s">
        <v>1809</v>
      </c>
      <c r="D74" s="296" t="s">
        <v>1809</v>
      </c>
      <c r="E74" s="371"/>
      <c r="F74" s="371"/>
      <c r="H74" s="371"/>
      <c r="I74" s="371"/>
      <c r="J74" s="371"/>
      <c r="P74" s="390"/>
      <c r="Q74" s="100" t="s">
        <v>1855</v>
      </c>
      <c r="T74" s="175" t="s">
        <v>1656</v>
      </c>
      <c r="U74" s="113" t="s">
        <v>419</v>
      </c>
      <c r="V74" s="113" t="s">
        <v>419</v>
      </c>
      <c r="W74" s="96" t="s">
        <v>337</v>
      </c>
      <c r="X74" s="142" t="s">
        <v>1807</v>
      </c>
      <c r="Y74" s="371" t="s">
        <v>1740</v>
      </c>
      <c r="Z74" s="10" t="s">
        <v>242</v>
      </c>
      <c r="AA74" s="94" t="s">
        <v>885</v>
      </c>
      <c r="AC74" s="10" t="s">
        <v>242</v>
      </c>
      <c r="AD74" s="81"/>
      <c r="AG74" s="6"/>
      <c r="AH74" s="6"/>
      <c r="AI74" s="6"/>
      <c r="AJ74" s="6"/>
      <c r="AK74" s="6"/>
      <c r="AL74" s="6"/>
      <c r="AM74" s="6"/>
      <c r="AN74" s="6"/>
      <c r="AO74" s="6"/>
      <c r="AP74" s="6"/>
      <c r="AQ74" s="6"/>
      <c r="AR74" s="6"/>
    </row>
    <row r="75" spans="1:44" ht="13.2">
      <c r="A75" s="75">
        <v>7713</v>
      </c>
      <c r="C75" s="93" t="s">
        <v>1055</v>
      </c>
      <c r="D75" s="93" t="s">
        <v>1055</v>
      </c>
      <c r="E75" s="526"/>
      <c r="F75" s="526"/>
      <c r="G75" s="220"/>
      <c r="H75" s="220"/>
      <c r="I75" s="220"/>
      <c r="J75" s="220"/>
      <c r="K75" s="220"/>
      <c r="L75" s="220"/>
      <c r="M75" s="220"/>
      <c r="N75" s="220"/>
      <c r="O75" s="220"/>
      <c r="P75" s="220"/>
      <c r="Q75" s="220"/>
      <c r="R75" s="526" t="s">
        <v>84</v>
      </c>
      <c r="S75" s="526" t="s">
        <v>1740</v>
      </c>
      <c r="T75" s="526"/>
      <c r="U75" s="526"/>
      <c r="V75" s="526"/>
      <c r="W75" s="526"/>
      <c r="X75" s="6" t="s">
        <v>132</v>
      </c>
      <c r="Y75" s="6" t="s">
        <v>132</v>
      </c>
      <c r="Z75" s="6" t="s">
        <v>132</v>
      </c>
      <c r="AA75" s="6" t="s">
        <v>132</v>
      </c>
      <c r="AB75" s="6" t="s">
        <v>132</v>
      </c>
      <c r="AC75" s="10" t="s">
        <v>60</v>
      </c>
      <c r="AD75" s="10" t="s">
        <v>60</v>
      </c>
      <c r="AE75" s="390"/>
      <c r="AF75" s="390"/>
      <c r="AG75" s="6"/>
      <c r="AH75" s="6"/>
      <c r="AI75" s="6"/>
      <c r="AJ75" s="6"/>
      <c r="AK75" s="6"/>
      <c r="AL75" s="6"/>
      <c r="AM75" s="6"/>
      <c r="AN75" s="6"/>
      <c r="AO75" s="6"/>
      <c r="AP75" s="6"/>
      <c r="AQ75" s="6"/>
      <c r="AR75" s="6"/>
    </row>
    <row r="76" spans="1:44" ht="13.2">
      <c r="A76" s="76">
        <v>7715</v>
      </c>
      <c r="B76" s="58"/>
      <c r="C76" s="58" t="s">
        <v>242</v>
      </c>
      <c r="D76" s="96" t="s">
        <v>1320</v>
      </c>
      <c r="E76" s="526"/>
      <c r="F76" s="526"/>
      <c r="G76" s="526"/>
      <c r="H76" s="371"/>
      <c r="I76" s="371"/>
      <c r="J76" s="371"/>
      <c r="K76" s="371"/>
      <c r="L76" s="371"/>
      <c r="M76" s="371"/>
      <c r="N76" s="371"/>
      <c r="O76" s="371"/>
      <c r="P76" s="58"/>
      <c r="Q76" s="58"/>
      <c r="S76" s="58"/>
      <c r="T76" s="58"/>
      <c r="U76" s="371"/>
      <c r="V76" s="347" t="s">
        <v>1899</v>
      </c>
      <c r="W76" s="371"/>
      <c r="X76" s="94" t="s">
        <v>885</v>
      </c>
      <c r="Y76" s="10" t="s">
        <v>373</v>
      </c>
      <c r="Z76" s="10" t="s">
        <v>373</v>
      </c>
      <c r="AA76" s="10" t="s">
        <v>373</v>
      </c>
      <c r="AB76" s="10" t="s">
        <v>373</v>
      </c>
      <c r="AC76" s="10" t="s">
        <v>373</v>
      </c>
      <c r="AD76" s="10" t="s">
        <v>373</v>
      </c>
      <c r="AE76" s="10" t="s">
        <v>373</v>
      </c>
      <c r="AF76" s="10" t="s">
        <v>373</v>
      </c>
      <c r="AG76" s="6"/>
      <c r="AH76" s="6"/>
      <c r="AI76" s="6"/>
      <c r="AJ76" s="6"/>
      <c r="AK76" s="6"/>
      <c r="AL76" s="6"/>
      <c r="AM76" s="6"/>
      <c r="AN76" s="6"/>
      <c r="AO76" s="6"/>
      <c r="AP76" s="6"/>
      <c r="AQ76" s="6"/>
      <c r="AR76" s="6"/>
    </row>
    <row r="77" spans="1:44" ht="13.2">
      <c r="A77" s="76">
        <v>7716</v>
      </c>
      <c r="B77" s="109" t="s">
        <v>1320</v>
      </c>
      <c r="C77" s="221" t="s">
        <v>127</v>
      </c>
      <c r="D77" s="94" t="s">
        <v>1890</v>
      </c>
      <c r="E77" s="94" t="s">
        <v>1890</v>
      </c>
      <c r="F77" s="371"/>
      <c r="G77" s="205" t="s">
        <v>1875</v>
      </c>
      <c r="H77" s="205" t="s">
        <v>1875</v>
      </c>
      <c r="I77" s="205" t="s">
        <v>1875</v>
      </c>
      <c r="J77" s="364" t="s">
        <v>1894</v>
      </c>
      <c r="K77" s="364" t="s">
        <v>1894</v>
      </c>
      <c r="L77" s="364" t="s">
        <v>1894</v>
      </c>
      <c r="M77" s="364" t="s">
        <v>1894</v>
      </c>
      <c r="N77" s="364" t="s">
        <v>1894</v>
      </c>
      <c r="O77" s="364" t="s">
        <v>1894</v>
      </c>
      <c r="P77" s="364" t="s">
        <v>1894</v>
      </c>
      <c r="Q77" s="81"/>
      <c r="R77" s="434" t="s">
        <v>1785</v>
      </c>
      <c r="S77" s="434" t="s">
        <v>1785</v>
      </c>
      <c r="U77" s="94" t="s">
        <v>1817</v>
      </c>
      <c r="V77" s="94" t="s">
        <v>1817</v>
      </c>
      <c r="Z77" s="57" t="s">
        <v>772</v>
      </c>
      <c r="AA77" s="94" t="s">
        <v>885</v>
      </c>
      <c r="AB77" s="109" t="s">
        <v>1789</v>
      </c>
      <c r="AC77" s="329" t="s">
        <v>419</v>
      </c>
      <c r="AD77" s="371"/>
      <c r="AE77" s="390"/>
      <c r="AF77" s="390"/>
      <c r="AG77" s="6"/>
      <c r="AH77" s="6"/>
      <c r="AI77" s="6"/>
      <c r="AJ77" s="6"/>
      <c r="AK77" s="6"/>
      <c r="AL77" s="6"/>
      <c r="AM77" s="6"/>
      <c r="AN77" s="6"/>
      <c r="AO77" s="6"/>
      <c r="AP77" s="6"/>
      <c r="AQ77" s="6"/>
      <c r="AR77" s="6"/>
    </row>
    <row r="78" spans="1:44" ht="13.2">
      <c r="A78" s="76">
        <v>7717</v>
      </c>
      <c r="B78" s="96" t="s">
        <v>1851</v>
      </c>
      <c r="C78" s="96" t="s">
        <v>1851</v>
      </c>
      <c r="D78" s="96" t="s">
        <v>1851</v>
      </c>
      <c r="E78" s="371"/>
      <c r="F78" s="371"/>
      <c r="G78" s="96" t="s">
        <v>1885</v>
      </c>
      <c r="H78" s="58"/>
      <c r="I78" s="58"/>
      <c r="J78" s="371"/>
      <c r="K78" s="96" t="s">
        <v>1908</v>
      </c>
      <c r="L78" s="96" t="s">
        <v>1908</v>
      </c>
      <c r="M78" s="605" t="s">
        <v>1834</v>
      </c>
      <c r="N78" s="605" t="s">
        <v>1834</v>
      </c>
      <c r="O78" s="57" t="s">
        <v>13</v>
      </c>
      <c r="P78" s="57" t="s">
        <v>13</v>
      </c>
      <c r="Q78" s="57" t="s">
        <v>13</v>
      </c>
      <c r="R78" s="57" t="s">
        <v>13</v>
      </c>
      <c r="S78" s="57"/>
      <c r="W78" s="57" t="s">
        <v>746</v>
      </c>
      <c r="X78" s="57" t="s">
        <v>746</v>
      </c>
      <c r="Y78" s="57"/>
      <c r="Z78" s="93" t="s">
        <v>1887</v>
      </c>
      <c r="AA78" s="390"/>
      <c r="AC78" s="390" t="s">
        <v>849</v>
      </c>
      <c r="AD78" s="390" t="s">
        <v>849</v>
      </c>
      <c r="AF78" s="390"/>
      <c r="AG78" s="6"/>
      <c r="AH78" s="6"/>
      <c r="AI78" s="6"/>
      <c r="AJ78" s="6"/>
      <c r="AK78" s="6"/>
      <c r="AL78" s="6"/>
      <c r="AM78" s="6"/>
      <c r="AN78" s="6"/>
      <c r="AO78" s="6"/>
      <c r="AP78" s="6"/>
      <c r="AQ78" s="6"/>
      <c r="AR78" s="6"/>
    </row>
    <row r="79" spans="1:44" ht="13.2">
      <c r="A79" s="76">
        <v>7718</v>
      </c>
      <c r="B79" s="105" t="s">
        <v>1907</v>
      </c>
      <c r="C79" s="105" t="s">
        <v>1907</v>
      </c>
      <c r="D79" s="105" t="s">
        <v>1907</v>
      </c>
      <c r="E79" s="105" t="s">
        <v>1907</v>
      </c>
      <c r="F79" s="105" t="s">
        <v>1907</v>
      </c>
      <c r="G79" s="105" t="s">
        <v>1907</v>
      </c>
      <c r="H79" s="105" t="s">
        <v>1907</v>
      </c>
      <c r="I79" s="105" t="s">
        <v>1907</v>
      </c>
      <c r="J79" s="105" t="s">
        <v>1907</v>
      </c>
      <c r="K79" s="105" t="s">
        <v>1907</v>
      </c>
      <c r="L79" s="105" t="s">
        <v>1907</v>
      </c>
      <c r="M79" s="105" t="s">
        <v>1907</v>
      </c>
      <c r="N79" s="105" t="s">
        <v>1907</v>
      </c>
      <c r="O79" s="105" t="s">
        <v>1907</v>
      </c>
      <c r="P79" s="105" t="s">
        <v>1907</v>
      </c>
      <c r="Q79" s="105" t="s">
        <v>1907</v>
      </c>
      <c r="R79" s="105" t="s">
        <v>1907</v>
      </c>
      <c r="S79" s="105" t="s">
        <v>1907</v>
      </c>
      <c r="T79" s="105" t="s">
        <v>1907</v>
      </c>
      <c r="U79" s="105" t="s">
        <v>1907</v>
      </c>
      <c r="V79" s="105" t="s">
        <v>1907</v>
      </c>
      <c r="W79" s="105" t="s">
        <v>1907</v>
      </c>
      <c r="X79" s="105" t="s">
        <v>1907</v>
      </c>
      <c r="Y79" s="105" t="s">
        <v>1907</v>
      </c>
      <c r="Z79" s="105" t="s">
        <v>1907</v>
      </c>
      <c r="AA79" s="105" t="s">
        <v>1907</v>
      </c>
      <c r="AB79" s="105" t="s">
        <v>1907</v>
      </c>
      <c r="AC79" s="105" t="s">
        <v>1907</v>
      </c>
      <c r="AD79" s="105" t="s">
        <v>1907</v>
      </c>
      <c r="AE79" s="617" t="s">
        <v>1740</v>
      </c>
      <c r="AF79" s="105" t="s">
        <v>1907</v>
      </c>
      <c r="AG79" s="6"/>
      <c r="AH79" s="6"/>
      <c r="AI79" s="6"/>
      <c r="AJ79" s="6"/>
      <c r="AK79" s="6"/>
      <c r="AL79" s="6"/>
      <c r="AM79" s="6"/>
      <c r="AN79" s="6"/>
      <c r="AO79" s="6"/>
      <c r="AP79" s="6"/>
      <c r="AQ79" s="6"/>
      <c r="AR79" s="6"/>
    </row>
    <row r="80" spans="1:44" ht="13.2">
      <c r="A80" s="60">
        <v>7719</v>
      </c>
      <c r="B80" s="58"/>
      <c r="C80" s="361" t="s">
        <v>1882</v>
      </c>
      <c r="D80" s="361" t="s">
        <v>1882</v>
      </c>
      <c r="E80" s="361" t="s">
        <v>1882</v>
      </c>
      <c r="F80" s="361" t="s">
        <v>1882</v>
      </c>
      <c r="G80" s="525" t="s">
        <v>1627</v>
      </c>
      <c r="H80" s="58" t="s">
        <v>1814</v>
      </c>
      <c r="I80" s="58"/>
      <c r="J80" s="525"/>
      <c r="L80" s="174" t="s">
        <v>609</v>
      </c>
      <c r="M80" s="94" t="s">
        <v>885</v>
      </c>
      <c r="N80" s="94" t="s">
        <v>609</v>
      </c>
      <c r="P80" s="130" t="s">
        <v>1857</v>
      </c>
      <c r="T80" s="58" t="s">
        <v>132</v>
      </c>
      <c r="V80" s="58" t="s">
        <v>132</v>
      </c>
      <c r="W80" s="6" t="s">
        <v>132</v>
      </c>
      <c r="X80" s="6" t="s">
        <v>132</v>
      </c>
      <c r="Y80" s="81"/>
      <c r="Z80" s="93" t="s">
        <v>1819</v>
      </c>
      <c r="AA80" s="476" t="s">
        <v>885</v>
      </c>
      <c r="AB80" s="174" t="s">
        <v>609</v>
      </c>
      <c r="AD80" s="94" t="s">
        <v>885</v>
      </c>
      <c r="AE80" s="58" t="s">
        <v>948</v>
      </c>
      <c r="AF80" s="390"/>
      <c r="AG80" s="6"/>
      <c r="AH80" s="6"/>
      <c r="AI80" s="6"/>
      <c r="AJ80" s="6"/>
      <c r="AK80" s="6"/>
      <c r="AL80" s="6"/>
      <c r="AM80" s="6"/>
      <c r="AN80" s="6"/>
      <c r="AO80" s="6"/>
      <c r="AP80" s="6"/>
      <c r="AQ80" s="6"/>
      <c r="AR80" s="6"/>
    </row>
    <row r="81" spans="1:44" ht="13.2">
      <c r="A81" s="60">
        <v>7777</v>
      </c>
      <c r="B81" s="615" t="s">
        <v>1265</v>
      </c>
      <c r="C81" s="615" t="s">
        <v>1265</v>
      </c>
      <c r="D81" s="615" t="s">
        <v>1265</v>
      </c>
      <c r="E81" s="615" t="s">
        <v>1900</v>
      </c>
      <c r="F81" s="525"/>
      <c r="G81" s="525"/>
      <c r="H81" s="525"/>
      <c r="I81" s="618"/>
      <c r="J81" s="618"/>
      <c r="K81" s="618"/>
      <c r="L81" s="618"/>
      <c r="M81" s="618"/>
      <c r="N81" s="618"/>
      <c r="O81" s="619"/>
      <c r="P81" s="619"/>
      <c r="Q81" s="619"/>
      <c r="R81" s="619"/>
      <c r="S81" s="619"/>
      <c r="T81" s="619"/>
      <c r="U81" s="619" t="s">
        <v>1740</v>
      </c>
      <c r="V81" s="618"/>
      <c r="W81" s="618"/>
      <c r="X81" s="618"/>
      <c r="Y81" s="618"/>
      <c r="Z81" s="618"/>
      <c r="AA81" s="619"/>
      <c r="AB81" s="620" t="s">
        <v>1909</v>
      </c>
      <c r="AC81" s="621" t="s">
        <v>1597</v>
      </c>
      <c r="AD81" s="621" t="s">
        <v>1597</v>
      </c>
      <c r="AE81" s="621" t="s">
        <v>1597</v>
      </c>
      <c r="AF81" s="621" t="s">
        <v>1597</v>
      </c>
      <c r="AG81" s="6"/>
      <c r="AH81" s="6"/>
      <c r="AI81" s="6"/>
      <c r="AJ81" s="6"/>
      <c r="AK81" s="6"/>
      <c r="AL81" s="6"/>
      <c r="AM81" s="6"/>
      <c r="AN81" s="6"/>
      <c r="AO81" s="6"/>
      <c r="AP81" s="6"/>
      <c r="AQ81" s="6"/>
      <c r="AR81" s="6"/>
    </row>
    <row r="82" spans="1:44" ht="13.2">
      <c r="A82" s="60">
        <v>7721</v>
      </c>
      <c r="B82" s="611"/>
      <c r="C82" s="611"/>
      <c r="D82" s="611"/>
      <c r="E82" s="207"/>
      <c r="F82" s="525" t="s">
        <v>1910</v>
      </c>
      <c r="G82" s="58" t="s">
        <v>242</v>
      </c>
      <c r="H82" s="622" t="s">
        <v>93</v>
      </c>
      <c r="I82" s="10" t="s">
        <v>242</v>
      </c>
      <c r="J82" s="57"/>
      <c r="L82" s="10" t="s">
        <v>242</v>
      </c>
      <c r="M82" s="174" t="s">
        <v>885</v>
      </c>
      <c r="N82" s="604" t="s">
        <v>1783</v>
      </c>
      <c r="O82" s="191" t="s">
        <v>242</v>
      </c>
      <c r="Q82" s="132" t="s">
        <v>1816</v>
      </c>
      <c r="R82" s="10" t="s">
        <v>1911</v>
      </c>
      <c r="S82" s="130" t="s">
        <v>1857</v>
      </c>
      <c r="T82" s="57" t="s">
        <v>706</v>
      </c>
      <c r="U82" s="57" t="s">
        <v>706</v>
      </c>
      <c r="V82" s="57" t="s">
        <v>706</v>
      </c>
      <c r="W82" s="96" t="s">
        <v>338</v>
      </c>
      <c r="X82" s="390"/>
      <c r="Y82" s="390" t="s">
        <v>1538</v>
      </c>
      <c r="Z82" s="100" t="s">
        <v>700</v>
      </c>
      <c r="AA82" s="100" t="s">
        <v>700</v>
      </c>
      <c r="AB82" s="100" t="s">
        <v>700</v>
      </c>
      <c r="AC82" s="100" t="s">
        <v>700</v>
      </c>
      <c r="AD82" s="100" t="s">
        <v>700</v>
      </c>
      <c r="AE82" s="94" t="s">
        <v>885</v>
      </c>
      <c r="AF82" s="58"/>
      <c r="AG82" s="6"/>
      <c r="AH82" s="6"/>
      <c r="AI82" s="6"/>
      <c r="AJ82" s="6"/>
      <c r="AK82" s="6"/>
      <c r="AL82" s="6"/>
      <c r="AM82" s="6"/>
      <c r="AN82" s="6"/>
      <c r="AO82" s="6"/>
      <c r="AP82" s="6"/>
      <c r="AQ82" s="6"/>
      <c r="AR82" s="6"/>
    </row>
    <row r="83" spans="1:44" ht="13.2">
      <c r="A83" s="60">
        <v>7722</v>
      </c>
      <c r="B83" s="81" t="s">
        <v>242</v>
      </c>
      <c r="C83" s="57"/>
      <c r="D83" s="57" t="s">
        <v>242</v>
      </c>
      <c r="E83" s="58" t="s">
        <v>419</v>
      </c>
      <c r="F83" s="208"/>
      <c r="G83" s="58" t="s">
        <v>242</v>
      </c>
      <c r="H83" s="623" t="s">
        <v>1876</v>
      </c>
      <c r="I83" s="10" t="s">
        <v>242</v>
      </c>
      <c r="J83" s="81" t="s">
        <v>1912</v>
      </c>
      <c r="L83" s="57"/>
      <c r="M83" s="57"/>
      <c r="N83" s="58" t="s">
        <v>1852</v>
      </c>
      <c r="O83" s="57" t="s">
        <v>93</v>
      </c>
      <c r="Q83" s="434" t="s">
        <v>1785</v>
      </c>
      <c r="R83" s="58" t="s">
        <v>488</v>
      </c>
      <c r="S83" s="161"/>
      <c r="T83" s="390" t="s">
        <v>93</v>
      </c>
      <c r="U83" s="113" t="s">
        <v>1196</v>
      </c>
      <c r="V83" s="113" t="s">
        <v>1196</v>
      </c>
      <c r="W83" s="113" t="s">
        <v>1196</v>
      </c>
      <c r="X83" s="390"/>
      <c r="Y83" s="327" t="s">
        <v>1818</v>
      </c>
      <c r="Z83" s="97" t="s">
        <v>1796</v>
      </c>
      <c r="AA83" s="131" t="s">
        <v>1659</v>
      </c>
      <c r="AB83" s="131" t="s">
        <v>1659</v>
      </c>
      <c r="AC83" s="131" t="s">
        <v>1659</v>
      </c>
      <c r="AD83" s="390"/>
      <c r="AE83" s="624" t="s">
        <v>1913</v>
      </c>
      <c r="AF83" s="390" t="s">
        <v>1538</v>
      </c>
      <c r="AG83" s="6"/>
      <c r="AH83" s="6"/>
      <c r="AI83" s="6"/>
      <c r="AJ83" s="6"/>
      <c r="AK83" s="6"/>
      <c r="AL83" s="6"/>
      <c r="AM83" s="6"/>
      <c r="AN83" s="6"/>
      <c r="AO83" s="6"/>
      <c r="AP83" s="6"/>
      <c r="AQ83" s="6"/>
      <c r="AR83" s="6"/>
    </row>
    <row r="84" spans="1:44" ht="13.2">
      <c r="A84" s="77">
        <v>7723</v>
      </c>
      <c r="B84" s="58" t="s">
        <v>691</v>
      </c>
      <c r="C84" s="58" t="s">
        <v>242</v>
      </c>
      <c r="D84" s="57" t="s">
        <v>242</v>
      </c>
      <c r="E84" s="603" t="s">
        <v>132</v>
      </c>
      <c r="F84" s="96" t="s">
        <v>1284</v>
      </c>
      <c r="G84" s="96" t="s">
        <v>1284</v>
      </c>
      <c r="H84" s="105" t="s">
        <v>137</v>
      </c>
      <c r="I84" s="58" t="s">
        <v>1846</v>
      </c>
      <c r="J84" s="96" t="s">
        <v>629</v>
      </c>
      <c r="K84" s="96" t="s">
        <v>629</v>
      </c>
      <c r="L84" s="96" t="s">
        <v>629</v>
      </c>
      <c r="M84" s="96" t="s">
        <v>629</v>
      </c>
      <c r="N84" s="81" t="s">
        <v>1914</v>
      </c>
      <c r="O84" s="10" t="s">
        <v>242</v>
      </c>
      <c r="P84" s="223"/>
      <c r="Q84" s="223" t="s">
        <v>242</v>
      </c>
      <c r="R84" s="464" t="s">
        <v>1808</v>
      </c>
      <c r="S84" s="464" t="s">
        <v>1808</v>
      </c>
      <c r="T84" s="464" t="s">
        <v>1808</v>
      </c>
      <c r="U84" s="93" t="s">
        <v>1915</v>
      </c>
      <c r="V84" s="93" t="s">
        <v>1841</v>
      </c>
      <c r="W84" s="93" t="s">
        <v>1841</v>
      </c>
      <c r="X84" s="93" t="s">
        <v>1841</v>
      </c>
      <c r="Y84" s="100" t="s">
        <v>1808</v>
      </c>
      <c r="Z84" s="390" t="s">
        <v>1538</v>
      </c>
      <c r="AA84" s="225" t="s">
        <v>1549</v>
      </c>
      <c r="AB84" s="225" t="s">
        <v>1549</v>
      </c>
      <c r="AC84" s="111"/>
      <c r="AD84" s="111"/>
      <c r="AE84" s="111"/>
      <c r="AF84" s="111"/>
      <c r="AG84" s="6"/>
      <c r="AH84" s="6"/>
      <c r="AI84" s="6"/>
      <c r="AJ84" s="6"/>
      <c r="AK84" s="6"/>
      <c r="AL84" s="6"/>
      <c r="AM84" s="6"/>
      <c r="AN84" s="6"/>
      <c r="AO84" s="6"/>
      <c r="AP84" s="6"/>
      <c r="AQ84" s="6"/>
      <c r="AR84" s="6"/>
    </row>
    <row r="85" spans="1:44" ht="13.2">
      <c r="A85" s="60">
        <v>7725</v>
      </c>
      <c r="B85" s="58" t="s">
        <v>191</v>
      </c>
      <c r="C85" s="58" t="s">
        <v>191</v>
      </c>
      <c r="D85" s="58" t="s">
        <v>191</v>
      </c>
      <c r="E85" s="58" t="s">
        <v>191</v>
      </c>
      <c r="F85" s="58" t="s">
        <v>191</v>
      </c>
      <c r="G85" s="10" t="s">
        <v>242</v>
      </c>
      <c r="H85" s="613" t="s">
        <v>706</v>
      </c>
      <c r="I85" s="58" t="s">
        <v>1916</v>
      </c>
      <c r="J85" s="390" t="s">
        <v>1876</v>
      </c>
      <c r="K85" s="58" t="s">
        <v>93</v>
      </c>
      <c r="L85" s="604" t="s">
        <v>1783</v>
      </c>
      <c r="M85" s="390" t="s">
        <v>93</v>
      </c>
      <c r="N85" s="10" t="s">
        <v>242</v>
      </c>
      <c r="O85" s="507" t="s">
        <v>168</v>
      </c>
      <c r="P85" s="191"/>
      <c r="Q85" s="625" t="s">
        <v>1858</v>
      </c>
      <c r="R85" s="625" t="s">
        <v>697</v>
      </c>
      <c r="S85" s="390" t="s">
        <v>772</v>
      </c>
      <c r="T85" s="327" t="s">
        <v>1284</v>
      </c>
      <c r="U85" s="327" t="s">
        <v>1284</v>
      </c>
      <c r="V85" s="327" t="s">
        <v>1284</v>
      </c>
      <c r="W85" s="327" t="s">
        <v>1284</v>
      </c>
      <c r="X85" s="390" t="s">
        <v>93</v>
      </c>
      <c r="Y85" s="216" t="s">
        <v>93</v>
      </c>
      <c r="Z85" s="216" t="s">
        <v>1866</v>
      </c>
      <c r="AA85" s="130" t="s">
        <v>1656</v>
      </c>
      <c r="AB85" s="57" t="s">
        <v>1872</v>
      </c>
      <c r="AC85" s="10" t="s">
        <v>1859</v>
      </c>
      <c r="AD85" s="390"/>
      <c r="AE85" s="390" t="s">
        <v>1912</v>
      </c>
      <c r="AF85" s="617" t="s">
        <v>1740</v>
      </c>
      <c r="AG85" s="6"/>
      <c r="AH85" s="6"/>
      <c r="AI85" s="6"/>
      <c r="AJ85" s="6"/>
      <c r="AK85" s="6"/>
      <c r="AL85" s="6"/>
      <c r="AM85" s="6"/>
      <c r="AN85" s="6"/>
      <c r="AO85" s="6"/>
      <c r="AP85" s="6"/>
      <c r="AQ85" s="6"/>
      <c r="AR85" s="6"/>
    </row>
    <row r="86" spans="1:44" ht="13.2">
      <c r="A86" s="75">
        <v>7726</v>
      </c>
      <c r="B86" s="626" t="s">
        <v>1881</v>
      </c>
      <c r="C86" s="627" t="s">
        <v>1917</v>
      </c>
      <c r="D86" s="628" t="s">
        <v>335</v>
      </c>
      <c r="E86" s="628" t="s">
        <v>335</v>
      </c>
      <c r="F86" s="628" t="s">
        <v>335</v>
      </c>
      <c r="G86" s="434" t="s">
        <v>697</v>
      </c>
      <c r="H86" s="94" t="s">
        <v>281</v>
      </c>
      <c r="I86" s="10" t="s">
        <v>242</v>
      </c>
      <c r="K86" s="100" t="s">
        <v>1810</v>
      </c>
      <c r="L86" s="100" t="s">
        <v>1810</v>
      </c>
      <c r="M86" s="100" t="s">
        <v>1810</v>
      </c>
      <c r="N86" s="100" t="s">
        <v>1810</v>
      </c>
      <c r="O86" s="100" t="s">
        <v>1810</v>
      </c>
      <c r="P86" s="100" t="s">
        <v>1810</v>
      </c>
      <c r="Q86" s="100" t="s">
        <v>1810</v>
      </c>
      <c r="R86" s="100" t="s">
        <v>1810</v>
      </c>
      <c r="S86" s="100" t="s">
        <v>1810</v>
      </c>
      <c r="T86" s="100" t="s">
        <v>1810</v>
      </c>
      <c r="U86" s="100" t="s">
        <v>1810</v>
      </c>
      <c r="V86" s="100" t="s">
        <v>1810</v>
      </c>
      <c r="W86" s="100" t="s">
        <v>1810</v>
      </c>
      <c r="X86" s="225" t="s">
        <v>1236</v>
      </c>
      <c r="Y86" s="225" t="s">
        <v>1236</v>
      </c>
      <c r="Z86" s="57" t="s">
        <v>1862</v>
      </c>
      <c r="AB86" s="225" t="s">
        <v>127</v>
      </c>
      <c r="AC86" s="370" t="s">
        <v>1617</v>
      </c>
      <c r="AD86" s="370" t="s">
        <v>1617</v>
      </c>
      <c r="AE86" s="370" t="s">
        <v>1617</v>
      </c>
      <c r="AF86" s="370" t="s">
        <v>1617</v>
      </c>
      <c r="AG86" s="345"/>
      <c r="AH86" s="345"/>
      <c r="AI86" s="345"/>
      <c r="AJ86" s="345"/>
      <c r="AK86" s="345"/>
      <c r="AL86" s="345"/>
      <c r="AM86" s="345"/>
      <c r="AN86" s="345"/>
      <c r="AO86" s="345"/>
      <c r="AP86" s="345"/>
      <c r="AQ86" s="345"/>
      <c r="AR86" s="345"/>
    </row>
    <row r="87" spans="1:44" ht="13.8">
      <c r="A87" s="75">
        <v>7727</v>
      </c>
      <c r="B87" s="58" t="s">
        <v>1821</v>
      </c>
      <c r="C87" s="602" t="s">
        <v>1812</v>
      </c>
      <c r="D87" s="629" t="s">
        <v>1853</v>
      </c>
      <c r="E87" s="225" t="s">
        <v>1832</v>
      </c>
      <c r="F87" s="225" t="s">
        <v>1832</v>
      </c>
      <c r="G87" s="93" t="s">
        <v>137</v>
      </c>
      <c r="H87" s="100" t="s">
        <v>849</v>
      </c>
      <c r="I87" s="100" t="s">
        <v>849</v>
      </c>
      <c r="J87" s="390"/>
      <c r="K87" s="205" t="s">
        <v>523</v>
      </c>
      <c r="L87" s="10" t="s">
        <v>242</v>
      </c>
      <c r="M87" s="434" t="s">
        <v>697</v>
      </c>
      <c r="N87" s="434" t="s">
        <v>697</v>
      </c>
      <c r="O87" s="434" t="s">
        <v>697</v>
      </c>
      <c r="P87" s="434" t="s">
        <v>697</v>
      </c>
      <c r="Q87" s="57"/>
      <c r="R87" s="100" t="s">
        <v>1810</v>
      </c>
      <c r="S87" s="100" t="s">
        <v>1810</v>
      </c>
      <c r="T87" s="100" t="s">
        <v>1810</v>
      </c>
      <c r="U87" s="100" t="s">
        <v>1810</v>
      </c>
      <c r="V87" s="100" t="s">
        <v>1810</v>
      </c>
      <c r="W87" s="100" t="s">
        <v>1810</v>
      </c>
      <c r="X87" s="100" t="s">
        <v>1810</v>
      </c>
      <c r="Y87" s="94" t="s">
        <v>397</v>
      </c>
      <c r="Z87" s="57" t="s">
        <v>1862</v>
      </c>
      <c r="AB87" s="617" t="s">
        <v>1740</v>
      </c>
      <c r="AC87" s="630" t="s">
        <v>342</v>
      </c>
      <c r="AE87" s="109" t="s">
        <v>1610</v>
      </c>
      <c r="AF87" s="109" t="s">
        <v>1610</v>
      </c>
      <c r="AG87" s="6"/>
      <c r="AH87" s="6"/>
      <c r="AI87" s="6"/>
      <c r="AJ87" s="6"/>
      <c r="AK87" s="6"/>
      <c r="AL87" s="6"/>
      <c r="AM87" s="6"/>
      <c r="AN87" s="6"/>
      <c r="AO87" s="6"/>
      <c r="AP87" s="6"/>
      <c r="AQ87" s="6"/>
      <c r="AR87" s="6"/>
    </row>
    <row r="88" spans="1:44" ht="13.2">
      <c r="A88" s="75">
        <v>7728</v>
      </c>
      <c r="B88" s="161" t="s">
        <v>488</v>
      </c>
      <c r="C88" s="425"/>
      <c r="D88" s="425" t="s">
        <v>242</v>
      </c>
      <c r="E88" s="96" t="s">
        <v>1884</v>
      </c>
      <c r="G88" s="93" t="s">
        <v>1431</v>
      </c>
      <c r="H88" s="93" t="s">
        <v>1431</v>
      </c>
      <c r="I88" s="93" t="s">
        <v>1918</v>
      </c>
      <c r="J88" s="390"/>
      <c r="K88" s="205" t="s">
        <v>849</v>
      </c>
      <c r="L88" s="225" t="s">
        <v>1815</v>
      </c>
      <c r="M88" s="390"/>
      <c r="N88" s="165" t="s">
        <v>1824</v>
      </c>
      <c r="O88" s="165" t="s">
        <v>1824</v>
      </c>
      <c r="P88" s="165" t="s">
        <v>1824</v>
      </c>
      <c r="Q88" s="165" t="s">
        <v>1824</v>
      </c>
      <c r="R88" s="165" t="s">
        <v>1824</v>
      </c>
      <c r="S88" s="225" t="s">
        <v>350</v>
      </c>
      <c r="T88" s="390" t="s">
        <v>772</v>
      </c>
      <c r="U88" s="57"/>
      <c r="V88" s="57" t="s">
        <v>1871</v>
      </c>
      <c r="W88" s="57" t="s">
        <v>1871</v>
      </c>
      <c r="X88" s="57" t="s">
        <v>1871</v>
      </c>
      <c r="Y88" s="57" t="s">
        <v>1871</v>
      </c>
      <c r="Z88" s="57" t="s">
        <v>1871</v>
      </c>
      <c r="AA88" s="390" t="s">
        <v>1538</v>
      </c>
      <c r="AB88" s="57" t="s">
        <v>706</v>
      </c>
      <c r="AC88" s="94" t="s">
        <v>885</v>
      </c>
      <c r="AD88" s="94" t="s">
        <v>885</v>
      </c>
      <c r="AE88" s="58" t="s">
        <v>1830</v>
      </c>
      <c r="AF88" s="58" t="s">
        <v>1830</v>
      </c>
      <c r="AG88" s="6"/>
      <c r="AH88" s="6"/>
      <c r="AI88" s="6"/>
      <c r="AJ88" s="6"/>
      <c r="AK88" s="6"/>
      <c r="AL88" s="6"/>
      <c r="AM88" s="6"/>
      <c r="AN88" s="6"/>
      <c r="AO88" s="6"/>
      <c r="AP88" s="6"/>
      <c r="AQ88" s="6"/>
      <c r="AR88" s="6"/>
    </row>
    <row r="89" spans="1:44" ht="13.2">
      <c r="A89" s="77">
        <v>7729</v>
      </c>
      <c r="B89" s="216" t="s">
        <v>1919</v>
      </c>
      <c r="C89" s="161"/>
      <c r="D89" s="57" t="s">
        <v>242</v>
      </c>
      <c r="E89" s="109" t="s">
        <v>1860</v>
      </c>
      <c r="F89" s="109" t="s">
        <v>1860</v>
      </c>
      <c r="G89" s="58" t="s">
        <v>242</v>
      </c>
      <c r="H89" s="96" t="s">
        <v>1284</v>
      </c>
      <c r="I89" s="96" t="s">
        <v>1284</v>
      </c>
      <c r="J89" s="96" t="s">
        <v>1284</v>
      </c>
      <c r="K89" s="390"/>
      <c r="L89" s="94" t="s">
        <v>1084</v>
      </c>
      <c r="M89" s="390"/>
      <c r="N89" s="225" t="s">
        <v>1816</v>
      </c>
      <c r="O89" s="100" t="s">
        <v>1037</v>
      </c>
      <c r="P89" s="100" t="s">
        <v>1037</v>
      </c>
      <c r="Q89" s="100" t="s">
        <v>1037</v>
      </c>
      <c r="R89" s="100" t="s">
        <v>1795</v>
      </c>
      <c r="S89" s="93" t="s">
        <v>288</v>
      </c>
      <c r="T89" s="164" t="s">
        <v>885</v>
      </c>
      <c r="U89" s="390" t="s">
        <v>1538</v>
      </c>
      <c r="V89" s="390" t="s">
        <v>331</v>
      </c>
      <c r="X89" s="161"/>
      <c r="Y89" s="390" t="s">
        <v>1826</v>
      </c>
      <c r="Z89" s="100" t="s">
        <v>700</v>
      </c>
      <c r="AA89" s="100" t="s">
        <v>700</v>
      </c>
      <c r="AB89" s="100" t="s">
        <v>700</v>
      </c>
      <c r="AC89" s="100" t="s">
        <v>700</v>
      </c>
      <c r="AD89" s="100" t="s">
        <v>700</v>
      </c>
      <c r="AE89" s="100" t="s">
        <v>700</v>
      </c>
      <c r="AF89" s="390" t="s">
        <v>818</v>
      </c>
      <c r="AG89" s="6"/>
      <c r="AH89" s="6"/>
      <c r="AI89" s="6"/>
      <c r="AJ89" s="6"/>
      <c r="AK89" s="6"/>
      <c r="AL89" s="6"/>
      <c r="AM89" s="6"/>
      <c r="AN89" s="6"/>
      <c r="AO89" s="6"/>
      <c r="AP89" s="6"/>
      <c r="AQ89" s="6"/>
      <c r="AR89" s="6"/>
    </row>
    <row r="90" spans="1:44" ht="13.2">
      <c r="A90" s="77">
        <v>7730</v>
      </c>
      <c r="B90" s="225" t="s">
        <v>1799</v>
      </c>
      <c r="C90" s="225" t="s">
        <v>1799</v>
      </c>
      <c r="D90" s="631" t="s">
        <v>1799</v>
      </c>
      <c r="E90" s="464" t="s">
        <v>1800</v>
      </c>
      <c r="F90" s="81"/>
      <c r="G90" s="58" t="s">
        <v>242</v>
      </c>
      <c r="H90" s="93" t="s">
        <v>1833</v>
      </c>
      <c r="I90" s="96" t="s">
        <v>1838</v>
      </c>
      <c r="J90" s="96" t="s">
        <v>1839</v>
      </c>
      <c r="K90" s="96" t="s">
        <v>1839</v>
      </c>
      <c r="L90" s="96" t="s">
        <v>1839</v>
      </c>
      <c r="M90" s="96" t="s">
        <v>1839</v>
      </c>
      <c r="N90" s="96" t="s">
        <v>1839</v>
      </c>
      <c r="O90" s="96" t="s">
        <v>1839</v>
      </c>
      <c r="P90" s="96" t="s">
        <v>1839</v>
      </c>
      <c r="Q90" s="96" t="s">
        <v>1839</v>
      </c>
      <c r="R90" s="96" t="s">
        <v>1839</v>
      </c>
      <c r="S90" s="96" t="s">
        <v>1839</v>
      </c>
      <c r="T90" s="96" t="s">
        <v>1839</v>
      </c>
      <c r="U90" s="370" t="s">
        <v>1888</v>
      </c>
      <c r="V90" s="464" t="s">
        <v>1878</v>
      </c>
      <c r="W90" s="113" t="s">
        <v>1806</v>
      </c>
      <c r="X90" s="390" t="s">
        <v>153</v>
      </c>
      <c r="Y90" s="390" t="s">
        <v>153</v>
      </c>
      <c r="Z90" s="93" t="s">
        <v>700</v>
      </c>
      <c r="AA90" s="93" t="s">
        <v>700</v>
      </c>
      <c r="AB90" s="93" t="s">
        <v>700</v>
      </c>
      <c r="AC90" s="93" t="s">
        <v>700</v>
      </c>
      <c r="AD90" s="93" t="s">
        <v>700</v>
      </c>
      <c r="AE90" s="93" t="s">
        <v>700</v>
      </c>
      <c r="AF90" s="225" t="s">
        <v>133</v>
      </c>
      <c r="AG90" s="6"/>
      <c r="AH90" s="6"/>
      <c r="AI90" s="6"/>
      <c r="AJ90" s="6"/>
      <c r="AK90" s="6"/>
      <c r="AL90" s="6"/>
      <c r="AM90" s="6"/>
      <c r="AN90" s="6"/>
      <c r="AO90" s="6"/>
      <c r="AP90" s="6"/>
      <c r="AQ90" s="6"/>
      <c r="AR90" s="6"/>
    </row>
    <row r="91" spans="1:44" ht="13.2">
      <c r="A91" s="78">
        <v>7732</v>
      </c>
      <c r="B91" s="211"/>
      <c r="C91" s="211"/>
      <c r="D91" s="211"/>
      <c r="E91" s="211"/>
      <c r="F91" s="211"/>
      <c r="G91" s="211"/>
      <c r="I91" s="390"/>
      <c r="J91" s="390"/>
      <c r="L91" s="10" t="s">
        <v>242</v>
      </c>
      <c r="N91" s="10" t="s">
        <v>1886</v>
      </c>
      <c r="O91" s="10" t="s">
        <v>1886</v>
      </c>
      <c r="P91" s="225" t="s">
        <v>1815</v>
      </c>
      <c r="Q91" s="225" t="s">
        <v>1808</v>
      </c>
      <c r="R91" s="225" t="s">
        <v>1808</v>
      </c>
      <c r="S91" s="425" t="s">
        <v>216</v>
      </c>
      <c r="T91" s="425" t="s">
        <v>216</v>
      </c>
      <c r="U91" s="425" t="s">
        <v>216</v>
      </c>
      <c r="W91" s="111"/>
      <c r="X91" s="111"/>
      <c r="Y91" s="111"/>
      <c r="Z91" s="57" t="s">
        <v>1862</v>
      </c>
      <c r="AA91" s="81"/>
      <c r="AB91" s="81"/>
      <c r="AC91" s="10"/>
      <c r="AD91" s="10"/>
      <c r="AE91" s="205" t="s">
        <v>1797</v>
      </c>
      <c r="AG91" s="6"/>
      <c r="AH91" s="6"/>
      <c r="AI91" s="6"/>
      <c r="AJ91" s="6"/>
      <c r="AK91" s="6"/>
      <c r="AL91" s="6"/>
      <c r="AM91" s="6"/>
      <c r="AN91" s="6"/>
      <c r="AO91" s="6"/>
      <c r="AP91" s="6"/>
      <c r="AQ91" s="6"/>
      <c r="AR91" s="6"/>
    </row>
    <row r="92" spans="1:44" ht="13.2">
      <c r="A92" s="79">
        <v>7752</v>
      </c>
      <c r="B92" s="390"/>
      <c r="C92" s="390"/>
      <c r="D92" s="390"/>
      <c r="E92" s="390" t="s">
        <v>985</v>
      </c>
      <c r="G92" s="390"/>
      <c r="H92" s="613"/>
      <c r="I92" s="390"/>
      <c r="J92" s="390"/>
      <c r="K92" s="390"/>
      <c r="L92" s="390"/>
      <c r="M92" s="390"/>
      <c r="O92" s="130" t="s">
        <v>1696</v>
      </c>
      <c r="P92" s="130" t="s">
        <v>1696</v>
      </c>
      <c r="Q92" s="390" t="s">
        <v>642</v>
      </c>
      <c r="R92" s="225" t="s">
        <v>507</v>
      </c>
      <c r="S92" s="464" t="s">
        <v>1920</v>
      </c>
      <c r="T92" s="464" t="s">
        <v>1920</v>
      </c>
      <c r="U92" s="464" t="s">
        <v>1920</v>
      </c>
      <c r="V92" s="464" t="s">
        <v>1920</v>
      </c>
      <c r="W92" s="464" t="s">
        <v>1920</v>
      </c>
      <c r="X92" s="390"/>
      <c r="Y92" s="390" t="s">
        <v>242</v>
      </c>
      <c r="Z92" s="81"/>
      <c r="AA92" s="225" t="s">
        <v>1880</v>
      </c>
      <c r="AB92" s="225" t="s">
        <v>1880</v>
      </c>
      <c r="AC92" s="10" t="s">
        <v>1696</v>
      </c>
      <c r="AD92" s="225" t="s">
        <v>1880</v>
      </c>
      <c r="AE92" s="390" t="s">
        <v>353</v>
      </c>
      <c r="AF92" s="390" t="s">
        <v>1278</v>
      </c>
      <c r="AG92" s="6"/>
      <c r="AH92" s="6"/>
      <c r="AI92" s="6"/>
      <c r="AJ92" s="6"/>
      <c r="AK92" s="6"/>
      <c r="AL92" s="6"/>
      <c r="AM92" s="6"/>
      <c r="AN92" s="6"/>
      <c r="AO92" s="6"/>
      <c r="AP92" s="6"/>
      <c r="AQ92" s="6"/>
      <c r="AR92" s="6"/>
    </row>
    <row r="93" spans="1:44" ht="13.2">
      <c r="A93" s="80">
        <v>7751</v>
      </c>
      <c r="B93" s="390"/>
      <c r="C93" s="390"/>
      <c r="D93" s="390"/>
      <c r="E93" s="10" t="s">
        <v>1554</v>
      </c>
      <c r="F93" s="465" t="s">
        <v>1874</v>
      </c>
      <c r="G93" s="225" t="s">
        <v>136</v>
      </c>
      <c r="H93" s="613"/>
      <c r="I93" s="390"/>
      <c r="J93" s="188" t="s">
        <v>706</v>
      </c>
      <c r="K93" s="390"/>
      <c r="L93" s="58" t="s">
        <v>1852</v>
      </c>
      <c r="M93" s="390"/>
      <c r="N93" s="174" t="s">
        <v>609</v>
      </c>
      <c r="O93" s="390"/>
      <c r="P93" s="390"/>
      <c r="X93" s="632"/>
      <c r="AA93" s="632"/>
      <c r="AB93" s="632"/>
      <c r="AC93" s="632"/>
      <c r="AD93" s="390" t="s">
        <v>1553</v>
      </c>
      <c r="AE93" s="100" t="s">
        <v>700</v>
      </c>
      <c r="AF93" s="10" t="s">
        <v>1859</v>
      </c>
      <c r="AG93" s="6"/>
      <c r="AH93" s="6"/>
      <c r="AI93" s="6"/>
      <c r="AJ93" s="6"/>
      <c r="AK93" s="6"/>
      <c r="AL93" s="6"/>
      <c r="AM93" s="6"/>
      <c r="AN93" s="6"/>
      <c r="AO93" s="6"/>
      <c r="AP93" s="6"/>
      <c r="AQ93" s="6"/>
      <c r="AR93" s="6"/>
    </row>
    <row r="94" spans="1:44" ht="13.2">
      <c r="A94" s="80">
        <v>7753</v>
      </c>
      <c r="B94" s="390"/>
      <c r="C94" s="390"/>
      <c r="D94" s="390"/>
      <c r="F94" s="390" t="s">
        <v>985</v>
      </c>
      <c r="H94" s="613"/>
      <c r="I94" s="390"/>
      <c r="J94" s="390"/>
      <c r="K94" s="390"/>
      <c r="L94" s="390"/>
      <c r="M94" s="390"/>
      <c r="O94" s="174" t="s">
        <v>609</v>
      </c>
      <c r="Q94" s="94" t="s">
        <v>281</v>
      </c>
      <c r="R94" s="10" t="s">
        <v>1911</v>
      </c>
      <c r="S94" s="205" t="s">
        <v>1679</v>
      </c>
      <c r="T94" s="205" t="s">
        <v>959</v>
      </c>
      <c r="U94" s="425" t="s">
        <v>331</v>
      </c>
      <c r="V94" s="223"/>
      <c r="W94" s="390"/>
      <c r="X94" s="390"/>
      <c r="Y94" s="205" t="s">
        <v>1679</v>
      </c>
      <c r="Z94" s="100" t="s">
        <v>397</v>
      </c>
      <c r="AA94" s="390"/>
      <c r="AB94" s="100" t="s">
        <v>1679</v>
      </c>
      <c r="AC94" s="390"/>
      <c r="AD94" s="390" t="s">
        <v>959</v>
      </c>
      <c r="AE94" s="390" t="s">
        <v>959</v>
      </c>
      <c r="AF94" s="390" t="s">
        <v>959</v>
      </c>
      <c r="AG94" s="6"/>
      <c r="AH94" s="6"/>
      <c r="AI94" s="6"/>
      <c r="AJ94" s="6"/>
      <c r="AK94" s="6"/>
      <c r="AL94" s="6"/>
      <c r="AM94" s="6"/>
      <c r="AN94" s="6"/>
      <c r="AO94" s="6"/>
      <c r="AP94" s="6"/>
      <c r="AQ94" s="6"/>
      <c r="AR94" s="6"/>
    </row>
    <row r="95" spans="1:44" ht="13.2">
      <c r="A95" s="26" t="s">
        <v>113</v>
      </c>
      <c r="B95" s="401"/>
      <c r="C95" s="401"/>
      <c r="D95" s="401"/>
      <c r="E95" s="401"/>
      <c r="F95" s="401"/>
      <c r="G95" s="401"/>
      <c r="H95" s="633"/>
      <c r="I95" s="401"/>
      <c r="J95" s="401"/>
      <c r="K95" s="401"/>
      <c r="L95" s="401"/>
      <c r="M95" s="401"/>
      <c r="N95" s="401"/>
      <c r="O95" s="401"/>
      <c r="P95" s="401"/>
      <c r="Q95" s="401"/>
      <c r="R95" s="401"/>
      <c r="S95" s="401"/>
      <c r="T95" s="401"/>
      <c r="U95" s="401"/>
      <c r="V95" s="401"/>
      <c r="W95" s="401"/>
      <c r="X95" s="401"/>
      <c r="Y95" s="401"/>
      <c r="Z95" s="401"/>
      <c r="AA95" s="401"/>
      <c r="AB95" s="401"/>
      <c r="AC95" s="401"/>
      <c r="AD95" s="401"/>
      <c r="AE95" s="401"/>
      <c r="AF95" s="401"/>
      <c r="AG95" s="6"/>
      <c r="AH95" s="6"/>
      <c r="AI95" s="6"/>
      <c r="AJ95" s="6"/>
      <c r="AK95" s="6"/>
      <c r="AL95" s="6"/>
      <c r="AM95" s="6"/>
      <c r="AN95" s="6"/>
      <c r="AO95" s="6"/>
      <c r="AP95" s="6"/>
      <c r="AQ95" s="6"/>
      <c r="AR95" s="6"/>
    </row>
    <row r="96" spans="1:44" ht="13.2">
      <c r="A96" s="83" t="s">
        <v>114</v>
      </c>
      <c r="B96" s="634"/>
      <c r="C96" s="634"/>
      <c r="D96" s="634"/>
      <c r="E96" s="634"/>
      <c r="F96" s="634"/>
      <c r="G96" s="634"/>
      <c r="H96" s="635"/>
      <c r="I96" s="634"/>
      <c r="J96" s="634"/>
      <c r="K96" s="634"/>
      <c r="L96" s="634"/>
      <c r="M96" s="634"/>
      <c r="N96" s="634"/>
      <c r="O96" s="634"/>
      <c r="P96" s="634"/>
      <c r="Q96" s="634"/>
      <c r="R96" s="634"/>
      <c r="S96" s="634"/>
      <c r="T96" s="634"/>
      <c r="U96" s="634"/>
      <c r="V96" s="634"/>
      <c r="W96" s="634"/>
      <c r="X96" s="634"/>
      <c r="Y96" s="636"/>
      <c r="Z96" s="636"/>
      <c r="AA96" s="636"/>
      <c r="AB96" s="636"/>
      <c r="AC96" s="636"/>
      <c r="AD96" s="636"/>
      <c r="AE96" s="636"/>
      <c r="AF96" s="636"/>
      <c r="AG96" s="86"/>
      <c r="AH96" s="86"/>
      <c r="AI96" s="86"/>
      <c r="AJ96" s="86"/>
      <c r="AK96" s="86"/>
      <c r="AL96" s="86"/>
      <c r="AM96" s="86"/>
      <c r="AN96" s="86"/>
      <c r="AO96" s="86"/>
      <c r="AP96" s="86"/>
      <c r="AQ96" s="86"/>
      <c r="AR96" s="86"/>
    </row>
    <row r="97" spans="1:44" ht="13.2">
      <c r="A97" s="87" t="s">
        <v>115</v>
      </c>
      <c r="B97" s="634"/>
      <c r="C97" s="634"/>
      <c r="D97" s="634"/>
      <c r="E97" s="634"/>
      <c r="F97" s="634"/>
      <c r="G97" s="634"/>
      <c r="H97" s="635"/>
      <c r="I97" s="634"/>
      <c r="J97" s="634"/>
      <c r="K97" s="634"/>
      <c r="L97" s="634"/>
      <c r="M97" s="634"/>
      <c r="N97" s="634"/>
      <c r="O97" s="634"/>
      <c r="P97" s="634"/>
      <c r="Q97" s="634"/>
      <c r="R97" s="634"/>
      <c r="S97" s="634"/>
      <c r="T97" s="634"/>
      <c r="U97" s="634"/>
      <c r="V97" s="634"/>
      <c r="W97" s="634"/>
      <c r="X97" s="634"/>
      <c r="Y97" s="634"/>
      <c r="Z97" s="634"/>
      <c r="AA97" s="634"/>
      <c r="AB97" s="634"/>
      <c r="AC97" s="634"/>
      <c r="AD97" s="634"/>
      <c r="AE97" s="634"/>
      <c r="AF97" s="634"/>
      <c r="AG97" s="88"/>
      <c r="AH97" s="88"/>
      <c r="AI97" s="88"/>
      <c r="AJ97" s="88"/>
      <c r="AK97" s="88"/>
      <c r="AL97" s="88"/>
      <c r="AM97" s="88"/>
      <c r="AN97" s="88"/>
      <c r="AO97" s="88"/>
      <c r="AP97" s="88"/>
      <c r="AQ97" s="88"/>
      <c r="AR97" s="88"/>
    </row>
    <row r="98" spans="1:44" ht="13.2">
      <c r="A98" s="87" t="s">
        <v>116</v>
      </c>
      <c r="B98" s="634"/>
      <c r="C98" s="634"/>
      <c r="D98" s="634"/>
      <c r="E98" s="634"/>
      <c r="F98" s="634"/>
      <c r="G98" s="634"/>
      <c r="H98" s="634"/>
      <c r="I98" s="637"/>
      <c r="J98" s="637"/>
      <c r="K98" s="637"/>
      <c r="L98" s="637"/>
      <c r="M98" s="637"/>
      <c r="N98" s="637"/>
      <c r="O98" s="637"/>
      <c r="P98" s="637"/>
      <c r="Q98" s="637"/>
      <c r="R98" s="637"/>
      <c r="S98" s="637"/>
      <c r="T98" s="637"/>
      <c r="U98" s="637"/>
      <c r="V98" s="637"/>
      <c r="W98" s="637"/>
      <c r="X98" s="637"/>
      <c r="Y98" s="637"/>
      <c r="Z98" s="637"/>
      <c r="AA98" s="637"/>
      <c r="AB98" s="637"/>
      <c r="AC98" s="637"/>
      <c r="AD98" s="637"/>
      <c r="AE98" s="637"/>
      <c r="AF98" s="637"/>
      <c r="AG98" s="88"/>
      <c r="AH98" s="88"/>
      <c r="AI98" s="88"/>
      <c r="AJ98" s="88"/>
      <c r="AK98" s="88"/>
      <c r="AL98" s="88"/>
      <c r="AM98" s="88"/>
      <c r="AN98" s="88"/>
      <c r="AO98" s="88"/>
      <c r="AP98" s="88"/>
      <c r="AQ98" s="88"/>
      <c r="AR98" s="88"/>
    </row>
    <row r="99" spans="1:44" ht="13.2">
      <c r="A99" s="2" t="s">
        <v>117</v>
      </c>
      <c r="B99" s="88"/>
      <c r="C99" s="88"/>
      <c r="D99" s="88"/>
      <c r="E99" s="88"/>
      <c r="F99" s="88"/>
      <c r="G99" s="88"/>
      <c r="H99" s="88"/>
      <c r="I99" s="88"/>
      <c r="J99" s="89"/>
      <c r="K99" s="89"/>
      <c r="L99" s="89"/>
      <c r="M99" s="89"/>
      <c r="N99" s="89"/>
      <c r="O99" s="89"/>
      <c r="P99" s="89"/>
      <c r="Q99" s="89"/>
      <c r="R99" s="89"/>
      <c r="S99" s="89"/>
      <c r="T99" s="89"/>
      <c r="U99" s="89"/>
      <c r="V99" s="89"/>
      <c r="W99" s="89"/>
      <c r="X99" s="89"/>
      <c r="Y99" s="89"/>
      <c r="Z99" s="89"/>
      <c r="AA99" s="89"/>
      <c r="AB99" s="89"/>
      <c r="AC99" s="89"/>
      <c r="AD99" s="89"/>
      <c r="AE99" s="89"/>
      <c r="AF99" s="89"/>
      <c r="AG99" s="88"/>
      <c r="AH99" s="88"/>
      <c r="AI99" s="88"/>
      <c r="AJ99" s="88"/>
      <c r="AK99" s="88"/>
      <c r="AL99" s="88"/>
      <c r="AM99" s="88"/>
      <c r="AN99" s="88"/>
      <c r="AO99" s="88"/>
      <c r="AP99" s="88"/>
      <c r="AQ99" s="88"/>
      <c r="AR99" s="88"/>
    </row>
    <row r="100" spans="1:44" ht="13.2">
      <c r="A100" s="90" t="s">
        <v>2</v>
      </c>
      <c r="B100" s="84"/>
      <c r="C100" s="84"/>
      <c r="D100" s="84"/>
      <c r="E100" s="84"/>
      <c r="F100" s="84"/>
      <c r="G100" s="84"/>
      <c r="H100" s="84"/>
      <c r="I100" s="84"/>
      <c r="J100" s="84"/>
      <c r="K100" s="88"/>
      <c r="L100" s="88"/>
      <c r="M100" s="88"/>
      <c r="N100" s="88"/>
      <c r="O100" s="88"/>
      <c r="P100" s="88"/>
      <c r="Q100" s="88"/>
      <c r="R100" s="88"/>
      <c r="S100" s="88"/>
      <c r="T100" s="88"/>
      <c r="U100" s="88"/>
      <c r="V100" s="88"/>
      <c r="W100" s="88"/>
      <c r="X100" s="88"/>
      <c r="Y100" s="88"/>
      <c r="Z100" s="88"/>
      <c r="AA100" s="88"/>
      <c r="AB100" s="88"/>
      <c r="AC100" s="88"/>
      <c r="AD100" s="88"/>
      <c r="AE100" s="89"/>
      <c r="AF100" s="89"/>
      <c r="AG100" s="88"/>
      <c r="AH100" s="88"/>
      <c r="AI100" s="88"/>
      <c r="AJ100" s="88"/>
      <c r="AK100" s="88"/>
      <c r="AL100" s="88"/>
      <c r="AM100" s="88"/>
      <c r="AN100" s="88"/>
      <c r="AO100" s="88"/>
      <c r="AP100" s="88"/>
      <c r="AQ100" s="88"/>
      <c r="AR100" s="88"/>
    </row>
    <row r="101" spans="1:44" ht="13.2">
      <c r="A101" s="91" t="s">
        <v>118</v>
      </c>
      <c r="B101" s="92"/>
      <c r="C101" s="92"/>
      <c r="D101" s="92"/>
      <c r="E101" s="92"/>
      <c r="F101" s="92"/>
      <c r="G101" s="92"/>
      <c r="H101" s="92"/>
      <c r="I101" s="92"/>
      <c r="J101" s="92"/>
      <c r="K101" s="92"/>
      <c r="L101" s="92"/>
      <c r="M101" s="92"/>
      <c r="N101" s="92"/>
      <c r="O101" s="92"/>
      <c r="P101" s="92"/>
      <c r="Q101" s="92"/>
      <c r="R101" s="92"/>
      <c r="S101" s="92"/>
      <c r="T101" s="92"/>
      <c r="U101" s="92"/>
      <c r="V101" s="92"/>
      <c r="W101" s="92"/>
      <c r="X101" s="92"/>
      <c r="Y101" s="92"/>
      <c r="Z101" s="92"/>
      <c r="AA101" s="92"/>
      <c r="AB101" s="92"/>
      <c r="AC101" s="92"/>
      <c r="AD101" s="92"/>
      <c r="AE101" s="92"/>
      <c r="AF101" s="92"/>
      <c r="AG101" s="6"/>
      <c r="AH101" s="6"/>
      <c r="AI101" s="6"/>
      <c r="AJ101" s="6"/>
      <c r="AK101" s="6"/>
      <c r="AL101" s="6"/>
      <c r="AM101" s="6"/>
      <c r="AN101" s="6"/>
      <c r="AO101" s="6"/>
      <c r="AP101" s="6"/>
      <c r="AQ101" s="6"/>
      <c r="AR101" s="6"/>
    </row>
  </sheetData>
  <mergeCells count="1">
    <mergeCell ref="A1:A2"/>
  </mergeCells>
  <phoneticPr fontId="151"/>
  <conditionalFormatting sqref="B4 H4 T4:T5 I12:I15 C12:H61 J12:T61 Y12:AR61 B12:B68 V13:V29 U13:U61 W13:W61 X13:X62 I17:I61 V31:V61 W63:W64 AA63:AA64 S63:U66 Q63:Q67 C63:D68 X64 Z64 AB64:AF64 K64:M65 V64:V65 F64:G66 N64:N66 E64:E67 H64:I67 O64:O67 R64:R67 P65 J65:J66 W66 AA66:AA67 AC66:AC67 AB66:AB68 AE66:AE68 P67 Y67:Z67 K67:L68 X67:X68 AD67:AD68 AF67:AF68 G68 J68 M68 T68:W68 F70 W70 AC70 G70:G71 U70:U71 B70:D72 Q70:R72 V70:V72 X70:Z72 AB70:AB72 AF70:AF72 H71 S71:T71 E71:E72 N71:O72 AA71:AA72 AD71:AE72 J72 M72 P72 AC72 K74:L74 Q74:W74 AC74:AD74 Z74:AB75 X74:X76 B74:D81 Y75 F76 P76 E76:E77 Q76:Q77 S76:T77 AA77:AC77 G77:G79 U77:U79 H77:I80 V77:V80 Z77:Z80 M78:N80 W78:X80 J79:K79 Q79:R79 AC79 AF79:AR79 F79:F80 L79:L80 O79:P80 S79:T80 Y79:Y80 AA79:AB80 AD79:AE80 E79:E81 H82 AD82 Z82:Z83 AE82:AF83 J82:J84 G82:G85 AA82:AA85 AC82:AC85 M82:P86 AB82:AB86 S82:S88 U82:U88 W82:W88 X82:X89 I82:I90 Q82:R90 T82:T94 V82:V94 L83:L86 B83:B87 E83:E89 C83:D91 H84 Y84 AD84 F84:F87 K84:K88 AE85 J86 AF86:AR86 Y86:Y89 H86:H91 Z86:Z92 G87:G91 AC87:AC92 AF88 L88:L91 N88:N91 AB88:AB91 AD88:AE91 O88:P92 J89:J90 F89:F91 AA89:AA91 B90:B91 K90:K91 M90:M91 W90:W93 S90:S94 U90:U94 E91 X91:Y91 AF91 R92 Q92:Q94 F93:G93 J93 L93 AE93:AF93 E93:E94 N93:N94 O94:P94 R94 Y94:Z94 AB94">
    <cfRule type="containsText" dxfId="94" priority="12" operator="containsText" text="bm">
      <formula>NOT(ISERROR(SEARCH(("bm"),(B4))))</formula>
    </cfRule>
    <cfRule type="containsText" dxfId="93" priority="13" operator="containsText" text="Lt">
      <formula>NOT(ISERROR(SEARCH(("Lt"),(B4))))</formula>
    </cfRule>
    <cfRule type="containsText" dxfId="92" priority="14" operator="containsText" text="考斯特">
      <formula>NOT(ISERROR(SEARCH(("考斯特"),(B4))))</formula>
    </cfRule>
    <cfRule type="containsText" dxfId="91" priority="15" operator="containsText" text="R">
      <formula>NOT(ISERROR(SEARCH(("R"),(B4))))</formula>
    </cfRule>
  </conditionalFormatting>
  <conditionalFormatting sqref="T4:T5 C14:E14 P14:Q14 S14 AD14:AE14 R14:R15 AC14:AC15 C16 G16 AC18:AR18 M18:M19 P18:P19 N18:O20 R18:R20 K19:L19 Q19 S20:T20 Y20 V21:W21 Z21 AE21 AB22:AC22 M22:N23 AD22:AD23 L23 R23:X23 AE23:AF23 C23:D24 B24 E24:H24 K25:L25 P25 AD25:AE25 O25:O26 M25:M33 AF26:AR26 N26:N28 R28 Q28:Q31 G29 U29:W29 N30 R30:S30 E31:F32 O31:P32 AD32:AE32 R33 W35:Z35 AF35 V35:V36 O36 R36:S36 AB36 C36:D37 B36:B38 E37:L37 O38:P38 S38 M44 T44:V44 W45 B46:D46 H46 Q50:R50 T50 I55 V58 C60:E60 B60:B61 R61:U61 B63:AF72 AG63:AR94 AB74:AB76 B74:AA94 AC74:AF94 AB78:AB94">
    <cfRule type="containsText" dxfId="90" priority="16" operator="containsText" text="修理">
      <formula>NOT(ISERROR(SEARCH(("修理"),(T4))))</formula>
    </cfRule>
    <cfRule type="containsText" dxfId="89" priority="17" operator="containsText" text="三检">
      <formula>NOT(ISERROR(SEARCH(("三检"),(T4))))</formula>
    </cfRule>
    <cfRule type="containsText" dxfId="88" priority="18" operator="containsText" text="年检">
      <formula>NOT(ISERROR(SEARCH(("年检"),(T4))))</formula>
    </cfRule>
    <cfRule type="containsText" dxfId="87" priority="19" operator="containsText" text="搬">
      <formula>NOT(ISERROR(SEARCH(("搬"),(T4))))</formula>
    </cfRule>
  </conditionalFormatting>
  <conditionalFormatting sqref="Z68:AE68 AE87:AF87">
    <cfRule type="containsText" dxfId="86" priority="5" operator="containsText" text="长距离">
      <formula>NOT(ISERROR(SEARCH(("长距离"),(Z68))))</formula>
    </cfRule>
    <cfRule type="containsText" dxfId="85" priority="6" operator="containsText" text="bm">
      <formula>NOT(ISERROR(SEARCH(("bm"),(Z68))))</formula>
    </cfRule>
    <cfRule type="containsText" dxfId="84" priority="7" operator="containsText" text="Lt">
      <formula>NOT(ISERROR(SEARCH(("Lt"),(Z68))))</formula>
    </cfRule>
    <cfRule type="containsText" dxfId="83" priority="8" operator="containsText" text="考斯特">
      <formula>NOT(ISERROR(SEARCH(("考斯特"),(Z68))))</formula>
    </cfRule>
    <cfRule type="containsText" dxfId="82" priority="9" operator="containsText" text="R">
      <formula>NOT(ISERROR(SEARCH(("R"),(Z68))))</formula>
    </cfRule>
    <cfRule type="containsText" dxfId="81" priority="10" operator="containsText" text="本社番">
      <formula>NOT(ISERROR(SEARCH(("本社番"),(Z68))))</formula>
    </cfRule>
  </conditionalFormatting>
  <conditionalFormatting sqref="Z68:AE68">
    <cfRule type="containsText" dxfId="80" priority="1" operator="containsText" text="修理">
      <formula>NOT(ISERROR(SEARCH(("修理"),(Z68))))</formula>
    </cfRule>
    <cfRule type="containsText" dxfId="79" priority="2" operator="containsText" text="三检">
      <formula>NOT(ISERROR(SEARCH(("三检"),(Z68))))</formula>
    </cfRule>
    <cfRule type="containsText" dxfId="78" priority="3" operator="containsText" text="年检">
      <formula>NOT(ISERROR(SEARCH(("年检"),(Z68))))</formula>
    </cfRule>
    <cfRule type="containsText" dxfId="77" priority="4" operator="containsText" text="搬">
      <formula>NOT(ISERROR(SEARCH(("搬"),(Z68))))</formula>
    </cfRule>
  </conditionalFormatting>
  <conditionalFormatting sqref="AB66:AB68 AE66:AE68 AD67:AD68 B4 H4 T4:T5 I12:I15 C12:H61 J12:T61 Y12:AR61 B12:B68 V13:V29 U13:U61 W13:W61 X13:X62 I17:I61 V31:V61 W63:W64 AA63:AA64 S63:U66 Q63:Q67 C63:D68 X64 Z64 AB64:AF64 K64:M65 V64:V65 F64:G66 N64:N66 E64:E67 H64:I67 O64:O67 R64:R67 P65 J65:J66 W66 AA66:AA67 AC66:AC67 P67 Y67:Z67 K67:L68 X67:X68 AF67:AF68 G68 J68 M68 T68:W68 F70 W70 AC70 G70:G71 U70:U71 B70:D72 Q70:R72 V70:V72 X70:Z72 AB70:AB72 AF70:AF72 H71 S71:T71 E71:E72 N71:O72 AA71:AA72 AD71:AE72 J72 M72 P72 AC72 K74:L74 Q74:W74 AC74:AD74 Z74:AB75 X74:X76 B74:D81 Y75 F76 P76 E76:E77 Q76:Q77 S76:T77 AA77:AC77 G77:G79 U77:U79 H77:I80 V77:V80 Z77:Z80 M78:N80 W78:X80 J79:K79 Q79:R79 AC79 AF79:AR79 F79:F80 L79:L80 O79:P80 S79:T80 Y79:Y80 AA79:AB80 AD79:AE80 E79:E81 H82 AD82 Z82:Z83 AE82:AF83 J82:J84 G82:G85 AA82:AA85 AC82:AC85 M82:P86 AB82:AB86 S82:S88 U82:U88 W82:W88 X82:X89 I82:I90 Q82:R90 T82:T94 V82:V94 L83:L86 B83:B87 E83:E89 C83:D91 H84 Y84 AD84 F84:F87 K84:K88 AE85 J86 AF86:AR86 Y86:Y89 H86:H91 Z86:Z92 G87:G91 AC87:AC92 AF88 L88:L91 N88:N91 AB88:AB91 AD88:AE91 O88:P92 J89:J90 F89:F91 AA89:AA91 B90:B91 K90:K91 M90:M91 W90:W93 S90:S94 U90:U94 E91 X91:Y91 AF91 R92 Q92:Q94 F93:G93 J93 L93 AE93:AF93 E93:E94 N93:N94 O94:P94 R94 Y94:Z94 AB94">
    <cfRule type="containsText" dxfId="76" priority="11" operator="containsText" text="长距离">
      <formula>NOT(ISERROR(SEARCH(("长距离"),(B4))))</formula>
    </cfRule>
  </conditionalFormatting>
  <conditionalFormatting sqref="AD6">
    <cfRule type="notContainsBlanks" dxfId="75" priority="20">
      <formula>LEN(TRIM(AD6))&gt;0</formula>
    </cfRule>
  </conditionalFormatting>
  <conditionalFormatting sqref="AF20 AG34:AR34">
    <cfRule type="notContainsBlanks" dxfId="74" priority="21">
      <formula>LEN(TRIM(AF20))&gt;0</formula>
    </cfRule>
  </conditionalFormatting>
  <conditionalFormatting sqref="AF13:AR61 T4:T5 V13:V29 AE13:AE34 B13:H61 J13:U61 W13:W61 Y13:AD61 X13:X62 I17:I61 V31:V61 W63:W64 AA63:AA64 S63:U66 Q63:Q67 B63:D68 X64 Z64 AB64:AF64 K64:M65 V64:V65 F64:G66 N64:N66 E64:E67 H64:I67 O64:O67 R64:R67 P65 J65:J66 W66 AA66:AA67 AC66:AC67 AB66:AB68 AE66:AE68 P67 Y67:Z67 K67:L68 X67:X68 AD67:AD68 AF67:AF68 G68 J68 M68 T68:W68 F70 W70 AC70 G70:G71 U70:U71 B70:D72 Q70:R72 V70:V72 X70:Z72 AB70:AB72 AF70:AF72 H71 S71:T71 E71:E72 N71:O72 AA71:AA72 AD71:AE72 J72 M72 P72 AC72 K74:L74 Q74:W74 AC74:AD74 Z74:AB75 X74:X76 B74:D81 Y75 F76 P76 E76:E77 Q76:Q77 S76:T77 AA77:AC77 G77:G79 U77:U79 H77:I80 V77:V80 Z77:Z80 M78:N80 W78:X80 J79:K79 Q79:R79 AC79 AF79:AR79 F79:F80 L79:L80 O79:P80 S79:T80 Y79:Y80 AA79:AB80 AD79:AE80 E79:E81 H82 AD82 Z82:Z83 AE82:AF83 J82:J84 G82:G85 AA82:AA85 AC82:AC85 M82:P86 AB82:AB86 S82:S88 U82:U88 W82:W88 X82:X89 I82:I90 Q82:R90 T82:T94 V82:V94 L83:L86 B83:B87 E83:E89 C83:D91 H84 Y84 AD84 F84:F87 K84:K88 AE85 J86 AF86:AR86 Y86:Y89 H86:H91 Z86:Z92 G87:G91 AC87:AC92 AF88 L88:L91 N88:N91 AB88:AB91 AD88:AE91 O88:P92 J89:J90 F89:F91 AA89:AA91 B90:B91 K90:K91 M90:M91 W90:W93 S90:S94 U90:U94 E91 X91:Y91 AF91 R92 Q92:Q94 F93:G93 J93 L93 AE93:AF93 E93:E94 N93:N94 O94:P94 R94 Y94:Z94 AB94 B4 H4 I13:I15 AE36:AE61">
    <cfRule type="containsText" dxfId="73" priority="22" operator="containsText" text="本社番">
      <formula>NOT(ISERROR(SEARCH(("本社番"),(B4))))</formula>
    </cfRule>
  </conditionalFormatting>
  <hyperlinks>
    <hyperlink ref="AE83" r:id="rId1" xr:uid="{00000000-0004-0000-1700-000000000000}"/>
  </hyperlinks>
  <pageMargins left="0.7" right="0.7" top="0.75" bottom="0.75" header="0.3" footer="0.3"/>
  <legacyDrawing r:id="rId2"/>
  <extLst>
    <ext xmlns:x14="http://schemas.microsoft.com/office/spreadsheetml/2009/9/main" uri="{CCE6A557-97BC-4b89-ADB6-D9C93CAAB3DF}">
      <x14:dataValidations xmlns:xm="http://schemas.microsoft.com/office/excel/2006/main" count="3">
        <x14:dataValidation type="list" allowBlank="1" xr:uid="{00000000-0002-0000-1700-000000000000}">
          <x14:formula1>
            <xm:f>条件勿动!$A$2:$A$23</xm:f>
          </x14:formula1>
          <xm:sqref>B62</xm:sqref>
        </x14:dataValidation>
        <x14:dataValidation type="list" allowBlank="1" xr:uid="{00000000-0002-0000-1700-000001000000}">
          <x14:formula1>
            <xm:f>条件勿动!$A:$A</xm:f>
          </x14:formula1>
          <xm:sqref>T5 B13:AR14 C15:O15 Q15 T15 W15:X15 AA15 AC15 AE15 AG15:AR15 B16:F16 H16 J16:N16 S16:AR16 B17:AR17 B18:F18 K18:L18 Q18 W18 Z18:AB18 G19:J19 S19:AD19 B19:E20 G20:L20 N20:Q20 U20:X20 Z20:AF20 B21:H21 J21 N21:U21 X21:Y21 AE21:AR21 B22:AA22 AD22:AR22 B23:F23 H23:L23 P23:Q23 Z23:AA23 AG23:AR24 B24:Y25 AC25 AF25:AR25 B26:C26 G26 J26:W26 Y26:AF26 B27:V27 AB27:AR27 B28:F28 H28:J28 L28 N28:P28 S28:V28 Y28:Z28 AD28:AE28 AG28:AR28 B29 D29:F29 H29:M29 R29:S29 Y29 AF29:AR29 B30:F30 J30:N30 S30:U30 W30:X30 AA30:AR30 B31:D31 H31:O31 R31 T31 V31 X31:AE31 AG31:AR31 B32:W32 Y32:AC32 AE32:AR32 B33 D33:G33 J33:M33 P33:Q33 X33 D34:F34 H34:I34 T34 Z34 AB34 B35:O35 Q35:Z35 AB35:AD35 AG33:AR35 B36:D36 F36:I36 K36:N36 Q36 Y36 AA36 B37:AB37 AD36:AR37 B38:N38 Q38:AD38 AG38:AR38 B39:AR43 B44:L44 R44:AB44 AD44:AR44 B45:AR45 B46:E46 I46:R46 T46:AC46 AE46:AR46 B47:AR47 B48:Z48 AB48:AR48 B49:I49 K49:AA49 AC49:AR49 B50:P50 S50:AR50 B51:O51 Q51:AB51 AD51:AR51 B52:V52 Y52:AC52 AE52:AR52 B53:AR54 B55:G55 I55:P55 R55 V55:Y55 AF55:AR55 B56:AR57 B58:U58 W58:AC58 AF58:AR58 B59:AR59 F60:L60 O60:AR60 C61:Q61 V61:AR61 X62 B63 D63 AA63 B64:H64 K64:O64 Q64 AB64 AE64:AF64 B65:B66 D66:E66 J66 O66 Q66:R66 T66:U66 W66 AB66 AE66 B67:E67 H67 L67 B68:D68 G68 V68:X68 Z68:AE68 B70:D70 K70:R70 U70:X70 B71 G71:H71 N71 AB70:AB71 AF71 C72:E72 J72 M72:N72 Q72 AE72 B74:D74 T74:W74 AA74 C75:D75 X75:AB75 B76:D76 P76:Q76 S76:T76 X76 C77:E77 R77:S77 U77:V77 Z77:AA77 AC77 B78:D78 G77:I78 K78:L78 O78:S78 W78:Z78 B79:AD79 AF79:AR79 B80:F80 H80:I80 M80:N80 T80 V80:X80 Z80:AA80 AD80 J82 N82:O82 Q82 T82:W82 AE82:AF82 C83:E83 G82:H83 L83:O83 Q83:X83 Z83:AC83 AE83 B84:M84 U84:X84 AA84:AB84 I85:L85 O85:P85 S85:X85 B85:F86 H86 X86:Z86 AB85:AB86 B87:G87 K87 Q87 Y87:Z87 B88 E88 G88:I88 K88:L88 N88:Z88 AB88:AF88 C89:D89 G89:J89 L89 N89 S89:T89 V89 X89:Y89 B90:D90 G90:U90 W90 Z90:AE90 B91:G91 P91 Z91 AE91 Q92 F93:G93 J93 L93 Q94 S94:T94 Y94</xm:sqref>
        </x14:dataValidation>
        <x14:dataValidation type="list" allowBlank="1" xr:uid="{00000000-0002-0000-1700-000002000000}">
          <x14:formula1>
            <xm:f>条件勿动!$B:$B</xm:f>
          </x14:formula1>
          <xm:sqref>G16 M18:P18 AC18:AR18 Y20 AB22:AC22 M23:N23 AD23:AF23 AD25:AE25 M28 G29 U29:W29 R33 AF35 M44 F46:H46 Q50:R50 V58 B60:E60 E63:Z63 AB63:AR63 AG64:AR64 W65:AR65 K66:M66 P66 V66 AF66:AR66 F67:G67 J67 S67:W67 E68:F68 M68 S68:T68 Y68 AG67:AR68 B69:AR69 E70:J70 T70 AD70:AE70 F71 I71:J71 P71 AC71:AE71 F72:I72 AB72:AC72 E74:F74 H74:J74 P74 Y74 AG70:AR74 E75:W75 AE75:AR75 E76:O76 U76:W76 AG76:AR76 F77 J77:P77 AD77:AR77 E78:F78 J78 M78:N78 AA78 AC78:AD78 AF78:AR78 AE79 G80 J80 AF80:AR80 B81:AR81 B82:F82 X82:Y82 AG82:AR82 F83 Y83 AD83 AF83:AR83 Z84 AG84:AR84 H85 M85 Y85:Z85 AD85:AR85 G86 AC86:AR86 M87:P87 AB87 J87:J88 AA88 AG87:AR88 B89 K89 M88:M89 U89 X90:Y90 AF89:AR90 I91:J91 Q91:R91 AG91:AR91 B92:E92 G92:M92 R92 X92:Y92 AA92:AB92 AD92:AR92 H93:I93 K93 M93 O93:P93 X93 AA93:AD93 AG93:AR93 B93:D94 F94 H94:M94 W94:X94 AA94 AC94:AR94</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FFFF"/>
    <outlinePr summaryBelow="0" summaryRight="0"/>
  </sheetPr>
  <dimension ref="A1:AK94"/>
  <sheetViews>
    <sheetView workbookViewId="0">
      <pane xSplit="1" topLeftCell="B1" activePane="topRight" state="frozen"/>
      <selection pane="topRight" activeCell="C2" sqref="C2"/>
    </sheetView>
  </sheetViews>
  <sheetFormatPr defaultColWidth="12.6640625" defaultRowHeight="15.75" customHeight="1"/>
  <cols>
    <col min="1" max="1" width="12.109375" customWidth="1"/>
    <col min="2" max="19" width="8.88671875" customWidth="1"/>
    <col min="20" max="20" width="9.33203125" customWidth="1"/>
    <col min="21" max="37" width="8.88671875" customWidth="1"/>
  </cols>
  <sheetData>
    <row r="1" spans="1:37">
      <c r="A1" s="2340"/>
      <c r="B1" s="6">
        <v>1</v>
      </c>
      <c r="C1" s="18">
        <v>2</v>
      </c>
      <c r="D1" s="18">
        <v>3</v>
      </c>
      <c r="E1" s="6">
        <v>4</v>
      </c>
      <c r="F1" s="6">
        <v>5</v>
      </c>
      <c r="G1" s="6">
        <v>6</v>
      </c>
      <c r="H1" s="6">
        <v>7</v>
      </c>
      <c r="I1" s="6">
        <v>8</v>
      </c>
      <c r="J1" s="18">
        <v>9</v>
      </c>
      <c r="K1" s="18">
        <v>10</v>
      </c>
      <c r="L1" s="6">
        <v>11</v>
      </c>
      <c r="M1" s="6">
        <v>12</v>
      </c>
      <c r="N1" s="6">
        <v>13</v>
      </c>
      <c r="O1" s="6">
        <v>14</v>
      </c>
      <c r="P1" s="6">
        <v>15</v>
      </c>
      <c r="Q1" s="18">
        <v>16</v>
      </c>
      <c r="R1" s="18">
        <v>17</v>
      </c>
      <c r="S1" s="638">
        <v>18</v>
      </c>
      <c r="T1" s="6">
        <v>19</v>
      </c>
      <c r="U1" s="6">
        <v>20</v>
      </c>
      <c r="V1" s="6">
        <v>21</v>
      </c>
      <c r="W1" s="6">
        <v>22</v>
      </c>
      <c r="X1" s="18">
        <v>23</v>
      </c>
      <c r="Y1" s="18">
        <v>24</v>
      </c>
      <c r="Z1" s="6">
        <v>25</v>
      </c>
      <c r="AA1" s="6">
        <v>26</v>
      </c>
      <c r="AB1" s="6">
        <v>27</v>
      </c>
      <c r="AC1" s="6">
        <v>28</v>
      </c>
      <c r="AD1" s="6">
        <v>29</v>
      </c>
      <c r="AE1" s="18">
        <v>30</v>
      </c>
      <c r="AF1" s="6"/>
      <c r="AG1" s="6"/>
      <c r="AH1" s="6"/>
      <c r="AI1" s="6"/>
      <c r="AJ1" s="6"/>
      <c r="AK1" s="6"/>
    </row>
    <row r="2" spans="1:37">
      <c r="A2" s="2333"/>
      <c r="B2" s="22" t="s">
        <v>69</v>
      </c>
      <c r="C2" s="23" t="s">
        <v>70</v>
      </c>
      <c r="D2" s="23" t="s">
        <v>71</v>
      </c>
      <c r="E2" s="22" t="s">
        <v>72</v>
      </c>
      <c r="F2" s="22" t="s">
        <v>66</v>
      </c>
      <c r="G2" s="22" t="s">
        <v>67</v>
      </c>
      <c r="H2" s="22" t="s">
        <v>68</v>
      </c>
      <c r="I2" s="22" t="s">
        <v>69</v>
      </c>
      <c r="J2" s="23" t="s">
        <v>70</v>
      </c>
      <c r="K2" s="23" t="s">
        <v>71</v>
      </c>
      <c r="L2" s="22" t="s">
        <v>72</v>
      </c>
      <c r="M2" s="22" t="s">
        <v>66</v>
      </c>
      <c r="N2" s="22" t="s">
        <v>67</v>
      </c>
      <c r="O2" s="22" t="s">
        <v>68</v>
      </c>
      <c r="P2" s="22" t="s">
        <v>69</v>
      </c>
      <c r="Q2" s="23" t="s">
        <v>70</v>
      </c>
      <c r="R2" s="23" t="s">
        <v>71</v>
      </c>
      <c r="S2" s="639" t="s">
        <v>72</v>
      </c>
      <c r="T2" s="22" t="s">
        <v>66</v>
      </c>
      <c r="U2" s="22" t="s">
        <v>67</v>
      </c>
      <c r="V2" s="22" t="s">
        <v>68</v>
      </c>
      <c r="W2" s="22" t="s">
        <v>69</v>
      </c>
      <c r="X2" s="23" t="s">
        <v>70</v>
      </c>
      <c r="Y2" s="23" t="s">
        <v>71</v>
      </c>
      <c r="Z2" s="22" t="s">
        <v>72</v>
      </c>
      <c r="AA2" s="22" t="s">
        <v>66</v>
      </c>
      <c r="AB2" s="22" t="s">
        <v>67</v>
      </c>
      <c r="AC2" s="22" t="s">
        <v>68</v>
      </c>
      <c r="AD2" s="22" t="s">
        <v>69</v>
      </c>
      <c r="AE2" s="23" t="s">
        <v>70</v>
      </c>
      <c r="AF2" s="22"/>
      <c r="AG2" s="22"/>
      <c r="AH2" s="22"/>
      <c r="AI2" s="22"/>
      <c r="AJ2" s="22"/>
      <c r="AK2" s="22"/>
    </row>
    <row r="3" spans="1:37">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27"/>
      <c r="AG3" s="27"/>
      <c r="AH3" s="27"/>
      <c r="AI3" s="27"/>
      <c r="AJ3" s="27"/>
      <c r="AK3" s="27"/>
    </row>
    <row r="4" spans="1:37">
      <c r="A4" s="30" t="s">
        <v>74</v>
      </c>
      <c r="B4" s="31"/>
      <c r="C4" s="32"/>
      <c r="D4" s="32"/>
      <c r="E4" s="32"/>
      <c r="F4" s="33"/>
      <c r="G4" s="34"/>
      <c r="H4" s="329" t="s">
        <v>1921</v>
      </c>
      <c r="J4" s="36"/>
      <c r="K4" s="44"/>
      <c r="L4" s="35"/>
      <c r="M4" s="35"/>
      <c r="N4" s="32"/>
      <c r="P4" s="57"/>
      <c r="Q4" s="137"/>
      <c r="R4" s="137"/>
      <c r="S4" s="137"/>
      <c r="T4" s="137"/>
      <c r="U4" s="32" t="s">
        <v>1922</v>
      </c>
      <c r="V4" s="32" t="s">
        <v>1563</v>
      </c>
      <c r="W4" s="32" t="s">
        <v>1348</v>
      </c>
      <c r="X4" s="32"/>
      <c r="Y4" s="32"/>
      <c r="Z4" s="32"/>
      <c r="AA4" s="244" t="s">
        <v>1923</v>
      </c>
      <c r="AB4" s="32" t="s">
        <v>1347</v>
      </c>
      <c r="AC4" s="33" t="s">
        <v>1924</v>
      </c>
      <c r="AD4" s="32" t="s">
        <v>1925</v>
      </c>
      <c r="AE4" s="109" t="s">
        <v>1764</v>
      </c>
      <c r="AF4" s="16"/>
      <c r="AG4" s="16"/>
      <c r="AH4" s="16"/>
      <c r="AI4" s="16"/>
      <c r="AJ4" s="16"/>
      <c r="AK4" s="16"/>
    </row>
    <row r="5" spans="1:37" ht="15.75" customHeight="1">
      <c r="A5" s="30" t="s">
        <v>75</v>
      </c>
      <c r="B5" s="546"/>
      <c r="C5" s="35"/>
      <c r="D5" s="32"/>
      <c r="E5" s="35"/>
      <c r="F5" s="35"/>
      <c r="G5" s="35"/>
      <c r="H5" s="35"/>
      <c r="I5" s="602" t="s">
        <v>1926</v>
      </c>
      <c r="J5" s="35"/>
      <c r="K5" s="32"/>
      <c r="L5" s="39"/>
      <c r="M5" s="35"/>
      <c r="N5" s="32"/>
      <c r="O5" s="168" t="s">
        <v>1927</v>
      </c>
      <c r="P5" s="105" t="s">
        <v>1928</v>
      </c>
      <c r="Q5" s="32"/>
      <c r="S5" s="32" t="s">
        <v>1929</v>
      </c>
      <c r="T5" s="32"/>
      <c r="U5" s="32"/>
      <c r="V5" s="32"/>
      <c r="W5" s="32"/>
      <c r="X5" s="32"/>
      <c r="Y5" s="35"/>
      <c r="Z5" s="32"/>
      <c r="AA5" s="32"/>
      <c r="AB5" s="32"/>
      <c r="AC5" s="32" t="s">
        <v>1930</v>
      </c>
      <c r="AD5" s="33"/>
      <c r="AE5" s="57"/>
      <c r="AF5" s="640"/>
      <c r="AG5" s="640"/>
      <c r="AH5" s="640"/>
      <c r="AI5" s="640"/>
      <c r="AJ5" s="640"/>
      <c r="AK5" s="640"/>
    </row>
    <row r="6" spans="1:37">
      <c r="A6" s="30" t="s">
        <v>76</v>
      </c>
      <c r="B6" s="42"/>
      <c r="C6" s="32"/>
      <c r="D6" s="32"/>
      <c r="E6" s="32"/>
      <c r="F6" s="35"/>
      <c r="G6" s="32"/>
      <c r="H6" s="32"/>
      <c r="I6" s="32"/>
      <c r="J6" s="32"/>
      <c r="K6" s="32"/>
      <c r="L6" s="32"/>
      <c r="M6" s="32"/>
      <c r="N6" s="32"/>
      <c r="O6" s="32"/>
      <c r="P6" s="32"/>
      <c r="Q6" s="35"/>
      <c r="R6" s="43"/>
      <c r="S6" s="32"/>
      <c r="T6" s="35"/>
      <c r="U6" s="32" t="s">
        <v>1355</v>
      </c>
      <c r="V6" s="32" t="s">
        <v>1349</v>
      </c>
      <c r="W6" s="44" t="s">
        <v>1931</v>
      </c>
      <c r="X6" s="32"/>
      <c r="Y6" s="32"/>
      <c r="Z6" s="32"/>
      <c r="AA6" s="32"/>
      <c r="AB6" s="32" t="s">
        <v>1346</v>
      </c>
      <c r="AC6" s="32"/>
      <c r="AD6" s="33" t="s">
        <v>1350</v>
      </c>
      <c r="AE6" s="38"/>
      <c r="AF6" s="16"/>
      <c r="AG6" s="16"/>
      <c r="AH6" s="16"/>
      <c r="AI6" s="16"/>
      <c r="AJ6" s="16"/>
      <c r="AK6" s="16"/>
    </row>
    <row r="7" spans="1:37">
      <c r="A7" s="30" t="s">
        <v>77</v>
      </c>
      <c r="B7" s="42"/>
      <c r="C7" s="32"/>
      <c r="D7" s="32"/>
      <c r="E7" s="32"/>
      <c r="F7" s="35"/>
      <c r="G7" s="35"/>
      <c r="H7" s="32"/>
      <c r="I7" s="32"/>
      <c r="J7" s="32"/>
      <c r="K7" s="32"/>
      <c r="L7" s="32"/>
      <c r="M7" s="45"/>
      <c r="N7" s="32"/>
      <c r="O7" s="32"/>
      <c r="P7" s="32"/>
      <c r="Q7" s="35"/>
      <c r="R7" s="33"/>
      <c r="S7" s="32"/>
      <c r="T7" s="32"/>
      <c r="U7" s="32"/>
      <c r="V7" s="32"/>
      <c r="W7" s="32"/>
      <c r="X7" s="32"/>
      <c r="Y7" s="32"/>
      <c r="Z7" s="32"/>
      <c r="AA7" s="32"/>
      <c r="AC7" s="32"/>
      <c r="AD7" s="32"/>
      <c r="AE7" s="38"/>
      <c r="AF7" s="16"/>
      <c r="AG7" s="16"/>
      <c r="AH7" s="16"/>
      <c r="AI7" s="16"/>
      <c r="AJ7" s="16"/>
      <c r="AK7" s="16"/>
    </row>
    <row r="8" spans="1:37">
      <c r="A8" s="46" t="s">
        <v>78</v>
      </c>
      <c r="B8" s="47"/>
      <c r="C8" s="32"/>
      <c r="D8" s="32"/>
      <c r="E8" s="32"/>
      <c r="F8" s="32"/>
      <c r="G8" s="32"/>
      <c r="H8" s="32"/>
      <c r="I8" s="48"/>
      <c r="J8" s="32"/>
      <c r="K8" s="32"/>
      <c r="L8" s="32"/>
      <c r="M8" s="32"/>
      <c r="N8" s="32"/>
      <c r="O8" s="32"/>
      <c r="P8" s="32"/>
      <c r="Q8" s="32"/>
      <c r="R8" s="32"/>
      <c r="S8" s="32"/>
      <c r="T8" s="32"/>
      <c r="U8" s="32"/>
      <c r="V8" s="32"/>
      <c r="W8" s="32"/>
      <c r="X8" s="32"/>
      <c r="Y8" s="32"/>
      <c r="Z8" s="32"/>
      <c r="AA8" s="32"/>
      <c r="AB8" s="32"/>
      <c r="AC8" s="32"/>
      <c r="AD8" s="32"/>
      <c r="AE8" s="32"/>
      <c r="AF8" s="16"/>
      <c r="AG8" s="16"/>
      <c r="AH8" s="16"/>
      <c r="AI8" s="16"/>
      <c r="AJ8" s="16"/>
      <c r="AK8" s="16"/>
    </row>
    <row r="9" spans="1:37" ht="15.75" customHeight="1">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641"/>
      <c r="AG9" s="641"/>
      <c r="AH9" s="641"/>
      <c r="AI9" s="641"/>
      <c r="AJ9" s="641"/>
      <c r="AK9" s="641"/>
    </row>
    <row r="10" spans="1:37" ht="15.75" customHeight="1">
      <c r="A10" s="2"/>
      <c r="B10" s="52" t="s">
        <v>82</v>
      </c>
      <c r="C10" s="52" t="s">
        <v>82</v>
      </c>
      <c r="D10" s="52" t="s">
        <v>82</v>
      </c>
      <c r="E10" s="52" t="s">
        <v>82</v>
      </c>
      <c r="F10" s="52" t="s">
        <v>82</v>
      </c>
      <c r="G10" s="52" t="s">
        <v>82</v>
      </c>
      <c r="H10" s="52" t="s">
        <v>82</v>
      </c>
      <c r="I10" s="53" t="s">
        <v>82</v>
      </c>
      <c r="J10" s="52" t="s">
        <v>82</v>
      </c>
      <c r="K10" s="52" t="s">
        <v>82</v>
      </c>
      <c r="L10" s="52" t="s">
        <v>82</v>
      </c>
      <c r="M10" s="52" t="s">
        <v>82</v>
      </c>
      <c r="N10" s="50" t="s">
        <v>82</v>
      </c>
      <c r="O10" s="50" t="s">
        <v>82</v>
      </c>
      <c r="P10" s="50" t="s">
        <v>82</v>
      </c>
      <c r="Q10" s="50" t="s">
        <v>82</v>
      </c>
      <c r="R10" s="50" t="s">
        <v>82</v>
      </c>
      <c r="S10" s="50" t="s">
        <v>82</v>
      </c>
      <c r="T10" s="50" t="s">
        <v>82</v>
      </c>
      <c r="U10" s="50" t="s">
        <v>82</v>
      </c>
      <c r="V10" s="50" t="s">
        <v>82</v>
      </c>
      <c r="W10" s="50" t="s">
        <v>82</v>
      </c>
      <c r="X10" s="50" t="s">
        <v>82</v>
      </c>
      <c r="Y10" s="50" t="s">
        <v>82</v>
      </c>
      <c r="Z10" s="50" t="s">
        <v>82</v>
      </c>
      <c r="AA10" s="50" t="s">
        <v>82</v>
      </c>
      <c r="AB10" s="50" t="s">
        <v>82</v>
      </c>
      <c r="AC10" s="50" t="s">
        <v>82</v>
      </c>
      <c r="AD10" s="50" t="s">
        <v>82</v>
      </c>
      <c r="AE10" s="50" t="s">
        <v>82</v>
      </c>
      <c r="AF10" s="641"/>
      <c r="AG10" s="641"/>
      <c r="AH10" s="641"/>
      <c r="AI10" s="641"/>
      <c r="AJ10" s="641"/>
      <c r="AK10" s="641"/>
    </row>
    <row r="11" spans="1:37">
      <c r="A11" s="2"/>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5"/>
      <c r="AF11" s="16"/>
      <c r="AG11" s="16"/>
      <c r="AH11" s="16"/>
      <c r="AI11" s="16"/>
      <c r="AJ11" s="16"/>
      <c r="AK11" s="16"/>
    </row>
    <row r="12" spans="1:37">
      <c r="A12" s="56" t="s">
        <v>83</v>
      </c>
      <c r="B12" s="58"/>
      <c r="C12" s="58"/>
      <c r="D12" s="58"/>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6"/>
      <c r="AG12" s="6"/>
      <c r="AH12" s="6"/>
      <c r="AI12" s="6"/>
      <c r="AJ12" s="6"/>
      <c r="AK12" s="6"/>
    </row>
    <row r="13" spans="1:37">
      <c r="A13" s="59" t="s">
        <v>84</v>
      </c>
      <c r="B13" s="58" t="s">
        <v>240</v>
      </c>
      <c r="C13" s="58" t="s">
        <v>240</v>
      </c>
      <c r="D13" s="58" t="s">
        <v>134</v>
      </c>
      <c r="E13" s="58" t="s">
        <v>134</v>
      </c>
      <c r="F13" s="58" t="s">
        <v>134</v>
      </c>
      <c r="G13" s="58" t="s">
        <v>134</v>
      </c>
      <c r="H13" s="58" t="s">
        <v>134</v>
      </c>
      <c r="I13" s="58" t="s">
        <v>240</v>
      </c>
      <c r="J13" s="58" t="s">
        <v>240</v>
      </c>
      <c r="K13" s="58" t="s">
        <v>240</v>
      </c>
      <c r="L13" s="58" t="s">
        <v>240</v>
      </c>
      <c r="M13" s="58" t="s">
        <v>240</v>
      </c>
      <c r="N13" s="58" t="s">
        <v>240</v>
      </c>
      <c r="O13" s="58" t="s">
        <v>240</v>
      </c>
      <c r="P13" s="58" t="s">
        <v>240</v>
      </c>
      <c r="Q13" s="58" t="s">
        <v>240</v>
      </c>
      <c r="R13" s="58" t="s">
        <v>240</v>
      </c>
      <c r="S13" s="58" t="s">
        <v>240</v>
      </c>
      <c r="T13" s="58" t="s">
        <v>240</v>
      </c>
      <c r="U13" s="58" t="s">
        <v>134</v>
      </c>
      <c r="V13" s="58" t="s">
        <v>240</v>
      </c>
      <c r="W13" s="58" t="s">
        <v>134</v>
      </c>
      <c r="X13" s="58" t="s">
        <v>134</v>
      </c>
      <c r="Y13" s="58" t="s">
        <v>240</v>
      </c>
      <c r="Z13" s="58" t="s">
        <v>240</v>
      </c>
      <c r="AA13" s="58" t="s">
        <v>134</v>
      </c>
      <c r="AB13" s="58" t="s">
        <v>240</v>
      </c>
      <c r="AC13" s="58" t="s">
        <v>240</v>
      </c>
      <c r="AD13" s="58" t="s">
        <v>240</v>
      </c>
      <c r="AE13" s="58" t="s">
        <v>134</v>
      </c>
      <c r="AF13" s="6"/>
      <c r="AG13" s="6"/>
      <c r="AH13" s="6"/>
      <c r="AI13" s="6"/>
      <c r="AJ13" s="6"/>
      <c r="AK13" s="6"/>
    </row>
    <row r="14" spans="1:37">
      <c r="A14" s="60" t="s">
        <v>85</v>
      </c>
      <c r="B14" s="58" t="s">
        <v>134</v>
      </c>
      <c r="C14" s="58" t="s">
        <v>134</v>
      </c>
      <c r="D14" s="58" t="s">
        <v>134</v>
      </c>
      <c r="E14" s="58" t="s">
        <v>134</v>
      </c>
      <c r="F14" s="58" t="s">
        <v>134</v>
      </c>
      <c r="G14" s="58" t="s">
        <v>134</v>
      </c>
      <c r="H14" s="58" t="s">
        <v>134</v>
      </c>
      <c r="I14" s="58" t="s">
        <v>134</v>
      </c>
      <c r="J14" s="58" t="s">
        <v>134</v>
      </c>
      <c r="K14" s="58" t="s">
        <v>134</v>
      </c>
      <c r="L14" s="81" t="s">
        <v>242</v>
      </c>
      <c r="M14" s="58" t="s">
        <v>134</v>
      </c>
      <c r="N14" s="58" t="s">
        <v>134</v>
      </c>
      <c r="O14" s="58" t="s">
        <v>134</v>
      </c>
      <c r="P14" s="58" t="s">
        <v>134</v>
      </c>
      <c r="Q14" s="58" t="s">
        <v>134</v>
      </c>
      <c r="R14" s="58" t="s">
        <v>134</v>
      </c>
      <c r="S14" s="58" t="s">
        <v>134</v>
      </c>
      <c r="T14" s="58" t="s">
        <v>134</v>
      </c>
      <c r="U14" s="58" t="s">
        <v>134</v>
      </c>
      <c r="V14" s="58" t="s">
        <v>134</v>
      </c>
      <c r="W14" s="602" t="s">
        <v>1932</v>
      </c>
      <c r="X14" s="58" t="s">
        <v>242</v>
      </c>
      <c r="Y14" s="58" t="s">
        <v>240</v>
      </c>
      <c r="Z14" s="58" t="s">
        <v>132</v>
      </c>
      <c r="AA14" s="10" t="s">
        <v>132</v>
      </c>
      <c r="AB14" s="58" t="s">
        <v>134</v>
      </c>
      <c r="AC14" s="58" t="s">
        <v>240</v>
      </c>
      <c r="AD14" s="58" t="s">
        <v>1196</v>
      </c>
      <c r="AE14" s="105" t="s">
        <v>1933</v>
      </c>
      <c r="AF14" s="6"/>
      <c r="AG14" s="6"/>
      <c r="AH14" s="6"/>
      <c r="AI14" s="6"/>
      <c r="AJ14" s="6"/>
      <c r="AK14" s="6"/>
    </row>
    <row r="15" spans="1:37">
      <c r="A15" s="61" t="s">
        <v>86</v>
      </c>
      <c r="B15" s="58" t="s">
        <v>706</v>
      </c>
      <c r="C15" s="499" t="s">
        <v>1934</v>
      </c>
      <c r="D15" s="96" t="s">
        <v>1370</v>
      </c>
      <c r="E15" s="58" t="s">
        <v>134</v>
      </c>
      <c r="F15" s="58" t="s">
        <v>134</v>
      </c>
      <c r="G15" s="58" t="s">
        <v>134</v>
      </c>
      <c r="H15" s="58" t="s">
        <v>134</v>
      </c>
      <c r="I15" s="58" t="s">
        <v>134</v>
      </c>
      <c r="J15" s="58" t="s">
        <v>134</v>
      </c>
      <c r="K15" s="58" t="s">
        <v>134</v>
      </c>
      <c r="L15" s="93" t="s">
        <v>134</v>
      </c>
      <c r="M15" s="58" t="s">
        <v>134</v>
      </c>
      <c r="N15" s="58" t="s">
        <v>134</v>
      </c>
      <c r="O15" s="58" t="s">
        <v>134</v>
      </c>
      <c r="P15" s="58" t="s">
        <v>134</v>
      </c>
      <c r="Q15" s="58" t="s">
        <v>134</v>
      </c>
      <c r="R15" s="58" t="s">
        <v>134</v>
      </c>
      <c r="S15" s="58" t="s">
        <v>134</v>
      </c>
      <c r="T15" s="58" t="s">
        <v>134</v>
      </c>
      <c r="U15" s="94" t="s">
        <v>1935</v>
      </c>
      <c r="V15" s="94" t="s">
        <v>353</v>
      </c>
      <c r="W15" s="94" t="s">
        <v>1936</v>
      </c>
      <c r="X15" s="105" t="s">
        <v>1937</v>
      </c>
      <c r="Y15" s="105" t="s">
        <v>1938</v>
      </c>
      <c r="Z15" s="82" t="s">
        <v>1939</v>
      </c>
      <c r="AA15" s="58" t="s">
        <v>134</v>
      </c>
      <c r="AB15" s="117" t="s">
        <v>1940</v>
      </c>
      <c r="AC15" s="58" t="s">
        <v>134</v>
      </c>
      <c r="AD15" s="58" t="s">
        <v>134</v>
      </c>
      <c r="AE15" s="10" t="s">
        <v>242</v>
      </c>
      <c r="AF15" s="6"/>
      <c r="AG15" s="6"/>
      <c r="AH15" s="6"/>
      <c r="AI15" s="6"/>
      <c r="AJ15" s="6"/>
      <c r="AK15" s="6"/>
    </row>
    <row r="16" spans="1:37">
      <c r="A16" s="60" t="s">
        <v>60</v>
      </c>
      <c r="B16" s="58" t="s">
        <v>240</v>
      </c>
      <c r="C16" s="58" t="s">
        <v>240</v>
      </c>
      <c r="D16" s="58" t="s">
        <v>240</v>
      </c>
      <c r="E16" s="58" t="s">
        <v>134</v>
      </c>
      <c r="F16" s="58" t="s">
        <v>240</v>
      </c>
      <c r="G16" s="58" t="s">
        <v>240</v>
      </c>
      <c r="H16" s="58" t="s">
        <v>240</v>
      </c>
      <c r="I16" s="58" t="s">
        <v>240</v>
      </c>
      <c r="J16" s="58" t="s">
        <v>240</v>
      </c>
      <c r="K16" s="94" t="s">
        <v>885</v>
      </c>
      <c r="L16" s="58" t="s">
        <v>240</v>
      </c>
      <c r="M16" s="602" t="s">
        <v>1941</v>
      </c>
      <c r="N16" s="602" t="s">
        <v>1941</v>
      </c>
      <c r="O16" s="602" t="s">
        <v>1941</v>
      </c>
      <c r="P16" s="58" t="s">
        <v>134</v>
      </c>
      <c r="Q16" s="58" t="s">
        <v>134</v>
      </c>
      <c r="R16" s="58" t="s">
        <v>134</v>
      </c>
      <c r="S16" s="109" t="s">
        <v>1942</v>
      </c>
      <c r="T16" s="109" t="s">
        <v>1942</v>
      </c>
      <c r="U16" s="109" t="s">
        <v>1943</v>
      </c>
      <c r="V16" s="109" t="s">
        <v>1943</v>
      </c>
      <c r="W16" s="109" t="s">
        <v>1943</v>
      </c>
      <c r="X16" s="109" t="s">
        <v>1943</v>
      </c>
      <c r="Y16" s="109" t="s">
        <v>1943</v>
      </c>
      <c r="Z16" s="109" t="s">
        <v>1944</v>
      </c>
      <c r="AA16" s="58" t="s">
        <v>134</v>
      </c>
      <c r="AB16" s="58" t="s">
        <v>240</v>
      </c>
      <c r="AC16" s="58" t="s">
        <v>240</v>
      </c>
      <c r="AD16" s="353" t="s">
        <v>1945</v>
      </c>
      <c r="AE16" s="96" t="s">
        <v>336</v>
      </c>
      <c r="AF16" s="6"/>
      <c r="AG16" s="6"/>
      <c r="AH16" s="6"/>
      <c r="AI16" s="6"/>
      <c r="AJ16" s="6"/>
      <c r="AK16" s="6"/>
    </row>
    <row r="17" spans="1:37">
      <c r="A17" s="62" t="s">
        <v>1798</v>
      </c>
      <c r="B17" s="58" t="s">
        <v>134</v>
      </c>
      <c r="C17" s="58" t="s">
        <v>134</v>
      </c>
      <c r="D17" s="58" t="s">
        <v>134</v>
      </c>
      <c r="E17" s="58" t="s">
        <v>134</v>
      </c>
      <c r="F17" s="58" t="s">
        <v>134</v>
      </c>
      <c r="G17" s="58" t="s">
        <v>134</v>
      </c>
      <c r="H17" s="58" t="s">
        <v>134</v>
      </c>
      <c r="I17" s="58" t="s">
        <v>242</v>
      </c>
      <c r="J17" s="58" t="s">
        <v>242</v>
      </c>
      <c r="K17" s="58" t="s">
        <v>134</v>
      </c>
      <c r="L17" s="58" t="s">
        <v>134</v>
      </c>
      <c r="M17" s="58" t="s">
        <v>134</v>
      </c>
      <c r="N17" s="58" t="s">
        <v>134</v>
      </c>
      <c r="O17" s="58" t="s">
        <v>134</v>
      </c>
      <c r="P17" s="58" t="s">
        <v>134</v>
      </c>
      <c r="Q17" s="58" t="s">
        <v>134</v>
      </c>
      <c r="R17" s="58" t="s">
        <v>134</v>
      </c>
      <c r="S17" s="58" t="s">
        <v>134</v>
      </c>
      <c r="T17" s="58" t="s">
        <v>134</v>
      </c>
      <c r="U17" s="58" t="s">
        <v>134</v>
      </c>
      <c r="V17" s="58" t="s">
        <v>134</v>
      </c>
      <c r="W17" s="58" t="s">
        <v>134</v>
      </c>
      <c r="X17" s="58" t="s">
        <v>134</v>
      </c>
      <c r="Y17" s="58" t="s">
        <v>134</v>
      </c>
      <c r="Z17" s="58" t="s">
        <v>134</v>
      </c>
      <c r="AA17" s="58" t="s">
        <v>134</v>
      </c>
      <c r="AB17" s="58" t="s">
        <v>134</v>
      </c>
      <c r="AC17" s="58" t="s">
        <v>134</v>
      </c>
      <c r="AD17" s="58" t="s">
        <v>134</v>
      </c>
      <c r="AE17" s="58" t="s">
        <v>134</v>
      </c>
      <c r="AF17" s="6"/>
      <c r="AG17" s="6"/>
      <c r="AH17" s="6"/>
      <c r="AI17" s="6"/>
      <c r="AJ17" s="6"/>
      <c r="AK17" s="6"/>
    </row>
    <row r="18" spans="1:37">
      <c r="A18" s="62" t="s">
        <v>87</v>
      </c>
      <c r="B18" s="117" t="s">
        <v>1371</v>
      </c>
      <c r="C18" s="96" t="s">
        <v>1946</v>
      </c>
      <c r="D18" s="516" t="s">
        <v>1947</v>
      </c>
      <c r="E18" s="642" t="s">
        <v>1948</v>
      </c>
      <c r="F18" s="642" t="s">
        <v>1948</v>
      </c>
      <c r="G18" s="58" t="s">
        <v>134</v>
      </c>
      <c r="H18" s="58" t="s">
        <v>134</v>
      </c>
      <c r="I18" s="58" t="s">
        <v>134</v>
      </c>
      <c r="J18" s="625" t="s">
        <v>1926</v>
      </c>
      <c r="K18" s="625" t="s">
        <v>1926</v>
      </c>
      <c r="L18" s="625" t="s">
        <v>1926</v>
      </c>
      <c r="M18" s="625" t="s">
        <v>1926</v>
      </c>
      <c r="N18" s="625" t="s">
        <v>1926</v>
      </c>
      <c r="O18" s="625" t="s">
        <v>1926</v>
      </c>
      <c r="P18" s="625" t="s">
        <v>1926</v>
      </c>
      <c r="Q18" s="625" t="s">
        <v>1926</v>
      </c>
      <c r="R18" s="625" t="s">
        <v>1926</v>
      </c>
      <c r="S18" s="625" t="s">
        <v>1926</v>
      </c>
      <c r="T18" s="643" t="s">
        <v>326</v>
      </c>
      <c r="U18" s="10" t="s">
        <v>242</v>
      </c>
      <c r="V18" s="434" t="s">
        <v>727</v>
      </c>
      <c r="W18" s="434" t="s">
        <v>728</v>
      </c>
      <c r="X18" s="434" t="s">
        <v>728</v>
      </c>
      <c r="Y18" s="434" t="s">
        <v>728</v>
      </c>
      <c r="Z18" s="434" t="s">
        <v>727</v>
      </c>
      <c r="AA18" s="58" t="s">
        <v>134</v>
      </c>
      <c r="AC18" s="58" t="s">
        <v>134</v>
      </c>
      <c r="AD18" s="105" t="s">
        <v>1799</v>
      </c>
      <c r="AE18" s="177" t="s">
        <v>1799</v>
      </c>
      <c r="AF18" s="6"/>
      <c r="AG18" s="6"/>
      <c r="AH18" s="6"/>
      <c r="AI18" s="6"/>
      <c r="AJ18" s="6"/>
      <c r="AK18" s="6"/>
    </row>
    <row r="19" spans="1:37">
      <c r="A19" s="63" t="s">
        <v>88</v>
      </c>
      <c r="B19" s="105" t="s">
        <v>1459</v>
      </c>
      <c r="C19" s="58" t="s">
        <v>134</v>
      </c>
      <c r="D19" s="58" t="s">
        <v>134</v>
      </c>
      <c r="E19" s="105" t="s">
        <v>1459</v>
      </c>
      <c r="F19" s="105" t="s">
        <v>1459</v>
      </c>
      <c r="G19" s="105" t="s">
        <v>1459</v>
      </c>
      <c r="H19" s="105" t="s">
        <v>1459</v>
      </c>
      <c r="I19" s="57" t="s">
        <v>240</v>
      </c>
      <c r="J19" s="58" t="s">
        <v>1949</v>
      </c>
      <c r="K19" s="105" t="s">
        <v>1459</v>
      </c>
      <c r="L19" s="109" t="s">
        <v>1950</v>
      </c>
      <c r="M19" s="109" t="s">
        <v>1950</v>
      </c>
      <c r="N19" s="109" t="s">
        <v>1950</v>
      </c>
      <c r="O19" s="96" t="s">
        <v>1951</v>
      </c>
      <c r="P19" s="109" t="s">
        <v>1950</v>
      </c>
      <c r="Q19" s="58" t="s">
        <v>134</v>
      </c>
      <c r="R19" s="189" t="s">
        <v>1459</v>
      </c>
      <c r="S19" s="105" t="s">
        <v>335</v>
      </c>
      <c r="T19" s="105" t="s">
        <v>335</v>
      </c>
      <c r="U19" s="105" t="s">
        <v>335</v>
      </c>
      <c r="V19" s="105" t="s">
        <v>335</v>
      </c>
      <c r="W19" s="105" t="s">
        <v>1952</v>
      </c>
      <c r="X19" s="105" t="s">
        <v>1459</v>
      </c>
      <c r="Y19" s="105" t="s">
        <v>1459</v>
      </c>
      <c r="Z19" s="105" t="s">
        <v>1459</v>
      </c>
      <c r="AA19" s="105" t="s">
        <v>1459</v>
      </c>
      <c r="AB19" s="105" t="s">
        <v>1459</v>
      </c>
      <c r="AC19" s="105" t="s">
        <v>1459</v>
      </c>
      <c r="AD19" s="58" t="s">
        <v>134</v>
      </c>
      <c r="AE19" s="58" t="s">
        <v>134</v>
      </c>
      <c r="AF19" s="6"/>
      <c r="AG19" s="6"/>
      <c r="AH19" s="6"/>
      <c r="AI19" s="6"/>
      <c r="AJ19" s="6"/>
      <c r="AK19" s="6"/>
    </row>
    <row r="20" spans="1:37">
      <c r="A20" s="63" t="s">
        <v>89</v>
      </c>
      <c r="B20" s="117" t="s">
        <v>1953</v>
      </c>
      <c r="C20" s="117" t="s">
        <v>1953</v>
      </c>
      <c r="D20" s="58" t="s">
        <v>242</v>
      </c>
      <c r="E20" s="58" t="s">
        <v>132</v>
      </c>
      <c r="F20" s="58" t="s">
        <v>134</v>
      </c>
      <c r="G20" s="58" t="s">
        <v>134</v>
      </c>
      <c r="H20" s="58" t="s">
        <v>134</v>
      </c>
      <c r="I20" s="602" t="s">
        <v>1954</v>
      </c>
      <c r="J20" s="602" t="s">
        <v>1954</v>
      </c>
      <c r="K20" s="602" t="s">
        <v>1954</v>
      </c>
      <c r="L20" s="602" t="s">
        <v>1954</v>
      </c>
      <c r="M20" s="602" t="s">
        <v>1954</v>
      </c>
      <c r="N20" s="602" t="s">
        <v>1954</v>
      </c>
      <c r="O20" s="602" t="s">
        <v>1954</v>
      </c>
      <c r="P20" s="602" t="s">
        <v>1954</v>
      </c>
      <c r="Q20" s="602" t="s">
        <v>1954</v>
      </c>
      <c r="R20" s="602" t="s">
        <v>1954</v>
      </c>
      <c r="S20" s="602" t="s">
        <v>1954</v>
      </c>
      <c r="T20" s="58" t="s">
        <v>134</v>
      </c>
      <c r="U20" s="58" t="s">
        <v>134</v>
      </c>
      <c r="V20" s="94" t="s">
        <v>353</v>
      </c>
      <c r="W20" s="96" t="s">
        <v>1955</v>
      </c>
      <c r="X20" s="96" t="s">
        <v>1955</v>
      </c>
      <c r="Y20" s="181"/>
      <c r="Z20" s="10" t="s">
        <v>331</v>
      </c>
      <c r="AA20" s="117" t="s">
        <v>1956</v>
      </c>
      <c r="AB20" s="58" t="s">
        <v>134</v>
      </c>
      <c r="AC20" s="105" t="s">
        <v>127</v>
      </c>
      <c r="AD20" s="58" t="s">
        <v>242</v>
      </c>
      <c r="AE20" s="58" t="s">
        <v>134</v>
      </c>
      <c r="AF20" s="6"/>
      <c r="AG20" s="6"/>
      <c r="AH20" s="6"/>
      <c r="AI20" s="6"/>
      <c r="AJ20" s="6"/>
      <c r="AK20" s="6"/>
    </row>
    <row r="21" spans="1:37">
      <c r="A21" s="63" t="s">
        <v>90</v>
      </c>
      <c r="B21" s="58" t="s">
        <v>134</v>
      </c>
      <c r="C21" s="97" t="s">
        <v>1957</v>
      </c>
      <c r="D21" s="58" t="s">
        <v>242</v>
      </c>
      <c r="E21" s="58" t="s">
        <v>134</v>
      </c>
      <c r="F21" s="105" t="s">
        <v>127</v>
      </c>
      <c r="G21" s="58"/>
      <c r="H21" s="105" t="s">
        <v>127</v>
      </c>
      <c r="I21" s="58" t="s">
        <v>134</v>
      </c>
      <c r="J21" s="188" t="s">
        <v>1958</v>
      </c>
      <c r="K21" s="94" t="s">
        <v>1959</v>
      </c>
      <c r="L21" s="58" t="s">
        <v>134</v>
      </c>
      <c r="M21" s="105" t="s">
        <v>1960</v>
      </c>
      <c r="N21" s="105" t="s">
        <v>1961</v>
      </c>
      <c r="O21" s="105" t="s">
        <v>1962</v>
      </c>
      <c r="P21" s="58" t="s">
        <v>242</v>
      </c>
      <c r="Q21" s="58" t="s">
        <v>242</v>
      </c>
      <c r="R21" s="58" t="s">
        <v>242</v>
      </c>
      <c r="S21" s="175" t="s">
        <v>1963</v>
      </c>
      <c r="T21" s="10" t="s">
        <v>242</v>
      </c>
      <c r="U21" s="10" t="s">
        <v>242</v>
      </c>
      <c r="V21" s="94" t="s">
        <v>353</v>
      </c>
      <c r="W21" s="58" t="s">
        <v>134</v>
      </c>
      <c r="X21" s="109" t="s">
        <v>1964</v>
      </c>
      <c r="Y21" s="109" t="s">
        <v>1964</v>
      </c>
      <c r="Z21" s="58" t="s">
        <v>774</v>
      </c>
      <c r="AA21" s="105" t="s">
        <v>1965</v>
      </c>
      <c r="AB21" s="57"/>
      <c r="AD21" s="58" t="s">
        <v>134</v>
      </c>
      <c r="AE21" s="58" t="s">
        <v>134</v>
      </c>
      <c r="AF21" s="6"/>
      <c r="AG21" s="6"/>
      <c r="AH21" s="6"/>
      <c r="AI21" s="6"/>
      <c r="AJ21" s="6"/>
      <c r="AK21" s="6"/>
    </row>
    <row r="22" spans="1:37">
      <c r="A22" s="63" t="s">
        <v>13</v>
      </c>
      <c r="B22" s="58" t="s">
        <v>242</v>
      </c>
      <c r="C22" s="58" t="s">
        <v>242</v>
      </c>
      <c r="D22" s="58" t="s">
        <v>240</v>
      </c>
      <c r="E22" s="58" t="s">
        <v>240</v>
      </c>
      <c r="F22" s="58" t="s">
        <v>240</v>
      </c>
      <c r="G22" s="58" t="s">
        <v>240</v>
      </c>
      <c r="H22" s="57" t="s">
        <v>242</v>
      </c>
      <c r="I22" s="58" t="s">
        <v>240</v>
      </c>
      <c r="J22" s="10" t="s">
        <v>772</v>
      </c>
      <c r="K22" s="10" t="s">
        <v>772</v>
      </c>
      <c r="L22" s="58" t="s">
        <v>240</v>
      </c>
      <c r="M22" s="10" t="s">
        <v>242</v>
      </c>
      <c r="N22" s="58" t="s">
        <v>240</v>
      </c>
      <c r="O22" s="105" t="s">
        <v>1966</v>
      </c>
      <c r="P22" s="105" t="s">
        <v>300</v>
      </c>
      <c r="Q22" s="105" t="s">
        <v>300</v>
      </c>
      <c r="R22" s="105" t="s">
        <v>300</v>
      </c>
      <c r="S22" s="105" t="s">
        <v>1967</v>
      </c>
      <c r="T22" s="117" t="s">
        <v>1968</v>
      </c>
      <c r="U22" s="58" t="s">
        <v>1969</v>
      </c>
      <c r="V22" s="58" t="s">
        <v>1969</v>
      </c>
      <c r="W22" s="58" t="s">
        <v>1970</v>
      </c>
      <c r="X22" s="58" t="s">
        <v>242</v>
      </c>
      <c r="Y22" s="58" t="s">
        <v>240</v>
      </c>
      <c r="Z22" s="58" t="s">
        <v>240</v>
      </c>
      <c r="AA22" s="58" t="s">
        <v>240</v>
      </c>
      <c r="AB22" s="58" t="s">
        <v>134</v>
      </c>
      <c r="AC22" s="58" t="s">
        <v>134</v>
      </c>
      <c r="AD22" s="58" t="s">
        <v>134</v>
      </c>
      <c r="AE22" s="58" t="s">
        <v>134</v>
      </c>
      <c r="AF22" s="6"/>
      <c r="AG22" s="6"/>
      <c r="AH22" s="6"/>
      <c r="AI22" s="6"/>
      <c r="AJ22" s="6"/>
      <c r="AK22" s="6"/>
    </row>
    <row r="23" spans="1:37">
      <c r="A23" s="63" t="s">
        <v>9</v>
      </c>
      <c r="B23" s="58" t="s">
        <v>1971</v>
      </c>
      <c r="C23" s="58" t="s">
        <v>1971</v>
      </c>
      <c r="D23" s="58" t="s">
        <v>1971</v>
      </c>
      <c r="E23" s="58" t="s">
        <v>242</v>
      </c>
      <c r="F23" s="10" t="s">
        <v>93</v>
      </c>
      <c r="G23" s="10" t="s">
        <v>93</v>
      </c>
      <c r="H23" s="10" t="s">
        <v>93</v>
      </c>
      <c r="I23" s="10" t="s">
        <v>93</v>
      </c>
      <c r="J23" s="58" t="s">
        <v>134</v>
      </c>
      <c r="K23" s="58" t="s">
        <v>134</v>
      </c>
      <c r="L23" s="81" t="s">
        <v>242</v>
      </c>
      <c r="M23" s="602" t="s">
        <v>179</v>
      </c>
      <c r="N23" s="602" t="s">
        <v>179</v>
      </c>
      <c r="O23" s="602" t="s">
        <v>179</v>
      </c>
      <c r="P23" s="117" t="s">
        <v>1972</v>
      </c>
      <c r="Q23" s="117" t="s">
        <v>335</v>
      </c>
      <c r="R23" s="117" t="s">
        <v>335</v>
      </c>
      <c r="S23" s="117" t="s">
        <v>335</v>
      </c>
      <c r="T23" s="109" t="s">
        <v>1973</v>
      </c>
      <c r="U23" s="96" t="s">
        <v>1973</v>
      </c>
      <c r="V23" s="6" t="s">
        <v>134</v>
      </c>
      <c r="W23" s="109" t="s">
        <v>1973</v>
      </c>
      <c r="X23" s="117" t="s">
        <v>1974</v>
      </c>
      <c r="Y23" s="58" t="s">
        <v>134</v>
      </c>
      <c r="Z23" s="105" t="s">
        <v>1975</v>
      </c>
      <c r="AA23" s="105" t="s">
        <v>1976</v>
      </c>
      <c r="AB23" s="105" t="s">
        <v>1977</v>
      </c>
      <c r="AC23" s="105" t="s">
        <v>1978</v>
      </c>
      <c r="AD23" s="58" t="s">
        <v>972</v>
      </c>
      <c r="AE23" s="58" t="s">
        <v>972</v>
      </c>
      <c r="AF23" s="6"/>
      <c r="AG23" s="6"/>
      <c r="AH23" s="6"/>
      <c r="AI23" s="6"/>
      <c r="AJ23" s="6"/>
      <c r="AK23" s="6"/>
    </row>
    <row r="24" spans="1:37">
      <c r="A24" s="63" t="s">
        <v>11</v>
      </c>
      <c r="B24" s="58" t="s">
        <v>242</v>
      </c>
      <c r="C24" s="97" t="s">
        <v>1979</v>
      </c>
      <c r="D24" s="57" t="s">
        <v>1871</v>
      </c>
      <c r="E24" s="58" t="s">
        <v>134</v>
      </c>
      <c r="F24" s="58" t="s">
        <v>1980</v>
      </c>
      <c r="G24" s="58"/>
      <c r="H24" s="255" t="s">
        <v>1981</v>
      </c>
      <c r="I24" s="255" t="s">
        <v>1981</v>
      </c>
      <c r="J24" s="81" t="s">
        <v>242</v>
      </c>
      <c r="K24" s="57" t="s">
        <v>356</v>
      </c>
      <c r="L24" s="105" t="s">
        <v>1073</v>
      </c>
      <c r="M24" s="105" t="s">
        <v>1982</v>
      </c>
      <c r="N24" s="105" t="s">
        <v>1982</v>
      </c>
      <c r="O24" s="58" t="s">
        <v>1983</v>
      </c>
      <c r="P24" s="105" t="s">
        <v>1982</v>
      </c>
      <c r="Q24" s="105" t="s">
        <v>1982</v>
      </c>
      <c r="R24" s="105" t="s">
        <v>1982</v>
      </c>
      <c r="S24" s="105" t="s">
        <v>1984</v>
      </c>
      <c r="T24" s="644" t="s">
        <v>1985</v>
      </c>
      <c r="U24" s="109" t="s">
        <v>1986</v>
      </c>
      <c r="V24" s="109" t="s">
        <v>1986</v>
      </c>
      <c r="W24" s="109" t="s">
        <v>1986</v>
      </c>
      <c r="X24" s="109" t="s">
        <v>1986</v>
      </c>
      <c r="Y24" s="109" t="s">
        <v>1986</v>
      </c>
      <c r="Z24" s="109" t="s">
        <v>398</v>
      </c>
      <c r="AA24" s="251" t="s">
        <v>1233</v>
      </c>
      <c r="AB24" s="117" t="s">
        <v>1987</v>
      </c>
      <c r="AC24" s="117" t="s">
        <v>1988</v>
      </c>
      <c r="AD24" s="117" t="s">
        <v>1988</v>
      </c>
      <c r="AE24" s="117" t="s">
        <v>1988</v>
      </c>
      <c r="AF24" s="6"/>
      <c r="AG24" s="6"/>
      <c r="AH24" s="6"/>
      <c r="AI24" s="6"/>
      <c r="AJ24" s="6"/>
      <c r="AK24" s="6"/>
    </row>
    <row r="25" spans="1:37">
      <c r="A25" s="63" t="s">
        <v>10</v>
      </c>
      <c r="B25" s="109" t="s">
        <v>337</v>
      </c>
      <c r="C25" s="329" t="s">
        <v>134</v>
      </c>
      <c r="D25" s="329" t="s">
        <v>134</v>
      </c>
      <c r="E25" s="57" t="s">
        <v>1989</v>
      </c>
      <c r="F25" s="57" t="s">
        <v>242</v>
      </c>
      <c r="G25" s="58"/>
      <c r="H25" s="117" t="s">
        <v>311</v>
      </c>
      <c r="I25" s="109" t="s">
        <v>1990</v>
      </c>
      <c r="J25" s="57" t="s">
        <v>134</v>
      </c>
      <c r="K25" s="81" t="s">
        <v>242</v>
      </c>
      <c r="L25" s="280" t="s">
        <v>1991</v>
      </c>
      <c r="M25" s="280" t="s">
        <v>1991</v>
      </c>
      <c r="N25" s="280" t="s">
        <v>1991</v>
      </c>
      <c r="O25" s="58" t="s">
        <v>134</v>
      </c>
      <c r="P25" s="177" t="s">
        <v>300</v>
      </c>
      <c r="Q25" s="177" t="s">
        <v>300</v>
      </c>
      <c r="R25" s="177" t="s">
        <v>300</v>
      </c>
      <c r="S25" s="177" t="s">
        <v>300</v>
      </c>
      <c r="T25" s="177" t="s">
        <v>300</v>
      </c>
      <c r="U25" s="10" t="s">
        <v>242</v>
      </c>
      <c r="V25" s="6" t="s">
        <v>134</v>
      </c>
      <c r="W25" s="109" t="s">
        <v>1992</v>
      </c>
      <c r="X25" s="58" t="s">
        <v>134</v>
      </c>
      <c r="Y25" s="81" t="s">
        <v>93</v>
      </c>
      <c r="Z25" s="58" t="s">
        <v>134</v>
      </c>
      <c r="AA25" s="82" t="s">
        <v>331</v>
      </c>
      <c r="AB25" s="58"/>
      <c r="AC25" s="384" t="s">
        <v>1097</v>
      </c>
      <c r="AD25" s="58" t="s">
        <v>242</v>
      </c>
      <c r="AE25" s="105" t="s">
        <v>1933</v>
      </c>
      <c r="AF25" s="6"/>
      <c r="AG25" s="6"/>
      <c r="AH25" s="6"/>
      <c r="AI25" s="6"/>
      <c r="AJ25" s="6"/>
      <c r="AK25" s="6"/>
    </row>
    <row r="26" spans="1:37">
      <c r="A26" s="63" t="s">
        <v>1850</v>
      </c>
      <c r="B26" s="58" t="s">
        <v>242</v>
      </c>
      <c r="C26" s="329" t="s">
        <v>134</v>
      </c>
      <c r="D26" s="329" t="s">
        <v>134</v>
      </c>
      <c r="E26" s="58" t="s">
        <v>240</v>
      </c>
      <c r="F26" s="58" t="s">
        <v>240</v>
      </c>
      <c r="G26" s="58" t="s">
        <v>240</v>
      </c>
      <c r="H26" s="58" t="s">
        <v>134</v>
      </c>
      <c r="I26" s="105" t="s">
        <v>1459</v>
      </c>
      <c r="J26" s="105" t="s">
        <v>1459</v>
      </c>
      <c r="K26" s="58" t="s">
        <v>134</v>
      </c>
      <c r="L26" s="105" t="s">
        <v>1459</v>
      </c>
      <c r="M26" s="105" t="s">
        <v>1459</v>
      </c>
      <c r="N26" s="105" t="s">
        <v>1459</v>
      </c>
      <c r="O26" s="105" t="s">
        <v>1459</v>
      </c>
      <c r="P26" s="105" t="s">
        <v>1459</v>
      </c>
      <c r="Q26" s="105" t="s">
        <v>1459</v>
      </c>
      <c r="R26" s="58" t="s">
        <v>134</v>
      </c>
      <c r="S26" s="105" t="s">
        <v>1459</v>
      </c>
      <c r="T26" s="105" t="s">
        <v>1459</v>
      </c>
      <c r="U26" s="105" t="s">
        <v>1459</v>
      </c>
      <c r="V26" s="105" t="s">
        <v>1459</v>
      </c>
      <c r="W26" s="105" t="s">
        <v>1459</v>
      </c>
      <c r="X26" s="58" t="s">
        <v>242</v>
      </c>
      <c r="Y26" s="58" t="s">
        <v>134</v>
      </c>
      <c r="Z26" s="58" t="s">
        <v>240</v>
      </c>
      <c r="AA26" s="58" t="s">
        <v>134</v>
      </c>
      <c r="AB26" s="58" t="s">
        <v>134</v>
      </c>
      <c r="AC26" s="58" t="s">
        <v>134</v>
      </c>
      <c r="AD26" s="105" t="s">
        <v>1459</v>
      </c>
      <c r="AE26" s="58" t="s">
        <v>134</v>
      </c>
      <c r="AF26" s="6"/>
      <c r="AG26" s="6"/>
      <c r="AH26" s="6"/>
      <c r="AI26" s="6"/>
      <c r="AJ26" s="6"/>
      <c r="AK26" s="6"/>
    </row>
    <row r="27" spans="1:37">
      <c r="A27" s="63" t="s">
        <v>56</v>
      </c>
      <c r="B27" s="58" t="s">
        <v>134</v>
      </c>
      <c r="C27" s="58" t="s">
        <v>134</v>
      </c>
      <c r="D27" s="58" t="s">
        <v>134</v>
      </c>
      <c r="E27" s="58" t="s">
        <v>134</v>
      </c>
      <c r="F27" s="58" t="s">
        <v>134</v>
      </c>
      <c r="G27" s="58" t="s">
        <v>134</v>
      </c>
      <c r="H27" s="58" t="s">
        <v>1980</v>
      </c>
      <c r="I27" s="10" t="s">
        <v>1993</v>
      </c>
      <c r="J27" s="58" t="s">
        <v>134</v>
      </c>
      <c r="K27" s="58" t="s">
        <v>134</v>
      </c>
      <c r="L27" s="58" t="s">
        <v>134</v>
      </c>
      <c r="M27" s="58" t="s">
        <v>134</v>
      </c>
      <c r="N27" s="58" t="s">
        <v>134</v>
      </c>
      <c r="O27" s="58" t="s">
        <v>134</v>
      </c>
      <c r="P27" s="58" t="s">
        <v>134</v>
      </c>
      <c r="Q27" s="58" t="s">
        <v>134</v>
      </c>
      <c r="R27" s="58" t="s">
        <v>134</v>
      </c>
      <c r="S27" s="58" t="s">
        <v>134</v>
      </c>
      <c r="T27" s="58" t="s">
        <v>134</v>
      </c>
      <c r="U27" s="58" t="s">
        <v>134</v>
      </c>
      <c r="V27" s="10" t="s">
        <v>242</v>
      </c>
      <c r="W27" s="58" t="s">
        <v>134</v>
      </c>
      <c r="X27" s="58" t="s">
        <v>134</v>
      </c>
      <c r="Y27" s="58" t="s">
        <v>134</v>
      </c>
      <c r="Z27" s="58" t="s">
        <v>134</v>
      </c>
      <c r="AA27" s="58" t="s">
        <v>134</v>
      </c>
      <c r="AB27" s="58" t="s">
        <v>134</v>
      </c>
      <c r="AC27" s="58" t="s">
        <v>134</v>
      </c>
      <c r="AD27" s="58" t="s">
        <v>134</v>
      </c>
      <c r="AE27" s="58" t="s">
        <v>134</v>
      </c>
      <c r="AF27" s="6"/>
      <c r="AG27" s="6"/>
      <c r="AH27" s="6"/>
      <c r="AI27" s="6"/>
      <c r="AJ27" s="6"/>
      <c r="AK27" s="6"/>
    </row>
    <row r="28" spans="1:37" ht="13.2">
      <c r="A28" s="63" t="s">
        <v>12</v>
      </c>
      <c r="B28" s="58" t="s">
        <v>242</v>
      </c>
      <c r="C28" s="58" t="s">
        <v>242</v>
      </c>
      <c r="D28" s="329" t="s">
        <v>134</v>
      </c>
      <c r="E28" s="58" t="s">
        <v>134</v>
      </c>
      <c r="F28" s="57" t="s">
        <v>242</v>
      </c>
      <c r="G28" s="58"/>
      <c r="H28" s="57" t="s">
        <v>242</v>
      </c>
      <c r="I28" s="168" t="s">
        <v>1233</v>
      </c>
      <c r="J28" s="58" t="s">
        <v>242</v>
      </c>
      <c r="K28" s="58" t="s">
        <v>134</v>
      </c>
      <c r="L28" s="58" t="s">
        <v>134</v>
      </c>
      <c r="M28" s="58" t="s">
        <v>772</v>
      </c>
      <c r="N28" s="10" t="s">
        <v>242</v>
      </c>
      <c r="O28" s="109" t="s">
        <v>1994</v>
      </c>
      <c r="P28" s="96" t="s">
        <v>1994</v>
      </c>
      <c r="Q28" s="96" t="s">
        <v>1994</v>
      </c>
      <c r="R28" s="251" t="s">
        <v>1233</v>
      </c>
      <c r="S28" s="117" t="s">
        <v>1995</v>
      </c>
      <c r="T28" s="105" t="s">
        <v>739</v>
      </c>
      <c r="U28" s="10" t="s">
        <v>691</v>
      </c>
      <c r="V28" s="10" t="s">
        <v>242</v>
      </c>
      <c r="W28" s="10" t="s">
        <v>242</v>
      </c>
      <c r="X28" s="109" t="s">
        <v>245</v>
      </c>
      <c r="Y28" s="109" t="s">
        <v>245</v>
      </c>
      <c r="Z28" s="58" t="s">
        <v>134</v>
      </c>
      <c r="AA28" s="109" t="s">
        <v>398</v>
      </c>
      <c r="AB28" s="109" t="s">
        <v>398</v>
      </c>
      <c r="AC28" s="105" t="s">
        <v>1233</v>
      </c>
      <c r="AD28" s="96" t="s">
        <v>1851</v>
      </c>
      <c r="AE28" s="96" t="s">
        <v>1851</v>
      </c>
      <c r="AF28" s="6"/>
      <c r="AG28" s="6"/>
      <c r="AH28" s="6"/>
      <c r="AI28" s="6"/>
      <c r="AJ28" s="6"/>
      <c r="AK28" s="6"/>
    </row>
    <row r="29" spans="1:37" ht="13.2">
      <c r="A29" s="513" t="s">
        <v>104</v>
      </c>
      <c r="B29" s="58" t="s">
        <v>134</v>
      </c>
      <c r="C29" s="58" t="s">
        <v>134</v>
      </c>
      <c r="D29" s="329" t="s">
        <v>1921</v>
      </c>
      <c r="E29" s="329" t="s">
        <v>1921</v>
      </c>
      <c r="F29" s="329" t="s">
        <v>1921</v>
      </c>
      <c r="G29" s="329" t="s">
        <v>1921</v>
      </c>
      <c r="H29" s="57" t="s">
        <v>242</v>
      </c>
      <c r="I29" s="602" t="s">
        <v>1996</v>
      </c>
      <c r="J29" s="602" t="s">
        <v>1996</v>
      </c>
      <c r="K29" s="602" t="s">
        <v>1996</v>
      </c>
      <c r="L29" s="602" t="s">
        <v>1996</v>
      </c>
      <c r="M29" s="602" t="s">
        <v>1996</v>
      </c>
      <c r="N29" s="602" t="s">
        <v>1996</v>
      </c>
      <c r="O29" s="602" t="s">
        <v>1996</v>
      </c>
      <c r="P29" s="602" t="s">
        <v>1996</v>
      </c>
      <c r="Q29" s="58" t="s">
        <v>134</v>
      </c>
      <c r="R29" s="58" t="s">
        <v>134</v>
      </c>
      <c r="S29" s="58" t="s">
        <v>134</v>
      </c>
      <c r="T29" s="645" t="s">
        <v>1997</v>
      </c>
      <c r="U29" s="174" t="s">
        <v>1998</v>
      </c>
      <c r="V29" s="174" t="s">
        <v>1998</v>
      </c>
      <c r="W29" s="174" t="s">
        <v>1998</v>
      </c>
      <c r="X29" s="10" t="s">
        <v>691</v>
      </c>
      <c r="Y29" s="10" t="s">
        <v>50</v>
      </c>
      <c r="Z29" s="208" t="s">
        <v>331</v>
      </c>
      <c r="AA29" s="384" t="s">
        <v>1097</v>
      </c>
      <c r="AB29" s="58" t="s">
        <v>134</v>
      </c>
      <c r="AC29" s="58" t="s">
        <v>373</v>
      </c>
      <c r="AD29" s="10" t="s">
        <v>50</v>
      </c>
      <c r="AE29" s="10" t="s">
        <v>50</v>
      </c>
      <c r="AF29" s="6"/>
      <c r="AG29" s="6"/>
      <c r="AH29" s="6"/>
      <c r="AI29" s="6"/>
      <c r="AJ29" s="6"/>
      <c r="AK29" s="6"/>
    </row>
    <row r="30" spans="1:37" ht="13.2">
      <c r="A30" s="64" t="s">
        <v>92</v>
      </c>
      <c r="B30" s="58" t="s">
        <v>242</v>
      </c>
      <c r="C30" s="105" t="s">
        <v>1999</v>
      </c>
      <c r="D30" s="105" t="s">
        <v>127</v>
      </c>
      <c r="E30" s="10" t="s">
        <v>373</v>
      </c>
      <c r="F30" s="174" t="s">
        <v>885</v>
      </c>
      <c r="G30" s="58" t="s">
        <v>242</v>
      </c>
      <c r="H30" s="58" t="s">
        <v>134</v>
      </c>
      <c r="I30" s="10" t="s">
        <v>373</v>
      </c>
      <c r="J30" s="10" t="s">
        <v>50</v>
      </c>
      <c r="K30" s="10" t="s">
        <v>373</v>
      </c>
      <c r="L30" s="109" t="s">
        <v>2000</v>
      </c>
      <c r="M30" s="81" t="s">
        <v>242</v>
      </c>
      <c r="N30" s="10" t="s">
        <v>373</v>
      </c>
      <c r="O30" s="10" t="s">
        <v>373</v>
      </c>
      <c r="P30" s="105" t="s">
        <v>2001</v>
      </c>
      <c r="Q30" s="602" t="s">
        <v>1996</v>
      </c>
      <c r="R30" s="602" t="s">
        <v>1996</v>
      </c>
      <c r="S30" s="602" t="s">
        <v>1996</v>
      </c>
      <c r="T30" s="58" t="s">
        <v>134</v>
      </c>
      <c r="U30" s="10" t="s">
        <v>2002</v>
      </c>
      <c r="V30" s="10" t="s">
        <v>2002</v>
      </c>
      <c r="W30" s="10" t="s">
        <v>2003</v>
      </c>
      <c r="X30" s="10" t="s">
        <v>885</v>
      </c>
      <c r="Y30" s="58" t="s">
        <v>134</v>
      </c>
      <c r="Z30" s="58" t="s">
        <v>134</v>
      </c>
      <c r="AA30" s="97" t="s">
        <v>2004</v>
      </c>
      <c r="AB30" s="97" t="s">
        <v>2005</v>
      </c>
      <c r="AC30" s="97" t="s">
        <v>2005</v>
      </c>
      <c r="AD30" s="97" t="s">
        <v>2005</v>
      </c>
      <c r="AE30" s="57" t="s">
        <v>373</v>
      </c>
      <c r="AF30" s="6"/>
      <c r="AG30" s="6"/>
      <c r="AH30" s="6"/>
      <c r="AI30" s="6"/>
      <c r="AJ30" s="6"/>
      <c r="AK30" s="6"/>
    </row>
    <row r="31" spans="1:37" ht="13.2">
      <c r="A31" s="553" t="s">
        <v>55</v>
      </c>
      <c r="B31" s="58" t="s">
        <v>242</v>
      </c>
      <c r="C31" s="58" t="s">
        <v>2006</v>
      </c>
      <c r="D31" s="58" t="s">
        <v>134</v>
      </c>
      <c r="E31" s="58" t="s">
        <v>134</v>
      </c>
      <c r="F31" s="58" t="s">
        <v>134</v>
      </c>
      <c r="G31" s="58" t="s">
        <v>134</v>
      </c>
      <c r="H31" s="58" t="s">
        <v>134</v>
      </c>
      <c r="I31" s="58" t="s">
        <v>242</v>
      </c>
      <c r="J31" s="188" t="s">
        <v>2007</v>
      </c>
      <c r="K31" s="10" t="s">
        <v>50</v>
      </c>
      <c r="L31" s="105" t="s">
        <v>2008</v>
      </c>
      <c r="M31" s="105" t="s">
        <v>2009</v>
      </c>
      <c r="N31" s="105" t="s">
        <v>2010</v>
      </c>
      <c r="O31" s="105" t="s">
        <v>2010</v>
      </c>
      <c r="P31" s="105" t="s">
        <v>2010</v>
      </c>
      <c r="Q31" s="105" t="s">
        <v>2010</v>
      </c>
      <c r="R31" s="105" t="s">
        <v>2010</v>
      </c>
      <c r="S31" s="105" t="s">
        <v>2010</v>
      </c>
      <c r="T31" s="105" t="s">
        <v>2010</v>
      </c>
      <c r="U31" s="334" t="s">
        <v>1079</v>
      </c>
      <c r="V31" s="334" t="s">
        <v>1079</v>
      </c>
      <c r="W31" s="334" t="s">
        <v>1079</v>
      </c>
      <c r="X31" s="334" t="s">
        <v>1079</v>
      </c>
      <c r="Y31" s="58" t="s">
        <v>134</v>
      </c>
      <c r="Z31" s="58" t="s">
        <v>2011</v>
      </c>
      <c r="AA31" s="58" t="s">
        <v>2011</v>
      </c>
      <c r="AB31" s="58" t="s">
        <v>2012</v>
      </c>
      <c r="AC31" s="58" t="s">
        <v>134</v>
      </c>
      <c r="AD31" s="58" t="s">
        <v>134</v>
      </c>
      <c r="AE31" s="58" t="s">
        <v>134</v>
      </c>
      <c r="AF31" s="6"/>
      <c r="AG31" s="6"/>
      <c r="AH31" s="6"/>
      <c r="AI31" s="6"/>
      <c r="AJ31" s="6"/>
      <c r="AK31" s="6"/>
    </row>
    <row r="32" spans="1:37" ht="13.2">
      <c r="A32" s="66" t="s">
        <v>94</v>
      </c>
      <c r="B32" s="58" t="s">
        <v>242</v>
      </c>
      <c r="C32" s="105" t="s">
        <v>1459</v>
      </c>
      <c r="D32" s="105" t="s">
        <v>1459</v>
      </c>
      <c r="E32" s="96" t="s">
        <v>2013</v>
      </c>
      <c r="F32" s="96" t="s">
        <v>2013</v>
      </c>
      <c r="G32" s="96" t="s">
        <v>2013</v>
      </c>
      <c r="H32" s="57" t="s">
        <v>242</v>
      </c>
      <c r="I32" s="117" t="s">
        <v>311</v>
      </c>
      <c r="J32" s="96" t="s">
        <v>2014</v>
      </c>
      <c r="L32" s="188" t="s">
        <v>134</v>
      </c>
      <c r="M32" s="188" t="s">
        <v>134</v>
      </c>
      <c r="N32" s="10" t="s">
        <v>50</v>
      </c>
      <c r="O32" s="10" t="s">
        <v>50</v>
      </c>
      <c r="P32" s="10" t="s">
        <v>50</v>
      </c>
      <c r="Q32" s="105" t="s">
        <v>1692</v>
      </c>
      <c r="R32" s="105" t="s">
        <v>2015</v>
      </c>
      <c r="S32" s="188" t="s">
        <v>134</v>
      </c>
      <c r="T32" s="188" t="s">
        <v>134</v>
      </c>
      <c r="U32" s="188" t="s">
        <v>134</v>
      </c>
      <c r="V32" s="188" t="s">
        <v>134</v>
      </c>
      <c r="W32" s="516" t="s">
        <v>134</v>
      </c>
      <c r="X32" s="516" t="s">
        <v>134</v>
      </c>
      <c r="Y32" s="516" t="s">
        <v>134</v>
      </c>
      <c r="Z32" s="188" t="s">
        <v>134</v>
      </c>
      <c r="AA32" s="181" t="s">
        <v>242</v>
      </c>
      <c r="AB32" s="109" t="s">
        <v>2016</v>
      </c>
      <c r="AC32" s="109" t="s">
        <v>2016</v>
      </c>
      <c r="AD32" s="109" t="s">
        <v>2016</v>
      </c>
      <c r="AE32" s="105" t="s">
        <v>1459</v>
      </c>
      <c r="AF32" s="355"/>
      <c r="AG32" s="355"/>
      <c r="AH32" s="355"/>
      <c r="AI32" s="355"/>
      <c r="AJ32" s="355"/>
      <c r="AK32" s="355"/>
    </row>
    <row r="33" spans="1:37" ht="13.2">
      <c r="A33" s="67" t="s">
        <v>96</v>
      </c>
      <c r="B33" s="96" t="s">
        <v>2017</v>
      </c>
      <c r="C33" s="58" t="s">
        <v>134</v>
      </c>
      <c r="D33" s="58" t="s">
        <v>134</v>
      </c>
      <c r="E33" s="97" t="s">
        <v>1805</v>
      </c>
      <c r="F33" s="97" t="s">
        <v>1805</v>
      </c>
      <c r="G33" s="97" t="s">
        <v>1805</v>
      </c>
      <c r="H33" s="97" t="s">
        <v>1805</v>
      </c>
      <c r="I33" s="188" t="s">
        <v>134</v>
      </c>
      <c r="J33" s="188" t="s">
        <v>134</v>
      </c>
      <c r="K33" s="109" t="s">
        <v>261</v>
      </c>
      <c r="L33" s="81" t="s">
        <v>242</v>
      </c>
      <c r="M33" s="10" t="s">
        <v>242</v>
      </c>
      <c r="N33" s="10" t="s">
        <v>242</v>
      </c>
      <c r="O33" s="188" t="s">
        <v>134</v>
      </c>
      <c r="P33" s="188" t="s">
        <v>134</v>
      </c>
      <c r="Q33" s="105" t="s">
        <v>2018</v>
      </c>
      <c r="R33" s="105" t="s">
        <v>2018</v>
      </c>
      <c r="S33" s="105" t="s">
        <v>2018</v>
      </c>
      <c r="T33" s="188" t="s">
        <v>134</v>
      </c>
      <c r="U33" s="188" t="s">
        <v>50</v>
      </c>
      <c r="V33" s="188" t="s">
        <v>50</v>
      </c>
      <c r="W33" s="516" t="s">
        <v>134</v>
      </c>
      <c r="X33" s="516" t="s">
        <v>134</v>
      </c>
      <c r="Y33" s="516" t="s">
        <v>134</v>
      </c>
      <c r="Z33" s="208" t="s">
        <v>331</v>
      </c>
      <c r="AA33" s="82" t="s">
        <v>331</v>
      </c>
      <c r="AB33" s="188"/>
      <c r="AC33" s="516" t="s">
        <v>134</v>
      </c>
      <c r="AD33" s="516" t="s">
        <v>134</v>
      </c>
      <c r="AE33" s="516" t="s">
        <v>134</v>
      </c>
      <c r="AF33" s="355"/>
      <c r="AG33" s="355"/>
      <c r="AH33" s="355"/>
      <c r="AI33" s="355"/>
      <c r="AJ33" s="355"/>
      <c r="AK33" s="355"/>
    </row>
    <row r="34" spans="1:37" ht="13.2">
      <c r="A34" s="80" t="s">
        <v>1706</v>
      </c>
      <c r="B34" s="58"/>
      <c r="C34" s="58"/>
      <c r="D34" s="58"/>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6"/>
      <c r="AG34" s="6"/>
      <c r="AH34" s="6"/>
      <c r="AI34" s="6"/>
      <c r="AJ34" s="6"/>
      <c r="AK34" s="6"/>
    </row>
    <row r="35" spans="1:37" ht="13.2">
      <c r="A35" s="581" t="s">
        <v>1707</v>
      </c>
      <c r="B35" s="329"/>
      <c r="C35" s="329"/>
      <c r="D35" s="520"/>
      <c r="E35" s="520"/>
      <c r="F35" s="520"/>
      <c r="G35" s="58"/>
      <c r="H35" s="58"/>
      <c r="I35" s="58"/>
      <c r="J35" s="58"/>
      <c r="K35" s="58"/>
      <c r="L35" s="58"/>
      <c r="M35" s="58"/>
      <c r="N35" s="58"/>
      <c r="O35" s="58"/>
      <c r="P35" s="58" t="s">
        <v>242</v>
      </c>
      <c r="Q35" s="58"/>
      <c r="R35" s="58"/>
      <c r="S35" s="58"/>
      <c r="T35" s="58"/>
      <c r="U35" s="58"/>
      <c r="V35" s="58"/>
      <c r="W35" s="58"/>
      <c r="X35" s="58"/>
      <c r="Y35" s="58"/>
      <c r="Z35" s="58"/>
      <c r="AA35" s="58"/>
      <c r="AB35" s="58"/>
      <c r="AC35" s="58"/>
      <c r="AD35" s="58"/>
      <c r="AE35" s="58"/>
      <c r="AF35" s="6"/>
      <c r="AG35" s="6"/>
      <c r="AH35" s="6"/>
      <c r="AI35" s="6"/>
      <c r="AJ35" s="6"/>
      <c r="AK35" s="6"/>
    </row>
    <row r="36" spans="1:37" ht="13.2">
      <c r="A36" s="581" t="s">
        <v>1708</v>
      </c>
      <c r="B36" s="329"/>
      <c r="C36" s="329"/>
      <c r="D36" s="520"/>
      <c r="E36" s="520"/>
      <c r="F36" s="520"/>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6"/>
      <c r="AG36" s="6"/>
      <c r="AH36" s="6"/>
      <c r="AI36" s="6"/>
      <c r="AJ36" s="6"/>
      <c r="AK36" s="6"/>
    </row>
    <row r="37" spans="1:37" ht="13.2">
      <c r="A37" s="581" t="s">
        <v>1709</v>
      </c>
      <c r="B37" s="329"/>
      <c r="C37" s="329"/>
      <c r="D37" s="520"/>
      <c r="E37" s="520"/>
      <c r="F37" s="520"/>
      <c r="G37" s="58"/>
      <c r="H37" s="58"/>
      <c r="I37" s="58"/>
      <c r="J37" s="58"/>
      <c r="K37" s="58"/>
      <c r="L37" s="58"/>
      <c r="M37" s="58"/>
      <c r="N37" s="58"/>
      <c r="O37" s="516" t="s">
        <v>134</v>
      </c>
      <c r="P37" s="105" t="s">
        <v>2001</v>
      </c>
      <c r="Q37" s="105" t="s">
        <v>1933</v>
      </c>
      <c r="R37" s="58"/>
      <c r="S37" s="58"/>
      <c r="T37" s="58"/>
      <c r="U37" s="58"/>
      <c r="V37" s="58"/>
      <c r="W37" s="58"/>
      <c r="X37" s="58"/>
      <c r="Y37" s="58"/>
      <c r="Z37" s="58"/>
      <c r="AA37" s="58"/>
      <c r="AB37" s="58"/>
      <c r="AC37" s="58"/>
      <c r="AD37" s="58"/>
      <c r="AE37" s="58"/>
      <c r="AF37" s="6"/>
      <c r="AG37" s="6"/>
      <c r="AH37" s="6"/>
      <c r="AI37" s="6"/>
      <c r="AJ37" s="6"/>
      <c r="AK37" s="6"/>
    </row>
    <row r="38" spans="1:37" ht="13.2">
      <c r="A38" s="581" t="s">
        <v>1710</v>
      </c>
      <c r="B38" s="329"/>
      <c r="C38" s="329"/>
      <c r="D38" s="520"/>
      <c r="E38" s="520"/>
      <c r="F38" s="520"/>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6"/>
      <c r="AG38" s="6"/>
      <c r="AH38" s="6"/>
      <c r="AI38" s="6"/>
      <c r="AJ38" s="6"/>
      <c r="AK38" s="6"/>
    </row>
    <row r="39" spans="1:37" ht="13.2">
      <c r="A39" s="354" t="s">
        <v>2019</v>
      </c>
      <c r="B39" s="329" t="s">
        <v>134</v>
      </c>
      <c r="C39" s="329" t="s">
        <v>134</v>
      </c>
      <c r="D39" s="329" t="s">
        <v>134</v>
      </c>
      <c r="E39" s="329" t="s">
        <v>134</v>
      </c>
      <c r="F39" s="329" t="s">
        <v>134</v>
      </c>
      <c r="G39" s="329" t="s">
        <v>134</v>
      </c>
      <c r="H39" s="58" t="s">
        <v>134</v>
      </c>
      <c r="I39" s="58" t="s">
        <v>134</v>
      </c>
      <c r="J39" s="58" t="s">
        <v>134</v>
      </c>
      <c r="K39" s="58" t="s">
        <v>134</v>
      </c>
      <c r="L39" s="58" t="s">
        <v>134</v>
      </c>
      <c r="M39" s="96" t="s">
        <v>255</v>
      </c>
      <c r="N39" s="96" t="s">
        <v>255</v>
      </c>
      <c r="O39" s="516" t="s">
        <v>134</v>
      </c>
      <c r="P39" s="109" t="s">
        <v>1284</v>
      </c>
      <c r="Q39" s="109" t="s">
        <v>1284</v>
      </c>
      <c r="R39" s="105" t="s">
        <v>1995</v>
      </c>
      <c r="S39" s="93" t="s">
        <v>134</v>
      </c>
      <c r="T39" s="93" t="s">
        <v>134</v>
      </c>
      <c r="U39" s="58"/>
      <c r="V39" s="58"/>
      <c r="W39" s="105" t="s">
        <v>739</v>
      </c>
      <c r="X39" s="105" t="s">
        <v>1644</v>
      </c>
      <c r="Y39" s="58"/>
      <c r="Z39" s="58"/>
      <c r="AA39" s="58"/>
      <c r="AB39" s="58"/>
      <c r="AC39" s="96" t="s">
        <v>312</v>
      </c>
      <c r="AD39" s="105" t="s">
        <v>1878</v>
      </c>
      <c r="AE39" s="105" t="s">
        <v>1933</v>
      </c>
      <c r="AF39" s="6"/>
      <c r="AG39" s="6"/>
      <c r="AH39" s="6"/>
      <c r="AI39" s="6"/>
      <c r="AJ39" s="6"/>
      <c r="AK39" s="6"/>
    </row>
    <row r="40" spans="1:37" ht="13.2">
      <c r="A40" s="354" t="s">
        <v>98</v>
      </c>
      <c r="B40" s="329" t="s">
        <v>134</v>
      </c>
      <c r="C40" s="58"/>
      <c r="D40" s="58" t="s">
        <v>134</v>
      </c>
      <c r="E40" s="520" t="s">
        <v>134</v>
      </c>
      <c r="F40" s="520" t="s">
        <v>134</v>
      </c>
      <c r="G40" s="520" t="s">
        <v>134</v>
      </c>
      <c r="H40" s="520" t="s">
        <v>134</v>
      </c>
      <c r="I40" s="520" t="s">
        <v>134</v>
      </c>
      <c r="J40" s="520" t="s">
        <v>134</v>
      </c>
      <c r="K40" s="58" t="s">
        <v>134</v>
      </c>
      <c r="L40" s="58" t="s">
        <v>134</v>
      </c>
      <c r="M40" s="58" t="s">
        <v>134</v>
      </c>
      <c r="N40" s="58" t="s">
        <v>134</v>
      </c>
      <c r="O40" s="58" t="s">
        <v>134</v>
      </c>
      <c r="P40" s="58" t="s">
        <v>134</v>
      </c>
      <c r="Q40" s="58" t="s">
        <v>242</v>
      </c>
      <c r="R40" s="58" t="s">
        <v>242</v>
      </c>
      <c r="S40" s="58" t="s">
        <v>134</v>
      </c>
      <c r="T40" s="58" t="s">
        <v>134</v>
      </c>
      <c r="U40" s="58" t="s">
        <v>134</v>
      </c>
      <c r="V40" s="58" t="s">
        <v>134</v>
      </c>
      <c r="W40" s="58" t="s">
        <v>134</v>
      </c>
      <c r="X40" s="96" t="s">
        <v>2020</v>
      </c>
      <c r="Y40" s="58" t="s">
        <v>134</v>
      </c>
      <c r="Z40" s="58" t="s">
        <v>134</v>
      </c>
      <c r="AA40" s="58" t="s">
        <v>134</v>
      </c>
      <c r="AB40" s="58" t="s">
        <v>134</v>
      </c>
      <c r="AC40" s="58" t="s">
        <v>134</v>
      </c>
      <c r="AD40" s="58" t="s">
        <v>134</v>
      </c>
      <c r="AE40" s="58" t="s">
        <v>134</v>
      </c>
      <c r="AF40" s="6"/>
      <c r="AG40" s="6"/>
      <c r="AH40" s="6"/>
      <c r="AI40" s="6"/>
      <c r="AJ40" s="6"/>
      <c r="AK40" s="6"/>
    </row>
    <row r="41" spans="1:37" ht="13.2">
      <c r="A41" s="354" t="s">
        <v>99</v>
      </c>
      <c r="B41" s="251" t="s">
        <v>1233</v>
      </c>
      <c r="C41" s="251" t="s">
        <v>1233</v>
      </c>
      <c r="D41" s="251" t="s">
        <v>1233</v>
      </c>
      <c r="E41" s="251" t="s">
        <v>1233</v>
      </c>
      <c r="F41" s="251" t="s">
        <v>1233</v>
      </c>
      <c r="G41" s="251" t="s">
        <v>1233</v>
      </c>
      <c r="H41" s="58" t="s">
        <v>134</v>
      </c>
      <c r="I41" s="58" t="s">
        <v>134</v>
      </c>
      <c r="J41" s="251" t="s">
        <v>1233</v>
      </c>
      <c r="K41" s="251" t="s">
        <v>1233</v>
      </c>
      <c r="L41" s="251" t="s">
        <v>1233</v>
      </c>
      <c r="M41" s="251" t="s">
        <v>1233</v>
      </c>
      <c r="N41" s="251" t="s">
        <v>1233</v>
      </c>
      <c r="O41" s="251" t="s">
        <v>1233</v>
      </c>
      <c r="P41" s="251" t="s">
        <v>1233</v>
      </c>
      <c r="Q41" s="104" t="s">
        <v>352</v>
      </c>
      <c r="R41" s="58" t="s">
        <v>134</v>
      </c>
      <c r="S41" s="251" t="s">
        <v>1233</v>
      </c>
      <c r="T41" s="251" t="s">
        <v>1233</v>
      </c>
      <c r="U41" s="58" t="s">
        <v>134</v>
      </c>
      <c r="V41" s="58" t="s">
        <v>134</v>
      </c>
      <c r="W41" s="251" t="s">
        <v>1233</v>
      </c>
      <c r="X41" s="251" t="s">
        <v>1233</v>
      </c>
      <c r="Y41" s="251" t="s">
        <v>1233</v>
      </c>
      <c r="Z41" s="251" t="s">
        <v>1233</v>
      </c>
      <c r="AA41" s="58" t="s">
        <v>134</v>
      </c>
      <c r="AB41" s="251" t="s">
        <v>1233</v>
      </c>
      <c r="AC41" s="526" t="s">
        <v>134</v>
      </c>
      <c r="AD41" s="251" t="s">
        <v>1233</v>
      </c>
      <c r="AE41" s="251" t="s">
        <v>1233</v>
      </c>
      <c r="AF41" s="6"/>
      <c r="AG41" s="6"/>
      <c r="AH41" s="6"/>
      <c r="AI41" s="6"/>
      <c r="AJ41" s="6"/>
      <c r="AK41" s="6"/>
    </row>
    <row r="42" spans="1:37" ht="13.2">
      <c r="A42" s="354" t="s">
        <v>100</v>
      </c>
      <c r="B42" s="104" t="s">
        <v>352</v>
      </c>
      <c r="C42" s="104" t="s">
        <v>352</v>
      </c>
      <c r="D42" s="104" t="s">
        <v>352</v>
      </c>
      <c r="E42" s="104" t="s">
        <v>352</v>
      </c>
      <c r="F42" s="104" t="s">
        <v>352</v>
      </c>
      <c r="G42" s="104" t="s">
        <v>352</v>
      </c>
      <c r="H42" s="104" t="s">
        <v>352</v>
      </c>
      <c r="I42" s="104" t="s">
        <v>352</v>
      </c>
      <c r="J42" s="104" t="s">
        <v>352</v>
      </c>
      <c r="K42" s="104" t="s">
        <v>352</v>
      </c>
      <c r="L42" s="104" t="s">
        <v>352</v>
      </c>
      <c r="M42" s="104" t="s">
        <v>352</v>
      </c>
      <c r="N42" s="104" t="s">
        <v>352</v>
      </c>
      <c r="O42" s="104" t="s">
        <v>352</v>
      </c>
      <c r="P42" s="104" t="s">
        <v>352</v>
      </c>
      <c r="Q42" s="104" t="s">
        <v>352</v>
      </c>
      <c r="R42" s="104" t="s">
        <v>352</v>
      </c>
      <c r="S42" s="104" t="s">
        <v>352</v>
      </c>
      <c r="T42" s="58" t="s">
        <v>352</v>
      </c>
      <c r="U42" s="58" t="s">
        <v>352</v>
      </c>
      <c r="V42" s="58" t="s">
        <v>352</v>
      </c>
      <c r="W42" s="58" t="s">
        <v>352</v>
      </c>
      <c r="X42" s="58" t="s">
        <v>352</v>
      </c>
      <c r="Y42" s="58"/>
      <c r="Z42" s="58"/>
      <c r="AA42" s="58"/>
      <c r="AB42" s="58"/>
      <c r="AC42" s="526" t="s">
        <v>134</v>
      </c>
      <c r="AD42" s="526" t="s">
        <v>134</v>
      </c>
      <c r="AE42" s="526" t="s">
        <v>134</v>
      </c>
      <c r="AF42" s="6"/>
      <c r="AG42" s="6"/>
      <c r="AH42" s="6"/>
      <c r="AI42" s="6"/>
      <c r="AJ42" s="6"/>
      <c r="AK42" s="6"/>
    </row>
    <row r="43" spans="1:37" ht="13.2">
      <c r="A43" s="354" t="s">
        <v>101</v>
      </c>
      <c r="B43" s="58" t="s">
        <v>134</v>
      </c>
      <c r="C43" s="58" t="s">
        <v>134</v>
      </c>
      <c r="D43" s="58" t="s">
        <v>134</v>
      </c>
      <c r="E43" s="58" t="s">
        <v>134</v>
      </c>
      <c r="F43" s="58"/>
      <c r="G43" s="58"/>
      <c r="H43" s="58" t="s">
        <v>134</v>
      </c>
      <c r="I43" s="58" t="s">
        <v>134</v>
      </c>
      <c r="J43" s="58" t="s">
        <v>134</v>
      </c>
      <c r="K43" s="58" t="s">
        <v>134</v>
      </c>
      <c r="L43" s="58" t="s">
        <v>134</v>
      </c>
      <c r="M43" s="58" t="s">
        <v>134</v>
      </c>
      <c r="N43" s="58"/>
      <c r="O43" s="81" t="s">
        <v>772</v>
      </c>
      <c r="P43" s="58" t="s">
        <v>134</v>
      </c>
      <c r="Q43" s="58" t="s">
        <v>134</v>
      </c>
      <c r="R43" s="58" t="s">
        <v>134</v>
      </c>
      <c r="S43" s="58" t="s">
        <v>134</v>
      </c>
      <c r="T43" s="10" t="s">
        <v>242</v>
      </c>
      <c r="U43" s="58" t="s">
        <v>242</v>
      </c>
      <c r="V43" s="58" t="s">
        <v>134</v>
      </c>
      <c r="W43" s="58" t="s">
        <v>134</v>
      </c>
      <c r="X43" s="58" t="s">
        <v>134</v>
      </c>
      <c r="Y43" s="58" t="s">
        <v>134</v>
      </c>
      <c r="Z43" s="58" t="s">
        <v>134</v>
      </c>
      <c r="AA43" s="58" t="s">
        <v>134</v>
      </c>
      <c r="AB43" s="58"/>
      <c r="AC43" s="58" t="s">
        <v>134</v>
      </c>
      <c r="AD43" s="58" t="s">
        <v>134</v>
      </c>
      <c r="AE43" s="58" t="s">
        <v>134</v>
      </c>
      <c r="AF43" s="6"/>
      <c r="AG43" s="6"/>
      <c r="AH43" s="6"/>
      <c r="AI43" s="6"/>
      <c r="AJ43" s="6"/>
      <c r="AK43" s="6"/>
    </row>
    <row r="44" spans="1:37" ht="13.2">
      <c r="A44" s="354" t="s">
        <v>102</v>
      </c>
      <c r="B44" s="58" t="s">
        <v>134</v>
      </c>
      <c r="C44" s="58" t="s">
        <v>134</v>
      </c>
      <c r="D44" s="58" t="s">
        <v>134</v>
      </c>
      <c r="E44" s="58" t="s">
        <v>134</v>
      </c>
      <c r="F44" s="58" t="s">
        <v>134</v>
      </c>
      <c r="G44" s="58" t="s">
        <v>134</v>
      </c>
      <c r="H44" s="58" t="s">
        <v>134</v>
      </c>
      <c r="I44" s="58" t="s">
        <v>134</v>
      </c>
      <c r="J44" s="58" t="s">
        <v>134</v>
      </c>
      <c r="K44" s="58" t="s">
        <v>134</v>
      </c>
      <c r="L44" s="58" t="s">
        <v>134</v>
      </c>
      <c r="M44" s="58" t="s">
        <v>134</v>
      </c>
      <c r="N44" s="58" t="s">
        <v>134</v>
      </c>
      <c r="O44" s="58" t="s">
        <v>134</v>
      </c>
      <c r="P44" s="58" t="s">
        <v>134</v>
      </c>
      <c r="Q44" s="58" t="s">
        <v>134</v>
      </c>
      <c r="R44" s="58" t="s">
        <v>134</v>
      </c>
      <c r="S44" s="58" t="s">
        <v>134</v>
      </c>
      <c r="T44" s="58" t="s">
        <v>134</v>
      </c>
      <c r="V44" s="58" t="s">
        <v>134</v>
      </c>
      <c r="W44" s="58" t="s">
        <v>134</v>
      </c>
      <c r="X44" s="58" t="s">
        <v>134</v>
      </c>
      <c r="Y44" s="58" t="s">
        <v>134</v>
      </c>
      <c r="Z44" s="58" t="s">
        <v>134</v>
      </c>
      <c r="AA44" s="58" t="s">
        <v>134</v>
      </c>
      <c r="AB44" s="58" t="s">
        <v>134</v>
      </c>
      <c r="AC44" s="58" t="s">
        <v>134</v>
      </c>
      <c r="AD44" s="58" t="s">
        <v>242</v>
      </c>
      <c r="AE44" s="58" t="s">
        <v>134</v>
      </c>
      <c r="AF44" s="6"/>
      <c r="AG44" s="6"/>
      <c r="AH44" s="6"/>
      <c r="AI44" s="6"/>
      <c r="AJ44" s="6"/>
      <c r="AK44" s="6"/>
    </row>
    <row r="45" spans="1:37" ht="13.2">
      <c r="A45" s="354" t="s">
        <v>1891</v>
      </c>
      <c r="B45" s="58" t="s">
        <v>134</v>
      </c>
      <c r="C45" s="58" t="s">
        <v>134</v>
      </c>
      <c r="D45" s="58" t="s">
        <v>134</v>
      </c>
      <c r="E45" s="58" t="s">
        <v>242</v>
      </c>
      <c r="F45" s="57" t="s">
        <v>242</v>
      </c>
      <c r="G45" s="58"/>
      <c r="H45" s="251" t="s">
        <v>1233</v>
      </c>
      <c r="I45" s="58" t="s">
        <v>134</v>
      </c>
      <c r="J45" s="58" t="s">
        <v>134</v>
      </c>
      <c r="K45" s="58" t="s">
        <v>134</v>
      </c>
      <c r="L45" s="646" t="s">
        <v>2021</v>
      </c>
      <c r="M45" s="646" t="s">
        <v>2021</v>
      </c>
      <c r="N45" s="10" t="s">
        <v>242</v>
      </c>
      <c r="O45" s="58" t="s">
        <v>134</v>
      </c>
      <c r="P45" s="58" t="s">
        <v>134</v>
      </c>
      <c r="Q45" s="251" t="s">
        <v>1233</v>
      </c>
      <c r="R45" s="58" t="s">
        <v>134</v>
      </c>
      <c r="S45" s="105" t="s">
        <v>2022</v>
      </c>
      <c r="T45" s="10" t="s">
        <v>242</v>
      </c>
      <c r="U45" s="251" t="s">
        <v>1233</v>
      </c>
      <c r="V45" s="251" t="s">
        <v>1233</v>
      </c>
      <c r="W45" s="58" t="s">
        <v>134</v>
      </c>
      <c r="X45" s="58" t="s">
        <v>134</v>
      </c>
      <c r="Y45" s="58" t="s">
        <v>134</v>
      </c>
      <c r="Z45" s="58" t="s">
        <v>134</v>
      </c>
      <c r="AA45" s="58" t="s">
        <v>134</v>
      </c>
      <c r="AB45" s="58" t="s">
        <v>134</v>
      </c>
      <c r="AC45" s="58" t="s">
        <v>134</v>
      </c>
      <c r="AD45" s="58" t="s">
        <v>134</v>
      </c>
      <c r="AE45" s="58" t="s">
        <v>134</v>
      </c>
      <c r="AF45" s="6"/>
      <c r="AG45" s="6"/>
      <c r="AH45" s="6"/>
      <c r="AI45" s="6"/>
      <c r="AJ45" s="6"/>
      <c r="AK45" s="6"/>
    </row>
    <row r="46" spans="1:37" ht="13.2">
      <c r="A46" s="354" t="s">
        <v>103</v>
      </c>
      <c r="B46" s="58"/>
      <c r="C46" s="58" t="s">
        <v>134</v>
      </c>
      <c r="D46" s="58" t="s">
        <v>134</v>
      </c>
      <c r="E46" s="58" t="s">
        <v>134</v>
      </c>
      <c r="F46" s="58" t="s">
        <v>134</v>
      </c>
      <c r="G46" s="58" t="s">
        <v>134</v>
      </c>
      <c r="H46" s="58" t="s">
        <v>134</v>
      </c>
      <c r="I46" s="58" t="s">
        <v>134</v>
      </c>
      <c r="J46" s="58" t="s">
        <v>134</v>
      </c>
      <c r="K46" s="58" t="s">
        <v>134</v>
      </c>
      <c r="L46" s="81" t="s">
        <v>242</v>
      </c>
      <c r="M46" s="58" t="s">
        <v>134</v>
      </c>
      <c r="N46" s="58" t="s">
        <v>134</v>
      </c>
      <c r="O46" s="58" t="s">
        <v>134</v>
      </c>
      <c r="P46" s="58" t="s">
        <v>134</v>
      </c>
      <c r="Q46" s="58" t="s">
        <v>134</v>
      </c>
      <c r="R46" s="58" t="s">
        <v>134</v>
      </c>
      <c r="S46" s="58" t="s">
        <v>134</v>
      </c>
      <c r="T46" s="58" t="s">
        <v>134</v>
      </c>
      <c r="U46" s="58" t="s">
        <v>134</v>
      </c>
      <c r="V46" s="58" t="s">
        <v>134</v>
      </c>
      <c r="W46" s="58" t="s">
        <v>134</v>
      </c>
      <c r="X46" s="58" t="s">
        <v>134</v>
      </c>
      <c r="Y46" s="58" t="s">
        <v>134</v>
      </c>
      <c r="Z46" s="58" t="s">
        <v>134</v>
      </c>
      <c r="AA46" s="58" t="s">
        <v>134</v>
      </c>
      <c r="AB46" s="58" t="s">
        <v>134</v>
      </c>
      <c r="AC46" s="58" t="s">
        <v>134</v>
      </c>
      <c r="AD46" s="58" t="s">
        <v>134</v>
      </c>
      <c r="AE46" s="58" t="s">
        <v>134</v>
      </c>
      <c r="AF46" s="6"/>
      <c r="AG46" s="6"/>
      <c r="AH46" s="6"/>
      <c r="AI46" s="6"/>
      <c r="AJ46" s="6"/>
      <c r="AK46" s="6"/>
    </row>
    <row r="47" spans="1:37" ht="13.2">
      <c r="A47" s="73" t="s">
        <v>105</v>
      </c>
      <c r="B47" s="647" t="s">
        <v>2023</v>
      </c>
      <c r="C47" s="647" t="s">
        <v>2024</v>
      </c>
      <c r="D47" s="647" t="s">
        <v>2024</v>
      </c>
      <c r="E47" s="647" t="s">
        <v>2024</v>
      </c>
      <c r="F47" s="58" t="s">
        <v>134</v>
      </c>
      <c r="G47" s="58" t="s">
        <v>134</v>
      </c>
      <c r="H47" s="58" t="s">
        <v>134</v>
      </c>
      <c r="I47" s="648" t="s">
        <v>2025</v>
      </c>
      <c r="J47" s="648" t="s">
        <v>2025</v>
      </c>
      <c r="K47" s="648" t="s">
        <v>2025</v>
      </c>
      <c r="L47" s="648" t="s">
        <v>2025</v>
      </c>
      <c r="M47" s="648" t="s">
        <v>2025</v>
      </c>
      <c r="N47" s="648" t="s">
        <v>2025</v>
      </c>
      <c r="O47" s="648" t="s">
        <v>2025</v>
      </c>
      <c r="P47" s="648" t="s">
        <v>2025</v>
      </c>
      <c r="Q47" s="648" t="s">
        <v>2025</v>
      </c>
      <c r="R47" s="648" t="s">
        <v>2025</v>
      </c>
      <c r="S47" s="648" t="s">
        <v>2025</v>
      </c>
      <c r="T47" s="648" t="s">
        <v>2025</v>
      </c>
      <c r="U47" s="648" t="s">
        <v>2025</v>
      </c>
      <c r="V47" s="58"/>
      <c r="W47" s="58"/>
      <c r="X47" s="58"/>
      <c r="Y47" s="58"/>
      <c r="Z47" s="58"/>
      <c r="AA47" s="58"/>
      <c r="AB47" s="58"/>
      <c r="AC47" s="58"/>
      <c r="AD47" s="58"/>
      <c r="AE47" s="58"/>
      <c r="AF47" s="6"/>
      <c r="AG47" s="6"/>
      <c r="AH47" s="6"/>
      <c r="AI47" s="6"/>
      <c r="AJ47" s="6"/>
      <c r="AK47" s="6"/>
    </row>
    <row r="48" spans="1:37" ht="13.2">
      <c r="A48" s="614" t="s">
        <v>106</v>
      </c>
      <c r="B48" s="58"/>
      <c r="C48" s="58" t="s">
        <v>134</v>
      </c>
      <c r="D48" s="58" t="s">
        <v>134</v>
      </c>
      <c r="E48" s="58" t="s">
        <v>1150</v>
      </c>
      <c r="F48" s="58"/>
      <c r="G48" s="58"/>
      <c r="H48" s="58"/>
      <c r="I48" s="58"/>
      <c r="J48" s="58" t="s">
        <v>134</v>
      </c>
      <c r="K48" s="58" t="s">
        <v>134</v>
      </c>
      <c r="L48" s="58"/>
      <c r="M48" s="58"/>
      <c r="N48" s="58"/>
      <c r="O48" s="58"/>
      <c r="P48" s="58"/>
      <c r="Q48" s="58" t="s">
        <v>134</v>
      </c>
      <c r="R48" s="58" t="s">
        <v>134</v>
      </c>
      <c r="S48" s="58"/>
      <c r="T48" s="58"/>
      <c r="U48" s="58" t="s">
        <v>2026</v>
      </c>
      <c r="V48" s="58" t="s">
        <v>2027</v>
      </c>
      <c r="W48" s="58"/>
      <c r="X48" s="58" t="s">
        <v>134</v>
      </c>
      <c r="Y48" s="58" t="s">
        <v>134</v>
      </c>
      <c r="Z48" s="58" t="s">
        <v>373</v>
      </c>
      <c r="AA48" s="58"/>
      <c r="AB48" s="58"/>
      <c r="AC48" s="58"/>
      <c r="AD48" s="58"/>
      <c r="AE48" s="58" t="s">
        <v>134</v>
      </c>
      <c r="AF48" s="6"/>
      <c r="AG48" s="6"/>
      <c r="AH48" s="6"/>
      <c r="AI48" s="6"/>
      <c r="AJ48" s="6"/>
      <c r="AK48" s="6"/>
    </row>
    <row r="49" spans="1:37" ht="13.2">
      <c r="A49" s="62" t="s">
        <v>107</v>
      </c>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6"/>
      <c r="AG49" s="6"/>
      <c r="AH49" s="6"/>
      <c r="AI49" s="6"/>
      <c r="AJ49" s="6"/>
      <c r="AK49" s="6"/>
    </row>
    <row r="50" spans="1:37" ht="13.2">
      <c r="A50" s="354" t="s">
        <v>108</v>
      </c>
      <c r="B50" s="58"/>
      <c r="C50" s="58"/>
      <c r="D50" s="58"/>
      <c r="E50" s="58" t="s">
        <v>134</v>
      </c>
      <c r="F50" s="58"/>
      <c r="G50" s="58"/>
      <c r="H50" s="58" t="s">
        <v>2028</v>
      </c>
      <c r="I50" s="97" t="s">
        <v>1805</v>
      </c>
      <c r="J50" s="58"/>
      <c r="K50" s="58"/>
      <c r="L50" s="58"/>
      <c r="M50" s="58"/>
      <c r="N50" s="58"/>
      <c r="O50" s="58"/>
      <c r="P50" s="58"/>
      <c r="Q50" s="58"/>
      <c r="R50" s="58"/>
      <c r="S50" s="58" t="s">
        <v>134</v>
      </c>
      <c r="T50" s="58"/>
      <c r="U50" s="58"/>
      <c r="V50" s="58"/>
      <c r="W50" s="58" t="s">
        <v>134</v>
      </c>
      <c r="X50" s="58"/>
      <c r="Y50" s="58"/>
      <c r="Z50" s="58"/>
      <c r="AA50" s="58"/>
      <c r="AB50" s="58"/>
      <c r="AC50" s="58"/>
      <c r="AD50" s="58"/>
      <c r="AE50" s="58"/>
      <c r="AF50" s="6"/>
      <c r="AG50" s="6"/>
      <c r="AH50" s="6"/>
      <c r="AI50" s="6"/>
      <c r="AJ50" s="6"/>
      <c r="AK50" s="6"/>
    </row>
    <row r="51" spans="1:37" ht="13.2">
      <c r="A51" s="73" t="s">
        <v>109</v>
      </c>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6"/>
      <c r="AG51" s="6"/>
      <c r="AH51" s="6"/>
      <c r="AI51" s="6"/>
      <c r="AJ51" s="6"/>
      <c r="AK51" s="6"/>
    </row>
    <row r="52" spans="1:37" ht="13.2">
      <c r="A52" s="649" t="s">
        <v>27</v>
      </c>
      <c r="B52" s="58"/>
      <c r="C52" s="58"/>
      <c r="D52" s="58"/>
      <c r="E52" s="58"/>
      <c r="F52" s="58"/>
      <c r="G52" s="58"/>
      <c r="H52" s="58" t="s">
        <v>2028</v>
      </c>
      <c r="I52" s="58"/>
      <c r="J52" s="58"/>
      <c r="K52" s="58"/>
      <c r="L52" s="58"/>
      <c r="M52" s="58"/>
      <c r="N52" s="58"/>
      <c r="O52" s="58"/>
      <c r="P52" s="58"/>
      <c r="Q52" s="58"/>
      <c r="R52" s="58"/>
      <c r="S52" s="58"/>
      <c r="T52" s="58" t="s">
        <v>134</v>
      </c>
      <c r="U52" s="58"/>
      <c r="V52" s="58"/>
      <c r="W52" s="58"/>
      <c r="X52" s="58"/>
      <c r="Y52" s="58"/>
      <c r="Z52" s="58"/>
      <c r="AA52" s="58" t="s">
        <v>134</v>
      </c>
      <c r="AB52" s="58" t="s">
        <v>1147</v>
      </c>
      <c r="AC52" s="58" t="s">
        <v>1147</v>
      </c>
      <c r="AD52" s="58" t="s">
        <v>1147</v>
      </c>
      <c r="AE52" s="615" t="s">
        <v>2029</v>
      </c>
      <c r="AF52" s="6"/>
      <c r="AG52" s="6"/>
      <c r="AH52" s="6"/>
      <c r="AI52" s="6"/>
      <c r="AJ52" s="6"/>
      <c r="AK52" s="6"/>
    </row>
    <row r="53" spans="1:37" ht="13.2">
      <c r="A53" s="73" t="s">
        <v>110</v>
      </c>
      <c r="B53" s="58"/>
      <c r="C53" s="58"/>
      <c r="D53" s="58"/>
      <c r="E53" s="58"/>
      <c r="F53" s="58" t="s">
        <v>134</v>
      </c>
      <c r="G53" s="58" t="s">
        <v>134</v>
      </c>
      <c r="H53" s="58"/>
      <c r="I53" s="58"/>
      <c r="J53" s="58"/>
      <c r="K53" s="58"/>
      <c r="L53" s="58"/>
      <c r="M53" s="58"/>
      <c r="N53" s="58"/>
      <c r="O53" s="58"/>
      <c r="P53" s="58"/>
      <c r="Q53" s="58"/>
      <c r="R53" s="58"/>
      <c r="S53" s="58"/>
      <c r="T53" s="58"/>
      <c r="U53" s="58"/>
      <c r="V53" s="58"/>
      <c r="W53" s="58" t="s">
        <v>134</v>
      </c>
      <c r="X53" s="58"/>
      <c r="Y53" s="58" t="s">
        <v>134</v>
      </c>
      <c r="Z53" s="58" t="s">
        <v>134</v>
      </c>
      <c r="AA53" s="58"/>
      <c r="AB53" s="58"/>
      <c r="AC53" s="58"/>
      <c r="AD53" s="58"/>
      <c r="AE53" s="58"/>
      <c r="AF53" s="6"/>
      <c r="AG53" s="6"/>
      <c r="AH53" s="6"/>
      <c r="AI53" s="6"/>
      <c r="AJ53" s="6"/>
      <c r="AK53" s="6"/>
    </row>
    <row r="54" spans="1:37" ht="13.2">
      <c r="A54" s="74" t="s">
        <v>111</v>
      </c>
      <c r="B54" s="521"/>
      <c r="C54" s="6"/>
      <c r="D54" s="6"/>
      <c r="E54" s="6"/>
      <c r="F54" s="6"/>
      <c r="G54" s="6"/>
      <c r="H54" s="6"/>
      <c r="I54" s="6"/>
      <c r="J54" s="6"/>
      <c r="K54" s="6"/>
      <c r="L54" s="6"/>
      <c r="M54" s="6"/>
      <c r="N54" s="6"/>
      <c r="O54" s="6"/>
      <c r="P54" s="6"/>
      <c r="Q54" s="6"/>
      <c r="R54" s="6"/>
      <c r="S54" s="6"/>
      <c r="T54" s="6"/>
      <c r="U54" s="6"/>
      <c r="V54" s="6"/>
      <c r="W54" s="6"/>
      <c r="X54" s="58"/>
      <c r="Y54" s="6"/>
      <c r="Z54" s="6"/>
      <c r="AA54" s="6"/>
      <c r="AB54" s="6"/>
      <c r="AC54" s="6"/>
      <c r="AD54" s="6"/>
      <c r="AE54" s="6"/>
      <c r="AF54" s="6"/>
      <c r="AG54" s="6"/>
      <c r="AH54" s="6"/>
      <c r="AI54" s="6"/>
      <c r="AJ54" s="6"/>
      <c r="AK54" s="6"/>
    </row>
    <row r="55" spans="1:37" ht="13.2">
      <c r="A55" s="26" t="s">
        <v>112</v>
      </c>
      <c r="B55" s="521"/>
      <c r="C55" s="6"/>
      <c r="D55" s="6"/>
      <c r="E55" s="6"/>
      <c r="F55" s="6"/>
      <c r="G55" s="6"/>
      <c r="H55" s="6"/>
      <c r="I55" s="6"/>
      <c r="J55" s="6"/>
      <c r="K55" s="6"/>
      <c r="L55" s="6"/>
      <c r="M55" s="6"/>
      <c r="N55" s="6"/>
      <c r="O55" s="6"/>
      <c r="P55" s="6"/>
      <c r="Q55" s="6"/>
      <c r="R55" s="6"/>
      <c r="S55" s="6"/>
      <c r="T55" s="6"/>
      <c r="U55" s="6"/>
      <c r="V55" s="6"/>
      <c r="W55" s="6"/>
      <c r="X55" s="58"/>
      <c r="Z55" s="6"/>
      <c r="AA55" s="6"/>
      <c r="AB55" s="6"/>
      <c r="AC55" s="6"/>
      <c r="AD55" s="6"/>
      <c r="AE55" s="6"/>
      <c r="AF55" s="6"/>
      <c r="AG55" s="6"/>
      <c r="AH55" s="6"/>
      <c r="AI55" s="6"/>
      <c r="AJ55" s="6"/>
      <c r="AK55" s="6"/>
    </row>
    <row r="56" spans="1:37" ht="13.2">
      <c r="A56" s="63">
        <v>7700</v>
      </c>
      <c r="B56" s="58"/>
      <c r="C56" s="58"/>
      <c r="D56" s="58"/>
      <c r="E56" s="390"/>
      <c r="F56" s="390"/>
      <c r="G56" s="390"/>
      <c r="H56" s="390"/>
      <c r="I56" s="390"/>
      <c r="J56" s="390"/>
      <c r="K56" s="390"/>
      <c r="L56" s="390"/>
      <c r="M56" s="58" t="s">
        <v>772</v>
      </c>
      <c r="N56" s="10" t="s">
        <v>242</v>
      </c>
      <c r="O56" s="390"/>
      <c r="P56" s="390"/>
      <c r="Q56" s="390"/>
      <c r="R56" s="390"/>
      <c r="S56" s="390"/>
      <c r="T56" s="390"/>
      <c r="U56" s="390"/>
      <c r="V56" s="434" t="s">
        <v>727</v>
      </c>
      <c r="W56" s="434" t="s">
        <v>728</v>
      </c>
      <c r="X56" s="434" t="s">
        <v>728</v>
      </c>
      <c r="Y56" s="434" t="s">
        <v>728</v>
      </c>
      <c r="Z56" s="434" t="s">
        <v>727</v>
      </c>
      <c r="AA56" s="390"/>
      <c r="AB56" s="526"/>
      <c r="AC56" s="526"/>
      <c r="AD56" s="526"/>
      <c r="AE56" s="526"/>
      <c r="AF56" s="6"/>
      <c r="AG56" s="6"/>
      <c r="AH56" s="6"/>
      <c r="AI56" s="6"/>
      <c r="AJ56" s="6"/>
      <c r="AK56" s="6"/>
    </row>
    <row r="57" spans="1:37" ht="13.2">
      <c r="A57" s="528">
        <v>7701</v>
      </c>
      <c r="B57" s="10" t="s">
        <v>242</v>
      </c>
      <c r="C57" s="97" t="s">
        <v>1957</v>
      </c>
      <c r="E57" s="58" t="s">
        <v>132</v>
      </c>
      <c r="F57" s="208"/>
      <c r="G57" s="12"/>
      <c r="H57" s="371"/>
      <c r="I57" s="117" t="s">
        <v>311</v>
      </c>
      <c r="K57" s="94" t="s">
        <v>1959</v>
      </c>
      <c r="L57" s="93" t="s">
        <v>1073</v>
      </c>
      <c r="M57" s="93" t="s">
        <v>1982</v>
      </c>
      <c r="N57" s="93" t="s">
        <v>1982</v>
      </c>
      <c r="O57" s="93" t="s">
        <v>1983</v>
      </c>
      <c r="P57" s="93" t="s">
        <v>1982</v>
      </c>
      <c r="Q57" s="93" t="s">
        <v>1982</v>
      </c>
      <c r="R57" s="93" t="s">
        <v>1982</v>
      </c>
      <c r="S57" s="93" t="s">
        <v>1984</v>
      </c>
      <c r="T57" s="57" t="s">
        <v>242</v>
      </c>
      <c r="U57" s="174" t="s">
        <v>1998</v>
      </c>
      <c r="V57" s="174" t="s">
        <v>1998</v>
      </c>
      <c r="W57" s="174" t="s">
        <v>1998</v>
      </c>
      <c r="X57" s="208" t="s">
        <v>13</v>
      </c>
      <c r="Y57" s="208"/>
      <c r="Z57" s="208" t="s">
        <v>242</v>
      </c>
      <c r="AA57" s="10" t="s">
        <v>2030</v>
      </c>
      <c r="AB57" s="93" t="s">
        <v>1940</v>
      </c>
      <c r="AC57" s="93" t="s">
        <v>127</v>
      </c>
      <c r="AD57" s="58" t="s">
        <v>972</v>
      </c>
      <c r="AE57" s="58" t="s">
        <v>972</v>
      </c>
      <c r="AF57" s="6"/>
      <c r="AG57" s="6"/>
      <c r="AH57" s="6"/>
      <c r="AI57" s="6"/>
      <c r="AJ57" s="6"/>
      <c r="AK57" s="6"/>
    </row>
    <row r="58" spans="1:37" ht="13.2">
      <c r="A58" s="75">
        <v>7702</v>
      </c>
      <c r="B58" s="58" t="s">
        <v>84</v>
      </c>
      <c r="C58" s="58" t="s">
        <v>84</v>
      </c>
      <c r="D58" s="58" t="s">
        <v>84</v>
      </c>
      <c r="E58" s="58" t="s">
        <v>84</v>
      </c>
      <c r="F58" s="58" t="s">
        <v>84</v>
      </c>
      <c r="G58" s="58" t="s">
        <v>84</v>
      </c>
      <c r="H58" s="58" t="s">
        <v>84</v>
      </c>
      <c r="I58" s="58" t="s">
        <v>84</v>
      </c>
      <c r="J58" s="58" t="s">
        <v>84</v>
      </c>
      <c r="K58" s="58" t="s">
        <v>84</v>
      </c>
      <c r="L58" s="58" t="s">
        <v>84</v>
      </c>
      <c r="M58" s="58" t="s">
        <v>84</v>
      </c>
      <c r="N58" s="58" t="s">
        <v>84</v>
      </c>
      <c r="O58" s="58" t="s">
        <v>84</v>
      </c>
      <c r="P58" s="58" t="s">
        <v>84</v>
      </c>
      <c r="Q58" s="58" t="s">
        <v>84</v>
      </c>
      <c r="R58" s="58" t="s">
        <v>84</v>
      </c>
      <c r="S58" s="58" t="s">
        <v>84</v>
      </c>
      <c r="T58" s="58" t="s">
        <v>84</v>
      </c>
      <c r="U58" s="650" t="s">
        <v>1740</v>
      </c>
      <c r="V58" s="58" t="s">
        <v>84</v>
      </c>
      <c r="W58" s="58"/>
      <c r="X58" s="10" t="s">
        <v>242</v>
      </c>
      <c r="Y58" s="58" t="s">
        <v>84</v>
      </c>
      <c r="Z58" s="58" t="s">
        <v>84</v>
      </c>
      <c r="AA58" s="104" t="s">
        <v>84</v>
      </c>
      <c r="AB58" s="58" t="s">
        <v>84</v>
      </c>
      <c r="AC58" s="58" t="s">
        <v>84</v>
      </c>
      <c r="AD58" s="58" t="s">
        <v>84</v>
      </c>
      <c r="AE58" s="526"/>
      <c r="AF58" s="6"/>
      <c r="AG58" s="6"/>
      <c r="AH58" s="6"/>
      <c r="AI58" s="6"/>
      <c r="AJ58" s="6"/>
      <c r="AK58" s="6"/>
    </row>
    <row r="59" spans="1:37" ht="13.2">
      <c r="A59" s="75">
        <v>7703</v>
      </c>
      <c r="B59" s="109" t="s">
        <v>337</v>
      </c>
      <c r="C59" s="96" t="s">
        <v>1946</v>
      </c>
      <c r="D59" s="105" t="s">
        <v>127</v>
      </c>
      <c r="E59" s="10" t="s">
        <v>242</v>
      </c>
      <c r="F59" s="10" t="s">
        <v>2031</v>
      </c>
      <c r="G59" s="10" t="s">
        <v>2031</v>
      </c>
      <c r="H59" s="111"/>
      <c r="I59" s="111"/>
      <c r="J59" s="111"/>
      <c r="K59" s="111"/>
      <c r="L59" s="111"/>
      <c r="M59" s="81"/>
      <c r="N59" s="10" t="s">
        <v>242</v>
      </c>
      <c r="O59" s="81" t="s">
        <v>772</v>
      </c>
      <c r="P59" s="10" t="s">
        <v>242</v>
      </c>
      <c r="Q59" s="10" t="s">
        <v>242</v>
      </c>
      <c r="R59" s="371"/>
      <c r="S59" s="93" t="s">
        <v>2022</v>
      </c>
      <c r="T59" s="93" t="s">
        <v>739</v>
      </c>
      <c r="U59" s="371" t="s">
        <v>242</v>
      </c>
      <c r="V59" s="371" t="s">
        <v>242</v>
      </c>
      <c r="W59" s="97" t="s">
        <v>1932</v>
      </c>
      <c r="X59" s="96" t="s">
        <v>2020</v>
      </c>
      <c r="Y59" s="371"/>
      <c r="Z59" s="371" t="s">
        <v>242</v>
      </c>
      <c r="AA59" s="58"/>
      <c r="AB59" s="109" t="s">
        <v>2016</v>
      </c>
      <c r="AC59" s="109" t="s">
        <v>2016</v>
      </c>
      <c r="AD59" s="109" t="s">
        <v>2016</v>
      </c>
      <c r="AE59" s="390"/>
      <c r="AF59" s="6"/>
      <c r="AG59" s="6"/>
      <c r="AH59" s="6"/>
      <c r="AI59" s="6"/>
      <c r="AJ59" s="6"/>
      <c r="AK59" s="6"/>
    </row>
    <row r="60" spans="1:37" ht="13.2">
      <c r="A60" s="75">
        <v>7705</v>
      </c>
      <c r="B60" s="58" t="s">
        <v>242</v>
      </c>
      <c r="C60" s="58" t="s">
        <v>2006</v>
      </c>
      <c r="D60" s="57" t="s">
        <v>1871</v>
      </c>
      <c r="E60" s="57" t="s">
        <v>1989</v>
      </c>
      <c r="F60" s="10" t="s">
        <v>242</v>
      </c>
      <c r="G60" s="526"/>
      <c r="H60" s="526"/>
      <c r="I60" s="109" t="s">
        <v>1990</v>
      </c>
      <c r="J60" s="188" t="s">
        <v>1958</v>
      </c>
      <c r="K60" s="57" t="s">
        <v>242</v>
      </c>
      <c r="L60" s="646" t="s">
        <v>2021</v>
      </c>
      <c r="M60" s="646" t="s">
        <v>2021</v>
      </c>
      <c r="N60" s="10" t="s">
        <v>242</v>
      </c>
      <c r="O60" s="96" t="s">
        <v>1951</v>
      </c>
      <c r="P60" s="10" t="s">
        <v>242</v>
      </c>
      <c r="Q60" s="10" t="s">
        <v>242</v>
      </c>
      <c r="R60" s="526"/>
      <c r="S60" s="526"/>
      <c r="U60" s="526"/>
      <c r="V60" s="526"/>
      <c r="W60" s="93" t="s">
        <v>739</v>
      </c>
      <c r="X60" s="10" t="s">
        <v>242</v>
      </c>
      <c r="Y60" s="526"/>
      <c r="Z60" s="58" t="s">
        <v>774</v>
      </c>
      <c r="AA60" s="93" t="s">
        <v>818</v>
      </c>
      <c r="AB60" s="82"/>
      <c r="AC60" s="384" t="s">
        <v>1097</v>
      </c>
      <c r="AD60" s="82"/>
      <c r="AE60" s="82"/>
      <c r="AF60" s="6"/>
      <c r="AG60" s="6"/>
      <c r="AH60" s="6"/>
      <c r="AI60" s="6"/>
      <c r="AJ60" s="6"/>
      <c r="AK60" s="6"/>
    </row>
    <row r="61" spans="1:37" ht="13.2">
      <c r="A61" s="75">
        <v>7706</v>
      </c>
      <c r="B61" s="371" t="s">
        <v>1320</v>
      </c>
      <c r="C61" s="371" t="s">
        <v>1320</v>
      </c>
      <c r="D61" s="371" t="s">
        <v>1320</v>
      </c>
      <c r="E61" s="371" t="s">
        <v>1320</v>
      </c>
      <c r="F61" s="371" t="s">
        <v>1320</v>
      </c>
      <c r="G61" s="371" t="s">
        <v>1320</v>
      </c>
      <c r="H61" s="371" t="s">
        <v>1320</v>
      </c>
      <c r="I61" s="371" t="s">
        <v>1320</v>
      </c>
      <c r="J61" s="371" t="s">
        <v>1320</v>
      </c>
      <c r="K61" s="371" t="s">
        <v>1320</v>
      </c>
      <c r="L61" s="371" t="s">
        <v>1320</v>
      </c>
      <c r="M61" s="371" t="s">
        <v>1320</v>
      </c>
      <c r="N61" s="371" t="s">
        <v>1320</v>
      </c>
      <c r="O61" s="371" t="s">
        <v>1320</v>
      </c>
      <c r="P61" s="371" t="s">
        <v>1320</v>
      </c>
      <c r="Q61" s="371" t="s">
        <v>1320</v>
      </c>
      <c r="R61" s="371" t="s">
        <v>1320</v>
      </c>
      <c r="S61" s="371" t="s">
        <v>1320</v>
      </c>
      <c r="T61" s="371" t="s">
        <v>1320</v>
      </c>
      <c r="U61" s="650" t="s">
        <v>1740</v>
      </c>
      <c r="V61" s="109" t="s">
        <v>1986</v>
      </c>
      <c r="W61" s="109" t="s">
        <v>1986</v>
      </c>
      <c r="X61" s="109" t="s">
        <v>1986</v>
      </c>
      <c r="Y61" s="109" t="s">
        <v>1986</v>
      </c>
      <c r="Z61" s="371"/>
      <c r="AA61" s="371"/>
      <c r="AB61" s="100" t="s">
        <v>1988</v>
      </c>
      <c r="AC61" s="100" t="s">
        <v>1988</v>
      </c>
      <c r="AD61" s="100" t="s">
        <v>1988</v>
      </c>
      <c r="AE61" s="100" t="s">
        <v>1988</v>
      </c>
      <c r="AF61" s="6"/>
      <c r="AG61" s="6"/>
      <c r="AH61" s="6"/>
      <c r="AI61" s="6"/>
      <c r="AJ61" s="6"/>
      <c r="AK61" s="6"/>
    </row>
    <row r="62" spans="1:37" ht="13.2">
      <c r="A62" s="75">
        <v>7707</v>
      </c>
      <c r="B62" s="105" t="s">
        <v>1233</v>
      </c>
      <c r="C62" s="105" t="s">
        <v>1233</v>
      </c>
      <c r="D62" s="105" t="s">
        <v>1233</v>
      </c>
      <c r="E62" s="105" t="s">
        <v>1233</v>
      </c>
      <c r="F62" s="105" t="s">
        <v>1233</v>
      </c>
      <c r="G62" s="105" t="s">
        <v>1233</v>
      </c>
      <c r="H62" s="105" t="s">
        <v>1233</v>
      </c>
      <c r="I62" s="105" t="s">
        <v>1233</v>
      </c>
      <c r="J62" s="105" t="s">
        <v>1233</v>
      </c>
      <c r="K62" s="105" t="s">
        <v>1233</v>
      </c>
      <c r="L62" s="105" t="s">
        <v>1233</v>
      </c>
      <c r="M62" s="105" t="s">
        <v>1233</v>
      </c>
      <c r="N62" s="105" t="s">
        <v>1233</v>
      </c>
      <c r="O62" s="105" t="s">
        <v>1233</v>
      </c>
      <c r="P62" s="105" t="s">
        <v>1233</v>
      </c>
      <c r="Q62" s="105" t="s">
        <v>1233</v>
      </c>
      <c r="R62" s="105" t="s">
        <v>1233</v>
      </c>
      <c r="S62" s="105" t="s">
        <v>1233</v>
      </c>
      <c r="T62" s="105" t="s">
        <v>1233</v>
      </c>
      <c r="U62" s="105" t="s">
        <v>1233</v>
      </c>
      <c r="V62" s="105" t="s">
        <v>1233</v>
      </c>
      <c r="W62" s="105" t="s">
        <v>1233</v>
      </c>
      <c r="X62" s="105" t="s">
        <v>1233</v>
      </c>
      <c r="Y62" s="105" t="s">
        <v>1233</v>
      </c>
      <c r="Z62" s="105" t="s">
        <v>1233</v>
      </c>
      <c r="AA62" s="105" t="s">
        <v>1233</v>
      </c>
      <c r="AB62" s="105" t="s">
        <v>1233</v>
      </c>
      <c r="AC62" s="105" t="s">
        <v>1233</v>
      </c>
      <c r="AD62" s="650" t="s">
        <v>1740</v>
      </c>
      <c r="AE62" s="105" t="s">
        <v>1233</v>
      </c>
      <c r="AF62" s="58"/>
      <c r="AG62" s="58"/>
      <c r="AH62" s="58"/>
      <c r="AI62" s="58"/>
      <c r="AJ62" s="58"/>
      <c r="AK62" s="58"/>
    </row>
    <row r="63" spans="1:37" ht="13.2">
      <c r="A63" s="75">
        <v>7708</v>
      </c>
      <c r="C63" s="58" t="s">
        <v>242</v>
      </c>
      <c r="D63" s="58"/>
      <c r="E63" s="526"/>
      <c r="F63" s="105" t="s">
        <v>127</v>
      </c>
      <c r="G63" s="526"/>
      <c r="H63" s="526"/>
      <c r="I63" s="526"/>
      <c r="J63" s="526"/>
      <c r="K63" s="526"/>
      <c r="L63" s="93" t="s">
        <v>2009</v>
      </c>
      <c r="M63" s="93" t="s">
        <v>2009</v>
      </c>
      <c r="N63" s="10" t="s">
        <v>242</v>
      </c>
      <c r="T63" s="651" t="s">
        <v>326</v>
      </c>
      <c r="V63" s="650" t="s">
        <v>1740</v>
      </c>
      <c r="W63" s="94" t="s">
        <v>1936</v>
      </c>
      <c r="X63" s="93" t="s">
        <v>1937</v>
      </c>
      <c r="Y63" s="93" t="s">
        <v>1938</v>
      </c>
      <c r="Z63" s="526" t="s">
        <v>242</v>
      </c>
      <c r="AA63" s="97" t="s">
        <v>2004</v>
      </c>
      <c r="AB63" s="97" t="s">
        <v>2005</v>
      </c>
      <c r="AC63" s="97" t="s">
        <v>2005</v>
      </c>
      <c r="AD63" s="97" t="s">
        <v>2005</v>
      </c>
      <c r="AE63" s="57"/>
      <c r="AF63" s="6"/>
      <c r="AG63" s="6"/>
      <c r="AH63" s="6"/>
      <c r="AI63" s="6"/>
      <c r="AJ63" s="6"/>
      <c r="AK63" s="6"/>
    </row>
    <row r="64" spans="1:37" ht="13.2">
      <c r="A64" s="75">
        <v>7709</v>
      </c>
      <c r="B64" s="58"/>
      <c r="C64" s="93" t="s">
        <v>1999</v>
      </c>
      <c r="E64" s="57"/>
      <c r="F64" s="526"/>
      <c r="G64" s="12"/>
      <c r="H64" s="526"/>
      <c r="I64" s="602" t="s">
        <v>1996</v>
      </c>
      <c r="J64" s="602" t="s">
        <v>1996</v>
      </c>
      <c r="K64" s="602" t="s">
        <v>1996</v>
      </c>
      <c r="L64" s="602" t="s">
        <v>1996</v>
      </c>
      <c r="M64" s="602" t="s">
        <v>1996</v>
      </c>
      <c r="N64" s="602" t="s">
        <v>1996</v>
      </c>
      <c r="O64" s="602" t="s">
        <v>1996</v>
      </c>
      <c r="P64" s="602" t="s">
        <v>1996</v>
      </c>
      <c r="Q64" s="602" t="s">
        <v>1996</v>
      </c>
      <c r="R64" s="602" t="s">
        <v>1996</v>
      </c>
      <c r="S64" s="602" t="s">
        <v>1996</v>
      </c>
      <c r="T64" s="526"/>
      <c r="U64" s="58" t="s">
        <v>1969</v>
      </c>
      <c r="V64" s="58" t="s">
        <v>1969</v>
      </c>
      <c r="W64" s="58" t="s">
        <v>1970</v>
      </c>
      <c r="X64" s="10" t="s">
        <v>885</v>
      </c>
      <c r="Z64" s="82" t="s">
        <v>331</v>
      </c>
      <c r="AA64" s="82" t="s">
        <v>331</v>
      </c>
      <c r="AD64" s="105" t="s">
        <v>1233</v>
      </c>
      <c r="AE64" s="526"/>
      <c r="AF64" s="6"/>
      <c r="AG64" s="6"/>
      <c r="AH64" s="6"/>
      <c r="AI64" s="6"/>
      <c r="AJ64" s="6"/>
      <c r="AK64" s="6"/>
    </row>
    <row r="65" spans="1:37" ht="13.2">
      <c r="A65" s="76">
        <v>7710</v>
      </c>
      <c r="B65" s="567" t="s">
        <v>60</v>
      </c>
      <c r="C65" s="567" t="s">
        <v>60</v>
      </c>
      <c r="D65" s="567" t="s">
        <v>60</v>
      </c>
      <c r="E65" s="58" t="s">
        <v>134</v>
      </c>
      <c r="F65" s="567" t="s">
        <v>60</v>
      </c>
      <c r="G65" s="567" t="s">
        <v>60</v>
      </c>
      <c r="H65" s="567" t="s">
        <v>60</v>
      </c>
      <c r="I65" s="602" t="s">
        <v>1954</v>
      </c>
      <c r="J65" s="602" t="s">
        <v>1954</v>
      </c>
      <c r="K65" s="602" t="s">
        <v>1954</v>
      </c>
      <c r="L65" s="602" t="s">
        <v>1954</v>
      </c>
      <c r="M65" s="602" t="s">
        <v>1954</v>
      </c>
      <c r="N65" s="602" t="s">
        <v>1954</v>
      </c>
      <c r="O65" s="602" t="s">
        <v>1954</v>
      </c>
      <c r="P65" s="602" t="s">
        <v>1954</v>
      </c>
      <c r="Q65" s="602" t="s">
        <v>1954</v>
      </c>
      <c r="R65" s="602" t="s">
        <v>1954</v>
      </c>
      <c r="T65" s="371"/>
      <c r="U65" s="109" t="s">
        <v>1986</v>
      </c>
      <c r="V65" s="10" t="s">
        <v>2032</v>
      </c>
      <c r="W65" s="650" t="s">
        <v>1740</v>
      </c>
      <c r="X65" s="100" t="s">
        <v>818</v>
      </c>
      <c r="Y65" s="371"/>
      <c r="Z65" s="109" t="s">
        <v>398</v>
      </c>
      <c r="AA65" s="109" t="s">
        <v>398</v>
      </c>
      <c r="AB65" s="109" t="s">
        <v>398</v>
      </c>
      <c r="AD65" s="371"/>
      <c r="AE65" s="208"/>
      <c r="AF65" s="6"/>
      <c r="AG65" s="6"/>
      <c r="AH65" s="6"/>
      <c r="AI65" s="6"/>
      <c r="AJ65" s="6"/>
      <c r="AK65" s="6"/>
    </row>
    <row r="66" spans="1:37" ht="13.2">
      <c r="A66" s="76">
        <v>7711</v>
      </c>
      <c r="B66" s="58"/>
      <c r="C66" s="97" t="s">
        <v>1979</v>
      </c>
      <c r="D66" s="58"/>
      <c r="E66" s="526"/>
      <c r="F66" s="526"/>
      <c r="G66" s="371"/>
      <c r="H66" s="117" t="s">
        <v>311</v>
      </c>
      <c r="I66" s="602" t="s">
        <v>1926</v>
      </c>
      <c r="J66" s="111"/>
      <c r="K66" s="10" t="s">
        <v>242</v>
      </c>
      <c r="L66" s="602" t="s">
        <v>1926</v>
      </c>
      <c r="M66" s="602" t="s">
        <v>1926</v>
      </c>
      <c r="N66" s="602" t="s">
        <v>1926</v>
      </c>
      <c r="O66" s="602" t="s">
        <v>1926</v>
      </c>
      <c r="P66" s="602" t="s">
        <v>1926</v>
      </c>
      <c r="Q66" s="602" t="s">
        <v>1926</v>
      </c>
      <c r="R66" s="602" t="s">
        <v>1926</v>
      </c>
      <c r="S66" s="602" t="s">
        <v>1926</v>
      </c>
      <c r="T66" s="57"/>
      <c r="U66" s="57"/>
      <c r="V66" s="650" t="s">
        <v>1740</v>
      </c>
      <c r="W66" s="81"/>
      <c r="X66" s="109" t="s">
        <v>1964</v>
      </c>
      <c r="Y66" s="109" t="s">
        <v>1964</v>
      </c>
      <c r="Z66" s="111"/>
      <c r="AA66" s="111"/>
      <c r="AB66" s="111"/>
      <c r="AC66" s="111"/>
      <c r="AD66" s="111"/>
      <c r="AE66" s="111"/>
      <c r="AF66" s="6"/>
      <c r="AG66" s="6"/>
      <c r="AH66" s="6"/>
      <c r="AI66" s="6"/>
      <c r="AJ66" s="6"/>
      <c r="AK66" s="6"/>
    </row>
    <row r="67" spans="1:37" ht="13.2">
      <c r="A67" s="75">
        <v>7712</v>
      </c>
      <c r="B67" s="100" t="s">
        <v>1953</v>
      </c>
      <c r="C67" s="100" t="s">
        <v>1953</v>
      </c>
      <c r="J67" s="602" t="s">
        <v>1926</v>
      </c>
      <c r="K67" s="602" t="s">
        <v>1926</v>
      </c>
      <c r="L67" s="57" t="s">
        <v>242</v>
      </c>
      <c r="M67" s="602" t="s">
        <v>2033</v>
      </c>
      <c r="N67" s="602" t="s">
        <v>2033</v>
      </c>
      <c r="O67" s="602" t="s">
        <v>2033</v>
      </c>
      <c r="P67" s="57"/>
      <c r="Q67" s="93" t="s">
        <v>1692</v>
      </c>
      <c r="R67" s="93" t="s">
        <v>1692</v>
      </c>
      <c r="S67" s="175" t="s">
        <v>1963</v>
      </c>
      <c r="T67" s="57"/>
      <c r="U67" s="221" t="s">
        <v>1079</v>
      </c>
      <c r="V67" s="221" t="s">
        <v>1079</v>
      </c>
      <c r="W67" s="221" t="s">
        <v>1079</v>
      </c>
      <c r="X67" s="221" t="s">
        <v>1079</v>
      </c>
      <c r="Z67" s="57" t="s">
        <v>132</v>
      </c>
      <c r="AA67" s="57" t="s">
        <v>132</v>
      </c>
      <c r="AD67" s="353" t="s">
        <v>1945</v>
      </c>
      <c r="AE67" s="82"/>
      <c r="AF67" s="6"/>
      <c r="AG67" s="6"/>
      <c r="AH67" s="6"/>
      <c r="AI67" s="6"/>
      <c r="AJ67" s="6"/>
      <c r="AK67" s="6"/>
    </row>
    <row r="68" spans="1:37" ht="13.2">
      <c r="A68" s="75">
        <v>7713</v>
      </c>
      <c r="B68" s="111"/>
      <c r="C68" s="111"/>
      <c r="D68" s="111"/>
      <c r="E68" s="111"/>
      <c r="F68" s="111"/>
      <c r="G68" s="111"/>
      <c r="H68" s="111"/>
      <c r="I68" s="111"/>
      <c r="J68" s="111"/>
      <c r="K68" s="111"/>
      <c r="L68" s="111"/>
      <c r="M68" s="111"/>
      <c r="N68" s="111"/>
      <c r="O68" s="111"/>
      <c r="P68" s="111"/>
      <c r="Q68" s="111"/>
      <c r="R68" s="111"/>
      <c r="S68" s="111"/>
      <c r="T68" s="111"/>
      <c r="U68" s="111"/>
      <c r="V68" s="111"/>
      <c r="W68" s="111"/>
      <c r="X68" s="111"/>
      <c r="Y68" s="111"/>
      <c r="Z68" s="111"/>
      <c r="AA68" s="111"/>
      <c r="AB68" s="111"/>
      <c r="AC68" s="111"/>
      <c r="AD68" s="111"/>
      <c r="AE68" s="111"/>
      <c r="AF68" s="6"/>
      <c r="AG68" s="6"/>
      <c r="AH68" s="6"/>
      <c r="AI68" s="6"/>
      <c r="AJ68" s="6"/>
      <c r="AK68" s="6"/>
    </row>
    <row r="69" spans="1:37" ht="13.2">
      <c r="A69" s="76">
        <v>7715</v>
      </c>
      <c r="B69" s="58"/>
      <c r="C69" s="499" t="s">
        <v>1934</v>
      </c>
      <c r="D69" s="96" t="s">
        <v>1370</v>
      </c>
      <c r="E69" s="371"/>
      <c r="F69" s="371"/>
      <c r="G69" s="371"/>
      <c r="H69" s="371"/>
      <c r="I69" s="371" t="s">
        <v>60</v>
      </c>
      <c r="J69" s="371" t="s">
        <v>60</v>
      </c>
      <c r="K69" s="371" t="s">
        <v>60</v>
      </c>
      <c r="L69" s="371" t="s">
        <v>60</v>
      </c>
      <c r="M69" s="602" t="s">
        <v>1941</v>
      </c>
      <c r="N69" s="602" t="s">
        <v>1941</v>
      </c>
      <c r="O69" s="602" t="s">
        <v>1941</v>
      </c>
      <c r="P69" s="100" t="s">
        <v>2034</v>
      </c>
      <c r="Q69" s="100" t="s">
        <v>2034</v>
      </c>
      <c r="R69" s="100" t="s">
        <v>2034</v>
      </c>
      <c r="S69" s="109" t="s">
        <v>1942</v>
      </c>
      <c r="T69" s="109" t="s">
        <v>1942</v>
      </c>
      <c r="U69" s="109" t="s">
        <v>1943</v>
      </c>
      <c r="V69" s="109" t="s">
        <v>1943</v>
      </c>
      <c r="W69" s="109" t="s">
        <v>1943</v>
      </c>
      <c r="X69" s="109" t="s">
        <v>1943</v>
      </c>
      <c r="Y69" s="109" t="s">
        <v>1943</v>
      </c>
      <c r="Z69" s="109" t="s">
        <v>1944</v>
      </c>
      <c r="AA69" s="93" t="s">
        <v>1976</v>
      </c>
      <c r="AB69" s="93" t="s">
        <v>1977</v>
      </c>
      <c r="AC69" s="93" t="s">
        <v>1978</v>
      </c>
      <c r="AD69" s="650" t="s">
        <v>1740</v>
      </c>
      <c r="AE69" s="371"/>
      <c r="AF69" s="6"/>
      <c r="AG69" s="6"/>
      <c r="AH69" s="6"/>
      <c r="AI69" s="6"/>
      <c r="AJ69" s="6"/>
      <c r="AK69" s="6"/>
    </row>
    <row r="70" spans="1:37" ht="13.2">
      <c r="A70" s="76">
        <v>7716</v>
      </c>
      <c r="B70" s="647" t="s">
        <v>2023</v>
      </c>
      <c r="C70" s="647" t="s">
        <v>2024</v>
      </c>
      <c r="D70" s="647" t="s">
        <v>2024</v>
      </c>
      <c r="E70" s="647" t="s">
        <v>2024</v>
      </c>
      <c r="F70" s="371"/>
      <c r="G70" s="371"/>
      <c r="I70" s="57"/>
      <c r="K70" s="208"/>
      <c r="L70" s="280" t="s">
        <v>1991</v>
      </c>
      <c r="M70" s="280" t="s">
        <v>1991</v>
      </c>
      <c r="N70" s="280" t="s">
        <v>1991</v>
      </c>
      <c r="O70" s="208"/>
      <c r="P70" s="100" t="s">
        <v>2034</v>
      </c>
      <c r="Q70" s="100" t="s">
        <v>2034</v>
      </c>
      <c r="R70" s="100" t="s">
        <v>2034</v>
      </c>
      <c r="S70" s="57"/>
      <c r="U70" s="10"/>
      <c r="V70" s="10"/>
      <c r="W70" s="10"/>
      <c r="X70" s="288" t="s">
        <v>245</v>
      </c>
      <c r="Y70" s="288" t="s">
        <v>245</v>
      </c>
      <c r="Z70" s="93" t="s">
        <v>1975</v>
      </c>
      <c r="AA70" s="100" t="s">
        <v>1956</v>
      </c>
      <c r="AC70" s="650" t="s">
        <v>1538</v>
      </c>
      <c r="AD70" s="96" t="s">
        <v>1320</v>
      </c>
      <c r="AF70" s="6"/>
      <c r="AG70" s="6"/>
      <c r="AH70" s="6"/>
      <c r="AI70" s="6"/>
      <c r="AJ70" s="6"/>
      <c r="AK70" s="6"/>
    </row>
    <row r="71" spans="1:37" ht="13.2">
      <c r="A71" s="76">
        <v>7717</v>
      </c>
      <c r="B71" s="589"/>
      <c r="D71" s="371"/>
      <c r="E71" s="371"/>
      <c r="F71" s="371" t="s">
        <v>2035</v>
      </c>
      <c r="G71" s="371" t="s">
        <v>2035</v>
      </c>
      <c r="H71" s="371" t="s">
        <v>2035</v>
      </c>
      <c r="K71" s="109" t="s">
        <v>261</v>
      </c>
      <c r="L71" s="81"/>
      <c r="M71" s="93" t="s">
        <v>2036</v>
      </c>
      <c r="N71" s="93" t="s">
        <v>2010</v>
      </c>
      <c r="O71" s="93" t="s">
        <v>2010</v>
      </c>
      <c r="P71" s="93" t="s">
        <v>2010</v>
      </c>
      <c r="Q71" s="93" t="s">
        <v>2010</v>
      </c>
      <c r="R71" s="93" t="s">
        <v>2010</v>
      </c>
      <c r="S71" s="93" t="s">
        <v>2010</v>
      </c>
      <c r="T71" s="93" t="s">
        <v>2010</v>
      </c>
      <c r="U71" s="371" t="s">
        <v>242</v>
      </c>
      <c r="V71" s="371"/>
      <c r="W71" s="650" t="s">
        <v>1740</v>
      </c>
      <c r="X71" s="93" t="s">
        <v>1644</v>
      </c>
      <c r="Y71" s="371"/>
      <c r="Z71" s="371"/>
      <c r="AA71" s="82" t="s">
        <v>331</v>
      </c>
      <c r="AB71" s="10" t="s">
        <v>242</v>
      </c>
      <c r="AC71" s="371" t="s">
        <v>2037</v>
      </c>
      <c r="AD71" s="96" t="s">
        <v>1851</v>
      </c>
      <c r="AE71" s="96" t="s">
        <v>1851</v>
      </c>
      <c r="AF71" s="6"/>
      <c r="AG71" s="6"/>
      <c r="AH71" s="6"/>
      <c r="AI71" s="6"/>
      <c r="AJ71" s="6"/>
      <c r="AK71" s="6"/>
    </row>
    <row r="72" spans="1:37" ht="13.2">
      <c r="A72" s="76">
        <v>7718</v>
      </c>
      <c r="B72" s="105" t="s">
        <v>2038</v>
      </c>
      <c r="C72" s="105" t="s">
        <v>2038</v>
      </c>
      <c r="D72" s="105" t="s">
        <v>2038</v>
      </c>
      <c r="E72" s="105" t="s">
        <v>2038</v>
      </c>
      <c r="F72" s="105" t="s">
        <v>2038</v>
      </c>
      <c r="G72" s="105" t="s">
        <v>2038</v>
      </c>
      <c r="H72" s="105" t="s">
        <v>2038</v>
      </c>
      <c r="I72" s="105" t="s">
        <v>2038</v>
      </c>
      <c r="J72" s="105" t="s">
        <v>2038</v>
      </c>
      <c r="K72" s="105" t="s">
        <v>2038</v>
      </c>
      <c r="L72" s="105" t="s">
        <v>2038</v>
      </c>
      <c r="M72" s="105" t="s">
        <v>2038</v>
      </c>
      <c r="N72" s="105" t="s">
        <v>2038</v>
      </c>
      <c r="O72" s="105" t="s">
        <v>2038</v>
      </c>
      <c r="P72" s="105" t="s">
        <v>2038</v>
      </c>
      <c r="Q72" s="105" t="s">
        <v>2038</v>
      </c>
      <c r="R72" s="105" t="s">
        <v>2038</v>
      </c>
      <c r="S72" s="105" t="s">
        <v>2038</v>
      </c>
      <c r="T72" s="105" t="s">
        <v>2038</v>
      </c>
      <c r="U72" s="105" t="s">
        <v>2038</v>
      </c>
      <c r="V72" s="105" t="s">
        <v>2038</v>
      </c>
      <c r="W72" s="105" t="s">
        <v>2038</v>
      </c>
      <c r="X72" s="105" t="s">
        <v>2038</v>
      </c>
      <c r="Y72" s="105" t="s">
        <v>2038</v>
      </c>
      <c r="Z72" s="105" t="s">
        <v>2038</v>
      </c>
      <c r="AA72" s="105" t="s">
        <v>2038</v>
      </c>
      <c r="AB72" s="105" t="s">
        <v>2038</v>
      </c>
      <c r="AC72" s="105" t="s">
        <v>2038</v>
      </c>
      <c r="AD72" s="105" t="s">
        <v>2038</v>
      </c>
      <c r="AE72" s="105" t="s">
        <v>2038</v>
      </c>
      <c r="AF72" s="6"/>
      <c r="AG72" s="6"/>
      <c r="AH72" s="6"/>
      <c r="AI72" s="6"/>
      <c r="AJ72" s="6"/>
      <c r="AK72" s="6"/>
    </row>
    <row r="73" spans="1:37" ht="13.2">
      <c r="A73" s="76">
        <v>7719</v>
      </c>
      <c r="B73" s="58"/>
      <c r="C73" s="58"/>
      <c r="D73" s="58"/>
      <c r="E73" s="611" t="s">
        <v>2035</v>
      </c>
      <c r="F73" s="611" t="s">
        <v>2035</v>
      </c>
      <c r="G73" s="611" t="s">
        <v>2035</v>
      </c>
      <c r="H73" s="611"/>
      <c r="I73" s="611" t="s">
        <v>13</v>
      </c>
      <c r="J73" s="10" t="s">
        <v>772</v>
      </c>
      <c r="K73" s="10" t="s">
        <v>772</v>
      </c>
      <c r="L73" s="611" t="s">
        <v>13</v>
      </c>
      <c r="M73" s="93" t="s">
        <v>2039</v>
      </c>
      <c r="N73" s="93" t="s">
        <v>1961</v>
      </c>
      <c r="O73" s="93" t="s">
        <v>2040</v>
      </c>
      <c r="P73" s="93" t="s">
        <v>1928</v>
      </c>
      <c r="Q73" s="591" t="s">
        <v>2018</v>
      </c>
      <c r="R73" s="591" t="s">
        <v>2018</v>
      </c>
      <c r="S73" s="591" t="s">
        <v>2018</v>
      </c>
      <c r="T73" s="58"/>
      <c r="U73" s="10" t="s">
        <v>33</v>
      </c>
      <c r="V73" s="10" t="s">
        <v>33</v>
      </c>
      <c r="W73" s="10" t="s">
        <v>33</v>
      </c>
      <c r="X73" s="10" t="s">
        <v>34</v>
      </c>
      <c r="Y73" s="611"/>
      <c r="Z73" s="611" t="s">
        <v>13</v>
      </c>
      <c r="AA73" s="611" t="s">
        <v>13</v>
      </c>
      <c r="AB73" s="329" t="s">
        <v>242</v>
      </c>
      <c r="AC73" s="329" t="s">
        <v>242</v>
      </c>
      <c r="AD73" s="58" t="s">
        <v>1196</v>
      </c>
      <c r="AE73" s="652"/>
      <c r="AF73" s="6"/>
      <c r="AG73" s="6"/>
      <c r="AH73" s="6"/>
      <c r="AI73" s="6"/>
      <c r="AJ73" s="6"/>
      <c r="AK73" s="6"/>
    </row>
    <row r="74" spans="1:37" ht="13.2">
      <c r="A74" s="60">
        <v>7777</v>
      </c>
      <c r="B74" s="58"/>
      <c r="C74" s="58"/>
      <c r="D74" s="58"/>
      <c r="E74" s="525"/>
      <c r="F74" s="525"/>
      <c r="G74" s="525"/>
      <c r="H74" s="525"/>
      <c r="I74" s="648" t="s">
        <v>2025</v>
      </c>
      <c r="J74" s="648" t="s">
        <v>2025</v>
      </c>
      <c r="K74" s="648" t="s">
        <v>2025</v>
      </c>
      <c r="L74" s="648" t="s">
        <v>2025</v>
      </c>
      <c r="M74" s="648" t="s">
        <v>2025</v>
      </c>
      <c r="N74" s="648" t="s">
        <v>2025</v>
      </c>
      <c r="O74" s="648" t="s">
        <v>2025</v>
      </c>
      <c r="P74" s="648" t="s">
        <v>2025</v>
      </c>
      <c r="Q74" s="648" t="s">
        <v>2025</v>
      </c>
      <c r="R74" s="648" t="s">
        <v>2025</v>
      </c>
      <c r="S74" s="648" t="s">
        <v>2025</v>
      </c>
      <c r="T74" s="648" t="s">
        <v>2025</v>
      </c>
      <c r="U74" s="648" t="s">
        <v>2025</v>
      </c>
      <c r="V74" s="525"/>
      <c r="W74" s="525"/>
      <c r="X74" s="525"/>
      <c r="Y74" s="525"/>
      <c r="Z74" s="525"/>
      <c r="AA74" s="526"/>
      <c r="AB74" s="526"/>
      <c r="AC74" s="525"/>
      <c r="AD74" s="525"/>
      <c r="AE74" s="615" t="s">
        <v>2041</v>
      </c>
      <c r="AF74" s="6"/>
      <c r="AG74" s="6"/>
      <c r="AH74" s="6"/>
      <c r="AI74" s="6"/>
      <c r="AJ74" s="6"/>
      <c r="AK74" s="6"/>
    </row>
    <row r="75" spans="1:37" ht="13.2">
      <c r="A75" s="75">
        <v>7721</v>
      </c>
      <c r="B75" s="58" t="s">
        <v>242</v>
      </c>
      <c r="C75" s="611"/>
      <c r="E75" s="97" t="s">
        <v>1805</v>
      </c>
      <c r="F75" s="97" t="s">
        <v>1805</v>
      </c>
      <c r="G75" s="97" t="s">
        <v>1805</v>
      </c>
      <c r="H75" s="97" t="s">
        <v>1805</v>
      </c>
      <c r="I75" s="97" t="s">
        <v>1805</v>
      </c>
      <c r="J75" s="525"/>
      <c r="K75" s="525"/>
      <c r="L75" s="525"/>
      <c r="M75" s="525"/>
      <c r="N75" s="525"/>
      <c r="O75" s="531"/>
      <c r="P75" s="93" t="s">
        <v>2001</v>
      </c>
      <c r="Q75" s="531" t="s">
        <v>242</v>
      </c>
      <c r="R75" s="525"/>
      <c r="S75" s="525"/>
      <c r="T75" s="100" t="s">
        <v>1968</v>
      </c>
      <c r="U75" s="611"/>
      <c r="V75" s="611" t="s">
        <v>2042</v>
      </c>
      <c r="W75" s="525"/>
      <c r="X75" s="611"/>
      <c r="Y75" s="525"/>
      <c r="Z75" s="6"/>
      <c r="AA75" s="6"/>
      <c r="AB75" s="6"/>
      <c r="AC75" s="6"/>
      <c r="AD75" s="525"/>
      <c r="AE75" s="653"/>
      <c r="AF75" s="6"/>
      <c r="AG75" s="6"/>
      <c r="AH75" s="6"/>
      <c r="AI75" s="6"/>
      <c r="AJ75" s="6"/>
      <c r="AK75" s="6"/>
    </row>
    <row r="76" spans="1:37" ht="13.2">
      <c r="A76" s="60">
        <v>7722</v>
      </c>
      <c r="B76" s="111"/>
      <c r="C76" s="111"/>
      <c r="D76" s="111"/>
      <c r="E76" s="111"/>
      <c r="F76" s="111"/>
      <c r="G76" s="111"/>
      <c r="H76" s="111"/>
      <c r="I76" s="111"/>
      <c r="J76" s="111"/>
      <c r="K76" s="212"/>
      <c r="L76" s="212"/>
      <c r="M76" s="212"/>
      <c r="N76" s="212"/>
      <c r="O76" s="212"/>
      <c r="P76" s="212"/>
      <c r="Q76" s="212"/>
      <c r="R76" s="212"/>
      <c r="S76" s="212"/>
      <c r="T76" s="212"/>
      <c r="U76" s="212"/>
      <c r="V76" s="212"/>
      <c r="W76" s="212"/>
      <c r="X76" s="212"/>
      <c r="Y76" s="212"/>
      <c r="Z76" s="212"/>
      <c r="AA76" s="212"/>
      <c r="AB76" s="212"/>
      <c r="AC76" s="345"/>
      <c r="AD76" s="371"/>
      <c r="AE76" s="57"/>
      <c r="AF76" s="6"/>
      <c r="AG76" s="6"/>
      <c r="AH76" s="6"/>
      <c r="AI76" s="6"/>
      <c r="AJ76" s="6"/>
      <c r="AK76" s="6"/>
    </row>
    <row r="77" spans="1:37" ht="13.2">
      <c r="A77" s="60">
        <v>7723</v>
      </c>
      <c r="B77" s="58" t="s">
        <v>242</v>
      </c>
      <c r="C77" s="57"/>
      <c r="D77" s="516" t="s">
        <v>1947</v>
      </c>
      <c r="E77" s="642" t="s">
        <v>1948</v>
      </c>
      <c r="F77" s="642" t="s">
        <v>1948</v>
      </c>
      <c r="H77" s="58" t="s">
        <v>1980</v>
      </c>
      <c r="I77" s="10" t="s">
        <v>1993</v>
      </c>
      <c r="J77" s="81"/>
      <c r="K77" s="57" t="s">
        <v>356</v>
      </c>
      <c r="L77" s="10" t="s">
        <v>242</v>
      </c>
      <c r="M77" s="10" t="s">
        <v>691</v>
      </c>
      <c r="N77" s="526"/>
      <c r="O77" s="58"/>
      <c r="P77" s="109" t="s">
        <v>1950</v>
      </c>
      <c r="Q77" s="531" t="s">
        <v>242</v>
      </c>
      <c r="R77" s="105" t="s">
        <v>1995</v>
      </c>
      <c r="S77" s="105" t="s">
        <v>1995</v>
      </c>
      <c r="T77" s="57" t="s">
        <v>242</v>
      </c>
      <c r="U77" s="10" t="s">
        <v>691</v>
      </c>
      <c r="V77" s="58" t="s">
        <v>2042</v>
      </c>
      <c r="W77" s="109" t="s">
        <v>1992</v>
      </c>
      <c r="Y77" s="526" t="s">
        <v>242</v>
      </c>
      <c r="Z77" s="526"/>
      <c r="AA77" s="526"/>
      <c r="AB77" s="526" t="s">
        <v>242</v>
      </c>
      <c r="AC77" s="526"/>
      <c r="AD77" s="93" t="s">
        <v>1878</v>
      </c>
      <c r="AE77" s="93" t="s">
        <v>1933</v>
      </c>
      <c r="AF77" s="6"/>
      <c r="AG77" s="6"/>
      <c r="AH77" s="6"/>
      <c r="AI77" s="6"/>
      <c r="AJ77" s="6"/>
      <c r="AK77" s="6"/>
    </row>
    <row r="78" spans="1:37" ht="13.2">
      <c r="A78" s="60">
        <v>7725</v>
      </c>
      <c r="B78" s="58" t="s">
        <v>1971</v>
      </c>
      <c r="C78" s="58" t="s">
        <v>1971</v>
      </c>
      <c r="D78" s="58" t="s">
        <v>1971</v>
      </c>
      <c r="E78" s="526" t="s">
        <v>242</v>
      </c>
      <c r="F78" s="384" t="s">
        <v>93</v>
      </c>
      <c r="G78" s="384" t="s">
        <v>93</v>
      </c>
      <c r="H78" s="384" t="s">
        <v>93</v>
      </c>
      <c r="I78" s="384" t="s">
        <v>93</v>
      </c>
      <c r="J78" s="104"/>
      <c r="K78" s="57"/>
      <c r="L78" s="109" t="s">
        <v>1950</v>
      </c>
      <c r="M78" s="109" t="s">
        <v>1950</v>
      </c>
      <c r="N78" s="109" t="s">
        <v>1950</v>
      </c>
      <c r="O78" s="57"/>
      <c r="P78" s="109" t="s">
        <v>1284</v>
      </c>
      <c r="Q78" s="109" t="s">
        <v>1284</v>
      </c>
      <c r="R78" s="526" t="s">
        <v>242</v>
      </c>
      <c r="S78" s="602" t="s">
        <v>1954</v>
      </c>
      <c r="T78" s="109" t="s">
        <v>1973</v>
      </c>
      <c r="U78" s="96" t="s">
        <v>1973</v>
      </c>
      <c r="V78" s="526"/>
      <c r="W78" s="109" t="s">
        <v>1973</v>
      </c>
      <c r="X78" s="526"/>
      <c r="Y78" s="81" t="s">
        <v>93</v>
      </c>
      <c r="AB78" s="526" t="s">
        <v>242</v>
      </c>
      <c r="AC78" s="526"/>
      <c r="AD78" s="526"/>
      <c r="AF78" s="6"/>
      <c r="AG78" s="6"/>
      <c r="AH78" s="6"/>
      <c r="AI78" s="6"/>
      <c r="AJ78" s="6"/>
      <c r="AK78" s="6"/>
    </row>
    <row r="79" spans="1:37" ht="13.2">
      <c r="A79" s="60">
        <v>7726</v>
      </c>
      <c r="B79" s="111"/>
      <c r="C79" s="12"/>
      <c r="E79" s="96" t="s">
        <v>2013</v>
      </c>
      <c r="F79" s="96" t="s">
        <v>2013</v>
      </c>
      <c r="G79" s="96" t="s">
        <v>2013</v>
      </c>
      <c r="H79" s="255" t="s">
        <v>1981</v>
      </c>
      <c r="I79" s="255" t="s">
        <v>1981</v>
      </c>
      <c r="J79" s="96" t="s">
        <v>2014</v>
      </c>
      <c r="L79" s="10" t="s">
        <v>242</v>
      </c>
      <c r="M79" s="57"/>
      <c r="N79" s="57"/>
      <c r="O79" s="96" t="s">
        <v>1994</v>
      </c>
      <c r="P79" s="96" t="s">
        <v>1994</v>
      </c>
      <c r="Q79" s="96" t="s">
        <v>1994</v>
      </c>
      <c r="R79" s="526" t="s">
        <v>242</v>
      </c>
      <c r="S79" s="93" t="s">
        <v>335</v>
      </c>
      <c r="T79" s="93" t="s">
        <v>335</v>
      </c>
      <c r="U79" s="93" t="s">
        <v>335</v>
      </c>
      <c r="V79" s="93" t="s">
        <v>335</v>
      </c>
      <c r="W79" s="93" t="s">
        <v>1952</v>
      </c>
      <c r="X79" s="10" t="s">
        <v>691</v>
      </c>
      <c r="Y79" s="345"/>
      <c r="Z79" s="345" t="s">
        <v>331</v>
      </c>
      <c r="AA79" s="345"/>
      <c r="AB79" s="526" t="s">
        <v>242</v>
      </c>
      <c r="AC79" s="96" t="s">
        <v>312</v>
      </c>
      <c r="AD79" s="526"/>
      <c r="AE79" s="93" t="s">
        <v>1933</v>
      </c>
      <c r="AF79" s="6"/>
      <c r="AG79" s="6"/>
      <c r="AH79" s="6"/>
      <c r="AI79" s="6"/>
      <c r="AJ79" s="6"/>
      <c r="AK79" s="6"/>
    </row>
    <row r="80" spans="1:37" ht="13.2">
      <c r="A80" s="75">
        <v>7727</v>
      </c>
      <c r="B80" s="58" t="s">
        <v>706</v>
      </c>
      <c r="C80" s="526"/>
      <c r="F80" s="10" t="s">
        <v>885</v>
      </c>
      <c r="H80" s="93" t="s">
        <v>127</v>
      </c>
      <c r="J80" s="188" t="s">
        <v>2007</v>
      </c>
      <c r="K80" s="526"/>
      <c r="L80" s="526" t="s">
        <v>242</v>
      </c>
      <c r="M80" s="526"/>
      <c r="N80" s="526"/>
      <c r="O80" s="300" t="s">
        <v>300</v>
      </c>
      <c r="P80" s="300" t="s">
        <v>300</v>
      </c>
      <c r="Q80" s="300" t="s">
        <v>300</v>
      </c>
      <c r="R80" s="300" t="s">
        <v>300</v>
      </c>
      <c r="S80" s="300" t="s">
        <v>300</v>
      </c>
      <c r="T80" s="654" t="s">
        <v>242</v>
      </c>
      <c r="U80" s="654" t="s">
        <v>242</v>
      </c>
      <c r="V80" s="655"/>
      <c r="Z80" s="655"/>
      <c r="AA80" s="655"/>
      <c r="AB80" s="526"/>
      <c r="AC80" s="526"/>
      <c r="AD80" s="526"/>
      <c r="AE80" s="96" t="s">
        <v>2043</v>
      </c>
      <c r="AF80" s="6"/>
      <c r="AG80" s="6"/>
      <c r="AH80" s="6"/>
      <c r="AI80" s="6"/>
      <c r="AJ80" s="6"/>
      <c r="AK80" s="6"/>
    </row>
    <row r="81" spans="1:37" ht="13.2">
      <c r="A81" s="75">
        <v>7728</v>
      </c>
      <c r="B81" s="58" t="s">
        <v>242</v>
      </c>
      <c r="C81" s="526"/>
      <c r="D81" s="329"/>
      <c r="F81" s="58" t="s">
        <v>1980</v>
      </c>
      <c r="G81" s="526"/>
      <c r="J81" s="526"/>
      <c r="K81" s="526"/>
      <c r="L81" s="526"/>
      <c r="M81" s="81"/>
      <c r="N81" s="81"/>
      <c r="O81" s="81"/>
      <c r="P81" s="93" t="s">
        <v>335</v>
      </c>
      <c r="Q81" s="93" t="s">
        <v>335</v>
      </c>
      <c r="R81" s="93" t="s">
        <v>335</v>
      </c>
      <c r="S81" s="93" t="s">
        <v>335</v>
      </c>
      <c r="T81" s="656" t="s">
        <v>1985</v>
      </c>
      <c r="U81" s="654" t="s">
        <v>242</v>
      </c>
      <c r="V81" s="329"/>
      <c r="W81" s="526"/>
      <c r="X81" s="526"/>
      <c r="Y81" s="526"/>
      <c r="Z81" s="526"/>
      <c r="AA81" s="526"/>
      <c r="AB81" s="526"/>
      <c r="AC81" s="526"/>
      <c r="AD81" s="57"/>
      <c r="AE81" s="93" t="s">
        <v>1933</v>
      </c>
      <c r="AF81" s="6"/>
      <c r="AG81" s="6"/>
      <c r="AH81" s="6"/>
      <c r="AI81" s="6"/>
      <c r="AJ81" s="6"/>
      <c r="AK81" s="6"/>
    </row>
    <row r="82" spans="1:37" ht="13.2">
      <c r="A82" s="75">
        <v>7729</v>
      </c>
      <c r="B82" s="100" t="s">
        <v>1371</v>
      </c>
      <c r="C82" s="526"/>
      <c r="D82" s="329" t="s">
        <v>1921</v>
      </c>
      <c r="E82" s="329" t="s">
        <v>1921</v>
      </c>
      <c r="F82" s="329" t="s">
        <v>1921</v>
      </c>
      <c r="G82" s="329" t="s">
        <v>1921</v>
      </c>
      <c r="H82" s="329" t="s">
        <v>1921</v>
      </c>
      <c r="I82" s="526" t="s">
        <v>242</v>
      </c>
      <c r="J82" s="12" t="s">
        <v>1949</v>
      </c>
      <c r="K82" s="526"/>
      <c r="L82" s="526"/>
      <c r="M82" s="526"/>
      <c r="N82" s="181"/>
      <c r="O82" s="181"/>
      <c r="P82" s="181" t="s">
        <v>242</v>
      </c>
      <c r="Q82" s="181"/>
      <c r="R82" s="181"/>
      <c r="S82" s="526"/>
      <c r="T82" s="654" t="s">
        <v>242</v>
      </c>
      <c r="U82" s="654" t="s">
        <v>242</v>
      </c>
      <c r="W82" s="526"/>
      <c r="X82" s="526"/>
      <c r="Y82" s="10" t="s">
        <v>242</v>
      </c>
      <c r="Z82" s="58" t="s">
        <v>2011</v>
      </c>
      <c r="AA82" s="58" t="s">
        <v>2011</v>
      </c>
      <c r="AB82" s="58" t="s">
        <v>2044</v>
      </c>
      <c r="AC82" s="526"/>
      <c r="AD82" s="57"/>
      <c r="AE82" s="657"/>
      <c r="AF82" s="6"/>
      <c r="AG82" s="6"/>
      <c r="AH82" s="6"/>
      <c r="AI82" s="6"/>
      <c r="AJ82" s="6"/>
      <c r="AK82" s="6"/>
    </row>
    <row r="83" spans="1:37" ht="13.2">
      <c r="A83" s="77">
        <v>7730</v>
      </c>
      <c r="B83" s="58" t="s">
        <v>242</v>
      </c>
      <c r="C83" s="526"/>
      <c r="D83" s="526"/>
      <c r="E83" s="57"/>
      <c r="F83" s="10" t="s">
        <v>242</v>
      </c>
      <c r="G83" s="57"/>
      <c r="H83" s="58"/>
      <c r="I83" s="58" t="s">
        <v>242</v>
      </c>
      <c r="J83" s="526"/>
      <c r="K83" s="57"/>
      <c r="L83" s="109" t="s">
        <v>2000</v>
      </c>
      <c r="M83" s="526"/>
      <c r="N83" s="526"/>
      <c r="O83" s="526"/>
      <c r="P83" s="209" t="s">
        <v>300</v>
      </c>
      <c r="Q83" s="209" t="s">
        <v>300</v>
      </c>
      <c r="R83" s="209" t="s">
        <v>300</v>
      </c>
      <c r="S83" s="209" t="s">
        <v>300</v>
      </c>
      <c r="T83" s="209" t="s">
        <v>300</v>
      </c>
      <c r="U83" s="94" t="s">
        <v>1935</v>
      </c>
      <c r="V83" s="329" t="s">
        <v>2042</v>
      </c>
      <c r="W83" s="96" t="s">
        <v>1955</v>
      </c>
      <c r="X83" s="96" t="s">
        <v>1955</v>
      </c>
      <c r="Y83" s="526" t="s">
        <v>242</v>
      </c>
      <c r="Z83" s="82" t="s">
        <v>1939</v>
      </c>
      <c r="AA83" s="82" t="s">
        <v>331</v>
      </c>
      <c r="AB83" s="650" t="s">
        <v>1740</v>
      </c>
      <c r="AD83" s="93" t="s">
        <v>1799</v>
      </c>
      <c r="AE83" s="209" t="s">
        <v>1799</v>
      </c>
      <c r="AF83" s="6"/>
      <c r="AG83" s="6"/>
      <c r="AH83" s="6"/>
      <c r="AI83" s="6"/>
      <c r="AJ83" s="6"/>
      <c r="AK83" s="6"/>
    </row>
    <row r="84" spans="1:37" ht="13.2">
      <c r="A84" s="78">
        <v>7732</v>
      </c>
      <c r="C84" s="526"/>
      <c r="D84" s="526"/>
      <c r="E84" s="526"/>
      <c r="F84" s="58" t="s">
        <v>132</v>
      </c>
      <c r="G84" s="526"/>
      <c r="H84" s="526"/>
      <c r="I84" s="220"/>
      <c r="J84" s="220"/>
      <c r="K84" s="220"/>
      <c r="L84" s="220"/>
      <c r="M84" s="220"/>
      <c r="N84" s="220"/>
      <c r="O84" s="220"/>
      <c r="P84" s="93" t="s">
        <v>2001</v>
      </c>
      <c r="Q84" s="93" t="s">
        <v>1933</v>
      </c>
      <c r="R84" s="220"/>
      <c r="S84" s="220"/>
      <c r="T84" s="220"/>
      <c r="U84" s="220"/>
      <c r="V84" s="220"/>
      <c r="W84" s="220"/>
      <c r="X84" s="220"/>
      <c r="Y84" s="220"/>
      <c r="Z84" s="345"/>
      <c r="AA84" s="345"/>
      <c r="AB84" s="650" t="s">
        <v>1740</v>
      </c>
      <c r="AC84" s="345"/>
      <c r="AD84" s="650"/>
      <c r="AE84" s="526"/>
      <c r="AF84" s="6"/>
      <c r="AG84" s="6"/>
      <c r="AH84" s="6"/>
      <c r="AI84" s="6"/>
      <c r="AJ84" s="6"/>
      <c r="AK84" s="6"/>
    </row>
    <row r="85" spans="1:37" ht="13.2">
      <c r="A85" s="79">
        <v>7751</v>
      </c>
      <c r="B85" s="371" t="s">
        <v>242</v>
      </c>
      <c r="C85" s="371"/>
      <c r="D85" s="371"/>
      <c r="E85" s="371"/>
      <c r="F85" s="371"/>
      <c r="G85" s="371" t="s">
        <v>242</v>
      </c>
      <c r="H85" s="371"/>
      <c r="I85" s="371"/>
      <c r="J85" s="10" t="s">
        <v>50</v>
      </c>
      <c r="K85" s="10" t="s">
        <v>50</v>
      </c>
      <c r="L85" s="371"/>
      <c r="M85" s="371"/>
      <c r="N85" s="371"/>
      <c r="O85" s="371"/>
      <c r="P85" s="58" t="s">
        <v>242</v>
      </c>
      <c r="Q85" s="371"/>
      <c r="R85" s="371"/>
      <c r="S85" s="371"/>
      <c r="T85" s="645" t="s">
        <v>1997</v>
      </c>
      <c r="U85" s="371" t="s">
        <v>50</v>
      </c>
      <c r="V85" s="371" t="s">
        <v>50</v>
      </c>
      <c r="W85" s="526"/>
      <c r="X85" s="371"/>
      <c r="Y85" s="10" t="s">
        <v>50</v>
      </c>
      <c r="Z85" s="371"/>
      <c r="AA85" s="82" t="s">
        <v>331</v>
      </c>
      <c r="AB85" s="371"/>
      <c r="AC85" s="371"/>
      <c r="AD85" s="371"/>
      <c r="AE85" s="371"/>
      <c r="AF85" s="6"/>
      <c r="AG85" s="6"/>
      <c r="AH85" s="6"/>
      <c r="AI85" s="6"/>
      <c r="AJ85" s="6"/>
      <c r="AK85" s="6"/>
    </row>
    <row r="86" spans="1:37" ht="13.2">
      <c r="A86" s="80">
        <v>7752</v>
      </c>
      <c r="B86" s="6"/>
      <c r="C86" s="6"/>
      <c r="D86" s="6"/>
      <c r="E86" s="6"/>
      <c r="F86" s="6"/>
      <c r="G86" s="6"/>
      <c r="H86" s="6"/>
      <c r="I86" s="6"/>
      <c r="J86" s="6"/>
      <c r="K86" s="6"/>
      <c r="L86" s="6"/>
      <c r="M86" s="6"/>
      <c r="N86" s="6"/>
      <c r="O86" s="6"/>
      <c r="P86" s="10" t="s">
        <v>242</v>
      </c>
      <c r="R86" s="6"/>
      <c r="S86" s="6"/>
      <c r="T86" s="6"/>
      <c r="U86" s="6"/>
      <c r="V86" s="345"/>
      <c r="W86" s="345"/>
      <c r="X86" s="345"/>
      <c r="Z86" s="345"/>
      <c r="AA86" s="345"/>
      <c r="AB86" s="345"/>
      <c r="AC86" s="345"/>
      <c r="AD86" s="6"/>
      <c r="AE86" s="6"/>
      <c r="AF86" s="6"/>
      <c r="AG86" s="6"/>
      <c r="AH86" s="6"/>
      <c r="AI86" s="6"/>
      <c r="AJ86" s="6"/>
      <c r="AK86" s="6"/>
    </row>
    <row r="87" spans="1:37" ht="13.2">
      <c r="A87" s="80">
        <v>7753</v>
      </c>
      <c r="B87" s="96" t="s">
        <v>2017</v>
      </c>
      <c r="C87" s="6"/>
      <c r="D87" s="6"/>
      <c r="E87" s="6"/>
      <c r="F87" s="6"/>
      <c r="G87" s="6"/>
      <c r="H87" s="6"/>
      <c r="I87" s="6"/>
      <c r="J87" s="6"/>
      <c r="K87" s="6"/>
      <c r="L87" s="6"/>
      <c r="M87" s="6"/>
      <c r="N87" s="10" t="s">
        <v>50</v>
      </c>
      <c r="O87" s="10" t="s">
        <v>50</v>
      </c>
      <c r="P87" s="10" t="s">
        <v>50</v>
      </c>
      <c r="Q87" s="6"/>
      <c r="R87" s="6"/>
      <c r="S87" s="6"/>
      <c r="T87" s="6"/>
      <c r="U87" s="6" t="s">
        <v>242</v>
      </c>
      <c r="V87" s="6"/>
      <c r="W87" s="6"/>
      <c r="X87" s="6"/>
      <c r="Y87" s="384"/>
      <c r="Z87" s="220"/>
      <c r="AA87" s="220"/>
      <c r="AB87" s="220"/>
      <c r="AC87" s="220"/>
      <c r="AD87" s="220"/>
      <c r="AE87" s="220"/>
      <c r="AF87" s="6"/>
      <c r="AG87" s="6"/>
      <c r="AH87" s="6"/>
      <c r="AI87" s="6"/>
      <c r="AJ87" s="6"/>
      <c r="AK87" s="6"/>
    </row>
    <row r="88" spans="1:37" ht="13.2">
      <c r="A88" s="26" t="s">
        <v>113</v>
      </c>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row>
    <row r="89" spans="1:37" ht="13.2">
      <c r="A89" s="83" t="s">
        <v>114</v>
      </c>
      <c r="B89" s="84"/>
      <c r="C89" s="84"/>
      <c r="D89" s="84"/>
      <c r="E89" s="84"/>
      <c r="F89" s="84"/>
      <c r="G89" s="84"/>
      <c r="H89" s="84"/>
      <c r="I89" s="84"/>
      <c r="J89" s="84"/>
      <c r="K89" s="84"/>
      <c r="L89" s="84"/>
      <c r="M89" s="84"/>
      <c r="N89" s="84"/>
      <c r="O89" s="84"/>
      <c r="P89" s="84"/>
      <c r="Q89" s="84"/>
      <c r="R89" s="84"/>
      <c r="S89" s="84"/>
      <c r="T89" s="84"/>
      <c r="U89" s="84"/>
      <c r="V89" s="84"/>
      <c r="W89" s="84"/>
      <c r="X89" s="84"/>
      <c r="Y89" s="85"/>
      <c r="Z89" s="85"/>
      <c r="AA89" s="85"/>
      <c r="AB89" s="85"/>
      <c r="AC89" s="85"/>
      <c r="AD89" s="85"/>
      <c r="AE89" s="85"/>
      <c r="AF89" s="86"/>
      <c r="AG89" s="86"/>
      <c r="AH89" s="86"/>
      <c r="AI89" s="86"/>
      <c r="AJ89" s="86"/>
      <c r="AK89" s="86"/>
    </row>
    <row r="90" spans="1:37" ht="13.2">
      <c r="A90" s="87" t="s">
        <v>115</v>
      </c>
      <c r="B90" s="88"/>
      <c r="C90" s="88"/>
      <c r="D90" s="88"/>
      <c r="E90" s="88"/>
      <c r="F90" s="88"/>
      <c r="G90" s="88"/>
      <c r="H90" s="88"/>
      <c r="I90" s="88"/>
      <c r="J90" s="88"/>
      <c r="K90" s="88"/>
      <c r="L90" s="88"/>
      <c r="M90" s="88"/>
      <c r="N90" s="88"/>
      <c r="O90" s="88"/>
      <c r="P90" s="88"/>
      <c r="Q90" s="88"/>
      <c r="R90" s="88"/>
      <c r="S90" s="88"/>
      <c r="T90" s="88"/>
      <c r="U90" s="88"/>
      <c r="V90" s="88"/>
      <c r="W90" s="88"/>
      <c r="X90" s="88"/>
      <c r="Y90" s="88"/>
      <c r="Z90" s="88"/>
      <c r="AA90" s="88"/>
      <c r="AB90" s="88"/>
      <c r="AC90" s="88"/>
      <c r="AD90" s="88"/>
      <c r="AE90" s="88"/>
      <c r="AF90" s="88"/>
      <c r="AG90" s="88"/>
      <c r="AH90" s="88"/>
      <c r="AI90" s="88"/>
      <c r="AJ90" s="88"/>
      <c r="AK90" s="88"/>
    </row>
    <row r="91" spans="1:37" ht="13.2">
      <c r="A91" s="87" t="s">
        <v>116</v>
      </c>
      <c r="B91" s="88"/>
      <c r="C91" s="88"/>
      <c r="D91" s="88"/>
      <c r="E91" s="88"/>
      <c r="F91" s="88"/>
      <c r="G91" s="88"/>
      <c r="H91" s="88"/>
      <c r="I91" s="88"/>
      <c r="J91" s="88"/>
      <c r="K91" s="88"/>
      <c r="L91" s="88"/>
      <c r="M91" s="88"/>
      <c r="N91" s="88"/>
      <c r="O91" s="88"/>
      <c r="P91" s="88"/>
      <c r="Q91" s="88"/>
      <c r="R91" s="88"/>
      <c r="S91" s="88"/>
      <c r="T91" s="88"/>
      <c r="U91" s="88"/>
      <c r="V91" s="88"/>
      <c r="W91" s="88"/>
      <c r="X91" s="88"/>
      <c r="Y91" s="88"/>
      <c r="Z91" s="88"/>
      <c r="AA91" s="88"/>
      <c r="AB91" s="88"/>
      <c r="AC91" s="88"/>
      <c r="AD91" s="88"/>
      <c r="AE91" s="88"/>
      <c r="AF91" s="88"/>
      <c r="AG91" s="88"/>
      <c r="AH91" s="88"/>
      <c r="AI91" s="88"/>
      <c r="AJ91" s="88"/>
      <c r="AK91" s="88"/>
    </row>
    <row r="92" spans="1:37" ht="13.2">
      <c r="A92" s="2" t="s">
        <v>117</v>
      </c>
      <c r="B92" s="88"/>
      <c r="C92" s="88"/>
      <c r="D92" s="88"/>
      <c r="E92" s="88"/>
      <c r="F92" s="88"/>
      <c r="G92" s="88"/>
      <c r="H92" s="88"/>
      <c r="I92" s="88"/>
      <c r="J92" s="89"/>
      <c r="K92" s="89"/>
      <c r="L92" s="89"/>
      <c r="M92" s="89"/>
      <c r="N92" s="89"/>
      <c r="O92" s="89"/>
      <c r="P92" s="89"/>
      <c r="Q92" s="89"/>
      <c r="R92" s="89"/>
      <c r="S92" s="89"/>
      <c r="T92" s="89"/>
      <c r="U92" s="89"/>
      <c r="V92" s="89"/>
      <c r="W92" s="89"/>
      <c r="X92" s="89"/>
      <c r="Y92" s="89"/>
      <c r="Z92" s="89"/>
      <c r="AA92" s="89"/>
      <c r="AB92" s="89"/>
      <c r="AC92" s="89"/>
      <c r="AD92" s="89"/>
      <c r="AE92" s="89"/>
      <c r="AF92" s="88"/>
      <c r="AG92" s="88"/>
      <c r="AH92" s="88"/>
      <c r="AI92" s="88"/>
      <c r="AJ92" s="88"/>
      <c r="AK92" s="88"/>
    </row>
    <row r="93" spans="1:37" ht="13.2">
      <c r="A93" s="90" t="s">
        <v>2</v>
      </c>
      <c r="B93" s="84"/>
      <c r="C93" s="84"/>
      <c r="D93" s="84"/>
      <c r="E93" s="84"/>
      <c r="F93" s="84"/>
      <c r="G93" s="84"/>
      <c r="H93" s="84"/>
      <c r="I93" s="84"/>
      <c r="J93" s="84"/>
      <c r="K93" s="88"/>
      <c r="L93" s="88"/>
      <c r="M93" s="88"/>
      <c r="N93" s="88"/>
      <c r="O93" s="88"/>
      <c r="P93" s="88"/>
      <c r="Q93" s="88"/>
      <c r="R93" s="88"/>
      <c r="S93" s="88"/>
      <c r="T93" s="88"/>
      <c r="U93" s="88"/>
      <c r="V93" s="88"/>
      <c r="W93" s="88"/>
      <c r="X93" s="88"/>
      <c r="Y93" s="88"/>
      <c r="Z93" s="88"/>
      <c r="AA93" s="88"/>
      <c r="AB93" s="88"/>
      <c r="AC93" s="88"/>
      <c r="AD93" s="88"/>
      <c r="AE93" s="89"/>
      <c r="AF93" s="88"/>
      <c r="AG93" s="88"/>
      <c r="AH93" s="88"/>
      <c r="AI93" s="88"/>
      <c r="AJ93" s="88"/>
      <c r="AK93" s="88"/>
    </row>
    <row r="94" spans="1:37" ht="13.2">
      <c r="A94" s="91" t="s">
        <v>118</v>
      </c>
      <c r="B94" s="92"/>
      <c r="C94" s="92"/>
      <c r="D94" s="92"/>
      <c r="E94" s="92"/>
      <c r="F94" s="92"/>
      <c r="G94" s="92"/>
      <c r="H94" s="92"/>
      <c r="I94" s="92"/>
      <c r="J94" s="92"/>
      <c r="K94" s="92"/>
      <c r="L94" s="92"/>
      <c r="M94" s="92"/>
      <c r="N94" s="92"/>
      <c r="O94" s="92"/>
      <c r="P94" s="92"/>
      <c r="Q94" s="92"/>
      <c r="R94" s="92"/>
      <c r="S94" s="92"/>
      <c r="T94" s="92"/>
      <c r="U94" s="92"/>
      <c r="V94" s="92"/>
      <c r="W94" s="92"/>
      <c r="X94" s="92"/>
      <c r="Y94" s="92"/>
      <c r="Z94" s="92"/>
      <c r="AA94" s="92"/>
      <c r="AB94" s="92"/>
      <c r="AC94" s="92"/>
      <c r="AD94" s="92"/>
      <c r="AE94" s="92"/>
      <c r="AF94" s="6"/>
      <c r="AG94" s="6"/>
      <c r="AH94" s="6"/>
      <c r="AI94" s="6"/>
      <c r="AJ94" s="6"/>
      <c r="AK94" s="6"/>
    </row>
  </sheetData>
  <mergeCells count="1">
    <mergeCell ref="A1:A2"/>
  </mergeCells>
  <phoneticPr fontId="151"/>
  <conditionalFormatting sqref="H4 Q4:T4 I4:I5 O4:P5 AE4:AE5 AB7 R12:R18 E12:E29 C12:D54 F12:Q54 S12:W54 Y12:AK54 X12:X55 B12:B60 R20:R54 E31:E54 C56:D60 M56:N60 U57 X57 AE57 E57:E58 I57:K58 R57:R58 V57:V58 Y57:Y58 S57:T59 AB57:AB59 AD57:AD59 L57:L60 O57:Q60 AA57:AA60 AC57:AC63 W57:W64 F58:H58 Z58 X59:X64 E60 I60:K60 Z60 AB61:AB63 AE61:AE63 V61:V64 Y61:Y64 AD61:AD64 E62:K62 T62 Z62 AF62:AQ62 S62:S64 D62:D66 L62:L68 B62:B70 U62:U70 M62:R73 AA62:AA73 C62:C75 E64:E65 I64:I66 J64:K68 Z64:Z70 F65:G65 H65:H66 AB65:AB66 Y66 AE66:AE68 T66:T69 X66:X69 AC66:AC69 V66:V70 S66:S73 W66:W73 AD66:AD73 E68:I68 AB68:AB69 D68:D70 Y68:Y70 E70 I70 K70:L73 T71:T73 X71:X73 AB71:AC73 AE71:AE73 E72:J73 U72:V73 Y72:Z73 B72:B75 D72:D75 E75:I77 P75:P79 N76 Q76 X76:AB76 R76:R77 V76:V77 L76:L78 M76:M79 O76:O79 S76:T79 W76:W79 J76:J80 U76:U80 AE76:AE83 AD77 B77:B78 K77:K78 C77:C79 D77:D82 Y78 N78:N79 Q78:Q79 H79 R79 V79 X79 AC79 G79:G80 I79:I81 E79:E83 F79:F84 B80:B84 M81 S81 N81:O82 H81:H83 R81:R83 Q81:Q84 AD81:AD84 P81:P87 G82:G83 Z82:AA83 AB82:AB84 I83 K83:L83 S83:U83 W83:X83 J85:K85 Y85 AA85 B87 N87:O87">
    <cfRule type="containsText" dxfId="72" priority="1" operator="containsText" text="长距离">
      <formula>NOT(ISERROR(SEARCH(("长距离"),(H4))))</formula>
    </cfRule>
    <cfRule type="containsText" dxfId="71" priority="2" operator="containsText" text="bm">
      <formula>NOT(ISERROR(SEARCH(("bm"),(H4))))</formula>
    </cfRule>
    <cfRule type="containsText" dxfId="70" priority="3" operator="containsText" text="Lt">
      <formula>NOT(ISERROR(SEARCH(("Lt"),(H4))))</formula>
    </cfRule>
    <cfRule type="containsText" dxfId="69" priority="4" operator="containsText" text="考斯特">
      <formula>NOT(ISERROR(SEARCH(("考斯特"),(H4))))</formula>
    </cfRule>
    <cfRule type="containsText" dxfId="68" priority="5" operator="containsText" text="R">
      <formula>NOT(ISERROR(SEARCH(("R"),(H4))))</formula>
    </cfRule>
  </conditionalFormatting>
  <conditionalFormatting sqref="Q4:T4 Z13 W14 C15 O15 Z15:AB15 J16 L16 AD16 V18:Z18 AB18 B20:C20 L20:M20 O20 R20 V20:V21 X20:X21 Y21 T22 X23:X24 T24:W24 AB24 Y24:Y25 AA24:AA25 L25:N25 AE25 I28 R28 AA28 M28:M29 L29 O29 T29 Z29 R30 B32:D33 Z33:AA33 AD39 B41:G41 J41:P41 S41:T41 W41:Z41 AB41 AC41:AE42 H45 L45:M45 Q45 U45:V45 B47:E47 I47:U47 AE52 B56:AK87">
    <cfRule type="containsText" dxfId="67" priority="6" operator="containsText" text="修理">
      <formula>NOT(ISERROR(SEARCH(("修理"),(Q4))))</formula>
    </cfRule>
    <cfRule type="containsText" dxfId="66" priority="7" operator="containsText" text="三检">
      <formula>NOT(ISERROR(SEARCH(("三检"),(Q4))))</formula>
    </cfRule>
    <cfRule type="containsText" dxfId="65" priority="8" operator="containsText" text="年检">
      <formula>NOT(ISERROR(SEARCH(("年检"),(Q4))))</formula>
    </cfRule>
    <cfRule type="containsText" dxfId="64" priority="9" operator="containsText" text="搬">
      <formula>NOT(ISERROR(SEARCH(("搬"),(Q4))))</formula>
    </cfRule>
  </conditionalFormatting>
  <conditionalFormatting sqref="Y13:AK54 Q4:T4 B13:D54 F13:Q54 S13:W54 X13:X55 R20:R54 E31:E54 B56:D60 M56:N60 U57 X57 AE57 E57:E58 I57:K58 R57:R58 V57:V58 Y57:Y58 S57:T59 AB57:AB59 AD57:AD59 L57:L60 O57:Q60 AA57:AA60 AC57:AC63 W57:W64 F58:H58 Z58 X59:X64 E60 I60:K60 Z60 AB61:AB63 AE61:AE63 V61:V64 Y61:Y64 AD61:AD64 E62:K62 T62 Z62 AF62:AQ62 S62:S64 D62:D66 L62:L68 B62:B70 U62:U70 M62:R73 AA62:AA73 C62:C75 E64:E65 I64:I66 J64:K68 Z64:Z70 F65:G65 H65:H66 AB65:AB66 Y66 AE66:AE68 T66:T69 X66:X69 AC66:AC69 V66:V70 S66:S73 W66:W73 AD66:AD73 E68:I68 AB68:AB69 D68:D70 Y68:Y70 E70 I70 K70:L73 T71:T73 X71:X73 AB71:AC73 AE71:AE73 E72:J73 U72:V73 Y72:Z73 B72:B75 D72:D75 E75:I77 P75:P79 N76 Q76 X76:AB76 R76:R77 V76:V77 L76:L78 M76:M79 O76:O79 S76:T79 W76:W79 J76:J80 U76:U80 AE76:AE83 AD77 B77:B78 K77:K78 C77:C79 D77:D82 Y78 N78:N79 Q78:Q79 H79 R79 V79 X79 AC79 G79:G80 I79:I81 E79:E83 F79:F84 B80:B84 M81 S81 N81:O82 H81:H83 R81:R83 Q81:Q84 AD81:AD84 P81:P87 G82:G83 Z82:AA83 AB82:AB84 I83 K83:L83 S83:U83 W83:X83 J85:K85 Y85 AA85 B87 N87:O87 H4 I4:I5 O4:P5 AE4:AE5 AB7 R13:R18 E13:E29">
    <cfRule type="containsText" dxfId="63" priority="12" operator="containsText" text="本社番">
      <formula>NOT(ISERROR(SEARCH(("本社番"),(H4))))</formula>
    </cfRule>
  </conditionalFormatting>
  <conditionalFormatting sqref="AD6">
    <cfRule type="notContainsBlanks" dxfId="62" priority="10">
      <formula>LEN(TRIM(AD6))&gt;0</formula>
    </cfRule>
  </conditionalFormatting>
  <conditionalFormatting sqref="AF30:AK30">
    <cfRule type="notContainsBlanks" dxfId="61" priority="11">
      <formula>LEN(TRIM(AF30))&gt;0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800-000000000000}">
          <x14:formula1>
            <xm:f>条件勿动!$A$2:$A$23</xm:f>
          </x14:formula1>
          <xm:sqref>B55</xm:sqref>
        </x14:dataValidation>
        <x14:dataValidation type="list" allowBlank="1" xr:uid="{00000000-0002-0000-1800-000001000000}">
          <x14:formula1>
            <xm:f>条件勿动!$A:$A</xm:f>
          </x14:formula1>
          <xm:sqref>H4 P4 I5 O5:P5 AE5 B13:AK13 B14:K14 M14:Z14 AB14:AK14 B15:Y15 AA15 AC15:AD15 AF15:AK15 B16:R16 AA16:AC16 AE16:AK16 B17:AK17 C18:I18 T18 AA18 AC18:AK18 B19:K19 O19 Q19 S19:AK19 D20:Y20 AB20:AK20 B21:R21 V21:W21 Z21:AB21 AD21:AK21 B22:I22 L22 N22:S22 U22:AK22 B23:E23 J23:K23 M23:O23 U23 Y23:AK23 B24:I24 K24:S24 AF24:AK24 C25:G25 J25 O25 X25 Z25 AB25 AD25:AK25 B26:AK26 B27:H27 J27:U27 W27:AK27 B28:M28 P28:Q28 T28 Z28 AC28:AK28 B29:S29 AB29:AC29 AF29:AK29 B30:D30 G30:H30 P30:T30 Y30:AK30 B31:J31 L31:AK31 B32:H32 J32 L32:M32 Q32:AA32 AE32:AK32 B33:J33 O33:Y33 AB33:AK33 B34:AK38 B39:O39 R39:AK39 B40:AK40 H41:I41 Q41:R41 U41:V41 AA41 B42:AB42 AF41:AK42 B43:N43 P43:S43 U43:AK43 B44:T44 V44:AK44 B45:G45 I45:K45 O45:P45 R45:S45 W45:AK45 B46:K46 M46:AK46 B47:H47 V47:AK47 B48:AK51 B52:AD52 AF52:AK52 B53:AK54 X55 B56:D56 M56 C57 E57 K57:T57 AB57:AE57 B58:T58 V58:W58 Y58:AD58 C59:D59 S59:T59 W59:X59 AA59 B60:E60 J60:K60 O60 W60 Z60:AA60 B62:AC62 AE62:AK62 C63:D63 F63 L63:M63 W63:Y63 AA63:AE63 B64:C64 E64 I64:S64 U64:W64 AD64 B65:R65 B66:D66 I66 L66:U66 J67:R67 T67:X67 Z67:AA67 B69:D69 M69:O69 AA69:AC69 B70:E70 I70 S70 Z70 AD70 M71:T71 X71 AD71:AE71 B72:AE72 B73:I73 L73:T73 Y73:AE73 B74:D74 B75:C75 E75:I75 P75 AE76 B77:F77 H77 K77 R77:T77 V77 AD77:AE77 B78:D78 J78:K78 O77:O78 S78 U78 C79 E79:J79 M79:Q79 S79:W79 AC79 H80 J80 AE79:AE80 B80:B81 D81 F81 P81:S81 AD81:AE81 D82:H82 N82:R82 Z82:AB82 AD82 B83 E83 G83:I83 K83 U83 W83:X83 AD83:AE83 F84 P84:Q84 P85 B87</xm:sqref>
        </x14:dataValidation>
        <x14:dataValidation type="list" allowBlank="1" xr:uid="{00000000-0002-0000-1800-000002000000}">
          <x14:formula1>
            <xm:f>条件勿动!$B:$B</xm:f>
          </x14:formula1>
          <xm:sqref>Q4:T4 Z15 AD16 V18:Z18 T24 L25:N25 AA24:AA25 R28 T29 Z29 Z33:AA33 B41:G41 J41:P41 S41:T41 W41:Z41 AB41:AE41 AC42:AE42 H45 L45:M45 Q45 U45:V45 I47:U47 AE52 E56:L56 O56:AK56 F57:H57 X57:Z57 AF57:AK57 U58 R59 Y59:Z59 AE58:AK59 G60:H60 L60:M60 R60:S60 U59:V60 Y60 AB60 AD60:AK60 B61:U61 Z61:AA61 AF61:AK61 AD62 E63 G63:K63 V63 Z63 AF63:AK63 F64:H64 Z64:AA64 AE64:AK64 T63:T65 W65 Y65 AD65:AK65 E66:G66 V66 AF66:AK66 AD67:AK67 AF68:AK68 E69:L69 AD69:AK69 F70:G70 K70:O70 X70:Y70 B71 D71:H71 U71:W71 Y71:AA71 AC70:AC71 AF70:AK73 E74:AK74 J75:O75 Q75:S75 U75:AK75 K76:AD76 N77 Q77 Y77:AC77 E78:I78 V78 X78 AB78:AD78 R78:R79 Y79:AB79 AD79 K80:V80 Z80:AD80 G81 J81:L81 T81:AC81 AF76:AK81 C80:C82 I82:M82 S82:U82 W82:X82 AC82 AE82:AK82 C83:D83 J83 M83:O83 V83 Y83:AB83 AF83:AK83 C84:E84 G84:O84 R84:AK84 B85:I85 L85:O85 Q85:X85 B86:O86 R86:X86 Z85:AK86 C87:M87 Q87:AK87</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FF"/>
    <outlinePr summaryBelow="0" summaryRight="0"/>
  </sheetPr>
  <dimension ref="A1:AG99"/>
  <sheetViews>
    <sheetView workbookViewId="0">
      <pane xSplit="1" topLeftCell="B1" activePane="topRight" state="frozen"/>
      <selection pane="topRight" activeCell="C2" sqref="C2"/>
    </sheetView>
  </sheetViews>
  <sheetFormatPr defaultColWidth="12.6640625" defaultRowHeight="15.75" customHeight="1"/>
  <cols>
    <col min="1" max="1" width="12.109375" customWidth="1"/>
    <col min="2" max="26" width="8.88671875" customWidth="1"/>
    <col min="27" max="27" width="9.88671875" customWidth="1"/>
    <col min="28" max="33" width="8.88671875" customWidth="1"/>
  </cols>
  <sheetData>
    <row r="1" spans="1:33" ht="13.2">
      <c r="A1" s="2338" t="s">
        <v>65</v>
      </c>
      <c r="B1" s="6">
        <v>1</v>
      </c>
      <c r="C1" s="6">
        <v>2</v>
      </c>
      <c r="D1" s="6">
        <v>3</v>
      </c>
      <c r="E1" s="6">
        <v>4</v>
      </c>
      <c r="F1" s="18">
        <v>5</v>
      </c>
      <c r="G1" s="18">
        <v>6</v>
      </c>
      <c r="H1" s="6">
        <v>7</v>
      </c>
      <c r="I1" s="6">
        <v>8</v>
      </c>
      <c r="J1" s="6">
        <v>9</v>
      </c>
      <c r="K1" s="6">
        <v>10</v>
      </c>
      <c r="L1" s="6">
        <v>11</v>
      </c>
      <c r="M1" s="18">
        <v>12</v>
      </c>
      <c r="N1" s="18">
        <v>13</v>
      </c>
      <c r="O1" s="6">
        <v>14</v>
      </c>
      <c r="P1" s="6">
        <v>15</v>
      </c>
      <c r="Q1" s="19">
        <v>16</v>
      </c>
      <c r="R1" s="6">
        <v>17</v>
      </c>
      <c r="S1" s="6">
        <v>18</v>
      </c>
      <c r="T1" s="18">
        <v>19</v>
      </c>
      <c r="U1" s="18">
        <v>20</v>
      </c>
      <c r="V1" s="6">
        <v>21</v>
      </c>
      <c r="W1" s="6">
        <v>22</v>
      </c>
      <c r="X1" s="6">
        <v>23</v>
      </c>
      <c r="Y1" s="6">
        <v>24</v>
      </c>
      <c r="Z1" s="6">
        <v>25</v>
      </c>
      <c r="AA1" s="18">
        <v>26</v>
      </c>
      <c r="AB1" s="18">
        <v>27</v>
      </c>
      <c r="AC1" s="21">
        <v>28</v>
      </c>
      <c r="AD1" s="20">
        <v>29</v>
      </c>
      <c r="AE1" s="20">
        <v>30</v>
      </c>
      <c r="AF1" s="20">
        <v>31</v>
      </c>
      <c r="AG1" s="21"/>
    </row>
    <row r="2" spans="1:33" ht="13.2">
      <c r="A2" s="2333"/>
      <c r="B2" s="22" t="s">
        <v>66</v>
      </c>
      <c r="C2" s="22" t="s">
        <v>67</v>
      </c>
      <c r="D2" s="22" t="s">
        <v>68</v>
      </c>
      <c r="E2" s="22" t="s">
        <v>69</v>
      </c>
      <c r="F2" s="23" t="s">
        <v>70</v>
      </c>
      <c r="G2" s="23" t="s">
        <v>71</v>
      </c>
      <c r="H2" s="22" t="s">
        <v>72</v>
      </c>
      <c r="I2" s="22" t="s">
        <v>66</v>
      </c>
      <c r="J2" s="22" t="s">
        <v>67</v>
      </c>
      <c r="K2" s="22" t="s">
        <v>68</v>
      </c>
      <c r="L2" s="22" t="s">
        <v>69</v>
      </c>
      <c r="M2" s="23" t="s">
        <v>70</v>
      </c>
      <c r="N2" s="23" t="s">
        <v>71</v>
      </c>
      <c r="O2" s="22" t="s">
        <v>72</v>
      </c>
      <c r="P2" s="22" t="s">
        <v>66</v>
      </c>
      <c r="Q2" s="22" t="s">
        <v>67</v>
      </c>
      <c r="R2" s="22" t="s">
        <v>68</v>
      </c>
      <c r="S2" s="22" t="s">
        <v>69</v>
      </c>
      <c r="T2" s="23" t="s">
        <v>70</v>
      </c>
      <c r="U2" s="23" t="s">
        <v>71</v>
      </c>
      <c r="V2" s="22" t="s">
        <v>72</v>
      </c>
      <c r="W2" s="22" t="s">
        <v>66</v>
      </c>
      <c r="X2" s="22" t="s">
        <v>67</v>
      </c>
      <c r="Y2" s="22" t="s">
        <v>68</v>
      </c>
      <c r="Z2" s="22" t="s">
        <v>69</v>
      </c>
      <c r="AA2" s="23" t="s">
        <v>70</v>
      </c>
      <c r="AB2" s="23" t="s">
        <v>71</v>
      </c>
      <c r="AC2" s="25" t="s">
        <v>72</v>
      </c>
      <c r="AD2" s="24" t="s">
        <v>66</v>
      </c>
      <c r="AE2" s="24" t="s">
        <v>67</v>
      </c>
      <c r="AF2" s="24" t="s">
        <v>68</v>
      </c>
      <c r="AG2" s="25"/>
    </row>
    <row r="3" spans="1:33" ht="13.2">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27"/>
      <c r="AG3" s="6"/>
    </row>
    <row r="4" spans="1:33" ht="13.2">
      <c r="A4" s="30" t="s">
        <v>74</v>
      </c>
      <c r="B4" s="31"/>
      <c r="C4" s="300" t="s">
        <v>1910</v>
      </c>
      <c r="D4" s="32"/>
      <c r="E4" s="32"/>
      <c r="F4" s="33"/>
      <c r="G4" s="34"/>
      <c r="H4" s="35"/>
      <c r="I4" s="35"/>
      <c r="J4" s="36" t="s">
        <v>2045</v>
      </c>
      <c r="L4" s="93" t="s">
        <v>127</v>
      </c>
      <c r="M4" s="35"/>
      <c r="N4" s="32"/>
      <c r="O4" s="244" t="s">
        <v>4</v>
      </c>
      <c r="P4" s="32"/>
      <c r="Q4" s="33"/>
      <c r="T4" s="32"/>
      <c r="U4" s="32"/>
      <c r="V4" s="32"/>
      <c r="W4" s="43" t="s">
        <v>2046</v>
      </c>
      <c r="X4" s="43" t="s">
        <v>2047</v>
      </c>
      <c r="Y4" s="33"/>
      <c r="AA4" s="32"/>
      <c r="AB4" s="32"/>
      <c r="AC4" s="32"/>
      <c r="AD4" s="33" t="s">
        <v>2048</v>
      </c>
      <c r="AE4" s="38"/>
      <c r="AF4" s="38"/>
      <c r="AG4" s="6"/>
    </row>
    <row r="5" spans="1:33" ht="13.2">
      <c r="A5" s="30" t="s">
        <v>75</v>
      </c>
      <c r="G5" s="35"/>
      <c r="H5" s="35"/>
      <c r="I5" s="35"/>
      <c r="J5" s="35"/>
      <c r="K5" s="32"/>
      <c r="L5" s="39"/>
      <c r="M5" s="35"/>
      <c r="N5" s="32"/>
      <c r="O5" s="35"/>
      <c r="P5" s="32"/>
      <c r="Q5" s="32"/>
      <c r="R5" s="32"/>
      <c r="S5" s="32"/>
      <c r="T5" s="32"/>
      <c r="U5" s="32"/>
      <c r="V5" s="32"/>
      <c r="W5" s="35"/>
      <c r="X5" s="35"/>
      <c r="Y5" s="35"/>
      <c r="Z5" s="32"/>
      <c r="AA5" s="32"/>
      <c r="AB5" s="32"/>
      <c r="AC5" s="32"/>
      <c r="AD5" s="33"/>
      <c r="AE5" s="40"/>
      <c r="AF5" s="41"/>
      <c r="AG5" s="21"/>
    </row>
    <row r="6" spans="1:33" ht="13.2">
      <c r="A6" s="30" t="s">
        <v>76</v>
      </c>
      <c r="B6" s="42"/>
      <c r="C6" s="32"/>
      <c r="D6" s="32"/>
      <c r="E6" s="32"/>
      <c r="F6" s="35"/>
      <c r="G6" s="32"/>
      <c r="H6" s="32"/>
      <c r="I6" s="32"/>
      <c r="J6" s="32"/>
      <c r="K6" s="32"/>
      <c r="L6" s="32"/>
      <c r="M6" s="32"/>
      <c r="N6" s="32"/>
      <c r="O6" s="32"/>
      <c r="P6" s="32"/>
      <c r="Q6" s="35"/>
      <c r="R6" s="43"/>
      <c r="S6" s="32"/>
      <c r="T6" s="35"/>
      <c r="U6" s="32"/>
      <c r="V6" s="32"/>
      <c r="W6" s="39" t="s">
        <v>2049</v>
      </c>
      <c r="X6" s="39" t="s">
        <v>2050</v>
      </c>
      <c r="Y6" s="658" t="s">
        <v>2051</v>
      </c>
      <c r="Z6" s="32"/>
      <c r="AA6" s="32"/>
      <c r="AB6" s="32"/>
      <c r="AC6" s="32"/>
      <c r="AD6" s="33"/>
      <c r="AE6" s="38"/>
      <c r="AF6" s="38"/>
      <c r="AG6" s="6"/>
    </row>
    <row r="7" spans="1:33" ht="13.2">
      <c r="A7" s="30" t="s">
        <v>77</v>
      </c>
      <c r="B7" s="42"/>
      <c r="C7" s="32"/>
      <c r="D7" s="32"/>
      <c r="E7" s="32"/>
      <c r="F7" s="35"/>
      <c r="G7" s="35"/>
      <c r="H7" s="32"/>
      <c r="I7" s="32"/>
      <c r="J7" s="32"/>
      <c r="K7" s="32"/>
      <c r="L7" s="32"/>
      <c r="M7" s="45"/>
      <c r="N7" s="32"/>
      <c r="O7" s="32"/>
      <c r="P7" s="32"/>
      <c r="Q7" s="35"/>
      <c r="R7" s="33"/>
      <c r="S7" s="32"/>
      <c r="T7" s="32"/>
      <c r="U7" s="32"/>
      <c r="V7" s="32"/>
      <c r="W7" s="32"/>
      <c r="X7" s="32"/>
      <c r="Y7" s="32"/>
      <c r="Z7" s="32"/>
      <c r="AA7" s="32"/>
      <c r="AB7" s="32"/>
      <c r="AC7" s="32"/>
      <c r="AD7" s="32"/>
      <c r="AE7" s="38"/>
      <c r="AF7" s="40" t="s">
        <v>2052</v>
      </c>
      <c r="AG7" s="6"/>
    </row>
    <row r="8" spans="1:33" ht="13.2">
      <c r="A8" s="46" t="s">
        <v>78</v>
      </c>
      <c r="B8" s="47"/>
      <c r="C8" s="32"/>
      <c r="D8" s="32"/>
      <c r="E8" s="32"/>
      <c r="F8" s="32"/>
      <c r="G8" s="32"/>
      <c r="H8" s="32" t="s">
        <v>79</v>
      </c>
      <c r="I8" s="48"/>
      <c r="J8" s="32"/>
      <c r="K8" s="32"/>
      <c r="L8" s="32"/>
      <c r="M8" s="32"/>
      <c r="N8" s="32"/>
      <c r="O8" s="32"/>
      <c r="P8" s="32"/>
      <c r="Q8" s="32"/>
      <c r="R8" s="32"/>
      <c r="S8" s="32"/>
      <c r="T8" s="32"/>
      <c r="U8" s="32"/>
      <c r="V8" s="32"/>
      <c r="W8" s="32"/>
      <c r="X8" s="32"/>
      <c r="Y8" s="32"/>
      <c r="Z8" s="32"/>
      <c r="AA8" s="32"/>
      <c r="AB8" s="32"/>
      <c r="AC8" s="32"/>
      <c r="AD8" s="32"/>
      <c r="AE8" s="32"/>
      <c r="AF8" s="32"/>
      <c r="AG8" s="6"/>
    </row>
    <row r="9" spans="1:33" ht="13.8">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c r="AG9" s="51"/>
    </row>
    <row r="10" spans="1:33" ht="13.8">
      <c r="A10" s="2"/>
      <c r="B10" s="52" t="s">
        <v>82</v>
      </c>
      <c r="C10" s="52" t="s">
        <v>82</v>
      </c>
      <c r="D10" s="52" t="s">
        <v>82</v>
      </c>
      <c r="E10" s="52" t="s">
        <v>82</v>
      </c>
      <c r="F10" s="52" t="s">
        <v>82</v>
      </c>
      <c r="G10" s="52" t="s">
        <v>82</v>
      </c>
      <c r="H10" s="52" t="s">
        <v>82</v>
      </c>
      <c r="I10" s="53" t="s">
        <v>82</v>
      </c>
      <c r="J10" s="52" t="s">
        <v>82</v>
      </c>
      <c r="K10" s="52" t="s">
        <v>82</v>
      </c>
      <c r="L10" s="52" t="s">
        <v>82</v>
      </c>
      <c r="M10" s="52" t="s">
        <v>82</v>
      </c>
      <c r="N10" s="50" t="s">
        <v>82</v>
      </c>
      <c r="O10" s="50" t="s">
        <v>82</v>
      </c>
      <c r="P10" s="50" t="s">
        <v>82</v>
      </c>
      <c r="Q10" s="50" t="s">
        <v>82</v>
      </c>
      <c r="R10" s="50" t="s">
        <v>82</v>
      </c>
      <c r="S10" s="50" t="s">
        <v>82</v>
      </c>
      <c r="T10" s="50" t="s">
        <v>82</v>
      </c>
      <c r="U10" s="50" t="s">
        <v>82</v>
      </c>
      <c r="V10" s="50" t="s">
        <v>82</v>
      </c>
      <c r="W10" s="50" t="s">
        <v>82</v>
      </c>
      <c r="X10" s="50" t="s">
        <v>82</v>
      </c>
      <c r="Y10" s="50" t="s">
        <v>82</v>
      </c>
      <c r="Z10" s="50" t="s">
        <v>82</v>
      </c>
      <c r="AA10" s="50" t="s">
        <v>82</v>
      </c>
      <c r="AB10" s="50" t="s">
        <v>82</v>
      </c>
      <c r="AC10" s="50" t="s">
        <v>82</v>
      </c>
      <c r="AD10" s="50" t="s">
        <v>82</v>
      </c>
      <c r="AE10" s="50" t="s">
        <v>82</v>
      </c>
      <c r="AF10" s="50" t="s">
        <v>82</v>
      </c>
      <c r="AG10" s="51"/>
    </row>
    <row r="11" spans="1:33" ht="13.2">
      <c r="A11" s="2"/>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5"/>
      <c r="AF11" s="55"/>
      <c r="AG11" s="6"/>
    </row>
    <row r="12" spans="1:33" ht="13.2">
      <c r="A12" s="56" t="s">
        <v>83</v>
      </c>
      <c r="B12" s="58"/>
      <c r="C12" s="58"/>
      <c r="D12" s="58"/>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6"/>
    </row>
    <row r="13" spans="1:33" ht="13.2">
      <c r="A13" s="59" t="s">
        <v>84</v>
      </c>
      <c r="B13" s="10" t="s">
        <v>240</v>
      </c>
      <c r="C13" s="10" t="s">
        <v>242</v>
      </c>
      <c r="D13" s="10" t="s">
        <v>240</v>
      </c>
      <c r="E13" s="10" t="s">
        <v>240</v>
      </c>
      <c r="F13" s="58" t="s">
        <v>240</v>
      </c>
      <c r="G13" s="58" t="s">
        <v>240</v>
      </c>
      <c r="H13" s="58" t="s">
        <v>240</v>
      </c>
      <c r="I13" s="58" t="s">
        <v>240</v>
      </c>
      <c r="J13" s="58" t="s">
        <v>240</v>
      </c>
      <c r="K13" s="58" t="s">
        <v>240</v>
      </c>
      <c r="L13" s="58" t="s">
        <v>240</v>
      </c>
      <c r="M13" s="58" t="s">
        <v>134</v>
      </c>
      <c r="N13" s="58" t="s">
        <v>240</v>
      </c>
      <c r="O13" s="244" t="s">
        <v>4</v>
      </c>
      <c r="P13" s="58" t="s">
        <v>240</v>
      </c>
      <c r="Q13" s="58" t="s">
        <v>240</v>
      </c>
      <c r="R13" s="58" t="s">
        <v>240</v>
      </c>
      <c r="S13" s="58" t="s">
        <v>242</v>
      </c>
      <c r="T13" s="58" t="s">
        <v>240</v>
      </c>
      <c r="U13" s="58" t="s">
        <v>240</v>
      </c>
      <c r="V13" s="58" t="s">
        <v>240</v>
      </c>
      <c r="W13" s="58" t="s">
        <v>240</v>
      </c>
      <c r="X13" s="58" t="s">
        <v>240</v>
      </c>
      <c r="Y13" s="58" t="s">
        <v>240</v>
      </c>
      <c r="Z13" s="58" t="s">
        <v>240</v>
      </c>
      <c r="AA13" s="58" t="s">
        <v>134</v>
      </c>
      <c r="AB13" s="58" t="s">
        <v>240</v>
      </c>
      <c r="AC13" s="58" t="s">
        <v>134</v>
      </c>
      <c r="AD13" s="58" t="s">
        <v>240</v>
      </c>
      <c r="AE13" s="58" t="s">
        <v>240</v>
      </c>
      <c r="AF13" s="58" t="s">
        <v>240</v>
      </c>
      <c r="AG13" s="6"/>
    </row>
    <row r="14" spans="1:33" ht="13.2">
      <c r="A14" s="60" t="s">
        <v>85</v>
      </c>
      <c r="B14" s="58" t="s">
        <v>134</v>
      </c>
      <c r="C14" s="58" t="s">
        <v>134</v>
      </c>
      <c r="D14" s="58" t="s">
        <v>134</v>
      </c>
      <c r="E14" s="58" t="s">
        <v>134</v>
      </c>
      <c r="F14" s="58" t="s">
        <v>134</v>
      </c>
      <c r="G14" s="58" t="s">
        <v>134</v>
      </c>
      <c r="H14" s="58" t="s">
        <v>134</v>
      </c>
      <c r="I14" s="58" t="s">
        <v>134</v>
      </c>
      <c r="J14" s="58" t="s">
        <v>134</v>
      </c>
      <c r="K14" s="58" t="s">
        <v>134</v>
      </c>
      <c r="L14" s="96" t="s">
        <v>2053</v>
      </c>
      <c r="M14" s="58" t="s">
        <v>134</v>
      </c>
      <c r="N14" s="58" t="s">
        <v>240</v>
      </c>
      <c r="O14" s="244" t="s">
        <v>4</v>
      </c>
      <c r="P14" s="58" t="s">
        <v>240</v>
      </c>
      <c r="Q14" s="105" t="s">
        <v>1602</v>
      </c>
      <c r="R14" s="105" t="s">
        <v>1602</v>
      </c>
      <c r="S14" s="105" t="s">
        <v>1602</v>
      </c>
      <c r="T14" s="105" t="s">
        <v>1602</v>
      </c>
      <c r="U14" s="58" t="s">
        <v>134</v>
      </c>
      <c r="V14" s="96" t="s">
        <v>312</v>
      </c>
      <c r="W14" s="96" t="s">
        <v>312</v>
      </c>
      <c r="X14" s="58"/>
      <c r="Y14" s="117" t="s">
        <v>2054</v>
      </c>
      <c r="Z14" s="335" t="s">
        <v>2055</v>
      </c>
      <c r="AA14" s="105" t="s">
        <v>2056</v>
      </c>
      <c r="AB14" s="58" t="s">
        <v>240</v>
      </c>
      <c r="AC14" s="334" t="s">
        <v>2057</v>
      </c>
      <c r="AD14" s="334" t="s">
        <v>2058</v>
      </c>
      <c r="AE14" s="334" t="s">
        <v>2059</v>
      </c>
      <c r="AF14" s="58" t="s">
        <v>134</v>
      </c>
      <c r="AG14" s="6"/>
    </row>
    <row r="15" spans="1:33" ht="13.2">
      <c r="A15" s="61" t="s">
        <v>86</v>
      </c>
      <c r="B15" s="58"/>
      <c r="C15" s="602" t="s">
        <v>2060</v>
      </c>
      <c r="D15" s="602" t="s">
        <v>2061</v>
      </c>
      <c r="E15" s="602" t="s">
        <v>2061</v>
      </c>
      <c r="F15" s="101" t="s">
        <v>2062</v>
      </c>
      <c r="G15" s="10" t="s">
        <v>242</v>
      </c>
      <c r="H15" s="58" t="s">
        <v>134</v>
      </c>
      <c r="I15" s="58" t="s">
        <v>2063</v>
      </c>
      <c r="J15" s="96" t="s">
        <v>2064</v>
      </c>
      <c r="K15" s="96" t="s">
        <v>2064</v>
      </c>
      <c r="L15" s="96" t="s">
        <v>2064</v>
      </c>
      <c r="M15" s="96" t="s">
        <v>2064</v>
      </c>
      <c r="N15" s="96" t="s">
        <v>2064</v>
      </c>
      <c r="O15" s="244" t="s">
        <v>4</v>
      </c>
      <c r="P15" s="163" t="s">
        <v>2065</v>
      </c>
      <c r="Q15" s="163" t="s">
        <v>2066</v>
      </c>
      <c r="R15" s="105" t="s">
        <v>2067</v>
      </c>
      <c r="S15" s="105" t="s">
        <v>2068</v>
      </c>
      <c r="T15" s="105" t="s">
        <v>2068</v>
      </c>
      <c r="U15" s="105" t="s">
        <v>2068</v>
      </c>
      <c r="V15" s="105" t="s">
        <v>2069</v>
      </c>
      <c r="W15" s="117" t="s">
        <v>2066</v>
      </c>
      <c r="X15" s="659" t="s">
        <v>2070</v>
      </c>
      <c r="Y15" s="659" t="s">
        <v>2070</v>
      </c>
      <c r="Z15" s="659" t="s">
        <v>2070</v>
      </c>
      <c r="AA15" s="371" t="s">
        <v>242</v>
      </c>
      <c r="AB15" s="12" t="s">
        <v>132</v>
      </c>
      <c r="AC15" s="164" t="s">
        <v>1945</v>
      </c>
      <c r="AD15" s="164" t="s">
        <v>1945</v>
      </c>
      <c r="AE15" s="164" t="s">
        <v>2071</v>
      </c>
      <c r="AF15" s="12" t="s">
        <v>242</v>
      </c>
      <c r="AG15" s="6"/>
    </row>
    <row r="16" spans="1:33" ht="13.2">
      <c r="A16" s="60" t="s">
        <v>60</v>
      </c>
      <c r="B16" s="105" t="s">
        <v>2072</v>
      </c>
      <c r="C16" s="105" t="s">
        <v>2072</v>
      </c>
      <c r="D16" s="105" t="s">
        <v>2072</v>
      </c>
      <c r="E16" s="105" t="s">
        <v>2072</v>
      </c>
      <c r="F16" s="105" t="s">
        <v>2072</v>
      </c>
      <c r="G16" s="117" t="s">
        <v>2073</v>
      </c>
      <c r="H16" s="105" t="s">
        <v>2074</v>
      </c>
      <c r="I16" s="105" t="s">
        <v>2074</v>
      </c>
      <c r="J16" s="296" t="s">
        <v>242</v>
      </c>
      <c r="K16" s="648" t="s">
        <v>2075</v>
      </c>
      <c r="L16" s="648" t="s">
        <v>2076</v>
      </c>
      <c r="M16" s="648" t="s">
        <v>2076</v>
      </c>
      <c r="N16" s="648" t="s">
        <v>2076</v>
      </c>
      <c r="O16" s="244" t="s">
        <v>4</v>
      </c>
      <c r="P16" s="58" t="s">
        <v>134</v>
      </c>
      <c r="Q16" s="58" t="s">
        <v>134</v>
      </c>
      <c r="R16" s="58" t="s">
        <v>134</v>
      </c>
      <c r="S16" s="105" t="s">
        <v>1837</v>
      </c>
      <c r="T16" s="105" t="s">
        <v>1837</v>
      </c>
      <c r="U16" s="105" t="s">
        <v>1837</v>
      </c>
      <c r="V16" s="105" t="s">
        <v>1837</v>
      </c>
      <c r="W16" s="58" t="s">
        <v>134</v>
      </c>
      <c r="X16" s="58" t="s">
        <v>134</v>
      </c>
      <c r="Y16" s="97" t="s">
        <v>152</v>
      </c>
      <c r="Z16" s="97" t="s">
        <v>152</v>
      </c>
      <c r="AA16" s="97" t="s">
        <v>152</v>
      </c>
      <c r="AB16" s="97" t="s">
        <v>152</v>
      </c>
      <c r="AC16" s="58" t="s">
        <v>134</v>
      </c>
      <c r="AD16" s="58" t="s">
        <v>134</v>
      </c>
      <c r="AE16" s="58" t="s">
        <v>134</v>
      </c>
      <c r="AF16" s="58" t="s">
        <v>240</v>
      </c>
      <c r="AG16" s="6"/>
    </row>
    <row r="17" spans="1:33" ht="13.2">
      <c r="A17" s="62" t="s">
        <v>1798</v>
      </c>
      <c r="B17" s="175" t="s">
        <v>2077</v>
      </c>
      <c r="C17" s="175" t="s">
        <v>2077</v>
      </c>
      <c r="D17" s="96" t="s">
        <v>2078</v>
      </c>
      <c r="E17" s="96" t="s">
        <v>2078</v>
      </c>
      <c r="F17" s="549" t="s">
        <v>2078</v>
      </c>
      <c r="G17" s="96" t="s">
        <v>2079</v>
      </c>
      <c r="H17" s="58" t="s">
        <v>242</v>
      </c>
      <c r="I17" s="6" t="s">
        <v>2080</v>
      </c>
      <c r="J17" s="58" t="s">
        <v>134</v>
      </c>
      <c r="K17" s="58" t="s">
        <v>134</v>
      </c>
      <c r="L17" s="58" t="s">
        <v>134</v>
      </c>
      <c r="M17" s="58" t="s">
        <v>134</v>
      </c>
      <c r="N17" s="58" t="s">
        <v>134</v>
      </c>
      <c r="O17" s="244" t="s">
        <v>4</v>
      </c>
      <c r="P17" s="96" t="s">
        <v>2081</v>
      </c>
      <c r="Q17" s="96" t="s">
        <v>2082</v>
      </c>
      <c r="R17" s="96" t="s">
        <v>2082</v>
      </c>
      <c r="S17" s="96" t="s">
        <v>2082</v>
      </c>
      <c r="T17" s="96" t="s">
        <v>2082</v>
      </c>
      <c r="U17" s="96" t="s">
        <v>2083</v>
      </c>
      <c r="V17" s="526" t="s">
        <v>242</v>
      </c>
      <c r="W17" s="58" t="s">
        <v>134</v>
      </c>
      <c r="X17" s="58" t="s">
        <v>134</v>
      </c>
      <c r="Y17" s="58" t="s">
        <v>134</v>
      </c>
      <c r="Z17" s="58" t="s">
        <v>134</v>
      </c>
      <c r="AA17" s="58" t="s">
        <v>134</v>
      </c>
      <c r="AB17" s="58" t="s">
        <v>134</v>
      </c>
      <c r="AC17" s="58" t="s">
        <v>134</v>
      </c>
      <c r="AD17" s="58" t="s">
        <v>134</v>
      </c>
      <c r="AE17" s="58" t="s">
        <v>134</v>
      </c>
      <c r="AF17" s="58" t="s">
        <v>134</v>
      </c>
      <c r="AG17" s="6"/>
    </row>
    <row r="18" spans="1:33" ht="13.2">
      <c r="A18" s="62" t="s">
        <v>87</v>
      </c>
      <c r="B18" s="10" t="s">
        <v>134</v>
      </c>
      <c r="C18" s="10" t="s">
        <v>134</v>
      </c>
      <c r="D18" s="10" t="s">
        <v>134</v>
      </c>
      <c r="E18" s="10" t="s">
        <v>134</v>
      </c>
      <c r="F18" s="10" t="s">
        <v>134</v>
      </c>
      <c r="G18" s="10" t="s">
        <v>134</v>
      </c>
      <c r="H18" s="10" t="s">
        <v>134</v>
      </c>
      <c r="I18" s="10" t="s">
        <v>134</v>
      </c>
      <c r="J18" s="10" t="s">
        <v>134</v>
      </c>
      <c r="K18" s="10" t="s">
        <v>134</v>
      </c>
      <c r="L18" s="117" t="s">
        <v>2084</v>
      </c>
      <c r="M18" s="335" t="s">
        <v>2085</v>
      </c>
      <c r="N18" s="335" t="s">
        <v>2085</v>
      </c>
      <c r="O18" s="335" t="s">
        <v>2085</v>
      </c>
      <c r="P18" s="335" t="s">
        <v>2085</v>
      </c>
      <c r="Q18" s="335" t="s">
        <v>2085</v>
      </c>
      <c r="R18" s="165" t="s">
        <v>2086</v>
      </c>
      <c r="S18" s="165" t="s">
        <v>2086</v>
      </c>
      <c r="T18" s="165" t="s">
        <v>2086</v>
      </c>
      <c r="U18" s="165" t="s">
        <v>2086</v>
      </c>
      <c r="V18" s="165" t="s">
        <v>2086</v>
      </c>
      <c r="W18" s="163" t="s">
        <v>2066</v>
      </c>
      <c r="X18" s="105" t="s">
        <v>137</v>
      </c>
      <c r="Y18" s="12" t="s">
        <v>2087</v>
      </c>
      <c r="Z18" s="97" t="s">
        <v>2088</v>
      </c>
      <c r="AA18" s="174" t="s">
        <v>2089</v>
      </c>
      <c r="AB18" s="174" t="s">
        <v>2089</v>
      </c>
      <c r="AC18" s="93" t="s">
        <v>1531</v>
      </c>
      <c r="AD18" s="93" t="s">
        <v>1531</v>
      </c>
      <c r="AE18" s="93" t="s">
        <v>1531</v>
      </c>
      <c r="AF18" s="58" t="s">
        <v>242</v>
      </c>
      <c r="AG18" s="6"/>
    </row>
    <row r="19" spans="1:33" ht="13.2">
      <c r="A19" s="63" t="s">
        <v>88</v>
      </c>
      <c r="B19" s="175" t="s">
        <v>2077</v>
      </c>
      <c r="C19" s="175" t="s">
        <v>2077</v>
      </c>
      <c r="D19" s="175" t="s">
        <v>2077</v>
      </c>
      <c r="E19" s="175" t="s">
        <v>2077</v>
      </c>
      <c r="F19" s="660" t="s">
        <v>2090</v>
      </c>
      <c r="G19" s="105" t="s">
        <v>2090</v>
      </c>
      <c r="H19" s="105" t="s">
        <v>2090</v>
      </c>
      <c r="I19" s="10" t="s">
        <v>242</v>
      </c>
      <c r="J19" s="10" t="s">
        <v>242</v>
      </c>
      <c r="K19" s="105" t="s">
        <v>2038</v>
      </c>
      <c r="L19" s="6" t="s">
        <v>134</v>
      </c>
      <c r="M19" s="6" t="s">
        <v>134</v>
      </c>
      <c r="N19" s="10" t="s">
        <v>242</v>
      </c>
      <c r="O19" s="105" t="s">
        <v>2038</v>
      </c>
      <c r="P19" s="661" t="s">
        <v>772</v>
      </c>
      <c r="Q19" s="163" t="s">
        <v>2091</v>
      </c>
      <c r="R19" s="105" t="s">
        <v>2038</v>
      </c>
      <c r="S19" s="105" t="s">
        <v>2038</v>
      </c>
      <c r="T19" s="6" t="s">
        <v>134</v>
      </c>
      <c r="U19" s="175" t="s">
        <v>2092</v>
      </c>
      <c r="V19" s="105" t="s">
        <v>2038</v>
      </c>
      <c r="W19" s="334" t="s">
        <v>2066</v>
      </c>
      <c r="X19" s="12" t="s">
        <v>2087</v>
      </c>
      <c r="Y19" s="105" t="s">
        <v>2038</v>
      </c>
      <c r="Z19" s="105" t="s">
        <v>2055</v>
      </c>
      <c r="AA19" s="58" t="s">
        <v>134</v>
      </c>
      <c r="AB19" s="188" t="s">
        <v>242</v>
      </c>
      <c r="AC19" s="105" t="s">
        <v>2038</v>
      </c>
      <c r="AD19" s="105" t="s">
        <v>2038</v>
      </c>
      <c r="AE19" s="105" t="s">
        <v>2038</v>
      </c>
      <c r="AF19" s="105" t="s">
        <v>2038</v>
      </c>
      <c r="AG19" s="6"/>
    </row>
    <row r="20" spans="1:33" ht="13.8">
      <c r="A20" s="63" t="s">
        <v>89</v>
      </c>
      <c r="B20" s="175" t="s">
        <v>2077</v>
      </c>
      <c r="C20" s="175" t="s">
        <v>2077</v>
      </c>
      <c r="D20" s="175" t="s">
        <v>2077</v>
      </c>
      <c r="E20" s="175" t="s">
        <v>2077</v>
      </c>
      <c r="F20" s="105" t="s">
        <v>2093</v>
      </c>
      <c r="G20" s="105" t="s">
        <v>1079</v>
      </c>
      <c r="H20" s="105" t="s">
        <v>1079</v>
      </c>
      <c r="I20" s="105" t="s">
        <v>1079</v>
      </c>
      <c r="J20" s="96" t="s">
        <v>2094</v>
      </c>
      <c r="K20" s="662" t="s">
        <v>134</v>
      </c>
      <c r="L20" s="6" t="s">
        <v>134</v>
      </c>
      <c r="M20" s="12" t="s">
        <v>664</v>
      </c>
      <c r="N20" s="10" t="s">
        <v>242</v>
      </c>
      <c r="O20" s="6" t="s">
        <v>134</v>
      </c>
      <c r="P20" s="6" t="s">
        <v>134</v>
      </c>
      <c r="Q20" s="181" t="s">
        <v>242</v>
      </c>
      <c r="R20" s="57" t="s">
        <v>242</v>
      </c>
      <c r="S20" s="163" t="s">
        <v>2095</v>
      </c>
      <c r="T20" s="109" t="s">
        <v>1284</v>
      </c>
      <c r="U20" s="117" t="s">
        <v>137</v>
      </c>
      <c r="V20" s="6" t="s">
        <v>134</v>
      </c>
      <c r="W20" s="105" t="s">
        <v>2096</v>
      </c>
      <c r="X20" s="105" t="s">
        <v>2097</v>
      </c>
      <c r="Y20" s="105" t="s">
        <v>2097</v>
      </c>
      <c r="Z20" s="105" t="s">
        <v>2097</v>
      </c>
      <c r="AA20" s="105" t="s">
        <v>2097</v>
      </c>
      <c r="AB20" s="105" t="s">
        <v>2098</v>
      </c>
      <c r="AC20" s="6" t="s">
        <v>134</v>
      </c>
      <c r="AD20" s="58" t="s">
        <v>2099</v>
      </c>
      <c r="AE20" s="105" t="s">
        <v>127</v>
      </c>
      <c r="AF20" s="117" t="s">
        <v>1953</v>
      </c>
      <c r="AG20" s="6"/>
    </row>
    <row r="21" spans="1:33" ht="13.2">
      <c r="A21" s="63" t="s">
        <v>90</v>
      </c>
      <c r="B21" s="175" t="s">
        <v>2077</v>
      </c>
      <c r="C21" s="175" t="s">
        <v>2077</v>
      </c>
      <c r="D21" s="175" t="s">
        <v>2077</v>
      </c>
      <c r="E21" s="175" t="s">
        <v>2077</v>
      </c>
      <c r="F21" s="130" t="s">
        <v>1979</v>
      </c>
      <c r="G21" s="130" t="s">
        <v>1979</v>
      </c>
      <c r="H21" s="130" t="s">
        <v>1979</v>
      </c>
      <c r="I21" s="663" t="s">
        <v>2100</v>
      </c>
      <c r="J21" s="255" t="s">
        <v>2101</v>
      </c>
      <c r="K21" s="255" t="s">
        <v>2101</v>
      </c>
      <c r="L21" s="255" t="s">
        <v>2101</v>
      </c>
      <c r="M21" s="10" t="s">
        <v>242</v>
      </c>
      <c r="N21" s="10" t="s">
        <v>242</v>
      </c>
      <c r="O21" s="6" t="s">
        <v>134</v>
      </c>
      <c r="P21" s="6" t="s">
        <v>772</v>
      </c>
      <c r="Q21" s="181" t="s">
        <v>242</v>
      </c>
      <c r="R21" s="139" t="s">
        <v>134</v>
      </c>
      <c r="S21" s="58" t="s">
        <v>772</v>
      </c>
      <c r="T21" s="251" t="s">
        <v>127</v>
      </c>
      <c r="U21" s="6" t="s">
        <v>2102</v>
      </c>
      <c r="V21" s="526" t="s">
        <v>242</v>
      </c>
      <c r="W21" s="526" t="s">
        <v>242</v>
      </c>
      <c r="X21" s="163" t="s">
        <v>127</v>
      </c>
      <c r="Y21" s="549" t="s">
        <v>312</v>
      </c>
      <c r="Z21" s="6" t="s">
        <v>134</v>
      </c>
      <c r="AA21" s="96" t="s">
        <v>2103</v>
      </c>
      <c r="AB21" s="109" t="s">
        <v>2103</v>
      </c>
      <c r="AC21" s="6" t="s">
        <v>134</v>
      </c>
      <c r="AD21" s="58" t="s">
        <v>242</v>
      </c>
      <c r="AE21" s="58" t="s">
        <v>242</v>
      </c>
      <c r="AF21" s="12" t="s">
        <v>242</v>
      </c>
      <c r="AG21" s="6"/>
    </row>
    <row r="22" spans="1:33" ht="13.2">
      <c r="A22" s="63" t="s">
        <v>13</v>
      </c>
      <c r="B22" s="175" t="s">
        <v>2077</v>
      </c>
      <c r="C22" s="175" t="s">
        <v>2077</v>
      </c>
      <c r="D22" s="10"/>
      <c r="E22" s="175" t="s">
        <v>2077</v>
      </c>
      <c r="F22" s="664" t="s">
        <v>2104</v>
      </c>
      <c r="G22" s="165" t="s">
        <v>2078</v>
      </c>
      <c r="H22" s="165" t="s">
        <v>2078</v>
      </c>
      <c r="I22" s="165" t="s">
        <v>2078</v>
      </c>
      <c r="J22" s="165" t="s">
        <v>2101</v>
      </c>
      <c r="K22" s="165" t="s">
        <v>2101</v>
      </c>
      <c r="L22" s="165" t="s">
        <v>2101</v>
      </c>
      <c r="M22" s="163" t="s">
        <v>2105</v>
      </c>
      <c r="N22" s="163" t="s">
        <v>2105</v>
      </c>
      <c r="O22" s="163" t="s">
        <v>2105</v>
      </c>
      <c r="P22" s="163" t="s">
        <v>2105</v>
      </c>
      <c r="Q22" s="181" t="s">
        <v>242</v>
      </c>
      <c r="R22" s="6" t="s">
        <v>134</v>
      </c>
      <c r="S22" s="6" t="s">
        <v>2106</v>
      </c>
      <c r="T22" s="6" t="s">
        <v>242</v>
      </c>
      <c r="U22" s="165" t="s">
        <v>2083</v>
      </c>
      <c r="V22" s="6" t="s">
        <v>134</v>
      </c>
      <c r="W22" s="6" t="s">
        <v>134</v>
      </c>
      <c r="X22" s="6" t="s">
        <v>134</v>
      </c>
      <c r="Y22" s="6" t="s">
        <v>134</v>
      </c>
      <c r="Z22" s="6" t="s">
        <v>134</v>
      </c>
      <c r="AA22" s="6" t="s">
        <v>134</v>
      </c>
      <c r="AB22" s="6" t="s">
        <v>134</v>
      </c>
      <c r="AC22" s="6" t="s">
        <v>134</v>
      </c>
      <c r="AD22" s="6" t="s">
        <v>134</v>
      </c>
      <c r="AE22" s="6" t="s">
        <v>134</v>
      </c>
      <c r="AF22" s="58"/>
      <c r="AG22" s="6"/>
    </row>
    <row r="23" spans="1:33" ht="13.2">
      <c r="A23" s="63" t="s">
        <v>9</v>
      </c>
      <c r="B23" s="105" t="s">
        <v>2107</v>
      </c>
      <c r="C23" s="105" t="s">
        <v>2108</v>
      </c>
      <c r="D23" s="251" t="s">
        <v>2109</v>
      </c>
      <c r="E23" s="10" t="s">
        <v>647</v>
      </c>
      <c r="F23" s="6" t="s">
        <v>134</v>
      </c>
      <c r="G23" s="6" t="s">
        <v>134</v>
      </c>
      <c r="H23" s="165" t="s">
        <v>171</v>
      </c>
      <c r="I23" s="165" t="s">
        <v>171</v>
      </c>
      <c r="J23" s="96" t="s">
        <v>2110</v>
      </c>
      <c r="K23" s="96" t="s">
        <v>2110</v>
      </c>
      <c r="L23" s="96" t="s">
        <v>2110</v>
      </c>
      <c r="M23" s="6" t="s">
        <v>134</v>
      </c>
      <c r="N23" s="6" t="s">
        <v>134</v>
      </c>
      <c r="O23" s="244" t="s">
        <v>4</v>
      </c>
      <c r="P23" s="163" t="s">
        <v>700</v>
      </c>
      <c r="Q23" s="163" t="s">
        <v>700</v>
      </c>
      <c r="R23" s="105" t="s">
        <v>2111</v>
      </c>
      <c r="S23" s="163" t="s">
        <v>2112</v>
      </c>
      <c r="T23" s="6" t="s">
        <v>134</v>
      </c>
      <c r="U23" s="6" t="s">
        <v>134</v>
      </c>
      <c r="V23" s="109" t="s">
        <v>171</v>
      </c>
      <c r="W23" s="109" t="s">
        <v>171</v>
      </c>
      <c r="X23" s="6" t="s">
        <v>2113</v>
      </c>
      <c r="Y23" s="6" t="s">
        <v>2113</v>
      </c>
      <c r="Z23" s="6" t="s">
        <v>2114</v>
      </c>
      <c r="AA23" s="109" t="s">
        <v>2115</v>
      </c>
      <c r="AB23" s="105" t="s">
        <v>127</v>
      </c>
      <c r="AC23" s="164" t="s">
        <v>1945</v>
      </c>
      <c r="AD23" s="164" t="s">
        <v>1945</v>
      </c>
      <c r="AE23" s="164" t="s">
        <v>1945</v>
      </c>
      <c r="AF23" s="58" t="s">
        <v>134</v>
      </c>
      <c r="AG23" s="6"/>
    </row>
    <row r="24" spans="1:33" ht="13.2">
      <c r="A24" s="63" t="s">
        <v>11</v>
      </c>
      <c r="B24" s="665" t="s">
        <v>2116</v>
      </c>
      <c r="C24" s="105" t="s">
        <v>2038</v>
      </c>
      <c r="D24" s="666" t="s">
        <v>134</v>
      </c>
      <c r="E24" s="664" t="s">
        <v>2117</v>
      </c>
      <c r="F24" s="664" t="s">
        <v>2118</v>
      </c>
      <c r="G24" s="664" t="s">
        <v>2118</v>
      </c>
      <c r="H24" s="667" t="s">
        <v>2119</v>
      </c>
      <c r="I24" s="335" t="s">
        <v>2120</v>
      </c>
      <c r="J24" s="335" t="s">
        <v>2121</v>
      </c>
      <c r="K24" s="335" t="s">
        <v>2121</v>
      </c>
      <c r="L24" s="335" t="s">
        <v>2121</v>
      </c>
      <c r="M24" s="335" t="s">
        <v>2121</v>
      </c>
      <c r="N24" s="10" t="s">
        <v>242</v>
      </c>
      <c r="O24" s="244" t="s">
        <v>4</v>
      </c>
      <c r="P24" s="668" t="s">
        <v>475</v>
      </c>
      <c r="Q24" s="6" t="s">
        <v>2122</v>
      </c>
      <c r="R24" s="6" t="s">
        <v>2122</v>
      </c>
      <c r="S24" s="163" t="s">
        <v>2066</v>
      </c>
      <c r="T24" s="10" t="s">
        <v>2123</v>
      </c>
      <c r="U24" s="10" t="s">
        <v>2123</v>
      </c>
      <c r="V24" s="10" t="s">
        <v>2123</v>
      </c>
      <c r="W24" s="117" t="s">
        <v>1714</v>
      </c>
      <c r="X24" s="117" t="s">
        <v>1714</v>
      </c>
      <c r="Y24" s="105" t="s">
        <v>137</v>
      </c>
      <c r="Z24" s="334" t="s">
        <v>2055</v>
      </c>
      <c r="AA24" s="105" t="s">
        <v>2124</v>
      </c>
      <c r="AB24" s="105" t="s">
        <v>2125</v>
      </c>
      <c r="AC24" s="105" t="s">
        <v>2126</v>
      </c>
      <c r="AD24" s="58" t="s">
        <v>242</v>
      </c>
      <c r="AE24" s="105" t="s">
        <v>133</v>
      </c>
      <c r="AF24" s="58" t="s">
        <v>1097</v>
      </c>
      <c r="AG24" s="6"/>
    </row>
    <row r="25" spans="1:33" ht="13.2">
      <c r="A25" s="63" t="s">
        <v>10</v>
      </c>
      <c r="B25" s="669" t="s">
        <v>279</v>
      </c>
      <c r="C25" s="669" t="s">
        <v>279</v>
      </c>
      <c r="D25" s="58" t="s">
        <v>1278</v>
      </c>
      <c r="E25" s="58" t="s">
        <v>1278</v>
      </c>
      <c r="F25" s="58" t="s">
        <v>1278</v>
      </c>
      <c r="G25" s="6" t="s">
        <v>134</v>
      </c>
      <c r="H25" s="10" t="s">
        <v>647</v>
      </c>
      <c r="I25" s="664" t="s">
        <v>2118</v>
      </c>
      <c r="J25" s="163" t="s">
        <v>2095</v>
      </c>
      <c r="K25" s="6" t="s">
        <v>134</v>
      </c>
      <c r="L25" s="334" t="s">
        <v>2127</v>
      </c>
      <c r="M25" s="6" t="s">
        <v>134</v>
      </c>
      <c r="N25" s="6" t="s">
        <v>134</v>
      </c>
      <c r="O25" s="244" t="s">
        <v>4</v>
      </c>
      <c r="P25" s="165" t="s">
        <v>2128</v>
      </c>
      <c r="Q25" s="165" t="s">
        <v>2129</v>
      </c>
      <c r="R25" s="165" t="s">
        <v>2130</v>
      </c>
      <c r="S25" s="165" t="s">
        <v>2129</v>
      </c>
      <c r="T25" s="6" t="s">
        <v>134</v>
      </c>
      <c r="U25" s="6" t="s">
        <v>134</v>
      </c>
      <c r="V25" s="165" t="s">
        <v>171</v>
      </c>
      <c r="W25" s="165" t="s">
        <v>171</v>
      </c>
      <c r="X25" s="6" t="s">
        <v>134</v>
      </c>
      <c r="Y25" s="58" t="s">
        <v>134</v>
      </c>
      <c r="Z25" s="58" t="s">
        <v>134</v>
      </c>
      <c r="AA25" s="58" t="s">
        <v>134</v>
      </c>
      <c r="AB25" s="58" t="s">
        <v>134</v>
      </c>
      <c r="AC25" s="58" t="s">
        <v>134</v>
      </c>
      <c r="AD25" s="58" t="s">
        <v>134</v>
      </c>
      <c r="AE25" s="117" t="s">
        <v>2131</v>
      </c>
      <c r="AF25" s="139" t="s">
        <v>134</v>
      </c>
      <c r="AG25" s="6"/>
    </row>
    <row r="26" spans="1:33" ht="13.2">
      <c r="A26" s="670" t="s">
        <v>1850</v>
      </c>
      <c r="B26" s="652" t="s">
        <v>134</v>
      </c>
      <c r="C26" s="652" t="s">
        <v>134</v>
      </c>
      <c r="D26" s="652" t="s">
        <v>134</v>
      </c>
      <c r="E26" s="652" t="s">
        <v>134</v>
      </c>
      <c r="F26" s="652" t="s">
        <v>134</v>
      </c>
      <c r="G26" s="652" t="s">
        <v>134</v>
      </c>
      <c r="H26" s="652" t="s">
        <v>134</v>
      </c>
      <c r="I26" s="652" t="s">
        <v>134</v>
      </c>
      <c r="J26" s="652" t="s">
        <v>134</v>
      </c>
      <c r="K26" s="652" t="s">
        <v>488</v>
      </c>
      <c r="L26" s="334" t="s">
        <v>2038</v>
      </c>
      <c r="M26" s="10" t="s">
        <v>242</v>
      </c>
      <c r="N26" s="6" t="s">
        <v>134</v>
      </c>
      <c r="O26" s="6" t="s">
        <v>134</v>
      </c>
      <c r="P26" s="105" t="s">
        <v>2038</v>
      </c>
      <c r="Q26" s="105" t="s">
        <v>2038</v>
      </c>
      <c r="R26" s="57" t="s">
        <v>242</v>
      </c>
      <c r="S26" s="6" t="s">
        <v>134</v>
      </c>
      <c r="T26" s="6" t="s">
        <v>242</v>
      </c>
      <c r="U26" s="6" t="s">
        <v>134</v>
      </c>
      <c r="V26" s="6" t="s">
        <v>134</v>
      </c>
      <c r="W26" s="105" t="s">
        <v>2038</v>
      </c>
      <c r="X26" s="105" t="s">
        <v>2038</v>
      </c>
      <c r="Y26" s="97" t="s">
        <v>2132</v>
      </c>
      <c r="Z26" s="105" t="s">
        <v>2038</v>
      </c>
      <c r="AA26" s="168" t="s">
        <v>1233</v>
      </c>
      <c r="AB26" s="58" t="s">
        <v>134</v>
      </c>
      <c r="AC26" s="297" t="s">
        <v>2133</v>
      </c>
      <c r="AD26" s="58" t="s">
        <v>242</v>
      </c>
      <c r="AE26" s="58" t="s">
        <v>242</v>
      </c>
      <c r="AF26" s="58"/>
      <c r="AG26" s="6"/>
    </row>
    <row r="27" spans="1:33" ht="13.2">
      <c r="A27" s="63" t="s">
        <v>56</v>
      </c>
      <c r="B27" s="652" t="s">
        <v>134</v>
      </c>
      <c r="C27" s="652" t="s">
        <v>134</v>
      </c>
      <c r="D27" s="652" t="s">
        <v>134</v>
      </c>
      <c r="E27" s="652" t="s">
        <v>134</v>
      </c>
      <c r="F27" s="652" t="s">
        <v>134</v>
      </c>
      <c r="G27" s="652" t="s">
        <v>134</v>
      </c>
      <c r="H27" s="652" t="s">
        <v>134</v>
      </c>
      <c r="I27" s="652" t="s">
        <v>134</v>
      </c>
      <c r="J27" s="652" t="s">
        <v>134</v>
      </c>
      <c r="K27" s="652" t="s">
        <v>488</v>
      </c>
      <c r="L27" s="139" t="s">
        <v>488</v>
      </c>
      <c r="M27" s="139" t="s">
        <v>242</v>
      </c>
      <c r="N27" s="139" t="s">
        <v>134</v>
      </c>
      <c r="O27" s="244" t="s">
        <v>4</v>
      </c>
      <c r="P27" s="57" t="s">
        <v>242</v>
      </c>
      <c r="Q27" s="57" t="s">
        <v>242</v>
      </c>
      <c r="R27" s="57" t="s">
        <v>242</v>
      </c>
      <c r="S27" s="175" t="s">
        <v>2134</v>
      </c>
      <c r="T27" s="139" t="s">
        <v>134</v>
      </c>
      <c r="U27" s="10" t="s">
        <v>2123</v>
      </c>
      <c r="V27" s="10" t="s">
        <v>2123</v>
      </c>
      <c r="W27" s="57" t="s">
        <v>242</v>
      </c>
      <c r="X27" s="58" t="s">
        <v>691</v>
      </c>
      <c r="Y27" s="384" t="s">
        <v>134</v>
      </c>
      <c r="Z27" s="109" t="s">
        <v>2135</v>
      </c>
      <c r="AA27" s="109" t="s">
        <v>1284</v>
      </c>
      <c r="AB27" s="109" t="s">
        <v>1284</v>
      </c>
      <c r="AC27" s="139" t="s">
        <v>134</v>
      </c>
      <c r="AD27" s="6" t="s">
        <v>134</v>
      </c>
      <c r="AE27" s="139" t="s">
        <v>134</v>
      </c>
      <c r="AF27" s="139" t="s">
        <v>134</v>
      </c>
      <c r="AG27" s="139"/>
    </row>
    <row r="28" spans="1:33" ht="13.2">
      <c r="A28" s="63" t="s">
        <v>12</v>
      </c>
      <c r="B28" s="652" t="s">
        <v>134</v>
      </c>
      <c r="C28" s="652" t="s">
        <v>134</v>
      </c>
      <c r="D28" s="652" t="s">
        <v>134</v>
      </c>
      <c r="E28" s="652" t="s">
        <v>134</v>
      </c>
      <c r="F28" s="652" t="s">
        <v>134</v>
      </c>
      <c r="G28" s="652" t="s">
        <v>134</v>
      </c>
      <c r="H28" s="652" t="s">
        <v>134</v>
      </c>
      <c r="I28" s="652" t="s">
        <v>134</v>
      </c>
      <c r="J28" s="652" t="s">
        <v>134</v>
      </c>
      <c r="K28" s="652" t="s">
        <v>134</v>
      </c>
      <c r="L28" s="652" t="s">
        <v>134</v>
      </c>
      <c r="M28" s="652" t="s">
        <v>134</v>
      </c>
      <c r="N28" s="652" t="s">
        <v>134</v>
      </c>
      <c r="O28" s="652" t="s">
        <v>134</v>
      </c>
      <c r="P28" s="652" t="s">
        <v>134</v>
      </c>
      <c r="Q28" s="652" t="s">
        <v>134</v>
      </c>
      <c r="R28" s="139" t="s">
        <v>134</v>
      </c>
      <c r="S28" s="57" t="s">
        <v>242</v>
      </c>
      <c r="T28" s="139" t="s">
        <v>242</v>
      </c>
      <c r="U28" s="652" t="s">
        <v>134</v>
      </c>
      <c r="V28" s="57" t="s">
        <v>242</v>
      </c>
      <c r="W28" s="57" t="s">
        <v>242</v>
      </c>
      <c r="X28" s="12" t="s">
        <v>134</v>
      </c>
      <c r="Y28" s="659" t="s">
        <v>1814</v>
      </c>
      <c r="Z28" s="659" t="s">
        <v>1814</v>
      </c>
      <c r="AA28" s="371" t="s">
        <v>242</v>
      </c>
      <c r="AB28" s="652" t="s">
        <v>134</v>
      </c>
      <c r="AC28" s="652" t="s">
        <v>134</v>
      </c>
      <c r="AD28" s="652" t="s">
        <v>134</v>
      </c>
      <c r="AE28" s="652" t="s">
        <v>134</v>
      </c>
      <c r="AF28" s="652" t="s">
        <v>134</v>
      </c>
      <c r="AG28" s="671"/>
    </row>
    <row r="29" spans="1:33" ht="13.2">
      <c r="A29" s="513" t="s">
        <v>2136</v>
      </c>
      <c r="B29" s="105" t="s">
        <v>2038</v>
      </c>
      <c r="C29" s="105" t="s">
        <v>134</v>
      </c>
      <c r="D29" s="105" t="s">
        <v>2038</v>
      </c>
      <c r="E29" s="105" t="s">
        <v>2038</v>
      </c>
      <c r="F29" s="58" t="s">
        <v>134</v>
      </c>
      <c r="G29" s="101" t="s">
        <v>2137</v>
      </c>
      <c r="H29" s="105" t="s">
        <v>2038</v>
      </c>
      <c r="I29" s="105" t="s">
        <v>2038</v>
      </c>
      <c r="J29" s="105" t="s">
        <v>2038</v>
      </c>
      <c r="K29" s="58" t="s">
        <v>134</v>
      </c>
      <c r="L29" s="105" t="s">
        <v>134</v>
      </c>
      <c r="M29" s="58" t="s">
        <v>134</v>
      </c>
      <c r="N29" s="58" t="s">
        <v>134</v>
      </c>
      <c r="O29" s="58" t="s">
        <v>134</v>
      </c>
      <c r="P29" s="58" t="s">
        <v>134</v>
      </c>
      <c r="Q29" s="58" t="s">
        <v>134</v>
      </c>
      <c r="R29" s="58" t="s">
        <v>134</v>
      </c>
      <c r="S29" s="58" t="s">
        <v>134</v>
      </c>
      <c r="T29" s="58" t="s">
        <v>134</v>
      </c>
      <c r="U29" s="58" t="s">
        <v>134</v>
      </c>
      <c r="V29" s="58" t="s">
        <v>134</v>
      </c>
      <c r="W29" s="58" t="s">
        <v>134</v>
      </c>
      <c r="X29" s="58" t="s">
        <v>134</v>
      </c>
      <c r="Y29" s="58" t="s">
        <v>134</v>
      </c>
      <c r="Z29" s="58" t="s">
        <v>134</v>
      </c>
      <c r="AA29" s="58" t="s">
        <v>134</v>
      </c>
      <c r="AB29" s="58" t="s">
        <v>134</v>
      </c>
      <c r="AC29" s="58" t="s">
        <v>134</v>
      </c>
      <c r="AD29" s="58" t="s">
        <v>134</v>
      </c>
      <c r="AE29" s="58" t="s">
        <v>134</v>
      </c>
      <c r="AF29" s="58" t="s">
        <v>134</v>
      </c>
      <c r="AG29" s="58"/>
    </row>
    <row r="30" spans="1:33" ht="13.2">
      <c r="A30" s="513" t="s">
        <v>104</v>
      </c>
      <c r="B30" s="602" t="s">
        <v>2138</v>
      </c>
      <c r="C30" s="602" t="s">
        <v>2138</v>
      </c>
      <c r="D30" s="602" t="s">
        <v>2138</v>
      </c>
      <c r="E30" s="602" t="s">
        <v>2138</v>
      </c>
      <c r="F30" s="602" t="s">
        <v>2138</v>
      </c>
      <c r="G30" s="602" t="s">
        <v>2139</v>
      </c>
      <c r="H30" s="58" t="s">
        <v>134</v>
      </c>
      <c r="I30" s="117" t="s">
        <v>1865</v>
      </c>
      <c r="J30" s="117" t="s">
        <v>1865</v>
      </c>
      <c r="K30" s="58" t="s">
        <v>242</v>
      </c>
      <c r="L30" s="58" t="s">
        <v>134</v>
      </c>
      <c r="M30" s="58" t="s">
        <v>134</v>
      </c>
      <c r="N30" s="58" t="s">
        <v>134</v>
      </c>
      <c r="O30" s="96" t="s">
        <v>2140</v>
      </c>
      <c r="P30" s="96" t="s">
        <v>2140</v>
      </c>
      <c r="Q30" s="96" t="s">
        <v>2140</v>
      </c>
      <c r="R30" s="96" t="s">
        <v>2140</v>
      </c>
      <c r="S30" s="96" t="s">
        <v>2140</v>
      </c>
      <c r="T30" s="96" t="s">
        <v>2140</v>
      </c>
      <c r="U30" s="96" t="s">
        <v>2140</v>
      </c>
      <c r="V30" s="163" t="s">
        <v>2141</v>
      </c>
      <c r="W30" s="10" t="s">
        <v>373</v>
      </c>
      <c r="X30" s="10" t="s">
        <v>373</v>
      </c>
      <c r="Y30" s="58" t="s">
        <v>134</v>
      </c>
      <c r="Z30" s="602" t="s">
        <v>179</v>
      </c>
      <c r="AA30" s="602" t="s">
        <v>179</v>
      </c>
      <c r="AB30" s="602" t="s">
        <v>179</v>
      </c>
      <c r="AC30" s="602" t="s">
        <v>179</v>
      </c>
      <c r="AD30" s="602" t="s">
        <v>179</v>
      </c>
      <c r="AE30" s="602" t="s">
        <v>179</v>
      </c>
      <c r="AF30" s="602" t="s">
        <v>179</v>
      </c>
      <c r="AG30" s="6"/>
    </row>
    <row r="31" spans="1:33" ht="13.2">
      <c r="A31" s="64" t="s">
        <v>92</v>
      </c>
      <c r="B31" s="664" t="s">
        <v>2104</v>
      </c>
      <c r="C31" s="664" t="s">
        <v>2104</v>
      </c>
      <c r="D31" s="664" t="s">
        <v>2104</v>
      </c>
      <c r="E31" s="177" t="s">
        <v>2142</v>
      </c>
      <c r="F31" s="177" t="s">
        <v>1587</v>
      </c>
      <c r="G31" s="177" t="s">
        <v>1587</v>
      </c>
      <c r="H31" s="177" t="s">
        <v>1587</v>
      </c>
      <c r="I31" s="177" t="s">
        <v>1587</v>
      </c>
      <c r="J31" s="58" t="s">
        <v>134</v>
      </c>
      <c r="K31" s="105" t="s">
        <v>2143</v>
      </c>
      <c r="L31" s="105" t="s">
        <v>700</v>
      </c>
      <c r="M31" s="105" t="s">
        <v>700</v>
      </c>
      <c r="N31" s="165" t="s">
        <v>2144</v>
      </c>
      <c r="O31" s="244" t="s">
        <v>4</v>
      </c>
      <c r="P31" s="96" t="s">
        <v>1284</v>
      </c>
      <c r="Q31" s="96" t="s">
        <v>1284</v>
      </c>
      <c r="R31" s="96" t="s">
        <v>1284</v>
      </c>
      <c r="S31" s="334" t="s">
        <v>2145</v>
      </c>
      <c r="T31" s="105" t="s">
        <v>2146</v>
      </c>
      <c r="U31" s="549" t="s">
        <v>2147</v>
      </c>
      <c r="V31" s="58" t="s">
        <v>134</v>
      </c>
      <c r="W31" s="58" t="s">
        <v>134</v>
      </c>
      <c r="X31" s="58" t="s">
        <v>134</v>
      </c>
      <c r="Y31" s="105" t="s">
        <v>2148</v>
      </c>
      <c r="Z31" s="105" t="s">
        <v>2149</v>
      </c>
      <c r="AA31" s="105" t="s">
        <v>2149</v>
      </c>
      <c r="AB31" s="58" t="s">
        <v>134</v>
      </c>
      <c r="AC31" s="58" t="s">
        <v>134</v>
      </c>
      <c r="AD31" s="58" t="s">
        <v>242</v>
      </c>
      <c r="AE31" s="164" t="s">
        <v>1945</v>
      </c>
      <c r="AF31" s="168" t="s">
        <v>1233</v>
      </c>
      <c r="AG31" s="6"/>
    </row>
    <row r="32" spans="1:33" ht="13.2">
      <c r="A32" s="553" t="s">
        <v>55</v>
      </c>
      <c r="B32" s="58" t="s">
        <v>134</v>
      </c>
      <c r="C32" s="58" t="s">
        <v>134</v>
      </c>
      <c r="D32" s="58" t="s">
        <v>134</v>
      </c>
      <c r="E32" s="105" t="s">
        <v>1876</v>
      </c>
      <c r="F32" s="10" t="s">
        <v>2150</v>
      </c>
      <c r="G32" s="10" t="s">
        <v>2150</v>
      </c>
      <c r="H32" s="10" t="s">
        <v>2150</v>
      </c>
      <c r="I32" s="10" t="s">
        <v>2150</v>
      </c>
      <c r="J32" s="10" t="s">
        <v>2150</v>
      </c>
      <c r="K32" s="163" t="s">
        <v>923</v>
      </c>
      <c r="L32" s="165" t="s">
        <v>2151</v>
      </c>
      <c r="M32" s="165" t="s">
        <v>2151</v>
      </c>
      <c r="N32" s="165" t="s">
        <v>2151</v>
      </c>
      <c r="O32" s="244" t="s">
        <v>4</v>
      </c>
      <c r="P32" s="58" t="s">
        <v>134</v>
      </c>
      <c r="Q32" s="58" t="s">
        <v>134</v>
      </c>
      <c r="R32" s="130" t="s">
        <v>2152</v>
      </c>
      <c r="S32" s="334" t="s">
        <v>2066</v>
      </c>
      <c r="T32" s="105" t="s">
        <v>2153</v>
      </c>
      <c r="U32" s="58" t="s">
        <v>134</v>
      </c>
      <c r="V32" s="109" t="s">
        <v>2154</v>
      </c>
      <c r="W32" s="10" t="s">
        <v>373</v>
      </c>
      <c r="X32" s="672" t="s">
        <v>2155</v>
      </c>
      <c r="Y32" s="672" t="s">
        <v>2155</v>
      </c>
      <c r="Z32" s="672" t="s">
        <v>2155</v>
      </c>
      <c r="AA32" s="672" t="s">
        <v>2155</v>
      </c>
      <c r="AB32" s="672" t="s">
        <v>2155</v>
      </c>
      <c r="AC32" s="672" t="s">
        <v>906</v>
      </c>
      <c r="AD32" s="58" t="s">
        <v>134</v>
      </c>
      <c r="AE32" s="58" t="s">
        <v>242</v>
      </c>
      <c r="AF32" s="12" t="s">
        <v>242</v>
      </c>
      <c r="AG32" s="6"/>
    </row>
    <row r="33" spans="1:33" ht="13.8">
      <c r="A33" s="66" t="s">
        <v>94</v>
      </c>
      <c r="B33" s="175" t="s">
        <v>2077</v>
      </c>
      <c r="C33" s="175" t="s">
        <v>2077</v>
      </c>
      <c r="D33" s="175" t="s">
        <v>2077</v>
      </c>
      <c r="E33" s="175" t="s">
        <v>2077</v>
      </c>
      <c r="F33" s="165" t="s">
        <v>2156</v>
      </c>
      <c r="G33" s="12" t="s">
        <v>132</v>
      </c>
      <c r="H33" s="188" t="s">
        <v>134</v>
      </c>
      <c r="I33" s="168" t="s">
        <v>2157</v>
      </c>
      <c r="J33" s="168" t="s">
        <v>2157</v>
      </c>
      <c r="K33" s="168" t="s">
        <v>2157</v>
      </c>
      <c r="L33" s="168" t="s">
        <v>2157</v>
      </c>
      <c r="M33" s="168" t="s">
        <v>2157</v>
      </c>
      <c r="N33" s="168" t="s">
        <v>2157</v>
      </c>
      <c r="O33" s="244" t="s">
        <v>4</v>
      </c>
      <c r="P33" s="58" t="s">
        <v>242</v>
      </c>
      <c r="Q33" s="117" t="s">
        <v>1875</v>
      </c>
      <c r="R33" s="188" t="s">
        <v>134</v>
      </c>
      <c r="S33" s="334" t="s">
        <v>2066</v>
      </c>
      <c r="T33" s="188" t="s">
        <v>2158</v>
      </c>
      <c r="U33" s="188" t="s">
        <v>2158</v>
      </c>
      <c r="V33" s="168" t="s">
        <v>2159</v>
      </c>
      <c r="W33" s="168" t="s">
        <v>2160</v>
      </c>
      <c r="X33" s="168" t="s">
        <v>2160</v>
      </c>
      <c r="Y33" s="168" t="s">
        <v>2160</v>
      </c>
      <c r="Z33" s="168" t="s">
        <v>2160</v>
      </c>
      <c r="AA33" s="168" t="s">
        <v>2161</v>
      </c>
      <c r="AB33" s="188" t="s">
        <v>242</v>
      </c>
      <c r="AC33" s="117" t="s">
        <v>2162</v>
      </c>
      <c r="AD33" s="516" t="s">
        <v>134</v>
      </c>
      <c r="AE33" s="174" t="s">
        <v>2089</v>
      </c>
      <c r="AF33" s="673" t="s">
        <v>2163</v>
      </c>
      <c r="AG33" s="355"/>
    </row>
    <row r="34" spans="1:33" ht="13.2">
      <c r="A34" s="67" t="s">
        <v>95</v>
      </c>
      <c r="B34" s="188" t="s">
        <v>134</v>
      </c>
      <c r="C34" s="188" t="s">
        <v>134</v>
      </c>
      <c r="D34" s="188" t="s">
        <v>134</v>
      </c>
      <c r="E34" s="188" t="s">
        <v>134</v>
      </c>
      <c r="F34" s="188" t="s">
        <v>134</v>
      </c>
      <c r="G34" s="188" t="s">
        <v>134</v>
      </c>
      <c r="H34" s="188" t="s">
        <v>134</v>
      </c>
      <c r="I34" s="188" t="s">
        <v>134</v>
      </c>
      <c r="J34" s="188" t="s">
        <v>134</v>
      </c>
      <c r="K34" s="188" t="s">
        <v>134</v>
      </c>
      <c r="L34" s="188" t="s">
        <v>134</v>
      </c>
      <c r="M34" s="188" t="s">
        <v>134</v>
      </c>
      <c r="N34" s="188" t="s">
        <v>134</v>
      </c>
      <c r="O34" s="188" t="s">
        <v>134</v>
      </c>
      <c r="P34" s="188" t="s">
        <v>134</v>
      </c>
      <c r="Q34" s="188" t="s">
        <v>134</v>
      </c>
      <c r="R34" s="188" t="s">
        <v>134</v>
      </c>
      <c r="S34" s="569" t="s">
        <v>134</v>
      </c>
      <c r="T34" s="569" t="s">
        <v>134</v>
      </c>
      <c r="U34" s="569" t="s">
        <v>134</v>
      </c>
      <c r="V34" s="569" t="s">
        <v>134</v>
      </c>
      <c r="W34" s="569" t="s">
        <v>134</v>
      </c>
      <c r="X34" s="188" t="s">
        <v>134</v>
      </c>
      <c r="Y34" s="188" t="s">
        <v>134</v>
      </c>
      <c r="Z34" s="188" t="s">
        <v>134</v>
      </c>
      <c r="AA34" s="188" t="s">
        <v>134</v>
      </c>
      <c r="AB34" s="58" t="s">
        <v>134</v>
      </c>
      <c r="AC34" s="58" t="s">
        <v>134</v>
      </c>
      <c r="AD34" s="58" t="s">
        <v>134</v>
      </c>
      <c r="AE34" s="58" t="s">
        <v>134</v>
      </c>
      <c r="AF34" s="58" t="s">
        <v>134</v>
      </c>
      <c r="AG34" s="355"/>
    </row>
    <row r="35" spans="1:33" ht="13.2">
      <c r="A35" s="67" t="s">
        <v>96</v>
      </c>
      <c r="B35" s="96" t="s">
        <v>2164</v>
      </c>
      <c r="C35" s="96" t="s">
        <v>2164</v>
      </c>
      <c r="D35" s="96" t="s">
        <v>2164</v>
      </c>
      <c r="E35" s="255" t="s">
        <v>2164</v>
      </c>
      <c r="F35" s="181" t="s">
        <v>134</v>
      </c>
      <c r="G35" s="188" t="s">
        <v>134</v>
      </c>
      <c r="H35" s="188" t="s">
        <v>134</v>
      </c>
      <c r="I35" s="188" t="s">
        <v>134</v>
      </c>
      <c r="J35" s="188" t="s">
        <v>134</v>
      </c>
      <c r="K35" s="188" t="s">
        <v>134</v>
      </c>
      <c r="L35" s="188" t="s">
        <v>134</v>
      </c>
      <c r="M35" s="188" t="s">
        <v>134</v>
      </c>
      <c r="N35" s="6" t="s">
        <v>2165</v>
      </c>
      <c r="O35" s="244" t="s">
        <v>4</v>
      </c>
      <c r="P35" s="163" t="s">
        <v>2166</v>
      </c>
      <c r="Q35" s="163" t="s">
        <v>2166</v>
      </c>
      <c r="R35" s="163" t="s">
        <v>2166</v>
      </c>
      <c r="S35" s="188" t="s">
        <v>134</v>
      </c>
      <c r="T35" s="188" t="s">
        <v>134</v>
      </c>
      <c r="U35" s="58" t="s">
        <v>2167</v>
      </c>
      <c r="V35" s="58" t="s">
        <v>2167</v>
      </c>
      <c r="W35" s="188" t="s">
        <v>134</v>
      </c>
      <c r="X35" s="188" t="s">
        <v>134</v>
      </c>
      <c r="Y35" s="168" t="s">
        <v>1055</v>
      </c>
      <c r="Z35" s="168" t="s">
        <v>1055</v>
      </c>
      <c r="AA35" s="188" t="s">
        <v>134</v>
      </c>
      <c r="AB35" s="188" t="s">
        <v>134</v>
      </c>
      <c r="AC35" s="96" t="s">
        <v>2168</v>
      </c>
      <c r="AD35" s="255" t="s">
        <v>2169</v>
      </c>
      <c r="AE35" s="255" t="s">
        <v>2169</v>
      </c>
      <c r="AF35" s="255" t="s">
        <v>2169</v>
      </c>
      <c r="AG35" s="355"/>
    </row>
    <row r="36" spans="1:33" ht="13.2">
      <c r="A36" s="674" t="s">
        <v>1706</v>
      </c>
      <c r="B36" s="58"/>
      <c r="C36" s="58"/>
      <c r="D36" s="58"/>
      <c r="E36" s="58"/>
      <c r="F36" s="58"/>
      <c r="G36" s="58"/>
      <c r="H36" s="58"/>
      <c r="I36" s="58"/>
      <c r="J36" s="58"/>
      <c r="K36" s="58"/>
      <c r="L36" s="58"/>
      <c r="M36" s="58"/>
      <c r="N36" s="58"/>
      <c r="O36" s="58"/>
      <c r="P36" s="58"/>
      <c r="Q36" s="58"/>
      <c r="R36" s="675"/>
      <c r="S36" s="58"/>
      <c r="T36" s="58"/>
      <c r="U36" s="58"/>
      <c r="V36" s="58"/>
      <c r="W36" s="58"/>
      <c r="X36" s="58"/>
      <c r="Y36" s="58"/>
      <c r="Z36" s="58"/>
      <c r="AA36" s="58"/>
      <c r="AB36" s="58"/>
      <c r="AC36" s="58"/>
      <c r="AD36" s="58"/>
      <c r="AE36" s="58"/>
      <c r="AF36" s="58"/>
      <c r="AG36" s="6"/>
    </row>
    <row r="37" spans="1:33" ht="13.2">
      <c r="A37" s="676" t="s">
        <v>1707</v>
      </c>
      <c r="B37" s="58"/>
      <c r="C37" s="58"/>
      <c r="D37" s="58"/>
      <c r="E37" s="58"/>
      <c r="F37" s="58"/>
      <c r="G37" s="58"/>
      <c r="H37" s="58"/>
      <c r="I37" s="58"/>
      <c r="J37" s="58"/>
      <c r="K37" s="58"/>
      <c r="L37" s="58"/>
      <c r="M37" s="58"/>
      <c r="N37" s="58"/>
      <c r="O37" s="58"/>
      <c r="P37" s="58"/>
      <c r="Q37" s="58"/>
      <c r="R37" s="58"/>
      <c r="S37" s="58"/>
      <c r="T37" s="58"/>
      <c r="U37" s="58"/>
      <c r="V37" s="58" t="s">
        <v>134</v>
      </c>
      <c r="W37" s="58"/>
      <c r="X37" s="58"/>
      <c r="Y37" s="58"/>
      <c r="Z37" s="58"/>
      <c r="AA37" s="58"/>
      <c r="AB37" s="58"/>
      <c r="AC37" s="58"/>
      <c r="AD37" s="58"/>
      <c r="AE37" s="58"/>
      <c r="AF37" s="58"/>
      <c r="AG37" s="6"/>
    </row>
    <row r="38" spans="1:33" ht="13.2">
      <c r="A38" s="676" t="s">
        <v>1708</v>
      </c>
      <c r="B38" s="329"/>
      <c r="C38" s="329"/>
      <c r="D38" s="520"/>
      <c r="E38" s="520"/>
      <c r="F38" s="520"/>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6"/>
    </row>
    <row r="39" spans="1:33" ht="13.2">
      <c r="A39" s="676" t="s">
        <v>1709</v>
      </c>
      <c r="B39" s="329"/>
      <c r="C39" s="329"/>
      <c r="D39" s="520"/>
      <c r="E39" s="520"/>
      <c r="F39" s="520"/>
      <c r="G39" s="58"/>
      <c r="H39" s="58"/>
      <c r="I39" s="58"/>
      <c r="K39" s="58"/>
      <c r="M39" s="58"/>
      <c r="N39" s="58"/>
      <c r="O39" s="58"/>
      <c r="P39" s="58"/>
      <c r="Q39" s="58"/>
      <c r="R39" s="58"/>
      <c r="S39" s="58"/>
      <c r="T39" s="58"/>
      <c r="U39" s="58"/>
      <c r="V39" s="58"/>
      <c r="W39" s="58"/>
      <c r="X39" s="58"/>
      <c r="Y39" s="105" t="s">
        <v>2170</v>
      </c>
      <c r="AA39" s="58"/>
      <c r="AB39" s="58"/>
      <c r="AC39" s="58"/>
      <c r="AD39" s="58"/>
      <c r="AE39" s="58"/>
      <c r="AF39" s="58"/>
      <c r="AG39" s="6"/>
    </row>
    <row r="40" spans="1:33" ht="16.5" customHeight="1">
      <c r="A40" s="676" t="s">
        <v>1710</v>
      </c>
      <c r="B40" s="329"/>
      <c r="C40" s="329"/>
      <c r="D40" s="520"/>
      <c r="E40" s="520"/>
      <c r="F40" s="520"/>
      <c r="G40" s="58"/>
      <c r="H40" s="58"/>
      <c r="I40" s="58"/>
      <c r="J40" s="58"/>
      <c r="K40" s="58"/>
      <c r="L40" s="58"/>
      <c r="M40" s="58"/>
      <c r="N40" s="58"/>
      <c r="O40" s="58"/>
      <c r="P40" s="58"/>
      <c r="Q40" s="58"/>
      <c r="R40" s="58"/>
      <c r="S40" s="58"/>
      <c r="T40" s="58"/>
      <c r="U40" s="58"/>
      <c r="V40" s="58"/>
      <c r="W40" s="58"/>
      <c r="X40" s="58"/>
      <c r="Y40" s="58"/>
      <c r="Z40" s="58"/>
      <c r="AA40" s="58" t="s">
        <v>242</v>
      </c>
      <c r="AB40" s="58"/>
      <c r="AC40" s="58"/>
      <c r="AD40" s="58"/>
      <c r="AE40" s="58"/>
      <c r="AF40" s="58"/>
      <c r="AG40" s="6"/>
    </row>
    <row r="41" spans="1:33" ht="13.2">
      <c r="A41" s="79" t="s">
        <v>941</v>
      </c>
      <c r="B41" s="57" t="s">
        <v>2171</v>
      </c>
      <c r="C41" s="163" t="s">
        <v>2172</v>
      </c>
      <c r="D41" s="163" t="s">
        <v>2172</v>
      </c>
      <c r="E41" s="163" t="s">
        <v>2172</v>
      </c>
      <c r="F41" s="163" t="s">
        <v>2172</v>
      </c>
      <c r="G41" s="163" t="s">
        <v>2172</v>
      </c>
      <c r="H41" s="6" t="s">
        <v>134</v>
      </c>
      <c r="I41" s="6" t="s">
        <v>134</v>
      </c>
      <c r="J41" s="6" t="s">
        <v>134</v>
      </c>
      <c r="K41" s="6" t="s">
        <v>134</v>
      </c>
      <c r="L41" s="6" t="s">
        <v>134</v>
      </c>
      <c r="M41" s="6" t="s">
        <v>134</v>
      </c>
      <c r="N41" s="6" t="s">
        <v>134</v>
      </c>
      <c r="O41" s="6" t="s">
        <v>134</v>
      </c>
      <c r="P41" s="677" t="s">
        <v>2173</v>
      </c>
      <c r="Q41" s="434" t="s">
        <v>2174</v>
      </c>
      <c r="R41" s="434" t="s">
        <v>2175</v>
      </c>
      <c r="S41" s="434" t="s">
        <v>2175</v>
      </c>
      <c r="T41" s="109" t="s">
        <v>2176</v>
      </c>
      <c r="U41" s="109" t="s">
        <v>2176</v>
      </c>
      <c r="V41" s="109" t="s">
        <v>2176</v>
      </c>
      <c r="W41" s="345" t="s">
        <v>134</v>
      </c>
      <c r="X41" s="334" t="s">
        <v>1297</v>
      </c>
      <c r="Y41" s="334" t="s">
        <v>1297</v>
      </c>
      <c r="Z41" s="334" t="s">
        <v>1297</v>
      </c>
      <c r="AA41" s="334" t="s">
        <v>1297</v>
      </c>
      <c r="AB41" s="334" t="s">
        <v>1297</v>
      </c>
      <c r="AC41" s="58"/>
      <c r="AD41" s="58"/>
      <c r="AE41" s="58"/>
      <c r="AF41" s="58"/>
      <c r="AG41" s="6"/>
    </row>
    <row r="42" spans="1:33" ht="13.2">
      <c r="A42" s="354" t="s">
        <v>98</v>
      </c>
      <c r="B42" s="329" t="s">
        <v>134</v>
      </c>
      <c r="C42" s="329" t="s">
        <v>134</v>
      </c>
      <c r="D42" s="329" t="s">
        <v>134</v>
      </c>
      <c r="E42" s="329" t="s">
        <v>134</v>
      </c>
      <c r="F42" s="329" t="s">
        <v>134</v>
      </c>
      <c r="G42" s="329" t="s">
        <v>134</v>
      </c>
      <c r="H42" s="329" t="s">
        <v>134</v>
      </c>
      <c r="I42" s="329" t="s">
        <v>134</v>
      </c>
      <c r="J42" s="329" t="s">
        <v>134</v>
      </c>
      <c r="K42" s="329" t="s">
        <v>134</v>
      </c>
      <c r="L42" s="329" t="s">
        <v>134</v>
      </c>
      <c r="M42" s="58" t="s">
        <v>242</v>
      </c>
      <c r="N42" s="6" t="s">
        <v>134</v>
      </c>
      <c r="O42" s="58" t="s">
        <v>134</v>
      </c>
      <c r="P42" s="58" t="s">
        <v>134</v>
      </c>
      <c r="Q42" s="58" t="s">
        <v>134</v>
      </c>
      <c r="R42" s="58" t="s">
        <v>134</v>
      </c>
      <c r="S42" s="58" t="s">
        <v>134</v>
      </c>
      <c r="T42" s="57" t="s">
        <v>815</v>
      </c>
      <c r="U42" s="58" t="s">
        <v>242</v>
      </c>
      <c r="V42" s="58" t="s">
        <v>134</v>
      </c>
      <c r="W42" s="58" t="s">
        <v>134</v>
      </c>
      <c r="X42" s="58" t="s">
        <v>134</v>
      </c>
      <c r="Y42" s="58" t="s">
        <v>134</v>
      </c>
      <c r="Z42" s="58" t="s">
        <v>134</v>
      </c>
      <c r="AA42" s="371" t="s">
        <v>2177</v>
      </c>
      <c r="AB42" s="58" t="s">
        <v>134</v>
      </c>
      <c r="AC42" s="58" t="s">
        <v>134</v>
      </c>
      <c r="AD42" s="58" t="s">
        <v>134</v>
      </c>
      <c r="AE42" s="58" t="s">
        <v>134</v>
      </c>
      <c r="AF42" s="58" t="s">
        <v>134</v>
      </c>
      <c r="AG42" s="6"/>
    </row>
    <row r="43" spans="1:33" ht="13.2">
      <c r="A43" s="354" t="s">
        <v>2178</v>
      </c>
      <c r="B43" s="329" t="s">
        <v>134</v>
      </c>
      <c r="C43" s="329" t="s">
        <v>134</v>
      </c>
      <c r="D43" s="329" t="s">
        <v>134</v>
      </c>
      <c r="E43" s="329" t="s">
        <v>134</v>
      </c>
      <c r="F43" s="329" t="s">
        <v>134</v>
      </c>
      <c r="G43" s="329" t="s">
        <v>134</v>
      </c>
      <c r="H43" s="329" t="s">
        <v>134</v>
      </c>
      <c r="I43" s="329" t="s">
        <v>134</v>
      </c>
      <c r="J43" s="329" t="s">
        <v>134</v>
      </c>
      <c r="K43" s="329" t="s">
        <v>134</v>
      </c>
      <c r="L43" s="329" t="s">
        <v>134</v>
      </c>
      <c r="M43" s="329" t="s">
        <v>134</v>
      </c>
      <c r="N43" s="329" t="s">
        <v>134</v>
      </c>
      <c r="O43" s="329" t="s">
        <v>134</v>
      </c>
      <c r="P43" s="329" t="s">
        <v>134</v>
      </c>
      <c r="Q43" s="329" t="s">
        <v>134</v>
      </c>
      <c r="R43" s="329" t="s">
        <v>134</v>
      </c>
      <c r="S43" s="329" t="s">
        <v>134</v>
      </c>
      <c r="T43" s="329" t="s">
        <v>134</v>
      </c>
      <c r="U43" s="329" t="s">
        <v>134</v>
      </c>
      <c r="V43" s="329" t="s">
        <v>134</v>
      </c>
      <c r="W43" s="329" t="s">
        <v>134</v>
      </c>
      <c r="X43" s="329" t="s">
        <v>134</v>
      </c>
      <c r="Y43" s="329" t="s">
        <v>134</v>
      </c>
      <c r="Z43" s="329" t="s">
        <v>134</v>
      </c>
      <c r="AA43" s="329" t="s">
        <v>134</v>
      </c>
      <c r="AB43" s="329" t="s">
        <v>134</v>
      </c>
      <c r="AC43" s="329" t="s">
        <v>134</v>
      </c>
      <c r="AD43" s="329" t="s">
        <v>134</v>
      </c>
      <c r="AE43" s="329" t="s">
        <v>134</v>
      </c>
      <c r="AF43" s="329" t="s">
        <v>134</v>
      </c>
      <c r="AG43" s="6"/>
    </row>
    <row r="44" spans="1:33" ht="13.2">
      <c r="A44" s="354" t="s">
        <v>99</v>
      </c>
      <c r="B44" s="329" t="s">
        <v>134</v>
      </c>
      <c r="C44" s="168" t="s">
        <v>1233</v>
      </c>
      <c r="D44" s="168" t="s">
        <v>1233</v>
      </c>
      <c r="E44" s="168" t="s">
        <v>1233</v>
      </c>
      <c r="F44" s="168" t="s">
        <v>1233</v>
      </c>
      <c r="G44" s="168" t="s">
        <v>1233</v>
      </c>
      <c r="H44" s="168" t="s">
        <v>1233</v>
      </c>
      <c r="I44" s="329" t="s">
        <v>134</v>
      </c>
      <c r="J44" s="168" t="s">
        <v>1233</v>
      </c>
      <c r="K44" s="168" t="s">
        <v>1233</v>
      </c>
      <c r="L44" s="168" t="s">
        <v>1233</v>
      </c>
      <c r="M44" s="168" t="s">
        <v>1233</v>
      </c>
      <c r="N44" s="168" t="s">
        <v>1233</v>
      </c>
      <c r="O44" s="105" t="s">
        <v>1233</v>
      </c>
      <c r="P44" s="58" t="s">
        <v>134</v>
      </c>
      <c r="Q44" s="58" t="s">
        <v>134</v>
      </c>
      <c r="R44" s="350" t="s">
        <v>1233</v>
      </c>
      <c r="S44" s="350" t="s">
        <v>1233</v>
      </c>
      <c r="T44" s="105" t="s">
        <v>1233</v>
      </c>
      <c r="U44" s="105" t="s">
        <v>1233</v>
      </c>
      <c r="V44" s="58" t="s">
        <v>134</v>
      </c>
      <c r="W44" s="334" t="s">
        <v>1233</v>
      </c>
      <c r="X44" s="168" t="s">
        <v>1233</v>
      </c>
      <c r="Y44" s="168" t="s">
        <v>1233</v>
      </c>
      <c r="Z44" s="168" t="s">
        <v>1233</v>
      </c>
      <c r="AA44" s="58" t="s">
        <v>134</v>
      </c>
      <c r="AB44" s="168" t="s">
        <v>1233</v>
      </c>
      <c r="AC44" s="168" t="s">
        <v>1233</v>
      </c>
      <c r="AD44" s="168" t="s">
        <v>1233</v>
      </c>
      <c r="AE44" s="168" t="s">
        <v>1233</v>
      </c>
      <c r="AF44" s="58" t="s">
        <v>134</v>
      </c>
      <c r="AG44" s="6"/>
    </row>
    <row r="45" spans="1:33" ht="13.2">
      <c r="A45" s="354" t="s">
        <v>100</v>
      </c>
      <c r="B45" s="58" t="s">
        <v>352</v>
      </c>
      <c r="C45" s="58" t="s">
        <v>352</v>
      </c>
      <c r="D45" s="58" t="s">
        <v>352</v>
      </c>
      <c r="E45" s="58" t="s">
        <v>352</v>
      </c>
      <c r="F45" s="58" t="s">
        <v>352</v>
      </c>
      <c r="G45" s="58" t="s">
        <v>352</v>
      </c>
      <c r="H45" s="58" t="s">
        <v>352</v>
      </c>
      <c r="I45" s="58" t="s">
        <v>352</v>
      </c>
      <c r="J45" s="58" t="s">
        <v>352</v>
      </c>
      <c r="K45" s="58" t="s">
        <v>352</v>
      </c>
      <c r="L45" s="58" t="s">
        <v>352</v>
      </c>
      <c r="M45" s="58" t="s">
        <v>352</v>
      </c>
      <c r="N45" s="58" t="s">
        <v>352</v>
      </c>
      <c r="O45" s="58" t="s">
        <v>352</v>
      </c>
      <c r="P45" s="58" t="s">
        <v>352</v>
      </c>
      <c r="Q45" s="58" t="s">
        <v>352</v>
      </c>
      <c r="R45" s="58" t="s">
        <v>352</v>
      </c>
      <c r="S45" s="58" t="s">
        <v>352</v>
      </c>
      <c r="T45" s="58" t="s">
        <v>352</v>
      </c>
      <c r="U45" s="58" t="s">
        <v>352</v>
      </c>
      <c r="V45" s="58" t="s">
        <v>352</v>
      </c>
      <c r="W45" s="58" t="s">
        <v>352</v>
      </c>
      <c r="X45" s="65" t="s">
        <v>1871</v>
      </c>
      <c r="Y45" s="65" t="s">
        <v>1871</v>
      </c>
      <c r="Z45" s="58" t="s">
        <v>2179</v>
      </c>
      <c r="AA45" s="58" t="s">
        <v>352</v>
      </c>
      <c r="AB45" s="104" t="s">
        <v>352</v>
      </c>
      <c r="AC45" s="104" t="s">
        <v>352</v>
      </c>
      <c r="AD45" s="104" t="s">
        <v>352</v>
      </c>
      <c r="AE45" s="104" t="s">
        <v>352</v>
      </c>
      <c r="AF45" s="104" t="s">
        <v>352</v>
      </c>
      <c r="AG45" s="6"/>
    </row>
    <row r="46" spans="1:33" ht="13.2">
      <c r="A46" s="354" t="s">
        <v>101</v>
      </c>
      <c r="B46" s="12" t="s">
        <v>2180</v>
      </c>
      <c r="C46" s="58" t="s">
        <v>134</v>
      </c>
      <c r="D46" s="58" t="s">
        <v>134</v>
      </c>
      <c r="E46" s="58" t="s">
        <v>134</v>
      </c>
      <c r="F46" s="58" t="s">
        <v>134</v>
      </c>
      <c r="G46" s="58" t="s">
        <v>134</v>
      </c>
      <c r="H46" s="58" t="s">
        <v>134</v>
      </c>
      <c r="I46" s="58" t="s">
        <v>134</v>
      </c>
      <c r="J46" s="58" t="s">
        <v>242</v>
      </c>
      <c r="K46" s="58" t="s">
        <v>134</v>
      </c>
      <c r="L46" s="58" t="s">
        <v>2181</v>
      </c>
      <c r="M46" s="58" t="s">
        <v>2181</v>
      </c>
      <c r="N46" s="58" t="s">
        <v>2181</v>
      </c>
      <c r="O46" s="58" t="s">
        <v>2181</v>
      </c>
      <c r="P46" s="58" t="s">
        <v>2181</v>
      </c>
      <c r="Q46" s="58" t="s">
        <v>2181</v>
      </c>
      <c r="R46" s="58" t="s">
        <v>2181</v>
      </c>
      <c r="S46" s="58" t="s">
        <v>2181</v>
      </c>
      <c r="T46" s="58" t="s">
        <v>2181</v>
      </c>
      <c r="U46" s="58" t="s">
        <v>2181</v>
      </c>
      <c r="V46" s="58" t="s">
        <v>2181</v>
      </c>
      <c r="W46" s="58" t="s">
        <v>2181</v>
      </c>
      <c r="X46" s="58" t="s">
        <v>2181</v>
      </c>
      <c r="Y46" s="58" t="s">
        <v>2181</v>
      </c>
      <c r="Z46" s="58" t="s">
        <v>2181</v>
      </c>
      <c r="AA46" s="58" t="s">
        <v>134</v>
      </c>
      <c r="AB46" s="58" t="s">
        <v>134</v>
      </c>
      <c r="AC46" s="58" t="s">
        <v>134</v>
      </c>
      <c r="AD46" s="58" t="s">
        <v>134</v>
      </c>
      <c r="AE46" s="58"/>
      <c r="AF46" s="58" t="s">
        <v>134</v>
      </c>
      <c r="AG46" s="6"/>
    </row>
    <row r="47" spans="1:33" ht="13.2">
      <c r="A47" s="354" t="s">
        <v>102</v>
      </c>
      <c r="B47" s="58" t="s">
        <v>134</v>
      </c>
      <c r="C47" s="58" t="s">
        <v>134</v>
      </c>
      <c r="D47" s="58" t="s">
        <v>134</v>
      </c>
      <c r="E47" s="58" t="s">
        <v>134</v>
      </c>
      <c r="F47" s="58" t="s">
        <v>134</v>
      </c>
      <c r="G47" s="58" t="s">
        <v>134</v>
      </c>
      <c r="H47" s="58" t="s">
        <v>134</v>
      </c>
      <c r="I47" s="58" t="s">
        <v>134</v>
      </c>
      <c r="J47" s="58" t="s">
        <v>134</v>
      </c>
      <c r="K47" s="58" t="s">
        <v>134</v>
      </c>
      <c r="L47" s="58" t="s">
        <v>134</v>
      </c>
      <c r="M47" s="58" t="s">
        <v>134</v>
      </c>
      <c r="N47" s="58" t="s">
        <v>134</v>
      </c>
      <c r="O47" s="58" t="s">
        <v>242</v>
      </c>
      <c r="P47" s="58" t="s">
        <v>134</v>
      </c>
      <c r="Q47" s="58" t="s">
        <v>134</v>
      </c>
      <c r="R47" s="58" t="s">
        <v>134</v>
      </c>
      <c r="S47" s="58" t="s">
        <v>134</v>
      </c>
      <c r="T47" s="58" t="s">
        <v>134</v>
      </c>
      <c r="U47" s="58" t="s">
        <v>134</v>
      </c>
      <c r="V47" s="58" t="s">
        <v>134</v>
      </c>
      <c r="W47" s="58" t="s">
        <v>134</v>
      </c>
      <c r="X47" s="58" t="s">
        <v>242</v>
      </c>
      <c r="Y47" s="58" t="s">
        <v>134</v>
      </c>
      <c r="Z47" s="58" t="s">
        <v>134</v>
      </c>
      <c r="AA47" s="58" t="s">
        <v>134</v>
      </c>
      <c r="AB47" s="58" t="s">
        <v>134</v>
      </c>
      <c r="AC47" s="58" t="s">
        <v>134</v>
      </c>
      <c r="AD47" s="58"/>
      <c r="AE47" s="58" t="s">
        <v>134</v>
      </c>
      <c r="AF47" s="58" t="s">
        <v>134</v>
      </c>
      <c r="AG47" s="6"/>
    </row>
    <row r="48" spans="1:33" ht="13.2">
      <c r="A48" s="354" t="s">
        <v>1891</v>
      </c>
      <c r="B48" s="168" t="s">
        <v>1233</v>
      </c>
      <c r="C48" s="58" t="s">
        <v>242</v>
      </c>
      <c r="D48" s="101" t="s">
        <v>2062</v>
      </c>
      <c r="E48" s="58" t="s">
        <v>134</v>
      </c>
      <c r="F48" s="58" t="s">
        <v>134</v>
      </c>
      <c r="G48" s="58" t="s">
        <v>134</v>
      </c>
      <c r="H48" s="58" t="s">
        <v>242</v>
      </c>
      <c r="I48" s="168" t="s">
        <v>1233</v>
      </c>
      <c r="J48" s="58" t="s">
        <v>739</v>
      </c>
      <c r="K48" s="58" t="s">
        <v>2182</v>
      </c>
      <c r="L48" s="58" t="s">
        <v>134</v>
      </c>
      <c r="M48" s="58" t="s">
        <v>134</v>
      </c>
      <c r="N48" s="58" t="s">
        <v>134</v>
      </c>
      <c r="O48" s="244" t="s">
        <v>4</v>
      </c>
      <c r="P48" s="168" t="s">
        <v>1233</v>
      </c>
      <c r="Q48" s="168" t="s">
        <v>1233</v>
      </c>
      <c r="R48" s="58" t="s">
        <v>134</v>
      </c>
      <c r="S48" s="58" t="s">
        <v>134</v>
      </c>
      <c r="T48" s="58" t="s">
        <v>134</v>
      </c>
      <c r="U48" s="58" t="s">
        <v>134</v>
      </c>
      <c r="V48" s="168" t="s">
        <v>1233</v>
      </c>
      <c r="W48" s="65" t="s">
        <v>1871</v>
      </c>
      <c r="X48" s="371" t="s">
        <v>2177</v>
      </c>
      <c r="Y48" s="58" t="s">
        <v>134</v>
      </c>
      <c r="Z48" s="58" t="s">
        <v>134</v>
      </c>
      <c r="AA48" s="58" t="s">
        <v>134</v>
      </c>
      <c r="AB48" s="58" t="s">
        <v>134</v>
      </c>
      <c r="AC48" s="96" t="s">
        <v>171</v>
      </c>
      <c r="AD48" s="58" t="s">
        <v>242</v>
      </c>
      <c r="AE48" s="549" t="s">
        <v>171</v>
      </c>
      <c r="AF48" s="58" t="s">
        <v>134</v>
      </c>
      <c r="AG48" s="6"/>
    </row>
    <row r="49" spans="1:33" ht="13.2">
      <c r="A49" s="354" t="s">
        <v>54</v>
      </c>
      <c r="B49" s="58" t="s">
        <v>134</v>
      </c>
      <c r="C49" s="58" t="s">
        <v>134</v>
      </c>
      <c r="D49" s="58" t="s">
        <v>338</v>
      </c>
      <c r="E49" s="58" t="s">
        <v>338</v>
      </c>
      <c r="F49" s="58" t="s">
        <v>134</v>
      </c>
      <c r="G49" s="58" t="s">
        <v>134</v>
      </c>
      <c r="H49" s="58" t="s">
        <v>134</v>
      </c>
      <c r="I49" s="361" t="s">
        <v>127</v>
      </c>
      <c r="J49" s="58" t="s">
        <v>134</v>
      </c>
      <c r="K49" s="58" t="s">
        <v>134</v>
      </c>
      <c r="L49" s="58" t="s">
        <v>134</v>
      </c>
      <c r="M49" s="58" t="s">
        <v>134</v>
      </c>
      <c r="N49" s="58" t="s">
        <v>134</v>
      </c>
      <c r="O49" s="58" t="s">
        <v>134</v>
      </c>
      <c r="P49" s="58" t="s">
        <v>134</v>
      </c>
      <c r="Q49" s="58" t="s">
        <v>134</v>
      </c>
      <c r="R49" s="58" t="s">
        <v>134</v>
      </c>
      <c r="S49" s="58" t="s">
        <v>134</v>
      </c>
      <c r="T49" s="58" t="s">
        <v>134</v>
      </c>
      <c r="U49" s="58" t="s">
        <v>134</v>
      </c>
      <c r="V49" s="58" t="s">
        <v>134</v>
      </c>
      <c r="W49" s="58" t="s">
        <v>134</v>
      </c>
      <c r="X49" s="58" t="s">
        <v>134</v>
      </c>
      <c r="Y49" s="58" t="s">
        <v>134</v>
      </c>
      <c r="Z49" s="58" t="s">
        <v>134</v>
      </c>
      <c r="AA49" s="58" t="s">
        <v>134</v>
      </c>
      <c r="AB49" s="58" t="s">
        <v>134</v>
      </c>
      <c r="AC49" s="58" t="s">
        <v>134</v>
      </c>
      <c r="AD49" s="58" t="s">
        <v>134</v>
      </c>
      <c r="AE49" s="58" t="s">
        <v>134</v>
      </c>
      <c r="AF49" s="58" t="s">
        <v>134</v>
      </c>
      <c r="AG49" s="6"/>
    </row>
    <row r="50" spans="1:33" ht="13.2">
      <c r="A50" s="354" t="s">
        <v>103</v>
      </c>
      <c r="B50" s="58" t="s">
        <v>134</v>
      </c>
      <c r="C50" s="58" t="s">
        <v>134</v>
      </c>
      <c r="D50" s="58" t="s">
        <v>134</v>
      </c>
      <c r="E50" s="58" t="s">
        <v>134</v>
      </c>
      <c r="F50" s="58" t="s">
        <v>134</v>
      </c>
      <c r="G50" s="58" t="s">
        <v>134</v>
      </c>
      <c r="H50" s="58" t="s">
        <v>134</v>
      </c>
      <c r="I50" s="58" t="s">
        <v>134</v>
      </c>
      <c r="J50" s="58" t="s">
        <v>134</v>
      </c>
      <c r="K50" s="58" t="s">
        <v>134</v>
      </c>
      <c r="L50" s="58" t="s">
        <v>134</v>
      </c>
      <c r="M50" s="58" t="s">
        <v>134</v>
      </c>
      <c r="N50" s="58" t="s">
        <v>134</v>
      </c>
      <c r="O50" s="58" t="s">
        <v>134</v>
      </c>
      <c r="P50" s="58" t="s">
        <v>134</v>
      </c>
      <c r="Q50" s="58" t="s">
        <v>134</v>
      </c>
      <c r="R50" s="58" t="s">
        <v>134</v>
      </c>
      <c r="S50" s="58" t="s">
        <v>134</v>
      </c>
      <c r="T50" s="58" t="s">
        <v>134</v>
      </c>
      <c r="U50" s="58" t="s">
        <v>134</v>
      </c>
      <c r="V50" s="58" t="s">
        <v>134</v>
      </c>
      <c r="W50" s="58" t="s">
        <v>134</v>
      </c>
      <c r="X50" s="58" t="s">
        <v>134</v>
      </c>
      <c r="Y50" s="58" t="s">
        <v>134</v>
      </c>
      <c r="Z50" s="58" t="s">
        <v>134</v>
      </c>
      <c r="AA50" s="58" t="s">
        <v>134</v>
      </c>
      <c r="AB50" s="58" t="s">
        <v>134</v>
      </c>
      <c r="AC50" s="58" t="s">
        <v>134</v>
      </c>
      <c r="AD50" s="58"/>
      <c r="AE50" s="58"/>
      <c r="AF50" s="58" t="s">
        <v>134</v>
      </c>
      <c r="AG50" s="6"/>
    </row>
    <row r="51" spans="1:33" ht="13.2">
      <c r="A51" s="354" t="s">
        <v>2183</v>
      </c>
      <c r="B51" s="58" t="s">
        <v>134</v>
      </c>
      <c r="C51" s="58" t="s">
        <v>134</v>
      </c>
      <c r="D51" s="58" t="s">
        <v>134</v>
      </c>
      <c r="E51" s="58" t="s">
        <v>134</v>
      </c>
      <c r="F51" s="105" t="s">
        <v>2038</v>
      </c>
      <c r="G51" s="105" t="s">
        <v>2038</v>
      </c>
      <c r="H51" s="58" t="s">
        <v>134</v>
      </c>
      <c r="I51" s="58" t="s">
        <v>134</v>
      </c>
      <c r="J51" s="58" t="s">
        <v>134</v>
      </c>
      <c r="K51" s="58" t="s">
        <v>134</v>
      </c>
      <c r="L51" s="254" t="s">
        <v>134</v>
      </c>
      <c r="M51" s="105" t="s">
        <v>2038</v>
      </c>
      <c r="N51" s="105" t="s">
        <v>2038</v>
      </c>
      <c r="O51" s="58" t="s">
        <v>134</v>
      </c>
      <c r="P51" s="58" t="s">
        <v>134</v>
      </c>
      <c r="Q51" s="58" t="s">
        <v>134</v>
      </c>
      <c r="R51" s="58" t="s">
        <v>134</v>
      </c>
      <c r="S51" s="58" t="s">
        <v>134</v>
      </c>
      <c r="T51" s="105" t="s">
        <v>2038</v>
      </c>
      <c r="U51" s="105" t="s">
        <v>2038</v>
      </c>
      <c r="V51" s="58" t="s">
        <v>134</v>
      </c>
      <c r="W51" s="678" t="s">
        <v>211</v>
      </c>
      <c r="X51" s="58" t="s">
        <v>134</v>
      </c>
      <c r="Y51" s="58" t="s">
        <v>134</v>
      </c>
      <c r="Z51" s="58" t="s">
        <v>134</v>
      </c>
      <c r="AA51" s="105" t="s">
        <v>2038</v>
      </c>
      <c r="AB51" s="105" t="s">
        <v>2038</v>
      </c>
      <c r="AC51" s="58" t="s">
        <v>134</v>
      </c>
      <c r="AD51" s="58" t="s">
        <v>134</v>
      </c>
      <c r="AE51" s="58" t="s">
        <v>134</v>
      </c>
      <c r="AF51" s="58" t="s">
        <v>134</v>
      </c>
      <c r="AG51" s="6"/>
    </row>
    <row r="52" spans="1:33" ht="13.2">
      <c r="A52" s="679" t="s">
        <v>105</v>
      </c>
      <c r="B52" s="93" t="s">
        <v>2184</v>
      </c>
      <c r="C52" s="93" t="s">
        <v>818</v>
      </c>
      <c r="D52" s="93" t="s">
        <v>818</v>
      </c>
      <c r="E52" s="93" t="s">
        <v>818</v>
      </c>
      <c r="F52" s="93" t="s">
        <v>818</v>
      </c>
      <c r="G52" s="93" t="s">
        <v>818</v>
      </c>
      <c r="H52" s="58" t="s">
        <v>134</v>
      </c>
      <c r="I52" s="526" t="s">
        <v>972</v>
      </c>
      <c r="J52" s="58" t="s">
        <v>134</v>
      </c>
      <c r="K52" s="58" t="s">
        <v>134</v>
      </c>
      <c r="L52" s="58" t="s">
        <v>326</v>
      </c>
      <c r="M52" s="58" t="s">
        <v>242</v>
      </c>
      <c r="N52" s="58" t="s">
        <v>134</v>
      </c>
      <c r="O52" s="58" t="s">
        <v>134</v>
      </c>
      <c r="P52" s="58" t="s">
        <v>134</v>
      </c>
      <c r="Q52" s="58" t="s">
        <v>134</v>
      </c>
      <c r="R52" s="58" t="s">
        <v>134</v>
      </c>
      <c r="S52" s="58" t="s">
        <v>134</v>
      </c>
      <c r="T52" s="58" t="s">
        <v>134</v>
      </c>
      <c r="U52" s="58" t="s">
        <v>134</v>
      </c>
      <c r="V52" s="58" t="s">
        <v>134</v>
      </c>
      <c r="W52" s="58" t="s">
        <v>134</v>
      </c>
      <c r="X52" s="105" t="s">
        <v>1371</v>
      </c>
      <c r="Y52" s="105" t="s">
        <v>2185</v>
      </c>
      <c r="Z52" s="58" t="s">
        <v>134</v>
      </c>
      <c r="AA52" s="58" t="s">
        <v>2186</v>
      </c>
      <c r="AB52" s="58" t="s">
        <v>191</v>
      </c>
      <c r="AC52" s="58" t="s">
        <v>191</v>
      </c>
      <c r="AD52" s="58" t="s">
        <v>242</v>
      </c>
      <c r="AE52" s="58"/>
      <c r="AF52" s="58" t="s">
        <v>191</v>
      </c>
      <c r="AG52" s="6"/>
    </row>
    <row r="53" spans="1:33" ht="13.2">
      <c r="A53" s="614" t="s">
        <v>106</v>
      </c>
      <c r="B53" s="58"/>
      <c r="C53" s="58" t="s">
        <v>2187</v>
      </c>
      <c r="D53" s="58" t="s">
        <v>2187</v>
      </c>
      <c r="E53" s="58" t="s">
        <v>242</v>
      </c>
      <c r="F53" s="58"/>
      <c r="G53" s="58" t="s">
        <v>134</v>
      </c>
      <c r="H53" s="58" t="s">
        <v>1147</v>
      </c>
      <c r="I53" s="58" t="s">
        <v>2188</v>
      </c>
      <c r="J53" s="93" t="s">
        <v>1587</v>
      </c>
      <c r="K53" s="58" t="s">
        <v>242</v>
      </c>
      <c r="L53" s="58" t="s">
        <v>2189</v>
      </c>
      <c r="M53" s="58"/>
      <c r="N53" s="58" t="s">
        <v>134</v>
      </c>
      <c r="O53" s="58" t="s">
        <v>2190</v>
      </c>
      <c r="P53" s="58" t="s">
        <v>2191</v>
      </c>
      <c r="Q53" s="58" t="s">
        <v>373</v>
      </c>
      <c r="R53" s="58" t="s">
        <v>2192</v>
      </c>
      <c r="T53" s="58" t="s">
        <v>134</v>
      </c>
      <c r="U53" s="58" t="s">
        <v>134</v>
      </c>
      <c r="V53" s="58"/>
      <c r="W53" s="58"/>
      <c r="X53" s="58"/>
      <c r="Y53" s="58"/>
      <c r="Z53" s="58" t="s">
        <v>2193</v>
      </c>
      <c r="AA53" s="58" t="s">
        <v>134</v>
      </c>
      <c r="AB53" s="58" t="s">
        <v>2194</v>
      </c>
      <c r="AC53" s="10"/>
      <c r="AD53" s="58"/>
      <c r="AE53" s="58"/>
      <c r="AF53" s="58"/>
      <c r="AG53" s="6"/>
    </row>
    <row r="54" spans="1:33" ht="13.2">
      <c r="A54" s="62" t="s">
        <v>107</v>
      </c>
      <c r="B54" s="58"/>
      <c r="C54" s="58"/>
      <c r="D54" s="58"/>
      <c r="E54" s="58"/>
      <c r="F54" s="58"/>
      <c r="G54" s="58"/>
      <c r="H54" s="58"/>
      <c r="I54" s="58"/>
      <c r="J54" s="58"/>
      <c r="K54" s="58"/>
      <c r="L54" s="58"/>
      <c r="M54" s="58"/>
      <c r="N54" s="58"/>
      <c r="O54" s="58"/>
      <c r="P54" s="58"/>
      <c r="Q54" s="58"/>
      <c r="R54" s="58"/>
      <c r="S54" s="58"/>
      <c r="T54" s="549" t="s">
        <v>2195</v>
      </c>
      <c r="U54" s="549" t="s">
        <v>2195</v>
      </c>
      <c r="V54" s="58"/>
      <c r="W54" s="58"/>
      <c r="X54" s="58"/>
      <c r="Y54" s="58"/>
      <c r="Z54" s="58"/>
      <c r="AA54" s="58"/>
      <c r="AB54" s="58"/>
      <c r="AC54" s="58"/>
      <c r="AD54" s="58"/>
      <c r="AE54" s="58"/>
      <c r="AF54" s="58"/>
      <c r="AG54" s="6"/>
    </row>
    <row r="55" spans="1:33" ht="13.2">
      <c r="A55" s="354" t="s">
        <v>108</v>
      </c>
      <c r="B55" s="58" t="s">
        <v>2196</v>
      </c>
      <c r="C55" s="58" t="s">
        <v>2196</v>
      </c>
      <c r="D55" s="58" t="s">
        <v>242</v>
      </c>
      <c r="E55" s="58" t="s">
        <v>2196</v>
      </c>
      <c r="F55" s="58" t="s">
        <v>2197</v>
      </c>
      <c r="G55" s="58" t="s">
        <v>2197</v>
      </c>
      <c r="H55" s="476" t="s">
        <v>2198</v>
      </c>
      <c r="I55" s="58"/>
      <c r="J55" s="58"/>
      <c r="K55" s="58"/>
      <c r="L55" s="58"/>
      <c r="M55" s="58"/>
      <c r="N55" s="58"/>
      <c r="O55" s="57"/>
      <c r="P55" s="58"/>
      <c r="Q55" s="58"/>
      <c r="R55" s="58"/>
      <c r="S55" s="58"/>
      <c r="T55" s="58"/>
      <c r="U55" s="58"/>
      <c r="V55" s="58"/>
      <c r="W55" s="296" t="s">
        <v>2199</v>
      </c>
      <c r="X55" s="58"/>
      <c r="Y55" s="58" t="s">
        <v>2200</v>
      </c>
      <c r="Z55" s="58"/>
      <c r="AA55" s="58" t="s">
        <v>134</v>
      </c>
      <c r="AB55" s="680" t="s">
        <v>2201</v>
      </c>
      <c r="AC55" s="58"/>
      <c r="AD55" s="58"/>
      <c r="AE55" s="58"/>
      <c r="AF55" s="58" t="s">
        <v>134</v>
      </c>
      <c r="AG55" s="6"/>
    </row>
    <row r="56" spans="1:33" ht="13.2">
      <c r="A56" s="681" t="s">
        <v>109</v>
      </c>
      <c r="C56" s="58"/>
      <c r="D56" s="58"/>
      <c r="E56" s="12" t="s">
        <v>2180</v>
      </c>
      <c r="F56" s="58"/>
      <c r="G56" s="58"/>
      <c r="H56" s="58"/>
      <c r="I56" s="58"/>
      <c r="J56" s="58"/>
      <c r="K56" s="58"/>
      <c r="L56" s="58"/>
      <c r="M56" s="58"/>
      <c r="N56" s="58"/>
      <c r="O56" s="58"/>
      <c r="P56" s="58"/>
      <c r="Q56" s="58"/>
      <c r="R56" s="58"/>
      <c r="S56" s="58"/>
      <c r="T56" s="58"/>
      <c r="U56" s="58"/>
      <c r="V56" s="58"/>
      <c r="W56" s="678" t="s">
        <v>2158</v>
      </c>
      <c r="X56" s="58"/>
      <c r="Y56" s="58"/>
      <c r="Z56" s="58"/>
      <c r="AA56" s="58"/>
      <c r="AB56" s="58"/>
      <c r="AC56" s="58"/>
      <c r="AD56" s="58"/>
      <c r="AE56" s="58"/>
      <c r="AF56" s="58"/>
      <c r="AG56" s="6"/>
    </row>
    <row r="57" spans="1:33" ht="13.2">
      <c r="A57" s="649" t="s">
        <v>27</v>
      </c>
      <c r="B57" s="58" t="s">
        <v>2202</v>
      </c>
      <c r="C57" s="58" t="s">
        <v>242</v>
      </c>
      <c r="D57" s="58" t="s">
        <v>242</v>
      </c>
      <c r="E57" s="58" t="s">
        <v>2203</v>
      </c>
      <c r="F57" s="58" t="s">
        <v>242</v>
      </c>
      <c r="G57" s="58"/>
      <c r="H57" s="58"/>
      <c r="I57" s="58"/>
      <c r="J57" s="58"/>
      <c r="K57" s="58"/>
      <c r="L57" s="58"/>
      <c r="M57" s="58"/>
      <c r="N57" s="58"/>
      <c r="O57" s="58"/>
      <c r="P57" s="58" t="s">
        <v>134</v>
      </c>
      <c r="Q57" s="58"/>
      <c r="R57" s="58"/>
      <c r="T57" s="58"/>
      <c r="U57" s="58"/>
      <c r="V57" s="58"/>
      <c r="W57" s="682" t="s">
        <v>2199</v>
      </c>
      <c r="X57" s="58"/>
      <c r="Y57" s="58" t="s">
        <v>2200</v>
      </c>
      <c r="AA57" s="58"/>
      <c r="AB57" s="683" t="s">
        <v>2204</v>
      </c>
      <c r="AC57" s="58" t="s">
        <v>134</v>
      </c>
      <c r="AD57" s="58" t="s">
        <v>2205</v>
      </c>
      <c r="AE57" s="58" t="s">
        <v>134</v>
      </c>
      <c r="AF57" s="58"/>
      <c r="AG57" s="6"/>
    </row>
    <row r="58" spans="1:33" ht="13.2">
      <c r="A58" s="684" t="s">
        <v>110</v>
      </c>
      <c r="B58" s="58" t="s">
        <v>134</v>
      </c>
      <c r="C58" s="58" t="s">
        <v>134</v>
      </c>
      <c r="D58" s="58"/>
      <c r="E58" s="58" t="s">
        <v>134</v>
      </c>
      <c r="F58" s="58"/>
      <c r="G58" s="58"/>
      <c r="H58" s="58"/>
      <c r="I58" s="58"/>
      <c r="J58" s="58"/>
      <c r="K58" s="58"/>
      <c r="L58" s="58"/>
      <c r="M58" s="58"/>
      <c r="N58" s="58"/>
      <c r="O58" s="58"/>
      <c r="P58" s="58"/>
      <c r="Q58" s="109" t="s">
        <v>2206</v>
      </c>
      <c r="R58" s="109" t="s">
        <v>2207</v>
      </c>
      <c r="S58" s="109" t="s">
        <v>2207</v>
      </c>
      <c r="T58" s="109" t="s">
        <v>2207</v>
      </c>
      <c r="U58" s="109" t="s">
        <v>398</v>
      </c>
      <c r="V58" s="58"/>
      <c r="W58" s="58"/>
      <c r="X58" s="58" t="s">
        <v>134</v>
      </c>
      <c r="Y58" s="58"/>
      <c r="Z58" s="58"/>
      <c r="AA58" s="58"/>
      <c r="AB58" s="58" t="s">
        <v>134</v>
      </c>
      <c r="AC58" s="58"/>
      <c r="AD58" s="58"/>
      <c r="AE58" s="58"/>
      <c r="AF58" s="58"/>
      <c r="AG58" s="6"/>
    </row>
    <row r="59" spans="1:33" ht="13.2">
      <c r="A59" s="74" t="s">
        <v>111</v>
      </c>
      <c r="B59" s="521"/>
      <c r="C59" s="6"/>
      <c r="D59" s="6"/>
      <c r="E59" s="6"/>
      <c r="F59" s="6"/>
      <c r="G59" s="6"/>
      <c r="H59" s="6"/>
      <c r="I59" s="6"/>
      <c r="J59" s="6"/>
      <c r="K59" s="6"/>
      <c r="L59" s="6"/>
      <c r="M59" s="6"/>
      <c r="N59" s="6"/>
      <c r="O59" s="6"/>
      <c r="P59" s="6"/>
      <c r="Q59" s="6"/>
      <c r="R59" s="6"/>
      <c r="S59" s="6"/>
      <c r="T59" s="6"/>
      <c r="U59" s="6"/>
      <c r="V59" s="6"/>
      <c r="W59" s="6"/>
      <c r="X59" s="58"/>
      <c r="Y59" s="6"/>
      <c r="Z59" s="6"/>
      <c r="AA59" s="6"/>
      <c r="AB59" s="6"/>
      <c r="AC59" s="6" t="s">
        <v>134</v>
      </c>
      <c r="AD59" s="6" t="s">
        <v>134</v>
      </c>
      <c r="AE59" s="6" t="s">
        <v>134</v>
      </c>
      <c r="AF59" s="6" t="s">
        <v>134</v>
      </c>
      <c r="AG59" s="6"/>
    </row>
    <row r="60" spans="1:33" ht="13.2">
      <c r="A60" s="26" t="s">
        <v>112</v>
      </c>
      <c r="B60" s="521"/>
      <c r="C60" s="6"/>
      <c r="D60" s="6"/>
      <c r="E60" s="6"/>
      <c r="F60" s="6"/>
      <c r="G60" s="6"/>
      <c r="H60" s="6"/>
      <c r="I60" s="6"/>
      <c r="J60" s="6"/>
      <c r="K60" s="6"/>
      <c r="L60" s="6"/>
      <c r="M60" s="6"/>
      <c r="N60" s="6"/>
      <c r="O60" s="6"/>
      <c r="P60" s="6"/>
      <c r="Q60" s="6"/>
      <c r="R60" s="6"/>
      <c r="S60" s="6"/>
      <c r="T60" s="6"/>
      <c r="U60" s="6"/>
      <c r="V60" s="6"/>
      <c r="W60" s="6"/>
      <c r="X60" s="58"/>
      <c r="Z60" s="6"/>
      <c r="AA60" s="6"/>
      <c r="AB60" s="6"/>
      <c r="AC60" s="6"/>
      <c r="AD60" s="6"/>
      <c r="AE60" s="6"/>
      <c r="AF60" s="6"/>
      <c r="AG60" s="6"/>
    </row>
    <row r="61" spans="1:33" ht="13.2">
      <c r="A61" s="63">
        <v>7700</v>
      </c>
      <c r="B61" s="58"/>
      <c r="C61" s="58"/>
      <c r="D61" s="58"/>
      <c r="E61" s="390"/>
      <c r="F61" s="390"/>
      <c r="G61" s="390"/>
      <c r="H61" s="390"/>
      <c r="I61" s="390"/>
      <c r="J61" s="390"/>
      <c r="K61" s="390"/>
      <c r="L61" s="390"/>
      <c r="M61" s="390"/>
      <c r="N61" s="390"/>
      <c r="O61" s="390"/>
      <c r="P61" s="161"/>
      <c r="Q61" s="327" t="s">
        <v>2083</v>
      </c>
      <c r="U61" s="161"/>
      <c r="V61" s="390"/>
      <c r="W61" s="390"/>
      <c r="X61" s="390" t="s">
        <v>571</v>
      </c>
      <c r="Y61" s="390"/>
      <c r="Z61" s="390" t="s">
        <v>242</v>
      </c>
      <c r="AA61" s="390"/>
      <c r="AB61" s="526"/>
      <c r="AC61" s="526"/>
      <c r="AD61" s="526"/>
      <c r="AE61" s="526"/>
      <c r="AF61" s="390"/>
      <c r="AG61" s="6"/>
    </row>
    <row r="62" spans="1:33" ht="13.2">
      <c r="A62" s="528">
        <v>7701</v>
      </c>
      <c r="B62" s="57" t="s">
        <v>63</v>
      </c>
      <c r="C62" s="132" t="s">
        <v>2172</v>
      </c>
      <c r="D62" s="132" t="s">
        <v>2172</v>
      </c>
      <c r="E62" s="132" t="s">
        <v>2172</v>
      </c>
      <c r="F62" s="132" t="s">
        <v>2172</v>
      </c>
      <c r="G62" s="132" t="s">
        <v>2172</v>
      </c>
      <c r="I62" s="300" t="s">
        <v>127</v>
      </c>
      <c r="J62" s="96" t="s">
        <v>2064</v>
      </c>
      <c r="K62" s="96" t="s">
        <v>2064</v>
      </c>
      <c r="L62" s="96" t="s">
        <v>2064</v>
      </c>
      <c r="M62" s="96" t="s">
        <v>2064</v>
      </c>
      <c r="N62" s="96" t="s">
        <v>2064</v>
      </c>
      <c r="O62" s="96" t="s">
        <v>2064</v>
      </c>
      <c r="P62" s="58" t="s">
        <v>772</v>
      </c>
      <c r="Q62" s="364" t="s">
        <v>2208</v>
      </c>
      <c r="R62" s="93" t="s">
        <v>1933</v>
      </c>
      <c r="S62" s="58" t="s">
        <v>772</v>
      </c>
      <c r="T62" s="93" t="s">
        <v>2153</v>
      </c>
      <c r="U62" s="371"/>
      <c r="V62" s="526"/>
      <c r="W62" s="371" t="s">
        <v>571</v>
      </c>
      <c r="Y62" s="97" t="s">
        <v>2132</v>
      </c>
      <c r="Z62" s="97" t="s">
        <v>2088</v>
      </c>
      <c r="AB62" s="93" t="s">
        <v>127</v>
      </c>
      <c r="AD62" s="10" t="s">
        <v>242</v>
      </c>
      <c r="AE62" s="93" t="s">
        <v>127</v>
      </c>
      <c r="AF62" s="371"/>
      <c r="AG62" s="6"/>
    </row>
    <row r="63" spans="1:33" ht="13.2">
      <c r="A63" s="75">
        <v>7702</v>
      </c>
      <c r="B63" s="6" t="s">
        <v>84</v>
      </c>
      <c r="C63" s="6" t="s">
        <v>84</v>
      </c>
      <c r="D63" s="6" t="s">
        <v>84</v>
      </c>
      <c r="E63" s="6" t="s">
        <v>84</v>
      </c>
      <c r="F63" s="6" t="s">
        <v>84</v>
      </c>
      <c r="G63" s="6" t="s">
        <v>84</v>
      </c>
      <c r="H63" s="6" t="s">
        <v>84</v>
      </c>
      <c r="I63" s="6" t="s">
        <v>84</v>
      </c>
      <c r="J63" s="6" t="s">
        <v>84</v>
      </c>
      <c r="K63" s="6" t="s">
        <v>84</v>
      </c>
      <c r="L63" s="6" t="s">
        <v>84</v>
      </c>
      <c r="M63" s="6" t="s">
        <v>84</v>
      </c>
      <c r="N63" s="6" t="s">
        <v>84</v>
      </c>
      <c r="O63" s="6" t="s">
        <v>84</v>
      </c>
      <c r="P63" s="6" t="s">
        <v>84</v>
      </c>
      <c r="Q63" s="6" t="s">
        <v>84</v>
      </c>
      <c r="R63" s="6" t="s">
        <v>84</v>
      </c>
      <c r="S63" s="6" t="s">
        <v>84</v>
      </c>
      <c r="T63" s="6" t="s">
        <v>84</v>
      </c>
      <c r="U63" s="6" t="s">
        <v>84</v>
      </c>
      <c r="V63" s="6" t="s">
        <v>84</v>
      </c>
      <c r="W63" s="111"/>
      <c r="X63" s="6" t="s">
        <v>84</v>
      </c>
      <c r="Y63" s="6" t="s">
        <v>84</v>
      </c>
      <c r="Z63" s="6" t="s">
        <v>84</v>
      </c>
      <c r="AB63" s="6" t="s">
        <v>84</v>
      </c>
      <c r="AC63" s="6"/>
      <c r="AD63" s="6" t="s">
        <v>84</v>
      </c>
      <c r="AE63" s="6" t="s">
        <v>84</v>
      </c>
      <c r="AF63" s="6" t="s">
        <v>84</v>
      </c>
      <c r="AG63" s="6"/>
    </row>
    <row r="64" spans="1:33" ht="13.2">
      <c r="A64" s="75">
        <v>7703</v>
      </c>
      <c r="B64" s="111"/>
      <c r="C64" s="104"/>
      <c r="D64" s="111"/>
      <c r="E64" s="111"/>
      <c r="F64" s="111"/>
      <c r="G64" s="111"/>
      <c r="H64" s="111"/>
      <c r="I64" s="111"/>
      <c r="J64" s="111"/>
      <c r="K64" s="111"/>
      <c r="L64" s="111"/>
      <c r="M64" s="111"/>
      <c r="N64" s="81"/>
      <c r="O64" s="81"/>
      <c r="P64" s="81"/>
      <c r="Q64" s="81"/>
      <c r="R64" s="81" t="s">
        <v>242</v>
      </c>
      <c r="S64" s="221" t="s">
        <v>2066</v>
      </c>
      <c r="T64" s="6" t="s">
        <v>84</v>
      </c>
      <c r="U64" s="384" t="s">
        <v>242</v>
      </c>
      <c r="V64" s="109" t="s">
        <v>2154</v>
      </c>
      <c r="W64" s="132" t="s">
        <v>2066</v>
      </c>
      <c r="X64" s="12" t="s">
        <v>2087</v>
      </c>
      <c r="Y64" s="93" t="s">
        <v>2148</v>
      </c>
      <c r="AA64" s="57"/>
      <c r="AB64" s="12" t="s">
        <v>132</v>
      </c>
      <c r="AC64" s="371" t="s">
        <v>2133</v>
      </c>
      <c r="AD64" s="10" t="s">
        <v>242</v>
      </c>
      <c r="AF64" s="390"/>
      <c r="AG64" s="6"/>
    </row>
    <row r="65" spans="1:33" ht="13.2">
      <c r="A65" s="75">
        <v>7705</v>
      </c>
      <c r="B65" s="685" t="s">
        <v>279</v>
      </c>
      <c r="D65" s="58" t="s">
        <v>1278</v>
      </c>
      <c r="E65" s="58" t="s">
        <v>1278</v>
      </c>
      <c r="F65" s="58" t="s">
        <v>1278</v>
      </c>
      <c r="G65" s="10" t="s">
        <v>242</v>
      </c>
      <c r="H65" s="686" t="s">
        <v>2198</v>
      </c>
      <c r="J65" s="58" t="s">
        <v>739</v>
      </c>
      <c r="K65" s="58"/>
      <c r="M65" s="58"/>
      <c r="O65" s="58"/>
      <c r="P65" s="12" t="s">
        <v>2209</v>
      </c>
      <c r="Q65" s="132" t="s">
        <v>2210</v>
      </c>
      <c r="R65" s="81" t="s">
        <v>242</v>
      </c>
      <c r="S65" s="12" t="s">
        <v>2095</v>
      </c>
      <c r="T65" s="300" t="s">
        <v>127</v>
      </c>
      <c r="U65" s="165" t="s">
        <v>2083</v>
      </c>
      <c r="V65" s="526"/>
      <c r="X65" s="526"/>
      <c r="Y65" s="221" t="s">
        <v>2185</v>
      </c>
      <c r="Z65" s="371" t="s">
        <v>2211</v>
      </c>
      <c r="AA65" s="526"/>
      <c r="AB65" s="526"/>
      <c r="AC65" s="526"/>
      <c r="AD65" s="526"/>
      <c r="AE65" s="526" t="s">
        <v>242</v>
      </c>
      <c r="AF65" s="526"/>
      <c r="AG65" s="6"/>
    </row>
    <row r="66" spans="1:33" ht="13.2">
      <c r="A66" s="75">
        <v>7706</v>
      </c>
      <c r="B66" s="687" t="s">
        <v>245</v>
      </c>
      <c r="C66" s="687" t="s">
        <v>245</v>
      </c>
      <c r="D66" s="687" t="s">
        <v>245</v>
      </c>
      <c r="E66" s="687" t="s">
        <v>245</v>
      </c>
      <c r="F66" s="687" t="s">
        <v>245</v>
      </c>
      <c r="G66" s="687" t="s">
        <v>245</v>
      </c>
      <c r="H66" s="687" t="s">
        <v>245</v>
      </c>
      <c r="I66" s="687" t="s">
        <v>245</v>
      </c>
      <c r="J66" s="687" t="s">
        <v>245</v>
      </c>
      <c r="K66" s="687" t="s">
        <v>245</v>
      </c>
      <c r="L66" s="687" t="s">
        <v>245</v>
      </c>
      <c r="M66" s="687" t="s">
        <v>245</v>
      </c>
      <c r="N66" s="687" t="s">
        <v>245</v>
      </c>
      <c r="O66" s="687" t="s">
        <v>245</v>
      </c>
      <c r="P66" s="687" t="s">
        <v>245</v>
      </c>
      <c r="Q66" s="687" t="s">
        <v>245</v>
      </c>
      <c r="R66" s="687" t="s">
        <v>245</v>
      </c>
      <c r="S66" s="687" t="s">
        <v>245</v>
      </c>
      <c r="T66" s="687" t="s">
        <v>245</v>
      </c>
      <c r="U66" s="687" t="s">
        <v>245</v>
      </c>
      <c r="V66" s="687" t="s">
        <v>245</v>
      </c>
      <c r="W66" s="687" t="s">
        <v>245</v>
      </c>
      <c r="X66" s="687" t="s">
        <v>245</v>
      </c>
      <c r="Y66" s="687" t="s">
        <v>245</v>
      </c>
      <c r="Z66" s="687" t="s">
        <v>245</v>
      </c>
      <c r="AA66" s="687" t="s">
        <v>245</v>
      </c>
      <c r="AB66" s="687" t="s">
        <v>245</v>
      </c>
      <c r="AC66" s="687" t="s">
        <v>245</v>
      </c>
      <c r="AD66" s="687" t="s">
        <v>245</v>
      </c>
      <c r="AE66" s="687" t="s">
        <v>245</v>
      </c>
      <c r="AF66" s="687" t="s">
        <v>245</v>
      </c>
      <c r="AG66" s="6"/>
    </row>
    <row r="67" spans="1:33" ht="13.2">
      <c r="A67" s="75">
        <v>7707</v>
      </c>
      <c r="B67" s="251" t="s">
        <v>1233</v>
      </c>
      <c r="C67" s="251" t="s">
        <v>1233</v>
      </c>
      <c r="D67" s="251" t="s">
        <v>1233</v>
      </c>
      <c r="E67" s="251" t="s">
        <v>1233</v>
      </c>
      <c r="F67" s="251" t="s">
        <v>1233</v>
      </c>
      <c r="G67" s="251" t="s">
        <v>1233</v>
      </c>
      <c r="H67" s="251" t="s">
        <v>1233</v>
      </c>
      <c r="I67" s="251" t="s">
        <v>1233</v>
      </c>
      <c r="J67" s="251" t="s">
        <v>1233</v>
      </c>
      <c r="K67" s="251" t="s">
        <v>1233</v>
      </c>
      <c r="L67" s="251" t="s">
        <v>1233</v>
      </c>
      <c r="M67" s="251" t="s">
        <v>1233</v>
      </c>
      <c r="N67" s="251" t="s">
        <v>1233</v>
      </c>
      <c r="O67" s="251" t="s">
        <v>1233</v>
      </c>
      <c r="P67" s="251" t="s">
        <v>1233</v>
      </c>
      <c r="Q67" s="251" t="s">
        <v>1233</v>
      </c>
      <c r="R67" s="251" t="s">
        <v>1233</v>
      </c>
      <c r="S67" s="251" t="s">
        <v>1233</v>
      </c>
      <c r="T67" s="251" t="s">
        <v>1233</v>
      </c>
      <c r="U67" s="251" t="s">
        <v>1233</v>
      </c>
      <c r="V67" s="251" t="s">
        <v>1233</v>
      </c>
      <c r="W67" s="251" t="s">
        <v>1233</v>
      </c>
      <c r="X67" s="251" t="s">
        <v>1233</v>
      </c>
      <c r="Y67" s="251" t="s">
        <v>1233</v>
      </c>
      <c r="Z67" s="251" t="s">
        <v>1233</v>
      </c>
      <c r="AA67" s="251" t="s">
        <v>1233</v>
      </c>
      <c r="AB67" s="251" t="s">
        <v>1233</v>
      </c>
      <c r="AC67" s="251" t="s">
        <v>1233</v>
      </c>
      <c r="AD67" s="251" t="s">
        <v>1233</v>
      </c>
      <c r="AE67" s="251" t="s">
        <v>1233</v>
      </c>
      <c r="AF67" s="251" t="s">
        <v>1233</v>
      </c>
      <c r="AG67" s="6"/>
    </row>
    <row r="68" spans="1:33" ht="13.2">
      <c r="A68" s="75">
        <v>7708</v>
      </c>
      <c r="B68" s="175" t="s">
        <v>2077</v>
      </c>
      <c r="C68" s="175" t="s">
        <v>2077</v>
      </c>
      <c r="D68" s="12" t="s">
        <v>2212</v>
      </c>
      <c r="E68" s="175" t="s">
        <v>2077</v>
      </c>
      <c r="F68" s="526" t="s">
        <v>2090</v>
      </c>
      <c r="G68" s="526" t="s">
        <v>2090</v>
      </c>
      <c r="H68" s="526" t="s">
        <v>2090</v>
      </c>
      <c r="J68" s="12"/>
      <c r="K68" s="526"/>
      <c r="L68" s="12" t="s">
        <v>326</v>
      </c>
      <c r="M68" s="526"/>
      <c r="N68" s="526"/>
      <c r="O68" s="526"/>
      <c r="P68" s="165" t="s">
        <v>2128</v>
      </c>
      <c r="Q68" s="165" t="s">
        <v>2129</v>
      </c>
      <c r="R68" s="165" t="s">
        <v>2129</v>
      </c>
      <c r="S68" s="165" t="s">
        <v>2129</v>
      </c>
      <c r="T68" s="12"/>
      <c r="V68" s="526"/>
      <c r="W68" s="526"/>
      <c r="X68" s="12" t="s">
        <v>2113</v>
      </c>
      <c r="Y68" s="12" t="s">
        <v>2113</v>
      </c>
      <c r="Z68" s="12" t="s">
        <v>2114</v>
      </c>
      <c r="AA68" s="526"/>
      <c r="AB68" s="526"/>
      <c r="AC68" s="526"/>
      <c r="AD68" s="10" t="s">
        <v>242</v>
      </c>
      <c r="AE68" s="12"/>
      <c r="AF68" s="308"/>
      <c r="AG68" s="6"/>
    </row>
    <row r="69" spans="1:33" ht="13.2">
      <c r="A69" s="75">
        <v>7709</v>
      </c>
      <c r="B69" s="58" t="s">
        <v>2213</v>
      </c>
      <c r="C69" s="58" t="s">
        <v>2214</v>
      </c>
      <c r="F69" s="12"/>
      <c r="G69" s="221" t="s">
        <v>865</v>
      </c>
      <c r="H69" s="526"/>
      <c r="I69" s="300" t="s">
        <v>1865</v>
      </c>
      <c r="J69" s="300" t="s">
        <v>1865</v>
      </c>
      <c r="K69" s="300" t="s">
        <v>2143</v>
      </c>
      <c r="L69" s="549" t="s">
        <v>2053</v>
      </c>
      <c r="M69" s="58"/>
      <c r="N69" s="58"/>
      <c r="O69" s="58"/>
      <c r="P69" s="58"/>
      <c r="Q69" s="12"/>
      <c r="R69" s="384" t="s">
        <v>242</v>
      </c>
      <c r="S69" s="221" t="s">
        <v>2066</v>
      </c>
      <c r="T69" s="58"/>
      <c r="U69" s="12" t="s">
        <v>2102</v>
      </c>
      <c r="V69" s="526"/>
      <c r="W69" s="390" t="s">
        <v>571</v>
      </c>
      <c r="X69" s="10" t="s">
        <v>242</v>
      </c>
      <c r="Y69" s="12" t="s">
        <v>2087</v>
      </c>
      <c r="Z69" s="602" t="s">
        <v>179</v>
      </c>
      <c r="AA69" s="602" t="s">
        <v>179</v>
      </c>
      <c r="AB69" s="602" t="s">
        <v>179</v>
      </c>
      <c r="AC69" s="602" t="s">
        <v>179</v>
      </c>
      <c r="AD69" s="602" t="s">
        <v>179</v>
      </c>
      <c r="AE69" s="602" t="s">
        <v>179</v>
      </c>
      <c r="AF69" s="602" t="s">
        <v>179</v>
      </c>
      <c r="AG69" s="6"/>
    </row>
    <row r="70" spans="1:33" ht="13.8">
      <c r="A70" s="76">
        <v>7710</v>
      </c>
      <c r="B70" s="93" t="s">
        <v>1079</v>
      </c>
      <c r="C70" s="93" t="s">
        <v>1079</v>
      </c>
      <c r="D70" s="12" t="s">
        <v>2078</v>
      </c>
      <c r="E70" s="12" t="s">
        <v>2078</v>
      </c>
      <c r="F70" s="12" t="s">
        <v>2078</v>
      </c>
      <c r="G70" s="12" t="s">
        <v>2078</v>
      </c>
      <c r="H70" s="371"/>
      <c r="I70" s="371"/>
      <c r="J70" s="188" t="s">
        <v>2101</v>
      </c>
      <c r="K70" s="188" t="s">
        <v>2101</v>
      </c>
      <c r="L70" s="188" t="s">
        <v>2101</v>
      </c>
      <c r="M70" s="371"/>
      <c r="N70" s="371"/>
      <c r="O70" s="371"/>
      <c r="P70" s="371"/>
      <c r="Q70" s="6" t="s">
        <v>2122</v>
      </c>
      <c r="R70" s="6" t="s">
        <v>2122</v>
      </c>
      <c r="S70" s="175" t="s">
        <v>2134</v>
      </c>
      <c r="T70" s="137" t="s">
        <v>2215</v>
      </c>
      <c r="U70" s="175" t="s">
        <v>2092</v>
      </c>
      <c r="V70" s="58"/>
      <c r="W70" s="58"/>
      <c r="X70" s="364" t="s">
        <v>127</v>
      </c>
      <c r="Y70" s="97" t="s">
        <v>152</v>
      </c>
      <c r="Z70" s="97" t="s">
        <v>152</v>
      </c>
      <c r="AA70" s="97" t="s">
        <v>152</v>
      </c>
      <c r="AB70" s="97" t="s">
        <v>152</v>
      </c>
      <c r="AC70" s="280" t="s">
        <v>2195</v>
      </c>
      <c r="AD70" s="10" t="s">
        <v>242</v>
      </c>
      <c r="AE70" s="164" t="s">
        <v>1945</v>
      </c>
      <c r="AF70" s="673" t="s">
        <v>2163</v>
      </c>
      <c r="AG70" s="6"/>
    </row>
    <row r="71" spans="1:33" ht="16.5" customHeight="1">
      <c r="A71" s="76">
        <v>7711</v>
      </c>
      <c r="B71" s="175" t="s">
        <v>2077</v>
      </c>
      <c r="C71" s="175" t="s">
        <v>2077</v>
      </c>
      <c r="D71" s="175" t="s">
        <v>2077</v>
      </c>
      <c r="E71" s="175" t="s">
        <v>2077</v>
      </c>
      <c r="F71" s="526"/>
      <c r="G71" s="334" t="s">
        <v>1079</v>
      </c>
      <c r="H71" s="334" t="s">
        <v>1079</v>
      </c>
      <c r="I71" s="334" t="s">
        <v>1079</v>
      </c>
      <c r="J71" s="221" t="s">
        <v>2095</v>
      </c>
      <c r="K71" s="526" t="s">
        <v>923</v>
      </c>
      <c r="L71" s="300" t="s">
        <v>127</v>
      </c>
      <c r="M71" s="526"/>
      <c r="N71" s="526" t="s">
        <v>2165</v>
      </c>
      <c r="O71" s="526"/>
      <c r="P71" s="371" t="s">
        <v>2216</v>
      </c>
      <c r="R71" s="327" t="s">
        <v>2083</v>
      </c>
      <c r="S71" s="327" t="s">
        <v>2083</v>
      </c>
      <c r="T71" s="327" t="s">
        <v>2083</v>
      </c>
      <c r="U71" s="327" t="s">
        <v>2083</v>
      </c>
      <c r="V71" s="58"/>
      <c r="W71" s="58"/>
      <c r="Y71" s="384" t="s">
        <v>2070</v>
      </c>
      <c r="Z71" s="384" t="s">
        <v>2070</v>
      </c>
      <c r="AA71" s="10" t="s">
        <v>242</v>
      </c>
      <c r="AB71" s="526"/>
      <c r="AC71" s="364" t="s">
        <v>1531</v>
      </c>
      <c r="AD71" s="364" t="s">
        <v>1531</v>
      </c>
      <c r="AE71" s="364" t="s">
        <v>1531</v>
      </c>
      <c r="AF71" s="58" t="s">
        <v>1322</v>
      </c>
      <c r="AG71" s="6"/>
    </row>
    <row r="72" spans="1:33" ht="13.2">
      <c r="A72" s="75">
        <v>7712</v>
      </c>
      <c r="B72" s="57" t="s">
        <v>2171</v>
      </c>
      <c r="C72" s="105" t="s">
        <v>2060</v>
      </c>
      <c r="D72" s="105" t="s">
        <v>2061</v>
      </c>
      <c r="E72" s="105" t="s">
        <v>2061</v>
      </c>
      <c r="F72" s="130" t="s">
        <v>1979</v>
      </c>
      <c r="G72" s="130" t="s">
        <v>1979</v>
      </c>
      <c r="H72" s="130" t="s">
        <v>1979</v>
      </c>
      <c r="I72" s="371"/>
      <c r="J72" s="188" t="s">
        <v>2101</v>
      </c>
      <c r="K72" s="188" t="s">
        <v>2101</v>
      </c>
      <c r="L72" s="188" t="s">
        <v>2101</v>
      </c>
      <c r="M72" s="390"/>
      <c r="N72" s="390"/>
      <c r="O72" s="526"/>
      <c r="P72" s="677" t="s">
        <v>2217</v>
      </c>
      <c r="Q72" s="434" t="s">
        <v>2218</v>
      </c>
      <c r="R72" s="434" t="s">
        <v>2219</v>
      </c>
      <c r="S72" s="434" t="s">
        <v>2219</v>
      </c>
      <c r="T72" s="549" t="s">
        <v>2195</v>
      </c>
      <c r="U72" s="549" t="s">
        <v>2195</v>
      </c>
      <c r="V72" s="205" t="s">
        <v>2160</v>
      </c>
      <c r="W72" s="205" t="s">
        <v>2160</v>
      </c>
      <c r="X72" s="111"/>
      <c r="Y72" s="111"/>
      <c r="Z72" s="111"/>
      <c r="AA72" s="111"/>
      <c r="AC72" s="164" t="s">
        <v>1945</v>
      </c>
      <c r="AD72" s="164" t="s">
        <v>1945</v>
      </c>
      <c r="AE72" s="164" t="s">
        <v>1945</v>
      </c>
      <c r="AF72" s="100" t="s">
        <v>1953</v>
      </c>
      <c r="AG72" s="6"/>
    </row>
    <row r="73" spans="1:33" ht="13.2">
      <c r="A73" s="75">
        <v>7713</v>
      </c>
      <c r="B73" s="175" t="s">
        <v>2077</v>
      </c>
      <c r="C73" s="175" t="s">
        <v>2077</v>
      </c>
      <c r="D73" s="175" t="s">
        <v>2077</v>
      </c>
      <c r="E73" s="175" t="s">
        <v>2077</v>
      </c>
      <c r="F73" s="58"/>
      <c r="G73" s="58"/>
      <c r="H73" s="58"/>
      <c r="I73" s="526"/>
      <c r="M73" s="526"/>
      <c r="N73" s="526"/>
      <c r="O73" s="526"/>
      <c r="P73" s="526"/>
      <c r="Q73" s="688" t="s">
        <v>2220</v>
      </c>
      <c r="R73" s="688" t="s">
        <v>2220</v>
      </c>
      <c r="S73" s="688" t="s">
        <v>2220</v>
      </c>
      <c r="T73" s="688" t="s">
        <v>2220</v>
      </c>
      <c r="U73" s="688" t="s">
        <v>2220</v>
      </c>
      <c r="V73" s="688" t="s">
        <v>2220</v>
      </c>
      <c r="W73" s="688" t="s">
        <v>2220</v>
      </c>
      <c r="X73" s="688" t="s">
        <v>2220</v>
      </c>
      <c r="Y73" s="688" t="s">
        <v>2220</v>
      </c>
      <c r="Z73" s="688" t="s">
        <v>2220</v>
      </c>
      <c r="AA73" s="688" t="s">
        <v>2220</v>
      </c>
      <c r="AB73" s="688" t="s">
        <v>2220</v>
      </c>
      <c r="AC73" s="688" t="s">
        <v>2220</v>
      </c>
      <c r="AD73" s="688" t="s">
        <v>2220</v>
      </c>
      <c r="AE73" s="81"/>
      <c r="AF73" s="81"/>
      <c r="AG73" s="6"/>
    </row>
    <row r="74" spans="1:33" ht="13.2">
      <c r="A74" s="76">
        <v>7715</v>
      </c>
      <c r="B74" s="175" t="s">
        <v>2077</v>
      </c>
      <c r="C74" s="175" t="s">
        <v>2077</v>
      </c>
      <c r="D74" s="175" t="s">
        <v>2077</v>
      </c>
      <c r="E74" s="175" t="s">
        <v>2077</v>
      </c>
      <c r="F74" s="371"/>
      <c r="G74" s="10" t="s">
        <v>104</v>
      </c>
      <c r="J74" s="10" t="s">
        <v>1322</v>
      </c>
      <c r="K74" s="371" t="s">
        <v>923</v>
      </c>
      <c r="L74" s="371"/>
      <c r="M74" s="371"/>
      <c r="N74" s="371"/>
      <c r="O74" s="371"/>
      <c r="P74" s="58"/>
      <c r="Q74" s="58"/>
      <c r="R74" s="58"/>
      <c r="S74" s="58"/>
      <c r="T74" s="58"/>
      <c r="U74" s="371"/>
      <c r="V74" s="371"/>
      <c r="W74" s="12"/>
      <c r="X74" s="366" t="s">
        <v>2221</v>
      </c>
      <c r="Z74" s="221" t="s">
        <v>2149</v>
      </c>
      <c r="AA74" s="221" t="s">
        <v>2149</v>
      </c>
      <c r="AC74" s="164" t="s">
        <v>1945</v>
      </c>
      <c r="AD74" s="164" t="s">
        <v>1945</v>
      </c>
      <c r="AE74" s="164" t="s">
        <v>1945</v>
      </c>
      <c r="AF74" s="371"/>
      <c r="AG74" s="6"/>
    </row>
    <row r="75" spans="1:33" ht="13.2">
      <c r="A75" s="76">
        <v>7716</v>
      </c>
      <c r="B75" s="175" t="s">
        <v>2077</v>
      </c>
      <c r="C75" s="175" t="s">
        <v>2077</v>
      </c>
      <c r="E75" s="364" t="s">
        <v>1587</v>
      </c>
      <c r="F75" s="364" t="s">
        <v>1587</v>
      </c>
      <c r="G75" s="364" t="s">
        <v>1587</v>
      </c>
      <c r="H75" s="364" t="s">
        <v>1587</v>
      </c>
      <c r="I75" s="364" t="s">
        <v>1587</v>
      </c>
      <c r="J75" s="364" t="s">
        <v>1587</v>
      </c>
      <c r="K75" s="345"/>
      <c r="L75" s="526"/>
      <c r="M75" s="526"/>
      <c r="N75" s="526"/>
      <c r="O75" s="526"/>
      <c r="P75" s="371"/>
      <c r="Q75" s="109" t="s">
        <v>2206</v>
      </c>
      <c r="R75" s="109" t="s">
        <v>2207</v>
      </c>
      <c r="S75" s="109" t="s">
        <v>2207</v>
      </c>
      <c r="T75" s="109" t="s">
        <v>2207</v>
      </c>
      <c r="U75" s="109" t="s">
        <v>398</v>
      </c>
      <c r="V75" s="526"/>
      <c r="W75" s="12"/>
      <c r="X75" s="384" t="s">
        <v>2070</v>
      </c>
      <c r="Y75" s="384" t="s">
        <v>2070</v>
      </c>
      <c r="Z75" s="384" t="s">
        <v>2070</v>
      </c>
      <c r="AA75" s="109" t="s">
        <v>2115</v>
      </c>
      <c r="AC75" s="100" t="s">
        <v>2162</v>
      </c>
      <c r="AD75" s="58" t="s">
        <v>2099</v>
      </c>
      <c r="AE75" s="100" t="s">
        <v>1801</v>
      </c>
      <c r="AF75" s="371"/>
      <c r="AG75" s="6"/>
    </row>
    <row r="76" spans="1:33" ht="13.2">
      <c r="A76" s="76">
        <v>7717</v>
      </c>
      <c r="B76" s="175" t="s">
        <v>2077</v>
      </c>
      <c r="C76" s="175" t="s">
        <v>2077</v>
      </c>
      <c r="D76" s="175" t="s">
        <v>2077</v>
      </c>
      <c r="E76" s="175" t="s">
        <v>2077</v>
      </c>
      <c r="F76" s="371"/>
      <c r="G76" s="10" t="s">
        <v>132</v>
      </c>
      <c r="H76" s="371"/>
      <c r="I76" s="364" t="s">
        <v>2120</v>
      </c>
      <c r="J76" s="364" t="s">
        <v>2121</v>
      </c>
      <c r="K76" s="364" t="s">
        <v>2121</v>
      </c>
      <c r="L76" s="364" t="s">
        <v>2121</v>
      </c>
      <c r="M76" s="364" t="s">
        <v>2121</v>
      </c>
      <c r="N76" s="549" t="s">
        <v>2144</v>
      </c>
      <c r="O76" s="371"/>
      <c r="P76" s="371"/>
      <c r="Q76" s="93" t="s">
        <v>1602</v>
      </c>
      <c r="R76" s="93" t="s">
        <v>1602</v>
      </c>
      <c r="S76" s="93" t="s">
        <v>1602</v>
      </c>
      <c r="T76" s="93" t="s">
        <v>1602</v>
      </c>
      <c r="U76" s="58" t="s">
        <v>2167</v>
      </c>
      <c r="V76" s="58" t="s">
        <v>2167</v>
      </c>
      <c r="W76" s="100" t="s">
        <v>923</v>
      </c>
      <c r="X76" s="100" t="s">
        <v>923</v>
      </c>
      <c r="Y76" s="364" t="s">
        <v>1055</v>
      </c>
      <c r="Z76" s="364" t="s">
        <v>1055</v>
      </c>
      <c r="AA76" s="371"/>
      <c r="AB76" s="371"/>
      <c r="AC76" s="371"/>
      <c r="AD76" s="371"/>
      <c r="AE76" s="371"/>
      <c r="AF76" s="371"/>
      <c r="AG76" s="6"/>
    </row>
    <row r="77" spans="1:33" ht="13.2">
      <c r="A77" s="76">
        <v>7718</v>
      </c>
      <c r="B77" s="105" t="s">
        <v>2038</v>
      </c>
      <c r="C77" s="105" t="s">
        <v>2038</v>
      </c>
      <c r="D77" s="105" t="s">
        <v>2038</v>
      </c>
      <c r="E77" s="105" t="s">
        <v>2038</v>
      </c>
      <c r="F77" s="105" t="s">
        <v>2038</v>
      </c>
      <c r="G77" s="105" t="s">
        <v>2038</v>
      </c>
      <c r="H77" s="105" t="s">
        <v>2038</v>
      </c>
      <c r="I77" s="105" t="s">
        <v>2038</v>
      </c>
      <c r="J77" s="105" t="s">
        <v>2038</v>
      </c>
      <c r="K77" s="105" t="s">
        <v>2038</v>
      </c>
      <c r="L77" s="105" t="s">
        <v>2038</v>
      </c>
      <c r="M77" s="105" t="s">
        <v>2038</v>
      </c>
      <c r="N77" s="105" t="s">
        <v>2038</v>
      </c>
      <c r="O77" s="105" t="s">
        <v>2038</v>
      </c>
      <c r="P77" s="105" t="s">
        <v>2038</v>
      </c>
      <c r="Q77" s="105" t="s">
        <v>2038</v>
      </c>
      <c r="R77" s="105" t="s">
        <v>2038</v>
      </c>
      <c r="S77" s="105" t="s">
        <v>2038</v>
      </c>
      <c r="T77" s="105" t="s">
        <v>2038</v>
      </c>
      <c r="U77" s="105" t="s">
        <v>2038</v>
      </c>
      <c r="V77" s="105" t="s">
        <v>2038</v>
      </c>
      <c r="W77" s="105" t="s">
        <v>2038</v>
      </c>
      <c r="X77" s="105" t="s">
        <v>2038</v>
      </c>
      <c r="Y77" s="105" t="s">
        <v>2038</v>
      </c>
      <c r="Z77" s="105" t="s">
        <v>2038</v>
      </c>
      <c r="AA77" s="105" t="s">
        <v>2038</v>
      </c>
      <c r="AB77" s="105" t="s">
        <v>2038</v>
      </c>
      <c r="AC77" s="105" t="s">
        <v>2038</v>
      </c>
      <c r="AD77" s="105" t="s">
        <v>2038</v>
      </c>
      <c r="AE77" s="105" t="s">
        <v>2038</v>
      </c>
      <c r="AF77" s="105" t="s">
        <v>2038</v>
      </c>
      <c r="AG77" s="6"/>
    </row>
    <row r="78" spans="1:33" ht="13.2">
      <c r="A78" s="60">
        <v>7719</v>
      </c>
      <c r="B78" s="58" t="s">
        <v>2164</v>
      </c>
      <c r="C78" s="58" t="s">
        <v>2164</v>
      </c>
      <c r="D78" s="58" t="s">
        <v>2164</v>
      </c>
      <c r="E78" s="58" t="s">
        <v>2164</v>
      </c>
      <c r="F78" s="58"/>
      <c r="G78" s="6" t="s">
        <v>2078</v>
      </c>
      <c r="H78" s="6" t="s">
        <v>2078</v>
      </c>
      <c r="I78" s="6" t="s">
        <v>2078</v>
      </c>
      <c r="J78" s="689" t="s">
        <v>2110</v>
      </c>
      <c r="K78" s="689" t="s">
        <v>2110</v>
      </c>
      <c r="L78" s="689" t="s">
        <v>2110</v>
      </c>
      <c r="M78" s="525"/>
      <c r="N78" s="525"/>
      <c r="O78" s="525"/>
      <c r="S78" s="12" t="s">
        <v>2106</v>
      </c>
      <c r="T78" s="109" t="s">
        <v>2176</v>
      </c>
      <c r="U78" s="109" t="s">
        <v>2176</v>
      </c>
      <c r="V78" s="109" t="s">
        <v>2176</v>
      </c>
      <c r="W78" s="6" t="s">
        <v>84</v>
      </c>
      <c r="X78" s="205" t="s">
        <v>2160</v>
      </c>
      <c r="Y78" s="205" t="s">
        <v>2160</v>
      </c>
      <c r="Z78" s="205" t="s">
        <v>2160</v>
      </c>
      <c r="AA78" s="205" t="s">
        <v>2160</v>
      </c>
      <c r="AB78" s="371"/>
      <c r="AC78" s="525"/>
      <c r="AD78" s="525"/>
      <c r="AE78" s="653"/>
      <c r="AF78" s="653"/>
      <c r="AG78" s="6"/>
    </row>
    <row r="79" spans="1:33" ht="13.2">
      <c r="A79" s="60">
        <v>7777</v>
      </c>
      <c r="B79" s="602" t="s">
        <v>2138</v>
      </c>
      <c r="C79" s="602" t="s">
        <v>2138</v>
      </c>
      <c r="E79" s="602" t="s">
        <v>2138</v>
      </c>
      <c r="F79" s="602" t="s">
        <v>2138</v>
      </c>
      <c r="G79" s="602" t="s">
        <v>2139</v>
      </c>
      <c r="H79" s="525"/>
      <c r="I79" s="525"/>
      <c r="J79" s="525"/>
      <c r="K79" s="648" t="s">
        <v>2076</v>
      </c>
      <c r="L79" s="648" t="s">
        <v>2076</v>
      </c>
      <c r="M79" s="648" t="s">
        <v>2076</v>
      </c>
      <c r="N79" s="648" t="s">
        <v>2076</v>
      </c>
      <c r="O79" s="526"/>
      <c r="P79" s="526"/>
      <c r="Q79" s="526"/>
      <c r="R79" s="526"/>
      <c r="S79" s="526"/>
      <c r="T79" s="526"/>
      <c r="U79" s="526"/>
      <c r="V79" s="525"/>
      <c r="W79" s="525"/>
      <c r="X79" s="365" t="s">
        <v>1297</v>
      </c>
      <c r="Y79" s="365" t="s">
        <v>1297</v>
      </c>
      <c r="Z79" s="365" t="s">
        <v>1297</v>
      </c>
      <c r="AA79" s="365" t="s">
        <v>1297</v>
      </c>
      <c r="AB79" s="365" t="s">
        <v>1297</v>
      </c>
      <c r="AG79" s="6"/>
    </row>
    <row r="80" spans="1:33" ht="13.2">
      <c r="A80" s="60">
        <v>7721</v>
      </c>
      <c r="B80" s="93" t="s">
        <v>2072</v>
      </c>
      <c r="C80" s="93" t="s">
        <v>2072</v>
      </c>
      <c r="D80" s="93" t="s">
        <v>2072</v>
      </c>
      <c r="E80" s="93" t="s">
        <v>2072</v>
      </c>
      <c r="F80" s="93" t="s">
        <v>2072</v>
      </c>
      <c r="G80" s="525"/>
      <c r="H80" s="526" t="s">
        <v>242</v>
      </c>
      <c r="I80" s="58" t="s">
        <v>2063</v>
      </c>
      <c r="J80" s="525"/>
      <c r="K80" s="525"/>
      <c r="L80" s="525"/>
      <c r="M80" s="525"/>
      <c r="N80" s="525"/>
      <c r="O80" s="525"/>
      <c r="Q80" s="526"/>
      <c r="R80" s="526"/>
      <c r="S80" s="525"/>
      <c r="T80" s="10" t="s">
        <v>2123</v>
      </c>
      <c r="U80" s="10" t="s">
        <v>2123</v>
      </c>
      <c r="V80" s="10" t="s">
        <v>2123</v>
      </c>
      <c r="W80" s="10" t="s">
        <v>242</v>
      </c>
      <c r="Y80" s="525"/>
      <c r="Z80" s="6"/>
      <c r="AA80" s="6" t="s">
        <v>2222</v>
      </c>
      <c r="AB80" s="6"/>
      <c r="AC80" s="132" t="s">
        <v>270</v>
      </c>
      <c r="AD80" s="132" t="s">
        <v>270</v>
      </c>
      <c r="AE80" s="132" t="s">
        <v>270</v>
      </c>
      <c r="AF80" s="653"/>
      <c r="AG80" s="6"/>
    </row>
    <row r="81" spans="1:33" ht="13.2">
      <c r="A81" s="60">
        <v>7722</v>
      </c>
      <c r="B81" s="10" t="s">
        <v>242</v>
      </c>
      <c r="D81" s="602" t="s">
        <v>2138</v>
      </c>
      <c r="E81" s="10" t="s">
        <v>647</v>
      </c>
      <c r="F81" s="664" t="s">
        <v>2104</v>
      </c>
      <c r="G81" s="371" t="s">
        <v>242</v>
      </c>
      <c r="H81" s="10" t="s">
        <v>647</v>
      </c>
      <c r="I81" s="6" t="s">
        <v>2080</v>
      </c>
      <c r="J81" s="12" t="s">
        <v>739</v>
      </c>
      <c r="K81" s="58" t="s">
        <v>2182</v>
      </c>
      <c r="L81" s="105" t="s">
        <v>2127</v>
      </c>
      <c r="M81" s="371" t="s">
        <v>2216</v>
      </c>
      <c r="N81" s="371" t="s">
        <v>2216</v>
      </c>
      <c r="O81" s="371" t="s">
        <v>2216</v>
      </c>
      <c r="P81" s="12" t="s">
        <v>2223</v>
      </c>
      <c r="Q81" s="10" t="s">
        <v>242</v>
      </c>
      <c r="R81" s="221" t="s">
        <v>2111</v>
      </c>
      <c r="S81" s="364" t="s">
        <v>2141</v>
      </c>
      <c r="T81" s="58" t="s">
        <v>2146</v>
      </c>
      <c r="U81" s="366" t="s">
        <v>137</v>
      </c>
      <c r="V81" s="93" t="s">
        <v>2141</v>
      </c>
      <c r="W81" s="221" t="s">
        <v>2066</v>
      </c>
      <c r="X81" s="10" t="s">
        <v>571</v>
      </c>
      <c r="Y81" s="549" t="s">
        <v>312</v>
      </c>
      <c r="Z81" s="10" t="s">
        <v>242</v>
      </c>
      <c r="AA81" s="174" t="s">
        <v>2089</v>
      </c>
      <c r="AB81" s="174" t="s">
        <v>2089</v>
      </c>
      <c r="AC81" s="549" t="s">
        <v>171</v>
      </c>
      <c r="AD81" s="364" t="s">
        <v>1525</v>
      </c>
      <c r="AE81" s="549" t="s">
        <v>171</v>
      </c>
      <c r="AF81" s="58" t="s">
        <v>1097</v>
      </c>
      <c r="AG81" s="6"/>
    </row>
    <row r="82" spans="1:33" ht="13.2">
      <c r="A82" s="77">
        <v>7723</v>
      </c>
      <c r="B82" s="664" t="s">
        <v>2104</v>
      </c>
      <c r="C82" s="664" t="s">
        <v>2104</v>
      </c>
      <c r="D82" s="664" t="s">
        <v>2104</v>
      </c>
      <c r="E82" s="664" t="s">
        <v>2224</v>
      </c>
      <c r="F82" s="664" t="s">
        <v>2118</v>
      </c>
      <c r="G82" s="664" t="s">
        <v>2118</v>
      </c>
      <c r="H82" s="667" t="s">
        <v>2119</v>
      </c>
      <c r="I82" s="664" t="s">
        <v>2118</v>
      </c>
      <c r="J82" s="58" t="s">
        <v>2094</v>
      </c>
      <c r="K82" s="526"/>
      <c r="L82" s="100" t="s">
        <v>2084</v>
      </c>
      <c r="M82" s="300" t="s">
        <v>2085</v>
      </c>
      <c r="N82" s="300" t="s">
        <v>2085</v>
      </c>
      <c r="O82" s="300" t="s">
        <v>2085</v>
      </c>
      <c r="P82" s="300" t="s">
        <v>2085</v>
      </c>
      <c r="Q82" s="300" t="s">
        <v>2085</v>
      </c>
      <c r="R82" s="573" t="s">
        <v>2225</v>
      </c>
      <c r="S82" s="221" t="s">
        <v>2066</v>
      </c>
      <c r="T82" s="12" t="s">
        <v>2158</v>
      </c>
      <c r="U82" s="12" t="s">
        <v>2158</v>
      </c>
      <c r="V82" s="499" t="s">
        <v>171</v>
      </c>
      <c r="W82" s="499" t="s">
        <v>171</v>
      </c>
      <c r="X82" s="93" t="s">
        <v>137</v>
      </c>
      <c r="Z82" s="221" t="s">
        <v>2055</v>
      </c>
      <c r="AA82" s="300" t="s">
        <v>2126</v>
      </c>
      <c r="AB82" s="300" t="s">
        <v>2126</v>
      </c>
      <c r="AC82" s="300" t="s">
        <v>2126</v>
      </c>
      <c r="AD82" s="690" t="s">
        <v>571</v>
      </c>
      <c r="AE82" s="81" t="s">
        <v>242</v>
      </c>
      <c r="AF82" s="526" t="s">
        <v>242</v>
      </c>
      <c r="AG82" s="6"/>
    </row>
    <row r="83" spans="1:33" ht="13.2">
      <c r="A83" s="60">
        <v>7725</v>
      </c>
      <c r="B83" s="58" t="s">
        <v>2180</v>
      </c>
      <c r="C83" s="526"/>
      <c r="F83" s="58"/>
      <c r="G83" s="526" t="s">
        <v>242</v>
      </c>
      <c r="H83" s="526" t="s">
        <v>242</v>
      </c>
      <c r="I83" s="300" t="s">
        <v>2226</v>
      </c>
      <c r="J83" s="300" t="s">
        <v>2226</v>
      </c>
      <c r="K83" s="300" t="s">
        <v>2226</v>
      </c>
      <c r="L83" s="300" t="s">
        <v>2226</v>
      </c>
      <c r="M83" s="300" t="s">
        <v>2226</v>
      </c>
      <c r="N83" s="300" t="s">
        <v>2226</v>
      </c>
      <c r="O83" s="371"/>
      <c r="P83" s="97" t="s">
        <v>2227</v>
      </c>
      <c r="Q83" s="132" t="s">
        <v>2066</v>
      </c>
      <c r="R83" s="691" t="s">
        <v>2228</v>
      </c>
      <c r="S83" s="691" t="s">
        <v>2068</v>
      </c>
      <c r="T83" s="691" t="s">
        <v>2068</v>
      </c>
      <c r="U83" s="691" t="s">
        <v>2068</v>
      </c>
      <c r="V83" s="105" t="s">
        <v>2069</v>
      </c>
      <c r="W83" s="678" t="s">
        <v>2158</v>
      </c>
      <c r="X83" s="57"/>
      <c r="Y83" s="221" t="s">
        <v>137</v>
      </c>
      <c r="Z83" s="221" t="s">
        <v>2055</v>
      </c>
      <c r="AA83" s="58" t="s">
        <v>2186</v>
      </c>
      <c r="AB83" s="58" t="s">
        <v>191</v>
      </c>
      <c r="AC83" s="58" t="s">
        <v>191</v>
      </c>
      <c r="AD83" s="526" t="s">
        <v>242</v>
      </c>
      <c r="AE83" s="221" t="s">
        <v>133</v>
      </c>
      <c r="AF83" s="58" t="s">
        <v>191</v>
      </c>
      <c r="AG83" s="6"/>
    </row>
    <row r="84" spans="1:33" ht="13.2">
      <c r="A84" s="75">
        <v>7726</v>
      </c>
      <c r="B84" s="93" t="s">
        <v>2229</v>
      </c>
      <c r="C84" s="93" t="s">
        <v>818</v>
      </c>
      <c r="D84" s="93" t="s">
        <v>818</v>
      </c>
      <c r="E84" s="93" t="s">
        <v>818</v>
      </c>
      <c r="F84" s="93" t="s">
        <v>818</v>
      </c>
      <c r="G84" s="93" t="s">
        <v>818</v>
      </c>
      <c r="H84" s="10" t="s">
        <v>105</v>
      </c>
      <c r="I84" s="10" t="s">
        <v>972</v>
      </c>
      <c r="J84" s="10" t="s">
        <v>242</v>
      </c>
      <c r="L84" s="205" t="s">
        <v>700</v>
      </c>
      <c r="M84" s="205" t="s">
        <v>700</v>
      </c>
      <c r="N84" s="82"/>
      <c r="O84" s="526"/>
      <c r="P84" s="132" t="s">
        <v>700</v>
      </c>
      <c r="Q84" s="132" t="s">
        <v>700</v>
      </c>
      <c r="R84" s="288" t="s">
        <v>2086</v>
      </c>
      <c r="S84" s="288" t="s">
        <v>2086</v>
      </c>
      <c r="T84" s="288" t="s">
        <v>2086</v>
      </c>
      <c r="U84" s="288" t="s">
        <v>2086</v>
      </c>
      <c r="V84" s="549" t="s">
        <v>2086</v>
      </c>
      <c r="W84" s="221" t="s">
        <v>2066</v>
      </c>
      <c r="X84" s="371" t="s">
        <v>2177</v>
      </c>
      <c r="Y84" s="57"/>
      <c r="Z84" s="109" t="s">
        <v>1284</v>
      </c>
      <c r="AA84" s="109" t="s">
        <v>1284</v>
      </c>
      <c r="AB84" s="109" t="s">
        <v>1284</v>
      </c>
      <c r="AC84" s="96" t="s">
        <v>2168</v>
      </c>
      <c r="AD84" s="220" t="s">
        <v>242</v>
      </c>
      <c r="AE84" s="220" t="s">
        <v>242</v>
      </c>
      <c r="AF84" s="220" t="s">
        <v>242</v>
      </c>
      <c r="AG84" s="6"/>
    </row>
    <row r="85" spans="1:33" ht="13.2">
      <c r="A85" s="75">
        <v>7727</v>
      </c>
      <c r="B85" s="58"/>
      <c r="C85" s="58"/>
      <c r="D85" s="58"/>
      <c r="E85" s="12" t="s">
        <v>2180</v>
      </c>
      <c r="F85" s="334" t="s">
        <v>1079</v>
      </c>
      <c r="H85" s="666"/>
      <c r="I85" s="12"/>
      <c r="K85" s="526"/>
      <c r="M85" s="12" t="s">
        <v>664</v>
      </c>
      <c r="N85" s="10" t="s">
        <v>2230</v>
      </c>
      <c r="O85" s="526"/>
      <c r="P85" s="96" t="s">
        <v>2081</v>
      </c>
      <c r="Q85" s="181" t="s">
        <v>242</v>
      </c>
      <c r="R85" s="181"/>
      <c r="S85" s="93" t="s">
        <v>1837</v>
      </c>
      <c r="T85" s="93" t="s">
        <v>1837</v>
      </c>
      <c r="U85" s="93" t="s">
        <v>1837</v>
      </c>
      <c r="V85" s="93" t="s">
        <v>1837</v>
      </c>
      <c r="W85" s="65" t="s">
        <v>1871</v>
      </c>
      <c r="X85" s="65" t="s">
        <v>1871</v>
      </c>
      <c r="Y85" s="65" t="s">
        <v>1871</v>
      </c>
      <c r="Z85" s="221" t="s">
        <v>2055</v>
      </c>
      <c r="AA85" s="371" t="s">
        <v>2177</v>
      </c>
      <c r="AB85" s="526" t="s">
        <v>242</v>
      </c>
      <c r="AC85" s="526"/>
      <c r="AD85" s="280" t="s">
        <v>2195</v>
      </c>
      <c r="AG85" s="6"/>
    </row>
    <row r="86" spans="1:33" ht="13.2">
      <c r="A86" s="77">
        <v>7728</v>
      </c>
      <c r="B86" s="6"/>
      <c r="C86" s="526"/>
      <c r="D86" s="526"/>
      <c r="E86" s="526"/>
      <c r="F86" s="6" t="s">
        <v>2156</v>
      </c>
      <c r="G86" s="288" t="s">
        <v>1284</v>
      </c>
      <c r="H86" s="526" t="s">
        <v>171</v>
      </c>
      <c r="I86" s="526" t="s">
        <v>171</v>
      </c>
      <c r="J86" s="526"/>
      <c r="K86" s="526"/>
      <c r="L86" s="526" t="s">
        <v>242</v>
      </c>
      <c r="M86" s="526" t="s">
        <v>242</v>
      </c>
      <c r="N86" s="526"/>
      <c r="P86" s="10" t="s">
        <v>242</v>
      </c>
      <c r="S86" s="221" t="s">
        <v>2066</v>
      </c>
      <c r="T86" s="10" t="s">
        <v>1284</v>
      </c>
      <c r="U86" s="384" t="s">
        <v>242</v>
      </c>
      <c r="V86" s="499" t="s">
        <v>171</v>
      </c>
      <c r="W86" s="499" t="s">
        <v>171</v>
      </c>
      <c r="X86" s="58" t="s">
        <v>691</v>
      </c>
      <c r="Y86" s="100" t="s">
        <v>2054</v>
      </c>
      <c r="Z86" s="526"/>
      <c r="AA86" s="10" t="s">
        <v>242</v>
      </c>
      <c r="AC86" s="345"/>
      <c r="AD86" s="526" t="s">
        <v>242</v>
      </c>
      <c r="AE86" s="345"/>
      <c r="AF86" s="526"/>
      <c r="AG86" s="6"/>
    </row>
    <row r="87" spans="1:33" ht="13.2">
      <c r="A87" s="77">
        <v>7729</v>
      </c>
      <c r="B87" s="665" t="s">
        <v>2116</v>
      </c>
      <c r="C87" s="82"/>
      <c r="D87" s="329"/>
      <c r="F87" s="10" t="s">
        <v>242</v>
      </c>
      <c r="G87" s="666"/>
      <c r="H87" s="526" t="s">
        <v>242</v>
      </c>
      <c r="I87" s="663" t="s">
        <v>2231</v>
      </c>
      <c r="J87" s="526"/>
      <c r="K87" s="526"/>
      <c r="M87" s="526" t="s">
        <v>242</v>
      </c>
      <c r="O87" s="12"/>
      <c r="P87" s="549" t="s">
        <v>1284</v>
      </c>
      <c r="Q87" s="549" t="s">
        <v>1284</v>
      </c>
      <c r="R87" s="549" t="s">
        <v>1284</v>
      </c>
      <c r="S87" s="12"/>
      <c r="T87" s="58"/>
      <c r="U87" s="10" t="s">
        <v>2123</v>
      </c>
      <c r="V87" s="10" t="s">
        <v>2123</v>
      </c>
      <c r="W87" s="221" t="s">
        <v>2097</v>
      </c>
      <c r="X87" s="221" t="s">
        <v>2097</v>
      </c>
      <c r="Y87" s="221" t="s">
        <v>2097</v>
      </c>
      <c r="Z87" s="221" t="s">
        <v>2097</v>
      </c>
      <c r="AA87" s="221" t="s">
        <v>2097</v>
      </c>
      <c r="AB87" s="221" t="s">
        <v>2097</v>
      </c>
      <c r="AC87" s="526"/>
      <c r="AD87" s="526"/>
      <c r="AE87" s="174" t="s">
        <v>2089</v>
      </c>
      <c r="AF87" s="526" t="s">
        <v>2232</v>
      </c>
      <c r="AG87" s="6"/>
    </row>
    <row r="88" spans="1:33" ht="13.2">
      <c r="A88" s="77">
        <v>7730</v>
      </c>
      <c r="B88" s="10"/>
      <c r="C88" s="10"/>
      <c r="D88" s="101" t="s">
        <v>2062</v>
      </c>
      <c r="E88" s="58" t="s">
        <v>1876</v>
      </c>
      <c r="F88" s="101" t="s">
        <v>2062</v>
      </c>
      <c r="G88" s="666" t="s">
        <v>2137</v>
      </c>
      <c r="H88" s="221" t="s">
        <v>2074</v>
      </c>
      <c r="I88" s="221" t="s">
        <v>2074</v>
      </c>
      <c r="J88" s="526" t="s">
        <v>242</v>
      </c>
      <c r="K88" s="12"/>
      <c r="L88" s="165" t="s">
        <v>2151</v>
      </c>
      <c r="M88" s="165" t="s">
        <v>2151</v>
      </c>
      <c r="N88" s="165" t="s">
        <v>2151</v>
      </c>
      <c r="O88" s="549" t="s">
        <v>2140</v>
      </c>
      <c r="P88" s="549" t="s">
        <v>2140</v>
      </c>
      <c r="Q88" s="549" t="s">
        <v>2140</v>
      </c>
      <c r="R88" s="549" t="s">
        <v>2140</v>
      </c>
      <c r="S88" s="549" t="s">
        <v>2140</v>
      </c>
      <c r="T88" s="549" t="s">
        <v>2140</v>
      </c>
      <c r="U88" s="549" t="s">
        <v>2140</v>
      </c>
      <c r="V88" s="96" t="s">
        <v>171</v>
      </c>
      <c r="W88" s="96" t="s">
        <v>171</v>
      </c>
      <c r="X88" s="672" t="s">
        <v>2155</v>
      </c>
      <c r="Y88" s="672" t="s">
        <v>2155</v>
      </c>
      <c r="Z88" s="672" t="s">
        <v>2155</v>
      </c>
      <c r="AA88" s="672" t="s">
        <v>2155</v>
      </c>
      <c r="AB88" s="672" t="s">
        <v>2155</v>
      </c>
      <c r="AC88" s="672" t="s">
        <v>906</v>
      </c>
      <c r="AD88" s="526"/>
      <c r="AE88" s="93" t="s">
        <v>133</v>
      </c>
      <c r="AF88" s="526" t="s">
        <v>242</v>
      </c>
      <c r="AG88" s="6"/>
    </row>
    <row r="89" spans="1:33" ht="13.2">
      <c r="A89" s="78">
        <v>7732</v>
      </c>
      <c r="H89" s="526"/>
      <c r="I89" s="58" t="s">
        <v>2094</v>
      </c>
      <c r="J89" s="526"/>
      <c r="K89" s="526"/>
      <c r="L89" s="526"/>
      <c r="M89" s="526"/>
      <c r="N89" s="526"/>
      <c r="O89" s="526"/>
      <c r="P89" s="526"/>
      <c r="Q89" s="526"/>
      <c r="R89" s="526"/>
      <c r="S89" s="526"/>
      <c r="T89" s="12"/>
      <c r="U89" s="384" t="s">
        <v>242</v>
      </c>
      <c r="V89" s="371"/>
      <c r="X89" s="345"/>
      <c r="Y89" s="345"/>
      <c r="Z89" s="345"/>
      <c r="AA89" s="96" t="s">
        <v>2103</v>
      </c>
      <c r="AB89" s="109" t="s">
        <v>2103</v>
      </c>
      <c r="AC89" s="345"/>
      <c r="AD89" s="526"/>
      <c r="AE89" s="526"/>
      <c r="AF89" s="526"/>
      <c r="AG89" s="6"/>
    </row>
    <row r="90" spans="1:33" ht="13.2">
      <c r="A90" s="79">
        <v>7752</v>
      </c>
      <c r="B90" s="371"/>
      <c r="C90" s="371"/>
      <c r="D90" s="371"/>
      <c r="E90" s="371"/>
      <c r="F90" s="10" t="s">
        <v>2150</v>
      </c>
      <c r="G90" s="10" t="s">
        <v>2150</v>
      </c>
      <c r="H90" s="10" t="s">
        <v>2150</v>
      </c>
      <c r="I90" s="10" t="s">
        <v>2150</v>
      </c>
      <c r="J90" s="10" t="s">
        <v>2150</v>
      </c>
      <c r="K90" s="371"/>
      <c r="L90" s="100" t="s">
        <v>2233</v>
      </c>
      <c r="M90" s="371"/>
      <c r="N90" s="371"/>
      <c r="O90" s="371"/>
      <c r="P90" s="526"/>
      <c r="Q90" s="371"/>
      <c r="R90" s="371"/>
      <c r="S90" s="371"/>
      <c r="T90" s="371"/>
      <c r="U90" s="371"/>
      <c r="V90" s="371"/>
      <c r="W90" s="526"/>
      <c r="X90" s="371"/>
      <c r="Y90" s="371"/>
      <c r="Z90" s="371"/>
      <c r="AA90" s="371"/>
      <c r="AB90" s="371"/>
      <c r="AC90" s="371"/>
      <c r="AD90" s="371"/>
      <c r="AE90" s="371"/>
      <c r="AF90" s="371"/>
      <c r="AG90" s="6"/>
    </row>
    <row r="91" spans="1:33" ht="13.2">
      <c r="A91" s="80">
        <v>7751</v>
      </c>
      <c r="B91" s="6"/>
      <c r="C91" s="6"/>
      <c r="D91" s="6"/>
      <c r="E91" s="6"/>
      <c r="F91" s="6"/>
      <c r="G91" s="6"/>
      <c r="H91" s="6"/>
      <c r="I91" s="6"/>
      <c r="J91" s="6"/>
      <c r="K91" s="6"/>
      <c r="L91" s="6"/>
      <c r="M91" s="6"/>
      <c r="N91" s="6"/>
      <c r="O91" s="6" t="s">
        <v>2234</v>
      </c>
      <c r="P91" s="132" t="s">
        <v>2166</v>
      </c>
      <c r="Q91" s="132" t="s">
        <v>2166</v>
      </c>
      <c r="R91" s="132" t="s">
        <v>2166</v>
      </c>
      <c r="S91" s="6"/>
      <c r="T91" s="6"/>
      <c r="U91" s="6"/>
      <c r="V91" s="345"/>
      <c r="W91" s="10" t="s">
        <v>373</v>
      </c>
      <c r="X91" s="10" t="s">
        <v>373</v>
      </c>
      <c r="Y91" s="345"/>
      <c r="Z91" s="345" t="s">
        <v>242</v>
      </c>
      <c r="AA91" s="345" t="s">
        <v>242</v>
      </c>
      <c r="AB91" s="188" t="s">
        <v>242</v>
      </c>
      <c r="AC91" s="345"/>
      <c r="AD91" s="188" t="s">
        <v>242</v>
      </c>
      <c r="AE91" s="6"/>
      <c r="AF91" s="6"/>
      <c r="AG91" s="6"/>
    </row>
    <row r="92" spans="1:33" ht="13.2">
      <c r="A92" s="80">
        <v>7753</v>
      </c>
      <c r="B92" s="6"/>
      <c r="C92" s="6"/>
      <c r="D92" s="6"/>
      <c r="E92" s="6"/>
      <c r="F92" s="6"/>
      <c r="G92" s="6"/>
      <c r="H92" s="6"/>
      <c r="I92" s="6" t="s">
        <v>242</v>
      </c>
      <c r="J92" s="6"/>
      <c r="K92" s="6"/>
      <c r="L92" s="6"/>
      <c r="M92" s="6"/>
      <c r="N92" s="6"/>
      <c r="O92" s="6"/>
      <c r="P92" s="6"/>
      <c r="Q92" s="6"/>
      <c r="R92" s="6"/>
      <c r="S92" s="6"/>
      <c r="T92" s="6"/>
      <c r="U92" s="6"/>
      <c r="V92" s="6"/>
      <c r="W92" s="6"/>
      <c r="X92" s="6"/>
      <c r="Y92" s="6"/>
      <c r="Z92" s="6"/>
      <c r="AA92" s="345" t="s">
        <v>242</v>
      </c>
      <c r="AB92" s="6"/>
      <c r="AC92" s="6"/>
      <c r="AD92" s="255" t="s">
        <v>2169</v>
      </c>
      <c r="AE92" s="255" t="s">
        <v>2169</v>
      </c>
      <c r="AF92" s="255" t="s">
        <v>2169</v>
      </c>
      <c r="AG92" s="6"/>
    </row>
    <row r="93" spans="1:33" ht="13.2">
      <c r="A93" s="26" t="s">
        <v>113</v>
      </c>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6"/>
    </row>
    <row r="94" spans="1:33" ht="13.2">
      <c r="A94" s="83" t="s">
        <v>114</v>
      </c>
      <c r="B94" s="84"/>
      <c r="C94" s="84"/>
      <c r="D94" s="84"/>
      <c r="E94" s="84"/>
      <c r="F94" s="84"/>
      <c r="G94" s="84"/>
      <c r="H94" s="84"/>
      <c r="I94" s="84"/>
      <c r="J94" s="84"/>
      <c r="K94" s="84"/>
      <c r="L94" s="84"/>
      <c r="M94" s="84"/>
      <c r="N94" s="84"/>
      <c r="O94" s="84"/>
      <c r="P94" s="84"/>
      <c r="Q94" s="84"/>
      <c r="R94" s="84"/>
      <c r="S94" s="84"/>
      <c r="T94" s="84"/>
      <c r="U94" s="84"/>
      <c r="V94" s="84"/>
      <c r="W94" s="84"/>
      <c r="X94" s="84"/>
      <c r="Y94" s="85"/>
      <c r="Z94" s="85"/>
      <c r="AA94" s="85"/>
      <c r="AB94" s="85"/>
      <c r="AC94" s="85"/>
      <c r="AD94" s="85"/>
      <c r="AE94" s="85"/>
      <c r="AF94" s="85"/>
      <c r="AG94" s="86"/>
    </row>
    <row r="95" spans="1:33" ht="13.2">
      <c r="A95" s="87" t="s">
        <v>115</v>
      </c>
      <c r="B95" s="88"/>
      <c r="C95" s="88"/>
      <c r="D95" s="88"/>
      <c r="E95" s="88"/>
      <c r="F95" s="88"/>
      <c r="G95" s="88"/>
      <c r="H95" s="88"/>
      <c r="I95" s="88"/>
      <c r="J95" s="88"/>
      <c r="K95" s="88"/>
      <c r="L95" s="88"/>
      <c r="M95" s="88"/>
      <c r="N95" s="88"/>
      <c r="O95" s="88"/>
      <c r="P95" s="88"/>
      <c r="Q95" s="88"/>
      <c r="R95" s="88"/>
      <c r="S95" s="88"/>
      <c r="T95" s="88"/>
      <c r="U95" s="88"/>
      <c r="V95" s="88"/>
      <c r="W95" s="88"/>
      <c r="X95" s="88"/>
      <c r="Y95" s="88"/>
      <c r="Z95" s="88"/>
      <c r="AA95" s="88"/>
      <c r="AB95" s="88"/>
      <c r="AC95" s="88"/>
      <c r="AD95" s="88"/>
      <c r="AE95" s="88"/>
      <c r="AF95" s="88"/>
      <c r="AG95" s="88"/>
    </row>
    <row r="96" spans="1:33" ht="13.2">
      <c r="A96" s="87" t="s">
        <v>116</v>
      </c>
      <c r="B96" s="88"/>
      <c r="C96" s="88"/>
      <c r="D96" s="88"/>
      <c r="E96" s="88"/>
      <c r="F96" s="88"/>
      <c r="G96" s="88"/>
      <c r="H96" s="88"/>
      <c r="I96" s="88"/>
      <c r="J96" s="88"/>
      <c r="K96" s="88"/>
      <c r="L96" s="88"/>
      <c r="M96" s="88"/>
      <c r="N96" s="88"/>
      <c r="O96" s="88"/>
      <c r="P96" s="88"/>
      <c r="Q96" s="88"/>
      <c r="R96" s="88"/>
      <c r="S96" s="88"/>
      <c r="T96" s="88"/>
      <c r="U96" s="88"/>
      <c r="V96" s="88"/>
      <c r="W96" s="88"/>
      <c r="X96" s="88"/>
      <c r="Y96" s="88"/>
      <c r="Z96" s="88"/>
      <c r="AA96" s="88"/>
      <c r="AB96" s="88"/>
      <c r="AC96" s="88"/>
      <c r="AD96" s="88"/>
      <c r="AE96" s="88"/>
      <c r="AF96" s="88"/>
      <c r="AG96" s="88"/>
    </row>
    <row r="97" spans="1:33" ht="13.2">
      <c r="A97" s="2" t="s">
        <v>117</v>
      </c>
      <c r="B97" s="88"/>
      <c r="C97" s="88"/>
      <c r="D97" s="88"/>
      <c r="E97" s="88"/>
      <c r="F97" s="88"/>
      <c r="G97" s="88"/>
      <c r="H97" s="88"/>
      <c r="I97" s="88"/>
      <c r="J97" s="89"/>
      <c r="K97" s="89"/>
      <c r="L97" s="89"/>
      <c r="M97" s="89"/>
      <c r="N97" s="89"/>
      <c r="O97" s="89"/>
      <c r="P97" s="89"/>
      <c r="Q97" s="89"/>
      <c r="R97" s="89"/>
      <c r="S97" s="89"/>
      <c r="T97" s="89"/>
      <c r="U97" s="89"/>
      <c r="V97" s="89"/>
      <c r="W97" s="89"/>
      <c r="X97" s="89"/>
      <c r="Y97" s="89"/>
      <c r="Z97" s="89"/>
      <c r="AA97" s="89"/>
      <c r="AB97" s="89"/>
      <c r="AC97" s="89"/>
      <c r="AD97" s="89"/>
      <c r="AE97" s="89"/>
      <c r="AF97" s="89"/>
      <c r="AG97" s="88"/>
    </row>
    <row r="98" spans="1:33" ht="13.2">
      <c r="A98" s="90" t="s">
        <v>2</v>
      </c>
      <c r="B98" s="84"/>
      <c r="C98" s="84"/>
      <c r="D98" s="84"/>
      <c r="E98" s="84"/>
      <c r="F98" s="84"/>
      <c r="G98" s="84"/>
      <c r="H98" s="84"/>
      <c r="I98" s="84"/>
      <c r="J98" s="84"/>
      <c r="K98" s="88"/>
      <c r="L98" s="88"/>
      <c r="M98" s="88"/>
      <c r="N98" s="88"/>
      <c r="O98" s="88"/>
      <c r="P98" s="88"/>
      <c r="Q98" s="88"/>
      <c r="R98" s="88"/>
      <c r="S98" s="88"/>
      <c r="T98" s="88"/>
      <c r="U98" s="88"/>
      <c r="V98" s="88"/>
      <c r="W98" s="88"/>
      <c r="X98" s="88"/>
      <c r="Y98" s="88"/>
      <c r="Z98" s="88"/>
      <c r="AA98" s="88"/>
      <c r="AB98" s="88"/>
      <c r="AC98" s="88"/>
      <c r="AD98" s="88"/>
      <c r="AE98" s="89"/>
      <c r="AF98" s="89"/>
      <c r="AG98" s="88"/>
    </row>
    <row r="99" spans="1:33" ht="13.2">
      <c r="A99" s="91" t="s">
        <v>118</v>
      </c>
      <c r="B99" s="92"/>
      <c r="C99" s="92"/>
      <c r="D99" s="92"/>
      <c r="E99" s="92"/>
      <c r="F99" s="92"/>
      <c r="G99" s="92"/>
      <c r="H99" s="92"/>
      <c r="I99" s="92"/>
      <c r="J99" s="92"/>
      <c r="K99" s="92"/>
      <c r="L99" s="92"/>
      <c r="M99" s="92"/>
      <c r="N99" s="92"/>
      <c r="O99" s="92"/>
      <c r="P99" s="92"/>
      <c r="Q99" s="92"/>
      <c r="R99" s="92"/>
      <c r="S99" s="92"/>
      <c r="T99" s="92"/>
      <c r="U99" s="92"/>
      <c r="V99" s="92"/>
      <c r="W99" s="92"/>
      <c r="X99" s="92"/>
      <c r="Y99" s="92"/>
      <c r="Z99" s="92"/>
      <c r="AA99" s="92"/>
      <c r="AB99" s="92"/>
      <c r="AC99" s="92"/>
      <c r="AD99" s="92"/>
      <c r="AE99" s="92"/>
      <c r="AF99" s="92"/>
      <c r="AG99" s="6"/>
    </row>
  </sheetData>
  <mergeCells count="1">
    <mergeCell ref="A1:A2"/>
  </mergeCells>
  <phoneticPr fontId="151"/>
  <conditionalFormatting sqref="C4 Z14 F15 P15 AA15 K16:N16 W16:X17 R17:V17 Y17:AF17 M18:Q18 F19 W19 Z19 AF20 B21:D21 I21 T21 V21:W21 F22 D23 B23:C28 I24:M24 D26:F28 H26:K28 G26:G30 L28:Q28 U28 AB28:AG28 B31:D31 E33 B35:D35 P35:R35 P41:S41 AA42 B44:C44 X45:Y45 B48 D48 I48:J48 W48:X48 AE48 W51 H52:I52 B61:AG92">
    <cfRule type="containsText" dxfId="60" priority="9" operator="containsText" text="搬">
      <formula>NOT(ISERROR(SEARCH(("搬"),(C4))))</formula>
    </cfRule>
  </conditionalFormatting>
  <conditionalFormatting sqref="K4:L4 R4:S4 Z4 B5:F5 O12 C12:N59 P12:W59 Y12:AG59 X12:X60 B12:B65 O18:O22 O26 O28:O30 O34 O36:O47 O49:O59 C61:D65 W62 AA62 S62:S63 Z62:Z63 G62:G64 L62:L64 N62:N64 P62:P64 T62:T64 V62:V64 Y62:Y64 E62:F65 J62:K65 M62:M65 O62:O65 R62:R65 X63 AC63:AF63 H63:H64 AB63:AB64 I63:I65 Q63:Q65 U63:U65 AA64 W64:W65 H68 U68 P68:P69 Q68:T70 D68:D78 C68:C82 E68:E84 B68:B85 I69 M69:O69 AC69:AD69 AF69 F69:F70 J69:J70 AA69:AB70 AE69:AE70 Z69:Z72 K70:L70 U70:U71 V70:W72 Y70:Y72 G70:G73 I71 P71 H71:H73 AF71:AF74 J72:L72 X72 AA72 AC72 F72:F73 AE72:AE74 AD72:AD75 P74 AB74 AC74:AC75 S74:S77 Q74:R78 T74:T78 F75 U75:U78 N76:N77 I76:I78 V76:V78 M77 O77 AC77:AF77 H77:H78 J77:L78 P77:P78 W77:AB78 G77:G80 F77:F90 W80 T80:U81 H80:H82 V80:V83 D80:D85 I80:I85 K81 M81:O81 Y81 AA81:AB81 AF81 L81:L84 G82 AE82 W82:W83 J82:J84 Z82:Z85 P82:P86 X82:X88 R83:U83 AF83 K83:K84 M83:N84 AB83:AC84 Q83:Q85 AA83:AA88 G84 C84:C85 H84:H85 Y84:Y88 R85:T85 U85:U87 W85:W88 V85:V89 AB86:AB88 G86:G90 H87:I87 T87 Z87:Z88 AE87:AE88 L88:N88 AC88 B88:E89 U89 I89:I90 H90 J90 L90 Y90 R91 W91:X91 AB91 AD92:AF92">
    <cfRule type="containsText" dxfId="59" priority="1" operator="containsText" text="长距离">
      <formula>NOT(ISERROR(SEARCH(("长距离"),(K4))))</formula>
    </cfRule>
    <cfRule type="containsText" dxfId="58" priority="2" operator="containsText" text="bm">
      <formula>NOT(ISERROR(SEARCH(("bm"),(K4))))</formula>
    </cfRule>
    <cfRule type="containsText" dxfId="57" priority="3" operator="containsText" text="Lt">
      <formula>NOT(ISERROR(SEARCH(("Lt"),(K4))))</formula>
    </cfRule>
    <cfRule type="containsText" dxfId="56" priority="4" operator="containsText" text="考斯特">
      <formula>NOT(ISERROR(SEARCH(("考斯特"),(K4))))</formula>
    </cfRule>
    <cfRule type="containsText" dxfId="55" priority="5" operator="containsText" text="R">
      <formula>NOT(ISERROR(SEARCH(("R"),(K4))))</formula>
    </cfRule>
  </conditionalFormatting>
  <conditionalFormatting sqref="Y13:AG59 B13:N59 P13:W59 X13:X60 O18:O22 O28:O30 B61:D65 W62 AA62 S62:S63 Z62:Z63 G62:G64 L62:L64 N62:N64 P62:P64 T62:T64 V62:V64 Y62:Y64 E62:F65 J62:K65 M62:M65 O62:O65 R62:R65 X63 AC63:AF63 H63:H64 AB63:AB64 I63:I65 Q63:Q65 U63:U65 AA64 W64:W65 H68 U68 P68:P69 Q68:T70 D68:D78 C68:C82 E68:E84 B68:B85 I69 M69:O69 AC69:AD69 AF69 F69:F70 J69:J70 AA69:AB70 AE69:AE70 Z69:Z72 K70:L70 U70:U71 V70:W72 Y70:Y72 G70:G73 I71 P71 H71:H73 AF71:AF74 J72:L72 X72 AA72 AC72 F72:F73 AE72:AE74 AD72:AD75 P74 AB74 AC74:AC75 S74:S77 Q74:R78 T74:T78 F75 U75:U78 N76:N77 I76:I78 V76:V78 M77 O77 AC77:AF77 H77:H78 J77:L78 P77:P78 W77:AB78 G77:G80 F77:F90 W80 T80:U81 H80:H82 V80:V83 D80:D85 I80:I85 K81 M81:O81 Y81 AA81:AB81 AF81 L81:L84 G82 AE82 W82:W83 J82:J84 Z82:Z85 P82:P86 X82:X88 R83:U83 AF83 K83:K84 M83:N84 AB83:AC84 Q83:Q85 AA83:AA88 G84 C84:C85 H84:H85 Y84:Y88 R85:T85 U85:U87 W85:W88 V85:V89 AB86:AB88 G86:G90 H87:I87 T87 Z87:Z88 AE87:AE88 L88:N88 AC88 B88:E89 U89 I89:I90 H90 J90 L90 Y90 R91 W91:X91 AB91 AD92:AF92 K4:L4 R4:S4 Z4 B5:F5 O26 O34 O36:O47 O49:O59">
    <cfRule type="containsText" dxfId="54" priority="12" operator="containsText" text="本社番">
      <formula>NOT(ISERROR(SEARCH(("本社番"),(K4))))</formula>
    </cfRule>
  </conditionalFormatting>
  <conditionalFormatting sqref="Z14 F15 P15 AA15 K16:N16 W16:X17 R17:V17 Y17:AF17 M18:Q18 F19 W19 Z19 AF20 B21:D21 I21 T21 V21:W21 F22 D23 B23:C28 I24:M24 D26:F28 H26:K28 G26:G30 L28:Q28 U28 AB28:AG28 B31:D31 E33 B35:D35 P35:R35 P41:S41 AA42 B44:C44 X45:Y45 B48 D48 I48:J48 W48:X48 AE48 W51 H52:I52 B61:AG92 C4">
    <cfRule type="containsText" dxfId="53" priority="6" operator="containsText" text="修理">
      <formula>NOT(ISERROR(SEARCH(("修理"),(C4))))</formula>
    </cfRule>
    <cfRule type="containsText" dxfId="52" priority="7" operator="containsText" text="三检">
      <formula>NOT(ISERROR(SEARCH(("三检"),(C4))))</formula>
    </cfRule>
    <cfRule type="containsText" dxfId="51" priority="8" operator="containsText" text="年检">
      <formula>NOT(ISERROR(SEARCH(("年检"),(C4))))</formula>
    </cfRule>
  </conditionalFormatting>
  <conditionalFormatting sqref="AD6">
    <cfRule type="notContainsBlanks" dxfId="50" priority="10">
      <formula>LEN(TRIM(AD6))&gt;0</formula>
    </cfRule>
  </conditionalFormatting>
  <conditionalFormatting sqref="AF26 AG31">
    <cfRule type="notContainsBlanks" dxfId="49" priority="11">
      <formula>LEN(TRIM(AF26))&gt;0</formula>
    </cfRule>
  </conditionalFormatting>
  <hyperlinks>
    <hyperlink ref="F22" r:id="rId1" xr:uid="{00000000-0004-0000-1900-000000000000}"/>
    <hyperlink ref="E24" r:id="rId2" xr:uid="{00000000-0004-0000-1900-000001000000}"/>
    <hyperlink ref="F24" r:id="rId3" xr:uid="{00000000-0004-0000-1900-000002000000}"/>
    <hyperlink ref="G24" r:id="rId4" xr:uid="{00000000-0004-0000-1900-000003000000}"/>
    <hyperlink ref="I25" r:id="rId5" xr:uid="{00000000-0004-0000-1900-000004000000}"/>
    <hyperlink ref="B31" r:id="rId6" xr:uid="{00000000-0004-0000-1900-000005000000}"/>
    <hyperlink ref="C31" r:id="rId7" xr:uid="{00000000-0004-0000-1900-000006000000}"/>
    <hyperlink ref="D31" r:id="rId8" xr:uid="{00000000-0004-0000-1900-000007000000}"/>
    <hyperlink ref="P41" r:id="rId9" xr:uid="{00000000-0004-0000-1900-000008000000}"/>
    <hyperlink ref="P72" r:id="rId10" xr:uid="{00000000-0004-0000-1900-000009000000}"/>
    <hyperlink ref="F81" r:id="rId11" xr:uid="{00000000-0004-0000-1900-00000A000000}"/>
    <hyperlink ref="B82" r:id="rId12" xr:uid="{00000000-0004-0000-1900-00000B000000}"/>
    <hyperlink ref="C82" r:id="rId13" xr:uid="{00000000-0004-0000-1900-00000C000000}"/>
    <hyperlink ref="D82" r:id="rId14" xr:uid="{00000000-0004-0000-1900-00000D000000}"/>
    <hyperlink ref="E82" r:id="rId15" xr:uid="{00000000-0004-0000-1900-00000E000000}"/>
    <hyperlink ref="F82" r:id="rId16" xr:uid="{00000000-0004-0000-1900-00000F000000}"/>
    <hyperlink ref="G82" r:id="rId17" xr:uid="{00000000-0004-0000-1900-000010000000}"/>
    <hyperlink ref="I82" r:id="rId18" xr:uid="{00000000-0004-0000-1900-000011000000}"/>
  </hyperlinks>
  <pageMargins left="0.7" right="0.7" top="0.75" bottom="0.75" header="0.3" footer="0.3"/>
  <legacyDrawing r:id="rId19"/>
  <extLst>
    <ext xmlns:x14="http://schemas.microsoft.com/office/spreadsheetml/2009/9/main" uri="{CCE6A557-97BC-4b89-ADB6-D9C93CAAB3DF}">
      <x14:dataValidations xmlns:xm="http://schemas.microsoft.com/office/excel/2006/main" count="3">
        <x14:dataValidation type="list" allowBlank="1" xr:uid="{00000000-0002-0000-1900-000000000000}">
          <x14:formula1>
            <xm:f>条件勿动!$A$2:$A$23</xm:f>
          </x14:formula1>
          <xm:sqref>B60</xm:sqref>
        </x14:dataValidation>
        <x14:dataValidation type="list" allowBlank="1" xr:uid="{00000000-0002-0000-1900-000001000000}">
          <x14:formula1>
            <xm:f>条件勿动!$B:$B</xm:f>
          </x14:formula1>
          <xm:sqref>C4 Z14 P15 AA15 K16:N16 V17 M18:Q18 W19 T21 V21:W21 D23 B24 I24:M24 B25:C25 B26:K27 B28:Q28 U28 AA28:AF28 P35:R35 P41:S41 AA42 X48 AE48 I52 E61:Q61 U61:AG61 I62 Q62 U62:W62 AF62:AG62 AG63 S64 X64 AC64 AF64:AG64 B65 H65 P65 S65:T65 V65 X65:AG65 B66:AG67 F68:H68 J68:O68 V68:AC68 AE68:AG68 G69:K69 Q69 S69 U69:W69 Y69 AG69 H70:I70 M70:P70 X70 AC70 AF70:AG70 F71 J71:P71 R71:U71 AB71:AE71 M72:U72 I72:I73 M73:AD73 AG71:AG73 F74 K74:O74 U74:X74 Z74:AA74 E75:P75 V75:Z75 AF74:AG75 F76 H76:M76 O76:P76 Y76:AG76 AG77 M78:O78 AB78:AG78 H79:AB79 AG79 G80:H80 J80:O80 Q80:S80 Y80:AG80 G81 M81:P81 S81 W81 AC81:AE81 AG81 K82 M82:U82 AA82:AC82 AF82:AG82 C83 G83:O83 R83:U83 Y83 AD83:AE83 AG83 N84:O84 R84:X84 AD84:AG84 E85 K85 M85 O85 AA85:AD85 AG85 B86:E86 G86:N86 S86 Z86 AD86 B87:D87 H87 J87:K87 M87 O87:S87 AC87:AD87 H88:K88 O88:U88 AD88 AF86:AG88 H89 J89:T89 V89 X89:Z89 AC89:AG89 B90:E90 K90 M90:AG90 B91:V91 Y91:AA91 AC91 AE91:AG91 B92:AC92 AG92</xm:sqref>
        </x14:dataValidation>
        <x14:dataValidation type="list" allowBlank="1" xr:uid="{00000000-0002-0000-1900-000003000000}">
          <x14:formula1>
            <xm:f>条件勿动!$A:$A</xm:f>
          </x14:formula1>
          <xm:sqref>L4 F13:N13 P13:AG13 B14:N14 P14:X14 AA14:AG14 H15:N15 Q15:V15 X15:Z15 AB15:AG15 B15:F16 H16:J16 P16:AG16 B17:N17 P17:U17 W17:AG17 R18:X18 Z18 AC18:AG18 B19:H19 K19:M19 O19:V19 X19:AG19 B20:M20 V20:AE20 AG20 B21:E21 I21:L21 O20:S21 U21 X21:AA21 AC21:AG21 E22:AG22 B22:C23 F23:N23 P23:U23 X23:Z23 AB23:AG23 C24:H24 Q24:S24 Y24 AA24:AG24 D25:G25 I25:N25 P25:AD25 AF25:AG25 L26 N26:AB26 AD26:AG26 L27:N27 P27:T27 W27:Y27 AC27 AE27:AG27 R28:T28 V28:Z28 B29:AG29 B30:H30 K30:V30 Y30:AG30 B31:N31 P31:T31 V31:AG31 B32:E32 K32:N32 P32:Q32 S32:U32 AD32:AG32 B33:N33 P33 R33:AB33 AD33 AF33:AG33 B34:AG34 B35:N35 S35:AG35 B36:AG38 B39:I39 K39 M39:Y39 AA39:AG39 B40:AG40 B41:H41 J41:O41 W41:AG41 B42:Z42 AB42:AG42 B43:AG47 B48:N48 P48:W48 Y48:AD48 AF48:AG48 B49:AG51 B52:H52 J52:AG52 B53:R53 T53:AB53 AD53:AG53 B54:AG55 C56:AG56 B57:R57 T57:Y57 AA57:AG57 B58:P58 V58:AG58 B59:AG59 X60 B61:D61 B62:G62 J62:P62 R62:T62 Y62:Z62 AB62 AE62 B63:V63 X63:Z63 AB63:AF63 C64 T64:U64 W64 Y64 AA64:AB64 D65:F65 J65:K65 M65 O65 Q65 U65 B68:E68 P68:S68 M69:P69 R69 T69 Z69:AF69 B69:C70 J70:L70 Q70:W70 Y70:AB70 AE70 Y71:Z71 AF71 B71:E72 J72:L72 V71:W72 AC72:AE72 B73:H73 B74:E74 P74:T74 AC74:AE74 B75:C75 AD75 B76:E76 N76 Q76:V76 B77:AF77 B78:L78 W78:AA78 B79:C79 E79:G79 B80:F80 D81 F81 I80:I81 K81:L81 T81:V81 Y81 AF81 B82:J82 B83 F83 V82:X83 AA83:AC83 AF83 B84:G84 L84:M84 P83:Q84 Y84 AC84 B85:D85 H85 P85:Y85 F85:F86 U86:X86 AC86 AE86 G87 I87 T87 W87:AB87 D88:G88 L88:N88 V88:W88 AE88 I89 U89 AA89 AB91 AD91 AD92:AF92</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AF98"/>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2" max="32" width="11" customWidth="1"/>
  </cols>
  <sheetData>
    <row r="1" spans="1:32" ht="13.2">
      <c r="A1" s="2338"/>
      <c r="B1" s="18">
        <v>1</v>
      </c>
      <c r="C1" s="18">
        <v>2</v>
      </c>
      <c r="D1" s="6">
        <v>3</v>
      </c>
      <c r="E1" s="6">
        <v>4</v>
      </c>
      <c r="F1" s="20">
        <v>5</v>
      </c>
      <c r="G1" s="20">
        <v>6</v>
      </c>
      <c r="H1" s="20">
        <v>7</v>
      </c>
      <c r="I1" s="18">
        <v>8</v>
      </c>
      <c r="J1" s="18">
        <v>9</v>
      </c>
      <c r="K1" s="6">
        <v>10</v>
      </c>
      <c r="L1" s="6">
        <v>11</v>
      </c>
      <c r="M1" s="20">
        <v>12</v>
      </c>
      <c r="N1" s="20">
        <v>13</v>
      </c>
      <c r="O1" s="20">
        <v>14</v>
      </c>
      <c r="P1" s="18">
        <v>15</v>
      </c>
      <c r="Q1" s="692">
        <v>16</v>
      </c>
      <c r="R1" s="260">
        <v>17</v>
      </c>
      <c r="S1" s="693">
        <v>18</v>
      </c>
      <c r="T1" s="20">
        <v>19</v>
      </c>
      <c r="U1" s="20">
        <v>20</v>
      </c>
      <c r="V1" s="20">
        <v>21</v>
      </c>
      <c r="W1" s="18">
        <v>22</v>
      </c>
      <c r="X1" s="18">
        <v>23</v>
      </c>
      <c r="Y1" s="6">
        <v>24</v>
      </c>
      <c r="Z1" s="6">
        <v>25</v>
      </c>
      <c r="AA1" s="20">
        <v>26</v>
      </c>
      <c r="AB1" s="20">
        <v>27</v>
      </c>
      <c r="AC1" s="20">
        <v>28</v>
      </c>
      <c r="AD1" s="18">
        <v>29</v>
      </c>
      <c r="AE1" s="18">
        <v>30</v>
      </c>
      <c r="AF1" s="20">
        <v>31</v>
      </c>
    </row>
    <row r="2" spans="1:32" ht="13.2">
      <c r="A2" s="2333"/>
      <c r="B2" s="23" t="s">
        <v>70</v>
      </c>
      <c r="C2" s="23" t="s">
        <v>71</v>
      </c>
      <c r="D2" s="22" t="s">
        <v>72</v>
      </c>
      <c r="E2" s="22" t="s">
        <v>66</v>
      </c>
      <c r="F2" s="24" t="s">
        <v>67</v>
      </c>
      <c r="G2" s="24" t="s">
        <v>68</v>
      </c>
      <c r="H2" s="24" t="s">
        <v>69</v>
      </c>
      <c r="I2" s="23" t="s">
        <v>70</v>
      </c>
      <c r="J2" s="23" t="s">
        <v>71</v>
      </c>
      <c r="K2" s="22" t="s">
        <v>72</v>
      </c>
      <c r="L2" s="22" t="s">
        <v>66</v>
      </c>
      <c r="M2" s="24" t="s">
        <v>67</v>
      </c>
      <c r="N2" s="24" t="s">
        <v>68</v>
      </c>
      <c r="O2" s="24" t="s">
        <v>69</v>
      </c>
      <c r="P2" s="23" t="s">
        <v>70</v>
      </c>
      <c r="Q2" s="23" t="s">
        <v>71</v>
      </c>
      <c r="R2" s="376" t="s">
        <v>72</v>
      </c>
      <c r="S2" s="22" t="s">
        <v>66</v>
      </c>
      <c r="T2" s="24" t="s">
        <v>67</v>
      </c>
      <c r="U2" s="24" t="s">
        <v>68</v>
      </c>
      <c r="V2" s="24" t="s">
        <v>69</v>
      </c>
      <c r="W2" s="23" t="s">
        <v>70</v>
      </c>
      <c r="X2" s="23" t="s">
        <v>71</v>
      </c>
      <c r="Y2" s="22" t="s">
        <v>72</v>
      </c>
      <c r="Z2" s="22" t="s">
        <v>66</v>
      </c>
      <c r="AA2" s="24" t="s">
        <v>67</v>
      </c>
      <c r="AB2" s="24" t="s">
        <v>68</v>
      </c>
      <c r="AC2" s="24" t="s">
        <v>69</v>
      </c>
      <c r="AD2" s="23" t="s">
        <v>70</v>
      </c>
      <c r="AE2" s="23" t="s">
        <v>71</v>
      </c>
      <c r="AF2" s="24" t="s">
        <v>72</v>
      </c>
    </row>
    <row r="3" spans="1:32" ht="13.2">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27"/>
    </row>
    <row r="4" spans="1:32" ht="13.2">
      <c r="A4" s="30" t="s">
        <v>74</v>
      </c>
      <c r="B4" s="57"/>
      <c r="C4" s="6"/>
      <c r="D4" s="6"/>
      <c r="E4" s="32"/>
      <c r="F4" s="33"/>
      <c r="G4" s="694" t="s">
        <v>2235</v>
      </c>
      <c r="H4" s="35"/>
      <c r="I4" s="35"/>
      <c r="J4" s="57" t="s">
        <v>2236</v>
      </c>
      <c r="K4" s="44" t="s">
        <v>2237</v>
      </c>
      <c r="L4" s="695" t="s">
        <v>2238</v>
      </c>
      <c r="M4" s="695" t="s">
        <v>2239</v>
      </c>
      <c r="N4" s="695" t="s">
        <v>2240</v>
      </c>
      <c r="O4" s="695" t="s">
        <v>2241</v>
      </c>
      <c r="P4" s="696"/>
      <c r="Q4" s="697"/>
      <c r="R4" s="696"/>
      <c r="S4" s="14"/>
      <c r="T4" s="698" t="s">
        <v>2242</v>
      </c>
      <c r="U4" s="698" t="s">
        <v>2243</v>
      </c>
      <c r="V4" s="698" t="s">
        <v>2244</v>
      </c>
      <c r="W4" s="698" t="s">
        <v>2245</v>
      </c>
      <c r="X4" s="699" t="s">
        <v>1800</v>
      </c>
      <c r="Y4" s="698" t="s">
        <v>2246</v>
      </c>
      <c r="Z4" s="698"/>
      <c r="AA4" s="698" t="s">
        <v>2247</v>
      </c>
      <c r="AB4" s="698" t="s">
        <v>2248</v>
      </c>
      <c r="AC4" s="698" t="s">
        <v>2249</v>
      </c>
      <c r="AD4" s="696"/>
      <c r="AE4" s="38"/>
      <c r="AF4" s="38"/>
    </row>
    <row r="5" spans="1:32" ht="13.2">
      <c r="A5" s="30" t="s">
        <v>75</v>
      </c>
      <c r="B5" s="6"/>
      <c r="C5" s="35"/>
      <c r="D5" s="32"/>
      <c r="E5" s="35"/>
      <c r="F5" s="35"/>
      <c r="G5" s="35"/>
      <c r="H5" s="32" t="s">
        <v>2250</v>
      </c>
      <c r="I5" s="35"/>
      <c r="J5" s="43" t="s">
        <v>2251</v>
      </c>
      <c r="K5" s="33"/>
      <c r="L5" s="39"/>
      <c r="M5" s="698" t="s">
        <v>2252</v>
      </c>
      <c r="N5" s="698" t="s">
        <v>2253</v>
      </c>
      <c r="O5" s="695" t="s">
        <v>2254</v>
      </c>
      <c r="P5" s="696"/>
      <c r="Q5" s="696"/>
      <c r="R5" s="696"/>
      <c r="S5" s="700" t="s">
        <v>2255</v>
      </c>
      <c r="T5" s="698" t="s">
        <v>2256</v>
      </c>
      <c r="U5" s="698" t="s">
        <v>2257</v>
      </c>
      <c r="V5" s="698" t="s">
        <v>2258</v>
      </c>
      <c r="W5" s="696"/>
      <c r="X5" s="696"/>
      <c r="Y5" s="701" t="s">
        <v>2259</v>
      </c>
      <c r="Z5" s="93" t="s">
        <v>2260</v>
      </c>
      <c r="AA5" s="696"/>
      <c r="AB5" s="698" t="s">
        <v>2261</v>
      </c>
      <c r="AC5" s="698" t="s">
        <v>2262</v>
      </c>
      <c r="AD5" s="697"/>
      <c r="AE5" s="40"/>
      <c r="AF5" s="41"/>
    </row>
    <row r="6" spans="1:32" ht="13.2">
      <c r="A6" s="30" t="s">
        <v>76</v>
      </c>
      <c r="B6" s="6"/>
      <c r="C6" s="32"/>
      <c r="D6" s="32"/>
      <c r="E6" s="32"/>
      <c r="F6" s="35"/>
      <c r="G6" s="32"/>
      <c r="H6" s="32"/>
      <c r="I6" s="32"/>
      <c r="J6" s="32"/>
      <c r="K6" s="32"/>
      <c r="L6" s="32"/>
      <c r="M6" s="698" t="s">
        <v>2263</v>
      </c>
      <c r="N6" s="32"/>
      <c r="O6" s="43" t="s">
        <v>2264</v>
      </c>
      <c r="P6" s="32"/>
      <c r="Q6" s="35"/>
      <c r="R6" s="43"/>
      <c r="S6" s="57" t="s">
        <v>2265</v>
      </c>
      <c r="T6" s="35"/>
      <c r="U6" s="32"/>
      <c r="V6" s="702" t="s">
        <v>2266</v>
      </c>
      <c r="W6" s="44"/>
      <c r="X6" s="32"/>
      <c r="Y6" s="32"/>
      <c r="Z6" s="32"/>
      <c r="AA6" s="32"/>
      <c r="AB6" s="32"/>
      <c r="AC6" s="32"/>
      <c r="AD6" s="33"/>
      <c r="AE6" s="38"/>
      <c r="AF6" s="38"/>
    </row>
    <row r="7" spans="1:32" ht="13.2">
      <c r="A7" s="30" t="s">
        <v>77</v>
      </c>
      <c r="B7" s="6"/>
      <c r="C7" s="32"/>
      <c r="D7" s="32"/>
      <c r="E7" s="32"/>
      <c r="F7" s="35"/>
      <c r="G7" s="35"/>
      <c r="H7" s="32"/>
      <c r="I7" s="32"/>
      <c r="J7" s="32"/>
      <c r="K7" s="32"/>
      <c r="L7" s="57" t="s">
        <v>2267</v>
      </c>
      <c r="N7" s="32"/>
      <c r="O7" s="32"/>
      <c r="P7" s="32"/>
      <c r="Q7" s="35"/>
      <c r="R7" s="33"/>
      <c r="S7" s="32"/>
      <c r="T7" s="32"/>
      <c r="U7" s="32"/>
      <c r="V7" s="35"/>
      <c r="W7" s="32"/>
      <c r="X7" s="32"/>
      <c r="Y7" s="32"/>
      <c r="Z7" s="32"/>
      <c r="AA7" s="32"/>
      <c r="AB7" s="32"/>
      <c r="AC7" s="6"/>
      <c r="AD7" s="32"/>
      <c r="AE7" s="38"/>
      <c r="AF7" s="38"/>
    </row>
    <row r="8" spans="1:32" ht="13.2">
      <c r="A8" s="46" t="s">
        <v>78</v>
      </c>
      <c r="B8" s="47"/>
      <c r="C8" s="32"/>
      <c r="D8" s="32"/>
      <c r="E8" s="32"/>
      <c r="F8" s="32"/>
      <c r="G8" s="32"/>
      <c r="H8" s="32"/>
      <c r="I8" s="16"/>
      <c r="J8" s="32"/>
      <c r="K8" s="32"/>
      <c r="L8" s="32"/>
      <c r="M8" s="32"/>
      <c r="N8" s="32"/>
      <c r="O8" s="32" t="s">
        <v>79</v>
      </c>
      <c r="P8" s="32"/>
      <c r="Q8" s="32"/>
      <c r="R8" s="32"/>
      <c r="S8" s="32"/>
      <c r="T8" s="32"/>
      <c r="U8" s="32"/>
      <c r="V8" s="32"/>
      <c r="W8" s="32"/>
      <c r="X8" s="32"/>
      <c r="Y8" s="32"/>
      <c r="Z8" s="32"/>
      <c r="AA8" s="32"/>
      <c r="AB8" s="32"/>
      <c r="AC8" s="32"/>
      <c r="AD8" s="32"/>
      <c r="AE8" s="32"/>
      <c r="AF8" s="32"/>
    </row>
    <row r="9" spans="1:32" ht="13.8">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row>
    <row r="10" spans="1:32" ht="13.8">
      <c r="A10" s="2"/>
      <c r="B10" s="52" t="s">
        <v>82</v>
      </c>
      <c r="C10" s="52" t="s">
        <v>82</v>
      </c>
      <c r="D10" s="52" t="s">
        <v>82</v>
      </c>
      <c r="E10" s="52" t="s">
        <v>82</v>
      </c>
      <c r="F10" s="52" t="s">
        <v>82</v>
      </c>
      <c r="G10" s="52" t="s">
        <v>82</v>
      </c>
      <c r="H10" s="52" t="s">
        <v>82</v>
      </c>
      <c r="I10" s="53" t="s">
        <v>82</v>
      </c>
      <c r="J10" s="52" t="s">
        <v>82</v>
      </c>
      <c r="K10" s="52" t="s">
        <v>82</v>
      </c>
      <c r="L10" s="52" t="s">
        <v>82</v>
      </c>
      <c r="M10" s="52" t="s">
        <v>82</v>
      </c>
      <c r="N10" s="50" t="s">
        <v>82</v>
      </c>
      <c r="O10" s="50" t="s">
        <v>82</v>
      </c>
      <c r="P10" s="50" t="s">
        <v>82</v>
      </c>
      <c r="Q10" s="50" t="s">
        <v>82</v>
      </c>
      <c r="R10" s="50" t="s">
        <v>82</v>
      </c>
      <c r="S10" s="50" t="s">
        <v>82</v>
      </c>
      <c r="T10" s="50" t="s">
        <v>82</v>
      </c>
      <c r="U10" s="50" t="s">
        <v>82</v>
      </c>
      <c r="V10" s="50" t="s">
        <v>82</v>
      </c>
      <c r="W10" s="50" t="s">
        <v>82</v>
      </c>
      <c r="X10" s="50" t="s">
        <v>82</v>
      </c>
      <c r="Y10" s="50" t="s">
        <v>82</v>
      </c>
      <c r="Z10" s="50" t="s">
        <v>82</v>
      </c>
      <c r="AA10" s="50" t="s">
        <v>82</v>
      </c>
      <c r="AB10" s="50" t="s">
        <v>82</v>
      </c>
      <c r="AC10" s="50" t="s">
        <v>82</v>
      </c>
      <c r="AD10" s="50" t="s">
        <v>82</v>
      </c>
      <c r="AE10" s="50" t="s">
        <v>82</v>
      </c>
      <c r="AF10" s="50" t="s">
        <v>82</v>
      </c>
    </row>
    <row r="11" spans="1:32" ht="13.2">
      <c r="A11" s="2"/>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5"/>
      <c r="AF11" s="55"/>
    </row>
    <row r="12" spans="1:32" ht="13.2">
      <c r="A12" s="56" t="s">
        <v>83</v>
      </c>
      <c r="B12" s="265"/>
      <c r="C12" s="265"/>
      <c r="D12" s="265"/>
      <c r="E12" s="265"/>
      <c r="F12" s="265"/>
      <c r="G12" s="265"/>
      <c r="H12" s="265"/>
      <c r="I12" s="265"/>
      <c r="J12" s="265"/>
      <c r="K12" s="265"/>
      <c r="L12" s="265"/>
      <c r="M12" s="58"/>
      <c r="N12" s="58"/>
      <c r="O12" s="58"/>
      <c r="P12" s="58"/>
      <c r="Q12" s="58"/>
      <c r="R12" s="58"/>
      <c r="S12" s="58"/>
      <c r="T12" s="58"/>
      <c r="U12" s="58"/>
      <c r="V12" s="58"/>
      <c r="W12" s="58"/>
      <c r="X12" s="58"/>
      <c r="Y12" s="58"/>
      <c r="Z12" s="58"/>
      <c r="AA12" s="58"/>
      <c r="AB12" s="58"/>
      <c r="AC12" s="58"/>
      <c r="AD12" s="58"/>
      <c r="AE12" s="58"/>
      <c r="AF12" s="58"/>
    </row>
    <row r="13" spans="1:32" ht="13.2">
      <c r="A13" s="59" t="s">
        <v>84</v>
      </c>
      <c r="B13" s="57" t="s">
        <v>240</v>
      </c>
      <c r="C13" s="57" t="s">
        <v>240</v>
      </c>
      <c r="D13" s="57" t="s">
        <v>240</v>
      </c>
      <c r="E13" s="57" t="s">
        <v>240</v>
      </c>
      <c r="F13" s="57" t="s">
        <v>240</v>
      </c>
      <c r="G13" s="57" t="s">
        <v>240</v>
      </c>
      <c r="H13" s="57" t="s">
        <v>240</v>
      </c>
      <c r="I13" s="57" t="s">
        <v>240</v>
      </c>
      <c r="J13" s="57" t="s">
        <v>240</v>
      </c>
      <c r="K13" s="57" t="s">
        <v>240</v>
      </c>
      <c r="L13" s="57" t="s">
        <v>240</v>
      </c>
      <c r="M13" s="57" t="s">
        <v>240</v>
      </c>
      <c r="N13" s="57" t="s">
        <v>240</v>
      </c>
      <c r="O13" s="57" t="s">
        <v>240</v>
      </c>
      <c r="P13" s="57" t="s">
        <v>134</v>
      </c>
      <c r="Q13" s="57" t="s">
        <v>134</v>
      </c>
      <c r="R13" s="57" t="s">
        <v>134</v>
      </c>
      <c r="S13" s="57" t="s">
        <v>240</v>
      </c>
      <c r="T13" s="105" t="s">
        <v>2268</v>
      </c>
      <c r="U13" s="57" t="s">
        <v>240</v>
      </c>
      <c r="V13" s="57" t="s">
        <v>240</v>
      </c>
      <c r="W13" s="57" t="s">
        <v>240</v>
      </c>
      <c r="X13" s="57" t="s">
        <v>240</v>
      </c>
      <c r="Y13" s="57" t="s">
        <v>240</v>
      </c>
      <c r="Z13" s="57" t="s">
        <v>240</v>
      </c>
      <c r="AA13" s="57" t="s">
        <v>240</v>
      </c>
      <c r="AB13" s="57" t="s">
        <v>240</v>
      </c>
      <c r="AC13" s="57" t="s">
        <v>240</v>
      </c>
      <c r="AD13" s="132" t="s">
        <v>134</v>
      </c>
      <c r="AE13" s="57" t="s">
        <v>240</v>
      </c>
      <c r="AF13" s="57" t="s">
        <v>240</v>
      </c>
    </row>
    <row r="14" spans="1:32" ht="13.2">
      <c r="A14" s="60" t="s">
        <v>85</v>
      </c>
      <c r="B14" s="34" t="s">
        <v>134</v>
      </c>
      <c r="C14" s="34" t="s">
        <v>134</v>
      </c>
      <c r="D14" s="34" t="s">
        <v>134</v>
      </c>
      <c r="E14" s="34" t="s">
        <v>134</v>
      </c>
      <c r="F14" s="34" t="s">
        <v>134</v>
      </c>
      <c r="G14" s="34" t="s">
        <v>134</v>
      </c>
      <c r="H14" s="526" t="s">
        <v>2269</v>
      </c>
      <c r="I14" s="526" t="s">
        <v>2269</v>
      </c>
      <c r="J14" s="57" t="s">
        <v>134</v>
      </c>
      <c r="K14" s="57" t="s">
        <v>134</v>
      </c>
      <c r="L14" s="142" t="s">
        <v>2270</v>
      </c>
      <c r="M14" s="142" t="s">
        <v>2270</v>
      </c>
      <c r="N14" s="142" t="s">
        <v>2270</v>
      </c>
      <c r="O14" s="57" t="s">
        <v>2271</v>
      </c>
      <c r="P14" s="57" t="s">
        <v>242</v>
      </c>
      <c r="Q14" s="57" t="s">
        <v>134</v>
      </c>
      <c r="R14" s="57" t="s">
        <v>134</v>
      </c>
      <c r="S14" s="57" t="s">
        <v>2272</v>
      </c>
      <c r="T14" s="57" t="s">
        <v>134</v>
      </c>
      <c r="U14" s="105" t="s">
        <v>2273</v>
      </c>
      <c r="V14" s="105" t="s">
        <v>1096</v>
      </c>
      <c r="W14" s="105" t="s">
        <v>1096</v>
      </c>
      <c r="X14" s="57" t="s">
        <v>134</v>
      </c>
      <c r="Y14" s="105" t="s">
        <v>2072</v>
      </c>
      <c r="Z14" s="105" t="s">
        <v>2072</v>
      </c>
      <c r="AA14" s="105" t="s">
        <v>2274</v>
      </c>
      <c r="AB14" s="132" t="s">
        <v>134</v>
      </c>
      <c r="AC14" s="132" t="s">
        <v>134</v>
      </c>
      <c r="AD14" s="132" t="s">
        <v>134</v>
      </c>
      <c r="AE14" s="57" t="s">
        <v>134</v>
      </c>
      <c r="AF14" s="57" t="s">
        <v>134</v>
      </c>
    </row>
    <row r="15" spans="1:32" ht="13.2">
      <c r="A15" s="61" t="s">
        <v>86</v>
      </c>
      <c r="B15" s="10" t="s">
        <v>2078</v>
      </c>
      <c r="C15" s="10" t="s">
        <v>2078</v>
      </c>
      <c r="D15" s="57" t="s">
        <v>2275</v>
      </c>
      <c r="E15" s="133" t="s">
        <v>876</v>
      </c>
      <c r="F15" s="133" t="s">
        <v>876</v>
      </c>
      <c r="G15" s="133" t="s">
        <v>2276</v>
      </c>
      <c r="H15" s="10" t="s">
        <v>1812</v>
      </c>
      <c r="I15" s="10" t="s">
        <v>134</v>
      </c>
      <c r="J15" s="10" t="s">
        <v>134</v>
      </c>
      <c r="K15" s="10" t="s">
        <v>134</v>
      </c>
      <c r="L15" s="10" t="s">
        <v>134</v>
      </c>
      <c r="M15" s="10" t="s">
        <v>134</v>
      </c>
      <c r="N15" s="10" t="s">
        <v>134</v>
      </c>
      <c r="O15" s="10" t="s">
        <v>134</v>
      </c>
      <c r="P15" s="57" t="s">
        <v>2277</v>
      </c>
      <c r="Q15" s="57" t="s">
        <v>2277</v>
      </c>
      <c r="R15" s="57" t="s">
        <v>2277</v>
      </c>
      <c r="S15" s="57" t="s">
        <v>2277</v>
      </c>
      <c r="T15" s="105" t="s">
        <v>2277</v>
      </c>
      <c r="U15" s="105" t="s">
        <v>2278</v>
      </c>
      <c r="V15" s="105" t="s">
        <v>1837</v>
      </c>
      <c r="W15" s="105" t="s">
        <v>1837</v>
      </c>
      <c r="X15" s="142" t="s">
        <v>1889</v>
      </c>
      <c r="Y15" s="57" t="s">
        <v>2279</v>
      </c>
      <c r="Z15" s="10" t="s">
        <v>2280</v>
      </c>
      <c r="AA15" s="10" t="s">
        <v>2281</v>
      </c>
      <c r="AB15" s="10" t="s">
        <v>2281</v>
      </c>
      <c r="AC15" s="251" t="s">
        <v>2282</v>
      </c>
      <c r="AD15" s="334" t="s">
        <v>2283</v>
      </c>
      <c r="AE15" s="251" t="s">
        <v>2282</v>
      </c>
      <c r="AF15" s="38" t="s">
        <v>2284</v>
      </c>
    </row>
    <row r="16" spans="1:32" ht="13.2">
      <c r="A16" s="63" t="s">
        <v>2285</v>
      </c>
      <c r="B16" s="34" t="s">
        <v>134</v>
      </c>
      <c r="C16" s="34" t="s">
        <v>134</v>
      </c>
      <c r="D16" s="57" t="s">
        <v>2286</v>
      </c>
      <c r="E16" s="34" t="s">
        <v>134</v>
      </c>
      <c r="F16" s="117" t="s">
        <v>2287</v>
      </c>
      <c r="G16" s="117" t="s">
        <v>2287</v>
      </c>
      <c r="H16" s="117" t="s">
        <v>2287</v>
      </c>
      <c r="I16" s="117" t="s">
        <v>2287</v>
      </c>
      <c r="J16" s="57" t="s">
        <v>706</v>
      </c>
      <c r="K16" s="163" t="s">
        <v>2288</v>
      </c>
      <c r="L16" s="163" t="s">
        <v>2288</v>
      </c>
      <c r="M16" s="163" t="s">
        <v>2288</v>
      </c>
      <c r="N16" s="163" t="s">
        <v>2288</v>
      </c>
      <c r="O16" s="163" t="s">
        <v>2288</v>
      </c>
      <c r="P16" s="163" t="s">
        <v>2288</v>
      </c>
      <c r="Q16" s="163" t="s">
        <v>2288</v>
      </c>
      <c r="R16" s="57" t="s">
        <v>134</v>
      </c>
      <c r="S16" s="163" t="s">
        <v>2288</v>
      </c>
      <c r="T16" s="163" t="s">
        <v>2288</v>
      </c>
      <c r="U16" s="163" t="s">
        <v>2288</v>
      </c>
      <c r="V16" s="163" t="s">
        <v>2288</v>
      </c>
      <c r="W16" s="163" t="s">
        <v>134</v>
      </c>
      <c r="X16" s="163" t="s">
        <v>2288</v>
      </c>
      <c r="Y16" s="163" t="s">
        <v>2288</v>
      </c>
      <c r="Z16" s="163" t="s">
        <v>2288</v>
      </c>
      <c r="AA16" s="163" t="s">
        <v>2288</v>
      </c>
      <c r="AB16" s="163" t="s">
        <v>2288</v>
      </c>
      <c r="AC16" s="294"/>
      <c r="AD16" s="294"/>
      <c r="AE16" s="294"/>
      <c r="AF16" s="294"/>
    </row>
    <row r="17" spans="1:32" ht="13.2">
      <c r="A17" s="60" t="s">
        <v>60</v>
      </c>
      <c r="B17" s="57" t="s">
        <v>412</v>
      </c>
      <c r="C17" s="57" t="s">
        <v>2289</v>
      </c>
      <c r="D17" s="296" t="s">
        <v>242</v>
      </c>
      <c r="E17" s="105" t="s">
        <v>2287</v>
      </c>
      <c r="F17" s="105" t="s">
        <v>2287</v>
      </c>
      <c r="G17" s="105" t="s">
        <v>2287</v>
      </c>
      <c r="H17" s="105" t="s">
        <v>2287</v>
      </c>
      <c r="I17" s="105" t="s">
        <v>2287</v>
      </c>
      <c r="K17" s="57" t="s">
        <v>134</v>
      </c>
      <c r="L17" s="57" t="s">
        <v>134</v>
      </c>
      <c r="M17" s="105" t="s">
        <v>739</v>
      </c>
      <c r="N17" s="105" t="s">
        <v>1244</v>
      </c>
      <c r="O17" s="105" t="s">
        <v>1244</v>
      </c>
      <c r="P17" s="105" t="s">
        <v>1244</v>
      </c>
      <c r="Q17" s="105" t="s">
        <v>1244</v>
      </c>
      <c r="R17" s="57" t="s">
        <v>242</v>
      </c>
      <c r="S17" s="57" t="s">
        <v>134</v>
      </c>
      <c r="T17" s="105" t="s">
        <v>134</v>
      </c>
      <c r="U17" s="105" t="s">
        <v>2290</v>
      </c>
      <c r="V17" s="105" t="s">
        <v>240</v>
      </c>
      <c r="W17" s="58" t="s">
        <v>2291</v>
      </c>
      <c r="X17" s="57" t="s">
        <v>2291</v>
      </c>
      <c r="Y17" s="525" t="s">
        <v>2292</v>
      </c>
      <c r="Z17" s="525" t="s">
        <v>2293</v>
      </c>
      <c r="AA17" s="525" t="s">
        <v>2293</v>
      </c>
      <c r="AB17" s="525" t="s">
        <v>2293</v>
      </c>
      <c r="AC17" s="525" t="s">
        <v>2294</v>
      </c>
      <c r="AD17" s="665" t="s">
        <v>2116</v>
      </c>
      <c r="AE17" s="665" t="s">
        <v>2116</v>
      </c>
      <c r="AF17" s="105" t="s">
        <v>2072</v>
      </c>
    </row>
    <row r="18" spans="1:32" ht="13.2">
      <c r="A18" s="62" t="s">
        <v>1798</v>
      </c>
      <c r="B18" s="10" t="s">
        <v>2295</v>
      </c>
      <c r="C18" s="10" t="s">
        <v>2296</v>
      </c>
      <c r="D18" s="10" t="s">
        <v>2296</v>
      </c>
      <c r="E18" s="10" t="s">
        <v>2296</v>
      </c>
      <c r="F18" s="10" t="s">
        <v>2296</v>
      </c>
      <c r="G18" s="10" t="s">
        <v>2296</v>
      </c>
      <c r="H18" s="10" t="s">
        <v>2296</v>
      </c>
      <c r="I18" s="10" t="s">
        <v>2296</v>
      </c>
      <c r="J18" s="10" t="s">
        <v>134</v>
      </c>
      <c r="K18" s="296" t="s">
        <v>2297</v>
      </c>
      <c r="L18" s="296" t="s">
        <v>2297</v>
      </c>
      <c r="M18" s="296" t="s">
        <v>2297</v>
      </c>
      <c r="N18" s="57"/>
      <c r="O18" s="57" t="s">
        <v>134</v>
      </c>
      <c r="P18" s="57" t="s">
        <v>134</v>
      </c>
      <c r="Q18" s="57" t="s">
        <v>134</v>
      </c>
      <c r="R18" s="664" t="s">
        <v>152</v>
      </c>
      <c r="S18" s="664" t="s">
        <v>152</v>
      </c>
      <c r="T18" s="703" t="s">
        <v>152</v>
      </c>
      <c r="U18" s="10"/>
      <c r="W18" s="117" t="s">
        <v>2298</v>
      </c>
      <c r="X18" s="171" t="s">
        <v>2299</v>
      </c>
      <c r="Y18" s="105" t="s">
        <v>2300</v>
      </c>
      <c r="Z18" s="105" t="s">
        <v>2300</v>
      </c>
      <c r="AA18" s="105" t="s">
        <v>2300</v>
      </c>
      <c r="AB18" s="57" t="s">
        <v>134</v>
      </c>
      <c r="AC18" s="57" t="s">
        <v>134</v>
      </c>
      <c r="AD18" s="57" t="s">
        <v>134</v>
      </c>
      <c r="AE18" s="57" t="s">
        <v>134</v>
      </c>
      <c r="AF18" s="57" t="s">
        <v>134</v>
      </c>
    </row>
    <row r="19" spans="1:32" ht="13.2">
      <c r="A19" s="62" t="s">
        <v>87</v>
      </c>
      <c r="B19" s="58" t="s">
        <v>2301</v>
      </c>
      <c r="C19" s="57" t="s">
        <v>1990</v>
      </c>
      <c r="D19" s="57" t="s">
        <v>2302</v>
      </c>
      <c r="E19" s="57" t="s">
        <v>2303</v>
      </c>
      <c r="F19" s="57" t="s">
        <v>2304</v>
      </c>
      <c r="G19" s="117" t="s">
        <v>2305</v>
      </c>
      <c r="H19" s="117" t="s">
        <v>2305</v>
      </c>
      <c r="I19" s="117" t="s">
        <v>2305</v>
      </c>
      <c r="J19" s="117" t="s">
        <v>2305</v>
      </c>
      <c r="K19" s="117" t="s">
        <v>2305</v>
      </c>
      <c r="L19" s="117" t="s">
        <v>2305</v>
      </c>
      <c r="M19" s="57" t="s">
        <v>2277</v>
      </c>
      <c r="N19" s="57" t="s">
        <v>2277</v>
      </c>
      <c r="O19" s="57" t="s">
        <v>2277</v>
      </c>
      <c r="P19" s="117" t="s">
        <v>2064</v>
      </c>
      <c r="Q19" s="117" t="s">
        <v>2064</v>
      </c>
      <c r="R19" s="117" t="s">
        <v>2064</v>
      </c>
      <c r="S19" s="117" t="s">
        <v>2064</v>
      </c>
      <c r="T19" s="57" t="s">
        <v>242</v>
      </c>
      <c r="U19" s="664" t="s">
        <v>152</v>
      </c>
      <c r="V19" s="664" t="s">
        <v>152</v>
      </c>
      <c r="W19" s="664" t="s">
        <v>152</v>
      </c>
      <c r="X19" s="57" t="s">
        <v>134</v>
      </c>
      <c r="Y19" s="57" t="s">
        <v>134</v>
      </c>
      <c r="Z19" s="10" t="s">
        <v>2306</v>
      </c>
      <c r="AA19" s="57" t="s">
        <v>2307</v>
      </c>
      <c r="AB19" s="57" t="s">
        <v>134</v>
      </c>
      <c r="AC19" s="57" t="s">
        <v>134</v>
      </c>
      <c r="AD19" s="57" t="s">
        <v>134</v>
      </c>
      <c r="AE19" s="57" t="s">
        <v>134</v>
      </c>
      <c r="AF19" s="57" t="s">
        <v>134</v>
      </c>
    </row>
    <row r="20" spans="1:32" ht="13.2">
      <c r="A20" s="63" t="s">
        <v>88</v>
      </c>
      <c r="B20" s="58" t="s">
        <v>804</v>
      </c>
      <c r="C20" s="58" t="s">
        <v>804</v>
      </c>
      <c r="D20" s="58" t="s">
        <v>804</v>
      </c>
      <c r="E20" s="57" t="s">
        <v>242</v>
      </c>
      <c r="F20" s="10" t="s">
        <v>338</v>
      </c>
      <c r="G20" s="10" t="s">
        <v>338</v>
      </c>
      <c r="H20" s="10" t="s">
        <v>338</v>
      </c>
      <c r="I20" s="57" t="s">
        <v>134</v>
      </c>
      <c r="K20" s="175" t="s">
        <v>697</v>
      </c>
      <c r="L20" s="163" t="s">
        <v>2038</v>
      </c>
      <c r="M20" s="105" t="s">
        <v>2308</v>
      </c>
      <c r="N20" s="57" t="s">
        <v>242</v>
      </c>
      <c r="O20" s="105" t="s">
        <v>2038</v>
      </c>
      <c r="P20" s="57" t="s">
        <v>134</v>
      </c>
      <c r="Q20" s="346" t="s">
        <v>134</v>
      </c>
      <c r="R20" s="57" t="s">
        <v>242</v>
      </c>
      <c r="S20" s="57" t="s">
        <v>242</v>
      </c>
      <c r="T20" s="296" t="s">
        <v>2309</v>
      </c>
      <c r="V20" s="57" t="s">
        <v>2310</v>
      </c>
      <c r="W20" s="704" t="s">
        <v>2311</v>
      </c>
      <c r="X20" s="704" t="s">
        <v>2311</v>
      </c>
      <c r="Y20" s="704" t="s">
        <v>2311</v>
      </c>
      <c r="Z20" s="105" t="s">
        <v>2038</v>
      </c>
      <c r="AA20" s="704" t="s">
        <v>2311</v>
      </c>
      <c r="AB20" s="57" t="s">
        <v>2312</v>
      </c>
      <c r="AC20" s="57" t="s">
        <v>2312</v>
      </c>
      <c r="AD20" s="57" t="s">
        <v>2312</v>
      </c>
      <c r="AE20" s="57" t="s">
        <v>2312</v>
      </c>
      <c r="AF20" s="57" t="s">
        <v>134</v>
      </c>
    </row>
    <row r="21" spans="1:32" ht="13.2">
      <c r="A21" s="63" t="s">
        <v>89</v>
      </c>
      <c r="B21" s="57" t="s">
        <v>2313</v>
      </c>
      <c r="C21" s="57" t="s">
        <v>2313</v>
      </c>
      <c r="D21" s="58" t="s">
        <v>2314</v>
      </c>
      <c r="E21" s="58" t="s">
        <v>2314</v>
      </c>
      <c r="F21" s="57" t="s">
        <v>134</v>
      </c>
      <c r="G21" s="10" t="s">
        <v>242</v>
      </c>
      <c r="H21" s="10" t="s">
        <v>2315</v>
      </c>
      <c r="I21" s="57" t="s">
        <v>2078</v>
      </c>
      <c r="J21" s="57" t="s">
        <v>2078</v>
      </c>
      <c r="K21" s="57" t="s">
        <v>2078</v>
      </c>
      <c r="L21" s="57" t="s">
        <v>134</v>
      </c>
      <c r="M21" s="57" t="s">
        <v>2316</v>
      </c>
      <c r="N21" s="182" t="s">
        <v>2317</v>
      </c>
      <c r="O21" s="182" t="s">
        <v>2317</v>
      </c>
      <c r="P21" s="625" t="s">
        <v>2318</v>
      </c>
      <c r="Q21" s="625" t="s">
        <v>2318</v>
      </c>
      <c r="R21" s="625" t="s">
        <v>2318</v>
      </c>
      <c r="S21" s="625" t="s">
        <v>2318</v>
      </c>
      <c r="T21" s="705" t="s">
        <v>2318</v>
      </c>
      <c r="U21" s="57" t="s">
        <v>134</v>
      </c>
      <c r="V21" s="10" t="s">
        <v>739</v>
      </c>
      <c r="W21" s="105" t="s">
        <v>2319</v>
      </c>
      <c r="X21" s="57" t="s">
        <v>242</v>
      </c>
      <c r="Y21" s="57" t="s">
        <v>134</v>
      </c>
      <c r="Z21" s="57" t="s">
        <v>134</v>
      </c>
      <c r="AA21" s="57" t="s">
        <v>242</v>
      </c>
      <c r="AB21" s="130" t="s">
        <v>2320</v>
      </c>
      <c r="AC21" s="57" t="s">
        <v>134</v>
      </c>
      <c r="AD21" s="10" t="s">
        <v>2318</v>
      </c>
      <c r="AE21" s="10" t="s">
        <v>2318</v>
      </c>
      <c r="AF21" s="10" t="s">
        <v>2318</v>
      </c>
    </row>
    <row r="22" spans="1:32" ht="13.2">
      <c r="A22" s="63" t="s">
        <v>90</v>
      </c>
      <c r="B22" s="10" t="s">
        <v>242</v>
      </c>
      <c r="C22" s="10" t="s">
        <v>242</v>
      </c>
      <c r="D22" s="57" t="s">
        <v>134</v>
      </c>
      <c r="E22" s="57" t="s">
        <v>134</v>
      </c>
      <c r="F22" s="10" t="s">
        <v>242</v>
      </c>
      <c r="G22" s="10" t="s">
        <v>242</v>
      </c>
      <c r="H22" s="57" t="s">
        <v>134</v>
      </c>
      <c r="I22" s="10" t="s">
        <v>242</v>
      </c>
      <c r="J22" s="10" t="s">
        <v>242</v>
      </c>
      <c r="K22" s="10" t="s">
        <v>242</v>
      </c>
      <c r="L22" s="10" t="s">
        <v>242</v>
      </c>
      <c r="M22" s="10" t="s">
        <v>242</v>
      </c>
      <c r="N22" s="10" t="s">
        <v>242</v>
      </c>
      <c r="O22" s="57" t="s">
        <v>134</v>
      </c>
      <c r="P22" s="57" t="s">
        <v>242</v>
      </c>
      <c r="Q22" s="57" t="s">
        <v>242</v>
      </c>
      <c r="R22" s="346" t="s">
        <v>134</v>
      </c>
      <c r="S22" s="105" t="s">
        <v>746</v>
      </c>
      <c r="T22" s="105" t="s">
        <v>746</v>
      </c>
      <c r="U22" s="57" t="s">
        <v>412</v>
      </c>
      <c r="V22" s="57" t="s">
        <v>134</v>
      </c>
      <c r="X22" s="57" t="s">
        <v>242</v>
      </c>
      <c r="Y22" s="57" t="s">
        <v>134</v>
      </c>
      <c r="Z22" s="117" t="s">
        <v>683</v>
      </c>
      <c r="AA22" s="57" t="s">
        <v>2307</v>
      </c>
      <c r="AB22" s="57"/>
      <c r="AC22" s="57" t="s">
        <v>134</v>
      </c>
      <c r="AD22" s="57" t="s">
        <v>242</v>
      </c>
      <c r="AE22" s="665" t="s">
        <v>2116</v>
      </c>
      <c r="AF22" s="57" t="s">
        <v>134</v>
      </c>
    </row>
    <row r="23" spans="1:32" ht="13.2">
      <c r="A23" s="63" t="s">
        <v>941</v>
      </c>
      <c r="B23" s="10" t="s">
        <v>500</v>
      </c>
      <c r="C23" s="57" t="s">
        <v>134</v>
      </c>
      <c r="D23" s="57" t="s">
        <v>242</v>
      </c>
      <c r="E23" s="57" t="s">
        <v>134</v>
      </c>
      <c r="F23" s="97" t="s">
        <v>2321</v>
      </c>
      <c r="G23" s="602" t="s">
        <v>1979</v>
      </c>
      <c r="H23" s="602" t="s">
        <v>1979</v>
      </c>
      <c r="I23" s="602" t="s">
        <v>1979</v>
      </c>
      <c r="J23" s="602" t="s">
        <v>1979</v>
      </c>
      <c r="K23" s="602" t="s">
        <v>1979</v>
      </c>
      <c r="L23" s="602" t="s">
        <v>1979</v>
      </c>
      <c r="M23" s="57" t="s">
        <v>134</v>
      </c>
      <c r="N23" s="57" t="s">
        <v>134</v>
      </c>
      <c r="O23" s="57" t="s">
        <v>2020</v>
      </c>
      <c r="P23" s="57" t="s">
        <v>2020</v>
      </c>
      <c r="Q23" s="57" t="s">
        <v>2020</v>
      </c>
      <c r="R23" s="57"/>
      <c r="S23" s="384"/>
      <c r="T23" s="57" t="s">
        <v>134</v>
      </c>
      <c r="U23" s="105" t="s">
        <v>818</v>
      </c>
      <c r="V23" s="105" t="s">
        <v>818</v>
      </c>
      <c r="W23" s="105" t="s">
        <v>818</v>
      </c>
      <c r="X23" s="105" t="s">
        <v>818</v>
      </c>
      <c r="Y23" s="105" t="s">
        <v>818</v>
      </c>
      <c r="Z23" s="105" t="s">
        <v>818</v>
      </c>
      <c r="AA23" s="105" t="s">
        <v>2322</v>
      </c>
      <c r="AB23" s="57" t="s">
        <v>134</v>
      </c>
      <c r="AC23" s="57" t="s">
        <v>134</v>
      </c>
      <c r="AD23" s="57" t="s">
        <v>134</v>
      </c>
      <c r="AE23" s="57" t="s">
        <v>2171</v>
      </c>
      <c r="AF23" s="57" t="s">
        <v>2171</v>
      </c>
    </row>
    <row r="24" spans="1:32" ht="13.2">
      <c r="A24" s="63" t="s">
        <v>7</v>
      </c>
      <c r="B24" s="706"/>
      <c r="C24" s="707"/>
      <c r="D24" s="707"/>
      <c r="E24" s="707"/>
      <c r="F24" s="708"/>
      <c r="G24" s="708"/>
      <c r="H24" s="707"/>
      <c r="I24" s="707"/>
      <c r="J24" s="707"/>
      <c r="K24" s="707"/>
      <c r="L24" s="708"/>
      <c r="M24" s="707"/>
      <c r="N24" s="707"/>
      <c r="O24" s="707"/>
      <c r="P24" s="707"/>
      <c r="Q24" s="707"/>
      <c r="R24" s="707"/>
      <c r="S24" s="708"/>
      <c r="T24" s="57" t="s">
        <v>488</v>
      </c>
      <c r="U24" s="57" t="s">
        <v>488</v>
      </c>
      <c r="V24" s="290" t="s">
        <v>134</v>
      </c>
      <c r="W24" s="290" t="s">
        <v>2323</v>
      </c>
      <c r="X24" s="171" t="s">
        <v>134</v>
      </c>
      <c r="Y24" s="57" t="s">
        <v>242</v>
      </c>
      <c r="Z24" s="97" t="s">
        <v>134</v>
      </c>
      <c r="AA24" s="707"/>
      <c r="AB24" s="707"/>
      <c r="AC24" s="707"/>
      <c r="AD24" s="709"/>
      <c r="AE24" s="710"/>
      <c r="AF24" s="710"/>
    </row>
    <row r="25" spans="1:32" ht="13.2">
      <c r="A25" s="63" t="s">
        <v>9</v>
      </c>
      <c r="B25" s="706"/>
      <c r="C25" s="707"/>
      <c r="D25" s="707"/>
      <c r="E25" s="707"/>
      <c r="F25" s="708"/>
      <c r="G25" s="708"/>
      <c r="H25" s="707"/>
      <c r="I25" s="707"/>
      <c r="J25" s="707"/>
      <c r="K25" s="707"/>
      <c r="L25" s="708"/>
      <c r="M25" s="707"/>
      <c r="N25" s="707"/>
      <c r="O25" s="707"/>
      <c r="P25" s="707"/>
      <c r="Q25" s="707"/>
      <c r="R25" s="707"/>
      <c r="S25" s="708"/>
      <c r="T25" s="57" t="s">
        <v>488</v>
      </c>
      <c r="U25" s="57" t="s">
        <v>488</v>
      </c>
      <c r="V25" s="290" t="s">
        <v>2323</v>
      </c>
      <c r="W25" s="57" t="s">
        <v>2290</v>
      </c>
      <c r="X25" s="57" t="s">
        <v>242</v>
      </c>
      <c r="Y25" s="171" t="s">
        <v>134</v>
      </c>
      <c r="Z25" s="57" t="s">
        <v>691</v>
      </c>
      <c r="AA25" s="105" t="s">
        <v>2107</v>
      </c>
      <c r="AB25" s="105" t="s">
        <v>2107</v>
      </c>
      <c r="AC25" s="105" t="s">
        <v>2107</v>
      </c>
      <c r="AD25" s="105" t="s">
        <v>2107</v>
      </c>
      <c r="AE25" s="105" t="s">
        <v>2107</v>
      </c>
      <c r="AF25" s="105" t="s">
        <v>2107</v>
      </c>
    </row>
    <row r="26" spans="1:32" ht="13.2">
      <c r="A26" s="63" t="s">
        <v>11</v>
      </c>
      <c r="B26" s="706"/>
      <c r="C26" s="707"/>
      <c r="D26" s="707"/>
      <c r="E26" s="707"/>
      <c r="F26" s="708"/>
      <c r="G26" s="708"/>
      <c r="H26" s="707"/>
      <c r="I26" s="707"/>
      <c r="J26" s="707"/>
      <c r="K26" s="707"/>
      <c r="L26" s="708"/>
      <c r="M26" s="707"/>
      <c r="N26" s="707"/>
      <c r="O26" s="707"/>
      <c r="P26" s="707"/>
      <c r="Q26" s="707"/>
      <c r="R26" s="707"/>
      <c r="S26" s="708"/>
      <c r="T26" s="57" t="s">
        <v>488</v>
      </c>
      <c r="U26" s="57" t="s">
        <v>488</v>
      </c>
      <c r="V26" s="290" t="s">
        <v>134</v>
      </c>
      <c r="W26" s="290" t="s">
        <v>2323</v>
      </c>
      <c r="X26" s="711" t="s">
        <v>2324</v>
      </c>
      <c r="Y26" s="711" t="s">
        <v>2324</v>
      </c>
      <c r="Z26" s="711" t="s">
        <v>2324</v>
      </c>
      <c r="AA26" s="711" t="s">
        <v>2324</v>
      </c>
      <c r="AB26" s="711" t="s">
        <v>2324</v>
      </c>
      <c r="AC26" s="711" t="s">
        <v>2324</v>
      </c>
      <c r="AD26" s="57" t="s">
        <v>134</v>
      </c>
      <c r="AE26" s="57" t="s">
        <v>242</v>
      </c>
      <c r="AF26" s="665" t="s">
        <v>2116</v>
      </c>
    </row>
    <row r="27" spans="1:32" ht="13.2">
      <c r="A27" s="63" t="s">
        <v>10</v>
      </c>
      <c r="B27" s="706"/>
      <c r="C27" s="707"/>
      <c r="D27" s="707"/>
      <c r="E27" s="707"/>
      <c r="F27" s="708"/>
      <c r="G27" s="708"/>
      <c r="H27" s="707"/>
      <c r="I27" s="707"/>
      <c r="J27" s="707"/>
      <c r="K27" s="707"/>
      <c r="L27" s="708"/>
      <c r="M27" s="707"/>
      <c r="N27" s="707"/>
      <c r="O27" s="707"/>
      <c r="P27" s="707"/>
      <c r="Q27" s="707"/>
      <c r="R27" s="707"/>
      <c r="S27" s="708"/>
      <c r="T27" s="57" t="s">
        <v>488</v>
      </c>
      <c r="U27" s="57" t="s">
        <v>488</v>
      </c>
      <c r="V27" s="290" t="s">
        <v>134</v>
      </c>
      <c r="W27" s="290" t="s">
        <v>134</v>
      </c>
      <c r="X27" s="290" t="s">
        <v>134</v>
      </c>
      <c r="Y27" s="57" t="s">
        <v>134</v>
      </c>
      <c r="Z27" s="10" t="s">
        <v>242</v>
      </c>
      <c r="AA27" s="57" t="s">
        <v>242</v>
      </c>
      <c r="AB27" s="81"/>
      <c r="AC27" s="105" t="s">
        <v>2148</v>
      </c>
      <c r="AD27" s="669" t="s">
        <v>2325</v>
      </c>
      <c r="AE27" s="669" t="s">
        <v>279</v>
      </c>
      <c r="AF27" s="669" t="s">
        <v>279</v>
      </c>
    </row>
    <row r="28" spans="1:32" ht="13.2">
      <c r="A28" s="63" t="s">
        <v>13</v>
      </c>
      <c r="B28" s="548"/>
      <c r="C28" s="548"/>
      <c r="D28" s="548"/>
      <c r="E28" s="57" t="s">
        <v>2326</v>
      </c>
      <c r="F28" s="10" t="s">
        <v>242</v>
      </c>
      <c r="G28" s="10" t="s">
        <v>242</v>
      </c>
      <c r="H28" s="97" t="s">
        <v>2327</v>
      </c>
      <c r="I28" s="97" t="s">
        <v>2327</v>
      </c>
      <c r="J28" s="97" t="s">
        <v>2328</v>
      </c>
      <c r="K28" s="57" t="s">
        <v>706</v>
      </c>
      <c r="L28" s="117" t="s">
        <v>2329</v>
      </c>
      <c r="M28" s="296" t="s">
        <v>2330</v>
      </c>
      <c r="N28" s="296" t="s">
        <v>2330</v>
      </c>
      <c r="O28" s="296" t="s">
        <v>2330</v>
      </c>
      <c r="P28" s="296" t="s">
        <v>2330</v>
      </c>
      <c r="Q28" s="296" t="s">
        <v>2330</v>
      </c>
      <c r="R28" s="296" t="s">
        <v>2330</v>
      </c>
      <c r="S28" s="117" t="s">
        <v>739</v>
      </c>
      <c r="T28" s="57" t="s">
        <v>242</v>
      </c>
      <c r="U28" s="712" t="s">
        <v>2331</v>
      </c>
      <c r="V28" s="713" t="s">
        <v>2332</v>
      </c>
      <c r="W28" s="713" t="s">
        <v>2332</v>
      </c>
      <c r="X28" s="713" t="s">
        <v>2332</v>
      </c>
      <c r="Y28" s="105" t="s">
        <v>2333</v>
      </c>
      <c r="Z28" s="602" t="s">
        <v>2332</v>
      </c>
      <c r="AA28" s="602" t="s">
        <v>2334</v>
      </c>
      <c r="AB28" s="105" t="s">
        <v>1878</v>
      </c>
      <c r="AC28" s="57" t="s">
        <v>2335</v>
      </c>
      <c r="AD28" s="57" t="s">
        <v>2336</v>
      </c>
      <c r="AE28" s="105" t="s">
        <v>2337</v>
      </c>
      <c r="AF28" s="105" t="s">
        <v>2337</v>
      </c>
    </row>
    <row r="29" spans="1:32" ht="13.2">
      <c r="A29" s="513" t="s">
        <v>2136</v>
      </c>
      <c r="B29" s="10" t="s">
        <v>706</v>
      </c>
      <c r="C29" s="105" t="s">
        <v>2038</v>
      </c>
      <c r="D29" s="57" t="s">
        <v>134</v>
      </c>
      <c r="E29" s="105" t="s">
        <v>2038</v>
      </c>
      <c r="F29" s="105" t="s">
        <v>2038</v>
      </c>
      <c r="G29" s="105" t="s">
        <v>2038</v>
      </c>
      <c r="H29" s="105" t="s">
        <v>2038</v>
      </c>
      <c r="I29" s="57"/>
      <c r="J29" s="105" t="s">
        <v>2038</v>
      </c>
      <c r="K29" s="57" t="s">
        <v>134</v>
      </c>
      <c r="L29" s="57" t="s">
        <v>134</v>
      </c>
      <c r="M29" s="105" t="s">
        <v>2038</v>
      </c>
      <c r="N29" s="105" t="s">
        <v>2038</v>
      </c>
      <c r="O29" s="57" t="s">
        <v>134</v>
      </c>
      <c r="P29" s="57" t="s">
        <v>412</v>
      </c>
      <c r="Q29" s="57" t="s">
        <v>412</v>
      </c>
      <c r="R29" s="57" t="s">
        <v>134</v>
      </c>
      <c r="S29" s="105" t="s">
        <v>2038</v>
      </c>
      <c r="T29" s="105" t="s">
        <v>2038</v>
      </c>
      <c r="U29" s="105" t="s">
        <v>2038</v>
      </c>
      <c r="V29" s="105" t="s">
        <v>2038</v>
      </c>
      <c r="W29" s="117" t="s">
        <v>2338</v>
      </c>
      <c r="X29" s="57" t="s">
        <v>134</v>
      </c>
      <c r="Y29" s="105" t="s">
        <v>2038</v>
      </c>
      <c r="Z29" s="57" t="s">
        <v>134</v>
      </c>
      <c r="AA29" s="105" t="s">
        <v>2038</v>
      </c>
      <c r="AB29" s="105" t="s">
        <v>2038</v>
      </c>
      <c r="AC29" s="57" t="s">
        <v>2307</v>
      </c>
      <c r="AD29" s="10" t="s">
        <v>1084</v>
      </c>
      <c r="AE29" s="57" t="s">
        <v>134</v>
      </c>
      <c r="AF29" s="105" t="s">
        <v>2038</v>
      </c>
    </row>
    <row r="30" spans="1:32" ht="13.2">
      <c r="A30" s="513" t="s">
        <v>104</v>
      </c>
      <c r="B30" s="58" t="s">
        <v>706</v>
      </c>
      <c r="C30" s="57" t="s">
        <v>2339</v>
      </c>
      <c r="D30" s="10" t="s">
        <v>134</v>
      </c>
      <c r="E30" s="117" t="s">
        <v>1878</v>
      </c>
      <c r="F30" s="10" t="s">
        <v>242</v>
      </c>
      <c r="G30" s="10" t="s">
        <v>242</v>
      </c>
      <c r="H30" s="526" t="s">
        <v>2340</v>
      </c>
      <c r="I30" s="526" t="s">
        <v>2340</v>
      </c>
      <c r="J30" s="10" t="s">
        <v>134</v>
      </c>
      <c r="K30" s="105" t="s">
        <v>2341</v>
      </c>
      <c r="L30" s="105" t="s">
        <v>2342</v>
      </c>
      <c r="M30" s="105" t="s">
        <v>2342</v>
      </c>
      <c r="N30" s="57" t="s">
        <v>134</v>
      </c>
      <c r="O30" s="105" t="s">
        <v>2342</v>
      </c>
      <c r="P30" s="105" t="s">
        <v>2342</v>
      </c>
      <c r="Q30" s="105" t="s">
        <v>2342</v>
      </c>
      <c r="R30" s="105" t="s">
        <v>2342</v>
      </c>
      <c r="S30" s="105" t="s">
        <v>2342</v>
      </c>
      <c r="T30" s="105" t="s">
        <v>2342</v>
      </c>
      <c r="U30" s="105" t="s">
        <v>2342</v>
      </c>
      <c r="V30" s="105" t="s">
        <v>2342</v>
      </c>
      <c r="W30" s="105" t="s">
        <v>2342</v>
      </c>
      <c r="X30" s="105" t="s">
        <v>2343</v>
      </c>
      <c r="Y30" s="57" t="s">
        <v>134</v>
      </c>
      <c r="Z30" s="57" t="s">
        <v>134</v>
      </c>
      <c r="AA30" s="57" t="s">
        <v>242</v>
      </c>
      <c r="AB30" s="57" t="s">
        <v>326</v>
      </c>
      <c r="AC30" s="10" t="s">
        <v>2344</v>
      </c>
      <c r="AD30" s="10" t="s">
        <v>2344</v>
      </c>
      <c r="AE30" s="10" t="s">
        <v>2344</v>
      </c>
      <c r="AF30" s="602" t="s">
        <v>2138</v>
      </c>
    </row>
    <row r="31" spans="1:32" ht="13.2">
      <c r="A31" s="64" t="s">
        <v>92</v>
      </c>
      <c r="B31" s="296" t="s">
        <v>2345</v>
      </c>
      <c r="C31" s="117" t="s">
        <v>2346</v>
      </c>
      <c r="D31" s="117" t="s">
        <v>2347</v>
      </c>
      <c r="E31" s="117" t="s">
        <v>2347</v>
      </c>
      <c r="F31" s="117" t="s">
        <v>2347</v>
      </c>
      <c r="G31" s="142" t="s">
        <v>2348</v>
      </c>
      <c r="H31" s="57" t="s">
        <v>2349</v>
      </c>
      <c r="I31" s="57" t="s">
        <v>134</v>
      </c>
      <c r="J31" s="57" t="s">
        <v>2350</v>
      </c>
      <c r="L31" s="296" t="s">
        <v>2351</v>
      </c>
      <c r="M31" s="296" t="s">
        <v>2351</v>
      </c>
      <c r="N31" s="296" t="s">
        <v>2351</v>
      </c>
      <c r="O31" s="97" t="s">
        <v>2352</v>
      </c>
      <c r="P31" s="97" t="s">
        <v>2353</v>
      </c>
      <c r="Q31" s="602" t="s">
        <v>2354</v>
      </c>
      <c r="R31" s="57" t="s">
        <v>412</v>
      </c>
      <c r="S31" s="57" t="s">
        <v>412</v>
      </c>
      <c r="T31" s="57" t="s">
        <v>242</v>
      </c>
      <c r="U31" s="57" t="s">
        <v>2355</v>
      </c>
      <c r="V31" s="57" t="s">
        <v>134</v>
      </c>
      <c r="W31" s="10" t="s">
        <v>2356</v>
      </c>
      <c r="X31" s="57" t="s">
        <v>2311</v>
      </c>
      <c r="Y31" s="163" t="s">
        <v>2357</v>
      </c>
      <c r="Z31" s="163" t="s">
        <v>2357</v>
      </c>
      <c r="AA31" s="163" t="s">
        <v>2357</v>
      </c>
      <c r="AB31" s="163" t="s">
        <v>2357</v>
      </c>
      <c r="AC31" s="57" t="s">
        <v>134</v>
      </c>
      <c r="AD31" s="57" t="s">
        <v>134</v>
      </c>
      <c r="AE31" s="57" t="s">
        <v>134</v>
      </c>
      <c r="AF31" s="57" t="s">
        <v>2358</v>
      </c>
    </row>
    <row r="32" spans="1:32" ht="13.2">
      <c r="A32" s="553" t="s">
        <v>55</v>
      </c>
      <c r="B32" s="105" t="s">
        <v>2359</v>
      </c>
      <c r="C32" s="57" t="s">
        <v>134</v>
      </c>
      <c r="D32" s="113" t="s">
        <v>356</v>
      </c>
      <c r="E32" s="113" t="s">
        <v>356</v>
      </c>
      <c r="F32" s="113" t="s">
        <v>356</v>
      </c>
      <c r="G32" s="113" t="s">
        <v>356</v>
      </c>
      <c r="H32" s="57" t="s">
        <v>242</v>
      </c>
      <c r="I32" s="57" t="s">
        <v>134</v>
      </c>
      <c r="J32" s="57" t="s">
        <v>134</v>
      </c>
      <c r="K32" s="105" t="s">
        <v>1878</v>
      </c>
      <c r="L32" s="182" t="s">
        <v>2317</v>
      </c>
      <c r="M32" s="182" t="s">
        <v>2317</v>
      </c>
      <c r="N32" s="142" t="s">
        <v>2122</v>
      </c>
      <c r="O32" s="142" t="s">
        <v>2122</v>
      </c>
      <c r="P32" s="142" t="s">
        <v>2122</v>
      </c>
      <c r="Q32" s="142" t="s">
        <v>2360</v>
      </c>
      <c r="R32" s="57" t="s">
        <v>242</v>
      </c>
      <c r="S32" s="57" t="s">
        <v>1872</v>
      </c>
      <c r="T32" s="113" t="s">
        <v>1872</v>
      </c>
      <c r="U32" s="113" t="s">
        <v>1872</v>
      </c>
      <c r="V32" s="57" t="s">
        <v>134</v>
      </c>
      <c r="W32" s="57" t="s">
        <v>134</v>
      </c>
      <c r="X32" s="57" t="s">
        <v>134</v>
      </c>
      <c r="Y32" s="314" t="s">
        <v>818</v>
      </c>
      <c r="Z32" s="314" t="s">
        <v>818</v>
      </c>
      <c r="AA32" s="314" t="s">
        <v>818</v>
      </c>
      <c r="AB32" s="314" t="s">
        <v>818</v>
      </c>
      <c r="AC32" s="57" t="s">
        <v>134</v>
      </c>
      <c r="AD32" s="57" t="s">
        <v>134</v>
      </c>
      <c r="AE32" s="57" t="s">
        <v>134</v>
      </c>
      <c r="AF32" s="57" t="s">
        <v>134</v>
      </c>
    </row>
    <row r="33" spans="1:32" ht="13.2">
      <c r="A33" s="66" t="s">
        <v>94</v>
      </c>
      <c r="B33" s="714" t="s">
        <v>2361</v>
      </c>
      <c r="C33" s="714" t="s">
        <v>2361</v>
      </c>
      <c r="D33" s="113" t="s">
        <v>356</v>
      </c>
      <c r="E33" s="113" t="s">
        <v>356</v>
      </c>
      <c r="F33" s="113" t="s">
        <v>356</v>
      </c>
      <c r="G33" s="113" t="s">
        <v>356</v>
      </c>
      <c r="H33" s="57" t="s">
        <v>242</v>
      </c>
      <c r="I33" s="57" t="s">
        <v>1878</v>
      </c>
      <c r="J33" s="57" t="s">
        <v>134</v>
      </c>
      <c r="K33" s="57" t="s">
        <v>134</v>
      </c>
      <c r="L33" s="10" t="s">
        <v>1223</v>
      </c>
      <c r="M33" s="10" t="s">
        <v>1223</v>
      </c>
      <c r="N33" s="117" t="s">
        <v>1837</v>
      </c>
      <c r="O33" s="117" t="s">
        <v>1837</v>
      </c>
      <c r="P33" s="117" t="s">
        <v>1837</v>
      </c>
      <c r="Q33" s="105" t="s">
        <v>2362</v>
      </c>
      <c r="R33" s="105" t="s">
        <v>2362</v>
      </c>
      <c r="S33" s="105" t="s">
        <v>2362</v>
      </c>
      <c r="T33" s="105" t="s">
        <v>2362</v>
      </c>
      <c r="U33" s="105" t="s">
        <v>2363</v>
      </c>
      <c r="V33" s="57" t="s">
        <v>134</v>
      </c>
      <c r="W33" s="57" t="s">
        <v>134</v>
      </c>
      <c r="X33" s="57" t="s">
        <v>242</v>
      </c>
      <c r="Y33" s="57" t="s">
        <v>242</v>
      </c>
      <c r="Z33" s="57" t="s">
        <v>134</v>
      </c>
      <c r="AA33" s="57" t="s">
        <v>134</v>
      </c>
      <c r="AB33" s="57" t="s">
        <v>134</v>
      </c>
      <c r="AC33" s="57" t="s">
        <v>134</v>
      </c>
      <c r="AD33" s="57" t="s">
        <v>242</v>
      </c>
      <c r="AE33" s="57" t="s">
        <v>242</v>
      </c>
      <c r="AF33" s="57"/>
    </row>
    <row r="34" spans="1:32" ht="13.2">
      <c r="A34" s="67" t="s">
        <v>95</v>
      </c>
      <c r="B34" s="105" t="s">
        <v>1878</v>
      </c>
      <c r="C34" s="105" t="s">
        <v>1233</v>
      </c>
      <c r="D34" s="105" t="s">
        <v>1233</v>
      </c>
      <c r="E34" s="57" t="s">
        <v>134</v>
      </c>
      <c r="F34" s="105" t="s">
        <v>1233</v>
      </c>
      <c r="G34" s="105" t="s">
        <v>1233</v>
      </c>
      <c r="H34" s="58" t="s">
        <v>134</v>
      </c>
      <c r="I34" s="105" t="s">
        <v>1233</v>
      </c>
      <c r="J34" s="105" t="s">
        <v>1233</v>
      </c>
      <c r="K34" s="57" t="s">
        <v>134</v>
      </c>
      <c r="L34" s="57" t="s">
        <v>134</v>
      </c>
      <c r="M34" s="105" t="s">
        <v>1233</v>
      </c>
      <c r="N34" s="105" t="s">
        <v>1233</v>
      </c>
      <c r="O34" s="105" t="s">
        <v>1233</v>
      </c>
      <c r="P34" s="57" t="s">
        <v>134</v>
      </c>
      <c r="Q34" s="105" t="s">
        <v>1233</v>
      </c>
      <c r="R34" s="105" t="s">
        <v>1233</v>
      </c>
      <c r="S34" s="57" t="s">
        <v>134</v>
      </c>
      <c r="T34" s="105" t="s">
        <v>134</v>
      </c>
      <c r="U34" s="105" t="s">
        <v>134</v>
      </c>
      <c r="V34" s="105" t="s">
        <v>134</v>
      </c>
      <c r="W34" s="57" t="s">
        <v>134</v>
      </c>
      <c r="X34" s="105" t="s">
        <v>134</v>
      </c>
      <c r="Y34" s="58" t="s">
        <v>2364</v>
      </c>
      <c r="Z34" s="57" t="s">
        <v>134</v>
      </c>
      <c r="AA34" s="105" t="s">
        <v>1233</v>
      </c>
      <c r="AB34" s="105" t="s">
        <v>1233</v>
      </c>
      <c r="AC34" s="105" t="s">
        <v>1233</v>
      </c>
      <c r="AD34" s="57" t="s">
        <v>134</v>
      </c>
      <c r="AE34" s="105" t="s">
        <v>1233</v>
      </c>
      <c r="AF34" s="105" t="s">
        <v>1233</v>
      </c>
    </row>
    <row r="35" spans="1:32" ht="13.2">
      <c r="A35" s="67" t="s">
        <v>96</v>
      </c>
      <c r="B35" s="58" t="s">
        <v>134</v>
      </c>
      <c r="C35" s="105" t="s">
        <v>2365</v>
      </c>
      <c r="D35" s="105" t="s">
        <v>818</v>
      </c>
      <c r="E35" s="58" t="s">
        <v>134</v>
      </c>
      <c r="F35" s="58" t="s">
        <v>134</v>
      </c>
      <c r="G35" s="57" t="s">
        <v>2275</v>
      </c>
      <c r="H35" s="57" t="s">
        <v>2275</v>
      </c>
      <c r="I35" s="58" t="s">
        <v>134</v>
      </c>
      <c r="J35" s="57" t="s">
        <v>2277</v>
      </c>
      <c r="K35" s="57" t="s">
        <v>2277</v>
      </c>
      <c r="L35" s="57" t="s">
        <v>2078</v>
      </c>
      <c r="M35" s="57" t="s">
        <v>2078</v>
      </c>
      <c r="N35" s="57" t="s">
        <v>2078</v>
      </c>
      <c r="O35" s="10" t="s">
        <v>242</v>
      </c>
      <c r="P35" s="58" t="s">
        <v>134</v>
      </c>
      <c r="Q35" s="58" t="s">
        <v>134</v>
      </c>
      <c r="R35" s="105" t="s">
        <v>1878</v>
      </c>
      <c r="S35" s="105" t="s">
        <v>279</v>
      </c>
      <c r="T35" s="105" t="s">
        <v>279</v>
      </c>
      <c r="U35" s="105" t="s">
        <v>279</v>
      </c>
      <c r="V35" s="105" t="s">
        <v>279</v>
      </c>
      <c r="W35" s="58" t="s">
        <v>134</v>
      </c>
      <c r="X35" s="58" t="s">
        <v>134</v>
      </c>
      <c r="Y35" s="58" t="s">
        <v>134</v>
      </c>
      <c r="Z35" s="58" t="s">
        <v>134</v>
      </c>
      <c r="AA35" s="58" t="s">
        <v>134</v>
      </c>
      <c r="AB35" s="58" t="s">
        <v>242</v>
      </c>
      <c r="AC35" s="58" t="s">
        <v>242</v>
      </c>
      <c r="AD35" s="58" t="s">
        <v>134</v>
      </c>
      <c r="AE35" s="57" t="s">
        <v>694</v>
      </c>
      <c r="AF35" s="109" t="s">
        <v>2164</v>
      </c>
    </row>
    <row r="36" spans="1:32" ht="13.2">
      <c r="A36" s="80" t="s">
        <v>1706</v>
      </c>
      <c r="B36" s="57" t="s">
        <v>134</v>
      </c>
      <c r="C36" s="57"/>
      <c r="D36" s="57"/>
      <c r="E36" s="57"/>
      <c r="F36" s="57"/>
      <c r="G36" s="57"/>
      <c r="H36" s="57"/>
      <c r="I36" s="57"/>
      <c r="J36" s="57"/>
      <c r="K36" s="57"/>
      <c r="L36" s="57"/>
      <c r="M36" s="57"/>
      <c r="N36" s="57"/>
      <c r="O36" s="57"/>
      <c r="P36" s="57"/>
      <c r="Q36" s="57"/>
      <c r="R36" s="57"/>
      <c r="S36" s="57"/>
      <c r="T36" s="57"/>
      <c r="U36" s="57"/>
      <c r="V36" s="57"/>
      <c r="W36" s="57"/>
      <c r="X36" s="57"/>
      <c r="Y36" s="57"/>
      <c r="AA36" s="57"/>
      <c r="AB36" s="57"/>
      <c r="AC36" s="57"/>
      <c r="AD36" s="57"/>
      <c r="AE36" s="57"/>
      <c r="AF36" s="57"/>
    </row>
    <row r="37" spans="1:32" ht="13.2">
      <c r="A37" s="581" t="s">
        <v>2366</v>
      </c>
      <c r="B37" s="57"/>
      <c r="C37" s="191"/>
      <c r="D37" s="191"/>
      <c r="E37" s="191"/>
      <c r="F37" s="191"/>
      <c r="G37" s="191"/>
      <c r="H37" s="191"/>
      <c r="I37" s="191"/>
      <c r="J37" s="57"/>
      <c r="K37" s="57"/>
      <c r="L37" s="57"/>
      <c r="M37" s="57"/>
      <c r="N37" s="57"/>
      <c r="O37" s="57"/>
      <c r="P37" s="57"/>
      <c r="Q37" s="57"/>
      <c r="R37" s="57"/>
      <c r="S37" s="57"/>
      <c r="T37" s="57"/>
      <c r="U37" s="57"/>
      <c r="V37" s="57"/>
      <c r="W37" s="57"/>
      <c r="X37" s="57"/>
      <c r="Y37" s="57"/>
      <c r="AA37" s="57"/>
      <c r="AB37" s="57"/>
      <c r="AC37" s="57"/>
      <c r="AD37" s="57"/>
      <c r="AE37" s="57"/>
      <c r="AF37" s="57"/>
    </row>
    <row r="38" spans="1:32" ht="13.2">
      <c r="A38" s="581" t="s">
        <v>1707</v>
      </c>
      <c r="C38" s="191"/>
      <c r="D38" s="715"/>
      <c r="E38" s="715"/>
      <c r="F38" s="715"/>
      <c r="G38" s="191"/>
      <c r="H38" s="191"/>
      <c r="I38" s="191"/>
      <c r="J38" s="57" t="s">
        <v>2367</v>
      </c>
      <c r="K38" s="57"/>
      <c r="L38" s="57"/>
      <c r="M38" s="57"/>
      <c r="N38" s="57"/>
      <c r="O38" s="57"/>
      <c r="P38" s="57"/>
      <c r="Q38" s="57"/>
      <c r="R38" s="57"/>
      <c r="S38" s="57"/>
      <c r="T38" s="57"/>
      <c r="U38" s="57"/>
      <c r="V38" s="57"/>
      <c r="W38" s="57"/>
      <c r="X38" s="57"/>
      <c r="Y38" s="57"/>
      <c r="Z38" s="57"/>
      <c r="AA38" s="57"/>
      <c r="AB38" s="57"/>
      <c r="AC38" s="105" t="s">
        <v>2148</v>
      </c>
      <c r="AD38" s="665" t="s">
        <v>2116</v>
      </c>
      <c r="AF38" s="57"/>
    </row>
    <row r="39" spans="1:32" ht="13.2">
      <c r="A39" s="581" t="s">
        <v>1708</v>
      </c>
      <c r="B39" s="199"/>
      <c r="C39" s="191"/>
      <c r="D39" s="715"/>
      <c r="E39" s="715"/>
      <c r="F39" s="715"/>
      <c r="G39" s="191"/>
      <c r="H39" s="191"/>
      <c r="I39" s="191"/>
      <c r="J39" s="57"/>
      <c r="K39" s="57"/>
      <c r="L39" s="57"/>
      <c r="M39" s="57"/>
      <c r="N39" s="57"/>
      <c r="O39" s="57"/>
      <c r="P39" s="57"/>
      <c r="Q39" s="57"/>
      <c r="R39" s="57"/>
      <c r="S39" s="57"/>
      <c r="T39" s="57"/>
      <c r="U39" s="57"/>
      <c r="V39" s="57"/>
      <c r="W39" s="57"/>
      <c r="X39" s="57"/>
      <c r="Y39" s="57"/>
      <c r="Z39" s="57"/>
      <c r="AA39" s="57"/>
      <c r="AB39" s="57"/>
      <c r="AC39" s="57"/>
      <c r="AD39" s="57"/>
      <c r="AE39" s="57"/>
      <c r="AF39" s="57"/>
    </row>
    <row r="40" spans="1:32" ht="13.2">
      <c r="A40" s="581" t="s">
        <v>1709</v>
      </c>
      <c r="C40" s="191"/>
      <c r="D40" s="715"/>
      <c r="E40" s="715"/>
      <c r="F40" s="715"/>
      <c r="G40" s="191"/>
      <c r="H40" s="191"/>
      <c r="I40" s="191"/>
      <c r="J40" s="57"/>
      <c r="K40" s="57"/>
      <c r="L40" s="57" t="s">
        <v>2368</v>
      </c>
      <c r="N40" s="57"/>
      <c r="O40" s="10" t="s">
        <v>2369</v>
      </c>
      <c r="P40" s="57"/>
      <c r="Q40" s="57" t="s">
        <v>242</v>
      </c>
      <c r="R40" s="57"/>
      <c r="S40" s="57"/>
      <c r="T40" s="57"/>
      <c r="U40" s="57" t="s">
        <v>2323</v>
      </c>
      <c r="V40" s="57"/>
      <c r="W40" s="57"/>
      <c r="X40" s="57"/>
      <c r="Y40" s="57"/>
      <c r="Z40" s="57"/>
      <c r="AA40" s="57"/>
      <c r="AB40" s="57"/>
      <c r="AC40" s="57"/>
      <c r="AD40" s="57"/>
      <c r="AE40" s="10" t="s">
        <v>242</v>
      </c>
      <c r="AF40" s="57"/>
    </row>
    <row r="41" spans="1:32" ht="13.2">
      <c r="A41" s="581" t="s">
        <v>1710</v>
      </c>
      <c r="B41" s="199"/>
      <c r="C41" s="191"/>
      <c r="D41" s="715"/>
      <c r="E41" s="715"/>
      <c r="F41" s="715"/>
      <c r="G41" s="191"/>
      <c r="H41" s="191"/>
      <c r="I41" s="191"/>
      <c r="J41" s="57"/>
      <c r="K41" s="57"/>
      <c r="L41" s="10" t="s">
        <v>2277</v>
      </c>
      <c r="M41" s="57"/>
      <c r="N41" s="57"/>
      <c r="O41" s="57"/>
      <c r="P41" s="57"/>
      <c r="Q41" s="57"/>
      <c r="R41" s="57"/>
      <c r="S41" s="57"/>
      <c r="T41" s="57"/>
      <c r="U41" s="57"/>
      <c r="V41" s="57"/>
      <c r="W41" s="57"/>
      <c r="X41" s="57"/>
      <c r="Y41" s="57"/>
      <c r="Z41" s="57"/>
      <c r="AA41" s="57"/>
      <c r="AB41" s="57"/>
      <c r="AC41" s="57"/>
      <c r="AD41" s="57"/>
      <c r="AE41" s="57"/>
      <c r="AF41" s="57"/>
    </row>
    <row r="42" spans="1:32" ht="13.2">
      <c r="A42" s="79" t="s">
        <v>941</v>
      </c>
      <c r="B42" s="10" t="s">
        <v>500</v>
      </c>
      <c r="C42" s="57" t="s">
        <v>134</v>
      </c>
      <c r="D42" s="57" t="s">
        <v>242</v>
      </c>
      <c r="E42" s="57" t="s">
        <v>134</v>
      </c>
      <c r="F42" s="97" t="s">
        <v>2321</v>
      </c>
      <c r="G42" s="602" t="s">
        <v>1979</v>
      </c>
      <c r="H42" s="602" t="s">
        <v>1979</v>
      </c>
      <c r="I42" s="602" t="s">
        <v>1979</v>
      </c>
      <c r="J42" s="602" t="s">
        <v>1979</v>
      </c>
      <c r="K42" s="602" t="s">
        <v>1979</v>
      </c>
      <c r="L42" s="602" t="s">
        <v>1979</v>
      </c>
      <c r="M42" s="57" t="s">
        <v>134</v>
      </c>
      <c r="N42" s="57" t="s">
        <v>134</v>
      </c>
      <c r="O42" s="57" t="s">
        <v>2020</v>
      </c>
      <c r="P42" s="57" t="s">
        <v>2020</v>
      </c>
      <c r="Q42" s="57" t="s">
        <v>2020</v>
      </c>
      <c r="R42" s="57"/>
      <c r="S42" s="384"/>
      <c r="T42" s="57" t="s">
        <v>134</v>
      </c>
      <c r="U42" s="105" t="s">
        <v>818</v>
      </c>
      <c r="V42" s="105" t="s">
        <v>818</v>
      </c>
      <c r="W42" s="105" t="s">
        <v>818</v>
      </c>
      <c r="X42" s="105" t="s">
        <v>818</v>
      </c>
      <c r="Y42" s="105" t="s">
        <v>818</v>
      </c>
      <c r="Z42" s="105" t="s">
        <v>818</v>
      </c>
      <c r="AA42" s="105" t="s">
        <v>2322</v>
      </c>
      <c r="AB42" s="57" t="s">
        <v>134</v>
      </c>
      <c r="AC42" s="57" t="s">
        <v>134</v>
      </c>
      <c r="AD42" s="57" t="s">
        <v>134</v>
      </c>
      <c r="AE42" s="57" t="s">
        <v>2171</v>
      </c>
      <c r="AF42" s="57" t="s">
        <v>2171</v>
      </c>
    </row>
    <row r="43" spans="1:32" ht="13.2">
      <c r="A43" s="354" t="s">
        <v>98</v>
      </c>
      <c r="B43" s="82" t="s">
        <v>134</v>
      </c>
      <c r="C43" s="191" t="s">
        <v>706</v>
      </c>
      <c r="D43" s="82" t="s">
        <v>134</v>
      </c>
      <c r="E43" s="82" t="s">
        <v>134</v>
      </c>
      <c r="F43" s="82" t="s">
        <v>134</v>
      </c>
      <c r="G43" s="82" t="s">
        <v>134</v>
      </c>
      <c r="H43" s="82" t="s">
        <v>134</v>
      </c>
      <c r="I43" s="82" t="s">
        <v>134</v>
      </c>
      <c r="J43" s="82" t="s">
        <v>134</v>
      </c>
      <c r="K43" s="57" t="s">
        <v>134</v>
      </c>
      <c r="L43" s="57" t="s">
        <v>134</v>
      </c>
      <c r="M43" s="57" t="s">
        <v>134</v>
      </c>
      <c r="N43" s="57" t="s">
        <v>134</v>
      </c>
      <c r="O43" s="57" t="s">
        <v>134</v>
      </c>
      <c r="P43" s="57" t="s">
        <v>134</v>
      </c>
      <c r="Q43" s="105" t="s">
        <v>739</v>
      </c>
      <c r="R43" s="57" t="s">
        <v>134</v>
      </c>
      <c r="S43" s="57" t="s">
        <v>134</v>
      </c>
      <c r="T43" s="57" t="s">
        <v>134</v>
      </c>
      <c r="U43" s="57" t="s">
        <v>134</v>
      </c>
      <c r="V43" s="57" t="s">
        <v>134</v>
      </c>
      <c r="W43" s="105" t="s">
        <v>2370</v>
      </c>
      <c r="X43" s="57" t="s">
        <v>134</v>
      </c>
      <c r="Y43" s="57" t="s">
        <v>134</v>
      </c>
      <c r="Z43" s="57" t="s">
        <v>134</v>
      </c>
      <c r="AA43" s="57" t="s">
        <v>134</v>
      </c>
      <c r="AB43" s="57" t="s">
        <v>134</v>
      </c>
      <c r="AC43" s="57" t="s">
        <v>134</v>
      </c>
      <c r="AD43" s="57" t="s">
        <v>242</v>
      </c>
      <c r="AE43" s="57" t="s">
        <v>2371</v>
      </c>
      <c r="AF43" s="57" t="s">
        <v>134</v>
      </c>
    </row>
    <row r="44" spans="1:32" ht="13.2">
      <c r="A44" s="354" t="s">
        <v>2178</v>
      </c>
      <c r="B44" s="57" t="s">
        <v>134</v>
      </c>
      <c r="C44" s="57" t="s">
        <v>134</v>
      </c>
      <c r="D44" s="57" t="s">
        <v>134</v>
      </c>
      <c r="E44" s="57" t="s">
        <v>134</v>
      </c>
      <c r="F44" s="57" t="s">
        <v>134</v>
      </c>
      <c r="G44" s="57" t="s">
        <v>134</v>
      </c>
      <c r="H44" s="57" t="s">
        <v>134</v>
      </c>
      <c r="I44" s="57" t="s">
        <v>134</v>
      </c>
      <c r="J44" s="57" t="s">
        <v>134</v>
      </c>
      <c r="K44" s="57" t="s">
        <v>134</v>
      </c>
      <c r="L44" s="57" t="s">
        <v>134</v>
      </c>
      <c r="M44" s="57" t="s">
        <v>134</v>
      </c>
      <c r="N44" s="57" t="s">
        <v>134</v>
      </c>
      <c r="O44" s="57" t="s">
        <v>134</v>
      </c>
      <c r="P44" s="57" t="s">
        <v>134</v>
      </c>
      <c r="Q44" s="57" t="s">
        <v>134</v>
      </c>
      <c r="R44" s="57" t="s">
        <v>134</v>
      </c>
      <c r="S44" s="57" t="s">
        <v>134</v>
      </c>
      <c r="T44" s="57" t="s">
        <v>134</v>
      </c>
      <c r="U44" s="57" t="s">
        <v>134</v>
      </c>
      <c r="V44" s="57" t="s">
        <v>134</v>
      </c>
      <c r="W44" s="57" t="s">
        <v>134</v>
      </c>
      <c r="X44" s="57" t="s">
        <v>134</v>
      </c>
      <c r="Y44" s="57" t="s">
        <v>134</v>
      </c>
      <c r="Z44" s="57" t="s">
        <v>134</v>
      </c>
      <c r="AA44" s="57" t="s">
        <v>134</v>
      </c>
      <c r="AB44" s="57" t="s">
        <v>134</v>
      </c>
      <c r="AC44" s="57" t="s">
        <v>134</v>
      </c>
      <c r="AD44" s="57" t="s">
        <v>134</v>
      </c>
      <c r="AE44" s="57" t="s">
        <v>134</v>
      </c>
      <c r="AF44" s="57" t="s">
        <v>134</v>
      </c>
    </row>
    <row r="45" spans="1:32" ht="15" customHeight="1">
      <c r="A45" s="354" t="s">
        <v>99</v>
      </c>
      <c r="B45" s="105" t="s">
        <v>1233</v>
      </c>
      <c r="C45" s="105" t="s">
        <v>1878</v>
      </c>
      <c r="D45" s="105" t="s">
        <v>1878</v>
      </c>
      <c r="E45" s="105" t="s">
        <v>1233</v>
      </c>
      <c r="F45" s="58"/>
      <c r="G45" s="57" t="s">
        <v>821</v>
      </c>
      <c r="H45" s="105" t="s">
        <v>1233</v>
      </c>
      <c r="I45" s="105" t="s">
        <v>1876</v>
      </c>
      <c r="J45" s="57" t="s">
        <v>134</v>
      </c>
      <c r="K45" s="57" t="s">
        <v>134</v>
      </c>
      <c r="L45" s="57" t="s">
        <v>134</v>
      </c>
      <c r="M45" s="57" t="s">
        <v>134</v>
      </c>
      <c r="N45" s="57" t="s">
        <v>134</v>
      </c>
      <c r="O45" s="10" t="s">
        <v>2318</v>
      </c>
      <c r="P45" s="105" t="s">
        <v>1233</v>
      </c>
      <c r="Q45" s="716" t="s">
        <v>2372</v>
      </c>
      <c r="R45" s="716" t="s">
        <v>2372</v>
      </c>
      <c r="S45" s="105" t="s">
        <v>1233</v>
      </c>
      <c r="T45" s="57" t="s">
        <v>134</v>
      </c>
      <c r="U45" s="57" t="s">
        <v>134</v>
      </c>
      <c r="V45" s="105" t="s">
        <v>1233</v>
      </c>
      <c r="W45" s="105" t="s">
        <v>1233</v>
      </c>
      <c r="X45" s="105" t="s">
        <v>1233</v>
      </c>
      <c r="Y45" s="105" t="s">
        <v>1233</v>
      </c>
      <c r="Z45" s="105" t="s">
        <v>1233</v>
      </c>
      <c r="AA45" s="57" t="s">
        <v>134</v>
      </c>
      <c r="AB45" s="57" t="s">
        <v>134</v>
      </c>
      <c r="AC45" s="57" t="s">
        <v>242</v>
      </c>
      <c r="AD45" s="105" t="s">
        <v>1233</v>
      </c>
      <c r="AE45" s="665" t="s">
        <v>2116</v>
      </c>
      <c r="AF45" s="304" t="s">
        <v>972</v>
      </c>
    </row>
    <row r="46" spans="1:32" ht="13.2">
      <c r="A46" s="354" t="s">
        <v>101</v>
      </c>
      <c r="B46" s="57" t="s">
        <v>134</v>
      </c>
      <c r="C46" s="57" t="s">
        <v>134</v>
      </c>
      <c r="D46" s="57" t="s">
        <v>134</v>
      </c>
      <c r="E46" s="57" t="s">
        <v>242</v>
      </c>
      <c r="F46" s="57" t="s">
        <v>1135</v>
      </c>
      <c r="G46" s="57" t="s">
        <v>134</v>
      </c>
      <c r="H46" s="57" t="s">
        <v>134</v>
      </c>
      <c r="I46" s="57" t="s">
        <v>134</v>
      </c>
      <c r="J46" s="57" t="s">
        <v>134</v>
      </c>
      <c r="K46" s="57" t="s">
        <v>134</v>
      </c>
      <c r="L46" s="57" t="s">
        <v>134</v>
      </c>
      <c r="M46" s="57" t="s">
        <v>134</v>
      </c>
      <c r="N46" s="57" t="s">
        <v>242</v>
      </c>
      <c r="O46" s="57" t="s">
        <v>134</v>
      </c>
      <c r="P46" s="57" t="s">
        <v>134</v>
      </c>
      <c r="Q46" s="57" t="s">
        <v>134</v>
      </c>
      <c r="R46" s="57" t="s">
        <v>134</v>
      </c>
      <c r="T46" s="602" t="s">
        <v>1979</v>
      </c>
      <c r="U46" s="57" t="s">
        <v>134</v>
      </c>
      <c r="V46" s="57" t="s">
        <v>134</v>
      </c>
      <c r="W46" s="57" t="s">
        <v>134</v>
      </c>
      <c r="X46" s="57" t="s">
        <v>134</v>
      </c>
      <c r="Y46" s="57" t="s">
        <v>134</v>
      </c>
      <c r="Z46" s="57" t="s">
        <v>2373</v>
      </c>
      <c r="AA46" s="105" t="s">
        <v>1876</v>
      </c>
      <c r="AB46" s="57" t="s">
        <v>134</v>
      </c>
      <c r="AC46" s="57" t="s">
        <v>134</v>
      </c>
      <c r="AD46" s="57" t="s">
        <v>134</v>
      </c>
      <c r="AE46" s="57" t="s">
        <v>134</v>
      </c>
      <c r="AF46" s="57" t="s">
        <v>134</v>
      </c>
    </row>
    <row r="47" spans="1:32" ht="13.2">
      <c r="A47" s="354" t="s">
        <v>102</v>
      </c>
      <c r="B47" s="57" t="s">
        <v>134</v>
      </c>
      <c r="C47" s="57" t="s">
        <v>134</v>
      </c>
      <c r="D47" s="57" t="s">
        <v>134</v>
      </c>
      <c r="E47" s="57" t="s">
        <v>242</v>
      </c>
      <c r="F47" s="57" t="s">
        <v>134</v>
      </c>
      <c r="G47" s="57" t="s">
        <v>134</v>
      </c>
      <c r="H47" s="57" t="s">
        <v>134</v>
      </c>
      <c r="I47" s="57" t="s">
        <v>134</v>
      </c>
      <c r="J47" s="57" t="s">
        <v>134</v>
      </c>
      <c r="K47" s="57" t="s">
        <v>134</v>
      </c>
      <c r="L47" s="57" t="s">
        <v>134</v>
      </c>
      <c r="M47" s="57" t="s">
        <v>242</v>
      </c>
      <c r="N47" s="57" t="s">
        <v>134</v>
      </c>
      <c r="O47" s="57" t="s">
        <v>134</v>
      </c>
      <c r="P47" s="57" t="s">
        <v>134</v>
      </c>
      <c r="Q47" s="57" t="s">
        <v>134</v>
      </c>
      <c r="R47" s="57" t="s">
        <v>134</v>
      </c>
      <c r="S47" s="57" t="s">
        <v>134</v>
      </c>
      <c r="T47" s="57" t="s">
        <v>242</v>
      </c>
      <c r="U47" s="57"/>
      <c r="V47" s="57" t="s">
        <v>134</v>
      </c>
      <c r="W47" s="57" t="s">
        <v>134</v>
      </c>
      <c r="X47" s="57" t="s">
        <v>134</v>
      </c>
      <c r="Y47" s="57" t="s">
        <v>134</v>
      </c>
      <c r="Z47" s="57" t="s">
        <v>134</v>
      </c>
      <c r="AA47" s="57" t="s">
        <v>134</v>
      </c>
      <c r="AB47" s="57" t="s">
        <v>134</v>
      </c>
      <c r="AC47" s="57" t="s">
        <v>134</v>
      </c>
      <c r="AD47" s="57" t="s">
        <v>134</v>
      </c>
      <c r="AE47" s="57" t="s">
        <v>134</v>
      </c>
      <c r="AF47" s="57" t="s">
        <v>134</v>
      </c>
    </row>
    <row r="48" spans="1:32" ht="13.2">
      <c r="A48" s="354" t="s">
        <v>1891</v>
      </c>
      <c r="B48" s="6" t="s">
        <v>134</v>
      </c>
      <c r="C48" s="6" t="s">
        <v>134</v>
      </c>
      <c r="D48" s="6" t="s">
        <v>134</v>
      </c>
      <c r="E48" s="6" t="s">
        <v>134</v>
      </c>
      <c r="F48" s="6" t="s">
        <v>134</v>
      </c>
      <c r="G48" s="6" t="s">
        <v>134</v>
      </c>
      <c r="H48" s="57" t="s">
        <v>2277</v>
      </c>
      <c r="I48" s="57" t="s">
        <v>2277</v>
      </c>
      <c r="J48" s="57" t="s">
        <v>134</v>
      </c>
      <c r="K48" s="105" t="s">
        <v>1233</v>
      </c>
      <c r="L48" s="105" t="s">
        <v>1233</v>
      </c>
      <c r="M48" s="57" t="s">
        <v>134</v>
      </c>
      <c r="N48" s="100" t="s">
        <v>2329</v>
      </c>
      <c r="O48" s="100" t="s">
        <v>2329</v>
      </c>
      <c r="P48" s="57" t="s">
        <v>134</v>
      </c>
      <c r="Q48" s="57" t="s">
        <v>134</v>
      </c>
      <c r="R48" s="57"/>
      <c r="S48" s="105" t="s">
        <v>2374</v>
      </c>
      <c r="T48" s="105" t="s">
        <v>2374</v>
      </c>
      <c r="U48" s="105" t="s">
        <v>2374</v>
      </c>
      <c r="V48" s="57" t="s">
        <v>134</v>
      </c>
      <c r="W48" s="57" t="s">
        <v>134</v>
      </c>
      <c r="X48" s="57" t="s">
        <v>134</v>
      </c>
      <c r="Y48" s="57" t="s">
        <v>134</v>
      </c>
      <c r="Z48" s="350" t="s">
        <v>2375</v>
      </c>
      <c r="AA48" s="350" t="s">
        <v>2375</v>
      </c>
      <c r="AB48" s="57" t="s">
        <v>242</v>
      </c>
      <c r="AC48" s="57" t="s">
        <v>242</v>
      </c>
      <c r="AD48" s="57" t="s">
        <v>134</v>
      </c>
      <c r="AE48" s="57" t="s">
        <v>134</v>
      </c>
      <c r="AF48" s="10" t="s">
        <v>2376</v>
      </c>
    </row>
    <row r="49" spans="1:32" ht="13.2">
      <c r="A49" s="354" t="s">
        <v>103</v>
      </c>
      <c r="B49" s="57" t="s">
        <v>134</v>
      </c>
      <c r="C49" s="57" t="s">
        <v>134</v>
      </c>
      <c r="D49" s="57" t="s">
        <v>134</v>
      </c>
      <c r="E49" s="57" t="s">
        <v>134</v>
      </c>
      <c r="F49" s="57" t="s">
        <v>134</v>
      </c>
      <c r="G49" s="57" t="s">
        <v>134</v>
      </c>
      <c r="H49" s="57" t="s">
        <v>134</v>
      </c>
      <c r="I49" s="57" t="s">
        <v>134</v>
      </c>
      <c r="J49" s="57" t="s">
        <v>134</v>
      </c>
      <c r="K49" s="105" t="s">
        <v>1474</v>
      </c>
      <c r="L49" s="57" t="s">
        <v>134</v>
      </c>
      <c r="M49" s="57" t="s">
        <v>134</v>
      </c>
      <c r="N49" s="57" t="s">
        <v>134</v>
      </c>
      <c r="O49" s="57" t="s">
        <v>134</v>
      </c>
      <c r="P49" s="57" t="s">
        <v>134</v>
      </c>
      <c r="Q49" s="57" t="s">
        <v>134</v>
      </c>
      <c r="R49" s="57" t="s">
        <v>134</v>
      </c>
      <c r="S49" s="57" t="s">
        <v>134</v>
      </c>
      <c r="T49" s="57" t="s">
        <v>134</v>
      </c>
      <c r="U49" s="57" t="s">
        <v>134</v>
      </c>
      <c r="V49" s="57" t="s">
        <v>134</v>
      </c>
      <c r="W49" s="57" t="s">
        <v>134</v>
      </c>
      <c r="X49" s="57" t="s">
        <v>134</v>
      </c>
      <c r="Y49" s="57" t="s">
        <v>134</v>
      </c>
      <c r="Z49" s="57" t="s">
        <v>134</v>
      </c>
      <c r="AA49" s="57" t="s">
        <v>134</v>
      </c>
      <c r="AB49" s="57" t="s">
        <v>134</v>
      </c>
      <c r="AC49" s="57" t="s">
        <v>134</v>
      </c>
      <c r="AD49" s="57" t="s">
        <v>134</v>
      </c>
      <c r="AE49" s="57" t="s">
        <v>134</v>
      </c>
      <c r="AF49" s="57" t="s">
        <v>134</v>
      </c>
    </row>
    <row r="50" spans="1:32" ht="13.2">
      <c r="A50" s="354" t="s">
        <v>54</v>
      </c>
      <c r="B50" s="57" t="s">
        <v>134</v>
      </c>
      <c r="C50" s="57" t="s">
        <v>134</v>
      </c>
      <c r="D50" s="57" t="s">
        <v>134</v>
      </c>
      <c r="E50" s="57" t="s">
        <v>134</v>
      </c>
      <c r="F50" s="105" t="s">
        <v>706</v>
      </c>
      <c r="G50" s="105" t="s">
        <v>706</v>
      </c>
      <c r="H50" s="57" t="s">
        <v>242</v>
      </c>
      <c r="I50" s="57" t="s">
        <v>134</v>
      </c>
      <c r="J50" s="57" t="s">
        <v>134</v>
      </c>
      <c r="K50" s="57" t="s">
        <v>134</v>
      </c>
      <c r="L50" s="296" t="s">
        <v>2377</v>
      </c>
      <c r="M50" s="296" t="s">
        <v>2377</v>
      </c>
      <c r="N50" s="57" t="s">
        <v>134</v>
      </c>
      <c r="O50" s="296" t="s">
        <v>2377</v>
      </c>
      <c r="P50" s="57" t="s">
        <v>134</v>
      </c>
      <c r="Q50" s="57" t="s">
        <v>134</v>
      </c>
      <c r="R50" s="57" t="s">
        <v>134</v>
      </c>
      <c r="S50" s="57" t="s">
        <v>134</v>
      </c>
      <c r="T50" s="57" t="s">
        <v>134</v>
      </c>
      <c r="U50" s="105" t="s">
        <v>1233</v>
      </c>
      <c r="V50" s="117" t="s">
        <v>739</v>
      </c>
      <c r="W50" s="57" t="s">
        <v>134</v>
      </c>
      <c r="X50" s="57" t="s">
        <v>134</v>
      </c>
      <c r="Y50" s="57" t="s">
        <v>134</v>
      </c>
      <c r="Z50" s="57" t="s">
        <v>134</v>
      </c>
      <c r="AA50" s="57" t="s">
        <v>2378</v>
      </c>
      <c r="AB50" s="105" t="s">
        <v>2379</v>
      </c>
      <c r="AC50" s="57" t="s">
        <v>242</v>
      </c>
      <c r="AD50" s="57" t="s">
        <v>134</v>
      </c>
      <c r="AE50" s="57" t="s">
        <v>134</v>
      </c>
      <c r="AF50" s="57" t="s">
        <v>134</v>
      </c>
    </row>
    <row r="51" spans="1:32" ht="18" customHeight="1">
      <c r="A51" s="79" t="s">
        <v>2183</v>
      </c>
      <c r="B51" s="105" t="s">
        <v>2038</v>
      </c>
      <c r="C51" s="57" t="s">
        <v>134</v>
      </c>
      <c r="D51" s="105" t="s">
        <v>2038</v>
      </c>
      <c r="E51" s="57" t="s">
        <v>134</v>
      </c>
      <c r="F51" s="57" t="s">
        <v>134</v>
      </c>
      <c r="G51" s="57" t="s">
        <v>134</v>
      </c>
      <c r="H51" s="57" t="s">
        <v>134</v>
      </c>
      <c r="I51" s="105" t="s">
        <v>2038</v>
      </c>
      <c r="J51" s="57" t="s">
        <v>134</v>
      </c>
      <c r="K51" s="105" t="s">
        <v>2038</v>
      </c>
      <c r="L51" s="57" t="s">
        <v>134</v>
      </c>
      <c r="M51" s="57" t="s">
        <v>134</v>
      </c>
      <c r="N51" s="57" t="s">
        <v>134</v>
      </c>
      <c r="O51" s="57" t="s">
        <v>134</v>
      </c>
      <c r="P51" s="105" t="s">
        <v>2038</v>
      </c>
      <c r="Q51" s="105" t="s">
        <v>2038</v>
      </c>
      <c r="R51" s="105" t="s">
        <v>2038</v>
      </c>
      <c r="S51" s="57" t="s">
        <v>134</v>
      </c>
      <c r="T51" s="57" t="s">
        <v>134</v>
      </c>
      <c r="U51" s="57" t="s">
        <v>134</v>
      </c>
      <c r="V51" s="57" t="s">
        <v>134</v>
      </c>
      <c r="W51" s="105" t="s">
        <v>2038</v>
      </c>
      <c r="X51" s="105" t="s">
        <v>2038</v>
      </c>
      <c r="Y51" s="57" t="s">
        <v>134</v>
      </c>
      <c r="Z51" s="57" t="s">
        <v>134</v>
      </c>
      <c r="AA51" s="57" t="s">
        <v>134</v>
      </c>
      <c r="AB51" s="57" t="s">
        <v>134</v>
      </c>
      <c r="AC51" s="105" t="s">
        <v>2038</v>
      </c>
      <c r="AD51" s="105" t="s">
        <v>2038</v>
      </c>
      <c r="AE51" s="105" t="s">
        <v>2038</v>
      </c>
      <c r="AF51" s="57" t="s">
        <v>134</v>
      </c>
    </row>
    <row r="52" spans="1:32" ht="13.2">
      <c r="A52" s="73" t="s">
        <v>105</v>
      </c>
      <c r="B52" s="105" t="s">
        <v>2380</v>
      </c>
      <c r="C52" s="57" t="s">
        <v>134</v>
      </c>
      <c r="D52" s="57" t="s">
        <v>134</v>
      </c>
      <c r="E52" s="57" t="s">
        <v>134</v>
      </c>
      <c r="F52" s="57" t="s">
        <v>134</v>
      </c>
      <c r="G52" s="57" t="s">
        <v>134</v>
      </c>
      <c r="H52" s="57" t="s">
        <v>134</v>
      </c>
      <c r="I52" s="57" t="s">
        <v>134</v>
      </c>
      <c r="J52" s="57" t="s">
        <v>134</v>
      </c>
      <c r="K52" s="57" t="s">
        <v>134</v>
      </c>
      <c r="L52" s="57" t="s">
        <v>134</v>
      </c>
      <c r="M52" s="57" t="s">
        <v>134</v>
      </c>
      <c r="O52" s="57" t="s">
        <v>242</v>
      </c>
      <c r="P52" s="57" t="s">
        <v>242</v>
      </c>
      <c r="Q52" s="57" t="s">
        <v>134</v>
      </c>
      <c r="R52" s="57" t="s">
        <v>2381</v>
      </c>
      <c r="S52" s="57" t="s">
        <v>2381</v>
      </c>
      <c r="T52" s="57" t="s">
        <v>2381</v>
      </c>
      <c r="U52" s="57" t="s">
        <v>2381</v>
      </c>
      <c r="V52" s="57" t="s">
        <v>2381</v>
      </c>
      <c r="W52" s="57" t="s">
        <v>2381</v>
      </c>
      <c r="X52" s="57" t="s">
        <v>2381</v>
      </c>
      <c r="Y52" s="57" t="s">
        <v>242</v>
      </c>
      <c r="Z52" s="717" t="s">
        <v>242</v>
      </c>
      <c r="AA52" s="717" t="s">
        <v>242</v>
      </c>
      <c r="AB52" s="191" t="s">
        <v>2382</v>
      </c>
      <c r="AC52" s="718" t="s">
        <v>2382</v>
      </c>
      <c r="AD52" s="718" t="s">
        <v>2382</v>
      </c>
      <c r="AE52" s="718" t="s">
        <v>242</v>
      </c>
      <c r="AF52" s="57" t="s">
        <v>134</v>
      </c>
    </row>
    <row r="53" spans="1:32" ht="13.2">
      <c r="A53" s="73" t="s">
        <v>106</v>
      </c>
      <c r="B53" s="105" t="s">
        <v>2380</v>
      </c>
      <c r="C53" s="57" t="s">
        <v>134</v>
      </c>
      <c r="D53" s="57" t="s">
        <v>1147</v>
      </c>
      <c r="E53" s="10" t="s">
        <v>2383</v>
      </c>
      <c r="F53" s="57"/>
      <c r="G53" s="57" t="s">
        <v>1147</v>
      </c>
      <c r="H53" s="57" t="s">
        <v>134</v>
      </c>
      <c r="I53" s="57" t="s">
        <v>134</v>
      </c>
      <c r="J53" s="57" t="s">
        <v>134</v>
      </c>
      <c r="K53" s="57" t="s">
        <v>134</v>
      </c>
      <c r="L53" s="57" t="s">
        <v>2384</v>
      </c>
      <c r="M53" s="57" t="s">
        <v>1147</v>
      </c>
      <c r="N53" s="57" t="s">
        <v>1147</v>
      </c>
      <c r="O53" s="57" t="s">
        <v>1147</v>
      </c>
      <c r="P53" s="57"/>
      <c r="Q53" s="57" t="s">
        <v>134</v>
      </c>
      <c r="R53" s="57"/>
      <c r="S53" s="57"/>
      <c r="T53" s="57"/>
      <c r="U53" s="57"/>
      <c r="V53" s="57" t="s">
        <v>373</v>
      </c>
      <c r="W53" s="57" t="s">
        <v>134</v>
      </c>
      <c r="X53" s="57" t="s">
        <v>134</v>
      </c>
      <c r="Y53" s="57" t="s">
        <v>242</v>
      </c>
      <c r="Z53" s="57" t="s">
        <v>242</v>
      </c>
      <c r="AA53" s="57"/>
      <c r="AB53" s="57"/>
      <c r="AC53" s="57" t="s">
        <v>134</v>
      </c>
      <c r="AD53" s="57" t="s">
        <v>134</v>
      </c>
      <c r="AE53" s="57" t="s">
        <v>2385</v>
      </c>
      <c r="AF53" s="57" t="s">
        <v>373</v>
      </c>
    </row>
    <row r="54" spans="1:32" ht="13.2">
      <c r="A54" s="73" t="s">
        <v>107</v>
      </c>
      <c r="B54" s="58"/>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row>
    <row r="55" spans="1:32" ht="13.2">
      <c r="A55" s="73" t="s">
        <v>108</v>
      </c>
      <c r="B55" s="57"/>
      <c r="C55" s="57"/>
      <c r="D55" s="57" t="s">
        <v>1315</v>
      </c>
      <c r="E55" s="57"/>
      <c r="F55" s="57"/>
      <c r="G55" s="57"/>
      <c r="H55" s="57"/>
      <c r="I55" s="57"/>
      <c r="J55" s="57"/>
      <c r="K55" s="57"/>
      <c r="L55" s="57" t="s">
        <v>134</v>
      </c>
      <c r="M55" s="57" t="s">
        <v>2196</v>
      </c>
      <c r="N55" s="57"/>
      <c r="O55" s="57"/>
      <c r="P55" s="57"/>
      <c r="Q55" s="57"/>
      <c r="R55" s="57"/>
      <c r="S55" s="57"/>
      <c r="T55" s="57"/>
      <c r="U55" s="57"/>
      <c r="V55" s="57"/>
      <c r="W55" s="57"/>
      <c r="X55" s="57"/>
      <c r="Y55" s="57"/>
      <c r="AA55" s="57" t="s">
        <v>2386</v>
      </c>
      <c r="AB55" s="57" t="s">
        <v>2386</v>
      </c>
      <c r="AC55" s="57"/>
      <c r="AD55" s="57"/>
      <c r="AE55" s="57"/>
      <c r="AF55" s="57"/>
    </row>
    <row r="56" spans="1:32" ht="13.2">
      <c r="A56" s="73" t="s">
        <v>109</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row>
    <row r="57" spans="1:32" ht="13.2">
      <c r="A57" s="73" t="s">
        <v>27</v>
      </c>
      <c r="B57" s="57"/>
      <c r="C57" s="57" t="s">
        <v>1315</v>
      </c>
      <c r="D57" s="57" t="s">
        <v>1315</v>
      </c>
      <c r="E57" s="57" t="s">
        <v>1315</v>
      </c>
      <c r="F57" s="57" t="s">
        <v>1315</v>
      </c>
      <c r="G57" s="57" t="s">
        <v>1315</v>
      </c>
      <c r="H57" s="57" t="s">
        <v>1315</v>
      </c>
      <c r="I57" s="57"/>
      <c r="J57" s="57"/>
      <c r="K57" s="57"/>
      <c r="L57" s="57"/>
      <c r="M57" s="57"/>
      <c r="N57" s="57"/>
      <c r="O57" s="57"/>
      <c r="P57" s="57"/>
      <c r="Q57" s="58"/>
      <c r="R57" s="58" t="s">
        <v>134</v>
      </c>
      <c r="S57" s="58" t="s">
        <v>134</v>
      </c>
      <c r="T57" s="58"/>
      <c r="U57" s="58"/>
      <c r="V57" s="58"/>
      <c r="W57" s="58"/>
      <c r="X57" s="58"/>
      <c r="Y57" s="58"/>
      <c r="Z57" s="58"/>
      <c r="AA57" s="58"/>
      <c r="AB57" s="58"/>
      <c r="AC57" s="58"/>
      <c r="AD57" s="58"/>
      <c r="AE57" s="58"/>
      <c r="AF57" s="58"/>
    </row>
    <row r="58" spans="1:32" ht="13.2">
      <c r="A58" s="73" t="s">
        <v>110</v>
      </c>
      <c r="B58" s="57"/>
      <c r="C58" s="57"/>
      <c r="D58" s="57"/>
      <c r="E58" s="57"/>
      <c r="F58" s="57"/>
      <c r="G58" s="57"/>
      <c r="H58" s="57"/>
      <c r="I58" s="57"/>
      <c r="J58" s="57"/>
      <c r="K58" s="57"/>
      <c r="M58" s="57" t="s">
        <v>134</v>
      </c>
      <c r="N58" s="57"/>
      <c r="O58" s="57"/>
      <c r="P58" s="57"/>
      <c r="Q58" s="58" t="s">
        <v>134</v>
      </c>
      <c r="R58" s="58" t="s">
        <v>134</v>
      </c>
      <c r="S58" s="58" t="s">
        <v>134</v>
      </c>
      <c r="T58" s="58" t="s">
        <v>134</v>
      </c>
      <c r="U58" s="58"/>
      <c r="V58" s="58"/>
      <c r="W58" s="58"/>
      <c r="X58" s="58"/>
      <c r="Y58" s="58"/>
      <c r="Z58" s="58" t="s">
        <v>242</v>
      </c>
      <c r="AA58" s="58"/>
      <c r="AB58" s="58"/>
      <c r="AC58" s="58"/>
      <c r="AD58" s="58"/>
      <c r="AE58" s="58"/>
      <c r="AF58" s="58"/>
    </row>
    <row r="59" spans="1:32" ht="13.2">
      <c r="A59" s="26" t="s">
        <v>112</v>
      </c>
      <c r="B59" s="203"/>
      <c r="C59" s="139"/>
      <c r="D59" s="139"/>
      <c r="E59" s="139"/>
      <c r="F59" s="139"/>
      <c r="G59" s="139"/>
      <c r="H59" s="139"/>
      <c r="I59" s="139"/>
      <c r="J59" s="139"/>
      <c r="K59" s="139"/>
      <c r="L59" s="139"/>
      <c r="M59" s="139"/>
      <c r="N59" s="139"/>
      <c r="O59" s="139"/>
      <c r="P59" s="139"/>
      <c r="Q59" s="6"/>
      <c r="R59" s="6"/>
      <c r="S59" s="6"/>
      <c r="T59" s="6"/>
      <c r="U59" s="6"/>
      <c r="V59" s="6"/>
      <c r="W59" s="6"/>
      <c r="X59" s="58"/>
      <c r="Z59" s="6"/>
      <c r="AA59" s="6"/>
      <c r="AB59" s="6"/>
      <c r="AC59" s="6"/>
      <c r="AD59" s="6"/>
      <c r="AE59" s="6"/>
      <c r="AF59" s="6"/>
    </row>
    <row r="60" spans="1:32" ht="13.2">
      <c r="A60" s="63">
        <v>7700</v>
      </c>
      <c r="B60" s="57"/>
      <c r="C60" s="57"/>
      <c r="D60" s="57"/>
      <c r="E60" s="161"/>
      <c r="F60" s="161"/>
      <c r="G60" s="161"/>
      <c r="H60" s="161"/>
      <c r="I60" s="161"/>
      <c r="J60" s="161"/>
      <c r="K60" s="161"/>
      <c r="L60" s="161"/>
      <c r="T60" s="390"/>
      <c r="U60" s="390"/>
      <c r="V60" s="390"/>
      <c r="W60" s="390"/>
      <c r="X60" s="390"/>
      <c r="Y60" s="390"/>
      <c r="Z60" s="390"/>
      <c r="AA60" s="390"/>
      <c r="AB60" s="526"/>
      <c r="AC60" s="526"/>
      <c r="AD60" s="526"/>
      <c r="AE60" s="526"/>
      <c r="AF60" s="390"/>
    </row>
    <row r="61" spans="1:32" ht="13.2">
      <c r="A61" s="528">
        <v>7701</v>
      </c>
      <c r="B61" s="296" t="s">
        <v>2345</v>
      </c>
      <c r="C61" s="57" t="s">
        <v>2339</v>
      </c>
      <c r="D61" s="57" t="s">
        <v>2349</v>
      </c>
      <c r="E61" s="57"/>
      <c r="F61" s="57"/>
      <c r="G61" s="57" t="s">
        <v>821</v>
      </c>
      <c r="H61" s="10" t="s">
        <v>2315</v>
      </c>
      <c r="I61" s="208"/>
      <c r="K61" s="57" t="s">
        <v>1474</v>
      </c>
      <c r="L61" s="57"/>
      <c r="M61" s="142" t="s">
        <v>289</v>
      </c>
      <c r="N61" s="142" t="s">
        <v>1837</v>
      </c>
      <c r="O61" s="142" t="s">
        <v>1837</v>
      </c>
      <c r="P61" s="142" t="s">
        <v>1837</v>
      </c>
      <c r="Q61" s="371"/>
      <c r="R61" s="371"/>
      <c r="S61" s="105" t="s">
        <v>746</v>
      </c>
      <c r="T61" s="105" t="s">
        <v>746</v>
      </c>
      <c r="U61" s="57" t="s">
        <v>2278</v>
      </c>
      <c r="V61" s="57" t="s">
        <v>1837</v>
      </c>
      <c r="W61" s="57" t="s">
        <v>1837</v>
      </c>
      <c r="X61" s="711" t="s">
        <v>2324</v>
      </c>
      <c r="Y61" s="711" t="s">
        <v>2324</v>
      </c>
      <c r="Z61" s="711" t="s">
        <v>2324</v>
      </c>
      <c r="AA61" s="711" t="s">
        <v>2324</v>
      </c>
      <c r="AB61" s="711" t="s">
        <v>2324</v>
      </c>
      <c r="AC61" s="711" t="s">
        <v>2324</v>
      </c>
      <c r="AD61" s="57" t="s">
        <v>242</v>
      </c>
      <c r="AE61" s="57"/>
      <c r="AF61" s="57"/>
    </row>
    <row r="62" spans="1:32" ht="13.2">
      <c r="A62" s="75">
        <v>7702</v>
      </c>
      <c r="B62" s="57" t="s">
        <v>84</v>
      </c>
      <c r="C62" s="57" t="s">
        <v>84</v>
      </c>
      <c r="D62" s="57" t="s">
        <v>84</v>
      </c>
      <c r="E62" s="57" t="s">
        <v>84</v>
      </c>
      <c r="F62" s="57" t="s">
        <v>84</v>
      </c>
      <c r="G62" s="57" t="s">
        <v>84</v>
      </c>
      <c r="H62" s="57" t="s">
        <v>84</v>
      </c>
      <c r="I62" s="57" t="s">
        <v>84</v>
      </c>
      <c r="J62" s="57" t="s">
        <v>84</v>
      </c>
      <c r="K62" s="57" t="s">
        <v>84</v>
      </c>
      <c r="L62" s="57" t="s">
        <v>84</v>
      </c>
      <c r="M62" s="57" t="s">
        <v>84</v>
      </c>
      <c r="N62" s="57" t="s">
        <v>84</v>
      </c>
      <c r="O62" s="57" t="s">
        <v>84</v>
      </c>
      <c r="P62" s="57"/>
      <c r="Q62" s="526"/>
      <c r="S62" s="10" t="s">
        <v>84</v>
      </c>
      <c r="T62" s="10" t="s">
        <v>84</v>
      </c>
      <c r="U62" s="10" t="s">
        <v>84</v>
      </c>
      <c r="V62" s="10" t="s">
        <v>84</v>
      </c>
      <c r="W62" s="10" t="s">
        <v>84</v>
      </c>
      <c r="X62" s="10" t="s">
        <v>84</v>
      </c>
      <c r="Y62" s="10" t="s">
        <v>84</v>
      </c>
      <c r="Z62" s="10" t="s">
        <v>84</v>
      </c>
      <c r="AA62" s="10" t="s">
        <v>84</v>
      </c>
      <c r="AB62" s="10" t="s">
        <v>84</v>
      </c>
      <c r="AC62" s="10" t="s">
        <v>84</v>
      </c>
      <c r="AD62" s="10" t="s">
        <v>84</v>
      </c>
      <c r="AE62" s="10" t="s">
        <v>84</v>
      </c>
      <c r="AF62" s="10" t="s">
        <v>84</v>
      </c>
    </row>
    <row r="63" spans="1:32" ht="13.2">
      <c r="A63" s="75">
        <v>7703</v>
      </c>
      <c r="B63" s="10" t="s">
        <v>2078</v>
      </c>
      <c r="C63" s="10" t="s">
        <v>2078</v>
      </c>
      <c r="G63" s="208"/>
      <c r="H63" s="57" t="s">
        <v>2349</v>
      </c>
      <c r="I63" s="57" t="s">
        <v>2078</v>
      </c>
      <c r="J63" s="57" t="s">
        <v>2078</v>
      </c>
      <c r="K63" s="57" t="s">
        <v>2078</v>
      </c>
      <c r="M63" s="57" t="s">
        <v>1740</v>
      </c>
      <c r="O63" s="57"/>
      <c r="P63" s="208"/>
      <c r="Q63" s="57" t="s">
        <v>739</v>
      </c>
      <c r="R63" s="664" t="s">
        <v>152</v>
      </c>
      <c r="S63" s="664" t="s">
        <v>152</v>
      </c>
      <c r="T63" s="664" t="s">
        <v>152</v>
      </c>
      <c r="U63" s="371"/>
      <c r="V63" s="111"/>
      <c r="W63" s="111"/>
      <c r="X63" s="111"/>
      <c r="Y63" s="111"/>
      <c r="Z63" s="111"/>
      <c r="AA63" s="111"/>
      <c r="AB63" s="111"/>
      <c r="AC63" s="111"/>
      <c r="AD63" s="111"/>
      <c r="AE63" s="111"/>
      <c r="AF63" s="111"/>
    </row>
    <row r="64" spans="1:32" ht="13.2">
      <c r="A64" s="75">
        <v>7705</v>
      </c>
      <c r="B64" s="58" t="s">
        <v>804</v>
      </c>
      <c r="C64" s="58" t="s">
        <v>804</v>
      </c>
      <c r="D64" s="58" t="s">
        <v>804</v>
      </c>
      <c r="E64" s="57"/>
      <c r="G64" s="82"/>
      <c r="K64" s="10" t="s">
        <v>242</v>
      </c>
      <c r="M64" s="296" t="s">
        <v>2330</v>
      </c>
      <c r="N64" s="296" t="s">
        <v>2330</v>
      </c>
      <c r="O64" s="296" t="s">
        <v>2330</v>
      </c>
      <c r="P64" s="296" t="s">
        <v>2330</v>
      </c>
      <c r="Q64" s="296" t="s">
        <v>2330</v>
      </c>
      <c r="R64" s="296" t="s">
        <v>2330</v>
      </c>
      <c r="S64" s="57" t="s">
        <v>2374</v>
      </c>
      <c r="T64" s="57" t="s">
        <v>2374</v>
      </c>
      <c r="U64" s="57" t="s">
        <v>2374</v>
      </c>
      <c r="V64" s="371" t="s">
        <v>2387</v>
      </c>
      <c r="W64" s="57" t="s">
        <v>2290</v>
      </c>
      <c r="X64" s="526"/>
      <c r="Y64" s="526"/>
      <c r="Z64" s="371" t="s">
        <v>2388</v>
      </c>
      <c r="AA64" s="526" t="s">
        <v>242</v>
      </c>
      <c r="AB64" s="526" t="s">
        <v>571</v>
      </c>
      <c r="AC64" s="526" t="s">
        <v>242</v>
      </c>
      <c r="AD64" s="526" t="s">
        <v>242</v>
      </c>
      <c r="AE64" s="685" t="s">
        <v>279</v>
      </c>
      <c r="AF64" s="685" t="s">
        <v>279</v>
      </c>
    </row>
    <row r="65" spans="1:32" ht="13.2">
      <c r="A65" s="75">
        <v>7706</v>
      </c>
      <c r="B65" s="371" t="s">
        <v>1320</v>
      </c>
      <c r="C65" s="371" t="s">
        <v>1320</v>
      </c>
      <c r="D65" s="371" t="s">
        <v>1320</v>
      </c>
      <c r="E65" s="371" t="s">
        <v>1320</v>
      </c>
      <c r="F65" s="371" t="s">
        <v>1320</v>
      </c>
      <c r="G65" s="371" t="s">
        <v>1320</v>
      </c>
      <c r="H65" s="371" t="s">
        <v>1320</v>
      </c>
      <c r="I65" s="371" t="s">
        <v>1320</v>
      </c>
      <c r="J65" s="371" t="s">
        <v>1320</v>
      </c>
      <c r="K65" s="371" t="s">
        <v>1320</v>
      </c>
      <c r="L65" s="371" t="s">
        <v>1320</v>
      </c>
      <c r="M65" s="371" t="s">
        <v>1320</v>
      </c>
      <c r="N65" s="371" t="s">
        <v>1320</v>
      </c>
      <c r="O65" s="371" t="s">
        <v>1320</v>
      </c>
      <c r="P65" s="371" t="s">
        <v>1320</v>
      </c>
      <c r="Q65" s="371" t="s">
        <v>1320</v>
      </c>
      <c r="R65" s="371" t="s">
        <v>1320</v>
      </c>
      <c r="S65" s="371" t="s">
        <v>1320</v>
      </c>
      <c r="T65" s="371" t="s">
        <v>1320</v>
      </c>
      <c r="U65" s="371" t="s">
        <v>1320</v>
      </c>
      <c r="V65" s="371" t="s">
        <v>1320</v>
      </c>
      <c r="W65" s="371" t="s">
        <v>1320</v>
      </c>
      <c r="X65" s="371" t="s">
        <v>1320</v>
      </c>
      <c r="Y65" s="371" t="s">
        <v>1320</v>
      </c>
      <c r="Z65" s="371" t="s">
        <v>1320</v>
      </c>
      <c r="AA65" s="371" t="s">
        <v>1320</v>
      </c>
      <c r="AB65" s="371" t="s">
        <v>1320</v>
      </c>
      <c r="AC65" s="371" t="s">
        <v>1320</v>
      </c>
      <c r="AD65" s="371" t="s">
        <v>1320</v>
      </c>
      <c r="AE65" s="371" t="s">
        <v>1320</v>
      </c>
      <c r="AF65" s="371" t="s">
        <v>1320</v>
      </c>
    </row>
    <row r="66" spans="1:32" ht="13.2">
      <c r="A66" s="75">
        <v>7707</v>
      </c>
      <c r="B66" s="117" t="s">
        <v>2389</v>
      </c>
      <c r="C66" s="105" t="s">
        <v>1233</v>
      </c>
      <c r="D66" s="105" t="s">
        <v>1233</v>
      </c>
      <c r="E66" s="105" t="s">
        <v>1233</v>
      </c>
      <c r="F66" s="105" t="s">
        <v>1233</v>
      </c>
      <c r="G66" s="105" t="s">
        <v>1233</v>
      </c>
      <c r="H66" s="105" t="s">
        <v>1233</v>
      </c>
      <c r="I66" s="105" t="s">
        <v>1233</v>
      </c>
      <c r="J66" s="105" t="s">
        <v>1233</v>
      </c>
      <c r="K66" s="105" t="s">
        <v>1233</v>
      </c>
      <c r="L66" s="105" t="s">
        <v>1233</v>
      </c>
      <c r="M66" s="105" t="s">
        <v>1233</v>
      </c>
      <c r="N66" s="105" t="s">
        <v>1233</v>
      </c>
      <c r="O66" s="105" t="s">
        <v>1233</v>
      </c>
      <c r="P66" s="105" t="s">
        <v>1233</v>
      </c>
      <c r="Q66" s="105" t="s">
        <v>1233</v>
      </c>
      <c r="R66" s="105" t="s">
        <v>1233</v>
      </c>
      <c r="S66" s="105" t="s">
        <v>1233</v>
      </c>
      <c r="T66" s="105" t="s">
        <v>1233</v>
      </c>
      <c r="U66" s="105" t="s">
        <v>1233</v>
      </c>
      <c r="V66" s="105" t="s">
        <v>1233</v>
      </c>
      <c r="W66" s="105" t="s">
        <v>1233</v>
      </c>
      <c r="X66" s="105" t="s">
        <v>1233</v>
      </c>
      <c r="Y66" s="105" t="s">
        <v>1233</v>
      </c>
      <c r="Z66" s="105" t="s">
        <v>1233</v>
      </c>
      <c r="AA66" s="105" t="s">
        <v>1233</v>
      </c>
      <c r="AB66" s="105" t="s">
        <v>1233</v>
      </c>
      <c r="AC66" s="105" t="s">
        <v>1233</v>
      </c>
      <c r="AD66" s="105" t="s">
        <v>1233</v>
      </c>
      <c r="AE66" s="105" t="s">
        <v>1233</v>
      </c>
      <c r="AF66" s="105" t="s">
        <v>1233</v>
      </c>
    </row>
    <row r="67" spans="1:32" ht="13.2">
      <c r="A67" s="75">
        <v>7708</v>
      </c>
      <c r="C67" s="58"/>
      <c r="D67" s="57" t="s">
        <v>2302</v>
      </c>
      <c r="E67" s="57" t="s">
        <v>2303</v>
      </c>
      <c r="F67" s="57" t="s">
        <v>2304</v>
      </c>
      <c r="G67" s="602" t="s">
        <v>1979</v>
      </c>
      <c r="H67" s="602" t="s">
        <v>1979</v>
      </c>
      <c r="I67" s="602" t="s">
        <v>1979</v>
      </c>
      <c r="J67" s="602" t="s">
        <v>1979</v>
      </c>
      <c r="K67" s="602" t="s">
        <v>1979</v>
      </c>
      <c r="L67" s="602" t="s">
        <v>1979</v>
      </c>
      <c r="M67" s="220"/>
      <c r="Q67" s="526"/>
      <c r="R67" s="526"/>
      <c r="S67" s="10" t="s">
        <v>739</v>
      </c>
      <c r="T67" s="57" t="s">
        <v>2390</v>
      </c>
      <c r="U67" s="664" t="s">
        <v>152</v>
      </c>
      <c r="V67" s="664" t="s">
        <v>152</v>
      </c>
      <c r="W67" s="664" t="s">
        <v>152</v>
      </c>
      <c r="X67" s="142" t="s">
        <v>1889</v>
      </c>
      <c r="Y67" s="57"/>
      <c r="Z67" s="10" t="s">
        <v>2280</v>
      </c>
      <c r="AA67" s="10" t="s">
        <v>2378</v>
      </c>
      <c r="AB67" s="526" t="s">
        <v>2379</v>
      </c>
      <c r="AC67" s="526" t="s">
        <v>2344</v>
      </c>
      <c r="AD67" s="526" t="s">
        <v>2344</v>
      </c>
      <c r="AE67" s="526" t="s">
        <v>2344</v>
      </c>
      <c r="AF67" s="526"/>
    </row>
    <row r="68" spans="1:32" ht="13.2">
      <c r="A68" s="75">
        <v>7709</v>
      </c>
      <c r="B68" s="117" t="s">
        <v>2389</v>
      </c>
      <c r="C68" s="58"/>
      <c r="D68" s="58"/>
      <c r="K68" s="117" t="s">
        <v>2288</v>
      </c>
      <c r="L68" s="117" t="s">
        <v>2288</v>
      </c>
      <c r="M68" s="117" t="s">
        <v>2288</v>
      </c>
      <c r="N68" s="117" t="s">
        <v>2288</v>
      </c>
      <c r="O68" s="117" t="s">
        <v>2288</v>
      </c>
      <c r="P68" s="117" t="s">
        <v>2288</v>
      </c>
      <c r="Q68" s="117" t="s">
        <v>2288</v>
      </c>
      <c r="R68" s="117" t="s">
        <v>2288</v>
      </c>
      <c r="S68" s="117" t="s">
        <v>2288</v>
      </c>
      <c r="T68" s="117" t="s">
        <v>2288</v>
      </c>
      <c r="U68" s="117" t="s">
        <v>2288</v>
      </c>
      <c r="V68" s="117" t="s">
        <v>2288</v>
      </c>
      <c r="W68" s="117" t="s">
        <v>2288</v>
      </c>
      <c r="X68" s="111"/>
      <c r="Y68" s="111"/>
      <c r="Z68" s="111"/>
      <c r="AA68" s="93" t="s">
        <v>2274</v>
      </c>
      <c r="AB68" s="526"/>
      <c r="AC68" s="300" t="s">
        <v>2282</v>
      </c>
      <c r="AD68" s="526"/>
      <c r="AE68" s="300" t="s">
        <v>2282</v>
      </c>
      <c r="AF68" s="526"/>
    </row>
    <row r="69" spans="1:32" ht="13.2">
      <c r="A69" s="76">
        <v>7710</v>
      </c>
      <c r="B69" s="117" t="s">
        <v>2389</v>
      </c>
      <c r="C69" s="58"/>
      <c r="D69" s="58"/>
      <c r="E69" s="58" t="s">
        <v>2389</v>
      </c>
      <c r="F69" s="58" t="s">
        <v>2389</v>
      </c>
      <c r="G69" s="58" t="s">
        <v>2389</v>
      </c>
      <c r="H69" s="58" t="s">
        <v>2389</v>
      </c>
      <c r="I69" s="58" t="s">
        <v>2389</v>
      </c>
      <c r="J69" s="57" t="s">
        <v>1322</v>
      </c>
      <c r="K69" s="371"/>
      <c r="L69" s="10" t="s">
        <v>1223</v>
      </c>
      <c r="M69" s="10" t="s">
        <v>1223</v>
      </c>
      <c r="N69" s="371"/>
      <c r="O69" s="371"/>
      <c r="P69" s="526" t="s">
        <v>242</v>
      </c>
      <c r="Q69" s="371"/>
      <c r="R69" s="371"/>
      <c r="S69" s="57" t="s">
        <v>2277</v>
      </c>
      <c r="T69" s="602" t="s">
        <v>1979</v>
      </c>
      <c r="U69" s="57" t="s">
        <v>2290</v>
      </c>
      <c r="V69" s="57" t="s">
        <v>1322</v>
      </c>
      <c r="W69" s="10" t="s">
        <v>2291</v>
      </c>
      <c r="X69" s="10" t="s">
        <v>2291</v>
      </c>
      <c r="Y69" s="371"/>
      <c r="Z69" s="335" t="s">
        <v>1079</v>
      </c>
      <c r="AA69" s="335" t="s">
        <v>1079</v>
      </c>
      <c r="AB69" s="335" t="s">
        <v>1079</v>
      </c>
      <c r="AC69" s="335" t="s">
        <v>1079</v>
      </c>
      <c r="AD69" s="335" t="s">
        <v>1079</v>
      </c>
      <c r="AE69" s="335" t="s">
        <v>1079</v>
      </c>
      <c r="AF69" s="335" t="s">
        <v>1079</v>
      </c>
    </row>
    <row r="70" spans="1:32" ht="13.2">
      <c r="A70" s="76">
        <v>7711</v>
      </c>
      <c r="B70" s="10" t="s">
        <v>2391</v>
      </c>
      <c r="C70" s="57" t="s">
        <v>1990</v>
      </c>
      <c r="H70" s="81"/>
      <c r="I70" s="526"/>
      <c r="J70" s="526"/>
      <c r="K70" s="526"/>
      <c r="L70" s="296" t="s">
        <v>2377</v>
      </c>
      <c r="M70" s="296" t="s">
        <v>2377</v>
      </c>
      <c r="O70" s="296" t="s">
        <v>2377</v>
      </c>
      <c r="P70" s="117" t="s">
        <v>2064</v>
      </c>
      <c r="Q70" s="117" t="s">
        <v>2064</v>
      </c>
      <c r="R70" s="117" t="s">
        <v>2064</v>
      </c>
      <c r="S70" s="117" t="s">
        <v>2064</v>
      </c>
      <c r="T70" s="81"/>
      <c r="U70" s="81" t="s">
        <v>1096</v>
      </c>
      <c r="V70" s="81" t="s">
        <v>1096</v>
      </c>
      <c r="W70" s="81" t="s">
        <v>1096</v>
      </c>
      <c r="X70" s="117" t="s">
        <v>2288</v>
      </c>
      <c r="Y70" s="139" t="s">
        <v>2357</v>
      </c>
      <c r="Z70" s="139" t="s">
        <v>2357</v>
      </c>
      <c r="AA70" s="139" t="s">
        <v>2357</v>
      </c>
      <c r="AB70" s="139" t="s">
        <v>2357</v>
      </c>
      <c r="AC70" s="100" t="s">
        <v>1933</v>
      </c>
      <c r="AD70" s="526" t="s">
        <v>242</v>
      </c>
      <c r="AE70" s="105" t="s">
        <v>2337</v>
      </c>
      <c r="AF70" s="105" t="s">
        <v>2337</v>
      </c>
    </row>
    <row r="71" spans="1:32" ht="13.2">
      <c r="A71" s="75">
        <v>7712</v>
      </c>
      <c r="B71" s="105" t="s">
        <v>1233</v>
      </c>
      <c r="G71" s="10" t="s">
        <v>2348</v>
      </c>
      <c r="H71" s="97" t="s">
        <v>2327</v>
      </c>
      <c r="I71" s="97" t="s">
        <v>2327</v>
      </c>
      <c r="J71" s="97" t="s">
        <v>2327</v>
      </c>
      <c r="K71" s="175" t="s">
        <v>697</v>
      </c>
      <c r="S71" s="10" t="s">
        <v>571</v>
      </c>
      <c r="T71" s="105" t="s">
        <v>2038</v>
      </c>
      <c r="U71" s="551" t="s">
        <v>818</v>
      </c>
      <c r="V71" s="551" t="s">
        <v>818</v>
      </c>
      <c r="W71" s="551" t="s">
        <v>818</v>
      </c>
      <c r="X71" s="551" t="s">
        <v>818</v>
      </c>
      <c r="Y71" s="551" t="s">
        <v>818</v>
      </c>
      <c r="Z71" s="551" t="s">
        <v>818</v>
      </c>
      <c r="AA71" s="551" t="s">
        <v>818</v>
      </c>
      <c r="AB71" s="12" t="s">
        <v>326</v>
      </c>
      <c r="AC71" s="57" t="s">
        <v>2335</v>
      </c>
      <c r="AE71" s="57" t="s">
        <v>694</v>
      </c>
      <c r="AF71" s="10" t="s">
        <v>972</v>
      </c>
    </row>
    <row r="72" spans="1:32" ht="13.2">
      <c r="A72" s="75">
        <v>7713</v>
      </c>
      <c r="B72" s="58"/>
      <c r="C72" s="58"/>
      <c r="D72" s="58"/>
      <c r="E72" s="526"/>
      <c r="F72" s="526"/>
      <c r="G72" s="526"/>
      <c r="H72" s="526"/>
      <c r="O72" s="526"/>
      <c r="P72" s="526"/>
      <c r="Q72" s="526"/>
      <c r="R72" s="526"/>
      <c r="S72" s="526"/>
      <c r="T72" s="526"/>
      <c r="U72" s="57" t="s">
        <v>2363</v>
      </c>
      <c r="V72" s="10" t="s">
        <v>739</v>
      </c>
      <c r="W72" s="10" t="s">
        <v>2392</v>
      </c>
      <c r="X72" s="526"/>
      <c r="Y72" s="526"/>
      <c r="Z72" s="57"/>
      <c r="AA72" s="10" t="s">
        <v>2281</v>
      </c>
      <c r="AB72" s="10" t="s">
        <v>2281</v>
      </c>
      <c r="AD72" s="526"/>
      <c r="AE72" s="526"/>
      <c r="AF72" s="526"/>
    </row>
    <row r="73" spans="1:32" ht="13.2">
      <c r="A73" s="76">
        <v>7715</v>
      </c>
      <c r="B73" s="117" t="s">
        <v>2389</v>
      </c>
      <c r="C73" s="58"/>
      <c r="D73" s="58"/>
      <c r="E73" s="58" t="s">
        <v>2389</v>
      </c>
      <c r="F73" s="58" t="s">
        <v>2389</v>
      </c>
      <c r="G73" s="58" t="s">
        <v>2389</v>
      </c>
      <c r="H73" s="58" t="s">
        <v>2389</v>
      </c>
      <c r="I73" s="58" t="s">
        <v>2389</v>
      </c>
      <c r="J73" s="57" t="s">
        <v>2277</v>
      </c>
      <c r="K73" s="57" t="s">
        <v>2277</v>
      </c>
      <c r="L73" s="57" t="s">
        <v>2277</v>
      </c>
      <c r="M73" s="57" t="s">
        <v>2277</v>
      </c>
      <c r="N73" s="57" t="s">
        <v>2277</v>
      </c>
      <c r="O73" s="57" t="s">
        <v>2277</v>
      </c>
      <c r="P73" s="57" t="s">
        <v>2277</v>
      </c>
      <c r="Q73" s="57" t="s">
        <v>2277</v>
      </c>
      <c r="R73" s="57" t="s">
        <v>2277</v>
      </c>
      <c r="S73" s="57" t="s">
        <v>2277</v>
      </c>
      <c r="T73" s="57" t="s">
        <v>2277</v>
      </c>
      <c r="U73" s="57"/>
      <c r="V73" s="111"/>
      <c r="W73" s="111"/>
      <c r="X73" s="111"/>
      <c r="Y73" s="111"/>
      <c r="Z73" s="111"/>
      <c r="AA73" s="111"/>
      <c r="AB73" s="111"/>
      <c r="AC73" s="111"/>
      <c r="AD73" s="371"/>
      <c r="AE73" s="371"/>
      <c r="AF73" s="371"/>
    </row>
    <row r="74" spans="1:32" ht="13.2">
      <c r="A74" s="76">
        <v>7716</v>
      </c>
      <c r="C74" s="117" t="s">
        <v>2347</v>
      </c>
      <c r="D74" s="117" t="s">
        <v>2347</v>
      </c>
      <c r="E74" s="117" t="s">
        <v>2347</v>
      </c>
      <c r="F74" s="117" t="s">
        <v>2347</v>
      </c>
      <c r="G74" s="117" t="s">
        <v>2305</v>
      </c>
      <c r="H74" s="117" t="s">
        <v>2305</v>
      </c>
      <c r="I74" s="117" t="s">
        <v>2305</v>
      </c>
      <c r="J74" s="117" t="s">
        <v>2305</v>
      </c>
      <c r="K74" s="117" t="s">
        <v>2305</v>
      </c>
      <c r="L74" s="117" t="s">
        <v>2305</v>
      </c>
      <c r="M74" s="57" t="s">
        <v>739</v>
      </c>
      <c r="N74" s="142" t="s">
        <v>2122</v>
      </c>
      <c r="O74" s="142" t="s">
        <v>2122</v>
      </c>
      <c r="P74" s="142" t="s">
        <v>2122</v>
      </c>
      <c r="Q74" s="142" t="s">
        <v>2360</v>
      </c>
      <c r="R74" s="57" t="s">
        <v>2381</v>
      </c>
      <c r="S74" s="57" t="s">
        <v>2381</v>
      </c>
      <c r="T74" s="57" t="s">
        <v>2381</v>
      </c>
      <c r="U74" s="57" t="s">
        <v>2381</v>
      </c>
      <c r="V74" s="57" t="s">
        <v>2381</v>
      </c>
      <c r="W74" s="57" t="s">
        <v>2381</v>
      </c>
      <c r="X74" s="57" t="s">
        <v>2381</v>
      </c>
      <c r="Y74" s="117" t="s">
        <v>2288</v>
      </c>
      <c r="Z74" s="117" t="s">
        <v>2288</v>
      </c>
      <c r="AA74" s="117" t="s">
        <v>2288</v>
      </c>
      <c r="AB74" s="117" t="s">
        <v>2288</v>
      </c>
      <c r="AC74" s="100" t="s">
        <v>2393</v>
      </c>
      <c r="AE74" s="57" t="s">
        <v>2171</v>
      </c>
      <c r="AF74" s="57" t="s">
        <v>2171</v>
      </c>
    </row>
    <row r="75" spans="1:32" ht="13.2">
      <c r="A75" s="76">
        <v>7717</v>
      </c>
      <c r="B75" s="57"/>
      <c r="D75" s="57" t="s">
        <v>818</v>
      </c>
      <c r="E75" s="371"/>
      <c r="F75" s="208" t="s">
        <v>1135</v>
      </c>
      <c r="G75" s="117" t="s">
        <v>2235</v>
      </c>
      <c r="H75" s="57" t="s">
        <v>2277</v>
      </c>
      <c r="I75" s="57" t="s">
        <v>2277</v>
      </c>
      <c r="L75" s="371"/>
      <c r="M75" s="371" t="s">
        <v>2316</v>
      </c>
      <c r="P75" s="10" t="s">
        <v>242</v>
      </c>
      <c r="U75" s="712" t="s">
        <v>2331</v>
      </c>
      <c r="V75" s="713" t="s">
        <v>2332</v>
      </c>
      <c r="W75" s="713" t="s">
        <v>2332</v>
      </c>
      <c r="X75" s="713" t="s">
        <v>2332</v>
      </c>
      <c r="Y75" s="57" t="s">
        <v>2333</v>
      </c>
      <c r="Z75" s="602" t="s">
        <v>2332</v>
      </c>
      <c r="AA75" s="602" t="s">
        <v>2334</v>
      </c>
      <c r="AB75" s="371"/>
      <c r="AC75" s="57" t="s">
        <v>110</v>
      </c>
      <c r="AD75" s="371" t="s">
        <v>242</v>
      </c>
    </row>
    <row r="76" spans="1:32" ht="13.2">
      <c r="A76" s="76">
        <v>7718</v>
      </c>
      <c r="B76" s="105" t="s">
        <v>2038</v>
      </c>
      <c r="C76" s="105" t="s">
        <v>2038</v>
      </c>
      <c r="D76" s="105" t="s">
        <v>2038</v>
      </c>
      <c r="E76" s="105" t="s">
        <v>2038</v>
      </c>
      <c r="F76" s="105" t="s">
        <v>2038</v>
      </c>
      <c r="G76" s="105" t="s">
        <v>2038</v>
      </c>
      <c r="H76" s="105" t="s">
        <v>2038</v>
      </c>
      <c r="I76" s="105" t="s">
        <v>2038</v>
      </c>
      <c r="J76" s="105" t="s">
        <v>2038</v>
      </c>
      <c r="K76" s="105" t="s">
        <v>2038</v>
      </c>
      <c r="L76" s="105" t="s">
        <v>2038</v>
      </c>
      <c r="M76" s="105" t="s">
        <v>2038</v>
      </c>
      <c r="N76" s="105" t="s">
        <v>2038</v>
      </c>
      <c r="O76" s="105" t="s">
        <v>2038</v>
      </c>
      <c r="P76" s="105" t="s">
        <v>2038</v>
      </c>
      <c r="Q76" s="105" t="s">
        <v>2038</v>
      </c>
      <c r="R76" s="105" t="s">
        <v>2038</v>
      </c>
      <c r="S76" s="10"/>
      <c r="T76" s="371" t="s">
        <v>1538</v>
      </c>
      <c r="U76" s="105" t="s">
        <v>2038</v>
      </c>
      <c r="V76" s="105" t="s">
        <v>2038</v>
      </c>
      <c r="W76" s="105" t="s">
        <v>2038</v>
      </c>
      <c r="X76" s="105" t="s">
        <v>2038</v>
      </c>
      <c r="Y76" s="105" t="s">
        <v>2038</v>
      </c>
      <c r="Z76" s="105" t="s">
        <v>2038</v>
      </c>
      <c r="AA76" s="105" t="s">
        <v>2038</v>
      </c>
      <c r="AB76" s="105" t="s">
        <v>2038</v>
      </c>
      <c r="AC76" s="105" t="s">
        <v>2038</v>
      </c>
      <c r="AD76" s="105" t="s">
        <v>2038</v>
      </c>
      <c r="AE76" s="105" t="s">
        <v>2038</v>
      </c>
      <c r="AF76" s="105" t="s">
        <v>2038</v>
      </c>
    </row>
    <row r="77" spans="1:32" ht="15" customHeight="1">
      <c r="A77" s="76">
        <v>7719</v>
      </c>
      <c r="B77" s="81"/>
      <c r="C77" s="58"/>
      <c r="D77" s="58"/>
      <c r="E77" s="611"/>
      <c r="F77" s="611"/>
      <c r="G77" s="611"/>
      <c r="H77" s="611"/>
      <c r="I77" s="611"/>
      <c r="J77" s="611"/>
      <c r="K77" s="611"/>
      <c r="L77" s="57" t="s">
        <v>2078</v>
      </c>
      <c r="M77" s="57" t="s">
        <v>2078</v>
      </c>
      <c r="N77" s="57" t="s">
        <v>2078</v>
      </c>
      <c r="O77" s="199"/>
      <c r="S77" s="57" t="s">
        <v>279</v>
      </c>
      <c r="T77" s="57" t="s">
        <v>279</v>
      </c>
      <c r="U77" s="57" t="s">
        <v>279</v>
      </c>
      <c r="V77" s="57" t="s">
        <v>279</v>
      </c>
      <c r="W77" s="611" t="s">
        <v>2394</v>
      </c>
      <c r="X77" s="611" t="s">
        <v>242</v>
      </c>
      <c r="Y77" s="611" t="s">
        <v>105</v>
      </c>
      <c r="Z77" s="191" t="s">
        <v>2382</v>
      </c>
      <c r="AA77" s="10" t="s">
        <v>571</v>
      </c>
      <c r="AB77" s="191" t="s">
        <v>2382</v>
      </c>
      <c r="AC77" s="718" t="s">
        <v>2382</v>
      </c>
      <c r="AD77" s="718" t="s">
        <v>2382</v>
      </c>
      <c r="AE77" s="718" t="s">
        <v>2382</v>
      </c>
      <c r="AF77" s="10" t="s">
        <v>2164</v>
      </c>
    </row>
    <row r="78" spans="1:32" ht="13.2">
      <c r="A78" s="60">
        <v>7777</v>
      </c>
      <c r="B78" s="117" t="s">
        <v>2389</v>
      </c>
      <c r="C78" s="58"/>
      <c r="D78" s="58"/>
      <c r="J78" s="525"/>
      <c r="K78" s="525"/>
      <c r="L78" s="525"/>
      <c r="M78" s="525"/>
      <c r="N78" s="525"/>
      <c r="O78" s="82"/>
      <c r="P78" s="82"/>
      <c r="Q78" s="82"/>
      <c r="R78" s="82"/>
      <c r="S78" s="82"/>
      <c r="T78" s="82"/>
      <c r="U78" s="82"/>
      <c r="V78" s="525" t="s">
        <v>1538</v>
      </c>
      <c r="W78" s="590" t="s">
        <v>2395</v>
      </c>
      <c r="X78" s="525"/>
      <c r="Y78" s="525" t="s">
        <v>2293</v>
      </c>
      <c r="Z78" s="525" t="s">
        <v>2293</v>
      </c>
      <c r="AA78" s="525" t="s">
        <v>2293</v>
      </c>
      <c r="AB78" s="525" t="s">
        <v>2293</v>
      </c>
      <c r="AC78" s="525" t="s">
        <v>2293</v>
      </c>
      <c r="AD78" s="525"/>
      <c r="AE78" s="525"/>
      <c r="AF78" s="602" t="s">
        <v>2138</v>
      </c>
    </row>
    <row r="79" spans="1:32" ht="14.25" customHeight="1">
      <c r="A79" s="60">
        <v>7721</v>
      </c>
      <c r="B79" s="57" t="s">
        <v>412</v>
      </c>
      <c r="C79" s="10" t="s">
        <v>2396</v>
      </c>
      <c r="D79" s="113" t="s">
        <v>356</v>
      </c>
      <c r="E79" s="113" t="s">
        <v>356</v>
      </c>
      <c r="F79" s="113" t="s">
        <v>356</v>
      </c>
      <c r="G79" s="113" t="s">
        <v>356</v>
      </c>
      <c r="H79" s="57" t="s">
        <v>242</v>
      </c>
      <c r="I79" s="525"/>
      <c r="J79" s="525" t="s">
        <v>242</v>
      </c>
      <c r="K79" s="207"/>
      <c r="L79" s="10" t="s">
        <v>2270</v>
      </c>
      <c r="M79" s="10" t="s">
        <v>2270</v>
      </c>
      <c r="N79" s="10" t="s">
        <v>2270</v>
      </c>
      <c r="O79" s="10" t="s">
        <v>242</v>
      </c>
      <c r="P79" s="10" t="s">
        <v>242</v>
      </c>
      <c r="Q79" s="10" t="s">
        <v>242</v>
      </c>
      <c r="R79" s="57"/>
      <c r="S79" s="57"/>
      <c r="U79" s="329" t="s">
        <v>571</v>
      </c>
      <c r="V79" s="611"/>
      <c r="W79" s="704" t="s">
        <v>2311</v>
      </c>
      <c r="X79" s="704" t="s">
        <v>2311</v>
      </c>
      <c r="Y79" s="704" t="s">
        <v>2311</v>
      </c>
      <c r="Z79" s="10" t="s">
        <v>691</v>
      </c>
      <c r="AA79" s="704" t="s">
        <v>2311</v>
      </c>
      <c r="AB79" s="345"/>
      <c r="AC79" s="346"/>
      <c r="AD79" s="665" t="s">
        <v>2116</v>
      </c>
      <c r="AE79" s="665" t="s">
        <v>2116</v>
      </c>
    </row>
    <row r="80" spans="1:32" ht="13.2">
      <c r="A80" s="60">
        <v>7722</v>
      </c>
      <c r="B80" s="58" t="s">
        <v>2301</v>
      </c>
      <c r="C80" s="111"/>
      <c r="D80" s="113" t="s">
        <v>356</v>
      </c>
      <c r="E80" s="113" t="s">
        <v>356</v>
      </c>
      <c r="F80" s="113" t="s">
        <v>356</v>
      </c>
      <c r="G80" s="113" t="s">
        <v>356</v>
      </c>
      <c r="H80" s="57" t="s">
        <v>2397</v>
      </c>
      <c r="J80" s="371" t="s">
        <v>242</v>
      </c>
      <c r="K80" s="57" t="s">
        <v>1878</v>
      </c>
      <c r="L80" s="182" t="s">
        <v>2317</v>
      </c>
      <c r="M80" s="182" t="s">
        <v>2317</v>
      </c>
      <c r="N80" s="182" t="s">
        <v>2317</v>
      </c>
      <c r="O80" s="182" t="s">
        <v>2317</v>
      </c>
      <c r="P80" s="10" t="s">
        <v>242</v>
      </c>
      <c r="Q80" s="686" t="s">
        <v>2372</v>
      </c>
      <c r="R80" s="686" t="s">
        <v>2372</v>
      </c>
      <c r="S80" s="57" t="s">
        <v>1872</v>
      </c>
      <c r="T80" s="719" t="s">
        <v>1872</v>
      </c>
      <c r="U80" s="719" t="s">
        <v>1872</v>
      </c>
      <c r="W80" s="526" t="s">
        <v>242</v>
      </c>
      <c r="X80" s="58" t="s">
        <v>242</v>
      </c>
      <c r="Y80" s="526" t="s">
        <v>242</v>
      </c>
      <c r="Z80" s="137" t="s">
        <v>2373</v>
      </c>
      <c r="AA80" s="57" t="s">
        <v>2358</v>
      </c>
      <c r="AB80" s="345"/>
      <c r="AC80" s="57" t="s">
        <v>2307</v>
      </c>
      <c r="AD80" s="57" t="s">
        <v>242</v>
      </c>
      <c r="AE80" s="665" t="s">
        <v>2116</v>
      </c>
      <c r="AF80" s="10" t="s">
        <v>242</v>
      </c>
    </row>
    <row r="81" spans="1:32" ht="13.2">
      <c r="A81" s="77">
        <v>7723</v>
      </c>
      <c r="B81" s="10" t="s">
        <v>2398</v>
      </c>
      <c r="C81" s="10" t="s">
        <v>2398</v>
      </c>
      <c r="D81" s="10" t="s">
        <v>2398</v>
      </c>
      <c r="E81" s="10" t="s">
        <v>2398</v>
      </c>
      <c r="F81" s="10" t="s">
        <v>2398</v>
      </c>
      <c r="G81" s="10" t="s">
        <v>2398</v>
      </c>
      <c r="H81" s="10" t="s">
        <v>2398</v>
      </c>
      <c r="I81" s="10" t="s">
        <v>2398</v>
      </c>
      <c r="J81" s="220"/>
      <c r="K81" s="111"/>
      <c r="L81" s="111"/>
      <c r="M81" s="111"/>
      <c r="N81" s="111"/>
      <c r="O81" s="111"/>
      <c r="P81" s="111"/>
      <c r="Q81" s="111"/>
      <c r="R81" s="111"/>
      <c r="S81" s="111"/>
      <c r="T81" s="111"/>
      <c r="U81" s="111"/>
      <c r="V81" s="111"/>
      <c r="W81" s="111"/>
      <c r="X81" s="111"/>
      <c r="Y81" s="111"/>
      <c r="Z81" s="111"/>
      <c r="AA81" s="111"/>
      <c r="AB81" s="111"/>
      <c r="AC81" s="111"/>
      <c r="AD81" s="665" t="s">
        <v>2116</v>
      </c>
      <c r="AE81" s="10" t="s">
        <v>242</v>
      </c>
      <c r="AF81" s="38" t="s">
        <v>2284</v>
      </c>
    </row>
    <row r="82" spans="1:32" ht="13.2">
      <c r="A82" s="60">
        <v>7725</v>
      </c>
      <c r="B82" s="714" t="s">
        <v>2361</v>
      </c>
      <c r="C82" s="714" t="s">
        <v>2361</v>
      </c>
      <c r="D82" s="57" t="s">
        <v>2275</v>
      </c>
      <c r="E82" s="57" t="s">
        <v>876</v>
      </c>
      <c r="F82" s="57" t="s">
        <v>2276</v>
      </c>
      <c r="G82" s="57" t="s">
        <v>2276</v>
      </c>
      <c r="H82" s="10" t="s">
        <v>1812</v>
      </c>
      <c r="I82" s="57" t="s">
        <v>1878</v>
      </c>
      <c r="J82" s="57" t="s">
        <v>706</v>
      </c>
      <c r="K82" s="105" t="s">
        <v>2341</v>
      </c>
      <c r="L82" s="57" t="s">
        <v>2368</v>
      </c>
      <c r="M82" s="10" t="s">
        <v>2308</v>
      </c>
      <c r="N82" s="10" t="s">
        <v>1538</v>
      </c>
      <c r="O82" s="105" t="s">
        <v>2342</v>
      </c>
      <c r="P82" s="105" t="s">
        <v>2342</v>
      </c>
      <c r="Q82" s="105" t="s">
        <v>2342</v>
      </c>
      <c r="R82" s="105" t="s">
        <v>2342</v>
      </c>
      <c r="S82" s="105" t="s">
        <v>2342</v>
      </c>
      <c r="T82" s="105" t="s">
        <v>2342</v>
      </c>
      <c r="U82" s="105" t="s">
        <v>2342</v>
      </c>
      <c r="V82" s="105" t="s">
        <v>2342</v>
      </c>
      <c r="W82" s="105" t="s">
        <v>2342</v>
      </c>
      <c r="X82" s="105" t="s">
        <v>2343</v>
      </c>
      <c r="Y82" s="57" t="s">
        <v>2279</v>
      </c>
      <c r="Z82" s="57" t="s">
        <v>1876</v>
      </c>
      <c r="AA82" s="57" t="s">
        <v>1878</v>
      </c>
      <c r="AB82" s="57" t="s">
        <v>1878</v>
      </c>
      <c r="AC82" s="526" t="s">
        <v>242</v>
      </c>
      <c r="AD82" s="10" t="s">
        <v>1084</v>
      </c>
      <c r="AE82" s="57" t="s">
        <v>2399</v>
      </c>
      <c r="AF82" s="57" t="s">
        <v>2358</v>
      </c>
    </row>
    <row r="83" spans="1:32" ht="13.2">
      <c r="A83" s="75">
        <v>7726</v>
      </c>
      <c r="B83" s="57" t="s">
        <v>2313</v>
      </c>
      <c r="C83" s="57" t="s">
        <v>2313</v>
      </c>
      <c r="D83" s="57" t="s">
        <v>1878</v>
      </c>
      <c r="E83" s="81" t="s">
        <v>1878</v>
      </c>
      <c r="F83" s="57" t="s">
        <v>242</v>
      </c>
      <c r="G83" s="57" t="s">
        <v>242</v>
      </c>
      <c r="H83" s="526" t="s">
        <v>2269</v>
      </c>
      <c r="I83" s="526" t="s">
        <v>2269</v>
      </c>
      <c r="J83" s="57" t="s">
        <v>2350</v>
      </c>
      <c r="K83" s="57" t="s">
        <v>2297</v>
      </c>
      <c r="L83" s="57" t="s">
        <v>2297</v>
      </c>
      <c r="M83" s="57" t="s">
        <v>2297</v>
      </c>
      <c r="N83" s="57" t="s">
        <v>1096</v>
      </c>
      <c r="O83" s="526" t="s">
        <v>1538</v>
      </c>
      <c r="P83" s="10" t="s">
        <v>242</v>
      </c>
      <c r="Q83" s="57" t="s">
        <v>2362</v>
      </c>
      <c r="R83" s="57" t="s">
        <v>2362</v>
      </c>
      <c r="S83" s="57" t="s">
        <v>2362</v>
      </c>
      <c r="T83" s="57" t="s">
        <v>2362</v>
      </c>
      <c r="U83" s="57" t="s">
        <v>412</v>
      </c>
      <c r="V83" s="10" t="s">
        <v>739</v>
      </c>
      <c r="W83" s="10" t="s">
        <v>242</v>
      </c>
      <c r="X83" s="10" t="s">
        <v>242</v>
      </c>
      <c r="Y83" s="525" t="s">
        <v>2072</v>
      </c>
      <c r="Z83" s="137" t="s">
        <v>2072</v>
      </c>
      <c r="AA83" s="10" t="s">
        <v>2307</v>
      </c>
      <c r="AC83" s="526" t="s">
        <v>242</v>
      </c>
      <c r="AD83" s="57" t="s">
        <v>2336</v>
      </c>
      <c r="AE83" s="665" t="s">
        <v>2116</v>
      </c>
      <c r="AF83" s="10" t="s">
        <v>242</v>
      </c>
    </row>
    <row r="84" spans="1:32" ht="13.2">
      <c r="A84" s="75">
        <v>7727</v>
      </c>
      <c r="B84" s="58" t="s">
        <v>2400</v>
      </c>
      <c r="C84" s="12" t="s">
        <v>2289</v>
      </c>
      <c r="D84" s="58" t="s">
        <v>96</v>
      </c>
      <c r="E84" s="526" t="s">
        <v>101</v>
      </c>
      <c r="F84" s="105" t="s">
        <v>706</v>
      </c>
      <c r="G84" s="105" t="s">
        <v>706</v>
      </c>
      <c r="H84" s="526" t="s">
        <v>2340</v>
      </c>
      <c r="I84" s="526" t="s">
        <v>2340</v>
      </c>
      <c r="J84" s="526"/>
      <c r="K84" s="57" t="s">
        <v>706</v>
      </c>
      <c r="L84" s="57" t="s">
        <v>2351</v>
      </c>
      <c r="M84" s="57" t="s">
        <v>2351</v>
      </c>
      <c r="N84" s="57" t="s">
        <v>2351</v>
      </c>
      <c r="O84" s="57" t="s">
        <v>2020</v>
      </c>
      <c r="P84" s="57" t="s">
        <v>2020</v>
      </c>
      <c r="Q84" s="57" t="s">
        <v>2020</v>
      </c>
      <c r="R84" s="57"/>
      <c r="S84" s="57" t="s">
        <v>2401</v>
      </c>
      <c r="T84" s="10" t="s">
        <v>2402</v>
      </c>
      <c r="U84" s="57" t="s">
        <v>1538</v>
      </c>
      <c r="V84" s="526"/>
      <c r="W84" s="10" t="s">
        <v>2319</v>
      </c>
      <c r="X84" s="57" t="s">
        <v>2311</v>
      </c>
      <c r="Y84" s="57" t="s">
        <v>2300</v>
      </c>
      <c r="Z84" s="57" t="s">
        <v>2300</v>
      </c>
      <c r="AA84" s="57" t="s">
        <v>2300</v>
      </c>
      <c r="AC84" s="526" t="s">
        <v>242</v>
      </c>
      <c r="AD84" s="300" t="s">
        <v>2403</v>
      </c>
      <c r="AE84" s="10" t="s">
        <v>242</v>
      </c>
      <c r="AF84" s="526" t="s">
        <v>2072</v>
      </c>
    </row>
    <row r="85" spans="1:32" ht="13.2">
      <c r="A85" s="75">
        <v>7728</v>
      </c>
      <c r="B85" s="57"/>
      <c r="C85" s="10" t="s">
        <v>739</v>
      </c>
      <c r="D85" s="58" t="s">
        <v>60</v>
      </c>
      <c r="E85" s="58" t="s">
        <v>2314</v>
      </c>
      <c r="F85" s="97" t="s">
        <v>2321</v>
      </c>
      <c r="G85" s="57" t="s">
        <v>2275</v>
      </c>
      <c r="H85" s="57" t="s">
        <v>2275</v>
      </c>
      <c r="I85" s="57" t="s">
        <v>1876</v>
      </c>
      <c r="J85" s="526" t="s">
        <v>242</v>
      </c>
      <c r="K85" s="329" t="s">
        <v>242</v>
      </c>
      <c r="L85" s="57" t="s">
        <v>242</v>
      </c>
      <c r="M85" s="329"/>
      <c r="N85" s="57" t="s">
        <v>1244</v>
      </c>
      <c r="O85" s="57" t="s">
        <v>1244</v>
      </c>
      <c r="P85" s="57" t="s">
        <v>1244</v>
      </c>
      <c r="Q85" s="57" t="s">
        <v>1244</v>
      </c>
      <c r="R85" s="57" t="s">
        <v>1878</v>
      </c>
      <c r="S85" s="57" t="s">
        <v>2272</v>
      </c>
      <c r="T85" s="57" t="s">
        <v>2309</v>
      </c>
      <c r="V85" s="526" t="s">
        <v>571</v>
      </c>
      <c r="W85" s="526"/>
      <c r="X85" s="526"/>
      <c r="Y85" s="314" t="s">
        <v>818</v>
      </c>
      <c r="Z85" s="314" t="s">
        <v>818</v>
      </c>
      <c r="AA85" s="314" t="s">
        <v>818</v>
      </c>
      <c r="AB85" s="314" t="s">
        <v>818</v>
      </c>
      <c r="AC85" s="594"/>
      <c r="AD85" s="10" t="s">
        <v>242</v>
      </c>
      <c r="AF85" s="10" t="s">
        <v>242</v>
      </c>
    </row>
    <row r="86" spans="1:32" ht="13.2">
      <c r="A86" s="77">
        <v>7729</v>
      </c>
      <c r="B86" s="104"/>
      <c r="C86" s="104"/>
      <c r="D86" s="104"/>
      <c r="E86" s="104"/>
      <c r="F86" s="104"/>
      <c r="G86" s="104"/>
      <c r="H86" s="104"/>
      <c r="I86" s="104"/>
      <c r="J86" s="104"/>
      <c r="K86" s="104"/>
      <c r="L86" s="104"/>
      <c r="M86" s="104"/>
      <c r="N86" s="104"/>
      <c r="O86" s="10" t="s">
        <v>2318</v>
      </c>
      <c r="P86" s="10" t="s">
        <v>2318</v>
      </c>
      <c r="Q86" s="10" t="s">
        <v>2318</v>
      </c>
      <c r="R86" s="10" t="s">
        <v>2318</v>
      </c>
      <c r="S86" s="10" t="s">
        <v>2318</v>
      </c>
      <c r="T86" s="139" t="s">
        <v>571</v>
      </c>
      <c r="V86" s="526"/>
      <c r="W86" s="526" t="s">
        <v>242</v>
      </c>
      <c r="X86" s="526" t="s">
        <v>242</v>
      </c>
      <c r="Y86" s="526" t="s">
        <v>242</v>
      </c>
      <c r="AA86" s="10" t="s">
        <v>242</v>
      </c>
      <c r="AB86" s="130" t="s">
        <v>2404</v>
      </c>
      <c r="AC86" s="329"/>
      <c r="AD86" s="10" t="s">
        <v>2318</v>
      </c>
      <c r="AE86" s="10" t="s">
        <v>2318</v>
      </c>
      <c r="AF86" s="665" t="s">
        <v>2116</v>
      </c>
    </row>
    <row r="87" spans="1:32" ht="13.2">
      <c r="A87" s="77">
        <v>7730</v>
      </c>
      <c r="B87" s="10" t="s">
        <v>1947</v>
      </c>
      <c r="C87" s="191" t="s">
        <v>706</v>
      </c>
      <c r="D87" s="58" t="s">
        <v>2314</v>
      </c>
      <c r="E87" s="111"/>
      <c r="F87" s="10" t="s">
        <v>338</v>
      </c>
      <c r="G87" s="10" t="s">
        <v>338</v>
      </c>
      <c r="H87" s="10" t="s">
        <v>338</v>
      </c>
      <c r="I87" s="526"/>
      <c r="J87" s="526" t="s">
        <v>242</v>
      </c>
      <c r="K87" s="104"/>
      <c r="L87" s="104"/>
      <c r="M87" s="104"/>
      <c r="N87" s="104"/>
      <c r="O87" s="104"/>
      <c r="P87" s="104"/>
      <c r="Q87" s="104"/>
      <c r="R87" s="104"/>
      <c r="S87" s="104"/>
      <c r="T87" s="104"/>
      <c r="U87" s="104"/>
      <c r="V87" s="104"/>
      <c r="W87" s="104"/>
      <c r="X87" s="104"/>
      <c r="Y87" s="104"/>
      <c r="Z87" s="104"/>
      <c r="AA87" s="57" t="s">
        <v>242</v>
      </c>
      <c r="AB87" s="57" t="s">
        <v>2312</v>
      </c>
      <c r="AC87" s="57" t="s">
        <v>2312</v>
      </c>
      <c r="AD87" s="57" t="s">
        <v>2312</v>
      </c>
      <c r="AE87" s="57" t="s">
        <v>2312</v>
      </c>
      <c r="AF87" s="10" t="s">
        <v>2318</v>
      </c>
    </row>
    <row r="88" spans="1:32" ht="13.2">
      <c r="A88" s="78">
        <v>7732</v>
      </c>
      <c r="B88" s="57" t="s">
        <v>1878</v>
      </c>
      <c r="C88" s="57" t="s">
        <v>2365</v>
      </c>
      <c r="E88" s="10" t="s">
        <v>102</v>
      </c>
      <c r="F88" s="10" t="s">
        <v>2405</v>
      </c>
      <c r="I88" s="526"/>
      <c r="J88" s="526"/>
      <c r="K88" s="526"/>
      <c r="L88" s="10" t="s">
        <v>2329</v>
      </c>
      <c r="N88" s="10" t="s">
        <v>2329</v>
      </c>
      <c r="O88" s="10" t="s">
        <v>2329</v>
      </c>
      <c r="P88" s="57" t="s">
        <v>412</v>
      </c>
      <c r="Q88" s="57" t="s">
        <v>412</v>
      </c>
      <c r="R88" s="10" t="s">
        <v>2406</v>
      </c>
      <c r="S88" s="105" t="s">
        <v>2038</v>
      </c>
      <c r="T88" s="105" t="s">
        <v>2038</v>
      </c>
      <c r="U88" s="10" t="s">
        <v>2284</v>
      </c>
      <c r="V88" s="345" t="s">
        <v>84</v>
      </c>
      <c r="W88" s="526"/>
      <c r="X88" s="171" t="s">
        <v>2299</v>
      </c>
      <c r="Y88" s="345" t="s">
        <v>242</v>
      </c>
      <c r="Z88" s="384" t="s">
        <v>2375</v>
      </c>
      <c r="AA88" s="384" t="s">
        <v>2375</v>
      </c>
      <c r="AB88" s="111"/>
      <c r="AC88" s="111"/>
      <c r="AD88" s="111"/>
      <c r="AE88" s="111"/>
      <c r="AF88" s="111"/>
    </row>
    <row r="89" spans="1:32" ht="13.2">
      <c r="A89" s="79">
        <v>7752</v>
      </c>
      <c r="B89" s="371"/>
      <c r="C89" s="371"/>
      <c r="D89" s="371"/>
      <c r="E89" s="371"/>
      <c r="F89" s="371"/>
      <c r="G89" s="371"/>
      <c r="H89" s="371"/>
      <c r="I89" s="371"/>
      <c r="J89" s="371"/>
      <c r="K89" s="371"/>
      <c r="L89" s="371"/>
      <c r="M89" s="371"/>
      <c r="N89" s="371"/>
      <c r="O89" s="371"/>
      <c r="P89" s="526"/>
      <c r="Q89" s="371"/>
      <c r="R89" s="371"/>
      <c r="S89" s="371"/>
      <c r="T89" s="371"/>
      <c r="U89" s="371"/>
      <c r="V89" s="371"/>
      <c r="W89" s="526" t="s">
        <v>1906</v>
      </c>
      <c r="X89" s="371"/>
      <c r="Y89" s="371"/>
      <c r="Z89" s="371"/>
      <c r="AA89" s="371"/>
      <c r="AB89" s="371"/>
      <c r="AC89" s="371"/>
      <c r="AD89" s="371"/>
      <c r="AE89" s="371"/>
      <c r="AF89" s="371"/>
    </row>
    <row r="90" spans="1:32" ht="13.2">
      <c r="A90" s="80">
        <v>7751</v>
      </c>
      <c r="B90" s="6"/>
      <c r="C90" s="6"/>
      <c r="D90" s="6"/>
      <c r="E90" s="6"/>
      <c r="F90" s="6"/>
      <c r="G90" s="6"/>
      <c r="H90" s="6"/>
      <c r="I90" s="6"/>
      <c r="J90" s="6"/>
      <c r="K90" s="6"/>
      <c r="L90" s="6"/>
      <c r="M90" s="6"/>
      <c r="N90" s="6"/>
      <c r="O90" s="6"/>
      <c r="P90" s="6"/>
      <c r="Q90" s="6"/>
      <c r="R90" s="6"/>
      <c r="S90" s="6"/>
      <c r="T90" s="6"/>
      <c r="U90" s="6"/>
      <c r="V90" s="345"/>
      <c r="W90" s="345" t="s">
        <v>242</v>
      </c>
      <c r="X90" s="345"/>
      <c r="Y90" s="345"/>
      <c r="Z90" s="345"/>
      <c r="AA90" s="345"/>
      <c r="AB90" s="345"/>
      <c r="AC90" s="345"/>
      <c r="AD90" s="6"/>
      <c r="AE90" s="6"/>
      <c r="AF90" s="6"/>
    </row>
    <row r="91" spans="1:32" ht="13.2">
      <c r="A91" s="80">
        <v>7753</v>
      </c>
      <c r="B91" s="10" t="s">
        <v>706</v>
      </c>
      <c r="C91" s="6"/>
      <c r="D91" s="6"/>
      <c r="E91" s="6"/>
      <c r="F91" s="10" t="s">
        <v>242</v>
      </c>
      <c r="G91" s="6"/>
      <c r="H91" s="6" t="s">
        <v>242</v>
      </c>
      <c r="I91" s="6"/>
      <c r="J91" s="6"/>
      <c r="K91" s="6"/>
      <c r="L91" s="105" t="s">
        <v>2342</v>
      </c>
      <c r="M91" s="105" t="s">
        <v>2342</v>
      </c>
      <c r="N91" s="6"/>
      <c r="O91" s="97" t="s">
        <v>2407</v>
      </c>
      <c r="P91" s="97" t="s">
        <v>2408</v>
      </c>
      <c r="Q91" s="602" t="s">
        <v>2354</v>
      </c>
      <c r="R91" s="10" t="s">
        <v>2284</v>
      </c>
      <c r="S91" s="10" t="s">
        <v>2284</v>
      </c>
      <c r="T91" s="57" t="s">
        <v>2409</v>
      </c>
      <c r="U91" s="6"/>
      <c r="V91" s="6"/>
      <c r="W91" s="526" t="s">
        <v>242</v>
      </c>
      <c r="X91" s="6"/>
      <c r="Y91" s="6" t="s">
        <v>242</v>
      </c>
      <c r="Z91" s="6"/>
      <c r="AA91" s="10" t="s">
        <v>242</v>
      </c>
      <c r="AB91" s="6"/>
      <c r="AC91" s="6"/>
      <c r="AD91" s="6" t="s">
        <v>242</v>
      </c>
      <c r="AE91" s="6" t="s">
        <v>242</v>
      </c>
      <c r="AF91" s="6"/>
    </row>
    <row r="92" spans="1:32" ht="13.2">
      <c r="A92" s="26" t="s">
        <v>113</v>
      </c>
      <c r="B92" s="16"/>
      <c r="C92" s="16"/>
      <c r="D92" s="16"/>
      <c r="E92" s="16"/>
      <c r="F92" s="16"/>
      <c r="G92" s="16"/>
      <c r="H92" s="16"/>
      <c r="I92" s="16"/>
      <c r="J92" s="16"/>
      <c r="K92" s="16"/>
      <c r="N92" s="57"/>
      <c r="O92" s="16"/>
      <c r="P92" s="16"/>
      <c r="Q92" s="16"/>
      <c r="R92" s="16"/>
      <c r="S92" s="16"/>
      <c r="T92" s="16"/>
      <c r="U92" s="16"/>
      <c r="V92" s="16"/>
      <c r="W92" s="16"/>
      <c r="X92" s="16"/>
      <c r="Y92" s="16"/>
      <c r="Z92" s="16"/>
      <c r="AA92" s="16"/>
      <c r="AB92" s="16"/>
      <c r="AC92" s="16"/>
      <c r="AD92" s="16"/>
      <c r="AE92" s="16"/>
      <c r="AF92" s="16"/>
    </row>
    <row r="93" spans="1:32" ht="13.2">
      <c r="A93" s="83" t="s">
        <v>114</v>
      </c>
      <c r="B93" s="84"/>
      <c r="C93" s="84"/>
      <c r="D93" s="84"/>
      <c r="E93" s="84"/>
      <c r="F93" s="84"/>
      <c r="G93" s="84"/>
      <c r="H93" s="84"/>
      <c r="I93" s="84"/>
      <c r="J93" s="84"/>
      <c r="K93" s="84"/>
      <c r="L93" s="84"/>
      <c r="M93" s="84"/>
      <c r="N93" s="84"/>
      <c r="O93" s="84"/>
      <c r="P93" s="84"/>
      <c r="Q93" s="84"/>
      <c r="R93" s="84"/>
      <c r="S93" s="84"/>
      <c r="T93" s="84"/>
      <c r="U93" s="84"/>
      <c r="V93" s="84"/>
      <c r="W93" s="84"/>
      <c r="X93" s="84"/>
      <c r="Y93" s="85"/>
      <c r="Z93" s="85"/>
      <c r="AA93" s="85"/>
      <c r="AB93" s="85"/>
      <c r="AC93" s="85"/>
      <c r="AD93" s="85"/>
      <c r="AE93" s="85"/>
      <c r="AF93" s="85"/>
    </row>
    <row r="94" spans="1:32" ht="13.2">
      <c r="A94" s="87" t="s">
        <v>115</v>
      </c>
      <c r="B94" s="88"/>
      <c r="C94" s="88"/>
      <c r="D94" s="88"/>
      <c r="E94" s="88"/>
      <c r="F94" s="88"/>
      <c r="G94" s="88"/>
      <c r="H94" s="88"/>
      <c r="I94" s="88"/>
      <c r="J94" s="88"/>
      <c r="K94" s="88"/>
      <c r="L94" s="88"/>
      <c r="M94" s="88"/>
      <c r="N94" s="88"/>
      <c r="O94" s="88"/>
      <c r="P94" s="88"/>
      <c r="Q94" s="88"/>
      <c r="R94" s="88"/>
      <c r="S94" s="88"/>
      <c r="T94" s="88"/>
      <c r="U94" s="88"/>
      <c r="V94" s="88"/>
      <c r="W94" s="88"/>
      <c r="X94" s="88"/>
      <c r="Y94" s="88"/>
      <c r="Z94" s="88"/>
      <c r="AA94" s="88"/>
      <c r="AB94" s="88"/>
      <c r="AC94" s="88"/>
      <c r="AD94" s="88"/>
      <c r="AE94" s="88"/>
      <c r="AF94" s="88"/>
    </row>
    <row r="95" spans="1:32" ht="13.2">
      <c r="A95" s="87" t="s">
        <v>116</v>
      </c>
      <c r="B95" s="88"/>
      <c r="C95" s="88"/>
      <c r="D95" s="88"/>
      <c r="E95" s="88"/>
      <c r="F95" s="88"/>
      <c r="G95" s="88"/>
      <c r="H95" s="88"/>
      <c r="I95" s="88"/>
      <c r="J95" s="88"/>
      <c r="K95" s="88"/>
      <c r="L95" s="88"/>
      <c r="M95" s="88"/>
      <c r="N95" s="88"/>
      <c r="O95" s="88"/>
      <c r="P95" s="88"/>
      <c r="Q95" s="88"/>
      <c r="R95" s="88"/>
      <c r="S95" s="88"/>
      <c r="T95" s="88"/>
      <c r="U95" s="88"/>
      <c r="V95" s="88"/>
      <c r="W95" s="88"/>
      <c r="X95" s="88"/>
      <c r="Y95" s="88"/>
      <c r="Z95" s="88"/>
      <c r="AA95" s="88"/>
      <c r="AB95" s="88"/>
      <c r="AC95" s="88"/>
      <c r="AD95" s="88"/>
      <c r="AE95" s="88"/>
      <c r="AF95" s="88"/>
    </row>
    <row r="96" spans="1:32" ht="13.2">
      <c r="A96" s="2" t="s">
        <v>117</v>
      </c>
      <c r="B96" s="88"/>
      <c r="C96" s="88"/>
      <c r="D96" s="88"/>
      <c r="E96" s="88"/>
      <c r="F96" s="88"/>
      <c r="G96" s="88"/>
      <c r="H96" s="88"/>
      <c r="I96" s="88"/>
      <c r="J96" s="89"/>
      <c r="K96" s="89"/>
      <c r="L96" s="89"/>
      <c r="M96" s="89"/>
      <c r="N96" s="89"/>
      <c r="O96" s="89"/>
      <c r="P96" s="89"/>
      <c r="Q96" s="89"/>
      <c r="R96" s="89"/>
      <c r="S96" s="89"/>
      <c r="T96" s="89"/>
      <c r="U96" s="89"/>
      <c r="V96" s="89"/>
      <c r="W96" s="89"/>
      <c r="X96" s="89"/>
      <c r="Y96" s="89"/>
      <c r="Z96" s="89"/>
      <c r="AA96" s="89"/>
      <c r="AB96" s="89"/>
      <c r="AC96" s="89"/>
      <c r="AD96" s="89"/>
      <c r="AE96" s="89"/>
      <c r="AF96" s="89"/>
    </row>
    <row r="97" spans="1:32" ht="13.2">
      <c r="A97" s="90" t="s">
        <v>2</v>
      </c>
      <c r="B97" s="84"/>
      <c r="C97" s="84"/>
      <c r="D97" s="84"/>
      <c r="E97" s="84"/>
      <c r="F97" s="84"/>
      <c r="G97" s="84"/>
      <c r="H97" s="84"/>
      <c r="I97" s="84"/>
      <c r="J97" s="84"/>
      <c r="K97" s="88"/>
      <c r="L97" s="88"/>
      <c r="M97" s="88"/>
      <c r="N97" s="88"/>
      <c r="O97" s="88"/>
      <c r="P97" s="88"/>
      <c r="Q97" s="88"/>
      <c r="R97" s="88"/>
      <c r="S97" s="88"/>
      <c r="T97" s="88"/>
      <c r="U97" s="88"/>
      <c r="V97" s="88"/>
      <c r="W97" s="88"/>
      <c r="X97" s="88"/>
      <c r="Y97" s="88"/>
      <c r="Z97" s="88"/>
      <c r="AA97" s="88"/>
      <c r="AB97" s="88"/>
      <c r="AC97" s="88"/>
      <c r="AD97" s="88"/>
      <c r="AE97" s="89"/>
      <c r="AF97" s="89"/>
    </row>
    <row r="98" spans="1:32" ht="13.2">
      <c r="A98" s="91" t="s">
        <v>118</v>
      </c>
      <c r="B98" s="92"/>
      <c r="C98" s="92"/>
      <c r="D98" s="92"/>
      <c r="E98" s="92"/>
      <c r="F98" s="92"/>
      <c r="G98" s="92"/>
      <c r="H98" s="92"/>
      <c r="I98" s="92"/>
      <c r="J98" s="92"/>
      <c r="K98" s="92"/>
      <c r="L98" s="92"/>
      <c r="M98" s="92"/>
      <c r="N98" s="92"/>
      <c r="O98" s="92"/>
      <c r="P98" s="92"/>
      <c r="Q98" s="92"/>
      <c r="R98" s="92"/>
      <c r="S98" s="92"/>
      <c r="T98" s="92"/>
      <c r="U98" s="92"/>
      <c r="V98" s="92"/>
      <c r="W98" s="92"/>
      <c r="X98" s="92"/>
      <c r="Y98" s="92"/>
      <c r="Z98" s="92"/>
      <c r="AA98" s="92"/>
      <c r="AB98" s="92"/>
      <c r="AC98" s="92"/>
      <c r="AD98" s="92"/>
      <c r="AE98" s="92"/>
      <c r="AF98" s="92"/>
    </row>
  </sheetData>
  <mergeCells count="1">
    <mergeCell ref="A1:A2"/>
  </mergeCells>
  <phoneticPr fontId="151"/>
  <conditionalFormatting sqref="C4:D4 G4 J4 L4:M4 X4 O4:O5 B4:B7 Z5 S6 V6 L7:M7 B12:G13 X12:X14 AF12:AF14 J12:J16 P12:T20 AD12:AE20 I12:I21 K12:N21 H12:H58 O12:O58 U12:W58 Y12:AC58 B15:C15 E15 G15:G30 D15:D58 F15:F58 AF16:AF20 X16:X59 C17:C58 E17:E58 B17:B64 J18:J21 AF22:AF34 S22:S45 P22:R58 T22:T58 AD22:AE58 I23:N58 G32:G58 AF36:AF58 S47:S58 M60 Q60 R60:S61 N60:N62 P60:P62 C60:D64 O60:O64 T61:AD61 G61:G62 L61:L62 F61:F63 H61:H63 K61:K63 E61:E64 AE61:AF64 I62:J63 M62:M64 X63:AD63 Q63:W64 N64 P64 M66 Q66:R66 X66 AB66:AF66 E66:L67 N66:P68 Y66:AA68 C66:D70 S66:S70 T66:T71 W66:W76 U66:V77 B66:B86 Q68:R68 X68:X71 G69 I69:J69 E69:F70 L69:M70 H69:H71 O70:R70 AB70 AF70 Y70:Y71 AC70:AC71 AE70:AE71 Z70:Z78 AA70:AA84 I71:K71 AB72:AB74 C72:C78 D72:D87 AC73 E73:F74 J73:M74 T73:T74 G73:I76 O73:O76 N73:N77 P73:S77 Y73:Y79 X73:X84 AD74 AE74:AE77 AF74:AF78 AC75:AC81 E76:F76 J76:K76 L76:M77 AD76:AD77 AB76:AB78 T77 R79 V79:W79 M79:N81 H79:H82 E79:E83 AD79:AD83 U79:U84 S79:S85 F79:G88 L79:L88 O80:O82 T80:T83 K80:K84 I81:I82 P81:P82 Y81:Z82 AE81:AE82 C81:C83 V81:V83 W81:W84 AB81:AB84 Q81:R85 AF82 J82:J83 M83:M84 N83:N88 Y84:Z84 AC84 AE84 O84:P85 E85:E86 I85:I86 H85:H88 T85:T88 J86 K86:K87 AB86:AB87 C86:C88 M86:M88 V87:W87 Y87:AA87 AC87:AE87 O87:S88 U87:U88 X87:X88 B88 B91 F91 L91:M91 O91:T91 N92">
    <cfRule type="containsText" dxfId="48" priority="1" operator="containsText" text="长距离">
      <formula>NOT(ISERROR(SEARCH(("长距离"),(B4))))</formula>
    </cfRule>
    <cfRule type="containsText" dxfId="47" priority="2" operator="containsText" text="bm">
      <formula>NOT(ISERROR(SEARCH(("bm"),(B4))))</formula>
    </cfRule>
    <cfRule type="containsText" dxfId="46" priority="3" operator="containsText" text="Lt">
      <formula>NOT(ISERROR(SEARCH(("Lt"),(B4))))</formula>
    </cfRule>
    <cfRule type="containsText" dxfId="45" priority="4" operator="containsText" text="考斯特">
      <formula>NOT(ISERROR(SEARCH(("考斯特"),(B4))))</formula>
    </cfRule>
    <cfRule type="containsText" dxfId="44" priority="5" operator="containsText" text="R">
      <formula>NOT(ISERROR(SEARCH(("R"),(B4))))</formula>
    </cfRule>
  </conditionalFormatting>
  <conditionalFormatting sqref="S5 V6 H14:I14 Y14:Z14 AF14 D15 AC15 AE15 W17 Y17:AE17 X17:X18 B20:D20 N21:O21 AE22 AD22:AD24 F23:L23 AF23:AF24 AE24 W25 AD26:AD27 AE26:AF28 R29 I30 K30 H30:H31 X30:X31 Q31 AB31:AB32 L32:M32 Y32:AA32 B33:C33 AD38 K42:L42 AD42 AF42 B42:B43 D42:J43 Q42:Q43 F45 Q45:R45 AE45:AF45 T46 Z48:AA48 Z52:AE52 B60:B66 X60:X66 G60:G70 T60:T78 AF60:AF78 V60:V79 AD60:AE84 O60:S85 C60:F91 H60:K91 U60:U91 W60:W91 Y60:AC91 L60:N92 B68:B91 X68:X91 G72:G91 T80:T83 V81:V91 AF82 AF84 T85:T91 AF86 O87:S91 AD87:AE91 AF88:AF91">
    <cfRule type="containsText" dxfId="43" priority="9" operator="containsText" text="搬">
      <formula>NOT(ISERROR(SEARCH(("搬"),(S5))))</formula>
    </cfRule>
  </conditionalFormatting>
  <conditionalFormatting sqref="V6 H14:I14 Y14:Z14 AF14 D15 AC15 AE15 W17 Y17:AE17 X17:X18 B20:D20 N21:O21 AE22 AD22:AD24 F23:L23 AF23:AF24 AE24 W25 AD26:AD27 AE26:AF28 R29 I30 K30 H30:H31 X30:X31 Q31 AB31:AB32 L32:M32 Y32:AA32 B33:C33 AD38 K42:L42 AD42 AF42 B42:B43 D42:J43 Q42:Q43 F45 Q45:R45 AE45:AF45 T46 Z48:AA48 Z52:AE52 B60:B66 X60:X66 G60:G70 T60:T78 AF60:AF78 V60:V79 AD60:AE84 O60:S85 C60:F91 H60:K91 U60:U91 W60:W91 Y60:AC91 L60:N92 B68:B91 X68:X91 G72:G91 T80:T83 V81:V91 AF82 T85:T91 O87:S91 AD87:AE91 S5 AF84 AF86 AF88:AF91">
    <cfRule type="containsText" dxfId="42" priority="6" operator="containsText" text="修理">
      <formula>NOT(ISERROR(SEARCH(("修理"),(S5))))</formula>
    </cfRule>
    <cfRule type="containsText" dxfId="41" priority="7" operator="containsText" text="三检">
      <formula>NOT(ISERROR(SEARCH(("三检"),(S5))))</formula>
    </cfRule>
    <cfRule type="containsText" dxfId="40" priority="8" operator="containsText" text="年检">
      <formula>NOT(ISERROR(SEARCH(("年检"),(S5))))</formula>
    </cfRule>
  </conditionalFormatting>
  <conditionalFormatting sqref="V6 AF13:AF14 AD13:AE20 I13:I21 K13:N21 H13:H58 O13:O58 U13:W58 Y13:AC58 G15:G30 D15:D58 F15:F58 X16:X59 B17:C58 E17:E58 AF22:AF34 P22:R58 T22:T58 AD22:AE58 I23:N58 G32:G58 AF36:AF58 M60 Q60 R60:S61 N60:N62 P60:P62 B60:D64 O60:O64 T61:AD61 G61:G62 L61:L62 F61:F63 H61:H63 K61:K63 E61:E64 AE61:AF64 I62:J63 M62:M64 X63:AD63 Q63:W64 N64 P64 M66 Q66:R66 X66 AB66:AF66 E66:L67 N66:P68 Y66:AA68 C66:D70 S66:S70 T66:T71 W66:W76 U66:V77 B66:B86 Q68:R68 X68:X71 G69 I69:J69 E69:F70 L69:M70 H69:H71 O70:R70 AB70 AF70 Y70:Y71 AC70:AC71 AE70:AE71 Z70:Z78 AA70:AA84 I71:K71 AB72:AB74 C72:C78 D72:D87 AC73 E73:F74 J73:M74 T73:T74 G73:I76 O73:O76 N73:N77 P73:S77 Y73:Y79 X73:X84 AD74 AE74:AE77 AF74:AF78 AC75:AC81 E76:F76 J76:K76 L76:M77 AD76:AD77 AB76:AB78 T77 R79 V79:W79 M79:N81 H79:H82 E79:E83 AD79:AD83 U79:U84 S79:S85 F79:G88 L79:L88 O80:O82 T80:T83 K80:K84 I81:I82 P81:P82 Y81:Z82 AE81:AE82 C81:C83 V81:V83 W81:W84 AB81:AB84 Q81:R85 AF82 J82:J83 M83:M84 N83:N88 Y84:Z84 AC84 AE84 O84:P85 E85:E86 I85:I86 H85:H88 T85:T88 J86 K86:K87 AB86:AB87 C86:C88 M86:M88 V87:W87 Y87:AA87 AC87:AE87 O87:S88 U87:U88 X87:X88 B88 B91 F91 L91:M91 O91:T91 N92 C4:D4 G4 J4 L4:M4 X4 O4:O5 B4:B7 Z5 S6 L7:M7 B13:G13 X13:X14 J13:J16 P13:T20 B15:C15 E15 AF16:AF20 J18:J21 S22:S45 S47:S58">
    <cfRule type="containsText" dxfId="39" priority="11" operator="containsText" text="本社番">
      <formula>NOT(ISERROR(SEARCH(("本社番"),(B4))))</formula>
    </cfRule>
  </conditionalFormatting>
  <conditionalFormatting sqref="AD6">
    <cfRule type="notContainsBlanks" dxfId="38" priority="10">
      <formula>LEN(TRIM(AD6))&gt;0</formula>
    </cfRule>
  </conditionalFormatting>
  <hyperlinks>
    <hyperlink ref="R18" r:id="rId1" xr:uid="{00000000-0004-0000-1A00-000000000000}"/>
    <hyperlink ref="S18" r:id="rId2" xr:uid="{00000000-0004-0000-1A00-000001000000}"/>
    <hyperlink ref="T18" r:id="rId3" xr:uid="{00000000-0004-0000-1A00-000002000000}"/>
    <hyperlink ref="U19" r:id="rId4" xr:uid="{00000000-0004-0000-1A00-000003000000}"/>
    <hyperlink ref="V19" r:id="rId5" xr:uid="{00000000-0004-0000-1A00-000004000000}"/>
    <hyperlink ref="W19" r:id="rId6" xr:uid="{00000000-0004-0000-1A00-000005000000}"/>
    <hyperlink ref="R63" r:id="rId7" xr:uid="{00000000-0004-0000-1A00-000006000000}"/>
    <hyperlink ref="S63" r:id="rId8" xr:uid="{00000000-0004-0000-1A00-000007000000}"/>
    <hyperlink ref="T63" r:id="rId9" xr:uid="{00000000-0004-0000-1A00-000008000000}"/>
    <hyperlink ref="U67" r:id="rId10" xr:uid="{00000000-0004-0000-1A00-000009000000}"/>
    <hyperlink ref="V67" r:id="rId11" xr:uid="{00000000-0004-0000-1A00-00000A000000}"/>
    <hyperlink ref="W67" r:id="rId12" xr:uid="{00000000-0004-0000-1A00-00000B000000}"/>
  </hyperlinks>
  <pageMargins left="0.7" right="0.7" top="0.75" bottom="0.75" header="0.3" footer="0.3"/>
  <legacyDrawing r:id="rId13"/>
  <extLst>
    <ext xmlns:x14="http://schemas.microsoft.com/office/spreadsheetml/2009/9/main" uri="{CCE6A557-97BC-4b89-ADB6-D9C93CAAB3DF}">
      <x14:dataValidations xmlns:xm="http://schemas.microsoft.com/office/excel/2006/main" count="3">
        <x14:dataValidation type="list" allowBlank="1" xr:uid="{00000000-0002-0000-1A00-000000000000}">
          <x14:formula1>
            <xm:f>条件勿动!$A$2:$A$23</xm:f>
          </x14:formula1>
          <xm:sqref>B59</xm:sqref>
        </x14:dataValidation>
        <x14:dataValidation type="list" allowBlank="1" xr:uid="{00000000-0002-0000-1A00-000001000000}">
          <x14:formula1>
            <xm:f>条件勿动!$A:$A</xm:f>
          </x14:formula1>
          <xm:sqref>B4 J4 L4 N4:O4 X4 Z5 S6 V6 L7 B13:AC13 J14:K14 O14:AA14 AE13:AF14 D15:G15 P15:W15 Y15 AD15 D16 J16 R16 B17:I17 K17:X17 AF17 K18:T18 X18:AF18 B19:F19 M19:O19 T19:Y19 AA19:AF19 B20:E20 I20 M20:T20 V20 Z20 AB20:AF20 B21:F21 I21:M21 U21 W21:AA21 AC21 D22:E22 H22 O22:V22 X22:Y22 AA22:AD22 AF22 C23:AF23 T24:AC24 AE24:AF24 T25:AF25 T26:AE26 T27:Y27 AA27 AC27 B24:E28 H24:K28 M24:R28 T28 V28:AF28 C29:V29 X29:AC29 AE29:AF29 B30:C30 K30:AB30 AF30 B31 H31:J31 L31:V31 X31 R32:X32 AC31:AF32 B32:K33 Q33:AF33 B34:AF34 B35:N35 P35:AE35 B36:Y37 AA36:AF37 C38:AC38 AF38 B39:AF39 C40:L40 N40 P40:AD40 AF40 B41:K41 M41:AF41 C42:AF42 C43 K43:AF43 B44:AF44 B45:N45 P45 S45:AD45 B46:R46 T46:AF46 B47:AF47 H48:M48 P48:Y48 AB48:AE48 B49:AF49 B50:U50 W50:AF50 B51:AF51 B52:M52 O52:AF52 B53:D53 F53:AF53 B54:AF54 B55:Y55 AA55:AF55 B56:AF57 B58:K58 M58:AF58 X59 B60:D60 B61:G61 K61:L61 S61:AF61 B62:P62 H63:K63 M63 O63 Q63:T63 B64:E64 M64:U64 W64 C66:AF66 C67:L67 T67:W67 Y67 C68:D68 AA68 C69:J69 S69:V69 C70 L70:M70 O70 AE70:AF70 B71 H71:J71 T71:AA71 AC71 AE71 B72:D72 U72 Z72 C73:U73 M74 R74:X74 AE74:AF74 B75 D75 H75:I75 V75:AA75 AC75 B76:R76 U76:AF76 L77:N77 S77:V77 Z77 AB77:AE77 C77:D78 AF78 R79:S79 U79:V79 AC79 B79:B80 D79:H80 K80 S80:U80 X80 AA80 AC80:AD80 B82:G82 I82:L82 O82:AB82 AE82:AF82 B83:D83 J83:N83 Q83:U83 AD83 D84 F83:G84 K84:S84 U84 X84:AA84 B84:B85 D85:I85 L85 N85:T85 B86:N86 T86 C87:D87 K87:AE87 B88:C88 P88:Q88 S88:T88 X88 L91:M91 O91:Q91 T91 N92</xm:sqref>
        </x14:dataValidation>
        <x14:dataValidation type="list" allowBlank="1" xr:uid="{00000000-0002-0000-1A00-000002000000}">
          <x14:formula1>
            <xm:f>条件勿动!$B:$B</xm:f>
          </x14:formula1>
          <xm:sqref>H14:I14 AC15 AE15 Y17:AE17 AE22 AD24 AF26 AD27:AF27 H30:I30 Y32:AB32 AD38 B43 D43:J43 Q45:R45 AE45:AF45 Z48:AA48 E60:L60 T60:AF60 I61 Q61:R61 Q62 P63 U63 G63:G64 V64 X64:AF64 B65:AF65 M67 Q67:R67 AB67:AF68 K69 N69:R69 Y69:AF69 I70:K70 AD70 E72:H72 O72:T72 X72:Y72 AD72:AF73 E75:F75 L75:M75 AB75 AD75 T76 E77:K77 O77 W77:Y77 J78:AE78 I79:K79 AD79:AE79 Q80:R80 W80 Y80:Z80 AB79:AB80 AE80 J80:J81 AD81 H83:I83 O83 Y83:Z83 AC82:AC83 AE83 C84 E84 H84:J84 V84 AC84:AD84 AF84 J85:K85 M85 V85:AC85 V86:Y86 AC86 AF86 I87:J87 I88:K88 V88:W88 Y88:AA88 B89:AF90 C91:E91 G91:K91 N91 U91:Z91 AB91:AF91</xm:sqref>
        </x14:dataValidation>
      </x14:dataValidation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FFFFFF"/>
    <outlinePr summaryBelow="0" summaryRight="0"/>
  </sheetPr>
  <dimension ref="A1:AF92"/>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2.109375" customWidth="1"/>
    <col min="2" max="32" width="8.88671875" customWidth="1"/>
  </cols>
  <sheetData>
    <row r="1" spans="1:32">
      <c r="A1" s="2338" t="s">
        <v>2410</v>
      </c>
      <c r="B1" s="20">
        <v>1</v>
      </c>
      <c r="C1" s="20">
        <v>2</v>
      </c>
      <c r="D1" s="260">
        <v>3</v>
      </c>
      <c r="E1" s="260">
        <v>4</v>
      </c>
      <c r="F1" s="20">
        <v>5</v>
      </c>
      <c r="G1" s="20">
        <v>6</v>
      </c>
      <c r="H1" s="20">
        <v>7</v>
      </c>
      <c r="I1" s="20">
        <v>8</v>
      </c>
      <c r="J1" s="20">
        <v>9</v>
      </c>
      <c r="K1" s="260">
        <v>10</v>
      </c>
      <c r="L1" s="260">
        <v>11</v>
      </c>
      <c r="M1" s="20">
        <v>12</v>
      </c>
      <c r="N1" s="20">
        <v>13</v>
      </c>
      <c r="O1" s="20">
        <v>14</v>
      </c>
      <c r="P1" s="20">
        <v>15</v>
      </c>
      <c r="Q1" s="310">
        <v>16</v>
      </c>
      <c r="R1" s="260">
        <v>17</v>
      </c>
      <c r="S1" s="260">
        <v>18</v>
      </c>
      <c r="T1" s="20">
        <v>19</v>
      </c>
      <c r="U1" s="20">
        <v>20</v>
      </c>
      <c r="V1" s="20">
        <v>21</v>
      </c>
      <c r="W1" s="20">
        <v>22</v>
      </c>
      <c r="X1" s="20">
        <v>23</v>
      </c>
      <c r="Y1" s="260">
        <v>24</v>
      </c>
      <c r="Z1" s="260">
        <v>25</v>
      </c>
      <c r="AA1" s="20">
        <v>26</v>
      </c>
      <c r="AB1" s="20">
        <v>27</v>
      </c>
      <c r="AC1" s="20">
        <v>28</v>
      </c>
      <c r="AD1" s="20">
        <v>29</v>
      </c>
      <c r="AE1" s="20">
        <v>30</v>
      </c>
      <c r="AF1" s="20"/>
    </row>
    <row r="2" spans="1:32">
      <c r="A2" s="2333"/>
      <c r="B2" s="24" t="s">
        <v>68</v>
      </c>
      <c r="C2" s="24" t="s">
        <v>69</v>
      </c>
      <c r="D2" s="376" t="s">
        <v>70</v>
      </c>
      <c r="E2" s="376" t="s">
        <v>71</v>
      </c>
      <c r="F2" s="24" t="s">
        <v>72</v>
      </c>
      <c r="G2" s="24" t="s">
        <v>66</v>
      </c>
      <c r="H2" s="24" t="s">
        <v>67</v>
      </c>
      <c r="I2" s="24" t="s">
        <v>68</v>
      </c>
      <c r="J2" s="24" t="s">
        <v>69</v>
      </c>
      <c r="K2" s="376" t="s">
        <v>70</v>
      </c>
      <c r="L2" s="376" t="s">
        <v>71</v>
      </c>
      <c r="M2" s="24" t="s">
        <v>72</v>
      </c>
      <c r="N2" s="24" t="s">
        <v>66</v>
      </c>
      <c r="O2" s="24" t="s">
        <v>67</v>
      </c>
      <c r="P2" s="24" t="s">
        <v>68</v>
      </c>
      <c r="Q2" s="24" t="s">
        <v>69</v>
      </c>
      <c r="R2" s="376" t="s">
        <v>70</v>
      </c>
      <c r="S2" s="376" t="s">
        <v>71</v>
      </c>
      <c r="T2" s="24" t="s">
        <v>72</v>
      </c>
      <c r="U2" s="24" t="s">
        <v>66</v>
      </c>
      <c r="V2" s="24" t="s">
        <v>67</v>
      </c>
      <c r="W2" s="24" t="s">
        <v>68</v>
      </c>
      <c r="X2" s="24" t="s">
        <v>69</v>
      </c>
      <c r="Y2" s="376" t="s">
        <v>70</v>
      </c>
      <c r="Z2" s="376" t="s">
        <v>71</v>
      </c>
      <c r="AA2" s="24" t="s">
        <v>72</v>
      </c>
      <c r="AB2" s="24" t="s">
        <v>66</v>
      </c>
      <c r="AC2" s="24" t="s">
        <v>67</v>
      </c>
      <c r="AD2" s="24" t="s">
        <v>68</v>
      </c>
      <c r="AE2" s="24" t="s">
        <v>69</v>
      </c>
      <c r="AF2" s="24"/>
    </row>
    <row r="3" spans="1:32">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27"/>
    </row>
    <row r="4" spans="1:32">
      <c r="A4" s="30" t="s">
        <v>74</v>
      </c>
      <c r="B4" s="58" t="s">
        <v>2411</v>
      </c>
      <c r="C4" s="32"/>
      <c r="D4" s="32" t="s">
        <v>2412</v>
      </c>
      <c r="E4" s="32" t="s">
        <v>2412</v>
      </c>
      <c r="F4" s="33"/>
      <c r="G4" s="702" t="s">
        <v>2413</v>
      </c>
      <c r="H4" s="35"/>
      <c r="I4" s="14" t="s">
        <v>2414</v>
      </c>
      <c r="J4" s="597">
        <v>7716</v>
      </c>
      <c r="L4" s="35" t="s">
        <v>2415</v>
      </c>
      <c r="M4" s="58"/>
      <c r="N4" s="32"/>
      <c r="O4" s="32"/>
      <c r="P4" s="35" t="s">
        <v>2416</v>
      </c>
      <c r="Q4" s="43" t="s">
        <v>2417</v>
      </c>
      <c r="R4" s="32"/>
      <c r="S4" s="58"/>
      <c r="T4" s="35" t="s">
        <v>2418</v>
      </c>
      <c r="U4" s="720" t="s">
        <v>2419</v>
      </c>
      <c r="V4" s="721" t="s">
        <v>2420</v>
      </c>
      <c r="W4" s="35" t="s">
        <v>2418</v>
      </c>
      <c r="X4" s="35"/>
      <c r="Y4" s="35" t="s">
        <v>2421</v>
      </c>
      <c r="Z4" s="32"/>
      <c r="AA4" s="32"/>
      <c r="AC4" s="32" t="s">
        <v>2422</v>
      </c>
      <c r="AD4" s="58" t="s">
        <v>2423</v>
      </c>
      <c r="AF4" s="38"/>
    </row>
    <row r="5" spans="1:32" ht="15.75" customHeight="1">
      <c r="A5" s="30" t="s">
        <v>75</v>
      </c>
      <c r="B5" s="546"/>
      <c r="C5" s="35"/>
      <c r="D5" s="32"/>
      <c r="E5" s="35"/>
      <c r="F5" s="35"/>
      <c r="G5" s="35"/>
      <c r="H5" s="35"/>
      <c r="I5" s="35"/>
      <c r="J5" s="35"/>
      <c r="L5" s="39"/>
      <c r="M5" s="35"/>
      <c r="N5" s="32"/>
      <c r="O5" s="35"/>
      <c r="P5" s="35" t="s">
        <v>2424</v>
      </c>
      <c r="Q5" s="32"/>
      <c r="R5" s="32"/>
      <c r="S5" s="32"/>
      <c r="T5" s="720" t="s">
        <v>2425</v>
      </c>
      <c r="U5" s="722" t="s">
        <v>2426</v>
      </c>
      <c r="V5" s="699" t="s">
        <v>2427</v>
      </c>
      <c r="W5" s="32"/>
      <c r="X5" s="32"/>
      <c r="Y5" s="35"/>
      <c r="Z5" s="32"/>
      <c r="AA5" s="32"/>
      <c r="AB5" s="32"/>
      <c r="AC5" s="32" t="s">
        <v>2428</v>
      </c>
      <c r="AD5" s="32" t="s">
        <v>2429</v>
      </c>
      <c r="AF5" s="41"/>
    </row>
    <row r="6" spans="1:32">
      <c r="A6" s="30" t="s">
        <v>76</v>
      </c>
      <c r="B6" s="42"/>
      <c r="C6" s="32"/>
      <c r="D6" s="32"/>
      <c r="E6" s="32"/>
      <c r="F6" s="35"/>
      <c r="G6" s="32"/>
      <c r="H6" s="32"/>
      <c r="I6" s="32"/>
      <c r="J6" s="32"/>
      <c r="K6" s="32"/>
      <c r="L6" s="32"/>
      <c r="M6" s="32"/>
      <c r="N6" s="32"/>
      <c r="O6" s="32"/>
      <c r="P6" s="32"/>
      <c r="Q6" s="35"/>
      <c r="R6" s="43"/>
      <c r="S6" s="32"/>
      <c r="T6" s="35"/>
      <c r="V6" s="32"/>
      <c r="W6" s="44"/>
      <c r="X6" s="32"/>
      <c r="Y6" s="32"/>
      <c r="Z6" s="32"/>
      <c r="AA6" s="32"/>
      <c r="AB6" s="32"/>
      <c r="AC6" s="32"/>
      <c r="AD6" s="33"/>
      <c r="AE6" s="38"/>
      <c r="AF6" s="38"/>
    </row>
    <row r="7" spans="1:32">
      <c r="A7" s="30" t="s">
        <v>77</v>
      </c>
      <c r="B7" s="42"/>
      <c r="C7" s="32"/>
      <c r="D7" s="32"/>
      <c r="E7" s="32"/>
      <c r="F7" s="35"/>
      <c r="G7" s="35"/>
      <c r="H7" s="32"/>
      <c r="I7" s="32"/>
      <c r="J7" s="32"/>
      <c r="K7" s="32"/>
      <c r="L7" s="32"/>
      <c r="M7" s="45"/>
      <c r="N7" s="32"/>
      <c r="O7" s="32"/>
      <c r="P7" s="32"/>
      <c r="Q7" s="35"/>
      <c r="R7" s="33"/>
      <c r="S7" s="32"/>
      <c r="T7" s="32"/>
      <c r="U7" s="32"/>
      <c r="V7" s="32"/>
      <c r="W7" s="32"/>
      <c r="X7" s="32"/>
      <c r="Y7" s="32"/>
      <c r="Z7" s="32"/>
      <c r="AA7" s="32"/>
      <c r="AB7" s="32"/>
      <c r="AC7" s="32"/>
      <c r="AD7" s="32"/>
      <c r="AE7" s="38"/>
      <c r="AF7" s="38"/>
    </row>
    <row r="8" spans="1:32">
      <c r="A8" s="46" t="s">
        <v>78</v>
      </c>
      <c r="B8" s="47"/>
      <c r="C8" s="32"/>
      <c r="D8" s="32"/>
      <c r="E8" s="32"/>
      <c r="F8" s="32"/>
      <c r="G8" s="32"/>
      <c r="H8" s="32"/>
      <c r="I8" s="48"/>
      <c r="J8" s="32"/>
      <c r="K8" s="32"/>
      <c r="L8" s="32"/>
      <c r="M8" s="32"/>
      <c r="N8" s="32"/>
      <c r="O8" s="32"/>
      <c r="P8" s="32"/>
      <c r="Q8" s="32"/>
      <c r="R8" s="32"/>
      <c r="S8" s="32"/>
      <c r="T8" s="32"/>
      <c r="U8" s="32"/>
      <c r="V8" s="32"/>
      <c r="W8" s="32"/>
      <c r="X8" s="32"/>
      <c r="Y8" s="32"/>
      <c r="Z8" s="32"/>
      <c r="AA8" s="32"/>
      <c r="AB8" s="32"/>
      <c r="AC8" s="32"/>
      <c r="AD8" s="32"/>
      <c r="AE8" s="32"/>
      <c r="AF8" s="32"/>
    </row>
    <row r="9" spans="1:32" ht="15.75" customHeight="1">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row>
    <row r="10" spans="1:32" ht="15.75" customHeight="1">
      <c r="A10" s="2"/>
      <c r="B10" s="52" t="s">
        <v>82</v>
      </c>
      <c r="C10" s="52" t="s">
        <v>82</v>
      </c>
      <c r="D10" s="52" t="s">
        <v>82</v>
      </c>
      <c r="E10" s="52" t="s">
        <v>82</v>
      </c>
      <c r="F10" s="52" t="s">
        <v>82</v>
      </c>
      <c r="G10" s="52" t="s">
        <v>82</v>
      </c>
      <c r="H10" s="52" t="s">
        <v>82</v>
      </c>
      <c r="I10" s="53" t="s">
        <v>82</v>
      </c>
      <c r="J10" s="52" t="s">
        <v>82</v>
      </c>
      <c r="K10" s="52" t="s">
        <v>82</v>
      </c>
      <c r="L10" s="52" t="s">
        <v>82</v>
      </c>
      <c r="M10" s="52" t="s">
        <v>82</v>
      </c>
      <c r="N10" s="50" t="s">
        <v>82</v>
      </c>
      <c r="O10" s="50" t="s">
        <v>82</v>
      </c>
      <c r="P10" s="50" t="s">
        <v>82</v>
      </c>
      <c r="Q10" s="50" t="s">
        <v>82</v>
      </c>
      <c r="R10" s="50" t="s">
        <v>82</v>
      </c>
      <c r="S10" s="50" t="s">
        <v>82</v>
      </c>
      <c r="T10" s="50" t="s">
        <v>82</v>
      </c>
      <c r="U10" s="50" t="s">
        <v>82</v>
      </c>
      <c r="V10" s="50" t="s">
        <v>82</v>
      </c>
      <c r="W10" s="50" t="s">
        <v>82</v>
      </c>
      <c r="X10" s="50" t="s">
        <v>82</v>
      </c>
      <c r="Y10" s="50" t="s">
        <v>82</v>
      </c>
      <c r="Z10" s="50" t="s">
        <v>82</v>
      </c>
      <c r="AA10" s="50" t="s">
        <v>82</v>
      </c>
      <c r="AB10" s="50" t="s">
        <v>82</v>
      </c>
      <c r="AC10" s="50" t="s">
        <v>82</v>
      </c>
      <c r="AD10" s="50" t="s">
        <v>82</v>
      </c>
      <c r="AE10" s="50" t="s">
        <v>82</v>
      </c>
      <c r="AF10" s="50" t="s">
        <v>82</v>
      </c>
    </row>
    <row r="11" spans="1:32">
      <c r="A11" s="2"/>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5"/>
      <c r="AF11" s="55"/>
    </row>
    <row r="12" spans="1:32">
      <c r="A12" s="56" t="s">
        <v>83</v>
      </c>
      <c r="B12" s="265"/>
      <c r="C12" s="265"/>
      <c r="D12" s="265"/>
      <c r="E12" s="265"/>
      <c r="F12" s="265"/>
      <c r="G12" s="265"/>
      <c r="H12" s="265"/>
      <c r="I12" s="265"/>
      <c r="J12" s="265"/>
      <c r="K12" s="265"/>
      <c r="L12" s="265"/>
      <c r="M12" s="58"/>
      <c r="N12" s="58"/>
      <c r="O12" s="58"/>
      <c r="P12" s="58"/>
      <c r="Q12" s="58"/>
      <c r="R12" s="58"/>
      <c r="S12" s="58"/>
      <c r="T12" s="58"/>
      <c r="U12" s="58"/>
      <c r="V12" s="58"/>
      <c r="W12" s="58"/>
      <c r="X12" s="58"/>
      <c r="Y12" s="58"/>
      <c r="Z12" s="58"/>
      <c r="AA12" s="58"/>
      <c r="AB12" s="58"/>
      <c r="AC12" s="58"/>
      <c r="AD12" s="58"/>
      <c r="AE12" s="58"/>
      <c r="AF12" s="58"/>
    </row>
    <row r="13" spans="1:32">
      <c r="A13" s="59" t="s">
        <v>84</v>
      </c>
      <c r="B13" s="296" t="s">
        <v>2430</v>
      </c>
      <c r="C13" s="58" t="s">
        <v>240</v>
      </c>
      <c r="D13" s="58" t="s">
        <v>240</v>
      </c>
      <c r="E13" s="58" t="s">
        <v>240</v>
      </c>
      <c r="F13" s="58" t="s">
        <v>240</v>
      </c>
      <c r="G13" s="58" t="s">
        <v>240</v>
      </c>
      <c r="H13" s="58" t="s">
        <v>240</v>
      </c>
      <c r="I13" s="58" t="s">
        <v>240</v>
      </c>
      <c r="J13" s="58" t="s">
        <v>240</v>
      </c>
      <c r="K13" s="58" t="s">
        <v>134</v>
      </c>
      <c r="L13" s="58" t="s">
        <v>240</v>
      </c>
      <c r="M13" s="58" t="s">
        <v>240</v>
      </c>
      <c r="N13" s="58" t="s">
        <v>240</v>
      </c>
      <c r="O13" s="58" t="s">
        <v>240</v>
      </c>
      <c r="P13" s="58" t="s">
        <v>240</v>
      </c>
      <c r="Q13" s="58" t="s">
        <v>240</v>
      </c>
      <c r="R13" s="58" t="s">
        <v>240</v>
      </c>
      <c r="S13" s="58" t="s">
        <v>240</v>
      </c>
      <c r="T13" s="58" t="s">
        <v>240</v>
      </c>
      <c r="U13" s="58" t="s">
        <v>240</v>
      </c>
      <c r="V13" s="58" t="s">
        <v>240</v>
      </c>
      <c r="W13" s="58" t="s">
        <v>240</v>
      </c>
      <c r="X13" s="58" t="s">
        <v>240</v>
      </c>
      <c r="Y13" s="58" t="s">
        <v>134</v>
      </c>
      <c r="Z13" s="58" t="s">
        <v>240</v>
      </c>
      <c r="AA13" s="58" t="s">
        <v>240</v>
      </c>
      <c r="AB13" s="58" t="s">
        <v>240</v>
      </c>
      <c r="AC13" s="58" t="s">
        <v>240</v>
      </c>
      <c r="AD13" s="58" t="s">
        <v>240</v>
      </c>
      <c r="AE13" s="58" t="s">
        <v>240</v>
      </c>
      <c r="AF13" s="58"/>
    </row>
    <row r="14" spans="1:32">
      <c r="A14" s="60" t="s">
        <v>85</v>
      </c>
      <c r="B14" s="723" t="s">
        <v>2431</v>
      </c>
      <c r="C14" s="724" t="s">
        <v>2432</v>
      </c>
      <c r="D14" s="724" t="s">
        <v>2432</v>
      </c>
      <c r="E14" s="58" t="s">
        <v>134</v>
      </c>
      <c r="F14" s="58" t="s">
        <v>2433</v>
      </c>
      <c r="G14" s="58" t="s">
        <v>2433</v>
      </c>
      <c r="H14" s="58" t="s">
        <v>2433</v>
      </c>
      <c r="I14" s="97" t="s">
        <v>885</v>
      </c>
      <c r="J14" s="58" t="s">
        <v>2433</v>
      </c>
      <c r="K14" s="58" t="s">
        <v>134</v>
      </c>
      <c r="L14" s="58" t="s">
        <v>134</v>
      </c>
      <c r="M14" s="58" t="s">
        <v>134</v>
      </c>
      <c r="N14" s="188" t="s">
        <v>691</v>
      </c>
      <c r="O14" s="10" t="s">
        <v>242</v>
      </c>
      <c r="P14" s="10" t="s">
        <v>2434</v>
      </c>
      <c r="Q14" s="10" t="s">
        <v>2435</v>
      </c>
      <c r="R14" s="10" t="s">
        <v>1837</v>
      </c>
      <c r="S14" s="58" t="s">
        <v>134</v>
      </c>
      <c r="T14" s="58" t="s">
        <v>240</v>
      </c>
      <c r="U14" s="58" t="s">
        <v>885</v>
      </c>
      <c r="V14" s="58" t="s">
        <v>134</v>
      </c>
      <c r="W14" s="58" t="s">
        <v>2436</v>
      </c>
      <c r="X14" s="550" t="s">
        <v>2437</v>
      </c>
      <c r="Y14" s="58" t="s">
        <v>240</v>
      </c>
      <c r="Z14" s="58" t="s">
        <v>134</v>
      </c>
      <c r="AA14" s="58" t="s">
        <v>240</v>
      </c>
      <c r="AB14" s="58" t="s">
        <v>691</v>
      </c>
      <c r="AC14" s="10" t="s">
        <v>2438</v>
      </c>
      <c r="AD14" s="10" t="s">
        <v>2438</v>
      </c>
      <c r="AE14" s="34" t="s">
        <v>134</v>
      </c>
      <c r="AF14" s="58"/>
    </row>
    <row r="15" spans="1:32">
      <c r="A15" s="61" t="s">
        <v>86</v>
      </c>
      <c r="B15" s="10" t="s">
        <v>2439</v>
      </c>
      <c r="C15" s="10" t="s">
        <v>2439</v>
      </c>
      <c r="D15" s="10" t="s">
        <v>2439</v>
      </c>
      <c r="E15" s="10" t="s">
        <v>2440</v>
      </c>
      <c r="F15" s="58" t="s">
        <v>2441</v>
      </c>
      <c r="G15" s="58" t="s">
        <v>134</v>
      </c>
      <c r="H15" s="58" t="s">
        <v>134</v>
      </c>
      <c r="I15" s="10" t="s">
        <v>242</v>
      </c>
      <c r="J15" s="10" t="s">
        <v>242</v>
      </c>
      <c r="K15" s="208" t="s">
        <v>2171</v>
      </c>
      <c r="L15" s="10" t="s">
        <v>242</v>
      </c>
      <c r="M15" s="725" t="s">
        <v>2442</v>
      </c>
      <c r="N15" s="57" t="s">
        <v>2443</v>
      </c>
      <c r="O15" s="58" t="s">
        <v>2441</v>
      </c>
      <c r="P15" s="58" t="s">
        <v>2441</v>
      </c>
      <c r="Q15" s="58" t="s">
        <v>2441</v>
      </c>
      <c r="R15" s="10" t="s">
        <v>2122</v>
      </c>
      <c r="S15" s="10" t="s">
        <v>2122</v>
      </c>
      <c r="T15" s="58" t="s">
        <v>134</v>
      </c>
      <c r="U15" s="58" t="s">
        <v>134</v>
      </c>
      <c r="V15" s="296" t="s">
        <v>2426</v>
      </c>
      <c r="W15" s="58" t="s">
        <v>242</v>
      </c>
      <c r="X15" s="10" t="s">
        <v>2441</v>
      </c>
      <c r="Y15" s="105" t="s">
        <v>464</v>
      </c>
      <c r="Z15" s="105" t="s">
        <v>464</v>
      </c>
      <c r="AA15" s="105" t="s">
        <v>2444</v>
      </c>
      <c r="AB15" s="58" t="s">
        <v>1876</v>
      </c>
      <c r="AC15" s="10" t="s">
        <v>397</v>
      </c>
      <c r="AD15" s="725" t="s">
        <v>2442</v>
      </c>
      <c r="AE15" s="10" t="s">
        <v>2078</v>
      </c>
      <c r="AF15" s="58"/>
    </row>
    <row r="16" spans="1:32">
      <c r="A16" s="63" t="s">
        <v>2285</v>
      </c>
      <c r="B16" s="58" t="s">
        <v>2441</v>
      </c>
      <c r="C16" s="197" t="s">
        <v>2288</v>
      </c>
      <c r="E16" s="58" t="s">
        <v>134</v>
      </c>
      <c r="F16" s="10" t="s">
        <v>2445</v>
      </c>
      <c r="H16" s="58" t="s">
        <v>134</v>
      </c>
      <c r="I16" s="57" t="s">
        <v>691</v>
      </c>
      <c r="J16" s="57" t="s">
        <v>691</v>
      </c>
      <c r="K16" s="550" t="s">
        <v>2446</v>
      </c>
      <c r="L16" s="57" t="s">
        <v>134</v>
      </c>
      <c r="M16" s="57" t="s">
        <v>134</v>
      </c>
      <c r="N16" s="58" t="s">
        <v>2441</v>
      </c>
      <c r="O16" s="117" t="s">
        <v>2288</v>
      </c>
      <c r="P16" s="117" t="s">
        <v>2288</v>
      </c>
      <c r="Q16" s="117" t="s">
        <v>2288</v>
      </c>
      <c r="R16" s="117" t="s">
        <v>2288</v>
      </c>
      <c r="S16" s="117" t="s">
        <v>2288</v>
      </c>
      <c r="T16" s="117" t="s">
        <v>2288</v>
      </c>
      <c r="U16" s="117" t="s">
        <v>2288</v>
      </c>
      <c r="V16" s="10" t="s">
        <v>134</v>
      </c>
      <c r="W16" s="720" t="s">
        <v>2447</v>
      </c>
      <c r="X16" s="58" t="s">
        <v>134</v>
      </c>
      <c r="Y16" s="58" t="s">
        <v>242</v>
      </c>
      <c r="Z16" s="58" t="s">
        <v>2448</v>
      </c>
      <c r="AA16" s="58" t="s">
        <v>134</v>
      </c>
      <c r="AB16" s="58" t="s">
        <v>2449</v>
      </c>
      <c r="AC16" s="10" t="s">
        <v>2288</v>
      </c>
      <c r="AD16" s="58" t="s">
        <v>2449</v>
      </c>
      <c r="AE16" s="58" t="s">
        <v>2449</v>
      </c>
      <c r="AF16" s="58"/>
    </row>
    <row r="17" spans="1:32">
      <c r="A17" s="60" t="s">
        <v>60</v>
      </c>
      <c r="B17" s="191" t="s">
        <v>134</v>
      </c>
      <c r="C17" s="191" t="s">
        <v>134</v>
      </c>
      <c r="D17" s="191" t="s">
        <v>134</v>
      </c>
      <c r="E17" s="191" t="s">
        <v>134</v>
      </c>
      <c r="F17" s="191" t="s">
        <v>134</v>
      </c>
      <c r="G17" s="191" t="s">
        <v>134</v>
      </c>
      <c r="H17" s="191" t="s">
        <v>134</v>
      </c>
      <c r="I17" s="191" t="s">
        <v>134</v>
      </c>
      <c r="J17" s="191" t="s">
        <v>134</v>
      </c>
      <c r="K17" s="191" t="s">
        <v>134</v>
      </c>
      <c r="L17" s="191" t="s">
        <v>134</v>
      </c>
      <c r="M17" s="191" t="s">
        <v>134</v>
      </c>
      <c r="N17" s="191" t="s">
        <v>134</v>
      </c>
      <c r="O17" s="296" t="s">
        <v>2450</v>
      </c>
      <c r="P17" s="296" t="s">
        <v>179</v>
      </c>
      <c r="Q17" s="296" t="s">
        <v>179</v>
      </c>
      <c r="R17" s="296" t="s">
        <v>179</v>
      </c>
      <c r="S17" s="296" t="s">
        <v>179</v>
      </c>
      <c r="T17" s="296" t="s">
        <v>179</v>
      </c>
      <c r="U17" s="105" t="s">
        <v>2451</v>
      </c>
      <c r="V17" s="720" t="s">
        <v>2447</v>
      </c>
      <c r="W17" s="182" t="s">
        <v>2377</v>
      </c>
      <c r="X17" s="182" t="s">
        <v>2377</v>
      </c>
      <c r="Y17" s="58" t="s">
        <v>240</v>
      </c>
      <c r="Z17" s="58" t="s">
        <v>2452</v>
      </c>
      <c r="AA17" s="58" t="s">
        <v>134</v>
      </c>
      <c r="AB17" s="58" t="s">
        <v>240</v>
      </c>
      <c r="AC17" s="58" t="s">
        <v>2452</v>
      </c>
      <c r="AD17" s="58" t="s">
        <v>2452</v>
      </c>
      <c r="AE17" s="58" t="s">
        <v>2453</v>
      </c>
      <c r="AF17" s="58"/>
    </row>
    <row r="18" spans="1:32">
      <c r="A18" s="62" t="s">
        <v>1798</v>
      </c>
      <c r="B18" s="58" t="s">
        <v>2454</v>
      </c>
      <c r="C18" s="58" t="s">
        <v>2454</v>
      </c>
      <c r="D18" s="137" t="s">
        <v>2455</v>
      </c>
      <c r="E18" s="191" t="s">
        <v>1622</v>
      </c>
      <c r="F18" s="191" t="s">
        <v>134</v>
      </c>
      <c r="G18" s="191" t="s">
        <v>134</v>
      </c>
      <c r="H18" s="191" t="s">
        <v>134</v>
      </c>
      <c r="I18" s="191" t="s">
        <v>134</v>
      </c>
      <c r="J18" s="191" t="s">
        <v>134</v>
      </c>
      <c r="K18" s="191" t="s">
        <v>134</v>
      </c>
      <c r="L18" s="191" t="s">
        <v>134</v>
      </c>
      <c r="M18" s="191" t="s">
        <v>134</v>
      </c>
      <c r="N18" s="191" t="s">
        <v>134</v>
      </c>
      <c r="O18" s="191" t="s">
        <v>134</v>
      </c>
      <c r="P18" s="191" t="s">
        <v>134</v>
      </c>
      <c r="Q18" s="191" t="s">
        <v>134</v>
      </c>
      <c r="R18" s="191" t="s">
        <v>134</v>
      </c>
      <c r="S18" s="191" t="s">
        <v>134</v>
      </c>
      <c r="T18" s="191" t="s">
        <v>134</v>
      </c>
      <c r="U18" s="191" t="s">
        <v>134</v>
      </c>
      <c r="V18" s="191" t="s">
        <v>134</v>
      </c>
      <c r="W18" s="191" t="s">
        <v>134</v>
      </c>
      <c r="X18" s="191" t="s">
        <v>134</v>
      </c>
      <c r="Y18" s="191" t="s">
        <v>134</v>
      </c>
      <c r="Z18" s="191" t="s">
        <v>134</v>
      </c>
      <c r="AA18" s="191" t="s">
        <v>134</v>
      </c>
      <c r="AB18" s="191" t="s">
        <v>134</v>
      </c>
      <c r="AC18" s="191" t="s">
        <v>134</v>
      </c>
      <c r="AD18" s="191" t="s">
        <v>134</v>
      </c>
      <c r="AE18" s="191" t="s">
        <v>134</v>
      </c>
      <c r="AF18" s="58"/>
    </row>
    <row r="19" spans="1:32">
      <c r="A19" s="62" t="s">
        <v>87</v>
      </c>
      <c r="B19" s="105" t="s">
        <v>2456</v>
      </c>
      <c r="C19" s="105" t="s">
        <v>2456</v>
      </c>
      <c r="D19" s="105" t="s">
        <v>2456</v>
      </c>
      <c r="E19" s="105" t="s">
        <v>2456</v>
      </c>
      <c r="F19" s="105" t="s">
        <v>2457</v>
      </c>
      <c r="G19" s="58" t="s">
        <v>2441</v>
      </c>
      <c r="H19" s="58" t="s">
        <v>2441</v>
      </c>
      <c r="I19" s="58" t="s">
        <v>2441</v>
      </c>
      <c r="J19" s="532" t="s">
        <v>2458</v>
      </c>
      <c r="K19" s="58" t="s">
        <v>2459</v>
      </c>
      <c r="L19" s="58" t="s">
        <v>2459</v>
      </c>
      <c r="M19" s="58" t="s">
        <v>2459</v>
      </c>
      <c r="N19" s="58" t="s">
        <v>2459</v>
      </c>
      <c r="O19" s="58" t="s">
        <v>2459</v>
      </c>
      <c r="P19" s="58" t="s">
        <v>2459</v>
      </c>
      <c r="Q19" s="58" t="s">
        <v>242</v>
      </c>
      <c r="R19" s="32" t="s">
        <v>242</v>
      </c>
      <c r="S19" s="32" t="s">
        <v>242</v>
      </c>
      <c r="T19" s="58" t="s">
        <v>2460</v>
      </c>
      <c r="U19" s="58" t="s">
        <v>2460</v>
      </c>
      <c r="V19" s="58" t="s">
        <v>2460</v>
      </c>
      <c r="W19" s="58"/>
      <c r="X19" s="191" t="s">
        <v>134</v>
      </c>
      <c r="Y19" s="191" t="s">
        <v>134</v>
      </c>
      <c r="Z19" s="10" t="s">
        <v>242</v>
      </c>
      <c r="AA19" s="10" t="s">
        <v>2461</v>
      </c>
      <c r="AB19" s="117" t="s">
        <v>2287</v>
      </c>
      <c r="AC19" s="117" t="s">
        <v>2287</v>
      </c>
      <c r="AD19" s="117" t="s">
        <v>2287</v>
      </c>
      <c r="AE19" s="117" t="s">
        <v>2287</v>
      </c>
      <c r="AF19" s="58"/>
    </row>
    <row r="20" spans="1:32">
      <c r="A20" s="63" t="s">
        <v>2462</v>
      </c>
      <c r="B20" s="58" t="s">
        <v>2463</v>
      </c>
      <c r="C20" s="10" t="s">
        <v>242</v>
      </c>
      <c r="D20" s="58" t="s">
        <v>242</v>
      </c>
      <c r="E20" s="58" t="s">
        <v>134</v>
      </c>
      <c r="F20" s="58" t="s">
        <v>2464</v>
      </c>
      <c r="G20" s="10" t="s">
        <v>2465</v>
      </c>
      <c r="H20" s="58" t="s">
        <v>2464</v>
      </c>
      <c r="I20" s="58" t="s">
        <v>2464</v>
      </c>
      <c r="J20" s="58" t="s">
        <v>134</v>
      </c>
      <c r="K20" s="58" t="s">
        <v>134</v>
      </c>
      <c r="L20" s="104"/>
      <c r="M20" s="104"/>
      <c r="N20" s="104"/>
      <c r="O20" s="104"/>
      <c r="P20" s="104"/>
      <c r="Q20" s="104"/>
      <c r="R20" s="104"/>
      <c r="S20" s="104"/>
      <c r="T20" s="104"/>
      <c r="U20" s="104"/>
      <c r="V20" s="104"/>
      <c r="W20" s="104"/>
      <c r="X20" s="104"/>
      <c r="Y20" s="104"/>
      <c r="Z20" s="104"/>
      <c r="AA20" s="104"/>
      <c r="AB20" s="104"/>
      <c r="AC20" s="104"/>
      <c r="AD20" s="104"/>
      <c r="AE20" s="104"/>
      <c r="AF20" s="58"/>
    </row>
    <row r="21" spans="1:32">
      <c r="A21" s="63" t="s">
        <v>2183</v>
      </c>
      <c r="B21" s="105" t="s">
        <v>2038</v>
      </c>
      <c r="C21" s="105" t="s">
        <v>2038</v>
      </c>
      <c r="D21" s="105" t="s">
        <v>2038</v>
      </c>
      <c r="E21" s="105" t="s">
        <v>2038</v>
      </c>
      <c r="F21" s="105" t="s">
        <v>134</v>
      </c>
      <c r="G21" s="58" t="s">
        <v>134</v>
      </c>
      <c r="H21" s="105" t="s">
        <v>2038</v>
      </c>
      <c r="I21" s="105" t="s">
        <v>2038</v>
      </c>
      <c r="J21" s="105" t="s">
        <v>2038</v>
      </c>
      <c r="K21" s="58" t="s">
        <v>134</v>
      </c>
      <c r="L21" s="105" t="s">
        <v>2038</v>
      </c>
      <c r="M21" s="105" t="s">
        <v>2038</v>
      </c>
      <c r="N21" s="105" t="s">
        <v>2038</v>
      </c>
      <c r="O21" s="58" t="s">
        <v>134</v>
      </c>
      <c r="P21" s="58" t="s">
        <v>134</v>
      </c>
      <c r="Q21" s="105" t="s">
        <v>2038</v>
      </c>
      <c r="R21" s="105" t="s">
        <v>2038</v>
      </c>
      <c r="S21" s="58" t="s">
        <v>134</v>
      </c>
      <c r="T21" s="58" t="s">
        <v>134</v>
      </c>
      <c r="U21" s="105" t="s">
        <v>134</v>
      </c>
      <c r="V21" s="105" t="s">
        <v>2038</v>
      </c>
      <c r="W21" s="105" t="s">
        <v>2038</v>
      </c>
      <c r="X21" s="6" t="s">
        <v>134</v>
      </c>
      <c r="Y21" s="58" t="s">
        <v>134</v>
      </c>
      <c r="Z21" s="105" t="s">
        <v>2038</v>
      </c>
      <c r="AA21" s="105" t="s">
        <v>2038</v>
      </c>
      <c r="AB21" s="105" t="s">
        <v>2038</v>
      </c>
      <c r="AC21" s="58" t="s">
        <v>134</v>
      </c>
      <c r="AD21" s="58" t="s">
        <v>134</v>
      </c>
      <c r="AE21" s="58" t="s">
        <v>134</v>
      </c>
      <c r="AF21" s="58"/>
    </row>
    <row r="22" spans="1:32">
      <c r="A22" s="63" t="s">
        <v>88</v>
      </c>
      <c r="B22" s="6" t="s">
        <v>134</v>
      </c>
      <c r="C22" s="6" t="s">
        <v>134</v>
      </c>
      <c r="D22" s="6" t="s">
        <v>134</v>
      </c>
      <c r="E22" s="6" t="s">
        <v>134</v>
      </c>
      <c r="F22" s="6" t="s">
        <v>134</v>
      </c>
      <c r="G22" s="6" t="s">
        <v>134</v>
      </c>
      <c r="H22" s="6" t="s">
        <v>134</v>
      </c>
      <c r="I22" s="6" t="s">
        <v>134</v>
      </c>
      <c r="J22" s="6" t="s">
        <v>134</v>
      </c>
      <c r="K22" s="6" t="s">
        <v>134</v>
      </c>
      <c r="L22" s="6" t="s">
        <v>134</v>
      </c>
      <c r="M22" s="6" t="s">
        <v>134</v>
      </c>
      <c r="N22" s="6" t="s">
        <v>134</v>
      </c>
      <c r="O22" s="6" t="s">
        <v>134</v>
      </c>
      <c r="P22" s="6" t="s">
        <v>134</v>
      </c>
      <c r="Q22" s="6" t="s">
        <v>134</v>
      </c>
      <c r="R22" s="6" t="s">
        <v>134</v>
      </c>
      <c r="S22" s="6" t="s">
        <v>134</v>
      </c>
      <c r="T22" s="6" t="s">
        <v>134</v>
      </c>
      <c r="U22" s="6" t="s">
        <v>134</v>
      </c>
      <c r="V22" s="6" t="s">
        <v>488</v>
      </c>
      <c r="W22" s="58" t="s">
        <v>134</v>
      </c>
      <c r="X22" s="6" t="s">
        <v>488</v>
      </c>
      <c r="Y22" s="58" t="s">
        <v>134</v>
      </c>
      <c r="Z22" s="58" t="s">
        <v>242</v>
      </c>
      <c r="AA22" s="58" t="s">
        <v>2466</v>
      </c>
      <c r="AB22" s="58" t="s">
        <v>2466</v>
      </c>
      <c r="AC22" s="58" t="s">
        <v>2466</v>
      </c>
      <c r="AD22" s="58" t="s">
        <v>134</v>
      </c>
      <c r="AE22" s="58" t="s">
        <v>242</v>
      </c>
      <c r="AF22" s="58"/>
    </row>
    <row r="23" spans="1:32">
      <c r="A23" s="63" t="s">
        <v>89</v>
      </c>
      <c r="B23" s="6" t="s">
        <v>134</v>
      </c>
      <c r="C23" s="6" t="s">
        <v>134</v>
      </c>
      <c r="D23" s="6" t="s">
        <v>134</v>
      </c>
      <c r="E23" s="6" t="s">
        <v>134</v>
      </c>
      <c r="F23" s="6" t="s">
        <v>134</v>
      </c>
      <c r="G23" s="6" t="s">
        <v>134</v>
      </c>
      <c r="H23" s="6" t="s">
        <v>134</v>
      </c>
      <c r="I23" s="6" t="s">
        <v>134</v>
      </c>
      <c r="J23" s="6" t="s">
        <v>134</v>
      </c>
      <c r="K23" s="6" t="s">
        <v>134</v>
      </c>
      <c r="L23" s="6" t="s">
        <v>134</v>
      </c>
      <c r="M23" s="6" t="s">
        <v>134</v>
      </c>
      <c r="N23" s="6" t="s">
        <v>134</v>
      </c>
      <c r="O23" s="6" t="s">
        <v>134</v>
      </c>
      <c r="P23" s="6" t="s">
        <v>134</v>
      </c>
      <c r="Q23" s="6" t="s">
        <v>134</v>
      </c>
      <c r="R23" s="6" t="s">
        <v>134</v>
      </c>
      <c r="S23" s="6" t="s">
        <v>134</v>
      </c>
      <c r="T23" s="6" t="s">
        <v>134</v>
      </c>
      <c r="U23" s="6" t="s">
        <v>134</v>
      </c>
      <c r="V23" s="6" t="s">
        <v>488</v>
      </c>
      <c r="W23" s="58" t="s">
        <v>134</v>
      </c>
      <c r="X23" s="6" t="s">
        <v>242</v>
      </c>
      <c r="Y23" s="6" t="s">
        <v>242</v>
      </c>
      <c r="Z23" s="58" t="s">
        <v>242</v>
      </c>
      <c r="AA23" s="58" t="s">
        <v>2467</v>
      </c>
      <c r="AB23" s="58" t="s">
        <v>242</v>
      </c>
      <c r="AC23" s="58" t="s">
        <v>2468</v>
      </c>
      <c r="AD23" s="58" t="s">
        <v>739</v>
      </c>
      <c r="AE23" s="58" t="s">
        <v>242</v>
      </c>
      <c r="AF23" s="58"/>
    </row>
    <row r="24" spans="1:32">
      <c r="A24" s="63" t="s">
        <v>90</v>
      </c>
      <c r="B24" s="6" t="s">
        <v>134</v>
      </c>
      <c r="C24" s="6" t="s">
        <v>134</v>
      </c>
      <c r="D24" s="6" t="s">
        <v>134</v>
      </c>
      <c r="E24" s="6" t="s">
        <v>134</v>
      </c>
      <c r="F24" s="6" t="s">
        <v>134</v>
      </c>
      <c r="G24" s="6" t="s">
        <v>134</v>
      </c>
      <c r="H24" s="6" t="s">
        <v>134</v>
      </c>
      <c r="I24" s="6" t="s">
        <v>134</v>
      </c>
      <c r="J24" s="6" t="s">
        <v>134</v>
      </c>
      <c r="K24" s="6" t="s">
        <v>134</v>
      </c>
      <c r="L24" s="6" t="s">
        <v>134</v>
      </c>
      <c r="M24" s="6" t="s">
        <v>134</v>
      </c>
      <c r="N24" s="6" t="s">
        <v>134</v>
      </c>
      <c r="O24" s="6" t="s">
        <v>134</v>
      </c>
      <c r="P24" s="6" t="s">
        <v>134</v>
      </c>
      <c r="Q24" s="6" t="s">
        <v>134</v>
      </c>
      <c r="R24" s="6" t="s">
        <v>134</v>
      </c>
      <c r="S24" s="6" t="s">
        <v>134</v>
      </c>
      <c r="T24" s="6" t="s">
        <v>134</v>
      </c>
      <c r="U24" s="6" t="s">
        <v>134</v>
      </c>
      <c r="V24" s="6" t="s">
        <v>488</v>
      </c>
      <c r="W24" s="58" t="s">
        <v>134</v>
      </c>
      <c r="X24" s="6" t="s">
        <v>488</v>
      </c>
      <c r="Y24" s="6" t="s">
        <v>242</v>
      </c>
      <c r="Z24" s="58" t="s">
        <v>242</v>
      </c>
      <c r="AA24" s="58" t="s">
        <v>242</v>
      </c>
      <c r="AB24" s="58" t="s">
        <v>242</v>
      </c>
      <c r="AC24" s="58" t="s">
        <v>242</v>
      </c>
      <c r="AD24" s="58" t="s">
        <v>242</v>
      </c>
      <c r="AE24" s="58" t="s">
        <v>242</v>
      </c>
      <c r="AF24" s="58"/>
    </row>
    <row r="25" spans="1:32">
      <c r="A25" s="63" t="s">
        <v>941</v>
      </c>
      <c r="B25" s="6" t="s">
        <v>134</v>
      </c>
      <c r="C25" s="6" t="s">
        <v>134</v>
      </c>
      <c r="D25" s="6" t="s">
        <v>134</v>
      </c>
      <c r="E25" s="6" t="s">
        <v>134</v>
      </c>
      <c r="F25" s="6" t="s">
        <v>134</v>
      </c>
      <c r="G25" s="6" t="s">
        <v>134</v>
      </c>
      <c r="H25" s="6" t="s">
        <v>134</v>
      </c>
      <c r="I25" s="6" t="s">
        <v>134</v>
      </c>
      <c r="J25" s="6" t="s">
        <v>134</v>
      </c>
      <c r="K25" s="6" t="s">
        <v>134</v>
      </c>
      <c r="L25" s="6" t="s">
        <v>134</v>
      </c>
      <c r="M25" s="6" t="s">
        <v>134</v>
      </c>
      <c r="N25" s="6" t="s">
        <v>134</v>
      </c>
      <c r="O25" s="6" t="s">
        <v>134</v>
      </c>
      <c r="P25" s="6" t="s">
        <v>134</v>
      </c>
      <c r="Q25" s="6" t="s">
        <v>134</v>
      </c>
      <c r="R25" s="6" t="s">
        <v>134</v>
      </c>
      <c r="S25" s="6" t="s">
        <v>134</v>
      </c>
      <c r="T25" s="6" t="s">
        <v>134</v>
      </c>
      <c r="U25" s="6" t="s">
        <v>134</v>
      </c>
      <c r="V25" s="6" t="s">
        <v>488</v>
      </c>
      <c r="W25" s="58" t="s">
        <v>134</v>
      </c>
      <c r="X25" s="6" t="s">
        <v>488</v>
      </c>
      <c r="Y25" s="6" t="s">
        <v>134</v>
      </c>
      <c r="Z25" s="6" t="s">
        <v>134</v>
      </c>
      <c r="AA25" s="6" t="s">
        <v>134</v>
      </c>
      <c r="AB25" s="58" t="s">
        <v>242</v>
      </c>
      <c r="AC25" s="725" t="s">
        <v>2442</v>
      </c>
      <c r="AD25" s="58" t="s">
        <v>1872</v>
      </c>
      <c r="AE25" s="58" t="s">
        <v>746</v>
      </c>
      <c r="AF25" s="58"/>
    </row>
    <row r="26" spans="1:32">
      <c r="A26" s="513" t="s">
        <v>2136</v>
      </c>
      <c r="B26" s="10" t="s">
        <v>2381</v>
      </c>
      <c r="C26" s="58" t="s">
        <v>706</v>
      </c>
      <c r="D26" s="58" t="s">
        <v>706</v>
      </c>
      <c r="E26" s="58" t="s">
        <v>134</v>
      </c>
      <c r="F26" s="105" t="s">
        <v>2038</v>
      </c>
      <c r="G26" s="105" t="s">
        <v>2038</v>
      </c>
      <c r="H26" s="10" t="s">
        <v>242</v>
      </c>
      <c r="I26" s="10" t="s">
        <v>242</v>
      </c>
      <c r="J26" s="58" t="s">
        <v>2469</v>
      </c>
      <c r="K26" s="105" t="s">
        <v>2038</v>
      </c>
      <c r="L26" s="58" t="s">
        <v>134</v>
      </c>
      <c r="M26" s="58" t="s">
        <v>2470</v>
      </c>
      <c r="N26" s="58" t="s">
        <v>134</v>
      </c>
      <c r="O26" s="105" t="s">
        <v>2038</v>
      </c>
      <c r="P26" s="105" t="s">
        <v>2038</v>
      </c>
      <c r="Q26" s="58" t="s">
        <v>242</v>
      </c>
      <c r="R26" s="58" t="s">
        <v>134</v>
      </c>
      <c r="S26" s="105" t="s">
        <v>2038</v>
      </c>
      <c r="T26" s="105" t="s">
        <v>2038</v>
      </c>
      <c r="U26" s="10" t="s">
        <v>2441</v>
      </c>
      <c r="V26" s="296" t="s">
        <v>2426</v>
      </c>
      <c r="W26" s="58" t="s">
        <v>2471</v>
      </c>
      <c r="X26" s="105" t="s">
        <v>2038</v>
      </c>
      <c r="Y26" s="105" t="s">
        <v>2038</v>
      </c>
      <c r="Z26" s="58" t="s">
        <v>134</v>
      </c>
      <c r="AA26" s="10" t="s">
        <v>2472</v>
      </c>
      <c r="AB26" s="58" t="s">
        <v>134</v>
      </c>
      <c r="AC26" s="105" t="s">
        <v>2038</v>
      </c>
      <c r="AD26" s="105" t="s">
        <v>2038</v>
      </c>
      <c r="AE26" s="105" t="s">
        <v>2038</v>
      </c>
      <c r="AF26" s="58"/>
    </row>
    <row r="27" spans="1:32">
      <c r="A27" s="513" t="s">
        <v>104</v>
      </c>
      <c r="B27" s="296" t="s">
        <v>2431</v>
      </c>
      <c r="C27" s="191" t="s">
        <v>2473</v>
      </c>
      <c r="D27" s="191" t="s">
        <v>2473</v>
      </c>
      <c r="E27" s="191" t="s">
        <v>2473</v>
      </c>
      <c r="F27" s="191" t="s">
        <v>2473</v>
      </c>
      <c r="G27" s="97" t="s">
        <v>2474</v>
      </c>
      <c r="H27" s="58" t="s">
        <v>134</v>
      </c>
      <c r="I27" s="58" t="s">
        <v>35</v>
      </c>
      <c r="J27" s="58" t="s">
        <v>35</v>
      </c>
      <c r="K27" s="58" t="s">
        <v>35</v>
      </c>
      <c r="L27" s="57" t="s">
        <v>1655</v>
      </c>
      <c r="M27" s="57" t="s">
        <v>35</v>
      </c>
      <c r="N27" s="188" t="s">
        <v>691</v>
      </c>
      <c r="O27" s="726" t="s">
        <v>2475</v>
      </c>
      <c r="P27" s="10" t="s">
        <v>1655</v>
      </c>
      <c r="Q27" s="58" t="s">
        <v>134</v>
      </c>
      <c r="R27" s="726" t="s">
        <v>2475</v>
      </c>
      <c r="S27" s="525" t="s">
        <v>1889</v>
      </c>
      <c r="T27" s="58" t="s">
        <v>885</v>
      </c>
      <c r="U27" s="331" t="s">
        <v>2476</v>
      </c>
      <c r="V27" s="331" t="s">
        <v>464</v>
      </c>
      <c r="W27" s="331" t="s">
        <v>464</v>
      </c>
      <c r="X27" s="331" t="s">
        <v>464</v>
      </c>
      <c r="Y27" s="58" t="s">
        <v>134</v>
      </c>
      <c r="Z27" s="58" t="s">
        <v>134</v>
      </c>
      <c r="AA27" s="10" t="s">
        <v>1671</v>
      </c>
      <c r="AB27" s="117" t="s">
        <v>2287</v>
      </c>
      <c r="AC27" s="117" t="s">
        <v>2287</v>
      </c>
      <c r="AD27" s="117" t="s">
        <v>2287</v>
      </c>
      <c r="AE27" s="117" t="s">
        <v>2287</v>
      </c>
      <c r="AF27" s="58"/>
    </row>
    <row r="28" spans="1:32">
      <c r="A28" s="64" t="s">
        <v>92</v>
      </c>
      <c r="B28" s="296" t="s">
        <v>2431</v>
      </c>
      <c r="C28" s="725" t="s">
        <v>2442</v>
      </c>
      <c r="D28" s="10" t="s">
        <v>2477</v>
      </c>
      <c r="F28" s="725" t="s">
        <v>2442</v>
      </c>
      <c r="G28" s="296" t="s">
        <v>2478</v>
      </c>
      <c r="H28" s="296" t="s">
        <v>2478</v>
      </c>
      <c r="I28" s="296" t="s">
        <v>2479</v>
      </c>
      <c r="J28" s="532" t="s">
        <v>2458</v>
      </c>
      <c r="K28" s="6" t="s">
        <v>134</v>
      </c>
      <c r="L28" s="727" t="s">
        <v>697</v>
      </c>
      <c r="M28" s="727" t="s">
        <v>697</v>
      </c>
      <c r="N28" s="727" t="s">
        <v>697</v>
      </c>
      <c r="O28" s="57" t="s">
        <v>134</v>
      </c>
      <c r="P28" s="726" t="s">
        <v>2475</v>
      </c>
      <c r="Q28" s="726" t="s">
        <v>2475</v>
      </c>
      <c r="R28" s="58" t="s">
        <v>134</v>
      </c>
      <c r="S28" s="726" t="s">
        <v>2475</v>
      </c>
      <c r="T28" s="726" t="s">
        <v>2475</v>
      </c>
      <c r="U28" s="726" t="s">
        <v>2475</v>
      </c>
      <c r="V28" s="58" t="s">
        <v>507</v>
      </c>
      <c r="W28" s="58" t="s">
        <v>507</v>
      </c>
      <c r="X28" s="58" t="s">
        <v>35</v>
      </c>
      <c r="Y28" s="58" t="s">
        <v>134</v>
      </c>
      <c r="Z28" s="296" t="s">
        <v>2480</v>
      </c>
      <c r="AA28" s="10" t="s">
        <v>242</v>
      </c>
      <c r="AB28" s="105" t="s">
        <v>2287</v>
      </c>
      <c r="AC28" s="105" t="s">
        <v>2287</v>
      </c>
      <c r="AD28" s="105" t="s">
        <v>2287</v>
      </c>
      <c r="AE28" s="105" t="s">
        <v>2287</v>
      </c>
      <c r="AF28" s="58"/>
    </row>
    <row r="29" spans="1:32">
      <c r="A29" s="553" t="s">
        <v>55</v>
      </c>
      <c r="B29" s="10" t="s">
        <v>1210</v>
      </c>
      <c r="C29" s="10" t="s">
        <v>2481</v>
      </c>
      <c r="D29" s="10" t="s">
        <v>134</v>
      </c>
      <c r="E29" s="58" t="s">
        <v>134</v>
      </c>
      <c r="F29" s="10" t="s">
        <v>1210</v>
      </c>
      <c r="G29" s="296" t="s">
        <v>2426</v>
      </c>
      <c r="H29" s="725" t="s">
        <v>2442</v>
      </c>
      <c r="I29" s="728" t="s">
        <v>2482</v>
      </c>
      <c r="J29" s="728" t="s">
        <v>2483</v>
      </c>
      <c r="K29" s="728" t="s">
        <v>2483</v>
      </c>
      <c r="L29" s="728" t="s">
        <v>2483</v>
      </c>
      <c r="M29" s="728" t="s">
        <v>2483</v>
      </c>
      <c r="N29" s="728" t="s">
        <v>2483</v>
      </c>
      <c r="O29" s="728" t="s">
        <v>2483</v>
      </c>
      <c r="P29" s="728" t="s">
        <v>2484</v>
      </c>
      <c r="Q29" s="10" t="s">
        <v>242</v>
      </c>
      <c r="R29" s="10" t="s">
        <v>242</v>
      </c>
      <c r="S29" s="58" t="s">
        <v>134</v>
      </c>
      <c r="T29" s="10" t="s">
        <v>2441</v>
      </c>
      <c r="U29" s="296" t="s">
        <v>2426</v>
      </c>
      <c r="V29" s="97" t="s">
        <v>2485</v>
      </c>
      <c r="W29" s="97" t="s">
        <v>2485</v>
      </c>
      <c r="X29" s="97" t="s">
        <v>2485</v>
      </c>
      <c r="Y29" s="97" t="s">
        <v>2485</v>
      </c>
      <c r="Z29" s="97" t="s">
        <v>2485</v>
      </c>
      <c r="AA29" s="58" t="s">
        <v>134</v>
      </c>
      <c r="AB29" s="105" t="s">
        <v>2287</v>
      </c>
      <c r="AC29" s="105" t="s">
        <v>2486</v>
      </c>
      <c r="AD29" s="10" t="s">
        <v>2359</v>
      </c>
      <c r="AE29" s="10" t="s">
        <v>2359</v>
      </c>
      <c r="AF29" s="58"/>
    </row>
    <row r="30" spans="1:32" ht="13.2">
      <c r="A30" s="66" t="s">
        <v>94</v>
      </c>
      <c r="B30" s="58" t="s">
        <v>2487</v>
      </c>
      <c r="C30" s="191" t="s">
        <v>2473</v>
      </c>
      <c r="D30" s="191" t="s">
        <v>2473</v>
      </c>
      <c r="E30" s="191" t="s">
        <v>2473</v>
      </c>
      <c r="F30" s="191" t="s">
        <v>2473</v>
      </c>
      <c r="G30" s="188" t="s">
        <v>134</v>
      </c>
      <c r="H30" s="188" t="s">
        <v>134</v>
      </c>
      <c r="I30" s="188" t="s">
        <v>134</v>
      </c>
      <c r="J30" s="10" t="s">
        <v>242</v>
      </c>
      <c r="K30" s="550" t="s">
        <v>2446</v>
      </c>
      <c r="L30" s="10" t="s">
        <v>242</v>
      </c>
      <c r="M30" s="10" t="s">
        <v>804</v>
      </c>
      <c r="N30" s="10" t="s">
        <v>804</v>
      </c>
      <c r="O30" s="10" t="s">
        <v>804</v>
      </c>
      <c r="P30" s="188" t="s">
        <v>2488</v>
      </c>
      <c r="Q30" s="188" t="s">
        <v>2488</v>
      </c>
      <c r="R30" s="188" t="s">
        <v>2489</v>
      </c>
      <c r="S30" s="516" t="s">
        <v>134</v>
      </c>
      <c r="T30" s="188" t="s">
        <v>134</v>
      </c>
      <c r="U30" s="10" t="s">
        <v>2490</v>
      </c>
      <c r="V30" s="137" t="s">
        <v>706</v>
      </c>
      <c r="W30" s="714" t="s">
        <v>2491</v>
      </c>
      <c r="X30" s="714" t="s">
        <v>2361</v>
      </c>
      <c r="Y30" s="714" t="s">
        <v>2361</v>
      </c>
      <c r="Z30" s="714" t="s">
        <v>2361</v>
      </c>
      <c r="AA30" s="714" t="s">
        <v>2361</v>
      </c>
      <c r="AB30" s="714" t="s">
        <v>2361</v>
      </c>
      <c r="AC30" s="714" t="s">
        <v>2361</v>
      </c>
      <c r="AD30" s="714" t="s">
        <v>2361</v>
      </c>
      <c r="AE30" s="714" t="s">
        <v>2361</v>
      </c>
      <c r="AF30" s="188"/>
    </row>
    <row r="31" spans="1:32" ht="13.2">
      <c r="A31" s="444" t="s">
        <v>95</v>
      </c>
      <c r="B31" s="296" t="s">
        <v>2430</v>
      </c>
      <c r="C31" s="191" t="s">
        <v>2492</v>
      </c>
      <c r="D31" s="729" t="s">
        <v>2493</v>
      </c>
      <c r="E31" s="730" t="s">
        <v>2493</v>
      </c>
      <c r="F31" s="730" t="s">
        <v>2493</v>
      </c>
      <c r="G31" s="58" t="s">
        <v>134</v>
      </c>
      <c r="H31" s="105" t="s">
        <v>1233</v>
      </c>
      <c r="I31" s="105" t="s">
        <v>1233</v>
      </c>
      <c r="J31" s="105" t="s">
        <v>1233</v>
      </c>
      <c r="K31" s="58" t="s">
        <v>134</v>
      </c>
      <c r="L31" s="105" t="s">
        <v>1233</v>
      </c>
      <c r="M31" s="10" t="s">
        <v>134</v>
      </c>
      <c r="N31" s="58" t="s">
        <v>134</v>
      </c>
      <c r="O31" s="105" t="s">
        <v>1233</v>
      </c>
      <c r="P31" s="105" t="s">
        <v>1233</v>
      </c>
      <c r="Q31" s="105" t="s">
        <v>1233</v>
      </c>
      <c r="R31" s="58" t="s">
        <v>134</v>
      </c>
      <c r="S31" s="105" t="s">
        <v>1233</v>
      </c>
      <c r="T31" s="105" t="s">
        <v>1233</v>
      </c>
      <c r="U31" s="10" t="s">
        <v>134</v>
      </c>
      <c r="V31" s="105" t="s">
        <v>1233</v>
      </c>
      <c r="W31" s="105" t="s">
        <v>1233</v>
      </c>
      <c r="X31" s="105" t="s">
        <v>1233</v>
      </c>
      <c r="Y31" s="58" t="s">
        <v>134</v>
      </c>
      <c r="Z31" s="58" t="s">
        <v>134</v>
      </c>
      <c r="AA31" s="105" t="s">
        <v>1233</v>
      </c>
      <c r="AB31" s="58" t="s">
        <v>134</v>
      </c>
      <c r="AC31" s="105" t="s">
        <v>1233</v>
      </c>
      <c r="AD31" s="105" t="s">
        <v>1233</v>
      </c>
      <c r="AE31" s="105" t="s">
        <v>1233</v>
      </c>
      <c r="AF31" s="58"/>
    </row>
    <row r="32" spans="1:32" ht="13.2">
      <c r="A32" s="444" t="s">
        <v>96</v>
      </c>
      <c r="B32" s="10" t="s">
        <v>2494</v>
      </c>
      <c r="C32" s="58" t="s">
        <v>2441</v>
      </c>
      <c r="D32" s="329" t="s">
        <v>134</v>
      </c>
      <c r="E32" s="731" t="s">
        <v>173</v>
      </c>
      <c r="F32" s="731" t="s">
        <v>173</v>
      </c>
      <c r="G32" s="731" t="s">
        <v>173</v>
      </c>
      <c r="H32" s="731" t="s">
        <v>173</v>
      </c>
      <c r="I32" s="731" t="s">
        <v>2495</v>
      </c>
      <c r="J32" s="532" t="s">
        <v>2458</v>
      </c>
      <c r="K32" s="58" t="s">
        <v>134</v>
      </c>
      <c r="L32" s="10" t="s">
        <v>2496</v>
      </c>
      <c r="M32" s="10" t="s">
        <v>2496</v>
      </c>
      <c r="N32" s="725" t="s">
        <v>2442</v>
      </c>
      <c r="O32" s="725" t="s">
        <v>2442</v>
      </c>
      <c r="P32" s="725" t="s">
        <v>2442</v>
      </c>
      <c r="Q32" s="725" t="s">
        <v>2442</v>
      </c>
      <c r="R32" s="58" t="s">
        <v>134</v>
      </c>
      <c r="S32" s="720" t="s">
        <v>2447</v>
      </c>
      <c r="T32" s="32" t="s">
        <v>1878</v>
      </c>
      <c r="U32" s="10" t="s">
        <v>134</v>
      </c>
      <c r="V32" s="10" t="s">
        <v>2441</v>
      </c>
      <c r="W32" s="10" t="s">
        <v>2441</v>
      </c>
      <c r="X32" s="58" t="s">
        <v>134</v>
      </c>
      <c r="Y32" s="58" t="s">
        <v>134</v>
      </c>
      <c r="Z32" s="58" t="s">
        <v>134</v>
      </c>
      <c r="AA32" s="58"/>
      <c r="AB32" s="296" t="s">
        <v>697</v>
      </c>
      <c r="AC32" s="58" t="s">
        <v>1383</v>
      </c>
      <c r="AD32" s="58" t="s">
        <v>134</v>
      </c>
      <c r="AE32" s="137" t="s">
        <v>134</v>
      </c>
      <c r="AF32" s="58"/>
    </row>
    <row r="33" spans="1:32" ht="13.2">
      <c r="A33" s="80" t="s">
        <v>1706</v>
      </c>
      <c r="B33" s="10" t="s">
        <v>134</v>
      </c>
      <c r="C33" s="10" t="s">
        <v>134</v>
      </c>
      <c r="D33" s="10" t="s">
        <v>134</v>
      </c>
      <c r="E33" s="10" t="s">
        <v>134</v>
      </c>
      <c r="F33" s="10" t="s">
        <v>134</v>
      </c>
      <c r="G33" s="10" t="s">
        <v>134</v>
      </c>
      <c r="H33" s="10" t="s">
        <v>134</v>
      </c>
      <c r="I33" s="10" t="s">
        <v>134</v>
      </c>
      <c r="J33" s="10" t="s">
        <v>134</v>
      </c>
      <c r="K33" s="10" t="s">
        <v>134</v>
      </c>
      <c r="L33" s="10" t="s">
        <v>134</v>
      </c>
      <c r="M33" s="10" t="s">
        <v>134</v>
      </c>
      <c r="N33" s="10" t="s">
        <v>134</v>
      </c>
      <c r="O33" s="10" t="s">
        <v>134</v>
      </c>
      <c r="P33" s="10" t="s">
        <v>134</v>
      </c>
      <c r="Q33" s="10" t="s">
        <v>242</v>
      </c>
      <c r="R33" s="58" t="s">
        <v>2497</v>
      </c>
      <c r="S33" s="58" t="s">
        <v>2498</v>
      </c>
      <c r="T33" s="58" t="s">
        <v>2498</v>
      </c>
      <c r="U33" s="57" t="s">
        <v>35</v>
      </c>
      <c r="V33" s="57" t="s">
        <v>35</v>
      </c>
      <c r="W33" s="548"/>
      <c r="X33" s="548"/>
      <c r="Y33" s="548"/>
      <c r="Z33" s="548"/>
      <c r="AA33" s="548"/>
      <c r="AB33" s="548"/>
      <c r="AC33" s="548"/>
      <c r="AD33" s="548"/>
      <c r="AE33" s="548"/>
      <c r="AF33" s="58"/>
    </row>
    <row r="34" spans="1:32" ht="13.2">
      <c r="A34" s="581" t="s">
        <v>1707</v>
      </c>
      <c r="G34" s="58" t="s">
        <v>50</v>
      </c>
      <c r="H34" s="58" t="s">
        <v>50</v>
      </c>
      <c r="I34" s="58"/>
      <c r="J34" s="58"/>
      <c r="K34" s="58"/>
      <c r="L34" s="58"/>
      <c r="M34" s="58"/>
      <c r="N34" s="58"/>
      <c r="O34" s="58"/>
      <c r="P34" s="58"/>
      <c r="Q34" s="58"/>
      <c r="R34" s="58" t="s">
        <v>2499</v>
      </c>
      <c r="S34" s="58" t="s">
        <v>2499</v>
      </c>
      <c r="T34" s="58"/>
      <c r="U34" s="58"/>
      <c r="V34" s="58"/>
      <c r="W34" s="58"/>
      <c r="X34" s="58"/>
      <c r="Y34" s="58"/>
      <c r="Z34" s="58"/>
      <c r="AA34" s="58"/>
      <c r="AB34" s="58"/>
      <c r="AC34" s="58"/>
      <c r="AD34" s="58"/>
      <c r="AE34" s="58"/>
      <c r="AF34" s="58"/>
    </row>
    <row r="35" spans="1:32" ht="13.2">
      <c r="A35" s="581" t="s">
        <v>1710</v>
      </c>
      <c r="B35" s="57" t="s">
        <v>2500</v>
      </c>
      <c r="G35" s="520"/>
      <c r="H35" s="520"/>
      <c r="I35" s="520"/>
      <c r="J35" s="520"/>
      <c r="K35" s="58"/>
      <c r="L35" s="58"/>
      <c r="M35" s="58" t="s">
        <v>2501</v>
      </c>
      <c r="N35" s="58" t="s">
        <v>2501</v>
      </c>
      <c r="O35" s="58"/>
      <c r="P35" s="58"/>
      <c r="Q35" s="58"/>
      <c r="R35" s="58" t="s">
        <v>338</v>
      </c>
      <c r="S35" s="58"/>
      <c r="T35" s="58"/>
      <c r="U35" s="58"/>
      <c r="V35" s="58"/>
      <c r="W35" s="58"/>
      <c r="X35" s="58"/>
      <c r="Y35" s="58"/>
      <c r="Z35" s="58"/>
      <c r="AA35" s="58"/>
      <c r="AB35" s="58"/>
      <c r="AC35" s="58"/>
      <c r="AE35" s="58"/>
      <c r="AF35" s="58"/>
    </row>
    <row r="36" spans="1:32" ht="13.2">
      <c r="A36" s="581" t="s">
        <v>2502</v>
      </c>
      <c r="G36" s="520"/>
      <c r="H36" s="520"/>
      <c r="I36" s="520"/>
      <c r="J36" s="520"/>
      <c r="K36" s="58"/>
      <c r="L36" s="58"/>
      <c r="M36" s="58" t="s">
        <v>2503</v>
      </c>
      <c r="N36" s="58"/>
      <c r="O36" s="58"/>
      <c r="P36" s="58"/>
      <c r="Q36" s="58"/>
      <c r="R36" s="58"/>
      <c r="S36" s="58"/>
      <c r="T36" s="58"/>
      <c r="U36" s="58"/>
      <c r="V36" s="58"/>
      <c r="W36" s="58"/>
      <c r="X36" s="58"/>
      <c r="Y36" s="58"/>
      <c r="Z36" s="58"/>
      <c r="AA36" s="58"/>
      <c r="AB36" s="58"/>
      <c r="AC36" s="58"/>
      <c r="AD36" s="58"/>
      <c r="AE36" s="58"/>
      <c r="AF36" s="58"/>
    </row>
    <row r="37" spans="1:32" ht="13.2">
      <c r="A37" s="354" t="s">
        <v>98</v>
      </c>
      <c r="B37" s="329" t="s">
        <v>134</v>
      </c>
      <c r="C37" s="329" t="s">
        <v>134</v>
      </c>
      <c r="D37" s="329" t="s">
        <v>134</v>
      </c>
      <c r="E37" s="329" t="s">
        <v>134</v>
      </c>
      <c r="F37" s="520" t="s">
        <v>134</v>
      </c>
      <c r="G37" s="520" t="s">
        <v>134</v>
      </c>
      <c r="H37" s="520" t="s">
        <v>134</v>
      </c>
      <c r="I37" s="520" t="s">
        <v>134</v>
      </c>
      <c r="J37" s="520" t="s">
        <v>134</v>
      </c>
      <c r="K37" s="296" t="s">
        <v>2426</v>
      </c>
      <c r="L37" s="58" t="s">
        <v>134</v>
      </c>
      <c r="M37" s="58" t="s">
        <v>134</v>
      </c>
      <c r="N37" s="58" t="s">
        <v>134</v>
      </c>
      <c r="O37" s="58" t="s">
        <v>134</v>
      </c>
      <c r="P37" s="58" t="s">
        <v>134</v>
      </c>
      <c r="Q37" s="58" t="s">
        <v>134</v>
      </c>
      <c r="R37" s="58" t="s">
        <v>134</v>
      </c>
      <c r="S37" s="58" t="s">
        <v>2504</v>
      </c>
      <c r="T37" s="58" t="s">
        <v>134</v>
      </c>
      <c r="U37" s="58" t="s">
        <v>134</v>
      </c>
      <c r="V37" s="58" t="s">
        <v>134</v>
      </c>
      <c r="W37" s="58" t="s">
        <v>134</v>
      </c>
      <c r="X37" s="58" t="s">
        <v>134</v>
      </c>
      <c r="Y37" s="58" t="s">
        <v>134</v>
      </c>
      <c r="Z37" s="58" t="s">
        <v>134</v>
      </c>
      <c r="AA37" s="58" t="s">
        <v>134</v>
      </c>
      <c r="AB37" s="58" t="s">
        <v>134</v>
      </c>
      <c r="AC37" s="58" t="s">
        <v>134</v>
      </c>
      <c r="AD37" s="58" t="s">
        <v>134</v>
      </c>
      <c r="AE37" s="58" t="s">
        <v>134</v>
      </c>
      <c r="AF37" s="58"/>
    </row>
    <row r="38" spans="1:32" ht="13.2">
      <c r="A38" s="354" t="s">
        <v>2178</v>
      </c>
      <c r="B38" s="10" t="s">
        <v>2500</v>
      </c>
      <c r="C38" s="10" t="s">
        <v>2500</v>
      </c>
      <c r="D38" s="58" t="s">
        <v>2505</v>
      </c>
      <c r="E38" s="329" t="s">
        <v>134</v>
      </c>
      <c r="F38" s="520" t="s">
        <v>134</v>
      </c>
      <c r="G38" s="520" t="s">
        <v>134</v>
      </c>
      <c r="H38" s="520" t="s">
        <v>134</v>
      </c>
      <c r="I38" s="520" t="s">
        <v>134</v>
      </c>
      <c r="J38" s="520" t="s">
        <v>134</v>
      </c>
      <c r="K38" s="520" t="s">
        <v>134</v>
      </c>
      <c r="L38" s="520" t="s">
        <v>134</v>
      </c>
      <c r="M38" s="520" t="s">
        <v>134</v>
      </c>
      <c r="N38" s="520" t="s">
        <v>134</v>
      </c>
      <c r="O38" s="520" t="s">
        <v>134</v>
      </c>
      <c r="P38" s="732" t="s">
        <v>2506</v>
      </c>
      <c r="Q38" s="10" t="s">
        <v>1439</v>
      </c>
      <c r="R38" s="32" t="s">
        <v>739</v>
      </c>
      <c r="S38" s="10" t="s">
        <v>2507</v>
      </c>
      <c r="T38" s="58" t="s">
        <v>134</v>
      </c>
      <c r="U38" s="58" t="s">
        <v>134</v>
      </c>
      <c r="V38" s="58" t="s">
        <v>134</v>
      </c>
      <c r="W38" s="58" t="s">
        <v>134</v>
      </c>
      <c r="X38" s="58" t="s">
        <v>134</v>
      </c>
      <c r="Y38" s="58" t="s">
        <v>134</v>
      </c>
      <c r="Z38" s="58" t="s">
        <v>134</v>
      </c>
      <c r="AA38" s="58" t="s">
        <v>134</v>
      </c>
      <c r="AB38" s="58" t="s">
        <v>134</v>
      </c>
      <c r="AC38" s="58" t="s">
        <v>134</v>
      </c>
      <c r="AD38" s="58" t="s">
        <v>134</v>
      </c>
      <c r="AE38" s="58" t="s">
        <v>134</v>
      </c>
      <c r="AF38" s="58"/>
    </row>
    <row r="39" spans="1:32" ht="13.2">
      <c r="A39" s="354" t="s">
        <v>99</v>
      </c>
      <c r="B39" s="296" t="s">
        <v>2431</v>
      </c>
      <c r="C39" s="82" t="s">
        <v>134</v>
      </c>
      <c r="D39" s="58" t="s">
        <v>2508</v>
      </c>
      <c r="E39" s="58" t="s">
        <v>739</v>
      </c>
      <c r="F39" s="329" t="s">
        <v>739</v>
      </c>
      <c r="G39" s="97" t="s">
        <v>885</v>
      </c>
      <c r="H39" s="97" t="s">
        <v>885</v>
      </c>
      <c r="I39" s="32" t="s">
        <v>1878</v>
      </c>
      <c r="J39" s="10" t="s">
        <v>885</v>
      </c>
      <c r="K39" s="520" t="s">
        <v>134</v>
      </c>
      <c r="L39" s="82" t="s">
        <v>134</v>
      </c>
      <c r="M39" s="105" t="s">
        <v>1233</v>
      </c>
      <c r="N39" s="105" t="s">
        <v>1233</v>
      </c>
      <c r="O39" s="733" t="s">
        <v>1625</v>
      </c>
      <c r="P39" s="10" t="s">
        <v>2434</v>
      </c>
      <c r="Q39" s="58" t="s">
        <v>2509</v>
      </c>
      <c r="R39" s="105" t="s">
        <v>1233</v>
      </c>
      <c r="S39" s="58" t="s">
        <v>134</v>
      </c>
      <c r="T39" s="58" t="s">
        <v>134</v>
      </c>
      <c r="U39" s="58" t="s">
        <v>134</v>
      </c>
      <c r="V39" s="58" t="s">
        <v>746</v>
      </c>
      <c r="W39" s="58" t="s">
        <v>2510</v>
      </c>
      <c r="X39" s="58" t="s">
        <v>2460</v>
      </c>
      <c r="Y39" s="105" t="s">
        <v>1233</v>
      </c>
      <c r="Z39" s="105" t="s">
        <v>1233</v>
      </c>
      <c r="AA39" s="82" t="s">
        <v>352</v>
      </c>
      <c r="AB39" s="105" t="s">
        <v>1233</v>
      </c>
      <c r="AC39" s="296" t="s">
        <v>697</v>
      </c>
      <c r="AD39" s="58" t="s">
        <v>134</v>
      </c>
      <c r="AE39" s="82" t="s">
        <v>2511</v>
      </c>
      <c r="AF39" s="58"/>
    </row>
    <row r="40" spans="1:32" ht="13.2">
      <c r="A40" s="354" t="s">
        <v>101</v>
      </c>
      <c r="B40" s="58" t="s">
        <v>134</v>
      </c>
      <c r="C40" s="58" t="s">
        <v>134</v>
      </c>
      <c r="D40" s="58" t="s">
        <v>134</v>
      </c>
      <c r="E40" s="58" t="s">
        <v>134</v>
      </c>
      <c r="F40" s="58" t="s">
        <v>134</v>
      </c>
      <c r="G40" s="58" t="s">
        <v>134</v>
      </c>
      <c r="H40" s="58" t="s">
        <v>242</v>
      </c>
      <c r="I40" s="58" t="s">
        <v>134</v>
      </c>
      <c r="J40" s="58" t="s">
        <v>134</v>
      </c>
      <c r="K40" s="58" t="s">
        <v>134</v>
      </c>
      <c r="L40" s="58" t="s">
        <v>134</v>
      </c>
      <c r="M40" s="58" t="s">
        <v>134</v>
      </c>
      <c r="N40" s="58" t="s">
        <v>134</v>
      </c>
      <c r="O40" s="58" t="s">
        <v>242</v>
      </c>
      <c r="P40" s="58" t="s">
        <v>134</v>
      </c>
      <c r="Q40" s="58" t="s">
        <v>134</v>
      </c>
      <c r="R40" s="58" t="s">
        <v>134</v>
      </c>
      <c r="S40" s="58" t="s">
        <v>134</v>
      </c>
      <c r="T40" s="58" t="s">
        <v>134</v>
      </c>
      <c r="U40" s="58" t="s">
        <v>242</v>
      </c>
      <c r="V40" s="296" t="s">
        <v>2426</v>
      </c>
      <c r="W40" s="58" t="s">
        <v>134</v>
      </c>
      <c r="X40" s="58" t="s">
        <v>134</v>
      </c>
      <c r="Y40" s="58" t="s">
        <v>134</v>
      </c>
      <c r="Z40" s="58" t="s">
        <v>134</v>
      </c>
      <c r="AA40" s="58" t="s">
        <v>134</v>
      </c>
      <c r="AB40" s="58" t="s">
        <v>134</v>
      </c>
      <c r="AC40" s="58" t="s">
        <v>134</v>
      </c>
      <c r="AD40" s="10" t="s">
        <v>2512</v>
      </c>
      <c r="AE40" s="58" t="s">
        <v>134</v>
      </c>
      <c r="AF40" s="58"/>
    </row>
    <row r="41" spans="1:32" ht="13.2">
      <c r="A41" s="354" t="s">
        <v>102</v>
      </c>
      <c r="B41" s="296" t="s">
        <v>2431</v>
      </c>
      <c r="C41" s="58" t="s">
        <v>134</v>
      </c>
      <c r="D41" s="58" t="s">
        <v>134</v>
      </c>
      <c r="E41" s="58" t="s">
        <v>134</v>
      </c>
      <c r="F41" s="58" t="s">
        <v>134</v>
      </c>
      <c r="G41" s="58" t="s">
        <v>134</v>
      </c>
      <c r="H41" s="58" t="s">
        <v>134</v>
      </c>
      <c r="I41" s="58" t="s">
        <v>134</v>
      </c>
      <c r="J41" s="58" t="s">
        <v>134</v>
      </c>
      <c r="K41" s="296" t="s">
        <v>2426</v>
      </c>
      <c r="L41" s="58" t="s">
        <v>134</v>
      </c>
      <c r="M41" s="58" t="s">
        <v>134</v>
      </c>
      <c r="N41" s="58" t="s">
        <v>134</v>
      </c>
      <c r="O41" s="58" t="s">
        <v>134</v>
      </c>
      <c r="P41" s="58" t="s">
        <v>134</v>
      </c>
      <c r="Q41" s="58" t="s">
        <v>134</v>
      </c>
      <c r="R41" s="58" t="s">
        <v>134</v>
      </c>
      <c r="S41" s="58" t="s">
        <v>134</v>
      </c>
      <c r="T41" s="58" t="s">
        <v>134</v>
      </c>
      <c r="U41" s="58" t="s">
        <v>134</v>
      </c>
      <c r="V41" s="58" t="s">
        <v>134</v>
      </c>
      <c r="W41" s="58" t="s">
        <v>134</v>
      </c>
      <c r="X41" s="58" t="s">
        <v>134</v>
      </c>
      <c r="Y41" s="58" t="s">
        <v>134</v>
      </c>
      <c r="Z41" s="58" t="s">
        <v>134</v>
      </c>
      <c r="AA41" s="58" t="s">
        <v>134</v>
      </c>
      <c r="AB41" s="58" t="s">
        <v>134</v>
      </c>
      <c r="AC41" s="58" t="s">
        <v>134</v>
      </c>
      <c r="AD41" s="58" t="s">
        <v>134</v>
      </c>
      <c r="AE41" s="58" t="s">
        <v>134</v>
      </c>
      <c r="AF41" s="58"/>
    </row>
    <row r="42" spans="1:32" ht="13.2">
      <c r="A42" s="354" t="s">
        <v>1891</v>
      </c>
      <c r="B42" s="296" t="s">
        <v>2431</v>
      </c>
      <c r="C42" s="664" t="s">
        <v>2513</v>
      </c>
      <c r="D42" s="664" t="s">
        <v>2513</v>
      </c>
      <c r="E42" s="58" t="s">
        <v>134</v>
      </c>
      <c r="F42" s="191" t="s">
        <v>2473</v>
      </c>
      <c r="G42" s="725" t="s">
        <v>2442</v>
      </c>
      <c r="H42" s="58" t="s">
        <v>134</v>
      </c>
      <c r="I42" s="58" t="s">
        <v>134</v>
      </c>
      <c r="J42" s="58" t="s">
        <v>2441</v>
      </c>
      <c r="K42" s="105" t="s">
        <v>1233</v>
      </c>
      <c r="L42" s="58" t="s">
        <v>134</v>
      </c>
      <c r="M42" s="58" t="s">
        <v>134</v>
      </c>
      <c r="N42" s="58" t="s">
        <v>134</v>
      </c>
      <c r="O42" s="58" t="s">
        <v>134</v>
      </c>
      <c r="P42" s="58" t="s">
        <v>134</v>
      </c>
      <c r="Q42" s="58" t="s">
        <v>134</v>
      </c>
      <c r="R42" s="58" t="s">
        <v>134</v>
      </c>
      <c r="S42" s="58" t="s">
        <v>134</v>
      </c>
      <c r="T42" s="725" t="s">
        <v>2442</v>
      </c>
      <c r="U42" s="105" t="s">
        <v>1233</v>
      </c>
      <c r="V42" s="58" t="s">
        <v>134</v>
      </c>
      <c r="W42" s="58" t="s">
        <v>134</v>
      </c>
      <c r="X42" s="725" t="s">
        <v>2442</v>
      </c>
      <c r="Y42" s="10" t="s">
        <v>242</v>
      </c>
      <c r="Z42" s="58" t="s">
        <v>134</v>
      </c>
      <c r="AA42" s="725" t="s">
        <v>2442</v>
      </c>
      <c r="AB42" s="58" t="s">
        <v>242</v>
      </c>
      <c r="AC42" s="58" t="s">
        <v>134</v>
      </c>
      <c r="AD42" s="58" t="s">
        <v>134</v>
      </c>
      <c r="AE42" s="725" t="s">
        <v>2442</v>
      </c>
      <c r="AF42" s="58"/>
    </row>
    <row r="43" spans="1:32" ht="13.2">
      <c r="A43" s="354" t="s">
        <v>103</v>
      </c>
      <c r="B43" s="58" t="s">
        <v>134</v>
      </c>
      <c r="C43" s="58" t="s">
        <v>134</v>
      </c>
      <c r="D43" s="58" t="s">
        <v>134</v>
      </c>
      <c r="E43" s="58" t="s">
        <v>134</v>
      </c>
      <c r="F43" s="58" t="s">
        <v>134</v>
      </c>
      <c r="G43" s="58" t="s">
        <v>134</v>
      </c>
      <c r="H43" s="58" t="s">
        <v>134</v>
      </c>
      <c r="I43" s="58" t="s">
        <v>134</v>
      </c>
      <c r="J43" s="58" t="s">
        <v>134</v>
      </c>
      <c r="K43" s="58" t="s">
        <v>134</v>
      </c>
      <c r="L43" s="58" t="s">
        <v>134</v>
      </c>
      <c r="M43" s="58" t="s">
        <v>2441</v>
      </c>
      <c r="N43" s="58" t="s">
        <v>134</v>
      </c>
      <c r="O43" s="58" t="s">
        <v>134</v>
      </c>
      <c r="P43" s="58" t="s">
        <v>134</v>
      </c>
      <c r="Q43" s="58" t="s">
        <v>242</v>
      </c>
      <c r="R43" s="58" t="s">
        <v>134</v>
      </c>
      <c r="S43" s="58" t="s">
        <v>134</v>
      </c>
      <c r="T43" s="58" t="s">
        <v>134</v>
      </c>
      <c r="U43" s="58" t="s">
        <v>134</v>
      </c>
      <c r="V43" s="58" t="s">
        <v>134</v>
      </c>
      <c r="W43" s="58" t="s">
        <v>134</v>
      </c>
      <c r="X43" s="58" t="s">
        <v>134</v>
      </c>
      <c r="Y43" s="58" t="s">
        <v>134</v>
      </c>
      <c r="Z43" s="58" t="s">
        <v>134</v>
      </c>
      <c r="AA43" s="58" t="s">
        <v>134</v>
      </c>
      <c r="AB43" s="58" t="s">
        <v>134</v>
      </c>
      <c r="AC43" s="58" t="s">
        <v>134</v>
      </c>
      <c r="AD43" s="58" t="s">
        <v>134</v>
      </c>
      <c r="AE43" s="58" t="s">
        <v>134</v>
      </c>
      <c r="AF43" s="58"/>
    </row>
    <row r="44" spans="1:32" ht="13.2">
      <c r="A44" s="354" t="s">
        <v>54</v>
      </c>
      <c r="B44" s="725" t="s">
        <v>2442</v>
      </c>
      <c r="C44" s="58" t="s">
        <v>134</v>
      </c>
      <c r="D44" s="58" t="s">
        <v>134</v>
      </c>
      <c r="E44" s="58" t="s">
        <v>134</v>
      </c>
      <c r="F44" s="58" t="s">
        <v>134</v>
      </c>
      <c r="G44" s="58" t="s">
        <v>134</v>
      </c>
      <c r="H44" s="58" t="s">
        <v>134</v>
      </c>
      <c r="I44" s="725" t="s">
        <v>2442</v>
      </c>
      <c r="J44" s="725" t="s">
        <v>2442</v>
      </c>
      <c r="K44" s="58" t="s">
        <v>134</v>
      </c>
      <c r="L44" s="58" t="s">
        <v>134</v>
      </c>
      <c r="M44" s="58" t="s">
        <v>134</v>
      </c>
      <c r="N44" s="188" t="s">
        <v>1605</v>
      </c>
      <c r="O44" s="188" t="s">
        <v>1605</v>
      </c>
      <c r="P44" s="58" t="s">
        <v>2504</v>
      </c>
      <c r="Q44" s="58" t="s">
        <v>134</v>
      </c>
      <c r="R44" s="58" t="s">
        <v>134</v>
      </c>
      <c r="S44" s="58" t="s">
        <v>134</v>
      </c>
      <c r="T44" s="58" t="s">
        <v>134</v>
      </c>
      <c r="U44" s="725" t="s">
        <v>2442</v>
      </c>
      <c r="V44" s="725" t="s">
        <v>2442</v>
      </c>
      <c r="W44" s="725" t="s">
        <v>2442</v>
      </c>
      <c r="X44" s="58" t="s">
        <v>134</v>
      </c>
      <c r="Y44" s="58" t="s">
        <v>134</v>
      </c>
      <c r="Z44" s="58" t="s">
        <v>134</v>
      </c>
      <c r="AA44" s="58" t="s">
        <v>134</v>
      </c>
      <c r="AB44" s="725" t="s">
        <v>2442</v>
      </c>
      <c r="AC44" s="10" t="s">
        <v>425</v>
      </c>
      <c r="AD44" s="10" t="s">
        <v>425</v>
      </c>
      <c r="AE44" s="105" t="s">
        <v>2514</v>
      </c>
      <c r="AF44" s="58"/>
    </row>
    <row r="45" spans="1:32" ht="13.2">
      <c r="A45" s="354" t="s">
        <v>2515</v>
      </c>
      <c r="B45" s="10"/>
      <c r="C45" s="58"/>
      <c r="D45" s="58"/>
      <c r="E45" s="58"/>
      <c r="F45" s="58"/>
      <c r="G45" s="58"/>
      <c r="H45" s="58"/>
      <c r="I45" s="10"/>
      <c r="J45" s="10"/>
      <c r="K45" s="550" t="s">
        <v>2516</v>
      </c>
      <c r="L45" s="57" t="s">
        <v>2517</v>
      </c>
      <c r="M45" s="58" t="s">
        <v>134</v>
      </c>
      <c r="N45" s="58" t="s">
        <v>134</v>
      </c>
      <c r="O45" s="12" t="s">
        <v>134</v>
      </c>
      <c r="P45" s="10" t="s">
        <v>2122</v>
      </c>
      <c r="Q45" s="10" t="s">
        <v>2122</v>
      </c>
      <c r="R45" s="10" t="s">
        <v>2122</v>
      </c>
      <c r="S45" s="10" t="s">
        <v>2122</v>
      </c>
      <c r="T45" s="58" t="s">
        <v>134</v>
      </c>
      <c r="U45" s="58" t="s">
        <v>134</v>
      </c>
      <c r="V45" s="58" t="s">
        <v>134</v>
      </c>
      <c r="W45" s="58" t="s">
        <v>134</v>
      </c>
      <c r="X45" s="58" t="s">
        <v>134</v>
      </c>
      <c r="Y45" s="58" t="s">
        <v>134</v>
      </c>
      <c r="Z45" s="58" t="s">
        <v>134</v>
      </c>
      <c r="AA45" s="58" t="s">
        <v>134</v>
      </c>
      <c r="AB45" s="58" t="s">
        <v>134</v>
      </c>
      <c r="AC45" s="58" t="s">
        <v>134</v>
      </c>
      <c r="AD45" s="58" t="s">
        <v>134</v>
      </c>
      <c r="AE45" s="58" t="s">
        <v>134</v>
      </c>
      <c r="AF45" s="58"/>
    </row>
    <row r="46" spans="1:32" ht="13.2">
      <c r="A46" s="73" t="s">
        <v>105</v>
      </c>
      <c r="B46" s="58" t="s">
        <v>2518</v>
      </c>
      <c r="C46" s="58" t="s">
        <v>2518</v>
      </c>
      <c r="D46" s="58" t="s">
        <v>2519</v>
      </c>
      <c r="E46" s="58" t="s">
        <v>134</v>
      </c>
      <c r="F46" s="58" t="s">
        <v>134</v>
      </c>
      <c r="G46" s="58" t="s">
        <v>134</v>
      </c>
      <c r="H46" s="58" t="s">
        <v>134</v>
      </c>
      <c r="I46" s="58" t="s">
        <v>972</v>
      </c>
      <c r="J46" s="58" t="s">
        <v>972</v>
      </c>
      <c r="K46" s="58" t="s">
        <v>134</v>
      </c>
      <c r="L46" s="58" t="s">
        <v>134</v>
      </c>
      <c r="M46" s="58" t="s">
        <v>134</v>
      </c>
      <c r="N46" s="526" t="s">
        <v>2520</v>
      </c>
      <c r="O46" s="526" t="s">
        <v>242</v>
      </c>
      <c r="P46" s="58" t="s">
        <v>134</v>
      </c>
      <c r="Q46" s="526" t="s">
        <v>2521</v>
      </c>
      <c r="R46" s="526" t="s">
        <v>1587</v>
      </c>
      <c r="S46" s="58" t="s">
        <v>134</v>
      </c>
      <c r="T46" s="58" t="s">
        <v>134</v>
      </c>
      <c r="U46" s="296" t="s">
        <v>2426</v>
      </c>
      <c r="V46" s="10" t="s">
        <v>242</v>
      </c>
      <c r="W46" s="10" t="s">
        <v>242</v>
      </c>
      <c r="X46" s="130" t="s">
        <v>2522</v>
      </c>
      <c r="Y46" s="58" t="s">
        <v>134</v>
      </c>
      <c r="Z46" s="58" t="s">
        <v>134</v>
      </c>
      <c r="AA46" s="296" t="s">
        <v>697</v>
      </c>
      <c r="AB46" s="58" t="s">
        <v>134</v>
      </c>
      <c r="AC46" s="105" t="s">
        <v>2287</v>
      </c>
      <c r="AD46" s="105" t="s">
        <v>2287</v>
      </c>
      <c r="AE46" s="105" t="s">
        <v>2287</v>
      </c>
      <c r="AF46" s="58"/>
    </row>
    <row r="47" spans="1:32" ht="13.2">
      <c r="A47" s="73" t="s">
        <v>106</v>
      </c>
      <c r="B47" s="58"/>
      <c r="C47" s="57"/>
      <c r="D47" s="57" t="s">
        <v>134</v>
      </c>
      <c r="E47" s="58" t="s">
        <v>134</v>
      </c>
      <c r="F47" s="58"/>
      <c r="G47" s="58" t="s">
        <v>2523</v>
      </c>
      <c r="H47" s="58" t="s">
        <v>2523</v>
      </c>
      <c r="I47" s="58" t="s">
        <v>2523</v>
      </c>
      <c r="J47" s="58" t="s">
        <v>2523</v>
      </c>
      <c r="K47" s="58" t="s">
        <v>134</v>
      </c>
      <c r="L47" s="58" t="s">
        <v>134</v>
      </c>
      <c r="M47" s="58"/>
      <c r="N47" s="58"/>
      <c r="O47" s="58"/>
      <c r="P47" s="58" t="s">
        <v>2524</v>
      </c>
      <c r="Q47" s="58"/>
      <c r="R47" s="58" t="s">
        <v>2525</v>
      </c>
      <c r="S47" s="58" t="s">
        <v>2526</v>
      </c>
      <c r="T47" s="58"/>
      <c r="U47" s="58" t="s">
        <v>2527</v>
      </c>
      <c r="V47" s="58"/>
      <c r="W47" s="58"/>
      <c r="X47" s="58"/>
      <c r="Y47" s="58" t="s">
        <v>134</v>
      </c>
      <c r="Z47" s="58" t="s">
        <v>134</v>
      </c>
      <c r="AA47" s="105" t="s">
        <v>2528</v>
      </c>
      <c r="AB47" s="105" t="s">
        <v>2287</v>
      </c>
      <c r="AC47" s="105" t="s">
        <v>2287</v>
      </c>
      <c r="AD47" s="105" t="s">
        <v>2287</v>
      </c>
      <c r="AE47" s="105" t="s">
        <v>2287</v>
      </c>
      <c r="AF47" s="58"/>
    </row>
    <row r="48" spans="1:32" ht="13.2">
      <c r="A48" s="73" t="s">
        <v>107</v>
      </c>
      <c r="C48" s="57"/>
      <c r="D48" s="57"/>
      <c r="E48" s="58"/>
      <c r="F48" s="58"/>
      <c r="G48" s="58"/>
      <c r="H48" s="58"/>
      <c r="I48" s="58"/>
      <c r="J48" s="58"/>
      <c r="K48" s="58"/>
      <c r="L48" s="58"/>
      <c r="M48" s="58"/>
      <c r="N48" s="58"/>
      <c r="O48" s="58"/>
      <c r="P48" s="58"/>
      <c r="Q48" s="58"/>
      <c r="R48" s="58"/>
      <c r="S48" s="58"/>
      <c r="T48" s="58"/>
      <c r="U48" s="58" t="s">
        <v>2527</v>
      </c>
      <c r="V48" s="58"/>
      <c r="W48" s="58"/>
      <c r="X48" s="58"/>
      <c r="Y48" s="58"/>
      <c r="Z48" s="58"/>
      <c r="AA48" s="58"/>
      <c r="AB48" s="58"/>
      <c r="AC48" s="58"/>
      <c r="AD48" s="58"/>
      <c r="AE48" s="58"/>
      <c r="AF48" s="58"/>
    </row>
    <row r="49" spans="1:32" ht="13.2">
      <c r="A49" s="73" t="s">
        <v>108</v>
      </c>
      <c r="B49" s="58"/>
      <c r="C49" s="57"/>
      <c r="D49" s="57" t="s">
        <v>134</v>
      </c>
      <c r="E49" s="58"/>
      <c r="F49" s="58"/>
      <c r="G49" s="58"/>
      <c r="H49" s="58" t="s">
        <v>2196</v>
      </c>
      <c r="I49" s="58" t="s">
        <v>2196</v>
      </c>
      <c r="J49" s="58"/>
      <c r="L49" s="725" t="s">
        <v>2442</v>
      </c>
      <c r="N49" s="58"/>
      <c r="O49" s="58"/>
      <c r="P49" s="58"/>
      <c r="Q49" s="58" t="s">
        <v>2529</v>
      </c>
      <c r="R49" s="58" t="s">
        <v>2196</v>
      </c>
      <c r="S49" s="58"/>
      <c r="T49" s="58"/>
      <c r="U49" s="58"/>
      <c r="V49" s="58" t="s">
        <v>488</v>
      </c>
      <c r="W49" s="58" t="s">
        <v>2196</v>
      </c>
      <c r="X49" s="58" t="s">
        <v>134</v>
      </c>
      <c r="Y49" s="58"/>
      <c r="Z49" s="58" t="s">
        <v>134</v>
      </c>
      <c r="AA49" s="105" t="s">
        <v>2528</v>
      </c>
      <c r="AB49" s="58"/>
      <c r="AC49" s="58"/>
      <c r="AD49" s="58"/>
      <c r="AE49" s="58"/>
      <c r="AF49" s="58"/>
    </row>
    <row r="50" spans="1:32" ht="13.2">
      <c r="A50" s="73" t="s">
        <v>109</v>
      </c>
      <c r="B50" s="58"/>
      <c r="C50" s="57"/>
      <c r="D50" s="57"/>
      <c r="E50" s="58"/>
      <c r="F50" s="58"/>
      <c r="G50" s="58"/>
      <c r="H50" s="58"/>
      <c r="I50" s="58"/>
      <c r="J50" s="58"/>
      <c r="K50" s="58" t="s">
        <v>2530</v>
      </c>
      <c r="L50" s="58" t="s">
        <v>2531</v>
      </c>
      <c r="M50" s="58"/>
      <c r="N50" s="58"/>
      <c r="O50" s="58"/>
      <c r="P50" s="58"/>
      <c r="Q50" s="58"/>
      <c r="R50" s="58"/>
      <c r="S50" s="58"/>
      <c r="T50" s="58"/>
      <c r="U50" s="58" t="s">
        <v>2527</v>
      </c>
      <c r="V50" s="58"/>
      <c r="W50" s="58"/>
      <c r="X50" s="58"/>
      <c r="Y50" s="58"/>
      <c r="Z50" s="58"/>
      <c r="AA50" s="105" t="s">
        <v>2528</v>
      </c>
      <c r="AB50" s="58"/>
      <c r="AC50" s="58"/>
      <c r="AD50" s="58"/>
      <c r="AE50" s="58"/>
      <c r="AF50" s="58"/>
    </row>
    <row r="51" spans="1:32" ht="13.2">
      <c r="A51" s="73" t="s">
        <v>27</v>
      </c>
      <c r="B51" s="58"/>
      <c r="C51" s="57"/>
      <c r="D51" s="57" t="s">
        <v>242</v>
      </c>
      <c r="E51" s="58" t="s">
        <v>2532</v>
      </c>
      <c r="F51" s="58" t="s">
        <v>2532</v>
      </c>
      <c r="G51" s="58" t="s">
        <v>2532</v>
      </c>
      <c r="H51" s="58" t="s">
        <v>2532</v>
      </c>
      <c r="I51" s="58"/>
      <c r="K51" s="58" t="s">
        <v>2533</v>
      </c>
      <c r="L51" s="58" t="s">
        <v>2533</v>
      </c>
      <c r="M51" s="58"/>
      <c r="N51" s="58"/>
      <c r="O51" s="58"/>
      <c r="P51" s="58"/>
      <c r="Q51" s="58"/>
      <c r="R51" s="58"/>
      <c r="S51" s="58"/>
      <c r="T51" s="58"/>
      <c r="U51" s="58" t="s">
        <v>2527</v>
      </c>
      <c r="V51" s="58"/>
      <c r="W51" s="58"/>
      <c r="X51" s="58"/>
      <c r="Y51" s="58"/>
      <c r="Z51" s="58" t="s">
        <v>134</v>
      </c>
      <c r="AA51" s="58" t="s">
        <v>134</v>
      </c>
      <c r="AB51" s="58"/>
      <c r="AC51" s="58"/>
      <c r="AD51" s="58"/>
      <c r="AE51" s="58"/>
      <c r="AF51" s="58"/>
    </row>
    <row r="52" spans="1:32" ht="13.2">
      <c r="A52" s="73" t="s">
        <v>110</v>
      </c>
      <c r="B52" s="58"/>
      <c r="C52" s="57"/>
      <c r="D52" s="57"/>
      <c r="E52" s="58"/>
      <c r="F52" s="58"/>
      <c r="G52" s="58"/>
      <c r="H52" s="58" t="s">
        <v>134</v>
      </c>
      <c r="I52" s="58" t="s">
        <v>134</v>
      </c>
      <c r="J52" s="58"/>
      <c r="L52" s="58"/>
      <c r="M52" s="58"/>
      <c r="N52" s="58"/>
      <c r="O52" s="58"/>
      <c r="P52" s="58"/>
      <c r="Q52" s="58"/>
      <c r="R52" s="725" t="s">
        <v>2442</v>
      </c>
      <c r="S52" s="58"/>
      <c r="T52" s="58"/>
      <c r="U52" s="58"/>
      <c r="V52" s="58"/>
      <c r="W52" s="58" t="s">
        <v>134</v>
      </c>
      <c r="X52" s="58"/>
      <c r="Y52" s="58"/>
      <c r="Z52" s="58"/>
      <c r="AA52" s="105" t="s">
        <v>2528</v>
      </c>
      <c r="AB52" s="58"/>
      <c r="AC52" s="58"/>
      <c r="AD52" s="58"/>
      <c r="AE52" s="58"/>
      <c r="AF52" s="58"/>
    </row>
    <row r="53" spans="1:32" ht="13.2">
      <c r="A53" s="26" t="s">
        <v>112</v>
      </c>
      <c r="B53" s="58"/>
      <c r="C53" s="6"/>
      <c r="D53" s="6"/>
      <c r="E53" s="6"/>
      <c r="F53" s="6"/>
      <c r="G53" s="6"/>
      <c r="H53" s="6"/>
      <c r="I53" s="6"/>
      <c r="J53" s="6"/>
      <c r="K53" s="6"/>
      <c r="L53" s="6"/>
      <c r="M53" s="6"/>
      <c r="N53" s="6"/>
      <c r="O53" s="6"/>
      <c r="P53" s="6"/>
      <c r="Q53" s="6"/>
      <c r="R53" s="6"/>
      <c r="S53" s="6"/>
      <c r="T53" s="6"/>
      <c r="U53" s="6"/>
      <c r="V53" s="6"/>
      <c r="W53" s="6"/>
      <c r="X53" s="58"/>
      <c r="Z53" s="6"/>
      <c r="AA53" s="6"/>
      <c r="AB53" s="6"/>
      <c r="AC53" s="6"/>
      <c r="AD53" s="6"/>
      <c r="AE53" s="6"/>
      <c r="AF53" s="6"/>
    </row>
    <row r="54" spans="1:32" ht="13.2">
      <c r="A54" s="63">
        <v>7700</v>
      </c>
      <c r="B54" s="137" t="s">
        <v>2487</v>
      </c>
      <c r="C54" s="57"/>
      <c r="D54" s="57"/>
      <c r="E54" s="390"/>
      <c r="F54" s="390"/>
      <c r="G54" s="390"/>
      <c r="H54" s="390"/>
      <c r="I54" s="390"/>
      <c r="J54" s="390"/>
      <c r="K54" s="390"/>
      <c r="L54" s="390"/>
      <c r="M54" s="390"/>
      <c r="N54" s="390"/>
      <c r="O54" s="390"/>
      <c r="P54" s="390"/>
      <c r="Q54" s="390"/>
      <c r="R54" s="390"/>
      <c r="S54" s="390"/>
      <c r="T54" s="390"/>
      <c r="U54" s="390"/>
      <c r="V54" s="390"/>
      <c r="W54" s="390"/>
      <c r="X54" s="390"/>
      <c r="Y54" s="390"/>
      <c r="Z54" s="390"/>
      <c r="AA54" s="390"/>
      <c r="AB54" s="526"/>
      <c r="AC54" s="526"/>
      <c r="AD54" s="526"/>
      <c r="AE54" s="526"/>
      <c r="AF54" s="390"/>
    </row>
    <row r="55" spans="1:32" ht="13.2">
      <c r="A55" s="528">
        <v>7701</v>
      </c>
      <c r="B55" s="296" t="s">
        <v>2534</v>
      </c>
      <c r="C55" s="191"/>
      <c r="D55" s="191"/>
      <c r="E55" s="191" t="s">
        <v>1622</v>
      </c>
      <c r="F55" s="371"/>
      <c r="G55" s="10" t="s">
        <v>2535</v>
      </c>
      <c r="H55" s="371"/>
      <c r="I55" s="97" t="s">
        <v>885</v>
      </c>
      <c r="J55" s="57"/>
      <c r="K55" s="57"/>
      <c r="L55" s="57"/>
      <c r="M55" s="57" t="s">
        <v>1540</v>
      </c>
      <c r="N55" s="371"/>
      <c r="O55" s="81"/>
      <c r="P55" s="10" t="s">
        <v>2434</v>
      </c>
      <c r="Q55" s="10" t="s">
        <v>1439</v>
      </c>
      <c r="R55" s="10" t="s">
        <v>1837</v>
      </c>
      <c r="S55" s="371"/>
      <c r="T55" s="371"/>
      <c r="U55" s="97" t="s">
        <v>2485</v>
      </c>
      <c r="V55" s="97" t="s">
        <v>2485</v>
      </c>
      <c r="W55" s="97" t="s">
        <v>2485</v>
      </c>
      <c r="X55" s="97" t="s">
        <v>2485</v>
      </c>
      <c r="Y55" s="97" t="s">
        <v>2485</v>
      </c>
      <c r="Z55" s="97" t="s">
        <v>2485</v>
      </c>
      <c r="AA55" s="296" t="s">
        <v>697</v>
      </c>
      <c r="AB55" s="296" t="s">
        <v>697</v>
      </c>
      <c r="AC55" s="296" t="s">
        <v>697</v>
      </c>
      <c r="AD55" s="58" t="s">
        <v>739</v>
      </c>
      <c r="AE55" s="371"/>
      <c r="AF55" s="371"/>
    </row>
    <row r="56" spans="1:32" ht="13.2">
      <c r="A56" s="75">
        <v>7702</v>
      </c>
      <c r="B56" s="296" t="s">
        <v>2536</v>
      </c>
      <c r="C56" s="191" t="s">
        <v>84</v>
      </c>
      <c r="D56" s="191" t="s">
        <v>84</v>
      </c>
      <c r="E56" s="191" t="s">
        <v>84</v>
      </c>
      <c r="F56" s="191" t="s">
        <v>84</v>
      </c>
      <c r="G56" s="191" t="s">
        <v>84</v>
      </c>
      <c r="H56" s="191" t="s">
        <v>84</v>
      </c>
      <c r="I56" s="191" t="s">
        <v>84</v>
      </c>
      <c r="J56" s="191" t="s">
        <v>84</v>
      </c>
      <c r="K56" s="191"/>
      <c r="L56" s="191" t="s">
        <v>84</v>
      </c>
      <c r="M56" s="191" t="s">
        <v>84</v>
      </c>
      <c r="N56" s="191" t="s">
        <v>84</v>
      </c>
      <c r="O56" s="191" t="s">
        <v>84</v>
      </c>
      <c r="P56" s="526" t="s">
        <v>571</v>
      </c>
      <c r="Q56" s="526" t="s">
        <v>84</v>
      </c>
      <c r="R56" s="526" t="s">
        <v>84</v>
      </c>
      <c r="S56" s="526" t="s">
        <v>84</v>
      </c>
      <c r="T56" s="526" t="s">
        <v>84</v>
      </c>
      <c r="U56" s="526" t="s">
        <v>84</v>
      </c>
      <c r="V56" s="526" t="s">
        <v>84</v>
      </c>
      <c r="W56" s="526" t="s">
        <v>84</v>
      </c>
      <c r="X56" s="526" t="s">
        <v>84</v>
      </c>
      <c r="Y56" s="526"/>
      <c r="Z56" s="526" t="s">
        <v>84</v>
      </c>
      <c r="AA56" s="526" t="s">
        <v>84</v>
      </c>
      <c r="AB56" s="526" t="s">
        <v>84</v>
      </c>
      <c r="AC56" s="526" t="s">
        <v>84</v>
      </c>
      <c r="AD56" s="526" t="s">
        <v>84</v>
      </c>
      <c r="AE56" s="526" t="s">
        <v>84</v>
      </c>
      <c r="AF56" s="526"/>
    </row>
    <row r="57" spans="1:32" ht="13.2">
      <c r="A57" s="75">
        <v>7703</v>
      </c>
      <c r="B57" s="296" t="s">
        <v>2431</v>
      </c>
      <c r="C57" s="724" t="s">
        <v>2432</v>
      </c>
      <c r="D57" s="724" t="s">
        <v>2432</v>
      </c>
      <c r="F57" s="191" t="s">
        <v>2473</v>
      </c>
      <c r="G57" s="371"/>
      <c r="H57" s="371"/>
      <c r="I57" s="57" t="s">
        <v>691</v>
      </c>
      <c r="J57" s="57" t="s">
        <v>691</v>
      </c>
      <c r="K57" s="371"/>
      <c r="L57" s="371" t="s">
        <v>94</v>
      </c>
      <c r="M57" s="10" t="s">
        <v>2470</v>
      </c>
      <c r="N57" s="371"/>
      <c r="O57" s="371"/>
      <c r="P57" s="10" t="s">
        <v>2032</v>
      </c>
      <c r="Q57" s="371" t="s">
        <v>108</v>
      </c>
      <c r="R57" s="188" t="s">
        <v>2489</v>
      </c>
      <c r="S57" s="371"/>
      <c r="T57" s="58" t="s">
        <v>885</v>
      </c>
      <c r="U57" s="58" t="s">
        <v>885</v>
      </c>
      <c r="V57" s="58" t="s">
        <v>2537</v>
      </c>
      <c r="X57" s="371"/>
      <c r="Y57" s="371"/>
      <c r="AA57" s="58"/>
      <c r="AB57" s="58"/>
      <c r="AD57" s="58" t="s">
        <v>1872</v>
      </c>
      <c r="AE57" s="10" t="s">
        <v>2078</v>
      </c>
      <c r="AF57" s="390"/>
    </row>
    <row r="58" spans="1:32" ht="13.2">
      <c r="A58" s="75">
        <v>7705</v>
      </c>
      <c r="B58" s="296" t="s">
        <v>2431</v>
      </c>
      <c r="C58" s="191"/>
      <c r="D58" s="191"/>
      <c r="E58" s="329" t="s">
        <v>739</v>
      </c>
      <c r="F58" s="329" t="s">
        <v>739</v>
      </c>
      <c r="G58" s="526"/>
      <c r="H58" s="526"/>
      <c r="I58" s="525" t="s">
        <v>2538</v>
      </c>
      <c r="J58" s="526"/>
      <c r="K58" s="526"/>
      <c r="L58" s="371"/>
      <c r="M58" s="371"/>
      <c r="N58" s="371"/>
      <c r="O58" s="371"/>
      <c r="P58" s="10" t="s">
        <v>2434</v>
      </c>
      <c r="Q58" s="526"/>
      <c r="R58" s="526" t="s">
        <v>739</v>
      </c>
      <c r="S58" s="720" t="s">
        <v>2447</v>
      </c>
      <c r="T58" s="57"/>
      <c r="U58" s="57"/>
      <c r="V58" s="720" t="s">
        <v>2447</v>
      </c>
      <c r="W58" s="720" t="s">
        <v>2447</v>
      </c>
      <c r="X58" s="526"/>
      <c r="Y58" s="526"/>
      <c r="Z58" s="526"/>
      <c r="AA58" s="10" t="s">
        <v>2472</v>
      </c>
      <c r="AC58" s="526"/>
      <c r="AD58" s="526" t="s">
        <v>110</v>
      </c>
      <c r="AE58" s="58"/>
      <c r="AF58" s="526"/>
    </row>
    <row r="59" spans="1:32" ht="13.2">
      <c r="A59" s="75">
        <v>7706</v>
      </c>
      <c r="B59" s="371" t="s">
        <v>2539</v>
      </c>
      <c r="C59" s="371" t="s">
        <v>2539</v>
      </c>
      <c r="D59" s="371" t="s">
        <v>2539</v>
      </c>
      <c r="E59" s="371" t="s">
        <v>2539</v>
      </c>
      <c r="F59" s="371" t="s">
        <v>2539</v>
      </c>
      <c r="G59" s="371" t="s">
        <v>2539</v>
      </c>
      <c r="H59" s="371" t="s">
        <v>2539</v>
      </c>
      <c r="I59" s="371" t="s">
        <v>2539</v>
      </c>
      <c r="J59" s="371" t="s">
        <v>2539</v>
      </c>
      <c r="K59" s="371" t="s">
        <v>2539</v>
      </c>
      <c r="L59" s="371" t="s">
        <v>2539</v>
      </c>
      <c r="M59" s="371" t="s">
        <v>2539</v>
      </c>
      <c r="N59" s="371" t="s">
        <v>2539</v>
      </c>
      <c r="O59" s="371" t="s">
        <v>2539</v>
      </c>
      <c r="P59" s="371" t="s">
        <v>2539</v>
      </c>
      <c r="Q59" s="371" t="s">
        <v>2539</v>
      </c>
      <c r="R59" s="371" t="s">
        <v>2539</v>
      </c>
      <c r="S59" s="371" t="s">
        <v>2539</v>
      </c>
      <c r="T59" s="371" t="s">
        <v>2539</v>
      </c>
      <c r="U59" s="371" t="s">
        <v>2539</v>
      </c>
      <c r="V59" s="371" t="s">
        <v>2539</v>
      </c>
      <c r="W59" s="371" t="s">
        <v>2539</v>
      </c>
      <c r="X59" s="371" t="s">
        <v>2539</v>
      </c>
      <c r="Y59" s="371" t="s">
        <v>2539</v>
      </c>
      <c r="Z59" s="371" t="s">
        <v>2539</v>
      </c>
      <c r="AA59" s="371" t="s">
        <v>2539</v>
      </c>
      <c r="AB59" s="371" t="s">
        <v>2539</v>
      </c>
      <c r="AC59" s="371" t="s">
        <v>2539</v>
      </c>
      <c r="AD59" s="371" t="s">
        <v>2539</v>
      </c>
      <c r="AE59" s="371" t="s">
        <v>2539</v>
      </c>
      <c r="AF59" s="371"/>
    </row>
    <row r="60" spans="1:32" ht="13.2">
      <c r="A60" s="75">
        <v>7707</v>
      </c>
      <c r="C60" s="526"/>
      <c r="D60" s="526"/>
      <c r="E60" s="82"/>
      <c r="F60" s="526"/>
      <c r="G60" s="526"/>
      <c r="H60" s="371"/>
      <c r="I60" s="526"/>
      <c r="J60" s="526"/>
      <c r="K60" s="526"/>
      <c r="L60" s="526"/>
      <c r="M60" s="526"/>
      <c r="N60" s="526"/>
      <c r="O60" s="526"/>
      <c r="P60" s="526"/>
      <c r="Q60" s="390"/>
      <c r="R60" s="526"/>
      <c r="S60" s="526"/>
      <c r="T60" s="526"/>
      <c r="U60" s="526"/>
      <c r="V60" s="526"/>
      <c r="W60" s="526"/>
      <c r="X60" s="526"/>
      <c r="Y60" s="526"/>
      <c r="Z60" s="526"/>
      <c r="AA60" s="10" t="s">
        <v>2287</v>
      </c>
      <c r="AB60" s="10" t="s">
        <v>2287</v>
      </c>
      <c r="AC60" s="10" t="s">
        <v>2287</v>
      </c>
      <c r="AD60" s="10" t="s">
        <v>2287</v>
      </c>
      <c r="AE60" s="10" t="s">
        <v>2287</v>
      </c>
      <c r="AF60" s="526"/>
    </row>
    <row r="61" spans="1:32" ht="13.2">
      <c r="A61" s="75">
        <v>7708</v>
      </c>
      <c r="B61" s="57"/>
      <c r="C61" s="57"/>
      <c r="D61" s="57"/>
      <c r="E61" s="82"/>
      <c r="F61" s="526"/>
      <c r="G61" s="526"/>
      <c r="H61" s="526"/>
      <c r="I61" s="526"/>
      <c r="J61" s="526"/>
      <c r="K61" s="526"/>
      <c r="L61" s="526"/>
      <c r="M61" s="526"/>
      <c r="N61" s="526"/>
      <c r="O61" s="526"/>
      <c r="P61" s="526"/>
      <c r="Q61" s="526"/>
      <c r="R61" s="526"/>
      <c r="S61" s="526"/>
      <c r="T61" s="526"/>
      <c r="U61" s="526"/>
      <c r="V61" s="526"/>
      <c r="W61" s="526"/>
      <c r="X61" s="526"/>
      <c r="Y61" s="526"/>
      <c r="Z61" s="526"/>
      <c r="AA61" s="58" t="s">
        <v>2466</v>
      </c>
      <c r="AB61" s="58" t="s">
        <v>2466</v>
      </c>
      <c r="AC61" s="58" t="s">
        <v>2466</v>
      </c>
      <c r="AD61" s="526"/>
      <c r="AE61" s="526"/>
      <c r="AF61" s="526"/>
    </row>
    <row r="62" spans="1:32" ht="13.2">
      <c r="A62" s="75">
        <v>7709</v>
      </c>
      <c r="B62" s="105" t="s">
        <v>2038</v>
      </c>
      <c r="C62" s="105" t="s">
        <v>2038</v>
      </c>
      <c r="D62" s="105" t="s">
        <v>2038</v>
      </c>
      <c r="E62" s="105" t="s">
        <v>2038</v>
      </c>
      <c r="F62" s="105" t="s">
        <v>2038</v>
      </c>
      <c r="G62" s="105" t="s">
        <v>2038</v>
      </c>
      <c r="H62" s="105" t="s">
        <v>2038</v>
      </c>
      <c r="I62" s="734" t="s">
        <v>2483</v>
      </c>
      <c r="J62" s="734" t="s">
        <v>2483</v>
      </c>
      <c r="K62" s="734" t="s">
        <v>2483</v>
      </c>
      <c r="L62" s="734" t="s">
        <v>2483</v>
      </c>
      <c r="M62" s="734" t="s">
        <v>2483</v>
      </c>
      <c r="N62" s="734" t="s">
        <v>2483</v>
      </c>
      <c r="O62" s="734" t="s">
        <v>2483</v>
      </c>
      <c r="P62" s="734" t="s">
        <v>2483</v>
      </c>
      <c r="Q62" s="10" t="s">
        <v>2540</v>
      </c>
      <c r="R62" s="526" t="s">
        <v>110</v>
      </c>
      <c r="U62" s="182" t="s">
        <v>2288</v>
      </c>
      <c r="V62" s="58"/>
      <c r="W62" s="58" t="s">
        <v>2471</v>
      </c>
      <c r="X62" s="58"/>
      <c r="Y62" s="58"/>
      <c r="Z62" s="296" t="s">
        <v>2034</v>
      </c>
      <c r="AA62" s="10" t="s">
        <v>2287</v>
      </c>
      <c r="AB62" s="10" t="s">
        <v>2287</v>
      </c>
      <c r="AC62" s="10" t="s">
        <v>2287</v>
      </c>
      <c r="AD62" s="10" t="s">
        <v>2287</v>
      </c>
      <c r="AE62" s="10" t="s">
        <v>2287</v>
      </c>
      <c r="AF62" s="526"/>
    </row>
    <row r="63" spans="1:32" ht="13.2">
      <c r="A63" s="76">
        <v>7710</v>
      </c>
      <c r="B63" s="296" t="s">
        <v>2431</v>
      </c>
      <c r="C63" s="57"/>
      <c r="D63" s="57"/>
      <c r="E63" s="57"/>
      <c r="F63" s="371"/>
      <c r="G63" s="371"/>
      <c r="H63" s="371"/>
      <c r="I63" s="371"/>
      <c r="J63" s="371"/>
      <c r="L63" s="371"/>
      <c r="M63" s="371"/>
      <c r="N63" s="371"/>
      <c r="O63" s="735" t="s">
        <v>2541</v>
      </c>
      <c r="P63" s="10" t="s">
        <v>1538</v>
      </c>
      <c r="Q63" s="10" t="s">
        <v>103</v>
      </c>
      <c r="R63" s="10" t="s">
        <v>108</v>
      </c>
      <c r="S63" s="10" t="s">
        <v>1587</v>
      </c>
      <c r="T63" s="10" t="s">
        <v>63</v>
      </c>
      <c r="U63" s="10" t="s">
        <v>63</v>
      </c>
      <c r="V63" s="371"/>
      <c r="W63" s="371"/>
      <c r="X63" s="550" t="s">
        <v>2437</v>
      </c>
      <c r="Y63" s="371"/>
      <c r="Z63" s="58" t="s">
        <v>2448</v>
      </c>
      <c r="AA63" s="10" t="s">
        <v>2287</v>
      </c>
      <c r="AB63" s="10" t="s">
        <v>2287</v>
      </c>
      <c r="AC63" s="10" t="s">
        <v>2287</v>
      </c>
      <c r="AD63" s="10" t="s">
        <v>2287</v>
      </c>
      <c r="AE63" s="10" t="s">
        <v>2287</v>
      </c>
      <c r="AF63" s="371"/>
    </row>
    <row r="64" spans="1:32" ht="13.2">
      <c r="A64" s="76">
        <v>7711</v>
      </c>
      <c r="B64" s="10" t="s">
        <v>242</v>
      </c>
      <c r="C64" s="57"/>
      <c r="D64" s="57"/>
      <c r="E64" s="526"/>
      <c r="F64" s="526"/>
      <c r="H64" s="526"/>
      <c r="J64" s="526"/>
      <c r="K64" s="371"/>
      <c r="O64" s="532" t="s">
        <v>2450</v>
      </c>
      <c r="P64" s="296" t="s">
        <v>2542</v>
      </c>
      <c r="Q64" s="296" t="s">
        <v>2542</v>
      </c>
      <c r="R64" s="296" t="s">
        <v>2542</v>
      </c>
      <c r="S64" s="296" t="s">
        <v>2542</v>
      </c>
      <c r="T64" s="296" t="s">
        <v>2542</v>
      </c>
      <c r="U64" s="105" t="s">
        <v>2038</v>
      </c>
      <c r="V64" s="58" t="s">
        <v>1906</v>
      </c>
      <c r="W64" s="58" t="s">
        <v>2436</v>
      </c>
      <c r="X64" s="526"/>
      <c r="Y64" s="526"/>
      <c r="Z64" s="296" t="s">
        <v>2452</v>
      </c>
      <c r="AA64" s="526"/>
      <c r="AB64" s="526"/>
      <c r="AC64" s="10" t="s">
        <v>1538</v>
      </c>
      <c r="AD64" s="57" t="s">
        <v>2359</v>
      </c>
      <c r="AE64" s="57" t="s">
        <v>2359</v>
      </c>
      <c r="AF64" s="526"/>
    </row>
    <row r="65" spans="1:32" ht="13.2">
      <c r="A65" s="75">
        <v>7712</v>
      </c>
      <c r="B65" s="296" t="s">
        <v>2431</v>
      </c>
      <c r="D65" s="57"/>
      <c r="H65" s="117" t="s">
        <v>1233</v>
      </c>
      <c r="I65" s="117" t="s">
        <v>1233</v>
      </c>
      <c r="J65" s="117" t="s">
        <v>1233</v>
      </c>
      <c r="K65" s="117" t="s">
        <v>1233</v>
      </c>
      <c r="L65" s="117" t="s">
        <v>1233</v>
      </c>
      <c r="M65" s="117" t="s">
        <v>1233</v>
      </c>
      <c r="N65" s="117" t="s">
        <v>1233</v>
      </c>
      <c r="O65" s="117" t="s">
        <v>1233</v>
      </c>
      <c r="P65" s="117" t="s">
        <v>1233</v>
      </c>
      <c r="Q65" s="117" t="s">
        <v>1233</v>
      </c>
      <c r="R65" s="117" t="s">
        <v>1233</v>
      </c>
      <c r="S65" s="117" t="s">
        <v>1233</v>
      </c>
      <c r="T65" s="117" t="s">
        <v>1233</v>
      </c>
      <c r="U65" s="117" t="s">
        <v>1233</v>
      </c>
      <c r="V65" s="117" t="s">
        <v>1233</v>
      </c>
      <c r="W65" s="117" t="s">
        <v>1233</v>
      </c>
      <c r="X65" s="117" t="s">
        <v>1233</v>
      </c>
      <c r="Y65" s="117" t="s">
        <v>1233</v>
      </c>
      <c r="Z65" s="117" t="s">
        <v>1233</v>
      </c>
      <c r="AA65" s="117" t="s">
        <v>1233</v>
      </c>
      <c r="AB65" s="117" t="s">
        <v>1233</v>
      </c>
      <c r="AC65" s="117" t="s">
        <v>1233</v>
      </c>
      <c r="AD65" s="117" t="s">
        <v>1233</v>
      </c>
      <c r="AE65" s="117" t="s">
        <v>1233</v>
      </c>
      <c r="AF65" s="371"/>
    </row>
    <row r="66" spans="1:32" ht="13.2">
      <c r="A66" s="75">
        <v>7713</v>
      </c>
      <c r="B66" s="296" t="s">
        <v>2431</v>
      </c>
      <c r="F66" s="526"/>
      <c r="G66" s="526"/>
      <c r="H66" s="526"/>
      <c r="I66" s="526"/>
      <c r="J66" s="526"/>
      <c r="K66" s="526"/>
      <c r="L66" s="526"/>
      <c r="M66" s="526"/>
      <c r="N66" s="526"/>
      <c r="O66" s="526"/>
      <c r="P66" s="526" t="s">
        <v>84</v>
      </c>
      <c r="Q66" s="526"/>
      <c r="S66" s="526"/>
      <c r="T66" s="526"/>
      <c r="U66" s="526"/>
      <c r="V66" s="526"/>
      <c r="W66" s="526"/>
      <c r="X66" s="526"/>
      <c r="Y66" s="526"/>
      <c r="Z66" s="526"/>
      <c r="AA66" s="526"/>
      <c r="AB66" s="526"/>
      <c r="AC66" s="58" t="s">
        <v>2486</v>
      </c>
      <c r="AD66" s="526"/>
      <c r="AE66" s="58" t="s">
        <v>2486</v>
      </c>
      <c r="AF66" s="526"/>
    </row>
    <row r="67" spans="1:32" ht="13.2">
      <c r="A67" s="76">
        <v>7715</v>
      </c>
      <c r="B67" s="57" t="s">
        <v>2543</v>
      </c>
      <c r="C67" s="57" t="s">
        <v>2543</v>
      </c>
      <c r="D67" s="58" t="s">
        <v>2519</v>
      </c>
      <c r="E67" s="57"/>
      <c r="F67" s="57"/>
      <c r="G67" s="57"/>
      <c r="H67" s="57"/>
      <c r="I67" s="57"/>
      <c r="J67" s="371"/>
      <c r="K67" s="58" t="s">
        <v>2459</v>
      </c>
      <c r="L67" s="58" t="s">
        <v>2459</v>
      </c>
      <c r="M67" s="58" t="s">
        <v>2459</v>
      </c>
      <c r="N67" s="58" t="s">
        <v>2459</v>
      </c>
      <c r="O67" s="58" t="s">
        <v>2459</v>
      </c>
      <c r="P67" s="58" t="s">
        <v>2459</v>
      </c>
      <c r="Q67" s="10" t="s">
        <v>1587</v>
      </c>
      <c r="R67" s="10" t="s">
        <v>1587</v>
      </c>
      <c r="U67" s="526"/>
      <c r="V67" s="371"/>
      <c r="W67" s="371"/>
      <c r="X67" s="371"/>
      <c r="Y67" s="371"/>
      <c r="Z67" s="371"/>
      <c r="AA67" s="10" t="s">
        <v>2287</v>
      </c>
      <c r="AB67" s="10" t="s">
        <v>2287</v>
      </c>
      <c r="AC67" s="10" t="s">
        <v>2287</v>
      </c>
      <c r="AD67" s="10" t="s">
        <v>2287</v>
      </c>
      <c r="AE67" s="10" t="s">
        <v>2287</v>
      </c>
      <c r="AF67" s="371"/>
    </row>
    <row r="68" spans="1:32" ht="13.2">
      <c r="A68" s="76">
        <v>7716</v>
      </c>
      <c r="B68" s="10" t="s">
        <v>2544</v>
      </c>
      <c r="C68" s="10" t="s">
        <v>2544</v>
      </c>
      <c r="D68" s="10" t="s">
        <v>2477</v>
      </c>
      <c r="F68" s="371"/>
      <c r="G68" s="371"/>
      <c r="H68" s="526"/>
      <c r="I68" s="526"/>
      <c r="J68" s="526" t="s">
        <v>571</v>
      </c>
      <c r="K68" s="550" t="s">
        <v>2516</v>
      </c>
      <c r="L68" s="526"/>
      <c r="M68" s="526"/>
      <c r="N68" s="526"/>
      <c r="O68" s="10" t="s">
        <v>2545</v>
      </c>
      <c r="P68" s="182" t="s">
        <v>2288</v>
      </c>
      <c r="Q68" s="182" t="s">
        <v>2288</v>
      </c>
      <c r="R68" s="182" t="s">
        <v>2288</v>
      </c>
      <c r="S68" s="182" t="s">
        <v>2288</v>
      </c>
      <c r="T68" s="182" t="s">
        <v>2288</v>
      </c>
      <c r="U68" s="251" t="s">
        <v>2546</v>
      </c>
      <c r="V68" s="251" t="s">
        <v>2546</v>
      </c>
      <c r="W68" s="251" t="s">
        <v>2546</v>
      </c>
      <c r="X68" s="251" t="s">
        <v>2546</v>
      </c>
      <c r="Y68" s="251" t="s">
        <v>2546</v>
      </c>
      <c r="Z68" s="251" t="s">
        <v>2546</v>
      </c>
      <c r="AA68" s="251" t="s">
        <v>2546</v>
      </c>
      <c r="AC68" s="296" t="s">
        <v>2452</v>
      </c>
      <c r="AD68" s="296" t="s">
        <v>2452</v>
      </c>
      <c r="AF68" s="390"/>
    </row>
    <row r="69" spans="1:32" ht="13.2">
      <c r="A69" s="76">
        <v>7717</v>
      </c>
      <c r="B69" s="111"/>
      <c r="C69" s="111"/>
      <c r="D69" s="111"/>
      <c r="E69" s="111"/>
      <c r="F69" s="111"/>
      <c r="G69" s="111"/>
      <c r="H69" s="111"/>
      <c r="I69" s="111"/>
      <c r="J69" s="111"/>
      <c r="K69" s="111"/>
      <c r="L69" s="111"/>
      <c r="M69" s="111"/>
      <c r="N69" s="111"/>
      <c r="O69" s="111"/>
      <c r="P69" s="111"/>
      <c r="Q69" s="371" t="s">
        <v>1538</v>
      </c>
      <c r="R69" s="10" t="s">
        <v>2122</v>
      </c>
      <c r="S69" s="10" t="s">
        <v>2122</v>
      </c>
      <c r="T69" s="371"/>
      <c r="U69" s="371"/>
      <c r="V69" s="371"/>
      <c r="W69" s="58" t="s">
        <v>2510</v>
      </c>
      <c r="X69" s="371"/>
      <c r="Y69" s="371"/>
      <c r="AA69" s="371"/>
      <c r="AB69" s="371"/>
      <c r="AD69" s="57"/>
      <c r="AE69" s="57" t="s">
        <v>2547</v>
      </c>
      <c r="AF69" s="371"/>
    </row>
    <row r="70" spans="1:32" ht="13.2">
      <c r="A70" s="76">
        <v>7718</v>
      </c>
      <c r="B70" s="296" t="s">
        <v>2431</v>
      </c>
      <c r="C70" s="191" t="s">
        <v>2473</v>
      </c>
      <c r="D70" s="191" t="s">
        <v>2473</v>
      </c>
      <c r="E70" s="191" t="s">
        <v>2473</v>
      </c>
      <c r="F70" s="191" t="s">
        <v>2473</v>
      </c>
      <c r="G70" s="525"/>
      <c r="H70" s="525"/>
      <c r="I70" s="105" t="s">
        <v>2038</v>
      </c>
      <c r="J70" s="105" t="s">
        <v>2038</v>
      </c>
      <c r="K70" s="105" t="s">
        <v>2038</v>
      </c>
      <c r="L70" s="105" t="s">
        <v>2038</v>
      </c>
      <c r="M70" s="105" t="s">
        <v>2038</v>
      </c>
      <c r="N70" s="105" t="s">
        <v>2038</v>
      </c>
      <c r="O70" s="105" t="s">
        <v>2038</v>
      </c>
      <c r="P70" s="105" t="s">
        <v>2038</v>
      </c>
      <c r="Q70" s="105" t="s">
        <v>2038</v>
      </c>
      <c r="R70" s="105" t="s">
        <v>2038</v>
      </c>
      <c r="S70" s="105" t="s">
        <v>2038</v>
      </c>
      <c r="T70" s="105" t="s">
        <v>2038</v>
      </c>
      <c r="V70" s="105" t="s">
        <v>2038</v>
      </c>
      <c r="W70" s="105" t="s">
        <v>2038</v>
      </c>
      <c r="X70" s="105" t="s">
        <v>2038</v>
      </c>
      <c r="Y70" s="105" t="s">
        <v>2038</v>
      </c>
      <c r="Z70" s="105" t="s">
        <v>2038</v>
      </c>
      <c r="AA70" s="105" t="s">
        <v>2038</v>
      </c>
      <c r="AB70" s="105" t="s">
        <v>2038</v>
      </c>
      <c r="AC70" s="105" t="s">
        <v>2038</v>
      </c>
      <c r="AD70" s="105" t="s">
        <v>2038</v>
      </c>
      <c r="AE70" s="105" t="s">
        <v>2038</v>
      </c>
      <c r="AF70" s="525"/>
    </row>
    <row r="71" spans="1:32" ht="13.2">
      <c r="A71" s="76">
        <v>7719</v>
      </c>
      <c r="B71" s="10" t="s">
        <v>1210</v>
      </c>
      <c r="C71" s="10" t="s">
        <v>1170</v>
      </c>
      <c r="D71" s="191"/>
      <c r="E71" s="191"/>
      <c r="F71" s="191"/>
      <c r="G71" s="296" t="s">
        <v>2478</v>
      </c>
      <c r="H71" s="296" t="s">
        <v>2478</v>
      </c>
      <c r="I71" s="296" t="s">
        <v>2478</v>
      </c>
      <c r="J71" s="525"/>
      <c r="K71" s="525"/>
      <c r="L71" s="525"/>
      <c r="M71" s="525"/>
      <c r="N71" s="525"/>
      <c r="O71" s="182" t="s">
        <v>2288</v>
      </c>
      <c r="P71" s="207"/>
      <c r="Q71" s="207"/>
      <c r="R71" s="10" t="s">
        <v>1707</v>
      </c>
      <c r="S71" s="207"/>
      <c r="T71" s="207"/>
      <c r="U71" s="207"/>
      <c r="V71" s="525"/>
      <c r="W71" s="525"/>
      <c r="X71" s="525"/>
      <c r="Y71" s="525"/>
      <c r="AA71" s="526" t="s">
        <v>2548</v>
      </c>
      <c r="AB71" s="525"/>
      <c r="AC71" s="525"/>
      <c r="AD71" s="525"/>
      <c r="AE71" s="653" t="s">
        <v>2549</v>
      </c>
      <c r="AF71" s="653"/>
    </row>
    <row r="72" spans="1:32" ht="13.2">
      <c r="A72" s="60">
        <v>7777</v>
      </c>
      <c r="B72" s="58" t="s">
        <v>356</v>
      </c>
      <c r="C72" s="191" t="s">
        <v>2473</v>
      </c>
      <c r="D72" s="191" t="s">
        <v>2473</v>
      </c>
      <c r="E72" s="191" t="s">
        <v>2473</v>
      </c>
      <c r="F72" s="191" t="s">
        <v>2473</v>
      </c>
      <c r="G72" s="525"/>
      <c r="H72" s="525"/>
      <c r="M72" s="10" t="s">
        <v>804</v>
      </c>
      <c r="N72" s="10" t="s">
        <v>804</v>
      </c>
      <c r="O72" s="10" t="s">
        <v>804</v>
      </c>
      <c r="P72" s="735" t="s">
        <v>2475</v>
      </c>
      <c r="Q72" s="735" t="s">
        <v>2475</v>
      </c>
      <c r="R72" s="735" t="s">
        <v>2475</v>
      </c>
      <c r="S72" s="735" t="s">
        <v>2475</v>
      </c>
      <c r="T72" s="735" t="s">
        <v>2475</v>
      </c>
      <c r="U72" s="735" t="s">
        <v>2475</v>
      </c>
      <c r="V72" s="525"/>
      <c r="W72" s="525"/>
      <c r="X72" s="525"/>
      <c r="Y72" s="525"/>
      <c r="Z72" s="525"/>
      <c r="AA72" s="384" t="s">
        <v>2287</v>
      </c>
      <c r="AB72" s="384" t="s">
        <v>2287</v>
      </c>
      <c r="AC72" s="384" t="s">
        <v>2287</v>
      </c>
      <c r="AD72" s="384" t="s">
        <v>2287</v>
      </c>
      <c r="AE72" s="384" t="s">
        <v>2287</v>
      </c>
      <c r="AF72" s="653"/>
    </row>
    <row r="73" spans="1:32" ht="13.2">
      <c r="A73" s="60">
        <v>7721</v>
      </c>
      <c r="B73" s="10" t="s">
        <v>2441</v>
      </c>
      <c r="C73" s="10" t="s">
        <v>2441</v>
      </c>
      <c r="D73" s="10" t="s">
        <v>2441</v>
      </c>
      <c r="E73" s="10" t="s">
        <v>2441</v>
      </c>
      <c r="F73" s="10" t="s">
        <v>2441</v>
      </c>
      <c r="G73" s="10" t="s">
        <v>2441</v>
      </c>
      <c r="H73" s="10" t="s">
        <v>2441</v>
      </c>
      <c r="I73" s="10" t="s">
        <v>2441</v>
      </c>
      <c r="J73" s="10" t="s">
        <v>2441</v>
      </c>
      <c r="M73" s="10" t="s">
        <v>2441</v>
      </c>
      <c r="N73" s="10" t="s">
        <v>2441</v>
      </c>
      <c r="O73" s="10" t="s">
        <v>2441</v>
      </c>
      <c r="P73" s="10" t="s">
        <v>2441</v>
      </c>
      <c r="Q73" s="10" t="s">
        <v>2441</v>
      </c>
      <c r="R73" s="10" t="s">
        <v>2441</v>
      </c>
      <c r="S73" s="10" t="s">
        <v>2441</v>
      </c>
      <c r="T73" s="10" t="s">
        <v>2441</v>
      </c>
      <c r="U73" s="10" t="s">
        <v>2441</v>
      </c>
      <c r="V73" s="10" t="s">
        <v>2441</v>
      </c>
      <c r="W73" s="10" t="s">
        <v>2441</v>
      </c>
      <c r="X73" s="10" t="s">
        <v>2441</v>
      </c>
      <c r="Y73" s="525"/>
      <c r="Z73" s="345"/>
      <c r="AA73" s="345"/>
      <c r="AB73" s="58" t="s">
        <v>691</v>
      </c>
      <c r="AC73" s="10" t="s">
        <v>425</v>
      </c>
      <c r="AD73" s="10" t="s">
        <v>425</v>
      </c>
      <c r="AE73" s="653"/>
      <c r="AF73" s="653"/>
    </row>
    <row r="74" spans="1:32" ht="13.2">
      <c r="A74" s="60">
        <v>7722</v>
      </c>
      <c r="B74" s="105" t="s">
        <v>2456</v>
      </c>
      <c r="C74" s="105" t="s">
        <v>2456</v>
      </c>
      <c r="D74" s="105" t="s">
        <v>2456</v>
      </c>
      <c r="E74" s="105" t="s">
        <v>2456</v>
      </c>
      <c r="F74" s="82" t="s">
        <v>1278</v>
      </c>
      <c r="G74" s="212"/>
      <c r="H74" s="212"/>
      <c r="I74" s="212"/>
      <c r="J74" s="212"/>
      <c r="K74" s="212"/>
      <c r="L74" s="212"/>
      <c r="M74" s="212"/>
      <c r="N74" s="212"/>
      <c r="O74" s="212"/>
      <c r="P74" s="212"/>
      <c r="Q74" s="212"/>
      <c r="R74" s="208"/>
      <c r="S74" s="208"/>
      <c r="T74" s="58" t="s">
        <v>2460</v>
      </c>
      <c r="U74" s="58" t="s">
        <v>2460</v>
      </c>
      <c r="V74" s="58" t="s">
        <v>2460</v>
      </c>
      <c r="W74" s="526"/>
      <c r="X74" s="130" t="s">
        <v>2522</v>
      </c>
      <c r="Y74" s="526"/>
      <c r="Z74" s="345"/>
      <c r="AA74" s="10" t="s">
        <v>2461</v>
      </c>
      <c r="AB74" s="58" t="s">
        <v>2449</v>
      </c>
      <c r="AC74" s="58"/>
      <c r="AD74" s="58" t="s">
        <v>2449</v>
      </c>
      <c r="AE74" s="58" t="s">
        <v>2449</v>
      </c>
      <c r="AF74" s="371"/>
    </row>
    <row r="75" spans="1:32" ht="13.2">
      <c r="A75" s="77">
        <v>7723</v>
      </c>
      <c r="B75" s="58" t="s">
        <v>2463</v>
      </c>
      <c r="C75" s="10" t="s">
        <v>242</v>
      </c>
      <c r="D75" s="57" t="s">
        <v>2455</v>
      </c>
      <c r="E75" s="526"/>
      <c r="F75" s="58" t="s">
        <v>2550</v>
      </c>
      <c r="G75" s="296" t="s">
        <v>2426</v>
      </c>
      <c r="H75" s="58" t="s">
        <v>2550</v>
      </c>
      <c r="I75" s="58" t="s">
        <v>2550</v>
      </c>
      <c r="J75" s="532" t="s">
        <v>2458</v>
      </c>
      <c r="K75" s="550" t="s">
        <v>2446</v>
      </c>
      <c r="L75" s="727" t="s">
        <v>697</v>
      </c>
      <c r="M75" s="727" t="s">
        <v>697</v>
      </c>
      <c r="N75" s="727" t="s">
        <v>697</v>
      </c>
      <c r="O75" s="10" t="s">
        <v>242</v>
      </c>
      <c r="P75" s="732" t="s">
        <v>2506</v>
      </c>
      <c r="Q75" s="526" t="s">
        <v>242</v>
      </c>
      <c r="R75" s="10" t="s">
        <v>242</v>
      </c>
      <c r="S75" s="58" t="s">
        <v>2504</v>
      </c>
      <c r="T75" s="58"/>
      <c r="U75" s="296" t="s">
        <v>2426</v>
      </c>
      <c r="V75" s="296" t="s">
        <v>2426</v>
      </c>
      <c r="W75" s="526"/>
      <c r="X75" s="58" t="s">
        <v>2460</v>
      </c>
      <c r="Y75" s="10" t="s">
        <v>242</v>
      </c>
      <c r="Z75" s="111"/>
      <c r="AA75" s="111"/>
      <c r="AB75" s="111"/>
      <c r="AC75" s="81"/>
      <c r="AD75" s="10" t="s">
        <v>108</v>
      </c>
    </row>
    <row r="76" spans="1:32" ht="13.2">
      <c r="A76" s="60">
        <v>7725</v>
      </c>
      <c r="B76" s="57"/>
      <c r="C76" s="191" t="s">
        <v>2492</v>
      </c>
      <c r="D76" s="251" t="s">
        <v>2493</v>
      </c>
      <c r="E76" s="251" t="s">
        <v>2493</v>
      </c>
      <c r="F76" s="251" t="s">
        <v>2493</v>
      </c>
      <c r="G76" s="97" t="s">
        <v>2474</v>
      </c>
      <c r="H76" s="97" t="s">
        <v>885</v>
      </c>
      <c r="I76" s="32" t="s">
        <v>1878</v>
      </c>
      <c r="J76" s="736" t="s">
        <v>2433</v>
      </c>
      <c r="K76" s="550" t="s">
        <v>2446</v>
      </c>
      <c r="L76" s="10" t="s">
        <v>2496</v>
      </c>
      <c r="M76" s="10" t="s">
        <v>2496</v>
      </c>
      <c r="N76" s="188" t="s">
        <v>691</v>
      </c>
      <c r="O76" s="188" t="s">
        <v>1605</v>
      </c>
      <c r="P76" s="10" t="s">
        <v>2122</v>
      </c>
      <c r="Q76" s="10" t="s">
        <v>2122</v>
      </c>
      <c r="R76" s="10" t="s">
        <v>2122</v>
      </c>
      <c r="S76" s="10" t="s">
        <v>2122</v>
      </c>
      <c r="U76" s="10" t="s">
        <v>2490</v>
      </c>
      <c r="V76" s="296" t="s">
        <v>2426</v>
      </c>
      <c r="W76" s="602" t="s">
        <v>2361</v>
      </c>
      <c r="X76" s="602" t="s">
        <v>2361</v>
      </c>
      <c r="Y76" s="714" t="s">
        <v>2361</v>
      </c>
      <c r="Z76" s="714" t="s">
        <v>2361</v>
      </c>
      <c r="AA76" s="714" t="s">
        <v>2361</v>
      </c>
      <c r="AB76" s="714" t="s">
        <v>2361</v>
      </c>
      <c r="AC76" s="714" t="s">
        <v>2361</v>
      </c>
      <c r="AD76" s="714" t="s">
        <v>2361</v>
      </c>
      <c r="AE76" s="714" t="s">
        <v>2361</v>
      </c>
      <c r="AF76" s="714" t="s">
        <v>2361</v>
      </c>
    </row>
    <row r="77" spans="1:32" ht="13.2">
      <c r="A77" s="75">
        <v>7726</v>
      </c>
      <c r="B77" s="57" t="s">
        <v>2500</v>
      </c>
      <c r="C77" s="664" t="s">
        <v>2513</v>
      </c>
      <c r="D77" s="664" t="s">
        <v>2513</v>
      </c>
      <c r="E77" s="731" t="s">
        <v>173</v>
      </c>
      <c r="F77" s="731" t="s">
        <v>173</v>
      </c>
      <c r="G77" s="731" t="s">
        <v>173</v>
      </c>
      <c r="H77" s="731" t="s">
        <v>173</v>
      </c>
      <c r="I77" s="731" t="s">
        <v>2495</v>
      </c>
      <c r="J77" s="737" t="s">
        <v>885</v>
      </c>
      <c r="K77" s="296" t="s">
        <v>2426</v>
      </c>
      <c r="L77" s="371" t="s">
        <v>94</v>
      </c>
      <c r="M77" s="526" t="s">
        <v>261</v>
      </c>
      <c r="N77" s="526" t="s">
        <v>261</v>
      </c>
      <c r="O77" s="526" t="s">
        <v>242</v>
      </c>
      <c r="P77" s="188" t="s">
        <v>2488</v>
      </c>
      <c r="Q77" s="188" t="s">
        <v>2488</v>
      </c>
      <c r="R77" s="58" t="s">
        <v>338</v>
      </c>
      <c r="S77" s="10" t="s">
        <v>2507</v>
      </c>
      <c r="T77" s="32" t="s">
        <v>1878</v>
      </c>
      <c r="V77" s="182" t="s">
        <v>2377</v>
      </c>
      <c r="W77" s="182" t="s">
        <v>2377</v>
      </c>
      <c r="X77" s="182" t="s">
        <v>2377</v>
      </c>
      <c r="Y77" s="182" t="s">
        <v>2377</v>
      </c>
      <c r="Z77" s="345"/>
      <c r="AA77" s="345"/>
      <c r="AB77" s="58" t="s">
        <v>1876</v>
      </c>
      <c r="AC77" s="58" t="s">
        <v>1383</v>
      </c>
      <c r="AD77" s="58" t="s">
        <v>2301</v>
      </c>
      <c r="AE77" s="526"/>
      <c r="AF77" s="526"/>
    </row>
    <row r="78" spans="1:32" ht="13.2">
      <c r="A78" s="75">
        <v>7727</v>
      </c>
      <c r="B78" s="10" t="s">
        <v>2500</v>
      </c>
      <c r="C78" s="10" t="s">
        <v>2500</v>
      </c>
      <c r="D78" s="58" t="s">
        <v>2505</v>
      </c>
      <c r="E78" s="526"/>
      <c r="H78" s="526"/>
      <c r="I78" s="58" t="s">
        <v>2381</v>
      </c>
      <c r="J78" s="58" t="s">
        <v>2469</v>
      </c>
      <c r="K78" s="296" t="s">
        <v>2426</v>
      </c>
      <c r="L78" s="57" t="s">
        <v>1655</v>
      </c>
      <c r="M78" s="526"/>
      <c r="N78" s="10" t="s">
        <v>86</v>
      </c>
      <c r="O78" s="733" t="s">
        <v>1625</v>
      </c>
      <c r="P78" s="526" t="s">
        <v>2551</v>
      </c>
      <c r="Q78" s="10" t="s">
        <v>2435</v>
      </c>
      <c r="R78" s="10" t="s">
        <v>242</v>
      </c>
      <c r="U78" s="296" t="s">
        <v>2426</v>
      </c>
      <c r="V78" s="57" t="s">
        <v>1741</v>
      </c>
      <c r="W78" s="345"/>
      <c r="X78" s="345" t="s">
        <v>108</v>
      </c>
      <c r="Y78" s="526"/>
      <c r="Z78" s="526"/>
      <c r="AA78" s="526"/>
      <c r="AB78" s="526" t="s">
        <v>2552</v>
      </c>
      <c r="AC78" s="10" t="s">
        <v>2438</v>
      </c>
      <c r="AD78" s="10" t="s">
        <v>2438</v>
      </c>
      <c r="AE78" s="58" t="s">
        <v>2453</v>
      </c>
      <c r="AF78" s="526"/>
    </row>
    <row r="79" spans="1:32" ht="13.2">
      <c r="A79" s="60">
        <v>7728</v>
      </c>
      <c r="B79" s="725" t="s">
        <v>2442</v>
      </c>
      <c r="C79" s="725" t="s">
        <v>2442</v>
      </c>
      <c r="D79" s="725" t="s">
        <v>2442</v>
      </c>
      <c r="E79" s="725" t="s">
        <v>2442</v>
      </c>
      <c r="F79" s="725" t="s">
        <v>2442</v>
      </c>
      <c r="G79" s="725" t="s">
        <v>2442</v>
      </c>
      <c r="H79" s="725" t="s">
        <v>2442</v>
      </c>
      <c r="I79" s="725" t="s">
        <v>2442</v>
      </c>
      <c r="J79" s="725" t="s">
        <v>2442</v>
      </c>
      <c r="K79" s="725" t="s">
        <v>2442</v>
      </c>
      <c r="L79" s="725" t="s">
        <v>2442</v>
      </c>
      <c r="M79" s="725" t="s">
        <v>2442</v>
      </c>
      <c r="N79" s="725" t="s">
        <v>2442</v>
      </c>
      <c r="O79" s="725" t="s">
        <v>2442</v>
      </c>
      <c r="P79" s="725" t="s">
        <v>2442</v>
      </c>
      <c r="Q79" s="725" t="s">
        <v>2442</v>
      </c>
      <c r="R79" s="725" t="s">
        <v>2442</v>
      </c>
      <c r="S79" s="725" t="s">
        <v>2442</v>
      </c>
      <c r="T79" s="725" t="s">
        <v>2442</v>
      </c>
      <c r="U79" s="725" t="s">
        <v>2442</v>
      </c>
      <c r="V79" s="725" t="s">
        <v>2442</v>
      </c>
      <c r="W79" s="725" t="s">
        <v>2442</v>
      </c>
      <c r="X79" s="725" t="s">
        <v>2442</v>
      </c>
      <c r="Y79" s="725" t="s">
        <v>2442</v>
      </c>
      <c r="Z79" s="725" t="s">
        <v>2442</v>
      </c>
      <c r="AA79" s="725" t="s">
        <v>2442</v>
      </c>
      <c r="AB79" s="725" t="s">
        <v>2442</v>
      </c>
      <c r="AC79" s="725" t="s">
        <v>2442</v>
      </c>
      <c r="AD79" s="725" t="s">
        <v>2442</v>
      </c>
      <c r="AE79" s="725" t="s">
        <v>2442</v>
      </c>
      <c r="AF79" s="526"/>
    </row>
    <row r="80" spans="1:32" ht="13.2">
      <c r="A80" s="60">
        <v>7729</v>
      </c>
      <c r="B80" s="10" t="s">
        <v>2439</v>
      </c>
      <c r="C80" s="10" t="s">
        <v>2439</v>
      </c>
      <c r="D80" s="10" t="s">
        <v>2439</v>
      </c>
      <c r="E80" s="10" t="s">
        <v>2439</v>
      </c>
      <c r="F80" s="736" t="s">
        <v>2433</v>
      </c>
      <c r="G80" s="736" t="s">
        <v>2433</v>
      </c>
      <c r="H80" s="736" t="s">
        <v>2433</v>
      </c>
      <c r="J80" s="532" t="s">
        <v>2458</v>
      </c>
      <c r="K80" s="329" t="s">
        <v>242</v>
      </c>
      <c r="L80" s="526"/>
      <c r="M80" s="526"/>
      <c r="N80" s="526" t="s">
        <v>242</v>
      </c>
      <c r="O80" s="526" t="s">
        <v>242</v>
      </c>
      <c r="P80" s="58" t="s">
        <v>2504</v>
      </c>
      <c r="Q80" s="58" t="s">
        <v>2509</v>
      </c>
      <c r="R80" s="58" t="s">
        <v>2497</v>
      </c>
      <c r="S80" s="58" t="s">
        <v>2498</v>
      </c>
      <c r="T80" s="58" t="s">
        <v>2498</v>
      </c>
      <c r="U80" s="10" t="s">
        <v>242</v>
      </c>
      <c r="V80" s="58" t="s">
        <v>706</v>
      </c>
      <c r="Z80" s="526"/>
      <c r="AA80" s="526"/>
      <c r="AB80" s="526"/>
      <c r="AC80" s="10" t="s">
        <v>691</v>
      </c>
      <c r="AD80" s="58" t="s">
        <v>2396</v>
      </c>
      <c r="AE80" s="58" t="s">
        <v>2396</v>
      </c>
      <c r="AF80" s="526"/>
    </row>
    <row r="81" spans="1:32" ht="13.2">
      <c r="A81" s="77">
        <v>7731</v>
      </c>
      <c r="B81" s="220"/>
      <c r="C81" s="220"/>
      <c r="D81" s="220"/>
      <c r="E81" s="220"/>
      <c r="F81" s="220"/>
      <c r="G81" s="220"/>
      <c r="H81" s="220"/>
      <c r="I81" s="220"/>
      <c r="J81" s="220"/>
      <c r="K81" s="220"/>
      <c r="L81" s="220"/>
      <c r="M81" s="220"/>
      <c r="N81" s="220"/>
      <c r="O81" s="220"/>
      <c r="P81" s="220"/>
      <c r="Q81" s="220"/>
      <c r="R81" s="220"/>
      <c r="S81" s="220"/>
      <c r="T81" s="220"/>
      <c r="U81" s="220"/>
      <c r="V81" s="220"/>
      <c r="W81" s="220"/>
      <c r="X81" s="220"/>
      <c r="Y81" s="220"/>
      <c r="Z81" s="220"/>
      <c r="AA81" s="526"/>
      <c r="AB81" s="526"/>
      <c r="AD81" s="10" t="s">
        <v>27</v>
      </c>
      <c r="AE81" s="526"/>
      <c r="AF81" s="526"/>
    </row>
    <row r="82" spans="1:32" ht="13.2">
      <c r="A82" s="78">
        <v>7732</v>
      </c>
      <c r="B82" s="526"/>
      <c r="C82" s="526" t="s">
        <v>242</v>
      </c>
      <c r="D82" s="329" t="s">
        <v>2553</v>
      </c>
      <c r="E82" s="526"/>
      <c r="F82" s="526"/>
      <c r="G82" s="97" t="s">
        <v>885</v>
      </c>
      <c r="I82" s="10" t="s">
        <v>1538</v>
      </c>
      <c r="K82" s="208" t="s">
        <v>2171</v>
      </c>
      <c r="L82" s="526"/>
      <c r="M82" s="58" t="s">
        <v>2503</v>
      </c>
      <c r="N82" s="10" t="s">
        <v>242</v>
      </c>
      <c r="O82" s="526"/>
      <c r="P82" s="526" t="s">
        <v>242</v>
      </c>
      <c r="Q82" s="526" t="s">
        <v>242</v>
      </c>
      <c r="S82" s="526"/>
      <c r="T82" s="526"/>
      <c r="U82" s="296" t="s">
        <v>2426</v>
      </c>
      <c r="V82" s="10" t="s">
        <v>373</v>
      </c>
      <c r="W82" s="526"/>
      <c r="X82" s="345"/>
      <c r="Y82" s="345"/>
      <c r="Z82" s="345"/>
      <c r="AA82" s="345"/>
      <c r="AB82" s="345"/>
      <c r="AC82" s="345"/>
      <c r="AD82" s="10" t="s">
        <v>2512</v>
      </c>
      <c r="AE82" s="526"/>
      <c r="AF82" s="526"/>
    </row>
    <row r="83" spans="1:32" ht="13.2">
      <c r="A83" s="79">
        <v>7752</v>
      </c>
      <c r="B83" s="371"/>
      <c r="C83" s="371"/>
      <c r="D83" s="371"/>
      <c r="E83" s="371"/>
      <c r="F83" s="371"/>
      <c r="G83" s="371"/>
      <c r="H83" s="371"/>
      <c r="I83" s="371"/>
      <c r="J83" s="371"/>
      <c r="K83" s="371"/>
      <c r="L83" s="371"/>
      <c r="M83" s="371"/>
      <c r="N83" s="371"/>
      <c r="O83" s="371"/>
      <c r="P83" s="526"/>
      <c r="Q83" s="371"/>
      <c r="R83" s="371"/>
      <c r="S83" s="371"/>
      <c r="T83" s="371"/>
      <c r="U83" s="371"/>
      <c r="V83" s="371"/>
      <c r="W83" s="526"/>
      <c r="X83" s="371"/>
      <c r="Y83" s="371"/>
      <c r="Z83" s="371"/>
      <c r="AA83" s="371"/>
      <c r="AB83" s="371"/>
      <c r="AC83" s="371"/>
      <c r="AD83" s="371"/>
      <c r="AE83" s="371"/>
      <c r="AF83" s="371"/>
    </row>
    <row r="84" spans="1:32" ht="13.2">
      <c r="A84" s="80">
        <v>7751</v>
      </c>
      <c r="B84" s="10" t="s">
        <v>2494</v>
      </c>
      <c r="C84" s="6"/>
      <c r="D84" s="6" t="s">
        <v>242</v>
      </c>
      <c r="E84" s="6"/>
      <c r="F84" s="6"/>
      <c r="G84" s="6" t="s">
        <v>373</v>
      </c>
      <c r="H84" s="6" t="s">
        <v>373</v>
      </c>
      <c r="I84" s="6" t="s">
        <v>373</v>
      </c>
      <c r="J84" s="6"/>
      <c r="L84" s="6"/>
      <c r="M84" s="6"/>
      <c r="N84" s="58" t="s">
        <v>691</v>
      </c>
      <c r="O84" s="6"/>
      <c r="P84" s="6" t="s">
        <v>373</v>
      </c>
      <c r="Q84" s="526" t="s">
        <v>242</v>
      </c>
      <c r="R84" s="6"/>
      <c r="S84" s="6"/>
      <c r="T84" s="6"/>
      <c r="U84" s="6"/>
      <c r="V84" s="10" t="s">
        <v>373</v>
      </c>
      <c r="W84" s="345"/>
      <c r="X84" s="345"/>
      <c r="Y84" s="345"/>
      <c r="Z84" s="551" t="s">
        <v>2554</v>
      </c>
      <c r="AA84" s="345"/>
      <c r="AB84" s="345"/>
      <c r="AC84" s="345"/>
      <c r="AD84" s="6"/>
      <c r="AE84" s="6"/>
      <c r="AF84" s="6"/>
    </row>
    <row r="85" spans="1:32" ht="13.2">
      <c r="A85" s="80">
        <v>7753</v>
      </c>
      <c r="B85" s="10" t="s">
        <v>2494</v>
      </c>
      <c r="C85" s="58" t="s">
        <v>706</v>
      </c>
      <c r="D85" s="58" t="s">
        <v>706</v>
      </c>
      <c r="E85" s="6"/>
      <c r="F85" s="6"/>
      <c r="H85" s="6"/>
      <c r="I85" s="6"/>
      <c r="J85" s="532" t="s">
        <v>2458</v>
      </c>
      <c r="K85" s="208" t="s">
        <v>242</v>
      </c>
      <c r="L85" s="6"/>
      <c r="M85" s="6"/>
      <c r="N85" s="6" t="s">
        <v>242</v>
      </c>
      <c r="O85" s="6"/>
      <c r="P85" s="6" t="s">
        <v>373</v>
      </c>
      <c r="Q85" s="526" t="s">
        <v>242</v>
      </c>
      <c r="R85" s="6"/>
      <c r="S85" s="6"/>
      <c r="T85" s="6"/>
      <c r="U85" s="58" t="s">
        <v>2507</v>
      </c>
      <c r="V85" s="58" t="s">
        <v>507</v>
      </c>
      <c r="W85" s="58" t="s">
        <v>507</v>
      </c>
      <c r="X85" s="6" t="s">
        <v>27</v>
      </c>
      <c r="Y85" s="6"/>
      <c r="Z85" s="6"/>
      <c r="AA85" s="6"/>
      <c r="AB85" s="6"/>
      <c r="AC85" s="6"/>
      <c r="AD85" s="6"/>
      <c r="AE85" s="6"/>
      <c r="AF85" s="6"/>
    </row>
    <row r="86" spans="1:32" ht="13.2">
      <c r="A86" s="26" t="s">
        <v>113</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row>
    <row r="87" spans="1:32" ht="13.2">
      <c r="A87" s="83" t="s">
        <v>114</v>
      </c>
      <c r="B87" s="84"/>
      <c r="C87" s="84"/>
      <c r="D87" s="84"/>
      <c r="E87" s="84"/>
      <c r="F87" s="84"/>
      <c r="G87" s="84"/>
      <c r="H87" s="84"/>
      <c r="I87" s="84"/>
      <c r="J87" s="84"/>
      <c r="K87" s="84"/>
      <c r="L87" s="84"/>
      <c r="M87" s="84"/>
      <c r="N87" s="84"/>
      <c r="O87" s="84"/>
      <c r="P87" s="84"/>
      <c r="Q87" s="84"/>
      <c r="R87" s="84"/>
      <c r="S87" s="84"/>
      <c r="T87" s="84"/>
      <c r="U87" s="84"/>
      <c r="V87" s="84"/>
      <c r="W87" s="84"/>
      <c r="X87" s="84"/>
      <c r="Y87" s="85"/>
      <c r="Z87" s="85"/>
      <c r="AA87" s="85"/>
      <c r="AB87" s="85"/>
      <c r="AC87" s="85"/>
      <c r="AD87" s="85"/>
      <c r="AE87" s="85"/>
      <c r="AF87" s="85"/>
    </row>
    <row r="88" spans="1:32" ht="13.2">
      <c r="A88" s="87" t="s">
        <v>115</v>
      </c>
      <c r="B88" s="88"/>
      <c r="C88" s="88"/>
      <c r="D88" s="88"/>
      <c r="E88" s="88"/>
      <c r="F88" s="88"/>
      <c r="G88" s="88"/>
      <c r="H88" s="88"/>
      <c r="I88" s="88"/>
      <c r="J88" s="88"/>
      <c r="K88" s="88"/>
      <c r="L88" s="88"/>
      <c r="M88" s="88"/>
      <c r="N88" s="88"/>
      <c r="O88" s="88"/>
      <c r="P88" s="88"/>
      <c r="Q88" s="88"/>
      <c r="R88" s="88"/>
      <c r="S88" s="88"/>
      <c r="T88" s="88"/>
      <c r="U88" s="88"/>
      <c r="V88" s="88"/>
      <c r="W88" s="88"/>
      <c r="X88" s="88"/>
      <c r="Y88" s="88"/>
      <c r="Z88" s="88"/>
      <c r="AA88" s="88"/>
      <c r="AB88" s="88"/>
      <c r="AC88" s="88"/>
      <c r="AD88" s="88"/>
      <c r="AE88" s="88"/>
      <c r="AF88" s="88"/>
    </row>
    <row r="89" spans="1:32" ht="13.2">
      <c r="A89" s="87" t="s">
        <v>116</v>
      </c>
      <c r="B89" s="88"/>
      <c r="C89" s="88"/>
      <c r="D89" s="88"/>
      <c r="E89" s="88"/>
      <c r="F89" s="88"/>
      <c r="G89" s="88"/>
      <c r="H89" s="88"/>
      <c r="I89" s="88"/>
      <c r="J89" s="88"/>
      <c r="K89" s="88"/>
      <c r="L89" s="88"/>
      <c r="M89" s="88"/>
      <c r="N89" s="88"/>
      <c r="O89" s="88"/>
      <c r="P89" s="88"/>
      <c r="Q89" s="88"/>
      <c r="R89" s="88"/>
      <c r="S89" s="88"/>
      <c r="T89" s="88"/>
      <c r="U89" s="88"/>
      <c r="V89" s="88"/>
      <c r="W89" s="88"/>
      <c r="X89" s="88"/>
      <c r="Y89" s="88"/>
      <c r="Z89" s="88"/>
      <c r="AA89" s="88"/>
      <c r="AB89" s="88"/>
      <c r="AC89" s="88"/>
      <c r="AD89" s="88"/>
      <c r="AE89" s="88"/>
      <c r="AF89" s="88"/>
    </row>
    <row r="90" spans="1:32" ht="13.2">
      <c r="A90" s="2" t="s">
        <v>117</v>
      </c>
      <c r="B90" s="88"/>
      <c r="C90" s="88"/>
      <c r="D90" s="88"/>
      <c r="E90" s="88"/>
      <c r="F90" s="88"/>
      <c r="G90" s="88"/>
      <c r="H90" s="88"/>
      <c r="I90" s="88"/>
      <c r="J90" s="89"/>
      <c r="K90" s="89"/>
      <c r="L90" s="89"/>
      <c r="M90" s="89"/>
      <c r="N90" s="89"/>
      <c r="O90" s="89"/>
      <c r="P90" s="89"/>
      <c r="Q90" s="89"/>
      <c r="R90" s="89"/>
      <c r="S90" s="89"/>
      <c r="T90" s="89"/>
      <c r="U90" s="89"/>
      <c r="V90" s="89"/>
      <c r="W90" s="89"/>
      <c r="X90" s="89"/>
      <c r="Y90" s="89"/>
      <c r="Z90" s="89"/>
      <c r="AA90" s="89"/>
      <c r="AB90" s="89"/>
      <c r="AC90" s="89"/>
      <c r="AD90" s="89"/>
      <c r="AE90" s="89"/>
      <c r="AF90" s="89"/>
    </row>
    <row r="91" spans="1:32" ht="13.2">
      <c r="A91" s="90" t="s">
        <v>2</v>
      </c>
      <c r="B91" s="84"/>
      <c r="C91" s="84"/>
      <c r="D91" s="84"/>
      <c r="E91" s="84"/>
      <c r="F91" s="84"/>
      <c r="G91" s="84"/>
      <c r="H91" s="84"/>
      <c r="I91" s="84"/>
      <c r="J91" s="84"/>
      <c r="K91" s="88"/>
      <c r="L91" s="88"/>
      <c r="M91" s="88"/>
      <c r="N91" s="88"/>
      <c r="O91" s="88"/>
      <c r="P91" s="88"/>
      <c r="Q91" s="88"/>
      <c r="R91" s="88"/>
      <c r="S91" s="88"/>
      <c r="T91" s="88"/>
      <c r="U91" s="88"/>
      <c r="V91" s="88"/>
      <c r="W91" s="88"/>
      <c r="X91" s="88"/>
      <c r="Y91" s="88"/>
      <c r="Z91" s="88"/>
      <c r="AA91" s="88"/>
      <c r="AB91" s="88"/>
      <c r="AC91" s="88"/>
      <c r="AD91" s="88"/>
      <c r="AE91" s="89"/>
      <c r="AF91" s="89"/>
    </row>
    <row r="92" spans="1:32" ht="13.2">
      <c r="A92" s="91" t="s">
        <v>118</v>
      </c>
      <c r="B92" s="92"/>
      <c r="C92" s="92"/>
      <c r="D92" s="92"/>
      <c r="E92" s="92"/>
      <c r="F92" s="92"/>
      <c r="G92" s="92"/>
      <c r="H92" s="92"/>
      <c r="I92" s="92"/>
      <c r="J92" s="92"/>
      <c r="K92" s="92"/>
      <c r="L92" s="92"/>
      <c r="M92" s="92"/>
      <c r="N92" s="92"/>
      <c r="O92" s="92"/>
      <c r="P92" s="92"/>
      <c r="Q92" s="92"/>
      <c r="R92" s="92"/>
      <c r="S92" s="92"/>
      <c r="T92" s="92"/>
      <c r="U92" s="92"/>
      <c r="V92" s="92"/>
      <c r="W92" s="92"/>
      <c r="X92" s="92"/>
      <c r="Y92" s="92"/>
      <c r="Z92" s="92"/>
      <c r="AA92" s="92"/>
      <c r="AB92" s="92"/>
      <c r="AC92" s="92"/>
      <c r="AD92" s="92"/>
      <c r="AE92" s="92"/>
      <c r="AF92" s="92"/>
    </row>
  </sheetData>
  <mergeCells count="1">
    <mergeCell ref="A1:A2"/>
  </mergeCells>
  <phoneticPr fontId="151"/>
  <conditionalFormatting sqref="B4 G4 M4 S4 AD4 V4:V5 AE4:AE5 U4:U6 K5 T5 AE12:AE13 R12:S18 T12:T31 I12:I38 C12:H52 J12:Q52 U12:W52 Y12:AD52 AF12:AF52 X12:X53 B12:B58 AE15:AE52 R20:R37 S20:S52 T33:T52 R39:R52 I40:I52 C54:D58 P55:R55 U55:AA55 AD55 G55:G56 K55:K56 M55:M56 I55:J57 E55:E58 L55:L58 N55:N58 H56 F56:F58 O56:O58 R57 Z57 AB57 AD57 T57:W58 AA57:AA58 AE57:AE58 M58 P58 S58 I59 B60:B72 AA61:AC61 C61:C64 D61:D72 F62:H62 U62:W62 Y62 E62:E63 X62:X64 Z62:Z64 L63 AA63:AC63 AD63:AE64 I64 O64:W64 AE66:AE67 AC66:AC68 E66:E72 C66:C74 F67:I67 L67:P67 T67:U67 AA67:AB68 K67:K70 AD67:AD70 G69:H69 J69:J70 L69:P70 R69:S70 W69:W70 AE69:AE70 I69:I71 F69:F72 Q70 T70:V70 X70:AC70 G71:H71 W73 P73:P74 AD73:AD74 T73:U76 S73:S77 X73:X77 AC73:AC78 V73:V80 E74 Q74:R74 AA74:AB74 AE74 D74:D75 F74:F75 B74:B77 I75 M75:N76 H75:H77 W75:W77 G75:G78 K75:L78 J76 O76 Z76:AA76 AE76:AF76 C76:C77 P76:P77 R76:R77 Y76:Y77 AB76:AB77 Q76:Q78 AD76:AD78 E77 D77:D78 F77:F78 I77:I78 J78 O78 AE78 B79:B80 C80:H80 P80:T80 W80:Y80 AC80 AE80 AD80:AD82 D82 G82:H82 J82:K82 M82 U82:V82 N84 Z84 B84:B85 C85:D85 U85:W85">
    <cfRule type="containsText" dxfId="37" priority="1" operator="containsText" text="长距离">
      <formula>NOT(ISERROR(SEARCH(("长距离"),(B4))))</formula>
    </cfRule>
    <cfRule type="containsText" dxfId="36" priority="2" operator="containsText" text="bm">
      <formula>NOT(ISERROR(SEARCH(("bm"),(B4))))</formula>
    </cfRule>
    <cfRule type="containsText" dxfId="35" priority="3" operator="containsText" text="Lt">
      <formula>NOT(ISERROR(SEARCH(("Lt"),(B4))))</formula>
    </cfRule>
    <cfRule type="containsText" dxfId="34" priority="4" operator="containsText" text="考斯特">
      <formula>NOT(ISERROR(SEARCH(("考斯特"),(B4))))</formula>
    </cfRule>
    <cfRule type="containsText" dxfId="33" priority="5" operator="containsText" text="R">
      <formula>NOT(ISERROR(SEARCH(("R"),(B4))))</formula>
    </cfRule>
  </conditionalFormatting>
  <conditionalFormatting sqref="M4 V4 T5 B13 C14:D14 T14:U14 X14:Y14 AC14:AD14 F15 J15 M15 O15:Q15 K15:K16 B16 D16 N16 W16:W17 Y16:Y17 O17 V17 X17 H19:J19 G19:G20 W19:W20 AA19:AE20 D20 L20:V20 X20:Z20 AA22:AC22 AA26:AA27 N27 S27:X27 AB27:AE27 J28 M28 F29 AA29:AE29 L29:L30 K29:K31 C30:D30 M30:O30 C32 I32:J32 Y34:Z34 T34:T35 M36 S37 B38 I38 M38 W38:X38 C38:C39 F38:H39 J38:L39 N38:P39 T38:T39 V38:V39 Y38:AC39 AE38:AE39 U38:U40 AD38:AD40 R39:S39 F42 J42:K42 U42 M43 U44:U45 N44:N46 K45 O46:T46 X46 K49 I54:I75 T54:T76 B54:H85 J54:S85 U54:AF85 I77:I79 T78:T85 I81 I83:I85">
    <cfRule type="containsText" dxfId="32" priority="6" operator="containsText" text="修理">
      <formula>NOT(ISERROR(SEARCH(("修理"),(M4))))</formula>
    </cfRule>
    <cfRule type="containsText" dxfId="31" priority="7" operator="containsText" text="三检">
      <formula>NOT(ISERROR(SEARCH(("三检"),(M4))))</formula>
    </cfRule>
    <cfRule type="containsText" dxfId="30" priority="8" operator="containsText" text="年检">
      <formula>NOT(ISERROR(SEARCH(("年检"),(M4))))</formula>
    </cfRule>
    <cfRule type="containsText" dxfId="29" priority="9" operator="containsText" text="搬">
      <formula>NOT(ISERROR(SEARCH(("搬"),(M4))))</formula>
    </cfRule>
  </conditionalFormatting>
  <conditionalFormatting sqref="AD6">
    <cfRule type="notContainsBlanks" dxfId="28" priority="10">
      <formula>LEN(TRIM(AD6))&gt;0</formula>
    </cfRule>
  </conditionalFormatting>
  <conditionalFormatting sqref="AF13:AF52 M4 V4:V5 T5 T13:T31 I13:I38 C13:H52 J13:Q52 U13:W52 Y13:AD52 X13:X53 B13:B58 AE15:AE52 R20:R37 S20:S52 T33:T52 R39:R52 C54:D58 P55:R55 U55:AA55 AD55 G55:G56 K55:K56 M55:M56 I55:J57 E55:E58 L55:L58 N55:N58 H56 F56:F58 O56:O58 R57 Z57 AB57 AD57 T57:W58 AA57:AA58 AE57:AE58 M58 P58 S58 I59 B60:B72 AA61:AC61 C61:C64 D61:D72 F62:H62 U62:W62 Y62 E62:E63 X62:X64 Z62:Z64 L63 AA63:AC63 AD63:AE64 I64 O64:W64 AE66:AE67 AC66:AC68 E66:E72 C66:C74 F67:I67 L67:P67 T67:U67 AA67:AB68 K67:K70 AD67:AD70 G69:H69 J69:J70 L69:P70 R69:S70 W69:W70 AE69:AE70 I69:I71 F69:F72 Q70 T70:V70 X70:AC70 G71:H71 W73 P73:P74 AD73:AD74 T73:U76 S73:S77 X73:X77 AC73:AC78 V73:V80 E74 Q74:R74 AA74:AB74 AE74 D74:D75 F74:F75 B74:B77 I75 M75:N76 H75:H77 W75:W77 G75:G78 K75:L78 J76 O76 Z76:AA76 AE76:AF76 C76:C77 P76:P77 R76:R77 Y76:Y77 AB76:AB77 Q76:Q78 AD76:AD78 E77 D77:D78 F77:F78 I77:I78 J78 O78 AE78 B79:B80 C80:H80 P80:T80 W80:Y80 AC80 AE80 AD80:AD82 D82 G82:H82 J82:K82 M82 U82:V82 N84 Z84 B84:B85 C85:D85 U85:W85 B4 G4 S4 AD4 AE4:AE5 U4:U6 K5 AE13 R13:S18 I40:I52">
    <cfRule type="containsText" dxfId="27" priority="12" operator="containsText" text="本社番">
      <formula>NOT(ISERROR(SEARCH(("本社番"),(B4))))</formula>
    </cfRule>
  </conditionalFormatting>
  <conditionalFormatting sqref="AF28">
    <cfRule type="notContainsBlanks" dxfId="26" priority="11">
      <formula>LEN(TRIM(AF28))&gt;0</formula>
    </cfRule>
  </conditionalFormatting>
  <hyperlinks>
    <hyperlink ref="C42" r:id="rId1" xr:uid="{00000000-0004-0000-1B00-000000000000}"/>
    <hyperlink ref="D42" r:id="rId2" xr:uid="{00000000-0004-0000-1B00-000001000000}"/>
    <hyperlink ref="C77" r:id="rId3" xr:uid="{00000000-0004-0000-1B00-000002000000}"/>
    <hyperlink ref="D77" r:id="rId4" xr:uid="{00000000-0004-0000-1B00-000003000000}"/>
  </hyperlinks>
  <pageMargins left="0.7" right="0.7" top="0.75" bottom="0.75" header="0.3" footer="0.3"/>
  <legacyDrawing r:id="rId5"/>
  <extLst>
    <ext xmlns:x14="http://schemas.microsoft.com/office/spreadsheetml/2009/9/main" uri="{CCE6A557-97BC-4b89-ADB6-D9C93CAAB3DF}">
      <x14:dataValidations xmlns:xm="http://schemas.microsoft.com/office/excel/2006/main" count="2">
        <x14:dataValidation type="list" allowBlank="1" xr:uid="{00000000-0002-0000-1B00-000000000000}">
          <x14:formula1>
            <xm:f>条件勿动!$A:$A</xm:f>
          </x14:formula1>
          <xm:sqref>B4 G4 M4 S4 U4 AD4 T5:V5 B13:AF13 B14:N14 S14:W14 F15:H15 N15:Q15 T15:W15 Y14:AB15 AF14:AF15 B16:C16 E16 H16:J16 L16:N16 W16:AB16 AD16:AF16 B17:V17 Y17:AF17 B18:AF18 B19:I19 K19:Q19 T19:Y19 AF19 B20 D20:F20 H20:AF20 B21:AF24 B25:AB25 AD25:AF25 C26:G26 J26:T26 V26:Z26 AB26:AF26 B27:O27 Q27:R27 T27 Y27:Z27 AF27 B28 G28:I28 L28:Z28 AB28:AF28 E29 G29 I29:P29 S29 U29:AC29 AF29 B30:I30 P30:T30 B31:C31 G31:L31 N31:T31 V30:AF31 C32:I32 K32 R32:S32 X32:AF32 R33:AF33 G34:AF34 B35 G35:AC35 AE35:AF35 G36:AF36 B37:AF37 D38:O38 T38:AF38 B39 D39:H39 K39 M39:O39 Q39:Z39 AB39:AD39 AF39 B40:AC40 AE40:AF40 B41:AF41 B42:F42 H42:S42 U42:W42 Z42 AB42:AD42 AF42 B43:AF43 K44:T44 X44:AA44 AE44:AF44 C44:H45 L45:O45 T45:AF45 B46:M46 P46 S46:U46 Y46:AF46 B47:AF47 C48:AF48 B49:J49 N49:AF49 B50:AF50 B51:I51 K51:AF51 B52:J52 L52:Q52 S52:AF52 B53 X53 C54:D54 B55:E55 I55:M55 U55:AD55 B56:O56 B57:D57 F57 I57:J57 R57 T57:V57 AA57:AB57 AD57 B58:F58 S58:W58 AE58 B61:D61 AA61:AC61 B62:H62 V62:Z62 B63:E63 C64:D64 P64:W64 Z63:Z64 AD64:AE64 D65 B65:B66 AC66 AE66 B67:I67 K67:P67 AC68:AD68 W69 AD69:AE69 B70:F70 I70:T70 V70:AE70 D71:I71 B72:F72 AB73 B74:E74 T74:V74 AB74:AE74 B75 D75 F75:I75 L75:N75 S75:V75 X75 B76:C76 G76:H76 J76 N76:O76 V76:AF76 B77:I77 K77 P77:R77 AB77:AD77 D78 I78:L78 O78 U78:V78 AE78 F80:H80 P80:T80 V80 AD80:AE80 D82 G82 M82 U82 N84 Z84 C85:D85 U85:W85</xm:sqref>
        </x14:dataValidation>
        <x14:dataValidation type="list" allowBlank="1" xr:uid="{00000000-0002-0000-1B00-000001000000}">
          <x14:formula1>
            <xm:f>条件勿动!$B:$B</xm:f>
          </x14:formula1>
          <xm:sqref>X14 K15:K16 J19 S27 U27:X27 J28 K30 D31:F31 J32 P38 C39 L39 AA39 AE39 K45 N46:O46 Q46:R46 B54 E54:AF54 F55 H55 N55 S55:T55 AE55:AF55 P56:AF56 G57:H57 K57:L57 N57:O57 Q57 S57 X57:Y57 G58:O58 Q58:R58 X58:Z58 AC58:AD58 AF57:AF58 B59:AF59 C60:Z60 AF60 E61:Z61 AD61:AF61 I62:P62 R62 F63:J63 L63:O63 V63:Y63 E64:F64 H64 J64:K64 O64 X64:Y64 AA64:AB64 F66:Q66 S66:AB66 AD66 J67 U67:Z67 F68:N68 U68:AA68 Q69 T69:V69 X69:Y69 AA69:AB69 G70:H70 AF62:AF70 J71:N71 P71:Q71 S71:Y71 AA71:AF71 G72:H72 P72:AF72 Y73:AA73 AE73:AF73 F74:S74 Y74:Z74 AF74 E75 J75:K75 P75:Q75 W74:W75 D76:F76 K76 J77 L77:O77 Z77:AA77 AE77:AF77 E78 H78 M78 P78 W78:AB78 AF78 C79:AF79 J80:O80 Z80:AB80 AF80 B81:AB81 B82:C82 E82:F82 K82:L82 O82:Q82 S82:T82 W82:AC82 AE81:AF82 B83:AF83 C84:J84 L84:M84 O84:U84 W84:Y84 AA84:AF84 E85:F85 H85:T85 X85:AF85</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FFFF"/>
    <outlinePr summaryBelow="0" summaryRight="0"/>
  </sheetPr>
  <dimension ref="A1:AG87"/>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2.6640625" defaultRowHeight="15.75" customHeight="1"/>
  <cols>
    <col min="1" max="1" width="12.109375" customWidth="1"/>
    <col min="2" max="33" width="8.88671875" customWidth="1"/>
  </cols>
  <sheetData>
    <row r="1" spans="1:33">
      <c r="A1" s="2338" t="s">
        <v>375</v>
      </c>
      <c r="B1" s="20">
        <v>1</v>
      </c>
      <c r="C1" s="20">
        <v>2</v>
      </c>
      <c r="D1" s="16">
        <v>3</v>
      </c>
      <c r="E1" s="6">
        <v>4</v>
      </c>
      <c r="F1" s="16">
        <v>5</v>
      </c>
      <c r="G1" s="738">
        <v>6</v>
      </c>
      <c r="H1" s="739">
        <v>7</v>
      </c>
      <c r="I1" s="20">
        <v>8</v>
      </c>
      <c r="J1" s="20">
        <v>9</v>
      </c>
      <c r="K1" s="20">
        <v>10</v>
      </c>
      <c r="L1" s="20">
        <v>11</v>
      </c>
      <c r="M1" s="20">
        <v>12</v>
      </c>
      <c r="N1" s="738">
        <v>13</v>
      </c>
      <c r="O1" s="739">
        <v>14</v>
      </c>
      <c r="P1" s="20">
        <v>15</v>
      </c>
      <c r="Q1" s="310">
        <v>16</v>
      </c>
      <c r="R1" s="640">
        <v>17</v>
      </c>
      <c r="S1" s="640">
        <v>18</v>
      </c>
      <c r="T1" s="640">
        <v>19</v>
      </c>
      <c r="U1" s="738">
        <v>20</v>
      </c>
      <c r="V1" s="738">
        <v>21</v>
      </c>
      <c r="W1" s="139">
        <v>22</v>
      </c>
      <c r="X1" s="20">
        <v>23</v>
      </c>
      <c r="Y1" s="16">
        <v>24</v>
      </c>
      <c r="Z1" s="16">
        <v>25</v>
      </c>
      <c r="AA1" s="16">
        <v>26</v>
      </c>
      <c r="AB1" s="738">
        <v>27</v>
      </c>
      <c r="AC1" s="738">
        <v>28</v>
      </c>
      <c r="AD1" s="139">
        <v>29</v>
      </c>
      <c r="AE1" s="139">
        <v>30</v>
      </c>
      <c r="AF1" s="16">
        <v>31</v>
      </c>
      <c r="AG1" s="16"/>
    </row>
    <row r="2" spans="1:33">
      <c r="A2" s="2333"/>
      <c r="B2" s="24" t="s">
        <v>72</v>
      </c>
      <c r="C2" s="24" t="s">
        <v>66</v>
      </c>
      <c r="D2" s="740" t="s">
        <v>67</v>
      </c>
      <c r="E2" s="639" t="s">
        <v>68</v>
      </c>
      <c r="F2" s="740" t="s">
        <v>69</v>
      </c>
      <c r="G2" s="17" t="s">
        <v>70</v>
      </c>
      <c r="H2" s="740" t="s">
        <v>71</v>
      </c>
      <c r="I2" s="24" t="s">
        <v>72</v>
      </c>
      <c r="J2" s="24" t="s">
        <v>66</v>
      </c>
      <c r="K2" s="24" t="s">
        <v>67</v>
      </c>
      <c r="L2" s="24" t="s">
        <v>68</v>
      </c>
      <c r="M2" s="24" t="s">
        <v>69</v>
      </c>
      <c r="N2" s="17" t="s">
        <v>70</v>
      </c>
      <c r="O2" s="740" t="s">
        <v>71</v>
      </c>
      <c r="P2" s="24" t="s">
        <v>72</v>
      </c>
      <c r="Q2" s="24" t="s">
        <v>66</v>
      </c>
      <c r="R2" s="24" t="s">
        <v>67</v>
      </c>
      <c r="S2" s="24" t="s">
        <v>68</v>
      </c>
      <c r="T2" s="24" t="s">
        <v>69</v>
      </c>
      <c r="U2" s="17" t="s">
        <v>70</v>
      </c>
      <c r="V2" s="740" t="s">
        <v>71</v>
      </c>
      <c r="W2" s="24" t="s">
        <v>72</v>
      </c>
      <c r="X2" s="24" t="s">
        <v>66</v>
      </c>
      <c r="Y2" s="24" t="s">
        <v>67</v>
      </c>
      <c r="Z2" s="24" t="s">
        <v>68</v>
      </c>
      <c r="AA2" s="24" t="s">
        <v>69</v>
      </c>
      <c r="AB2" s="17" t="s">
        <v>70</v>
      </c>
      <c r="AC2" s="740" t="s">
        <v>71</v>
      </c>
      <c r="AD2" s="24" t="s">
        <v>72</v>
      </c>
      <c r="AE2" s="24" t="s">
        <v>66</v>
      </c>
      <c r="AF2" s="24" t="s">
        <v>67</v>
      </c>
      <c r="AG2" s="17"/>
    </row>
    <row r="3" spans="1:33">
      <c r="A3" s="26" t="s">
        <v>73</v>
      </c>
      <c r="B3" s="27"/>
      <c r="C3" s="27"/>
      <c r="D3" s="27"/>
      <c r="E3" s="6"/>
      <c r="F3" s="27"/>
      <c r="G3" s="27"/>
      <c r="H3" s="27"/>
      <c r="I3" s="27"/>
      <c r="J3" s="28"/>
      <c r="K3" s="27"/>
      <c r="L3" s="27"/>
      <c r="M3" s="27"/>
      <c r="N3" s="27"/>
      <c r="O3" s="27"/>
      <c r="P3" s="27"/>
      <c r="Q3" s="29"/>
      <c r="R3" s="27"/>
      <c r="S3" s="27"/>
      <c r="T3" s="27"/>
      <c r="U3" s="27"/>
      <c r="V3" s="27"/>
      <c r="W3" s="27"/>
      <c r="X3" s="27"/>
      <c r="Y3" s="27"/>
      <c r="Z3" s="27"/>
      <c r="AA3" s="27"/>
      <c r="AB3" s="27"/>
      <c r="AC3" s="27"/>
      <c r="AD3" s="27"/>
      <c r="AE3" s="27"/>
      <c r="AF3" s="27"/>
      <c r="AG3" s="27"/>
    </row>
    <row r="4" spans="1:33">
      <c r="A4" s="30" t="s">
        <v>74</v>
      </c>
      <c r="B4" s="31" t="s">
        <v>2555</v>
      </c>
      <c r="C4" s="32"/>
      <c r="D4" s="58"/>
      <c r="E4" s="157"/>
      <c r="F4" s="33"/>
      <c r="G4" s="702" t="s">
        <v>2556</v>
      </c>
      <c r="H4" s="35"/>
      <c r="I4" s="58"/>
      <c r="J4" s="36"/>
      <c r="K4" s="44"/>
      <c r="L4" s="32" t="s">
        <v>2557</v>
      </c>
      <c r="M4" s="32">
        <v>7701</v>
      </c>
      <c r="N4" s="32" t="s">
        <v>2558</v>
      </c>
      <c r="O4" s="32"/>
      <c r="P4" s="32"/>
      <c r="Q4" s="33"/>
      <c r="R4" s="32">
        <v>7777</v>
      </c>
      <c r="S4" s="57"/>
      <c r="T4" s="32">
        <v>7723</v>
      </c>
      <c r="U4" s="32"/>
      <c r="V4" s="32"/>
      <c r="W4" s="32"/>
      <c r="X4" s="32"/>
      <c r="Y4" s="32" t="s">
        <v>2559</v>
      </c>
      <c r="Z4" s="105" t="s">
        <v>2560</v>
      </c>
      <c r="AA4" s="32" t="s">
        <v>2561</v>
      </c>
      <c r="AB4" s="58" t="s">
        <v>2562</v>
      </c>
      <c r="AD4" s="32" t="s">
        <v>2563</v>
      </c>
      <c r="AE4" s="38" t="s">
        <v>2564</v>
      </c>
      <c r="AF4" s="38"/>
      <c r="AG4" s="16"/>
    </row>
    <row r="5" spans="1:33" ht="15.75" customHeight="1">
      <c r="A5" s="30" t="s">
        <v>75</v>
      </c>
      <c r="B5" s="546"/>
      <c r="C5" s="157"/>
      <c r="D5" s="157"/>
      <c r="E5" s="157"/>
      <c r="F5" s="35"/>
      <c r="G5" s="35"/>
      <c r="H5" s="35"/>
      <c r="I5" s="35"/>
      <c r="J5" s="35"/>
      <c r="K5" s="32"/>
      <c r="L5" s="39"/>
      <c r="M5" s="379"/>
      <c r="N5" s="32"/>
      <c r="O5" s="35"/>
      <c r="P5" s="379"/>
      <c r="Q5" s="32"/>
      <c r="R5" s="32"/>
      <c r="S5" s="32"/>
      <c r="T5" s="32" t="s">
        <v>2565</v>
      </c>
      <c r="U5" s="32"/>
      <c r="V5" s="32"/>
      <c r="W5" s="32"/>
      <c r="X5" s="32"/>
      <c r="Y5" s="35"/>
      <c r="Z5" s="32" t="s">
        <v>2566</v>
      </c>
      <c r="AA5" s="57" t="s">
        <v>2425</v>
      </c>
      <c r="AB5" s="105" t="s">
        <v>2567</v>
      </c>
      <c r="AC5" s="105" t="s">
        <v>2567</v>
      </c>
      <c r="AD5" s="33"/>
      <c r="AE5" s="57"/>
      <c r="AF5" s="58"/>
      <c r="AG5" s="640"/>
    </row>
    <row r="6" spans="1:33">
      <c r="A6" s="30" t="s">
        <v>76</v>
      </c>
      <c r="B6" s="42"/>
      <c r="C6" s="32"/>
      <c r="D6" s="32"/>
      <c r="E6" s="157"/>
      <c r="F6" s="35"/>
      <c r="G6" s="32"/>
      <c r="H6" s="32"/>
      <c r="I6" s="32"/>
      <c r="J6" s="32"/>
      <c r="K6" s="32"/>
      <c r="L6" s="32"/>
      <c r="M6" s="32"/>
      <c r="N6" s="32"/>
      <c r="O6" s="32"/>
      <c r="P6" s="32"/>
      <c r="Q6" s="35"/>
      <c r="R6" s="741"/>
      <c r="S6" s="741"/>
      <c r="T6" s="742"/>
      <c r="U6" s="32"/>
      <c r="V6" s="32"/>
      <c r="W6" s="44"/>
      <c r="X6" s="32"/>
      <c r="Y6" s="32"/>
      <c r="Z6" s="32" t="s">
        <v>2568</v>
      </c>
      <c r="AA6" s="32" t="s">
        <v>2569</v>
      </c>
      <c r="AB6" s="743" t="s">
        <v>2570</v>
      </c>
      <c r="AC6" s="743" t="s">
        <v>2570</v>
      </c>
      <c r="AD6" s="33"/>
      <c r="AE6" s="38"/>
      <c r="AF6" s="38"/>
      <c r="AG6" s="16"/>
    </row>
    <row r="7" spans="1:33">
      <c r="A7" s="30" t="s">
        <v>77</v>
      </c>
      <c r="B7" s="42"/>
      <c r="C7" s="32"/>
      <c r="D7" s="32"/>
      <c r="E7" s="157"/>
      <c r="F7" s="35"/>
      <c r="G7" s="35"/>
      <c r="H7" s="32"/>
      <c r="I7" s="32"/>
      <c r="J7" s="32"/>
      <c r="K7" s="32"/>
      <c r="L7" s="32"/>
      <c r="M7" s="45"/>
      <c r="N7" s="32"/>
      <c r="O7" s="32"/>
      <c r="P7" s="32"/>
      <c r="Q7" s="35"/>
      <c r="R7" s="33"/>
      <c r="S7" s="32"/>
      <c r="T7" s="32"/>
      <c r="U7" s="32"/>
      <c r="V7" s="32"/>
      <c r="W7" s="32"/>
      <c r="X7" s="32"/>
      <c r="Y7" s="32"/>
      <c r="Z7" s="32" t="s">
        <v>2571</v>
      </c>
      <c r="AA7" s="32"/>
      <c r="AB7" s="32"/>
      <c r="AC7" s="32"/>
      <c r="AD7" s="32"/>
      <c r="AE7" s="38"/>
      <c r="AF7" s="38"/>
      <c r="AG7" s="16"/>
    </row>
    <row r="8" spans="1:33">
      <c r="A8" s="46" t="s">
        <v>78</v>
      </c>
      <c r="D8" s="32"/>
      <c r="E8" s="157"/>
      <c r="F8" s="32"/>
      <c r="G8" s="32"/>
      <c r="H8" s="32"/>
      <c r="I8" s="48"/>
      <c r="J8" s="32"/>
      <c r="K8" s="32"/>
      <c r="L8" s="32"/>
      <c r="M8" s="32"/>
      <c r="N8" s="32"/>
      <c r="O8" s="32"/>
      <c r="P8" s="32"/>
      <c r="Q8" s="32"/>
      <c r="R8" s="32"/>
      <c r="S8" s="32"/>
      <c r="T8" s="32"/>
      <c r="U8" s="32"/>
      <c r="V8" s="32" t="s">
        <v>79</v>
      </c>
      <c r="W8" s="32"/>
      <c r="X8" s="32"/>
      <c r="Y8" s="32"/>
      <c r="Z8" s="32"/>
      <c r="AA8" s="32"/>
      <c r="AB8" s="32"/>
      <c r="AC8" s="32" t="s">
        <v>79</v>
      </c>
      <c r="AD8" s="32"/>
      <c r="AE8" s="32"/>
      <c r="AF8" s="32"/>
      <c r="AG8" s="16"/>
    </row>
    <row r="9" spans="1:33" ht="15.75" customHeight="1">
      <c r="A9" s="2" t="s">
        <v>80</v>
      </c>
      <c r="B9" s="49" t="s">
        <v>81</v>
      </c>
      <c r="C9" s="49" t="s">
        <v>81</v>
      </c>
      <c r="D9" s="49" t="s">
        <v>81</v>
      </c>
      <c r="E9" s="52"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c r="AG9" s="641"/>
    </row>
    <row r="10" spans="1:33" ht="15.75" customHeight="1">
      <c r="A10" s="2"/>
      <c r="B10" s="52" t="s">
        <v>82</v>
      </c>
      <c r="C10" s="52" t="s">
        <v>82</v>
      </c>
      <c r="D10" s="52" t="s">
        <v>82</v>
      </c>
      <c r="E10" s="52" t="s">
        <v>82</v>
      </c>
      <c r="F10" s="52" t="s">
        <v>82</v>
      </c>
      <c r="G10" s="52" t="s">
        <v>82</v>
      </c>
      <c r="H10" s="52" t="s">
        <v>82</v>
      </c>
      <c r="I10" s="53" t="s">
        <v>82</v>
      </c>
      <c r="J10" s="52" t="s">
        <v>82</v>
      </c>
      <c r="K10" s="52" t="s">
        <v>82</v>
      </c>
      <c r="L10" s="52" t="s">
        <v>82</v>
      </c>
      <c r="M10" s="52" t="s">
        <v>82</v>
      </c>
      <c r="N10" s="50" t="s">
        <v>82</v>
      </c>
      <c r="O10" s="50" t="s">
        <v>82</v>
      </c>
      <c r="P10" s="50" t="s">
        <v>82</v>
      </c>
      <c r="Q10" s="50" t="s">
        <v>82</v>
      </c>
      <c r="R10" s="50" t="s">
        <v>82</v>
      </c>
      <c r="S10" s="50" t="s">
        <v>82</v>
      </c>
      <c r="T10" s="50" t="s">
        <v>82</v>
      </c>
      <c r="U10" s="50" t="s">
        <v>82</v>
      </c>
      <c r="V10" s="50" t="s">
        <v>82</v>
      </c>
      <c r="W10" s="50" t="s">
        <v>82</v>
      </c>
      <c r="X10" s="50" t="s">
        <v>82</v>
      </c>
      <c r="Y10" s="50" t="s">
        <v>82</v>
      </c>
      <c r="Z10" s="50" t="s">
        <v>82</v>
      </c>
      <c r="AA10" s="50" t="s">
        <v>82</v>
      </c>
      <c r="AB10" s="50" t="s">
        <v>82</v>
      </c>
      <c r="AC10" s="50" t="s">
        <v>82</v>
      </c>
      <c r="AD10" s="50" t="s">
        <v>82</v>
      </c>
      <c r="AE10" s="50" t="s">
        <v>82</v>
      </c>
      <c r="AF10" s="50" t="s">
        <v>82</v>
      </c>
      <c r="AG10" s="641"/>
    </row>
    <row r="11" spans="1:33">
      <c r="A11" s="2"/>
      <c r="B11" s="744" t="s">
        <v>2572</v>
      </c>
      <c r="C11" s="54" t="s">
        <v>2573</v>
      </c>
      <c r="D11" s="745" t="s">
        <v>2574</v>
      </c>
      <c r="E11" s="746" t="s">
        <v>2575</v>
      </c>
      <c r="F11" s="747" t="s">
        <v>36</v>
      </c>
      <c r="G11" s="746" t="s">
        <v>2576</v>
      </c>
      <c r="H11" s="748" t="s">
        <v>2577</v>
      </c>
      <c r="I11" s="746" t="s">
        <v>2578</v>
      </c>
      <c r="J11" s="746"/>
      <c r="K11" s="746"/>
      <c r="L11" s="746"/>
      <c r="M11" s="746"/>
      <c r="N11" s="746"/>
      <c r="O11" s="746"/>
      <c r="P11" s="746"/>
      <c r="Q11" s="746"/>
      <c r="R11" s="746"/>
      <c r="S11" s="746"/>
      <c r="T11" s="746"/>
      <c r="U11" s="746"/>
      <c r="V11" s="746"/>
      <c r="W11" s="746"/>
      <c r="X11" s="54"/>
      <c r="Y11" s="54"/>
      <c r="Z11" s="54"/>
      <c r="AA11" s="54"/>
      <c r="AB11" s="54"/>
      <c r="AC11" s="54"/>
      <c r="AD11" s="54"/>
      <c r="AE11" s="55"/>
      <c r="AF11" s="6"/>
      <c r="AG11" s="16"/>
    </row>
    <row r="12" spans="1:33">
      <c r="A12" s="56" t="s">
        <v>83</v>
      </c>
      <c r="B12" s="265"/>
      <c r="C12" s="265"/>
      <c r="D12" s="265"/>
      <c r="E12" s="58"/>
      <c r="F12" s="265"/>
      <c r="G12" s="265"/>
      <c r="H12" s="265"/>
      <c r="I12" s="265"/>
      <c r="J12" s="265"/>
      <c r="K12" s="265"/>
      <c r="L12" s="265"/>
      <c r="M12" s="58"/>
      <c r="N12" s="58"/>
      <c r="O12" s="58"/>
      <c r="P12" s="58"/>
      <c r="Q12" s="58"/>
      <c r="R12" s="58"/>
      <c r="S12" s="58"/>
      <c r="T12" s="58"/>
      <c r="U12" s="58"/>
      <c r="V12" s="58"/>
      <c r="W12" s="58"/>
      <c r="X12" s="58"/>
      <c r="Y12" s="58"/>
      <c r="Z12" s="58"/>
      <c r="AA12" s="58"/>
      <c r="AB12" s="58"/>
      <c r="AC12" s="58"/>
      <c r="AD12" s="58"/>
      <c r="AE12" s="58"/>
      <c r="AF12" s="58"/>
      <c r="AG12" s="6"/>
    </row>
    <row r="13" spans="1:33">
      <c r="A13" s="59" t="s">
        <v>84</v>
      </c>
      <c r="B13" s="58" t="s">
        <v>240</v>
      </c>
      <c r="C13" s="58" t="s">
        <v>240</v>
      </c>
      <c r="D13" s="58" t="s">
        <v>240</v>
      </c>
      <c r="E13" s="58" t="s">
        <v>240</v>
      </c>
      <c r="F13" s="58" t="s">
        <v>134</v>
      </c>
      <c r="G13" s="58" t="s">
        <v>240</v>
      </c>
      <c r="H13" s="58" t="s">
        <v>240</v>
      </c>
      <c r="I13" s="58" t="s">
        <v>240</v>
      </c>
      <c r="J13" s="58" t="s">
        <v>134</v>
      </c>
      <c r="K13" s="57" t="s">
        <v>134</v>
      </c>
      <c r="L13" s="57" t="s">
        <v>1290</v>
      </c>
      <c r="M13" s="57" t="s">
        <v>134</v>
      </c>
      <c r="N13" s="57" t="s">
        <v>240</v>
      </c>
      <c r="O13" s="57" t="s">
        <v>240</v>
      </c>
      <c r="P13" s="57" t="s">
        <v>240</v>
      </c>
      <c r="Q13" s="57" t="s">
        <v>240</v>
      </c>
      <c r="R13" s="602" t="s">
        <v>2042</v>
      </c>
      <c r="S13" s="602" t="s">
        <v>2042</v>
      </c>
      <c r="T13" s="57" t="s">
        <v>240</v>
      </c>
      <c r="U13" s="57" t="s">
        <v>240</v>
      </c>
      <c r="V13" s="57" t="s">
        <v>240</v>
      </c>
      <c r="W13" s="10" t="s">
        <v>173</v>
      </c>
      <c r="X13" s="57" t="s">
        <v>240</v>
      </c>
      <c r="Y13" s="57" t="s">
        <v>240</v>
      </c>
      <c r="Z13" s="57" t="s">
        <v>240</v>
      </c>
      <c r="AA13" s="57" t="s">
        <v>240</v>
      </c>
      <c r="AB13" s="58" t="s">
        <v>134</v>
      </c>
      <c r="AC13" s="58" t="s">
        <v>240</v>
      </c>
      <c r="AD13" s="58" t="s">
        <v>240</v>
      </c>
      <c r="AE13" s="58" t="s">
        <v>240</v>
      </c>
      <c r="AF13" s="58" t="s">
        <v>240</v>
      </c>
      <c r="AG13" s="6"/>
    </row>
    <row r="14" spans="1:33">
      <c r="A14" s="60" t="s">
        <v>85</v>
      </c>
      <c r="B14" s="57" t="s">
        <v>2579</v>
      </c>
      <c r="C14" s="58" t="s">
        <v>1621</v>
      </c>
      <c r="D14" s="58" t="s">
        <v>2580</v>
      </c>
      <c r="E14" s="58" t="s">
        <v>2580</v>
      </c>
      <c r="F14" s="58" t="s">
        <v>2581</v>
      </c>
      <c r="G14" s="58" t="s">
        <v>2581</v>
      </c>
      <c r="H14" s="58" t="s">
        <v>134</v>
      </c>
      <c r="I14" s="58" t="s">
        <v>134</v>
      </c>
      <c r="J14" s="58" t="s">
        <v>134</v>
      </c>
      <c r="K14" s="58" t="s">
        <v>134</v>
      </c>
      <c r="L14" s="58" t="s">
        <v>134</v>
      </c>
      <c r="M14" s="58" t="s">
        <v>134</v>
      </c>
      <c r="N14" s="58" t="s">
        <v>134</v>
      </c>
      <c r="O14" s="58" t="s">
        <v>134</v>
      </c>
      <c r="P14" s="58" t="s">
        <v>134</v>
      </c>
      <c r="Q14" s="97" t="s">
        <v>885</v>
      </c>
      <c r="R14" s="97" t="s">
        <v>885</v>
      </c>
      <c r="S14" s="602" t="s">
        <v>2042</v>
      </c>
      <c r="T14" s="602" t="s">
        <v>885</v>
      </c>
      <c r="U14" s="58" t="s">
        <v>1204</v>
      </c>
      <c r="V14" s="58" t="s">
        <v>134</v>
      </c>
      <c r="W14" s="525" t="s">
        <v>2582</v>
      </c>
      <c r="X14" s="58" t="s">
        <v>2582</v>
      </c>
      <c r="Y14" s="58" t="s">
        <v>2582</v>
      </c>
      <c r="Z14" s="58" t="s">
        <v>2583</v>
      </c>
      <c r="AA14" s="58" t="s">
        <v>240</v>
      </c>
      <c r="AB14" s="58" t="s">
        <v>134</v>
      </c>
      <c r="AC14" s="749" t="s">
        <v>1370</v>
      </c>
      <c r="AD14" s="57" t="s">
        <v>2454</v>
      </c>
      <c r="AE14" s="57" t="s">
        <v>2454</v>
      </c>
      <c r="AF14" s="58" t="s">
        <v>134</v>
      </c>
      <c r="AG14" s="6"/>
    </row>
    <row r="15" spans="1:33">
      <c r="A15" s="61" t="s">
        <v>86</v>
      </c>
      <c r="B15" s="664" t="s">
        <v>152</v>
      </c>
      <c r="C15" s="664" t="s">
        <v>152</v>
      </c>
      <c r="D15" s="57" t="s">
        <v>242</v>
      </c>
      <c r="E15" s="296" t="s">
        <v>2584</v>
      </c>
      <c r="F15" s="502" t="s">
        <v>2585</v>
      </c>
      <c r="G15" s="58" t="s">
        <v>242</v>
      </c>
      <c r="H15" s="58" t="s">
        <v>2586</v>
      </c>
      <c r="I15" s="57" t="s">
        <v>242</v>
      </c>
      <c r="J15" s="57" t="s">
        <v>2496</v>
      </c>
      <c r="K15" s="58" t="s">
        <v>134</v>
      </c>
      <c r="L15" s="58" t="s">
        <v>242</v>
      </c>
      <c r="M15" s="750" t="s">
        <v>2587</v>
      </c>
      <c r="N15" s="750" t="s">
        <v>2588</v>
      </c>
      <c r="O15" s="58"/>
      <c r="P15" s="97" t="s">
        <v>1625</v>
      </c>
      <c r="Q15" s="97" t="s">
        <v>1625</v>
      </c>
      <c r="R15" s="97" t="s">
        <v>1625</v>
      </c>
      <c r="S15" s="751" t="s">
        <v>2589</v>
      </c>
      <c r="T15" s="329" t="s">
        <v>1687</v>
      </c>
      <c r="U15" s="58" t="s">
        <v>426</v>
      </c>
      <c r="V15" s="58" t="s">
        <v>426</v>
      </c>
      <c r="W15" s="329" t="s">
        <v>2507</v>
      </c>
      <c r="X15" s="10" t="s">
        <v>739</v>
      </c>
      <c r="Y15" s="58" t="s">
        <v>134</v>
      </c>
      <c r="Z15" s="752" t="s">
        <v>2496</v>
      </c>
      <c r="AA15" s="752" t="s">
        <v>2496</v>
      </c>
      <c r="AB15" s="58" t="s">
        <v>721</v>
      </c>
      <c r="AC15" s="625" t="s">
        <v>2590</v>
      </c>
      <c r="AD15" s="10" t="s">
        <v>2439</v>
      </c>
      <c r="AE15" s="10" t="s">
        <v>2439</v>
      </c>
      <c r="AF15" s="10" t="s">
        <v>2439</v>
      </c>
      <c r="AG15" s="139"/>
    </row>
    <row r="16" spans="1:33">
      <c r="A16" s="60" t="s">
        <v>60</v>
      </c>
      <c r="B16" s="12" t="s">
        <v>2591</v>
      </c>
      <c r="C16" s="12" t="s">
        <v>2591</v>
      </c>
      <c r="D16" s="58" t="s">
        <v>134</v>
      </c>
      <c r="E16" s="58" t="s">
        <v>134</v>
      </c>
      <c r="F16" s="57" t="s">
        <v>105</v>
      </c>
      <c r="G16" s="57" t="s">
        <v>105</v>
      </c>
      <c r="H16" s="57" t="s">
        <v>105</v>
      </c>
      <c r="I16" s="58" t="s">
        <v>105</v>
      </c>
      <c r="J16" s="296" t="s">
        <v>2592</v>
      </c>
      <c r="K16" s="105" t="s">
        <v>320</v>
      </c>
      <c r="L16" s="296" t="s">
        <v>2593</v>
      </c>
      <c r="M16" s="105" t="s">
        <v>2038</v>
      </c>
      <c r="N16" s="10" t="s">
        <v>242</v>
      </c>
      <c r="P16" s="105" t="s">
        <v>2038</v>
      </c>
      <c r="Q16" s="105" t="s">
        <v>2038</v>
      </c>
      <c r="R16" s="105" t="s">
        <v>2038</v>
      </c>
      <c r="S16" s="105" t="s">
        <v>2038</v>
      </c>
      <c r="T16" s="58"/>
      <c r="U16" s="57" t="s">
        <v>240</v>
      </c>
      <c r="V16" s="57" t="s">
        <v>885</v>
      </c>
      <c r="W16" s="58" t="s">
        <v>134</v>
      </c>
      <c r="X16" s="58" t="s">
        <v>134</v>
      </c>
      <c r="Y16" s="58" t="s">
        <v>242</v>
      </c>
      <c r="Z16" s="58" t="s">
        <v>240</v>
      </c>
      <c r="AA16" s="105" t="s">
        <v>2038</v>
      </c>
      <c r="AB16" s="105" t="s">
        <v>2038</v>
      </c>
      <c r="AC16" s="58" t="s">
        <v>2594</v>
      </c>
      <c r="AD16" s="58" t="s">
        <v>2594</v>
      </c>
      <c r="AE16" s="58" t="s">
        <v>2594</v>
      </c>
      <c r="AF16" s="105" t="s">
        <v>2038</v>
      </c>
      <c r="AG16" s="57"/>
    </row>
    <row r="17" spans="1:33">
      <c r="A17" s="63" t="s">
        <v>2285</v>
      </c>
      <c r="B17" s="177" t="s">
        <v>2595</v>
      </c>
      <c r="C17" s="177" t="s">
        <v>2595</v>
      </c>
      <c r="D17" s="177" t="s">
        <v>2595</v>
      </c>
      <c r="E17" s="58" t="s">
        <v>134</v>
      </c>
      <c r="F17" s="58" t="s">
        <v>134</v>
      </c>
      <c r="G17" s="58" t="s">
        <v>134</v>
      </c>
      <c r="H17" s="58" t="s">
        <v>2596</v>
      </c>
      <c r="I17" s="58" t="s">
        <v>2597</v>
      </c>
      <c r="J17" s="58" t="s">
        <v>2597</v>
      </c>
      <c r="K17" s="58" t="s">
        <v>2597</v>
      </c>
      <c r="L17" s="347" t="s">
        <v>2598</v>
      </c>
      <c r="M17" s="58" t="s">
        <v>2597</v>
      </c>
      <c r="N17" s="58" t="s">
        <v>2597</v>
      </c>
      <c r="O17" s="58" t="s">
        <v>134</v>
      </c>
      <c r="P17" s="10"/>
      <c r="Q17" s="752" t="s">
        <v>173</v>
      </c>
      <c r="R17" s="105" t="s">
        <v>2567</v>
      </c>
      <c r="S17" s="105" t="s">
        <v>2567</v>
      </c>
      <c r="T17" s="105" t="s">
        <v>2567</v>
      </c>
      <c r="U17" s="329" t="s">
        <v>856</v>
      </c>
      <c r="V17" s="57" t="s">
        <v>1071</v>
      </c>
      <c r="W17" s="58" t="s">
        <v>134</v>
      </c>
      <c r="X17" s="58" t="s">
        <v>134</v>
      </c>
      <c r="Y17" s="105" t="s">
        <v>2599</v>
      </c>
      <c r="Z17" s="105" t="s">
        <v>2288</v>
      </c>
      <c r="AA17" s="105" t="s">
        <v>2288</v>
      </c>
      <c r="AB17" s="105" t="s">
        <v>2288</v>
      </c>
      <c r="AC17" s="105" t="s">
        <v>2288</v>
      </c>
      <c r="AD17" s="105" t="s">
        <v>2288</v>
      </c>
      <c r="AE17" s="105" t="s">
        <v>2288</v>
      </c>
      <c r="AF17" s="58"/>
      <c r="AG17" s="6"/>
    </row>
    <row r="18" spans="1:33">
      <c r="A18" s="62" t="s">
        <v>1798</v>
      </c>
      <c r="B18" s="753" t="s">
        <v>2600</v>
      </c>
      <c r="C18" s="753" t="s">
        <v>2600</v>
      </c>
      <c r="D18" s="753" t="s">
        <v>2601</v>
      </c>
      <c r="E18" s="10" t="s">
        <v>242</v>
      </c>
      <c r="F18" s="10" t="s">
        <v>242</v>
      </c>
      <c r="G18" s="58" t="s">
        <v>2602</v>
      </c>
      <c r="H18" s="58" t="s">
        <v>2602</v>
      </c>
      <c r="I18" s="58" t="s">
        <v>2602</v>
      </c>
      <c r="J18" s="58" t="s">
        <v>2602</v>
      </c>
      <c r="K18" s="58" t="s">
        <v>2602</v>
      </c>
      <c r="L18" s="754" t="s">
        <v>2603</v>
      </c>
      <c r="M18" s="754" t="s">
        <v>2603</v>
      </c>
      <c r="N18" s="754" t="s">
        <v>2603</v>
      </c>
      <c r="O18" s="296" t="s">
        <v>2604</v>
      </c>
      <c r="P18" s="296" t="s">
        <v>2604</v>
      </c>
      <c r="Q18" s="296" t="s">
        <v>2604</v>
      </c>
      <c r="R18" s="296" t="s">
        <v>2604</v>
      </c>
      <c r="S18" s="296" t="s">
        <v>2604</v>
      </c>
      <c r="T18" s="296" t="s">
        <v>2604</v>
      </c>
      <c r="U18" s="296" t="s">
        <v>2604</v>
      </c>
      <c r="V18" s="105" t="s">
        <v>134</v>
      </c>
      <c r="W18" s="105" t="s">
        <v>2567</v>
      </c>
      <c r="X18" s="105" t="s">
        <v>2567</v>
      </c>
      <c r="Y18" s="105" t="s">
        <v>2567</v>
      </c>
      <c r="Z18" s="105" t="s">
        <v>2567</v>
      </c>
      <c r="AA18" s="105" t="s">
        <v>2567</v>
      </c>
      <c r="AB18" s="58" t="s">
        <v>134</v>
      </c>
      <c r="AC18" s="58" t="s">
        <v>2605</v>
      </c>
      <c r="AD18" s="58" t="s">
        <v>2605</v>
      </c>
      <c r="AE18" s="58" t="s">
        <v>2605</v>
      </c>
      <c r="AF18" s="58" t="s">
        <v>2454</v>
      </c>
      <c r="AG18" s="6"/>
    </row>
    <row r="19" spans="1:33">
      <c r="A19" s="62" t="s">
        <v>2606</v>
      </c>
      <c r="B19" s="526" t="s">
        <v>2607</v>
      </c>
      <c r="C19" s="526" t="s">
        <v>2607</v>
      </c>
      <c r="D19" s="526" t="s">
        <v>2607</v>
      </c>
      <c r="E19" s="57" t="s">
        <v>1724</v>
      </c>
      <c r="F19" s="57" t="s">
        <v>1724</v>
      </c>
      <c r="G19" s="57" t="s">
        <v>1724</v>
      </c>
      <c r="H19" s="58" t="s">
        <v>242</v>
      </c>
      <c r="I19" s="58" t="s">
        <v>242</v>
      </c>
      <c r="J19" s="296" t="s">
        <v>2592</v>
      </c>
      <c r="K19" s="105" t="s">
        <v>320</v>
      </c>
      <c r="L19" s="296" t="s">
        <v>2593</v>
      </c>
      <c r="M19" s="58" t="s">
        <v>2608</v>
      </c>
      <c r="N19" s="58" t="s">
        <v>2608</v>
      </c>
      <c r="O19" s="58" t="s">
        <v>2609</v>
      </c>
      <c r="P19" s="296" t="s">
        <v>2610</v>
      </c>
      <c r="Q19" s="58" t="s">
        <v>2611</v>
      </c>
      <c r="R19" s="329" t="s">
        <v>242</v>
      </c>
      <c r="S19" s="97" t="s">
        <v>2437</v>
      </c>
      <c r="T19" s="97" t="s">
        <v>2437</v>
      </c>
      <c r="U19" s="726" t="s">
        <v>2018</v>
      </c>
      <c r="V19" s="726" t="s">
        <v>2018</v>
      </c>
      <c r="W19" s="726" t="s">
        <v>2018</v>
      </c>
      <c r="X19" s="726" t="s">
        <v>2018</v>
      </c>
      <c r="Y19" s="726" t="s">
        <v>2018</v>
      </c>
      <c r="Z19" s="743" t="s">
        <v>2612</v>
      </c>
      <c r="AA19" s="743" t="s">
        <v>2612</v>
      </c>
      <c r="AB19" s="58" t="s">
        <v>739</v>
      </c>
      <c r="AC19" s="105" t="s">
        <v>2613</v>
      </c>
      <c r="AD19" s="105" t="s">
        <v>2613</v>
      </c>
      <c r="AE19" s="57" t="s">
        <v>2614</v>
      </c>
      <c r="AF19" s="105" t="s">
        <v>2615</v>
      </c>
      <c r="AG19" s="6"/>
    </row>
    <row r="20" spans="1:33">
      <c r="A20" s="63" t="s">
        <v>2616</v>
      </c>
      <c r="B20" s="57" t="s">
        <v>242</v>
      </c>
      <c r="C20" s="57" t="s">
        <v>242</v>
      </c>
      <c r="D20" s="717" t="s">
        <v>268</v>
      </c>
      <c r="E20" s="58" t="s">
        <v>242</v>
      </c>
      <c r="F20" s="58" t="s">
        <v>242</v>
      </c>
      <c r="G20" s="58" t="s">
        <v>242</v>
      </c>
      <c r="H20" s="58" t="s">
        <v>134</v>
      </c>
      <c r="I20" s="58" t="s">
        <v>134</v>
      </c>
      <c r="J20" s="57" t="s">
        <v>242</v>
      </c>
      <c r="K20" s="58" t="s">
        <v>242</v>
      </c>
      <c r="L20" s="58"/>
      <c r="N20" s="58" t="s">
        <v>242</v>
      </c>
      <c r="O20" s="58"/>
      <c r="P20" s="752" t="s">
        <v>173</v>
      </c>
      <c r="Q20" s="10" t="s">
        <v>242</v>
      </c>
      <c r="R20" s="329" t="s">
        <v>242</v>
      </c>
      <c r="S20" s="329" t="s">
        <v>242</v>
      </c>
      <c r="V20" s="749" t="s">
        <v>1370</v>
      </c>
      <c r="W20" s="329" t="s">
        <v>134</v>
      </c>
      <c r="X20" s="329" t="s">
        <v>134</v>
      </c>
      <c r="Y20" s="329" t="s">
        <v>134</v>
      </c>
      <c r="Z20" s="58" t="s">
        <v>134</v>
      </c>
      <c r="AA20" s="10" t="s">
        <v>242</v>
      </c>
      <c r="AB20" s="10" t="s">
        <v>242</v>
      </c>
      <c r="AC20" s="10" t="s">
        <v>242</v>
      </c>
      <c r="AD20" s="10" t="s">
        <v>2496</v>
      </c>
      <c r="AE20" s="58" t="s">
        <v>706</v>
      </c>
      <c r="AF20" s="105" t="s">
        <v>2617</v>
      </c>
      <c r="AG20" s="6"/>
    </row>
    <row r="21" spans="1:33">
      <c r="A21" s="63" t="s">
        <v>2183</v>
      </c>
      <c r="B21" s="117" t="s">
        <v>2618</v>
      </c>
      <c r="C21" s="117" t="s">
        <v>2618</v>
      </c>
      <c r="D21" s="117" t="s">
        <v>2618</v>
      </c>
      <c r="E21" s="117" t="s">
        <v>2618</v>
      </c>
      <c r="F21" s="117" t="s">
        <v>2618</v>
      </c>
      <c r="G21" s="117" t="s">
        <v>2618</v>
      </c>
      <c r="H21" s="117" t="s">
        <v>2618</v>
      </c>
      <c r="I21" s="117" t="s">
        <v>2618</v>
      </c>
      <c r="J21" s="117" t="s">
        <v>2618</v>
      </c>
      <c r="K21" s="117" t="s">
        <v>2618</v>
      </c>
      <c r="L21" s="117" t="s">
        <v>2618</v>
      </c>
      <c r="M21" s="58" t="s">
        <v>134</v>
      </c>
      <c r="N21" s="105" t="s">
        <v>2038</v>
      </c>
      <c r="O21" s="105" t="s">
        <v>2038</v>
      </c>
      <c r="P21" s="58" t="s">
        <v>134</v>
      </c>
      <c r="Q21" s="58" t="s">
        <v>134</v>
      </c>
      <c r="R21" s="58" t="s">
        <v>134</v>
      </c>
      <c r="S21" s="58" t="s">
        <v>134</v>
      </c>
      <c r="T21" s="117" t="s">
        <v>2038</v>
      </c>
      <c r="U21" s="117" t="s">
        <v>2038</v>
      </c>
      <c r="V21" s="117" t="s">
        <v>2038</v>
      </c>
      <c r="W21" s="117" t="s">
        <v>2038</v>
      </c>
      <c r="X21" s="117" t="s">
        <v>2038</v>
      </c>
      <c r="Y21" s="117" t="s">
        <v>2038</v>
      </c>
      <c r="Z21" s="105" t="s">
        <v>2038</v>
      </c>
      <c r="AA21" s="58" t="s">
        <v>134</v>
      </c>
      <c r="AB21" s="58" t="s">
        <v>134</v>
      </c>
      <c r="AC21" s="105" t="s">
        <v>2038</v>
      </c>
      <c r="AD21" s="105" t="s">
        <v>2038</v>
      </c>
      <c r="AE21" s="105" t="s">
        <v>2038</v>
      </c>
      <c r="AF21" s="58" t="s">
        <v>134</v>
      </c>
      <c r="AG21" s="6"/>
    </row>
    <row r="22" spans="1:33">
      <c r="A22" s="513" t="s">
        <v>2136</v>
      </c>
      <c r="B22" s="58" t="s">
        <v>134</v>
      </c>
      <c r="C22" s="175" t="s">
        <v>2619</v>
      </c>
      <c r="D22" s="139" t="s">
        <v>134</v>
      </c>
      <c r="E22" s="175" t="s">
        <v>2619</v>
      </c>
      <c r="F22" s="57" t="s">
        <v>134</v>
      </c>
      <c r="G22" s="57" t="s">
        <v>134</v>
      </c>
      <c r="H22" s="57" t="s">
        <v>134</v>
      </c>
      <c r="I22" s="57" t="s">
        <v>134</v>
      </c>
      <c r="J22" s="57" t="s">
        <v>134</v>
      </c>
      <c r="K22" s="57" t="s">
        <v>134</v>
      </c>
      <c r="L22" s="57" t="s">
        <v>134</v>
      </c>
      <c r="M22" s="57" t="s">
        <v>134</v>
      </c>
      <c r="N22" s="57" t="s">
        <v>134</v>
      </c>
      <c r="O22" s="57" t="s">
        <v>134</v>
      </c>
      <c r="P22" s="57" t="s">
        <v>134</v>
      </c>
      <c r="Q22" s="57" t="s">
        <v>134</v>
      </c>
      <c r="R22" s="602" t="s">
        <v>1065</v>
      </c>
      <c r="S22" s="58" t="s">
        <v>2620</v>
      </c>
      <c r="T22" s="58" t="s">
        <v>2620</v>
      </c>
      <c r="U22" s="720" t="s">
        <v>2621</v>
      </c>
      <c r="V22" s="720" t="s">
        <v>338</v>
      </c>
      <c r="W22" s="58" t="s">
        <v>134</v>
      </c>
      <c r="X22" s="58" t="s">
        <v>242</v>
      </c>
      <c r="Y22" s="58" t="s">
        <v>242</v>
      </c>
      <c r="Z22" s="384" t="s">
        <v>242</v>
      </c>
      <c r="AA22" s="58" t="s">
        <v>2622</v>
      </c>
      <c r="AB22" s="58" t="s">
        <v>2622</v>
      </c>
      <c r="AC22" s="58" t="s">
        <v>134</v>
      </c>
      <c r="AD22" s="105" t="s">
        <v>2623</v>
      </c>
      <c r="AE22" s="105" t="s">
        <v>1625</v>
      </c>
      <c r="AF22" s="105" t="s">
        <v>2567</v>
      </c>
      <c r="AG22" s="6"/>
    </row>
    <row r="23" spans="1:33">
      <c r="A23" s="513" t="s">
        <v>104</v>
      </c>
      <c r="B23" s="10" t="s">
        <v>2624</v>
      </c>
      <c r="C23" s="10" t="s">
        <v>2624</v>
      </c>
      <c r="D23" s="191" t="s">
        <v>179</v>
      </c>
      <c r="E23" s="191" t="s">
        <v>179</v>
      </c>
      <c r="F23" s="96" t="s">
        <v>35</v>
      </c>
      <c r="G23" s="96" t="s">
        <v>50</v>
      </c>
      <c r="H23" s="58" t="s">
        <v>134</v>
      </c>
      <c r="I23" s="58" t="s">
        <v>134</v>
      </c>
      <c r="J23" s="58" t="s">
        <v>2625</v>
      </c>
      <c r="K23" s="58" t="s">
        <v>2625</v>
      </c>
      <c r="L23" s="254" t="s">
        <v>2626</v>
      </c>
      <c r="M23" s="254" t="s">
        <v>2627</v>
      </c>
      <c r="N23" s="254" t="s">
        <v>2627</v>
      </c>
      <c r="O23" s="254" t="s">
        <v>2627</v>
      </c>
      <c r="P23" s="254" t="s">
        <v>2627</v>
      </c>
      <c r="Q23" s="57" t="s">
        <v>35</v>
      </c>
      <c r="R23" s="57" t="s">
        <v>35</v>
      </c>
      <c r="S23" s="57" t="s">
        <v>35</v>
      </c>
      <c r="T23" s="57" t="s">
        <v>35</v>
      </c>
      <c r="U23" s="57" t="s">
        <v>35</v>
      </c>
      <c r="V23" s="57" t="s">
        <v>35</v>
      </c>
      <c r="W23" s="57" t="s">
        <v>35</v>
      </c>
      <c r="X23" s="57" t="s">
        <v>134</v>
      </c>
      <c r="Y23" s="57" t="s">
        <v>35</v>
      </c>
      <c r="Z23" s="57" t="s">
        <v>35</v>
      </c>
      <c r="AA23" s="57" t="s">
        <v>35</v>
      </c>
      <c r="AB23" s="57" t="s">
        <v>35</v>
      </c>
      <c r="AC23" s="57" t="s">
        <v>35</v>
      </c>
      <c r="AD23" s="57" t="s">
        <v>35</v>
      </c>
      <c r="AE23" s="717" t="s">
        <v>134</v>
      </c>
      <c r="AF23" s="191" t="s">
        <v>134</v>
      </c>
      <c r="AG23" s="6"/>
    </row>
    <row r="24" spans="1:33">
      <c r="A24" s="64" t="s">
        <v>92</v>
      </c>
      <c r="B24" s="168" t="s">
        <v>2628</v>
      </c>
      <c r="C24" s="168" t="s">
        <v>2629</v>
      </c>
      <c r="D24" s="168" t="s">
        <v>2630</v>
      </c>
      <c r="E24" s="58" t="s">
        <v>134</v>
      </c>
      <c r="F24" s="58" t="s">
        <v>134</v>
      </c>
      <c r="G24" s="58" t="s">
        <v>134</v>
      </c>
      <c r="H24" s="58" t="s">
        <v>2631</v>
      </c>
      <c r="I24" s="58" t="s">
        <v>2625</v>
      </c>
      <c r="J24" s="58" t="s">
        <v>2625</v>
      </c>
      <c r="K24" s="58" t="s">
        <v>2625</v>
      </c>
      <c r="L24" s="58" t="s">
        <v>2625</v>
      </c>
      <c r="M24" s="736" t="s">
        <v>338</v>
      </c>
      <c r="N24" s="58" t="s">
        <v>242</v>
      </c>
      <c r="O24" s="58" t="s">
        <v>35</v>
      </c>
      <c r="P24" s="755" t="s">
        <v>2632</v>
      </c>
      <c r="Q24" s="756" t="s">
        <v>2633</v>
      </c>
      <c r="R24" s="58" t="s">
        <v>885</v>
      </c>
      <c r="S24" s="743" t="s">
        <v>2570</v>
      </c>
      <c r="T24" s="58"/>
      <c r="V24" s="105" t="s">
        <v>2634</v>
      </c>
      <c r="W24" s="105" t="s">
        <v>1371</v>
      </c>
      <c r="X24" s="105" t="s">
        <v>1371</v>
      </c>
      <c r="Y24" s="105" t="s">
        <v>1371</v>
      </c>
      <c r="Z24" s="296" t="s">
        <v>2635</v>
      </c>
      <c r="AA24" s="296" t="s">
        <v>2635</v>
      </c>
      <c r="AB24" s="58" t="s">
        <v>134</v>
      </c>
      <c r="AC24" s="58" t="s">
        <v>134</v>
      </c>
      <c r="AD24" s="105" t="s">
        <v>2567</v>
      </c>
      <c r="AE24" s="105" t="s">
        <v>2567</v>
      </c>
      <c r="AF24" s="191" t="s">
        <v>35</v>
      </c>
      <c r="AG24" s="139"/>
    </row>
    <row r="25" spans="1:33">
      <c r="A25" s="553" t="s">
        <v>55</v>
      </c>
      <c r="B25" s="137" t="s">
        <v>2636</v>
      </c>
      <c r="C25" s="757" t="s">
        <v>520</v>
      </c>
      <c r="D25" s="757" t="s">
        <v>520</v>
      </c>
      <c r="E25" s="57" t="s">
        <v>134</v>
      </c>
      <c r="F25" s="57" t="s">
        <v>242</v>
      </c>
      <c r="G25" s="57" t="s">
        <v>242</v>
      </c>
      <c r="H25" s="58" t="s">
        <v>134</v>
      </c>
      <c r="I25" s="58" t="s">
        <v>2637</v>
      </c>
      <c r="J25" s="57" t="s">
        <v>242</v>
      </c>
      <c r="K25" s="58" t="s">
        <v>2637</v>
      </c>
      <c r="L25" s="58" t="s">
        <v>2637</v>
      </c>
      <c r="M25" s="58" t="s">
        <v>2638</v>
      </c>
      <c r="N25" s="58" t="s">
        <v>134</v>
      </c>
      <c r="O25" s="58" t="s">
        <v>134</v>
      </c>
      <c r="P25" s="97" t="s">
        <v>2639</v>
      </c>
      <c r="Q25" s="296" t="s">
        <v>2640</v>
      </c>
      <c r="R25" s="752" t="s">
        <v>173</v>
      </c>
      <c r="S25" s="752" t="s">
        <v>173</v>
      </c>
      <c r="T25" s="57" t="s">
        <v>489</v>
      </c>
      <c r="U25" s="58" t="s">
        <v>629</v>
      </c>
      <c r="V25" s="10" t="s">
        <v>739</v>
      </c>
      <c r="W25" s="526" t="s">
        <v>1872</v>
      </c>
      <c r="X25" s="476" t="s">
        <v>1837</v>
      </c>
      <c r="Y25" s="476" t="s">
        <v>1837</v>
      </c>
      <c r="Z25" s="476" t="s">
        <v>1837</v>
      </c>
      <c r="AA25" s="57" t="s">
        <v>2603</v>
      </c>
      <c r="AB25" s="57" t="s">
        <v>2603</v>
      </c>
      <c r="AC25" s="58" t="s">
        <v>134</v>
      </c>
      <c r="AD25" s="58" t="s">
        <v>2641</v>
      </c>
      <c r="AE25" s="58" t="s">
        <v>2642</v>
      </c>
      <c r="AF25" s="10" t="s">
        <v>1210</v>
      </c>
      <c r="AG25" s="6"/>
    </row>
    <row r="26" spans="1:33">
      <c r="A26" s="513" t="s">
        <v>94</v>
      </c>
      <c r="B26" s="58" t="s">
        <v>134</v>
      </c>
      <c r="C26" s="58" t="s">
        <v>134</v>
      </c>
      <c r="D26" s="58" t="s">
        <v>134</v>
      </c>
      <c r="E26" s="58" t="s">
        <v>134</v>
      </c>
      <c r="F26" s="58" t="s">
        <v>134</v>
      </c>
      <c r="G26" s="58" t="s">
        <v>134</v>
      </c>
      <c r="H26" s="58" t="s">
        <v>134</v>
      </c>
      <c r="I26" s="58" t="s">
        <v>134</v>
      </c>
      <c r="J26" s="97" t="s">
        <v>2643</v>
      </c>
      <c r="K26" s="8" t="s">
        <v>2644</v>
      </c>
      <c r="L26" s="10" t="s">
        <v>691</v>
      </c>
      <c r="M26" s="8" t="s">
        <v>2644</v>
      </c>
      <c r="N26" s="58" t="s">
        <v>134</v>
      </c>
      <c r="O26" s="758" t="s">
        <v>2645</v>
      </c>
      <c r="P26" s="758" t="s">
        <v>2646</v>
      </c>
      <c r="Q26" s="758" t="s">
        <v>2646</v>
      </c>
      <c r="R26" s="602" t="s">
        <v>2647</v>
      </c>
      <c r="S26" s="57" t="s">
        <v>1872</v>
      </c>
      <c r="T26" s="755" t="s">
        <v>2648</v>
      </c>
      <c r="U26" s="58" t="s">
        <v>2649</v>
      </c>
      <c r="V26" s="58" t="s">
        <v>2650</v>
      </c>
      <c r="W26" s="10" t="s">
        <v>242</v>
      </c>
      <c r="X26" s="58" t="s">
        <v>134</v>
      </c>
      <c r="Y26" s="58" t="s">
        <v>242</v>
      </c>
      <c r="Z26" s="105" t="s">
        <v>1073</v>
      </c>
      <c r="AA26" s="105" t="s">
        <v>1073</v>
      </c>
      <c r="AB26" s="105" t="s">
        <v>1073</v>
      </c>
      <c r="AC26" s="105" t="s">
        <v>1073</v>
      </c>
      <c r="AD26" s="105" t="s">
        <v>1073</v>
      </c>
      <c r="AE26" s="105" t="s">
        <v>1073</v>
      </c>
      <c r="AF26" s="105" t="s">
        <v>1073</v>
      </c>
      <c r="AG26" s="6"/>
    </row>
    <row r="27" spans="1:33">
      <c r="A27" s="444" t="s">
        <v>95</v>
      </c>
      <c r="B27" s="58" t="s">
        <v>2651</v>
      </c>
      <c r="C27" s="58" t="s">
        <v>1837</v>
      </c>
      <c r="D27" s="58" t="s">
        <v>1837</v>
      </c>
      <c r="E27" s="58" t="s">
        <v>1837</v>
      </c>
      <c r="F27" s="58" t="s">
        <v>242</v>
      </c>
      <c r="G27" s="58" t="s">
        <v>242</v>
      </c>
      <c r="H27" s="58" t="s">
        <v>242</v>
      </c>
      <c r="I27" s="57" t="s">
        <v>134</v>
      </c>
      <c r="J27" s="58" t="s">
        <v>134</v>
      </c>
      <c r="K27" s="10" t="s">
        <v>242</v>
      </c>
      <c r="L27" s="58" t="s">
        <v>242</v>
      </c>
      <c r="M27" s="58" t="s">
        <v>2652</v>
      </c>
      <c r="N27" s="58" t="s">
        <v>2653</v>
      </c>
      <c r="O27" s="58" t="s">
        <v>134</v>
      </c>
      <c r="Q27" s="113" t="s">
        <v>2654</v>
      </c>
      <c r="R27" s="113" t="s">
        <v>2655</v>
      </c>
      <c r="S27" s="113" t="s">
        <v>2655</v>
      </c>
      <c r="T27" s="113" t="s">
        <v>2655</v>
      </c>
      <c r="U27" s="113" t="s">
        <v>2656</v>
      </c>
      <c r="V27" s="329" t="s">
        <v>134</v>
      </c>
      <c r="W27" s="314" t="s">
        <v>885</v>
      </c>
      <c r="X27" s="10" t="s">
        <v>173</v>
      </c>
      <c r="Y27" s="10" t="s">
        <v>173</v>
      </c>
      <c r="AA27" s="10" t="s">
        <v>242</v>
      </c>
      <c r="AB27" s="57" t="s">
        <v>134</v>
      </c>
      <c r="AC27" s="749" t="s">
        <v>134</v>
      </c>
      <c r="AD27" s="749" t="s">
        <v>134</v>
      </c>
      <c r="AE27" s="749" t="s">
        <v>134</v>
      </c>
      <c r="AF27" s="749" t="s">
        <v>134</v>
      </c>
      <c r="AG27" s="6"/>
    </row>
    <row r="28" spans="1:33">
      <c r="A28" s="444" t="s">
        <v>2657</v>
      </c>
      <c r="B28" s="142" t="s">
        <v>2475</v>
      </c>
      <c r="C28" s="142" t="s">
        <v>2475</v>
      </c>
      <c r="D28" s="142" t="s">
        <v>2475</v>
      </c>
      <c r="E28" s="58" t="s">
        <v>134</v>
      </c>
      <c r="F28" s="58" t="s">
        <v>134</v>
      </c>
      <c r="G28" s="58" t="s">
        <v>134</v>
      </c>
      <c r="H28" s="58" t="s">
        <v>2658</v>
      </c>
      <c r="I28" s="57" t="s">
        <v>2659</v>
      </c>
      <c r="J28" s="57" t="s">
        <v>242</v>
      </c>
      <c r="K28" s="57" t="s">
        <v>2660</v>
      </c>
      <c r="L28" s="58" t="s">
        <v>134</v>
      </c>
      <c r="M28" s="57" t="s">
        <v>2661</v>
      </c>
      <c r="N28" s="58" t="s">
        <v>242</v>
      </c>
      <c r="O28" s="58" t="s">
        <v>242</v>
      </c>
      <c r="P28" s="664" t="s">
        <v>2639</v>
      </c>
      <c r="Q28" s="58" t="s">
        <v>134</v>
      </c>
      <c r="R28" s="58" t="s">
        <v>134</v>
      </c>
      <c r="S28" s="58" t="s">
        <v>134</v>
      </c>
      <c r="T28" s="58" t="s">
        <v>134</v>
      </c>
      <c r="U28" s="58" t="s">
        <v>134</v>
      </c>
      <c r="V28" s="58"/>
      <c r="W28" s="329" t="s">
        <v>2507</v>
      </c>
      <c r="X28" s="58" t="s">
        <v>242</v>
      </c>
      <c r="Y28" s="58" t="s">
        <v>2662</v>
      </c>
      <c r="Z28" s="573" t="s">
        <v>2663</v>
      </c>
      <c r="AA28" s="58" t="s">
        <v>134</v>
      </c>
      <c r="AB28" s="58" t="s">
        <v>134</v>
      </c>
      <c r="AC28" s="573" t="s">
        <v>2663</v>
      </c>
      <c r="AD28" s="10" t="s">
        <v>242</v>
      </c>
      <c r="AE28" s="10" t="s">
        <v>2494</v>
      </c>
      <c r="AF28" s="10" t="s">
        <v>2494</v>
      </c>
      <c r="AG28" s="6"/>
    </row>
    <row r="29" spans="1:33">
      <c r="A29" s="581" t="s">
        <v>2366</v>
      </c>
      <c r="B29" s="175" t="s">
        <v>2619</v>
      </c>
      <c r="C29" s="58" t="s">
        <v>134</v>
      </c>
      <c r="D29" s="58" t="s">
        <v>134</v>
      </c>
      <c r="E29" s="58" t="s">
        <v>134</v>
      </c>
      <c r="F29" s="58" t="s">
        <v>134</v>
      </c>
      <c r="G29" s="58" t="s">
        <v>134</v>
      </c>
      <c r="H29" s="58" t="s">
        <v>134</v>
      </c>
      <c r="I29" s="58" t="s">
        <v>134</v>
      </c>
      <c r="J29" s="58" t="s">
        <v>134</v>
      </c>
      <c r="K29" s="58" t="s">
        <v>134</v>
      </c>
      <c r="L29" s="58" t="s">
        <v>134</v>
      </c>
      <c r="M29" s="58" t="s">
        <v>2664</v>
      </c>
      <c r="N29" s="58" t="s">
        <v>2665</v>
      </c>
      <c r="O29" s="58" t="s">
        <v>134</v>
      </c>
      <c r="P29" s="58" t="s">
        <v>134</v>
      </c>
      <c r="Q29" s="58" t="s">
        <v>134</v>
      </c>
      <c r="R29" s="58" t="s">
        <v>134</v>
      </c>
      <c r="S29" s="58" t="s">
        <v>134</v>
      </c>
      <c r="T29" s="58" t="s">
        <v>134</v>
      </c>
      <c r="U29" s="58" t="s">
        <v>134</v>
      </c>
      <c r="V29" s="58" t="s">
        <v>134</v>
      </c>
      <c r="W29" s="58" t="s">
        <v>134</v>
      </c>
      <c r="X29" s="58" t="s">
        <v>134</v>
      </c>
      <c r="Y29" s="58" t="s">
        <v>134</v>
      </c>
      <c r="Z29" s="58" t="s">
        <v>134</v>
      </c>
      <c r="AA29" s="58" t="s">
        <v>134</v>
      </c>
      <c r="AB29" s="58" t="s">
        <v>134</v>
      </c>
      <c r="AC29" s="58" t="s">
        <v>134</v>
      </c>
      <c r="AD29" s="58" t="s">
        <v>35</v>
      </c>
      <c r="AE29" s="57" t="s">
        <v>2666</v>
      </c>
      <c r="AF29" s="57"/>
      <c r="AG29" s="6"/>
    </row>
    <row r="30" spans="1:33">
      <c r="A30" s="80" t="s">
        <v>1706</v>
      </c>
      <c r="B30" s="58" t="s">
        <v>35</v>
      </c>
      <c r="C30" s="58" t="s">
        <v>35</v>
      </c>
      <c r="D30" s="58" t="s">
        <v>35</v>
      </c>
      <c r="E30" s="58" t="s">
        <v>35</v>
      </c>
      <c r="F30" s="58" t="s">
        <v>134</v>
      </c>
      <c r="G30" s="58" t="s">
        <v>35</v>
      </c>
      <c r="H30" s="58" t="s">
        <v>35</v>
      </c>
      <c r="I30" s="58"/>
      <c r="J30" s="58" t="s">
        <v>35</v>
      </c>
      <c r="K30" s="58" t="s">
        <v>35</v>
      </c>
      <c r="L30" s="58" t="s">
        <v>35</v>
      </c>
      <c r="M30" s="58"/>
      <c r="N30" s="58"/>
      <c r="O30" s="58"/>
      <c r="P30" s="58" t="s">
        <v>35</v>
      </c>
      <c r="Q30" s="58" t="s">
        <v>134</v>
      </c>
      <c r="R30" s="58" t="s">
        <v>134</v>
      </c>
      <c r="S30" s="58" t="s">
        <v>134</v>
      </c>
      <c r="T30" s="58" t="s">
        <v>134</v>
      </c>
      <c r="U30" s="58" t="s">
        <v>134</v>
      </c>
      <c r="V30" s="58" t="s">
        <v>134</v>
      </c>
      <c r="W30" s="58" t="s">
        <v>134</v>
      </c>
      <c r="X30" s="58" t="s">
        <v>134</v>
      </c>
      <c r="Y30" s="58" t="s">
        <v>134</v>
      </c>
      <c r="Z30" s="58" t="s">
        <v>134</v>
      </c>
      <c r="AA30" s="58" t="s">
        <v>134</v>
      </c>
      <c r="AB30" s="58" t="s">
        <v>134</v>
      </c>
      <c r="AC30" s="58" t="s">
        <v>134</v>
      </c>
      <c r="AD30" s="58" t="s">
        <v>134</v>
      </c>
      <c r="AE30" s="58" t="s">
        <v>134</v>
      </c>
      <c r="AF30" s="58" t="s">
        <v>134</v>
      </c>
      <c r="AG30" s="6"/>
    </row>
    <row r="31" spans="1:33" ht="13.2">
      <c r="A31" s="80" t="s">
        <v>1707</v>
      </c>
      <c r="B31" s="58" t="s">
        <v>134</v>
      </c>
      <c r="C31" s="58" t="s">
        <v>134</v>
      </c>
      <c r="D31" s="58" t="s">
        <v>134</v>
      </c>
      <c r="E31" s="58" t="s">
        <v>134</v>
      </c>
      <c r="F31" s="58" t="s">
        <v>134</v>
      </c>
      <c r="G31" s="58" t="s">
        <v>134</v>
      </c>
      <c r="H31" s="58" t="s">
        <v>134</v>
      </c>
      <c r="I31" s="58" t="s">
        <v>134</v>
      </c>
      <c r="J31" s="58" t="s">
        <v>134</v>
      </c>
      <c r="K31" s="58" t="s">
        <v>134</v>
      </c>
      <c r="L31" s="58" t="s">
        <v>134</v>
      </c>
      <c r="M31" s="58" t="s">
        <v>134</v>
      </c>
      <c r="N31" s="58" t="s">
        <v>134</v>
      </c>
      <c r="O31" s="58" t="s">
        <v>134</v>
      </c>
      <c r="P31" s="58" t="s">
        <v>134</v>
      </c>
      <c r="Q31" s="58" t="s">
        <v>134</v>
      </c>
      <c r="R31" s="58" t="s">
        <v>134</v>
      </c>
      <c r="S31" s="58" t="s">
        <v>242</v>
      </c>
      <c r="T31" s="58" t="s">
        <v>134</v>
      </c>
      <c r="U31" s="58" t="s">
        <v>1290</v>
      </c>
      <c r="V31" s="58" t="s">
        <v>1290</v>
      </c>
      <c r="W31" s="58" t="s">
        <v>1290</v>
      </c>
      <c r="X31" s="58" t="s">
        <v>1290</v>
      </c>
      <c r="Y31" s="58" t="s">
        <v>1290</v>
      </c>
      <c r="Z31" s="58" t="s">
        <v>242</v>
      </c>
      <c r="AA31" s="759" t="s">
        <v>2667</v>
      </c>
      <c r="AB31" s="759" t="s">
        <v>2668</v>
      </c>
      <c r="AC31" s="759" t="s">
        <v>2668</v>
      </c>
      <c r="AD31" s="58" t="s">
        <v>2179</v>
      </c>
      <c r="AE31" s="58" t="s">
        <v>134</v>
      </c>
      <c r="AF31" s="58" t="s">
        <v>134</v>
      </c>
      <c r="AG31" s="6"/>
    </row>
    <row r="32" spans="1:33" ht="13.2">
      <c r="A32" s="354" t="s">
        <v>98</v>
      </c>
      <c r="B32" s="58" t="s">
        <v>134</v>
      </c>
      <c r="C32" s="58" t="s">
        <v>134</v>
      </c>
      <c r="D32" s="58" t="s">
        <v>134</v>
      </c>
      <c r="E32" s="58" t="s">
        <v>134</v>
      </c>
      <c r="F32" s="58" t="s">
        <v>134</v>
      </c>
      <c r="G32" s="58" t="s">
        <v>134</v>
      </c>
      <c r="H32" s="58" t="s">
        <v>134</v>
      </c>
      <c r="I32" s="58" t="s">
        <v>134</v>
      </c>
      <c r="J32" s="58" t="s">
        <v>134</v>
      </c>
      <c r="K32" s="58" t="s">
        <v>134</v>
      </c>
      <c r="L32" s="58" t="s">
        <v>134</v>
      </c>
      <c r="M32" s="58" t="s">
        <v>134</v>
      </c>
      <c r="N32" s="58" t="s">
        <v>242</v>
      </c>
      <c r="O32" s="58" t="s">
        <v>242</v>
      </c>
      <c r="P32" s="58" t="s">
        <v>134</v>
      </c>
      <c r="Q32" s="58" t="s">
        <v>134</v>
      </c>
      <c r="R32" s="58" t="s">
        <v>134</v>
      </c>
      <c r="S32" s="58" t="s">
        <v>134</v>
      </c>
      <c r="T32" s="58" t="s">
        <v>134</v>
      </c>
      <c r="U32" s="58"/>
      <c r="V32" s="58"/>
      <c r="W32" s="58" t="s">
        <v>134</v>
      </c>
      <c r="X32" s="58" t="s">
        <v>134</v>
      </c>
      <c r="Y32" s="58" t="s">
        <v>134</v>
      </c>
      <c r="Z32" s="58" t="s">
        <v>134</v>
      </c>
      <c r="AA32" s="58" t="s">
        <v>134</v>
      </c>
      <c r="AB32" s="58" t="s">
        <v>739</v>
      </c>
      <c r="AC32" s="57" t="s">
        <v>134</v>
      </c>
      <c r="AD32" s="58" t="s">
        <v>134</v>
      </c>
      <c r="AE32" s="58" t="s">
        <v>134</v>
      </c>
      <c r="AF32" s="58" t="s">
        <v>134</v>
      </c>
      <c r="AG32" s="6"/>
    </row>
    <row r="33" spans="1:33" ht="13.2">
      <c r="A33" s="354" t="s">
        <v>99</v>
      </c>
      <c r="B33" s="58" t="s">
        <v>134</v>
      </c>
      <c r="C33" s="58" t="s">
        <v>2669</v>
      </c>
      <c r="D33" s="57" t="s">
        <v>2643</v>
      </c>
      <c r="E33" s="58" t="s">
        <v>134</v>
      </c>
      <c r="F33" s="58" t="s">
        <v>134</v>
      </c>
      <c r="G33" s="58" t="s">
        <v>134</v>
      </c>
      <c r="H33" s="58" t="s">
        <v>134</v>
      </c>
      <c r="I33" s="58" t="s">
        <v>2670</v>
      </c>
      <c r="J33" s="58" t="s">
        <v>134</v>
      </c>
      <c r="K33" s="57" t="s">
        <v>739</v>
      </c>
      <c r="L33" s="57" t="s">
        <v>885</v>
      </c>
      <c r="M33" s="752" t="s">
        <v>2671</v>
      </c>
      <c r="N33" s="57" t="s">
        <v>2653</v>
      </c>
      <c r="O33" s="57" t="s">
        <v>885</v>
      </c>
      <c r="P33" s="58" t="s">
        <v>885</v>
      </c>
      <c r="Q33" s="58" t="s">
        <v>2652</v>
      </c>
      <c r="R33" s="58" t="s">
        <v>2652</v>
      </c>
      <c r="S33" s="58" t="s">
        <v>134</v>
      </c>
      <c r="T33" s="58" t="s">
        <v>134</v>
      </c>
      <c r="U33" s="58" t="s">
        <v>2672</v>
      </c>
      <c r="V33" s="58" t="s">
        <v>255</v>
      </c>
      <c r="W33" s="58" t="s">
        <v>255</v>
      </c>
      <c r="X33" s="58" t="s">
        <v>134</v>
      </c>
      <c r="Z33" s="58"/>
      <c r="AA33" s="58" t="s">
        <v>134</v>
      </c>
      <c r="AB33" s="130" t="s">
        <v>2673</v>
      </c>
      <c r="AC33" s="130" t="s">
        <v>2673</v>
      </c>
      <c r="AD33" s="130" t="s">
        <v>2673</v>
      </c>
      <c r="AE33" s="58" t="s">
        <v>2500</v>
      </c>
      <c r="AF33" s="58" t="s">
        <v>2674</v>
      </c>
      <c r="AG33" s="6"/>
    </row>
    <row r="34" spans="1:33" ht="13.2">
      <c r="A34" s="354" t="s">
        <v>2178</v>
      </c>
      <c r="B34" s="58" t="s">
        <v>134</v>
      </c>
      <c r="C34" s="58" t="s">
        <v>134</v>
      </c>
      <c r="D34" s="516" t="s">
        <v>134</v>
      </c>
      <c r="E34" s="58" t="s">
        <v>134</v>
      </c>
      <c r="F34" s="58" t="s">
        <v>134</v>
      </c>
      <c r="G34" s="58" t="s">
        <v>134</v>
      </c>
      <c r="H34" s="58" t="s">
        <v>134</v>
      </c>
      <c r="I34" s="58" t="s">
        <v>134</v>
      </c>
      <c r="J34" s="58" t="s">
        <v>134</v>
      </c>
      <c r="K34" s="58" t="s">
        <v>242</v>
      </c>
      <c r="L34" s="58" t="s">
        <v>242</v>
      </c>
      <c r="M34" s="57" t="s">
        <v>242</v>
      </c>
      <c r="N34" s="57" t="s">
        <v>242</v>
      </c>
      <c r="O34" s="57" t="s">
        <v>242</v>
      </c>
      <c r="P34" s="58" t="s">
        <v>134</v>
      </c>
      <c r="Q34" s="58" t="s">
        <v>134</v>
      </c>
      <c r="R34" s="58" t="s">
        <v>134</v>
      </c>
      <c r="S34" s="58" t="s">
        <v>134</v>
      </c>
      <c r="T34" s="58" t="s">
        <v>134</v>
      </c>
      <c r="U34" s="58" t="s">
        <v>134</v>
      </c>
      <c r="V34" s="58" t="s">
        <v>134</v>
      </c>
      <c r="W34" s="58" t="s">
        <v>134</v>
      </c>
      <c r="X34" s="760" t="s">
        <v>2447</v>
      </c>
      <c r="Y34" s="58"/>
      <c r="Z34" s="57"/>
      <c r="AA34" s="57" t="s">
        <v>134</v>
      </c>
      <c r="AB34" s="58" t="s">
        <v>134</v>
      </c>
      <c r="AC34" s="57" t="s">
        <v>134</v>
      </c>
      <c r="AD34" s="58" t="s">
        <v>2675</v>
      </c>
      <c r="AE34" s="58" t="s">
        <v>2675</v>
      </c>
      <c r="AF34" s="58" t="s">
        <v>338</v>
      </c>
      <c r="AG34" s="6"/>
    </row>
    <row r="35" spans="1:33" ht="13.2">
      <c r="A35" s="354" t="s">
        <v>100</v>
      </c>
      <c r="B35" s="58" t="s">
        <v>134</v>
      </c>
      <c r="C35" s="58" t="s">
        <v>134</v>
      </c>
      <c r="D35" s="58" t="s">
        <v>134</v>
      </c>
      <c r="E35" s="58" t="s">
        <v>134</v>
      </c>
      <c r="F35" s="58" t="s">
        <v>134</v>
      </c>
      <c r="G35" s="58" t="s">
        <v>134</v>
      </c>
      <c r="H35" s="58" t="s">
        <v>134</v>
      </c>
      <c r="I35" s="58" t="s">
        <v>134</v>
      </c>
      <c r="J35" s="58" t="s">
        <v>134</v>
      </c>
      <c r="K35" s="58" t="s">
        <v>134</v>
      </c>
      <c r="L35" s="58" t="s">
        <v>134</v>
      </c>
      <c r="M35" s="58" t="s">
        <v>134</v>
      </c>
      <c r="N35" s="58" t="s">
        <v>134</v>
      </c>
      <c r="O35" s="58" t="s">
        <v>134</v>
      </c>
      <c r="P35" s="58" t="s">
        <v>134</v>
      </c>
      <c r="Q35" s="58" t="s">
        <v>134</v>
      </c>
      <c r="R35" s="58" t="s">
        <v>134</v>
      </c>
      <c r="S35" s="58" t="s">
        <v>134</v>
      </c>
      <c r="T35" s="58" t="s">
        <v>134</v>
      </c>
      <c r="U35" s="58" t="s">
        <v>134</v>
      </c>
      <c r="V35" s="58" t="s">
        <v>134</v>
      </c>
      <c r="W35" s="58" t="s">
        <v>134</v>
      </c>
      <c r="X35" s="58" t="s">
        <v>134</v>
      </c>
      <c r="Y35" s="58" t="s">
        <v>134</v>
      </c>
      <c r="Z35" s="58" t="s">
        <v>134</v>
      </c>
      <c r="AA35" s="58" t="s">
        <v>134</v>
      </c>
      <c r="AB35" s="58" t="s">
        <v>134</v>
      </c>
      <c r="AC35" s="58" t="s">
        <v>134</v>
      </c>
      <c r="AD35" s="58" t="s">
        <v>134</v>
      </c>
      <c r="AE35" s="58" t="s">
        <v>134</v>
      </c>
      <c r="AF35" s="58" t="s">
        <v>134</v>
      </c>
      <c r="AG35" s="6"/>
    </row>
    <row r="36" spans="1:33" ht="13.2">
      <c r="A36" s="354" t="s">
        <v>101</v>
      </c>
      <c r="B36" s="58" t="s">
        <v>134</v>
      </c>
      <c r="C36" s="58" t="s">
        <v>134</v>
      </c>
      <c r="D36" s="58" t="s">
        <v>134</v>
      </c>
      <c r="E36" s="58" t="s">
        <v>134</v>
      </c>
      <c r="F36" s="58" t="s">
        <v>134</v>
      </c>
      <c r="G36" s="58" t="s">
        <v>134</v>
      </c>
      <c r="H36" s="58" t="s">
        <v>134</v>
      </c>
      <c r="I36" s="58" t="s">
        <v>134</v>
      </c>
      <c r="J36" s="58" t="s">
        <v>134</v>
      </c>
      <c r="K36" s="58" t="s">
        <v>134</v>
      </c>
      <c r="L36" s="58" t="s">
        <v>134</v>
      </c>
      <c r="M36" s="58" t="s">
        <v>134</v>
      </c>
      <c r="N36" s="58" t="s">
        <v>134</v>
      </c>
      <c r="O36" s="58" t="s">
        <v>134</v>
      </c>
      <c r="P36" s="58" t="s">
        <v>134</v>
      </c>
      <c r="Q36" s="58" t="s">
        <v>2676</v>
      </c>
      <c r="R36" s="58" t="s">
        <v>2676</v>
      </c>
      <c r="S36" s="58" t="s">
        <v>134</v>
      </c>
      <c r="T36" s="58" t="s">
        <v>134</v>
      </c>
      <c r="U36" s="58" t="s">
        <v>134</v>
      </c>
      <c r="V36" s="58" t="s">
        <v>134</v>
      </c>
      <c r="W36" s="58" t="s">
        <v>134</v>
      </c>
      <c r="X36" s="58" t="s">
        <v>134</v>
      </c>
      <c r="Y36" s="58"/>
      <c r="Z36" s="58"/>
      <c r="AA36" s="58" t="s">
        <v>134</v>
      </c>
      <c r="AB36" s="58" t="s">
        <v>134</v>
      </c>
      <c r="AC36" s="58" t="s">
        <v>134</v>
      </c>
      <c r="AD36" s="58" t="s">
        <v>134</v>
      </c>
      <c r="AE36" s="58" t="s">
        <v>134</v>
      </c>
      <c r="AF36" s="58" t="s">
        <v>2677</v>
      </c>
      <c r="AG36" s="6"/>
    </row>
    <row r="37" spans="1:33" ht="13.2">
      <c r="A37" s="354" t="s">
        <v>102</v>
      </c>
      <c r="B37" s="58" t="s">
        <v>134</v>
      </c>
      <c r="C37" s="58" t="s">
        <v>134</v>
      </c>
      <c r="D37" s="58" t="s">
        <v>134</v>
      </c>
      <c r="E37" s="58" t="s">
        <v>134</v>
      </c>
      <c r="F37" s="58" t="s">
        <v>134</v>
      </c>
      <c r="G37" s="58" t="s">
        <v>134</v>
      </c>
      <c r="H37" s="58" t="s">
        <v>134</v>
      </c>
      <c r="I37" s="58" t="s">
        <v>134</v>
      </c>
      <c r="J37" s="58" t="s">
        <v>134</v>
      </c>
      <c r="K37" s="58" t="s">
        <v>134</v>
      </c>
      <c r="L37" s="58" t="s">
        <v>134</v>
      </c>
      <c r="M37" s="58" t="s">
        <v>134</v>
      </c>
      <c r="N37" s="58" t="s">
        <v>134</v>
      </c>
      <c r="O37" s="58" t="s">
        <v>134</v>
      </c>
      <c r="P37" s="58" t="s">
        <v>134</v>
      </c>
      <c r="Q37" s="58" t="s">
        <v>134</v>
      </c>
      <c r="R37" s="602" t="s">
        <v>1065</v>
      </c>
      <c r="S37" s="58" t="s">
        <v>134</v>
      </c>
      <c r="T37" s="58" t="s">
        <v>134</v>
      </c>
      <c r="U37" s="58" t="s">
        <v>134</v>
      </c>
      <c r="V37" s="58" t="s">
        <v>134</v>
      </c>
      <c r="W37" s="58" t="s">
        <v>134</v>
      </c>
      <c r="X37" s="58" t="s">
        <v>134</v>
      </c>
      <c r="Y37" s="58" t="s">
        <v>134</v>
      </c>
      <c r="Z37" s="58" t="s">
        <v>134</v>
      </c>
      <c r="AA37" s="58" t="s">
        <v>134</v>
      </c>
      <c r="AB37" s="58" t="s">
        <v>134</v>
      </c>
      <c r="AC37" s="58" t="s">
        <v>134</v>
      </c>
      <c r="AD37" s="58" t="s">
        <v>2500</v>
      </c>
      <c r="AE37" s="58" t="s">
        <v>134</v>
      </c>
      <c r="AF37" s="58" t="s">
        <v>134</v>
      </c>
      <c r="AG37" s="6"/>
    </row>
    <row r="38" spans="1:33" ht="13.2">
      <c r="A38" s="354" t="s">
        <v>1891</v>
      </c>
      <c r="B38" s="96" t="s">
        <v>2678</v>
      </c>
      <c r="C38" s="96" t="s">
        <v>2678</v>
      </c>
      <c r="D38" s="96" t="s">
        <v>2678</v>
      </c>
      <c r="E38" s="96" t="s">
        <v>2678</v>
      </c>
      <c r="F38" s="96" t="s">
        <v>2678</v>
      </c>
      <c r="G38" s="96" t="s">
        <v>2678</v>
      </c>
      <c r="H38" s="58" t="s">
        <v>134</v>
      </c>
      <c r="I38" s="58" t="s">
        <v>242</v>
      </c>
      <c r="J38" s="10" t="s">
        <v>2679</v>
      </c>
      <c r="K38" s="58" t="s">
        <v>134</v>
      </c>
      <c r="L38" s="58" t="s">
        <v>134</v>
      </c>
      <c r="M38" s="58" t="s">
        <v>2680</v>
      </c>
      <c r="N38" s="58" t="s">
        <v>242</v>
      </c>
      <c r="O38" s="58" t="s">
        <v>134</v>
      </c>
      <c r="P38" s="58" t="s">
        <v>242</v>
      </c>
      <c r="Q38" s="743" t="s">
        <v>2570</v>
      </c>
      <c r="R38" s="58" t="s">
        <v>134</v>
      </c>
      <c r="S38" s="58" t="s">
        <v>134</v>
      </c>
      <c r="T38" s="743" t="s">
        <v>2570</v>
      </c>
      <c r="U38" s="58" t="s">
        <v>242</v>
      </c>
      <c r="V38" s="58" t="s">
        <v>134</v>
      </c>
      <c r="W38" s="743" t="s">
        <v>2570</v>
      </c>
      <c r="X38" s="743" t="s">
        <v>2570</v>
      </c>
      <c r="Y38" s="58" t="s">
        <v>134</v>
      </c>
      <c r="Z38" s="58" t="s">
        <v>134</v>
      </c>
      <c r="AA38" s="743" t="s">
        <v>2570</v>
      </c>
      <c r="AB38" s="58" t="s">
        <v>2681</v>
      </c>
      <c r="AC38" s="58" t="s">
        <v>2681</v>
      </c>
      <c r="AD38" s="743" t="s">
        <v>2570</v>
      </c>
      <c r="AE38" s="743" t="s">
        <v>2570</v>
      </c>
      <c r="AF38" s="57" t="s">
        <v>134</v>
      </c>
      <c r="AG38" s="6"/>
    </row>
    <row r="39" spans="1:33" ht="13.2">
      <c r="A39" s="354" t="s">
        <v>103</v>
      </c>
      <c r="B39" s="329" t="s">
        <v>352</v>
      </c>
      <c r="C39" s="329" t="s">
        <v>352</v>
      </c>
      <c r="D39" s="329" t="s">
        <v>352</v>
      </c>
      <c r="E39" s="329" t="s">
        <v>352</v>
      </c>
      <c r="F39" s="329" t="s">
        <v>352</v>
      </c>
      <c r="G39" s="329" t="s">
        <v>352</v>
      </c>
      <c r="H39" s="329" t="s">
        <v>352</v>
      </c>
      <c r="I39" s="329" t="s">
        <v>352</v>
      </c>
      <c r="J39" s="329" t="s">
        <v>488</v>
      </c>
      <c r="K39" s="329" t="s">
        <v>134</v>
      </c>
      <c r="L39" s="329" t="s">
        <v>134</v>
      </c>
      <c r="M39" s="329" t="s">
        <v>134</v>
      </c>
      <c r="N39" s="329" t="s">
        <v>242</v>
      </c>
      <c r="O39" s="329" t="s">
        <v>134</v>
      </c>
      <c r="P39" s="329" t="s">
        <v>134</v>
      </c>
      <c r="Q39" s="329" t="s">
        <v>134</v>
      </c>
      <c r="R39" s="329" t="s">
        <v>134</v>
      </c>
      <c r="S39" s="329" t="s">
        <v>134</v>
      </c>
      <c r="T39" s="761" t="s">
        <v>2682</v>
      </c>
      <c r="U39" s="761" t="s">
        <v>2682</v>
      </c>
      <c r="V39" s="329" t="s">
        <v>134</v>
      </c>
      <c r="W39" s="329" t="s">
        <v>134</v>
      </c>
      <c r="X39" s="329" t="s">
        <v>242</v>
      </c>
      <c r="Y39" s="329" t="s">
        <v>134</v>
      </c>
      <c r="Z39" s="329" t="s">
        <v>134</v>
      </c>
      <c r="AA39" s="329" t="s">
        <v>134</v>
      </c>
      <c r="AB39" s="329" t="s">
        <v>134</v>
      </c>
      <c r="AC39" s="329" t="s">
        <v>134</v>
      </c>
      <c r="AD39" s="329" t="s">
        <v>134</v>
      </c>
      <c r="AE39" s="329" t="s">
        <v>134</v>
      </c>
      <c r="AF39" s="329" t="s">
        <v>134</v>
      </c>
      <c r="AG39" s="6"/>
    </row>
    <row r="40" spans="1:33" ht="13.2">
      <c r="A40" s="354" t="s">
        <v>54</v>
      </c>
      <c r="B40" s="329" t="s">
        <v>134</v>
      </c>
      <c r="C40" s="329" t="s">
        <v>242</v>
      </c>
      <c r="D40" s="58" t="s">
        <v>242</v>
      </c>
      <c r="E40" s="58" t="s">
        <v>134</v>
      </c>
      <c r="F40" s="58" t="s">
        <v>134</v>
      </c>
      <c r="G40" s="58" t="s">
        <v>134</v>
      </c>
      <c r="H40" s="58" t="s">
        <v>134</v>
      </c>
      <c r="I40" s="58" t="s">
        <v>134</v>
      </c>
      <c r="J40" s="57" t="s">
        <v>242</v>
      </c>
      <c r="K40" s="57"/>
      <c r="L40" s="57" t="s">
        <v>2496</v>
      </c>
      <c r="M40" s="57" t="s">
        <v>242</v>
      </c>
      <c r="N40" s="58" t="s">
        <v>134</v>
      </c>
      <c r="O40" s="58" t="s">
        <v>134</v>
      </c>
      <c r="P40" s="58" t="s">
        <v>134</v>
      </c>
      <c r="Q40" s="58" t="s">
        <v>2671</v>
      </c>
      <c r="R40" s="743" t="s">
        <v>2570</v>
      </c>
      <c r="S40" s="602" t="s">
        <v>2042</v>
      </c>
      <c r="T40" s="58"/>
      <c r="U40" s="58" t="s">
        <v>134</v>
      </c>
      <c r="V40" s="58" t="s">
        <v>134</v>
      </c>
      <c r="W40" s="58" t="s">
        <v>134</v>
      </c>
      <c r="X40" s="762" t="s">
        <v>338</v>
      </c>
      <c r="Y40" s="743" t="s">
        <v>2570</v>
      </c>
      <c r="Z40" s="743" t="s">
        <v>2570</v>
      </c>
      <c r="AA40" s="58" t="s">
        <v>353</v>
      </c>
      <c r="AB40" s="100" t="s">
        <v>2683</v>
      </c>
      <c r="AC40" s="58" t="s">
        <v>134</v>
      </c>
      <c r="AD40" s="58" t="s">
        <v>134</v>
      </c>
      <c r="AE40" s="717" t="s">
        <v>1621</v>
      </c>
      <c r="AF40" s="743" t="s">
        <v>2570</v>
      </c>
      <c r="AG40" s="6"/>
    </row>
    <row r="41" spans="1:33" ht="13.2">
      <c r="A41" s="354" t="s">
        <v>2684</v>
      </c>
      <c r="B41" s="329" t="s">
        <v>134</v>
      </c>
      <c r="C41" s="329" t="s">
        <v>134</v>
      </c>
      <c r="D41" s="329" t="s">
        <v>134</v>
      </c>
      <c r="E41" s="329" t="s">
        <v>134</v>
      </c>
      <c r="F41" s="329" t="s">
        <v>134</v>
      </c>
      <c r="G41" s="329" t="s">
        <v>134</v>
      </c>
      <c r="H41" s="58" t="s">
        <v>134</v>
      </c>
      <c r="I41" s="58" t="s">
        <v>134</v>
      </c>
      <c r="J41" s="58" t="s">
        <v>134</v>
      </c>
      <c r="K41" s="58" t="s">
        <v>134</v>
      </c>
      <c r="L41" s="58" t="s">
        <v>134</v>
      </c>
      <c r="M41" s="58" t="s">
        <v>134</v>
      </c>
      <c r="N41" s="58" t="s">
        <v>134</v>
      </c>
      <c r="O41" s="58" t="s">
        <v>134</v>
      </c>
      <c r="P41" s="58" t="s">
        <v>134</v>
      </c>
      <c r="Q41" s="58" t="s">
        <v>134</v>
      </c>
      <c r="R41" s="58" t="s">
        <v>134</v>
      </c>
      <c r="S41" s="58" t="s">
        <v>134</v>
      </c>
      <c r="T41" s="58" t="s">
        <v>134</v>
      </c>
      <c r="U41" s="58" t="s">
        <v>134</v>
      </c>
      <c r="V41" s="58" t="s">
        <v>134</v>
      </c>
      <c r="W41" s="58" t="s">
        <v>134</v>
      </c>
      <c r="X41" s="58" t="s">
        <v>134</v>
      </c>
      <c r="Y41" s="58"/>
      <c r="Z41" s="58"/>
      <c r="AA41" s="58"/>
      <c r="AB41" s="58"/>
      <c r="AC41" s="58" t="s">
        <v>134</v>
      </c>
      <c r="AD41" s="58"/>
      <c r="AE41" s="57"/>
      <c r="AF41" s="58"/>
      <c r="AG41" s="6"/>
    </row>
    <row r="42" spans="1:33" ht="13.2">
      <c r="A42" s="73" t="s">
        <v>105</v>
      </c>
      <c r="B42" s="191" t="s">
        <v>179</v>
      </c>
      <c r="C42" s="191" t="s">
        <v>179</v>
      </c>
      <c r="D42" s="58" t="s">
        <v>2685</v>
      </c>
      <c r="E42" s="58" t="s">
        <v>2685</v>
      </c>
      <c r="F42" s="58" t="s">
        <v>2685</v>
      </c>
      <c r="G42" s="58" t="s">
        <v>2686</v>
      </c>
      <c r="H42" s="58" t="s">
        <v>134</v>
      </c>
      <c r="I42" s="58" t="s">
        <v>134</v>
      </c>
      <c r="J42" s="58" t="s">
        <v>134</v>
      </c>
      <c r="K42" s="58" t="s">
        <v>134</v>
      </c>
      <c r="L42" s="58" t="s">
        <v>134</v>
      </c>
      <c r="M42" s="105" t="s">
        <v>2687</v>
      </c>
      <c r="N42" s="105" t="s">
        <v>2687</v>
      </c>
      <c r="O42" s="105" t="s">
        <v>2687</v>
      </c>
      <c r="P42" s="105" t="s">
        <v>2687</v>
      </c>
      <c r="Q42" s="105" t="s">
        <v>2687</v>
      </c>
      <c r="R42" s="105" t="s">
        <v>2687</v>
      </c>
      <c r="S42" s="105" t="s">
        <v>2687</v>
      </c>
      <c r="T42" s="105" t="s">
        <v>2687</v>
      </c>
      <c r="U42" s="105" t="s">
        <v>2687</v>
      </c>
      <c r="V42" s="105" t="s">
        <v>2688</v>
      </c>
      <c r="W42" s="58" t="s">
        <v>2689</v>
      </c>
      <c r="X42" s="58" t="s">
        <v>242</v>
      </c>
      <c r="Y42" s="58" t="s">
        <v>134</v>
      </c>
      <c r="Z42" s="58" t="s">
        <v>134</v>
      </c>
      <c r="AA42" s="58" t="s">
        <v>134</v>
      </c>
      <c r="AB42" s="58" t="s">
        <v>2690</v>
      </c>
      <c r="AC42" s="58" t="s">
        <v>2690</v>
      </c>
      <c r="AD42" s="58" t="s">
        <v>2518</v>
      </c>
      <c r="AE42" s="58" t="s">
        <v>2518</v>
      </c>
      <c r="AF42" s="58" t="s">
        <v>2518</v>
      </c>
      <c r="AG42" s="6"/>
    </row>
    <row r="43" spans="1:33" ht="13.2">
      <c r="A43" s="73" t="s">
        <v>106</v>
      </c>
      <c r="B43" s="58"/>
      <c r="C43" s="58"/>
      <c r="D43" s="58"/>
      <c r="E43" s="58"/>
      <c r="F43" s="58" t="s">
        <v>2691</v>
      </c>
      <c r="G43" s="58"/>
      <c r="H43" s="58" t="s">
        <v>134</v>
      </c>
      <c r="I43" s="58"/>
      <c r="J43" s="58"/>
      <c r="K43" s="58"/>
      <c r="L43" s="58"/>
      <c r="M43" s="58"/>
      <c r="N43" s="58" t="s">
        <v>134</v>
      </c>
      <c r="O43" s="58" t="s">
        <v>134</v>
      </c>
      <c r="P43" s="58"/>
      <c r="Q43" s="58"/>
      <c r="R43" s="58"/>
      <c r="S43" s="58"/>
      <c r="T43" s="58"/>
      <c r="U43" s="58" t="s">
        <v>134</v>
      </c>
      <c r="V43" s="58" t="s">
        <v>134</v>
      </c>
      <c r="W43" s="58"/>
      <c r="X43" s="58"/>
      <c r="Y43" s="58"/>
      <c r="Z43" s="93" t="s">
        <v>2692</v>
      </c>
      <c r="AA43" s="365" t="s">
        <v>2692</v>
      </c>
      <c r="AB43" s="365" t="s">
        <v>2692</v>
      </c>
      <c r="AC43" s="365" t="s">
        <v>2692</v>
      </c>
      <c r="AD43" s="365" t="s">
        <v>2692</v>
      </c>
      <c r="AE43" s="207"/>
      <c r="AF43" s="207"/>
      <c r="AG43" s="6"/>
    </row>
    <row r="44" spans="1:33" ht="13.2">
      <c r="A44" s="73" t="s">
        <v>107</v>
      </c>
      <c r="B44" s="58"/>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t="s">
        <v>1990</v>
      </c>
      <c r="AD44" s="58"/>
      <c r="AE44" s="57"/>
      <c r="AF44" s="57"/>
      <c r="AG44" s="6"/>
    </row>
    <row r="45" spans="1:33" ht="13.2">
      <c r="A45" s="73" t="s">
        <v>108</v>
      </c>
      <c r="B45" s="58"/>
      <c r="C45" s="58"/>
      <c r="D45" s="58"/>
      <c r="E45" s="58"/>
      <c r="F45" s="58"/>
      <c r="G45" s="58"/>
      <c r="H45" s="58"/>
      <c r="I45" s="58"/>
      <c r="J45" s="58" t="s">
        <v>2693</v>
      </c>
      <c r="K45" s="58"/>
      <c r="L45" s="58"/>
      <c r="M45" s="58"/>
      <c r="N45" s="58"/>
      <c r="O45" s="58"/>
      <c r="P45" s="58"/>
      <c r="Q45" s="58"/>
      <c r="R45" s="602" t="s">
        <v>1065</v>
      </c>
      <c r="S45" s="58"/>
      <c r="T45" s="58"/>
      <c r="U45" s="58"/>
      <c r="V45" s="58"/>
      <c r="W45" s="58"/>
      <c r="X45" s="58"/>
      <c r="Y45" s="58"/>
      <c r="Z45" s="58"/>
      <c r="AA45" s="58"/>
      <c r="AB45" s="58"/>
      <c r="AC45" s="573" t="s">
        <v>2663</v>
      </c>
      <c r="AD45" s="58"/>
      <c r="AE45" s="57"/>
      <c r="AF45" s="57"/>
      <c r="AG45" s="6"/>
    </row>
    <row r="46" spans="1:33" ht="13.2">
      <c r="A46" s="73" t="s">
        <v>109</v>
      </c>
      <c r="B46" s="58"/>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7"/>
      <c r="AF46" s="57"/>
      <c r="AG46" s="6"/>
    </row>
    <row r="47" spans="1:33" ht="13.2">
      <c r="A47" s="73" t="s">
        <v>27</v>
      </c>
      <c r="B47" s="57"/>
      <c r="C47" s="57"/>
      <c r="D47" s="58" t="s">
        <v>2694</v>
      </c>
      <c r="E47" s="58" t="s">
        <v>134</v>
      </c>
      <c r="F47" s="58"/>
      <c r="G47" s="58"/>
      <c r="H47" s="58" t="s">
        <v>2532</v>
      </c>
      <c r="I47" s="58" t="s">
        <v>35</v>
      </c>
      <c r="J47" s="58" t="s">
        <v>2532</v>
      </c>
      <c r="K47" s="58" t="s">
        <v>2695</v>
      </c>
      <c r="L47" s="58" t="s">
        <v>2695</v>
      </c>
      <c r="M47" s="58" t="s">
        <v>2695</v>
      </c>
      <c r="N47" s="58" t="s">
        <v>2695</v>
      </c>
      <c r="O47" s="58" t="s">
        <v>2695</v>
      </c>
      <c r="P47" s="58" t="s">
        <v>2695</v>
      </c>
      <c r="Q47" s="58" t="s">
        <v>2695</v>
      </c>
      <c r="R47" s="58" t="s">
        <v>2696</v>
      </c>
      <c r="S47" s="58" t="s">
        <v>2695</v>
      </c>
      <c r="T47" s="58" t="s">
        <v>2695</v>
      </c>
      <c r="U47" s="58" t="s">
        <v>2695</v>
      </c>
      <c r="V47" s="58" t="s">
        <v>2695</v>
      </c>
      <c r="W47" s="58" t="s">
        <v>2695</v>
      </c>
      <c r="X47" s="58" t="s">
        <v>2694</v>
      </c>
      <c r="Y47" s="58" t="s">
        <v>35</v>
      </c>
      <c r="Z47" s="58" t="s">
        <v>35</v>
      </c>
      <c r="AA47" s="58" t="s">
        <v>134</v>
      </c>
      <c r="AB47" s="58"/>
      <c r="AC47" s="58"/>
      <c r="AD47" s="58"/>
      <c r="AF47" s="58"/>
      <c r="AG47" s="6"/>
    </row>
    <row r="48" spans="1:33" ht="13.2">
      <c r="A48" s="73" t="s">
        <v>110</v>
      </c>
      <c r="B48" s="58"/>
      <c r="C48" s="58"/>
      <c r="D48" s="58" t="s">
        <v>134</v>
      </c>
      <c r="E48" s="58" t="s">
        <v>134</v>
      </c>
      <c r="F48" s="58"/>
      <c r="G48" s="58"/>
      <c r="H48" s="58"/>
      <c r="I48" s="58"/>
      <c r="J48" s="58"/>
      <c r="K48" s="58"/>
      <c r="L48" s="58"/>
      <c r="M48" s="58"/>
      <c r="N48" s="58"/>
      <c r="O48" s="58" t="s">
        <v>134</v>
      </c>
      <c r="P48" s="58"/>
      <c r="Q48" s="58"/>
      <c r="R48" s="58"/>
      <c r="S48" s="58"/>
      <c r="T48" s="58"/>
      <c r="U48" s="58"/>
      <c r="V48" s="58"/>
      <c r="W48" s="58"/>
      <c r="X48" s="58" t="s">
        <v>134</v>
      </c>
      <c r="Y48" s="58" t="s">
        <v>134</v>
      </c>
      <c r="Z48" s="58"/>
      <c r="AA48" s="58"/>
      <c r="AB48" s="58"/>
      <c r="AC48" s="58"/>
      <c r="AD48" s="58"/>
      <c r="AE48" s="57"/>
      <c r="AF48" s="57"/>
      <c r="AG48" s="6"/>
    </row>
    <row r="49" spans="1:33" ht="13.2">
      <c r="A49" s="26" t="s">
        <v>112</v>
      </c>
      <c r="B49" s="521"/>
      <c r="C49" s="6"/>
      <c r="D49" s="6"/>
      <c r="E49" s="6"/>
      <c r="F49" s="6"/>
      <c r="G49" s="6"/>
      <c r="H49" s="6"/>
      <c r="I49" s="6"/>
      <c r="J49" s="6"/>
      <c r="K49" s="6"/>
      <c r="L49" s="6"/>
      <c r="M49" s="6"/>
      <c r="N49" s="6"/>
      <c r="O49" s="6"/>
      <c r="P49" s="6"/>
      <c r="Q49" s="6"/>
      <c r="R49" s="6"/>
      <c r="S49" s="6"/>
      <c r="T49" s="6"/>
      <c r="U49" s="6"/>
      <c r="V49" s="6"/>
      <c r="W49" s="6"/>
      <c r="X49" s="58"/>
      <c r="Y49" s="390" t="s">
        <v>1538</v>
      </c>
      <c r="Z49" s="6"/>
      <c r="AA49" s="6"/>
      <c r="AB49" s="6"/>
      <c r="AC49" s="6"/>
      <c r="AD49" s="6"/>
      <c r="AE49" s="6"/>
      <c r="AF49" s="6"/>
      <c r="AG49" s="6"/>
    </row>
    <row r="50" spans="1:33" ht="13.2">
      <c r="A50" s="63">
        <v>7700</v>
      </c>
      <c r="B50" s="390"/>
      <c r="C50" s="390"/>
      <c r="D50" s="390"/>
      <c r="E50" s="390"/>
      <c r="F50" s="390"/>
      <c r="G50" s="390"/>
      <c r="H50" s="390"/>
      <c r="I50" s="390"/>
      <c r="J50" s="390"/>
      <c r="K50" s="390"/>
      <c r="L50" s="390" t="s">
        <v>1538</v>
      </c>
      <c r="M50" s="390"/>
      <c r="N50" s="390"/>
      <c r="O50" s="390"/>
      <c r="P50" s="390"/>
      <c r="Q50" s="390"/>
      <c r="R50" s="390"/>
      <c r="S50" s="390"/>
      <c r="T50" s="390"/>
      <c r="U50" s="390"/>
      <c r="V50" s="390"/>
      <c r="W50" s="390"/>
      <c r="X50" s="390"/>
      <c r="Y50" s="390"/>
      <c r="Z50" s="390"/>
      <c r="AA50" s="390"/>
      <c r="AB50" s="526"/>
      <c r="AC50" s="58" t="s">
        <v>1990</v>
      </c>
      <c r="AD50" s="57"/>
      <c r="AE50" s="57"/>
      <c r="AF50" s="57"/>
      <c r="AG50" s="6"/>
    </row>
    <row r="51" spans="1:33" ht="13.2">
      <c r="A51" s="528">
        <v>7701</v>
      </c>
      <c r="B51" s="175" t="s">
        <v>2619</v>
      </c>
      <c r="C51" s="175" t="s">
        <v>2619</v>
      </c>
      <c r="D51" s="717" t="s">
        <v>268</v>
      </c>
      <c r="E51" s="175" t="s">
        <v>2619</v>
      </c>
      <c r="F51" s="526"/>
      <c r="G51" s="371" t="s">
        <v>86</v>
      </c>
      <c r="H51" s="371" t="s">
        <v>2586</v>
      </c>
      <c r="I51" s="58" t="s">
        <v>1891</v>
      </c>
      <c r="J51" s="58"/>
      <c r="M51" s="10" t="s">
        <v>571</v>
      </c>
      <c r="N51" s="58" t="s">
        <v>2653</v>
      </c>
      <c r="O51" s="371"/>
      <c r="P51" s="58" t="s">
        <v>242</v>
      </c>
      <c r="Q51" s="10" t="s">
        <v>242</v>
      </c>
      <c r="R51" s="58" t="s">
        <v>885</v>
      </c>
      <c r="S51" s="57" t="s">
        <v>1872</v>
      </c>
      <c r="T51" s="371" t="s">
        <v>1687</v>
      </c>
      <c r="U51" s="371"/>
      <c r="V51" s="296" t="s">
        <v>2697</v>
      </c>
      <c r="W51" s="58"/>
      <c r="X51" s="57" t="s">
        <v>103</v>
      </c>
      <c r="Y51" s="58"/>
      <c r="Z51" s="752" t="s">
        <v>2496</v>
      </c>
      <c r="AA51" s="371" t="s">
        <v>242</v>
      </c>
      <c r="AB51" s="58"/>
      <c r="AC51" s="58" t="s">
        <v>2605</v>
      </c>
      <c r="AD51" s="58" t="s">
        <v>2605</v>
      </c>
      <c r="AE51" s="58" t="s">
        <v>2605</v>
      </c>
      <c r="AF51" s="58" t="s">
        <v>2617</v>
      </c>
      <c r="AG51" s="6"/>
    </row>
    <row r="52" spans="1:33" ht="13.2">
      <c r="A52" s="75">
        <v>7702</v>
      </c>
      <c r="B52" s="526" t="s">
        <v>84</v>
      </c>
      <c r="C52" s="526" t="s">
        <v>84</v>
      </c>
      <c r="D52" s="526" t="s">
        <v>84</v>
      </c>
      <c r="E52" s="526" t="s">
        <v>84</v>
      </c>
      <c r="F52" s="526" t="s">
        <v>84</v>
      </c>
      <c r="G52" s="526" t="s">
        <v>84</v>
      </c>
      <c r="H52" s="526" t="s">
        <v>84</v>
      </c>
      <c r="I52" s="526" t="s">
        <v>84</v>
      </c>
      <c r="J52" s="526"/>
      <c r="K52" s="526"/>
      <c r="L52" s="526" t="s">
        <v>84</v>
      </c>
      <c r="M52" s="526" t="s">
        <v>84</v>
      </c>
      <c r="N52" s="526" t="s">
        <v>84</v>
      </c>
      <c r="O52" s="526" t="s">
        <v>84</v>
      </c>
      <c r="P52" s="526" t="s">
        <v>84</v>
      </c>
      <c r="Q52" s="526" t="s">
        <v>84</v>
      </c>
      <c r="R52" s="526" t="s">
        <v>84</v>
      </c>
      <c r="S52" s="526" t="s">
        <v>84</v>
      </c>
      <c r="T52" s="526" t="s">
        <v>84</v>
      </c>
      <c r="U52" s="526" t="s">
        <v>84</v>
      </c>
      <c r="V52" s="526" t="s">
        <v>84</v>
      </c>
      <c r="W52" s="526" t="s">
        <v>84</v>
      </c>
      <c r="X52" s="526" t="s">
        <v>84</v>
      </c>
      <c r="Y52" s="526" t="s">
        <v>84</v>
      </c>
      <c r="Z52" s="526" t="s">
        <v>84</v>
      </c>
      <c r="AA52" s="526" t="s">
        <v>84</v>
      </c>
      <c r="AB52" s="526"/>
      <c r="AC52" s="526" t="s">
        <v>84</v>
      </c>
      <c r="AD52" s="526" t="s">
        <v>84</v>
      </c>
      <c r="AE52" s="526" t="s">
        <v>84</v>
      </c>
      <c r="AF52" s="526" t="s">
        <v>84</v>
      </c>
      <c r="AG52" s="6"/>
    </row>
    <row r="53" spans="1:33" ht="13.2">
      <c r="A53" s="75">
        <v>7703</v>
      </c>
      <c r="B53" s="58" t="s">
        <v>2600</v>
      </c>
      <c r="C53" s="58" t="s">
        <v>2600</v>
      </c>
      <c r="D53" s="753" t="s">
        <v>2601</v>
      </c>
      <c r="E53" s="296" t="s">
        <v>2584</v>
      </c>
      <c r="F53" s="371"/>
      <c r="G53" s="371"/>
      <c r="H53" s="58"/>
      <c r="I53" s="58"/>
      <c r="J53" s="58" t="s">
        <v>2597</v>
      </c>
      <c r="K53" s="371"/>
      <c r="L53" s="296" t="s">
        <v>885</v>
      </c>
      <c r="M53" s="752" t="s">
        <v>2671</v>
      </c>
      <c r="O53" s="757" t="s">
        <v>885</v>
      </c>
      <c r="P53" s="727" t="s">
        <v>885</v>
      </c>
      <c r="Q53" s="727" t="s">
        <v>885</v>
      </c>
      <c r="R53" s="58" t="s">
        <v>885</v>
      </c>
      <c r="S53" s="371"/>
      <c r="T53" s="602" t="s">
        <v>885</v>
      </c>
      <c r="V53" s="749" t="s">
        <v>1370</v>
      </c>
      <c r="W53" s="763" t="s">
        <v>885</v>
      </c>
      <c r="X53" s="10" t="s">
        <v>173</v>
      </c>
      <c r="Y53" s="10" t="s">
        <v>173</v>
      </c>
      <c r="Z53" s="371"/>
      <c r="AA53" s="764" t="s">
        <v>2667</v>
      </c>
      <c r="AB53" s="764" t="s">
        <v>2668</v>
      </c>
      <c r="AC53" s="764" t="s">
        <v>2668</v>
      </c>
      <c r="AD53" s="10" t="s">
        <v>2496</v>
      </c>
      <c r="AE53" s="57" t="s">
        <v>2614</v>
      </c>
      <c r="AF53" s="58" t="s">
        <v>2677</v>
      </c>
      <c r="AG53" s="6"/>
    </row>
    <row r="54" spans="1:33" ht="13.2">
      <c r="A54" s="75">
        <v>7705</v>
      </c>
      <c r="B54" s="58" t="s">
        <v>2624</v>
      </c>
      <c r="C54" s="58" t="s">
        <v>2624</v>
      </c>
      <c r="D54" s="526"/>
      <c r="E54" s="526"/>
      <c r="F54" s="526"/>
      <c r="G54" s="526"/>
      <c r="H54" s="526"/>
      <c r="I54" s="82"/>
      <c r="J54" s="526"/>
      <c r="K54" s="82"/>
      <c r="L54" s="82"/>
      <c r="M54" s="58" t="s">
        <v>2652</v>
      </c>
      <c r="N54" s="526"/>
      <c r="O54" s="526"/>
      <c r="P54" s="97" t="s">
        <v>2639</v>
      </c>
      <c r="Q54" s="97" t="s">
        <v>885</v>
      </c>
      <c r="R54" s="97" t="s">
        <v>885</v>
      </c>
      <c r="S54" s="526"/>
      <c r="T54" s="10" t="s">
        <v>1687</v>
      </c>
      <c r="U54" s="526"/>
      <c r="V54" s="10" t="s">
        <v>739</v>
      </c>
      <c r="W54" s="58" t="s">
        <v>2689</v>
      </c>
      <c r="X54" s="10" t="s">
        <v>739</v>
      </c>
      <c r="Y54" s="526"/>
      <c r="Z54" s="526"/>
      <c r="AA54" s="526"/>
      <c r="AB54" s="10" t="s">
        <v>739</v>
      </c>
      <c r="AC54" s="625" t="s">
        <v>2590</v>
      </c>
      <c r="AE54" s="10" t="s">
        <v>242</v>
      </c>
      <c r="AF54" s="191"/>
      <c r="AG54" s="6"/>
    </row>
    <row r="55" spans="1:33" ht="13.2">
      <c r="A55" s="75">
        <v>7706</v>
      </c>
      <c r="B55" s="765" t="s">
        <v>245</v>
      </c>
      <c r="C55" s="208"/>
      <c r="D55" s="208"/>
      <c r="E55" s="208"/>
      <c r="F55" s="208"/>
      <c r="G55" s="208"/>
      <c r="H55" s="208"/>
      <c r="I55" s="208" t="s">
        <v>2625</v>
      </c>
      <c r="J55" s="208" t="s">
        <v>2625</v>
      </c>
      <c r="K55" s="208" t="s">
        <v>2625</v>
      </c>
      <c r="L55" s="208" t="s">
        <v>2625</v>
      </c>
      <c r="M55" s="208"/>
      <c r="N55" s="57"/>
      <c r="O55" s="57"/>
      <c r="P55" s="57"/>
      <c r="Q55" s="502" t="s">
        <v>2698</v>
      </c>
      <c r="R55" s="57"/>
      <c r="S55" s="765" t="s">
        <v>245</v>
      </c>
      <c r="T55" s="765" t="s">
        <v>245</v>
      </c>
      <c r="U55" s="765" t="s">
        <v>245</v>
      </c>
      <c r="V55" s="765" t="s">
        <v>245</v>
      </c>
      <c r="W55" s="765" t="s">
        <v>245</v>
      </c>
      <c r="X55" s="765" t="s">
        <v>245</v>
      </c>
      <c r="Y55" s="765" t="s">
        <v>245</v>
      </c>
      <c r="Z55" s="765" t="s">
        <v>245</v>
      </c>
      <c r="AA55" s="765" t="s">
        <v>245</v>
      </c>
      <c r="AB55" s="765" t="s">
        <v>245</v>
      </c>
      <c r="AC55" s="765" t="s">
        <v>245</v>
      </c>
      <c r="AD55" s="765" t="s">
        <v>245</v>
      </c>
      <c r="AE55" s="765" t="s">
        <v>245</v>
      </c>
      <c r="AF55" s="765" t="s">
        <v>245</v>
      </c>
      <c r="AG55" s="6"/>
    </row>
    <row r="56" spans="1:33" ht="13.2">
      <c r="A56" s="75">
        <v>7707</v>
      </c>
      <c r="B56" s="220"/>
      <c r="C56" s="220"/>
      <c r="D56" s="220"/>
      <c r="E56" s="220"/>
      <c r="F56" s="220"/>
      <c r="G56" s="220"/>
      <c r="H56" s="220"/>
      <c r="I56" s="220"/>
      <c r="J56" s="220"/>
      <c r="K56" s="220"/>
      <c r="L56" s="220"/>
      <c r="M56" s="220"/>
      <c r="N56" s="220"/>
      <c r="O56" s="220"/>
      <c r="P56" s="220"/>
      <c r="Q56" s="220"/>
      <c r="R56" s="220"/>
      <c r="S56" s="220"/>
      <c r="T56" s="220"/>
      <c r="U56" s="220"/>
      <c r="V56" s="220"/>
      <c r="W56" s="220"/>
      <c r="X56" s="220"/>
      <c r="Y56" s="220"/>
      <c r="Z56" s="220"/>
      <c r="AA56" s="220"/>
      <c r="AB56" s="220"/>
      <c r="AC56" s="220"/>
      <c r="AD56" s="220"/>
      <c r="AE56" s="220"/>
      <c r="AF56" s="220"/>
      <c r="AG56" s="6"/>
    </row>
    <row r="57" spans="1:33" ht="13.2">
      <c r="A57" s="75">
        <v>7709</v>
      </c>
      <c r="B57" s="10" t="s">
        <v>2618</v>
      </c>
      <c r="C57" s="10" t="s">
        <v>2618</v>
      </c>
      <c r="D57" s="10" t="s">
        <v>2618</v>
      </c>
      <c r="I57" s="58" t="s">
        <v>2637</v>
      </c>
      <c r="K57" s="58" t="s">
        <v>2637</v>
      </c>
      <c r="L57" s="32" t="s">
        <v>1538</v>
      </c>
      <c r="M57" s="58" t="s">
        <v>2638</v>
      </c>
      <c r="O57" s="105" t="s">
        <v>2038</v>
      </c>
      <c r="S57" s="105" t="s">
        <v>2038</v>
      </c>
      <c r="T57" s="105" t="s">
        <v>2038</v>
      </c>
      <c r="U57" s="105" t="s">
        <v>2038</v>
      </c>
      <c r="V57" s="105" t="s">
        <v>2038</v>
      </c>
      <c r="W57" s="105" t="s">
        <v>2038</v>
      </c>
      <c r="X57" s="105" t="s">
        <v>2038</v>
      </c>
      <c r="Y57" s="105" t="s">
        <v>2038</v>
      </c>
      <c r="Z57" s="105" t="s">
        <v>2038</v>
      </c>
      <c r="AB57" s="526"/>
      <c r="AC57" s="105" t="s">
        <v>2038</v>
      </c>
      <c r="AD57" s="105" t="s">
        <v>2038</v>
      </c>
      <c r="AE57" s="105" t="s">
        <v>2038</v>
      </c>
      <c r="AF57" s="191"/>
      <c r="AG57" s="6"/>
    </row>
    <row r="58" spans="1:33" ht="13.2">
      <c r="A58" s="76">
        <v>7710</v>
      </c>
      <c r="B58" s="371"/>
      <c r="C58" s="757" t="s">
        <v>520</v>
      </c>
      <c r="D58" s="757" t="s">
        <v>520</v>
      </c>
      <c r="E58" s="371"/>
      <c r="F58" s="371"/>
      <c r="G58" s="371"/>
      <c r="H58" s="371"/>
      <c r="I58" s="371"/>
      <c r="J58" s="371"/>
      <c r="K58" s="371"/>
      <c r="L58" s="347" t="s">
        <v>2598</v>
      </c>
      <c r="M58" s="105" t="s">
        <v>2038</v>
      </c>
      <c r="N58" s="371"/>
      <c r="O58" s="371" t="s">
        <v>2699</v>
      </c>
      <c r="P58" s="105" t="s">
        <v>2038</v>
      </c>
      <c r="Q58" s="105" t="s">
        <v>2038</v>
      </c>
      <c r="R58" s="105" t="s">
        <v>2038</v>
      </c>
      <c r="S58" s="97" t="s">
        <v>2437</v>
      </c>
      <c r="T58" s="97" t="s">
        <v>2437</v>
      </c>
      <c r="U58" s="10" t="s">
        <v>1322</v>
      </c>
      <c r="V58" s="10" t="s">
        <v>2700</v>
      </c>
      <c r="W58" s="371" t="s">
        <v>242</v>
      </c>
      <c r="X58" s="371" t="s">
        <v>105</v>
      </c>
      <c r="Y58" s="371"/>
      <c r="Z58" s="371" t="s">
        <v>60</v>
      </c>
      <c r="AA58" s="105" t="s">
        <v>2038</v>
      </c>
      <c r="AB58" s="105" t="s">
        <v>2038</v>
      </c>
      <c r="AC58" s="567" t="s">
        <v>2594</v>
      </c>
      <c r="AD58" s="516" t="s">
        <v>2594</v>
      </c>
      <c r="AE58" s="516" t="s">
        <v>2594</v>
      </c>
      <c r="AF58" s="105" t="s">
        <v>2038</v>
      </c>
      <c r="AG58" s="6"/>
    </row>
    <row r="59" spans="1:33" ht="13.2">
      <c r="A59" s="76">
        <v>7711</v>
      </c>
      <c r="B59" s="142" t="s">
        <v>2475</v>
      </c>
      <c r="C59" s="142" t="s">
        <v>2475</v>
      </c>
      <c r="D59" s="142" t="s">
        <v>2475</v>
      </c>
      <c r="E59" s="57" t="s">
        <v>1724</v>
      </c>
      <c r="F59" s="57" t="s">
        <v>1724</v>
      </c>
      <c r="G59" s="57" t="s">
        <v>1724</v>
      </c>
      <c r="H59" s="526" t="s">
        <v>2701</v>
      </c>
      <c r="I59" s="526"/>
      <c r="J59" s="526"/>
      <c r="K59" s="98"/>
      <c r="L59" s="254" t="s">
        <v>2626</v>
      </c>
      <c r="M59" s="254" t="s">
        <v>2627</v>
      </c>
      <c r="N59" s="254" t="s">
        <v>2627</v>
      </c>
      <c r="O59" s="254" t="s">
        <v>2627</v>
      </c>
      <c r="P59" s="254" t="s">
        <v>2627</v>
      </c>
      <c r="Q59" s="254" t="s">
        <v>2627</v>
      </c>
      <c r="R59" s="105" t="s">
        <v>687</v>
      </c>
      <c r="S59" s="105" t="s">
        <v>2702</v>
      </c>
      <c r="U59" s="58" t="s">
        <v>1290</v>
      </c>
      <c r="V59" s="58" t="s">
        <v>1290</v>
      </c>
      <c r="W59" s="58" t="s">
        <v>1290</v>
      </c>
      <c r="X59" s="58" t="s">
        <v>1290</v>
      </c>
      <c r="Y59" s="58" t="s">
        <v>1290</v>
      </c>
      <c r="Z59" s="526"/>
      <c r="AA59" s="526"/>
      <c r="AD59" s="602" t="s">
        <v>1625</v>
      </c>
      <c r="AE59" s="602" t="s">
        <v>1625</v>
      </c>
      <c r="AG59" s="6"/>
    </row>
    <row r="60" spans="1:33" ht="13.2">
      <c r="A60" s="75">
        <v>7712</v>
      </c>
      <c r="B60" s="105" t="s">
        <v>2038</v>
      </c>
      <c r="C60" s="105" t="s">
        <v>2038</v>
      </c>
      <c r="D60" s="105" t="s">
        <v>2038</v>
      </c>
      <c r="E60" s="105" t="s">
        <v>2038</v>
      </c>
      <c r="F60" s="105" t="s">
        <v>2038</v>
      </c>
      <c r="G60" s="105" t="s">
        <v>2038</v>
      </c>
      <c r="H60" s="105" t="s">
        <v>2038</v>
      </c>
      <c r="I60" s="105" t="s">
        <v>2038</v>
      </c>
      <c r="J60" s="105" t="s">
        <v>2038</v>
      </c>
      <c r="K60" s="105" t="s">
        <v>2038</v>
      </c>
      <c r="L60" s="105" t="s">
        <v>2038</v>
      </c>
      <c r="N60" s="105" t="s">
        <v>2038</v>
      </c>
      <c r="O60" s="10" t="s">
        <v>2699</v>
      </c>
      <c r="P60" s="526"/>
      <c r="Q60" s="526"/>
      <c r="R60" s="526"/>
      <c r="U60" s="720" t="s">
        <v>338</v>
      </c>
      <c r="V60" s="720" t="s">
        <v>338</v>
      </c>
      <c r="W60" s="525"/>
      <c r="Y60" s="117" t="s">
        <v>2618</v>
      </c>
      <c r="Z60" s="117" t="s">
        <v>2618</v>
      </c>
      <c r="AA60" s="117" t="s">
        <v>2618</v>
      </c>
      <c r="AB60" s="117" t="s">
        <v>2618</v>
      </c>
      <c r="AC60" s="117" t="s">
        <v>2618</v>
      </c>
      <c r="AD60" s="117" t="s">
        <v>2618</v>
      </c>
      <c r="AE60" s="117" t="s">
        <v>2618</v>
      </c>
      <c r="AF60" s="251" t="s">
        <v>2618</v>
      </c>
      <c r="AG60" s="6"/>
    </row>
    <row r="61" spans="1:33" ht="13.2">
      <c r="A61" s="75">
        <v>7713</v>
      </c>
      <c r="B61" s="208"/>
      <c r="C61" s="717"/>
      <c r="E61" s="526"/>
      <c r="F61" s="526"/>
      <c r="G61" s="526"/>
      <c r="H61" s="526"/>
      <c r="I61" s="526"/>
      <c r="J61" s="526"/>
      <c r="M61" s="58" t="s">
        <v>2597</v>
      </c>
      <c r="N61" s="58" t="s">
        <v>2597</v>
      </c>
      <c r="O61" s="526"/>
      <c r="P61" s="526"/>
      <c r="Q61" s="766" t="s">
        <v>2671</v>
      </c>
      <c r="R61" s="526"/>
      <c r="S61" s="526"/>
      <c r="T61" s="526"/>
      <c r="U61" s="526"/>
      <c r="V61" s="526"/>
      <c r="W61" s="526"/>
      <c r="X61" s="526"/>
      <c r="Y61" s="526"/>
      <c r="Z61" s="526"/>
      <c r="AB61" s="550" t="s">
        <v>2673</v>
      </c>
      <c r="AC61" s="550" t="s">
        <v>2673</v>
      </c>
      <c r="AD61" s="550" t="s">
        <v>2673</v>
      </c>
      <c r="AE61" s="10" t="s">
        <v>242</v>
      </c>
      <c r="AF61" s="57"/>
      <c r="AG61" s="6"/>
    </row>
    <row r="62" spans="1:33" ht="13.2">
      <c r="A62" s="76">
        <v>7715</v>
      </c>
      <c r="B62" s="191" t="s">
        <v>179</v>
      </c>
      <c r="C62" s="191" t="s">
        <v>179</v>
      </c>
      <c r="D62" s="191" t="s">
        <v>179</v>
      </c>
      <c r="E62" s="191" t="s">
        <v>179</v>
      </c>
      <c r="F62" s="191"/>
      <c r="G62" s="371"/>
      <c r="H62" s="371"/>
      <c r="I62" s="371"/>
      <c r="J62" s="371"/>
      <c r="K62" s="371"/>
      <c r="L62" s="371"/>
      <c r="M62" s="371"/>
      <c r="N62" s="371"/>
      <c r="O62" s="371"/>
      <c r="P62" s="212"/>
      <c r="Q62" s="212"/>
      <c r="R62" s="212"/>
      <c r="S62" s="212"/>
      <c r="T62" s="212"/>
      <c r="U62" s="212"/>
      <c r="V62" s="212"/>
      <c r="W62" s="212"/>
      <c r="X62" s="212"/>
      <c r="Y62" s="212"/>
      <c r="Z62" s="212"/>
      <c r="AA62" s="371"/>
      <c r="AB62" s="371"/>
      <c r="AC62" s="371" t="s">
        <v>105</v>
      </c>
      <c r="AD62" s="57" t="s">
        <v>2543</v>
      </c>
      <c r="AE62" s="57" t="s">
        <v>2543</v>
      </c>
      <c r="AF62" s="57" t="s">
        <v>2543</v>
      </c>
      <c r="AG62" s="6"/>
    </row>
    <row r="63" spans="1:33" ht="13.2">
      <c r="A63" s="76">
        <v>7716</v>
      </c>
      <c r="B63" s="97" t="s">
        <v>152</v>
      </c>
      <c r="C63" s="97" t="s">
        <v>152</v>
      </c>
      <c r="D63" s="58" t="s">
        <v>2685</v>
      </c>
      <c r="E63" s="58" t="s">
        <v>2685</v>
      </c>
      <c r="F63" s="58" t="s">
        <v>2685</v>
      </c>
      <c r="G63" s="371" t="s">
        <v>2686</v>
      </c>
      <c r="H63" s="526"/>
      <c r="I63" s="526"/>
      <c r="J63" s="58" t="s">
        <v>2625</v>
      </c>
      <c r="K63" s="58" t="s">
        <v>2625</v>
      </c>
      <c r="L63" s="57" t="s">
        <v>1290</v>
      </c>
      <c r="M63" s="57" t="s">
        <v>1290</v>
      </c>
      <c r="N63" s="58" t="s">
        <v>2653</v>
      </c>
      <c r="O63" s="526"/>
      <c r="P63" s="58" t="s">
        <v>2611</v>
      </c>
      <c r="Q63" s="58" t="s">
        <v>2611</v>
      </c>
      <c r="R63" s="526"/>
      <c r="S63" s="526" t="s">
        <v>85</v>
      </c>
      <c r="T63" s="761" t="s">
        <v>2682</v>
      </c>
      <c r="U63" s="761" t="s">
        <v>2682</v>
      </c>
      <c r="V63" s="105" t="s">
        <v>2634</v>
      </c>
      <c r="W63" s="105" t="s">
        <v>1371</v>
      </c>
      <c r="X63" s="105" t="s">
        <v>1371</v>
      </c>
      <c r="Y63" s="105" t="s">
        <v>1371</v>
      </c>
      <c r="Z63" s="105" t="s">
        <v>2560</v>
      </c>
      <c r="AA63" s="57" t="s">
        <v>2603</v>
      </c>
      <c r="AB63" s="57" t="s">
        <v>2603</v>
      </c>
      <c r="AC63" s="58" t="s">
        <v>1370</v>
      </c>
      <c r="AD63" s="57" t="s">
        <v>2703</v>
      </c>
      <c r="AE63" s="57" t="s">
        <v>2703</v>
      </c>
      <c r="AF63" s="57" t="s">
        <v>2544</v>
      </c>
      <c r="AG63" s="6"/>
    </row>
    <row r="64" spans="1:33" ht="13.2">
      <c r="A64" s="76">
        <v>7717</v>
      </c>
      <c r="B64" s="58" t="s">
        <v>2651</v>
      </c>
      <c r="C64" s="58" t="s">
        <v>1602</v>
      </c>
      <c r="D64" s="58" t="s">
        <v>1602</v>
      </c>
      <c r="E64" s="58" t="s">
        <v>1602</v>
      </c>
      <c r="F64" s="371"/>
      <c r="G64" s="371" t="s">
        <v>55</v>
      </c>
      <c r="H64" s="371"/>
      <c r="I64" s="371"/>
      <c r="J64" s="371"/>
      <c r="K64" s="371"/>
      <c r="L64" s="371" t="s">
        <v>2637</v>
      </c>
      <c r="O64" s="371"/>
      <c r="P64" s="104"/>
      <c r="Q64" s="104"/>
      <c r="R64" s="104"/>
      <c r="S64" s="104"/>
      <c r="T64" s="104"/>
      <c r="U64" s="104"/>
      <c r="V64" s="104"/>
      <c r="W64" s="104"/>
      <c r="X64" s="104"/>
      <c r="Y64" s="104"/>
      <c r="Z64" s="104"/>
      <c r="AA64" s="104"/>
      <c r="AB64" s="104"/>
      <c r="AC64" s="104"/>
      <c r="AD64" s="104"/>
      <c r="AE64" s="104"/>
      <c r="AF64" s="104"/>
      <c r="AG64" s="6"/>
    </row>
    <row r="65" spans="1:33" ht="13.2">
      <c r="A65" s="76">
        <v>7718</v>
      </c>
      <c r="B65" s="96" t="s">
        <v>2678</v>
      </c>
      <c r="C65" s="96" t="s">
        <v>2678</v>
      </c>
      <c r="D65" s="96" t="s">
        <v>2678</v>
      </c>
      <c r="H65" s="525"/>
      <c r="I65" s="525"/>
      <c r="J65" s="525"/>
      <c r="K65" s="525"/>
      <c r="L65" s="525"/>
      <c r="M65" s="525"/>
      <c r="N65" s="525"/>
      <c r="O65" s="525"/>
      <c r="P65" s="525"/>
      <c r="Q65" s="525"/>
      <c r="R65" s="525"/>
      <c r="S65" s="525"/>
      <c r="T65" s="525"/>
      <c r="U65" s="58" t="s">
        <v>1204</v>
      </c>
      <c r="V65" s="10" t="s">
        <v>1290</v>
      </c>
      <c r="W65" s="10" t="s">
        <v>1290</v>
      </c>
      <c r="Y65" s="58" t="s">
        <v>2662</v>
      </c>
      <c r="Z65" s="365" t="s">
        <v>2692</v>
      </c>
      <c r="AA65" s="365" t="s">
        <v>2692</v>
      </c>
      <c r="AB65" s="365" t="s">
        <v>2692</v>
      </c>
      <c r="AC65" s="365" t="s">
        <v>2692</v>
      </c>
      <c r="AD65" s="365" t="s">
        <v>2692</v>
      </c>
      <c r="AE65" s="57" t="s">
        <v>1812</v>
      </c>
      <c r="AF65" s="207"/>
      <c r="AG65" s="6"/>
    </row>
    <row r="66" spans="1:33" ht="13.2">
      <c r="A66" s="76">
        <v>7719</v>
      </c>
      <c r="B66" s="12" t="s">
        <v>2579</v>
      </c>
      <c r="C66" s="12"/>
      <c r="D66" s="611"/>
      <c r="E66" s="611"/>
      <c r="F66" s="611"/>
      <c r="G66" s="611"/>
      <c r="H66" s="525"/>
      <c r="I66" s="525"/>
      <c r="J66" s="525"/>
      <c r="K66" s="525"/>
      <c r="L66" s="525"/>
      <c r="M66" s="58" t="s">
        <v>2680</v>
      </c>
      <c r="N66" s="525"/>
      <c r="O66" s="296" t="s">
        <v>2604</v>
      </c>
      <c r="P66" s="296" t="s">
        <v>2604</v>
      </c>
      <c r="Q66" s="296" t="s">
        <v>2604</v>
      </c>
      <c r="R66" s="296" t="s">
        <v>2604</v>
      </c>
      <c r="S66" s="296" t="s">
        <v>2604</v>
      </c>
      <c r="T66" s="296" t="s">
        <v>2604</v>
      </c>
      <c r="U66" s="296" t="s">
        <v>2604</v>
      </c>
      <c r="W66" s="525"/>
      <c r="X66" s="525"/>
      <c r="Y66" s="525"/>
      <c r="Z66" s="525"/>
      <c r="AA66" s="525"/>
      <c r="AB66" s="525"/>
      <c r="AD66" s="58" t="s">
        <v>2641</v>
      </c>
      <c r="AE66" s="58" t="s">
        <v>2642</v>
      </c>
      <c r="AF66" s="10" t="s">
        <v>1210</v>
      </c>
      <c r="AG66" s="6"/>
    </row>
    <row r="67" spans="1:33" ht="13.2">
      <c r="A67" s="60">
        <v>7777</v>
      </c>
      <c r="B67" s="12" t="s">
        <v>2591</v>
      </c>
      <c r="C67" s="12" t="s">
        <v>2591</v>
      </c>
      <c r="D67" s="525"/>
      <c r="E67" s="525"/>
      <c r="F67" s="525"/>
      <c r="G67" s="525"/>
      <c r="H67" s="525"/>
      <c r="I67" s="525"/>
      <c r="J67" s="525"/>
      <c r="K67" s="525"/>
      <c r="L67" s="525"/>
      <c r="M67" s="525"/>
      <c r="N67" s="525"/>
      <c r="O67" s="526"/>
      <c r="P67" s="526"/>
      <c r="Q67" s="526"/>
      <c r="R67" s="525" t="s">
        <v>571</v>
      </c>
      <c r="S67" s="525"/>
      <c r="T67" s="564"/>
      <c r="U67" s="564"/>
      <c r="V67" s="525"/>
      <c r="W67" s="525"/>
      <c r="X67" s="525"/>
      <c r="Y67" s="525"/>
      <c r="Z67" s="525"/>
      <c r="AA67" s="526"/>
      <c r="AB67" s="526"/>
      <c r="AC67" s="525"/>
      <c r="AD67" s="57" t="s">
        <v>2704</v>
      </c>
      <c r="AE67" s="57" t="s">
        <v>2704</v>
      </c>
      <c r="AG67" s="6"/>
    </row>
    <row r="68" spans="1:33" ht="13.2">
      <c r="A68" s="60">
        <v>7721</v>
      </c>
      <c r="B68" s="57"/>
      <c r="C68" s="57"/>
      <c r="D68" s="57"/>
      <c r="E68" s="525"/>
      <c r="F68" s="525"/>
      <c r="G68" s="525"/>
      <c r="H68" s="58"/>
      <c r="J68" s="10" t="s">
        <v>2679</v>
      </c>
      <c r="K68" s="526"/>
      <c r="L68" s="251" t="s">
        <v>2705</v>
      </c>
      <c r="M68" s="251" t="s">
        <v>2705</v>
      </c>
      <c r="N68" s="251" t="s">
        <v>2705</v>
      </c>
      <c r="O68" s="251" t="s">
        <v>2705</v>
      </c>
      <c r="P68" s="251" t="s">
        <v>2705</v>
      </c>
      <c r="Q68" s="251" t="s">
        <v>2705</v>
      </c>
      <c r="R68" s="251" t="s">
        <v>2705</v>
      </c>
      <c r="S68" s="251" t="s">
        <v>2705</v>
      </c>
      <c r="T68" s="251" t="s">
        <v>2705</v>
      </c>
      <c r="U68" s="251" t="s">
        <v>2705</v>
      </c>
      <c r="V68" s="251" t="s">
        <v>2705</v>
      </c>
      <c r="W68" s="251" t="s">
        <v>2705</v>
      </c>
      <c r="X68" s="251" t="s">
        <v>2705</v>
      </c>
      <c r="Y68" s="251" t="s">
        <v>2705</v>
      </c>
      <c r="Z68" s="251" t="s">
        <v>2705</v>
      </c>
      <c r="AA68" s="251" t="s">
        <v>2705</v>
      </c>
      <c r="AB68" s="251" t="s">
        <v>2705</v>
      </c>
      <c r="AC68" s="251" t="s">
        <v>2705</v>
      </c>
      <c r="AD68" s="251" t="s">
        <v>2705</v>
      </c>
      <c r="AE68" s="251" t="s">
        <v>2705</v>
      </c>
      <c r="AF68" s="251" t="s">
        <v>2705</v>
      </c>
      <c r="AG68" s="6"/>
    </row>
    <row r="69" spans="1:33" ht="13.2">
      <c r="A69" s="60">
        <v>7722</v>
      </c>
      <c r="B69" s="526" t="s">
        <v>2607</v>
      </c>
      <c r="C69" s="526" t="s">
        <v>2607</v>
      </c>
      <c r="D69" s="526" t="s">
        <v>2607</v>
      </c>
      <c r="E69" s="526"/>
      <c r="F69" s="502" t="s">
        <v>2506</v>
      </c>
      <c r="G69" s="208"/>
      <c r="H69" s="208"/>
      <c r="J69" s="755" t="s">
        <v>2592</v>
      </c>
      <c r="K69" s="703" t="s">
        <v>320</v>
      </c>
      <c r="L69" s="755" t="s">
        <v>2593</v>
      </c>
      <c r="M69" s="10" t="s">
        <v>54</v>
      </c>
      <c r="O69" s="758" t="s">
        <v>2645</v>
      </c>
      <c r="P69" s="758" t="s">
        <v>2646</v>
      </c>
      <c r="Q69" s="758" t="s">
        <v>2646</v>
      </c>
      <c r="R69" s="602" t="s">
        <v>2706</v>
      </c>
      <c r="S69" s="751" t="s">
        <v>2589</v>
      </c>
      <c r="T69" s="296" t="s">
        <v>2648</v>
      </c>
      <c r="U69" s="57" t="s">
        <v>426</v>
      </c>
      <c r="V69" s="57" t="s">
        <v>426</v>
      </c>
      <c r="W69" s="329" t="s">
        <v>2507</v>
      </c>
      <c r="X69" s="767" t="s">
        <v>2447</v>
      </c>
      <c r="Y69" s="57" t="s">
        <v>706</v>
      </c>
      <c r="Z69" s="743" t="s">
        <v>2612</v>
      </c>
      <c r="AA69" s="743" t="s">
        <v>2612</v>
      </c>
      <c r="AB69" s="58" t="s">
        <v>739</v>
      </c>
      <c r="AC69" s="105" t="s">
        <v>2613</v>
      </c>
      <c r="AD69" s="105" t="s">
        <v>2613</v>
      </c>
      <c r="AE69" s="371" t="s">
        <v>571</v>
      </c>
      <c r="AF69" s="105" t="s">
        <v>2615</v>
      </c>
      <c r="AG69" s="6"/>
    </row>
    <row r="70" spans="1:33" ht="13.2">
      <c r="A70" s="77">
        <v>7723</v>
      </c>
      <c r="B70" s="602" t="s">
        <v>2506</v>
      </c>
      <c r="C70" s="58" t="s">
        <v>2707</v>
      </c>
      <c r="D70" s="57"/>
      <c r="E70" s="96" t="s">
        <v>2678</v>
      </c>
      <c r="F70" s="96" t="s">
        <v>2678</v>
      </c>
      <c r="G70" s="96" t="s">
        <v>2678</v>
      </c>
      <c r="H70" s="57"/>
      <c r="I70" s="10" t="s">
        <v>1741</v>
      </c>
      <c r="J70" s="726" t="s">
        <v>2643</v>
      </c>
      <c r="K70" s="526" t="s">
        <v>2708</v>
      </c>
      <c r="L70" s="727" t="s">
        <v>691</v>
      </c>
      <c r="M70" s="58" t="s">
        <v>2608</v>
      </c>
      <c r="N70" s="58" t="s">
        <v>2608</v>
      </c>
      <c r="O70" s="58"/>
      <c r="P70" s="58" t="s">
        <v>173</v>
      </c>
      <c r="Q70" s="58" t="s">
        <v>173</v>
      </c>
      <c r="R70" s="58" t="s">
        <v>173</v>
      </c>
      <c r="S70" s="58" t="s">
        <v>173</v>
      </c>
      <c r="T70" s="10" t="s">
        <v>2709</v>
      </c>
      <c r="U70" s="82" t="s">
        <v>629</v>
      </c>
      <c r="V70" s="602" t="s">
        <v>885</v>
      </c>
      <c r="W70" s="526" t="s">
        <v>1872</v>
      </c>
      <c r="X70" s="571" t="s">
        <v>1837</v>
      </c>
      <c r="Y70" s="571" t="s">
        <v>1837</v>
      </c>
      <c r="Z70" s="571" t="s">
        <v>1837</v>
      </c>
      <c r="AA70" s="10" t="s">
        <v>242</v>
      </c>
      <c r="AB70" s="100" t="s">
        <v>2683</v>
      </c>
      <c r="AC70" s="10" t="s">
        <v>242</v>
      </c>
      <c r="AD70" s="58" t="s">
        <v>2179</v>
      </c>
      <c r="AE70" s="10" t="s">
        <v>1757</v>
      </c>
      <c r="AF70" s="58" t="s">
        <v>2674</v>
      </c>
      <c r="AG70" s="6"/>
    </row>
    <row r="71" spans="1:33" ht="13.8">
      <c r="A71" s="60">
        <v>7725</v>
      </c>
      <c r="B71" s="58"/>
      <c r="C71" s="58" t="s">
        <v>2669</v>
      </c>
      <c r="D71" s="526"/>
      <c r="E71" s="526"/>
      <c r="F71" s="57" t="s">
        <v>2710</v>
      </c>
      <c r="G71" s="105" t="s">
        <v>2602</v>
      </c>
      <c r="H71" s="105" t="s">
        <v>2602</v>
      </c>
      <c r="I71" s="105" t="s">
        <v>2602</v>
      </c>
      <c r="J71" s="105" t="s">
        <v>2602</v>
      </c>
      <c r="K71" s="105" t="s">
        <v>2602</v>
      </c>
      <c r="L71" s="754" t="s">
        <v>2603</v>
      </c>
      <c r="M71" s="754" t="s">
        <v>2603</v>
      </c>
      <c r="N71" s="754" t="s">
        <v>2603</v>
      </c>
      <c r="O71" s="57" t="s">
        <v>2711</v>
      </c>
      <c r="P71" s="526" t="s">
        <v>92</v>
      </c>
      <c r="Q71" s="113" t="s">
        <v>2655</v>
      </c>
      <c r="R71" s="113" t="s">
        <v>2655</v>
      </c>
      <c r="S71" s="113" t="s">
        <v>2655</v>
      </c>
      <c r="T71" s="113" t="s">
        <v>2655</v>
      </c>
      <c r="U71" s="113" t="s">
        <v>2655</v>
      </c>
      <c r="V71" s="57" t="s">
        <v>1071</v>
      </c>
      <c r="W71" s="719" t="s">
        <v>2582</v>
      </c>
      <c r="X71" s="719" t="s">
        <v>2582</v>
      </c>
      <c r="Y71" s="719" t="s">
        <v>2582</v>
      </c>
      <c r="AA71" s="58" t="s">
        <v>353</v>
      </c>
      <c r="AB71" s="546" t="s">
        <v>2562</v>
      </c>
      <c r="AC71" s="573" t="s">
        <v>2663</v>
      </c>
      <c r="AD71" s="58" t="s">
        <v>338</v>
      </c>
      <c r="AE71" s="58" t="s">
        <v>706</v>
      </c>
      <c r="AF71" s="768" t="s">
        <v>338</v>
      </c>
      <c r="AG71" s="6"/>
    </row>
    <row r="72" spans="1:33" ht="13.2">
      <c r="A72" s="75">
        <v>7726</v>
      </c>
      <c r="B72" s="181" t="s">
        <v>2628</v>
      </c>
      <c r="C72" s="181" t="s">
        <v>2628</v>
      </c>
      <c r="D72" s="181" t="s">
        <v>2712</v>
      </c>
      <c r="E72" s="57"/>
      <c r="F72" s="57"/>
      <c r="G72" s="57"/>
      <c r="H72" s="58" t="s">
        <v>2596</v>
      </c>
      <c r="I72" s="57"/>
      <c r="J72" s="57" t="s">
        <v>2496</v>
      </c>
      <c r="K72" s="57" t="s">
        <v>739</v>
      </c>
      <c r="L72" s="10" t="s">
        <v>2042</v>
      </c>
      <c r="M72" s="251" t="s">
        <v>2687</v>
      </c>
      <c r="N72" s="251" t="s">
        <v>2687</v>
      </c>
      <c r="O72" s="251" t="s">
        <v>2687</v>
      </c>
      <c r="P72" s="251" t="s">
        <v>2687</v>
      </c>
      <c r="Q72" s="251" t="s">
        <v>2687</v>
      </c>
      <c r="R72" s="251" t="s">
        <v>2687</v>
      </c>
      <c r="S72" s="251" t="s">
        <v>2687</v>
      </c>
      <c r="T72" s="251" t="s">
        <v>2687</v>
      </c>
      <c r="U72" s="251" t="s">
        <v>2687</v>
      </c>
      <c r="V72" s="105" t="s">
        <v>2688</v>
      </c>
      <c r="Z72" s="602" t="s">
        <v>1073</v>
      </c>
      <c r="AA72" s="602" t="s">
        <v>1625</v>
      </c>
      <c r="AB72" s="602" t="s">
        <v>1625</v>
      </c>
      <c r="AC72" s="602" t="s">
        <v>1625</v>
      </c>
      <c r="AD72" s="602" t="s">
        <v>1625</v>
      </c>
      <c r="AE72" s="602" t="s">
        <v>1625</v>
      </c>
      <c r="AF72" s="602" t="s">
        <v>1625</v>
      </c>
      <c r="AG72" s="6"/>
    </row>
    <row r="73" spans="1:33" ht="13.2">
      <c r="A73" s="75">
        <v>7727</v>
      </c>
      <c r="B73" s="181" t="s">
        <v>1371</v>
      </c>
      <c r="C73" s="181" t="s">
        <v>1371</v>
      </c>
      <c r="D73" s="181"/>
      <c r="E73" s="526"/>
      <c r="F73" s="526"/>
      <c r="G73" s="58"/>
      <c r="H73" s="58"/>
      <c r="I73" s="208" t="s">
        <v>2670</v>
      </c>
      <c r="J73" s="755" t="s">
        <v>2592</v>
      </c>
      <c r="K73" s="703" t="s">
        <v>320</v>
      </c>
      <c r="L73" s="755" t="s">
        <v>2593</v>
      </c>
      <c r="M73" s="10" t="s">
        <v>2713</v>
      </c>
      <c r="N73" s="10" t="s">
        <v>2713</v>
      </c>
      <c r="O73" s="10" t="s">
        <v>86</v>
      </c>
      <c r="P73" s="769" t="s">
        <v>1625</v>
      </c>
      <c r="Q73" s="769" t="s">
        <v>1625</v>
      </c>
      <c r="R73" s="769" t="s">
        <v>1625</v>
      </c>
      <c r="S73" s="58" t="s">
        <v>2620</v>
      </c>
      <c r="T73" s="58" t="s">
        <v>2620</v>
      </c>
      <c r="U73" s="726" t="s">
        <v>856</v>
      </c>
      <c r="V73" s="57"/>
      <c r="W73" s="329" t="s">
        <v>2507</v>
      </c>
      <c r="X73" s="762" t="s">
        <v>338</v>
      </c>
      <c r="Y73" s="526"/>
      <c r="Z73" s="296" t="s">
        <v>2635</v>
      </c>
      <c r="AA73" s="296" t="s">
        <v>2635</v>
      </c>
      <c r="AB73" s="10" t="s">
        <v>242</v>
      </c>
      <c r="AC73" s="573" t="s">
        <v>2663</v>
      </c>
      <c r="AD73" s="58" t="s">
        <v>2500</v>
      </c>
      <c r="AE73" s="58" t="s">
        <v>2500</v>
      </c>
      <c r="AF73" s="526"/>
      <c r="AG73" s="6"/>
    </row>
    <row r="74" spans="1:33" ht="13.2">
      <c r="A74" s="77">
        <v>7728</v>
      </c>
      <c r="B74" s="770"/>
      <c r="C74" s="770"/>
      <c r="D74" s="58" t="s">
        <v>2580</v>
      </c>
      <c r="E74" s="58" t="s">
        <v>2580</v>
      </c>
      <c r="F74" s="58" t="s">
        <v>2581</v>
      </c>
      <c r="G74" s="58" t="s">
        <v>2581</v>
      </c>
      <c r="H74" s="58" t="s">
        <v>2581</v>
      </c>
      <c r="I74" s="329" t="s">
        <v>2714</v>
      </c>
      <c r="J74" s="736" t="s">
        <v>2506</v>
      </c>
      <c r="K74" s="58" t="s">
        <v>2597</v>
      </c>
      <c r="L74" s="130" t="s">
        <v>2715</v>
      </c>
      <c r="M74" s="771" t="s">
        <v>2716</v>
      </c>
      <c r="N74" s="771" t="s">
        <v>2716</v>
      </c>
      <c r="O74" s="771" t="s">
        <v>2716</v>
      </c>
      <c r="P74" s="771" t="s">
        <v>2716</v>
      </c>
      <c r="Q74" s="743" t="s">
        <v>2570</v>
      </c>
      <c r="R74" s="743" t="s">
        <v>2570</v>
      </c>
      <c r="S74" s="743" t="s">
        <v>2570</v>
      </c>
      <c r="T74" s="743" t="s">
        <v>2570</v>
      </c>
      <c r="U74" s="771" t="s">
        <v>2716</v>
      </c>
      <c r="V74" s="771" t="s">
        <v>2716</v>
      </c>
      <c r="W74" s="743" t="s">
        <v>2570</v>
      </c>
      <c r="X74" s="743" t="s">
        <v>2570</v>
      </c>
      <c r="Y74" s="743" t="s">
        <v>2570</v>
      </c>
      <c r="Z74" s="743" t="s">
        <v>2570</v>
      </c>
      <c r="AA74" s="743" t="s">
        <v>2570</v>
      </c>
      <c r="AB74" s="743" t="s">
        <v>2570</v>
      </c>
      <c r="AC74" s="743" t="s">
        <v>2570</v>
      </c>
      <c r="AD74" s="743" t="s">
        <v>2570</v>
      </c>
      <c r="AE74" s="743" t="s">
        <v>2570</v>
      </c>
      <c r="AF74" s="743" t="s">
        <v>2570</v>
      </c>
      <c r="AG74" s="6"/>
    </row>
    <row r="75" spans="1:33" ht="13.2">
      <c r="A75" s="77">
        <v>7729</v>
      </c>
      <c r="B75" s="526"/>
      <c r="C75" s="526"/>
      <c r="D75" s="57"/>
      <c r="E75" s="57"/>
      <c r="F75" s="57"/>
      <c r="G75" s="58"/>
      <c r="H75" s="58"/>
      <c r="I75" s="58" t="s">
        <v>108</v>
      </c>
      <c r="J75" s="58"/>
      <c r="K75" s="526"/>
      <c r="L75" s="58" t="s">
        <v>1906</v>
      </c>
      <c r="M75" s="772" t="s">
        <v>338</v>
      </c>
      <c r="N75" s="104"/>
      <c r="O75" s="104"/>
      <c r="P75" s="104"/>
      <c r="Q75" s="104"/>
      <c r="R75" s="57"/>
      <c r="S75" s="81" t="s">
        <v>242</v>
      </c>
      <c r="T75" s="81" t="s">
        <v>242</v>
      </c>
      <c r="U75" s="726" t="s">
        <v>2018</v>
      </c>
      <c r="V75" s="726" t="s">
        <v>2018</v>
      </c>
      <c r="W75" s="726" t="s">
        <v>2018</v>
      </c>
      <c r="X75" s="726" t="s">
        <v>2018</v>
      </c>
      <c r="Y75" s="726" t="s">
        <v>2018</v>
      </c>
      <c r="Z75" s="130" t="s">
        <v>2717</v>
      </c>
      <c r="AA75" s="10" t="s">
        <v>242</v>
      </c>
      <c r="AB75" s="58" t="s">
        <v>2681</v>
      </c>
      <c r="AC75" s="58" t="s">
        <v>2681</v>
      </c>
      <c r="AD75" s="10" t="s">
        <v>2439</v>
      </c>
      <c r="AE75" s="10" t="s">
        <v>2439</v>
      </c>
      <c r="AF75" s="10" t="s">
        <v>2439</v>
      </c>
      <c r="AG75" s="6"/>
    </row>
    <row r="76" spans="1:33" ht="13.2">
      <c r="A76" s="77">
        <v>7731</v>
      </c>
      <c r="B76" s="526"/>
      <c r="C76" s="526"/>
      <c r="D76" s="526"/>
      <c r="E76" s="526"/>
      <c r="F76" s="526"/>
      <c r="G76" s="82"/>
      <c r="H76" s="82"/>
      <c r="I76" s="82"/>
      <c r="J76" s="57"/>
      <c r="K76" s="526"/>
      <c r="L76" s="57"/>
      <c r="M76" s="526"/>
      <c r="N76" s="526"/>
      <c r="O76" s="526"/>
      <c r="Q76" s="526"/>
      <c r="R76" s="526"/>
      <c r="S76" s="526"/>
      <c r="T76" s="57"/>
      <c r="U76" s="57"/>
      <c r="V76" s="57"/>
      <c r="W76" s="57"/>
      <c r="X76" s="57"/>
      <c r="AG76" s="6"/>
    </row>
    <row r="77" spans="1:33" ht="13.2">
      <c r="A77" s="78">
        <v>7732</v>
      </c>
      <c r="B77" s="526"/>
      <c r="C77" s="526"/>
      <c r="D77" s="526"/>
      <c r="E77" s="526"/>
      <c r="F77" s="526"/>
      <c r="G77" s="526"/>
      <c r="H77" s="526"/>
      <c r="I77" s="526"/>
      <c r="J77" s="526"/>
      <c r="K77" s="526"/>
      <c r="L77" s="82"/>
      <c r="M77" s="750" t="s">
        <v>2718</v>
      </c>
      <c r="N77" s="750" t="s">
        <v>2719</v>
      </c>
      <c r="P77" s="97" t="s">
        <v>2639</v>
      </c>
      <c r="Q77" s="296" t="s">
        <v>2640</v>
      </c>
      <c r="R77" s="10" t="s">
        <v>242</v>
      </c>
      <c r="S77" s="10" t="s">
        <v>242</v>
      </c>
      <c r="T77" s="10" t="s">
        <v>242</v>
      </c>
      <c r="U77" s="57"/>
      <c r="V77" s="57"/>
      <c r="Y77" s="10"/>
      <c r="Z77" s="10" t="s">
        <v>242</v>
      </c>
      <c r="AA77" s="752" t="s">
        <v>2496</v>
      </c>
      <c r="AB77" s="345" t="s">
        <v>242</v>
      </c>
      <c r="AC77" s="345"/>
      <c r="AD77" s="526" t="s">
        <v>242</v>
      </c>
      <c r="AE77" s="526" t="s">
        <v>1621</v>
      </c>
      <c r="AF77" s="526"/>
      <c r="AG77" s="6"/>
    </row>
    <row r="78" spans="1:33" ht="13.2">
      <c r="A78" s="79">
        <v>7752</v>
      </c>
      <c r="B78" s="371"/>
      <c r="C78" s="371"/>
      <c r="D78" s="371"/>
      <c r="E78" s="371"/>
      <c r="F78" s="371"/>
      <c r="G78" s="371"/>
      <c r="H78" s="371"/>
      <c r="I78" s="371"/>
      <c r="J78" s="371" t="s">
        <v>373</v>
      </c>
      <c r="R78" s="371"/>
      <c r="S78" s="371"/>
      <c r="T78" s="371"/>
      <c r="U78" s="371"/>
      <c r="V78" s="371"/>
      <c r="W78" s="526"/>
      <c r="Y78" s="371"/>
      <c r="Z78" s="371"/>
      <c r="AA78" s="371"/>
      <c r="AB78" s="371"/>
      <c r="AC78" s="371"/>
      <c r="AD78" s="371"/>
      <c r="AE78" s="371"/>
      <c r="AF78" s="371"/>
      <c r="AG78" s="6"/>
    </row>
    <row r="79" spans="1:33" ht="13.2">
      <c r="A79" s="80">
        <v>7751</v>
      </c>
      <c r="B79" s="6"/>
      <c r="C79" s="6"/>
      <c r="D79" s="6"/>
      <c r="E79" s="6"/>
      <c r="F79" s="6"/>
      <c r="G79" s="6"/>
      <c r="H79" s="6"/>
      <c r="I79" s="6"/>
      <c r="J79" s="6" t="s">
        <v>2720</v>
      </c>
      <c r="K79" s="371"/>
      <c r="L79" s="371"/>
      <c r="M79" s="371"/>
      <c r="N79" s="371"/>
      <c r="O79" s="371"/>
      <c r="P79" s="371"/>
      <c r="Q79" s="371"/>
      <c r="R79" s="6"/>
      <c r="S79" s="57" t="s">
        <v>242</v>
      </c>
      <c r="T79" s="6"/>
      <c r="U79" s="6"/>
      <c r="V79" s="345"/>
      <c r="W79" s="345"/>
      <c r="X79" s="345"/>
      <c r="Y79" s="345"/>
      <c r="Z79" s="573" t="s">
        <v>2663</v>
      </c>
      <c r="AA79" s="345"/>
      <c r="AB79" s="345" t="s">
        <v>242</v>
      </c>
      <c r="AC79" s="345"/>
      <c r="AE79" s="10" t="s">
        <v>2494</v>
      </c>
      <c r="AF79" s="10" t="s">
        <v>2494</v>
      </c>
      <c r="AG79" s="6"/>
    </row>
    <row r="80" spans="1:33" ht="13.2">
      <c r="A80" s="80">
        <v>7753</v>
      </c>
      <c r="B80" s="6"/>
      <c r="C80" s="6"/>
      <c r="D80" s="6"/>
      <c r="E80" s="6"/>
      <c r="F80" s="6"/>
      <c r="G80" s="6" t="s">
        <v>104</v>
      </c>
      <c r="H80" s="6"/>
      <c r="I80" s="6" t="s">
        <v>373</v>
      </c>
      <c r="J80" s="6" t="s">
        <v>373</v>
      </c>
      <c r="K80" s="773" t="s">
        <v>2644</v>
      </c>
      <c r="L80" s="6" t="s">
        <v>373</v>
      </c>
      <c r="M80" s="773" t="s">
        <v>2644</v>
      </c>
      <c r="N80" s="6"/>
      <c r="O80" s="6" t="s">
        <v>27</v>
      </c>
      <c r="P80" s="296" t="s">
        <v>2632</v>
      </c>
      <c r="Q80" s="6"/>
      <c r="R80" s="6"/>
      <c r="S80" s="57" t="s">
        <v>242</v>
      </c>
      <c r="T80" s="57" t="s">
        <v>242</v>
      </c>
      <c r="U80" s="57"/>
      <c r="V80" s="57"/>
      <c r="W80" s="6"/>
      <c r="Z80" s="10" t="s">
        <v>242</v>
      </c>
      <c r="AA80" s="296" t="s">
        <v>2622</v>
      </c>
      <c r="AB80" s="296" t="s">
        <v>2622</v>
      </c>
      <c r="AC80" s="345" t="s">
        <v>242</v>
      </c>
      <c r="AD80" s="345" t="s">
        <v>242</v>
      </c>
      <c r="AE80" s="10" t="s">
        <v>2494</v>
      </c>
      <c r="AF80" s="10" t="s">
        <v>2494</v>
      </c>
      <c r="AG80" s="6"/>
    </row>
    <row r="81" spans="1:33" ht="13.2">
      <c r="A81" s="26" t="s">
        <v>113</v>
      </c>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row>
    <row r="82" spans="1:33" ht="13.2">
      <c r="A82" s="83" t="s">
        <v>114</v>
      </c>
      <c r="B82" s="84"/>
      <c r="C82" s="84"/>
      <c r="D82" s="84"/>
      <c r="E82" s="84"/>
      <c r="F82" s="84"/>
      <c r="G82" s="84"/>
      <c r="H82" s="84"/>
      <c r="I82" s="84"/>
      <c r="J82" s="84"/>
      <c r="K82" s="84"/>
      <c r="L82" s="84"/>
      <c r="M82" s="84"/>
      <c r="N82" s="84"/>
      <c r="O82" s="84"/>
      <c r="P82" s="84"/>
      <c r="Q82" s="84"/>
      <c r="R82" s="84"/>
      <c r="S82" s="84"/>
      <c r="T82" s="84"/>
      <c r="U82" s="84"/>
      <c r="V82" s="84"/>
      <c r="W82" s="84"/>
      <c r="X82" s="84"/>
      <c r="Y82" s="85"/>
      <c r="Z82" s="85"/>
      <c r="AA82" s="85"/>
      <c r="AB82" s="85"/>
      <c r="AC82" s="85"/>
      <c r="AD82" s="85"/>
      <c r="AE82" s="85"/>
      <c r="AF82" s="85"/>
      <c r="AG82" s="86"/>
    </row>
    <row r="83" spans="1:33" ht="13.2">
      <c r="A83" s="87" t="s">
        <v>115</v>
      </c>
      <c r="B83" s="88"/>
      <c r="C83" s="88"/>
      <c r="D83" s="88"/>
      <c r="E83" s="88"/>
      <c r="F83" s="88"/>
      <c r="G83" s="88"/>
      <c r="H83" s="88"/>
      <c r="I83" s="88"/>
      <c r="J83" s="88"/>
      <c r="K83" s="88"/>
      <c r="L83" s="88"/>
      <c r="M83" s="88"/>
      <c r="N83" s="88"/>
      <c r="O83" s="88"/>
      <c r="P83" s="88"/>
      <c r="Q83" s="88"/>
      <c r="R83" s="88"/>
      <c r="S83" s="88"/>
      <c r="T83" s="88"/>
      <c r="U83" s="88"/>
      <c r="V83" s="88"/>
      <c r="W83" s="88"/>
      <c r="X83" s="88"/>
      <c r="Y83" s="88"/>
      <c r="Z83" s="88"/>
      <c r="AA83" s="88"/>
      <c r="AB83" s="88"/>
      <c r="AC83" s="88"/>
      <c r="AD83" s="88"/>
      <c r="AE83" s="88"/>
      <c r="AF83" s="88"/>
      <c r="AG83" s="88"/>
    </row>
    <row r="84" spans="1:33" ht="13.2">
      <c r="A84" s="87" t="s">
        <v>116</v>
      </c>
      <c r="B84" s="88"/>
      <c r="C84" s="88"/>
      <c r="D84" s="88"/>
      <c r="E84" s="88"/>
      <c r="F84" s="88"/>
      <c r="G84" s="88"/>
      <c r="H84" s="88"/>
      <c r="I84" s="88"/>
      <c r="J84" s="88"/>
      <c r="K84" s="88"/>
      <c r="L84" s="88"/>
      <c r="M84" s="88"/>
      <c r="N84" s="88"/>
      <c r="O84" s="88"/>
      <c r="P84" s="88"/>
      <c r="Q84" s="88"/>
      <c r="R84" s="88"/>
      <c r="S84" s="88"/>
      <c r="T84" s="88"/>
      <c r="U84" s="88"/>
      <c r="V84" s="88"/>
      <c r="W84" s="88"/>
      <c r="X84" s="88"/>
      <c r="Y84" s="88"/>
      <c r="Z84" s="88"/>
      <c r="AA84" s="88"/>
      <c r="AB84" s="88"/>
      <c r="AC84" s="88"/>
      <c r="AD84" s="88"/>
      <c r="AE84" s="88"/>
      <c r="AF84" s="88"/>
      <c r="AG84" s="88"/>
    </row>
    <row r="85" spans="1:33" ht="13.2">
      <c r="A85" s="2" t="s">
        <v>117</v>
      </c>
      <c r="B85" s="88"/>
      <c r="C85" s="88"/>
      <c r="D85" s="88"/>
      <c r="E85" s="88"/>
      <c r="F85" s="88"/>
      <c r="G85" s="88"/>
      <c r="H85" s="88"/>
      <c r="I85" s="88"/>
      <c r="J85" s="89"/>
      <c r="K85" s="89"/>
      <c r="L85" s="89"/>
      <c r="M85" s="89"/>
      <c r="N85" s="89"/>
      <c r="O85" s="89"/>
      <c r="P85" s="89"/>
      <c r="Q85" s="89"/>
      <c r="R85" s="89"/>
      <c r="S85" s="89"/>
      <c r="T85" s="89"/>
      <c r="U85" s="89"/>
      <c r="V85" s="89"/>
      <c r="W85" s="89"/>
      <c r="X85" s="89"/>
      <c r="Y85" s="89"/>
      <c r="Z85" s="89"/>
      <c r="AA85" s="89"/>
      <c r="AB85" s="89"/>
      <c r="AC85" s="89"/>
      <c r="AD85" s="89"/>
      <c r="AE85" s="89"/>
      <c r="AF85" s="89"/>
      <c r="AG85" s="88"/>
    </row>
    <row r="86" spans="1:33" ht="13.2">
      <c r="A86" s="90" t="s">
        <v>2</v>
      </c>
      <c r="B86" s="84"/>
      <c r="C86" s="84"/>
      <c r="D86" s="84"/>
      <c r="E86" s="84"/>
      <c r="F86" s="84"/>
      <c r="G86" s="84"/>
      <c r="H86" s="84"/>
      <c r="I86" s="84"/>
      <c r="J86" s="84"/>
      <c r="K86" s="88"/>
      <c r="L86" s="88"/>
      <c r="M86" s="88"/>
      <c r="N86" s="88"/>
      <c r="O86" s="88"/>
      <c r="P86" s="88"/>
      <c r="Q86" s="88"/>
      <c r="R86" s="88"/>
      <c r="S86" s="88"/>
      <c r="T86" s="88"/>
      <c r="U86" s="88"/>
      <c r="V86" s="88"/>
      <c r="W86" s="88"/>
      <c r="X86" s="88"/>
      <c r="Y86" s="88"/>
      <c r="Z86" s="88"/>
      <c r="AA86" s="88"/>
      <c r="AB86" s="88"/>
      <c r="AC86" s="88"/>
      <c r="AD86" s="88"/>
      <c r="AE86" s="89"/>
      <c r="AF86" s="89"/>
      <c r="AG86" s="88"/>
    </row>
    <row r="87" spans="1:33" ht="13.2">
      <c r="A87" s="91" t="s">
        <v>118</v>
      </c>
      <c r="B87" s="92"/>
      <c r="C87" s="92"/>
      <c r="D87" s="92"/>
      <c r="E87" s="92"/>
      <c r="F87" s="92"/>
      <c r="G87" s="92"/>
      <c r="H87" s="92"/>
      <c r="I87" s="92"/>
      <c r="J87" s="92"/>
      <c r="K87" s="92"/>
      <c r="L87" s="92"/>
      <c r="M87" s="92"/>
      <c r="N87" s="92"/>
      <c r="O87" s="92"/>
      <c r="P87" s="92"/>
      <c r="Q87" s="92"/>
      <c r="R87" s="92"/>
      <c r="S87" s="92"/>
      <c r="T87" s="92"/>
      <c r="U87" s="92"/>
      <c r="V87" s="92"/>
      <c r="W87" s="92"/>
      <c r="X87" s="92"/>
      <c r="Y87" s="92"/>
      <c r="Z87" s="92"/>
      <c r="AA87" s="92"/>
      <c r="AB87" s="92"/>
      <c r="AC87" s="92"/>
      <c r="AD87" s="92"/>
      <c r="AE87" s="92"/>
      <c r="AF87" s="92"/>
      <c r="AG87" s="6"/>
    </row>
  </sheetData>
  <mergeCells count="1">
    <mergeCell ref="A1:A2"/>
  </mergeCells>
  <phoneticPr fontId="151"/>
  <conditionalFormatting sqref="B8:C8 B15 C15:C24 G17 B17:B18 E17:F18 D17:D28 B20:B21 H21:M22 F21:G23 E21:E24 N22:Q22 B23:B24 K26 C26:C28 E26:E28 B26:B29 B34 D34 D38:G41 B38:C42 J39:AF39 H39:I41 B51 E51:F51 C51:C52 D51:D53 T54 B57 E57:J57 N57 P57:R57 T57 C57:D59 B59 E59:G59 T59 B61:D62 E62:F62 T63:U63 E64 B64:B65 D64:D65 C64:C74 D68:D70 B69:B70 E69:E70 F70:G70 B72:B74 D72:D75 E74:F74">
    <cfRule type="cellIs" dxfId="25" priority="1" operator="equal">
      <formula>"R"</formula>
    </cfRule>
  </conditionalFormatting>
  <conditionalFormatting sqref="B8:C8 C12:W48 Y12:Z48 AD12:AG48 B12:B49 X12:X49 AA21:AA48 AB32:AC48 B51 E51:F51 D51:D53 C51:C54 T53:T54 B57 E57:K57 N57:O57 T57:T59 P57:P60 R57:S60 Q57:Q61 D57:D65 C57:C74 E59:G60 B59:B74 F62:F63 E62:E65 T63:U66 D68:D70 E69:E70 F69:F72 G70:H75 D72:D75 E74:F75 D4 G4 I4 S4 Z4 AB4:AB6 AA5 AE5:AF5 AC5:AC6 AA12:AC19 AB21:AC30 AC50:AC51 AD50:AF54 H51:J51 N51 P51 R51:S51 V51:Z51 AB51 E53 H53:J53 L53 N53:O53 U53 Y53 B53:B54 M53:M54 V53:X54 P53:R55 AB54:AC54 N55:O55 AE56:AE67 AD56:AD76 U57:Z57 AA57:AA58 AC57:AC58 M57:M59 AF57:AF67 AB58 O59 W59:Y59 U59:V60 K59:L61 N59:N61 H60:J60 Z60:AB60 AC60:AC61 M61 J63:L63 N63 M63:M64 P63:Q64 V63:V64 X63:X64 Z63:AC64 W63:W65 Y63:Y65 R64 S64:S66 F65:G65 M66 O66:R66 V66 H68:I68 K68:K69 AA68:AA69 AC68:AC69 P68:P70 AB68:AB70 M68:O71 Q68:U71 Z68:Z75 J68:J76 L68:L76 V68:V77 W69 Y69 AF69:AF72 X69:X78 Y71 I71:I72 AE71:AE75 K71:K76 AC71:AC76 W71:W77 AA71:AA77 E72 AB72:AB76 S73:S74 O73:R75 T73:U77 Y74:Y75 AF74:AF75 I75 N75 M76:M77 N77 P77:S77 Y77 AD79 S79:S80 AE79:AF80 K80 M80 P80 T80:V80 AA80:AB80">
    <cfRule type="containsText" dxfId="24" priority="2" operator="containsText" text="长距离">
      <formula>NOT(ISERROR(SEARCH(("长距离"),(D4))))</formula>
    </cfRule>
  </conditionalFormatting>
  <conditionalFormatting sqref="B2:AG2">
    <cfRule type="notContainsBlanks" dxfId="23" priority="13">
      <formula>LEN(TRIM(B2))&gt;0</formula>
    </cfRule>
  </conditionalFormatting>
  <conditionalFormatting sqref="D4 G4 I4 S4 Z4 AB4:AB6 AA5 AE5:AF5 AC5:AC6 B8:C8 AA12:AC19 C12:W48 Y12:Z48 AD12:AG48 B12:B49 X12:X49 AB21:AC30 AA21:AA48 AB32:AC48 AC50:AC51 AD50:AF54 B51 E51:F51 H51:J51 N51 P51 R51:S51 V51:Z51 AB51 D51:D53 C51:C54 E53 H53:J53 L53 N53:O53 U53 Y53 B53:B54 M53:M54 T53:T54 V53:X54 P53:R55 AB54:AC54 N55:O55 AE56:AE67 AD56:AD76 B57 E57:K57 N57:O57 U57:Z57 AA57:AA58 AC57:AC58 M57:M59 T57:T59 P57:P60 R57:S60 Q57:Q61 D57:D65 AF57:AF67 C57:C74 AB58 O59 W59:Y59 E59:G60 U59:V60 K59:L61 N59:N61 B59:B74 H60:J60 Z60:AB60 AC60:AC61 M61 F62:F63 E62:E65 J63:L63 N63 M63:M64 P63:Q64 V63:V64 X63:X64 Z63:AC64 W63:W65 Y63:Y65 T63:U66 R64 S64:S66 F65:G65 M66 O66:R66 V66 H68:I68 K68:K69 AA68:AA69 AC68:AC69 D68:D70 P68:P70 AB68:AB70 M68:O71 Q68:U71 Z68:Z75 J68:J76 L68:L76 V68:V77 W69 Y69 E69:E70 F69:F72 AF69:AF72 X69:X78 G70:H75 Y71 I71:I72 AE71:AE75 K71:K76 AC71:AC76 W71:W77 AA71:AA77 E72 D72:D75 AB72:AB76 S73:S74 O73:R75 T73:U77 E74:F75 Y74:Y75 AF74:AF75 I75 N75 M76:M77 N77 P77:S77 Y77 AD79 S79:S80 AE79:AF80 K80 M80 P80 T80:V80 AA80:AB80">
    <cfRule type="containsText" dxfId="22" priority="3" operator="containsText" text="bm">
      <formula>NOT(ISERROR(SEARCH(("bm"),(D4))))</formula>
    </cfRule>
    <cfRule type="containsText" dxfId="21" priority="4" operator="containsText" text="Lt">
      <formula>NOT(ISERROR(SEARCH(("Lt"),(D4))))</formula>
    </cfRule>
    <cfRule type="containsText" dxfId="20" priority="5" operator="containsText" text="考斯特">
      <formula>NOT(ISERROR(SEARCH(("考斯特"),(D4))))</formula>
    </cfRule>
    <cfRule type="containsText" dxfId="19" priority="6" operator="containsText" text="R">
      <formula>NOT(ISERROR(SEARCH(("R"),(D4))))</formula>
    </cfRule>
  </conditionalFormatting>
  <conditionalFormatting sqref="AB4:AB6 AE5:AF5 AC5:AC6 AA13:AC19 B13:W48 Y13:Z48 AD13:AG48 X13:X49 AB21:AC30 AA21:AA48 AB32:AC48 AC50:AC51 AD50:AF54 B51 E51:F51 H51:J51 N51 P51 R51:S51 V51:Z51 AB51 D51:D53 C51:C54 E53 H53:J53 L53 N53:O53 U53 Y53 B53:B54 M53:M54 T53:T54 V53:X54 P53:R55 AB54:AC54 N55:O55 AE56:AE67 AD56:AD76 B57 E57:K57 N57:O57 U57:Z57 AA57:AA58 AC57:AC58 M57:M59 T57:T59 P57:P60 R57:S60 Q57:Q61 D57:D65 AF57:AF67 C57:C74 AB58 O59 W59:Y59 E59:G60 U59:V60 K59:L61 N59:N61 B59:B74 H60:J60 Z60:AB60 AC60:AC61 M61 F62:F63 E62:E65 J63:L63 N63 M63:M64 P63:Q64 V63:V64 X63:X64 Z63:AC64 W63:W65 Y63:Y65 T63:U66 R64 S64:S66 F65:G65 M66 O66:R66 V66 H68:I68 K68:K69 AA68:AA69 AC68:AC69 D68:D70 P68:P70 AB68:AB70 M68:O71 Q68:U71 Z68:Z75 J68:J76 L68:L76 V68:V77 W69 Y69 E69:E70 F69:F72 AF69:AF72 X69:X78 G70:H75 Y71 I71:I72 AE71:AE75 K71:K76 AC71:AC76 W71:W77 AA71:AA77 E72 D72:D75 AB72:AB76 S73:S74 O73:R75 T73:U77 E74:F75 Y74:Y75 AF74:AF75 I75 N75 M76:M77 N77 P77:S77 Y77 AD79 S79:S80 AE79:AF80 K80 M80 P80 T80:V80 AA80:AB80 D4 G4 I4 S4 Z4 AA5 B8:C8">
    <cfRule type="containsText" dxfId="18" priority="12" operator="containsText" text="本社番">
      <formula>NOT(ISERROR(SEARCH(("本社番"),(D4))))</formula>
    </cfRule>
  </conditionalFormatting>
  <conditionalFormatting sqref="AB5:AC5 AF5 AC14:AE14 W14:W15 T15 H16 B17:C17 G17 L17 AF17 E17:F19 U17:U19 D17:D20 O18:Q18 Y18:AA18 T18:T19 R18:S20 V18:X20 B19:C19 G19 Y20 AD20 H22:Q22 Z22 AF22 D22:G23 AD24:AE24 D25:G25 J25 P25:Q25 W25 K26 R27:W28 AC27:AF28 J28 P28:Q28 X28 Z28:AB28 AA31:AC31 V32 P33:R33 X34 Q36:R36 AF36 J38 S40 X40 J40:M41 N41:R41 AA43:AF43 AC45 Y49:Y80 L50:L56 B50:K80 M50:X80 Z50:AG80 L58:L80">
    <cfRule type="containsText" dxfId="17" priority="7" operator="containsText" text="修理">
      <formula>NOT(ISERROR(SEARCH(("修理"),(AB5))))</formula>
    </cfRule>
    <cfRule type="containsText" dxfId="16" priority="8" operator="containsText" text="三检">
      <formula>NOT(ISERROR(SEARCH(("三检"),(AB5))))</formula>
    </cfRule>
    <cfRule type="containsText" dxfId="15" priority="9" operator="containsText" text="年检">
      <formula>NOT(ISERROR(SEARCH(("年检"),(AB5))))</formula>
    </cfRule>
    <cfRule type="containsText" dxfId="14" priority="10" operator="containsText" text="搬">
      <formula>NOT(ISERROR(SEARCH(("搬"),(AB5))))</formula>
    </cfRule>
  </conditionalFormatting>
  <conditionalFormatting sqref="AD6">
    <cfRule type="notContainsBlanks" dxfId="13" priority="11">
      <formula>LEN(TRIM(AD6))&gt;0</formula>
    </cfRule>
  </conditionalFormatting>
  <hyperlinks>
    <hyperlink ref="B15" r:id="rId1" xr:uid="{00000000-0004-0000-1C00-000000000000}"/>
    <hyperlink ref="C15" r:id="rId2" xr:uid="{00000000-0004-0000-1C00-000001000000}"/>
    <hyperlink ref="M15" r:id="rId3" xr:uid="{00000000-0004-0000-1C00-000002000000}"/>
    <hyperlink ref="N15" r:id="rId4" xr:uid="{00000000-0004-0000-1C00-000003000000}"/>
    <hyperlink ref="P24" r:id="rId5" xr:uid="{00000000-0004-0000-1C00-000004000000}"/>
    <hyperlink ref="Q24" r:id="rId6" xr:uid="{00000000-0004-0000-1C00-000005000000}"/>
    <hyperlink ref="T26" r:id="rId7" xr:uid="{00000000-0004-0000-1C00-000006000000}"/>
    <hyperlink ref="P28" r:id="rId8" xr:uid="{00000000-0004-0000-1C00-000007000000}"/>
    <hyperlink ref="AA31" r:id="rId9" xr:uid="{00000000-0004-0000-1C00-000008000000}"/>
    <hyperlink ref="AB31" r:id="rId10" xr:uid="{00000000-0004-0000-1C00-000009000000}"/>
    <hyperlink ref="AC31" r:id="rId11" xr:uid="{00000000-0004-0000-1C00-00000A000000}"/>
    <hyperlink ref="J69" r:id="rId12" xr:uid="{00000000-0004-0000-1C00-00000B000000}"/>
    <hyperlink ref="K69" r:id="rId13" xr:uid="{00000000-0004-0000-1C00-00000C000000}"/>
    <hyperlink ref="L69" r:id="rId14" xr:uid="{00000000-0004-0000-1C00-00000D000000}"/>
    <hyperlink ref="J73" r:id="rId15" xr:uid="{00000000-0004-0000-1C00-00000E000000}"/>
    <hyperlink ref="K73" r:id="rId16" xr:uid="{00000000-0004-0000-1C00-00000F000000}"/>
    <hyperlink ref="L73" r:id="rId17" xr:uid="{00000000-0004-0000-1C00-000010000000}"/>
    <hyperlink ref="M77" r:id="rId18" xr:uid="{00000000-0004-0000-1C00-000011000000}"/>
    <hyperlink ref="N77" r:id="rId19" xr:uid="{00000000-0004-0000-1C00-000012000000}"/>
  </hyperlinks>
  <pageMargins left="0.7" right="0.7" top="0.75" bottom="0.75" header="0.3" footer="0.3"/>
  <legacyDrawing r:id="rId20"/>
  <extLst>
    <ext xmlns:x14="http://schemas.microsoft.com/office/spreadsheetml/2009/9/main" uri="{CCE6A557-97BC-4b89-ADB6-D9C93CAAB3DF}">
      <x14:dataValidations xmlns:xm="http://schemas.microsoft.com/office/excel/2006/main" count="3">
        <x14:dataValidation type="list" allowBlank="1" xr:uid="{00000000-0002-0000-1C00-000000000000}">
          <x14:formula1>
            <xm:f>条件勿动!$A$2:$A$23</xm:f>
          </x14:formula1>
          <xm:sqref>B49</xm:sqref>
        </x14:dataValidation>
        <x14:dataValidation type="list" allowBlank="1" xr:uid="{00000000-0002-0000-1C00-000001000000}">
          <x14:formula1>
            <xm:f>条件勿动!$A:$A</xm:f>
          </x14:formula1>
          <xm:sqref>D4 G4 I4 S4 Z4 AB4 AA5:AC5 AE5:AF5 AB6:AC6 X13:AG13 B13:V14 X14:AB14 AD14:AG14 B15:R15 U15:V15 Y15:AB15 AG15 B16:M16 P16:AG16 B17:K17 M17:O17 Q17:T17 V17:AG17 B18:D18 G18:AG18 E19:Q19 S19:AG19 B20:L20 N20:P20 Z20 AE20:AG20 M21:S21 Z21:AG21 B22 F22:Y22 AA22:AG22 D23:AG23 B24:T24 V24:AG24 B25:U25 X25:AE25 AG25 N26:V26 X26:AG26 B26:J27 L27:O27 Q27:U27 AB27 E28:V28 X28:Y28 AA28:AB28 AG27:AG28 C29:AG29 B30:AG30 B31:Z31 AD31:AG31 B32:AG32 B33:X33 Z33:AA33 AE33:AG33 B34:W34 Y34:AG34 B35:AG37 B38:I38 K38:AG38 B39:AG39 B40:AA40 AC40:AG40 B41:AG42 B43:Z43 AG43 B44:AG44 B45:AB45 AD45:AG45 B46:AG46 B47:AD47 AF47:AG47 B48:AG48 X49 AC50:AF50 D51 I51:J51 N51 P51 R51:S51 V51:Z51 AB51:AF51 B53:E53 H53:J53 L53:M53 O53:R53 T53 AE53:AF53 B54:C54 M54 P54:R54 W54 AF54 N55:R55 I57 K57 O57 S57:Z57 AC57:AF57 C58:D58 M57:M58 P58:T58 AA58:AF58 E59:G59 K59:S59 U59:Y59 AD59:AE59 B60:L60 N60 U60:V60 C61 M61:N61 Q61 AF61 AD62:AF62 B62:F63 J63:N63 P63:Q63 T63:AF63 B64:E64 P64:AF64 B65:D65 U65 Y65 AE65 M66 O66:U66 B66:C67 AD66:AE67 B68:D68 H68 F69 J69:L69 O69:R69 T69:V69 Y69:AD69 B70:H70 J70 L70:S70 V70 AD70 AF69:AF70 B71:C71 F71:O71 Q71:Y71 AA71 AD71:AF71 B72:K72 V72 Z72:AF72 B73:D73 G73:H73 J73:L73 P73:V73 X73 Z73:AA73 AD73:AE73 B74:H74 J74:K74 Q74:T74 W74:AF74 D75:J75 N75:R75 U75:Y75 AB75:AC75 J76 L75:L76 T76:X76 M77:N77 P77:Q77 U77:V77 AA77 S79 K80 M80 P80 S80:V80 AA80:AB80</xm:sqref>
        </x14:dataValidation>
        <x14:dataValidation type="list" allowBlank="1" xr:uid="{00000000-0002-0000-1C00-000002000000}">
          <x14:formula1>
            <xm:f>条件勿动!$B:$B</xm:f>
          </x14:formula1>
          <xm:sqref>AC14 T15 W14:W15 L17 U17 B19:D19 R19 R20:S20 V20:Y20 Z22 W25 V27:W27 AC27:AF27 W28 Z28 AC28 AA31:AC31 X34 AA43:AF43 AC45 Y49 B50:AB50 F51:H51 O51 T51:U51 AA51 AG50:AG51 B52:AG52 F53:G53 K53 V53 Z53:AC53 D54:L54 N54:O54 S53:S54 U54 Y54:AA54 AG53:AG54 B55:M55 S55:AG55 B56:AG56 AB57 B58 E58:L58 N58:O58 W58:Z58 H59:J59 Z59:AA59 AG57:AG59 P60:R60 W60 AF60:AG60 B61 E61:J61 O61:P61 R61:Z61 AB61:AD61 G62:AC62 G63:I63 R63:S63 F64:L64 O63:O64 AG61:AG64 H65:T65 Z65:AD65 AF65:AG65 D66:L66 N66 W66:AB66 D67:AC67 AG66:AG67 E68:G68 K68:AG68 B69:E69 G69:H69 W69 AE69 K70 U70 W70:Z70 D71:E71 P71 AB71:AC71 M72:U72 AG69:AG72 E73:F73 W73 Y73 AC73 AF73:AG73 I73:I74 M74:P74 U74:V74 B75:C75 M75 B76:I76 K75:K76 M76:O76 Q76:S76 AG74:AG76 B77:L77 AB77:AG77 B78:J78 R78:W78 Y78:AG78 B79:R79 T79:AC79 B80:J80 L80 N80:O80 Q80:R80 W80 AC80:AD80 AG79:AG80</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FFFF"/>
    <outlinePr summaryBelow="0" summaryRight="0"/>
  </sheetPr>
  <dimension ref="A1:AF88"/>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2.109375" customWidth="1"/>
    <col min="2" max="32" width="8.88671875" customWidth="1"/>
  </cols>
  <sheetData>
    <row r="1" spans="1:32" ht="13.2">
      <c r="A1" s="2338" t="s">
        <v>573</v>
      </c>
      <c r="B1" s="738">
        <v>1</v>
      </c>
      <c r="C1" s="774">
        <v>2</v>
      </c>
      <c r="D1" s="16">
        <v>3</v>
      </c>
      <c r="E1" s="16">
        <v>4</v>
      </c>
      <c r="F1" s="16">
        <v>5</v>
      </c>
      <c r="G1" s="16">
        <v>6</v>
      </c>
      <c r="H1" s="16">
        <v>7</v>
      </c>
      <c r="I1" s="738">
        <v>8</v>
      </c>
      <c r="J1" s="774">
        <v>9</v>
      </c>
      <c r="K1" s="775">
        <v>10</v>
      </c>
      <c r="L1" s="16">
        <v>11</v>
      </c>
      <c r="M1" s="6">
        <v>12</v>
      </c>
      <c r="N1" s="6">
        <v>13</v>
      </c>
      <c r="O1" s="16">
        <v>14</v>
      </c>
      <c r="P1" s="738">
        <v>15</v>
      </c>
      <c r="Q1" s="776">
        <v>16</v>
      </c>
      <c r="R1" s="16">
        <v>17</v>
      </c>
      <c r="S1" s="16">
        <v>18</v>
      </c>
      <c r="T1" s="16">
        <v>19</v>
      </c>
      <c r="U1" s="16">
        <v>20</v>
      </c>
      <c r="V1" s="16">
        <v>21</v>
      </c>
      <c r="W1" s="738">
        <v>22</v>
      </c>
      <c r="X1" s="775">
        <v>23</v>
      </c>
      <c r="Y1" s="16">
        <v>24</v>
      </c>
      <c r="Z1" s="16">
        <v>25</v>
      </c>
      <c r="AA1" s="16">
        <v>26</v>
      </c>
      <c r="AB1" s="16">
        <v>27</v>
      </c>
      <c r="AC1" s="16">
        <v>28</v>
      </c>
      <c r="AD1" s="738">
        <v>29</v>
      </c>
      <c r="AE1" s="738">
        <v>30</v>
      </c>
      <c r="AF1" s="6"/>
    </row>
    <row r="2" spans="1:32" ht="13.2">
      <c r="A2" s="2333"/>
      <c r="B2" s="777" t="s">
        <v>70</v>
      </c>
      <c r="C2" s="777" t="s">
        <v>71</v>
      </c>
      <c r="D2" s="17" t="s">
        <v>72</v>
      </c>
      <c r="E2" s="17" t="s">
        <v>66</v>
      </c>
      <c r="F2" s="17" t="s">
        <v>67</v>
      </c>
      <c r="G2" s="17" t="s">
        <v>68</v>
      </c>
      <c r="H2" s="17" t="s">
        <v>69</v>
      </c>
      <c r="I2" s="777" t="s">
        <v>70</v>
      </c>
      <c r="J2" s="777" t="s">
        <v>71</v>
      </c>
      <c r="K2" s="17" t="s">
        <v>72</v>
      </c>
      <c r="L2" s="17" t="s">
        <v>66</v>
      </c>
      <c r="M2" s="22" t="s">
        <v>67</v>
      </c>
      <c r="N2" s="22" t="s">
        <v>68</v>
      </c>
      <c r="O2" s="17" t="s">
        <v>69</v>
      </c>
      <c r="P2" s="777" t="s">
        <v>70</v>
      </c>
      <c r="Q2" s="777" t="s">
        <v>71</v>
      </c>
      <c r="R2" s="17" t="s">
        <v>72</v>
      </c>
      <c r="S2" s="17" t="s">
        <v>66</v>
      </c>
      <c r="T2" s="17" t="s">
        <v>67</v>
      </c>
      <c r="U2" s="17" t="s">
        <v>68</v>
      </c>
      <c r="V2" s="17" t="s">
        <v>69</v>
      </c>
      <c r="W2" s="777" t="s">
        <v>70</v>
      </c>
      <c r="X2" s="777" t="s">
        <v>71</v>
      </c>
      <c r="Y2" s="17" t="s">
        <v>72</v>
      </c>
      <c r="Z2" s="17" t="s">
        <v>66</v>
      </c>
      <c r="AA2" s="17" t="s">
        <v>67</v>
      </c>
      <c r="AB2" s="17" t="s">
        <v>68</v>
      </c>
      <c r="AC2" s="17" t="s">
        <v>69</v>
      </c>
      <c r="AD2" s="777" t="s">
        <v>70</v>
      </c>
      <c r="AE2" s="777" t="s">
        <v>71</v>
      </c>
      <c r="AF2" s="778"/>
    </row>
    <row r="3" spans="1:32" ht="13.2">
      <c r="A3" s="26" t="s">
        <v>73</v>
      </c>
      <c r="B3" s="27"/>
      <c r="C3" s="27"/>
      <c r="D3" s="27"/>
      <c r="E3" s="27"/>
      <c r="F3" s="27"/>
      <c r="G3" s="27"/>
      <c r="H3" s="27"/>
      <c r="I3" s="27"/>
      <c r="J3" s="28"/>
      <c r="K3" s="27"/>
      <c r="L3" s="27"/>
      <c r="M3" s="6"/>
      <c r="N3" s="6"/>
      <c r="O3" s="27"/>
      <c r="P3" s="27"/>
      <c r="Q3" s="29"/>
      <c r="R3" s="27"/>
      <c r="S3" s="27"/>
      <c r="T3" s="27"/>
      <c r="U3" s="27"/>
      <c r="V3" s="27"/>
      <c r="W3" s="27"/>
      <c r="X3" s="27"/>
      <c r="Y3" s="27"/>
      <c r="Z3" s="27"/>
      <c r="AA3" s="27"/>
      <c r="AB3" s="27"/>
      <c r="AC3" s="27"/>
      <c r="AD3" s="27"/>
      <c r="AE3" s="27"/>
      <c r="AF3" s="6"/>
    </row>
    <row r="4" spans="1:32" ht="13.2">
      <c r="A4" s="30" t="s">
        <v>74</v>
      </c>
      <c r="B4" s="31"/>
      <c r="C4" s="2341" t="s">
        <v>2721</v>
      </c>
      <c r="D4" s="2342"/>
      <c r="E4" s="2342"/>
      <c r="F4" s="2342"/>
      <c r="G4" s="2343"/>
      <c r="H4" s="779" t="s">
        <v>2722</v>
      </c>
      <c r="I4" s="35"/>
      <c r="J4" s="36"/>
      <c r="K4" s="44"/>
      <c r="L4" s="35" t="s">
        <v>2723</v>
      </c>
      <c r="M4" s="157" t="s">
        <v>1912</v>
      </c>
      <c r="N4" s="157"/>
      <c r="O4" s="244" t="s">
        <v>2724</v>
      </c>
      <c r="P4" s="32"/>
      <c r="Q4" s="33"/>
      <c r="R4" s="32"/>
      <c r="S4" s="32" t="s">
        <v>2725</v>
      </c>
      <c r="U4" s="244" t="s">
        <v>2724</v>
      </c>
      <c r="V4" s="12"/>
      <c r="W4" s="57"/>
      <c r="X4" s="6"/>
      <c r="Y4" s="381">
        <v>7729</v>
      </c>
      <c r="Z4" s="35">
        <v>7712</v>
      </c>
      <c r="AA4" s="35">
        <v>7718</v>
      </c>
      <c r="AB4" s="35">
        <v>7727</v>
      </c>
      <c r="AC4" s="35">
        <v>7713</v>
      </c>
      <c r="AD4" s="32" t="s">
        <v>2726</v>
      </c>
      <c r="AE4" s="38"/>
      <c r="AF4" s="6"/>
    </row>
    <row r="5" spans="1:32" ht="13.8">
      <c r="A5" s="30" t="s">
        <v>75</v>
      </c>
      <c r="B5" s="546"/>
      <c r="C5" s="35"/>
      <c r="D5" s="32"/>
      <c r="E5" s="35"/>
      <c r="F5" s="35"/>
      <c r="G5" s="35" t="s">
        <v>2727</v>
      </c>
      <c r="H5" s="35"/>
      <c r="I5" s="35"/>
      <c r="J5" s="35"/>
      <c r="K5" s="32"/>
      <c r="L5" s="39"/>
      <c r="M5" s="780"/>
      <c r="N5" s="157"/>
      <c r="O5" s="57"/>
      <c r="P5" s="32"/>
      <c r="Q5" s="32"/>
      <c r="R5" s="32"/>
      <c r="S5" s="32"/>
      <c r="T5" s="32"/>
      <c r="U5" s="32"/>
      <c r="V5" s="35">
        <v>7705</v>
      </c>
      <c r="W5" s="32"/>
      <c r="X5" s="32"/>
      <c r="Y5" s="35"/>
      <c r="Z5" s="35">
        <v>7715</v>
      </c>
      <c r="AA5" s="35">
        <v>7721</v>
      </c>
      <c r="AB5" s="35">
        <v>7728</v>
      </c>
      <c r="AC5" s="32"/>
      <c r="AD5" s="33" t="s">
        <v>2728</v>
      </c>
      <c r="AE5" s="40"/>
      <c r="AF5" s="489"/>
    </row>
    <row r="6" spans="1:32" ht="13.2">
      <c r="A6" s="30" t="s">
        <v>76</v>
      </c>
      <c r="B6" s="42"/>
      <c r="C6" s="32"/>
      <c r="D6" s="32"/>
      <c r="E6" s="32"/>
      <c r="F6" s="35"/>
      <c r="G6" s="32"/>
      <c r="H6" s="32"/>
      <c r="I6" s="32"/>
      <c r="J6" s="32"/>
      <c r="K6" s="32"/>
      <c r="L6" s="32"/>
      <c r="M6" s="157"/>
      <c r="N6" s="157"/>
      <c r="O6" s="32"/>
      <c r="P6" s="32"/>
      <c r="Q6" s="35"/>
      <c r="R6" s="43"/>
      <c r="S6" s="32"/>
      <c r="T6" s="35">
        <v>7719</v>
      </c>
      <c r="U6" s="32"/>
      <c r="V6" s="35">
        <v>7717</v>
      </c>
      <c r="W6" s="44"/>
      <c r="X6" s="743" t="s">
        <v>2425</v>
      </c>
      <c r="Y6" s="781" t="s">
        <v>2425</v>
      </c>
      <c r="Z6" s="35">
        <v>7725</v>
      </c>
      <c r="AA6" s="32" t="s">
        <v>2729</v>
      </c>
      <c r="AB6" s="35">
        <v>7703</v>
      </c>
      <c r="AC6" s="32"/>
      <c r="AD6" s="33" t="s">
        <v>2730</v>
      </c>
      <c r="AE6" s="38"/>
      <c r="AF6" s="6"/>
    </row>
    <row r="7" spans="1:32" ht="13.2">
      <c r="A7" s="30" t="s">
        <v>77</v>
      </c>
      <c r="B7" s="42"/>
      <c r="C7" s="32"/>
      <c r="D7" s="32"/>
      <c r="E7" s="32"/>
      <c r="F7" s="35"/>
      <c r="G7" s="35"/>
      <c r="H7" s="32"/>
      <c r="I7" s="32"/>
      <c r="J7" s="32"/>
      <c r="K7" s="32"/>
      <c r="L7" s="32"/>
      <c r="M7" s="45"/>
      <c r="N7" s="157"/>
      <c r="O7" s="32"/>
      <c r="P7" s="32"/>
      <c r="Q7" s="35"/>
      <c r="R7" s="33"/>
      <c r="S7" s="32"/>
      <c r="T7" s="58" t="s">
        <v>2731</v>
      </c>
      <c r="U7" s="32"/>
      <c r="V7" s="58" t="s">
        <v>2732</v>
      </c>
      <c r="W7" s="32"/>
      <c r="X7" s="32"/>
      <c r="Y7" s="32"/>
      <c r="Z7" s="32"/>
      <c r="AA7" s="32"/>
      <c r="AB7" s="58" t="s">
        <v>500</v>
      </c>
      <c r="AC7" s="32"/>
      <c r="AD7" s="32"/>
      <c r="AE7" s="38"/>
      <c r="AF7" s="6"/>
    </row>
    <row r="8" spans="1:32" ht="13.2">
      <c r="A8" s="46" t="s">
        <v>78</v>
      </c>
      <c r="B8" s="47"/>
      <c r="C8" s="32"/>
      <c r="D8" s="32"/>
      <c r="E8" s="32"/>
      <c r="F8" s="32"/>
      <c r="G8" s="32"/>
      <c r="H8" s="32" t="s">
        <v>79</v>
      </c>
      <c r="I8" s="48"/>
      <c r="J8" s="32"/>
      <c r="K8" s="32"/>
      <c r="L8" s="32"/>
      <c r="M8" s="157"/>
      <c r="N8" s="157"/>
      <c r="O8" s="32" t="s">
        <v>79</v>
      </c>
      <c r="P8" s="32"/>
      <c r="Q8" s="32"/>
      <c r="R8" s="32"/>
      <c r="S8" s="32"/>
      <c r="T8" s="58" t="s">
        <v>2733</v>
      </c>
      <c r="U8" s="32"/>
      <c r="V8" s="32"/>
      <c r="W8" s="32"/>
      <c r="X8" s="32"/>
      <c r="Y8" s="32"/>
      <c r="Z8" s="32"/>
      <c r="AA8" s="32"/>
      <c r="AB8" s="32"/>
      <c r="AC8" s="32" t="s">
        <v>79</v>
      </c>
      <c r="AD8" s="32"/>
      <c r="AE8" s="32"/>
      <c r="AF8" s="6"/>
    </row>
    <row r="9" spans="1:32" ht="13.8">
      <c r="A9" s="2" t="s">
        <v>80</v>
      </c>
      <c r="B9" s="49" t="s">
        <v>81</v>
      </c>
      <c r="C9" s="49" t="s">
        <v>81</v>
      </c>
      <c r="D9" s="49" t="s">
        <v>81</v>
      </c>
      <c r="E9" s="50" t="s">
        <v>81</v>
      </c>
      <c r="F9" s="49" t="s">
        <v>81</v>
      </c>
      <c r="G9" s="49" t="s">
        <v>81</v>
      </c>
      <c r="H9" s="49" t="s">
        <v>81</v>
      </c>
      <c r="I9" s="49" t="s">
        <v>81</v>
      </c>
      <c r="J9" s="49" t="s">
        <v>81</v>
      </c>
      <c r="K9" s="49" t="s">
        <v>81</v>
      </c>
      <c r="L9" s="49" t="s">
        <v>81</v>
      </c>
      <c r="M9" s="782" t="s">
        <v>81</v>
      </c>
      <c r="N9" s="782"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51"/>
    </row>
    <row r="10" spans="1:32" ht="13.8">
      <c r="A10" s="2"/>
      <c r="B10" s="52" t="s">
        <v>82</v>
      </c>
      <c r="C10" s="52" t="s">
        <v>82</v>
      </c>
      <c r="D10" s="52" t="s">
        <v>82</v>
      </c>
      <c r="E10" s="52" t="s">
        <v>82</v>
      </c>
      <c r="F10" s="52" t="s">
        <v>82</v>
      </c>
      <c r="G10" s="52" t="s">
        <v>82</v>
      </c>
      <c r="H10" s="52" t="s">
        <v>82</v>
      </c>
      <c r="I10" s="53" t="s">
        <v>82</v>
      </c>
      <c r="J10" s="52" t="s">
        <v>82</v>
      </c>
      <c r="K10" s="52" t="s">
        <v>82</v>
      </c>
      <c r="L10" s="52" t="s">
        <v>82</v>
      </c>
      <c r="M10" s="52" t="s">
        <v>82</v>
      </c>
      <c r="N10" s="52" t="s">
        <v>82</v>
      </c>
      <c r="O10" s="50" t="s">
        <v>82</v>
      </c>
      <c r="P10" s="50" t="s">
        <v>82</v>
      </c>
      <c r="Q10" s="50" t="s">
        <v>82</v>
      </c>
      <c r="R10" s="50" t="s">
        <v>82</v>
      </c>
      <c r="S10" s="50" t="s">
        <v>82</v>
      </c>
      <c r="T10" s="50" t="s">
        <v>82</v>
      </c>
      <c r="U10" s="50" t="s">
        <v>82</v>
      </c>
      <c r="V10" s="50" t="s">
        <v>82</v>
      </c>
      <c r="W10" s="50" t="s">
        <v>82</v>
      </c>
      <c r="X10" s="50" t="s">
        <v>82</v>
      </c>
      <c r="Y10" s="50" t="s">
        <v>82</v>
      </c>
      <c r="Z10" s="50" t="s">
        <v>82</v>
      </c>
      <c r="AA10" s="50" t="s">
        <v>82</v>
      </c>
      <c r="AB10" s="50" t="s">
        <v>82</v>
      </c>
      <c r="AC10" s="50" t="s">
        <v>82</v>
      </c>
      <c r="AD10" s="50" t="s">
        <v>82</v>
      </c>
      <c r="AE10" s="50" t="s">
        <v>82</v>
      </c>
      <c r="AF10" s="51"/>
    </row>
    <row r="11" spans="1:32" ht="13.2">
      <c r="A11" s="2"/>
      <c r="B11" s="744" t="s">
        <v>2572</v>
      </c>
      <c r="C11" s="54" t="s">
        <v>2573</v>
      </c>
      <c r="D11" s="745" t="s">
        <v>2574</v>
      </c>
      <c r="E11" s="54" t="s">
        <v>2575</v>
      </c>
      <c r="F11" s="747" t="s">
        <v>36</v>
      </c>
      <c r="G11" s="54" t="s">
        <v>2576</v>
      </c>
      <c r="H11" s="783" t="s">
        <v>2734</v>
      </c>
      <c r="I11" s="54" t="s">
        <v>2735</v>
      </c>
      <c r="J11" s="748" t="s">
        <v>2577</v>
      </c>
      <c r="K11" s="54" t="s">
        <v>2578</v>
      </c>
      <c r="L11" s="746"/>
      <c r="M11" s="746"/>
      <c r="N11" s="746"/>
      <c r="O11" s="746"/>
      <c r="P11" s="746"/>
      <c r="Q11" s="746"/>
      <c r="R11" s="746"/>
      <c r="S11" s="746"/>
      <c r="T11" s="58"/>
      <c r="U11" s="746"/>
      <c r="V11" s="54"/>
      <c r="W11" s="54"/>
      <c r="X11" s="54"/>
      <c r="Y11" s="54"/>
      <c r="Z11" s="54"/>
      <c r="AA11" s="54"/>
      <c r="AB11" s="54"/>
      <c r="AC11" s="54"/>
      <c r="AD11" s="54"/>
      <c r="AE11" s="55"/>
      <c r="AF11" s="6"/>
    </row>
    <row r="12" spans="1:32" ht="13.2">
      <c r="A12" s="56" t="s">
        <v>83</v>
      </c>
      <c r="B12" s="265"/>
      <c r="C12" s="265"/>
      <c r="D12" s="265"/>
      <c r="E12" s="265"/>
      <c r="F12" s="265"/>
      <c r="G12" s="265"/>
      <c r="H12" s="265"/>
      <c r="I12" s="265"/>
      <c r="J12" s="265"/>
      <c r="K12" s="265"/>
      <c r="L12" s="265"/>
      <c r="M12" s="58"/>
      <c r="N12" s="58"/>
      <c r="O12" s="58"/>
      <c r="P12" s="58"/>
      <c r="Q12" s="58"/>
      <c r="R12" s="58"/>
      <c r="S12" s="58"/>
      <c r="T12" s="58"/>
      <c r="U12" s="58"/>
      <c r="V12" s="58"/>
      <c r="W12" s="58"/>
      <c r="X12" s="58"/>
      <c r="Y12" s="58"/>
      <c r="Z12" s="58"/>
      <c r="AA12" s="58"/>
      <c r="AB12" s="58"/>
      <c r="AC12" s="58"/>
      <c r="AD12" s="58"/>
      <c r="AE12" s="58"/>
      <c r="AF12" s="6"/>
    </row>
    <row r="13" spans="1:32" ht="13.2">
      <c r="A13" s="59" t="s">
        <v>84</v>
      </c>
      <c r="B13" s="58" t="s">
        <v>242</v>
      </c>
      <c r="C13" s="58" t="s">
        <v>240</v>
      </c>
      <c r="D13" s="58" t="s">
        <v>240</v>
      </c>
      <c r="E13" s="58" t="s">
        <v>240</v>
      </c>
      <c r="F13" s="58" t="s">
        <v>240</v>
      </c>
      <c r="G13" s="58" t="s">
        <v>240</v>
      </c>
      <c r="H13" s="58" t="s">
        <v>240</v>
      </c>
      <c r="I13" s="58" t="s">
        <v>134</v>
      </c>
      <c r="J13" s="58" t="s">
        <v>240</v>
      </c>
      <c r="K13" s="58" t="s">
        <v>240</v>
      </c>
      <c r="L13" s="58" t="s">
        <v>240</v>
      </c>
      <c r="M13" s="58" t="s">
        <v>240</v>
      </c>
      <c r="N13" s="58" t="s">
        <v>240</v>
      </c>
      <c r="O13" s="58" t="s">
        <v>240</v>
      </c>
      <c r="P13" s="58" t="s">
        <v>240</v>
      </c>
      <c r="Q13" s="58" t="s">
        <v>240</v>
      </c>
      <c r="R13" s="58" t="s">
        <v>240</v>
      </c>
      <c r="S13" s="58" t="s">
        <v>240</v>
      </c>
      <c r="T13" s="58" t="s">
        <v>240</v>
      </c>
      <c r="U13" s="58" t="s">
        <v>240</v>
      </c>
      <c r="V13" s="58" t="s">
        <v>240</v>
      </c>
      <c r="W13" s="58" t="s">
        <v>134</v>
      </c>
      <c r="X13" s="58" t="s">
        <v>240</v>
      </c>
      <c r="Y13" s="58" t="s">
        <v>240</v>
      </c>
      <c r="Z13" s="58" t="s">
        <v>240</v>
      </c>
      <c r="AA13" s="58" t="s">
        <v>240</v>
      </c>
      <c r="AB13" s="58" t="s">
        <v>240</v>
      </c>
      <c r="AC13" s="58" t="s">
        <v>240</v>
      </c>
      <c r="AD13" s="58" t="s">
        <v>2736</v>
      </c>
      <c r="AE13" s="58" t="s">
        <v>240</v>
      </c>
      <c r="AF13" s="6"/>
    </row>
    <row r="14" spans="1:32" ht="13.2">
      <c r="A14" s="60" t="s">
        <v>85</v>
      </c>
      <c r="B14" s="58" t="s">
        <v>2737</v>
      </c>
      <c r="C14" s="105" t="s">
        <v>2738</v>
      </c>
      <c r="D14" s="58" t="s">
        <v>1837</v>
      </c>
      <c r="E14" s="58" t="s">
        <v>2507</v>
      </c>
      <c r="F14" s="58" t="s">
        <v>1837</v>
      </c>
      <c r="G14" s="58" t="s">
        <v>2739</v>
      </c>
      <c r="H14" s="58" t="s">
        <v>134</v>
      </c>
      <c r="I14" s="58" t="s">
        <v>134</v>
      </c>
      <c r="J14" s="58" t="s">
        <v>134</v>
      </c>
      <c r="K14" s="58" t="s">
        <v>134</v>
      </c>
      <c r="L14" s="58" t="s">
        <v>134</v>
      </c>
      <c r="M14" s="58" t="s">
        <v>134</v>
      </c>
      <c r="N14" s="58" t="s">
        <v>134</v>
      </c>
      <c r="O14" s="58" t="s">
        <v>134</v>
      </c>
      <c r="P14" s="58" t="s">
        <v>134</v>
      </c>
      <c r="Q14" s="58" t="s">
        <v>134</v>
      </c>
      <c r="R14" s="784" t="s">
        <v>134</v>
      </c>
      <c r="S14" s="730" t="s">
        <v>2740</v>
      </c>
      <c r="T14" s="730" t="s">
        <v>2741</v>
      </c>
      <c r="U14" s="730" t="s">
        <v>2741</v>
      </c>
      <c r="V14" s="730" t="s">
        <v>2741</v>
      </c>
      <c r="W14" s="730" t="s">
        <v>2741</v>
      </c>
      <c r="X14" s="730" t="s">
        <v>2741</v>
      </c>
      <c r="Y14" s="730" t="s">
        <v>2741</v>
      </c>
      <c r="Z14" s="730" t="s">
        <v>2741</v>
      </c>
      <c r="AA14" s="58" t="s">
        <v>134</v>
      </c>
      <c r="AB14" s="762" t="s">
        <v>2742</v>
      </c>
      <c r="AC14" s="58" t="s">
        <v>2579</v>
      </c>
      <c r="AD14" s="58" t="s">
        <v>2579</v>
      </c>
      <c r="AE14" s="58" t="s">
        <v>240</v>
      </c>
      <c r="AF14" s="516"/>
    </row>
    <row r="15" spans="1:32" ht="13.2">
      <c r="A15" s="60" t="s">
        <v>49</v>
      </c>
      <c r="B15" s="105" t="s">
        <v>2738</v>
      </c>
      <c r="C15" s="57" t="s">
        <v>2743</v>
      </c>
      <c r="D15" s="578" t="s">
        <v>2744</v>
      </c>
      <c r="E15" s="58" t="s">
        <v>2745</v>
      </c>
      <c r="F15" s="58" t="s">
        <v>134</v>
      </c>
      <c r="G15" s="58" t="s">
        <v>2496</v>
      </c>
      <c r="H15" s="58" t="s">
        <v>134</v>
      </c>
      <c r="I15" s="58" t="s">
        <v>2746</v>
      </c>
      <c r="J15" s="58" t="s">
        <v>134</v>
      </c>
      <c r="K15" s="57" t="s">
        <v>2747</v>
      </c>
      <c r="L15" s="785"/>
      <c r="M15" s="785"/>
      <c r="N15" s="785"/>
      <c r="O15" s="785"/>
      <c r="P15" s="785"/>
      <c r="Q15" s="785"/>
      <c r="R15" s="785"/>
      <c r="S15" s="785"/>
      <c r="T15" s="785"/>
      <c r="U15" s="785"/>
      <c r="V15" s="785"/>
      <c r="W15" s="785"/>
      <c r="X15" s="785"/>
      <c r="Y15" s="785"/>
      <c r="Z15" s="785"/>
      <c r="AA15" s="785"/>
      <c r="AB15" s="785"/>
      <c r="AC15" s="785"/>
      <c r="AD15" s="785"/>
      <c r="AE15" s="785"/>
      <c r="AF15" s="21"/>
    </row>
    <row r="16" spans="1:32" ht="31.5" customHeight="1">
      <c r="A16" s="61" t="s">
        <v>86</v>
      </c>
      <c r="B16" s="58" t="s">
        <v>1732</v>
      </c>
      <c r="C16" s="58" t="s">
        <v>1732</v>
      </c>
      <c r="D16" s="786" t="s">
        <v>1732</v>
      </c>
      <c r="E16" s="105" t="s">
        <v>2748</v>
      </c>
      <c r="F16" s="105" t="s">
        <v>2749</v>
      </c>
      <c r="G16" s="105" t="s">
        <v>1132</v>
      </c>
      <c r="H16" s="105" t="s">
        <v>1132</v>
      </c>
      <c r="I16" s="58" t="s">
        <v>242</v>
      </c>
      <c r="J16" s="296" t="s">
        <v>1584</v>
      </c>
      <c r="K16" s="58" t="s">
        <v>2750</v>
      </c>
      <c r="L16" s="58" t="s">
        <v>2750</v>
      </c>
      <c r="M16" s="58" t="s">
        <v>2751</v>
      </c>
      <c r="N16" s="58" t="s">
        <v>2751</v>
      </c>
      <c r="O16" s="58" t="s">
        <v>2751</v>
      </c>
      <c r="P16" s="58"/>
      <c r="Q16" s="57" t="s">
        <v>134</v>
      </c>
      <c r="R16" s="57" t="s">
        <v>2752</v>
      </c>
      <c r="S16" s="58" t="s">
        <v>242</v>
      </c>
      <c r="T16" s="58" t="s">
        <v>242</v>
      </c>
      <c r="U16" s="58" t="s">
        <v>242</v>
      </c>
      <c r="V16" s="97" t="s">
        <v>2753</v>
      </c>
      <c r="W16" s="296" t="s">
        <v>2754</v>
      </c>
      <c r="X16" s="105" t="s">
        <v>2755</v>
      </c>
      <c r="Y16" s="105" t="s">
        <v>2755</v>
      </c>
      <c r="Z16" s="105" t="s">
        <v>2755</v>
      </c>
      <c r="AA16" s="105" t="s">
        <v>2755</v>
      </c>
      <c r="AB16" s="105" t="s">
        <v>2755</v>
      </c>
      <c r="AC16" s="58" t="s">
        <v>134</v>
      </c>
      <c r="AD16" s="664" t="s">
        <v>152</v>
      </c>
      <c r="AE16" s="664" t="s">
        <v>152</v>
      </c>
      <c r="AF16" s="6"/>
    </row>
    <row r="17" spans="1:32" ht="13.2">
      <c r="A17" s="60" t="s">
        <v>60</v>
      </c>
      <c r="B17" s="58" t="s">
        <v>2756</v>
      </c>
      <c r="C17" s="296" t="s">
        <v>885</v>
      </c>
      <c r="D17" s="57" t="s">
        <v>2757</v>
      </c>
      <c r="E17" s="57" t="s">
        <v>242</v>
      </c>
      <c r="F17" s="57" t="s">
        <v>972</v>
      </c>
      <c r="G17" s="57" t="s">
        <v>972</v>
      </c>
      <c r="H17" s="58" t="s">
        <v>2758</v>
      </c>
      <c r="I17" s="58" t="s">
        <v>2759</v>
      </c>
      <c r="J17" s="58" t="s">
        <v>2759</v>
      </c>
      <c r="K17" s="58" t="s">
        <v>134</v>
      </c>
      <c r="L17" s="58" t="s">
        <v>242</v>
      </c>
      <c r="M17" s="58" t="s">
        <v>242</v>
      </c>
      <c r="N17" s="58" t="s">
        <v>242</v>
      </c>
      <c r="O17" s="58" t="s">
        <v>242</v>
      </c>
      <c r="P17" s="347" t="s">
        <v>2760</v>
      </c>
      <c r="Q17" s="57" t="s">
        <v>242</v>
      </c>
      <c r="R17" s="57" t="s">
        <v>2761</v>
      </c>
      <c r="S17" s="57" t="s">
        <v>134</v>
      </c>
      <c r="T17" s="57" t="s">
        <v>2761</v>
      </c>
      <c r="U17" s="97" t="s">
        <v>2762</v>
      </c>
      <c r="V17" s="97" t="s">
        <v>2762</v>
      </c>
      <c r="W17" s="97" t="s">
        <v>2762</v>
      </c>
      <c r="X17" s="97" t="s">
        <v>2762</v>
      </c>
      <c r="Y17" s="57" t="s">
        <v>2763</v>
      </c>
      <c r="Z17" s="787" t="s">
        <v>1625</v>
      </c>
      <c r="AA17" s="57" t="s">
        <v>1607</v>
      </c>
      <c r="AB17" s="58" t="s">
        <v>134</v>
      </c>
      <c r="AC17" s="526" t="s">
        <v>242</v>
      </c>
      <c r="AD17" s="602" t="s">
        <v>2579</v>
      </c>
      <c r="AE17" s="58" t="s">
        <v>2591</v>
      </c>
      <c r="AF17" s="6"/>
    </row>
    <row r="18" spans="1:32" ht="13.2">
      <c r="A18" s="63" t="s">
        <v>2285</v>
      </c>
      <c r="B18" s="105" t="s">
        <v>134</v>
      </c>
      <c r="C18" s="105" t="s">
        <v>134</v>
      </c>
      <c r="D18" s="12"/>
      <c r="E18" s="58" t="s">
        <v>2764</v>
      </c>
      <c r="F18" s="334" t="s">
        <v>2595</v>
      </c>
      <c r="G18" s="334" t="s">
        <v>2595</v>
      </c>
      <c r="H18" s="334" t="s">
        <v>2595</v>
      </c>
      <c r="I18" s="334" t="s">
        <v>2595</v>
      </c>
      <c r="J18" s="334" t="s">
        <v>2595</v>
      </c>
      <c r="K18" s="334" t="s">
        <v>2595</v>
      </c>
      <c r="L18" s="334" t="s">
        <v>2595</v>
      </c>
      <c r="M18" s="334" t="s">
        <v>2595</v>
      </c>
      <c r="N18" s="334" t="s">
        <v>2595</v>
      </c>
      <c r="O18" s="334" t="s">
        <v>2595</v>
      </c>
      <c r="P18" s="334" t="s">
        <v>2595</v>
      </c>
      <c r="Q18" s="334" t="s">
        <v>2595</v>
      </c>
      <c r="R18" s="334" t="s">
        <v>2595</v>
      </c>
      <c r="S18" s="334" t="s">
        <v>2595</v>
      </c>
      <c r="T18" s="334" t="s">
        <v>2595</v>
      </c>
      <c r="U18" s="105" t="s">
        <v>2595</v>
      </c>
      <c r="V18" s="105" t="s">
        <v>2595</v>
      </c>
      <c r="W18" s="105" t="s">
        <v>2595</v>
      </c>
      <c r="X18" s="58" t="s">
        <v>134</v>
      </c>
      <c r="Y18" s="105" t="s">
        <v>2595</v>
      </c>
      <c r="Z18" s="105" t="s">
        <v>2595</v>
      </c>
      <c r="AA18" s="105" t="s">
        <v>2595</v>
      </c>
      <c r="AB18" s="105" t="s">
        <v>2595</v>
      </c>
      <c r="AC18" s="105" t="s">
        <v>2595</v>
      </c>
      <c r="AD18" s="105" t="s">
        <v>2595</v>
      </c>
      <c r="AE18" s="105" t="s">
        <v>2595</v>
      </c>
    </row>
    <row r="19" spans="1:32" ht="33.75" customHeight="1">
      <c r="A19" s="62" t="s">
        <v>1798</v>
      </c>
      <c r="B19" s="546" t="s">
        <v>2765</v>
      </c>
      <c r="C19" s="546" t="s">
        <v>2765</v>
      </c>
      <c r="D19" s="96" t="s">
        <v>2766</v>
      </c>
      <c r="E19" s="96" t="s">
        <v>2766</v>
      </c>
      <c r="F19" s="96" t="s">
        <v>2766</v>
      </c>
      <c r="G19" s="96" t="s">
        <v>2766</v>
      </c>
      <c r="H19" s="58" t="s">
        <v>2767</v>
      </c>
      <c r="I19" s="58" t="s">
        <v>2768</v>
      </c>
      <c r="J19" s="97" t="s">
        <v>2769</v>
      </c>
      <c r="K19" s="97" t="s">
        <v>2769</v>
      </c>
      <c r="L19" s="57" t="s">
        <v>2308</v>
      </c>
      <c r="M19" s="57" t="s">
        <v>2308</v>
      </c>
      <c r="N19" s="58" t="s">
        <v>2308</v>
      </c>
      <c r="O19" s="57" t="s">
        <v>2770</v>
      </c>
      <c r="P19" s="347" t="s">
        <v>2771</v>
      </c>
      <c r="Q19" s="347" t="s">
        <v>2771</v>
      </c>
      <c r="R19" s="57" t="s">
        <v>242</v>
      </c>
      <c r="S19" s="58" t="s">
        <v>2772</v>
      </c>
      <c r="T19" s="758" t="s">
        <v>2773</v>
      </c>
      <c r="U19" s="58" t="s">
        <v>242</v>
      </c>
      <c r="V19" s="189" t="s">
        <v>2671</v>
      </c>
      <c r="W19" s="57" t="s">
        <v>242</v>
      </c>
      <c r="X19" s="758" t="s">
        <v>2774</v>
      </c>
      <c r="Y19" s="758" t="s">
        <v>2774</v>
      </c>
      <c r="Z19" s="758" t="s">
        <v>2775</v>
      </c>
      <c r="AA19" s="758" t="s">
        <v>2776</v>
      </c>
      <c r="AB19" s="758" t="s">
        <v>2777</v>
      </c>
      <c r="AC19" s="58" t="s">
        <v>134</v>
      </c>
      <c r="AD19" s="788" t="s">
        <v>2778</v>
      </c>
      <c r="AE19" s="753" t="s">
        <v>2600</v>
      </c>
      <c r="AF19" s="355"/>
    </row>
    <row r="20" spans="1:32" ht="13.8">
      <c r="A20" s="62" t="s">
        <v>99</v>
      </c>
      <c r="B20" s="58" t="s">
        <v>242</v>
      </c>
      <c r="C20" s="58" t="s">
        <v>2779</v>
      </c>
      <c r="D20" s="58" t="s">
        <v>2780</v>
      </c>
      <c r="E20" s="58" t="s">
        <v>2780</v>
      </c>
      <c r="F20" s="58" t="s">
        <v>2780</v>
      </c>
      <c r="G20" s="58" t="s">
        <v>2780</v>
      </c>
      <c r="H20" s="58" t="s">
        <v>2781</v>
      </c>
      <c r="I20" s="786" t="s">
        <v>134</v>
      </c>
      <c r="J20" s="58" t="s">
        <v>2750</v>
      </c>
      <c r="K20" s="707"/>
      <c r="L20" s="707"/>
      <c r="M20" s="789"/>
      <c r="N20" s="789"/>
      <c r="O20" s="789"/>
      <c r="P20" s="789"/>
      <c r="Q20" s="789"/>
      <c r="R20" s="789"/>
      <c r="S20" s="789"/>
      <c r="T20" s="593" t="s">
        <v>2782</v>
      </c>
      <c r="U20" s="789"/>
      <c r="V20" s="546" t="s">
        <v>2783</v>
      </c>
      <c r="W20" s="492" t="s">
        <v>2784</v>
      </c>
      <c r="X20" s="743" t="s">
        <v>2475</v>
      </c>
      <c r="Y20" s="789" t="s">
        <v>134</v>
      </c>
      <c r="Z20" s="789" t="s">
        <v>134</v>
      </c>
      <c r="AA20" s="789" t="s">
        <v>134</v>
      </c>
      <c r="AB20" s="790" t="s">
        <v>2742</v>
      </c>
      <c r="AC20" s="789" t="s">
        <v>134</v>
      </c>
      <c r="AD20" s="57" t="s">
        <v>2785</v>
      </c>
      <c r="AE20" s="789" t="s">
        <v>134</v>
      </c>
      <c r="AF20" s="593"/>
    </row>
    <row r="21" spans="1:32" ht="13.8">
      <c r="A21" s="62" t="s">
        <v>2606</v>
      </c>
      <c r="B21" s="567" t="s">
        <v>1732</v>
      </c>
      <c r="C21" s="567" t="s">
        <v>1732</v>
      </c>
      <c r="D21" s="105" t="s">
        <v>2738</v>
      </c>
      <c r="E21" s="105" t="s">
        <v>2738</v>
      </c>
      <c r="F21" s="58" t="s">
        <v>739</v>
      </c>
      <c r="G21" s="97" t="s">
        <v>2786</v>
      </c>
      <c r="H21" s="97" t="s">
        <v>2786</v>
      </c>
      <c r="I21" s="97" t="s">
        <v>2786</v>
      </c>
      <c r="J21" s="57" t="s">
        <v>242</v>
      </c>
      <c r="K21" s="97" t="s">
        <v>2787</v>
      </c>
      <c r="L21" s="97" t="s">
        <v>2787</v>
      </c>
      <c r="M21" s="791" t="s">
        <v>2788</v>
      </c>
      <c r="N21" s="791" t="s">
        <v>2788</v>
      </c>
      <c r="O21" s="791" t="s">
        <v>2788</v>
      </c>
      <c r="P21" s="791" t="s">
        <v>2788</v>
      </c>
      <c r="Q21" s="791" t="s">
        <v>2788</v>
      </c>
      <c r="R21" s="791" t="s">
        <v>2788</v>
      </c>
      <c r="S21" s="791" t="s">
        <v>2788</v>
      </c>
      <c r="T21" s="792" t="s">
        <v>2789</v>
      </c>
      <c r="U21" s="58" t="s">
        <v>242</v>
      </c>
      <c r="V21" s="97" t="s">
        <v>2790</v>
      </c>
      <c r="W21" s="296" t="s">
        <v>2791</v>
      </c>
      <c r="X21" s="105" t="s">
        <v>2792</v>
      </c>
      <c r="Y21" s="105" t="s">
        <v>2792</v>
      </c>
      <c r="Z21" s="105" t="s">
        <v>2792</v>
      </c>
      <c r="AA21" s="105" t="s">
        <v>2792</v>
      </c>
      <c r="AB21" s="105" t="s">
        <v>2792</v>
      </c>
      <c r="AC21" s="65" t="s">
        <v>2742</v>
      </c>
      <c r="AD21" s="65" t="s">
        <v>2742</v>
      </c>
      <c r="AE21" s="757" t="s">
        <v>1210</v>
      </c>
      <c r="AF21" s="6"/>
    </row>
    <row r="22" spans="1:32" ht="13.2">
      <c r="A22" s="62" t="s">
        <v>2462</v>
      </c>
      <c r="B22" s="567" t="s">
        <v>134</v>
      </c>
      <c r="C22" s="567" t="s">
        <v>134</v>
      </c>
      <c r="D22" s="567" t="s">
        <v>134</v>
      </c>
      <c r="E22" s="567" t="s">
        <v>134</v>
      </c>
      <c r="F22" s="567" t="s">
        <v>134</v>
      </c>
      <c r="G22" s="567" t="s">
        <v>134</v>
      </c>
      <c r="H22" s="567" t="s">
        <v>134</v>
      </c>
      <c r="I22" s="567" t="s">
        <v>134</v>
      </c>
      <c r="J22" s="567" t="s">
        <v>134</v>
      </c>
      <c r="K22" s="567" t="s">
        <v>134</v>
      </c>
      <c r="L22" s="567" t="s">
        <v>134</v>
      </c>
      <c r="M22" s="567" t="s">
        <v>134</v>
      </c>
      <c r="N22" s="567" t="s">
        <v>134</v>
      </c>
      <c r="O22" s="567" t="s">
        <v>134</v>
      </c>
      <c r="P22" s="567" t="s">
        <v>134</v>
      </c>
      <c r="Q22" s="567" t="s">
        <v>134</v>
      </c>
      <c r="R22" s="567" t="s">
        <v>134</v>
      </c>
      <c r="S22" s="567" t="s">
        <v>134</v>
      </c>
      <c r="T22" s="567" t="s">
        <v>134</v>
      </c>
      <c r="U22" s="567" t="s">
        <v>134</v>
      </c>
      <c r="V22" s="567" t="s">
        <v>134</v>
      </c>
      <c r="W22" s="567" t="s">
        <v>134</v>
      </c>
      <c r="X22" s="567" t="s">
        <v>134</v>
      </c>
      <c r="Y22" s="567" t="s">
        <v>134</v>
      </c>
      <c r="Z22" s="567" t="s">
        <v>134</v>
      </c>
      <c r="AA22" s="567" t="s">
        <v>134</v>
      </c>
      <c r="AB22" s="567" t="s">
        <v>134</v>
      </c>
      <c r="AC22" s="793" t="s">
        <v>2742</v>
      </c>
      <c r="AD22" s="793" t="s">
        <v>2742</v>
      </c>
      <c r="AE22" s="794" t="s">
        <v>2793</v>
      </c>
      <c r="AF22" s="6"/>
    </row>
    <row r="23" spans="1:32" ht="13.2">
      <c r="A23" s="62" t="s">
        <v>2183</v>
      </c>
      <c r="B23" s="567" t="s">
        <v>134</v>
      </c>
      <c r="C23" s="567" t="s">
        <v>134</v>
      </c>
      <c r="D23" s="567" t="s">
        <v>134</v>
      </c>
      <c r="E23" s="567" t="s">
        <v>134</v>
      </c>
      <c r="F23" s="567" t="s">
        <v>134</v>
      </c>
      <c r="G23" s="567" t="s">
        <v>134</v>
      </c>
      <c r="H23" s="567" t="s">
        <v>134</v>
      </c>
      <c r="I23" s="567" t="s">
        <v>134</v>
      </c>
      <c r="J23" s="567" t="s">
        <v>134</v>
      </c>
      <c r="K23" s="567" t="s">
        <v>134</v>
      </c>
      <c r="L23" s="567" t="s">
        <v>134</v>
      </c>
      <c r="M23" s="567" t="s">
        <v>134</v>
      </c>
      <c r="N23" s="567" t="s">
        <v>134</v>
      </c>
      <c r="O23" s="567" t="s">
        <v>134</v>
      </c>
      <c r="P23" s="567" t="s">
        <v>134</v>
      </c>
      <c r="Q23" s="567" t="s">
        <v>134</v>
      </c>
      <c r="R23" s="567" t="s">
        <v>134</v>
      </c>
      <c r="S23" s="567" t="s">
        <v>134</v>
      </c>
      <c r="T23" s="567" t="s">
        <v>134</v>
      </c>
      <c r="U23" s="567" t="s">
        <v>134</v>
      </c>
      <c r="V23" s="567" t="s">
        <v>134</v>
      </c>
      <c r="W23" s="567" t="s">
        <v>134</v>
      </c>
      <c r="X23" s="567" t="s">
        <v>134</v>
      </c>
      <c r="Y23" s="567" t="s">
        <v>2794</v>
      </c>
      <c r="Z23" s="567" t="s">
        <v>134</v>
      </c>
      <c r="AA23" s="567" t="s">
        <v>134</v>
      </c>
      <c r="AB23" s="194" t="s">
        <v>134</v>
      </c>
      <c r="AC23" s="194" t="s">
        <v>134</v>
      </c>
      <c r="AD23" s="194" t="s">
        <v>134</v>
      </c>
      <c r="AE23" s="194" t="s">
        <v>134</v>
      </c>
      <c r="AF23" s="194"/>
    </row>
    <row r="24" spans="1:32" ht="13.8">
      <c r="A24" s="513" t="s">
        <v>2136</v>
      </c>
      <c r="B24" s="58" t="s">
        <v>134</v>
      </c>
      <c r="C24" s="105" t="s">
        <v>2795</v>
      </c>
      <c r="D24" s="105" t="s">
        <v>2795</v>
      </c>
      <c r="E24" s="105" t="s">
        <v>2795</v>
      </c>
      <c r="F24" s="795" t="s">
        <v>2796</v>
      </c>
      <c r="G24" s="58" t="s">
        <v>134</v>
      </c>
      <c r="H24" s="58" t="s">
        <v>134</v>
      </c>
      <c r="I24" s="58" t="s">
        <v>134</v>
      </c>
      <c r="J24" s="58" t="s">
        <v>2797</v>
      </c>
      <c r="K24" s="58" t="s">
        <v>242</v>
      </c>
      <c r="L24" s="58" t="s">
        <v>242</v>
      </c>
      <c r="M24" s="546" t="s">
        <v>242</v>
      </c>
      <c r="N24" s="57" t="s">
        <v>1320</v>
      </c>
      <c r="O24" s="58" t="s">
        <v>134</v>
      </c>
      <c r="P24" s="58" t="s">
        <v>134</v>
      </c>
      <c r="Q24" s="10" t="s">
        <v>242</v>
      </c>
      <c r="R24" s="718" t="s">
        <v>2681</v>
      </c>
      <c r="S24" s="718" t="s">
        <v>2681</v>
      </c>
      <c r="T24" s="534" t="s">
        <v>2798</v>
      </c>
      <c r="U24" s="58" t="s">
        <v>134</v>
      </c>
      <c r="V24" s="58"/>
      <c r="W24" s="58" t="s">
        <v>134</v>
      </c>
      <c r="X24" s="58" t="s">
        <v>242</v>
      </c>
      <c r="Y24" s="57" t="s">
        <v>1906</v>
      </c>
      <c r="Z24" s="105" t="s">
        <v>2799</v>
      </c>
      <c r="AA24" s="105" t="s">
        <v>2799</v>
      </c>
      <c r="AB24" s="57" t="s">
        <v>2800</v>
      </c>
      <c r="AC24" s="105" t="s">
        <v>2799</v>
      </c>
      <c r="AD24" s="105" t="s">
        <v>2799</v>
      </c>
      <c r="AE24" s="105" t="s">
        <v>2799</v>
      </c>
      <c r="AF24" s="6"/>
    </row>
    <row r="25" spans="1:32" ht="13.2">
      <c r="A25" s="513" t="s">
        <v>104</v>
      </c>
      <c r="B25" s="96" t="s">
        <v>2801</v>
      </c>
      <c r="C25" s="58" t="s">
        <v>2802</v>
      </c>
      <c r="D25" s="58" t="s">
        <v>35</v>
      </c>
      <c r="E25" s="58" t="s">
        <v>35</v>
      </c>
      <c r="F25" s="58" t="s">
        <v>2803</v>
      </c>
      <c r="G25" s="96" t="s">
        <v>2804</v>
      </c>
      <c r="H25" s="96" t="s">
        <v>2801</v>
      </c>
      <c r="I25" s="58" t="s">
        <v>844</v>
      </c>
      <c r="J25" s="58" t="s">
        <v>134</v>
      </c>
      <c r="K25" s="58" t="s">
        <v>35</v>
      </c>
      <c r="L25" s="766" t="s">
        <v>35</v>
      </c>
      <c r="M25" s="58" t="s">
        <v>134</v>
      </c>
      <c r="N25" s="58" t="s">
        <v>134</v>
      </c>
      <c r="O25" s="58" t="s">
        <v>134</v>
      </c>
      <c r="P25" s="58" t="s">
        <v>134</v>
      </c>
      <c r="Q25" s="58" t="s">
        <v>134</v>
      </c>
      <c r="R25" s="58" t="s">
        <v>134</v>
      </c>
      <c r="S25" s="58" t="s">
        <v>134</v>
      </c>
      <c r="T25" s="58" t="s">
        <v>134</v>
      </c>
      <c r="U25" s="58" t="s">
        <v>134</v>
      </c>
      <c r="V25" s="58" t="s">
        <v>134</v>
      </c>
      <c r="W25" s="58" t="s">
        <v>134</v>
      </c>
      <c r="X25" s="58" t="s">
        <v>134</v>
      </c>
      <c r="Y25" s="58" t="s">
        <v>134</v>
      </c>
      <c r="Z25" s="58" t="s">
        <v>134</v>
      </c>
      <c r="AA25" s="251" t="s">
        <v>2805</v>
      </c>
      <c r="AB25" s="251" t="s">
        <v>2805</v>
      </c>
      <c r="AC25" s="251" t="s">
        <v>2805</v>
      </c>
      <c r="AD25" s="251" t="s">
        <v>2805</v>
      </c>
      <c r="AE25" s="117" t="s">
        <v>2624</v>
      </c>
      <c r="AF25" s="6"/>
    </row>
    <row r="26" spans="1:32" ht="33.75" customHeight="1">
      <c r="A26" s="64" t="s">
        <v>92</v>
      </c>
      <c r="B26" s="296" t="s">
        <v>2806</v>
      </c>
      <c r="C26" s="105" t="s">
        <v>2807</v>
      </c>
      <c r="D26" s="105" t="s">
        <v>2808</v>
      </c>
      <c r="E26" s="105" t="s">
        <v>2808</v>
      </c>
      <c r="F26" s="105" t="s">
        <v>2808</v>
      </c>
      <c r="G26" s="105" t="s">
        <v>870</v>
      </c>
      <c r="H26" s="105" t="s">
        <v>870</v>
      </c>
      <c r="I26" s="105" t="s">
        <v>870</v>
      </c>
      <c r="J26" s="105" t="s">
        <v>870</v>
      </c>
      <c r="K26" s="105" t="s">
        <v>2809</v>
      </c>
      <c r="L26" s="57" t="s">
        <v>242</v>
      </c>
      <c r="M26" s="58"/>
      <c r="N26" s="97" t="s">
        <v>2810</v>
      </c>
      <c r="O26" s="57" t="s">
        <v>2811</v>
      </c>
      <c r="P26" s="96" t="s">
        <v>134</v>
      </c>
      <c r="Q26" s="58" t="s">
        <v>885</v>
      </c>
      <c r="R26" s="58" t="s">
        <v>373</v>
      </c>
      <c r="S26" s="796" t="s">
        <v>885</v>
      </c>
      <c r="T26" s="58" t="s">
        <v>373</v>
      </c>
      <c r="U26" s="58"/>
      <c r="V26" s="58" t="s">
        <v>972</v>
      </c>
      <c r="W26" s="57" t="s">
        <v>242</v>
      </c>
      <c r="X26" s="58" t="s">
        <v>134</v>
      </c>
      <c r="Y26" s="58" t="s">
        <v>134</v>
      </c>
      <c r="Z26" s="58" t="s">
        <v>134</v>
      </c>
      <c r="AA26" s="168" t="s">
        <v>2812</v>
      </c>
      <c r="AB26" s="168" t="s">
        <v>2628</v>
      </c>
      <c r="AC26" s="168" t="s">
        <v>2628</v>
      </c>
      <c r="AD26" s="168" t="s">
        <v>2628</v>
      </c>
      <c r="AE26" s="188" t="s">
        <v>242</v>
      </c>
      <c r="AF26" s="6"/>
    </row>
    <row r="27" spans="1:32" ht="13.2">
      <c r="A27" s="553" t="s">
        <v>55</v>
      </c>
      <c r="B27" s="58" t="s">
        <v>2813</v>
      </c>
      <c r="C27" s="58" t="s">
        <v>134</v>
      </c>
      <c r="D27" s="57" t="s">
        <v>242</v>
      </c>
      <c r="E27" s="58" t="s">
        <v>2814</v>
      </c>
      <c r="F27" s="58" t="s">
        <v>2496</v>
      </c>
      <c r="G27" s="786" t="s">
        <v>2745</v>
      </c>
      <c r="H27" s="58" t="s">
        <v>2507</v>
      </c>
      <c r="I27" s="58" t="s">
        <v>2496</v>
      </c>
      <c r="J27" s="797" t="s">
        <v>2815</v>
      </c>
      <c r="K27" s="797" t="s">
        <v>2815</v>
      </c>
      <c r="L27" s="797" t="s">
        <v>2815</v>
      </c>
      <c r="M27" s="736" t="s">
        <v>2815</v>
      </c>
      <c r="N27" s="736" t="s">
        <v>2815</v>
      </c>
      <c r="O27" s="797" t="s">
        <v>2815</v>
      </c>
      <c r="P27" s="57"/>
      <c r="Q27" s="58" t="s">
        <v>134</v>
      </c>
      <c r="R27" s="58" t="s">
        <v>885</v>
      </c>
      <c r="S27" s="97" t="s">
        <v>2790</v>
      </c>
      <c r="T27" s="97" t="s">
        <v>2790</v>
      </c>
      <c r="U27" s="58" t="s">
        <v>2548</v>
      </c>
      <c r="V27" s="97" t="s">
        <v>2816</v>
      </c>
      <c r="W27" s="526" t="s">
        <v>520</v>
      </c>
      <c r="X27" s="798" t="s">
        <v>520</v>
      </c>
      <c r="Y27" s="526" t="s">
        <v>2817</v>
      </c>
      <c r="Z27" s="799" t="s">
        <v>2818</v>
      </c>
      <c r="AA27" s="526" t="s">
        <v>2819</v>
      </c>
      <c r="AB27" s="800" t="s">
        <v>1625</v>
      </c>
      <c r="AC27" s="526" t="s">
        <v>2820</v>
      </c>
      <c r="AD27" s="58" t="s">
        <v>134</v>
      </c>
      <c r="AE27" s="58" t="s">
        <v>134</v>
      </c>
      <c r="AF27" s="6"/>
    </row>
    <row r="28" spans="1:32" ht="13.2">
      <c r="A28" s="66" t="s">
        <v>94</v>
      </c>
      <c r="B28" s="507" t="s">
        <v>2821</v>
      </c>
      <c r="C28" s="507" t="s">
        <v>2822</v>
      </c>
      <c r="D28" s="507" t="s">
        <v>2822</v>
      </c>
      <c r="E28" s="507" t="s">
        <v>2822</v>
      </c>
      <c r="F28" s="507" t="s">
        <v>2822</v>
      </c>
      <c r="G28" s="507" t="s">
        <v>2822</v>
      </c>
      <c r="H28" s="507" t="s">
        <v>2822</v>
      </c>
      <c r="I28" s="507" t="s">
        <v>2822</v>
      </c>
      <c r="J28" s="507" t="s">
        <v>2822</v>
      </c>
      <c r="K28" s="507" t="s">
        <v>2822</v>
      </c>
      <c r="L28" s="507" t="s">
        <v>2822</v>
      </c>
      <c r="M28" s="507" t="s">
        <v>2822</v>
      </c>
      <c r="N28" s="507" t="s">
        <v>2823</v>
      </c>
      <c r="O28" s="516" t="s">
        <v>134</v>
      </c>
      <c r="P28" s="516" t="s">
        <v>134</v>
      </c>
      <c r="Q28" s="168" t="s">
        <v>2824</v>
      </c>
      <c r="R28" s="168" t="s">
        <v>2824</v>
      </c>
      <c r="S28" s="168" t="s">
        <v>2824</v>
      </c>
      <c r="T28" s="58" t="s">
        <v>242</v>
      </c>
      <c r="U28" s="188"/>
      <c r="V28" s="801" t="s">
        <v>50</v>
      </c>
      <c r="W28" s="801" t="s">
        <v>50</v>
      </c>
      <c r="X28" s="188" t="s">
        <v>134</v>
      </c>
      <c r="Y28" s="188" t="s">
        <v>134</v>
      </c>
      <c r="Z28" s="181" t="s">
        <v>134</v>
      </c>
      <c r="AA28" s="181" t="s">
        <v>134</v>
      </c>
      <c r="AB28" s="181" t="s">
        <v>134</v>
      </c>
      <c r="AC28" s="181" t="s">
        <v>134</v>
      </c>
      <c r="AD28" s="181" t="s">
        <v>134</v>
      </c>
      <c r="AE28" s="181" t="s">
        <v>134</v>
      </c>
      <c r="AF28" s="355"/>
    </row>
    <row r="29" spans="1:32" ht="13.2">
      <c r="A29" s="513" t="s">
        <v>95</v>
      </c>
      <c r="B29" s="567" t="s">
        <v>134</v>
      </c>
      <c r="C29" s="567" t="s">
        <v>134</v>
      </c>
      <c r="D29" s="567" t="s">
        <v>134</v>
      </c>
      <c r="E29" s="567" t="s">
        <v>134</v>
      </c>
      <c r="F29" s="567" t="s">
        <v>134</v>
      </c>
      <c r="G29" s="567" t="s">
        <v>134</v>
      </c>
      <c r="H29" s="567" t="s">
        <v>134</v>
      </c>
      <c r="I29" s="567" t="s">
        <v>134</v>
      </c>
      <c r="J29" s="567" t="s">
        <v>134</v>
      </c>
      <c r="K29" s="567" t="s">
        <v>134</v>
      </c>
      <c r="L29" s="567" t="s">
        <v>134</v>
      </c>
      <c r="M29" s="567" t="s">
        <v>134</v>
      </c>
      <c r="N29" s="567" t="s">
        <v>134</v>
      </c>
      <c r="O29" s="567" t="s">
        <v>134</v>
      </c>
      <c r="P29" s="567" t="s">
        <v>134</v>
      </c>
      <c r="Q29" s="567" t="s">
        <v>134</v>
      </c>
      <c r="R29" s="567" t="s">
        <v>134</v>
      </c>
      <c r="S29" s="567" t="s">
        <v>134</v>
      </c>
      <c r="T29" s="666" t="s">
        <v>134</v>
      </c>
      <c r="U29" s="567" t="s">
        <v>134</v>
      </c>
      <c r="V29" s="567" t="s">
        <v>134</v>
      </c>
      <c r="W29" s="567" t="s">
        <v>134</v>
      </c>
      <c r="X29" s="66" t="s">
        <v>2825</v>
      </c>
      <c r="Y29" s="66" t="s">
        <v>2825</v>
      </c>
      <c r="Z29" s="567" t="s">
        <v>242</v>
      </c>
      <c r="AA29" s="723" t="s">
        <v>134</v>
      </c>
      <c r="AB29" s="371" t="s">
        <v>134</v>
      </c>
      <c r="AC29" s="371" t="s">
        <v>134</v>
      </c>
      <c r="AD29" s="371" t="s">
        <v>134</v>
      </c>
      <c r="AE29" s="58" t="s">
        <v>134</v>
      </c>
      <c r="AF29" s="6"/>
    </row>
    <row r="30" spans="1:32" ht="13.2">
      <c r="A30" s="444" t="s">
        <v>2657</v>
      </c>
      <c r="B30" s="567" t="s">
        <v>134</v>
      </c>
      <c r="C30" s="567" t="s">
        <v>134</v>
      </c>
      <c r="D30" s="567" t="s">
        <v>134</v>
      </c>
      <c r="E30" s="567" t="s">
        <v>134</v>
      </c>
      <c r="F30" s="567" t="s">
        <v>134</v>
      </c>
      <c r="G30" s="567" t="s">
        <v>134</v>
      </c>
      <c r="H30" s="567" t="s">
        <v>134</v>
      </c>
      <c r="I30" s="567" t="s">
        <v>134</v>
      </c>
      <c r="J30" s="567" t="s">
        <v>134</v>
      </c>
      <c r="K30" s="567" t="s">
        <v>134</v>
      </c>
      <c r="L30" s="567" t="s">
        <v>134</v>
      </c>
      <c r="M30" s="567" t="s">
        <v>134</v>
      </c>
      <c r="N30" s="567" t="s">
        <v>134</v>
      </c>
      <c r="O30" s="567" t="s">
        <v>134</v>
      </c>
      <c r="P30" s="567" t="s">
        <v>134</v>
      </c>
      <c r="Q30" s="567" t="s">
        <v>134</v>
      </c>
      <c r="R30" s="567" t="s">
        <v>134</v>
      </c>
      <c r="S30" s="567" t="s">
        <v>134</v>
      </c>
      <c r="T30" s="567" t="s">
        <v>134</v>
      </c>
      <c r="U30" s="567" t="s">
        <v>134</v>
      </c>
      <c r="V30" s="567" t="s">
        <v>134</v>
      </c>
      <c r="W30" s="567" t="s">
        <v>134</v>
      </c>
      <c r="X30" s="567" t="s">
        <v>134</v>
      </c>
      <c r="Y30" s="567" t="s">
        <v>134</v>
      </c>
      <c r="Z30" s="567" t="s">
        <v>134</v>
      </c>
      <c r="AA30" s="802" t="s">
        <v>739</v>
      </c>
      <c r="AB30" s="371" t="s">
        <v>134</v>
      </c>
      <c r="AC30" s="371" t="s">
        <v>242</v>
      </c>
      <c r="AD30" s="605" t="s">
        <v>2826</v>
      </c>
      <c r="AE30" s="296" t="s">
        <v>2827</v>
      </c>
      <c r="AF30" s="6"/>
    </row>
    <row r="31" spans="1:32" ht="13.2">
      <c r="A31" s="138" t="s">
        <v>2366</v>
      </c>
      <c r="B31" s="803" t="s">
        <v>2828</v>
      </c>
      <c r="C31" s="803" t="s">
        <v>2828</v>
      </c>
      <c r="D31" s="58" t="s">
        <v>35</v>
      </c>
      <c r="E31" s="548"/>
      <c r="F31" s="548"/>
      <c r="G31" s="548"/>
      <c r="H31" s="548"/>
      <c r="I31" s="548"/>
      <c r="J31" s="548"/>
      <c r="K31" s="548"/>
      <c r="L31" s="548"/>
      <c r="M31" s="58" t="s">
        <v>134</v>
      </c>
      <c r="N31" s="58"/>
      <c r="O31" s="548"/>
      <c r="P31" s="548"/>
      <c r="Q31" s="548"/>
      <c r="R31" s="548"/>
      <c r="S31" s="548"/>
      <c r="T31" s="548"/>
      <c r="U31" s="548"/>
      <c r="V31" s="548"/>
      <c r="W31" s="548"/>
      <c r="X31" s="548"/>
      <c r="Y31" s="548"/>
      <c r="Z31" s="58" t="s">
        <v>2829</v>
      </c>
      <c r="AA31" s="58" t="s">
        <v>2829</v>
      </c>
      <c r="AB31" s="548"/>
      <c r="AC31" s="548"/>
      <c r="AD31" s="548"/>
      <c r="AE31" s="548"/>
      <c r="AF31" s="6"/>
    </row>
    <row r="32" spans="1:32" ht="13.2">
      <c r="A32" s="80" t="s">
        <v>1706</v>
      </c>
      <c r="B32" s="58" t="s">
        <v>35</v>
      </c>
      <c r="C32" s="58" t="s">
        <v>134</v>
      </c>
      <c r="D32" s="58" t="s">
        <v>134</v>
      </c>
      <c r="E32" s="58" t="s">
        <v>35</v>
      </c>
      <c r="F32" s="58" t="s">
        <v>35</v>
      </c>
      <c r="G32" s="58" t="s">
        <v>35</v>
      </c>
      <c r="H32" s="58" t="s">
        <v>35</v>
      </c>
      <c r="I32" s="58" t="s">
        <v>134</v>
      </c>
      <c r="J32" s="58" t="s">
        <v>134</v>
      </c>
      <c r="K32" s="58" t="s">
        <v>35</v>
      </c>
      <c r="L32" s="58" t="s">
        <v>35</v>
      </c>
      <c r="M32" s="58" t="s">
        <v>35</v>
      </c>
      <c r="N32" s="58" t="s">
        <v>35</v>
      </c>
      <c r="O32" s="58" t="s">
        <v>35</v>
      </c>
      <c r="P32" s="57" t="s">
        <v>134</v>
      </c>
      <c r="Q32" s="58" t="s">
        <v>134</v>
      </c>
      <c r="R32" s="58" t="s">
        <v>35</v>
      </c>
      <c r="S32" s="58" t="s">
        <v>35</v>
      </c>
      <c r="T32" s="58" t="s">
        <v>35</v>
      </c>
      <c r="U32" s="58" t="s">
        <v>35</v>
      </c>
      <c r="V32" s="58" t="s">
        <v>35</v>
      </c>
      <c r="W32" s="58" t="s">
        <v>35</v>
      </c>
      <c r="X32" s="58" t="s">
        <v>35</v>
      </c>
      <c r="Y32" s="58" t="s">
        <v>35</v>
      </c>
      <c r="Z32" s="58" t="s">
        <v>134</v>
      </c>
      <c r="AA32" s="58" t="s">
        <v>35</v>
      </c>
      <c r="AB32" s="58" t="s">
        <v>35</v>
      </c>
      <c r="AC32" s="58" t="s">
        <v>134</v>
      </c>
      <c r="AD32" s="58" t="s">
        <v>35</v>
      </c>
      <c r="AE32" s="58" t="s">
        <v>134</v>
      </c>
      <c r="AF32" s="6"/>
    </row>
    <row r="33" spans="1:32" ht="13.2">
      <c r="A33" s="581" t="s">
        <v>200</v>
      </c>
      <c r="B33" s="58" t="s">
        <v>134</v>
      </c>
      <c r="C33" s="58" t="s">
        <v>35</v>
      </c>
      <c r="D33" s="58" t="s">
        <v>35</v>
      </c>
      <c r="E33" s="58" t="s">
        <v>35</v>
      </c>
      <c r="F33" s="58" t="s">
        <v>35</v>
      </c>
      <c r="G33" s="58" t="s">
        <v>35</v>
      </c>
      <c r="H33" s="58" t="s">
        <v>35</v>
      </c>
      <c r="I33" s="58" t="s">
        <v>35</v>
      </c>
      <c r="J33" s="58" t="s">
        <v>134</v>
      </c>
      <c r="K33" s="58" t="s">
        <v>35</v>
      </c>
      <c r="L33" s="58" t="s">
        <v>35</v>
      </c>
      <c r="M33" s="58" t="s">
        <v>35</v>
      </c>
      <c r="N33" s="58" t="s">
        <v>35</v>
      </c>
      <c r="O33" s="58" t="s">
        <v>35</v>
      </c>
      <c r="P33" s="58" t="s">
        <v>35</v>
      </c>
      <c r="Q33" s="58" t="s">
        <v>35</v>
      </c>
      <c r="R33" s="6" t="s">
        <v>134</v>
      </c>
      <c r="S33" s="6" t="s">
        <v>35</v>
      </c>
      <c r="T33" s="6" t="s">
        <v>35</v>
      </c>
      <c r="U33" s="6" t="s">
        <v>35</v>
      </c>
      <c r="V33" s="6" t="s">
        <v>35</v>
      </c>
      <c r="W33" s="6" t="s">
        <v>35</v>
      </c>
      <c r="X33" s="6" t="s">
        <v>35</v>
      </c>
      <c r="Y33" s="6" t="s">
        <v>35</v>
      </c>
      <c r="Z33" s="6" t="s">
        <v>35</v>
      </c>
      <c r="AA33" s="6" t="s">
        <v>35</v>
      </c>
      <c r="AB33" s="58" t="s">
        <v>35</v>
      </c>
      <c r="AC33" s="526" t="s">
        <v>134</v>
      </c>
      <c r="AD33" s="526" t="s">
        <v>134</v>
      </c>
      <c r="AE33" s="526" t="s">
        <v>134</v>
      </c>
      <c r="AF33" s="6"/>
    </row>
    <row r="34" spans="1:32" ht="13.2">
      <c r="A34" s="354" t="s">
        <v>98</v>
      </c>
      <c r="B34" s="58" t="s">
        <v>134</v>
      </c>
      <c r="C34" s="58" t="s">
        <v>134</v>
      </c>
      <c r="D34" s="58" t="s">
        <v>134</v>
      </c>
      <c r="E34" s="58" t="s">
        <v>134</v>
      </c>
      <c r="F34" s="58" t="s">
        <v>134</v>
      </c>
      <c r="G34" s="58" t="s">
        <v>134</v>
      </c>
      <c r="H34" s="58" t="s">
        <v>134</v>
      </c>
      <c r="I34" s="58" t="s">
        <v>242</v>
      </c>
      <c r="J34" s="58" t="s">
        <v>242</v>
      </c>
      <c r="K34" s="58" t="s">
        <v>134</v>
      </c>
      <c r="L34" s="58" t="s">
        <v>134</v>
      </c>
      <c r="M34" s="58" t="s">
        <v>134</v>
      </c>
      <c r="N34" s="58" t="s">
        <v>134</v>
      </c>
      <c r="O34" s="58" t="s">
        <v>134</v>
      </c>
      <c r="P34" s="58"/>
      <c r="Q34" s="58" t="s">
        <v>242</v>
      </c>
      <c r="R34" s="58" t="s">
        <v>134</v>
      </c>
      <c r="S34" s="58" t="s">
        <v>134</v>
      </c>
      <c r="T34" s="58" t="s">
        <v>134</v>
      </c>
      <c r="U34" s="58" t="s">
        <v>134</v>
      </c>
      <c r="V34" s="58" t="s">
        <v>134</v>
      </c>
      <c r="W34" s="57" t="s">
        <v>242</v>
      </c>
      <c r="X34" s="57" t="s">
        <v>242</v>
      </c>
      <c r="Y34" s="58" t="s">
        <v>134</v>
      </c>
      <c r="Z34" s="58" t="s">
        <v>134</v>
      </c>
      <c r="AA34" s="58" t="s">
        <v>134</v>
      </c>
      <c r="AB34" s="58" t="s">
        <v>134</v>
      </c>
      <c r="AC34" s="58" t="s">
        <v>134</v>
      </c>
      <c r="AD34" s="10" t="s">
        <v>242</v>
      </c>
      <c r="AE34" s="10" t="s">
        <v>242</v>
      </c>
      <c r="AF34" s="6"/>
    </row>
    <row r="35" spans="1:32" ht="13.2">
      <c r="A35" s="354" t="s">
        <v>2515</v>
      </c>
      <c r="B35" s="113" t="s">
        <v>2744</v>
      </c>
      <c r="C35" s="113" t="s">
        <v>2744</v>
      </c>
      <c r="D35" s="58" t="s">
        <v>134</v>
      </c>
      <c r="E35" s="113" t="s">
        <v>2744</v>
      </c>
      <c r="F35" s="113" t="s">
        <v>2830</v>
      </c>
      <c r="G35" s="113" t="s">
        <v>2830</v>
      </c>
      <c r="H35" s="58" t="s">
        <v>134</v>
      </c>
      <c r="I35" s="58" t="s">
        <v>134</v>
      </c>
      <c r="J35" s="58" t="s">
        <v>134</v>
      </c>
      <c r="K35" s="58" t="s">
        <v>134</v>
      </c>
      <c r="L35" s="58" t="s">
        <v>134</v>
      </c>
      <c r="M35" s="58" t="s">
        <v>134</v>
      </c>
      <c r="N35" s="58" t="s">
        <v>134</v>
      </c>
      <c r="O35" s="58" t="s">
        <v>134</v>
      </c>
      <c r="P35" s="58" t="s">
        <v>134</v>
      </c>
      <c r="Q35" s="58" t="s">
        <v>134</v>
      </c>
      <c r="R35" s="58" t="s">
        <v>134</v>
      </c>
      <c r="S35" s="58" t="s">
        <v>134</v>
      </c>
      <c r="T35" s="58" t="s">
        <v>134</v>
      </c>
      <c r="U35" s="58" t="s">
        <v>134</v>
      </c>
      <c r="V35" s="58" t="s">
        <v>134</v>
      </c>
      <c r="W35" s="58" t="s">
        <v>134</v>
      </c>
      <c r="X35" s="58" t="s">
        <v>134</v>
      </c>
      <c r="Y35" s="58" t="s">
        <v>134</v>
      </c>
      <c r="Z35" s="58" t="s">
        <v>134</v>
      </c>
      <c r="AA35" s="58" t="s">
        <v>134</v>
      </c>
      <c r="AB35" s="58" t="s">
        <v>134</v>
      </c>
      <c r="AC35" s="58" t="s">
        <v>134</v>
      </c>
      <c r="AD35" s="58" t="s">
        <v>134</v>
      </c>
      <c r="AE35" s="58" t="s">
        <v>134</v>
      </c>
      <c r="AF35" s="6"/>
    </row>
    <row r="36" spans="1:32" ht="13.2">
      <c r="A36" s="79" t="s">
        <v>2178</v>
      </c>
      <c r="B36" s="548"/>
      <c r="C36" s="548"/>
      <c r="D36" s="548"/>
      <c r="E36" s="548"/>
      <c r="F36" s="548"/>
      <c r="G36" s="548"/>
      <c r="H36" s="548"/>
      <c r="I36" s="548"/>
      <c r="J36" s="548"/>
      <c r="K36" s="548"/>
      <c r="L36" s="548"/>
      <c r="M36" s="548"/>
      <c r="N36" s="548"/>
      <c r="O36" s="548"/>
      <c r="P36" s="548"/>
      <c r="Q36" s="548"/>
      <c r="R36" s="548"/>
      <c r="S36" s="548"/>
      <c r="T36" s="548"/>
      <c r="U36" s="188"/>
      <c r="V36" s="58" t="s">
        <v>2831</v>
      </c>
      <c r="W36" s="58" t="s">
        <v>2831</v>
      </c>
      <c r="X36" s="58" t="s">
        <v>2831</v>
      </c>
      <c r="Y36" s="58" t="s">
        <v>2831</v>
      </c>
      <c r="Z36" s="58" t="s">
        <v>2832</v>
      </c>
      <c r="AA36" s="58" t="s">
        <v>134</v>
      </c>
      <c r="AB36" s="58" t="s">
        <v>134</v>
      </c>
      <c r="AC36" s="58" t="s">
        <v>134</v>
      </c>
      <c r="AD36" s="58" t="s">
        <v>134</v>
      </c>
      <c r="AE36" s="58" t="s">
        <v>134</v>
      </c>
      <c r="AF36" s="6"/>
    </row>
    <row r="37" spans="1:32" ht="13.2">
      <c r="A37" s="354" t="s">
        <v>100</v>
      </c>
      <c r="B37" s="58" t="s">
        <v>134</v>
      </c>
      <c r="C37" s="58" t="s">
        <v>134</v>
      </c>
      <c r="D37" s="58" t="s">
        <v>134</v>
      </c>
      <c r="E37" s="58" t="s">
        <v>134</v>
      </c>
      <c r="F37" s="58" t="s">
        <v>134</v>
      </c>
      <c r="G37" s="58" t="s">
        <v>134</v>
      </c>
      <c r="H37" s="58" t="s">
        <v>134</v>
      </c>
      <c r="I37" s="58" t="s">
        <v>134</v>
      </c>
      <c r="J37" s="58" t="s">
        <v>134</v>
      </c>
      <c r="K37" s="58" t="s">
        <v>2747</v>
      </c>
      <c r="L37" s="58" t="s">
        <v>2496</v>
      </c>
      <c r="M37" s="58" t="s">
        <v>2833</v>
      </c>
      <c r="N37" s="804" t="s">
        <v>2579</v>
      </c>
      <c r="O37" s="804" t="s">
        <v>2579</v>
      </c>
      <c r="P37" s="105" t="s">
        <v>2824</v>
      </c>
      <c r="Q37" s="58" t="s">
        <v>134</v>
      </c>
      <c r="R37" s="58" t="s">
        <v>134</v>
      </c>
      <c r="S37" s="58" t="s">
        <v>134</v>
      </c>
      <c r="T37" s="58" t="s">
        <v>134</v>
      </c>
      <c r="U37" s="58" t="s">
        <v>134</v>
      </c>
      <c r="V37" s="58" t="s">
        <v>134</v>
      </c>
      <c r="W37" s="58" t="s">
        <v>134</v>
      </c>
      <c r="X37" s="58" t="s">
        <v>134</v>
      </c>
      <c r="Y37" s="58" t="s">
        <v>134</v>
      </c>
      <c r="Z37" s="58" t="s">
        <v>134</v>
      </c>
      <c r="AA37" s="58" t="s">
        <v>134</v>
      </c>
      <c r="AB37" s="58" t="s">
        <v>134</v>
      </c>
      <c r="AC37" s="58" t="s">
        <v>134</v>
      </c>
      <c r="AD37" s="58" t="s">
        <v>134</v>
      </c>
      <c r="AE37" s="58" t="s">
        <v>134</v>
      </c>
      <c r="AF37" s="6"/>
    </row>
    <row r="38" spans="1:32" ht="13.2">
      <c r="A38" s="354" t="s">
        <v>101</v>
      </c>
      <c r="B38" s="58" t="s">
        <v>134</v>
      </c>
      <c r="C38" s="58" t="s">
        <v>134</v>
      </c>
      <c r="D38" s="58" t="s">
        <v>134</v>
      </c>
      <c r="E38" s="58" t="s">
        <v>2747</v>
      </c>
      <c r="F38" s="786" t="s">
        <v>2747</v>
      </c>
      <c r="G38" s="58" t="s">
        <v>134</v>
      </c>
      <c r="H38" s="58" t="s">
        <v>134</v>
      </c>
      <c r="I38" s="58" t="s">
        <v>134</v>
      </c>
      <c r="J38" s="58" t="s">
        <v>134</v>
      </c>
      <c r="K38" s="58" t="s">
        <v>134</v>
      </c>
      <c r="L38" s="58" t="s">
        <v>134</v>
      </c>
      <c r="M38" s="58" t="s">
        <v>739</v>
      </c>
      <c r="N38" s="58" t="s">
        <v>2834</v>
      </c>
      <c r="O38" s="58" t="s">
        <v>134</v>
      </c>
      <c r="P38" s="58" t="s">
        <v>134</v>
      </c>
      <c r="Q38" s="58" t="s">
        <v>134</v>
      </c>
      <c r="R38" s="58" t="s">
        <v>134</v>
      </c>
      <c r="S38" s="58" t="s">
        <v>134</v>
      </c>
      <c r="T38" s="58" t="s">
        <v>242</v>
      </c>
      <c r="U38" s="58" t="s">
        <v>134</v>
      </c>
      <c r="V38" s="58" t="s">
        <v>134</v>
      </c>
      <c r="W38" s="58" t="s">
        <v>134</v>
      </c>
      <c r="X38" s="58" t="s">
        <v>134</v>
      </c>
      <c r="Y38" s="58" t="s">
        <v>134</v>
      </c>
      <c r="Z38" s="58" t="s">
        <v>242</v>
      </c>
      <c r="AA38" s="58" t="s">
        <v>242</v>
      </c>
      <c r="AB38" s="58" t="s">
        <v>134</v>
      </c>
      <c r="AC38" s="58" t="s">
        <v>134</v>
      </c>
      <c r="AD38" s="58" t="s">
        <v>134</v>
      </c>
      <c r="AE38" s="58" t="s">
        <v>134</v>
      </c>
      <c r="AF38" s="6"/>
    </row>
    <row r="39" spans="1:32" ht="13.2">
      <c r="A39" s="354" t="s">
        <v>102</v>
      </c>
      <c r="B39" s="58" t="s">
        <v>134</v>
      </c>
      <c r="C39" s="58" t="s">
        <v>134</v>
      </c>
      <c r="D39" s="58" t="s">
        <v>134</v>
      </c>
      <c r="E39" s="58" t="s">
        <v>2756</v>
      </c>
      <c r="F39" s="58" t="s">
        <v>134</v>
      </c>
      <c r="G39" s="58" t="s">
        <v>134</v>
      </c>
      <c r="H39" s="58" t="s">
        <v>134</v>
      </c>
      <c r="I39" s="58" t="s">
        <v>134</v>
      </c>
      <c r="J39" s="58" t="s">
        <v>134</v>
      </c>
      <c r="K39" s="58" t="s">
        <v>134</v>
      </c>
      <c r="L39" s="58" t="s">
        <v>134</v>
      </c>
      <c r="M39" s="58" t="s">
        <v>242</v>
      </c>
      <c r="N39" s="58" t="s">
        <v>134</v>
      </c>
      <c r="O39" s="58" t="s">
        <v>134</v>
      </c>
      <c r="P39" s="58" t="s">
        <v>134</v>
      </c>
      <c r="Q39" s="58" t="s">
        <v>134</v>
      </c>
      <c r="R39" s="58" t="s">
        <v>134</v>
      </c>
      <c r="S39" s="58" t="s">
        <v>134</v>
      </c>
      <c r="T39" s="58" t="s">
        <v>134</v>
      </c>
      <c r="U39" s="58" t="s">
        <v>134</v>
      </c>
      <c r="V39" s="58" t="s">
        <v>134</v>
      </c>
      <c r="W39" s="58" t="s">
        <v>134</v>
      </c>
      <c r="X39" s="58" t="s">
        <v>134</v>
      </c>
      <c r="Y39" s="58" t="s">
        <v>134</v>
      </c>
      <c r="Z39" s="58" t="s">
        <v>134</v>
      </c>
      <c r="AA39" s="58" t="s">
        <v>134</v>
      </c>
      <c r="AB39" s="58" t="s">
        <v>134</v>
      </c>
      <c r="AC39" s="58" t="s">
        <v>134</v>
      </c>
      <c r="AD39" s="58" t="s">
        <v>134</v>
      </c>
      <c r="AE39" s="58" t="s">
        <v>134</v>
      </c>
      <c r="AF39" s="6"/>
    </row>
    <row r="40" spans="1:32" ht="13.2">
      <c r="A40" s="131" t="s">
        <v>1891</v>
      </c>
      <c r="B40" s="652" t="s">
        <v>134</v>
      </c>
      <c r="C40" s="652" t="s">
        <v>134</v>
      </c>
      <c r="D40" s="652" t="s">
        <v>134</v>
      </c>
      <c r="E40" s="652" t="s">
        <v>134</v>
      </c>
      <c r="F40" s="652" t="s">
        <v>134</v>
      </c>
      <c r="G40" s="652" t="s">
        <v>134</v>
      </c>
      <c r="H40" s="652" t="s">
        <v>134</v>
      </c>
      <c r="I40" s="652" t="s">
        <v>134</v>
      </c>
      <c r="J40" s="652" t="s">
        <v>134</v>
      </c>
      <c r="K40" s="652" t="s">
        <v>134</v>
      </c>
      <c r="L40" s="652" t="s">
        <v>134</v>
      </c>
      <c r="M40" s="652" t="s">
        <v>134</v>
      </c>
      <c r="N40" s="652" t="s">
        <v>134</v>
      </c>
      <c r="O40" s="652" t="s">
        <v>134</v>
      </c>
      <c r="P40" s="652" t="s">
        <v>134</v>
      </c>
      <c r="Q40" s="652" t="s">
        <v>134</v>
      </c>
      <c r="R40" s="652" t="s">
        <v>134</v>
      </c>
      <c r="S40" s="652" t="s">
        <v>134</v>
      </c>
      <c r="T40" s="58" t="s">
        <v>134</v>
      </c>
      <c r="U40" s="58" t="s">
        <v>134</v>
      </c>
      <c r="V40" s="58" t="s">
        <v>134</v>
      </c>
      <c r="W40" s="58" t="s">
        <v>134</v>
      </c>
      <c r="X40" s="58" t="s">
        <v>134</v>
      </c>
      <c r="Y40" s="58" t="s">
        <v>134</v>
      </c>
      <c r="Z40" s="58" t="s">
        <v>134</v>
      </c>
      <c r="AA40" s="58" t="s">
        <v>134</v>
      </c>
      <c r="AB40" s="58" t="s">
        <v>134</v>
      </c>
      <c r="AC40" s="58" t="s">
        <v>134</v>
      </c>
      <c r="AD40" s="10" t="s">
        <v>242</v>
      </c>
      <c r="AE40" s="96" t="s">
        <v>2678</v>
      </c>
      <c r="AF40" s="6"/>
    </row>
    <row r="41" spans="1:32" ht="13.2">
      <c r="A41" s="131" t="s">
        <v>2684</v>
      </c>
      <c r="B41" s="652" t="s">
        <v>134</v>
      </c>
      <c r="C41" s="652" t="s">
        <v>134</v>
      </c>
      <c r="D41" s="652" t="s">
        <v>134</v>
      </c>
      <c r="E41" s="652" t="s">
        <v>134</v>
      </c>
      <c r="F41" s="652" t="s">
        <v>134</v>
      </c>
      <c r="G41" s="652" t="s">
        <v>134</v>
      </c>
      <c r="H41" s="652" t="s">
        <v>134</v>
      </c>
      <c r="I41" s="652" t="s">
        <v>134</v>
      </c>
      <c r="J41" s="652" t="s">
        <v>134</v>
      </c>
      <c r="K41" s="652" t="s">
        <v>134</v>
      </c>
      <c r="L41" s="652" t="s">
        <v>134</v>
      </c>
      <c r="M41" s="652" t="s">
        <v>134</v>
      </c>
      <c r="N41" s="652" t="s">
        <v>134</v>
      </c>
      <c r="O41" s="652" t="s">
        <v>134</v>
      </c>
      <c r="P41" s="652" t="s">
        <v>134</v>
      </c>
      <c r="Q41" s="652" t="s">
        <v>134</v>
      </c>
      <c r="R41" s="652" t="s">
        <v>134</v>
      </c>
      <c r="S41" s="652" t="s">
        <v>134</v>
      </c>
      <c r="T41" s="58" t="s">
        <v>2782</v>
      </c>
      <c r="U41" s="58"/>
      <c r="V41" s="58" t="s">
        <v>134</v>
      </c>
      <c r="W41" s="58" t="s">
        <v>134</v>
      </c>
      <c r="X41" s="58" t="s">
        <v>134</v>
      </c>
      <c r="Y41" s="58" t="s">
        <v>134</v>
      </c>
      <c r="Z41" s="58" t="s">
        <v>134</v>
      </c>
      <c r="AA41" s="58" t="s">
        <v>134</v>
      </c>
      <c r="AB41" s="58" t="s">
        <v>134</v>
      </c>
      <c r="AC41" s="58" t="s">
        <v>134</v>
      </c>
      <c r="AD41" s="58" t="s">
        <v>134</v>
      </c>
      <c r="AE41" s="329" t="s">
        <v>134</v>
      </c>
      <c r="AF41" s="6"/>
    </row>
    <row r="42" spans="1:32" ht="13.2">
      <c r="A42" s="73" t="s">
        <v>105</v>
      </c>
      <c r="B42" s="669" t="s">
        <v>356</v>
      </c>
      <c r="C42" s="669" t="s">
        <v>356</v>
      </c>
      <c r="D42" s="669" t="s">
        <v>356</v>
      </c>
      <c r="E42" s="669" t="s">
        <v>356</v>
      </c>
      <c r="F42" s="669" t="s">
        <v>356</v>
      </c>
      <c r="G42" s="669" t="s">
        <v>2835</v>
      </c>
      <c r="H42" s="57" t="s">
        <v>242</v>
      </c>
      <c r="I42" s="58" t="s">
        <v>134</v>
      </c>
      <c r="J42" s="58" t="s">
        <v>134</v>
      </c>
      <c r="K42" s="58" t="s">
        <v>134</v>
      </c>
      <c r="L42" s="58" t="s">
        <v>885</v>
      </c>
      <c r="M42" s="58" t="s">
        <v>242</v>
      </c>
      <c r="N42" s="105" t="s">
        <v>2836</v>
      </c>
      <c r="O42" s="105" t="s">
        <v>2381</v>
      </c>
      <c r="P42" s="105" t="s">
        <v>2381</v>
      </c>
      <c r="Q42" s="105" t="s">
        <v>2381</v>
      </c>
      <c r="R42" s="105" t="s">
        <v>2381</v>
      </c>
      <c r="S42" s="105" t="s">
        <v>2381</v>
      </c>
      <c r="T42" s="105" t="s">
        <v>2381</v>
      </c>
      <c r="U42" s="105" t="s">
        <v>2381</v>
      </c>
      <c r="V42" s="105" t="s">
        <v>2381</v>
      </c>
      <c r="W42" s="105" t="s">
        <v>2381</v>
      </c>
      <c r="X42" s="57" t="s">
        <v>134</v>
      </c>
      <c r="Y42" s="105" t="s">
        <v>2837</v>
      </c>
      <c r="Z42" s="58" t="s">
        <v>134</v>
      </c>
      <c r="AA42" s="191" t="s">
        <v>242</v>
      </c>
      <c r="AB42" s="191" t="s">
        <v>2838</v>
      </c>
      <c r="AC42" s="191" t="s">
        <v>179</v>
      </c>
      <c r="AD42" s="191" t="s">
        <v>179</v>
      </c>
      <c r="AE42" s="191" t="s">
        <v>179</v>
      </c>
      <c r="AF42" s="6"/>
    </row>
    <row r="43" spans="1:32" ht="13.2">
      <c r="A43" s="73" t="s">
        <v>106</v>
      </c>
      <c r="B43" s="58"/>
      <c r="C43" s="58"/>
      <c r="D43" s="58"/>
      <c r="E43" s="58" t="s">
        <v>2747</v>
      </c>
      <c r="F43" s="58"/>
      <c r="G43" s="58"/>
      <c r="H43" s="58"/>
      <c r="I43" s="805"/>
      <c r="J43" s="58"/>
      <c r="K43" s="58"/>
      <c r="L43" s="58"/>
      <c r="M43" s="58"/>
      <c r="N43" s="58"/>
      <c r="O43" s="58"/>
      <c r="P43" s="97" t="s">
        <v>2771</v>
      </c>
      <c r="Q43" s="97" t="s">
        <v>2771</v>
      </c>
      <c r="R43" s="97" t="s">
        <v>906</v>
      </c>
      <c r="S43" s="58"/>
      <c r="T43" s="58"/>
      <c r="U43" s="58"/>
      <c r="V43" s="58"/>
      <c r="W43" s="58"/>
      <c r="X43" s="58"/>
      <c r="Y43" s="58"/>
      <c r="Z43" s="58"/>
      <c r="AA43" s="58"/>
      <c r="AB43" s="58"/>
      <c r="AC43" s="58"/>
      <c r="AD43" s="58"/>
      <c r="AE43" s="58"/>
      <c r="AF43" s="6"/>
    </row>
    <row r="44" spans="1:32" ht="13.2">
      <c r="A44" s="73" t="s">
        <v>107</v>
      </c>
      <c r="B44" s="58"/>
      <c r="C44" s="296" t="s">
        <v>1370</v>
      </c>
      <c r="D44" s="58"/>
      <c r="E44" s="58"/>
      <c r="F44" s="58"/>
      <c r="G44" s="58" t="s">
        <v>2750</v>
      </c>
      <c r="H44" s="58"/>
      <c r="I44" s="58" t="s">
        <v>134</v>
      </c>
      <c r="J44" s="58"/>
      <c r="K44" s="58"/>
      <c r="L44" s="58"/>
      <c r="M44" s="58"/>
      <c r="N44" s="58"/>
      <c r="O44" s="58"/>
      <c r="P44" s="347" t="s">
        <v>2771</v>
      </c>
      <c r="Q44" s="347" t="s">
        <v>2771</v>
      </c>
      <c r="R44" s="58"/>
      <c r="S44" s="58"/>
      <c r="T44" s="58"/>
      <c r="U44" s="58"/>
      <c r="V44" s="58"/>
      <c r="W44" s="58"/>
      <c r="X44" s="58"/>
      <c r="Y44" s="58"/>
      <c r="Z44" s="58"/>
      <c r="AA44" s="58"/>
      <c r="AB44" s="58"/>
      <c r="AC44" s="58"/>
      <c r="AD44" s="58"/>
      <c r="AE44" s="58"/>
      <c r="AF44" s="6"/>
    </row>
    <row r="45" spans="1:32" ht="13.2">
      <c r="A45" s="73" t="s">
        <v>108</v>
      </c>
      <c r="B45" s="58"/>
      <c r="C45" s="58"/>
      <c r="D45" s="58"/>
      <c r="E45" s="58"/>
      <c r="F45" s="58"/>
      <c r="G45" s="58"/>
      <c r="H45" s="58"/>
      <c r="I45" s="58" t="s">
        <v>134</v>
      </c>
      <c r="J45" s="58" t="s">
        <v>134</v>
      </c>
      <c r="K45" s="58"/>
      <c r="L45" s="58"/>
      <c r="M45" s="58"/>
      <c r="N45" s="58"/>
      <c r="O45" s="58"/>
      <c r="P45" s="58"/>
      <c r="Q45" s="58"/>
      <c r="R45" s="58"/>
      <c r="S45" s="58"/>
      <c r="T45" s="58"/>
      <c r="U45" s="58"/>
      <c r="V45" s="58"/>
      <c r="W45" s="58"/>
      <c r="X45" s="58"/>
      <c r="Y45" s="58"/>
      <c r="Z45" s="58"/>
      <c r="AA45" s="58"/>
      <c r="AB45" s="58"/>
      <c r="AC45" s="58"/>
      <c r="AD45" s="58"/>
      <c r="AE45" s="58"/>
      <c r="AF45" s="6"/>
    </row>
    <row r="46" spans="1:32" ht="13.2">
      <c r="A46" s="73" t="s">
        <v>109</v>
      </c>
      <c r="B46" s="58"/>
      <c r="C46" s="58"/>
      <c r="D46" s="58"/>
      <c r="E46" s="58"/>
      <c r="F46" s="58" t="s">
        <v>134</v>
      </c>
      <c r="G46" s="58" t="s">
        <v>134</v>
      </c>
      <c r="H46" s="58" t="s">
        <v>2839</v>
      </c>
      <c r="I46" s="58"/>
      <c r="J46" s="58"/>
      <c r="K46" s="58"/>
      <c r="L46" s="58"/>
      <c r="M46" s="58"/>
      <c r="N46" s="58"/>
      <c r="O46" s="58"/>
      <c r="P46" s="58"/>
      <c r="Q46" s="58"/>
      <c r="R46" s="58"/>
      <c r="S46" s="58"/>
      <c r="T46" s="58"/>
      <c r="U46" s="58"/>
      <c r="V46" s="58"/>
      <c r="W46" s="806" t="s">
        <v>1871</v>
      </c>
      <c r="X46" s="58"/>
      <c r="Y46" s="58"/>
      <c r="Z46" s="58"/>
      <c r="AA46" s="58"/>
      <c r="AB46" s="58"/>
      <c r="AC46" s="58"/>
      <c r="AD46" s="58"/>
      <c r="AE46" s="58"/>
      <c r="AF46" s="6"/>
    </row>
    <row r="47" spans="1:32" ht="13.2">
      <c r="A47" s="73" t="s">
        <v>27</v>
      </c>
      <c r="B47" s="57"/>
      <c r="C47" s="57"/>
      <c r="D47" s="57"/>
      <c r="E47" s="58"/>
      <c r="F47" s="58"/>
      <c r="G47" s="58" t="s">
        <v>35</v>
      </c>
      <c r="H47" s="58" t="s">
        <v>35</v>
      </c>
      <c r="I47" s="58"/>
      <c r="J47" s="58"/>
      <c r="K47" s="58" t="s">
        <v>739</v>
      </c>
      <c r="L47" s="58" t="s">
        <v>35</v>
      </c>
      <c r="M47" s="58" t="s">
        <v>35</v>
      </c>
      <c r="N47" s="58" t="s">
        <v>134</v>
      </c>
      <c r="O47" s="58" t="s">
        <v>35</v>
      </c>
      <c r="P47" s="58" t="s">
        <v>35</v>
      </c>
      <c r="Q47" s="58"/>
      <c r="R47" s="58"/>
      <c r="S47" s="58"/>
      <c r="T47" s="58"/>
      <c r="U47" s="58"/>
      <c r="V47" s="58"/>
      <c r="W47" s="58"/>
      <c r="X47" s="58"/>
      <c r="Y47" s="58"/>
      <c r="Z47" s="58"/>
      <c r="AA47" s="58"/>
      <c r="AB47" s="58"/>
      <c r="AC47" s="58"/>
      <c r="AD47" s="58"/>
      <c r="AE47" s="58"/>
      <c r="AF47" s="6"/>
    </row>
    <row r="48" spans="1:32" ht="13.2">
      <c r="A48" s="73" t="s">
        <v>110</v>
      </c>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82"/>
      <c r="AB48" s="82"/>
      <c r="AC48" s="82"/>
      <c r="AD48" s="82"/>
      <c r="AE48" s="58"/>
      <c r="AF48" s="6"/>
    </row>
    <row r="49" spans="1:32" ht="13.2">
      <c r="A49" s="26" t="s">
        <v>112</v>
      </c>
      <c r="B49" s="521"/>
      <c r="C49" s="6"/>
      <c r="D49" s="6"/>
      <c r="E49" s="6"/>
      <c r="F49" s="6"/>
      <c r="G49" s="6"/>
      <c r="H49" s="6"/>
      <c r="I49" s="6"/>
      <c r="J49" s="6"/>
      <c r="K49" s="6"/>
      <c r="L49" s="6"/>
      <c r="M49" s="6"/>
      <c r="N49" s="6"/>
      <c r="O49" s="6"/>
      <c r="P49" s="6"/>
      <c r="Q49" s="6"/>
      <c r="R49" s="6"/>
      <c r="S49" s="6"/>
      <c r="T49" s="6"/>
      <c r="U49" s="6"/>
      <c r="V49" s="6"/>
      <c r="W49" s="6"/>
      <c r="X49" s="58"/>
      <c r="Z49" s="6"/>
      <c r="AA49" s="6"/>
      <c r="AB49" s="6"/>
      <c r="AC49" s="6"/>
      <c r="AD49" s="6"/>
      <c r="AE49" s="6"/>
      <c r="AF49" s="6"/>
    </row>
    <row r="50" spans="1:32" ht="13.2">
      <c r="A50" s="63">
        <v>7700</v>
      </c>
      <c r="B50" s="390"/>
      <c r="C50" s="390"/>
      <c r="D50" s="390"/>
      <c r="E50" s="390"/>
      <c r="F50" s="390"/>
      <c r="G50" s="390"/>
      <c r="H50" s="390"/>
      <c r="I50" s="390"/>
      <c r="J50" s="390"/>
      <c r="K50" s="390"/>
      <c r="L50" s="390"/>
      <c r="M50" s="390" t="s">
        <v>242</v>
      </c>
      <c r="N50" s="390"/>
      <c r="O50" s="390"/>
      <c r="P50" s="390"/>
      <c r="Q50" s="390"/>
      <c r="R50" s="390"/>
      <c r="S50" s="390"/>
      <c r="T50" s="390"/>
      <c r="U50" s="390"/>
      <c r="V50" s="390"/>
      <c r="W50" s="390"/>
      <c r="X50" s="390"/>
      <c r="Y50" s="390"/>
      <c r="Z50" s="390"/>
      <c r="AA50" s="390"/>
      <c r="AB50" s="526"/>
      <c r="AC50" s="526"/>
      <c r="AD50" s="526"/>
      <c r="AE50" s="526"/>
      <c r="AF50" s="6"/>
    </row>
    <row r="51" spans="1:32" ht="13.8">
      <c r="A51" s="807">
        <v>7701</v>
      </c>
      <c r="B51" s="371"/>
      <c r="C51" s="296" t="s">
        <v>1370</v>
      </c>
      <c r="D51" s="58"/>
      <c r="E51" s="58"/>
      <c r="F51" s="795" t="s">
        <v>2796</v>
      </c>
      <c r="G51" s="371"/>
      <c r="H51" s="58"/>
      <c r="I51" s="58"/>
      <c r="J51" s="296" t="s">
        <v>1584</v>
      </c>
      <c r="K51" s="58" t="s">
        <v>2681</v>
      </c>
      <c r="L51" s="371"/>
      <c r="M51" s="58" t="s">
        <v>2751</v>
      </c>
      <c r="N51" s="58" t="s">
        <v>2751</v>
      </c>
      <c r="O51" s="58" t="s">
        <v>2751</v>
      </c>
      <c r="P51" s="347" t="s">
        <v>2840</v>
      </c>
      <c r="Q51" s="347" t="s">
        <v>2840</v>
      </c>
      <c r="R51" s="371"/>
      <c r="S51" s="58"/>
      <c r="T51" s="593" t="s">
        <v>2798</v>
      </c>
      <c r="U51" s="371"/>
      <c r="V51" s="57"/>
      <c r="W51" s="58"/>
      <c r="X51" s="371"/>
      <c r="Y51" s="58"/>
      <c r="Z51" s="371"/>
      <c r="AA51" s="371"/>
      <c r="AB51" s="808" t="s">
        <v>2742</v>
      </c>
      <c r="AC51" s="808" t="s">
        <v>2742</v>
      </c>
      <c r="AD51" s="808" t="s">
        <v>2742</v>
      </c>
      <c r="AF51" s="6"/>
    </row>
    <row r="52" spans="1:32" ht="13.2">
      <c r="A52" s="77">
        <v>7702</v>
      </c>
      <c r="B52" s="57" t="s">
        <v>84</v>
      </c>
      <c r="C52" s="57" t="s">
        <v>84</v>
      </c>
      <c r="D52" s="57" t="s">
        <v>84</v>
      </c>
      <c r="E52" s="57" t="s">
        <v>84</v>
      </c>
      <c r="F52" s="57" t="s">
        <v>84</v>
      </c>
      <c r="G52" s="57" t="s">
        <v>84</v>
      </c>
      <c r="H52" s="57" t="s">
        <v>84</v>
      </c>
      <c r="I52" s="57" t="s">
        <v>84</v>
      </c>
      <c r="J52" s="57" t="s">
        <v>84</v>
      </c>
      <c r="K52" s="57" t="s">
        <v>84</v>
      </c>
      <c r="L52" s="57" t="s">
        <v>84</v>
      </c>
      <c r="M52" s="57" t="s">
        <v>84</v>
      </c>
      <c r="N52" s="57" t="s">
        <v>84</v>
      </c>
      <c r="O52" s="57" t="s">
        <v>84</v>
      </c>
      <c r="P52" s="57" t="s">
        <v>84</v>
      </c>
      <c r="Q52" s="57" t="s">
        <v>84</v>
      </c>
      <c r="R52" s="57" t="s">
        <v>84</v>
      </c>
      <c r="S52" s="57" t="s">
        <v>84</v>
      </c>
      <c r="T52" s="57" t="s">
        <v>84</v>
      </c>
      <c r="U52" s="57" t="s">
        <v>84</v>
      </c>
      <c r="V52" s="57" t="s">
        <v>84</v>
      </c>
      <c r="W52" s="57" t="s">
        <v>84</v>
      </c>
      <c r="X52" s="57" t="s">
        <v>84</v>
      </c>
      <c r="Y52" s="57" t="s">
        <v>84</v>
      </c>
      <c r="Z52" s="57" t="s">
        <v>84</v>
      </c>
      <c r="AA52" s="57" t="s">
        <v>84</v>
      </c>
      <c r="AB52" s="57" t="s">
        <v>84</v>
      </c>
      <c r="AC52" s="57" t="s">
        <v>84</v>
      </c>
      <c r="AD52" s="57" t="s">
        <v>84</v>
      </c>
      <c r="AE52" s="57" t="s">
        <v>84</v>
      </c>
      <c r="AF52" s="6"/>
    </row>
    <row r="53" spans="1:32" ht="13.2">
      <c r="A53" s="77">
        <v>7703</v>
      </c>
      <c r="B53" s="371"/>
      <c r="C53" s="371"/>
      <c r="D53" s="371"/>
      <c r="E53" s="371"/>
      <c r="F53" s="371"/>
      <c r="G53" s="371"/>
      <c r="H53" s="58"/>
      <c r="I53" s="371"/>
      <c r="J53" s="371"/>
      <c r="K53" s="137" t="s">
        <v>2747</v>
      </c>
      <c r="L53" s="371"/>
      <c r="M53" s="371"/>
      <c r="N53" s="371"/>
      <c r="O53" s="371"/>
      <c r="P53" s="371"/>
      <c r="Q53" s="371" t="s">
        <v>27</v>
      </c>
      <c r="R53" s="371" t="s">
        <v>2681</v>
      </c>
      <c r="S53" s="371"/>
      <c r="T53" s="371"/>
      <c r="U53" s="371"/>
      <c r="V53" s="58" t="s">
        <v>1706</v>
      </c>
      <c r="W53" s="58" t="s">
        <v>2784</v>
      </c>
      <c r="X53" s="371"/>
      <c r="Y53" s="371" t="s">
        <v>1621</v>
      </c>
      <c r="Z53" s="371"/>
      <c r="AA53" s="371"/>
      <c r="AB53" s="371" t="s">
        <v>571</v>
      </c>
      <c r="AC53" s="526"/>
      <c r="AD53" s="809" t="s">
        <v>2841</v>
      </c>
      <c r="AE53" s="58" t="s">
        <v>2624</v>
      </c>
      <c r="AF53" s="6"/>
    </row>
    <row r="54" spans="1:32" ht="13.8">
      <c r="A54" s="77">
        <v>7705</v>
      </c>
      <c r="B54" s="526"/>
      <c r="C54" s="82"/>
      <c r="D54" s="220"/>
      <c r="E54" s="58" t="s">
        <v>2747</v>
      </c>
      <c r="F54" s="58" t="s">
        <v>2747</v>
      </c>
      <c r="G54" s="526"/>
      <c r="H54" s="58"/>
      <c r="I54" s="526"/>
      <c r="J54" s="58" t="s">
        <v>2758</v>
      </c>
      <c r="K54" s="58" t="s">
        <v>2747</v>
      </c>
      <c r="L54" s="526"/>
      <c r="M54" s="58" t="s">
        <v>2751</v>
      </c>
      <c r="N54" s="58" t="s">
        <v>2751</v>
      </c>
      <c r="O54" s="58" t="s">
        <v>2751</v>
      </c>
      <c r="P54" s="526"/>
      <c r="Q54" s="526"/>
      <c r="R54" s="526"/>
      <c r="S54" s="58" t="s">
        <v>2772</v>
      </c>
      <c r="T54" s="810" t="s">
        <v>2773</v>
      </c>
      <c r="U54" s="526"/>
      <c r="V54" s="58" t="s">
        <v>571</v>
      </c>
      <c r="W54" s="113" t="s">
        <v>2842</v>
      </c>
      <c r="X54" s="113" t="s">
        <v>2774</v>
      </c>
      <c r="Y54" s="113" t="s">
        <v>2774</v>
      </c>
      <c r="Z54" s="113" t="s">
        <v>2775</v>
      </c>
      <c r="AA54" s="113" t="s">
        <v>2776</v>
      </c>
      <c r="AB54" s="113" t="s">
        <v>906</v>
      </c>
      <c r="AC54" s="526"/>
      <c r="AE54" s="753" t="s">
        <v>2600</v>
      </c>
      <c r="AF54" s="6"/>
    </row>
    <row r="55" spans="1:32" ht="13.2">
      <c r="A55" s="77">
        <v>7706</v>
      </c>
      <c r="B55" s="811"/>
      <c r="C55" s="811"/>
      <c r="D55" s="811"/>
      <c r="E55" s="811"/>
      <c r="F55" s="811"/>
      <c r="G55" s="811"/>
      <c r="H55" s="811"/>
      <c r="I55" s="811"/>
      <c r="J55" s="811"/>
      <c r="K55" s="811"/>
      <c r="L55" s="811"/>
      <c r="M55" s="811"/>
      <c r="N55" s="811"/>
      <c r="O55" s="811"/>
      <c r="P55" s="811"/>
      <c r="Q55" s="811"/>
      <c r="R55" s="811"/>
      <c r="S55" s="811"/>
      <c r="T55" s="811"/>
      <c r="U55" s="811"/>
      <c r="V55" s="811"/>
      <c r="W55" s="811"/>
      <c r="X55" s="811"/>
      <c r="Y55" s="811"/>
      <c r="Z55" s="811"/>
      <c r="AA55" s="811"/>
      <c r="AB55" s="811"/>
      <c r="AC55" s="811"/>
      <c r="AD55" s="811"/>
      <c r="AE55" s="811"/>
      <c r="AF55" s="6"/>
    </row>
    <row r="56" spans="1:32" ht="13.2">
      <c r="A56" s="77">
        <v>7707</v>
      </c>
      <c r="B56" s="526"/>
      <c r="C56" s="526"/>
      <c r="D56" s="526"/>
      <c r="E56" s="526"/>
      <c r="F56" s="526"/>
      <c r="G56" s="526"/>
      <c r="H56" s="371"/>
      <c r="I56" s="526"/>
      <c r="J56" s="526"/>
      <c r="K56" s="526"/>
      <c r="L56" s="526"/>
      <c r="M56" s="526"/>
      <c r="N56" s="526"/>
      <c r="O56" s="526"/>
      <c r="P56" s="526"/>
      <c r="Q56" s="390"/>
      <c r="R56" s="526"/>
      <c r="S56" s="526"/>
      <c r="T56" s="526"/>
      <c r="U56" s="526"/>
      <c r="V56" s="57"/>
      <c r="W56" s="526"/>
      <c r="X56" s="526"/>
      <c r="Y56" s="526"/>
      <c r="Z56" s="526"/>
      <c r="AA56" s="526"/>
      <c r="AB56" s="526"/>
      <c r="AC56" s="526"/>
      <c r="AD56" s="526"/>
      <c r="AF56" s="6"/>
    </row>
    <row r="57" spans="1:32" ht="13.2">
      <c r="A57" s="75">
        <v>7708</v>
      </c>
      <c r="B57" s="526"/>
      <c r="C57" s="526"/>
      <c r="D57" s="526"/>
      <c r="E57" s="526"/>
      <c r="F57" s="526"/>
      <c r="G57" s="526"/>
      <c r="H57" s="526"/>
      <c r="I57" s="526"/>
      <c r="J57" s="526"/>
      <c r="K57" s="526"/>
      <c r="L57" s="526"/>
      <c r="M57" s="526"/>
      <c r="N57" s="526"/>
      <c r="O57" s="526"/>
      <c r="P57" s="526"/>
      <c r="Q57" s="526"/>
      <c r="R57" s="526"/>
      <c r="S57" s="526"/>
      <c r="T57" s="526"/>
      <c r="U57" s="526"/>
      <c r="V57" s="526"/>
      <c r="W57" s="526"/>
      <c r="X57" s="526"/>
      <c r="Y57" s="526"/>
      <c r="Z57" s="526"/>
      <c r="AA57" s="526"/>
      <c r="AB57" s="526"/>
      <c r="AC57" s="526"/>
      <c r="AD57" s="526"/>
      <c r="AE57" s="526"/>
      <c r="AF57" s="6"/>
    </row>
    <row r="58" spans="1:32" ht="13.2">
      <c r="A58" s="77">
        <v>7709</v>
      </c>
      <c r="B58" s="58" t="s">
        <v>2813</v>
      </c>
      <c r="C58" s="251" t="s">
        <v>2843</v>
      </c>
      <c r="D58" s="251" t="s">
        <v>2843</v>
      </c>
      <c r="E58" s="251" t="s">
        <v>2843</v>
      </c>
      <c r="F58" s="334" t="s">
        <v>2595</v>
      </c>
      <c r="G58" s="334" t="s">
        <v>2595</v>
      </c>
      <c r="H58" s="334" t="s">
        <v>2595</v>
      </c>
      <c r="I58" s="334" t="s">
        <v>2595</v>
      </c>
      <c r="J58" s="334" t="s">
        <v>2595</v>
      </c>
      <c r="K58" s="334" t="s">
        <v>2595</v>
      </c>
      <c r="L58" s="334" t="s">
        <v>2595</v>
      </c>
      <c r="M58" s="334" t="s">
        <v>2595</v>
      </c>
      <c r="N58" s="334" t="s">
        <v>2595</v>
      </c>
      <c r="O58" s="334" t="s">
        <v>2595</v>
      </c>
      <c r="P58" s="334" t="s">
        <v>2595</v>
      </c>
      <c r="Q58" s="334" t="s">
        <v>2595</v>
      </c>
      <c r="R58" s="334" t="s">
        <v>2595</v>
      </c>
      <c r="S58" s="334" t="s">
        <v>2595</v>
      </c>
      <c r="T58" s="334" t="s">
        <v>2595</v>
      </c>
      <c r="U58" s="334" t="s">
        <v>2595</v>
      </c>
      <c r="V58" s="334" t="s">
        <v>2595</v>
      </c>
      <c r="W58" s="334" t="s">
        <v>2595</v>
      </c>
      <c r="X58" s="743" t="s">
        <v>2447</v>
      </c>
      <c r="Y58" s="781" t="s">
        <v>2447</v>
      </c>
      <c r="Z58" s="334" t="s">
        <v>2595</v>
      </c>
      <c r="AA58" s="334" t="s">
        <v>2595</v>
      </c>
      <c r="AB58" s="334" t="s">
        <v>2595</v>
      </c>
      <c r="AC58" s="334" t="s">
        <v>2595</v>
      </c>
      <c r="AD58" s="334" t="s">
        <v>2595</v>
      </c>
      <c r="AE58" s="334" t="s">
        <v>2595</v>
      </c>
      <c r="AF58" s="6"/>
    </row>
    <row r="59" spans="1:32" ht="13.2">
      <c r="A59" s="76">
        <v>7710</v>
      </c>
      <c r="B59" s="525" t="s">
        <v>60</v>
      </c>
      <c r="C59" s="812" t="s">
        <v>60</v>
      </c>
      <c r="D59" s="137" t="s">
        <v>2757</v>
      </c>
      <c r="E59" s="525" t="s">
        <v>60</v>
      </c>
      <c r="F59" s="57" t="s">
        <v>972</v>
      </c>
      <c r="G59" s="57" t="s">
        <v>972</v>
      </c>
      <c r="H59" s="58" t="s">
        <v>2758</v>
      </c>
      <c r="I59" s="371"/>
      <c r="J59" s="371"/>
      <c r="K59" s="371"/>
      <c r="L59" s="57"/>
      <c r="M59" s="57"/>
      <c r="N59" s="57"/>
      <c r="O59" s="57"/>
      <c r="P59" s="555" t="s">
        <v>2760</v>
      </c>
      <c r="Q59" s="57"/>
      <c r="R59" s="602" t="s">
        <v>2844</v>
      </c>
      <c r="S59" s="371"/>
      <c r="T59" s="602" t="s">
        <v>2844</v>
      </c>
      <c r="U59" s="371"/>
      <c r="V59" s="97" t="s">
        <v>2816</v>
      </c>
      <c r="W59" s="57" t="s">
        <v>1871</v>
      </c>
      <c r="X59" s="371"/>
      <c r="Y59" s="57" t="s">
        <v>2763</v>
      </c>
      <c r="Z59" s="371"/>
      <c r="AA59" s="57" t="s">
        <v>1607</v>
      </c>
      <c r="AB59" s="371"/>
      <c r="AC59" s="371"/>
      <c r="AD59" s="602" t="s">
        <v>2579</v>
      </c>
      <c r="AE59" s="296" t="s">
        <v>2827</v>
      </c>
      <c r="AF59" s="6"/>
    </row>
    <row r="60" spans="1:32" ht="13.8">
      <c r="A60" s="76">
        <v>7711</v>
      </c>
      <c r="B60" s="58" t="s">
        <v>2845</v>
      </c>
      <c r="C60" s="58" t="s">
        <v>2845</v>
      </c>
      <c r="D60" s="58" t="s">
        <v>2845</v>
      </c>
      <c r="E60" s="58"/>
      <c r="F60" s="526"/>
      <c r="G60" s="371"/>
      <c r="H60" s="58" t="s">
        <v>2767</v>
      </c>
      <c r="I60" s="58" t="s">
        <v>2768</v>
      </c>
      <c r="J60" s="526"/>
      <c r="K60" s="58" t="s">
        <v>2750</v>
      </c>
      <c r="L60" s="526" t="s">
        <v>2846</v>
      </c>
      <c r="M60" s="791" t="s">
        <v>2788</v>
      </c>
      <c r="N60" s="791" t="s">
        <v>2788</v>
      </c>
      <c r="O60" s="791" t="s">
        <v>2788</v>
      </c>
      <c r="P60" s="791" t="s">
        <v>2788</v>
      </c>
      <c r="Q60" s="791" t="s">
        <v>2788</v>
      </c>
      <c r="R60" s="791" t="s">
        <v>2788</v>
      </c>
      <c r="S60" s="791" t="s">
        <v>2788</v>
      </c>
      <c r="T60" s="546" t="s">
        <v>2847</v>
      </c>
      <c r="U60" s="58"/>
      <c r="V60" s="58" t="s">
        <v>2831</v>
      </c>
      <c r="W60" s="58" t="s">
        <v>2831</v>
      </c>
      <c r="X60" s="58" t="s">
        <v>2831</v>
      </c>
      <c r="Y60" s="58" t="s">
        <v>2831</v>
      </c>
      <c r="Z60" s="526"/>
      <c r="AA60" s="526" t="s">
        <v>2805</v>
      </c>
      <c r="AB60" s="526" t="s">
        <v>2805</v>
      </c>
      <c r="AC60" s="526" t="s">
        <v>2805</v>
      </c>
      <c r="AD60" s="526" t="s">
        <v>2805</v>
      </c>
      <c r="AE60" s="794" t="s">
        <v>2793</v>
      </c>
      <c r="AF60" s="6"/>
    </row>
    <row r="61" spans="1:32" ht="13.2">
      <c r="A61" s="77">
        <v>7712</v>
      </c>
      <c r="B61" s="105" t="s">
        <v>2738</v>
      </c>
      <c r="C61" s="105" t="s">
        <v>2738</v>
      </c>
      <c r="D61" s="105" t="s">
        <v>2738</v>
      </c>
      <c r="E61" s="58" t="s">
        <v>2747</v>
      </c>
      <c r="F61" s="371"/>
      <c r="G61" s="57" t="s">
        <v>2801</v>
      </c>
      <c r="H61" s="57" t="s">
        <v>2801</v>
      </c>
      <c r="I61" s="58" t="s">
        <v>2746</v>
      </c>
      <c r="J61" s="97" t="s">
        <v>2769</v>
      </c>
      <c r="K61" s="97" t="s">
        <v>2769</v>
      </c>
      <c r="L61" s="57"/>
      <c r="M61" s="57"/>
      <c r="N61" s="57"/>
      <c r="O61" s="188" t="s">
        <v>2848</v>
      </c>
      <c r="P61" s="188" t="s">
        <v>2848</v>
      </c>
      <c r="Q61" s="188" t="s">
        <v>2848</v>
      </c>
      <c r="R61" s="57"/>
      <c r="S61" s="58"/>
      <c r="T61" s="58"/>
      <c r="U61" s="58" t="s">
        <v>2548</v>
      </c>
      <c r="V61" s="371" t="s">
        <v>2849</v>
      </c>
      <c r="W61" s="58"/>
      <c r="X61" s="371"/>
      <c r="Y61" s="57"/>
      <c r="Z61" s="371" t="s">
        <v>571</v>
      </c>
      <c r="AA61" s="371"/>
      <c r="AB61" s="808" t="s">
        <v>2742</v>
      </c>
      <c r="AC61" s="808" t="s">
        <v>2742</v>
      </c>
      <c r="AD61" s="808" t="s">
        <v>2742</v>
      </c>
      <c r="AF61" s="6"/>
    </row>
    <row r="62" spans="1:32" ht="13.2">
      <c r="A62" s="77">
        <v>7713</v>
      </c>
      <c r="B62" s="526"/>
      <c r="C62" s="526"/>
      <c r="D62" s="526"/>
      <c r="E62" s="526"/>
      <c r="F62" s="526"/>
      <c r="G62" s="526"/>
      <c r="H62" s="58" t="s">
        <v>2850</v>
      </c>
      <c r="I62" s="526"/>
      <c r="J62" s="526"/>
      <c r="K62" s="526"/>
      <c r="L62" s="526"/>
      <c r="M62" s="526"/>
      <c r="N62" s="526"/>
      <c r="O62" s="526"/>
      <c r="P62" s="58"/>
      <c r="Q62" s="58"/>
      <c r="R62" s="58"/>
      <c r="S62" s="58" t="s">
        <v>2681</v>
      </c>
      <c r="T62" s="137" t="s">
        <v>2851</v>
      </c>
      <c r="U62" s="526"/>
      <c r="V62" s="813" t="s">
        <v>2671</v>
      </c>
      <c r="W62" s="526"/>
      <c r="X62" s="526"/>
      <c r="Y62" s="526"/>
      <c r="Z62" s="526"/>
      <c r="AA62" s="526"/>
      <c r="AB62" s="526"/>
      <c r="AC62" s="526" t="s">
        <v>571</v>
      </c>
      <c r="AD62" s="526"/>
      <c r="AE62" s="526"/>
      <c r="AF62" s="6"/>
    </row>
    <row r="63" spans="1:32" ht="13.2">
      <c r="A63" s="76">
        <v>7715</v>
      </c>
      <c r="B63" s="113" t="s">
        <v>2830</v>
      </c>
      <c r="C63" s="371"/>
      <c r="D63" s="58" t="s">
        <v>1837</v>
      </c>
      <c r="E63" s="371"/>
      <c r="F63" s="371"/>
      <c r="G63" s="371"/>
      <c r="H63" s="58" t="s">
        <v>2839</v>
      </c>
      <c r="I63" s="371"/>
      <c r="J63" s="371"/>
      <c r="K63" s="371"/>
      <c r="L63" s="371"/>
      <c r="M63" s="371"/>
      <c r="N63" s="105" t="s">
        <v>2836</v>
      </c>
      <c r="O63" s="105" t="s">
        <v>2381</v>
      </c>
      <c r="P63" s="105" t="s">
        <v>2381</v>
      </c>
      <c r="Q63" s="105" t="s">
        <v>2381</v>
      </c>
      <c r="R63" s="105" t="s">
        <v>2381</v>
      </c>
      <c r="S63" s="105" t="s">
        <v>2381</v>
      </c>
      <c r="T63" s="105" t="s">
        <v>2381</v>
      </c>
      <c r="U63" s="105" t="s">
        <v>2381</v>
      </c>
      <c r="V63" s="105" t="s">
        <v>2381</v>
      </c>
      <c r="W63" s="105" t="s">
        <v>2381</v>
      </c>
      <c r="X63" s="105" t="s">
        <v>2381</v>
      </c>
      <c r="Y63" s="105" t="s">
        <v>2837</v>
      </c>
      <c r="Z63" s="371" t="s">
        <v>571</v>
      </c>
      <c r="AA63" s="191"/>
      <c r="AB63" s="191" t="s">
        <v>2852</v>
      </c>
      <c r="AC63" s="191" t="s">
        <v>179</v>
      </c>
      <c r="AD63" s="191" t="s">
        <v>179</v>
      </c>
      <c r="AE63" s="191" t="s">
        <v>179</v>
      </c>
      <c r="AF63" s="6"/>
    </row>
    <row r="64" spans="1:32" ht="13.2">
      <c r="A64" s="76">
        <v>7716</v>
      </c>
      <c r="B64" s="525" t="s">
        <v>2853</v>
      </c>
      <c r="C64" s="371"/>
      <c r="D64" s="371"/>
      <c r="E64" s="371"/>
      <c r="F64" s="371"/>
      <c r="G64" s="57"/>
      <c r="H64" s="57"/>
      <c r="I64" s="58" t="s">
        <v>2348</v>
      </c>
      <c r="J64" s="526"/>
      <c r="K64" s="371"/>
      <c r="L64" s="57"/>
      <c r="M64" s="57"/>
      <c r="N64" s="57"/>
      <c r="O64" s="57"/>
      <c r="P64" s="97" t="s">
        <v>2854</v>
      </c>
      <c r="Q64" s="97" t="s">
        <v>2854</v>
      </c>
      <c r="R64" s="97" t="s">
        <v>2854</v>
      </c>
      <c r="S64" s="526"/>
      <c r="T64" s="57"/>
      <c r="U64" s="526"/>
      <c r="V64" s="57"/>
      <c r="W64" s="371"/>
      <c r="X64" s="105" t="s">
        <v>2855</v>
      </c>
      <c r="Y64" s="105" t="s">
        <v>2755</v>
      </c>
      <c r="Z64" s="105" t="s">
        <v>2755</v>
      </c>
      <c r="AA64" s="105" t="s">
        <v>2755</v>
      </c>
      <c r="AB64" s="105" t="s">
        <v>2755</v>
      </c>
      <c r="AC64" s="58" t="s">
        <v>2856</v>
      </c>
      <c r="AD64" s="664" t="s">
        <v>152</v>
      </c>
      <c r="AE64" s="97" t="s">
        <v>152</v>
      </c>
      <c r="AF64" s="6"/>
    </row>
    <row r="65" spans="1:32" ht="13.2">
      <c r="A65" s="75">
        <v>7717</v>
      </c>
      <c r="B65" s="12" t="s">
        <v>373</v>
      </c>
      <c r="C65" s="113" t="s">
        <v>2830</v>
      </c>
      <c r="D65" s="113" t="s">
        <v>2830</v>
      </c>
      <c r="E65" s="113" t="s">
        <v>2830</v>
      </c>
      <c r="F65" s="113" t="s">
        <v>2830</v>
      </c>
      <c r="G65" s="113" t="s">
        <v>2830</v>
      </c>
      <c r="H65" s="57"/>
      <c r="I65" s="58"/>
      <c r="J65" s="58"/>
      <c r="K65" s="58"/>
      <c r="L65" s="58"/>
      <c r="M65" s="58"/>
      <c r="N65" s="97" t="s">
        <v>2810</v>
      </c>
      <c r="O65" s="58"/>
      <c r="P65" s="105" t="s">
        <v>2824</v>
      </c>
      <c r="Q65" s="105" t="s">
        <v>2824</v>
      </c>
      <c r="R65" s="105" t="s">
        <v>2824</v>
      </c>
      <c r="S65" s="105" t="s">
        <v>2824</v>
      </c>
      <c r="T65" s="58"/>
      <c r="U65" s="58"/>
      <c r="V65" s="58" t="s">
        <v>571</v>
      </c>
      <c r="W65" s="58"/>
      <c r="X65" s="58"/>
      <c r="Y65" s="58"/>
      <c r="Z65" s="58"/>
      <c r="AA65" s="58"/>
      <c r="AB65" s="58"/>
      <c r="AC65" s="525"/>
      <c r="AD65" s="605" t="s">
        <v>2826</v>
      </c>
      <c r="AE65" s="757" t="s">
        <v>1210</v>
      </c>
      <c r="AF65" s="6"/>
    </row>
    <row r="66" spans="1:32" ht="13.2">
      <c r="A66" s="76">
        <v>7718</v>
      </c>
      <c r="B66" s="331" t="s">
        <v>870</v>
      </c>
      <c r="C66" s="525"/>
      <c r="D66" s="525"/>
      <c r="E66" s="525"/>
      <c r="F66" s="525"/>
      <c r="G66" s="525"/>
      <c r="H66" s="334" t="s">
        <v>870</v>
      </c>
      <c r="I66" s="334" t="s">
        <v>870</v>
      </c>
      <c r="J66" s="334" t="s">
        <v>870</v>
      </c>
      <c r="K66" s="525"/>
      <c r="L66" s="57"/>
      <c r="M66" s="57"/>
      <c r="N66" s="57"/>
      <c r="O66" s="57"/>
      <c r="P66" s="97" t="s">
        <v>2857</v>
      </c>
      <c r="Q66" s="97" t="s">
        <v>2857</v>
      </c>
      <c r="R66" s="97" t="s">
        <v>2857</v>
      </c>
      <c r="S66" s="58"/>
      <c r="T66" s="57"/>
      <c r="U66" s="525"/>
      <c r="V66" s="525"/>
      <c r="W66" s="525"/>
      <c r="X66" s="525"/>
      <c r="Y66" s="525"/>
      <c r="Z66" s="525"/>
      <c r="AA66" s="525" t="s">
        <v>571</v>
      </c>
      <c r="AB66" s="525"/>
      <c r="AC66" s="525"/>
      <c r="AD66" s="525" t="s">
        <v>98</v>
      </c>
      <c r="AE66" s="96" t="s">
        <v>2678</v>
      </c>
      <c r="AF66" s="6"/>
    </row>
    <row r="67" spans="1:32" ht="13.2">
      <c r="A67" s="75">
        <v>7719</v>
      </c>
      <c r="B67" s="58" t="s">
        <v>2737</v>
      </c>
      <c r="C67" s="371"/>
      <c r="D67" s="371"/>
      <c r="E67" s="371" t="s">
        <v>1096</v>
      </c>
      <c r="F67" s="371" t="s">
        <v>1096</v>
      </c>
      <c r="G67" s="371" t="s">
        <v>1096</v>
      </c>
      <c r="H67" s="371" t="s">
        <v>1096</v>
      </c>
      <c r="I67" s="371"/>
      <c r="J67" s="525" t="s">
        <v>2496</v>
      </c>
      <c r="K67" s="525"/>
      <c r="L67" s="525"/>
      <c r="M67" s="525"/>
      <c r="N67" s="804" t="s">
        <v>2579</v>
      </c>
      <c r="O67" s="804" t="s">
        <v>2579</v>
      </c>
      <c r="P67" s="526"/>
      <c r="Q67" s="58" t="s">
        <v>885</v>
      </c>
      <c r="R67" s="58" t="s">
        <v>885</v>
      </c>
      <c r="S67" s="525"/>
      <c r="T67" s="525" t="s">
        <v>571</v>
      </c>
      <c r="U67" s="525"/>
      <c r="V67" s="525" t="s">
        <v>99</v>
      </c>
      <c r="W67" s="525"/>
      <c r="X67" s="525"/>
      <c r="Y67" s="525"/>
      <c r="Z67" s="525" t="s">
        <v>2366</v>
      </c>
      <c r="AA67" s="525" t="s">
        <v>2366</v>
      </c>
      <c r="AB67" s="525"/>
      <c r="AC67" s="525" t="s">
        <v>2579</v>
      </c>
      <c r="AD67" s="525" t="s">
        <v>2579</v>
      </c>
      <c r="AE67" s="653"/>
      <c r="AF67" s="6"/>
    </row>
    <row r="68" spans="1:32" ht="13.2">
      <c r="A68" s="60">
        <v>7777</v>
      </c>
      <c r="B68" s="653" t="s">
        <v>356</v>
      </c>
      <c r="C68" s="653" t="s">
        <v>356</v>
      </c>
      <c r="D68" s="653" t="s">
        <v>356</v>
      </c>
      <c r="E68" s="653" t="s">
        <v>356</v>
      </c>
      <c r="F68" s="653" t="s">
        <v>356</v>
      </c>
      <c r="G68" s="304" t="s">
        <v>2858</v>
      </c>
      <c r="H68" s="786"/>
      <c r="I68" s="786"/>
      <c r="J68" s="525"/>
      <c r="K68" s="525"/>
      <c r="L68" s="525"/>
      <c r="M68" s="525"/>
      <c r="N68" s="525"/>
      <c r="O68" s="526"/>
      <c r="P68" s="526"/>
      <c r="Q68" s="526"/>
      <c r="R68" s="718"/>
      <c r="S68" s="730" t="s">
        <v>2859</v>
      </c>
      <c r="T68" s="730" t="s">
        <v>2859</v>
      </c>
      <c r="U68" s="730" t="s">
        <v>2859</v>
      </c>
      <c r="V68" s="730" t="s">
        <v>2859</v>
      </c>
      <c r="W68" s="730" t="s">
        <v>2859</v>
      </c>
      <c r="X68" s="730" t="s">
        <v>2859</v>
      </c>
      <c r="Y68" s="730" t="s">
        <v>2859</v>
      </c>
      <c r="Z68" s="730" t="s">
        <v>2859</v>
      </c>
      <c r="AA68" s="814" t="s">
        <v>2860</v>
      </c>
      <c r="AB68" s="814" t="s">
        <v>2860</v>
      </c>
      <c r="AC68" s="525"/>
      <c r="AD68" s="525"/>
      <c r="AE68" s="12" t="s">
        <v>2591</v>
      </c>
      <c r="AF68" s="345"/>
    </row>
    <row r="69" spans="1:32" ht="13.2">
      <c r="A69" s="77">
        <v>7721</v>
      </c>
      <c r="B69" s="58" t="s">
        <v>242</v>
      </c>
      <c r="C69" s="105" t="s">
        <v>870</v>
      </c>
      <c r="D69" s="105" t="s">
        <v>870</v>
      </c>
      <c r="E69" s="105" t="s">
        <v>870</v>
      </c>
      <c r="F69" s="105" t="s">
        <v>870</v>
      </c>
      <c r="G69" s="105" t="s">
        <v>870</v>
      </c>
      <c r="H69" s="207"/>
      <c r="I69" s="207"/>
      <c r="J69" s="57"/>
      <c r="K69" s="97" t="s">
        <v>2787</v>
      </c>
      <c r="L69" s="97" t="s">
        <v>2787</v>
      </c>
      <c r="M69" s="57"/>
      <c r="N69" s="207"/>
      <c r="O69" s="531"/>
      <c r="P69" s="531"/>
      <c r="Q69" s="531"/>
      <c r="R69" s="611"/>
      <c r="S69" s="611"/>
      <c r="T69" s="611"/>
      <c r="U69" s="58"/>
      <c r="V69" s="58"/>
      <c r="W69" s="58"/>
      <c r="X69" s="525"/>
      <c r="Y69" s="346"/>
      <c r="Z69" s="346"/>
      <c r="AA69" s="723" t="s">
        <v>739</v>
      </c>
      <c r="AB69" s="199"/>
      <c r="AC69" s="345"/>
      <c r="AD69" s="66" t="s">
        <v>2643</v>
      </c>
      <c r="AE69" s="66" t="s">
        <v>2643</v>
      </c>
      <c r="AF69" s="6"/>
    </row>
    <row r="70" spans="1:32" ht="13.2">
      <c r="A70" s="75">
        <v>7722</v>
      </c>
      <c r="B70" s="335" t="s">
        <v>94</v>
      </c>
      <c r="C70" s="335" t="s">
        <v>94</v>
      </c>
      <c r="D70" s="335" t="s">
        <v>94</v>
      </c>
      <c r="E70" s="335" t="s">
        <v>94</v>
      </c>
      <c r="F70" s="335" t="s">
        <v>94</v>
      </c>
      <c r="G70" s="335" t="s">
        <v>94</v>
      </c>
      <c r="H70" s="335" t="s">
        <v>94</v>
      </c>
      <c r="I70" s="335" t="s">
        <v>94</v>
      </c>
      <c r="J70" s="335" t="s">
        <v>94</v>
      </c>
      <c r="K70" s="335" t="s">
        <v>94</v>
      </c>
      <c r="L70" s="335" t="s">
        <v>94</v>
      </c>
      <c r="M70" s="335" t="s">
        <v>94</v>
      </c>
      <c r="N70" s="335" t="s">
        <v>94</v>
      </c>
      <c r="O70" s="390"/>
      <c r="P70" s="390"/>
      <c r="Q70" s="390"/>
      <c r="R70" s="58"/>
      <c r="S70" s="97" t="s">
        <v>2790</v>
      </c>
      <c r="T70" s="97" t="s">
        <v>2790</v>
      </c>
      <c r="U70" s="526"/>
      <c r="V70" s="97" t="s">
        <v>2790</v>
      </c>
      <c r="W70" s="296" t="s">
        <v>2791</v>
      </c>
      <c r="X70" s="105" t="s">
        <v>2792</v>
      </c>
      <c r="Y70" s="105" t="s">
        <v>2792</v>
      </c>
      <c r="Z70" s="105" t="s">
        <v>2792</v>
      </c>
      <c r="AA70" s="105" t="s">
        <v>2792</v>
      </c>
      <c r="AB70" s="105" t="s">
        <v>2792</v>
      </c>
      <c r="AC70" s="526" t="s">
        <v>2820</v>
      </c>
      <c r="AD70" s="58" t="s">
        <v>2861</v>
      </c>
      <c r="AE70" s="371"/>
      <c r="AF70" s="6"/>
    </row>
    <row r="71" spans="1:32" ht="13.8">
      <c r="A71" s="75">
        <v>7723</v>
      </c>
      <c r="B71" s="546" t="s">
        <v>2765</v>
      </c>
      <c r="C71" s="546" t="s">
        <v>2765</v>
      </c>
      <c r="D71" s="526"/>
      <c r="E71" s="546" t="s">
        <v>242</v>
      </c>
      <c r="F71" s="58" t="s">
        <v>2496</v>
      </c>
      <c r="G71" s="97" t="s">
        <v>2786</v>
      </c>
      <c r="H71" s="97" t="s">
        <v>2786</v>
      </c>
      <c r="I71" s="97" t="s">
        <v>2786</v>
      </c>
      <c r="J71" s="58"/>
      <c r="K71" s="58" t="s">
        <v>739</v>
      </c>
      <c r="L71" s="58" t="s">
        <v>2136</v>
      </c>
      <c r="M71" s="526" t="s">
        <v>2136</v>
      </c>
      <c r="N71" s="526"/>
      <c r="O71" s="57"/>
      <c r="P71" s="526"/>
      <c r="Q71" s="526"/>
      <c r="R71" s="691" t="s">
        <v>2862</v>
      </c>
      <c r="S71" s="57" t="s">
        <v>86</v>
      </c>
      <c r="T71" s="58" t="s">
        <v>87</v>
      </c>
      <c r="U71" s="58" t="s">
        <v>87</v>
      </c>
      <c r="V71" s="57" t="s">
        <v>1741</v>
      </c>
      <c r="W71" s="526" t="s">
        <v>2863</v>
      </c>
      <c r="X71" s="815" t="s">
        <v>520</v>
      </c>
      <c r="Y71" s="526" t="s">
        <v>2817</v>
      </c>
      <c r="Z71" s="58" t="s">
        <v>2799</v>
      </c>
      <c r="AA71" s="58" t="s">
        <v>2799</v>
      </c>
      <c r="AB71" s="58" t="s">
        <v>2799</v>
      </c>
      <c r="AC71" s="58" t="s">
        <v>2799</v>
      </c>
      <c r="AD71" s="58" t="s">
        <v>2799</v>
      </c>
      <c r="AE71" s="58" t="s">
        <v>2799</v>
      </c>
      <c r="AF71" s="355"/>
    </row>
    <row r="72" spans="1:32" ht="13.8">
      <c r="A72" s="75">
        <v>7725</v>
      </c>
      <c r="B72" s="58" t="s">
        <v>2864</v>
      </c>
      <c r="C72" s="58" t="s">
        <v>2864</v>
      </c>
      <c r="D72" s="58" t="s">
        <v>2864</v>
      </c>
      <c r="E72" s="58" t="s">
        <v>2756</v>
      </c>
      <c r="F72" s="58"/>
      <c r="G72" s="58" t="s">
        <v>2865</v>
      </c>
      <c r="H72" s="526"/>
      <c r="I72" s="58" t="s">
        <v>1732</v>
      </c>
      <c r="J72" s="546"/>
      <c r="K72" s="526" t="s">
        <v>2684</v>
      </c>
      <c r="L72" s="58" t="s">
        <v>2750</v>
      </c>
      <c r="M72" s="58" t="s">
        <v>60</v>
      </c>
      <c r="N72" s="58"/>
      <c r="O72" s="57" t="s">
        <v>2811</v>
      </c>
      <c r="P72" s="526"/>
      <c r="Q72" s="526"/>
      <c r="R72" s="526" t="s">
        <v>2866</v>
      </c>
      <c r="S72" s="796" t="s">
        <v>885</v>
      </c>
      <c r="T72" s="58" t="s">
        <v>2782</v>
      </c>
      <c r="U72" s="58"/>
      <c r="V72" s="57" t="s">
        <v>2215</v>
      </c>
      <c r="W72" s="57" t="s">
        <v>92</v>
      </c>
      <c r="X72" s="66" t="s">
        <v>2825</v>
      </c>
      <c r="Y72" s="66" t="s">
        <v>2825</v>
      </c>
      <c r="AA72" s="526" t="s">
        <v>2819</v>
      </c>
      <c r="AB72" s="787" t="s">
        <v>1625</v>
      </c>
      <c r="AC72" s="58"/>
      <c r="AD72" s="58"/>
      <c r="AE72" s="58"/>
      <c r="AF72" s="6"/>
    </row>
    <row r="73" spans="1:32" ht="13.8">
      <c r="A73" s="75">
        <v>7726</v>
      </c>
      <c r="B73" s="58" t="s">
        <v>2864</v>
      </c>
      <c r="C73" s="58" t="s">
        <v>2864</v>
      </c>
      <c r="D73" s="58" t="s">
        <v>2864</v>
      </c>
      <c r="E73" s="546" t="s">
        <v>2745</v>
      </c>
      <c r="F73" s="546" t="s">
        <v>2803</v>
      </c>
      <c r="G73" s="526" t="s">
        <v>2387</v>
      </c>
      <c r="H73" s="526"/>
      <c r="I73" s="526" t="s">
        <v>98</v>
      </c>
      <c r="J73" s="58" t="s">
        <v>2750</v>
      </c>
      <c r="K73" s="526"/>
      <c r="M73" s="111"/>
      <c r="P73" s="526"/>
      <c r="Q73" s="526"/>
      <c r="R73" s="526" t="s">
        <v>27</v>
      </c>
      <c r="S73" s="220" t="s">
        <v>27</v>
      </c>
      <c r="T73" s="220" t="s">
        <v>27</v>
      </c>
      <c r="U73" s="220" t="s">
        <v>27</v>
      </c>
      <c r="V73" s="82"/>
      <c r="W73" s="526" t="s">
        <v>2866</v>
      </c>
      <c r="X73" s="717"/>
      <c r="Y73" s="717"/>
      <c r="Z73" s="799" t="s">
        <v>2818</v>
      </c>
      <c r="AA73" s="181" t="s">
        <v>2628</v>
      </c>
      <c r="AB73" s="181" t="s">
        <v>2628</v>
      </c>
      <c r="AC73" s="181" t="s">
        <v>2628</v>
      </c>
      <c r="AD73" s="181" t="s">
        <v>2628</v>
      </c>
      <c r="AE73" s="181" t="s">
        <v>2867</v>
      </c>
      <c r="AF73" s="6"/>
    </row>
    <row r="74" spans="1:32" ht="13.2">
      <c r="A74" s="77">
        <v>7727</v>
      </c>
      <c r="B74" s="58" t="s">
        <v>2756</v>
      </c>
      <c r="C74" s="58" t="s">
        <v>2802</v>
      </c>
      <c r="D74" s="526"/>
      <c r="E74" s="58" t="s">
        <v>2507</v>
      </c>
      <c r="F74" s="58"/>
      <c r="G74" s="58" t="s">
        <v>2496</v>
      </c>
      <c r="H74" s="57"/>
      <c r="I74" s="58" t="s">
        <v>2759</v>
      </c>
      <c r="J74" s="58" t="s">
        <v>2759</v>
      </c>
      <c r="K74" s="57"/>
      <c r="L74" s="58" t="s">
        <v>2496</v>
      </c>
      <c r="M74" s="58" t="s">
        <v>92</v>
      </c>
      <c r="N74" s="58"/>
      <c r="O74" s="58"/>
      <c r="P74" s="58"/>
      <c r="Q74" s="58"/>
      <c r="R74" s="58"/>
      <c r="S74" s="58"/>
      <c r="T74" s="58" t="s">
        <v>2782</v>
      </c>
      <c r="U74" s="57" t="s">
        <v>86</v>
      </c>
      <c r="V74" s="97" t="s">
        <v>2753</v>
      </c>
      <c r="W74" s="296" t="s">
        <v>2754</v>
      </c>
      <c r="X74" s="57"/>
      <c r="Y74" s="526"/>
      <c r="Z74" s="787" t="s">
        <v>1625</v>
      </c>
      <c r="AA74" s="526"/>
      <c r="AB74" s="82" t="s">
        <v>571</v>
      </c>
      <c r="AC74" s="82"/>
      <c r="AD74" s="82"/>
      <c r="AE74" s="526"/>
      <c r="AF74" s="6"/>
    </row>
    <row r="75" spans="1:32" ht="13.8">
      <c r="A75" s="77">
        <v>7728</v>
      </c>
      <c r="B75" s="6" t="s">
        <v>242</v>
      </c>
      <c r="C75" s="6"/>
      <c r="D75" s="58" t="s">
        <v>2868</v>
      </c>
      <c r="E75" s="58" t="s">
        <v>2868</v>
      </c>
      <c r="F75" s="58" t="s">
        <v>2868</v>
      </c>
      <c r="G75" s="58" t="s">
        <v>2868</v>
      </c>
      <c r="H75" s="546" t="s">
        <v>2507</v>
      </c>
      <c r="I75" s="526"/>
      <c r="J75" s="526"/>
      <c r="K75" s="526"/>
      <c r="L75" s="58" t="s">
        <v>885</v>
      </c>
      <c r="M75" s="526"/>
      <c r="N75" s="526"/>
      <c r="O75" s="526"/>
      <c r="Q75" s="526"/>
      <c r="R75" s="526"/>
      <c r="S75" s="526"/>
      <c r="T75" s="58" t="s">
        <v>2782</v>
      </c>
      <c r="U75" s="526"/>
      <c r="V75" s="57"/>
      <c r="W75" s="57"/>
      <c r="X75" s="526"/>
      <c r="Y75" s="526"/>
      <c r="Z75" s="526"/>
      <c r="AA75" s="526"/>
      <c r="AB75" s="82" t="s">
        <v>571</v>
      </c>
      <c r="AC75" s="220"/>
      <c r="AD75" s="220"/>
      <c r="AE75" s="220"/>
      <c r="AF75" s="6"/>
    </row>
    <row r="76" spans="1:32" ht="13.2">
      <c r="A76" s="77">
        <v>7729</v>
      </c>
      <c r="B76" s="58" t="s">
        <v>242</v>
      </c>
      <c r="C76" s="58" t="s">
        <v>2869</v>
      </c>
      <c r="D76" s="58" t="s">
        <v>2780</v>
      </c>
      <c r="E76" s="58" t="s">
        <v>2780</v>
      </c>
      <c r="F76" s="58" t="s">
        <v>2780</v>
      </c>
      <c r="G76" s="58" t="s">
        <v>2780</v>
      </c>
      <c r="H76" s="58" t="s">
        <v>2870</v>
      </c>
      <c r="I76" s="57"/>
      <c r="J76" s="57"/>
      <c r="K76" s="57"/>
      <c r="L76" s="58" t="s">
        <v>1096</v>
      </c>
      <c r="M76" s="58" t="s">
        <v>1096</v>
      </c>
      <c r="N76" s="58" t="s">
        <v>1096</v>
      </c>
      <c r="O76" s="58" t="s">
        <v>1096</v>
      </c>
      <c r="Q76" s="526"/>
      <c r="R76" s="526"/>
      <c r="S76" s="526"/>
      <c r="T76" s="526"/>
      <c r="U76" s="97" t="s">
        <v>2762</v>
      </c>
      <c r="V76" s="97" t="s">
        <v>2762</v>
      </c>
      <c r="W76" s="97" t="s">
        <v>2762</v>
      </c>
      <c r="X76" s="97" t="s">
        <v>2762</v>
      </c>
      <c r="Y76" s="526" t="s">
        <v>571</v>
      </c>
      <c r="Z76" s="526"/>
      <c r="AA76" s="526"/>
      <c r="AB76" s="82"/>
      <c r="AC76" s="82"/>
      <c r="AD76" s="82"/>
      <c r="AE76" s="526"/>
      <c r="AF76" s="6"/>
    </row>
    <row r="77" spans="1:32" ht="13.8">
      <c r="A77" s="816">
        <v>7731</v>
      </c>
      <c r="B77" s="58"/>
      <c r="C77" s="6" t="s">
        <v>2779</v>
      </c>
      <c r="D77" s="526"/>
      <c r="E77" s="546" t="s">
        <v>2814</v>
      </c>
      <c r="F77" s="526"/>
      <c r="G77" s="526" t="s">
        <v>2871</v>
      </c>
      <c r="H77" s="526"/>
      <c r="I77" s="526"/>
      <c r="J77" s="526"/>
      <c r="K77" s="526"/>
      <c r="L77" s="526" t="s">
        <v>1741</v>
      </c>
      <c r="M77" s="526" t="s">
        <v>2136</v>
      </c>
      <c r="N77" s="526"/>
      <c r="O77" s="526"/>
      <c r="P77" s="526" t="s">
        <v>373</v>
      </c>
      <c r="Q77" s="526" t="s">
        <v>373</v>
      </c>
      <c r="R77" s="526" t="s">
        <v>373</v>
      </c>
      <c r="S77" s="526" t="s">
        <v>373</v>
      </c>
      <c r="T77" s="526" t="s">
        <v>373</v>
      </c>
      <c r="U77" s="526"/>
      <c r="V77" s="526"/>
      <c r="W77" s="526" t="s">
        <v>373</v>
      </c>
      <c r="X77" s="526"/>
      <c r="Y77" s="550" t="s">
        <v>2872</v>
      </c>
      <c r="Z77" s="526"/>
      <c r="AA77" s="526"/>
      <c r="AB77" s="526"/>
      <c r="AC77" s="526"/>
      <c r="AD77" s="526"/>
      <c r="AE77" s="526"/>
      <c r="AF77" s="6"/>
    </row>
    <row r="78" spans="1:32" ht="13.2">
      <c r="A78" s="817">
        <v>7732</v>
      </c>
      <c r="B78" s="803" t="s">
        <v>2828</v>
      </c>
      <c r="C78" s="803" t="s">
        <v>2828</v>
      </c>
      <c r="D78" s="58"/>
      <c r="E78" s="58" t="s">
        <v>242</v>
      </c>
      <c r="F78" s="58" t="s">
        <v>739</v>
      </c>
      <c r="G78" s="526" t="s">
        <v>242</v>
      </c>
      <c r="H78" s="526"/>
      <c r="I78" s="526"/>
      <c r="J78" s="526"/>
      <c r="K78" s="526" t="s">
        <v>63</v>
      </c>
      <c r="L78" s="526" t="s">
        <v>63</v>
      </c>
      <c r="M78" s="526" t="s">
        <v>63</v>
      </c>
      <c r="N78" s="526"/>
      <c r="O78" s="526"/>
      <c r="P78" s="526"/>
      <c r="Q78" s="526"/>
      <c r="R78" s="526"/>
      <c r="S78" s="526"/>
      <c r="T78" s="526"/>
      <c r="U78" s="526"/>
      <c r="V78" s="345"/>
      <c r="W78" s="526"/>
      <c r="X78" s="345"/>
      <c r="Y78" s="345"/>
      <c r="Z78" s="345"/>
      <c r="AA78" s="345"/>
      <c r="AB78" s="345"/>
      <c r="AC78" s="345"/>
      <c r="AD78" s="526"/>
      <c r="AE78" s="526"/>
      <c r="AF78" s="6"/>
    </row>
    <row r="79" spans="1:32" ht="13.2">
      <c r="A79" s="818">
        <v>7751</v>
      </c>
      <c r="B79" s="6"/>
      <c r="C79" s="6"/>
      <c r="D79" s="6"/>
      <c r="E79" s="6"/>
      <c r="F79" s="6"/>
      <c r="G79" s="6"/>
      <c r="H79" s="6"/>
      <c r="I79" s="6"/>
      <c r="J79" s="6"/>
      <c r="K79" s="139"/>
      <c r="L79" s="6"/>
      <c r="M79" s="6"/>
      <c r="N79" s="819" t="s">
        <v>2873</v>
      </c>
      <c r="O79" s="819" t="s">
        <v>2873</v>
      </c>
      <c r="P79" s="819" t="s">
        <v>2873</v>
      </c>
      <c r="Q79" s="819" t="s">
        <v>2873</v>
      </c>
      <c r="R79" s="526"/>
      <c r="S79" s="526"/>
      <c r="T79" s="526"/>
      <c r="U79" s="526"/>
      <c r="V79" s="526"/>
      <c r="W79" s="526"/>
      <c r="X79" s="526"/>
      <c r="Y79" s="526"/>
      <c r="Z79" s="526" t="s">
        <v>571</v>
      </c>
      <c r="AA79" s="345"/>
      <c r="AB79" s="345"/>
      <c r="AC79" s="345"/>
      <c r="AD79" s="6"/>
      <c r="AE79" s="6"/>
      <c r="AF79" s="6"/>
    </row>
    <row r="80" spans="1:32" ht="13.2">
      <c r="A80" s="818">
        <v>7752</v>
      </c>
      <c r="B80" s="371"/>
      <c r="C80" s="371"/>
      <c r="D80" s="371"/>
      <c r="E80" s="371"/>
      <c r="F80" s="371"/>
      <c r="G80" s="371"/>
      <c r="H80" s="371" t="s">
        <v>373</v>
      </c>
      <c r="I80" s="371" t="s">
        <v>373</v>
      </c>
      <c r="J80" s="371" t="s">
        <v>373</v>
      </c>
      <c r="K80" s="371" t="s">
        <v>373</v>
      </c>
      <c r="L80" s="371" t="s">
        <v>373</v>
      </c>
      <c r="M80" s="371" t="s">
        <v>373</v>
      </c>
      <c r="N80" s="371"/>
      <c r="O80" s="371" t="s">
        <v>373</v>
      </c>
      <c r="P80" s="526"/>
      <c r="Q80" s="371"/>
      <c r="R80" s="371" t="s">
        <v>2873</v>
      </c>
      <c r="S80" s="371" t="s">
        <v>2873</v>
      </c>
      <c r="T80" s="371" t="s">
        <v>2873</v>
      </c>
      <c r="U80" s="371" t="s">
        <v>2873</v>
      </c>
      <c r="V80" s="371" t="s">
        <v>2873</v>
      </c>
      <c r="W80" s="371" t="s">
        <v>2873</v>
      </c>
      <c r="X80" s="371" t="s">
        <v>2873</v>
      </c>
      <c r="Y80" s="371" t="s">
        <v>2873</v>
      </c>
      <c r="Z80" s="526"/>
      <c r="AA80" s="526" t="s">
        <v>571</v>
      </c>
      <c r="AB80" s="371"/>
      <c r="AC80" s="371"/>
      <c r="AD80" s="371"/>
      <c r="AE80" s="371"/>
      <c r="AF80" s="6"/>
    </row>
    <row r="81" spans="1:32" ht="13.8">
      <c r="A81" s="818">
        <v>7753</v>
      </c>
      <c r="B81" s="6" t="s">
        <v>242</v>
      </c>
      <c r="C81" s="6"/>
      <c r="D81" s="6"/>
      <c r="E81" s="546" t="s">
        <v>2507</v>
      </c>
      <c r="F81" s="6"/>
      <c r="G81" s="6"/>
      <c r="H81" s="6"/>
      <c r="I81" s="526" t="s">
        <v>2496</v>
      </c>
      <c r="J81" s="6" t="s">
        <v>373</v>
      </c>
      <c r="K81" s="6" t="s">
        <v>373</v>
      </c>
      <c r="L81" s="6" t="s">
        <v>373</v>
      </c>
      <c r="M81" s="6" t="s">
        <v>373</v>
      </c>
      <c r="N81" s="6" t="s">
        <v>373</v>
      </c>
      <c r="O81" s="6" t="s">
        <v>373</v>
      </c>
      <c r="P81" s="6"/>
      <c r="Q81" s="6"/>
      <c r="R81" s="371" t="s">
        <v>373</v>
      </c>
      <c r="S81" s="6"/>
      <c r="T81" s="371" t="s">
        <v>373</v>
      </c>
      <c r="U81" s="6"/>
      <c r="V81" s="6" t="s">
        <v>373</v>
      </c>
      <c r="W81" s="6" t="s">
        <v>373</v>
      </c>
      <c r="X81" s="6"/>
      <c r="Y81" s="6" t="s">
        <v>373</v>
      </c>
      <c r="Z81" s="6"/>
      <c r="AA81" s="526"/>
      <c r="AB81" s="526" t="s">
        <v>571</v>
      </c>
      <c r="AC81" s="6" t="s">
        <v>373</v>
      </c>
      <c r="AD81" s="6"/>
      <c r="AE81" s="6"/>
      <c r="AF81" s="6"/>
    </row>
    <row r="82" spans="1:32" ht="13.2">
      <c r="A82" s="26" t="s">
        <v>113</v>
      </c>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6"/>
    </row>
    <row r="83" spans="1:32" ht="13.2">
      <c r="A83" s="83" t="s">
        <v>114</v>
      </c>
      <c r="B83" s="84"/>
      <c r="C83" s="84"/>
      <c r="D83" s="84"/>
      <c r="E83" s="84"/>
      <c r="F83" s="84"/>
      <c r="G83" s="84"/>
      <c r="H83" s="84"/>
      <c r="I83" s="84"/>
      <c r="J83" s="84"/>
      <c r="K83" s="84"/>
      <c r="L83" s="84"/>
      <c r="M83" s="84"/>
      <c r="N83" s="84"/>
      <c r="O83" s="84"/>
      <c r="P83" s="84"/>
      <c r="Q83" s="84"/>
      <c r="R83" s="84"/>
      <c r="S83" s="84"/>
      <c r="T83" s="84"/>
      <c r="U83" s="84"/>
      <c r="V83" s="84"/>
      <c r="W83" s="84"/>
      <c r="X83" s="84"/>
      <c r="Y83" s="85"/>
      <c r="Z83" s="85"/>
      <c r="AA83" s="85"/>
      <c r="AB83" s="85"/>
      <c r="AC83" s="85"/>
      <c r="AD83" s="85"/>
      <c r="AE83" s="85"/>
      <c r="AF83" s="86"/>
    </row>
    <row r="84" spans="1:32" ht="13.2">
      <c r="A84" s="87" t="s">
        <v>115</v>
      </c>
      <c r="B84" s="88"/>
      <c r="C84" s="88"/>
      <c r="D84" s="88"/>
      <c r="E84" s="88"/>
      <c r="F84" s="88"/>
      <c r="G84" s="88"/>
      <c r="H84" s="88"/>
      <c r="I84" s="88"/>
      <c r="J84" s="88"/>
      <c r="K84" s="88"/>
      <c r="L84" s="88"/>
      <c r="M84" s="88"/>
      <c r="N84" s="88"/>
      <c r="O84" s="88"/>
      <c r="P84" s="88"/>
      <c r="Q84" s="88"/>
      <c r="R84" s="88"/>
      <c r="S84" s="88"/>
      <c r="T84" s="88"/>
      <c r="U84" s="88"/>
      <c r="V84" s="88"/>
      <c r="W84" s="88"/>
      <c r="X84" s="88"/>
      <c r="Y84" s="88"/>
      <c r="Z84" s="88"/>
      <c r="AA84" s="88"/>
      <c r="AB84" s="88"/>
      <c r="AC84" s="88"/>
      <c r="AD84" s="88"/>
      <c r="AE84" s="88"/>
      <c r="AF84" s="88"/>
    </row>
    <row r="85" spans="1:32" ht="13.2">
      <c r="A85" s="87" t="s">
        <v>116</v>
      </c>
      <c r="B85" s="88"/>
      <c r="C85" s="88"/>
      <c r="D85" s="88"/>
      <c r="E85" s="88"/>
      <c r="F85" s="88"/>
      <c r="G85" s="88"/>
      <c r="H85" s="88"/>
      <c r="I85" s="88"/>
      <c r="J85" s="88"/>
      <c r="K85" s="88"/>
      <c r="L85" s="88"/>
      <c r="M85" s="88"/>
      <c r="N85" s="88"/>
      <c r="O85" s="88"/>
      <c r="P85" s="88"/>
      <c r="Q85" s="88"/>
      <c r="R85" s="88"/>
      <c r="S85" s="88"/>
      <c r="T85" s="88"/>
      <c r="U85" s="88"/>
      <c r="V85" s="88"/>
      <c r="W85" s="88"/>
      <c r="X85" s="88"/>
      <c r="Y85" s="88"/>
      <c r="Z85" s="88"/>
      <c r="AA85" s="88"/>
      <c r="AB85" s="88"/>
      <c r="AC85" s="88"/>
      <c r="AD85" s="88"/>
      <c r="AE85" s="88"/>
      <c r="AF85" s="88"/>
    </row>
    <row r="86" spans="1:32" ht="13.2">
      <c r="A86" s="2" t="s">
        <v>117</v>
      </c>
      <c r="B86" s="88"/>
      <c r="C86" s="88"/>
      <c r="D86" s="88"/>
      <c r="E86" s="88"/>
      <c r="F86" s="88"/>
      <c r="G86" s="88"/>
      <c r="H86" s="88"/>
      <c r="I86" s="88"/>
      <c r="J86" s="89"/>
      <c r="K86" s="89"/>
      <c r="L86" s="89"/>
      <c r="M86" s="89"/>
      <c r="N86" s="89"/>
      <c r="O86" s="89"/>
      <c r="P86" s="89"/>
      <c r="Q86" s="89"/>
      <c r="R86" s="89"/>
      <c r="S86" s="89"/>
      <c r="T86" s="89"/>
      <c r="U86" s="89"/>
      <c r="V86" s="89"/>
      <c r="W86" s="89"/>
      <c r="X86" s="89"/>
      <c r="Y86" s="89"/>
      <c r="Z86" s="89"/>
      <c r="AA86" s="89"/>
      <c r="AB86" s="89"/>
      <c r="AC86" s="89"/>
      <c r="AD86" s="89"/>
      <c r="AE86" s="89"/>
      <c r="AF86" s="88"/>
    </row>
    <row r="87" spans="1:32" ht="13.2">
      <c r="A87" s="90" t="s">
        <v>2</v>
      </c>
      <c r="B87" s="84"/>
      <c r="C87" s="84"/>
      <c r="D87" s="84"/>
      <c r="E87" s="84"/>
      <c r="F87" s="84"/>
      <c r="G87" s="84"/>
      <c r="H87" s="84"/>
      <c r="I87" s="84"/>
      <c r="J87" s="84"/>
      <c r="K87" s="88"/>
      <c r="L87" s="88"/>
      <c r="M87" s="88"/>
      <c r="N87" s="88"/>
      <c r="O87" s="88"/>
      <c r="P87" s="88"/>
      <c r="Q87" s="88"/>
      <c r="R87" s="88"/>
      <c r="S87" s="88"/>
      <c r="T87" s="88"/>
      <c r="U87" s="88"/>
      <c r="V87" s="88"/>
      <c r="W87" s="88"/>
      <c r="X87" s="88"/>
      <c r="Y87" s="88"/>
      <c r="Z87" s="88"/>
      <c r="AA87" s="88"/>
      <c r="AB87" s="88"/>
      <c r="AC87" s="88"/>
      <c r="AD87" s="88"/>
      <c r="AE87" s="89"/>
      <c r="AF87" s="88"/>
    </row>
    <row r="88" spans="1:32" ht="13.2">
      <c r="A88" s="91" t="s">
        <v>118</v>
      </c>
      <c r="B88" s="92"/>
      <c r="C88" s="92"/>
      <c r="D88" s="92"/>
      <c r="E88" s="92"/>
      <c r="F88" s="92"/>
      <c r="G88" s="92"/>
      <c r="H88" s="92"/>
      <c r="I88" s="92"/>
      <c r="J88" s="92"/>
      <c r="K88" s="92"/>
      <c r="L88" s="92"/>
      <c r="M88" s="92"/>
      <c r="N88" s="92"/>
      <c r="O88" s="92"/>
      <c r="P88" s="92"/>
      <c r="Q88" s="92"/>
      <c r="R88" s="92"/>
      <c r="S88" s="92"/>
      <c r="T88" s="92"/>
      <c r="U88" s="92"/>
      <c r="V88" s="92"/>
      <c r="W88" s="92"/>
      <c r="X88" s="92"/>
      <c r="Y88" s="92"/>
      <c r="Z88" s="92"/>
      <c r="AA88" s="92"/>
      <c r="AB88" s="92"/>
      <c r="AC88" s="92"/>
      <c r="AD88" s="92"/>
      <c r="AE88" s="92"/>
      <c r="AF88" s="6"/>
    </row>
  </sheetData>
  <mergeCells count="2">
    <mergeCell ref="A1:A2"/>
    <mergeCell ref="C4:G4"/>
  </mergeCells>
  <phoneticPr fontId="151"/>
  <conditionalFormatting sqref="B2:AF2">
    <cfRule type="notContainsBlanks" dxfId="12" priority="13">
      <formula>LEN(TRIM(B2))&gt;0</formula>
    </cfRule>
  </conditionalFormatting>
  <conditionalFormatting sqref="T4 V4:X4 O5 X6:Y6 T7 V7 AB7 V12:V18 C12:U48 W12:W48 Y12:AF48 B12:B49 X12:X49 V20:V48 G50 E50:F52 C51:D52 I51:K52 M51:O52 S51:T52 Y51:Y52 H51:H54 V51:W54 B52 G52 L52 P52:R52 U52 X52 Z52:AB52 AD52 AC52:AC53 AE52:AF54 E54:F54 J54:K54 M54:O54 S54 X54:AB54 AD54 V56 B58 I58:K58 S58 U58 X58 Z58 AB58:AC58 AF58 F58:G59 L58:L59 AA58:AA59 AD58:AE59 M58:O61 T58:T61 W58:W61 Y58:Y61 H58:H65 V58:V65 P58:P66 Q58:Q67 R58:R70 X60 B60:E61 I60:I61 K60:K61 U60:U61 S60:S63 G61 J61 L61 D63 U63 W63 B63:B65 X63:Y65 AA63:AB65 T63:T66 AC63:AE66 N63:O67 G64:G65 I64:I65 Z64:Z65 L64:M66 C65:F65 J65:K65 U65 W65 S65:S66 AF65:AF66 B67 H68:I68 AF68 C68:G69 U68:U69 AE68:AE69 X68:X70 AB68:AB73 S68:S74 Y68:AA74 T68:T75 V68:W76 B69 J69:M69 AD69:AD73 AC70:AC73 H71 J71:K71 E71:G72 I71:I72 AF71:AF72 AE71:AE73 O71:O74 U71:U74 L71:L76 B71:C78 D72:D73 M72:N74 X72:X74 J73:J74 P73:R74 H74:I74 K74 E74:G76 D75:D76 H76:K76 M76:O76 U76 X76 D78:F78">
    <cfRule type="containsText" dxfId="11" priority="3" operator="containsText" text="bm">
      <formula>NOT(ISERROR(SEARCH(("bm"),(T4))))</formula>
    </cfRule>
    <cfRule type="containsText" dxfId="10" priority="4" operator="containsText" text="Lt">
      <formula>NOT(ISERROR(SEARCH(("Lt"),(T4))))</formula>
    </cfRule>
    <cfRule type="containsText" dxfId="9" priority="5" operator="containsText" text="考斯特">
      <formula>NOT(ISERROR(SEARCH(("考斯特"),(T4))))</formula>
    </cfRule>
  </conditionalFormatting>
  <conditionalFormatting sqref="T4 V4:X4 O5 X6:Y6 T7 V7 AB7 V12:V18 C12:U48 W12:W48 Y12:AF48 B12:B49 X12:X49 V20:V48 G50 E50:F52 C51:D52 I51:K52 M51:O52 S51:T52 Y51:Y52 H51:H54 V51:W54 B52 G52 L52 P52:R52 U52 X52 Z52:AB52 AD52 AC52:AC53 AE52:AF54 E54:F54 J54:K54 M54:O54 S54 X54:AB54 AD54 V56 B58 I58:K58 S58 U58 X58 Z58 AB58:AC58 AF58 F58:G59 L58:L59 AA58:AA59 AD58:AE59 M58:O61 T58:T61 W58:W61 Y58:Y61 H58:H65 V58:V65 P58:P66 Q58:Q67 R58:R70 X60 B60:E61 I60:I61 K60:K61 U60:U61 S60:S63 G61 J61 L61 D63 U63 W63 AE63 B63:B65 X63:Y65 AA63:AB65 T63:T66 AC63:AD66 N63:O67 G64:G65 I64:I65 Z64:Z65 L64:M66 C65:F65 J65:K65 U65 W65 S65:S66 AE65:AF66 B67 H68:I68 AF68 C68:G69 U68:U69 AE68:AE69 X68:X70 AB68:AB73 S68:S74 Y68:AA74 T68:T75 V68:W76 B69 J69:M69 AD69:AD73 AC70:AC73 H71 J71:K71 E71:G72 I71:I72 AF71:AF72 AE71:AE73 O71:O74 U71:U74 L71:L76 B71:C78 D72:D73 M72:N74 X72:X74 J73:J74 P73:R74 H74:I74 K74 E74:G76 D75:D76 H76:K76 M76:O76 U76 X76 D78:F78">
    <cfRule type="cellIs" dxfId="8" priority="6" operator="equal">
      <formula>"R"</formula>
    </cfRule>
  </conditionalFormatting>
  <conditionalFormatting sqref="X6 D14 F14:G14 B14:B15 H15:I15 D16 V16 B17 E17 P17:Q17 AC17 N19 P19:Q19 AC19 AE19 G19:G24 W20:X20 C20:F24 H20:I24 J21:M24 V22:W23 Z22:AE23 X22:Y24 U23 N24 AA25:AD25 Y26:Y27 B27 U27:X27 Z27:AC27 C27:I30 T28:T30 J29:M30 V29:AE30 AC33:AE33 C34:I34 X34 X36:Y36 F38 T38 E38:E39 B42:G42 AA42:AE42 Y43 P44:Q44 U45:W45 AA48:AD48 B50:AF81">
    <cfRule type="containsText" dxfId="7" priority="7" operator="containsText" text="修理">
      <formula>NOT(ISERROR(SEARCH(("修理"),(X6))))</formula>
    </cfRule>
    <cfRule type="containsText" dxfId="6" priority="8" operator="containsText" text="三检">
      <formula>NOT(ISERROR(SEARCH(("三检"),(X6))))</formula>
    </cfRule>
    <cfRule type="containsText" dxfId="5" priority="9" operator="containsText" text="年检">
      <formula>NOT(ISERROR(SEARCH(("年检"),(X6))))</formula>
    </cfRule>
    <cfRule type="containsText" dxfId="4" priority="10" operator="containsText" text="搬">
      <formula>NOT(ISERROR(SEARCH(("搬"),(X6))))</formula>
    </cfRule>
  </conditionalFormatting>
  <conditionalFormatting sqref="X6:Y6 V13:V18 B13:U48 W13:W48 Y13:AF48 X13:X49 V20:V48 G50 E50:F52 C51:D52 I51:K52 M51:O52 S51:T52 Y51:Y52 H51:H54 V51:W54 B52 G52 L52 P52:R52 U52 X52 Z52:AB52 AD52 AC52:AC53 AE52:AF54 E54:F54 J54:K54 M54:O54 S54 X54:AB54 AD54 V56 B58 I58:K58 S58 U58 X58 Z58 AB58:AC58 AF58 F58:G59 L58:L59 AA58:AA59 AD58:AE59 M58:O61 T58:T61 W58:W61 Y58:Y61 H58:H65 V58:V65 P58:P66 Q58:Q67 R58:R70 X60 B60:E61 I60:I61 K60:K61 U60:U61 S60:S63 G61 J61 L61 D63 U63 W63 B63:B65 X63:Y65 AA63:AB65 T63:T66 AC63:AE66 N63:O67 G64:G65 I64:I65 Z64:Z65 L64:M66 C65:F65 J65:K65 U65 W65 S65:S66 AF65:AF66 B67 H68:I68 AF68 C68:G69 U68:U69 AE68:AE69 X68:X70 AB68:AB73 S68:S74 Y68:AA74 T68:T75 V68:W76 B69 J69:M69 AD69:AD73 AC70:AC73 H71 J71:K71 E71:G72 I71:I72 AF71:AF72 AE71:AE73 O71:O74 U71:U74 L71:L76 B71:C78 D72:D73 M72:N74 X72:X74 J73:J74 P73:R74 H74:I74 K74 E74:G76 D75:D76 H76:K76 M76:O76 U76 X76 D78:F78 T4 V4:X4 O5 T7 V7 AB7">
    <cfRule type="containsText" dxfId="3" priority="12" operator="containsText" text="本社番">
      <formula>NOT(ISERROR(SEARCH(("本社番"),(T4))))</formula>
    </cfRule>
  </conditionalFormatting>
  <conditionalFormatting sqref="Y12:AF48 AD58:AE59 AC63:AE66 AF68 AE68:AE69 T4 V4:X4 O5 X6:Y6 T7 V7 AB7 V12:V18 C12:U48 W12:W48 B12:B49 X12:X49 V20:V48 G50 E50:F52 C51:D52 I51:K52 M51:O52 S51:T52 Y51:Y52 H51:H54 V51:W54 B52 G52 L52 P52:R52 U52 X52 Z52:AB52 AD52 AC52:AC53 AE52:AF54 E54:F54 J54:K54 M54:O54 S54 X54:AB54 AD54 V56 B58 I58:K58 S58 U58 X58 Z58 AB58:AC58 AF58 F58:G59 L58:L59 AA58:AA59 M58:O61 T58:T61 W58:W61 Y58:Y61 H58:H65 V58:V65 P58:P66 Q58:Q67 R58:R70 X60 B60:E61 I60:I61 K60:K61 U60:U61 S60:S63 G61 J61 L61 D63 U63 W63 B63:B65 X63:Y65 AA63:AB65 T63:T66 N63:O67 G64:G65 I64:I65 Z64:Z65 L64:M66 C65:F65 J65:K65 U65 W65 S65:S66 AF65:AF66 B67 H68:I68 C68:G69 U68:U69 X68:X70 AB68:AB73 S68:S74 Y68:AA74 T68:T75 V68:W76 B69 J69:M69 AD69:AD73 AC70:AC73 H71 J71:K71 E71:G72 I71:I72 AF71:AF72 AE71:AE73 O71:O74 U71:U74 L71:L76 B71:C78 D72:D73 M72:N74 X72:X74 J73:J74 P73:R74 H74:I74 K74 E74:G76 D75:D76 H76:K76 M76:O76 U76 X76 D78:F78">
    <cfRule type="containsText" dxfId="2" priority="2" operator="containsText" text="长距离">
      <formula>NOT(ISERROR(SEARCH(("长距离"),(T4))))</formula>
    </cfRule>
  </conditionalFormatting>
  <conditionalFormatting sqref="AD6">
    <cfRule type="notContainsBlanks" dxfId="1" priority="11">
      <formula>LEN(TRIM(AD6))&gt;0</formula>
    </cfRule>
  </conditionalFormatting>
  <conditionalFormatting sqref="AE14 AD16:AE16 AC19 AE21:AE23 AC25 AE25 AE29:AE30 AE59:AE60 AD64 AE64:AE65 AC65 AE68:AF68">
    <cfRule type="containsText" dxfId="0" priority="1" operator="containsText" text="R">
      <formula>NOT(ISERROR(SEARCH(("R"),(AE14))))</formula>
    </cfRule>
  </conditionalFormatting>
  <hyperlinks>
    <hyperlink ref="AD16" r:id="rId1" xr:uid="{00000000-0004-0000-1D00-000000000000}"/>
    <hyperlink ref="AE16" r:id="rId2" xr:uid="{00000000-0004-0000-1D00-000001000000}"/>
    <hyperlink ref="AD64" r:id="rId3" xr:uid="{00000000-0004-0000-1D00-000002000000}"/>
  </hyperlinks>
  <pageMargins left="0.7" right="0.7" top="0.75" bottom="0.75" header="0.3" footer="0.3"/>
  <legacyDrawing r:id="rId4"/>
  <extLst>
    <ext xmlns:x14="http://schemas.microsoft.com/office/spreadsheetml/2009/9/main" uri="{CCE6A557-97BC-4b89-ADB6-D9C93CAAB3DF}">
      <x14:dataValidations xmlns:xm="http://schemas.microsoft.com/office/excel/2006/main" count="3">
        <x14:dataValidation type="list" allowBlank="1" xr:uid="{00000000-0002-0000-1D00-000000000000}">
          <x14:formula1>
            <xm:f>条件勿动!$A$2:$A$23</xm:f>
          </x14:formula1>
          <xm:sqref>B49</xm:sqref>
        </x14:dataValidation>
        <x14:dataValidation type="list" allowBlank="1" xr:uid="{00000000-0002-0000-1D00-000001000000}">
          <x14:formula1>
            <xm:f>条件勿动!$A:$A</xm:f>
          </x14:formula1>
          <xm:sqref>V4:W4 O5 X6:Y6 V7 AB7 T7:T8 T11 B13:AF13 B14:Q14 AA14:AF14 B15:AF16 B17:O17 Q17:AB17 AD17:AF17 B18:AE18 B19:O19 R19:U19 W19:AF19 B20:AF23 B24:P24 T24:AF24 B25:Z25 AF25 B26:AF26 B27:V27 Z27 AB27 AD27:AF27 B28:AF28 B29:AA30 AE29:AF30 B31:AF32 B33:AB33 B34:AC34 AF33:AF34 B35:AF39 B40:AC40 AE40:AF40 B41:AF41 H42:AF42 B43:AF43 B44:O44 R44:AF44 B45:AF47 B48:Z48 AE48:AF48 X49 C51:F51 H51:K51 M51:O51 S51:T51 V51:W51 Y51 B52:AF52 V53:W53 E54:F54 H53:H54 J54:K54 M54:O54 S54 V54:AB54 AE53:AF54 V56 B58 F58:AF58 F59:H59 L59:O59 Q59:R59 T59 V59:W59 Y59 AA59 AD59:AE59 H60:I60 K60 M60:Y60 AE60 B60:E61 G61:U61 W61 Y61 P62:S62 V62 B63 D63 H62:H63 N63:Y63 AA63:AE63 G64:I64 L64:R64 T64 V64 X64:AE64 B65:AB65 L66:T66 AE65:AF66 B67 N67:O67 Q67:R67 H68:I68 AE68:AF68 B69:G69 J69:M69 R69:W69 Y69:AB69 AD69:AE69 R70:T70 V70:AB70 AD70 B71:C71 F71:L71 O71 S71:V71 Z71:AF71 B72:G72 I72 L72:O72 S72:Y72 AB72:AF72 B73:D73 J73 X73:AE73 B74:C74 E74:X74 Z74 D75:G75 L75 T75 V75:W75 B76:O76 U76:X76 B77 B78:F78</xm:sqref>
        </x14:dataValidation>
        <x14:dataValidation type="list" allowBlank="1" xr:uid="{00000000-0002-0000-1D00-000002000000}">
          <x14:formula1>
            <xm:f>条件勿动!$B:$B</xm:f>
          </x14:formula1>
          <xm:sqref>R14:Z14 P17 AC17 P19:Q19 R24:S24 AA25:AD25 W27:Y27 AA27 AC27 AB29:AD30 AC33:AE33 B42:G42 P44:Q44 AA48:AD48 B50:AF50 B51 G51 L51 P51:R51 U51 X51 Z51:AD51 AF51 B53:G53 I53:U53 X53:AD53 B54:D54 G54 I54 L54 P54:R54 T54:U54 AC54 B55:AF55 B56:U56 W56:AD56 AF56 B57:AF57 C58:E58 B59:E59 I59:K59 P59 S59 U59 X59 Z59 AB59:AC59 F60:G60 J60 L60 F61 V61 X61 Z60:AD61 AF59:AF61 B62:G62 I62:O62 T62:U62 W62:AF62 C63 E63:G63 I63:M63 Z63 B64:F64 J64:K64 S64 U64 W64 AF63:AF64 AC65:AD65 B66:K66 U66:AD66 C67:M67 P67 S67:AF67 B68:G68 J68:Z68 AC68:AD68 H69:I69 N69:Q69 X69 AF69 B70:Q70 U70 AC69:AC70 AE70:AF70 D71:E71 M71:N71 W71:Y71 H72 J72:K72 P71:R72 AA72 E73:I73 K73 P73:W73 AF73 D74 Y74 AA74:AF74 B75:C75 H75:K75 M75:O75 Q75:S75 U75 X75:AF75 Q76:T76 Y76:AF76 C77:AF77 G78:AF78 B79:AF81</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FFFF"/>
    <outlinePr summaryBelow="0" summaryRight="0"/>
  </sheetPr>
  <dimension ref="A1:AH83"/>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2.109375" customWidth="1"/>
    <col min="2" max="19" width="8.88671875" customWidth="1"/>
    <col min="20" max="20" width="9.21875" customWidth="1"/>
    <col min="21" max="34" width="8.88671875" customWidth="1"/>
  </cols>
  <sheetData>
    <row r="1" spans="1:34" ht="13.2">
      <c r="A1" s="2344"/>
      <c r="B1" s="139">
        <v>1</v>
      </c>
      <c r="C1" s="20">
        <v>2</v>
      </c>
      <c r="D1" s="139">
        <v>3</v>
      </c>
      <c r="E1" s="820">
        <v>4</v>
      </c>
      <c r="F1" s="820">
        <v>5</v>
      </c>
      <c r="G1" s="139">
        <v>6</v>
      </c>
      <c r="H1" s="139">
        <v>7</v>
      </c>
      <c r="I1" s="139">
        <v>8</v>
      </c>
      <c r="J1" s="20">
        <v>9</v>
      </c>
      <c r="K1" s="20">
        <v>10</v>
      </c>
      <c r="L1" s="820">
        <v>11</v>
      </c>
      <c r="M1" s="820">
        <v>12</v>
      </c>
      <c r="N1" s="139">
        <v>13</v>
      </c>
      <c r="O1" s="139">
        <v>14</v>
      </c>
      <c r="P1" s="139">
        <v>15</v>
      </c>
      <c r="Q1" s="310">
        <v>16</v>
      </c>
      <c r="R1" s="139">
        <v>17</v>
      </c>
      <c r="S1" s="820">
        <v>18</v>
      </c>
      <c r="T1" s="820">
        <v>19</v>
      </c>
      <c r="U1" s="139">
        <v>20</v>
      </c>
      <c r="V1" s="638">
        <v>21</v>
      </c>
      <c r="W1" s="139">
        <v>22</v>
      </c>
      <c r="X1" s="20">
        <v>23</v>
      </c>
      <c r="Y1" s="139">
        <v>24</v>
      </c>
      <c r="Z1" s="820">
        <v>25</v>
      </c>
      <c r="AA1" s="820">
        <v>26</v>
      </c>
      <c r="AB1" s="139">
        <v>27</v>
      </c>
      <c r="AC1" s="139">
        <v>28</v>
      </c>
      <c r="AD1" s="139">
        <v>29</v>
      </c>
      <c r="AE1" s="139">
        <v>30</v>
      </c>
      <c r="AF1" s="139">
        <v>31</v>
      </c>
      <c r="AG1" s="139"/>
      <c r="AH1" s="139"/>
    </row>
    <row r="2" spans="1:34" ht="13.2">
      <c r="A2" s="2333"/>
      <c r="B2" s="821" t="s">
        <v>67</v>
      </c>
      <c r="C2" s="822" t="s">
        <v>68</v>
      </c>
      <c r="D2" s="821" t="s">
        <v>69</v>
      </c>
      <c r="E2" s="821" t="s">
        <v>70</v>
      </c>
      <c r="F2" s="821" t="s">
        <v>71</v>
      </c>
      <c r="G2" s="821" t="s">
        <v>72</v>
      </c>
      <c r="H2" s="821" t="s">
        <v>66</v>
      </c>
      <c r="I2" s="821" t="s">
        <v>67</v>
      </c>
      <c r="J2" s="821" t="s">
        <v>68</v>
      </c>
      <c r="K2" s="821" t="s">
        <v>69</v>
      </c>
      <c r="L2" s="821" t="s">
        <v>70</v>
      </c>
      <c r="M2" s="821" t="s">
        <v>71</v>
      </c>
      <c r="N2" s="821" t="s">
        <v>72</v>
      </c>
      <c r="O2" s="821" t="s">
        <v>66</v>
      </c>
      <c r="P2" s="821" t="s">
        <v>67</v>
      </c>
      <c r="Q2" s="821" t="s">
        <v>68</v>
      </c>
      <c r="R2" s="821" t="s">
        <v>69</v>
      </c>
      <c r="S2" s="821" t="s">
        <v>70</v>
      </c>
      <c r="T2" s="821" t="s">
        <v>71</v>
      </c>
      <c r="U2" s="821" t="s">
        <v>72</v>
      </c>
      <c r="V2" s="821" t="s">
        <v>66</v>
      </c>
      <c r="W2" s="821" t="s">
        <v>67</v>
      </c>
      <c r="X2" s="821" t="s">
        <v>68</v>
      </c>
      <c r="Y2" s="821" t="s">
        <v>69</v>
      </c>
      <c r="Z2" s="821" t="s">
        <v>70</v>
      </c>
      <c r="AA2" s="821" t="s">
        <v>71</v>
      </c>
      <c r="AB2" s="821" t="s">
        <v>72</v>
      </c>
      <c r="AC2" s="821" t="s">
        <v>66</v>
      </c>
      <c r="AD2" s="821" t="s">
        <v>67</v>
      </c>
      <c r="AE2" s="821" t="s">
        <v>68</v>
      </c>
      <c r="AF2" s="821" t="s">
        <v>69</v>
      </c>
      <c r="AG2" s="821" t="s">
        <v>70</v>
      </c>
      <c r="AH2" s="821" t="s">
        <v>71</v>
      </c>
    </row>
    <row r="3" spans="1:34" ht="13.2">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27"/>
      <c r="AG3" s="27"/>
      <c r="AH3" s="27"/>
    </row>
    <row r="4" spans="1:34" ht="13.2">
      <c r="A4" s="30" t="s">
        <v>74</v>
      </c>
      <c r="B4" s="823"/>
      <c r="C4" s="823"/>
      <c r="D4" s="823"/>
      <c r="E4" s="2345" t="s">
        <v>2874</v>
      </c>
      <c r="F4" s="2342"/>
      <c r="G4" s="2342"/>
      <c r="H4" s="2343"/>
      <c r="I4" s="35"/>
      <c r="J4" s="597"/>
      <c r="K4" s="39" t="s">
        <v>2875</v>
      </c>
      <c r="L4" s="35"/>
      <c r="M4" s="35"/>
      <c r="N4" s="32"/>
      <c r="O4" s="32" t="s">
        <v>2876</v>
      </c>
      <c r="P4" s="32"/>
      <c r="Q4" s="33"/>
      <c r="R4" s="32"/>
      <c r="S4" s="37"/>
      <c r="T4" s="32"/>
      <c r="U4" s="32"/>
      <c r="V4" s="32"/>
      <c r="W4" s="35" t="s">
        <v>2877</v>
      </c>
      <c r="X4" s="32"/>
      <c r="Y4" s="32" t="s">
        <v>2878</v>
      </c>
      <c r="Z4" s="32"/>
      <c r="AA4" s="32"/>
      <c r="AB4" s="32" t="s">
        <v>2879</v>
      </c>
      <c r="AC4" s="32" t="s">
        <v>2880</v>
      </c>
      <c r="AD4" s="32" t="s">
        <v>2881</v>
      </c>
      <c r="AE4" s="38" t="s">
        <v>2882</v>
      </c>
      <c r="AF4" s="824" t="s">
        <v>2883</v>
      </c>
      <c r="AG4" s="16"/>
      <c r="AH4" s="16"/>
    </row>
    <row r="5" spans="1:34" ht="13.8">
      <c r="A5" s="30" t="s">
        <v>75</v>
      </c>
      <c r="B5" s="825" t="s">
        <v>2884</v>
      </c>
      <c r="C5" s="32" t="s">
        <v>2885</v>
      </c>
      <c r="D5" s="32"/>
      <c r="E5" s="35"/>
      <c r="F5" s="35" t="s">
        <v>2886</v>
      </c>
      <c r="G5" s="35" t="s">
        <v>2886</v>
      </c>
      <c r="H5" s="35" t="s">
        <v>2886</v>
      </c>
      <c r="I5" s="35" t="s">
        <v>2886</v>
      </c>
      <c r="J5" s="35" t="s">
        <v>2886</v>
      </c>
      <c r="K5" s="35"/>
      <c r="L5" s="39"/>
      <c r="M5" s="35"/>
      <c r="N5" s="32"/>
      <c r="O5" s="35"/>
      <c r="P5" s="32"/>
      <c r="Q5" s="32"/>
      <c r="R5" s="32"/>
      <c r="S5" s="32"/>
      <c r="T5" s="32"/>
      <c r="U5" s="32"/>
      <c r="V5" s="32"/>
      <c r="W5" s="32"/>
      <c r="X5" s="32"/>
      <c r="Y5" s="32" t="s">
        <v>2887</v>
      </c>
      <c r="Z5" s="32"/>
      <c r="AA5" s="32"/>
      <c r="AB5" s="32" t="s">
        <v>2888</v>
      </c>
      <c r="AC5" s="32"/>
      <c r="AD5" s="32"/>
      <c r="AE5" s="40"/>
      <c r="AF5" s="41" t="s">
        <v>2889</v>
      </c>
      <c r="AG5" s="640"/>
      <c r="AH5" s="640"/>
    </row>
    <row r="6" spans="1:34" ht="13.2">
      <c r="A6" s="30" t="s">
        <v>76</v>
      </c>
      <c r="B6" s="42"/>
      <c r="C6" s="32"/>
      <c r="D6" s="32"/>
      <c r="E6" s="32"/>
      <c r="F6" s="35"/>
      <c r="G6" s="32"/>
      <c r="H6" s="32"/>
      <c r="I6" s="32"/>
      <c r="J6" s="32"/>
      <c r="K6" s="32"/>
      <c r="L6" s="32"/>
      <c r="M6" s="32"/>
      <c r="N6" s="32"/>
      <c r="O6" s="32"/>
      <c r="P6" s="32"/>
      <c r="Q6" s="35"/>
      <c r="R6" s="33"/>
      <c r="S6" s="32"/>
      <c r="T6" s="35"/>
      <c r="U6" s="32"/>
      <c r="V6" s="32"/>
      <c r="W6" s="44"/>
      <c r="X6" s="32"/>
      <c r="Y6" s="32"/>
      <c r="Z6" s="32"/>
      <c r="AA6" s="32"/>
      <c r="AB6" s="32"/>
      <c r="AC6" s="32"/>
      <c r="AD6" s="33"/>
      <c r="AE6" s="38"/>
      <c r="AF6" s="38"/>
      <c r="AG6" s="16"/>
      <c r="AH6" s="16"/>
    </row>
    <row r="7" spans="1:34" ht="13.2">
      <c r="A7" s="30" t="s">
        <v>77</v>
      </c>
      <c r="B7" s="826" t="s">
        <v>2890</v>
      </c>
      <c r="C7" s="32"/>
      <c r="D7" s="32"/>
      <c r="E7" s="32"/>
      <c r="F7" s="35"/>
      <c r="G7" s="35"/>
      <c r="H7" s="32"/>
      <c r="I7" s="32"/>
      <c r="J7" s="32"/>
      <c r="K7" s="32"/>
      <c r="L7" s="32"/>
      <c r="M7" s="45"/>
      <c r="N7" s="32"/>
      <c r="O7" s="32"/>
      <c r="P7" s="32"/>
      <c r="Q7" s="35"/>
      <c r="R7" s="33"/>
      <c r="S7" s="32"/>
      <c r="T7" s="32"/>
      <c r="U7" s="32"/>
      <c r="V7" s="32"/>
      <c r="W7" s="32"/>
      <c r="X7" s="32"/>
      <c r="Y7" s="32"/>
      <c r="Z7" s="32"/>
      <c r="AA7" s="32"/>
      <c r="AB7" s="32"/>
      <c r="AC7" s="32"/>
      <c r="AD7" s="32"/>
      <c r="AE7" s="38"/>
      <c r="AF7" s="38"/>
      <c r="AG7" s="16"/>
      <c r="AH7" s="16"/>
    </row>
    <row r="8" spans="1:34" ht="13.2">
      <c r="A8" s="46" t="s">
        <v>78</v>
      </c>
      <c r="B8" s="47"/>
      <c r="C8" s="32"/>
      <c r="D8" s="32"/>
      <c r="E8" s="32"/>
      <c r="F8" s="32"/>
      <c r="G8" s="32"/>
      <c r="H8" s="32" t="s">
        <v>79</v>
      </c>
      <c r="I8" s="48"/>
      <c r="J8" s="32"/>
      <c r="K8" s="32"/>
      <c r="L8" s="32"/>
      <c r="M8" s="32"/>
      <c r="N8" s="32"/>
      <c r="O8" s="32" t="s">
        <v>79</v>
      </c>
      <c r="P8" s="32"/>
      <c r="Q8" s="32"/>
      <c r="R8" s="32"/>
      <c r="S8" s="32"/>
      <c r="T8" s="32"/>
      <c r="U8" s="32"/>
      <c r="V8" s="32" t="s">
        <v>79</v>
      </c>
      <c r="W8" s="32"/>
      <c r="X8" s="32"/>
      <c r="Y8" s="32"/>
      <c r="Z8" s="32"/>
      <c r="AA8" s="32"/>
      <c r="AB8" s="32"/>
      <c r="AC8" s="32" t="s">
        <v>79</v>
      </c>
      <c r="AD8" s="32"/>
      <c r="AE8" s="32"/>
      <c r="AF8" s="32"/>
      <c r="AG8" s="16"/>
      <c r="AH8" s="16"/>
    </row>
    <row r="9" spans="1:34" ht="13.8">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c r="AG9" s="641"/>
      <c r="AH9" s="641"/>
    </row>
    <row r="10" spans="1:34" ht="13.8">
      <c r="A10" s="2"/>
      <c r="B10" s="827" t="s">
        <v>82</v>
      </c>
      <c r="C10" s="827" t="s">
        <v>82</v>
      </c>
      <c r="D10" s="827" t="s">
        <v>82</v>
      </c>
      <c r="E10" s="827" t="s">
        <v>82</v>
      </c>
      <c r="F10" s="827" t="s">
        <v>82</v>
      </c>
      <c r="G10" s="827" t="s">
        <v>82</v>
      </c>
      <c r="H10" s="827" t="s">
        <v>82</v>
      </c>
      <c r="I10" s="828" t="s">
        <v>82</v>
      </c>
      <c r="J10" s="827" t="s">
        <v>82</v>
      </c>
      <c r="K10" s="827" t="s">
        <v>82</v>
      </c>
      <c r="L10" s="827" t="s">
        <v>82</v>
      </c>
      <c r="M10" s="827" t="s">
        <v>82</v>
      </c>
      <c r="N10" s="829" t="s">
        <v>82</v>
      </c>
      <c r="O10" s="829" t="s">
        <v>82</v>
      </c>
      <c r="P10" s="829" t="s">
        <v>82</v>
      </c>
      <c r="Q10" s="829" t="s">
        <v>82</v>
      </c>
      <c r="R10" s="829" t="s">
        <v>82</v>
      </c>
      <c r="S10" s="829" t="s">
        <v>82</v>
      </c>
      <c r="T10" s="50" t="s">
        <v>82</v>
      </c>
      <c r="U10" s="50" t="s">
        <v>82</v>
      </c>
      <c r="V10" s="50" t="s">
        <v>82</v>
      </c>
      <c r="W10" s="50" t="s">
        <v>82</v>
      </c>
      <c r="X10" s="50" t="s">
        <v>82</v>
      </c>
      <c r="Y10" s="50" t="s">
        <v>82</v>
      </c>
      <c r="Z10" s="50" t="s">
        <v>82</v>
      </c>
      <c r="AA10" s="50" t="s">
        <v>82</v>
      </c>
      <c r="AB10" s="50" t="s">
        <v>82</v>
      </c>
      <c r="AC10" s="50" t="s">
        <v>82</v>
      </c>
      <c r="AD10" s="50" t="s">
        <v>82</v>
      </c>
      <c r="AE10" s="50" t="s">
        <v>82</v>
      </c>
      <c r="AF10" s="50" t="s">
        <v>82</v>
      </c>
      <c r="AG10" s="641"/>
      <c r="AH10" s="641"/>
    </row>
    <row r="11" spans="1:34" ht="13.2">
      <c r="A11" s="2"/>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5"/>
      <c r="AF11" s="55"/>
      <c r="AG11" s="16"/>
      <c r="AH11" s="16"/>
    </row>
    <row r="12" spans="1:34" ht="13.2">
      <c r="A12" s="56" t="s">
        <v>83</v>
      </c>
      <c r="B12" s="265"/>
      <c r="C12" s="265"/>
      <c r="D12" s="265"/>
      <c r="E12" s="265"/>
      <c r="F12" s="265"/>
      <c r="G12" s="265"/>
      <c r="H12" s="265"/>
      <c r="I12" s="265"/>
      <c r="J12" s="265"/>
      <c r="K12" s="265"/>
      <c r="L12" s="265"/>
      <c r="M12" s="58"/>
      <c r="N12" s="58"/>
      <c r="O12" s="58"/>
      <c r="P12" s="58"/>
      <c r="Q12" s="58"/>
      <c r="R12" s="58"/>
      <c r="S12" s="58"/>
      <c r="T12" s="58"/>
      <c r="U12" s="58"/>
      <c r="V12" s="58"/>
      <c r="W12" s="58"/>
      <c r="X12" s="58"/>
      <c r="Y12" s="58"/>
      <c r="Z12" s="58"/>
      <c r="AA12" s="58"/>
      <c r="AB12" s="58"/>
      <c r="AC12" s="58"/>
      <c r="AD12" s="58"/>
      <c r="AE12" s="58"/>
      <c r="AF12" s="58"/>
      <c r="AG12" s="6"/>
      <c r="AH12" s="6"/>
    </row>
    <row r="13" spans="1:34" ht="13.2">
      <c r="A13" s="830" t="s">
        <v>84</v>
      </c>
      <c r="B13" s="58" t="s">
        <v>240</v>
      </c>
      <c r="C13" s="58" t="s">
        <v>240</v>
      </c>
      <c r="D13" s="58" t="s">
        <v>240</v>
      </c>
      <c r="E13" s="58" t="s">
        <v>240</v>
      </c>
      <c r="F13" s="58" t="s">
        <v>240</v>
      </c>
      <c r="G13" s="58" t="s">
        <v>240</v>
      </c>
      <c r="H13" s="58" t="s">
        <v>240</v>
      </c>
      <c r="I13" s="58" t="s">
        <v>240</v>
      </c>
      <c r="J13" s="58" t="s">
        <v>240</v>
      </c>
      <c r="K13" s="58" t="s">
        <v>240</v>
      </c>
      <c r="L13" s="58" t="s">
        <v>134</v>
      </c>
      <c r="M13" s="58" t="s">
        <v>240</v>
      </c>
      <c r="N13" s="58" t="s">
        <v>240</v>
      </c>
      <c r="O13" s="58" t="s">
        <v>240</v>
      </c>
      <c r="P13" s="58" t="s">
        <v>240</v>
      </c>
      <c r="Q13" s="58" t="s">
        <v>240</v>
      </c>
      <c r="R13" s="58" t="s">
        <v>240</v>
      </c>
      <c r="S13" s="58" t="s">
        <v>240</v>
      </c>
      <c r="T13" s="58" t="s">
        <v>240</v>
      </c>
      <c r="U13" s="58" t="s">
        <v>240</v>
      </c>
      <c r="V13" s="58" t="s">
        <v>240</v>
      </c>
      <c r="W13" s="58" t="s">
        <v>240</v>
      </c>
      <c r="X13" s="58" t="s">
        <v>240</v>
      </c>
      <c r="Y13" s="58" t="s">
        <v>240</v>
      </c>
      <c r="Z13" s="58" t="s">
        <v>240</v>
      </c>
      <c r="AA13" s="58" t="s">
        <v>240</v>
      </c>
      <c r="AB13" s="58" t="s">
        <v>134</v>
      </c>
      <c r="AC13" s="57" t="s">
        <v>240</v>
      </c>
      <c r="AD13" s="58" t="s">
        <v>240</v>
      </c>
      <c r="AE13" s="58" t="s">
        <v>240</v>
      </c>
      <c r="AF13" s="58" t="s">
        <v>240</v>
      </c>
      <c r="AG13" s="6"/>
      <c r="AH13" s="6"/>
    </row>
    <row r="14" spans="1:34" ht="13.2">
      <c r="A14" s="231" t="s">
        <v>85</v>
      </c>
      <c r="B14" s="58" t="s">
        <v>134</v>
      </c>
      <c r="C14" s="58" t="s">
        <v>134</v>
      </c>
      <c r="D14" s="58" t="s">
        <v>242</v>
      </c>
      <c r="E14" s="58" t="s">
        <v>242</v>
      </c>
      <c r="F14" s="296" t="s">
        <v>2891</v>
      </c>
      <c r="G14" s="97" t="s">
        <v>2892</v>
      </c>
      <c r="H14" s="97" t="s">
        <v>2892</v>
      </c>
      <c r="I14" s="97" t="s">
        <v>2892</v>
      </c>
      <c r="J14" s="296" t="s">
        <v>2893</v>
      </c>
      <c r="K14" s="58" t="s">
        <v>2894</v>
      </c>
      <c r="L14" s="58" t="s">
        <v>242</v>
      </c>
      <c r="M14" s="58" t="s">
        <v>134</v>
      </c>
      <c r="N14" s="58" t="s">
        <v>242</v>
      </c>
      <c r="O14" s="58" t="s">
        <v>134</v>
      </c>
      <c r="P14" s="58" t="s">
        <v>2895</v>
      </c>
      <c r="Q14" s="58" t="s">
        <v>2896</v>
      </c>
      <c r="R14" s="58" t="s">
        <v>242</v>
      </c>
      <c r="S14" s="58" t="s">
        <v>2897</v>
      </c>
      <c r="T14" s="58" t="s">
        <v>134</v>
      </c>
      <c r="U14" s="831" t="s">
        <v>2898</v>
      </c>
      <c r="V14" s="58" t="s">
        <v>134</v>
      </c>
      <c r="W14" s="58" t="s">
        <v>134</v>
      </c>
      <c r="X14" s="58" t="s">
        <v>134</v>
      </c>
      <c r="Y14" s="57" t="s">
        <v>240</v>
      </c>
      <c r="Z14" s="58" t="s">
        <v>240</v>
      </c>
      <c r="AA14" s="97" t="s">
        <v>2899</v>
      </c>
      <c r="AB14" s="82" t="s">
        <v>242</v>
      </c>
      <c r="AC14" s="105" t="s">
        <v>2900</v>
      </c>
      <c r="AD14" s="105" t="s">
        <v>2900</v>
      </c>
      <c r="AE14" s="58" t="s">
        <v>2901</v>
      </c>
      <c r="AF14" s="58" t="s">
        <v>2902</v>
      </c>
      <c r="AG14" s="6"/>
      <c r="AH14" s="6"/>
    </row>
    <row r="15" spans="1:34" ht="13.2">
      <c r="A15" s="231" t="s">
        <v>49</v>
      </c>
      <c r="B15" s="58" t="s">
        <v>134</v>
      </c>
      <c r="C15" s="58" t="s">
        <v>2903</v>
      </c>
      <c r="D15" s="58" t="s">
        <v>2903</v>
      </c>
      <c r="E15" s="58" t="s">
        <v>242</v>
      </c>
      <c r="F15" s="58" t="s">
        <v>134</v>
      </c>
      <c r="G15" s="58" t="s">
        <v>1621</v>
      </c>
      <c r="H15" s="58" t="s">
        <v>242</v>
      </c>
      <c r="I15" s="58" t="s">
        <v>134</v>
      </c>
      <c r="J15" s="550" t="s">
        <v>2904</v>
      </c>
      <c r="K15" s="58" t="s">
        <v>134</v>
      </c>
      <c r="L15" s="58" t="s">
        <v>134</v>
      </c>
      <c r="M15" s="761" t="s">
        <v>2905</v>
      </c>
      <c r="N15" s="97" t="s">
        <v>2906</v>
      </c>
      <c r="O15" s="58" t="s">
        <v>134</v>
      </c>
      <c r="P15" s="58" t="s">
        <v>134</v>
      </c>
      <c r="Q15" s="58" t="s">
        <v>134</v>
      </c>
      <c r="R15" s="58" t="s">
        <v>240</v>
      </c>
      <c r="S15" s="58" t="s">
        <v>2496</v>
      </c>
      <c r="T15" s="58" t="s">
        <v>134</v>
      </c>
      <c r="U15" s="58" t="s">
        <v>240</v>
      </c>
      <c r="V15" s="58" t="s">
        <v>134</v>
      </c>
      <c r="W15" s="58" t="s">
        <v>134</v>
      </c>
      <c r="X15" s="58" t="s">
        <v>2907</v>
      </c>
      <c r="Y15" s="58" t="s">
        <v>134</v>
      </c>
      <c r="Z15" s="58" t="s">
        <v>1732</v>
      </c>
      <c r="AA15" s="58" t="s">
        <v>134</v>
      </c>
      <c r="AB15" s="97" t="s">
        <v>2908</v>
      </c>
      <c r="AC15" s="97" t="s">
        <v>2908</v>
      </c>
      <c r="AD15" s="58" t="s">
        <v>134</v>
      </c>
      <c r="AE15" s="58" t="s">
        <v>134</v>
      </c>
      <c r="AF15" s="57" t="s">
        <v>134</v>
      </c>
      <c r="AG15" s="6"/>
      <c r="AH15" s="6"/>
    </row>
    <row r="16" spans="1:34" ht="13.2">
      <c r="A16" s="832" t="s">
        <v>55</v>
      </c>
      <c r="B16" s="788" t="s">
        <v>2909</v>
      </c>
      <c r="C16" s="58" t="s">
        <v>2910</v>
      </c>
      <c r="D16" s="296" t="s">
        <v>2911</v>
      </c>
      <c r="E16" s="58" t="s">
        <v>134</v>
      </c>
      <c r="F16" s="58" t="s">
        <v>134</v>
      </c>
      <c r="G16" s="58" t="s">
        <v>2910</v>
      </c>
      <c r="H16" s="58" t="s">
        <v>2910</v>
      </c>
      <c r="I16" s="58" t="s">
        <v>2910</v>
      </c>
      <c r="J16" s="58" t="s">
        <v>2910</v>
      </c>
      <c r="K16" s="58" t="s">
        <v>2910</v>
      </c>
      <c r="L16" s="58" t="s">
        <v>242</v>
      </c>
      <c r="M16" s="58" t="s">
        <v>134</v>
      </c>
      <c r="N16" s="251" t="s">
        <v>1602</v>
      </c>
      <c r="O16" s="251" t="s">
        <v>1602</v>
      </c>
      <c r="P16" s="251" t="s">
        <v>1602</v>
      </c>
      <c r="Q16" s="251" t="s">
        <v>1602</v>
      </c>
      <c r="R16" s="251" t="s">
        <v>1602</v>
      </c>
      <c r="S16" s="82" t="s">
        <v>134</v>
      </c>
      <c r="T16" s="82" t="s">
        <v>134</v>
      </c>
      <c r="U16" s="82" t="s">
        <v>2910</v>
      </c>
      <c r="V16" s="82" t="s">
        <v>242</v>
      </c>
      <c r="W16" s="6" t="s">
        <v>2910</v>
      </c>
      <c r="X16" s="6" t="s">
        <v>2910</v>
      </c>
      <c r="Y16" s="6" t="s">
        <v>2910</v>
      </c>
      <c r="Z16" s="58" t="s">
        <v>2912</v>
      </c>
      <c r="AA16" s="58" t="s">
        <v>134</v>
      </c>
      <c r="AB16" s="58" t="s">
        <v>2910</v>
      </c>
      <c r="AC16" s="58" t="s">
        <v>2910</v>
      </c>
      <c r="AD16" s="58" t="s">
        <v>2910</v>
      </c>
      <c r="AE16" s="58" t="s">
        <v>2910</v>
      </c>
      <c r="AF16" s="58" t="s">
        <v>2913</v>
      </c>
      <c r="AG16" s="6"/>
      <c r="AH16" s="6"/>
    </row>
    <row r="17" spans="1:34" ht="13.2">
      <c r="A17" s="832" t="s">
        <v>2366</v>
      </c>
      <c r="B17" s="58" t="s">
        <v>50</v>
      </c>
      <c r="C17" s="113" t="s">
        <v>570</v>
      </c>
      <c r="D17" s="113" t="s">
        <v>2914</v>
      </c>
      <c r="E17" s="113" t="s">
        <v>2914</v>
      </c>
      <c r="F17" s="113" t="s">
        <v>2914</v>
      </c>
      <c r="G17" s="58" t="s">
        <v>35</v>
      </c>
      <c r="H17" s="58" t="s">
        <v>134</v>
      </c>
      <c r="I17" s="58" t="s">
        <v>35</v>
      </c>
      <c r="J17" s="58" t="s">
        <v>35</v>
      </c>
      <c r="K17" s="58" t="s">
        <v>35</v>
      </c>
      <c r="L17" s="58" t="s">
        <v>35</v>
      </c>
      <c r="M17" s="58" t="s">
        <v>35</v>
      </c>
      <c r="N17" s="82" t="s">
        <v>2910</v>
      </c>
      <c r="O17" s="82" t="s">
        <v>2910</v>
      </c>
      <c r="P17" s="82" t="s">
        <v>2910</v>
      </c>
      <c r="Q17" s="82" t="s">
        <v>2910</v>
      </c>
      <c r="R17" s="82" t="s">
        <v>2910</v>
      </c>
      <c r="S17" s="58" t="s">
        <v>35</v>
      </c>
      <c r="T17" s="58" t="s">
        <v>35</v>
      </c>
      <c r="U17" s="58" t="s">
        <v>134</v>
      </c>
      <c r="V17" s="58" t="s">
        <v>2915</v>
      </c>
      <c r="W17" s="58" t="s">
        <v>2915</v>
      </c>
      <c r="X17" s="58" t="s">
        <v>2915</v>
      </c>
      <c r="Y17" s="58" t="s">
        <v>35</v>
      </c>
      <c r="Z17" s="58" t="s">
        <v>35</v>
      </c>
      <c r="AA17" s="58" t="s">
        <v>35</v>
      </c>
      <c r="AB17" s="58" t="s">
        <v>35</v>
      </c>
      <c r="AC17" s="58" t="s">
        <v>35</v>
      </c>
      <c r="AD17" s="58" t="s">
        <v>35</v>
      </c>
      <c r="AE17" s="803" t="s">
        <v>2828</v>
      </c>
      <c r="AF17" s="803" t="s">
        <v>2828</v>
      </c>
      <c r="AG17" s="6"/>
      <c r="AH17" s="6"/>
    </row>
    <row r="18" spans="1:34" ht="13.2">
      <c r="A18" s="832" t="s">
        <v>86</v>
      </c>
      <c r="B18" s="58" t="s">
        <v>134</v>
      </c>
      <c r="C18" s="58" t="s">
        <v>134</v>
      </c>
      <c r="D18" s="58" t="s">
        <v>134</v>
      </c>
      <c r="E18" s="58" t="s">
        <v>134</v>
      </c>
      <c r="F18" s="58" t="s">
        <v>134</v>
      </c>
      <c r="G18" s="58" t="s">
        <v>2910</v>
      </c>
      <c r="H18" s="58" t="s">
        <v>2910</v>
      </c>
      <c r="I18" s="58" t="s">
        <v>2910</v>
      </c>
      <c r="J18" s="58" t="s">
        <v>2910</v>
      </c>
      <c r="K18" s="58" t="s">
        <v>2910</v>
      </c>
      <c r="L18" s="58" t="s">
        <v>338</v>
      </c>
      <c r="M18" s="58" t="s">
        <v>774</v>
      </c>
      <c r="N18" s="58" t="s">
        <v>2910</v>
      </c>
      <c r="O18" s="58" t="s">
        <v>2910</v>
      </c>
      <c r="P18" s="58" t="s">
        <v>2910</v>
      </c>
      <c r="Q18" s="58" t="s">
        <v>2910</v>
      </c>
      <c r="R18" s="58" t="s">
        <v>2910</v>
      </c>
      <c r="S18" s="58" t="s">
        <v>2916</v>
      </c>
      <c r="T18" s="58" t="s">
        <v>2917</v>
      </c>
      <c r="U18" s="58" t="s">
        <v>2910</v>
      </c>
      <c r="V18" s="58" t="s">
        <v>242</v>
      </c>
      <c r="W18" s="58" t="s">
        <v>2910</v>
      </c>
      <c r="X18" s="58" t="s">
        <v>2910</v>
      </c>
      <c r="Y18" s="58" t="s">
        <v>2910</v>
      </c>
      <c r="Z18" s="58" t="s">
        <v>2918</v>
      </c>
      <c r="AA18" s="58" t="s">
        <v>242</v>
      </c>
      <c r="AB18" s="58" t="s">
        <v>2910</v>
      </c>
      <c r="AC18" s="58" t="s">
        <v>2910</v>
      </c>
      <c r="AD18" s="58" t="s">
        <v>2910</v>
      </c>
      <c r="AE18" s="58" t="s">
        <v>2910</v>
      </c>
      <c r="AF18" s="58" t="s">
        <v>2919</v>
      </c>
      <c r="AG18" s="6"/>
      <c r="AH18" s="6"/>
    </row>
    <row r="19" spans="1:34" ht="13.2">
      <c r="A19" s="231" t="s">
        <v>92</v>
      </c>
      <c r="B19" s="57" t="s">
        <v>134</v>
      </c>
      <c r="C19" s="58" t="s">
        <v>2910</v>
      </c>
      <c r="D19" s="58" t="s">
        <v>2910</v>
      </c>
      <c r="E19" s="58" t="s">
        <v>242</v>
      </c>
      <c r="F19" s="58" t="s">
        <v>242</v>
      </c>
      <c r="G19" s="58" t="s">
        <v>739</v>
      </c>
      <c r="H19" s="58" t="s">
        <v>242</v>
      </c>
      <c r="I19" s="58" t="s">
        <v>242</v>
      </c>
      <c r="J19" s="105">
        <v>1500</v>
      </c>
      <c r="K19" s="105" t="s">
        <v>2920</v>
      </c>
      <c r="L19" s="105" t="s">
        <v>2920</v>
      </c>
      <c r="M19" s="105" t="s">
        <v>2920</v>
      </c>
      <c r="N19" s="105" t="s">
        <v>2920</v>
      </c>
      <c r="O19" s="105" t="s">
        <v>2920</v>
      </c>
      <c r="P19" s="105" t="s">
        <v>2920</v>
      </c>
      <c r="Q19" s="105" t="s">
        <v>2920</v>
      </c>
      <c r="R19" s="254" t="s">
        <v>2475</v>
      </c>
      <c r="S19" s="105" t="s">
        <v>2920</v>
      </c>
      <c r="T19" s="105" t="s">
        <v>2920</v>
      </c>
      <c r="U19" s="105" t="s">
        <v>2920</v>
      </c>
      <c r="V19" s="105" t="s">
        <v>2921</v>
      </c>
      <c r="W19" s="97" t="s">
        <v>2922</v>
      </c>
      <c r="X19" s="58" t="s">
        <v>1732</v>
      </c>
      <c r="Y19" s="57" t="s">
        <v>242</v>
      </c>
      <c r="Z19" s="58" t="s">
        <v>134</v>
      </c>
      <c r="AA19" s="58" t="s">
        <v>134</v>
      </c>
      <c r="AB19" s="82" t="s">
        <v>2923</v>
      </c>
      <c r="AC19" s="58" t="s">
        <v>2924</v>
      </c>
      <c r="AD19" s="58" t="s">
        <v>2925</v>
      </c>
      <c r="AE19" s="265" t="s">
        <v>242</v>
      </c>
      <c r="AF19" s="58" t="s">
        <v>1732</v>
      </c>
      <c r="AG19" s="6"/>
      <c r="AH19" s="6"/>
    </row>
    <row r="20" spans="1:34" ht="15.75" customHeight="1">
      <c r="A20" s="231" t="s">
        <v>60</v>
      </c>
      <c r="B20" s="727" t="s">
        <v>2926</v>
      </c>
      <c r="C20" s="727" t="s">
        <v>2926</v>
      </c>
      <c r="D20" s="727" t="s">
        <v>2926</v>
      </c>
      <c r="E20" s="727" t="s">
        <v>2926</v>
      </c>
      <c r="F20" s="833" t="s">
        <v>2927</v>
      </c>
      <c r="G20" s="58" t="s">
        <v>134</v>
      </c>
      <c r="H20" s="57" t="s">
        <v>240</v>
      </c>
      <c r="I20" s="57" t="s">
        <v>240</v>
      </c>
      <c r="J20" s="57" t="s">
        <v>955</v>
      </c>
      <c r="K20" s="57" t="s">
        <v>955</v>
      </c>
      <c r="L20" s="57" t="s">
        <v>240</v>
      </c>
      <c r="M20" s="105" t="s">
        <v>2928</v>
      </c>
      <c r="N20" s="57" t="s">
        <v>134</v>
      </c>
      <c r="O20" s="831" t="s">
        <v>2898</v>
      </c>
      <c r="P20" s="831" t="s">
        <v>2898</v>
      </c>
      <c r="Q20" s="831" t="s">
        <v>2898</v>
      </c>
      <c r="R20" s="831" t="s">
        <v>2898</v>
      </c>
      <c r="S20" s="831" t="s">
        <v>2898</v>
      </c>
      <c r="T20" s="831" t="s">
        <v>2898</v>
      </c>
      <c r="U20" s="831" t="s">
        <v>2898</v>
      </c>
      <c r="V20" s="831" t="s">
        <v>2898</v>
      </c>
      <c r="W20" s="831" t="s">
        <v>2898</v>
      </c>
      <c r="X20" s="831" t="s">
        <v>2898</v>
      </c>
      <c r="Y20" s="831" t="s">
        <v>2898</v>
      </c>
      <c r="Z20" s="831" t="s">
        <v>2898</v>
      </c>
      <c r="AA20" s="831" t="s">
        <v>2898</v>
      </c>
      <c r="AB20" s="831" t="s">
        <v>2898</v>
      </c>
      <c r="AC20" s="97" t="s">
        <v>2929</v>
      </c>
      <c r="AD20" s="265" t="s">
        <v>134</v>
      </c>
      <c r="AE20" s="58" t="s">
        <v>134</v>
      </c>
      <c r="AF20" s="57" t="s">
        <v>240</v>
      </c>
      <c r="AG20" s="57"/>
      <c r="AH20" s="6"/>
    </row>
    <row r="21" spans="1:34" ht="13.2">
      <c r="A21" s="2" t="s">
        <v>2285</v>
      </c>
      <c r="B21" s="58" t="s">
        <v>134</v>
      </c>
      <c r="C21" s="58" t="s">
        <v>2930</v>
      </c>
      <c r="D21" s="58" t="s">
        <v>2931</v>
      </c>
      <c r="E21" s="82" t="s">
        <v>242</v>
      </c>
      <c r="F21" s="761" t="s">
        <v>2905</v>
      </c>
      <c r="G21" s="761" t="s">
        <v>2905</v>
      </c>
      <c r="H21" s="761" t="s">
        <v>2905</v>
      </c>
      <c r="I21" s="761" t="s">
        <v>2905</v>
      </c>
      <c r="J21" s="761" t="s">
        <v>2905</v>
      </c>
      <c r="K21" s="761" t="s">
        <v>2905</v>
      </c>
      <c r="L21" s="761" t="s">
        <v>2905</v>
      </c>
      <c r="M21" s="58" t="s">
        <v>134</v>
      </c>
      <c r="N21" s="57" t="s">
        <v>242</v>
      </c>
      <c r="O21" s="57" t="s">
        <v>2932</v>
      </c>
      <c r="P21" s="57" t="s">
        <v>2496</v>
      </c>
      <c r="Q21" s="58" t="s">
        <v>134</v>
      </c>
      <c r="R21" s="58" t="s">
        <v>134</v>
      </c>
      <c r="S21" s="58" t="s">
        <v>2933</v>
      </c>
      <c r="T21" s="58" t="s">
        <v>242</v>
      </c>
      <c r="U21" s="58" t="s">
        <v>134</v>
      </c>
      <c r="V21" s="58" t="s">
        <v>1732</v>
      </c>
      <c r="W21" s="58" t="s">
        <v>1732</v>
      </c>
      <c r="X21" s="58" t="s">
        <v>2934</v>
      </c>
      <c r="Y21" s="57" t="s">
        <v>2935</v>
      </c>
      <c r="Z21" s="57" t="s">
        <v>2936</v>
      </c>
      <c r="AA21" s="58" t="s">
        <v>2937</v>
      </c>
      <c r="AB21" s="58" t="s">
        <v>134</v>
      </c>
      <c r="AC21" s="58" t="s">
        <v>134</v>
      </c>
      <c r="AD21" s="526" t="s">
        <v>2938</v>
      </c>
      <c r="AE21" s="671" t="s">
        <v>242</v>
      </c>
      <c r="AF21" s="58" t="s">
        <v>2738</v>
      </c>
      <c r="AG21" s="6"/>
      <c r="AH21" s="6"/>
    </row>
    <row r="22" spans="1:34" ht="13.2">
      <c r="A22" s="2" t="s">
        <v>1706</v>
      </c>
      <c r="B22" s="58" t="s">
        <v>35</v>
      </c>
      <c r="C22" s="58" t="s">
        <v>35</v>
      </c>
      <c r="D22" s="58" t="s">
        <v>35</v>
      </c>
      <c r="E22" s="58" t="s">
        <v>2939</v>
      </c>
      <c r="F22" s="97" t="s">
        <v>134</v>
      </c>
      <c r="G22" s="58" t="s">
        <v>35</v>
      </c>
      <c r="H22" s="58" t="s">
        <v>35</v>
      </c>
      <c r="I22" s="58" t="s">
        <v>35</v>
      </c>
      <c r="J22" s="58" t="s">
        <v>35</v>
      </c>
      <c r="K22" s="58" t="s">
        <v>35</v>
      </c>
      <c r="L22" s="58" t="s">
        <v>134</v>
      </c>
      <c r="M22" s="58" t="s">
        <v>35</v>
      </c>
      <c r="N22" s="58" t="s">
        <v>35</v>
      </c>
      <c r="O22" s="58" t="s">
        <v>35</v>
      </c>
      <c r="P22" s="58" t="s">
        <v>35</v>
      </c>
      <c r="Q22" s="58" t="s">
        <v>35</v>
      </c>
      <c r="R22" s="58" t="s">
        <v>35</v>
      </c>
      <c r="S22" s="58" t="s">
        <v>35</v>
      </c>
      <c r="T22" s="58" t="s">
        <v>134</v>
      </c>
      <c r="U22" s="58" t="s">
        <v>35</v>
      </c>
      <c r="V22" s="58" t="s">
        <v>35</v>
      </c>
      <c r="W22" s="58" t="s">
        <v>35</v>
      </c>
      <c r="X22" s="58" t="s">
        <v>35</v>
      </c>
      <c r="Y22" s="58" t="s">
        <v>35</v>
      </c>
      <c r="Z22" s="58" t="s">
        <v>35</v>
      </c>
      <c r="AA22" s="58" t="s">
        <v>35</v>
      </c>
      <c r="AB22" s="58" t="s">
        <v>35</v>
      </c>
      <c r="AC22" s="58" t="s">
        <v>134</v>
      </c>
      <c r="AD22" s="335" t="s">
        <v>1625</v>
      </c>
      <c r="AE22" s="105" t="s">
        <v>1732</v>
      </c>
      <c r="AF22" s="58" t="s">
        <v>35</v>
      </c>
      <c r="AG22" s="6"/>
      <c r="AH22" s="6"/>
    </row>
    <row r="23" spans="1:34" ht="13.2">
      <c r="A23" s="834" t="s">
        <v>98</v>
      </c>
      <c r="B23" s="58" t="s">
        <v>134</v>
      </c>
      <c r="C23" s="58" t="s">
        <v>134</v>
      </c>
      <c r="D23" s="58" t="s">
        <v>134</v>
      </c>
      <c r="E23" s="58" t="s">
        <v>134</v>
      </c>
      <c r="F23" s="58" t="s">
        <v>134</v>
      </c>
      <c r="G23" s="58" t="s">
        <v>134</v>
      </c>
      <c r="H23" s="58" t="s">
        <v>134</v>
      </c>
      <c r="I23" s="58" t="s">
        <v>134</v>
      </c>
      <c r="J23" s="58" t="s">
        <v>134</v>
      </c>
      <c r="K23" s="58" t="s">
        <v>134</v>
      </c>
      <c r="L23" s="58"/>
      <c r="M23" s="58" t="s">
        <v>885</v>
      </c>
      <c r="N23" s="58" t="s">
        <v>134</v>
      </c>
      <c r="O23" s="58" t="s">
        <v>134</v>
      </c>
      <c r="P23" s="58" t="s">
        <v>134</v>
      </c>
      <c r="Q23" s="58" t="s">
        <v>134</v>
      </c>
      <c r="R23" s="58" t="s">
        <v>134</v>
      </c>
      <c r="S23" s="58" t="s">
        <v>242</v>
      </c>
      <c r="T23" s="58" t="s">
        <v>134</v>
      </c>
      <c r="U23" s="58" t="s">
        <v>134</v>
      </c>
      <c r="V23" s="58" t="s">
        <v>134</v>
      </c>
      <c r="W23" s="58" t="s">
        <v>134</v>
      </c>
      <c r="X23" s="58" t="s">
        <v>134</v>
      </c>
      <c r="Y23" s="58" t="s">
        <v>134</v>
      </c>
      <c r="Z23" s="58" t="s">
        <v>134</v>
      </c>
      <c r="AA23" s="58" t="s">
        <v>134</v>
      </c>
      <c r="AB23" s="58" t="s">
        <v>134</v>
      </c>
      <c r="AC23" s="58" t="s">
        <v>134</v>
      </c>
      <c r="AD23" s="58" t="s">
        <v>134</v>
      </c>
      <c r="AE23" s="58" t="s">
        <v>134</v>
      </c>
      <c r="AF23" s="58" t="s">
        <v>134</v>
      </c>
      <c r="AG23" s="6"/>
      <c r="AH23" s="6"/>
    </row>
    <row r="24" spans="1:34" ht="13.2">
      <c r="A24" s="834" t="s">
        <v>2136</v>
      </c>
      <c r="B24" s="58" t="s">
        <v>2910</v>
      </c>
      <c r="C24" s="58" t="s">
        <v>2910</v>
      </c>
      <c r="D24" s="58" t="s">
        <v>2910</v>
      </c>
      <c r="E24" s="58" t="s">
        <v>134</v>
      </c>
      <c r="F24" s="371" t="s">
        <v>242</v>
      </c>
      <c r="G24" s="58" t="s">
        <v>2910</v>
      </c>
      <c r="H24" s="58" t="s">
        <v>2910</v>
      </c>
      <c r="I24" s="58" t="s">
        <v>2910</v>
      </c>
      <c r="J24" s="58" t="s">
        <v>2910</v>
      </c>
      <c r="K24" s="58" t="s">
        <v>2910</v>
      </c>
      <c r="L24" s="58" t="s">
        <v>134</v>
      </c>
      <c r="M24" s="57" t="s">
        <v>242</v>
      </c>
      <c r="N24" s="58" t="s">
        <v>2910</v>
      </c>
      <c r="O24" s="58" t="s">
        <v>2910</v>
      </c>
      <c r="P24" s="58" t="s">
        <v>2910</v>
      </c>
      <c r="Q24" s="58" t="s">
        <v>2910</v>
      </c>
      <c r="R24" s="58" t="s">
        <v>2910</v>
      </c>
      <c r="S24" s="58" t="s">
        <v>2940</v>
      </c>
      <c r="T24" s="58" t="s">
        <v>134</v>
      </c>
      <c r="U24" s="58" t="s">
        <v>2910</v>
      </c>
      <c r="V24" s="58" t="s">
        <v>242</v>
      </c>
      <c r="W24" s="58" t="s">
        <v>2910</v>
      </c>
      <c r="X24" s="58" t="s">
        <v>2910</v>
      </c>
      <c r="Y24" s="58" t="s">
        <v>2910</v>
      </c>
      <c r="Z24" s="58" t="s">
        <v>242</v>
      </c>
      <c r="AA24" s="58" t="s">
        <v>134</v>
      </c>
      <c r="AB24" s="58" t="s">
        <v>2910</v>
      </c>
      <c r="AC24" s="58" t="s">
        <v>2910</v>
      </c>
      <c r="AD24" s="58" t="s">
        <v>2910</v>
      </c>
      <c r="AE24" s="58" t="s">
        <v>2910</v>
      </c>
      <c r="AF24" s="58" t="s">
        <v>2941</v>
      </c>
      <c r="AG24" s="58"/>
      <c r="AH24" s="58"/>
    </row>
    <row r="25" spans="1:34" ht="13.8">
      <c r="A25" s="834" t="s">
        <v>1798</v>
      </c>
      <c r="B25" s="525" t="s">
        <v>242</v>
      </c>
      <c r="C25" s="57" t="s">
        <v>134</v>
      </c>
      <c r="D25" s="58" t="s">
        <v>242</v>
      </c>
      <c r="E25" s="58" t="s">
        <v>242</v>
      </c>
      <c r="F25" s="58" t="s">
        <v>2942</v>
      </c>
      <c r="G25" s="58" t="s">
        <v>134</v>
      </c>
      <c r="H25" s="58" t="s">
        <v>242</v>
      </c>
      <c r="I25" s="57" t="s">
        <v>134</v>
      </c>
      <c r="J25" s="546" t="s">
        <v>2943</v>
      </c>
      <c r="K25" s="546" t="s">
        <v>242</v>
      </c>
      <c r="L25" s="58" t="s">
        <v>2937</v>
      </c>
      <c r="M25" s="58" t="s">
        <v>134</v>
      </c>
      <c r="N25" s="58" t="s">
        <v>885</v>
      </c>
      <c r="O25" s="58" t="s">
        <v>885</v>
      </c>
      <c r="P25" s="58" t="s">
        <v>2944</v>
      </c>
      <c r="Q25" s="58" t="s">
        <v>2945</v>
      </c>
      <c r="R25" s="550" t="s">
        <v>2946</v>
      </c>
      <c r="S25" s="58" t="s">
        <v>2933</v>
      </c>
      <c r="T25" s="58" t="s">
        <v>242</v>
      </c>
      <c r="U25" s="58" t="s">
        <v>2947</v>
      </c>
      <c r="V25" s="58" t="s">
        <v>1732</v>
      </c>
      <c r="W25" s="58" t="s">
        <v>242</v>
      </c>
      <c r="X25" s="58" t="s">
        <v>134</v>
      </c>
      <c r="Y25" s="58" t="s">
        <v>1732</v>
      </c>
      <c r="Z25" s="58" t="s">
        <v>134</v>
      </c>
      <c r="AA25" s="58" t="s">
        <v>1732</v>
      </c>
      <c r="AB25" s="97" t="s">
        <v>2948</v>
      </c>
      <c r="AC25" s="97" t="s">
        <v>2948</v>
      </c>
      <c r="AD25" s="58" t="s">
        <v>1732</v>
      </c>
      <c r="AE25" s="97" t="s">
        <v>2949</v>
      </c>
      <c r="AF25" s="546" t="s">
        <v>2765</v>
      </c>
      <c r="AG25" s="6"/>
      <c r="AH25" s="6">
        <v>1</v>
      </c>
    </row>
    <row r="26" spans="1:34" ht="13.2">
      <c r="A26" s="834" t="s">
        <v>104</v>
      </c>
      <c r="B26" s="105" t="s">
        <v>2950</v>
      </c>
      <c r="C26" s="105" t="s">
        <v>2951</v>
      </c>
      <c r="D26" s="105" t="s">
        <v>2952</v>
      </c>
      <c r="E26" s="58" t="s">
        <v>35</v>
      </c>
      <c r="F26" s="58" t="s">
        <v>134</v>
      </c>
      <c r="G26" s="58" t="s">
        <v>242</v>
      </c>
      <c r="H26" s="58" t="s">
        <v>2953</v>
      </c>
      <c r="I26" s="58" t="s">
        <v>2953</v>
      </c>
      <c r="J26" s="105">
        <v>1700</v>
      </c>
      <c r="K26" s="105" t="s">
        <v>2920</v>
      </c>
      <c r="L26" s="105" t="s">
        <v>2920</v>
      </c>
      <c r="M26" s="58" t="s">
        <v>50</v>
      </c>
      <c r="N26" s="58" t="s">
        <v>50</v>
      </c>
      <c r="O26" s="58" t="s">
        <v>50</v>
      </c>
      <c r="P26" s="58" t="s">
        <v>50</v>
      </c>
      <c r="Q26" s="58" t="s">
        <v>50</v>
      </c>
      <c r="R26" s="58" t="s">
        <v>50</v>
      </c>
      <c r="S26" s="58" t="s">
        <v>50</v>
      </c>
      <c r="T26" s="58" t="s">
        <v>134</v>
      </c>
      <c r="U26" s="105" t="s">
        <v>2920</v>
      </c>
      <c r="V26" s="105" t="s">
        <v>2954</v>
      </c>
      <c r="W26" s="58" t="s">
        <v>242</v>
      </c>
      <c r="X26" s="58" t="s">
        <v>35</v>
      </c>
      <c r="Y26" s="113" t="s">
        <v>2955</v>
      </c>
      <c r="Z26" s="113" t="s">
        <v>2956</v>
      </c>
      <c r="AA26" s="113" t="s">
        <v>2957</v>
      </c>
      <c r="AB26" s="113" t="s">
        <v>2958</v>
      </c>
      <c r="AC26" s="113" t="s">
        <v>2959</v>
      </c>
      <c r="AD26" s="716" t="s">
        <v>2960</v>
      </c>
      <c r="AE26" s="58" t="s">
        <v>134</v>
      </c>
      <c r="AF26" s="96" t="s">
        <v>2801</v>
      </c>
      <c r="AG26" s="6"/>
      <c r="AH26" s="6"/>
    </row>
    <row r="27" spans="1:34" ht="13.2">
      <c r="A27" s="834" t="s">
        <v>200</v>
      </c>
      <c r="B27" s="58" t="s">
        <v>35</v>
      </c>
      <c r="C27" s="58" t="s">
        <v>35</v>
      </c>
      <c r="D27" s="58" t="s">
        <v>35</v>
      </c>
      <c r="E27" s="58" t="s">
        <v>35</v>
      </c>
      <c r="F27" s="58" t="s">
        <v>35</v>
      </c>
      <c r="G27" s="82" t="s">
        <v>134</v>
      </c>
      <c r="H27" s="58" t="s">
        <v>35</v>
      </c>
      <c r="I27" s="58" t="s">
        <v>35</v>
      </c>
      <c r="J27" s="58" t="s">
        <v>35</v>
      </c>
      <c r="K27" s="58" t="s">
        <v>35</v>
      </c>
      <c r="L27" s="58" t="s">
        <v>35</v>
      </c>
      <c r="M27" s="58" t="s">
        <v>35</v>
      </c>
      <c r="N27" s="58" t="s">
        <v>35</v>
      </c>
      <c r="O27" s="58" t="s">
        <v>35</v>
      </c>
      <c r="P27" s="58" t="s">
        <v>134</v>
      </c>
      <c r="Q27" s="58" t="s">
        <v>35</v>
      </c>
      <c r="R27" s="58" t="s">
        <v>35</v>
      </c>
      <c r="S27" s="58" t="s">
        <v>35</v>
      </c>
      <c r="T27" s="58" t="s">
        <v>134</v>
      </c>
      <c r="U27" s="58" t="s">
        <v>35</v>
      </c>
      <c r="V27" s="58" t="s">
        <v>35</v>
      </c>
      <c r="W27" s="58" t="s">
        <v>35</v>
      </c>
      <c r="X27" s="58" t="s">
        <v>35</v>
      </c>
      <c r="Y27" s="58" t="s">
        <v>35</v>
      </c>
      <c r="Z27" s="58" t="s">
        <v>35</v>
      </c>
      <c r="AA27" s="58" t="s">
        <v>35</v>
      </c>
      <c r="AB27" s="57" t="s">
        <v>134</v>
      </c>
      <c r="AC27" s="58" t="s">
        <v>35</v>
      </c>
      <c r="AD27" s="58" t="s">
        <v>35</v>
      </c>
      <c r="AE27" s="58" t="s">
        <v>35</v>
      </c>
      <c r="AF27" s="58" t="s">
        <v>134</v>
      </c>
      <c r="AG27" s="6"/>
      <c r="AH27" s="6"/>
    </row>
    <row r="28" spans="1:34" ht="13.2">
      <c r="A28" s="834" t="s">
        <v>87</v>
      </c>
      <c r="B28" s="526" t="s">
        <v>1223</v>
      </c>
      <c r="C28" s="82" t="s">
        <v>242</v>
      </c>
      <c r="D28" s="251" t="s">
        <v>2937</v>
      </c>
      <c r="E28" s="335" t="s">
        <v>2950</v>
      </c>
      <c r="F28" s="105" t="s">
        <v>2950</v>
      </c>
      <c r="G28" s="105" t="s">
        <v>2950</v>
      </c>
      <c r="H28" s="105" t="s">
        <v>2961</v>
      </c>
      <c r="I28" s="58" t="s">
        <v>2953</v>
      </c>
      <c r="J28" s="58" t="s">
        <v>2953</v>
      </c>
      <c r="K28" s="58" t="s">
        <v>242</v>
      </c>
      <c r="L28" s="550" t="s">
        <v>2962</v>
      </c>
      <c r="M28" s="97" t="s">
        <v>2762</v>
      </c>
      <c r="N28" s="97" t="s">
        <v>2762</v>
      </c>
      <c r="O28" s="97" t="s">
        <v>2762</v>
      </c>
      <c r="P28" s="97" t="s">
        <v>2762</v>
      </c>
      <c r="Q28" s="58" t="s">
        <v>1370</v>
      </c>
      <c r="R28" s="97" t="s">
        <v>2963</v>
      </c>
      <c r="S28" s="58" t="s">
        <v>2933</v>
      </c>
      <c r="T28" s="58" t="s">
        <v>2964</v>
      </c>
      <c r="U28" s="105" t="s">
        <v>2308</v>
      </c>
      <c r="V28" s="105" t="s">
        <v>2308</v>
      </c>
      <c r="W28" s="58" t="s">
        <v>1732</v>
      </c>
      <c r="X28" s="58" t="s">
        <v>1732</v>
      </c>
      <c r="Y28" s="58" t="s">
        <v>1732</v>
      </c>
      <c r="Z28" s="58" t="s">
        <v>134</v>
      </c>
      <c r="AA28" s="58" t="s">
        <v>134</v>
      </c>
      <c r="AB28" s="58" t="s">
        <v>1732</v>
      </c>
      <c r="AC28" s="32" t="s">
        <v>1732</v>
      </c>
      <c r="AD28" s="58" t="s">
        <v>1732</v>
      </c>
      <c r="AE28" s="58" t="s">
        <v>1732</v>
      </c>
      <c r="AF28" s="58" t="s">
        <v>1732</v>
      </c>
      <c r="AG28" s="6"/>
      <c r="AH28" s="6"/>
    </row>
    <row r="29" spans="1:34" ht="13.2">
      <c r="A29" s="834" t="s">
        <v>99</v>
      </c>
      <c r="B29" s="199" t="s">
        <v>242</v>
      </c>
      <c r="C29" s="199" t="s">
        <v>242</v>
      </c>
      <c r="D29" s="199" t="s">
        <v>242</v>
      </c>
      <c r="E29" s="329" t="s">
        <v>134</v>
      </c>
      <c r="F29" s="199" t="s">
        <v>242</v>
      </c>
      <c r="G29" s="58" t="s">
        <v>2965</v>
      </c>
      <c r="H29" s="82"/>
      <c r="I29" s="199" t="s">
        <v>242</v>
      </c>
      <c r="J29" s="199" t="s">
        <v>242</v>
      </c>
      <c r="K29" s="199" t="s">
        <v>242</v>
      </c>
      <c r="L29" s="58" t="s">
        <v>2966</v>
      </c>
      <c r="M29" s="57" t="s">
        <v>2966</v>
      </c>
      <c r="N29" s="58" t="s">
        <v>2507</v>
      </c>
      <c r="O29" s="57" t="s">
        <v>134</v>
      </c>
      <c r="P29" s="57" t="s">
        <v>2967</v>
      </c>
      <c r="Q29" s="57" t="s">
        <v>2967</v>
      </c>
      <c r="R29" s="57" t="s">
        <v>2967</v>
      </c>
      <c r="S29" s="57" t="s">
        <v>2967</v>
      </c>
      <c r="T29" s="58" t="s">
        <v>242</v>
      </c>
      <c r="U29" s="58" t="s">
        <v>2915</v>
      </c>
      <c r="V29" s="58" t="s">
        <v>2968</v>
      </c>
      <c r="W29" s="58" t="s">
        <v>134</v>
      </c>
      <c r="X29" s="58" t="s">
        <v>2968</v>
      </c>
      <c r="Y29" s="345" t="s">
        <v>2969</v>
      </c>
      <c r="Z29" s="58" t="s">
        <v>1732</v>
      </c>
      <c r="AA29" s="58" t="s">
        <v>1732</v>
      </c>
      <c r="AB29" s="58" t="s">
        <v>1732</v>
      </c>
      <c r="AC29" s="58" t="s">
        <v>1732</v>
      </c>
      <c r="AD29" s="58" t="s">
        <v>1732</v>
      </c>
      <c r="AE29" s="82" t="s">
        <v>134</v>
      </c>
      <c r="AF29" s="525" t="s">
        <v>2970</v>
      </c>
      <c r="AG29" s="6"/>
      <c r="AH29" s="6"/>
    </row>
    <row r="30" spans="1:34" ht="13.2">
      <c r="A30" s="834" t="s">
        <v>94</v>
      </c>
      <c r="B30" s="58" t="s">
        <v>2910</v>
      </c>
      <c r="C30" s="58" t="s">
        <v>242</v>
      </c>
      <c r="D30" s="58" t="s">
        <v>134</v>
      </c>
      <c r="E30" s="58" t="s">
        <v>134</v>
      </c>
      <c r="F30" s="58" t="s">
        <v>2942</v>
      </c>
      <c r="G30" s="58" t="s">
        <v>50</v>
      </c>
      <c r="H30" s="58" t="s">
        <v>50</v>
      </c>
      <c r="I30" s="199" t="s">
        <v>242</v>
      </c>
      <c r="J30" s="199" t="s">
        <v>2971</v>
      </c>
      <c r="K30" s="199" t="s">
        <v>242</v>
      </c>
      <c r="L30" s="58" t="s">
        <v>134</v>
      </c>
      <c r="M30" s="58" t="s">
        <v>242</v>
      </c>
      <c r="N30" s="58" t="s">
        <v>242</v>
      </c>
      <c r="O30" s="58" t="s">
        <v>242</v>
      </c>
      <c r="P30" s="58" t="s">
        <v>2972</v>
      </c>
      <c r="Q30" s="58" t="s">
        <v>2973</v>
      </c>
      <c r="R30" s="58" t="s">
        <v>2974</v>
      </c>
      <c r="S30" s="58" t="s">
        <v>134</v>
      </c>
      <c r="T30" s="58" t="s">
        <v>134</v>
      </c>
      <c r="U30" s="58" t="s">
        <v>242</v>
      </c>
      <c r="V30" s="105" t="s">
        <v>2975</v>
      </c>
      <c r="W30" s="105" t="s">
        <v>2976</v>
      </c>
      <c r="X30" s="105" t="s">
        <v>2976</v>
      </c>
      <c r="Y30" s="105" t="s">
        <v>2976</v>
      </c>
      <c r="Z30" s="105" t="s">
        <v>2976</v>
      </c>
      <c r="AA30" s="105" t="s">
        <v>2976</v>
      </c>
      <c r="AB30" s="105" t="s">
        <v>2977</v>
      </c>
      <c r="AC30" s="105" t="s">
        <v>2977</v>
      </c>
      <c r="AD30" s="105" t="s">
        <v>2977</v>
      </c>
      <c r="AE30" s="58" t="s">
        <v>134</v>
      </c>
      <c r="AF30" s="105" t="s">
        <v>2978</v>
      </c>
      <c r="AG30" s="6"/>
      <c r="AH30" s="6"/>
    </row>
    <row r="31" spans="1:34" ht="13.2">
      <c r="A31" s="834" t="s">
        <v>100</v>
      </c>
      <c r="B31" s="761" t="s">
        <v>2905</v>
      </c>
      <c r="C31" s="761" t="s">
        <v>2905</v>
      </c>
      <c r="D31" s="761" t="s">
        <v>2905</v>
      </c>
      <c r="E31" s="761" t="s">
        <v>2905</v>
      </c>
      <c r="F31" s="58" t="s">
        <v>134</v>
      </c>
      <c r="G31" s="58" t="s">
        <v>134</v>
      </c>
      <c r="H31" s="58" t="s">
        <v>134</v>
      </c>
      <c r="I31" s="58" t="s">
        <v>134</v>
      </c>
      <c r="J31" s="58" t="s">
        <v>134</v>
      </c>
      <c r="K31" s="58" t="s">
        <v>134</v>
      </c>
      <c r="L31" s="58" t="s">
        <v>134</v>
      </c>
      <c r="M31" s="58" t="s">
        <v>134</v>
      </c>
      <c r="N31" s="58" t="s">
        <v>134</v>
      </c>
      <c r="O31" s="58" t="s">
        <v>134</v>
      </c>
      <c r="P31" s="58" t="s">
        <v>134</v>
      </c>
      <c r="Q31" s="58" t="s">
        <v>134</v>
      </c>
      <c r="R31" s="58" t="s">
        <v>134</v>
      </c>
      <c r="S31" s="58" t="s">
        <v>134</v>
      </c>
      <c r="T31" s="58" t="s">
        <v>134</v>
      </c>
      <c r="U31" s="58" t="s">
        <v>134</v>
      </c>
      <c r="V31" s="58" t="s">
        <v>134</v>
      </c>
      <c r="W31" s="58" t="s">
        <v>134</v>
      </c>
      <c r="X31" s="58" t="s">
        <v>134</v>
      </c>
      <c r="Y31" s="58" t="s">
        <v>134</v>
      </c>
      <c r="Z31" s="58" t="s">
        <v>134</v>
      </c>
      <c r="AA31" s="58" t="s">
        <v>134</v>
      </c>
      <c r="AB31" s="58" t="s">
        <v>134</v>
      </c>
      <c r="AC31" s="58" t="s">
        <v>134</v>
      </c>
      <c r="AD31" s="58" t="s">
        <v>134</v>
      </c>
      <c r="AE31" s="58" t="s">
        <v>134</v>
      </c>
      <c r="AF31" s="58"/>
      <c r="AG31" s="6"/>
      <c r="AH31" s="6"/>
    </row>
    <row r="32" spans="1:34" ht="13.2">
      <c r="A32" s="834" t="s">
        <v>2515</v>
      </c>
      <c r="B32" s="329" t="s">
        <v>134</v>
      </c>
      <c r="C32" s="329" t="s">
        <v>134</v>
      </c>
      <c r="D32" s="329" t="s">
        <v>134</v>
      </c>
      <c r="E32" s="329" t="s">
        <v>134</v>
      </c>
      <c r="F32" s="329" t="s">
        <v>134</v>
      </c>
      <c r="G32" s="329" t="s">
        <v>134</v>
      </c>
      <c r="H32" s="329" t="s">
        <v>134</v>
      </c>
      <c r="I32" s="329" t="s">
        <v>134</v>
      </c>
      <c r="J32" s="329" t="s">
        <v>134</v>
      </c>
      <c r="K32" s="329" t="s">
        <v>134</v>
      </c>
      <c r="L32" s="329" t="s">
        <v>134</v>
      </c>
      <c r="M32" s="329" t="s">
        <v>134</v>
      </c>
      <c r="N32" s="329" t="s">
        <v>134</v>
      </c>
      <c r="O32" s="329" t="s">
        <v>134</v>
      </c>
      <c r="P32" s="329" t="s">
        <v>134</v>
      </c>
      <c r="Q32" s="329" t="s">
        <v>134</v>
      </c>
      <c r="R32" s="329" t="s">
        <v>134</v>
      </c>
      <c r="S32" s="329" t="s">
        <v>134</v>
      </c>
      <c r="T32" s="329" t="s">
        <v>134</v>
      </c>
      <c r="U32" s="329" t="s">
        <v>134</v>
      </c>
      <c r="V32" s="329" t="s">
        <v>134</v>
      </c>
      <c r="W32" s="329" t="s">
        <v>134</v>
      </c>
      <c r="X32" s="329" t="s">
        <v>134</v>
      </c>
      <c r="Y32" s="329" t="s">
        <v>134</v>
      </c>
      <c r="Z32" s="329" t="s">
        <v>134</v>
      </c>
      <c r="AA32" s="329" t="s">
        <v>134</v>
      </c>
      <c r="AB32" s="329" t="s">
        <v>134</v>
      </c>
      <c r="AC32" s="329" t="s">
        <v>134</v>
      </c>
      <c r="AD32" s="329" t="s">
        <v>134</v>
      </c>
      <c r="AE32" s="329" t="s">
        <v>134</v>
      </c>
      <c r="AF32" s="329" t="s">
        <v>134</v>
      </c>
      <c r="AG32" s="6"/>
      <c r="AH32" s="6"/>
    </row>
    <row r="33" spans="1:34" ht="13.2">
      <c r="A33" s="834" t="s">
        <v>2979</v>
      </c>
      <c r="B33" s="329" t="s">
        <v>134</v>
      </c>
      <c r="C33" s="329" t="s">
        <v>134</v>
      </c>
      <c r="D33" s="329" t="s">
        <v>134</v>
      </c>
      <c r="E33" s="329" t="s">
        <v>134</v>
      </c>
      <c r="F33" s="329" t="s">
        <v>134</v>
      </c>
      <c r="G33" s="329" t="s">
        <v>134</v>
      </c>
      <c r="H33" s="329" t="s">
        <v>134</v>
      </c>
      <c r="I33" s="329" t="s">
        <v>134</v>
      </c>
      <c r="J33" s="329" t="s">
        <v>134</v>
      </c>
      <c r="K33" s="329" t="s">
        <v>134</v>
      </c>
      <c r="L33" s="329" t="s">
        <v>134</v>
      </c>
      <c r="M33" s="329" t="s">
        <v>134</v>
      </c>
      <c r="N33" s="329" t="s">
        <v>134</v>
      </c>
      <c r="O33" s="329" t="s">
        <v>134</v>
      </c>
      <c r="P33" s="97" t="s">
        <v>2980</v>
      </c>
      <c r="Q33" s="97" t="s">
        <v>2980</v>
      </c>
      <c r="R33" s="58" t="s">
        <v>134</v>
      </c>
      <c r="S33" s="58" t="s">
        <v>134</v>
      </c>
      <c r="T33" s="58" t="s">
        <v>134</v>
      </c>
      <c r="U33" s="58" t="s">
        <v>242</v>
      </c>
      <c r="V33" s="58" t="s">
        <v>2981</v>
      </c>
      <c r="W33" s="58" t="s">
        <v>242</v>
      </c>
      <c r="X33" s="58" t="s">
        <v>242</v>
      </c>
      <c r="Y33" s="58" t="s">
        <v>242</v>
      </c>
      <c r="Z33" s="58" t="s">
        <v>134</v>
      </c>
      <c r="AA33" s="58" t="s">
        <v>242</v>
      </c>
      <c r="AB33" s="58" t="s">
        <v>134</v>
      </c>
      <c r="AC33" s="58" t="s">
        <v>134</v>
      </c>
      <c r="AD33" s="58" t="s">
        <v>134</v>
      </c>
      <c r="AE33" s="58" t="s">
        <v>134</v>
      </c>
      <c r="AF33" s="58" t="s">
        <v>134</v>
      </c>
      <c r="AG33" s="6"/>
      <c r="AH33" s="6"/>
    </row>
    <row r="34" spans="1:34" ht="30.75" customHeight="1">
      <c r="A34" s="834" t="s">
        <v>101</v>
      </c>
      <c r="B34" s="58" t="s">
        <v>134</v>
      </c>
      <c r="C34" s="58" t="s">
        <v>134</v>
      </c>
      <c r="D34" s="58" t="s">
        <v>134</v>
      </c>
      <c r="E34" s="58" t="s">
        <v>134</v>
      </c>
      <c r="F34" s="58" t="s">
        <v>134</v>
      </c>
      <c r="G34" s="58" t="s">
        <v>134</v>
      </c>
      <c r="H34" s="58" t="s">
        <v>2496</v>
      </c>
      <c r="I34" s="58" t="s">
        <v>134</v>
      </c>
      <c r="J34" s="58" t="s">
        <v>134</v>
      </c>
      <c r="K34" s="58" t="s">
        <v>134</v>
      </c>
      <c r="L34" s="58" t="s">
        <v>134</v>
      </c>
      <c r="M34" s="58" t="s">
        <v>134</v>
      </c>
      <c r="N34" s="58" t="s">
        <v>134</v>
      </c>
      <c r="O34" s="105" t="s">
        <v>2982</v>
      </c>
      <c r="P34" s="105" t="s">
        <v>2983</v>
      </c>
      <c r="Q34" s="58" t="s">
        <v>134</v>
      </c>
      <c r="R34" s="58" t="s">
        <v>134</v>
      </c>
      <c r="S34" s="58" t="s">
        <v>134</v>
      </c>
      <c r="T34" s="58" t="s">
        <v>134</v>
      </c>
      <c r="U34" s="58" t="s">
        <v>134</v>
      </c>
      <c r="V34" s="58" t="s">
        <v>134</v>
      </c>
      <c r="W34" s="58" t="s">
        <v>134</v>
      </c>
      <c r="X34" s="58" t="s">
        <v>1906</v>
      </c>
      <c r="Y34" s="58" t="s">
        <v>134</v>
      </c>
      <c r="Z34" s="58" t="s">
        <v>134</v>
      </c>
      <c r="AA34" s="58" t="s">
        <v>134</v>
      </c>
      <c r="AB34" s="58" t="s">
        <v>134</v>
      </c>
      <c r="AC34" s="58" t="s">
        <v>134</v>
      </c>
      <c r="AD34" s="58" t="s">
        <v>885</v>
      </c>
      <c r="AE34" s="58" t="s">
        <v>885</v>
      </c>
      <c r="AF34" s="58" t="s">
        <v>134</v>
      </c>
      <c r="AG34" s="6"/>
      <c r="AH34" s="6"/>
    </row>
    <row r="35" spans="1:34" ht="31.5" customHeight="1">
      <c r="A35" s="834" t="s">
        <v>102</v>
      </c>
      <c r="B35" s="58" t="s">
        <v>134</v>
      </c>
      <c r="C35" s="58" t="s">
        <v>134</v>
      </c>
      <c r="D35" s="58" t="s">
        <v>352</v>
      </c>
      <c r="E35" s="58" t="s">
        <v>352</v>
      </c>
      <c r="F35" s="58" t="s">
        <v>134</v>
      </c>
      <c r="G35" s="58" t="s">
        <v>134</v>
      </c>
      <c r="H35" s="58" t="s">
        <v>134</v>
      </c>
      <c r="I35" s="58" t="s">
        <v>134</v>
      </c>
      <c r="J35" s="58" t="s">
        <v>134</v>
      </c>
      <c r="K35" s="58" t="s">
        <v>134</v>
      </c>
      <c r="L35" s="58" t="s">
        <v>134</v>
      </c>
      <c r="M35" s="58" t="s">
        <v>134</v>
      </c>
      <c r="N35" s="58" t="s">
        <v>134</v>
      </c>
      <c r="O35" s="58" t="s">
        <v>134</v>
      </c>
      <c r="P35" s="57" t="s">
        <v>134</v>
      </c>
      <c r="Q35" s="105" t="s">
        <v>2984</v>
      </c>
      <c r="R35" s="105" t="s">
        <v>2985</v>
      </c>
      <c r="S35" s="58" t="s">
        <v>134</v>
      </c>
      <c r="T35" s="58" t="s">
        <v>134</v>
      </c>
      <c r="U35" s="58" t="s">
        <v>134</v>
      </c>
      <c r="V35" s="58" t="s">
        <v>352</v>
      </c>
      <c r="W35" s="58" t="s">
        <v>352</v>
      </c>
      <c r="X35" s="58" t="s">
        <v>352</v>
      </c>
      <c r="Y35" s="58" t="s">
        <v>134</v>
      </c>
      <c r="Z35" s="57" t="s">
        <v>134</v>
      </c>
      <c r="AA35" s="58" t="s">
        <v>134</v>
      </c>
      <c r="AB35" s="58" t="s">
        <v>134</v>
      </c>
      <c r="AC35" s="58" t="s">
        <v>134</v>
      </c>
      <c r="AD35" s="58" t="s">
        <v>134</v>
      </c>
      <c r="AE35" s="58" t="s">
        <v>134</v>
      </c>
      <c r="AF35" s="58" t="s">
        <v>134</v>
      </c>
      <c r="AG35" s="6"/>
      <c r="AH35" s="6"/>
    </row>
    <row r="36" spans="1:34" ht="13.2">
      <c r="A36" s="834" t="s">
        <v>2986</v>
      </c>
      <c r="B36" s="58" t="s">
        <v>134</v>
      </c>
      <c r="C36" s="58" t="s">
        <v>134</v>
      </c>
      <c r="D36" s="58" t="s">
        <v>134</v>
      </c>
      <c r="E36" s="58" t="s">
        <v>134</v>
      </c>
      <c r="F36" s="58" t="s">
        <v>134</v>
      </c>
      <c r="G36" s="58"/>
      <c r="H36" s="97" t="s">
        <v>2938</v>
      </c>
      <c r="I36" s="97" t="s">
        <v>2960</v>
      </c>
      <c r="J36" s="97" t="s">
        <v>2987</v>
      </c>
      <c r="K36" s="97" t="s">
        <v>2988</v>
      </c>
      <c r="L36" s="97" t="s">
        <v>2988</v>
      </c>
      <c r="M36" s="97" t="s">
        <v>2988</v>
      </c>
      <c r="N36" s="97" t="s">
        <v>2988</v>
      </c>
      <c r="O36" s="97" t="s">
        <v>2988</v>
      </c>
      <c r="P36" s="97" t="s">
        <v>2988</v>
      </c>
      <c r="Q36" s="58"/>
      <c r="R36" s="58"/>
      <c r="S36" s="347" t="s">
        <v>2989</v>
      </c>
      <c r="T36" s="347" t="s">
        <v>2989</v>
      </c>
      <c r="U36" s="347" t="s">
        <v>2989</v>
      </c>
      <c r="V36" s="347" t="s">
        <v>2989</v>
      </c>
      <c r="W36" s="347" t="s">
        <v>2989</v>
      </c>
      <c r="X36" s="347" t="s">
        <v>2989</v>
      </c>
      <c r="Y36" s="347" t="s">
        <v>2989</v>
      </c>
      <c r="Z36" s="347" t="s">
        <v>2989</v>
      </c>
      <c r="AA36" s="58"/>
      <c r="AB36" s="58"/>
      <c r="AC36" s="58"/>
      <c r="AD36" s="58"/>
      <c r="AE36" s="58"/>
      <c r="AF36" s="58"/>
      <c r="AG36" s="6"/>
      <c r="AH36" s="6"/>
    </row>
    <row r="37" spans="1:34" ht="13.2">
      <c r="A37" s="834" t="s">
        <v>105</v>
      </c>
      <c r="B37" s="58" t="s">
        <v>134</v>
      </c>
      <c r="C37" s="58" t="s">
        <v>134</v>
      </c>
      <c r="D37" s="58" t="s">
        <v>134</v>
      </c>
      <c r="E37" s="58" t="s">
        <v>134</v>
      </c>
      <c r="F37" s="58" t="s">
        <v>134</v>
      </c>
      <c r="G37" s="58" t="s">
        <v>134</v>
      </c>
      <c r="H37" s="58" t="s">
        <v>134</v>
      </c>
      <c r="I37" s="58" t="s">
        <v>134</v>
      </c>
      <c r="J37" s="58" t="s">
        <v>134</v>
      </c>
      <c r="K37" s="58" t="s">
        <v>134</v>
      </c>
      <c r="L37" s="58" t="s">
        <v>134</v>
      </c>
      <c r="M37" s="254" t="s">
        <v>2475</v>
      </c>
      <c r="N37" s="254" t="s">
        <v>2475</v>
      </c>
      <c r="O37" s="254" t="s">
        <v>2475</v>
      </c>
      <c r="P37" s="254" t="s">
        <v>2475</v>
      </c>
      <c r="Q37" s="254" t="s">
        <v>2475</v>
      </c>
      <c r="R37" s="254" t="s">
        <v>2475</v>
      </c>
      <c r="S37" s="254" t="s">
        <v>2475</v>
      </c>
      <c r="T37" s="254" t="s">
        <v>2475</v>
      </c>
      <c r="U37" s="611" t="s">
        <v>134</v>
      </c>
      <c r="V37" s="611" t="s">
        <v>134</v>
      </c>
      <c r="W37" s="525"/>
      <c r="X37" s="525"/>
      <c r="Y37" s="525"/>
      <c r="Z37" s="611" t="s">
        <v>134</v>
      </c>
      <c r="AA37" s="611" t="s">
        <v>134</v>
      </c>
      <c r="AB37" s="611" t="s">
        <v>134</v>
      </c>
      <c r="AC37" s="611" t="s">
        <v>134</v>
      </c>
      <c r="AD37" s="611" t="s">
        <v>134</v>
      </c>
      <c r="AE37" s="611" t="s">
        <v>134</v>
      </c>
      <c r="AF37" s="653" t="s">
        <v>356</v>
      </c>
      <c r="AG37" s="6"/>
      <c r="AH37" s="6"/>
    </row>
    <row r="38" spans="1:34" ht="13.2">
      <c r="A38" s="834" t="s">
        <v>106</v>
      </c>
      <c r="B38" s="58" t="s">
        <v>2990</v>
      </c>
      <c r="C38" s="58" t="s">
        <v>2990</v>
      </c>
      <c r="D38" s="58" t="s">
        <v>2990</v>
      </c>
      <c r="E38" s="58" t="s">
        <v>134</v>
      </c>
      <c r="F38" s="58" t="s">
        <v>134</v>
      </c>
      <c r="G38" s="58" t="s">
        <v>2990</v>
      </c>
      <c r="H38" s="58" t="s">
        <v>2990</v>
      </c>
      <c r="I38" s="58" t="s">
        <v>2990</v>
      </c>
      <c r="J38" s="58" t="s">
        <v>2990</v>
      </c>
      <c r="K38" s="58" t="s">
        <v>2990</v>
      </c>
      <c r="L38" s="58" t="s">
        <v>2990</v>
      </c>
      <c r="M38" s="58" t="s">
        <v>134</v>
      </c>
      <c r="N38" s="58" t="s">
        <v>2990</v>
      </c>
      <c r="O38" s="58" t="s">
        <v>2990</v>
      </c>
      <c r="P38" s="58" t="s">
        <v>2990</v>
      </c>
      <c r="Q38" s="58"/>
      <c r="R38" s="58"/>
      <c r="S38" s="58" t="s">
        <v>134</v>
      </c>
      <c r="T38" s="58" t="s">
        <v>134</v>
      </c>
      <c r="U38" s="58"/>
      <c r="V38" s="58"/>
      <c r="W38" s="58"/>
      <c r="X38" s="58"/>
      <c r="Y38" s="58"/>
      <c r="Z38" s="58"/>
      <c r="AA38" s="58" t="s">
        <v>134</v>
      </c>
      <c r="AB38" s="58"/>
      <c r="AC38" s="58"/>
      <c r="AD38" s="58"/>
      <c r="AE38" s="58"/>
      <c r="AF38" s="58"/>
      <c r="AG38" s="6"/>
      <c r="AH38" s="6"/>
    </row>
    <row r="39" spans="1:34" ht="13.2">
      <c r="A39" s="834" t="s">
        <v>107</v>
      </c>
      <c r="B39" s="58"/>
      <c r="C39" s="58" t="s">
        <v>134</v>
      </c>
      <c r="D39" s="58"/>
      <c r="E39" s="58"/>
      <c r="F39" s="58"/>
      <c r="G39" s="58"/>
      <c r="H39" s="58" t="s">
        <v>2990</v>
      </c>
      <c r="I39" s="58"/>
      <c r="J39" s="58" t="s">
        <v>134</v>
      </c>
      <c r="K39" s="58" t="s">
        <v>2990</v>
      </c>
      <c r="L39" s="58"/>
      <c r="M39" s="58" t="s">
        <v>2990</v>
      </c>
      <c r="N39" s="58"/>
      <c r="O39" s="58" t="s">
        <v>2990</v>
      </c>
      <c r="P39" s="58"/>
      <c r="Q39" s="58" t="s">
        <v>134</v>
      </c>
      <c r="R39" s="58"/>
      <c r="S39" s="58"/>
      <c r="T39" s="58"/>
      <c r="U39" s="58"/>
      <c r="V39" s="58"/>
      <c r="W39" s="58"/>
      <c r="X39" s="58" t="s">
        <v>134</v>
      </c>
      <c r="Y39" s="58"/>
      <c r="Z39" s="58"/>
      <c r="AA39" s="58"/>
      <c r="AB39" s="58"/>
      <c r="AC39" s="58"/>
      <c r="AD39" s="58"/>
      <c r="AE39" s="58" t="s">
        <v>134</v>
      </c>
      <c r="AF39" s="58"/>
      <c r="AG39" s="6"/>
      <c r="AH39" s="6"/>
    </row>
    <row r="40" spans="1:34" ht="13.2">
      <c r="A40" s="834" t="s">
        <v>108</v>
      </c>
      <c r="B40" s="58"/>
      <c r="C40" s="58"/>
      <c r="D40" s="58"/>
      <c r="E40" s="58" t="s">
        <v>2990</v>
      </c>
      <c r="F40" s="58" t="s">
        <v>2990</v>
      </c>
      <c r="G40" s="58"/>
      <c r="H40" s="58"/>
      <c r="I40" s="58"/>
      <c r="J40" s="58"/>
      <c r="K40" s="58"/>
      <c r="L40" s="58"/>
      <c r="M40" s="58" t="s">
        <v>2990</v>
      </c>
      <c r="N40" s="58" t="s">
        <v>2990</v>
      </c>
      <c r="O40" s="58"/>
      <c r="P40" s="58"/>
      <c r="Q40" s="58"/>
      <c r="R40" s="58"/>
      <c r="S40" s="58"/>
      <c r="T40" s="58"/>
      <c r="U40" s="58"/>
      <c r="V40" s="58"/>
      <c r="W40" s="58"/>
      <c r="X40" s="58"/>
      <c r="Y40" s="58"/>
      <c r="Z40" s="58"/>
      <c r="AA40" s="58"/>
      <c r="AB40" s="58"/>
      <c r="AC40" s="58"/>
      <c r="AD40" s="58"/>
      <c r="AE40" s="58"/>
      <c r="AF40" s="58"/>
      <c r="AG40" s="6"/>
      <c r="AH40" s="6"/>
    </row>
    <row r="41" spans="1:34" ht="13.2">
      <c r="A41" s="835" t="s">
        <v>109</v>
      </c>
      <c r="B41" s="58" t="s">
        <v>134</v>
      </c>
      <c r="C41" s="58" t="s">
        <v>134</v>
      </c>
      <c r="D41" s="58" t="s">
        <v>134</v>
      </c>
      <c r="E41" s="58" t="s">
        <v>134</v>
      </c>
      <c r="F41" s="58" t="s">
        <v>134</v>
      </c>
      <c r="G41" s="58" t="s">
        <v>134</v>
      </c>
      <c r="H41" s="58" t="s">
        <v>134</v>
      </c>
      <c r="I41" s="58" t="s">
        <v>134</v>
      </c>
      <c r="J41" s="58" t="s">
        <v>134</v>
      </c>
      <c r="K41" s="58" t="s">
        <v>134</v>
      </c>
      <c r="L41" s="58" t="s">
        <v>134</v>
      </c>
      <c r="M41" s="58" t="s">
        <v>134</v>
      </c>
      <c r="N41" s="58" t="s">
        <v>134</v>
      </c>
      <c r="O41" s="58" t="s">
        <v>134</v>
      </c>
      <c r="P41" s="58" t="s">
        <v>134</v>
      </c>
      <c r="Q41" s="58"/>
      <c r="R41" s="58"/>
      <c r="S41" s="58"/>
      <c r="T41" s="58"/>
      <c r="U41" s="58"/>
      <c r="V41" s="58"/>
      <c r="W41" s="58"/>
      <c r="X41" s="58"/>
      <c r="Y41" s="58"/>
      <c r="Z41" s="58"/>
      <c r="AA41" s="58"/>
      <c r="AB41" s="58"/>
      <c r="AC41" s="58" t="s">
        <v>134</v>
      </c>
      <c r="AD41" s="58"/>
      <c r="AE41" s="58"/>
      <c r="AF41" s="58"/>
      <c r="AG41" s="6"/>
      <c r="AH41" s="6"/>
    </row>
    <row r="42" spans="1:34" ht="13.2">
      <c r="A42" s="834" t="s">
        <v>27</v>
      </c>
      <c r="B42" s="526" t="s">
        <v>2910</v>
      </c>
      <c r="C42" s="58"/>
      <c r="D42" s="58"/>
      <c r="E42" s="58" t="s">
        <v>2990</v>
      </c>
      <c r="F42" s="58" t="s">
        <v>2990</v>
      </c>
      <c r="G42" s="58" t="s">
        <v>2990</v>
      </c>
      <c r="H42" s="58"/>
      <c r="I42" s="58" t="s">
        <v>2990</v>
      </c>
      <c r="J42" s="58" t="s">
        <v>2990</v>
      </c>
      <c r="K42" s="58"/>
      <c r="L42" s="58"/>
      <c r="M42" s="58"/>
      <c r="N42" s="58"/>
      <c r="O42" s="58" t="s">
        <v>134</v>
      </c>
      <c r="P42" s="58" t="s">
        <v>134</v>
      </c>
      <c r="Q42" s="58" t="s">
        <v>35</v>
      </c>
      <c r="R42" s="58" t="s">
        <v>35</v>
      </c>
      <c r="S42" s="58" t="s">
        <v>1065</v>
      </c>
      <c r="T42" s="58"/>
      <c r="U42" s="58"/>
      <c r="V42" s="58"/>
      <c r="W42" s="58"/>
      <c r="X42" s="58"/>
      <c r="Y42" s="58"/>
      <c r="Z42" s="58"/>
      <c r="AA42" s="58"/>
      <c r="AB42" s="58"/>
      <c r="AC42" s="58"/>
      <c r="AD42" s="58"/>
      <c r="AE42" s="58"/>
      <c r="AF42" s="58"/>
      <c r="AG42" s="6"/>
      <c r="AH42" s="6"/>
    </row>
    <row r="43" spans="1:34" ht="13.2">
      <c r="A43" s="834" t="s">
        <v>110</v>
      </c>
      <c r="B43" s="58"/>
      <c r="C43" s="58"/>
      <c r="D43" s="58" t="s">
        <v>2990</v>
      </c>
      <c r="E43" s="58" t="s">
        <v>2990</v>
      </c>
      <c r="F43" s="58" t="s">
        <v>2990</v>
      </c>
      <c r="G43" s="58"/>
      <c r="H43" s="58"/>
      <c r="I43" s="58" t="s">
        <v>134</v>
      </c>
      <c r="J43" s="58" t="s">
        <v>134</v>
      </c>
      <c r="K43" s="58"/>
      <c r="L43" s="58" t="s">
        <v>2990</v>
      </c>
      <c r="M43" s="58" t="s">
        <v>2990</v>
      </c>
      <c r="N43" s="105" t="s">
        <v>2991</v>
      </c>
      <c r="O43" s="105" t="s">
        <v>2991</v>
      </c>
      <c r="P43" s="105" t="s">
        <v>2991</v>
      </c>
      <c r="Q43" s="58"/>
      <c r="R43" s="58"/>
      <c r="S43" s="58"/>
      <c r="T43" s="58" t="s">
        <v>134</v>
      </c>
      <c r="U43" s="58"/>
      <c r="V43" s="58"/>
      <c r="W43" s="58" t="s">
        <v>134</v>
      </c>
      <c r="X43" s="58"/>
      <c r="Y43" s="58"/>
      <c r="Z43" s="58"/>
      <c r="AA43" s="58"/>
      <c r="AB43" s="58"/>
      <c r="AC43" s="58"/>
      <c r="AD43" s="58"/>
      <c r="AE43" s="58"/>
      <c r="AF43" s="58"/>
      <c r="AG43" s="6"/>
      <c r="AH43" s="6"/>
    </row>
    <row r="44" spans="1:34" ht="13.2">
      <c r="A44" s="26" t="s">
        <v>112</v>
      </c>
      <c r="B44" s="521"/>
      <c r="C44" s="6"/>
      <c r="D44" s="6"/>
      <c r="E44" s="6"/>
      <c r="F44" s="6"/>
      <c r="G44" s="6"/>
      <c r="H44" s="6"/>
      <c r="I44" s="6"/>
      <c r="J44" s="6"/>
      <c r="K44" s="6"/>
      <c r="L44" s="6"/>
      <c r="M44" s="6"/>
      <c r="N44" s="6"/>
      <c r="O44" s="6"/>
      <c r="P44" s="6"/>
      <c r="Q44" s="6"/>
      <c r="R44" s="6"/>
      <c r="S44" s="6"/>
      <c r="T44" s="6"/>
      <c r="U44" s="6"/>
      <c r="V44" s="6"/>
      <c r="W44" s="6"/>
      <c r="X44" s="58"/>
      <c r="Z44" s="6"/>
      <c r="AA44" s="6"/>
      <c r="AB44" s="6"/>
      <c r="AC44" s="6"/>
      <c r="AD44" s="6"/>
      <c r="AE44" s="6"/>
      <c r="AF44" s="6"/>
      <c r="AG44" s="6"/>
      <c r="AH44" s="6"/>
    </row>
    <row r="45" spans="1:34" ht="13.2">
      <c r="A45" s="63">
        <v>7700</v>
      </c>
      <c r="B45" s="390"/>
      <c r="C45" s="390"/>
      <c r="D45" s="390"/>
      <c r="E45" s="390"/>
      <c r="F45" s="390"/>
      <c r="G45" s="390"/>
      <c r="H45" s="390"/>
      <c r="I45" s="390"/>
      <c r="J45" s="390"/>
      <c r="K45" s="390"/>
      <c r="L45" s="390"/>
      <c r="M45" s="390"/>
      <c r="N45" s="390"/>
      <c r="O45" s="390"/>
      <c r="P45" s="390"/>
      <c r="Q45" s="390"/>
      <c r="R45" s="390"/>
      <c r="S45" s="390"/>
      <c r="T45" s="390"/>
      <c r="U45" s="390"/>
      <c r="V45" s="390"/>
      <c r="W45" s="390"/>
      <c r="X45" s="390"/>
      <c r="Y45" s="57"/>
      <c r="Z45" s="390"/>
      <c r="AA45" s="390"/>
      <c r="AB45" s="57"/>
      <c r="AC45" s="57"/>
      <c r="AD45" s="57"/>
      <c r="AE45" s="57"/>
      <c r="AF45" s="57"/>
      <c r="AG45" s="6"/>
      <c r="AH45" s="6"/>
    </row>
    <row r="46" spans="1:34" ht="13.2">
      <c r="A46" s="528">
        <v>7701</v>
      </c>
      <c r="B46" s="525"/>
      <c r="C46" s="113" t="s">
        <v>570</v>
      </c>
      <c r="D46" s="113" t="s">
        <v>2914</v>
      </c>
      <c r="E46" s="113" t="s">
        <v>2914</v>
      </c>
      <c r="F46" s="113" t="s">
        <v>2914</v>
      </c>
      <c r="G46" s="371"/>
      <c r="H46" s="347" t="s">
        <v>2938</v>
      </c>
      <c r="I46" s="347" t="s">
        <v>2960</v>
      </c>
      <c r="J46" s="347" t="s">
        <v>2992</v>
      </c>
      <c r="K46" s="347" t="s">
        <v>2992</v>
      </c>
      <c r="L46" s="97" t="s">
        <v>2992</v>
      </c>
      <c r="M46" s="97" t="s">
        <v>2992</v>
      </c>
      <c r="N46" s="97" t="s">
        <v>2992</v>
      </c>
      <c r="O46" s="97" t="s">
        <v>2992</v>
      </c>
      <c r="P46" s="97" t="s">
        <v>2992</v>
      </c>
      <c r="Q46" s="371"/>
      <c r="R46" s="371"/>
      <c r="S46" s="371"/>
      <c r="T46" s="58"/>
      <c r="U46" s="58"/>
      <c r="V46" s="58"/>
      <c r="W46" s="97" t="s">
        <v>2922</v>
      </c>
      <c r="X46" s="371"/>
      <c r="Y46" s="371"/>
      <c r="Z46" s="371"/>
      <c r="AA46" s="371" t="s">
        <v>2937</v>
      </c>
      <c r="AB46" s="97" t="s">
        <v>2948</v>
      </c>
      <c r="AC46" s="97" t="s">
        <v>2948</v>
      </c>
      <c r="AD46" s="371"/>
      <c r="AE46" s="371"/>
      <c r="AF46" s="525" t="s">
        <v>2970</v>
      </c>
      <c r="AG46" s="6"/>
      <c r="AH46" s="6"/>
    </row>
    <row r="47" spans="1:34" ht="13.2">
      <c r="A47" s="75">
        <v>7702</v>
      </c>
      <c r="B47" s="57"/>
      <c r="C47" s="58" t="s">
        <v>2930</v>
      </c>
      <c r="D47" s="57"/>
      <c r="E47" s="57" t="s">
        <v>84</v>
      </c>
      <c r="F47" s="57" t="s">
        <v>84</v>
      </c>
      <c r="G47" s="57" t="s">
        <v>84</v>
      </c>
      <c r="H47" s="57" t="s">
        <v>84</v>
      </c>
      <c r="I47" s="57" t="s">
        <v>84</v>
      </c>
      <c r="J47" s="57" t="s">
        <v>84</v>
      </c>
      <c r="K47" s="57" t="s">
        <v>84</v>
      </c>
      <c r="L47" s="57" t="s">
        <v>84</v>
      </c>
      <c r="M47" s="57" t="s">
        <v>84</v>
      </c>
      <c r="N47" s="57" t="s">
        <v>84</v>
      </c>
      <c r="O47" s="57" t="s">
        <v>84</v>
      </c>
      <c r="P47" s="57" t="s">
        <v>84</v>
      </c>
      <c r="Q47" s="57" t="s">
        <v>84</v>
      </c>
      <c r="R47" s="57" t="s">
        <v>84</v>
      </c>
      <c r="S47" s="57" t="s">
        <v>84</v>
      </c>
      <c r="T47" s="57" t="s">
        <v>84</v>
      </c>
      <c r="U47" s="57" t="s">
        <v>84</v>
      </c>
      <c r="V47" s="57" t="s">
        <v>84</v>
      </c>
      <c r="W47" s="57" t="s">
        <v>84</v>
      </c>
      <c r="X47" s="57" t="s">
        <v>84</v>
      </c>
      <c r="Y47" s="57" t="s">
        <v>84</v>
      </c>
      <c r="Z47" s="57" t="s">
        <v>84</v>
      </c>
      <c r="AA47" s="57" t="s">
        <v>84</v>
      </c>
      <c r="AB47" s="57" t="s">
        <v>84</v>
      </c>
      <c r="AC47" s="57" t="s">
        <v>84</v>
      </c>
      <c r="AD47" s="57" t="s">
        <v>84</v>
      </c>
      <c r="AE47" s="57" t="s">
        <v>84</v>
      </c>
      <c r="AF47" s="57" t="s">
        <v>84</v>
      </c>
      <c r="AG47" s="6"/>
      <c r="AH47" s="6"/>
    </row>
    <row r="48" spans="1:34" ht="13.2">
      <c r="A48" s="75">
        <v>7703</v>
      </c>
      <c r="B48" s="371"/>
      <c r="C48" s="58"/>
      <c r="D48" s="58"/>
      <c r="E48" s="371" t="s">
        <v>49</v>
      </c>
      <c r="F48" s="371"/>
      <c r="G48" s="58"/>
      <c r="H48" s="371"/>
      <c r="I48" s="371"/>
      <c r="J48" s="371"/>
      <c r="K48" s="371"/>
      <c r="L48" s="371"/>
      <c r="M48" s="526" t="s">
        <v>2993</v>
      </c>
      <c r="N48" s="97" t="s">
        <v>2906</v>
      </c>
      <c r="O48" s="371"/>
      <c r="P48" s="371" t="s">
        <v>2994</v>
      </c>
      <c r="Q48" s="371"/>
      <c r="R48" s="526"/>
      <c r="S48" s="371"/>
      <c r="T48" s="371"/>
      <c r="U48" s="371"/>
      <c r="V48" s="371"/>
      <c r="W48" s="371"/>
      <c r="X48" s="58" t="s">
        <v>2907</v>
      </c>
      <c r="Y48" s="371"/>
      <c r="Z48" s="371"/>
      <c r="AA48" s="371"/>
      <c r="AB48" s="371"/>
      <c r="AC48" s="371"/>
      <c r="AD48" s="371"/>
      <c r="AE48" s="390"/>
      <c r="AF48" s="390"/>
      <c r="AG48" s="6"/>
      <c r="AH48" s="6"/>
    </row>
    <row r="49" spans="1:34" ht="13.8">
      <c r="A49" s="75">
        <v>7705</v>
      </c>
      <c r="B49" s="526"/>
      <c r="C49" s="526"/>
      <c r="D49" s="526"/>
      <c r="E49" s="526"/>
      <c r="F49" s="526"/>
      <c r="G49" s="526"/>
      <c r="H49" s="526"/>
      <c r="I49" s="526"/>
      <c r="J49" s="546" t="s">
        <v>2995</v>
      </c>
      <c r="K49" s="526"/>
      <c r="L49" s="526"/>
      <c r="M49" s="526"/>
      <c r="N49" s="526"/>
      <c r="O49" s="546" t="s">
        <v>2932</v>
      </c>
      <c r="P49" s="526"/>
      <c r="Q49" s="526"/>
      <c r="R49" s="526" t="s">
        <v>955</v>
      </c>
      <c r="S49" s="526"/>
      <c r="T49" s="526"/>
      <c r="U49" s="526" t="s">
        <v>2915</v>
      </c>
      <c r="V49" s="526" t="s">
        <v>2915</v>
      </c>
      <c r="W49" s="526" t="s">
        <v>2915</v>
      </c>
      <c r="X49" s="526" t="s">
        <v>2915</v>
      </c>
      <c r="Y49" s="526"/>
      <c r="Z49" s="58"/>
      <c r="AA49" s="526"/>
      <c r="AB49" s="526"/>
      <c r="AC49" s="526"/>
      <c r="AD49" s="526"/>
      <c r="AE49" s="526"/>
      <c r="AF49" s="526"/>
      <c r="AG49" s="6"/>
      <c r="AH49" s="6"/>
    </row>
    <row r="50" spans="1:34" ht="13.2">
      <c r="A50" s="75">
        <v>7706</v>
      </c>
      <c r="B50" s="371" t="s">
        <v>1320</v>
      </c>
      <c r="C50" s="371" t="s">
        <v>1320</v>
      </c>
      <c r="D50" s="371" t="s">
        <v>1320</v>
      </c>
      <c r="E50" s="371" t="s">
        <v>1320</v>
      </c>
      <c r="F50" s="371" t="s">
        <v>1320</v>
      </c>
      <c r="G50" s="371" t="s">
        <v>1320</v>
      </c>
      <c r="H50" s="371" t="s">
        <v>1320</v>
      </c>
      <c r="I50" s="371" t="s">
        <v>1320</v>
      </c>
      <c r="J50" s="371" t="s">
        <v>1320</v>
      </c>
      <c r="K50" s="371" t="s">
        <v>1320</v>
      </c>
      <c r="L50" s="371" t="s">
        <v>1320</v>
      </c>
      <c r="M50" s="371" t="s">
        <v>1320</v>
      </c>
      <c r="N50" s="371" t="s">
        <v>1320</v>
      </c>
      <c r="O50" s="371" t="s">
        <v>1320</v>
      </c>
      <c r="P50" s="371" t="s">
        <v>1320</v>
      </c>
      <c r="Q50" s="371" t="s">
        <v>1320</v>
      </c>
      <c r="R50" s="371" t="s">
        <v>1320</v>
      </c>
      <c r="S50" s="371" t="s">
        <v>1320</v>
      </c>
      <c r="T50" s="371" t="s">
        <v>1320</v>
      </c>
      <c r="U50" s="371" t="s">
        <v>1320</v>
      </c>
      <c r="V50" s="371" t="s">
        <v>1320</v>
      </c>
      <c r="W50" s="371" t="s">
        <v>1320</v>
      </c>
      <c r="X50" s="371" t="s">
        <v>1320</v>
      </c>
      <c r="Y50" s="371" t="s">
        <v>1320</v>
      </c>
      <c r="Z50" s="371" t="s">
        <v>1320</v>
      </c>
      <c r="AA50" s="371" t="s">
        <v>1320</v>
      </c>
      <c r="AB50" s="371" t="s">
        <v>1320</v>
      </c>
      <c r="AC50" s="371" t="s">
        <v>1320</v>
      </c>
      <c r="AD50" s="371" t="s">
        <v>1320</v>
      </c>
      <c r="AE50" s="371" t="s">
        <v>1320</v>
      </c>
      <c r="AF50" s="371" t="s">
        <v>1320</v>
      </c>
      <c r="AG50" s="6"/>
      <c r="AH50" s="6"/>
    </row>
    <row r="51" spans="1:34" ht="13.2">
      <c r="A51" s="75">
        <v>7707</v>
      </c>
      <c r="B51" s="526" t="s">
        <v>1910</v>
      </c>
      <c r="C51" s="526" t="s">
        <v>1910</v>
      </c>
      <c r="D51" s="526" t="s">
        <v>1910</v>
      </c>
      <c r="E51" s="526" t="s">
        <v>1910</v>
      </c>
      <c r="F51" s="526" t="s">
        <v>1910</v>
      </c>
      <c r="G51" s="526" t="s">
        <v>1910</v>
      </c>
      <c r="H51" s="526" t="s">
        <v>1910</v>
      </c>
      <c r="I51" s="526" t="s">
        <v>1910</v>
      </c>
      <c r="J51" s="526" t="s">
        <v>1910</v>
      </c>
      <c r="K51" s="526" t="s">
        <v>1910</v>
      </c>
      <c r="L51" s="526" t="s">
        <v>1910</v>
      </c>
      <c r="M51" s="526" t="s">
        <v>1910</v>
      </c>
      <c r="N51" s="526" t="s">
        <v>1910</v>
      </c>
      <c r="O51" s="526" t="s">
        <v>1910</v>
      </c>
      <c r="P51" s="526" t="s">
        <v>1910</v>
      </c>
      <c r="Q51" s="526" t="s">
        <v>1910</v>
      </c>
      <c r="R51" s="526" t="s">
        <v>1910</v>
      </c>
      <c r="S51" s="220"/>
      <c r="T51" s="220"/>
      <c r="U51" s="220"/>
      <c r="V51" s="220"/>
      <c r="W51" s="220"/>
      <c r="X51" s="220"/>
      <c r="Y51" s="220"/>
      <c r="Z51" s="220"/>
      <c r="AA51" s="220"/>
      <c r="AB51" s="220"/>
      <c r="AC51" s="220"/>
      <c r="AD51" s="220"/>
      <c r="AE51" s="220"/>
      <c r="AF51" s="220"/>
      <c r="AG51" s="6"/>
      <c r="AH51" s="6"/>
    </row>
    <row r="52" spans="1:34" ht="13.2">
      <c r="A52" s="75">
        <v>7708</v>
      </c>
      <c r="B52" s="526" t="s">
        <v>1910</v>
      </c>
      <c r="C52" s="526" t="s">
        <v>1910</v>
      </c>
      <c r="D52" s="526" t="s">
        <v>1910</v>
      </c>
      <c r="E52" s="526" t="s">
        <v>1910</v>
      </c>
      <c r="F52" s="526" t="s">
        <v>1910</v>
      </c>
      <c r="G52" s="526" t="s">
        <v>1910</v>
      </c>
      <c r="H52" s="526" t="s">
        <v>1910</v>
      </c>
      <c r="I52" s="526" t="s">
        <v>1910</v>
      </c>
      <c r="J52" s="526" t="s">
        <v>1910</v>
      </c>
      <c r="K52" s="526" t="s">
        <v>1910</v>
      </c>
      <c r="L52" s="526" t="s">
        <v>1910</v>
      </c>
      <c r="M52" s="526" t="s">
        <v>1910</v>
      </c>
      <c r="N52" s="526" t="s">
        <v>1910</v>
      </c>
      <c r="O52" s="526" t="s">
        <v>1910</v>
      </c>
      <c r="P52" s="526" t="s">
        <v>1910</v>
      </c>
      <c r="Q52" s="526" t="s">
        <v>1910</v>
      </c>
      <c r="R52" s="526" t="s">
        <v>1910</v>
      </c>
      <c r="S52" s="526" t="s">
        <v>1910</v>
      </c>
      <c r="T52" s="526" t="s">
        <v>1910</v>
      </c>
      <c r="U52" s="526" t="s">
        <v>1910</v>
      </c>
      <c r="V52" s="526" t="s">
        <v>1910</v>
      </c>
      <c r="W52" s="526" t="s">
        <v>1910</v>
      </c>
      <c r="X52" s="526" t="s">
        <v>1910</v>
      </c>
      <c r="Y52" s="526" t="s">
        <v>1910</v>
      </c>
      <c r="Z52" s="526" t="s">
        <v>1910</v>
      </c>
      <c r="AA52" s="526" t="s">
        <v>1910</v>
      </c>
      <c r="AB52" s="526" t="s">
        <v>1910</v>
      </c>
      <c r="AC52" s="526" t="s">
        <v>1910</v>
      </c>
      <c r="AD52" s="526" t="s">
        <v>1910</v>
      </c>
      <c r="AE52" s="526" t="s">
        <v>1910</v>
      </c>
      <c r="AF52" s="526" t="s">
        <v>1910</v>
      </c>
      <c r="AG52" s="6"/>
      <c r="AH52" s="6"/>
    </row>
    <row r="53" spans="1:34" ht="13.2">
      <c r="A53" s="75">
        <v>7709</v>
      </c>
      <c r="B53" s="526"/>
      <c r="C53" s="526"/>
      <c r="D53" s="526"/>
      <c r="E53" s="57"/>
      <c r="F53" s="58"/>
      <c r="G53" s="58" t="s">
        <v>2996</v>
      </c>
      <c r="H53" s="58" t="s">
        <v>2996</v>
      </c>
      <c r="I53" s="58"/>
      <c r="J53" s="526"/>
      <c r="K53" s="526"/>
      <c r="L53" s="526" t="s">
        <v>2720</v>
      </c>
      <c r="M53" s="526" t="s">
        <v>86</v>
      </c>
      <c r="N53" s="526"/>
      <c r="O53" s="526" t="s">
        <v>2997</v>
      </c>
      <c r="P53" s="526" t="s">
        <v>2997</v>
      </c>
      <c r="Q53" s="526" t="s">
        <v>2997</v>
      </c>
      <c r="R53" s="105" t="s">
        <v>2920</v>
      </c>
      <c r="S53" s="105" t="s">
        <v>2920</v>
      </c>
      <c r="T53" s="105" t="s">
        <v>2920</v>
      </c>
      <c r="U53" s="105" t="s">
        <v>2920</v>
      </c>
      <c r="V53" s="105" t="s">
        <v>2920</v>
      </c>
      <c r="W53" s="390" t="s">
        <v>571</v>
      </c>
      <c r="X53" s="390"/>
      <c r="Y53" s="390"/>
      <c r="Z53" s="526"/>
      <c r="AA53" s="526"/>
      <c r="AB53" s="220"/>
      <c r="AC53" s="526"/>
      <c r="AD53" s="526"/>
      <c r="AE53" s="526"/>
      <c r="AF53" s="526"/>
      <c r="AG53" s="6"/>
      <c r="AH53" s="6"/>
    </row>
    <row r="54" spans="1:34" ht="13.2">
      <c r="A54" s="76">
        <v>7710</v>
      </c>
      <c r="B54" s="727" t="s">
        <v>2926</v>
      </c>
      <c r="C54" s="727" t="s">
        <v>2926</v>
      </c>
      <c r="D54" s="727" t="s">
        <v>2926</v>
      </c>
      <c r="E54" s="727" t="s">
        <v>2926</v>
      </c>
      <c r="F54" s="833" t="s">
        <v>2927</v>
      </c>
      <c r="G54" s="58" t="s">
        <v>2965</v>
      </c>
      <c r="H54" s="371"/>
      <c r="I54" s="58"/>
      <c r="L54" s="10" t="s">
        <v>60</v>
      </c>
      <c r="M54" s="10" t="s">
        <v>60</v>
      </c>
      <c r="N54" s="525" t="s">
        <v>2998</v>
      </c>
      <c r="O54" s="525" t="s">
        <v>2998</v>
      </c>
      <c r="P54" s="525" t="s">
        <v>2998</v>
      </c>
      <c r="U54" s="10" t="s">
        <v>2953</v>
      </c>
      <c r="W54" s="371"/>
      <c r="X54" s="371"/>
      <c r="Y54" s="371" t="s">
        <v>571</v>
      </c>
      <c r="Z54" s="526"/>
      <c r="AA54" s="371"/>
      <c r="AB54" s="97" t="s">
        <v>2929</v>
      </c>
      <c r="AC54" s="371"/>
      <c r="AD54" s="371"/>
      <c r="AE54" s="371"/>
      <c r="AF54" s="57"/>
      <c r="AG54" s="6"/>
      <c r="AH54" s="6"/>
    </row>
    <row r="55" spans="1:34" ht="13.8">
      <c r="A55" s="76">
        <v>7711</v>
      </c>
      <c r="B55" s="525" t="s">
        <v>1223</v>
      </c>
      <c r="C55" s="526" t="s">
        <v>87</v>
      </c>
      <c r="D55" s="526"/>
      <c r="E55" s="526"/>
      <c r="F55" s="526" t="s">
        <v>2999</v>
      </c>
      <c r="G55" s="58"/>
      <c r="H55" s="546"/>
      <c r="I55" s="57"/>
      <c r="J55" s="105" t="s">
        <v>2920</v>
      </c>
      <c r="K55" s="105" t="s">
        <v>2920</v>
      </c>
      <c r="L55" s="105" t="s">
        <v>2920</v>
      </c>
      <c r="M55" s="105" t="s">
        <v>2920</v>
      </c>
      <c r="N55" s="105" t="s">
        <v>2920</v>
      </c>
      <c r="O55" s="105" t="s">
        <v>2920</v>
      </c>
      <c r="P55" s="105" t="s">
        <v>2920</v>
      </c>
      <c r="Q55" s="105" t="s">
        <v>2920</v>
      </c>
      <c r="R55" s="390"/>
      <c r="S55" s="390"/>
      <c r="T55" s="390"/>
      <c r="U55" s="390"/>
      <c r="V55" s="371"/>
      <c r="W55" s="58"/>
      <c r="X55" s="58"/>
      <c r="Y55" s="57"/>
      <c r="Z55" s="57"/>
      <c r="AA55" s="57"/>
      <c r="AB55" s="57"/>
      <c r="AC55" s="57"/>
      <c r="AD55" s="58" t="s">
        <v>885</v>
      </c>
      <c r="AE55" s="58" t="s">
        <v>885</v>
      </c>
      <c r="AF55" s="57" t="s">
        <v>571</v>
      </c>
      <c r="AG55" s="6"/>
      <c r="AH55" s="6"/>
    </row>
    <row r="56" spans="1:34" ht="13.2">
      <c r="A56" s="75">
        <v>7712</v>
      </c>
      <c r="B56" s="57"/>
      <c r="C56" s="371" t="s">
        <v>99</v>
      </c>
      <c r="D56" s="371" t="s">
        <v>99</v>
      </c>
      <c r="E56" s="82"/>
      <c r="F56" s="82"/>
      <c r="G56" s="82"/>
      <c r="H56" s="82"/>
      <c r="I56" s="58" t="s">
        <v>2953</v>
      </c>
      <c r="J56" s="82"/>
      <c r="K56" s="371" t="s">
        <v>3000</v>
      </c>
      <c r="L56" s="550" t="s">
        <v>2962</v>
      </c>
      <c r="M56" s="105" t="s">
        <v>3001</v>
      </c>
      <c r="N56" s="390" t="s">
        <v>3002</v>
      </c>
      <c r="O56" s="390" t="s">
        <v>3003</v>
      </c>
      <c r="P56" s="390" t="s">
        <v>3003</v>
      </c>
      <c r="Q56" s="390" t="s">
        <v>1370</v>
      </c>
      <c r="R56" s="390"/>
      <c r="S56" s="390"/>
      <c r="T56" s="390"/>
      <c r="U56" s="390"/>
      <c r="V56" s="371"/>
      <c r="W56" s="371"/>
      <c r="X56" s="371"/>
      <c r="Y56" s="371"/>
      <c r="Z56" s="371"/>
      <c r="AA56" s="371"/>
      <c r="AB56" s="371"/>
      <c r="AC56" s="371"/>
      <c r="AD56" s="371"/>
      <c r="AE56" s="371"/>
      <c r="AF56" s="105" t="s">
        <v>2738</v>
      </c>
      <c r="AG56" s="6"/>
      <c r="AH56" s="6"/>
    </row>
    <row r="57" spans="1:34" ht="13.8">
      <c r="A57" s="75">
        <v>7713</v>
      </c>
      <c r="B57" s="526"/>
      <c r="C57" s="526"/>
      <c r="D57" s="526"/>
      <c r="E57" s="526"/>
      <c r="F57" s="526"/>
      <c r="G57" s="526"/>
      <c r="H57" s="546"/>
      <c r="I57" s="57" t="s">
        <v>2960</v>
      </c>
      <c r="J57" s="526"/>
      <c r="K57" s="526"/>
      <c r="L57" s="526"/>
      <c r="M57" s="526"/>
      <c r="N57" s="526"/>
      <c r="O57" s="526"/>
      <c r="P57" s="526"/>
      <c r="Q57" s="526"/>
      <c r="R57" s="526"/>
      <c r="S57" s="526"/>
      <c r="T57" s="526"/>
      <c r="U57" s="526"/>
      <c r="V57" s="526"/>
      <c r="W57" s="526"/>
      <c r="X57" s="526"/>
      <c r="Y57" s="526"/>
      <c r="Z57" s="526"/>
      <c r="AA57" s="526"/>
      <c r="AB57" s="526"/>
      <c r="AC57" s="526"/>
      <c r="AD57" s="526"/>
      <c r="AE57" s="526"/>
      <c r="AF57" s="526"/>
      <c r="AG57" s="6"/>
      <c r="AH57" s="6"/>
    </row>
    <row r="58" spans="1:34" ht="13.2">
      <c r="A58" s="76">
        <v>7715</v>
      </c>
      <c r="B58" s="371"/>
      <c r="C58" s="371"/>
      <c r="D58" s="371" t="s">
        <v>85</v>
      </c>
      <c r="E58" s="371" t="s">
        <v>85</v>
      </c>
      <c r="F58" s="371"/>
      <c r="G58" s="371"/>
      <c r="H58" s="371"/>
      <c r="I58" s="371"/>
      <c r="J58" s="371"/>
      <c r="K58" s="371"/>
      <c r="L58" s="371" t="s">
        <v>34</v>
      </c>
      <c r="M58" s="371"/>
      <c r="N58" s="371"/>
      <c r="O58" s="371"/>
      <c r="P58" s="58" t="s">
        <v>2895</v>
      </c>
      <c r="Q58" s="371"/>
      <c r="R58" s="371"/>
      <c r="S58" s="371"/>
      <c r="T58" s="371"/>
      <c r="U58" s="831" t="s">
        <v>2898</v>
      </c>
      <c r="V58" s="371"/>
      <c r="W58" s="371"/>
      <c r="X58" s="371"/>
      <c r="Y58" s="57"/>
      <c r="Z58" s="371"/>
      <c r="AA58" s="97" t="s">
        <v>2899</v>
      </c>
      <c r="AB58" s="371" t="s">
        <v>85</v>
      </c>
      <c r="AC58" s="371"/>
      <c r="AD58" s="371"/>
      <c r="AE58" s="371"/>
      <c r="AF58" s="58"/>
      <c r="AG58" s="6"/>
      <c r="AH58" s="6"/>
    </row>
    <row r="59" spans="1:34" ht="13.2">
      <c r="A59" s="76">
        <v>7716</v>
      </c>
      <c r="B59" s="761" t="s">
        <v>2905</v>
      </c>
      <c r="C59" s="761" t="s">
        <v>2905</v>
      </c>
      <c r="D59" s="761" t="s">
        <v>2905</v>
      </c>
      <c r="E59" s="761" t="s">
        <v>2905</v>
      </c>
      <c r="F59" s="761" t="s">
        <v>2905</v>
      </c>
      <c r="G59" s="761" t="s">
        <v>2905</v>
      </c>
      <c r="H59" s="761" t="s">
        <v>2905</v>
      </c>
      <c r="I59" s="761" t="s">
        <v>2905</v>
      </c>
      <c r="J59" s="761" t="s">
        <v>2905</v>
      </c>
      <c r="K59" s="761" t="s">
        <v>2905</v>
      </c>
      <c r="L59" s="761" t="s">
        <v>2905</v>
      </c>
      <c r="M59" s="761" t="s">
        <v>2905</v>
      </c>
      <c r="N59" s="199"/>
      <c r="O59" s="199"/>
      <c r="P59" s="199"/>
      <c r="Q59" s="526"/>
      <c r="R59" s="526"/>
      <c r="S59" s="526"/>
      <c r="T59" s="526"/>
      <c r="U59" s="526"/>
      <c r="V59" s="526"/>
      <c r="W59" s="371"/>
      <c r="X59" s="526"/>
      <c r="Y59" s="526"/>
      <c r="Z59" s="526"/>
      <c r="AA59" s="526"/>
      <c r="AB59" s="97" t="s">
        <v>2908</v>
      </c>
      <c r="AC59" s="97" t="s">
        <v>2908</v>
      </c>
      <c r="AD59" s="371" t="s">
        <v>571</v>
      </c>
      <c r="AE59" s="390"/>
      <c r="AF59" s="57" t="s">
        <v>2801</v>
      </c>
      <c r="AG59" s="6"/>
      <c r="AH59" s="6"/>
    </row>
    <row r="60" spans="1:34" ht="13.2">
      <c r="A60" s="76">
        <v>7717</v>
      </c>
      <c r="B60" s="212"/>
      <c r="C60" s="212"/>
      <c r="D60" s="212"/>
      <c r="E60" s="212"/>
      <c r="F60" s="212"/>
      <c r="G60" s="212"/>
      <c r="H60" s="212"/>
      <c r="I60" s="212"/>
      <c r="J60" s="212"/>
      <c r="K60" s="212"/>
      <c r="L60" s="212"/>
      <c r="M60" s="212"/>
      <c r="N60" s="212"/>
      <c r="O60" s="212"/>
      <c r="P60" s="212"/>
      <c r="Q60" s="212"/>
      <c r="R60" s="212"/>
      <c r="S60" s="212"/>
      <c r="T60" s="208"/>
      <c r="U60" s="208"/>
      <c r="V60" s="208"/>
      <c r="W60" s="208"/>
      <c r="X60" s="208"/>
      <c r="Y60" s="208"/>
      <c r="Z60" s="371"/>
      <c r="AA60" s="371"/>
      <c r="AB60" s="371"/>
      <c r="AC60" s="12"/>
      <c r="AD60" s="12"/>
      <c r="AE60" s="12"/>
      <c r="AF60" s="12"/>
      <c r="AG60" s="6"/>
      <c r="AH60" s="6"/>
    </row>
    <row r="61" spans="1:34" ht="13.2">
      <c r="A61" s="76">
        <v>7718</v>
      </c>
      <c r="B61" s="788" t="s">
        <v>2909</v>
      </c>
      <c r="C61" s="58" t="s">
        <v>549</v>
      </c>
      <c r="D61" s="58" t="s">
        <v>549</v>
      </c>
      <c r="E61" s="57" t="s">
        <v>92</v>
      </c>
      <c r="F61" s="57"/>
      <c r="G61" s="57"/>
      <c r="H61" s="57"/>
      <c r="I61" s="57"/>
      <c r="J61" s="105" t="s">
        <v>2920</v>
      </c>
      <c r="K61" s="105" t="s">
        <v>2920</v>
      </c>
      <c r="L61" s="105" t="s">
        <v>2920</v>
      </c>
      <c r="M61" s="105" t="s">
        <v>2920</v>
      </c>
      <c r="N61" s="105" t="s">
        <v>2920</v>
      </c>
      <c r="O61" s="105" t="s">
        <v>2920</v>
      </c>
      <c r="P61" s="105" t="s">
        <v>2920</v>
      </c>
      <c r="Q61" s="105" t="s">
        <v>2920</v>
      </c>
      <c r="R61" s="105" t="s">
        <v>2920</v>
      </c>
      <c r="S61" s="105" t="s">
        <v>2920</v>
      </c>
      <c r="T61" s="105" t="s">
        <v>2920</v>
      </c>
      <c r="U61" s="105" t="s">
        <v>2920</v>
      </c>
      <c r="V61" s="105" t="s">
        <v>2920</v>
      </c>
      <c r="W61" s="525"/>
      <c r="X61" s="525"/>
      <c r="Y61" s="525"/>
      <c r="Z61" s="525"/>
      <c r="AA61" s="525"/>
      <c r="AB61" s="525"/>
      <c r="AC61" s="525"/>
      <c r="AD61" s="525"/>
      <c r="AE61" s="525"/>
      <c r="AF61" s="525"/>
      <c r="AG61" s="6"/>
      <c r="AH61" s="6"/>
    </row>
    <row r="62" spans="1:34" ht="13.8">
      <c r="A62" s="76">
        <v>7719</v>
      </c>
      <c r="B62" s="346" t="s">
        <v>84</v>
      </c>
      <c r="C62" s="346" t="s">
        <v>84</v>
      </c>
      <c r="D62" s="836" t="s">
        <v>84</v>
      </c>
      <c r="E62" s="836" t="s">
        <v>84</v>
      </c>
      <c r="F62" s="836" t="s">
        <v>84</v>
      </c>
      <c r="G62" s="836" t="s">
        <v>84</v>
      </c>
      <c r="H62" s="836" t="s">
        <v>84</v>
      </c>
      <c r="I62" s="836" t="s">
        <v>84</v>
      </c>
      <c r="J62" s="836" t="s">
        <v>84</v>
      </c>
      <c r="K62" s="346"/>
      <c r="L62" s="58" t="s">
        <v>2937</v>
      </c>
      <c r="M62" s="371" t="s">
        <v>1065</v>
      </c>
      <c r="N62" s="371" t="s">
        <v>1065</v>
      </c>
      <c r="O62" s="371" t="s">
        <v>1065</v>
      </c>
      <c r="P62" s="371" t="s">
        <v>1065</v>
      </c>
      <c r="Q62" s="371" t="s">
        <v>1065</v>
      </c>
      <c r="R62" s="550" t="s">
        <v>2946</v>
      </c>
      <c r="S62" s="526"/>
      <c r="T62" s="526"/>
      <c r="U62" s="526"/>
      <c r="V62" s="526" t="s">
        <v>2968</v>
      </c>
      <c r="W62" s="526"/>
      <c r="X62" s="526" t="s">
        <v>2968</v>
      </c>
      <c r="Y62" s="546" t="s">
        <v>2935</v>
      </c>
      <c r="Z62" s="58" t="s">
        <v>2912</v>
      </c>
      <c r="AA62" s="525"/>
      <c r="AB62" s="525"/>
      <c r="AC62" s="525"/>
      <c r="AD62" s="525"/>
      <c r="AE62" s="653"/>
      <c r="AF62" s="58" t="s">
        <v>2737</v>
      </c>
      <c r="AG62" s="6"/>
      <c r="AH62" s="6"/>
    </row>
    <row r="63" spans="1:34" ht="13.2">
      <c r="A63" s="60">
        <v>7777</v>
      </c>
      <c r="B63" s="525"/>
      <c r="C63" s="525"/>
      <c r="D63" s="525"/>
      <c r="E63" s="525"/>
      <c r="F63" s="525"/>
      <c r="G63" s="525"/>
      <c r="H63" s="525"/>
      <c r="I63" s="525"/>
      <c r="J63" s="525"/>
      <c r="K63" s="525"/>
      <c r="L63" s="82"/>
      <c r="M63" s="525"/>
      <c r="N63" s="525"/>
      <c r="O63" s="525"/>
      <c r="P63" s="831" t="s">
        <v>2898</v>
      </c>
      <c r="Q63" s="831" t="s">
        <v>2898</v>
      </c>
      <c r="R63" s="831" t="s">
        <v>2898</v>
      </c>
      <c r="S63" s="831" t="s">
        <v>2898</v>
      </c>
      <c r="T63" s="831" t="s">
        <v>2898</v>
      </c>
      <c r="U63" s="831" t="s">
        <v>2898</v>
      </c>
      <c r="V63" s="831" t="s">
        <v>2898</v>
      </c>
      <c r="W63" s="831" t="s">
        <v>2898</v>
      </c>
      <c r="X63" s="831" t="s">
        <v>2898</v>
      </c>
      <c r="Y63" s="831" t="s">
        <v>2898</v>
      </c>
      <c r="Z63" s="831" t="s">
        <v>2898</v>
      </c>
      <c r="AA63" s="831" t="s">
        <v>2898</v>
      </c>
      <c r="AB63" s="831" t="s">
        <v>2898</v>
      </c>
      <c r="AC63" s="525"/>
      <c r="AD63" s="525"/>
      <c r="AE63" s="653"/>
      <c r="AF63" s="653" t="s">
        <v>356</v>
      </c>
      <c r="AG63" s="6"/>
      <c r="AH63" s="6"/>
    </row>
    <row r="64" spans="1:34" ht="13.2">
      <c r="A64" s="60">
        <v>7721</v>
      </c>
      <c r="B64" s="525"/>
      <c r="C64" s="82"/>
      <c r="D64" s="105" t="s">
        <v>2959</v>
      </c>
      <c r="E64" s="335" t="s">
        <v>2950</v>
      </c>
      <c r="F64" s="105" t="s">
        <v>2950</v>
      </c>
      <c r="G64" s="105" t="s">
        <v>2950</v>
      </c>
      <c r="H64" s="105" t="s">
        <v>2961</v>
      </c>
      <c r="I64" s="525"/>
      <c r="J64" s="525"/>
      <c r="K64" s="525"/>
      <c r="L64" s="525"/>
      <c r="M64" s="531"/>
      <c r="N64" s="531"/>
      <c r="O64" s="531"/>
      <c r="P64" s="97" t="s">
        <v>3004</v>
      </c>
      <c r="Q64" s="97" t="s">
        <v>3004</v>
      </c>
      <c r="R64" s="525"/>
      <c r="S64" s="207" t="s">
        <v>2042</v>
      </c>
      <c r="T64" s="207"/>
      <c r="U64" s="207"/>
      <c r="V64" s="207"/>
      <c r="W64" s="207"/>
      <c r="X64" s="526" t="s">
        <v>3005</v>
      </c>
      <c r="Y64" s="207"/>
      <c r="Z64" s="207"/>
      <c r="AA64" s="345"/>
      <c r="AB64" s="82"/>
      <c r="AC64" s="525" t="s">
        <v>2925</v>
      </c>
      <c r="AD64" s="525" t="s">
        <v>2925</v>
      </c>
      <c r="AE64" s="82"/>
      <c r="AF64" s="653"/>
      <c r="AG64" s="6"/>
      <c r="AH64" s="6"/>
    </row>
    <row r="65" spans="1:34" ht="13.8">
      <c r="A65" s="60">
        <v>7722</v>
      </c>
      <c r="B65" s="82"/>
      <c r="C65" s="82"/>
      <c r="D65" s="82" t="s">
        <v>2866</v>
      </c>
      <c r="E65" s="82" t="s">
        <v>2866</v>
      </c>
      <c r="F65" s="371"/>
      <c r="G65" s="371"/>
      <c r="H65" s="58" t="s">
        <v>2953</v>
      </c>
      <c r="I65" s="58" t="s">
        <v>2953</v>
      </c>
      <c r="J65" s="58" t="s">
        <v>2953</v>
      </c>
      <c r="K65" s="371"/>
      <c r="L65" s="58" t="s">
        <v>2966</v>
      </c>
      <c r="M65" s="57" t="s">
        <v>2966</v>
      </c>
      <c r="N65" s="546" t="s">
        <v>706</v>
      </c>
      <c r="O65" s="837" t="s">
        <v>3006</v>
      </c>
      <c r="P65" s="58" t="s">
        <v>2895</v>
      </c>
      <c r="Q65" s="390"/>
      <c r="R65" s="390"/>
      <c r="S65" s="347" t="s">
        <v>2989</v>
      </c>
      <c r="T65" s="347" t="s">
        <v>2989</v>
      </c>
      <c r="U65" s="347" t="s">
        <v>2989</v>
      </c>
      <c r="V65" s="347" t="s">
        <v>2989</v>
      </c>
      <c r="W65" s="347" t="s">
        <v>2989</v>
      </c>
      <c r="X65" s="347" t="s">
        <v>2989</v>
      </c>
      <c r="Y65" s="347" t="s">
        <v>2989</v>
      </c>
      <c r="Z65" s="347" t="s">
        <v>2989</v>
      </c>
      <c r="AA65" s="345"/>
      <c r="AB65" s="546" t="s">
        <v>3007</v>
      </c>
      <c r="AC65" s="105" t="s">
        <v>2900</v>
      </c>
      <c r="AD65" s="105" t="s">
        <v>2900</v>
      </c>
      <c r="AE65" s="371" t="s">
        <v>3008</v>
      </c>
      <c r="AF65" s="526" t="s">
        <v>3009</v>
      </c>
      <c r="AG65" s="6"/>
      <c r="AH65" s="6"/>
    </row>
    <row r="66" spans="1:34" ht="13.8">
      <c r="A66" s="77">
        <v>7723</v>
      </c>
      <c r="B66" s="220"/>
      <c r="C66" s="220"/>
      <c r="D66" s="220"/>
      <c r="E66" s="220"/>
      <c r="F66" s="212"/>
      <c r="G66" s="220"/>
      <c r="H66" s="220"/>
      <c r="I66" s="220"/>
      <c r="J66" s="220"/>
      <c r="K66" s="220"/>
      <c r="L66" s="526"/>
      <c r="M66" s="526" t="s">
        <v>94</v>
      </c>
      <c r="N66" s="251" t="s">
        <v>1602</v>
      </c>
      <c r="O66" s="251" t="s">
        <v>1602</v>
      </c>
      <c r="P66" s="251" t="s">
        <v>1602</v>
      </c>
      <c r="Q66" s="251" t="s">
        <v>1602</v>
      </c>
      <c r="R66" s="251" t="s">
        <v>1602</v>
      </c>
      <c r="S66" s="207" t="s">
        <v>2042</v>
      </c>
      <c r="T66" s="58" t="s">
        <v>2917</v>
      </c>
      <c r="U66" s="526"/>
      <c r="V66" s="526"/>
      <c r="W66" s="526" t="s">
        <v>3009</v>
      </c>
      <c r="X66" s="526" t="s">
        <v>3009</v>
      </c>
      <c r="Y66" s="526" t="s">
        <v>3009</v>
      </c>
      <c r="Z66" s="58" t="s">
        <v>2496</v>
      </c>
      <c r="AA66" s="526"/>
      <c r="AB66" s="82" t="s">
        <v>2923</v>
      </c>
      <c r="AC66" s="526" t="s">
        <v>3009</v>
      </c>
      <c r="AD66" s="526" t="s">
        <v>3009</v>
      </c>
      <c r="AE66" s="526" t="s">
        <v>3009</v>
      </c>
      <c r="AF66" s="546" t="s">
        <v>2765</v>
      </c>
      <c r="AG66" s="6"/>
      <c r="AH66" s="6" t="s">
        <v>1910</v>
      </c>
    </row>
    <row r="67" spans="1:34" ht="13.2">
      <c r="A67" s="60">
        <v>7725</v>
      </c>
      <c r="B67" s="82"/>
      <c r="C67" s="82"/>
      <c r="D67" s="82"/>
      <c r="E67" s="82" t="s">
        <v>2714</v>
      </c>
      <c r="F67" s="371"/>
      <c r="G67" s="526"/>
      <c r="H67" s="58" t="s">
        <v>2747</v>
      </c>
      <c r="I67" s="12" t="s">
        <v>804</v>
      </c>
      <c r="J67" s="550" t="s">
        <v>2904</v>
      </c>
      <c r="K67" s="838"/>
      <c r="L67" s="838"/>
      <c r="M67" s="838"/>
      <c r="N67" s="838"/>
      <c r="O67" s="838"/>
      <c r="P67" s="838"/>
      <c r="Q67" s="838"/>
      <c r="R67" s="838"/>
      <c r="S67" s="838"/>
      <c r="T67" s="838"/>
      <c r="U67" s="838"/>
      <c r="V67" s="526"/>
      <c r="W67" s="526"/>
      <c r="X67" s="526"/>
      <c r="Y67" s="345" t="s">
        <v>2969</v>
      </c>
      <c r="Z67" s="526" t="s">
        <v>3009</v>
      </c>
      <c r="AA67" s="526" t="s">
        <v>3009</v>
      </c>
      <c r="AB67" s="526" t="s">
        <v>3009</v>
      </c>
      <c r="AC67" s="526" t="s">
        <v>3009</v>
      </c>
      <c r="AD67" s="526" t="s">
        <v>3009</v>
      </c>
      <c r="AE67" s="97" t="s">
        <v>2949</v>
      </c>
      <c r="AF67" s="526"/>
      <c r="AG67" s="6"/>
      <c r="AH67" s="6"/>
    </row>
    <row r="68" spans="1:34" ht="13.2">
      <c r="A68" s="60">
        <v>7726</v>
      </c>
      <c r="B68" s="526"/>
      <c r="C68" s="526"/>
      <c r="D68" s="526"/>
      <c r="E68" s="526"/>
      <c r="F68" s="296" t="s">
        <v>2891</v>
      </c>
      <c r="G68" s="97" t="s">
        <v>2892</v>
      </c>
      <c r="H68" s="97" t="s">
        <v>2892</v>
      </c>
      <c r="I68" s="97" t="s">
        <v>2892</v>
      </c>
      <c r="J68" s="296" t="s">
        <v>2893</v>
      </c>
      <c r="K68" s="526"/>
      <c r="L68" s="526"/>
      <c r="M68" s="97" t="s">
        <v>2762</v>
      </c>
      <c r="N68" s="97" t="s">
        <v>2762</v>
      </c>
      <c r="O68" s="97" t="s">
        <v>2762</v>
      </c>
      <c r="P68" s="97" t="s">
        <v>2762</v>
      </c>
      <c r="Q68" s="57"/>
      <c r="R68" s="97" t="s">
        <v>2963</v>
      </c>
      <c r="S68" s="57" t="s">
        <v>2967</v>
      </c>
      <c r="T68" s="58" t="s">
        <v>2964</v>
      </c>
      <c r="U68" s="58"/>
      <c r="V68" s="105" t="s">
        <v>2975</v>
      </c>
      <c r="W68" s="105" t="s">
        <v>2976</v>
      </c>
      <c r="X68" s="105" t="s">
        <v>2976</v>
      </c>
      <c r="Y68" s="105" t="s">
        <v>2976</v>
      </c>
      <c r="Z68" s="105" t="s">
        <v>2976</v>
      </c>
      <c r="AA68" s="105" t="s">
        <v>2976</v>
      </c>
      <c r="AB68" s="105" t="s">
        <v>2977</v>
      </c>
      <c r="AC68" s="105" t="s">
        <v>2977</v>
      </c>
      <c r="AD68" s="105" t="s">
        <v>2977</v>
      </c>
      <c r="AE68" s="526"/>
      <c r="AF68" s="105" t="s">
        <v>3010</v>
      </c>
      <c r="AG68" s="6"/>
      <c r="AH68" s="6"/>
    </row>
    <row r="69" spans="1:34" ht="13.8">
      <c r="A69" s="75">
        <v>7727</v>
      </c>
      <c r="B69" s="526" t="s">
        <v>2910</v>
      </c>
      <c r="C69" s="526" t="s">
        <v>2910</v>
      </c>
      <c r="D69" s="526" t="s">
        <v>2910</v>
      </c>
      <c r="E69" s="526"/>
      <c r="F69" s="526"/>
      <c r="G69" s="526" t="s">
        <v>2910</v>
      </c>
      <c r="H69" s="526" t="s">
        <v>2910</v>
      </c>
      <c r="I69" s="526" t="s">
        <v>2910</v>
      </c>
      <c r="J69" s="526" t="s">
        <v>2910</v>
      </c>
      <c r="K69" s="526" t="s">
        <v>2910</v>
      </c>
      <c r="L69" s="526"/>
      <c r="M69" s="546"/>
      <c r="N69" s="526" t="s">
        <v>2910</v>
      </c>
      <c r="O69" s="526" t="s">
        <v>2910</v>
      </c>
      <c r="P69" s="526" t="s">
        <v>2910</v>
      </c>
      <c r="Q69" s="526" t="s">
        <v>2910</v>
      </c>
      <c r="R69" s="526" t="s">
        <v>2910</v>
      </c>
      <c r="S69" s="526"/>
      <c r="T69" s="526"/>
      <c r="U69" s="526" t="s">
        <v>2910</v>
      </c>
      <c r="V69" s="526" t="s">
        <v>3009</v>
      </c>
      <c r="W69" s="526" t="s">
        <v>2910</v>
      </c>
      <c r="X69" s="526" t="s">
        <v>2910</v>
      </c>
      <c r="Y69" s="526" t="s">
        <v>2910</v>
      </c>
      <c r="Z69" s="526"/>
      <c r="AA69" s="526"/>
      <c r="AB69" s="526" t="s">
        <v>2910</v>
      </c>
      <c r="AC69" s="526" t="s">
        <v>2910</v>
      </c>
      <c r="AD69" s="526" t="s">
        <v>2910</v>
      </c>
      <c r="AE69" s="97" t="s">
        <v>2910</v>
      </c>
      <c r="AF69" s="97" t="s">
        <v>2910</v>
      </c>
      <c r="AG69" s="6"/>
      <c r="AH69" s="6"/>
    </row>
    <row r="70" spans="1:34" ht="13.2">
      <c r="A70" s="75">
        <v>7728</v>
      </c>
      <c r="B70" s="526"/>
      <c r="C70" s="526"/>
      <c r="D70" s="526" t="s">
        <v>2714</v>
      </c>
      <c r="E70" s="526"/>
      <c r="F70" s="526"/>
      <c r="G70" s="526"/>
      <c r="H70" s="58" t="s">
        <v>2496</v>
      </c>
      <c r="I70" s="526"/>
      <c r="J70" s="526"/>
      <c r="K70" s="526"/>
      <c r="L70" s="526"/>
      <c r="M70" s="526"/>
      <c r="N70" s="526"/>
      <c r="O70" s="526" t="s">
        <v>955</v>
      </c>
      <c r="P70" s="526" t="s">
        <v>955</v>
      </c>
      <c r="Q70" s="526" t="s">
        <v>955</v>
      </c>
      <c r="R70" s="526" t="s">
        <v>955</v>
      </c>
      <c r="S70" s="526" t="s">
        <v>3011</v>
      </c>
      <c r="T70" s="526"/>
      <c r="U70" s="526"/>
      <c r="V70" s="526" t="s">
        <v>3009</v>
      </c>
      <c r="W70" s="526" t="s">
        <v>3009</v>
      </c>
      <c r="X70" s="526" t="s">
        <v>3009</v>
      </c>
      <c r="Y70" s="526" t="s">
        <v>3009</v>
      </c>
      <c r="Z70" s="526" t="s">
        <v>3009</v>
      </c>
      <c r="AA70" s="526" t="s">
        <v>3009</v>
      </c>
      <c r="AB70" s="526" t="s">
        <v>3009</v>
      </c>
      <c r="AC70" s="526" t="s">
        <v>3009</v>
      </c>
      <c r="AD70" s="526" t="s">
        <v>3009</v>
      </c>
      <c r="AE70" s="526" t="s">
        <v>3009</v>
      </c>
      <c r="AF70" s="526" t="s">
        <v>3009</v>
      </c>
      <c r="AG70" s="6"/>
      <c r="AH70" s="6"/>
    </row>
    <row r="71" spans="1:34" ht="13.8">
      <c r="A71" s="75">
        <v>7729</v>
      </c>
      <c r="B71" s="105" t="s">
        <v>2950</v>
      </c>
      <c r="C71" s="105" t="s">
        <v>2951</v>
      </c>
      <c r="D71" s="105" t="s">
        <v>2952</v>
      </c>
      <c r="E71" s="526"/>
      <c r="F71" s="371"/>
      <c r="G71" s="550" t="s">
        <v>3012</v>
      </c>
      <c r="H71" s="526"/>
      <c r="I71" s="546"/>
      <c r="J71" s="546"/>
      <c r="K71" s="546"/>
      <c r="L71" s="526"/>
      <c r="M71" s="57"/>
      <c r="N71" s="57"/>
      <c r="O71" s="57"/>
      <c r="P71" s="57" t="s">
        <v>2967</v>
      </c>
      <c r="Q71" s="57" t="s">
        <v>2967</v>
      </c>
      <c r="R71" s="57" t="s">
        <v>2967</v>
      </c>
      <c r="S71" s="57" t="s">
        <v>2042</v>
      </c>
      <c r="T71" s="390"/>
      <c r="U71" s="58" t="s">
        <v>1132</v>
      </c>
      <c r="V71" s="58" t="s">
        <v>1132</v>
      </c>
      <c r="W71" s="526"/>
      <c r="X71" s="526" t="s">
        <v>3005</v>
      </c>
      <c r="Y71" s="766" t="s">
        <v>2955</v>
      </c>
      <c r="Z71" s="766" t="s">
        <v>2956</v>
      </c>
      <c r="AA71" s="766" t="s">
        <v>2957</v>
      </c>
      <c r="AB71" s="766" t="s">
        <v>2958</v>
      </c>
      <c r="AC71" s="766" t="s">
        <v>2959</v>
      </c>
      <c r="AD71" s="839" t="s">
        <v>2960</v>
      </c>
      <c r="AE71" s="526"/>
      <c r="AF71" s="526"/>
      <c r="AG71" s="6"/>
      <c r="AH71" s="6"/>
    </row>
    <row r="72" spans="1:34" ht="13.2">
      <c r="A72" s="77">
        <v>7731</v>
      </c>
      <c r="B72" s="526"/>
      <c r="C72" s="526"/>
      <c r="D72" s="526"/>
      <c r="E72" s="526" t="s">
        <v>373</v>
      </c>
      <c r="F72" s="526"/>
      <c r="G72" s="526"/>
      <c r="H72" s="526"/>
      <c r="I72" s="526"/>
      <c r="J72" s="526"/>
      <c r="K72" s="526"/>
      <c r="L72" s="526"/>
      <c r="M72" s="526"/>
      <c r="N72" s="526" t="s">
        <v>2910</v>
      </c>
      <c r="O72" s="526" t="s">
        <v>2910</v>
      </c>
      <c r="P72" s="526" t="s">
        <v>2910</v>
      </c>
      <c r="Q72" s="526" t="s">
        <v>2910</v>
      </c>
      <c r="R72" s="526" t="s">
        <v>2910</v>
      </c>
      <c r="S72" s="526"/>
      <c r="T72" s="526"/>
      <c r="U72" s="526" t="s">
        <v>2910</v>
      </c>
      <c r="V72" s="82"/>
      <c r="W72" s="526" t="s">
        <v>2910</v>
      </c>
      <c r="X72" s="526" t="s">
        <v>2910</v>
      </c>
      <c r="Y72" s="526" t="s">
        <v>2910</v>
      </c>
      <c r="Z72" s="82"/>
      <c r="AA72" s="526"/>
      <c r="AB72" s="526" t="s">
        <v>2910</v>
      </c>
      <c r="AC72" s="526" t="s">
        <v>2910</v>
      </c>
      <c r="AD72" s="526" t="s">
        <v>2910</v>
      </c>
      <c r="AE72" s="526" t="s">
        <v>2910</v>
      </c>
      <c r="AF72" s="526" t="s">
        <v>2910</v>
      </c>
      <c r="AG72" s="6"/>
      <c r="AH72" s="6"/>
    </row>
    <row r="73" spans="1:34" ht="13.2">
      <c r="A73" s="78">
        <v>7732</v>
      </c>
      <c r="B73" s="526"/>
      <c r="C73" s="526"/>
      <c r="D73" s="526"/>
      <c r="E73" s="526"/>
      <c r="F73" s="526"/>
      <c r="G73" s="526"/>
      <c r="H73" s="526"/>
      <c r="I73" s="526"/>
      <c r="J73" s="526"/>
      <c r="K73" s="526"/>
      <c r="L73" s="526"/>
      <c r="M73" s="526"/>
      <c r="N73" s="526"/>
      <c r="O73" s="526"/>
      <c r="P73" s="526"/>
      <c r="Q73" s="526" t="s">
        <v>2973</v>
      </c>
      <c r="R73" s="526"/>
      <c r="S73" s="526"/>
      <c r="T73" s="526"/>
      <c r="U73" s="526"/>
      <c r="V73" s="345"/>
      <c r="W73" s="526"/>
      <c r="X73" s="526"/>
      <c r="Y73" s="345"/>
      <c r="Z73" s="345" t="s">
        <v>3013</v>
      </c>
      <c r="AA73" s="345" t="s">
        <v>3013</v>
      </c>
      <c r="AB73" s="345" t="s">
        <v>3013</v>
      </c>
      <c r="AC73" s="57"/>
      <c r="AD73" s="526" t="s">
        <v>2938</v>
      </c>
      <c r="AE73" s="803" t="s">
        <v>2828</v>
      </c>
      <c r="AF73" s="803" t="s">
        <v>2828</v>
      </c>
      <c r="AG73" s="6"/>
      <c r="AH73" s="6"/>
    </row>
    <row r="74" spans="1:34" ht="13.2">
      <c r="A74" s="79">
        <v>7752</v>
      </c>
      <c r="B74" s="371"/>
      <c r="C74" s="371"/>
      <c r="D74" s="371"/>
      <c r="E74" s="371"/>
      <c r="F74" s="371"/>
      <c r="G74" s="371" t="s">
        <v>373</v>
      </c>
      <c r="H74" s="371"/>
      <c r="I74" s="371"/>
      <c r="J74" s="371"/>
      <c r="K74" s="371"/>
      <c r="L74" s="371"/>
      <c r="M74" s="371"/>
      <c r="N74" s="371"/>
      <c r="O74" s="371"/>
      <c r="P74" s="526"/>
      <c r="Q74" s="371"/>
      <c r="R74" s="371"/>
      <c r="S74" s="371"/>
      <c r="T74" s="371"/>
      <c r="U74" s="371"/>
      <c r="V74" s="371"/>
      <c r="W74" s="526"/>
      <c r="X74" s="371"/>
      <c r="Y74" s="371"/>
      <c r="Z74" s="371"/>
      <c r="AA74" s="371"/>
      <c r="AB74" s="371"/>
      <c r="AC74" s="371"/>
      <c r="AD74" s="371"/>
      <c r="AE74" s="371"/>
      <c r="AF74" s="371"/>
      <c r="AG74" s="6"/>
      <c r="AH74" s="6"/>
    </row>
    <row r="75" spans="1:34" ht="13.2">
      <c r="A75" s="80">
        <v>7751</v>
      </c>
      <c r="B75" s="6"/>
      <c r="C75" s="6"/>
      <c r="D75" s="6"/>
      <c r="E75" s="6"/>
      <c r="F75" s="6"/>
      <c r="G75" s="6" t="s">
        <v>2366</v>
      </c>
      <c r="H75" s="6" t="s">
        <v>2366</v>
      </c>
      <c r="I75" s="6" t="s">
        <v>2366</v>
      </c>
      <c r="J75" s="6" t="s">
        <v>2366</v>
      </c>
      <c r="K75" s="6" t="s">
        <v>2366</v>
      </c>
      <c r="L75" s="6" t="s">
        <v>2366</v>
      </c>
      <c r="M75" s="6" t="s">
        <v>2366</v>
      </c>
      <c r="N75" s="6"/>
      <c r="O75" s="6"/>
      <c r="P75" s="6"/>
      <c r="Q75" s="6"/>
      <c r="R75" s="6"/>
      <c r="S75" s="6"/>
      <c r="T75" s="6"/>
      <c r="U75" s="6"/>
      <c r="V75" s="345"/>
      <c r="W75" s="345"/>
      <c r="X75" s="345"/>
      <c r="Y75" s="345"/>
      <c r="Z75" s="345"/>
      <c r="AA75" s="345"/>
      <c r="AB75" s="345"/>
      <c r="AC75" s="345"/>
      <c r="AD75" s="335" t="s">
        <v>1625</v>
      </c>
      <c r="AE75" s="6"/>
      <c r="AF75" s="6"/>
      <c r="AG75" s="6"/>
      <c r="AH75" s="6"/>
    </row>
    <row r="76" spans="1:34" ht="13.2">
      <c r="A76" s="80">
        <v>7753</v>
      </c>
      <c r="B76" s="6"/>
      <c r="C76" s="6"/>
      <c r="D76" s="6"/>
      <c r="E76" s="6"/>
      <c r="F76" s="371"/>
      <c r="G76" s="6"/>
      <c r="H76" s="6"/>
      <c r="I76" s="6"/>
      <c r="J76" s="6"/>
      <c r="K76" s="6"/>
      <c r="L76" s="6"/>
      <c r="M76" s="6"/>
      <c r="N76" s="6" t="s">
        <v>2910</v>
      </c>
      <c r="O76" s="6" t="s">
        <v>2910</v>
      </c>
      <c r="P76" s="6" t="s">
        <v>2910</v>
      </c>
      <c r="Q76" s="6" t="s">
        <v>2910</v>
      </c>
      <c r="R76" s="6" t="s">
        <v>2910</v>
      </c>
      <c r="S76" s="6" t="s">
        <v>2042</v>
      </c>
      <c r="T76" s="6"/>
      <c r="U76" s="6" t="s">
        <v>2910</v>
      </c>
      <c r="V76" s="6"/>
      <c r="W76" s="6" t="s">
        <v>2910</v>
      </c>
      <c r="X76" s="6" t="s">
        <v>2910</v>
      </c>
      <c r="Y76" s="6" t="s">
        <v>2910</v>
      </c>
      <c r="Z76" s="6"/>
      <c r="AA76" s="6"/>
      <c r="AB76" s="6" t="s">
        <v>2910</v>
      </c>
      <c r="AC76" s="6" t="s">
        <v>2910</v>
      </c>
      <c r="AD76" s="6" t="s">
        <v>2910</v>
      </c>
      <c r="AE76" s="6" t="s">
        <v>2910</v>
      </c>
      <c r="AF76" s="6" t="s">
        <v>2910</v>
      </c>
      <c r="AG76" s="6"/>
      <c r="AH76" s="6"/>
    </row>
    <row r="77" spans="1:34" ht="13.2">
      <c r="A77" s="26" t="s">
        <v>113</v>
      </c>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row>
    <row r="78" spans="1:34" ht="13.2">
      <c r="A78" s="83" t="s">
        <v>114</v>
      </c>
      <c r="B78" s="84">
        <v>0</v>
      </c>
      <c r="C78" s="84">
        <v>0</v>
      </c>
      <c r="D78" s="84">
        <v>13449</v>
      </c>
      <c r="E78" s="84">
        <v>0</v>
      </c>
      <c r="F78" s="84">
        <v>22117</v>
      </c>
      <c r="G78" s="84">
        <v>4158</v>
      </c>
      <c r="H78" s="84">
        <v>0</v>
      </c>
      <c r="I78" s="84">
        <v>20246</v>
      </c>
      <c r="J78" s="84">
        <v>0</v>
      </c>
      <c r="K78" s="84">
        <v>12025</v>
      </c>
      <c r="L78" s="84">
        <v>7656</v>
      </c>
      <c r="M78" s="84">
        <v>0</v>
      </c>
      <c r="N78" s="84">
        <v>0</v>
      </c>
      <c r="O78" s="84">
        <v>7264</v>
      </c>
      <c r="P78" s="84">
        <v>0</v>
      </c>
      <c r="Q78" s="84">
        <v>0</v>
      </c>
      <c r="R78" s="84">
        <v>12162</v>
      </c>
      <c r="S78" s="84">
        <v>0</v>
      </c>
      <c r="T78" s="84">
        <v>0</v>
      </c>
      <c r="U78" s="84">
        <v>0</v>
      </c>
      <c r="V78" s="84">
        <v>0</v>
      </c>
      <c r="W78" s="84">
        <v>0</v>
      </c>
      <c r="X78" s="84">
        <v>0</v>
      </c>
      <c r="Y78" s="85">
        <v>19131</v>
      </c>
      <c r="Z78" s="85">
        <v>0</v>
      </c>
      <c r="AA78" s="85">
        <v>0</v>
      </c>
      <c r="AB78" s="85">
        <v>0</v>
      </c>
      <c r="AC78" s="85">
        <v>0</v>
      </c>
      <c r="AD78" s="85">
        <v>0</v>
      </c>
      <c r="AE78" s="85">
        <v>0</v>
      </c>
      <c r="AF78" s="85">
        <v>0</v>
      </c>
      <c r="AG78" s="86">
        <f t="shared" ref="AG78:AG81" si="0">SUM(B78:AF78)</f>
        <v>118208</v>
      </c>
      <c r="AH78" s="86"/>
    </row>
    <row r="79" spans="1:34" ht="13.2">
      <c r="A79" s="87" t="s">
        <v>115</v>
      </c>
      <c r="B79" s="88"/>
      <c r="C79" s="88"/>
      <c r="D79" s="88"/>
      <c r="E79" s="88"/>
      <c r="F79" s="88"/>
      <c r="G79" s="88"/>
      <c r="H79" s="88"/>
      <c r="I79" s="88"/>
      <c r="J79" s="88"/>
      <c r="K79" s="88"/>
      <c r="L79" s="88"/>
      <c r="M79" s="88"/>
      <c r="N79" s="88"/>
      <c r="O79" s="88"/>
      <c r="P79" s="88"/>
      <c r="Q79" s="88"/>
      <c r="R79" s="88"/>
      <c r="S79" s="88"/>
      <c r="T79" s="88"/>
      <c r="U79" s="88"/>
      <c r="V79" s="88"/>
      <c r="W79" s="88"/>
      <c r="X79" s="88"/>
      <c r="Y79" s="88"/>
      <c r="Z79" s="88"/>
      <c r="AA79" s="88"/>
      <c r="AB79" s="88"/>
      <c r="AC79" s="88"/>
      <c r="AD79" s="88"/>
      <c r="AE79" s="88"/>
      <c r="AF79" s="88"/>
      <c r="AG79" s="86">
        <f t="shared" si="0"/>
        <v>0</v>
      </c>
      <c r="AH79" s="88"/>
    </row>
    <row r="80" spans="1:34" ht="13.2">
      <c r="A80" s="87" t="s">
        <v>116</v>
      </c>
      <c r="B80" s="88">
        <v>124000</v>
      </c>
      <c r="C80" s="88">
        <v>124000</v>
      </c>
      <c r="D80" s="88">
        <v>124000</v>
      </c>
      <c r="E80" s="88">
        <v>30000</v>
      </c>
      <c r="F80" s="88">
        <v>30000</v>
      </c>
      <c r="G80" s="88">
        <v>124000</v>
      </c>
      <c r="H80" s="88">
        <v>124000</v>
      </c>
      <c r="I80" s="88">
        <v>124000</v>
      </c>
      <c r="J80" s="88">
        <v>124000</v>
      </c>
      <c r="K80" s="88">
        <v>124000</v>
      </c>
      <c r="L80" s="88">
        <v>30000</v>
      </c>
      <c r="M80" s="88">
        <v>30000</v>
      </c>
      <c r="N80" s="88">
        <v>124000</v>
      </c>
      <c r="O80" s="88">
        <v>124000</v>
      </c>
      <c r="P80" s="88">
        <v>124000</v>
      </c>
      <c r="Q80" s="88">
        <v>124000</v>
      </c>
      <c r="R80" s="88">
        <v>124000</v>
      </c>
      <c r="S80" s="88">
        <v>30000</v>
      </c>
      <c r="T80" s="88">
        <v>30000</v>
      </c>
      <c r="U80" s="88">
        <v>124000</v>
      </c>
      <c r="V80" s="88">
        <v>30000</v>
      </c>
      <c r="W80" s="88">
        <v>124000</v>
      </c>
      <c r="X80" s="88">
        <v>124000</v>
      </c>
      <c r="Y80" s="88">
        <v>124000</v>
      </c>
      <c r="Z80" s="88">
        <v>30000</v>
      </c>
      <c r="AA80" s="88">
        <v>30000</v>
      </c>
      <c r="AB80" s="88">
        <v>124000</v>
      </c>
      <c r="AC80" s="88">
        <v>124000</v>
      </c>
      <c r="AD80" s="88">
        <v>124000</v>
      </c>
      <c r="AE80" s="88">
        <v>124000</v>
      </c>
      <c r="AF80" s="88">
        <v>124000</v>
      </c>
      <c r="AG80" s="86">
        <f t="shared" si="0"/>
        <v>2998000</v>
      </c>
      <c r="AH80" s="88"/>
    </row>
    <row r="81" spans="1:34" ht="13.2">
      <c r="A81" s="2" t="s">
        <v>117</v>
      </c>
      <c r="B81" s="88">
        <v>616230</v>
      </c>
      <c r="C81" s="88">
        <v>532800</v>
      </c>
      <c r="D81" s="88">
        <v>833900</v>
      </c>
      <c r="E81" s="88">
        <v>225000</v>
      </c>
      <c r="F81" s="88">
        <v>499300</v>
      </c>
      <c r="G81" s="88">
        <v>406000</v>
      </c>
      <c r="H81" s="88">
        <v>505100</v>
      </c>
      <c r="I81" s="88">
        <v>263350</v>
      </c>
      <c r="J81" s="89">
        <v>649600</v>
      </c>
      <c r="K81" s="89">
        <v>447900</v>
      </c>
      <c r="L81" s="89">
        <v>583000</v>
      </c>
      <c r="M81" s="89">
        <v>543350</v>
      </c>
      <c r="N81" s="89">
        <v>1114350</v>
      </c>
      <c r="O81" s="89">
        <v>334200</v>
      </c>
      <c r="P81" s="89">
        <v>771500</v>
      </c>
      <c r="Q81" s="89">
        <v>451300</v>
      </c>
      <c r="R81" s="89">
        <v>299720</v>
      </c>
      <c r="S81" s="89">
        <v>661000</v>
      </c>
      <c r="T81" s="89"/>
      <c r="U81" s="89"/>
      <c r="V81" s="89"/>
      <c r="W81" s="89"/>
      <c r="X81" s="89"/>
      <c r="Y81" s="89"/>
      <c r="Z81" s="89"/>
      <c r="AA81" s="89"/>
      <c r="AB81" s="89"/>
      <c r="AC81" s="89"/>
      <c r="AD81" s="89"/>
      <c r="AE81" s="89"/>
      <c r="AF81" s="89"/>
      <c r="AG81" s="86">
        <f t="shared" si="0"/>
        <v>9737600</v>
      </c>
      <c r="AH81" s="88"/>
    </row>
    <row r="82" spans="1:34" ht="13.2">
      <c r="A82" s="90" t="s">
        <v>2</v>
      </c>
      <c r="B82" s="84">
        <f t="shared" ref="B82:AG82" si="1">SUM(B78:B81)</f>
        <v>740230</v>
      </c>
      <c r="C82" s="84">
        <f t="shared" si="1"/>
        <v>656800</v>
      </c>
      <c r="D82" s="84">
        <f t="shared" si="1"/>
        <v>971349</v>
      </c>
      <c r="E82" s="84">
        <f t="shared" si="1"/>
        <v>255000</v>
      </c>
      <c r="F82" s="84">
        <f t="shared" si="1"/>
        <v>551417</v>
      </c>
      <c r="G82" s="84">
        <f t="shared" si="1"/>
        <v>534158</v>
      </c>
      <c r="H82" s="84">
        <f t="shared" si="1"/>
        <v>629100</v>
      </c>
      <c r="I82" s="84">
        <f t="shared" si="1"/>
        <v>407596</v>
      </c>
      <c r="J82" s="84">
        <f t="shared" si="1"/>
        <v>773600</v>
      </c>
      <c r="K82" s="84">
        <f t="shared" si="1"/>
        <v>583925</v>
      </c>
      <c r="L82" s="84">
        <f t="shared" si="1"/>
        <v>620656</v>
      </c>
      <c r="M82" s="84">
        <f t="shared" si="1"/>
        <v>573350</v>
      </c>
      <c r="N82" s="84">
        <f t="shared" si="1"/>
        <v>1238350</v>
      </c>
      <c r="O82" s="84">
        <f t="shared" si="1"/>
        <v>465464</v>
      </c>
      <c r="P82" s="84">
        <f t="shared" si="1"/>
        <v>895500</v>
      </c>
      <c r="Q82" s="84">
        <f t="shared" si="1"/>
        <v>575300</v>
      </c>
      <c r="R82" s="84">
        <f t="shared" si="1"/>
        <v>435882</v>
      </c>
      <c r="S82" s="84">
        <f t="shared" si="1"/>
        <v>691000</v>
      </c>
      <c r="T82" s="84">
        <f t="shared" si="1"/>
        <v>30000</v>
      </c>
      <c r="U82" s="84">
        <f t="shared" si="1"/>
        <v>124000</v>
      </c>
      <c r="V82" s="84">
        <f t="shared" si="1"/>
        <v>30000</v>
      </c>
      <c r="W82" s="84">
        <f t="shared" si="1"/>
        <v>124000</v>
      </c>
      <c r="X82" s="84">
        <f t="shared" si="1"/>
        <v>124000</v>
      </c>
      <c r="Y82" s="84">
        <f t="shared" si="1"/>
        <v>143131</v>
      </c>
      <c r="Z82" s="84">
        <f t="shared" si="1"/>
        <v>30000</v>
      </c>
      <c r="AA82" s="84">
        <f t="shared" si="1"/>
        <v>30000</v>
      </c>
      <c r="AB82" s="84">
        <f t="shared" si="1"/>
        <v>124000</v>
      </c>
      <c r="AC82" s="84">
        <f t="shared" si="1"/>
        <v>124000</v>
      </c>
      <c r="AD82" s="84">
        <f t="shared" si="1"/>
        <v>124000</v>
      </c>
      <c r="AE82" s="84">
        <f t="shared" si="1"/>
        <v>124000</v>
      </c>
      <c r="AF82" s="84">
        <f t="shared" si="1"/>
        <v>124000</v>
      </c>
      <c r="AG82" s="88">
        <f t="shared" si="1"/>
        <v>12853808</v>
      </c>
      <c r="AH82" s="88"/>
    </row>
    <row r="83" spans="1:34" ht="13.2">
      <c r="A83" s="91" t="s">
        <v>118</v>
      </c>
      <c r="B83" s="92">
        <v>24</v>
      </c>
      <c r="C83" s="92">
        <v>28</v>
      </c>
      <c r="D83" s="92">
        <v>31</v>
      </c>
      <c r="E83" s="92">
        <v>12</v>
      </c>
      <c r="F83" s="92">
        <v>16</v>
      </c>
      <c r="G83" s="92">
        <v>21</v>
      </c>
      <c r="H83" s="92">
        <v>26</v>
      </c>
      <c r="I83" s="92">
        <v>24</v>
      </c>
      <c r="J83" s="92">
        <v>26</v>
      </c>
      <c r="K83" s="92">
        <v>29</v>
      </c>
      <c r="L83" s="92">
        <v>20</v>
      </c>
      <c r="M83" s="92">
        <v>17</v>
      </c>
      <c r="N83" s="92">
        <v>38</v>
      </c>
      <c r="O83" s="92">
        <v>21</v>
      </c>
      <c r="P83" s="92">
        <v>23</v>
      </c>
      <c r="Q83" s="92">
        <v>24</v>
      </c>
      <c r="R83" s="92">
        <v>18</v>
      </c>
      <c r="S83" s="92">
        <v>20</v>
      </c>
      <c r="T83" s="92"/>
      <c r="U83" s="92"/>
      <c r="V83" s="92"/>
      <c r="W83" s="92"/>
      <c r="X83" s="92"/>
      <c r="Y83" s="92"/>
      <c r="Z83" s="92"/>
      <c r="AA83" s="92"/>
      <c r="AB83" s="92"/>
      <c r="AC83" s="92"/>
      <c r="AD83" s="92"/>
      <c r="AE83" s="92"/>
      <c r="AF83" s="92"/>
      <c r="AG83" s="6">
        <f>SUM(B83:AF83)</f>
        <v>418</v>
      </c>
      <c r="AH83" s="6"/>
    </row>
  </sheetData>
  <mergeCells count="2">
    <mergeCell ref="A1:A2"/>
    <mergeCell ref="E4:H4"/>
  </mergeCells>
  <phoneticPr fontId="151"/>
  <conditionalFormatting sqref="B12:B44 C12:W43 X12:X44 Y12:AH43 Y45 AB45:AC47 AD45:AF45 B46:B47 C46:D48 E46:F47 L46:M47 N46:N48 O46:P47 T46:W47 G47:G48 H47:K47 Q47:S47 X47:X48 Y47:AA47 AD47:AF47 J49 Z49 E53:F54 G53:G56 H53 I53:I57 R53:V55 B54:B56 C54:D54 J54:M56 N54:Q55 AB54:AB55 AF54:AF56 W55:AA55 AC55:AE55 D56:F56 H56 P58:P59 U58 Y58 AA58 AF58:AF60 B59:O59 AB59 AC59:AC60 AD60:AE60 B61:K62 L61:L63 M61:V62 W62:Z62 AF62 C64:E65 F64:G64 H64:H65 P64:P68 Q64 S64:T68 U64:Y65 Z64:Z66 AC64:AD66 B65 I65:J65 L65:M66 N66:O68 Q66:R68 AE66:AE67 AF66 B67:E67 H67:H68 U67 F68:G68 I68:J68 M68 V68:AD69 AF68:AF69 AE69 H70 B71:D71 M71:S71 U71:V71 Y71:AD71 F72 AC73 AE73:AF73 AD75">
    <cfRule type="containsText" dxfId="665" priority="1" operator="containsText" text="长距离">
      <formula>NOT(ISERROR(SEARCH(("长距离"),(B12))))</formula>
    </cfRule>
  </conditionalFormatting>
  <conditionalFormatting sqref="B12:B44 C12:W43 X12:X44 Y12:AH43 Y45 AB45:AC47 AD45:AF45 B46:B47 C46:D48 E46:F47 L46:M47 N46:N48 O46:P47 T46:W47 G47:G48 H47:K47 Q47:S47 X47:X48 Y47:AA47 AD47:AF47 J49 Z49 E53:F54 G53:G56 H53 I53:I57 R53:V55 B54:B56 C54:D54 J54:M56 N54:Q55 AB54:AB55 AF54:AF56 W55:AA55 AC55:AE55 D56:F56 H56 P58:P59 U58 Y58 AA58 AF58:AF60 B59:O59 AB59 AC59:AC60 AD60:AE60 B61:K62 L61:L63 M61:V62 W62:Z62 AF62 C64:E65 F64:G64 H64:H65 P64:P68 Q64 S64:T68 U64:Y65 Z64:Z66 AC64:AD66 B65 I65:J65 L65:M66 N66:O68 Q66:R68 AE66:AE67 AF66 B67:E67 H67:H68 U67 F68:G68 I68:J68 M68 V68:AD69 AF68:AF69 AE69 H70 B71:D71 M71:S71 U71:V71 Y71:AD71 F72 AC73 AE73:AF73 AD75">
    <cfRule type="containsText" dxfId="664" priority="2" operator="containsText" text="bm">
      <formula>NOT(ISERROR(SEARCH(("bm"),(B12))))</formula>
    </cfRule>
  </conditionalFormatting>
  <conditionalFormatting sqref="B12:B44 C12:W43 X12:X44 Y12:AH43 Y45 AB45:AC47 AD45:AF45 B46:B47 C46:D48 E46:F47 L46:M47 N46:N48 O46:P47 T46:W47 G47:G48 H47:K47 Q47:S47 X47:X48 Y47:AA47 AD47:AF47 J49 Z49 E53:F54 G53:G56 H53 I53:I57 R53:V55 B54:B56 C54:D54 J54:M56 N54:Q55 AB54:AB55 AF54:AF56 W55:AA55 AC55:AE55 D56:F56 H56 P58:P59 U58 Y58 AA58 AF58:AF60 B59:O59 AB59 AC59:AC60 AD60:AE60 B61:K62 L61:L63 M61:V62 W62:Z62 AF62 C64:E65 F64:G64 H64:H65 P64:P68 Q64 S64:T68 U64:Y65 Z64:Z66 AC64:AD66 B65 I65:J65 L65:M66 N66:O68 Q66:R68 AE66:AE67 AF66 B67:E67 H67:H68 U67 F68:G68 I68:J68 M68 V68:AD69 AF68:AF69 AE69 H70 B71:D71 M71:S71 U71:V71 Y71:AD71 F72 AC73 AE73:AF73 AD75">
    <cfRule type="containsText" dxfId="663" priority="3" operator="containsText" text="Lt">
      <formula>NOT(ISERROR(SEARCH(("Lt"),(B12))))</formula>
    </cfRule>
  </conditionalFormatting>
  <conditionalFormatting sqref="B12:B44 C12:W43 X12:X44 Y12:AH43 Y45 AB45:AC47 AD45:AF45 B46:B47 C46:D48 E46:F47 L46:M47 N46:N48 O46:P47 T46:W47 G47:G48 H47:K47 Q47:S47 X47:X48 Y47:AA47 AD47:AF47 J49 Z49 E53:F54 G53:G56 H53 I53:I57 R53:V55 B54:B56 C54:D54 J54:M56 N54:Q55 AB54:AB55 AF54:AF56 W55:AA55 AC55:AE55 D56:F56 H56 P58:P59 U58 Y58 AA58 AF58:AF60 B59:O59 AB59 AC59:AC60 AD60:AE60 B61:K62 L61:L63 M61:V62 W62:Z62 AF62 C64:E65 F64:G64 H64:H65 P64:P68 Q64 S64:T68 U64:Y65 Z64:Z66 AC64:AD66 B65 I65:J65 L65:M66 N66:O68 Q66:R68 AE66:AE67 AF66 B67:E67 H67:H68 U67 F68:G68 I68:J68 M68 V68:AD69 AF68:AF69 AE69 H70 B71:D71 M71:S71 U71:V71 Y71:AD71 F72 AC73 AE73:AF73 AD75">
    <cfRule type="containsText" dxfId="662" priority="4" operator="containsText" text="考斯特">
      <formula>NOT(ISERROR(SEARCH(("考斯特"),(B12))))</formula>
    </cfRule>
  </conditionalFormatting>
  <conditionalFormatting sqref="B12:B44 C12:W43 X12:X44 Y12:AH43 Y45 AB45:AC47 AD45:AF45 B46:B47 C46:D48 E46:F47 L46:M47 N46:N48 O46:P47 T46:W47 G47:G48 H47:K47 Q47:S47 X47:X48 Y47:AA47 AD47:AF47 J49 Z49 E53:F54 G53:G56 H53 I53:I57 R53:V55 B54:B56 C54:D54 J54:M56 N54:Q55 AB54:AB55 AF54:AF56 W55:AA55 AC55:AE55 D56:F56 H56 P58:P59 U58 Y58 AA58 AF58:AF60 B59:O59 AB59 AC59:AC60 AD60:AE60 B61:K62 L61:L63 M61:V62 W62:Z62 AF62 C64:E65 F64:G64 H64:H65 P64:P68 Q64 S64:T68 U64:Y65 Z64:Z66 AC64:AD66 B65 I65:J65 L65:M66 N66:O68 Q66:R68 AE66:AE67 AF66 B67:E67 H67:H68 U67 F68:G68 I68:J68 M68 V68:AD69 AF68:AF69 AE69 H70 B71:D71 M71:S71 U71:V71 Y71:AD71 F72 AC73 AE73:AF73 AD75">
    <cfRule type="cellIs" dxfId="661" priority="5" operator="equal">
      <formula>"R"</formula>
    </cfRule>
  </conditionalFormatting>
  <conditionalFormatting sqref="J14:J15 U14 Y14 AB14 AE14:AF14 E15 M15 N16:R17 S16:V16 Z16 F18:F21 G19:H19 R19:R20 AB19:AB20 AC19:AF19 O20:Q20 S20:AA20 D21:E21 G21:L21 AD21:AD22 AE22 F24:F26 B25 J25:K25 R25 AD26:AD27 G27 B28:E33 L28 F29:K30 P29:S30 Y29 AB29:AB30 AD29:AE30 F32:O33 P32:AF32 AD34:AE34 S36:Z37 AA37:AF37 B42 N43:P43 B45:AH76">
    <cfRule type="containsText" dxfId="660" priority="6" operator="containsText" text="修理">
      <formula>NOT(ISERROR(SEARCH(("修理"),(J14))))</formula>
    </cfRule>
  </conditionalFormatting>
  <conditionalFormatting sqref="J14:J15 U14 Y14 AB14 AE14:AF14 E15 M15 N16:R17 S16:V16 Z16 F18:F21 G19:H19 R19:R20 AB19:AB20 AC19:AF19 O20:Q20 S20:AA20 D21:E21 G21:L21 AD21:AD22 AE22 F24:F26 B25 J25:K25 R25 AD26:AD27 G27 B28:E33 L28 F29:K30 P29:S30 Y29 AB29:AB30 AD29:AE30 F32:O33 P32:AF32 AD34:AE34 S36:Z37 AA37:AF37 B42 N43:P43 B45:AH76">
    <cfRule type="containsText" dxfId="659" priority="7" operator="containsText" text="三检">
      <formula>NOT(ISERROR(SEARCH(("三检"),(J14))))</formula>
    </cfRule>
  </conditionalFormatting>
  <conditionalFormatting sqref="J14:J15 U14 Y14 AB14 AE14:AF14 E15 M15 N16:R17 S16:V16 Z16 F18:F21 G19:H19 R19:R20 AB19:AB20 AC19:AF19 O20:Q20 S20:AA20 D21:E21 G21:L21 AD21:AD22 AE22 F24:F26 B25 J25:K25 R25 AD26:AD27 G27 B28:E33 L28 F29:K30 P29:S30 Y29 AB29:AB30 AD29:AE30 F32:O33 P32:AF32 AD34:AE34 S36:Z37 AA37:AF37 B42 N43:P43 B45:AH76">
    <cfRule type="containsText" dxfId="658" priority="8" operator="containsText" text="年检">
      <formula>NOT(ISERROR(SEARCH(("年检"),(J14))))</formula>
    </cfRule>
  </conditionalFormatting>
  <conditionalFormatting sqref="J14:J15 U14 Y14 AB14 AE14:AF14 E15 M15 N16:R17 S16:V16 Z16 F18:F21 G19:H19 R19:R20 AB19:AB20 AC19:AF19 O20:Q20 S20:AA20 D21:E21 G21:L21 AD21:AD22 AE22 F24:F26 B25 J25:K25 R25 AD26:AD27 G27 B28:E33 L28 F29:K30 P29:S30 Y29 AB29:AB30 AD29:AE30 F32:O33 P32:AF32 AD34:AE34 S36:Z37 AA37:AF37 B42 N43:P43 B45:AH76">
    <cfRule type="containsText" dxfId="657" priority="9" operator="containsText" text="搬">
      <formula>NOT(ISERROR(SEARCH(("搬"),(J14))))</formula>
    </cfRule>
  </conditionalFormatting>
  <conditionalFormatting sqref="AD6">
    <cfRule type="notContainsBlanks" dxfId="656" priority="10">
      <formula>LEN(TRIM(AD6))&gt;0</formula>
    </cfRule>
  </conditionalFormatting>
  <conditionalFormatting sqref="AF14:AF15 AF19:AF21 AG19:AH19">
    <cfRule type="notContainsBlanks" dxfId="655" priority="11">
      <formula>LEN(TRIM(AF14))&gt;0</formula>
    </cfRule>
  </conditionalFormatting>
  <conditionalFormatting sqref="B13:W43 X13:X44 Y13:AH43 Y45 AB45:AC47 AD45:AF45 B46:B47 C46:D48 E46:F47 L46:M47 N46:N48 O46:P47 T46:W47 G47:G48 H47:K47 Q47:S47 X47:X48 Y47:AA47 AD47:AF47 J49 Z49 E53:F54 G53:G56 H53 I53:I57 R53:V55 B54:B56 C54:D54 J54:M56 N54:Q55 AB54:AB55 AF54:AF56 W55:AA55 AC55:AE55 D56:F56 H56 P58:P59 U58 Y58 AA58 AF58:AF60 B59:O59 AB59 AC59:AC60 AD60:AE60 B61:K62 L61:L63 M61:V62 W62:Z62 AF62 C64:E65 F64:G64 H64:H65 P64:P68 Q64 S64:T68 U64:Y65 Z64:Z66 AC64:AD66 B65 I65:J65 L65:M66 N66:O68 Q66:R68 AE66:AE67 AF66 B67:E67 H67:H68 U67 F68:G68 I68:J68 M68 V68:AD69 AF68:AF69 AE69 H70 B71:D71 M71:S71 U71:V71 Y71:AD71 F72 AC73 AE73:AF73 AD75">
    <cfRule type="containsText" dxfId="654" priority="12" operator="containsText" text="本社番">
      <formula>NOT(ISERROR(SEARCH(("本社番"),(B13))))</formula>
    </cfRule>
  </conditionalFormatting>
  <conditionalFormatting sqref="B2:AH2">
    <cfRule type="notContainsBlanks" dxfId="653" priority="13">
      <formula>LEN(TRIM(B2))&gt;0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r:uid="{00000000-0002-0000-1E00-000000000000}">
          <x14:formula1>
            <xm:f>条件勿动!$A$2:$A$23</xm:f>
          </x14:formula1>
          <xm:sqref>B44</xm:sqref>
        </x14:dataValidation>
        <x14:dataValidation type="list" allowBlank="1" xr:uid="{00000000-0002-0000-1E00-000001000000}">
          <x14:formula1>
            <xm:f>条件勿动!$A:$A</xm:f>
          </x14:formula1>
          <xm:sqref>B13:AH13 B14:T14 V14:AA14 AC14:AH14 B15:I15 K15:L15 N15:AH15 Z16:AH16 B16:M17 S17:AH17 B18:AH18 B19:AA19 B20:E20 G20:N20 AC19:AH20 B21:D21 M21:AC21 B22:AC22 AE21:AH22 B23:AH23 B24:E24 G24:AH24 C25:I25 L25:Q25 S25:AH25 B26:AC26 AE26:AH26 B27:F27 H27:AH27 F28:K28 M28:AH28 G29 L29:X29 Z29:AD29 AG29:AH29 B30:H30 L30:AH30 F31:AH31 AG32:AH32 P33:AH33 B34:AH35 B36:R36 AA36:AH36 B37:T37 AG37:AH37 B38:AH41 C42:AH42 B43:AH43 X44 Y45 AB45:AF45 C46:F46 L46:P46 T46:W46 AB46:AC46 B47:AF47 C48:D48 G48 N48 X48 Z49 E53:I53 R53:V53 B54:E54 I54 AB54 AF54 G54:G55 I55:Q55 W55:AF55 B56 M56 AF56 I56:I57 P58 Y58 AA58 AB59:AC59 AF58:AF59 AC60:AF60 B61:V61 B62:L62 Z62 AF62 D64 F64:H64 P64:Q64 H65:J65 L65:M65 P65 AC65:AD65 T66 Z66 AF66 H67 AE67 F68:J68 M68:AD68 AF68 AE69:AF69 H70 B71:D71 M71:S71 U71:V71 Y71:AC71 AC73 AE73:AF73</xm:sqref>
        </x14:dataValidation>
        <x14:dataValidation type="list" allowBlank="1" xr:uid="{00000000-0002-0000-1E00-000002000000}">
          <x14:formula1>
            <xm:f>条件勿动!$B:$B</xm:f>
          </x14:formula1>
          <xm:sqref>U14 AB14 J15 M15 N16:V16 N17:R17 AB19 F20 O20:AB20 E21:L21 AD21:AD22 F24 B25 J25:K25 R25 AD26 G27 B28:E28 L28 B29:F29 H29:K29 Y29 AE29:AF29 I30:K30 B31:E31 B32:AF32 B33:O33 S36:Z36 U37:AF37 B42 B45:X45 Z45:AA45 AG45:AH45 B46 G46:K46 Q46:S46 X46:AA46 AD46:AH46 AG47:AH47 B48 E48:F48 H48:M48 O48:W48 Y48:AH48 B49:Y49 AA49:AH49 B50:AH52 B53:D53 J53:Q53 W53:AH53 F54 N54:P54 W54:AA54 AC54:AE54 B55:F55 H54:H55 R55:V55 C56:H56 J56:L56 N56:AE56 AG54:AH56 B57:H57 J57:AH57 B58:O58 Q58:X58 Z58 AB58:AE58 B59:AA59 AD59:AE59 B60:AB60 AG58:AH60 W61:AH61 M62:Y62 AA62:AE62 AG62:AH62 B63:AH63 B64:C64 E64 I64:O64 R64:AH64 B65:G65 K65 N65:O65 Q65:AB65 AE65:AH65 B66:S66 U66:Y66 AA66:AE66 AG66:AH66 B67:G67 I67:AD67 AF67:AH67 B68:E68 K68:L68 AE68 B69:AD69 AG68:AH69 B70:G70 I70:AH70 E71:L71 T71 W71:X71 AD71:AH71 B72:AH72 B73:AB73 AD73 AG73:AH73 B74:AH76</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Z29"/>
  <sheetViews>
    <sheetView workbookViewId="0">
      <selection sqref="A1:B1"/>
    </sheetView>
  </sheetViews>
  <sheetFormatPr defaultColWidth="12.6640625" defaultRowHeight="15.75" customHeight="1"/>
  <cols>
    <col min="6" max="6" width="45.33203125" customWidth="1"/>
    <col min="10" max="10" width="15.77734375" customWidth="1"/>
  </cols>
  <sheetData>
    <row r="1" spans="1:26" ht="15.75" customHeight="1">
      <c r="A1" s="2347"/>
      <c r="B1" s="2333"/>
      <c r="C1" s="840" t="s">
        <v>3014</v>
      </c>
      <c r="D1" s="840"/>
      <c r="E1" s="841"/>
      <c r="F1" s="841" t="s">
        <v>3015</v>
      </c>
      <c r="G1" s="841"/>
      <c r="H1" s="841"/>
      <c r="I1" s="841"/>
      <c r="J1" s="841"/>
      <c r="K1" s="841"/>
      <c r="L1" s="841"/>
      <c r="M1" s="841"/>
      <c r="N1" s="841"/>
      <c r="O1" s="841"/>
      <c r="P1" s="841"/>
      <c r="Q1" s="841"/>
      <c r="R1" s="841"/>
      <c r="S1" s="841"/>
      <c r="T1" s="841"/>
      <c r="U1" s="841"/>
      <c r="V1" s="841"/>
      <c r="W1" s="841"/>
      <c r="X1" s="841"/>
      <c r="Y1" s="841"/>
      <c r="Z1" s="841"/>
    </row>
    <row r="2" spans="1:26" ht="15.75" customHeight="1">
      <c r="A2" s="4">
        <v>1</v>
      </c>
      <c r="B2" s="2348" t="s">
        <v>3016</v>
      </c>
      <c r="C2" s="2333"/>
      <c r="D2" s="2333"/>
      <c r="E2" s="2333"/>
      <c r="F2" s="2333"/>
      <c r="G2" s="2348"/>
      <c r="H2" s="2333"/>
      <c r="I2" s="2333"/>
      <c r="J2" s="2333"/>
      <c r="K2" s="2333"/>
      <c r="L2" s="841"/>
      <c r="M2" s="841"/>
      <c r="N2" s="841"/>
      <c r="O2" s="841"/>
      <c r="P2" s="841"/>
      <c r="Q2" s="841"/>
      <c r="R2" s="841"/>
      <c r="S2" s="841"/>
      <c r="T2" s="841"/>
      <c r="U2" s="841"/>
      <c r="V2" s="841"/>
      <c r="W2" s="841"/>
      <c r="X2" s="841"/>
      <c r="Y2" s="841"/>
      <c r="Z2" s="841"/>
    </row>
    <row r="3" spans="1:26" ht="15.75" customHeight="1">
      <c r="A3" s="4">
        <v>2</v>
      </c>
      <c r="B3" s="2348" t="s">
        <v>3017</v>
      </c>
      <c r="C3" s="2333"/>
      <c r="D3" s="2333"/>
      <c r="E3" s="2333"/>
      <c r="F3" s="2333"/>
      <c r="G3" s="841"/>
      <c r="H3" s="841"/>
      <c r="I3" s="841"/>
      <c r="J3" s="841"/>
      <c r="K3" s="841"/>
      <c r="L3" s="841"/>
      <c r="M3" s="841"/>
      <c r="N3" s="841"/>
      <c r="O3" s="841"/>
      <c r="P3" s="841"/>
      <c r="Q3" s="841"/>
      <c r="R3" s="841"/>
      <c r="S3" s="841"/>
      <c r="T3" s="841"/>
      <c r="U3" s="841"/>
      <c r="V3" s="841"/>
      <c r="W3" s="841"/>
      <c r="X3" s="841"/>
      <c r="Y3" s="841"/>
      <c r="Z3" s="841"/>
    </row>
    <row r="4" spans="1:26" ht="15.75" customHeight="1">
      <c r="A4" s="4">
        <v>3</v>
      </c>
      <c r="B4" s="2348" t="s">
        <v>3018</v>
      </c>
      <c r="C4" s="2333"/>
      <c r="D4" s="2333"/>
      <c r="E4" s="2333"/>
      <c r="F4" s="2333"/>
      <c r="G4" s="841"/>
      <c r="H4" s="841"/>
      <c r="I4" s="841"/>
      <c r="J4" s="841" t="s">
        <v>3019</v>
      </c>
      <c r="K4" s="841"/>
      <c r="L4" s="841"/>
      <c r="M4" s="841"/>
      <c r="N4" s="841"/>
      <c r="O4" s="841"/>
      <c r="P4" s="841"/>
      <c r="Q4" s="841"/>
      <c r="R4" s="841"/>
      <c r="S4" s="841"/>
      <c r="T4" s="841"/>
      <c r="U4" s="841"/>
      <c r="V4" s="841"/>
      <c r="W4" s="841"/>
      <c r="X4" s="841"/>
      <c r="Y4" s="841"/>
      <c r="Z4" s="841"/>
    </row>
    <row r="5" spans="1:26" ht="15.75" customHeight="1">
      <c r="A5" s="4">
        <v>4</v>
      </c>
      <c r="B5" s="2348" t="s">
        <v>3020</v>
      </c>
      <c r="C5" s="2333"/>
      <c r="D5" s="2333"/>
      <c r="E5" s="2333"/>
      <c r="F5" s="2333"/>
      <c r="G5" s="841"/>
      <c r="H5" s="841"/>
      <c r="I5" s="841"/>
      <c r="J5" s="841">
        <v>1</v>
      </c>
      <c r="K5" s="2346" t="s">
        <v>3021</v>
      </c>
      <c r="L5" s="2333"/>
      <c r="M5" s="2333"/>
      <c r="N5" s="2333"/>
      <c r="O5" s="2333"/>
      <c r="P5" s="2333"/>
      <c r="Q5" s="2333"/>
      <c r="R5" s="2333"/>
      <c r="S5" s="2333"/>
      <c r="T5" s="2333"/>
      <c r="U5" s="2333"/>
      <c r="V5" s="2333"/>
      <c r="W5" s="841"/>
      <c r="X5" s="841"/>
      <c r="Y5" s="841"/>
      <c r="Z5" s="841"/>
    </row>
    <row r="6" spans="1:26" ht="15.75" customHeight="1">
      <c r="A6" s="4">
        <v>5</v>
      </c>
      <c r="B6" s="2348" t="s">
        <v>3022</v>
      </c>
      <c r="C6" s="2333"/>
      <c r="D6" s="2333"/>
      <c r="E6" s="2333"/>
      <c r="F6" s="2333"/>
      <c r="G6" s="841"/>
      <c r="H6" s="841"/>
      <c r="I6" s="841"/>
      <c r="J6" s="841">
        <v>2</v>
      </c>
      <c r="K6" s="2346" t="s">
        <v>3023</v>
      </c>
      <c r="L6" s="2333"/>
      <c r="M6" s="2333"/>
      <c r="N6" s="2333"/>
      <c r="O6" s="2333"/>
      <c r="P6" s="2333"/>
      <c r="Q6" s="2333"/>
      <c r="R6" s="2333"/>
      <c r="S6" s="2333"/>
      <c r="T6" s="2333"/>
      <c r="U6" s="2333"/>
      <c r="V6" s="2333"/>
      <c r="W6" s="841"/>
      <c r="X6" s="841"/>
      <c r="Y6" s="841"/>
      <c r="Z6" s="841"/>
    </row>
    <row r="7" spans="1:26" ht="15.75" customHeight="1">
      <c r="A7" s="4"/>
      <c r="B7" s="4"/>
      <c r="C7" s="4"/>
      <c r="D7" s="840"/>
      <c r="E7" s="841"/>
      <c r="F7" s="841"/>
      <c r="G7" s="841"/>
      <c r="H7" s="841"/>
      <c r="I7" s="841"/>
      <c r="J7" s="841"/>
      <c r="K7" s="841"/>
      <c r="L7" s="841"/>
      <c r="M7" s="841"/>
      <c r="N7" s="841"/>
      <c r="O7" s="841"/>
      <c r="P7" s="841"/>
      <c r="Q7" s="841"/>
      <c r="R7" s="841"/>
      <c r="S7" s="841"/>
      <c r="T7" s="841"/>
      <c r="U7" s="841"/>
      <c r="V7" s="841"/>
      <c r="W7" s="841"/>
      <c r="X7" s="841"/>
      <c r="Y7" s="841"/>
      <c r="Z7" s="841"/>
    </row>
    <row r="8" spans="1:26" ht="15.75" customHeight="1">
      <c r="A8" s="2347" t="s">
        <v>3024</v>
      </c>
      <c r="B8" s="2333"/>
      <c r="C8" s="840" t="s">
        <v>3025</v>
      </c>
      <c r="D8" s="840"/>
      <c r="E8" s="841"/>
      <c r="F8" s="841" t="s">
        <v>3026</v>
      </c>
      <c r="G8" s="841"/>
      <c r="H8" s="841"/>
      <c r="I8" s="841"/>
      <c r="J8" s="841"/>
      <c r="K8" s="841"/>
      <c r="L8" s="841"/>
      <c r="M8" s="841"/>
      <c r="N8" s="841"/>
      <c r="O8" s="841"/>
      <c r="P8" s="841"/>
      <c r="Q8" s="841"/>
      <c r="R8" s="841"/>
      <c r="S8" s="841"/>
      <c r="T8" s="841"/>
      <c r="U8" s="841"/>
      <c r="V8" s="841"/>
      <c r="W8" s="841"/>
      <c r="X8" s="841"/>
      <c r="Y8" s="841"/>
      <c r="Z8" s="841"/>
    </row>
    <row r="9" spans="1:26" ht="15.75" customHeight="1">
      <c r="A9" s="4">
        <v>1</v>
      </c>
      <c r="B9" s="2348" t="s">
        <v>3016</v>
      </c>
      <c r="C9" s="2333"/>
      <c r="D9" s="2333"/>
      <c r="E9" s="2333"/>
      <c r="F9" s="2333"/>
      <c r="G9" s="841"/>
      <c r="H9" s="841"/>
      <c r="I9" s="842"/>
      <c r="J9" s="841"/>
      <c r="K9" s="841"/>
      <c r="L9" s="841"/>
      <c r="M9" s="841"/>
      <c r="N9" s="841"/>
      <c r="O9" s="841"/>
      <c r="P9" s="841"/>
      <c r="Q9" s="841"/>
      <c r="R9" s="841"/>
      <c r="S9" s="841"/>
      <c r="T9" s="841"/>
      <c r="U9" s="841"/>
      <c r="V9" s="841"/>
      <c r="W9" s="841"/>
      <c r="X9" s="841"/>
      <c r="Y9" s="841"/>
      <c r="Z9" s="841"/>
    </row>
    <row r="10" spans="1:26" ht="15.75" customHeight="1">
      <c r="A10" s="4">
        <v>2</v>
      </c>
      <c r="B10" s="2348" t="s">
        <v>3027</v>
      </c>
      <c r="C10" s="2333"/>
      <c r="D10" s="2333"/>
      <c r="E10" s="2333"/>
      <c r="F10" s="2333"/>
      <c r="G10" s="841"/>
      <c r="H10" s="841"/>
      <c r="I10" s="841"/>
      <c r="J10" s="841"/>
      <c r="K10" s="841"/>
      <c r="L10" s="841"/>
      <c r="M10" s="841"/>
      <c r="N10" s="841"/>
      <c r="O10" s="841"/>
      <c r="P10" s="841"/>
      <c r="Q10" s="841"/>
      <c r="R10" s="841"/>
      <c r="S10" s="841"/>
      <c r="T10" s="841"/>
      <c r="U10" s="841"/>
      <c r="V10" s="841"/>
      <c r="W10" s="841"/>
      <c r="X10" s="841"/>
      <c r="Y10" s="841"/>
      <c r="Z10" s="841"/>
    </row>
    <row r="11" spans="1:26" ht="15.75" customHeight="1">
      <c r="A11" s="4">
        <v>3</v>
      </c>
      <c r="B11" s="2348" t="s">
        <v>3028</v>
      </c>
      <c r="C11" s="2333"/>
      <c r="D11" s="2333"/>
      <c r="E11" s="2333"/>
      <c r="F11" s="2333"/>
      <c r="G11" s="841"/>
      <c r="H11" s="841"/>
      <c r="I11" s="841"/>
      <c r="J11" s="841"/>
      <c r="K11" s="841"/>
      <c r="L11" s="841"/>
      <c r="M11" s="841"/>
      <c r="N11" s="841"/>
      <c r="O11" s="841"/>
      <c r="P11" s="841"/>
      <c r="Q11" s="841"/>
      <c r="R11" s="841"/>
      <c r="S11" s="841"/>
      <c r="T11" s="841"/>
      <c r="U11" s="841"/>
      <c r="V11" s="841"/>
      <c r="W11" s="841"/>
      <c r="X11" s="841"/>
      <c r="Y11" s="841"/>
      <c r="Z11" s="841"/>
    </row>
    <row r="12" spans="1:26" ht="15.75" customHeight="1">
      <c r="A12" s="4"/>
      <c r="B12" s="4"/>
      <c r="C12" s="840"/>
      <c r="D12" s="840"/>
      <c r="E12" s="841"/>
      <c r="F12" s="841"/>
      <c r="G12" s="841"/>
      <c r="H12" s="841"/>
      <c r="I12" s="841"/>
      <c r="J12" s="841"/>
      <c r="K12" s="841"/>
      <c r="L12" s="841"/>
      <c r="M12" s="841"/>
      <c r="N12" s="841"/>
      <c r="O12" s="841"/>
      <c r="P12" s="841"/>
      <c r="Q12" s="841"/>
      <c r="R12" s="841"/>
      <c r="S12" s="841"/>
      <c r="T12" s="841"/>
      <c r="U12" s="841"/>
      <c r="V12" s="841"/>
      <c r="W12" s="841"/>
      <c r="X12" s="841"/>
      <c r="Y12" s="841"/>
      <c r="Z12" s="841"/>
    </row>
    <row r="13" spans="1:26" ht="15.75" customHeight="1">
      <c r="A13" s="2347" t="s">
        <v>3029</v>
      </c>
      <c r="B13" s="2333"/>
      <c r="C13" s="840" t="s">
        <v>3030</v>
      </c>
      <c r="D13" s="840"/>
      <c r="E13" s="841"/>
      <c r="F13" s="841" t="s">
        <v>3031</v>
      </c>
      <c r="G13" s="841"/>
      <c r="H13" s="841"/>
      <c r="I13" s="841"/>
      <c r="J13" s="841"/>
      <c r="K13" s="841"/>
      <c r="L13" s="841"/>
      <c r="M13" s="841"/>
      <c r="N13" s="841"/>
      <c r="O13" s="841"/>
      <c r="P13" s="841"/>
      <c r="Q13" s="841"/>
      <c r="R13" s="841"/>
      <c r="S13" s="841"/>
      <c r="T13" s="841"/>
      <c r="U13" s="841"/>
      <c r="V13" s="841"/>
      <c r="W13" s="841"/>
      <c r="X13" s="841"/>
      <c r="Y13" s="841"/>
      <c r="Z13" s="841"/>
    </row>
    <row r="14" spans="1:26" ht="15.75" customHeight="1">
      <c r="A14" s="4">
        <v>1</v>
      </c>
      <c r="B14" s="2348" t="s">
        <v>3032</v>
      </c>
      <c r="C14" s="2333"/>
      <c r="D14" s="2333"/>
      <c r="E14" s="2333"/>
      <c r="F14" s="2333"/>
      <c r="G14" s="841"/>
      <c r="H14" s="841"/>
      <c r="I14" s="841"/>
      <c r="J14" s="841"/>
      <c r="K14" s="841"/>
      <c r="L14" s="841"/>
      <c r="M14" s="841"/>
      <c r="N14" s="841"/>
      <c r="O14" s="841"/>
      <c r="P14" s="841"/>
      <c r="Q14" s="841"/>
      <c r="R14" s="841"/>
      <c r="S14" s="841"/>
      <c r="T14" s="841"/>
      <c r="U14" s="841"/>
      <c r="V14" s="841"/>
      <c r="W14" s="841"/>
      <c r="X14" s="841"/>
      <c r="Y14" s="841"/>
      <c r="Z14" s="841"/>
    </row>
    <row r="15" spans="1:26" ht="15.75" customHeight="1">
      <c r="A15" s="4">
        <v>2</v>
      </c>
      <c r="B15" s="2348" t="s">
        <v>3033</v>
      </c>
      <c r="C15" s="2333"/>
      <c r="D15" s="2333"/>
      <c r="E15" s="2333"/>
      <c r="F15" s="2333"/>
      <c r="G15" s="841"/>
      <c r="H15" s="841"/>
      <c r="I15" s="841"/>
      <c r="J15" s="841"/>
      <c r="K15" s="841"/>
      <c r="L15" s="841"/>
      <c r="M15" s="841"/>
      <c r="N15" s="841"/>
      <c r="O15" s="841"/>
      <c r="P15" s="841"/>
      <c r="Q15" s="841"/>
      <c r="R15" s="841"/>
      <c r="S15" s="841"/>
      <c r="T15" s="841"/>
      <c r="U15" s="841"/>
      <c r="V15" s="841"/>
      <c r="W15" s="841"/>
      <c r="X15" s="841"/>
      <c r="Y15" s="841"/>
      <c r="Z15" s="841"/>
    </row>
    <row r="16" spans="1:26" ht="15.75" customHeight="1">
      <c r="A16" s="4">
        <v>3</v>
      </c>
      <c r="B16" s="2348" t="s">
        <v>3034</v>
      </c>
      <c r="C16" s="2333"/>
      <c r="D16" s="2333"/>
      <c r="E16" s="2333"/>
      <c r="F16" s="2333"/>
      <c r="G16" s="841"/>
      <c r="H16" s="841"/>
      <c r="I16" s="841"/>
      <c r="J16" s="841"/>
      <c r="K16" s="841"/>
      <c r="L16" s="841"/>
      <c r="M16" s="841"/>
      <c r="N16" s="841"/>
      <c r="O16" s="841"/>
      <c r="P16" s="841"/>
      <c r="Q16" s="841"/>
      <c r="R16" s="841"/>
      <c r="S16" s="841"/>
      <c r="T16" s="841"/>
      <c r="U16" s="841"/>
      <c r="V16" s="841"/>
      <c r="W16" s="841"/>
      <c r="X16" s="841"/>
      <c r="Y16" s="841"/>
      <c r="Z16" s="841"/>
    </row>
    <row r="17" spans="1:26" ht="15.75" customHeight="1">
      <c r="A17" s="4">
        <v>4</v>
      </c>
      <c r="B17" s="2348" t="s">
        <v>3035</v>
      </c>
      <c r="C17" s="2333"/>
      <c r="D17" s="2333"/>
      <c r="E17" s="2333"/>
      <c r="F17" s="2333"/>
      <c r="G17" s="841"/>
      <c r="H17" s="841"/>
      <c r="I17" s="841"/>
      <c r="J17" s="841"/>
      <c r="K17" s="841"/>
      <c r="L17" s="841"/>
      <c r="M17" s="841"/>
      <c r="N17" s="841"/>
      <c r="O17" s="841"/>
      <c r="P17" s="841"/>
      <c r="Q17" s="841"/>
      <c r="R17" s="841"/>
      <c r="S17" s="841"/>
      <c r="T17" s="841"/>
      <c r="U17" s="841"/>
      <c r="V17" s="841"/>
      <c r="W17" s="841"/>
      <c r="X17" s="841"/>
      <c r="Y17" s="841"/>
      <c r="Z17" s="841"/>
    </row>
    <row r="18" spans="1:26">
      <c r="A18" s="2"/>
      <c r="B18" s="2"/>
      <c r="C18" s="6"/>
      <c r="D18" s="6"/>
    </row>
    <row r="19" spans="1:26">
      <c r="A19" s="2349" t="s">
        <v>3036</v>
      </c>
      <c r="B19" s="2333"/>
      <c r="C19" s="6"/>
      <c r="D19" s="6"/>
    </row>
    <row r="20" spans="1:26">
      <c r="A20" s="2350" t="s">
        <v>3037</v>
      </c>
      <c r="B20" s="2333"/>
      <c r="C20" s="2333"/>
      <c r="D20" s="2333"/>
      <c r="E20" s="2333"/>
      <c r="F20" s="2333"/>
      <c r="G20" s="2333"/>
      <c r="H20" s="2333"/>
      <c r="I20" s="2333"/>
      <c r="J20" s="2333"/>
      <c r="K20" s="2333"/>
      <c r="L20" s="2333"/>
      <c r="M20" s="2333"/>
      <c r="N20" s="2333"/>
      <c r="O20" s="2333"/>
      <c r="P20" s="2333"/>
      <c r="Q20" s="2333"/>
    </row>
    <row r="21" spans="1:26" ht="15.75" customHeight="1">
      <c r="A21" s="2350" t="s">
        <v>3038</v>
      </c>
      <c r="B21" s="2333"/>
      <c r="C21" s="2333"/>
      <c r="D21" s="2333"/>
      <c r="E21" s="2333"/>
      <c r="F21" s="2333"/>
      <c r="G21" s="2333"/>
      <c r="H21" s="2333"/>
      <c r="I21" s="2333"/>
      <c r="J21" s="2333"/>
      <c r="K21" s="2333"/>
      <c r="L21" s="2333"/>
      <c r="M21" s="2333"/>
      <c r="N21" s="2333"/>
      <c r="O21" s="2333"/>
      <c r="P21" s="2333"/>
      <c r="Q21" s="841"/>
    </row>
    <row r="22" spans="1:26" ht="15.75" customHeight="1">
      <c r="A22" s="2350" t="s">
        <v>3039</v>
      </c>
      <c r="B22" s="2333"/>
      <c r="C22" s="2333"/>
      <c r="D22" s="2333"/>
      <c r="E22" s="2333"/>
      <c r="F22" s="2333"/>
      <c r="G22" s="2333"/>
      <c r="H22" s="2333"/>
      <c r="I22" s="2333"/>
      <c r="J22" s="2333"/>
      <c r="K22" s="2333"/>
      <c r="L22" s="2333"/>
      <c r="M22" s="2333"/>
      <c r="N22" s="2333"/>
      <c r="O22" s="2333"/>
      <c r="P22" s="2333"/>
      <c r="Q22" s="841"/>
    </row>
    <row r="23" spans="1:26">
      <c r="A23" s="2"/>
      <c r="B23" s="2"/>
      <c r="C23" s="6"/>
      <c r="D23" s="6"/>
    </row>
    <row r="25" spans="1:26" ht="15.75" customHeight="1">
      <c r="A25" s="841" t="s">
        <v>3040</v>
      </c>
      <c r="B25" s="841"/>
      <c r="C25" s="841"/>
      <c r="D25" s="841"/>
      <c r="E25" s="841"/>
      <c r="F25" s="841"/>
      <c r="G25" s="841"/>
      <c r="H25" s="841"/>
      <c r="I25" s="841"/>
      <c r="J25" s="841"/>
      <c r="K25" s="841"/>
      <c r="L25" s="841"/>
      <c r="M25" s="841"/>
      <c r="N25" s="841"/>
      <c r="O25" s="841"/>
      <c r="P25" s="841"/>
      <c r="Q25" s="841"/>
      <c r="R25" s="841"/>
      <c r="S25" s="841"/>
      <c r="T25" s="841"/>
      <c r="U25" s="841"/>
      <c r="V25" s="841"/>
      <c r="W25" s="841"/>
      <c r="X25" s="841"/>
      <c r="Y25" s="841"/>
      <c r="Z25" s="841"/>
    </row>
    <row r="26" spans="1:26" ht="15.75" customHeight="1">
      <c r="C26" s="843" t="s">
        <v>3041</v>
      </c>
      <c r="D26" s="841"/>
      <c r="E26" s="841"/>
      <c r="F26" s="841"/>
      <c r="G26" s="841"/>
      <c r="H26" s="841"/>
      <c r="I26" s="841"/>
      <c r="J26" s="841"/>
      <c r="K26" s="841"/>
      <c r="L26" s="841"/>
      <c r="M26" s="841"/>
      <c r="N26" s="841"/>
      <c r="O26" s="841"/>
      <c r="P26" s="841"/>
      <c r="Q26" s="841"/>
      <c r="R26" s="841"/>
      <c r="S26" s="841"/>
      <c r="T26" s="841"/>
      <c r="U26" s="841"/>
      <c r="V26" s="841"/>
      <c r="W26" s="841"/>
      <c r="X26" s="841"/>
      <c r="Y26" s="841"/>
      <c r="Z26" s="841"/>
    </row>
    <row r="27" spans="1:26" ht="15.75" customHeight="1">
      <c r="A27" s="843" t="s">
        <v>3042</v>
      </c>
      <c r="B27" s="841"/>
      <c r="C27" s="841"/>
      <c r="D27" s="841"/>
      <c r="E27" s="841"/>
      <c r="F27" s="841"/>
      <c r="G27" s="841"/>
      <c r="H27" s="841"/>
      <c r="I27" s="841"/>
      <c r="J27" s="841"/>
      <c r="K27" s="841"/>
      <c r="L27" s="841"/>
      <c r="M27" s="841"/>
      <c r="N27" s="841"/>
      <c r="O27" s="841"/>
      <c r="P27" s="841"/>
      <c r="Q27" s="841"/>
      <c r="R27" s="841"/>
      <c r="S27" s="841"/>
      <c r="T27" s="841"/>
      <c r="U27" s="841"/>
      <c r="V27" s="841"/>
      <c r="W27" s="841"/>
      <c r="X27" s="841"/>
      <c r="Y27" s="841"/>
      <c r="Z27" s="841"/>
    </row>
    <row r="28" spans="1:26" ht="18">
      <c r="A28" s="843" t="s">
        <v>3043</v>
      </c>
      <c r="B28" s="841"/>
      <c r="C28" s="841"/>
      <c r="D28" s="841"/>
      <c r="E28" s="841"/>
      <c r="F28" s="841"/>
      <c r="G28" s="841"/>
      <c r="H28" s="841"/>
      <c r="I28" s="841"/>
      <c r="J28" s="841"/>
      <c r="K28" s="841"/>
      <c r="L28" s="841"/>
      <c r="M28" s="841"/>
      <c r="N28" s="841"/>
      <c r="O28" s="841"/>
      <c r="P28" s="841"/>
      <c r="Q28" s="841"/>
      <c r="R28" s="841"/>
      <c r="S28" s="841"/>
      <c r="T28" s="841"/>
      <c r="U28" s="841"/>
      <c r="V28" s="841"/>
      <c r="W28" s="841"/>
      <c r="X28" s="841"/>
      <c r="Y28" s="841"/>
      <c r="Z28" s="841"/>
    </row>
    <row r="29" spans="1:26" ht="18">
      <c r="A29" s="843" t="s">
        <v>3044</v>
      </c>
    </row>
  </sheetData>
  <mergeCells count="22">
    <mergeCell ref="A22:P22"/>
    <mergeCell ref="A8:B8"/>
    <mergeCell ref="B9:F9"/>
    <mergeCell ref="B10:F10"/>
    <mergeCell ref="B11:F11"/>
    <mergeCell ref="A13:B13"/>
    <mergeCell ref="B14:F14"/>
    <mergeCell ref="B15:F15"/>
    <mergeCell ref="B16:F16"/>
    <mergeCell ref="B17:F17"/>
    <mergeCell ref="A19:B19"/>
    <mergeCell ref="A20:Q20"/>
    <mergeCell ref="A21:P21"/>
    <mergeCell ref="K5:V5"/>
    <mergeCell ref="K6:V6"/>
    <mergeCell ref="A1:B1"/>
    <mergeCell ref="B2:F2"/>
    <mergeCell ref="G2:K2"/>
    <mergeCell ref="B3:F3"/>
    <mergeCell ref="B4:F4"/>
    <mergeCell ref="B5:F5"/>
    <mergeCell ref="B6:F6"/>
  </mergeCells>
  <phoneticPr fontId="15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AN1004"/>
  <sheetViews>
    <sheetView workbookViewId="0"/>
  </sheetViews>
  <sheetFormatPr defaultColWidth="12.6640625" defaultRowHeight="15.75" customHeight="1"/>
  <cols>
    <col min="1" max="1" width="6.6640625" customWidth="1"/>
    <col min="2" max="2" width="6" customWidth="1"/>
    <col min="3" max="3" width="7.6640625" customWidth="1"/>
    <col min="4" max="4" width="6" customWidth="1"/>
    <col min="5" max="5" width="11" customWidth="1"/>
    <col min="6" max="6" width="16.44140625" customWidth="1"/>
    <col min="8" max="8" width="9.33203125" customWidth="1"/>
    <col min="9" max="38" width="3.77734375" customWidth="1"/>
    <col min="39" max="39" width="2.88671875" customWidth="1"/>
    <col min="40" max="40" width="5" customWidth="1"/>
  </cols>
  <sheetData>
    <row r="1" spans="1:40">
      <c r="A1" s="3"/>
      <c r="B1" s="3" t="s">
        <v>3045</v>
      </c>
      <c r="C1" s="243" t="s">
        <v>3046</v>
      </c>
      <c r="D1" s="243" t="s">
        <v>3047</v>
      </c>
      <c r="E1" s="243" t="s">
        <v>3048</v>
      </c>
      <c r="F1" s="10" t="s">
        <v>3049</v>
      </c>
      <c r="G1" s="10" t="s">
        <v>3050</v>
      </c>
      <c r="H1" s="345"/>
      <c r="I1" s="844">
        <v>6</v>
      </c>
      <c r="J1" s="844">
        <v>7</v>
      </c>
      <c r="K1" s="844">
        <v>8</v>
      </c>
      <c r="L1" s="844">
        <v>9</v>
      </c>
      <c r="M1" s="844">
        <v>10</v>
      </c>
      <c r="N1" s="844">
        <v>11</v>
      </c>
      <c r="O1" s="844">
        <v>12</v>
      </c>
      <c r="P1" s="844">
        <v>13</v>
      </c>
      <c r="Q1" s="844">
        <v>14</v>
      </c>
      <c r="R1" s="844">
        <v>15</v>
      </c>
      <c r="S1" s="844">
        <v>16</v>
      </c>
      <c r="T1" s="844">
        <v>17</v>
      </c>
      <c r="U1" s="844">
        <v>18</v>
      </c>
      <c r="V1" s="844">
        <v>19</v>
      </c>
      <c r="W1" s="844">
        <v>20</v>
      </c>
      <c r="X1" s="844">
        <v>21</v>
      </c>
      <c r="Y1" s="844">
        <v>22</v>
      </c>
      <c r="Z1" s="844">
        <v>23</v>
      </c>
      <c r="AA1" s="844">
        <v>24</v>
      </c>
      <c r="AB1" s="844">
        <v>25</v>
      </c>
      <c r="AC1" s="844">
        <v>26</v>
      </c>
      <c r="AD1" s="844">
        <v>27</v>
      </c>
      <c r="AE1" s="844">
        <v>28</v>
      </c>
      <c r="AF1" s="844">
        <v>29</v>
      </c>
      <c r="AG1" s="844">
        <v>30</v>
      </c>
      <c r="AH1" s="844">
        <v>31</v>
      </c>
      <c r="AI1" s="844">
        <v>32</v>
      </c>
      <c r="AJ1" s="844">
        <v>33</v>
      </c>
      <c r="AK1" s="844">
        <v>34</v>
      </c>
      <c r="AL1" s="844">
        <v>35</v>
      </c>
      <c r="AM1" s="845" t="s">
        <v>71</v>
      </c>
      <c r="AN1" s="845" t="s">
        <v>3051</v>
      </c>
    </row>
    <row r="2" spans="1:40">
      <c r="A2" s="846" t="s">
        <v>134</v>
      </c>
      <c r="B2" s="846" t="s">
        <v>1910</v>
      </c>
      <c r="C2" s="847" t="s">
        <v>3052</v>
      </c>
      <c r="D2" s="847" t="s">
        <v>2720</v>
      </c>
      <c r="E2" s="847" t="s">
        <v>3053</v>
      </c>
      <c r="F2" s="10" t="s">
        <v>3054</v>
      </c>
      <c r="G2" s="10" t="s">
        <v>3055</v>
      </c>
      <c r="H2" s="2354" t="s">
        <v>3056</v>
      </c>
      <c r="I2" s="848"/>
      <c r="J2" s="848"/>
      <c r="K2" s="848"/>
      <c r="L2" s="849"/>
      <c r="M2" s="848"/>
      <c r="N2" s="848"/>
      <c r="O2" s="848"/>
      <c r="P2" s="848"/>
      <c r="Q2" s="848"/>
      <c r="R2" s="848"/>
      <c r="S2" s="848"/>
      <c r="T2" s="850"/>
      <c r="U2" s="850"/>
      <c r="V2" s="850"/>
      <c r="W2" s="850"/>
      <c r="X2" s="850"/>
      <c r="Y2" s="850"/>
      <c r="Z2" s="850"/>
      <c r="AA2" s="850"/>
      <c r="AB2" s="850"/>
      <c r="AC2" s="850"/>
      <c r="AD2" s="850"/>
      <c r="AE2" s="851"/>
      <c r="AF2" s="851"/>
      <c r="AG2" s="851"/>
      <c r="AH2" s="851"/>
      <c r="AI2" s="851"/>
      <c r="AJ2" s="851"/>
      <c r="AK2" s="851"/>
      <c r="AL2" s="851"/>
      <c r="AM2" s="852">
        <v>9</v>
      </c>
      <c r="AN2" s="853"/>
    </row>
    <row r="3" spans="1:40">
      <c r="A3" s="2357" t="s">
        <v>240</v>
      </c>
      <c r="B3" s="846" t="s">
        <v>2037</v>
      </c>
      <c r="C3" s="847" t="s">
        <v>3057</v>
      </c>
      <c r="D3" s="847" t="s">
        <v>110</v>
      </c>
      <c r="E3" s="847" t="s">
        <v>3058</v>
      </c>
      <c r="F3" s="10" t="s">
        <v>3059</v>
      </c>
      <c r="G3" s="10" t="s">
        <v>3060</v>
      </c>
      <c r="H3" s="2355"/>
      <c r="I3" s="854"/>
      <c r="J3" s="855"/>
      <c r="K3" s="855"/>
      <c r="L3" s="855"/>
      <c r="M3" s="855"/>
      <c r="N3" s="856"/>
      <c r="O3" s="855"/>
      <c r="P3" s="855"/>
      <c r="Q3" s="855"/>
      <c r="R3" s="855"/>
      <c r="S3" s="855"/>
      <c r="T3" s="855"/>
      <c r="U3" s="855"/>
      <c r="V3" s="857"/>
      <c r="W3" s="857"/>
      <c r="X3" s="857"/>
      <c r="Y3" s="857"/>
      <c r="Z3" s="857"/>
      <c r="AA3" s="857"/>
      <c r="AB3" s="857"/>
      <c r="AC3" s="857"/>
      <c r="AD3" s="857"/>
      <c r="AE3" s="854"/>
      <c r="AF3" s="854"/>
      <c r="AG3" s="854"/>
      <c r="AH3" s="854"/>
      <c r="AI3" s="854"/>
      <c r="AJ3" s="854"/>
      <c r="AK3" s="854"/>
      <c r="AL3" s="854"/>
      <c r="AM3" s="858">
        <v>10</v>
      </c>
      <c r="AN3" s="859"/>
    </row>
    <row r="4" spans="1:40">
      <c r="A4" s="2335"/>
      <c r="B4" s="846" t="s">
        <v>2910</v>
      </c>
      <c r="C4" s="847" t="s">
        <v>3061</v>
      </c>
      <c r="D4" s="847" t="s">
        <v>27</v>
      </c>
      <c r="E4" s="847"/>
      <c r="F4" s="10" t="s">
        <v>3062</v>
      </c>
      <c r="G4" s="10" t="s">
        <v>3063</v>
      </c>
      <c r="H4" s="2355"/>
      <c r="I4" s="854"/>
      <c r="J4" s="854"/>
      <c r="K4" s="854"/>
      <c r="L4" s="854"/>
      <c r="M4" s="855"/>
      <c r="N4" s="855"/>
      <c r="O4" s="855"/>
      <c r="P4" s="855"/>
      <c r="Q4" s="855"/>
      <c r="R4" s="855"/>
      <c r="S4" s="856"/>
      <c r="T4" s="855"/>
      <c r="U4" s="855"/>
      <c r="V4" s="855"/>
      <c r="W4" s="855"/>
      <c r="X4" s="855"/>
      <c r="Y4" s="855"/>
      <c r="Z4" s="857"/>
      <c r="AA4" s="857"/>
      <c r="AB4" s="857"/>
      <c r="AC4" s="857"/>
      <c r="AD4" s="857"/>
      <c r="AE4" s="854"/>
      <c r="AF4" s="854"/>
      <c r="AG4" s="854"/>
      <c r="AH4" s="854"/>
      <c r="AI4" s="854"/>
      <c r="AJ4" s="854"/>
      <c r="AK4" s="854"/>
      <c r="AL4" s="854"/>
      <c r="AM4" s="858">
        <v>11</v>
      </c>
      <c r="AN4" s="859"/>
    </row>
    <row r="5" spans="1:40">
      <c r="A5" s="846" t="s">
        <v>3064</v>
      </c>
      <c r="B5" s="846" t="s">
        <v>1320</v>
      </c>
      <c r="C5" s="847" t="s">
        <v>1</v>
      </c>
      <c r="D5" s="847" t="s">
        <v>108</v>
      </c>
      <c r="E5" s="847"/>
      <c r="H5" s="2355"/>
      <c r="I5" s="854"/>
      <c r="J5" s="854"/>
      <c r="K5" s="854"/>
      <c r="L5" s="854"/>
      <c r="M5" s="854"/>
      <c r="N5" s="854"/>
      <c r="O5" s="854"/>
      <c r="P5" s="854"/>
      <c r="Q5" s="857"/>
      <c r="R5" s="860"/>
      <c r="S5" s="860"/>
      <c r="T5" s="860"/>
      <c r="U5" s="860"/>
      <c r="V5" s="860"/>
      <c r="W5" s="856"/>
      <c r="X5" s="860"/>
      <c r="Y5" s="860"/>
      <c r="Z5" s="860"/>
      <c r="AA5" s="860"/>
      <c r="AB5" s="860"/>
      <c r="AC5" s="860"/>
      <c r="AD5" s="856"/>
      <c r="AE5" s="860"/>
      <c r="AF5" s="860"/>
      <c r="AG5" s="860"/>
      <c r="AH5" s="860"/>
      <c r="AI5" s="860"/>
      <c r="AJ5" s="860"/>
      <c r="AK5" s="861"/>
      <c r="AL5" s="861"/>
      <c r="AM5" s="858">
        <v>16</v>
      </c>
      <c r="AN5" s="859"/>
    </row>
    <row r="6" spans="1:40">
      <c r="A6" s="846" t="s">
        <v>3065</v>
      </c>
      <c r="B6" s="846"/>
      <c r="C6" s="847"/>
      <c r="D6" s="847"/>
      <c r="E6" s="847"/>
      <c r="H6" s="2356"/>
      <c r="I6" s="862"/>
      <c r="J6" s="862"/>
      <c r="K6" s="862"/>
      <c r="L6" s="862"/>
      <c r="M6" s="862"/>
      <c r="N6" s="862"/>
      <c r="O6" s="862"/>
      <c r="P6" s="862"/>
      <c r="Q6" s="863"/>
      <c r="R6" s="863"/>
      <c r="S6" s="864"/>
      <c r="T6" s="864"/>
      <c r="U6" s="864"/>
      <c r="V6" s="864"/>
      <c r="W6" s="865"/>
      <c r="X6" s="864"/>
      <c r="Y6" s="864"/>
      <c r="Z6" s="864"/>
      <c r="AA6" s="864"/>
      <c r="AB6" s="864"/>
      <c r="AC6" s="864"/>
      <c r="AD6" s="865"/>
      <c r="AE6" s="864"/>
      <c r="AF6" s="864"/>
      <c r="AG6" s="864"/>
      <c r="AH6" s="864"/>
      <c r="AI6" s="864"/>
      <c r="AJ6" s="864"/>
      <c r="AK6" s="863"/>
      <c r="AL6" s="863"/>
      <c r="AM6" s="866">
        <v>15</v>
      </c>
      <c r="AN6" s="867">
        <v>244</v>
      </c>
    </row>
    <row r="7" spans="1:40">
      <c r="A7" s="846" t="s">
        <v>2990</v>
      </c>
      <c r="B7" s="846"/>
      <c r="C7" s="847"/>
      <c r="D7" s="847"/>
      <c r="E7" s="847"/>
      <c r="H7" s="2358" t="s">
        <v>3066</v>
      </c>
      <c r="I7" s="868"/>
      <c r="J7" s="868"/>
      <c r="K7" s="869"/>
      <c r="L7" s="868"/>
      <c r="M7" s="868"/>
      <c r="N7" s="868"/>
      <c r="O7" s="868"/>
      <c r="P7" s="868"/>
      <c r="Q7" s="868"/>
      <c r="R7" s="868"/>
      <c r="S7" s="870"/>
      <c r="T7" s="870"/>
      <c r="U7" s="870"/>
      <c r="V7" s="870"/>
      <c r="W7" s="870"/>
      <c r="X7" s="870"/>
      <c r="Y7" s="870"/>
      <c r="Z7" s="870"/>
      <c r="AA7" s="870"/>
      <c r="AB7" s="870"/>
      <c r="AC7" s="870"/>
      <c r="AD7" s="870"/>
      <c r="AE7" s="870"/>
      <c r="AF7" s="871"/>
      <c r="AG7" s="871"/>
      <c r="AH7" s="871"/>
      <c r="AI7" s="871"/>
      <c r="AJ7" s="871"/>
      <c r="AK7" s="871"/>
      <c r="AL7" s="871"/>
      <c r="AM7" s="872">
        <v>8</v>
      </c>
      <c r="AN7" s="873"/>
    </row>
    <row r="8" spans="1:40">
      <c r="A8" s="846" t="s">
        <v>242</v>
      </c>
      <c r="B8" s="846" t="s">
        <v>1740</v>
      </c>
      <c r="C8" s="847" t="s">
        <v>3067</v>
      </c>
      <c r="D8" s="847" t="s">
        <v>106</v>
      </c>
      <c r="E8" s="847"/>
      <c r="H8" s="2355"/>
      <c r="I8" s="861"/>
      <c r="J8" s="874"/>
      <c r="K8" s="874"/>
      <c r="L8" s="856"/>
      <c r="M8" s="874"/>
      <c r="N8" s="874"/>
      <c r="O8" s="874"/>
      <c r="P8" s="874"/>
      <c r="Q8" s="874"/>
      <c r="R8" s="874"/>
      <c r="S8" s="857"/>
      <c r="T8" s="857"/>
      <c r="U8" s="857"/>
      <c r="V8" s="857"/>
      <c r="W8" s="857"/>
      <c r="X8" s="857"/>
      <c r="Y8" s="857"/>
      <c r="Z8" s="857"/>
      <c r="AA8" s="857"/>
      <c r="AB8" s="857"/>
      <c r="AC8" s="857"/>
      <c r="AD8" s="857"/>
      <c r="AE8" s="854"/>
      <c r="AF8" s="854"/>
      <c r="AG8" s="854"/>
      <c r="AH8" s="854"/>
      <c r="AI8" s="854"/>
      <c r="AJ8" s="854"/>
      <c r="AK8" s="854"/>
      <c r="AL8" s="854"/>
      <c r="AM8" s="858">
        <v>7</v>
      </c>
      <c r="AN8" s="859"/>
    </row>
    <row r="9" spans="1:40">
      <c r="A9" s="846" t="s">
        <v>774</v>
      </c>
      <c r="B9" s="846" t="s">
        <v>1538</v>
      </c>
      <c r="C9" s="847" t="s">
        <v>3068</v>
      </c>
      <c r="D9" s="847"/>
      <c r="E9" s="847"/>
      <c r="H9" s="2355"/>
      <c r="I9" s="861"/>
      <c r="J9" s="874"/>
      <c r="K9" s="874"/>
      <c r="L9" s="874"/>
      <c r="M9" s="874"/>
      <c r="N9" s="874"/>
      <c r="O9" s="874"/>
      <c r="P9" s="874"/>
      <c r="Q9" s="874"/>
      <c r="R9" s="856"/>
      <c r="S9" s="874"/>
      <c r="T9" s="874"/>
      <c r="U9" s="874"/>
      <c r="V9" s="874"/>
      <c r="W9" s="856"/>
      <c r="X9" s="874"/>
      <c r="Y9" s="874"/>
      <c r="Z9" s="874"/>
      <c r="AA9" s="874"/>
      <c r="AB9" s="874"/>
      <c r="AC9" s="874"/>
      <c r="AD9" s="854"/>
      <c r="AE9" s="854"/>
      <c r="AF9" s="854"/>
      <c r="AG9" s="854"/>
      <c r="AH9" s="854"/>
      <c r="AI9" s="854"/>
      <c r="AJ9" s="854"/>
      <c r="AK9" s="854"/>
      <c r="AL9" s="854"/>
      <c r="AM9" s="858">
        <v>17</v>
      </c>
      <c r="AN9" s="859"/>
    </row>
    <row r="10" spans="1:40">
      <c r="A10" s="846" t="s">
        <v>3069</v>
      </c>
      <c r="B10" s="846" t="s">
        <v>84</v>
      </c>
      <c r="C10" s="847" t="s">
        <v>3070</v>
      </c>
      <c r="D10" s="847"/>
      <c r="E10" s="847"/>
      <c r="H10" s="2355"/>
      <c r="I10" s="861"/>
      <c r="J10" s="861"/>
      <c r="K10" s="874"/>
      <c r="L10" s="874"/>
      <c r="M10" s="874"/>
      <c r="N10" s="856"/>
      <c r="O10" s="874"/>
      <c r="P10" s="874"/>
      <c r="Q10" s="874"/>
      <c r="R10" s="874"/>
      <c r="S10" s="874"/>
      <c r="T10" s="874"/>
      <c r="U10" s="861"/>
      <c r="V10" s="861"/>
      <c r="W10" s="861"/>
      <c r="X10" s="861"/>
      <c r="Y10" s="861"/>
      <c r="Z10" s="861"/>
      <c r="AA10" s="861"/>
      <c r="AB10" s="861"/>
      <c r="AC10" s="861"/>
      <c r="AD10" s="861"/>
      <c r="AE10" s="861"/>
      <c r="AF10" s="861"/>
      <c r="AG10" s="861"/>
      <c r="AH10" s="861"/>
      <c r="AI10" s="861"/>
      <c r="AJ10" s="861"/>
      <c r="AK10" s="861"/>
      <c r="AL10" s="861"/>
      <c r="AM10" s="875">
        <v>8</v>
      </c>
      <c r="AN10" s="876"/>
    </row>
    <row r="11" spans="1:40">
      <c r="A11" s="846" t="s">
        <v>3071</v>
      </c>
      <c r="B11" s="846" t="s">
        <v>85</v>
      </c>
      <c r="C11" s="847"/>
      <c r="D11" s="847"/>
      <c r="E11" s="847"/>
      <c r="H11" s="2355"/>
      <c r="I11" s="854"/>
      <c r="J11" s="854"/>
      <c r="K11" s="854"/>
      <c r="L11" s="854"/>
      <c r="M11" s="854"/>
      <c r="N11" s="874"/>
      <c r="O11" s="874"/>
      <c r="P11" s="874"/>
      <c r="Q11" s="874"/>
      <c r="R11" s="874"/>
      <c r="S11" s="856"/>
      <c r="T11" s="874"/>
      <c r="U11" s="874"/>
      <c r="V11" s="874"/>
      <c r="W11" s="874"/>
      <c r="X11" s="874"/>
      <c r="Y11" s="874"/>
      <c r="Z11" s="856"/>
      <c r="AA11" s="874"/>
      <c r="AB11" s="874"/>
      <c r="AC11" s="874"/>
      <c r="AD11" s="874"/>
      <c r="AE11" s="854"/>
      <c r="AF11" s="854"/>
      <c r="AG11" s="854"/>
      <c r="AH11" s="854"/>
      <c r="AI11" s="854"/>
      <c r="AJ11" s="854"/>
      <c r="AK11" s="854"/>
      <c r="AL11" s="854"/>
      <c r="AM11" s="858">
        <v>14</v>
      </c>
      <c r="AN11" s="877"/>
    </row>
    <row r="12" spans="1:40">
      <c r="A12" s="846" t="s">
        <v>2910</v>
      </c>
      <c r="B12" s="846" t="s">
        <v>41</v>
      </c>
      <c r="C12" s="847"/>
      <c r="D12" s="847"/>
      <c r="E12" s="847"/>
      <c r="H12" s="2355"/>
      <c r="I12" s="854"/>
      <c r="J12" s="854"/>
      <c r="K12" s="854"/>
      <c r="L12" s="854"/>
      <c r="M12" s="854"/>
      <c r="N12" s="854"/>
      <c r="O12" s="854"/>
      <c r="P12" s="854"/>
      <c r="Q12" s="854"/>
      <c r="R12" s="854"/>
      <c r="S12" s="878"/>
      <c r="T12" s="878"/>
      <c r="U12" s="878"/>
      <c r="V12" s="879"/>
      <c r="W12" s="878"/>
      <c r="X12" s="878"/>
      <c r="Y12" s="878"/>
      <c r="Z12" s="879"/>
      <c r="AA12" s="878"/>
      <c r="AB12" s="878"/>
      <c r="AC12" s="878"/>
      <c r="AD12" s="878"/>
      <c r="AE12" s="878"/>
      <c r="AF12" s="878"/>
      <c r="AG12" s="878"/>
      <c r="AH12" s="878"/>
      <c r="AI12" s="878"/>
      <c r="AJ12" s="878"/>
      <c r="AK12" s="857"/>
      <c r="AL12" s="857"/>
      <c r="AM12" s="858">
        <v>15</v>
      </c>
      <c r="AN12" s="880"/>
    </row>
    <row r="13" spans="1:40">
      <c r="A13" s="846" t="s">
        <v>35</v>
      </c>
      <c r="B13" s="846" t="s">
        <v>61</v>
      </c>
      <c r="C13" s="847"/>
      <c r="D13" s="847"/>
      <c r="E13" s="847"/>
      <c r="H13" s="2356"/>
      <c r="I13" s="881"/>
      <c r="J13" s="881"/>
      <c r="K13" s="881"/>
      <c r="L13" s="881"/>
      <c r="M13" s="881"/>
      <c r="N13" s="881"/>
      <c r="O13" s="881"/>
      <c r="P13" s="881"/>
      <c r="Q13" s="881"/>
      <c r="R13" s="881"/>
      <c r="S13" s="882"/>
      <c r="T13" s="882"/>
      <c r="U13" s="883"/>
      <c r="V13" s="883"/>
      <c r="W13" s="884"/>
      <c r="X13" s="883"/>
      <c r="Y13" s="883"/>
      <c r="Z13" s="883"/>
      <c r="AA13" s="883"/>
      <c r="AB13" s="883"/>
      <c r="AC13" s="883"/>
      <c r="AD13" s="884"/>
      <c r="AE13" s="883"/>
      <c r="AF13" s="883"/>
      <c r="AG13" s="883"/>
      <c r="AH13" s="883"/>
      <c r="AI13" s="883"/>
      <c r="AJ13" s="883"/>
      <c r="AK13" s="883"/>
      <c r="AL13" s="883"/>
      <c r="AM13" s="885">
        <v>15</v>
      </c>
      <c r="AN13" s="886">
        <v>84</v>
      </c>
    </row>
    <row r="14" spans="1:40">
      <c r="A14" s="846" t="s">
        <v>3072</v>
      </c>
      <c r="B14" s="846" t="s">
        <v>2979</v>
      </c>
      <c r="C14" s="847"/>
      <c r="D14" s="847"/>
      <c r="E14" s="847"/>
      <c r="H14" s="2358" t="s">
        <v>3073</v>
      </c>
      <c r="I14" s="887"/>
      <c r="J14" s="887"/>
      <c r="K14" s="887"/>
      <c r="L14" s="887"/>
      <c r="M14" s="887"/>
      <c r="N14" s="849"/>
      <c r="O14" s="887"/>
      <c r="P14" s="887"/>
      <c r="Q14" s="887"/>
      <c r="R14" s="887"/>
      <c r="S14" s="850"/>
      <c r="T14" s="850"/>
      <c r="U14" s="850"/>
      <c r="V14" s="850"/>
      <c r="W14" s="850"/>
      <c r="X14" s="850"/>
      <c r="Y14" s="850"/>
      <c r="Z14" s="850"/>
      <c r="AA14" s="850"/>
      <c r="AB14" s="850"/>
      <c r="AC14" s="850"/>
      <c r="AD14" s="851"/>
      <c r="AE14" s="851"/>
      <c r="AF14" s="851"/>
      <c r="AG14" s="851"/>
      <c r="AH14" s="851"/>
      <c r="AI14" s="851"/>
      <c r="AJ14" s="851"/>
      <c r="AK14" s="851"/>
      <c r="AL14" s="851"/>
      <c r="AM14" s="852">
        <v>8</v>
      </c>
      <c r="AN14" s="853"/>
    </row>
    <row r="15" spans="1:40">
      <c r="A15" s="846" t="s">
        <v>3074</v>
      </c>
      <c r="B15" s="846" t="s">
        <v>3075</v>
      </c>
      <c r="C15" s="847"/>
      <c r="D15" s="847"/>
      <c r="E15" s="847"/>
      <c r="H15" s="2355"/>
      <c r="I15" s="888"/>
      <c r="J15" s="888"/>
      <c r="K15" s="888"/>
      <c r="L15" s="888"/>
      <c r="M15" s="888"/>
      <c r="N15" s="888"/>
      <c r="O15" s="856"/>
      <c r="P15" s="888"/>
      <c r="Q15" s="888"/>
      <c r="R15" s="888"/>
      <c r="S15" s="888"/>
      <c r="T15" s="857"/>
      <c r="U15" s="857"/>
      <c r="V15" s="857"/>
      <c r="W15" s="857"/>
      <c r="X15" s="857"/>
      <c r="Y15" s="857"/>
      <c r="Z15" s="857"/>
      <c r="AA15" s="857"/>
      <c r="AB15" s="857"/>
      <c r="AC15" s="857"/>
      <c r="AD15" s="854"/>
      <c r="AE15" s="854"/>
      <c r="AF15" s="854"/>
      <c r="AG15" s="854"/>
      <c r="AH15" s="854"/>
      <c r="AI15" s="854"/>
      <c r="AJ15" s="854"/>
      <c r="AK15" s="854"/>
      <c r="AL15" s="854"/>
      <c r="AM15" s="858">
        <v>9</v>
      </c>
      <c r="AN15" s="859"/>
    </row>
    <row r="16" spans="1:40">
      <c r="A16" s="846" t="s">
        <v>3076</v>
      </c>
      <c r="B16" s="846" t="s">
        <v>49</v>
      </c>
      <c r="C16" s="847"/>
      <c r="D16" s="847"/>
      <c r="E16" s="847"/>
      <c r="H16" s="2355"/>
      <c r="I16" s="888"/>
      <c r="J16" s="888"/>
      <c r="K16" s="888"/>
      <c r="L16" s="888"/>
      <c r="M16" s="888"/>
      <c r="N16" s="888"/>
      <c r="O16" s="856"/>
      <c r="P16" s="888"/>
      <c r="Q16" s="888"/>
      <c r="R16" s="888"/>
      <c r="S16" s="888"/>
      <c r="T16" s="857"/>
      <c r="U16" s="857"/>
      <c r="V16" s="857"/>
      <c r="W16" s="857"/>
      <c r="X16" s="857"/>
      <c r="Y16" s="857"/>
      <c r="Z16" s="857"/>
      <c r="AA16" s="857"/>
      <c r="AB16" s="857"/>
      <c r="AC16" s="857"/>
      <c r="AD16" s="854"/>
      <c r="AE16" s="854"/>
      <c r="AF16" s="854"/>
      <c r="AG16" s="854"/>
      <c r="AH16" s="854"/>
      <c r="AI16" s="854"/>
      <c r="AJ16" s="854"/>
      <c r="AK16" s="854"/>
      <c r="AL16" s="854"/>
      <c r="AM16" s="858">
        <v>9</v>
      </c>
      <c r="AN16" s="859"/>
    </row>
    <row r="17" spans="1:40">
      <c r="A17" s="846" t="s">
        <v>3077</v>
      </c>
      <c r="B17" s="846" t="s">
        <v>40</v>
      </c>
      <c r="C17" s="847"/>
      <c r="D17" s="847"/>
      <c r="E17" s="847"/>
      <c r="H17" s="2355"/>
      <c r="I17" s="861"/>
      <c r="J17" s="888"/>
      <c r="K17" s="888"/>
      <c r="L17" s="888"/>
      <c r="M17" s="888"/>
      <c r="N17" s="888"/>
      <c r="O17" s="888"/>
      <c r="P17" s="888"/>
      <c r="Q17" s="879"/>
      <c r="R17" s="888"/>
      <c r="S17" s="888"/>
      <c r="T17" s="888"/>
      <c r="U17" s="888"/>
      <c r="V17" s="888"/>
      <c r="W17" s="879"/>
      <c r="X17" s="888"/>
      <c r="Y17" s="888"/>
      <c r="Z17" s="888"/>
      <c r="AA17" s="888"/>
      <c r="AB17" s="888"/>
      <c r="AC17" s="888"/>
      <c r="AD17" s="854"/>
      <c r="AE17" s="854"/>
      <c r="AF17" s="854"/>
      <c r="AG17" s="854"/>
      <c r="AH17" s="854"/>
      <c r="AI17" s="854"/>
      <c r="AJ17" s="854"/>
      <c r="AK17" s="854"/>
      <c r="AL17" s="854"/>
      <c r="AM17" s="858">
        <v>17</v>
      </c>
      <c r="AN17" s="859"/>
    </row>
    <row r="18" spans="1:40">
      <c r="A18" s="846" t="s">
        <v>3078</v>
      </c>
      <c r="B18" s="846" t="s">
        <v>3079</v>
      </c>
      <c r="C18" s="847"/>
      <c r="D18" s="847"/>
      <c r="E18" s="847"/>
      <c r="H18" s="2355"/>
      <c r="I18" s="854"/>
      <c r="J18" s="854"/>
      <c r="K18" s="854"/>
      <c r="L18" s="854"/>
      <c r="M18" s="854"/>
      <c r="N18" s="888"/>
      <c r="O18" s="888"/>
      <c r="P18" s="888"/>
      <c r="Q18" s="888"/>
      <c r="R18" s="888"/>
      <c r="S18" s="856"/>
      <c r="T18" s="888"/>
      <c r="U18" s="888"/>
      <c r="V18" s="888"/>
      <c r="W18" s="888"/>
      <c r="X18" s="888"/>
      <c r="Y18" s="888"/>
      <c r="Z18" s="854"/>
      <c r="AA18" s="854"/>
      <c r="AB18" s="854"/>
      <c r="AC18" s="854"/>
      <c r="AD18" s="854"/>
      <c r="AE18" s="854"/>
      <c r="AF18" s="854"/>
      <c r="AG18" s="854"/>
      <c r="AH18" s="854"/>
      <c r="AI18" s="854"/>
      <c r="AJ18" s="854"/>
      <c r="AK18" s="854"/>
      <c r="AL18" s="854"/>
      <c r="AM18" s="858">
        <v>9</v>
      </c>
      <c r="AN18" s="877"/>
    </row>
    <row r="19" spans="1:40">
      <c r="A19" s="846" t="s">
        <v>3080</v>
      </c>
      <c r="B19" s="846" t="s">
        <v>55</v>
      </c>
      <c r="C19" s="847"/>
      <c r="D19" s="847"/>
      <c r="E19" s="847"/>
      <c r="H19" s="2355"/>
      <c r="I19" s="854"/>
      <c r="J19" s="854"/>
      <c r="K19" s="854"/>
      <c r="L19" s="854"/>
      <c r="M19" s="854"/>
      <c r="N19" s="854"/>
      <c r="O19" s="889"/>
      <c r="P19" s="889"/>
      <c r="Q19" s="889"/>
      <c r="R19" s="889"/>
      <c r="S19" s="889"/>
      <c r="T19" s="856"/>
      <c r="U19" s="889"/>
      <c r="V19" s="889"/>
      <c r="W19" s="889"/>
      <c r="X19" s="889"/>
      <c r="Y19" s="856"/>
      <c r="Z19" s="889"/>
      <c r="AA19" s="889"/>
      <c r="AB19" s="889"/>
      <c r="AC19" s="889"/>
      <c r="AD19" s="889"/>
      <c r="AE19" s="889"/>
      <c r="AF19" s="889"/>
      <c r="AG19" s="889"/>
      <c r="AH19" s="857"/>
      <c r="AI19" s="857"/>
      <c r="AJ19" s="857"/>
      <c r="AK19" s="857"/>
      <c r="AL19" s="857"/>
      <c r="AM19" s="858">
        <v>15</v>
      </c>
      <c r="AN19" s="880"/>
    </row>
    <row r="20" spans="1:40">
      <c r="A20" s="846" t="s">
        <v>3081</v>
      </c>
      <c r="B20" s="846" t="s">
        <v>2366</v>
      </c>
      <c r="C20" s="847"/>
      <c r="D20" s="847"/>
      <c r="E20" s="847"/>
      <c r="H20" s="2356"/>
      <c r="I20" s="881"/>
      <c r="J20" s="881"/>
      <c r="K20" s="881"/>
      <c r="L20" s="881"/>
      <c r="M20" s="881"/>
      <c r="N20" s="881"/>
      <c r="O20" s="890"/>
      <c r="P20" s="890"/>
      <c r="Q20" s="890"/>
      <c r="R20" s="890"/>
      <c r="S20" s="890"/>
      <c r="T20" s="890"/>
      <c r="U20" s="891"/>
      <c r="V20" s="890"/>
      <c r="W20" s="890"/>
      <c r="X20" s="890"/>
      <c r="Y20" s="890"/>
      <c r="Z20" s="891"/>
      <c r="AA20" s="890"/>
      <c r="AB20" s="890"/>
      <c r="AC20" s="890"/>
      <c r="AD20" s="890"/>
      <c r="AE20" s="890"/>
      <c r="AF20" s="890"/>
      <c r="AG20" s="890"/>
      <c r="AH20" s="882"/>
      <c r="AI20" s="882"/>
      <c r="AJ20" s="882"/>
      <c r="AK20" s="882"/>
      <c r="AL20" s="882"/>
      <c r="AM20" s="885">
        <v>15</v>
      </c>
      <c r="AN20" s="886">
        <v>82</v>
      </c>
    </row>
    <row r="21" spans="1:40">
      <c r="A21" s="846" t="s">
        <v>3082</v>
      </c>
      <c r="B21" s="846"/>
      <c r="C21" s="847"/>
      <c r="D21" s="847"/>
      <c r="E21" s="847"/>
      <c r="H21" s="2359" t="s">
        <v>3083</v>
      </c>
      <c r="I21" s="892"/>
      <c r="J21" s="892"/>
      <c r="K21" s="892"/>
      <c r="L21" s="849"/>
      <c r="M21" s="892"/>
      <c r="N21" s="892"/>
      <c r="O21" s="892"/>
      <c r="P21" s="892"/>
      <c r="Q21" s="892"/>
      <c r="R21" s="892"/>
      <c r="S21" s="892"/>
      <c r="T21" s="892"/>
      <c r="U21" s="892"/>
      <c r="V21" s="850"/>
      <c r="W21" s="850"/>
      <c r="X21" s="850"/>
      <c r="Y21" s="850"/>
      <c r="Z21" s="850"/>
      <c r="AA21" s="850"/>
      <c r="AB21" s="850"/>
      <c r="AC21" s="850"/>
      <c r="AD21" s="850"/>
      <c r="AE21" s="850"/>
      <c r="AF21" s="850"/>
      <c r="AG21" s="850"/>
      <c r="AH21" s="850"/>
      <c r="AI21" s="850"/>
      <c r="AJ21" s="850"/>
      <c r="AK21" s="850"/>
      <c r="AL21" s="850"/>
      <c r="AM21" s="893">
        <v>11</v>
      </c>
      <c r="AN21" s="853"/>
    </row>
    <row r="22" spans="1:40">
      <c r="A22" s="846" t="s">
        <v>3084</v>
      </c>
      <c r="B22" s="846"/>
      <c r="C22" s="847"/>
      <c r="D22" s="847"/>
      <c r="E22" s="847"/>
      <c r="H22" s="2355"/>
      <c r="I22" s="854"/>
      <c r="J22" s="894"/>
      <c r="K22" s="894"/>
      <c r="L22" s="894"/>
      <c r="M22" s="894"/>
      <c r="N22" s="894"/>
      <c r="O22" s="894"/>
      <c r="P22" s="894"/>
      <c r="Q22" s="894"/>
      <c r="R22" s="856"/>
      <c r="S22" s="894"/>
      <c r="T22" s="894"/>
      <c r="U22" s="894"/>
      <c r="V22" s="894"/>
      <c r="W22" s="856"/>
      <c r="X22" s="894"/>
      <c r="Y22" s="894"/>
      <c r="Z22" s="894"/>
      <c r="AA22" s="894"/>
      <c r="AB22" s="857"/>
      <c r="AC22" s="857"/>
      <c r="AD22" s="857"/>
      <c r="AE22" s="857"/>
      <c r="AF22" s="857"/>
      <c r="AG22" s="857"/>
      <c r="AH22" s="857"/>
      <c r="AI22" s="857"/>
      <c r="AJ22" s="857"/>
      <c r="AK22" s="857"/>
      <c r="AL22" s="857"/>
      <c r="AM22" s="895">
        <v>15</v>
      </c>
      <c r="AN22" s="859"/>
    </row>
    <row r="23" spans="1:40">
      <c r="A23" s="846" t="s">
        <v>3085</v>
      </c>
      <c r="B23" s="846" t="s">
        <v>86</v>
      </c>
      <c r="C23" s="847"/>
      <c r="D23" s="847"/>
      <c r="E23" s="847"/>
      <c r="H23" s="2355"/>
      <c r="I23" s="854"/>
      <c r="J23" s="854"/>
      <c r="K23" s="894"/>
      <c r="L23" s="894"/>
      <c r="M23" s="894"/>
      <c r="N23" s="894"/>
      <c r="O23" s="894"/>
      <c r="P23" s="894"/>
      <c r="Q23" s="856"/>
      <c r="R23" s="894"/>
      <c r="S23" s="894"/>
      <c r="T23" s="894"/>
      <c r="U23" s="894"/>
      <c r="V23" s="894"/>
      <c r="W23" s="894"/>
      <c r="X23" s="856"/>
      <c r="Y23" s="894"/>
      <c r="Z23" s="894"/>
      <c r="AA23" s="894"/>
      <c r="AB23" s="857"/>
      <c r="AC23" s="857"/>
      <c r="AD23" s="857"/>
      <c r="AE23" s="857"/>
      <c r="AF23" s="857"/>
      <c r="AG23" s="857"/>
      <c r="AH23" s="857"/>
      <c r="AI23" s="857"/>
      <c r="AJ23" s="857"/>
      <c r="AK23" s="857"/>
      <c r="AL23" s="857"/>
      <c r="AM23" s="895">
        <v>14</v>
      </c>
      <c r="AN23" s="859"/>
    </row>
    <row r="24" spans="1:40">
      <c r="A24" s="846" t="s">
        <v>2499</v>
      </c>
      <c r="B24" s="846" t="s">
        <v>3086</v>
      </c>
      <c r="C24" s="847"/>
      <c r="D24" s="847"/>
      <c r="E24" s="847"/>
      <c r="H24" s="2355"/>
      <c r="I24" s="854"/>
      <c r="J24" s="854"/>
      <c r="K24" s="857"/>
      <c r="L24" s="857"/>
      <c r="M24" s="857"/>
      <c r="N24" s="857"/>
      <c r="O24" s="857"/>
      <c r="P24" s="857"/>
      <c r="Q24" s="894"/>
      <c r="R24" s="894"/>
      <c r="S24" s="894"/>
      <c r="T24" s="894"/>
      <c r="U24" s="894"/>
      <c r="V24" s="894"/>
      <c r="W24" s="857"/>
      <c r="X24" s="894"/>
      <c r="Y24" s="894"/>
      <c r="Z24" s="894"/>
      <c r="AA24" s="894"/>
      <c r="AB24" s="894"/>
      <c r="AC24" s="894"/>
      <c r="AD24" s="857"/>
      <c r="AE24" s="857"/>
      <c r="AF24" s="857"/>
      <c r="AG24" s="857"/>
      <c r="AH24" s="857"/>
      <c r="AI24" s="857"/>
      <c r="AJ24" s="857"/>
      <c r="AK24" s="857"/>
      <c r="AL24" s="857"/>
      <c r="AM24" s="854">
        <v>11</v>
      </c>
      <c r="AN24" s="859"/>
    </row>
    <row r="25" spans="1:40">
      <c r="A25" s="846" t="s">
        <v>3087</v>
      </c>
      <c r="B25" s="846" t="s">
        <v>98</v>
      </c>
      <c r="C25" s="847"/>
      <c r="D25" s="847"/>
      <c r="E25" s="847"/>
      <c r="H25" s="2356"/>
      <c r="I25" s="896"/>
      <c r="J25" s="896"/>
      <c r="K25" s="897"/>
      <c r="L25" s="897"/>
      <c r="M25" s="897"/>
      <c r="N25" s="897"/>
      <c r="O25" s="897"/>
      <c r="P25" s="897"/>
      <c r="Q25" s="898"/>
      <c r="R25" s="898"/>
      <c r="S25" s="898"/>
      <c r="T25" s="898"/>
      <c r="U25" s="898"/>
      <c r="V25" s="898"/>
      <c r="W25" s="897"/>
      <c r="X25" s="898"/>
      <c r="Y25" s="898"/>
      <c r="Z25" s="898"/>
      <c r="AA25" s="898"/>
      <c r="AB25" s="898"/>
      <c r="AC25" s="898"/>
      <c r="AD25" s="896"/>
      <c r="AE25" s="896"/>
      <c r="AF25" s="896"/>
      <c r="AG25" s="896"/>
      <c r="AH25" s="896"/>
      <c r="AI25" s="896"/>
      <c r="AJ25" s="896"/>
      <c r="AK25" s="896"/>
      <c r="AL25" s="896"/>
      <c r="AM25" s="896">
        <v>11</v>
      </c>
      <c r="AN25" s="899">
        <v>62</v>
      </c>
    </row>
    <row r="26" spans="1:40">
      <c r="A26" s="846" t="s">
        <v>3088</v>
      </c>
      <c r="B26" s="846" t="s">
        <v>27</v>
      </c>
      <c r="C26" s="847"/>
      <c r="D26" s="847"/>
      <c r="E26" s="847"/>
      <c r="H26" s="900"/>
      <c r="I26" s="900"/>
      <c r="J26" s="900"/>
      <c r="K26" s="900"/>
      <c r="L26" s="900"/>
      <c r="M26" s="900"/>
      <c r="N26" s="900"/>
      <c r="O26" s="900"/>
      <c r="P26" s="900"/>
      <c r="Q26" s="900"/>
      <c r="R26" s="900"/>
      <c r="S26" s="900"/>
      <c r="T26" s="900"/>
      <c r="U26" s="900"/>
      <c r="V26" s="900"/>
      <c r="W26" s="900"/>
      <c r="X26" s="900"/>
      <c r="Y26" s="900"/>
      <c r="Z26" s="900"/>
      <c r="AA26" s="900"/>
      <c r="AB26" s="900"/>
      <c r="AC26" s="900"/>
      <c r="AD26" s="900"/>
      <c r="AE26" s="900"/>
      <c r="AF26" s="900"/>
      <c r="AG26" s="900"/>
      <c r="AH26" s="900"/>
      <c r="AI26" s="900"/>
      <c r="AJ26" s="900"/>
      <c r="AK26" s="900"/>
      <c r="AL26" s="900"/>
      <c r="AM26" s="900" t="s">
        <v>3089</v>
      </c>
      <c r="AN26" s="900">
        <v>472</v>
      </c>
    </row>
    <row r="27" spans="1:40">
      <c r="A27" s="846" t="s">
        <v>3090</v>
      </c>
      <c r="B27" s="901" t="s">
        <v>3091</v>
      </c>
      <c r="C27" s="902"/>
      <c r="D27" s="902"/>
      <c r="E27" s="902"/>
      <c r="F27" s="903"/>
      <c r="G27" s="903"/>
    </row>
    <row r="28" spans="1:40">
      <c r="A28" s="846" t="s">
        <v>3092</v>
      </c>
      <c r="B28" s="904" t="s">
        <v>3093</v>
      </c>
      <c r="C28" s="2360"/>
      <c r="D28" s="2333"/>
      <c r="E28" s="902"/>
      <c r="F28" s="903"/>
      <c r="G28" s="903"/>
    </row>
    <row r="29" spans="1:40">
      <c r="A29" s="846" t="s">
        <v>3094</v>
      </c>
      <c r="B29" s="904" t="s">
        <v>3095</v>
      </c>
      <c r="C29" s="2360"/>
      <c r="D29" s="2333"/>
      <c r="E29" s="902"/>
      <c r="F29" s="903"/>
      <c r="G29" s="903"/>
    </row>
    <row r="30" spans="1:40">
      <c r="A30" s="905" t="s">
        <v>3096</v>
      </c>
      <c r="B30" s="904" t="s">
        <v>107</v>
      </c>
      <c r="C30" s="902"/>
      <c r="D30" s="902"/>
      <c r="E30" s="902"/>
      <c r="F30" s="903"/>
      <c r="G30" s="903"/>
    </row>
    <row r="31" spans="1:40">
      <c r="A31" s="905" t="s">
        <v>3097</v>
      </c>
      <c r="B31" s="904" t="s">
        <v>60</v>
      </c>
      <c r="C31" s="902"/>
      <c r="D31" s="902"/>
      <c r="E31" s="902"/>
      <c r="F31" s="903"/>
      <c r="G31" s="903"/>
    </row>
    <row r="32" spans="1:40">
      <c r="A32" s="905" t="s">
        <v>3098</v>
      </c>
      <c r="B32" s="904" t="s">
        <v>43</v>
      </c>
      <c r="C32" s="902"/>
      <c r="D32" s="902"/>
      <c r="E32" s="902"/>
      <c r="F32" s="903"/>
      <c r="G32" s="903"/>
    </row>
    <row r="33" spans="1:7">
      <c r="A33" s="905" t="s">
        <v>3099</v>
      </c>
      <c r="B33" s="905" t="s">
        <v>92</v>
      </c>
      <c r="C33" s="902"/>
      <c r="D33" s="902"/>
      <c r="E33" s="902"/>
      <c r="F33" s="903"/>
      <c r="G33" s="903"/>
    </row>
    <row r="34" spans="1:7">
      <c r="A34" s="906" t="s">
        <v>3100</v>
      </c>
      <c r="B34" s="901"/>
      <c r="C34" s="902"/>
      <c r="D34" s="902"/>
      <c r="E34" s="902"/>
      <c r="F34" s="903"/>
      <c r="G34" s="903"/>
    </row>
    <row r="35" spans="1:7">
      <c r="A35" s="905"/>
      <c r="B35" s="904"/>
      <c r="C35" s="902"/>
      <c r="D35" s="902"/>
      <c r="E35" s="902"/>
      <c r="F35" s="903"/>
      <c r="G35" s="903"/>
    </row>
    <row r="36" spans="1:7">
      <c r="A36" s="905"/>
      <c r="B36" s="904"/>
      <c r="C36" s="902"/>
      <c r="D36" s="902"/>
      <c r="E36" s="902"/>
      <c r="F36" s="903"/>
      <c r="G36" s="903"/>
    </row>
    <row r="37" spans="1:7">
      <c r="A37" s="905"/>
      <c r="B37" s="904"/>
      <c r="C37" s="902"/>
      <c r="D37" s="902"/>
      <c r="E37" s="902"/>
      <c r="F37" s="903"/>
      <c r="G37" s="903"/>
    </row>
    <row r="38" spans="1:7">
      <c r="A38" s="905"/>
      <c r="B38" s="905"/>
      <c r="C38" s="902"/>
      <c r="D38" s="902"/>
      <c r="E38" s="902"/>
      <c r="F38" s="903"/>
      <c r="G38" s="903"/>
    </row>
    <row r="39" spans="1:7">
      <c r="A39" s="2351"/>
      <c r="B39" s="2333"/>
      <c r="C39" s="902"/>
      <c r="D39" s="902"/>
      <c r="E39" s="902"/>
      <c r="F39" s="903"/>
      <c r="G39" s="903"/>
    </row>
    <row r="40" spans="1:7">
      <c r="A40" s="905"/>
      <c r="B40" s="904"/>
      <c r="C40" s="902"/>
      <c r="D40" s="902"/>
      <c r="E40" s="902"/>
      <c r="F40" s="903"/>
      <c r="G40" s="903"/>
    </row>
    <row r="41" spans="1:7">
      <c r="A41" s="905"/>
      <c r="B41" s="904"/>
      <c r="C41" s="902"/>
      <c r="D41" s="902"/>
      <c r="E41" s="902"/>
      <c r="F41" s="903"/>
      <c r="G41" s="903"/>
    </row>
    <row r="42" spans="1:7">
      <c r="A42" s="905"/>
      <c r="B42" s="904"/>
      <c r="C42" s="902"/>
      <c r="D42" s="902"/>
      <c r="E42" s="902"/>
      <c r="F42" s="903"/>
      <c r="G42" s="903"/>
    </row>
    <row r="43" spans="1:7">
      <c r="A43" s="905"/>
      <c r="B43" s="904"/>
      <c r="C43" s="902"/>
      <c r="D43" s="902"/>
      <c r="E43" s="902"/>
      <c r="F43" s="903"/>
      <c r="G43" s="903"/>
    </row>
    <row r="44" spans="1:7">
      <c r="A44" s="846"/>
      <c r="B44" s="846"/>
      <c r="C44" s="847"/>
      <c r="D44" s="847"/>
      <c r="E44" s="847"/>
    </row>
    <row r="45" spans="1:7">
      <c r="A45" s="2352"/>
      <c r="B45" s="2333"/>
      <c r="C45" s="847"/>
      <c r="D45" s="847"/>
      <c r="E45" s="847"/>
    </row>
    <row r="46" spans="1:7">
      <c r="A46" s="2353"/>
      <c r="B46" s="2333"/>
      <c r="C46" s="847"/>
      <c r="D46" s="847"/>
      <c r="E46" s="847"/>
    </row>
    <row r="47" spans="1:7" ht="15.75" customHeight="1">
      <c r="A47" s="2353"/>
      <c r="B47" s="2333"/>
      <c r="C47" s="907"/>
      <c r="D47" s="907"/>
      <c r="E47" s="907"/>
      <c r="F47" s="841"/>
      <c r="G47" s="841"/>
    </row>
    <row r="48" spans="1:7" ht="15.75" customHeight="1">
      <c r="A48" s="2353"/>
      <c r="B48" s="2333"/>
      <c r="C48" s="907"/>
      <c r="D48" s="907"/>
      <c r="E48" s="907"/>
      <c r="F48" s="841"/>
      <c r="G48" s="841"/>
    </row>
    <row r="49" spans="1:5">
      <c r="A49" s="846"/>
      <c r="B49" s="846"/>
      <c r="C49" s="847"/>
      <c r="D49" s="847"/>
      <c r="E49" s="847"/>
    </row>
    <row r="50" spans="1:5">
      <c r="A50" s="846"/>
      <c r="B50" s="846"/>
      <c r="C50" s="847"/>
      <c r="D50" s="847"/>
      <c r="E50" s="847"/>
    </row>
    <row r="51" spans="1:5">
      <c r="A51" s="846"/>
      <c r="B51" s="846"/>
      <c r="C51" s="847"/>
      <c r="D51" s="847"/>
      <c r="E51" s="847"/>
    </row>
    <row r="52" spans="1:5">
      <c r="A52" s="846"/>
      <c r="B52" s="846"/>
      <c r="C52" s="847"/>
      <c r="D52" s="847"/>
      <c r="E52" s="847"/>
    </row>
    <row r="53" spans="1:5">
      <c r="A53" s="846"/>
      <c r="B53" s="846"/>
      <c r="C53" s="847"/>
      <c r="D53" s="847"/>
      <c r="E53" s="847"/>
    </row>
    <row r="54" spans="1:5">
      <c r="A54" s="846"/>
      <c r="B54" s="846"/>
      <c r="C54" s="847"/>
      <c r="D54" s="847"/>
      <c r="E54" s="847"/>
    </row>
    <row r="55" spans="1:5">
      <c r="A55" s="846"/>
      <c r="B55" s="846"/>
      <c r="C55" s="847"/>
      <c r="D55" s="847"/>
      <c r="E55" s="847"/>
    </row>
    <row r="56" spans="1:5">
      <c r="A56" s="846"/>
      <c r="B56" s="846"/>
      <c r="C56" s="847"/>
      <c r="D56" s="847"/>
      <c r="E56" s="847"/>
    </row>
    <row r="57" spans="1:5">
      <c r="A57" s="846"/>
      <c r="B57" s="846"/>
      <c r="C57" s="847"/>
      <c r="D57" s="847"/>
      <c r="E57" s="847"/>
    </row>
    <row r="58" spans="1:5">
      <c r="A58" s="846"/>
      <c r="B58" s="846"/>
      <c r="C58" s="847"/>
      <c r="D58" s="847"/>
      <c r="E58" s="847"/>
    </row>
    <row r="59" spans="1:5">
      <c r="A59" s="846"/>
      <c r="B59" s="846"/>
      <c r="C59" s="847"/>
      <c r="D59" s="847"/>
      <c r="E59" s="847"/>
    </row>
    <row r="60" spans="1:5">
      <c r="A60" s="846"/>
      <c r="B60" s="846"/>
      <c r="C60" s="847"/>
      <c r="D60" s="847"/>
      <c r="E60" s="847"/>
    </row>
    <row r="61" spans="1:5">
      <c r="A61" s="846"/>
      <c r="B61" s="846"/>
      <c r="C61" s="847"/>
      <c r="D61" s="847"/>
      <c r="E61" s="847"/>
    </row>
    <row r="62" spans="1:5">
      <c r="A62" s="846"/>
      <c r="B62" s="846"/>
      <c r="C62" s="847"/>
      <c r="D62" s="847"/>
      <c r="E62" s="847"/>
    </row>
    <row r="63" spans="1:5">
      <c r="A63" s="846"/>
      <c r="B63" s="846"/>
      <c r="C63" s="847"/>
      <c r="D63" s="847"/>
      <c r="E63" s="847"/>
    </row>
    <row r="64" spans="1:5">
      <c r="A64" s="846"/>
      <c r="B64" s="846"/>
      <c r="C64" s="847"/>
      <c r="D64" s="847"/>
      <c r="E64" s="847"/>
    </row>
    <row r="65" spans="1:5">
      <c r="A65" s="846"/>
      <c r="B65" s="846"/>
      <c r="C65" s="847"/>
      <c r="D65" s="847"/>
      <c r="E65" s="847"/>
    </row>
    <row r="66" spans="1:5">
      <c r="A66" s="846"/>
      <c r="B66" s="846"/>
      <c r="C66" s="847"/>
      <c r="D66" s="847"/>
      <c r="E66" s="847"/>
    </row>
    <row r="67" spans="1:5">
      <c r="A67" s="846"/>
      <c r="B67" s="846"/>
      <c r="C67" s="847"/>
      <c r="D67" s="847"/>
      <c r="E67" s="847"/>
    </row>
    <row r="68" spans="1:5">
      <c r="A68" s="846"/>
      <c r="B68" s="846"/>
      <c r="C68" s="847"/>
      <c r="D68" s="847"/>
      <c r="E68" s="847"/>
    </row>
    <row r="69" spans="1:5">
      <c r="A69" s="846"/>
      <c r="B69" s="846"/>
      <c r="C69" s="847"/>
      <c r="D69" s="847"/>
      <c r="E69" s="847"/>
    </row>
    <row r="70" spans="1:5">
      <c r="A70" s="846"/>
      <c r="B70" s="846"/>
      <c r="C70" s="847"/>
      <c r="D70" s="847"/>
      <c r="E70" s="847"/>
    </row>
    <row r="71" spans="1:5">
      <c r="A71" s="846"/>
      <c r="B71" s="846"/>
      <c r="C71" s="847"/>
      <c r="D71" s="847"/>
      <c r="E71" s="847"/>
    </row>
    <row r="72" spans="1:5">
      <c r="A72" s="846"/>
      <c r="B72" s="846"/>
      <c r="C72" s="847"/>
      <c r="D72" s="847"/>
      <c r="E72" s="847"/>
    </row>
    <row r="73" spans="1:5">
      <c r="A73" s="846"/>
      <c r="B73" s="846"/>
      <c r="C73" s="847"/>
      <c r="D73" s="847"/>
      <c r="E73" s="847"/>
    </row>
    <row r="74" spans="1:5">
      <c r="A74" s="846"/>
      <c r="B74" s="846"/>
      <c r="C74" s="847"/>
      <c r="D74" s="847"/>
      <c r="E74" s="847"/>
    </row>
    <row r="75" spans="1:5">
      <c r="A75" s="846"/>
      <c r="B75" s="846"/>
      <c r="C75" s="847"/>
      <c r="D75" s="847"/>
      <c r="E75" s="847"/>
    </row>
    <row r="76" spans="1:5">
      <c r="A76" s="846"/>
      <c r="B76" s="846"/>
      <c r="C76" s="847"/>
      <c r="D76" s="847"/>
      <c r="E76" s="847"/>
    </row>
    <row r="77" spans="1:5">
      <c r="A77" s="846"/>
      <c r="B77" s="846"/>
      <c r="C77" s="847"/>
      <c r="D77" s="847"/>
      <c r="E77" s="847"/>
    </row>
    <row r="78" spans="1:5">
      <c r="A78" s="846"/>
      <c r="B78" s="846"/>
      <c r="C78" s="847"/>
      <c r="D78" s="847"/>
      <c r="E78" s="847"/>
    </row>
    <row r="79" spans="1:5">
      <c r="A79" s="846"/>
      <c r="B79" s="846"/>
      <c r="C79" s="847"/>
      <c r="D79" s="847"/>
      <c r="E79" s="847"/>
    </row>
    <row r="80" spans="1:5">
      <c r="A80" s="846"/>
      <c r="B80" s="846"/>
      <c r="C80" s="847"/>
      <c r="D80" s="847"/>
      <c r="E80" s="847"/>
    </row>
    <row r="81" spans="1:5">
      <c r="A81" s="846"/>
      <c r="B81" s="846"/>
      <c r="C81" s="847"/>
      <c r="D81" s="847"/>
      <c r="E81" s="847"/>
    </row>
    <row r="82" spans="1:5">
      <c r="A82" s="846"/>
      <c r="B82" s="846"/>
      <c r="C82" s="847"/>
      <c r="D82" s="847"/>
      <c r="E82" s="847"/>
    </row>
    <row r="83" spans="1:5">
      <c r="A83" s="846"/>
      <c r="B83" s="846"/>
      <c r="C83" s="847"/>
      <c r="D83" s="847"/>
      <c r="E83" s="847"/>
    </row>
    <row r="84" spans="1:5">
      <c r="A84" s="846"/>
      <c r="B84" s="846"/>
      <c r="C84" s="847"/>
      <c r="D84" s="847"/>
      <c r="E84" s="847"/>
    </row>
    <row r="85" spans="1:5">
      <c r="A85" s="846"/>
      <c r="B85" s="846"/>
      <c r="C85" s="847"/>
      <c r="D85" s="847"/>
      <c r="E85" s="847"/>
    </row>
    <row r="86" spans="1:5">
      <c r="A86" s="846"/>
      <c r="B86" s="846"/>
      <c r="C86" s="847"/>
      <c r="D86" s="847"/>
      <c r="E86" s="847"/>
    </row>
    <row r="87" spans="1:5">
      <c r="A87" s="846"/>
      <c r="B87" s="846"/>
      <c r="C87" s="847"/>
      <c r="D87" s="847"/>
      <c r="E87" s="847"/>
    </row>
    <row r="88" spans="1:5">
      <c r="A88" s="846"/>
      <c r="B88" s="846"/>
      <c r="C88" s="847"/>
      <c r="D88" s="847"/>
      <c r="E88" s="847"/>
    </row>
    <row r="89" spans="1:5">
      <c r="A89" s="846"/>
      <c r="B89" s="846"/>
      <c r="C89" s="847"/>
      <c r="D89" s="847"/>
      <c r="E89" s="847"/>
    </row>
    <row r="90" spans="1:5">
      <c r="A90" s="846"/>
      <c r="B90" s="846"/>
      <c r="C90" s="847"/>
      <c r="D90" s="847"/>
      <c r="E90" s="847"/>
    </row>
    <row r="91" spans="1:5">
      <c r="A91" s="846"/>
      <c r="B91" s="846"/>
      <c r="C91" s="847"/>
      <c r="D91" s="847"/>
      <c r="E91" s="847"/>
    </row>
    <row r="92" spans="1:5">
      <c r="A92" s="846"/>
      <c r="B92" s="846"/>
      <c r="C92" s="847"/>
      <c r="D92" s="847"/>
      <c r="E92" s="847"/>
    </row>
    <row r="93" spans="1:5">
      <c r="A93" s="846"/>
      <c r="B93" s="846"/>
      <c r="C93" s="847"/>
      <c r="D93" s="847"/>
      <c r="E93" s="847"/>
    </row>
    <row r="94" spans="1:5">
      <c r="A94" s="846"/>
      <c r="B94" s="846"/>
      <c r="C94" s="847"/>
      <c r="D94" s="847"/>
      <c r="E94" s="847"/>
    </row>
    <row r="95" spans="1:5">
      <c r="A95" s="846"/>
      <c r="B95" s="846"/>
      <c r="C95" s="847"/>
      <c r="D95" s="847"/>
      <c r="E95" s="847"/>
    </row>
    <row r="96" spans="1:5">
      <c r="A96" s="846"/>
      <c r="B96" s="846"/>
      <c r="C96" s="847"/>
      <c r="D96" s="847"/>
      <c r="E96" s="847"/>
    </row>
    <row r="97" spans="1:5">
      <c r="A97" s="846"/>
      <c r="B97" s="846"/>
      <c r="C97" s="847"/>
      <c r="D97" s="847"/>
      <c r="E97" s="847"/>
    </row>
    <row r="98" spans="1:5">
      <c r="A98" s="846"/>
      <c r="B98" s="846"/>
      <c r="C98" s="847"/>
      <c r="D98" s="847"/>
      <c r="E98" s="847"/>
    </row>
    <row r="99" spans="1:5">
      <c r="A99" s="846"/>
      <c r="B99" s="846"/>
      <c r="C99" s="847"/>
      <c r="D99" s="847"/>
      <c r="E99" s="847"/>
    </row>
    <row r="100" spans="1:5">
      <c r="A100" s="846"/>
      <c r="B100" s="846"/>
      <c r="C100" s="847"/>
      <c r="D100" s="847"/>
      <c r="E100" s="847"/>
    </row>
    <row r="101" spans="1:5">
      <c r="A101" s="846"/>
      <c r="B101" s="846"/>
      <c r="C101" s="847"/>
      <c r="D101" s="847"/>
      <c r="E101" s="847"/>
    </row>
    <row r="102" spans="1:5">
      <c r="A102" s="846"/>
      <c r="B102" s="846"/>
      <c r="C102" s="847"/>
      <c r="D102" s="847"/>
      <c r="E102" s="847"/>
    </row>
    <row r="103" spans="1:5">
      <c r="A103" s="846"/>
      <c r="B103" s="846"/>
      <c r="C103" s="847"/>
      <c r="D103" s="847"/>
      <c r="E103" s="847"/>
    </row>
    <row r="104" spans="1:5">
      <c r="A104" s="846"/>
      <c r="B104" s="846"/>
      <c r="C104" s="847"/>
      <c r="D104" s="847"/>
      <c r="E104" s="847"/>
    </row>
    <row r="105" spans="1:5">
      <c r="A105" s="846"/>
      <c r="B105" s="846"/>
      <c r="C105" s="847"/>
      <c r="D105" s="847"/>
      <c r="E105" s="847"/>
    </row>
    <row r="106" spans="1:5">
      <c r="A106" s="846"/>
      <c r="B106" s="846"/>
      <c r="C106" s="847"/>
      <c r="D106" s="847"/>
      <c r="E106" s="847"/>
    </row>
    <row r="107" spans="1:5">
      <c r="A107" s="846"/>
      <c r="B107" s="846"/>
      <c r="C107" s="847"/>
      <c r="D107" s="847"/>
      <c r="E107" s="847"/>
    </row>
    <row r="108" spans="1:5">
      <c r="A108" s="846"/>
      <c r="B108" s="846"/>
      <c r="C108" s="847"/>
      <c r="D108" s="847"/>
      <c r="E108" s="847"/>
    </row>
    <row r="109" spans="1:5">
      <c r="A109" s="846"/>
      <c r="B109" s="846"/>
      <c r="C109" s="847"/>
      <c r="D109" s="847"/>
      <c r="E109" s="847"/>
    </row>
    <row r="110" spans="1:5">
      <c r="A110" s="846"/>
      <c r="B110" s="846"/>
      <c r="C110" s="847"/>
      <c r="D110" s="847"/>
      <c r="E110" s="847"/>
    </row>
    <row r="111" spans="1:5">
      <c r="A111" s="846"/>
      <c r="B111" s="846"/>
      <c r="C111" s="847"/>
      <c r="D111" s="847"/>
      <c r="E111" s="847"/>
    </row>
    <row r="112" spans="1:5">
      <c r="A112" s="846"/>
      <c r="B112" s="846"/>
      <c r="C112" s="847"/>
      <c r="D112" s="847"/>
      <c r="E112" s="847"/>
    </row>
    <row r="113" spans="1:5">
      <c r="A113" s="846"/>
      <c r="B113" s="846"/>
      <c r="C113" s="847"/>
      <c r="D113" s="847"/>
      <c r="E113" s="847"/>
    </row>
    <row r="114" spans="1:5">
      <c r="A114" s="846"/>
      <c r="B114" s="846"/>
      <c r="C114" s="847"/>
      <c r="D114" s="847"/>
      <c r="E114" s="847"/>
    </row>
    <row r="115" spans="1:5">
      <c r="A115" s="846"/>
      <c r="B115" s="846"/>
      <c r="C115" s="847"/>
      <c r="D115" s="847"/>
      <c r="E115" s="847"/>
    </row>
    <row r="116" spans="1:5">
      <c r="A116" s="846"/>
      <c r="B116" s="846"/>
      <c r="C116" s="847"/>
      <c r="D116" s="847"/>
      <c r="E116" s="847"/>
    </row>
    <row r="117" spans="1:5">
      <c r="A117" s="846"/>
      <c r="B117" s="846"/>
      <c r="C117" s="847"/>
      <c r="D117" s="847"/>
      <c r="E117" s="847"/>
    </row>
    <row r="118" spans="1:5">
      <c r="A118" s="846"/>
      <c r="B118" s="846"/>
      <c r="C118" s="847"/>
      <c r="D118" s="847"/>
      <c r="E118" s="847"/>
    </row>
    <row r="119" spans="1:5">
      <c r="A119" s="846"/>
      <c r="B119" s="846"/>
      <c r="C119" s="847"/>
      <c r="D119" s="847"/>
      <c r="E119" s="847"/>
    </row>
    <row r="120" spans="1:5">
      <c r="A120" s="846"/>
      <c r="B120" s="846"/>
      <c r="C120" s="847"/>
      <c r="D120" s="847"/>
      <c r="E120" s="847"/>
    </row>
    <row r="121" spans="1:5">
      <c r="A121" s="846"/>
      <c r="B121" s="846"/>
      <c r="C121" s="847"/>
      <c r="D121" s="847"/>
      <c r="E121" s="847"/>
    </row>
    <row r="122" spans="1:5">
      <c r="A122" s="846"/>
      <c r="B122" s="846"/>
      <c r="C122" s="847"/>
      <c r="D122" s="847"/>
      <c r="E122" s="847"/>
    </row>
    <row r="123" spans="1:5">
      <c r="A123" s="846"/>
      <c r="B123" s="846"/>
      <c r="C123" s="847"/>
      <c r="D123" s="847"/>
      <c r="E123" s="847"/>
    </row>
    <row r="124" spans="1:5">
      <c r="A124" s="846"/>
      <c r="B124" s="846"/>
      <c r="C124" s="847"/>
      <c r="D124" s="847"/>
      <c r="E124" s="847"/>
    </row>
    <row r="125" spans="1:5">
      <c r="A125" s="846"/>
      <c r="B125" s="846"/>
      <c r="C125" s="847"/>
      <c r="D125" s="847"/>
      <c r="E125" s="847"/>
    </row>
    <row r="126" spans="1:5">
      <c r="A126" s="846"/>
      <c r="B126" s="846"/>
      <c r="C126" s="847"/>
      <c r="D126" s="847"/>
      <c r="E126" s="847"/>
    </row>
    <row r="127" spans="1:5">
      <c r="A127" s="846"/>
      <c r="B127" s="846"/>
      <c r="C127" s="847"/>
      <c r="D127" s="847"/>
      <c r="E127" s="847"/>
    </row>
    <row r="128" spans="1:5">
      <c r="A128" s="846"/>
      <c r="B128" s="846"/>
      <c r="C128" s="847"/>
      <c r="D128" s="847"/>
      <c r="E128" s="847"/>
    </row>
    <row r="129" spans="1:5">
      <c r="A129" s="846"/>
      <c r="B129" s="846"/>
      <c r="C129" s="847"/>
      <c r="D129" s="847"/>
      <c r="E129" s="847"/>
    </row>
    <row r="130" spans="1:5">
      <c r="A130" s="846"/>
      <c r="B130" s="846"/>
      <c r="C130" s="847"/>
      <c r="D130" s="847"/>
      <c r="E130" s="847"/>
    </row>
    <row r="131" spans="1:5">
      <c r="A131" s="846"/>
      <c r="B131" s="846"/>
      <c r="C131" s="847"/>
      <c r="D131" s="847"/>
      <c r="E131" s="847"/>
    </row>
    <row r="132" spans="1:5">
      <c r="A132" s="846"/>
      <c r="B132" s="846"/>
      <c r="C132" s="847"/>
      <c r="D132" s="847"/>
      <c r="E132" s="847"/>
    </row>
    <row r="133" spans="1:5">
      <c r="A133" s="846"/>
      <c r="B133" s="846"/>
      <c r="C133" s="847"/>
      <c r="D133" s="847"/>
      <c r="E133" s="847"/>
    </row>
    <row r="134" spans="1:5">
      <c r="A134" s="846"/>
      <c r="B134" s="846"/>
      <c r="C134" s="847"/>
      <c r="D134" s="847"/>
      <c r="E134" s="847"/>
    </row>
    <row r="135" spans="1:5">
      <c r="A135" s="846"/>
      <c r="B135" s="846"/>
      <c r="C135" s="847"/>
      <c r="D135" s="847"/>
      <c r="E135" s="847"/>
    </row>
    <row r="136" spans="1:5">
      <c r="A136" s="846"/>
      <c r="B136" s="846"/>
      <c r="C136" s="847"/>
      <c r="D136" s="847"/>
      <c r="E136" s="847"/>
    </row>
    <row r="137" spans="1:5">
      <c r="A137" s="846"/>
      <c r="B137" s="846"/>
      <c r="C137" s="847"/>
      <c r="D137" s="847"/>
      <c r="E137" s="847"/>
    </row>
    <row r="138" spans="1:5">
      <c r="A138" s="846"/>
      <c r="B138" s="846"/>
      <c r="C138" s="847"/>
      <c r="D138" s="847"/>
      <c r="E138" s="847"/>
    </row>
    <row r="139" spans="1:5">
      <c r="A139" s="846"/>
      <c r="B139" s="846"/>
      <c r="C139" s="847"/>
      <c r="D139" s="847"/>
      <c r="E139" s="847"/>
    </row>
    <row r="140" spans="1:5">
      <c r="A140" s="846"/>
      <c r="B140" s="846"/>
      <c r="C140" s="847"/>
      <c r="D140" s="847"/>
      <c r="E140" s="847"/>
    </row>
    <row r="141" spans="1:5">
      <c r="A141" s="846"/>
      <c r="B141" s="846"/>
      <c r="C141" s="847"/>
      <c r="D141" s="847"/>
      <c r="E141" s="847"/>
    </row>
    <row r="142" spans="1:5">
      <c r="A142" s="846"/>
      <c r="B142" s="846"/>
      <c r="C142" s="847"/>
      <c r="D142" s="847"/>
      <c r="E142" s="847"/>
    </row>
    <row r="143" spans="1:5">
      <c r="A143" s="846"/>
      <c r="B143" s="846"/>
      <c r="C143" s="847"/>
      <c r="D143" s="847"/>
      <c r="E143" s="847"/>
    </row>
    <row r="144" spans="1:5">
      <c r="A144" s="846"/>
      <c r="B144" s="846"/>
      <c r="C144" s="847"/>
      <c r="D144" s="847"/>
      <c r="E144" s="847"/>
    </row>
    <row r="145" spans="1:5">
      <c r="A145" s="846"/>
      <c r="B145" s="846"/>
      <c r="C145" s="847"/>
      <c r="D145" s="847"/>
      <c r="E145" s="847"/>
    </row>
    <row r="146" spans="1:5">
      <c r="A146" s="846"/>
      <c r="B146" s="846"/>
      <c r="C146" s="847"/>
      <c r="D146" s="847"/>
      <c r="E146" s="847"/>
    </row>
    <row r="147" spans="1:5">
      <c r="A147" s="846"/>
      <c r="B147" s="846"/>
      <c r="C147" s="847"/>
      <c r="D147" s="847"/>
      <c r="E147" s="847"/>
    </row>
    <row r="148" spans="1:5">
      <c r="A148" s="846"/>
      <c r="B148" s="846"/>
      <c r="C148" s="847"/>
      <c r="D148" s="847"/>
      <c r="E148" s="847"/>
    </row>
    <row r="149" spans="1:5">
      <c r="A149" s="846"/>
      <c r="B149" s="846"/>
      <c r="C149" s="847"/>
      <c r="D149" s="847"/>
      <c r="E149" s="847"/>
    </row>
    <row r="150" spans="1:5">
      <c r="A150" s="846"/>
      <c r="B150" s="846"/>
      <c r="C150" s="847"/>
      <c r="D150" s="847"/>
      <c r="E150" s="847"/>
    </row>
    <row r="151" spans="1:5">
      <c r="A151" s="846"/>
      <c r="B151" s="846"/>
      <c r="C151" s="847"/>
      <c r="D151" s="847"/>
      <c r="E151" s="847"/>
    </row>
    <row r="152" spans="1:5">
      <c r="A152" s="846"/>
      <c r="B152" s="846"/>
      <c r="C152" s="847"/>
      <c r="D152" s="847"/>
      <c r="E152" s="847"/>
    </row>
    <row r="153" spans="1:5">
      <c r="A153" s="846"/>
      <c r="B153" s="846"/>
      <c r="C153" s="847"/>
      <c r="D153" s="847"/>
      <c r="E153" s="847"/>
    </row>
    <row r="154" spans="1:5">
      <c r="A154" s="846"/>
      <c r="B154" s="846"/>
      <c r="C154" s="847"/>
      <c r="D154" s="847"/>
      <c r="E154" s="847"/>
    </row>
    <row r="155" spans="1:5">
      <c r="A155" s="846"/>
      <c r="B155" s="846"/>
      <c r="C155" s="847"/>
      <c r="D155" s="847"/>
      <c r="E155" s="847"/>
    </row>
    <row r="156" spans="1:5">
      <c r="A156" s="846"/>
      <c r="B156" s="846"/>
      <c r="C156" s="847"/>
      <c r="D156" s="847"/>
      <c r="E156" s="847"/>
    </row>
    <row r="157" spans="1:5">
      <c r="A157" s="846"/>
      <c r="B157" s="846"/>
      <c r="C157" s="847"/>
      <c r="D157" s="847"/>
      <c r="E157" s="847"/>
    </row>
    <row r="158" spans="1:5">
      <c r="A158" s="846"/>
      <c r="B158" s="846"/>
      <c r="C158" s="847"/>
      <c r="D158" s="847"/>
      <c r="E158" s="847"/>
    </row>
    <row r="159" spans="1:5">
      <c r="A159" s="846"/>
      <c r="B159" s="846"/>
      <c r="C159" s="847"/>
      <c r="D159" s="847"/>
      <c r="E159" s="847"/>
    </row>
    <row r="160" spans="1:5">
      <c r="A160" s="846"/>
      <c r="B160" s="846"/>
      <c r="C160" s="847"/>
      <c r="D160" s="847"/>
      <c r="E160" s="847"/>
    </row>
    <row r="161" spans="1:5">
      <c r="A161" s="846"/>
      <c r="B161" s="846"/>
      <c r="C161" s="847"/>
      <c r="D161" s="847"/>
      <c r="E161" s="847"/>
    </row>
    <row r="162" spans="1:5">
      <c r="A162" s="846"/>
      <c r="B162" s="846"/>
      <c r="C162" s="847"/>
      <c r="D162" s="847"/>
      <c r="E162" s="847"/>
    </row>
    <row r="163" spans="1:5">
      <c r="A163" s="846"/>
      <c r="B163" s="846"/>
      <c r="C163" s="847"/>
      <c r="D163" s="847"/>
      <c r="E163" s="847"/>
    </row>
    <row r="164" spans="1:5">
      <c r="A164" s="846"/>
      <c r="B164" s="846"/>
      <c r="C164" s="847"/>
      <c r="D164" s="847"/>
      <c r="E164" s="847"/>
    </row>
    <row r="165" spans="1:5">
      <c r="A165" s="846"/>
      <c r="B165" s="846"/>
      <c r="C165" s="847"/>
      <c r="D165" s="847"/>
      <c r="E165" s="847"/>
    </row>
    <row r="166" spans="1:5">
      <c r="A166" s="846"/>
      <c r="B166" s="846"/>
      <c r="C166" s="847"/>
      <c r="D166" s="847"/>
      <c r="E166" s="847"/>
    </row>
    <row r="167" spans="1:5">
      <c r="A167" s="846"/>
      <c r="B167" s="846"/>
      <c r="C167" s="847"/>
      <c r="D167" s="847"/>
      <c r="E167" s="847"/>
    </row>
    <row r="168" spans="1:5">
      <c r="A168" s="846"/>
      <c r="B168" s="846"/>
      <c r="C168" s="847"/>
      <c r="D168" s="847"/>
      <c r="E168" s="847"/>
    </row>
    <row r="169" spans="1:5">
      <c r="A169" s="846"/>
      <c r="B169" s="846"/>
      <c r="C169" s="847"/>
      <c r="D169" s="847"/>
      <c r="E169" s="847"/>
    </row>
    <row r="170" spans="1:5">
      <c r="A170" s="846"/>
      <c r="B170" s="846"/>
      <c r="C170" s="847"/>
      <c r="D170" s="847"/>
      <c r="E170" s="847"/>
    </row>
    <row r="171" spans="1:5">
      <c r="A171" s="846"/>
      <c r="B171" s="846"/>
      <c r="C171" s="847"/>
      <c r="D171" s="847"/>
      <c r="E171" s="847"/>
    </row>
    <row r="172" spans="1:5">
      <c r="A172" s="846"/>
      <c r="B172" s="846"/>
      <c r="C172" s="847"/>
      <c r="D172" s="847"/>
      <c r="E172" s="847"/>
    </row>
    <row r="173" spans="1:5">
      <c r="A173" s="846"/>
      <c r="B173" s="846"/>
      <c r="C173" s="847"/>
      <c r="D173" s="847"/>
      <c r="E173" s="847"/>
    </row>
    <row r="174" spans="1:5">
      <c r="A174" s="846"/>
      <c r="B174" s="846"/>
      <c r="C174" s="847"/>
      <c r="D174" s="847"/>
      <c r="E174" s="847"/>
    </row>
    <row r="175" spans="1:5">
      <c r="A175" s="846"/>
      <c r="B175" s="846"/>
      <c r="C175" s="847"/>
      <c r="D175" s="847"/>
      <c r="E175" s="847"/>
    </row>
    <row r="176" spans="1:5">
      <c r="A176" s="846"/>
      <c r="B176" s="846"/>
      <c r="C176" s="847"/>
      <c r="D176" s="847"/>
      <c r="E176" s="847"/>
    </row>
    <row r="177" spans="1:5">
      <c r="A177" s="846"/>
      <c r="B177" s="846"/>
      <c r="C177" s="847"/>
      <c r="D177" s="847"/>
      <c r="E177" s="847"/>
    </row>
    <row r="178" spans="1:5">
      <c r="A178" s="846"/>
      <c r="B178" s="846"/>
      <c r="C178" s="847"/>
      <c r="D178" s="847"/>
      <c r="E178" s="847"/>
    </row>
    <row r="179" spans="1:5">
      <c r="A179" s="846"/>
      <c r="B179" s="846"/>
      <c r="C179" s="847"/>
      <c r="D179" s="847"/>
      <c r="E179" s="847"/>
    </row>
    <row r="180" spans="1:5">
      <c r="A180" s="846"/>
      <c r="B180" s="846"/>
      <c r="C180" s="847"/>
      <c r="D180" s="847"/>
      <c r="E180" s="847"/>
    </row>
    <row r="181" spans="1:5">
      <c r="A181" s="846"/>
      <c r="B181" s="846"/>
      <c r="C181" s="847"/>
      <c r="D181" s="847"/>
      <c r="E181" s="847"/>
    </row>
    <row r="182" spans="1:5">
      <c r="A182" s="846"/>
      <c r="B182" s="846"/>
      <c r="C182" s="847"/>
      <c r="D182" s="847"/>
      <c r="E182" s="847"/>
    </row>
    <row r="183" spans="1:5">
      <c r="A183" s="846"/>
      <c r="B183" s="846"/>
      <c r="C183" s="847"/>
      <c r="D183" s="847"/>
      <c r="E183" s="847"/>
    </row>
    <row r="184" spans="1:5">
      <c r="A184" s="846"/>
      <c r="B184" s="846"/>
      <c r="C184" s="847"/>
      <c r="D184" s="847"/>
      <c r="E184" s="847"/>
    </row>
    <row r="185" spans="1:5">
      <c r="A185" s="846"/>
      <c r="B185" s="846"/>
      <c r="C185" s="847"/>
      <c r="D185" s="847"/>
      <c r="E185" s="847"/>
    </row>
    <row r="186" spans="1:5">
      <c r="A186" s="846"/>
      <c r="B186" s="846"/>
      <c r="C186" s="847"/>
      <c r="D186" s="847"/>
      <c r="E186" s="847"/>
    </row>
    <row r="187" spans="1:5">
      <c r="A187" s="846"/>
      <c r="B187" s="846"/>
      <c r="C187" s="847"/>
      <c r="D187" s="847"/>
      <c r="E187" s="847"/>
    </row>
    <row r="188" spans="1:5">
      <c r="A188" s="846"/>
      <c r="B188" s="846"/>
      <c r="C188" s="847"/>
      <c r="D188" s="847"/>
      <c r="E188" s="847"/>
    </row>
    <row r="189" spans="1:5">
      <c r="A189" s="846"/>
      <c r="B189" s="846"/>
      <c r="C189" s="847"/>
      <c r="D189" s="847"/>
      <c r="E189" s="847"/>
    </row>
    <row r="190" spans="1:5">
      <c r="A190" s="846"/>
      <c r="B190" s="846"/>
      <c r="C190" s="847"/>
      <c r="D190" s="847"/>
      <c r="E190" s="847"/>
    </row>
    <row r="191" spans="1:5">
      <c r="A191" s="846"/>
      <c r="B191" s="846"/>
      <c r="C191" s="847"/>
      <c r="D191" s="847"/>
      <c r="E191" s="847"/>
    </row>
    <row r="192" spans="1:5">
      <c r="A192" s="846"/>
      <c r="B192" s="846"/>
      <c r="C192" s="847"/>
      <c r="D192" s="847"/>
      <c r="E192" s="847"/>
    </row>
    <row r="193" spans="1:5">
      <c r="A193" s="846"/>
      <c r="B193" s="846"/>
      <c r="C193" s="847"/>
      <c r="D193" s="847"/>
      <c r="E193" s="847"/>
    </row>
    <row r="194" spans="1:5">
      <c r="A194" s="846"/>
      <c r="B194" s="846"/>
      <c r="C194" s="847"/>
      <c r="D194" s="847"/>
      <c r="E194" s="847"/>
    </row>
    <row r="195" spans="1:5">
      <c r="A195" s="846"/>
      <c r="B195" s="846"/>
      <c r="C195" s="847"/>
      <c r="D195" s="847"/>
      <c r="E195" s="847"/>
    </row>
    <row r="196" spans="1:5">
      <c r="A196" s="846"/>
      <c r="B196" s="846"/>
      <c r="C196" s="847"/>
      <c r="D196" s="847"/>
      <c r="E196" s="847"/>
    </row>
    <row r="197" spans="1:5">
      <c r="A197" s="846"/>
      <c r="B197" s="846"/>
      <c r="C197" s="847"/>
      <c r="D197" s="847"/>
      <c r="E197" s="847"/>
    </row>
    <row r="198" spans="1:5">
      <c r="A198" s="846"/>
      <c r="B198" s="846"/>
      <c r="C198" s="847"/>
      <c r="D198" s="847"/>
      <c r="E198" s="847"/>
    </row>
    <row r="199" spans="1:5">
      <c r="A199" s="846"/>
      <c r="B199" s="846"/>
      <c r="C199" s="847"/>
      <c r="D199" s="847"/>
      <c r="E199" s="847"/>
    </row>
    <row r="200" spans="1:5">
      <c r="A200" s="846"/>
      <c r="B200" s="846"/>
      <c r="C200" s="847"/>
      <c r="D200" s="847"/>
      <c r="E200" s="847"/>
    </row>
    <row r="201" spans="1:5">
      <c r="A201" s="846"/>
      <c r="B201" s="846"/>
      <c r="C201" s="847"/>
      <c r="D201" s="847"/>
      <c r="E201" s="847"/>
    </row>
    <row r="202" spans="1:5">
      <c r="A202" s="846"/>
      <c r="B202" s="846"/>
      <c r="C202" s="847"/>
      <c r="D202" s="847"/>
      <c r="E202" s="847"/>
    </row>
    <row r="203" spans="1:5">
      <c r="A203" s="846"/>
      <c r="B203" s="846"/>
      <c r="C203" s="847"/>
      <c r="D203" s="847"/>
      <c r="E203" s="847"/>
    </row>
    <row r="204" spans="1:5">
      <c r="A204" s="846"/>
      <c r="B204" s="846"/>
      <c r="C204" s="847"/>
      <c r="D204" s="847"/>
      <c r="E204" s="847"/>
    </row>
    <row r="205" spans="1:5">
      <c r="A205" s="846"/>
      <c r="B205" s="846"/>
      <c r="C205" s="847"/>
      <c r="D205" s="847"/>
      <c r="E205" s="847"/>
    </row>
    <row r="206" spans="1:5">
      <c r="A206" s="846"/>
      <c r="B206" s="846"/>
      <c r="C206" s="847"/>
      <c r="D206" s="847"/>
      <c r="E206" s="847"/>
    </row>
    <row r="207" spans="1:5">
      <c r="A207" s="846"/>
      <c r="B207" s="846"/>
      <c r="C207" s="847"/>
      <c r="D207" s="847"/>
      <c r="E207" s="847"/>
    </row>
    <row r="208" spans="1:5">
      <c r="A208" s="846"/>
      <c r="B208" s="846"/>
      <c r="C208" s="847"/>
      <c r="D208" s="847"/>
      <c r="E208" s="847"/>
    </row>
    <row r="209" spans="1:5">
      <c r="A209" s="846"/>
      <c r="B209" s="846"/>
      <c r="C209" s="847"/>
      <c r="D209" s="847"/>
      <c r="E209" s="847"/>
    </row>
    <row r="210" spans="1:5">
      <c r="A210" s="846"/>
      <c r="B210" s="846"/>
      <c r="C210" s="847"/>
      <c r="D210" s="847"/>
      <c r="E210" s="847"/>
    </row>
    <row r="211" spans="1:5">
      <c r="A211" s="846"/>
      <c r="B211" s="846"/>
      <c r="C211" s="847"/>
      <c r="D211" s="847"/>
      <c r="E211" s="847"/>
    </row>
    <row r="212" spans="1:5">
      <c r="A212" s="846"/>
      <c r="B212" s="846"/>
      <c r="C212" s="847"/>
      <c r="D212" s="847"/>
      <c r="E212" s="847"/>
    </row>
    <row r="213" spans="1:5">
      <c r="A213" s="846"/>
      <c r="B213" s="846"/>
      <c r="C213" s="847"/>
      <c r="D213" s="847"/>
      <c r="E213" s="847"/>
    </row>
    <row r="214" spans="1:5">
      <c r="A214" s="846"/>
      <c r="B214" s="846"/>
      <c r="C214" s="847"/>
      <c r="D214" s="847"/>
      <c r="E214" s="847"/>
    </row>
    <row r="215" spans="1:5">
      <c r="A215" s="846"/>
      <c r="B215" s="846"/>
      <c r="C215" s="847"/>
      <c r="D215" s="847"/>
      <c r="E215" s="847"/>
    </row>
    <row r="216" spans="1:5">
      <c r="A216" s="846"/>
      <c r="B216" s="846"/>
      <c r="C216" s="847"/>
      <c r="D216" s="847"/>
      <c r="E216" s="847"/>
    </row>
    <row r="217" spans="1:5">
      <c r="A217" s="846"/>
      <c r="B217" s="846"/>
      <c r="C217" s="847"/>
      <c r="D217" s="847"/>
      <c r="E217" s="847"/>
    </row>
    <row r="218" spans="1:5">
      <c r="A218" s="846"/>
      <c r="B218" s="846"/>
      <c r="C218" s="847"/>
      <c r="D218" s="847"/>
      <c r="E218" s="847"/>
    </row>
    <row r="219" spans="1:5">
      <c r="A219" s="846"/>
      <c r="B219" s="846"/>
      <c r="C219" s="847"/>
      <c r="D219" s="847"/>
      <c r="E219" s="847"/>
    </row>
    <row r="220" spans="1:5">
      <c r="A220" s="846"/>
      <c r="B220" s="846"/>
      <c r="C220" s="847"/>
      <c r="D220" s="847"/>
      <c r="E220" s="847"/>
    </row>
    <row r="221" spans="1:5">
      <c r="A221" s="846"/>
      <c r="B221" s="846"/>
      <c r="C221" s="847"/>
      <c r="D221" s="847"/>
      <c r="E221" s="847"/>
    </row>
    <row r="222" spans="1:5">
      <c r="A222" s="846"/>
      <c r="B222" s="846"/>
      <c r="C222" s="847"/>
      <c r="D222" s="847"/>
      <c r="E222" s="847"/>
    </row>
    <row r="223" spans="1:5">
      <c r="A223" s="846"/>
      <c r="B223" s="846"/>
      <c r="C223" s="847"/>
      <c r="D223" s="847"/>
      <c r="E223" s="847"/>
    </row>
    <row r="224" spans="1:5">
      <c r="A224" s="846"/>
      <c r="B224" s="846"/>
      <c r="C224" s="847"/>
      <c r="D224" s="847"/>
      <c r="E224" s="847"/>
    </row>
    <row r="225" spans="1:5">
      <c r="A225" s="846"/>
      <c r="B225" s="846"/>
      <c r="C225" s="847"/>
      <c r="D225" s="847"/>
      <c r="E225" s="847"/>
    </row>
    <row r="226" spans="1:5">
      <c r="A226" s="846"/>
      <c r="B226" s="846"/>
      <c r="C226" s="847"/>
      <c r="D226" s="847"/>
      <c r="E226" s="847"/>
    </row>
    <row r="227" spans="1:5">
      <c r="A227" s="846"/>
      <c r="B227" s="846"/>
      <c r="C227" s="847"/>
      <c r="D227" s="847"/>
      <c r="E227" s="847"/>
    </row>
    <row r="228" spans="1:5">
      <c r="A228" s="846"/>
      <c r="B228" s="846"/>
      <c r="C228" s="847"/>
      <c r="D228" s="847"/>
      <c r="E228" s="847"/>
    </row>
    <row r="229" spans="1:5">
      <c r="A229" s="846"/>
      <c r="B229" s="846"/>
      <c r="C229" s="847"/>
      <c r="D229" s="847"/>
      <c r="E229" s="847"/>
    </row>
    <row r="230" spans="1:5">
      <c r="A230" s="846"/>
      <c r="B230" s="846"/>
      <c r="C230" s="847"/>
      <c r="D230" s="847"/>
      <c r="E230" s="847"/>
    </row>
    <row r="231" spans="1:5">
      <c r="A231" s="846"/>
      <c r="B231" s="846"/>
      <c r="C231" s="847"/>
      <c r="D231" s="847"/>
      <c r="E231" s="847"/>
    </row>
    <row r="232" spans="1:5">
      <c r="A232" s="846"/>
      <c r="B232" s="846"/>
      <c r="C232" s="847"/>
      <c r="D232" s="847"/>
      <c r="E232" s="847"/>
    </row>
    <row r="233" spans="1:5">
      <c r="A233" s="846"/>
      <c r="B233" s="846"/>
      <c r="C233" s="847"/>
      <c r="D233" s="847"/>
      <c r="E233" s="847"/>
    </row>
    <row r="234" spans="1:5">
      <c r="A234" s="846"/>
      <c r="B234" s="846"/>
      <c r="C234" s="847"/>
      <c r="D234" s="847"/>
      <c r="E234" s="847"/>
    </row>
    <row r="235" spans="1:5">
      <c r="A235" s="846"/>
      <c r="B235" s="846"/>
      <c r="C235" s="847"/>
      <c r="D235" s="847"/>
      <c r="E235" s="847"/>
    </row>
    <row r="236" spans="1:5">
      <c r="A236" s="846"/>
      <c r="B236" s="846"/>
      <c r="C236" s="847"/>
      <c r="D236" s="847"/>
      <c r="E236" s="847"/>
    </row>
    <row r="237" spans="1:5">
      <c r="A237" s="846"/>
      <c r="B237" s="846"/>
      <c r="C237" s="847"/>
      <c r="D237" s="847"/>
      <c r="E237" s="847"/>
    </row>
    <row r="238" spans="1:5">
      <c r="A238" s="846"/>
      <c r="B238" s="846"/>
      <c r="C238" s="847"/>
      <c r="D238" s="847"/>
      <c r="E238" s="847"/>
    </row>
    <row r="239" spans="1:5">
      <c r="A239" s="846"/>
      <c r="B239" s="846"/>
      <c r="C239" s="847"/>
      <c r="D239" s="847"/>
      <c r="E239" s="847"/>
    </row>
    <row r="240" spans="1:5">
      <c r="A240" s="846"/>
      <c r="B240" s="846"/>
      <c r="C240" s="847"/>
      <c r="D240" s="847"/>
      <c r="E240" s="847"/>
    </row>
    <row r="241" spans="1:5">
      <c r="A241" s="846"/>
      <c r="B241" s="846"/>
      <c r="C241" s="847"/>
      <c r="D241" s="847"/>
      <c r="E241" s="847"/>
    </row>
    <row r="242" spans="1:5">
      <c r="A242" s="846"/>
      <c r="B242" s="846"/>
      <c r="C242" s="847"/>
      <c r="D242" s="847"/>
      <c r="E242" s="847"/>
    </row>
    <row r="243" spans="1:5">
      <c r="A243" s="846"/>
      <c r="B243" s="846"/>
      <c r="C243" s="847"/>
      <c r="D243" s="847"/>
      <c r="E243" s="847"/>
    </row>
    <row r="244" spans="1:5">
      <c r="A244" s="846"/>
      <c r="B244" s="846"/>
      <c r="C244" s="847"/>
      <c r="D244" s="847"/>
      <c r="E244" s="847"/>
    </row>
    <row r="245" spans="1:5">
      <c r="A245" s="846"/>
      <c r="B245" s="846"/>
      <c r="C245" s="847"/>
      <c r="D245" s="847"/>
      <c r="E245" s="847"/>
    </row>
    <row r="246" spans="1:5">
      <c r="A246" s="846"/>
      <c r="B246" s="846"/>
      <c r="C246" s="847"/>
      <c r="D246" s="847"/>
      <c r="E246" s="847"/>
    </row>
    <row r="247" spans="1:5">
      <c r="A247" s="846"/>
      <c r="B247" s="846"/>
      <c r="C247" s="847"/>
      <c r="D247" s="847"/>
      <c r="E247" s="847"/>
    </row>
    <row r="248" spans="1:5">
      <c r="A248" s="846"/>
      <c r="B248" s="846"/>
      <c r="C248" s="847"/>
      <c r="D248" s="847"/>
      <c r="E248" s="847"/>
    </row>
    <row r="249" spans="1:5">
      <c r="A249" s="846"/>
      <c r="B249" s="846"/>
      <c r="C249" s="847"/>
      <c r="D249" s="847"/>
      <c r="E249" s="847"/>
    </row>
    <row r="250" spans="1:5">
      <c r="A250" s="846"/>
      <c r="B250" s="846"/>
      <c r="C250" s="847"/>
      <c r="D250" s="847"/>
      <c r="E250" s="847"/>
    </row>
    <row r="251" spans="1:5">
      <c r="A251" s="846"/>
      <c r="B251" s="846"/>
      <c r="C251" s="847"/>
      <c r="D251" s="847"/>
      <c r="E251" s="847"/>
    </row>
    <row r="252" spans="1:5">
      <c r="A252" s="846"/>
      <c r="B252" s="846"/>
      <c r="C252" s="847"/>
      <c r="D252" s="847"/>
      <c r="E252" s="847"/>
    </row>
    <row r="253" spans="1:5">
      <c r="A253" s="846"/>
      <c r="B253" s="846"/>
      <c r="C253" s="847"/>
      <c r="D253" s="847"/>
      <c r="E253" s="847"/>
    </row>
    <row r="254" spans="1:5">
      <c r="A254" s="846"/>
      <c r="B254" s="846"/>
      <c r="C254" s="847"/>
      <c r="D254" s="847"/>
      <c r="E254" s="847"/>
    </row>
    <row r="255" spans="1:5">
      <c r="A255" s="846"/>
      <c r="B255" s="846"/>
      <c r="C255" s="847"/>
      <c r="D255" s="847"/>
      <c r="E255" s="847"/>
    </row>
    <row r="256" spans="1:5">
      <c r="A256" s="846"/>
      <c r="B256" s="846"/>
      <c r="C256" s="847"/>
      <c r="D256" s="847"/>
      <c r="E256" s="847"/>
    </row>
    <row r="257" spans="1:5">
      <c r="A257" s="846"/>
      <c r="B257" s="846"/>
      <c r="C257" s="847"/>
      <c r="D257" s="847"/>
      <c r="E257" s="847"/>
    </row>
    <row r="258" spans="1:5">
      <c r="A258" s="846"/>
      <c r="B258" s="846"/>
      <c r="C258" s="847"/>
      <c r="D258" s="847"/>
      <c r="E258" s="847"/>
    </row>
    <row r="259" spans="1:5">
      <c r="A259" s="846"/>
      <c r="B259" s="846"/>
      <c r="C259" s="847"/>
      <c r="D259" s="847"/>
      <c r="E259" s="847"/>
    </row>
    <row r="260" spans="1:5">
      <c r="A260" s="846"/>
      <c r="B260" s="846"/>
      <c r="C260" s="847"/>
      <c r="D260" s="847"/>
      <c r="E260" s="847"/>
    </row>
    <row r="261" spans="1:5">
      <c r="A261" s="846"/>
      <c r="B261" s="846"/>
      <c r="C261" s="847"/>
      <c r="D261" s="847"/>
      <c r="E261" s="847"/>
    </row>
    <row r="262" spans="1:5">
      <c r="A262" s="846"/>
      <c r="B262" s="846"/>
      <c r="C262" s="847"/>
      <c r="D262" s="847"/>
      <c r="E262" s="847"/>
    </row>
    <row r="263" spans="1:5">
      <c r="A263" s="846"/>
      <c r="B263" s="846"/>
      <c r="C263" s="847"/>
      <c r="D263" s="847"/>
      <c r="E263" s="847"/>
    </row>
    <row r="264" spans="1:5">
      <c r="A264" s="846"/>
      <c r="B264" s="846"/>
      <c r="C264" s="847"/>
      <c r="D264" s="847"/>
      <c r="E264" s="847"/>
    </row>
    <row r="265" spans="1:5">
      <c r="A265" s="846"/>
      <c r="B265" s="846"/>
      <c r="C265" s="847"/>
      <c r="D265" s="847"/>
      <c r="E265" s="847"/>
    </row>
    <row r="266" spans="1:5">
      <c r="A266" s="846"/>
      <c r="B266" s="846"/>
      <c r="C266" s="847"/>
      <c r="D266" s="847"/>
      <c r="E266" s="847"/>
    </row>
    <row r="267" spans="1:5">
      <c r="A267" s="846"/>
      <c r="B267" s="846"/>
      <c r="C267" s="847"/>
      <c r="D267" s="847"/>
      <c r="E267" s="847"/>
    </row>
    <row r="268" spans="1:5">
      <c r="A268" s="846"/>
      <c r="B268" s="846"/>
      <c r="C268" s="847"/>
      <c r="D268" s="847"/>
      <c r="E268" s="847"/>
    </row>
    <row r="269" spans="1:5">
      <c r="A269" s="846"/>
      <c r="B269" s="846"/>
      <c r="C269" s="847"/>
      <c r="D269" s="847"/>
      <c r="E269" s="847"/>
    </row>
    <row r="270" spans="1:5">
      <c r="A270" s="846"/>
      <c r="B270" s="846"/>
      <c r="C270" s="847"/>
      <c r="D270" s="847"/>
      <c r="E270" s="847"/>
    </row>
    <row r="271" spans="1:5">
      <c r="A271" s="846"/>
      <c r="B271" s="846"/>
      <c r="C271" s="847"/>
      <c r="D271" s="847"/>
      <c r="E271" s="847"/>
    </row>
    <row r="272" spans="1:5">
      <c r="A272" s="846"/>
      <c r="B272" s="846"/>
      <c r="C272" s="847"/>
      <c r="D272" s="847"/>
      <c r="E272" s="847"/>
    </row>
    <row r="273" spans="1:5">
      <c r="A273" s="846"/>
      <c r="B273" s="846"/>
      <c r="C273" s="847"/>
      <c r="D273" s="847"/>
      <c r="E273" s="847"/>
    </row>
    <row r="274" spans="1:5">
      <c r="A274" s="846"/>
      <c r="B274" s="846"/>
      <c r="C274" s="847"/>
      <c r="D274" s="847"/>
      <c r="E274" s="847"/>
    </row>
    <row r="275" spans="1:5">
      <c r="A275" s="846"/>
      <c r="B275" s="846"/>
      <c r="C275" s="847"/>
      <c r="D275" s="847"/>
      <c r="E275" s="847"/>
    </row>
    <row r="276" spans="1:5">
      <c r="A276" s="846"/>
      <c r="B276" s="846"/>
      <c r="C276" s="847"/>
      <c r="D276" s="847"/>
      <c r="E276" s="847"/>
    </row>
    <row r="277" spans="1:5">
      <c r="A277" s="846"/>
      <c r="B277" s="846"/>
      <c r="C277" s="847"/>
      <c r="D277" s="847"/>
      <c r="E277" s="847"/>
    </row>
    <row r="278" spans="1:5">
      <c r="A278" s="846"/>
      <c r="B278" s="846"/>
      <c r="C278" s="847"/>
      <c r="D278" s="847"/>
      <c r="E278" s="847"/>
    </row>
    <row r="279" spans="1:5">
      <c r="A279" s="846"/>
      <c r="B279" s="846"/>
      <c r="C279" s="847"/>
      <c r="D279" s="847"/>
      <c r="E279" s="847"/>
    </row>
    <row r="280" spans="1:5">
      <c r="A280" s="846"/>
      <c r="B280" s="846"/>
      <c r="C280" s="847"/>
      <c r="D280" s="847"/>
      <c r="E280" s="847"/>
    </row>
    <row r="281" spans="1:5">
      <c r="A281" s="846"/>
      <c r="B281" s="846"/>
      <c r="C281" s="847"/>
      <c r="D281" s="847"/>
      <c r="E281" s="847"/>
    </row>
    <row r="282" spans="1:5">
      <c r="A282" s="846"/>
      <c r="B282" s="846"/>
      <c r="C282" s="847"/>
      <c r="D282" s="847"/>
      <c r="E282" s="847"/>
    </row>
    <row r="283" spans="1:5">
      <c r="A283" s="846"/>
      <c r="B283" s="846"/>
      <c r="C283" s="847"/>
      <c r="D283" s="847"/>
      <c r="E283" s="847"/>
    </row>
    <row r="284" spans="1:5">
      <c r="A284" s="846"/>
      <c r="B284" s="846"/>
      <c r="C284" s="847"/>
      <c r="D284" s="847"/>
      <c r="E284" s="847"/>
    </row>
    <row r="285" spans="1:5">
      <c r="A285" s="846"/>
      <c r="B285" s="846"/>
      <c r="C285" s="847"/>
      <c r="D285" s="847"/>
      <c r="E285" s="847"/>
    </row>
    <row r="286" spans="1:5">
      <c r="A286" s="846"/>
      <c r="B286" s="846"/>
      <c r="C286" s="847"/>
      <c r="D286" s="847"/>
      <c r="E286" s="847"/>
    </row>
    <row r="287" spans="1:5">
      <c r="A287" s="846"/>
      <c r="B287" s="846"/>
      <c r="C287" s="847"/>
      <c r="D287" s="847"/>
      <c r="E287" s="847"/>
    </row>
    <row r="288" spans="1:5">
      <c r="A288" s="846"/>
      <c r="B288" s="846"/>
      <c r="C288" s="847"/>
      <c r="D288" s="847"/>
      <c r="E288" s="847"/>
    </row>
    <row r="289" spans="1:5">
      <c r="A289" s="846"/>
      <c r="B289" s="846"/>
      <c r="C289" s="847"/>
      <c r="D289" s="847"/>
      <c r="E289" s="847"/>
    </row>
    <row r="290" spans="1:5">
      <c r="A290" s="846"/>
      <c r="B290" s="846"/>
      <c r="C290" s="847"/>
      <c r="D290" s="847"/>
      <c r="E290" s="847"/>
    </row>
    <row r="291" spans="1:5">
      <c r="A291" s="846"/>
      <c r="B291" s="846"/>
      <c r="C291" s="847"/>
      <c r="D291" s="847"/>
      <c r="E291" s="847"/>
    </row>
    <row r="292" spans="1:5">
      <c r="A292" s="846"/>
      <c r="B292" s="846"/>
      <c r="C292" s="847"/>
      <c r="D292" s="847"/>
      <c r="E292" s="847"/>
    </row>
    <row r="293" spans="1:5">
      <c r="A293" s="846"/>
      <c r="B293" s="846"/>
      <c r="C293" s="847"/>
      <c r="D293" s="847"/>
      <c r="E293" s="847"/>
    </row>
    <row r="294" spans="1:5">
      <c r="A294" s="846"/>
      <c r="B294" s="846"/>
      <c r="C294" s="847"/>
      <c r="D294" s="847"/>
      <c r="E294" s="847"/>
    </row>
    <row r="295" spans="1:5">
      <c r="A295" s="846"/>
      <c r="B295" s="846"/>
      <c r="C295" s="847"/>
      <c r="D295" s="847"/>
      <c r="E295" s="847"/>
    </row>
    <row r="296" spans="1:5">
      <c r="A296" s="846"/>
      <c r="B296" s="846"/>
      <c r="C296" s="847"/>
      <c r="D296" s="847"/>
      <c r="E296" s="847"/>
    </row>
    <row r="297" spans="1:5">
      <c r="A297" s="846"/>
      <c r="B297" s="846"/>
      <c r="C297" s="847"/>
      <c r="D297" s="847"/>
      <c r="E297" s="847"/>
    </row>
    <row r="298" spans="1:5">
      <c r="A298" s="846"/>
      <c r="B298" s="846"/>
      <c r="C298" s="847"/>
      <c r="D298" s="847"/>
      <c r="E298" s="847"/>
    </row>
    <row r="299" spans="1:5">
      <c r="A299" s="846"/>
      <c r="B299" s="846"/>
      <c r="C299" s="847"/>
      <c r="D299" s="847"/>
      <c r="E299" s="847"/>
    </row>
    <row r="300" spans="1:5">
      <c r="A300" s="846"/>
      <c r="B300" s="846"/>
      <c r="C300" s="847"/>
      <c r="D300" s="847"/>
      <c r="E300" s="847"/>
    </row>
    <row r="301" spans="1:5">
      <c r="A301" s="846"/>
      <c r="B301" s="846"/>
      <c r="C301" s="847"/>
      <c r="D301" s="847"/>
      <c r="E301" s="847"/>
    </row>
    <row r="302" spans="1:5">
      <c r="A302" s="846"/>
      <c r="B302" s="846"/>
      <c r="C302" s="847"/>
      <c r="D302" s="847"/>
      <c r="E302" s="847"/>
    </row>
    <row r="303" spans="1:5">
      <c r="A303" s="846"/>
      <c r="B303" s="846"/>
      <c r="C303" s="847"/>
      <c r="D303" s="847"/>
      <c r="E303" s="847"/>
    </row>
    <row r="304" spans="1:5">
      <c r="A304" s="846"/>
      <c r="B304" s="846"/>
      <c r="C304" s="847"/>
      <c r="D304" s="847"/>
      <c r="E304" s="847"/>
    </row>
    <row r="305" spans="1:5">
      <c r="A305" s="846"/>
      <c r="B305" s="846"/>
      <c r="C305" s="847"/>
      <c r="D305" s="847"/>
      <c r="E305" s="847"/>
    </row>
    <row r="306" spans="1:5">
      <c r="A306" s="846"/>
      <c r="B306" s="846"/>
      <c r="C306" s="847"/>
      <c r="D306" s="847"/>
      <c r="E306" s="847"/>
    </row>
    <row r="307" spans="1:5">
      <c r="A307" s="846"/>
      <c r="B307" s="846"/>
      <c r="C307" s="847"/>
      <c r="D307" s="847"/>
      <c r="E307" s="847"/>
    </row>
    <row r="308" spans="1:5">
      <c r="A308" s="846"/>
      <c r="B308" s="846"/>
      <c r="C308" s="847"/>
      <c r="D308" s="847"/>
      <c r="E308" s="847"/>
    </row>
    <row r="309" spans="1:5">
      <c r="A309" s="846"/>
      <c r="B309" s="846"/>
      <c r="C309" s="847"/>
      <c r="D309" s="847"/>
      <c r="E309" s="847"/>
    </row>
    <row r="310" spans="1:5">
      <c r="A310" s="846"/>
      <c r="B310" s="846"/>
      <c r="C310" s="847"/>
      <c r="D310" s="847"/>
      <c r="E310" s="847"/>
    </row>
    <row r="311" spans="1:5">
      <c r="A311" s="846"/>
      <c r="B311" s="846"/>
      <c r="C311" s="847"/>
      <c r="D311" s="847"/>
      <c r="E311" s="847"/>
    </row>
    <row r="312" spans="1:5">
      <c r="A312" s="846"/>
      <c r="B312" s="846"/>
      <c r="C312" s="847"/>
      <c r="D312" s="847"/>
      <c r="E312" s="847"/>
    </row>
    <row r="313" spans="1:5">
      <c r="A313" s="846"/>
      <c r="B313" s="846"/>
      <c r="C313" s="847"/>
      <c r="D313" s="847"/>
      <c r="E313" s="847"/>
    </row>
    <row r="314" spans="1:5">
      <c r="A314" s="846"/>
      <c r="B314" s="846"/>
      <c r="C314" s="847"/>
      <c r="D314" s="847"/>
      <c r="E314" s="847"/>
    </row>
    <row r="315" spans="1:5">
      <c r="A315" s="846"/>
      <c r="B315" s="846"/>
      <c r="C315" s="847"/>
      <c r="D315" s="847"/>
      <c r="E315" s="847"/>
    </row>
    <row r="316" spans="1:5">
      <c r="A316" s="846"/>
      <c r="B316" s="846"/>
      <c r="C316" s="847"/>
      <c r="D316" s="847"/>
      <c r="E316" s="847"/>
    </row>
    <row r="317" spans="1:5">
      <c r="A317" s="846"/>
      <c r="B317" s="846"/>
      <c r="C317" s="847"/>
      <c r="D317" s="847"/>
      <c r="E317" s="847"/>
    </row>
    <row r="318" spans="1:5">
      <c r="A318" s="846"/>
      <c r="B318" s="846"/>
      <c r="C318" s="847"/>
      <c r="D318" s="847"/>
      <c r="E318" s="847"/>
    </row>
    <row r="319" spans="1:5">
      <c r="A319" s="846"/>
      <c r="B319" s="846"/>
      <c r="C319" s="847"/>
      <c r="D319" s="847"/>
      <c r="E319" s="847"/>
    </row>
    <row r="320" spans="1:5">
      <c r="A320" s="846"/>
      <c r="B320" s="846"/>
      <c r="C320" s="847"/>
      <c r="D320" s="847"/>
      <c r="E320" s="847"/>
    </row>
    <row r="321" spans="1:5">
      <c r="A321" s="846"/>
      <c r="B321" s="846"/>
      <c r="C321" s="847"/>
      <c r="D321" s="847"/>
      <c r="E321" s="847"/>
    </row>
    <row r="322" spans="1:5">
      <c r="A322" s="846"/>
      <c r="B322" s="846"/>
      <c r="C322" s="847"/>
      <c r="D322" s="847"/>
      <c r="E322" s="847"/>
    </row>
    <row r="323" spans="1:5">
      <c r="A323" s="846"/>
      <c r="B323" s="846"/>
      <c r="C323" s="847"/>
      <c r="D323" s="847"/>
      <c r="E323" s="847"/>
    </row>
    <row r="324" spans="1:5">
      <c r="A324" s="846"/>
      <c r="B324" s="846"/>
      <c r="C324" s="847"/>
      <c r="D324" s="847"/>
      <c r="E324" s="847"/>
    </row>
    <row r="325" spans="1:5">
      <c r="A325" s="846"/>
      <c r="B325" s="846"/>
      <c r="C325" s="847"/>
      <c r="D325" s="847"/>
      <c r="E325" s="847"/>
    </row>
    <row r="326" spans="1:5">
      <c r="A326" s="846"/>
      <c r="B326" s="846"/>
      <c r="C326" s="847"/>
      <c r="D326" s="847"/>
      <c r="E326" s="847"/>
    </row>
    <row r="327" spans="1:5">
      <c r="A327" s="846"/>
      <c r="B327" s="846"/>
      <c r="C327" s="847"/>
      <c r="D327" s="847"/>
      <c r="E327" s="847"/>
    </row>
    <row r="328" spans="1:5">
      <c r="A328" s="846"/>
      <c r="B328" s="846"/>
      <c r="C328" s="847"/>
      <c r="D328" s="847"/>
      <c r="E328" s="847"/>
    </row>
    <row r="329" spans="1:5">
      <c r="A329" s="846"/>
      <c r="B329" s="846"/>
      <c r="C329" s="847"/>
      <c r="D329" s="847"/>
      <c r="E329" s="847"/>
    </row>
    <row r="330" spans="1:5">
      <c r="A330" s="846"/>
      <c r="B330" s="846"/>
      <c r="C330" s="847"/>
      <c r="D330" s="847"/>
      <c r="E330" s="847"/>
    </row>
    <row r="331" spans="1:5">
      <c r="A331" s="846"/>
      <c r="B331" s="846"/>
      <c r="C331" s="847"/>
      <c r="D331" s="847"/>
      <c r="E331" s="847"/>
    </row>
    <row r="332" spans="1:5">
      <c r="A332" s="846"/>
      <c r="B332" s="846"/>
      <c r="C332" s="847"/>
      <c r="D332" s="847"/>
      <c r="E332" s="847"/>
    </row>
    <row r="333" spans="1:5">
      <c r="A333" s="846"/>
      <c r="B333" s="846"/>
      <c r="C333" s="847"/>
      <c r="D333" s="847"/>
      <c r="E333" s="847"/>
    </row>
    <row r="334" spans="1:5">
      <c r="A334" s="846"/>
      <c r="B334" s="846"/>
      <c r="C334" s="847"/>
      <c r="D334" s="847"/>
      <c r="E334" s="847"/>
    </row>
    <row r="335" spans="1:5">
      <c r="A335" s="846"/>
      <c r="B335" s="846"/>
      <c r="C335" s="847"/>
      <c r="D335" s="847"/>
      <c r="E335" s="847"/>
    </row>
    <row r="336" spans="1:5">
      <c r="A336" s="846"/>
      <c r="B336" s="846"/>
      <c r="C336" s="847"/>
      <c r="D336" s="847"/>
      <c r="E336" s="847"/>
    </row>
    <row r="337" spans="1:5">
      <c r="A337" s="846"/>
      <c r="B337" s="846"/>
      <c r="C337" s="847"/>
      <c r="D337" s="847"/>
      <c r="E337" s="847"/>
    </row>
    <row r="338" spans="1:5">
      <c r="A338" s="846"/>
      <c r="B338" s="846"/>
      <c r="C338" s="847"/>
      <c r="D338" s="847"/>
      <c r="E338" s="847"/>
    </row>
    <row r="339" spans="1:5">
      <c r="A339" s="846"/>
      <c r="B339" s="846"/>
      <c r="C339" s="847"/>
      <c r="D339" s="847"/>
      <c r="E339" s="847"/>
    </row>
    <row r="340" spans="1:5">
      <c r="A340" s="846"/>
      <c r="B340" s="846"/>
      <c r="C340" s="847"/>
      <c r="D340" s="847"/>
      <c r="E340" s="847"/>
    </row>
    <row r="341" spans="1:5">
      <c r="A341" s="846"/>
      <c r="B341" s="846"/>
      <c r="C341" s="847"/>
      <c r="D341" s="847"/>
      <c r="E341" s="847"/>
    </row>
    <row r="342" spans="1:5">
      <c r="A342" s="846"/>
      <c r="B342" s="846"/>
      <c r="C342" s="847"/>
      <c r="D342" s="847"/>
      <c r="E342" s="847"/>
    </row>
    <row r="343" spans="1:5">
      <c r="A343" s="846"/>
      <c r="B343" s="846"/>
      <c r="C343" s="847"/>
      <c r="D343" s="847"/>
      <c r="E343" s="847"/>
    </row>
    <row r="344" spans="1:5">
      <c r="A344" s="846"/>
      <c r="B344" s="846"/>
      <c r="C344" s="847"/>
      <c r="D344" s="847"/>
      <c r="E344" s="847"/>
    </row>
    <row r="345" spans="1:5">
      <c r="A345" s="846"/>
      <c r="B345" s="846"/>
      <c r="C345" s="847"/>
      <c r="D345" s="847"/>
      <c r="E345" s="847"/>
    </row>
    <row r="346" spans="1:5">
      <c r="A346" s="846"/>
      <c r="B346" s="846"/>
      <c r="C346" s="847"/>
      <c r="D346" s="847"/>
      <c r="E346" s="847"/>
    </row>
    <row r="347" spans="1:5">
      <c r="A347" s="846"/>
      <c r="B347" s="846"/>
      <c r="C347" s="847"/>
      <c r="D347" s="847"/>
      <c r="E347" s="847"/>
    </row>
    <row r="348" spans="1:5">
      <c r="A348" s="846"/>
      <c r="B348" s="846"/>
      <c r="C348" s="847"/>
      <c r="D348" s="847"/>
      <c r="E348" s="847"/>
    </row>
    <row r="349" spans="1:5">
      <c r="A349" s="846"/>
      <c r="B349" s="846"/>
      <c r="C349" s="847"/>
      <c r="D349" s="847"/>
      <c r="E349" s="847"/>
    </row>
    <row r="350" spans="1:5">
      <c r="A350" s="846"/>
      <c r="B350" s="846"/>
      <c r="C350" s="847"/>
      <c r="D350" s="847"/>
      <c r="E350" s="847"/>
    </row>
    <row r="351" spans="1:5">
      <c r="A351" s="846"/>
      <c r="B351" s="846"/>
      <c r="C351" s="847"/>
      <c r="D351" s="847"/>
      <c r="E351" s="847"/>
    </row>
    <row r="352" spans="1:5">
      <c r="A352" s="846"/>
      <c r="B352" s="846"/>
      <c r="C352" s="847"/>
      <c r="D352" s="847"/>
      <c r="E352" s="847"/>
    </row>
    <row r="353" spans="1:5">
      <c r="A353" s="846"/>
      <c r="B353" s="846"/>
      <c r="C353" s="847"/>
      <c r="D353" s="847"/>
      <c r="E353" s="847"/>
    </row>
    <row r="354" spans="1:5">
      <c r="A354" s="846"/>
      <c r="B354" s="846"/>
      <c r="C354" s="847"/>
      <c r="D354" s="847"/>
      <c r="E354" s="847"/>
    </row>
    <row r="355" spans="1:5">
      <c r="A355" s="846"/>
      <c r="B355" s="846"/>
      <c r="C355" s="847"/>
      <c r="D355" s="847"/>
      <c r="E355" s="847"/>
    </row>
    <row r="356" spans="1:5">
      <c r="A356" s="846"/>
      <c r="B356" s="846"/>
      <c r="C356" s="847"/>
      <c r="D356" s="847"/>
      <c r="E356" s="847"/>
    </row>
    <row r="357" spans="1:5">
      <c r="A357" s="846"/>
      <c r="B357" s="846"/>
      <c r="C357" s="847"/>
      <c r="D357" s="847"/>
      <c r="E357" s="847"/>
    </row>
    <row r="358" spans="1:5">
      <c r="A358" s="846"/>
      <c r="B358" s="846"/>
      <c r="C358" s="847"/>
      <c r="D358" s="847"/>
      <c r="E358" s="847"/>
    </row>
    <row r="359" spans="1:5">
      <c r="A359" s="846"/>
      <c r="B359" s="846"/>
      <c r="C359" s="847"/>
      <c r="D359" s="847"/>
      <c r="E359" s="847"/>
    </row>
    <row r="360" spans="1:5">
      <c r="A360" s="846"/>
      <c r="B360" s="846"/>
      <c r="C360" s="847"/>
      <c r="D360" s="847"/>
      <c r="E360" s="847"/>
    </row>
    <row r="361" spans="1:5">
      <c r="A361" s="846"/>
      <c r="B361" s="846"/>
      <c r="C361" s="847"/>
      <c r="D361" s="847"/>
      <c r="E361" s="847"/>
    </row>
    <row r="362" spans="1:5">
      <c r="A362" s="846"/>
      <c r="B362" s="846"/>
      <c r="C362" s="847"/>
      <c r="D362" s="847"/>
      <c r="E362" s="847"/>
    </row>
    <row r="363" spans="1:5">
      <c r="A363" s="846"/>
      <c r="B363" s="846"/>
      <c r="C363" s="847"/>
      <c r="D363" s="847"/>
      <c r="E363" s="847"/>
    </row>
    <row r="364" spans="1:5">
      <c r="A364" s="846"/>
      <c r="B364" s="846"/>
      <c r="C364" s="847"/>
      <c r="D364" s="847"/>
      <c r="E364" s="847"/>
    </row>
    <row r="365" spans="1:5">
      <c r="A365" s="846"/>
      <c r="B365" s="846"/>
      <c r="C365" s="847"/>
      <c r="D365" s="847"/>
      <c r="E365" s="847"/>
    </row>
    <row r="366" spans="1:5">
      <c r="A366" s="846"/>
      <c r="B366" s="846"/>
      <c r="C366" s="847"/>
      <c r="D366" s="847"/>
      <c r="E366" s="847"/>
    </row>
    <row r="367" spans="1:5">
      <c r="A367" s="846"/>
      <c r="B367" s="846"/>
      <c r="C367" s="847"/>
      <c r="D367" s="847"/>
      <c r="E367" s="847"/>
    </row>
    <row r="368" spans="1:5">
      <c r="A368" s="846"/>
      <c r="B368" s="846"/>
      <c r="C368" s="847"/>
      <c r="D368" s="847"/>
      <c r="E368" s="847"/>
    </row>
    <row r="369" spans="1:5">
      <c r="A369" s="846"/>
      <c r="B369" s="846"/>
      <c r="C369" s="847"/>
      <c r="D369" s="847"/>
      <c r="E369" s="847"/>
    </row>
    <row r="370" spans="1:5">
      <c r="A370" s="846"/>
      <c r="B370" s="846"/>
      <c r="C370" s="847"/>
      <c r="D370" s="847"/>
      <c r="E370" s="847"/>
    </row>
    <row r="371" spans="1:5">
      <c r="A371" s="846"/>
      <c r="B371" s="846"/>
      <c r="C371" s="847"/>
      <c r="D371" s="847"/>
      <c r="E371" s="847"/>
    </row>
    <row r="372" spans="1:5">
      <c r="A372" s="846"/>
      <c r="B372" s="846"/>
      <c r="C372" s="847"/>
      <c r="D372" s="847"/>
      <c r="E372" s="847"/>
    </row>
    <row r="373" spans="1:5">
      <c r="A373" s="846"/>
      <c r="B373" s="846"/>
      <c r="C373" s="847"/>
      <c r="D373" s="847"/>
      <c r="E373" s="847"/>
    </row>
    <row r="374" spans="1:5">
      <c r="A374" s="846"/>
      <c r="B374" s="846"/>
      <c r="C374" s="847"/>
      <c r="D374" s="847"/>
      <c r="E374" s="847"/>
    </row>
    <row r="375" spans="1:5">
      <c r="A375" s="846"/>
      <c r="B375" s="846"/>
      <c r="C375" s="847"/>
      <c r="D375" s="847"/>
      <c r="E375" s="847"/>
    </row>
    <row r="376" spans="1:5">
      <c r="A376" s="846"/>
      <c r="B376" s="846"/>
      <c r="C376" s="847"/>
      <c r="D376" s="847"/>
      <c r="E376" s="847"/>
    </row>
    <row r="377" spans="1:5">
      <c r="A377" s="846"/>
      <c r="B377" s="846"/>
      <c r="C377" s="847"/>
      <c r="D377" s="847"/>
      <c r="E377" s="847"/>
    </row>
    <row r="378" spans="1:5">
      <c r="A378" s="846"/>
      <c r="B378" s="846"/>
      <c r="C378" s="847"/>
      <c r="D378" s="847"/>
      <c r="E378" s="847"/>
    </row>
    <row r="379" spans="1:5">
      <c r="A379" s="846"/>
      <c r="B379" s="846"/>
      <c r="C379" s="847"/>
      <c r="D379" s="847"/>
      <c r="E379" s="847"/>
    </row>
    <row r="380" spans="1:5">
      <c r="A380" s="846"/>
      <c r="B380" s="846"/>
      <c r="C380" s="847"/>
      <c r="D380" s="847"/>
      <c r="E380" s="847"/>
    </row>
    <row r="381" spans="1:5">
      <c r="A381" s="846"/>
      <c r="B381" s="846"/>
      <c r="C381" s="847"/>
      <c r="D381" s="847"/>
      <c r="E381" s="847"/>
    </row>
    <row r="382" spans="1:5">
      <c r="A382" s="846"/>
      <c r="B382" s="846"/>
      <c r="C382" s="847"/>
      <c r="D382" s="847"/>
      <c r="E382" s="847"/>
    </row>
    <row r="383" spans="1:5">
      <c r="A383" s="846"/>
      <c r="B383" s="846"/>
      <c r="C383" s="847"/>
      <c r="D383" s="847"/>
      <c r="E383" s="847"/>
    </row>
    <row r="384" spans="1:5">
      <c r="A384" s="846"/>
      <c r="B384" s="846"/>
      <c r="C384" s="847"/>
      <c r="D384" s="847"/>
      <c r="E384" s="847"/>
    </row>
    <row r="385" spans="1:5">
      <c r="A385" s="846"/>
      <c r="B385" s="846"/>
      <c r="C385" s="847"/>
      <c r="D385" s="847"/>
      <c r="E385" s="847"/>
    </row>
    <row r="386" spans="1:5">
      <c r="A386" s="846"/>
      <c r="B386" s="846"/>
      <c r="C386" s="847"/>
      <c r="D386" s="847"/>
      <c r="E386" s="847"/>
    </row>
    <row r="387" spans="1:5">
      <c r="A387" s="846"/>
      <c r="B387" s="846"/>
      <c r="C387" s="847"/>
      <c r="D387" s="847"/>
      <c r="E387" s="847"/>
    </row>
    <row r="388" spans="1:5">
      <c r="A388" s="846"/>
      <c r="B388" s="846"/>
      <c r="C388" s="847"/>
      <c r="D388" s="847"/>
      <c r="E388" s="847"/>
    </row>
    <row r="389" spans="1:5">
      <c r="A389" s="846"/>
      <c r="B389" s="846"/>
      <c r="C389" s="847"/>
      <c r="D389" s="847"/>
      <c r="E389" s="847"/>
    </row>
    <row r="390" spans="1:5">
      <c r="A390" s="846"/>
      <c r="B390" s="846"/>
      <c r="C390" s="847"/>
      <c r="D390" s="847"/>
      <c r="E390" s="847"/>
    </row>
    <row r="391" spans="1:5">
      <c r="A391" s="846"/>
      <c r="B391" s="846"/>
      <c r="C391" s="847"/>
      <c r="D391" s="847"/>
      <c r="E391" s="847"/>
    </row>
    <row r="392" spans="1:5">
      <c r="A392" s="846"/>
      <c r="B392" s="846"/>
      <c r="C392" s="847"/>
      <c r="D392" s="847"/>
      <c r="E392" s="847"/>
    </row>
    <row r="393" spans="1:5">
      <c r="A393" s="846"/>
      <c r="B393" s="846"/>
      <c r="C393" s="847"/>
      <c r="D393" s="847"/>
      <c r="E393" s="847"/>
    </row>
    <row r="394" spans="1:5">
      <c r="A394" s="846"/>
      <c r="B394" s="846"/>
      <c r="C394" s="847"/>
      <c r="D394" s="847"/>
      <c r="E394" s="847"/>
    </row>
    <row r="395" spans="1:5">
      <c r="A395" s="846"/>
      <c r="B395" s="846"/>
      <c r="C395" s="847"/>
      <c r="D395" s="847"/>
      <c r="E395" s="847"/>
    </row>
    <row r="396" spans="1:5">
      <c r="A396" s="846"/>
      <c r="B396" s="846"/>
      <c r="C396" s="847"/>
      <c r="D396" s="847"/>
      <c r="E396" s="847"/>
    </row>
    <row r="397" spans="1:5">
      <c r="A397" s="846"/>
      <c r="B397" s="846"/>
      <c r="C397" s="847"/>
      <c r="D397" s="847"/>
      <c r="E397" s="847"/>
    </row>
    <row r="398" spans="1:5">
      <c r="A398" s="846"/>
      <c r="B398" s="846"/>
      <c r="C398" s="847"/>
      <c r="D398" s="847"/>
      <c r="E398" s="847"/>
    </row>
    <row r="399" spans="1:5">
      <c r="A399" s="846"/>
      <c r="B399" s="846"/>
      <c r="C399" s="847"/>
      <c r="D399" s="847"/>
      <c r="E399" s="847"/>
    </row>
    <row r="400" spans="1:5">
      <c r="A400" s="846"/>
      <c r="B400" s="846"/>
      <c r="C400" s="847"/>
      <c r="D400" s="847"/>
      <c r="E400" s="847"/>
    </row>
    <row r="401" spans="1:5">
      <c r="A401" s="846"/>
      <c r="B401" s="846"/>
      <c r="C401" s="847"/>
      <c r="D401" s="847"/>
      <c r="E401" s="847"/>
    </row>
    <row r="402" spans="1:5">
      <c r="A402" s="846"/>
      <c r="B402" s="846"/>
      <c r="C402" s="847"/>
      <c r="D402" s="847"/>
      <c r="E402" s="847"/>
    </row>
    <row r="403" spans="1:5">
      <c r="A403" s="846"/>
      <c r="B403" s="846"/>
      <c r="C403" s="847"/>
      <c r="D403" s="847"/>
      <c r="E403" s="847"/>
    </row>
    <row r="404" spans="1:5">
      <c r="A404" s="846"/>
      <c r="B404" s="846"/>
      <c r="C404" s="847"/>
      <c r="D404" s="847"/>
      <c r="E404" s="847"/>
    </row>
    <row r="405" spans="1:5">
      <c r="A405" s="846"/>
      <c r="B405" s="846"/>
      <c r="C405" s="847"/>
      <c r="D405" s="847"/>
      <c r="E405" s="847"/>
    </row>
    <row r="406" spans="1:5">
      <c r="A406" s="846"/>
      <c r="B406" s="846"/>
      <c r="C406" s="847"/>
      <c r="D406" s="847"/>
      <c r="E406" s="847"/>
    </row>
    <row r="407" spans="1:5">
      <c r="A407" s="846"/>
      <c r="B407" s="846"/>
      <c r="C407" s="847"/>
      <c r="D407" s="847"/>
      <c r="E407" s="847"/>
    </row>
    <row r="408" spans="1:5">
      <c r="A408" s="846"/>
      <c r="B408" s="846"/>
      <c r="C408" s="847"/>
      <c r="D408" s="847"/>
      <c r="E408" s="847"/>
    </row>
    <row r="409" spans="1:5">
      <c r="A409" s="846"/>
      <c r="B409" s="846"/>
      <c r="C409" s="847"/>
      <c r="D409" s="847"/>
      <c r="E409" s="847"/>
    </row>
    <row r="410" spans="1:5">
      <c r="A410" s="846"/>
      <c r="B410" s="846"/>
      <c r="C410" s="847"/>
      <c r="D410" s="847"/>
      <c r="E410" s="847"/>
    </row>
    <row r="411" spans="1:5">
      <c r="A411" s="846"/>
      <c r="B411" s="846"/>
      <c r="C411" s="847"/>
      <c r="D411" s="847"/>
      <c r="E411" s="847"/>
    </row>
    <row r="412" spans="1:5">
      <c r="A412" s="846"/>
      <c r="B412" s="846"/>
      <c r="C412" s="847"/>
      <c r="D412" s="847"/>
      <c r="E412" s="847"/>
    </row>
    <row r="413" spans="1:5">
      <c r="A413" s="846"/>
      <c r="B413" s="846"/>
      <c r="C413" s="847"/>
      <c r="D413" s="847"/>
      <c r="E413" s="847"/>
    </row>
    <row r="414" spans="1:5">
      <c r="A414" s="846"/>
      <c r="B414" s="846"/>
      <c r="C414" s="847"/>
      <c r="D414" s="847"/>
      <c r="E414" s="847"/>
    </row>
    <row r="415" spans="1:5">
      <c r="A415" s="846"/>
      <c r="B415" s="846"/>
      <c r="C415" s="847"/>
      <c r="D415" s="847"/>
      <c r="E415" s="847"/>
    </row>
    <row r="416" spans="1:5">
      <c r="A416" s="846"/>
      <c r="B416" s="846"/>
      <c r="C416" s="847"/>
      <c r="D416" s="847"/>
      <c r="E416" s="847"/>
    </row>
    <row r="417" spans="1:5">
      <c r="A417" s="846"/>
      <c r="B417" s="846"/>
      <c r="C417" s="847"/>
      <c r="D417" s="847"/>
      <c r="E417" s="847"/>
    </row>
    <row r="418" spans="1:5">
      <c r="A418" s="846"/>
      <c r="B418" s="846"/>
      <c r="C418" s="847"/>
      <c r="D418" s="847"/>
      <c r="E418" s="847"/>
    </row>
    <row r="419" spans="1:5">
      <c r="A419" s="846"/>
      <c r="B419" s="846"/>
      <c r="C419" s="847"/>
      <c r="D419" s="847"/>
      <c r="E419" s="847"/>
    </row>
    <row r="420" spans="1:5">
      <c r="A420" s="846"/>
      <c r="B420" s="846"/>
      <c r="C420" s="847"/>
      <c r="D420" s="847"/>
      <c r="E420" s="847"/>
    </row>
    <row r="421" spans="1:5">
      <c r="A421" s="846"/>
      <c r="B421" s="846"/>
      <c r="C421" s="847"/>
      <c r="D421" s="847"/>
      <c r="E421" s="847"/>
    </row>
    <row r="422" spans="1:5">
      <c r="A422" s="846"/>
      <c r="B422" s="846"/>
      <c r="C422" s="847"/>
      <c r="D422" s="847"/>
      <c r="E422" s="847"/>
    </row>
    <row r="423" spans="1:5">
      <c r="A423" s="846"/>
      <c r="B423" s="846"/>
      <c r="C423" s="847"/>
      <c r="D423" s="847"/>
      <c r="E423" s="847"/>
    </row>
    <row r="424" spans="1:5">
      <c r="A424" s="846"/>
      <c r="B424" s="846"/>
      <c r="C424" s="847"/>
      <c r="D424" s="847"/>
      <c r="E424" s="847"/>
    </row>
    <row r="425" spans="1:5">
      <c r="A425" s="846"/>
      <c r="B425" s="846"/>
      <c r="C425" s="847"/>
      <c r="D425" s="847"/>
      <c r="E425" s="847"/>
    </row>
    <row r="426" spans="1:5">
      <c r="A426" s="846"/>
      <c r="B426" s="846"/>
      <c r="C426" s="847"/>
      <c r="D426" s="847"/>
      <c r="E426" s="847"/>
    </row>
    <row r="427" spans="1:5">
      <c r="A427" s="846"/>
      <c r="B427" s="846"/>
      <c r="C427" s="847"/>
      <c r="D427" s="847"/>
      <c r="E427" s="847"/>
    </row>
    <row r="428" spans="1:5">
      <c r="A428" s="846"/>
      <c r="B428" s="846"/>
      <c r="C428" s="847"/>
      <c r="D428" s="847"/>
      <c r="E428" s="847"/>
    </row>
    <row r="429" spans="1:5">
      <c r="A429" s="846"/>
      <c r="B429" s="846"/>
      <c r="C429" s="847"/>
      <c r="D429" s="847"/>
      <c r="E429" s="847"/>
    </row>
    <row r="430" spans="1:5">
      <c r="A430" s="846"/>
      <c r="B430" s="846"/>
      <c r="C430" s="847"/>
      <c r="D430" s="847"/>
      <c r="E430" s="847"/>
    </row>
    <row r="431" spans="1:5">
      <c r="A431" s="846"/>
      <c r="B431" s="846"/>
      <c r="C431" s="847"/>
      <c r="D431" s="847"/>
      <c r="E431" s="847"/>
    </row>
    <row r="432" spans="1:5">
      <c r="A432" s="846"/>
      <c r="B432" s="846"/>
      <c r="C432" s="847"/>
      <c r="D432" s="847"/>
      <c r="E432" s="847"/>
    </row>
    <row r="433" spans="1:5">
      <c r="A433" s="846"/>
      <c r="B433" s="846"/>
      <c r="C433" s="847"/>
      <c r="D433" s="847"/>
      <c r="E433" s="847"/>
    </row>
    <row r="434" spans="1:5">
      <c r="A434" s="846"/>
      <c r="B434" s="846"/>
      <c r="C434" s="847"/>
      <c r="D434" s="847"/>
      <c r="E434" s="847"/>
    </row>
    <row r="435" spans="1:5">
      <c r="A435" s="846"/>
      <c r="B435" s="846"/>
      <c r="C435" s="847"/>
      <c r="D435" s="847"/>
      <c r="E435" s="847"/>
    </row>
    <row r="436" spans="1:5">
      <c r="A436" s="846"/>
      <c r="B436" s="846"/>
      <c r="C436" s="847"/>
      <c r="D436" s="847"/>
      <c r="E436" s="847"/>
    </row>
    <row r="437" spans="1:5">
      <c r="A437" s="846"/>
      <c r="B437" s="846"/>
      <c r="C437" s="847"/>
      <c r="D437" s="847"/>
      <c r="E437" s="847"/>
    </row>
    <row r="438" spans="1:5">
      <c r="A438" s="846"/>
      <c r="B438" s="846"/>
      <c r="C438" s="847"/>
      <c r="D438" s="847"/>
      <c r="E438" s="847"/>
    </row>
    <row r="439" spans="1:5">
      <c r="A439" s="846"/>
      <c r="B439" s="846"/>
      <c r="C439" s="847"/>
      <c r="D439" s="847"/>
      <c r="E439" s="847"/>
    </row>
    <row r="440" spans="1:5">
      <c r="A440" s="846"/>
      <c r="B440" s="846"/>
      <c r="C440" s="847"/>
      <c r="D440" s="847"/>
      <c r="E440" s="847"/>
    </row>
    <row r="441" spans="1:5">
      <c r="A441" s="846"/>
      <c r="B441" s="846"/>
      <c r="C441" s="847"/>
      <c r="D441" s="847"/>
      <c r="E441" s="847"/>
    </row>
    <row r="442" spans="1:5">
      <c r="A442" s="846"/>
      <c r="B442" s="846"/>
      <c r="C442" s="847"/>
      <c r="D442" s="847"/>
      <c r="E442" s="847"/>
    </row>
    <row r="443" spans="1:5">
      <c r="A443" s="846"/>
      <c r="B443" s="846"/>
      <c r="C443" s="847"/>
      <c r="D443" s="847"/>
      <c r="E443" s="847"/>
    </row>
    <row r="444" spans="1:5">
      <c r="A444" s="846"/>
      <c r="B444" s="846"/>
      <c r="C444" s="847"/>
      <c r="D444" s="847"/>
      <c r="E444" s="847"/>
    </row>
    <row r="445" spans="1:5">
      <c r="A445" s="846"/>
      <c r="B445" s="846"/>
      <c r="C445" s="847"/>
      <c r="D445" s="847"/>
      <c r="E445" s="847"/>
    </row>
    <row r="446" spans="1:5">
      <c r="A446" s="846"/>
      <c r="B446" s="846"/>
      <c r="C446" s="847"/>
      <c r="D446" s="847"/>
      <c r="E446" s="847"/>
    </row>
    <row r="447" spans="1:5">
      <c r="A447" s="846"/>
      <c r="B447" s="846"/>
      <c r="C447" s="847"/>
      <c r="D447" s="847"/>
      <c r="E447" s="847"/>
    </row>
    <row r="448" spans="1:5">
      <c r="A448" s="846"/>
      <c r="B448" s="846"/>
      <c r="C448" s="847"/>
      <c r="D448" s="847"/>
      <c r="E448" s="847"/>
    </row>
    <row r="449" spans="1:5">
      <c r="A449" s="846"/>
      <c r="B449" s="846"/>
      <c r="C449" s="847"/>
      <c r="D449" s="847"/>
      <c r="E449" s="847"/>
    </row>
    <row r="450" spans="1:5">
      <c r="A450" s="846"/>
      <c r="B450" s="846"/>
      <c r="C450" s="847"/>
      <c r="D450" s="847"/>
      <c r="E450" s="847"/>
    </row>
    <row r="451" spans="1:5">
      <c r="A451" s="846"/>
      <c r="B451" s="846"/>
      <c r="C451" s="847"/>
      <c r="D451" s="847"/>
      <c r="E451" s="847"/>
    </row>
    <row r="452" spans="1:5">
      <c r="A452" s="846"/>
      <c r="B452" s="846"/>
      <c r="C452" s="847"/>
      <c r="D452" s="847"/>
      <c r="E452" s="847"/>
    </row>
    <row r="453" spans="1:5">
      <c r="A453" s="846"/>
      <c r="B453" s="846"/>
      <c r="C453" s="847"/>
      <c r="D453" s="847"/>
      <c r="E453" s="847"/>
    </row>
    <row r="454" spans="1:5">
      <c r="A454" s="846"/>
      <c r="B454" s="846"/>
      <c r="C454" s="847"/>
      <c r="D454" s="847"/>
      <c r="E454" s="847"/>
    </row>
    <row r="455" spans="1:5">
      <c r="A455" s="846"/>
      <c r="B455" s="846"/>
      <c r="C455" s="847"/>
      <c r="D455" s="847"/>
      <c r="E455" s="847"/>
    </row>
    <row r="456" spans="1:5">
      <c r="A456" s="846"/>
      <c r="B456" s="846"/>
      <c r="C456" s="847"/>
      <c r="D456" s="847"/>
      <c r="E456" s="847"/>
    </row>
    <row r="457" spans="1:5">
      <c r="A457" s="846"/>
      <c r="B457" s="846"/>
      <c r="C457" s="847"/>
      <c r="D457" s="847"/>
      <c r="E457" s="847"/>
    </row>
    <row r="458" spans="1:5">
      <c r="A458" s="846"/>
      <c r="B458" s="846"/>
      <c r="C458" s="847"/>
      <c r="D458" s="847"/>
      <c r="E458" s="847"/>
    </row>
    <row r="459" spans="1:5">
      <c r="A459" s="846"/>
      <c r="B459" s="846"/>
      <c r="C459" s="847"/>
      <c r="D459" s="847"/>
      <c r="E459" s="847"/>
    </row>
    <row r="460" spans="1:5">
      <c r="A460" s="846"/>
      <c r="B460" s="846"/>
      <c r="C460" s="847"/>
      <c r="D460" s="847"/>
      <c r="E460" s="847"/>
    </row>
    <row r="461" spans="1:5">
      <c r="A461" s="846"/>
      <c r="B461" s="846"/>
      <c r="C461" s="847"/>
      <c r="D461" s="847"/>
      <c r="E461" s="847"/>
    </row>
    <row r="462" spans="1:5">
      <c r="A462" s="846"/>
      <c r="B462" s="846"/>
      <c r="C462" s="847"/>
      <c r="D462" s="847"/>
      <c r="E462" s="847"/>
    </row>
    <row r="463" spans="1:5">
      <c r="A463" s="846"/>
      <c r="B463" s="846"/>
      <c r="C463" s="847"/>
      <c r="D463" s="847"/>
      <c r="E463" s="847"/>
    </row>
    <row r="464" spans="1:5">
      <c r="A464" s="846"/>
      <c r="B464" s="846"/>
      <c r="C464" s="847"/>
      <c r="D464" s="847"/>
      <c r="E464" s="847"/>
    </row>
    <row r="465" spans="1:5">
      <c r="A465" s="846"/>
      <c r="B465" s="846"/>
      <c r="C465" s="847"/>
      <c r="D465" s="847"/>
      <c r="E465" s="847"/>
    </row>
    <row r="466" spans="1:5">
      <c r="A466" s="846"/>
      <c r="B466" s="846"/>
      <c r="C466" s="847"/>
      <c r="D466" s="847"/>
      <c r="E466" s="847"/>
    </row>
    <row r="467" spans="1:5">
      <c r="A467" s="846"/>
      <c r="B467" s="846"/>
      <c r="C467" s="847"/>
      <c r="D467" s="847"/>
      <c r="E467" s="847"/>
    </row>
    <row r="468" spans="1:5">
      <c r="A468" s="846"/>
      <c r="B468" s="846"/>
      <c r="C468" s="847"/>
      <c r="D468" s="847"/>
      <c r="E468" s="847"/>
    </row>
    <row r="469" spans="1:5">
      <c r="A469" s="846"/>
      <c r="B469" s="846"/>
      <c r="C469" s="847"/>
      <c r="D469" s="847"/>
      <c r="E469" s="847"/>
    </row>
    <row r="470" spans="1:5">
      <c r="A470" s="846"/>
      <c r="B470" s="846"/>
      <c r="C470" s="847"/>
      <c r="D470" s="847"/>
      <c r="E470" s="847"/>
    </row>
    <row r="471" spans="1:5">
      <c r="A471" s="846"/>
      <c r="B471" s="846"/>
      <c r="C471" s="847"/>
      <c r="D471" s="847"/>
      <c r="E471" s="847"/>
    </row>
    <row r="472" spans="1:5">
      <c r="A472" s="846"/>
      <c r="B472" s="846"/>
      <c r="C472" s="847"/>
      <c r="D472" s="847"/>
      <c r="E472" s="847"/>
    </row>
    <row r="473" spans="1:5">
      <c r="A473" s="846"/>
      <c r="B473" s="846"/>
      <c r="C473" s="847"/>
      <c r="D473" s="847"/>
      <c r="E473" s="847"/>
    </row>
    <row r="474" spans="1:5">
      <c r="A474" s="846"/>
      <c r="B474" s="846"/>
      <c r="C474" s="847"/>
      <c r="D474" s="847"/>
      <c r="E474" s="847"/>
    </row>
    <row r="475" spans="1:5">
      <c r="A475" s="846"/>
      <c r="B475" s="846"/>
      <c r="C475" s="847"/>
      <c r="D475" s="847"/>
      <c r="E475" s="847"/>
    </row>
    <row r="476" spans="1:5">
      <c r="A476" s="846"/>
      <c r="B476" s="846"/>
      <c r="C476" s="847"/>
      <c r="D476" s="847"/>
      <c r="E476" s="847"/>
    </row>
    <row r="477" spans="1:5">
      <c r="A477" s="846"/>
      <c r="B477" s="846"/>
      <c r="C477" s="847"/>
      <c r="D477" s="847"/>
      <c r="E477" s="847"/>
    </row>
    <row r="478" spans="1:5">
      <c r="A478" s="846"/>
      <c r="B478" s="846"/>
      <c r="C478" s="847"/>
      <c r="D478" s="847"/>
      <c r="E478" s="847"/>
    </row>
    <row r="479" spans="1:5">
      <c r="A479" s="846"/>
      <c r="B479" s="846"/>
      <c r="C479" s="847"/>
      <c r="D479" s="847"/>
      <c r="E479" s="847"/>
    </row>
    <row r="480" spans="1:5">
      <c r="A480" s="846"/>
      <c r="B480" s="846"/>
      <c r="C480" s="847"/>
      <c r="D480" s="847"/>
      <c r="E480" s="847"/>
    </row>
    <row r="481" spans="1:5">
      <c r="A481" s="846"/>
      <c r="B481" s="846"/>
      <c r="C481" s="847"/>
      <c r="D481" s="847"/>
      <c r="E481" s="847"/>
    </row>
    <row r="482" spans="1:5">
      <c r="A482" s="846"/>
      <c r="B482" s="846"/>
      <c r="C482" s="847"/>
      <c r="D482" s="847"/>
      <c r="E482" s="847"/>
    </row>
    <row r="483" spans="1:5">
      <c r="A483" s="846"/>
      <c r="B483" s="846"/>
      <c r="C483" s="847"/>
      <c r="D483" s="847"/>
      <c r="E483" s="847"/>
    </row>
    <row r="484" spans="1:5">
      <c r="A484" s="846"/>
      <c r="B484" s="846"/>
      <c r="C484" s="847"/>
      <c r="D484" s="847"/>
      <c r="E484" s="847"/>
    </row>
    <row r="485" spans="1:5">
      <c r="A485" s="846"/>
      <c r="B485" s="846"/>
      <c r="C485" s="847"/>
      <c r="D485" s="847"/>
      <c r="E485" s="847"/>
    </row>
    <row r="486" spans="1:5">
      <c r="A486" s="846"/>
      <c r="B486" s="846"/>
      <c r="C486" s="847"/>
      <c r="D486" s="847"/>
      <c r="E486" s="847"/>
    </row>
    <row r="487" spans="1:5">
      <c r="A487" s="846"/>
      <c r="B487" s="846"/>
      <c r="C487" s="847"/>
      <c r="D487" s="847"/>
      <c r="E487" s="847"/>
    </row>
    <row r="488" spans="1:5">
      <c r="A488" s="846"/>
      <c r="B488" s="846"/>
      <c r="C488" s="847"/>
      <c r="D488" s="847"/>
      <c r="E488" s="847"/>
    </row>
    <row r="489" spans="1:5">
      <c r="A489" s="846"/>
      <c r="B489" s="846"/>
      <c r="C489" s="847"/>
      <c r="D489" s="847"/>
      <c r="E489" s="847"/>
    </row>
    <row r="490" spans="1:5">
      <c r="A490" s="846"/>
      <c r="B490" s="846"/>
      <c r="C490" s="847"/>
      <c r="D490" s="847"/>
      <c r="E490" s="847"/>
    </row>
    <row r="491" spans="1:5">
      <c r="A491" s="846"/>
      <c r="B491" s="846"/>
      <c r="C491" s="847"/>
      <c r="D491" s="847"/>
      <c r="E491" s="847"/>
    </row>
    <row r="492" spans="1:5">
      <c r="A492" s="846"/>
      <c r="B492" s="846"/>
      <c r="C492" s="847"/>
      <c r="D492" s="847"/>
      <c r="E492" s="847"/>
    </row>
    <row r="493" spans="1:5">
      <c r="A493" s="846"/>
      <c r="B493" s="846"/>
      <c r="C493" s="847"/>
      <c r="D493" s="847"/>
      <c r="E493" s="847"/>
    </row>
    <row r="494" spans="1:5">
      <c r="A494" s="846"/>
      <c r="B494" s="846"/>
      <c r="C494" s="847"/>
      <c r="D494" s="847"/>
      <c r="E494" s="847"/>
    </row>
    <row r="495" spans="1:5">
      <c r="A495" s="846"/>
      <c r="B495" s="846"/>
      <c r="C495" s="847"/>
      <c r="D495" s="847"/>
      <c r="E495" s="847"/>
    </row>
    <row r="496" spans="1:5">
      <c r="A496" s="846"/>
      <c r="B496" s="846"/>
      <c r="C496" s="847"/>
      <c r="D496" s="847"/>
      <c r="E496" s="847"/>
    </row>
    <row r="497" spans="1:5">
      <c r="A497" s="846"/>
      <c r="B497" s="846"/>
      <c r="C497" s="847"/>
      <c r="D497" s="847"/>
      <c r="E497" s="847"/>
    </row>
    <row r="498" spans="1:5">
      <c r="A498" s="846"/>
      <c r="B498" s="846"/>
      <c r="C498" s="847"/>
      <c r="D498" s="847"/>
      <c r="E498" s="847"/>
    </row>
    <row r="499" spans="1:5">
      <c r="A499" s="846"/>
      <c r="B499" s="846"/>
      <c r="C499" s="847"/>
      <c r="D499" s="847"/>
      <c r="E499" s="847"/>
    </row>
    <row r="500" spans="1:5">
      <c r="A500" s="846"/>
      <c r="B500" s="846"/>
      <c r="C500" s="847"/>
      <c r="D500" s="847"/>
      <c r="E500" s="847"/>
    </row>
    <row r="501" spans="1:5">
      <c r="A501" s="846"/>
      <c r="B501" s="846"/>
      <c r="C501" s="847"/>
      <c r="D501" s="847"/>
      <c r="E501" s="847"/>
    </row>
    <row r="502" spans="1:5">
      <c r="A502" s="846"/>
      <c r="B502" s="846"/>
      <c r="C502" s="847"/>
      <c r="D502" s="847"/>
      <c r="E502" s="847"/>
    </row>
    <row r="503" spans="1:5">
      <c r="A503" s="846"/>
      <c r="B503" s="846"/>
      <c r="C503" s="847"/>
      <c r="D503" s="847"/>
      <c r="E503" s="847"/>
    </row>
    <row r="504" spans="1:5">
      <c r="A504" s="846"/>
      <c r="B504" s="846"/>
      <c r="C504" s="847"/>
      <c r="D504" s="847"/>
      <c r="E504" s="847"/>
    </row>
    <row r="505" spans="1:5">
      <c r="A505" s="846"/>
      <c r="B505" s="846"/>
      <c r="C505" s="847"/>
      <c r="D505" s="847"/>
      <c r="E505" s="847"/>
    </row>
    <row r="506" spans="1:5">
      <c r="A506" s="846"/>
      <c r="B506" s="846"/>
      <c r="C506" s="847"/>
      <c r="D506" s="847"/>
      <c r="E506" s="847"/>
    </row>
    <row r="507" spans="1:5">
      <c r="A507" s="846"/>
      <c r="B507" s="846"/>
      <c r="C507" s="847"/>
      <c r="D507" s="847"/>
      <c r="E507" s="847"/>
    </row>
    <row r="508" spans="1:5">
      <c r="A508" s="846"/>
      <c r="B508" s="846"/>
      <c r="C508" s="847"/>
      <c r="D508" s="847"/>
      <c r="E508" s="847"/>
    </row>
    <row r="509" spans="1:5">
      <c r="A509" s="846"/>
      <c r="B509" s="846"/>
      <c r="C509" s="847"/>
      <c r="D509" s="847"/>
      <c r="E509" s="847"/>
    </row>
    <row r="510" spans="1:5">
      <c r="A510" s="846"/>
      <c r="B510" s="846"/>
      <c r="C510" s="847"/>
      <c r="D510" s="847"/>
      <c r="E510" s="847"/>
    </row>
    <row r="511" spans="1:5">
      <c r="A511" s="846"/>
      <c r="B511" s="846"/>
      <c r="C511" s="847"/>
      <c r="D511" s="847"/>
      <c r="E511" s="847"/>
    </row>
    <row r="512" spans="1:5">
      <c r="A512" s="846"/>
      <c r="B512" s="846"/>
      <c r="C512" s="847"/>
      <c r="D512" s="847"/>
      <c r="E512" s="847"/>
    </row>
    <row r="513" spans="1:5">
      <c r="A513" s="846"/>
      <c r="B513" s="846"/>
      <c r="C513" s="847"/>
      <c r="D513" s="847"/>
      <c r="E513" s="847"/>
    </row>
    <row r="514" spans="1:5">
      <c r="A514" s="846"/>
      <c r="B514" s="846"/>
      <c r="C514" s="847"/>
      <c r="D514" s="847"/>
      <c r="E514" s="847"/>
    </row>
    <row r="515" spans="1:5">
      <c r="A515" s="846"/>
      <c r="B515" s="846"/>
      <c r="C515" s="847"/>
      <c r="D515" s="847"/>
      <c r="E515" s="847"/>
    </row>
    <row r="516" spans="1:5">
      <c r="A516" s="846"/>
      <c r="B516" s="846"/>
      <c r="C516" s="847"/>
      <c r="D516" s="847"/>
      <c r="E516" s="847"/>
    </row>
    <row r="517" spans="1:5">
      <c r="A517" s="846"/>
      <c r="B517" s="846"/>
      <c r="C517" s="847"/>
      <c r="D517" s="847"/>
      <c r="E517" s="847"/>
    </row>
    <row r="518" spans="1:5">
      <c r="A518" s="846"/>
      <c r="B518" s="846"/>
      <c r="C518" s="847"/>
      <c r="D518" s="847"/>
      <c r="E518" s="847"/>
    </row>
    <row r="519" spans="1:5">
      <c r="A519" s="846"/>
      <c r="B519" s="846"/>
      <c r="C519" s="847"/>
      <c r="D519" s="847"/>
      <c r="E519" s="847"/>
    </row>
    <row r="520" spans="1:5">
      <c r="A520" s="846"/>
      <c r="B520" s="846"/>
      <c r="C520" s="847"/>
      <c r="D520" s="847"/>
      <c r="E520" s="847"/>
    </row>
    <row r="521" spans="1:5">
      <c r="A521" s="846"/>
      <c r="B521" s="846"/>
      <c r="C521" s="847"/>
      <c r="D521" s="847"/>
      <c r="E521" s="847"/>
    </row>
    <row r="522" spans="1:5">
      <c r="A522" s="846"/>
      <c r="B522" s="846"/>
      <c r="C522" s="847"/>
      <c r="D522" s="847"/>
      <c r="E522" s="847"/>
    </row>
    <row r="523" spans="1:5">
      <c r="A523" s="846"/>
      <c r="B523" s="846"/>
      <c r="C523" s="847"/>
      <c r="D523" s="847"/>
      <c r="E523" s="847"/>
    </row>
    <row r="524" spans="1:5">
      <c r="A524" s="846"/>
      <c r="B524" s="846"/>
      <c r="C524" s="847"/>
      <c r="D524" s="847"/>
      <c r="E524" s="847"/>
    </row>
    <row r="525" spans="1:5">
      <c r="A525" s="846"/>
      <c r="B525" s="846"/>
      <c r="C525" s="847"/>
      <c r="D525" s="847"/>
      <c r="E525" s="847"/>
    </row>
    <row r="526" spans="1:5">
      <c r="A526" s="846"/>
      <c r="B526" s="846"/>
      <c r="C526" s="847"/>
      <c r="D526" s="847"/>
      <c r="E526" s="847"/>
    </row>
    <row r="527" spans="1:5">
      <c r="A527" s="846"/>
      <c r="B527" s="846"/>
      <c r="C527" s="847"/>
      <c r="D527" s="847"/>
      <c r="E527" s="847"/>
    </row>
    <row r="528" spans="1:5">
      <c r="A528" s="846"/>
      <c r="B528" s="846"/>
      <c r="C528" s="847"/>
      <c r="D528" s="847"/>
      <c r="E528" s="847"/>
    </row>
    <row r="529" spans="1:5">
      <c r="A529" s="846"/>
      <c r="B529" s="846"/>
      <c r="C529" s="847"/>
      <c r="D529" s="847"/>
      <c r="E529" s="847"/>
    </row>
    <row r="530" spans="1:5">
      <c r="A530" s="846"/>
      <c r="B530" s="846"/>
      <c r="C530" s="847"/>
      <c r="D530" s="847"/>
      <c r="E530" s="847"/>
    </row>
    <row r="531" spans="1:5">
      <c r="A531" s="846"/>
      <c r="B531" s="846"/>
      <c r="C531" s="847"/>
      <c r="D531" s="847"/>
      <c r="E531" s="847"/>
    </row>
    <row r="532" spans="1:5">
      <c r="A532" s="846"/>
      <c r="B532" s="846"/>
      <c r="C532" s="847"/>
      <c r="D532" s="847"/>
      <c r="E532" s="847"/>
    </row>
    <row r="533" spans="1:5">
      <c r="A533" s="846"/>
      <c r="B533" s="846"/>
      <c r="C533" s="847"/>
      <c r="D533" s="847"/>
      <c r="E533" s="847"/>
    </row>
    <row r="534" spans="1:5">
      <c r="A534" s="846"/>
      <c r="B534" s="846"/>
      <c r="C534" s="847"/>
      <c r="D534" s="847"/>
      <c r="E534" s="847"/>
    </row>
    <row r="535" spans="1:5">
      <c r="A535" s="846"/>
      <c r="B535" s="846"/>
      <c r="C535" s="847"/>
      <c r="D535" s="847"/>
      <c r="E535" s="847"/>
    </row>
    <row r="536" spans="1:5">
      <c r="A536" s="846"/>
      <c r="B536" s="846"/>
      <c r="C536" s="847"/>
      <c r="D536" s="847"/>
      <c r="E536" s="847"/>
    </row>
    <row r="537" spans="1:5">
      <c r="A537" s="846"/>
      <c r="B537" s="846"/>
      <c r="C537" s="847"/>
      <c r="D537" s="847"/>
      <c r="E537" s="847"/>
    </row>
    <row r="538" spans="1:5">
      <c r="A538" s="846"/>
      <c r="B538" s="846"/>
      <c r="C538" s="847"/>
      <c r="D538" s="847"/>
      <c r="E538" s="847"/>
    </row>
    <row r="539" spans="1:5">
      <c r="A539" s="846"/>
      <c r="B539" s="846"/>
      <c r="C539" s="847"/>
      <c r="D539" s="847"/>
      <c r="E539" s="847"/>
    </row>
    <row r="540" spans="1:5">
      <c r="A540" s="846"/>
      <c r="B540" s="846"/>
      <c r="C540" s="847"/>
      <c r="D540" s="847"/>
      <c r="E540" s="847"/>
    </row>
    <row r="541" spans="1:5">
      <c r="A541" s="846"/>
      <c r="B541" s="846"/>
      <c r="C541" s="847"/>
      <c r="D541" s="847"/>
      <c r="E541" s="847"/>
    </row>
    <row r="542" spans="1:5">
      <c r="A542" s="846"/>
      <c r="B542" s="846"/>
      <c r="C542" s="847"/>
      <c r="D542" s="847"/>
      <c r="E542" s="847"/>
    </row>
    <row r="543" spans="1:5">
      <c r="A543" s="846"/>
      <c r="B543" s="846"/>
      <c r="C543" s="847"/>
      <c r="D543" s="847"/>
      <c r="E543" s="847"/>
    </row>
    <row r="544" spans="1:5">
      <c r="A544" s="846"/>
      <c r="B544" s="846"/>
      <c r="C544" s="847"/>
      <c r="D544" s="847"/>
      <c r="E544" s="847"/>
    </row>
    <row r="545" spans="1:5">
      <c r="A545" s="846"/>
      <c r="B545" s="846"/>
      <c r="C545" s="847"/>
      <c r="D545" s="847"/>
      <c r="E545" s="847"/>
    </row>
    <row r="546" spans="1:5">
      <c r="A546" s="846"/>
      <c r="B546" s="846"/>
      <c r="C546" s="847"/>
      <c r="D546" s="847"/>
      <c r="E546" s="847"/>
    </row>
    <row r="547" spans="1:5">
      <c r="A547" s="846"/>
      <c r="B547" s="846"/>
      <c r="C547" s="847"/>
      <c r="D547" s="847"/>
      <c r="E547" s="847"/>
    </row>
    <row r="548" spans="1:5">
      <c r="A548" s="846"/>
      <c r="B548" s="846"/>
      <c r="C548" s="847"/>
      <c r="D548" s="847"/>
      <c r="E548" s="847"/>
    </row>
    <row r="549" spans="1:5">
      <c r="A549" s="846"/>
      <c r="B549" s="846"/>
      <c r="C549" s="847"/>
      <c r="D549" s="847"/>
      <c r="E549" s="847"/>
    </row>
    <row r="550" spans="1:5">
      <c r="A550" s="846"/>
      <c r="B550" s="846"/>
      <c r="C550" s="847"/>
      <c r="D550" s="847"/>
      <c r="E550" s="847"/>
    </row>
    <row r="551" spans="1:5">
      <c r="A551" s="846"/>
      <c r="B551" s="846"/>
      <c r="C551" s="847"/>
      <c r="D551" s="847"/>
      <c r="E551" s="847"/>
    </row>
    <row r="552" spans="1:5">
      <c r="A552" s="846"/>
      <c r="B552" s="846"/>
      <c r="C552" s="847"/>
      <c r="D552" s="847"/>
      <c r="E552" s="847"/>
    </row>
    <row r="553" spans="1:5">
      <c r="A553" s="846"/>
      <c r="B553" s="846"/>
      <c r="C553" s="847"/>
      <c r="D553" s="847"/>
      <c r="E553" s="847"/>
    </row>
    <row r="554" spans="1:5">
      <c r="A554" s="846"/>
      <c r="B554" s="846"/>
      <c r="C554" s="847"/>
      <c r="D554" s="847"/>
      <c r="E554" s="847"/>
    </row>
    <row r="555" spans="1:5">
      <c r="A555" s="846"/>
      <c r="B555" s="846"/>
      <c r="C555" s="847"/>
      <c r="D555" s="847"/>
      <c r="E555" s="847"/>
    </row>
    <row r="556" spans="1:5">
      <c r="A556" s="846"/>
      <c r="B556" s="846"/>
      <c r="C556" s="847"/>
      <c r="D556" s="847"/>
      <c r="E556" s="847"/>
    </row>
    <row r="557" spans="1:5">
      <c r="A557" s="846"/>
      <c r="B557" s="846"/>
      <c r="C557" s="847"/>
      <c r="D557" s="847"/>
      <c r="E557" s="847"/>
    </row>
    <row r="558" spans="1:5">
      <c r="A558" s="846"/>
      <c r="B558" s="846"/>
      <c r="C558" s="847"/>
      <c r="D558" s="847"/>
      <c r="E558" s="847"/>
    </row>
    <row r="559" spans="1:5">
      <c r="A559" s="846"/>
      <c r="B559" s="846"/>
      <c r="C559" s="847"/>
      <c r="D559" s="847"/>
      <c r="E559" s="847"/>
    </row>
    <row r="560" spans="1:5">
      <c r="A560" s="846"/>
      <c r="B560" s="846"/>
      <c r="C560" s="847"/>
      <c r="D560" s="847"/>
      <c r="E560" s="847"/>
    </row>
    <row r="561" spans="1:5">
      <c r="A561" s="846"/>
      <c r="B561" s="846"/>
      <c r="C561" s="847"/>
      <c r="D561" s="847"/>
      <c r="E561" s="847"/>
    </row>
    <row r="562" spans="1:5">
      <c r="A562" s="846"/>
      <c r="B562" s="846"/>
      <c r="C562" s="847"/>
      <c r="D562" s="847"/>
      <c r="E562" s="847"/>
    </row>
    <row r="563" spans="1:5">
      <c r="A563" s="846"/>
      <c r="B563" s="846"/>
      <c r="C563" s="847"/>
      <c r="D563" s="847"/>
      <c r="E563" s="847"/>
    </row>
    <row r="564" spans="1:5">
      <c r="A564" s="846"/>
      <c r="B564" s="846"/>
      <c r="C564" s="847"/>
      <c r="D564" s="847"/>
      <c r="E564" s="847"/>
    </row>
    <row r="565" spans="1:5">
      <c r="A565" s="846"/>
      <c r="B565" s="846"/>
      <c r="C565" s="847"/>
      <c r="D565" s="847"/>
      <c r="E565" s="847"/>
    </row>
    <row r="566" spans="1:5">
      <c r="A566" s="846"/>
      <c r="B566" s="846"/>
      <c r="C566" s="847"/>
      <c r="D566" s="847"/>
      <c r="E566" s="847"/>
    </row>
    <row r="567" spans="1:5">
      <c r="A567" s="846"/>
      <c r="B567" s="846"/>
      <c r="C567" s="847"/>
      <c r="D567" s="847"/>
      <c r="E567" s="847"/>
    </row>
    <row r="568" spans="1:5">
      <c r="A568" s="846"/>
      <c r="B568" s="846"/>
      <c r="C568" s="847"/>
      <c r="D568" s="847"/>
      <c r="E568" s="847"/>
    </row>
    <row r="569" spans="1:5">
      <c r="A569" s="846"/>
      <c r="B569" s="846"/>
      <c r="C569" s="847"/>
      <c r="D569" s="847"/>
      <c r="E569" s="847"/>
    </row>
    <row r="570" spans="1:5">
      <c r="A570" s="846"/>
      <c r="B570" s="846"/>
      <c r="C570" s="847"/>
      <c r="D570" s="847"/>
      <c r="E570" s="847"/>
    </row>
    <row r="571" spans="1:5">
      <c r="A571" s="846"/>
      <c r="B571" s="846"/>
      <c r="C571" s="847"/>
      <c r="D571" s="847"/>
      <c r="E571" s="847"/>
    </row>
    <row r="572" spans="1:5">
      <c r="A572" s="846"/>
      <c r="B572" s="846"/>
      <c r="C572" s="847"/>
      <c r="D572" s="847"/>
      <c r="E572" s="847"/>
    </row>
    <row r="573" spans="1:5">
      <c r="A573" s="846"/>
      <c r="B573" s="846"/>
      <c r="C573" s="847"/>
      <c r="D573" s="847"/>
      <c r="E573" s="847"/>
    </row>
    <row r="574" spans="1:5">
      <c r="A574" s="846"/>
      <c r="B574" s="846"/>
      <c r="C574" s="847"/>
      <c r="D574" s="847"/>
      <c r="E574" s="847"/>
    </row>
    <row r="575" spans="1:5">
      <c r="A575" s="846"/>
      <c r="B575" s="846"/>
      <c r="C575" s="847"/>
      <c r="D575" s="847"/>
      <c r="E575" s="847"/>
    </row>
    <row r="576" spans="1:5">
      <c r="A576" s="846"/>
      <c r="B576" s="846"/>
      <c r="C576" s="847"/>
      <c r="D576" s="847"/>
      <c r="E576" s="847"/>
    </row>
    <row r="577" spans="1:5">
      <c r="A577" s="846"/>
      <c r="B577" s="846"/>
      <c r="C577" s="847"/>
      <c r="D577" s="847"/>
      <c r="E577" s="847"/>
    </row>
    <row r="578" spans="1:5">
      <c r="A578" s="846"/>
      <c r="B578" s="846"/>
      <c r="C578" s="847"/>
      <c r="D578" s="847"/>
      <c r="E578" s="847"/>
    </row>
    <row r="579" spans="1:5">
      <c r="A579" s="846"/>
      <c r="B579" s="846"/>
      <c r="C579" s="847"/>
      <c r="D579" s="847"/>
      <c r="E579" s="847"/>
    </row>
    <row r="580" spans="1:5">
      <c r="A580" s="846"/>
      <c r="B580" s="846"/>
      <c r="C580" s="847"/>
      <c r="D580" s="847"/>
      <c r="E580" s="847"/>
    </row>
    <row r="581" spans="1:5">
      <c r="A581" s="846"/>
      <c r="B581" s="846"/>
      <c r="C581" s="847"/>
      <c r="D581" s="847"/>
      <c r="E581" s="847"/>
    </row>
    <row r="582" spans="1:5">
      <c r="A582" s="846"/>
      <c r="B582" s="846"/>
      <c r="C582" s="847"/>
      <c r="D582" s="847"/>
      <c r="E582" s="847"/>
    </row>
    <row r="583" spans="1:5">
      <c r="A583" s="846"/>
      <c r="B583" s="846"/>
      <c r="C583" s="847"/>
      <c r="D583" s="847"/>
      <c r="E583" s="847"/>
    </row>
    <row r="584" spans="1:5">
      <c r="A584" s="846"/>
      <c r="B584" s="846"/>
      <c r="C584" s="847"/>
      <c r="D584" s="847"/>
      <c r="E584" s="847"/>
    </row>
    <row r="585" spans="1:5">
      <c r="A585" s="846"/>
      <c r="B585" s="846"/>
      <c r="C585" s="847"/>
      <c r="D585" s="847"/>
      <c r="E585" s="847"/>
    </row>
    <row r="586" spans="1:5">
      <c r="A586" s="846"/>
      <c r="B586" s="846"/>
      <c r="C586" s="847"/>
      <c r="D586" s="847"/>
      <c r="E586" s="847"/>
    </row>
    <row r="587" spans="1:5">
      <c r="A587" s="846"/>
      <c r="B587" s="846"/>
      <c r="C587" s="847"/>
      <c r="D587" s="847"/>
      <c r="E587" s="847"/>
    </row>
    <row r="588" spans="1:5">
      <c r="A588" s="846"/>
      <c r="B588" s="846"/>
      <c r="C588" s="847"/>
      <c r="D588" s="847"/>
      <c r="E588" s="847"/>
    </row>
    <row r="589" spans="1:5">
      <c r="A589" s="846"/>
      <c r="B589" s="846"/>
      <c r="C589" s="847"/>
      <c r="D589" s="847"/>
      <c r="E589" s="847"/>
    </row>
    <row r="590" spans="1:5">
      <c r="A590" s="846"/>
      <c r="B590" s="846"/>
      <c r="C590" s="847"/>
      <c r="D590" s="847"/>
      <c r="E590" s="847"/>
    </row>
    <row r="591" spans="1:5">
      <c r="A591" s="846"/>
      <c r="B591" s="846"/>
      <c r="C591" s="847"/>
      <c r="D591" s="847"/>
      <c r="E591" s="847"/>
    </row>
    <row r="592" spans="1:5">
      <c r="A592" s="846"/>
      <c r="B592" s="846"/>
      <c r="C592" s="847"/>
      <c r="D592" s="847"/>
      <c r="E592" s="847"/>
    </row>
    <row r="593" spans="1:5">
      <c r="A593" s="846"/>
      <c r="B593" s="846"/>
      <c r="C593" s="847"/>
      <c r="D593" s="847"/>
      <c r="E593" s="847"/>
    </row>
    <row r="594" spans="1:5">
      <c r="A594" s="846"/>
      <c r="B594" s="846"/>
      <c r="C594" s="847"/>
      <c r="D594" s="847"/>
      <c r="E594" s="847"/>
    </row>
    <row r="595" spans="1:5">
      <c r="A595" s="846"/>
      <c r="B595" s="846"/>
      <c r="C595" s="847"/>
      <c r="D595" s="847"/>
      <c r="E595" s="847"/>
    </row>
    <row r="596" spans="1:5">
      <c r="A596" s="846"/>
      <c r="B596" s="846"/>
      <c r="C596" s="847"/>
      <c r="D596" s="847"/>
      <c r="E596" s="847"/>
    </row>
    <row r="597" spans="1:5">
      <c r="A597" s="846"/>
      <c r="B597" s="846"/>
      <c r="C597" s="847"/>
      <c r="D597" s="847"/>
      <c r="E597" s="847"/>
    </row>
    <row r="598" spans="1:5">
      <c r="A598" s="846"/>
      <c r="B598" s="846"/>
      <c r="C598" s="847"/>
      <c r="D598" s="847"/>
      <c r="E598" s="847"/>
    </row>
    <row r="599" spans="1:5">
      <c r="A599" s="846"/>
      <c r="B599" s="846"/>
      <c r="C599" s="847"/>
      <c r="D599" s="847"/>
      <c r="E599" s="847"/>
    </row>
    <row r="600" spans="1:5">
      <c r="A600" s="846"/>
      <c r="B600" s="846"/>
      <c r="C600" s="847"/>
      <c r="D600" s="847"/>
      <c r="E600" s="847"/>
    </row>
    <row r="601" spans="1:5">
      <c r="A601" s="846"/>
      <c r="B601" s="846"/>
      <c r="C601" s="847"/>
      <c r="D601" s="847"/>
      <c r="E601" s="847"/>
    </row>
    <row r="602" spans="1:5">
      <c r="A602" s="846"/>
      <c r="B602" s="846"/>
      <c r="C602" s="847"/>
      <c r="D602" s="847"/>
      <c r="E602" s="847"/>
    </row>
    <row r="603" spans="1:5">
      <c r="A603" s="846"/>
      <c r="B603" s="846"/>
      <c r="C603" s="847"/>
      <c r="D603" s="847"/>
      <c r="E603" s="847"/>
    </row>
    <row r="604" spans="1:5">
      <c r="A604" s="846"/>
      <c r="B604" s="846"/>
      <c r="C604" s="847"/>
      <c r="D604" s="847"/>
      <c r="E604" s="847"/>
    </row>
    <row r="605" spans="1:5">
      <c r="A605" s="846"/>
      <c r="B605" s="846"/>
      <c r="C605" s="847"/>
      <c r="D605" s="847"/>
      <c r="E605" s="847"/>
    </row>
    <row r="606" spans="1:5">
      <c r="A606" s="846"/>
      <c r="B606" s="846"/>
      <c r="C606" s="847"/>
      <c r="D606" s="847"/>
      <c r="E606" s="847"/>
    </row>
    <row r="607" spans="1:5">
      <c r="A607" s="846"/>
      <c r="B607" s="846"/>
      <c r="C607" s="847"/>
      <c r="D607" s="847"/>
      <c r="E607" s="847"/>
    </row>
    <row r="608" spans="1:5">
      <c r="A608" s="846"/>
      <c r="B608" s="846"/>
      <c r="C608" s="847"/>
      <c r="D608" s="847"/>
      <c r="E608" s="847"/>
    </row>
    <row r="609" spans="1:5">
      <c r="A609" s="846"/>
      <c r="B609" s="846"/>
      <c r="C609" s="847"/>
      <c r="D609" s="847"/>
      <c r="E609" s="847"/>
    </row>
    <row r="610" spans="1:5">
      <c r="A610" s="846"/>
      <c r="B610" s="846"/>
      <c r="C610" s="847"/>
      <c r="D610" s="847"/>
      <c r="E610" s="847"/>
    </row>
    <row r="611" spans="1:5">
      <c r="A611" s="846"/>
      <c r="B611" s="846"/>
      <c r="C611" s="847"/>
      <c r="D611" s="847"/>
      <c r="E611" s="847"/>
    </row>
    <row r="612" spans="1:5">
      <c r="A612" s="846"/>
      <c r="B612" s="846"/>
      <c r="C612" s="847"/>
      <c r="D612" s="847"/>
      <c r="E612" s="847"/>
    </row>
    <row r="613" spans="1:5">
      <c r="A613" s="846"/>
      <c r="B613" s="846"/>
      <c r="C613" s="847"/>
      <c r="D613" s="847"/>
      <c r="E613" s="847"/>
    </row>
    <row r="614" spans="1:5">
      <c r="A614" s="846"/>
      <c r="B614" s="846"/>
      <c r="C614" s="847"/>
      <c r="D614" s="847"/>
      <c r="E614" s="847"/>
    </row>
    <row r="615" spans="1:5">
      <c r="A615" s="846"/>
      <c r="B615" s="846"/>
      <c r="C615" s="847"/>
      <c r="D615" s="847"/>
      <c r="E615" s="847"/>
    </row>
    <row r="616" spans="1:5">
      <c r="A616" s="846"/>
      <c r="B616" s="846"/>
      <c r="C616" s="847"/>
      <c r="D616" s="847"/>
      <c r="E616" s="847"/>
    </row>
    <row r="617" spans="1:5">
      <c r="A617" s="846"/>
      <c r="B617" s="846"/>
      <c r="C617" s="847"/>
      <c r="D617" s="847"/>
      <c r="E617" s="847"/>
    </row>
    <row r="618" spans="1:5">
      <c r="A618" s="846"/>
      <c r="B618" s="846"/>
      <c r="C618" s="847"/>
      <c r="D618" s="847"/>
      <c r="E618" s="847"/>
    </row>
    <row r="619" spans="1:5">
      <c r="A619" s="846"/>
      <c r="B619" s="846"/>
      <c r="C619" s="847"/>
      <c r="D619" s="847"/>
      <c r="E619" s="847"/>
    </row>
    <row r="620" spans="1:5">
      <c r="A620" s="846"/>
      <c r="B620" s="846"/>
      <c r="C620" s="847"/>
      <c r="D620" s="847"/>
      <c r="E620" s="847"/>
    </row>
    <row r="621" spans="1:5">
      <c r="A621" s="846"/>
      <c r="B621" s="846"/>
      <c r="C621" s="847"/>
      <c r="D621" s="847"/>
      <c r="E621" s="847"/>
    </row>
    <row r="622" spans="1:5">
      <c r="A622" s="846"/>
      <c r="B622" s="846"/>
      <c r="C622" s="847"/>
      <c r="D622" s="847"/>
      <c r="E622" s="847"/>
    </row>
    <row r="623" spans="1:5">
      <c r="A623" s="846"/>
      <c r="B623" s="846"/>
      <c r="C623" s="847"/>
      <c r="D623" s="847"/>
      <c r="E623" s="847"/>
    </row>
    <row r="624" spans="1:5">
      <c r="A624" s="846"/>
      <c r="B624" s="846"/>
      <c r="C624" s="847"/>
      <c r="D624" s="847"/>
      <c r="E624" s="847"/>
    </row>
    <row r="625" spans="1:5">
      <c r="A625" s="846"/>
      <c r="B625" s="846"/>
      <c r="C625" s="847"/>
      <c r="D625" s="847"/>
      <c r="E625" s="847"/>
    </row>
    <row r="626" spans="1:5">
      <c r="A626" s="846"/>
      <c r="B626" s="846"/>
      <c r="C626" s="847"/>
      <c r="D626" s="847"/>
      <c r="E626" s="847"/>
    </row>
    <row r="627" spans="1:5">
      <c r="A627" s="846"/>
      <c r="B627" s="846"/>
      <c r="C627" s="847"/>
      <c r="D627" s="847"/>
      <c r="E627" s="847"/>
    </row>
    <row r="628" spans="1:5">
      <c r="A628" s="846"/>
      <c r="B628" s="846"/>
      <c r="C628" s="847"/>
      <c r="D628" s="847"/>
      <c r="E628" s="847"/>
    </row>
    <row r="629" spans="1:5">
      <c r="A629" s="846"/>
      <c r="B629" s="846"/>
      <c r="C629" s="847"/>
      <c r="D629" s="847"/>
      <c r="E629" s="847"/>
    </row>
    <row r="630" spans="1:5">
      <c r="A630" s="846"/>
      <c r="B630" s="846"/>
      <c r="C630" s="847"/>
      <c r="D630" s="847"/>
      <c r="E630" s="847"/>
    </row>
    <row r="631" spans="1:5">
      <c r="A631" s="846"/>
      <c r="B631" s="846"/>
      <c r="C631" s="847"/>
      <c r="D631" s="847"/>
      <c r="E631" s="847"/>
    </row>
    <row r="632" spans="1:5">
      <c r="A632" s="846"/>
      <c r="B632" s="846"/>
      <c r="C632" s="847"/>
      <c r="D632" s="847"/>
      <c r="E632" s="847"/>
    </row>
    <row r="633" spans="1:5">
      <c r="A633" s="846"/>
      <c r="B633" s="846"/>
      <c r="C633" s="847"/>
      <c r="D633" s="847"/>
      <c r="E633" s="847"/>
    </row>
    <row r="634" spans="1:5">
      <c r="A634" s="846"/>
      <c r="B634" s="846"/>
      <c r="C634" s="847"/>
      <c r="D634" s="847"/>
      <c r="E634" s="847"/>
    </row>
    <row r="635" spans="1:5">
      <c r="A635" s="846"/>
      <c r="B635" s="846"/>
      <c r="C635" s="847"/>
      <c r="D635" s="847"/>
      <c r="E635" s="847"/>
    </row>
    <row r="636" spans="1:5">
      <c r="A636" s="846"/>
      <c r="B636" s="846"/>
      <c r="C636" s="847"/>
      <c r="D636" s="847"/>
      <c r="E636" s="847"/>
    </row>
    <row r="637" spans="1:5">
      <c r="A637" s="846"/>
      <c r="B637" s="846"/>
      <c r="C637" s="847"/>
      <c r="D637" s="847"/>
      <c r="E637" s="847"/>
    </row>
    <row r="638" spans="1:5">
      <c r="A638" s="846"/>
      <c r="B638" s="846"/>
      <c r="C638" s="847"/>
      <c r="D638" s="847"/>
      <c r="E638" s="847"/>
    </row>
    <row r="639" spans="1:5">
      <c r="A639" s="846"/>
      <c r="B639" s="846"/>
      <c r="C639" s="847"/>
      <c r="D639" s="847"/>
      <c r="E639" s="847"/>
    </row>
    <row r="640" spans="1:5">
      <c r="A640" s="846"/>
      <c r="B640" s="846"/>
      <c r="C640" s="847"/>
      <c r="D640" s="847"/>
      <c r="E640" s="847"/>
    </row>
    <row r="641" spans="1:5">
      <c r="A641" s="846"/>
      <c r="B641" s="846"/>
      <c r="C641" s="847"/>
      <c r="D641" s="847"/>
      <c r="E641" s="847"/>
    </row>
    <row r="642" spans="1:5">
      <c r="A642" s="846"/>
      <c r="B642" s="846"/>
      <c r="C642" s="847"/>
      <c r="D642" s="847"/>
      <c r="E642" s="847"/>
    </row>
    <row r="643" spans="1:5">
      <c r="A643" s="846"/>
      <c r="B643" s="846"/>
      <c r="C643" s="847"/>
      <c r="D643" s="847"/>
      <c r="E643" s="847"/>
    </row>
    <row r="644" spans="1:5">
      <c r="A644" s="846"/>
      <c r="B644" s="846"/>
      <c r="C644" s="847"/>
      <c r="D644" s="847"/>
      <c r="E644" s="847"/>
    </row>
    <row r="645" spans="1:5">
      <c r="A645" s="846"/>
      <c r="B645" s="846"/>
      <c r="C645" s="847"/>
      <c r="D645" s="847"/>
      <c r="E645" s="847"/>
    </row>
    <row r="646" spans="1:5">
      <c r="A646" s="846"/>
      <c r="B646" s="846"/>
      <c r="C646" s="847"/>
      <c r="D646" s="847"/>
      <c r="E646" s="847"/>
    </row>
    <row r="647" spans="1:5">
      <c r="A647" s="846"/>
      <c r="B647" s="846"/>
      <c r="C647" s="847"/>
      <c r="D647" s="847"/>
      <c r="E647" s="847"/>
    </row>
    <row r="648" spans="1:5">
      <c r="A648" s="846"/>
      <c r="B648" s="846"/>
      <c r="C648" s="847"/>
      <c r="D648" s="847"/>
      <c r="E648" s="847"/>
    </row>
    <row r="649" spans="1:5">
      <c r="A649" s="846"/>
      <c r="B649" s="846"/>
      <c r="C649" s="847"/>
      <c r="D649" s="847"/>
      <c r="E649" s="847"/>
    </row>
    <row r="650" spans="1:5">
      <c r="A650" s="846"/>
      <c r="B650" s="846"/>
      <c r="C650" s="847"/>
      <c r="D650" s="847"/>
      <c r="E650" s="847"/>
    </row>
    <row r="651" spans="1:5">
      <c r="A651" s="846"/>
      <c r="B651" s="846"/>
      <c r="C651" s="847"/>
      <c r="D651" s="847"/>
      <c r="E651" s="847"/>
    </row>
    <row r="652" spans="1:5">
      <c r="A652" s="846"/>
      <c r="B652" s="846"/>
      <c r="C652" s="847"/>
      <c r="D652" s="847"/>
      <c r="E652" s="847"/>
    </row>
    <row r="653" spans="1:5">
      <c r="A653" s="846"/>
      <c r="B653" s="846"/>
      <c r="C653" s="847"/>
      <c r="D653" s="847"/>
      <c r="E653" s="847"/>
    </row>
    <row r="654" spans="1:5">
      <c r="A654" s="846"/>
      <c r="B654" s="846"/>
      <c r="C654" s="847"/>
      <c r="D654" s="847"/>
      <c r="E654" s="847"/>
    </row>
    <row r="655" spans="1:5">
      <c r="A655" s="846"/>
      <c r="B655" s="846"/>
      <c r="C655" s="847"/>
      <c r="D655" s="847"/>
      <c r="E655" s="847"/>
    </row>
    <row r="656" spans="1:5">
      <c r="A656" s="846"/>
      <c r="B656" s="846"/>
      <c r="C656" s="847"/>
      <c r="D656" s="847"/>
      <c r="E656" s="847"/>
    </row>
    <row r="657" spans="1:5">
      <c r="A657" s="846"/>
      <c r="B657" s="846"/>
      <c r="C657" s="847"/>
      <c r="D657" s="847"/>
      <c r="E657" s="847"/>
    </row>
    <row r="658" spans="1:5">
      <c r="A658" s="846"/>
      <c r="B658" s="846"/>
      <c r="C658" s="847"/>
      <c r="D658" s="847"/>
      <c r="E658" s="847"/>
    </row>
    <row r="659" spans="1:5">
      <c r="A659" s="846"/>
      <c r="B659" s="846"/>
      <c r="C659" s="847"/>
      <c r="D659" s="847"/>
      <c r="E659" s="847"/>
    </row>
    <row r="660" spans="1:5">
      <c r="A660" s="846"/>
      <c r="B660" s="846"/>
      <c r="C660" s="847"/>
      <c r="D660" s="847"/>
      <c r="E660" s="847"/>
    </row>
    <row r="661" spans="1:5">
      <c r="A661" s="846"/>
      <c r="B661" s="846"/>
      <c r="C661" s="847"/>
      <c r="D661" s="847"/>
      <c r="E661" s="847"/>
    </row>
    <row r="662" spans="1:5">
      <c r="A662" s="846"/>
      <c r="B662" s="846"/>
      <c r="C662" s="847"/>
      <c r="D662" s="847"/>
      <c r="E662" s="847"/>
    </row>
    <row r="663" spans="1:5">
      <c r="A663" s="846"/>
      <c r="B663" s="846"/>
      <c r="C663" s="847"/>
      <c r="D663" s="847"/>
      <c r="E663" s="847"/>
    </row>
    <row r="664" spans="1:5">
      <c r="A664" s="846"/>
      <c r="B664" s="846"/>
      <c r="C664" s="847"/>
      <c r="D664" s="847"/>
      <c r="E664" s="847"/>
    </row>
    <row r="665" spans="1:5">
      <c r="A665" s="846"/>
      <c r="B665" s="846"/>
      <c r="C665" s="847"/>
      <c r="D665" s="847"/>
      <c r="E665" s="847"/>
    </row>
    <row r="666" spans="1:5">
      <c r="A666" s="846"/>
      <c r="B666" s="846"/>
      <c r="C666" s="847"/>
      <c r="D666" s="847"/>
      <c r="E666" s="847"/>
    </row>
    <row r="667" spans="1:5">
      <c r="A667" s="846"/>
      <c r="B667" s="846"/>
      <c r="C667" s="847"/>
      <c r="D667" s="847"/>
      <c r="E667" s="847"/>
    </row>
    <row r="668" spans="1:5">
      <c r="A668" s="846"/>
      <c r="B668" s="846"/>
      <c r="C668" s="847"/>
      <c r="D668" s="847"/>
      <c r="E668" s="847"/>
    </row>
    <row r="669" spans="1:5">
      <c r="A669" s="846"/>
      <c r="B669" s="846"/>
      <c r="C669" s="847"/>
      <c r="D669" s="847"/>
      <c r="E669" s="847"/>
    </row>
    <row r="670" spans="1:5">
      <c r="A670" s="846"/>
      <c r="B670" s="846"/>
      <c r="C670" s="847"/>
      <c r="D670" s="847"/>
      <c r="E670" s="847"/>
    </row>
    <row r="671" spans="1:5">
      <c r="A671" s="846"/>
      <c r="B671" s="846"/>
      <c r="C671" s="847"/>
      <c r="D671" s="847"/>
      <c r="E671" s="847"/>
    </row>
    <row r="672" spans="1:5">
      <c r="A672" s="846"/>
      <c r="B672" s="846"/>
      <c r="C672" s="847"/>
      <c r="D672" s="847"/>
      <c r="E672" s="847"/>
    </row>
    <row r="673" spans="1:5">
      <c r="A673" s="846"/>
      <c r="B673" s="846"/>
      <c r="C673" s="847"/>
      <c r="D673" s="847"/>
      <c r="E673" s="847"/>
    </row>
    <row r="674" spans="1:5">
      <c r="A674" s="846"/>
      <c r="B674" s="846"/>
      <c r="C674" s="847"/>
      <c r="D674" s="847"/>
      <c r="E674" s="847"/>
    </row>
    <row r="675" spans="1:5">
      <c r="A675" s="846"/>
      <c r="B675" s="846"/>
      <c r="C675" s="847"/>
      <c r="D675" s="847"/>
      <c r="E675" s="847"/>
    </row>
    <row r="676" spans="1:5">
      <c r="A676" s="846"/>
      <c r="B676" s="846"/>
      <c r="C676" s="847"/>
      <c r="D676" s="847"/>
      <c r="E676" s="847"/>
    </row>
    <row r="677" spans="1:5">
      <c r="A677" s="846"/>
      <c r="B677" s="846"/>
      <c r="C677" s="847"/>
      <c r="D677" s="847"/>
      <c r="E677" s="847"/>
    </row>
    <row r="678" spans="1:5">
      <c r="A678" s="846"/>
      <c r="B678" s="846"/>
      <c r="C678" s="847"/>
      <c r="D678" s="847"/>
      <c r="E678" s="847"/>
    </row>
    <row r="679" spans="1:5">
      <c r="A679" s="846"/>
      <c r="B679" s="846"/>
      <c r="C679" s="847"/>
      <c r="D679" s="847"/>
      <c r="E679" s="847"/>
    </row>
    <row r="680" spans="1:5">
      <c r="A680" s="846"/>
      <c r="B680" s="846"/>
      <c r="C680" s="847"/>
      <c r="D680" s="847"/>
      <c r="E680" s="847"/>
    </row>
    <row r="681" spans="1:5">
      <c r="A681" s="846"/>
      <c r="B681" s="846"/>
      <c r="C681" s="847"/>
      <c r="D681" s="847"/>
      <c r="E681" s="847"/>
    </row>
    <row r="682" spans="1:5">
      <c r="A682" s="846"/>
      <c r="B682" s="846"/>
      <c r="C682" s="847"/>
      <c r="D682" s="847"/>
      <c r="E682" s="847"/>
    </row>
    <row r="683" spans="1:5">
      <c r="A683" s="846"/>
      <c r="B683" s="846"/>
      <c r="C683" s="847"/>
      <c r="D683" s="847"/>
      <c r="E683" s="847"/>
    </row>
    <row r="684" spans="1:5">
      <c r="A684" s="846"/>
      <c r="B684" s="846"/>
      <c r="C684" s="847"/>
      <c r="D684" s="847"/>
      <c r="E684" s="847"/>
    </row>
    <row r="685" spans="1:5">
      <c r="A685" s="846"/>
      <c r="B685" s="846"/>
      <c r="C685" s="847"/>
      <c r="D685" s="847"/>
      <c r="E685" s="847"/>
    </row>
    <row r="686" spans="1:5">
      <c r="A686" s="846"/>
      <c r="B686" s="846"/>
      <c r="C686" s="847"/>
      <c r="D686" s="847"/>
      <c r="E686" s="847"/>
    </row>
    <row r="687" spans="1:5">
      <c r="A687" s="846"/>
      <c r="B687" s="846"/>
      <c r="C687" s="847"/>
      <c r="D687" s="847"/>
      <c r="E687" s="847"/>
    </row>
    <row r="688" spans="1:5">
      <c r="A688" s="846"/>
      <c r="B688" s="846"/>
      <c r="C688" s="847"/>
      <c r="D688" s="847"/>
      <c r="E688" s="847"/>
    </row>
    <row r="689" spans="1:5">
      <c r="A689" s="846"/>
      <c r="B689" s="846"/>
      <c r="C689" s="847"/>
      <c r="D689" s="847"/>
      <c r="E689" s="847"/>
    </row>
    <row r="690" spans="1:5">
      <c r="A690" s="846"/>
      <c r="B690" s="846"/>
      <c r="C690" s="847"/>
      <c r="D690" s="847"/>
      <c r="E690" s="847"/>
    </row>
    <row r="691" spans="1:5">
      <c r="A691" s="846"/>
      <c r="B691" s="846"/>
      <c r="C691" s="847"/>
      <c r="D691" s="847"/>
      <c r="E691" s="847"/>
    </row>
    <row r="692" spans="1:5">
      <c r="A692" s="846"/>
      <c r="B692" s="846"/>
      <c r="C692" s="847"/>
      <c r="D692" s="847"/>
      <c r="E692" s="847"/>
    </row>
    <row r="693" spans="1:5">
      <c r="A693" s="846"/>
      <c r="B693" s="846"/>
      <c r="C693" s="847"/>
      <c r="D693" s="847"/>
      <c r="E693" s="847"/>
    </row>
    <row r="694" spans="1:5">
      <c r="A694" s="846"/>
      <c r="B694" s="846"/>
      <c r="C694" s="847"/>
      <c r="D694" s="847"/>
      <c r="E694" s="847"/>
    </row>
    <row r="695" spans="1:5">
      <c r="A695" s="846"/>
      <c r="B695" s="846"/>
      <c r="C695" s="847"/>
      <c r="D695" s="847"/>
      <c r="E695" s="847"/>
    </row>
    <row r="696" spans="1:5">
      <c r="A696" s="846"/>
      <c r="B696" s="846"/>
      <c r="C696" s="847"/>
      <c r="D696" s="847"/>
      <c r="E696" s="847"/>
    </row>
    <row r="697" spans="1:5">
      <c r="A697" s="846"/>
      <c r="B697" s="846"/>
      <c r="C697" s="847"/>
      <c r="D697" s="847"/>
      <c r="E697" s="847"/>
    </row>
    <row r="698" spans="1:5">
      <c r="A698" s="846"/>
      <c r="B698" s="846"/>
      <c r="C698" s="847"/>
      <c r="D698" s="847"/>
      <c r="E698" s="847"/>
    </row>
    <row r="699" spans="1:5">
      <c r="A699" s="846"/>
      <c r="B699" s="846"/>
      <c r="C699" s="847"/>
      <c r="D699" s="847"/>
      <c r="E699" s="847"/>
    </row>
    <row r="700" spans="1:5">
      <c r="A700" s="846"/>
      <c r="B700" s="846"/>
      <c r="C700" s="847"/>
      <c r="D700" s="847"/>
      <c r="E700" s="847"/>
    </row>
    <row r="701" spans="1:5">
      <c r="A701" s="846"/>
      <c r="B701" s="846"/>
      <c r="C701" s="847"/>
      <c r="D701" s="847"/>
      <c r="E701" s="847"/>
    </row>
    <row r="702" spans="1:5">
      <c r="A702" s="846"/>
      <c r="B702" s="846"/>
      <c r="C702" s="847"/>
      <c r="D702" s="847"/>
      <c r="E702" s="847"/>
    </row>
    <row r="703" spans="1:5">
      <c r="A703" s="846"/>
      <c r="B703" s="846"/>
      <c r="C703" s="847"/>
      <c r="D703" s="847"/>
      <c r="E703" s="847"/>
    </row>
    <row r="704" spans="1:5">
      <c r="A704" s="846"/>
      <c r="B704" s="846"/>
      <c r="C704" s="847"/>
      <c r="D704" s="847"/>
      <c r="E704" s="847"/>
    </row>
    <row r="705" spans="1:5">
      <c r="A705" s="846"/>
      <c r="B705" s="846"/>
      <c r="C705" s="847"/>
      <c r="D705" s="847"/>
      <c r="E705" s="847"/>
    </row>
    <row r="706" spans="1:5">
      <c r="A706" s="846"/>
      <c r="B706" s="846"/>
      <c r="C706" s="847"/>
      <c r="D706" s="847"/>
      <c r="E706" s="847"/>
    </row>
    <row r="707" spans="1:5">
      <c r="A707" s="846"/>
      <c r="B707" s="846"/>
      <c r="C707" s="847"/>
      <c r="D707" s="847"/>
      <c r="E707" s="847"/>
    </row>
    <row r="708" spans="1:5">
      <c r="A708" s="846"/>
      <c r="B708" s="846"/>
      <c r="C708" s="847"/>
      <c r="D708" s="847"/>
      <c r="E708" s="847"/>
    </row>
    <row r="709" spans="1:5">
      <c r="A709" s="846"/>
      <c r="B709" s="846"/>
      <c r="C709" s="847"/>
      <c r="D709" s="847"/>
      <c r="E709" s="847"/>
    </row>
    <row r="710" spans="1:5">
      <c r="A710" s="846"/>
      <c r="B710" s="846"/>
      <c r="C710" s="847"/>
      <c r="D710" s="847"/>
      <c r="E710" s="847"/>
    </row>
    <row r="711" spans="1:5">
      <c r="A711" s="846"/>
      <c r="B711" s="846"/>
      <c r="C711" s="847"/>
      <c r="D711" s="847"/>
      <c r="E711" s="847"/>
    </row>
    <row r="712" spans="1:5">
      <c r="A712" s="846"/>
      <c r="B712" s="846"/>
      <c r="C712" s="847"/>
      <c r="D712" s="847"/>
      <c r="E712" s="847"/>
    </row>
    <row r="713" spans="1:5">
      <c r="A713" s="846"/>
      <c r="B713" s="846"/>
      <c r="C713" s="847"/>
      <c r="D713" s="847"/>
      <c r="E713" s="847"/>
    </row>
    <row r="714" spans="1:5">
      <c r="A714" s="846"/>
      <c r="B714" s="846"/>
      <c r="C714" s="847"/>
      <c r="D714" s="847"/>
      <c r="E714" s="847"/>
    </row>
    <row r="715" spans="1:5">
      <c r="A715" s="846"/>
      <c r="B715" s="846"/>
      <c r="C715" s="847"/>
      <c r="D715" s="847"/>
      <c r="E715" s="847"/>
    </row>
    <row r="716" spans="1:5">
      <c r="A716" s="846"/>
      <c r="B716" s="846"/>
      <c r="C716" s="847"/>
      <c r="D716" s="847"/>
      <c r="E716" s="847"/>
    </row>
    <row r="717" spans="1:5">
      <c r="A717" s="846"/>
      <c r="B717" s="846"/>
      <c r="C717" s="847"/>
      <c r="D717" s="847"/>
      <c r="E717" s="847"/>
    </row>
    <row r="718" spans="1:5">
      <c r="A718" s="846"/>
      <c r="B718" s="846"/>
      <c r="C718" s="847"/>
      <c r="D718" s="847"/>
      <c r="E718" s="847"/>
    </row>
    <row r="719" spans="1:5">
      <c r="A719" s="846"/>
      <c r="B719" s="846"/>
      <c r="C719" s="847"/>
      <c r="D719" s="847"/>
      <c r="E719" s="847"/>
    </row>
    <row r="720" spans="1:5">
      <c r="A720" s="846"/>
      <c r="B720" s="846"/>
      <c r="C720" s="847"/>
      <c r="D720" s="847"/>
      <c r="E720" s="847"/>
    </row>
    <row r="721" spans="1:5">
      <c r="A721" s="846"/>
      <c r="B721" s="846"/>
      <c r="C721" s="847"/>
      <c r="D721" s="847"/>
      <c r="E721" s="847"/>
    </row>
    <row r="722" spans="1:5">
      <c r="A722" s="846"/>
      <c r="B722" s="846"/>
      <c r="C722" s="847"/>
      <c r="D722" s="847"/>
      <c r="E722" s="847"/>
    </row>
    <row r="723" spans="1:5">
      <c r="A723" s="846"/>
      <c r="B723" s="846"/>
      <c r="C723" s="847"/>
      <c r="D723" s="847"/>
      <c r="E723" s="847"/>
    </row>
    <row r="724" spans="1:5">
      <c r="A724" s="846"/>
      <c r="B724" s="846"/>
      <c r="C724" s="847"/>
      <c r="D724" s="847"/>
      <c r="E724" s="847"/>
    </row>
    <row r="725" spans="1:5">
      <c r="A725" s="846"/>
      <c r="B725" s="846"/>
      <c r="C725" s="847"/>
      <c r="D725" s="847"/>
      <c r="E725" s="847"/>
    </row>
    <row r="726" spans="1:5">
      <c r="A726" s="846"/>
      <c r="B726" s="846"/>
      <c r="C726" s="847"/>
      <c r="D726" s="847"/>
      <c r="E726" s="847"/>
    </row>
    <row r="727" spans="1:5">
      <c r="A727" s="846"/>
      <c r="B727" s="846"/>
      <c r="C727" s="847"/>
      <c r="D727" s="847"/>
      <c r="E727" s="847"/>
    </row>
    <row r="728" spans="1:5">
      <c r="A728" s="846"/>
      <c r="B728" s="846"/>
      <c r="C728" s="847"/>
      <c r="D728" s="847"/>
      <c r="E728" s="847"/>
    </row>
    <row r="729" spans="1:5">
      <c r="A729" s="846"/>
      <c r="B729" s="846"/>
      <c r="C729" s="847"/>
      <c r="D729" s="847"/>
      <c r="E729" s="847"/>
    </row>
    <row r="730" spans="1:5">
      <c r="A730" s="846"/>
      <c r="B730" s="846"/>
      <c r="C730" s="847"/>
      <c r="D730" s="847"/>
      <c r="E730" s="847"/>
    </row>
    <row r="731" spans="1:5">
      <c r="A731" s="846"/>
      <c r="B731" s="846"/>
      <c r="C731" s="847"/>
      <c r="D731" s="847"/>
      <c r="E731" s="847"/>
    </row>
    <row r="732" spans="1:5">
      <c r="A732" s="846"/>
      <c r="B732" s="846"/>
      <c r="C732" s="847"/>
      <c r="D732" s="847"/>
      <c r="E732" s="847"/>
    </row>
    <row r="733" spans="1:5">
      <c r="A733" s="846"/>
      <c r="B733" s="846"/>
      <c r="C733" s="847"/>
      <c r="D733" s="847"/>
      <c r="E733" s="847"/>
    </row>
    <row r="734" spans="1:5">
      <c r="A734" s="846"/>
      <c r="B734" s="846"/>
      <c r="C734" s="847"/>
      <c r="D734" s="847"/>
      <c r="E734" s="847"/>
    </row>
    <row r="735" spans="1:5">
      <c r="A735" s="846"/>
      <c r="B735" s="846"/>
      <c r="C735" s="847"/>
      <c r="D735" s="847"/>
      <c r="E735" s="847"/>
    </row>
    <row r="736" spans="1:5">
      <c r="A736" s="846"/>
      <c r="B736" s="846"/>
      <c r="C736" s="847"/>
      <c r="D736" s="847"/>
      <c r="E736" s="847"/>
    </row>
    <row r="737" spans="1:5">
      <c r="A737" s="846"/>
      <c r="B737" s="846"/>
      <c r="C737" s="847"/>
      <c r="D737" s="847"/>
      <c r="E737" s="847"/>
    </row>
    <row r="738" spans="1:5">
      <c r="A738" s="846"/>
      <c r="B738" s="846"/>
      <c r="C738" s="847"/>
      <c r="D738" s="847"/>
      <c r="E738" s="847"/>
    </row>
    <row r="739" spans="1:5">
      <c r="A739" s="846"/>
      <c r="B739" s="846"/>
      <c r="C739" s="847"/>
      <c r="D739" s="847"/>
      <c r="E739" s="847"/>
    </row>
    <row r="740" spans="1:5">
      <c r="A740" s="846"/>
      <c r="B740" s="846"/>
      <c r="C740" s="847"/>
      <c r="D740" s="847"/>
      <c r="E740" s="847"/>
    </row>
    <row r="741" spans="1:5">
      <c r="A741" s="846"/>
      <c r="B741" s="846"/>
      <c r="C741" s="847"/>
      <c r="D741" s="847"/>
      <c r="E741" s="847"/>
    </row>
    <row r="742" spans="1:5">
      <c r="A742" s="846"/>
      <c r="B742" s="846"/>
      <c r="C742" s="847"/>
      <c r="D742" s="847"/>
      <c r="E742" s="847"/>
    </row>
    <row r="743" spans="1:5">
      <c r="A743" s="846"/>
      <c r="B743" s="846"/>
      <c r="C743" s="847"/>
      <c r="D743" s="847"/>
      <c r="E743" s="847"/>
    </row>
    <row r="744" spans="1:5">
      <c r="A744" s="846"/>
      <c r="B744" s="846"/>
      <c r="C744" s="847"/>
      <c r="D744" s="847"/>
      <c r="E744" s="847"/>
    </row>
    <row r="745" spans="1:5">
      <c r="A745" s="846"/>
      <c r="B745" s="846"/>
      <c r="C745" s="847"/>
      <c r="D745" s="847"/>
      <c r="E745" s="847"/>
    </row>
    <row r="746" spans="1:5">
      <c r="A746" s="846"/>
      <c r="B746" s="846"/>
      <c r="C746" s="847"/>
      <c r="D746" s="847"/>
      <c r="E746" s="847"/>
    </row>
    <row r="747" spans="1:5">
      <c r="A747" s="846"/>
      <c r="B747" s="846"/>
      <c r="C747" s="847"/>
      <c r="D747" s="847"/>
      <c r="E747" s="847"/>
    </row>
    <row r="748" spans="1:5">
      <c r="A748" s="846"/>
      <c r="B748" s="846"/>
      <c r="C748" s="847"/>
      <c r="D748" s="847"/>
      <c r="E748" s="847"/>
    </row>
    <row r="749" spans="1:5">
      <c r="A749" s="846"/>
      <c r="B749" s="846"/>
      <c r="C749" s="847"/>
      <c r="D749" s="847"/>
      <c r="E749" s="847"/>
    </row>
    <row r="750" spans="1:5">
      <c r="A750" s="846"/>
      <c r="B750" s="846"/>
      <c r="C750" s="847"/>
      <c r="D750" s="847"/>
      <c r="E750" s="847"/>
    </row>
    <row r="751" spans="1:5">
      <c r="A751" s="846"/>
      <c r="B751" s="846"/>
      <c r="C751" s="847"/>
      <c r="D751" s="847"/>
      <c r="E751" s="847"/>
    </row>
    <row r="752" spans="1:5">
      <c r="A752" s="846"/>
      <c r="B752" s="846"/>
      <c r="C752" s="847"/>
      <c r="D752" s="847"/>
      <c r="E752" s="847"/>
    </row>
    <row r="753" spans="1:5">
      <c r="A753" s="846"/>
      <c r="B753" s="846"/>
      <c r="C753" s="847"/>
      <c r="D753" s="847"/>
      <c r="E753" s="847"/>
    </row>
    <row r="754" spans="1:5">
      <c r="A754" s="846"/>
      <c r="B754" s="846"/>
      <c r="C754" s="847"/>
      <c r="D754" s="847"/>
      <c r="E754" s="847"/>
    </row>
    <row r="755" spans="1:5">
      <c r="A755" s="846"/>
      <c r="B755" s="846"/>
      <c r="C755" s="847"/>
      <c r="D755" s="847"/>
      <c r="E755" s="847"/>
    </row>
    <row r="756" spans="1:5">
      <c r="A756" s="846"/>
      <c r="B756" s="846"/>
      <c r="C756" s="847"/>
      <c r="D756" s="847"/>
      <c r="E756" s="847"/>
    </row>
    <row r="757" spans="1:5">
      <c r="A757" s="846"/>
      <c r="B757" s="846"/>
      <c r="C757" s="847"/>
      <c r="D757" s="847"/>
      <c r="E757" s="847"/>
    </row>
    <row r="758" spans="1:5">
      <c r="A758" s="846"/>
      <c r="B758" s="846"/>
      <c r="C758" s="847"/>
      <c r="D758" s="847"/>
      <c r="E758" s="847"/>
    </row>
    <row r="759" spans="1:5">
      <c r="A759" s="846"/>
      <c r="B759" s="846"/>
      <c r="C759" s="847"/>
      <c r="D759" s="847"/>
      <c r="E759" s="847"/>
    </row>
    <row r="760" spans="1:5">
      <c r="A760" s="846"/>
      <c r="B760" s="846"/>
      <c r="C760" s="847"/>
      <c r="D760" s="847"/>
      <c r="E760" s="847"/>
    </row>
    <row r="761" spans="1:5">
      <c r="A761" s="846"/>
      <c r="B761" s="846"/>
      <c r="C761" s="847"/>
      <c r="D761" s="847"/>
      <c r="E761" s="847"/>
    </row>
    <row r="762" spans="1:5">
      <c r="A762" s="846"/>
      <c r="B762" s="846"/>
      <c r="C762" s="847"/>
      <c r="D762" s="847"/>
      <c r="E762" s="847"/>
    </row>
    <row r="763" spans="1:5">
      <c r="A763" s="846"/>
      <c r="B763" s="846"/>
      <c r="C763" s="847"/>
      <c r="D763" s="847"/>
      <c r="E763" s="847"/>
    </row>
    <row r="764" spans="1:5">
      <c r="A764" s="846"/>
      <c r="B764" s="846"/>
      <c r="C764" s="847"/>
      <c r="D764" s="847"/>
      <c r="E764" s="847"/>
    </row>
    <row r="765" spans="1:5">
      <c r="A765" s="846"/>
      <c r="B765" s="846"/>
      <c r="C765" s="847"/>
      <c r="D765" s="847"/>
      <c r="E765" s="847"/>
    </row>
    <row r="766" spans="1:5">
      <c r="A766" s="846"/>
      <c r="B766" s="846"/>
      <c r="C766" s="847"/>
      <c r="D766" s="847"/>
      <c r="E766" s="847"/>
    </row>
    <row r="767" spans="1:5">
      <c r="A767" s="846"/>
      <c r="B767" s="846"/>
      <c r="C767" s="847"/>
      <c r="D767" s="847"/>
      <c r="E767" s="847"/>
    </row>
    <row r="768" spans="1:5">
      <c r="A768" s="846"/>
      <c r="B768" s="846"/>
      <c r="C768" s="847"/>
      <c r="D768" s="847"/>
      <c r="E768" s="847"/>
    </row>
    <row r="769" spans="1:5">
      <c r="A769" s="846"/>
      <c r="B769" s="846"/>
      <c r="C769" s="847"/>
      <c r="D769" s="847"/>
      <c r="E769" s="847"/>
    </row>
    <row r="770" spans="1:5">
      <c r="A770" s="846"/>
      <c r="B770" s="846"/>
      <c r="C770" s="847"/>
      <c r="D770" s="847"/>
      <c r="E770" s="847"/>
    </row>
    <row r="771" spans="1:5">
      <c r="A771" s="846"/>
      <c r="B771" s="846"/>
      <c r="C771" s="847"/>
      <c r="D771" s="847"/>
      <c r="E771" s="847"/>
    </row>
    <row r="772" spans="1:5">
      <c r="A772" s="846"/>
      <c r="B772" s="846"/>
      <c r="C772" s="847"/>
      <c r="D772" s="847"/>
      <c r="E772" s="847"/>
    </row>
    <row r="773" spans="1:5">
      <c r="A773" s="846"/>
      <c r="B773" s="846"/>
      <c r="C773" s="847"/>
      <c r="D773" s="847"/>
      <c r="E773" s="847"/>
    </row>
    <row r="774" spans="1:5">
      <c r="A774" s="846"/>
      <c r="B774" s="846"/>
      <c r="C774" s="847"/>
      <c r="D774" s="847"/>
      <c r="E774" s="847"/>
    </row>
    <row r="775" spans="1:5">
      <c r="A775" s="846"/>
      <c r="B775" s="846"/>
      <c r="C775" s="847"/>
      <c r="D775" s="847"/>
      <c r="E775" s="847"/>
    </row>
    <row r="776" spans="1:5">
      <c r="A776" s="846"/>
      <c r="B776" s="846"/>
      <c r="C776" s="847"/>
      <c r="D776" s="847"/>
      <c r="E776" s="847"/>
    </row>
    <row r="777" spans="1:5">
      <c r="A777" s="846"/>
      <c r="B777" s="846"/>
      <c r="C777" s="847"/>
      <c r="D777" s="847"/>
      <c r="E777" s="847"/>
    </row>
    <row r="778" spans="1:5">
      <c r="A778" s="846"/>
      <c r="B778" s="846"/>
      <c r="C778" s="847"/>
      <c r="D778" s="847"/>
      <c r="E778" s="847"/>
    </row>
    <row r="779" spans="1:5">
      <c r="A779" s="846"/>
      <c r="B779" s="846"/>
      <c r="C779" s="847"/>
      <c r="D779" s="847"/>
      <c r="E779" s="847"/>
    </row>
    <row r="780" spans="1:5">
      <c r="A780" s="846"/>
      <c r="B780" s="846"/>
      <c r="C780" s="847"/>
      <c r="D780" s="847"/>
      <c r="E780" s="847"/>
    </row>
    <row r="781" spans="1:5">
      <c r="A781" s="846"/>
      <c r="B781" s="846"/>
      <c r="C781" s="847"/>
      <c r="D781" s="847"/>
      <c r="E781" s="847"/>
    </row>
    <row r="782" spans="1:5">
      <c r="A782" s="846"/>
      <c r="B782" s="846"/>
      <c r="C782" s="847"/>
      <c r="D782" s="847"/>
      <c r="E782" s="847"/>
    </row>
    <row r="783" spans="1:5">
      <c r="A783" s="846"/>
      <c r="B783" s="846"/>
      <c r="C783" s="847"/>
      <c r="D783" s="847"/>
      <c r="E783" s="847"/>
    </row>
    <row r="784" spans="1:5">
      <c r="A784" s="846"/>
      <c r="B784" s="846"/>
      <c r="C784" s="847"/>
      <c r="D784" s="847"/>
      <c r="E784" s="847"/>
    </row>
    <row r="785" spans="1:5">
      <c r="A785" s="846"/>
      <c r="B785" s="846"/>
      <c r="C785" s="847"/>
      <c r="D785" s="847"/>
      <c r="E785" s="847"/>
    </row>
    <row r="786" spans="1:5">
      <c r="A786" s="846"/>
      <c r="B786" s="846"/>
      <c r="C786" s="847"/>
      <c r="D786" s="847"/>
      <c r="E786" s="847"/>
    </row>
    <row r="787" spans="1:5">
      <c r="A787" s="846"/>
      <c r="B787" s="846"/>
      <c r="C787" s="847"/>
      <c r="D787" s="847"/>
      <c r="E787" s="847"/>
    </row>
    <row r="788" spans="1:5">
      <c r="A788" s="846"/>
      <c r="B788" s="846"/>
      <c r="C788" s="847"/>
      <c r="D788" s="847"/>
      <c r="E788" s="847"/>
    </row>
    <row r="789" spans="1:5">
      <c r="A789" s="846"/>
      <c r="B789" s="846"/>
      <c r="C789" s="847"/>
      <c r="D789" s="847"/>
      <c r="E789" s="847"/>
    </row>
    <row r="790" spans="1:5">
      <c r="A790" s="846"/>
      <c r="B790" s="846"/>
      <c r="C790" s="847"/>
      <c r="D790" s="847"/>
      <c r="E790" s="847"/>
    </row>
    <row r="791" spans="1:5">
      <c r="A791" s="846"/>
      <c r="B791" s="846"/>
      <c r="C791" s="847"/>
      <c r="D791" s="847"/>
      <c r="E791" s="847"/>
    </row>
    <row r="792" spans="1:5">
      <c r="A792" s="846"/>
      <c r="B792" s="846"/>
      <c r="C792" s="847"/>
      <c r="D792" s="847"/>
      <c r="E792" s="847"/>
    </row>
    <row r="793" spans="1:5">
      <c r="A793" s="846"/>
      <c r="B793" s="846"/>
      <c r="C793" s="847"/>
      <c r="D793" s="847"/>
      <c r="E793" s="847"/>
    </row>
    <row r="794" spans="1:5">
      <c r="A794" s="846"/>
      <c r="B794" s="846"/>
      <c r="C794" s="847"/>
      <c r="D794" s="847"/>
      <c r="E794" s="847"/>
    </row>
    <row r="795" spans="1:5">
      <c r="A795" s="846"/>
      <c r="B795" s="846"/>
      <c r="C795" s="847"/>
      <c r="D795" s="847"/>
      <c r="E795" s="847"/>
    </row>
    <row r="796" spans="1:5">
      <c r="A796" s="846"/>
      <c r="B796" s="846"/>
      <c r="C796" s="847"/>
      <c r="D796" s="847"/>
      <c r="E796" s="847"/>
    </row>
    <row r="797" spans="1:5">
      <c r="A797" s="846"/>
      <c r="B797" s="846"/>
      <c r="C797" s="847"/>
      <c r="D797" s="847"/>
      <c r="E797" s="847"/>
    </row>
    <row r="798" spans="1:5">
      <c r="A798" s="846"/>
      <c r="B798" s="846"/>
      <c r="C798" s="847"/>
      <c r="D798" s="847"/>
      <c r="E798" s="847"/>
    </row>
    <row r="799" spans="1:5">
      <c r="A799" s="846"/>
      <c r="B799" s="846"/>
      <c r="C799" s="847"/>
      <c r="D799" s="847"/>
      <c r="E799" s="847"/>
    </row>
    <row r="800" spans="1:5">
      <c r="A800" s="846"/>
      <c r="B800" s="846"/>
      <c r="C800" s="847"/>
      <c r="D800" s="847"/>
      <c r="E800" s="847"/>
    </row>
    <row r="801" spans="1:5">
      <c r="A801" s="846"/>
      <c r="B801" s="846"/>
      <c r="C801" s="847"/>
      <c r="D801" s="847"/>
      <c r="E801" s="847"/>
    </row>
    <row r="802" spans="1:5">
      <c r="A802" s="846"/>
      <c r="B802" s="846"/>
      <c r="C802" s="847"/>
      <c r="D802" s="847"/>
      <c r="E802" s="847"/>
    </row>
    <row r="803" spans="1:5">
      <c r="A803" s="846"/>
      <c r="B803" s="846"/>
      <c r="C803" s="847"/>
      <c r="D803" s="847"/>
      <c r="E803" s="847"/>
    </row>
    <row r="804" spans="1:5">
      <c r="A804" s="846"/>
      <c r="B804" s="846"/>
      <c r="C804" s="847"/>
      <c r="D804" s="847"/>
      <c r="E804" s="847"/>
    </row>
    <row r="805" spans="1:5">
      <c r="A805" s="846"/>
      <c r="B805" s="846"/>
      <c r="C805" s="847"/>
      <c r="D805" s="847"/>
      <c r="E805" s="847"/>
    </row>
    <row r="806" spans="1:5">
      <c r="A806" s="846"/>
      <c r="B806" s="846"/>
      <c r="C806" s="847"/>
      <c r="D806" s="847"/>
      <c r="E806" s="847"/>
    </row>
    <row r="807" spans="1:5">
      <c r="A807" s="846"/>
      <c r="B807" s="846"/>
      <c r="C807" s="847"/>
      <c r="D807" s="847"/>
      <c r="E807" s="847"/>
    </row>
    <row r="808" spans="1:5">
      <c r="A808" s="846"/>
      <c r="B808" s="846"/>
      <c r="C808" s="847"/>
      <c r="D808" s="847"/>
      <c r="E808" s="847"/>
    </row>
    <row r="809" spans="1:5">
      <c r="A809" s="846"/>
      <c r="B809" s="846"/>
      <c r="C809" s="847"/>
      <c r="D809" s="847"/>
      <c r="E809" s="847"/>
    </row>
    <row r="810" spans="1:5">
      <c r="A810" s="846"/>
      <c r="B810" s="846"/>
      <c r="C810" s="847"/>
      <c r="D810" s="847"/>
      <c r="E810" s="847"/>
    </row>
    <row r="811" spans="1:5">
      <c r="A811" s="846"/>
      <c r="B811" s="846"/>
      <c r="C811" s="847"/>
      <c r="D811" s="847"/>
      <c r="E811" s="847"/>
    </row>
    <row r="812" spans="1:5">
      <c r="A812" s="846"/>
      <c r="B812" s="846"/>
      <c r="C812" s="847"/>
      <c r="D812" s="847"/>
      <c r="E812" s="847"/>
    </row>
    <row r="813" spans="1:5">
      <c r="A813" s="846"/>
      <c r="B813" s="846"/>
      <c r="C813" s="847"/>
      <c r="D813" s="847"/>
      <c r="E813" s="847"/>
    </row>
    <row r="814" spans="1:5">
      <c r="A814" s="846"/>
      <c r="B814" s="846"/>
      <c r="C814" s="847"/>
      <c r="D814" s="847"/>
      <c r="E814" s="847"/>
    </row>
    <row r="815" spans="1:5">
      <c r="A815" s="846"/>
      <c r="B815" s="846"/>
      <c r="C815" s="847"/>
      <c r="D815" s="847"/>
      <c r="E815" s="847"/>
    </row>
    <row r="816" spans="1:5">
      <c r="A816" s="846"/>
      <c r="B816" s="846"/>
      <c r="C816" s="847"/>
      <c r="D816" s="847"/>
      <c r="E816" s="847"/>
    </row>
    <row r="817" spans="1:5">
      <c r="A817" s="846"/>
      <c r="B817" s="846"/>
      <c r="C817" s="847"/>
      <c r="D817" s="847"/>
      <c r="E817" s="847"/>
    </row>
    <row r="818" spans="1:5">
      <c r="A818" s="846"/>
      <c r="B818" s="846"/>
      <c r="C818" s="847"/>
      <c r="D818" s="847"/>
      <c r="E818" s="847"/>
    </row>
    <row r="819" spans="1:5">
      <c r="A819" s="846"/>
      <c r="B819" s="846"/>
      <c r="C819" s="847"/>
      <c r="D819" s="847"/>
      <c r="E819" s="847"/>
    </row>
    <row r="820" spans="1:5">
      <c r="A820" s="846"/>
      <c r="B820" s="846"/>
      <c r="C820" s="847"/>
      <c r="D820" s="847"/>
      <c r="E820" s="847"/>
    </row>
    <row r="821" spans="1:5">
      <c r="A821" s="846"/>
      <c r="B821" s="846"/>
      <c r="C821" s="847"/>
      <c r="D821" s="847"/>
      <c r="E821" s="847"/>
    </row>
    <row r="822" spans="1:5">
      <c r="A822" s="846"/>
      <c r="B822" s="846"/>
      <c r="C822" s="847"/>
      <c r="D822" s="847"/>
      <c r="E822" s="847"/>
    </row>
    <row r="823" spans="1:5">
      <c r="A823" s="846"/>
      <c r="B823" s="846"/>
      <c r="C823" s="847"/>
      <c r="D823" s="847"/>
      <c r="E823" s="847"/>
    </row>
    <row r="824" spans="1:5">
      <c r="A824" s="846"/>
      <c r="B824" s="846"/>
      <c r="C824" s="847"/>
      <c r="D824" s="847"/>
      <c r="E824" s="847"/>
    </row>
    <row r="825" spans="1:5">
      <c r="A825" s="846"/>
      <c r="B825" s="846"/>
      <c r="C825" s="847"/>
      <c r="D825" s="847"/>
      <c r="E825" s="847"/>
    </row>
    <row r="826" spans="1:5">
      <c r="A826" s="846"/>
      <c r="B826" s="846"/>
      <c r="C826" s="847"/>
      <c r="D826" s="847"/>
      <c r="E826" s="847"/>
    </row>
    <row r="827" spans="1:5">
      <c r="A827" s="846"/>
      <c r="B827" s="846"/>
      <c r="C827" s="847"/>
      <c r="D827" s="847"/>
      <c r="E827" s="847"/>
    </row>
    <row r="828" spans="1:5">
      <c r="A828" s="846"/>
      <c r="B828" s="846"/>
      <c r="C828" s="847"/>
      <c r="D828" s="847"/>
      <c r="E828" s="847"/>
    </row>
    <row r="829" spans="1:5">
      <c r="A829" s="846"/>
      <c r="B829" s="846"/>
      <c r="C829" s="847"/>
      <c r="D829" s="847"/>
      <c r="E829" s="847"/>
    </row>
    <row r="830" spans="1:5">
      <c r="A830" s="846"/>
      <c r="B830" s="846"/>
      <c r="C830" s="847"/>
      <c r="D830" s="847"/>
      <c r="E830" s="847"/>
    </row>
    <row r="831" spans="1:5">
      <c r="A831" s="846"/>
      <c r="B831" s="846"/>
      <c r="C831" s="847"/>
      <c r="D831" s="847"/>
      <c r="E831" s="847"/>
    </row>
    <row r="832" spans="1:5">
      <c r="A832" s="846"/>
      <c r="B832" s="846"/>
      <c r="C832" s="847"/>
      <c r="D832" s="847"/>
      <c r="E832" s="847"/>
    </row>
    <row r="833" spans="1:5">
      <c r="A833" s="846"/>
      <c r="B833" s="846"/>
      <c r="C833" s="847"/>
      <c r="D833" s="847"/>
      <c r="E833" s="847"/>
    </row>
    <row r="834" spans="1:5">
      <c r="A834" s="846"/>
      <c r="B834" s="846"/>
      <c r="C834" s="847"/>
      <c r="D834" s="847"/>
      <c r="E834" s="847"/>
    </row>
    <row r="835" spans="1:5">
      <c r="A835" s="846"/>
      <c r="B835" s="846"/>
      <c r="C835" s="847"/>
      <c r="D835" s="847"/>
      <c r="E835" s="847"/>
    </row>
    <row r="836" spans="1:5">
      <c r="A836" s="846"/>
      <c r="B836" s="846"/>
      <c r="C836" s="847"/>
      <c r="D836" s="847"/>
      <c r="E836" s="847"/>
    </row>
    <row r="837" spans="1:5">
      <c r="A837" s="846"/>
      <c r="B837" s="846"/>
      <c r="C837" s="847"/>
      <c r="D837" s="847"/>
      <c r="E837" s="847"/>
    </row>
    <row r="838" spans="1:5">
      <c r="A838" s="846"/>
      <c r="B838" s="846"/>
      <c r="C838" s="847"/>
      <c r="D838" s="847"/>
      <c r="E838" s="847"/>
    </row>
    <row r="839" spans="1:5">
      <c r="A839" s="846"/>
      <c r="B839" s="846"/>
      <c r="C839" s="847"/>
      <c r="D839" s="847"/>
      <c r="E839" s="847"/>
    </row>
    <row r="840" spans="1:5">
      <c r="A840" s="846"/>
      <c r="B840" s="846"/>
      <c r="C840" s="847"/>
      <c r="D840" s="847"/>
      <c r="E840" s="847"/>
    </row>
    <row r="841" spans="1:5">
      <c r="A841" s="846"/>
      <c r="B841" s="846"/>
      <c r="C841" s="847"/>
      <c r="D841" s="847"/>
      <c r="E841" s="847"/>
    </row>
    <row r="842" spans="1:5">
      <c r="A842" s="846"/>
      <c r="B842" s="846"/>
      <c r="C842" s="847"/>
      <c r="D842" s="847"/>
      <c r="E842" s="847"/>
    </row>
    <row r="843" spans="1:5">
      <c r="A843" s="846"/>
      <c r="B843" s="846"/>
      <c r="C843" s="847"/>
      <c r="D843" s="847"/>
      <c r="E843" s="847"/>
    </row>
    <row r="844" spans="1:5">
      <c r="A844" s="846"/>
      <c r="B844" s="846"/>
      <c r="C844" s="847"/>
      <c r="D844" s="847"/>
      <c r="E844" s="847"/>
    </row>
    <row r="845" spans="1:5">
      <c r="A845" s="846"/>
      <c r="B845" s="846"/>
      <c r="C845" s="847"/>
      <c r="D845" s="847"/>
      <c r="E845" s="847"/>
    </row>
    <row r="846" spans="1:5">
      <c r="A846" s="846"/>
      <c r="B846" s="846"/>
      <c r="C846" s="847"/>
      <c r="D846" s="847"/>
      <c r="E846" s="847"/>
    </row>
    <row r="847" spans="1:5">
      <c r="A847" s="846"/>
      <c r="B847" s="846"/>
      <c r="C847" s="847"/>
      <c r="D847" s="847"/>
      <c r="E847" s="847"/>
    </row>
    <row r="848" spans="1:5">
      <c r="A848" s="846"/>
      <c r="B848" s="846"/>
      <c r="C848" s="847"/>
      <c r="D848" s="847"/>
      <c r="E848" s="847"/>
    </row>
    <row r="849" spans="1:5">
      <c r="A849" s="846"/>
      <c r="B849" s="846"/>
      <c r="C849" s="847"/>
      <c r="D849" s="847"/>
      <c r="E849" s="847"/>
    </row>
    <row r="850" spans="1:5">
      <c r="A850" s="846"/>
      <c r="B850" s="846"/>
      <c r="C850" s="847"/>
      <c r="D850" s="847"/>
      <c r="E850" s="847"/>
    </row>
    <row r="851" spans="1:5">
      <c r="A851" s="846"/>
      <c r="B851" s="846"/>
      <c r="C851" s="847"/>
      <c r="D851" s="847"/>
      <c r="E851" s="847"/>
    </row>
    <row r="852" spans="1:5">
      <c r="A852" s="846"/>
      <c r="B852" s="846"/>
      <c r="C852" s="847"/>
      <c r="D852" s="847"/>
      <c r="E852" s="847"/>
    </row>
    <row r="853" spans="1:5">
      <c r="A853" s="846"/>
      <c r="B853" s="846"/>
      <c r="C853" s="847"/>
      <c r="D853" s="847"/>
      <c r="E853" s="847"/>
    </row>
    <row r="854" spans="1:5">
      <c r="A854" s="846"/>
      <c r="B854" s="846"/>
      <c r="C854" s="847"/>
      <c r="D854" s="847"/>
      <c r="E854" s="847"/>
    </row>
    <row r="855" spans="1:5">
      <c r="A855" s="846"/>
      <c r="B855" s="846"/>
      <c r="C855" s="847"/>
      <c r="D855" s="847"/>
      <c r="E855" s="847"/>
    </row>
    <row r="856" spans="1:5">
      <c r="A856" s="846"/>
      <c r="B856" s="846"/>
      <c r="C856" s="847"/>
      <c r="D856" s="847"/>
      <c r="E856" s="847"/>
    </row>
    <row r="857" spans="1:5">
      <c r="A857" s="846"/>
      <c r="B857" s="846"/>
      <c r="C857" s="847"/>
      <c r="D857" s="847"/>
      <c r="E857" s="847"/>
    </row>
    <row r="858" spans="1:5">
      <c r="A858" s="846"/>
      <c r="B858" s="846"/>
      <c r="C858" s="847"/>
      <c r="D858" s="847"/>
      <c r="E858" s="847"/>
    </row>
    <row r="859" spans="1:5">
      <c r="A859" s="846"/>
      <c r="B859" s="846"/>
      <c r="C859" s="847"/>
      <c r="D859" s="847"/>
      <c r="E859" s="847"/>
    </row>
    <row r="860" spans="1:5">
      <c r="A860" s="846"/>
      <c r="B860" s="846"/>
      <c r="C860" s="847"/>
      <c r="D860" s="847"/>
      <c r="E860" s="847"/>
    </row>
    <row r="861" spans="1:5">
      <c r="A861" s="846"/>
      <c r="B861" s="846"/>
      <c r="C861" s="847"/>
      <c r="D861" s="847"/>
      <c r="E861" s="847"/>
    </row>
    <row r="862" spans="1:5">
      <c r="A862" s="846"/>
      <c r="B862" s="846"/>
      <c r="C862" s="847"/>
      <c r="D862" s="847"/>
      <c r="E862" s="847"/>
    </row>
    <row r="863" spans="1:5">
      <c r="A863" s="846"/>
      <c r="B863" s="846"/>
      <c r="C863" s="847"/>
      <c r="D863" s="847"/>
      <c r="E863" s="847"/>
    </row>
    <row r="864" spans="1:5">
      <c r="A864" s="846"/>
      <c r="B864" s="846"/>
      <c r="C864" s="847"/>
      <c r="D864" s="847"/>
      <c r="E864" s="847"/>
    </row>
    <row r="865" spans="1:5">
      <c r="A865" s="846"/>
      <c r="B865" s="846"/>
      <c r="C865" s="847"/>
      <c r="D865" s="847"/>
      <c r="E865" s="847"/>
    </row>
    <row r="866" spans="1:5">
      <c r="A866" s="846"/>
      <c r="B866" s="846"/>
      <c r="C866" s="847"/>
      <c r="D866" s="847"/>
      <c r="E866" s="847"/>
    </row>
    <row r="867" spans="1:5">
      <c r="A867" s="846"/>
      <c r="B867" s="846"/>
      <c r="C867" s="847"/>
      <c r="D867" s="847"/>
      <c r="E867" s="847"/>
    </row>
    <row r="868" spans="1:5">
      <c r="A868" s="846"/>
      <c r="B868" s="846"/>
      <c r="C868" s="847"/>
      <c r="D868" s="847"/>
      <c r="E868" s="847"/>
    </row>
    <row r="869" spans="1:5">
      <c r="A869" s="846"/>
      <c r="B869" s="846"/>
      <c r="C869" s="847"/>
      <c r="D869" s="847"/>
      <c r="E869" s="847"/>
    </row>
    <row r="870" spans="1:5">
      <c r="A870" s="846"/>
      <c r="B870" s="846"/>
      <c r="C870" s="847"/>
      <c r="D870" s="847"/>
      <c r="E870" s="847"/>
    </row>
    <row r="871" spans="1:5">
      <c r="A871" s="846"/>
      <c r="B871" s="846"/>
      <c r="C871" s="847"/>
      <c r="D871" s="847"/>
      <c r="E871" s="847"/>
    </row>
    <row r="872" spans="1:5">
      <c r="A872" s="846"/>
      <c r="B872" s="846"/>
      <c r="C872" s="847"/>
      <c r="D872" s="847"/>
      <c r="E872" s="847"/>
    </row>
    <row r="873" spans="1:5">
      <c r="A873" s="846"/>
      <c r="B873" s="846"/>
      <c r="C873" s="847"/>
      <c r="D873" s="847"/>
      <c r="E873" s="847"/>
    </row>
    <row r="874" spans="1:5">
      <c r="A874" s="846"/>
      <c r="B874" s="846"/>
      <c r="C874" s="847"/>
      <c r="D874" s="847"/>
      <c r="E874" s="847"/>
    </row>
    <row r="875" spans="1:5">
      <c r="A875" s="846"/>
      <c r="B875" s="846"/>
      <c r="C875" s="847"/>
      <c r="D875" s="847"/>
      <c r="E875" s="847"/>
    </row>
    <row r="876" spans="1:5">
      <c r="A876" s="846"/>
      <c r="B876" s="846"/>
      <c r="C876" s="847"/>
      <c r="D876" s="847"/>
      <c r="E876" s="847"/>
    </row>
    <row r="877" spans="1:5">
      <c r="A877" s="846"/>
      <c r="B877" s="846"/>
      <c r="C877" s="847"/>
      <c r="D877" s="847"/>
      <c r="E877" s="847"/>
    </row>
    <row r="878" spans="1:5">
      <c r="A878" s="846"/>
      <c r="B878" s="846"/>
      <c r="C878" s="847"/>
      <c r="D878" s="847"/>
      <c r="E878" s="847"/>
    </row>
    <row r="879" spans="1:5">
      <c r="A879" s="846"/>
      <c r="B879" s="846"/>
      <c r="C879" s="847"/>
      <c r="D879" s="847"/>
      <c r="E879" s="847"/>
    </row>
    <row r="880" spans="1:5">
      <c r="A880" s="846"/>
      <c r="B880" s="846"/>
      <c r="C880" s="847"/>
      <c r="D880" s="847"/>
      <c r="E880" s="847"/>
    </row>
    <row r="881" spans="1:5">
      <c r="A881" s="846"/>
      <c r="B881" s="846"/>
      <c r="C881" s="847"/>
      <c r="D881" s="847"/>
      <c r="E881" s="847"/>
    </row>
    <row r="882" spans="1:5">
      <c r="A882" s="846"/>
      <c r="B882" s="846"/>
      <c r="C882" s="847"/>
      <c r="D882" s="847"/>
      <c r="E882" s="847"/>
    </row>
    <row r="883" spans="1:5">
      <c r="A883" s="846"/>
      <c r="B883" s="846"/>
      <c r="C883" s="847"/>
      <c r="D883" s="847"/>
      <c r="E883" s="847"/>
    </row>
    <row r="884" spans="1:5">
      <c r="A884" s="846"/>
      <c r="B884" s="846"/>
      <c r="C884" s="847"/>
      <c r="D884" s="847"/>
      <c r="E884" s="847"/>
    </row>
    <row r="885" spans="1:5">
      <c r="A885" s="846"/>
      <c r="B885" s="846"/>
      <c r="C885" s="847"/>
      <c r="D885" s="847"/>
      <c r="E885" s="847"/>
    </row>
    <row r="886" spans="1:5">
      <c r="A886" s="846"/>
      <c r="B886" s="846"/>
      <c r="C886" s="847"/>
      <c r="D886" s="847"/>
      <c r="E886" s="847"/>
    </row>
    <row r="887" spans="1:5">
      <c r="A887" s="846"/>
      <c r="B887" s="846"/>
      <c r="C887" s="847"/>
      <c r="D887" s="847"/>
      <c r="E887" s="847"/>
    </row>
    <row r="888" spans="1:5">
      <c r="A888" s="846"/>
      <c r="B888" s="846"/>
      <c r="C888" s="847"/>
      <c r="D888" s="847"/>
      <c r="E888" s="847"/>
    </row>
    <row r="889" spans="1:5">
      <c r="A889" s="846"/>
      <c r="B889" s="846"/>
      <c r="C889" s="847"/>
      <c r="D889" s="847"/>
      <c r="E889" s="847"/>
    </row>
    <row r="890" spans="1:5">
      <c r="A890" s="846"/>
      <c r="B890" s="846"/>
      <c r="C890" s="847"/>
      <c r="D890" s="847"/>
      <c r="E890" s="847"/>
    </row>
    <row r="891" spans="1:5">
      <c r="A891" s="846"/>
      <c r="B891" s="846"/>
      <c r="C891" s="847"/>
      <c r="D891" s="847"/>
      <c r="E891" s="847"/>
    </row>
    <row r="892" spans="1:5">
      <c r="A892" s="846"/>
      <c r="B892" s="846"/>
      <c r="C892" s="847"/>
      <c r="D892" s="847"/>
      <c r="E892" s="847"/>
    </row>
    <row r="893" spans="1:5">
      <c r="A893" s="846"/>
      <c r="B893" s="846"/>
      <c r="C893" s="847"/>
      <c r="D893" s="847"/>
      <c r="E893" s="847"/>
    </row>
    <row r="894" spans="1:5">
      <c r="A894" s="846"/>
      <c r="B894" s="846"/>
      <c r="C894" s="847"/>
      <c r="D894" s="847"/>
      <c r="E894" s="847"/>
    </row>
    <row r="895" spans="1:5">
      <c r="A895" s="846"/>
      <c r="B895" s="846"/>
      <c r="C895" s="847"/>
      <c r="D895" s="847"/>
      <c r="E895" s="847"/>
    </row>
    <row r="896" spans="1:5">
      <c r="A896" s="846"/>
      <c r="B896" s="846"/>
      <c r="C896" s="847"/>
      <c r="D896" s="847"/>
      <c r="E896" s="847"/>
    </row>
    <row r="897" spans="1:5">
      <c r="A897" s="846"/>
      <c r="B897" s="846"/>
      <c r="C897" s="847"/>
      <c r="D897" s="847"/>
      <c r="E897" s="847"/>
    </row>
    <row r="898" spans="1:5">
      <c r="A898" s="846"/>
      <c r="B898" s="846"/>
      <c r="C898" s="847"/>
      <c r="D898" s="847"/>
      <c r="E898" s="847"/>
    </row>
    <row r="899" spans="1:5">
      <c r="A899" s="846"/>
      <c r="B899" s="846"/>
      <c r="C899" s="847"/>
      <c r="D899" s="847"/>
      <c r="E899" s="847"/>
    </row>
    <row r="900" spans="1:5">
      <c r="A900" s="846"/>
      <c r="B900" s="846"/>
      <c r="C900" s="847"/>
      <c r="D900" s="847"/>
      <c r="E900" s="847"/>
    </row>
    <row r="901" spans="1:5">
      <c r="A901" s="846"/>
      <c r="B901" s="846"/>
      <c r="C901" s="847"/>
      <c r="D901" s="847"/>
      <c r="E901" s="847"/>
    </row>
    <row r="902" spans="1:5">
      <c r="A902" s="846"/>
      <c r="B902" s="846"/>
      <c r="C902" s="847"/>
      <c r="D902" s="847"/>
      <c r="E902" s="847"/>
    </row>
    <row r="903" spans="1:5">
      <c r="A903" s="846"/>
      <c r="B903" s="846"/>
      <c r="C903" s="847"/>
      <c r="D903" s="847"/>
      <c r="E903" s="847"/>
    </row>
    <row r="904" spans="1:5">
      <c r="A904" s="846"/>
      <c r="B904" s="846"/>
      <c r="C904" s="847"/>
      <c r="D904" s="847"/>
      <c r="E904" s="847"/>
    </row>
    <row r="905" spans="1:5">
      <c r="A905" s="846"/>
      <c r="B905" s="846"/>
      <c r="C905" s="847"/>
      <c r="D905" s="847"/>
      <c r="E905" s="847"/>
    </row>
    <row r="906" spans="1:5">
      <c r="A906" s="846"/>
      <c r="B906" s="846"/>
      <c r="C906" s="847"/>
      <c r="D906" s="847"/>
      <c r="E906" s="847"/>
    </row>
    <row r="907" spans="1:5">
      <c r="A907" s="846"/>
      <c r="B907" s="846"/>
      <c r="C907" s="847"/>
      <c r="D907" s="847"/>
      <c r="E907" s="847"/>
    </row>
    <row r="908" spans="1:5">
      <c r="A908" s="846"/>
      <c r="B908" s="846"/>
      <c r="C908" s="847"/>
      <c r="D908" s="847"/>
      <c r="E908" s="847"/>
    </row>
    <row r="909" spans="1:5">
      <c r="A909" s="846"/>
      <c r="B909" s="846"/>
      <c r="C909" s="847"/>
      <c r="D909" s="847"/>
      <c r="E909" s="847"/>
    </row>
    <row r="910" spans="1:5">
      <c r="A910" s="846"/>
      <c r="B910" s="846"/>
      <c r="C910" s="847"/>
      <c r="D910" s="847"/>
      <c r="E910" s="847"/>
    </row>
    <row r="911" spans="1:5">
      <c r="A911" s="846"/>
      <c r="B911" s="846"/>
      <c r="C911" s="847"/>
      <c r="D911" s="847"/>
      <c r="E911" s="847"/>
    </row>
    <row r="912" spans="1:5">
      <c r="A912" s="846"/>
      <c r="B912" s="846"/>
      <c r="C912" s="847"/>
      <c r="D912" s="847"/>
      <c r="E912" s="847"/>
    </row>
    <row r="913" spans="1:5">
      <c r="A913" s="846"/>
      <c r="B913" s="846"/>
      <c r="C913" s="847"/>
      <c r="D913" s="847"/>
      <c r="E913" s="847"/>
    </row>
    <row r="914" spans="1:5">
      <c r="A914" s="846"/>
      <c r="B914" s="846"/>
      <c r="C914" s="847"/>
      <c r="D914" s="847"/>
      <c r="E914" s="847"/>
    </row>
    <row r="915" spans="1:5">
      <c r="A915" s="846"/>
      <c r="B915" s="846"/>
      <c r="C915" s="847"/>
      <c r="D915" s="847"/>
      <c r="E915" s="847"/>
    </row>
    <row r="916" spans="1:5">
      <c r="A916" s="846"/>
      <c r="B916" s="846"/>
      <c r="C916" s="847"/>
      <c r="D916" s="847"/>
      <c r="E916" s="847"/>
    </row>
    <row r="917" spans="1:5">
      <c r="A917" s="846"/>
      <c r="B917" s="846"/>
      <c r="C917" s="847"/>
      <c r="D917" s="847"/>
      <c r="E917" s="847"/>
    </row>
    <row r="918" spans="1:5">
      <c r="A918" s="846"/>
      <c r="B918" s="846"/>
      <c r="C918" s="847"/>
      <c r="D918" s="847"/>
      <c r="E918" s="847"/>
    </row>
    <row r="919" spans="1:5">
      <c r="A919" s="846"/>
      <c r="B919" s="846"/>
      <c r="C919" s="847"/>
      <c r="D919" s="847"/>
      <c r="E919" s="847"/>
    </row>
    <row r="920" spans="1:5">
      <c r="A920" s="846"/>
      <c r="B920" s="846"/>
      <c r="C920" s="847"/>
      <c r="D920" s="847"/>
      <c r="E920" s="847"/>
    </row>
    <row r="921" spans="1:5">
      <c r="A921" s="846"/>
      <c r="B921" s="846"/>
      <c r="C921" s="847"/>
      <c r="D921" s="847"/>
      <c r="E921" s="847"/>
    </row>
    <row r="922" spans="1:5">
      <c r="A922" s="846"/>
      <c r="B922" s="846"/>
      <c r="C922" s="847"/>
      <c r="D922" s="847"/>
      <c r="E922" s="847"/>
    </row>
    <row r="923" spans="1:5">
      <c r="A923" s="846"/>
      <c r="B923" s="846"/>
      <c r="C923" s="847"/>
      <c r="D923" s="847"/>
      <c r="E923" s="847"/>
    </row>
    <row r="924" spans="1:5">
      <c r="A924" s="846"/>
      <c r="B924" s="846"/>
      <c r="C924" s="847"/>
      <c r="D924" s="847"/>
      <c r="E924" s="847"/>
    </row>
    <row r="925" spans="1:5">
      <c r="A925" s="846"/>
      <c r="B925" s="846"/>
      <c r="C925" s="847"/>
      <c r="D925" s="847"/>
      <c r="E925" s="847"/>
    </row>
    <row r="926" spans="1:5">
      <c r="A926" s="846"/>
      <c r="B926" s="846"/>
      <c r="C926" s="847"/>
      <c r="D926" s="847"/>
      <c r="E926" s="847"/>
    </row>
    <row r="927" spans="1:5">
      <c r="A927" s="846"/>
      <c r="B927" s="846"/>
      <c r="C927" s="847"/>
      <c r="D927" s="847"/>
      <c r="E927" s="847"/>
    </row>
    <row r="928" spans="1:5">
      <c r="A928" s="846"/>
      <c r="B928" s="846"/>
      <c r="C928" s="847"/>
      <c r="D928" s="847"/>
      <c r="E928" s="847"/>
    </row>
    <row r="929" spans="1:5">
      <c r="A929" s="846"/>
      <c r="B929" s="846"/>
      <c r="C929" s="847"/>
      <c r="D929" s="847"/>
      <c r="E929" s="847"/>
    </row>
    <row r="930" spans="1:5">
      <c r="A930" s="846"/>
      <c r="B930" s="846"/>
      <c r="C930" s="847"/>
      <c r="D930" s="847"/>
      <c r="E930" s="847"/>
    </row>
    <row r="931" spans="1:5">
      <c r="A931" s="846"/>
      <c r="B931" s="846"/>
      <c r="C931" s="847"/>
      <c r="D931" s="847"/>
      <c r="E931" s="847"/>
    </row>
    <row r="932" spans="1:5">
      <c r="A932" s="846"/>
      <c r="B932" s="846"/>
      <c r="C932" s="847"/>
      <c r="D932" s="847"/>
      <c r="E932" s="847"/>
    </row>
    <row r="933" spans="1:5">
      <c r="A933" s="846"/>
      <c r="B933" s="846"/>
      <c r="C933" s="847"/>
      <c r="D933" s="847"/>
      <c r="E933" s="847"/>
    </row>
    <row r="934" spans="1:5">
      <c r="A934" s="846"/>
      <c r="B934" s="846"/>
      <c r="C934" s="847"/>
      <c r="D934" s="847"/>
      <c r="E934" s="847"/>
    </row>
    <row r="935" spans="1:5">
      <c r="A935" s="846"/>
      <c r="B935" s="846"/>
      <c r="C935" s="847"/>
      <c r="D935" s="847"/>
      <c r="E935" s="847"/>
    </row>
    <row r="936" spans="1:5">
      <c r="A936" s="846"/>
      <c r="B936" s="846"/>
      <c r="C936" s="847"/>
      <c r="D936" s="847"/>
      <c r="E936" s="847"/>
    </row>
    <row r="937" spans="1:5">
      <c r="A937" s="846"/>
      <c r="B937" s="846"/>
      <c r="C937" s="847"/>
      <c r="D937" s="847"/>
      <c r="E937" s="847"/>
    </row>
    <row r="938" spans="1:5">
      <c r="A938" s="846"/>
      <c r="B938" s="846"/>
      <c r="C938" s="847"/>
      <c r="D938" s="847"/>
      <c r="E938" s="847"/>
    </row>
    <row r="939" spans="1:5">
      <c r="A939" s="846"/>
      <c r="B939" s="846"/>
      <c r="C939" s="847"/>
      <c r="D939" s="847"/>
      <c r="E939" s="847"/>
    </row>
    <row r="940" spans="1:5">
      <c r="A940" s="846"/>
      <c r="B940" s="846"/>
      <c r="C940" s="847"/>
      <c r="D940" s="847"/>
      <c r="E940" s="847"/>
    </row>
    <row r="941" spans="1:5">
      <c r="A941" s="846"/>
      <c r="B941" s="846"/>
      <c r="C941" s="847"/>
      <c r="D941" s="847"/>
      <c r="E941" s="847"/>
    </row>
    <row r="942" spans="1:5">
      <c r="A942" s="846"/>
      <c r="B942" s="846"/>
      <c r="C942" s="847"/>
      <c r="D942" s="847"/>
      <c r="E942" s="847"/>
    </row>
    <row r="943" spans="1:5">
      <c r="A943" s="846"/>
      <c r="B943" s="846"/>
      <c r="C943" s="847"/>
      <c r="D943" s="847"/>
      <c r="E943" s="847"/>
    </row>
    <row r="944" spans="1:5">
      <c r="A944" s="846"/>
      <c r="B944" s="846"/>
      <c r="C944" s="847"/>
      <c r="D944" s="847"/>
      <c r="E944" s="847"/>
    </row>
    <row r="945" spans="1:5">
      <c r="A945" s="846"/>
      <c r="B945" s="846"/>
      <c r="C945" s="847"/>
      <c r="D945" s="847"/>
      <c r="E945" s="847"/>
    </row>
    <row r="946" spans="1:5">
      <c r="A946" s="846"/>
      <c r="B946" s="846"/>
      <c r="C946" s="847"/>
      <c r="D946" s="847"/>
      <c r="E946" s="847"/>
    </row>
    <row r="947" spans="1:5">
      <c r="A947" s="846"/>
      <c r="B947" s="846"/>
      <c r="C947" s="847"/>
      <c r="D947" s="847"/>
      <c r="E947" s="847"/>
    </row>
    <row r="948" spans="1:5">
      <c r="A948" s="846"/>
      <c r="B948" s="846"/>
      <c r="C948" s="847"/>
      <c r="D948" s="847"/>
      <c r="E948" s="847"/>
    </row>
    <row r="949" spans="1:5">
      <c r="A949" s="846"/>
      <c r="B949" s="846"/>
      <c r="C949" s="847"/>
      <c r="D949" s="847"/>
      <c r="E949" s="847"/>
    </row>
    <row r="950" spans="1:5">
      <c r="A950" s="846"/>
      <c r="B950" s="846"/>
      <c r="C950" s="847"/>
      <c r="D950" s="847"/>
      <c r="E950" s="847"/>
    </row>
    <row r="951" spans="1:5">
      <c r="A951" s="846"/>
      <c r="B951" s="846"/>
      <c r="C951" s="847"/>
      <c r="D951" s="847"/>
      <c r="E951" s="847"/>
    </row>
    <row r="952" spans="1:5">
      <c r="A952" s="846"/>
      <c r="B952" s="846"/>
      <c r="C952" s="847"/>
      <c r="D952" s="847"/>
      <c r="E952" s="847"/>
    </row>
    <row r="953" spans="1:5">
      <c r="A953" s="846"/>
      <c r="B953" s="846"/>
      <c r="C953" s="847"/>
      <c r="D953" s="847"/>
      <c r="E953" s="847"/>
    </row>
    <row r="954" spans="1:5">
      <c r="A954" s="846"/>
      <c r="B954" s="846"/>
      <c r="C954" s="847"/>
      <c r="D954" s="847"/>
      <c r="E954" s="847"/>
    </row>
    <row r="955" spans="1:5">
      <c r="A955" s="846"/>
      <c r="B955" s="846"/>
      <c r="C955" s="847"/>
      <c r="D955" s="847"/>
      <c r="E955" s="847"/>
    </row>
    <row r="956" spans="1:5">
      <c r="A956" s="846"/>
      <c r="B956" s="846"/>
      <c r="C956" s="847"/>
      <c r="D956" s="847"/>
      <c r="E956" s="847"/>
    </row>
    <row r="957" spans="1:5">
      <c r="A957" s="846"/>
      <c r="B957" s="846"/>
      <c r="C957" s="847"/>
      <c r="D957" s="847"/>
      <c r="E957" s="847"/>
    </row>
    <row r="958" spans="1:5">
      <c r="A958" s="846"/>
      <c r="B958" s="846"/>
      <c r="C958" s="847"/>
      <c r="D958" s="847"/>
      <c r="E958" s="847"/>
    </row>
    <row r="959" spans="1:5">
      <c r="A959" s="846"/>
      <c r="B959" s="846"/>
      <c r="C959" s="847"/>
      <c r="D959" s="847"/>
      <c r="E959" s="847"/>
    </row>
    <row r="960" spans="1:5">
      <c r="A960" s="846"/>
      <c r="B960" s="846"/>
      <c r="C960" s="847"/>
      <c r="D960" s="847"/>
      <c r="E960" s="847"/>
    </row>
    <row r="961" spans="1:5">
      <c r="A961" s="846"/>
      <c r="B961" s="846"/>
      <c r="C961" s="847"/>
      <c r="D961" s="847"/>
      <c r="E961" s="847"/>
    </row>
    <row r="962" spans="1:5">
      <c r="A962" s="846"/>
      <c r="B962" s="846"/>
      <c r="C962" s="847"/>
      <c r="D962" s="847"/>
      <c r="E962" s="847"/>
    </row>
    <row r="963" spans="1:5">
      <c r="A963" s="846"/>
      <c r="B963" s="846"/>
      <c r="C963" s="847"/>
      <c r="D963" s="847"/>
      <c r="E963" s="847"/>
    </row>
    <row r="964" spans="1:5">
      <c r="A964" s="846"/>
      <c r="B964" s="846"/>
      <c r="C964" s="847"/>
      <c r="D964" s="847"/>
      <c r="E964" s="847"/>
    </row>
    <row r="965" spans="1:5">
      <c r="A965" s="846"/>
      <c r="B965" s="846"/>
      <c r="C965" s="847"/>
      <c r="D965" s="847"/>
      <c r="E965" s="847"/>
    </row>
    <row r="966" spans="1:5">
      <c r="A966" s="846"/>
      <c r="B966" s="846"/>
      <c r="C966" s="847"/>
      <c r="D966" s="847"/>
      <c r="E966" s="847"/>
    </row>
    <row r="967" spans="1:5">
      <c r="A967" s="846"/>
      <c r="B967" s="846"/>
      <c r="C967" s="847"/>
      <c r="D967" s="847"/>
      <c r="E967" s="847"/>
    </row>
    <row r="968" spans="1:5">
      <c r="A968" s="846"/>
      <c r="B968" s="846"/>
      <c r="C968" s="847"/>
      <c r="D968" s="847"/>
      <c r="E968" s="847"/>
    </row>
    <row r="969" spans="1:5">
      <c r="A969" s="846"/>
      <c r="B969" s="846"/>
      <c r="C969" s="847"/>
      <c r="D969" s="847"/>
      <c r="E969" s="847"/>
    </row>
    <row r="970" spans="1:5">
      <c r="A970" s="846"/>
      <c r="B970" s="846"/>
      <c r="C970" s="847"/>
      <c r="D970" s="847"/>
      <c r="E970" s="847"/>
    </row>
    <row r="971" spans="1:5">
      <c r="A971" s="846"/>
      <c r="B971" s="846"/>
      <c r="C971" s="847"/>
      <c r="D971" s="847"/>
      <c r="E971" s="847"/>
    </row>
    <row r="972" spans="1:5">
      <c r="A972" s="846"/>
      <c r="B972" s="846"/>
      <c r="C972" s="847"/>
      <c r="D972" s="847"/>
      <c r="E972" s="847"/>
    </row>
    <row r="973" spans="1:5">
      <c r="A973" s="846"/>
      <c r="B973" s="846"/>
      <c r="C973" s="847"/>
      <c r="D973" s="847"/>
      <c r="E973" s="847"/>
    </row>
    <row r="974" spans="1:5">
      <c r="A974" s="846"/>
      <c r="B974" s="846"/>
      <c r="C974" s="847"/>
      <c r="D974" s="847"/>
      <c r="E974" s="847"/>
    </row>
    <row r="975" spans="1:5">
      <c r="A975" s="846"/>
      <c r="B975" s="846"/>
      <c r="C975" s="847"/>
      <c r="D975" s="847"/>
      <c r="E975" s="847"/>
    </row>
    <row r="976" spans="1:5">
      <c r="A976" s="846"/>
      <c r="B976" s="846"/>
      <c r="C976" s="847"/>
      <c r="D976" s="847"/>
      <c r="E976" s="847"/>
    </row>
    <row r="977" spans="1:5">
      <c r="A977" s="846"/>
      <c r="B977" s="846"/>
      <c r="C977" s="847"/>
      <c r="D977" s="847"/>
      <c r="E977" s="847"/>
    </row>
    <row r="978" spans="1:5">
      <c r="A978" s="846"/>
      <c r="B978" s="846"/>
      <c r="C978" s="847"/>
      <c r="D978" s="847"/>
      <c r="E978" s="847"/>
    </row>
    <row r="979" spans="1:5">
      <c r="A979" s="846"/>
      <c r="B979" s="846"/>
      <c r="C979" s="847"/>
      <c r="D979" s="847"/>
      <c r="E979" s="847"/>
    </row>
    <row r="980" spans="1:5">
      <c r="A980" s="846"/>
      <c r="B980" s="846"/>
      <c r="C980" s="847"/>
      <c r="D980" s="847"/>
      <c r="E980" s="847"/>
    </row>
    <row r="981" spans="1:5">
      <c r="A981" s="846"/>
      <c r="B981" s="846"/>
      <c r="C981" s="847"/>
      <c r="D981" s="847"/>
      <c r="E981" s="847"/>
    </row>
    <row r="982" spans="1:5">
      <c r="A982" s="846"/>
      <c r="B982" s="846"/>
      <c r="C982" s="847"/>
      <c r="D982" s="847"/>
      <c r="E982" s="847"/>
    </row>
    <row r="983" spans="1:5">
      <c r="A983" s="846"/>
      <c r="B983" s="846"/>
      <c r="C983" s="847"/>
      <c r="D983" s="847"/>
      <c r="E983" s="847"/>
    </row>
    <row r="984" spans="1:5">
      <c r="A984" s="846"/>
      <c r="B984" s="846"/>
      <c r="C984" s="847"/>
      <c r="D984" s="847"/>
      <c r="E984" s="847"/>
    </row>
    <row r="985" spans="1:5">
      <c r="A985" s="846"/>
      <c r="B985" s="846"/>
      <c r="C985" s="847"/>
      <c r="D985" s="847"/>
      <c r="E985" s="847"/>
    </row>
    <row r="986" spans="1:5">
      <c r="A986" s="846"/>
      <c r="B986" s="846"/>
      <c r="C986" s="847"/>
      <c r="D986" s="847"/>
      <c r="E986" s="847"/>
    </row>
    <row r="987" spans="1:5">
      <c r="A987" s="846"/>
      <c r="B987" s="846"/>
      <c r="C987" s="847"/>
      <c r="D987" s="847"/>
      <c r="E987" s="847"/>
    </row>
    <row r="988" spans="1:5">
      <c r="A988" s="846"/>
      <c r="B988" s="846"/>
      <c r="C988" s="847"/>
      <c r="D988" s="847"/>
      <c r="E988" s="847"/>
    </row>
    <row r="989" spans="1:5">
      <c r="A989" s="846"/>
      <c r="B989" s="846"/>
      <c r="C989" s="847"/>
      <c r="D989" s="847"/>
      <c r="E989" s="847"/>
    </row>
    <row r="990" spans="1:5">
      <c r="A990" s="846"/>
      <c r="B990" s="846"/>
      <c r="C990" s="847"/>
      <c r="D990" s="847"/>
      <c r="E990" s="847"/>
    </row>
    <row r="991" spans="1:5">
      <c r="A991" s="846"/>
      <c r="B991" s="846"/>
      <c r="C991" s="847"/>
      <c r="D991" s="847"/>
      <c r="E991" s="847"/>
    </row>
    <row r="992" spans="1:5">
      <c r="A992" s="846"/>
      <c r="B992" s="846"/>
      <c r="C992" s="847"/>
      <c r="D992" s="847"/>
      <c r="E992" s="847"/>
    </row>
    <row r="993" spans="1:5">
      <c r="A993" s="846"/>
      <c r="B993" s="846"/>
      <c r="C993" s="847"/>
      <c r="D993" s="847"/>
      <c r="E993" s="847"/>
    </row>
    <row r="994" spans="1:5">
      <c r="A994" s="846"/>
      <c r="B994" s="846"/>
      <c r="C994" s="847"/>
      <c r="D994" s="847"/>
      <c r="E994" s="847"/>
    </row>
    <row r="995" spans="1:5">
      <c r="A995" s="846"/>
      <c r="B995" s="846"/>
      <c r="C995" s="847"/>
      <c r="D995" s="847"/>
      <c r="E995" s="847"/>
    </row>
    <row r="996" spans="1:5">
      <c r="A996" s="846"/>
      <c r="B996" s="846"/>
      <c r="C996" s="847"/>
      <c r="D996" s="847"/>
      <c r="E996" s="847"/>
    </row>
    <row r="997" spans="1:5">
      <c r="A997" s="846"/>
      <c r="B997" s="846"/>
      <c r="C997" s="847"/>
      <c r="D997" s="847"/>
      <c r="E997" s="847"/>
    </row>
    <row r="998" spans="1:5">
      <c r="A998" s="846"/>
      <c r="B998" s="846"/>
      <c r="C998" s="847"/>
      <c r="D998" s="847"/>
      <c r="E998" s="847"/>
    </row>
    <row r="999" spans="1:5">
      <c r="A999" s="846"/>
      <c r="B999" s="846"/>
      <c r="C999" s="847"/>
      <c r="D999" s="847"/>
      <c r="E999" s="847"/>
    </row>
    <row r="1000" spans="1:5">
      <c r="A1000" s="846"/>
      <c r="B1000" s="846"/>
      <c r="C1000" s="847"/>
      <c r="D1000" s="847"/>
      <c r="E1000" s="847"/>
    </row>
    <row r="1001" spans="1:5">
      <c r="A1001" s="846"/>
      <c r="B1001" s="846"/>
      <c r="C1001" s="847"/>
      <c r="D1001" s="847"/>
      <c r="E1001" s="847"/>
    </row>
    <row r="1002" spans="1:5">
      <c r="A1002" s="846"/>
      <c r="B1002" s="846"/>
      <c r="C1002" s="847"/>
      <c r="D1002" s="847"/>
      <c r="E1002" s="847"/>
    </row>
    <row r="1003" spans="1:5">
      <c r="A1003" s="846"/>
      <c r="B1003" s="846"/>
      <c r="C1003" s="847"/>
      <c r="D1003" s="847"/>
      <c r="E1003" s="847"/>
    </row>
    <row r="1004" spans="1:5">
      <c r="A1004" s="908"/>
      <c r="B1004" s="908"/>
      <c r="C1004" s="155"/>
      <c r="D1004" s="155"/>
      <c r="E1004" s="155"/>
    </row>
  </sheetData>
  <mergeCells count="12">
    <mergeCell ref="C28:D28"/>
    <mergeCell ref="C29:D29"/>
    <mergeCell ref="H2:H6"/>
    <mergeCell ref="A3:A4"/>
    <mergeCell ref="H7:H13"/>
    <mergeCell ref="H14:H20"/>
    <mergeCell ref="H21:H25"/>
    <mergeCell ref="A39:B39"/>
    <mergeCell ref="A45:B45"/>
    <mergeCell ref="A46:B46"/>
    <mergeCell ref="A47:B47"/>
    <mergeCell ref="A48:B48"/>
  </mergeCells>
  <phoneticPr fontId="151"/>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FFFF"/>
    <outlinePr summaryBelow="0" summaryRight="0"/>
  </sheetPr>
  <dimension ref="A1:AE81"/>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2.6640625" defaultRowHeight="15.75" customHeight="1"/>
  <cols>
    <col min="1" max="1" width="12.109375" customWidth="1"/>
    <col min="2" max="29" width="8.88671875" customWidth="1"/>
    <col min="30" max="31" width="11.44140625" customWidth="1"/>
  </cols>
  <sheetData>
    <row r="1" spans="1:31" ht="13.2">
      <c r="A1" s="2339" t="s">
        <v>1003</v>
      </c>
      <c r="B1" s="20">
        <v>1</v>
      </c>
      <c r="C1" s="20">
        <v>2</v>
      </c>
      <c r="D1" s="20">
        <v>3</v>
      </c>
      <c r="E1" s="542">
        <v>4</v>
      </c>
      <c r="F1" s="542">
        <v>5</v>
      </c>
      <c r="G1" s="20">
        <v>6</v>
      </c>
      <c r="H1" s="20">
        <v>7</v>
      </c>
      <c r="I1" s="20">
        <v>8</v>
      </c>
      <c r="J1" s="20">
        <v>9</v>
      </c>
      <c r="K1" s="20">
        <v>10</v>
      </c>
      <c r="L1" s="542">
        <v>11</v>
      </c>
      <c r="M1" s="542">
        <v>12</v>
      </c>
      <c r="N1" s="20">
        <v>13</v>
      </c>
      <c r="O1" s="20">
        <v>14</v>
      </c>
      <c r="P1" s="20">
        <v>15</v>
      </c>
      <c r="Q1" s="310">
        <v>16</v>
      </c>
      <c r="R1" s="20">
        <v>17</v>
      </c>
      <c r="S1" s="542">
        <v>18</v>
      </c>
      <c r="T1" s="542">
        <v>19</v>
      </c>
      <c r="U1" s="20">
        <v>20</v>
      </c>
      <c r="V1" s="20">
        <v>21</v>
      </c>
      <c r="W1" s="20">
        <v>22</v>
      </c>
      <c r="X1" s="542">
        <v>23</v>
      </c>
      <c r="Y1" s="20">
        <v>24</v>
      </c>
      <c r="Z1" s="542">
        <v>25</v>
      </c>
      <c r="AA1" s="542">
        <v>26</v>
      </c>
      <c r="AB1" s="20">
        <v>27</v>
      </c>
      <c r="AC1" s="20">
        <v>28</v>
      </c>
      <c r="AD1" s="20"/>
      <c r="AE1" s="20"/>
    </row>
    <row r="2" spans="1:31" ht="13.2">
      <c r="A2" s="2333"/>
      <c r="B2" s="24"/>
      <c r="C2" s="24"/>
      <c r="D2" s="24"/>
      <c r="E2" s="909"/>
      <c r="F2" s="909"/>
      <c r="G2" s="24"/>
      <c r="H2" s="24"/>
      <c r="I2" s="24"/>
      <c r="J2" s="24"/>
      <c r="K2" s="24"/>
      <c r="L2" s="909"/>
      <c r="M2" s="909"/>
      <c r="N2" s="24"/>
      <c r="O2" s="24"/>
      <c r="P2" s="24"/>
      <c r="Q2" s="24"/>
      <c r="R2" s="24"/>
      <c r="S2" s="909"/>
      <c r="T2" s="909"/>
      <c r="U2" s="24"/>
      <c r="V2" s="24"/>
      <c r="W2" s="24"/>
      <c r="X2" s="909"/>
      <c r="Y2" s="24"/>
      <c r="Z2" s="909"/>
      <c r="AA2" s="909"/>
      <c r="AB2" s="24"/>
      <c r="AC2" s="24"/>
      <c r="AD2" s="25"/>
      <c r="AE2" s="25"/>
    </row>
    <row r="3" spans="1:31" ht="13.2">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6"/>
      <c r="AE3" s="6"/>
    </row>
    <row r="4" spans="1:31" ht="66">
      <c r="A4" s="30" t="s">
        <v>74</v>
      </c>
      <c r="B4" s="823" t="s">
        <v>3101</v>
      </c>
      <c r="C4" s="32"/>
      <c r="D4" s="32"/>
      <c r="E4" s="32"/>
      <c r="F4" s="33"/>
      <c r="G4" s="34"/>
      <c r="H4" s="35" t="s">
        <v>3102</v>
      </c>
      <c r="I4" s="35" t="s">
        <v>3103</v>
      </c>
      <c r="J4" s="597" t="s">
        <v>3104</v>
      </c>
      <c r="K4" s="44"/>
      <c r="L4" s="910" t="s">
        <v>3105</v>
      </c>
      <c r="M4" s="910" t="s">
        <v>3106</v>
      </c>
      <c r="N4" s="32"/>
      <c r="O4" s="386" t="s">
        <v>3107</v>
      </c>
      <c r="P4" s="32"/>
      <c r="Q4" s="33"/>
      <c r="R4" s="35" t="s">
        <v>3108</v>
      </c>
      <c r="S4" s="32" t="s">
        <v>3109</v>
      </c>
      <c r="T4" s="32"/>
      <c r="U4" s="189" t="s">
        <v>3110</v>
      </c>
      <c r="V4" s="32"/>
      <c r="W4" s="32"/>
      <c r="X4" s="32"/>
      <c r="Y4" s="35" t="s">
        <v>3111</v>
      </c>
      <c r="Z4" s="32"/>
      <c r="AA4" s="32"/>
      <c r="AB4" s="32"/>
      <c r="AC4" s="32"/>
      <c r="AD4" s="6"/>
      <c r="AE4" s="6"/>
    </row>
    <row r="5" spans="1:31" ht="13.8">
      <c r="A5" s="30" t="s">
        <v>75</v>
      </c>
      <c r="B5" s="546"/>
      <c r="C5" s="35"/>
      <c r="D5" s="35" t="s">
        <v>3112</v>
      </c>
      <c r="E5" s="35"/>
      <c r="F5" s="35"/>
      <c r="G5" s="35"/>
      <c r="H5" s="35"/>
      <c r="I5" s="35"/>
      <c r="J5" s="35"/>
      <c r="K5" s="32"/>
      <c r="L5" s="39"/>
      <c r="M5" s="35"/>
      <c r="N5" s="32"/>
      <c r="O5" s="32"/>
      <c r="P5" s="32"/>
      <c r="Q5" s="32"/>
      <c r="R5" s="32" t="s">
        <v>3113</v>
      </c>
      <c r="S5" s="32"/>
      <c r="T5" s="32"/>
      <c r="U5" s="32"/>
      <c r="V5" s="32" t="s">
        <v>3114</v>
      </c>
      <c r="W5" s="32"/>
      <c r="X5" s="32"/>
      <c r="Y5" s="911" t="s">
        <v>3115</v>
      </c>
      <c r="Z5" s="32"/>
      <c r="AA5" s="32"/>
      <c r="AB5" s="32"/>
      <c r="AC5" s="32"/>
      <c r="AD5" s="6"/>
      <c r="AE5" s="6"/>
    </row>
    <row r="6" spans="1:31" ht="13.2">
      <c r="A6" s="30" t="s">
        <v>76</v>
      </c>
      <c r="B6" s="42"/>
      <c r="C6" s="32"/>
      <c r="D6" s="32"/>
      <c r="E6" s="32"/>
      <c r="F6" s="35"/>
      <c r="G6" s="32"/>
      <c r="H6" s="32"/>
      <c r="I6" s="32"/>
      <c r="J6" s="32"/>
      <c r="K6" s="32"/>
      <c r="L6" s="32"/>
      <c r="M6" s="32"/>
      <c r="N6" s="32"/>
      <c r="O6" s="32"/>
      <c r="P6" s="32"/>
      <c r="Q6" s="35"/>
      <c r="R6" s="43"/>
      <c r="S6" s="32"/>
      <c r="T6" s="35"/>
      <c r="U6" s="32"/>
      <c r="V6" s="32" t="s">
        <v>3116</v>
      </c>
      <c r="W6" s="44"/>
      <c r="X6" s="32"/>
      <c r="Y6" s="35" t="s">
        <v>3117</v>
      </c>
      <c r="Z6" s="32"/>
      <c r="AA6" s="32"/>
      <c r="AB6" s="32"/>
      <c r="AC6" s="32"/>
      <c r="AD6" s="6"/>
      <c r="AE6" s="6"/>
    </row>
    <row r="7" spans="1:31" ht="13.2">
      <c r="A7" s="30" t="s">
        <v>77</v>
      </c>
      <c r="B7" s="42"/>
      <c r="C7" s="32"/>
      <c r="D7" s="32"/>
      <c r="E7" s="32"/>
      <c r="F7" s="35"/>
      <c r="G7" s="35"/>
      <c r="H7" s="32"/>
      <c r="I7" s="32"/>
      <c r="J7" s="32"/>
      <c r="K7" s="32"/>
      <c r="L7" s="32"/>
      <c r="M7" s="45"/>
      <c r="N7" s="32"/>
      <c r="O7" s="32"/>
      <c r="P7" s="32"/>
      <c r="Q7" s="35"/>
      <c r="R7" s="33"/>
      <c r="S7" s="32"/>
      <c r="T7" s="32"/>
      <c r="U7" s="32"/>
      <c r="V7" s="32"/>
      <c r="W7" s="32"/>
      <c r="X7" s="32"/>
      <c r="Y7" s="32"/>
      <c r="Z7" s="32"/>
      <c r="AA7" s="32"/>
      <c r="AB7" s="32"/>
      <c r="AC7" s="32"/>
      <c r="AD7" s="6"/>
      <c r="AE7" s="6"/>
    </row>
    <row r="8" spans="1:31" ht="13.2">
      <c r="A8" s="46" t="s">
        <v>78</v>
      </c>
      <c r="B8" s="47"/>
      <c r="C8" s="32"/>
      <c r="D8" s="32"/>
      <c r="E8" s="32"/>
      <c r="F8" s="32"/>
      <c r="G8" s="32"/>
      <c r="H8" s="32" t="s">
        <v>79</v>
      </c>
      <c r="I8" s="48"/>
      <c r="J8" s="32"/>
      <c r="K8" s="32"/>
      <c r="L8" s="32"/>
      <c r="M8" s="32"/>
      <c r="N8" s="32"/>
      <c r="O8" s="32" t="s">
        <v>79</v>
      </c>
      <c r="P8" s="32"/>
      <c r="Q8" s="32"/>
      <c r="R8" s="32"/>
      <c r="S8" s="32"/>
      <c r="T8" s="32"/>
      <c r="U8" s="32"/>
      <c r="V8" s="32" t="s">
        <v>79</v>
      </c>
      <c r="W8" s="32"/>
      <c r="X8" s="32"/>
      <c r="Y8" s="32"/>
      <c r="Z8" s="32"/>
      <c r="AA8" s="32"/>
      <c r="AB8" s="32"/>
      <c r="AC8" s="32" t="s">
        <v>79</v>
      </c>
      <c r="AD8" s="6"/>
      <c r="AE8" s="6"/>
    </row>
    <row r="9" spans="1:31" ht="13.8">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51"/>
      <c r="AE9" s="51"/>
    </row>
    <row r="10" spans="1:31" ht="13.8">
      <c r="A10" s="2"/>
      <c r="B10" s="827" t="s">
        <v>82</v>
      </c>
      <c r="C10" s="827" t="s">
        <v>82</v>
      </c>
      <c r="D10" s="827" t="s">
        <v>82</v>
      </c>
      <c r="E10" s="827" t="s">
        <v>82</v>
      </c>
      <c r="F10" s="827" t="s">
        <v>82</v>
      </c>
      <c r="G10" s="827" t="s">
        <v>82</v>
      </c>
      <c r="H10" s="827" t="s">
        <v>82</v>
      </c>
      <c r="I10" s="828" t="s">
        <v>82</v>
      </c>
      <c r="J10" s="827" t="s">
        <v>82</v>
      </c>
      <c r="K10" s="827" t="s">
        <v>82</v>
      </c>
      <c r="L10" s="827" t="s">
        <v>82</v>
      </c>
      <c r="M10" s="827" t="s">
        <v>82</v>
      </c>
      <c r="N10" s="829" t="s">
        <v>82</v>
      </c>
      <c r="O10" s="829" t="s">
        <v>82</v>
      </c>
      <c r="P10" s="829" t="s">
        <v>82</v>
      </c>
      <c r="Q10" s="829" t="s">
        <v>82</v>
      </c>
      <c r="R10" s="50" t="s">
        <v>82</v>
      </c>
      <c r="S10" s="50" t="s">
        <v>82</v>
      </c>
      <c r="T10" s="50" t="s">
        <v>82</v>
      </c>
      <c r="U10" s="50" t="s">
        <v>82</v>
      </c>
      <c r="V10" s="50" t="s">
        <v>82</v>
      </c>
      <c r="W10" s="50" t="s">
        <v>82</v>
      </c>
      <c r="X10" s="50" t="s">
        <v>82</v>
      </c>
      <c r="Y10" s="50" t="s">
        <v>82</v>
      </c>
      <c r="Z10" s="50" t="s">
        <v>82</v>
      </c>
      <c r="AA10" s="50" t="s">
        <v>82</v>
      </c>
      <c r="AB10" s="50" t="s">
        <v>82</v>
      </c>
      <c r="AC10" s="50" t="s">
        <v>82</v>
      </c>
      <c r="AD10" s="51"/>
      <c r="AE10" s="51"/>
    </row>
    <row r="11" spans="1:31" ht="13.2">
      <c r="A11" s="2"/>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6"/>
      <c r="AE11" s="6"/>
    </row>
    <row r="12" spans="1:31" ht="13.2">
      <c r="A12" s="56" t="s">
        <v>83</v>
      </c>
      <c r="B12" s="265"/>
      <c r="C12" s="265"/>
      <c r="D12" s="265"/>
      <c r="E12" s="265"/>
      <c r="F12" s="265"/>
      <c r="G12" s="265"/>
      <c r="H12" s="265"/>
      <c r="I12" s="265"/>
      <c r="J12" s="265"/>
      <c r="K12" s="265"/>
      <c r="L12" s="265"/>
      <c r="M12" s="58"/>
      <c r="N12" s="58"/>
      <c r="O12" s="58"/>
      <c r="P12" s="58"/>
      <c r="Q12" s="58"/>
      <c r="R12" s="58"/>
      <c r="S12" s="58"/>
      <c r="T12" s="58"/>
      <c r="U12" s="58"/>
      <c r="V12" s="58"/>
      <c r="W12" s="58"/>
      <c r="X12" s="58"/>
      <c r="Y12" s="58"/>
      <c r="Z12" s="58"/>
      <c r="AA12" s="58"/>
      <c r="AB12" s="58"/>
      <c r="AC12" s="58"/>
      <c r="AD12" s="6"/>
      <c r="AE12" s="6"/>
    </row>
    <row r="13" spans="1:31" ht="13.2">
      <c r="A13" s="830" t="s">
        <v>84</v>
      </c>
      <c r="B13" s="58" t="s">
        <v>240</v>
      </c>
      <c r="C13" s="58" t="s">
        <v>240</v>
      </c>
      <c r="D13" s="58" t="s">
        <v>240</v>
      </c>
      <c r="E13" s="58" t="s">
        <v>240</v>
      </c>
      <c r="F13" s="58" t="s">
        <v>240</v>
      </c>
      <c r="G13" s="58" t="s">
        <v>240</v>
      </c>
      <c r="H13" s="58" t="s">
        <v>240</v>
      </c>
      <c r="I13" s="58" t="s">
        <v>240</v>
      </c>
      <c r="J13" s="58" t="s">
        <v>240</v>
      </c>
      <c r="K13" s="58" t="s">
        <v>240</v>
      </c>
      <c r="L13" s="58" t="s">
        <v>134</v>
      </c>
      <c r="M13" s="58" t="s">
        <v>240</v>
      </c>
      <c r="N13" s="58" t="s">
        <v>240</v>
      </c>
      <c r="O13" s="58" t="s">
        <v>240</v>
      </c>
      <c r="P13" s="58" t="s">
        <v>240</v>
      </c>
      <c r="Q13" s="58" t="s">
        <v>240</v>
      </c>
      <c r="R13" s="58" t="s">
        <v>240</v>
      </c>
      <c r="S13" s="58" t="s">
        <v>134</v>
      </c>
      <c r="T13" s="58" t="s">
        <v>240</v>
      </c>
      <c r="U13" s="58" t="s">
        <v>240</v>
      </c>
      <c r="V13" s="58" t="s">
        <v>240</v>
      </c>
      <c r="W13" s="58" t="s">
        <v>240</v>
      </c>
      <c r="X13" s="58" t="s">
        <v>240</v>
      </c>
      <c r="Y13" s="58" t="s">
        <v>240</v>
      </c>
      <c r="Z13" s="58" t="s">
        <v>240</v>
      </c>
      <c r="AA13" s="58" t="s">
        <v>240</v>
      </c>
      <c r="AB13" s="58" t="s">
        <v>240</v>
      </c>
      <c r="AC13" s="58" t="s">
        <v>240</v>
      </c>
      <c r="AD13" s="6"/>
      <c r="AE13" s="6"/>
    </row>
    <row r="14" spans="1:31" ht="13.8">
      <c r="A14" s="231" t="s">
        <v>85</v>
      </c>
      <c r="B14" s="58" t="s">
        <v>134</v>
      </c>
      <c r="C14" s="58" t="s">
        <v>134</v>
      </c>
      <c r="D14" s="58" t="s">
        <v>134</v>
      </c>
      <c r="E14" s="58" t="s">
        <v>134</v>
      </c>
      <c r="F14" s="58" t="s">
        <v>134</v>
      </c>
      <c r="G14" s="58" t="s">
        <v>240</v>
      </c>
      <c r="H14" s="58" t="s">
        <v>240</v>
      </c>
      <c r="I14" s="58" t="s">
        <v>240</v>
      </c>
      <c r="J14" s="58" t="s">
        <v>1445</v>
      </c>
      <c r="K14" s="58" t="s">
        <v>240</v>
      </c>
      <c r="L14" s="58" t="s">
        <v>240</v>
      </c>
      <c r="M14" s="58" t="s">
        <v>134</v>
      </c>
      <c r="N14" s="58" t="s">
        <v>134</v>
      </c>
      <c r="O14" s="58" t="s">
        <v>134</v>
      </c>
      <c r="P14" s="58" t="s">
        <v>240</v>
      </c>
      <c r="Q14" s="58" t="s">
        <v>242</v>
      </c>
      <c r="R14" s="58" t="s">
        <v>134</v>
      </c>
      <c r="S14" s="58" t="s">
        <v>134</v>
      </c>
      <c r="T14" s="58" t="s">
        <v>134</v>
      </c>
      <c r="U14" s="58" t="s">
        <v>134</v>
      </c>
      <c r="V14" s="58" t="s">
        <v>134</v>
      </c>
      <c r="W14" s="58" t="s">
        <v>134</v>
      </c>
      <c r="X14" s="105" t="s">
        <v>2618</v>
      </c>
      <c r="Y14" s="546" t="s">
        <v>3118</v>
      </c>
      <c r="Z14" s="97" t="s">
        <v>152</v>
      </c>
      <c r="AA14" s="58" t="s">
        <v>134</v>
      </c>
      <c r="AB14" s="58" t="s">
        <v>134</v>
      </c>
      <c r="AC14" s="58" t="s">
        <v>134</v>
      </c>
      <c r="AD14" s="6"/>
      <c r="AE14" s="6"/>
    </row>
    <row r="15" spans="1:31" ht="13.2">
      <c r="A15" s="231" t="s">
        <v>49</v>
      </c>
      <c r="B15" s="58" t="s">
        <v>242</v>
      </c>
      <c r="C15" s="58" t="s">
        <v>242</v>
      </c>
      <c r="D15" s="58" t="s">
        <v>242</v>
      </c>
      <c r="E15" s="58" t="s">
        <v>240</v>
      </c>
      <c r="F15" s="58" t="s">
        <v>134</v>
      </c>
      <c r="G15" s="58" t="s">
        <v>134</v>
      </c>
      <c r="H15" s="58" t="s">
        <v>134</v>
      </c>
      <c r="I15" s="58" t="s">
        <v>134</v>
      </c>
      <c r="J15" s="58" t="s">
        <v>134</v>
      </c>
      <c r="K15" s="58" t="s">
        <v>134</v>
      </c>
      <c r="L15" s="58" t="s">
        <v>134</v>
      </c>
      <c r="M15" s="58" t="s">
        <v>240</v>
      </c>
      <c r="N15" s="58" t="s">
        <v>240</v>
      </c>
      <c r="O15" s="58" t="s">
        <v>240</v>
      </c>
      <c r="P15" s="58" t="s">
        <v>3119</v>
      </c>
      <c r="Q15" s="105" t="s">
        <v>2643</v>
      </c>
      <c r="R15" s="105" t="s">
        <v>2643</v>
      </c>
      <c r="S15" s="105" t="s">
        <v>2643</v>
      </c>
      <c r="T15" s="105" t="s">
        <v>2643</v>
      </c>
      <c r="U15" s="105" t="s">
        <v>2643</v>
      </c>
      <c r="V15" s="105" t="s">
        <v>2643</v>
      </c>
      <c r="W15" s="105" t="s">
        <v>2643</v>
      </c>
      <c r="X15" s="105" t="s">
        <v>2643</v>
      </c>
      <c r="Y15" s="105" t="s">
        <v>2643</v>
      </c>
      <c r="Z15" s="105" t="s">
        <v>2643</v>
      </c>
      <c r="AA15" s="58" t="s">
        <v>134</v>
      </c>
      <c r="AB15" s="105" t="s">
        <v>2643</v>
      </c>
      <c r="AC15" s="105" t="s">
        <v>2643</v>
      </c>
      <c r="AD15" s="6"/>
      <c r="AE15" s="6"/>
    </row>
    <row r="16" spans="1:31" ht="13.2">
      <c r="A16" s="61" t="s">
        <v>55</v>
      </c>
      <c r="B16" s="58" t="s">
        <v>2910</v>
      </c>
      <c r="C16" s="58" t="s">
        <v>2910</v>
      </c>
      <c r="D16" s="58" t="s">
        <v>3120</v>
      </c>
      <c r="E16" s="58" t="s">
        <v>242</v>
      </c>
      <c r="F16" s="58" t="s">
        <v>134</v>
      </c>
      <c r="G16" s="58" t="s">
        <v>2910</v>
      </c>
      <c r="H16" s="58" t="s">
        <v>2910</v>
      </c>
      <c r="I16" s="58" t="s">
        <v>2910</v>
      </c>
      <c r="J16" s="58" t="s">
        <v>2910</v>
      </c>
      <c r="K16" s="58" t="s">
        <v>2910</v>
      </c>
      <c r="L16" s="58" t="s">
        <v>242</v>
      </c>
      <c r="M16" s="58" t="s">
        <v>134</v>
      </c>
      <c r="N16" s="58" t="s">
        <v>2910</v>
      </c>
      <c r="O16" s="58" t="s">
        <v>2910</v>
      </c>
      <c r="P16" s="58" t="s">
        <v>2910</v>
      </c>
      <c r="Q16" s="58" t="s">
        <v>2910</v>
      </c>
      <c r="R16" s="58" t="s">
        <v>2910</v>
      </c>
      <c r="S16" s="58" t="s">
        <v>134</v>
      </c>
      <c r="T16" s="58" t="s">
        <v>134</v>
      </c>
      <c r="U16" s="58" t="s">
        <v>2910</v>
      </c>
      <c r="V16" s="58" t="s">
        <v>2910</v>
      </c>
      <c r="W16" s="58" t="s">
        <v>2910</v>
      </c>
      <c r="X16" s="58" t="s">
        <v>2815</v>
      </c>
      <c r="Y16" s="691" t="s">
        <v>3121</v>
      </c>
      <c r="Z16" s="691" t="s">
        <v>3121</v>
      </c>
      <c r="AA16" s="691" t="s">
        <v>3121</v>
      </c>
      <c r="AB16" s="691" t="s">
        <v>3121</v>
      </c>
      <c r="AC16" s="58" t="s">
        <v>2910</v>
      </c>
      <c r="AD16" s="6"/>
      <c r="AE16" s="6"/>
    </row>
    <row r="17" spans="1:31" ht="13.2">
      <c r="A17" s="61" t="s">
        <v>2366</v>
      </c>
      <c r="B17" s="58" t="s">
        <v>35</v>
      </c>
      <c r="C17" s="58" t="s">
        <v>35</v>
      </c>
      <c r="D17" s="58" t="s">
        <v>35</v>
      </c>
      <c r="E17" s="58" t="s">
        <v>35</v>
      </c>
      <c r="F17" s="58" t="s">
        <v>35</v>
      </c>
      <c r="G17" s="58" t="s">
        <v>35</v>
      </c>
      <c r="H17" s="58" t="s">
        <v>35</v>
      </c>
      <c r="I17" s="58" t="s">
        <v>35</v>
      </c>
      <c r="J17" s="58" t="s">
        <v>35</v>
      </c>
      <c r="K17" s="58" t="s">
        <v>35</v>
      </c>
      <c r="L17" s="58" t="s">
        <v>35</v>
      </c>
      <c r="M17" s="58" t="s">
        <v>35</v>
      </c>
      <c r="N17" s="58" t="s">
        <v>134</v>
      </c>
      <c r="O17" s="58" t="s">
        <v>3122</v>
      </c>
      <c r="P17" s="58" t="s">
        <v>134</v>
      </c>
      <c r="Q17" s="58" t="s">
        <v>35</v>
      </c>
      <c r="R17" s="58" t="s">
        <v>35</v>
      </c>
      <c r="S17" s="58" t="s">
        <v>35</v>
      </c>
      <c r="T17" s="58" t="s">
        <v>35</v>
      </c>
      <c r="U17" s="58" t="s">
        <v>35</v>
      </c>
      <c r="V17" s="58" t="s">
        <v>35</v>
      </c>
      <c r="W17" s="58" t="s">
        <v>35</v>
      </c>
      <c r="X17" s="58" t="s">
        <v>35</v>
      </c>
      <c r="Y17" s="58" t="s">
        <v>134</v>
      </c>
      <c r="Z17" s="58" t="s">
        <v>35</v>
      </c>
      <c r="AA17" s="58" t="s">
        <v>35</v>
      </c>
      <c r="AB17" s="58" t="s">
        <v>35</v>
      </c>
      <c r="AC17" s="58"/>
      <c r="AD17" s="6"/>
      <c r="AE17" s="6"/>
    </row>
    <row r="18" spans="1:31" ht="13.2">
      <c r="A18" s="832" t="s">
        <v>86</v>
      </c>
      <c r="B18" s="58" t="s">
        <v>2910</v>
      </c>
      <c r="C18" s="58" t="s">
        <v>2910</v>
      </c>
      <c r="D18" s="58" t="s">
        <v>2910</v>
      </c>
      <c r="E18" s="58" t="s">
        <v>1290</v>
      </c>
      <c r="F18" s="96" t="s">
        <v>2990</v>
      </c>
      <c r="G18" s="58" t="s">
        <v>2910</v>
      </c>
      <c r="H18" s="58" t="s">
        <v>2910</v>
      </c>
      <c r="I18" s="58" t="s">
        <v>2910</v>
      </c>
      <c r="J18" s="58" t="s">
        <v>2910</v>
      </c>
      <c r="K18" s="58" t="s">
        <v>2910</v>
      </c>
      <c r="L18" s="58" t="s">
        <v>242</v>
      </c>
      <c r="M18" s="58" t="s">
        <v>1290</v>
      </c>
      <c r="N18" s="58" t="s">
        <v>2910</v>
      </c>
      <c r="O18" s="58" t="s">
        <v>2910</v>
      </c>
      <c r="P18" s="58" t="s">
        <v>2910</v>
      </c>
      <c r="Q18" s="58" t="s">
        <v>2910</v>
      </c>
      <c r="R18" s="58" t="s">
        <v>2910</v>
      </c>
      <c r="S18" s="58" t="s">
        <v>3123</v>
      </c>
      <c r="T18" s="58" t="s">
        <v>3124</v>
      </c>
      <c r="U18" s="58" t="s">
        <v>2910</v>
      </c>
      <c r="V18" s="58" t="s">
        <v>2910</v>
      </c>
      <c r="W18" s="58" t="s">
        <v>2910</v>
      </c>
      <c r="X18" s="97" t="s">
        <v>3125</v>
      </c>
      <c r="Y18" s="58" t="s">
        <v>2910</v>
      </c>
      <c r="Z18" s="58" t="s">
        <v>242</v>
      </c>
      <c r="AA18" s="58" t="s">
        <v>242</v>
      </c>
      <c r="AB18" s="58" t="s">
        <v>2910</v>
      </c>
      <c r="AC18" s="58" t="s">
        <v>2910</v>
      </c>
      <c r="AD18" s="6"/>
      <c r="AE18" s="6"/>
    </row>
    <row r="19" spans="1:31" ht="26.25" customHeight="1">
      <c r="A19" s="60" t="s">
        <v>92</v>
      </c>
      <c r="B19" s="58" t="s">
        <v>3126</v>
      </c>
      <c r="C19" s="96" t="s">
        <v>2990</v>
      </c>
      <c r="D19" s="58" t="s">
        <v>2910</v>
      </c>
      <c r="E19" s="58" t="s">
        <v>242</v>
      </c>
      <c r="F19" s="96" t="s">
        <v>134</v>
      </c>
      <c r="G19" s="58" t="s">
        <v>3127</v>
      </c>
      <c r="H19" s="96" t="s">
        <v>2990</v>
      </c>
      <c r="I19" s="58" t="s">
        <v>3128</v>
      </c>
      <c r="J19" s="58" t="s">
        <v>3127</v>
      </c>
      <c r="K19" s="331" t="s">
        <v>3129</v>
      </c>
      <c r="L19" s="331" t="s">
        <v>3129</v>
      </c>
      <c r="M19" s="331" t="s">
        <v>3129</v>
      </c>
      <c r="N19" s="331" t="s">
        <v>3129</v>
      </c>
      <c r="O19" s="331" t="s">
        <v>3129</v>
      </c>
      <c r="P19" s="331" t="s">
        <v>3129</v>
      </c>
      <c r="Q19" s="331" t="s">
        <v>3129</v>
      </c>
      <c r="R19" s="97" t="s">
        <v>3130</v>
      </c>
      <c r="S19" s="58" t="s">
        <v>134</v>
      </c>
      <c r="T19" s="58" t="s">
        <v>134</v>
      </c>
      <c r="U19" s="57" t="s">
        <v>134</v>
      </c>
      <c r="V19" s="57" t="s">
        <v>35</v>
      </c>
      <c r="W19" s="57" t="s">
        <v>35</v>
      </c>
      <c r="X19" s="57" t="s">
        <v>134</v>
      </c>
      <c r="Y19" s="57" t="s">
        <v>134</v>
      </c>
      <c r="Z19" s="546" t="s">
        <v>2042</v>
      </c>
      <c r="AA19" s="546" t="s">
        <v>2042</v>
      </c>
      <c r="AB19" s="58" t="s">
        <v>2910</v>
      </c>
      <c r="AC19" s="58" t="s">
        <v>3131</v>
      </c>
      <c r="AD19" s="6"/>
      <c r="AE19" s="6"/>
    </row>
    <row r="20" spans="1:31" ht="13.2">
      <c r="A20" s="231" t="s">
        <v>60</v>
      </c>
      <c r="B20" s="912" t="s">
        <v>3132</v>
      </c>
      <c r="C20" s="912" t="s">
        <v>3133</v>
      </c>
      <c r="D20" s="58" t="s">
        <v>134</v>
      </c>
      <c r="E20" s="58" t="s">
        <v>242</v>
      </c>
      <c r="F20" s="58" t="s">
        <v>242</v>
      </c>
      <c r="G20" s="58" t="s">
        <v>240</v>
      </c>
      <c r="H20" s="58" t="s">
        <v>242</v>
      </c>
      <c r="I20" s="58" t="s">
        <v>134</v>
      </c>
      <c r="J20" s="58" t="s">
        <v>242</v>
      </c>
      <c r="K20" s="251" t="s">
        <v>3134</v>
      </c>
      <c r="L20" s="251" t="s">
        <v>3134</v>
      </c>
      <c r="M20" s="251" t="s">
        <v>3134</v>
      </c>
      <c r="N20" s="58" t="s">
        <v>240</v>
      </c>
      <c r="O20" s="58" t="s">
        <v>240</v>
      </c>
      <c r="P20" s="58" t="s">
        <v>3119</v>
      </c>
      <c r="Q20" s="58" t="s">
        <v>3119</v>
      </c>
      <c r="R20" s="58" t="s">
        <v>3119</v>
      </c>
      <c r="S20" s="58" t="s">
        <v>774</v>
      </c>
      <c r="T20" s="58" t="s">
        <v>240</v>
      </c>
      <c r="U20" s="58" t="s">
        <v>134</v>
      </c>
      <c r="V20" s="58" t="s">
        <v>338</v>
      </c>
      <c r="W20" s="58" t="s">
        <v>242</v>
      </c>
      <c r="X20" s="58" t="s">
        <v>2496</v>
      </c>
      <c r="Y20" s="689" t="s">
        <v>2353</v>
      </c>
      <c r="Z20" s="689" t="s">
        <v>2353</v>
      </c>
      <c r="AA20" s="296" t="s">
        <v>3135</v>
      </c>
      <c r="AB20" s="58" t="s">
        <v>134</v>
      </c>
      <c r="AC20" s="525" t="s">
        <v>2035</v>
      </c>
      <c r="AD20" s="6"/>
      <c r="AE20" s="6"/>
    </row>
    <row r="21" spans="1:31" ht="13.8">
      <c r="A21" s="2" t="s">
        <v>2285</v>
      </c>
      <c r="B21" s="913" t="s">
        <v>3136</v>
      </c>
      <c r="C21" s="58" t="s">
        <v>3137</v>
      </c>
      <c r="D21" s="58" t="s">
        <v>3137</v>
      </c>
      <c r="E21" s="58" t="s">
        <v>134</v>
      </c>
      <c r="F21" s="58" t="s">
        <v>134</v>
      </c>
      <c r="G21" s="58" t="s">
        <v>134</v>
      </c>
      <c r="H21" s="249" t="s">
        <v>134</v>
      </c>
      <c r="I21" s="58" t="s">
        <v>2496</v>
      </c>
      <c r="J21" s="58"/>
      <c r="K21" s="546" t="s">
        <v>2747</v>
      </c>
      <c r="L21" s="58" t="s">
        <v>134</v>
      </c>
      <c r="M21" s="249" t="s">
        <v>134</v>
      </c>
      <c r="N21" s="58" t="s">
        <v>242</v>
      </c>
      <c r="O21" s="58" t="s">
        <v>134</v>
      </c>
      <c r="P21" s="105" t="s">
        <v>3138</v>
      </c>
      <c r="Q21" s="105" t="s">
        <v>3138</v>
      </c>
      <c r="R21" s="105" t="s">
        <v>3138</v>
      </c>
      <c r="S21" s="105" t="s">
        <v>3138</v>
      </c>
      <c r="T21" s="105" t="s">
        <v>3138</v>
      </c>
      <c r="U21" s="105" t="s">
        <v>3138</v>
      </c>
      <c r="V21" s="105" t="s">
        <v>3138</v>
      </c>
      <c r="W21" s="105" t="s">
        <v>3138</v>
      </c>
      <c r="X21" s="105" t="s">
        <v>3138</v>
      </c>
      <c r="Y21" s="105" t="s">
        <v>3138</v>
      </c>
      <c r="Z21" s="105" t="s">
        <v>3138</v>
      </c>
      <c r="AA21" s="105" t="s">
        <v>3138</v>
      </c>
      <c r="AB21" s="82" t="s">
        <v>338</v>
      </c>
      <c r="AC21" s="57" t="s">
        <v>338</v>
      </c>
      <c r="AD21" s="6"/>
      <c r="AE21" s="6"/>
    </row>
    <row r="22" spans="1:31" ht="13.2">
      <c r="A22" s="63" t="s">
        <v>1706</v>
      </c>
      <c r="B22" s="58" t="s">
        <v>35</v>
      </c>
      <c r="C22" s="58" t="s">
        <v>35</v>
      </c>
      <c r="D22" s="58" t="s">
        <v>35</v>
      </c>
      <c r="E22" s="58" t="s">
        <v>35</v>
      </c>
      <c r="F22" s="58" t="s">
        <v>35</v>
      </c>
      <c r="G22" s="58" t="s">
        <v>35</v>
      </c>
      <c r="H22" s="58" t="s">
        <v>134</v>
      </c>
      <c r="I22" s="58" t="s">
        <v>35</v>
      </c>
      <c r="J22" s="58" t="s">
        <v>35</v>
      </c>
      <c r="K22" s="58" t="s">
        <v>35</v>
      </c>
      <c r="L22" s="58" t="s">
        <v>35</v>
      </c>
      <c r="M22" s="58" t="s">
        <v>35</v>
      </c>
      <c r="N22" s="58" t="s">
        <v>242</v>
      </c>
      <c r="O22" s="58" t="s">
        <v>3122</v>
      </c>
      <c r="P22" s="58" t="s">
        <v>35</v>
      </c>
      <c r="Q22" s="58" t="s">
        <v>35</v>
      </c>
      <c r="R22" s="58" t="s">
        <v>35</v>
      </c>
      <c r="S22" s="58" t="s">
        <v>134</v>
      </c>
      <c r="T22" s="58" t="s">
        <v>134</v>
      </c>
      <c r="U22" s="58" t="s">
        <v>2937</v>
      </c>
      <c r="V22" s="58" t="s">
        <v>3124</v>
      </c>
      <c r="W22" s="58" t="s">
        <v>2496</v>
      </c>
      <c r="X22" s="58" t="s">
        <v>35</v>
      </c>
      <c r="Y22" s="58" t="s">
        <v>35</v>
      </c>
      <c r="Z22" s="58" t="s">
        <v>35</v>
      </c>
      <c r="AA22" s="58" t="s">
        <v>134</v>
      </c>
      <c r="AB22" s="58" t="s">
        <v>35</v>
      </c>
      <c r="AC22" s="58" t="s">
        <v>35</v>
      </c>
      <c r="AD22" s="6"/>
      <c r="AE22" s="6"/>
    </row>
    <row r="23" spans="1:31" ht="13.2">
      <c r="A23" s="834" t="s">
        <v>98</v>
      </c>
      <c r="B23" s="58" t="s">
        <v>134</v>
      </c>
      <c r="C23" s="58" t="s">
        <v>134</v>
      </c>
      <c r="D23" s="58" t="s">
        <v>134</v>
      </c>
      <c r="E23" s="58" t="s">
        <v>242</v>
      </c>
      <c r="F23" s="58" t="s">
        <v>242</v>
      </c>
      <c r="G23" s="58" t="s">
        <v>134</v>
      </c>
      <c r="H23" s="58" t="s">
        <v>134</v>
      </c>
      <c r="I23" s="58" t="s">
        <v>134</v>
      </c>
      <c r="J23" s="58" t="s">
        <v>134</v>
      </c>
      <c r="K23" s="58" t="s">
        <v>134</v>
      </c>
      <c r="L23" s="58" t="s">
        <v>242</v>
      </c>
      <c r="M23" s="249" t="s">
        <v>3139</v>
      </c>
      <c r="N23" s="58" t="s">
        <v>134</v>
      </c>
      <c r="O23" s="58" t="s">
        <v>134</v>
      </c>
      <c r="P23" s="58" t="s">
        <v>134</v>
      </c>
      <c r="Q23" s="58" t="s">
        <v>134</v>
      </c>
      <c r="R23" s="58" t="s">
        <v>134</v>
      </c>
      <c r="S23" s="58" t="s">
        <v>134</v>
      </c>
      <c r="T23" s="58" t="s">
        <v>134</v>
      </c>
      <c r="U23" s="58" t="s">
        <v>134</v>
      </c>
      <c r="V23" s="58" t="s">
        <v>134</v>
      </c>
      <c r="W23" s="58" t="s">
        <v>134</v>
      </c>
      <c r="X23" s="58" t="s">
        <v>242</v>
      </c>
      <c r="Y23" s="58" t="s">
        <v>134</v>
      </c>
      <c r="Z23" s="58" t="s">
        <v>242</v>
      </c>
      <c r="AA23" s="58" t="s">
        <v>242</v>
      </c>
      <c r="AB23" s="58" t="s">
        <v>134</v>
      </c>
      <c r="AC23" s="58" t="s">
        <v>134</v>
      </c>
      <c r="AD23" s="6"/>
      <c r="AE23" s="6"/>
    </row>
    <row r="24" spans="1:31" ht="13.2">
      <c r="A24" s="62" t="s">
        <v>2136</v>
      </c>
      <c r="B24" s="58" t="s">
        <v>2910</v>
      </c>
      <c r="C24" s="58" t="s">
        <v>2910</v>
      </c>
      <c r="D24" s="58" t="s">
        <v>2910</v>
      </c>
      <c r="E24" s="58" t="s">
        <v>134</v>
      </c>
      <c r="F24" s="58" t="s">
        <v>242</v>
      </c>
      <c r="G24" s="58" t="s">
        <v>2910</v>
      </c>
      <c r="H24" s="58" t="s">
        <v>2910</v>
      </c>
      <c r="I24" s="58" t="s">
        <v>2910</v>
      </c>
      <c r="J24" s="58" t="s">
        <v>2910</v>
      </c>
      <c r="K24" s="58" t="s">
        <v>2910</v>
      </c>
      <c r="L24" s="58" t="s">
        <v>134</v>
      </c>
      <c r="M24" s="58" t="s">
        <v>242</v>
      </c>
      <c r="N24" s="58" t="s">
        <v>2910</v>
      </c>
      <c r="O24" s="58" t="s">
        <v>2910</v>
      </c>
      <c r="P24" s="58" t="s">
        <v>2910</v>
      </c>
      <c r="Q24" s="58" t="s">
        <v>2910</v>
      </c>
      <c r="R24" s="58" t="s">
        <v>2910</v>
      </c>
      <c r="S24" s="58" t="s">
        <v>134</v>
      </c>
      <c r="T24" s="58"/>
      <c r="U24" s="58" t="s">
        <v>2910</v>
      </c>
      <c r="V24" s="58" t="s">
        <v>2910</v>
      </c>
      <c r="W24" s="58" t="s">
        <v>2910</v>
      </c>
      <c r="X24" s="58" t="s">
        <v>134</v>
      </c>
      <c r="Y24" s="58" t="s">
        <v>2910</v>
      </c>
      <c r="Z24" s="58" t="s">
        <v>242</v>
      </c>
      <c r="AA24" s="58" t="s">
        <v>134</v>
      </c>
      <c r="AB24" s="58" t="s">
        <v>2910</v>
      </c>
      <c r="AC24" s="58" t="s">
        <v>2910</v>
      </c>
      <c r="AD24" s="6"/>
      <c r="AE24" s="6"/>
    </row>
    <row r="25" spans="1:31" ht="13.8">
      <c r="A25" s="834" t="s">
        <v>1798</v>
      </c>
      <c r="B25" s="96" t="s">
        <v>2990</v>
      </c>
      <c r="C25" s="96" t="s">
        <v>2990</v>
      </c>
      <c r="D25" s="96" t="s">
        <v>2990</v>
      </c>
      <c r="E25" s="96" t="s">
        <v>2990</v>
      </c>
      <c r="F25" s="96" t="s">
        <v>134</v>
      </c>
      <c r="G25" s="96" t="s">
        <v>2990</v>
      </c>
      <c r="H25" s="58" t="s">
        <v>242</v>
      </c>
      <c r="I25" s="526" t="s">
        <v>3140</v>
      </c>
      <c r="J25" s="58" t="s">
        <v>134</v>
      </c>
      <c r="K25" s="546" t="s">
        <v>242</v>
      </c>
      <c r="L25" s="105" t="s">
        <v>3138</v>
      </c>
      <c r="M25" s="105" t="s">
        <v>3138</v>
      </c>
      <c r="N25" s="105" t="s">
        <v>3138</v>
      </c>
      <c r="O25" s="105" t="s">
        <v>3138</v>
      </c>
      <c r="P25" s="58" t="s">
        <v>134</v>
      </c>
      <c r="Q25" s="58" t="s">
        <v>134</v>
      </c>
      <c r="R25" s="105" t="s">
        <v>3141</v>
      </c>
      <c r="S25" s="254" t="s">
        <v>3142</v>
      </c>
      <c r="T25" s="105" t="s">
        <v>3142</v>
      </c>
      <c r="U25" s="105" t="s">
        <v>3142</v>
      </c>
      <c r="V25" s="105" t="s">
        <v>3142</v>
      </c>
      <c r="W25" s="105" t="s">
        <v>3143</v>
      </c>
      <c r="X25" s="58" t="s">
        <v>134</v>
      </c>
      <c r="Y25" s="57" t="s">
        <v>3144</v>
      </c>
      <c r="Z25" s="57" t="s">
        <v>338</v>
      </c>
      <c r="AA25" s="57" t="s">
        <v>3145</v>
      </c>
      <c r="AB25" s="914" t="s">
        <v>3146</v>
      </c>
      <c r="AC25" s="296" t="s">
        <v>3147</v>
      </c>
      <c r="AD25" s="6"/>
      <c r="AE25" s="6"/>
    </row>
    <row r="26" spans="1:31" ht="13.8">
      <c r="A26" s="834" t="s">
        <v>3148</v>
      </c>
      <c r="B26" s="58" t="s">
        <v>134</v>
      </c>
      <c r="C26" s="58" t="s">
        <v>242</v>
      </c>
      <c r="D26" s="58" t="s">
        <v>242</v>
      </c>
      <c r="E26" s="58" t="s">
        <v>242</v>
      </c>
      <c r="F26" s="58" t="s">
        <v>242</v>
      </c>
      <c r="G26" s="58" t="s">
        <v>242</v>
      </c>
      <c r="H26" s="58" t="s">
        <v>242</v>
      </c>
      <c r="I26" s="58" t="s">
        <v>3139</v>
      </c>
      <c r="J26" s="58" t="s">
        <v>3149</v>
      </c>
      <c r="K26" s="546" t="s">
        <v>134</v>
      </c>
      <c r="L26" s="58" t="s">
        <v>242</v>
      </c>
      <c r="M26" s="58" t="s">
        <v>2496</v>
      </c>
      <c r="N26" s="58" t="s">
        <v>3150</v>
      </c>
      <c r="O26" s="58" t="s">
        <v>2496</v>
      </c>
      <c r="P26" s="296" t="s">
        <v>3151</v>
      </c>
      <c r="Q26" s="296" t="s">
        <v>3152</v>
      </c>
      <c r="R26" s="58" t="s">
        <v>134</v>
      </c>
      <c r="S26" s="58" t="s">
        <v>134</v>
      </c>
      <c r="T26" s="58" t="s">
        <v>134</v>
      </c>
      <c r="U26" s="58" t="s">
        <v>242</v>
      </c>
      <c r="V26" s="58" t="s">
        <v>3153</v>
      </c>
      <c r="W26" s="105" t="s">
        <v>3154</v>
      </c>
      <c r="X26" s="105" t="s">
        <v>3154</v>
      </c>
      <c r="Y26" s="915" t="s">
        <v>1096</v>
      </c>
      <c r="Z26" s="915" t="s">
        <v>1096</v>
      </c>
      <c r="AA26" s="915" t="s">
        <v>1096</v>
      </c>
      <c r="AB26" s="104" t="s">
        <v>242</v>
      </c>
      <c r="AC26" s="104" t="s">
        <v>338</v>
      </c>
      <c r="AD26" s="6"/>
      <c r="AE26" s="6"/>
    </row>
    <row r="27" spans="1:31" ht="13.8">
      <c r="A27" s="62" t="s">
        <v>104</v>
      </c>
      <c r="B27" s="58" t="s">
        <v>134</v>
      </c>
      <c r="C27" s="58" t="s">
        <v>134</v>
      </c>
      <c r="D27" s="58" t="s">
        <v>134</v>
      </c>
      <c r="E27" s="58" t="s">
        <v>134</v>
      </c>
      <c r="F27" s="58" t="s">
        <v>134</v>
      </c>
      <c r="G27" s="58" t="s">
        <v>3155</v>
      </c>
      <c r="H27" s="58" t="s">
        <v>3155</v>
      </c>
      <c r="I27" s="58" t="s">
        <v>134</v>
      </c>
      <c r="J27" s="251" t="s">
        <v>3156</v>
      </c>
      <c r="K27" s="251" t="s">
        <v>3156</v>
      </c>
      <c r="L27" s="105" t="s">
        <v>764</v>
      </c>
      <c r="M27" s="105" t="s">
        <v>764</v>
      </c>
      <c r="N27" s="105" t="s">
        <v>764</v>
      </c>
      <c r="O27" s="105" t="s">
        <v>764</v>
      </c>
      <c r="P27" s="105" t="s">
        <v>764</v>
      </c>
      <c r="Q27" s="105" t="s">
        <v>764</v>
      </c>
      <c r="R27" s="58" t="s">
        <v>774</v>
      </c>
      <c r="S27" s="105" t="s">
        <v>764</v>
      </c>
      <c r="T27" s="105" t="s">
        <v>764</v>
      </c>
      <c r="U27" s="105" t="s">
        <v>764</v>
      </c>
      <c r="V27" s="105" t="s">
        <v>764</v>
      </c>
      <c r="W27" s="546" t="s">
        <v>2865</v>
      </c>
      <c r="X27" s="105" t="s">
        <v>3157</v>
      </c>
      <c r="Y27" s="105" t="s">
        <v>3157</v>
      </c>
      <c r="Z27" s="105" t="s">
        <v>3157</v>
      </c>
      <c r="AA27" s="105" t="s">
        <v>3157</v>
      </c>
      <c r="AB27" s="58" t="s">
        <v>134</v>
      </c>
      <c r="AC27" s="105" t="s">
        <v>3158</v>
      </c>
      <c r="AD27" s="6"/>
      <c r="AE27" s="6"/>
    </row>
    <row r="28" spans="1:31" ht="13.8">
      <c r="A28" s="62" t="s">
        <v>200</v>
      </c>
      <c r="B28" s="492" t="s">
        <v>134</v>
      </c>
      <c r="C28" s="492" t="s">
        <v>134</v>
      </c>
      <c r="D28" s="492" t="s">
        <v>134</v>
      </c>
      <c r="E28" s="492" t="s">
        <v>134</v>
      </c>
      <c r="F28" s="492" t="s">
        <v>134</v>
      </c>
      <c r="G28" s="492" t="s">
        <v>134</v>
      </c>
      <c r="H28" s="546" t="s">
        <v>3155</v>
      </c>
      <c r="I28" s="546" t="s">
        <v>3155</v>
      </c>
      <c r="J28" s="546" t="s">
        <v>3155</v>
      </c>
      <c r="K28" s="57"/>
      <c r="L28" s="57" t="s">
        <v>35</v>
      </c>
      <c r="M28" s="57" t="s">
        <v>35</v>
      </c>
      <c r="N28" s="139" t="s">
        <v>134</v>
      </c>
      <c r="O28" s="139" t="s">
        <v>3159</v>
      </c>
      <c r="P28" s="791" t="s">
        <v>2643</v>
      </c>
      <c r="Q28" s="139" t="s">
        <v>35</v>
      </c>
      <c r="R28" s="57" t="s">
        <v>3160</v>
      </c>
      <c r="S28" s="58" t="s">
        <v>242</v>
      </c>
      <c r="T28" s="58" t="s">
        <v>242</v>
      </c>
      <c r="U28" s="57" t="s">
        <v>134</v>
      </c>
      <c r="V28" s="546" t="s">
        <v>3161</v>
      </c>
      <c r="W28" s="546" t="s">
        <v>3161</v>
      </c>
      <c r="X28" s="546" t="s">
        <v>3162</v>
      </c>
      <c r="Y28" s="57" t="s">
        <v>35</v>
      </c>
      <c r="Z28" s="727" t="s">
        <v>3163</v>
      </c>
      <c r="AA28" s="727" t="s">
        <v>3163</v>
      </c>
      <c r="AB28" s="57" t="s">
        <v>242</v>
      </c>
      <c r="AC28" s="58" t="s">
        <v>134</v>
      </c>
      <c r="AD28" s="6"/>
      <c r="AE28" s="6"/>
    </row>
    <row r="29" spans="1:31" ht="13.8">
      <c r="A29" s="834" t="s">
        <v>87</v>
      </c>
      <c r="B29" s="546" t="s">
        <v>3164</v>
      </c>
      <c r="C29" s="58" t="s">
        <v>242</v>
      </c>
      <c r="D29" s="57" t="s">
        <v>3165</v>
      </c>
      <c r="E29" s="546" t="s">
        <v>3166</v>
      </c>
      <c r="F29" s="58" t="s">
        <v>1290</v>
      </c>
      <c r="G29" s="57" t="s">
        <v>242</v>
      </c>
      <c r="H29" s="58" t="s">
        <v>3123</v>
      </c>
      <c r="I29" s="58" t="s">
        <v>3123</v>
      </c>
      <c r="J29" s="113" t="s">
        <v>3167</v>
      </c>
      <c r="K29" s="113" t="s">
        <v>2747</v>
      </c>
      <c r="L29" s="58" t="s">
        <v>134</v>
      </c>
      <c r="M29" s="58" t="s">
        <v>134</v>
      </c>
      <c r="N29" s="264" t="s">
        <v>1549</v>
      </c>
      <c r="O29" s="264" t="s">
        <v>1549</v>
      </c>
      <c r="P29" s="264" t="s">
        <v>1549</v>
      </c>
      <c r="Q29" s="113" t="s">
        <v>2505</v>
      </c>
      <c r="R29" s="113" t="s">
        <v>2505</v>
      </c>
      <c r="S29" s="113" t="s">
        <v>2505</v>
      </c>
      <c r="T29" s="58" t="s">
        <v>134</v>
      </c>
      <c r="U29" s="105" t="s">
        <v>3168</v>
      </c>
      <c r="V29" s="105" t="s">
        <v>3169</v>
      </c>
      <c r="W29" s="105" t="s">
        <v>3169</v>
      </c>
      <c r="X29" s="105" t="s">
        <v>3170</v>
      </c>
      <c r="Y29" s="105" t="s">
        <v>3170</v>
      </c>
      <c r="Z29" s="546" t="s">
        <v>3153</v>
      </c>
      <c r="AA29" s="791" t="s">
        <v>2643</v>
      </c>
      <c r="AB29" s="525" t="s">
        <v>1223</v>
      </c>
      <c r="AC29" s="525" t="s">
        <v>1223</v>
      </c>
      <c r="AD29" s="6"/>
      <c r="AE29" s="6"/>
    </row>
    <row r="30" spans="1:31" ht="13.8">
      <c r="A30" s="834" t="s">
        <v>99</v>
      </c>
      <c r="B30" s="546" t="s">
        <v>134</v>
      </c>
      <c r="C30" s="546" t="s">
        <v>134</v>
      </c>
      <c r="D30" s="546" t="s">
        <v>134</v>
      </c>
      <c r="E30" s="546" t="s">
        <v>134</v>
      </c>
      <c r="F30" s="546" t="s">
        <v>134</v>
      </c>
      <c r="G30" s="546" t="s">
        <v>134</v>
      </c>
      <c r="H30" s="546" t="s">
        <v>134</v>
      </c>
      <c r="I30" s="546" t="s">
        <v>134</v>
      </c>
      <c r="J30" s="546" t="s">
        <v>134</v>
      </c>
      <c r="K30" s="546" t="s">
        <v>134</v>
      </c>
      <c r="L30" s="546" t="s">
        <v>134</v>
      </c>
      <c r="M30" s="546" t="s">
        <v>134</v>
      </c>
      <c r="N30" s="546" t="s">
        <v>134</v>
      </c>
      <c r="O30" s="546" t="s">
        <v>134</v>
      </c>
      <c r="P30" s="546" t="s">
        <v>134</v>
      </c>
      <c r="Q30" s="546" t="s">
        <v>134</v>
      </c>
      <c r="R30" s="546" t="s">
        <v>134</v>
      </c>
      <c r="S30" s="546" t="s">
        <v>134</v>
      </c>
      <c r="T30" s="546" t="s">
        <v>134</v>
      </c>
      <c r="U30" s="546" t="s">
        <v>134</v>
      </c>
      <c r="V30" s="546" t="s">
        <v>134</v>
      </c>
      <c r="W30" s="546" t="s">
        <v>134</v>
      </c>
      <c r="X30" s="546" t="s">
        <v>134</v>
      </c>
      <c r="Y30" s="546" t="s">
        <v>134</v>
      </c>
      <c r="Z30" s="546" t="s">
        <v>134</v>
      </c>
      <c r="AA30" s="546" t="s">
        <v>134</v>
      </c>
      <c r="AB30" s="546" t="s">
        <v>134</v>
      </c>
      <c r="AC30" s="611" t="s">
        <v>242</v>
      </c>
      <c r="AD30" s="6"/>
      <c r="AE30" s="6"/>
    </row>
    <row r="31" spans="1:31" ht="13.2">
      <c r="A31" s="834" t="s">
        <v>100</v>
      </c>
      <c r="B31" s="58" t="s">
        <v>134</v>
      </c>
      <c r="C31" s="58" t="s">
        <v>134</v>
      </c>
      <c r="D31" s="686" t="s">
        <v>3171</v>
      </c>
      <c r="E31" s="686" t="s">
        <v>3171</v>
      </c>
      <c r="F31" s="58" t="s">
        <v>352</v>
      </c>
      <c r="G31" s="58" t="s">
        <v>352</v>
      </c>
      <c r="H31" s="58" t="s">
        <v>352</v>
      </c>
      <c r="I31" s="58" t="s">
        <v>352</v>
      </c>
      <c r="J31" s="58" t="s">
        <v>352</v>
      </c>
      <c r="K31" s="58" t="s">
        <v>352</v>
      </c>
      <c r="L31" s="58" t="s">
        <v>352</v>
      </c>
      <c r="M31" s="58" t="s">
        <v>352</v>
      </c>
      <c r="N31" s="58" t="s">
        <v>352</v>
      </c>
      <c r="O31" s="58" t="s">
        <v>352</v>
      </c>
      <c r="P31" s="58" t="s">
        <v>352</v>
      </c>
      <c r="Q31" s="58" t="s">
        <v>352</v>
      </c>
      <c r="R31" s="58" t="s">
        <v>352</v>
      </c>
      <c r="S31" s="58" t="s">
        <v>352</v>
      </c>
      <c r="T31" s="58" t="s">
        <v>352</v>
      </c>
      <c r="U31" s="58" t="s">
        <v>352</v>
      </c>
      <c r="V31" s="58" t="s">
        <v>352</v>
      </c>
      <c r="W31" s="58" t="s">
        <v>352</v>
      </c>
      <c r="X31" s="58" t="s">
        <v>352</v>
      </c>
      <c r="Y31" s="58" t="s">
        <v>352</v>
      </c>
      <c r="Z31" s="58" t="s">
        <v>352</v>
      </c>
      <c r="AA31" s="58" t="s">
        <v>352</v>
      </c>
      <c r="AB31" s="58" t="s">
        <v>352</v>
      </c>
      <c r="AC31" s="58" t="s">
        <v>352</v>
      </c>
      <c r="AD31" s="6"/>
      <c r="AE31" s="6"/>
    </row>
    <row r="32" spans="1:31" ht="13.2">
      <c r="A32" s="834" t="s">
        <v>101</v>
      </c>
      <c r="B32" s="58" t="s">
        <v>242</v>
      </c>
      <c r="C32" s="58" t="s">
        <v>134</v>
      </c>
      <c r="D32" s="58" t="s">
        <v>134</v>
      </c>
      <c r="E32" s="58" t="s">
        <v>134</v>
      </c>
      <c r="F32" s="58" t="s">
        <v>134</v>
      </c>
      <c r="G32" s="58" t="s">
        <v>134</v>
      </c>
      <c r="H32" s="58" t="s">
        <v>134</v>
      </c>
      <c r="I32" s="526"/>
      <c r="J32" s="58" t="s">
        <v>134</v>
      </c>
      <c r="K32" s="58" t="s">
        <v>134</v>
      </c>
      <c r="L32" s="58" t="s">
        <v>134</v>
      </c>
      <c r="M32" s="58" t="s">
        <v>134</v>
      </c>
      <c r="N32" s="58" t="s">
        <v>134</v>
      </c>
      <c r="O32" s="58" t="s">
        <v>134</v>
      </c>
      <c r="P32" s="58" t="s">
        <v>134</v>
      </c>
      <c r="Q32" s="58" t="s">
        <v>134</v>
      </c>
      <c r="R32" s="58" t="s">
        <v>134</v>
      </c>
      <c r="S32" s="58" t="s">
        <v>134</v>
      </c>
      <c r="T32" s="58" t="s">
        <v>134</v>
      </c>
      <c r="U32" s="58" t="s">
        <v>134</v>
      </c>
      <c r="V32" s="58" t="s">
        <v>3172</v>
      </c>
      <c r="W32" s="58" t="s">
        <v>2831</v>
      </c>
      <c r="X32" s="58" t="s">
        <v>134</v>
      </c>
      <c r="Y32" s="58" t="s">
        <v>134</v>
      </c>
      <c r="Z32" s="58" t="s">
        <v>134</v>
      </c>
      <c r="AA32" s="58" t="s">
        <v>134</v>
      </c>
      <c r="AB32" s="58" t="s">
        <v>134</v>
      </c>
      <c r="AC32" s="58" t="s">
        <v>134</v>
      </c>
      <c r="AD32" s="6"/>
      <c r="AE32" s="6"/>
    </row>
    <row r="33" spans="1:31" ht="13.2">
      <c r="A33" s="834" t="s">
        <v>102</v>
      </c>
      <c r="B33" s="58" t="s">
        <v>352</v>
      </c>
      <c r="C33" s="58" t="s">
        <v>352</v>
      </c>
      <c r="D33" s="58" t="s">
        <v>134</v>
      </c>
      <c r="E33" s="58" t="s">
        <v>134</v>
      </c>
      <c r="F33" s="58" t="s">
        <v>134</v>
      </c>
      <c r="G33" s="58" t="s">
        <v>134</v>
      </c>
      <c r="H33" s="58" t="s">
        <v>134</v>
      </c>
      <c r="I33" s="58" t="s">
        <v>352</v>
      </c>
      <c r="J33" s="58" t="s">
        <v>352</v>
      </c>
      <c r="K33" s="58" t="s">
        <v>134</v>
      </c>
      <c r="L33" s="58" t="s">
        <v>134</v>
      </c>
      <c r="M33" s="58" t="s">
        <v>134</v>
      </c>
      <c r="N33" s="58" t="s">
        <v>134</v>
      </c>
      <c r="O33" s="58" t="s">
        <v>134</v>
      </c>
      <c r="P33" s="58" t="s">
        <v>352</v>
      </c>
      <c r="Q33" s="58" t="s">
        <v>134</v>
      </c>
      <c r="R33" s="58" t="s">
        <v>134</v>
      </c>
      <c r="S33" s="58" t="s">
        <v>134</v>
      </c>
      <c r="T33" s="58" t="s">
        <v>134</v>
      </c>
      <c r="U33" s="58" t="s">
        <v>134</v>
      </c>
      <c r="V33" s="58" t="s">
        <v>134</v>
      </c>
      <c r="W33" s="58" t="s">
        <v>134</v>
      </c>
      <c r="X33" s="58" t="s">
        <v>134</v>
      </c>
      <c r="Y33" s="58" t="s">
        <v>134</v>
      </c>
      <c r="Z33" s="58" t="s">
        <v>134</v>
      </c>
      <c r="AA33" s="58" t="s">
        <v>134</v>
      </c>
      <c r="AB33" s="58" t="s">
        <v>352</v>
      </c>
      <c r="AC33" s="58" t="s">
        <v>352</v>
      </c>
      <c r="AD33" s="6"/>
      <c r="AE33" s="6"/>
    </row>
    <row r="34" spans="1:31" ht="13.2">
      <c r="A34" s="834" t="s">
        <v>2986</v>
      </c>
      <c r="B34" s="97" t="s">
        <v>3173</v>
      </c>
      <c r="C34" s="97" t="s">
        <v>3173</v>
      </c>
      <c r="D34" s="58" t="s">
        <v>134</v>
      </c>
      <c r="E34" s="58" t="s">
        <v>134</v>
      </c>
      <c r="F34" s="58" t="s">
        <v>134</v>
      </c>
      <c r="G34" s="58" t="s">
        <v>134</v>
      </c>
      <c r="H34" s="58" t="s">
        <v>134</v>
      </c>
      <c r="I34" s="58" t="s">
        <v>134</v>
      </c>
      <c r="J34" s="58" t="s">
        <v>134</v>
      </c>
      <c r="K34" s="58" t="s">
        <v>134</v>
      </c>
      <c r="L34" s="58" t="s">
        <v>134</v>
      </c>
      <c r="M34" s="58" t="s">
        <v>134</v>
      </c>
      <c r="N34" s="58" t="s">
        <v>134</v>
      </c>
      <c r="O34" s="58" t="s">
        <v>134</v>
      </c>
      <c r="P34" s="58" t="s">
        <v>134</v>
      </c>
      <c r="Q34" s="58" t="s">
        <v>134</v>
      </c>
      <c r="R34" s="97" t="s">
        <v>3174</v>
      </c>
      <c r="S34" s="58" t="s">
        <v>134</v>
      </c>
      <c r="T34" s="58" t="s">
        <v>134</v>
      </c>
      <c r="U34" s="97" t="s">
        <v>3174</v>
      </c>
      <c r="V34" s="208"/>
      <c r="W34" s="335" t="s">
        <v>2618</v>
      </c>
      <c r="X34" s="97" t="s">
        <v>3174</v>
      </c>
      <c r="Y34" s="335" t="s">
        <v>2618</v>
      </c>
      <c r="Z34" s="335" t="s">
        <v>2618</v>
      </c>
      <c r="AA34" s="208"/>
      <c r="AB34" s="58" t="s">
        <v>134</v>
      </c>
      <c r="AC34" s="58" t="s">
        <v>134</v>
      </c>
      <c r="AD34" s="6"/>
      <c r="AE34" s="6"/>
    </row>
    <row r="35" spans="1:31" ht="13.8">
      <c r="A35" s="62" t="s">
        <v>94</v>
      </c>
      <c r="B35" s="105" t="s">
        <v>3175</v>
      </c>
      <c r="C35" s="105" t="s">
        <v>3175</v>
      </c>
      <c r="D35" s="105" t="s">
        <v>3175</v>
      </c>
      <c r="E35" s="105" t="s">
        <v>3175</v>
      </c>
      <c r="F35" s="58" t="s">
        <v>134</v>
      </c>
      <c r="G35" s="58" t="s">
        <v>134</v>
      </c>
      <c r="H35" s="58" t="s">
        <v>3176</v>
      </c>
      <c r="I35" s="58" t="s">
        <v>3176</v>
      </c>
      <c r="J35" s="58" t="s">
        <v>3176</v>
      </c>
      <c r="K35" s="58" t="s">
        <v>3176</v>
      </c>
      <c r="L35" s="58" t="s">
        <v>242</v>
      </c>
      <c r="M35" s="58" t="s">
        <v>242</v>
      </c>
      <c r="N35" s="58" t="s">
        <v>242</v>
      </c>
      <c r="O35" s="58" t="s">
        <v>3177</v>
      </c>
      <c r="P35" s="58" t="s">
        <v>3177</v>
      </c>
      <c r="Q35" s="58" t="s">
        <v>242</v>
      </c>
      <c r="R35" s="58" t="s">
        <v>134</v>
      </c>
      <c r="S35" s="58" t="s">
        <v>134</v>
      </c>
      <c r="T35" s="58"/>
      <c r="U35" s="105" t="s">
        <v>3178</v>
      </c>
      <c r="V35" s="105" t="s">
        <v>3178</v>
      </c>
      <c r="W35" s="105" t="s">
        <v>3179</v>
      </c>
      <c r="X35" s="105" t="s">
        <v>955</v>
      </c>
      <c r="Y35" s="546" t="s">
        <v>2910</v>
      </c>
      <c r="Z35" s="113" t="s">
        <v>1132</v>
      </c>
      <c r="AA35" s="57" t="s">
        <v>242</v>
      </c>
      <c r="AB35" s="57" t="s">
        <v>242</v>
      </c>
      <c r="AC35" s="113" t="s">
        <v>1132</v>
      </c>
      <c r="AD35" s="6"/>
      <c r="AE35" s="6"/>
    </row>
    <row r="36" spans="1:31" ht="13.2">
      <c r="A36" s="62" t="s">
        <v>106</v>
      </c>
      <c r="B36" s="96" t="s">
        <v>2990</v>
      </c>
      <c r="C36" s="96" t="s">
        <v>2990</v>
      </c>
      <c r="D36" s="96" t="s">
        <v>2990</v>
      </c>
      <c r="E36" s="96" t="s">
        <v>2990</v>
      </c>
      <c r="F36" s="58" t="s">
        <v>134</v>
      </c>
      <c r="G36" s="96" t="s">
        <v>2990</v>
      </c>
      <c r="H36" s="96" t="s">
        <v>2990</v>
      </c>
      <c r="I36" s="58"/>
      <c r="J36" s="58" t="s">
        <v>134</v>
      </c>
      <c r="K36" s="58" t="s">
        <v>134</v>
      </c>
      <c r="L36" s="58" t="s">
        <v>134</v>
      </c>
      <c r="M36" s="58"/>
      <c r="N36" s="96" t="s">
        <v>2990</v>
      </c>
      <c r="O36" s="96" t="s">
        <v>2990</v>
      </c>
      <c r="P36" s="58"/>
      <c r="Q36" s="58"/>
      <c r="R36" s="96" t="s">
        <v>2990</v>
      </c>
      <c r="S36" s="96" t="s">
        <v>2990</v>
      </c>
      <c r="T36" s="58" t="s">
        <v>134</v>
      </c>
      <c r="U36" s="96" t="s">
        <v>2990</v>
      </c>
      <c r="V36" s="96" t="s">
        <v>2990</v>
      </c>
      <c r="W36" s="58" t="s">
        <v>373</v>
      </c>
      <c r="X36" s="58" t="s">
        <v>134</v>
      </c>
      <c r="Y36" s="58" t="s">
        <v>2499</v>
      </c>
      <c r="Z36" s="58" t="s">
        <v>2499</v>
      </c>
      <c r="AA36" s="58" t="s">
        <v>134</v>
      </c>
      <c r="AB36" s="58"/>
      <c r="AC36" s="96" t="s">
        <v>2990</v>
      </c>
      <c r="AD36" s="6"/>
      <c r="AE36" s="6"/>
    </row>
    <row r="37" spans="1:31" ht="13.2">
      <c r="A37" s="62" t="s">
        <v>107</v>
      </c>
      <c r="B37" s="58" t="s">
        <v>35</v>
      </c>
      <c r="C37" s="96" t="s">
        <v>134</v>
      </c>
      <c r="D37" s="96" t="s">
        <v>2990</v>
      </c>
      <c r="E37" s="58"/>
      <c r="F37" s="58"/>
      <c r="G37" s="96" t="s">
        <v>2990</v>
      </c>
      <c r="H37" s="96" t="s">
        <v>134</v>
      </c>
      <c r="I37" s="96" t="s">
        <v>2990</v>
      </c>
      <c r="J37" s="58" t="s">
        <v>134</v>
      </c>
      <c r="K37" s="58" t="s">
        <v>134</v>
      </c>
      <c r="L37" s="96" t="s">
        <v>2990</v>
      </c>
      <c r="M37" s="58" t="s">
        <v>35</v>
      </c>
      <c r="N37" s="58"/>
      <c r="O37" s="58" t="s">
        <v>134</v>
      </c>
      <c r="P37" s="96" t="s">
        <v>2990</v>
      </c>
      <c r="Q37" s="58" t="s">
        <v>134</v>
      </c>
      <c r="R37" s="58"/>
      <c r="S37" s="96" t="s">
        <v>2990</v>
      </c>
      <c r="T37" s="96" t="s">
        <v>2990</v>
      </c>
      <c r="U37" s="58"/>
      <c r="V37" s="96" t="s">
        <v>2990</v>
      </c>
      <c r="W37" s="96" t="s">
        <v>2990</v>
      </c>
      <c r="X37" s="96" t="s">
        <v>2990</v>
      </c>
      <c r="Y37" s="96" t="s">
        <v>2990</v>
      </c>
      <c r="Z37" s="58"/>
      <c r="AA37" s="96" t="s">
        <v>2990</v>
      </c>
      <c r="AB37" s="96" t="s">
        <v>2990</v>
      </c>
      <c r="AC37" s="58"/>
      <c r="AD37" s="6"/>
      <c r="AE37" s="6"/>
    </row>
    <row r="38" spans="1:31" ht="13.2">
      <c r="A38" s="834" t="s">
        <v>108</v>
      </c>
      <c r="B38" s="96" t="s">
        <v>2990</v>
      </c>
      <c r="C38" s="96" t="s">
        <v>2990</v>
      </c>
      <c r="D38" s="96" t="s">
        <v>2990</v>
      </c>
      <c r="E38" s="96" t="s">
        <v>2990</v>
      </c>
      <c r="F38" s="96" t="s">
        <v>2990</v>
      </c>
      <c r="G38" s="96" t="s">
        <v>2990</v>
      </c>
      <c r="H38" s="96" t="s">
        <v>2990</v>
      </c>
      <c r="I38" s="58"/>
      <c r="J38" s="58"/>
      <c r="K38" s="58"/>
      <c r="L38" s="58"/>
      <c r="M38" s="58"/>
      <c r="N38" s="58"/>
      <c r="O38" s="58"/>
      <c r="P38" s="58"/>
      <c r="Q38" s="58"/>
      <c r="R38" s="58" t="s">
        <v>3180</v>
      </c>
      <c r="S38" s="58"/>
      <c r="T38" s="58"/>
      <c r="U38" s="58"/>
      <c r="V38" s="58" t="s">
        <v>134</v>
      </c>
      <c r="W38" s="58"/>
      <c r="X38" s="96" t="s">
        <v>2990</v>
      </c>
      <c r="Y38" s="58" t="s">
        <v>134</v>
      </c>
      <c r="Z38" s="58" t="s">
        <v>134</v>
      </c>
      <c r="AA38" s="58" t="s">
        <v>134</v>
      </c>
      <c r="AB38" s="96" t="s">
        <v>2990</v>
      </c>
      <c r="AC38" s="96" t="s">
        <v>2990</v>
      </c>
      <c r="AD38" s="6"/>
      <c r="AE38" s="6"/>
    </row>
    <row r="39" spans="1:31" ht="13.2">
      <c r="A39" s="62" t="s">
        <v>109</v>
      </c>
      <c r="B39" s="58" t="s">
        <v>134</v>
      </c>
      <c r="C39" s="58" t="s">
        <v>134</v>
      </c>
      <c r="D39" s="58" t="s">
        <v>134</v>
      </c>
      <c r="E39" s="58" t="s">
        <v>134</v>
      </c>
      <c r="F39" s="96" t="s">
        <v>2990</v>
      </c>
      <c r="G39" s="96" t="s">
        <v>2990</v>
      </c>
      <c r="H39" s="96" t="s">
        <v>2990</v>
      </c>
      <c r="I39" s="58"/>
      <c r="J39" s="58"/>
      <c r="K39" s="96" t="s">
        <v>2990</v>
      </c>
      <c r="L39" s="96" t="s">
        <v>2990</v>
      </c>
      <c r="M39" s="96" t="s">
        <v>2990</v>
      </c>
      <c r="N39" s="58"/>
      <c r="O39" s="96" t="s">
        <v>2990</v>
      </c>
      <c r="P39" s="96" t="s">
        <v>2990</v>
      </c>
      <c r="Q39" s="96" t="s">
        <v>2990</v>
      </c>
      <c r="R39" s="58"/>
      <c r="S39" s="58" t="s">
        <v>134</v>
      </c>
      <c r="T39" s="96" t="s">
        <v>2990</v>
      </c>
      <c r="U39" s="96" t="s">
        <v>2990</v>
      </c>
      <c r="V39" s="58"/>
      <c r="W39" s="58"/>
      <c r="X39" s="58"/>
      <c r="Y39" s="96" t="s">
        <v>2990</v>
      </c>
      <c r="Z39" s="96" t="s">
        <v>2990</v>
      </c>
      <c r="AA39" s="58"/>
      <c r="AB39" s="58" t="s">
        <v>134</v>
      </c>
      <c r="AC39" s="58" t="s">
        <v>134</v>
      </c>
      <c r="AD39" s="6"/>
      <c r="AE39" s="6"/>
    </row>
    <row r="40" spans="1:31" ht="13.2">
      <c r="A40" s="62" t="s">
        <v>27</v>
      </c>
      <c r="B40" s="96" t="s">
        <v>2990</v>
      </c>
      <c r="C40" s="96" t="s">
        <v>2990</v>
      </c>
      <c r="D40" s="96" t="s">
        <v>2990</v>
      </c>
      <c r="E40" s="96" t="s">
        <v>2990</v>
      </c>
      <c r="F40" s="96" t="s">
        <v>2990</v>
      </c>
      <c r="G40" s="96" t="s">
        <v>2990</v>
      </c>
      <c r="H40" s="96" t="s">
        <v>2990</v>
      </c>
      <c r="I40" s="58"/>
      <c r="J40" s="96" t="s">
        <v>2990</v>
      </c>
      <c r="K40" s="58"/>
      <c r="L40" s="96" t="s">
        <v>2990</v>
      </c>
      <c r="M40" s="96" t="s">
        <v>2990</v>
      </c>
      <c r="N40" s="58"/>
      <c r="O40" s="58"/>
      <c r="P40" s="58"/>
      <c r="Q40" s="96" t="s">
        <v>134</v>
      </c>
      <c r="R40" s="58" t="s">
        <v>134</v>
      </c>
      <c r="S40" s="58" t="s">
        <v>35</v>
      </c>
      <c r="T40" s="58"/>
      <c r="U40" s="58"/>
      <c r="V40" s="58"/>
      <c r="W40" s="58"/>
      <c r="X40" s="58"/>
      <c r="Y40" s="58"/>
      <c r="Z40" s="58"/>
      <c r="AA40" s="96" t="s">
        <v>2990</v>
      </c>
      <c r="AB40" s="96" t="s">
        <v>2990</v>
      </c>
      <c r="AC40" s="58"/>
      <c r="AD40" s="6"/>
      <c r="AE40" s="6"/>
    </row>
    <row r="41" spans="1:31" ht="13.2">
      <c r="A41" s="834" t="s">
        <v>110</v>
      </c>
      <c r="B41" s="96" t="s">
        <v>2990</v>
      </c>
      <c r="C41" s="96" t="s">
        <v>2990</v>
      </c>
      <c r="D41" s="96" t="s">
        <v>2990</v>
      </c>
      <c r="E41" s="96" t="s">
        <v>2990</v>
      </c>
      <c r="F41" s="96" t="s">
        <v>2990</v>
      </c>
      <c r="G41" s="96" t="s">
        <v>2990</v>
      </c>
      <c r="H41" s="58" t="s">
        <v>2499</v>
      </c>
      <c r="I41" s="58" t="s">
        <v>2499</v>
      </c>
      <c r="J41" s="96" t="s">
        <v>2990</v>
      </c>
      <c r="K41" s="58" t="s">
        <v>2499</v>
      </c>
      <c r="L41" s="58" t="s">
        <v>2499</v>
      </c>
      <c r="M41" s="96" t="s">
        <v>2990</v>
      </c>
      <c r="N41" s="96" t="s">
        <v>2990</v>
      </c>
      <c r="O41" s="58"/>
      <c r="P41" s="58"/>
      <c r="Q41" s="96" t="s">
        <v>2990</v>
      </c>
      <c r="R41" s="96" t="s">
        <v>2990</v>
      </c>
      <c r="S41" s="58"/>
      <c r="T41" s="96" t="s">
        <v>2990</v>
      </c>
      <c r="U41" s="58"/>
      <c r="V41" s="58" t="s">
        <v>134</v>
      </c>
      <c r="W41" s="57"/>
      <c r="X41" s="57"/>
      <c r="Y41" s="58"/>
      <c r="Z41" s="96" t="s">
        <v>2990</v>
      </c>
      <c r="AA41" s="96" t="s">
        <v>2990</v>
      </c>
      <c r="AB41" s="58"/>
      <c r="AC41" s="58"/>
      <c r="AD41" s="6"/>
      <c r="AE41" s="6"/>
    </row>
    <row r="42" spans="1:31" ht="13.2">
      <c r="A42" s="26" t="s">
        <v>112</v>
      </c>
      <c r="B42" s="521"/>
      <c r="C42" s="6"/>
      <c r="D42" s="6"/>
      <c r="E42" s="6"/>
      <c r="F42" s="6"/>
      <c r="G42" s="58"/>
      <c r="H42" s="6"/>
      <c r="I42" s="6"/>
      <c r="J42" s="6"/>
      <c r="K42" s="6"/>
      <c r="L42" s="6"/>
      <c r="M42" s="58"/>
      <c r="N42" s="6"/>
      <c r="O42" s="6"/>
      <c r="P42" s="6"/>
      <c r="Q42" s="6"/>
      <c r="R42" s="6"/>
      <c r="S42" s="6"/>
      <c r="T42" s="6"/>
      <c r="U42" s="6"/>
      <c r="V42" s="58"/>
      <c r="W42" s="6"/>
      <c r="X42" s="58"/>
      <c r="Z42" s="6"/>
      <c r="AA42" s="6"/>
      <c r="AB42" s="6"/>
      <c r="AC42" s="6"/>
      <c r="AD42" s="6"/>
      <c r="AE42" s="6"/>
    </row>
    <row r="43" spans="1:31" ht="13.2">
      <c r="A43" s="63">
        <v>7700</v>
      </c>
      <c r="B43" s="390"/>
      <c r="C43" s="390"/>
      <c r="D43" s="390"/>
      <c r="E43" s="390"/>
      <c r="F43" s="390"/>
      <c r="G43" s="390"/>
      <c r="H43" s="390"/>
      <c r="I43" s="211"/>
      <c r="J43" s="211"/>
      <c r="K43" s="211"/>
      <c r="L43" s="211"/>
      <c r="M43" s="211"/>
      <c r="N43" s="211"/>
      <c r="O43" s="211"/>
      <c r="P43" s="211"/>
      <c r="Q43" s="211"/>
      <c r="R43" s="211"/>
      <c r="S43" s="211"/>
      <c r="T43" s="211"/>
      <c r="U43" s="211"/>
      <c r="V43" s="211"/>
      <c r="W43" s="211"/>
      <c r="X43" s="211"/>
      <c r="Y43" s="211"/>
      <c r="Z43" s="211"/>
      <c r="AA43" s="211"/>
      <c r="AB43" s="220"/>
      <c r="AC43" s="220"/>
      <c r="AD43" s="6"/>
      <c r="AE43" s="6"/>
    </row>
    <row r="44" spans="1:31" ht="13.8">
      <c r="A44" s="528">
        <v>7701</v>
      </c>
      <c r="B44" s="371"/>
      <c r="C44" s="371"/>
      <c r="D44" s="371"/>
      <c r="E44" s="371"/>
      <c r="F44" s="371"/>
      <c r="G44" s="371"/>
      <c r="H44" s="371"/>
      <c r="I44" s="371"/>
      <c r="J44" s="371"/>
      <c r="K44" s="371"/>
      <c r="L44" s="371"/>
      <c r="M44" s="371"/>
      <c r="N44" s="371"/>
      <c r="O44" s="371"/>
      <c r="P44" s="371"/>
      <c r="Q44" s="97" t="s">
        <v>3174</v>
      </c>
      <c r="R44" s="97" t="s">
        <v>3174</v>
      </c>
      <c r="S44" s="916"/>
      <c r="T44" s="917"/>
      <c r="U44" s="97" t="s">
        <v>3174</v>
      </c>
      <c r="V44" s="546" t="s">
        <v>3181</v>
      </c>
      <c r="W44" s="546" t="s">
        <v>3182</v>
      </c>
      <c r="X44" s="57"/>
      <c r="Y44" s="57" t="s">
        <v>338</v>
      </c>
      <c r="Z44" s="57" t="s">
        <v>338</v>
      </c>
      <c r="AA44" s="57" t="s">
        <v>338</v>
      </c>
      <c r="AB44" s="371"/>
      <c r="AC44" s="371" t="s">
        <v>1029</v>
      </c>
      <c r="AD44" s="6"/>
      <c r="AE44" s="6"/>
    </row>
    <row r="45" spans="1:31" ht="13.8">
      <c r="A45" s="75">
        <v>7702</v>
      </c>
      <c r="B45" s="526" t="s">
        <v>101</v>
      </c>
      <c r="C45" s="526"/>
      <c r="D45" s="526"/>
      <c r="E45" s="526" t="s">
        <v>1290</v>
      </c>
      <c r="F45" s="526" t="s">
        <v>1290</v>
      </c>
      <c r="G45" s="58" t="s">
        <v>3127</v>
      </c>
      <c r="H45" s="58"/>
      <c r="I45" s="58" t="s">
        <v>3128</v>
      </c>
      <c r="J45" s="58" t="s">
        <v>3127</v>
      </c>
      <c r="K45" s="526"/>
      <c r="L45" s="526"/>
      <c r="M45" s="526" t="s">
        <v>1290</v>
      </c>
      <c r="N45" s="526"/>
      <c r="O45" s="526"/>
      <c r="P45" s="526"/>
      <c r="Q45" s="526"/>
      <c r="R45" s="526"/>
      <c r="S45" s="526"/>
      <c r="T45" s="526"/>
      <c r="U45" s="526" t="s">
        <v>2937</v>
      </c>
      <c r="V45" s="546" t="s">
        <v>3153</v>
      </c>
      <c r="W45" s="58" t="s">
        <v>2496</v>
      </c>
      <c r="X45" s="97" t="s">
        <v>3125</v>
      </c>
      <c r="Y45" s="526"/>
      <c r="Z45" s="525" t="s">
        <v>1132</v>
      </c>
      <c r="AA45" s="526"/>
      <c r="AB45" s="546" t="s">
        <v>338</v>
      </c>
      <c r="AC45" s="546" t="s">
        <v>338</v>
      </c>
      <c r="AD45" s="593"/>
      <c r="AE45" s="593"/>
    </row>
    <row r="46" spans="1:31" ht="13.2">
      <c r="A46" s="75">
        <v>7703</v>
      </c>
      <c r="B46" s="371" t="s">
        <v>49</v>
      </c>
      <c r="C46" s="371"/>
      <c r="D46" s="371"/>
      <c r="E46" s="371"/>
      <c r="F46" s="371"/>
      <c r="G46" s="371"/>
      <c r="H46" s="371"/>
      <c r="I46" s="371"/>
      <c r="J46" s="371"/>
      <c r="K46" s="371"/>
      <c r="L46" s="371"/>
      <c r="M46" s="371"/>
      <c r="N46" s="371"/>
      <c r="O46" s="371"/>
      <c r="P46" s="371"/>
      <c r="Q46" s="371"/>
      <c r="R46" s="371"/>
      <c r="S46" s="371"/>
      <c r="T46" s="371"/>
      <c r="U46" s="371" t="s">
        <v>200</v>
      </c>
      <c r="V46" s="371" t="s">
        <v>3183</v>
      </c>
      <c r="W46" s="371" t="s">
        <v>3183</v>
      </c>
      <c r="X46" s="371"/>
      <c r="Y46" s="371"/>
      <c r="Z46" s="371"/>
      <c r="AA46" s="371"/>
      <c r="AB46" s="371"/>
      <c r="AC46" s="371"/>
      <c r="AD46" s="6"/>
      <c r="AE46" s="6"/>
    </row>
    <row r="47" spans="1:31" ht="13.2">
      <c r="A47" s="75">
        <v>7705</v>
      </c>
      <c r="B47" s="526"/>
      <c r="C47" s="526"/>
      <c r="D47" s="526"/>
      <c r="E47" s="526"/>
      <c r="F47" s="526"/>
      <c r="G47" s="526"/>
      <c r="H47" s="526"/>
      <c r="I47" s="526"/>
      <c r="J47" s="526"/>
      <c r="K47" s="526"/>
      <c r="L47" s="526"/>
      <c r="M47" s="526"/>
      <c r="N47" s="526"/>
      <c r="O47" s="526"/>
      <c r="P47" s="526"/>
      <c r="Q47" s="526"/>
      <c r="R47" s="105" t="s">
        <v>3141</v>
      </c>
      <c r="S47" s="105" t="s">
        <v>3142</v>
      </c>
      <c r="T47" s="105" t="s">
        <v>3142</v>
      </c>
      <c r="U47" s="105" t="s">
        <v>3142</v>
      </c>
      <c r="V47" s="105" t="s">
        <v>3142</v>
      </c>
      <c r="W47" s="105" t="s">
        <v>3184</v>
      </c>
      <c r="X47" s="526"/>
      <c r="Y47" s="105" t="s">
        <v>3115</v>
      </c>
      <c r="Z47" s="526"/>
      <c r="AA47" s="526"/>
      <c r="AB47" s="526"/>
      <c r="AC47" s="526"/>
      <c r="AD47" s="6"/>
      <c r="AE47" s="6"/>
    </row>
    <row r="48" spans="1:31" ht="13.2">
      <c r="A48" s="75">
        <v>7706</v>
      </c>
      <c r="B48" s="371" t="s">
        <v>1320</v>
      </c>
      <c r="C48" s="371" t="s">
        <v>1320</v>
      </c>
      <c r="D48" s="371" t="s">
        <v>1320</v>
      </c>
      <c r="E48" s="371" t="s">
        <v>1320</v>
      </c>
      <c r="F48" s="371" t="s">
        <v>1320</v>
      </c>
      <c r="G48" s="371" t="s">
        <v>1320</v>
      </c>
      <c r="H48" s="371" t="s">
        <v>1320</v>
      </c>
      <c r="I48" s="371" t="s">
        <v>1320</v>
      </c>
      <c r="J48" s="371" t="s">
        <v>1320</v>
      </c>
      <c r="K48" s="371" t="s">
        <v>1320</v>
      </c>
      <c r="L48" s="371" t="s">
        <v>1320</v>
      </c>
      <c r="M48" s="371" t="s">
        <v>1320</v>
      </c>
      <c r="N48" s="371" t="s">
        <v>1320</v>
      </c>
      <c r="O48" s="371" t="s">
        <v>1320</v>
      </c>
      <c r="P48" s="371" t="s">
        <v>1320</v>
      </c>
      <c r="Q48" s="371" t="s">
        <v>1320</v>
      </c>
      <c r="R48" s="371" t="s">
        <v>1320</v>
      </c>
      <c r="S48" s="371" t="s">
        <v>1320</v>
      </c>
      <c r="T48" s="371" t="s">
        <v>1320</v>
      </c>
      <c r="U48" s="371" t="s">
        <v>1320</v>
      </c>
      <c r="V48" s="371" t="s">
        <v>1320</v>
      </c>
      <c r="W48" s="371" t="s">
        <v>1320</v>
      </c>
      <c r="X48" s="371" t="s">
        <v>1320</v>
      </c>
      <c r="Y48" s="371" t="s">
        <v>1320</v>
      </c>
      <c r="Z48" s="371" t="s">
        <v>1320</v>
      </c>
      <c r="AA48" s="371" t="s">
        <v>1320</v>
      </c>
      <c r="AB48" s="371" t="s">
        <v>1320</v>
      </c>
      <c r="AC48" s="371" t="s">
        <v>1320</v>
      </c>
      <c r="AD48" s="6"/>
      <c r="AE48" s="6"/>
    </row>
    <row r="49" spans="1:31" ht="13.2">
      <c r="A49" s="75">
        <v>7707</v>
      </c>
      <c r="B49" s="526" t="s">
        <v>1910</v>
      </c>
      <c r="C49" s="526" t="s">
        <v>1910</v>
      </c>
      <c r="D49" s="526" t="s">
        <v>1910</v>
      </c>
      <c r="E49" s="526" t="s">
        <v>1910</v>
      </c>
      <c r="F49" s="526" t="s">
        <v>1910</v>
      </c>
      <c r="G49" s="526" t="s">
        <v>1910</v>
      </c>
      <c r="H49" s="526" t="s">
        <v>1910</v>
      </c>
      <c r="I49" s="526" t="s">
        <v>1910</v>
      </c>
      <c r="J49" s="526" t="s">
        <v>1910</v>
      </c>
      <c r="K49" s="526" t="s">
        <v>1910</v>
      </c>
      <c r="L49" s="526"/>
      <c r="M49" s="526"/>
      <c r="N49" s="526"/>
      <c r="O49" s="526"/>
      <c r="P49" s="526"/>
      <c r="Q49" s="390"/>
      <c r="R49" s="526"/>
      <c r="S49" s="526"/>
      <c r="T49" s="526"/>
      <c r="U49" s="526"/>
      <c r="V49" s="526"/>
      <c r="W49" s="526"/>
      <c r="X49" s="526"/>
      <c r="Y49" s="526"/>
      <c r="Z49" s="526"/>
      <c r="AA49" s="526"/>
      <c r="AB49" s="526"/>
      <c r="AC49" s="526"/>
      <c r="AD49" s="6"/>
      <c r="AE49" s="6"/>
    </row>
    <row r="50" spans="1:31" ht="13.2">
      <c r="A50" s="75">
        <v>7708</v>
      </c>
      <c r="B50" s="526" t="s">
        <v>1910</v>
      </c>
      <c r="C50" s="526" t="s">
        <v>1910</v>
      </c>
      <c r="D50" s="526" t="s">
        <v>1910</v>
      </c>
      <c r="E50" s="526" t="s">
        <v>1910</v>
      </c>
      <c r="F50" s="526" t="s">
        <v>1910</v>
      </c>
      <c r="G50" s="526" t="s">
        <v>1910</v>
      </c>
      <c r="H50" s="526" t="s">
        <v>1910</v>
      </c>
      <c r="I50" s="526" t="s">
        <v>1910</v>
      </c>
      <c r="J50" s="526" t="s">
        <v>1910</v>
      </c>
      <c r="K50" s="526" t="s">
        <v>1910</v>
      </c>
      <c r="L50" s="526"/>
      <c r="M50" s="526"/>
      <c r="N50" s="526"/>
      <c r="O50" s="526"/>
      <c r="P50" s="526"/>
      <c r="Q50" s="526"/>
      <c r="R50" s="526"/>
      <c r="S50" s="526"/>
      <c r="T50" s="526"/>
      <c r="U50" s="526"/>
      <c r="V50" s="526"/>
      <c r="W50" s="526"/>
      <c r="X50" s="526"/>
      <c r="Y50" s="526"/>
      <c r="Z50" s="526"/>
      <c r="AA50" s="526"/>
      <c r="AB50" s="526"/>
      <c r="AC50" s="526"/>
      <c r="AD50" s="6"/>
      <c r="AE50" s="6"/>
    </row>
    <row r="51" spans="1:31" ht="13.2">
      <c r="A51" s="75">
        <v>7709</v>
      </c>
      <c r="B51" s="526"/>
      <c r="C51" s="526"/>
      <c r="D51" s="526"/>
      <c r="E51" s="526"/>
      <c r="F51" s="526"/>
      <c r="G51" s="526"/>
      <c r="H51" s="526"/>
      <c r="I51" s="526"/>
      <c r="J51" s="526"/>
      <c r="K51" s="82" t="s">
        <v>2618</v>
      </c>
      <c r="L51" s="82" t="s">
        <v>2618</v>
      </c>
      <c r="M51" s="82" t="s">
        <v>2618</v>
      </c>
      <c r="N51" s="82" t="s">
        <v>2618</v>
      </c>
      <c r="O51" s="82" t="s">
        <v>2618</v>
      </c>
      <c r="P51" s="82" t="s">
        <v>2618</v>
      </c>
      <c r="Q51" s="82" t="s">
        <v>2618</v>
      </c>
      <c r="R51" s="82" t="s">
        <v>2618</v>
      </c>
      <c r="S51" s="82" t="s">
        <v>2618</v>
      </c>
      <c r="T51" s="82" t="s">
        <v>2618</v>
      </c>
      <c r="U51" s="82" t="s">
        <v>2618</v>
      </c>
      <c r="V51" s="82" t="s">
        <v>2618</v>
      </c>
      <c r="W51" s="82" t="s">
        <v>2618</v>
      </c>
      <c r="X51" s="82" t="s">
        <v>2618</v>
      </c>
      <c r="Y51" s="82" t="s">
        <v>2618</v>
      </c>
      <c r="Z51" s="82" t="s">
        <v>2618</v>
      </c>
      <c r="AA51" s="82" t="s">
        <v>2618</v>
      </c>
      <c r="AB51" s="526"/>
      <c r="AC51" s="525"/>
      <c r="AD51" s="6"/>
      <c r="AE51" s="6"/>
    </row>
    <row r="52" spans="1:31" ht="13.8">
      <c r="A52" s="76">
        <v>7710</v>
      </c>
      <c r="B52" s="371"/>
      <c r="C52" s="371"/>
      <c r="D52" s="371"/>
      <c r="E52" s="371" t="s">
        <v>60</v>
      </c>
      <c r="F52" s="371" t="s">
        <v>60</v>
      </c>
      <c r="G52" s="371" t="s">
        <v>60</v>
      </c>
      <c r="H52" s="371" t="s">
        <v>60</v>
      </c>
      <c r="I52" s="371"/>
      <c r="J52" s="546"/>
      <c r="K52" s="371" t="s">
        <v>60</v>
      </c>
      <c r="L52" s="371" t="s">
        <v>60</v>
      </c>
      <c r="M52" s="371" t="s">
        <v>60</v>
      </c>
      <c r="N52" s="371" t="s">
        <v>60</v>
      </c>
      <c r="O52" s="371" t="s">
        <v>60</v>
      </c>
      <c r="P52" s="371" t="s">
        <v>3119</v>
      </c>
      <c r="Q52" s="371" t="s">
        <v>3119</v>
      </c>
      <c r="R52" s="371" t="s">
        <v>60</v>
      </c>
      <c r="S52" s="371"/>
      <c r="T52" s="371" t="s">
        <v>60</v>
      </c>
      <c r="U52" s="208"/>
      <c r="V52" s="546" t="s">
        <v>3013</v>
      </c>
      <c r="W52" s="546" t="s">
        <v>3013</v>
      </c>
      <c r="X52" s="371" t="s">
        <v>60</v>
      </c>
      <c r="Y52" s="915" t="s">
        <v>1096</v>
      </c>
      <c r="Z52" s="915" t="s">
        <v>1096</v>
      </c>
      <c r="AA52" s="915" t="s">
        <v>1096</v>
      </c>
      <c r="AB52" s="371"/>
      <c r="AC52" s="525"/>
      <c r="AD52" s="6"/>
      <c r="AE52" s="6"/>
    </row>
    <row r="53" spans="1:31" ht="13.8">
      <c r="A53" s="76">
        <v>7711</v>
      </c>
      <c r="B53" s="546" t="s">
        <v>3164</v>
      </c>
      <c r="C53" s="526" t="s">
        <v>87</v>
      </c>
      <c r="D53" s="526"/>
      <c r="E53" s="526"/>
      <c r="F53" s="526"/>
      <c r="G53" s="371"/>
      <c r="H53" s="526"/>
      <c r="I53" s="526"/>
      <c r="J53" s="251" t="s">
        <v>3156</v>
      </c>
      <c r="K53" s="251" t="s">
        <v>3156</v>
      </c>
      <c r="L53" s="105" t="s">
        <v>764</v>
      </c>
      <c r="M53" s="105" t="s">
        <v>764</v>
      </c>
      <c r="N53" s="105" t="s">
        <v>764</v>
      </c>
      <c r="O53" s="105" t="s">
        <v>764</v>
      </c>
      <c r="P53" s="105" t="s">
        <v>764</v>
      </c>
      <c r="Q53" s="105" t="s">
        <v>764</v>
      </c>
      <c r="R53" s="57"/>
      <c r="S53" s="105" t="s">
        <v>764</v>
      </c>
      <c r="T53" s="105" t="s">
        <v>764</v>
      </c>
      <c r="U53" s="105" t="s">
        <v>3168</v>
      </c>
      <c r="V53" s="105" t="s">
        <v>3169</v>
      </c>
      <c r="W53" s="105" t="s">
        <v>3169</v>
      </c>
      <c r="X53" s="105" t="s">
        <v>3170</v>
      </c>
      <c r="Y53" s="105" t="s">
        <v>3170</v>
      </c>
      <c r="Z53" s="546" t="s">
        <v>3153</v>
      </c>
      <c r="AA53" s="82"/>
      <c r="AB53" s="525" t="s">
        <v>3185</v>
      </c>
      <c r="AC53" s="525" t="s">
        <v>1223</v>
      </c>
      <c r="AD53" s="6"/>
      <c r="AE53" s="6"/>
    </row>
    <row r="54" spans="1:31" ht="13.2">
      <c r="A54" s="75">
        <v>7712</v>
      </c>
      <c r="B54" s="371"/>
      <c r="C54" s="371"/>
      <c r="D54" s="371"/>
      <c r="E54" s="371"/>
      <c r="F54" s="371"/>
      <c r="G54" s="371"/>
      <c r="H54" s="371"/>
      <c r="I54" s="371"/>
      <c r="J54" s="371"/>
      <c r="K54" s="371"/>
      <c r="L54" s="390"/>
      <c r="M54" s="390"/>
      <c r="N54" s="390"/>
      <c r="O54" s="526"/>
      <c r="P54" s="390"/>
      <c r="Q54" s="390"/>
      <c r="R54" s="390"/>
      <c r="S54" s="390"/>
      <c r="T54" s="390"/>
      <c r="U54" s="335" t="s">
        <v>764</v>
      </c>
      <c r="V54" s="335" t="s">
        <v>764</v>
      </c>
      <c r="W54" s="335" t="s">
        <v>764</v>
      </c>
      <c r="X54" s="390"/>
      <c r="Y54" s="390"/>
      <c r="Z54" s="390"/>
      <c r="AA54" s="390"/>
      <c r="AB54" s="390" t="s">
        <v>2643</v>
      </c>
      <c r="AC54" s="390" t="s">
        <v>2643</v>
      </c>
      <c r="AD54" s="139"/>
      <c r="AE54" s="139"/>
    </row>
    <row r="55" spans="1:31" ht="13.8">
      <c r="A55" s="75">
        <v>7713</v>
      </c>
      <c r="B55" s="526"/>
      <c r="C55" s="526"/>
      <c r="D55" s="526"/>
      <c r="E55" s="526"/>
      <c r="F55" s="526" t="s">
        <v>3186</v>
      </c>
      <c r="G55" s="526"/>
      <c r="H55" s="526"/>
      <c r="I55" s="526"/>
      <c r="J55" s="526"/>
      <c r="K55" s="526"/>
      <c r="L55" s="526"/>
      <c r="M55" s="526"/>
      <c r="N55" s="526"/>
      <c r="O55" s="526"/>
      <c r="P55" s="526"/>
      <c r="Q55" s="526"/>
      <c r="R55" s="97" t="s">
        <v>3130</v>
      </c>
      <c r="S55" s="526"/>
      <c r="T55" s="526"/>
      <c r="U55" s="526"/>
      <c r="V55" s="526" t="s">
        <v>84</v>
      </c>
      <c r="W55" s="791" t="s">
        <v>3154</v>
      </c>
      <c r="X55" s="791" t="s">
        <v>3154</v>
      </c>
      <c r="Y55" s="526"/>
      <c r="Z55" s="526"/>
      <c r="AA55" s="526"/>
      <c r="AB55" s="526"/>
      <c r="AC55" s="526"/>
      <c r="AD55" s="139"/>
      <c r="AE55" s="139"/>
    </row>
    <row r="56" spans="1:31" ht="13.2">
      <c r="A56" s="76">
        <v>7715</v>
      </c>
      <c r="B56" s="918" t="s">
        <v>3132</v>
      </c>
      <c r="C56" s="918" t="s">
        <v>3132</v>
      </c>
      <c r="D56" s="371" t="s">
        <v>85</v>
      </c>
      <c r="E56" s="371"/>
      <c r="F56" s="371"/>
      <c r="G56" s="371" t="s">
        <v>85</v>
      </c>
      <c r="H56" s="371" t="s">
        <v>85</v>
      </c>
      <c r="I56" s="371" t="s">
        <v>85</v>
      </c>
      <c r="J56" s="371" t="s">
        <v>85</v>
      </c>
      <c r="K56" s="371" t="s">
        <v>85</v>
      </c>
      <c r="L56" s="371" t="s">
        <v>85</v>
      </c>
      <c r="M56" s="371"/>
      <c r="N56" s="371" t="s">
        <v>85</v>
      </c>
      <c r="O56" s="371" t="s">
        <v>85</v>
      </c>
      <c r="P56" s="371" t="s">
        <v>85</v>
      </c>
      <c r="Q56" s="371" t="s">
        <v>85</v>
      </c>
      <c r="R56" s="371" t="s">
        <v>85</v>
      </c>
      <c r="S56" s="371" t="s">
        <v>85</v>
      </c>
      <c r="T56" s="371"/>
      <c r="U56" s="371" t="s">
        <v>85</v>
      </c>
      <c r="V56" s="371" t="s">
        <v>85</v>
      </c>
      <c r="W56" s="371" t="s">
        <v>85</v>
      </c>
      <c r="X56" s="371" t="s">
        <v>60</v>
      </c>
      <c r="Y56" s="371" t="s">
        <v>85</v>
      </c>
      <c r="Z56" s="97" t="s">
        <v>152</v>
      </c>
      <c r="AA56" s="371"/>
      <c r="AB56" s="371" t="s">
        <v>85</v>
      </c>
      <c r="AC56" s="371" t="s">
        <v>85</v>
      </c>
      <c r="AD56" s="139"/>
      <c r="AE56" s="139"/>
    </row>
    <row r="57" spans="1:31" ht="13.2">
      <c r="A57" s="76">
        <v>7716</v>
      </c>
      <c r="B57" s="371"/>
      <c r="C57" s="371"/>
      <c r="D57" s="371"/>
      <c r="E57" s="371"/>
      <c r="F57" s="371"/>
      <c r="G57" s="371"/>
      <c r="H57" s="371"/>
      <c r="I57" s="371"/>
      <c r="J57" s="371"/>
      <c r="K57" s="82"/>
      <c r="L57" s="82"/>
      <c r="M57" s="82"/>
      <c r="N57" s="82"/>
      <c r="O57" s="82"/>
      <c r="P57" s="390" t="s">
        <v>2643</v>
      </c>
      <c r="Q57" s="390" t="s">
        <v>2643</v>
      </c>
      <c r="R57" s="390" t="s">
        <v>2643</v>
      </c>
      <c r="S57" s="390" t="s">
        <v>2643</v>
      </c>
      <c r="T57" s="390" t="s">
        <v>2643</v>
      </c>
      <c r="U57" s="390" t="s">
        <v>2643</v>
      </c>
      <c r="V57" s="390" t="s">
        <v>2643</v>
      </c>
      <c r="W57" s="390" t="s">
        <v>2643</v>
      </c>
      <c r="X57" s="390" t="s">
        <v>2643</v>
      </c>
      <c r="Y57" s="390" t="s">
        <v>2643</v>
      </c>
      <c r="Z57" s="390" t="s">
        <v>2643</v>
      </c>
      <c r="AA57" s="390" t="s">
        <v>2643</v>
      </c>
      <c r="AB57" s="914" t="s">
        <v>3146</v>
      </c>
      <c r="AC57" s="296" t="s">
        <v>3147</v>
      </c>
      <c r="AD57" s="139"/>
      <c r="AE57" s="139"/>
    </row>
    <row r="58" spans="1:31" ht="13.2">
      <c r="A58" s="76">
        <v>7717</v>
      </c>
      <c r="B58" s="371" t="s">
        <v>84</v>
      </c>
      <c r="C58" s="371" t="s">
        <v>84</v>
      </c>
      <c r="D58" s="371" t="s">
        <v>84</v>
      </c>
      <c r="E58" s="371" t="s">
        <v>84</v>
      </c>
      <c r="F58" s="371" t="s">
        <v>84</v>
      </c>
      <c r="G58" s="371" t="s">
        <v>84</v>
      </c>
      <c r="H58" s="371" t="s">
        <v>84</v>
      </c>
      <c r="I58" s="371" t="s">
        <v>84</v>
      </c>
      <c r="J58" s="371" t="s">
        <v>84</v>
      </c>
      <c r="K58" s="371" t="s">
        <v>84</v>
      </c>
      <c r="L58" s="371" t="s">
        <v>84</v>
      </c>
      <c r="M58" s="371"/>
      <c r="N58" s="371" t="s">
        <v>84</v>
      </c>
      <c r="O58" s="371" t="s">
        <v>84</v>
      </c>
      <c r="P58" s="371" t="s">
        <v>84</v>
      </c>
      <c r="Q58" s="371" t="s">
        <v>84</v>
      </c>
      <c r="R58" s="371" t="s">
        <v>84</v>
      </c>
      <c r="S58" s="371" t="s">
        <v>84</v>
      </c>
      <c r="T58" s="371" t="s">
        <v>84</v>
      </c>
      <c r="U58" s="371"/>
      <c r="V58" s="212"/>
      <c r="W58" s="212"/>
      <c r="X58" s="212"/>
      <c r="Y58" s="212" t="s">
        <v>84</v>
      </c>
      <c r="Z58" s="212" t="s">
        <v>84</v>
      </c>
      <c r="AA58" s="212" t="s">
        <v>84</v>
      </c>
      <c r="AB58" s="212" t="s">
        <v>84</v>
      </c>
      <c r="AC58" s="212" t="s">
        <v>84</v>
      </c>
      <c r="AD58" s="139"/>
      <c r="AE58" s="139"/>
    </row>
    <row r="59" spans="1:31" ht="13.8">
      <c r="A59" s="76">
        <v>7718</v>
      </c>
      <c r="B59" s="546"/>
      <c r="C59" s="525"/>
      <c r="D59" s="525"/>
      <c r="E59" s="525"/>
      <c r="F59" s="525"/>
      <c r="G59" s="525"/>
      <c r="H59" s="525"/>
      <c r="I59" s="525"/>
      <c r="J59" s="525"/>
      <c r="K59" s="251" t="s">
        <v>3134</v>
      </c>
      <c r="L59" s="251" t="s">
        <v>3134</v>
      </c>
      <c r="M59" s="251" t="s">
        <v>3134</v>
      </c>
      <c r="N59" s="525"/>
      <c r="O59" s="525"/>
      <c r="P59" s="525"/>
      <c r="Q59" s="525"/>
      <c r="R59" s="525"/>
      <c r="S59" s="525" t="s">
        <v>60</v>
      </c>
      <c r="T59" s="525"/>
      <c r="U59" s="105" t="s">
        <v>3178</v>
      </c>
      <c r="V59" s="105" t="s">
        <v>3178</v>
      </c>
      <c r="W59" s="105" t="s">
        <v>3179</v>
      </c>
      <c r="X59" s="105" t="s">
        <v>955</v>
      </c>
      <c r="Y59" s="691" t="s">
        <v>3121</v>
      </c>
      <c r="Z59" s="691" t="s">
        <v>3121</v>
      </c>
      <c r="AA59" s="691" t="s">
        <v>3121</v>
      </c>
      <c r="AB59" s="691" t="s">
        <v>3121</v>
      </c>
      <c r="AC59" s="525" t="s">
        <v>1132</v>
      </c>
      <c r="AD59" s="139"/>
      <c r="AE59" s="139"/>
    </row>
    <row r="60" spans="1:31" ht="13.2">
      <c r="A60" s="60">
        <v>7719</v>
      </c>
      <c r="B60" s="6"/>
      <c r="C60" s="525" t="s">
        <v>3148</v>
      </c>
      <c r="D60" s="525"/>
      <c r="E60" s="525"/>
      <c r="F60" s="525"/>
      <c r="G60" s="525"/>
      <c r="H60" s="525"/>
      <c r="I60" s="525"/>
      <c r="J60" s="525"/>
      <c r="K60" s="525"/>
      <c r="L60" s="525"/>
      <c r="M60" s="525" t="s">
        <v>2496</v>
      </c>
      <c r="N60" s="58" t="s">
        <v>3150</v>
      </c>
      <c r="O60" s="525"/>
      <c r="P60" s="525"/>
      <c r="Q60" s="525"/>
      <c r="R60" s="525" t="s">
        <v>3187</v>
      </c>
      <c r="S60" s="525"/>
      <c r="T60" s="525"/>
      <c r="U60" s="208"/>
      <c r="V60" s="371"/>
      <c r="W60" s="371"/>
      <c r="X60" s="611" t="s">
        <v>84</v>
      </c>
      <c r="Y60" s="611" t="s">
        <v>84</v>
      </c>
      <c r="Z60" s="82"/>
      <c r="AA60" s="82"/>
      <c r="AB60" s="82"/>
      <c r="AC60" s="525"/>
      <c r="AD60" s="139"/>
      <c r="AE60" s="139"/>
    </row>
    <row r="61" spans="1:31" ht="13.2">
      <c r="A61" s="60">
        <v>7777</v>
      </c>
      <c r="B61" s="525"/>
      <c r="C61" s="525"/>
      <c r="D61" s="525"/>
      <c r="E61" s="525"/>
      <c r="F61" s="525"/>
      <c r="G61" s="525"/>
      <c r="H61" s="525"/>
      <c r="I61" s="525"/>
      <c r="J61" s="525"/>
      <c r="K61" s="331" t="s">
        <v>3129</v>
      </c>
      <c r="L61" s="331" t="s">
        <v>3129</v>
      </c>
      <c r="M61" s="331" t="s">
        <v>3129</v>
      </c>
      <c r="N61" s="331" t="s">
        <v>3129</v>
      </c>
      <c r="O61" s="331" t="s">
        <v>3129</v>
      </c>
      <c r="P61" s="331" t="s">
        <v>3129</v>
      </c>
      <c r="Q61" s="331" t="s">
        <v>3129</v>
      </c>
      <c r="R61" s="525"/>
      <c r="S61" s="525"/>
      <c r="T61" s="525"/>
      <c r="U61" s="525"/>
      <c r="V61" s="525"/>
      <c r="W61" s="331" t="s">
        <v>2618</v>
      </c>
      <c r="X61" s="331" t="s">
        <v>2618</v>
      </c>
      <c r="Y61" s="331" t="s">
        <v>2618</v>
      </c>
      <c r="Z61" s="331" t="s">
        <v>2618</v>
      </c>
      <c r="AA61" s="526"/>
      <c r="AB61" s="526" t="s">
        <v>1323</v>
      </c>
      <c r="AC61" s="526" t="s">
        <v>1323</v>
      </c>
      <c r="AD61" s="139"/>
      <c r="AE61" s="139"/>
    </row>
    <row r="62" spans="1:31" ht="13.8">
      <c r="A62" s="60">
        <v>7721</v>
      </c>
      <c r="B62" s="525" t="s">
        <v>3126</v>
      </c>
      <c r="C62" s="58"/>
      <c r="D62" s="199"/>
      <c r="E62" s="58"/>
      <c r="F62" s="58"/>
      <c r="G62" s="525"/>
      <c r="H62" s="58" t="s">
        <v>3176</v>
      </c>
      <c r="I62" s="58" t="s">
        <v>3176</v>
      </c>
      <c r="J62" s="58" t="s">
        <v>3176</v>
      </c>
      <c r="K62" s="58" t="s">
        <v>3176</v>
      </c>
      <c r="L62" s="525"/>
      <c r="M62" s="531"/>
      <c r="N62" s="220"/>
      <c r="O62" s="592"/>
      <c r="P62" s="592"/>
      <c r="Q62" s="220"/>
      <c r="R62" s="220"/>
      <c r="S62" s="220"/>
      <c r="T62" s="220"/>
      <c r="U62" s="220"/>
      <c r="V62" s="525"/>
      <c r="W62" s="525"/>
      <c r="X62" s="525"/>
      <c r="Y62" s="525"/>
      <c r="Z62" s="345"/>
      <c r="AA62" s="345"/>
      <c r="AB62" s="345"/>
      <c r="AC62" s="345"/>
      <c r="AD62" s="12"/>
      <c r="AE62" s="12"/>
    </row>
    <row r="63" spans="1:31" ht="13.8">
      <c r="A63" s="60">
        <v>7722</v>
      </c>
      <c r="B63" s="347" t="s">
        <v>2989</v>
      </c>
      <c r="C63" s="347" t="s">
        <v>2989</v>
      </c>
      <c r="D63" s="686" t="s">
        <v>3171</v>
      </c>
      <c r="E63" s="686" t="s">
        <v>3171</v>
      </c>
      <c r="F63" s="546"/>
      <c r="G63" s="208"/>
      <c r="H63" s="525" t="s">
        <v>3123</v>
      </c>
      <c r="I63" s="525" t="s">
        <v>3123</v>
      </c>
      <c r="J63" s="113" t="s">
        <v>3167</v>
      </c>
      <c r="K63" s="113" t="s">
        <v>2747</v>
      </c>
      <c r="L63" s="208"/>
      <c r="M63" s="208"/>
      <c r="N63" s="264" t="s">
        <v>1549</v>
      </c>
      <c r="O63" s="264" t="s">
        <v>1549</v>
      </c>
      <c r="P63" s="296" t="s">
        <v>3151</v>
      </c>
      <c r="Q63" s="296" t="s">
        <v>3152</v>
      </c>
      <c r="R63" s="371" t="s">
        <v>571</v>
      </c>
      <c r="S63" s="371"/>
      <c r="T63" s="546" t="s">
        <v>3188</v>
      </c>
      <c r="U63" s="546" t="s">
        <v>3189</v>
      </c>
      <c r="V63" s="546" t="s">
        <v>3188</v>
      </c>
      <c r="W63" s="526"/>
      <c r="X63" s="526"/>
      <c r="Y63" s="546" t="s">
        <v>3118</v>
      </c>
      <c r="Z63" s="57" t="s">
        <v>844</v>
      </c>
      <c r="AA63" s="57" t="s">
        <v>844</v>
      </c>
      <c r="AB63" s="919" t="s">
        <v>242</v>
      </c>
      <c r="AC63" s="919" t="s">
        <v>242</v>
      </c>
      <c r="AD63" s="139"/>
      <c r="AE63" s="139"/>
    </row>
    <row r="64" spans="1:31" ht="13.8">
      <c r="A64" s="77">
        <v>7723</v>
      </c>
      <c r="B64" s="526" t="s">
        <v>2910</v>
      </c>
      <c r="C64" s="526" t="s">
        <v>2910</v>
      </c>
      <c r="D64" s="526" t="s">
        <v>2910</v>
      </c>
      <c r="E64" s="546" t="s">
        <v>3166</v>
      </c>
      <c r="F64" s="526"/>
      <c r="G64" s="526" t="s">
        <v>2910</v>
      </c>
      <c r="H64" s="526" t="s">
        <v>2910</v>
      </c>
      <c r="I64" s="526" t="s">
        <v>2910</v>
      </c>
      <c r="J64" s="526" t="s">
        <v>2910</v>
      </c>
      <c r="K64" s="526" t="s">
        <v>2910</v>
      </c>
      <c r="L64" s="526"/>
      <c r="M64" s="526"/>
      <c r="N64" s="526" t="s">
        <v>2910</v>
      </c>
      <c r="O64" s="526" t="s">
        <v>2910</v>
      </c>
      <c r="P64" s="526" t="s">
        <v>2910</v>
      </c>
      <c r="Q64" s="526" t="s">
        <v>2910</v>
      </c>
      <c r="R64" s="526" t="s">
        <v>2910</v>
      </c>
      <c r="S64" s="546" t="s">
        <v>3123</v>
      </c>
      <c r="T64" s="526"/>
      <c r="U64" s="526" t="s">
        <v>2910</v>
      </c>
      <c r="V64" s="526" t="s">
        <v>2910</v>
      </c>
      <c r="W64" s="526" t="s">
        <v>2910</v>
      </c>
      <c r="X64" s="526"/>
      <c r="Y64" s="526" t="s">
        <v>2910</v>
      </c>
      <c r="Z64" s="526"/>
      <c r="AA64" s="526"/>
      <c r="AB64" s="526" t="s">
        <v>2910</v>
      </c>
      <c r="AC64" s="220" t="s">
        <v>2910</v>
      </c>
      <c r="AD64" s="139"/>
      <c r="AE64" s="139"/>
    </row>
    <row r="65" spans="1:31" ht="13.8">
      <c r="A65" s="60">
        <v>7725</v>
      </c>
      <c r="B65" s="82" t="s">
        <v>1910</v>
      </c>
      <c r="C65" s="82" t="s">
        <v>1910</v>
      </c>
      <c r="D65" s="82" t="s">
        <v>1910</v>
      </c>
      <c r="E65" s="82" t="s">
        <v>1910</v>
      </c>
      <c r="F65" s="82" t="s">
        <v>1910</v>
      </c>
      <c r="G65" s="82" t="s">
        <v>1910</v>
      </c>
      <c r="H65" s="82" t="s">
        <v>1910</v>
      </c>
      <c r="I65" s="546" t="s">
        <v>3190</v>
      </c>
      <c r="J65" s="82"/>
      <c r="K65" s="82" t="s">
        <v>2747</v>
      </c>
      <c r="L65" s="526"/>
      <c r="M65" s="526"/>
      <c r="N65" s="526"/>
      <c r="O65" s="546" t="s">
        <v>3177</v>
      </c>
      <c r="P65" s="546" t="s">
        <v>3177</v>
      </c>
      <c r="Q65" s="526"/>
      <c r="R65" s="526" t="s">
        <v>242</v>
      </c>
      <c r="S65" s="526"/>
      <c r="T65" s="526"/>
      <c r="U65" s="526"/>
      <c r="V65" s="546" t="s">
        <v>3191</v>
      </c>
      <c r="W65" s="526"/>
      <c r="X65" s="526"/>
      <c r="Y65" s="689" t="s">
        <v>2353</v>
      </c>
      <c r="Z65" s="689" t="s">
        <v>2353</v>
      </c>
      <c r="AA65" s="296" t="s">
        <v>3135</v>
      </c>
      <c r="AB65" s="82"/>
      <c r="AC65" s="82"/>
      <c r="AD65" s="139"/>
      <c r="AE65" s="139"/>
    </row>
    <row r="66" spans="1:31" ht="13.2">
      <c r="A66" s="75">
        <v>7726</v>
      </c>
      <c r="B66" s="526" t="s">
        <v>1910</v>
      </c>
      <c r="C66" s="526" t="s">
        <v>1910</v>
      </c>
      <c r="D66" s="526" t="s">
        <v>1910</v>
      </c>
      <c r="E66" s="526" t="s">
        <v>1910</v>
      </c>
      <c r="F66" s="526" t="s">
        <v>1910</v>
      </c>
      <c r="G66" s="526" t="s">
        <v>1910</v>
      </c>
      <c r="H66" s="526" t="s">
        <v>1910</v>
      </c>
      <c r="I66" s="526" t="s">
        <v>2496</v>
      </c>
      <c r="J66" s="526"/>
      <c r="K66" s="526"/>
      <c r="L66" s="526"/>
      <c r="M66" s="526"/>
      <c r="N66" s="526"/>
      <c r="O66" s="58" t="s">
        <v>2496</v>
      </c>
      <c r="P66" s="526"/>
      <c r="Q66" s="113" t="s">
        <v>2505</v>
      </c>
      <c r="R66" s="113" t="s">
        <v>2505</v>
      </c>
      <c r="S66" s="113" t="s">
        <v>2505</v>
      </c>
      <c r="T66" s="526"/>
      <c r="U66" s="526"/>
      <c r="V66" s="345"/>
      <c r="W66" s="57"/>
      <c r="X66" s="57"/>
      <c r="Y66" s="57" t="s">
        <v>1540</v>
      </c>
      <c r="Z66" s="727" t="s">
        <v>3163</v>
      </c>
      <c r="AA66" s="727" t="s">
        <v>3163</v>
      </c>
      <c r="AB66" s="727" t="s">
        <v>3192</v>
      </c>
      <c r="AC66" s="345"/>
      <c r="AD66" s="12"/>
      <c r="AE66" s="12"/>
    </row>
    <row r="67" spans="1:31" ht="13.8">
      <c r="A67" s="75">
        <v>7727</v>
      </c>
      <c r="B67" s="913" t="s">
        <v>3136</v>
      </c>
      <c r="C67" s="58" t="s">
        <v>3193</v>
      </c>
      <c r="D67" s="57"/>
      <c r="E67" s="526"/>
      <c r="F67" s="526"/>
      <c r="G67" s="82"/>
      <c r="H67" s="58"/>
      <c r="I67" s="592"/>
      <c r="J67" s="104"/>
      <c r="K67" s="104"/>
      <c r="L67" s="220"/>
      <c r="M67" s="220"/>
      <c r="N67" s="220"/>
      <c r="O67" s="592"/>
      <c r="P67" s="592"/>
      <c r="Q67" s="220"/>
      <c r="R67" s="220"/>
      <c r="S67" s="220"/>
      <c r="T67" s="220"/>
      <c r="U67" s="220"/>
      <c r="V67" s="220"/>
      <c r="W67" s="220"/>
      <c r="X67" s="97" t="s">
        <v>3174</v>
      </c>
      <c r="Y67" s="104"/>
      <c r="Z67" s="104"/>
      <c r="AA67" s="104"/>
      <c r="AB67" s="220"/>
      <c r="AC67" s="82" t="s">
        <v>2910</v>
      </c>
      <c r="AD67" s="139"/>
      <c r="AE67" s="139"/>
    </row>
    <row r="68" spans="1:31" ht="13.2">
      <c r="A68" s="75">
        <v>7728</v>
      </c>
      <c r="B68" s="526"/>
      <c r="C68" s="58" t="s">
        <v>3137</v>
      </c>
      <c r="D68" s="58" t="s">
        <v>3137</v>
      </c>
      <c r="E68" s="526"/>
      <c r="F68" s="526"/>
      <c r="G68" s="82"/>
      <c r="H68" s="58"/>
      <c r="I68" s="220"/>
      <c r="J68" s="220"/>
      <c r="K68" s="220"/>
      <c r="L68" s="220"/>
      <c r="M68" s="220"/>
      <c r="N68" s="220"/>
      <c r="O68" s="220"/>
      <c r="P68" s="104"/>
      <c r="Q68" s="104"/>
      <c r="R68" s="220"/>
      <c r="S68" s="220"/>
      <c r="T68" s="220"/>
      <c r="U68" s="220"/>
      <c r="V68" s="220"/>
      <c r="W68" s="220"/>
      <c r="X68" s="220"/>
      <c r="Y68" s="594"/>
      <c r="Z68" s="594"/>
      <c r="AA68" s="594"/>
      <c r="AB68" s="220"/>
      <c r="AC68" s="220"/>
      <c r="AD68" s="139"/>
      <c r="AE68" s="139"/>
    </row>
    <row r="69" spans="1:31" ht="13.2">
      <c r="A69" s="75">
        <v>7729</v>
      </c>
      <c r="B69" s="58" t="s">
        <v>3175</v>
      </c>
      <c r="C69" s="58" t="s">
        <v>3175</v>
      </c>
      <c r="D69" s="58" t="s">
        <v>3175</v>
      </c>
      <c r="E69" s="58" t="s">
        <v>3175</v>
      </c>
      <c r="F69" s="526"/>
      <c r="G69" s="526"/>
      <c r="H69" s="58"/>
      <c r="I69" s="525" t="s">
        <v>3194</v>
      </c>
      <c r="J69" s="58"/>
      <c r="K69" s="58"/>
      <c r="L69" s="526" t="s">
        <v>3195</v>
      </c>
      <c r="M69" s="526" t="s">
        <v>3139</v>
      </c>
      <c r="N69" s="526"/>
      <c r="O69" s="58" t="s">
        <v>3196</v>
      </c>
      <c r="P69" s="296" t="s">
        <v>3151</v>
      </c>
      <c r="Q69" s="296" t="s">
        <v>3152</v>
      </c>
      <c r="R69" s="57" t="s">
        <v>3160</v>
      </c>
      <c r="S69" s="113"/>
      <c r="T69" s="526"/>
      <c r="U69" s="526"/>
      <c r="V69" s="526"/>
      <c r="W69" s="526"/>
      <c r="X69" s="105" t="s">
        <v>3197</v>
      </c>
      <c r="Y69" s="105" t="s">
        <v>3157</v>
      </c>
      <c r="Z69" s="105" t="s">
        <v>3157</v>
      </c>
      <c r="AA69" s="105" t="s">
        <v>3157</v>
      </c>
      <c r="AC69" s="105" t="s">
        <v>3158</v>
      </c>
      <c r="AD69" s="139"/>
      <c r="AE69" s="139"/>
    </row>
    <row r="70" spans="1:31" ht="13.2">
      <c r="A70" s="77">
        <v>7731</v>
      </c>
      <c r="B70" s="550" t="s">
        <v>2910</v>
      </c>
      <c r="C70" s="550" t="s">
        <v>2910</v>
      </c>
      <c r="D70" s="550" t="s">
        <v>2910</v>
      </c>
      <c r="E70" s="526"/>
      <c r="F70" s="526"/>
      <c r="G70" s="550" t="s">
        <v>2910</v>
      </c>
      <c r="H70" s="550" t="s">
        <v>2910</v>
      </c>
      <c r="I70" s="550" t="s">
        <v>2910</v>
      </c>
      <c r="J70" s="550" t="s">
        <v>2910</v>
      </c>
      <c r="K70" s="550" t="s">
        <v>2910</v>
      </c>
      <c r="L70" s="526"/>
      <c r="M70" s="526"/>
      <c r="N70" s="526" t="s">
        <v>2910</v>
      </c>
      <c r="O70" s="526" t="s">
        <v>2910</v>
      </c>
      <c r="P70" s="526" t="s">
        <v>2910</v>
      </c>
      <c r="Q70" s="526" t="s">
        <v>2910</v>
      </c>
      <c r="R70" s="526" t="s">
        <v>2910</v>
      </c>
      <c r="S70" s="526"/>
      <c r="T70" s="526"/>
      <c r="U70" s="526" t="s">
        <v>2910</v>
      </c>
      <c r="V70" s="526" t="s">
        <v>2910</v>
      </c>
      <c r="W70" s="526" t="s">
        <v>2910</v>
      </c>
      <c r="X70" s="526"/>
      <c r="Y70" s="526" t="s">
        <v>2910</v>
      </c>
      <c r="Z70" s="526"/>
      <c r="AA70" s="526"/>
      <c r="AB70" s="526" t="s">
        <v>2910</v>
      </c>
      <c r="AC70" s="526" t="s">
        <v>2910</v>
      </c>
      <c r="AD70" s="139"/>
      <c r="AE70" s="139"/>
    </row>
    <row r="71" spans="1:31" ht="13.8">
      <c r="A71" s="78">
        <v>7732</v>
      </c>
      <c r="B71" s="526" t="s">
        <v>1910</v>
      </c>
      <c r="C71" s="526" t="s">
        <v>1910</v>
      </c>
      <c r="D71" s="526" t="s">
        <v>1910</v>
      </c>
      <c r="E71" s="526" t="s">
        <v>1910</v>
      </c>
      <c r="F71" s="526" t="s">
        <v>1910</v>
      </c>
      <c r="G71" s="526" t="s">
        <v>1910</v>
      </c>
      <c r="H71" s="526" t="s">
        <v>1910</v>
      </c>
      <c r="I71" s="546"/>
      <c r="J71" s="526"/>
      <c r="K71" s="526"/>
      <c r="L71" s="526"/>
      <c r="M71" s="526"/>
      <c r="N71" s="526"/>
      <c r="O71" s="526"/>
      <c r="P71" s="526"/>
      <c r="Q71" s="526"/>
      <c r="R71" s="546" t="s">
        <v>3198</v>
      </c>
      <c r="S71" s="526"/>
      <c r="T71" s="526"/>
      <c r="U71" s="546"/>
      <c r="V71" s="345"/>
      <c r="W71" s="526"/>
      <c r="X71" s="546"/>
      <c r="Y71" s="345"/>
      <c r="Z71" s="345"/>
      <c r="AA71" s="345"/>
      <c r="AB71" s="345"/>
      <c r="AC71" s="345"/>
      <c r="AD71" s="12"/>
      <c r="AE71" s="12"/>
    </row>
    <row r="72" spans="1:31" ht="13.2">
      <c r="A72" s="79">
        <v>7752</v>
      </c>
      <c r="B72" s="371" t="s">
        <v>1910</v>
      </c>
      <c r="C72" s="371" t="s">
        <v>1910</v>
      </c>
      <c r="D72" s="526" t="s">
        <v>3199</v>
      </c>
      <c r="E72" s="371" t="s">
        <v>1910</v>
      </c>
      <c r="F72" s="371" t="s">
        <v>1910</v>
      </c>
      <c r="G72" s="371" t="s">
        <v>1910</v>
      </c>
      <c r="H72" s="371" t="s">
        <v>1910</v>
      </c>
      <c r="I72" s="371" t="s">
        <v>1910</v>
      </c>
      <c r="J72" s="371" t="s">
        <v>1910</v>
      </c>
      <c r="K72" s="371" t="s">
        <v>1910</v>
      </c>
      <c r="L72" s="371"/>
      <c r="M72" s="371"/>
      <c r="N72" s="371"/>
      <c r="O72" s="371"/>
      <c r="P72" s="526"/>
      <c r="Q72" s="371"/>
      <c r="R72" s="371"/>
      <c r="S72" s="371"/>
      <c r="T72" s="371"/>
      <c r="U72" s="371"/>
      <c r="V72" s="526" t="s">
        <v>3199</v>
      </c>
      <c r="W72" s="526" t="s">
        <v>3199</v>
      </c>
      <c r="X72" s="526" t="s">
        <v>3199</v>
      </c>
      <c r="Y72" s="371"/>
      <c r="Z72" s="371"/>
      <c r="AA72" s="371"/>
      <c r="AB72" s="371"/>
      <c r="AC72" s="371"/>
      <c r="AD72" s="139"/>
      <c r="AE72" s="139"/>
    </row>
    <row r="73" spans="1:31" ht="13.2">
      <c r="A73" s="80">
        <v>7751</v>
      </c>
      <c r="B73" s="6" t="s">
        <v>1910</v>
      </c>
      <c r="C73" s="6" t="s">
        <v>1910</v>
      </c>
      <c r="D73" s="6" t="s">
        <v>1910</v>
      </c>
      <c r="E73" s="6" t="s">
        <v>1910</v>
      </c>
      <c r="F73" s="6" t="s">
        <v>1910</v>
      </c>
      <c r="G73" s="6" t="s">
        <v>1910</v>
      </c>
      <c r="H73" s="6" t="s">
        <v>1910</v>
      </c>
      <c r="I73" s="6" t="s">
        <v>1910</v>
      </c>
      <c r="J73" s="6" t="s">
        <v>1910</v>
      </c>
      <c r="K73" s="6" t="s">
        <v>1910</v>
      </c>
      <c r="L73" s="6"/>
      <c r="M73" s="6"/>
      <c r="N73" s="6"/>
      <c r="O73" s="6"/>
      <c r="P73" s="6"/>
      <c r="Q73" s="6"/>
      <c r="R73" s="6"/>
      <c r="S73" s="6"/>
      <c r="T73" s="6"/>
      <c r="U73" s="6"/>
      <c r="V73" s="345"/>
      <c r="W73" s="345"/>
      <c r="X73" s="345"/>
      <c r="Y73" s="345"/>
      <c r="Z73" s="345"/>
      <c r="AA73" s="345"/>
      <c r="AB73" s="345"/>
      <c r="AC73" s="345"/>
      <c r="AD73" s="12"/>
      <c r="AE73" s="12"/>
    </row>
    <row r="74" spans="1:31" ht="13.2">
      <c r="A74" s="80">
        <v>7753</v>
      </c>
      <c r="B74" s="175" t="s">
        <v>2910</v>
      </c>
      <c r="C74" s="175" t="s">
        <v>2910</v>
      </c>
      <c r="D74" s="175" t="s">
        <v>2910</v>
      </c>
      <c r="E74" s="6"/>
      <c r="F74" s="6"/>
      <c r="G74" s="175" t="s">
        <v>2910</v>
      </c>
      <c r="H74" s="175" t="s">
        <v>2910</v>
      </c>
      <c r="I74" s="175" t="s">
        <v>2910</v>
      </c>
      <c r="J74" s="175" t="s">
        <v>2910</v>
      </c>
      <c r="K74" s="175" t="s">
        <v>2910</v>
      </c>
      <c r="L74" s="6"/>
      <c r="M74" s="6"/>
      <c r="N74" s="6" t="s">
        <v>2910</v>
      </c>
      <c r="O74" s="6" t="s">
        <v>2910</v>
      </c>
      <c r="P74" s="6" t="s">
        <v>2910</v>
      </c>
      <c r="Q74" s="6" t="s">
        <v>2910</v>
      </c>
      <c r="R74" s="6" t="s">
        <v>2910</v>
      </c>
      <c r="S74" s="6"/>
      <c r="T74" s="6"/>
      <c r="U74" s="6" t="s">
        <v>2910</v>
      </c>
      <c r="V74" s="6" t="s">
        <v>2910</v>
      </c>
      <c r="W74" s="6" t="s">
        <v>2910</v>
      </c>
      <c r="X74" s="6"/>
      <c r="Y74" s="6" t="s">
        <v>2910</v>
      </c>
      <c r="Z74" s="6"/>
      <c r="AA74" s="6"/>
      <c r="AB74" s="6" t="s">
        <v>2910</v>
      </c>
      <c r="AC74" s="6" t="s">
        <v>2910</v>
      </c>
      <c r="AD74" s="139"/>
      <c r="AE74" s="139"/>
    </row>
    <row r="75" spans="1:31" ht="13.2">
      <c r="A75" s="26" t="s">
        <v>113</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row>
    <row r="76" spans="1:31" ht="13.2">
      <c r="A76" s="83" t="s">
        <v>114</v>
      </c>
      <c r="B76" s="84">
        <v>6220</v>
      </c>
      <c r="C76" s="84">
        <v>11344</v>
      </c>
      <c r="D76" s="84">
        <v>12977</v>
      </c>
      <c r="E76" s="84">
        <v>33671</v>
      </c>
      <c r="F76" s="84">
        <v>25368</v>
      </c>
      <c r="G76" s="84">
        <v>73059</v>
      </c>
      <c r="H76" s="84">
        <v>56136</v>
      </c>
      <c r="I76" s="84">
        <v>22957</v>
      </c>
      <c r="J76" s="84">
        <v>8671</v>
      </c>
      <c r="K76" s="84">
        <v>27567</v>
      </c>
      <c r="L76" s="84">
        <v>3663</v>
      </c>
      <c r="M76" s="84">
        <v>15906</v>
      </c>
      <c r="N76" s="84">
        <v>16247</v>
      </c>
      <c r="O76" s="84">
        <v>19815</v>
      </c>
      <c r="P76" s="84">
        <v>17252</v>
      </c>
      <c r="Q76" s="84">
        <v>5670</v>
      </c>
      <c r="R76" s="84">
        <v>9718</v>
      </c>
      <c r="S76" s="84">
        <v>0</v>
      </c>
      <c r="T76" s="84">
        <v>6387</v>
      </c>
      <c r="U76" s="84">
        <v>0</v>
      </c>
      <c r="V76" s="84">
        <v>0</v>
      </c>
      <c r="W76" s="84">
        <v>1404</v>
      </c>
      <c r="X76" s="84">
        <v>0</v>
      </c>
      <c r="Y76" s="85">
        <v>0</v>
      </c>
      <c r="Z76" s="85">
        <v>0</v>
      </c>
      <c r="AA76" s="85">
        <v>0</v>
      </c>
      <c r="AB76" s="85">
        <v>11012</v>
      </c>
      <c r="AC76" s="85">
        <v>12818</v>
      </c>
      <c r="AD76" s="86">
        <f t="shared" ref="AD76:AD79" si="0">SUM(B76:AC76)</f>
        <v>397862</v>
      </c>
      <c r="AE76" s="86"/>
    </row>
    <row r="77" spans="1:31" ht="13.2">
      <c r="A77" s="87" t="s">
        <v>115</v>
      </c>
      <c r="B77" s="88">
        <v>4560</v>
      </c>
      <c r="C77" s="88">
        <v>9280</v>
      </c>
      <c r="D77" s="88">
        <v>0</v>
      </c>
      <c r="E77" s="88">
        <v>3680</v>
      </c>
      <c r="F77" s="88">
        <v>5888</v>
      </c>
      <c r="G77" s="88">
        <v>7064</v>
      </c>
      <c r="H77" s="88">
        <v>0</v>
      </c>
      <c r="I77" s="88">
        <v>0</v>
      </c>
      <c r="J77" s="88">
        <v>0</v>
      </c>
      <c r="K77" s="88">
        <v>0</v>
      </c>
      <c r="L77" s="88">
        <v>0</v>
      </c>
      <c r="M77" s="88">
        <v>0</v>
      </c>
      <c r="N77" s="88">
        <v>3904</v>
      </c>
      <c r="O77" s="88">
        <v>0</v>
      </c>
      <c r="P77" s="88">
        <v>5040</v>
      </c>
      <c r="Q77" s="88">
        <v>0</v>
      </c>
      <c r="R77" s="88">
        <v>4248</v>
      </c>
      <c r="S77" s="88">
        <v>0</v>
      </c>
      <c r="T77" s="88">
        <v>0</v>
      </c>
      <c r="U77" s="88">
        <v>0</v>
      </c>
      <c r="V77" s="88">
        <v>0</v>
      </c>
      <c r="W77" s="88">
        <v>0</v>
      </c>
      <c r="X77" s="88">
        <v>0</v>
      </c>
      <c r="Y77" s="88">
        <v>0</v>
      </c>
      <c r="Z77" s="88">
        <v>0</v>
      </c>
      <c r="AA77" s="88">
        <v>0</v>
      </c>
      <c r="AB77" s="88">
        <v>0</v>
      </c>
      <c r="AC77" s="88">
        <v>0</v>
      </c>
      <c r="AD77" s="88">
        <f t="shared" si="0"/>
        <v>43664</v>
      </c>
      <c r="AE77" s="88"/>
    </row>
    <row r="78" spans="1:31" ht="13.2">
      <c r="A78" s="87" t="s">
        <v>116</v>
      </c>
      <c r="B78" s="88">
        <v>124000</v>
      </c>
      <c r="C78" s="88">
        <v>124000</v>
      </c>
      <c r="D78" s="88">
        <v>124000</v>
      </c>
      <c r="E78" s="88">
        <v>30000</v>
      </c>
      <c r="F78" s="88">
        <v>30000</v>
      </c>
      <c r="G78" s="88">
        <v>124000</v>
      </c>
      <c r="H78" s="88">
        <v>124000</v>
      </c>
      <c r="I78" s="88">
        <v>124000</v>
      </c>
      <c r="J78" s="88">
        <v>124000</v>
      </c>
      <c r="K78" s="88">
        <v>124000</v>
      </c>
      <c r="L78" s="88">
        <v>30000</v>
      </c>
      <c r="M78" s="88">
        <v>30000</v>
      </c>
      <c r="N78" s="88">
        <v>124000</v>
      </c>
      <c r="O78" s="88">
        <v>124000</v>
      </c>
      <c r="P78" s="88">
        <v>124000</v>
      </c>
      <c r="Q78" s="88">
        <v>124000</v>
      </c>
      <c r="R78" s="88">
        <v>124000</v>
      </c>
      <c r="S78" s="88">
        <v>30000</v>
      </c>
      <c r="T78" s="88">
        <v>30000</v>
      </c>
      <c r="U78" s="88">
        <v>124000</v>
      </c>
      <c r="V78" s="88">
        <v>124000</v>
      </c>
      <c r="W78" s="88">
        <v>124000</v>
      </c>
      <c r="X78" s="88">
        <v>30000</v>
      </c>
      <c r="Y78" s="88">
        <v>124000</v>
      </c>
      <c r="Z78" s="88">
        <v>30000</v>
      </c>
      <c r="AA78" s="88">
        <v>30000</v>
      </c>
      <c r="AB78" s="88">
        <v>124000</v>
      </c>
      <c r="AC78" s="88">
        <v>124000</v>
      </c>
      <c r="AD78" s="88">
        <f t="shared" si="0"/>
        <v>2626000</v>
      </c>
      <c r="AE78" s="88"/>
    </row>
    <row r="79" spans="1:31" ht="13.2">
      <c r="A79" s="2" t="s">
        <v>117</v>
      </c>
      <c r="B79" s="88">
        <v>494000</v>
      </c>
      <c r="C79" s="88">
        <v>430700</v>
      </c>
      <c r="D79" s="88">
        <v>368050</v>
      </c>
      <c r="E79" s="88">
        <v>341000</v>
      </c>
      <c r="F79" s="88">
        <v>463200</v>
      </c>
      <c r="G79" s="88">
        <v>162400</v>
      </c>
      <c r="H79" s="88">
        <v>518600</v>
      </c>
      <c r="I79" s="88">
        <v>364500</v>
      </c>
      <c r="J79" s="89">
        <v>417500</v>
      </c>
      <c r="K79" s="89">
        <v>1575650</v>
      </c>
      <c r="L79" s="89">
        <v>942600</v>
      </c>
      <c r="M79" s="89">
        <v>590900</v>
      </c>
      <c r="N79" s="89">
        <v>364550</v>
      </c>
      <c r="O79" s="89">
        <v>232000</v>
      </c>
      <c r="P79" s="89">
        <v>1044600</v>
      </c>
      <c r="Q79" s="89">
        <v>749700</v>
      </c>
      <c r="R79" s="89">
        <v>838300</v>
      </c>
      <c r="S79" s="89">
        <v>212400</v>
      </c>
      <c r="T79" s="89">
        <v>283600</v>
      </c>
      <c r="U79" s="89">
        <v>859900</v>
      </c>
      <c r="V79" s="89">
        <v>493000</v>
      </c>
      <c r="W79" s="89">
        <v>744500</v>
      </c>
      <c r="X79" s="89">
        <v>520450</v>
      </c>
      <c r="Y79" s="89">
        <v>883700</v>
      </c>
      <c r="Z79" s="89">
        <v>491450</v>
      </c>
      <c r="AA79" s="89">
        <v>206400</v>
      </c>
      <c r="AB79" s="89">
        <v>39700</v>
      </c>
      <c r="AC79" s="89">
        <v>525000</v>
      </c>
      <c r="AD79" s="88">
        <f t="shared" si="0"/>
        <v>15158350</v>
      </c>
      <c r="AE79" s="88"/>
    </row>
    <row r="80" spans="1:31" ht="13.2">
      <c r="A80" s="90" t="s">
        <v>2</v>
      </c>
      <c r="B80" s="84">
        <f t="shared" ref="B80:AD80" si="1">SUM(B76:B79)</f>
        <v>628780</v>
      </c>
      <c r="C80" s="84">
        <f t="shared" si="1"/>
        <v>575324</v>
      </c>
      <c r="D80" s="84">
        <f t="shared" si="1"/>
        <v>505027</v>
      </c>
      <c r="E80" s="84">
        <f t="shared" si="1"/>
        <v>408351</v>
      </c>
      <c r="F80" s="84">
        <f t="shared" si="1"/>
        <v>524456</v>
      </c>
      <c r="G80" s="84">
        <f t="shared" si="1"/>
        <v>366523</v>
      </c>
      <c r="H80" s="84">
        <f t="shared" si="1"/>
        <v>698736</v>
      </c>
      <c r="I80" s="84">
        <f t="shared" si="1"/>
        <v>511457</v>
      </c>
      <c r="J80" s="84">
        <f t="shared" si="1"/>
        <v>550171</v>
      </c>
      <c r="K80" s="84">
        <f t="shared" si="1"/>
        <v>1727217</v>
      </c>
      <c r="L80" s="84">
        <f t="shared" si="1"/>
        <v>976263</v>
      </c>
      <c r="M80" s="84">
        <f t="shared" si="1"/>
        <v>636806</v>
      </c>
      <c r="N80" s="84">
        <f t="shared" si="1"/>
        <v>508701</v>
      </c>
      <c r="O80" s="84">
        <f t="shared" si="1"/>
        <v>375815</v>
      </c>
      <c r="P80" s="84">
        <f t="shared" si="1"/>
        <v>1190892</v>
      </c>
      <c r="Q80" s="84">
        <f t="shared" si="1"/>
        <v>879370</v>
      </c>
      <c r="R80" s="84">
        <f t="shared" si="1"/>
        <v>976266</v>
      </c>
      <c r="S80" s="84">
        <f t="shared" si="1"/>
        <v>242400</v>
      </c>
      <c r="T80" s="84">
        <f t="shared" si="1"/>
        <v>319987</v>
      </c>
      <c r="U80" s="84">
        <f t="shared" si="1"/>
        <v>983900</v>
      </c>
      <c r="V80" s="84">
        <f t="shared" si="1"/>
        <v>617000</v>
      </c>
      <c r="W80" s="84">
        <f t="shared" si="1"/>
        <v>869904</v>
      </c>
      <c r="X80" s="84">
        <f t="shared" si="1"/>
        <v>550450</v>
      </c>
      <c r="Y80" s="84">
        <f t="shared" si="1"/>
        <v>1007700</v>
      </c>
      <c r="Z80" s="84">
        <f t="shared" si="1"/>
        <v>521450</v>
      </c>
      <c r="AA80" s="84">
        <f t="shared" si="1"/>
        <v>236400</v>
      </c>
      <c r="AB80" s="84">
        <f t="shared" si="1"/>
        <v>174712</v>
      </c>
      <c r="AC80" s="84">
        <f t="shared" si="1"/>
        <v>661818</v>
      </c>
      <c r="AD80" s="88">
        <f t="shared" si="1"/>
        <v>18225876</v>
      </c>
      <c r="AE80" s="88"/>
    </row>
    <row r="81" spans="1:31" ht="13.2">
      <c r="A81" s="91" t="s">
        <v>118</v>
      </c>
      <c r="B81" s="92">
        <v>17</v>
      </c>
      <c r="C81" s="92">
        <v>25</v>
      </c>
      <c r="D81" s="92">
        <v>21</v>
      </c>
      <c r="E81" s="92">
        <v>16</v>
      </c>
      <c r="F81" s="92">
        <v>15</v>
      </c>
      <c r="G81" s="92">
        <v>16</v>
      </c>
      <c r="H81" s="92">
        <v>24</v>
      </c>
      <c r="I81" s="92">
        <v>14</v>
      </c>
      <c r="J81" s="92">
        <v>20</v>
      </c>
      <c r="K81" s="92">
        <v>26</v>
      </c>
      <c r="L81" s="92">
        <v>24</v>
      </c>
      <c r="M81" s="92">
        <v>23</v>
      </c>
      <c r="N81" s="92">
        <v>22</v>
      </c>
      <c r="O81" s="92">
        <v>13</v>
      </c>
      <c r="P81" s="92">
        <v>19</v>
      </c>
      <c r="Q81" s="92">
        <v>21</v>
      </c>
      <c r="R81" s="92">
        <v>26</v>
      </c>
      <c r="S81" s="92">
        <v>9</v>
      </c>
      <c r="T81" s="92">
        <v>12</v>
      </c>
      <c r="U81" s="92">
        <v>25</v>
      </c>
      <c r="V81" s="92">
        <v>24</v>
      </c>
      <c r="W81" s="92">
        <v>22</v>
      </c>
      <c r="X81" s="92">
        <v>12</v>
      </c>
      <c r="Y81" s="92">
        <v>25</v>
      </c>
      <c r="Z81" s="92">
        <v>15</v>
      </c>
      <c r="AA81" s="92">
        <v>13</v>
      </c>
      <c r="AB81" s="92">
        <v>20</v>
      </c>
      <c r="AC81" s="92">
        <v>19</v>
      </c>
      <c r="AD81" s="6">
        <f>SUM(B81:AC81)</f>
        <v>538</v>
      </c>
      <c r="AE81" s="6"/>
    </row>
  </sheetData>
  <mergeCells count="1">
    <mergeCell ref="A1:A2"/>
  </mergeCells>
  <phoneticPr fontId="151"/>
  <conditionalFormatting sqref="Y5 B12:B42 C12:F41 G12:G42 H12:L41 M12:M42 N12:U41 V12:V42 W12:W41 X12:X42 Y12:AE41 Q44:R44 U44:V44 W44:X45 Y44:AA44 G45:J45 R47:W47 Y47 AB47:AE47 L51:S51 Y52:Z53 AA52 K53:R53 U53:W54 X53 AB54:AE54 R55 Z56 L57:S57 AB57:AE57 L59:M59 U59:U60 V59:X59 Y59:Z60 N60 C62:F62 H62:I62 J62:K63 O62 P62:Q63 Y63:AE63 I65:I69 O65:O66 Y65:AA69 AB65:AB66 AC65:AE65 Q66:S66 W66 X66:X67 C67:D69 H67:H69 J67:K67 P68:Q69 B69 E69 J69:K69 O69 R69:S69 X69 AB69:AE69 C71:D71">
    <cfRule type="containsText" dxfId="652" priority="1" operator="containsText" text="长距离">
      <formula>NOT(ISERROR(SEARCH(("长距离"),(Y5))))</formula>
    </cfRule>
  </conditionalFormatting>
  <conditionalFormatting sqref="Y5 B12:B42 C12:F41 G12:G42 H12:L41 M12:M42 N12:U41 V12:V42 W12:W41 X12:X42 Y12:AE41 Q44:R44 U44:V44 W44:X45 Y44:AA44 G45:J45 R47:W47 Y47 AB47:AE47 L51:S51 Y52:Z53 AA52 K53:R53 U53:W54 X53 AB54:AE54 R55 Z56 L57:S57 AB57:AE57 L59:M59 U59:U60 V59:X59 Y59:Z60 N60 C62:F62 H62:I62 J62:K63 O62 P62:Q63 Y63:AE63 I65:I69 O65:O66 Y65:AA69 AB65:AB66 AC65:AE65 Q66:S66 W66 X66:X67 C67:D69 H67:H69 J67:K67 P68:Q69 B69 E69 J69:K69 O69 R69:S69 X69 AB69:AE69 C71:D71">
    <cfRule type="containsText" dxfId="651" priority="2" operator="containsText" text="bm">
      <formula>NOT(ISERROR(SEARCH(("bm"),(Y5))))</formula>
    </cfRule>
  </conditionalFormatting>
  <conditionalFormatting sqref="Y5 B12:B42 C12:F41 G12:G42 H12:L41 M12:M42 N12:U41 V12:V42 W12:W41 X12:X42 Y12:AE41 Q44:R44 U44:V44 W44:X45 Y44:AA44 G45:J45 R47:W47 Y47 AB47:AE47 L51:S51 Y52:Z53 AA52 K53:R53 U53:W54 X53 AB54:AE54 R55 Z56 L57:S57 AB57:AE57 L59:M59 U59:U60 V59:X59 Y59:Z60 N60 C62:F62 H62:I62 J62:K63 O62 P62:Q63 Y63:AE63 I65:I69 O65:O66 Y65:AA69 AB65:AB66 AC65:AE65 Q66:S66 W66 X66:X67 C67:D69 H67:H69 J67:K67 P68:Q69 B69 E69 J69:K69 O69 R69:S69 X69 AB69:AE69 C71:D71">
    <cfRule type="containsText" dxfId="650" priority="3" operator="containsText" text="Lt">
      <formula>NOT(ISERROR(SEARCH(("Lt"),(Y5))))</formula>
    </cfRule>
  </conditionalFormatting>
  <conditionalFormatting sqref="Y5 B12:B42 C12:F41 G12:G42 H12:L41 M12:M42 N12:U41 V12:V42 W12:W41 X12:X42 Y12:AE41 Q44:R44 U44:V44 W44:X45 Y44:AA44 G45:J45 R47:W47 Y47 AB47:AE47 L51:S51 Y52:Z53 AA52 K53:R53 U53:W54 X53 AB54:AE54 R55 Z56 L57:S57 AB57:AE57 L59:M59 U59:U60 V59:X59 Y59:Z60 N60 C62:F62 H62:I62 J62:K63 O62 P62:Q63 Y63:AE63 I65:I69 O65:O66 Y65:AA69 AB65:AB66 AC65:AE65 Q66:S66 W66 X66:X67 C67:D69 H67:H69 J67:K67 P68:Q69 B69 E69 J69:K69 O69 R69:S69 X69 AB69:AE69 C71:D71">
    <cfRule type="containsText" dxfId="649" priority="4" operator="containsText" text="考斯特">
      <formula>NOT(ISERROR(SEARCH(("考斯特"),(Y5))))</formula>
    </cfRule>
  </conditionalFormatting>
  <conditionalFormatting sqref="Y5 B12:B42 C12:F41 G12:G42 H12:L41 M12:M42 N12:U41 V12:V42 W12:W41 X12:X42 Y12:AE41 Q44:R44 U44:V44 W44:X45 Y44:AA44 G45:J45 R47:W47 Y47 AB47:AE47 L51:S51 Y52:Z53 AA52 K53:R53 U53:W54 X53 AB54:AE54 R55 Z56 L57:S57 AB57:AE57 L59:M59 U59:U60 V59:X59 Y59:Z60 N60 C62:F62 H62:I62 J62:K63 O62 P62:Q63 Y63:AE63 I65:I69 O65:O66 Y65:AA69 AB65:AB66 AC65:AE65 Q66:S66 W66 X66:X67 C67:D69 H67:H69 J67:K67 P68:Q69 B69 E69 J69:K69 O69 R69:S69 X69 AB69:AE69 C71:D71">
    <cfRule type="containsText" dxfId="648" priority="5" operator="containsText" text="R">
      <formula>NOT(ISERROR(SEARCH(("R"),(Y5))))</formula>
    </cfRule>
  </conditionalFormatting>
  <conditionalFormatting sqref="Y16:AB16 K19:M20 N19:Q19 Y20:AA20 AC20:AE21 B21 AB21 H25:I25 Y26:AE26 I27:I30 J27:J28 K27 G28:H30 N28:P30 Q28 AB28:AB30 AC29:AE30 D31:E31 I32 I34:K35 L34:M34 U34:AA34 H35 R38 B43:AE74">
    <cfRule type="containsText" dxfId="647" priority="6" operator="containsText" text="修理">
      <formula>NOT(ISERROR(SEARCH(("修理"),(Y16))))</formula>
    </cfRule>
  </conditionalFormatting>
  <conditionalFormatting sqref="Y16:AB16 K19:M20 N19:Q19 Y20:AA20 AC20:AE21 B21 AB21 H25:I25 Y26:AE26 I27:I30 J27:J28 K27 G28:H30 N28:P30 Q28 AB28:AB30 AC29:AE30 D31:E31 I32 I34:K35 L34:M34 U34:AA34 H35 R38 B43:AE74">
    <cfRule type="containsText" dxfId="646" priority="7" operator="containsText" text="三检">
      <formula>NOT(ISERROR(SEARCH(("三检"),(Y16))))</formula>
    </cfRule>
  </conditionalFormatting>
  <conditionalFormatting sqref="Y16:AB16 K19:M20 N19:Q19 Y20:AA20 AC20:AE21 B21 AB21 H25:I25 Y26:AE26 I27:I30 J27:J28 K27 G28:H30 N28:P30 Q28 AB28:AB30 AC29:AE30 D31:E31 I32 I34:K35 L34:M34 U34:AA34 H35 R38 B43:AE74">
    <cfRule type="containsText" dxfId="645" priority="8" operator="containsText" text="年检">
      <formula>NOT(ISERROR(SEARCH(("年检"),(Y16))))</formula>
    </cfRule>
  </conditionalFormatting>
  <conditionalFormatting sqref="Y16:AB16 K19:M20 N19:Q19 Y20:AA20 AC20:AE21 B21 AB21 H25:I25 Y26:AE26 I27:I30 J27:J28 K27 G28:H30 N28:P30 Q28 AB28:AB30 AC29:AE30 D31:E31 I32 I34:K35 L34:M34 U34:AA34 H35 R38 B43:AE74">
    <cfRule type="containsText" dxfId="644" priority="9" operator="containsText" text="搬">
      <formula>NOT(ISERROR(SEARCH(("搬"),(Y16))))</formula>
    </cfRule>
  </conditionalFormatting>
  <conditionalFormatting sqref="Y5 B13:F41 G13:G42 H13:L41 M13:M42 N13:U41 V13:V42 W13:W41 X13:X42 Y13:AE41 Q44:R44 U44:V44 W44:X45 Y44:AA44 G45:J45 R47:W47 Y47 AB47:AE47 L51:S51 Y52:Z53 AA52 K53:R53 U53:W54 X53 AB54:AE54 R55 Z56 L57:S57 AB57:AE57 L59:M59 U59:U60 V59:X59 Y59:Z60 N60 C62:F62 H62:I62 J62:K63 O62 P62:Q63 Y63:AE63 I65:I69 O65:O66 Y65:AA69 AB65:AB66 AC65:AE65 Q66:S66 W66 X66:X67 C67:D69 H67:H69 J67:K67 P68:Q69 B69 E69 J69:K69 O69 R69:S69 X69 AB69:AE69 C71:D71">
    <cfRule type="containsText" dxfId="643" priority="10" operator="containsText" text="本社番">
      <formula>NOT(ISERROR(SEARCH(("本社番"),(Y5))))</formula>
    </cfRule>
  </conditionalFormatting>
  <conditionalFormatting sqref="B2:AE2">
    <cfRule type="notContainsBlanks" dxfId="642" priority="11">
      <formula>LEN(TRIM(B2))&gt;0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r:uid="{00000000-0002-0000-2100-000000000000}">
          <x14:formula1>
            <xm:f>条件勿动!$A$2:$A$23</xm:f>
          </x14:formula1>
          <xm:sqref>B42</xm:sqref>
        </x14:dataValidation>
        <x14:dataValidation type="list" allowBlank="1" xr:uid="{00000000-0002-0000-2100-000001000000}">
          <x14:formula1>
            <xm:f>条件勿动!$A:$A</xm:f>
          </x14:formula1>
          <xm:sqref>Y5 B13:AE15 B16:X16 AC16:AE16 B17:AE18 R19:AE19 B19:J20 N20:AB20 C21:AA21 AC21 B22:AE24 B25:H25 J25:AE25 B26:X26 AB26:AE26 B27:I27 L27:AE27 R28:AE28 B28:M29 Q29:AA29 B30:AB30 B31:C31 F31:AE31 B32:H32 J32:AE32 B33:AE33 B34:U34 X34 AB34:AE34 B35:AE41 G42 M42 V42 X42 Q44:R44 U44 X44:AA44 G45:J45 W45:X45 R47:W47 Y47 L53:Z53 R55 Z56 AB57:AE57 U59:X59 N60 C62:F62 H62:K62 J63:K63 P63:Q63 Y63:AA63 Y65:AA65 O66 Q66:S66 W66:AB66 J67:K67 X67:AA67 C67:D68 P68:Q68 Y68:AA68 B69:E69 H67:H69 J69:K69 O69:S69 X69:AA69 AC69:AE69</xm:sqref>
        </x14:dataValidation>
        <x14:dataValidation type="list" allowBlank="1" xr:uid="{00000000-0002-0000-2100-000002000000}">
          <x14:formula1>
            <xm:f>条件勿动!$B:$B</xm:f>
          </x14:formula1>
          <xm:sqref>Y16:AB16 K19:Q19 K20:M20 AC20:AE20 B21 AB21 AD21:AE21 I25 Y26:AA26 J27:K27 N28:Q28 N29:P29 AB29:AE29 AC30:AE30 D31:E31 I32 V34:W34 Y34:AA34 B43:AE43 B44:P44 S44:T44 V44:W44 AB44:AE44 B45:F45 K45:V45 Y45:AE45 B46:AE46 B47:Q47 X47 Z47:AE47 B48:AE52 B53:K53 AA53:AE53 B54:AE54 B55:Q55 S55:AE55 B56:Y56 AA56:AE56 B57:AA57 B58:AE58 B59:T59 Y59:AE59 B60:M60 O60:AE60 B61:AE61 B62 G62 L62:AE62 B63:I63 L63:O63 R63:X63 AB63:AE63 B64:AE64 B65:X65 AB65:AE65 B66:N66 P66 T66:V66 AC66:AE66 I67 L67:W67 B67:B68 E67:G68 I68:O68 R68:X68 AB67:AE68 F69:G69 I69 L69:N69 T69:W69 B70:AE74</xm:sqref>
        </x14:dataValidation>
      </x14:dataValidations>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0000"/>
    <outlinePr summaryBelow="0" summaryRight="0"/>
  </sheetPr>
  <dimension ref="A1:AP745"/>
  <sheetViews>
    <sheetView workbookViewId="0">
      <pane xSplit="2" topLeftCell="C1" activePane="topRight" state="frozen"/>
      <selection pane="topRight" activeCell="D2" sqref="D2"/>
    </sheetView>
  </sheetViews>
  <sheetFormatPr defaultColWidth="12.6640625" defaultRowHeight="15.75" customHeight="1"/>
  <cols>
    <col min="1" max="1" width="2.33203125" customWidth="1"/>
    <col min="2" max="2" width="27.88671875" customWidth="1"/>
    <col min="3" max="42" width="9.21875" customWidth="1"/>
  </cols>
  <sheetData>
    <row r="1" spans="1:42" ht="22.2">
      <c r="A1" s="920"/>
      <c r="B1" s="921">
        <v>2</v>
      </c>
      <c r="C1" s="922"/>
      <c r="D1" s="922"/>
      <c r="E1" s="922"/>
      <c r="F1" s="922"/>
      <c r="G1" s="922"/>
      <c r="H1" s="922"/>
      <c r="I1" s="922"/>
      <c r="J1" s="922"/>
      <c r="K1" s="922"/>
      <c r="L1" s="922"/>
      <c r="M1" s="922"/>
      <c r="N1" s="922"/>
      <c r="O1" s="922"/>
      <c r="P1" s="922"/>
      <c r="Q1" s="922"/>
      <c r="R1" s="922"/>
      <c r="S1" s="922"/>
      <c r="T1" s="922"/>
      <c r="U1" s="922"/>
      <c r="V1" s="922"/>
      <c r="W1" s="923"/>
      <c r="X1" s="923"/>
      <c r="Y1" s="923"/>
      <c r="Z1" s="923"/>
      <c r="AA1" s="923"/>
      <c r="AB1" s="923"/>
      <c r="AC1" s="923"/>
      <c r="AD1" s="923"/>
      <c r="AE1" s="923"/>
      <c r="AF1" s="923"/>
      <c r="AG1" s="923"/>
      <c r="AH1" s="923"/>
      <c r="AI1" s="923"/>
      <c r="AJ1" s="923"/>
      <c r="AK1" s="923"/>
      <c r="AL1" s="923"/>
      <c r="AM1" s="923"/>
      <c r="AN1" s="923"/>
      <c r="AO1" s="923"/>
      <c r="AP1" s="923"/>
    </row>
    <row r="2" spans="1:42" ht="18">
      <c r="A2" s="924"/>
      <c r="B2" s="925" t="s">
        <v>64</v>
      </c>
      <c r="C2" s="926">
        <v>44693</v>
      </c>
      <c r="D2" s="926">
        <v>44694</v>
      </c>
      <c r="E2" s="927">
        <v>44695</v>
      </c>
      <c r="F2" s="927">
        <v>44696</v>
      </c>
      <c r="G2" s="926">
        <v>44697</v>
      </c>
      <c r="H2" s="926">
        <v>44698</v>
      </c>
      <c r="I2" s="926">
        <v>44699</v>
      </c>
      <c r="J2" s="926">
        <v>44700</v>
      </c>
      <c r="K2" s="926">
        <v>44701</v>
      </c>
      <c r="L2" s="927">
        <v>44702</v>
      </c>
      <c r="M2" s="927">
        <v>44703</v>
      </c>
      <c r="N2" s="926">
        <v>44704</v>
      </c>
      <c r="O2" s="926">
        <v>44705</v>
      </c>
      <c r="P2" s="926">
        <v>44706</v>
      </c>
      <c r="Q2" s="926">
        <v>44707</v>
      </c>
      <c r="R2" s="926">
        <v>44708</v>
      </c>
      <c r="S2" s="927">
        <v>44709</v>
      </c>
      <c r="T2" s="927">
        <v>44710</v>
      </c>
      <c r="U2" s="926">
        <v>44711</v>
      </c>
      <c r="V2" s="926">
        <v>44712</v>
      </c>
      <c r="W2" s="14"/>
      <c r="X2" s="14"/>
      <c r="Y2" s="14"/>
      <c r="Z2" s="14"/>
      <c r="AA2" s="14"/>
      <c r="AB2" s="14"/>
      <c r="AC2" s="14"/>
      <c r="AD2" s="14"/>
      <c r="AE2" s="14"/>
      <c r="AF2" s="14"/>
      <c r="AG2" s="14"/>
      <c r="AH2" s="14"/>
      <c r="AI2" s="14"/>
      <c r="AJ2" s="14"/>
      <c r="AK2" s="14"/>
      <c r="AL2" s="14"/>
      <c r="AM2" s="14"/>
      <c r="AN2" s="14"/>
      <c r="AO2" s="14"/>
      <c r="AP2" s="14"/>
    </row>
    <row r="3" spans="1:42" ht="18">
      <c r="A3" s="924"/>
      <c r="B3" s="928"/>
      <c r="C3" s="929" t="s">
        <v>68</v>
      </c>
      <c r="D3" s="929" t="s">
        <v>69</v>
      </c>
      <c r="E3" s="929" t="s">
        <v>70</v>
      </c>
      <c r="F3" s="929" t="s">
        <v>71</v>
      </c>
      <c r="G3" s="929" t="s">
        <v>72</v>
      </c>
      <c r="H3" s="929" t="s">
        <v>66</v>
      </c>
      <c r="I3" s="929" t="s">
        <v>67</v>
      </c>
      <c r="J3" s="929" t="s">
        <v>68</v>
      </c>
      <c r="K3" s="929" t="s">
        <v>69</v>
      </c>
      <c r="L3" s="929" t="s">
        <v>70</v>
      </c>
      <c r="M3" s="929" t="s">
        <v>71</v>
      </c>
      <c r="N3" s="929" t="s">
        <v>72</v>
      </c>
      <c r="O3" s="929" t="s">
        <v>66</v>
      </c>
      <c r="P3" s="929" t="s">
        <v>67</v>
      </c>
      <c r="Q3" s="929" t="s">
        <v>68</v>
      </c>
      <c r="R3" s="929" t="s">
        <v>69</v>
      </c>
      <c r="S3" s="929" t="s">
        <v>70</v>
      </c>
      <c r="T3" s="929" t="s">
        <v>71</v>
      </c>
      <c r="U3" s="929" t="s">
        <v>72</v>
      </c>
      <c r="V3" s="929" t="s">
        <v>66</v>
      </c>
      <c r="W3" s="14"/>
      <c r="X3" s="14"/>
      <c r="Y3" s="14"/>
      <c r="Z3" s="14"/>
      <c r="AA3" s="14"/>
      <c r="AB3" s="14"/>
      <c r="AC3" s="14"/>
      <c r="AD3" s="14"/>
      <c r="AE3" s="14"/>
      <c r="AF3" s="14"/>
      <c r="AG3" s="14"/>
      <c r="AH3" s="14"/>
      <c r="AI3" s="14"/>
      <c r="AJ3" s="14"/>
      <c r="AK3" s="14"/>
      <c r="AL3" s="14"/>
      <c r="AM3" s="14"/>
      <c r="AN3" s="14"/>
      <c r="AO3" s="14"/>
      <c r="AP3" s="14"/>
    </row>
    <row r="4" spans="1:42" ht="13.8">
      <c r="A4" s="930"/>
      <c r="B4" s="931" t="s">
        <v>3200</v>
      </c>
      <c r="C4" s="932" t="s">
        <v>3201</v>
      </c>
      <c r="D4" s="933"/>
      <c r="E4" s="933"/>
      <c r="F4" s="933"/>
      <c r="G4" s="934" t="s">
        <v>3202</v>
      </c>
      <c r="H4" s="934" t="s">
        <v>3203</v>
      </c>
      <c r="I4" s="934" t="s">
        <v>3201</v>
      </c>
      <c r="J4" s="934" t="s">
        <v>3204</v>
      </c>
      <c r="K4" s="933"/>
      <c r="L4" s="933"/>
      <c r="M4" s="933"/>
      <c r="N4" s="934" t="s">
        <v>3205</v>
      </c>
      <c r="O4" s="934" t="s">
        <v>3204</v>
      </c>
      <c r="P4" s="934" t="s">
        <v>3206</v>
      </c>
      <c r="Q4" s="934" t="s">
        <v>3201</v>
      </c>
      <c r="R4" s="933"/>
      <c r="S4" s="933"/>
      <c r="T4" s="933"/>
      <c r="U4" s="934" t="s">
        <v>3201</v>
      </c>
      <c r="V4" s="934" t="s">
        <v>3202</v>
      </c>
      <c r="W4" s="14"/>
      <c r="X4" s="14"/>
      <c r="Y4" s="14"/>
      <c r="Z4" s="14"/>
      <c r="AA4" s="14"/>
      <c r="AB4" s="14"/>
      <c r="AC4" s="14"/>
      <c r="AD4" s="14"/>
      <c r="AE4" s="14"/>
      <c r="AF4" s="14"/>
      <c r="AG4" s="14"/>
      <c r="AH4" s="14"/>
      <c r="AI4" s="14"/>
      <c r="AJ4" s="14"/>
      <c r="AK4" s="14"/>
      <c r="AL4" s="14"/>
      <c r="AM4" s="14"/>
      <c r="AN4" s="14"/>
      <c r="AO4" s="14"/>
      <c r="AP4" s="14"/>
    </row>
    <row r="5" spans="1:42" ht="18">
      <c r="A5" s="935"/>
      <c r="B5" s="936" t="s">
        <v>3207</v>
      </c>
      <c r="C5" s="932" t="s">
        <v>3208</v>
      </c>
      <c r="D5" s="933"/>
      <c r="E5" s="933"/>
      <c r="F5" s="933"/>
      <c r="G5" s="937" t="s">
        <v>3208</v>
      </c>
      <c r="H5" s="934" t="s">
        <v>3209</v>
      </c>
      <c r="I5" s="937" t="s">
        <v>3208</v>
      </c>
      <c r="J5" s="937" t="s">
        <v>3208</v>
      </c>
      <c r="K5" s="933"/>
      <c r="L5" s="933"/>
      <c r="M5" s="933"/>
      <c r="N5" s="934" t="s">
        <v>3210</v>
      </c>
      <c r="O5" s="937" t="s">
        <v>3208</v>
      </c>
      <c r="P5" s="937" t="s">
        <v>3208</v>
      </c>
      <c r="Q5" s="934" t="s">
        <v>3210</v>
      </c>
      <c r="R5" s="933"/>
      <c r="S5" s="933"/>
      <c r="T5" s="933"/>
      <c r="U5" s="937" t="s">
        <v>3208</v>
      </c>
      <c r="V5" s="937" t="s">
        <v>3208</v>
      </c>
      <c r="W5" s="14"/>
      <c r="X5" s="14"/>
      <c r="Y5" s="14"/>
      <c r="Z5" s="14"/>
      <c r="AA5" s="14"/>
      <c r="AB5" s="14"/>
      <c r="AC5" s="14"/>
      <c r="AD5" s="14"/>
      <c r="AE5" s="14"/>
      <c r="AF5" s="14"/>
      <c r="AG5" s="14"/>
      <c r="AH5" s="14"/>
      <c r="AI5" s="14"/>
      <c r="AJ5" s="14"/>
      <c r="AK5" s="14"/>
      <c r="AL5" s="14"/>
      <c r="AM5" s="14"/>
      <c r="AN5" s="14"/>
      <c r="AO5" s="14"/>
      <c r="AP5" s="14"/>
    </row>
    <row r="6" spans="1:42" ht="18">
      <c r="A6" s="935"/>
      <c r="B6" s="936" t="s">
        <v>3207</v>
      </c>
      <c r="C6" s="932" t="s">
        <v>3211</v>
      </c>
      <c r="D6" s="933"/>
      <c r="E6" s="933"/>
      <c r="F6" s="933"/>
      <c r="G6" s="932" t="s">
        <v>3212</v>
      </c>
      <c r="H6" s="934" t="s">
        <v>3211</v>
      </c>
      <c r="I6" s="934" t="s">
        <v>3209</v>
      </c>
      <c r="J6" s="934" t="s">
        <v>3213</v>
      </c>
      <c r="K6" s="933"/>
      <c r="L6" s="933"/>
      <c r="M6" s="933"/>
      <c r="N6" s="934" t="s">
        <v>3214</v>
      </c>
      <c r="O6" s="937" t="s">
        <v>3210</v>
      </c>
      <c r="P6" s="934" t="s">
        <v>3203</v>
      </c>
      <c r="Q6" s="934" t="s">
        <v>3213</v>
      </c>
      <c r="R6" s="933"/>
      <c r="S6" s="933"/>
      <c r="T6" s="933"/>
      <c r="U6" s="934" t="s">
        <v>3215</v>
      </c>
      <c r="V6" s="937" t="s">
        <v>3216</v>
      </c>
      <c r="W6" s="14"/>
      <c r="X6" s="14"/>
      <c r="Y6" s="14"/>
      <c r="Z6" s="14"/>
      <c r="AA6" s="14"/>
      <c r="AB6" s="14"/>
      <c r="AC6" s="14"/>
      <c r="AD6" s="14"/>
      <c r="AE6" s="14"/>
      <c r="AF6" s="14"/>
      <c r="AG6" s="14"/>
      <c r="AH6" s="14"/>
      <c r="AI6" s="14"/>
      <c r="AJ6" s="14"/>
      <c r="AK6" s="14"/>
      <c r="AL6" s="14"/>
      <c r="AM6" s="14"/>
      <c r="AN6" s="14"/>
      <c r="AO6" s="14"/>
      <c r="AP6" s="14"/>
    </row>
    <row r="7" spans="1:42" ht="18">
      <c r="A7" s="930"/>
      <c r="B7" s="938" t="s">
        <v>3217</v>
      </c>
      <c r="C7" s="933"/>
      <c r="D7" s="932" t="s">
        <v>3204</v>
      </c>
      <c r="E7" s="939"/>
      <c r="F7" s="939"/>
      <c r="G7" s="933"/>
      <c r="H7" s="933"/>
      <c r="I7" s="933"/>
      <c r="J7" s="933"/>
      <c r="K7" s="934" t="s">
        <v>3209</v>
      </c>
      <c r="L7" s="939"/>
      <c r="M7" s="939"/>
      <c r="N7" s="933"/>
      <c r="O7" s="933"/>
      <c r="P7" s="933"/>
      <c r="Q7" s="933"/>
      <c r="R7" s="934" t="s">
        <v>3218</v>
      </c>
      <c r="S7" s="939"/>
      <c r="T7" s="939"/>
      <c r="U7" s="933"/>
      <c r="V7" s="933"/>
      <c r="W7" s="14"/>
      <c r="X7" s="14"/>
      <c r="Y7" s="14"/>
      <c r="Z7" s="14"/>
      <c r="AA7" s="14"/>
      <c r="AB7" s="14"/>
      <c r="AC7" s="14"/>
      <c r="AD7" s="14"/>
      <c r="AE7" s="14"/>
      <c r="AF7" s="14"/>
      <c r="AG7" s="14"/>
      <c r="AH7" s="14"/>
      <c r="AI7" s="14"/>
      <c r="AJ7" s="14"/>
      <c r="AK7" s="14"/>
      <c r="AL7" s="14"/>
      <c r="AM7" s="14"/>
      <c r="AN7" s="14"/>
      <c r="AO7" s="14"/>
      <c r="AP7" s="14"/>
    </row>
    <row r="8" spans="1:42" ht="18">
      <c r="A8" s="930"/>
      <c r="B8" s="938" t="s">
        <v>3219</v>
      </c>
      <c r="C8" s="933"/>
      <c r="D8" s="932" t="s">
        <v>3220</v>
      </c>
      <c r="E8" s="939"/>
      <c r="F8" s="939"/>
      <c r="G8" s="933"/>
      <c r="H8" s="933"/>
      <c r="I8" s="933"/>
      <c r="J8" s="933"/>
      <c r="K8" s="934" t="s">
        <v>3201</v>
      </c>
      <c r="L8" s="939"/>
      <c r="M8" s="939"/>
      <c r="N8" s="933"/>
      <c r="O8" s="933"/>
      <c r="P8" s="933"/>
      <c r="Q8" s="933"/>
      <c r="R8" s="934" t="s">
        <v>3201</v>
      </c>
      <c r="S8" s="939"/>
      <c r="T8" s="939"/>
      <c r="U8" s="933"/>
      <c r="V8" s="933"/>
      <c r="W8" s="14"/>
      <c r="X8" s="14"/>
      <c r="Y8" s="14"/>
      <c r="Z8" s="14"/>
      <c r="AA8" s="14"/>
      <c r="AB8" s="14"/>
      <c r="AC8" s="14"/>
      <c r="AD8" s="14"/>
      <c r="AE8" s="14"/>
      <c r="AF8" s="14"/>
      <c r="AG8" s="14"/>
      <c r="AH8" s="14"/>
      <c r="AI8" s="14"/>
      <c r="AJ8" s="14"/>
      <c r="AK8" s="14"/>
      <c r="AL8" s="14"/>
      <c r="AM8" s="14"/>
      <c r="AN8" s="14"/>
      <c r="AO8" s="14"/>
      <c r="AP8" s="14"/>
    </row>
    <row r="9" spans="1:42" ht="18">
      <c r="A9" s="930"/>
      <c r="B9" s="938" t="s">
        <v>3221</v>
      </c>
      <c r="C9" s="939"/>
      <c r="D9" s="932" t="s">
        <v>3209</v>
      </c>
      <c r="E9" s="939"/>
      <c r="F9" s="939"/>
      <c r="G9" s="939"/>
      <c r="H9" s="939"/>
      <c r="I9" s="939"/>
      <c r="J9" s="939"/>
      <c r="K9" s="934" t="s">
        <v>3204</v>
      </c>
      <c r="L9" s="939"/>
      <c r="M9" s="939"/>
      <c r="N9" s="939"/>
      <c r="O9" s="939"/>
      <c r="P9" s="939"/>
      <c r="Q9" s="939"/>
      <c r="R9" s="937" t="s">
        <v>3208</v>
      </c>
      <c r="S9" s="939"/>
      <c r="T9" s="939"/>
      <c r="U9" s="939"/>
      <c r="V9" s="939"/>
      <c r="W9" s="14"/>
      <c r="X9" s="14"/>
      <c r="Y9" s="14"/>
      <c r="Z9" s="14"/>
      <c r="AA9" s="14"/>
      <c r="AB9" s="14"/>
      <c r="AC9" s="14"/>
      <c r="AD9" s="14"/>
      <c r="AE9" s="14"/>
      <c r="AF9" s="14"/>
      <c r="AG9" s="14"/>
      <c r="AH9" s="14"/>
      <c r="AI9" s="14"/>
      <c r="AJ9" s="14"/>
      <c r="AK9" s="14"/>
      <c r="AL9" s="14"/>
      <c r="AM9" s="14"/>
      <c r="AN9" s="14"/>
      <c r="AO9" s="14"/>
      <c r="AP9" s="14"/>
    </row>
    <row r="10" spans="1:42" ht="18">
      <c r="A10" s="930"/>
      <c r="B10" s="938" t="s">
        <v>3222</v>
      </c>
      <c r="C10" s="939"/>
      <c r="D10" s="932" t="s">
        <v>3208</v>
      </c>
      <c r="E10" s="939"/>
      <c r="F10" s="939"/>
      <c r="G10" s="939"/>
      <c r="H10" s="939"/>
      <c r="I10" s="939"/>
      <c r="J10" s="939"/>
      <c r="K10" s="934" t="s">
        <v>3208</v>
      </c>
      <c r="L10" s="939"/>
      <c r="M10" s="939" t="s">
        <v>64</v>
      </c>
      <c r="N10" s="939"/>
      <c r="O10" s="939"/>
      <c r="P10" s="939"/>
      <c r="Q10" s="940"/>
      <c r="R10" s="937" t="s">
        <v>3210</v>
      </c>
      <c r="S10" s="939"/>
      <c r="T10" s="939"/>
      <c r="U10" s="939"/>
      <c r="V10" s="939"/>
      <c r="W10" s="14"/>
      <c r="X10" s="14"/>
      <c r="Y10" s="14"/>
      <c r="Z10" s="14"/>
      <c r="AA10" s="14"/>
      <c r="AB10" s="14"/>
      <c r="AC10" s="14"/>
      <c r="AD10" s="14"/>
      <c r="AE10" s="14"/>
      <c r="AF10" s="14"/>
      <c r="AG10" s="14"/>
      <c r="AH10" s="14"/>
      <c r="AI10" s="14"/>
      <c r="AJ10" s="14"/>
      <c r="AK10" s="14"/>
      <c r="AL10" s="14"/>
      <c r="AM10" s="14"/>
      <c r="AN10" s="14"/>
      <c r="AO10" s="14"/>
      <c r="AP10" s="14"/>
    </row>
    <row r="11" spans="1:42" ht="18">
      <c r="A11" s="930"/>
      <c r="B11" s="941" t="s">
        <v>3223</v>
      </c>
      <c r="C11" s="939"/>
      <c r="D11" s="939"/>
      <c r="E11" s="937" t="s">
        <v>3201</v>
      </c>
      <c r="F11" s="939"/>
      <c r="G11" s="939"/>
      <c r="H11" s="939"/>
      <c r="I11" s="939"/>
      <c r="J11" s="939"/>
      <c r="K11" s="939"/>
      <c r="L11" s="937" t="s">
        <v>3201</v>
      </c>
      <c r="M11" s="939"/>
      <c r="N11" s="939"/>
      <c r="O11" s="939"/>
      <c r="P11" s="939"/>
      <c r="Q11" s="939"/>
      <c r="R11" s="939"/>
      <c r="S11" s="934" t="s">
        <v>3220</v>
      </c>
      <c r="T11" s="939"/>
      <c r="U11" s="939"/>
      <c r="V11" s="939"/>
      <c r="W11" s="14"/>
      <c r="X11" s="14"/>
      <c r="Y11" s="14"/>
      <c r="Z11" s="14"/>
      <c r="AA11" s="14"/>
      <c r="AB11" s="14"/>
      <c r="AC11" s="14"/>
      <c r="AD11" s="14"/>
      <c r="AE11" s="14"/>
      <c r="AF11" s="14"/>
      <c r="AG11" s="14"/>
      <c r="AH11" s="14"/>
      <c r="AI11" s="14"/>
      <c r="AJ11" s="14"/>
      <c r="AK11" s="14"/>
      <c r="AL11" s="14"/>
      <c r="AM11" s="14"/>
      <c r="AN11" s="14"/>
      <c r="AO11" s="14"/>
      <c r="AP11" s="14"/>
    </row>
    <row r="12" spans="1:42" ht="18">
      <c r="A12" s="930"/>
      <c r="B12" s="941" t="s">
        <v>3224</v>
      </c>
      <c r="C12" s="939"/>
      <c r="D12" s="939"/>
      <c r="E12" s="934" t="s">
        <v>3225</v>
      </c>
      <c r="F12" s="939"/>
      <c r="G12" s="939"/>
      <c r="H12" s="939"/>
      <c r="I12" s="939"/>
      <c r="J12" s="939"/>
      <c r="K12" s="939"/>
      <c r="L12" s="937" t="s">
        <v>3226</v>
      </c>
      <c r="M12" s="939"/>
      <c r="N12" s="939"/>
      <c r="O12" s="939"/>
      <c r="P12" s="939"/>
      <c r="Q12" s="939"/>
      <c r="R12" s="939"/>
      <c r="S12" s="934" t="s">
        <v>3227</v>
      </c>
      <c r="T12" s="939"/>
      <c r="U12" s="939"/>
      <c r="V12" s="939"/>
      <c r="W12" s="14"/>
      <c r="X12" s="14"/>
      <c r="Y12" s="14"/>
      <c r="Z12" s="14"/>
      <c r="AA12" s="14"/>
      <c r="AB12" s="14"/>
      <c r="AC12" s="14"/>
      <c r="AD12" s="14"/>
      <c r="AE12" s="14"/>
      <c r="AF12" s="14"/>
      <c r="AG12" s="14"/>
      <c r="AH12" s="14"/>
      <c r="AI12" s="14"/>
      <c r="AJ12" s="14"/>
      <c r="AK12" s="14"/>
      <c r="AL12" s="14"/>
      <c r="AM12" s="14"/>
      <c r="AN12" s="14"/>
      <c r="AO12" s="14"/>
      <c r="AP12" s="14"/>
    </row>
    <row r="13" spans="1:42" ht="18">
      <c r="A13" s="930"/>
      <c r="B13" s="941" t="s">
        <v>3228</v>
      </c>
      <c r="C13" s="939"/>
      <c r="D13" s="939"/>
      <c r="E13" s="932" t="s">
        <v>3213</v>
      </c>
      <c r="F13" s="939"/>
      <c r="G13" s="939"/>
      <c r="H13" s="939"/>
      <c r="I13" s="939"/>
      <c r="J13" s="939"/>
      <c r="K13" s="939"/>
      <c r="L13" s="937" t="s">
        <v>3229</v>
      </c>
      <c r="M13" s="939"/>
      <c r="N13" s="939"/>
      <c r="O13" s="939"/>
      <c r="P13" s="939"/>
      <c r="Q13" s="939"/>
      <c r="R13" s="939"/>
      <c r="S13" s="937" t="s">
        <v>3208</v>
      </c>
      <c r="T13" s="939"/>
      <c r="U13" s="939"/>
      <c r="V13" s="939"/>
      <c r="W13" s="14"/>
      <c r="X13" s="14"/>
      <c r="Y13" s="14"/>
      <c r="Z13" s="14"/>
      <c r="AA13" s="14"/>
      <c r="AB13" s="14"/>
      <c r="AC13" s="14"/>
      <c r="AD13" s="14"/>
      <c r="AE13" s="14"/>
      <c r="AF13" s="14"/>
      <c r="AG13" s="14"/>
      <c r="AH13" s="14"/>
      <c r="AI13" s="14"/>
      <c r="AJ13" s="14"/>
      <c r="AK13" s="14"/>
      <c r="AL13" s="14"/>
      <c r="AM13" s="14"/>
      <c r="AN13" s="14"/>
      <c r="AO13" s="14"/>
      <c r="AP13" s="14"/>
    </row>
    <row r="14" spans="1:42" ht="18">
      <c r="A14" s="930"/>
      <c r="B14" s="941" t="s">
        <v>3228</v>
      </c>
      <c r="C14" s="939"/>
      <c r="D14" s="939"/>
      <c r="E14" s="932" t="s">
        <v>3230</v>
      </c>
      <c r="F14" s="939"/>
      <c r="G14" s="939"/>
      <c r="H14" s="939"/>
      <c r="I14" s="939"/>
      <c r="J14" s="939"/>
      <c r="K14" s="939"/>
      <c r="L14" s="937" t="s">
        <v>3209</v>
      </c>
      <c r="M14" s="939"/>
      <c r="N14" s="939"/>
      <c r="O14" s="939"/>
      <c r="P14" s="939"/>
      <c r="Q14" s="939"/>
      <c r="R14" s="939"/>
      <c r="S14" s="937" t="s">
        <v>3204</v>
      </c>
      <c r="T14" s="939"/>
      <c r="U14" s="939"/>
      <c r="V14" s="939"/>
      <c r="W14" s="14"/>
      <c r="X14" s="14"/>
      <c r="Y14" s="14"/>
      <c r="Z14" s="14"/>
      <c r="AA14" s="14"/>
      <c r="AB14" s="14"/>
      <c r="AC14" s="14"/>
      <c r="AD14" s="14"/>
      <c r="AE14" s="14"/>
      <c r="AF14" s="14"/>
      <c r="AG14" s="14"/>
      <c r="AH14" s="14"/>
      <c r="AI14" s="14"/>
      <c r="AJ14" s="14"/>
      <c r="AK14" s="14"/>
      <c r="AL14" s="14"/>
      <c r="AM14" s="14"/>
      <c r="AN14" s="14"/>
      <c r="AO14" s="14"/>
      <c r="AP14" s="14"/>
    </row>
    <row r="15" spans="1:42" ht="18">
      <c r="A15" s="930"/>
      <c r="B15" s="942" t="s">
        <v>3231</v>
      </c>
      <c r="C15" s="939"/>
      <c r="D15" s="939"/>
      <c r="E15" s="939"/>
      <c r="F15" s="937" t="s">
        <v>3208</v>
      </c>
      <c r="G15" s="939"/>
      <c r="H15" s="939"/>
      <c r="I15" s="939"/>
      <c r="J15" s="939"/>
      <c r="K15" s="939"/>
      <c r="L15" s="939"/>
      <c r="M15" s="937" t="s">
        <v>3232</v>
      </c>
      <c r="N15" s="939"/>
      <c r="O15" s="939"/>
      <c r="P15" s="939"/>
      <c r="Q15" s="939"/>
      <c r="R15" s="939"/>
      <c r="S15" s="939"/>
      <c r="T15" s="937" t="s">
        <v>3233</v>
      </c>
      <c r="U15" s="939"/>
      <c r="V15" s="939"/>
      <c r="W15" s="14"/>
      <c r="X15" s="14"/>
      <c r="Y15" s="14"/>
      <c r="Z15" s="14"/>
      <c r="AA15" s="14"/>
      <c r="AB15" s="14"/>
      <c r="AC15" s="14"/>
      <c r="AD15" s="14"/>
      <c r="AE15" s="14"/>
      <c r="AF15" s="14"/>
      <c r="AG15" s="14"/>
      <c r="AH15" s="14"/>
      <c r="AI15" s="14"/>
      <c r="AJ15" s="14"/>
      <c r="AK15" s="14"/>
      <c r="AL15" s="14"/>
      <c r="AM15" s="14"/>
      <c r="AN15" s="14"/>
      <c r="AO15" s="14"/>
      <c r="AP15" s="14"/>
    </row>
    <row r="16" spans="1:42" ht="18">
      <c r="A16" s="930"/>
      <c r="B16" s="942" t="s">
        <v>3231</v>
      </c>
      <c r="C16" s="939"/>
      <c r="D16" s="939"/>
      <c r="E16" s="939"/>
      <c r="F16" s="937" t="s">
        <v>3234</v>
      </c>
      <c r="G16" s="939"/>
      <c r="H16" s="939"/>
      <c r="I16" s="939"/>
      <c r="J16" s="939"/>
      <c r="K16" s="939"/>
      <c r="L16" s="939"/>
      <c r="M16" s="934" t="s">
        <v>3235</v>
      </c>
      <c r="N16" s="939"/>
      <c r="O16" s="939"/>
      <c r="P16" s="939"/>
      <c r="Q16" s="939"/>
      <c r="R16" s="939"/>
      <c r="S16" s="939"/>
      <c r="T16" s="937" t="s">
        <v>3210</v>
      </c>
      <c r="U16" s="939"/>
      <c r="V16" s="939"/>
      <c r="W16" s="14"/>
      <c r="X16" s="14"/>
      <c r="Y16" s="14"/>
      <c r="Z16" s="14"/>
      <c r="AA16" s="14"/>
      <c r="AB16" s="14"/>
      <c r="AC16" s="14"/>
      <c r="AD16" s="14"/>
      <c r="AE16" s="14"/>
      <c r="AF16" s="14"/>
      <c r="AG16" s="14"/>
      <c r="AH16" s="14"/>
      <c r="AI16" s="14"/>
      <c r="AJ16" s="14"/>
      <c r="AK16" s="14"/>
      <c r="AL16" s="14"/>
      <c r="AM16" s="14"/>
      <c r="AN16" s="14"/>
      <c r="AO16" s="14"/>
      <c r="AP16" s="14"/>
    </row>
    <row r="17" spans="1:42" ht="15.6">
      <c r="A17" s="943"/>
      <c r="B17" s="2361" t="s">
        <v>2990</v>
      </c>
      <c r="C17" s="944"/>
      <c r="D17" s="944"/>
      <c r="E17" s="944" t="s">
        <v>86</v>
      </c>
      <c r="F17" s="944"/>
      <c r="G17" s="944"/>
      <c r="H17" s="944"/>
      <c r="I17" s="944" t="s">
        <v>86</v>
      </c>
      <c r="J17" s="944"/>
      <c r="K17" s="944"/>
      <c r="L17" s="944" t="s">
        <v>86</v>
      </c>
      <c r="M17" s="944"/>
      <c r="N17" s="944"/>
      <c r="O17" s="944"/>
      <c r="P17" s="944"/>
      <c r="Q17" s="944"/>
      <c r="R17" s="944"/>
      <c r="S17" s="944"/>
      <c r="T17" s="944"/>
      <c r="U17" s="944"/>
      <c r="V17" s="944"/>
      <c r="W17" s="945"/>
      <c r="X17" s="945"/>
      <c r="Y17" s="945"/>
      <c r="Z17" s="945"/>
      <c r="AA17" s="945"/>
      <c r="AB17" s="945"/>
      <c r="AC17" s="945"/>
      <c r="AD17" s="945"/>
      <c r="AE17" s="945"/>
      <c r="AF17" s="945"/>
      <c r="AG17" s="945"/>
      <c r="AH17" s="945"/>
      <c r="AI17" s="945"/>
      <c r="AJ17" s="945"/>
      <c r="AK17" s="945"/>
      <c r="AL17" s="945"/>
      <c r="AM17" s="945"/>
      <c r="AN17" s="945"/>
      <c r="AO17" s="945"/>
      <c r="AP17" s="945"/>
    </row>
    <row r="18" spans="1:42" ht="15.6">
      <c r="A18" s="943"/>
      <c r="B18" s="2362"/>
      <c r="C18" s="944"/>
      <c r="D18" s="944"/>
      <c r="E18" s="944"/>
      <c r="F18" s="944"/>
      <c r="G18" s="944"/>
      <c r="H18" s="944"/>
      <c r="I18" s="944"/>
      <c r="J18" s="944"/>
      <c r="K18" s="944"/>
      <c r="L18" s="944"/>
      <c r="M18" s="944"/>
      <c r="N18" s="944"/>
      <c r="O18" s="944"/>
      <c r="P18" s="944"/>
      <c r="Q18" s="944"/>
      <c r="R18" s="944"/>
      <c r="S18" s="944"/>
      <c r="T18" s="944"/>
      <c r="U18" s="944"/>
      <c r="V18" s="944"/>
      <c r="W18" s="945"/>
      <c r="X18" s="945"/>
      <c r="Y18" s="945"/>
      <c r="Z18" s="945"/>
      <c r="AA18" s="945"/>
      <c r="AB18" s="945"/>
      <c r="AC18" s="945"/>
      <c r="AD18" s="945"/>
      <c r="AE18" s="945"/>
      <c r="AF18" s="945"/>
      <c r="AG18" s="945"/>
      <c r="AH18" s="945"/>
      <c r="AI18" s="945"/>
      <c r="AJ18" s="945"/>
      <c r="AK18" s="945"/>
      <c r="AL18" s="945"/>
      <c r="AM18" s="945"/>
      <c r="AN18" s="945"/>
      <c r="AO18" s="945"/>
      <c r="AP18" s="945"/>
    </row>
    <row r="19" spans="1:42" ht="13.2">
      <c r="A19" s="946"/>
      <c r="B19" s="945" t="s">
        <v>3236</v>
      </c>
      <c r="C19" s="945" t="s">
        <v>3237</v>
      </c>
      <c r="D19" s="945" t="s">
        <v>3237</v>
      </c>
      <c r="E19" s="945"/>
      <c r="F19" s="947" t="s">
        <v>3238</v>
      </c>
      <c r="G19" s="945" t="s">
        <v>3237</v>
      </c>
      <c r="H19" s="945" t="s">
        <v>3237</v>
      </c>
      <c r="I19" s="945" t="s">
        <v>3237</v>
      </c>
      <c r="J19" s="945" t="s">
        <v>3237</v>
      </c>
      <c r="K19" s="945" t="s">
        <v>3237</v>
      </c>
      <c r="L19" s="945"/>
      <c r="M19" s="945"/>
      <c r="N19" s="945" t="s">
        <v>3237</v>
      </c>
      <c r="O19" s="945" t="s">
        <v>3237</v>
      </c>
      <c r="P19" s="945" t="s">
        <v>3237</v>
      </c>
      <c r="Q19" s="945" t="s">
        <v>3237</v>
      </c>
      <c r="R19" s="923" t="s">
        <v>3237</v>
      </c>
      <c r="S19" s="945"/>
      <c r="T19" s="945"/>
      <c r="U19" s="945" t="s">
        <v>3237</v>
      </c>
      <c r="V19" s="945" t="s">
        <v>3237</v>
      </c>
      <c r="W19" s="945"/>
      <c r="X19" s="945"/>
      <c r="Y19" s="945"/>
      <c r="Z19" s="945"/>
      <c r="AA19" s="945"/>
      <c r="AB19" s="945"/>
      <c r="AC19" s="945"/>
      <c r="AD19" s="945"/>
      <c r="AE19" s="945"/>
      <c r="AF19" s="945"/>
      <c r="AG19" s="945"/>
      <c r="AH19" s="945"/>
      <c r="AI19" s="945"/>
      <c r="AJ19" s="945"/>
      <c r="AK19" s="945"/>
      <c r="AL19" s="945"/>
      <c r="AM19" s="945"/>
      <c r="AN19" s="945"/>
      <c r="AO19" s="945"/>
      <c r="AP19" s="945"/>
    </row>
    <row r="20" spans="1:42" ht="13.2">
      <c r="A20" s="946"/>
      <c r="B20" s="14" t="s">
        <v>3236</v>
      </c>
      <c r="C20" s="14" t="s">
        <v>86</v>
      </c>
      <c r="D20" s="14" t="s">
        <v>2700</v>
      </c>
      <c r="E20" s="14"/>
      <c r="F20" s="948"/>
      <c r="G20" s="14" t="s">
        <v>86</v>
      </c>
      <c r="H20" s="14" t="s">
        <v>86</v>
      </c>
      <c r="I20" s="945" t="s">
        <v>2700</v>
      </c>
      <c r="J20" s="14" t="s">
        <v>86</v>
      </c>
      <c r="K20" s="14" t="s">
        <v>86</v>
      </c>
      <c r="L20" s="14"/>
      <c r="M20" s="14"/>
      <c r="N20" s="14" t="s">
        <v>49</v>
      </c>
      <c r="O20" s="14" t="s">
        <v>49</v>
      </c>
      <c r="P20" s="14" t="s">
        <v>86</v>
      </c>
      <c r="Q20" s="14" t="s">
        <v>86</v>
      </c>
      <c r="R20" s="14" t="s">
        <v>86</v>
      </c>
      <c r="S20" s="14"/>
      <c r="T20" s="14"/>
      <c r="U20" s="14" t="s">
        <v>3239</v>
      </c>
      <c r="V20" s="14" t="s">
        <v>3239</v>
      </c>
      <c r="W20" s="14"/>
      <c r="X20" s="14"/>
      <c r="Y20" s="14"/>
      <c r="Z20" s="14"/>
      <c r="AA20" s="14"/>
      <c r="AB20" s="14"/>
      <c r="AC20" s="14"/>
      <c r="AD20" s="14"/>
      <c r="AE20" s="14"/>
      <c r="AF20" s="14"/>
      <c r="AG20" s="14"/>
      <c r="AH20" s="14"/>
      <c r="AI20" s="14"/>
      <c r="AJ20" s="14"/>
      <c r="AK20" s="14"/>
      <c r="AL20" s="14"/>
      <c r="AM20" s="14"/>
      <c r="AN20" s="14"/>
      <c r="AO20" s="14"/>
      <c r="AP20" s="14"/>
    </row>
    <row r="21" spans="1:42" ht="13.2">
      <c r="A21" s="949"/>
      <c r="B21" s="950">
        <v>14</v>
      </c>
      <c r="C21" s="14" t="s">
        <v>2366</v>
      </c>
      <c r="D21" s="14" t="s">
        <v>2366</v>
      </c>
      <c r="E21" s="14"/>
      <c r="F21" s="948"/>
      <c r="G21" s="14" t="s">
        <v>2700</v>
      </c>
      <c r="H21" s="14" t="s">
        <v>2700</v>
      </c>
      <c r="I21" s="14" t="s">
        <v>2366</v>
      </c>
      <c r="J21" s="14" t="s">
        <v>2700</v>
      </c>
      <c r="K21" s="14" t="s">
        <v>2366</v>
      </c>
      <c r="L21" s="14"/>
      <c r="M21" s="14"/>
      <c r="N21" s="14" t="s">
        <v>2700</v>
      </c>
      <c r="O21" s="14" t="s">
        <v>2700</v>
      </c>
      <c r="P21" s="14" t="s">
        <v>2700</v>
      </c>
      <c r="Q21" s="14" t="s">
        <v>2700</v>
      </c>
      <c r="R21" s="923" t="s">
        <v>2700</v>
      </c>
      <c r="S21" s="14"/>
      <c r="T21" s="14"/>
      <c r="U21" s="14" t="s">
        <v>2700</v>
      </c>
      <c r="V21" s="14" t="s">
        <v>2700</v>
      </c>
      <c r="W21" s="14"/>
      <c r="X21" s="14"/>
      <c r="Y21" s="14"/>
      <c r="Z21" s="14"/>
      <c r="AA21" s="14"/>
      <c r="AB21" s="14"/>
      <c r="AC21" s="14"/>
      <c r="AD21" s="14"/>
      <c r="AE21" s="14"/>
      <c r="AF21" s="14"/>
      <c r="AG21" s="14"/>
      <c r="AH21" s="14"/>
      <c r="AI21" s="14"/>
      <c r="AJ21" s="14"/>
      <c r="AK21" s="14"/>
      <c r="AL21" s="14"/>
      <c r="AM21" s="14"/>
      <c r="AN21" s="14"/>
      <c r="AO21" s="14"/>
      <c r="AP21" s="14"/>
    </row>
    <row r="22" spans="1:42" ht="13.2">
      <c r="A22" s="951"/>
      <c r="B22" s="948" t="s">
        <v>3240</v>
      </c>
      <c r="C22" s="948"/>
      <c r="D22" s="948"/>
      <c r="E22" s="952" t="s">
        <v>3241</v>
      </c>
      <c r="F22" s="948"/>
      <c r="G22" s="948"/>
      <c r="H22" s="948" t="s">
        <v>3242</v>
      </c>
      <c r="I22" s="953"/>
      <c r="J22" s="952" t="s">
        <v>3241</v>
      </c>
      <c r="K22" s="948"/>
      <c r="L22" s="953"/>
      <c r="M22" s="953"/>
      <c r="N22" s="953"/>
      <c r="O22" s="953"/>
      <c r="P22" s="953"/>
      <c r="Q22" s="948"/>
      <c r="R22" s="948"/>
      <c r="S22" s="948"/>
      <c r="T22" s="948"/>
      <c r="U22" s="948"/>
      <c r="V22" s="948"/>
      <c r="W22" s="14"/>
      <c r="X22" s="14"/>
      <c r="Y22" s="14"/>
      <c r="Z22" s="14"/>
      <c r="AA22" s="14"/>
      <c r="AB22" s="14"/>
      <c r="AC22" s="14"/>
      <c r="AD22" s="14"/>
      <c r="AE22" s="14"/>
      <c r="AF22" s="14"/>
      <c r="AG22" s="14"/>
      <c r="AH22" s="14"/>
      <c r="AI22" s="14"/>
      <c r="AJ22" s="14"/>
      <c r="AK22" s="14"/>
      <c r="AL22" s="14"/>
      <c r="AM22" s="14"/>
      <c r="AN22" s="14"/>
      <c r="AO22" s="14"/>
      <c r="AP22" s="14"/>
    </row>
    <row r="23" spans="1:42" ht="17.399999999999999">
      <c r="A23" s="946"/>
      <c r="B23" s="14"/>
      <c r="C23" s="14"/>
      <c r="D23" s="954" t="s">
        <v>3243</v>
      </c>
      <c r="E23" s="955"/>
      <c r="F23" s="955"/>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row>
    <row r="24" spans="1:42" ht="16.5" customHeight="1">
      <c r="A24" s="946"/>
      <c r="B24" s="14"/>
      <c r="C24" s="14"/>
      <c r="D24" s="956" t="s">
        <v>3244</v>
      </c>
      <c r="E24" s="956" t="s">
        <v>3245</v>
      </c>
      <c r="F24" s="956" t="s">
        <v>3246</v>
      </c>
      <c r="G24" s="14"/>
      <c r="H24" s="14"/>
      <c r="I24" s="14"/>
      <c r="J24" s="14"/>
      <c r="K24" s="14"/>
      <c r="L24" s="14"/>
      <c r="M24" s="14"/>
      <c r="N24" s="14"/>
      <c r="O24" s="14"/>
      <c r="P24" s="14"/>
      <c r="Q24" s="14"/>
      <c r="R24" s="957" t="s">
        <v>3247</v>
      </c>
      <c r="S24" s="957" t="s">
        <v>3248</v>
      </c>
      <c r="T24" s="14"/>
      <c r="U24" s="14"/>
      <c r="V24" s="14"/>
      <c r="W24" s="14"/>
      <c r="X24" s="14"/>
      <c r="Y24" s="14"/>
      <c r="Z24" s="14"/>
      <c r="AA24" s="14"/>
      <c r="AB24" s="14"/>
      <c r="AC24" s="14"/>
      <c r="AD24" s="14"/>
      <c r="AE24" s="14"/>
      <c r="AF24" s="14"/>
      <c r="AG24" s="14"/>
      <c r="AH24" s="14"/>
      <c r="AI24" s="14"/>
      <c r="AJ24" s="14"/>
      <c r="AK24" s="14"/>
      <c r="AL24" s="14"/>
      <c r="AM24" s="14"/>
      <c r="AN24" s="14"/>
      <c r="AO24" s="14"/>
      <c r="AP24" s="14"/>
    </row>
    <row r="25" spans="1:42" ht="13.8">
      <c r="A25" s="946"/>
      <c r="B25" s="923"/>
      <c r="C25" s="14"/>
      <c r="D25" s="958">
        <v>1</v>
      </c>
      <c r="E25" s="958" t="s">
        <v>84</v>
      </c>
      <c r="F25" s="959">
        <f>COUNTIF(C4:V16,"北野*")</f>
        <v>6</v>
      </c>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row>
    <row r="26" spans="1:42" ht="13.8">
      <c r="A26" s="946"/>
      <c r="B26" s="14"/>
      <c r="C26" s="14"/>
      <c r="D26" s="958">
        <v>2</v>
      </c>
      <c r="E26" s="958" t="s">
        <v>62</v>
      </c>
      <c r="F26" s="960">
        <f>COUNTIF(C4:V16,"管*")</f>
        <v>3</v>
      </c>
      <c r="G26" s="14"/>
      <c r="H26" s="14"/>
      <c r="I26" s="14"/>
      <c r="J26" s="14"/>
      <c r="K26" s="923"/>
      <c r="L26" s="923"/>
      <c r="M26" s="14"/>
      <c r="N26" s="14"/>
      <c r="O26" s="14"/>
      <c r="P26" s="14"/>
      <c r="Q26" s="14"/>
      <c r="R26" s="14"/>
      <c r="S26" s="14"/>
      <c r="T26" s="923"/>
      <c r="U26" s="923"/>
      <c r="V26" s="14"/>
      <c r="W26" s="14"/>
      <c r="X26" s="14"/>
      <c r="Y26" s="14"/>
      <c r="Z26" s="14"/>
      <c r="AA26" s="14"/>
      <c r="AB26" s="14"/>
      <c r="AC26" s="14"/>
      <c r="AD26" s="14"/>
      <c r="AE26" s="14"/>
      <c r="AF26" s="14"/>
      <c r="AG26" s="14"/>
      <c r="AH26" s="14"/>
      <c r="AI26" s="14"/>
      <c r="AJ26" s="14"/>
      <c r="AK26" s="14"/>
      <c r="AL26" s="14"/>
      <c r="AM26" s="14"/>
      <c r="AN26" s="14"/>
      <c r="AO26" s="14"/>
      <c r="AP26" s="14"/>
    </row>
    <row r="27" spans="1:42" ht="13.8">
      <c r="A27" s="946"/>
      <c r="B27" s="14"/>
      <c r="C27" s="14"/>
      <c r="D27" s="958">
        <v>3</v>
      </c>
      <c r="E27" s="958" t="s">
        <v>2700</v>
      </c>
      <c r="F27" s="960">
        <f>COUNTIF(C4:V16,"蔡*")</f>
        <v>1</v>
      </c>
      <c r="G27" s="14"/>
      <c r="H27" s="14"/>
      <c r="I27" s="14"/>
      <c r="J27" s="14"/>
      <c r="K27" s="923"/>
      <c r="L27" s="923"/>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row>
    <row r="28" spans="1:42" ht="13.8">
      <c r="A28" s="946"/>
      <c r="B28" s="14"/>
      <c r="C28" s="14"/>
      <c r="D28" s="958">
        <v>4</v>
      </c>
      <c r="E28" s="958" t="s">
        <v>2366</v>
      </c>
      <c r="F28" s="960">
        <f>COUNTIF(C4:V16,"福冈*")</f>
        <v>1</v>
      </c>
      <c r="G28" s="14"/>
      <c r="H28" s="14"/>
      <c r="I28" s="14"/>
      <c r="J28" s="14"/>
      <c r="K28" s="923"/>
      <c r="L28" s="923"/>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row>
    <row r="29" spans="1:42" ht="13.8">
      <c r="A29" s="946"/>
      <c r="B29" s="14"/>
      <c r="C29" s="14"/>
      <c r="D29" s="958">
        <v>5</v>
      </c>
      <c r="E29" s="958" t="s">
        <v>86</v>
      </c>
      <c r="F29" s="960">
        <f>COUNTIF(C4:V16,"崔*")</f>
        <v>3</v>
      </c>
      <c r="G29" s="14"/>
      <c r="H29" s="14"/>
      <c r="I29" s="14"/>
      <c r="J29" s="14"/>
      <c r="K29" s="923"/>
      <c r="L29" s="923"/>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row>
    <row r="30" spans="1:42" ht="13.8">
      <c r="A30" s="946"/>
      <c r="B30" s="14"/>
      <c r="C30" s="14"/>
      <c r="D30" s="958">
        <v>6</v>
      </c>
      <c r="E30" s="958" t="s">
        <v>49</v>
      </c>
      <c r="F30" s="960">
        <f>COUNTIF(C4:V16,"王旭*")</f>
        <v>10</v>
      </c>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row>
    <row r="31" spans="1:42" ht="13.8">
      <c r="A31" s="946"/>
      <c r="B31" s="14"/>
      <c r="C31" s="14"/>
      <c r="D31" s="958">
        <v>7</v>
      </c>
      <c r="E31" s="958" t="s">
        <v>61</v>
      </c>
      <c r="F31" s="960">
        <f>COUNTIF(C4:V16,"刘石*")</f>
        <v>6</v>
      </c>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row>
    <row r="32" spans="1:42" ht="13.8">
      <c r="A32" s="946"/>
      <c r="B32" s="14"/>
      <c r="C32" s="14"/>
      <c r="D32" s="958">
        <v>8</v>
      </c>
      <c r="E32" s="958" t="s">
        <v>40</v>
      </c>
      <c r="F32" s="960">
        <f>COUNTIF(C4:V16,"忻*")</f>
        <v>12</v>
      </c>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row>
    <row r="33" spans="1:42" ht="13.8">
      <c r="A33" s="946"/>
      <c r="B33" s="14"/>
      <c r="C33" s="14"/>
      <c r="D33" s="958">
        <v>9</v>
      </c>
      <c r="E33" s="958" t="s">
        <v>2979</v>
      </c>
      <c r="F33" s="960">
        <f>COUNTIF(C4:V16,"张磊*")</f>
        <v>14</v>
      </c>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row>
    <row r="34" spans="1:42" ht="13.8">
      <c r="A34" s="946"/>
      <c r="B34" s="14"/>
      <c r="C34" s="14"/>
      <c r="D34" s="958">
        <v>10</v>
      </c>
      <c r="E34" s="958" t="s">
        <v>98</v>
      </c>
      <c r="F34" s="960">
        <f>COUNTIF(C4:V16,"许*")</f>
        <v>4</v>
      </c>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row>
    <row r="35" spans="1:42" ht="13.8">
      <c r="A35" s="946"/>
      <c r="B35" s="14"/>
      <c r="C35" s="14"/>
      <c r="D35" s="958">
        <v>11</v>
      </c>
      <c r="E35" s="958" t="s">
        <v>60</v>
      </c>
      <c r="F35" s="959">
        <f>COUNTIF(C4:V16,"孙秋*")</f>
        <v>2</v>
      </c>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row>
    <row r="36" spans="1:42" ht="13.8">
      <c r="A36" s="946"/>
      <c r="B36" s="14"/>
      <c r="C36" s="14"/>
      <c r="D36" s="958">
        <v>11</v>
      </c>
      <c r="E36" s="958" t="s">
        <v>41</v>
      </c>
      <c r="F36" s="959">
        <f>COUNTIF(C4:V16,"阮*")</f>
        <v>1</v>
      </c>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row>
    <row r="37" spans="1:42" ht="17.399999999999999">
      <c r="A37" s="946"/>
      <c r="B37" s="14"/>
      <c r="C37" s="14"/>
      <c r="D37" s="958"/>
      <c r="E37" s="961" t="s">
        <v>3249</v>
      </c>
      <c r="F37" s="962">
        <f>SUM(F25:F36)</f>
        <v>63</v>
      </c>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row>
    <row r="38" spans="1:42" ht="13.2">
      <c r="A38" s="946"/>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row>
    <row r="39" spans="1:42" ht="22.2">
      <c r="A39" s="920"/>
      <c r="B39" s="921" t="s">
        <v>221</v>
      </c>
      <c r="C39" s="922"/>
      <c r="D39" s="922"/>
      <c r="E39" s="922"/>
      <c r="F39" s="922"/>
      <c r="G39" s="922"/>
      <c r="H39" s="922"/>
      <c r="I39" s="922"/>
      <c r="J39" s="922"/>
      <c r="K39" s="922"/>
      <c r="L39" s="922"/>
      <c r="M39" s="922"/>
      <c r="N39" s="922"/>
      <c r="O39" s="922"/>
      <c r="P39" s="922"/>
      <c r="Q39" s="922"/>
      <c r="R39" s="922"/>
      <c r="S39" s="922"/>
      <c r="T39" s="922"/>
      <c r="U39" s="922"/>
      <c r="V39" s="922"/>
      <c r="W39" s="923"/>
      <c r="X39" s="923"/>
      <c r="Y39" s="923"/>
      <c r="Z39" s="923"/>
      <c r="AA39" s="923"/>
      <c r="AB39" s="923"/>
      <c r="AC39" s="923"/>
      <c r="AD39" s="923"/>
      <c r="AE39" s="923"/>
      <c r="AF39" s="923"/>
      <c r="AG39" s="923"/>
      <c r="AH39" s="923"/>
      <c r="AI39" s="923"/>
      <c r="AJ39" s="923"/>
      <c r="AK39" s="923"/>
      <c r="AL39" s="923"/>
      <c r="AM39" s="923"/>
      <c r="AN39" s="923"/>
      <c r="AO39" s="923"/>
      <c r="AP39" s="923"/>
    </row>
    <row r="40" spans="1:42" ht="18">
      <c r="A40" s="924"/>
      <c r="B40" s="925"/>
      <c r="C40" s="926">
        <v>44713</v>
      </c>
      <c r="D40" s="926">
        <v>44714</v>
      </c>
      <c r="E40" s="926">
        <v>44715</v>
      </c>
      <c r="F40" s="926">
        <v>44716</v>
      </c>
      <c r="G40" s="926">
        <v>44717</v>
      </c>
      <c r="H40" s="926">
        <v>44718</v>
      </c>
      <c r="I40" s="926">
        <v>44719</v>
      </c>
      <c r="J40" s="926">
        <v>44720</v>
      </c>
      <c r="K40" s="926">
        <v>44721</v>
      </c>
      <c r="L40" s="926">
        <v>44722</v>
      </c>
      <c r="M40" s="926">
        <v>44723</v>
      </c>
      <c r="N40" s="926">
        <v>44724</v>
      </c>
      <c r="O40" s="926">
        <v>44725</v>
      </c>
      <c r="P40" s="926">
        <v>44726</v>
      </c>
      <c r="Q40" s="926">
        <v>44727</v>
      </c>
      <c r="R40" s="926">
        <v>44728</v>
      </c>
      <c r="S40" s="926">
        <v>44729</v>
      </c>
      <c r="T40" s="926">
        <v>44730</v>
      </c>
      <c r="U40" s="926">
        <v>44731</v>
      </c>
      <c r="V40" s="926">
        <v>44732</v>
      </c>
      <c r="W40" s="926">
        <v>44733</v>
      </c>
      <c r="X40" s="926">
        <v>44734</v>
      </c>
      <c r="Y40" s="926">
        <v>44735</v>
      </c>
      <c r="Z40" s="926">
        <v>44736</v>
      </c>
      <c r="AA40" s="926">
        <v>44737</v>
      </c>
      <c r="AB40" s="926">
        <v>44738</v>
      </c>
      <c r="AC40" s="926">
        <v>44739</v>
      </c>
      <c r="AD40" s="926">
        <v>44740</v>
      </c>
      <c r="AE40" s="926">
        <v>44741</v>
      </c>
      <c r="AF40" s="926">
        <v>44742</v>
      </c>
      <c r="AG40" s="963"/>
      <c r="AH40" s="963"/>
      <c r="AI40" s="963"/>
      <c r="AJ40" s="963"/>
      <c r="AK40" s="963"/>
      <c r="AL40" s="963"/>
      <c r="AM40" s="963"/>
      <c r="AN40" s="963"/>
      <c r="AO40" s="963"/>
      <c r="AP40" s="963"/>
    </row>
    <row r="41" spans="1:42" ht="18">
      <c r="A41" s="924"/>
      <c r="B41" s="928"/>
      <c r="C41" s="929" t="s">
        <v>67</v>
      </c>
      <c r="D41" s="929" t="s">
        <v>68</v>
      </c>
      <c r="E41" s="929" t="s">
        <v>69</v>
      </c>
      <c r="F41" s="929" t="s">
        <v>70</v>
      </c>
      <c r="G41" s="929" t="s">
        <v>71</v>
      </c>
      <c r="H41" s="929" t="s">
        <v>72</v>
      </c>
      <c r="I41" s="929" t="s">
        <v>66</v>
      </c>
      <c r="J41" s="929" t="s">
        <v>67</v>
      </c>
      <c r="K41" s="929" t="s">
        <v>68</v>
      </c>
      <c r="L41" s="929" t="s">
        <v>69</v>
      </c>
      <c r="M41" s="929" t="s">
        <v>70</v>
      </c>
      <c r="N41" s="929" t="s">
        <v>71</v>
      </c>
      <c r="O41" s="929" t="s">
        <v>72</v>
      </c>
      <c r="P41" s="929" t="s">
        <v>66</v>
      </c>
      <c r="Q41" s="929" t="s">
        <v>67</v>
      </c>
      <c r="R41" s="929" t="s">
        <v>68</v>
      </c>
      <c r="S41" s="929" t="s">
        <v>69</v>
      </c>
      <c r="T41" s="929" t="s">
        <v>70</v>
      </c>
      <c r="U41" s="929" t="s">
        <v>71</v>
      </c>
      <c r="V41" s="929" t="s">
        <v>72</v>
      </c>
      <c r="W41" s="929" t="s">
        <v>66</v>
      </c>
      <c r="X41" s="929" t="s">
        <v>67</v>
      </c>
      <c r="Y41" s="929" t="s">
        <v>68</v>
      </c>
      <c r="Z41" s="929" t="s">
        <v>69</v>
      </c>
      <c r="AA41" s="929" t="s">
        <v>70</v>
      </c>
      <c r="AB41" s="929" t="s">
        <v>71</v>
      </c>
      <c r="AC41" s="929" t="s">
        <v>72</v>
      </c>
      <c r="AD41" s="929" t="s">
        <v>66</v>
      </c>
      <c r="AE41" s="929" t="s">
        <v>67</v>
      </c>
      <c r="AF41" s="929" t="s">
        <v>68</v>
      </c>
      <c r="AG41" s="13"/>
      <c r="AH41" s="13"/>
      <c r="AI41" s="13"/>
      <c r="AJ41" s="13"/>
      <c r="AK41" s="13"/>
      <c r="AL41" s="13"/>
      <c r="AM41" s="13"/>
      <c r="AN41" s="13"/>
      <c r="AO41" s="13"/>
      <c r="AP41" s="13"/>
    </row>
    <row r="42" spans="1:42" ht="13.8">
      <c r="A42" s="930"/>
      <c r="B42" s="931" t="s">
        <v>3200</v>
      </c>
      <c r="C42" s="932" t="s">
        <v>3206</v>
      </c>
      <c r="D42" s="932" t="s">
        <v>3202</v>
      </c>
      <c r="E42" s="964"/>
      <c r="F42" s="964"/>
      <c r="G42" s="964"/>
      <c r="H42" s="932" t="s">
        <v>3202</v>
      </c>
      <c r="I42" s="965" t="s">
        <v>3250</v>
      </c>
      <c r="J42" s="932" t="s">
        <v>3202</v>
      </c>
      <c r="K42" s="932" t="s">
        <v>3202</v>
      </c>
      <c r="L42" s="964"/>
      <c r="M42" s="964"/>
      <c r="N42" s="964"/>
      <c r="O42" s="932" t="s">
        <v>3202</v>
      </c>
      <c r="P42" s="932" t="s">
        <v>3202</v>
      </c>
      <c r="Q42" s="932" t="s">
        <v>3250</v>
      </c>
      <c r="R42" s="932" t="s">
        <v>3202</v>
      </c>
      <c r="S42" s="964"/>
      <c r="T42" s="964"/>
      <c r="U42" s="964"/>
      <c r="V42" s="932" t="s">
        <v>3250</v>
      </c>
      <c r="W42" s="932" t="s">
        <v>3202</v>
      </c>
      <c r="X42" s="932" t="s">
        <v>3206</v>
      </c>
      <c r="Y42" s="932" t="s">
        <v>3202</v>
      </c>
      <c r="Z42" s="964"/>
      <c r="AA42" s="964"/>
      <c r="AB42" s="964"/>
      <c r="AC42" s="932" t="s">
        <v>3202</v>
      </c>
      <c r="AD42" s="932" t="s">
        <v>3250</v>
      </c>
      <c r="AE42" s="932" t="s">
        <v>3202</v>
      </c>
      <c r="AF42" s="932" t="s">
        <v>3202</v>
      </c>
      <c r="AG42" s="966"/>
      <c r="AH42" s="966"/>
      <c r="AI42" s="966"/>
      <c r="AJ42" s="966"/>
      <c r="AK42" s="966"/>
      <c r="AL42" s="966"/>
      <c r="AM42" s="966"/>
      <c r="AN42" s="966"/>
      <c r="AO42" s="966"/>
      <c r="AP42" s="966"/>
    </row>
    <row r="43" spans="1:42" ht="18">
      <c r="A43" s="935"/>
      <c r="B43" s="936" t="s">
        <v>3207</v>
      </c>
      <c r="C43" s="932" t="s">
        <v>3205</v>
      </c>
      <c r="D43" s="932" t="s">
        <v>3208</v>
      </c>
      <c r="E43" s="964"/>
      <c r="F43" s="964"/>
      <c r="G43" s="964"/>
      <c r="H43" s="932" t="s">
        <v>3205</v>
      </c>
      <c r="I43" s="932" t="s">
        <v>3205</v>
      </c>
      <c r="J43" s="967" t="s">
        <v>3250</v>
      </c>
      <c r="K43" s="932" t="s">
        <v>3205</v>
      </c>
      <c r="L43" s="964"/>
      <c r="M43" s="964"/>
      <c r="N43" s="964"/>
      <c r="O43" s="932" t="s">
        <v>3205</v>
      </c>
      <c r="P43" s="932" t="s">
        <v>3205</v>
      </c>
      <c r="Q43" s="968" t="s">
        <v>3251</v>
      </c>
      <c r="R43" s="932" t="s">
        <v>3205</v>
      </c>
      <c r="S43" s="964"/>
      <c r="T43" s="964"/>
      <c r="U43" s="964"/>
      <c r="V43" s="932" t="s">
        <v>3205</v>
      </c>
      <c r="W43" s="932" t="s">
        <v>3205</v>
      </c>
      <c r="X43" s="932" t="s">
        <v>3250</v>
      </c>
      <c r="Y43" s="932" t="s">
        <v>3205</v>
      </c>
      <c r="Z43" s="964"/>
      <c r="AA43" s="964"/>
      <c r="AB43" s="964"/>
      <c r="AC43" s="932" t="s">
        <v>3205</v>
      </c>
      <c r="AD43" s="932" t="s">
        <v>3205</v>
      </c>
      <c r="AE43" s="932"/>
      <c r="AF43" s="932" t="s">
        <v>3205</v>
      </c>
      <c r="AG43" s="966"/>
      <c r="AH43" s="966"/>
      <c r="AI43" s="966"/>
      <c r="AJ43" s="966"/>
      <c r="AK43" s="966"/>
      <c r="AL43" s="966"/>
      <c r="AM43" s="966"/>
      <c r="AN43" s="966"/>
      <c r="AO43" s="966"/>
      <c r="AP43" s="966"/>
    </row>
    <row r="44" spans="1:42" ht="18">
      <c r="A44" s="935"/>
      <c r="B44" s="936" t="s">
        <v>3207</v>
      </c>
      <c r="C44" s="932" t="s">
        <v>3234</v>
      </c>
      <c r="D44" s="932" t="s">
        <v>3213</v>
      </c>
      <c r="E44" s="964"/>
      <c r="F44" s="964"/>
      <c r="G44" s="964"/>
      <c r="H44" s="932" t="s">
        <v>3234</v>
      </c>
      <c r="I44" s="932" t="s">
        <v>3213</v>
      </c>
      <c r="J44" s="932" t="s">
        <v>3234</v>
      </c>
      <c r="K44" s="932" t="s">
        <v>3213</v>
      </c>
      <c r="L44" s="964"/>
      <c r="M44" s="964"/>
      <c r="N44" s="964"/>
      <c r="O44" s="932" t="s">
        <v>3234</v>
      </c>
      <c r="P44" s="932" t="s">
        <v>3213</v>
      </c>
      <c r="Q44" s="932" t="s">
        <v>3234</v>
      </c>
      <c r="R44" s="968" t="s">
        <v>3213</v>
      </c>
      <c r="S44" s="964"/>
      <c r="T44" s="964"/>
      <c r="U44" s="964"/>
      <c r="V44" s="968" t="s">
        <v>3251</v>
      </c>
      <c r="W44" s="932" t="s">
        <v>3234</v>
      </c>
      <c r="X44" s="932" t="s">
        <v>3234</v>
      </c>
      <c r="Y44" s="932" t="s">
        <v>3213</v>
      </c>
      <c r="Z44" s="964"/>
      <c r="AA44" s="964"/>
      <c r="AB44" s="964"/>
      <c r="AC44" s="932" t="s">
        <v>3234</v>
      </c>
      <c r="AD44" s="932" t="s">
        <v>3213</v>
      </c>
      <c r="AE44" s="932" t="s">
        <v>3234</v>
      </c>
      <c r="AF44" s="967" t="s">
        <v>3213</v>
      </c>
      <c r="AG44" s="969"/>
      <c r="AH44" s="969"/>
      <c r="AI44" s="969"/>
      <c r="AJ44" s="969"/>
      <c r="AK44" s="969"/>
      <c r="AL44" s="969"/>
      <c r="AM44" s="969"/>
      <c r="AN44" s="969"/>
      <c r="AO44" s="969"/>
      <c r="AP44" s="969"/>
    </row>
    <row r="45" spans="1:42" ht="13.8">
      <c r="A45" s="930"/>
      <c r="B45" s="938" t="s">
        <v>3217</v>
      </c>
      <c r="C45" s="970"/>
      <c r="D45" s="970"/>
      <c r="E45" s="971" t="s">
        <v>3250</v>
      </c>
      <c r="F45" s="970"/>
      <c r="G45" s="970"/>
      <c r="H45" s="970"/>
      <c r="I45" s="970"/>
      <c r="J45" s="970"/>
      <c r="K45" s="970"/>
      <c r="L45" s="934" t="s">
        <v>3250</v>
      </c>
      <c r="M45" s="970"/>
      <c r="N45" s="970"/>
      <c r="O45" s="970"/>
      <c r="P45" s="970"/>
      <c r="Q45" s="970"/>
      <c r="R45" s="970"/>
      <c r="S45" s="934" t="s">
        <v>3234</v>
      </c>
      <c r="T45" s="970"/>
      <c r="U45" s="970"/>
      <c r="V45" s="970"/>
      <c r="W45" s="970"/>
      <c r="X45" s="970"/>
      <c r="Y45" s="970"/>
      <c r="Z45" s="934" t="s">
        <v>3250</v>
      </c>
      <c r="AA45" s="970"/>
      <c r="AB45" s="970"/>
      <c r="AC45" s="970"/>
      <c r="AD45" s="970"/>
      <c r="AE45" s="970"/>
      <c r="AF45" s="970"/>
      <c r="AG45" s="972"/>
      <c r="AH45" s="972"/>
      <c r="AI45" s="972"/>
      <c r="AJ45" s="972"/>
      <c r="AK45" s="972"/>
      <c r="AL45" s="972"/>
      <c r="AM45" s="972"/>
      <c r="AN45" s="972"/>
      <c r="AO45" s="972"/>
      <c r="AP45" s="972"/>
    </row>
    <row r="46" spans="1:42" ht="18">
      <c r="A46" s="930"/>
      <c r="B46" s="938" t="s">
        <v>3219</v>
      </c>
      <c r="C46" s="970"/>
      <c r="D46" s="970"/>
      <c r="E46" s="973" t="s">
        <v>3252</v>
      </c>
      <c r="F46" s="970"/>
      <c r="G46" s="970"/>
      <c r="H46" s="970"/>
      <c r="I46" s="970"/>
      <c r="J46" s="970"/>
      <c r="K46" s="970"/>
      <c r="L46" s="934" t="s">
        <v>3234</v>
      </c>
      <c r="M46" s="970"/>
      <c r="N46" s="970"/>
      <c r="O46" s="970"/>
      <c r="P46" s="970"/>
      <c r="Q46" s="970"/>
      <c r="R46" s="970"/>
      <c r="S46" s="934" t="s">
        <v>3202</v>
      </c>
      <c r="T46" s="970"/>
      <c r="U46" s="970"/>
      <c r="V46" s="970"/>
      <c r="W46" s="970"/>
      <c r="X46" s="970"/>
      <c r="Y46" s="970"/>
      <c r="Z46" s="934" t="s">
        <v>3234</v>
      </c>
      <c r="AA46" s="970"/>
      <c r="AB46" s="970"/>
      <c r="AC46" s="970"/>
      <c r="AD46" s="970"/>
      <c r="AE46" s="970"/>
      <c r="AF46" s="970"/>
      <c r="AG46" s="972"/>
      <c r="AH46" s="972"/>
      <c r="AI46" s="972"/>
      <c r="AJ46" s="972"/>
      <c r="AK46" s="972"/>
      <c r="AL46" s="972"/>
      <c r="AM46" s="972"/>
      <c r="AN46" s="972"/>
      <c r="AO46" s="972"/>
      <c r="AP46" s="972"/>
    </row>
    <row r="47" spans="1:42" ht="18">
      <c r="A47" s="930"/>
      <c r="B47" s="938" t="s">
        <v>3221</v>
      </c>
      <c r="C47" s="974"/>
      <c r="D47" s="974"/>
      <c r="E47" s="937" t="s">
        <v>3253</v>
      </c>
      <c r="F47" s="974"/>
      <c r="G47" s="974"/>
      <c r="H47" s="974"/>
      <c r="I47" s="974"/>
      <c r="J47" s="974"/>
      <c r="K47" s="974"/>
      <c r="L47" s="973" t="s">
        <v>3251</v>
      </c>
      <c r="M47" s="974"/>
      <c r="N47" s="974"/>
      <c r="O47" s="974"/>
      <c r="P47" s="974"/>
      <c r="Q47" s="974"/>
      <c r="R47" s="974"/>
      <c r="S47" s="973" t="s">
        <v>3250</v>
      </c>
      <c r="T47" s="974"/>
      <c r="U47" s="974"/>
      <c r="V47" s="974"/>
      <c r="W47" s="974"/>
      <c r="X47" s="974"/>
      <c r="Y47" s="974"/>
      <c r="Z47" s="973" t="s">
        <v>3254</v>
      </c>
      <c r="AA47" s="974"/>
      <c r="AB47" s="974"/>
      <c r="AC47" s="974"/>
      <c r="AD47" s="974"/>
      <c r="AE47" s="974"/>
      <c r="AF47" s="974"/>
      <c r="AG47" s="975"/>
      <c r="AH47" s="975"/>
      <c r="AI47" s="975"/>
      <c r="AJ47" s="975"/>
      <c r="AK47" s="975"/>
      <c r="AL47" s="975"/>
      <c r="AM47" s="975"/>
      <c r="AN47" s="975"/>
      <c r="AO47" s="975"/>
      <c r="AP47" s="975"/>
    </row>
    <row r="48" spans="1:42" ht="18">
      <c r="A48" s="930"/>
      <c r="B48" s="938" t="s">
        <v>3222</v>
      </c>
      <c r="C48" s="974"/>
      <c r="D48" s="974"/>
      <c r="E48" s="937" t="s">
        <v>3205</v>
      </c>
      <c r="F48" s="974"/>
      <c r="G48" s="974"/>
      <c r="H48" s="974"/>
      <c r="I48" s="974"/>
      <c r="J48" s="974"/>
      <c r="K48" s="974"/>
      <c r="L48" s="937" t="s">
        <v>3205</v>
      </c>
      <c r="M48" s="974"/>
      <c r="N48" s="974"/>
      <c r="O48" s="974"/>
      <c r="P48" s="958"/>
      <c r="Q48" s="974"/>
      <c r="R48" s="974"/>
      <c r="S48" s="937" t="s">
        <v>3205</v>
      </c>
      <c r="T48" s="974"/>
      <c r="U48" s="974"/>
      <c r="V48" s="974"/>
      <c r="W48" s="974"/>
      <c r="X48" s="974"/>
      <c r="Y48" s="974"/>
      <c r="Z48" s="937" t="s">
        <v>3205</v>
      </c>
      <c r="AA48" s="974"/>
      <c r="AB48" s="974"/>
      <c r="AC48" s="974"/>
      <c r="AD48" s="974"/>
      <c r="AE48" s="974"/>
      <c r="AF48" s="974"/>
      <c r="AG48" s="975"/>
      <c r="AH48" s="975"/>
      <c r="AI48" s="975"/>
      <c r="AJ48" s="975"/>
      <c r="AK48" s="975"/>
      <c r="AL48" s="975"/>
      <c r="AM48" s="975"/>
      <c r="AN48" s="975"/>
      <c r="AO48" s="975"/>
      <c r="AP48" s="975"/>
    </row>
    <row r="49" spans="1:42" ht="18">
      <c r="A49" s="930"/>
      <c r="B49" s="941" t="s">
        <v>3223</v>
      </c>
      <c r="C49" s="974"/>
      <c r="D49" s="974"/>
      <c r="E49" s="974"/>
      <c r="F49" s="937" t="s">
        <v>3202</v>
      </c>
      <c r="G49" s="974"/>
      <c r="H49" s="974"/>
      <c r="I49" s="974"/>
      <c r="J49" s="974"/>
      <c r="K49" s="974"/>
      <c r="L49" s="974"/>
      <c r="M49" s="976" t="s">
        <v>3202</v>
      </c>
      <c r="N49" s="974"/>
      <c r="O49" s="974"/>
      <c r="P49" s="977"/>
      <c r="Q49" s="974"/>
      <c r="R49" s="974"/>
      <c r="S49" s="974"/>
      <c r="T49" s="976" t="s">
        <v>3255</v>
      </c>
      <c r="U49" s="974"/>
      <c r="V49" s="974"/>
      <c r="W49" s="974"/>
      <c r="X49" s="974"/>
      <c r="Y49" s="974"/>
      <c r="Z49" s="974"/>
      <c r="AA49" s="937" t="s">
        <v>3202</v>
      </c>
      <c r="AB49" s="974"/>
      <c r="AC49" s="974"/>
      <c r="AD49" s="974"/>
      <c r="AE49" s="974"/>
      <c r="AF49" s="974"/>
      <c r="AG49" s="975"/>
      <c r="AH49" s="975"/>
      <c r="AI49" s="975"/>
      <c r="AJ49" s="975"/>
      <c r="AK49" s="975"/>
      <c r="AL49" s="975"/>
      <c r="AM49" s="975"/>
      <c r="AN49" s="975"/>
      <c r="AO49" s="975"/>
      <c r="AP49" s="975"/>
    </row>
    <row r="50" spans="1:42" ht="18">
      <c r="A50" s="930"/>
      <c r="B50" s="941" t="s">
        <v>3224</v>
      </c>
      <c r="C50" s="974"/>
      <c r="D50" s="974"/>
      <c r="E50" s="974"/>
      <c r="F50" s="937" t="s">
        <v>3256</v>
      </c>
      <c r="G50" s="974"/>
      <c r="H50" s="974"/>
      <c r="I50" s="974"/>
      <c r="J50" s="974"/>
      <c r="K50" s="974"/>
      <c r="L50" s="974"/>
      <c r="M50" s="978" t="s">
        <v>3257</v>
      </c>
      <c r="N50" s="974"/>
      <c r="O50" s="974"/>
      <c r="P50" s="974"/>
      <c r="Q50" s="974"/>
      <c r="R50" s="974"/>
      <c r="S50" s="974"/>
      <c r="T50" s="973" t="s">
        <v>3234</v>
      </c>
      <c r="U50" s="974"/>
      <c r="V50" s="974"/>
      <c r="W50" s="974"/>
      <c r="X50" s="974"/>
      <c r="Y50" s="974"/>
      <c r="Z50" s="974"/>
      <c r="AA50" s="937" t="s">
        <v>3258</v>
      </c>
      <c r="AB50" s="974"/>
      <c r="AC50" s="974"/>
      <c r="AD50" s="974"/>
      <c r="AE50" s="974"/>
      <c r="AF50" s="974"/>
      <c r="AG50" s="975"/>
      <c r="AH50" s="975"/>
      <c r="AI50" s="975"/>
      <c r="AJ50" s="975"/>
      <c r="AK50" s="975"/>
      <c r="AL50" s="975"/>
      <c r="AM50" s="975"/>
      <c r="AN50" s="975"/>
      <c r="AO50" s="975"/>
      <c r="AP50" s="975"/>
    </row>
    <row r="51" spans="1:42" ht="18">
      <c r="A51" s="930"/>
      <c r="B51" s="941" t="s">
        <v>3228</v>
      </c>
      <c r="C51" s="974"/>
      <c r="D51" s="974"/>
      <c r="E51" s="974"/>
      <c r="F51" s="976" t="s">
        <v>3250</v>
      </c>
      <c r="G51" s="974"/>
      <c r="H51" s="974"/>
      <c r="I51" s="974"/>
      <c r="J51" s="974"/>
      <c r="K51" s="974"/>
      <c r="L51" s="974"/>
      <c r="M51" s="937" t="s">
        <v>3250</v>
      </c>
      <c r="N51" s="974"/>
      <c r="O51" s="974"/>
      <c r="P51" s="974"/>
      <c r="Q51" s="974"/>
      <c r="R51" s="974"/>
      <c r="S51" s="974"/>
      <c r="T51" s="976" t="s">
        <v>3259</v>
      </c>
      <c r="U51" s="974"/>
      <c r="V51" s="974"/>
      <c r="W51" s="974"/>
      <c r="X51" s="974"/>
      <c r="Y51" s="974"/>
      <c r="Z51" s="974"/>
      <c r="AA51" s="937" t="s">
        <v>3234</v>
      </c>
      <c r="AB51" s="974"/>
      <c r="AC51" s="974"/>
      <c r="AD51" s="974"/>
      <c r="AE51" s="974"/>
      <c r="AF51" s="974"/>
      <c r="AG51" s="975"/>
      <c r="AH51" s="975"/>
      <c r="AI51" s="975"/>
      <c r="AJ51" s="975"/>
      <c r="AK51" s="975"/>
      <c r="AL51" s="975"/>
      <c r="AM51" s="975"/>
      <c r="AN51" s="975"/>
      <c r="AO51" s="975"/>
      <c r="AP51" s="975"/>
    </row>
    <row r="52" spans="1:42" ht="18">
      <c r="A52" s="930"/>
      <c r="B52" s="941" t="s">
        <v>3228</v>
      </c>
      <c r="C52" s="974"/>
      <c r="D52" s="974"/>
      <c r="E52" s="974"/>
      <c r="F52" s="976" t="s">
        <v>3260</v>
      </c>
      <c r="G52" s="974"/>
      <c r="H52" s="974"/>
      <c r="I52" s="974"/>
      <c r="J52" s="974"/>
      <c r="K52" s="974"/>
      <c r="L52" s="974"/>
      <c r="M52" s="937" t="s">
        <v>3260</v>
      </c>
      <c r="N52" s="974"/>
      <c r="O52" s="974"/>
      <c r="P52" s="974"/>
      <c r="Q52" s="974"/>
      <c r="R52" s="974"/>
      <c r="S52" s="974"/>
      <c r="T52" s="976" t="s">
        <v>3250</v>
      </c>
      <c r="U52" s="974"/>
      <c r="V52" s="974"/>
      <c r="W52" s="974"/>
      <c r="X52" s="974"/>
      <c r="Y52" s="974"/>
      <c r="Z52" s="974"/>
      <c r="AA52" s="937" t="s">
        <v>3261</v>
      </c>
      <c r="AB52" s="974"/>
      <c r="AC52" s="974"/>
      <c r="AD52" s="974"/>
      <c r="AE52" s="974"/>
      <c r="AF52" s="974"/>
      <c r="AG52" s="975"/>
      <c r="AH52" s="975"/>
      <c r="AI52" s="975"/>
      <c r="AJ52" s="975"/>
      <c r="AK52" s="975"/>
      <c r="AL52" s="975"/>
      <c r="AM52" s="975"/>
      <c r="AN52" s="975"/>
      <c r="AO52" s="975"/>
      <c r="AP52" s="975"/>
    </row>
    <row r="53" spans="1:42" ht="18">
      <c r="A53" s="930"/>
      <c r="B53" s="942" t="s">
        <v>3231</v>
      </c>
      <c r="C53" s="974"/>
      <c r="D53" s="974"/>
      <c r="E53" s="974"/>
      <c r="F53" s="974"/>
      <c r="G53" s="937" t="s">
        <v>3205</v>
      </c>
      <c r="H53" s="974"/>
      <c r="I53" s="974"/>
      <c r="J53" s="974"/>
      <c r="K53" s="974"/>
      <c r="L53" s="974"/>
      <c r="M53" s="974"/>
      <c r="N53" s="937" t="s">
        <v>3205</v>
      </c>
      <c r="O53" s="974"/>
      <c r="P53" s="974"/>
      <c r="Q53" s="974"/>
      <c r="R53" s="974"/>
      <c r="S53" s="974"/>
      <c r="T53" s="974"/>
      <c r="U53" s="937" t="s">
        <v>3205</v>
      </c>
      <c r="V53" s="974"/>
      <c r="W53" s="974"/>
      <c r="X53" s="974"/>
      <c r="Y53" s="974"/>
      <c r="Z53" s="974"/>
      <c r="AA53" s="974"/>
      <c r="AB53" s="937" t="s">
        <v>3205</v>
      </c>
      <c r="AC53" s="974"/>
      <c r="AD53" s="974"/>
      <c r="AE53" s="974"/>
      <c r="AF53" s="974"/>
      <c r="AG53" s="975"/>
      <c r="AH53" s="975"/>
      <c r="AI53" s="975"/>
      <c r="AJ53" s="975"/>
      <c r="AK53" s="975"/>
      <c r="AL53" s="975"/>
      <c r="AM53" s="975"/>
      <c r="AN53" s="975"/>
      <c r="AO53" s="975"/>
      <c r="AP53" s="975"/>
    </row>
    <row r="54" spans="1:42" ht="18">
      <c r="A54" s="930"/>
      <c r="B54" s="942" t="s">
        <v>3231</v>
      </c>
      <c r="C54" s="974"/>
      <c r="D54" s="974"/>
      <c r="E54" s="974"/>
      <c r="F54" s="974"/>
      <c r="G54" s="937" t="s">
        <v>3256</v>
      </c>
      <c r="H54" s="974"/>
      <c r="I54" s="974"/>
      <c r="J54" s="974"/>
      <c r="K54" s="974"/>
      <c r="L54" s="974"/>
      <c r="M54" s="974"/>
      <c r="N54" s="937" t="s">
        <v>3226</v>
      </c>
      <c r="O54" s="974"/>
      <c r="P54" s="974"/>
      <c r="Q54" s="974"/>
      <c r="R54" s="974"/>
      <c r="S54" s="974"/>
      <c r="T54" s="974"/>
      <c r="U54" s="937" t="s">
        <v>3226</v>
      </c>
      <c r="V54" s="974"/>
      <c r="W54" s="974"/>
      <c r="X54" s="974"/>
      <c r="Y54" s="974"/>
      <c r="Z54" s="974"/>
      <c r="AA54" s="974"/>
      <c r="AB54" s="937" t="s">
        <v>3258</v>
      </c>
      <c r="AC54" s="974"/>
      <c r="AD54" s="974"/>
      <c r="AE54" s="974"/>
      <c r="AF54" s="974"/>
      <c r="AG54" s="975"/>
      <c r="AH54" s="975"/>
      <c r="AI54" s="975"/>
      <c r="AJ54" s="975"/>
      <c r="AK54" s="975"/>
      <c r="AL54" s="975"/>
      <c r="AM54" s="975"/>
      <c r="AN54" s="975"/>
      <c r="AO54" s="975"/>
      <c r="AP54" s="975"/>
    </row>
    <row r="55" spans="1:42" ht="15.6">
      <c r="A55" s="943"/>
      <c r="B55" s="2361" t="s">
        <v>2990</v>
      </c>
      <c r="C55" s="944"/>
      <c r="D55" s="944"/>
      <c r="E55" s="944"/>
      <c r="F55" s="944"/>
      <c r="G55" s="944"/>
      <c r="H55" s="944"/>
      <c r="I55" s="944"/>
      <c r="J55" s="944"/>
      <c r="K55" s="944"/>
      <c r="L55" s="944"/>
      <c r="M55" s="944"/>
      <c r="N55" s="944"/>
      <c r="O55" s="944"/>
      <c r="P55" s="944"/>
      <c r="Q55" s="944"/>
      <c r="R55" s="944"/>
      <c r="S55" s="944"/>
      <c r="T55" s="944"/>
      <c r="U55" s="944"/>
      <c r="V55" s="944"/>
      <c r="W55" s="944"/>
      <c r="X55" s="944"/>
      <c r="Y55" s="944"/>
      <c r="Z55" s="944"/>
      <c r="AA55" s="944"/>
      <c r="AB55" s="944"/>
      <c r="AC55" s="944"/>
      <c r="AD55" s="944"/>
      <c r="AE55" s="944"/>
      <c r="AF55" s="944"/>
      <c r="AG55" s="979"/>
      <c r="AH55" s="979"/>
      <c r="AI55" s="979"/>
      <c r="AJ55" s="979"/>
      <c r="AK55" s="979"/>
      <c r="AL55" s="979"/>
      <c r="AM55" s="979"/>
      <c r="AN55" s="979"/>
      <c r="AO55" s="979"/>
      <c r="AP55" s="979"/>
    </row>
    <row r="56" spans="1:42" ht="15.6">
      <c r="A56" s="943"/>
      <c r="B56" s="2362"/>
      <c r="C56" s="944"/>
      <c r="D56" s="944"/>
      <c r="E56" s="944"/>
      <c r="F56" s="944"/>
      <c r="G56" s="944"/>
      <c r="H56" s="944"/>
      <c r="I56" s="944"/>
      <c r="J56" s="944"/>
      <c r="K56" s="944"/>
      <c r="L56" s="944"/>
      <c r="M56" s="944"/>
      <c r="N56" s="944"/>
      <c r="O56" s="944"/>
      <c r="P56" s="944"/>
      <c r="Q56" s="944"/>
      <c r="R56" s="944"/>
      <c r="S56" s="944"/>
      <c r="T56" s="944"/>
      <c r="U56" s="944"/>
      <c r="V56" s="944"/>
      <c r="W56" s="944"/>
      <c r="X56" s="944"/>
      <c r="Y56" s="944"/>
      <c r="Z56" s="944"/>
      <c r="AA56" s="944"/>
      <c r="AB56" s="944"/>
      <c r="AC56" s="944"/>
      <c r="AD56" s="944"/>
      <c r="AE56" s="944"/>
      <c r="AF56" s="944"/>
      <c r="AG56" s="979"/>
      <c r="AH56" s="979"/>
      <c r="AI56" s="979"/>
      <c r="AJ56" s="979"/>
      <c r="AK56" s="979"/>
      <c r="AL56" s="979"/>
      <c r="AM56" s="979"/>
      <c r="AN56" s="979"/>
      <c r="AO56" s="979"/>
      <c r="AP56" s="979"/>
    </row>
    <row r="57" spans="1:42" ht="13.2">
      <c r="A57" s="946"/>
      <c r="B57" s="945" t="s">
        <v>3236</v>
      </c>
      <c r="C57" s="945" t="s">
        <v>3237</v>
      </c>
      <c r="D57" s="945" t="s">
        <v>3237</v>
      </c>
      <c r="E57" s="945" t="s">
        <v>3237</v>
      </c>
      <c r="F57" s="945"/>
      <c r="G57" s="945"/>
      <c r="H57" s="945" t="s">
        <v>3237</v>
      </c>
      <c r="I57" s="945" t="s">
        <v>3237</v>
      </c>
      <c r="J57" s="945" t="s">
        <v>3237</v>
      </c>
      <c r="K57" s="945" t="s">
        <v>3237</v>
      </c>
      <c r="L57" s="945" t="s">
        <v>3237</v>
      </c>
      <c r="M57" s="945"/>
      <c r="N57" s="945"/>
      <c r="O57" s="945" t="s">
        <v>3237</v>
      </c>
      <c r="P57" s="945" t="s">
        <v>3237</v>
      </c>
      <c r="Q57" s="945" t="s">
        <v>3237</v>
      </c>
      <c r="R57" s="945" t="s">
        <v>3237</v>
      </c>
      <c r="S57" s="945" t="s">
        <v>3237</v>
      </c>
      <c r="T57" s="945"/>
      <c r="U57" s="945"/>
      <c r="V57" s="945" t="s">
        <v>3237</v>
      </c>
      <c r="W57" s="945" t="s">
        <v>3237</v>
      </c>
      <c r="X57" s="945" t="s">
        <v>3237</v>
      </c>
      <c r="Y57" s="945" t="s">
        <v>3237</v>
      </c>
      <c r="Z57" s="945" t="s">
        <v>3237</v>
      </c>
      <c r="AA57" s="945"/>
      <c r="AB57" s="945"/>
      <c r="AC57" s="945" t="s">
        <v>3237</v>
      </c>
      <c r="AD57" s="945" t="s">
        <v>3237</v>
      </c>
      <c r="AE57" s="945" t="s">
        <v>3237</v>
      </c>
      <c r="AF57" s="945" t="s">
        <v>3237</v>
      </c>
      <c r="AG57" s="945"/>
      <c r="AH57" s="945"/>
      <c r="AI57" s="945"/>
      <c r="AJ57" s="945"/>
      <c r="AK57" s="945"/>
      <c r="AL57" s="945"/>
      <c r="AM57" s="945"/>
      <c r="AN57" s="945"/>
      <c r="AO57" s="945"/>
      <c r="AP57" s="945"/>
    </row>
    <row r="58" spans="1:42" ht="13.2">
      <c r="A58" s="946"/>
      <c r="B58" s="14" t="s">
        <v>3236</v>
      </c>
      <c r="C58" s="14" t="s">
        <v>86</v>
      </c>
      <c r="D58" s="14" t="s">
        <v>86</v>
      </c>
      <c r="E58" s="923" t="s">
        <v>86</v>
      </c>
      <c r="F58" s="14"/>
      <c r="G58" s="14"/>
      <c r="H58" s="14" t="s">
        <v>86</v>
      </c>
      <c r="I58" s="14" t="s">
        <v>86</v>
      </c>
      <c r="J58" s="923" t="s">
        <v>86</v>
      </c>
      <c r="K58" s="923" t="s">
        <v>86</v>
      </c>
      <c r="L58" s="14" t="s">
        <v>86</v>
      </c>
      <c r="M58" s="14"/>
      <c r="N58" s="14"/>
      <c r="O58" s="14" t="s">
        <v>86</v>
      </c>
      <c r="P58" s="14" t="s">
        <v>86</v>
      </c>
      <c r="Q58" s="14" t="s">
        <v>86</v>
      </c>
      <c r="R58" s="14" t="s">
        <v>86</v>
      </c>
      <c r="S58" s="923" t="s">
        <v>86</v>
      </c>
      <c r="T58" s="14"/>
      <c r="U58" s="14"/>
      <c r="V58" s="14" t="s">
        <v>86</v>
      </c>
      <c r="W58" s="14" t="s">
        <v>86</v>
      </c>
      <c r="X58" s="14" t="s">
        <v>86</v>
      </c>
      <c r="Y58" s="14" t="s">
        <v>86</v>
      </c>
      <c r="Z58" s="14" t="s">
        <v>86</v>
      </c>
      <c r="AA58" s="14"/>
      <c r="AB58" s="14"/>
      <c r="AC58" s="14" t="s">
        <v>86</v>
      </c>
      <c r="AD58" s="14" t="s">
        <v>86</v>
      </c>
      <c r="AE58" s="14" t="s">
        <v>86</v>
      </c>
      <c r="AF58" s="14" t="s">
        <v>86</v>
      </c>
      <c r="AG58" s="14"/>
      <c r="AH58" s="14"/>
      <c r="AI58" s="14"/>
      <c r="AJ58" s="14"/>
      <c r="AK58" s="14"/>
      <c r="AL58" s="14"/>
      <c r="AM58" s="14"/>
      <c r="AN58" s="14"/>
      <c r="AO58" s="14"/>
      <c r="AP58" s="14"/>
    </row>
    <row r="59" spans="1:42" ht="13.2">
      <c r="A59" s="949"/>
      <c r="B59" s="950">
        <v>14</v>
      </c>
      <c r="C59" s="14" t="s">
        <v>2366</v>
      </c>
      <c r="D59" s="14" t="s">
        <v>2700</v>
      </c>
      <c r="E59" s="923" t="s">
        <v>2700</v>
      </c>
      <c r="F59" s="14"/>
      <c r="G59" s="14"/>
      <c r="H59" s="14" t="s">
        <v>2700</v>
      </c>
      <c r="I59" s="14" t="s">
        <v>2700</v>
      </c>
      <c r="J59" s="923" t="s">
        <v>2700</v>
      </c>
      <c r="K59" s="923" t="s">
        <v>2700</v>
      </c>
      <c r="L59" s="14" t="s">
        <v>2700</v>
      </c>
      <c r="M59" s="14"/>
      <c r="N59" s="14"/>
      <c r="O59" s="14" t="s">
        <v>2700</v>
      </c>
      <c r="P59" s="14" t="s">
        <v>2700</v>
      </c>
      <c r="Q59" s="14" t="s">
        <v>2700</v>
      </c>
      <c r="R59" s="14" t="s">
        <v>2700</v>
      </c>
      <c r="S59" s="923" t="s">
        <v>2700</v>
      </c>
      <c r="T59" s="14"/>
      <c r="U59" s="14"/>
      <c r="V59" s="14" t="s">
        <v>2700</v>
      </c>
      <c r="W59" s="14" t="s">
        <v>2700</v>
      </c>
      <c r="X59" s="14" t="s">
        <v>2700</v>
      </c>
      <c r="Y59" s="14" t="s">
        <v>2700</v>
      </c>
      <c r="Z59" s="14" t="s">
        <v>2700</v>
      </c>
      <c r="AA59" s="14"/>
      <c r="AB59" s="14"/>
      <c r="AC59" s="14" t="s">
        <v>2700</v>
      </c>
      <c r="AD59" s="14" t="s">
        <v>2700</v>
      </c>
      <c r="AE59" s="14" t="s">
        <v>2700</v>
      </c>
      <c r="AF59" s="14" t="s">
        <v>2366</v>
      </c>
      <c r="AG59" s="14"/>
      <c r="AH59" s="14"/>
      <c r="AI59" s="14"/>
      <c r="AJ59" s="14"/>
      <c r="AK59" s="14"/>
      <c r="AL59" s="14"/>
      <c r="AM59" s="14"/>
      <c r="AN59" s="14"/>
      <c r="AO59" s="14"/>
      <c r="AP59" s="14"/>
    </row>
    <row r="60" spans="1:42" ht="13.2">
      <c r="A60" s="951"/>
      <c r="B60" s="948" t="s">
        <v>3240</v>
      </c>
      <c r="C60" s="948"/>
      <c r="D60" s="948" t="s">
        <v>2366</v>
      </c>
      <c r="E60" s="948"/>
      <c r="F60" s="948"/>
      <c r="G60" s="948"/>
      <c r="H60" s="948" t="s">
        <v>2366</v>
      </c>
      <c r="I60" s="948" t="s">
        <v>2366</v>
      </c>
      <c r="J60" s="948" t="s">
        <v>2366</v>
      </c>
      <c r="K60" s="948" t="s">
        <v>2366</v>
      </c>
      <c r="L60" s="948" t="s">
        <v>2366</v>
      </c>
      <c r="M60" s="948"/>
      <c r="N60" s="948"/>
      <c r="O60" s="948" t="s">
        <v>2366</v>
      </c>
      <c r="P60" s="948" t="s">
        <v>2366</v>
      </c>
      <c r="Q60" s="980" t="s">
        <v>2366</v>
      </c>
      <c r="R60" s="948" t="s">
        <v>2366</v>
      </c>
      <c r="S60" s="948"/>
      <c r="T60" s="948"/>
      <c r="U60" s="948"/>
      <c r="V60" s="948" t="s">
        <v>2366</v>
      </c>
      <c r="W60" s="948" t="s">
        <v>2366</v>
      </c>
      <c r="X60" s="948" t="s">
        <v>2366</v>
      </c>
      <c r="Y60" s="948" t="s">
        <v>2366</v>
      </c>
      <c r="Z60" s="948"/>
      <c r="AA60" s="948"/>
      <c r="AB60" s="948"/>
      <c r="AC60" s="948" t="s">
        <v>2366</v>
      </c>
      <c r="AD60" s="948" t="s">
        <v>2366</v>
      </c>
      <c r="AE60" s="948" t="s">
        <v>2366</v>
      </c>
      <c r="AF60" s="14"/>
      <c r="AG60" s="14"/>
      <c r="AH60" s="14"/>
      <c r="AI60" s="14"/>
      <c r="AJ60" s="14"/>
      <c r="AK60" s="14"/>
      <c r="AL60" s="14"/>
      <c r="AM60" s="14"/>
      <c r="AN60" s="14"/>
      <c r="AO60" s="14"/>
      <c r="AP60" s="14"/>
    </row>
    <row r="61" spans="1:42" ht="15.6">
      <c r="A61" s="946"/>
      <c r="B61" s="14"/>
      <c r="C61" s="14"/>
      <c r="D61" s="981" t="s">
        <v>3243</v>
      </c>
      <c r="E61" s="955"/>
      <c r="F61" s="955"/>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row>
    <row r="62" spans="1:42" ht="13.2">
      <c r="A62" s="946"/>
      <c r="B62" s="14"/>
      <c r="C62" s="14"/>
      <c r="D62" s="956" t="s">
        <v>3244</v>
      </c>
      <c r="E62" s="956" t="s">
        <v>3245</v>
      </c>
      <c r="F62" s="956" t="s">
        <v>3246</v>
      </c>
      <c r="G62" s="14"/>
      <c r="H62" s="14"/>
      <c r="I62" s="982">
        <v>1</v>
      </c>
      <c r="J62" s="982"/>
      <c r="K62" s="982"/>
      <c r="L62" s="982"/>
      <c r="M62" s="14"/>
      <c r="N62" s="14"/>
      <c r="O62" s="14" t="s">
        <v>3262</v>
      </c>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row>
    <row r="63" spans="1:42" ht="13.8">
      <c r="A63" s="946"/>
      <c r="B63" s="923"/>
      <c r="C63" s="14"/>
      <c r="D63" s="958">
        <v>1</v>
      </c>
      <c r="E63" s="958" t="s">
        <v>84</v>
      </c>
      <c r="F63" s="959">
        <f>COUNTIF(C42:AF54,"北野*")</f>
        <v>8</v>
      </c>
      <c r="G63" s="14"/>
      <c r="H63" s="14"/>
      <c r="I63" s="982">
        <v>2</v>
      </c>
      <c r="J63" s="982" t="s">
        <v>3263</v>
      </c>
      <c r="K63" s="982"/>
      <c r="L63" s="982"/>
      <c r="M63" s="14"/>
      <c r="N63" s="14"/>
      <c r="O63" s="14"/>
      <c r="P63" s="957" t="s">
        <v>3264</v>
      </c>
      <c r="Q63" s="957"/>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row>
    <row r="64" spans="1:42" ht="13.8">
      <c r="A64" s="946"/>
      <c r="B64" s="14"/>
      <c r="C64" s="14"/>
      <c r="D64" s="958">
        <v>2</v>
      </c>
      <c r="E64" s="958" t="s">
        <v>2366</v>
      </c>
      <c r="F64" s="960">
        <f>COUNTIF(C42:AF54,"福冈*")</f>
        <v>3</v>
      </c>
      <c r="G64" s="14"/>
      <c r="H64" s="14"/>
      <c r="I64" s="14"/>
      <c r="J64" s="14"/>
      <c r="K64" s="923"/>
      <c r="L64" s="923"/>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row>
    <row r="65" spans="1:42" ht="13.8">
      <c r="A65" s="946"/>
      <c r="B65" s="14"/>
      <c r="C65" s="14"/>
      <c r="D65" s="958">
        <v>3</v>
      </c>
      <c r="E65" s="958" t="s">
        <v>49</v>
      </c>
      <c r="F65" s="960">
        <f>COUNTIF(C42:AF54,"王旭*")</f>
        <v>16</v>
      </c>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row>
    <row r="66" spans="1:42" ht="13.8">
      <c r="A66" s="946"/>
      <c r="B66" s="14"/>
      <c r="C66" s="14"/>
      <c r="D66" s="958">
        <v>4</v>
      </c>
      <c r="E66" s="958" t="s">
        <v>61</v>
      </c>
      <c r="F66" s="960">
        <f>COUNTIF(C42:AF54,"刘石*")</f>
        <v>2</v>
      </c>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row>
    <row r="67" spans="1:42" ht="13.8">
      <c r="A67" s="946"/>
      <c r="B67" s="14"/>
      <c r="C67" s="14"/>
      <c r="D67" s="958">
        <v>5</v>
      </c>
      <c r="E67" s="958" t="s">
        <v>40</v>
      </c>
      <c r="F67" s="960">
        <f>COUNTIF(C42:AF54,"忻*")</f>
        <v>14</v>
      </c>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row>
    <row r="68" spans="1:42" ht="13.8">
      <c r="A68" s="946"/>
      <c r="B68" s="14"/>
      <c r="C68" s="14"/>
      <c r="D68" s="958">
        <v>6</v>
      </c>
      <c r="E68" s="958" t="s">
        <v>2979</v>
      </c>
      <c r="F68" s="960">
        <f>COUNTIF(C42:AF54,"张磊*")</f>
        <v>22</v>
      </c>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row>
    <row r="69" spans="1:42" ht="13.8">
      <c r="A69" s="946"/>
      <c r="B69" s="14"/>
      <c r="C69" s="14"/>
      <c r="D69" s="958">
        <v>7</v>
      </c>
      <c r="E69" s="958" t="s">
        <v>98</v>
      </c>
      <c r="F69" s="960">
        <f>COUNTIF(C42:AF54,"许*")</f>
        <v>4</v>
      </c>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row>
    <row r="70" spans="1:42" ht="13.8">
      <c r="A70" s="946"/>
      <c r="B70" s="14"/>
      <c r="C70" s="14"/>
      <c r="D70" s="958">
        <v>8</v>
      </c>
      <c r="E70" s="958" t="s">
        <v>47</v>
      </c>
      <c r="F70" s="959">
        <f>COUNTIF(C42:AF54,"丁*")</f>
        <v>1</v>
      </c>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row>
    <row r="71" spans="1:42" ht="13.8">
      <c r="A71" s="946"/>
      <c r="B71" s="14"/>
      <c r="C71" s="14"/>
      <c r="D71" s="958">
        <v>9</v>
      </c>
      <c r="E71" s="958" t="s">
        <v>44</v>
      </c>
      <c r="F71" s="959">
        <f>COUNTIF(C41:AF54,"张文瑞*")</f>
        <v>4</v>
      </c>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row>
    <row r="72" spans="1:42" ht="22.2">
      <c r="A72" s="920"/>
      <c r="B72" s="921"/>
      <c r="C72" s="14"/>
      <c r="D72" s="958">
        <v>10</v>
      </c>
      <c r="E72" s="983" t="s">
        <v>3265</v>
      </c>
      <c r="F72" s="984">
        <f>COUNTIF(C41:AF54,"黄伟*")</f>
        <v>3</v>
      </c>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row>
    <row r="73" spans="1:42" ht="19.2">
      <c r="A73" s="924"/>
      <c r="B73" s="985"/>
      <c r="C73" s="963"/>
      <c r="D73" s="986">
        <v>11</v>
      </c>
      <c r="E73" s="987" t="s">
        <v>45</v>
      </c>
      <c r="F73" s="984">
        <f>COUNTIF(C42:AF54,"高山翔*")</f>
        <v>13</v>
      </c>
      <c r="G73" s="963"/>
      <c r="H73" s="963"/>
      <c r="I73" s="963"/>
      <c r="J73" s="963"/>
      <c r="K73" s="963"/>
      <c r="L73" s="963"/>
      <c r="M73" s="963"/>
      <c r="N73" s="963"/>
      <c r="O73" s="963"/>
      <c r="P73" s="963"/>
      <c r="Q73" s="963"/>
      <c r="R73" s="963"/>
      <c r="S73" s="963"/>
      <c r="T73" s="963"/>
      <c r="U73" s="963"/>
      <c r="V73" s="963"/>
      <c r="W73" s="963"/>
      <c r="X73" s="963"/>
      <c r="Y73" s="963"/>
      <c r="Z73" s="963"/>
      <c r="AA73" s="963"/>
      <c r="AB73" s="963"/>
      <c r="AC73" s="963"/>
      <c r="AD73" s="963"/>
      <c r="AE73" s="963"/>
      <c r="AF73" s="963"/>
      <c r="AG73" s="963"/>
      <c r="AH73" s="963"/>
      <c r="AI73" s="963"/>
      <c r="AJ73" s="963"/>
      <c r="AK73" s="963"/>
      <c r="AL73" s="963"/>
      <c r="AM73" s="963"/>
      <c r="AN73" s="963"/>
      <c r="AO73" s="963"/>
      <c r="AP73" s="963"/>
    </row>
    <row r="74" spans="1:42" ht="19.2">
      <c r="A74" s="924"/>
      <c r="B74" s="985"/>
      <c r="C74" s="963"/>
      <c r="D74" s="986">
        <v>12</v>
      </c>
      <c r="E74" s="987" t="s">
        <v>60</v>
      </c>
      <c r="F74" s="984">
        <f>COUNTIF(C42:AF55,"孙秋野*")</f>
        <v>2</v>
      </c>
      <c r="G74" s="963"/>
      <c r="H74" s="963"/>
      <c r="I74" s="963"/>
      <c r="J74" s="963"/>
      <c r="K74" s="963"/>
      <c r="L74" s="963"/>
      <c r="M74" s="963"/>
      <c r="N74" s="963"/>
      <c r="O74" s="963"/>
      <c r="P74" s="963"/>
      <c r="Q74" s="963"/>
      <c r="R74" s="963"/>
      <c r="S74" s="963"/>
      <c r="T74" s="963"/>
      <c r="U74" s="963"/>
      <c r="V74" s="963"/>
      <c r="W74" s="963"/>
      <c r="X74" s="963"/>
      <c r="Y74" s="963"/>
      <c r="Z74" s="963"/>
      <c r="AA74" s="963"/>
      <c r="AB74" s="963"/>
      <c r="AC74" s="963"/>
      <c r="AD74" s="963"/>
      <c r="AE74" s="963"/>
      <c r="AF74" s="963"/>
      <c r="AG74" s="963"/>
      <c r="AH74" s="963"/>
      <c r="AI74" s="963"/>
      <c r="AJ74" s="963"/>
      <c r="AK74" s="963"/>
      <c r="AL74" s="963"/>
      <c r="AM74" s="963"/>
      <c r="AN74" s="963"/>
      <c r="AO74" s="963"/>
      <c r="AP74" s="963"/>
    </row>
    <row r="75" spans="1:42" ht="19.2">
      <c r="A75" s="924"/>
      <c r="B75" s="985"/>
      <c r="C75" s="963"/>
      <c r="D75" s="986">
        <v>13</v>
      </c>
      <c r="E75" s="987" t="s">
        <v>27</v>
      </c>
      <c r="F75" s="984">
        <f>COUNTIF(C42:AF56,"邱琰*")</f>
        <v>1</v>
      </c>
      <c r="G75" s="963"/>
      <c r="H75" s="963"/>
      <c r="I75" s="963"/>
      <c r="J75" s="963"/>
      <c r="K75" s="963"/>
      <c r="L75" s="963"/>
      <c r="M75" s="963"/>
      <c r="N75" s="963"/>
      <c r="O75" s="963"/>
      <c r="P75" s="963"/>
      <c r="Q75" s="963"/>
      <c r="R75" s="963"/>
      <c r="S75" s="963"/>
      <c r="T75" s="963"/>
      <c r="U75" s="963"/>
      <c r="V75" s="963"/>
      <c r="W75" s="963"/>
      <c r="X75" s="963"/>
      <c r="Y75" s="963"/>
      <c r="Z75" s="963"/>
      <c r="AA75" s="963"/>
      <c r="AB75" s="963"/>
      <c r="AC75" s="963"/>
      <c r="AD75" s="963"/>
      <c r="AE75" s="963"/>
      <c r="AF75" s="963"/>
      <c r="AG75" s="963"/>
      <c r="AH75" s="963"/>
      <c r="AI75" s="963"/>
      <c r="AJ75" s="963"/>
      <c r="AK75" s="963"/>
      <c r="AL75" s="963"/>
      <c r="AM75" s="963"/>
      <c r="AN75" s="963"/>
      <c r="AO75" s="963"/>
      <c r="AP75" s="963"/>
    </row>
    <row r="76" spans="1:42" ht="18">
      <c r="A76" s="924"/>
      <c r="B76" s="985"/>
      <c r="C76" s="963"/>
      <c r="D76" s="963"/>
      <c r="E76" s="963"/>
      <c r="F76" s="988">
        <f>SUM(F63:F75)</f>
        <v>93</v>
      </c>
      <c r="G76" s="963"/>
      <c r="H76" s="963"/>
      <c r="I76" s="963"/>
      <c r="J76" s="963"/>
      <c r="K76" s="963"/>
      <c r="L76" s="963"/>
      <c r="M76" s="963"/>
      <c r="N76" s="963"/>
      <c r="O76" s="963"/>
      <c r="P76" s="963"/>
      <c r="Q76" s="963"/>
      <c r="R76" s="963"/>
      <c r="S76" s="963"/>
      <c r="T76" s="963"/>
      <c r="U76" s="963"/>
      <c r="V76" s="963"/>
      <c r="W76" s="963"/>
      <c r="X76" s="963"/>
      <c r="Y76" s="963"/>
      <c r="Z76" s="963"/>
      <c r="AA76" s="963"/>
      <c r="AB76" s="963"/>
      <c r="AC76" s="963"/>
      <c r="AD76" s="963"/>
      <c r="AE76" s="963"/>
      <c r="AF76" s="963"/>
      <c r="AG76" s="963"/>
      <c r="AH76" s="963"/>
      <c r="AI76" s="963"/>
      <c r="AJ76" s="963"/>
      <c r="AK76" s="963"/>
      <c r="AL76" s="963"/>
      <c r="AM76" s="963"/>
      <c r="AN76" s="963"/>
      <c r="AO76" s="963"/>
      <c r="AP76" s="963"/>
    </row>
    <row r="77" spans="1:42" ht="18">
      <c r="A77" s="924"/>
      <c r="B77" s="985"/>
      <c r="C77" s="963"/>
      <c r="D77" s="963"/>
      <c r="E77" s="963"/>
      <c r="F77" s="963"/>
      <c r="G77" s="963"/>
      <c r="H77" s="963"/>
      <c r="I77" s="963"/>
      <c r="J77" s="963"/>
      <c r="K77" s="963"/>
      <c r="L77" s="963"/>
      <c r="M77" s="963"/>
      <c r="N77" s="963"/>
      <c r="O77" s="963"/>
      <c r="P77" s="963"/>
      <c r="Q77" s="963"/>
      <c r="R77" s="963"/>
      <c r="S77" s="963"/>
      <c r="T77" s="963"/>
      <c r="U77" s="963"/>
      <c r="V77" s="963"/>
      <c r="W77" s="963"/>
      <c r="X77" s="963"/>
      <c r="Y77" s="963"/>
      <c r="Z77" s="963"/>
      <c r="AA77" s="963"/>
      <c r="AB77" s="963"/>
      <c r="AC77" s="963"/>
      <c r="AD77" s="963"/>
      <c r="AE77" s="963"/>
      <c r="AF77" s="963"/>
      <c r="AG77" s="963"/>
      <c r="AH77" s="963"/>
      <c r="AI77" s="963"/>
      <c r="AJ77" s="963"/>
      <c r="AK77" s="963"/>
      <c r="AL77" s="963"/>
      <c r="AM77" s="963"/>
      <c r="AN77" s="963"/>
      <c r="AO77" s="963"/>
      <c r="AP77" s="963"/>
    </row>
    <row r="78" spans="1:42" ht="18">
      <c r="A78" s="924"/>
      <c r="B78" s="985"/>
      <c r="C78" s="963"/>
      <c r="D78" s="963"/>
      <c r="E78" s="963"/>
      <c r="F78" s="963"/>
      <c r="G78" s="963"/>
      <c r="H78" s="963"/>
      <c r="I78" s="963"/>
      <c r="J78" s="963"/>
      <c r="K78" s="963"/>
      <c r="L78" s="963"/>
      <c r="M78" s="963"/>
      <c r="N78" s="963"/>
      <c r="O78" s="963"/>
      <c r="P78" s="963"/>
      <c r="Q78" s="963"/>
      <c r="R78" s="963"/>
      <c r="S78" s="963"/>
      <c r="T78" s="963"/>
      <c r="U78" s="963"/>
      <c r="V78" s="963"/>
      <c r="W78" s="963"/>
      <c r="X78" s="963"/>
      <c r="Y78" s="963"/>
      <c r="Z78" s="963"/>
      <c r="AA78" s="963"/>
      <c r="AB78" s="963"/>
      <c r="AC78" s="963"/>
      <c r="AD78" s="963"/>
      <c r="AE78" s="963"/>
      <c r="AF78" s="963"/>
      <c r="AG78" s="963"/>
      <c r="AH78" s="963"/>
      <c r="AI78" s="963"/>
      <c r="AJ78" s="963"/>
      <c r="AK78" s="963"/>
      <c r="AL78" s="963"/>
      <c r="AM78" s="963"/>
      <c r="AN78" s="963"/>
      <c r="AO78" s="963"/>
      <c r="AP78" s="963"/>
    </row>
    <row r="79" spans="1:42" ht="18">
      <c r="A79" s="924"/>
      <c r="B79" s="985"/>
      <c r="C79" s="963"/>
      <c r="D79" s="963"/>
      <c r="E79" s="963"/>
      <c r="F79" s="963"/>
      <c r="G79" s="963"/>
      <c r="H79" s="963"/>
      <c r="I79" s="963"/>
      <c r="J79" s="963"/>
      <c r="K79" s="963"/>
      <c r="L79" s="963"/>
      <c r="M79" s="963"/>
      <c r="N79" s="963"/>
      <c r="O79" s="963"/>
      <c r="P79" s="963"/>
      <c r="Q79" s="963"/>
      <c r="R79" s="963"/>
      <c r="S79" s="963"/>
      <c r="T79" s="963"/>
      <c r="U79" s="963"/>
      <c r="V79" s="963"/>
      <c r="W79" s="963"/>
      <c r="X79" s="963"/>
      <c r="Y79" s="963"/>
      <c r="Z79" s="963"/>
      <c r="AA79" s="963"/>
      <c r="AB79" s="963"/>
      <c r="AC79" s="963"/>
      <c r="AD79" s="963"/>
      <c r="AE79" s="963"/>
      <c r="AF79" s="963"/>
      <c r="AG79" s="963"/>
      <c r="AH79" s="963"/>
      <c r="AI79" s="963"/>
      <c r="AJ79" s="963"/>
      <c r="AK79" s="963"/>
      <c r="AL79" s="963"/>
      <c r="AM79" s="963"/>
      <c r="AN79" s="963"/>
      <c r="AO79" s="963"/>
      <c r="AP79" s="963"/>
    </row>
    <row r="80" spans="1:42" ht="22.2">
      <c r="A80" s="920"/>
      <c r="B80" s="921" t="s">
        <v>161</v>
      </c>
      <c r="C80" s="963"/>
      <c r="D80" s="989"/>
      <c r="E80" s="989"/>
      <c r="F80" s="989"/>
      <c r="G80" s="963"/>
      <c r="H80" s="963"/>
      <c r="I80" s="963"/>
      <c r="J80" s="963"/>
      <c r="K80" s="963"/>
      <c r="L80" s="963"/>
      <c r="M80" s="963"/>
      <c r="N80" s="963"/>
      <c r="O80" s="963"/>
      <c r="P80" s="963"/>
      <c r="Q80" s="963"/>
      <c r="R80" s="963"/>
      <c r="S80" s="963"/>
      <c r="T80" s="963"/>
      <c r="U80" s="963"/>
      <c r="V80" s="963"/>
      <c r="W80" s="963"/>
      <c r="X80" s="963"/>
      <c r="Y80" s="963"/>
      <c r="Z80" s="963"/>
      <c r="AA80" s="963"/>
      <c r="AB80" s="963"/>
      <c r="AC80" s="963"/>
      <c r="AD80" s="963"/>
      <c r="AE80" s="963"/>
      <c r="AF80" s="963"/>
      <c r="AG80" s="963"/>
      <c r="AH80" s="963"/>
      <c r="AI80" s="963"/>
      <c r="AJ80" s="963"/>
      <c r="AK80" s="963"/>
      <c r="AL80" s="963"/>
      <c r="AM80" s="963"/>
      <c r="AN80" s="963"/>
      <c r="AO80" s="963"/>
      <c r="AP80" s="963"/>
    </row>
    <row r="81" spans="1:42" ht="18">
      <c r="A81" s="924"/>
      <c r="B81" s="925"/>
      <c r="C81" s="926">
        <v>44743</v>
      </c>
      <c r="D81" s="926">
        <v>44744</v>
      </c>
      <c r="E81" s="926">
        <v>44745</v>
      </c>
      <c r="F81" s="926">
        <v>44746</v>
      </c>
      <c r="G81" s="926">
        <v>44747</v>
      </c>
      <c r="H81" s="926">
        <v>44748</v>
      </c>
      <c r="I81" s="926">
        <v>44749</v>
      </c>
      <c r="J81" s="926">
        <v>44750</v>
      </c>
      <c r="K81" s="926">
        <v>44751</v>
      </c>
      <c r="L81" s="926">
        <v>44752</v>
      </c>
      <c r="M81" s="926">
        <v>44753</v>
      </c>
      <c r="N81" s="926">
        <v>44754</v>
      </c>
      <c r="O81" s="926">
        <v>44755</v>
      </c>
      <c r="P81" s="926">
        <v>44756</v>
      </c>
      <c r="Q81" s="926">
        <v>44757</v>
      </c>
      <c r="R81" s="926">
        <v>44758</v>
      </c>
      <c r="S81" s="926">
        <v>44759</v>
      </c>
      <c r="T81" s="990">
        <v>44760</v>
      </c>
      <c r="U81" s="926">
        <v>44761</v>
      </c>
      <c r="V81" s="926">
        <v>44762</v>
      </c>
      <c r="W81" s="926">
        <v>44763</v>
      </c>
      <c r="X81" s="926">
        <v>44764</v>
      </c>
      <c r="Y81" s="926">
        <v>44765</v>
      </c>
      <c r="Z81" s="926">
        <v>44766</v>
      </c>
      <c r="AA81" s="926">
        <v>44767</v>
      </c>
      <c r="AB81" s="926">
        <v>44768</v>
      </c>
      <c r="AC81" s="926">
        <v>44769</v>
      </c>
      <c r="AD81" s="926">
        <v>44770</v>
      </c>
      <c r="AE81" s="926">
        <v>44771</v>
      </c>
      <c r="AF81" s="926">
        <v>44772</v>
      </c>
      <c r="AG81" s="963"/>
      <c r="AH81" s="963"/>
      <c r="AI81" s="963"/>
      <c r="AJ81" s="963"/>
      <c r="AK81" s="963"/>
      <c r="AL81" s="963"/>
      <c r="AM81" s="963"/>
      <c r="AN81" s="963"/>
      <c r="AO81" s="963"/>
      <c r="AP81" s="963"/>
    </row>
    <row r="82" spans="1:42" ht="18">
      <c r="A82" s="924"/>
      <c r="B82" s="928"/>
      <c r="C82" s="929" t="s">
        <v>69</v>
      </c>
      <c r="D82" s="929" t="s">
        <v>70</v>
      </c>
      <c r="E82" s="929" t="s">
        <v>71</v>
      </c>
      <c r="F82" s="929" t="s">
        <v>72</v>
      </c>
      <c r="G82" s="929" t="s">
        <v>66</v>
      </c>
      <c r="H82" s="929" t="s">
        <v>67</v>
      </c>
      <c r="I82" s="929" t="s">
        <v>68</v>
      </c>
      <c r="J82" s="929" t="s">
        <v>69</v>
      </c>
      <c r="K82" s="929" t="s">
        <v>70</v>
      </c>
      <c r="L82" s="929" t="s">
        <v>71</v>
      </c>
      <c r="M82" s="929" t="s">
        <v>72</v>
      </c>
      <c r="N82" s="929" t="s">
        <v>66</v>
      </c>
      <c r="O82" s="929" t="s">
        <v>67</v>
      </c>
      <c r="P82" s="929" t="s">
        <v>68</v>
      </c>
      <c r="Q82" s="929" t="s">
        <v>69</v>
      </c>
      <c r="R82" s="929" t="s">
        <v>70</v>
      </c>
      <c r="S82" s="929" t="s">
        <v>71</v>
      </c>
      <c r="T82" s="929" t="s">
        <v>72</v>
      </c>
      <c r="U82" s="929" t="s">
        <v>66</v>
      </c>
      <c r="V82" s="929" t="s">
        <v>67</v>
      </c>
      <c r="W82" s="929" t="s">
        <v>68</v>
      </c>
      <c r="X82" s="929" t="s">
        <v>69</v>
      </c>
      <c r="Y82" s="929" t="s">
        <v>70</v>
      </c>
      <c r="Z82" s="929" t="s">
        <v>71</v>
      </c>
      <c r="AA82" s="929" t="s">
        <v>72</v>
      </c>
      <c r="AB82" s="929" t="s">
        <v>66</v>
      </c>
      <c r="AC82" s="929" t="s">
        <v>67</v>
      </c>
      <c r="AD82" s="929" t="s">
        <v>68</v>
      </c>
      <c r="AE82" s="929" t="s">
        <v>69</v>
      </c>
      <c r="AF82" s="929" t="s">
        <v>70</v>
      </c>
      <c r="AG82" s="13"/>
      <c r="AH82" s="13"/>
      <c r="AI82" s="13"/>
      <c r="AJ82" s="13"/>
      <c r="AK82" s="13"/>
      <c r="AL82" s="13"/>
      <c r="AM82" s="13"/>
      <c r="AN82" s="13"/>
      <c r="AO82" s="13"/>
      <c r="AP82" s="13"/>
    </row>
    <row r="83" spans="1:42" ht="13.8">
      <c r="A83" s="930"/>
      <c r="B83" s="931" t="s">
        <v>3266</v>
      </c>
      <c r="C83" s="964"/>
      <c r="D83" s="964"/>
      <c r="E83" s="964"/>
      <c r="F83" s="991" t="s">
        <v>3206</v>
      </c>
      <c r="G83" s="991" t="s">
        <v>45</v>
      </c>
      <c r="H83" s="991" t="s">
        <v>3234</v>
      </c>
      <c r="I83" s="991" t="s">
        <v>3234</v>
      </c>
      <c r="J83" s="964"/>
      <c r="K83" s="964"/>
      <c r="L83" s="964"/>
      <c r="M83" s="991" t="s">
        <v>3234</v>
      </c>
      <c r="N83" s="991" t="s">
        <v>3234</v>
      </c>
      <c r="O83" s="991" t="s">
        <v>3234</v>
      </c>
      <c r="P83" s="991" t="s">
        <v>3267</v>
      </c>
      <c r="Q83" s="964"/>
      <c r="R83" s="964"/>
      <c r="S83" s="964"/>
      <c r="T83" s="964"/>
      <c r="U83" s="991" t="s">
        <v>3267</v>
      </c>
      <c r="V83" s="991" t="s">
        <v>3202</v>
      </c>
      <c r="W83" s="991" t="s">
        <v>69</v>
      </c>
      <c r="X83" s="964"/>
      <c r="Y83" s="964"/>
      <c r="Z83" s="964"/>
      <c r="AA83" s="991" t="s">
        <v>101</v>
      </c>
      <c r="AB83" s="991" t="s">
        <v>69</v>
      </c>
      <c r="AC83" s="991" t="s">
        <v>69</v>
      </c>
      <c r="AD83" s="991" t="s">
        <v>69</v>
      </c>
      <c r="AE83" s="964"/>
      <c r="AF83" s="964"/>
      <c r="AG83" s="992"/>
      <c r="AH83" s="992"/>
      <c r="AI83" s="992"/>
      <c r="AJ83" s="992"/>
      <c r="AK83" s="992"/>
      <c r="AL83" s="992"/>
      <c r="AM83" s="992"/>
      <c r="AN83" s="992"/>
      <c r="AO83" s="992"/>
      <c r="AP83" s="992"/>
    </row>
    <row r="84" spans="1:42" ht="18">
      <c r="A84" s="935"/>
      <c r="B84" s="936" t="s">
        <v>3268</v>
      </c>
      <c r="C84" s="964"/>
      <c r="D84" s="964"/>
      <c r="E84" s="964"/>
      <c r="F84" s="991" t="s">
        <v>3269</v>
      </c>
      <c r="G84" s="991" t="s">
        <v>3265</v>
      </c>
      <c r="H84" s="991" t="s">
        <v>3269</v>
      </c>
      <c r="I84" s="991" t="s">
        <v>3269</v>
      </c>
      <c r="J84" s="993"/>
      <c r="K84" s="964"/>
      <c r="L84" s="964"/>
      <c r="M84" s="991" t="s">
        <v>3269</v>
      </c>
      <c r="N84" s="991" t="s">
        <v>45</v>
      </c>
      <c r="O84" s="991" t="s">
        <v>3269</v>
      </c>
      <c r="P84" s="991" t="s">
        <v>3269</v>
      </c>
      <c r="Q84" s="994"/>
      <c r="R84" s="964"/>
      <c r="S84" s="964"/>
      <c r="T84" s="964"/>
      <c r="U84" s="991" t="s">
        <v>3269</v>
      </c>
      <c r="V84" s="991" t="s">
        <v>3265</v>
      </c>
      <c r="W84" s="991" t="s">
        <v>3234</v>
      </c>
      <c r="X84" s="964"/>
      <c r="Y84" s="964"/>
      <c r="Z84" s="964"/>
      <c r="AA84" s="991" t="s">
        <v>3234</v>
      </c>
      <c r="AB84" s="991" t="s">
        <v>3270</v>
      </c>
      <c r="AC84" s="991" t="s">
        <v>3234</v>
      </c>
      <c r="AD84" s="995" t="s">
        <v>61</v>
      </c>
      <c r="AE84" s="964"/>
      <c r="AF84" s="964"/>
      <c r="AG84" s="992"/>
      <c r="AH84" s="992"/>
      <c r="AI84" s="992"/>
      <c r="AJ84" s="992"/>
      <c r="AK84" s="992"/>
      <c r="AL84" s="992"/>
      <c r="AM84" s="992"/>
      <c r="AN84" s="992"/>
      <c r="AO84" s="992"/>
      <c r="AP84" s="992"/>
    </row>
    <row r="85" spans="1:42" ht="18">
      <c r="A85" s="935"/>
      <c r="B85" s="936" t="s">
        <v>3207</v>
      </c>
      <c r="C85" s="964"/>
      <c r="D85" s="964"/>
      <c r="E85" s="964"/>
      <c r="F85" s="991" t="s">
        <v>3234</v>
      </c>
      <c r="G85" s="991" t="s">
        <v>3213</v>
      </c>
      <c r="H85" s="991" t="s">
        <v>45</v>
      </c>
      <c r="I85" s="991" t="s">
        <v>3213</v>
      </c>
      <c r="J85" s="964"/>
      <c r="K85" s="964"/>
      <c r="L85" s="964"/>
      <c r="M85" s="991" t="s">
        <v>45</v>
      </c>
      <c r="N85" s="991" t="s">
        <v>3213</v>
      </c>
      <c r="O85" s="991" t="s">
        <v>45</v>
      </c>
      <c r="P85" s="991" t="s">
        <v>3213</v>
      </c>
      <c r="Q85" s="964"/>
      <c r="R85" s="994"/>
      <c r="S85" s="964"/>
      <c r="T85" s="964"/>
      <c r="U85" s="991" t="s">
        <v>3213</v>
      </c>
      <c r="V85" s="996" t="s">
        <v>3269</v>
      </c>
      <c r="W85" s="991" t="s">
        <v>3213</v>
      </c>
      <c r="X85" s="964"/>
      <c r="Y85" s="964"/>
      <c r="Z85" s="964"/>
      <c r="AA85" s="991" t="s">
        <v>3265</v>
      </c>
      <c r="AB85" s="991" t="s">
        <v>3213</v>
      </c>
      <c r="AC85" s="991" t="s">
        <v>3270</v>
      </c>
      <c r="AD85" s="991" t="s">
        <v>3213</v>
      </c>
      <c r="AE85" s="964"/>
      <c r="AF85" s="993"/>
      <c r="AG85" s="997"/>
      <c r="AH85" s="997"/>
      <c r="AI85" s="997"/>
      <c r="AJ85" s="997"/>
      <c r="AK85" s="997"/>
      <c r="AL85" s="997"/>
      <c r="AM85" s="997"/>
      <c r="AN85" s="997"/>
      <c r="AO85" s="997"/>
      <c r="AP85" s="997"/>
    </row>
    <row r="86" spans="1:42" ht="18">
      <c r="A86" s="998"/>
      <c r="B86" s="999" t="s">
        <v>3271</v>
      </c>
      <c r="C86" s="964"/>
      <c r="D86" s="964"/>
      <c r="E86" s="964"/>
      <c r="F86" s="1000" t="s">
        <v>60</v>
      </c>
      <c r="G86" s="1000" t="s">
        <v>3079</v>
      </c>
      <c r="H86" s="1000" t="s">
        <v>3079</v>
      </c>
      <c r="I86" s="1000" t="s">
        <v>3079</v>
      </c>
      <c r="J86" s="964"/>
      <c r="K86" s="964"/>
      <c r="L86" s="964"/>
      <c r="M86" s="1000" t="s">
        <v>3079</v>
      </c>
      <c r="N86" s="1000" t="s">
        <v>3079</v>
      </c>
      <c r="O86" s="1000" t="s">
        <v>3079</v>
      </c>
      <c r="P86" s="1000" t="s">
        <v>3079</v>
      </c>
      <c r="Q86" s="964"/>
      <c r="R86" s="994"/>
      <c r="S86" s="964"/>
      <c r="T86" s="964"/>
      <c r="U86" s="1000" t="s">
        <v>3079</v>
      </c>
      <c r="V86" s="1001" t="s">
        <v>101</v>
      </c>
      <c r="W86" s="1000" t="s">
        <v>3079</v>
      </c>
      <c r="X86" s="964"/>
      <c r="Y86" s="964"/>
      <c r="Z86" s="964"/>
      <c r="AA86" s="1000" t="s">
        <v>3079</v>
      </c>
      <c r="AB86" s="1000" t="s">
        <v>3079</v>
      </c>
      <c r="AC86" s="1000" t="s">
        <v>3079</v>
      </c>
      <c r="AD86" s="1000" t="s">
        <v>3079</v>
      </c>
      <c r="AE86" s="964"/>
      <c r="AF86" s="993"/>
      <c r="AG86" s="997"/>
      <c r="AH86" s="997"/>
      <c r="AI86" s="997"/>
      <c r="AJ86" s="997"/>
      <c r="AK86" s="997"/>
      <c r="AL86" s="997"/>
      <c r="AM86" s="997"/>
      <c r="AN86" s="997"/>
      <c r="AO86" s="997"/>
      <c r="AP86" s="997"/>
    </row>
    <row r="87" spans="1:42" ht="18">
      <c r="A87" s="998"/>
      <c r="B87" s="999" t="s">
        <v>3272</v>
      </c>
      <c r="C87" s="964"/>
      <c r="D87" s="964"/>
      <c r="E87" s="964"/>
      <c r="F87" s="1000" t="s">
        <v>3202</v>
      </c>
      <c r="G87" s="1000" t="s">
        <v>3202</v>
      </c>
      <c r="H87" s="1000" t="s">
        <v>3202</v>
      </c>
      <c r="I87" s="1000" t="s">
        <v>3202</v>
      </c>
      <c r="J87" s="964"/>
      <c r="K87" s="964"/>
      <c r="L87" s="964"/>
      <c r="M87" s="1000" t="s">
        <v>3206</v>
      </c>
      <c r="N87" s="1000" t="s">
        <v>3202</v>
      </c>
      <c r="O87" s="1000" t="s">
        <v>3202</v>
      </c>
      <c r="P87" s="1000" t="s">
        <v>3202</v>
      </c>
      <c r="Q87" s="964"/>
      <c r="R87" s="994"/>
      <c r="S87" s="964"/>
      <c r="T87" s="964"/>
      <c r="U87" s="1000" t="s">
        <v>69</v>
      </c>
      <c r="V87" s="1001" t="s">
        <v>3234</v>
      </c>
      <c r="W87" s="1000" t="s">
        <v>3270</v>
      </c>
      <c r="X87" s="964"/>
      <c r="Y87" s="964"/>
      <c r="Z87" s="964"/>
      <c r="AA87" s="1000" t="s">
        <v>49</v>
      </c>
      <c r="AB87" s="1000" t="s">
        <v>49</v>
      </c>
      <c r="AC87" s="1000" t="s">
        <v>49</v>
      </c>
      <c r="AD87" s="1000" t="s">
        <v>49</v>
      </c>
      <c r="AE87" s="964"/>
      <c r="AF87" s="993"/>
      <c r="AG87" s="997"/>
      <c r="AH87" s="997"/>
      <c r="AI87" s="997"/>
      <c r="AJ87" s="997"/>
      <c r="AK87" s="997"/>
      <c r="AL87" s="997"/>
      <c r="AM87" s="997"/>
      <c r="AN87" s="997"/>
      <c r="AO87" s="997"/>
      <c r="AP87" s="997"/>
    </row>
    <row r="88" spans="1:42" ht="18">
      <c r="A88" s="930"/>
      <c r="B88" s="938" t="s">
        <v>3217</v>
      </c>
      <c r="C88" s="1002" t="s">
        <v>45</v>
      </c>
      <c r="D88" s="970"/>
      <c r="E88" s="1003"/>
      <c r="F88" s="970"/>
      <c r="G88" s="970"/>
      <c r="H88" s="970"/>
      <c r="I88" s="970"/>
      <c r="J88" s="1002" t="s">
        <v>45</v>
      </c>
      <c r="K88" s="970"/>
      <c r="L88" s="970"/>
      <c r="M88" s="970"/>
      <c r="N88" s="970"/>
      <c r="O88" s="970"/>
      <c r="P88" s="970"/>
      <c r="Q88" s="1002" t="s">
        <v>3270</v>
      </c>
      <c r="R88" s="970"/>
      <c r="S88" s="970"/>
      <c r="T88" s="970"/>
      <c r="U88" s="970"/>
      <c r="V88" s="970"/>
      <c r="W88" s="970"/>
      <c r="X88" s="1002" t="s">
        <v>3270</v>
      </c>
      <c r="Y88" s="970"/>
      <c r="Z88" s="970"/>
      <c r="AA88" s="970"/>
      <c r="AB88" s="970"/>
      <c r="AC88" s="970"/>
      <c r="AD88" s="970"/>
      <c r="AE88" s="995" t="s">
        <v>3270</v>
      </c>
      <c r="AF88" s="970"/>
      <c r="AG88" s="972"/>
      <c r="AH88" s="972"/>
      <c r="AI88" s="972"/>
      <c r="AJ88" s="972"/>
      <c r="AK88" s="972"/>
      <c r="AL88" s="972"/>
      <c r="AM88" s="972"/>
      <c r="AN88" s="972"/>
      <c r="AO88" s="972"/>
      <c r="AP88" s="972"/>
    </row>
    <row r="89" spans="1:42" ht="18">
      <c r="A89" s="930"/>
      <c r="B89" s="938" t="s">
        <v>3273</v>
      </c>
      <c r="C89" s="1002" t="s">
        <v>3202</v>
      </c>
      <c r="D89" s="970"/>
      <c r="E89" s="1004"/>
      <c r="F89" s="970"/>
      <c r="G89" s="970"/>
      <c r="H89" s="970"/>
      <c r="I89" s="970"/>
      <c r="J89" s="1002" t="s">
        <v>3206</v>
      </c>
      <c r="K89" s="970"/>
      <c r="L89" s="970"/>
      <c r="M89" s="970"/>
      <c r="N89" s="970"/>
      <c r="O89" s="970"/>
      <c r="P89" s="970"/>
      <c r="Q89" s="1002" t="s">
        <v>3206</v>
      </c>
      <c r="R89" s="970"/>
      <c r="S89" s="970"/>
      <c r="T89" s="970"/>
      <c r="U89" s="970"/>
      <c r="V89" s="970"/>
      <c r="W89" s="970"/>
      <c r="X89" s="1002" t="s">
        <v>3202</v>
      </c>
      <c r="Y89" s="970"/>
      <c r="Z89" s="970"/>
      <c r="AA89" s="970"/>
      <c r="AB89" s="970"/>
      <c r="AC89" s="970"/>
      <c r="AD89" s="970"/>
      <c r="AE89" s="1002" t="s">
        <v>3202</v>
      </c>
      <c r="AF89" s="970"/>
      <c r="AG89" s="972"/>
      <c r="AH89" s="972"/>
      <c r="AI89" s="972"/>
      <c r="AJ89" s="972"/>
      <c r="AK89" s="972"/>
      <c r="AL89" s="972"/>
      <c r="AM89" s="972"/>
      <c r="AN89" s="972"/>
      <c r="AO89" s="972"/>
      <c r="AP89" s="972"/>
    </row>
    <row r="90" spans="1:42" ht="18">
      <c r="A90" s="930"/>
      <c r="B90" s="938" t="s">
        <v>3221</v>
      </c>
      <c r="C90" s="995" t="s">
        <v>3269</v>
      </c>
      <c r="D90" s="974"/>
      <c r="E90" s="974"/>
      <c r="F90" s="974"/>
      <c r="G90" s="974"/>
      <c r="H90" s="974"/>
      <c r="I90" s="974"/>
      <c r="J90" s="995" t="s">
        <v>3269</v>
      </c>
      <c r="K90" s="974"/>
      <c r="L90" s="1004"/>
      <c r="M90" s="974"/>
      <c r="N90" s="974"/>
      <c r="O90" s="974"/>
      <c r="P90" s="974"/>
      <c r="Q90" s="995" t="s">
        <v>3269</v>
      </c>
      <c r="R90" s="974"/>
      <c r="S90" s="1004"/>
      <c r="T90" s="974"/>
      <c r="U90" s="974"/>
      <c r="V90" s="974"/>
      <c r="W90" s="974"/>
      <c r="X90" s="995" t="s">
        <v>3269</v>
      </c>
      <c r="Y90" s="974"/>
      <c r="Z90" s="1004"/>
      <c r="AA90" s="974"/>
      <c r="AB90" s="974"/>
      <c r="AC90" s="974"/>
      <c r="AD90" s="974"/>
      <c r="AE90" s="1005"/>
      <c r="AF90" s="974"/>
      <c r="AG90" s="975"/>
      <c r="AH90" s="975"/>
      <c r="AI90" s="975"/>
      <c r="AJ90" s="975"/>
      <c r="AK90" s="975"/>
      <c r="AL90" s="975"/>
      <c r="AM90" s="975"/>
      <c r="AN90" s="975"/>
      <c r="AO90" s="975"/>
      <c r="AP90" s="975"/>
    </row>
    <row r="91" spans="1:42" ht="18">
      <c r="A91" s="930"/>
      <c r="B91" s="938" t="s">
        <v>3222</v>
      </c>
      <c r="C91" s="995" t="s">
        <v>3234</v>
      </c>
      <c r="D91" s="974"/>
      <c r="E91" s="974"/>
      <c r="F91" s="974"/>
      <c r="G91" s="974"/>
      <c r="H91" s="974"/>
      <c r="I91" s="974"/>
      <c r="J91" s="995" t="s">
        <v>3234</v>
      </c>
      <c r="K91" s="974"/>
      <c r="L91" s="974"/>
      <c r="M91" s="974"/>
      <c r="N91" s="1006"/>
      <c r="O91" s="974"/>
      <c r="P91" s="1007"/>
      <c r="Q91" s="995" t="s">
        <v>3234</v>
      </c>
      <c r="R91" s="974"/>
      <c r="S91" s="974"/>
      <c r="T91" s="974"/>
      <c r="U91" s="974"/>
      <c r="V91" s="974"/>
      <c r="W91" s="974"/>
      <c r="X91" s="995" t="s">
        <v>3234</v>
      </c>
      <c r="Y91" s="974"/>
      <c r="Z91" s="974"/>
      <c r="AA91" s="974"/>
      <c r="AB91" s="974"/>
      <c r="AC91" s="974"/>
      <c r="AD91" s="974"/>
      <c r="AE91" s="995"/>
      <c r="AF91" s="974"/>
      <c r="AG91" s="975"/>
      <c r="AH91" s="975"/>
      <c r="AI91" s="975"/>
      <c r="AJ91" s="975"/>
      <c r="AK91" s="975"/>
      <c r="AL91" s="975"/>
      <c r="AM91" s="975"/>
      <c r="AN91" s="975"/>
      <c r="AO91" s="975"/>
      <c r="AP91" s="975"/>
    </row>
    <row r="92" spans="1:42" ht="18">
      <c r="A92" s="1008"/>
      <c r="B92" s="1009" t="s">
        <v>3274</v>
      </c>
      <c r="C92" s="1010" t="s">
        <v>34</v>
      </c>
      <c r="D92" s="974"/>
      <c r="E92" s="974"/>
      <c r="F92" s="974"/>
      <c r="G92" s="974"/>
      <c r="H92" s="974"/>
      <c r="I92" s="974"/>
      <c r="J92" s="1010" t="s">
        <v>3079</v>
      </c>
      <c r="K92" s="974"/>
      <c r="L92" s="974"/>
      <c r="M92" s="974"/>
      <c r="N92" s="974"/>
      <c r="O92" s="974"/>
      <c r="P92" s="1007"/>
      <c r="Q92" s="1010" t="s">
        <v>3079</v>
      </c>
      <c r="R92" s="974"/>
      <c r="S92" s="974"/>
      <c r="T92" s="974"/>
      <c r="U92" s="974"/>
      <c r="V92" s="974"/>
      <c r="W92" s="974"/>
      <c r="X92" s="1010" t="s">
        <v>3079</v>
      </c>
      <c r="Y92" s="974"/>
      <c r="Z92" s="974"/>
      <c r="AA92" s="974"/>
      <c r="AB92" s="974"/>
      <c r="AC92" s="974"/>
      <c r="AD92" s="974"/>
      <c r="AE92" s="1010" t="s">
        <v>3079</v>
      </c>
      <c r="AF92" s="974"/>
      <c r="AG92" s="975"/>
      <c r="AH92" s="975"/>
      <c r="AI92" s="975"/>
      <c r="AJ92" s="975"/>
      <c r="AK92" s="975"/>
      <c r="AL92" s="975"/>
      <c r="AM92" s="975"/>
      <c r="AN92" s="975"/>
      <c r="AO92" s="975"/>
      <c r="AP92" s="975"/>
    </row>
    <row r="93" spans="1:42" ht="18">
      <c r="A93" s="1008"/>
      <c r="B93" s="1009" t="s">
        <v>3275</v>
      </c>
      <c r="C93" s="1010" t="s">
        <v>60</v>
      </c>
      <c r="D93" s="974"/>
      <c r="E93" s="974"/>
      <c r="F93" s="974"/>
      <c r="G93" s="974"/>
      <c r="H93" s="974"/>
      <c r="I93" s="974"/>
      <c r="J93" s="1010" t="s">
        <v>3202</v>
      </c>
      <c r="K93" s="974"/>
      <c r="L93" s="974"/>
      <c r="M93" s="974"/>
      <c r="N93" s="974"/>
      <c r="O93" s="974"/>
      <c r="P93" s="1007"/>
      <c r="Q93" s="1010" t="s">
        <v>3202</v>
      </c>
      <c r="R93" s="974"/>
      <c r="S93" s="974"/>
      <c r="T93" s="974"/>
      <c r="U93" s="974"/>
      <c r="V93" s="974"/>
      <c r="W93" s="974"/>
      <c r="X93" s="1010" t="s">
        <v>69</v>
      </c>
      <c r="Y93" s="974"/>
      <c r="Z93" s="974"/>
      <c r="AA93" s="974"/>
      <c r="AB93" s="974"/>
      <c r="AC93" s="974"/>
      <c r="AD93" s="974"/>
      <c r="AE93" s="1010" t="s">
        <v>60</v>
      </c>
      <c r="AF93" s="974"/>
      <c r="AG93" s="975"/>
      <c r="AH93" s="975"/>
      <c r="AI93" s="975"/>
      <c r="AJ93" s="975"/>
      <c r="AK93" s="975"/>
      <c r="AL93" s="975"/>
      <c r="AM93" s="975"/>
      <c r="AN93" s="975"/>
      <c r="AO93" s="975"/>
      <c r="AP93" s="975"/>
    </row>
    <row r="94" spans="1:42" ht="18">
      <c r="A94" s="1008"/>
      <c r="B94" s="1009" t="s">
        <v>3276</v>
      </c>
      <c r="C94" s="1010" t="s">
        <v>3206</v>
      </c>
      <c r="D94" s="974"/>
      <c r="E94" s="974"/>
      <c r="F94" s="974"/>
      <c r="G94" s="974"/>
      <c r="H94" s="974"/>
      <c r="I94" s="974"/>
      <c r="J94" s="1010" t="s">
        <v>60</v>
      </c>
      <c r="K94" s="974"/>
      <c r="L94" s="974"/>
      <c r="M94" s="974"/>
      <c r="N94" s="974"/>
      <c r="O94" s="974"/>
      <c r="P94" s="1007"/>
      <c r="Q94" s="1010" t="s">
        <v>60</v>
      </c>
      <c r="R94" s="974"/>
      <c r="S94" s="974"/>
      <c r="T94" s="974"/>
      <c r="U94" s="974"/>
      <c r="V94" s="974"/>
      <c r="W94" s="974"/>
      <c r="X94" s="1010"/>
      <c r="Y94" s="974"/>
      <c r="Z94" s="974"/>
      <c r="AA94" s="974"/>
      <c r="AB94" s="974"/>
      <c r="AC94" s="974"/>
      <c r="AD94" s="974"/>
      <c r="AE94" s="1010"/>
      <c r="AF94" s="974"/>
      <c r="AG94" s="975"/>
      <c r="AH94" s="975"/>
      <c r="AI94" s="975"/>
      <c r="AJ94" s="975"/>
      <c r="AK94" s="975"/>
      <c r="AL94" s="975"/>
      <c r="AM94" s="975"/>
      <c r="AN94" s="975"/>
      <c r="AO94" s="975"/>
      <c r="AP94" s="975"/>
    </row>
    <row r="95" spans="1:42" ht="18">
      <c r="A95" s="930"/>
      <c r="B95" s="941" t="s">
        <v>3223</v>
      </c>
      <c r="C95" s="974"/>
      <c r="D95" s="995" t="s">
        <v>3079</v>
      </c>
      <c r="E95" s="974"/>
      <c r="F95" s="974"/>
      <c r="G95" s="974"/>
      <c r="H95" s="974"/>
      <c r="I95" s="974"/>
      <c r="J95" s="974"/>
      <c r="K95" s="995" t="s">
        <v>49</v>
      </c>
      <c r="L95" s="974"/>
      <c r="M95" s="1011"/>
      <c r="N95" s="974"/>
      <c r="O95" s="974"/>
      <c r="P95" s="977"/>
      <c r="Q95" s="974"/>
      <c r="R95" s="995" t="s">
        <v>98</v>
      </c>
      <c r="S95" s="995" t="s">
        <v>49</v>
      </c>
      <c r="T95" s="1011"/>
      <c r="U95" s="974"/>
      <c r="V95" s="974"/>
      <c r="W95" s="974"/>
      <c r="X95" s="974"/>
      <c r="Y95" s="995" t="s">
        <v>3202</v>
      </c>
      <c r="Z95" s="974"/>
      <c r="AA95" s="974"/>
      <c r="AB95" s="974"/>
      <c r="AC95" s="974"/>
      <c r="AD95" s="974"/>
      <c r="AE95" s="974"/>
      <c r="AF95" s="995" t="s">
        <v>98</v>
      </c>
      <c r="AG95" s="975"/>
      <c r="AH95" s="975"/>
      <c r="AI95" s="975"/>
      <c r="AJ95" s="975"/>
      <c r="AK95" s="975"/>
      <c r="AL95" s="975"/>
      <c r="AM95" s="975"/>
      <c r="AN95" s="975"/>
      <c r="AO95" s="975"/>
      <c r="AP95" s="975"/>
    </row>
    <row r="96" spans="1:42" ht="18">
      <c r="A96" s="930"/>
      <c r="B96" s="941" t="s">
        <v>3277</v>
      </c>
      <c r="C96" s="974"/>
      <c r="D96" s="995" t="s">
        <v>49</v>
      </c>
      <c r="E96" s="974"/>
      <c r="F96" s="974"/>
      <c r="G96" s="974"/>
      <c r="H96" s="974"/>
      <c r="I96" s="974"/>
      <c r="J96" s="974"/>
      <c r="K96" s="995" t="s">
        <v>3278</v>
      </c>
      <c r="L96" s="974"/>
      <c r="M96" s="1012"/>
      <c r="N96" s="974"/>
      <c r="O96" s="974"/>
      <c r="P96" s="974"/>
      <c r="Q96" s="974"/>
      <c r="R96" s="995"/>
      <c r="S96" s="995"/>
      <c r="T96" s="1004"/>
      <c r="U96" s="974"/>
      <c r="V96" s="974"/>
      <c r="W96" s="974"/>
      <c r="X96" s="974"/>
      <c r="Y96" s="995" t="s">
        <v>98</v>
      </c>
      <c r="Z96" s="974"/>
      <c r="AA96" s="974"/>
      <c r="AB96" s="974"/>
      <c r="AC96" s="974"/>
      <c r="AD96" s="974"/>
      <c r="AE96" s="974"/>
      <c r="AF96" s="995" t="s">
        <v>49</v>
      </c>
      <c r="AG96" s="975"/>
      <c r="AH96" s="975"/>
      <c r="AI96" s="975"/>
      <c r="AJ96" s="975"/>
      <c r="AK96" s="975"/>
      <c r="AL96" s="975"/>
      <c r="AM96" s="975"/>
      <c r="AN96" s="975"/>
      <c r="AO96" s="975"/>
      <c r="AP96" s="975"/>
    </row>
    <row r="97" spans="1:42" ht="18">
      <c r="A97" s="930"/>
      <c r="B97" s="941" t="s">
        <v>3279</v>
      </c>
      <c r="C97" s="974"/>
      <c r="D97" s="995" t="s">
        <v>3260</v>
      </c>
      <c r="E97" s="974"/>
      <c r="F97" s="1011"/>
      <c r="G97" s="974"/>
      <c r="H97" s="974"/>
      <c r="I97" s="974"/>
      <c r="J97" s="974"/>
      <c r="K97" s="995" t="s">
        <v>44</v>
      </c>
      <c r="L97" s="974"/>
      <c r="M97" s="974"/>
      <c r="N97" s="974"/>
      <c r="O97" s="974"/>
      <c r="P97" s="974"/>
      <c r="Q97" s="974"/>
      <c r="R97" s="995" t="s">
        <v>44</v>
      </c>
      <c r="S97" s="995" t="s">
        <v>3234</v>
      </c>
      <c r="T97" s="1011"/>
      <c r="U97" s="974"/>
      <c r="V97" s="974"/>
      <c r="W97" s="974"/>
      <c r="X97" s="974"/>
      <c r="Y97" s="995" t="s">
        <v>3270</v>
      </c>
      <c r="Z97" s="974"/>
      <c r="AA97" s="974"/>
      <c r="AB97" s="974"/>
      <c r="AC97" s="974"/>
      <c r="AD97" s="974"/>
      <c r="AE97" s="974"/>
      <c r="AF97" s="995" t="s">
        <v>3270</v>
      </c>
      <c r="AG97" s="975"/>
      <c r="AH97" s="975"/>
      <c r="AI97" s="975"/>
      <c r="AJ97" s="975"/>
      <c r="AK97" s="975"/>
      <c r="AL97" s="975"/>
      <c r="AM97" s="975"/>
      <c r="AN97" s="975"/>
      <c r="AO97" s="975"/>
      <c r="AP97" s="975"/>
    </row>
    <row r="98" spans="1:42" ht="18">
      <c r="A98" s="930"/>
      <c r="B98" s="941" t="s">
        <v>3279</v>
      </c>
      <c r="C98" s="974"/>
      <c r="D98" s="995" t="s">
        <v>27</v>
      </c>
      <c r="E98" s="974"/>
      <c r="F98" s="1011"/>
      <c r="G98" s="974"/>
      <c r="H98" s="974"/>
      <c r="I98" s="974"/>
      <c r="J98" s="974"/>
      <c r="K98" s="995" t="s">
        <v>45</v>
      </c>
      <c r="L98" s="974"/>
      <c r="M98" s="974"/>
      <c r="N98" s="974"/>
      <c r="O98" s="974"/>
      <c r="P98" s="974"/>
      <c r="Q98" s="974"/>
      <c r="R98" s="995" t="s">
        <v>3270</v>
      </c>
      <c r="S98" s="995" t="s">
        <v>3269</v>
      </c>
      <c r="T98" s="1011"/>
      <c r="U98" s="974"/>
      <c r="V98" s="974"/>
      <c r="W98" s="974"/>
      <c r="X98" s="974"/>
      <c r="Y98" s="995" t="s">
        <v>3269</v>
      </c>
      <c r="Z98" s="974"/>
      <c r="AA98" s="974"/>
      <c r="AB98" s="974"/>
      <c r="AC98" s="974"/>
      <c r="AD98" s="974"/>
      <c r="AE98" s="974"/>
      <c r="AF98" s="995" t="s">
        <v>3260</v>
      </c>
      <c r="AG98" s="975"/>
      <c r="AH98" s="975"/>
      <c r="AI98" s="975"/>
      <c r="AJ98" s="975"/>
      <c r="AK98" s="975"/>
      <c r="AL98" s="975"/>
      <c r="AM98" s="975"/>
      <c r="AN98" s="975"/>
      <c r="AO98" s="975"/>
      <c r="AP98" s="975"/>
    </row>
    <row r="99" spans="1:42" ht="18">
      <c r="A99" s="1008"/>
      <c r="B99" s="1013" t="s">
        <v>3280</v>
      </c>
      <c r="C99" s="974"/>
      <c r="D99" s="1010" t="s">
        <v>34</v>
      </c>
      <c r="E99" s="974"/>
      <c r="F99" s="1011"/>
      <c r="G99" s="974"/>
      <c r="H99" s="974"/>
      <c r="I99" s="974"/>
      <c r="J99" s="974"/>
      <c r="K99" s="1010" t="s">
        <v>107</v>
      </c>
      <c r="L99" s="974"/>
      <c r="M99" s="974"/>
      <c r="N99" s="974"/>
      <c r="O99" s="974"/>
      <c r="P99" s="974"/>
      <c r="Q99" s="974"/>
      <c r="R99" s="1010" t="s">
        <v>69</v>
      </c>
      <c r="S99" s="1010" t="s">
        <v>69</v>
      </c>
      <c r="T99" s="1011"/>
      <c r="U99" s="974"/>
      <c r="V99" s="974"/>
      <c r="W99" s="974"/>
      <c r="X99" s="974"/>
      <c r="Y99" s="1010" t="s">
        <v>3281</v>
      </c>
      <c r="Z99" s="974"/>
      <c r="AA99" s="974"/>
      <c r="AB99" s="974"/>
      <c r="AC99" s="974"/>
      <c r="AD99" s="974"/>
      <c r="AE99" s="974"/>
      <c r="AF99" s="1010"/>
      <c r="AG99" s="975"/>
      <c r="AH99" s="975"/>
      <c r="AI99" s="975"/>
      <c r="AJ99" s="975"/>
      <c r="AK99" s="975"/>
      <c r="AL99" s="975"/>
      <c r="AM99" s="975"/>
      <c r="AN99" s="975"/>
      <c r="AO99" s="975"/>
      <c r="AP99" s="975"/>
    </row>
    <row r="100" spans="1:42" ht="18">
      <c r="A100" s="1008"/>
      <c r="B100" s="1013" t="s">
        <v>3282</v>
      </c>
      <c r="C100" s="974"/>
      <c r="D100" s="1010" t="s">
        <v>60</v>
      </c>
      <c r="E100" s="974"/>
      <c r="F100" s="1011"/>
      <c r="G100" s="974"/>
      <c r="H100" s="974"/>
      <c r="I100" s="974"/>
      <c r="J100" s="974"/>
      <c r="K100" s="1010" t="s">
        <v>60</v>
      </c>
      <c r="L100" s="974"/>
      <c r="M100" s="974"/>
      <c r="N100" s="974"/>
      <c r="O100" s="974"/>
      <c r="P100" s="974"/>
      <c r="Q100" s="974"/>
      <c r="R100" s="1010" t="s">
        <v>60</v>
      </c>
      <c r="S100" s="1010" t="s">
        <v>60</v>
      </c>
      <c r="T100" s="1011"/>
      <c r="U100" s="974"/>
      <c r="V100" s="974"/>
      <c r="W100" s="974"/>
      <c r="X100" s="974"/>
      <c r="Y100" s="1010" t="s">
        <v>44</v>
      </c>
      <c r="Z100" s="974"/>
      <c r="AA100" s="974"/>
      <c r="AB100" s="974"/>
      <c r="AC100" s="974"/>
      <c r="AD100" s="974"/>
      <c r="AE100" s="974"/>
      <c r="AF100" s="1010" t="s">
        <v>60</v>
      </c>
      <c r="AG100" s="975"/>
      <c r="AH100" s="975"/>
      <c r="AI100" s="975"/>
      <c r="AJ100" s="975"/>
      <c r="AK100" s="975"/>
      <c r="AL100" s="975"/>
      <c r="AM100" s="975"/>
      <c r="AN100" s="975"/>
      <c r="AO100" s="975"/>
      <c r="AP100" s="975"/>
    </row>
    <row r="101" spans="1:42" ht="18">
      <c r="A101" s="1008"/>
      <c r="B101" s="1013" t="s">
        <v>3282</v>
      </c>
      <c r="C101" s="974"/>
      <c r="D101" s="1010" t="s">
        <v>98</v>
      </c>
      <c r="E101" s="974"/>
      <c r="F101" s="1011"/>
      <c r="G101" s="974"/>
      <c r="H101" s="974"/>
      <c r="I101" s="974"/>
      <c r="J101" s="974"/>
      <c r="K101" s="1010" t="s">
        <v>34</v>
      </c>
      <c r="L101" s="974"/>
      <c r="M101" s="974"/>
      <c r="N101" s="974"/>
      <c r="O101" s="974"/>
      <c r="P101" s="974"/>
      <c r="Q101" s="974"/>
      <c r="R101" s="1010" t="s">
        <v>3202</v>
      </c>
      <c r="S101" s="1010"/>
      <c r="T101" s="1011"/>
      <c r="U101" s="974"/>
      <c r="V101" s="974"/>
      <c r="W101" s="974"/>
      <c r="X101" s="974"/>
      <c r="Y101" s="1010" t="s">
        <v>69</v>
      </c>
      <c r="Z101" s="974"/>
      <c r="AA101" s="974"/>
      <c r="AB101" s="974"/>
      <c r="AC101" s="974"/>
      <c r="AD101" s="974"/>
      <c r="AE101" s="974"/>
      <c r="AF101" s="1010"/>
      <c r="AG101" s="975"/>
      <c r="AH101" s="975"/>
      <c r="AI101" s="975"/>
      <c r="AJ101" s="975"/>
      <c r="AK101" s="975"/>
      <c r="AL101" s="975"/>
      <c r="AM101" s="975"/>
      <c r="AN101" s="975"/>
      <c r="AO101" s="975"/>
      <c r="AP101" s="975"/>
    </row>
    <row r="102" spans="1:42" ht="18">
      <c r="A102" s="930"/>
      <c r="B102" s="942" t="s">
        <v>3283</v>
      </c>
      <c r="C102" s="974"/>
      <c r="D102" s="974"/>
      <c r="E102" s="995" t="s">
        <v>3269</v>
      </c>
      <c r="F102" s="974"/>
      <c r="G102" s="974"/>
      <c r="H102" s="974"/>
      <c r="I102" s="974"/>
      <c r="J102" s="974"/>
      <c r="K102" s="974"/>
      <c r="L102" s="1005" t="s">
        <v>3234</v>
      </c>
      <c r="M102" s="974"/>
      <c r="N102" s="974"/>
      <c r="O102" s="974"/>
      <c r="P102" s="974"/>
      <c r="Q102" s="974"/>
      <c r="R102" s="974"/>
      <c r="S102" s="974"/>
      <c r="T102" s="995" t="s">
        <v>44</v>
      </c>
      <c r="U102" s="974"/>
      <c r="V102" s="974"/>
      <c r="W102" s="974"/>
      <c r="X102" s="974"/>
      <c r="Y102" s="974"/>
      <c r="Z102" s="995" t="s">
        <v>3234</v>
      </c>
      <c r="AA102" s="974"/>
      <c r="AB102" s="974"/>
      <c r="AC102" s="974"/>
      <c r="AD102" s="974"/>
      <c r="AE102" s="974"/>
      <c r="AF102" s="974"/>
      <c r="AG102" s="1014"/>
      <c r="AH102" s="1014"/>
      <c r="AI102" s="1014"/>
      <c r="AJ102" s="1014"/>
      <c r="AK102" s="1014"/>
      <c r="AL102" s="1014"/>
      <c r="AM102" s="1014"/>
      <c r="AN102" s="1014"/>
      <c r="AO102" s="1014"/>
      <c r="AP102" s="1014"/>
    </row>
    <row r="103" spans="1:42" ht="18">
      <c r="A103" s="930"/>
      <c r="B103" s="942" t="s">
        <v>3231</v>
      </c>
      <c r="C103" s="974"/>
      <c r="D103" s="974"/>
      <c r="E103" s="1015" t="s">
        <v>45</v>
      </c>
      <c r="F103" s="974"/>
      <c r="G103" s="974"/>
      <c r="H103" s="974"/>
      <c r="I103" s="974"/>
      <c r="J103" s="974"/>
      <c r="K103" s="974"/>
      <c r="L103" s="995" t="s">
        <v>3278</v>
      </c>
      <c r="M103" s="974"/>
      <c r="N103" s="974"/>
      <c r="O103" s="974"/>
      <c r="P103" s="974"/>
      <c r="Q103" s="974"/>
      <c r="R103" s="974"/>
      <c r="S103" s="974"/>
      <c r="T103" s="995" t="s">
        <v>3270</v>
      </c>
      <c r="U103" s="974"/>
      <c r="V103" s="974"/>
      <c r="W103" s="974"/>
      <c r="X103" s="974"/>
      <c r="Y103" s="974"/>
      <c r="Z103" s="995" t="s">
        <v>3260</v>
      </c>
      <c r="AA103" s="974"/>
      <c r="AB103" s="974"/>
      <c r="AC103" s="974"/>
      <c r="AD103" s="974"/>
      <c r="AE103" s="974"/>
      <c r="AF103" s="974"/>
      <c r="AG103" s="1014"/>
      <c r="AH103" s="1014"/>
      <c r="AI103" s="1014"/>
      <c r="AJ103" s="1014"/>
      <c r="AK103" s="1014"/>
      <c r="AL103" s="1014"/>
      <c r="AM103" s="1014"/>
      <c r="AN103" s="1014"/>
      <c r="AO103" s="1014"/>
      <c r="AP103" s="1014"/>
    </row>
    <row r="104" spans="1:42" ht="18">
      <c r="A104" s="1008"/>
      <c r="B104" s="1016" t="s">
        <v>3284</v>
      </c>
      <c r="C104" s="977"/>
      <c r="D104" s="977"/>
      <c r="E104" s="1010" t="s">
        <v>98</v>
      </c>
      <c r="F104" s="977"/>
      <c r="G104" s="977"/>
      <c r="H104" s="977"/>
      <c r="I104" s="977"/>
      <c r="J104" s="977"/>
      <c r="K104" s="977"/>
      <c r="L104" s="1015" t="s">
        <v>3079</v>
      </c>
      <c r="M104" s="977"/>
      <c r="N104" s="977"/>
      <c r="O104" s="977"/>
      <c r="P104" s="977"/>
      <c r="Q104" s="977"/>
      <c r="R104" s="977"/>
      <c r="S104" s="977"/>
      <c r="T104" s="1017" t="s">
        <v>69</v>
      </c>
      <c r="U104" s="977"/>
      <c r="V104" s="977"/>
      <c r="W104" s="977"/>
      <c r="X104" s="977"/>
      <c r="Y104" s="977"/>
      <c r="Z104" s="1017" t="s">
        <v>98</v>
      </c>
      <c r="AA104" s="977"/>
      <c r="AB104" s="977"/>
      <c r="AC104" s="977"/>
      <c r="AD104" s="977"/>
      <c r="AE104" s="977"/>
      <c r="AF104" s="977"/>
      <c r="AG104" s="1018"/>
      <c r="AH104" s="1018"/>
      <c r="AI104" s="1018"/>
      <c r="AJ104" s="1018"/>
      <c r="AK104" s="1018"/>
      <c r="AL104" s="1018"/>
      <c r="AM104" s="1018"/>
      <c r="AN104" s="1018"/>
      <c r="AO104" s="1018"/>
      <c r="AP104" s="1018"/>
    </row>
    <row r="105" spans="1:42" ht="18">
      <c r="A105" s="1008"/>
      <c r="B105" s="1016" t="s">
        <v>3285</v>
      </c>
      <c r="C105" s="977"/>
      <c r="D105" s="977"/>
      <c r="E105" s="1017" t="s">
        <v>3079</v>
      </c>
      <c r="F105" s="977"/>
      <c r="G105" s="977"/>
      <c r="H105" s="977"/>
      <c r="I105" s="977"/>
      <c r="J105" s="977"/>
      <c r="K105" s="977"/>
      <c r="L105" s="1017" t="s">
        <v>3269</v>
      </c>
      <c r="M105" s="977"/>
      <c r="N105" s="977"/>
      <c r="O105" s="977"/>
      <c r="P105" s="977"/>
      <c r="Q105" s="977"/>
      <c r="R105" s="977"/>
      <c r="S105" s="977"/>
      <c r="T105" s="1017" t="s">
        <v>3202</v>
      </c>
      <c r="U105" s="977"/>
      <c r="V105" s="977"/>
      <c r="W105" s="977"/>
      <c r="X105" s="977"/>
      <c r="Y105" s="977"/>
      <c r="Z105" s="1017" t="s">
        <v>69</v>
      </c>
      <c r="AA105" s="977"/>
      <c r="AB105" s="977"/>
      <c r="AC105" s="977"/>
      <c r="AD105" s="977"/>
      <c r="AE105" s="977"/>
      <c r="AF105" s="977"/>
      <c r="AG105" s="1018"/>
      <c r="AH105" s="1018"/>
      <c r="AI105" s="1018"/>
      <c r="AJ105" s="1018"/>
      <c r="AK105" s="1018"/>
      <c r="AL105" s="1018"/>
      <c r="AM105" s="1018"/>
      <c r="AN105" s="1018"/>
      <c r="AO105" s="1018"/>
      <c r="AP105" s="1018"/>
    </row>
    <row r="106" spans="1:42" ht="18">
      <c r="A106" s="1008"/>
      <c r="B106" s="1016" t="s">
        <v>3285</v>
      </c>
      <c r="C106" s="977"/>
      <c r="D106" s="977"/>
      <c r="E106" s="1017" t="s">
        <v>3234</v>
      </c>
      <c r="F106" s="977"/>
      <c r="G106" s="977"/>
      <c r="H106" s="977"/>
      <c r="I106" s="977"/>
      <c r="J106" s="977"/>
      <c r="K106" s="977"/>
      <c r="L106" s="1017" t="s">
        <v>3265</v>
      </c>
      <c r="M106" s="977"/>
      <c r="N106" s="977"/>
      <c r="O106" s="977"/>
      <c r="P106" s="977"/>
      <c r="Q106" s="977"/>
      <c r="R106" s="977"/>
      <c r="S106" s="977"/>
      <c r="T106" s="1017" t="s">
        <v>3269</v>
      </c>
      <c r="U106" s="977"/>
      <c r="V106" s="977"/>
      <c r="W106" s="977"/>
      <c r="X106" s="977"/>
      <c r="Y106" s="977"/>
      <c r="Z106" s="1017" t="s">
        <v>45</v>
      </c>
      <c r="AA106" s="977"/>
      <c r="AB106" s="977"/>
      <c r="AC106" s="977"/>
      <c r="AD106" s="977"/>
      <c r="AE106" s="977"/>
      <c r="AF106" s="977"/>
      <c r="AG106" s="1018"/>
      <c r="AH106" s="1018"/>
      <c r="AI106" s="1018"/>
      <c r="AJ106" s="1018"/>
      <c r="AK106" s="1018"/>
      <c r="AL106" s="1018"/>
      <c r="AM106" s="1018"/>
      <c r="AN106" s="1018"/>
      <c r="AO106" s="1018"/>
      <c r="AP106" s="1018"/>
    </row>
    <row r="107" spans="1:42" ht="13.2">
      <c r="A107" s="946"/>
      <c r="B107" s="14" t="s">
        <v>50</v>
      </c>
      <c r="C107" s="955" t="s">
        <v>2366</v>
      </c>
      <c r="D107" s="955"/>
      <c r="E107" s="955"/>
      <c r="F107" s="955" t="s">
        <v>2366</v>
      </c>
      <c r="G107" s="955" t="s">
        <v>2366</v>
      </c>
      <c r="H107" s="955" t="s">
        <v>2366</v>
      </c>
      <c r="I107" s="955" t="s">
        <v>2366</v>
      </c>
      <c r="J107" s="955" t="s">
        <v>2366</v>
      </c>
      <c r="K107" s="14"/>
      <c r="L107" s="14"/>
      <c r="M107" s="955" t="s">
        <v>2366</v>
      </c>
      <c r="N107" s="955" t="s">
        <v>2366</v>
      </c>
      <c r="O107" s="955" t="s">
        <v>2366</v>
      </c>
      <c r="P107" s="955" t="s">
        <v>2366</v>
      </c>
      <c r="Q107" s="955" t="s">
        <v>2366</v>
      </c>
      <c r="R107" s="14"/>
      <c r="S107" s="14"/>
      <c r="T107" s="955" t="s">
        <v>2366</v>
      </c>
      <c r="U107" s="955" t="s">
        <v>2366</v>
      </c>
      <c r="V107" s="955" t="s">
        <v>2366</v>
      </c>
      <c r="W107" s="955" t="s">
        <v>2366</v>
      </c>
      <c r="X107" s="955" t="s">
        <v>2366</v>
      </c>
      <c r="Y107" s="14"/>
      <c r="Z107" s="14"/>
      <c r="AA107" s="955" t="s">
        <v>2366</v>
      </c>
      <c r="AB107" s="955" t="s">
        <v>2366</v>
      </c>
      <c r="AC107" s="955" t="s">
        <v>2366</v>
      </c>
      <c r="AD107" s="955" t="s">
        <v>2366</v>
      </c>
      <c r="AE107" s="955" t="s">
        <v>2366</v>
      </c>
      <c r="AF107" s="14"/>
      <c r="AG107" s="14"/>
      <c r="AH107" s="14"/>
      <c r="AI107" s="14"/>
      <c r="AJ107" s="14"/>
      <c r="AK107" s="14"/>
      <c r="AL107" s="14"/>
      <c r="AM107" s="14"/>
      <c r="AN107" s="14"/>
      <c r="AO107" s="14"/>
      <c r="AP107" s="14"/>
    </row>
    <row r="108" spans="1:42" ht="13.2">
      <c r="A108" s="946"/>
      <c r="B108" s="14" t="s">
        <v>50</v>
      </c>
      <c r="C108" s="955" t="s">
        <v>2700</v>
      </c>
      <c r="D108" s="955"/>
      <c r="E108" s="955"/>
      <c r="F108" s="955" t="s">
        <v>2700</v>
      </c>
      <c r="G108" s="955" t="s">
        <v>2700</v>
      </c>
      <c r="H108" s="955" t="s">
        <v>2700</v>
      </c>
      <c r="I108" s="955" t="s">
        <v>2700</v>
      </c>
      <c r="J108" s="955" t="s">
        <v>2700</v>
      </c>
      <c r="K108" s="14"/>
      <c r="L108" s="14"/>
      <c r="M108" s="955" t="s">
        <v>2700</v>
      </c>
      <c r="N108" s="955" t="s">
        <v>2700</v>
      </c>
      <c r="O108" s="955" t="s">
        <v>2700</v>
      </c>
      <c r="P108" s="955" t="s">
        <v>2700</v>
      </c>
      <c r="Q108" s="955" t="s">
        <v>2700</v>
      </c>
      <c r="R108" s="14"/>
      <c r="S108" s="14"/>
      <c r="T108" s="955" t="s">
        <v>2700</v>
      </c>
      <c r="U108" s="955" t="s">
        <v>2700</v>
      </c>
      <c r="V108" s="955" t="s">
        <v>2700</v>
      </c>
      <c r="W108" s="955" t="s">
        <v>2700</v>
      </c>
      <c r="X108" s="955" t="s">
        <v>2700</v>
      </c>
      <c r="Y108" s="14"/>
      <c r="Z108" s="14"/>
      <c r="AA108" s="955" t="s">
        <v>2700</v>
      </c>
      <c r="AB108" s="955" t="s">
        <v>2700</v>
      </c>
      <c r="AC108" s="955" t="s">
        <v>2700</v>
      </c>
      <c r="AD108" s="955" t="s">
        <v>2700</v>
      </c>
      <c r="AE108" s="955" t="s">
        <v>2700</v>
      </c>
      <c r="AF108" s="14"/>
      <c r="AG108" s="14"/>
      <c r="AH108" s="14"/>
      <c r="AI108" s="14"/>
      <c r="AJ108" s="14"/>
      <c r="AK108" s="14"/>
      <c r="AL108" s="14"/>
      <c r="AM108" s="14"/>
      <c r="AN108" s="14"/>
      <c r="AO108" s="14"/>
      <c r="AP108" s="14"/>
    </row>
    <row r="109" spans="1:42" ht="13.2">
      <c r="A109" s="946"/>
      <c r="B109" s="14" t="s">
        <v>3236</v>
      </c>
      <c r="C109" s="955" t="s">
        <v>3239</v>
      </c>
      <c r="D109" s="955"/>
      <c r="E109" s="955"/>
      <c r="F109" s="955" t="s">
        <v>3239</v>
      </c>
      <c r="G109" s="955" t="s">
        <v>3239</v>
      </c>
      <c r="H109" s="955" t="s">
        <v>3239</v>
      </c>
      <c r="I109" s="955" t="s">
        <v>3239</v>
      </c>
      <c r="J109" s="955" t="s">
        <v>3239</v>
      </c>
      <c r="K109" s="14"/>
      <c r="L109" s="14"/>
      <c r="M109" s="955" t="s">
        <v>3239</v>
      </c>
      <c r="N109" s="955" t="s">
        <v>3239</v>
      </c>
      <c r="O109" s="955" t="s">
        <v>3239</v>
      </c>
      <c r="P109" s="955" t="s">
        <v>3239</v>
      </c>
      <c r="Q109" s="955" t="s">
        <v>3239</v>
      </c>
      <c r="R109" s="14"/>
      <c r="S109" s="14"/>
      <c r="T109" s="955" t="s">
        <v>3239</v>
      </c>
      <c r="U109" s="955" t="s">
        <v>3239</v>
      </c>
      <c r="V109" s="955" t="s">
        <v>3239</v>
      </c>
      <c r="W109" s="955" t="s">
        <v>3239</v>
      </c>
      <c r="X109" s="955" t="s">
        <v>3239</v>
      </c>
      <c r="Y109" s="14"/>
      <c r="Z109" s="14"/>
      <c r="AA109" s="955" t="s">
        <v>3239</v>
      </c>
      <c r="AB109" s="955" t="s">
        <v>3239</v>
      </c>
      <c r="AC109" s="955" t="s">
        <v>3239</v>
      </c>
      <c r="AD109" s="955" t="s">
        <v>3239</v>
      </c>
      <c r="AE109" s="955" t="s">
        <v>3239</v>
      </c>
      <c r="AF109" s="14"/>
      <c r="AG109" s="14"/>
      <c r="AH109" s="14"/>
      <c r="AI109" s="14"/>
      <c r="AJ109" s="14"/>
      <c r="AK109" s="14"/>
      <c r="AL109" s="14"/>
      <c r="AM109" s="14"/>
      <c r="AN109" s="14"/>
      <c r="AO109" s="14"/>
      <c r="AP109" s="14"/>
    </row>
    <row r="110" spans="1:42" ht="13.2">
      <c r="A110" s="951"/>
      <c r="B110" s="948" t="s">
        <v>3240</v>
      </c>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row>
    <row r="111" spans="1:42" ht="15.6">
      <c r="A111" s="946"/>
      <c r="B111" s="14"/>
      <c r="C111" s="14"/>
      <c r="D111" s="981" t="s">
        <v>3243</v>
      </c>
      <c r="E111" s="955"/>
      <c r="F111" s="955"/>
      <c r="G111" s="14"/>
      <c r="H111" s="14"/>
      <c r="I111" s="14"/>
      <c r="J111" s="14"/>
      <c r="K111" s="14"/>
      <c r="L111" s="14" t="s">
        <v>3286</v>
      </c>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row>
    <row r="112" spans="1:42" ht="13.2">
      <c r="A112" s="946"/>
      <c r="B112" s="14"/>
      <c r="C112" s="14"/>
      <c r="D112" s="956" t="s">
        <v>3244</v>
      </c>
      <c r="E112" s="956" t="s">
        <v>3245</v>
      </c>
      <c r="F112" s="956" t="s">
        <v>3246</v>
      </c>
      <c r="G112" s="14"/>
      <c r="H112" s="14"/>
      <c r="I112" s="14"/>
      <c r="J112" s="14"/>
      <c r="K112" s="14"/>
      <c r="L112" s="14" t="s">
        <v>3287</v>
      </c>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row>
    <row r="113" spans="1:42" ht="13.8">
      <c r="A113" s="946"/>
      <c r="B113" s="14"/>
      <c r="C113" s="14"/>
      <c r="D113" s="958">
        <v>1</v>
      </c>
      <c r="E113" s="958" t="s">
        <v>84</v>
      </c>
      <c r="F113" s="1019">
        <f>COUNTIF(B81:AF106,"北野*")</f>
        <v>8</v>
      </c>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row>
    <row r="114" spans="1:42" ht="13.8">
      <c r="A114" s="946"/>
      <c r="B114" s="14"/>
      <c r="C114" s="14"/>
      <c r="D114" s="958">
        <v>2</v>
      </c>
      <c r="E114" s="958" t="s">
        <v>2366</v>
      </c>
      <c r="F114" s="1020">
        <f>COUNTIF(B81:AF106,"福冈*")</f>
        <v>0</v>
      </c>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row>
    <row r="115" spans="1:42" ht="13.8">
      <c r="A115" s="946"/>
      <c r="B115" s="14"/>
      <c r="C115" s="14"/>
      <c r="D115" s="958">
        <v>3</v>
      </c>
      <c r="E115" s="958" t="s">
        <v>49</v>
      </c>
      <c r="F115" s="1020">
        <f>COUNTIF(C81:AF106,"王旭*")</f>
        <v>24</v>
      </c>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row>
    <row r="116" spans="1:42" ht="13.2">
      <c r="A116" s="946"/>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row>
    <row r="117" spans="1:42" ht="13.2">
      <c r="A117" s="1021"/>
    </row>
    <row r="118" spans="1:42" ht="13.2">
      <c r="A118" s="1021"/>
    </row>
    <row r="119" spans="1:42" ht="13.2">
      <c r="A119" s="1021"/>
    </row>
    <row r="120" spans="1:42" ht="13.2">
      <c r="A120" s="1021"/>
    </row>
    <row r="121" spans="1:42" ht="13.2">
      <c r="A121" s="1021"/>
    </row>
    <row r="122" spans="1:42" ht="13.2">
      <c r="A122" s="1021"/>
    </row>
    <row r="123" spans="1:42" ht="13.2">
      <c r="A123" s="1021"/>
    </row>
    <row r="124" spans="1:42" ht="13.2">
      <c r="A124" s="1021"/>
    </row>
    <row r="125" spans="1:42" ht="13.2">
      <c r="A125" s="1021"/>
    </row>
    <row r="126" spans="1:42" ht="13.2">
      <c r="A126" s="1021"/>
    </row>
    <row r="127" spans="1:42" ht="13.2">
      <c r="A127" s="1021"/>
    </row>
    <row r="128" spans="1:42" ht="13.2">
      <c r="A128" s="1021"/>
    </row>
    <row r="129" spans="1:42" ht="13.2">
      <c r="A129" s="1021"/>
    </row>
    <row r="130" spans="1:42" ht="13.2">
      <c r="A130" s="1021"/>
    </row>
    <row r="131" spans="1:42" ht="13.2">
      <c r="A131" s="1021"/>
    </row>
    <row r="132" spans="1:42" ht="13.2">
      <c r="A132" s="1021"/>
    </row>
    <row r="133" spans="1:42" ht="18" customHeight="1">
      <c r="A133" s="1021"/>
    </row>
    <row r="134" spans="1:42" ht="22.2">
      <c r="A134" s="1022"/>
      <c r="B134" s="1023" t="s">
        <v>65</v>
      </c>
      <c r="C134" s="1024"/>
      <c r="D134" s="1025"/>
      <c r="E134" s="1025"/>
      <c r="F134" s="1025"/>
      <c r="G134" s="1024"/>
      <c r="H134" s="1024"/>
      <c r="I134" s="1024"/>
      <c r="J134" s="1024"/>
      <c r="K134" s="1024"/>
      <c r="L134" s="1024"/>
      <c r="M134" s="1024"/>
      <c r="N134" s="1024"/>
      <c r="O134" s="1024"/>
      <c r="P134" s="1024"/>
      <c r="Q134" s="1024"/>
      <c r="R134" s="1024"/>
      <c r="S134" s="1024"/>
      <c r="T134" s="1024"/>
      <c r="U134" s="1024"/>
      <c r="V134" s="1024"/>
      <c r="W134" s="1024"/>
      <c r="X134" s="1024"/>
      <c r="Y134" s="1024"/>
      <c r="Z134" s="1024"/>
      <c r="AA134" s="1024"/>
      <c r="AB134" s="1024"/>
      <c r="AC134" s="1024"/>
      <c r="AD134" s="1024"/>
      <c r="AE134" s="1024"/>
      <c r="AF134" s="1024"/>
      <c r="AG134" s="1024"/>
      <c r="AH134" s="1024"/>
      <c r="AI134" s="1024"/>
      <c r="AJ134" s="1024"/>
      <c r="AK134" s="1024"/>
      <c r="AL134" s="1024"/>
      <c r="AM134" s="1024"/>
      <c r="AN134" s="1024"/>
      <c r="AO134" s="1024"/>
      <c r="AP134" s="1024"/>
    </row>
    <row r="135" spans="1:42" ht="18">
      <c r="A135" s="1026"/>
      <c r="B135" s="1027"/>
      <c r="C135" s="1028">
        <v>44774</v>
      </c>
      <c r="D135" s="1028">
        <v>44775</v>
      </c>
      <c r="E135" s="1028">
        <v>44776</v>
      </c>
      <c r="F135" s="1028">
        <v>44777</v>
      </c>
      <c r="G135" s="1028">
        <v>44778</v>
      </c>
      <c r="H135" s="1028">
        <v>44779</v>
      </c>
      <c r="I135" s="1028">
        <v>44780</v>
      </c>
      <c r="J135" s="1028">
        <v>44781</v>
      </c>
      <c r="K135" s="1028">
        <v>44782</v>
      </c>
      <c r="L135" s="1028">
        <v>44783</v>
      </c>
      <c r="M135" s="1029">
        <v>44784</v>
      </c>
      <c r="N135" s="1028">
        <v>44785</v>
      </c>
      <c r="O135" s="1028">
        <v>44786</v>
      </c>
      <c r="P135" s="1028">
        <v>44787</v>
      </c>
      <c r="Q135" s="1028">
        <v>44788</v>
      </c>
      <c r="R135" s="1028">
        <v>44789</v>
      </c>
      <c r="S135" s="1028">
        <v>44790</v>
      </c>
      <c r="T135" s="1028">
        <v>44791</v>
      </c>
      <c r="U135" s="1028">
        <v>44792</v>
      </c>
      <c r="V135" s="1028">
        <v>44793</v>
      </c>
      <c r="W135" s="1028">
        <v>44794</v>
      </c>
      <c r="X135" s="1028">
        <v>44795</v>
      </c>
      <c r="Y135" s="1028">
        <v>44796</v>
      </c>
      <c r="Z135" s="1028">
        <v>44797</v>
      </c>
      <c r="AA135" s="1028">
        <v>44798</v>
      </c>
      <c r="AB135" s="1028">
        <v>44799</v>
      </c>
      <c r="AC135" s="1028">
        <v>44800</v>
      </c>
      <c r="AD135" s="1028">
        <v>44801</v>
      </c>
      <c r="AE135" s="1028">
        <v>44802</v>
      </c>
      <c r="AF135" s="1028">
        <v>44803</v>
      </c>
      <c r="AG135" s="1024"/>
      <c r="AH135" s="1024"/>
      <c r="AI135" s="1024"/>
      <c r="AJ135" s="1024"/>
      <c r="AK135" s="1024"/>
      <c r="AL135" s="1024"/>
      <c r="AM135" s="1024"/>
      <c r="AN135" s="1024"/>
      <c r="AO135" s="1024"/>
      <c r="AP135" s="1024"/>
    </row>
    <row r="136" spans="1:42" ht="18">
      <c r="A136" s="1026"/>
      <c r="B136" s="1030"/>
      <c r="C136" s="1031" t="s">
        <v>72</v>
      </c>
      <c r="D136" s="1031" t="s">
        <v>66</v>
      </c>
      <c r="E136" s="1031" t="s">
        <v>67</v>
      </c>
      <c r="F136" s="1031" t="s">
        <v>68</v>
      </c>
      <c r="G136" s="1031" t="s">
        <v>69</v>
      </c>
      <c r="H136" s="1031" t="s">
        <v>70</v>
      </c>
      <c r="I136" s="1031" t="s">
        <v>71</v>
      </c>
      <c r="J136" s="1032" t="s">
        <v>72</v>
      </c>
      <c r="K136" s="1033" t="s">
        <v>66</v>
      </c>
      <c r="L136" s="1033" t="s">
        <v>67</v>
      </c>
      <c r="M136" s="1033" t="s">
        <v>68</v>
      </c>
      <c r="N136" s="1033" t="s">
        <v>69</v>
      </c>
      <c r="O136" s="1033" t="s">
        <v>70</v>
      </c>
      <c r="P136" s="1033" t="s">
        <v>71</v>
      </c>
      <c r="Q136" s="1032" t="s">
        <v>72</v>
      </c>
      <c r="R136" s="1033" t="s">
        <v>66</v>
      </c>
      <c r="S136" s="1033" t="s">
        <v>67</v>
      </c>
      <c r="T136" s="1033" t="s">
        <v>68</v>
      </c>
      <c r="U136" s="1033" t="s">
        <v>69</v>
      </c>
      <c r="V136" s="1033" t="s">
        <v>70</v>
      </c>
      <c r="W136" s="1033" t="s">
        <v>71</v>
      </c>
      <c r="X136" s="1032" t="s">
        <v>72</v>
      </c>
      <c r="Y136" s="1033" t="s">
        <v>66</v>
      </c>
      <c r="Z136" s="1033" t="s">
        <v>67</v>
      </c>
      <c r="AA136" s="1033" t="s">
        <v>68</v>
      </c>
      <c r="AB136" s="1033" t="s">
        <v>69</v>
      </c>
      <c r="AC136" s="1033" t="s">
        <v>70</v>
      </c>
      <c r="AD136" s="1033" t="s">
        <v>71</v>
      </c>
      <c r="AE136" s="1031" t="s">
        <v>72</v>
      </c>
      <c r="AF136" s="1031" t="s">
        <v>66</v>
      </c>
      <c r="AG136" s="7"/>
      <c r="AH136" s="7"/>
      <c r="AI136" s="7"/>
      <c r="AJ136" s="7"/>
      <c r="AK136" s="7"/>
      <c r="AL136" s="7"/>
      <c r="AM136" s="7"/>
      <c r="AN136" s="7"/>
      <c r="AO136" s="7"/>
      <c r="AP136" s="7"/>
    </row>
    <row r="137" spans="1:42" ht="13.8">
      <c r="A137" s="1034"/>
      <c r="B137" s="1035" t="s">
        <v>3266</v>
      </c>
      <c r="C137" s="1036" t="s">
        <v>40</v>
      </c>
      <c r="D137" s="1036" t="s">
        <v>101</v>
      </c>
      <c r="E137" s="1036" t="s">
        <v>40</v>
      </c>
      <c r="F137" s="1036" t="s">
        <v>40</v>
      </c>
      <c r="G137" s="425"/>
      <c r="H137" s="425"/>
      <c r="I137" s="425"/>
      <c r="J137" s="1036" t="s">
        <v>40</v>
      </c>
      <c r="K137" s="1036" t="s">
        <v>40</v>
      </c>
      <c r="L137" s="1037"/>
      <c r="M137" s="1037"/>
      <c r="N137" s="425"/>
      <c r="O137" s="425"/>
      <c r="P137" s="425"/>
      <c r="Q137" s="1036" t="s">
        <v>40</v>
      </c>
      <c r="R137" s="1036" t="s">
        <v>40</v>
      </c>
      <c r="S137" s="1036" t="s">
        <v>40</v>
      </c>
      <c r="T137" s="1036" t="s">
        <v>40</v>
      </c>
      <c r="U137" s="1037"/>
      <c r="V137" s="1037"/>
      <c r="W137" s="1037"/>
      <c r="X137" s="1036" t="s">
        <v>40</v>
      </c>
      <c r="Y137" s="1036" t="s">
        <v>40</v>
      </c>
      <c r="Z137" s="1036" t="s">
        <v>40</v>
      </c>
      <c r="AA137" s="1036" t="s">
        <v>40</v>
      </c>
      <c r="AB137" s="1037"/>
      <c r="AC137" s="1037"/>
      <c r="AD137" s="1037"/>
      <c r="AE137" s="1036" t="s">
        <v>40</v>
      </c>
      <c r="AF137" s="1036" t="s">
        <v>40</v>
      </c>
      <c r="AG137" s="1038"/>
      <c r="AH137" s="1038"/>
      <c r="AI137" s="1038"/>
      <c r="AJ137" s="1038"/>
      <c r="AK137" s="1038"/>
      <c r="AL137" s="1038"/>
      <c r="AM137" s="1038"/>
      <c r="AN137" s="1038"/>
      <c r="AO137" s="1038"/>
      <c r="AP137" s="1038"/>
    </row>
    <row r="138" spans="1:42" ht="18">
      <c r="A138" s="1039"/>
      <c r="B138" s="1040" t="s">
        <v>3268</v>
      </c>
      <c r="C138" s="1036" t="s">
        <v>2979</v>
      </c>
      <c r="D138" s="1036" t="s">
        <v>45</v>
      </c>
      <c r="E138" s="1036" t="s">
        <v>2979</v>
      </c>
      <c r="F138" s="1036" t="s">
        <v>2979</v>
      </c>
      <c r="G138" s="425"/>
      <c r="H138" s="425"/>
      <c r="I138" s="425"/>
      <c r="J138" s="1036" t="s">
        <v>2979</v>
      </c>
      <c r="K138" s="1036" t="s">
        <v>45</v>
      </c>
      <c r="L138" s="1037"/>
      <c r="M138" s="1037"/>
      <c r="N138" s="425"/>
      <c r="O138" s="425"/>
      <c r="P138" s="425"/>
      <c r="Q138" s="1036" t="s">
        <v>2979</v>
      </c>
      <c r="R138" s="1036" t="s">
        <v>45</v>
      </c>
      <c r="S138" s="1036" t="s">
        <v>2979</v>
      </c>
      <c r="T138" s="1036" t="s">
        <v>2979</v>
      </c>
      <c r="U138" s="1037"/>
      <c r="V138" s="1037"/>
      <c r="W138" s="1037"/>
      <c r="X138" s="1036" t="s">
        <v>92</v>
      </c>
      <c r="Y138" s="1036" t="s">
        <v>45</v>
      </c>
      <c r="Z138" s="1036" t="s">
        <v>45</v>
      </c>
      <c r="AA138" s="1036" t="s">
        <v>43</v>
      </c>
      <c r="AB138" s="1037"/>
      <c r="AC138" s="1037"/>
      <c r="AD138" s="1041"/>
      <c r="AE138" s="1036" t="s">
        <v>2979</v>
      </c>
      <c r="AF138" s="1036" t="s">
        <v>45</v>
      </c>
      <c r="AG138" s="1038"/>
      <c r="AH138" s="1038"/>
      <c r="AI138" s="1038"/>
      <c r="AJ138" s="1038"/>
      <c r="AK138" s="1038"/>
      <c r="AL138" s="1038"/>
      <c r="AM138" s="1038"/>
      <c r="AN138" s="1038"/>
      <c r="AO138" s="1038"/>
      <c r="AP138" s="1038"/>
    </row>
    <row r="139" spans="1:42" ht="18">
      <c r="A139" s="1039"/>
      <c r="B139" s="1040" t="s">
        <v>3207</v>
      </c>
      <c r="C139" s="1036" t="s">
        <v>45</v>
      </c>
      <c r="D139" s="1036" t="s">
        <v>84</v>
      </c>
      <c r="E139" s="1036" t="s">
        <v>45</v>
      </c>
      <c r="F139" s="1036" t="s">
        <v>84</v>
      </c>
      <c r="G139" s="425"/>
      <c r="H139" s="425"/>
      <c r="I139" s="425"/>
      <c r="J139" s="1036" t="s">
        <v>45</v>
      </c>
      <c r="K139" s="1036" t="s">
        <v>84</v>
      </c>
      <c r="L139" s="1037"/>
      <c r="M139" s="1037"/>
      <c r="N139" s="425"/>
      <c r="O139" s="425"/>
      <c r="P139" s="425"/>
      <c r="Q139" s="1036" t="s">
        <v>45</v>
      </c>
      <c r="R139" s="1036" t="s">
        <v>84</v>
      </c>
      <c r="S139" s="1036" t="s">
        <v>45</v>
      </c>
      <c r="T139" s="1036" t="s">
        <v>84</v>
      </c>
      <c r="U139" s="1037"/>
      <c r="V139" s="1042"/>
      <c r="W139" s="1037"/>
      <c r="X139" s="1036" t="s">
        <v>45</v>
      </c>
      <c r="Y139" s="1036" t="s">
        <v>84</v>
      </c>
      <c r="Z139" s="1036" t="s">
        <v>92</v>
      </c>
      <c r="AA139" s="1036" t="s">
        <v>84</v>
      </c>
      <c r="AB139" s="1037"/>
      <c r="AC139" s="1037"/>
      <c r="AD139" s="1037"/>
      <c r="AE139" s="1036" t="s">
        <v>45</v>
      </c>
      <c r="AF139" s="1036" t="s">
        <v>84</v>
      </c>
      <c r="AG139" s="1038"/>
      <c r="AH139" s="1038"/>
      <c r="AI139" s="1038"/>
      <c r="AJ139" s="1038"/>
      <c r="AK139" s="1038"/>
      <c r="AL139" s="1038"/>
      <c r="AM139" s="1038"/>
      <c r="AN139" s="1038"/>
      <c r="AO139" s="1038"/>
      <c r="AP139" s="1038"/>
    </row>
    <row r="140" spans="1:42" ht="18">
      <c r="A140" s="1043"/>
      <c r="B140" s="1044" t="s">
        <v>3271</v>
      </c>
      <c r="C140" s="1045" t="s">
        <v>3079</v>
      </c>
      <c r="D140" s="1045" t="s">
        <v>43</v>
      </c>
      <c r="E140" s="1045" t="s">
        <v>43</v>
      </c>
      <c r="F140" s="1045" t="s">
        <v>43</v>
      </c>
      <c r="G140" s="425"/>
      <c r="H140" s="425"/>
      <c r="I140" s="425"/>
      <c r="J140" s="1045" t="s">
        <v>43</v>
      </c>
      <c r="K140" s="1045" t="s">
        <v>3288</v>
      </c>
      <c r="L140" s="1037"/>
      <c r="M140" s="1037"/>
      <c r="N140" s="425"/>
      <c r="O140" s="425"/>
      <c r="P140" s="425"/>
      <c r="Q140" s="1045" t="s">
        <v>3079</v>
      </c>
      <c r="R140" s="1045" t="s">
        <v>3079</v>
      </c>
      <c r="S140" s="1045" t="s">
        <v>3079</v>
      </c>
      <c r="T140" s="1045" t="s">
        <v>3079</v>
      </c>
      <c r="U140" s="1037"/>
      <c r="V140" s="1042"/>
      <c r="W140" s="1037"/>
      <c r="X140" s="1045" t="s">
        <v>43</v>
      </c>
      <c r="Y140" s="1045" t="s">
        <v>3079</v>
      </c>
      <c r="Z140" s="1045" t="s">
        <v>3079</v>
      </c>
      <c r="AA140" s="1045" t="s">
        <v>3079</v>
      </c>
      <c r="AB140" s="1037"/>
      <c r="AC140" s="1037"/>
      <c r="AD140" s="1037"/>
      <c r="AE140" s="1045" t="s">
        <v>3079</v>
      </c>
      <c r="AF140" s="1045" t="s">
        <v>3079</v>
      </c>
      <c r="AG140" s="1046"/>
      <c r="AH140" s="1046"/>
      <c r="AI140" s="1046"/>
      <c r="AJ140" s="1046"/>
      <c r="AK140" s="1046"/>
      <c r="AL140" s="1046"/>
      <c r="AM140" s="1046"/>
      <c r="AN140" s="1046"/>
      <c r="AO140" s="1046"/>
      <c r="AP140" s="1046"/>
    </row>
    <row r="141" spans="1:42" ht="18">
      <c r="A141" s="1043"/>
      <c r="B141" s="1044" t="s">
        <v>3272</v>
      </c>
      <c r="C141" s="1045" t="s">
        <v>49</v>
      </c>
      <c r="D141" s="1045" t="s">
        <v>49</v>
      </c>
      <c r="E141" s="1045" t="s">
        <v>49</v>
      </c>
      <c r="F141" s="1045" t="s">
        <v>49</v>
      </c>
      <c r="G141" s="425"/>
      <c r="H141" s="425"/>
      <c r="I141" s="425"/>
      <c r="J141" s="1045" t="s">
        <v>49</v>
      </c>
      <c r="K141" s="1045" t="s">
        <v>49</v>
      </c>
      <c r="L141" s="1037"/>
      <c r="M141" s="1037"/>
      <c r="N141" s="425"/>
      <c r="O141" s="425"/>
      <c r="P141" s="425"/>
      <c r="Q141" s="1045" t="s">
        <v>49</v>
      </c>
      <c r="R141" s="1045" t="s">
        <v>49</v>
      </c>
      <c r="S141" s="1045" t="s">
        <v>92</v>
      </c>
      <c r="T141" s="1045" t="s">
        <v>92</v>
      </c>
      <c r="U141" s="1037"/>
      <c r="V141" s="1042"/>
      <c r="W141" s="1037"/>
      <c r="X141" s="1045" t="s">
        <v>49</v>
      </c>
      <c r="Y141" s="1045" t="s">
        <v>49</v>
      </c>
      <c r="Z141" s="1045" t="s">
        <v>49</v>
      </c>
      <c r="AA141" s="1045" t="s">
        <v>49</v>
      </c>
      <c r="AB141" s="1037"/>
      <c r="AC141" s="1037"/>
      <c r="AD141" s="1037"/>
      <c r="AE141" s="1045" t="s">
        <v>49</v>
      </c>
      <c r="AF141" s="1045" t="s">
        <v>49</v>
      </c>
      <c r="AG141" s="1046"/>
      <c r="AH141" s="1046"/>
      <c r="AI141" s="1046"/>
      <c r="AJ141" s="1046"/>
      <c r="AK141" s="1046"/>
      <c r="AL141" s="1046"/>
      <c r="AM141" s="1046"/>
      <c r="AN141" s="1046"/>
      <c r="AO141" s="1046"/>
      <c r="AP141" s="1046"/>
    </row>
    <row r="142" spans="1:42" ht="18">
      <c r="A142" s="1034"/>
      <c r="B142" s="1047" t="s">
        <v>3217</v>
      </c>
      <c r="C142" s="1048"/>
      <c r="D142" s="1048"/>
      <c r="E142" s="1049"/>
      <c r="F142" s="1048"/>
      <c r="G142" s="1050" t="s">
        <v>45</v>
      </c>
      <c r="H142" s="1048"/>
      <c r="I142" s="1051"/>
      <c r="J142" s="1048"/>
      <c r="K142" s="1048"/>
      <c r="L142" s="1048"/>
      <c r="M142" s="1048"/>
      <c r="N142" s="1050" t="s">
        <v>45</v>
      </c>
      <c r="O142" s="1048"/>
      <c r="P142" s="1051"/>
      <c r="Q142" s="1048"/>
      <c r="R142" s="1048"/>
      <c r="S142" s="1048"/>
      <c r="T142" s="1048"/>
      <c r="U142" s="1050" t="s">
        <v>45</v>
      </c>
      <c r="V142" s="1048"/>
      <c r="W142" s="1051"/>
      <c r="X142" s="1048"/>
      <c r="Y142" s="1048"/>
      <c r="Z142" s="1048"/>
      <c r="AA142" s="1048"/>
      <c r="AB142" s="1050" t="s">
        <v>45</v>
      </c>
      <c r="AC142" s="1048"/>
      <c r="AD142" s="1051"/>
      <c r="AE142" s="425"/>
      <c r="AF142" s="425"/>
    </row>
    <row r="143" spans="1:42" ht="18">
      <c r="A143" s="1034"/>
      <c r="B143" s="1047" t="s">
        <v>3273</v>
      </c>
      <c r="C143" s="1048"/>
      <c r="D143" s="1048"/>
      <c r="E143" s="1052"/>
      <c r="F143" s="1048"/>
      <c r="G143" s="1053" t="s">
        <v>61</v>
      </c>
      <c r="H143" s="1048"/>
      <c r="I143" s="1051"/>
      <c r="J143" s="1048"/>
      <c r="K143" s="1048"/>
      <c r="L143" s="1048"/>
      <c r="M143" s="1048"/>
      <c r="N143" s="1053" t="s">
        <v>92</v>
      </c>
      <c r="O143" s="1048"/>
      <c r="P143" s="1051"/>
      <c r="Q143" s="1048"/>
      <c r="R143" s="1048"/>
      <c r="S143" s="1048"/>
      <c r="T143" s="1048"/>
      <c r="U143" s="1053" t="s">
        <v>61</v>
      </c>
      <c r="V143" s="1048"/>
      <c r="W143" s="1051"/>
      <c r="X143" s="1048"/>
      <c r="Y143" s="1048"/>
      <c r="Z143" s="1048"/>
      <c r="AA143" s="1048"/>
      <c r="AB143" s="1053" t="s">
        <v>3289</v>
      </c>
      <c r="AC143" s="1048"/>
      <c r="AD143" s="1051"/>
      <c r="AE143" s="425"/>
      <c r="AF143" s="425"/>
    </row>
    <row r="144" spans="1:42" ht="18">
      <c r="A144" s="1034"/>
      <c r="B144" s="1054" t="s">
        <v>3221</v>
      </c>
      <c r="C144" s="1041"/>
      <c r="D144" s="1041"/>
      <c r="E144" s="1041"/>
      <c r="F144" s="1041"/>
      <c r="G144" s="1055" t="s">
        <v>2979</v>
      </c>
      <c r="H144" s="1041"/>
      <c r="I144" s="1056"/>
      <c r="J144" s="1041"/>
      <c r="K144" s="1041"/>
      <c r="L144" s="1052"/>
      <c r="M144" s="1041"/>
      <c r="N144" s="1055" t="s">
        <v>2979</v>
      </c>
      <c r="O144" s="1041"/>
      <c r="P144" s="1056"/>
      <c r="Q144" s="1041"/>
      <c r="R144" s="1041"/>
      <c r="S144" s="1052"/>
      <c r="T144" s="1041"/>
      <c r="U144" s="1055" t="s">
        <v>2979</v>
      </c>
      <c r="V144" s="1041"/>
      <c r="W144" s="1056"/>
      <c r="X144" s="1041"/>
      <c r="Y144" s="1041"/>
      <c r="Z144" s="1052"/>
      <c r="AA144" s="1041"/>
      <c r="AB144" s="1055" t="s">
        <v>61</v>
      </c>
      <c r="AC144" s="1041"/>
      <c r="AD144" s="1056"/>
      <c r="AE144" s="1057"/>
      <c r="AF144" s="1057"/>
      <c r="AG144" s="48"/>
      <c r="AH144" s="48"/>
      <c r="AI144" s="48"/>
      <c r="AJ144" s="48"/>
      <c r="AK144" s="48"/>
      <c r="AL144" s="48"/>
      <c r="AM144" s="48"/>
      <c r="AN144" s="48"/>
      <c r="AO144" s="48"/>
      <c r="AP144" s="48"/>
    </row>
    <row r="145" spans="1:42" ht="18">
      <c r="A145" s="1034"/>
      <c r="B145" s="1047" t="s">
        <v>3222</v>
      </c>
      <c r="C145" s="1041"/>
      <c r="D145" s="1041"/>
      <c r="E145" s="1041"/>
      <c r="F145" s="1041"/>
      <c r="G145" s="1050" t="s">
        <v>40</v>
      </c>
      <c r="H145" s="1041"/>
      <c r="I145" s="1056"/>
      <c r="J145" s="1041"/>
      <c r="K145" s="1041"/>
      <c r="L145" s="1041"/>
      <c r="M145" s="1041"/>
      <c r="N145" s="1050" t="s">
        <v>40</v>
      </c>
      <c r="O145" s="1041"/>
      <c r="P145" s="1056"/>
      <c r="Q145" s="1041"/>
      <c r="R145" s="1041"/>
      <c r="S145" s="1041"/>
      <c r="T145" s="1041"/>
      <c r="U145" s="1050" t="s">
        <v>40</v>
      </c>
      <c r="V145" s="1041"/>
      <c r="W145" s="1056"/>
      <c r="X145" s="1041"/>
      <c r="Y145" s="1041"/>
      <c r="Z145" s="1041"/>
      <c r="AA145" s="1041"/>
      <c r="AB145" s="1050" t="s">
        <v>40</v>
      </c>
      <c r="AC145" s="1041"/>
      <c r="AD145" s="1056"/>
      <c r="AE145" s="425"/>
      <c r="AF145" s="425"/>
    </row>
    <row r="146" spans="1:42" ht="18">
      <c r="A146" s="1058"/>
      <c r="B146" s="1059" t="s">
        <v>3274</v>
      </c>
      <c r="C146" s="1041"/>
      <c r="D146" s="1041"/>
      <c r="E146" s="1041"/>
      <c r="F146" s="1041"/>
      <c r="G146" s="1060" t="s">
        <v>3289</v>
      </c>
      <c r="H146" s="1041"/>
      <c r="I146" s="1056"/>
      <c r="J146" s="1041"/>
      <c r="K146" s="1041"/>
      <c r="L146" s="1041"/>
      <c r="M146" s="1041"/>
      <c r="N146" s="1060" t="s">
        <v>3079</v>
      </c>
      <c r="O146" s="1041"/>
      <c r="P146" s="1056"/>
      <c r="Q146" s="1041"/>
      <c r="R146" s="1041"/>
      <c r="S146" s="1041"/>
      <c r="T146" s="1041"/>
      <c r="U146" s="1060" t="s">
        <v>3079</v>
      </c>
      <c r="V146" s="1041"/>
      <c r="W146" s="1056"/>
      <c r="X146" s="1041"/>
      <c r="Y146" s="1041"/>
      <c r="Z146" s="1041"/>
      <c r="AA146" s="1041"/>
      <c r="AB146" s="1060" t="s">
        <v>3079</v>
      </c>
      <c r="AC146" s="1041"/>
      <c r="AD146" s="1056"/>
      <c r="AE146" s="425"/>
      <c r="AF146" s="425"/>
    </row>
    <row r="147" spans="1:42" ht="18">
      <c r="A147" s="1058"/>
      <c r="B147" s="1059" t="s">
        <v>3275</v>
      </c>
      <c r="C147" s="1041"/>
      <c r="D147" s="1041"/>
      <c r="E147" s="1041"/>
      <c r="F147" s="1041"/>
      <c r="G147" s="1060" t="s">
        <v>49</v>
      </c>
      <c r="H147" s="1041"/>
      <c r="I147" s="1056"/>
      <c r="J147" s="1041"/>
      <c r="K147" s="1041"/>
      <c r="L147" s="1041"/>
      <c r="M147" s="1041"/>
      <c r="N147" s="1060" t="s">
        <v>49</v>
      </c>
      <c r="O147" s="1041"/>
      <c r="P147" s="1056"/>
      <c r="Q147" s="1041"/>
      <c r="R147" s="1041"/>
      <c r="S147" s="1041"/>
      <c r="T147" s="1041"/>
      <c r="U147" s="1060" t="s">
        <v>3289</v>
      </c>
      <c r="V147" s="1041"/>
      <c r="W147" s="1056"/>
      <c r="X147" s="1041"/>
      <c r="Y147" s="1041"/>
      <c r="Z147" s="1041"/>
      <c r="AA147" s="1041"/>
      <c r="AB147" s="1060" t="s">
        <v>49</v>
      </c>
      <c r="AC147" s="1041"/>
      <c r="AD147" s="1056"/>
      <c r="AE147" s="425"/>
      <c r="AF147" s="425"/>
    </row>
    <row r="148" spans="1:42" ht="18">
      <c r="A148" s="1058"/>
      <c r="B148" s="1059" t="s">
        <v>3276</v>
      </c>
      <c r="C148" s="1041"/>
      <c r="D148" s="1041"/>
      <c r="E148" s="1041"/>
      <c r="F148" s="1041"/>
      <c r="G148" s="1060"/>
      <c r="H148" s="1041"/>
      <c r="I148" s="1056"/>
      <c r="J148" s="1041"/>
      <c r="K148" s="1041"/>
      <c r="L148" s="1041"/>
      <c r="M148" s="1041"/>
      <c r="N148" s="1060" t="s">
        <v>3288</v>
      </c>
      <c r="O148" s="1041"/>
      <c r="P148" s="1056"/>
      <c r="Q148" s="1041"/>
      <c r="R148" s="1041"/>
      <c r="S148" s="1041"/>
      <c r="T148" s="1041"/>
      <c r="U148" s="1060" t="s">
        <v>92</v>
      </c>
      <c r="V148" s="1041"/>
      <c r="W148" s="1056"/>
      <c r="X148" s="1041"/>
      <c r="Y148" s="1041"/>
      <c r="Z148" s="1041"/>
      <c r="AA148" s="1041"/>
      <c r="AB148" s="1060" t="s">
        <v>92</v>
      </c>
      <c r="AC148" s="1041"/>
      <c r="AD148" s="1056"/>
      <c r="AE148" s="425"/>
      <c r="AF148" s="425"/>
    </row>
    <row r="149" spans="1:42" ht="18">
      <c r="A149" s="1034"/>
      <c r="B149" s="1061" t="s">
        <v>3223</v>
      </c>
      <c r="C149" s="1041"/>
      <c r="D149" s="1041"/>
      <c r="E149" s="1041"/>
      <c r="F149" s="1041"/>
      <c r="G149" s="1041"/>
      <c r="H149" s="1050" t="s">
        <v>49</v>
      </c>
      <c r="I149" s="1056"/>
      <c r="J149" s="1041"/>
      <c r="K149" s="1041"/>
      <c r="L149" s="1050" t="s">
        <v>2979</v>
      </c>
      <c r="M149" s="1062"/>
      <c r="N149" s="1041"/>
      <c r="O149" s="1050" t="s">
        <v>49</v>
      </c>
      <c r="P149" s="1056"/>
      <c r="Q149" s="1041"/>
      <c r="R149" s="1041"/>
      <c r="S149" s="1041"/>
      <c r="T149" s="1062"/>
      <c r="U149" s="1041"/>
      <c r="V149" s="1050" t="s">
        <v>3289</v>
      </c>
      <c r="W149" s="1056"/>
      <c r="X149" s="1041"/>
      <c r="Y149" s="1041"/>
      <c r="Z149" s="1041"/>
      <c r="AA149" s="1041"/>
      <c r="AB149" s="1041"/>
      <c r="AC149" s="1050" t="s">
        <v>49</v>
      </c>
      <c r="AD149" s="1056"/>
      <c r="AE149" s="425"/>
      <c r="AF149" s="425"/>
    </row>
    <row r="150" spans="1:42" ht="18">
      <c r="A150" s="1034"/>
      <c r="B150" s="1061" t="s">
        <v>3277</v>
      </c>
      <c r="C150" s="1041"/>
      <c r="D150" s="1041"/>
      <c r="E150" s="1041"/>
      <c r="F150" s="1041"/>
      <c r="G150" s="1041"/>
      <c r="H150" s="1050" t="s">
        <v>98</v>
      </c>
      <c r="I150" s="1056"/>
      <c r="J150" s="1041"/>
      <c r="K150" s="1041"/>
      <c r="L150" s="1050" t="s">
        <v>49</v>
      </c>
      <c r="M150" s="1063"/>
      <c r="N150" s="1041"/>
      <c r="O150" s="1050" t="s">
        <v>98</v>
      </c>
      <c r="P150" s="1056"/>
      <c r="Q150" s="1041"/>
      <c r="R150" s="1041"/>
      <c r="S150" s="1041"/>
      <c r="T150" s="1052"/>
      <c r="U150" s="1041"/>
      <c r="V150" s="1050" t="s">
        <v>98</v>
      </c>
      <c r="W150" s="1056"/>
      <c r="X150" s="1041"/>
      <c r="Y150" s="1041"/>
      <c r="Z150" s="1041"/>
      <c r="AA150" s="1041"/>
      <c r="AB150" s="1041"/>
      <c r="AC150" s="1050"/>
      <c r="AD150" s="1056"/>
      <c r="AE150" s="425"/>
      <c r="AF150" s="425"/>
    </row>
    <row r="151" spans="1:42" ht="18">
      <c r="A151" s="1034"/>
      <c r="B151" s="1054" t="s">
        <v>3279</v>
      </c>
      <c r="C151" s="1041"/>
      <c r="D151" s="1041"/>
      <c r="E151" s="1041"/>
      <c r="F151" s="1062"/>
      <c r="G151" s="1041"/>
      <c r="H151" s="1064" t="s">
        <v>45</v>
      </c>
      <c r="I151" s="1056"/>
      <c r="J151" s="1041"/>
      <c r="K151" s="1041"/>
      <c r="L151" s="1064" t="s">
        <v>40</v>
      </c>
      <c r="M151" s="1041"/>
      <c r="N151" s="1041"/>
      <c r="O151" s="1064" t="s">
        <v>45</v>
      </c>
      <c r="P151" s="1056"/>
      <c r="Q151" s="1041"/>
      <c r="R151" s="1041"/>
      <c r="S151" s="1041"/>
      <c r="T151" s="1062"/>
      <c r="U151" s="1041"/>
      <c r="V151" s="1064" t="s">
        <v>45</v>
      </c>
      <c r="W151" s="1056"/>
      <c r="X151" s="1041"/>
      <c r="Y151" s="1041"/>
      <c r="Z151" s="1041"/>
      <c r="AA151" s="1041"/>
      <c r="AB151" s="1041"/>
      <c r="AC151" s="1064" t="s">
        <v>45</v>
      </c>
      <c r="AD151" s="1056"/>
      <c r="AE151" s="1057"/>
      <c r="AF151" s="1057"/>
      <c r="AG151" s="48"/>
      <c r="AH151" s="48"/>
      <c r="AI151" s="48"/>
      <c r="AJ151" s="48"/>
      <c r="AK151" s="48"/>
      <c r="AL151" s="48"/>
      <c r="AM151" s="48"/>
      <c r="AN151" s="48"/>
      <c r="AO151" s="48"/>
      <c r="AP151" s="48"/>
    </row>
    <row r="152" spans="1:42" ht="18">
      <c r="A152" s="1034"/>
      <c r="B152" s="1061" t="s">
        <v>3279</v>
      </c>
      <c r="C152" s="1041"/>
      <c r="D152" s="1041"/>
      <c r="E152" s="1041"/>
      <c r="F152" s="1062"/>
      <c r="G152" s="1041"/>
      <c r="H152" s="1050" t="s">
        <v>44</v>
      </c>
      <c r="I152" s="1056"/>
      <c r="J152" s="1041"/>
      <c r="K152" s="1041"/>
      <c r="L152" s="1050" t="s">
        <v>3288</v>
      </c>
      <c r="M152" s="1041"/>
      <c r="N152" s="1041"/>
      <c r="O152" s="1050" t="s">
        <v>44</v>
      </c>
      <c r="P152" s="1056"/>
      <c r="Q152" s="1041"/>
      <c r="R152" s="1041"/>
      <c r="S152" s="1041"/>
      <c r="T152" s="1062"/>
      <c r="U152" s="1041"/>
      <c r="V152" s="1050" t="s">
        <v>44</v>
      </c>
      <c r="W152" s="1056"/>
      <c r="X152" s="1041"/>
      <c r="Y152" s="1041"/>
      <c r="Z152" s="1041"/>
      <c r="AA152" s="1041"/>
      <c r="AB152" s="1041"/>
      <c r="AC152" s="1050" t="s">
        <v>44</v>
      </c>
      <c r="AD152" s="1056"/>
      <c r="AE152" s="425"/>
      <c r="AF152" s="425"/>
    </row>
    <row r="153" spans="1:42" ht="18">
      <c r="A153" s="1058"/>
      <c r="B153" s="1065" t="s">
        <v>3280</v>
      </c>
      <c r="C153" s="1041"/>
      <c r="D153" s="1041"/>
      <c r="E153" s="1041"/>
      <c r="F153" s="1062"/>
      <c r="G153" s="1041"/>
      <c r="H153" s="1060" t="s">
        <v>3289</v>
      </c>
      <c r="I153" s="1056"/>
      <c r="J153" s="1041"/>
      <c r="K153" s="1041"/>
      <c r="L153" s="1060" t="s">
        <v>3289</v>
      </c>
      <c r="M153" s="1041"/>
      <c r="N153" s="1041"/>
      <c r="O153" s="1060" t="s">
        <v>3288</v>
      </c>
      <c r="P153" s="1056"/>
      <c r="Q153" s="1041"/>
      <c r="R153" s="1041"/>
      <c r="S153" s="1041"/>
      <c r="T153" s="1062"/>
      <c r="U153" s="1041"/>
      <c r="V153" s="1060"/>
      <c r="W153" s="1056"/>
      <c r="X153" s="1041"/>
      <c r="Y153" s="1041"/>
      <c r="Z153" s="1041"/>
      <c r="AA153" s="1041"/>
      <c r="AB153" s="1041"/>
      <c r="AC153" s="1060"/>
      <c r="AD153" s="1056"/>
      <c r="AE153" s="425"/>
      <c r="AF153" s="425"/>
    </row>
    <row r="154" spans="1:42" ht="18">
      <c r="A154" s="1058"/>
      <c r="B154" s="1065" t="s">
        <v>3282</v>
      </c>
      <c r="C154" s="1041"/>
      <c r="D154" s="1041"/>
      <c r="E154" s="1041"/>
      <c r="F154" s="1062"/>
      <c r="G154" s="1041"/>
      <c r="H154" s="1060" t="s">
        <v>3079</v>
      </c>
      <c r="I154" s="1056"/>
      <c r="J154" s="1041"/>
      <c r="K154" s="1041"/>
      <c r="L154" s="1060" t="s">
        <v>92</v>
      </c>
      <c r="M154" s="1041"/>
      <c r="N154" s="1041"/>
      <c r="O154" s="1060" t="s">
        <v>3289</v>
      </c>
      <c r="P154" s="1056"/>
      <c r="Q154" s="1041"/>
      <c r="R154" s="1041"/>
      <c r="S154" s="1041"/>
      <c r="T154" s="1062"/>
      <c r="U154" s="1041"/>
      <c r="V154" s="1060" t="s">
        <v>60</v>
      </c>
      <c r="W154" s="1056"/>
      <c r="X154" s="1041"/>
      <c r="Y154" s="1041"/>
      <c r="Z154" s="1041"/>
      <c r="AA154" s="1041"/>
      <c r="AB154" s="1041"/>
      <c r="AC154" s="1060" t="s">
        <v>60</v>
      </c>
      <c r="AD154" s="1056"/>
      <c r="AE154" s="425"/>
      <c r="AF154" s="425"/>
    </row>
    <row r="155" spans="1:42" ht="18">
      <c r="A155" s="1058"/>
      <c r="B155" s="1065" t="s">
        <v>3282</v>
      </c>
      <c r="C155" s="1041"/>
      <c r="D155" s="1041"/>
      <c r="E155" s="1041"/>
      <c r="F155" s="1062"/>
      <c r="G155" s="1041"/>
      <c r="H155" s="1060" t="s">
        <v>43</v>
      </c>
      <c r="I155" s="1056"/>
      <c r="J155" s="1041"/>
      <c r="K155" s="1041"/>
      <c r="L155" s="1060" t="s">
        <v>43</v>
      </c>
      <c r="M155" s="1041"/>
      <c r="N155" s="1041"/>
      <c r="O155" s="1060" t="s">
        <v>43</v>
      </c>
      <c r="P155" s="1056"/>
      <c r="Q155" s="1041"/>
      <c r="R155" s="1041"/>
      <c r="S155" s="1041"/>
      <c r="T155" s="1062"/>
      <c r="U155" s="1041"/>
      <c r="V155" s="1060" t="s">
        <v>43</v>
      </c>
      <c r="W155" s="1056"/>
      <c r="X155" s="1041"/>
      <c r="Y155" s="1041"/>
      <c r="Z155" s="1041"/>
      <c r="AA155" s="1041"/>
      <c r="AB155" s="1041"/>
      <c r="AC155" s="1060" t="s">
        <v>43</v>
      </c>
      <c r="AD155" s="1056"/>
      <c r="AE155" s="425"/>
      <c r="AF155" s="425"/>
    </row>
    <row r="156" spans="1:42" ht="18">
      <c r="A156" s="1034"/>
      <c r="B156" s="1066" t="s">
        <v>3283</v>
      </c>
      <c r="C156" s="1041"/>
      <c r="D156" s="1041"/>
      <c r="E156" s="1041"/>
      <c r="F156" s="1041"/>
      <c r="G156" s="1041"/>
      <c r="H156" s="1041"/>
      <c r="I156" s="1067" t="s">
        <v>2979</v>
      </c>
      <c r="J156" s="1041"/>
      <c r="K156" s="1041"/>
      <c r="L156" s="1062"/>
      <c r="M156" s="1050" t="s">
        <v>2979</v>
      </c>
      <c r="N156" s="1041"/>
      <c r="O156" s="1041"/>
      <c r="P156" s="1067" t="s">
        <v>2979</v>
      </c>
      <c r="Q156" s="1041"/>
      <c r="R156" s="1041"/>
      <c r="S156" s="1041"/>
      <c r="T156" s="1041"/>
      <c r="U156" s="1041"/>
      <c r="V156" s="1041"/>
      <c r="W156" s="1067" t="s">
        <v>3290</v>
      </c>
      <c r="X156" s="1041"/>
      <c r="Y156" s="1041"/>
      <c r="Z156" s="1041"/>
      <c r="AA156" s="1041"/>
      <c r="AB156" s="1041"/>
      <c r="AC156" s="1041"/>
      <c r="AD156" s="1067" t="s">
        <v>2979</v>
      </c>
      <c r="AE156" s="425"/>
      <c r="AF156" s="425"/>
    </row>
    <row r="157" spans="1:42" ht="18">
      <c r="A157" s="1034"/>
      <c r="B157" s="1066" t="s">
        <v>3231</v>
      </c>
      <c r="C157" s="1041"/>
      <c r="D157" s="1041"/>
      <c r="E157" s="1041"/>
      <c r="F157" s="1041"/>
      <c r="G157" s="1041"/>
      <c r="H157" s="1041"/>
      <c r="I157" s="1067" t="s">
        <v>98</v>
      </c>
      <c r="J157" s="1041"/>
      <c r="K157" s="1041"/>
      <c r="L157" s="1041"/>
      <c r="M157" s="1050" t="s">
        <v>45</v>
      </c>
      <c r="N157" s="1041"/>
      <c r="O157" s="1041"/>
      <c r="P157" s="1067" t="s">
        <v>98</v>
      </c>
      <c r="Q157" s="1041"/>
      <c r="R157" s="1041"/>
      <c r="S157" s="1041"/>
      <c r="T157" s="1041"/>
      <c r="U157" s="1041"/>
      <c r="V157" s="1041"/>
      <c r="W157" s="1067" t="s">
        <v>43</v>
      </c>
      <c r="X157" s="1041"/>
      <c r="Y157" s="1041"/>
      <c r="Z157" s="1041"/>
      <c r="AA157" s="1041"/>
      <c r="AB157" s="1041"/>
      <c r="AC157" s="1041"/>
      <c r="AD157" s="1067"/>
      <c r="AE157" s="425"/>
      <c r="AF157" s="425"/>
    </row>
    <row r="158" spans="1:42" ht="18">
      <c r="A158" s="1058"/>
      <c r="B158" s="1068" t="s">
        <v>3284</v>
      </c>
      <c r="C158" s="1056"/>
      <c r="D158" s="1056"/>
      <c r="E158" s="1041"/>
      <c r="F158" s="1056"/>
      <c r="G158" s="1056"/>
      <c r="H158" s="1056"/>
      <c r="I158" s="1069" t="s">
        <v>40</v>
      </c>
      <c r="J158" s="1056"/>
      <c r="K158" s="1056"/>
      <c r="L158" s="1041"/>
      <c r="M158" s="1069" t="s">
        <v>92</v>
      </c>
      <c r="N158" s="1056"/>
      <c r="O158" s="1056"/>
      <c r="P158" s="1069" t="s">
        <v>40</v>
      </c>
      <c r="Q158" s="1056"/>
      <c r="R158" s="1056"/>
      <c r="S158" s="1056"/>
      <c r="T158" s="1056"/>
      <c r="U158" s="1056"/>
      <c r="V158" s="1056"/>
      <c r="W158" s="1069" t="s">
        <v>40</v>
      </c>
      <c r="X158" s="1056"/>
      <c r="Y158" s="1056"/>
      <c r="Z158" s="1056"/>
      <c r="AA158" s="1056"/>
      <c r="AB158" s="1056"/>
      <c r="AC158" s="1056"/>
      <c r="AD158" s="1069" t="s">
        <v>40</v>
      </c>
      <c r="AE158" s="425"/>
      <c r="AF158" s="425"/>
    </row>
    <row r="159" spans="1:42" ht="18">
      <c r="A159" s="1058"/>
      <c r="B159" s="1068" t="s">
        <v>3285</v>
      </c>
      <c r="C159" s="1056"/>
      <c r="D159" s="1056"/>
      <c r="E159" s="1056"/>
      <c r="F159" s="1056"/>
      <c r="G159" s="1056"/>
      <c r="H159" s="1056"/>
      <c r="I159" s="1069" t="s">
        <v>44</v>
      </c>
      <c r="J159" s="1056"/>
      <c r="K159" s="1056"/>
      <c r="L159" s="1056"/>
      <c r="M159" s="1069" t="s">
        <v>43</v>
      </c>
      <c r="N159" s="1056"/>
      <c r="O159" s="1056"/>
      <c r="P159" s="1069" t="s">
        <v>44</v>
      </c>
      <c r="Q159" s="1056"/>
      <c r="R159" s="1056"/>
      <c r="S159" s="1056"/>
      <c r="T159" s="1056"/>
      <c r="U159" s="1056"/>
      <c r="V159" s="1056"/>
      <c r="W159" s="1069" t="s">
        <v>44</v>
      </c>
      <c r="X159" s="1056"/>
      <c r="Y159" s="1056"/>
      <c r="Z159" s="1056"/>
      <c r="AA159" s="1056"/>
      <c r="AB159" s="1056"/>
      <c r="AC159" s="1056"/>
      <c r="AD159" s="1069" t="s">
        <v>44</v>
      </c>
      <c r="AE159" s="425"/>
      <c r="AF159" s="425"/>
    </row>
    <row r="160" spans="1:42" ht="18">
      <c r="A160" s="1058"/>
      <c r="B160" s="1070" t="s">
        <v>3285</v>
      </c>
      <c r="C160" s="1056"/>
      <c r="D160" s="1056"/>
      <c r="E160" s="1056"/>
      <c r="F160" s="1056"/>
      <c r="G160" s="1056"/>
      <c r="H160" s="1056"/>
      <c r="I160" s="1071" t="s">
        <v>3288</v>
      </c>
      <c r="J160" s="1056"/>
      <c r="K160" s="1056"/>
      <c r="L160" s="1056"/>
      <c r="M160" s="1071" t="s">
        <v>3289</v>
      </c>
      <c r="N160" s="1056"/>
      <c r="O160" s="1056"/>
      <c r="P160" s="1071" t="s">
        <v>45</v>
      </c>
      <c r="Q160" s="1056"/>
      <c r="R160" s="1056"/>
      <c r="S160" s="1056"/>
      <c r="T160" s="1056"/>
      <c r="U160" s="1056"/>
      <c r="V160" s="1056"/>
      <c r="W160" s="1071" t="s">
        <v>98</v>
      </c>
      <c r="X160" s="1056"/>
      <c r="Y160" s="1056"/>
      <c r="Z160" s="1056"/>
      <c r="AA160" s="1056"/>
      <c r="AB160" s="1056"/>
      <c r="AC160" s="1056"/>
      <c r="AD160" s="1071" t="s">
        <v>45</v>
      </c>
      <c r="AE160" s="1057"/>
      <c r="AF160" s="1057"/>
      <c r="AG160" s="48"/>
      <c r="AH160" s="48"/>
      <c r="AI160" s="48"/>
      <c r="AJ160" s="48"/>
      <c r="AK160" s="48"/>
      <c r="AL160" s="48"/>
      <c r="AM160" s="48"/>
      <c r="AN160" s="48"/>
      <c r="AO160" s="48"/>
      <c r="AP160" s="48"/>
    </row>
    <row r="161" spans="1:42" ht="13.2">
      <c r="A161" s="1021"/>
      <c r="AE161" s="48"/>
      <c r="AF161" s="48"/>
      <c r="AG161" s="48"/>
      <c r="AH161" s="48"/>
      <c r="AI161" s="48"/>
      <c r="AJ161" s="48"/>
      <c r="AK161" s="48"/>
      <c r="AL161" s="48"/>
      <c r="AM161" s="48"/>
      <c r="AN161" s="48"/>
      <c r="AO161" s="48"/>
      <c r="AP161" s="48"/>
    </row>
    <row r="162" spans="1:42" ht="15.6">
      <c r="A162" s="1021"/>
      <c r="D162" s="1072" t="s">
        <v>3243</v>
      </c>
      <c r="E162" s="6"/>
      <c r="F162" s="6"/>
    </row>
    <row r="163" spans="1:42" ht="13.2">
      <c r="A163" s="1021"/>
      <c r="D163" s="390" t="s">
        <v>3244</v>
      </c>
      <c r="E163" s="390" t="s">
        <v>3245</v>
      </c>
      <c r="F163" s="390" t="s">
        <v>3246</v>
      </c>
    </row>
    <row r="164" spans="1:42" ht="13.8">
      <c r="A164" s="1021"/>
      <c r="D164" s="425">
        <v>1</v>
      </c>
      <c r="E164" s="425" t="s">
        <v>84</v>
      </c>
      <c r="F164" s="1073">
        <f>COUNTIF(C135:AF160,"北野*")</f>
        <v>8</v>
      </c>
    </row>
    <row r="165" spans="1:42" ht="13.8">
      <c r="A165" s="1021"/>
      <c r="D165" s="425">
        <v>2</v>
      </c>
      <c r="E165" s="425" t="s">
        <v>2366</v>
      </c>
      <c r="F165" s="1073">
        <f>COUNTIF(C135:AF161,"福冈*")</f>
        <v>0</v>
      </c>
    </row>
    <row r="166" spans="1:42" ht="13.8">
      <c r="A166" s="1021"/>
      <c r="D166" s="425">
        <v>3</v>
      </c>
      <c r="E166" s="425" t="s">
        <v>49</v>
      </c>
      <c r="F166" s="1073">
        <f>COUNTIF(C135:AF162,"王旭*")</f>
        <v>21</v>
      </c>
    </row>
    <row r="167" spans="1:42" ht="13.8">
      <c r="A167" s="1021"/>
      <c r="D167" s="425">
        <v>4</v>
      </c>
      <c r="E167" s="425" t="s">
        <v>61</v>
      </c>
      <c r="F167" s="1073">
        <f>COUNTIF(C135:AF163,"刘石磊*")</f>
        <v>3</v>
      </c>
    </row>
    <row r="168" spans="1:42" ht="13.8">
      <c r="A168" s="1021"/>
      <c r="D168" s="425">
        <v>5</v>
      </c>
      <c r="E168" s="425" t="s">
        <v>40</v>
      </c>
      <c r="F168" s="1073">
        <f>COUNTIF(C135:AF164,"忻夷闻*")</f>
        <v>24</v>
      </c>
    </row>
    <row r="169" spans="1:42" ht="13.8">
      <c r="A169" s="1021"/>
      <c r="D169" s="425">
        <v>6</v>
      </c>
      <c r="E169" s="425" t="s">
        <v>2979</v>
      </c>
      <c r="F169" s="1073">
        <f>COUNTIF(C135:AF165,"张磊*")</f>
        <v>17</v>
      </c>
    </row>
    <row r="170" spans="1:42" ht="13.8">
      <c r="A170" s="1021"/>
      <c r="D170" s="425">
        <v>7</v>
      </c>
      <c r="E170" s="425" t="s">
        <v>98</v>
      </c>
      <c r="F170" s="1073">
        <f>COUNTIF(C125:AF166,"许冲*")</f>
        <v>6</v>
      </c>
    </row>
    <row r="171" spans="1:42" ht="13.8">
      <c r="A171" s="1021"/>
      <c r="D171" s="425">
        <v>8</v>
      </c>
      <c r="E171" s="425" t="s">
        <v>101</v>
      </c>
      <c r="F171" s="1073">
        <f>COUNTIF(C135:AF167,"刘玉熙*")</f>
        <v>1</v>
      </c>
      <c r="M171" s="10" t="s">
        <v>3291</v>
      </c>
    </row>
    <row r="172" spans="1:42" ht="13.8">
      <c r="A172" s="1021"/>
      <c r="D172" s="425">
        <v>9</v>
      </c>
      <c r="E172" s="425" t="s">
        <v>44</v>
      </c>
      <c r="F172" s="1073">
        <f>COUNTIF(C135:AF168,"张文瑞*")</f>
        <v>8</v>
      </c>
    </row>
    <row r="173" spans="1:42" ht="13.8">
      <c r="A173" s="1021"/>
      <c r="D173" s="425">
        <v>10</v>
      </c>
      <c r="E173" s="1074" t="s">
        <v>3265</v>
      </c>
      <c r="F173" s="1073">
        <f>COUNTIF(C135:AF169,"黄伟*")</f>
        <v>0</v>
      </c>
    </row>
    <row r="174" spans="1:42" ht="18">
      <c r="A174" s="1021"/>
      <c r="D174" s="1075">
        <v>11</v>
      </c>
      <c r="E174" s="1076" t="s">
        <v>43</v>
      </c>
      <c r="F174" s="1073">
        <f>COUNTIF(C135:AF170,"金大天*")</f>
        <v>13</v>
      </c>
    </row>
    <row r="175" spans="1:42" ht="18">
      <c r="A175" s="1021"/>
      <c r="D175" s="1075">
        <v>12</v>
      </c>
      <c r="E175" s="1076" t="s">
        <v>3079</v>
      </c>
      <c r="F175" s="1073">
        <f>COUNTIF(C135:AF171,"马栩枫*")</f>
        <v>14</v>
      </c>
    </row>
    <row r="176" spans="1:42" ht="18">
      <c r="A176" s="1021"/>
      <c r="D176" s="1075">
        <v>13</v>
      </c>
      <c r="E176" s="1076" t="s">
        <v>45</v>
      </c>
      <c r="F176" s="1073">
        <f>COUNTIF(C135:AF172,"高山翔*")</f>
        <v>24</v>
      </c>
    </row>
    <row r="177" spans="1:42" ht="18">
      <c r="A177" s="1021"/>
      <c r="D177" s="1075">
        <v>14</v>
      </c>
      <c r="E177" s="1076" t="s">
        <v>3289</v>
      </c>
      <c r="F177" s="1073">
        <f>COUNTIF(C135:AF173,"孔胜军*")</f>
        <v>8</v>
      </c>
    </row>
    <row r="178" spans="1:42" ht="18">
      <c r="A178" s="1021"/>
      <c r="D178" s="1075">
        <v>15</v>
      </c>
      <c r="E178" s="1076" t="s">
        <v>3288</v>
      </c>
      <c r="F178" s="1073">
        <f>COUNTIF(C137:AF174,"陈天伦*")</f>
        <v>5</v>
      </c>
      <c r="G178" s="10"/>
    </row>
    <row r="179" spans="1:42" ht="18">
      <c r="A179" s="1021"/>
      <c r="D179" s="1075">
        <v>16</v>
      </c>
      <c r="E179" s="1076" t="s">
        <v>92</v>
      </c>
      <c r="F179" s="1073">
        <f>COUNTIF(C135:AF175,"李奥翔*")</f>
        <v>9</v>
      </c>
      <c r="G179" s="10"/>
    </row>
    <row r="180" spans="1:42" ht="18">
      <c r="A180" s="1021"/>
      <c r="D180" s="1075">
        <v>17</v>
      </c>
      <c r="E180" s="1076" t="s">
        <v>60</v>
      </c>
      <c r="F180" s="1073">
        <f>COUNTIF(C135:AF176,"孙秋野*")</f>
        <v>2</v>
      </c>
      <c r="G180" s="10"/>
    </row>
    <row r="181" spans="1:42" ht="18">
      <c r="A181" s="1021"/>
      <c r="D181" s="1024"/>
      <c r="E181" s="1024"/>
      <c r="F181" s="1077">
        <f>SUM(F164:F180)</f>
        <v>163</v>
      </c>
      <c r="G181" s="10">
        <v>173</v>
      </c>
    </row>
    <row r="182" spans="1:42" ht="13.2">
      <c r="A182" s="1021"/>
    </row>
    <row r="183" spans="1:42" ht="22.2">
      <c r="A183" s="1022"/>
      <c r="B183" s="1023" t="s">
        <v>65</v>
      </c>
      <c r="C183" s="1024"/>
      <c r="D183" s="1025"/>
      <c r="E183" s="1025"/>
      <c r="F183" s="1025"/>
      <c r="G183" s="1024"/>
      <c r="H183" s="1024"/>
      <c r="I183" s="1024"/>
      <c r="J183" s="1024"/>
      <c r="K183" s="1024"/>
      <c r="L183" s="1024"/>
      <c r="M183" s="1024"/>
      <c r="N183" s="1024"/>
      <c r="O183" s="1024"/>
      <c r="P183" s="1024"/>
      <c r="Q183" s="1024"/>
      <c r="R183" s="1024"/>
      <c r="S183" s="1024"/>
      <c r="T183" s="1024"/>
      <c r="U183" s="1024"/>
      <c r="V183" s="1024"/>
      <c r="W183" s="1024"/>
      <c r="X183" s="1024"/>
      <c r="Y183" s="1024"/>
      <c r="Z183" s="1024"/>
      <c r="AA183" s="1024"/>
      <c r="AB183" s="1024"/>
      <c r="AC183" s="1024"/>
      <c r="AD183" s="1024"/>
      <c r="AE183" s="1024"/>
      <c r="AF183" s="1024"/>
      <c r="AG183" s="1024"/>
      <c r="AH183" s="1024"/>
      <c r="AI183" s="1024"/>
      <c r="AJ183" s="1024"/>
      <c r="AK183" s="1024"/>
      <c r="AL183" s="1024"/>
      <c r="AM183" s="1024"/>
      <c r="AN183" s="1024"/>
      <c r="AO183" s="1024"/>
      <c r="AP183" s="1024"/>
    </row>
    <row r="184" spans="1:42" ht="18">
      <c r="A184" s="1026"/>
      <c r="B184" s="1027"/>
      <c r="C184" s="1028">
        <v>44774</v>
      </c>
      <c r="D184" s="1028">
        <v>44775</v>
      </c>
      <c r="E184" s="1028">
        <v>44776</v>
      </c>
      <c r="F184" s="1028">
        <v>44777</v>
      </c>
      <c r="G184" s="1028">
        <v>44778</v>
      </c>
      <c r="H184" s="1028">
        <v>44779</v>
      </c>
      <c r="I184" s="1028">
        <v>44780</v>
      </c>
      <c r="J184" s="1028">
        <v>44781</v>
      </c>
      <c r="K184" s="1028">
        <v>44782</v>
      </c>
      <c r="L184" s="1028">
        <v>44783</v>
      </c>
      <c r="M184" s="1029">
        <v>44784</v>
      </c>
      <c r="N184" s="1028">
        <v>44785</v>
      </c>
      <c r="O184" s="1028">
        <v>44786</v>
      </c>
      <c r="P184" s="1028">
        <v>44787</v>
      </c>
      <c r="Q184" s="1028">
        <v>44788</v>
      </c>
      <c r="R184" s="1028">
        <v>44789</v>
      </c>
      <c r="S184" s="1028">
        <v>44790</v>
      </c>
      <c r="T184" s="1028">
        <v>44791</v>
      </c>
      <c r="U184" s="1028">
        <v>44792</v>
      </c>
      <c r="V184" s="1028">
        <v>44793</v>
      </c>
      <c r="W184" s="1028">
        <v>44794</v>
      </c>
      <c r="X184" s="1028">
        <v>44795</v>
      </c>
      <c r="Y184" s="1028">
        <v>44796</v>
      </c>
      <c r="Z184" s="1028">
        <v>44797</v>
      </c>
      <c r="AA184" s="1028">
        <v>44798</v>
      </c>
      <c r="AB184" s="1028">
        <v>44799</v>
      </c>
      <c r="AC184" s="1028">
        <v>44800</v>
      </c>
      <c r="AD184" s="1028">
        <v>44801</v>
      </c>
      <c r="AE184" s="1028">
        <v>44802</v>
      </c>
      <c r="AF184" s="1028">
        <v>44803</v>
      </c>
      <c r="AG184" s="1024"/>
      <c r="AH184" s="1024"/>
      <c r="AI184" s="1024"/>
      <c r="AJ184" s="1024"/>
      <c r="AK184" s="1024"/>
      <c r="AL184" s="1024"/>
      <c r="AM184" s="1024"/>
      <c r="AN184" s="1024"/>
      <c r="AO184" s="1024"/>
      <c r="AP184" s="1024"/>
    </row>
    <row r="185" spans="1:42" ht="18">
      <c r="A185" s="1026"/>
      <c r="B185" s="1030"/>
      <c r="C185" s="1031" t="s">
        <v>72</v>
      </c>
      <c r="D185" s="1031" t="s">
        <v>66</v>
      </c>
      <c r="E185" s="1031" t="s">
        <v>67</v>
      </c>
      <c r="F185" s="1031" t="s">
        <v>68</v>
      </c>
      <c r="G185" s="1031" t="s">
        <v>69</v>
      </c>
      <c r="H185" s="1031" t="s">
        <v>70</v>
      </c>
      <c r="I185" s="1031" t="s">
        <v>71</v>
      </c>
      <c r="J185" s="1032" t="s">
        <v>72</v>
      </c>
      <c r="K185" s="1033" t="s">
        <v>66</v>
      </c>
      <c r="L185" s="1033" t="s">
        <v>67</v>
      </c>
      <c r="M185" s="1033" t="s">
        <v>68</v>
      </c>
      <c r="N185" s="1033" t="s">
        <v>69</v>
      </c>
      <c r="O185" s="1033" t="s">
        <v>70</v>
      </c>
      <c r="P185" s="1033" t="s">
        <v>71</v>
      </c>
      <c r="Q185" s="1032" t="s">
        <v>72</v>
      </c>
      <c r="R185" s="1033" t="s">
        <v>66</v>
      </c>
      <c r="S185" s="1033" t="s">
        <v>67</v>
      </c>
      <c r="T185" s="1033" t="s">
        <v>68</v>
      </c>
      <c r="U185" s="1033" t="s">
        <v>69</v>
      </c>
      <c r="V185" s="1033" t="s">
        <v>70</v>
      </c>
      <c r="W185" s="1033" t="s">
        <v>71</v>
      </c>
      <c r="X185" s="1032" t="s">
        <v>72</v>
      </c>
      <c r="Y185" s="1033" t="s">
        <v>66</v>
      </c>
      <c r="Z185" s="1033" t="s">
        <v>67</v>
      </c>
      <c r="AA185" s="1033" t="s">
        <v>68</v>
      </c>
      <c r="AB185" s="1033" t="s">
        <v>69</v>
      </c>
      <c r="AC185" s="1033" t="s">
        <v>70</v>
      </c>
      <c r="AD185" s="1033" t="s">
        <v>71</v>
      </c>
      <c r="AE185" s="1031" t="s">
        <v>72</v>
      </c>
      <c r="AF185" s="1031" t="s">
        <v>66</v>
      </c>
      <c r="AG185" s="7"/>
      <c r="AH185" s="7"/>
      <c r="AI185" s="7"/>
      <c r="AJ185" s="7"/>
      <c r="AK185" s="7"/>
      <c r="AL185" s="7"/>
      <c r="AM185" s="7"/>
      <c r="AN185" s="7"/>
      <c r="AO185" s="7"/>
      <c r="AP185" s="7"/>
    </row>
    <row r="186" spans="1:42" ht="13.8">
      <c r="A186" s="1034"/>
      <c r="B186" s="1035" t="s">
        <v>3266</v>
      </c>
      <c r="C186" s="1036" t="s">
        <v>84</v>
      </c>
      <c r="D186" s="1036" t="s">
        <v>40</v>
      </c>
      <c r="E186" s="1036" t="s">
        <v>84</v>
      </c>
      <c r="F186" s="1036" t="s">
        <v>40</v>
      </c>
      <c r="G186" s="425"/>
      <c r="H186" s="425"/>
      <c r="I186" s="425"/>
      <c r="J186" s="1036" t="s">
        <v>84</v>
      </c>
      <c r="K186" s="1036" t="s">
        <v>84</v>
      </c>
      <c r="L186" s="1037"/>
      <c r="M186" s="1037"/>
      <c r="N186" s="425"/>
      <c r="O186" s="425"/>
      <c r="P186" s="425"/>
      <c r="Q186" s="1036" t="s">
        <v>84</v>
      </c>
      <c r="R186" s="1036" t="s">
        <v>84</v>
      </c>
      <c r="S186" s="1036" t="s">
        <v>84</v>
      </c>
      <c r="T186" s="1036" t="s">
        <v>40</v>
      </c>
      <c r="U186" s="1037"/>
      <c r="V186" s="1037"/>
      <c r="W186" s="1037"/>
      <c r="X186" s="1036" t="s">
        <v>84</v>
      </c>
      <c r="Y186" s="1036" t="s">
        <v>84</v>
      </c>
      <c r="Z186" s="1036" t="s">
        <v>45</v>
      </c>
      <c r="AA186" s="1036" t="s">
        <v>3289</v>
      </c>
      <c r="AB186" s="1037"/>
      <c r="AC186" s="1037"/>
      <c r="AD186" s="1037"/>
      <c r="AE186" s="1036" t="s">
        <v>84</v>
      </c>
      <c r="AF186" s="1036" t="s">
        <v>84</v>
      </c>
      <c r="AG186" s="1038"/>
      <c r="AH186" s="1038"/>
      <c r="AI186" s="1038"/>
      <c r="AJ186" s="1038"/>
      <c r="AK186" s="1038"/>
      <c r="AL186" s="1038"/>
      <c r="AM186" s="1038"/>
      <c r="AN186" s="1038"/>
      <c r="AO186" s="1038"/>
      <c r="AP186" s="1038"/>
    </row>
    <row r="187" spans="1:42" ht="18">
      <c r="A187" s="1039"/>
      <c r="B187" s="1040" t="s">
        <v>3292</v>
      </c>
      <c r="C187" s="1036" t="s">
        <v>2979</v>
      </c>
      <c r="D187" s="1036" t="s">
        <v>2979</v>
      </c>
      <c r="E187" s="1036" t="s">
        <v>2979</v>
      </c>
      <c r="F187" s="1036" t="s">
        <v>3265</v>
      </c>
      <c r="G187" s="425"/>
      <c r="H187" s="425"/>
      <c r="I187" s="425"/>
      <c r="J187" s="1036" t="s">
        <v>2979</v>
      </c>
      <c r="K187" s="1036" t="s">
        <v>2979</v>
      </c>
      <c r="L187" s="1037"/>
      <c r="M187" s="1037"/>
      <c r="N187" s="425"/>
      <c r="O187" s="425"/>
      <c r="P187" s="425"/>
      <c r="Q187" s="1036" t="s">
        <v>2979</v>
      </c>
      <c r="R187" s="1036" t="s">
        <v>2979</v>
      </c>
      <c r="S187" s="1036" t="s">
        <v>2979</v>
      </c>
      <c r="T187" s="1036" t="s">
        <v>45</v>
      </c>
      <c r="U187" s="1037"/>
      <c r="V187" s="1042"/>
      <c r="W187" s="1037"/>
      <c r="X187" s="1036" t="s">
        <v>2979</v>
      </c>
      <c r="Y187" s="1036" t="s">
        <v>2979</v>
      </c>
      <c r="Z187" s="1036" t="s">
        <v>2979</v>
      </c>
      <c r="AA187" s="1036" t="s">
        <v>45</v>
      </c>
      <c r="AB187" s="1037"/>
      <c r="AC187" s="1037"/>
      <c r="AD187" s="1037"/>
      <c r="AE187" s="1036" t="s">
        <v>45</v>
      </c>
      <c r="AF187" s="1036" t="s">
        <v>45</v>
      </c>
      <c r="AG187" s="1038"/>
      <c r="AH187" s="1038"/>
      <c r="AI187" s="1038"/>
      <c r="AJ187" s="1038"/>
      <c r="AK187" s="1038"/>
      <c r="AL187" s="1038"/>
      <c r="AM187" s="1038"/>
      <c r="AN187" s="1038"/>
      <c r="AO187" s="1038"/>
      <c r="AP187" s="1038"/>
    </row>
    <row r="188" spans="1:42" ht="18">
      <c r="A188" s="1039"/>
      <c r="B188" s="1040" t="s">
        <v>3200</v>
      </c>
      <c r="C188" s="1045" t="s">
        <v>43</v>
      </c>
      <c r="D188" s="1045" t="s">
        <v>45</v>
      </c>
      <c r="E188" s="1078" t="s">
        <v>45</v>
      </c>
      <c r="F188" s="1078" t="s">
        <v>45</v>
      </c>
      <c r="G188" s="1037"/>
      <c r="H188" s="425"/>
      <c r="I188" s="425"/>
      <c r="J188" s="1045" t="s">
        <v>45</v>
      </c>
      <c r="K188" s="1045" t="s">
        <v>45</v>
      </c>
      <c r="L188" s="1037"/>
      <c r="M188" s="1037"/>
      <c r="N188" s="425"/>
      <c r="O188" s="425"/>
      <c r="P188" s="425"/>
      <c r="Q188" s="1045" t="s">
        <v>45</v>
      </c>
      <c r="R188" s="1045" t="s">
        <v>45</v>
      </c>
      <c r="S188" s="1045" t="s">
        <v>40</v>
      </c>
      <c r="T188" s="1045" t="s">
        <v>61</v>
      </c>
      <c r="U188" s="1037"/>
      <c r="V188" s="1042"/>
      <c r="W188" s="1037"/>
      <c r="X188" s="1045" t="s">
        <v>45</v>
      </c>
      <c r="Y188" s="1045" t="s">
        <v>45</v>
      </c>
      <c r="Z188" s="1045" t="s">
        <v>3265</v>
      </c>
      <c r="AA188" s="1045" t="s">
        <v>40</v>
      </c>
      <c r="AB188" s="1037"/>
      <c r="AC188" s="1037"/>
      <c r="AD188" s="1037"/>
      <c r="AE188" s="1045" t="s">
        <v>40</v>
      </c>
      <c r="AF188" s="1045" t="s">
        <v>40</v>
      </c>
      <c r="AG188" s="1046"/>
      <c r="AH188" s="1046"/>
      <c r="AI188" s="1046"/>
      <c r="AJ188" s="1046"/>
      <c r="AK188" s="1046"/>
      <c r="AL188" s="1046"/>
      <c r="AM188" s="1046"/>
      <c r="AN188" s="1046"/>
      <c r="AO188" s="1046"/>
      <c r="AP188" s="1046"/>
    </row>
    <row r="189" spans="1:42" ht="18">
      <c r="A189" s="1079"/>
      <c r="B189" s="1080" t="s">
        <v>3293</v>
      </c>
      <c r="C189" s="1045" t="s">
        <v>40</v>
      </c>
      <c r="D189" s="1045" t="s">
        <v>101</v>
      </c>
      <c r="E189" s="1078" t="s">
        <v>40</v>
      </c>
      <c r="F189" s="1078" t="s">
        <v>3289</v>
      </c>
      <c r="G189" s="1037"/>
      <c r="H189" s="425"/>
      <c r="I189" s="425"/>
      <c r="J189" s="1045" t="s">
        <v>40</v>
      </c>
      <c r="K189" s="1045" t="s">
        <v>40</v>
      </c>
      <c r="L189" s="1037"/>
      <c r="M189" s="1037"/>
      <c r="N189" s="425"/>
      <c r="O189" s="425"/>
      <c r="P189" s="425"/>
      <c r="Q189" s="1045" t="s">
        <v>40</v>
      </c>
      <c r="R189" s="1045" t="s">
        <v>40</v>
      </c>
      <c r="S189" s="1045" t="s">
        <v>3079</v>
      </c>
      <c r="T189" s="1045" t="s">
        <v>3079</v>
      </c>
      <c r="U189" s="1037"/>
      <c r="V189" s="1042"/>
      <c r="W189" s="1037"/>
      <c r="X189" s="1045" t="s">
        <v>40</v>
      </c>
      <c r="Y189" s="1045" t="s">
        <v>40</v>
      </c>
      <c r="Z189" s="1045" t="s">
        <v>40</v>
      </c>
      <c r="AA189" s="1045" t="s">
        <v>3079</v>
      </c>
      <c r="AB189" s="1037"/>
      <c r="AC189" s="1037"/>
      <c r="AD189" s="1037"/>
      <c r="AE189" s="1045" t="s">
        <v>43</v>
      </c>
      <c r="AF189" s="1045" t="s">
        <v>3079</v>
      </c>
      <c r="AG189" s="1046"/>
      <c r="AH189" s="1046"/>
      <c r="AI189" s="1046"/>
      <c r="AJ189" s="1046"/>
      <c r="AK189" s="1046"/>
      <c r="AL189" s="1046"/>
      <c r="AM189" s="1046"/>
      <c r="AN189" s="1046"/>
      <c r="AO189" s="1046"/>
      <c r="AP189" s="1046"/>
    </row>
    <row r="190" spans="1:42" ht="18">
      <c r="A190" s="1079"/>
      <c r="B190" s="1080" t="s">
        <v>3272</v>
      </c>
      <c r="C190" s="1045" t="s">
        <v>49</v>
      </c>
      <c r="D190" s="1045" t="s">
        <v>49</v>
      </c>
      <c r="E190" s="1078" t="s">
        <v>49</v>
      </c>
      <c r="F190" s="1078" t="s">
        <v>49</v>
      </c>
      <c r="G190" s="425"/>
      <c r="H190" s="425"/>
      <c r="I190" s="425"/>
      <c r="J190" s="1045" t="s">
        <v>49</v>
      </c>
      <c r="K190" s="1045" t="s">
        <v>49</v>
      </c>
      <c r="L190" s="1037"/>
      <c r="M190" s="1037"/>
      <c r="N190" s="425"/>
      <c r="O190" s="425"/>
      <c r="P190" s="425"/>
      <c r="Q190" s="1045" t="s">
        <v>49</v>
      </c>
      <c r="R190" s="1045" t="s">
        <v>49</v>
      </c>
      <c r="S190" s="1045" t="s">
        <v>3289</v>
      </c>
      <c r="T190" s="1045" t="s">
        <v>3289</v>
      </c>
      <c r="U190" s="1037"/>
      <c r="V190" s="1042"/>
      <c r="W190" s="1037"/>
      <c r="X190" s="1045" t="s">
        <v>49</v>
      </c>
      <c r="Y190" s="1045" t="s">
        <v>49</v>
      </c>
      <c r="Z190" s="1045" t="s">
        <v>49</v>
      </c>
      <c r="AA190" s="1045" t="s">
        <v>49</v>
      </c>
      <c r="AB190" s="1037"/>
      <c r="AC190" s="1037"/>
      <c r="AD190" s="1037"/>
      <c r="AE190" s="1045" t="s">
        <v>49</v>
      </c>
      <c r="AF190" s="1045" t="s">
        <v>49</v>
      </c>
      <c r="AG190" s="1046"/>
      <c r="AH190" s="1046"/>
      <c r="AI190" s="1046"/>
      <c r="AJ190" s="1046"/>
      <c r="AK190" s="1046"/>
      <c r="AL190" s="1046"/>
      <c r="AM190" s="1046"/>
      <c r="AN190" s="1046"/>
      <c r="AO190" s="1046"/>
      <c r="AP190" s="1046"/>
    </row>
    <row r="191" spans="1:42" ht="18">
      <c r="A191" s="1034"/>
      <c r="B191" s="1047" t="s">
        <v>3274</v>
      </c>
      <c r="C191" s="1048"/>
      <c r="D191" s="1048"/>
      <c r="E191" s="1049"/>
      <c r="F191" s="1048"/>
      <c r="G191" s="1081" t="s">
        <v>61</v>
      </c>
      <c r="H191" s="1048"/>
      <c r="I191" s="1051"/>
      <c r="J191" s="1048"/>
      <c r="K191" s="1048"/>
      <c r="L191" s="1048"/>
      <c r="M191" s="1048"/>
      <c r="N191" s="1050" t="s">
        <v>3079</v>
      </c>
      <c r="O191" s="1048"/>
      <c r="P191" s="1051"/>
      <c r="Q191" s="1048"/>
      <c r="R191" s="1048"/>
      <c r="S191" s="1048"/>
      <c r="T191" s="1048"/>
      <c r="U191" s="1050" t="s">
        <v>3079</v>
      </c>
      <c r="V191" s="1048"/>
      <c r="W191" s="1051"/>
      <c r="X191" s="1048"/>
      <c r="Y191" s="1048"/>
      <c r="Z191" s="1048"/>
      <c r="AA191" s="1048"/>
      <c r="AB191" s="1050" t="s">
        <v>3079</v>
      </c>
      <c r="AC191" s="1048"/>
      <c r="AD191" s="1051"/>
      <c r="AE191" s="425"/>
      <c r="AF191" s="425"/>
    </row>
    <row r="192" spans="1:42" ht="18">
      <c r="A192" s="1034"/>
      <c r="B192" s="1047" t="s">
        <v>3217</v>
      </c>
      <c r="C192" s="1048"/>
      <c r="D192" s="1048"/>
      <c r="E192" s="1052"/>
      <c r="F192" s="1048"/>
      <c r="G192" s="1082" t="s">
        <v>2979</v>
      </c>
      <c r="H192" s="1048"/>
      <c r="I192" s="1051"/>
      <c r="J192" s="1048"/>
      <c r="K192" s="1048"/>
      <c r="L192" s="1048"/>
      <c r="M192" s="1048"/>
      <c r="N192" s="1053" t="s">
        <v>2979</v>
      </c>
      <c r="O192" s="1048"/>
      <c r="P192" s="1051"/>
      <c r="Q192" s="1048"/>
      <c r="R192" s="1048"/>
      <c r="S192" s="1048"/>
      <c r="T192" s="1048"/>
      <c r="U192" s="1053" t="s">
        <v>2979</v>
      </c>
      <c r="V192" s="1048"/>
      <c r="W192" s="1051"/>
      <c r="X192" s="1048"/>
      <c r="Y192" s="1048"/>
      <c r="Z192" s="1048"/>
      <c r="AA192" s="1048"/>
      <c r="AB192" s="1053" t="s">
        <v>2979</v>
      </c>
      <c r="AC192" s="1048"/>
      <c r="AD192" s="1051"/>
      <c r="AE192" s="425"/>
      <c r="AF192" s="425"/>
    </row>
    <row r="193" spans="1:42" ht="18">
      <c r="A193" s="1034"/>
      <c r="B193" s="1047" t="s">
        <v>3276</v>
      </c>
      <c r="C193" s="1041"/>
      <c r="D193" s="1041"/>
      <c r="E193" s="1041"/>
      <c r="F193" s="1041"/>
      <c r="G193" s="1083" t="s">
        <v>60</v>
      </c>
      <c r="H193" s="1041"/>
      <c r="I193" s="1056"/>
      <c r="J193" s="1041"/>
      <c r="K193" s="1041"/>
      <c r="L193" s="1052"/>
      <c r="M193" s="1041"/>
      <c r="N193" s="1084" t="s">
        <v>3288</v>
      </c>
      <c r="O193" s="1041"/>
      <c r="P193" s="1056"/>
      <c r="Q193" s="1041"/>
      <c r="R193" s="1041"/>
      <c r="S193" s="1052"/>
      <c r="T193" s="1041"/>
      <c r="U193" s="1085" t="s">
        <v>3289</v>
      </c>
      <c r="V193" s="1041"/>
      <c r="W193" s="1056"/>
      <c r="X193" s="1041"/>
      <c r="Y193" s="1041"/>
      <c r="Z193" s="1052"/>
      <c r="AA193" s="1041"/>
      <c r="AB193" s="1085" t="s">
        <v>3289</v>
      </c>
      <c r="AC193" s="1041"/>
      <c r="AD193" s="1056"/>
      <c r="AE193" s="1057"/>
      <c r="AF193" s="1057"/>
      <c r="AG193" s="48"/>
      <c r="AH193" s="48"/>
      <c r="AI193" s="48"/>
      <c r="AJ193" s="48"/>
      <c r="AK193" s="48"/>
      <c r="AL193" s="48"/>
      <c r="AM193" s="48"/>
      <c r="AN193" s="48"/>
      <c r="AO193" s="48"/>
      <c r="AP193" s="48"/>
    </row>
    <row r="194" spans="1:42" ht="18">
      <c r="A194" s="1086"/>
      <c r="B194" s="1087" t="s">
        <v>3294</v>
      </c>
      <c r="C194" s="1041"/>
      <c r="D194" s="1041"/>
      <c r="E194" s="1041"/>
      <c r="F194" s="1041"/>
      <c r="G194" s="1060" t="s">
        <v>40</v>
      </c>
      <c r="H194" s="1041"/>
      <c r="I194" s="1056"/>
      <c r="J194" s="1041"/>
      <c r="K194" s="1041"/>
      <c r="L194" s="1041"/>
      <c r="M194" s="1041"/>
      <c r="N194" s="1060" t="s">
        <v>40</v>
      </c>
      <c r="O194" s="1041"/>
      <c r="P194" s="1056"/>
      <c r="Q194" s="1041"/>
      <c r="R194" s="1041"/>
      <c r="S194" s="1041"/>
      <c r="T194" s="1041"/>
      <c r="U194" s="1060" t="s">
        <v>40</v>
      </c>
      <c r="V194" s="1041"/>
      <c r="W194" s="1056"/>
      <c r="X194" s="1041"/>
      <c r="Y194" s="1041"/>
      <c r="Z194" s="1041"/>
      <c r="AA194" s="1041"/>
      <c r="AB194" s="1060" t="s">
        <v>49</v>
      </c>
      <c r="AC194" s="1041"/>
      <c r="AD194" s="1056"/>
      <c r="AE194" s="425"/>
      <c r="AF194" s="425"/>
    </row>
    <row r="195" spans="1:42" ht="18">
      <c r="A195" s="1086"/>
      <c r="B195" s="1087" t="s">
        <v>3295</v>
      </c>
      <c r="C195" s="1041"/>
      <c r="D195" s="1041"/>
      <c r="E195" s="1041"/>
      <c r="F195" s="1041"/>
      <c r="G195" s="1060" t="s">
        <v>49</v>
      </c>
      <c r="H195" s="1041"/>
      <c r="I195" s="1056"/>
      <c r="J195" s="1041"/>
      <c r="K195" s="1041"/>
      <c r="L195" s="1041"/>
      <c r="M195" s="1041"/>
      <c r="N195" s="1060" t="s">
        <v>49</v>
      </c>
      <c r="O195" s="1041"/>
      <c r="P195" s="1056"/>
      <c r="Q195" s="1041"/>
      <c r="R195" s="1041"/>
      <c r="S195" s="1041"/>
      <c r="T195" s="1041"/>
      <c r="U195" s="1060" t="s">
        <v>61</v>
      </c>
      <c r="V195" s="1041"/>
      <c r="W195" s="1056"/>
      <c r="X195" s="1041"/>
      <c r="Y195" s="1041"/>
      <c r="Z195" s="1041"/>
      <c r="AA195" s="1041"/>
      <c r="AB195" s="1060" t="s">
        <v>40</v>
      </c>
      <c r="AC195" s="1041"/>
      <c r="AD195" s="1056"/>
      <c r="AE195" s="425"/>
      <c r="AF195" s="425"/>
    </row>
    <row r="196" spans="1:42" ht="18">
      <c r="A196" s="1086"/>
      <c r="B196" s="1087" t="s">
        <v>3296</v>
      </c>
      <c r="C196" s="1041"/>
      <c r="D196" s="1041"/>
      <c r="E196" s="1041"/>
      <c r="F196" s="1041"/>
      <c r="G196" s="1060" t="s">
        <v>45</v>
      </c>
      <c r="H196" s="1041"/>
      <c r="I196" s="1056"/>
      <c r="J196" s="1041"/>
      <c r="K196" s="1041"/>
      <c r="L196" s="1041"/>
      <c r="M196" s="1041"/>
      <c r="N196" s="1060" t="s">
        <v>45</v>
      </c>
      <c r="O196" s="1041"/>
      <c r="P196" s="1056"/>
      <c r="Q196" s="1041"/>
      <c r="R196" s="1041"/>
      <c r="S196" s="1041"/>
      <c r="T196" s="1041"/>
      <c r="U196" s="1060" t="s">
        <v>45</v>
      </c>
      <c r="V196" s="1041"/>
      <c r="W196" s="1056"/>
      <c r="X196" s="1041"/>
      <c r="Y196" s="1041"/>
      <c r="Z196" s="1041"/>
      <c r="AA196" s="1041"/>
      <c r="AB196" s="1060" t="s">
        <v>45</v>
      </c>
      <c r="AC196" s="1041"/>
      <c r="AD196" s="1056"/>
      <c r="AE196" s="425"/>
      <c r="AF196" s="425"/>
    </row>
    <row r="197" spans="1:42" ht="18">
      <c r="A197" s="1034"/>
      <c r="B197" s="1061" t="s">
        <v>3282</v>
      </c>
      <c r="C197" s="1041"/>
      <c r="D197" s="1041"/>
      <c r="E197" s="1041"/>
      <c r="F197" s="1041"/>
      <c r="G197" s="1041"/>
      <c r="H197" s="1078" t="s">
        <v>3079</v>
      </c>
      <c r="I197" s="1056"/>
      <c r="J197" s="1041"/>
      <c r="K197" s="1041"/>
      <c r="L197" s="1088" t="s">
        <v>3289</v>
      </c>
      <c r="M197" s="1062"/>
      <c r="N197" s="1041"/>
      <c r="O197" s="1050" t="s">
        <v>43</v>
      </c>
      <c r="P197" s="1056"/>
      <c r="Q197" s="1041"/>
      <c r="R197" s="1041"/>
      <c r="S197" s="1041"/>
      <c r="T197" s="1062"/>
      <c r="U197" s="1041"/>
      <c r="V197" s="1050" t="s">
        <v>60</v>
      </c>
      <c r="W197" s="1056"/>
      <c r="X197" s="1041"/>
      <c r="Y197" s="1041"/>
      <c r="Z197" s="1041"/>
      <c r="AA197" s="1041"/>
      <c r="AB197" s="1041"/>
      <c r="AC197" s="1050" t="s">
        <v>60</v>
      </c>
      <c r="AD197" s="1056"/>
      <c r="AE197" s="425"/>
      <c r="AF197" s="425"/>
    </row>
    <row r="198" spans="1:42" ht="18">
      <c r="A198" s="1034"/>
      <c r="B198" s="1061" t="s">
        <v>3282</v>
      </c>
      <c r="C198" s="1041"/>
      <c r="D198" s="1041"/>
      <c r="E198" s="1041"/>
      <c r="F198" s="1041"/>
      <c r="G198" s="1041"/>
      <c r="H198" s="1067" t="s">
        <v>98</v>
      </c>
      <c r="I198" s="1056"/>
      <c r="J198" s="1041"/>
      <c r="K198" s="1041"/>
      <c r="L198" s="1067" t="s">
        <v>61</v>
      </c>
      <c r="M198" s="1063"/>
      <c r="N198" s="1041"/>
      <c r="O198" s="1050" t="s">
        <v>49</v>
      </c>
      <c r="P198" s="1056"/>
      <c r="Q198" s="1041"/>
      <c r="R198" s="1041"/>
      <c r="S198" s="1041"/>
      <c r="T198" s="1052"/>
      <c r="U198" s="1041"/>
      <c r="V198" s="1050" t="s">
        <v>43</v>
      </c>
      <c r="W198" s="1056"/>
      <c r="X198" s="1041"/>
      <c r="Y198" s="1041"/>
      <c r="Z198" s="1041"/>
      <c r="AA198" s="1041"/>
      <c r="AB198" s="1041"/>
      <c r="AC198" s="1050" t="s">
        <v>98</v>
      </c>
      <c r="AD198" s="1056"/>
      <c r="AE198" s="425"/>
      <c r="AF198" s="425"/>
    </row>
    <row r="199" spans="1:42" ht="18">
      <c r="A199" s="1034"/>
      <c r="B199" s="1061" t="s">
        <v>3297</v>
      </c>
      <c r="C199" s="1041"/>
      <c r="D199" s="1041"/>
      <c r="E199" s="1041"/>
      <c r="F199" s="1062"/>
      <c r="G199" s="1041"/>
      <c r="H199" s="1089" t="s">
        <v>2979</v>
      </c>
      <c r="I199" s="1056"/>
      <c r="J199" s="1041"/>
      <c r="K199" s="1041"/>
      <c r="L199" s="1089" t="s">
        <v>49</v>
      </c>
      <c r="M199" s="1041"/>
      <c r="N199" s="1041"/>
      <c r="O199" s="1089" t="s">
        <v>2979</v>
      </c>
      <c r="P199" s="1056"/>
      <c r="Q199" s="1041"/>
      <c r="R199" s="1041"/>
      <c r="S199" s="1041"/>
      <c r="T199" s="1062"/>
      <c r="U199" s="1041"/>
      <c r="V199" s="1089" t="s">
        <v>2979</v>
      </c>
      <c r="W199" s="1056"/>
      <c r="X199" s="1041"/>
      <c r="Y199" s="1041"/>
      <c r="Z199" s="1041"/>
      <c r="AA199" s="1041"/>
      <c r="AB199" s="1041"/>
      <c r="AC199" s="1089" t="s">
        <v>2979</v>
      </c>
      <c r="AD199" s="1056"/>
      <c r="AE199" s="1057"/>
      <c r="AF199" s="1057"/>
      <c r="AG199" s="48"/>
      <c r="AH199" s="48"/>
      <c r="AI199" s="48"/>
      <c r="AJ199" s="48"/>
      <c r="AK199" s="48"/>
      <c r="AL199" s="48"/>
      <c r="AM199" s="48"/>
      <c r="AN199" s="48"/>
      <c r="AO199" s="48"/>
      <c r="AP199" s="48"/>
    </row>
    <row r="200" spans="1:42" ht="18">
      <c r="A200" s="1086"/>
      <c r="B200" s="1090" t="s">
        <v>3298</v>
      </c>
      <c r="C200" s="1041"/>
      <c r="D200" s="1041"/>
      <c r="E200" s="1041"/>
      <c r="F200" s="1062"/>
      <c r="G200" s="1041"/>
      <c r="H200" s="1060" t="s">
        <v>43</v>
      </c>
      <c r="I200" s="1056"/>
      <c r="J200" s="1041"/>
      <c r="K200" s="1041"/>
      <c r="L200" s="1091" t="s">
        <v>3288</v>
      </c>
      <c r="M200" s="1041"/>
      <c r="N200" s="1041"/>
      <c r="O200" s="1091" t="s">
        <v>3288</v>
      </c>
      <c r="P200" s="1056"/>
      <c r="Q200" s="1041"/>
      <c r="R200" s="1041"/>
      <c r="S200" s="1041"/>
      <c r="T200" s="1062"/>
      <c r="U200" s="1041"/>
      <c r="V200" s="1060" t="s">
        <v>44</v>
      </c>
      <c r="W200" s="1056"/>
      <c r="X200" s="1041"/>
      <c r="Y200" s="1041"/>
      <c r="Z200" s="1041"/>
      <c r="AA200" s="1041"/>
      <c r="AB200" s="1041"/>
      <c r="AC200" s="1060" t="s">
        <v>44</v>
      </c>
      <c r="AD200" s="1056"/>
      <c r="AE200" s="425"/>
      <c r="AF200" s="425"/>
    </row>
    <row r="201" spans="1:42" ht="18">
      <c r="A201" s="1086"/>
      <c r="B201" s="1090" t="s">
        <v>3277</v>
      </c>
      <c r="C201" s="1041"/>
      <c r="D201" s="1041"/>
      <c r="E201" s="1041"/>
      <c r="F201" s="1062"/>
      <c r="G201" s="1041"/>
      <c r="H201" s="1060" t="s">
        <v>40</v>
      </c>
      <c r="I201" s="1056"/>
      <c r="J201" s="1041"/>
      <c r="K201" s="1041"/>
      <c r="L201" s="1060" t="s">
        <v>84</v>
      </c>
      <c r="M201" s="1041"/>
      <c r="N201" s="1041"/>
      <c r="O201" s="1060" t="s">
        <v>40</v>
      </c>
      <c r="P201" s="1056"/>
      <c r="Q201" s="1041"/>
      <c r="R201" s="1041"/>
      <c r="S201" s="1041"/>
      <c r="T201" s="1062"/>
      <c r="U201" s="1041"/>
      <c r="V201" s="1060" t="s">
        <v>98</v>
      </c>
      <c r="W201" s="1056"/>
      <c r="X201" s="1041"/>
      <c r="Y201" s="1041"/>
      <c r="Z201" s="1041"/>
      <c r="AA201" s="1041"/>
      <c r="AB201" s="1041"/>
      <c r="AC201" s="1060" t="s">
        <v>49</v>
      </c>
      <c r="AD201" s="1056"/>
      <c r="AE201" s="425"/>
      <c r="AF201" s="425"/>
    </row>
    <row r="202" spans="1:42" ht="18">
      <c r="A202" s="1086"/>
      <c r="B202" s="1090" t="s">
        <v>3299</v>
      </c>
      <c r="C202" s="1041"/>
      <c r="D202" s="1041"/>
      <c r="E202" s="1041"/>
      <c r="F202" s="1062"/>
      <c r="G202" s="1041"/>
      <c r="H202" s="1060" t="s">
        <v>44</v>
      </c>
      <c r="I202" s="1056"/>
      <c r="J202" s="1041"/>
      <c r="K202" s="1041"/>
      <c r="L202" s="1060" t="s">
        <v>40</v>
      </c>
      <c r="M202" s="1041"/>
      <c r="N202" s="1041"/>
      <c r="O202" s="1060" t="s">
        <v>44</v>
      </c>
      <c r="P202" s="1056"/>
      <c r="Q202" s="1041"/>
      <c r="R202" s="1041"/>
      <c r="S202" s="1041"/>
      <c r="T202" s="1062"/>
      <c r="U202" s="1041"/>
      <c r="V202" s="1060" t="s">
        <v>40</v>
      </c>
      <c r="W202" s="1056"/>
      <c r="X202" s="1041"/>
      <c r="Y202" s="1041"/>
      <c r="Z202" s="1041"/>
      <c r="AA202" s="1041"/>
      <c r="AB202" s="1041"/>
      <c r="AC202" s="1060" t="s">
        <v>40</v>
      </c>
      <c r="AD202" s="1056"/>
      <c r="AE202" s="425"/>
      <c r="AF202" s="425"/>
    </row>
    <row r="203" spans="1:42" ht="18">
      <c r="A203" s="1034"/>
      <c r="B203" s="1066" t="s">
        <v>3284</v>
      </c>
      <c r="C203" s="1041"/>
      <c r="D203" s="1041"/>
      <c r="E203" s="1041"/>
      <c r="F203" s="1041"/>
      <c r="G203" s="1041"/>
      <c r="H203" s="1041"/>
      <c r="I203" s="1067" t="s">
        <v>49</v>
      </c>
      <c r="J203" s="1041"/>
      <c r="K203" s="1041"/>
      <c r="L203" s="1062"/>
      <c r="M203" s="1050" t="s">
        <v>44</v>
      </c>
      <c r="N203" s="1041"/>
      <c r="O203" s="1041"/>
      <c r="P203" s="1067" t="s">
        <v>3079</v>
      </c>
      <c r="Q203" s="1041"/>
      <c r="R203" s="1041"/>
      <c r="S203" s="1041"/>
      <c r="T203" s="1041"/>
      <c r="U203" s="1041"/>
      <c r="V203" s="1041"/>
      <c r="W203" s="1067" t="s">
        <v>44</v>
      </c>
      <c r="X203" s="1041"/>
      <c r="Y203" s="1041"/>
      <c r="Z203" s="1041"/>
      <c r="AA203" s="1041"/>
      <c r="AB203" s="1041"/>
      <c r="AC203" s="1041"/>
      <c r="AD203" s="1067" t="s">
        <v>44</v>
      </c>
      <c r="AE203" s="425"/>
      <c r="AF203" s="425"/>
    </row>
    <row r="204" spans="1:42" ht="18">
      <c r="A204" s="1034"/>
      <c r="B204" s="1066" t="s">
        <v>3300</v>
      </c>
      <c r="C204" s="1041"/>
      <c r="D204" s="1041"/>
      <c r="E204" s="1041"/>
      <c r="F204" s="1041"/>
      <c r="G204" s="1041"/>
      <c r="H204" s="1041"/>
      <c r="I204" s="1067" t="s">
        <v>2979</v>
      </c>
      <c r="J204" s="1041"/>
      <c r="K204" s="1041"/>
      <c r="L204" s="1041"/>
      <c r="M204" s="1050" t="s">
        <v>2979</v>
      </c>
      <c r="N204" s="1041"/>
      <c r="O204" s="1041"/>
      <c r="P204" s="1067" t="s">
        <v>2979</v>
      </c>
      <c r="Q204" s="1041"/>
      <c r="R204" s="1041"/>
      <c r="S204" s="1041"/>
      <c r="T204" s="1041"/>
      <c r="U204" s="1041"/>
      <c r="V204" s="1041"/>
      <c r="W204" s="1067" t="s">
        <v>2979</v>
      </c>
      <c r="X204" s="1041"/>
      <c r="Y204" s="1041"/>
      <c r="Z204" s="1041"/>
      <c r="AA204" s="1041"/>
      <c r="AB204" s="1041"/>
      <c r="AC204" s="1041"/>
      <c r="AD204" s="1067" t="s">
        <v>2979</v>
      </c>
      <c r="AE204" s="425"/>
      <c r="AF204" s="425"/>
    </row>
    <row r="205" spans="1:42" ht="18">
      <c r="A205" s="1086"/>
      <c r="B205" s="1092" t="s">
        <v>3301</v>
      </c>
      <c r="C205" s="1056"/>
      <c r="D205" s="1056"/>
      <c r="E205" s="1041"/>
      <c r="F205" s="1056"/>
      <c r="G205" s="1056"/>
      <c r="H205" s="1056"/>
      <c r="I205" s="1069" t="s">
        <v>45</v>
      </c>
      <c r="J205" s="1056"/>
      <c r="K205" s="1056"/>
      <c r="L205" s="1041"/>
      <c r="M205" s="1069" t="s">
        <v>45</v>
      </c>
      <c r="N205" s="1056"/>
      <c r="O205" s="1056"/>
      <c r="P205" s="1069" t="s">
        <v>43</v>
      </c>
      <c r="Q205" s="1056"/>
      <c r="R205" s="1056"/>
      <c r="S205" s="1056"/>
      <c r="T205" s="1056"/>
      <c r="U205" s="1056"/>
      <c r="V205" s="1056"/>
      <c r="W205" s="1069" t="s">
        <v>45</v>
      </c>
      <c r="X205" s="1056"/>
      <c r="Y205" s="1056"/>
      <c r="Z205" s="1056"/>
      <c r="AA205" s="1056"/>
      <c r="AB205" s="1056"/>
      <c r="AC205" s="1056"/>
      <c r="AD205" s="1069" t="s">
        <v>45</v>
      </c>
      <c r="AE205" s="425"/>
      <c r="AF205" s="425"/>
    </row>
    <row r="206" spans="1:42" ht="18">
      <c r="A206" s="1086"/>
      <c r="B206" s="1092" t="s">
        <v>3302</v>
      </c>
      <c r="C206" s="1056"/>
      <c r="D206" s="1056"/>
      <c r="E206" s="1056"/>
      <c r="F206" s="1056"/>
      <c r="G206" s="1056"/>
      <c r="H206" s="1056"/>
      <c r="I206" s="1069" t="s">
        <v>43</v>
      </c>
      <c r="J206" s="1056"/>
      <c r="K206" s="1056"/>
      <c r="L206" s="1056"/>
      <c r="M206" s="1069" t="s">
        <v>3289</v>
      </c>
      <c r="N206" s="1056"/>
      <c r="O206" s="1056"/>
      <c r="P206" s="1069" t="s">
        <v>98</v>
      </c>
      <c r="Q206" s="1056"/>
      <c r="R206" s="1056"/>
      <c r="S206" s="1056"/>
      <c r="T206" s="1056"/>
      <c r="U206" s="1056"/>
      <c r="V206" s="1056"/>
      <c r="W206" s="1069" t="s">
        <v>98</v>
      </c>
      <c r="X206" s="1056"/>
      <c r="Y206" s="1056"/>
      <c r="Z206" s="1056"/>
      <c r="AA206" s="1056"/>
      <c r="AB206" s="1056"/>
      <c r="AC206" s="1056"/>
      <c r="AD206" s="1069" t="s">
        <v>98</v>
      </c>
      <c r="AE206" s="425"/>
      <c r="AF206" s="425"/>
    </row>
    <row r="207" spans="1:42" ht="13.2">
      <c r="A207" s="1021"/>
    </row>
    <row r="208" spans="1:42" ht="13.2">
      <c r="A208" s="1021"/>
    </row>
    <row r="209" spans="1:42" ht="13.2">
      <c r="A209" s="1021"/>
    </row>
    <row r="210" spans="1:42" ht="13.2">
      <c r="A210" s="1021"/>
    </row>
    <row r="211" spans="1:42" ht="22.2">
      <c r="A211" s="1022"/>
      <c r="B211" s="1023" t="s">
        <v>3303</v>
      </c>
      <c r="C211" s="1024"/>
      <c r="D211" s="1025"/>
      <c r="E211" s="1025"/>
      <c r="F211" s="1025"/>
      <c r="G211" s="1024"/>
      <c r="H211" s="1024"/>
      <c r="I211" s="1024"/>
      <c r="J211" s="1024"/>
      <c r="K211" s="1024"/>
      <c r="L211" s="1024"/>
      <c r="M211" s="1024"/>
      <c r="N211" s="1024"/>
      <c r="O211" s="1024"/>
      <c r="P211" s="1024"/>
      <c r="Q211" s="1024"/>
      <c r="R211" s="1024"/>
      <c r="S211" s="1024"/>
      <c r="T211" s="1024"/>
      <c r="U211" s="1024"/>
      <c r="V211" s="1024"/>
      <c r="W211" s="1024"/>
      <c r="X211" s="1024"/>
      <c r="Y211" s="1024"/>
      <c r="Z211" s="1024"/>
      <c r="AA211" s="1024"/>
      <c r="AB211" s="1024"/>
      <c r="AC211" s="1024"/>
      <c r="AD211" s="1024"/>
      <c r="AE211" s="1024"/>
      <c r="AF211" s="1024"/>
      <c r="AG211" s="1024"/>
      <c r="AH211" s="1024"/>
      <c r="AI211" s="1024"/>
      <c r="AJ211" s="1024"/>
      <c r="AK211" s="1024"/>
      <c r="AL211" s="1024"/>
      <c r="AM211" s="1024"/>
      <c r="AN211" s="1024"/>
      <c r="AO211" s="1024"/>
      <c r="AP211" s="1024"/>
    </row>
    <row r="212" spans="1:42" ht="18">
      <c r="A212" s="1026"/>
      <c r="B212" s="1027"/>
      <c r="C212" s="1028">
        <v>44805</v>
      </c>
      <c r="D212" s="1028">
        <v>44806</v>
      </c>
      <c r="E212" s="1028">
        <v>44807</v>
      </c>
      <c r="F212" s="1028">
        <v>44808</v>
      </c>
      <c r="G212" s="1028">
        <v>44809</v>
      </c>
      <c r="H212" s="1028">
        <v>44810</v>
      </c>
      <c r="I212" s="1028">
        <v>44811</v>
      </c>
      <c r="J212" s="1028">
        <v>44812</v>
      </c>
      <c r="K212" s="1028">
        <v>44813</v>
      </c>
      <c r="L212" s="1028">
        <v>44814</v>
      </c>
      <c r="M212" s="1028">
        <v>44815</v>
      </c>
      <c r="N212" s="1028">
        <v>44816</v>
      </c>
      <c r="O212" s="1028">
        <v>44817</v>
      </c>
      <c r="P212" s="1028">
        <v>44818</v>
      </c>
      <c r="Q212" s="1028">
        <v>44819</v>
      </c>
      <c r="R212" s="1028">
        <v>44820</v>
      </c>
      <c r="S212" s="1028">
        <v>44821</v>
      </c>
      <c r="T212" s="1028">
        <v>44822</v>
      </c>
      <c r="U212" s="1093">
        <v>44823</v>
      </c>
      <c r="V212" s="1028">
        <v>44824</v>
      </c>
      <c r="W212" s="1028">
        <v>44825</v>
      </c>
      <c r="X212" s="1028">
        <v>44826</v>
      </c>
      <c r="Y212" s="1094">
        <v>44827</v>
      </c>
      <c r="Z212" s="1028">
        <v>44828</v>
      </c>
      <c r="AA212" s="1028">
        <v>44829</v>
      </c>
      <c r="AB212" s="1028">
        <v>44830</v>
      </c>
      <c r="AC212" s="1028">
        <v>44831</v>
      </c>
      <c r="AD212" s="1028">
        <v>44832</v>
      </c>
      <c r="AE212" s="1028">
        <v>44833</v>
      </c>
      <c r="AF212" s="1028">
        <v>44834</v>
      </c>
      <c r="AG212" s="1024"/>
      <c r="AH212" s="1024"/>
      <c r="AI212" s="1024"/>
      <c r="AJ212" s="1024"/>
      <c r="AK212" s="1024"/>
      <c r="AL212" s="1024"/>
      <c r="AM212" s="1024"/>
      <c r="AN212" s="1024"/>
      <c r="AO212" s="1024"/>
      <c r="AP212" s="1024"/>
    </row>
    <row r="213" spans="1:42" ht="18">
      <c r="A213" s="1026"/>
      <c r="B213" s="1030"/>
      <c r="C213" s="1031" t="s">
        <v>68</v>
      </c>
      <c r="D213" s="1031" t="s">
        <v>69</v>
      </c>
      <c r="E213" s="1031" t="s">
        <v>70</v>
      </c>
      <c r="F213" s="1031" t="s">
        <v>71</v>
      </c>
      <c r="G213" s="1032" t="s">
        <v>72</v>
      </c>
      <c r="H213" s="1033" t="s">
        <v>66</v>
      </c>
      <c r="I213" s="1033" t="s">
        <v>67</v>
      </c>
      <c r="J213" s="1033" t="s">
        <v>68</v>
      </c>
      <c r="K213" s="1033" t="s">
        <v>69</v>
      </c>
      <c r="L213" s="1033" t="s">
        <v>70</v>
      </c>
      <c r="M213" s="1033" t="s">
        <v>71</v>
      </c>
      <c r="N213" s="1032" t="s">
        <v>72</v>
      </c>
      <c r="O213" s="1033" t="s">
        <v>66</v>
      </c>
      <c r="P213" s="1033" t="s">
        <v>67</v>
      </c>
      <c r="Q213" s="1033" t="s">
        <v>68</v>
      </c>
      <c r="R213" s="1033" t="s">
        <v>69</v>
      </c>
      <c r="S213" s="1033" t="s">
        <v>70</v>
      </c>
      <c r="T213" s="1033" t="s">
        <v>71</v>
      </c>
      <c r="U213" s="1032" t="s">
        <v>72</v>
      </c>
      <c r="V213" s="1033" t="s">
        <v>66</v>
      </c>
      <c r="W213" s="1033" t="s">
        <v>67</v>
      </c>
      <c r="X213" s="1033" t="s">
        <v>68</v>
      </c>
      <c r="Y213" s="1033" t="s">
        <v>69</v>
      </c>
      <c r="Z213" s="1033" t="s">
        <v>70</v>
      </c>
      <c r="AA213" s="1033" t="s">
        <v>71</v>
      </c>
      <c r="AB213" s="1032" t="s">
        <v>72</v>
      </c>
      <c r="AC213" s="1033" t="s">
        <v>66</v>
      </c>
      <c r="AD213" s="1033" t="s">
        <v>67</v>
      </c>
      <c r="AE213" s="1033" t="s">
        <v>68</v>
      </c>
      <c r="AF213" s="1033" t="s">
        <v>69</v>
      </c>
      <c r="AG213" s="1095"/>
      <c r="AH213" s="1096"/>
      <c r="AI213" s="1096"/>
      <c r="AJ213" s="1096"/>
      <c r="AK213" s="1096"/>
      <c r="AL213" s="1096"/>
      <c r="AM213" s="1096"/>
      <c r="AN213" s="1096"/>
      <c r="AO213" s="1096"/>
      <c r="AP213" s="1096"/>
    </row>
    <row r="214" spans="1:42" ht="13.8">
      <c r="A214" s="1034"/>
      <c r="B214" s="1035" t="s">
        <v>3266</v>
      </c>
      <c r="C214" s="1036" t="s">
        <v>61</v>
      </c>
      <c r="D214" s="1037"/>
      <c r="E214" s="1037"/>
      <c r="F214" s="1037"/>
      <c r="G214" s="1036" t="s">
        <v>84</v>
      </c>
      <c r="H214" s="1036" t="s">
        <v>84</v>
      </c>
      <c r="I214" s="1036" t="s">
        <v>84</v>
      </c>
      <c r="J214" s="1036"/>
      <c r="K214" s="1037"/>
      <c r="L214" s="1037"/>
      <c r="M214" s="1037"/>
      <c r="N214" s="1036" t="s">
        <v>84</v>
      </c>
      <c r="O214" s="1036" t="s">
        <v>84</v>
      </c>
      <c r="P214" s="1036" t="s">
        <v>40</v>
      </c>
      <c r="Q214" s="1036" t="s">
        <v>40</v>
      </c>
      <c r="R214" s="1037"/>
      <c r="S214" s="1037"/>
      <c r="T214" s="1037"/>
      <c r="U214" s="1037"/>
      <c r="V214" s="1036" t="s">
        <v>84</v>
      </c>
      <c r="W214" s="1036" t="s">
        <v>84</v>
      </c>
      <c r="X214" s="1037"/>
      <c r="Y214" s="1037"/>
      <c r="Z214" s="1037"/>
      <c r="AA214" s="1037"/>
      <c r="AB214" s="1036" t="s">
        <v>84</v>
      </c>
      <c r="AC214" s="1036" t="s">
        <v>84</v>
      </c>
      <c r="AD214" s="1036" t="s">
        <v>84</v>
      </c>
      <c r="AE214" s="1036" t="s">
        <v>3079</v>
      </c>
      <c r="AF214" s="1037"/>
      <c r="AG214" s="1097"/>
      <c r="AH214" s="1097"/>
      <c r="AI214" s="1097"/>
      <c r="AJ214" s="1097"/>
      <c r="AK214" s="1097"/>
      <c r="AL214" s="1097"/>
      <c r="AM214" s="1097"/>
      <c r="AN214" s="1097"/>
      <c r="AO214" s="1097"/>
      <c r="AP214" s="1097"/>
    </row>
    <row r="215" spans="1:42" ht="18">
      <c r="A215" s="1039"/>
      <c r="B215" s="1040" t="s">
        <v>3292</v>
      </c>
      <c r="C215" s="1036" t="s">
        <v>45</v>
      </c>
      <c r="D215" s="1037"/>
      <c r="E215" s="1037"/>
      <c r="F215" s="1037"/>
      <c r="G215" s="1036" t="s">
        <v>2979</v>
      </c>
      <c r="H215" s="1036" t="s">
        <v>2979</v>
      </c>
      <c r="I215" s="1036" t="s">
        <v>2979</v>
      </c>
      <c r="J215" s="1036" t="s">
        <v>45</v>
      </c>
      <c r="K215" s="1037"/>
      <c r="L215" s="1037"/>
      <c r="M215" s="1037"/>
      <c r="N215" s="1036" t="s">
        <v>2979</v>
      </c>
      <c r="O215" s="1036" t="s">
        <v>2979</v>
      </c>
      <c r="P215" s="1036" t="s">
        <v>2979</v>
      </c>
      <c r="Q215" s="1036" t="s">
        <v>45</v>
      </c>
      <c r="R215" s="1037"/>
      <c r="S215" s="1037"/>
      <c r="T215" s="1037"/>
      <c r="U215" s="1037"/>
      <c r="V215" s="1036" t="s">
        <v>2979</v>
      </c>
      <c r="W215" s="1036" t="s">
        <v>2979</v>
      </c>
      <c r="X215" s="1037"/>
      <c r="Y215" s="1037"/>
      <c r="Z215" s="1037"/>
      <c r="AA215" s="1037"/>
      <c r="AB215" s="1036" t="s">
        <v>2979</v>
      </c>
      <c r="AC215" s="1036" t="s">
        <v>2979</v>
      </c>
      <c r="AD215" s="1036" t="s">
        <v>2979</v>
      </c>
      <c r="AE215" s="1036" t="s">
        <v>61</v>
      </c>
      <c r="AF215" s="1037"/>
      <c r="AG215" s="1097"/>
      <c r="AH215" s="1097"/>
      <c r="AI215" s="1097"/>
      <c r="AJ215" s="1097"/>
      <c r="AK215" s="1097"/>
      <c r="AL215" s="1097"/>
      <c r="AM215" s="1097"/>
      <c r="AN215" s="1097"/>
      <c r="AO215" s="1097"/>
      <c r="AP215" s="1097"/>
    </row>
    <row r="216" spans="1:42" ht="18">
      <c r="A216" s="1039"/>
      <c r="B216" s="1040" t="s">
        <v>3200</v>
      </c>
      <c r="C216" s="1045" t="s">
        <v>3281</v>
      </c>
      <c r="D216" s="1037"/>
      <c r="E216" s="1098"/>
      <c r="F216" s="1098"/>
      <c r="G216" s="1045" t="s">
        <v>45</v>
      </c>
      <c r="H216" s="1045" t="s">
        <v>45</v>
      </c>
      <c r="I216" s="1045" t="s">
        <v>45</v>
      </c>
      <c r="J216" s="1045" t="s">
        <v>40</v>
      </c>
      <c r="K216" s="1037"/>
      <c r="L216" s="1037"/>
      <c r="M216" s="1037"/>
      <c r="N216" s="1045" t="s">
        <v>61</v>
      </c>
      <c r="O216" s="1045" t="s">
        <v>40</v>
      </c>
      <c r="P216" s="1045" t="s">
        <v>45</v>
      </c>
      <c r="Q216" s="1045" t="s">
        <v>3289</v>
      </c>
      <c r="R216" s="1037"/>
      <c r="S216" s="1037"/>
      <c r="T216" s="1037"/>
      <c r="U216" s="1037"/>
      <c r="V216" s="1045" t="s">
        <v>45</v>
      </c>
      <c r="W216" s="1045" t="s">
        <v>40</v>
      </c>
      <c r="X216" s="1037"/>
      <c r="Y216" s="1037"/>
      <c r="Z216" s="1037"/>
      <c r="AA216" s="1037"/>
      <c r="AB216" s="1045" t="s">
        <v>45</v>
      </c>
      <c r="AC216" s="1045" t="s">
        <v>45</v>
      </c>
      <c r="AD216" s="1045" t="s">
        <v>45</v>
      </c>
      <c r="AE216" s="1045" t="s">
        <v>3289</v>
      </c>
      <c r="AF216" s="1037"/>
      <c r="AG216" s="1097"/>
      <c r="AH216" s="1097"/>
      <c r="AI216" s="1097"/>
      <c r="AJ216" s="1097"/>
      <c r="AK216" s="1097"/>
      <c r="AL216" s="1097"/>
      <c r="AM216" s="1097"/>
      <c r="AN216" s="1097"/>
      <c r="AO216" s="1097"/>
      <c r="AP216" s="1097"/>
    </row>
    <row r="217" spans="1:42" ht="18">
      <c r="A217" s="1079"/>
      <c r="B217" s="1080" t="s">
        <v>3293</v>
      </c>
      <c r="C217" s="1045" t="s">
        <v>40</v>
      </c>
      <c r="D217" s="1037"/>
      <c r="E217" s="1098"/>
      <c r="F217" s="1098"/>
      <c r="G217" s="1045" t="s">
        <v>3079</v>
      </c>
      <c r="H217" s="1045" t="s">
        <v>40</v>
      </c>
      <c r="I217" s="1045" t="s">
        <v>40</v>
      </c>
      <c r="J217" s="1045" t="s">
        <v>3079</v>
      </c>
      <c r="K217" s="1037"/>
      <c r="L217" s="1037"/>
      <c r="M217" s="1037"/>
      <c r="N217" s="1045" t="s">
        <v>3079</v>
      </c>
      <c r="O217" s="1045" t="s">
        <v>3079</v>
      </c>
      <c r="P217" s="1045" t="s">
        <v>3079</v>
      </c>
      <c r="Q217" s="1045" t="s">
        <v>3079</v>
      </c>
      <c r="R217" s="1037"/>
      <c r="S217" s="1037"/>
      <c r="T217" s="1037"/>
      <c r="U217" s="1037"/>
      <c r="V217" s="1045" t="s">
        <v>49</v>
      </c>
      <c r="W217" s="1045" t="s">
        <v>3079</v>
      </c>
      <c r="X217" s="1037"/>
      <c r="Y217" s="1037"/>
      <c r="Z217" s="1037"/>
      <c r="AA217" s="1037"/>
      <c r="AB217" s="1045" t="s">
        <v>49</v>
      </c>
      <c r="AC217" s="1045" t="s">
        <v>3079</v>
      </c>
      <c r="AD217" s="1045" t="s">
        <v>49</v>
      </c>
      <c r="AE217" s="1045" t="s">
        <v>49</v>
      </c>
      <c r="AF217" s="1037"/>
      <c r="AG217" s="1097"/>
      <c r="AH217" s="1097"/>
      <c r="AI217" s="1097"/>
      <c r="AJ217" s="1097"/>
      <c r="AK217" s="1097"/>
      <c r="AL217" s="1097"/>
      <c r="AM217" s="1097"/>
      <c r="AN217" s="1097"/>
      <c r="AO217" s="1097"/>
      <c r="AP217" s="1097"/>
    </row>
    <row r="218" spans="1:42" ht="18">
      <c r="A218" s="1079"/>
      <c r="B218" s="1080" t="s">
        <v>3272</v>
      </c>
      <c r="C218" s="1045" t="s">
        <v>49</v>
      </c>
      <c r="D218" s="1037"/>
      <c r="E218" s="1098"/>
      <c r="F218" s="1098"/>
      <c r="G218" s="1045" t="s">
        <v>49</v>
      </c>
      <c r="H218" s="1045" t="s">
        <v>49</v>
      </c>
      <c r="I218" s="1045" t="s">
        <v>49</v>
      </c>
      <c r="J218" s="1045" t="s">
        <v>49</v>
      </c>
      <c r="K218" s="1037"/>
      <c r="L218" s="1037"/>
      <c r="M218" s="1037"/>
      <c r="N218" s="1045" t="s">
        <v>49</v>
      </c>
      <c r="O218" s="1045" t="s">
        <v>49</v>
      </c>
      <c r="P218" s="1045" t="s">
        <v>49</v>
      </c>
      <c r="Q218" s="1045" t="s">
        <v>49</v>
      </c>
      <c r="R218" s="1037"/>
      <c r="S218" s="1037"/>
      <c r="T218" s="1037"/>
      <c r="U218" s="1037"/>
      <c r="V218" s="1045" t="s">
        <v>40</v>
      </c>
      <c r="W218" s="1045" t="s">
        <v>49</v>
      </c>
      <c r="X218" s="1037"/>
      <c r="Y218" s="1037"/>
      <c r="Z218" s="1037"/>
      <c r="AA218" s="1037"/>
      <c r="AB218" s="1045" t="s">
        <v>3079</v>
      </c>
      <c r="AC218" s="1045" t="s">
        <v>40</v>
      </c>
      <c r="AD218" s="1045" t="s">
        <v>40</v>
      </c>
      <c r="AE218" s="1045" t="s">
        <v>40</v>
      </c>
      <c r="AF218" s="1037"/>
      <c r="AG218" s="1097"/>
      <c r="AH218" s="1097"/>
      <c r="AI218" s="1097"/>
      <c r="AJ218" s="1097"/>
      <c r="AK218" s="1097"/>
      <c r="AL218" s="1097"/>
      <c r="AM218" s="1097"/>
      <c r="AN218" s="1097"/>
      <c r="AO218" s="1097"/>
      <c r="AP218" s="1097"/>
    </row>
    <row r="219" spans="1:42" ht="18">
      <c r="A219" s="1034"/>
      <c r="B219" s="1047" t="s">
        <v>3274</v>
      </c>
      <c r="C219" s="1048"/>
      <c r="D219" s="1081" t="s">
        <v>60</v>
      </c>
      <c r="E219" s="1049"/>
      <c r="F219" s="1048"/>
      <c r="G219" s="425"/>
      <c r="H219" s="1048"/>
      <c r="I219" s="1051"/>
      <c r="J219" s="1048"/>
      <c r="K219" s="1081" t="s">
        <v>49</v>
      </c>
      <c r="L219" s="1049"/>
      <c r="M219" s="1048"/>
      <c r="N219" s="1041"/>
      <c r="O219" s="1048"/>
      <c r="P219" s="1051"/>
      <c r="Q219" s="1048"/>
      <c r="R219" s="1050" t="s">
        <v>3079</v>
      </c>
      <c r="S219" s="1048"/>
      <c r="T219" s="1041"/>
      <c r="U219" s="1041"/>
      <c r="V219" s="1048"/>
      <c r="W219" s="1051"/>
      <c r="X219" s="1050" t="s">
        <v>3079</v>
      </c>
      <c r="Y219" s="1041"/>
      <c r="Z219" s="1048"/>
      <c r="AA219" s="1051"/>
      <c r="AB219" s="1041"/>
      <c r="AC219" s="1048"/>
      <c r="AD219" s="1051"/>
      <c r="AE219" s="425"/>
      <c r="AF219" s="1050" t="s">
        <v>49</v>
      </c>
    </row>
    <row r="220" spans="1:42" ht="18">
      <c r="A220" s="1034"/>
      <c r="B220" s="1047" t="s">
        <v>3217</v>
      </c>
      <c r="C220" s="1048"/>
      <c r="D220" s="1082" t="s">
        <v>61</v>
      </c>
      <c r="E220" s="1052"/>
      <c r="F220" s="1048"/>
      <c r="G220" s="425"/>
      <c r="H220" s="1048"/>
      <c r="I220" s="1051"/>
      <c r="J220" s="1048"/>
      <c r="K220" s="1082" t="s">
        <v>2979</v>
      </c>
      <c r="L220" s="1052"/>
      <c r="M220" s="1048"/>
      <c r="N220" s="1048"/>
      <c r="O220" s="1048"/>
      <c r="P220" s="1051"/>
      <c r="Q220" s="1048"/>
      <c r="R220" s="1053" t="s">
        <v>2979</v>
      </c>
      <c r="S220" s="1048"/>
      <c r="T220" s="1048"/>
      <c r="U220" s="1048"/>
      <c r="V220" s="1048"/>
      <c r="W220" s="1051"/>
      <c r="X220" s="1053" t="s">
        <v>49</v>
      </c>
      <c r="Y220" s="1048"/>
      <c r="Z220" s="1048"/>
      <c r="AA220" s="1051"/>
      <c r="AB220" s="1048"/>
      <c r="AC220" s="1048"/>
      <c r="AD220" s="1051"/>
      <c r="AE220" s="425"/>
      <c r="AF220" s="1053" t="s">
        <v>98</v>
      </c>
    </row>
    <row r="221" spans="1:42" ht="18">
      <c r="A221" s="1034"/>
      <c r="B221" s="1047" t="s">
        <v>3276</v>
      </c>
      <c r="C221" s="1041"/>
      <c r="D221" s="1083" t="s">
        <v>49</v>
      </c>
      <c r="E221" s="1041"/>
      <c r="F221" s="1041"/>
      <c r="G221" s="425"/>
      <c r="H221" s="1041"/>
      <c r="I221" s="1056"/>
      <c r="J221" s="1041"/>
      <c r="K221" s="1083" t="s">
        <v>1798</v>
      </c>
      <c r="L221" s="1041"/>
      <c r="M221" s="1041"/>
      <c r="N221" s="1062"/>
      <c r="O221" s="1041"/>
      <c r="P221" s="1056"/>
      <c r="Q221" s="1041"/>
      <c r="R221" s="1085" t="s">
        <v>49</v>
      </c>
      <c r="S221" s="1041"/>
      <c r="T221" s="1062"/>
      <c r="U221" s="1062"/>
      <c r="V221" s="1041"/>
      <c r="W221" s="1056"/>
      <c r="X221" s="1085" t="s">
        <v>3289</v>
      </c>
      <c r="Y221" s="1062"/>
      <c r="Z221" s="1041"/>
      <c r="AA221" s="1056"/>
      <c r="AB221" s="1062"/>
      <c r="AC221" s="1041"/>
      <c r="AD221" s="1056"/>
      <c r="AE221" s="1057"/>
      <c r="AF221" s="1085" t="s">
        <v>3079</v>
      </c>
      <c r="AG221" s="48"/>
      <c r="AH221" s="48"/>
      <c r="AI221" s="48"/>
      <c r="AJ221" s="48"/>
      <c r="AK221" s="48"/>
      <c r="AL221" s="48"/>
      <c r="AM221" s="48"/>
      <c r="AN221" s="48"/>
      <c r="AO221" s="48"/>
      <c r="AP221" s="48"/>
    </row>
    <row r="222" spans="1:42" ht="18">
      <c r="A222" s="1086"/>
      <c r="B222" s="1087" t="s">
        <v>3294</v>
      </c>
      <c r="C222" s="1041"/>
      <c r="D222" s="1060" t="s">
        <v>40</v>
      </c>
      <c r="E222" s="1041"/>
      <c r="F222" s="1041"/>
      <c r="G222" s="425"/>
      <c r="H222" s="1041"/>
      <c r="I222" s="1056"/>
      <c r="J222" s="1041"/>
      <c r="K222" s="1060" t="s">
        <v>61</v>
      </c>
      <c r="L222" s="1041"/>
      <c r="M222" s="1041"/>
      <c r="N222" s="1041"/>
      <c r="O222" s="1041"/>
      <c r="P222" s="1056"/>
      <c r="Q222" s="1041"/>
      <c r="R222" s="1060" t="s">
        <v>40</v>
      </c>
      <c r="S222" s="1041"/>
      <c r="T222" s="1041"/>
      <c r="U222" s="1041"/>
      <c r="V222" s="1041"/>
      <c r="W222" s="1056"/>
      <c r="X222" s="1085" t="s">
        <v>1798</v>
      </c>
      <c r="Y222" s="1041"/>
      <c r="Z222" s="1041"/>
      <c r="AA222" s="1056"/>
      <c r="AB222" s="1041"/>
      <c r="AC222" s="1041"/>
      <c r="AD222" s="1056"/>
      <c r="AE222" s="425"/>
      <c r="AF222" s="1060" t="s">
        <v>1798</v>
      </c>
    </row>
    <row r="223" spans="1:42" ht="18">
      <c r="A223" s="1086"/>
      <c r="B223" s="1087" t="s">
        <v>3295</v>
      </c>
      <c r="C223" s="1041"/>
      <c r="D223" s="1060" t="s">
        <v>3079</v>
      </c>
      <c r="E223" s="1041"/>
      <c r="F223" s="1041"/>
      <c r="G223" s="425"/>
      <c r="H223" s="1041"/>
      <c r="I223" s="1056"/>
      <c r="J223" s="1041"/>
      <c r="K223" s="1060" t="s">
        <v>40</v>
      </c>
      <c r="L223" s="1041"/>
      <c r="M223" s="1041"/>
      <c r="N223" s="1041"/>
      <c r="O223" s="1041"/>
      <c r="P223" s="1056"/>
      <c r="Q223" s="1041"/>
      <c r="R223" s="1060" t="s">
        <v>3289</v>
      </c>
      <c r="S223" s="1041"/>
      <c r="T223" s="1041"/>
      <c r="U223" s="1041"/>
      <c r="V223" s="1041"/>
      <c r="W223" s="1056"/>
      <c r="X223" s="1060" t="s">
        <v>40</v>
      </c>
      <c r="Y223" s="1041"/>
      <c r="Z223" s="1041"/>
      <c r="AA223" s="1056"/>
      <c r="AB223" s="1041"/>
      <c r="AC223" s="1041"/>
      <c r="AD223" s="1056"/>
      <c r="AE223" s="425"/>
      <c r="AF223" s="1060" t="s">
        <v>3289</v>
      </c>
    </row>
    <row r="224" spans="1:42" ht="18">
      <c r="A224" s="1086"/>
      <c r="B224" s="1087" t="s">
        <v>3296</v>
      </c>
      <c r="C224" s="1041"/>
      <c r="D224" s="1060" t="s">
        <v>45</v>
      </c>
      <c r="E224" s="1041"/>
      <c r="F224" s="1041"/>
      <c r="G224" s="425"/>
      <c r="H224" s="1041"/>
      <c r="I224" s="1056"/>
      <c r="J224" s="1041"/>
      <c r="K224" s="1060"/>
      <c r="L224" s="1041"/>
      <c r="M224" s="1041"/>
      <c r="N224" s="1041"/>
      <c r="O224" s="1041"/>
      <c r="P224" s="1056"/>
      <c r="Q224" s="1041"/>
      <c r="R224" s="1060" t="s">
        <v>45</v>
      </c>
      <c r="S224" s="1041"/>
      <c r="T224" s="1041"/>
      <c r="U224" s="1041"/>
      <c r="V224" s="1041"/>
      <c r="W224" s="1056"/>
      <c r="X224" s="1060" t="s">
        <v>45</v>
      </c>
      <c r="Y224" s="1041"/>
      <c r="Z224" s="1041"/>
      <c r="AA224" s="1056"/>
      <c r="AB224" s="1041"/>
      <c r="AC224" s="1041"/>
      <c r="AD224" s="1056"/>
      <c r="AE224" s="425"/>
      <c r="AF224" s="1060" t="s">
        <v>40</v>
      </c>
    </row>
    <row r="225" spans="1:42" ht="18">
      <c r="A225" s="1034"/>
      <c r="B225" s="1061" t="s">
        <v>3282</v>
      </c>
      <c r="C225" s="1041"/>
      <c r="D225" s="1041"/>
      <c r="E225" s="1078"/>
      <c r="F225" s="1056"/>
      <c r="G225" s="1056"/>
      <c r="H225" s="1098"/>
      <c r="I225" s="1056"/>
      <c r="J225" s="1041"/>
      <c r="K225" s="1041"/>
      <c r="L225" s="1078" t="s">
        <v>98</v>
      </c>
      <c r="M225" s="1056"/>
      <c r="N225" s="1041"/>
      <c r="O225" s="1041"/>
      <c r="P225" s="1056"/>
      <c r="Q225" s="1041"/>
      <c r="R225" s="1041"/>
      <c r="S225" s="1050" t="s">
        <v>44</v>
      </c>
      <c r="T225" s="1050" t="s">
        <v>44</v>
      </c>
      <c r="U225" s="1041"/>
      <c r="V225" s="1041"/>
      <c r="W225" s="1056"/>
      <c r="X225" s="1041"/>
      <c r="Y225" s="1050" t="s">
        <v>98</v>
      </c>
      <c r="Z225" s="1050" t="s">
        <v>98</v>
      </c>
      <c r="AA225" s="1056"/>
      <c r="AB225" s="1041"/>
      <c r="AC225" s="1041"/>
      <c r="AD225" s="1056"/>
      <c r="AE225" s="425"/>
      <c r="AF225" s="425"/>
    </row>
    <row r="226" spans="1:42" ht="18">
      <c r="A226" s="1034"/>
      <c r="B226" s="1061" t="s">
        <v>3282</v>
      </c>
      <c r="C226" s="1041"/>
      <c r="D226" s="1041"/>
      <c r="E226" s="1067" t="s">
        <v>49</v>
      </c>
      <c r="F226" s="1056"/>
      <c r="G226" s="1041"/>
      <c r="H226" s="1056"/>
      <c r="I226" s="1056"/>
      <c r="J226" s="1041"/>
      <c r="K226" s="1041"/>
      <c r="L226" s="1067" t="s">
        <v>49</v>
      </c>
      <c r="M226" s="1056"/>
      <c r="N226" s="1041"/>
      <c r="O226" s="1041"/>
      <c r="P226" s="1056"/>
      <c r="Q226" s="1041"/>
      <c r="R226" s="1041"/>
      <c r="S226" s="1050" t="s">
        <v>49</v>
      </c>
      <c r="T226" s="1050" t="s">
        <v>98</v>
      </c>
      <c r="U226" s="1041"/>
      <c r="V226" s="1041"/>
      <c r="W226" s="1056"/>
      <c r="X226" s="1041"/>
      <c r="Y226" s="1050" t="s">
        <v>44</v>
      </c>
      <c r="Z226" s="1050" t="s">
        <v>44</v>
      </c>
      <c r="AA226" s="1056"/>
      <c r="AB226" s="1041"/>
      <c r="AC226" s="1041"/>
      <c r="AD226" s="1056"/>
      <c r="AE226" s="425"/>
      <c r="AF226" s="425"/>
    </row>
    <row r="227" spans="1:42" ht="18">
      <c r="A227" s="1034"/>
      <c r="B227" s="1061" t="s">
        <v>3297</v>
      </c>
      <c r="C227" s="1041"/>
      <c r="D227" s="1041"/>
      <c r="E227" s="1089" t="s">
        <v>98</v>
      </c>
      <c r="F227" s="1056"/>
      <c r="G227" s="1041"/>
      <c r="H227" s="1041"/>
      <c r="I227" s="1056"/>
      <c r="J227" s="1041"/>
      <c r="K227" s="1041"/>
      <c r="L227" s="1089" t="s">
        <v>2979</v>
      </c>
      <c r="M227" s="1056"/>
      <c r="N227" s="1041"/>
      <c r="O227" s="1041"/>
      <c r="P227" s="1056"/>
      <c r="Q227" s="1041"/>
      <c r="R227" s="1041"/>
      <c r="S227" s="1089" t="s">
        <v>2979</v>
      </c>
      <c r="T227" s="1089" t="s">
        <v>2979</v>
      </c>
      <c r="U227" s="1041"/>
      <c r="V227" s="1041"/>
      <c r="W227" s="1056"/>
      <c r="X227" s="1041"/>
      <c r="Y227" s="1089" t="s">
        <v>2979</v>
      </c>
      <c r="Z227" s="1089" t="s">
        <v>2979</v>
      </c>
      <c r="AA227" s="1056"/>
      <c r="AB227" s="1041"/>
      <c r="AC227" s="1041"/>
      <c r="AD227" s="1056"/>
      <c r="AE227" s="1057"/>
      <c r="AF227" s="1057"/>
      <c r="AG227" s="48"/>
      <c r="AH227" s="48"/>
      <c r="AI227" s="48"/>
      <c r="AJ227" s="48"/>
      <c r="AK227" s="48"/>
      <c r="AL227" s="48"/>
      <c r="AM227" s="48"/>
      <c r="AN227" s="48"/>
      <c r="AO227" s="48"/>
      <c r="AP227" s="48"/>
    </row>
    <row r="228" spans="1:42" ht="18">
      <c r="A228" s="1086"/>
      <c r="B228" s="1090" t="s">
        <v>3298</v>
      </c>
      <c r="C228" s="1041"/>
      <c r="D228" s="1041"/>
      <c r="E228" s="1060" t="s">
        <v>1798</v>
      </c>
      <c r="F228" s="1056"/>
      <c r="G228" s="1041"/>
      <c r="H228" s="1041"/>
      <c r="I228" s="1056"/>
      <c r="J228" s="1041"/>
      <c r="K228" s="1041"/>
      <c r="L228" s="1060" t="s">
        <v>45</v>
      </c>
      <c r="M228" s="1056"/>
      <c r="N228" s="1041"/>
      <c r="O228" s="1041"/>
      <c r="P228" s="1056"/>
      <c r="Q228" s="1041"/>
      <c r="R228" s="1041"/>
      <c r="S228" s="1060" t="s">
        <v>98</v>
      </c>
      <c r="T228" s="1060" t="s">
        <v>43</v>
      </c>
      <c r="U228" s="1041"/>
      <c r="V228" s="1041"/>
      <c r="W228" s="1056"/>
      <c r="X228" s="1041"/>
      <c r="Y228" s="1060" t="s">
        <v>40</v>
      </c>
      <c r="Z228" s="1060" t="s">
        <v>40</v>
      </c>
      <c r="AA228" s="1056"/>
      <c r="AB228" s="1041"/>
      <c r="AC228" s="1041"/>
      <c r="AD228" s="1056"/>
      <c r="AE228" s="425"/>
      <c r="AF228" s="425"/>
    </row>
    <row r="229" spans="1:42" ht="18">
      <c r="A229" s="1086"/>
      <c r="B229" s="1090" t="s">
        <v>3277</v>
      </c>
      <c r="C229" s="1041"/>
      <c r="D229" s="1041"/>
      <c r="E229" s="1060" t="s">
        <v>40</v>
      </c>
      <c r="F229" s="1056"/>
      <c r="G229" s="1041"/>
      <c r="H229" s="1041"/>
      <c r="I229" s="1056"/>
      <c r="J229" s="1041"/>
      <c r="K229" s="1041"/>
      <c r="L229" s="1060" t="s">
        <v>40</v>
      </c>
      <c r="M229" s="1056"/>
      <c r="N229" s="1041"/>
      <c r="O229" s="1041"/>
      <c r="P229" s="1056"/>
      <c r="Q229" s="1041"/>
      <c r="R229" s="1041"/>
      <c r="S229" s="1060" t="s">
        <v>40</v>
      </c>
      <c r="T229" s="1060" t="s">
        <v>40</v>
      </c>
      <c r="U229" s="1041"/>
      <c r="V229" s="1041"/>
      <c r="W229" s="1056"/>
      <c r="X229" s="1041"/>
      <c r="Y229" s="1060" t="s">
        <v>49</v>
      </c>
      <c r="Z229" s="1060" t="s">
        <v>49</v>
      </c>
      <c r="AA229" s="1056"/>
      <c r="AB229" s="1041"/>
      <c r="AC229" s="1041"/>
      <c r="AD229" s="1056"/>
      <c r="AE229" s="425"/>
      <c r="AF229" s="425"/>
    </row>
    <row r="230" spans="1:42" ht="18">
      <c r="A230" s="1086"/>
      <c r="B230" s="1090" t="s">
        <v>3299</v>
      </c>
      <c r="C230" s="1041"/>
      <c r="D230" s="1041"/>
      <c r="E230" s="1060" t="s">
        <v>44</v>
      </c>
      <c r="F230" s="1056"/>
      <c r="G230" s="1041"/>
      <c r="H230" s="1041"/>
      <c r="I230" s="1056"/>
      <c r="J230" s="1041"/>
      <c r="K230" s="1041"/>
      <c r="L230" s="1060" t="s">
        <v>44</v>
      </c>
      <c r="M230" s="1056"/>
      <c r="N230" s="1041"/>
      <c r="O230" s="1041"/>
      <c r="P230" s="1056"/>
      <c r="Q230" s="1041"/>
      <c r="R230" s="1041"/>
      <c r="S230" s="1060" t="s">
        <v>45</v>
      </c>
      <c r="T230" s="1060" t="s">
        <v>45</v>
      </c>
      <c r="U230" s="1041"/>
      <c r="V230" s="1041"/>
      <c r="W230" s="1056"/>
      <c r="X230" s="1041"/>
      <c r="Y230" s="1060" t="s">
        <v>45</v>
      </c>
      <c r="Z230" s="1060" t="s">
        <v>45</v>
      </c>
      <c r="AA230" s="1056"/>
      <c r="AB230" s="1041"/>
      <c r="AC230" s="1041"/>
      <c r="AD230" s="1056"/>
      <c r="AE230" s="425"/>
      <c r="AF230" s="425"/>
    </row>
    <row r="231" spans="1:42" ht="18">
      <c r="A231" s="1034"/>
      <c r="B231" s="1066" t="s">
        <v>3284</v>
      </c>
      <c r="C231" s="1041"/>
      <c r="D231" s="1041"/>
      <c r="E231" s="1041"/>
      <c r="F231" s="1067"/>
      <c r="G231" s="1041"/>
      <c r="H231" s="1041"/>
      <c r="I231" s="1056"/>
      <c r="J231" s="1041"/>
      <c r="K231" s="1041"/>
      <c r="L231" s="1041"/>
      <c r="M231" s="1067" t="s">
        <v>98</v>
      </c>
      <c r="N231" s="1041"/>
      <c r="O231" s="1041"/>
      <c r="P231" s="1056"/>
      <c r="Q231" s="1041"/>
      <c r="R231" s="1041"/>
      <c r="S231" s="1041"/>
      <c r="T231" s="1056"/>
      <c r="U231" s="1067" t="s">
        <v>98</v>
      </c>
      <c r="V231" s="1041"/>
      <c r="W231" s="1056"/>
      <c r="X231" s="1041"/>
      <c r="Y231" s="1056"/>
      <c r="Z231" s="1041"/>
      <c r="AA231" s="1067" t="s">
        <v>44</v>
      </c>
      <c r="AB231" s="1041"/>
      <c r="AC231" s="1041"/>
      <c r="AD231" s="1056"/>
      <c r="AE231" s="425"/>
      <c r="AF231" s="425"/>
    </row>
    <row r="232" spans="1:42" ht="18">
      <c r="A232" s="1034"/>
      <c r="B232" s="1066" t="s">
        <v>3300</v>
      </c>
      <c r="C232" s="1041"/>
      <c r="D232" s="1041"/>
      <c r="E232" s="1041"/>
      <c r="F232" s="1067" t="s">
        <v>2979</v>
      </c>
      <c r="G232" s="1041"/>
      <c r="H232" s="1041"/>
      <c r="I232" s="1056"/>
      <c r="J232" s="1041"/>
      <c r="K232" s="1041"/>
      <c r="L232" s="1041"/>
      <c r="M232" s="1067" t="s">
        <v>2979</v>
      </c>
      <c r="N232" s="1041"/>
      <c r="O232" s="1041"/>
      <c r="P232" s="1056"/>
      <c r="Q232" s="1041"/>
      <c r="R232" s="1041"/>
      <c r="S232" s="1041"/>
      <c r="T232" s="1056"/>
      <c r="U232" s="1067" t="s">
        <v>44</v>
      </c>
      <c r="V232" s="1041"/>
      <c r="W232" s="1056"/>
      <c r="X232" s="1041"/>
      <c r="Y232" s="1056"/>
      <c r="Z232" s="1041"/>
      <c r="AA232" s="1067" t="s">
        <v>2979</v>
      </c>
      <c r="AB232" s="1041"/>
      <c r="AC232" s="1041"/>
      <c r="AD232" s="1056"/>
      <c r="AE232" s="425"/>
      <c r="AF232" s="425"/>
    </row>
    <row r="233" spans="1:42" ht="18">
      <c r="A233" s="1086"/>
      <c r="B233" s="1092" t="s">
        <v>3301</v>
      </c>
      <c r="C233" s="1056"/>
      <c r="D233" s="1056"/>
      <c r="E233" s="1056"/>
      <c r="F233" s="1069" t="s">
        <v>40</v>
      </c>
      <c r="G233" s="1056"/>
      <c r="H233" s="1056"/>
      <c r="I233" s="1056"/>
      <c r="J233" s="1056"/>
      <c r="K233" s="1056"/>
      <c r="L233" s="1056"/>
      <c r="M233" s="1069"/>
      <c r="N233" s="1056"/>
      <c r="O233" s="1056"/>
      <c r="P233" s="1056"/>
      <c r="Q233" s="1056"/>
      <c r="R233" s="1056"/>
      <c r="S233" s="1056"/>
      <c r="T233" s="1056"/>
      <c r="U233" s="1069" t="s">
        <v>2979</v>
      </c>
      <c r="V233" s="1056"/>
      <c r="W233" s="1056"/>
      <c r="X233" s="1056"/>
      <c r="Y233" s="1056"/>
      <c r="Z233" s="1056"/>
      <c r="AA233" s="1069" t="s">
        <v>98</v>
      </c>
      <c r="AB233" s="1056"/>
      <c r="AC233" s="1056"/>
      <c r="AD233" s="1056"/>
      <c r="AE233" s="425"/>
      <c r="AF233" s="425"/>
    </row>
    <row r="234" spans="1:42" ht="18">
      <c r="A234" s="1086"/>
      <c r="B234" s="1092" t="s">
        <v>3302</v>
      </c>
      <c r="C234" s="1056"/>
      <c r="D234" s="1056"/>
      <c r="E234" s="1056"/>
      <c r="F234" s="1069" t="s">
        <v>45</v>
      </c>
      <c r="G234" s="1056"/>
      <c r="H234" s="1056"/>
      <c r="I234" s="1056"/>
      <c r="J234" s="1056"/>
      <c r="K234" s="1056"/>
      <c r="L234" s="1056"/>
      <c r="M234" s="1069" t="s">
        <v>45</v>
      </c>
      <c r="N234" s="1056"/>
      <c r="O234" s="1056"/>
      <c r="P234" s="1056"/>
      <c r="Q234" s="1056"/>
      <c r="R234" s="1056"/>
      <c r="S234" s="1056"/>
      <c r="T234" s="1056"/>
      <c r="U234" s="1069" t="s">
        <v>27</v>
      </c>
      <c r="V234" s="1056"/>
      <c r="W234" s="1056"/>
      <c r="X234" s="1056"/>
      <c r="Y234" s="1056"/>
      <c r="Z234" s="1056"/>
      <c r="AA234" s="1069" t="s">
        <v>45</v>
      </c>
      <c r="AB234" s="1056"/>
      <c r="AC234" s="1056"/>
      <c r="AD234" s="1056"/>
      <c r="AE234" s="425"/>
      <c r="AF234" s="425"/>
    </row>
    <row r="235" spans="1:42" ht="13.2">
      <c r="A235" s="1021"/>
    </row>
    <row r="236" spans="1:42" ht="13.2">
      <c r="A236" s="1021"/>
      <c r="C236" s="10" t="s">
        <v>3304</v>
      </c>
    </row>
    <row r="237" spans="1:42" ht="13.2">
      <c r="A237" s="1021"/>
      <c r="C237" s="10" t="s">
        <v>3305</v>
      </c>
    </row>
    <row r="238" spans="1:42" ht="13.2">
      <c r="A238" s="1021"/>
      <c r="C238" s="10" t="s">
        <v>3306</v>
      </c>
    </row>
    <row r="239" spans="1:42" ht="13.2">
      <c r="A239" s="1021"/>
    </row>
    <row r="240" spans="1:42" ht="13.2">
      <c r="A240" s="1021"/>
    </row>
    <row r="241" spans="1:32" ht="13.2">
      <c r="A241" s="1021"/>
    </row>
    <row r="242" spans="1:32" ht="13.2">
      <c r="A242" s="1021"/>
    </row>
    <row r="243" spans="1:32" ht="22.2">
      <c r="A243" s="1022"/>
      <c r="B243" s="1023" t="s">
        <v>1763</v>
      </c>
      <c r="C243" s="1024"/>
      <c r="D243" s="1025"/>
      <c r="E243" s="1025"/>
      <c r="F243" s="1025"/>
      <c r="G243" s="1024"/>
      <c r="H243" s="1024"/>
      <c r="I243" s="1024"/>
      <c r="J243" s="1024"/>
      <c r="K243" s="1024"/>
      <c r="L243" s="1024"/>
      <c r="M243" s="1024"/>
      <c r="N243" s="1024"/>
      <c r="O243" s="1024"/>
      <c r="P243" s="1024"/>
      <c r="Q243" s="1024"/>
      <c r="R243" s="1024"/>
      <c r="S243" s="1024"/>
      <c r="T243" s="1024"/>
      <c r="U243" s="1024"/>
      <c r="V243" s="1024"/>
      <c r="W243" s="1024"/>
      <c r="X243" s="1024"/>
      <c r="Y243" s="1024"/>
      <c r="Z243" s="1024"/>
      <c r="AA243" s="1024"/>
      <c r="AB243" s="1024"/>
      <c r="AC243" s="1024"/>
      <c r="AD243" s="1024"/>
      <c r="AE243" s="1024"/>
      <c r="AF243" s="1024"/>
    </row>
    <row r="244" spans="1:32" ht="18">
      <c r="A244" s="1026"/>
      <c r="B244" s="1027"/>
      <c r="C244" s="1099">
        <v>44835</v>
      </c>
      <c r="D244" s="1099">
        <v>44836</v>
      </c>
      <c r="E244" s="1028">
        <v>44837</v>
      </c>
      <c r="F244" s="1028">
        <v>44838</v>
      </c>
      <c r="G244" s="1028">
        <v>44839</v>
      </c>
      <c r="H244" s="1028">
        <v>44840</v>
      </c>
      <c r="I244" s="1028">
        <v>44841</v>
      </c>
      <c r="J244" s="1099">
        <v>44842</v>
      </c>
      <c r="K244" s="1099">
        <v>44843</v>
      </c>
      <c r="L244" s="1100">
        <v>44844</v>
      </c>
      <c r="M244" s="1028">
        <v>44845</v>
      </c>
      <c r="N244" s="1028">
        <v>44846</v>
      </c>
      <c r="O244" s="1028">
        <v>44847</v>
      </c>
      <c r="P244" s="1028">
        <v>44848</v>
      </c>
      <c r="Q244" s="1099">
        <v>44849</v>
      </c>
      <c r="R244" s="1099">
        <v>44850</v>
      </c>
      <c r="S244" s="1028">
        <v>44851</v>
      </c>
      <c r="T244" s="1028">
        <v>44852</v>
      </c>
      <c r="U244" s="1028">
        <v>44853</v>
      </c>
      <c r="V244" s="1028">
        <v>44854</v>
      </c>
      <c r="W244" s="1028">
        <v>44855</v>
      </c>
      <c r="X244" s="1099">
        <v>44856</v>
      </c>
      <c r="Y244" s="1099">
        <v>44857</v>
      </c>
      <c r="Z244" s="1028">
        <v>44858</v>
      </c>
      <c r="AA244" s="1028">
        <v>44859</v>
      </c>
      <c r="AB244" s="1028">
        <v>44860</v>
      </c>
      <c r="AC244" s="1028">
        <v>44861</v>
      </c>
      <c r="AD244" s="1028">
        <v>44862</v>
      </c>
      <c r="AE244" s="1099">
        <v>44863</v>
      </c>
      <c r="AF244" s="1099">
        <v>44864</v>
      </c>
    </row>
    <row r="245" spans="1:32" ht="18">
      <c r="A245" s="1026"/>
      <c r="B245" s="1030"/>
      <c r="C245" s="1031" t="s">
        <v>70</v>
      </c>
      <c r="D245" s="1031" t="s">
        <v>71</v>
      </c>
      <c r="E245" s="1031" t="s">
        <v>72</v>
      </c>
      <c r="F245" s="1031" t="s">
        <v>66</v>
      </c>
      <c r="G245" s="1032" t="s">
        <v>67</v>
      </c>
      <c r="H245" s="1033" t="s">
        <v>68</v>
      </c>
      <c r="I245" s="1033" t="s">
        <v>69</v>
      </c>
      <c r="J245" s="1033" t="s">
        <v>70</v>
      </c>
      <c r="K245" s="1033" t="s">
        <v>71</v>
      </c>
      <c r="L245" s="1031" t="s">
        <v>72</v>
      </c>
      <c r="M245" s="1031" t="s">
        <v>66</v>
      </c>
      <c r="N245" s="1032" t="s">
        <v>67</v>
      </c>
      <c r="O245" s="1033" t="s">
        <v>68</v>
      </c>
      <c r="P245" s="1033" t="s">
        <v>69</v>
      </c>
      <c r="Q245" s="1033" t="s">
        <v>70</v>
      </c>
      <c r="R245" s="1033" t="s">
        <v>71</v>
      </c>
      <c r="S245" s="1031" t="s">
        <v>72</v>
      </c>
      <c r="T245" s="1031" t="s">
        <v>66</v>
      </c>
      <c r="U245" s="1032" t="s">
        <v>67</v>
      </c>
      <c r="V245" s="1033" t="s">
        <v>68</v>
      </c>
      <c r="W245" s="1033" t="s">
        <v>69</v>
      </c>
      <c r="X245" s="1033" t="s">
        <v>70</v>
      </c>
      <c r="Y245" s="1033" t="s">
        <v>71</v>
      </c>
      <c r="Z245" s="1031" t="s">
        <v>72</v>
      </c>
      <c r="AA245" s="1031" t="s">
        <v>66</v>
      </c>
      <c r="AB245" s="1032" t="s">
        <v>67</v>
      </c>
      <c r="AC245" s="1033" t="s">
        <v>68</v>
      </c>
      <c r="AD245" s="1033" t="s">
        <v>69</v>
      </c>
      <c r="AE245" s="1033" t="s">
        <v>70</v>
      </c>
      <c r="AF245" s="1033" t="s">
        <v>71</v>
      </c>
    </row>
    <row r="246" spans="1:32" ht="13.8">
      <c r="A246" s="1034"/>
      <c r="B246" s="1035" t="s">
        <v>3307</v>
      </c>
      <c r="C246" s="1037"/>
      <c r="D246" s="1037"/>
      <c r="E246" s="1036" t="s">
        <v>84</v>
      </c>
      <c r="F246" s="1036" t="s">
        <v>84</v>
      </c>
      <c r="G246" s="1036" t="s">
        <v>84</v>
      </c>
      <c r="H246" s="1036" t="s">
        <v>84</v>
      </c>
      <c r="I246" s="1037"/>
      <c r="J246" s="425"/>
      <c r="K246" s="1037"/>
      <c r="L246" s="1037"/>
      <c r="M246" s="1036" t="s">
        <v>84</v>
      </c>
      <c r="N246" s="1036" t="s">
        <v>84</v>
      </c>
      <c r="O246" s="1036" t="s">
        <v>84</v>
      </c>
      <c r="P246" s="1037"/>
      <c r="Q246" s="1037"/>
      <c r="R246" s="1037"/>
      <c r="S246" s="1036" t="s">
        <v>84</v>
      </c>
      <c r="T246" s="1036" t="s">
        <v>84</v>
      </c>
      <c r="U246" s="1036" t="s">
        <v>84</v>
      </c>
      <c r="V246" s="1101" t="s">
        <v>49</v>
      </c>
      <c r="W246" s="1037"/>
      <c r="X246" s="1037"/>
      <c r="Y246" s="1037"/>
      <c r="Z246" s="1036" t="s">
        <v>84</v>
      </c>
      <c r="AA246" s="1036" t="s">
        <v>84</v>
      </c>
      <c r="AB246" s="1036" t="s">
        <v>84</v>
      </c>
      <c r="AC246" s="1036" t="s">
        <v>84</v>
      </c>
      <c r="AD246" s="1037"/>
      <c r="AE246" s="1037"/>
      <c r="AF246" s="1037"/>
    </row>
    <row r="247" spans="1:32" ht="18">
      <c r="A247" s="1039"/>
      <c r="B247" s="1040" t="s">
        <v>3292</v>
      </c>
      <c r="C247" s="1037"/>
      <c r="D247" s="1037"/>
      <c r="E247" s="1036" t="s">
        <v>2979</v>
      </c>
      <c r="F247" s="1036" t="s">
        <v>2979</v>
      </c>
      <c r="G247" s="1036" t="s">
        <v>2979</v>
      </c>
      <c r="H247" s="1102" t="s">
        <v>102</v>
      </c>
      <c r="I247" s="1037"/>
      <c r="J247" s="425"/>
      <c r="K247" s="1037"/>
      <c r="L247" s="1037"/>
      <c r="M247" s="1036" t="s">
        <v>2979</v>
      </c>
      <c r="N247" s="1036" t="s">
        <v>2979</v>
      </c>
      <c r="O247" s="1102" t="s">
        <v>102</v>
      </c>
      <c r="P247" s="1037"/>
      <c r="Q247" s="1037"/>
      <c r="R247" s="1037"/>
      <c r="S247" s="1036" t="s">
        <v>3308</v>
      </c>
      <c r="T247" s="1036" t="s">
        <v>3308</v>
      </c>
      <c r="U247" s="1036" t="s">
        <v>3308</v>
      </c>
      <c r="V247" s="1036" t="s">
        <v>3308</v>
      </c>
      <c r="W247" s="1037"/>
      <c r="X247" s="1037"/>
      <c r="Y247" s="1037"/>
      <c r="Z247" s="1036" t="s">
        <v>2979</v>
      </c>
      <c r="AA247" s="1036" t="s">
        <v>2979</v>
      </c>
      <c r="AB247" s="1036" t="s">
        <v>2979</v>
      </c>
      <c r="AC247" s="1036" t="s">
        <v>3308</v>
      </c>
      <c r="AD247" s="1037"/>
      <c r="AE247" s="1037"/>
      <c r="AF247" s="1037"/>
    </row>
    <row r="248" spans="1:32" ht="18">
      <c r="A248" s="1039"/>
      <c r="B248" s="1040" t="s">
        <v>3200</v>
      </c>
      <c r="C248" s="1037"/>
      <c r="D248" s="1037"/>
      <c r="E248" s="1045" t="s">
        <v>45</v>
      </c>
      <c r="F248" s="1045" t="s">
        <v>45</v>
      </c>
      <c r="G248" s="1045" t="s">
        <v>45</v>
      </c>
      <c r="H248" s="1045" t="s">
        <v>45</v>
      </c>
      <c r="I248" s="1037"/>
      <c r="J248" s="425"/>
      <c r="K248" s="1037"/>
      <c r="L248" s="1037"/>
      <c r="M248" s="1045" t="s">
        <v>45</v>
      </c>
      <c r="N248" s="1045" t="s">
        <v>45</v>
      </c>
      <c r="O248" s="1045" t="s">
        <v>45</v>
      </c>
      <c r="P248" s="1037"/>
      <c r="Q248" s="1037"/>
      <c r="R248" s="1037"/>
      <c r="S248" s="1045" t="s">
        <v>2866</v>
      </c>
      <c r="T248" s="1102" t="s">
        <v>2866</v>
      </c>
      <c r="U248" s="1045" t="s">
        <v>60</v>
      </c>
      <c r="V248" s="1101" t="s">
        <v>85</v>
      </c>
      <c r="W248" s="1037"/>
      <c r="X248" s="1037"/>
      <c r="Y248" s="1037"/>
      <c r="Z248" s="1045" t="s">
        <v>3308</v>
      </c>
      <c r="AA248" s="1045" t="s">
        <v>3308</v>
      </c>
      <c r="AB248" s="1045" t="s">
        <v>3308</v>
      </c>
      <c r="AC248" s="1103" t="s">
        <v>43</v>
      </c>
      <c r="AD248" s="1037"/>
      <c r="AE248" s="1037"/>
      <c r="AF248" s="1037"/>
    </row>
    <row r="249" spans="1:32" ht="18">
      <c r="A249" s="1079"/>
      <c r="B249" s="1080" t="s">
        <v>3293</v>
      </c>
      <c r="C249" s="1037"/>
      <c r="D249" s="1037"/>
      <c r="E249" s="1045" t="s">
        <v>3267</v>
      </c>
      <c r="F249" s="1102" t="s">
        <v>101</v>
      </c>
      <c r="G249" s="1104" t="s">
        <v>61</v>
      </c>
      <c r="H249" s="1045" t="s">
        <v>3079</v>
      </c>
      <c r="I249" s="1037"/>
      <c r="J249" s="425"/>
      <c r="K249" s="1037"/>
      <c r="L249" s="1037"/>
      <c r="M249" s="1045" t="s">
        <v>3079</v>
      </c>
      <c r="N249" s="1045" t="s">
        <v>3079</v>
      </c>
      <c r="O249" s="1045" t="s">
        <v>3079</v>
      </c>
      <c r="P249" s="1037"/>
      <c r="Q249" s="1037"/>
      <c r="R249" s="1037"/>
      <c r="S249" s="1045" t="s">
        <v>61</v>
      </c>
      <c r="T249" s="1045" t="s">
        <v>101</v>
      </c>
      <c r="U249" s="1101" t="s">
        <v>85</v>
      </c>
      <c r="V249" s="1045" t="s">
        <v>3079</v>
      </c>
      <c r="W249" s="1037"/>
      <c r="X249" s="1037"/>
      <c r="Y249" s="1037"/>
      <c r="Z249" s="1085" t="s">
        <v>2866</v>
      </c>
      <c r="AA249" s="1085" t="s">
        <v>2866</v>
      </c>
      <c r="AB249" s="1045" t="s">
        <v>3079</v>
      </c>
      <c r="AC249" s="1045" t="s">
        <v>3079</v>
      </c>
      <c r="AD249" s="1037"/>
      <c r="AE249" s="1037"/>
      <c r="AF249" s="1037"/>
    </row>
    <row r="250" spans="1:32" ht="18">
      <c r="A250" s="1079"/>
      <c r="B250" s="1080" t="s">
        <v>3272</v>
      </c>
      <c r="C250" s="1037"/>
      <c r="D250" s="1037"/>
      <c r="E250" s="1045" t="s">
        <v>2866</v>
      </c>
      <c r="F250" s="1045" t="s">
        <v>3309</v>
      </c>
      <c r="G250" s="1045" t="s">
        <v>3309</v>
      </c>
      <c r="H250" s="1105" t="s">
        <v>3309</v>
      </c>
      <c r="I250" s="1037"/>
      <c r="J250" s="425"/>
      <c r="K250" s="1037"/>
      <c r="L250" s="1037"/>
      <c r="M250" s="1045" t="s">
        <v>3309</v>
      </c>
      <c r="N250" s="1045" t="s">
        <v>3309</v>
      </c>
      <c r="O250" s="1045" t="s">
        <v>3309</v>
      </c>
      <c r="P250" s="1037"/>
      <c r="Q250" s="1037"/>
      <c r="R250" s="1037"/>
      <c r="S250" s="1045" t="s">
        <v>3309</v>
      </c>
      <c r="T250" s="1045" t="s">
        <v>3309</v>
      </c>
      <c r="U250" s="1045" t="s">
        <v>3309</v>
      </c>
      <c r="V250" s="1045" t="s">
        <v>3309</v>
      </c>
      <c r="W250" s="1037"/>
      <c r="X250" s="1037"/>
      <c r="Y250" s="1037"/>
      <c r="Z250" s="1045" t="s">
        <v>3079</v>
      </c>
      <c r="AA250" s="1045" t="s">
        <v>3079</v>
      </c>
      <c r="AB250" s="1045" t="s">
        <v>3309</v>
      </c>
      <c r="AC250" s="1045" t="s">
        <v>3309</v>
      </c>
      <c r="AD250" s="1037"/>
      <c r="AE250" s="1037"/>
      <c r="AF250" s="1037"/>
    </row>
    <row r="251" spans="1:32" ht="18">
      <c r="A251" s="1034"/>
      <c r="B251" s="1047" t="s">
        <v>3274</v>
      </c>
      <c r="C251" s="1048"/>
      <c r="D251" s="1098"/>
      <c r="E251" s="1049"/>
      <c r="F251" s="1048"/>
      <c r="G251" s="425"/>
      <c r="H251" s="1048"/>
      <c r="I251" s="1081" t="s">
        <v>3079</v>
      </c>
      <c r="J251" s="1098"/>
      <c r="K251" s="1098"/>
      <c r="L251" s="1049"/>
      <c r="M251" s="1048"/>
      <c r="N251" s="1041"/>
      <c r="O251" s="1048"/>
      <c r="P251" s="1050" t="s">
        <v>43</v>
      </c>
      <c r="Q251" s="1048"/>
      <c r="R251" s="1041"/>
      <c r="S251" s="1048"/>
      <c r="T251" s="1041"/>
      <c r="U251" s="1041"/>
      <c r="V251" s="1048"/>
      <c r="W251" s="1050" t="s">
        <v>3079</v>
      </c>
      <c r="X251" s="1041"/>
      <c r="Y251" s="1041"/>
      <c r="Z251" s="1048"/>
      <c r="AA251" s="1051"/>
      <c r="AB251" s="1041"/>
      <c r="AC251" s="1048"/>
      <c r="AD251" s="1050" t="s">
        <v>3079</v>
      </c>
      <c r="AE251" s="425"/>
      <c r="AF251" s="1041"/>
    </row>
    <row r="252" spans="1:32" ht="18">
      <c r="A252" s="1034"/>
      <c r="B252" s="1047" t="s">
        <v>3217</v>
      </c>
      <c r="C252" s="1048"/>
      <c r="D252" s="1051"/>
      <c r="E252" s="1052"/>
      <c r="F252" s="1048"/>
      <c r="G252" s="425"/>
      <c r="H252" s="1048"/>
      <c r="I252" s="1082" t="s">
        <v>2979</v>
      </c>
      <c r="J252" s="1051"/>
      <c r="K252" s="1051"/>
      <c r="L252" s="1052"/>
      <c r="M252" s="1048"/>
      <c r="N252" s="1048"/>
      <c r="O252" s="1048"/>
      <c r="P252" s="1053" t="s">
        <v>2979</v>
      </c>
      <c r="Q252" s="1048"/>
      <c r="R252" s="1048"/>
      <c r="S252" s="1048"/>
      <c r="T252" s="1048"/>
      <c r="U252" s="1048"/>
      <c r="V252" s="1048"/>
      <c r="W252" s="1102" t="s">
        <v>102</v>
      </c>
      <c r="X252" s="1048"/>
      <c r="Y252" s="1048"/>
      <c r="Z252" s="1048"/>
      <c r="AA252" s="1051"/>
      <c r="AB252" s="1048"/>
      <c r="AC252" s="1048"/>
      <c r="AD252" s="1053" t="s">
        <v>2979</v>
      </c>
      <c r="AE252" s="425"/>
      <c r="AF252" s="1048"/>
    </row>
    <row r="253" spans="1:32" ht="18">
      <c r="A253" s="1034"/>
      <c r="B253" s="1047" t="s">
        <v>3276</v>
      </c>
      <c r="C253" s="1041"/>
      <c r="D253" s="1062"/>
      <c r="E253" s="1041"/>
      <c r="F253" s="1041"/>
      <c r="G253" s="425"/>
      <c r="H253" s="1041"/>
      <c r="I253" s="1105" t="s">
        <v>3309</v>
      </c>
      <c r="J253" s="1062"/>
      <c r="K253" s="1062"/>
      <c r="L253" s="1041"/>
      <c r="M253" s="1041"/>
      <c r="N253" s="1062"/>
      <c r="O253" s="1041"/>
      <c r="P253" s="1085" t="s">
        <v>3309</v>
      </c>
      <c r="Q253" s="1041"/>
      <c r="R253" s="1062"/>
      <c r="S253" s="1041"/>
      <c r="T253" s="1062"/>
      <c r="U253" s="1062"/>
      <c r="V253" s="1041"/>
      <c r="W253" s="1085" t="s">
        <v>2866</v>
      </c>
      <c r="X253" s="1062"/>
      <c r="Y253" s="1062"/>
      <c r="Z253" s="1041"/>
      <c r="AA253" s="1056"/>
      <c r="AB253" s="1062"/>
      <c r="AC253" s="1041"/>
      <c r="AD253" s="1085" t="s">
        <v>2866</v>
      </c>
      <c r="AE253" s="1057"/>
      <c r="AF253" s="1062"/>
    </row>
    <row r="254" spans="1:32" ht="18">
      <c r="A254" s="1086"/>
      <c r="B254" s="1087" t="s">
        <v>3294</v>
      </c>
      <c r="C254" s="1041"/>
      <c r="D254" s="1041"/>
      <c r="E254" s="1041"/>
      <c r="F254" s="1041"/>
      <c r="G254" s="425"/>
      <c r="H254" s="1041"/>
      <c r="I254" s="1106" t="s">
        <v>61</v>
      </c>
      <c r="J254" s="1041"/>
      <c r="K254" s="1041"/>
      <c r="L254" s="1041"/>
      <c r="M254" s="1041"/>
      <c r="N254" s="1041"/>
      <c r="O254" s="1041"/>
      <c r="P254" s="1107" t="s">
        <v>49</v>
      </c>
      <c r="Q254" s="1041"/>
      <c r="R254" s="1041"/>
      <c r="S254" s="1041"/>
      <c r="T254" s="1041"/>
      <c r="U254" s="1041"/>
      <c r="V254" s="1041"/>
      <c r="W254" s="1085" t="s">
        <v>3309</v>
      </c>
      <c r="X254" s="1062"/>
      <c r="Y254" s="1041"/>
      <c r="Z254" s="1041"/>
      <c r="AA254" s="1056"/>
      <c r="AB254" s="1041"/>
      <c r="AC254" s="1041"/>
      <c r="AD254" s="1060" t="s">
        <v>3309</v>
      </c>
      <c r="AE254" s="425"/>
      <c r="AF254" s="1041"/>
    </row>
    <row r="255" spans="1:32" ht="18">
      <c r="A255" s="1086"/>
      <c r="B255" s="1087" t="s">
        <v>3295</v>
      </c>
      <c r="C255" s="1041"/>
      <c r="D255" s="1041"/>
      <c r="E255" s="1041"/>
      <c r="F255" s="1041"/>
      <c r="G255" s="425"/>
      <c r="H255" s="1041"/>
      <c r="I255" s="1060" t="s">
        <v>2866</v>
      </c>
      <c r="J255" s="1041"/>
      <c r="K255" s="1041"/>
      <c r="L255" s="1041"/>
      <c r="M255" s="1041"/>
      <c r="N255" s="1041"/>
      <c r="O255" s="1041"/>
      <c r="P255" s="1060" t="s">
        <v>2866</v>
      </c>
      <c r="Q255" s="1041"/>
      <c r="R255" s="1041"/>
      <c r="S255" s="1041"/>
      <c r="T255" s="1041"/>
      <c r="U255" s="1041"/>
      <c r="V255" s="1041"/>
      <c r="W255" s="1060" t="s">
        <v>49</v>
      </c>
      <c r="X255" s="1041"/>
      <c r="Y255" s="1041"/>
      <c r="Z255" s="1041"/>
      <c r="AA255" s="1056"/>
      <c r="AB255" s="1041"/>
      <c r="AC255" s="1041"/>
      <c r="AD255" s="1108" t="s">
        <v>102</v>
      </c>
      <c r="AE255" s="425"/>
      <c r="AF255" s="1041"/>
    </row>
    <row r="256" spans="1:32" ht="18">
      <c r="A256" s="1086"/>
      <c r="B256" s="1087" t="s">
        <v>3296</v>
      </c>
      <c r="C256" s="1041"/>
      <c r="D256" s="1041"/>
      <c r="E256" s="1041"/>
      <c r="F256" s="1041"/>
      <c r="G256" s="425"/>
      <c r="H256" s="1041"/>
      <c r="I256" s="1064" t="s">
        <v>45</v>
      </c>
      <c r="J256" s="1041"/>
      <c r="K256" s="1041"/>
      <c r="L256" s="1041"/>
      <c r="M256" s="1041"/>
      <c r="N256" s="1041"/>
      <c r="O256" s="1041"/>
      <c r="P256" s="1064" t="s">
        <v>45</v>
      </c>
      <c r="Q256" s="1041"/>
      <c r="R256" s="1041"/>
      <c r="S256" s="1041"/>
      <c r="T256" s="1041"/>
      <c r="U256" s="1041"/>
      <c r="V256" s="1041"/>
      <c r="W256" s="1060" t="s">
        <v>3308</v>
      </c>
      <c r="X256" s="1041"/>
      <c r="Y256" s="1041"/>
      <c r="Z256" s="1041"/>
      <c r="AA256" s="1056"/>
      <c r="AB256" s="1041"/>
      <c r="AC256" s="1041"/>
      <c r="AD256" s="1060" t="s">
        <v>3308</v>
      </c>
      <c r="AE256" s="425"/>
      <c r="AF256" s="1041"/>
    </row>
    <row r="257" spans="1:42" ht="18">
      <c r="A257" s="1034"/>
      <c r="B257" s="1061" t="s">
        <v>3282</v>
      </c>
      <c r="C257" s="1078" t="s">
        <v>55</v>
      </c>
      <c r="D257" s="1056"/>
      <c r="E257" s="1098"/>
      <c r="F257" s="1056"/>
      <c r="G257" s="1056"/>
      <c r="H257" s="1098"/>
      <c r="I257" s="1056"/>
      <c r="J257" s="1109" t="s">
        <v>44</v>
      </c>
      <c r="K257" s="1109" t="s">
        <v>60</v>
      </c>
      <c r="L257" s="1098"/>
      <c r="M257" s="1056"/>
      <c r="N257" s="1041"/>
      <c r="O257" s="1041"/>
      <c r="P257" s="1056"/>
      <c r="Q257" s="1050" t="s">
        <v>55</v>
      </c>
      <c r="R257" s="1041"/>
      <c r="S257" s="1041"/>
      <c r="T257" s="1041"/>
      <c r="U257" s="1041"/>
      <c r="V257" s="1041"/>
      <c r="W257" s="1056"/>
      <c r="X257" s="1050" t="s">
        <v>44</v>
      </c>
      <c r="Y257" s="1041"/>
      <c r="Z257" s="1041"/>
      <c r="AA257" s="1056"/>
      <c r="AB257" s="1041"/>
      <c r="AC257" s="1041"/>
      <c r="AD257" s="1056"/>
      <c r="AE257" s="1050" t="s">
        <v>55</v>
      </c>
      <c r="AF257" s="425"/>
    </row>
    <row r="258" spans="1:42" ht="18">
      <c r="A258" s="1034"/>
      <c r="B258" s="1061" t="s">
        <v>3282</v>
      </c>
      <c r="C258" s="1067" t="s">
        <v>44</v>
      </c>
      <c r="D258" s="1056"/>
      <c r="E258" s="1056"/>
      <c r="F258" s="1056"/>
      <c r="G258" s="1041"/>
      <c r="H258" s="1056"/>
      <c r="I258" s="1056"/>
      <c r="J258" s="1110" t="s">
        <v>98</v>
      </c>
      <c r="K258" s="1111" t="s">
        <v>44</v>
      </c>
      <c r="L258" s="1056"/>
      <c r="M258" s="1056"/>
      <c r="N258" s="1041"/>
      <c r="O258" s="1041"/>
      <c r="P258" s="1056"/>
      <c r="Q258" s="1053" t="s">
        <v>60</v>
      </c>
      <c r="R258" s="1041"/>
      <c r="S258" s="1041"/>
      <c r="T258" s="1041"/>
      <c r="U258" s="1041"/>
      <c r="V258" s="1041"/>
      <c r="W258" s="1056"/>
      <c r="X258" s="1108" t="s">
        <v>98</v>
      </c>
      <c r="Y258" s="1041"/>
      <c r="Z258" s="1041"/>
      <c r="AA258" s="1056"/>
      <c r="AB258" s="1041"/>
      <c r="AC258" s="1041"/>
      <c r="AD258" s="1056"/>
      <c r="AE258" s="1053" t="s">
        <v>44</v>
      </c>
      <c r="AF258" s="425"/>
    </row>
    <row r="259" spans="1:42" ht="18">
      <c r="A259" s="1034"/>
      <c r="B259" s="1061" t="s">
        <v>3297</v>
      </c>
      <c r="C259" s="1089" t="s">
        <v>2979</v>
      </c>
      <c r="D259" s="1056"/>
      <c r="E259" s="1041"/>
      <c r="F259" s="1056"/>
      <c r="G259" s="1041"/>
      <c r="H259" s="1041"/>
      <c r="I259" s="1056"/>
      <c r="J259" s="1112" t="s">
        <v>2979</v>
      </c>
      <c r="K259" s="1113" t="s">
        <v>102</v>
      </c>
      <c r="L259" s="1041"/>
      <c r="M259" s="1056"/>
      <c r="N259" s="1041"/>
      <c r="O259" s="1041"/>
      <c r="P259" s="1056"/>
      <c r="Q259" s="1085" t="s">
        <v>2979</v>
      </c>
      <c r="R259" s="1041"/>
      <c r="S259" s="1041"/>
      <c r="T259" s="1041"/>
      <c r="U259" s="1041"/>
      <c r="V259" s="1041"/>
      <c r="W259" s="1056"/>
      <c r="X259" s="1089" t="s">
        <v>2979</v>
      </c>
      <c r="Y259" s="1041"/>
      <c r="Z259" s="1041"/>
      <c r="AA259" s="1056"/>
      <c r="AB259" s="1041"/>
      <c r="AC259" s="1041"/>
      <c r="AD259" s="1056"/>
      <c r="AE259" s="1085" t="s">
        <v>2979</v>
      </c>
      <c r="AF259" s="1057"/>
    </row>
    <row r="260" spans="1:42" ht="18">
      <c r="A260" s="1086"/>
      <c r="B260" s="1090" t="s">
        <v>3298</v>
      </c>
      <c r="C260" s="1060" t="s">
        <v>2866</v>
      </c>
      <c r="D260" s="1056"/>
      <c r="E260" s="1041"/>
      <c r="F260" s="1056"/>
      <c r="G260" s="1041"/>
      <c r="H260" s="1041"/>
      <c r="I260" s="1056"/>
      <c r="J260" s="1114" t="s">
        <v>2866</v>
      </c>
      <c r="K260" s="1109" t="s">
        <v>84</v>
      </c>
      <c r="L260" s="1041"/>
      <c r="M260" s="1056"/>
      <c r="N260" s="1041"/>
      <c r="O260" s="1041"/>
      <c r="P260" s="1056"/>
      <c r="Q260" s="1060" t="s">
        <v>2866</v>
      </c>
      <c r="R260" s="1041"/>
      <c r="S260" s="1041"/>
      <c r="T260" s="1041"/>
      <c r="U260" s="1041"/>
      <c r="V260" s="1041"/>
      <c r="W260" s="1056"/>
      <c r="X260" s="1060" t="s">
        <v>2866</v>
      </c>
      <c r="Y260" s="1041"/>
      <c r="Z260" s="1041"/>
      <c r="AA260" s="1056"/>
      <c r="AB260" s="1041"/>
      <c r="AC260" s="1041"/>
      <c r="AD260" s="1056"/>
      <c r="AE260" s="1060" t="s">
        <v>2866</v>
      </c>
      <c r="AF260" s="425"/>
    </row>
    <row r="261" spans="1:42" ht="18">
      <c r="A261" s="1086"/>
      <c r="B261" s="1090" t="s">
        <v>3277</v>
      </c>
      <c r="C261" s="1108" t="s">
        <v>98</v>
      </c>
      <c r="D261" s="1056"/>
      <c r="E261" s="1041"/>
      <c r="F261" s="1056"/>
      <c r="G261" s="1041"/>
      <c r="H261" s="1041"/>
      <c r="I261" s="1056"/>
      <c r="J261" s="1114" t="s">
        <v>3309</v>
      </c>
      <c r="K261" s="1113" t="s">
        <v>98</v>
      </c>
      <c r="L261" s="1041"/>
      <c r="M261" s="1056"/>
      <c r="N261" s="1041"/>
      <c r="O261" s="1041"/>
      <c r="P261" s="1056"/>
      <c r="Q261" s="1108" t="s">
        <v>98</v>
      </c>
      <c r="R261" s="1041"/>
      <c r="S261" s="1041"/>
      <c r="T261" s="1041"/>
      <c r="U261" s="1041"/>
      <c r="V261" s="1041"/>
      <c r="W261" s="1056"/>
      <c r="X261" s="1060" t="s">
        <v>43</v>
      </c>
      <c r="Y261" s="1041"/>
      <c r="Z261" s="1041"/>
      <c r="AA261" s="1056"/>
      <c r="AB261" s="1041"/>
      <c r="AC261" s="1041"/>
      <c r="AD261" s="1056"/>
      <c r="AE261" s="1102" t="s">
        <v>98</v>
      </c>
      <c r="AF261" s="425"/>
    </row>
    <row r="262" spans="1:42" ht="18">
      <c r="A262" s="1086"/>
      <c r="B262" s="1090" t="s">
        <v>3299</v>
      </c>
      <c r="C262" s="1060" t="s">
        <v>3309</v>
      </c>
      <c r="D262" s="1056"/>
      <c r="E262" s="1041"/>
      <c r="F262" s="1056"/>
      <c r="G262" s="1041"/>
      <c r="H262" s="1041"/>
      <c r="I262" s="1056"/>
      <c r="J262" s="1114" t="s">
        <v>45</v>
      </c>
      <c r="K262" s="1115" t="s">
        <v>45</v>
      </c>
      <c r="L262" s="1041"/>
      <c r="M262" s="1056"/>
      <c r="N262" s="1041"/>
      <c r="O262" s="1041"/>
      <c r="P262" s="1056"/>
      <c r="Q262" s="1060" t="s">
        <v>44</v>
      </c>
      <c r="R262" s="1041"/>
      <c r="S262" s="1041"/>
      <c r="T262" s="1041"/>
      <c r="U262" s="1041"/>
      <c r="V262" s="1041"/>
      <c r="W262" s="1056"/>
      <c r="X262" s="1060" t="s">
        <v>3309</v>
      </c>
      <c r="Y262" s="1041"/>
      <c r="Z262" s="1041"/>
      <c r="AA262" s="1056"/>
      <c r="AB262" s="1041"/>
      <c r="AC262" s="1041"/>
      <c r="AD262" s="1056"/>
      <c r="AE262" s="1060" t="s">
        <v>3309</v>
      </c>
      <c r="AF262" s="425"/>
    </row>
    <row r="263" spans="1:42" ht="18">
      <c r="A263" s="1034"/>
      <c r="B263" s="1066" t="s">
        <v>3284</v>
      </c>
      <c r="C263" s="1041"/>
      <c r="D263" s="1067" t="s">
        <v>44</v>
      </c>
      <c r="E263" s="1041"/>
      <c r="F263" s="1056"/>
      <c r="G263" s="1041"/>
      <c r="H263" s="1041"/>
      <c r="I263" s="1056"/>
      <c r="J263" s="1041"/>
      <c r="K263" s="1056"/>
      <c r="L263" s="1116" t="s">
        <v>3309</v>
      </c>
      <c r="M263" s="1056"/>
      <c r="N263" s="1041"/>
      <c r="O263" s="1041"/>
      <c r="P263" s="1056"/>
      <c r="Q263" s="1041"/>
      <c r="R263" s="1067" t="s">
        <v>60</v>
      </c>
      <c r="S263" s="1041"/>
      <c r="T263" s="1056"/>
      <c r="U263" s="1056"/>
      <c r="V263" s="1041"/>
      <c r="W263" s="1056"/>
      <c r="X263" s="1041"/>
      <c r="Y263" s="1067" t="s">
        <v>44</v>
      </c>
      <c r="Z263" s="1041"/>
      <c r="AA263" s="1056"/>
      <c r="AB263" s="1041"/>
      <c r="AC263" s="1041"/>
      <c r="AD263" s="1056"/>
      <c r="AE263" s="425"/>
      <c r="AF263" s="1067" t="s">
        <v>44</v>
      </c>
    </row>
    <row r="264" spans="1:42" ht="18">
      <c r="A264" s="1034"/>
      <c r="B264" s="1066" t="s">
        <v>3300</v>
      </c>
      <c r="C264" s="1041"/>
      <c r="D264" s="1117" t="s">
        <v>2979</v>
      </c>
      <c r="E264" s="1041"/>
      <c r="F264" s="1056"/>
      <c r="G264" s="1041"/>
      <c r="H264" s="1041"/>
      <c r="I264" s="1056"/>
      <c r="J264" s="1041"/>
      <c r="K264" s="1056"/>
      <c r="L264" s="1118" t="s">
        <v>2979</v>
      </c>
      <c r="M264" s="1056"/>
      <c r="N264" s="1041"/>
      <c r="O264" s="1041"/>
      <c r="P264" s="1056"/>
      <c r="Q264" s="1041"/>
      <c r="R264" s="1067" t="s">
        <v>2979</v>
      </c>
      <c r="S264" s="1041"/>
      <c r="T264" s="1056"/>
      <c r="U264" s="1056"/>
      <c r="V264" s="1041"/>
      <c r="W264" s="1056"/>
      <c r="X264" s="1041"/>
      <c r="Y264" s="1067" t="s">
        <v>2979</v>
      </c>
      <c r="Z264" s="1041"/>
      <c r="AA264" s="1056"/>
      <c r="AB264" s="1041"/>
      <c r="AC264" s="1041"/>
      <c r="AD264" s="1056"/>
      <c r="AE264" s="425"/>
      <c r="AF264" s="1067" t="s">
        <v>2979</v>
      </c>
    </row>
    <row r="265" spans="1:42" ht="18">
      <c r="A265" s="1086"/>
      <c r="B265" s="1092" t="s">
        <v>3301</v>
      </c>
      <c r="C265" s="1056"/>
      <c r="D265" s="1069" t="s">
        <v>98</v>
      </c>
      <c r="E265" s="1056"/>
      <c r="F265" s="1056"/>
      <c r="G265" s="1056"/>
      <c r="H265" s="1056"/>
      <c r="I265" s="1056"/>
      <c r="J265" s="1056"/>
      <c r="K265" s="1056"/>
      <c r="L265" s="1119" t="s">
        <v>2866</v>
      </c>
      <c r="M265" s="1056"/>
      <c r="N265" s="1056"/>
      <c r="O265" s="1056"/>
      <c r="P265" s="1056"/>
      <c r="Q265" s="1056"/>
      <c r="R265" s="1069" t="s">
        <v>45</v>
      </c>
      <c r="S265" s="1056"/>
      <c r="T265" s="1056"/>
      <c r="U265" s="1056"/>
      <c r="V265" s="1056"/>
      <c r="W265" s="1056"/>
      <c r="X265" s="1056"/>
      <c r="Y265" s="1069" t="s">
        <v>3308</v>
      </c>
      <c r="Z265" s="1056"/>
      <c r="AA265" s="1056"/>
      <c r="AB265" s="1056"/>
      <c r="AC265" s="1056"/>
      <c r="AD265" s="1056"/>
      <c r="AE265" s="425"/>
      <c r="AF265" s="1069" t="s">
        <v>3308</v>
      </c>
    </row>
    <row r="266" spans="1:42" ht="18">
      <c r="A266" s="1086"/>
      <c r="B266" s="1092" t="s">
        <v>3302</v>
      </c>
      <c r="C266" s="1056"/>
      <c r="D266" s="1069" t="s">
        <v>3309</v>
      </c>
      <c r="E266" s="1056"/>
      <c r="F266" s="1056"/>
      <c r="G266" s="1056"/>
      <c r="H266" s="1056"/>
      <c r="I266" s="1056"/>
      <c r="J266" s="1056"/>
      <c r="K266" s="1056"/>
      <c r="L266" s="1102" t="s">
        <v>98</v>
      </c>
      <c r="M266" s="1056"/>
      <c r="N266" s="1056"/>
      <c r="O266" s="1056"/>
      <c r="P266" s="1056"/>
      <c r="Q266" s="1056"/>
      <c r="R266" s="1107"/>
      <c r="S266" s="1056"/>
      <c r="T266" s="1056"/>
      <c r="U266" s="1056"/>
      <c r="V266" s="1056"/>
      <c r="W266" s="1056"/>
      <c r="X266" s="1056"/>
      <c r="Y266" s="1069" t="s">
        <v>3309</v>
      </c>
      <c r="Z266" s="1056"/>
      <c r="AA266" s="1056"/>
      <c r="AB266" s="1056"/>
      <c r="AC266" s="1056"/>
      <c r="AD266" s="1056"/>
      <c r="AE266" s="425"/>
      <c r="AF266" s="1069" t="s">
        <v>3309</v>
      </c>
    </row>
    <row r="267" spans="1:42" ht="13.2">
      <c r="A267" s="1021"/>
      <c r="Q267" s="10" t="s">
        <v>3309</v>
      </c>
      <c r="R267" s="10" t="s">
        <v>3309</v>
      </c>
      <c r="AA267" s="10" t="s">
        <v>3309</v>
      </c>
    </row>
    <row r="268" spans="1:42" ht="13.8">
      <c r="A268" s="1021"/>
      <c r="O268" s="1045" t="s">
        <v>3079</v>
      </c>
      <c r="P268" s="1045" t="s">
        <v>3079</v>
      </c>
      <c r="Q268" s="1045" t="s">
        <v>3079</v>
      </c>
      <c r="R268" s="1045" t="s">
        <v>3079</v>
      </c>
      <c r="S268" s="1045" t="s">
        <v>3079</v>
      </c>
      <c r="T268" s="1045" t="s">
        <v>3079</v>
      </c>
      <c r="U268" s="1045" t="s">
        <v>3079</v>
      </c>
    </row>
    <row r="269" spans="1:42" ht="13.8">
      <c r="A269" s="1021"/>
      <c r="C269" s="10" t="s">
        <v>3310</v>
      </c>
      <c r="V269" s="1036" t="s">
        <v>84</v>
      </c>
      <c r="W269" s="1036" t="s">
        <v>84</v>
      </c>
      <c r="X269" s="1036" t="s">
        <v>84</v>
      </c>
    </row>
    <row r="270" spans="1:42" ht="18">
      <c r="A270" s="1021"/>
      <c r="C270" s="10" t="s">
        <v>3311</v>
      </c>
      <c r="V270" s="1050" t="s">
        <v>3312</v>
      </c>
      <c r="AC270" s="1050" t="s">
        <v>3312</v>
      </c>
    </row>
    <row r="271" spans="1:42" ht="13.2">
      <c r="A271" s="1021"/>
    </row>
    <row r="272" spans="1:42" ht="17.399999999999999">
      <c r="A272" s="1120"/>
      <c r="B272" s="1121" t="s">
        <v>1555</v>
      </c>
      <c r="C272" s="1122"/>
      <c r="D272" s="1122"/>
      <c r="E272" s="1122"/>
      <c r="F272" s="1122"/>
      <c r="G272" s="1122"/>
      <c r="H272" s="1122"/>
      <c r="I272" s="1122"/>
      <c r="J272" s="1122"/>
      <c r="K272" s="1122"/>
      <c r="L272" s="1122"/>
      <c r="M272" s="1122"/>
      <c r="N272" s="1122"/>
      <c r="O272" s="1122"/>
      <c r="P272" s="1122"/>
      <c r="Q272" s="1122"/>
      <c r="R272" s="1122"/>
      <c r="S272" s="1122"/>
      <c r="T272" s="1122"/>
      <c r="U272" s="1122"/>
      <c r="V272" s="1122"/>
      <c r="W272" s="1122"/>
      <c r="X272" s="1122"/>
      <c r="Y272" s="1122"/>
      <c r="Z272" s="1122"/>
      <c r="AA272" s="1122"/>
      <c r="AB272" s="1122"/>
      <c r="AC272" s="1122"/>
      <c r="AD272" s="1122"/>
      <c r="AE272" s="1122"/>
      <c r="AF272" s="1122"/>
      <c r="AG272" s="355"/>
      <c r="AH272" s="355"/>
      <c r="AI272" s="355"/>
      <c r="AJ272" s="355"/>
      <c r="AK272" s="355"/>
      <c r="AL272" s="355"/>
      <c r="AM272" s="355"/>
      <c r="AN272" s="355"/>
      <c r="AO272" s="355"/>
      <c r="AP272" s="355"/>
    </row>
    <row r="273" spans="1:42" ht="13.8">
      <c r="A273" s="1120"/>
      <c r="B273" s="1123"/>
      <c r="C273" s="1124">
        <v>44866</v>
      </c>
      <c r="D273" s="1124">
        <v>44867</v>
      </c>
      <c r="E273" s="1125">
        <v>44868</v>
      </c>
      <c r="F273" s="1124">
        <v>44869</v>
      </c>
      <c r="G273" s="1124">
        <v>44870</v>
      </c>
      <c r="H273" s="1124">
        <v>44871</v>
      </c>
      <c r="I273" s="1124">
        <v>44872</v>
      </c>
      <c r="J273" s="1124">
        <v>44873</v>
      </c>
      <c r="K273" s="1124">
        <v>44874</v>
      </c>
      <c r="L273" s="1124">
        <v>44875</v>
      </c>
      <c r="M273" s="1124">
        <v>44876</v>
      </c>
      <c r="N273" s="1124">
        <v>44877</v>
      </c>
      <c r="O273" s="1124">
        <v>44878</v>
      </c>
      <c r="P273" s="1124">
        <v>44879</v>
      </c>
      <c r="Q273" s="1124">
        <v>44880</v>
      </c>
      <c r="R273" s="1124">
        <v>44881</v>
      </c>
      <c r="S273" s="1124">
        <v>44882</v>
      </c>
      <c r="T273" s="1124">
        <v>44883</v>
      </c>
      <c r="U273" s="1124">
        <v>44884</v>
      </c>
      <c r="V273" s="1124">
        <v>44885</v>
      </c>
      <c r="W273" s="1124">
        <v>44886</v>
      </c>
      <c r="X273" s="1124">
        <v>44887</v>
      </c>
      <c r="Y273" s="1125">
        <v>44888</v>
      </c>
      <c r="Z273" s="1124">
        <v>44889</v>
      </c>
      <c r="AA273" s="1124">
        <v>44890</v>
      </c>
      <c r="AB273" s="1124">
        <v>44891</v>
      </c>
      <c r="AC273" s="1124">
        <v>44892</v>
      </c>
      <c r="AD273" s="1124">
        <v>44893</v>
      </c>
      <c r="AE273" s="1124">
        <v>44894</v>
      </c>
      <c r="AF273" s="1124">
        <v>44895</v>
      </c>
      <c r="AG273" s="355"/>
      <c r="AH273" s="355"/>
      <c r="AI273" s="355"/>
      <c r="AJ273" s="355"/>
      <c r="AK273" s="355"/>
      <c r="AL273" s="355"/>
      <c r="AM273" s="355"/>
      <c r="AN273" s="355"/>
      <c r="AO273" s="355"/>
      <c r="AP273" s="355"/>
    </row>
    <row r="274" spans="1:42" ht="13.8">
      <c r="A274" s="1120"/>
      <c r="B274" s="1126"/>
      <c r="C274" s="1127" t="s">
        <v>66</v>
      </c>
      <c r="D274" s="1127" t="s">
        <v>67</v>
      </c>
      <c r="E274" s="1127" t="s">
        <v>68</v>
      </c>
      <c r="F274" s="1127" t="s">
        <v>69</v>
      </c>
      <c r="G274" s="1127" t="s">
        <v>70</v>
      </c>
      <c r="H274" s="1127" t="s">
        <v>71</v>
      </c>
      <c r="I274" s="1127" t="s">
        <v>72</v>
      </c>
      <c r="J274" s="1127" t="s">
        <v>66</v>
      </c>
      <c r="K274" s="1127" t="s">
        <v>67</v>
      </c>
      <c r="L274" s="1127" t="s">
        <v>68</v>
      </c>
      <c r="M274" s="1127" t="s">
        <v>69</v>
      </c>
      <c r="N274" s="1127" t="s">
        <v>70</v>
      </c>
      <c r="O274" s="1127" t="s">
        <v>71</v>
      </c>
      <c r="P274" s="1127" t="s">
        <v>72</v>
      </c>
      <c r="Q274" s="1127" t="s">
        <v>66</v>
      </c>
      <c r="R274" s="1127" t="s">
        <v>67</v>
      </c>
      <c r="S274" s="1127" t="s">
        <v>68</v>
      </c>
      <c r="T274" s="1127" t="s">
        <v>69</v>
      </c>
      <c r="U274" s="1127" t="s">
        <v>70</v>
      </c>
      <c r="V274" s="1127" t="s">
        <v>71</v>
      </c>
      <c r="W274" s="1127" t="s">
        <v>72</v>
      </c>
      <c r="X274" s="1127" t="s">
        <v>66</v>
      </c>
      <c r="Y274" s="1127" t="s">
        <v>67</v>
      </c>
      <c r="Z274" s="1127" t="s">
        <v>68</v>
      </c>
      <c r="AA274" s="1127" t="s">
        <v>69</v>
      </c>
      <c r="AB274" s="1127" t="s">
        <v>70</v>
      </c>
      <c r="AC274" s="1127" t="s">
        <v>71</v>
      </c>
      <c r="AD274" s="1127" t="s">
        <v>72</v>
      </c>
      <c r="AE274" s="1127" t="s">
        <v>66</v>
      </c>
      <c r="AF274" s="1127" t="s">
        <v>67</v>
      </c>
      <c r="AG274" s="355"/>
      <c r="AH274" s="355"/>
      <c r="AI274" s="355"/>
      <c r="AJ274" s="355"/>
      <c r="AK274" s="355"/>
      <c r="AL274" s="355"/>
      <c r="AM274" s="355"/>
      <c r="AN274" s="355"/>
      <c r="AO274" s="355"/>
      <c r="AP274" s="355"/>
    </row>
    <row r="275" spans="1:42" ht="13.8">
      <c r="A275" s="1128"/>
      <c r="B275" s="1129" t="s">
        <v>3313</v>
      </c>
      <c r="C275" s="1130" t="s">
        <v>2979</v>
      </c>
      <c r="D275" s="1131"/>
      <c r="E275" s="1131"/>
      <c r="F275" s="1131"/>
      <c r="G275" s="1132"/>
      <c r="H275" s="1131"/>
      <c r="I275" s="1130" t="s">
        <v>2979</v>
      </c>
      <c r="J275" s="1130" t="s">
        <v>2979</v>
      </c>
      <c r="K275" s="1130" t="s">
        <v>2979</v>
      </c>
      <c r="L275" s="1130" t="s">
        <v>102</v>
      </c>
      <c r="M275" s="1133"/>
      <c r="N275" s="1133"/>
      <c r="O275" s="1133"/>
      <c r="P275" s="1130" t="s">
        <v>2979</v>
      </c>
      <c r="Q275" s="1130" t="s">
        <v>2979</v>
      </c>
      <c r="R275" s="1130" t="s">
        <v>2979</v>
      </c>
      <c r="S275" s="1130" t="s">
        <v>102</v>
      </c>
      <c r="T275" s="1133"/>
      <c r="U275" s="1133"/>
      <c r="V275" s="1133"/>
      <c r="W275" s="1130" t="s">
        <v>2979</v>
      </c>
      <c r="X275" s="1133"/>
      <c r="Y275" s="1133"/>
      <c r="Z275" s="1130" t="s">
        <v>2979</v>
      </c>
      <c r="AA275" s="1133"/>
      <c r="AB275" s="1133"/>
      <c r="AC275" s="1133"/>
      <c r="AD275" s="1130" t="s">
        <v>2979</v>
      </c>
      <c r="AE275" s="1130" t="s">
        <v>2979</v>
      </c>
      <c r="AF275" s="1130" t="s">
        <v>2979</v>
      </c>
      <c r="AG275" s="355"/>
      <c r="AH275" s="355"/>
      <c r="AI275" s="355"/>
      <c r="AJ275" s="355"/>
      <c r="AK275" s="355"/>
      <c r="AL275" s="355"/>
      <c r="AM275" s="355"/>
      <c r="AN275" s="355"/>
      <c r="AO275" s="355"/>
      <c r="AP275" s="355"/>
    </row>
    <row r="276" spans="1:42" ht="13.8">
      <c r="A276" s="1128"/>
      <c r="B276" s="1129" t="s">
        <v>3314</v>
      </c>
      <c r="C276" s="1130" t="s">
        <v>3308</v>
      </c>
      <c r="D276" s="1131"/>
      <c r="E276" s="1131"/>
      <c r="F276" s="1131"/>
      <c r="G276" s="1132"/>
      <c r="H276" s="1131"/>
      <c r="I276" s="1130" t="s">
        <v>3308</v>
      </c>
      <c r="J276" s="1130" t="s">
        <v>3308</v>
      </c>
      <c r="K276" s="1130" t="s">
        <v>3308</v>
      </c>
      <c r="L276" s="1130" t="s">
        <v>3308</v>
      </c>
      <c r="M276" s="1133"/>
      <c r="N276" s="1133"/>
      <c r="O276" s="1133"/>
      <c r="P276" s="1130" t="s">
        <v>3308</v>
      </c>
      <c r="Q276" s="1130" t="s">
        <v>3308</v>
      </c>
      <c r="R276" s="1130" t="s">
        <v>3308</v>
      </c>
      <c r="S276" s="1130" t="s">
        <v>3308</v>
      </c>
      <c r="T276" s="1133"/>
      <c r="U276" s="1133"/>
      <c r="V276" s="1133"/>
      <c r="W276" s="1130" t="s">
        <v>3308</v>
      </c>
      <c r="X276" s="1133"/>
      <c r="Y276" s="1133"/>
      <c r="Z276" s="1130" t="s">
        <v>3308</v>
      </c>
      <c r="AA276" s="1133"/>
      <c r="AB276" s="1133"/>
      <c r="AC276" s="1133"/>
      <c r="AD276" s="1130" t="s">
        <v>3308</v>
      </c>
      <c r="AE276" s="1130" t="s">
        <v>3308</v>
      </c>
      <c r="AF276" s="1130" t="s">
        <v>3308</v>
      </c>
      <c r="AG276" s="355"/>
      <c r="AH276" s="355"/>
      <c r="AI276" s="355"/>
      <c r="AJ276" s="355"/>
      <c r="AK276" s="355"/>
      <c r="AL276" s="355"/>
      <c r="AM276" s="355"/>
      <c r="AN276" s="355"/>
      <c r="AO276" s="355"/>
      <c r="AP276" s="355"/>
    </row>
    <row r="277" spans="1:42" ht="13.8">
      <c r="A277" s="1128"/>
      <c r="B277" s="1134" t="s">
        <v>3315</v>
      </c>
      <c r="C277" s="1130" t="s">
        <v>2866</v>
      </c>
      <c r="D277" s="1131"/>
      <c r="E277" s="1131"/>
      <c r="F277" s="1131"/>
      <c r="G277" s="1132"/>
      <c r="H277" s="1131"/>
      <c r="I277" s="1130" t="s">
        <v>2866</v>
      </c>
      <c r="J277" s="1130" t="s">
        <v>102</v>
      </c>
      <c r="K277" s="1130" t="s">
        <v>84</v>
      </c>
      <c r="L277" s="1130" t="s">
        <v>3079</v>
      </c>
      <c r="M277" s="1133"/>
      <c r="N277" s="1133"/>
      <c r="O277" s="1133"/>
      <c r="P277" s="1130" t="s">
        <v>2866</v>
      </c>
      <c r="Q277" s="1130" t="s">
        <v>2866</v>
      </c>
      <c r="R277" s="1130" t="s">
        <v>102</v>
      </c>
      <c r="S277" s="1130" t="s">
        <v>60</v>
      </c>
      <c r="T277" s="1133"/>
      <c r="U277" s="1133"/>
      <c r="V277" s="1133"/>
      <c r="W277" s="1130" t="s">
        <v>2866</v>
      </c>
      <c r="X277" s="1133"/>
      <c r="Y277" s="1133"/>
      <c r="Z277" s="1130" t="s">
        <v>2866</v>
      </c>
      <c r="AA277" s="1133"/>
      <c r="AB277" s="1133"/>
      <c r="AC277" s="1133"/>
      <c r="AD277" s="1130" t="s">
        <v>2866</v>
      </c>
      <c r="AE277" s="1130" t="s">
        <v>2866</v>
      </c>
      <c r="AF277" s="1130" t="s">
        <v>102</v>
      </c>
      <c r="AG277" s="355"/>
      <c r="AH277" s="355"/>
      <c r="AI277" s="355"/>
      <c r="AJ277" s="355"/>
      <c r="AK277" s="355"/>
      <c r="AL277" s="355"/>
      <c r="AM277" s="355"/>
      <c r="AN277" s="355"/>
      <c r="AO277" s="355"/>
      <c r="AP277" s="355"/>
    </row>
    <row r="278" spans="1:42" ht="15.6">
      <c r="A278" s="1128"/>
      <c r="B278" s="1135" t="s">
        <v>3316</v>
      </c>
      <c r="C278" s="1133"/>
      <c r="D278" s="1130" t="s">
        <v>40</v>
      </c>
      <c r="E278" s="1133"/>
      <c r="F278" s="1130" t="s">
        <v>2979</v>
      </c>
      <c r="G278" s="1133"/>
      <c r="H278" s="1133"/>
      <c r="I278" s="1133"/>
      <c r="J278" s="1133"/>
      <c r="K278" s="1133"/>
      <c r="L278" s="1133"/>
      <c r="M278" s="1130" t="s">
        <v>3308</v>
      </c>
      <c r="N278" s="1133"/>
      <c r="O278" s="1133"/>
      <c r="P278" s="1133"/>
      <c r="Q278" s="1133"/>
      <c r="R278" s="1133"/>
      <c r="S278" s="1133"/>
      <c r="T278" s="1130" t="s">
        <v>2979</v>
      </c>
      <c r="U278" s="1133"/>
      <c r="V278" s="1133"/>
      <c r="W278" s="1133"/>
      <c r="X278" s="1130" t="s">
        <v>102</v>
      </c>
      <c r="Y278" s="1133"/>
      <c r="Z278" s="1133"/>
      <c r="AA278" s="1130" t="s">
        <v>3308</v>
      </c>
      <c r="AB278" s="1133"/>
      <c r="AC278" s="1133"/>
      <c r="AD278" s="1133"/>
      <c r="AE278" s="1133"/>
      <c r="AF278" s="1133"/>
      <c r="AG278" s="355"/>
      <c r="AH278" s="355"/>
      <c r="AI278" s="355"/>
      <c r="AJ278" s="355"/>
      <c r="AK278" s="355"/>
      <c r="AL278" s="355"/>
      <c r="AM278" s="355"/>
      <c r="AN278" s="355"/>
      <c r="AO278" s="355"/>
      <c r="AP278" s="355"/>
    </row>
    <row r="279" spans="1:42" ht="15.6">
      <c r="A279" s="1128"/>
      <c r="B279" s="1135" t="s">
        <v>3317</v>
      </c>
      <c r="C279" s="1133"/>
      <c r="D279" s="1130" t="s">
        <v>3079</v>
      </c>
      <c r="E279" s="1133"/>
      <c r="F279" s="1130" t="s">
        <v>2866</v>
      </c>
      <c r="G279" s="1133"/>
      <c r="H279" s="1133"/>
      <c r="I279" s="1133"/>
      <c r="J279" s="1133"/>
      <c r="K279" s="1133"/>
      <c r="L279" s="1133"/>
      <c r="M279" s="1130" t="s">
        <v>3318</v>
      </c>
      <c r="N279" s="1133"/>
      <c r="O279" s="1133"/>
      <c r="P279" s="1133"/>
      <c r="Q279" s="1133"/>
      <c r="R279" s="1133"/>
      <c r="S279" s="1133"/>
      <c r="T279" s="1130" t="s">
        <v>49</v>
      </c>
      <c r="U279" s="1133"/>
      <c r="V279" s="1133"/>
      <c r="W279" s="1133"/>
      <c r="X279" s="1130" t="s">
        <v>2866</v>
      </c>
      <c r="Y279" s="1133"/>
      <c r="Z279" s="1133"/>
      <c r="AA279" s="1130" t="s">
        <v>2866</v>
      </c>
      <c r="AB279" s="1133"/>
      <c r="AC279" s="1133"/>
      <c r="AD279" s="1133"/>
      <c r="AE279" s="1133"/>
      <c r="AF279" s="1133"/>
      <c r="AG279" s="355"/>
      <c r="AH279" s="355"/>
      <c r="AI279" s="355"/>
      <c r="AJ279" s="355"/>
      <c r="AK279" s="355"/>
      <c r="AL279" s="355"/>
      <c r="AM279" s="355"/>
      <c r="AN279" s="355"/>
      <c r="AO279" s="355"/>
      <c r="AP279" s="355"/>
    </row>
    <row r="280" spans="1:42" ht="15.6">
      <c r="A280" s="1128"/>
      <c r="B280" s="1135" t="s">
        <v>3319</v>
      </c>
      <c r="C280" s="1133"/>
      <c r="D280" s="1130" t="s">
        <v>3308</v>
      </c>
      <c r="E280" s="1133"/>
      <c r="F280" s="1130" t="s">
        <v>49</v>
      </c>
      <c r="G280" s="1133"/>
      <c r="H280" s="1133"/>
      <c r="I280" s="1133"/>
      <c r="J280" s="1133"/>
      <c r="K280" s="1133"/>
      <c r="L280" s="1133"/>
      <c r="M280" s="1130" t="s">
        <v>2866</v>
      </c>
      <c r="N280" s="1133"/>
      <c r="O280" s="1133"/>
      <c r="P280" s="1133"/>
      <c r="Q280" s="1133"/>
      <c r="R280" s="1133"/>
      <c r="S280" s="1133"/>
      <c r="T280" s="1130" t="s">
        <v>3308</v>
      </c>
      <c r="U280" s="1133"/>
      <c r="V280" s="1133"/>
      <c r="W280" s="1133"/>
      <c r="X280" s="1130" t="s">
        <v>3308</v>
      </c>
      <c r="Y280" s="1133"/>
      <c r="Z280" s="1133"/>
      <c r="AA280" s="1130" t="s">
        <v>3079</v>
      </c>
      <c r="AB280" s="1133"/>
      <c r="AC280" s="1133"/>
      <c r="AD280" s="1133"/>
      <c r="AE280" s="1133"/>
      <c r="AF280" s="1133"/>
      <c r="AG280" s="355"/>
      <c r="AH280" s="355"/>
      <c r="AI280" s="355"/>
      <c r="AJ280" s="355"/>
      <c r="AK280" s="355"/>
      <c r="AL280" s="355"/>
      <c r="AM280" s="355"/>
      <c r="AN280" s="355"/>
      <c r="AO280" s="355"/>
      <c r="AP280" s="355"/>
    </row>
    <row r="281" spans="1:42" ht="18">
      <c r="A281" s="1128"/>
      <c r="B281" s="1136" t="s">
        <v>3320</v>
      </c>
      <c r="C281" s="1137"/>
      <c r="D281" s="1137"/>
      <c r="E281" s="1130" t="s">
        <v>2979</v>
      </c>
      <c r="F281" s="1137"/>
      <c r="G281" s="1130" t="s">
        <v>2979</v>
      </c>
      <c r="H281" s="1137"/>
      <c r="I281" s="1137"/>
      <c r="J281" s="1137"/>
      <c r="K281" s="1137"/>
      <c r="L281" s="1137"/>
      <c r="M281" s="1137"/>
      <c r="N281" s="1130" t="s">
        <v>2979</v>
      </c>
      <c r="O281" s="1137"/>
      <c r="P281" s="1137"/>
      <c r="Q281" s="1137"/>
      <c r="R281" s="1137"/>
      <c r="S281" s="1137"/>
      <c r="T281" s="1137"/>
      <c r="U281" s="1130" t="s">
        <v>2979</v>
      </c>
      <c r="V281" s="1137"/>
      <c r="W281" s="1137"/>
      <c r="X281" s="1137"/>
      <c r="Y281" s="1130" t="s">
        <v>2979</v>
      </c>
      <c r="Z281" s="1137"/>
      <c r="AA281" s="1137"/>
      <c r="AB281" s="1130" t="s">
        <v>2979</v>
      </c>
      <c r="AC281" s="1137"/>
      <c r="AD281" s="1137"/>
      <c r="AE281" s="1137"/>
      <c r="AF281" s="1133"/>
      <c r="AG281" s="355"/>
      <c r="AH281" s="355"/>
      <c r="AI281" s="355"/>
      <c r="AJ281" s="355"/>
      <c r="AK281" s="355"/>
      <c r="AL281" s="355"/>
      <c r="AM281" s="355"/>
      <c r="AN281" s="355"/>
      <c r="AO281" s="355"/>
      <c r="AP281" s="355"/>
    </row>
    <row r="282" spans="1:42" ht="18">
      <c r="A282" s="1128"/>
      <c r="B282" s="1136" t="s">
        <v>3321</v>
      </c>
      <c r="C282" s="1137"/>
      <c r="D282" s="1137"/>
      <c r="E282" s="1130" t="s">
        <v>2866</v>
      </c>
      <c r="F282" s="1137"/>
      <c r="G282" s="1130" t="s">
        <v>2866</v>
      </c>
      <c r="H282" s="1137"/>
      <c r="I282" s="1137"/>
      <c r="J282" s="1137"/>
      <c r="K282" s="1137"/>
      <c r="L282" s="1137"/>
      <c r="M282" s="1137"/>
      <c r="N282" s="1130" t="s">
        <v>98</v>
      </c>
      <c r="O282" s="1137"/>
      <c r="P282" s="1137"/>
      <c r="Q282" s="1137"/>
      <c r="R282" s="1137"/>
      <c r="S282" s="1137"/>
      <c r="T282" s="1137"/>
      <c r="U282" s="1130" t="s">
        <v>98</v>
      </c>
      <c r="V282" s="1137"/>
      <c r="W282" s="1137"/>
      <c r="X282" s="1137"/>
      <c r="Y282" s="1138" t="s">
        <v>44</v>
      </c>
      <c r="Z282" s="1137"/>
      <c r="AA282" s="1137"/>
      <c r="AB282" s="1130" t="s">
        <v>2866</v>
      </c>
      <c r="AC282" s="1137"/>
      <c r="AD282" s="1137"/>
      <c r="AE282" s="1137"/>
      <c r="AF282" s="1133"/>
      <c r="AG282" s="355"/>
      <c r="AH282" s="355"/>
      <c r="AI282" s="355"/>
      <c r="AJ282" s="355"/>
      <c r="AK282" s="355"/>
      <c r="AL282" s="355"/>
      <c r="AM282" s="355"/>
      <c r="AN282" s="355"/>
      <c r="AO282" s="355"/>
      <c r="AP282" s="355"/>
    </row>
    <row r="283" spans="1:42" ht="18">
      <c r="A283" s="1128"/>
      <c r="B283" s="1136" t="s">
        <v>3322</v>
      </c>
      <c r="C283" s="1137"/>
      <c r="D283" s="1137"/>
      <c r="E283" s="1138" t="s">
        <v>98</v>
      </c>
      <c r="F283" s="1137"/>
      <c r="G283" s="1138" t="s">
        <v>98</v>
      </c>
      <c r="H283" s="1137"/>
      <c r="I283" s="1137"/>
      <c r="J283" s="1137"/>
      <c r="K283" s="1137"/>
      <c r="L283" s="1137"/>
      <c r="M283" s="1137"/>
      <c r="N283" s="1138" t="s">
        <v>2866</v>
      </c>
      <c r="O283" s="1137"/>
      <c r="P283" s="1137"/>
      <c r="Q283" s="1137"/>
      <c r="R283" s="1137"/>
      <c r="S283" s="1137"/>
      <c r="T283" s="1137"/>
      <c r="U283" s="1130" t="s">
        <v>102</v>
      </c>
      <c r="V283" s="1137"/>
      <c r="W283" s="1137"/>
      <c r="X283" s="1137"/>
      <c r="Y283" s="1138" t="s">
        <v>98</v>
      </c>
      <c r="Z283" s="1137"/>
      <c r="AA283" s="1137"/>
      <c r="AB283" s="1130" t="s">
        <v>98</v>
      </c>
      <c r="AC283" s="1137"/>
      <c r="AD283" s="1137"/>
      <c r="AE283" s="1137"/>
      <c r="AF283" s="1137"/>
      <c r="AG283" s="355"/>
      <c r="AH283" s="355"/>
      <c r="AI283" s="355"/>
      <c r="AJ283" s="355"/>
      <c r="AK283" s="355"/>
      <c r="AL283" s="355"/>
      <c r="AM283" s="355"/>
      <c r="AN283" s="355"/>
      <c r="AO283" s="355"/>
      <c r="AP283" s="355"/>
    </row>
    <row r="284" spans="1:42" ht="18">
      <c r="A284" s="1128"/>
      <c r="B284" s="1139" t="s">
        <v>3323</v>
      </c>
      <c r="C284" s="1137"/>
      <c r="D284" s="1137"/>
      <c r="E284" s="1138" t="s">
        <v>45</v>
      </c>
      <c r="F284" s="1137"/>
      <c r="G284" s="1130" t="s">
        <v>44</v>
      </c>
      <c r="H284" s="1137"/>
      <c r="I284" s="1137"/>
      <c r="J284" s="1137"/>
      <c r="K284" s="1137"/>
      <c r="L284" s="1137"/>
      <c r="M284" s="1137"/>
      <c r="N284" s="1130" t="s">
        <v>3324</v>
      </c>
      <c r="O284" s="1137"/>
      <c r="P284" s="1137"/>
      <c r="Q284" s="1137"/>
      <c r="R284" s="1137"/>
      <c r="S284" s="1137"/>
      <c r="T284" s="1137"/>
      <c r="U284" s="1130" t="s">
        <v>44</v>
      </c>
      <c r="V284" s="1137"/>
      <c r="W284" s="1137"/>
      <c r="X284" s="1137"/>
      <c r="Y284" s="1130" t="s">
        <v>3308</v>
      </c>
      <c r="Z284" s="1137"/>
      <c r="AA284" s="1137"/>
      <c r="AB284" s="1130" t="s">
        <v>44</v>
      </c>
      <c r="AC284" s="1137"/>
      <c r="AD284" s="1137"/>
      <c r="AE284" s="1137"/>
      <c r="AF284" s="1133"/>
      <c r="AG284" s="355"/>
      <c r="AH284" s="355"/>
      <c r="AI284" s="355"/>
      <c r="AJ284" s="355"/>
      <c r="AK284" s="355"/>
      <c r="AL284" s="355"/>
      <c r="AM284" s="355"/>
      <c r="AN284" s="355"/>
      <c r="AO284" s="355"/>
      <c r="AP284" s="355"/>
    </row>
    <row r="285" spans="1:42" ht="18">
      <c r="A285" s="1128"/>
      <c r="B285" s="1140" t="s">
        <v>3325</v>
      </c>
      <c r="C285" s="1137"/>
      <c r="D285" s="1137"/>
      <c r="E285" s="1137"/>
      <c r="F285" s="1137"/>
      <c r="G285" s="1137"/>
      <c r="H285" s="1138" t="s">
        <v>98</v>
      </c>
      <c r="I285" s="1137"/>
      <c r="J285" s="1137"/>
      <c r="K285" s="1137"/>
      <c r="L285" s="1137"/>
      <c r="M285" s="1137"/>
      <c r="N285" s="1137"/>
      <c r="O285" s="1138" t="s">
        <v>98</v>
      </c>
      <c r="P285" s="1137"/>
      <c r="Q285" s="1137"/>
      <c r="R285" s="1137"/>
      <c r="S285" s="1137"/>
      <c r="T285" s="1137"/>
      <c r="U285" s="1137"/>
      <c r="V285" s="1138" t="s">
        <v>98</v>
      </c>
      <c r="W285" s="1137"/>
      <c r="X285" s="1137"/>
      <c r="Y285" s="1137"/>
      <c r="Z285" s="1137"/>
      <c r="AA285" s="1137"/>
      <c r="AB285" s="1137"/>
      <c r="AC285" s="1138" t="s">
        <v>98</v>
      </c>
      <c r="AD285" s="1137"/>
      <c r="AE285" s="1137"/>
      <c r="AF285" s="1137"/>
      <c r="AG285" s="355"/>
      <c r="AH285" s="355"/>
      <c r="AI285" s="355"/>
      <c r="AJ285" s="355"/>
      <c r="AK285" s="355"/>
      <c r="AL285" s="355"/>
      <c r="AM285" s="355"/>
      <c r="AN285" s="355"/>
      <c r="AO285" s="355"/>
      <c r="AP285" s="355"/>
    </row>
    <row r="286" spans="1:42" ht="18">
      <c r="A286" s="1128"/>
      <c r="B286" s="1140" t="s">
        <v>3326</v>
      </c>
      <c r="C286" s="1137"/>
      <c r="D286" s="1137"/>
      <c r="E286" s="1137"/>
      <c r="F286" s="1137"/>
      <c r="G286" s="1137"/>
      <c r="H286" s="1130" t="s">
        <v>2979</v>
      </c>
      <c r="I286" s="1137"/>
      <c r="J286" s="1137"/>
      <c r="K286" s="1137"/>
      <c r="L286" s="1137"/>
      <c r="M286" s="1137"/>
      <c r="N286" s="1137"/>
      <c r="O286" s="1130" t="s">
        <v>2979</v>
      </c>
      <c r="P286" s="1137"/>
      <c r="Q286" s="1137"/>
      <c r="R286" s="1137"/>
      <c r="S286" s="1137"/>
      <c r="T286" s="1137"/>
      <c r="U286" s="1137"/>
      <c r="V286" s="1130" t="s">
        <v>2979</v>
      </c>
      <c r="W286" s="1137"/>
      <c r="X286" s="1137"/>
      <c r="Y286" s="1137"/>
      <c r="Z286" s="1137"/>
      <c r="AA286" s="1137"/>
      <c r="AB286" s="1137"/>
      <c r="AC286" s="1130" t="s">
        <v>2979</v>
      </c>
      <c r="AD286" s="1137"/>
      <c r="AE286" s="1137"/>
      <c r="AF286" s="1137"/>
      <c r="AG286" s="355"/>
      <c r="AH286" s="355"/>
      <c r="AI286" s="355"/>
      <c r="AJ286" s="355"/>
      <c r="AK286" s="355"/>
      <c r="AL286" s="355"/>
      <c r="AM286" s="355"/>
      <c r="AN286" s="355"/>
      <c r="AO286" s="355"/>
      <c r="AP286" s="355"/>
    </row>
    <row r="287" spans="1:42" ht="18">
      <c r="A287" s="1128"/>
      <c r="B287" s="1140" t="s">
        <v>3327</v>
      </c>
      <c r="C287" s="1137"/>
      <c r="D287" s="1137"/>
      <c r="E287" s="1137"/>
      <c r="F287" s="1137"/>
      <c r="G287" s="1137"/>
      <c r="H287" s="1130" t="s">
        <v>3308</v>
      </c>
      <c r="I287" s="1137"/>
      <c r="J287" s="1137"/>
      <c r="K287" s="1137"/>
      <c r="L287" s="1137"/>
      <c r="M287" s="1137"/>
      <c r="N287" s="1137"/>
      <c r="O287" s="1130" t="s">
        <v>3308</v>
      </c>
      <c r="P287" s="1137"/>
      <c r="Q287" s="1137"/>
      <c r="R287" s="1137"/>
      <c r="S287" s="1137"/>
      <c r="T287" s="1137"/>
      <c r="U287" s="1137"/>
      <c r="V287" s="1130" t="s">
        <v>92</v>
      </c>
      <c r="W287" s="1137"/>
      <c r="X287" s="1137"/>
      <c r="Y287" s="1137"/>
      <c r="Z287" s="1137"/>
      <c r="AA287" s="1137"/>
      <c r="AB287" s="1137"/>
      <c r="AC287" s="1130" t="s">
        <v>3308</v>
      </c>
      <c r="AD287" s="1137"/>
      <c r="AE287" s="1137"/>
      <c r="AF287" s="1137"/>
      <c r="AG287" s="355"/>
      <c r="AH287" s="355"/>
      <c r="AI287" s="355"/>
      <c r="AJ287" s="355"/>
      <c r="AK287" s="355"/>
      <c r="AL287" s="355"/>
      <c r="AM287" s="355"/>
      <c r="AN287" s="355"/>
      <c r="AO287" s="355"/>
      <c r="AP287" s="355"/>
    </row>
    <row r="288" spans="1:42" ht="13.2">
      <c r="A288" s="1021"/>
      <c r="D288" s="10" t="s">
        <v>3328</v>
      </c>
      <c r="H288" s="10" t="s">
        <v>3328</v>
      </c>
      <c r="K288" s="10" t="s">
        <v>3328</v>
      </c>
      <c r="L288" s="10" t="s">
        <v>3329</v>
      </c>
      <c r="M288" s="10" t="s">
        <v>3329</v>
      </c>
      <c r="O288" s="10" t="s">
        <v>3328</v>
      </c>
      <c r="R288" s="10" t="s">
        <v>3328</v>
      </c>
      <c r="S288" s="10" t="s">
        <v>3328</v>
      </c>
      <c r="T288" s="10" t="s">
        <v>3328</v>
      </c>
      <c r="U288" s="10" t="s">
        <v>3328</v>
      </c>
      <c r="V288" s="10" t="s">
        <v>3328</v>
      </c>
      <c r="Y288" s="10" t="s">
        <v>3328</v>
      </c>
      <c r="Z288" s="10" t="s">
        <v>3329</v>
      </c>
      <c r="AA288" s="10" t="s">
        <v>3329</v>
      </c>
      <c r="AC288" s="10" t="s">
        <v>3328</v>
      </c>
      <c r="AF288" s="10" t="s">
        <v>3328</v>
      </c>
    </row>
    <row r="289" spans="1:42" ht="13.2">
      <c r="A289" s="1021"/>
      <c r="D289" s="10" t="s">
        <v>3329</v>
      </c>
      <c r="E289" s="10" t="s">
        <v>3330</v>
      </c>
      <c r="F289" s="10" t="s">
        <v>3330</v>
      </c>
      <c r="G289" s="10" t="s">
        <v>3330</v>
      </c>
      <c r="H289" s="10" t="s">
        <v>3330</v>
      </c>
      <c r="I289" s="10" t="s">
        <v>3330</v>
      </c>
      <c r="J289" s="10" t="s">
        <v>3330</v>
      </c>
      <c r="K289" s="10" t="s">
        <v>3330</v>
      </c>
      <c r="M289" s="10" t="s">
        <v>3330</v>
      </c>
      <c r="N289" s="10" t="s">
        <v>3330</v>
      </c>
      <c r="S289" s="10" t="s">
        <v>3329</v>
      </c>
      <c r="T289" s="10" t="s">
        <v>3330</v>
      </c>
      <c r="U289" s="10" t="s">
        <v>3330</v>
      </c>
      <c r="V289" s="10" t="s">
        <v>3330</v>
      </c>
      <c r="Y289" s="10" t="s">
        <v>3330</v>
      </c>
      <c r="AB289" s="10" t="s">
        <v>3330</v>
      </c>
      <c r="AC289" s="10" t="s">
        <v>3330</v>
      </c>
      <c r="AF289" s="10" t="s">
        <v>3330</v>
      </c>
    </row>
    <row r="290" spans="1:42" ht="13.2">
      <c r="A290" s="1021"/>
      <c r="K290" s="10" t="s">
        <v>3241</v>
      </c>
      <c r="N290" s="10" t="s">
        <v>3331</v>
      </c>
      <c r="Q290" s="10" t="s">
        <v>3241</v>
      </c>
      <c r="S290" s="10" t="s">
        <v>3241</v>
      </c>
      <c r="U290" s="10" t="s">
        <v>3331</v>
      </c>
      <c r="V290" s="10" t="s">
        <v>3331</v>
      </c>
    </row>
    <row r="291" spans="1:42" ht="13.2">
      <c r="A291" s="1021"/>
    </row>
    <row r="292" spans="1:42" ht="22.2">
      <c r="A292" s="1022"/>
      <c r="B292" s="1023" t="s">
        <v>1555</v>
      </c>
      <c r="C292" s="1024"/>
      <c r="D292" s="1025"/>
      <c r="E292" s="1025"/>
      <c r="F292" s="1025"/>
      <c r="G292" s="1024"/>
      <c r="H292" s="1024"/>
      <c r="I292" s="1024"/>
      <c r="J292" s="1024"/>
      <c r="K292" s="1024"/>
      <c r="L292" s="1024"/>
      <c r="M292" s="1024"/>
      <c r="N292" s="1024"/>
      <c r="O292" s="1024"/>
      <c r="P292" s="1024"/>
      <c r="Q292" s="1024"/>
      <c r="R292" s="1024"/>
      <c r="S292" s="1024"/>
      <c r="T292" s="1024"/>
      <c r="U292" s="1024"/>
      <c r="V292" s="1024"/>
      <c r="W292" s="1024"/>
      <c r="X292" s="1024"/>
      <c r="Y292" s="1024"/>
      <c r="Z292" s="1024"/>
      <c r="AA292" s="1024"/>
      <c r="AB292" s="1024"/>
      <c r="AC292" s="1024"/>
      <c r="AD292" s="1024"/>
      <c r="AE292" s="1024"/>
      <c r="AF292" s="1024"/>
    </row>
    <row r="293" spans="1:42" ht="18">
      <c r="A293" s="1026"/>
      <c r="B293" s="1027"/>
      <c r="C293" s="1099">
        <v>44866</v>
      </c>
      <c r="D293" s="1099">
        <v>44867</v>
      </c>
      <c r="E293" s="1100">
        <v>44868</v>
      </c>
      <c r="F293" s="1099">
        <v>44869</v>
      </c>
      <c r="G293" s="1099">
        <v>44870</v>
      </c>
      <c r="H293" s="1099">
        <v>44871</v>
      </c>
      <c r="I293" s="1099">
        <v>44872</v>
      </c>
      <c r="J293" s="1099">
        <v>44873</v>
      </c>
      <c r="K293" s="1099">
        <v>44874</v>
      </c>
      <c r="L293" s="1099">
        <v>44875</v>
      </c>
      <c r="M293" s="1099">
        <v>44876</v>
      </c>
      <c r="N293" s="1099">
        <v>44877</v>
      </c>
      <c r="O293" s="1099">
        <v>44878</v>
      </c>
      <c r="P293" s="1099">
        <v>44879</v>
      </c>
      <c r="Q293" s="1099">
        <v>44880</v>
      </c>
      <c r="R293" s="1099">
        <v>44881</v>
      </c>
      <c r="S293" s="1099">
        <v>44882</v>
      </c>
      <c r="T293" s="1099">
        <v>44883</v>
      </c>
      <c r="U293" s="1099">
        <v>44884</v>
      </c>
      <c r="V293" s="1099">
        <v>44885</v>
      </c>
      <c r="W293" s="1099">
        <v>44886</v>
      </c>
      <c r="X293" s="1099">
        <v>44887</v>
      </c>
      <c r="Y293" s="1100">
        <v>44888</v>
      </c>
      <c r="Z293" s="1099">
        <v>44889</v>
      </c>
      <c r="AA293" s="1099">
        <v>44890</v>
      </c>
      <c r="AB293" s="1099">
        <v>44891</v>
      </c>
      <c r="AC293" s="1099">
        <v>44892</v>
      </c>
      <c r="AD293" s="1099">
        <v>44893</v>
      </c>
      <c r="AE293" s="1099">
        <v>44894</v>
      </c>
      <c r="AF293" s="1099">
        <v>44895</v>
      </c>
    </row>
    <row r="294" spans="1:42" ht="18">
      <c r="A294" s="1026"/>
      <c r="B294" s="1030"/>
      <c r="C294" s="1031" t="s">
        <v>66</v>
      </c>
      <c r="D294" s="1032" t="s">
        <v>67</v>
      </c>
      <c r="E294" s="1033" t="s">
        <v>68</v>
      </c>
      <c r="F294" s="1033" t="s">
        <v>69</v>
      </c>
      <c r="G294" s="1033" t="s">
        <v>70</v>
      </c>
      <c r="H294" s="1033" t="s">
        <v>71</v>
      </c>
      <c r="I294" s="1031" t="s">
        <v>72</v>
      </c>
      <c r="J294" s="1031" t="s">
        <v>66</v>
      </c>
      <c r="K294" s="1032" t="s">
        <v>67</v>
      </c>
      <c r="L294" s="1033" t="s">
        <v>68</v>
      </c>
      <c r="M294" s="1033" t="s">
        <v>69</v>
      </c>
      <c r="N294" s="1033" t="s">
        <v>70</v>
      </c>
      <c r="O294" s="1033" t="s">
        <v>71</v>
      </c>
      <c r="P294" s="1032" t="s">
        <v>72</v>
      </c>
      <c r="Q294" s="1033" t="s">
        <v>66</v>
      </c>
      <c r="R294" s="1033" t="s">
        <v>67</v>
      </c>
      <c r="S294" s="1033" t="s">
        <v>68</v>
      </c>
      <c r="T294" s="1033" t="s">
        <v>69</v>
      </c>
      <c r="U294" s="1033" t="s">
        <v>70</v>
      </c>
      <c r="V294" s="1033" t="s">
        <v>71</v>
      </c>
      <c r="W294" s="1032" t="s">
        <v>72</v>
      </c>
      <c r="X294" s="1033" t="s">
        <v>66</v>
      </c>
      <c r="Y294" s="1033" t="s">
        <v>67</v>
      </c>
      <c r="Z294" s="1033" t="s">
        <v>68</v>
      </c>
      <c r="AA294" s="1033" t="s">
        <v>69</v>
      </c>
      <c r="AB294" s="1033" t="s">
        <v>70</v>
      </c>
      <c r="AC294" s="1033" t="s">
        <v>71</v>
      </c>
      <c r="AD294" s="1032" t="s">
        <v>72</v>
      </c>
      <c r="AE294" s="1033" t="s">
        <v>66</v>
      </c>
      <c r="AF294" s="1033" t="s">
        <v>67</v>
      </c>
    </row>
    <row r="295" spans="1:42" ht="13.8">
      <c r="A295" s="1034"/>
      <c r="B295" s="1141" t="s">
        <v>3307</v>
      </c>
      <c r="C295" s="1142"/>
      <c r="D295" s="1142"/>
      <c r="E295" s="1142"/>
      <c r="F295" s="1142"/>
      <c r="G295" s="1142"/>
      <c r="H295" s="1142"/>
      <c r="I295" s="1142"/>
      <c r="J295" s="1142"/>
      <c r="K295" s="1142"/>
      <c r="L295" s="1142"/>
      <c r="M295" s="1142"/>
      <c r="N295" s="1142"/>
      <c r="O295" s="1142"/>
      <c r="P295" s="1142"/>
      <c r="Q295" s="1142"/>
      <c r="R295" s="1142"/>
      <c r="S295" s="1142"/>
      <c r="T295" s="1142"/>
      <c r="U295" s="1142"/>
      <c r="V295" s="1142"/>
      <c r="W295" s="1142"/>
      <c r="X295" s="1142"/>
      <c r="Y295" s="1142"/>
      <c r="Z295" s="1142"/>
      <c r="AA295" s="1142"/>
      <c r="AB295" s="1142"/>
      <c r="AC295" s="1142"/>
      <c r="AD295" s="1142"/>
      <c r="AE295" s="1142"/>
      <c r="AF295" s="1142"/>
      <c r="AG295" s="142"/>
      <c r="AH295" s="142"/>
      <c r="AI295" s="142"/>
      <c r="AJ295" s="142"/>
      <c r="AK295" s="142"/>
      <c r="AL295" s="142"/>
      <c r="AM295" s="142"/>
      <c r="AN295" s="142"/>
      <c r="AO295" s="142"/>
      <c r="AP295" s="142"/>
    </row>
    <row r="296" spans="1:42" ht="18">
      <c r="A296" s="1039"/>
      <c r="B296" s="1143" t="s">
        <v>3313</v>
      </c>
      <c r="C296" s="1036" t="s">
        <v>2979</v>
      </c>
      <c r="D296" s="1037"/>
      <c r="E296" s="1037"/>
      <c r="F296" s="1037"/>
      <c r="G296" s="1037"/>
      <c r="H296" s="1037"/>
      <c r="I296" s="1036" t="s">
        <v>2979</v>
      </c>
      <c r="J296" s="1036" t="s">
        <v>2979</v>
      </c>
      <c r="K296" s="1036" t="s">
        <v>2979</v>
      </c>
      <c r="L296" s="1036"/>
      <c r="M296" s="1037"/>
      <c r="N296" s="1037"/>
      <c r="O296" s="1037"/>
      <c r="P296" s="1036" t="s">
        <v>2979</v>
      </c>
      <c r="Q296" s="1036" t="s">
        <v>2979</v>
      </c>
      <c r="R296" s="1036" t="s">
        <v>2979</v>
      </c>
      <c r="S296" s="1036"/>
      <c r="T296" s="1037"/>
      <c r="U296" s="1037"/>
      <c r="V296" s="1037"/>
      <c r="W296" s="1036" t="s">
        <v>2979</v>
      </c>
      <c r="X296" s="1037"/>
      <c r="Y296" s="1037"/>
      <c r="Z296" s="1036"/>
      <c r="AA296" s="1037"/>
      <c r="AB296" s="1037"/>
      <c r="AC296" s="1037"/>
      <c r="AD296" s="1036" t="s">
        <v>2979</v>
      </c>
      <c r="AE296" s="1036" t="s">
        <v>2979</v>
      </c>
      <c r="AF296" s="1036" t="s">
        <v>2979</v>
      </c>
    </row>
    <row r="297" spans="1:42" ht="18">
      <c r="A297" s="1039"/>
      <c r="B297" s="1143" t="s">
        <v>3314</v>
      </c>
      <c r="C297" s="1036" t="s">
        <v>3308</v>
      </c>
      <c r="D297" s="1037"/>
      <c r="E297" s="1037"/>
      <c r="F297" s="1037"/>
      <c r="G297" s="1037"/>
      <c r="H297" s="1037"/>
      <c r="I297" s="1036"/>
      <c r="J297" s="1036"/>
      <c r="K297" s="1036"/>
      <c r="L297" s="1036"/>
      <c r="M297" s="1037"/>
      <c r="N297" s="1037"/>
      <c r="O297" s="1037"/>
      <c r="P297" s="1036"/>
      <c r="Q297" s="1036"/>
      <c r="R297" s="1036"/>
      <c r="S297" s="1036"/>
      <c r="T297" s="1037"/>
      <c r="U297" s="1037"/>
      <c r="V297" s="1037"/>
      <c r="W297" s="1036"/>
      <c r="X297" s="1037"/>
      <c r="Y297" s="1037"/>
      <c r="Z297" s="1036"/>
      <c r="AA297" s="1037"/>
      <c r="AB297" s="1037"/>
      <c r="AC297" s="1062"/>
      <c r="AD297" s="1036"/>
      <c r="AE297" s="1036"/>
      <c r="AF297" s="1036"/>
    </row>
    <row r="298" spans="1:42" ht="18">
      <c r="A298" s="1079"/>
      <c r="B298" s="1144" t="s">
        <v>3293</v>
      </c>
      <c r="C298" s="1142"/>
      <c r="D298" s="1142"/>
      <c r="E298" s="1142"/>
      <c r="F298" s="1142"/>
      <c r="G298" s="1142"/>
      <c r="H298" s="1142"/>
      <c r="I298" s="1142" t="s">
        <v>2708</v>
      </c>
      <c r="J298" s="1142" t="s">
        <v>2708</v>
      </c>
      <c r="K298" s="1142" t="s">
        <v>2708</v>
      </c>
      <c r="L298" s="1142" t="s">
        <v>2708</v>
      </c>
      <c r="M298" s="1142"/>
      <c r="N298" s="1142"/>
      <c r="O298" s="1142"/>
      <c r="P298" s="1142" t="s">
        <v>2708</v>
      </c>
      <c r="Q298" s="1142" t="s">
        <v>2708</v>
      </c>
      <c r="R298" s="1142" t="s">
        <v>2708</v>
      </c>
      <c r="S298" s="1142" t="s">
        <v>2708</v>
      </c>
      <c r="T298" s="1142"/>
      <c r="U298" s="1142"/>
      <c r="V298" s="1142"/>
      <c r="W298" s="1142" t="s">
        <v>2708</v>
      </c>
      <c r="X298" s="1142"/>
      <c r="Y298" s="1142"/>
      <c r="Z298" s="1142" t="s">
        <v>2708</v>
      </c>
      <c r="AA298" s="1055"/>
      <c r="AB298" s="1142"/>
      <c r="AC298" s="1142"/>
      <c r="AD298" s="1142" t="s">
        <v>2708</v>
      </c>
      <c r="AE298" s="1142" t="s">
        <v>2708</v>
      </c>
      <c r="AF298" s="1142" t="s">
        <v>2708</v>
      </c>
      <c r="AG298" s="142"/>
      <c r="AH298" s="142"/>
      <c r="AI298" s="142"/>
      <c r="AJ298" s="142"/>
      <c r="AK298" s="142"/>
      <c r="AL298" s="142"/>
      <c r="AM298" s="142"/>
      <c r="AN298" s="142"/>
      <c r="AO298" s="142"/>
      <c r="AP298" s="142"/>
    </row>
    <row r="299" spans="1:42" ht="18">
      <c r="A299" s="1079"/>
      <c r="B299" s="1145" t="s">
        <v>3315</v>
      </c>
      <c r="C299" s="1036" t="s">
        <v>2866</v>
      </c>
      <c r="D299" s="1037"/>
      <c r="E299" s="1037"/>
      <c r="F299" s="1037"/>
      <c r="G299" s="1037"/>
      <c r="H299" s="1146"/>
      <c r="I299" s="1036" t="s">
        <v>2866</v>
      </c>
      <c r="J299" s="1036" t="s">
        <v>2866</v>
      </c>
      <c r="K299" s="1036"/>
      <c r="L299" s="1036" t="s">
        <v>2866</v>
      </c>
      <c r="M299" s="1037"/>
      <c r="N299" s="1037"/>
      <c r="O299" s="1037"/>
      <c r="P299" s="1036" t="s">
        <v>2866</v>
      </c>
      <c r="Q299" s="1036" t="s">
        <v>2866</v>
      </c>
      <c r="R299" s="1036"/>
      <c r="S299" s="1036" t="s">
        <v>2866</v>
      </c>
      <c r="T299" s="1037"/>
      <c r="U299" s="1037"/>
      <c r="V299" s="1037"/>
      <c r="W299" s="1036" t="s">
        <v>2866</v>
      </c>
      <c r="X299" s="1037"/>
      <c r="Y299" s="1037"/>
      <c r="Z299" s="1036" t="s">
        <v>2866</v>
      </c>
      <c r="AA299" s="1037"/>
      <c r="AB299" s="1037"/>
      <c r="AC299" s="1037"/>
      <c r="AD299" s="1036" t="s">
        <v>2866</v>
      </c>
      <c r="AE299" s="1036" t="s">
        <v>2866</v>
      </c>
      <c r="AF299" s="1036"/>
    </row>
    <row r="300" spans="1:42" ht="18">
      <c r="A300" s="1034"/>
      <c r="B300" s="1141" t="s">
        <v>3274</v>
      </c>
      <c r="C300" s="1147"/>
      <c r="D300" s="1148"/>
      <c r="E300" s="1149"/>
      <c r="F300" s="1148" t="s">
        <v>2708</v>
      </c>
      <c r="G300" s="1150"/>
      <c r="H300" s="1147"/>
      <c r="I300" s="1148"/>
      <c r="J300" s="1148"/>
      <c r="K300" s="1148"/>
      <c r="L300" s="1149"/>
      <c r="M300" s="1064" t="s">
        <v>2708</v>
      </c>
      <c r="N300" s="1147"/>
      <c r="O300" s="1064"/>
      <c r="P300" s="1064"/>
      <c r="Q300" s="1147"/>
      <c r="R300" s="1064"/>
      <c r="S300" s="1147"/>
      <c r="T300" s="1064" t="s">
        <v>2708</v>
      </c>
      <c r="U300" s="1147"/>
      <c r="V300" s="1064"/>
      <c r="W300" s="1064"/>
      <c r="X300" s="1064"/>
      <c r="Y300" s="1064"/>
      <c r="Z300" s="1147"/>
      <c r="AA300" s="1064" t="s">
        <v>2708</v>
      </c>
      <c r="AB300" s="1147"/>
      <c r="AC300" s="1064"/>
      <c r="AD300" s="1064"/>
      <c r="AE300" s="1150"/>
      <c r="AF300" s="1064"/>
      <c r="AG300" s="142"/>
      <c r="AH300" s="142"/>
      <c r="AI300" s="142"/>
      <c r="AJ300" s="142"/>
      <c r="AK300" s="142"/>
      <c r="AL300" s="142"/>
      <c r="AM300" s="142"/>
      <c r="AN300" s="142"/>
      <c r="AO300" s="142"/>
      <c r="AP300" s="142"/>
    </row>
    <row r="301" spans="1:42" ht="18">
      <c r="A301" s="1034"/>
      <c r="B301" s="1151" t="s">
        <v>3316</v>
      </c>
      <c r="C301" s="1048"/>
      <c r="D301" s="1051"/>
      <c r="E301" s="1052"/>
      <c r="F301" s="1082" t="s">
        <v>2979</v>
      </c>
      <c r="G301" s="425"/>
      <c r="H301" s="1048"/>
      <c r="I301" s="1051"/>
      <c r="J301" s="1051"/>
      <c r="K301" s="1051"/>
      <c r="L301" s="1052"/>
      <c r="M301" s="1053" t="s">
        <v>2979</v>
      </c>
      <c r="N301" s="1048"/>
      <c r="O301" s="1048"/>
      <c r="P301" s="1048"/>
      <c r="Q301" s="1048"/>
      <c r="R301" s="1048"/>
      <c r="S301" s="1048"/>
      <c r="T301" s="1053" t="s">
        <v>2979</v>
      </c>
      <c r="U301" s="1048"/>
      <c r="V301" s="1048"/>
      <c r="W301" s="1037"/>
      <c r="X301" s="1048"/>
      <c r="Y301" s="1048"/>
      <c r="Z301" s="1048"/>
      <c r="AA301" s="1053" t="s">
        <v>2979</v>
      </c>
      <c r="AB301" s="1048"/>
      <c r="AC301" s="1048"/>
      <c r="AD301" s="1048"/>
      <c r="AE301" s="1057"/>
      <c r="AF301" s="1048"/>
    </row>
    <row r="302" spans="1:42" ht="18">
      <c r="A302" s="1034"/>
      <c r="B302" s="1151" t="s">
        <v>3317</v>
      </c>
      <c r="C302" s="1041"/>
      <c r="D302" s="1062"/>
      <c r="E302" s="1041"/>
      <c r="F302" s="1115" t="s">
        <v>2866</v>
      </c>
      <c r="G302" s="425"/>
      <c r="H302" s="1041"/>
      <c r="I302" s="1146"/>
      <c r="J302" s="1062"/>
      <c r="K302" s="1062"/>
      <c r="L302" s="1041"/>
      <c r="M302" s="1152" t="s">
        <v>2866</v>
      </c>
      <c r="N302" s="1041"/>
      <c r="O302" s="1062"/>
      <c r="P302" s="1062"/>
      <c r="Q302" s="1041"/>
      <c r="R302" s="1062"/>
      <c r="S302" s="1041"/>
      <c r="T302" s="1152" t="s">
        <v>2866</v>
      </c>
      <c r="U302" s="1041"/>
      <c r="V302" s="1062"/>
      <c r="W302" s="1062"/>
      <c r="X302" s="1062"/>
      <c r="Y302" s="1062"/>
      <c r="Z302" s="1041"/>
      <c r="AA302" s="1152" t="s">
        <v>2866</v>
      </c>
      <c r="AB302" s="1041"/>
      <c r="AC302" s="1062"/>
      <c r="AD302" s="1062"/>
      <c r="AE302" s="1057"/>
      <c r="AF302" s="1062"/>
    </row>
    <row r="303" spans="1:42" ht="18">
      <c r="A303" s="1086"/>
      <c r="B303" s="1153" t="s">
        <v>3319</v>
      </c>
      <c r="C303" s="1041"/>
      <c r="D303" s="1041"/>
      <c r="E303" s="1041"/>
      <c r="F303" s="1152" t="s">
        <v>3308</v>
      </c>
      <c r="G303" s="425"/>
      <c r="H303" s="1041"/>
      <c r="I303" s="1062"/>
      <c r="J303" s="1041"/>
      <c r="K303" s="1041"/>
      <c r="L303" s="1041"/>
      <c r="M303" s="1050"/>
      <c r="N303" s="1041"/>
      <c r="O303" s="1041"/>
      <c r="P303" s="1041"/>
      <c r="Q303" s="1041"/>
      <c r="R303" s="1041"/>
      <c r="S303" s="1041"/>
      <c r="T303" s="1050"/>
      <c r="U303" s="1041"/>
      <c r="V303" s="1041"/>
      <c r="W303" s="1062"/>
      <c r="X303" s="1062"/>
      <c r="Y303" s="1041"/>
      <c r="Z303" s="1041"/>
      <c r="AA303" s="1050"/>
      <c r="AB303" s="1041"/>
      <c r="AC303" s="1041"/>
      <c r="AD303" s="1041"/>
      <c r="AE303" s="1057"/>
      <c r="AF303" s="1041"/>
    </row>
    <row r="304" spans="1:42" ht="18">
      <c r="A304" s="1086"/>
      <c r="B304" s="1154" t="s">
        <v>3295</v>
      </c>
      <c r="C304" s="1064"/>
      <c r="D304" s="1064"/>
      <c r="E304" s="1064"/>
      <c r="F304" s="1064"/>
      <c r="G304" s="1150"/>
      <c r="H304" s="1064"/>
      <c r="I304" s="1064"/>
      <c r="J304" s="1064"/>
      <c r="K304" s="1064"/>
      <c r="L304" s="1064"/>
      <c r="M304" s="1064"/>
      <c r="N304" s="1064"/>
      <c r="O304" s="1064"/>
      <c r="P304" s="1064"/>
      <c r="Q304" s="1064"/>
      <c r="R304" s="1064"/>
      <c r="S304" s="1064"/>
      <c r="T304" s="1064"/>
      <c r="U304" s="1064"/>
      <c r="V304" s="1064"/>
      <c r="W304" s="1064"/>
      <c r="X304" s="1064"/>
      <c r="Y304" s="1064"/>
      <c r="Z304" s="1064"/>
      <c r="AA304" s="1064"/>
      <c r="AB304" s="1064"/>
      <c r="AC304" s="1064"/>
      <c r="AD304" s="1064"/>
      <c r="AE304" s="1150"/>
      <c r="AF304" s="1064"/>
      <c r="AG304" s="142"/>
      <c r="AH304" s="142"/>
      <c r="AI304" s="142"/>
      <c r="AJ304" s="142"/>
      <c r="AK304" s="142"/>
      <c r="AL304" s="142"/>
      <c r="AM304" s="142"/>
      <c r="AN304" s="142"/>
      <c r="AO304" s="142"/>
      <c r="AP304" s="142"/>
    </row>
    <row r="305" spans="1:42" ht="18">
      <c r="A305" s="1086"/>
      <c r="B305" s="1155" t="s">
        <v>3296</v>
      </c>
      <c r="C305" s="1064"/>
      <c r="D305" s="1064"/>
      <c r="E305" s="1064"/>
      <c r="F305" s="1064"/>
      <c r="G305" s="1150"/>
      <c r="H305" s="1064"/>
      <c r="I305" s="1064"/>
      <c r="J305" s="1064"/>
      <c r="K305" s="1064"/>
      <c r="L305" s="1064"/>
      <c r="M305" s="1064"/>
      <c r="N305" s="1064"/>
      <c r="O305" s="1064"/>
      <c r="P305" s="1064"/>
      <c r="Q305" s="1064"/>
      <c r="R305" s="1064"/>
      <c r="S305" s="1064"/>
      <c r="T305" s="1064"/>
      <c r="U305" s="1064"/>
      <c r="V305" s="1064"/>
      <c r="W305" s="1064"/>
      <c r="X305" s="1064"/>
      <c r="Y305" s="1064"/>
      <c r="Z305" s="1064"/>
      <c r="AA305" s="1064"/>
      <c r="AB305" s="1064"/>
      <c r="AC305" s="1064"/>
      <c r="AD305" s="1064"/>
      <c r="AE305" s="1150"/>
      <c r="AF305" s="1064"/>
      <c r="AG305" s="142"/>
      <c r="AH305" s="142"/>
      <c r="AI305" s="142"/>
      <c r="AJ305" s="142"/>
      <c r="AK305" s="142"/>
      <c r="AL305" s="142"/>
      <c r="AM305" s="142"/>
      <c r="AN305" s="142"/>
      <c r="AO305" s="142"/>
      <c r="AP305" s="142"/>
    </row>
    <row r="306" spans="1:42" ht="18">
      <c r="A306" s="1034"/>
      <c r="B306" s="1141" t="s">
        <v>3282</v>
      </c>
      <c r="C306" s="1156"/>
      <c r="D306" s="1148"/>
      <c r="E306" s="1071"/>
      <c r="F306" s="1071"/>
      <c r="G306" s="1148" t="s">
        <v>44</v>
      </c>
      <c r="H306" s="1071"/>
      <c r="I306" s="1071"/>
      <c r="J306" s="1157"/>
      <c r="K306" s="1157"/>
      <c r="L306" s="1148"/>
      <c r="M306" s="1071"/>
      <c r="N306" s="1148" t="s">
        <v>44</v>
      </c>
      <c r="O306" s="1064"/>
      <c r="P306" s="1071"/>
      <c r="Q306" s="1064"/>
      <c r="R306" s="1064"/>
      <c r="S306" s="1064"/>
      <c r="T306" s="1071"/>
      <c r="U306" s="1148" t="s">
        <v>44</v>
      </c>
      <c r="V306" s="1064"/>
      <c r="W306" s="1071"/>
      <c r="X306" s="1148"/>
      <c r="Y306" s="1071"/>
      <c r="Z306" s="1064"/>
      <c r="AA306" s="1071"/>
      <c r="AB306" s="1148" t="s">
        <v>44</v>
      </c>
      <c r="AC306" s="1064"/>
      <c r="AD306" s="1071"/>
      <c r="AE306" s="1064"/>
      <c r="AF306" s="1150"/>
      <c r="AG306" s="142"/>
      <c r="AH306" s="142"/>
      <c r="AI306" s="142"/>
      <c r="AJ306" s="142"/>
      <c r="AK306" s="142"/>
      <c r="AL306" s="142"/>
      <c r="AM306" s="142"/>
      <c r="AN306" s="142"/>
      <c r="AO306" s="142"/>
      <c r="AP306" s="142"/>
    </row>
    <row r="307" spans="1:42" ht="18">
      <c r="A307" s="1034"/>
      <c r="B307" s="1158" t="s">
        <v>3282</v>
      </c>
      <c r="C307" s="1159"/>
      <c r="D307" s="1071"/>
      <c r="E307" s="1071"/>
      <c r="F307" s="1071"/>
      <c r="G307" s="1071" t="s">
        <v>98</v>
      </c>
      <c r="H307" s="1071"/>
      <c r="I307" s="1071"/>
      <c r="J307" s="1160"/>
      <c r="K307" s="1160"/>
      <c r="L307" s="1071"/>
      <c r="M307" s="1071"/>
      <c r="N307" s="1071" t="s">
        <v>98</v>
      </c>
      <c r="O307" s="1064"/>
      <c r="P307" s="1071"/>
      <c r="Q307" s="1147"/>
      <c r="R307" s="1064"/>
      <c r="S307" s="1064"/>
      <c r="T307" s="1071"/>
      <c r="U307" s="1071" t="s">
        <v>98</v>
      </c>
      <c r="V307" s="1064"/>
      <c r="W307" s="1071"/>
      <c r="X307" s="1161"/>
      <c r="Y307" s="1071"/>
      <c r="Z307" s="1064"/>
      <c r="AA307" s="1071"/>
      <c r="AB307" s="1071" t="s">
        <v>98</v>
      </c>
      <c r="AC307" s="1064"/>
      <c r="AD307" s="1071"/>
      <c r="AE307" s="1147"/>
      <c r="AF307" s="1150"/>
      <c r="AG307" s="142"/>
      <c r="AH307" s="142"/>
      <c r="AI307" s="142"/>
      <c r="AJ307" s="142"/>
      <c r="AK307" s="142"/>
      <c r="AL307" s="142"/>
      <c r="AM307" s="142"/>
      <c r="AN307" s="142"/>
      <c r="AO307" s="142"/>
      <c r="AP307" s="142"/>
    </row>
    <row r="308" spans="1:42" ht="18">
      <c r="A308" s="1034"/>
      <c r="B308" s="1162" t="s">
        <v>3320</v>
      </c>
      <c r="C308" s="1041"/>
      <c r="D308" s="1050" t="s">
        <v>2979</v>
      </c>
      <c r="E308" s="1056"/>
      <c r="F308" s="1056"/>
      <c r="G308" s="1050" t="s">
        <v>2979</v>
      </c>
      <c r="H308" s="1056"/>
      <c r="I308" s="1056"/>
      <c r="J308" s="1146"/>
      <c r="K308" s="1146"/>
      <c r="L308" s="1041"/>
      <c r="M308" s="1056"/>
      <c r="N308" s="1152" t="s">
        <v>2979</v>
      </c>
      <c r="O308" s="1041"/>
      <c r="P308" s="1056"/>
      <c r="Q308" s="1062"/>
      <c r="R308" s="1041"/>
      <c r="S308" s="1041"/>
      <c r="T308" s="1056"/>
      <c r="U308" s="1152" t="s">
        <v>2979</v>
      </c>
      <c r="V308" s="1041"/>
      <c r="W308" s="1056"/>
      <c r="X308" s="1116" t="s">
        <v>2708</v>
      </c>
      <c r="Y308" s="1056"/>
      <c r="Z308" s="1041"/>
      <c r="AA308" s="1056"/>
      <c r="AB308" s="1152" t="s">
        <v>2979</v>
      </c>
      <c r="AC308" s="1041"/>
      <c r="AD308" s="1056"/>
      <c r="AE308" s="1062"/>
      <c r="AF308" s="1057"/>
    </row>
    <row r="309" spans="1:42" ht="18">
      <c r="A309" s="1086"/>
      <c r="B309" s="1163" t="s">
        <v>3321</v>
      </c>
      <c r="C309" s="1041"/>
      <c r="D309" s="1050" t="s">
        <v>2866</v>
      </c>
      <c r="E309" s="1056"/>
      <c r="F309" s="1056"/>
      <c r="G309" s="1050" t="s">
        <v>2866</v>
      </c>
      <c r="H309" s="1056"/>
      <c r="I309" s="1056"/>
      <c r="J309" s="1146"/>
      <c r="K309" s="1164"/>
      <c r="L309" s="1041"/>
      <c r="M309" s="1056"/>
      <c r="N309" s="1050" t="s">
        <v>2866</v>
      </c>
      <c r="O309" s="1041"/>
      <c r="P309" s="1056"/>
      <c r="Q309" s="1041"/>
      <c r="R309" s="1041"/>
      <c r="S309" s="1041"/>
      <c r="T309" s="1056"/>
      <c r="U309" s="1050" t="s">
        <v>2866</v>
      </c>
      <c r="V309" s="1041"/>
      <c r="W309" s="1056"/>
      <c r="X309" s="1118" t="s">
        <v>2866</v>
      </c>
      <c r="Y309" s="1056"/>
      <c r="Z309" s="1041"/>
      <c r="AA309" s="1056"/>
      <c r="AB309" s="1050" t="s">
        <v>2866</v>
      </c>
      <c r="AC309" s="1041"/>
      <c r="AD309" s="1056"/>
      <c r="AE309" s="1041"/>
      <c r="AF309" s="1057"/>
    </row>
    <row r="310" spans="1:42" ht="18">
      <c r="A310" s="1086"/>
      <c r="B310" s="1163" t="s">
        <v>3322</v>
      </c>
      <c r="C310" s="1041"/>
      <c r="E310" s="1056"/>
      <c r="F310" s="1056"/>
      <c r="G310" s="1050"/>
      <c r="H310" s="1056"/>
      <c r="I310" s="1056"/>
      <c r="J310" s="1146"/>
      <c r="K310" s="1146"/>
      <c r="L310" s="1041"/>
      <c r="M310" s="1056"/>
      <c r="N310" s="1050"/>
      <c r="O310" s="1041"/>
      <c r="P310" s="1056"/>
      <c r="Q310" s="1041"/>
      <c r="R310" s="1041"/>
      <c r="S310" s="1041"/>
      <c r="T310" s="1056"/>
      <c r="U310" s="1050"/>
      <c r="V310" s="1041"/>
      <c r="W310" s="1056"/>
      <c r="X310" s="1118" t="s">
        <v>2979</v>
      </c>
      <c r="Y310" s="1056"/>
      <c r="Z310" s="1041"/>
      <c r="AA310" s="1056"/>
      <c r="AB310" s="1050"/>
      <c r="AC310" s="1041"/>
      <c r="AD310" s="1056"/>
      <c r="AE310" s="1037"/>
      <c r="AF310" s="1057"/>
    </row>
    <row r="311" spans="1:42" ht="18">
      <c r="A311" s="1086"/>
      <c r="B311" s="1165" t="s">
        <v>3323</v>
      </c>
      <c r="C311" s="1041"/>
      <c r="D311" s="1050"/>
      <c r="E311" s="1056"/>
      <c r="F311" s="1056"/>
      <c r="G311" s="1050"/>
      <c r="H311" s="1056"/>
      <c r="I311" s="1056"/>
      <c r="J311" s="1146"/>
      <c r="K311" s="1146"/>
      <c r="L311" s="1041"/>
      <c r="M311" s="1056"/>
      <c r="N311" s="1050"/>
      <c r="O311" s="1041"/>
      <c r="P311" s="1056"/>
      <c r="Q311" s="1041"/>
      <c r="R311" s="1041"/>
      <c r="S311" s="1041"/>
      <c r="T311" s="1056"/>
      <c r="U311" s="1050"/>
      <c r="V311" s="1041"/>
      <c r="W311" s="1056"/>
      <c r="X311" s="1050"/>
      <c r="Y311" s="1056"/>
      <c r="Z311" s="1041"/>
      <c r="AA311" s="1056"/>
      <c r="AB311" s="1050"/>
      <c r="AC311" s="1041"/>
      <c r="AD311" s="1056"/>
      <c r="AE311" s="1041"/>
      <c r="AF311" s="1057"/>
    </row>
    <row r="312" spans="1:42" ht="18">
      <c r="A312" s="1034"/>
      <c r="B312" s="1166" t="s">
        <v>3325</v>
      </c>
      <c r="C312" s="1041"/>
      <c r="D312" s="1041"/>
      <c r="E312" s="1067" t="s">
        <v>2708</v>
      </c>
      <c r="F312" s="1056"/>
      <c r="G312" s="1041"/>
      <c r="H312" s="1067" t="s">
        <v>44</v>
      </c>
      <c r="I312" s="1056"/>
      <c r="J312" s="1041"/>
      <c r="K312" s="1056"/>
      <c r="L312" s="1167"/>
      <c r="M312" s="1056"/>
      <c r="N312" s="1041"/>
      <c r="O312" s="1067" t="s">
        <v>44</v>
      </c>
      <c r="P312" s="1056"/>
      <c r="Q312" s="1041"/>
      <c r="R312" s="1056"/>
      <c r="S312" s="1041"/>
      <c r="T312" s="1056"/>
      <c r="U312" s="1041"/>
      <c r="V312" s="1067" t="s">
        <v>44</v>
      </c>
      <c r="W312" s="1056"/>
      <c r="X312" s="1041"/>
      <c r="Y312" s="1067" t="s">
        <v>2708</v>
      </c>
      <c r="Z312" s="1041"/>
      <c r="AA312" s="1056"/>
      <c r="AB312" s="1041"/>
      <c r="AC312" s="1067" t="s">
        <v>44</v>
      </c>
      <c r="AD312" s="1056"/>
      <c r="AE312" s="1057"/>
      <c r="AF312" s="1056"/>
    </row>
    <row r="313" spans="1:42" ht="18">
      <c r="A313" s="1034"/>
      <c r="B313" s="1168" t="s">
        <v>3326</v>
      </c>
      <c r="C313" s="1041"/>
      <c r="D313" s="1041"/>
      <c r="E313" s="1067" t="s">
        <v>2866</v>
      </c>
      <c r="F313" s="1056"/>
      <c r="G313" s="1041"/>
      <c r="H313" s="1067" t="s">
        <v>2979</v>
      </c>
      <c r="I313" s="1056"/>
      <c r="J313" s="1041"/>
      <c r="K313" s="1056"/>
      <c r="L313" s="1146"/>
      <c r="M313" s="1056"/>
      <c r="N313" s="1041"/>
      <c r="O313" s="1067" t="s">
        <v>2979</v>
      </c>
      <c r="P313" s="1056"/>
      <c r="Q313" s="1041"/>
      <c r="R313" s="1056"/>
      <c r="S313" s="1041"/>
      <c r="T313" s="1056"/>
      <c r="U313" s="1041"/>
      <c r="V313" s="1067" t="s">
        <v>2979</v>
      </c>
      <c r="W313" s="1056"/>
      <c r="X313" s="1041"/>
      <c r="Y313" s="1067" t="s">
        <v>2866</v>
      </c>
      <c r="Z313" s="1041"/>
      <c r="AA313" s="1056"/>
      <c r="AB313" s="1041"/>
      <c r="AC313" s="1067" t="s">
        <v>2979</v>
      </c>
      <c r="AD313" s="1056"/>
      <c r="AE313" s="1057"/>
      <c r="AF313" s="1056"/>
    </row>
    <row r="314" spans="1:42" ht="18">
      <c r="A314" s="1086"/>
      <c r="B314" s="1169" t="s">
        <v>3327</v>
      </c>
      <c r="C314" s="1170"/>
      <c r="D314" s="1056"/>
      <c r="E314" s="1067"/>
      <c r="F314" s="1056"/>
      <c r="G314" s="1056"/>
      <c r="H314" s="1067"/>
      <c r="I314" s="1056"/>
      <c r="J314" s="1056"/>
      <c r="K314" s="1056"/>
      <c r="L314" s="1171"/>
      <c r="M314" s="1056"/>
      <c r="N314" s="1056"/>
      <c r="O314" s="1067"/>
      <c r="P314" s="1056"/>
      <c r="Q314" s="1056"/>
      <c r="R314" s="1056"/>
      <c r="S314" s="1056"/>
      <c r="T314" s="1056"/>
      <c r="U314" s="1056"/>
      <c r="V314" s="1067"/>
      <c r="W314" s="1056"/>
      <c r="X314" s="1056"/>
      <c r="Y314" s="1067"/>
      <c r="Z314" s="1056"/>
      <c r="AA314" s="1056"/>
      <c r="AB314" s="1056"/>
      <c r="AC314" s="1067"/>
      <c r="AD314" s="1056"/>
      <c r="AE314" s="1057"/>
      <c r="AF314" s="1056"/>
    </row>
    <row r="315" spans="1:42" ht="18">
      <c r="A315" s="1086"/>
      <c r="B315" s="1172" t="s">
        <v>3302</v>
      </c>
      <c r="C315" s="1159"/>
      <c r="D315" s="1071"/>
      <c r="E315" s="1071"/>
      <c r="F315" s="1071"/>
      <c r="G315" s="1071"/>
      <c r="H315" s="1071"/>
      <c r="I315" s="1071"/>
      <c r="J315" s="1071"/>
      <c r="K315" s="1071"/>
      <c r="L315" s="1142"/>
      <c r="M315" s="1071"/>
      <c r="N315" s="1071"/>
      <c r="O315" s="1064"/>
      <c r="P315" s="1071"/>
      <c r="Q315" s="1071"/>
      <c r="R315" s="1064"/>
      <c r="S315" s="1071"/>
      <c r="T315" s="1071"/>
      <c r="U315" s="1071"/>
      <c r="V315" s="1064"/>
      <c r="W315" s="1071"/>
      <c r="X315" s="1071"/>
      <c r="Y315" s="1071"/>
      <c r="Z315" s="1071"/>
      <c r="AA315" s="1071"/>
      <c r="AB315" s="1071"/>
      <c r="AC315" s="1064"/>
      <c r="AD315" s="1071"/>
      <c r="AE315" s="1150"/>
      <c r="AF315" s="1071"/>
      <c r="AG315" s="142"/>
      <c r="AH315" s="142"/>
      <c r="AI315" s="142"/>
      <c r="AJ315" s="142"/>
      <c r="AK315" s="142"/>
      <c r="AL315" s="142"/>
      <c r="AM315" s="142"/>
      <c r="AN315" s="142"/>
      <c r="AO315" s="142"/>
      <c r="AP315" s="142"/>
    </row>
    <row r="316" spans="1:42" ht="13.2">
      <c r="A316" s="1021"/>
    </row>
    <row r="317" spans="1:42" ht="13.2">
      <c r="A317" s="1021"/>
    </row>
    <row r="318" spans="1:42" ht="13.2">
      <c r="A318" s="1021"/>
    </row>
    <row r="319" spans="1:42" ht="13.2">
      <c r="A319" s="1021"/>
    </row>
    <row r="320" spans="1:42" ht="13.2">
      <c r="A320" s="1021"/>
    </row>
    <row r="321" spans="1:1" ht="13.2">
      <c r="A321" s="1021"/>
    </row>
    <row r="322" spans="1:1" ht="13.2">
      <c r="A322" s="1021"/>
    </row>
    <row r="323" spans="1:1" ht="13.2">
      <c r="A323" s="1021"/>
    </row>
    <row r="324" spans="1:1" ht="13.2">
      <c r="A324" s="1021"/>
    </row>
    <row r="325" spans="1:1" ht="13.2">
      <c r="A325" s="1021"/>
    </row>
    <row r="326" spans="1:1" ht="13.2">
      <c r="A326" s="1021"/>
    </row>
    <row r="327" spans="1:1" ht="13.2">
      <c r="A327" s="1021"/>
    </row>
    <row r="328" spans="1:1" ht="13.2">
      <c r="A328" s="1021"/>
    </row>
    <row r="329" spans="1:1" ht="13.2">
      <c r="A329" s="1021"/>
    </row>
    <row r="330" spans="1:1" ht="13.2">
      <c r="A330" s="1021"/>
    </row>
    <row r="331" spans="1:1" ht="13.2">
      <c r="A331" s="1021"/>
    </row>
    <row r="332" spans="1:1" ht="13.2">
      <c r="A332" s="1021"/>
    </row>
    <row r="333" spans="1:1" ht="13.2">
      <c r="A333" s="1021"/>
    </row>
    <row r="334" spans="1:1" ht="13.2">
      <c r="A334" s="1021"/>
    </row>
    <row r="335" spans="1:1" ht="13.2">
      <c r="A335" s="1021"/>
    </row>
    <row r="336" spans="1:1" ht="13.2">
      <c r="A336" s="1021"/>
    </row>
    <row r="337" spans="1:1" ht="13.2">
      <c r="A337" s="1021"/>
    </row>
    <row r="338" spans="1:1" ht="13.2">
      <c r="A338" s="1021"/>
    </row>
    <row r="339" spans="1:1" ht="13.2">
      <c r="A339" s="1021"/>
    </row>
    <row r="340" spans="1:1" ht="13.2">
      <c r="A340" s="1021"/>
    </row>
    <row r="341" spans="1:1" ht="13.2">
      <c r="A341" s="1021"/>
    </row>
    <row r="342" spans="1:1" ht="13.2">
      <c r="A342" s="1021"/>
    </row>
    <row r="343" spans="1:1" ht="13.2">
      <c r="A343" s="1021"/>
    </row>
    <row r="344" spans="1:1" ht="13.2">
      <c r="A344" s="1021"/>
    </row>
    <row r="345" spans="1:1" ht="13.2">
      <c r="A345" s="1021"/>
    </row>
    <row r="346" spans="1:1" ht="13.2">
      <c r="A346" s="1021"/>
    </row>
    <row r="347" spans="1:1" ht="13.2">
      <c r="A347" s="1021"/>
    </row>
    <row r="348" spans="1:1" ht="13.2">
      <c r="A348" s="1021"/>
    </row>
    <row r="349" spans="1:1" ht="13.2">
      <c r="A349" s="1021"/>
    </row>
    <row r="350" spans="1:1" ht="13.2">
      <c r="A350" s="1021"/>
    </row>
    <row r="351" spans="1:1" ht="13.2">
      <c r="A351" s="1021"/>
    </row>
    <row r="352" spans="1:1" ht="13.2">
      <c r="A352" s="1021"/>
    </row>
    <row r="353" spans="1:1" ht="13.2">
      <c r="A353" s="1021"/>
    </row>
    <row r="354" spans="1:1" ht="13.2">
      <c r="A354" s="1021"/>
    </row>
    <row r="355" spans="1:1" ht="13.2">
      <c r="A355" s="1021"/>
    </row>
    <row r="356" spans="1:1" ht="13.2">
      <c r="A356" s="1021"/>
    </row>
    <row r="357" spans="1:1" ht="13.2">
      <c r="A357" s="1021"/>
    </row>
    <row r="358" spans="1:1" ht="13.2">
      <c r="A358" s="1021"/>
    </row>
    <row r="359" spans="1:1" ht="13.2">
      <c r="A359" s="1021"/>
    </row>
    <row r="360" spans="1:1" ht="13.2">
      <c r="A360" s="1021"/>
    </row>
    <row r="361" spans="1:1" ht="13.2">
      <c r="A361" s="1021"/>
    </row>
    <row r="362" spans="1:1" ht="13.2">
      <c r="A362" s="1021"/>
    </row>
    <row r="363" spans="1:1" ht="13.2">
      <c r="A363" s="1021"/>
    </row>
    <row r="364" spans="1:1" ht="13.2">
      <c r="A364" s="1021"/>
    </row>
    <row r="365" spans="1:1" ht="13.2">
      <c r="A365" s="1021"/>
    </row>
    <row r="366" spans="1:1" ht="13.2">
      <c r="A366" s="1021"/>
    </row>
    <row r="367" spans="1:1" ht="13.2">
      <c r="A367" s="1021"/>
    </row>
    <row r="368" spans="1:1" ht="13.2">
      <c r="A368" s="1021"/>
    </row>
    <row r="369" spans="1:1" ht="13.2">
      <c r="A369" s="1021"/>
    </row>
    <row r="370" spans="1:1" ht="13.2">
      <c r="A370" s="1021"/>
    </row>
    <row r="371" spans="1:1" ht="13.2">
      <c r="A371" s="1021"/>
    </row>
    <row r="372" spans="1:1" ht="13.2">
      <c r="A372" s="1021"/>
    </row>
    <row r="373" spans="1:1" ht="13.2">
      <c r="A373" s="1021"/>
    </row>
    <row r="374" spans="1:1" ht="13.2">
      <c r="A374" s="1021"/>
    </row>
    <row r="375" spans="1:1" ht="13.2">
      <c r="A375" s="1021"/>
    </row>
    <row r="376" spans="1:1" ht="13.2">
      <c r="A376" s="1021"/>
    </row>
    <row r="377" spans="1:1" ht="13.2">
      <c r="A377" s="1021"/>
    </row>
    <row r="378" spans="1:1" ht="13.2">
      <c r="A378" s="1021"/>
    </row>
    <row r="379" spans="1:1" ht="13.2">
      <c r="A379" s="1021"/>
    </row>
    <row r="380" spans="1:1" ht="13.2">
      <c r="A380" s="1021"/>
    </row>
    <row r="381" spans="1:1" ht="13.2">
      <c r="A381" s="1021"/>
    </row>
    <row r="382" spans="1:1" ht="13.2">
      <c r="A382" s="1021"/>
    </row>
    <row r="383" spans="1:1" ht="13.2">
      <c r="A383" s="1021"/>
    </row>
    <row r="384" spans="1:1" ht="13.2">
      <c r="A384" s="1021"/>
    </row>
    <row r="385" spans="1:1" ht="13.2">
      <c r="A385" s="1021"/>
    </row>
    <row r="386" spans="1:1" ht="13.2">
      <c r="A386" s="1021"/>
    </row>
    <row r="387" spans="1:1" ht="13.2">
      <c r="A387" s="1021"/>
    </row>
    <row r="388" spans="1:1" ht="13.2">
      <c r="A388" s="1021"/>
    </row>
    <row r="389" spans="1:1" ht="13.2">
      <c r="A389" s="1021"/>
    </row>
    <row r="390" spans="1:1" ht="13.2">
      <c r="A390" s="1021"/>
    </row>
    <row r="391" spans="1:1" ht="13.2">
      <c r="A391" s="1021"/>
    </row>
    <row r="392" spans="1:1" ht="13.2">
      <c r="A392" s="1021"/>
    </row>
    <row r="393" spans="1:1" ht="13.2">
      <c r="A393" s="1021"/>
    </row>
    <row r="394" spans="1:1" ht="13.2">
      <c r="A394" s="1021"/>
    </row>
    <row r="395" spans="1:1" ht="13.2">
      <c r="A395" s="1021"/>
    </row>
    <row r="396" spans="1:1" ht="13.2">
      <c r="A396" s="1021"/>
    </row>
    <row r="397" spans="1:1" ht="13.2">
      <c r="A397" s="1021"/>
    </row>
    <row r="398" spans="1:1" ht="13.2">
      <c r="A398" s="1021"/>
    </row>
    <row r="399" spans="1:1" ht="13.2">
      <c r="A399" s="1021"/>
    </row>
    <row r="400" spans="1:1" ht="13.2">
      <c r="A400" s="1021"/>
    </row>
    <row r="401" spans="1:1" ht="13.2">
      <c r="A401" s="1021"/>
    </row>
    <row r="402" spans="1:1" ht="13.2">
      <c r="A402" s="1021"/>
    </row>
    <row r="403" spans="1:1" ht="13.2">
      <c r="A403" s="1021"/>
    </row>
    <row r="404" spans="1:1" ht="13.2">
      <c r="A404" s="1021"/>
    </row>
    <row r="405" spans="1:1" ht="13.2">
      <c r="A405" s="1021"/>
    </row>
    <row r="406" spans="1:1" ht="13.2">
      <c r="A406" s="1021"/>
    </row>
    <row r="407" spans="1:1" ht="13.2">
      <c r="A407" s="1021"/>
    </row>
    <row r="408" spans="1:1" ht="13.2">
      <c r="A408" s="1021"/>
    </row>
    <row r="409" spans="1:1" ht="13.2">
      <c r="A409" s="1021"/>
    </row>
    <row r="410" spans="1:1" ht="13.2">
      <c r="A410" s="1021"/>
    </row>
    <row r="411" spans="1:1" ht="13.2">
      <c r="A411" s="1021"/>
    </row>
    <row r="412" spans="1:1" ht="13.2">
      <c r="A412" s="1021"/>
    </row>
    <row r="413" spans="1:1" ht="13.2">
      <c r="A413" s="1021"/>
    </row>
    <row r="414" spans="1:1" ht="13.2">
      <c r="A414" s="1021"/>
    </row>
    <row r="415" spans="1:1" ht="13.2">
      <c r="A415" s="1021"/>
    </row>
    <row r="416" spans="1:1" ht="13.2">
      <c r="A416" s="1021"/>
    </row>
    <row r="417" spans="1:1" ht="13.2">
      <c r="A417" s="1021"/>
    </row>
    <row r="418" spans="1:1" ht="13.2">
      <c r="A418" s="1021"/>
    </row>
    <row r="419" spans="1:1" ht="13.2">
      <c r="A419" s="1021"/>
    </row>
    <row r="420" spans="1:1" ht="13.2">
      <c r="A420" s="1021"/>
    </row>
    <row r="421" spans="1:1" ht="13.2">
      <c r="A421" s="1021"/>
    </row>
    <row r="422" spans="1:1" ht="13.2">
      <c r="A422" s="1021"/>
    </row>
    <row r="423" spans="1:1" ht="13.2">
      <c r="A423" s="1021"/>
    </row>
    <row r="424" spans="1:1" ht="13.2">
      <c r="A424" s="1021"/>
    </row>
    <row r="425" spans="1:1" ht="13.2">
      <c r="A425" s="1021"/>
    </row>
    <row r="426" spans="1:1" ht="13.2">
      <c r="A426" s="1021"/>
    </row>
    <row r="427" spans="1:1" ht="13.2">
      <c r="A427" s="1021"/>
    </row>
    <row r="428" spans="1:1" ht="13.2">
      <c r="A428" s="1021"/>
    </row>
    <row r="429" spans="1:1" ht="13.2">
      <c r="A429" s="1021"/>
    </row>
    <row r="430" spans="1:1" ht="13.2">
      <c r="A430" s="1021"/>
    </row>
    <row r="431" spans="1:1" ht="13.2">
      <c r="A431" s="1021"/>
    </row>
    <row r="432" spans="1:1" ht="13.2">
      <c r="A432" s="1021"/>
    </row>
    <row r="433" spans="1:1" ht="13.2">
      <c r="A433" s="1021"/>
    </row>
    <row r="434" spans="1:1" ht="13.2">
      <c r="A434" s="1021"/>
    </row>
    <row r="435" spans="1:1" ht="13.2">
      <c r="A435" s="1021"/>
    </row>
    <row r="436" spans="1:1" ht="13.2">
      <c r="A436" s="1021"/>
    </row>
    <row r="437" spans="1:1" ht="13.2">
      <c r="A437" s="1021"/>
    </row>
    <row r="438" spans="1:1" ht="13.2">
      <c r="A438" s="1021"/>
    </row>
    <row r="439" spans="1:1" ht="13.2">
      <c r="A439" s="1021"/>
    </row>
    <row r="440" spans="1:1" ht="13.2">
      <c r="A440" s="1021"/>
    </row>
    <row r="441" spans="1:1" ht="13.2">
      <c r="A441" s="1021"/>
    </row>
    <row r="442" spans="1:1" ht="13.2">
      <c r="A442" s="1021"/>
    </row>
    <row r="443" spans="1:1" ht="13.2">
      <c r="A443" s="1021"/>
    </row>
    <row r="444" spans="1:1" ht="13.2">
      <c r="A444" s="1021"/>
    </row>
    <row r="445" spans="1:1" ht="13.2">
      <c r="A445" s="1021"/>
    </row>
    <row r="446" spans="1:1" ht="13.2">
      <c r="A446" s="1021"/>
    </row>
    <row r="447" spans="1:1" ht="13.2">
      <c r="A447" s="1021"/>
    </row>
    <row r="448" spans="1:1" ht="13.2">
      <c r="A448" s="1021"/>
    </row>
    <row r="449" spans="1:1" ht="13.2">
      <c r="A449" s="1021"/>
    </row>
    <row r="450" spans="1:1" ht="13.2">
      <c r="A450" s="1021"/>
    </row>
    <row r="451" spans="1:1" ht="13.2">
      <c r="A451" s="1021"/>
    </row>
    <row r="452" spans="1:1" ht="13.2">
      <c r="A452" s="1021"/>
    </row>
    <row r="453" spans="1:1" ht="13.2">
      <c r="A453" s="1021"/>
    </row>
    <row r="454" spans="1:1" ht="13.2">
      <c r="A454" s="1021"/>
    </row>
    <row r="455" spans="1:1" ht="13.2">
      <c r="A455" s="1021"/>
    </row>
    <row r="456" spans="1:1" ht="13.2">
      <c r="A456" s="1021"/>
    </row>
    <row r="457" spans="1:1" ht="13.2">
      <c r="A457" s="1021"/>
    </row>
    <row r="458" spans="1:1" ht="13.2">
      <c r="A458" s="1021"/>
    </row>
    <row r="459" spans="1:1" ht="13.2">
      <c r="A459" s="1021"/>
    </row>
    <row r="460" spans="1:1" ht="13.2">
      <c r="A460" s="1021"/>
    </row>
    <row r="461" spans="1:1" ht="13.2">
      <c r="A461" s="1021"/>
    </row>
    <row r="462" spans="1:1" ht="13.2">
      <c r="A462" s="1021"/>
    </row>
    <row r="463" spans="1:1" ht="13.2">
      <c r="A463" s="1021"/>
    </row>
    <row r="464" spans="1:1" ht="13.2">
      <c r="A464" s="1021"/>
    </row>
    <row r="465" spans="1:1" ht="13.2">
      <c r="A465" s="1021"/>
    </row>
    <row r="466" spans="1:1" ht="13.2">
      <c r="A466" s="1021"/>
    </row>
    <row r="467" spans="1:1" ht="13.2">
      <c r="A467" s="1021"/>
    </row>
    <row r="468" spans="1:1" ht="13.2">
      <c r="A468" s="1021"/>
    </row>
    <row r="469" spans="1:1" ht="13.2">
      <c r="A469" s="1021"/>
    </row>
    <row r="470" spans="1:1" ht="13.2">
      <c r="A470" s="1021"/>
    </row>
    <row r="471" spans="1:1" ht="13.2">
      <c r="A471" s="1021"/>
    </row>
    <row r="472" spans="1:1" ht="13.2">
      <c r="A472" s="1021"/>
    </row>
    <row r="473" spans="1:1" ht="13.2">
      <c r="A473" s="1021"/>
    </row>
    <row r="474" spans="1:1" ht="13.2">
      <c r="A474" s="1021"/>
    </row>
    <row r="475" spans="1:1" ht="13.2">
      <c r="A475" s="1021"/>
    </row>
    <row r="476" spans="1:1" ht="13.2">
      <c r="A476" s="1021"/>
    </row>
    <row r="477" spans="1:1" ht="13.2">
      <c r="A477" s="1021"/>
    </row>
    <row r="478" spans="1:1" ht="13.2">
      <c r="A478" s="1021"/>
    </row>
    <row r="479" spans="1:1" ht="13.2">
      <c r="A479" s="1021"/>
    </row>
    <row r="480" spans="1:1" ht="13.2">
      <c r="A480" s="1021"/>
    </row>
    <row r="481" spans="1:1" ht="13.2">
      <c r="A481" s="1021"/>
    </row>
    <row r="482" spans="1:1" ht="13.2">
      <c r="A482" s="1021"/>
    </row>
    <row r="483" spans="1:1" ht="13.2">
      <c r="A483" s="1021"/>
    </row>
    <row r="484" spans="1:1" ht="13.2">
      <c r="A484" s="1021"/>
    </row>
    <row r="485" spans="1:1" ht="13.2">
      <c r="A485" s="1021"/>
    </row>
    <row r="486" spans="1:1" ht="13.2">
      <c r="A486" s="1021"/>
    </row>
    <row r="487" spans="1:1" ht="13.2">
      <c r="A487" s="1021"/>
    </row>
    <row r="488" spans="1:1" ht="13.2">
      <c r="A488" s="1021"/>
    </row>
    <row r="489" spans="1:1" ht="13.2">
      <c r="A489" s="1021"/>
    </row>
    <row r="490" spans="1:1" ht="13.2">
      <c r="A490" s="1021"/>
    </row>
    <row r="491" spans="1:1" ht="13.2">
      <c r="A491" s="1021"/>
    </row>
    <row r="492" spans="1:1" ht="13.2">
      <c r="A492" s="1021"/>
    </row>
    <row r="493" spans="1:1" ht="13.2">
      <c r="A493" s="1021"/>
    </row>
    <row r="494" spans="1:1" ht="13.2">
      <c r="A494" s="1021"/>
    </row>
    <row r="495" spans="1:1" ht="13.2">
      <c r="A495" s="1021"/>
    </row>
    <row r="496" spans="1:1" ht="13.2">
      <c r="A496" s="1021"/>
    </row>
    <row r="497" spans="1:1" ht="13.2">
      <c r="A497" s="1021"/>
    </row>
    <row r="498" spans="1:1" ht="13.2">
      <c r="A498" s="1021"/>
    </row>
    <row r="499" spans="1:1" ht="13.2">
      <c r="A499" s="1021"/>
    </row>
    <row r="500" spans="1:1" ht="13.2">
      <c r="A500" s="1021"/>
    </row>
    <row r="501" spans="1:1" ht="13.2">
      <c r="A501" s="1021"/>
    </row>
    <row r="502" spans="1:1" ht="13.2">
      <c r="A502" s="1021"/>
    </row>
    <row r="503" spans="1:1" ht="13.2">
      <c r="A503" s="1021"/>
    </row>
    <row r="504" spans="1:1" ht="13.2">
      <c r="A504" s="1021"/>
    </row>
    <row r="505" spans="1:1" ht="13.2">
      <c r="A505" s="1021"/>
    </row>
    <row r="506" spans="1:1" ht="13.2">
      <c r="A506" s="1021"/>
    </row>
    <row r="507" spans="1:1" ht="13.2">
      <c r="A507" s="1021"/>
    </row>
    <row r="508" spans="1:1" ht="13.2">
      <c r="A508" s="1021"/>
    </row>
    <row r="509" spans="1:1" ht="13.2">
      <c r="A509" s="1021"/>
    </row>
    <row r="510" spans="1:1" ht="13.2">
      <c r="A510" s="1021"/>
    </row>
    <row r="511" spans="1:1" ht="13.2">
      <c r="A511" s="1021"/>
    </row>
    <row r="512" spans="1:1" ht="13.2">
      <c r="A512" s="1021"/>
    </row>
    <row r="513" spans="1:1" ht="13.2">
      <c r="A513" s="1021"/>
    </row>
    <row r="514" spans="1:1" ht="13.2">
      <c r="A514" s="1021"/>
    </row>
    <row r="515" spans="1:1" ht="13.2">
      <c r="A515" s="1021"/>
    </row>
    <row r="516" spans="1:1" ht="13.2">
      <c r="A516" s="1021"/>
    </row>
    <row r="517" spans="1:1" ht="13.2">
      <c r="A517" s="1021"/>
    </row>
    <row r="518" spans="1:1" ht="13.2">
      <c r="A518" s="1021"/>
    </row>
    <row r="519" spans="1:1" ht="13.2">
      <c r="A519" s="1021"/>
    </row>
    <row r="520" spans="1:1" ht="13.2">
      <c r="A520" s="1021"/>
    </row>
    <row r="521" spans="1:1" ht="13.2">
      <c r="A521" s="1021"/>
    </row>
    <row r="522" spans="1:1" ht="13.2">
      <c r="A522" s="1021"/>
    </row>
    <row r="523" spans="1:1" ht="13.2">
      <c r="A523" s="1021"/>
    </row>
    <row r="524" spans="1:1" ht="13.2">
      <c r="A524" s="1021"/>
    </row>
    <row r="525" spans="1:1" ht="13.2">
      <c r="A525" s="1021"/>
    </row>
    <row r="526" spans="1:1" ht="13.2">
      <c r="A526" s="1021"/>
    </row>
    <row r="527" spans="1:1" ht="13.2">
      <c r="A527" s="1021"/>
    </row>
    <row r="528" spans="1:1" ht="13.2">
      <c r="A528" s="1021"/>
    </row>
    <row r="529" spans="1:1" ht="13.2">
      <c r="A529" s="1021"/>
    </row>
    <row r="530" spans="1:1" ht="13.2">
      <c r="A530" s="1021"/>
    </row>
    <row r="531" spans="1:1" ht="13.2">
      <c r="A531" s="1021"/>
    </row>
    <row r="532" spans="1:1" ht="13.2">
      <c r="A532" s="1021"/>
    </row>
    <row r="533" spans="1:1" ht="13.2">
      <c r="A533" s="1021"/>
    </row>
    <row r="534" spans="1:1" ht="13.2">
      <c r="A534" s="1021"/>
    </row>
    <row r="535" spans="1:1" ht="13.2">
      <c r="A535" s="1021"/>
    </row>
    <row r="536" spans="1:1" ht="13.2">
      <c r="A536" s="1021"/>
    </row>
    <row r="537" spans="1:1" ht="13.2">
      <c r="A537" s="1021"/>
    </row>
    <row r="538" spans="1:1" ht="13.2">
      <c r="A538" s="1021"/>
    </row>
    <row r="539" spans="1:1" ht="13.2">
      <c r="A539" s="1021"/>
    </row>
    <row r="540" spans="1:1" ht="13.2">
      <c r="A540" s="1021"/>
    </row>
    <row r="541" spans="1:1" ht="13.2">
      <c r="A541" s="1021"/>
    </row>
    <row r="542" spans="1:1" ht="13.2">
      <c r="A542" s="1021"/>
    </row>
    <row r="543" spans="1:1" ht="13.2">
      <c r="A543" s="1021"/>
    </row>
    <row r="544" spans="1:1" ht="13.2">
      <c r="A544" s="1021"/>
    </row>
    <row r="545" spans="1:1" ht="13.2">
      <c r="A545" s="1021"/>
    </row>
    <row r="546" spans="1:1" ht="13.2">
      <c r="A546" s="1021"/>
    </row>
    <row r="547" spans="1:1" ht="13.2">
      <c r="A547" s="1021"/>
    </row>
    <row r="548" spans="1:1" ht="13.2">
      <c r="A548" s="1021"/>
    </row>
    <row r="549" spans="1:1" ht="13.2">
      <c r="A549" s="1021"/>
    </row>
    <row r="550" spans="1:1" ht="13.2">
      <c r="A550" s="1021"/>
    </row>
    <row r="551" spans="1:1" ht="13.2">
      <c r="A551" s="1021"/>
    </row>
    <row r="552" spans="1:1" ht="13.2">
      <c r="A552" s="1021"/>
    </row>
    <row r="553" spans="1:1" ht="13.2">
      <c r="A553" s="1021"/>
    </row>
    <row r="554" spans="1:1" ht="13.2">
      <c r="A554" s="1021"/>
    </row>
    <row r="555" spans="1:1" ht="13.2">
      <c r="A555" s="1021"/>
    </row>
    <row r="556" spans="1:1" ht="13.2">
      <c r="A556" s="1021"/>
    </row>
    <row r="557" spans="1:1" ht="13.2">
      <c r="A557" s="1021"/>
    </row>
    <row r="558" spans="1:1" ht="13.2">
      <c r="A558" s="1021"/>
    </row>
    <row r="559" spans="1:1" ht="13.2">
      <c r="A559" s="1021"/>
    </row>
    <row r="560" spans="1:1" ht="13.2">
      <c r="A560" s="1021"/>
    </row>
    <row r="561" spans="1:1" ht="13.2">
      <c r="A561" s="1021"/>
    </row>
    <row r="562" spans="1:1" ht="13.2">
      <c r="A562" s="1021"/>
    </row>
    <row r="563" spans="1:1" ht="13.2">
      <c r="A563" s="1021"/>
    </row>
    <row r="564" spans="1:1" ht="13.2">
      <c r="A564" s="1021"/>
    </row>
    <row r="565" spans="1:1" ht="13.2">
      <c r="A565" s="1021"/>
    </row>
    <row r="566" spans="1:1" ht="13.2">
      <c r="A566" s="1021"/>
    </row>
    <row r="567" spans="1:1" ht="13.2">
      <c r="A567" s="1021"/>
    </row>
    <row r="568" spans="1:1" ht="13.2">
      <c r="A568" s="1021"/>
    </row>
    <row r="569" spans="1:1" ht="13.2">
      <c r="A569" s="1021"/>
    </row>
    <row r="570" spans="1:1" ht="13.2">
      <c r="A570" s="1021"/>
    </row>
    <row r="571" spans="1:1" ht="13.2">
      <c r="A571" s="1021"/>
    </row>
    <row r="572" spans="1:1" ht="13.2">
      <c r="A572" s="1021"/>
    </row>
    <row r="573" spans="1:1" ht="13.2">
      <c r="A573" s="1021"/>
    </row>
    <row r="574" spans="1:1" ht="13.2">
      <c r="A574" s="1021"/>
    </row>
    <row r="575" spans="1:1" ht="13.2">
      <c r="A575" s="1021"/>
    </row>
    <row r="576" spans="1:1" ht="13.2">
      <c r="A576" s="1021"/>
    </row>
    <row r="577" spans="1:1" ht="13.2">
      <c r="A577" s="1021"/>
    </row>
    <row r="578" spans="1:1" ht="13.2">
      <c r="A578" s="1021"/>
    </row>
    <row r="579" spans="1:1" ht="13.2">
      <c r="A579" s="1021"/>
    </row>
    <row r="580" spans="1:1" ht="13.2">
      <c r="A580" s="1021"/>
    </row>
    <row r="581" spans="1:1" ht="13.2">
      <c r="A581" s="1021"/>
    </row>
    <row r="582" spans="1:1" ht="13.2">
      <c r="A582" s="1021"/>
    </row>
    <row r="583" spans="1:1" ht="13.2">
      <c r="A583" s="1021"/>
    </row>
    <row r="584" spans="1:1" ht="13.2">
      <c r="A584" s="1021"/>
    </row>
    <row r="585" spans="1:1" ht="13.2">
      <c r="A585" s="1021"/>
    </row>
    <row r="586" spans="1:1" ht="13.2">
      <c r="A586" s="1021"/>
    </row>
    <row r="587" spans="1:1" ht="13.2">
      <c r="A587" s="1021"/>
    </row>
    <row r="588" spans="1:1" ht="13.2">
      <c r="A588" s="1021"/>
    </row>
    <row r="589" spans="1:1" ht="13.2">
      <c r="A589" s="1021"/>
    </row>
    <row r="590" spans="1:1" ht="13.2">
      <c r="A590" s="1021"/>
    </row>
    <row r="591" spans="1:1" ht="13.2">
      <c r="A591" s="1021"/>
    </row>
    <row r="592" spans="1:1" ht="13.2">
      <c r="A592" s="1021"/>
    </row>
    <row r="593" spans="1:1" ht="13.2">
      <c r="A593" s="1021"/>
    </row>
    <row r="594" spans="1:1" ht="13.2">
      <c r="A594" s="1021"/>
    </row>
    <row r="595" spans="1:1" ht="13.2">
      <c r="A595" s="1021"/>
    </row>
    <row r="596" spans="1:1" ht="13.2">
      <c r="A596" s="1021"/>
    </row>
    <row r="597" spans="1:1" ht="13.2">
      <c r="A597" s="1021"/>
    </row>
    <row r="598" spans="1:1" ht="13.2">
      <c r="A598" s="1021"/>
    </row>
    <row r="599" spans="1:1" ht="13.2">
      <c r="A599" s="1021"/>
    </row>
    <row r="600" spans="1:1" ht="13.2">
      <c r="A600" s="1021"/>
    </row>
    <row r="601" spans="1:1" ht="13.2">
      <c r="A601" s="1021"/>
    </row>
    <row r="602" spans="1:1" ht="13.2">
      <c r="A602" s="1021"/>
    </row>
    <row r="603" spans="1:1" ht="13.2">
      <c r="A603" s="1021"/>
    </row>
    <row r="604" spans="1:1" ht="13.2">
      <c r="A604" s="1021"/>
    </row>
    <row r="605" spans="1:1" ht="13.2">
      <c r="A605" s="1021"/>
    </row>
    <row r="606" spans="1:1" ht="13.2">
      <c r="A606" s="1021"/>
    </row>
    <row r="607" spans="1:1" ht="13.2">
      <c r="A607" s="1021"/>
    </row>
    <row r="608" spans="1:1" ht="13.2">
      <c r="A608" s="1021"/>
    </row>
    <row r="609" spans="1:1" ht="13.2">
      <c r="A609" s="1021"/>
    </row>
    <row r="610" spans="1:1" ht="13.2">
      <c r="A610" s="1021"/>
    </row>
    <row r="611" spans="1:1" ht="13.2">
      <c r="A611" s="1021"/>
    </row>
    <row r="612" spans="1:1" ht="13.2">
      <c r="A612" s="1021"/>
    </row>
    <row r="613" spans="1:1" ht="13.2">
      <c r="A613" s="1021"/>
    </row>
    <row r="614" spans="1:1" ht="13.2">
      <c r="A614" s="1021"/>
    </row>
    <row r="615" spans="1:1" ht="13.2">
      <c r="A615" s="1021"/>
    </row>
    <row r="616" spans="1:1" ht="13.2">
      <c r="A616" s="1021"/>
    </row>
    <row r="617" spans="1:1" ht="13.2">
      <c r="A617" s="1021"/>
    </row>
    <row r="618" spans="1:1" ht="13.2">
      <c r="A618" s="1021"/>
    </row>
    <row r="619" spans="1:1" ht="13.2">
      <c r="A619" s="1021"/>
    </row>
    <row r="620" spans="1:1" ht="13.2">
      <c r="A620" s="1021"/>
    </row>
    <row r="621" spans="1:1" ht="13.2">
      <c r="A621" s="1021"/>
    </row>
    <row r="622" spans="1:1" ht="13.2">
      <c r="A622" s="1021"/>
    </row>
    <row r="623" spans="1:1" ht="13.2">
      <c r="A623" s="1021"/>
    </row>
    <row r="624" spans="1:1" ht="13.2">
      <c r="A624" s="1021"/>
    </row>
    <row r="625" spans="1:1" ht="13.2">
      <c r="A625" s="1021"/>
    </row>
    <row r="626" spans="1:1" ht="13.2">
      <c r="A626" s="1021"/>
    </row>
    <row r="627" spans="1:1" ht="13.2">
      <c r="A627" s="1021"/>
    </row>
    <row r="628" spans="1:1" ht="13.2">
      <c r="A628" s="1021"/>
    </row>
    <row r="629" spans="1:1" ht="13.2">
      <c r="A629" s="1021"/>
    </row>
    <row r="630" spans="1:1" ht="13.2">
      <c r="A630" s="1021"/>
    </row>
    <row r="631" spans="1:1" ht="13.2">
      <c r="A631" s="1021"/>
    </row>
    <row r="632" spans="1:1" ht="13.2">
      <c r="A632" s="1021"/>
    </row>
    <row r="633" spans="1:1" ht="13.2">
      <c r="A633" s="1021"/>
    </row>
    <row r="634" spans="1:1" ht="13.2">
      <c r="A634" s="1021"/>
    </row>
    <row r="635" spans="1:1" ht="13.2">
      <c r="A635" s="1021"/>
    </row>
    <row r="636" spans="1:1" ht="13.2">
      <c r="A636" s="1021"/>
    </row>
    <row r="637" spans="1:1" ht="13.2">
      <c r="A637" s="1021"/>
    </row>
    <row r="638" spans="1:1" ht="13.2">
      <c r="A638" s="1021"/>
    </row>
    <row r="639" spans="1:1" ht="13.2">
      <c r="A639" s="1021"/>
    </row>
    <row r="640" spans="1:1" ht="13.2">
      <c r="A640" s="1021"/>
    </row>
    <row r="641" spans="1:1" ht="13.2">
      <c r="A641" s="1021"/>
    </row>
    <row r="642" spans="1:1" ht="13.2">
      <c r="A642" s="1021"/>
    </row>
    <row r="643" spans="1:1" ht="13.2">
      <c r="A643" s="1021"/>
    </row>
    <row r="644" spans="1:1" ht="13.2">
      <c r="A644" s="1021"/>
    </row>
    <row r="645" spans="1:1" ht="13.2">
      <c r="A645" s="1021"/>
    </row>
    <row r="646" spans="1:1" ht="13.2">
      <c r="A646" s="1021"/>
    </row>
    <row r="647" spans="1:1" ht="13.2">
      <c r="A647" s="1021"/>
    </row>
    <row r="648" spans="1:1" ht="13.2">
      <c r="A648" s="1021"/>
    </row>
    <row r="649" spans="1:1" ht="13.2">
      <c r="A649" s="1021"/>
    </row>
    <row r="650" spans="1:1" ht="13.2">
      <c r="A650" s="1021"/>
    </row>
    <row r="651" spans="1:1" ht="13.2">
      <c r="A651" s="1021"/>
    </row>
    <row r="652" spans="1:1" ht="13.2">
      <c r="A652" s="1021"/>
    </row>
    <row r="653" spans="1:1" ht="13.2">
      <c r="A653" s="1021"/>
    </row>
    <row r="654" spans="1:1" ht="13.2">
      <c r="A654" s="1021"/>
    </row>
    <row r="655" spans="1:1" ht="13.2">
      <c r="A655" s="1021"/>
    </row>
    <row r="656" spans="1:1" ht="13.2">
      <c r="A656" s="1021"/>
    </row>
    <row r="657" spans="1:1" ht="13.2">
      <c r="A657" s="1021"/>
    </row>
    <row r="658" spans="1:1" ht="13.2">
      <c r="A658" s="1021"/>
    </row>
    <row r="659" spans="1:1" ht="13.2">
      <c r="A659" s="1021"/>
    </row>
    <row r="660" spans="1:1" ht="13.2">
      <c r="A660" s="1021"/>
    </row>
    <row r="661" spans="1:1" ht="13.2">
      <c r="A661" s="1021"/>
    </row>
    <row r="662" spans="1:1" ht="13.2">
      <c r="A662" s="1021"/>
    </row>
    <row r="663" spans="1:1" ht="13.2">
      <c r="A663" s="1021"/>
    </row>
    <row r="664" spans="1:1" ht="13.2">
      <c r="A664" s="1021"/>
    </row>
    <row r="665" spans="1:1" ht="13.2">
      <c r="A665" s="1021"/>
    </row>
    <row r="666" spans="1:1" ht="13.2">
      <c r="A666" s="1021"/>
    </row>
    <row r="667" spans="1:1" ht="13.2">
      <c r="A667" s="1021"/>
    </row>
    <row r="668" spans="1:1" ht="13.2">
      <c r="A668" s="1021"/>
    </row>
    <row r="669" spans="1:1" ht="13.2">
      <c r="A669" s="1021"/>
    </row>
    <row r="670" spans="1:1" ht="13.2">
      <c r="A670" s="1021"/>
    </row>
    <row r="671" spans="1:1" ht="13.2">
      <c r="A671" s="1021"/>
    </row>
    <row r="672" spans="1:1" ht="13.2">
      <c r="A672" s="1021"/>
    </row>
    <row r="673" spans="1:1" ht="13.2">
      <c r="A673" s="1021"/>
    </row>
    <row r="674" spans="1:1" ht="13.2">
      <c r="A674" s="1021"/>
    </row>
    <row r="675" spans="1:1" ht="13.2">
      <c r="A675" s="1021"/>
    </row>
    <row r="676" spans="1:1" ht="13.2">
      <c r="A676" s="1021"/>
    </row>
    <row r="677" spans="1:1" ht="13.2">
      <c r="A677" s="1021"/>
    </row>
    <row r="678" spans="1:1" ht="13.2">
      <c r="A678" s="1021"/>
    </row>
    <row r="679" spans="1:1" ht="13.2">
      <c r="A679" s="1021"/>
    </row>
    <row r="680" spans="1:1" ht="13.2">
      <c r="A680" s="1021"/>
    </row>
    <row r="681" spans="1:1" ht="13.2">
      <c r="A681" s="1021"/>
    </row>
    <row r="682" spans="1:1" ht="13.2">
      <c r="A682" s="1021"/>
    </row>
    <row r="683" spans="1:1" ht="13.2">
      <c r="A683" s="1021"/>
    </row>
    <row r="684" spans="1:1" ht="13.2">
      <c r="A684" s="1021"/>
    </row>
    <row r="685" spans="1:1" ht="13.2">
      <c r="A685" s="1021"/>
    </row>
    <row r="686" spans="1:1" ht="13.2">
      <c r="A686" s="1021"/>
    </row>
    <row r="687" spans="1:1" ht="13.2">
      <c r="A687" s="1021"/>
    </row>
    <row r="688" spans="1:1" ht="13.2">
      <c r="A688" s="1021"/>
    </row>
    <row r="689" spans="1:1" ht="13.2">
      <c r="A689" s="1021"/>
    </row>
    <row r="690" spans="1:1" ht="13.2">
      <c r="A690" s="1021"/>
    </row>
    <row r="691" spans="1:1" ht="13.2">
      <c r="A691" s="1021"/>
    </row>
    <row r="692" spans="1:1" ht="13.2">
      <c r="A692" s="1021"/>
    </row>
    <row r="693" spans="1:1" ht="13.2">
      <c r="A693" s="1021"/>
    </row>
    <row r="694" spans="1:1" ht="13.2">
      <c r="A694" s="1021"/>
    </row>
    <row r="695" spans="1:1" ht="13.2">
      <c r="A695" s="1021"/>
    </row>
    <row r="696" spans="1:1" ht="13.2">
      <c r="A696" s="1021"/>
    </row>
    <row r="697" spans="1:1" ht="13.2">
      <c r="A697" s="1021"/>
    </row>
    <row r="698" spans="1:1" ht="13.2">
      <c r="A698" s="1021"/>
    </row>
    <row r="699" spans="1:1" ht="13.2">
      <c r="A699" s="1021"/>
    </row>
    <row r="700" spans="1:1" ht="13.2">
      <c r="A700" s="1021"/>
    </row>
    <row r="701" spans="1:1" ht="13.2">
      <c r="A701" s="1021"/>
    </row>
    <row r="702" spans="1:1" ht="13.2">
      <c r="A702" s="1021"/>
    </row>
    <row r="703" spans="1:1" ht="13.2">
      <c r="A703" s="1021"/>
    </row>
    <row r="704" spans="1:1" ht="13.2">
      <c r="A704" s="1021"/>
    </row>
    <row r="705" spans="1:1" ht="13.2">
      <c r="A705" s="1021"/>
    </row>
    <row r="706" spans="1:1" ht="13.2">
      <c r="A706" s="1021"/>
    </row>
    <row r="707" spans="1:1" ht="13.2">
      <c r="A707" s="1021"/>
    </row>
    <row r="708" spans="1:1" ht="13.2">
      <c r="A708" s="1021"/>
    </row>
    <row r="709" spans="1:1" ht="13.2">
      <c r="A709" s="1021"/>
    </row>
    <row r="710" spans="1:1" ht="13.2">
      <c r="A710" s="1021"/>
    </row>
    <row r="711" spans="1:1" ht="13.2">
      <c r="A711" s="1021"/>
    </row>
    <row r="712" spans="1:1" ht="13.2">
      <c r="A712" s="1021"/>
    </row>
    <row r="713" spans="1:1" ht="13.2">
      <c r="A713" s="1021"/>
    </row>
    <row r="714" spans="1:1" ht="13.2">
      <c r="A714" s="1021"/>
    </row>
    <row r="715" spans="1:1" ht="13.2">
      <c r="A715" s="1021"/>
    </row>
    <row r="716" spans="1:1" ht="13.2">
      <c r="A716" s="1021"/>
    </row>
    <row r="717" spans="1:1" ht="13.2">
      <c r="A717" s="1021"/>
    </row>
    <row r="718" spans="1:1" ht="13.2">
      <c r="A718" s="1021"/>
    </row>
    <row r="719" spans="1:1" ht="13.2">
      <c r="A719" s="1021"/>
    </row>
    <row r="720" spans="1:1" ht="13.2">
      <c r="A720" s="1021"/>
    </row>
    <row r="721" spans="1:1" ht="13.2">
      <c r="A721" s="1021"/>
    </row>
    <row r="722" spans="1:1" ht="13.2">
      <c r="A722" s="1021"/>
    </row>
    <row r="723" spans="1:1" ht="13.2">
      <c r="A723" s="1021"/>
    </row>
    <row r="724" spans="1:1" ht="13.2">
      <c r="A724" s="1021"/>
    </row>
    <row r="725" spans="1:1" ht="13.2">
      <c r="A725" s="1021"/>
    </row>
    <row r="726" spans="1:1" ht="13.2">
      <c r="A726" s="1021"/>
    </row>
    <row r="727" spans="1:1" ht="13.2">
      <c r="A727" s="1021"/>
    </row>
    <row r="728" spans="1:1" ht="13.2">
      <c r="A728" s="1021"/>
    </row>
    <row r="729" spans="1:1" ht="13.2">
      <c r="A729" s="1021"/>
    </row>
    <row r="730" spans="1:1" ht="13.2">
      <c r="A730" s="1021"/>
    </row>
    <row r="731" spans="1:1" ht="13.2">
      <c r="A731" s="1021"/>
    </row>
    <row r="732" spans="1:1" ht="13.2">
      <c r="A732" s="1021"/>
    </row>
    <row r="733" spans="1:1" ht="13.2">
      <c r="A733" s="1021"/>
    </row>
    <row r="734" spans="1:1" ht="13.2">
      <c r="A734" s="1021"/>
    </row>
    <row r="735" spans="1:1" ht="13.2">
      <c r="A735" s="1021"/>
    </row>
    <row r="736" spans="1:1" ht="13.2">
      <c r="A736" s="1021"/>
    </row>
    <row r="737" spans="1:1" ht="13.2">
      <c r="A737" s="1021"/>
    </row>
    <row r="738" spans="1:1" ht="13.2">
      <c r="A738" s="1021"/>
    </row>
    <row r="739" spans="1:1" ht="13.2">
      <c r="A739" s="1021"/>
    </row>
    <row r="740" spans="1:1" ht="13.2">
      <c r="A740" s="1021"/>
    </row>
    <row r="741" spans="1:1" ht="13.2">
      <c r="A741" s="1021"/>
    </row>
    <row r="742" spans="1:1" ht="13.2">
      <c r="A742" s="1021"/>
    </row>
    <row r="743" spans="1:1" ht="13.2">
      <c r="A743" s="1021"/>
    </row>
    <row r="744" spans="1:1" ht="13.2">
      <c r="A744" s="1021"/>
    </row>
    <row r="745" spans="1:1" ht="13.2">
      <c r="A745" s="1021"/>
    </row>
  </sheetData>
  <mergeCells count="2">
    <mergeCell ref="B17:B18"/>
    <mergeCell ref="B55:B56"/>
  </mergeCells>
  <phoneticPr fontId="151"/>
  <conditionalFormatting sqref="T32 T67">
    <cfRule type="notContainsBlanks" dxfId="641" priority="1">
      <formula>LEN(TRIM(T32))&gt;0</formula>
    </cfRule>
  </conditionalFormatting>
  <conditionalFormatting sqref="C275:C288 D275:D289 E275:R288 S275:S289 T275:AF288">
    <cfRule type="containsText" dxfId="640" priority="2" operator="containsText" text="张磊">
      <formula>NOT(ISERROR(SEARCH(("张磊"),(C275))))</formula>
    </cfRule>
  </conditionalFormatting>
  <conditionalFormatting sqref="C275:C288 D275:D289 E275:R288 S275:S289 T275:AF288">
    <cfRule type="containsText" dxfId="639" priority="3" operator="containsText" text="高山">
      <formula>NOT(ISERROR(SEARCH(("高山"),(C275))))</formula>
    </cfRule>
  </conditionalFormatting>
  <conditionalFormatting sqref="C275:C288 D275:D289 E275:R288 S275:S289 T275:AF288">
    <cfRule type="containsText" dxfId="638" priority="4" operator="containsText" text="日向">
      <formula>NOT(ISERROR(SEARCH(("日向"),(C275))))</formula>
    </cfRule>
  </conditionalFormatting>
  <conditionalFormatting sqref="C275:AF289">
    <cfRule type="containsText" dxfId="637" priority="5" operator="containsText" text="or">
      <formula>NOT(ISERROR(SEARCH(("or"),(C275))))</formula>
    </cfRule>
  </conditionalFormatting>
  <conditionalFormatting sqref="C275:AF289">
    <cfRule type="containsText" dxfId="636" priority="6" operator="containsText" text="马">
      <formula>NOT(ISERROR(SEARCH(("马"),(C275))))</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FFFF"/>
    <outlinePr summaryBelow="0" summaryRight="0"/>
  </sheetPr>
  <dimension ref="A1:AG80"/>
  <sheetViews>
    <sheetView tabSelected="1" workbookViewId="0">
      <pane xSplit="1" ySplit="2" topLeftCell="B3" activePane="bottomRight" state="frozen"/>
      <selection pane="topRight" activeCell="B1" sqref="B1"/>
      <selection pane="bottomLeft" activeCell="A3" sqref="A3"/>
      <selection pane="bottomRight" activeCell="B20" sqref="B20"/>
    </sheetView>
  </sheetViews>
  <sheetFormatPr defaultColWidth="12.6640625" defaultRowHeight="15.75" customHeight="1"/>
  <cols>
    <col min="1" max="1" width="12.109375" customWidth="1"/>
    <col min="2" max="32" width="8.88671875" customWidth="1"/>
    <col min="33" max="33" width="14.33203125" customWidth="1"/>
  </cols>
  <sheetData>
    <row r="1" spans="1:33">
      <c r="A1" s="2338" t="s">
        <v>64</v>
      </c>
      <c r="B1" s="638">
        <v>1</v>
      </c>
      <c r="C1" s="638">
        <v>2</v>
      </c>
      <c r="D1" s="16">
        <v>3</v>
      </c>
      <c r="E1" s="16">
        <v>4</v>
      </c>
      <c r="F1" s="16">
        <v>5</v>
      </c>
      <c r="G1" s="16">
        <v>6</v>
      </c>
      <c r="H1" s="1173">
        <v>7</v>
      </c>
      <c r="I1" s="739">
        <v>8</v>
      </c>
      <c r="J1" s="739">
        <v>9</v>
      </c>
      <c r="K1" s="1174">
        <v>10</v>
      </c>
      <c r="L1" s="16">
        <v>11</v>
      </c>
      <c r="M1" s="16">
        <v>12</v>
      </c>
      <c r="N1" s="16">
        <v>13</v>
      </c>
      <c r="O1" s="1173">
        <v>14</v>
      </c>
      <c r="P1" s="739">
        <v>15</v>
      </c>
      <c r="Q1" s="1175">
        <v>16</v>
      </c>
      <c r="R1" s="16">
        <v>17</v>
      </c>
      <c r="S1" s="16">
        <v>18</v>
      </c>
      <c r="T1" s="16">
        <v>19</v>
      </c>
      <c r="U1" s="16">
        <v>20</v>
      </c>
      <c r="V1" s="1173">
        <v>21</v>
      </c>
      <c r="W1" s="739">
        <v>22</v>
      </c>
      <c r="X1" s="1174">
        <v>23</v>
      </c>
      <c r="Y1" s="16">
        <v>24</v>
      </c>
      <c r="Z1" s="16">
        <v>25</v>
      </c>
      <c r="AA1" s="16">
        <v>26</v>
      </c>
      <c r="AB1" s="16">
        <v>27</v>
      </c>
      <c r="AC1" s="1173">
        <v>28</v>
      </c>
      <c r="AD1" s="739">
        <v>29</v>
      </c>
      <c r="AE1" s="738">
        <v>30</v>
      </c>
      <c r="AF1" s="16">
        <v>31</v>
      </c>
      <c r="AG1" s="16"/>
    </row>
    <row r="2" spans="1:33">
      <c r="A2" s="2333"/>
      <c r="B2" s="777" t="s">
        <v>71</v>
      </c>
      <c r="C2" s="777" t="s">
        <v>72</v>
      </c>
      <c r="D2" s="17" t="s">
        <v>66</v>
      </c>
      <c r="E2" s="17" t="s">
        <v>67</v>
      </c>
      <c r="F2" s="17" t="s">
        <v>68</v>
      </c>
      <c r="G2" s="17" t="s">
        <v>69</v>
      </c>
      <c r="H2" s="17" t="s">
        <v>70</v>
      </c>
      <c r="I2" s="777" t="s">
        <v>71</v>
      </c>
      <c r="J2" s="777" t="s">
        <v>72</v>
      </c>
      <c r="K2" s="17" t="s">
        <v>66</v>
      </c>
      <c r="L2" s="17" t="s">
        <v>67</v>
      </c>
      <c r="M2" s="17" t="s">
        <v>68</v>
      </c>
      <c r="N2" s="17" t="s">
        <v>69</v>
      </c>
      <c r="O2" s="740" t="s">
        <v>70</v>
      </c>
      <c r="P2" s="1176" t="s">
        <v>71</v>
      </c>
      <c r="Q2" s="1177" t="s">
        <v>72</v>
      </c>
      <c r="R2" s="17" t="s">
        <v>66</v>
      </c>
      <c r="S2" s="17" t="s">
        <v>67</v>
      </c>
      <c r="T2" s="17" t="s">
        <v>68</v>
      </c>
      <c r="U2" s="17" t="s">
        <v>69</v>
      </c>
      <c r="V2" s="740" t="s">
        <v>70</v>
      </c>
      <c r="W2" s="1176" t="s">
        <v>71</v>
      </c>
      <c r="X2" s="1177" t="s">
        <v>72</v>
      </c>
      <c r="Y2" s="17" t="s">
        <v>66</v>
      </c>
      <c r="Z2" s="17" t="s">
        <v>67</v>
      </c>
      <c r="AA2" s="17" t="s">
        <v>68</v>
      </c>
      <c r="AB2" s="17" t="s">
        <v>69</v>
      </c>
      <c r="AC2" s="740" t="s">
        <v>70</v>
      </c>
      <c r="AD2" s="1176" t="s">
        <v>71</v>
      </c>
      <c r="AE2" s="1177" t="s">
        <v>72</v>
      </c>
      <c r="AF2" s="17" t="s">
        <v>66</v>
      </c>
      <c r="AG2" s="17"/>
    </row>
    <row r="3" spans="1:33">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27"/>
      <c r="AG3" s="27"/>
    </row>
    <row r="4" spans="1:33" ht="15.75" customHeight="1">
      <c r="A4" s="30" t="s">
        <v>74</v>
      </c>
      <c r="B4" s="31"/>
      <c r="C4" s="32"/>
      <c r="D4" s="35" t="s">
        <v>3332</v>
      </c>
      <c r="E4" s="32"/>
      <c r="F4" s="33"/>
      <c r="G4" s="34"/>
      <c r="H4" s="35"/>
      <c r="I4" s="35"/>
      <c r="J4" s="36"/>
      <c r="K4" s="39" t="s">
        <v>3333</v>
      </c>
      <c r="L4" s="1178" t="s">
        <v>3334</v>
      </c>
      <c r="M4" s="35"/>
      <c r="N4" s="35" t="s">
        <v>3335</v>
      </c>
      <c r="O4" s="35" t="s">
        <v>3336</v>
      </c>
      <c r="P4" s="32"/>
      <c r="Q4" s="43" t="s">
        <v>3337</v>
      </c>
      <c r="R4" s="35" t="s">
        <v>3338</v>
      </c>
      <c r="S4" s="35" t="s">
        <v>3339</v>
      </c>
      <c r="T4" s="35" t="s">
        <v>3340</v>
      </c>
      <c r="U4" s="35" t="s">
        <v>3341</v>
      </c>
      <c r="V4" s="546"/>
      <c r="W4" s="32"/>
      <c r="X4" s="35" t="s">
        <v>3342</v>
      </c>
      <c r="Y4" s="825" t="s">
        <v>3343</v>
      </c>
      <c r="Z4" s="32" t="s">
        <v>3344</v>
      </c>
      <c r="AA4" s="1179" t="s">
        <v>3345</v>
      </c>
      <c r="AB4" s="32"/>
      <c r="AC4" s="35" t="s">
        <v>3346</v>
      </c>
      <c r="AD4" s="32"/>
      <c r="AE4" s="32" t="s">
        <v>3347</v>
      </c>
      <c r="AF4" s="32" t="s">
        <v>3347</v>
      </c>
      <c r="AG4" s="16"/>
    </row>
    <row r="5" spans="1:33" ht="15.75" customHeight="1">
      <c r="A5" s="30" t="s">
        <v>75</v>
      </c>
      <c r="B5" s="546"/>
      <c r="C5" s="35"/>
      <c r="D5" s="32"/>
      <c r="E5" s="35"/>
      <c r="F5" s="35"/>
      <c r="G5" s="35"/>
      <c r="H5" s="35"/>
      <c r="I5" s="35"/>
      <c r="J5" s="35"/>
      <c r="K5" s="32"/>
      <c r="L5" s="39"/>
      <c r="M5" s="35"/>
      <c r="N5" s="32"/>
      <c r="O5" s="35"/>
      <c r="P5" s="32"/>
      <c r="Q5" s="32"/>
      <c r="R5" s="32"/>
      <c r="S5" s="35" t="s">
        <v>3348</v>
      </c>
      <c r="T5" s="32"/>
      <c r="U5" s="32"/>
      <c r="V5" s="32"/>
      <c r="W5" s="32"/>
      <c r="X5" s="35" t="s">
        <v>3349</v>
      </c>
      <c r="Y5" s="35" t="s">
        <v>3349</v>
      </c>
      <c r="Z5" s="35" t="s">
        <v>3349</v>
      </c>
      <c r="AA5" s="35" t="s">
        <v>3349</v>
      </c>
      <c r="AB5" s="35" t="s">
        <v>3349</v>
      </c>
      <c r="AC5" s="32"/>
      <c r="AD5" s="33"/>
      <c r="AE5" s="40"/>
      <c r="AF5" s="41"/>
      <c r="AG5" s="640" t="s">
        <v>3350</v>
      </c>
    </row>
    <row r="6" spans="1:33">
      <c r="A6" s="30" t="s">
        <v>76</v>
      </c>
      <c r="B6" s="42"/>
      <c r="C6" s="32"/>
      <c r="D6" s="32"/>
      <c r="E6" s="32"/>
      <c r="F6" s="35"/>
      <c r="G6" s="32"/>
      <c r="H6" s="32"/>
      <c r="I6" s="32"/>
      <c r="J6" s="32"/>
      <c r="K6" s="32"/>
      <c r="L6" s="32"/>
      <c r="M6" s="32"/>
      <c r="N6" s="32"/>
      <c r="O6" s="32"/>
      <c r="P6" s="32"/>
      <c r="Q6" s="35"/>
      <c r="R6" s="43"/>
      <c r="S6" s="35" t="s">
        <v>3351</v>
      </c>
      <c r="T6" s="35"/>
      <c r="U6" s="32"/>
      <c r="V6" s="32"/>
      <c r="W6" s="44"/>
      <c r="X6" s="35" t="s">
        <v>3352</v>
      </c>
      <c r="Y6" s="32"/>
      <c r="Z6" s="35" t="s">
        <v>3353</v>
      </c>
      <c r="AA6" s="32"/>
      <c r="AB6" s="35" t="s">
        <v>3354</v>
      </c>
      <c r="AC6" s="32"/>
      <c r="AD6" s="33"/>
      <c r="AE6" s="38"/>
      <c r="AF6" s="38"/>
      <c r="AG6" s="16"/>
    </row>
    <row r="7" spans="1:33">
      <c r="A7" s="30" t="s">
        <v>77</v>
      </c>
      <c r="B7" s="42"/>
      <c r="C7" s="32"/>
      <c r="D7" s="32"/>
      <c r="E7" s="32"/>
      <c r="F7" s="35"/>
      <c r="G7" s="35"/>
      <c r="H7" s="32"/>
      <c r="I7" s="32"/>
      <c r="J7" s="32"/>
      <c r="K7" s="32"/>
      <c r="L7" s="32"/>
      <c r="M7" s="45"/>
      <c r="N7" s="32"/>
      <c r="O7" s="32"/>
      <c r="P7" s="32"/>
      <c r="Q7" s="35"/>
      <c r="R7" s="33"/>
      <c r="S7" s="32"/>
      <c r="T7" s="32"/>
      <c r="U7" s="32"/>
      <c r="V7" s="32"/>
      <c r="W7" s="32"/>
      <c r="X7" s="32" t="s">
        <v>3355</v>
      </c>
      <c r="Y7" s="32" t="s">
        <v>3355</v>
      </c>
      <c r="Z7" s="32" t="s">
        <v>3355</v>
      </c>
      <c r="AA7" s="32"/>
      <c r="AB7" s="32"/>
      <c r="AC7" s="32"/>
      <c r="AD7" s="32"/>
      <c r="AE7" s="38"/>
      <c r="AF7" s="38"/>
      <c r="AG7" s="16"/>
    </row>
    <row r="8" spans="1:33">
      <c r="A8" s="46" t="s">
        <v>78</v>
      </c>
      <c r="B8" s="47"/>
      <c r="C8" s="32"/>
      <c r="D8" s="32"/>
      <c r="E8" s="32"/>
      <c r="F8" s="32"/>
      <c r="G8" s="32"/>
      <c r="H8" s="32" t="s">
        <v>79</v>
      </c>
      <c r="I8" s="48"/>
      <c r="J8" s="32"/>
      <c r="K8" s="32"/>
      <c r="L8" s="32"/>
      <c r="M8" s="32"/>
      <c r="N8" s="32"/>
      <c r="O8" s="32" t="s">
        <v>79</v>
      </c>
      <c r="P8" s="32"/>
      <c r="Q8" s="32"/>
      <c r="R8" s="32"/>
      <c r="S8" s="32"/>
      <c r="T8" s="32"/>
      <c r="U8" s="32"/>
      <c r="V8" s="32" t="s">
        <v>79</v>
      </c>
      <c r="W8" s="32"/>
      <c r="X8" s="32"/>
      <c r="Y8" s="32"/>
      <c r="Z8" s="32"/>
      <c r="AA8" s="32"/>
      <c r="AB8" s="32"/>
      <c r="AC8" s="32" t="s">
        <v>79</v>
      </c>
      <c r="AD8" s="32"/>
      <c r="AE8" s="32"/>
      <c r="AF8" s="32"/>
      <c r="AG8" s="16"/>
    </row>
    <row r="9" spans="1:33" ht="15.75" customHeight="1">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c r="AG9" s="641"/>
    </row>
    <row r="10" spans="1:33" ht="15.75" customHeight="1">
      <c r="A10" s="2"/>
      <c r="B10" s="827" t="s">
        <v>82</v>
      </c>
      <c r="C10" s="827" t="s">
        <v>82</v>
      </c>
      <c r="D10" s="827" t="s">
        <v>82</v>
      </c>
      <c r="E10" s="827" t="s">
        <v>82</v>
      </c>
      <c r="F10" s="827" t="s">
        <v>82</v>
      </c>
      <c r="G10" s="827" t="s">
        <v>82</v>
      </c>
      <c r="H10" s="827" t="s">
        <v>82</v>
      </c>
      <c r="I10" s="828" t="s">
        <v>82</v>
      </c>
      <c r="J10" s="827" t="s">
        <v>82</v>
      </c>
      <c r="K10" s="827" t="s">
        <v>82</v>
      </c>
      <c r="L10" s="827" t="s">
        <v>82</v>
      </c>
      <c r="M10" s="827" t="s">
        <v>82</v>
      </c>
      <c r="N10" s="829" t="s">
        <v>82</v>
      </c>
      <c r="O10" s="829" t="s">
        <v>82</v>
      </c>
      <c r="P10" s="829" t="s">
        <v>82</v>
      </c>
      <c r="Q10" s="829" t="s">
        <v>82</v>
      </c>
      <c r="R10" s="829" t="s">
        <v>82</v>
      </c>
      <c r="S10" s="829" t="s">
        <v>82</v>
      </c>
      <c r="T10" s="829" t="s">
        <v>82</v>
      </c>
      <c r="U10" s="829" t="s">
        <v>82</v>
      </c>
      <c r="V10" s="829" t="s">
        <v>82</v>
      </c>
      <c r="W10" s="829" t="s">
        <v>82</v>
      </c>
      <c r="X10" s="829" t="s">
        <v>82</v>
      </c>
      <c r="Y10" s="829" t="s">
        <v>82</v>
      </c>
      <c r="Z10" s="829" t="s">
        <v>82</v>
      </c>
      <c r="AA10" s="829" t="s">
        <v>82</v>
      </c>
      <c r="AB10" s="829" t="s">
        <v>82</v>
      </c>
      <c r="AC10" s="829" t="s">
        <v>82</v>
      </c>
      <c r="AD10" s="50" t="s">
        <v>82</v>
      </c>
      <c r="AE10" s="50" t="s">
        <v>82</v>
      </c>
      <c r="AF10" s="50" t="s">
        <v>82</v>
      </c>
      <c r="AG10" s="641"/>
    </row>
    <row r="11" spans="1:33">
      <c r="A11" s="2" t="s">
        <v>3356</v>
      </c>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5"/>
      <c r="AF11" s="55"/>
      <c r="AG11" s="16"/>
    </row>
    <row r="12" spans="1:33">
      <c r="A12" s="56" t="s">
        <v>83</v>
      </c>
      <c r="B12" s="265"/>
      <c r="C12" s="265"/>
      <c r="D12" s="265"/>
      <c r="E12" s="265"/>
      <c r="F12" s="265"/>
      <c r="G12" s="265"/>
      <c r="H12" s="265"/>
      <c r="I12" s="265"/>
      <c r="J12" s="265"/>
      <c r="K12" s="265"/>
      <c r="L12" s="265"/>
      <c r="M12" s="58"/>
      <c r="N12" s="58"/>
      <c r="O12" s="58"/>
      <c r="P12" s="58"/>
      <c r="Q12" s="58"/>
      <c r="R12" s="58"/>
      <c r="S12" s="58"/>
      <c r="T12" s="58"/>
      <c r="U12" s="58"/>
      <c r="V12" s="58"/>
      <c r="W12" s="58"/>
      <c r="X12" s="58"/>
      <c r="Y12" s="58"/>
      <c r="Z12" s="58"/>
      <c r="AA12" s="58"/>
      <c r="AB12" s="58"/>
      <c r="AC12" s="58"/>
      <c r="AD12" s="58"/>
      <c r="AE12" s="58"/>
      <c r="AF12" s="58"/>
      <c r="AG12" s="6"/>
    </row>
    <row r="13" spans="1:33">
      <c r="A13" s="830" t="s">
        <v>84</v>
      </c>
      <c r="B13" s="58" t="s">
        <v>134</v>
      </c>
      <c r="C13" s="58" t="s">
        <v>134</v>
      </c>
      <c r="D13" s="58" t="s">
        <v>240</v>
      </c>
      <c r="E13" s="58" t="s">
        <v>240</v>
      </c>
      <c r="F13" s="58" t="s">
        <v>240</v>
      </c>
      <c r="G13" s="58" t="s">
        <v>240</v>
      </c>
      <c r="H13" s="58" t="s">
        <v>240</v>
      </c>
      <c r="I13" s="58" t="s">
        <v>240</v>
      </c>
      <c r="J13" s="58" t="s">
        <v>240</v>
      </c>
      <c r="K13" s="58" t="s">
        <v>240</v>
      </c>
      <c r="L13" s="58" t="s">
        <v>240</v>
      </c>
      <c r="M13" s="58" t="s">
        <v>240</v>
      </c>
      <c r="N13" s="58" t="s">
        <v>240</v>
      </c>
      <c r="O13" s="58" t="s">
        <v>240</v>
      </c>
      <c r="P13" s="58" t="s">
        <v>240</v>
      </c>
      <c r="Q13" s="58" t="s">
        <v>240</v>
      </c>
      <c r="R13" s="58" t="s">
        <v>134</v>
      </c>
      <c r="S13" s="58" t="s">
        <v>240</v>
      </c>
      <c r="T13" s="58" t="s">
        <v>240</v>
      </c>
      <c r="U13" s="58" t="s">
        <v>240</v>
      </c>
      <c r="V13" s="58" t="s">
        <v>240</v>
      </c>
      <c r="W13" s="58" t="s">
        <v>240</v>
      </c>
      <c r="X13" s="58" t="s">
        <v>134</v>
      </c>
      <c r="Y13" s="58" t="s">
        <v>240</v>
      </c>
      <c r="Z13" s="58" t="s">
        <v>240</v>
      </c>
      <c r="AA13" s="58" t="s">
        <v>240</v>
      </c>
      <c r="AB13" s="58" t="s">
        <v>240</v>
      </c>
      <c r="AC13" s="58" t="s">
        <v>240</v>
      </c>
      <c r="AD13" s="58" t="s">
        <v>134</v>
      </c>
      <c r="AE13" s="58" t="s">
        <v>240</v>
      </c>
      <c r="AF13" s="58" t="s">
        <v>240</v>
      </c>
      <c r="AG13" s="6"/>
    </row>
    <row r="14" spans="1:33">
      <c r="A14" s="231" t="s">
        <v>49</v>
      </c>
      <c r="B14" s="58" t="s">
        <v>134</v>
      </c>
      <c r="C14" s="105" t="s">
        <v>549</v>
      </c>
      <c r="D14" s="105" t="s">
        <v>3357</v>
      </c>
      <c r="E14" s="57" t="s">
        <v>240</v>
      </c>
      <c r="F14" s="57" t="s">
        <v>240</v>
      </c>
      <c r="G14" s="57" t="s">
        <v>240</v>
      </c>
      <c r="H14" s="57" t="s">
        <v>240</v>
      </c>
      <c r="I14" s="58" t="s">
        <v>134</v>
      </c>
      <c r="J14" s="58" t="s">
        <v>240</v>
      </c>
      <c r="K14" s="58" t="s">
        <v>240</v>
      </c>
      <c r="L14" s="58" t="s">
        <v>3358</v>
      </c>
      <c r="M14" s="58" t="s">
        <v>240</v>
      </c>
      <c r="N14" s="58" t="s">
        <v>240</v>
      </c>
      <c r="O14" s="58" t="s">
        <v>134</v>
      </c>
      <c r="P14" s="58" t="s">
        <v>134</v>
      </c>
      <c r="Q14" s="58" t="s">
        <v>134</v>
      </c>
      <c r="R14" s="58" t="s">
        <v>240</v>
      </c>
      <c r="S14" s="58" t="s">
        <v>240</v>
      </c>
      <c r="T14" s="58" t="s">
        <v>240</v>
      </c>
      <c r="U14" s="58" t="s">
        <v>3359</v>
      </c>
      <c r="V14" s="58" t="s">
        <v>242</v>
      </c>
      <c r="W14" s="58" t="s">
        <v>134</v>
      </c>
      <c r="X14" s="58" t="s">
        <v>134</v>
      </c>
      <c r="Y14" s="58" t="s">
        <v>134</v>
      </c>
      <c r="Z14" s="58" t="s">
        <v>134</v>
      </c>
      <c r="AA14" s="58" t="s">
        <v>134</v>
      </c>
      <c r="AB14" s="58" t="s">
        <v>134</v>
      </c>
      <c r="AC14" s="58" t="s">
        <v>134</v>
      </c>
      <c r="AD14" s="58" t="s">
        <v>134</v>
      </c>
      <c r="AE14" s="58" t="s">
        <v>134</v>
      </c>
      <c r="AF14" s="58" t="s">
        <v>134</v>
      </c>
      <c r="AG14" s="6"/>
    </row>
    <row r="15" spans="1:33">
      <c r="A15" s="832" t="s">
        <v>55</v>
      </c>
      <c r="B15" s="58" t="s">
        <v>1906</v>
      </c>
      <c r="C15" s="58" t="s">
        <v>1906</v>
      </c>
      <c r="D15" s="58" t="s">
        <v>134</v>
      </c>
      <c r="E15" s="58" t="s">
        <v>134</v>
      </c>
      <c r="F15" s="58" t="s">
        <v>2910</v>
      </c>
      <c r="G15" s="58" t="s">
        <v>2910</v>
      </c>
      <c r="H15" s="58" t="s">
        <v>134</v>
      </c>
      <c r="I15" s="58" t="s">
        <v>134</v>
      </c>
      <c r="J15" s="58" t="s">
        <v>774</v>
      </c>
      <c r="K15" s="58" t="s">
        <v>2910</v>
      </c>
      <c r="L15" s="58" t="s">
        <v>2910</v>
      </c>
      <c r="M15" s="58" t="s">
        <v>134</v>
      </c>
      <c r="N15" s="58" t="s">
        <v>134</v>
      </c>
      <c r="O15" s="58" t="s">
        <v>134</v>
      </c>
      <c r="P15" s="58" t="s">
        <v>134</v>
      </c>
      <c r="Q15" s="58" t="s">
        <v>134</v>
      </c>
      <c r="R15" s="58" t="s">
        <v>134</v>
      </c>
      <c r="S15" s="58" t="s">
        <v>134</v>
      </c>
      <c r="T15" s="58" t="s">
        <v>134</v>
      </c>
      <c r="U15" s="58" t="s">
        <v>2496</v>
      </c>
      <c r="V15" s="58" t="s">
        <v>134</v>
      </c>
      <c r="W15" s="58" t="s">
        <v>134</v>
      </c>
      <c r="X15" s="58" t="s">
        <v>2910</v>
      </c>
      <c r="Y15" s="58" t="s">
        <v>2910</v>
      </c>
      <c r="Z15" s="58" t="s">
        <v>2910</v>
      </c>
      <c r="AA15" s="58" t="s">
        <v>2910</v>
      </c>
      <c r="AB15" s="58" t="s">
        <v>2910</v>
      </c>
      <c r="AC15" s="58" t="s">
        <v>242</v>
      </c>
      <c r="AD15" s="58" t="s">
        <v>134</v>
      </c>
      <c r="AE15" s="58" t="s">
        <v>2910</v>
      </c>
      <c r="AF15" s="58" t="s">
        <v>2910</v>
      </c>
      <c r="AG15" s="6"/>
    </row>
    <row r="16" spans="1:33">
      <c r="A16" s="832" t="s">
        <v>2366</v>
      </c>
      <c r="B16" s="1180" t="s">
        <v>3360</v>
      </c>
      <c r="C16" s="1180" t="s">
        <v>3360</v>
      </c>
      <c r="D16" s="58" t="s">
        <v>35</v>
      </c>
      <c r="E16" s="58" t="s">
        <v>35</v>
      </c>
      <c r="F16" s="58" t="s">
        <v>35</v>
      </c>
      <c r="G16" s="58" t="s">
        <v>35</v>
      </c>
      <c r="H16" s="58" t="s">
        <v>3361</v>
      </c>
      <c r="I16" s="58" t="s">
        <v>134</v>
      </c>
      <c r="J16" s="58" t="s">
        <v>134</v>
      </c>
      <c r="K16" s="58" t="s">
        <v>134</v>
      </c>
      <c r="L16" s="58" t="s">
        <v>134</v>
      </c>
      <c r="M16" s="58" t="s">
        <v>134</v>
      </c>
      <c r="N16" s="58" t="s">
        <v>134</v>
      </c>
      <c r="O16" s="58" t="s">
        <v>35</v>
      </c>
      <c r="P16" s="58" t="s">
        <v>35</v>
      </c>
      <c r="Q16" s="58" t="s">
        <v>35</v>
      </c>
      <c r="R16" s="58" t="s">
        <v>35</v>
      </c>
      <c r="S16" s="58" t="s">
        <v>134</v>
      </c>
      <c r="T16" s="58" t="s">
        <v>35</v>
      </c>
      <c r="U16" s="58" t="s">
        <v>35</v>
      </c>
      <c r="V16" s="58" t="s">
        <v>134</v>
      </c>
      <c r="W16" s="58" t="s">
        <v>134</v>
      </c>
      <c r="X16" s="105" t="s">
        <v>3362</v>
      </c>
      <c r="Y16" s="105" t="s">
        <v>3362</v>
      </c>
      <c r="Z16" s="105" t="s">
        <v>3362</v>
      </c>
      <c r="AA16" s="105" t="s">
        <v>3362</v>
      </c>
      <c r="AB16" s="105" t="s">
        <v>3362</v>
      </c>
      <c r="AC16" s="296" t="s">
        <v>3363</v>
      </c>
      <c r="AD16" s="58" t="s">
        <v>35</v>
      </c>
      <c r="AE16" s="58" t="s">
        <v>35</v>
      </c>
      <c r="AF16" s="58" t="s">
        <v>35</v>
      </c>
      <c r="AG16" s="6"/>
    </row>
    <row r="17" spans="1:33">
      <c r="A17" s="832" t="s">
        <v>86</v>
      </c>
      <c r="B17" s="58" t="s">
        <v>3358</v>
      </c>
      <c r="C17" s="58" t="s">
        <v>134</v>
      </c>
      <c r="D17" s="58" t="s">
        <v>134</v>
      </c>
      <c r="E17" s="58" t="s">
        <v>134</v>
      </c>
      <c r="F17" s="58" t="s">
        <v>2910</v>
      </c>
      <c r="G17" s="58" t="s">
        <v>2910</v>
      </c>
      <c r="H17" s="58" t="s">
        <v>2990</v>
      </c>
      <c r="I17" s="58" t="s">
        <v>2990</v>
      </c>
      <c r="J17" s="58" t="s">
        <v>2990</v>
      </c>
      <c r="K17" s="58" t="s">
        <v>2910</v>
      </c>
      <c r="L17" s="58" t="s">
        <v>2910</v>
      </c>
      <c r="M17" s="58" t="s">
        <v>2910</v>
      </c>
      <c r="N17" s="58" t="s">
        <v>2910</v>
      </c>
      <c r="O17" s="58" t="s">
        <v>134</v>
      </c>
      <c r="P17" s="58" t="s">
        <v>2990</v>
      </c>
      <c r="Q17" s="58" t="s">
        <v>2910</v>
      </c>
      <c r="R17" s="58" t="s">
        <v>2910</v>
      </c>
      <c r="S17" s="58" t="s">
        <v>2910</v>
      </c>
      <c r="T17" s="58" t="s">
        <v>2910</v>
      </c>
      <c r="U17" s="58" t="s">
        <v>2910</v>
      </c>
      <c r="V17" s="58" t="s">
        <v>242</v>
      </c>
      <c r="W17" s="58" t="s">
        <v>134</v>
      </c>
      <c r="X17" s="58" t="s">
        <v>2910</v>
      </c>
      <c r="Y17" s="58" t="s">
        <v>2910</v>
      </c>
      <c r="Z17" s="58" t="s">
        <v>2910</v>
      </c>
      <c r="AA17" s="58" t="s">
        <v>2910</v>
      </c>
      <c r="AB17" s="58" t="s">
        <v>2910</v>
      </c>
      <c r="AC17" s="58" t="s">
        <v>2990</v>
      </c>
      <c r="AD17" s="752" t="s">
        <v>1445</v>
      </c>
      <c r="AE17" s="58" t="s">
        <v>2910</v>
      </c>
      <c r="AF17" s="58" t="s">
        <v>2910</v>
      </c>
      <c r="AG17" s="6"/>
    </row>
    <row r="18" spans="1:33" ht="15.75" customHeight="1">
      <c r="A18" s="1181" t="s">
        <v>92</v>
      </c>
      <c r="B18" s="254" t="s">
        <v>3364</v>
      </c>
      <c r="C18" s="254" t="s">
        <v>3364</v>
      </c>
      <c r="D18" s="254" t="s">
        <v>3365</v>
      </c>
      <c r="E18" s="562" t="s">
        <v>3366</v>
      </c>
      <c r="F18" s="562" t="s">
        <v>3366</v>
      </c>
      <c r="G18" s="562" t="s">
        <v>134</v>
      </c>
      <c r="H18" s="562" t="s">
        <v>134</v>
      </c>
      <c r="I18" s="562" t="s">
        <v>134</v>
      </c>
      <c r="J18" s="562" t="s">
        <v>242</v>
      </c>
      <c r="K18" s="525" t="s">
        <v>1290</v>
      </c>
      <c r="L18" s="525" t="s">
        <v>3367</v>
      </c>
      <c r="M18" s="525" t="s">
        <v>3367</v>
      </c>
      <c r="N18" s="525" t="s">
        <v>242</v>
      </c>
      <c r="O18" s="525" t="s">
        <v>3368</v>
      </c>
      <c r="P18" s="58" t="s">
        <v>2990</v>
      </c>
      <c r="Q18" s="562" t="s">
        <v>134</v>
      </c>
      <c r="R18" s="58" t="s">
        <v>2910</v>
      </c>
      <c r="S18" s="58" t="s">
        <v>2910</v>
      </c>
      <c r="T18" s="58" t="s">
        <v>2910</v>
      </c>
      <c r="U18" s="58" t="s">
        <v>2910</v>
      </c>
      <c r="V18" s="562" t="s">
        <v>3009</v>
      </c>
      <c r="W18" s="546" t="s">
        <v>2990</v>
      </c>
      <c r="X18" s="10" t="s">
        <v>2990</v>
      </c>
      <c r="Y18" s="562" t="s">
        <v>3369</v>
      </c>
      <c r="Z18" s="562" t="s">
        <v>3369</v>
      </c>
      <c r="AA18" s="562" t="s">
        <v>3369</v>
      </c>
      <c r="AB18" s="562" t="s">
        <v>3369</v>
      </c>
      <c r="AC18" s="58" t="s">
        <v>3370</v>
      </c>
      <c r="AD18" s="562" t="s">
        <v>134</v>
      </c>
      <c r="AE18" s="58" t="s">
        <v>2990</v>
      </c>
      <c r="AF18" s="546" t="s">
        <v>3129</v>
      </c>
      <c r="AG18" s="21"/>
    </row>
    <row r="19" spans="1:33">
      <c r="A19" s="231" t="s">
        <v>60</v>
      </c>
      <c r="B19" s="58" t="s">
        <v>134</v>
      </c>
      <c r="C19" s="58" t="s">
        <v>134</v>
      </c>
      <c r="D19" s="12" t="s">
        <v>3371</v>
      </c>
      <c r="E19" s="12" t="s">
        <v>3371</v>
      </c>
      <c r="F19" s="58" t="s">
        <v>240</v>
      </c>
      <c r="G19" s="58" t="s">
        <v>1906</v>
      </c>
      <c r="H19" s="58" t="s">
        <v>3372</v>
      </c>
      <c r="I19" s="58" t="s">
        <v>240</v>
      </c>
      <c r="J19" s="58" t="s">
        <v>134</v>
      </c>
      <c r="K19" s="58" t="s">
        <v>134</v>
      </c>
      <c r="L19" s="58" t="s">
        <v>240</v>
      </c>
      <c r="M19" s="58" t="s">
        <v>240</v>
      </c>
      <c r="N19" s="58" t="s">
        <v>240</v>
      </c>
      <c r="O19" s="58" t="s">
        <v>240</v>
      </c>
      <c r="P19" s="58" t="s">
        <v>240</v>
      </c>
      <c r="Q19" s="58" t="s">
        <v>240</v>
      </c>
      <c r="R19" s="58" t="s">
        <v>134</v>
      </c>
      <c r="S19" s="58" t="s">
        <v>134</v>
      </c>
      <c r="T19" s="912" t="s">
        <v>3373</v>
      </c>
      <c r="U19" s="912" t="s">
        <v>3374</v>
      </c>
      <c r="V19" s="912" t="s">
        <v>3374</v>
      </c>
      <c r="W19" s="912" t="s">
        <v>3374</v>
      </c>
      <c r="X19" s="912" t="s">
        <v>3374</v>
      </c>
      <c r="Y19" s="912" t="s">
        <v>3374</v>
      </c>
      <c r="Z19" s="912" t="s">
        <v>3374</v>
      </c>
      <c r="AA19" s="912" t="s">
        <v>3374</v>
      </c>
      <c r="AB19" s="912" t="s">
        <v>3374</v>
      </c>
      <c r="AC19" s="912" t="s">
        <v>3374</v>
      </c>
      <c r="AD19" s="912" t="s">
        <v>3374</v>
      </c>
      <c r="AE19" s="912" t="s">
        <v>3374</v>
      </c>
      <c r="AF19" s="912" t="s">
        <v>3374</v>
      </c>
      <c r="AG19" s="6"/>
    </row>
    <row r="20" spans="1:33" ht="15.75" customHeight="1">
      <c r="A20" s="832" t="s">
        <v>2285</v>
      </c>
      <c r="B20" s="57" t="s">
        <v>134</v>
      </c>
      <c r="C20" s="57"/>
      <c r="D20" s="57" t="s">
        <v>3371</v>
      </c>
      <c r="E20" s="57" t="s">
        <v>3371</v>
      </c>
      <c r="F20" s="57" t="s">
        <v>397</v>
      </c>
      <c r="G20" s="58" t="s">
        <v>134</v>
      </c>
      <c r="H20" s="58" t="s">
        <v>134</v>
      </c>
      <c r="I20" s="58" t="s">
        <v>242</v>
      </c>
      <c r="J20" s="58" t="s">
        <v>134</v>
      </c>
      <c r="K20" s="58" t="s">
        <v>242</v>
      </c>
      <c r="L20" s="546" t="s">
        <v>3375</v>
      </c>
      <c r="M20" s="58" t="s">
        <v>242</v>
      </c>
      <c r="N20" s="546" t="s">
        <v>242</v>
      </c>
      <c r="O20" s="58" t="s">
        <v>134</v>
      </c>
      <c r="P20" s="58" t="s">
        <v>3376</v>
      </c>
      <c r="Q20" s="58" t="s">
        <v>134</v>
      </c>
      <c r="R20" s="58" t="s">
        <v>134</v>
      </c>
      <c r="S20" s="58" t="s">
        <v>134</v>
      </c>
      <c r="T20" s="58" t="s">
        <v>3071</v>
      </c>
      <c r="U20" s="58" t="s">
        <v>3377</v>
      </c>
      <c r="V20" s="58" t="s">
        <v>3378</v>
      </c>
      <c r="W20" s="58" t="s">
        <v>3378</v>
      </c>
      <c r="X20" s="58" t="s">
        <v>1837</v>
      </c>
      <c r="Y20" s="58" t="s">
        <v>1837</v>
      </c>
      <c r="Z20" s="58" t="s">
        <v>1837</v>
      </c>
      <c r="AA20" s="58" t="s">
        <v>2496</v>
      </c>
      <c r="AB20" s="546" t="s">
        <v>1837</v>
      </c>
      <c r="AC20" s="546" t="s">
        <v>1837</v>
      </c>
      <c r="AD20" s="58" t="s">
        <v>134</v>
      </c>
      <c r="AE20" s="546" t="s">
        <v>3166</v>
      </c>
      <c r="AF20" s="58" t="s">
        <v>1625</v>
      </c>
      <c r="AG20" s="6"/>
    </row>
    <row r="21" spans="1:33">
      <c r="A21" s="2" t="s">
        <v>45</v>
      </c>
      <c r="B21" s="58" t="s">
        <v>134</v>
      </c>
      <c r="C21" s="58" t="s">
        <v>134</v>
      </c>
      <c r="D21" s="1180" t="s">
        <v>3360</v>
      </c>
      <c r="E21" s="1180" t="s">
        <v>3360</v>
      </c>
      <c r="F21" s="1180" t="s">
        <v>3360</v>
      </c>
      <c r="G21" s="1180" t="s">
        <v>3360</v>
      </c>
      <c r="H21" s="1180" t="s">
        <v>3360</v>
      </c>
      <c r="I21" s="1180" t="s">
        <v>3360</v>
      </c>
      <c r="J21" s="1182" t="s">
        <v>134</v>
      </c>
      <c r="K21" s="1182" t="s">
        <v>134</v>
      </c>
      <c r="L21" s="1182" t="s">
        <v>134</v>
      </c>
      <c r="M21" s="104"/>
      <c r="N21" s="104"/>
      <c r="O21" s="104"/>
      <c r="P21" s="104"/>
      <c r="Q21" s="104"/>
      <c r="R21" s="104"/>
      <c r="S21" s="104"/>
      <c r="T21" s="104"/>
      <c r="U21" s="104"/>
      <c r="V21" s="104"/>
      <c r="W21" s="104"/>
      <c r="X21" s="104"/>
      <c r="Y21" s="104"/>
      <c r="Z21" s="104"/>
      <c r="AA21" s="104"/>
      <c r="AB21" s="104"/>
      <c r="AC21" s="104"/>
      <c r="AD21" s="104"/>
      <c r="AE21" s="104"/>
      <c r="AF21" s="104"/>
      <c r="AG21" s="6"/>
    </row>
    <row r="22" spans="1:33" ht="15.75" customHeight="1">
      <c r="A22" s="834" t="s">
        <v>1706</v>
      </c>
      <c r="B22" s="58" t="s">
        <v>35</v>
      </c>
      <c r="C22" s="58" t="s">
        <v>35</v>
      </c>
      <c r="D22" s="58" t="s">
        <v>35</v>
      </c>
      <c r="E22" s="58" t="s">
        <v>35</v>
      </c>
      <c r="F22" s="58" t="s">
        <v>35</v>
      </c>
      <c r="G22" s="58" t="s">
        <v>35</v>
      </c>
      <c r="H22" s="58" t="s">
        <v>134</v>
      </c>
      <c r="I22" s="58" t="s">
        <v>134</v>
      </c>
      <c r="J22" s="58" t="s">
        <v>35</v>
      </c>
      <c r="K22" s="58" t="s">
        <v>35</v>
      </c>
      <c r="L22" s="58" t="s">
        <v>242</v>
      </c>
      <c r="M22" s="58" t="s">
        <v>338</v>
      </c>
      <c r="N22" s="58" t="s">
        <v>338</v>
      </c>
      <c r="O22" s="58" t="s">
        <v>35</v>
      </c>
      <c r="P22" s="58" t="s">
        <v>134</v>
      </c>
      <c r="Q22" s="58" t="s">
        <v>35</v>
      </c>
      <c r="R22" s="58" t="s">
        <v>35</v>
      </c>
      <c r="S22" s="58" t="s">
        <v>35</v>
      </c>
      <c r="T22" s="58" t="s">
        <v>134</v>
      </c>
      <c r="U22" s="58" t="s">
        <v>134</v>
      </c>
      <c r="V22" s="58" t="s">
        <v>35</v>
      </c>
      <c r="W22" s="546" t="s">
        <v>242</v>
      </c>
      <c r="X22" s="58" t="s">
        <v>35</v>
      </c>
      <c r="Y22" s="562" t="s">
        <v>3379</v>
      </c>
      <c r="Z22" s="58" t="s">
        <v>50</v>
      </c>
      <c r="AA22" s="58" t="s">
        <v>35</v>
      </c>
      <c r="AB22" s="58" t="s">
        <v>3380</v>
      </c>
      <c r="AC22" s="58" t="s">
        <v>35</v>
      </c>
      <c r="AD22" s="58" t="s">
        <v>134</v>
      </c>
      <c r="AE22" s="57" t="s">
        <v>35</v>
      </c>
      <c r="AF22" s="58" t="s">
        <v>242</v>
      </c>
      <c r="AG22" s="6"/>
    </row>
    <row r="23" spans="1:33">
      <c r="A23" s="834" t="s">
        <v>98</v>
      </c>
      <c r="B23" s="58" t="s">
        <v>2376</v>
      </c>
      <c r="C23" s="58" t="s">
        <v>3381</v>
      </c>
      <c r="D23" s="58" t="s">
        <v>3382</v>
      </c>
      <c r="E23" s="58" t="s">
        <v>134</v>
      </c>
      <c r="F23" s="58" t="s">
        <v>134</v>
      </c>
      <c r="G23" s="58" t="s">
        <v>134</v>
      </c>
      <c r="H23" s="58" t="s">
        <v>242</v>
      </c>
      <c r="I23" s="58" t="s">
        <v>242</v>
      </c>
      <c r="J23" s="58" t="s">
        <v>134</v>
      </c>
      <c r="K23" s="58" t="s">
        <v>134</v>
      </c>
      <c r="L23" s="58" t="s">
        <v>134</v>
      </c>
      <c r="M23" s="58" t="s">
        <v>134</v>
      </c>
      <c r="N23" s="58" t="s">
        <v>134</v>
      </c>
      <c r="O23" s="58" t="s">
        <v>134</v>
      </c>
      <c r="P23" s="58" t="s">
        <v>242</v>
      </c>
      <c r="Q23" s="58" t="s">
        <v>134</v>
      </c>
      <c r="R23" s="58" t="s">
        <v>134</v>
      </c>
      <c r="S23" s="58" t="s">
        <v>134</v>
      </c>
      <c r="T23" s="58" t="s">
        <v>134</v>
      </c>
      <c r="U23" s="58" t="s">
        <v>134</v>
      </c>
      <c r="V23" s="58" t="s">
        <v>134</v>
      </c>
      <c r="W23" s="58" t="s">
        <v>134</v>
      </c>
      <c r="X23" s="58" t="s">
        <v>134</v>
      </c>
      <c r="Y23" s="58" t="s">
        <v>134</v>
      </c>
      <c r="Z23" s="58" t="s">
        <v>134</v>
      </c>
      <c r="AA23" s="58" t="s">
        <v>134</v>
      </c>
      <c r="AB23" s="58" t="s">
        <v>134</v>
      </c>
      <c r="AC23" s="58" t="s">
        <v>3383</v>
      </c>
      <c r="AD23" s="58" t="s">
        <v>242</v>
      </c>
      <c r="AE23" s="58" t="s">
        <v>134</v>
      </c>
      <c r="AF23" s="58" t="s">
        <v>134</v>
      </c>
      <c r="AG23" s="6"/>
    </row>
    <row r="24" spans="1:33">
      <c r="A24" s="834" t="s">
        <v>2136</v>
      </c>
      <c r="B24" s="93" t="s">
        <v>3384</v>
      </c>
      <c r="C24" s="57" t="s">
        <v>134</v>
      </c>
      <c r="D24" s="58" t="s">
        <v>3358</v>
      </c>
      <c r="E24" s="58" t="s">
        <v>3358</v>
      </c>
      <c r="F24" s="58" t="s">
        <v>2910</v>
      </c>
      <c r="G24" s="58" t="s">
        <v>2910</v>
      </c>
      <c r="H24" s="58" t="s">
        <v>134</v>
      </c>
      <c r="I24" s="58" t="s">
        <v>134</v>
      </c>
      <c r="J24" s="58" t="s">
        <v>134</v>
      </c>
      <c r="K24" s="58" t="s">
        <v>2910</v>
      </c>
      <c r="L24" s="58" t="s">
        <v>2910</v>
      </c>
      <c r="M24" s="58" t="s">
        <v>2910</v>
      </c>
      <c r="N24" s="58" t="s">
        <v>2910</v>
      </c>
      <c r="O24" s="58" t="s">
        <v>134</v>
      </c>
      <c r="P24" s="58" t="s">
        <v>134</v>
      </c>
      <c r="Q24" s="58" t="s">
        <v>2910</v>
      </c>
      <c r="R24" s="58" t="s">
        <v>2910</v>
      </c>
      <c r="S24" s="58" t="s">
        <v>2910</v>
      </c>
      <c r="T24" s="58" t="s">
        <v>2910</v>
      </c>
      <c r="U24" s="58" t="s">
        <v>2910</v>
      </c>
      <c r="V24" s="58" t="s">
        <v>242</v>
      </c>
      <c r="W24" s="58" t="s">
        <v>134</v>
      </c>
      <c r="X24" s="58" t="s">
        <v>2910</v>
      </c>
      <c r="Y24" s="58" t="s">
        <v>2910</v>
      </c>
      <c r="Z24" s="58" t="s">
        <v>2910</v>
      </c>
      <c r="AA24" s="58" t="s">
        <v>2910</v>
      </c>
      <c r="AB24" s="58" t="s">
        <v>2910</v>
      </c>
      <c r="AC24" s="58" t="s">
        <v>134</v>
      </c>
      <c r="AD24" s="58" t="s">
        <v>134</v>
      </c>
      <c r="AE24" s="58" t="s">
        <v>2910</v>
      </c>
      <c r="AF24" s="58" t="s">
        <v>2910</v>
      </c>
      <c r="AG24" s="6"/>
    </row>
    <row r="25" spans="1:33" ht="15.75" customHeight="1">
      <c r="A25" s="834" t="s">
        <v>1798</v>
      </c>
      <c r="B25" s="58" t="s">
        <v>134</v>
      </c>
      <c r="C25" s="58" t="s">
        <v>2990</v>
      </c>
      <c r="D25" s="58" t="s">
        <v>3366</v>
      </c>
      <c r="E25" s="58" t="s">
        <v>134</v>
      </c>
      <c r="F25" s="58" t="s">
        <v>2990</v>
      </c>
      <c r="G25" s="58" t="s">
        <v>2990</v>
      </c>
      <c r="H25" s="58" t="s">
        <v>2990</v>
      </c>
      <c r="I25" s="58" t="s">
        <v>2990</v>
      </c>
      <c r="J25" s="58" t="s">
        <v>242</v>
      </c>
      <c r="K25" s="58" t="s">
        <v>2990</v>
      </c>
      <c r="L25" s="58" t="s">
        <v>134</v>
      </c>
      <c r="M25" s="58" t="s">
        <v>134</v>
      </c>
      <c r="N25" s="105" t="s">
        <v>774</v>
      </c>
      <c r="O25" s="58" t="s">
        <v>242</v>
      </c>
      <c r="P25" s="58" t="s">
        <v>2990</v>
      </c>
      <c r="Q25" s="58" t="s">
        <v>242</v>
      </c>
      <c r="R25" s="58" t="s">
        <v>242</v>
      </c>
      <c r="S25" s="58" t="s">
        <v>134</v>
      </c>
      <c r="T25" s="58" t="s">
        <v>134</v>
      </c>
      <c r="U25" s="58" t="s">
        <v>2990</v>
      </c>
      <c r="V25" s="58" t="s">
        <v>2990</v>
      </c>
      <c r="W25" s="58" t="s">
        <v>2990</v>
      </c>
      <c r="X25" s="58" t="s">
        <v>2990</v>
      </c>
      <c r="Y25" s="57" t="s">
        <v>955</v>
      </c>
      <c r="Z25" s="57" t="s">
        <v>1029</v>
      </c>
      <c r="AA25" s="57" t="s">
        <v>1029</v>
      </c>
      <c r="AB25" s="492" t="s">
        <v>134</v>
      </c>
      <c r="AC25" s="492" t="s">
        <v>134</v>
      </c>
      <c r="AD25" s="58" t="s">
        <v>2990</v>
      </c>
      <c r="AE25" s="58" t="s">
        <v>2990</v>
      </c>
      <c r="AF25" s="58" t="s">
        <v>242</v>
      </c>
      <c r="AG25" s="6"/>
    </row>
    <row r="26" spans="1:33">
      <c r="A26" s="834" t="s">
        <v>3288</v>
      </c>
      <c r="B26" s="57" t="s">
        <v>2990</v>
      </c>
      <c r="C26" s="57" t="s">
        <v>134</v>
      </c>
      <c r="D26" s="57" t="s">
        <v>242</v>
      </c>
      <c r="E26" s="57" t="s">
        <v>2990</v>
      </c>
      <c r="F26" s="57" t="s">
        <v>134</v>
      </c>
      <c r="G26" s="57" t="s">
        <v>134</v>
      </c>
      <c r="H26" s="57" t="s">
        <v>134</v>
      </c>
      <c r="I26" s="57" t="s">
        <v>134</v>
      </c>
      <c r="J26" s="57" t="s">
        <v>134</v>
      </c>
      <c r="K26" s="57" t="s">
        <v>134</v>
      </c>
      <c r="L26" s="57" t="s">
        <v>134</v>
      </c>
      <c r="M26" s="58" t="s">
        <v>134</v>
      </c>
      <c r="N26" s="58" t="s">
        <v>134</v>
      </c>
      <c r="O26" s="58" t="s">
        <v>134</v>
      </c>
      <c r="P26" s="58" t="s">
        <v>134</v>
      </c>
      <c r="Q26" s="58" t="s">
        <v>134</v>
      </c>
      <c r="R26" s="58" t="s">
        <v>134</v>
      </c>
      <c r="S26" s="58"/>
      <c r="T26" s="58" t="s">
        <v>134</v>
      </c>
      <c r="U26" s="58" t="s">
        <v>134</v>
      </c>
      <c r="V26" s="58" t="s">
        <v>134</v>
      </c>
      <c r="W26" s="58" t="s">
        <v>134</v>
      </c>
      <c r="X26" s="58" t="s">
        <v>134</v>
      </c>
      <c r="Y26" s="58" t="s">
        <v>134</v>
      </c>
      <c r="Z26" s="58" t="s">
        <v>134</v>
      </c>
      <c r="AA26" s="58" t="s">
        <v>134</v>
      </c>
      <c r="AB26" s="58" t="s">
        <v>134</v>
      </c>
      <c r="AC26" s="58" t="s">
        <v>134</v>
      </c>
      <c r="AD26" s="58" t="s">
        <v>134</v>
      </c>
      <c r="AE26" s="58" t="s">
        <v>134</v>
      </c>
      <c r="AF26" s="58" t="s">
        <v>134</v>
      </c>
      <c r="AG26" s="6"/>
    </row>
    <row r="27" spans="1:33" ht="15.75" customHeight="1">
      <c r="A27" s="834" t="s">
        <v>3148</v>
      </c>
      <c r="B27" s="105" t="s">
        <v>134</v>
      </c>
      <c r="C27" s="105" t="s">
        <v>2618</v>
      </c>
      <c r="D27" s="105" t="s">
        <v>2618</v>
      </c>
      <c r="E27" s="105" t="s">
        <v>2618</v>
      </c>
      <c r="F27" s="105" t="s">
        <v>2618</v>
      </c>
      <c r="G27" s="105" t="s">
        <v>2618</v>
      </c>
      <c r="H27" s="105" t="s">
        <v>2618</v>
      </c>
      <c r="I27" s="105" t="s">
        <v>2618</v>
      </c>
      <c r="J27" s="105" t="s">
        <v>2618</v>
      </c>
      <c r="K27" s="105" t="s">
        <v>2618</v>
      </c>
      <c r="L27" s="58" t="s">
        <v>134</v>
      </c>
      <c r="M27" s="58" t="s">
        <v>242</v>
      </c>
      <c r="N27" s="58" t="s">
        <v>242</v>
      </c>
      <c r="O27" s="58" t="s">
        <v>134</v>
      </c>
      <c r="P27" s="58" t="s">
        <v>134</v>
      </c>
      <c r="Q27" s="58" t="s">
        <v>134</v>
      </c>
      <c r="R27" s="546" t="s">
        <v>242</v>
      </c>
      <c r="S27" s="58" t="s">
        <v>242</v>
      </c>
      <c r="T27" s="58" t="s">
        <v>242</v>
      </c>
      <c r="U27" s="58" t="s">
        <v>134</v>
      </c>
      <c r="V27" s="58" t="s">
        <v>134</v>
      </c>
      <c r="W27" s="58" t="s">
        <v>134</v>
      </c>
      <c r="X27" s="58" t="s">
        <v>134</v>
      </c>
      <c r="Y27" s="58" t="s">
        <v>134</v>
      </c>
      <c r="Z27" s="58" t="s">
        <v>242</v>
      </c>
      <c r="AA27" s="105" t="s">
        <v>3385</v>
      </c>
      <c r="AB27" s="105" t="s">
        <v>3385</v>
      </c>
      <c r="AC27" s="105" t="s">
        <v>3385</v>
      </c>
      <c r="AD27" s="105" t="s">
        <v>3385</v>
      </c>
      <c r="AE27" s="58" t="s">
        <v>1029</v>
      </c>
      <c r="AF27" s="58" t="s">
        <v>242</v>
      </c>
      <c r="AG27" s="6"/>
    </row>
    <row r="28" spans="1:33" ht="15.75" customHeight="1">
      <c r="A28" s="834" t="s">
        <v>2606</v>
      </c>
      <c r="B28" s="58" t="s">
        <v>134</v>
      </c>
      <c r="C28" s="58" t="s">
        <v>134</v>
      </c>
      <c r="D28" s="58" t="s">
        <v>134</v>
      </c>
      <c r="E28" s="58" t="s">
        <v>134</v>
      </c>
      <c r="F28" s="58" t="s">
        <v>134</v>
      </c>
      <c r="G28" s="58" t="s">
        <v>134</v>
      </c>
      <c r="H28" s="58" t="s">
        <v>134</v>
      </c>
      <c r="I28" s="58" t="s">
        <v>488</v>
      </c>
      <c r="J28" s="764" t="s">
        <v>3386</v>
      </c>
      <c r="K28" s="764" t="s">
        <v>3387</v>
      </c>
      <c r="L28" s="764" t="s">
        <v>3387</v>
      </c>
      <c r="M28" s="58" t="s">
        <v>242</v>
      </c>
      <c r="N28" s="58" t="s">
        <v>242</v>
      </c>
      <c r="O28" s="58" t="s">
        <v>242</v>
      </c>
      <c r="P28" s="58" t="s">
        <v>242</v>
      </c>
      <c r="Q28" s="58" t="s">
        <v>242</v>
      </c>
      <c r="R28" s="546" t="s">
        <v>3388</v>
      </c>
      <c r="S28" s="58" t="s">
        <v>242</v>
      </c>
      <c r="T28" s="57" t="s">
        <v>242</v>
      </c>
      <c r="U28" s="57" t="s">
        <v>2829</v>
      </c>
      <c r="V28" s="57" t="s">
        <v>2829</v>
      </c>
      <c r="W28" s="57" t="s">
        <v>2829</v>
      </c>
      <c r="X28" s="10" t="s">
        <v>2496</v>
      </c>
      <c r="Y28" s="562" t="s">
        <v>818</v>
      </c>
      <c r="Z28" s="562" t="s">
        <v>818</v>
      </c>
      <c r="AA28" s="562" t="s">
        <v>818</v>
      </c>
      <c r="AB28" s="58" t="s">
        <v>3389</v>
      </c>
      <c r="AC28" s="58" t="s">
        <v>3390</v>
      </c>
      <c r="AD28" s="58" t="s">
        <v>3391</v>
      </c>
      <c r="AE28" s="546" t="s">
        <v>3164</v>
      </c>
      <c r="AF28" s="546" t="s">
        <v>3164</v>
      </c>
      <c r="AG28" s="6"/>
    </row>
    <row r="29" spans="1:33">
      <c r="A29" s="834" t="s">
        <v>102</v>
      </c>
      <c r="B29" s="58" t="s">
        <v>134</v>
      </c>
      <c r="C29" s="58" t="s">
        <v>134</v>
      </c>
      <c r="D29" s="58" t="s">
        <v>134</v>
      </c>
      <c r="E29" s="58" t="s">
        <v>134</v>
      </c>
      <c r="F29" s="58" t="s">
        <v>134</v>
      </c>
      <c r="G29" s="58" t="s">
        <v>134</v>
      </c>
      <c r="H29" s="58" t="s">
        <v>134</v>
      </c>
      <c r="I29" s="58" t="s">
        <v>134</v>
      </c>
      <c r="J29" s="58" t="s">
        <v>134</v>
      </c>
      <c r="K29" s="58" t="s">
        <v>134</v>
      </c>
      <c r="L29" s="58" t="s">
        <v>774</v>
      </c>
      <c r="M29" s="58" t="s">
        <v>134</v>
      </c>
      <c r="N29" s="58" t="s">
        <v>134</v>
      </c>
      <c r="O29" s="58" t="s">
        <v>134</v>
      </c>
      <c r="P29" s="58" t="s">
        <v>134</v>
      </c>
      <c r="Q29" s="58" t="s">
        <v>134</v>
      </c>
      <c r="R29" s="58" t="s">
        <v>134</v>
      </c>
      <c r="S29" s="58" t="s">
        <v>134</v>
      </c>
      <c r="T29" s="58" t="s">
        <v>134</v>
      </c>
      <c r="U29" s="58" t="s">
        <v>134</v>
      </c>
      <c r="V29" s="58" t="s">
        <v>134</v>
      </c>
      <c r="W29" s="58" t="s">
        <v>134</v>
      </c>
      <c r="X29" s="58" t="s">
        <v>134</v>
      </c>
      <c r="Y29" s="105" t="s">
        <v>3392</v>
      </c>
      <c r="Z29" s="58" t="s">
        <v>134</v>
      </c>
      <c r="AA29" s="58" t="s">
        <v>134</v>
      </c>
      <c r="AB29" s="58" t="s">
        <v>3393</v>
      </c>
      <c r="AC29" s="58" t="s">
        <v>134</v>
      </c>
      <c r="AD29" s="58" t="s">
        <v>134</v>
      </c>
      <c r="AE29" s="58" t="s">
        <v>134</v>
      </c>
      <c r="AF29" s="58" t="s">
        <v>134</v>
      </c>
      <c r="AG29" s="6"/>
    </row>
    <row r="30" spans="1:33" ht="13.8">
      <c r="A30" s="834" t="s">
        <v>101</v>
      </c>
      <c r="B30" s="58" t="s">
        <v>134</v>
      </c>
      <c r="C30" s="58" t="s">
        <v>134</v>
      </c>
      <c r="D30" s="58" t="s">
        <v>134</v>
      </c>
      <c r="E30" s="58" t="s">
        <v>134</v>
      </c>
      <c r="F30" s="58" t="s">
        <v>134</v>
      </c>
      <c r="G30" s="58" t="s">
        <v>134</v>
      </c>
      <c r="H30" s="58" t="s">
        <v>134</v>
      </c>
      <c r="I30" s="58" t="s">
        <v>134</v>
      </c>
      <c r="J30" s="58" t="s">
        <v>134</v>
      </c>
      <c r="K30" s="58" t="s">
        <v>134</v>
      </c>
      <c r="L30" s="58" t="s">
        <v>134</v>
      </c>
      <c r="M30" s="58" t="s">
        <v>134</v>
      </c>
      <c r="N30" s="58" t="s">
        <v>134</v>
      </c>
      <c r="O30" s="58" t="s">
        <v>134</v>
      </c>
      <c r="P30" s="58" t="s">
        <v>134</v>
      </c>
      <c r="Q30" s="58" t="s">
        <v>134</v>
      </c>
      <c r="R30" s="58"/>
      <c r="S30" s="58"/>
      <c r="T30" s="58" t="s">
        <v>134</v>
      </c>
      <c r="U30" s="58" t="s">
        <v>134</v>
      </c>
      <c r="V30" s="58" t="s">
        <v>134</v>
      </c>
      <c r="W30" s="58" t="s">
        <v>134</v>
      </c>
      <c r="X30" s="58" t="s">
        <v>134</v>
      </c>
      <c r="Y30" s="58" t="s">
        <v>3394</v>
      </c>
      <c r="Z30" s="546" t="s">
        <v>3395</v>
      </c>
      <c r="AA30" s="58" t="s">
        <v>134</v>
      </c>
      <c r="AB30" s="58" t="s">
        <v>134</v>
      </c>
      <c r="AC30" s="58" t="s">
        <v>134</v>
      </c>
      <c r="AD30" s="58" t="s">
        <v>134</v>
      </c>
      <c r="AE30" s="58" t="s">
        <v>134</v>
      </c>
      <c r="AF30" s="58" t="s">
        <v>134</v>
      </c>
      <c r="AG30" s="6"/>
    </row>
    <row r="31" spans="1:33" ht="13.2">
      <c r="A31" s="834" t="s">
        <v>2986</v>
      </c>
      <c r="B31" s="58" t="s">
        <v>134</v>
      </c>
      <c r="C31" s="58" t="s">
        <v>134</v>
      </c>
      <c r="D31" s="58" t="s">
        <v>134</v>
      </c>
      <c r="E31" s="58" t="s">
        <v>134</v>
      </c>
      <c r="F31" s="58" t="s">
        <v>134</v>
      </c>
      <c r="G31" s="58" t="s">
        <v>134</v>
      </c>
      <c r="H31" s="58" t="s">
        <v>134</v>
      </c>
      <c r="I31" s="58" t="s">
        <v>134</v>
      </c>
      <c r="J31" s="58" t="s">
        <v>134</v>
      </c>
      <c r="K31" s="58" t="s">
        <v>134</v>
      </c>
      <c r="L31" s="58" t="s">
        <v>134</v>
      </c>
      <c r="M31" s="58" t="s">
        <v>134</v>
      </c>
      <c r="N31" s="58" t="s">
        <v>134</v>
      </c>
      <c r="O31" s="58" t="s">
        <v>134</v>
      </c>
      <c r="P31" s="58" t="s">
        <v>134</v>
      </c>
      <c r="Q31" s="58" t="s">
        <v>134</v>
      </c>
      <c r="R31" s="58" t="s">
        <v>134</v>
      </c>
      <c r="S31" s="58" t="s">
        <v>134</v>
      </c>
      <c r="T31" s="58" t="s">
        <v>134</v>
      </c>
      <c r="U31" s="58" t="s">
        <v>134</v>
      </c>
      <c r="V31" s="58" t="s">
        <v>134</v>
      </c>
      <c r="W31" s="58" t="s">
        <v>134</v>
      </c>
      <c r="X31" s="58" t="s">
        <v>134</v>
      </c>
      <c r="Y31" s="58" t="s">
        <v>134</v>
      </c>
      <c r="Z31" s="58" t="s">
        <v>134</v>
      </c>
      <c r="AA31" s="58" t="s">
        <v>134</v>
      </c>
      <c r="AB31" s="58" t="s">
        <v>134</v>
      </c>
      <c r="AC31" s="58" t="s">
        <v>134</v>
      </c>
      <c r="AD31" s="58" t="s">
        <v>134</v>
      </c>
      <c r="AE31" s="58" t="s">
        <v>134</v>
      </c>
      <c r="AF31" s="97" t="s">
        <v>3173</v>
      </c>
      <c r="AG31" s="6"/>
    </row>
    <row r="32" spans="1:33" ht="13.2">
      <c r="A32" s="834" t="s">
        <v>3396</v>
      </c>
      <c r="B32" s="58" t="s">
        <v>134</v>
      </c>
      <c r="C32" s="58" t="s">
        <v>134</v>
      </c>
      <c r="D32" s="58" t="s">
        <v>134</v>
      </c>
      <c r="E32" s="58" t="s">
        <v>134</v>
      </c>
      <c r="F32" s="58" t="s">
        <v>134</v>
      </c>
      <c r="G32" s="58" t="s">
        <v>134</v>
      </c>
      <c r="H32" s="58" t="s">
        <v>134</v>
      </c>
      <c r="I32" s="58" t="s">
        <v>134</v>
      </c>
      <c r="J32" s="58" t="s">
        <v>134</v>
      </c>
      <c r="K32" s="58" t="s">
        <v>134</v>
      </c>
      <c r="L32" s="58" t="s">
        <v>134</v>
      </c>
      <c r="M32" s="58" t="s">
        <v>134</v>
      </c>
      <c r="N32" s="58" t="s">
        <v>134</v>
      </c>
      <c r="O32" s="58" t="s">
        <v>134</v>
      </c>
      <c r="P32" s="58" t="s">
        <v>134</v>
      </c>
      <c r="Q32" s="58" t="s">
        <v>134</v>
      </c>
      <c r="R32" s="58" t="s">
        <v>134</v>
      </c>
      <c r="S32" s="58" t="s">
        <v>134</v>
      </c>
      <c r="T32" s="58" t="s">
        <v>134</v>
      </c>
      <c r="U32" s="58" t="s">
        <v>134</v>
      </c>
      <c r="V32" s="58" t="s">
        <v>134</v>
      </c>
      <c r="W32" s="58" t="s">
        <v>134</v>
      </c>
      <c r="X32" s="58" t="s">
        <v>134</v>
      </c>
      <c r="Y32" s="58" t="s">
        <v>134</v>
      </c>
      <c r="Z32" s="105" t="s">
        <v>3397</v>
      </c>
      <c r="AA32" s="105" t="s">
        <v>3397</v>
      </c>
      <c r="AB32" s="58" t="s">
        <v>3398</v>
      </c>
      <c r="AC32" s="58" t="s">
        <v>134</v>
      </c>
      <c r="AD32" s="58" t="s">
        <v>134</v>
      </c>
      <c r="AE32" s="58" t="s">
        <v>134</v>
      </c>
      <c r="AF32" s="58" t="s">
        <v>134</v>
      </c>
      <c r="AG32" s="6"/>
    </row>
    <row r="33" spans="1:33" ht="13.8">
      <c r="A33" s="834" t="s">
        <v>94</v>
      </c>
      <c r="B33" s="58" t="s">
        <v>134</v>
      </c>
      <c r="C33" s="58" t="s">
        <v>134</v>
      </c>
      <c r="D33" s="58" t="s">
        <v>134</v>
      </c>
      <c r="E33" s="57" t="s">
        <v>242</v>
      </c>
      <c r="F33" s="57" t="s">
        <v>1906</v>
      </c>
      <c r="G33" s="57" t="s">
        <v>242</v>
      </c>
      <c r="H33" s="57" t="s">
        <v>242</v>
      </c>
      <c r="I33" s="58" t="s">
        <v>242</v>
      </c>
      <c r="J33" s="58" t="s">
        <v>242</v>
      </c>
      <c r="K33" s="58" t="s">
        <v>242</v>
      </c>
      <c r="L33" s="546" t="s">
        <v>3399</v>
      </c>
      <c r="M33" s="58" t="s">
        <v>2910</v>
      </c>
      <c r="N33" s="546" t="s">
        <v>3399</v>
      </c>
      <c r="O33" s="58" t="s">
        <v>134</v>
      </c>
      <c r="P33" s="58" t="s">
        <v>255</v>
      </c>
      <c r="Q33" s="58" t="s">
        <v>2910</v>
      </c>
      <c r="R33" s="546" t="s">
        <v>242</v>
      </c>
      <c r="S33" s="58" t="s">
        <v>134</v>
      </c>
      <c r="T33" s="58" t="s">
        <v>3400</v>
      </c>
      <c r="U33" s="58" t="s">
        <v>134</v>
      </c>
      <c r="V33" s="58" t="s">
        <v>134</v>
      </c>
      <c r="W33" s="58" t="s">
        <v>134</v>
      </c>
      <c r="X33" s="58" t="s">
        <v>242</v>
      </c>
      <c r="Y33" s="58" t="s">
        <v>1465</v>
      </c>
      <c r="Z33" s="58" t="s">
        <v>1465</v>
      </c>
      <c r="AA33" s="58" t="s">
        <v>1465</v>
      </c>
      <c r="AB33" s="58" t="s">
        <v>3401</v>
      </c>
      <c r="AC33" s="58" t="s">
        <v>3402</v>
      </c>
      <c r="AD33" s="58" t="s">
        <v>3403</v>
      </c>
      <c r="AE33" s="58" t="s">
        <v>3404</v>
      </c>
      <c r="AF33" s="58" t="s">
        <v>242</v>
      </c>
      <c r="AG33" s="6"/>
    </row>
    <row r="34" spans="1:33" ht="13.2">
      <c r="A34" s="834" t="s">
        <v>100</v>
      </c>
      <c r="B34" s="58" t="s">
        <v>134</v>
      </c>
      <c r="C34" s="58" t="s">
        <v>134</v>
      </c>
      <c r="D34" s="58" t="s">
        <v>134</v>
      </c>
      <c r="E34" s="58" t="s">
        <v>134</v>
      </c>
      <c r="F34" s="58" t="s">
        <v>134</v>
      </c>
      <c r="G34" s="58" t="s">
        <v>134</v>
      </c>
      <c r="H34" s="58" t="s">
        <v>134</v>
      </c>
      <c r="I34" s="58" t="s">
        <v>134</v>
      </c>
      <c r="J34" s="58" t="s">
        <v>134</v>
      </c>
      <c r="K34" s="58" t="s">
        <v>134</v>
      </c>
      <c r="L34" s="58" t="s">
        <v>134</v>
      </c>
      <c r="M34" s="58" t="s">
        <v>134</v>
      </c>
      <c r="N34" s="58" t="s">
        <v>134</v>
      </c>
      <c r="O34" s="58" t="s">
        <v>134</v>
      </c>
      <c r="P34" s="58" t="s">
        <v>134</v>
      </c>
      <c r="Q34" s="58" t="s">
        <v>134</v>
      </c>
      <c r="R34" s="58" t="s">
        <v>134</v>
      </c>
      <c r="S34" s="58" t="s">
        <v>134</v>
      </c>
      <c r="T34" s="58" t="s">
        <v>134</v>
      </c>
      <c r="U34" s="58" t="s">
        <v>134</v>
      </c>
      <c r="V34" s="58" t="s">
        <v>134</v>
      </c>
      <c r="W34" s="58" t="s">
        <v>134</v>
      </c>
      <c r="X34" s="58" t="s">
        <v>134</v>
      </c>
      <c r="Y34" s="58" t="s">
        <v>134</v>
      </c>
      <c r="Z34" s="58" t="s">
        <v>134</v>
      </c>
      <c r="AA34" s="58" t="s">
        <v>134</v>
      </c>
      <c r="AB34" s="58" t="s">
        <v>134</v>
      </c>
      <c r="AC34" s="58" t="s">
        <v>134</v>
      </c>
      <c r="AD34" s="58" t="s">
        <v>134</v>
      </c>
      <c r="AE34" s="602" t="s">
        <v>3405</v>
      </c>
      <c r="AF34" s="58" t="s">
        <v>134</v>
      </c>
      <c r="AG34" s="6"/>
    </row>
    <row r="35" spans="1:33" ht="13.2">
      <c r="A35" s="834" t="s">
        <v>106</v>
      </c>
      <c r="B35" s="58" t="s">
        <v>2990</v>
      </c>
      <c r="C35" s="58" t="s">
        <v>134</v>
      </c>
      <c r="D35" s="58" t="s">
        <v>2990</v>
      </c>
      <c r="E35" s="58" t="s">
        <v>2990</v>
      </c>
      <c r="F35" s="58" t="s">
        <v>2990</v>
      </c>
      <c r="G35" s="58" t="s">
        <v>2990</v>
      </c>
      <c r="H35" s="58" t="s">
        <v>2990</v>
      </c>
      <c r="I35" s="58" t="s">
        <v>134</v>
      </c>
      <c r="J35" s="58" t="s">
        <v>2990</v>
      </c>
      <c r="K35" s="58" t="s">
        <v>2990</v>
      </c>
      <c r="L35" s="58" t="s">
        <v>2990</v>
      </c>
      <c r="M35" s="58" t="s">
        <v>2990</v>
      </c>
      <c r="N35" s="58" t="s">
        <v>2990</v>
      </c>
      <c r="O35" s="58" t="s">
        <v>2990</v>
      </c>
      <c r="P35" s="58" t="s">
        <v>134</v>
      </c>
      <c r="Q35" s="58" t="s">
        <v>2990</v>
      </c>
      <c r="R35" s="58" t="s">
        <v>2990</v>
      </c>
      <c r="S35" s="58" t="s">
        <v>2990</v>
      </c>
      <c r="T35" s="58" t="s">
        <v>2990</v>
      </c>
      <c r="U35" s="58" t="s">
        <v>2990</v>
      </c>
      <c r="V35" s="58" t="s">
        <v>2990</v>
      </c>
      <c r="W35" s="58" t="s">
        <v>134</v>
      </c>
      <c r="X35" s="58" t="s">
        <v>2990</v>
      </c>
      <c r="Y35" s="58" t="s">
        <v>2990</v>
      </c>
      <c r="Z35" s="58" t="s">
        <v>2990</v>
      </c>
      <c r="AA35" s="58" t="s">
        <v>2990</v>
      </c>
      <c r="AB35" s="58" t="s">
        <v>2990</v>
      </c>
      <c r="AC35" s="58" t="s">
        <v>2990</v>
      </c>
      <c r="AD35" s="58" t="s">
        <v>134</v>
      </c>
      <c r="AE35" s="58" t="s">
        <v>2990</v>
      </c>
      <c r="AF35" s="58" t="s">
        <v>2990</v>
      </c>
      <c r="AG35" s="6"/>
    </row>
    <row r="36" spans="1:33" ht="13.2">
      <c r="A36" s="834" t="s">
        <v>107</v>
      </c>
      <c r="B36" s="58" t="s">
        <v>134</v>
      </c>
      <c r="C36" s="58" t="s">
        <v>2990</v>
      </c>
      <c r="D36" s="58" t="s">
        <v>2990</v>
      </c>
      <c r="E36" s="58" t="s">
        <v>35</v>
      </c>
      <c r="F36" s="58" t="s">
        <v>2990</v>
      </c>
      <c r="G36" s="58" t="s">
        <v>2990</v>
      </c>
      <c r="H36" s="58" t="s">
        <v>2990</v>
      </c>
      <c r="I36" s="58" t="s">
        <v>2990</v>
      </c>
      <c r="J36" s="58" t="s">
        <v>2990</v>
      </c>
      <c r="K36" s="58" t="s">
        <v>2990</v>
      </c>
      <c r="L36" s="58" t="s">
        <v>134</v>
      </c>
      <c r="M36" s="58" t="s">
        <v>2990</v>
      </c>
      <c r="N36" s="58" t="s">
        <v>2990</v>
      </c>
      <c r="O36" s="58" t="s">
        <v>2990</v>
      </c>
      <c r="P36" s="58" t="s">
        <v>2990</v>
      </c>
      <c r="Q36" s="58" t="s">
        <v>2990</v>
      </c>
      <c r="R36" s="58" t="s">
        <v>2990</v>
      </c>
      <c r="S36" s="58" t="s">
        <v>134</v>
      </c>
      <c r="T36" s="58" t="s">
        <v>2990</v>
      </c>
      <c r="U36" s="58" t="s">
        <v>35</v>
      </c>
      <c r="V36" s="58" t="s">
        <v>35</v>
      </c>
      <c r="W36" s="58" t="s">
        <v>35</v>
      </c>
      <c r="X36" s="58" t="s">
        <v>2990</v>
      </c>
      <c r="Y36" s="58" t="s">
        <v>134</v>
      </c>
      <c r="Z36" s="58" t="s">
        <v>134</v>
      </c>
      <c r="AA36" s="58" t="s">
        <v>134</v>
      </c>
      <c r="AB36" s="58" t="s">
        <v>2990</v>
      </c>
      <c r="AC36" s="58" t="s">
        <v>2990</v>
      </c>
      <c r="AD36" s="58" t="s">
        <v>2990</v>
      </c>
      <c r="AE36" s="58" t="s">
        <v>2990</v>
      </c>
      <c r="AF36" s="58" t="s">
        <v>2990</v>
      </c>
      <c r="AG36" s="6"/>
    </row>
    <row r="37" spans="1:33" ht="13.2">
      <c r="A37" s="834" t="s">
        <v>108</v>
      </c>
      <c r="B37" s="58" t="s">
        <v>2990</v>
      </c>
      <c r="C37" s="58" t="s">
        <v>2990</v>
      </c>
      <c r="D37" s="58" t="s">
        <v>2990</v>
      </c>
      <c r="E37" s="58" t="s">
        <v>2990</v>
      </c>
      <c r="F37" s="58" t="s">
        <v>134</v>
      </c>
      <c r="G37" s="58" t="s">
        <v>134</v>
      </c>
      <c r="H37" s="58" t="s">
        <v>134</v>
      </c>
      <c r="I37" s="58" t="s">
        <v>2990</v>
      </c>
      <c r="J37" s="58" t="s">
        <v>2990</v>
      </c>
      <c r="K37" s="58" t="s">
        <v>2990</v>
      </c>
      <c r="L37" s="58" t="s">
        <v>2990</v>
      </c>
      <c r="M37" s="58" t="s">
        <v>2990</v>
      </c>
      <c r="N37" s="58" t="s">
        <v>2990</v>
      </c>
      <c r="O37" s="58" t="s">
        <v>2990</v>
      </c>
      <c r="P37" s="58" t="s">
        <v>2990</v>
      </c>
      <c r="Q37" s="58" t="s">
        <v>2990</v>
      </c>
      <c r="R37" s="58" t="s">
        <v>2990</v>
      </c>
      <c r="S37" s="58" t="s">
        <v>2990</v>
      </c>
      <c r="T37" s="58" t="s">
        <v>2990</v>
      </c>
      <c r="U37" s="58" t="s">
        <v>2990</v>
      </c>
      <c r="V37" s="58" t="s">
        <v>2990</v>
      </c>
      <c r="W37" s="58" t="s">
        <v>2990</v>
      </c>
      <c r="X37" s="58" t="s">
        <v>2990</v>
      </c>
      <c r="Y37" s="58" t="s">
        <v>2990</v>
      </c>
      <c r="Z37" s="58" t="s">
        <v>2990</v>
      </c>
      <c r="AA37" s="58" t="s">
        <v>2990</v>
      </c>
      <c r="AB37" s="58" t="s">
        <v>2990</v>
      </c>
      <c r="AC37" s="58" t="s">
        <v>2990</v>
      </c>
      <c r="AD37" s="58" t="s">
        <v>2990</v>
      </c>
      <c r="AE37" s="58" t="s">
        <v>2990</v>
      </c>
      <c r="AF37" s="58" t="s">
        <v>2990</v>
      </c>
      <c r="AG37" s="6"/>
    </row>
    <row r="38" spans="1:33" ht="13.2">
      <c r="A38" s="835" t="s">
        <v>109</v>
      </c>
      <c r="B38" s="58" t="s">
        <v>2990</v>
      </c>
      <c r="C38" s="58" t="s">
        <v>2990</v>
      </c>
      <c r="D38" s="58" t="s">
        <v>134</v>
      </c>
      <c r="E38" s="58" t="s">
        <v>134</v>
      </c>
      <c r="F38" s="58" t="s">
        <v>2990</v>
      </c>
      <c r="G38" s="58" t="s">
        <v>2990</v>
      </c>
      <c r="H38" s="58" t="s">
        <v>2990</v>
      </c>
      <c r="I38" s="58" t="s">
        <v>2990</v>
      </c>
      <c r="J38" s="58" t="s">
        <v>134</v>
      </c>
      <c r="K38" s="58" t="s">
        <v>2990</v>
      </c>
      <c r="L38" s="58" t="s">
        <v>2990</v>
      </c>
      <c r="M38" s="58" t="s">
        <v>2990</v>
      </c>
      <c r="N38" s="58" t="s">
        <v>2990</v>
      </c>
      <c r="O38" s="58" t="s">
        <v>2990</v>
      </c>
      <c r="P38" s="58" t="s">
        <v>2990</v>
      </c>
      <c r="Q38" s="58" t="s">
        <v>2990</v>
      </c>
      <c r="R38" s="58" t="s">
        <v>2990</v>
      </c>
      <c r="S38" s="58" t="s">
        <v>134</v>
      </c>
      <c r="T38" s="58" t="s">
        <v>2990</v>
      </c>
      <c r="U38" s="58" t="s">
        <v>2990</v>
      </c>
      <c r="V38" s="58" t="s">
        <v>2990</v>
      </c>
      <c r="W38" s="58" t="s">
        <v>2990</v>
      </c>
      <c r="X38" s="58" t="s">
        <v>2990</v>
      </c>
      <c r="Y38" s="58" t="s">
        <v>2990</v>
      </c>
      <c r="Z38" s="58" t="s">
        <v>2990</v>
      </c>
      <c r="AA38" s="58" t="s">
        <v>2990</v>
      </c>
      <c r="AB38" s="58" t="s">
        <v>2990</v>
      </c>
      <c r="AC38" s="58" t="s">
        <v>2990</v>
      </c>
      <c r="AD38" s="58" t="s">
        <v>134</v>
      </c>
      <c r="AE38" s="58" t="s">
        <v>2990</v>
      </c>
      <c r="AF38" s="58" t="s">
        <v>2990</v>
      </c>
      <c r="AG38" s="6"/>
    </row>
    <row r="39" spans="1:33" ht="13.2">
      <c r="A39" s="834" t="s">
        <v>27</v>
      </c>
      <c r="B39" s="58" t="s">
        <v>2990</v>
      </c>
      <c r="C39" s="58" t="s">
        <v>2990</v>
      </c>
      <c r="D39" s="58" t="s">
        <v>2990</v>
      </c>
      <c r="E39" s="58" t="s">
        <v>2990</v>
      </c>
      <c r="F39" s="58" t="s">
        <v>2990</v>
      </c>
      <c r="G39" s="58" t="s">
        <v>2990</v>
      </c>
      <c r="H39" s="58" t="s">
        <v>2990</v>
      </c>
      <c r="I39" s="58" t="s">
        <v>2990</v>
      </c>
      <c r="J39" s="58" t="s">
        <v>2990</v>
      </c>
      <c r="K39" s="58" t="s">
        <v>2990</v>
      </c>
      <c r="L39" s="58" t="s">
        <v>2990</v>
      </c>
      <c r="M39" s="58" t="s">
        <v>2990</v>
      </c>
      <c r="N39" s="58" t="s">
        <v>2990</v>
      </c>
      <c r="O39" s="58" t="s">
        <v>2990</v>
      </c>
      <c r="P39" s="58" t="s">
        <v>2990</v>
      </c>
      <c r="Q39" s="58" t="s">
        <v>2990</v>
      </c>
      <c r="R39" s="58" t="s">
        <v>2990</v>
      </c>
      <c r="S39" s="58" t="s">
        <v>2990</v>
      </c>
      <c r="T39" s="58" t="s">
        <v>2990</v>
      </c>
      <c r="U39" s="58" t="s">
        <v>2990</v>
      </c>
      <c r="V39" s="58" t="s">
        <v>2990</v>
      </c>
      <c r="W39" s="58" t="s">
        <v>2990</v>
      </c>
      <c r="X39" s="58" t="s">
        <v>2990</v>
      </c>
      <c r="Y39" s="58" t="s">
        <v>2990</v>
      </c>
      <c r="Z39" s="58" t="s">
        <v>2990</v>
      </c>
      <c r="AA39" s="58" t="s">
        <v>2990</v>
      </c>
      <c r="AB39" s="58" t="s">
        <v>2990</v>
      </c>
      <c r="AC39" s="58" t="s">
        <v>2990</v>
      </c>
      <c r="AD39" s="58" t="s">
        <v>134</v>
      </c>
      <c r="AE39" s="58" t="s">
        <v>134</v>
      </c>
      <c r="AF39" s="58" t="s">
        <v>2990</v>
      </c>
      <c r="AG39" s="6"/>
    </row>
    <row r="40" spans="1:33" ht="13.2">
      <c r="A40" s="834" t="s">
        <v>110</v>
      </c>
      <c r="B40" s="58" t="s">
        <v>2990</v>
      </c>
      <c r="C40" s="58" t="s">
        <v>2990</v>
      </c>
      <c r="D40" s="58" t="s">
        <v>2990</v>
      </c>
      <c r="E40" s="58" t="s">
        <v>2990</v>
      </c>
      <c r="F40" s="58" t="s">
        <v>2990</v>
      </c>
      <c r="G40" s="58" t="s">
        <v>2990</v>
      </c>
      <c r="H40" s="58" t="s">
        <v>2990</v>
      </c>
      <c r="I40" s="58" t="s">
        <v>2990</v>
      </c>
      <c r="J40" s="58" t="s">
        <v>2990</v>
      </c>
      <c r="K40" s="58" t="s">
        <v>134</v>
      </c>
      <c r="L40" s="58" t="s">
        <v>2990</v>
      </c>
      <c r="M40" s="58" t="s">
        <v>2990</v>
      </c>
      <c r="N40" s="58" t="s">
        <v>2990</v>
      </c>
      <c r="O40" s="58" t="s">
        <v>2990</v>
      </c>
      <c r="P40" s="58" t="s">
        <v>2990</v>
      </c>
      <c r="Q40" s="58" t="s">
        <v>2990</v>
      </c>
      <c r="R40" s="58" t="s">
        <v>2990</v>
      </c>
      <c r="S40" s="58" t="s">
        <v>2990</v>
      </c>
      <c r="T40" s="58" t="s">
        <v>2990</v>
      </c>
      <c r="U40" s="58" t="s">
        <v>134</v>
      </c>
      <c r="V40" s="58" t="s">
        <v>134</v>
      </c>
      <c r="W40" s="58" t="s">
        <v>2990</v>
      </c>
      <c r="X40" s="58" t="s">
        <v>134</v>
      </c>
      <c r="Y40" s="58" t="s">
        <v>2990</v>
      </c>
      <c r="Z40" s="58" t="s">
        <v>2990</v>
      </c>
      <c r="AA40" s="58" t="s">
        <v>2990</v>
      </c>
      <c r="AB40" s="58" t="s">
        <v>2990</v>
      </c>
      <c r="AC40" s="58" t="s">
        <v>2990</v>
      </c>
      <c r="AD40" s="58" t="s">
        <v>2990</v>
      </c>
      <c r="AE40" s="58" t="s">
        <v>2990</v>
      </c>
      <c r="AF40" s="58" t="s">
        <v>2990</v>
      </c>
      <c r="AG40" s="6"/>
    </row>
    <row r="41" spans="1:33" ht="13.2">
      <c r="A41" s="26" t="s">
        <v>112</v>
      </c>
      <c r="B41" s="521"/>
      <c r="C41" s="6"/>
      <c r="D41" s="6"/>
      <c r="E41" s="6"/>
      <c r="F41" s="6"/>
      <c r="G41" s="6"/>
      <c r="H41" s="6"/>
      <c r="I41" s="6"/>
      <c r="J41" s="6"/>
      <c r="K41" s="6"/>
      <c r="L41" s="6"/>
      <c r="M41" s="6"/>
      <c r="N41" s="6"/>
      <c r="O41" s="6"/>
      <c r="P41" s="6"/>
      <c r="Q41" s="6"/>
      <c r="R41" s="6"/>
      <c r="S41" s="6"/>
      <c r="T41" s="6"/>
      <c r="U41" s="6"/>
      <c r="V41" s="6"/>
      <c r="W41" s="6"/>
      <c r="X41" s="58"/>
      <c r="Z41" s="6"/>
      <c r="AA41" s="6"/>
      <c r="AB41" s="6"/>
      <c r="AC41" s="6"/>
      <c r="AD41" s="6"/>
      <c r="AE41" s="6"/>
      <c r="AF41" s="6"/>
      <c r="AG41" s="6"/>
    </row>
    <row r="42" spans="1:33" ht="13.2">
      <c r="A42" s="11">
        <v>7700</v>
      </c>
      <c r="B42" s="335" t="s">
        <v>2618</v>
      </c>
      <c r="C42" s="335" t="s">
        <v>2618</v>
      </c>
      <c r="D42" s="335" t="s">
        <v>2618</v>
      </c>
      <c r="E42" s="390"/>
      <c r="F42" s="390"/>
      <c r="G42" s="390"/>
      <c r="H42" s="390"/>
      <c r="I42" s="390"/>
      <c r="J42" s="390"/>
      <c r="K42" s="390"/>
      <c r="L42" s="390"/>
      <c r="M42" s="601" t="s">
        <v>3132</v>
      </c>
      <c r="N42" s="601" t="s">
        <v>3132</v>
      </c>
      <c r="O42" s="601" t="s">
        <v>3132</v>
      </c>
      <c r="P42" s="390"/>
      <c r="Q42" s="390"/>
      <c r="R42" s="390"/>
      <c r="S42" s="390"/>
      <c r="T42" s="390"/>
      <c r="U42" s="390"/>
      <c r="V42" s="390"/>
      <c r="W42" s="390"/>
      <c r="X42" s="390"/>
      <c r="Y42" s="390"/>
      <c r="Z42" s="390"/>
      <c r="AA42" s="390"/>
      <c r="AB42" s="526"/>
      <c r="AC42" s="526"/>
      <c r="AD42" s="526"/>
      <c r="AE42" s="526"/>
      <c r="AF42" s="390"/>
      <c r="AG42" s="6"/>
    </row>
    <row r="43" spans="1:33" ht="13.2">
      <c r="A43" s="528">
        <v>7701</v>
      </c>
      <c r="B43" s="371" t="s">
        <v>1910</v>
      </c>
      <c r="C43" s="371" t="s">
        <v>1910</v>
      </c>
      <c r="D43" s="371" t="s">
        <v>1910</v>
      </c>
      <c r="E43" s="371" t="s">
        <v>1910</v>
      </c>
      <c r="F43" s="371" t="s">
        <v>1910</v>
      </c>
      <c r="G43" s="371" t="s">
        <v>1910</v>
      </c>
      <c r="H43" s="371" t="s">
        <v>1910</v>
      </c>
      <c r="I43" s="371" t="s">
        <v>1910</v>
      </c>
      <c r="J43" s="371" t="s">
        <v>1910</v>
      </c>
      <c r="K43" s="371" t="s">
        <v>1910</v>
      </c>
      <c r="L43" s="371" t="s">
        <v>1910</v>
      </c>
      <c r="M43" s="371" t="s">
        <v>1910</v>
      </c>
      <c r="N43" s="371" t="s">
        <v>1910</v>
      </c>
      <c r="O43" s="371" t="s">
        <v>1910</v>
      </c>
      <c r="P43" s="371" t="s">
        <v>1910</v>
      </c>
      <c r="Q43" s="371" t="s">
        <v>1910</v>
      </c>
      <c r="R43" s="371" t="s">
        <v>1910</v>
      </c>
      <c r="S43" s="371" t="s">
        <v>1910</v>
      </c>
      <c r="T43" s="371" t="s">
        <v>1910</v>
      </c>
      <c r="U43" s="371" t="s">
        <v>1910</v>
      </c>
      <c r="V43" s="371" t="s">
        <v>1910</v>
      </c>
      <c r="W43" s="371" t="s">
        <v>1910</v>
      </c>
      <c r="X43" s="371" t="s">
        <v>1910</v>
      </c>
      <c r="Y43" s="371" t="s">
        <v>1910</v>
      </c>
      <c r="Z43" s="371" t="s">
        <v>1910</v>
      </c>
      <c r="AA43" s="371" t="s">
        <v>1910</v>
      </c>
      <c r="AB43" s="371" t="s">
        <v>1910</v>
      </c>
      <c r="AC43" s="371" t="s">
        <v>1910</v>
      </c>
      <c r="AD43" s="371" t="s">
        <v>1910</v>
      </c>
      <c r="AE43" s="371" t="s">
        <v>1910</v>
      </c>
      <c r="AF43" s="371" t="s">
        <v>1910</v>
      </c>
      <c r="AG43" s="6"/>
    </row>
    <row r="44" spans="1:33" ht="13.8">
      <c r="A44" s="75">
        <v>7702</v>
      </c>
      <c r="B44" s="526"/>
      <c r="C44" s="526"/>
      <c r="D44" s="602" t="s">
        <v>3406</v>
      </c>
      <c r="E44" s="526"/>
      <c r="F44" s="526"/>
      <c r="G44" s="526"/>
      <c r="H44" s="526"/>
      <c r="I44" s="526"/>
      <c r="J44" s="526"/>
      <c r="K44" s="526"/>
      <c r="L44" s="526" t="s">
        <v>1706</v>
      </c>
      <c r="M44" s="526" t="s">
        <v>1706</v>
      </c>
      <c r="N44" s="526" t="s">
        <v>1706</v>
      </c>
      <c r="O44" s="526"/>
      <c r="P44" s="82" t="s">
        <v>94</v>
      </c>
      <c r="Q44" s="82"/>
      <c r="R44" s="82"/>
      <c r="S44" s="82"/>
      <c r="T44" s="82"/>
      <c r="U44" s="526"/>
      <c r="V44" s="526"/>
      <c r="Y44" s="526"/>
      <c r="Z44" s="526"/>
      <c r="AA44" s="526"/>
      <c r="AB44" s="546" t="s">
        <v>3398</v>
      </c>
      <c r="AC44" s="526"/>
      <c r="AD44" s="526"/>
      <c r="AE44" s="526"/>
      <c r="AF44" s="526"/>
      <c r="AG44" s="6"/>
    </row>
    <row r="45" spans="1:33" ht="13.2">
      <c r="A45" s="75">
        <v>7703</v>
      </c>
      <c r="B45" s="371"/>
      <c r="C45" s="105" t="s">
        <v>549</v>
      </c>
      <c r="D45" s="105" t="s">
        <v>3357</v>
      </c>
      <c r="E45" s="57"/>
      <c r="F45" s="57"/>
      <c r="G45" s="57"/>
      <c r="H45" s="57"/>
      <c r="I45" s="371"/>
      <c r="J45" s="371"/>
      <c r="K45" s="371"/>
      <c r="L45" s="371"/>
      <c r="M45" s="371"/>
      <c r="N45" s="371" t="s">
        <v>49</v>
      </c>
      <c r="O45" s="371" t="s">
        <v>49</v>
      </c>
      <c r="P45" s="371"/>
      <c r="Q45" s="371" t="s">
        <v>49</v>
      </c>
      <c r="R45" s="371" t="s">
        <v>49</v>
      </c>
      <c r="S45" s="371" t="s">
        <v>49</v>
      </c>
      <c r="T45" s="371" t="s">
        <v>49</v>
      </c>
      <c r="U45" s="371" t="s">
        <v>49</v>
      </c>
      <c r="V45" s="371" t="s">
        <v>49</v>
      </c>
      <c r="W45" s="371"/>
      <c r="X45" s="371"/>
      <c r="Y45" s="371"/>
      <c r="Z45" s="371"/>
      <c r="AA45" s="371"/>
      <c r="AB45" s="371"/>
      <c r="AC45" s="371"/>
      <c r="AD45" s="371"/>
      <c r="AE45" s="371"/>
      <c r="AF45" s="371"/>
      <c r="AG45" s="6"/>
    </row>
    <row r="46" spans="1:33" ht="13.2">
      <c r="A46" s="75">
        <v>7705</v>
      </c>
      <c r="B46" s="526"/>
      <c r="C46" s="526"/>
      <c r="D46" s="526"/>
      <c r="E46" s="526"/>
      <c r="F46" s="526"/>
      <c r="G46" s="526"/>
      <c r="H46" s="526"/>
      <c r="I46" s="526"/>
      <c r="J46" s="526"/>
      <c r="K46" s="526" t="s">
        <v>49</v>
      </c>
      <c r="L46" s="526"/>
      <c r="M46" s="526"/>
      <c r="N46" s="526" t="s">
        <v>1340</v>
      </c>
      <c r="O46" s="526"/>
      <c r="P46" s="526"/>
      <c r="Q46" s="526"/>
      <c r="R46" s="526"/>
      <c r="S46" s="526"/>
      <c r="T46" s="526"/>
      <c r="U46" s="526"/>
      <c r="V46" s="526"/>
      <c r="W46" s="526" t="s">
        <v>1910</v>
      </c>
      <c r="X46" s="526" t="s">
        <v>1910</v>
      </c>
      <c r="Y46" s="526" t="s">
        <v>1910</v>
      </c>
      <c r="Z46" s="526" t="s">
        <v>1910</v>
      </c>
      <c r="AA46" s="526" t="s">
        <v>1910</v>
      </c>
      <c r="AB46" s="526" t="s">
        <v>1910</v>
      </c>
      <c r="AC46" s="526"/>
      <c r="AD46" s="526"/>
      <c r="AE46" s="526"/>
      <c r="AF46" s="526"/>
      <c r="AG46" s="6"/>
    </row>
    <row r="47" spans="1:33" ht="13.2">
      <c r="A47" s="75">
        <v>7706</v>
      </c>
      <c r="B47" s="371" t="s">
        <v>1320</v>
      </c>
      <c r="C47" s="371" t="s">
        <v>1320</v>
      </c>
      <c r="D47" s="371" t="s">
        <v>1320</v>
      </c>
      <c r="E47" s="371" t="s">
        <v>1320</v>
      </c>
      <c r="F47" s="371" t="s">
        <v>1320</v>
      </c>
      <c r="G47" s="371" t="s">
        <v>1320</v>
      </c>
      <c r="H47" s="371" t="s">
        <v>1320</v>
      </c>
      <c r="I47" s="371" t="s">
        <v>1320</v>
      </c>
      <c r="J47" s="371" t="s">
        <v>1320</v>
      </c>
      <c r="K47" s="371" t="s">
        <v>1320</v>
      </c>
      <c r="L47" s="371" t="s">
        <v>1320</v>
      </c>
      <c r="M47" s="371" t="s">
        <v>1320</v>
      </c>
      <c r="N47" s="371" t="s">
        <v>1320</v>
      </c>
      <c r="O47" s="371" t="s">
        <v>1320</v>
      </c>
      <c r="P47" s="371" t="s">
        <v>1320</v>
      </c>
      <c r="Q47" s="371" t="s">
        <v>1320</v>
      </c>
      <c r="R47" s="371" t="s">
        <v>1320</v>
      </c>
      <c r="S47" s="371" t="s">
        <v>1320</v>
      </c>
      <c r="T47" s="371" t="s">
        <v>1320</v>
      </c>
      <c r="U47" s="371" t="s">
        <v>1320</v>
      </c>
      <c r="V47" s="371" t="s">
        <v>1320</v>
      </c>
      <c r="W47" s="371" t="s">
        <v>1320</v>
      </c>
      <c r="X47" s="371" t="s">
        <v>1320</v>
      </c>
      <c r="Y47" s="371" t="s">
        <v>1320</v>
      </c>
      <c r="Z47" s="371" t="s">
        <v>1320</v>
      </c>
      <c r="AA47" s="371" t="s">
        <v>1320</v>
      </c>
      <c r="AB47" s="371" t="s">
        <v>1320</v>
      </c>
      <c r="AC47" s="371" t="s">
        <v>1320</v>
      </c>
      <c r="AD47" s="371" t="s">
        <v>1320</v>
      </c>
      <c r="AE47" s="371" t="s">
        <v>1320</v>
      </c>
      <c r="AF47" s="371" t="s">
        <v>1320</v>
      </c>
      <c r="AG47" s="6"/>
    </row>
    <row r="48" spans="1:33" ht="13.2">
      <c r="A48" s="64">
        <v>7707</v>
      </c>
      <c r="B48" s="526" t="s">
        <v>1910</v>
      </c>
      <c r="C48" s="526" t="s">
        <v>1910</v>
      </c>
      <c r="D48" s="526" t="s">
        <v>1910</v>
      </c>
      <c r="E48" s="526" t="s">
        <v>1910</v>
      </c>
      <c r="F48" s="526" t="s">
        <v>1910</v>
      </c>
      <c r="G48" s="526" t="s">
        <v>1910</v>
      </c>
      <c r="H48" s="526" t="s">
        <v>1910</v>
      </c>
      <c r="I48" s="526" t="s">
        <v>1910</v>
      </c>
      <c r="J48" s="526" t="s">
        <v>1910</v>
      </c>
      <c r="K48" s="526" t="s">
        <v>1910</v>
      </c>
      <c r="L48" s="526" t="s">
        <v>1910</v>
      </c>
      <c r="M48" s="526" t="s">
        <v>1910</v>
      </c>
      <c r="N48" s="526" t="s">
        <v>1910</v>
      </c>
      <c r="O48" s="526" t="s">
        <v>1910</v>
      </c>
      <c r="P48" s="526" t="s">
        <v>1910</v>
      </c>
      <c r="Q48" s="526" t="s">
        <v>1910</v>
      </c>
      <c r="R48" s="526" t="s">
        <v>1910</v>
      </c>
      <c r="S48" s="526" t="s">
        <v>1910</v>
      </c>
      <c r="T48" s="526" t="s">
        <v>1910</v>
      </c>
      <c r="U48" s="526" t="s">
        <v>1910</v>
      </c>
      <c r="V48" s="526" t="s">
        <v>1910</v>
      </c>
      <c r="W48" s="526" t="s">
        <v>1910</v>
      </c>
      <c r="X48" s="526" t="s">
        <v>1910</v>
      </c>
      <c r="Y48" s="526" t="s">
        <v>1910</v>
      </c>
      <c r="Z48" s="526" t="s">
        <v>1910</v>
      </c>
      <c r="AA48" s="526" t="s">
        <v>1910</v>
      </c>
      <c r="AB48" s="526" t="s">
        <v>1910</v>
      </c>
      <c r="AC48" s="526" t="s">
        <v>1910</v>
      </c>
      <c r="AD48" s="526" t="s">
        <v>1910</v>
      </c>
      <c r="AE48" s="526" t="s">
        <v>1910</v>
      </c>
      <c r="AF48" s="526" t="s">
        <v>1910</v>
      </c>
      <c r="AG48" s="6"/>
    </row>
    <row r="49" spans="1:33" ht="13.2">
      <c r="A49" s="64">
        <v>7708</v>
      </c>
      <c r="B49" s="526" t="s">
        <v>1910</v>
      </c>
      <c r="C49" s="526" t="s">
        <v>1910</v>
      </c>
      <c r="D49" s="526" t="s">
        <v>1910</v>
      </c>
      <c r="E49" s="526" t="s">
        <v>1910</v>
      </c>
      <c r="F49" s="526" t="s">
        <v>1910</v>
      </c>
      <c r="G49" s="526" t="s">
        <v>1910</v>
      </c>
      <c r="H49" s="526" t="s">
        <v>1910</v>
      </c>
      <c r="I49" s="526" t="s">
        <v>1910</v>
      </c>
      <c r="J49" s="526" t="s">
        <v>1910</v>
      </c>
      <c r="K49" s="526" t="s">
        <v>1910</v>
      </c>
      <c r="L49" s="526" t="s">
        <v>1910</v>
      </c>
      <c r="M49" s="526" t="s">
        <v>1910</v>
      </c>
      <c r="N49" s="526" t="s">
        <v>1910</v>
      </c>
      <c r="O49" s="526" t="s">
        <v>1910</v>
      </c>
      <c r="P49" s="526" t="s">
        <v>1910</v>
      </c>
      <c r="Q49" s="526" t="s">
        <v>1910</v>
      </c>
      <c r="R49" s="526" t="s">
        <v>1910</v>
      </c>
      <c r="S49" s="526" t="s">
        <v>1910</v>
      </c>
      <c r="T49" s="526" t="s">
        <v>1910</v>
      </c>
      <c r="U49" s="526" t="s">
        <v>1910</v>
      </c>
      <c r="V49" s="526" t="s">
        <v>1910</v>
      </c>
      <c r="W49" s="526" t="s">
        <v>1910</v>
      </c>
      <c r="X49" s="526" t="s">
        <v>1910</v>
      </c>
      <c r="Y49" s="526" t="s">
        <v>1910</v>
      </c>
      <c r="Z49" s="526" t="s">
        <v>1910</v>
      </c>
      <c r="AA49" s="526" t="s">
        <v>1910</v>
      </c>
      <c r="AB49" s="526" t="s">
        <v>1910</v>
      </c>
      <c r="AC49" s="526" t="s">
        <v>1910</v>
      </c>
      <c r="AD49" s="526" t="s">
        <v>1910</v>
      </c>
      <c r="AE49" s="526" t="s">
        <v>1910</v>
      </c>
      <c r="AF49" s="526" t="s">
        <v>1910</v>
      </c>
      <c r="AG49" s="6"/>
    </row>
    <row r="50" spans="1:33" ht="13.2">
      <c r="A50" s="75">
        <v>7709</v>
      </c>
      <c r="B50" s="752" t="s">
        <v>3360</v>
      </c>
      <c r="C50" s="752" t="s">
        <v>3360</v>
      </c>
      <c r="D50" s="752" t="s">
        <v>3360</v>
      </c>
      <c r="E50" s="752" t="s">
        <v>3360</v>
      </c>
      <c r="F50" s="752" t="s">
        <v>3360</v>
      </c>
      <c r="G50" s="752" t="s">
        <v>3360</v>
      </c>
      <c r="H50" s="752" t="s">
        <v>3360</v>
      </c>
      <c r="I50" s="752" t="s">
        <v>3360</v>
      </c>
      <c r="J50" s="57"/>
      <c r="K50" s="57"/>
      <c r="L50" s="752" t="s">
        <v>3360</v>
      </c>
      <c r="M50" s="526"/>
      <c r="N50" s="526"/>
      <c r="O50" s="526"/>
      <c r="P50" s="526"/>
      <c r="Q50" s="526"/>
      <c r="R50" s="526"/>
      <c r="S50" s="526"/>
      <c r="T50" s="526"/>
      <c r="U50" s="526"/>
      <c r="V50" s="58" t="s">
        <v>3378</v>
      </c>
      <c r="W50" s="58" t="s">
        <v>3378</v>
      </c>
      <c r="X50" s="390" t="s">
        <v>3407</v>
      </c>
      <c r="Y50" s="390" t="s">
        <v>3407</v>
      </c>
      <c r="Z50" s="390" t="s">
        <v>3407</v>
      </c>
      <c r="AA50" s="526"/>
      <c r="AB50" s="526" t="s">
        <v>3407</v>
      </c>
      <c r="AC50" s="526" t="s">
        <v>3407</v>
      </c>
      <c r="AD50" s="526"/>
      <c r="AE50" s="526"/>
      <c r="AF50" s="526"/>
      <c r="AG50" s="6"/>
    </row>
    <row r="51" spans="1:33" ht="13.2">
      <c r="A51" s="76">
        <v>7710</v>
      </c>
      <c r="B51" s="371"/>
      <c r="C51" s="371"/>
      <c r="D51" s="12" t="s">
        <v>3371</v>
      </c>
      <c r="E51" s="12" t="s">
        <v>3371</v>
      </c>
      <c r="F51" s="371"/>
      <c r="G51" s="371"/>
      <c r="H51" s="371"/>
      <c r="I51" s="371"/>
      <c r="J51" s="371"/>
      <c r="K51" s="371"/>
      <c r="L51" s="371"/>
      <c r="M51" s="371"/>
      <c r="N51" s="371" t="s">
        <v>60</v>
      </c>
      <c r="O51" s="371" t="s">
        <v>60</v>
      </c>
      <c r="P51" s="371" t="s">
        <v>60</v>
      </c>
      <c r="Q51" s="371" t="s">
        <v>60</v>
      </c>
      <c r="R51" s="371"/>
      <c r="S51" s="371"/>
      <c r="T51" s="371" t="s">
        <v>60</v>
      </c>
      <c r="U51" s="371" t="s">
        <v>60</v>
      </c>
      <c r="V51" s="371" t="s">
        <v>60</v>
      </c>
      <c r="W51" s="371" t="s">
        <v>60</v>
      </c>
      <c r="X51" s="371" t="s">
        <v>60</v>
      </c>
      <c r="Y51" s="371" t="s">
        <v>60</v>
      </c>
      <c r="Z51" s="371"/>
      <c r="AA51" s="371" t="s">
        <v>34</v>
      </c>
      <c r="AB51" s="371"/>
      <c r="AC51" s="371"/>
      <c r="AD51" s="371"/>
      <c r="AE51" s="371"/>
      <c r="AF51" s="371" t="s">
        <v>1625</v>
      </c>
      <c r="AG51" s="6"/>
    </row>
    <row r="52" spans="1:33" ht="13.8">
      <c r="A52" s="76">
        <v>7711</v>
      </c>
      <c r="B52" s="526" t="s">
        <v>1906</v>
      </c>
      <c r="C52" s="526" t="s">
        <v>1906</v>
      </c>
      <c r="D52" s="12" t="s">
        <v>3371</v>
      </c>
      <c r="E52" s="12" t="s">
        <v>3371</v>
      </c>
      <c r="F52" s="526"/>
      <c r="G52" s="371"/>
      <c r="H52" s="526"/>
      <c r="I52" s="526"/>
      <c r="J52" s="526"/>
      <c r="K52" s="526"/>
      <c r="L52" s="546"/>
      <c r="M52" s="526"/>
      <c r="N52" s="546"/>
      <c r="O52" s="1183"/>
      <c r="P52" s="526"/>
      <c r="Q52" s="526"/>
      <c r="R52" s="526"/>
      <c r="S52" s="526"/>
      <c r="T52" s="526"/>
      <c r="U52" s="57" t="s">
        <v>2829</v>
      </c>
      <c r="V52" s="57" t="s">
        <v>2829</v>
      </c>
      <c r="W52" s="57" t="s">
        <v>2829</v>
      </c>
      <c r="X52" s="10" t="s">
        <v>2496</v>
      </c>
      <c r="Y52" s="526"/>
      <c r="Z52" s="58"/>
      <c r="AA52" s="58"/>
      <c r="AB52" s="58"/>
      <c r="AC52" s="58"/>
      <c r="AD52" s="58"/>
      <c r="AE52" s="546" t="s">
        <v>3164</v>
      </c>
      <c r="AF52" s="546" t="s">
        <v>3164</v>
      </c>
      <c r="AG52" s="6"/>
    </row>
    <row r="53" spans="1:33" ht="13.2">
      <c r="A53" s="75">
        <v>7712</v>
      </c>
      <c r="B53" s="371" t="s">
        <v>2540</v>
      </c>
      <c r="C53" s="371"/>
      <c r="D53" s="371"/>
      <c r="E53" s="371"/>
      <c r="F53" s="371"/>
      <c r="G53" s="371"/>
      <c r="H53" s="371"/>
      <c r="I53" s="371"/>
      <c r="J53" s="371"/>
      <c r="K53" s="371"/>
      <c r="L53" s="390"/>
      <c r="M53" s="390"/>
      <c r="N53" s="390"/>
      <c r="O53" s="525"/>
      <c r="P53" s="390" t="s">
        <v>87</v>
      </c>
      <c r="Q53" s="390"/>
      <c r="R53" s="390" t="s">
        <v>1340</v>
      </c>
      <c r="S53" s="390"/>
      <c r="T53" s="390"/>
      <c r="U53" s="390"/>
      <c r="V53" s="371"/>
      <c r="W53" s="371"/>
      <c r="X53" s="371"/>
      <c r="Y53" s="371"/>
      <c r="Z53" s="371"/>
      <c r="AA53" s="371"/>
      <c r="AB53" s="371"/>
      <c r="AC53" s="371"/>
      <c r="AD53" s="371"/>
      <c r="AE53" s="371"/>
      <c r="AF53" s="371"/>
      <c r="AG53" s="6"/>
    </row>
    <row r="54" spans="1:33" ht="13.2">
      <c r="A54" s="75">
        <v>7713</v>
      </c>
      <c r="B54" s="526"/>
      <c r="C54" s="526"/>
      <c r="D54" s="526"/>
      <c r="E54" s="526"/>
      <c r="F54" s="526"/>
      <c r="G54" s="526"/>
      <c r="H54" s="526"/>
      <c r="I54" s="526"/>
      <c r="J54" s="526"/>
      <c r="K54" s="526"/>
      <c r="L54" s="526"/>
      <c r="M54" s="526"/>
      <c r="N54" s="526"/>
      <c r="O54" s="526"/>
      <c r="P54" s="526"/>
      <c r="Q54" s="526"/>
      <c r="R54" s="526"/>
      <c r="S54" s="526"/>
      <c r="T54" s="526"/>
      <c r="U54" s="526" t="s">
        <v>1910</v>
      </c>
      <c r="V54" s="526" t="s">
        <v>1910</v>
      </c>
      <c r="W54" s="526" t="s">
        <v>1910</v>
      </c>
      <c r="X54" s="526" t="s">
        <v>1910</v>
      </c>
      <c r="Y54" s="526" t="s">
        <v>1910</v>
      </c>
      <c r="Z54" s="526" t="s">
        <v>1910</v>
      </c>
      <c r="AA54" s="526" t="s">
        <v>1910</v>
      </c>
      <c r="AB54" s="526" t="s">
        <v>1910</v>
      </c>
      <c r="AC54" s="526"/>
      <c r="AD54" s="526"/>
      <c r="AE54" s="526"/>
      <c r="AF54" s="526"/>
      <c r="AG54" s="6"/>
    </row>
    <row r="55" spans="1:33" ht="13.2">
      <c r="A55" s="76">
        <v>7715</v>
      </c>
      <c r="B55" s="208" t="s">
        <v>3408</v>
      </c>
      <c r="C55" s="208" t="s">
        <v>3408</v>
      </c>
      <c r="D55" s="208" t="s">
        <v>3408</v>
      </c>
      <c r="E55" s="335" t="s">
        <v>2618</v>
      </c>
      <c r="F55" s="335" t="s">
        <v>2618</v>
      </c>
      <c r="G55" s="335" t="s">
        <v>2618</v>
      </c>
      <c r="H55" s="335" t="s">
        <v>2618</v>
      </c>
      <c r="I55" s="335" t="s">
        <v>2618</v>
      </c>
      <c r="J55" s="335" t="s">
        <v>2618</v>
      </c>
      <c r="K55" s="335" t="s">
        <v>2618</v>
      </c>
      <c r="L55" s="371"/>
      <c r="M55" s="371"/>
      <c r="N55" s="371"/>
      <c r="O55" s="371"/>
      <c r="P55" s="371"/>
      <c r="Q55" s="371"/>
      <c r="R55" s="371"/>
      <c r="S55" s="371" t="s">
        <v>571</v>
      </c>
      <c r="T55" s="918" t="s">
        <v>3132</v>
      </c>
      <c r="U55" s="918" t="s">
        <v>3132</v>
      </c>
      <c r="V55" s="918" t="s">
        <v>3132</v>
      </c>
      <c r="W55" s="918" t="s">
        <v>3132</v>
      </c>
      <c r="X55" s="918" t="s">
        <v>3132</v>
      </c>
      <c r="Y55" s="918" t="s">
        <v>3132</v>
      </c>
      <c r="Z55" s="918" t="s">
        <v>3132</v>
      </c>
      <c r="AA55" s="918" t="s">
        <v>3132</v>
      </c>
      <c r="AB55" s="918" t="s">
        <v>3132</v>
      </c>
      <c r="AC55" s="918" t="s">
        <v>3132</v>
      </c>
      <c r="AD55" s="918" t="s">
        <v>3132</v>
      </c>
      <c r="AE55" s="918" t="s">
        <v>3132</v>
      </c>
      <c r="AF55" s="918" t="s">
        <v>3132</v>
      </c>
      <c r="AG55" s="6"/>
    </row>
    <row r="56" spans="1:33" ht="13.8">
      <c r="A56" s="76">
        <v>7716</v>
      </c>
      <c r="B56" s="371"/>
      <c r="C56" s="371"/>
      <c r="D56" s="371"/>
      <c r="E56" s="371"/>
      <c r="F56" s="371"/>
      <c r="G56" s="371"/>
      <c r="H56" s="526"/>
      <c r="I56" s="526"/>
      <c r="J56" s="526"/>
      <c r="K56" s="371"/>
      <c r="L56" s="546" t="s">
        <v>3399</v>
      </c>
      <c r="M56" s="526"/>
      <c r="N56" s="546" t="s">
        <v>3399</v>
      </c>
      <c r="O56" s="526"/>
      <c r="P56" s="371"/>
      <c r="Q56" s="526"/>
      <c r="R56" s="526"/>
      <c r="S56" s="526"/>
      <c r="T56" s="526" t="s">
        <v>84</v>
      </c>
      <c r="U56" s="526"/>
      <c r="V56" s="526"/>
      <c r="W56" s="371"/>
      <c r="X56" s="526"/>
      <c r="Y56" s="105" t="s">
        <v>3392</v>
      </c>
      <c r="Z56" s="526"/>
      <c r="AA56" s="526"/>
      <c r="AB56" s="58" t="s">
        <v>3401</v>
      </c>
      <c r="AC56" s="58" t="s">
        <v>3402</v>
      </c>
      <c r="AD56" s="58" t="s">
        <v>3403</v>
      </c>
      <c r="AE56" s="390"/>
      <c r="AF56" s="390"/>
      <c r="AG56" s="6"/>
    </row>
    <row r="57" spans="1:33" ht="13.2">
      <c r="A57" s="76">
        <v>7717</v>
      </c>
      <c r="B57" s="371"/>
      <c r="C57" s="371"/>
      <c r="D57" s="371"/>
      <c r="E57" s="371"/>
      <c r="F57" s="371"/>
      <c r="G57" s="371"/>
      <c r="H57" s="371"/>
      <c r="I57" s="371"/>
      <c r="J57" s="371"/>
      <c r="K57" s="371"/>
      <c r="L57" s="371"/>
      <c r="M57" s="371"/>
      <c r="N57" s="371" t="s">
        <v>84</v>
      </c>
      <c r="O57" s="371" t="s">
        <v>84</v>
      </c>
      <c r="P57" s="371" t="s">
        <v>84</v>
      </c>
      <c r="Q57" s="371" t="s">
        <v>84</v>
      </c>
      <c r="R57" s="371" t="s">
        <v>84</v>
      </c>
      <c r="S57" s="371" t="s">
        <v>84</v>
      </c>
      <c r="T57" s="371" t="s">
        <v>571</v>
      </c>
      <c r="U57" s="371" t="s">
        <v>84</v>
      </c>
      <c r="V57" s="371" t="s">
        <v>84</v>
      </c>
      <c r="W57" s="371" t="s">
        <v>84</v>
      </c>
      <c r="X57" s="371" t="s">
        <v>84</v>
      </c>
      <c r="Y57" s="371" t="s">
        <v>84</v>
      </c>
      <c r="Z57" s="371" t="s">
        <v>84</v>
      </c>
      <c r="AA57" s="371" t="s">
        <v>84</v>
      </c>
      <c r="AB57" s="371" t="s">
        <v>84</v>
      </c>
      <c r="AC57" s="371" t="s">
        <v>84</v>
      </c>
      <c r="AD57" s="371"/>
      <c r="AE57" s="371" t="s">
        <v>84</v>
      </c>
      <c r="AF57" s="371" t="s">
        <v>84</v>
      </c>
      <c r="AG57" s="6"/>
    </row>
    <row r="58" spans="1:33" ht="13.8">
      <c r="A58" s="76">
        <v>7718</v>
      </c>
      <c r="B58" s="525"/>
      <c r="C58" s="525"/>
      <c r="D58" s="525"/>
      <c r="E58" s="525"/>
      <c r="F58" s="525"/>
      <c r="G58" s="525"/>
      <c r="H58" s="525"/>
      <c r="I58" s="525"/>
      <c r="J58" s="525"/>
      <c r="K58" s="525" t="s">
        <v>1290</v>
      </c>
      <c r="L58" s="525"/>
      <c r="M58" s="525"/>
      <c r="N58" s="525" t="s">
        <v>92</v>
      </c>
      <c r="O58" s="525" t="s">
        <v>92</v>
      </c>
      <c r="P58" s="525"/>
      <c r="Q58" s="525"/>
      <c r="R58" s="525"/>
      <c r="S58" s="525"/>
      <c r="T58" s="525"/>
      <c r="U58" s="525" t="s">
        <v>571</v>
      </c>
      <c r="V58" s="525"/>
      <c r="W58" s="525"/>
      <c r="X58" s="525"/>
      <c r="Y58" s="525"/>
      <c r="Z58" s="525"/>
      <c r="AA58" s="525"/>
      <c r="AB58" s="525"/>
      <c r="AC58" s="525"/>
      <c r="AD58" s="525"/>
      <c r="AE58" s="525"/>
      <c r="AF58" s="546" t="s">
        <v>3129</v>
      </c>
      <c r="AG58" s="6"/>
    </row>
    <row r="59" spans="1:33" ht="13.2">
      <c r="A59" s="76">
        <v>7719</v>
      </c>
      <c r="B59" s="525" t="s">
        <v>86</v>
      </c>
      <c r="C59" s="525"/>
      <c r="D59" s="525"/>
      <c r="E59" s="525"/>
      <c r="F59" s="525"/>
      <c r="G59" s="525"/>
      <c r="H59" s="525"/>
      <c r="I59" s="525"/>
      <c r="J59" s="525"/>
      <c r="K59" s="525"/>
      <c r="L59" s="525"/>
      <c r="M59" s="525"/>
      <c r="N59" s="525"/>
      <c r="O59" s="525"/>
      <c r="P59" s="525"/>
      <c r="Q59" s="525"/>
      <c r="R59" s="525"/>
      <c r="S59" s="525"/>
      <c r="T59" s="525"/>
      <c r="U59" s="525"/>
      <c r="V59" s="525"/>
      <c r="W59" s="525"/>
      <c r="X59" s="525" t="s">
        <v>571</v>
      </c>
      <c r="Y59" s="525"/>
      <c r="Z59" s="525"/>
      <c r="AA59" s="525"/>
      <c r="AB59" s="525"/>
      <c r="AC59" s="525"/>
      <c r="AD59" s="525"/>
      <c r="AE59" s="653"/>
      <c r="AF59" s="653"/>
      <c r="AG59" s="6"/>
    </row>
    <row r="60" spans="1:33" ht="13.2">
      <c r="A60" s="76">
        <v>7777</v>
      </c>
      <c r="B60" s="525"/>
      <c r="C60" s="525"/>
      <c r="D60" s="525"/>
      <c r="E60" s="525"/>
      <c r="F60" s="525"/>
      <c r="G60" s="525"/>
      <c r="H60" s="525"/>
      <c r="I60" s="525"/>
      <c r="J60" s="525"/>
      <c r="K60" s="525"/>
      <c r="L60" s="525"/>
      <c r="M60" s="525"/>
      <c r="N60" s="525"/>
      <c r="O60" s="526"/>
      <c r="P60" s="526"/>
      <c r="Q60" s="526"/>
      <c r="R60" s="525"/>
      <c r="S60" s="525"/>
      <c r="T60" s="525"/>
      <c r="U60" s="525"/>
      <c r="V60" s="525"/>
      <c r="W60" s="525"/>
      <c r="X60" s="525"/>
      <c r="Y60" s="525"/>
      <c r="Z60" s="525"/>
      <c r="AA60" s="525"/>
      <c r="AB60" s="525"/>
      <c r="AC60" s="525"/>
      <c r="AD60" s="525"/>
      <c r="AE60" s="653"/>
      <c r="AF60" s="653"/>
      <c r="AG60" s="6"/>
    </row>
    <row r="61" spans="1:33" ht="13.2">
      <c r="A61" s="60">
        <v>7721</v>
      </c>
      <c r="B61" s="105" t="s">
        <v>3364</v>
      </c>
      <c r="C61" s="105" t="s">
        <v>3364</v>
      </c>
      <c r="D61" s="105" t="s">
        <v>3364</v>
      </c>
      <c r="E61" s="525"/>
      <c r="F61" s="525"/>
      <c r="G61" s="525"/>
      <c r="H61" s="525"/>
      <c r="I61" s="525"/>
      <c r="J61" s="764" t="s">
        <v>3386</v>
      </c>
      <c r="K61" s="764" t="s">
        <v>3387</v>
      </c>
      <c r="L61" s="764" t="s">
        <v>3387</v>
      </c>
      <c r="M61" s="531"/>
      <c r="N61" s="531"/>
      <c r="O61" s="531"/>
      <c r="P61" s="531"/>
      <c r="Q61" s="531"/>
      <c r="R61" s="525"/>
      <c r="S61" s="525"/>
      <c r="T61" s="58" t="s">
        <v>3393</v>
      </c>
      <c r="U61" s="525"/>
      <c r="V61" s="525"/>
      <c r="W61" s="525"/>
      <c r="X61" s="525"/>
      <c r="Y61" s="329" t="s">
        <v>955</v>
      </c>
      <c r="Z61" s="58" t="s">
        <v>3395</v>
      </c>
      <c r="AA61" s="58" t="s">
        <v>2496</v>
      </c>
      <c r="AB61" s="345" t="s">
        <v>571</v>
      </c>
      <c r="AC61" s="345"/>
      <c r="AD61" s="525"/>
      <c r="AE61" s="653" t="s">
        <v>3166</v>
      </c>
      <c r="AF61" s="653"/>
      <c r="AG61" s="6"/>
    </row>
    <row r="62" spans="1:33" ht="13.8">
      <c r="A62" s="76">
        <v>7722</v>
      </c>
      <c r="B62" s="371"/>
      <c r="C62" s="371"/>
      <c r="D62" s="58"/>
      <c r="E62" s="58"/>
      <c r="F62" s="58"/>
      <c r="G62" s="371"/>
      <c r="H62" s="526" t="s">
        <v>3409</v>
      </c>
      <c r="I62" s="371"/>
      <c r="J62" s="371"/>
      <c r="K62" s="371"/>
      <c r="L62" s="371"/>
      <c r="M62" s="371"/>
      <c r="N62" s="371"/>
      <c r="O62" s="390"/>
      <c r="P62" s="390"/>
      <c r="Q62" s="390"/>
      <c r="R62" s="58"/>
      <c r="S62" s="58"/>
      <c r="T62" s="58"/>
      <c r="U62" s="58"/>
      <c r="V62" s="562" t="s">
        <v>3009</v>
      </c>
      <c r="W62" s="526"/>
      <c r="X62" s="526" t="s">
        <v>955</v>
      </c>
      <c r="Y62" s="58" t="s">
        <v>1465</v>
      </c>
      <c r="Z62" s="58" t="s">
        <v>1465</v>
      </c>
      <c r="AA62" s="58" t="s">
        <v>1465</v>
      </c>
      <c r="AB62" s="546" t="s">
        <v>3389</v>
      </c>
      <c r="AC62" s="58" t="s">
        <v>3390</v>
      </c>
      <c r="AD62" s="371" t="s">
        <v>98</v>
      </c>
      <c r="AE62" s="546" t="s">
        <v>3410</v>
      </c>
      <c r="AF62" s="347" t="s">
        <v>2986</v>
      </c>
      <c r="AG62" s="6"/>
    </row>
    <row r="63" spans="1:33" ht="13.2">
      <c r="A63" s="76">
        <v>7723</v>
      </c>
      <c r="B63" s="526"/>
      <c r="C63" s="526"/>
      <c r="D63" s="526"/>
      <c r="E63" s="526"/>
      <c r="F63" s="526"/>
      <c r="G63" s="526"/>
      <c r="H63" s="526"/>
      <c r="I63" s="526"/>
      <c r="J63" s="526"/>
      <c r="K63" s="526"/>
      <c r="L63" s="526"/>
      <c r="M63" s="526"/>
      <c r="N63" s="526"/>
      <c r="O63" s="526"/>
      <c r="P63" s="526"/>
      <c r="Q63" s="526" t="s">
        <v>2910</v>
      </c>
      <c r="R63" s="526" t="s">
        <v>2910</v>
      </c>
      <c r="S63" s="526" t="s">
        <v>2910</v>
      </c>
      <c r="T63" s="526" t="s">
        <v>2910</v>
      </c>
      <c r="U63" s="526" t="s">
        <v>2910</v>
      </c>
      <c r="V63" s="526"/>
      <c r="W63" s="526"/>
      <c r="X63" s="526" t="s">
        <v>2910</v>
      </c>
      <c r="Y63" s="526" t="s">
        <v>2910</v>
      </c>
      <c r="Z63" s="526" t="s">
        <v>2910</v>
      </c>
      <c r="AA63" s="526" t="s">
        <v>2910</v>
      </c>
      <c r="AB63" s="526" t="s">
        <v>2910</v>
      </c>
      <c r="AC63" s="526"/>
      <c r="AD63" s="57"/>
      <c r="AE63" s="526" t="s">
        <v>2910</v>
      </c>
      <c r="AF63" s="526" t="s">
        <v>2910</v>
      </c>
      <c r="AG63" s="6"/>
    </row>
    <row r="64" spans="1:33" ht="13.2">
      <c r="A64" s="64">
        <v>7725</v>
      </c>
      <c r="B64" s="729" t="s">
        <v>1910</v>
      </c>
      <c r="C64" s="251" t="s">
        <v>1910</v>
      </c>
      <c r="D64" s="288" t="s">
        <v>1910</v>
      </c>
      <c r="E64" s="288" t="s">
        <v>1910</v>
      </c>
      <c r="F64" s="288" t="s">
        <v>1910</v>
      </c>
      <c r="G64" s="288" t="s">
        <v>1910</v>
      </c>
      <c r="H64" s="288" t="s">
        <v>1910</v>
      </c>
      <c r="I64" s="288" t="s">
        <v>1910</v>
      </c>
      <c r="J64" s="288" t="s">
        <v>1910</v>
      </c>
      <c r="K64" s="288" t="s">
        <v>1910</v>
      </c>
      <c r="L64" s="288" t="s">
        <v>1910</v>
      </c>
      <c r="M64" s="288" t="s">
        <v>1910</v>
      </c>
      <c r="N64" s="288" t="s">
        <v>1910</v>
      </c>
      <c r="O64" s="288" t="s">
        <v>1910</v>
      </c>
      <c r="P64" s="288" t="s">
        <v>1910</v>
      </c>
      <c r="Q64" s="288" t="s">
        <v>1910</v>
      </c>
      <c r="R64" s="288" t="s">
        <v>1910</v>
      </c>
      <c r="S64" s="288" t="s">
        <v>1910</v>
      </c>
      <c r="T64" s="288" t="s">
        <v>1910</v>
      </c>
      <c r="U64" s="288" t="s">
        <v>1910</v>
      </c>
      <c r="V64" s="288" t="s">
        <v>1910</v>
      </c>
      <c r="W64" s="288" t="s">
        <v>1910</v>
      </c>
      <c r="X64" s="288" t="s">
        <v>1910</v>
      </c>
      <c r="Y64" s="288" t="s">
        <v>1910</v>
      </c>
      <c r="Z64" s="58" t="s">
        <v>3397</v>
      </c>
      <c r="AA64" s="58" t="s">
        <v>3397</v>
      </c>
      <c r="AB64" s="288" t="s">
        <v>1910</v>
      </c>
      <c r="AC64" s="288" t="s">
        <v>1910</v>
      </c>
      <c r="AD64" s="288" t="s">
        <v>1910</v>
      </c>
      <c r="AE64" s="288" t="s">
        <v>1910</v>
      </c>
      <c r="AF64" s="288" t="s">
        <v>1910</v>
      </c>
      <c r="AG64" s="6"/>
    </row>
    <row r="65" spans="1:33" ht="13.2">
      <c r="A65" s="64">
        <v>7726</v>
      </c>
      <c r="B65" s="1184" t="s">
        <v>1910</v>
      </c>
      <c r="C65" s="288" t="s">
        <v>1910</v>
      </c>
      <c r="D65" s="288" t="s">
        <v>1910</v>
      </c>
      <c r="E65" s="288" t="s">
        <v>1910</v>
      </c>
      <c r="F65" s="288" t="s">
        <v>1910</v>
      </c>
      <c r="G65" s="288" t="s">
        <v>1910</v>
      </c>
      <c r="H65" s="288" t="s">
        <v>1910</v>
      </c>
      <c r="I65" s="288" t="s">
        <v>1910</v>
      </c>
      <c r="J65" s="288" t="s">
        <v>1910</v>
      </c>
      <c r="K65" s="288" t="s">
        <v>1910</v>
      </c>
      <c r="L65" s="288" t="s">
        <v>1910</v>
      </c>
      <c r="M65" s="288" t="s">
        <v>1910</v>
      </c>
      <c r="N65" s="288" t="s">
        <v>1910</v>
      </c>
      <c r="O65" s="288" t="s">
        <v>1910</v>
      </c>
      <c r="P65" s="288" t="s">
        <v>1910</v>
      </c>
      <c r="Q65" s="288" t="s">
        <v>1910</v>
      </c>
      <c r="R65" s="288" t="s">
        <v>1910</v>
      </c>
      <c r="S65" s="288" t="s">
        <v>1910</v>
      </c>
      <c r="T65" s="288" t="s">
        <v>1910</v>
      </c>
      <c r="U65" s="288" t="s">
        <v>1910</v>
      </c>
      <c r="V65" s="288" t="s">
        <v>1910</v>
      </c>
      <c r="W65" s="288" t="s">
        <v>1910</v>
      </c>
      <c r="X65" s="288" t="s">
        <v>1910</v>
      </c>
      <c r="Y65" s="562" t="s">
        <v>3369</v>
      </c>
      <c r="Z65" s="562" t="s">
        <v>3369</v>
      </c>
      <c r="AA65" s="562" t="s">
        <v>3369</v>
      </c>
      <c r="AB65" s="562" t="s">
        <v>3369</v>
      </c>
      <c r="AC65" s="526" t="s">
        <v>3370</v>
      </c>
      <c r="AD65" s="288" t="s">
        <v>1910</v>
      </c>
      <c r="AE65" s="288" t="s">
        <v>1910</v>
      </c>
      <c r="AF65" s="288" t="s">
        <v>1910</v>
      </c>
      <c r="AG65" s="6"/>
    </row>
    <row r="66" spans="1:33" ht="13.2">
      <c r="A66" s="461">
        <v>7727</v>
      </c>
      <c r="B66" s="526" t="s">
        <v>3288</v>
      </c>
      <c r="C66" s="526" t="s">
        <v>2714</v>
      </c>
      <c r="D66" s="58" t="s">
        <v>3366</v>
      </c>
      <c r="E66" s="58" t="s">
        <v>3366</v>
      </c>
      <c r="F66" s="58" t="s">
        <v>3366</v>
      </c>
      <c r="G66" s="526"/>
      <c r="H66" s="526"/>
      <c r="I66" s="526"/>
      <c r="J66" s="526"/>
      <c r="K66" s="526"/>
      <c r="L66" s="526"/>
      <c r="M66" s="526"/>
      <c r="N66" s="526"/>
      <c r="O66" s="526"/>
      <c r="P66" s="526"/>
      <c r="Q66" s="526"/>
      <c r="R66" s="1185" t="s">
        <v>3388</v>
      </c>
      <c r="S66" s="526" t="s">
        <v>571</v>
      </c>
      <c r="T66" s="526"/>
      <c r="U66" s="526" t="s">
        <v>3377</v>
      </c>
      <c r="V66" s="526"/>
      <c r="W66" s="526"/>
      <c r="X66" s="329" t="s">
        <v>3362</v>
      </c>
      <c r="Y66" s="329" t="s">
        <v>3362</v>
      </c>
      <c r="Z66" s="329" t="s">
        <v>3362</v>
      </c>
      <c r="AA66" s="329" t="s">
        <v>3362</v>
      </c>
      <c r="AB66" s="329" t="s">
        <v>3362</v>
      </c>
      <c r="AC66" s="329" t="s">
        <v>3362</v>
      </c>
      <c r="AD66" s="526"/>
      <c r="AE66" s="526" t="s">
        <v>3411</v>
      </c>
      <c r="AF66" s="526" t="s">
        <v>2866</v>
      </c>
      <c r="AG66" s="6"/>
    </row>
    <row r="67" spans="1:33" ht="13.2">
      <c r="A67" s="461">
        <v>7728</v>
      </c>
      <c r="B67" s="526"/>
      <c r="C67" s="526"/>
      <c r="D67" s="526"/>
      <c r="E67" s="526"/>
      <c r="F67" s="526"/>
      <c r="G67" s="526"/>
      <c r="H67" s="526"/>
      <c r="I67" s="526"/>
      <c r="J67" s="526"/>
      <c r="K67" s="526"/>
      <c r="L67" s="526"/>
      <c r="M67" s="526"/>
      <c r="N67" s="526"/>
      <c r="O67" s="526"/>
      <c r="Q67" s="526"/>
      <c r="R67" s="526"/>
      <c r="S67" s="526"/>
      <c r="T67" s="526"/>
      <c r="U67" s="526"/>
      <c r="V67" s="526"/>
      <c r="W67" s="526"/>
      <c r="X67" s="329"/>
      <c r="Y67" s="329" t="s">
        <v>955</v>
      </c>
      <c r="Z67" s="329" t="s">
        <v>1029</v>
      </c>
      <c r="AA67" s="329" t="s">
        <v>1029</v>
      </c>
      <c r="AB67" s="329"/>
      <c r="AC67" s="329"/>
      <c r="AD67" s="526"/>
      <c r="AE67" s="58" t="s">
        <v>2938</v>
      </c>
      <c r="AF67" s="526"/>
      <c r="AG67" s="6"/>
    </row>
    <row r="68" spans="1:33" ht="13.8">
      <c r="A68" s="75">
        <v>7729</v>
      </c>
      <c r="B68" s="251" t="s">
        <v>3412</v>
      </c>
      <c r="C68" s="526"/>
      <c r="D68" s="526"/>
      <c r="E68" s="526"/>
      <c r="F68" s="526"/>
      <c r="G68" s="526"/>
      <c r="H68" s="526"/>
      <c r="I68" s="526"/>
      <c r="J68" s="526"/>
      <c r="K68" s="526"/>
      <c r="L68" s="546" t="s">
        <v>3413</v>
      </c>
      <c r="M68" s="58" t="s">
        <v>906</v>
      </c>
      <c r="N68" s="526"/>
      <c r="O68" s="526"/>
      <c r="Q68" s="526"/>
      <c r="R68" s="526"/>
      <c r="S68" s="526"/>
      <c r="T68" s="57"/>
      <c r="U68" s="57"/>
      <c r="V68" s="57"/>
      <c r="W68" s="57"/>
      <c r="X68" s="57" t="s">
        <v>571</v>
      </c>
      <c r="Y68" s="525" t="s">
        <v>818</v>
      </c>
      <c r="Z68" s="525" t="s">
        <v>818</v>
      </c>
      <c r="AA68" s="525" t="s">
        <v>818</v>
      </c>
      <c r="AB68" s="58" t="s">
        <v>3393</v>
      </c>
      <c r="AC68" s="546" t="s">
        <v>3383</v>
      </c>
      <c r="AD68" s="752" t="s">
        <v>1445</v>
      </c>
      <c r="AE68" s="602" t="s">
        <v>3405</v>
      </c>
      <c r="AF68" s="526"/>
      <c r="AG68" s="6"/>
    </row>
    <row r="69" spans="1:33" ht="13.2">
      <c r="A69" s="77">
        <v>7731</v>
      </c>
      <c r="B69" s="526"/>
      <c r="C69" s="526"/>
      <c r="D69" s="526" t="s">
        <v>2910</v>
      </c>
      <c r="E69" s="526" t="s">
        <v>2910</v>
      </c>
      <c r="F69" s="526" t="s">
        <v>2910</v>
      </c>
      <c r="G69" s="526" t="s">
        <v>2910</v>
      </c>
      <c r="H69" s="526"/>
      <c r="I69" s="526"/>
      <c r="J69" s="526"/>
      <c r="K69" s="526" t="s">
        <v>2910</v>
      </c>
      <c r="L69" s="526" t="s">
        <v>2910</v>
      </c>
      <c r="M69" s="526" t="s">
        <v>2910</v>
      </c>
      <c r="N69" s="526" t="s">
        <v>2910</v>
      </c>
      <c r="O69" s="526"/>
      <c r="Q69" s="526" t="s">
        <v>2910</v>
      </c>
      <c r="R69" s="526" t="s">
        <v>2910</v>
      </c>
      <c r="S69" s="526" t="s">
        <v>2910</v>
      </c>
      <c r="T69" s="526" t="s">
        <v>2910</v>
      </c>
      <c r="U69" s="526" t="s">
        <v>2910</v>
      </c>
      <c r="V69" s="526"/>
      <c r="W69" s="526"/>
      <c r="X69" s="526" t="s">
        <v>2910</v>
      </c>
      <c r="Y69" s="526" t="s">
        <v>2910</v>
      </c>
      <c r="Z69" s="526" t="s">
        <v>2910</v>
      </c>
      <c r="AA69" s="526" t="s">
        <v>2910</v>
      </c>
      <c r="AB69" s="526" t="s">
        <v>2910</v>
      </c>
      <c r="AC69" s="526"/>
      <c r="AD69" s="526"/>
      <c r="AE69" s="526" t="s">
        <v>2910</v>
      </c>
      <c r="AF69" s="526" t="s">
        <v>2910</v>
      </c>
      <c r="AG69" s="6"/>
    </row>
    <row r="70" spans="1:33" ht="13.2">
      <c r="A70" s="1186">
        <v>7732</v>
      </c>
      <c r="B70" s="526" t="s">
        <v>1910</v>
      </c>
      <c r="C70" s="526" t="s">
        <v>1910</v>
      </c>
      <c r="D70" s="526" t="s">
        <v>1910</v>
      </c>
      <c r="E70" s="526" t="s">
        <v>1910</v>
      </c>
      <c r="F70" s="526" t="s">
        <v>1910</v>
      </c>
      <c r="G70" s="526" t="s">
        <v>1910</v>
      </c>
      <c r="H70" s="526" t="s">
        <v>1910</v>
      </c>
      <c r="I70" s="526" t="s">
        <v>1910</v>
      </c>
      <c r="J70" s="526" t="s">
        <v>1910</v>
      </c>
      <c r="K70" s="526" t="s">
        <v>1910</v>
      </c>
      <c r="L70" s="526" t="s">
        <v>1910</v>
      </c>
      <c r="M70" s="526" t="s">
        <v>1910</v>
      </c>
      <c r="N70" s="526" t="s">
        <v>1910</v>
      </c>
      <c r="O70" s="526" t="s">
        <v>1910</v>
      </c>
      <c r="P70" s="526" t="s">
        <v>1910</v>
      </c>
      <c r="Q70" s="526" t="s">
        <v>1910</v>
      </c>
      <c r="R70" s="526" t="s">
        <v>1910</v>
      </c>
      <c r="S70" s="526" t="s">
        <v>1910</v>
      </c>
      <c r="T70" s="526" t="s">
        <v>1910</v>
      </c>
      <c r="U70" s="526" t="s">
        <v>1910</v>
      </c>
      <c r="V70" s="526" t="s">
        <v>1910</v>
      </c>
      <c r="W70" s="526" t="s">
        <v>1910</v>
      </c>
      <c r="X70" s="526" t="s">
        <v>1910</v>
      </c>
      <c r="Y70" s="526" t="s">
        <v>1910</v>
      </c>
      <c r="Z70" s="526" t="s">
        <v>1910</v>
      </c>
      <c r="AA70" s="526" t="s">
        <v>3148</v>
      </c>
      <c r="AB70" s="526" t="s">
        <v>3148</v>
      </c>
      <c r="AC70" s="526" t="s">
        <v>3148</v>
      </c>
      <c r="AD70" s="526" t="s">
        <v>3148</v>
      </c>
      <c r="AE70" s="526" t="s">
        <v>1910</v>
      </c>
      <c r="AF70" s="526" t="s">
        <v>1910</v>
      </c>
      <c r="AG70" s="6"/>
    </row>
    <row r="71" spans="1:33" ht="13.8">
      <c r="A71" s="79">
        <v>7752</v>
      </c>
      <c r="B71" s="371" t="s">
        <v>1910</v>
      </c>
      <c r="C71" s="371" t="s">
        <v>1910</v>
      </c>
      <c r="D71" s="371" t="s">
        <v>1910</v>
      </c>
      <c r="E71" s="371" t="s">
        <v>1910</v>
      </c>
      <c r="F71" s="371" t="s">
        <v>1910</v>
      </c>
      <c r="G71" s="371" t="s">
        <v>1910</v>
      </c>
      <c r="H71" s="371" t="s">
        <v>1910</v>
      </c>
      <c r="I71" s="371" t="s">
        <v>1910</v>
      </c>
      <c r="J71" s="371" t="s">
        <v>1910</v>
      </c>
      <c r="K71" s="371" t="s">
        <v>1910</v>
      </c>
      <c r="L71" s="371" t="s">
        <v>1910</v>
      </c>
      <c r="M71" s="371" t="s">
        <v>1910</v>
      </c>
      <c r="N71" s="371" t="s">
        <v>1910</v>
      </c>
      <c r="O71" s="371" t="s">
        <v>1910</v>
      </c>
      <c r="P71" s="371" t="s">
        <v>1910</v>
      </c>
      <c r="Q71" s="371" t="s">
        <v>1910</v>
      </c>
      <c r="R71" s="371" t="s">
        <v>1910</v>
      </c>
      <c r="S71" s="371" t="s">
        <v>1910</v>
      </c>
      <c r="T71" s="371" t="s">
        <v>1910</v>
      </c>
      <c r="U71" s="371" t="s">
        <v>1910</v>
      </c>
      <c r="V71" s="371" t="s">
        <v>1910</v>
      </c>
      <c r="W71" s="371" t="s">
        <v>1910</v>
      </c>
      <c r="X71" s="371" t="s">
        <v>1910</v>
      </c>
      <c r="Y71" s="371" t="s">
        <v>1910</v>
      </c>
      <c r="Z71" s="371" t="s">
        <v>1910</v>
      </c>
      <c r="AA71" s="371" t="s">
        <v>1910</v>
      </c>
      <c r="AB71" s="546" t="s">
        <v>3398</v>
      </c>
      <c r="AC71" s="371" t="s">
        <v>1910</v>
      </c>
      <c r="AD71" s="371" t="s">
        <v>1910</v>
      </c>
      <c r="AE71" s="371" t="s">
        <v>1910</v>
      </c>
      <c r="AF71" s="371" t="s">
        <v>1910</v>
      </c>
      <c r="AG71" s="6"/>
    </row>
    <row r="72" spans="1:33" ht="13.2">
      <c r="A72" s="79">
        <v>7751</v>
      </c>
      <c r="B72" s="6" t="s">
        <v>1910</v>
      </c>
      <c r="C72" s="6" t="s">
        <v>1910</v>
      </c>
      <c r="D72" s="6" t="s">
        <v>1910</v>
      </c>
      <c r="E72" s="6" t="s">
        <v>1910</v>
      </c>
      <c r="F72" s="6" t="s">
        <v>1910</v>
      </c>
      <c r="G72" s="6" t="s">
        <v>1910</v>
      </c>
      <c r="H72" s="6" t="s">
        <v>1910</v>
      </c>
      <c r="I72" s="6" t="s">
        <v>1910</v>
      </c>
      <c r="J72" s="6" t="s">
        <v>1910</v>
      </c>
      <c r="K72" s="6" t="s">
        <v>1910</v>
      </c>
      <c r="L72" s="6" t="s">
        <v>1910</v>
      </c>
      <c r="M72" s="6" t="s">
        <v>1910</v>
      </c>
      <c r="N72" s="6" t="s">
        <v>1910</v>
      </c>
      <c r="O72" s="6" t="s">
        <v>1910</v>
      </c>
      <c r="P72" s="6" t="s">
        <v>1910</v>
      </c>
      <c r="Q72" s="6" t="s">
        <v>1910</v>
      </c>
      <c r="R72" s="6" t="s">
        <v>1910</v>
      </c>
      <c r="S72" s="6" t="s">
        <v>1910</v>
      </c>
      <c r="T72" s="6" t="s">
        <v>1910</v>
      </c>
      <c r="U72" s="6" t="s">
        <v>1910</v>
      </c>
      <c r="V72" s="6" t="s">
        <v>1910</v>
      </c>
      <c r="W72" s="6" t="s">
        <v>1910</v>
      </c>
      <c r="X72" s="6" t="s">
        <v>1910</v>
      </c>
      <c r="Y72" s="6" t="s">
        <v>1910</v>
      </c>
      <c r="Z72" s="6" t="s">
        <v>1910</v>
      </c>
      <c r="AA72" s="6" t="s">
        <v>1910</v>
      </c>
      <c r="AB72" s="6" t="s">
        <v>1910</v>
      </c>
      <c r="AC72" s="6" t="s">
        <v>1910</v>
      </c>
      <c r="AD72" s="6" t="s">
        <v>1910</v>
      </c>
      <c r="AE72" s="6" t="s">
        <v>1910</v>
      </c>
      <c r="AF72" s="6" t="s">
        <v>1910</v>
      </c>
      <c r="AG72" s="6"/>
    </row>
    <row r="73" spans="1:33" ht="13.2">
      <c r="A73" s="79">
        <v>7753</v>
      </c>
      <c r="B73" s="6"/>
      <c r="C73" s="6"/>
      <c r="D73" s="6" t="s">
        <v>2910</v>
      </c>
      <c r="E73" s="6" t="s">
        <v>2910</v>
      </c>
      <c r="F73" s="6" t="s">
        <v>2910</v>
      </c>
      <c r="G73" s="6" t="s">
        <v>2910</v>
      </c>
      <c r="H73" s="6"/>
      <c r="I73" s="6"/>
      <c r="J73" s="6"/>
      <c r="K73" s="6" t="s">
        <v>2910</v>
      </c>
      <c r="L73" s="6" t="s">
        <v>2910</v>
      </c>
      <c r="M73" s="6" t="s">
        <v>2910</v>
      </c>
      <c r="N73" s="6" t="s">
        <v>2910</v>
      </c>
      <c r="O73" s="6"/>
      <c r="P73" s="6"/>
      <c r="Q73" s="6" t="s">
        <v>2910</v>
      </c>
      <c r="R73" s="6" t="s">
        <v>2910</v>
      </c>
      <c r="S73" s="6" t="s">
        <v>2910</v>
      </c>
      <c r="T73" s="6" t="s">
        <v>2910</v>
      </c>
      <c r="U73" s="6" t="s">
        <v>2910</v>
      </c>
      <c r="V73" s="6"/>
      <c r="W73" s="6"/>
      <c r="X73" s="6" t="s">
        <v>2910</v>
      </c>
      <c r="Y73" s="6" t="s">
        <v>2910</v>
      </c>
      <c r="Z73" s="6" t="s">
        <v>2910</v>
      </c>
      <c r="AA73" s="6" t="s">
        <v>2910</v>
      </c>
      <c r="AB73" s="6" t="s">
        <v>2910</v>
      </c>
      <c r="AC73" s="6"/>
      <c r="AD73" s="6"/>
      <c r="AE73" s="6" t="s">
        <v>2910</v>
      </c>
      <c r="AF73" s="6" t="s">
        <v>2910</v>
      </c>
      <c r="AG73" s="6"/>
    </row>
    <row r="74" spans="1:33" ht="13.2">
      <c r="A74" s="26" t="s">
        <v>113</v>
      </c>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row>
    <row r="75" spans="1:33" ht="13.2">
      <c r="A75" s="83" t="s">
        <v>114</v>
      </c>
      <c r="B75" s="84">
        <v>0</v>
      </c>
      <c r="C75" s="84">
        <v>0</v>
      </c>
      <c r="D75" s="84">
        <v>1795</v>
      </c>
      <c r="E75" s="84">
        <v>0</v>
      </c>
      <c r="F75" s="84">
        <v>14943</v>
      </c>
      <c r="G75" s="84">
        <v>8997</v>
      </c>
      <c r="H75" s="84">
        <v>11149</v>
      </c>
      <c r="I75" s="84">
        <v>0</v>
      </c>
      <c r="J75" s="84">
        <v>0</v>
      </c>
      <c r="K75" s="84">
        <v>35100</v>
      </c>
      <c r="L75" s="84">
        <v>0</v>
      </c>
      <c r="M75" s="84">
        <v>29951</v>
      </c>
      <c r="N75" s="84">
        <v>20585</v>
      </c>
      <c r="O75" s="84">
        <v>24158</v>
      </c>
      <c r="P75" s="84">
        <v>20999</v>
      </c>
      <c r="Q75" s="84">
        <v>31380</v>
      </c>
      <c r="R75" s="84">
        <v>7874</v>
      </c>
      <c r="S75" s="84">
        <v>4331</v>
      </c>
      <c r="T75" s="84">
        <v>26897</v>
      </c>
      <c r="U75" s="84">
        <v>0</v>
      </c>
      <c r="V75" s="84">
        <v>0</v>
      </c>
      <c r="W75" s="84">
        <v>0</v>
      </c>
      <c r="X75" s="84">
        <v>0</v>
      </c>
      <c r="Y75" s="84">
        <v>0</v>
      </c>
      <c r="Z75" s="85">
        <v>12656</v>
      </c>
      <c r="AA75" s="85">
        <v>6103</v>
      </c>
      <c r="AB75" s="85">
        <v>0</v>
      </c>
      <c r="AC75" s="85">
        <v>0</v>
      </c>
      <c r="AD75" s="85">
        <v>0</v>
      </c>
      <c r="AE75" s="85">
        <v>0</v>
      </c>
      <c r="AF75" s="85"/>
      <c r="AG75" s="88">
        <f t="shared" ref="AG75:AG78" si="0">SUM(B75:AF75)</f>
        <v>256918</v>
      </c>
    </row>
    <row r="76" spans="1:33" ht="13.2">
      <c r="A76" s="87" t="s">
        <v>115</v>
      </c>
      <c r="B76" s="88">
        <v>0</v>
      </c>
      <c r="C76" s="88">
        <v>0</v>
      </c>
      <c r="D76" s="88">
        <v>7840</v>
      </c>
      <c r="E76" s="88">
        <v>0</v>
      </c>
      <c r="F76" s="88">
        <v>11000</v>
      </c>
      <c r="G76" s="88">
        <v>6480</v>
      </c>
      <c r="H76" s="88">
        <v>15672</v>
      </c>
      <c r="I76" s="88">
        <v>39072</v>
      </c>
      <c r="J76" s="88">
        <v>0</v>
      </c>
      <c r="K76" s="88">
        <v>10320</v>
      </c>
      <c r="L76" s="88">
        <v>0</v>
      </c>
      <c r="M76" s="88">
        <v>13920</v>
      </c>
      <c r="N76" s="88">
        <v>20880</v>
      </c>
      <c r="O76" s="88">
        <v>12400</v>
      </c>
      <c r="P76" s="88">
        <v>16968</v>
      </c>
      <c r="Q76" s="88">
        <v>14688</v>
      </c>
      <c r="R76" s="88">
        <v>6856</v>
      </c>
      <c r="S76" s="88">
        <v>0</v>
      </c>
      <c r="T76" s="88">
        <v>0</v>
      </c>
      <c r="U76" s="88">
        <v>0</v>
      </c>
      <c r="V76" s="88">
        <v>0</v>
      </c>
      <c r="W76" s="88">
        <v>0</v>
      </c>
      <c r="X76" s="88">
        <v>8560</v>
      </c>
      <c r="Y76" s="88">
        <v>0</v>
      </c>
      <c r="Z76" s="88">
        <v>10000</v>
      </c>
      <c r="AA76" s="88">
        <v>0</v>
      </c>
      <c r="AB76" s="88">
        <v>5960</v>
      </c>
      <c r="AC76" s="88">
        <v>0</v>
      </c>
      <c r="AD76" s="88">
        <v>0</v>
      </c>
      <c r="AE76" s="88">
        <v>0</v>
      </c>
      <c r="AF76" s="88">
        <v>0</v>
      </c>
      <c r="AG76" s="88">
        <f t="shared" si="0"/>
        <v>200616</v>
      </c>
    </row>
    <row r="77" spans="1:33" ht="13.2">
      <c r="A77" s="87" t="s">
        <v>116</v>
      </c>
      <c r="B77" s="88">
        <v>30000</v>
      </c>
      <c r="C77" s="88">
        <v>30000</v>
      </c>
      <c r="D77" s="88">
        <v>30000</v>
      </c>
      <c r="E77" s="88">
        <v>30000</v>
      </c>
      <c r="F77" s="88">
        <v>91000</v>
      </c>
      <c r="G77" s="88">
        <v>91000</v>
      </c>
      <c r="H77" s="88">
        <v>30000</v>
      </c>
      <c r="I77" s="88">
        <v>30000</v>
      </c>
      <c r="J77" s="88">
        <v>91000</v>
      </c>
      <c r="K77" s="88">
        <v>91000</v>
      </c>
      <c r="L77" s="88">
        <v>91000</v>
      </c>
      <c r="M77" s="88">
        <v>91000</v>
      </c>
      <c r="N77" s="88">
        <v>91000</v>
      </c>
      <c r="O77" s="88">
        <v>30000</v>
      </c>
      <c r="P77" s="88">
        <v>30000</v>
      </c>
      <c r="Q77" s="88">
        <v>91000</v>
      </c>
      <c r="R77" s="88">
        <v>91000</v>
      </c>
      <c r="S77" s="88">
        <v>91000</v>
      </c>
      <c r="T77" s="88">
        <v>91000</v>
      </c>
      <c r="U77" s="88">
        <v>91000</v>
      </c>
      <c r="V77" s="88">
        <v>30000</v>
      </c>
      <c r="W77" s="88">
        <v>30000</v>
      </c>
      <c r="X77" s="88">
        <v>91000</v>
      </c>
      <c r="Y77" s="88">
        <v>91000</v>
      </c>
      <c r="Z77" s="88">
        <v>124000</v>
      </c>
      <c r="AA77" s="88">
        <v>124000</v>
      </c>
      <c r="AB77" s="88">
        <v>124000</v>
      </c>
      <c r="AC77" s="88">
        <v>30000</v>
      </c>
      <c r="AD77" s="88">
        <v>30000</v>
      </c>
      <c r="AE77" s="88">
        <v>124000</v>
      </c>
      <c r="AF77" s="88">
        <v>124000</v>
      </c>
      <c r="AG77" s="88">
        <f t="shared" si="0"/>
        <v>2254000</v>
      </c>
    </row>
    <row r="78" spans="1:33" ht="13.2">
      <c r="A78" s="2" t="s">
        <v>117</v>
      </c>
      <c r="B78" s="88">
        <v>318000</v>
      </c>
      <c r="C78" s="88">
        <v>287200</v>
      </c>
      <c r="D78" s="88">
        <v>801100</v>
      </c>
      <c r="E78" s="88">
        <v>287000</v>
      </c>
      <c r="F78" s="88">
        <v>311570</v>
      </c>
      <c r="G78" s="88">
        <v>242850</v>
      </c>
      <c r="H78" s="88">
        <v>187000</v>
      </c>
      <c r="I78" s="88">
        <v>346400</v>
      </c>
      <c r="J78" s="89">
        <v>345350</v>
      </c>
      <c r="K78" s="89">
        <v>198850</v>
      </c>
      <c r="L78" s="89">
        <v>634500</v>
      </c>
      <c r="M78" s="89">
        <v>255500</v>
      </c>
      <c r="N78" s="89">
        <v>319100</v>
      </c>
      <c r="O78" s="89">
        <v>179700</v>
      </c>
      <c r="P78" s="89">
        <v>340500</v>
      </c>
      <c r="Q78" s="89">
        <v>112900</v>
      </c>
      <c r="R78" s="89">
        <v>289800</v>
      </c>
      <c r="S78" s="89">
        <v>89900</v>
      </c>
      <c r="T78" s="89">
        <v>984800</v>
      </c>
      <c r="U78" s="89">
        <v>439500</v>
      </c>
      <c r="V78" s="89">
        <v>405800</v>
      </c>
      <c r="W78" s="89">
        <v>506600</v>
      </c>
      <c r="X78" s="89">
        <v>618800</v>
      </c>
      <c r="Y78" s="89">
        <v>913135</v>
      </c>
      <c r="Z78" s="89">
        <v>889000</v>
      </c>
      <c r="AA78" s="89">
        <v>744800</v>
      </c>
      <c r="AB78" s="89">
        <v>811400</v>
      </c>
      <c r="AC78" s="89">
        <v>315000</v>
      </c>
      <c r="AD78" s="89">
        <v>268000</v>
      </c>
      <c r="AE78" s="89">
        <v>434300</v>
      </c>
      <c r="AF78" s="89">
        <v>438900</v>
      </c>
      <c r="AG78" s="88">
        <f t="shared" si="0"/>
        <v>13317255</v>
      </c>
    </row>
    <row r="79" spans="1:33" ht="13.2">
      <c r="A79" s="90" t="s">
        <v>2</v>
      </c>
      <c r="B79" s="84">
        <f t="shared" ref="B79:AG79" si="1">SUM(B75:B78)</f>
        <v>348000</v>
      </c>
      <c r="C79" s="84">
        <f t="shared" si="1"/>
        <v>317200</v>
      </c>
      <c r="D79" s="84">
        <f t="shared" si="1"/>
        <v>840735</v>
      </c>
      <c r="E79" s="84">
        <f t="shared" si="1"/>
        <v>317000</v>
      </c>
      <c r="F79" s="84">
        <f t="shared" si="1"/>
        <v>428513</v>
      </c>
      <c r="G79" s="84">
        <f t="shared" si="1"/>
        <v>349327</v>
      </c>
      <c r="H79" s="84">
        <f t="shared" si="1"/>
        <v>243821</v>
      </c>
      <c r="I79" s="84">
        <f t="shared" si="1"/>
        <v>415472</v>
      </c>
      <c r="J79" s="84">
        <f t="shared" si="1"/>
        <v>436350</v>
      </c>
      <c r="K79" s="84">
        <f t="shared" si="1"/>
        <v>335270</v>
      </c>
      <c r="L79" s="84">
        <f t="shared" si="1"/>
        <v>725500</v>
      </c>
      <c r="M79" s="84">
        <f t="shared" si="1"/>
        <v>390371</v>
      </c>
      <c r="N79" s="84">
        <f t="shared" si="1"/>
        <v>451565</v>
      </c>
      <c r="O79" s="84">
        <f t="shared" si="1"/>
        <v>246258</v>
      </c>
      <c r="P79" s="84">
        <f t="shared" si="1"/>
        <v>408467</v>
      </c>
      <c r="Q79" s="84">
        <f t="shared" si="1"/>
        <v>249968</v>
      </c>
      <c r="R79" s="84">
        <f t="shared" si="1"/>
        <v>395530</v>
      </c>
      <c r="S79" s="84">
        <f t="shared" si="1"/>
        <v>185231</v>
      </c>
      <c r="T79" s="84">
        <f t="shared" si="1"/>
        <v>1102697</v>
      </c>
      <c r="U79" s="84">
        <f t="shared" si="1"/>
        <v>530500</v>
      </c>
      <c r="V79" s="84">
        <f t="shared" si="1"/>
        <v>435800</v>
      </c>
      <c r="W79" s="84">
        <f t="shared" si="1"/>
        <v>536600</v>
      </c>
      <c r="X79" s="84">
        <f t="shared" si="1"/>
        <v>718360</v>
      </c>
      <c r="Y79" s="84">
        <f t="shared" si="1"/>
        <v>1004135</v>
      </c>
      <c r="Z79" s="84">
        <f t="shared" si="1"/>
        <v>1035656</v>
      </c>
      <c r="AA79" s="84">
        <f t="shared" si="1"/>
        <v>874903</v>
      </c>
      <c r="AB79" s="84">
        <f t="shared" si="1"/>
        <v>941360</v>
      </c>
      <c r="AC79" s="84">
        <f t="shared" si="1"/>
        <v>345000</v>
      </c>
      <c r="AD79" s="84">
        <f t="shared" si="1"/>
        <v>298000</v>
      </c>
      <c r="AE79" s="84">
        <f t="shared" si="1"/>
        <v>558300</v>
      </c>
      <c r="AF79" s="84">
        <f t="shared" si="1"/>
        <v>562900</v>
      </c>
      <c r="AG79" s="88">
        <f t="shared" si="1"/>
        <v>16028789</v>
      </c>
    </row>
    <row r="80" spans="1:33" ht="13.2">
      <c r="A80" s="91" t="s">
        <v>118</v>
      </c>
      <c r="B80" s="92">
        <v>10</v>
      </c>
      <c r="C80" s="92">
        <v>12</v>
      </c>
      <c r="D80" s="92">
        <v>29</v>
      </c>
      <c r="E80" s="92">
        <v>14</v>
      </c>
      <c r="F80" s="92">
        <v>20</v>
      </c>
      <c r="G80" s="92">
        <v>19</v>
      </c>
      <c r="H80" s="92">
        <v>14</v>
      </c>
      <c r="I80" s="92">
        <v>20</v>
      </c>
      <c r="J80" s="92">
        <v>12</v>
      </c>
      <c r="K80" s="92">
        <v>15</v>
      </c>
      <c r="L80" s="92">
        <v>27</v>
      </c>
      <c r="M80" s="92">
        <v>17</v>
      </c>
      <c r="N80" s="92">
        <v>25</v>
      </c>
      <c r="O80" s="92">
        <v>9</v>
      </c>
      <c r="P80" s="92">
        <v>13</v>
      </c>
      <c r="Q80" s="92">
        <v>14</v>
      </c>
      <c r="R80" s="92">
        <v>22</v>
      </c>
      <c r="S80" s="92">
        <v>10</v>
      </c>
      <c r="T80" s="92">
        <v>20</v>
      </c>
      <c r="U80" s="92">
        <v>21</v>
      </c>
      <c r="V80" s="92">
        <v>15</v>
      </c>
      <c r="W80" s="92">
        <v>9</v>
      </c>
      <c r="X80" s="92">
        <v>17</v>
      </c>
      <c r="Y80" s="92">
        <v>22</v>
      </c>
      <c r="Z80" s="92">
        <v>20</v>
      </c>
      <c r="AA80" s="92">
        <v>19</v>
      </c>
      <c r="AB80" s="92">
        <v>24</v>
      </c>
      <c r="AC80" s="92">
        <v>11</v>
      </c>
      <c r="AD80" s="92">
        <v>7</v>
      </c>
      <c r="AE80" s="92">
        <v>17</v>
      </c>
      <c r="AF80" s="92">
        <v>24</v>
      </c>
      <c r="AG80" s="6"/>
    </row>
  </sheetData>
  <mergeCells count="1">
    <mergeCell ref="A1:A2"/>
  </mergeCells>
  <phoneticPr fontId="151"/>
  <conditionalFormatting sqref="L4 B12:B41 C12:W40 X12:X41 Y12:AG40 D44:D45 W44:X44 C45 E45:H45 B50:L50 V50:W50 U52:X52 Z52:AG52 Y56 AB56:AD56 B61:C61 D61:D62 T61:T62 Z61:AA62 E62:F62 R62:S62 U62:V62 Y62 AC62 AD63 Z64:AA65 Y65 AB65 D66:F66 AE67:AE68 L68:M68 T68:Y68 AB68 AD68">
    <cfRule type="containsText" dxfId="635" priority="1" operator="containsText" text="长距离">
      <formula>NOT(ISERROR(SEARCH(("长距离"),(L4))))</formula>
    </cfRule>
  </conditionalFormatting>
  <conditionalFormatting sqref="L4 B12:B41 C12:W40 X12:X41 Y12:AG40 D44:D45 W44:X44 C45 E45:H45 B50:L50 V50:W50 U52:X52 Z52:AG52 Y56 AB56:AD56 B61:C61 D61:D62 T61:T62 Z61:AA62 E62:F62 R62:S62 U62:V62 Y62 AC62 AD63 Z64:AA65 Y65 AB65 D66:F66 AE67:AE68 L68:M68 T68:Y68 AB68 AD68">
    <cfRule type="containsText" dxfId="634" priority="2" operator="containsText" text="bm">
      <formula>NOT(ISERROR(SEARCH(("bm"),(L4))))</formula>
    </cfRule>
  </conditionalFormatting>
  <conditionalFormatting sqref="L4 B12:B41 C12:W40 X12:X41 Y12:AG40 D44:D45 W44:X44 C45 E45:H45 B50:L50 V50:W50 U52:X52 Z52:AG52 Y56 AB56:AD56 B61:C61 D61:D62 T61:T62 Z61:AA62 E62:F62 R62:S62 U62:V62 Y62 AC62 AD63 Z64:AA65 Y65 AB65 D66:F66 AE67:AE68 L68:M68 T68:Y68 AB68 AD68">
    <cfRule type="containsText" dxfId="633" priority="3" operator="containsText" text="Lt">
      <formula>NOT(ISERROR(SEARCH(("Lt"),(L4))))</formula>
    </cfRule>
  </conditionalFormatting>
  <conditionalFormatting sqref="L4 B12:B41 C12:W40 X12:X41 Y12:AG40 D44:D45 W44:X44 C45 E45:H45 B50:L50 V50:W50 U52:X52 Z52:AG52 Y56 AB56:AD56 B61:C61 D61:D62 T61:T62 Z61:AA62 E62:F62 R62:S62 U62:V62 Y62 AC62 AD63 Z64:AA65 Y65 AB65 D66:F66 AE67:AE68 L68:M68 T68:Y68 AB68 AD68">
    <cfRule type="containsText" dxfId="632" priority="4" operator="containsText" text="考斯特">
      <formula>NOT(ISERROR(SEARCH(("考斯特"),(L4))))</formula>
    </cfRule>
  </conditionalFormatting>
  <conditionalFormatting sqref="L4 B12:B41 C12:W40 X12:X41 Y12:AG40 D44:D45 W44:X44 C45 E45:H45 B50:L50 V50:W50 U52:X52 Z52:AG52 Y56 AB56:AD56 B61:C61 D61:D62 T61:T62 Z61:AA62 E62:F62 R62:S62 U62:V62 Y62 AC62 AD63 Z64:AA65 Y65 AB65 D66:F66 AE67:AE68 L68:M68 T68:Y68 AB68 AD68">
    <cfRule type="cellIs" dxfId="631" priority="5" operator="equal">
      <formula>"R"</formula>
    </cfRule>
  </conditionalFormatting>
  <conditionalFormatting sqref="K18:O18 J28:L28 AB29 B42:AG73">
    <cfRule type="containsText" dxfId="630" priority="6" operator="containsText" text="修理">
      <formula>NOT(ISERROR(SEARCH(("修理"),(K18))))</formula>
    </cfRule>
  </conditionalFormatting>
  <conditionalFormatting sqref="K18:O18 J28:L28 AB29 B42:AG73">
    <cfRule type="containsText" dxfId="629" priority="7" operator="containsText" text="三检">
      <formula>NOT(ISERROR(SEARCH(("三检"),(K18))))</formula>
    </cfRule>
  </conditionalFormatting>
  <conditionalFormatting sqref="K18:O18 J28:L28 AB29 B42:AG73">
    <cfRule type="containsText" dxfId="628" priority="8" operator="containsText" text="年检">
      <formula>NOT(ISERROR(SEARCH(("年检"),(K18))))</formula>
    </cfRule>
  </conditionalFormatting>
  <conditionalFormatting sqref="L4 B13:AG73">
    <cfRule type="containsText" dxfId="627" priority="9" operator="containsText" text="搬">
      <formula>NOT(ISERROR(SEARCH(("搬"),(L4))))</formula>
    </cfRule>
  </conditionalFormatting>
  <conditionalFormatting sqref="AD6">
    <cfRule type="notContainsBlanks" dxfId="626" priority="10">
      <formula>LEN(TRIM(AD6))&gt;0</formula>
    </cfRule>
  </conditionalFormatting>
  <conditionalFormatting sqref="AF18:AG18">
    <cfRule type="notContainsBlanks" dxfId="625" priority="11">
      <formula>LEN(TRIM(AF18))&gt;0</formula>
    </cfRule>
  </conditionalFormatting>
  <conditionalFormatting sqref="L4 B13:W40 X13:X41 Y13:AG40 D44:D45 W44:X44 C45 E45:H45 B50:L50 V50:W50 U52:X52 Z52:AG52 Y56 AB56:AD56 B61:C61 D61:D62 T61:T62 Z61:AA62 E62:F62 R62:S62 U62:V62 Y62 AC62 AD63 Z64:AA65 Y65 AB65 D66:F66 AE67:AE68 L68:M68 T68:Y68 AB68 AD68">
    <cfRule type="containsText" dxfId="624" priority="12" operator="containsText" text="本社番">
      <formula>NOT(ISERROR(SEARCH(("本社番"),(L4))))</formula>
    </cfRule>
  </conditionalFormatting>
  <conditionalFormatting sqref="B2:AG2">
    <cfRule type="notContainsBlanks" dxfId="623" priority="13">
      <formula>LEN(TRIM(B2))&gt;0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2300-000000000000}">
          <x14:formula1>
            <xm:f>条件勿动!$A$2:$A$23</xm:f>
          </x14:formula1>
          <xm:sqref>B41</xm:sqref>
        </x14:dataValidation>
        <x14:dataValidation type="list" allowBlank="1" xr:uid="{00000000-0002-0000-2300-000001000000}">
          <x14:formula1>
            <xm:f>条件勿动!$A:$A</xm:f>
          </x14:formula1>
          <xm:sqref>L4 B13:AG17 B18:J18 P18:W18 Y18:AG18 B19:AG27 B28:I28 M28:W28 Y28:AG28 B29:AG40 X41 D44 C45:H45 B50:L50 V50:W50 U52:W52 Z52:AG52 Y56 AB56:AD56 B61:D61 T61 Z61:AA61 D62:F62 R62:V62 Y62:AA62 AC62 AD63 Z64:AA64 Y65:AB65 D66:F66 AE67 L68:M68 T68:X68 AB68 AD68:AE68</xm:sqref>
        </x14:dataValidation>
        <x14:dataValidation type="list" allowBlank="1" xr:uid="{00000000-0002-0000-2300-000002000000}">
          <x14:formula1>
            <xm:f>条件勿动!$B:$B</xm:f>
          </x14:formula1>
          <xm:sqref>K18:O18 J28:L28 B42:AG43 B44:C44 E44:V44 Y44:AG44 B45 I45:AG45 B46:AG49 M50:U50 X50:AG50 B51:AG51 B52:T52 Y52 B53:AG55 B56:X56 Z56:AA56 AE56:AG56 B57:AG60 E61:S61 U61:Y61 AB61:AG61 B62:C62 G62:Q62 W62:X62 AB62 AD62:AG62 B63:AC63 AE63:AG63 B64:Y64 AB64:AG64 B65:X65 AC65:AG65 B66:C66 G66:AG66 B67:O67 Q67:AD67 B68:K68 N68:O68 Q68:S68 Y68:AA68 AC68 AF67:AG68 B69:O69 Q69:AG69 B70:AG73</xm:sqref>
        </x14:dataValidation>
      </x14:dataValidations>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AB902"/>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2.6640625" defaultRowHeight="15.75" customHeight="1"/>
  <cols>
    <col min="1" max="1" width="17.109375" customWidth="1"/>
    <col min="2" max="2" width="11.44140625" customWidth="1"/>
    <col min="3" max="4" width="7.6640625" customWidth="1"/>
    <col min="5" max="5" width="14.88671875" customWidth="1"/>
    <col min="6" max="6" width="10.109375" customWidth="1"/>
    <col min="7" max="7" width="9.109375" customWidth="1"/>
    <col min="8" max="8" width="8.77734375" customWidth="1"/>
    <col min="9" max="9" width="9" customWidth="1"/>
    <col min="10" max="10" width="6.88671875" customWidth="1"/>
    <col min="11" max="11" width="8.44140625" customWidth="1"/>
    <col min="12" max="12" width="7.77734375" customWidth="1"/>
    <col min="13" max="13" width="10.33203125" customWidth="1"/>
    <col min="14" max="14" width="9.109375" customWidth="1"/>
    <col min="15" max="16" width="8.77734375" customWidth="1"/>
    <col min="17" max="17" width="8.6640625" customWidth="1"/>
    <col min="18" max="18" width="9.109375" customWidth="1"/>
    <col min="19" max="19" width="10" customWidth="1"/>
    <col min="20" max="20" width="7.88671875" customWidth="1"/>
    <col min="21" max="22" width="10" customWidth="1"/>
    <col min="23" max="23" width="7.88671875" customWidth="1"/>
    <col min="24" max="24" width="8.77734375" customWidth="1"/>
    <col min="25" max="25" width="8.44140625" customWidth="1"/>
    <col min="26" max="26" width="7.6640625" customWidth="1"/>
    <col min="27" max="27" width="19" customWidth="1"/>
    <col min="28" max="28" width="43.88671875" customWidth="1"/>
  </cols>
  <sheetData>
    <row r="1" spans="1:28" ht="23.25" customHeight="1">
      <c r="A1" s="1187" t="s">
        <v>3414</v>
      </c>
      <c r="B1" s="1188"/>
      <c r="C1" s="5"/>
      <c r="D1" s="5"/>
      <c r="E1" s="5"/>
      <c r="F1" s="2"/>
      <c r="G1" s="5"/>
      <c r="H1" s="1189" t="s">
        <v>3415</v>
      </c>
      <c r="I1" s="1190" t="s">
        <v>3416</v>
      </c>
      <c r="J1" s="1191">
        <v>5.3079999999999998</v>
      </c>
      <c r="K1" s="1192" t="s">
        <v>3417</v>
      </c>
      <c r="L1" s="1193"/>
      <c r="M1" s="1194"/>
      <c r="N1" s="1194" t="s">
        <v>3418</v>
      </c>
      <c r="O1" s="1195"/>
      <c r="P1" s="1194"/>
      <c r="Q1" s="1193"/>
      <c r="R1" s="1189"/>
      <c r="S1" s="1189"/>
      <c r="T1" s="1189"/>
      <c r="U1" s="1189"/>
      <c r="V1" s="1189"/>
      <c r="W1" s="1189"/>
      <c r="X1" s="1189"/>
      <c r="Y1" s="1196"/>
      <c r="Z1" s="5"/>
      <c r="AA1" s="1197"/>
      <c r="AB1" s="5"/>
    </row>
    <row r="2" spans="1:28" ht="13.2">
      <c r="A2" s="1198"/>
      <c r="B2" s="1199"/>
      <c r="C2" s="2"/>
      <c r="D2" s="2"/>
      <c r="E2" s="2"/>
      <c r="F2" s="2"/>
      <c r="G2" s="2"/>
      <c r="H2" s="1200" t="s">
        <v>3419</v>
      </c>
      <c r="I2" s="1201" t="s">
        <v>3416</v>
      </c>
      <c r="J2" s="1202">
        <v>0.76</v>
      </c>
      <c r="K2" s="1203"/>
      <c r="L2" s="1193"/>
      <c r="M2" s="1204"/>
      <c r="N2" s="1204"/>
      <c r="O2" s="1195"/>
      <c r="P2" s="1204"/>
      <c r="Q2" s="1193"/>
      <c r="R2" s="1205"/>
      <c r="S2" s="1205"/>
      <c r="T2" s="1205"/>
      <c r="U2" s="1205"/>
      <c r="V2" s="1205"/>
      <c r="W2" s="1205"/>
      <c r="X2" s="1205"/>
      <c r="Y2" s="2"/>
      <c r="Z2" s="2"/>
      <c r="AA2" s="1198"/>
      <c r="AB2" s="2"/>
    </row>
    <row r="3" spans="1:28" ht="13.2">
      <c r="A3" s="1206" t="s">
        <v>3420</v>
      </c>
      <c r="B3" s="1207" t="s">
        <v>3421</v>
      </c>
      <c r="C3" s="3" t="s">
        <v>3422</v>
      </c>
      <c r="D3" s="3" t="s">
        <v>3423</v>
      </c>
      <c r="E3" s="3" t="s">
        <v>3424</v>
      </c>
      <c r="F3" s="3" t="s">
        <v>3425</v>
      </c>
      <c r="G3" s="3" t="s">
        <v>3426</v>
      </c>
      <c r="H3" s="1208" t="s">
        <v>3427</v>
      </c>
      <c r="I3" s="1209" t="s">
        <v>3428</v>
      </c>
      <c r="J3" s="1210" t="s">
        <v>3429</v>
      </c>
      <c r="K3" s="1211" t="s">
        <v>3430</v>
      </c>
      <c r="L3" s="1212" t="s">
        <v>3431</v>
      </c>
      <c r="M3" s="1213" t="s">
        <v>3432</v>
      </c>
      <c r="N3" s="1213" t="s">
        <v>3433</v>
      </c>
      <c r="O3" s="1214" t="s">
        <v>3434</v>
      </c>
      <c r="P3" s="1213" t="s">
        <v>3435</v>
      </c>
      <c r="Q3" s="1213" t="s">
        <v>3436</v>
      </c>
      <c r="R3" s="1215" t="s">
        <v>3437</v>
      </c>
      <c r="S3" s="1215" t="s">
        <v>3438</v>
      </c>
      <c r="T3" s="1215" t="s">
        <v>3439</v>
      </c>
      <c r="U3" s="1215" t="s">
        <v>3440</v>
      </c>
      <c r="V3" s="1215" t="s">
        <v>3441</v>
      </c>
      <c r="W3" s="1215" t="s">
        <v>3442</v>
      </c>
      <c r="X3" s="1215" t="s">
        <v>3443</v>
      </c>
      <c r="Y3" s="1216" t="s">
        <v>3444</v>
      </c>
      <c r="Z3" s="3" t="s">
        <v>0</v>
      </c>
      <c r="AA3" s="1206" t="s">
        <v>3420</v>
      </c>
      <c r="AB3" s="3"/>
    </row>
    <row r="4" spans="1:28" ht="18">
      <c r="A4" s="1217" t="s">
        <v>3445</v>
      </c>
      <c r="B4" s="1218">
        <v>44927.208333333336</v>
      </c>
      <c r="C4" s="1217" t="s">
        <v>1170</v>
      </c>
      <c r="D4" s="1217" t="s">
        <v>3446</v>
      </c>
      <c r="E4" s="1217" t="s">
        <v>3447</v>
      </c>
      <c r="F4" s="1217" t="s">
        <v>3448</v>
      </c>
      <c r="G4" s="1217" t="s">
        <v>3449</v>
      </c>
      <c r="H4" s="1219">
        <f>1500/0.05308</f>
        <v>28259.231348907309</v>
      </c>
      <c r="I4" s="1220" t="s">
        <v>3063</v>
      </c>
      <c r="J4" s="1221" t="s">
        <v>3450</v>
      </c>
      <c r="K4" s="1222">
        <f>400/0.05308</f>
        <v>7535.7950263752819</v>
      </c>
      <c r="L4" s="1223" t="e">
        <f ca="1">_xludf.IFS(D4="成田机场",3000,D4="羽田机场",1200,E4="NearMe",1000,E4="VIP-limo",H4*0.12)</f>
        <v>#NAME?</v>
      </c>
      <c r="M4" s="1224" t="e">
        <f ca="1">_xludf.IFS(D4="成田机场",4000,D4="羽田机场",1000,E4="VIP-limo",0)</f>
        <v>#NAME?</v>
      </c>
      <c r="N4" s="1224"/>
      <c r="O4" s="1225"/>
      <c r="P4" s="1224">
        <v>5000</v>
      </c>
      <c r="Q4" s="1226"/>
      <c r="R4" s="1227"/>
      <c r="S4" s="1227"/>
      <c r="T4" s="1228"/>
      <c r="U4" s="1227"/>
      <c r="V4" s="1229" t="e">
        <f t="shared" ref="V4:V258" ca="1" si="0">H4-K4-L4-M4-Q4-R4-U4</f>
        <v>#NAME?</v>
      </c>
      <c r="W4" s="1229" t="e">
        <f t="shared" ref="W4:W258" ca="1" si="1">V4-V4/1.1</f>
        <v>#NAME?</v>
      </c>
      <c r="X4" s="1230" t="e">
        <f t="shared" ref="X4:X258" ca="1" si="2">H4-K4-L4-M4-N4-P4-Q4-R4-S4-T4-U4-W4</f>
        <v>#NAME?</v>
      </c>
      <c r="Y4" s="1231" t="e">
        <f t="shared" ref="Y4:Y258" ca="1" si="3">X4/H4</f>
        <v>#NAME?</v>
      </c>
      <c r="Z4" s="1232" t="s">
        <v>107</v>
      </c>
      <c r="AA4" s="1217" t="s">
        <v>3445</v>
      </c>
    </row>
    <row r="5" spans="1:28" ht="18">
      <c r="A5" s="1217" t="s">
        <v>3451</v>
      </c>
      <c r="B5" s="1218">
        <v>44927.3125</v>
      </c>
      <c r="C5" s="1217" t="s">
        <v>1170</v>
      </c>
      <c r="D5" s="1217" t="s">
        <v>3446</v>
      </c>
      <c r="E5" s="1217" t="s">
        <v>3452</v>
      </c>
      <c r="F5" s="1217" t="s">
        <v>3448</v>
      </c>
      <c r="G5" s="1217" t="s">
        <v>3449</v>
      </c>
      <c r="H5" s="1219">
        <v>14000</v>
      </c>
      <c r="I5" s="1220" t="s">
        <v>3063</v>
      </c>
      <c r="J5" s="1221" t="s">
        <v>3453</v>
      </c>
      <c r="K5" s="1233"/>
      <c r="L5" s="1234">
        <v>1200</v>
      </c>
      <c r="M5" s="1235">
        <v>1000</v>
      </c>
      <c r="N5" s="1235"/>
      <c r="O5" s="1236"/>
      <c r="P5" s="1235">
        <v>4000</v>
      </c>
      <c r="Q5" s="1237"/>
      <c r="T5" s="1238"/>
      <c r="V5" s="1239">
        <f t="shared" si="0"/>
        <v>11800</v>
      </c>
      <c r="W5" s="1239">
        <f t="shared" si="1"/>
        <v>1072.7272727272739</v>
      </c>
      <c r="X5" s="1240">
        <f t="shared" si="2"/>
        <v>6727.2727272727261</v>
      </c>
      <c r="Y5" s="1241">
        <f t="shared" si="3"/>
        <v>0.48051948051948046</v>
      </c>
      <c r="Z5" s="1242" t="s">
        <v>3454</v>
      </c>
      <c r="AA5" s="1217" t="s">
        <v>3451</v>
      </c>
    </row>
    <row r="6" spans="1:28" ht="18">
      <c r="A6" s="1217" t="s">
        <v>3455</v>
      </c>
      <c r="B6" s="1218">
        <v>44927.333333333336</v>
      </c>
      <c r="C6" s="1217" t="s">
        <v>1170</v>
      </c>
      <c r="D6" s="1217" t="s">
        <v>3456</v>
      </c>
      <c r="E6" s="1217" t="s">
        <v>462</v>
      </c>
      <c r="F6" s="1217" t="s">
        <v>8</v>
      </c>
      <c r="G6" s="1217" t="s">
        <v>3457</v>
      </c>
      <c r="H6" s="1219">
        <v>24000</v>
      </c>
      <c r="I6" s="1220" t="s">
        <v>3063</v>
      </c>
      <c r="J6" s="1221" t="s">
        <v>3453</v>
      </c>
      <c r="K6" s="1233"/>
      <c r="L6" s="1234">
        <v>3000</v>
      </c>
      <c r="M6" s="1235">
        <v>4000</v>
      </c>
      <c r="N6" s="1235"/>
      <c r="O6" s="1236"/>
      <c r="P6" s="1235">
        <v>5000</v>
      </c>
      <c r="Q6" s="1237"/>
      <c r="T6" s="1238"/>
      <c r="V6" s="1239">
        <f t="shared" si="0"/>
        <v>17000</v>
      </c>
      <c r="W6" s="1239">
        <f t="shared" si="1"/>
        <v>1545.454545454546</v>
      </c>
      <c r="X6" s="1240">
        <f t="shared" si="2"/>
        <v>10454.545454545454</v>
      </c>
      <c r="Y6" s="1241">
        <f t="shared" si="3"/>
        <v>0.43560606060606061</v>
      </c>
      <c r="Z6" s="1242" t="s">
        <v>108</v>
      </c>
      <c r="AA6" s="1217" t="s">
        <v>3455</v>
      </c>
    </row>
    <row r="7" spans="1:28" ht="18">
      <c r="A7" s="1217" t="s">
        <v>3458</v>
      </c>
      <c r="B7" s="1218">
        <v>44927.333333333336</v>
      </c>
      <c r="C7" s="1217" t="s">
        <v>1906</v>
      </c>
      <c r="D7" s="1217"/>
      <c r="E7" s="1217" t="s">
        <v>245</v>
      </c>
      <c r="F7" s="1217" t="s">
        <v>46</v>
      </c>
      <c r="G7" s="1217" t="s">
        <v>3459</v>
      </c>
      <c r="H7" s="1219">
        <v>900000</v>
      </c>
      <c r="I7" s="1220" t="s">
        <v>3063</v>
      </c>
      <c r="J7" s="1221" t="s">
        <v>3453</v>
      </c>
      <c r="K7" s="1233"/>
      <c r="L7" s="1234"/>
      <c r="M7" s="1235"/>
      <c r="N7" s="1235"/>
      <c r="O7" s="1236"/>
      <c r="P7" s="1235">
        <v>500000</v>
      </c>
      <c r="Q7" s="1237"/>
      <c r="T7" s="1238"/>
      <c r="V7" s="1239">
        <f t="shared" si="0"/>
        <v>900000</v>
      </c>
      <c r="W7" s="1239">
        <f t="shared" si="1"/>
        <v>81818.181818181882</v>
      </c>
      <c r="X7" s="1240">
        <f t="shared" si="2"/>
        <v>318181.81818181812</v>
      </c>
      <c r="Y7" s="1241">
        <f t="shared" si="3"/>
        <v>0.35353535353535348</v>
      </c>
      <c r="Z7" s="1242" t="s">
        <v>107</v>
      </c>
      <c r="AA7" s="1217" t="s">
        <v>3458</v>
      </c>
    </row>
    <row r="8" spans="1:28" ht="16.5" customHeight="1">
      <c r="A8" s="1217" t="s">
        <v>3460</v>
      </c>
      <c r="B8" s="1218">
        <v>44927.354166666664</v>
      </c>
      <c r="C8" s="1217" t="s">
        <v>1170</v>
      </c>
      <c r="D8" s="1217" t="s">
        <v>3446</v>
      </c>
      <c r="E8" s="1217" t="s">
        <v>3461</v>
      </c>
      <c r="F8" s="1217" t="s">
        <v>3462</v>
      </c>
      <c r="G8" s="1217" t="s">
        <v>3463</v>
      </c>
      <c r="H8" s="1219">
        <v>20000</v>
      </c>
      <c r="I8" s="1220" t="s">
        <v>3050</v>
      </c>
      <c r="J8" s="1221" t="s">
        <v>3453</v>
      </c>
      <c r="K8" s="1233"/>
      <c r="L8" s="1234">
        <v>1200</v>
      </c>
      <c r="M8" s="1235"/>
      <c r="N8" s="1235"/>
      <c r="O8" s="1236"/>
      <c r="P8" s="1235">
        <v>4000</v>
      </c>
      <c r="Q8" s="1237"/>
      <c r="T8" s="1238"/>
      <c r="V8" s="1239">
        <f t="shared" si="0"/>
        <v>18800</v>
      </c>
      <c r="W8" s="1239">
        <f t="shared" si="1"/>
        <v>1709.0909090909117</v>
      </c>
      <c r="X8" s="1240">
        <f t="shared" si="2"/>
        <v>13090.909090909088</v>
      </c>
      <c r="Y8" s="1241">
        <f t="shared" si="3"/>
        <v>0.65454545454545443</v>
      </c>
      <c r="Z8" s="1242" t="s">
        <v>3464</v>
      </c>
      <c r="AA8" s="1217" t="s">
        <v>3460</v>
      </c>
    </row>
    <row r="9" spans="1:28" ht="18">
      <c r="A9" s="1217" t="s">
        <v>3465</v>
      </c>
      <c r="B9" s="1218">
        <v>44927.375</v>
      </c>
      <c r="C9" s="1217" t="s">
        <v>1906</v>
      </c>
      <c r="D9" s="1217"/>
      <c r="E9" s="1217" t="s">
        <v>3452</v>
      </c>
      <c r="F9" s="1217" t="s">
        <v>86</v>
      </c>
      <c r="G9" s="1217" t="s">
        <v>3466</v>
      </c>
      <c r="H9" s="1219">
        <v>65000</v>
      </c>
      <c r="I9" s="1220" t="s">
        <v>3063</v>
      </c>
      <c r="J9" s="1221" t="s">
        <v>3453</v>
      </c>
      <c r="K9" s="1233"/>
      <c r="L9" s="1234">
        <v>8000</v>
      </c>
      <c r="M9" s="1235">
        <v>12390</v>
      </c>
      <c r="N9" s="1235"/>
      <c r="O9" s="1236">
        <v>1</v>
      </c>
      <c r="P9" s="1235">
        <v>20900</v>
      </c>
      <c r="Q9" s="1237"/>
      <c r="T9" s="1238"/>
      <c r="V9" s="1239">
        <f t="shared" si="0"/>
        <v>44610</v>
      </c>
      <c r="W9" s="1239">
        <f t="shared" si="1"/>
        <v>4055.4545454545514</v>
      </c>
      <c r="X9" s="1240">
        <f t="shared" si="2"/>
        <v>19654.545454545449</v>
      </c>
      <c r="Y9" s="1241">
        <f t="shared" si="3"/>
        <v>0.30237762237762228</v>
      </c>
      <c r="Z9" s="1242" t="s">
        <v>3454</v>
      </c>
      <c r="AA9" s="1217" t="s">
        <v>3465</v>
      </c>
    </row>
    <row r="10" spans="1:28" ht="18">
      <c r="A10" s="1217" t="s">
        <v>3467</v>
      </c>
      <c r="B10" s="1218">
        <v>44927.375</v>
      </c>
      <c r="C10" s="1217" t="s">
        <v>1170</v>
      </c>
      <c r="D10" s="1217"/>
      <c r="E10" s="1217" t="s">
        <v>462</v>
      </c>
      <c r="F10" s="1217" t="s">
        <v>3468</v>
      </c>
      <c r="G10" s="1243"/>
      <c r="H10" s="1219">
        <v>45000</v>
      </c>
      <c r="I10" s="1220" t="s">
        <v>3063</v>
      </c>
      <c r="J10" s="1221" t="s">
        <v>3453</v>
      </c>
      <c r="K10" s="1233"/>
      <c r="L10" s="1234"/>
      <c r="M10" s="1235"/>
      <c r="N10" s="1235"/>
      <c r="O10" s="1236"/>
      <c r="P10" s="1244"/>
      <c r="Q10" s="1245">
        <v>40000</v>
      </c>
      <c r="T10" s="1238"/>
      <c r="V10" s="1239">
        <f t="shared" si="0"/>
        <v>5000</v>
      </c>
      <c r="W10" s="1239">
        <f t="shared" si="1"/>
        <v>454.54545454545496</v>
      </c>
      <c r="X10" s="1240">
        <f t="shared" si="2"/>
        <v>4545.454545454545</v>
      </c>
      <c r="Y10" s="1241">
        <f t="shared" si="3"/>
        <v>0.10101010101010099</v>
      </c>
      <c r="Z10" s="1242" t="s">
        <v>108</v>
      </c>
      <c r="AA10" s="1217" t="s">
        <v>3467</v>
      </c>
    </row>
    <row r="11" spans="1:28" ht="18">
      <c r="A11" s="1217" t="s">
        <v>3469</v>
      </c>
      <c r="B11" s="1218">
        <v>44927.375</v>
      </c>
      <c r="C11" s="1217" t="s">
        <v>1906</v>
      </c>
      <c r="D11" s="1217"/>
      <c r="E11" s="1217" t="s">
        <v>3470</v>
      </c>
      <c r="F11" s="1217" t="s">
        <v>52</v>
      </c>
      <c r="G11" s="1217" t="s">
        <v>3471</v>
      </c>
      <c r="H11" s="1219">
        <f>2600/0.05308</f>
        <v>48982.667671439332</v>
      </c>
      <c r="I11" s="1220" t="s">
        <v>3063</v>
      </c>
      <c r="J11" s="1221" t="s">
        <v>3450</v>
      </c>
      <c r="K11" s="1233"/>
      <c r="L11" s="1234">
        <v>3000</v>
      </c>
      <c r="M11" s="1235"/>
      <c r="N11" s="1235"/>
      <c r="O11" s="1236">
        <v>1</v>
      </c>
      <c r="P11" s="1235">
        <v>20000</v>
      </c>
      <c r="Q11" s="1237"/>
      <c r="T11" s="1238"/>
      <c r="V11" s="1239">
        <f t="shared" si="0"/>
        <v>45982.667671439332</v>
      </c>
      <c r="W11" s="1239">
        <f t="shared" si="1"/>
        <v>4180.2425155853998</v>
      </c>
      <c r="X11" s="1240">
        <f t="shared" si="2"/>
        <v>21802.425155853933</v>
      </c>
      <c r="Y11" s="1241">
        <f t="shared" si="3"/>
        <v>0.44510489510489493</v>
      </c>
      <c r="Z11" s="1242" t="s">
        <v>108</v>
      </c>
      <c r="AA11" s="1217" t="s">
        <v>3469</v>
      </c>
    </row>
    <row r="12" spans="1:28" ht="18">
      <c r="A12" s="1217" t="s">
        <v>3472</v>
      </c>
      <c r="B12" s="1218">
        <v>44927.5</v>
      </c>
      <c r="C12" s="1217" t="s">
        <v>3473</v>
      </c>
      <c r="D12" s="1217"/>
      <c r="E12" s="1217" t="s">
        <v>3474</v>
      </c>
      <c r="F12" s="1217" t="s">
        <v>3468</v>
      </c>
      <c r="G12" s="1243"/>
      <c r="H12" s="1219">
        <v>55000</v>
      </c>
      <c r="I12" s="1220" t="s">
        <v>3063</v>
      </c>
      <c r="J12" s="1221" t="s">
        <v>3453</v>
      </c>
      <c r="K12" s="1233"/>
      <c r="L12" s="1234"/>
      <c r="M12" s="1235"/>
      <c r="N12" s="1235"/>
      <c r="O12" s="1236"/>
      <c r="P12" s="1235"/>
      <c r="Q12" s="1245">
        <v>50000</v>
      </c>
      <c r="T12" s="1238"/>
      <c r="V12" s="1239">
        <f t="shared" si="0"/>
        <v>5000</v>
      </c>
      <c r="W12" s="1239">
        <f t="shared" si="1"/>
        <v>454.54545454545496</v>
      </c>
      <c r="X12" s="1240">
        <f t="shared" si="2"/>
        <v>4545.454545454545</v>
      </c>
      <c r="Y12" s="1241">
        <f t="shared" si="3"/>
        <v>8.2644628099173542E-2</v>
      </c>
      <c r="Z12" s="1242" t="s">
        <v>27</v>
      </c>
      <c r="AA12" s="1217" t="s">
        <v>3472</v>
      </c>
    </row>
    <row r="13" spans="1:28" ht="18">
      <c r="A13" s="1217" t="s">
        <v>3475</v>
      </c>
      <c r="B13" s="1218">
        <v>44927.6875</v>
      </c>
      <c r="C13" s="1217" t="s">
        <v>570</v>
      </c>
      <c r="D13" s="1217" t="s">
        <v>3456</v>
      </c>
      <c r="E13" s="1217" t="s">
        <v>462</v>
      </c>
      <c r="F13" s="1217" t="s">
        <v>3462</v>
      </c>
      <c r="G13" s="1217" t="s">
        <v>3463</v>
      </c>
      <c r="H13" s="1219">
        <v>24000</v>
      </c>
      <c r="I13" s="1220" t="s">
        <v>3063</v>
      </c>
      <c r="J13" s="1221" t="s">
        <v>3453</v>
      </c>
      <c r="K13" s="1233"/>
      <c r="L13" s="1234">
        <v>3000</v>
      </c>
      <c r="M13" s="1235">
        <v>5190</v>
      </c>
      <c r="N13" s="1235"/>
      <c r="O13" s="1236"/>
      <c r="P13" s="1235">
        <v>5000</v>
      </c>
      <c r="Q13" s="1237"/>
      <c r="T13" s="1238"/>
      <c r="V13" s="1239">
        <f t="shared" si="0"/>
        <v>15810</v>
      </c>
      <c r="W13" s="1239">
        <f t="shared" si="1"/>
        <v>1437.2727272727279</v>
      </c>
      <c r="X13" s="1240">
        <f t="shared" si="2"/>
        <v>9372.7272727272721</v>
      </c>
      <c r="Y13" s="1241">
        <f t="shared" si="3"/>
        <v>0.39053030303030301</v>
      </c>
      <c r="Z13" s="1242" t="s">
        <v>108</v>
      </c>
      <c r="AA13" s="1217" t="s">
        <v>3475</v>
      </c>
    </row>
    <row r="14" spans="1:28" ht="18">
      <c r="A14" s="1246" t="s">
        <v>3476</v>
      </c>
      <c r="B14" s="1247">
        <v>44927.736111111109</v>
      </c>
      <c r="C14" s="1246" t="s">
        <v>570</v>
      </c>
      <c r="D14" s="1246" t="s">
        <v>3456</v>
      </c>
      <c r="E14" s="1246" t="s">
        <v>3447</v>
      </c>
      <c r="F14" s="1246" t="s">
        <v>27</v>
      </c>
      <c r="G14" s="1246" t="s">
        <v>3477</v>
      </c>
      <c r="H14" s="1248">
        <f>2500/0.05308</f>
        <v>47098.718914845515</v>
      </c>
      <c r="I14" s="1249" t="s">
        <v>3063</v>
      </c>
      <c r="J14" s="1250" t="s">
        <v>3450</v>
      </c>
      <c r="K14" s="1251">
        <f>500/0.05308</f>
        <v>9419.7437829691025</v>
      </c>
      <c r="L14" s="1252">
        <v>3000</v>
      </c>
      <c r="M14" s="1253">
        <v>4000</v>
      </c>
      <c r="N14" s="1253"/>
      <c r="O14" s="1254"/>
      <c r="P14" s="1253">
        <v>8900</v>
      </c>
      <c r="Q14" s="1255"/>
      <c r="R14" s="1256">
        <v>1820</v>
      </c>
      <c r="S14" s="1256"/>
      <c r="T14" s="1255"/>
      <c r="U14" s="1256"/>
      <c r="V14" s="1256">
        <f t="shared" si="0"/>
        <v>28858.97513187641</v>
      </c>
      <c r="W14" s="1256">
        <f t="shared" si="1"/>
        <v>2623.5431938069487</v>
      </c>
      <c r="X14" s="1257">
        <f t="shared" si="2"/>
        <v>17335.431938069461</v>
      </c>
      <c r="Y14" s="1258">
        <f t="shared" si="3"/>
        <v>0.36806589090909081</v>
      </c>
      <c r="Z14" s="1259" t="s">
        <v>107</v>
      </c>
      <c r="AA14" s="1246" t="s">
        <v>3476</v>
      </c>
      <c r="AB14" s="1260"/>
    </row>
    <row r="15" spans="1:28" ht="18">
      <c r="A15" s="1217" t="s">
        <v>3478</v>
      </c>
      <c r="B15" s="1218">
        <v>44928.270833333336</v>
      </c>
      <c r="C15" s="1217" t="s">
        <v>1170</v>
      </c>
      <c r="D15" s="1217" t="s">
        <v>3446</v>
      </c>
      <c r="E15" s="1217" t="s">
        <v>462</v>
      </c>
      <c r="F15" s="1217" t="s">
        <v>2285</v>
      </c>
      <c r="G15" s="1217" t="s">
        <v>3463</v>
      </c>
      <c r="H15" s="1219">
        <v>14000</v>
      </c>
      <c r="I15" s="1220" t="s">
        <v>3063</v>
      </c>
      <c r="J15" s="1221" t="s">
        <v>3453</v>
      </c>
      <c r="K15" s="1233"/>
      <c r="L15" s="1234"/>
      <c r="M15" s="1235"/>
      <c r="N15" s="1235">
        <f t="shared" ref="N15:N16" si="4">(10000-L15-M15)*0.7</f>
        <v>7000</v>
      </c>
      <c r="O15" s="1236"/>
      <c r="P15" s="1235"/>
      <c r="Q15" s="1237"/>
      <c r="R15" s="1239"/>
      <c r="S15" s="1239"/>
      <c r="T15" s="1237"/>
      <c r="U15" s="1239"/>
      <c r="V15" s="1239">
        <f t="shared" si="0"/>
        <v>14000</v>
      </c>
      <c r="W15" s="1239">
        <f t="shared" si="1"/>
        <v>1272.7272727272739</v>
      </c>
      <c r="X15" s="1240">
        <f t="shared" si="2"/>
        <v>5727.2727272727261</v>
      </c>
      <c r="Y15" s="1241">
        <f t="shared" si="3"/>
        <v>0.40909090909090901</v>
      </c>
      <c r="Z15" s="1242" t="s">
        <v>108</v>
      </c>
      <c r="AA15" s="1217" t="s">
        <v>3478</v>
      </c>
    </row>
    <row r="16" spans="1:28" ht="18">
      <c r="A16" s="1217" t="s">
        <v>3479</v>
      </c>
      <c r="B16" s="1218">
        <v>44928.333333333336</v>
      </c>
      <c r="C16" s="1217" t="s">
        <v>1170</v>
      </c>
      <c r="D16" s="1217" t="s">
        <v>3446</v>
      </c>
      <c r="E16" s="1217" t="s">
        <v>3470</v>
      </c>
      <c r="F16" s="1217" t="s">
        <v>2285</v>
      </c>
      <c r="G16" s="1217" t="s">
        <v>3463</v>
      </c>
      <c r="H16" s="1219">
        <f>900/0.05308</f>
        <v>16955.538809344383</v>
      </c>
      <c r="I16" s="1220" t="s">
        <v>3063</v>
      </c>
      <c r="J16" s="1221" t="s">
        <v>3450</v>
      </c>
      <c r="K16" s="1233"/>
      <c r="L16" s="1234"/>
      <c r="M16" s="1235"/>
      <c r="N16" s="1235">
        <f t="shared" si="4"/>
        <v>7000</v>
      </c>
      <c r="O16" s="1236"/>
      <c r="P16" s="1235"/>
      <c r="Q16" s="1237"/>
      <c r="T16" s="1238"/>
      <c r="V16" s="1239">
        <f t="shared" si="0"/>
        <v>16955.538809344383</v>
      </c>
      <c r="W16" s="1239">
        <f t="shared" si="1"/>
        <v>1541.4126190313091</v>
      </c>
      <c r="X16" s="1240">
        <f t="shared" si="2"/>
        <v>8414.1261903130744</v>
      </c>
      <c r="Y16" s="1241">
        <f t="shared" si="3"/>
        <v>0.49624646464646449</v>
      </c>
      <c r="Z16" s="1242" t="s">
        <v>108</v>
      </c>
      <c r="AA16" s="1217" t="s">
        <v>3479</v>
      </c>
      <c r="AB16" s="1260"/>
    </row>
    <row r="17" spans="1:28" ht="18">
      <c r="A17" s="1217" t="s">
        <v>3480</v>
      </c>
      <c r="B17" s="1218">
        <v>44928.333333333336</v>
      </c>
      <c r="C17" s="1217" t="s">
        <v>1170</v>
      </c>
      <c r="D17" s="1217" t="s">
        <v>3456</v>
      </c>
      <c r="E17" s="1217" t="s">
        <v>3481</v>
      </c>
      <c r="F17" s="1217" t="s">
        <v>27</v>
      </c>
      <c r="G17" s="1217" t="s">
        <v>3477</v>
      </c>
      <c r="H17" s="1219">
        <v>16900</v>
      </c>
      <c r="I17" s="1220" t="s">
        <v>3063</v>
      </c>
      <c r="J17" s="1221" t="s">
        <v>3453</v>
      </c>
      <c r="K17" s="1233"/>
      <c r="L17" s="1234">
        <v>3000</v>
      </c>
      <c r="M17" s="1235">
        <v>2120</v>
      </c>
      <c r="N17" s="1235"/>
      <c r="O17" s="1236"/>
      <c r="P17" s="1235">
        <v>5000</v>
      </c>
      <c r="Q17" s="1237"/>
      <c r="T17" s="1238"/>
      <c r="V17" s="1239">
        <f t="shared" si="0"/>
        <v>11780</v>
      </c>
      <c r="W17" s="1239">
        <f t="shared" si="1"/>
        <v>1070.9090909090919</v>
      </c>
      <c r="X17" s="1240">
        <f t="shared" si="2"/>
        <v>5709.0909090909081</v>
      </c>
      <c r="Y17" s="1241">
        <f t="shared" si="3"/>
        <v>0.33781603012372236</v>
      </c>
      <c r="Z17" s="1242" t="s">
        <v>27</v>
      </c>
      <c r="AA17" s="1217" t="s">
        <v>3480</v>
      </c>
    </row>
    <row r="18" spans="1:28" ht="18">
      <c r="A18" s="1217" t="s">
        <v>3482</v>
      </c>
      <c r="B18" s="1218">
        <v>44928.333333333336</v>
      </c>
      <c r="C18" s="1217" t="s">
        <v>1170</v>
      </c>
      <c r="D18" s="1217" t="s">
        <v>3446</v>
      </c>
      <c r="E18" s="1217" t="s">
        <v>3470</v>
      </c>
      <c r="F18" s="1217" t="s">
        <v>3148</v>
      </c>
      <c r="G18" s="1217" t="s">
        <v>3471</v>
      </c>
      <c r="H18" s="1219">
        <f>900/0.05308</f>
        <v>16955.538809344383</v>
      </c>
      <c r="I18" s="1220" t="s">
        <v>3063</v>
      </c>
      <c r="J18" s="1221" t="s">
        <v>3450</v>
      </c>
      <c r="K18" s="1233"/>
      <c r="L18" s="1234">
        <v>1200</v>
      </c>
      <c r="M18" s="1235">
        <v>1000</v>
      </c>
      <c r="N18" s="1235"/>
      <c r="O18" s="1236"/>
      <c r="P18" s="1235">
        <v>4000</v>
      </c>
      <c r="Q18" s="1237"/>
      <c r="T18" s="1238"/>
      <c r="V18" s="1239">
        <f t="shared" si="0"/>
        <v>14755.538809344383</v>
      </c>
      <c r="W18" s="1239">
        <f t="shared" si="1"/>
        <v>1341.4126190313091</v>
      </c>
      <c r="X18" s="1240">
        <f t="shared" si="2"/>
        <v>9414.1261903130744</v>
      </c>
      <c r="Y18" s="1241">
        <f t="shared" si="3"/>
        <v>0.55522424242424229</v>
      </c>
      <c r="Z18" s="1242" t="s">
        <v>108</v>
      </c>
      <c r="AA18" s="1217" t="s">
        <v>3482</v>
      </c>
    </row>
    <row r="19" spans="1:28" ht="18">
      <c r="A19" s="1217" t="s">
        <v>3483</v>
      </c>
      <c r="B19" s="1218">
        <v>44928.375</v>
      </c>
      <c r="C19" s="1217" t="s">
        <v>1170</v>
      </c>
      <c r="D19" s="1217"/>
      <c r="E19" s="1217" t="s">
        <v>462</v>
      </c>
      <c r="F19" s="666" t="s">
        <v>3468</v>
      </c>
      <c r="G19" s="1238"/>
      <c r="H19" s="1219">
        <v>58300</v>
      </c>
      <c r="I19" s="1220" t="s">
        <v>3063</v>
      </c>
      <c r="J19" s="1221" t="s">
        <v>3453</v>
      </c>
      <c r="K19" s="1233"/>
      <c r="L19" s="1234"/>
      <c r="M19" s="1235"/>
      <c r="N19" s="1235"/>
      <c r="O19" s="1236"/>
      <c r="P19" s="1235"/>
      <c r="Q19" s="1245">
        <v>55300</v>
      </c>
      <c r="T19" s="1238"/>
      <c r="V19" s="1239">
        <f t="shared" si="0"/>
        <v>3000</v>
      </c>
      <c r="W19" s="1239">
        <f t="shared" si="1"/>
        <v>272.72727272727298</v>
      </c>
      <c r="X19" s="1240">
        <f t="shared" si="2"/>
        <v>2727.272727272727</v>
      </c>
      <c r="Y19" s="1241">
        <f t="shared" si="3"/>
        <v>4.6779978169343518E-2</v>
      </c>
      <c r="Z19" s="1242" t="s">
        <v>108</v>
      </c>
      <c r="AA19" s="1217" t="s">
        <v>3483</v>
      </c>
    </row>
    <row r="20" spans="1:28" ht="18">
      <c r="A20" s="1217" t="s">
        <v>3484</v>
      </c>
      <c r="B20" s="1218">
        <v>44928.375</v>
      </c>
      <c r="C20" s="1217" t="s">
        <v>1906</v>
      </c>
      <c r="D20" s="1217"/>
      <c r="E20" s="1217" t="s">
        <v>3485</v>
      </c>
      <c r="F20" s="1261" t="s">
        <v>49</v>
      </c>
      <c r="G20" s="1261" t="s">
        <v>3486</v>
      </c>
      <c r="H20" s="1219">
        <v>40000</v>
      </c>
      <c r="I20" s="1220" t="s">
        <v>3050</v>
      </c>
      <c r="J20" s="1221" t="s">
        <v>3453</v>
      </c>
      <c r="K20" s="1233"/>
      <c r="L20" s="1234">
        <v>3000</v>
      </c>
      <c r="M20" s="1235"/>
      <c r="N20" s="1235"/>
      <c r="O20" s="1236">
        <v>1</v>
      </c>
      <c r="P20" s="1235">
        <v>20000</v>
      </c>
      <c r="Q20" s="1237"/>
      <c r="R20" s="10">
        <v>600</v>
      </c>
      <c r="T20" s="1238"/>
      <c r="V20" s="1239">
        <f t="shared" si="0"/>
        <v>36400</v>
      </c>
      <c r="W20" s="1239">
        <f t="shared" si="1"/>
        <v>3309.0909090909117</v>
      </c>
      <c r="X20" s="1240">
        <f t="shared" si="2"/>
        <v>13090.909090909088</v>
      </c>
      <c r="Y20" s="1241">
        <f t="shared" si="3"/>
        <v>0.32727272727272722</v>
      </c>
      <c r="Z20" s="1242" t="s">
        <v>107</v>
      </c>
      <c r="AA20" s="1217" t="s">
        <v>3484</v>
      </c>
    </row>
    <row r="21" spans="1:28" ht="18">
      <c r="A21" s="1217" t="s">
        <v>3487</v>
      </c>
      <c r="B21" s="1218">
        <v>44928.375</v>
      </c>
      <c r="C21" s="1217" t="s">
        <v>1170</v>
      </c>
      <c r="D21" s="1217" t="s">
        <v>3456</v>
      </c>
      <c r="E21" s="1217" t="s">
        <v>1090</v>
      </c>
      <c r="F21" s="1217" t="s">
        <v>98</v>
      </c>
      <c r="G21" s="1217" t="s">
        <v>3488</v>
      </c>
      <c r="H21" s="1219">
        <v>22000</v>
      </c>
      <c r="I21" s="1220" t="s">
        <v>3063</v>
      </c>
      <c r="J21" s="1221" t="s">
        <v>3453</v>
      </c>
      <c r="K21" s="1233"/>
      <c r="L21" s="1234" t="e">
        <f ca="1">_xludf.IFS(D21="成田机场",3000,D21="羽田机场",1200,E21="NearMe",1000,E21="VIP-limo",H21*0.12)</f>
        <v>#NAME?</v>
      </c>
      <c r="M21" s="1235" t="e">
        <f ca="1">_xludf.IFS(D21="成田机场",4000,D21="羽田机场",1000,E21="VIP-limo",0)</f>
        <v>#NAME?</v>
      </c>
      <c r="N21" s="1235"/>
      <c r="O21" s="1236"/>
      <c r="P21" s="1235">
        <v>7000</v>
      </c>
      <c r="Q21" s="1237"/>
      <c r="T21" s="1238"/>
      <c r="V21" s="1239" t="e">
        <f t="shared" ca="1" si="0"/>
        <v>#NAME?</v>
      </c>
      <c r="W21" s="1239" t="e">
        <f t="shared" ca="1" si="1"/>
        <v>#NAME?</v>
      </c>
      <c r="X21" s="1240" t="e">
        <f t="shared" ca="1" si="2"/>
        <v>#NAME?</v>
      </c>
      <c r="Y21" s="1241" t="e">
        <f t="shared" ca="1" si="3"/>
        <v>#NAME?</v>
      </c>
      <c r="Z21" s="1242" t="s">
        <v>27</v>
      </c>
      <c r="AA21" s="1217" t="s">
        <v>3487</v>
      </c>
    </row>
    <row r="22" spans="1:28" ht="18">
      <c r="A22" s="1217" t="s">
        <v>3489</v>
      </c>
      <c r="B22" s="1218">
        <v>44928.541666666664</v>
      </c>
      <c r="C22" s="1217" t="s">
        <v>1170</v>
      </c>
      <c r="D22" s="1217" t="s">
        <v>3446</v>
      </c>
      <c r="E22" s="1217" t="s">
        <v>462</v>
      </c>
      <c r="F22" s="1217" t="s">
        <v>98</v>
      </c>
      <c r="G22" s="1217" t="s">
        <v>3488</v>
      </c>
      <c r="H22" s="1219">
        <v>14000</v>
      </c>
      <c r="I22" s="1220" t="s">
        <v>3063</v>
      </c>
      <c r="J22" s="1221" t="s">
        <v>3453</v>
      </c>
      <c r="K22" s="1233"/>
      <c r="L22" s="1234">
        <v>1200</v>
      </c>
      <c r="M22" s="1235">
        <v>1000</v>
      </c>
      <c r="N22" s="1235"/>
      <c r="O22" s="1236"/>
      <c r="P22" s="1235">
        <v>6000</v>
      </c>
      <c r="Q22" s="1237"/>
      <c r="T22" s="1238"/>
      <c r="V22" s="1239">
        <f t="shared" si="0"/>
        <v>11800</v>
      </c>
      <c r="W22" s="1239">
        <f t="shared" si="1"/>
        <v>1072.7272727272739</v>
      </c>
      <c r="X22" s="1240">
        <f t="shared" si="2"/>
        <v>4727.2727272727261</v>
      </c>
      <c r="Y22" s="1241">
        <f t="shared" si="3"/>
        <v>0.33766233766233755</v>
      </c>
      <c r="Z22" s="1242" t="s">
        <v>108</v>
      </c>
      <c r="AA22" s="1217" t="s">
        <v>3489</v>
      </c>
    </row>
    <row r="23" spans="1:28" ht="18">
      <c r="A23" s="1217" t="s">
        <v>3490</v>
      </c>
      <c r="B23" s="1218">
        <v>44928.583333333336</v>
      </c>
      <c r="C23" s="1217" t="s">
        <v>1170</v>
      </c>
      <c r="D23" s="1217" t="s">
        <v>3456</v>
      </c>
      <c r="E23" s="1217" t="s">
        <v>3474</v>
      </c>
      <c r="F23" s="1217" t="s">
        <v>3148</v>
      </c>
      <c r="G23" s="1217" t="s">
        <v>3471</v>
      </c>
      <c r="H23" s="1219">
        <v>17000</v>
      </c>
      <c r="I23" s="1220" t="s">
        <v>3063</v>
      </c>
      <c r="J23" s="1221" t="s">
        <v>3453</v>
      </c>
      <c r="K23" s="1233"/>
      <c r="L23" s="1234">
        <v>3000</v>
      </c>
      <c r="M23" s="1235">
        <v>4000</v>
      </c>
      <c r="N23" s="1235"/>
      <c r="O23" s="1236"/>
      <c r="P23" s="1235">
        <v>5000</v>
      </c>
      <c r="Q23" s="1237"/>
      <c r="T23" s="1238"/>
      <c r="V23" s="1239">
        <f t="shared" si="0"/>
        <v>10000</v>
      </c>
      <c r="W23" s="1239">
        <f t="shared" si="1"/>
        <v>909.09090909090992</v>
      </c>
      <c r="X23" s="1240">
        <f t="shared" si="2"/>
        <v>4090.9090909090901</v>
      </c>
      <c r="Y23" s="1241">
        <f t="shared" si="3"/>
        <v>0.24064171122994649</v>
      </c>
      <c r="Z23" s="1242" t="s">
        <v>27</v>
      </c>
      <c r="AA23" s="1217" t="s">
        <v>3490</v>
      </c>
    </row>
    <row r="24" spans="1:28" ht="18">
      <c r="A24" s="1217" t="s">
        <v>3491</v>
      </c>
      <c r="B24" s="1218">
        <v>44928.583333333336</v>
      </c>
      <c r="C24" s="1217" t="s">
        <v>1170</v>
      </c>
      <c r="D24" s="1217" t="s">
        <v>3456</v>
      </c>
      <c r="E24" s="1217" t="s">
        <v>3474</v>
      </c>
      <c r="F24" s="1217" t="s">
        <v>2979</v>
      </c>
      <c r="G24" s="1217" t="s">
        <v>3492</v>
      </c>
      <c r="H24" s="1219">
        <v>17000</v>
      </c>
      <c r="I24" s="1220" t="s">
        <v>3063</v>
      </c>
      <c r="J24" s="1221" t="s">
        <v>3453</v>
      </c>
      <c r="K24" s="1233"/>
      <c r="L24" s="1234">
        <v>3000</v>
      </c>
      <c r="M24" s="1235">
        <v>4000</v>
      </c>
      <c r="N24" s="1235"/>
      <c r="O24" s="1236"/>
      <c r="P24" s="1235">
        <v>5000</v>
      </c>
      <c r="Q24" s="1237"/>
      <c r="R24" s="1239"/>
      <c r="S24" s="1239"/>
      <c r="T24" s="1237"/>
      <c r="U24" s="1239"/>
      <c r="V24" s="1239">
        <f t="shared" si="0"/>
        <v>10000</v>
      </c>
      <c r="W24" s="1239">
        <f t="shared" si="1"/>
        <v>909.09090909090992</v>
      </c>
      <c r="X24" s="1240">
        <f t="shared" si="2"/>
        <v>4090.9090909090901</v>
      </c>
      <c r="Y24" s="1241">
        <f t="shared" si="3"/>
        <v>0.24064171122994649</v>
      </c>
      <c r="Z24" s="1242" t="s">
        <v>27</v>
      </c>
      <c r="AA24" s="1217" t="s">
        <v>3491</v>
      </c>
    </row>
    <row r="25" spans="1:28" ht="18">
      <c r="A25" s="1217" t="s">
        <v>3493</v>
      </c>
      <c r="B25" s="1218">
        <v>44928.673611111109</v>
      </c>
      <c r="C25" s="1217" t="s">
        <v>570</v>
      </c>
      <c r="D25" s="1217" t="s">
        <v>3456</v>
      </c>
      <c r="E25" s="1217" t="s">
        <v>462</v>
      </c>
      <c r="F25" s="1217" t="s">
        <v>2285</v>
      </c>
      <c r="G25" s="1217" t="s">
        <v>3463</v>
      </c>
      <c r="H25" s="1219">
        <v>22000</v>
      </c>
      <c r="I25" s="1220" t="s">
        <v>3063</v>
      </c>
      <c r="J25" s="1221" t="s">
        <v>3453</v>
      </c>
      <c r="K25" s="1233"/>
      <c r="L25" s="1234"/>
      <c r="M25" s="1235"/>
      <c r="N25" s="1235">
        <f>(20000-L25-M25)*0.7</f>
        <v>14000</v>
      </c>
      <c r="O25" s="1236"/>
      <c r="P25" s="1244"/>
      <c r="Q25" s="1237"/>
      <c r="R25" s="10">
        <v>780</v>
      </c>
      <c r="T25" s="1238"/>
      <c r="V25" s="1239">
        <f t="shared" si="0"/>
        <v>21220</v>
      </c>
      <c r="W25" s="1239">
        <f t="shared" si="1"/>
        <v>1929.0909090909117</v>
      </c>
      <c r="X25" s="1240">
        <f t="shared" si="2"/>
        <v>5290.9090909090883</v>
      </c>
      <c r="Y25" s="1241">
        <f t="shared" si="3"/>
        <v>0.24049586776859491</v>
      </c>
      <c r="Z25" s="1242" t="s">
        <v>108</v>
      </c>
      <c r="AA25" s="1217" t="s">
        <v>3493</v>
      </c>
    </row>
    <row r="26" spans="1:28" ht="18">
      <c r="A26" s="1246" t="s">
        <v>3494</v>
      </c>
      <c r="B26" s="1247">
        <v>44928.739583333336</v>
      </c>
      <c r="C26" s="1246" t="s">
        <v>570</v>
      </c>
      <c r="D26" s="1246" t="s">
        <v>3446</v>
      </c>
      <c r="E26" s="1246" t="s">
        <v>462</v>
      </c>
      <c r="F26" s="1246" t="s">
        <v>98</v>
      </c>
      <c r="G26" s="1246" t="s">
        <v>3488</v>
      </c>
      <c r="H26" s="1248">
        <v>32000</v>
      </c>
      <c r="I26" s="1249" t="s">
        <v>3063</v>
      </c>
      <c r="J26" s="1250" t="s">
        <v>3453</v>
      </c>
      <c r="K26" s="1262"/>
      <c r="L26" s="1252">
        <v>3000</v>
      </c>
      <c r="M26" s="1253">
        <v>1000</v>
      </c>
      <c r="N26" s="1253"/>
      <c r="O26" s="1254"/>
      <c r="P26" s="1253">
        <v>12500</v>
      </c>
      <c r="Q26" s="1255"/>
      <c r="R26" s="1260"/>
      <c r="S26" s="1260"/>
      <c r="T26" s="1263"/>
      <c r="U26" s="1260"/>
      <c r="V26" s="1256">
        <f t="shared" si="0"/>
        <v>28000</v>
      </c>
      <c r="W26" s="1256">
        <f t="shared" si="1"/>
        <v>2545.4545454545478</v>
      </c>
      <c r="X26" s="1257">
        <f t="shared" si="2"/>
        <v>12954.545454545452</v>
      </c>
      <c r="Y26" s="1258">
        <f t="shared" si="3"/>
        <v>0.40482954545454536</v>
      </c>
      <c r="Z26" s="1259" t="s">
        <v>108</v>
      </c>
      <c r="AA26" s="1246" t="s">
        <v>3494</v>
      </c>
      <c r="AB26" s="1260"/>
    </row>
    <row r="27" spans="1:28" ht="18">
      <c r="A27" s="1217" t="s">
        <v>3495</v>
      </c>
      <c r="B27" s="1218">
        <v>44929.270833333336</v>
      </c>
      <c r="C27" s="1217" t="s">
        <v>1170</v>
      </c>
      <c r="D27" s="1217" t="s">
        <v>3496</v>
      </c>
      <c r="E27" s="1217" t="s">
        <v>3447</v>
      </c>
      <c r="F27" s="1217" t="s">
        <v>3497</v>
      </c>
      <c r="G27" s="1217" t="s">
        <v>3498</v>
      </c>
      <c r="H27" s="1219">
        <f t="shared" ref="H27:H28" si="5">1500/0.05308</f>
        <v>28259.231348907309</v>
      </c>
      <c r="I27" s="1220" t="s">
        <v>3063</v>
      </c>
      <c r="J27" s="1221" t="s">
        <v>3450</v>
      </c>
      <c r="K27" s="1264">
        <f t="shared" ref="K27:K28" si="6">400/0.05308</f>
        <v>7535.7950263752819</v>
      </c>
      <c r="L27" s="1234"/>
      <c r="M27" s="1235"/>
      <c r="N27" s="1235"/>
      <c r="O27" s="1236"/>
      <c r="P27" s="1235"/>
      <c r="Q27" s="1245">
        <v>13000</v>
      </c>
      <c r="T27" s="1238"/>
      <c r="V27" s="1239">
        <f t="shared" si="0"/>
        <v>7723.4363225320267</v>
      </c>
      <c r="W27" s="1239">
        <f t="shared" si="1"/>
        <v>702.13057477563962</v>
      </c>
      <c r="X27" s="1240">
        <f t="shared" si="2"/>
        <v>7021.3057477563871</v>
      </c>
      <c r="Y27" s="1241">
        <f t="shared" si="3"/>
        <v>0.24846060606060602</v>
      </c>
      <c r="Z27" s="1242" t="s">
        <v>107</v>
      </c>
      <c r="AA27" s="1217" t="s">
        <v>3495</v>
      </c>
    </row>
    <row r="28" spans="1:28" ht="23.25" customHeight="1">
      <c r="A28" s="1217" t="s">
        <v>3499</v>
      </c>
      <c r="B28" s="1218">
        <v>44929.270833333336</v>
      </c>
      <c r="C28" s="1217" t="s">
        <v>1170</v>
      </c>
      <c r="D28" s="1217" t="s">
        <v>3496</v>
      </c>
      <c r="E28" s="1217" t="s">
        <v>3447</v>
      </c>
      <c r="F28" s="1217" t="s">
        <v>3497</v>
      </c>
      <c r="G28" s="1217" t="s">
        <v>3498</v>
      </c>
      <c r="H28" s="1219">
        <f t="shared" si="5"/>
        <v>28259.231348907309</v>
      </c>
      <c r="I28" s="1220" t="s">
        <v>3063</v>
      </c>
      <c r="J28" s="1221" t="s">
        <v>3450</v>
      </c>
      <c r="K28" s="1264">
        <f t="shared" si="6"/>
        <v>7535.7950263752819</v>
      </c>
      <c r="L28" s="1234"/>
      <c r="M28" s="1235"/>
      <c r="N28" s="1235"/>
      <c r="O28" s="1236"/>
      <c r="P28" s="1235"/>
      <c r="Q28" s="1245">
        <v>13000</v>
      </c>
      <c r="T28" s="1238"/>
      <c r="V28" s="1239">
        <f t="shared" si="0"/>
        <v>7723.4363225320267</v>
      </c>
      <c r="W28" s="1239">
        <f t="shared" si="1"/>
        <v>702.13057477563962</v>
      </c>
      <c r="X28" s="1240">
        <f t="shared" si="2"/>
        <v>7021.3057477563871</v>
      </c>
      <c r="Y28" s="1241">
        <f t="shared" si="3"/>
        <v>0.24846060606060602</v>
      </c>
      <c r="Z28" s="1242" t="s">
        <v>107</v>
      </c>
      <c r="AA28" s="1217" t="s">
        <v>3499</v>
      </c>
    </row>
    <row r="29" spans="1:28" ht="18">
      <c r="A29" s="1217" t="s">
        <v>3500</v>
      </c>
      <c r="B29" s="1218">
        <v>44929.270833333336</v>
      </c>
      <c r="C29" s="1217" t="s">
        <v>1170</v>
      </c>
      <c r="D29" s="1217" t="s">
        <v>3456</v>
      </c>
      <c r="E29" s="1217" t="s">
        <v>923</v>
      </c>
      <c r="F29" s="1217" t="s">
        <v>110</v>
      </c>
      <c r="G29" s="1217" t="s">
        <v>3501</v>
      </c>
      <c r="H29" s="1219">
        <f>1080/0.05308</f>
        <v>20346.646571213263</v>
      </c>
      <c r="I29" s="1220" t="s">
        <v>3063</v>
      </c>
      <c r="J29" s="1221" t="s">
        <v>3450</v>
      </c>
      <c r="K29" s="1233"/>
      <c r="L29" s="1234">
        <v>3000</v>
      </c>
      <c r="M29" s="1235">
        <v>4000</v>
      </c>
      <c r="N29" s="1235"/>
      <c r="O29" s="1236"/>
      <c r="P29" s="1235">
        <v>5000</v>
      </c>
      <c r="Q29" s="1237"/>
      <c r="R29" s="1239"/>
      <c r="S29" s="1239"/>
      <c r="T29" s="1237"/>
      <c r="U29" s="1239"/>
      <c r="V29" s="1239">
        <f t="shared" si="0"/>
        <v>13346.646571213263</v>
      </c>
      <c r="W29" s="1239">
        <f t="shared" si="1"/>
        <v>1213.3315064739345</v>
      </c>
      <c r="X29" s="1240">
        <f t="shared" si="2"/>
        <v>7133.3150647393286</v>
      </c>
      <c r="Y29" s="1241">
        <f t="shared" si="3"/>
        <v>0.35058922558922551</v>
      </c>
      <c r="Z29" s="1242" t="s">
        <v>1540</v>
      </c>
      <c r="AA29" s="1217" t="s">
        <v>3500</v>
      </c>
    </row>
    <row r="30" spans="1:28" ht="15" customHeight="1">
      <c r="A30" s="1217" t="s">
        <v>3502</v>
      </c>
      <c r="B30" s="1218">
        <v>44929.277777777781</v>
      </c>
      <c r="C30" s="1217" t="s">
        <v>570</v>
      </c>
      <c r="D30" s="1217" t="s">
        <v>3456</v>
      </c>
      <c r="E30" s="1217" t="s">
        <v>3503</v>
      </c>
      <c r="F30" s="1217" t="s">
        <v>110</v>
      </c>
      <c r="G30" s="1217" t="s">
        <v>3501</v>
      </c>
      <c r="H30" s="1219">
        <v>16000</v>
      </c>
      <c r="I30" s="1220" t="s">
        <v>3063</v>
      </c>
      <c r="J30" s="1221" t="s">
        <v>3453</v>
      </c>
      <c r="K30" s="1233"/>
      <c r="L30" s="1234">
        <v>3000</v>
      </c>
      <c r="M30" s="1235">
        <v>4000</v>
      </c>
      <c r="N30" s="1235"/>
      <c r="O30" s="1236"/>
      <c r="P30" s="1235">
        <v>5000</v>
      </c>
      <c r="Q30" s="1237"/>
      <c r="R30" s="1239"/>
      <c r="S30" s="1239"/>
      <c r="T30" s="1237"/>
      <c r="U30" s="1239"/>
      <c r="V30" s="1239">
        <f t="shared" si="0"/>
        <v>9000</v>
      </c>
      <c r="W30" s="1239">
        <f t="shared" si="1"/>
        <v>818.18181818181893</v>
      </c>
      <c r="X30" s="1240">
        <f t="shared" si="2"/>
        <v>3181.8181818181811</v>
      </c>
      <c r="Y30" s="1241">
        <f t="shared" si="3"/>
        <v>0.19886363636363633</v>
      </c>
      <c r="Z30" s="1242" t="s">
        <v>1540</v>
      </c>
      <c r="AA30" s="1217" t="s">
        <v>3502</v>
      </c>
      <c r="AB30" s="1260"/>
    </row>
    <row r="31" spans="1:28" ht="18">
      <c r="A31" s="1217" t="s">
        <v>3504</v>
      </c>
      <c r="B31" s="1218">
        <v>44929.291666666664</v>
      </c>
      <c r="C31" s="1217" t="s">
        <v>1170</v>
      </c>
      <c r="D31" s="1217" t="s">
        <v>3456</v>
      </c>
      <c r="E31" s="1217" t="s">
        <v>3503</v>
      </c>
      <c r="F31" s="1217" t="s">
        <v>27</v>
      </c>
      <c r="G31" s="1217" t="s">
        <v>3505</v>
      </c>
      <c r="H31" s="1219">
        <v>20000</v>
      </c>
      <c r="I31" s="1220" t="s">
        <v>3063</v>
      </c>
      <c r="J31" s="1221" t="s">
        <v>3453</v>
      </c>
      <c r="K31" s="1233"/>
      <c r="L31" s="1234">
        <v>3000</v>
      </c>
      <c r="M31" s="1235">
        <v>4000</v>
      </c>
      <c r="N31" s="1235"/>
      <c r="O31" s="1236"/>
      <c r="P31" s="1235">
        <v>5000</v>
      </c>
      <c r="Q31" s="1237"/>
      <c r="T31" s="1238"/>
      <c r="V31" s="1239">
        <f t="shared" si="0"/>
        <v>13000</v>
      </c>
      <c r="W31" s="1239">
        <f t="shared" si="1"/>
        <v>1181.818181818182</v>
      </c>
      <c r="X31" s="1240">
        <f t="shared" si="2"/>
        <v>6818.181818181818</v>
      </c>
      <c r="Y31" s="1241">
        <f t="shared" si="3"/>
        <v>0.34090909090909088</v>
      </c>
      <c r="Z31" s="1242" t="s">
        <v>1540</v>
      </c>
      <c r="AA31" s="1217" t="s">
        <v>3504</v>
      </c>
    </row>
    <row r="32" spans="1:28" ht="18">
      <c r="A32" s="1217" t="s">
        <v>3506</v>
      </c>
      <c r="B32" s="1218">
        <v>44929.333333333336</v>
      </c>
      <c r="C32" s="1217" t="s">
        <v>1906</v>
      </c>
      <c r="D32" s="1217"/>
      <c r="E32" s="1217" t="s">
        <v>3507</v>
      </c>
      <c r="F32" s="1217" t="s">
        <v>92</v>
      </c>
      <c r="G32" s="1217" t="s">
        <v>3463</v>
      </c>
      <c r="H32" s="1219">
        <v>135000</v>
      </c>
      <c r="I32" s="1220" t="s">
        <v>3050</v>
      </c>
      <c r="J32" s="1221" t="s">
        <v>3453</v>
      </c>
      <c r="K32" s="1233"/>
      <c r="L32" s="1234">
        <v>10000</v>
      </c>
      <c r="M32" s="1235"/>
      <c r="N32" s="1235"/>
      <c r="O32" s="1236">
        <v>3</v>
      </c>
      <c r="P32" s="1235">
        <v>45000</v>
      </c>
      <c r="Q32" s="1237"/>
      <c r="T32" s="1238"/>
      <c r="U32" s="10">
        <v>250</v>
      </c>
      <c r="V32" s="1239">
        <f t="shared" si="0"/>
        <v>124750</v>
      </c>
      <c r="W32" s="1239">
        <f t="shared" si="1"/>
        <v>11340.909090909103</v>
      </c>
      <c r="X32" s="1240">
        <f t="shared" si="2"/>
        <v>68409.090909090897</v>
      </c>
      <c r="Y32" s="1241">
        <f t="shared" si="3"/>
        <v>0.50673400673400659</v>
      </c>
      <c r="Z32" s="1242" t="s">
        <v>3508</v>
      </c>
      <c r="AA32" s="1217" t="s">
        <v>3506</v>
      </c>
    </row>
    <row r="33" spans="1:28" ht="18">
      <c r="A33" s="1217" t="s">
        <v>3509</v>
      </c>
      <c r="B33" s="1218">
        <v>44929.333333333336</v>
      </c>
      <c r="C33" s="1217" t="s">
        <v>1170</v>
      </c>
      <c r="D33" s="1217" t="s">
        <v>3446</v>
      </c>
      <c r="E33" s="1217" t="s">
        <v>3485</v>
      </c>
      <c r="F33" s="1217" t="s">
        <v>49</v>
      </c>
      <c r="G33" s="1217" t="s">
        <v>3486</v>
      </c>
      <c r="H33" s="1219">
        <v>13000</v>
      </c>
      <c r="I33" s="1220" t="s">
        <v>3063</v>
      </c>
      <c r="J33" s="1221" t="s">
        <v>3453</v>
      </c>
      <c r="K33" s="1233"/>
      <c r="L33" s="1234" t="e">
        <f ca="1">_xludf.IFS(D33="成田机场",3000,D33="羽田机场",1200,E33="NearMe",1000,E33="VIP-limo",H33*0.12)</f>
        <v>#NAME?</v>
      </c>
      <c r="M33" s="1235" t="e">
        <f ca="1">_xludf.IFS(D33="成田机场",4000,D33="羽田机场",1000,E33="VIP-limo",0)</f>
        <v>#NAME?</v>
      </c>
      <c r="N33" s="1235" t="e">
        <f ca="1">(11300-L33-M33)*0.7</f>
        <v>#NAME?</v>
      </c>
      <c r="O33" s="1236"/>
      <c r="P33" s="1235"/>
      <c r="Q33" s="1237"/>
      <c r="R33" s="10">
        <v>450</v>
      </c>
      <c r="T33" s="1238"/>
      <c r="V33" s="1239" t="e">
        <f t="shared" ca="1" si="0"/>
        <v>#NAME?</v>
      </c>
      <c r="W33" s="1239" t="e">
        <f t="shared" ca="1" si="1"/>
        <v>#NAME?</v>
      </c>
      <c r="X33" s="1240" t="e">
        <f t="shared" ca="1" si="2"/>
        <v>#NAME?</v>
      </c>
      <c r="Y33" s="1241" t="e">
        <f t="shared" ca="1" si="3"/>
        <v>#NAME?</v>
      </c>
      <c r="Z33" s="1242" t="s">
        <v>107</v>
      </c>
      <c r="AA33" s="1217" t="s">
        <v>3509</v>
      </c>
    </row>
    <row r="34" spans="1:28" ht="18">
      <c r="A34" s="1217" t="s">
        <v>3510</v>
      </c>
      <c r="B34" s="1218">
        <v>44929.333333333336</v>
      </c>
      <c r="C34" s="1217" t="s">
        <v>1170</v>
      </c>
      <c r="D34" s="1217" t="s">
        <v>3446</v>
      </c>
      <c r="E34" s="1217" t="s">
        <v>3503</v>
      </c>
      <c r="F34" s="1217" t="s">
        <v>3148</v>
      </c>
      <c r="G34" s="1217" t="s">
        <v>3471</v>
      </c>
      <c r="H34" s="1219">
        <v>11000</v>
      </c>
      <c r="I34" s="1220" t="s">
        <v>3063</v>
      </c>
      <c r="J34" s="1221" t="s">
        <v>3453</v>
      </c>
      <c r="K34" s="1233"/>
      <c r="L34" s="1234">
        <v>1200</v>
      </c>
      <c r="M34" s="1235">
        <v>1000</v>
      </c>
      <c r="N34" s="1235"/>
      <c r="O34" s="1236"/>
      <c r="P34" s="1235">
        <v>4000</v>
      </c>
      <c r="Q34" s="1237"/>
      <c r="T34" s="1238"/>
      <c r="V34" s="1239">
        <f t="shared" si="0"/>
        <v>8800</v>
      </c>
      <c r="W34" s="1239">
        <f t="shared" si="1"/>
        <v>800.00000000000091</v>
      </c>
      <c r="X34" s="1240">
        <f t="shared" si="2"/>
        <v>3999.9999999999991</v>
      </c>
      <c r="Y34" s="1241">
        <f t="shared" si="3"/>
        <v>0.36363636363636354</v>
      </c>
      <c r="Z34" s="1242" t="s">
        <v>1540</v>
      </c>
      <c r="AA34" s="1217" t="s">
        <v>3510</v>
      </c>
    </row>
    <row r="35" spans="1:28" ht="18">
      <c r="A35" s="1217" t="s">
        <v>3511</v>
      </c>
      <c r="B35" s="1218">
        <v>44929.354166666664</v>
      </c>
      <c r="C35" s="1217" t="s">
        <v>1906</v>
      </c>
      <c r="D35" s="1217"/>
      <c r="E35" s="1217" t="s">
        <v>3452</v>
      </c>
      <c r="F35" s="1217" t="s">
        <v>52</v>
      </c>
      <c r="G35" s="1217" t="s">
        <v>3512</v>
      </c>
      <c r="H35" s="1219">
        <v>80000</v>
      </c>
      <c r="I35" s="1220" t="s">
        <v>3063</v>
      </c>
      <c r="J35" s="1221" t="s">
        <v>3453</v>
      </c>
      <c r="K35" s="1233"/>
      <c r="L35" s="1234">
        <v>6000</v>
      </c>
      <c r="M35" s="1235"/>
      <c r="N35" s="1235"/>
      <c r="O35" s="1236">
        <v>2</v>
      </c>
      <c r="P35" s="1235">
        <v>30000</v>
      </c>
      <c r="Q35" s="1237"/>
      <c r="T35" s="1238"/>
      <c r="V35" s="1239">
        <f t="shared" si="0"/>
        <v>74000</v>
      </c>
      <c r="W35" s="1239">
        <f t="shared" si="1"/>
        <v>6727.2727272727352</v>
      </c>
      <c r="X35" s="1240">
        <f t="shared" si="2"/>
        <v>37272.727272727265</v>
      </c>
      <c r="Y35" s="1241">
        <f t="shared" si="3"/>
        <v>0.46590909090909083</v>
      </c>
      <c r="Z35" s="1242" t="s">
        <v>3454</v>
      </c>
      <c r="AA35" s="1217" t="s">
        <v>3511</v>
      </c>
    </row>
    <row r="36" spans="1:28" ht="18">
      <c r="A36" s="1217" t="s">
        <v>3513</v>
      </c>
      <c r="B36" s="1218">
        <v>44929.375</v>
      </c>
      <c r="C36" s="1217" t="s">
        <v>1906</v>
      </c>
      <c r="D36" s="1217"/>
      <c r="E36" s="1217" t="s">
        <v>3514</v>
      </c>
      <c r="F36" s="1217" t="s">
        <v>2285</v>
      </c>
      <c r="G36" s="1217" t="s">
        <v>3515</v>
      </c>
      <c r="H36" s="1219">
        <v>101000</v>
      </c>
      <c r="I36" s="1220" t="s">
        <v>3050</v>
      </c>
      <c r="J36" s="1221" t="s">
        <v>3453</v>
      </c>
      <c r="K36" s="1233"/>
      <c r="L36" s="1234">
        <v>6000</v>
      </c>
      <c r="M36" s="1235"/>
      <c r="N36" s="1235"/>
      <c r="O36" s="1236">
        <v>2</v>
      </c>
      <c r="P36" s="1235">
        <v>39000</v>
      </c>
      <c r="Q36" s="1237"/>
      <c r="R36" s="1239"/>
      <c r="S36" s="1239"/>
      <c r="T36" s="1237"/>
      <c r="U36" s="1239"/>
      <c r="V36" s="1239">
        <f t="shared" si="0"/>
        <v>95000</v>
      </c>
      <c r="W36" s="1239">
        <f t="shared" si="1"/>
        <v>8636.3636363636469</v>
      </c>
      <c r="X36" s="1240">
        <f t="shared" si="2"/>
        <v>47363.636363636353</v>
      </c>
      <c r="Y36" s="1241">
        <f t="shared" si="3"/>
        <v>0.46894689468946882</v>
      </c>
      <c r="Z36" s="1242" t="s">
        <v>107</v>
      </c>
      <c r="AA36" s="1217" t="s">
        <v>3513</v>
      </c>
    </row>
    <row r="37" spans="1:28" ht="18">
      <c r="A37" s="1217" t="s">
        <v>3516</v>
      </c>
      <c r="B37" s="1218">
        <v>44929.375</v>
      </c>
      <c r="C37" s="1217" t="s">
        <v>1906</v>
      </c>
      <c r="D37" s="1217"/>
      <c r="E37" s="1217" t="s">
        <v>3514</v>
      </c>
      <c r="F37" s="1217" t="s">
        <v>60</v>
      </c>
      <c r="G37" s="1217" t="s">
        <v>3517</v>
      </c>
      <c r="H37" s="1219">
        <v>101000</v>
      </c>
      <c r="I37" s="1220" t="s">
        <v>3050</v>
      </c>
      <c r="J37" s="1221" t="s">
        <v>3453</v>
      </c>
      <c r="K37" s="1233"/>
      <c r="L37" s="1234">
        <v>6000</v>
      </c>
      <c r="M37" s="1235"/>
      <c r="N37" s="1235"/>
      <c r="O37" s="1236">
        <v>2</v>
      </c>
      <c r="P37" s="1235">
        <v>39000</v>
      </c>
      <c r="Q37" s="1237"/>
      <c r="T37" s="1238"/>
      <c r="V37" s="1239">
        <f t="shared" si="0"/>
        <v>95000</v>
      </c>
      <c r="W37" s="1239">
        <f t="shared" si="1"/>
        <v>8636.3636363636469</v>
      </c>
      <c r="X37" s="1240">
        <f t="shared" si="2"/>
        <v>47363.636363636353</v>
      </c>
      <c r="Y37" s="1241">
        <f t="shared" si="3"/>
        <v>0.46894689468946882</v>
      </c>
      <c r="Z37" s="1242" t="s">
        <v>107</v>
      </c>
      <c r="AA37" s="1217" t="s">
        <v>3516</v>
      </c>
    </row>
    <row r="38" spans="1:28" ht="18">
      <c r="A38" s="1217" t="s">
        <v>3518</v>
      </c>
      <c r="B38" s="1218">
        <v>44929.375</v>
      </c>
      <c r="C38" s="1217" t="s">
        <v>1170</v>
      </c>
      <c r="D38" s="1217" t="s">
        <v>3456</v>
      </c>
      <c r="E38" s="1217" t="s">
        <v>3503</v>
      </c>
      <c r="F38" s="1217" t="s">
        <v>98</v>
      </c>
      <c r="G38" s="1217" t="s">
        <v>3477</v>
      </c>
      <c r="H38" s="1219">
        <v>16000</v>
      </c>
      <c r="I38" s="1220" t="s">
        <v>3063</v>
      </c>
      <c r="J38" s="1221" t="s">
        <v>3453</v>
      </c>
      <c r="K38" s="1233"/>
      <c r="L38" s="1234">
        <v>3000</v>
      </c>
      <c r="M38" s="1235">
        <v>4000</v>
      </c>
      <c r="N38" s="1235"/>
      <c r="O38" s="1236"/>
      <c r="P38" s="1235">
        <v>5000</v>
      </c>
      <c r="Q38" s="1237"/>
      <c r="R38" s="1239"/>
      <c r="S38" s="1239"/>
      <c r="T38" s="1237"/>
      <c r="U38" s="1239"/>
      <c r="V38" s="1239">
        <f t="shared" si="0"/>
        <v>9000</v>
      </c>
      <c r="W38" s="1239">
        <f t="shared" si="1"/>
        <v>818.18181818181893</v>
      </c>
      <c r="X38" s="1240">
        <f t="shared" si="2"/>
        <v>3181.8181818181811</v>
      </c>
      <c r="Y38" s="1241">
        <f t="shared" si="3"/>
        <v>0.19886363636363633</v>
      </c>
      <c r="Z38" s="1242" t="s">
        <v>1540</v>
      </c>
      <c r="AA38" s="1217" t="s">
        <v>3518</v>
      </c>
    </row>
    <row r="39" spans="1:28" ht="18">
      <c r="A39" s="1217" t="s">
        <v>3519</v>
      </c>
      <c r="B39" s="1218">
        <v>44929.4375</v>
      </c>
      <c r="C39" s="1217" t="s">
        <v>1170</v>
      </c>
      <c r="D39" s="1217" t="s">
        <v>3456</v>
      </c>
      <c r="E39" s="1217" t="s">
        <v>923</v>
      </c>
      <c r="F39" s="1217" t="s">
        <v>110</v>
      </c>
      <c r="G39" s="1217" t="s">
        <v>3501</v>
      </c>
      <c r="H39" s="1219">
        <f>1080/0.05308</f>
        <v>20346.646571213263</v>
      </c>
      <c r="I39" s="1220" t="s">
        <v>3063</v>
      </c>
      <c r="J39" s="1221" t="s">
        <v>3450</v>
      </c>
      <c r="K39" s="1233"/>
      <c r="L39" s="1234">
        <v>3000</v>
      </c>
      <c r="M39" s="1235">
        <v>4000</v>
      </c>
      <c r="N39" s="1235"/>
      <c r="O39" s="1236"/>
      <c r="P39" s="1235">
        <v>5000</v>
      </c>
      <c r="Q39" s="1237"/>
      <c r="R39" s="1239"/>
      <c r="S39" s="1239"/>
      <c r="T39" s="1237"/>
      <c r="U39" s="1239"/>
      <c r="V39" s="1239">
        <f t="shared" si="0"/>
        <v>13346.646571213263</v>
      </c>
      <c r="W39" s="1239">
        <f t="shared" si="1"/>
        <v>1213.3315064739345</v>
      </c>
      <c r="X39" s="1240">
        <f t="shared" si="2"/>
        <v>7133.3150647393286</v>
      </c>
      <c r="Y39" s="1241">
        <f t="shared" si="3"/>
        <v>0.35058922558922551</v>
      </c>
      <c r="Z39" s="1242" t="s">
        <v>1540</v>
      </c>
      <c r="AA39" s="1217" t="s">
        <v>3519</v>
      </c>
    </row>
    <row r="40" spans="1:28" ht="18">
      <c r="A40" s="1217" t="s">
        <v>3520</v>
      </c>
      <c r="B40" s="1218">
        <v>44929.444444444445</v>
      </c>
      <c r="C40" s="1217" t="s">
        <v>570</v>
      </c>
      <c r="D40" s="1217" t="s">
        <v>3446</v>
      </c>
      <c r="E40" s="1217" t="s">
        <v>3521</v>
      </c>
      <c r="F40" s="1217" t="s">
        <v>98</v>
      </c>
      <c r="G40" s="1217" t="s">
        <v>3477</v>
      </c>
      <c r="H40" s="1219">
        <v>10000</v>
      </c>
      <c r="I40" s="1220" t="s">
        <v>3063</v>
      </c>
      <c r="J40" s="1221" t="s">
        <v>3453</v>
      </c>
      <c r="K40" s="1233"/>
      <c r="L40" s="1234">
        <v>1200</v>
      </c>
      <c r="M40" s="1235">
        <v>1000</v>
      </c>
      <c r="N40" s="1235"/>
      <c r="O40" s="1236"/>
      <c r="P40" s="1235">
        <v>4000</v>
      </c>
      <c r="Q40" s="1237"/>
      <c r="T40" s="1238"/>
      <c r="V40" s="1239">
        <f t="shared" si="0"/>
        <v>7800</v>
      </c>
      <c r="W40" s="1239">
        <f t="shared" si="1"/>
        <v>709.09090909090992</v>
      </c>
      <c r="X40" s="1240">
        <f t="shared" si="2"/>
        <v>3090.9090909090901</v>
      </c>
      <c r="Y40" s="1241">
        <f t="shared" si="3"/>
        <v>0.30909090909090903</v>
      </c>
      <c r="Z40" s="1242" t="s">
        <v>107</v>
      </c>
      <c r="AA40" s="1217" t="s">
        <v>3520</v>
      </c>
    </row>
    <row r="41" spans="1:28" ht="18">
      <c r="A41" s="1265" t="s">
        <v>3522</v>
      </c>
      <c r="B41" s="1266">
        <v>44929.458333333336</v>
      </c>
      <c r="C41" s="1265" t="s">
        <v>1170</v>
      </c>
      <c r="D41" s="1265" t="s">
        <v>3456</v>
      </c>
      <c r="E41" s="1265" t="s">
        <v>462</v>
      </c>
      <c r="F41" s="1265" t="s">
        <v>3523</v>
      </c>
      <c r="G41" s="1265" t="s">
        <v>3524</v>
      </c>
      <c r="H41" s="1267">
        <v>22000</v>
      </c>
      <c r="I41" s="1268" t="s">
        <v>3063</v>
      </c>
      <c r="J41" s="1269" t="s">
        <v>3453</v>
      </c>
      <c r="K41" s="1270"/>
      <c r="L41" s="1271" t="e">
        <f ca="1">_xludf.IFS(D41="成田机场",3000,D41="羽田机场",1200,E41="NearMe",1000,E41="VIP-limo",H41*0.12)</f>
        <v>#NAME?</v>
      </c>
      <c r="M41" s="1272" t="e">
        <f ca="1">_xludf.IFS(D41="成田机场",4000,D41="羽田机场",1000,E41="VIP-limo",0)</f>
        <v>#NAME?</v>
      </c>
      <c r="N41" s="1272" t="e">
        <f ca="1">(16500-L41-M41)*0.7</f>
        <v>#NAME?</v>
      </c>
      <c r="O41" s="1273"/>
      <c r="P41" s="1272"/>
      <c r="Q41" s="1274"/>
      <c r="R41" s="81"/>
      <c r="S41" s="81"/>
      <c r="T41" s="1275"/>
      <c r="U41" s="81"/>
      <c r="V41" s="1276" t="e">
        <f t="shared" ca="1" si="0"/>
        <v>#NAME?</v>
      </c>
      <c r="W41" s="1276" t="e">
        <f t="shared" ca="1" si="1"/>
        <v>#NAME?</v>
      </c>
      <c r="X41" s="1276" t="e">
        <f t="shared" ca="1" si="2"/>
        <v>#NAME?</v>
      </c>
      <c r="Y41" s="1277" t="e">
        <f t="shared" ca="1" si="3"/>
        <v>#NAME?</v>
      </c>
      <c r="Z41" s="1278" t="s">
        <v>108</v>
      </c>
      <c r="AA41" s="1265" t="s">
        <v>3522</v>
      </c>
      <c r="AB41" s="1279"/>
    </row>
    <row r="42" spans="1:28" ht="18">
      <c r="A42" s="1217" t="s">
        <v>3525</v>
      </c>
      <c r="B42" s="1218">
        <v>44929.458333333336</v>
      </c>
      <c r="C42" s="1217" t="s">
        <v>3473</v>
      </c>
      <c r="D42" s="1217"/>
      <c r="E42" s="1217" t="s">
        <v>462</v>
      </c>
      <c r="F42" s="1217" t="s">
        <v>3462</v>
      </c>
      <c r="G42" s="1217" t="s">
        <v>3488</v>
      </c>
      <c r="H42" s="1219">
        <v>10000</v>
      </c>
      <c r="I42" s="1220" t="s">
        <v>3063</v>
      </c>
      <c r="J42" s="1221" t="s">
        <v>3453</v>
      </c>
      <c r="K42" s="1233"/>
      <c r="L42" s="1234">
        <v>1200</v>
      </c>
      <c r="M42" s="1235">
        <v>1050</v>
      </c>
      <c r="N42" s="1235"/>
      <c r="O42" s="1236"/>
      <c r="P42" s="1235">
        <v>4000</v>
      </c>
      <c r="Q42" s="1237"/>
      <c r="T42" s="1238"/>
      <c r="V42" s="1239">
        <f t="shared" si="0"/>
        <v>7750</v>
      </c>
      <c r="W42" s="1239">
        <f t="shared" si="1"/>
        <v>704.54545454545496</v>
      </c>
      <c r="X42" s="1240">
        <f t="shared" si="2"/>
        <v>3045.454545454545</v>
      </c>
      <c r="Y42" s="1241">
        <f t="shared" si="3"/>
        <v>0.30454545454545451</v>
      </c>
      <c r="Z42" s="1242" t="s">
        <v>108</v>
      </c>
      <c r="AA42" s="1217" t="s">
        <v>3525</v>
      </c>
    </row>
    <row r="43" spans="1:28" ht="18">
      <c r="A43" s="1217" t="s">
        <v>3526</v>
      </c>
      <c r="B43" s="1218">
        <v>44929.5</v>
      </c>
      <c r="C43" s="1217" t="s">
        <v>3473</v>
      </c>
      <c r="D43" s="1217"/>
      <c r="E43" s="1217" t="s">
        <v>3452</v>
      </c>
      <c r="F43" s="1217" t="s">
        <v>3497</v>
      </c>
      <c r="G43" s="1243"/>
      <c r="H43" s="1219">
        <v>55000</v>
      </c>
      <c r="I43" s="1220" t="s">
        <v>3063</v>
      </c>
      <c r="J43" s="1221" t="s">
        <v>3453</v>
      </c>
      <c r="K43" s="1233"/>
      <c r="L43" s="1234"/>
      <c r="M43" s="1235"/>
      <c r="N43" s="1235"/>
      <c r="O43" s="1236"/>
      <c r="P43" s="1235"/>
      <c r="Q43" s="1245">
        <v>43500</v>
      </c>
      <c r="T43" s="1238"/>
      <c r="V43" s="1239">
        <f t="shared" si="0"/>
        <v>11500</v>
      </c>
      <c r="W43" s="1239">
        <f t="shared" si="1"/>
        <v>1045.454545454546</v>
      </c>
      <c r="X43" s="1240">
        <f t="shared" si="2"/>
        <v>10454.545454545454</v>
      </c>
      <c r="Y43" s="1241">
        <f t="shared" si="3"/>
        <v>0.19008264462809915</v>
      </c>
      <c r="Z43" s="1242" t="s">
        <v>3454</v>
      </c>
      <c r="AA43" s="1217" t="s">
        <v>3526</v>
      </c>
    </row>
    <row r="44" spans="1:28" ht="18">
      <c r="A44" s="1217" t="s">
        <v>3502</v>
      </c>
      <c r="B44" s="1218">
        <v>44929.559027777781</v>
      </c>
      <c r="C44" s="1217" t="s">
        <v>570</v>
      </c>
      <c r="D44" s="1217" t="s">
        <v>3446</v>
      </c>
      <c r="E44" s="1217" t="s">
        <v>3503</v>
      </c>
      <c r="F44" s="1217" t="s">
        <v>92</v>
      </c>
      <c r="G44" s="1217" t="s">
        <v>3527</v>
      </c>
      <c r="H44" s="1219">
        <v>11000</v>
      </c>
      <c r="I44" s="1220" t="s">
        <v>3063</v>
      </c>
      <c r="J44" s="1221" t="s">
        <v>3453</v>
      </c>
      <c r="K44" s="1233"/>
      <c r="L44" s="1234" t="e">
        <f ca="1">_xludf.IFS(D44="成田机场",3000,D44="羽田机场",1200,E44="NearMe",1000,E44="VIP-limo",H44*0.12)</f>
        <v>#NAME?</v>
      </c>
      <c r="M44" s="1235" t="e">
        <f ca="1">_xludf.IFS(D44="成田机场",4000,D44="羽田机场",1000,E44="VIP-limo",0)</f>
        <v>#NAME?</v>
      </c>
      <c r="N44" s="1235"/>
      <c r="O44" s="1236"/>
      <c r="P44" s="1235">
        <v>4000</v>
      </c>
      <c r="Q44" s="1237"/>
      <c r="T44" s="1238"/>
      <c r="V44" s="1239" t="e">
        <f t="shared" ca="1" si="0"/>
        <v>#NAME?</v>
      </c>
      <c r="W44" s="1239" t="e">
        <f t="shared" ca="1" si="1"/>
        <v>#NAME?</v>
      </c>
      <c r="X44" s="1240" t="e">
        <f t="shared" ca="1" si="2"/>
        <v>#NAME?</v>
      </c>
      <c r="Y44" s="1241" t="e">
        <f t="shared" ca="1" si="3"/>
        <v>#NAME?</v>
      </c>
      <c r="Z44" s="1242" t="s">
        <v>1540</v>
      </c>
      <c r="AA44" s="1217" t="s">
        <v>3502</v>
      </c>
    </row>
    <row r="45" spans="1:28" ht="18">
      <c r="A45" s="1217" t="s">
        <v>3528</v>
      </c>
      <c r="B45" s="1218">
        <v>44929.5625</v>
      </c>
      <c r="C45" s="1217" t="s">
        <v>1170</v>
      </c>
      <c r="D45" s="1217" t="s">
        <v>3456</v>
      </c>
      <c r="E45" s="1217" t="s">
        <v>462</v>
      </c>
      <c r="F45" s="1217" t="s">
        <v>3462</v>
      </c>
      <c r="G45" s="1217" t="s">
        <v>3488</v>
      </c>
      <c r="H45" s="1219">
        <v>22000</v>
      </c>
      <c r="I45" s="1220" t="s">
        <v>3063</v>
      </c>
      <c r="J45" s="1221" t="s">
        <v>3453</v>
      </c>
      <c r="K45" s="1233"/>
      <c r="L45" s="1234">
        <v>3000</v>
      </c>
      <c r="M45" s="1235">
        <v>4000</v>
      </c>
      <c r="N45" s="1235"/>
      <c r="O45" s="1236"/>
      <c r="P45" s="1235">
        <v>5000</v>
      </c>
      <c r="Q45" s="1237"/>
      <c r="T45" s="1238"/>
      <c r="V45" s="1239">
        <f t="shared" si="0"/>
        <v>15000</v>
      </c>
      <c r="W45" s="1239">
        <f t="shared" si="1"/>
        <v>1363.636363636364</v>
      </c>
      <c r="X45" s="1240">
        <f t="shared" si="2"/>
        <v>8636.363636363636</v>
      </c>
      <c r="Y45" s="1241">
        <f t="shared" si="3"/>
        <v>0.39256198347107435</v>
      </c>
      <c r="Z45" s="1242" t="s">
        <v>108</v>
      </c>
      <c r="AA45" s="1217" t="s">
        <v>3528</v>
      </c>
    </row>
    <row r="46" spans="1:28" ht="18">
      <c r="A46" s="1217" t="s">
        <v>3529</v>
      </c>
      <c r="B46" s="1218">
        <v>44929.5625</v>
      </c>
      <c r="C46" s="1217" t="s">
        <v>570</v>
      </c>
      <c r="D46" s="1217" t="s">
        <v>3456</v>
      </c>
      <c r="E46" s="1217" t="s">
        <v>3503</v>
      </c>
      <c r="F46" s="1217" t="s">
        <v>110</v>
      </c>
      <c r="G46" s="1217" t="s">
        <v>3501</v>
      </c>
      <c r="H46" s="1219">
        <v>16000</v>
      </c>
      <c r="I46" s="1220" t="s">
        <v>3063</v>
      </c>
      <c r="J46" s="1221" t="s">
        <v>3453</v>
      </c>
      <c r="K46" s="1233"/>
      <c r="L46" s="1234">
        <v>3000</v>
      </c>
      <c r="M46" s="1235">
        <v>4000</v>
      </c>
      <c r="N46" s="1235"/>
      <c r="O46" s="1236"/>
      <c r="P46" s="1235">
        <v>5000</v>
      </c>
      <c r="Q46" s="1237"/>
      <c r="T46" s="1238"/>
      <c r="V46" s="1239">
        <f t="shared" si="0"/>
        <v>9000</v>
      </c>
      <c r="W46" s="1239">
        <f t="shared" si="1"/>
        <v>818.18181818181893</v>
      </c>
      <c r="X46" s="1240">
        <f t="shared" si="2"/>
        <v>3181.8181818181811</v>
      </c>
      <c r="Y46" s="1241">
        <f t="shared" si="3"/>
        <v>0.19886363636363633</v>
      </c>
      <c r="Z46" s="1242" t="s">
        <v>1540</v>
      </c>
      <c r="AA46" s="1217" t="s">
        <v>3529</v>
      </c>
    </row>
    <row r="47" spans="1:28" ht="18">
      <c r="A47" s="1217" t="s">
        <v>3530</v>
      </c>
      <c r="B47" s="1218">
        <v>44929.583333333336</v>
      </c>
      <c r="C47" s="1217" t="s">
        <v>1170</v>
      </c>
      <c r="D47" s="1217" t="s">
        <v>3456</v>
      </c>
      <c r="E47" s="1217" t="s">
        <v>3447</v>
      </c>
      <c r="F47" s="1217" t="s">
        <v>49</v>
      </c>
      <c r="G47" s="1217" t="s">
        <v>3486</v>
      </c>
      <c r="H47" s="1219">
        <f>1600/0.05308</f>
        <v>30143.180105501127</v>
      </c>
      <c r="I47" s="1220" t="s">
        <v>3063</v>
      </c>
      <c r="J47" s="1221" t="s">
        <v>3450</v>
      </c>
      <c r="K47" s="1280">
        <f>500/0.05308</f>
        <v>9419.7437829691025</v>
      </c>
      <c r="L47" s="1234" t="e">
        <f t="shared" ref="L47:L48" ca="1" si="7">_xludf.IFS(D47="成田机场",3000,D47="羽田机场",1200,E47="NearMe",1000,E47="VIP-limo",H47*0.12)</f>
        <v>#NAME?</v>
      </c>
      <c r="M47" s="1235" t="e">
        <f t="shared" ref="M47:M48" ca="1" si="8">_xludf.IFS(D47="成田机场",4000,D47="羽田机场",1000,E47="VIP-limo",0)</f>
        <v>#NAME?</v>
      </c>
      <c r="N47" s="1235" t="e">
        <f ca="1">(15000-L47-M47)*0.7</f>
        <v>#NAME?</v>
      </c>
      <c r="O47" s="1236"/>
      <c r="P47" s="1235"/>
      <c r="Q47" s="1237"/>
      <c r="T47" s="1238"/>
      <c r="V47" s="1239" t="e">
        <f t="shared" ca="1" si="0"/>
        <v>#NAME?</v>
      </c>
      <c r="W47" s="1239" t="e">
        <f t="shared" ca="1" si="1"/>
        <v>#NAME?</v>
      </c>
      <c r="X47" s="1240" t="e">
        <f t="shared" ca="1" si="2"/>
        <v>#NAME?</v>
      </c>
      <c r="Y47" s="1241" t="e">
        <f t="shared" ca="1" si="3"/>
        <v>#NAME?</v>
      </c>
      <c r="Z47" s="1242" t="s">
        <v>107</v>
      </c>
      <c r="AA47" s="1217" t="s">
        <v>3530</v>
      </c>
    </row>
    <row r="48" spans="1:28" ht="18">
      <c r="A48" s="1265" t="s">
        <v>3531</v>
      </c>
      <c r="B48" s="1266">
        <v>44929.597222222219</v>
      </c>
      <c r="C48" s="1265" t="s">
        <v>570</v>
      </c>
      <c r="D48" s="1265" t="s">
        <v>3456</v>
      </c>
      <c r="E48" s="1265" t="s">
        <v>3532</v>
      </c>
      <c r="F48" s="1265" t="s">
        <v>3523</v>
      </c>
      <c r="G48" s="1265" t="s">
        <v>3524</v>
      </c>
      <c r="H48" s="1267">
        <f>1050/0.05308</f>
        <v>19781.461944235118</v>
      </c>
      <c r="I48" s="1268" t="s">
        <v>3063</v>
      </c>
      <c r="J48" s="1269" t="s">
        <v>3450</v>
      </c>
      <c r="K48" s="1270"/>
      <c r="L48" s="1271" t="e">
        <f t="shared" ca="1" si="7"/>
        <v>#NAME?</v>
      </c>
      <c r="M48" s="1272" t="e">
        <f t="shared" ca="1" si="8"/>
        <v>#NAME?</v>
      </c>
      <c r="N48" s="1272" t="e">
        <f ca="1">(16500-L48-M48)*0.7</f>
        <v>#NAME?</v>
      </c>
      <c r="O48" s="1273"/>
      <c r="P48" s="1272"/>
      <c r="Q48" s="1274"/>
      <c r="R48" s="81"/>
      <c r="S48" s="81"/>
      <c r="T48" s="1275"/>
      <c r="U48" s="81"/>
      <c r="V48" s="1276" t="e">
        <f t="shared" ca="1" si="0"/>
        <v>#NAME?</v>
      </c>
      <c r="W48" s="1276" t="e">
        <f t="shared" ca="1" si="1"/>
        <v>#NAME?</v>
      </c>
      <c r="X48" s="1276" t="e">
        <f t="shared" ca="1" si="2"/>
        <v>#NAME?</v>
      </c>
      <c r="Y48" s="1277" t="e">
        <f t="shared" ca="1" si="3"/>
        <v>#NAME?</v>
      </c>
      <c r="Z48" s="1278" t="s">
        <v>108</v>
      </c>
      <c r="AA48" s="1265" t="s">
        <v>3531</v>
      </c>
      <c r="AB48" s="81"/>
    </row>
    <row r="49" spans="1:28" ht="18">
      <c r="A49" s="1217" t="s">
        <v>3533</v>
      </c>
      <c r="B49" s="1218">
        <v>44929.604166666664</v>
      </c>
      <c r="C49" s="1217" t="s">
        <v>570</v>
      </c>
      <c r="D49" s="1217" t="s">
        <v>3456</v>
      </c>
      <c r="E49" s="1217" t="s">
        <v>2499</v>
      </c>
      <c r="F49" s="1217" t="s">
        <v>3462</v>
      </c>
      <c r="G49" s="1217" t="s">
        <v>3488</v>
      </c>
      <c r="H49" s="1219">
        <v>25000</v>
      </c>
      <c r="I49" s="1220" t="s">
        <v>3063</v>
      </c>
      <c r="J49" s="1221" t="s">
        <v>3453</v>
      </c>
      <c r="K49" s="1233"/>
      <c r="L49" s="1234">
        <v>3000</v>
      </c>
      <c r="M49" s="1235">
        <v>4000</v>
      </c>
      <c r="N49" s="1235"/>
      <c r="O49" s="1236"/>
      <c r="P49" s="1235">
        <v>5000</v>
      </c>
      <c r="Q49" s="1237"/>
      <c r="T49" s="1238"/>
      <c r="V49" s="1239">
        <f t="shared" si="0"/>
        <v>18000</v>
      </c>
      <c r="W49" s="1239">
        <f t="shared" si="1"/>
        <v>1636.3636363636379</v>
      </c>
      <c r="X49" s="1240">
        <f t="shared" si="2"/>
        <v>11363.636363636362</v>
      </c>
      <c r="Y49" s="1241">
        <f t="shared" si="3"/>
        <v>0.45454545454545447</v>
      </c>
      <c r="Z49" s="1242" t="s">
        <v>102</v>
      </c>
      <c r="AA49" s="1217" t="s">
        <v>3533</v>
      </c>
    </row>
    <row r="50" spans="1:28" ht="18">
      <c r="A50" s="1217" t="s">
        <v>3534</v>
      </c>
      <c r="B50" s="1218">
        <v>44929.65625</v>
      </c>
      <c r="C50" s="1217" t="s">
        <v>570</v>
      </c>
      <c r="D50" s="1217" t="s">
        <v>3456</v>
      </c>
      <c r="E50" s="1217" t="s">
        <v>3503</v>
      </c>
      <c r="F50" s="1217" t="s">
        <v>49</v>
      </c>
      <c r="G50" s="1217" t="s">
        <v>3486</v>
      </c>
      <c r="H50" s="1219">
        <v>16000</v>
      </c>
      <c r="I50" s="1220" t="s">
        <v>3063</v>
      </c>
      <c r="J50" s="1221" t="s">
        <v>3453</v>
      </c>
      <c r="K50" s="1233"/>
      <c r="L50" s="1234" t="e">
        <f ca="1">_xludf.IFS(D50="成田机场",3000,D50="羽田机场",1200,E50="NearMe",1000,E50="VIP-limo",H50*0.12)</f>
        <v>#NAME?</v>
      </c>
      <c r="M50" s="1235" t="e">
        <f ca="1">_xludf.IFS(D50="成田机场",4000,D50="羽田机场",1000,E50="VIP-limo",0)</f>
        <v>#NAME?</v>
      </c>
      <c r="N50" s="1235" t="e">
        <f ca="1">(15000-L50-M50)*0.7</f>
        <v>#NAME?</v>
      </c>
      <c r="O50" s="1236"/>
      <c r="P50" s="1235"/>
      <c r="Q50" s="1237"/>
      <c r="T50" s="1238"/>
      <c r="V50" s="1239" t="e">
        <f t="shared" ca="1" si="0"/>
        <v>#NAME?</v>
      </c>
      <c r="W50" s="1239" t="e">
        <f t="shared" ca="1" si="1"/>
        <v>#NAME?</v>
      </c>
      <c r="X50" s="1240" t="e">
        <f t="shared" ca="1" si="2"/>
        <v>#NAME?</v>
      </c>
      <c r="Y50" s="1241" t="e">
        <f t="shared" ca="1" si="3"/>
        <v>#NAME?</v>
      </c>
      <c r="Z50" s="1242" t="s">
        <v>1540</v>
      </c>
      <c r="AA50" s="1217" t="s">
        <v>3534</v>
      </c>
    </row>
    <row r="51" spans="1:28" ht="18">
      <c r="A51" s="1217" t="s">
        <v>3535</v>
      </c>
      <c r="B51" s="1218">
        <v>44929.6875</v>
      </c>
      <c r="C51" s="1217" t="s">
        <v>3473</v>
      </c>
      <c r="D51" s="1217"/>
      <c r="E51" s="1217" t="s">
        <v>462</v>
      </c>
      <c r="F51" s="666" t="s">
        <v>373</v>
      </c>
      <c r="G51" s="1238"/>
      <c r="H51" s="1219">
        <v>35000</v>
      </c>
      <c r="I51" s="1220" t="s">
        <v>3063</v>
      </c>
      <c r="J51" s="1221" t="s">
        <v>3453</v>
      </c>
      <c r="K51" s="1233"/>
      <c r="L51" s="1234"/>
      <c r="M51" s="1235"/>
      <c r="N51" s="1235"/>
      <c r="O51" s="1236"/>
      <c r="P51" s="1235"/>
      <c r="Q51" s="1245">
        <v>35000</v>
      </c>
      <c r="T51" s="1238"/>
      <c r="V51" s="1239">
        <f t="shared" si="0"/>
        <v>0</v>
      </c>
      <c r="W51" s="1239">
        <f t="shared" si="1"/>
        <v>0</v>
      </c>
      <c r="X51" s="1240">
        <f t="shared" si="2"/>
        <v>0</v>
      </c>
      <c r="Y51" s="1241">
        <f t="shared" si="3"/>
        <v>0</v>
      </c>
      <c r="Z51" s="1242" t="s">
        <v>108</v>
      </c>
      <c r="AA51" s="1217" t="s">
        <v>3535</v>
      </c>
    </row>
    <row r="52" spans="1:28" ht="18">
      <c r="A52" s="1217" t="s">
        <v>3536</v>
      </c>
      <c r="B52" s="1218">
        <v>44929.75</v>
      </c>
      <c r="C52" s="1217" t="s">
        <v>1170</v>
      </c>
      <c r="D52" s="1217" t="s">
        <v>3446</v>
      </c>
      <c r="E52" s="1217" t="s">
        <v>3537</v>
      </c>
      <c r="F52" s="1261" t="s">
        <v>49</v>
      </c>
      <c r="G52" s="1281"/>
      <c r="H52" s="1219">
        <v>16000</v>
      </c>
      <c r="I52" s="1220" t="s">
        <v>3063</v>
      </c>
      <c r="J52" s="1221" t="s">
        <v>3453</v>
      </c>
      <c r="K52" s="1233"/>
      <c r="L52" s="1234" t="e">
        <f t="shared" ref="L52:L53" ca="1" si="9">_xludf.IFS(D52="成田机场",3000,D52="羽田机场",1200,E52="NearMe",1000,E52="VIP-limo",H52*0.12)</f>
        <v>#NAME?</v>
      </c>
      <c r="M52" s="1235" t="e">
        <f t="shared" ref="M52:M53" ca="1" si="10">_xludf.IFS(D52="成田机场",4000,D52="羽田机场",1000,E52="VIP-limo",0)</f>
        <v>#NAME?</v>
      </c>
      <c r="N52" s="1235" t="e">
        <f t="shared" ref="N52:N53" ca="1" si="11">(8500-L52-M52)*0.7</f>
        <v>#NAME?</v>
      </c>
      <c r="O52" s="1236"/>
      <c r="P52" s="1235"/>
      <c r="Q52" s="1237"/>
      <c r="T52" s="1238"/>
      <c r="V52" s="1239" t="e">
        <f t="shared" ca="1" si="0"/>
        <v>#NAME?</v>
      </c>
      <c r="W52" s="1239" t="e">
        <f t="shared" ca="1" si="1"/>
        <v>#NAME?</v>
      </c>
      <c r="X52" s="1240" t="e">
        <f t="shared" ca="1" si="2"/>
        <v>#NAME?</v>
      </c>
      <c r="Y52" s="1241" t="e">
        <f t="shared" ca="1" si="3"/>
        <v>#NAME?</v>
      </c>
      <c r="Z52" s="1242" t="s">
        <v>49</v>
      </c>
      <c r="AA52" s="1217" t="s">
        <v>3536</v>
      </c>
    </row>
    <row r="53" spans="1:28" ht="18">
      <c r="A53" s="1265" t="s">
        <v>3538</v>
      </c>
      <c r="B53" s="1266">
        <v>44929.753472222219</v>
      </c>
      <c r="C53" s="1265" t="s">
        <v>570</v>
      </c>
      <c r="D53" s="1265" t="s">
        <v>3446</v>
      </c>
      <c r="E53" s="1265" t="s">
        <v>3514</v>
      </c>
      <c r="F53" s="1265" t="s">
        <v>3523</v>
      </c>
      <c r="G53" s="1265" t="s">
        <v>3524</v>
      </c>
      <c r="H53" s="1267">
        <v>10000</v>
      </c>
      <c r="I53" s="1268" t="s">
        <v>3063</v>
      </c>
      <c r="J53" s="1269" t="s">
        <v>3453</v>
      </c>
      <c r="K53" s="1270"/>
      <c r="L53" s="1271" t="e">
        <f t="shared" ca="1" si="9"/>
        <v>#NAME?</v>
      </c>
      <c r="M53" s="1272" t="e">
        <f t="shared" ca="1" si="10"/>
        <v>#NAME?</v>
      </c>
      <c r="N53" s="1272" t="e">
        <f t="shared" ca="1" si="11"/>
        <v>#NAME?</v>
      </c>
      <c r="O53" s="1273"/>
      <c r="P53" s="1272"/>
      <c r="Q53" s="1274"/>
      <c r="R53" s="81"/>
      <c r="S53" s="81"/>
      <c r="T53" s="1275"/>
      <c r="U53" s="81"/>
      <c r="V53" s="1276" t="e">
        <f t="shared" ca="1" si="0"/>
        <v>#NAME?</v>
      </c>
      <c r="W53" s="1276" t="e">
        <f t="shared" ca="1" si="1"/>
        <v>#NAME?</v>
      </c>
      <c r="X53" s="1276" t="e">
        <f t="shared" ca="1" si="2"/>
        <v>#NAME?</v>
      </c>
      <c r="Y53" s="1277" t="e">
        <f t="shared" ca="1" si="3"/>
        <v>#NAME?</v>
      </c>
      <c r="Z53" s="1278" t="s">
        <v>107</v>
      </c>
      <c r="AA53" s="1265" t="s">
        <v>3538</v>
      </c>
      <c r="AB53" s="81"/>
    </row>
    <row r="54" spans="1:28" ht="18">
      <c r="A54" s="1217" t="s">
        <v>3539</v>
      </c>
      <c r="B54" s="1218">
        <v>44929.770833333336</v>
      </c>
      <c r="C54" s="1217" t="s">
        <v>570</v>
      </c>
      <c r="D54" s="1217" t="s">
        <v>3456</v>
      </c>
      <c r="E54" s="1217" t="s">
        <v>3481</v>
      </c>
      <c r="F54" s="1217" t="s">
        <v>3462</v>
      </c>
      <c r="G54" s="1217" t="s">
        <v>3488</v>
      </c>
      <c r="H54" s="1219">
        <v>18900</v>
      </c>
      <c r="I54" s="1220" t="s">
        <v>3063</v>
      </c>
      <c r="J54" s="1221" t="s">
        <v>3453</v>
      </c>
      <c r="K54" s="1233"/>
      <c r="L54" s="1234">
        <v>3000</v>
      </c>
      <c r="M54" s="1235">
        <v>4000</v>
      </c>
      <c r="N54" s="1235"/>
      <c r="O54" s="1236"/>
      <c r="P54" s="1235">
        <v>5000</v>
      </c>
      <c r="Q54" s="1237"/>
      <c r="R54" s="1239"/>
      <c r="S54" s="1239"/>
      <c r="T54" s="1237"/>
      <c r="U54" s="1239"/>
      <c r="V54" s="1239">
        <f t="shared" si="0"/>
        <v>11900</v>
      </c>
      <c r="W54" s="1239">
        <f t="shared" si="1"/>
        <v>1081.818181818182</v>
      </c>
      <c r="X54" s="1240">
        <f t="shared" si="2"/>
        <v>5818.181818181818</v>
      </c>
      <c r="Y54" s="1241">
        <f t="shared" si="3"/>
        <v>0.30784030784030786</v>
      </c>
      <c r="Z54" s="1242" t="s">
        <v>27</v>
      </c>
      <c r="AA54" s="1217" t="s">
        <v>3539</v>
      </c>
    </row>
    <row r="55" spans="1:28" ht="18">
      <c r="A55" s="1217" t="s">
        <v>3540</v>
      </c>
      <c r="B55" s="1218">
        <v>44929.822916666664</v>
      </c>
      <c r="C55" s="1217" t="s">
        <v>570</v>
      </c>
      <c r="D55" s="1217" t="s">
        <v>3446</v>
      </c>
      <c r="E55" s="1217" t="s">
        <v>462</v>
      </c>
      <c r="F55" s="1217" t="s">
        <v>49</v>
      </c>
      <c r="G55" s="1217" t="s">
        <v>3486</v>
      </c>
      <c r="H55" s="1219">
        <v>12000</v>
      </c>
      <c r="I55" s="1220" t="s">
        <v>3063</v>
      </c>
      <c r="J55" s="1221" t="s">
        <v>3453</v>
      </c>
      <c r="K55" s="1233"/>
      <c r="L55" s="1234" t="e">
        <f t="shared" ref="L55:L56" ca="1" si="12">_xludf.IFS(D55="成田机场",3000,D55="羽田机场",1200,E55="NearMe",1000,E55="VIP-limo",H55*0.12)</f>
        <v>#NAME?</v>
      </c>
      <c r="M55" s="1235" t="e">
        <f ca="1">_xludf.IFS(D55="成田机场",4000,D55="羽田机场",1000,E55="VIP-limo",0)</f>
        <v>#NAME?</v>
      </c>
      <c r="N55" s="1235" t="e">
        <f t="shared" ref="N55:N56" ca="1" si="13">(8500-L55-M55)*0.7</f>
        <v>#NAME?</v>
      </c>
      <c r="O55" s="1236"/>
      <c r="P55" s="1235"/>
      <c r="Q55" s="1237"/>
      <c r="R55" s="1239">
        <v>300</v>
      </c>
      <c r="S55" s="1239"/>
      <c r="T55" s="1237"/>
      <c r="U55" s="1239"/>
      <c r="V55" s="1239" t="e">
        <f t="shared" ca="1" si="0"/>
        <v>#NAME?</v>
      </c>
      <c r="W55" s="1239" t="e">
        <f t="shared" ca="1" si="1"/>
        <v>#NAME?</v>
      </c>
      <c r="X55" s="1240" t="e">
        <f t="shared" ca="1" si="2"/>
        <v>#NAME?</v>
      </c>
      <c r="Y55" s="1241" t="e">
        <f t="shared" ca="1" si="3"/>
        <v>#NAME?</v>
      </c>
      <c r="Z55" s="1242" t="s">
        <v>108</v>
      </c>
      <c r="AA55" s="1217" t="s">
        <v>3540</v>
      </c>
    </row>
    <row r="56" spans="1:28" ht="18">
      <c r="A56" s="1282" t="s">
        <v>3541</v>
      </c>
      <c r="B56" s="1283">
        <v>44929.833333333336</v>
      </c>
      <c r="C56" s="1282" t="s">
        <v>570</v>
      </c>
      <c r="D56" s="1282" t="s">
        <v>3446</v>
      </c>
      <c r="E56" s="1282" t="s">
        <v>3542</v>
      </c>
      <c r="F56" s="1282" t="s">
        <v>3523</v>
      </c>
      <c r="G56" s="1282" t="s">
        <v>3524</v>
      </c>
      <c r="H56" s="1284">
        <f>88/0.0076+1950</f>
        <v>13528.947368421053</v>
      </c>
      <c r="I56" s="1285" t="s">
        <v>3063</v>
      </c>
      <c r="J56" s="1286" t="s">
        <v>3543</v>
      </c>
      <c r="K56" s="1287"/>
      <c r="L56" s="1288" t="e">
        <f t="shared" ca="1" si="12"/>
        <v>#NAME?</v>
      </c>
      <c r="M56" s="1289">
        <v>1000</v>
      </c>
      <c r="N56" s="1253" t="e">
        <f t="shared" ca="1" si="13"/>
        <v>#NAME?</v>
      </c>
      <c r="O56" s="1290"/>
      <c r="P56" s="1289"/>
      <c r="Q56" s="1291"/>
      <c r="R56" s="1292"/>
      <c r="S56" s="1292"/>
      <c r="T56" s="1291"/>
      <c r="U56" s="1292"/>
      <c r="V56" s="1292" t="e">
        <f t="shared" ca="1" si="0"/>
        <v>#NAME?</v>
      </c>
      <c r="W56" s="1292" t="e">
        <f t="shared" ca="1" si="1"/>
        <v>#NAME?</v>
      </c>
      <c r="X56" s="1292" t="e">
        <f t="shared" ca="1" si="2"/>
        <v>#NAME?</v>
      </c>
      <c r="Y56" s="1293" t="e">
        <f t="shared" ca="1" si="3"/>
        <v>#NAME?</v>
      </c>
      <c r="Z56" s="1294" t="s">
        <v>27</v>
      </c>
      <c r="AA56" s="1282" t="s">
        <v>3541</v>
      </c>
      <c r="AB56" s="1279"/>
    </row>
    <row r="57" spans="1:28" ht="18">
      <c r="A57" s="1217" t="s">
        <v>3544</v>
      </c>
      <c r="B57" s="1218">
        <v>44930.333333333336</v>
      </c>
      <c r="C57" s="1217" t="s">
        <v>1170</v>
      </c>
      <c r="D57" s="1217" t="s">
        <v>3446</v>
      </c>
      <c r="E57" s="1217" t="s">
        <v>1667</v>
      </c>
      <c r="F57" s="1217" t="s">
        <v>55</v>
      </c>
      <c r="G57" s="1217" t="s">
        <v>3545</v>
      </c>
      <c r="H57" s="1219">
        <v>19000</v>
      </c>
      <c r="I57" s="1220" t="s">
        <v>3063</v>
      </c>
      <c r="J57" s="1221" t="s">
        <v>3453</v>
      </c>
      <c r="K57" s="1233"/>
      <c r="L57" s="1234">
        <v>1200</v>
      </c>
      <c r="M57" s="1235">
        <v>1000</v>
      </c>
      <c r="N57" s="1235"/>
      <c r="O57" s="1236"/>
      <c r="P57" s="1235">
        <v>4000</v>
      </c>
      <c r="Q57" s="1237"/>
      <c r="R57" s="1239"/>
      <c r="S57" s="1239"/>
      <c r="T57" s="1237"/>
      <c r="U57" s="1239"/>
      <c r="V57" s="1239">
        <f t="shared" si="0"/>
        <v>16800</v>
      </c>
      <c r="W57" s="1239">
        <f t="shared" si="1"/>
        <v>1527.2727272727279</v>
      </c>
      <c r="X57" s="1240">
        <f t="shared" si="2"/>
        <v>11272.727272727272</v>
      </c>
      <c r="Y57" s="1241">
        <f t="shared" si="3"/>
        <v>0.59330143540669855</v>
      </c>
      <c r="Z57" s="1242" t="s">
        <v>55</v>
      </c>
      <c r="AA57" s="1217" t="s">
        <v>3544</v>
      </c>
    </row>
    <row r="58" spans="1:28" ht="18">
      <c r="A58" s="1217" t="s">
        <v>3546</v>
      </c>
      <c r="B58" s="1218">
        <v>44930.333333333336</v>
      </c>
      <c r="C58" s="1217" t="s">
        <v>1170</v>
      </c>
      <c r="D58" s="1217" t="s">
        <v>3446</v>
      </c>
      <c r="E58" s="1217" t="s">
        <v>462</v>
      </c>
      <c r="F58" s="1217" t="s">
        <v>86</v>
      </c>
      <c r="G58" s="1217" t="s">
        <v>3547</v>
      </c>
      <c r="H58" s="1219">
        <v>12000</v>
      </c>
      <c r="I58" s="1220" t="s">
        <v>3063</v>
      </c>
      <c r="J58" s="1221" t="s">
        <v>3453</v>
      </c>
      <c r="K58" s="1233"/>
      <c r="L58" s="1234">
        <v>1200</v>
      </c>
      <c r="M58" s="1235">
        <v>1000</v>
      </c>
      <c r="N58" s="1235"/>
      <c r="O58" s="1236"/>
      <c r="P58" s="1235">
        <v>4000</v>
      </c>
      <c r="Q58" s="1237"/>
      <c r="R58" s="1239"/>
      <c r="S58" s="1239"/>
      <c r="T58" s="1237"/>
      <c r="U58" s="1239"/>
      <c r="V58" s="1239">
        <f t="shared" si="0"/>
        <v>9800</v>
      </c>
      <c r="W58" s="1239">
        <f t="shared" si="1"/>
        <v>890.9090909090919</v>
      </c>
      <c r="X58" s="1240">
        <f t="shared" si="2"/>
        <v>4909.0909090909081</v>
      </c>
      <c r="Y58" s="1241">
        <f t="shared" si="3"/>
        <v>0.40909090909090901</v>
      </c>
      <c r="Z58" s="1242" t="s">
        <v>108</v>
      </c>
      <c r="AA58" s="1217" t="s">
        <v>3546</v>
      </c>
    </row>
    <row r="59" spans="1:28" ht="18">
      <c r="A59" s="1295" t="s">
        <v>3548</v>
      </c>
      <c r="B59" s="1296">
        <v>44930.354166666664</v>
      </c>
      <c r="C59" s="1295" t="s">
        <v>3473</v>
      </c>
      <c r="D59" s="1295"/>
      <c r="E59" s="1295" t="s">
        <v>3452</v>
      </c>
      <c r="F59" s="1295" t="s">
        <v>3497</v>
      </c>
      <c r="G59" s="1297"/>
      <c r="H59" s="1298">
        <v>55000</v>
      </c>
      <c r="I59" s="1299" t="s">
        <v>3063</v>
      </c>
      <c r="J59" s="1300" t="s">
        <v>3453</v>
      </c>
      <c r="K59" s="1301"/>
      <c r="L59" s="1302"/>
      <c r="M59" s="1303"/>
      <c r="N59" s="1303"/>
      <c r="O59" s="1304"/>
      <c r="P59" s="1303"/>
      <c r="Q59" s="1305">
        <v>43500</v>
      </c>
      <c r="R59" s="1306"/>
      <c r="S59" s="1306"/>
      <c r="T59" s="1305"/>
      <c r="U59" s="1306"/>
      <c r="V59" s="1306">
        <f t="shared" si="0"/>
        <v>11500</v>
      </c>
      <c r="W59" s="1306">
        <f t="shared" si="1"/>
        <v>1045.454545454546</v>
      </c>
      <c r="X59" s="1306">
        <f t="shared" si="2"/>
        <v>10454.545454545454</v>
      </c>
      <c r="Y59" s="1307">
        <f t="shared" si="3"/>
        <v>0.19008264462809915</v>
      </c>
      <c r="Z59" s="1308" t="s">
        <v>3454</v>
      </c>
      <c r="AA59" s="1295" t="s">
        <v>3548</v>
      </c>
      <c r="AB59" s="1309"/>
    </row>
    <row r="60" spans="1:28" ht="18">
      <c r="A60" s="1217" t="s">
        <v>3549</v>
      </c>
      <c r="B60" s="1218">
        <v>44930.375</v>
      </c>
      <c r="C60" s="1217" t="s">
        <v>1170</v>
      </c>
      <c r="D60" s="1217"/>
      <c r="E60" s="1217" t="s">
        <v>3452</v>
      </c>
      <c r="F60" s="1217" t="s">
        <v>3497</v>
      </c>
      <c r="G60" s="1243"/>
      <c r="H60" s="1219">
        <v>55000</v>
      </c>
      <c r="I60" s="1220" t="s">
        <v>3063</v>
      </c>
      <c r="J60" s="1221" t="s">
        <v>3453</v>
      </c>
      <c r="K60" s="1233"/>
      <c r="L60" s="1234"/>
      <c r="M60" s="1235"/>
      <c r="N60" s="1235"/>
      <c r="O60" s="1236"/>
      <c r="P60" s="1235"/>
      <c r="Q60" s="1245">
        <v>43500</v>
      </c>
      <c r="R60" s="1239"/>
      <c r="S60" s="1239"/>
      <c r="T60" s="1237"/>
      <c r="U60" s="1239"/>
      <c r="V60" s="1239">
        <f t="shared" si="0"/>
        <v>11500</v>
      </c>
      <c r="W60" s="1239">
        <f t="shared" si="1"/>
        <v>1045.454545454546</v>
      </c>
      <c r="X60" s="1240">
        <f t="shared" si="2"/>
        <v>10454.545454545454</v>
      </c>
      <c r="Y60" s="1241">
        <f t="shared" si="3"/>
        <v>0.19008264462809915</v>
      </c>
      <c r="Z60" s="1242" t="s">
        <v>3454</v>
      </c>
      <c r="AA60" s="1217" t="s">
        <v>3549</v>
      </c>
    </row>
    <row r="61" spans="1:28" ht="18">
      <c r="A61" s="1217" t="s">
        <v>3550</v>
      </c>
      <c r="B61" s="1218">
        <v>44930.392361111109</v>
      </c>
      <c r="C61" s="1217" t="s">
        <v>1170</v>
      </c>
      <c r="D61" s="1217" t="s">
        <v>3456</v>
      </c>
      <c r="E61" s="1217" t="s">
        <v>3551</v>
      </c>
      <c r="F61" s="1217" t="s">
        <v>55</v>
      </c>
      <c r="G61" s="1217" t="s">
        <v>3545</v>
      </c>
      <c r="H61" s="1219">
        <v>20000</v>
      </c>
      <c r="I61" s="1220" t="s">
        <v>3063</v>
      </c>
      <c r="J61" s="1221" t="s">
        <v>3453</v>
      </c>
      <c r="K61" s="1233"/>
      <c r="L61" s="1234">
        <v>3000</v>
      </c>
      <c r="M61" s="1235">
        <v>4000</v>
      </c>
      <c r="N61" s="1235"/>
      <c r="O61" s="1236"/>
      <c r="P61" s="1235">
        <v>5000</v>
      </c>
      <c r="Q61" s="1237"/>
      <c r="R61" s="1239"/>
      <c r="S61" s="1239"/>
      <c r="T61" s="1237"/>
      <c r="U61" s="1239"/>
      <c r="V61" s="1239">
        <f t="shared" si="0"/>
        <v>13000</v>
      </c>
      <c r="W61" s="1239">
        <f t="shared" si="1"/>
        <v>1181.818181818182</v>
      </c>
      <c r="X61" s="1240">
        <f t="shared" si="2"/>
        <v>6818.181818181818</v>
      </c>
      <c r="Y61" s="1241">
        <f t="shared" si="3"/>
        <v>0.34090909090909088</v>
      </c>
      <c r="Z61" s="1242" t="s">
        <v>107</v>
      </c>
      <c r="AA61" s="1217" t="s">
        <v>3550</v>
      </c>
    </row>
    <row r="62" spans="1:28" ht="18">
      <c r="A62" s="1310" t="s">
        <v>3552</v>
      </c>
      <c r="B62" s="1311">
        <v>44930.416666666664</v>
      </c>
      <c r="C62" s="1310" t="s">
        <v>1170</v>
      </c>
      <c r="D62" s="1310" t="s">
        <v>3456</v>
      </c>
      <c r="E62" s="1310" t="s">
        <v>3521</v>
      </c>
      <c r="F62" s="1310" t="s">
        <v>3523</v>
      </c>
      <c r="G62" s="1310" t="s">
        <v>3524</v>
      </c>
      <c r="H62" s="1312">
        <v>15000</v>
      </c>
      <c r="I62" s="1268" t="s">
        <v>3063</v>
      </c>
      <c r="J62" s="1313" t="s">
        <v>3453</v>
      </c>
      <c r="K62" s="1270"/>
      <c r="L62" s="1314" t="e">
        <f t="shared" ref="L62:L63" ca="1" si="14">_xludf.IFS(D62="成田机场",3000,D62="羽田机场",1200,E62="NearMe",1000,E62="VIP-limo",H62*0.12)</f>
        <v>#NAME?</v>
      </c>
      <c r="M62" s="1315" t="e">
        <f t="shared" ref="M62:M63" ca="1" si="15">_xludf.IFS(D62="成田机场",4000,D62="羽田机场",1000,E62="VIP-limo",0)</f>
        <v>#NAME?</v>
      </c>
      <c r="N62" s="1315" t="e">
        <f ca="1">(16500-L62-M62)*0.7</f>
        <v>#NAME?</v>
      </c>
      <c r="O62" s="1316"/>
      <c r="P62" s="1315"/>
      <c r="Q62" s="1274"/>
      <c r="R62" s="1317"/>
      <c r="S62" s="1317"/>
      <c r="T62" s="1274"/>
      <c r="U62" s="1317"/>
      <c r="V62" s="1317" t="e">
        <f t="shared" ca="1" si="0"/>
        <v>#NAME?</v>
      </c>
      <c r="W62" s="1317" t="e">
        <f t="shared" ca="1" si="1"/>
        <v>#NAME?</v>
      </c>
      <c r="X62" s="1317" t="e">
        <f t="shared" ca="1" si="2"/>
        <v>#NAME?</v>
      </c>
      <c r="Y62" s="1318" t="e">
        <f t="shared" ca="1" si="3"/>
        <v>#NAME?</v>
      </c>
      <c r="Z62" s="1319" t="s">
        <v>107</v>
      </c>
      <c r="AA62" s="1310" t="s">
        <v>3552</v>
      </c>
      <c r="AB62" s="297"/>
    </row>
    <row r="63" spans="1:28" ht="18">
      <c r="A63" s="1265" t="s">
        <v>3553</v>
      </c>
      <c r="B63" s="1266">
        <v>44930.416666666664</v>
      </c>
      <c r="C63" s="1265" t="s">
        <v>1170</v>
      </c>
      <c r="D63" s="1265" t="s">
        <v>3456</v>
      </c>
      <c r="E63" s="1265" t="s">
        <v>462</v>
      </c>
      <c r="F63" s="1265" t="s">
        <v>49</v>
      </c>
      <c r="G63" s="1265" t="s">
        <v>3505</v>
      </c>
      <c r="H63" s="1267">
        <v>22000</v>
      </c>
      <c r="I63" s="1268" t="s">
        <v>3063</v>
      </c>
      <c r="J63" s="1269" t="s">
        <v>3453</v>
      </c>
      <c r="K63" s="1270"/>
      <c r="L63" s="1271" t="e">
        <f t="shared" ca="1" si="14"/>
        <v>#NAME?</v>
      </c>
      <c r="M63" s="1272" t="e">
        <f t="shared" ca="1" si="15"/>
        <v>#NAME?</v>
      </c>
      <c r="N63" s="1272" t="e">
        <f ca="1">(16960-L63-M63)*0.7</f>
        <v>#NAME?</v>
      </c>
      <c r="O63" s="1273"/>
      <c r="P63" s="1272"/>
      <c r="Q63" s="1274"/>
      <c r="R63" s="1276"/>
      <c r="S63" s="1276"/>
      <c r="T63" s="1274"/>
      <c r="U63" s="1276"/>
      <c r="V63" s="1276" t="e">
        <f t="shared" ca="1" si="0"/>
        <v>#NAME?</v>
      </c>
      <c r="W63" s="1276" t="e">
        <f t="shared" ca="1" si="1"/>
        <v>#NAME?</v>
      </c>
      <c r="X63" s="1276" t="e">
        <f t="shared" ca="1" si="2"/>
        <v>#NAME?</v>
      </c>
      <c r="Y63" s="1277" t="e">
        <f t="shared" ca="1" si="3"/>
        <v>#NAME?</v>
      </c>
      <c r="Z63" s="1278" t="s">
        <v>108</v>
      </c>
      <c r="AA63" s="1265" t="s">
        <v>3553</v>
      </c>
      <c r="AB63" s="81"/>
    </row>
    <row r="64" spans="1:28" ht="18">
      <c r="A64" s="1265" t="s">
        <v>3554</v>
      </c>
      <c r="B64" s="1266">
        <v>44930.458333333336</v>
      </c>
      <c r="C64" s="1265" t="s">
        <v>1170</v>
      </c>
      <c r="D64" s="1265" t="s">
        <v>3456</v>
      </c>
      <c r="E64" s="1265" t="s">
        <v>3521</v>
      </c>
      <c r="F64" s="1265" t="s">
        <v>94</v>
      </c>
      <c r="G64" s="1265" t="s">
        <v>3501</v>
      </c>
      <c r="H64" s="1267">
        <v>15000</v>
      </c>
      <c r="I64" s="1268" t="s">
        <v>3063</v>
      </c>
      <c r="J64" s="1269" t="s">
        <v>3453</v>
      </c>
      <c r="K64" s="1270"/>
      <c r="L64" s="1271">
        <v>3000</v>
      </c>
      <c r="M64" s="1272">
        <v>4000</v>
      </c>
      <c r="N64" s="1272"/>
      <c r="O64" s="1273"/>
      <c r="P64" s="1272">
        <v>5000</v>
      </c>
      <c r="Q64" s="1274"/>
      <c r="R64" s="1276"/>
      <c r="S64" s="1276"/>
      <c r="T64" s="1274"/>
      <c r="U64" s="1276"/>
      <c r="V64" s="1276">
        <f t="shared" si="0"/>
        <v>8000</v>
      </c>
      <c r="W64" s="1276">
        <f t="shared" si="1"/>
        <v>727.27272727272793</v>
      </c>
      <c r="X64" s="1276">
        <f t="shared" si="2"/>
        <v>2272.7272727272721</v>
      </c>
      <c r="Y64" s="1277">
        <f t="shared" si="3"/>
        <v>0.15151515151515146</v>
      </c>
      <c r="Z64" s="1278" t="s">
        <v>107</v>
      </c>
      <c r="AA64" s="1265" t="s">
        <v>3554</v>
      </c>
      <c r="AB64" s="81"/>
    </row>
    <row r="65" spans="1:28" ht="18">
      <c r="A65" s="1265" t="s">
        <v>3555</v>
      </c>
      <c r="B65" s="1266">
        <v>44930.552083333336</v>
      </c>
      <c r="C65" s="1265" t="s">
        <v>570</v>
      </c>
      <c r="D65" s="1265" t="s">
        <v>3446</v>
      </c>
      <c r="E65" s="1265" t="s">
        <v>1090</v>
      </c>
      <c r="F65" s="1265" t="s">
        <v>3523</v>
      </c>
      <c r="G65" s="1265" t="s">
        <v>3524</v>
      </c>
      <c r="H65" s="1267">
        <v>10000</v>
      </c>
      <c r="I65" s="1268" t="s">
        <v>3063</v>
      </c>
      <c r="J65" s="1269" t="s">
        <v>3453</v>
      </c>
      <c r="K65" s="1270"/>
      <c r="L65" s="1271" t="e">
        <f t="shared" ref="L65:L67" ca="1" si="16">_xludf.IFS(D65="成田机场",3000,D65="羽田机场",1200,E65="NearMe",1000,E65="VIP-limo",H65*0.12)</f>
        <v>#NAME?</v>
      </c>
      <c r="M65" s="1272" t="e">
        <f t="shared" ref="M65:M67" ca="1" si="17">_xludf.IFS(D65="成田机场",4000,D65="羽田机场",1000,E65="VIP-limo",0)</f>
        <v>#NAME?</v>
      </c>
      <c r="N65" s="1272" t="e">
        <f ca="1">(8500-L65-M65)*0.7</f>
        <v>#NAME?</v>
      </c>
      <c r="O65" s="1273"/>
      <c r="P65" s="1272"/>
      <c r="Q65" s="1274"/>
      <c r="R65" s="1276"/>
      <c r="S65" s="1276"/>
      <c r="T65" s="1274"/>
      <c r="U65" s="1276"/>
      <c r="V65" s="1276" t="e">
        <f t="shared" ca="1" si="0"/>
        <v>#NAME?</v>
      </c>
      <c r="W65" s="1276" t="e">
        <f t="shared" ca="1" si="1"/>
        <v>#NAME?</v>
      </c>
      <c r="X65" s="1276" t="e">
        <f t="shared" ca="1" si="2"/>
        <v>#NAME?</v>
      </c>
      <c r="Y65" s="1277" t="e">
        <f t="shared" ca="1" si="3"/>
        <v>#NAME?</v>
      </c>
      <c r="Z65" s="1278" t="s">
        <v>27</v>
      </c>
      <c r="AA65" s="1265" t="s">
        <v>3555</v>
      </c>
      <c r="AB65" s="81"/>
    </row>
    <row r="66" spans="1:28" ht="18">
      <c r="A66" s="1265" t="s">
        <v>3556</v>
      </c>
      <c r="B66" s="1266">
        <v>44930.569444444445</v>
      </c>
      <c r="C66" s="1265" t="s">
        <v>570</v>
      </c>
      <c r="D66" s="1265" t="s">
        <v>3446</v>
      </c>
      <c r="E66" s="1265" t="s">
        <v>3557</v>
      </c>
      <c r="F66" s="1265" t="s">
        <v>94</v>
      </c>
      <c r="G66" s="1265" t="s">
        <v>3477</v>
      </c>
      <c r="H66" s="1267">
        <f>800/0.05308</f>
        <v>15071.590052750564</v>
      </c>
      <c r="I66" s="1268" t="s">
        <v>3063</v>
      </c>
      <c r="J66" s="1269" t="s">
        <v>3450</v>
      </c>
      <c r="K66" s="1270"/>
      <c r="L66" s="1271" t="e">
        <f t="shared" ca="1" si="16"/>
        <v>#NAME?</v>
      </c>
      <c r="M66" s="1272" t="e">
        <f t="shared" ca="1" si="17"/>
        <v>#NAME?</v>
      </c>
      <c r="N66" s="1272"/>
      <c r="O66" s="1273"/>
      <c r="P66" s="1272">
        <v>4000</v>
      </c>
      <c r="Q66" s="1274"/>
      <c r="R66" s="81"/>
      <c r="S66" s="81"/>
      <c r="T66" s="1275"/>
      <c r="U66" s="81"/>
      <c r="V66" s="1276" t="e">
        <f t="shared" ca="1" si="0"/>
        <v>#NAME?</v>
      </c>
      <c r="W66" s="1276" t="e">
        <f t="shared" ca="1" si="1"/>
        <v>#NAME?</v>
      </c>
      <c r="X66" s="1276" t="e">
        <f t="shared" ca="1" si="2"/>
        <v>#NAME?</v>
      </c>
      <c r="Y66" s="1277" t="e">
        <f t="shared" ca="1" si="3"/>
        <v>#NAME?</v>
      </c>
      <c r="Z66" s="1278" t="s">
        <v>107</v>
      </c>
      <c r="AA66" s="1265" t="s">
        <v>3556</v>
      </c>
      <c r="AB66" s="81"/>
    </row>
    <row r="67" spans="1:28" ht="18">
      <c r="A67" s="1265" t="s">
        <v>3558</v>
      </c>
      <c r="B67" s="1266">
        <v>44930.583333333336</v>
      </c>
      <c r="C67" s="1265" t="s">
        <v>1170</v>
      </c>
      <c r="D67" s="1265" t="s">
        <v>3456</v>
      </c>
      <c r="E67" s="1265" t="s">
        <v>3503</v>
      </c>
      <c r="F67" s="1265" t="s">
        <v>49</v>
      </c>
      <c r="G67" s="1265" t="s">
        <v>3505</v>
      </c>
      <c r="H67" s="1267">
        <v>20000</v>
      </c>
      <c r="I67" s="1268" t="s">
        <v>3063</v>
      </c>
      <c r="J67" s="1269" t="s">
        <v>3453</v>
      </c>
      <c r="K67" s="1270"/>
      <c r="L67" s="1271" t="e">
        <f t="shared" ca="1" si="16"/>
        <v>#NAME?</v>
      </c>
      <c r="M67" s="1272" t="e">
        <f t="shared" ca="1" si="17"/>
        <v>#NAME?</v>
      </c>
      <c r="N67" s="1272" t="e">
        <f ca="1">(15000-L67-M67)*0.7</f>
        <v>#NAME?</v>
      </c>
      <c r="O67" s="1273"/>
      <c r="P67" s="1272"/>
      <c r="Q67" s="1274"/>
      <c r="R67" s="81"/>
      <c r="S67" s="81"/>
      <c r="T67" s="1275"/>
      <c r="U67" s="81"/>
      <c r="V67" s="1276" t="e">
        <f t="shared" ca="1" si="0"/>
        <v>#NAME?</v>
      </c>
      <c r="W67" s="1276" t="e">
        <f t="shared" ca="1" si="1"/>
        <v>#NAME?</v>
      </c>
      <c r="X67" s="1276" t="e">
        <f t="shared" ca="1" si="2"/>
        <v>#NAME?</v>
      </c>
      <c r="Y67" s="1277" t="e">
        <f t="shared" ca="1" si="3"/>
        <v>#NAME?</v>
      </c>
      <c r="Z67" s="1278" t="s">
        <v>1540</v>
      </c>
      <c r="AA67" s="1265" t="s">
        <v>3558</v>
      </c>
      <c r="AB67" s="81"/>
    </row>
    <row r="68" spans="1:28" ht="18">
      <c r="A68" s="1265" t="s">
        <v>3559</v>
      </c>
      <c r="B68" s="1266">
        <v>44930.645833333336</v>
      </c>
      <c r="C68" s="1265" t="s">
        <v>570</v>
      </c>
      <c r="D68" s="1265" t="s">
        <v>3456</v>
      </c>
      <c r="E68" s="1265" t="s">
        <v>1418</v>
      </c>
      <c r="F68" s="1265" t="s">
        <v>94</v>
      </c>
      <c r="G68" s="1265" t="s">
        <v>3501</v>
      </c>
      <c r="H68" s="1267">
        <v>22000</v>
      </c>
      <c r="I68" s="1268" t="s">
        <v>3063</v>
      </c>
      <c r="J68" s="1269" t="s">
        <v>3453</v>
      </c>
      <c r="K68" s="1270"/>
      <c r="L68" s="1271">
        <v>3000</v>
      </c>
      <c r="M68" s="1272">
        <v>4000</v>
      </c>
      <c r="N68" s="1272"/>
      <c r="O68" s="1273"/>
      <c r="P68" s="1272">
        <v>6000</v>
      </c>
      <c r="Q68" s="1274"/>
      <c r="R68" s="81">
        <v>260</v>
      </c>
      <c r="S68" s="81"/>
      <c r="T68" s="1275"/>
      <c r="U68" s="81"/>
      <c r="V68" s="1276">
        <f t="shared" si="0"/>
        <v>14740</v>
      </c>
      <c r="W68" s="1276">
        <f t="shared" si="1"/>
        <v>1340.0000000000018</v>
      </c>
      <c r="X68" s="1276">
        <f t="shared" si="2"/>
        <v>7399.9999999999982</v>
      </c>
      <c r="Y68" s="1277">
        <f t="shared" si="3"/>
        <v>0.33636363636363625</v>
      </c>
      <c r="Z68" s="1278" t="s">
        <v>3560</v>
      </c>
      <c r="AA68" s="1265" t="s">
        <v>3559</v>
      </c>
      <c r="AB68" s="81"/>
    </row>
    <row r="69" spans="1:28" ht="18">
      <c r="A69" s="1265" t="s">
        <v>3558</v>
      </c>
      <c r="B69" s="1266">
        <v>44930.729166666664</v>
      </c>
      <c r="C69" s="1265" t="s">
        <v>1170</v>
      </c>
      <c r="D69" s="1265" t="s">
        <v>3456</v>
      </c>
      <c r="E69" s="1265" t="s">
        <v>3503</v>
      </c>
      <c r="F69" s="1265" t="s">
        <v>86</v>
      </c>
      <c r="G69" s="1265" t="s">
        <v>3547</v>
      </c>
      <c r="H69" s="1267">
        <v>20000</v>
      </c>
      <c r="I69" s="1268" t="s">
        <v>3063</v>
      </c>
      <c r="J69" s="1269" t="s">
        <v>3453</v>
      </c>
      <c r="K69" s="1270"/>
      <c r="L69" s="1271">
        <v>3000</v>
      </c>
      <c r="M69" s="1272">
        <v>4000</v>
      </c>
      <c r="N69" s="1272"/>
      <c r="O69" s="1273"/>
      <c r="P69" s="1272">
        <v>5000</v>
      </c>
      <c r="Q69" s="1274"/>
      <c r="R69" s="81"/>
      <c r="S69" s="81"/>
      <c r="T69" s="1275"/>
      <c r="U69" s="81"/>
      <c r="V69" s="1276">
        <f t="shared" si="0"/>
        <v>13000</v>
      </c>
      <c r="W69" s="1276">
        <f t="shared" si="1"/>
        <v>1181.818181818182</v>
      </c>
      <c r="X69" s="1276">
        <f t="shared" si="2"/>
        <v>6818.181818181818</v>
      </c>
      <c r="Y69" s="1277">
        <f t="shared" si="3"/>
        <v>0.34090909090909088</v>
      </c>
      <c r="Z69" s="1278" t="s">
        <v>1540</v>
      </c>
      <c r="AA69" s="1265" t="s">
        <v>3558</v>
      </c>
      <c r="AB69" s="81"/>
    </row>
    <row r="70" spans="1:28" ht="18">
      <c r="A70" s="1265" t="s">
        <v>3561</v>
      </c>
      <c r="B70" s="1266">
        <v>44930.885416666664</v>
      </c>
      <c r="C70" s="1265" t="s">
        <v>570</v>
      </c>
      <c r="D70" s="1265" t="s">
        <v>3446</v>
      </c>
      <c r="E70" s="1265" t="s">
        <v>3503</v>
      </c>
      <c r="F70" s="1265" t="s">
        <v>86</v>
      </c>
      <c r="G70" s="1265" t="s">
        <v>3547</v>
      </c>
      <c r="H70" s="1267">
        <v>10000</v>
      </c>
      <c r="I70" s="1268" t="s">
        <v>3063</v>
      </c>
      <c r="J70" s="1269" t="s">
        <v>3453</v>
      </c>
      <c r="K70" s="1270"/>
      <c r="L70" s="1271">
        <v>1200</v>
      </c>
      <c r="M70" s="1272">
        <v>1000</v>
      </c>
      <c r="N70" s="1272"/>
      <c r="O70" s="1273"/>
      <c r="P70" s="1272">
        <v>4000</v>
      </c>
      <c r="Q70" s="1274"/>
      <c r="R70" s="81"/>
      <c r="S70" s="81"/>
      <c r="T70" s="1275"/>
      <c r="U70" s="81"/>
      <c r="V70" s="1276">
        <f t="shared" si="0"/>
        <v>7800</v>
      </c>
      <c r="W70" s="1276">
        <f t="shared" si="1"/>
        <v>709.09090909090992</v>
      </c>
      <c r="X70" s="1276">
        <f t="shared" si="2"/>
        <v>3090.9090909090901</v>
      </c>
      <c r="Y70" s="1277">
        <f t="shared" si="3"/>
        <v>0.30909090909090903</v>
      </c>
      <c r="Z70" s="1278" t="s">
        <v>1540</v>
      </c>
      <c r="AA70" s="1265" t="s">
        <v>3561</v>
      </c>
      <c r="AB70" s="81"/>
    </row>
    <row r="71" spans="1:28" ht="18">
      <c r="A71" s="1282" t="s">
        <v>3562</v>
      </c>
      <c r="B71" s="1283">
        <v>44930.888888888891</v>
      </c>
      <c r="C71" s="1282" t="s">
        <v>570</v>
      </c>
      <c r="D71" s="1282" t="s">
        <v>3456</v>
      </c>
      <c r="E71" s="1282" t="s">
        <v>3563</v>
      </c>
      <c r="F71" s="1282" t="s">
        <v>3523</v>
      </c>
      <c r="G71" s="1282" t="s">
        <v>3524</v>
      </c>
      <c r="H71" s="1284">
        <v>24000</v>
      </c>
      <c r="I71" s="1285" t="s">
        <v>3063</v>
      </c>
      <c r="J71" s="1286" t="s">
        <v>3453</v>
      </c>
      <c r="K71" s="1287"/>
      <c r="L71" s="1288" t="e">
        <f ca="1">_xludf.IFS(D71="成田机场",3000,D71="羽田机场",1200,E71="NearMe",1000,E71="VIP-limo",H71*0.12)</f>
        <v>#NAME?</v>
      </c>
      <c r="M71" s="1289" t="e">
        <f ca="1">_xludf.IFS(D71="成田机场",4000,D71="羽田机场",1000,E71="VIP-limo",0)</f>
        <v>#NAME?</v>
      </c>
      <c r="N71" s="1289" t="e">
        <f ca="1">(16500-L71-M71)*0.7</f>
        <v>#NAME?</v>
      </c>
      <c r="O71" s="1290"/>
      <c r="P71" s="1289"/>
      <c r="Q71" s="1291"/>
      <c r="R71" s="1279"/>
      <c r="S71" s="1279"/>
      <c r="T71" s="1320"/>
      <c r="U71" s="1279"/>
      <c r="V71" s="1292" t="e">
        <f t="shared" ca="1" si="0"/>
        <v>#NAME?</v>
      </c>
      <c r="W71" s="1292" t="e">
        <f t="shared" ca="1" si="1"/>
        <v>#NAME?</v>
      </c>
      <c r="X71" s="1292" t="e">
        <f t="shared" ca="1" si="2"/>
        <v>#NAME?</v>
      </c>
      <c r="Y71" s="1293" t="e">
        <f t="shared" ca="1" si="3"/>
        <v>#NAME?</v>
      </c>
      <c r="Z71" s="1294" t="s">
        <v>110</v>
      </c>
      <c r="AA71" s="1282" t="s">
        <v>3562</v>
      </c>
      <c r="AB71" s="1279"/>
    </row>
    <row r="72" spans="1:28" ht="18">
      <c r="A72" s="1265" t="s">
        <v>3564</v>
      </c>
      <c r="B72" s="1266">
        <v>44931.208333333336</v>
      </c>
      <c r="C72" s="1265" t="s">
        <v>1170</v>
      </c>
      <c r="D72" s="1265" t="s">
        <v>3446</v>
      </c>
      <c r="E72" s="1265" t="s">
        <v>1371</v>
      </c>
      <c r="F72" s="1265" t="s">
        <v>110</v>
      </c>
      <c r="G72" s="1265" t="s">
        <v>3449</v>
      </c>
      <c r="H72" s="1267">
        <f>600/0.05308</f>
        <v>11303.692539562924</v>
      </c>
      <c r="I72" s="1268" t="s">
        <v>3063</v>
      </c>
      <c r="J72" s="1269" t="s">
        <v>3450</v>
      </c>
      <c r="K72" s="1270"/>
      <c r="L72" s="1271">
        <v>1200</v>
      </c>
      <c r="M72" s="1272">
        <v>1000</v>
      </c>
      <c r="N72" s="1272"/>
      <c r="O72" s="1273"/>
      <c r="P72" s="1272">
        <v>5000</v>
      </c>
      <c r="Q72" s="1274"/>
      <c r="R72" s="81"/>
      <c r="S72" s="81"/>
      <c r="T72" s="1275"/>
      <c r="U72" s="81"/>
      <c r="V72" s="1276">
        <f t="shared" si="0"/>
        <v>9103.6925395629241</v>
      </c>
      <c r="W72" s="1276">
        <f t="shared" si="1"/>
        <v>827.60841268753938</v>
      </c>
      <c r="X72" s="1276">
        <f t="shared" si="2"/>
        <v>3276.0841268753848</v>
      </c>
      <c r="Y72" s="1277">
        <f t="shared" si="3"/>
        <v>0.28982424242424237</v>
      </c>
      <c r="Z72" s="1278" t="s">
        <v>1540</v>
      </c>
      <c r="AA72" s="1265" t="s">
        <v>3564</v>
      </c>
      <c r="AB72" s="81"/>
    </row>
    <row r="73" spans="1:28" ht="18">
      <c r="A73" s="1265" t="s">
        <v>3565</v>
      </c>
      <c r="B73" s="1266">
        <v>44931.270833333336</v>
      </c>
      <c r="C73" s="1265" t="s">
        <v>1170</v>
      </c>
      <c r="D73" s="1265"/>
      <c r="E73" s="1265" t="s">
        <v>1667</v>
      </c>
      <c r="F73" s="1265" t="s">
        <v>3523</v>
      </c>
      <c r="G73" s="1265" t="s">
        <v>3524</v>
      </c>
      <c r="H73" s="1267">
        <v>18000</v>
      </c>
      <c r="I73" s="1268" t="s">
        <v>3063</v>
      </c>
      <c r="J73" s="1269" t="s">
        <v>3453</v>
      </c>
      <c r="K73" s="1270"/>
      <c r="L73" s="1271">
        <v>3000</v>
      </c>
      <c r="M73" s="1272">
        <v>4000</v>
      </c>
      <c r="N73" s="1272">
        <f>(16500-L73-M73)*0.7</f>
        <v>6650</v>
      </c>
      <c r="O73" s="1273"/>
      <c r="P73" s="1272"/>
      <c r="Q73" s="1274"/>
      <c r="R73" s="81"/>
      <c r="S73" s="81"/>
      <c r="T73" s="1275"/>
      <c r="U73" s="81"/>
      <c r="V73" s="1276">
        <f t="shared" si="0"/>
        <v>11000</v>
      </c>
      <c r="W73" s="1276">
        <f t="shared" si="1"/>
        <v>1000</v>
      </c>
      <c r="X73" s="1276">
        <f t="shared" si="2"/>
        <v>3350</v>
      </c>
      <c r="Y73" s="1277">
        <f t="shared" si="3"/>
        <v>0.18611111111111112</v>
      </c>
      <c r="Z73" s="1278" t="s">
        <v>55</v>
      </c>
      <c r="AA73" s="1265" t="s">
        <v>3565</v>
      </c>
      <c r="AB73" s="81"/>
    </row>
    <row r="74" spans="1:28" ht="18">
      <c r="A74" s="1265" t="s">
        <v>3566</v>
      </c>
      <c r="B74" s="1266">
        <v>44931.270833333336</v>
      </c>
      <c r="C74" s="1265" t="s">
        <v>1170</v>
      </c>
      <c r="D74" s="1265" t="s">
        <v>3456</v>
      </c>
      <c r="E74" s="1265" t="s">
        <v>462</v>
      </c>
      <c r="F74" s="1265" t="s">
        <v>2285</v>
      </c>
      <c r="G74" s="1265" t="s">
        <v>3505</v>
      </c>
      <c r="H74" s="1267">
        <v>22000</v>
      </c>
      <c r="I74" s="1268" t="s">
        <v>3063</v>
      </c>
      <c r="J74" s="1269" t="s">
        <v>3453</v>
      </c>
      <c r="K74" s="1270"/>
      <c r="L74" s="1271"/>
      <c r="M74" s="1272"/>
      <c r="N74" s="1272">
        <f>(18000-L74-M74)*0.7</f>
        <v>12600</v>
      </c>
      <c r="O74" s="1273"/>
      <c r="P74" s="1272"/>
      <c r="Q74" s="1274"/>
      <c r="R74" s="81"/>
      <c r="S74" s="81"/>
      <c r="T74" s="1275"/>
      <c r="U74" s="81"/>
      <c r="V74" s="1276">
        <f t="shared" si="0"/>
        <v>22000</v>
      </c>
      <c r="W74" s="1276">
        <f t="shared" si="1"/>
        <v>2000</v>
      </c>
      <c r="X74" s="1276">
        <f t="shared" si="2"/>
        <v>7400</v>
      </c>
      <c r="Y74" s="1277">
        <f t="shared" si="3"/>
        <v>0.33636363636363636</v>
      </c>
      <c r="Z74" s="1278" t="s">
        <v>108</v>
      </c>
      <c r="AA74" s="1265" t="s">
        <v>3566</v>
      </c>
      <c r="AB74" s="81"/>
    </row>
    <row r="75" spans="1:28" ht="18">
      <c r="A75" s="1265" t="s">
        <v>3567</v>
      </c>
      <c r="B75" s="1266">
        <v>44931.270833333336</v>
      </c>
      <c r="C75" s="1265" t="s">
        <v>1170</v>
      </c>
      <c r="D75" s="1265" t="s">
        <v>3446</v>
      </c>
      <c r="E75" s="1265" t="s">
        <v>3452</v>
      </c>
      <c r="F75" s="1265" t="s">
        <v>27</v>
      </c>
      <c r="G75" s="1265" t="s">
        <v>3488</v>
      </c>
      <c r="H75" s="1267">
        <v>11000</v>
      </c>
      <c r="I75" s="1268" t="s">
        <v>3063</v>
      </c>
      <c r="J75" s="1269" t="s">
        <v>3453</v>
      </c>
      <c r="K75" s="1270"/>
      <c r="L75" s="1271">
        <v>1200</v>
      </c>
      <c r="M75" s="1272">
        <v>1000</v>
      </c>
      <c r="N75" s="1272"/>
      <c r="O75" s="1273"/>
      <c r="P75" s="1272">
        <v>4000</v>
      </c>
      <c r="Q75" s="1274"/>
      <c r="R75" s="81"/>
      <c r="S75" s="81"/>
      <c r="T75" s="1275"/>
      <c r="U75" s="81"/>
      <c r="V75" s="1276">
        <f t="shared" si="0"/>
        <v>8800</v>
      </c>
      <c r="W75" s="1276">
        <f t="shared" si="1"/>
        <v>800.00000000000091</v>
      </c>
      <c r="X75" s="1276">
        <f t="shared" si="2"/>
        <v>3999.9999999999991</v>
      </c>
      <c r="Y75" s="1277">
        <f t="shared" si="3"/>
        <v>0.36363636363636354</v>
      </c>
      <c r="Z75" s="1278" t="s">
        <v>3454</v>
      </c>
      <c r="AA75" s="1265" t="s">
        <v>3567</v>
      </c>
      <c r="AB75" s="81"/>
    </row>
    <row r="76" spans="1:28" ht="18">
      <c r="A76" s="1265" t="s">
        <v>3568</v>
      </c>
      <c r="B76" s="1266">
        <v>44931.270833333336</v>
      </c>
      <c r="C76" s="1265" t="s">
        <v>1170</v>
      </c>
      <c r="D76" s="1265" t="s">
        <v>3446</v>
      </c>
      <c r="E76" s="1265" t="s">
        <v>462</v>
      </c>
      <c r="F76" s="1265" t="s">
        <v>110</v>
      </c>
      <c r="G76" s="1265" t="s">
        <v>3449</v>
      </c>
      <c r="H76" s="1267">
        <v>12000</v>
      </c>
      <c r="I76" s="1268" t="s">
        <v>3063</v>
      </c>
      <c r="J76" s="1269" t="s">
        <v>3453</v>
      </c>
      <c r="K76" s="1270"/>
      <c r="L76" s="1271">
        <v>1200</v>
      </c>
      <c r="M76" s="1272">
        <v>1000</v>
      </c>
      <c r="N76" s="1272"/>
      <c r="O76" s="1273"/>
      <c r="P76" s="1272">
        <v>4000</v>
      </c>
      <c r="Q76" s="1274"/>
      <c r="R76" s="81"/>
      <c r="S76" s="81"/>
      <c r="T76" s="1275"/>
      <c r="U76" s="81"/>
      <c r="V76" s="1276">
        <f t="shared" si="0"/>
        <v>9800</v>
      </c>
      <c r="W76" s="1276">
        <f t="shared" si="1"/>
        <v>890.9090909090919</v>
      </c>
      <c r="X76" s="1276">
        <f t="shared" si="2"/>
        <v>4909.0909090909081</v>
      </c>
      <c r="Y76" s="1277">
        <f t="shared" si="3"/>
        <v>0.40909090909090901</v>
      </c>
      <c r="Z76" s="1278" t="s">
        <v>108</v>
      </c>
      <c r="AA76" s="1265" t="s">
        <v>3568</v>
      </c>
      <c r="AB76" s="1279"/>
    </row>
    <row r="77" spans="1:28" ht="18">
      <c r="A77" s="1217" t="s">
        <v>3569</v>
      </c>
      <c r="B77" s="1218">
        <v>44931.305555555555</v>
      </c>
      <c r="C77" s="1217" t="s">
        <v>3473</v>
      </c>
      <c r="D77" s="1217"/>
      <c r="E77" s="1217" t="s">
        <v>3570</v>
      </c>
      <c r="F77" s="1217" t="s">
        <v>55</v>
      </c>
      <c r="G77" s="1217" t="s">
        <v>3571</v>
      </c>
      <c r="H77" s="1219">
        <v>11000</v>
      </c>
      <c r="I77" s="1220" t="s">
        <v>3063</v>
      </c>
      <c r="J77" s="1221" t="s">
        <v>3453</v>
      </c>
      <c r="K77" s="1233"/>
      <c r="L77" s="1234">
        <v>1000</v>
      </c>
      <c r="M77" s="1235"/>
      <c r="N77" s="1235"/>
      <c r="O77" s="1236"/>
      <c r="P77" s="1235">
        <v>5300</v>
      </c>
      <c r="Q77" s="1237"/>
      <c r="T77" s="1238"/>
      <c r="V77" s="1239">
        <f t="shared" si="0"/>
        <v>10000</v>
      </c>
      <c r="W77" s="1239">
        <f t="shared" si="1"/>
        <v>909.09090909090992</v>
      </c>
      <c r="X77" s="1240">
        <f t="shared" si="2"/>
        <v>3790.9090909090901</v>
      </c>
      <c r="Y77" s="1241">
        <f t="shared" si="3"/>
        <v>0.34462809917355364</v>
      </c>
      <c r="Z77" s="1242" t="s">
        <v>3572</v>
      </c>
      <c r="AA77" s="1217" t="s">
        <v>3569</v>
      </c>
    </row>
    <row r="78" spans="1:28" ht="18">
      <c r="A78" s="1217" t="s">
        <v>3573</v>
      </c>
      <c r="B78" s="1218">
        <v>44931.305555555555</v>
      </c>
      <c r="C78" s="1217" t="s">
        <v>3473</v>
      </c>
      <c r="D78" s="1217"/>
      <c r="E78" s="1217" t="s">
        <v>3570</v>
      </c>
      <c r="F78" s="1217" t="s">
        <v>86</v>
      </c>
      <c r="G78" s="1217" t="s">
        <v>3547</v>
      </c>
      <c r="H78" s="1219">
        <v>8500</v>
      </c>
      <c r="I78" s="1220" t="s">
        <v>3063</v>
      </c>
      <c r="J78" s="1221" t="s">
        <v>3453</v>
      </c>
      <c r="K78" s="1233"/>
      <c r="L78" s="1234">
        <v>1000</v>
      </c>
      <c r="M78" s="1235"/>
      <c r="N78" s="1235"/>
      <c r="O78" s="1236"/>
      <c r="P78" s="1235">
        <v>4300</v>
      </c>
      <c r="Q78" s="1237"/>
      <c r="T78" s="1238"/>
      <c r="V78" s="1239">
        <f t="shared" si="0"/>
        <v>7500</v>
      </c>
      <c r="W78" s="1239">
        <f t="shared" si="1"/>
        <v>681.81818181818198</v>
      </c>
      <c r="X78" s="1240">
        <f t="shared" si="2"/>
        <v>2518.181818181818</v>
      </c>
      <c r="Y78" s="1241">
        <f t="shared" si="3"/>
        <v>0.29625668449197862</v>
      </c>
      <c r="Z78" s="1242" t="s">
        <v>3572</v>
      </c>
      <c r="AA78" s="1217" t="s">
        <v>3573</v>
      </c>
    </row>
    <row r="79" spans="1:28" ht="18">
      <c r="A79" s="1217" t="s">
        <v>3574</v>
      </c>
      <c r="B79" s="1218">
        <v>44931.305555555555</v>
      </c>
      <c r="C79" s="1217" t="s">
        <v>3473</v>
      </c>
      <c r="D79" s="1217"/>
      <c r="E79" s="1217" t="s">
        <v>3570</v>
      </c>
      <c r="F79" s="1217" t="s">
        <v>52</v>
      </c>
      <c r="G79" s="1217" t="s">
        <v>3512</v>
      </c>
      <c r="H79" s="1219">
        <v>11000</v>
      </c>
      <c r="I79" s="1220" t="s">
        <v>3063</v>
      </c>
      <c r="J79" s="1221" t="s">
        <v>3453</v>
      </c>
      <c r="K79" s="1233"/>
      <c r="L79" s="1234">
        <v>1000</v>
      </c>
      <c r="M79" s="1235"/>
      <c r="N79" s="1235"/>
      <c r="O79" s="1236"/>
      <c r="P79" s="1235">
        <v>5300</v>
      </c>
      <c r="Q79" s="1237"/>
      <c r="T79" s="1238"/>
      <c r="V79" s="1239">
        <f t="shared" si="0"/>
        <v>10000</v>
      </c>
      <c r="W79" s="1239">
        <f t="shared" si="1"/>
        <v>909.09090909090992</v>
      </c>
      <c r="X79" s="1240">
        <f t="shared" si="2"/>
        <v>3790.9090909090901</v>
      </c>
      <c r="Y79" s="1241">
        <f t="shared" si="3"/>
        <v>0.34462809917355364</v>
      </c>
      <c r="Z79" s="1242" t="s">
        <v>3572</v>
      </c>
      <c r="AA79" s="1217" t="s">
        <v>3574</v>
      </c>
    </row>
    <row r="80" spans="1:28" ht="18">
      <c r="A80" s="1217" t="s">
        <v>3575</v>
      </c>
      <c r="B80" s="1218">
        <v>44931.375</v>
      </c>
      <c r="C80" s="1217" t="s">
        <v>1906</v>
      </c>
      <c r="D80" s="1217"/>
      <c r="E80" s="1217" t="s">
        <v>1238</v>
      </c>
      <c r="F80" s="1217" t="s">
        <v>3497</v>
      </c>
      <c r="G80" s="1243"/>
      <c r="H80" s="1219">
        <v>130000</v>
      </c>
      <c r="I80" s="1220" t="s">
        <v>3063</v>
      </c>
      <c r="J80" s="1221" t="s">
        <v>3453</v>
      </c>
      <c r="K80" s="1233"/>
      <c r="L80" s="1234"/>
      <c r="M80" s="1235"/>
      <c r="N80" s="1235"/>
      <c r="O80" s="1236"/>
      <c r="P80" s="1235"/>
      <c r="Q80" s="1245">
        <v>107000</v>
      </c>
      <c r="R80" s="1239"/>
      <c r="S80" s="1239"/>
      <c r="T80" s="1237"/>
      <c r="U80" s="1239"/>
      <c r="V80" s="1239">
        <f t="shared" si="0"/>
        <v>23000</v>
      </c>
      <c r="W80" s="1239">
        <f t="shared" si="1"/>
        <v>2090.9090909090919</v>
      </c>
      <c r="X80" s="1240">
        <f t="shared" si="2"/>
        <v>20909.090909090908</v>
      </c>
      <c r="Y80" s="1241">
        <f t="shared" si="3"/>
        <v>0.16083916083916083</v>
      </c>
      <c r="Z80" s="1242" t="s">
        <v>1540</v>
      </c>
      <c r="AA80" s="1217" t="s">
        <v>3575</v>
      </c>
    </row>
    <row r="81" spans="1:28" ht="18">
      <c r="A81" s="1217" t="s">
        <v>3576</v>
      </c>
      <c r="B81" s="1218">
        <v>44931.447916666664</v>
      </c>
      <c r="C81" s="1217" t="s">
        <v>570</v>
      </c>
      <c r="D81" s="1217" t="s">
        <v>3456</v>
      </c>
      <c r="E81" s="1217" t="s">
        <v>1090</v>
      </c>
      <c r="F81" s="1217" t="s">
        <v>49</v>
      </c>
      <c r="G81" s="1217" t="s">
        <v>3527</v>
      </c>
      <c r="H81" s="1219">
        <v>45000</v>
      </c>
      <c r="I81" s="1220" t="s">
        <v>3063</v>
      </c>
      <c r="J81" s="1221" t="s">
        <v>3453</v>
      </c>
      <c r="K81" s="1233"/>
      <c r="L81" s="1234">
        <v>5000</v>
      </c>
      <c r="M81" s="1235">
        <v>9410</v>
      </c>
      <c r="N81" s="1235"/>
      <c r="O81" s="1236"/>
      <c r="P81" s="1235">
        <v>15000</v>
      </c>
      <c r="Q81" s="1237"/>
      <c r="R81" s="1239"/>
      <c r="S81" s="1239"/>
      <c r="T81" s="1237"/>
      <c r="U81" s="1239"/>
      <c r="V81" s="1239">
        <f t="shared" si="0"/>
        <v>30590</v>
      </c>
      <c r="W81" s="1239">
        <f t="shared" si="1"/>
        <v>2780.9090909090919</v>
      </c>
      <c r="X81" s="1240">
        <f t="shared" si="2"/>
        <v>12809.090909090908</v>
      </c>
      <c r="Y81" s="1241">
        <f t="shared" si="3"/>
        <v>0.28464646464646465</v>
      </c>
      <c r="Z81" s="1242" t="s">
        <v>27</v>
      </c>
      <c r="AA81" s="1217" t="s">
        <v>3576</v>
      </c>
    </row>
    <row r="82" spans="1:28" ht="18">
      <c r="A82" s="1217" t="s">
        <v>3577</v>
      </c>
      <c r="B82" s="1218">
        <v>44931.541666666664</v>
      </c>
      <c r="C82" s="1217" t="s">
        <v>1170</v>
      </c>
      <c r="D82" s="1217" t="s">
        <v>3446</v>
      </c>
      <c r="E82" s="1217" t="s">
        <v>2499</v>
      </c>
      <c r="F82" s="1217" t="s">
        <v>3523</v>
      </c>
      <c r="G82" s="1217" t="s">
        <v>3524</v>
      </c>
      <c r="H82" s="1219">
        <v>12500</v>
      </c>
      <c r="I82" s="1220" t="s">
        <v>3063</v>
      </c>
      <c r="J82" s="1221" t="s">
        <v>3453</v>
      </c>
      <c r="K82" s="1233"/>
      <c r="L82" s="1234" t="e">
        <f ca="1">_xludf.IFS(D82="成田机场",3000,D82="羽田机场",1200,E82="NearMe",1000,E82="VIP-limo",H82*0.12)</f>
        <v>#NAME?</v>
      </c>
      <c r="M82" s="1235" t="e">
        <f ca="1">_xludf.IFS(D82="成田机场",4000,D82="羽田机场",1000,E82="VIP-limo",0)</f>
        <v>#NAME?</v>
      </c>
      <c r="N82" s="1235" t="e">
        <f ca="1">(8500-L82-M82)*0.7</f>
        <v>#NAME?</v>
      </c>
      <c r="O82" s="1236"/>
      <c r="P82" s="1235"/>
      <c r="Q82" s="1237"/>
      <c r="R82" s="1239"/>
      <c r="S82" s="1239"/>
      <c r="T82" s="1237"/>
      <c r="U82" s="1239"/>
      <c r="V82" s="1239" t="e">
        <f t="shared" ca="1" si="0"/>
        <v>#NAME?</v>
      </c>
      <c r="W82" s="1239" t="e">
        <f t="shared" ca="1" si="1"/>
        <v>#NAME?</v>
      </c>
      <c r="X82" s="1240" t="e">
        <f t="shared" ca="1" si="2"/>
        <v>#NAME?</v>
      </c>
      <c r="Y82" s="1241" t="e">
        <f t="shared" ca="1" si="3"/>
        <v>#NAME?</v>
      </c>
      <c r="Z82" s="1242" t="s">
        <v>102</v>
      </c>
      <c r="AA82" s="1217" t="s">
        <v>3577</v>
      </c>
    </row>
    <row r="83" spans="1:28" ht="18">
      <c r="A83" s="1217" t="s">
        <v>3578</v>
      </c>
      <c r="B83" s="1218">
        <v>44931.541666666664</v>
      </c>
      <c r="C83" s="1217" t="s">
        <v>1215</v>
      </c>
      <c r="D83" s="1217"/>
      <c r="E83" s="1217" t="s">
        <v>3579</v>
      </c>
      <c r="F83" s="1217" t="s">
        <v>2285</v>
      </c>
      <c r="G83" s="1217" t="s">
        <v>3505</v>
      </c>
      <c r="H83" s="1219">
        <v>25000</v>
      </c>
      <c r="I83" s="1220" t="s">
        <v>3050</v>
      </c>
      <c r="J83" s="1221" t="s">
        <v>3453</v>
      </c>
      <c r="K83" s="1233"/>
      <c r="L83" s="1234">
        <v>2000</v>
      </c>
      <c r="M83" s="1235"/>
      <c r="N83" s="1235"/>
      <c r="O83" s="1236" t="s">
        <v>3580</v>
      </c>
      <c r="P83" s="1235">
        <v>10000</v>
      </c>
      <c r="Q83" s="1237"/>
      <c r="T83" s="1238"/>
      <c r="V83" s="1239">
        <f t="shared" si="0"/>
        <v>23000</v>
      </c>
      <c r="W83" s="1239">
        <f t="shared" si="1"/>
        <v>2090.9090909090919</v>
      </c>
      <c r="X83" s="1240">
        <f t="shared" si="2"/>
        <v>10909.090909090908</v>
      </c>
      <c r="Y83" s="1241">
        <f t="shared" si="3"/>
        <v>0.43636363636363634</v>
      </c>
      <c r="Z83" s="1242" t="s">
        <v>27</v>
      </c>
      <c r="AA83" s="1217" t="s">
        <v>3578</v>
      </c>
    </row>
    <row r="84" spans="1:28" ht="18">
      <c r="A84" s="1217" t="s">
        <v>3581</v>
      </c>
      <c r="B84" s="1218">
        <v>44931.5625</v>
      </c>
      <c r="C84" s="1217" t="s">
        <v>1170</v>
      </c>
      <c r="D84" s="1217" t="s">
        <v>3456</v>
      </c>
      <c r="E84" s="1217" t="s">
        <v>3503</v>
      </c>
      <c r="F84" s="1217" t="s">
        <v>94</v>
      </c>
      <c r="G84" s="1217" t="s">
        <v>3545</v>
      </c>
      <c r="H84" s="1219">
        <v>20000</v>
      </c>
      <c r="I84" s="1220" t="s">
        <v>3063</v>
      </c>
      <c r="J84" s="1221" t="s">
        <v>3453</v>
      </c>
      <c r="K84" s="1233"/>
      <c r="L84" s="1234">
        <v>3000</v>
      </c>
      <c r="M84" s="1235">
        <v>4000</v>
      </c>
      <c r="N84" s="1235"/>
      <c r="O84" s="1236"/>
      <c r="P84" s="1235">
        <v>5000</v>
      </c>
      <c r="Q84" s="1237"/>
      <c r="T84" s="1238"/>
      <c r="V84" s="1239">
        <f t="shared" si="0"/>
        <v>13000</v>
      </c>
      <c r="W84" s="1239">
        <f t="shared" si="1"/>
        <v>1181.818181818182</v>
      </c>
      <c r="X84" s="1240">
        <f t="shared" si="2"/>
        <v>6818.181818181818</v>
      </c>
      <c r="Y84" s="1241">
        <f t="shared" si="3"/>
        <v>0.34090909090909088</v>
      </c>
      <c r="Z84" s="1242" t="s">
        <v>1540</v>
      </c>
      <c r="AA84" s="1217" t="s">
        <v>3581</v>
      </c>
    </row>
    <row r="85" spans="1:28" ht="18">
      <c r="A85" s="1217" t="s">
        <v>3582</v>
      </c>
      <c r="B85" s="1218">
        <v>44931.583333333336</v>
      </c>
      <c r="C85" s="1217" t="s">
        <v>1170</v>
      </c>
      <c r="D85" s="1217" t="s">
        <v>3456</v>
      </c>
      <c r="E85" s="1217" t="s">
        <v>3503</v>
      </c>
      <c r="F85" s="1217" t="s">
        <v>86</v>
      </c>
      <c r="G85" s="1217" t="s">
        <v>3547</v>
      </c>
      <c r="H85" s="1219">
        <v>16000</v>
      </c>
      <c r="I85" s="1220" t="s">
        <v>3063</v>
      </c>
      <c r="J85" s="1221" t="s">
        <v>3453</v>
      </c>
      <c r="K85" s="1233"/>
      <c r="L85" s="1234">
        <v>3000</v>
      </c>
      <c r="M85" s="1235">
        <v>4000</v>
      </c>
      <c r="N85" s="1235"/>
      <c r="O85" s="1236"/>
      <c r="P85" s="1235">
        <v>5000</v>
      </c>
      <c r="Q85" s="1237"/>
      <c r="R85" s="1239"/>
      <c r="S85" s="1239"/>
      <c r="T85" s="1237"/>
      <c r="U85" s="1239"/>
      <c r="V85" s="1239">
        <f t="shared" si="0"/>
        <v>9000</v>
      </c>
      <c r="W85" s="1239">
        <f t="shared" si="1"/>
        <v>818.18181818181893</v>
      </c>
      <c r="X85" s="1240">
        <f t="shared" si="2"/>
        <v>3181.8181818181811</v>
      </c>
      <c r="Y85" s="1241">
        <f t="shared" si="3"/>
        <v>0.19886363636363633</v>
      </c>
      <c r="Z85" s="1242" t="s">
        <v>1540</v>
      </c>
      <c r="AA85" s="1217" t="s">
        <v>3582</v>
      </c>
    </row>
    <row r="86" spans="1:28" ht="18">
      <c r="A86" s="1217" t="s">
        <v>3583</v>
      </c>
      <c r="B86" s="1218">
        <v>44931.625</v>
      </c>
      <c r="C86" s="1217" t="s">
        <v>1170</v>
      </c>
      <c r="D86" s="1217" t="s">
        <v>3456</v>
      </c>
      <c r="E86" s="1217" t="s">
        <v>3557</v>
      </c>
      <c r="F86" s="1217" t="s">
        <v>3523</v>
      </c>
      <c r="G86" s="1217" t="s">
        <v>3524</v>
      </c>
      <c r="H86" s="1219">
        <f>1100/0.05308</f>
        <v>20723.436322532027</v>
      </c>
      <c r="I86" s="1220" t="s">
        <v>3063</v>
      </c>
      <c r="J86" s="1221" t="s">
        <v>3450</v>
      </c>
      <c r="K86" s="1233"/>
      <c r="L86" s="1234" t="e">
        <f ca="1">_xludf.IFS(D86="成田机场",3000,D86="羽田机场",1200,E86="NearMe",1000,E86="VIP-limo",H86*0.12)</f>
        <v>#NAME?</v>
      </c>
      <c r="M86" s="1235" t="e">
        <f ca="1">_xludf.IFS(D86="成田机场",4000,D86="羽田机场",1000,E86="VIP-limo",0)</f>
        <v>#NAME?</v>
      </c>
      <c r="N86" s="1235" t="e">
        <f ca="1">(16500-L86-M86)*0.7</f>
        <v>#NAME?</v>
      </c>
      <c r="O86" s="1236"/>
      <c r="P86" s="1235"/>
      <c r="Q86" s="1237"/>
      <c r="T86" s="1238"/>
      <c r="V86" s="1239" t="e">
        <f t="shared" ca="1" si="0"/>
        <v>#NAME?</v>
      </c>
      <c r="W86" s="1239" t="e">
        <f t="shared" ca="1" si="1"/>
        <v>#NAME?</v>
      </c>
      <c r="X86" s="1240" t="e">
        <f t="shared" ca="1" si="2"/>
        <v>#NAME?</v>
      </c>
      <c r="Y86" s="1241" t="e">
        <f t="shared" ca="1" si="3"/>
        <v>#NAME?</v>
      </c>
      <c r="Z86" s="1242" t="s">
        <v>107</v>
      </c>
      <c r="AA86" s="1217" t="s">
        <v>3583</v>
      </c>
    </row>
    <row r="87" spans="1:28" ht="18">
      <c r="A87" s="1217" t="s">
        <v>3584</v>
      </c>
      <c r="B87" s="1218">
        <v>44931.631944444445</v>
      </c>
      <c r="C87" s="1217" t="s">
        <v>1906</v>
      </c>
      <c r="D87" s="1217"/>
      <c r="E87" s="1217" t="s">
        <v>462</v>
      </c>
      <c r="F87" s="1217" t="s">
        <v>94</v>
      </c>
      <c r="G87" s="1217" t="s">
        <v>3545</v>
      </c>
      <c r="H87" s="1219">
        <v>45500</v>
      </c>
      <c r="I87" s="1220" t="s">
        <v>3063</v>
      </c>
      <c r="J87" s="1221" t="s">
        <v>3453</v>
      </c>
      <c r="K87" s="1233"/>
      <c r="L87" s="1234">
        <v>3000</v>
      </c>
      <c r="M87" s="1235">
        <v>4000</v>
      </c>
      <c r="N87" s="1235"/>
      <c r="O87" s="1236" t="s">
        <v>3580</v>
      </c>
      <c r="P87" s="1235">
        <v>15000</v>
      </c>
      <c r="Q87" s="1237"/>
      <c r="R87" s="10">
        <v>397</v>
      </c>
      <c r="T87" s="1238"/>
      <c r="V87" s="1239">
        <f t="shared" si="0"/>
        <v>38103</v>
      </c>
      <c r="W87" s="1239">
        <f t="shared" si="1"/>
        <v>3463.9090909090955</v>
      </c>
      <c r="X87" s="1240">
        <f t="shared" si="2"/>
        <v>19639.090909090904</v>
      </c>
      <c r="Y87" s="1241">
        <f t="shared" si="3"/>
        <v>0.43162837162837153</v>
      </c>
      <c r="Z87" s="1242" t="s">
        <v>108</v>
      </c>
      <c r="AA87" s="1217" t="s">
        <v>3584</v>
      </c>
    </row>
    <row r="88" spans="1:28" ht="18">
      <c r="A88" s="1217" t="s">
        <v>3585</v>
      </c>
      <c r="B88" s="1218">
        <v>44931.645833333336</v>
      </c>
      <c r="C88" s="1217" t="s">
        <v>570</v>
      </c>
      <c r="D88" s="1217" t="s">
        <v>3456</v>
      </c>
      <c r="E88" s="1217" t="s">
        <v>3521</v>
      </c>
      <c r="F88" s="1217" t="s">
        <v>86</v>
      </c>
      <c r="G88" s="1217" t="s">
        <v>3547</v>
      </c>
      <c r="H88" s="1219">
        <v>36070</v>
      </c>
      <c r="I88" s="1220" t="s">
        <v>3063</v>
      </c>
      <c r="J88" s="1221" t="s">
        <v>3453</v>
      </c>
      <c r="K88" s="1233">
        <v>18070</v>
      </c>
      <c r="L88" s="1234">
        <v>3000</v>
      </c>
      <c r="M88" s="1235">
        <v>4000</v>
      </c>
      <c r="N88" s="1235"/>
      <c r="O88" s="1236"/>
      <c r="P88" s="1235">
        <v>6000</v>
      </c>
      <c r="Q88" s="1237"/>
      <c r="R88" s="10">
        <v>140</v>
      </c>
      <c r="T88" s="1238"/>
      <c r="V88" s="1239">
        <f t="shared" si="0"/>
        <v>10860</v>
      </c>
      <c r="W88" s="1239">
        <f t="shared" si="1"/>
        <v>987.27272727272793</v>
      </c>
      <c r="X88" s="1240">
        <f t="shared" si="2"/>
        <v>3872.7272727272721</v>
      </c>
      <c r="Y88" s="1241">
        <f t="shared" si="3"/>
        <v>0.10736698843158503</v>
      </c>
      <c r="Z88" s="1242" t="s">
        <v>107</v>
      </c>
      <c r="AA88" s="1217" t="s">
        <v>3585</v>
      </c>
    </row>
    <row r="89" spans="1:28" ht="18">
      <c r="A89" s="1217" t="s">
        <v>3586</v>
      </c>
      <c r="B89" s="1218">
        <v>44931.708333333336</v>
      </c>
      <c r="C89" s="1217" t="s">
        <v>1170</v>
      </c>
      <c r="D89" s="1217" t="s">
        <v>3456</v>
      </c>
      <c r="E89" s="1217" t="s">
        <v>3503</v>
      </c>
      <c r="F89" s="1217" t="s">
        <v>60</v>
      </c>
      <c r="G89" s="1217" t="s">
        <v>3517</v>
      </c>
      <c r="H89" s="1219">
        <v>16000</v>
      </c>
      <c r="I89" s="1220" t="s">
        <v>3063</v>
      </c>
      <c r="J89" s="1221" t="s">
        <v>3453</v>
      </c>
      <c r="K89" s="1233"/>
      <c r="L89" s="1234" t="e">
        <f ca="1">_xludf.IFS(D89="成田机场",3000,D89="羽田机场",1200,E89="NearMe",1000,E89="VIP-limo",H89*0.12)</f>
        <v>#NAME?</v>
      </c>
      <c r="M89" s="1235" t="e">
        <f ca="1">_xludf.IFS(D89="成田机场",4000,D89="羽田机场",1000,E89="VIP-limo",0)</f>
        <v>#NAME?</v>
      </c>
      <c r="N89" s="1235" t="e">
        <f ca="1">(15000-L89-M89)*0.7</f>
        <v>#NAME?</v>
      </c>
      <c r="O89" s="1236"/>
      <c r="P89" s="1235"/>
      <c r="Q89" s="1237"/>
      <c r="T89" s="1238"/>
      <c r="V89" s="1239" t="e">
        <f t="shared" ca="1" si="0"/>
        <v>#NAME?</v>
      </c>
      <c r="W89" s="1239" t="e">
        <f t="shared" ca="1" si="1"/>
        <v>#NAME?</v>
      </c>
      <c r="X89" s="1240" t="e">
        <f t="shared" ca="1" si="2"/>
        <v>#NAME?</v>
      </c>
      <c r="Y89" s="1241" t="e">
        <f t="shared" ca="1" si="3"/>
        <v>#NAME?</v>
      </c>
      <c r="Z89" s="1242" t="s">
        <v>1540</v>
      </c>
      <c r="AA89" s="1217" t="s">
        <v>3586</v>
      </c>
    </row>
    <row r="90" spans="1:28" ht="18">
      <c r="A90" s="1217" t="s">
        <v>3587</v>
      </c>
      <c r="B90" s="1218">
        <v>44931.722222222219</v>
      </c>
      <c r="C90" s="1217" t="s">
        <v>3473</v>
      </c>
      <c r="D90" s="1217"/>
      <c r="E90" s="1217" t="s">
        <v>3570</v>
      </c>
      <c r="F90" s="1217" t="s">
        <v>55</v>
      </c>
      <c r="G90" s="1217" t="s">
        <v>3571</v>
      </c>
      <c r="H90" s="1219">
        <v>11000</v>
      </c>
      <c r="I90" s="1220" t="s">
        <v>3063</v>
      </c>
      <c r="J90" s="1221" t="s">
        <v>3453</v>
      </c>
      <c r="K90" s="1233"/>
      <c r="L90" s="1234">
        <v>1000</v>
      </c>
      <c r="M90" s="1235"/>
      <c r="N90" s="1235"/>
      <c r="O90" s="1236"/>
      <c r="P90" s="1235">
        <v>5300</v>
      </c>
      <c r="Q90" s="1237"/>
      <c r="T90" s="1238"/>
      <c r="V90" s="1239">
        <f t="shared" si="0"/>
        <v>10000</v>
      </c>
      <c r="W90" s="1239">
        <f t="shared" si="1"/>
        <v>909.09090909090992</v>
      </c>
      <c r="X90" s="1240">
        <f t="shared" si="2"/>
        <v>3790.9090909090901</v>
      </c>
      <c r="Y90" s="1241">
        <f t="shared" si="3"/>
        <v>0.34462809917355364</v>
      </c>
      <c r="Z90" s="1242" t="s">
        <v>3572</v>
      </c>
      <c r="AA90" s="1217" t="s">
        <v>3587</v>
      </c>
    </row>
    <row r="91" spans="1:28" ht="18">
      <c r="A91" s="1217" t="s">
        <v>3588</v>
      </c>
      <c r="B91" s="1218">
        <v>44931.722222222219</v>
      </c>
      <c r="C91" s="1217" t="s">
        <v>3473</v>
      </c>
      <c r="D91" s="1217"/>
      <c r="E91" s="1217" t="s">
        <v>3570</v>
      </c>
      <c r="F91" s="1217" t="s">
        <v>86</v>
      </c>
      <c r="G91" s="1217" t="s">
        <v>3547</v>
      </c>
      <c r="H91" s="1219">
        <v>8500</v>
      </c>
      <c r="I91" s="1220" t="s">
        <v>3063</v>
      </c>
      <c r="J91" s="1221" t="s">
        <v>3453</v>
      </c>
      <c r="K91" s="1233"/>
      <c r="L91" s="1234">
        <v>1000</v>
      </c>
      <c r="M91" s="1235"/>
      <c r="N91" s="1235"/>
      <c r="O91" s="1236"/>
      <c r="P91" s="1235">
        <v>4300</v>
      </c>
      <c r="Q91" s="1237"/>
      <c r="T91" s="1238"/>
      <c r="V91" s="1239">
        <f t="shared" si="0"/>
        <v>7500</v>
      </c>
      <c r="W91" s="1239">
        <f t="shared" si="1"/>
        <v>681.81818181818198</v>
      </c>
      <c r="X91" s="1240">
        <f t="shared" si="2"/>
        <v>2518.181818181818</v>
      </c>
      <c r="Y91" s="1241">
        <f t="shared" si="3"/>
        <v>0.29625668449197862</v>
      </c>
      <c r="Z91" s="1242" t="s">
        <v>3572</v>
      </c>
      <c r="AA91" s="1217" t="s">
        <v>3588</v>
      </c>
    </row>
    <row r="92" spans="1:28" ht="18">
      <c r="A92" s="1246" t="s">
        <v>3589</v>
      </c>
      <c r="B92" s="1247">
        <v>44931.722222222219</v>
      </c>
      <c r="C92" s="1246" t="s">
        <v>3473</v>
      </c>
      <c r="D92" s="1246"/>
      <c r="E92" s="1246" t="s">
        <v>3570</v>
      </c>
      <c r="F92" s="1246" t="s">
        <v>52</v>
      </c>
      <c r="G92" s="1246" t="s">
        <v>3512</v>
      </c>
      <c r="H92" s="1248">
        <v>11000</v>
      </c>
      <c r="I92" s="1249" t="s">
        <v>3063</v>
      </c>
      <c r="J92" s="1250" t="s">
        <v>3453</v>
      </c>
      <c r="K92" s="1262"/>
      <c r="L92" s="1252">
        <v>1000</v>
      </c>
      <c r="M92" s="1253"/>
      <c r="N92" s="1253"/>
      <c r="O92" s="1254"/>
      <c r="P92" s="1253">
        <v>5300</v>
      </c>
      <c r="Q92" s="1255"/>
      <c r="R92" s="1260"/>
      <c r="S92" s="1260"/>
      <c r="T92" s="1263"/>
      <c r="U92" s="1260"/>
      <c r="V92" s="1256">
        <f t="shared" si="0"/>
        <v>10000</v>
      </c>
      <c r="W92" s="1256">
        <f t="shared" si="1"/>
        <v>909.09090909090992</v>
      </c>
      <c r="X92" s="1257">
        <f t="shared" si="2"/>
        <v>3790.9090909090901</v>
      </c>
      <c r="Y92" s="1258">
        <f t="shared" si="3"/>
        <v>0.34462809917355364</v>
      </c>
      <c r="Z92" s="1259" t="s">
        <v>3572</v>
      </c>
      <c r="AA92" s="1246" t="s">
        <v>3589</v>
      </c>
      <c r="AB92" s="1260"/>
    </row>
    <row r="93" spans="1:28" ht="18">
      <c r="A93" s="1217" t="s">
        <v>3590</v>
      </c>
      <c r="B93" s="1218">
        <v>44932.291666666664</v>
      </c>
      <c r="C93" s="1217" t="s">
        <v>1170</v>
      </c>
      <c r="D93" s="1217" t="s">
        <v>3446</v>
      </c>
      <c r="E93" s="1217" t="s">
        <v>3503</v>
      </c>
      <c r="F93" s="1217" t="s">
        <v>3591</v>
      </c>
      <c r="G93" s="1217" t="s">
        <v>3592</v>
      </c>
      <c r="H93" s="1219">
        <v>13350</v>
      </c>
      <c r="I93" s="1220" t="s">
        <v>3063</v>
      </c>
      <c r="J93" s="1221" t="s">
        <v>3453</v>
      </c>
      <c r="K93" s="1233"/>
      <c r="L93" s="1234">
        <v>1200</v>
      </c>
      <c r="M93" s="1235">
        <v>1000</v>
      </c>
      <c r="N93" s="1235"/>
      <c r="O93" s="1236"/>
      <c r="P93" s="1235">
        <v>4000</v>
      </c>
      <c r="Q93" s="1237"/>
      <c r="T93" s="1238"/>
      <c r="V93" s="1239">
        <f t="shared" si="0"/>
        <v>11150</v>
      </c>
      <c r="W93" s="1239">
        <f t="shared" si="1"/>
        <v>1013.636363636364</v>
      </c>
      <c r="X93" s="1240">
        <f t="shared" si="2"/>
        <v>6136.363636363636</v>
      </c>
      <c r="Y93" s="1241">
        <f t="shared" si="3"/>
        <v>0.45965270684371806</v>
      </c>
      <c r="Z93" s="1242" t="s">
        <v>1540</v>
      </c>
      <c r="AA93" s="1217" t="s">
        <v>3590</v>
      </c>
    </row>
    <row r="94" spans="1:28" ht="18">
      <c r="A94" s="1217" t="s">
        <v>3593</v>
      </c>
      <c r="B94" s="1218">
        <v>44932.305555555555</v>
      </c>
      <c r="C94" s="1217" t="s">
        <v>3473</v>
      </c>
      <c r="D94" s="1217"/>
      <c r="E94" s="1217" t="s">
        <v>3570</v>
      </c>
      <c r="F94" s="1217" t="s">
        <v>55</v>
      </c>
      <c r="G94" s="1217" t="s">
        <v>3571</v>
      </c>
      <c r="H94" s="1219">
        <v>11000</v>
      </c>
      <c r="I94" s="1220" t="s">
        <v>3063</v>
      </c>
      <c r="J94" s="1221" t="s">
        <v>3453</v>
      </c>
      <c r="K94" s="1233"/>
      <c r="L94" s="1234">
        <v>1000</v>
      </c>
      <c r="M94" s="1235"/>
      <c r="N94" s="1235"/>
      <c r="O94" s="1236"/>
      <c r="P94" s="1235">
        <v>5300</v>
      </c>
      <c r="Q94" s="1237"/>
      <c r="T94" s="1238"/>
      <c r="V94" s="1239">
        <f t="shared" si="0"/>
        <v>10000</v>
      </c>
      <c r="W94" s="1239">
        <f t="shared" si="1"/>
        <v>909.09090909090992</v>
      </c>
      <c r="X94" s="1240">
        <f t="shared" si="2"/>
        <v>3790.9090909090901</v>
      </c>
      <c r="Y94" s="1241">
        <f t="shared" si="3"/>
        <v>0.34462809917355364</v>
      </c>
      <c r="Z94" s="1242" t="s">
        <v>3572</v>
      </c>
      <c r="AA94" s="1217" t="s">
        <v>3593</v>
      </c>
      <c r="AB94" s="1260"/>
    </row>
    <row r="95" spans="1:28" ht="18">
      <c r="A95" s="1217" t="s">
        <v>3594</v>
      </c>
      <c r="B95" s="1218">
        <v>44932.305555555555</v>
      </c>
      <c r="C95" s="1217" t="s">
        <v>3473</v>
      </c>
      <c r="D95" s="1217"/>
      <c r="E95" s="1217" t="s">
        <v>3570</v>
      </c>
      <c r="F95" s="1217" t="s">
        <v>86</v>
      </c>
      <c r="G95" s="1217" t="s">
        <v>3547</v>
      </c>
      <c r="H95" s="1219">
        <v>8500</v>
      </c>
      <c r="I95" s="1220" t="s">
        <v>3063</v>
      </c>
      <c r="J95" s="1221" t="s">
        <v>3453</v>
      </c>
      <c r="K95" s="1233"/>
      <c r="L95" s="1234">
        <v>1000</v>
      </c>
      <c r="M95" s="1235"/>
      <c r="N95" s="1235"/>
      <c r="O95" s="1236"/>
      <c r="P95" s="1235">
        <v>4300</v>
      </c>
      <c r="Q95" s="1237"/>
      <c r="T95" s="1238"/>
      <c r="V95" s="1239">
        <f t="shared" si="0"/>
        <v>7500</v>
      </c>
      <c r="W95" s="1239">
        <f t="shared" si="1"/>
        <v>681.81818181818198</v>
      </c>
      <c r="X95" s="1240">
        <f t="shared" si="2"/>
        <v>2518.181818181818</v>
      </c>
      <c r="Y95" s="1241">
        <f t="shared" si="3"/>
        <v>0.29625668449197862</v>
      </c>
      <c r="Z95" s="1242" t="s">
        <v>3572</v>
      </c>
      <c r="AA95" s="1217" t="s">
        <v>3594</v>
      </c>
    </row>
    <row r="96" spans="1:28" ht="18">
      <c r="A96" s="1217" t="s">
        <v>3595</v>
      </c>
      <c r="B96" s="1218">
        <v>44932.305555555555</v>
      </c>
      <c r="C96" s="1217" t="s">
        <v>3473</v>
      </c>
      <c r="D96" s="1217"/>
      <c r="E96" s="1217" t="s">
        <v>3570</v>
      </c>
      <c r="F96" s="1217" t="s">
        <v>52</v>
      </c>
      <c r="G96" s="1217" t="s">
        <v>3512</v>
      </c>
      <c r="H96" s="1219">
        <v>11000</v>
      </c>
      <c r="I96" s="1220" t="s">
        <v>3063</v>
      </c>
      <c r="J96" s="1221" t="s">
        <v>3453</v>
      </c>
      <c r="K96" s="1233"/>
      <c r="L96" s="1234">
        <v>1000</v>
      </c>
      <c r="M96" s="1235"/>
      <c r="N96" s="1235"/>
      <c r="O96" s="1236"/>
      <c r="P96" s="1235">
        <v>5300</v>
      </c>
      <c r="Q96" s="1237"/>
      <c r="T96" s="1238"/>
      <c r="V96" s="1239">
        <f t="shared" si="0"/>
        <v>10000</v>
      </c>
      <c r="W96" s="1239">
        <f t="shared" si="1"/>
        <v>909.09090909090992</v>
      </c>
      <c r="X96" s="1240">
        <f t="shared" si="2"/>
        <v>3790.9090909090901</v>
      </c>
      <c r="Y96" s="1241">
        <f t="shared" si="3"/>
        <v>0.34462809917355364</v>
      </c>
      <c r="Z96" s="1242" t="s">
        <v>3572</v>
      </c>
      <c r="AA96" s="1217" t="s">
        <v>3595</v>
      </c>
    </row>
    <row r="97" spans="1:28" ht="18">
      <c r="A97" s="1217" t="s">
        <v>3596</v>
      </c>
      <c r="B97" s="1218">
        <v>44932.322916666664</v>
      </c>
      <c r="C97" s="1217" t="s">
        <v>1170</v>
      </c>
      <c r="D97" s="1217" t="s">
        <v>3456</v>
      </c>
      <c r="E97" s="1217" t="s">
        <v>3597</v>
      </c>
      <c r="F97" s="1217" t="s">
        <v>94</v>
      </c>
      <c r="G97" s="1217" t="s">
        <v>3466</v>
      </c>
      <c r="H97" s="1219">
        <v>19000</v>
      </c>
      <c r="I97" s="1220" t="s">
        <v>3063</v>
      </c>
      <c r="J97" s="1221" t="s">
        <v>3453</v>
      </c>
      <c r="K97" s="1233"/>
      <c r="L97" s="1234">
        <v>3000</v>
      </c>
      <c r="M97" s="1235">
        <v>4000</v>
      </c>
      <c r="N97" s="1235"/>
      <c r="O97" s="1236"/>
      <c r="P97" s="1235">
        <v>5000</v>
      </c>
      <c r="Q97" s="1237"/>
      <c r="R97" s="1239"/>
      <c r="S97" s="1239"/>
      <c r="T97" s="1237"/>
      <c r="U97" s="1239"/>
      <c r="V97" s="1239">
        <f t="shared" si="0"/>
        <v>12000</v>
      </c>
      <c r="W97" s="1239">
        <f t="shared" si="1"/>
        <v>1090.9090909090919</v>
      </c>
      <c r="X97" s="1240">
        <f t="shared" si="2"/>
        <v>5909.0909090909081</v>
      </c>
      <c r="Y97" s="1241">
        <f t="shared" si="3"/>
        <v>0.31100478468899517</v>
      </c>
      <c r="Z97" s="1242" t="s">
        <v>107</v>
      </c>
      <c r="AA97" s="1217" t="s">
        <v>3596</v>
      </c>
    </row>
    <row r="98" spans="1:28" ht="18">
      <c r="A98" s="1217" t="s">
        <v>3598</v>
      </c>
      <c r="B98" s="1218">
        <v>44932.354166666664</v>
      </c>
      <c r="C98" s="1217" t="s">
        <v>1170</v>
      </c>
      <c r="D98" s="1217" t="s">
        <v>3446</v>
      </c>
      <c r="E98" s="1217" t="s">
        <v>3503</v>
      </c>
      <c r="F98" s="1217" t="s">
        <v>49</v>
      </c>
      <c r="G98" s="1217" t="s">
        <v>3486</v>
      </c>
      <c r="H98" s="1219">
        <v>11000</v>
      </c>
      <c r="I98" s="1220" t="s">
        <v>3063</v>
      </c>
      <c r="J98" s="1221" t="s">
        <v>3453</v>
      </c>
      <c r="K98" s="1233"/>
      <c r="L98" s="1234" t="e">
        <f ca="1">_xludf.IFS(D98="成田机场",3000,D98="羽田机场",1200,E98="NearMe",1000,E98="VIP-limo",H98*0.12)</f>
        <v>#NAME?</v>
      </c>
      <c r="M98" s="1235" t="e">
        <f ca="1">_xludf.IFS(D98="成田机场",4000,D98="羽田机场",1000,E98="VIP-limo",0)</f>
        <v>#NAME?</v>
      </c>
      <c r="N98" s="1235" t="e">
        <f ca="1">(8500-L98-M98)*0.7</f>
        <v>#NAME?</v>
      </c>
      <c r="O98" s="1236"/>
      <c r="P98" s="1235"/>
      <c r="Q98" s="1237"/>
      <c r="R98" s="1239"/>
      <c r="S98" s="1239"/>
      <c r="T98" s="1237"/>
      <c r="U98" s="1239"/>
      <c r="V98" s="1239" t="e">
        <f t="shared" ca="1" si="0"/>
        <v>#NAME?</v>
      </c>
      <c r="W98" s="1239" t="e">
        <f t="shared" ca="1" si="1"/>
        <v>#NAME?</v>
      </c>
      <c r="X98" s="1240" t="e">
        <f t="shared" ca="1" si="2"/>
        <v>#NAME?</v>
      </c>
      <c r="Y98" s="1241" t="e">
        <f t="shared" ca="1" si="3"/>
        <v>#NAME?</v>
      </c>
      <c r="Z98" s="1242" t="s">
        <v>1540</v>
      </c>
      <c r="AA98" s="1217" t="s">
        <v>3598</v>
      </c>
    </row>
    <row r="99" spans="1:28" ht="18">
      <c r="A99" s="1217" t="s">
        <v>3599</v>
      </c>
      <c r="B99" s="1218">
        <v>44932.375</v>
      </c>
      <c r="C99" s="1217" t="s">
        <v>1170</v>
      </c>
      <c r="D99" s="1217" t="s">
        <v>3446</v>
      </c>
      <c r="E99" s="1217" t="s">
        <v>462</v>
      </c>
      <c r="F99" s="1217" t="s">
        <v>373</v>
      </c>
      <c r="G99" s="1243"/>
      <c r="H99" s="1219">
        <v>35000</v>
      </c>
      <c r="I99" s="1220" t="s">
        <v>3063</v>
      </c>
      <c r="J99" s="1221" t="s">
        <v>3453</v>
      </c>
      <c r="K99" s="1233"/>
      <c r="L99" s="1234"/>
      <c r="M99" s="1235"/>
      <c r="N99" s="1235"/>
      <c r="O99" s="1236"/>
      <c r="P99" s="1235"/>
      <c r="Q99" s="1245">
        <v>35000</v>
      </c>
      <c r="R99" s="1239"/>
      <c r="S99" s="1239"/>
      <c r="T99" s="1237"/>
      <c r="U99" s="1239"/>
      <c r="V99" s="1239">
        <f t="shared" si="0"/>
        <v>0</v>
      </c>
      <c r="W99" s="1239">
        <f t="shared" si="1"/>
        <v>0</v>
      </c>
      <c r="X99" s="1240">
        <f t="shared" si="2"/>
        <v>0</v>
      </c>
      <c r="Y99" s="1241">
        <f t="shared" si="3"/>
        <v>0</v>
      </c>
      <c r="Z99" s="1242" t="s">
        <v>108</v>
      </c>
      <c r="AA99" s="1217" t="s">
        <v>3599</v>
      </c>
    </row>
    <row r="100" spans="1:28" ht="18">
      <c r="A100" s="1217" t="s">
        <v>3600</v>
      </c>
      <c r="B100" s="1218">
        <v>44932.375</v>
      </c>
      <c r="C100" s="1217" t="s">
        <v>1906</v>
      </c>
      <c r="D100" s="1217"/>
      <c r="E100" s="1217" t="s">
        <v>1090</v>
      </c>
      <c r="F100" s="1217" t="s">
        <v>60</v>
      </c>
      <c r="G100" s="1217" t="s">
        <v>3505</v>
      </c>
      <c r="H100" s="1219">
        <v>51000</v>
      </c>
      <c r="I100" s="1220" t="s">
        <v>3063</v>
      </c>
      <c r="J100" s="1221" t="s">
        <v>3453</v>
      </c>
      <c r="K100" s="1233"/>
      <c r="L100" s="1234">
        <v>3000</v>
      </c>
      <c r="M100" s="1235">
        <v>2750</v>
      </c>
      <c r="N100" s="1235"/>
      <c r="O100" s="1236" t="s">
        <v>3580</v>
      </c>
      <c r="P100" s="1235">
        <v>15000</v>
      </c>
      <c r="Q100" s="1237"/>
      <c r="R100" s="1239"/>
      <c r="S100" s="1239"/>
      <c r="T100" s="1237"/>
      <c r="U100" s="1239">
        <v>6350</v>
      </c>
      <c r="V100" s="1239">
        <f t="shared" si="0"/>
        <v>38900</v>
      </c>
      <c r="W100" s="1239">
        <f t="shared" si="1"/>
        <v>3536.3636363636397</v>
      </c>
      <c r="X100" s="1240">
        <f t="shared" si="2"/>
        <v>20363.63636363636</v>
      </c>
      <c r="Y100" s="1241">
        <f t="shared" si="3"/>
        <v>0.39928698752228159</v>
      </c>
      <c r="Z100" s="1242" t="s">
        <v>27</v>
      </c>
      <c r="AA100" s="1217" t="s">
        <v>3600</v>
      </c>
    </row>
    <row r="101" spans="1:28" ht="18">
      <c r="A101" s="1217" t="s">
        <v>3601</v>
      </c>
      <c r="B101" s="1218">
        <v>44932.416666666664</v>
      </c>
      <c r="C101" s="1217" t="s">
        <v>1170</v>
      </c>
      <c r="D101" s="1217" t="s">
        <v>3456</v>
      </c>
      <c r="E101" s="1217" t="s">
        <v>3503</v>
      </c>
      <c r="F101" s="1217" t="s">
        <v>86</v>
      </c>
      <c r="G101" s="1217" t="s">
        <v>3547</v>
      </c>
      <c r="H101" s="1219">
        <v>20000</v>
      </c>
      <c r="I101" s="1220" t="s">
        <v>3063</v>
      </c>
      <c r="J101" s="1221" t="s">
        <v>3453</v>
      </c>
      <c r="K101" s="1233"/>
      <c r="L101" s="1234">
        <v>3000</v>
      </c>
      <c r="M101" s="1235">
        <v>4000</v>
      </c>
      <c r="N101" s="1235"/>
      <c r="O101" s="1236"/>
      <c r="P101" s="1235">
        <v>5000</v>
      </c>
      <c r="Q101" s="1237"/>
      <c r="R101" s="1239"/>
      <c r="S101" s="1239"/>
      <c r="T101" s="1237"/>
      <c r="U101" s="1239"/>
      <c r="V101" s="1239">
        <f t="shared" si="0"/>
        <v>13000</v>
      </c>
      <c r="W101" s="1239">
        <f t="shared" si="1"/>
        <v>1181.818181818182</v>
      </c>
      <c r="X101" s="1240">
        <f t="shared" si="2"/>
        <v>6818.181818181818</v>
      </c>
      <c r="Y101" s="1241">
        <f t="shared" si="3"/>
        <v>0.34090909090909088</v>
      </c>
      <c r="Z101" s="1242" t="s">
        <v>1540</v>
      </c>
      <c r="AA101" s="1217" t="s">
        <v>3601</v>
      </c>
    </row>
    <row r="102" spans="1:28" ht="18">
      <c r="A102" s="1217" t="s">
        <v>3602</v>
      </c>
      <c r="B102" s="1218">
        <v>44932.458333333336</v>
      </c>
      <c r="C102" s="1217" t="s">
        <v>3473</v>
      </c>
      <c r="D102" s="1217"/>
      <c r="E102" s="1217" t="s">
        <v>3603</v>
      </c>
      <c r="F102" s="1217" t="s">
        <v>49</v>
      </c>
      <c r="G102" s="1217" t="s">
        <v>3486</v>
      </c>
      <c r="H102" s="1219">
        <v>10000</v>
      </c>
      <c r="I102" s="1220" t="s">
        <v>3063</v>
      </c>
      <c r="J102" s="1221" t="s">
        <v>3453</v>
      </c>
      <c r="K102" s="1233"/>
      <c r="L102" s="1234">
        <v>1200</v>
      </c>
      <c r="M102" s="1235">
        <v>1000</v>
      </c>
      <c r="N102" s="1235">
        <f>(8500-L102-M102)*0.7</f>
        <v>4410</v>
      </c>
      <c r="O102" s="1236"/>
      <c r="P102" s="1235"/>
      <c r="Q102" s="1237"/>
      <c r="R102" s="1239"/>
      <c r="S102" s="1239"/>
      <c r="T102" s="1237"/>
      <c r="U102" s="1239"/>
      <c r="V102" s="1239">
        <f t="shared" si="0"/>
        <v>7800</v>
      </c>
      <c r="W102" s="1239">
        <f t="shared" si="1"/>
        <v>709.09090909090992</v>
      </c>
      <c r="X102" s="1240">
        <f t="shared" si="2"/>
        <v>2680.9090909090901</v>
      </c>
      <c r="Y102" s="1241">
        <f t="shared" si="3"/>
        <v>0.26809090909090899</v>
      </c>
      <c r="Z102" s="1242" t="s">
        <v>100</v>
      </c>
      <c r="AA102" s="1217" t="s">
        <v>3602</v>
      </c>
    </row>
    <row r="103" spans="1:28" ht="18">
      <c r="A103" s="1217" t="s">
        <v>3604</v>
      </c>
      <c r="B103" s="1218">
        <v>44932.489583333336</v>
      </c>
      <c r="C103" s="1217" t="s">
        <v>1170</v>
      </c>
      <c r="D103" s="1217" t="s">
        <v>3446</v>
      </c>
      <c r="E103" s="1217" t="s">
        <v>462</v>
      </c>
      <c r="F103" s="1217" t="s">
        <v>373</v>
      </c>
      <c r="G103" s="1243"/>
      <c r="H103" s="1219">
        <v>35000</v>
      </c>
      <c r="I103" s="1220" t="s">
        <v>3063</v>
      </c>
      <c r="J103" s="1221" t="s">
        <v>3453</v>
      </c>
      <c r="K103" s="1233"/>
      <c r="L103" s="1234"/>
      <c r="M103" s="1235"/>
      <c r="N103" s="1235"/>
      <c r="O103" s="1236"/>
      <c r="P103" s="1235"/>
      <c r="Q103" s="1245">
        <v>35000</v>
      </c>
      <c r="R103" s="1239"/>
      <c r="S103" s="1239"/>
      <c r="T103" s="1237"/>
      <c r="U103" s="1239"/>
      <c r="V103" s="1239">
        <f t="shared" si="0"/>
        <v>0</v>
      </c>
      <c r="W103" s="1239">
        <f t="shared" si="1"/>
        <v>0</v>
      </c>
      <c r="X103" s="1240">
        <f t="shared" si="2"/>
        <v>0</v>
      </c>
      <c r="Y103" s="1241">
        <f t="shared" si="3"/>
        <v>0</v>
      </c>
      <c r="Z103" s="1242" t="s">
        <v>108</v>
      </c>
      <c r="AA103" s="1217" t="s">
        <v>3604</v>
      </c>
    </row>
    <row r="104" spans="1:28" ht="18">
      <c r="A104" s="1217" t="s">
        <v>3605</v>
      </c>
      <c r="B104" s="1218">
        <v>44932.583333333336</v>
      </c>
      <c r="C104" s="1217" t="s">
        <v>1170</v>
      </c>
      <c r="D104" s="1217" t="s">
        <v>3456</v>
      </c>
      <c r="E104" s="1217" t="s">
        <v>3447</v>
      </c>
      <c r="F104" s="1217" t="s">
        <v>94</v>
      </c>
      <c r="G104" s="1217" t="s">
        <v>3466</v>
      </c>
      <c r="H104" s="1219">
        <f>1600/0.05308</f>
        <v>30143.180105501127</v>
      </c>
      <c r="I104" s="1220" t="s">
        <v>3063</v>
      </c>
      <c r="J104" s="1221" t="s">
        <v>3450</v>
      </c>
      <c r="K104" s="1280">
        <f>500/0.05308</f>
        <v>9419.7437829691025</v>
      </c>
      <c r="L104" s="1234">
        <v>3000</v>
      </c>
      <c r="M104" s="1235">
        <v>4000</v>
      </c>
      <c r="N104" s="1235"/>
      <c r="O104" s="1236"/>
      <c r="P104" s="1235">
        <v>5000</v>
      </c>
      <c r="Q104" s="1237"/>
      <c r="R104" s="1239"/>
      <c r="S104" s="1239"/>
      <c r="T104" s="1237"/>
      <c r="U104" s="1239"/>
      <c r="V104" s="1239">
        <f t="shared" si="0"/>
        <v>13723.436322532027</v>
      </c>
      <c r="W104" s="1239">
        <f t="shared" si="1"/>
        <v>1247.5851202301856</v>
      </c>
      <c r="X104" s="1240">
        <f t="shared" si="2"/>
        <v>7475.8512023018411</v>
      </c>
      <c r="Y104" s="1241">
        <f t="shared" si="3"/>
        <v>0.24801136363636361</v>
      </c>
      <c r="Z104" s="1242" t="s">
        <v>107</v>
      </c>
      <c r="AA104" s="1217" t="s">
        <v>3605</v>
      </c>
    </row>
    <row r="105" spans="1:28" ht="18">
      <c r="A105" s="1217" t="s">
        <v>3606</v>
      </c>
      <c r="B105" s="1218">
        <v>44932.59375</v>
      </c>
      <c r="C105" s="1217" t="s">
        <v>1170</v>
      </c>
      <c r="D105" s="1217" t="s">
        <v>3446</v>
      </c>
      <c r="E105" s="1217" t="s">
        <v>3607</v>
      </c>
      <c r="F105" s="1217" t="s">
        <v>52</v>
      </c>
      <c r="G105" s="1217" t="s">
        <v>3512</v>
      </c>
      <c r="H105" s="1219">
        <v>15000</v>
      </c>
      <c r="I105" s="1220" t="s">
        <v>3063</v>
      </c>
      <c r="J105" s="1221" t="s">
        <v>3453</v>
      </c>
      <c r="K105" s="1233"/>
      <c r="L105" s="1234">
        <v>1200</v>
      </c>
      <c r="M105" s="1235">
        <v>1000</v>
      </c>
      <c r="N105" s="1235"/>
      <c r="O105" s="1236"/>
      <c r="P105" s="1235">
        <v>4000</v>
      </c>
      <c r="Q105" s="1237"/>
      <c r="T105" s="1238"/>
      <c r="V105" s="1239">
        <f t="shared" si="0"/>
        <v>12800</v>
      </c>
      <c r="W105" s="1239">
        <f t="shared" si="1"/>
        <v>1163.636363636364</v>
      </c>
      <c r="X105" s="1240">
        <f t="shared" si="2"/>
        <v>7636.363636363636</v>
      </c>
      <c r="Y105" s="1241">
        <f t="shared" si="3"/>
        <v>0.50909090909090904</v>
      </c>
      <c r="Z105" s="1242" t="s">
        <v>27</v>
      </c>
      <c r="AA105" s="1217" t="s">
        <v>3606</v>
      </c>
    </row>
    <row r="106" spans="1:28" ht="18">
      <c r="A106" s="1217" t="s">
        <v>3608</v>
      </c>
      <c r="B106" s="1218">
        <v>44932.663194444445</v>
      </c>
      <c r="C106" s="1217" t="s">
        <v>570</v>
      </c>
      <c r="D106" s="1217" t="s">
        <v>3456</v>
      </c>
      <c r="E106" s="1217" t="s">
        <v>3503</v>
      </c>
      <c r="F106" s="1217" t="s">
        <v>3523</v>
      </c>
      <c r="G106" s="1217" t="s">
        <v>3524</v>
      </c>
      <c r="H106" s="1219">
        <v>16000</v>
      </c>
      <c r="I106" s="1220" t="s">
        <v>3063</v>
      </c>
      <c r="J106" s="1221" t="s">
        <v>3453</v>
      </c>
      <c r="K106" s="1233"/>
      <c r="L106" s="1234" t="e">
        <f ca="1">_xludf.IFS(D106="成田机场",3000,D106="羽田机场",1200,E106="NearMe",1000,E106="VIP-limo",H106*0.12)</f>
        <v>#NAME?</v>
      </c>
      <c r="M106" s="1235" t="e">
        <f ca="1">_xludf.IFS(D106="成田机场",4000,D106="羽田机场",1000,E106="VIP-limo",0)</f>
        <v>#NAME?</v>
      </c>
      <c r="N106" s="1235" t="e">
        <f ca="1">(16500-L106-M106)*0.7</f>
        <v>#NAME?</v>
      </c>
      <c r="O106" s="1236"/>
      <c r="P106" s="1235"/>
      <c r="Q106" s="1237"/>
      <c r="T106" s="1238"/>
      <c r="V106" s="1239" t="e">
        <f t="shared" ca="1" si="0"/>
        <v>#NAME?</v>
      </c>
      <c r="W106" s="1239" t="e">
        <f t="shared" ca="1" si="1"/>
        <v>#NAME?</v>
      </c>
      <c r="X106" s="1240" t="e">
        <f t="shared" ca="1" si="2"/>
        <v>#NAME?</v>
      </c>
      <c r="Y106" s="1241" t="e">
        <f t="shared" ca="1" si="3"/>
        <v>#NAME?</v>
      </c>
      <c r="Z106" s="1242" t="s">
        <v>1540</v>
      </c>
      <c r="AA106" s="1217" t="s">
        <v>3608</v>
      </c>
    </row>
    <row r="107" spans="1:28" ht="18">
      <c r="A107" s="1217" t="s">
        <v>3609</v>
      </c>
      <c r="B107" s="1218">
        <v>44932.663194444445</v>
      </c>
      <c r="C107" s="1217" t="s">
        <v>570</v>
      </c>
      <c r="D107" s="1217" t="s">
        <v>3456</v>
      </c>
      <c r="E107" s="1217" t="s">
        <v>3503</v>
      </c>
      <c r="F107" s="1217" t="s">
        <v>94</v>
      </c>
      <c r="G107" s="1217" t="s">
        <v>3466</v>
      </c>
      <c r="H107" s="1219">
        <v>16000</v>
      </c>
      <c r="I107" s="1220" t="s">
        <v>3063</v>
      </c>
      <c r="J107" s="1221" t="s">
        <v>3453</v>
      </c>
      <c r="K107" s="1233"/>
      <c r="L107" s="1234">
        <v>3000</v>
      </c>
      <c r="M107" s="1235">
        <v>4000</v>
      </c>
      <c r="N107" s="1235"/>
      <c r="O107" s="1236"/>
      <c r="P107" s="1235">
        <v>5000</v>
      </c>
      <c r="Q107" s="1237"/>
      <c r="T107" s="1238"/>
      <c r="V107" s="1239">
        <f t="shared" si="0"/>
        <v>9000</v>
      </c>
      <c r="W107" s="1239">
        <f t="shared" si="1"/>
        <v>818.18181818181893</v>
      </c>
      <c r="X107" s="1240">
        <f t="shared" si="2"/>
        <v>3181.8181818181811</v>
      </c>
      <c r="Y107" s="1241">
        <f t="shared" si="3"/>
        <v>0.19886363636363633</v>
      </c>
      <c r="Z107" s="1242" t="s">
        <v>1540</v>
      </c>
      <c r="AA107" s="1217" t="s">
        <v>3609</v>
      </c>
    </row>
    <row r="108" spans="1:28" ht="18">
      <c r="A108" s="1217" t="s">
        <v>3610</v>
      </c>
      <c r="B108" s="1218">
        <v>44932.708333333336</v>
      </c>
      <c r="C108" s="1217" t="s">
        <v>1170</v>
      </c>
      <c r="D108" s="1217" t="s">
        <v>3456</v>
      </c>
      <c r="E108" s="1217" t="s">
        <v>3503</v>
      </c>
      <c r="F108" s="1217" t="s">
        <v>49</v>
      </c>
      <c r="G108" s="1217" t="s">
        <v>3486</v>
      </c>
      <c r="H108" s="1219">
        <v>16000</v>
      </c>
      <c r="I108" s="1220" t="s">
        <v>3063</v>
      </c>
      <c r="J108" s="1221" t="s">
        <v>3453</v>
      </c>
      <c r="K108" s="1233"/>
      <c r="L108" s="1234" t="e">
        <f ca="1">_xludf.IFS(D108="成田机场",3000,D108="羽田机场",1200,E108="NearMe",1000,E108="VIP-limo",H108*0.12)</f>
        <v>#NAME?</v>
      </c>
      <c r="M108" s="1235" t="e">
        <f ca="1">_xludf.IFS(D108="成田机场",4000,D108="羽田机场",1000,E108="VIP-limo",0)</f>
        <v>#NAME?</v>
      </c>
      <c r="N108" s="1235" t="e">
        <f ca="1">(15000-L108-M108)*0.7</f>
        <v>#NAME?</v>
      </c>
      <c r="O108" s="1236"/>
      <c r="P108" s="1235"/>
      <c r="Q108" s="1237"/>
      <c r="T108" s="1238"/>
      <c r="V108" s="1239" t="e">
        <f t="shared" ca="1" si="0"/>
        <v>#NAME?</v>
      </c>
      <c r="W108" s="1239" t="e">
        <f t="shared" ca="1" si="1"/>
        <v>#NAME?</v>
      </c>
      <c r="X108" s="1240" t="e">
        <f t="shared" ca="1" si="2"/>
        <v>#NAME?</v>
      </c>
      <c r="Y108" s="1241" t="e">
        <f t="shared" ca="1" si="3"/>
        <v>#NAME?</v>
      </c>
      <c r="Z108" s="1242" t="s">
        <v>1540</v>
      </c>
      <c r="AA108" s="1217" t="s">
        <v>3610</v>
      </c>
    </row>
    <row r="109" spans="1:28" ht="18">
      <c r="A109" s="1217" t="s">
        <v>3611</v>
      </c>
      <c r="B109" s="1218">
        <v>44932.722222222219</v>
      </c>
      <c r="C109" s="1217" t="s">
        <v>3473</v>
      </c>
      <c r="D109" s="1217"/>
      <c r="E109" s="1217" t="s">
        <v>3570</v>
      </c>
      <c r="F109" s="1217" t="s">
        <v>55</v>
      </c>
      <c r="G109" s="1217" t="s">
        <v>3571</v>
      </c>
      <c r="H109" s="1219">
        <v>11000</v>
      </c>
      <c r="I109" s="1220" t="s">
        <v>3063</v>
      </c>
      <c r="J109" s="1221" t="s">
        <v>3453</v>
      </c>
      <c r="K109" s="1233"/>
      <c r="L109" s="1234">
        <v>1000</v>
      </c>
      <c r="M109" s="1235"/>
      <c r="N109" s="1235"/>
      <c r="O109" s="1236"/>
      <c r="P109" s="1235">
        <v>5300</v>
      </c>
      <c r="Q109" s="1237"/>
      <c r="T109" s="1238"/>
      <c r="V109" s="1239">
        <f t="shared" si="0"/>
        <v>10000</v>
      </c>
      <c r="W109" s="1239">
        <f t="shared" si="1"/>
        <v>909.09090909090992</v>
      </c>
      <c r="X109" s="1240">
        <f t="shared" si="2"/>
        <v>3790.9090909090901</v>
      </c>
      <c r="Y109" s="1241">
        <f t="shared" si="3"/>
        <v>0.34462809917355364</v>
      </c>
      <c r="Z109" s="1242" t="s">
        <v>3572</v>
      </c>
      <c r="AA109" s="1217" t="s">
        <v>3611</v>
      </c>
    </row>
    <row r="110" spans="1:28" ht="18">
      <c r="A110" s="1217" t="s">
        <v>3612</v>
      </c>
      <c r="B110" s="1218">
        <v>44932.722222222219</v>
      </c>
      <c r="C110" s="1217" t="s">
        <v>3473</v>
      </c>
      <c r="D110" s="1217"/>
      <c r="E110" s="1217" t="s">
        <v>3570</v>
      </c>
      <c r="F110" s="1217" t="s">
        <v>86</v>
      </c>
      <c r="G110" s="1217" t="s">
        <v>3547</v>
      </c>
      <c r="H110" s="1219">
        <v>8500</v>
      </c>
      <c r="I110" s="1220" t="s">
        <v>3063</v>
      </c>
      <c r="J110" s="1221" t="s">
        <v>3453</v>
      </c>
      <c r="K110" s="1233"/>
      <c r="L110" s="1234">
        <v>1000</v>
      </c>
      <c r="M110" s="1235"/>
      <c r="N110" s="1235"/>
      <c r="O110" s="1236"/>
      <c r="P110" s="1235">
        <v>4300</v>
      </c>
      <c r="Q110" s="1237"/>
      <c r="T110" s="1238"/>
      <c r="V110" s="1239">
        <f t="shared" si="0"/>
        <v>7500</v>
      </c>
      <c r="W110" s="1239">
        <f t="shared" si="1"/>
        <v>681.81818181818198</v>
      </c>
      <c r="X110" s="1240">
        <f t="shared" si="2"/>
        <v>2518.181818181818</v>
      </c>
      <c r="Y110" s="1241">
        <f t="shared" si="3"/>
        <v>0.29625668449197862</v>
      </c>
      <c r="Z110" s="1242" t="s">
        <v>3572</v>
      </c>
      <c r="AA110" s="1217" t="s">
        <v>3612</v>
      </c>
    </row>
    <row r="111" spans="1:28" ht="18">
      <c r="A111" s="1217" t="s">
        <v>3613</v>
      </c>
      <c r="B111" s="1218">
        <v>44932.722222222219</v>
      </c>
      <c r="C111" s="1217" t="s">
        <v>3473</v>
      </c>
      <c r="D111" s="1217"/>
      <c r="E111" s="1217" t="s">
        <v>3570</v>
      </c>
      <c r="F111" s="1217" t="s">
        <v>52</v>
      </c>
      <c r="G111" s="1217" t="s">
        <v>3512</v>
      </c>
      <c r="H111" s="1219">
        <v>11000</v>
      </c>
      <c r="I111" s="1220" t="s">
        <v>3063</v>
      </c>
      <c r="J111" s="1221" t="s">
        <v>3453</v>
      </c>
      <c r="K111" s="1233"/>
      <c r="L111" s="1234">
        <v>1000</v>
      </c>
      <c r="M111" s="1235"/>
      <c r="N111" s="1235"/>
      <c r="O111" s="1236"/>
      <c r="P111" s="1235">
        <v>5300</v>
      </c>
      <c r="Q111" s="1237"/>
      <c r="T111" s="1238"/>
      <c r="V111" s="1239">
        <f t="shared" si="0"/>
        <v>10000</v>
      </c>
      <c r="W111" s="1239">
        <f t="shared" si="1"/>
        <v>909.09090909090992</v>
      </c>
      <c r="X111" s="1240">
        <f t="shared" si="2"/>
        <v>3790.9090909090901</v>
      </c>
      <c r="Y111" s="1241">
        <f t="shared" si="3"/>
        <v>0.34462809917355364</v>
      </c>
      <c r="Z111" s="1242" t="s">
        <v>3572</v>
      </c>
      <c r="AA111" s="1217" t="s">
        <v>3613</v>
      </c>
    </row>
    <row r="112" spans="1:28" ht="18">
      <c r="A112" s="1217" t="s">
        <v>3614</v>
      </c>
      <c r="B112" s="1218">
        <v>44932.819444444445</v>
      </c>
      <c r="C112" s="1217" t="s">
        <v>570</v>
      </c>
      <c r="D112" s="1217" t="s">
        <v>3446</v>
      </c>
      <c r="E112" s="1217" t="s">
        <v>3521</v>
      </c>
      <c r="F112" s="1217" t="s">
        <v>86</v>
      </c>
      <c r="G112" s="1217" t="s">
        <v>3547</v>
      </c>
      <c r="H112" s="1219">
        <v>15000</v>
      </c>
      <c r="I112" s="1220" t="s">
        <v>3063</v>
      </c>
      <c r="J112" s="1221" t="s">
        <v>3453</v>
      </c>
      <c r="K112" s="1233"/>
      <c r="L112" s="1234">
        <v>3000</v>
      </c>
      <c r="M112" s="1235">
        <v>4000</v>
      </c>
      <c r="N112" s="1235"/>
      <c r="O112" s="1236"/>
      <c r="P112" s="1235">
        <v>5000</v>
      </c>
      <c r="Q112" s="1237"/>
      <c r="T112" s="1238"/>
      <c r="V112" s="1239">
        <f t="shared" si="0"/>
        <v>8000</v>
      </c>
      <c r="W112" s="1239">
        <f t="shared" si="1"/>
        <v>727.27272727272793</v>
      </c>
      <c r="X112" s="1240">
        <f t="shared" si="2"/>
        <v>2272.7272727272721</v>
      </c>
      <c r="Y112" s="1241">
        <f t="shared" si="3"/>
        <v>0.15151515151515146</v>
      </c>
      <c r="Z112" s="1242" t="s">
        <v>107</v>
      </c>
      <c r="AA112" s="1217" t="s">
        <v>3614</v>
      </c>
      <c r="AB112" s="1260"/>
    </row>
    <row r="113" spans="1:28" ht="18">
      <c r="A113" s="1246" t="s">
        <v>3615</v>
      </c>
      <c r="B113" s="1247">
        <v>44932.885416666664</v>
      </c>
      <c r="C113" s="1246" t="s">
        <v>3473</v>
      </c>
      <c r="D113" s="1246"/>
      <c r="E113" s="1246" t="s">
        <v>3603</v>
      </c>
      <c r="F113" s="1246" t="s">
        <v>49</v>
      </c>
      <c r="G113" s="1246" t="s">
        <v>3486</v>
      </c>
      <c r="H113" s="1248">
        <v>10000</v>
      </c>
      <c r="I113" s="1249" t="s">
        <v>3063</v>
      </c>
      <c r="J113" s="1250" t="s">
        <v>3453</v>
      </c>
      <c r="K113" s="1262"/>
      <c r="L113" s="1252">
        <v>1200</v>
      </c>
      <c r="M113" s="1253">
        <v>1000</v>
      </c>
      <c r="N113" s="1253">
        <f>(8500-L113-M113)*0.7</f>
        <v>4410</v>
      </c>
      <c r="O113" s="1254"/>
      <c r="P113" s="1253"/>
      <c r="Q113" s="1255"/>
      <c r="R113" s="1260"/>
      <c r="S113" s="1260"/>
      <c r="T113" s="1263"/>
      <c r="U113" s="1260"/>
      <c r="V113" s="1256">
        <f t="shared" si="0"/>
        <v>7800</v>
      </c>
      <c r="W113" s="1256">
        <f t="shared" si="1"/>
        <v>709.09090909090992</v>
      </c>
      <c r="X113" s="1257">
        <f t="shared" si="2"/>
        <v>2680.9090909090901</v>
      </c>
      <c r="Y113" s="1258">
        <f t="shared" si="3"/>
        <v>0.26809090909090899</v>
      </c>
      <c r="Z113" s="1259" t="s">
        <v>100</v>
      </c>
      <c r="AA113" s="1246" t="s">
        <v>3615</v>
      </c>
      <c r="AB113" s="1260"/>
    </row>
    <row r="114" spans="1:28" ht="18">
      <c r="A114" s="1217" t="s">
        <v>3616</v>
      </c>
      <c r="B114" s="1218">
        <v>44933.208333333336</v>
      </c>
      <c r="C114" s="1217" t="s">
        <v>1170</v>
      </c>
      <c r="D114" s="1217" t="s">
        <v>3456</v>
      </c>
      <c r="E114" s="1217" t="s">
        <v>3521</v>
      </c>
      <c r="F114" s="1217" t="s">
        <v>86</v>
      </c>
      <c r="G114" s="1217" t="s">
        <v>3547</v>
      </c>
      <c r="H114" s="1219">
        <v>18000</v>
      </c>
      <c r="I114" s="1220" t="s">
        <v>3063</v>
      </c>
      <c r="J114" s="1221" t="s">
        <v>3453</v>
      </c>
      <c r="K114" s="1233"/>
      <c r="L114" s="1234">
        <v>3000</v>
      </c>
      <c r="M114" s="1235">
        <v>4000</v>
      </c>
      <c r="N114" s="1235"/>
      <c r="O114" s="1236"/>
      <c r="P114" s="1235">
        <v>6000</v>
      </c>
      <c r="Q114" s="1237"/>
      <c r="T114" s="1238"/>
      <c r="V114" s="1239">
        <f t="shared" si="0"/>
        <v>11000</v>
      </c>
      <c r="W114" s="1239">
        <f t="shared" si="1"/>
        <v>1000</v>
      </c>
      <c r="X114" s="1240">
        <f t="shared" si="2"/>
        <v>4000</v>
      </c>
      <c r="Y114" s="1241">
        <f t="shared" si="3"/>
        <v>0.22222222222222221</v>
      </c>
      <c r="Z114" s="1242" t="s">
        <v>107</v>
      </c>
      <c r="AA114" s="1217" t="s">
        <v>3616</v>
      </c>
    </row>
    <row r="115" spans="1:28" ht="18">
      <c r="A115" s="1217" t="s">
        <v>3617</v>
      </c>
      <c r="B115" s="1218">
        <v>44933.270833333336</v>
      </c>
      <c r="C115" s="1217" t="s">
        <v>1170</v>
      </c>
      <c r="D115" s="1217" t="s">
        <v>3446</v>
      </c>
      <c r="E115" s="1217" t="s">
        <v>1418</v>
      </c>
      <c r="F115" s="1217" t="s">
        <v>94</v>
      </c>
      <c r="G115" s="1217" t="s">
        <v>3466</v>
      </c>
      <c r="H115" s="1219">
        <v>32000</v>
      </c>
      <c r="I115" s="1220" t="s">
        <v>3063</v>
      </c>
      <c r="J115" s="1221" t="s">
        <v>3453</v>
      </c>
      <c r="K115" s="1233"/>
      <c r="L115" s="1234">
        <v>4200</v>
      </c>
      <c r="M115" s="1235">
        <v>5000</v>
      </c>
      <c r="N115" s="1235"/>
      <c r="O115" s="1236"/>
      <c r="P115" s="1235">
        <v>9000</v>
      </c>
      <c r="Q115" s="1237"/>
      <c r="T115" s="1238"/>
      <c r="V115" s="1239">
        <f t="shared" si="0"/>
        <v>22800</v>
      </c>
      <c r="W115" s="1239">
        <f t="shared" si="1"/>
        <v>2072.7272727272757</v>
      </c>
      <c r="X115" s="1240">
        <f t="shared" si="2"/>
        <v>11727.272727272724</v>
      </c>
      <c r="Y115" s="1241">
        <f t="shared" si="3"/>
        <v>0.36647727272727265</v>
      </c>
      <c r="Z115" s="1242" t="s">
        <v>3560</v>
      </c>
      <c r="AA115" s="1217" t="s">
        <v>3617</v>
      </c>
    </row>
    <row r="116" spans="1:28" ht="18">
      <c r="A116" s="1217" t="s">
        <v>3618</v>
      </c>
      <c r="B116" s="1218">
        <v>44933.333333333336</v>
      </c>
      <c r="C116" s="1217" t="s">
        <v>1170</v>
      </c>
      <c r="D116" s="1217" t="s">
        <v>3456</v>
      </c>
      <c r="E116" s="1217" t="s">
        <v>462</v>
      </c>
      <c r="F116" s="1217" t="s">
        <v>86</v>
      </c>
      <c r="G116" s="1217" t="s">
        <v>3547</v>
      </c>
      <c r="H116" s="1219">
        <v>22000</v>
      </c>
      <c r="I116" s="1220" t="s">
        <v>3063</v>
      </c>
      <c r="J116" s="1221" t="s">
        <v>3453</v>
      </c>
      <c r="K116" s="1233"/>
      <c r="L116" s="1234">
        <v>3000</v>
      </c>
      <c r="M116" s="1235">
        <v>4000</v>
      </c>
      <c r="N116" s="1235"/>
      <c r="O116" s="1236"/>
      <c r="P116" s="1235">
        <v>5000</v>
      </c>
      <c r="Q116" s="1237"/>
      <c r="T116" s="1238"/>
      <c r="V116" s="1239">
        <f t="shared" si="0"/>
        <v>15000</v>
      </c>
      <c r="W116" s="1239">
        <f t="shared" si="1"/>
        <v>1363.636363636364</v>
      </c>
      <c r="X116" s="1240">
        <f t="shared" si="2"/>
        <v>8636.363636363636</v>
      </c>
      <c r="Y116" s="1241">
        <f t="shared" si="3"/>
        <v>0.39256198347107435</v>
      </c>
      <c r="Z116" s="1242" t="s">
        <v>108</v>
      </c>
      <c r="AA116" s="1217" t="s">
        <v>3618</v>
      </c>
    </row>
    <row r="117" spans="1:28" ht="18">
      <c r="A117" s="1217" t="s">
        <v>3619</v>
      </c>
      <c r="B117" s="1218">
        <v>44933.420138888891</v>
      </c>
      <c r="C117" s="666" t="s">
        <v>570</v>
      </c>
      <c r="D117" s="1217" t="s">
        <v>3446</v>
      </c>
      <c r="E117" s="1217" t="s">
        <v>3503</v>
      </c>
      <c r="F117" s="1217" t="s">
        <v>3523</v>
      </c>
      <c r="G117" s="1217" t="s">
        <v>3524</v>
      </c>
      <c r="H117" s="1219">
        <v>11000</v>
      </c>
      <c r="I117" s="1220" t="s">
        <v>3063</v>
      </c>
      <c r="J117" s="1221" t="s">
        <v>3453</v>
      </c>
      <c r="K117" s="1233"/>
      <c r="L117" s="1234" t="e">
        <f t="shared" ref="L117:L118" ca="1" si="18">_xludf.IFS(D117="成田机场",3000,D117="羽田机场",1200,E117="NearMe",1000,E117="VIP-limo",H117*0.12)</f>
        <v>#NAME?</v>
      </c>
      <c r="M117" s="1235" t="e">
        <f t="shared" ref="M117:M118" ca="1" si="19">_xludf.IFS(D117="成田机场",4000,D117="羽田机场",1000,E117="VIP-limo",0)</f>
        <v>#NAME?</v>
      </c>
      <c r="N117" s="1235" t="e">
        <f ca="1">(8500-L117-M117)*0.7</f>
        <v>#NAME?</v>
      </c>
      <c r="O117" s="1236"/>
      <c r="P117" s="1235"/>
      <c r="Q117" s="1237"/>
      <c r="R117" s="1239">
        <v>450</v>
      </c>
      <c r="S117" s="1239"/>
      <c r="T117" s="1237"/>
      <c r="U117" s="1239"/>
      <c r="V117" s="1239" t="e">
        <f t="shared" ca="1" si="0"/>
        <v>#NAME?</v>
      </c>
      <c r="W117" s="1239" t="e">
        <f t="shared" ca="1" si="1"/>
        <v>#NAME?</v>
      </c>
      <c r="X117" s="1240" t="e">
        <f t="shared" ca="1" si="2"/>
        <v>#NAME?</v>
      </c>
      <c r="Y117" s="1241" t="e">
        <f t="shared" ca="1" si="3"/>
        <v>#NAME?</v>
      </c>
      <c r="Z117" s="1242" t="s">
        <v>1540</v>
      </c>
      <c r="AA117" s="1217" t="s">
        <v>3619</v>
      </c>
    </row>
    <row r="118" spans="1:28" ht="18">
      <c r="A118" s="1217" t="s">
        <v>3620</v>
      </c>
      <c r="B118" s="1218">
        <v>44933.427083333336</v>
      </c>
      <c r="C118" s="1261" t="s">
        <v>1170</v>
      </c>
      <c r="D118" s="1217" t="s">
        <v>3456</v>
      </c>
      <c r="E118" s="1217" t="s">
        <v>3503</v>
      </c>
      <c r="F118" s="1217" t="s">
        <v>49</v>
      </c>
      <c r="G118" s="1217" t="s">
        <v>3486</v>
      </c>
      <c r="H118" s="1219">
        <v>16000</v>
      </c>
      <c r="I118" s="1220" t="s">
        <v>3063</v>
      </c>
      <c r="J118" s="1221" t="s">
        <v>3453</v>
      </c>
      <c r="K118" s="1233"/>
      <c r="L118" s="1234" t="e">
        <f t="shared" ca="1" si="18"/>
        <v>#NAME?</v>
      </c>
      <c r="M118" s="1235" t="e">
        <f t="shared" ca="1" si="19"/>
        <v>#NAME?</v>
      </c>
      <c r="N118" s="1235" t="e">
        <f ca="1">(15000-L118-M118)*0.7</f>
        <v>#NAME?</v>
      </c>
      <c r="O118" s="1236"/>
      <c r="P118" s="1235"/>
      <c r="Q118" s="1237"/>
      <c r="R118" s="1239"/>
      <c r="S118" s="1239"/>
      <c r="T118" s="1237"/>
      <c r="U118" s="1239"/>
      <c r="V118" s="1239" t="e">
        <f t="shared" ca="1" si="0"/>
        <v>#NAME?</v>
      </c>
      <c r="W118" s="1239" t="e">
        <f t="shared" ca="1" si="1"/>
        <v>#NAME?</v>
      </c>
      <c r="X118" s="1240" t="e">
        <f t="shared" ca="1" si="2"/>
        <v>#NAME?</v>
      </c>
      <c r="Y118" s="1241" t="e">
        <f t="shared" ca="1" si="3"/>
        <v>#NAME?</v>
      </c>
      <c r="Z118" s="1242" t="s">
        <v>1540</v>
      </c>
      <c r="AA118" s="1217" t="s">
        <v>3620</v>
      </c>
    </row>
    <row r="119" spans="1:28" ht="18">
      <c r="A119" s="1217" t="s">
        <v>3621</v>
      </c>
      <c r="B119" s="1218">
        <v>44933.458333333336</v>
      </c>
      <c r="C119" s="1217" t="s">
        <v>3473</v>
      </c>
      <c r="D119" s="1217"/>
      <c r="E119" s="1217" t="s">
        <v>1090</v>
      </c>
      <c r="F119" s="1217" t="s">
        <v>60</v>
      </c>
      <c r="G119" s="1217" t="s">
        <v>3505</v>
      </c>
      <c r="H119" s="1219">
        <v>50000</v>
      </c>
      <c r="I119" s="1220" t="s">
        <v>3063</v>
      </c>
      <c r="J119" s="1221" t="s">
        <v>3453</v>
      </c>
      <c r="K119" s="1233"/>
      <c r="L119" s="1234">
        <v>3000</v>
      </c>
      <c r="M119" s="1235">
        <v>2750</v>
      </c>
      <c r="N119" s="1235"/>
      <c r="O119" s="1236"/>
      <c r="P119" s="1235">
        <v>15000</v>
      </c>
      <c r="Q119" s="1237"/>
      <c r="R119" s="10">
        <v>500</v>
      </c>
      <c r="T119" s="1238"/>
      <c r="V119" s="1239">
        <f t="shared" si="0"/>
        <v>43750</v>
      </c>
      <c r="W119" s="1239">
        <f t="shared" si="1"/>
        <v>3977.2727272727279</v>
      </c>
      <c r="X119" s="1240">
        <f t="shared" si="2"/>
        <v>24772.727272727272</v>
      </c>
      <c r="Y119" s="1241">
        <f t="shared" si="3"/>
        <v>0.49545454545454543</v>
      </c>
      <c r="Z119" s="1242" t="s">
        <v>27</v>
      </c>
      <c r="AA119" s="1217" t="s">
        <v>3621</v>
      </c>
    </row>
    <row r="120" spans="1:28" ht="18">
      <c r="A120" s="1217" t="s">
        <v>3622</v>
      </c>
      <c r="B120" s="1218">
        <v>44933.770833333336</v>
      </c>
      <c r="C120" s="1217" t="s">
        <v>1170</v>
      </c>
      <c r="D120" s="1217" t="s">
        <v>3456</v>
      </c>
      <c r="E120" s="1217" t="s">
        <v>3557</v>
      </c>
      <c r="F120" s="1217" t="s">
        <v>60</v>
      </c>
      <c r="G120" s="1217" t="s">
        <v>3517</v>
      </c>
      <c r="H120" s="1219">
        <f>1100/0.05308</f>
        <v>20723.436322532027</v>
      </c>
      <c r="I120" s="1220" t="s">
        <v>3063</v>
      </c>
      <c r="J120" s="1221" t="s">
        <v>3450</v>
      </c>
      <c r="K120" s="1233"/>
      <c r="L120" s="1234" t="e">
        <f t="shared" ref="L120:L121" ca="1" si="20">_xludf.IFS(D120="成田机场",3000,D120="羽田机场",1200,E120="NearMe",1000,E120="VIP-limo",H120*0.12)</f>
        <v>#NAME?</v>
      </c>
      <c r="M120" s="1235" t="e">
        <f t="shared" ref="M120:M121" ca="1" si="21">_xludf.IFS(D120="成田机场",4000,D120="羽田机场",1000,E120="VIP-limo",0)</f>
        <v>#NAME?</v>
      </c>
      <c r="N120" s="1235" t="e">
        <f t="shared" ref="N120:N121" ca="1" si="22">(15000-L120-M120)*0.7</f>
        <v>#NAME?</v>
      </c>
      <c r="O120" s="1236"/>
      <c r="P120" s="1235"/>
      <c r="Q120" s="1237"/>
      <c r="T120" s="1238"/>
      <c r="V120" s="1239" t="e">
        <f t="shared" ca="1" si="0"/>
        <v>#NAME?</v>
      </c>
      <c r="W120" s="1239" t="e">
        <f t="shared" ca="1" si="1"/>
        <v>#NAME?</v>
      </c>
      <c r="X120" s="1240" t="e">
        <f t="shared" ca="1" si="2"/>
        <v>#NAME?</v>
      </c>
      <c r="Y120" s="1241" t="e">
        <f t="shared" ca="1" si="3"/>
        <v>#NAME?</v>
      </c>
      <c r="Z120" s="1242" t="s">
        <v>107</v>
      </c>
      <c r="AA120" s="1217" t="s">
        <v>3622</v>
      </c>
    </row>
    <row r="121" spans="1:28" ht="18">
      <c r="A121" s="1246" t="s">
        <v>3623</v>
      </c>
      <c r="B121" s="1247">
        <v>44933.805555555555</v>
      </c>
      <c r="C121" s="1246" t="s">
        <v>570</v>
      </c>
      <c r="D121" s="1246" t="s">
        <v>3456</v>
      </c>
      <c r="E121" s="1246" t="s">
        <v>1371</v>
      </c>
      <c r="F121" s="1246" t="s">
        <v>60</v>
      </c>
      <c r="G121" s="1246" t="s">
        <v>3517</v>
      </c>
      <c r="H121" s="1248">
        <f>900/0.05308</f>
        <v>16955.538809344383</v>
      </c>
      <c r="I121" s="1249" t="s">
        <v>3063</v>
      </c>
      <c r="J121" s="1250" t="s">
        <v>3450</v>
      </c>
      <c r="K121" s="1262"/>
      <c r="L121" s="1252" t="e">
        <f t="shared" ca="1" si="20"/>
        <v>#NAME?</v>
      </c>
      <c r="M121" s="1253" t="e">
        <f t="shared" ca="1" si="21"/>
        <v>#NAME?</v>
      </c>
      <c r="N121" s="1253" t="e">
        <f t="shared" ca="1" si="22"/>
        <v>#NAME?</v>
      </c>
      <c r="O121" s="1254"/>
      <c r="P121" s="1253"/>
      <c r="Q121" s="1255"/>
      <c r="R121" s="1260"/>
      <c r="S121" s="1260"/>
      <c r="T121" s="1263"/>
      <c r="U121" s="1260"/>
      <c r="V121" s="1256" t="e">
        <f t="shared" ca="1" si="0"/>
        <v>#NAME?</v>
      </c>
      <c r="W121" s="1256" t="e">
        <f t="shared" ca="1" si="1"/>
        <v>#NAME?</v>
      </c>
      <c r="X121" s="1257" t="e">
        <f t="shared" ca="1" si="2"/>
        <v>#NAME?</v>
      </c>
      <c r="Y121" s="1258" t="e">
        <f t="shared" ca="1" si="3"/>
        <v>#NAME?</v>
      </c>
      <c r="Z121" s="1259" t="s">
        <v>1540</v>
      </c>
      <c r="AA121" s="1246" t="s">
        <v>3623</v>
      </c>
      <c r="AB121" s="1260"/>
    </row>
    <row r="122" spans="1:28" ht="18">
      <c r="A122" s="1217" t="s">
        <v>3624</v>
      </c>
      <c r="B122" s="1218">
        <v>44934.270833333336</v>
      </c>
      <c r="C122" s="1217" t="s">
        <v>570</v>
      </c>
      <c r="D122" s="1217" t="s">
        <v>3456</v>
      </c>
      <c r="E122" s="1217" t="s">
        <v>1371</v>
      </c>
      <c r="F122" s="1217" t="s">
        <v>2285</v>
      </c>
      <c r="G122" s="1217" t="s">
        <v>3449</v>
      </c>
      <c r="H122" s="1219">
        <f>800/0.05308</f>
        <v>15071.590052750564</v>
      </c>
      <c r="I122" s="1220" t="s">
        <v>3063</v>
      </c>
      <c r="J122" s="1221" t="s">
        <v>3450</v>
      </c>
      <c r="K122" s="1233"/>
      <c r="L122" s="1234"/>
      <c r="M122" s="1235"/>
      <c r="N122" s="1235">
        <f>(18000-L122-M122)*0.7</f>
        <v>12600</v>
      </c>
      <c r="O122" s="1236"/>
      <c r="P122" s="1235"/>
      <c r="Q122" s="1237"/>
      <c r="T122" s="1238"/>
      <c r="V122" s="1239">
        <f t="shared" si="0"/>
        <v>15071.590052750564</v>
      </c>
      <c r="W122" s="1239">
        <f t="shared" si="1"/>
        <v>1370.1445502500519</v>
      </c>
      <c r="X122" s="1240">
        <f t="shared" si="2"/>
        <v>1101.4455025005118</v>
      </c>
      <c r="Y122" s="1241">
        <f t="shared" si="3"/>
        <v>7.308090909090896E-2</v>
      </c>
      <c r="Z122" s="1242" t="s">
        <v>1540</v>
      </c>
      <c r="AA122" s="1217" t="s">
        <v>3624</v>
      </c>
    </row>
    <row r="123" spans="1:28" ht="18">
      <c r="A123" s="1217" t="s">
        <v>3625</v>
      </c>
      <c r="B123" s="1218">
        <v>44934.28125</v>
      </c>
      <c r="C123" s="1217" t="s">
        <v>570</v>
      </c>
      <c r="D123" s="1217" t="s">
        <v>3456</v>
      </c>
      <c r="E123" s="1217" t="s">
        <v>3557</v>
      </c>
      <c r="F123" s="1217" t="s">
        <v>86</v>
      </c>
      <c r="G123" s="1217" t="s">
        <v>3626</v>
      </c>
      <c r="H123" s="1219">
        <f>1100/0.05308</f>
        <v>20723.436322532027</v>
      </c>
      <c r="I123" s="1220" t="s">
        <v>3063</v>
      </c>
      <c r="J123" s="1221" t="s">
        <v>3450</v>
      </c>
      <c r="K123" s="1233"/>
      <c r="L123" s="1234">
        <v>3000</v>
      </c>
      <c r="M123" s="1235">
        <v>4000</v>
      </c>
      <c r="N123" s="1235"/>
      <c r="O123" s="1236"/>
      <c r="P123" s="1235">
        <v>5000</v>
      </c>
      <c r="Q123" s="1237"/>
      <c r="T123" s="1238"/>
      <c r="V123" s="1239">
        <f t="shared" si="0"/>
        <v>13723.436322532027</v>
      </c>
      <c r="W123" s="1239">
        <f t="shared" si="1"/>
        <v>1247.5851202301856</v>
      </c>
      <c r="X123" s="1240">
        <f t="shared" si="2"/>
        <v>7475.8512023018411</v>
      </c>
      <c r="Y123" s="1241">
        <f t="shared" si="3"/>
        <v>0.36074380165289249</v>
      </c>
      <c r="Z123" s="1242" t="s">
        <v>107</v>
      </c>
      <c r="AA123" s="1217" t="s">
        <v>3625</v>
      </c>
    </row>
    <row r="124" spans="1:28" ht="18">
      <c r="A124" s="1217" t="s">
        <v>3627</v>
      </c>
      <c r="B124" s="1218">
        <v>44934.447916666664</v>
      </c>
      <c r="C124" s="1217" t="s">
        <v>1170</v>
      </c>
      <c r="D124" s="1217" t="s">
        <v>3456</v>
      </c>
      <c r="E124" s="1217" t="s">
        <v>3503</v>
      </c>
      <c r="F124" s="1217" t="s">
        <v>60</v>
      </c>
      <c r="G124" s="1217" t="s">
        <v>3517</v>
      </c>
      <c r="H124" s="1219">
        <v>16000</v>
      </c>
      <c r="I124" s="1220" t="s">
        <v>3063</v>
      </c>
      <c r="J124" s="1221" t="s">
        <v>3453</v>
      </c>
      <c r="K124" s="1233"/>
      <c r="L124" s="1234" t="e">
        <f ca="1">_xludf.IFS(D124="成田机场",3000,D124="羽田机场",1200,E124="NearMe",1000,E124="VIP-limo",H124*0.12)</f>
        <v>#NAME?</v>
      </c>
      <c r="M124" s="1235" t="e">
        <f ca="1">_xludf.IFS(D124="成田机场",4000,D124="羽田机场",1000,E124="VIP-limo",0)</f>
        <v>#NAME?</v>
      </c>
      <c r="N124" s="1235" t="e">
        <f ca="1">(15000-L124-M124)*0.7</f>
        <v>#NAME?</v>
      </c>
      <c r="O124" s="1236"/>
      <c r="P124" s="1235"/>
      <c r="Q124" s="1237"/>
      <c r="T124" s="1238"/>
      <c r="V124" s="1239" t="e">
        <f t="shared" ca="1" si="0"/>
        <v>#NAME?</v>
      </c>
      <c r="W124" s="1239" t="e">
        <f t="shared" ca="1" si="1"/>
        <v>#NAME?</v>
      </c>
      <c r="X124" s="1240" t="e">
        <f t="shared" ca="1" si="2"/>
        <v>#NAME?</v>
      </c>
      <c r="Y124" s="1241" t="e">
        <f t="shared" ca="1" si="3"/>
        <v>#NAME?</v>
      </c>
      <c r="Z124" s="1242" t="s">
        <v>1540</v>
      </c>
      <c r="AA124" s="1217" t="s">
        <v>3627</v>
      </c>
    </row>
    <row r="125" spans="1:28" ht="18">
      <c r="A125" s="1217" t="s">
        <v>3628</v>
      </c>
      <c r="B125" s="1218">
        <v>44934.479166666664</v>
      </c>
      <c r="C125" s="1217" t="s">
        <v>570</v>
      </c>
      <c r="D125" s="1217" t="s">
        <v>3456</v>
      </c>
      <c r="E125" s="1217" t="s">
        <v>3503</v>
      </c>
      <c r="F125" s="1217" t="s">
        <v>94</v>
      </c>
      <c r="G125" s="1217" t="s">
        <v>3629</v>
      </c>
      <c r="H125" s="1219">
        <v>16000</v>
      </c>
      <c r="I125" s="1220" t="s">
        <v>3063</v>
      </c>
      <c r="J125" s="1221" t="s">
        <v>3453</v>
      </c>
      <c r="K125" s="1233"/>
      <c r="L125" s="1234">
        <v>3000</v>
      </c>
      <c r="M125" s="1235">
        <v>4000</v>
      </c>
      <c r="N125" s="1235"/>
      <c r="O125" s="1236"/>
      <c r="P125" s="1235">
        <v>5000</v>
      </c>
      <c r="Q125" s="1237"/>
      <c r="T125" s="1238"/>
      <c r="V125" s="1239">
        <f t="shared" si="0"/>
        <v>9000</v>
      </c>
      <c r="W125" s="1239">
        <f t="shared" si="1"/>
        <v>818.18181818181893</v>
      </c>
      <c r="X125" s="1240">
        <f t="shared" si="2"/>
        <v>3181.8181818181811</v>
      </c>
      <c r="Y125" s="1241">
        <f t="shared" si="3"/>
        <v>0.19886363636363633</v>
      </c>
      <c r="Z125" s="1242" t="s">
        <v>1540</v>
      </c>
      <c r="AA125" s="1217" t="s">
        <v>3628</v>
      </c>
    </row>
    <row r="126" spans="1:28" ht="18">
      <c r="A126" s="1217" t="s">
        <v>3630</v>
      </c>
      <c r="B126" s="1218">
        <v>44934.517361111109</v>
      </c>
      <c r="C126" s="1217" t="s">
        <v>570</v>
      </c>
      <c r="D126" s="1217" t="s">
        <v>3456</v>
      </c>
      <c r="E126" s="1217" t="s">
        <v>3503</v>
      </c>
      <c r="F126" s="1217" t="s">
        <v>3498</v>
      </c>
      <c r="G126" s="1243" t="s">
        <v>3631</v>
      </c>
      <c r="H126" s="1219">
        <v>8000</v>
      </c>
      <c r="I126" s="1220" t="s">
        <v>3063</v>
      </c>
      <c r="J126" s="1221" t="s">
        <v>3453</v>
      </c>
      <c r="K126" s="1233"/>
      <c r="L126" s="1234"/>
      <c r="M126" s="1235"/>
      <c r="N126" s="1235"/>
      <c r="O126" s="1236"/>
      <c r="P126" s="1235"/>
      <c r="Q126" s="1237"/>
      <c r="T126" s="1238"/>
      <c r="V126" s="1239">
        <f t="shared" si="0"/>
        <v>8000</v>
      </c>
      <c r="W126" s="1239">
        <f t="shared" si="1"/>
        <v>727.27272727272793</v>
      </c>
      <c r="X126" s="1240">
        <f t="shared" si="2"/>
        <v>7272.7272727272721</v>
      </c>
      <c r="Y126" s="1241">
        <f t="shared" si="3"/>
        <v>0.90909090909090906</v>
      </c>
      <c r="Z126" s="1242" t="s">
        <v>1540</v>
      </c>
      <c r="AA126" s="1217" t="s">
        <v>3630</v>
      </c>
    </row>
    <row r="127" spans="1:28" ht="18">
      <c r="A127" s="1217" t="s">
        <v>3632</v>
      </c>
      <c r="B127" s="1218">
        <v>44934.541666666664</v>
      </c>
      <c r="C127" s="1217" t="s">
        <v>1170</v>
      </c>
      <c r="D127" s="1217" t="s">
        <v>3456</v>
      </c>
      <c r="E127" s="1217" t="s">
        <v>1090</v>
      </c>
      <c r="F127" s="1217" t="s">
        <v>60</v>
      </c>
      <c r="G127" s="1217" t="s">
        <v>3517</v>
      </c>
      <c r="H127" s="1219">
        <v>18000</v>
      </c>
      <c r="I127" s="1220" t="s">
        <v>3063</v>
      </c>
      <c r="J127" s="1221" t="s">
        <v>3453</v>
      </c>
      <c r="K127" s="1233"/>
      <c r="L127" s="1234" t="e">
        <f ca="1">_xludf.IFS(D127="成田机场",3000,D127="羽田机场",1200,E127="NearMe",1000,E127="VIP-limo",H127*0.12)</f>
        <v>#NAME?</v>
      </c>
      <c r="M127" s="1235" t="e">
        <f ca="1">_xludf.IFS(D127="成田机场",4000,D127="羽田机场",1000,E127="VIP-limo",0)</f>
        <v>#NAME?</v>
      </c>
      <c r="N127" s="1235" t="e">
        <f ca="1">(15000-L127-M127)*0.7</f>
        <v>#NAME?</v>
      </c>
      <c r="O127" s="1236"/>
      <c r="P127" s="1235"/>
      <c r="Q127" s="1237"/>
      <c r="R127" s="1239"/>
      <c r="S127" s="1239"/>
      <c r="T127" s="1237"/>
      <c r="U127" s="1239"/>
      <c r="V127" s="1239" t="e">
        <f t="shared" ca="1" si="0"/>
        <v>#NAME?</v>
      </c>
      <c r="W127" s="1239" t="e">
        <f t="shared" ca="1" si="1"/>
        <v>#NAME?</v>
      </c>
      <c r="X127" s="1240" t="e">
        <f t="shared" ca="1" si="2"/>
        <v>#NAME?</v>
      </c>
      <c r="Y127" s="1241" t="e">
        <f t="shared" ca="1" si="3"/>
        <v>#NAME?</v>
      </c>
      <c r="Z127" s="1242" t="s">
        <v>27</v>
      </c>
      <c r="AA127" s="1217" t="s">
        <v>3632</v>
      </c>
    </row>
    <row r="128" spans="1:28" ht="18">
      <c r="A128" s="1217" t="s">
        <v>3633</v>
      </c>
      <c r="B128" s="1218">
        <v>44934.583333333336</v>
      </c>
      <c r="C128" s="1217" t="s">
        <v>570</v>
      </c>
      <c r="D128" s="1217" t="s">
        <v>3446</v>
      </c>
      <c r="E128" s="1217" t="s">
        <v>3503</v>
      </c>
      <c r="F128" s="1217" t="s">
        <v>2285</v>
      </c>
      <c r="G128" s="1217" t="s">
        <v>3449</v>
      </c>
      <c r="H128" s="1219">
        <v>11000</v>
      </c>
      <c r="I128" s="1220" t="s">
        <v>3063</v>
      </c>
      <c r="J128" s="1221" t="s">
        <v>3453</v>
      </c>
      <c r="K128" s="1233"/>
      <c r="L128" s="1234"/>
      <c r="M128" s="1235"/>
      <c r="N128" s="1235">
        <f>(8000-L128-M128)*0.7</f>
        <v>5600</v>
      </c>
      <c r="O128" s="1236"/>
      <c r="P128" s="1235"/>
      <c r="Q128" s="1237"/>
      <c r="R128" s="1239"/>
      <c r="S128" s="1239"/>
      <c r="T128" s="1237"/>
      <c r="U128" s="1239"/>
      <c r="V128" s="1239">
        <f t="shared" si="0"/>
        <v>11000</v>
      </c>
      <c r="W128" s="1239">
        <f t="shared" si="1"/>
        <v>1000</v>
      </c>
      <c r="X128" s="1240">
        <f t="shared" si="2"/>
        <v>4400</v>
      </c>
      <c r="Y128" s="1241">
        <f t="shared" si="3"/>
        <v>0.4</v>
      </c>
      <c r="Z128" s="1242" t="s">
        <v>1540</v>
      </c>
      <c r="AA128" s="1217" t="s">
        <v>3633</v>
      </c>
    </row>
    <row r="129" spans="1:28" ht="18">
      <c r="A129" s="1217" t="s">
        <v>3634</v>
      </c>
      <c r="B129" s="1218">
        <v>44934.583333333336</v>
      </c>
      <c r="C129" s="1217" t="s">
        <v>1170</v>
      </c>
      <c r="D129" s="1217" t="s">
        <v>3496</v>
      </c>
      <c r="E129" s="1217" t="s">
        <v>3447</v>
      </c>
      <c r="F129" s="1217" t="s">
        <v>3497</v>
      </c>
      <c r="G129" s="1217" t="s">
        <v>3498</v>
      </c>
      <c r="H129" s="1219">
        <f>1500/0.05308</f>
        <v>28259.231348907309</v>
      </c>
      <c r="I129" s="1220" t="s">
        <v>3063</v>
      </c>
      <c r="J129" s="1221" t="s">
        <v>3450</v>
      </c>
      <c r="K129" s="1280">
        <f>400/0.05308</f>
        <v>7535.7950263752819</v>
      </c>
      <c r="L129" s="1234"/>
      <c r="M129" s="1235"/>
      <c r="N129" s="1235"/>
      <c r="O129" s="1236"/>
      <c r="P129" s="1235"/>
      <c r="Q129" s="1245">
        <v>14000</v>
      </c>
      <c r="R129" s="1239"/>
      <c r="S129" s="1239"/>
      <c r="T129" s="1237"/>
      <c r="U129" s="1239"/>
      <c r="V129" s="1239">
        <f t="shared" si="0"/>
        <v>6723.4363225320267</v>
      </c>
      <c r="W129" s="1239">
        <f t="shared" si="1"/>
        <v>611.22148386654862</v>
      </c>
      <c r="X129" s="1240">
        <f t="shared" si="2"/>
        <v>6112.2148386654781</v>
      </c>
      <c r="Y129" s="1241">
        <f t="shared" si="3"/>
        <v>0.21629090909090906</v>
      </c>
      <c r="Z129" s="1242" t="s">
        <v>107</v>
      </c>
      <c r="AA129" s="1217" t="s">
        <v>3634</v>
      </c>
    </row>
    <row r="130" spans="1:28" ht="18">
      <c r="A130" s="1217" t="s">
        <v>3635</v>
      </c>
      <c r="B130" s="1218">
        <v>44934.600694444445</v>
      </c>
      <c r="C130" s="1217" t="s">
        <v>570</v>
      </c>
      <c r="D130" s="1217" t="s">
        <v>3456</v>
      </c>
      <c r="E130" s="1217" t="s">
        <v>3503</v>
      </c>
      <c r="F130" s="1217" t="s">
        <v>86</v>
      </c>
      <c r="G130" s="1217" t="s">
        <v>3636</v>
      </c>
      <c r="H130" s="1219">
        <v>24000</v>
      </c>
      <c r="I130" s="1220" t="s">
        <v>3063</v>
      </c>
      <c r="J130" s="1221" t="s">
        <v>3453</v>
      </c>
      <c r="K130" s="1233"/>
      <c r="L130" s="1234">
        <v>3000</v>
      </c>
      <c r="M130" s="1235">
        <v>4000</v>
      </c>
      <c r="N130" s="1235"/>
      <c r="O130" s="1236"/>
      <c r="P130" s="1235">
        <v>6300</v>
      </c>
      <c r="Q130" s="1237"/>
      <c r="R130" s="1239"/>
      <c r="S130" s="1239"/>
      <c r="T130" s="1237"/>
      <c r="U130" s="1239"/>
      <c r="V130" s="1239">
        <f t="shared" si="0"/>
        <v>17000</v>
      </c>
      <c r="W130" s="1239">
        <f t="shared" si="1"/>
        <v>1545.454545454546</v>
      </c>
      <c r="X130" s="1240">
        <f t="shared" si="2"/>
        <v>9154.545454545454</v>
      </c>
      <c r="Y130" s="1241">
        <f t="shared" si="3"/>
        <v>0.38143939393939391</v>
      </c>
      <c r="Z130" s="1242" t="s">
        <v>1540</v>
      </c>
      <c r="AA130" s="1217" t="s">
        <v>3635</v>
      </c>
    </row>
    <row r="131" spans="1:28" ht="18">
      <c r="A131" s="1217" t="s">
        <v>3628</v>
      </c>
      <c r="B131" s="1218">
        <v>44934.600694444445</v>
      </c>
      <c r="C131" s="1217" t="s">
        <v>570</v>
      </c>
      <c r="D131" s="1217" t="s">
        <v>3456</v>
      </c>
      <c r="E131" s="1217" t="s">
        <v>3503</v>
      </c>
      <c r="F131" s="1217" t="s">
        <v>98</v>
      </c>
      <c r="G131" s="1217" t="s">
        <v>3545</v>
      </c>
      <c r="H131" s="1219">
        <v>28000</v>
      </c>
      <c r="I131" s="1220" t="s">
        <v>3063</v>
      </c>
      <c r="J131" s="1221" t="s">
        <v>3453</v>
      </c>
      <c r="K131" s="1233"/>
      <c r="L131" s="1234">
        <v>3000</v>
      </c>
      <c r="M131" s="1235">
        <v>4000</v>
      </c>
      <c r="N131" s="1235"/>
      <c r="O131" s="1236"/>
      <c r="P131" s="1235">
        <v>7600</v>
      </c>
      <c r="Q131" s="1237"/>
      <c r="R131" s="1239"/>
      <c r="S131" s="1239"/>
      <c r="T131" s="1237"/>
      <c r="U131" s="1239"/>
      <c r="V131" s="1239">
        <f t="shared" si="0"/>
        <v>21000</v>
      </c>
      <c r="W131" s="1239">
        <f t="shared" si="1"/>
        <v>1909.0909090909117</v>
      </c>
      <c r="X131" s="1240">
        <f t="shared" si="2"/>
        <v>11490.909090909088</v>
      </c>
      <c r="Y131" s="1241">
        <f t="shared" si="3"/>
        <v>0.4103896103896103</v>
      </c>
      <c r="Z131" s="1242" t="s">
        <v>1540</v>
      </c>
      <c r="AA131" s="1217" t="s">
        <v>3628</v>
      </c>
      <c r="AB131" s="1260"/>
    </row>
    <row r="132" spans="1:28" ht="18">
      <c r="A132" s="1217" t="s">
        <v>3637</v>
      </c>
      <c r="B132" s="1218">
        <v>44934.631944444445</v>
      </c>
      <c r="C132" s="1217" t="s">
        <v>570</v>
      </c>
      <c r="D132" s="1217" t="s">
        <v>3446</v>
      </c>
      <c r="E132" s="1217" t="s">
        <v>3447</v>
      </c>
      <c r="F132" s="1217" t="s">
        <v>94</v>
      </c>
      <c r="G132" s="1217" t="s">
        <v>3629</v>
      </c>
      <c r="H132" s="1219">
        <f>1500/0.05308</f>
        <v>28259.231348907309</v>
      </c>
      <c r="I132" s="1220" t="s">
        <v>3063</v>
      </c>
      <c r="J132" s="1221" t="s">
        <v>3450</v>
      </c>
      <c r="K132" s="1280">
        <f>400/0.05308</f>
        <v>7535.7950263752819</v>
      </c>
      <c r="L132" s="1234">
        <v>1200</v>
      </c>
      <c r="M132" s="1235">
        <v>1000</v>
      </c>
      <c r="N132" s="1235"/>
      <c r="O132" s="1236"/>
      <c r="P132" s="1235">
        <v>4000</v>
      </c>
      <c r="Q132" s="1237"/>
      <c r="R132" s="1239">
        <v>450</v>
      </c>
      <c r="S132" s="1239"/>
      <c r="T132" s="1237"/>
      <c r="U132" s="1239"/>
      <c r="V132" s="1239">
        <f t="shared" si="0"/>
        <v>18073.436322532027</v>
      </c>
      <c r="W132" s="1239">
        <f t="shared" si="1"/>
        <v>1643.0396656847297</v>
      </c>
      <c r="X132" s="1240">
        <f t="shared" si="2"/>
        <v>12430.396656847297</v>
      </c>
      <c r="Y132" s="1241">
        <f t="shared" si="3"/>
        <v>0.439870303030303</v>
      </c>
      <c r="Z132" s="1242" t="s">
        <v>107</v>
      </c>
      <c r="AA132" s="1217" t="s">
        <v>3637</v>
      </c>
    </row>
    <row r="133" spans="1:28" ht="18">
      <c r="A133" s="1217" t="s">
        <v>3638</v>
      </c>
      <c r="B133" s="1218">
        <v>44934.701388888891</v>
      </c>
      <c r="C133" s="1217" t="s">
        <v>570</v>
      </c>
      <c r="D133" s="1217" t="s">
        <v>3446</v>
      </c>
      <c r="E133" s="1217" t="s">
        <v>3474</v>
      </c>
      <c r="F133" s="1217" t="s">
        <v>86</v>
      </c>
      <c r="G133" s="1217" t="s">
        <v>3636</v>
      </c>
      <c r="H133" s="1219">
        <v>11900</v>
      </c>
      <c r="I133" s="1220" t="s">
        <v>3063</v>
      </c>
      <c r="J133" s="1221" t="s">
        <v>3453</v>
      </c>
      <c r="K133" s="1233"/>
      <c r="L133" s="1234">
        <v>1200</v>
      </c>
      <c r="M133" s="1235">
        <v>1000</v>
      </c>
      <c r="N133" s="1235"/>
      <c r="O133" s="1236"/>
      <c r="P133" s="1235">
        <v>4000</v>
      </c>
      <c r="Q133" s="1237"/>
      <c r="R133" s="1239"/>
      <c r="S133" s="1239"/>
      <c r="T133" s="1237"/>
      <c r="U133" s="1239"/>
      <c r="V133" s="1239">
        <f t="shared" si="0"/>
        <v>9700</v>
      </c>
      <c r="W133" s="1239">
        <f t="shared" si="1"/>
        <v>881.81818181818198</v>
      </c>
      <c r="X133" s="1240">
        <f t="shared" si="2"/>
        <v>4818.181818181818</v>
      </c>
      <c r="Y133" s="1241">
        <f t="shared" si="3"/>
        <v>0.40488922841864017</v>
      </c>
      <c r="Z133" s="1242" t="s">
        <v>27</v>
      </c>
      <c r="AA133" s="1217" t="s">
        <v>3638</v>
      </c>
    </row>
    <row r="134" spans="1:28" ht="18">
      <c r="A134" s="1217" t="s">
        <v>3639</v>
      </c>
      <c r="B134" s="1218">
        <v>44934.708333333336</v>
      </c>
      <c r="C134" s="1217" t="s">
        <v>570</v>
      </c>
      <c r="D134" s="1217" t="s">
        <v>3446</v>
      </c>
      <c r="E134" s="1217" t="s">
        <v>3607</v>
      </c>
      <c r="F134" s="1217" t="s">
        <v>60</v>
      </c>
      <c r="G134" s="1217" t="s">
        <v>3517</v>
      </c>
      <c r="H134" s="1219">
        <v>11000</v>
      </c>
      <c r="I134" s="1220" t="s">
        <v>3063</v>
      </c>
      <c r="J134" s="1221" t="s">
        <v>3453</v>
      </c>
      <c r="K134" s="1233"/>
      <c r="L134" s="1234" t="e">
        <f t="shared" ref="L134:L135" ca="1" si="23">_xludf.IFS(D134="成田机场",3000,D134="羽田机场",1200,E134="NearMe",1000,E134="VIP-limo",H134*0.12)</f>
        <v>#NAME?</v>
      </c>
      <c r="M134" s="1235" t="e">
        <f t="shared" ref="M134:M135" ca="1" si="24">_xludf.IFS(D134="成田机场",4000,D134="羽田机场",1000,E134="VIP-limo",0)</f>
        <v>#NAME?</v>
      </c>
      <c r="N134" s="1235" t="e">
        <f ca="1">(8500-L134-M134)*0.7</f>
        <v>#NAME?</v>
      </c>
      <c r="O134" s="1236"/>
      <c r="P134" s="1235"/>
      <c r="Q134" s="1237"/>
      <c r="R134" s="1239"/>
      <c r="S134" s="1239"/>
      <c r="T134" s="1237"/>
      <c r="U134" s="1239"/>
      <c r="V134" s="1239" t="e">
        <f t="shared" ca="1" si="0"/>
        <v>#NAME?</v>
      </c>
      <c r="W134" s="1239" t="e">
        <f t="shared" ca="1" si="1"/>
        <v>#NAME?</v>
      </c>
      <c r="X134" s="1240" t="e">
        <f t="shared" ca="1" si="2"/>
        <v>#NAME?</v>
      </c>
      <c r="Y134" s="1241" t="e">
        <f t="shared" ca="1" si="3"/>
        <v>#NAME?</v>
      </c>
      <c r="Z134" s="1242" t="s">
        <v>27</v>
      </c>
      <c r="AA134" s="1217" t="s">
        <v>3639</v>
      </c>
    </row>
    <row r="135" spans="1:28" ht="18">
      <c r="A135" s="1217" t="s">
        <v>3640</v>
      </c>
      <c r="B135" s="1218">
        <v>44934.715277777781</v>
      </c>
      <c r="C135" s="1217" t="s">
        <v>570</v>
      </c>
      <c r="D135" s="1217" t="s">
        <v>3446</v>
      </c>
      <c r="E135" s="1217" t="s">
        <v>3474</v>
      </c>
      <c r="F135" s="1217" t="s">
        <v>3641</v>
      </c>
      <c r="G135" s="1217" t="s">
        <v>3545</v>
      </c>
      <c r="H135" s="1219">
        <v>11900</v>
      </c>
      <c r="I135" s="1220" t="s">
        <v>3063</v>
      </c>
      <c r="J135" s="1221" t="s">
        <v>3453</v>
      </c>
      <c r="K135" s="1233"/>
      <c r="L135" s="1234" t="e">
        <f t="shared" ca="1" si="23"/>
        <v>#NAME?</v>
      </c>
      <c r="M135" s="1235" t="e">
        <f t="shared" ca="1" si="24"/>
        <v>#NAME?</v>
      </c>
      <c r="N135" s="1235"/>
      <c r="O135" s="1236"/>
      <c r="P135" s="1235">
        <v>4000</v>
      </c>
      <c r="Q135" s="1237"/>
      <c r="R135" s="10">
        <v>300</v>
      </c>
      <c r="T135" s="1238"/>
      <c r="V135" s="1239" t="e">
        <f t="shared" ca="1" si="0"/>
        <v>#NAME?</v>
      </c>
      <c r="W135" s="1239" t="e">
        <f t="shared" ca="1" si="1"/>
        <v>#NAME?</v>
      </c>
      <c r="X135" s="1240" t="e">
        <f t="shared" ca="1" si="2"/>
        <v>#NAME?</v>
      </c>
      <c r="Y135" s="1241" t="e">
        <f t="shared" ca="1" si="3"/>
        <v>#NAME?</v>
      </c>
      <c r="Z135" s="1242" t="s">
        <v>27</v>
      </c>
      <c r="AA135" s="1217" t="s">
        <v>3640</v>
      </c>
    </row>
    <row r="136" spans="1:28" ht="18">
      <c r="A136" s="1217" t="s">
        <v>3642</v>
      </c>
      <c r="B136" s="1218">
        <v>44934.71875</v>
      </c>
      <c r="C136" s="1217" t="s">
        <v>570</v>
      </c>
      <c r="D136" s="1217" t="s">
        <v>3446</v>
      </c>
      <c r="E136" s="1217" t="s">
        <v>1371</v>
      </c>
      <c r="F136" s="1217" t="s">
        <v>94</v>
      </c>
      <c r="G136" s="666" t="s">
        <v>3629</v>
      </c>
      <c r="H136" s="1219">
        <f>540/0.05308</f>
        <v>10173.323285606632</v>
      </c>
      <c r="I136" s="1220" t="s">
        <v>3063</v>
      </c>
      <c r="J136" s="1221" t="s">
        <v>3450</v>
      </c>
      <c r="K136" s="1233"/>
      <c r="L136" s="1234">
        <v>1200</v>
      </c>
      <c r="M136" s="1235">
        <v>1000</v>
      </c>
      <c r="N136" s="1235"/>
      <c r="O136" s="1236"/>
      <c r="P136" s="1235">
        <v>4000</v>
      </c>
      <c r="Q136" s="1237"/>
      <c r="T136" s="1238"/>
      <c r="V136" s="1239">
        <f t="shared" si="0"/>
        <v>7973.3232856066315</v>
      </c>
      <c r="W136" s="1239">
        <f t="shared" si="1"/>
        <v>724.84757141878526</v>
      </c>
      <c r="X136" s="1240">
        <f t="shared" si="2"/>
        <v>3248.4757141878463</v>
      </c>
      <c r="Y136" s="1241">
        <f t="shared" si="3"/>
        <v>0.31931313131313127</v>
      </c>
      <c r="Z136" s="1242" t="s">
        <v>1540</v>
      </c>
      <c r="AA136" s="1217" t="s">
        <v>3642</v>
      </c>
    </row>
    <row r="137" spans="1:28" ht="18">
      <c r="A137" s="1217" t="s">
        <v>3643</v>
      </c>
      <c r="B137" s="1218">
        <v>44934.75</v>
      </c>
      <c r="C137" s="1217" t="s">
        <v>1170</v>
      </c>
      <c r="D137" s="1217" t="s">
        <v>3456</v>
      </c>
      <c r="E137" s="1217" t="s">
        <v>3447</v>
      </c>
      <c r="F137" s="1217" t="s">
        <v>2285</v>
      </c>
      <c r="G137" s="666" t="s">
        <v>3449</v>
      </c>
      <c r="H137" s="1219">
        <f>1600/0.05308</f>
        <v>30143.180105501127</v>
      </c>
      <c r="I137" s="1220" t="s">
        <v>3063</v>
      </c>
      <c r="J137" s="1221" t="s">
        <v>3450</v>
      </c>
      <c r="K137" s="1280">
        <f>500/0.05308</f>
        <v>9419.7437829691025</v>
      </c>
      <c r="L137" s="1234"/>
      <c r="M137" s="1235"/>
      <c r="N137" s="1235">
        <f>(18000-L137-M137)*0.7</f>
        <v>12600</v>
      </c>
      <c r="O137" s="1236"/>
      <c r="P137" s="1235"/>
      <c r="Q137" s="1237"/>
      <c r="T137" s="1238"/>
      <c r="V137" s="1239">
        <f t="shared" si="0"/>
        <v>20723.436322532027</v>
      </c>
      <c r="W137" s="1239">
        <f t="shared" si="1"/>
        <v>1883.9487565938216</v>
      </c>
      <c r="X137" s="1240">
        <f t="shared" si="2"/>
        <v>6239.4875659382051</v>
      </c>
      <c r="Y137" s="1241">
        <f t="shared" si="3"/>
        <v>0.20699499999999998</v>
      </c>
      <c r="Z137" s="1242" t="s">
        <v>107</v>
      </c>
      <c r="AA137" s="1217" t="s">
        <v>3643</v>
      </c>
    </row>
    <row r="138" spans="1:28" ht="18">
      <c r="A138" s="1217" t="s">
        <v>3644</v>
      </c>
      <c r="B138" s="1218">
        <v>44934.822916666664</v>
      </c>
      <c r="C138" s="1217" t="s">
        <v>570</v>
      </c>
      <c r="D138" s="1217" t="s">
        <v>3446</v>
      </c>
      <c r="E138" s="1217" t="s">
        <v>3474</v>
      </c>
      <c r="F138" s="1217" t="s">
        <v>98</v>
      </c>
      <c r="G138" s="666" t="s">
        <v>3545</v>
      </c>
      <c r="H138" s="1219">
        <v>9900</v>
      </c>
      <c r="I138" s="1220" t="s">
        <v>3063</v>
      </c>
      <c r="J138" s="1221" t="s">
        <v>3453</v>
      </c>
      <c r="K138" s="1233"/>
      <c r="L138" s="1234">
        <v>1200</v>
      </c>
      <c r="M138" s="1235">
        <v>1000</v>
      </c>
      <c r="N138" s="1235"/>
      <c r="O138" s="1236"/>
      <c r="P138" s="1235">
        <v>4000</v>
      </c>
      <c r="Q138" s="1237"/>
      <c r="T138" s="1238"/>
      <c r="V138" s="1239">
        <f t="shared" si="0"/>
        <v>7700</v>
      </c>
      <c r="W138" s="1239">
        <f t="shared" si="1"/>
        <v>700.00000000000091</v>
      </c>
      <c r="X138" s="1240">
        <f t="shared" si="2"/>
        <v>2999.9999999999991</v>
      </c>
      <c r="Y138" s="1241">
        <f t="shared" si="3"/>
        <v>0.30303030303030293</v>
      </c>
      <c r="Z138" s="1242" t="s">
        <v>27</v>
      </c>
      <c r="AA138" s="1217" t="s">
        <v>3644</v>
      </c>
    </row>
    <row r="139" spans="1:28" ht="18">
      <c r="A139" s="1217" t="s">
        <v>3645</v>
      </c>
      <c r="B139" s="1218">
        <v>44934.833333333336</v>
      </c>
      <c r="C139" s="1217" t="s">
        <v>570</v>
      </c>
      <c r="D139" s="1217" t="s">
        <v>3446</v>
      </c>
      <c r="E139" s="1217" t="s">
        <v>3474</v>
      </c>
      <c r="F139" s="1217" t="s">
        <v>86</v>
      </c>
      <c r="G139" s="1281"/>
      <c r="H139" s="1219">
        <v>9900</v>
      </c>
      <c r="I139" s="1220" t="s">
        <v>3063</v>
      </c>
      <c r="J139" s="1221" t="s">
        <v>3453</v>
      </c>
      <c r="K139" s="1233"/>
      <c r="L139" s="1234">
        <v>1200</v>
      </c>
      <c r="M139" s="1235">
        <v>1000</v>
      </c>
      <c r="N139" s="1235"/>
      <c r="O139" s="1236"/>
      <c r="P139" s="1235">
        <v>4000</v>
      </c>
      <c r="Q139" s="1237"/>
      <c r="T139" s="1238"/>
      <c r="V139" s="1239">
        <f t="shared" si="0"/>
        <v>7700</v>
      </c>
      <c r="W139" s="1239">
        <f t="shared" si="1"/>
        <v>700.00000000000091</v>
      </c>
      <c r="X139" s="1240">
        <f t="shared" si="2"/>
        <v>2999.9999999999991</v>
      </c>
      <c r="Y139" s="1241">
        <f t="shared" si="3"/>
        <v>0.30303030303030293</v>
      </c>
      <c r="Z139" s="1242" t="s">
        <v>27</v>
      </c>
      <c r="AA139" s="1217" t="s">
        <v>3645</v>
      </c>
    </row>
    <row r="140" spans="1:28" ht="18">
      <c r="A140" s="1217" t="s">
        <v>3646</v>
      </c>
      <c r="B140" s="1218">
        <v>44934.861111111109</v>
      </c>
      <c r="C140" s="1217" t="s">
        <v>570</v>
      </c>
      <c r="D140" s="1217" t="s">
        <v>3446</v>
      </c>
      <c r="E140" s="1217" t="s">
        <v>3579</v>
      </c>
      <c r="F140" s="1217" t="s">
        <v>60</v>
      </c>
      <c r="G140" s="1217" t="s">
        <v>3517</v>
      </c>
      <c r="H140" s="1219">
        <v>15000</v>
      </c>
      <c r="I140" s="1220" t="s">
        <v>3063</v>
      </c>
      <c r="J140" s="1221" t="s">
        <v>3453</v>
      </c>
      <c r="K140" s="1233"/>
      <c r="L140" s="1234" t="e">
        <f ca="1">_xludf.IFS(D140="成田机场",3000,D140="羽田机场",1200,E140="NearMe",1000,E140="VIP-limo",H140*0.12)</f>
        <v>#NAME?</v>
      </c>
      <c r="M140" s="1235" t="e">
        <f ca="1">_xludf.IFS(D140="成田机场",4000,D140="羽田机场",1000,E140="VIP-limo",0)</f>
        <v>#NAME?</v>
      </c>
      <c r="N140" s="1235" t="e">
        <f ca="1">(8500-L140-M140)*0.7</f>
        <v>#NAME?</v>
      </c>
      <c r="O140" s="1236"/>
      <c r="P140" s="1235"/>
      <c r="Q140" s="1237"/>
      <c r="T140" s="1238"/>
      <c r="V140" s="1239" t="e">
        <f t="shared" ca="1" si="0"/>
        <v>#NAME?</v>
      </c>
      <c r="W140" s="1239" t="e">
        <f t="shared" ca="1" si="1"/>
        <v>#NAME?</v>
      </c>
      <c r="X140" s="1240" t="e">
        <f t="shared" ca="1" si="2"/>
        <v>#NAME?</v>
      </c>
      <c r="Y140" s="1241" t="e">
        <f t="shared" ca="1" si="3"/>
        <v>#NAME?</v>
      </c>
      <c r="Z140" s="1242" t="s">
        <v>27</v>
      </c>
      <c r="AA140" s="1217" t="s">
        <v>3646</v>
      </c>
    </row>
    <row r="141" spans="1:28" ht="18">
      <c r="A141" s="1246" t="s">
        <v>3647</v>
      </c>
      <c r="B141" s="1247">
        <v>44934.875</v>
      </c>
      <c r="C141" s="1246" t="s">
        <v>570</v>
      </c>
      <c r="D141" s="1246" t="s">
        <v>3446</v>
      </c>
      <c r="E141" s="1246" t="s">
        <v>3474</v>
      </c>
      <c r="F141" s="1246" t="s">
        <v>98</v>
      </c>
      <c r="G141" s="1321"/>
      <c r="H141" s="1248">
        <v>19800</v>
      </c>
      <c r="I141" s="1249" t="s">
        <v>3063</v>
      </c>
      <c r="J141" s="1250" t="s">
        <v>3453</v>
      </c>
      <c r="K141" s="1262"/>
      <c r="L141" s="1252">
        <v>2400</v>
      </c>
      <c r="M141" s="1253">
        <v>2000</v>
      </c>
      <c r="N141" s="1253"/>
      <c r="O141" s="1254"/>
      <c r="P141" s="1253">
        <v>8000</v>
      </c>
      <c r="Q141" s="1255"/>
      <c r="R141" s="1260"/>
      <c r="S141" s="1260"/>
      <c r="T141" s="1263"/>
      <c r="U141" s="1260"/>
      <c r="V141" s="1256">
        <f t="shared" si="0"/>
        <v>15400</v>
      </c>
      <c r="W141" s="1256">
        <f t="shared" si="1"/>
        <v>1400.0000000000018</v>
      </c>
      <c r="X141" s="1257">
        <f t="shared" si="2"/>
        <v>5999.9999999999982</v>
      </c>
      <c r="Y141" s="1258">
        <f t="shared" si="3"/>
        <v>0.30303030303030293</v>
      </c>
      <c r="Z141" s="1259" t="s">
        <v>27</v>
      </c>
      <c r="AA141" s="1246" t="s">
        <v>3647</v>
      </c>
      <c r="AB141" s="1260"/>
    </row>
    <row r="142" spans="1:28" ht="18">
      <c r="A142" s="1217" t="s">
        <v>3648</v>
      </c>
      <c r="B142" s="1218">
        <v>44935.25</v>
      </c>
      <c r="C142" s="1217" t="s">
        <v>1170</v>
      </c>
      <c r="D142" s="1217" t="s">
        <v>3456</v>
      </c>
      <c r="E142" s="1217" t="s">
        <v>462</v>
      </c>
      <c r="F142" s="1217" t="s">
        <v>55</v>
      </c>
      <c r="G142" s="1217" t="s">
        <v>3512</v>
      </c>
      <c r="H142" s="1219">
        <v>22000</v>
      </c>
      <c r="I142" s="1220" t="s">
        <v>3063</v>
      </c>
      <c r="J142" s="1221" t="s">
        <v>3453</v>
      </c>
      <c r="K142" s="1233"/>
      <c r="L142" s="1234">
        <v>3000</v>
      </c>
      <c r="M142" s="1235">
        <v>4000</v>
      </c>
      <c r="N142" s="1235"/>
      <c r="O142" s="1236"/>
      <c r="P142" s="1235">
        <v>5000</v>
      </c>
      <c r="Q142" s="1237"/>
      <c r="T142" s="1238"/>
      <c r="V142" s="1239">
        <f t="shared" si="0"/>
        <v>15000</v>
      </c>
      <c r="W142" s="1239">
        <f t="shared" si="1"/>
        <v>1363.636363636364</v>
      </c>
      <c r="X142" s="1240">
        <f t="shared" si="2"/>
        <v>8636.363636363636</v>
      </c>
      <c r="Y142" s="1241">
        <f t="shared" si="3"/>
        <v>0.39256198347107435</v>
      </c>
      <c r="Z142" s="1242" t="s">
        <v>108</v>
      </c>
      <c r="AA142" s="1217" t="s">
        <v>3648</v>
      </c>
    </row>
    <row r="143" spans="1:28" ht="18">
      <c r="A143" s="1217" t="s">
        <v>3649</v>
      </c>
      <c r="B143" s="1218">
        <v>44935.25</v>
      </c>
      <c r="C143" s="1217" t="s">
        <v>1170</v>
      </c>
      <c r="D143" s="1217" t="s">
        <v>3456</v>
      </c>
      <c r="E143" s="1217" t="s">
        <v>3557</v>
      </c>
      <c r="F143" s="1217" t="s">
        <v>94</v>
      </c>
      <c r="G143" s="1217" t="s">
        <v>3629</v>
      </c>
      <c r="H143" s="1219">
        <f>1100/0.05308</f>
        <v>20723.436322532027</v>
      </c>
      <c r="I143" s="1220" t="s">
        <v>3063</v>
      </c>
      <c r="J143" s="1221" t="s">
        <v>3450</v>
      </c>
      <c r="K143" s="1233"/>
      <c r="L143" s="1234">
        <v>3000</v>
      </c>
      <c r="M143" s="1235">
        <v>4000</v>
      </c>
      <c r="N143" s="1235"/>
      <c r="O143" s="1236"/>
      <c r="P143" s="1235">
        <v>5000</v>
      </c>
      <c r="Q143" s="1237"/>
      <c r="T143" s="1238"/>
      <c r="V143" s="1239">
        <f t="shared" si="0"/>
        <v>13723.436322532027</v>
      </c>
      <c r="W143" s="1239">
        <f t="shared" si="1"/>
        <v>1247.5851202301856</v>
      </c>
      <c r="X143" s="1240">
        <f t="shared" si="2"/>
        <v>7475.8512023018411</v>
      </c>
      <c r="Y143" s="1241">
        <f t="shared" si="3"/>
        <v>0.36074380165289249</v>
      </c>
      <c r="Z143" s="1242" t="s">
        <v>107</v>
      </c>
      <c r="AA143" s="1217" t="s">
        <v>3649</v>
      </c>
    </row>
    <row r="144" spans="1:28" ht="18">
      <c r="A144" s="1217" t="s">
        <v>3650</v>
      </c>
      <c r="B144" s="1218">
        <v>44935.291666666664</v>
      </c>
      <c r="C144" s="1217" t="s">
        <v>1170</v>
      </c>
      <c r="D144" s="1217" t="s">
        <v>3446</v>
      </c>
      <c r="E144" s="1217" t="s">
        <v>3607</v>
      </c>
      <c r="F144" s="1217" t="s">
        <v>1798</v>
      </c>
      <c r="G144" s="1217" t="s">
        <v>3501</v>
      </c>
      <c r="H144" s="1219">
        <v>11000</v>
      </c>
      <c r="I144" s="1220" t="s">
        <v>3063</v>
      </c>
      <c r="J144" s="1221" t="s">
        <v>3453</v>
      </c>
      <c r="K144" s="1233"/>
      <c r="L144" s="1234">
        <v>1200</v>
      </c>
      <c r="M144" s="1235">
        <v>1000</v>
      </c>
      <c r="N144" s="1235"/>
      <c r="O144" s="1236"/>
      <c r="P144" s="1235">
        <v>4000</v>
      </c>
      <c r="Q144" s="1237"/>
      <c r="T144" s="1238"/>
      <c r="V144" s="1239">
        <f t="shared" si="0"/>
        <v>8800</v>
      </c>
      <c r="W144" s="1239">
        <f t="shared" si="1"/>
        <v>800.00000000000091</v>
      </c>
      <c r="X144" s="1240">
        <f t="shared" si="2"/>
        <v>3999.9999999999991</v>
      </c>
      <c r="Y144" s="1241">
        <f t="shared" si="3"/>
        <v>0.36363636363636354</v>
      </c>
      <c r="Z144" s="1242" t="s">
        <v>27</v>
      </c>
      <c r="AA144" s="1217" t="s">
        <v>3650</v>
      </c>
    </row>
    <row r="145" spans="1:28" ht="18">
      <c r="A145" s="1217" t="s">
        <v>3651</v>
      </c>
      <c r="B145" s="1218">
        <v>44935.333333333336</v>
      </c>
      <c r="C145" s="1217" t="s">
        <v>1170</v>
      </c>
      <c r="D145" s="1217" t="s">
        <v>3446</v>
      </c>
      <c r="E145" s="1217" t="s">
        <v>3503</v>
      </c>
      <c r="F145" s="1217" t="s">
        <v>3641</v>
      </c>
      <c r="G145" s="666" t="s">
        <v>3545</v>
      </c>
      <c r="H145" s="1219">
        <v>13350</v>
      </c>
      <c r="I145" s="1220" t="s">
        <v>3063</v>
      </c>
      <c r="J145" s="1221" t="s">
        <v>3453</v>
      </c>
      <c r="K145" s="1233"/>
      <c r="L145" s="1234" t="e">
        <f ca="1">_xludf.IFS(D145="成田机场",3000,D145="羽田机场",1200,E145="NearMe",1000,E145="VIP-limo",H145*0.12)</f>
        <v>#NAME?</v>
      </c>
      <c r="M145" s="1235" t="e">
        <f ca="1">_xludf.IFS(D145="成田机场",4000,D145="羽田机场",1000,E145="VIP-limo",0)</f>
        <v>#NAME?</v>
      </c>
      <c r="N145" s="1235"/>
      <c r="O145" s="1236"/>
      <c r="P145" s="1235">
        <v>4000</v>
      </c>
      <c r="Q145" s="1237"/>
      <c r="T145" s="1238"/>
      <c r="V145" s="1239" t="e">
        <f t="shared" ca="1" si="0"/>
        <v>#NAME?</v>
      </c>
      <c r="W145" s="1239" t="e">
        <f t="shared" ca="1" si="1"/>
        <v>#NAME?</v>
      </c>
      <c r="X145" s="1240" t="e">
        <f t="shared" ca="1" si="2"/>
        <v>#NAME?</v>
      </c>
      <c r="Y145" s="1241" t="e">
        <f t="shared" ca="1" si="3"/>
        <v>#NAME?</v>
      </c>
      <c r="Z145" s="1242" t="s">
        <v>1540</v>
      </c>
      <c r="AA145" s="1217" t="s">
        <v>3651</v>
      </c>
    </row>
    <row r="146" spans="1:28" ht="18">
      <c r="A146" s="1217" t="s">
        <v>3652</v>
      </c>
      <c r="B146" s="1218">
        <v>44935.354166666664</v>
      </c>
      <c r="C146" s="1217" t="s">
        <v>1906</v>
      </c>
      <c r="D146" s="1217"/>
      <c r="E146" s="1217" t="s">
        <v>3452</v>
      </c>
      <c r="F146" s="1217" t="s">
        <v>55</v>
      </c>
      <c r="G146" s="1261" t="s">
        <v>3512</v>
      </c>
      <c r="H146" s="1219">
        <v>50000</v>
      </c>
      <c r="I146" s="1220" t="s">
        <v>3063</v>
      </c>
      <c r="J146" s="1221" t="s">
        <v>3453</v>
      </c>
      <c r="K146" s="1233"/>
      <c r="L146" s="1234">
        <v>4000</v>
      </c>
      <c r="M146" s="1235">
        <v>4000</v>
      </c>
      <c r="N146" s="1235"/>
      <c r="O146" s="1236" t="s">
        <v>3580</v>
      </c>
      <c r="P146" s="1235">
        <v>15000</v>
      </c>
      <c r="Q146" s="1237"/>
      <c r="T146" s="1238"/>
      <c r="V146" s="1239">
        <f t="shared" si="0"/>
        <v>42000</v>
      </c>
      <c r="W146" s="1239">
        <f t="shared" si="1"/>
        <v>3818.1818181818235</v>
      </c>
      <c r="X146" s="1240">
        <f t="shared" si="2"/>
        <v>23181.818181818177</v>
      </c>
      <c r="Y146" s="1241">
        <f t="shared" si="3"/>
        <v>0.46363636363636351</v>
      </c>
      <c r="Z146" s="1242" t="s">
        <v>3454</v>
      </c>
      <c r="AA146" s="1217" t="s">
        <v>3652</v>
      </c>
    </row>
    <row r="147" spans="1:28" ht="18">
      <c r="A147" s="1217" t="s">
        <v>3653</v>
      </c>
      <c r="B147" s="1218">
        <v>44935.447916666664</v>
      </c>
      <c r="C147" s="1217" t="s">
        <v>570</v>
      </c>
      <c r="D147" s="1217" t="s">
        <v>3446</v>
      </c>
      <c r="E147" s="1217" t="s">
        <v>3521</v>
      </c>
      <c r="F147" s="1217" t="s">
        <v>3641</v>
      </c>
      <c r="G147" s="1217" t="s">
        <v>3545</v>
      </c>
      <c r="H147" s="1219">
        <v>25000</v>
      </c>
      <c r="I147" s="1220" t="s">
        <v>3063</v>
      </c>
      <c r="J147" s="1221" t="s">
        <v>3453</v>
      </c>
      <c r="K147" s="1233"/>
      <c r="L147" s="1234">
        <v>4200</v>
      </c>
      <c r="M147" s="1235">
        <v>5000</v>
      </c>
      <c r="N147" s="1235"/>
      <c r="O147" s="1236"/>
      <c r="P147" s="1235">
        <v>9000</v>
      </c>
      <c r="Q147" s="1237"/>
      <c r="T147" s="1238"/>
      <c r="V147" s="1239">
        <f t="shared" si="0"/>
        <v>15800</v>
      </c>
      <c r="W147" s="1239">
        <f t="shared" si="1"/>
        <v>1436.3636363636379</v>
      </c>
      <c r="X147" s="1240">
        <f t="shared" si="2"/>
        <v>5363.6363636363621</v>
      </c>
      <c r="Y147" s="1241">
        <f t="shared" si="3"/>
        <v>0.21454545454545448</v>
      </c>
      <c r="Z147" s="1242" t="s">
        <v>107</v>
      </c>
      <c r="AA147" s="1217" t="s">
        <v>3653</v>
      </c>
    </row>
    <row r="148" spans="1:28" ht="18">
      <c r="A148" s="1217" t="s">
        <v>3654</v>
      </c>
      <c r="B148" s="1218">
        <v>44935.451388888891</v>
      </c>
      <c r="C148" s="1217" t="s">
        <v>570</v>
      </c>
      <c r="D148" s="1217" t="s">
        <v>3446</v>
      </c>
      <c r="E148" s="1217" t="s">
        <v>3521</v>
      </c>
      <c r="F148" s="1217" t="s">
        <v>1798</v>
      </c>
      <c r="G148" s="1217" t="s">
        <v>3501</v>
      </c>
      <c r="H148" s="1219">
        <v>25000</v>
      </c>
      <c r="I148" s="1220" t="s">
        <v>3063</v>
      </c>
      <c r="J148" s="1221" t="s">
        <v>3453</v>
      </c>
      <c r="K148" s="1233"/>
      <c r="L148" s="1234">
        <v>4200</v>
      </c>
      <c r="M148" s="1235">
        <v>5000</v>
      </c>
      <c r="N148" s="1235"/>
      <c r="O148" s="1236"/>
      <c r="P148" s="1235">
        <v>9000</v>
      </c>
      <c r="Q148" s="1237"/>
      <c r="T148" s="1238"/>
      <c r="V148" s="1239">
        <f t="shared" si="0"/>
        <v>15800</v>
      </c>
      <c r="W148" s="1239">
        <f t="shared" si="1"/>
        <v>1436.3636363636379</v>
      </c>
      <c r="X148" s="1240">
        <f t="shared" si="2"/>
        <v>5363.6363636363621</v>
      </c>
      <c r="Y148" s="1241">
        <f t="shared" si="3"/>
        <v>0.21454545454545448</v>
      </c>
      <c r="Z148" s="1242" t="s">
        <v>107</v>
      </c>
      <c r="AA148" s="1217" t="s">
        <v>3654</v>
      </c>
    </row>
    <row r="149" spans="1:28" ht="18">
      <c r="A149" s="1217" t="s">
        <v>3655</v>
      </c>
      <c r="B149" s="1218">
        <v>44935.538194444445</v>
      </c>
      <c r="C149" s="1217" t="s">
        <v>570</v>
      </c>
      <c r="D149" s="1217" t="s">
        <v>3456</v>
      </c>
      <c r="E149" s="1217" t="s">
        <v>105</v>
      </c>
      <c r="F149" s="1217" t="s">
        <v>94</v>
      </c>
      <c r="G149" s="1217" t="s">
        <v>3629</v>
      </c>
      <c r="H149" s="1219">
        <v>18000</v>
      </c>
      <c r="I149" s="1220" t="s">
        <v>3063</v>
      </c>
      <c r="J149" s="1221" t="s">
        <v>3453</v>
      </c>
      <c r="K149" s="1233"/>
      <c r="L149" s="1234">
        <v>3000</v>
      </c>
      <c r="M149" s="1235">
        <v>4000</v>
      </c>
      <c r="N149" s="1235"/>
      <c r="O149" s="1236"/>
      <c r="P149" s="1235">
        <v>5000</v>
      </c>
      <c r="Q149" s="1237"/>
      <c r="T149" s="1238"/>
      <c r="V149" s="1239">
        <f t="shared" si="0"/>
        <v>11000</v>
      </c>
      <c r="W149" s="1239">
        <f t="shared" si="1"/>
        <v>1000</v>
      </c>
      <c r="X149" s="1240">
        <f t="shared" si="2"/>
        <v>5000</v>
      </c>
      <c r="Y149" s="1241">
        <f t="shared" si="3"/>
        <v>0.27777777777777779</v>
      </c>
      <c r="Z149" s="1242" t="s">
        <v>105</v>
      </c>
      <c r="AA149" s="1217" t="s">
        <v>3655</v>
      </c>
    </row>
    <row r="150" spans="1:28" ht="18">
      <c r="A150" s="1217" t="s">
        <v>3656</v>
      </c>
      <c r="B150" s="1218">
        <v>44935.611111111109</v>
      </c>
      <c r="C150" s="1217" t="s">
        <v>570</v>
      </c>
      <c r="D150" s="1217" t="s">
        <v>3446</v>
      </c>
      <c r="E150" s="1217" t="s">
        <v>3521</v>
      </c>
      <c r="F150" s="1217" t="s">
        <v>92</v>
      </c>
      <c r="G150" s="1217" t="s">
        <v>3657</v>
      </c>
      <c r="H150" s="1219">
        <v>25000</v>
      </c>
      <c r="I150" s="1220" t="s">
        <v>3063</v>
      </c>
      <c r="J150" s="1221" t="s">
        <v>3453</v>
      </c>
      <c r="K150" s="1233"/>
      <c r="L150" s="1234">
        <v>4200</v>
      </c>
      <c r="M150" s="1235">
        <v>5000</v>
      </c>
      <c r="N150" s="1235">
        <f>(23500-L150-M150)*0.7</f>
        <v>10010</v>
      </c>
      <c r="O150" s="1236"/>
      <c r="P150" s="1235"/>
      <c r="Q150" s="1237"/>
      <c r="T150" s="1238"/>
      <c r="V150" s="1239">
        <f t="shared" si="0"/>
        <v>15800</v>
      </c>
      <c r="W150" s="1239">
        <f t="shared" si="1"/>
        <v>1436.3636363636379</v>
      </c>
      <c r="X150" s="1240">
        <f t="shared" si="2"/>
        <v>4353.6363636363621</v>
      </c>
      <c r="Y150" s="1241">
        <f t="shared" si="3"/>
        <v>0.17414545454545449</v>
      </c>
      <c r="Z150" s="1242" t="s">
        <v>107</v>
      </c>
      <c r="AA150" s="1217" t="s">
        <v>3656</v>
      </c>
    </row>
    <row r="151" spans="1:28" ht="18">
      <c r="A151" s="1217" t="s">
        <v>3658</v>
      </c>
      <c r="B151" s="1218">
        <v>44935.621527777781</v>
      </c>
      <c r="C151" s="1217" t="s">
        <v>570</v>
      </c>
      <c r="D151" s="1217" t="s">
        <v>3456</v>
      </c>
      <c r="E151" s="1217" t="s">
        <v>3503</v>
      </c>
      <c r="F151" s="1217" t="s">
        <v>1798</v>
      </c>
      <c r="G151" s="1217" t="s">
        <v>3501</v>
      </c>
      <c r="H151" s="1219">
        <v>16000</v>
      </c>
      <c r="I151" s="1220" t="s">
        <v>3063</v>
      </c>
      <c r="J151" s="1221" t="s">
        <v>3453</v>
      </c>
      <c r="K151" s="1233"/>
      <c r="L151" s="1234">
        <v>3000</v>
      </c>
      <c r="M151" s="1235">
        <v>4000</v>
      </c>
      <c r="N151" s="1235"/>
      <c r="O151" s="1236"/>
      <c r="P151" s="1235">
        <v>5000</v>
      </c>
      <c r="Q151" s="1237"/>
      <c r="T151" s="1238"/>
      <c r="V151" s="1239">
        <f t="shared" si="0"/>
        <v>9000</v>
      </c>
      <c r="W151" s="1239">
        <f t="shared" si="1"/>
        <v>818.18181818181893</v>
      </c>
      <c r="X151" s="1240">
        <f t="shared" si="2"/>
        <v>3181.8181818181811</v>
      </c>
      <c r="Y151" s="1241">
        <f t="shared" si="3"/>
        <v>0.19886363636363633</v>
      </c>
      <c r="Z151" s="1242" t="s">
        <v>1540</v>
      </c>
      <c r="AA151" s="1217" t="s">
        <v>3658</v>
      </c>
    </row>
    <row r="152" spans="1:28" ht="18">
      <c r="A152" s="1217" t="s">
        <v>3659</v>
      </c>
      <c r="B152" s="1218">
        <v>44935.697916666664</v>
      </c>
      <c r="C152" s="1217" t="s">
        <v>570</v>
      </c>
      <c r="D152" s="1217" t="s">
        <v>3446</v>
      </c>
      <c r="E152" s="1217" t="s">
        <v>3542</v>
      </c>
      <c r="F152" s="1217" t="s">
        <v>94</v>
      </c>
      <c r="G152" s="1217" t="s">
        <v>3629</v>
      </c>
      <c r="H152" s="1219">
        <f>88/0.0076+1950</f>
        <v>13528.947368421053</v>
      </c>
      <c r="I152" s="1220" t="s">
        <v>3063</v>
      </c>
      <c r="J152" s="1221" t="s">
        <v>3543</v>
      </c>
      <c r="K152" s="1233"/>
      <c r="L152" s="1234">
        <v>1200</v>
      </c>
      <c r="M152" s="1235">
        <v>1000</v>
      </c>
      <c r="N152" s="1235"/>
      <c r="O152" s="1236"/>
      <c r="P152" s="1235">
        <v>4000</v>
      </c>
      <c r="Q152" s="1237"/>
      <c r="T152" s="1238"/>
      <c r="V152" s="1239">
        <f t="shared" si="0"/>
        <v>11328.947368421053</v>
      </c>
      <c r="W152" s="1239">
        <f t="shared" si="1"/>
        <v>1029.9043062200963</v>
      </c>
      <c r="X152" s="1240">
        <f t="shared" si="2"/>
        <v>6299.0430622009571</v>
      </c>
      <c r="Y152" s="1241">
        <f t="shared" si="3"/>
        <v>0.46559742533288534</v>
      </c>
      <c r="Z152" s="1242" t="s">
        <v>27</v>
      </c>
      <c r="AA152" s="1217" t="s">
        <v>3659</v>
      </c>
    </row>
    <row r="153" spans="1:28" ht="18">
      <c r="A153" s="1246" t="s">
        <v>3660</v>
      </c>
      <c r="B153" s="1247">
        <v>44935.75</v>
      </c>
      <c r="C153" s="1246" t="s">
        <v>1906</v>
      </c>
      <c r="D153" s="1246"/>
      <c r="E153" s="1246" t="s">
        <v>3661</v>
      </c>
      <c r="F153" s="1246" t="s">
        <v>3641</v>
      </c>
      <c r="G153" s="1246" t="s">
        <v>3527</v>
      </c>
      <c r="H153" s="1248">
        <v>108000</v>
      </c>
      <c r="I153" s="1249" t="s">
        <v>3063</v>
      </c>
      <c r="J153" s="1250" t="s">
        <v>3453</v>
      </c>
      <c r="K153" s="1262">
        <v>3510</v>
      </c>
      <c r="L153" s="1252">
        <v>7200</v>
      </c>
      <c r="M153" s="1253">
        <v>3990</v>
      </c>
      <c r="N153" s="1253"/>
      <c r="O153" s="1254">
        <v>2</v>
      </c>
      <c r="P153" s="1253">
        <v>34000</v>
      </c>
      <c r="Q153" s="1255"/>
      <c r="R153" s="1256">
        <v>450</v>
      </c>
      <c r="S153" s="1256"/>
      <c r="T153" s="1255"/>
      <c r="U153" s="1256"/>
      <c r="V153" s="1256">
        <f t="shared" si="0"/>
        <v>92850</v>
      </c>
      <c r="W153" s="1256">
        <f t="shared" si="1"/>
        <v>8440.9090909091028</v>
      </c>
      <c r="X153" s="1257">
        <f t="shared" si="2"/>
        <v>50409.090909090897</v>
      </c>
      <c r="Y153" s="1258">
        <f t="shared" si="3"/>
        <v>0.46675084175084164</v>
      </c>
      <c r="Z153" s="1259" t="s">
        <v>108</v>
      </c>
      <c r="AA153" s="1246" t="s">
        <v>3660</v>
      </c>
      <c r="AB153" s="1260"/>
    </row>
    <row r="154" spans="1:28" ht="18">
      <c r="A154" s="1217" t="s">
        <v>3662</v>
      </c>
      <c r="B154" s="1218">
        <v>44936.305555555555</v>
      </c>
      <c r="C154" s="1217" t="s">
        <v>3473</v>
      </c>
      <c r="D154" s="1217"/>
      <c r="E154" s="1217" t="s">
        <v>3570</v>
      </c>
      <c r="F154" s="1217" t="s">
        <v>55</v>
      </c>
      <c r="G154" s="1217" t="s">
        <v>3571</v>
      </c>
      <c r="H154" s="1219">
        <v>11000</v>
      </c>
      <c r="I154" s="1220" t="s">
        <v>3063</v>
      </c>
      <c r="J154" s="1221" t="s">
        <v>3453</v>
      </c>
      <c r="K154" s="1233"/>
      <c r="L154" s="1234">
        <v>1000</v>
      </c>
      <c r="M154" s="1235"/>
      <c r="N154" s="1235"/>
      <c r="O154" s="1236"/>
      <c r="P154" s="1235">
        <v>5300</v>
      </c>
      <c r="Q154" s="1237"/>
      <c r="T154" s="1238"/>
      <c r="V154" s="1239">
        <f t="shared" si="0"/>
        <v>10000</v>
      </c>
      <c r="W154" s="1239">
        <f t="shared" si="1"/>
        <v>909.09090909090992</v>
      </c>
      <c r="X154" s="1240">
        <f t="shared" si="2"/>
        <v>3790.9090909090901</v>
      </c>
      <c r="Y154" s="1241">
        <f t="shared" si="3"/>
        <v>0.34462809917355364</v>
      </c>
      <c r="Z154" s="1242" t="s">
        <v>3572</v>
      </c>
      <c r="AA154" s="1217" t="s">
        <v>3662</v>
      </c>
    </row>
    <row r="155" spans="1:28" ht="18">
      <c r="A155" s="1217" t="s">
        <v>3663</v>
      </c>
      <c r="B155" s="1218">
        <v>44936.305555555555</v>
      </c>
      <c r="C155" s="1217" t="s">
        <v>3473</v>
      </c>
      <c r="D155" s="1217"/>
      <c r="E155" s="1217" t="s">
        <v>3570</v>
      </c>
      <c r="F155" s="1217" t="s">
        <v>86</v>
      </c>
      <c r="G155" s="1217" t="s">
        <v>3547</v>
      </c>
      <c r="H155" s="1219">
        <v>8500</v>
      </c>
      <c r="I155" s="1220" t="s">
        <v>3063</v>
      </c>
      <c r="J155" s="1221" t="s">
        <v>3453</v>
      </c>
      <c r="K155" s="1233"/>
      <c r="L155" s="1234">
        <v>1000</v>
      </c>
      <c r="M155" s="1235"/>
      <c r="N155" s="1235"/>
      <c r="O155" s="1236"/>
      <c r="P155" s="1235">
        <v>4300</v>
      </c>
      <c r="Q155" s="1237"/>
      <c r="T155" s="1238"/>
      <c r="V155" s="1239">
        <f t="shared" si="0"/>
        <v>7500</v>
      </c>
      <c r="W155" s="1239">
        <f t="shared" si="1"/>
        <v>681.81818181818198</v>
      </c>
      <c r="X155" s="1240">
        <f t="shared" si="2"/>
        <v>2518.181818181818</v>
      </c>
      <c r="Y155" s="1241">
        <f t="shared" si="3"/>
        <v>0.29625668449197862</v>
      </c>
      <c r="Z155" s="1242" t="s">
        <v>3572</v>
      </c>
      <c r="AA155" s="1217" t="s">
        <v>3663</v>
      </c>
    </row>
    <row r="156" spans="1:28" ht="18">
      <c r="A156" s="1217" t="s">
        <v>3664</v>
      </c>
      <c r="B156" s="1218">
        <v>44936.305555555555</v>
      </c>
      <c r="C156" s="1217" t="s">
        <v>3473</v>
      </c>
      <c r="D156" s="1217"/>
      <c r="E156" s="1217" t="s">
        <v>3570</v>
      </c>
      <c r="F156" s="1217" t="s">
        <v>52</v>
      </c>
      <c r="G156" s="1217" t="s">
        <v>3512</v>
      </c>
      <c r="H156" s="1219">
        <v>11000</v>
      </c>
      <c r="I156" s="1220" t="s">
        <v>3063</v>
      </c>
      <c r="J156" s="1221" t="s">
        <v>3453</v>
      </c>
      <c r="K156" s="1233"/>
      <c r="L156" s="1234">
        <v>1000</v>
      </c>
      <c r="M156" s="1235"/>
      <c r="N156" s="1235"/>
      <c r="O156" s="1236"/>
      <c r="P156" s="1235">
        <v>5300</v>
      </c>
      <c r="Q156" s="1237"/>
      <c r="T156" s="1238"/>
      <c r="V156" s="1239">
        <f t="shared" si="0"/>
        <v>10000</v>
      </c>
      <c r="W156" s="1239">
        <f t="shared" si="1"/>
        <v>909.09090909090992</v>
      </c>
      <c r="X156" s="1240">
        <f t="shared" si="2"/>
        <v>3790.9090909090901</v>
      </c>
      <c r="Y156" s="1241">
        <f t="shared" si="3"/>
        <v>0.34462809917355364</v>
      </c>
      <c r="Z156" s="1242" t="s">
        <v>3572</v>
      </c>
      <c r="AA156" s="1217" t="s">
        <v>3664</v>
      </c>
      <c r="AB156" s="1260"/>
    </row>
    <row r="157" spans="1:28" ht="18">
      <c r="A157" s="1217" t="s">
        <v>3665</v>
      </c>
      <c r="B157" s="1218">
        <v>44936.34375</v>
      </c>
      <c r="C157" s="1217" t="s">
        <v>1906</v>
      </c>
      <c r="D157" s="1217"/>
      <c r="E157" s="1217" t="s">
        <v>255</v>
      </c>
      <c r="F157" s="1217" t="s">
        <v>92</v>
      </c>
      <c r="G157" s="666" t="s">
        <v>3657</v>
      </c>
      <c r="H157" s="1219">
        <v>45000</v>
      </c>
      <c r="I157" s="1220" t="s">
        <v>3063</v>
      </c>
      <c r="J157" s="1221" t="s">
        <v>3453</v>
      </c>
      <c r="K157" s="1233">
        <v>3088</v>
      </c>
      <c r="L157" s="1234">
        <v>3000</v>
      </c>
      <c r="M157" s="1235"/>
      <c r="N157" s="1235"/>
      <c r="O157" s="1236">
        <v>1</v>
      </c>
      <c r="P157" s="1235">
        <v>10000</v>
      </c>
      <c r="Q157" s="1237"/>
      <c r="T157" s="1238"/>
      <c r="V157" s="1239">
        <f t="shared" si="0"/>
        <v>38912</v>
      </c>
      <c r="W157" s="1239">
        <f t="shared" si="1"/>
        <v>3537.4545454545514</v>
      </c>
      <c r="X157" s="1240">
        <f t="shared" si="2"/>
        <v>25374.545454545449</v>
      </c>
      <c r="Y157" s="1241">
        <f t="shared" si="3"/>
        <v>0.56387878787878776</v>
      </c>
      <c r="Z157" s="1242" t="s">
        <v>107</v>
      </c>
      <c r="AA157" s="1217" t="s">
        <v>3665</v>
      </c>
    </row>
    <row r="158" spans="1:28" ht="18">
      <c r="A158" s="1217" t="s">
        <v>3666</v>
      </c>
      <c r="B158" s="1218">
        <v>44936.375</v>
      </c>
      <c r="C158" s="1217" t="s">
        <v>1170</v>
      </c>
      <c r="D158" s="1217" t="s">
        <v>3456</v>
      </c>
      <c r="E158" s="1217" t="s">
        <v>3521</v>
      </c>
      <c r="F158" s="1217" t="s">
        <v>86</v>
      </c>
      <c r="G158" s="1261" t="s">
        <v>3547</v>
      </c>
      <c r="H158" s="1219">
        <v>15000</v>
      </c>
      <c r="I158" s="1220" t="s">
        <v>3063</v>
      </c>
      <c r="J158" s="1221" t="s">
        <v>3453</v>
      </c>
      <c r="K158" s="1233"/>
      <c r="L158" s="1234">
        <v>3000</v>
      </c>
      <c r="M158" s="1235">
        <v>4000</v>
      </c>
      <c r="N158" s="1235"/>
      <c r="O158" s="1236"/>
      <c r="P158" s="1235">
        <v>5000</v>
      </c>
      <c r="Q158" s="1237"/>
      <c r="R158" s="1239"/>
      <c r="S158" s="1239"/>
      <c r="T158" s="1237"/>
      <c r="U158" s="1239"/>
      <c r="V158" s="1239">
        <f t="shared" si="0"/>
        <v>8000</v>
      </c>
      <c r="W158" s="1239">
        <f t="shared" si="1"/>
        <v>727.27272727272793</v>
      </c>
      <c r="X158" s="1240">
        <f t="shared" si="2"/>
        <v>2272.7272727272721</v>
      </c>
      <c r="Y158" s="1241">
        <f t="shared" si="3"/>
        <v>0.15151515151515146</v>
      </c>
      <c r="Z158" s="10" t="s">
        <v>107</v>
      </c>
      <c r="AA158" s="1217" t="s">
        <v>3666</v>
      </c>
    </row>
    <row r="159" spans="1:28" ht="18">
      <c r="A159" s="1217" t="s">
        <v>3667</v>
      </c>
      <c r="B159" s="1218">
        <v>44936.423611111109</v>
      </c>
      <c r="C159" s="1217" t="s">
        <v>1170</v>
      </c>
      <c r="D159" s="1217" t="s">
        <v>3456</v>
      </c>
      <c r="E159" s="1217" t="s">
        <v>3532</v>
      </c>
      <c r="F159" s="1217" t="s">
        <v>94</v>
      </c>
      <c r="G159" s="1217" t="s">
        <v>3505</v>
      </c>
      <c r="H159" s="1219">
        <f>950/0.05308</f>
        <v>17897.513187641296</v>
      </c>
      <c r="I159" s="1220" t="s">
        <v>3063</v>
      </c>
      <c r="J159" s="1221" t="s">
        <v>3450</v>
      </c>
      <c r="K159" s="1233"/>
      <c r="L159" s="1234">
        <v>3000</v>
      </c>
      <c r="M159" s="1235">
        <v>4000</v>
      </c>
      <c r="N159" s="1235"/>
      <c r="O159" s="1236"/>
      <c r="P159" s="1235">
        <v>5000</v>
      </c>
      <c r="Q159" s="1237"/>
      <c r="R159" s="1239"/>
      <c r="S159" s="1239"/>
      <c r="T159" s="1237"/>
      <c r="U159" s="1239"/>
      <c r="V159" s="1239">
        <f t="shared" si="0"/>
        <v>10897.513187641296</v>
      </c>
      <c r="W159" s="1239">
        <f t="shared" si="1"/>
        <v>990.68301705829981</v>
      </c>
      <c r="X159" s="1240">
        <f t="shared" si="2"/>
        <v>4906.8301705829963</v>
      </c>
      <c r="Y159" s="1241">
        <f t="shared" si="3"/>
        <v>0.27416267942583733</v>
      </c>
      <c r="Z159" s="10" t="s">
        <v>108</v>
      </c>
      <c r="AA159" s="1217" t="s">
        <v>3667</v>
      </c>
    </row>
    <row r="160" spans="1:28" ht="18">
      <c r="A160" s="1217" t="s">
        <v>3668</v>
      </c>
      <c r="B160" s="1218">
        <v>44936.4375</v>
      </c>
      <c r="C160" s="1217" t="s">
        <v>1170</v>
      </c>
      <c r="D160" s="1217" t="s">
        <v>3446</v>
      </c>
      <c r="E160" s="1217" t="s">
        <v>3503</v>
      </c>
      <c r="F160" s="1217" t="s">
        <v>55</v>
      </c>
      <c r="G160" s="1217" t="s">
        <v>3571</v>
      </c>
      <c r="H160" s="1219">
        <v>13350</v>
      </c>
      <c r="I160" s="1220" t="s">
        <v>3063</v>
      </c>
      <c r="J160" s="1221" t="s">
        <v>3453</v>
      </c>
      <c r="K160" s="1233"/>
      <c r="L160" s="1234">
        <v>1200</v>
      </c>
      <c r="M160" s="1235">
        <v>1000</v>
      </c>
      <c r="N160" s="1235"/>
      <c r="O160" s="1236"/>
      <c r="P160" s="1235">
        <v>5000</v>
      </c>
      <c r="Q160" s="1237"/>
      <c r="R160" s="1239"/>
      <c r="S160" s="1239"/>
      <c r="T160" s="1237"/>
      <c r="U160" s="1239"/>
      <c r="V160" s="1239">
        <f t="shared" si="0"/>
        <v>11150</v>
      </c>
      <c r="W160" s="1239">
        <f t="shared" si="1"/>
        <v>1013.636363636364</v>
      </c>
      <c r="X160" s="1240">
        <f t="shared" si="2"/>
        <v>5136.363636363636</v>
      </c>
      <c r="Y160" s="1241">
        <f t="shared" si="3"/>
        <v>0.38474633980251954</v>
      </c>
      <c r="Z160" s="1242" t="s">
        <v>1540</v>
      </c>
      <c r="AA160" s="1217" t="s">
        <v>3668</v>
      </c>
    </row>
    <row r="161" spans="1:28" ht="18">
      <c r="A161" s="1217" t="s">
        <v>3669</v>
      </c>
      <c r="B161" s="1218">
        <v>44936.538194444445</v>
      </c>
      <c r="C161" s="1217" t="s">
        <v>570</v>
      </c>
      <c r="D161" s="1217" t="s">
        <v>3456</v>
      </c>
      <c r="E161" s="1217" t="s">
        <v>500</v>
      </c>
      <c r="F161" s="1217" t="s">
        <v>49</v>
      </c>
      <c r="G161" s="1217" t="s">
        <v>3449</v>
      </c>
      <c r="H161" s="1219">
        <v>17000</v>
      </c>
      <c r="I161" s="1220" t="s">
        <v>3063</v>
      </c>
      <c r="J161" s="1221" t="s">
        <v>3453</v>
      </c>
      <c r="K161" s="1233"/>
      <c r="L161" s="1234" t="e">
        <f ca="1">_xludf.IFS(D161="成田机场",3000,D161="羽田机场",1200,E161="NearMe",1000,E161="VIP-limo",H161*0.12)</f>
        <v>#NAME?</v>
      </c>
      <c r="M161" s="1235" t="e">
        <f ca="1">_xludf.IFS(D161="成田机场",4000,D161="羽田机场",1000,E161="VIP-limo",0)</f>
        <v>#NAME?</v>
      </c>
      <c r="N161" s="1235" t="e">
        <f ca="1">(15000-L161-M161)*0.7</f>
        <v>#NAME?</v>
      </c>
      <c r="O161" s="1236"/>
      <c r="P161" s="1235"/>
      <c r="Q161" s="1237"/>
      <c r="R161" s="1239">
        <v>260</v>
      </c>
      <c r="S161" s="1239"/>
      <c r="T161" s="1237"/>
      <c r="U161" s="1239"/>
      <c r="V161" s="1239" t="e">
        <f t="shared" ca="1" si="0"/>
        <v>#NAME?</v>
      </c>
      <c r="W161" s="1239" t="e">
        <f t="shared" ca="1" si="1"/>
        <v>#NAME?</v>
      </c>
      <c r="X161" s="1240" t="e">
        <f t="shared" ca="1" si="2"/>
        <v>#NAME?</v>
      </c>
      <c r="Y161" s="1241" t="e">
        <f t="shared" ca="1" si="3"/>
        <v>#NAME?</v>
      </c>
      <c r="Z161" s="1242" t="s">
        <v>107</v>
      </c>
      <c r="AA161" s="1217" t="s">
        <v>3669</v>
      </c>
    </row>
    <row r="162" spans="1:28" ht="18">
      <c r="A162" s="1217" t="s">
        <v>3670</v>
      </c>
      <c r="B162" s="1218">
        <v>44936.597222222219</v>
      </c>
      <c r="C162" s="1217" t="s">
        <v>570</v>
      </c>
      <c r="D162" s="1217" t="s">
        <v>3456</v>
      </c>
      <c r="E162" s="1217" t="s">
        <v>3671</v>
      </c>
      <c r="F162" s="1217" t="s">
        <v>94</v>
      </c>
      <c r="G162" s="666" t="s">
        <v>3505</v>
      </c>
      <c r="H162" s="1219">
        <v>22000</v>
      </c>
      <c r="I162" s="1220" t="s">
        <v>3063</v>
      </c>
      <c r="J162" s="1221" t="s">
        <v>3453</v>
      </c>
      <c r="K162" s="1233"/>
      <c r="L162" s="1234">
        <v>3000</v>
      </c>
      <c r="M162" s="1235">
        <v>4000</v>
      </c>
      <c r="N162" s="1235"/>
      <c r="O162" s="1236"/>
      <c r="P162" s="1235">
        <v>5000</v>
      </c>
      <c r="Q162" s="1237"/>
      <c r="R162" s="1239">
        <v>520</v>
      </c>
      <c r="S162" s="1239"/>
      <c r="T162" s="1237"/>
      <c r="U162" s="1239"/>
      <c r="V162" s="1239">
        <f t="shared" si="0"/>
        <v>14480</v>
      </c>
      <c r="W162" s="1239">
        <f t="shared" si="1"/>
        <v>1316.3636363636379</v>
      </c>
      <c r="X162" s="1240">
        <f t="shared" si="2"/>
        <v>8163.6363636363621</v>
      </c>
      <c r="Y162" s="1241">
        <f t="shared" si="3"/>
        <v>0.37107438016528921</v>
      </c>
      <c r="Z162" s="1242" t="s">
        <v>108</v>
      </c>
      <c r="AA162" s="1217" t="s">
        <v>3670</v>
      </c>
    </row>
    <row r="163" spans="1:28" ht="18">
      <c r="A163" s="1217" t="s">
        <v>3672</v>
      </c>
      <c r="B163" s="1218">
        <v>44936.618055555555</v>
      </c>
      <c r="C163" s="1217" t="s">
        <v>570</v>
      </c>
      <c r="D163" s="1217" t="s">
        <v>3456</v>
      </c>
      <c r="E163" s="1217" t="s">
        <v>3503</v>
      </c>
      <c r="F163" s="1217" t="s">
        <v>2285</v>
      </c>
      <c r="G163" s="1261" t="s">
        <v>3629</v>
      </c>
      <c r="H163" s="1219">
        <v>16000</v>
      </c>
      <c r="I163" s="1220" t="s">
        <v>3063</v>
      </c>
      <c r="J163" s="1221" t="s">
        <v>3453</v>
      </c>
      <c r="K163" s="1233"/>
      <c r="L163" s="1234"/>
      <c r="M163" s="1235"/>
      <c r="N163" s="1235">
        <f>(18000-L163-M163)*0.7</f>
        <v>12600</v>
      </c>
      <c r="O163" s="1236"/>
      <c r="P163" s="1235"/>
      <c r="Q163" s="1237"/>
      <c r="R163" s="1239"/>
      <c r="S163" s="1239"/>
      <c r="T163" s="1237"/>
      <c r="U163" s="1239"/>
      <c r="V163" s="1239">
        <f t="shared" si="0"/>
        <v>16000</v>
      </c>
      <c r="W163" s="1239">
        <f t="shared" si="1"/>
        <v>1454.5454545454559</v>
      </c>
      <c r="X163" s="1240">
        <f t="shared" si="2"/>
        <v>1945.4545454545441</v>
      </c>
      <c r="Y163" s="1241">
        <f t="shared" si="3"/>
        <v>0.12159090909090901</v>
      </c>
      <c r="Z163" s="1242" t="s">
        <v>1540</v>
      </c>
      <c r="AA163" s="1217" t="s">
        <v>3672</v>
      </c>
    </row>
    <row r="164" spans="1:28" ht="18">
      <c r="A164" s="1217" t="s">
        <v>3673</v>
      </c>
      <c r="B164" s="1218">
        <v>44936.722222222219</v>
      </c>
      <c r="C164" s="1217" t="s">
        <v>3473</v>
      </c>
      <c r="D164" s="1217"/>
      <c r="E164" s="1217" t="s">
        <v>3570</v>
      </c>
      <c r="F164" s="1217" t="s">
        <v>55</v>
      </c>
      <c r="G164" s="1217" t="s">
        <v>3571</v>
      </c>
      <c r="H164" s="1219">
        <v>11000</v>
      </c>
      <c r="I164" s="1220" t="s">
        <v>3063</v>
      </c>
      <c r="J164" s="1221" t="s">
        <v>3453</v>
      </c>
      <c r="K164" s="1233"/>
      <c r="L164" s="1234">
        <v>1000</v>
      </c>
      <c r="M164" s="1235"/>
      <c r="N164" s="1235"/>
      <c r="O164" s="1236"/>
      <c r="P164" s="1235">
        <v>5300</v>
      </c>
      <c r="Q164" s="1237"/>
      <c r="R164" s="1239"/>
      <c r="S164" s="1239"/>
      <c r="T164" s="1237"/>
      <c r="U164" s="1239"/>
      <c r="V164" s="1239">
        <f t="shared" si="0"/>
        <v>10000</v>
      </c>
      <c r="W164" s="1239">
        <f t="shared" si="1"/>
        <v>909.09090909090992</v>
      </c>
      <c r="X164" s="1240">
        <f t="shared" si="2"/>
        <v>3790.9090909090901</v>
      </c>
      <c r="Y164" s="1241">
        <f t="shared" si="3"/>
        <v>0.34462809917355364</v>
      </c>
      <c r="Z164" s="1242" t="s">
        <v>3572</v>
      </c>
      <c r="AA164" s="1217" t="s">
        <v>3673</v>
      </c>
    </row>
    <row r="165" spans="1:28" ht="18">
      <c r="A165" s="1217" t="s">
        <v>3674</v>
      </c>
      <c r="B165" s="1218">
        <v>44936.722222222219</v>
      </c>
      <c r="C165" s="1217" t="s">
        <v>3473</v>
      </c>
      <c r="D165" s="1217"/>
      <c r="E165" s="1217" t="s">
        <v>3570</v>
      </c>
      <c r="F165" s="1217" t="s">
        <v>86</v>
      </c>
      <c r="G165" s="1217" t="s">
        <v>3547</v>
      </c>
      <c r="H165" s="1219">
        <v>11000</v>
      </c>
      <c r="I165" s="1220" t="s">
        <v>3063</v>
      </c>
      <c r="J165" s="1221" t="s">
        <v>3453</v>
      </c>
      <c r="K165" s="1233"/>
      <c r="L165" s="1234">
        <v>1000</v>
      </c>
      <c r="M165" s="1235"/>
      <c r="N165" s="1235"/>
      <c r="O165" s="1236"/>
      <c r="P165" s="1235">
        <v>4300</v>
      </c>
      <c r="Q165" s="1237"/>
      <c r="R165" s="1239"/>
      <c r="S165" s="1239"/>
      <c r="T165" s="1237"/>
      <c r="U165" s="1239"/>
      <c r="V165" s="1239">
        <f t="shared" si="0"/>
        <v>10000</v>
      </c>
      <c r="W165" s="1239">
        <f t="shared" si="1"/>
        <v>909.09090909090992</v>
      </c>
      <c r="X165" s="1240">
        <f t="shared" si="2"/>
        <v>4790.9090909090901</v>
      </c>
      <c r="Y165" s="1241">
        <f t="shared" si="3"/>
        <v>0.43553719008264458</v>
      </c>
      <c r="Z165" s="1242" t="s">
        <v>3572</v>
      </c>
      <c r="AA165" s="1217" t="s">
        <v>3674</v>
      </c>
    </row>
    <row r="166" spans="1:28" ht="18">
      <c r="A166" s="1217" t="s">
        <v>3675</v>
      </c>
      <c r="B166" s="1218">
        <v>44936.722222222219</v>
      </c>
      <c r="C166" s="1217" t="s">
        <v>3473</v>
      </c>
      <c r="D166" s="1217"/>
      <c r="E166" s="1217" t="s">
        <v>3570</v>
      </c>
      <c r="F166" s="1217" t="s">
        <v>52</v>
      </c>
      <c r="G166" s="1217" t="s">
        <v>3512</v>
      </c>
      <c r="H166" s="1219">
        <v>8500</v>
      </c>
      <c r="I166" s="1220" t="s">
        <v>3063</v>
      </c>
      <c r="J166" s="1221" t="s">
        <v>3453</v>
      </c>
      <c r="K166" s="1233"/>
      <c r="L166" s="1234">
        <v>1000</v>
      </c>
      <c r="M166" s="1235"/>
      <c r="N166" s="1235"/>
      <c r="O166" s="1236"/>
      <c r="P166" s="1235">
        <v>5300</v>
      </c>
      <c r="Q166" s="1237"/>
      <c r="R166" s="1239"/>
      <c r="S166" s="1239"/>
      <c r="T166" s="1237"/>
      <c r="U166" s="1239"/>
      <c r="V166" s="1239">
        <f t="shared" si="0"/>
        <v>7500</v>
      </c>
      <c r="W166" s="1239">
        <f t="shared" si="1"/>
        <v>681.81818181818198</v>
      </c>
      <c r="X166" s="1240">
        <f t="shared" si="2"/>
        <v>1518.181818181818</v>
      </c>
      <c r="Y166" s="1241">
        <f t="shared" si="3"/>
        <v>0.17860962566844918</v>
      </c>
      <c r="Z166" s="1242" t="s">
        <v>3572</v>
      </c>
      <c r="AA166" s="1217" t="s">
        <v>3675</v>
      </c>
    </row>
    <row r="167" spans="1:28" ht="18">
      <c r="A167" s="1246" t="s">
        <v>3676</v>
      </c>
      <c r="B167" s="1247">
        <v>44936.729166666664</v>
      </c>
      <c r="C167" s="1246" t="s">
        <v>570</v>
      </c>
      <c r="D167" s="1246" t="s">
        <v>3456</v>
      </c>
      <c r="E167" s="1246" t="s">
        <v>332</v>
      </c>
      <c r="F167" s="1246" t="s">
        <v>92</v>
      </c>
      <c r="G167" s="1321"/>
      <c r="H167" s="1248">
        <v>30500</v>
      </c>
      <c r="I167" s="1249" t="s">
        <v>3063</v>
      </c>
      <c r="J167" s="1250" t="s">
        <v>3453</v>
      </c>
      <c r="K167" s="1262"/>
      <c r="L167" s="1252">
        <v>4000</v>
      </c>
      <c r="M167" s="1253" t="e">
        <f ca="1">_xludf.IFS(D167="成田机场",4000,D167="羽田机场",1000,E167="VIP-limo",0)</f>
        <v>#NAME?</v>
      </c>
      <c r="N167" s="1253" t="e">
        <f ca="1">(25500-L167-M167)*0.7</f>
        <v>#NAME?</v>
      </c>
      <c r="O167" s="1254"/>
      <c r="P167" s="1253"/>
      <c r="Q167" s="1255"/>
      <c r="R167" s="1256">
        <v>780</v>
      </c>
      <c r="S167" s="1256"/>
      <c r="T167" s="1255"/>
      <c r="U167" s="1256"/>
      <c r="V167" s="1256" t="e">
        <f t="shared" ca="1" si="0"/>
        <v>#NAME?</v>
      </c>
      <c r="W167" s="1256" t="e">
        <f t="shared" ca="1" si="1"/>
        <v>#NAME?</v>
      </c>
      <c r="X167" s="1257" t="e">
        <f t="shared" ca="1" si="2"/>
        <v>#NAME?</v>
      </c>
      <c r="Y167" s="1258" t="e">
        <f t="shared" ca="1" si="3"/>
        <v>#NAME?</v>
      </c>
      <c r="Z167" s="1259" t="s">
        <v>107</v>
      </c>
      <c r="AA167" s="1246" t="s">
        <v>3676</v>
      </c>
      <c r="AB167" s="1260"/>
    </row>
    <row r="168" spans="1:28" ht="18">
      <c r="A168" s="1217" t="s">
        <v>3677</v>
      </c>
      <c r="B168" s="1218">
        <v>44937.270833333336</v>
      </c>
      <c r="C168" s="1217" t="s">
        <v>1170</v>
      </c>
      <c r="D168" s="1217" t="s">
        <v>3446</v>
      </c>
      <c r="E168" s="1217" t="s">
        <v>1393</v>
      </c>
      <c r="F168" s="1217" t="s">
        <v>86</v>
      </c>
      <c r="G168" s="1217" t="s">
        <v>3547</v>
      </c>
      <c r="H168" s="1219">
        <v>14000</v>
      </c>
      <c r="I168" s="1220" t="s">
        <v>3063</v>
      </c>
      <c r="J168" s="1221"/>
      <c r="K168" s="1233"/>
      <c r="L168" s="1234">
        <v>1200</v>
      </c>
      <c r="M168" s="1235">
        <v>1630</v>
      </c>
      <c r="N168" s="1235"/>
      <c r="O168" s="1236"/>
      <c r="P168" s="1235">
        <v>4000</v>
      </c>
      <c r="Q168" s="1237"/>
      <c r="R168" s="1239"/>
      <c r="S168" s="1239"/>
      <c r="T168" s="1237"/>
      <c r="U168" s="1239"/>
      <c r="V168" s="1239">
        <f t="shared" si="0"/>
        <v>11170</v>
      </c>
      <c r="W168" s="1239">
        <f t="shared" si="1"/>
        <v>1015.454545454546</v>
      </c>
      <c r="X168" s="1240">
        <f t="shared" si="2"/>
        <v>6154.545454545454</v>
      </c>
      <c r="Y168" s="1241">
        <f t="shared" si="3"/>
        <v>0.43961038961038956</v>
      </c>
      <c r="Z168" s="1242" t="s">
        <v>108</v>
      </c>
      <c r="AA168" s="1217" t="s">
        <v>3677</v>
      </c>
    </row>
    <row r="169" spans="1:28" ht="18">
      <c r="A169" s="1217" t="s">
        <v>3678</v>
      </c>
      <c r="B169" s="1218">
        <v>44937.270833333336</v>
      </c>
      <c r="C169" s="1217" t="s">
        <v>1170</v>
      </c>
      <c r="D169" s="1217" t="s">
        <v>3446</v>
      </c>
      <c r="E169" s="1217" t="s">
        <v>1393</v>
      </c>
      <c r="F169" s="1217" t="s">
        <v>3641</v>
      </c>
      <c r="G169" s="1217" t="s">
        <v>3527</v>
      </c>
      <c r="H169" s="1219">
        <v>14000</v>
      </c>
      <c r="I169" s="1220" t="s">
        <v>3063</v>
      </c>
      <c r="J169" s="1221"/>
      <c r="K169" s="1233"/>
      <c r="L169" s="1234" t="e">
        <f t="shared" ref="L169:L170" ca="1" si="25">_xludf.IFS(D169="成田机场",3000,D169="羽田机场",1200,E169="NearMe",1000,E169="VIP-limo",H169*0.12)</f>
        <v>#NAME?</v>
      </c>
      <c r="M169" s="1235">
        <v>1679</v>
      </c>
      <c r="N169" s="1235"/>
      <c r="O169" s="1236"/>
      <c r="P169" s="1235">
        <v>4000</v>
      </c>
      <c r="Q169" s="1237"/>
      <c r="R169" s="1239"/>
      <c r="S169" s="1239"/>
      <c r="T169" s="1237"/>
      <c r="U169" s="1239"/>
      <c r="V169" s="1239" t="e">
        <f t="shared" ca="1" si="0"/>
        <v>#NAME?</v>
      </c>
      <c r="W169" s="1239" t="e">
        <f t="shared" ca="1" si="1"/>
        <v>#NAME?</v>
      </c>
      <c r="X169" s="1240" t="e">
        <f t="shared" ca="1" si="2"/>
        <v>#NAME?</v>
      </c>
      <c r="Y169" s="1241" t="e">
        <f t="shared" ca="1" si="3"/>
        <v>#NAME?</v>
      </c>
      <c r="Z169" s="1242" t="s">
        <v>108</v>
      </c>
      <c r="AA169" s="1217" t="s">
        <v>3678</v>
      </c>
    </row>
    <row r="170" spans="1:28" ht="18">
      <c r="A170" s="1217" t="s">
        <v>3679</v>
      </c>
      <c r="B170" s="1218">
        <v>44937.270833333336</v>
      </c>
      <c r="C170" s="1217" t="s">
        <v>1170</v>
      </c>
      <c r="D170" s="1217" t="s">
        <v>3446</v>
      </c>
      <c r="E170" s="1217" t="s">
        <v>1393</v>
      </c>
      <c r="F170" s="1217" t="s">
        <v>49</v>
      </c>
      <c r="G170" s="1217" t="s">
        <v>3505</v>
      </c>
      <c r="H170" s="1219">
        <v>14000</v>
      </c>
      <c r="I170" s="1220" t="s">
        <v>3063</v>
      </c>
      <c r="J170" s="1221"/>
      <c r="K170" s="1233"/>
      <c r="L170" s="1234" t="e">
        <f t="shared" ca="1" si="25"/>
        <v>#NAME?</v>
      </c>
      <c r="M170" s="1235" t="e">
        <f ca="1">_xludf.IFS(D170="成田机场",4000,D170="羽田机场",1000,E170="VIP-limo",0)</f>
        <v>#NAME?</v>
      </c>
      <c r="N170" s="1235" t="e">
        <f ca="1">(8500-L170-M170)*0.7</f>
        <v>#NAME?</v>
      </c>
      <c r="O170" s="1236"/>
      <c r="P170" s="1235"/>
      <c r="Q170" s="1237"/>
      <c r="R170" s="1239"/>
      <c r="S170" s="1239"/>
      <c r="T170" s="1237"/>
      <c r="U170" s="1239"/>
      <c r="V170" s="1239" t="e">
        <f t="shared" ca="1" si="0"/>
        <v>#NAME?</v>
      </c>
      <c r="W170" s="1239" t="e">
        <f t="shared" ca="1" si="1"/>
        <v>#NAME?</v>
      </c>
      <c r="X170" s="1240" t="e">
        <f t="shared" ca="1" si="2"/>
        <v>#NAME?</v>
      </c>
      <c r="Y170" s="1241" t="e">
        <f t="shared" ca="1" si="3"/>
        <v>#NAME?</v>
      </c>
      <c r="Z170" s="1242" t="s">
        <v>108</v>
      </c>
      <c r="AA170" s="1217" t="s">
        <v>3679</v>
      </c>
    </row>
    <row r="171" spans="1:28" ht="18">
      <c r="A171" s="1217" t="s">
        <v>3680</v>
      </c>
      <c r="B171" s="1218">
        <v>44937.3125</v>
      </c>
      <c r="C171" s="1217" t="s">
        <v>3473</v>
      </c>
      <c r="D171" s="1217"/>
      <c r="E171" s="1217" t="s">
        <v>3570</v>
      </c>
      <c r="F171" s="1217" t="s">
        <v>55</v>
      </c>
      <c r="G171" s="1217" t="s">
        <v>3571</v>
      </c>
      <c r="H171" s="1219">
        <v>11000</v>
      </c>
      <c r="I171" s="1220" t="s">
        <v>3063</v>
      </c>
      <c r="J171" s="1221" t="s">
        <v>3453</v>
      </c>
      <c r="K171" s="1233"/>
      <c r="L171" s="1234">
        <v>1000</v>
      </c>
      <c r="M171" s="1235"/>
      <c r="N171" s="1235"/>
      <c r="O171" s="1236"/>
      <c r="P171" s="1235">
        <v>5300</v>
      </c>
      <c r="Q171" s="1237"/>
      <c r="R171" s="1239"/>
      <c r="S171" s="1239"/>
      <c r="T171" s="1237"/>
      <c r="U171" s="1239"/>
      <c r="V171" s="1239">
        <f t="shared" si="0"/>
        <v>10000</v>
      </c>
      <c r="W171" s="1239">
        <f t="shared" si="1"/>
        <v>909.09090909090992</v>
      </c>
      <c r="X171" s="1240">
        <f t="shared" si="2"/>
        <v>3790.9090909090901</v>
      </c>
      <c r="Y171" s="1241">
        <f t="shared" si="3"/>
        <v>0.34462809917355364</v>
      </c>
      <c r="Z171" s="1242" t="s">
        <v>3572</v>
      </c>
      <c r="AA171" s="1217" t="s">
        <v>3680</v>
      </c>
    </row>
    <row r="172" spans="1:28" ht="18">
      <c r="A172" s="1217" t="s">
        <v>3681</v>
      </c>
      <c r="B172" s="1218">
        <v>44937.3125</v>
      </c>
      <c r="C172" s="1217" t="s">
        <v>3473</v>
      </c>
      <c r="D172" s="1217"/>
      <c r="E172" s="1217" t="s">
        <v>3570</v>
      </c>
      <c r="F172" s="1217" t="s">
        <v>86</v>
      </c>
      <c r="G172" s="1217" t="s">
        <v>3547</v>
      </c>
      <c r="H172" s="1219">
        <v>8500</v>
      </c>
      <c r="I172" s="1220" t="s">
        <v>3063</v>
      </c>
      <c r="J172" s="1221" t="s">
        <v>3453</v>
      </c>
      <c r="K172" s="1233"/>
      <c r="L172" s="1234">
        <v>1000</v>
      </c>
      <c r="M172" s="1235"/>
      <c r="N172" s="1235"/>
      <c r="O172" s="1236"/>
      <c r="P172" s="1235">
        <v>4300</v>
      </c>
      <c r="Q172" s="1237"/>
      <c r="R172" s="1239"/>
      <c r="S172" s="1239"/>
      <c r="T172" s="1237"/>
      <c r="U172" s="1239"/>
      <c r="V172" s="1239">
        <f t="shared" si="0"/>
        <v>7500</v>
      </c>
      <c r="W172" s="1239">
        <f t="shared" si="1"/>
        <v>681.81818181818198</v>
      </c>
      <c r="X172" s="1240">
        <f t="shared" si="2"/>
        <v>2518.181818181818</v>
      </c>
      <c r="Y172" s="1241">
        <f t="shared" si="3"/>
        <v>0.29625668449197862</v>
      </c>
      <c r="Z172" s="1242" t="s">
        <v>3572</v>
      </c>
      <c r="AA172" s="1217" t="s">
        <v>3681</v>
      </c>
    </row>
    <row r="173" spans="1:28" ht="18">
      <c r="A173" s="1217" t="s">
        <v>3682</v>
      </c>
      <c r="B173" s="1218">
        <v>44937.3125</v>
      </c>
      <c r="C173" s="1217" t="s">
        <v>3473</v>
      </c>
      <c r="D173" s="1217"/>
      <c r="E173" s="1217" t="s">
        <v>3570</v>
      </c>
      <c r="F173" s="1217" t="s">
        <v>52</v>
      </c>
      <c r="G173" s="1217" t="s">
        <v>3512</v>
      </c>
      <c r="H173" s="1219">
        <v>11000</v>
      </c>
      <c r="I173" s="1220" t="s">
        <v>3063</v>
      </c>
      <c r="J173" s="1221" t="s">
        <v>3453</v>
      </c>
      <c r="K173" s="1233"/>
      <c r="L173" s="1234">
        <v>1000</v>
      </c>
      <c r="M173" s="1235"/>
      <c r="N173" s="1235"/>
      <c r="O173" s="1236"/>
      <c r="P173" s="1235">
        <v>5300</v>
      </c>
      <c r="Q173" s="1237"/>
      <c r="R173" s="1239"/>
      <c r="S173" s="1239"/>
      <c r="T173" s="1237"/>
      <c r="U173" s="1239"/>
      <c r="V173" s="1239">
        <f t="shared" si="0"/>
        <v>10000</v>
      </c>
      <c r="W173" s="1239">
        <f t="shared" si="1"/>
        <v>909.09090909090992</v>
      </c>
      <c r="X173" s="1240">
        <f t="shared" si="2"/>
        <v>3790.9090909090901</v>
      </c>
      <c r="Y173" s="1241">
        <f t="shared" si="3"/>
        <v>0.34462809917355364</v>
      </c>
      <c r="Z173" s="1242" t="s">
        <v>3572</v>
      </c>
      <c r="AA173" s="1217" t="s">
        <v>3682</v>
      </c>
    </row>
    <row r="174" spans="1:28" ht="18">
      <c r="A174" s="1217" t="s">
        <v>3683</v>
      </c>
      <c r="B174" s="1218">
        <v>44937.333333333336</v>
      </c>
      <c r="C174" s="1217" t="s">
        <v>1906</v>
      </c>
      <c r="D174" s="1217" t="s">
        <v>3456</v>
      </c>
      <c r="E174" s="1217" t="s">
        <v>332</v>
      </c>
      <c r="F174" s="1217" t="s">
        <v>92</v>
      </c>
      <c r="G174" s="1217" t="s">
        <v>3657</v>
      </c>
      <c r="H174" s="1219">
        <v>77500</v>
      </c>
      <c r="I174" s="1220" t="s">
        <v>3050</v>
      </c>
      <c r="J174" s="1221" t="s">
        <v>3453</v>
      </c>
      <c r="K174" s="1233"/>
      <c r="L174" s="1234">
        <v>6000</v>
      </c>
      <c r="M174" s="1235"/>
      <c r="N174" s="1235"/>
      <c r="O174" s="1236">
        <v>2</v>
      </c>
      <c r="P174" s="1235">
        <v>32700</v>
      </c>
      <c r="Q174" s="1237"/>
      <c r="R174" s="1239"/>
      <c r="S174" s="1239"/>
      <c r="T174" s="1237"/>
      <c r="U174" s="1239"/>
      <c r="V174" s="1239">
        <f t="shared" si="0"/>
        <v>71500</v>
      </c>
      <c r="W174" s="1239">
        <f t="shared" si="1"/>
        <v>6500.0000000000073</v>
      </c>
      <c r="X174" s="1240">
        <f t="shared" si="2"/>
        <v>32299.999999999993</v>
      </c>
      <c r="Y174" s="1241">
        <f t="shared" si="3"/>
        <v>0.41677419354838702</v>
      </c>
      <c r="Z174" s="1242" t="s">
        <v>107</v>
      </c>
      <c r="AA174" s="1217" t="s">
        <v>3683</v>
      </c>
    </row>
    <row r="175" spans="1:28" ht="18">
      <c r="A175" s="1217" t="s">
        <v>3684</v>
      </c>
      <c r="B175" s="1218">
        <v>44937.354166666664</v>
      </c>
      <c r="C175" s="1217" t="s">
        <v>1906</v>
      </c>
      <c r="D175" s="1217"/>
      <c r="E175" s="1217" t="s">
        <v>3452</v>
      </c>
      <c r="F175" s="1217" t="s">
        <v>49</v>
      </c>
      <c r="G175" s="1217" t="s">
        <v>3505</v>
      </c>
      <c r="H175" s="1219">
        <v>50000</v>
      </c>
      <c r="I175" s="1220" t="s">
        <v>3063</v>
      </c>
      <c r="J175" s="1221" t="s">
        <v>3453</v>
      </c>
      <c r="K175" s="1233"/>
      <c r="L175" s="1234">
        <v>5000</v>
      </c>
      <c r="M175" s="1235">
        <v>5720</v>
      </c>
      <c r="N175" s="1235"/>
      <c r="O175" s="1236">
        <v>1</v>
      </c>
      <c r="P175" s="1235">
        <v>15000</v>
      </c>
      <c r="Q175" s="1237"/>
      <c r="R175" s="1239"/>
      <c r="S175" s="1239"/>
      <c r="T175" s="1237"/>
      <c r="U175" s="1239"/>
      <c r="V175" s="1239">
        <f t="shared" si="0"/>
        <v>39280</v>
      </c>
      <c r="W175" s="1239">
        <f t="shared" si="1"/>
        <v>3570.9090909090955</v>
      </c>
      <c r="X175" s="1240">
        <f t="shared" si="2"/>
        <v>20709.090909090904</v>
      </c>
      <c r="Y175" s="1241">
        <f t="shared" si="3"/>
        <v>0.4141818181818181</v>
      </c>
      <c r="Z175" s="1242" t="s">
        <v>3454</v>
      </c>
      <c r="AA175" s="1217" t="s">
        <v>3684</v>
      </c>
      <c r="AB175" s="10"/>
    </row>
    <row r="176" spans="1:28" ht="18">
      <c r="A176" s="1217" t="s">
        <v>3685</v>
      </c>
      <c r="B176" s="1218">
        <v>44937.375</v>
      </c>
      <c r="C176" s="1217" t="s">
        <v>1170</v>
      </c>
      <c r="D176" s="1217" t="s">
        <v>3446</v>
      </c>
      <c r="E176" s="1217" t="s">
        <v>3557</v>
      </c>
      <c r="F176" s="1217" t="s">
        <v>1706</v>
      </c>
      <c r="G176" s="1217" t="s">
        <v>3686</v>
      </c>
      <c r="H176" s="1219">
        <f>1100/0.05308</f>
        <v>20723.436322532027</v>
      </c>
      <c r="I176" s="1220" t="s">
        <v>3063</v>
      </c>
      <c r="J176" s="1221" t="s">
        <v>3450</v>
      </c>
      <c r="K176" s="1233"/>
      <c r="L176" s="1234">
        <v>1200</v>
      </c>
      <c r="M176" s="1235">
        <v>1000</v>
      </c>
      <c r="N176" s="1235"/>
      <c r="O176" s="1236"/>
      <c r="P176" s="1235">
        <v>4000</v>
      </c>
      <c r="Q176" s="1237"/>
      <c r="R176" s="1239"/>
      <c r="S176" s="1239"/>
      <c r="T176" s="1237"/>
      <c r="U176" s="1239"/>
      <c r="V176" s="1239">
        <f t="shared" si="0"/>
        <v>18523.436322532027</v>
      </c>
      <c r="W176" s="1239">
        <f t="shared" si="1"/>
        <v>1683.9487565938216</v>
      </c>
      <c r="X176" s="1240">
        <f t="shared" si="2"/>
        <v>12839.487565938205</v>
      </c>
      <c r="Y176" s="1241">
        <f t="shared" si="3"/>
        <v>0.61956363636363632</v>
      </c>
      <c r="Z176" s="1242" t="s">
        <v>107</v>
      </c>
      <c r="AA176" s="1217" t="s">
        <v>3685</v>
      </c>
    </row>
    <row r="177" spans="1:28" ht="18">
      <c r="A177" s="1217" t="s">
        <v>3687</v>
      </c>
      <c r="B177" s="1218">
        <v>44937.388888888891</v>
      </c>
      <c r="C177" s="1217" t="s">
        <v>1906</v>
      </c>
      <c r="D177" s="1217"/>
      <c r="E177" s="1217" t="s">
        <v>105</v>
      </c>
      <c r="F177" s="1217" t="s">
        <v>94</v>
      </c>
      <c r="G177" s="1217" t="s">
        <v>3515</v>
      </c>
      <c r="H177" s="1219">
        <v>60000</v>
      </c>
      <c r="I177" s="1220" t="s">
        <v>3063</v>
      </c>
      <c r="J177" s="1221" t="s">
        <v>3453</v>
      </c>
      <c r="K177" s="1233"/>
      <c r="L177" s="1234">
        <v>5000</v>
      </c>
      <c r="M177" s="1235">
        <v>10490</v>
      </c>
      <c r="N177" s="1235"/>
      <c r="O177" s="1236">
        <v>1</v>
      </c>
      <c r="P177" s="1235">
        <v>16800</v>
      </c>
      <c r="Q177" s="1237"/>
      <c r="R177" s="1239"/>
      <c r="S177" s="1239"/>
      <c r="T177" s="1237"/>
      <c r="U177" s="1239"/>
      <c r="V177" s="1239">
        <f t="shared" si="0"/>
        <v>44510</v>
      </c>
      <c r="W177" s="1239">
        <f t="shared" si="1"/>
        <v>4046.3636363636397</v>
      </c>
      <c r="X177" s="1240">
        <f t="shared" si="2"/>
        <v>23663.63636363636</v>
      </c>
      <c r="Y177" s="1241">
        <f t="shared" si="3"/>
        <v>0.39439393939393935</v>
      </c>
      <c r="Z177" s="1242" t="s">
        <v>105</v>
      </c>
      <c r="AA177" s="1217" t="s">
        <v>3687</v>
      </c>
      <c r="AB177" s="1260"/>
    </row>
    <row r="178" spans="1:28" ht="18">
      <c r="A178" s="1217" t="s">
        <v>3688</v>
      </c>
      <c r="B178" s="1218">
        <v>44937.416666666664</v>
      </c>
      <c r="C178" s="1217" t="s">
        <v>1170</v>
      </c>
      <c r="D178" s="1217" t="s">
        <v>3456</v>
      </c>
      <c r="E178" s="1217" t="s">
        <v>3557</v>
      </c>
      <c r="F178" s="1217" t="s">
        <v>3523</v>
      </c>
      <c r="G178" s="1217" t="s">
        <v>3524</v>
      </c>
      <c r="H178" s="1219">
        <f>1100/0.05308</f>
        <v>20723.436322532027</v>
      </c>
      <c r="I178" s="1220" t="s">
        <v>3063</v>
      </c>
      <c r="J178" s="1221" t="s">
        <v>3450</v>
      </c>
      <c r="K178" s="1233"/>
      <c r="L178" s="1234" t="e">
        <f ca="1">_xludf.IFS(D178="成田机场",3000,D178="羽田机场",1200,E178="NearMe",1000,E178="VIP-limo",H178*0.12)</f>
        <v>#NAME?</v>
      </c>
      <c r="M178" s="1235" t="e">
        <f ca="1">_xludf.IFS(D178="成田机场",4000,D178="羽田机场",1000,E178="VIP-limo",0)</f>
        <v>#NAME?</v>
      </c>
      <c r="N178" s="1235" t="e">
        <f ca="1">(16500-L178-M178)*0.7</f>
        <v>#NAME?</v>
      </c>
      <c r="O178" s="1236"/>
      <c r="P178" s="1235"/>
      <c r="Q178" s="1237"/>
      <c r="R178" s="1239"/>
      <c r="S178" s="1239"/>
      <c r="T178" s="1237"/>
      <c r="U178" s="1239"/>
      <c r="V178" s="1239" t="e">
        <f t="shared" ca="1" si="0"/>
        <v>#NAME?</v>
      </c>
      <c r="W178" s="1239" t="e">
        <f t="shared" ca="1" si="1"/>
        <v>#NAME?</v>
      </c>
      <c r="X178" s="1240" t="e">
        <f t="shared" ca="1" si="2"/>
        <v>#NAME?</v>
      </c>
      <c r="Y178" s="1241" t="e">
        <f t="shared" ca="1" si="3"/>
        <v>#NAME?</v>
      </c>
      <c r="Z178" s="1242" t="s">
        <v>107</v>
      </c>
      <c r="AA178" s="1217" t="s">
        <v>3688</v>
      </c>
    </row>
    <row r="179" spans="1:28" ht="18">
      <c r="A179" s="1217" t="s">
        <v>3689</v>
      </c>
      <c r="B179" s="1218">
        <v>44937.416666666664</v>
      </c>
      <c r="C179" s="1217" t="s">
        <v>570</v>
      </c>
      <c r="D179" s="1217" t="s">
        <v>3456</v>
      </c>
      <c r="E179" s="1217" t="s">
        <v>3690</v>
      </c>
      <c r="F179" s="1217" t="s">
        <v>2285</v>
      </c>
      <c r="G179" s="1217" t="s">
        <v>3488</v>
      </c>
      <c r="H179" s="1219">
        <v>100000</v>
      </c>
      <c r="I179" s="1220" t="s">
        <v>3063</v>
      </c>
      <c r="J179" s="1221" t="s">
        <v>3453</v>
      </c>
      <c r="K179" s="1233"/>
      <c r="L179" s="1234">
        <v>15000</v>
      </c>
      <c r="M179" s="1235">
        <v>12710</v>
      </c>
      <c r="N179" s="1235"/>
      <c r="O179" s="1236"/>
      <c r="P179" s="1235">
        <v>17000</v>
      </c>
      <c r="Q179" s="1237"/>
      <c r="R179" s="1239"/>
      <c r="S179" s="1239"/>
      <c r="T179" s="1237"/>
      <c r="U179" s="1239"/>
      <c r="V179" s="1239">
        <f t="shared" si="0"/>
        <v>72290</v>
      </c>
      <c r="W179" s="1239">
        <f t="shared" si="1"/>
        <v>6571.8181818181911</v>
      </c>
      <c r="X179" s="1240">
        <f t="shared" si="2"/>
        <v>48718.181818181809</v>
      </c>
      <c r="Y179" s="1241">
        <f t="shared" si="3"/>
        <v>0.4871818181818181</v>
      </c>
      <c r="Z179" s="1242" t="s">
        <v>107</v>
      </c>
      <c r="AA179" s="1217" t="s">
        <v>3689</v>
      </c>
    </row>
    <row r="180" spans="1:28" ht="18">
      <c r="A180" s="1217" t="s">
        <v>3691</v>
      </c>
      <c r="B180" s="1218">
        <v>44937.46875</v>
      </c>
      <c r="C180" s="1217" t="s">
        <v>1170</v>
      </c>
      <c r="D180" s="1217" t="s">
        <v>3456</v>
      </c>
      <c r="E180" s="1217" t="s">
        <v>3557</v>
      </c>
      <c r="F180" s="1217" t="s">
        <v>1706</v>
      </c>
      <c r="G180" s="1217" t="s">
        <v>3686</v>
      </c>
      <c r="H180" s="1219">
        <f>1100/0.05308</f>
        <v>20723.436322532027</v>
      </c>
      <c r="I180" s="1220" t="s">
        <v>3063</v>
      </c>
      <c r="J180" s="1221" t="s">
        <v>3450</v>
      </c>
      <c r="K180" s="1233"/>
      <c r="L180" s="1234">
        <v>3000</v>
      </c>
      <c r="M180" s="1235">
        <v>4000</v>
      </c>
      <c r="N180" s="1235"/>
      <c r="O180" s="1236"/>
      <c r="P180" s="1235">
        <v>5000</v>
      </c>
      <c r="Q180" s="1237"/>
      <c r="R180" s="1239"/>
      <c r="S180" s="1239"/>
      <c r="T180" s="1237"/>
      <c r="U180" s="1239"/>
      <c r="V180" s="1239">
        <f t="shared" si="0"/>
        <v>13723.436322532027</v>
      </c>
      <c r="W180" s="1239">
        <f t="shared" si="1"/>
        <v>1247.5851202301856</v>
      </c>
      <c r="X180" s="1240">
        <f t="shared" si="2"/>
        <v>7475.8512023018411</v>
      </c>
      <c r="Y180" s="1241">
        <f t="shared" si="3"/>
        <v>0.36074380165289249</v>
      </c>
      <c r="Z180" s="1242" t="s">
        <v>107</v>
      </c>
      <c r="AA180" s="1217" t="s">
        <v>3691</v>
      </c>
    </row>
    <row r="181" spans="1:28" ht="18">
      <c r="A181" s="1217" t="s">
        <v>3692</v>
      </c>
      <c r="B181" s="1218">
        <v>44937.479166666664</v>
      </c>
      <c r="C181" s="1217" t="s">
        <v>1906</v>
      </c>
      <c r="D181" s="1217"/>
      <c r="E181" s="1217" t="s">
        <v>255</v>
      </c>
      <c r="F181" s="1217" t="s">
        <v>102</v>
      </c>
      <c r="G181" s="1217" t="s">
        <v>3517</v>
      </c>
      <c r="H181" s="1219">
        <v>45000</v>
      </c>
      <c r="I181" s="1220" t="s">
        <v>3063</v>
      </c>
      <c r="J181" s="1221" t="s">
        <v>3453</v>
      </c>
      <c r="K181" s="1233"/>
      <c r="L181" s="1234">
        <v>5000</v>
      </c>
      <c r="M181" s="1235">
        <v>5620</v>
      </c>
      <c r="N181" s="1235"/>
      <c r="O181" s="1236">
        <v>1</v>
      </c>
      <c r="P181" s="1235">
        <v>15000</v>
      </c>
      <c r="Q181" s="1237"/>
      <c r="R181" s="1239"/>
      <c r="S181" s="1239"/>
      <c r="T181" s="1237"/>
      <c r="U181" s="1239"/>
      <c r="V181" s="1239">
        <f t="shared" si="0"/>
        <v>34380</v>
      </c>
      <c r="W181" s="1239">
        <f t="shared" si="1"/>
        <v>3125.4545454545478</v>
      </c>
      <c r="X181" s="1240">
        <f t="shared" si="2"/>
        <v>16254.545454545452</v>
      </c>
      <c r="Y181" s="1241">
        <f t="shared" si="3"/>
        <v>0.36121212121212115</v>
      </c>
      <c r="Z181" s="1242" t="s">
        <v>107</v>
      </c>
      <c r="AA181" s="1217" t="s">
        <v>3692</v>
      </c>
    </row>
    <row r="182" spans="1:28" ht="18">
      <c r="A182" s="1217" t="s">
        <v>3693</v>
      </c>
      <c r="B182" s="1218">
        <v>44937.479166666664</v>
      </c>
      <c r="C182" s="1217" t="s">
        <v>1170</v>
      </c>
      <c r="D182" s="1217" t="s">
        <v>3456</v>
      </c>
      <c r="E182" s="1217" t="s">
        <v>3557</v>
      </c>
      <c r="F182" s="666" t="s">
        <v>60</v>
      </c>
      <c r="G182" s="666" t="s">
        <v>3486</v>
      </c>
      <c r="H182" s="1219">
        <f>1100/0.05308</f>
        <v>20723.436322532027</v>
      </c>
      <c r="I182" s="1220" t="s">
        <v>3063</v>
      </c>
      <c r="J182" s="1221" t="s">
        <v>3450</v>
      </c>
      <c r="K182" s="1233"/>
      <c r="L182" s="1234" t="e">
        <f t="shared" ref="L182:L183" ca="1" si="26">_xludf.IFS(D182="成田机场",3000,D182="羽田机场",1200,E182="NearMe",1000,E182="VIP-limo",H182*0.12)</f>
        <v>#NAME?</v>
      </c>
      <c r="M182" s="1235" t="e">
        <f t="shared" ref="M182:M183" ca="1" si="27">_xludf.IFS(D182="成田机场",4000,D182="羽田机场",1000,E182="VIP-limo",0)</f>
        <v>#NAME?</v>
      </c>
      <c r="N182" s="1235" t="e">
        <f t="shared" ref="N182:N183" ca="1" si="28">(15000-L182-M182)*0.7</f>
        <v>#NAME?</v>
      </c>
      <c r="O182" s="1236"/>
      <c r="P182" s="1235"/>
      <c r="Q182" s="1237"/>
      <c r="R182" s="1239"/>
      <c r="S182" s="1239"/>
      <c r="T182" s="1237"/>
      <c r="U182" s="1239"/>
      <c r="V182" s="1239" t="e">
        <f t="shared" ca="1" si="0"/>
        <v>#NAME?</v>
      </c>
      <c r="W182" s="1239" t="e">
        <f t="shared" ca="1" si="1"/>
        <v>#NAME?</v>
      </c>
      <c r="X182" s="1240" t="e">
        <f t="shared" ca="1" si="2"/>
        <v>#NAME?</v>
      </c>
      <c r="Y182" s="1241" t="e">
        <f t="shared" ca="1" si="3"/>
        <v>#NAME?</v>
      </c>
      <c r="Z182" s="1242" t="s">
        <v>107</v>
      </c>
      <c r="AA182" s="1217" t="s">
        <v>3693</v>
      </c>
    </row>
    <row r="183" spans="1:28" ht="18">
      <c r="A183" s="1217" t="s">
        <v>3694</v>
      </c>
      <c r="B183" s="1218">
        <v>44937.538194444445</v>
      </c>
      <c r="C183" s="1217" t="s">
        <v>570</v>
      </c>
      <c r="D183" s="1217" t="s">
        <v>3456</v>
      </c>
      <c r="E183" s="1217" t="s">
        <v>3695</v>
      </c>
      <c r="F183" s="1261" t="s">
        <v>60</v>
      </c>
      <c r="G183" s="1261" t="s">
        <v>3486</v>
      </c>
      <c r="H183" s="1219">
        <v>20000</v>
      </c>
      <c r="I183" s="1220" t="s">
        <v>3063</v>
      </c>
      <c r="J183" s="1221" t="s">
        <v>3453</v>
      </c>
      <c r="K183" s="1233"/>
      <c r="L183" s="1234" t="e">
        <f t="shared" ca="1" si="26"/>
        <v>#NAME?</v>
      </c>
      <c r="M183" s="1235" t="e">
        <f t="shared" ca="1" si="27"/>
        <v>#NAME?</v>
      </c>
      <c r="N183" s="1235" t="e">
        <f t="shared" ca="1" si="28"/>
        <v>#NAME?</v>
      </c>
      <c r="O183" s="1236"/>
      <c r="P183" s="1235"/>
      <c r="Q183" s="1237"/>
      <c r="R183" s="1239">
        <v>780</v>
      </c>
      <c r="S183" s="1239"/>
      <c r="T183" s="1237"/>
      <c r="U183" s="1239"/>
      <c r="V183" s="1239" t="e">
        <f t="shared" ca="1" si="0"/>
        <v>#NAME?</v>
      </c>
      <c r="W183" s="1239" t="e">
        <f t="shared" ca="1" si="1"/>
        <v>#NAME?</v>
      </c>
      <c r="X183" s="1240" t="e">
        <f t="shared" ca="1" si="2"/>
        <v>#NAME?</v>
      </c>
      <c r="Y183" s="1241" t="e">
        <f t="shared" ca="1" si="3"/>
        <v>#NAME?</v>
      </c>
      <c r="Z183" s="1242" t="s">
        <v>1540</v>
      </c>
      <c r="AA183" s="1217" t="s">
        <v>3694</v>
      </c>
    </row>
    <row r="184" spans="1:28" ht="18">
      <c r="A184" s="1217" t="s">
        <v>3696</v>
      </c>
      <c r="B184" s="1218">
        <v>44937.583333333336</v>
      </c>
      <c r="C184" s="1217" t="s">
        <v>1170</v>
      </c>
      <c r="D184" s="1217" t="s">
        <v>3456</v>
      </c>
      <c r="E184" s="1217" t="s">
        <v>3697</v>
      </c>
      <c r="F184" s="1217" t="s">
        <v>1706</v>
      </c>
      <c r="G184" s="1217" t="s">
        <v>3686</v>
      </c>
      <c r="H184" s="1219">
        <v>25000</v>
      </c>
      <c r="I184" s="1220" t="s">
        <v>3063</v>
      </c>
      <c r="J184" s="1221"/>
      <c r="K184" s="1233"/>
      <c r="L184" s="1234">
        <v>3000</v>
      </c>
      <c r="M184" s="1235">
        <v>4000</v>
      </c>
      <c r="N184" s="1235"/>
      <c r="O184" s="1236"/>
      <c r="P184" s="1235">
        <v>5000</v>
      </c>
      <c r="Q184" s="1237"/>
      <c r="T184" s="1238"/>
      <c r="V184" s="1239">
        <f t="shared" si="0"/>
        <v>18000</v>
      </c>
      <c r="W184" s="1239">
        <f t="shared" si="1"/>
        <v>1636.3636363636379</v>
      </c>
      <c r="X184" s="1240">
        <f t="shared" si="2"/>
        <v>11363.636363636362</v>
      </c>
      <c r="Y184" s="1241">
        <f t="shared" si="3"/>
        <v>0.45454545454545447</v>
      </c>
      <c r="Z184" s="1242" t="s">
        <v>3508</v>
      </c>
      <c r="AA184" s="1217" t="s">
        <v>3696</v>
      </c>
    </row>
    <row r="185" spans="1:28" ht="18">
      <c r="A185" s="1217" t="s">
        <v>3698</v>
      </c>
      <c r="B185" s="1218">
        <v>44937.604166666664</v>
      </c>
      <c r="C185" s="1217" t="s">
        <v>1170</v>
      </c>
      <c r="D185" s="1217" t="s">
        <v>3456</v>
      </c>
      <c r="E185" s="1217" t="s">
        <v>3503</v>
      </c>
      <c r="F185" s="1217" t="s">
        <v>52</v>
      </c>
      <c r="G185" s="1217" t="s">
        <v>3571</v>
      </c>
      <c r="H185" s="1219">
        <v>21000</v>
      </c>
      <c r="I185" s="1220" t="s">
        <v>3063</v>
      </c>
      <c r="J185" s="1221" t="s">
        <v>3453</v>
      </c>
      <c r="K185" s="1233"/>
      <c r="L185" s="1234">
        <v>3000</v>
      </c>
      <c r="M185" s="1235">
        <v>4000</v>
      </c>
      <c r="N185" s="1235"/>
      <c r="O185" s="1236"/>
      <c r="P185" s="1235">
        <v>5000</v>
      </c>
      <c r="Q185" s="1237"/>
      <c r="T185" s="1238"/>
      <c r="V185" s="1239">
        <f t="shared" si="0"/>
        <v>14000</v>
      </c>
      <c r="W185" s="1239">
        <f t="shared" si="1"/>
        <v>1272.7272727272739</v>
      </c>
      <c r="X185" s="1240">
        <f t="shared" si="2"/>
        <v>7727.2727272727261</v>
      </c>
      <c r="Y185" s="1241">
        <f t="shared" si="3"/>
        <v>0.36796536796536788</v>
      </c>
      <c r="Z185" s="1242" t="s">
        <v>1540</v>
      </c>
      <c r="AA185" s="1217" t="s">
        <v>3698</v>
      </c>
    </row>
    <row r="186" spans="1:28" ht="18">
      <c r="A186" s="1217" t="s">
        <v>3699</v>
      </c>
      <c r="B186" s="1218">
        <v>44937.625</v>
      </c>
      <c r="C186" s="1217" t="s">
        <v>1170</v>
      </c>
      <c r="D186" s="1217" t="s">
        <v>3456</v>
      </c>
      <c r="E186" s="1217" t="s">
        <v>3503</v>
      </c>
      <c r="F186" s="1217" t="s">
        <v>86</v>
      </c>
      <c r="G186" s="1217" t="s">
        <v>3547</v>
      </c>
      <c r="H186" s="1219">
        <v>16000</v>
      </c>
      <c r="I186" s="1220" t="s">
        <v>3063</v>
      </c>
      <c r="J186" s="1221" t="s">
        <v>3453</v>
      </c>
      <c r="K186" s="1233"/>
      <c r="L186" s="1234">
        <v>3000</v>
      </c>
      <c r="M186" s="1235">
        <v>4000</v>
      </c>
      <c r="N186" s="1235"/>
      <c r="O186" s="1236"/>
      <c r="P186" s="1235">
        <v>5000</v>
      </c>
      <c r="Q186" s="1237"/>
      <c r="T186" s="1238"/>
      <c r="V186" s="1239">
        <f t="shared" si="0"/>
        <v>9000</v>
      </c>
      <c r="W186" s="1239">
        <f t="shared" si="1"/>
        <v>818.18181818181893</v>
      </c>
      <c r="X186" s="1240">
        <f t="shared" si="2"/>
        <v>3181.8181818181811</v>
      </c>
      <c r="Y186" s="1241">
        <f t="shared" si="3"/>
        <v>0.19886363636363633</v>
      </c>
      <c r="Z186" s="1242" t="s">
        <v>1540</v>
      </c>
      <c r="AA186" s="1217" t="s">
        <v>3699</v>
      </c>
    </row>
    <row r="187" spans="1:28" ht="18">
      <c r="A187" s="1217" t="s">
        <v>3700</v>
      </c>
      <c r="B187" s="1218">
        <v>44937.673611111109</v>
      </c>
      <c r="C187" s="1217" t="s">
        <v>570</v>
      </c>
      <c r="D187" s="1217" t="s">
        <v>3446</v>
      </c>
      <c r="E187" s="1217" t="s">
        <v>3447</v>
      </c>
      <c r="F187" s="1217" t="s">
        <v>1706</v>
      </c>
      <c r="G187" s="1217" t="s">
        <v>3686</v>
      </c>
      <c r="H187" s="1219">
        <f>1500/0.05308</f>
        <v>28259.231348907309</v>
      </c>
      <c r="I187" s="1220" t="s">
        <v>3063</v>
      </c>
      <c r="J187" s="1221" t="s">
        <v>3450</v>
      </c>
      <c r="K187" s="1280">
        <f>400/0.05308</f>
        <v>7535.7950263752819</v>
      </c>
      <c r="L187" s="1234">
        <v>1200</v>
      </c>
      <c r="M187" s="1235">
        <v>1000</v>
      </c>
      <c r="N187" s="1235"/>
      <c r="O187" s="1236"/>
      <c r="P187" s="1235">
        <v>4000</v>
      </c>
      <c r="Q187" s="1237"/>
      <c r="T187" s="1238"/>
      <c r="V187" s="1239">
        <f t="shared" si="0"/>
        <v>18523.436322532027</v>
      </c>
      <c r="W187" s="1239">
        <f t="shared" si="1"/>
        <v>1683.9487565938216</v>
      </c>
      <c r="X187" s="1240">
        <f t="shared" si="2"/>
        <v>12839.487565938205</v>
      </c>
      <c r="Y187" s="1241">
        <f t="shared" si="3"/>
        <v>0.45434666666666662</v>
      </c>
      <c r="Z187" s="1242" t="s">
        <v>107</v>
      </c>
      <c r="AA187" s="1217" t="s">
        <v>3700</v>
      </c>
    </row>
    <row r="188" spans="1:28" ht="18">
      <c r="A188" s="1217" t="s">
        <v>3701</v>
      </c>
      <c r="B188" s="1218">
        <v>44937.708333333336</v>
      </c>
      <c r="C188" s="1217" t="s">
        <v>570</v>
      </c>
      <c r="D188" s="1217" t="s">
        <v>3456</v>
      </c>
      <c r="E188" s="1217" t="s">
        <v>3474</v>
      </c>
      <c r="F188" s="1217" t="s">
        <v>60</v>
      </c>
      <c r="G188" s="1217" t="s">
        <v>3486</v>
      </c>
      <c r="H188" s="1219">
        <v>19000</v>
      </c>
      <c r="I188" s="1220" t="s">
        <v>3063</v>
      </c>
      <c r="J188" s="1221" t="s">
        <v>3453</v>
      </c>
      <c r="K188" s="1233"/>
      <c r="L188" s="1234" t="e">
        <f ca="1">_xludf.IFS(D188="成田机场",3000,D188="羽田机场",1200,E188="NearMe",1000,E188="VIP-limo",H188*0.12)</f>
        <v>#NAME?</v>
      </c>
      <c r="M188" s="1235" t="e">
        <f ca="1">_xludf.IFS(D188="成田机场",4000,D188="羽田机场",1000,E188="VIP-limo",0)</f>
        <v>#NAME?</v>
      </c>
      <c r="N188" s="1235" t="e">
        <f ca="1">(15000-L188-M188)*0.7</f>
        <v>#NAME?</v>
      </c>
      <c r="O188" s="1236"/>
      <c r="P188" s="1235"/>
      <c r="Q188" s="1237"/>
      <c r="T188" s="1238"/>
      <c r="V188" s="1239" t="e">
        <f t="shared" ca="1" si="0"/>
        <v>#NAME?</v>
      </c>
      <c r="W188" s="1239" t="e">
        <f t="shared" ca="1" si="1"/>
        <v>#NAME?</v>
      </c>
      <c r="X188" s="1240" t="e">
        <f t="shared" ca="1" si="2"/>
        <v>#NAME?</v>
      </c>
      <c r="Y188" s="1241" t="e">
        <f t="shared" ca="1" si="3"/>
        <v>#NAME?</v>
      </c>
      <c r="Z188" s="1242" t="s">
        <v>27</v>
      </c>
      <c r="AA188" s="1217" t="s">
        <v>3701</v>
      </c>
    </row>
    <row r="189" spans="1:28" ht="18">
      <c r="A189" s="1217" t="s">
        <v>3702</v>
      </c>
      <c r="B189" s="1218">
        <v>44937.729166666664</v>
      </c>
      <c r="C189" s="1217" t="s">
        <v>3473</v>
      </c>
      <c r="D189" s="1217"/>
      <c r="E189" s="1217" t="s">
        <v>3570</v>
      </c>
      <c r="F189" s="1217" t="s">
        <v>55</v>
      </c>
      <c r="G189" s="1217" t="s">
        <v>3571</v>
      </c>
      <c r="H189" s="1219">
        <v>11000</v>
      </c>
      <c r="I189" s="1220" t="s">
        <v>3063</v>
      </c>
      <c r="J189" s="1221" t="s">
        <v>3453</v>
      </c>
      <c r="K189" s="1233"/>
      <c r="L189" s="1234">
        <v>1000</v>
      </c>
      <c r="M189" s="1235"/>
      <c r="N189" s="1235"/>
      <c r="O189" s="1236"/>
      <c r="P189" s="1235">
        <v>5300</v>
      </c>
      <c r="Q189" s="1237"/>
      <c r="T189" s="1238"/>
      <c r="V189" s="1239">
        <f t="shared" si="0"/>
        <v>10000</v>
      </c>
      <c r="W189" s="1239">
        <f t="shared" si="1"/>
        <v>909.09090909090992</v>
      </c>
      <c r="X189" s="1240">
        <f t="shared" si="2"/>
        <v>3790.9090909090901</v>
      </c>
      <c r="Y189" s="1241">
        <f t="shared" si="3"/>
        <v>0.34462809917355364</v>
      </c>
      <c r="Z189" s="1242" t="s">
        <v>3572</v>
      </c>
      <c r="AA189" s="1217" t="s">
        <v>3702</v>
      </c>
    </row>
    <row r="190" spans="1:28" ht="18">
      <c r="A190" s="1217" t="s">
        <v>3703</v>
      </c>
      <c r="B190" s="1218">
        <v>44937.729166666664</v>
      </c>
      <c r="C190" s="1217" t="s">
        <v>3473</v>
      </c>
      <c r="D190" s="1217"/>
      <c r="E190" s="1217" t="s">
        <v>3570</v>
      </c>
      <c r="F190" s="1217" t="s">
        <v>86</v>
      </c>
      <c r="G190" s="1217" t="s">
        <v>3547</v>
      </c>
      <c r="H190" s="1219">
        <v>8500</v>
      </c>
      <c r="I190" s="1220" t="s">
        <v>3063</v>
      </c>
      <c r="J190" s="1221" t="s">
        <v>3453</v>
      </c>
      <c r="K190" s="1233"/>
      <c r="L190" s="1234">
        <v>1000</v>
      </c>
      <c r="M190" s="1235"/>
      <c r="N190" s="1235"/>
      <c r="O190" s="1236"/>
      <c r="P190" s="1235">
        <v>4300</v>
      </c>
      <c r="Q190" s="1237"/>
      <c r="T190" s="1238"/>
      <c r="V190" s="1239">
        <f t="shared" si="0"/>
        <v>7500</v>
      </c>
      <c r="W190" s="1239">
        <f t="shared" si="1"/>
        <v>681.81818181818198</v>
      </c>
      <c r="X190" s="1240">
        <f t="shared" si="2"/>
        <v>2518.181818181818</v>
      </c>
      <c r="Y190" s="1241">
        <f t="shared" si="3"/>
        <v>0.29625668449197862</v>
      </c>
      <c r="Z190" s="1242" t="s">
        <v>3572</v>
      </c>
      <c r="AA190" s="1217" t="s">
        <v>3703</v>
      </c>
    </row>
    <row r="191" spans="1:28" ht="18">
      <c r="A191" s="1217" t="s">
        <v>3704</v>
      </c>
      <c r="B191" s="1218">
        <v>44937.729166666664</v>
      </c>
      <c r="C191" s="1217" t="s">
        <v>3473</v>
      </c>
      <c r="D191" s="1217"/>
      <c r="E191" s="1217" t="s">
        <v>3570</v>
      </c>
      <c r="F191" s="1217" t="s">
        <v>52</v>
      </c>
      <c r="G191" s="1217" t="s">
        <v>3512</v>
      </c>
      <c r="H191" s="1219">
        <v>11000</v>
      </c>
      <c r="I191" s="1220" t="s">
        <v>3063</v>
      </c>
      <c r="J191" s="1221" t="s">
        <v>3453</v>
      </c>
      <c r="K191" s="1233"/>
      <c r="L191" s="1234">
        <v>1000</v>
      </c>
      <c r="M191" s="1235"/>
      <c r="N191" s="1235"/>
      <c r="O191" s="1236"/>
      <c r="P191" s="1235">
        <v>5300</v>
      </c>
      <c r="Q191" s="1237"/>
      <c r="T191" s="1238"/>
      <c r="V191" s="1239">
        <f t="shared" si="0"/>
        <v>10000</v>
      </c>
      <c r="W191" s="1239">
        <f t="shared" si="1"/>
        <v>909.09090909090992</v>
      </c>
      <c r="X191" s="1240">
        <f t="shared" si="2"/>
        <v>3790.9090909090901</v>
      </c>
      <c r="Y191" s="1241">
        <f t="shared" si="3"/>
        <v>0.34462809917355364</v>
      </c>
      <c r="Z191" s="1242" t="s">
        <v>3572</v>
      </c>
      <c r="AA191" s="1217" t="s">
        <v>3704</v>
      </c>
    </row>
    <row r="192" spans="1:28" ht="18">
      <c r="A192" s="1217" t="s">
        <v>3705</v>
      </c>
      <c r="B192" s="1218">
        <v>44937.833333333336</v>
      </c>
      <c r="C192" s="1217" t="s">
        <v>570</v>
      </c>
      <c r="D192" s="1217" t="s">
        <v>3446</v>
      </c>
      <c r="E192" s="1217" t="s">
        <v>3452</v>
      </c>
      <c r="F192" s="1217" t="s">
        <v>86</v>
      </c>
      <c r="G192" s="1217" t="s">
        <v>3547</v>
      </c>
      <c r="H192" s="1219">
        <v>11000</v>
      </c>
      <c r="I192" s="1220" t="s">
        <v>3063</v>
      </c>
      <c r="J192" s="1221" t="s">
        <v>3453</v>
      </c>
      <c r="K192" s="1233"/>
      <c r="L192" s="1234">
        <v>1200</v>
      </c>
      <c r="M192" s="1235">
        <v>1000</v>
      </c>
      <c r="N192" s="1235"/>
      <c r="O192" s="1236"/>
      <c r="P192" s="1235">
        <v>4000</v>
      </c>
      <c r="Q192" s="1237"/>
      <c r="T192" s="1238"/>
      <c r="V192" s="1239">
        <f t="shared" si="0"/>
        <v>8800</v>
      </c>
      <c r="W192" s="1239">
        <f t="shared" si="1"/>
        <v>800.00000000000091</v>
      </c>
      <c r="X192" s="1240">
        <f t="shared" si="2"/>
        <v>3999.9999999999991</v>
      </c>
      <c r="Y192" s="1241">
        <f t="shared" si="3"/>
        <v>0.36363636363636354</v>
      </c>
      <c r="Z192" s="1242" t="s">
        <v>3454</v>
      </c>
      <c r="AA192" s="1217" t="s">
        <v>3705</v>
      </c>
    </row>
    <row r="193" spans="1:28" ht="18">
      <c r="A193" s="1217" t="s">
        <v>3706</v>
      </c>
      <c r="B193" s="1218">
        <v>44937.875</v>
      </c>
      <c r="C193" s="1217" t="s">
        <v>570</v>
      </c>
      <c r="D193" s="1217" t="s">
        <v>3456</v>
      </c>
      <c r="E193" s="1217" t="s">
        <v>105</v>
      </c>
      <c r="F193" s="1217" t="s">
        <v>3523</v>
      </c>
      <c r="G193" s="1217" t="s">
        <v>3524</v>
      </c>
      <c r="H193" s="1219">
        <v>18000</v>
      </c>
      <c r="I193" s="1220" t="s">
        <v>3063</v>
      </c>
      <c r="J193" s="1221" t="s">
        <v>3453</v>
      </c>
      <c r="K193" s="1233"/>
      <c r="L193" s="1234" t="e">
        <f ca="1">_xludf.IFS(D193="成田机场",3000,D193="羽田机场",1200,E193="NearMe",1000,E193="VIP-limo",H193*0.12)</f>
        <v>#NAME?</v>
      </c>
      <c r="M193" s="1235" t="e">
        <f ca="1">_xludf.IFS(D193="成田机场",4000,D193="羽田机场",1000,E193="VIP-limo",0)</f>
        <v>#NAME?</v>
      </c>
      <c r="N193" s="1235" t="e">
        <f ca="1">(16500-L193-M193)*0.7</f>
        <v>#NAME?</v>
      </c>
      <c r="O193" s="1236"/>
      <c r="P193" s="1235"/>
      <c r="Q193" s="1237"/>
      <c r="T193" s="1238"/>
      <c r="V193" s="1239" t="e">
        <f t="shared" ca="1" si="0"/>
        <v>#NAME?</v>
      </c>
      <c r="W193" s="1239" t="e">
        <f t="shared" ca="1" si="1"/>
        <v>#NAME?</v>
      </c>
      <c r="X193" s="1240" t="e">
        <f t="shared" ca="1" si="2"/>
        <v>#NAME?</v>
      </c>
      <c r="Y193" s="1241" t="e">
        <f t="shared" ca="1" si="3"/>
        <v>#NAME?</v>
      </c>
      <c r="Z193" s="1242" t="s">
        <v>105</v>
      </c>
      <c r="AA193" s="1217" t="s">
        <v>3706</v>
      </c>
    </row>
    <row r="194" spans="1:28" ht="18">
      <c r="A194" s="1246" t="s">
        <v>3707</v>
      </c>
      <c r="B194" s="1247">
        <v>44937.895833333336</v>
      </c>
      <c r="C194" s="1246" t="s">
        <v>570</v>
      </c>
      <c r="D194" s="1246" t="s">
        <v>3456</v>
      </c>
      <c r="E194" s="1246" t="s">
        <v>3708</v>
      </c>
      <c r="F194" s="1246" t="s">
        <v>49</v>
      </c>
      <c r="G194" s="1246" t="s">
        <v>3449</v>
      </c>
      <c r="H194" s="1248">
        <v>24000</v>
      </c>
      <c r="I194" s="1249" t="s">
        <v>3063</v>
      </c>
      <c r="J194" s="1250" t="s">
        <v>3453</v>
      </c>
      <c r="K194" s="1262"/>
      <c r="L194" s="1252">
        <v>4000</v>
      </c>
      <c r="M194" s="1253">
        <v>5000</v>
      </c>
      <c r="N194" s="1253">
        <f>(19000-L194-M194)*0.7</f>
        <v>7000</v>
      </c>
      <c r="O194" s="1254"/>
      <c r="P194" s="1253"/>
      <c r="Q194" s="1255"/>
      <c r="R194" s="1260"/>
      <c r="S194" s="1260"/>
      <c r="T194" s="1263"/>
      <c r="U194" s="1260"/>
      <c r="V194" s="1256">
        <f t="shared" si="0"/>
        <v>15000</v>
      </c>
      <c r="W194" s="1256">
        <f t="shared" si="1"/>
        <v>1363.636363636364</v>
      </c>
      <c r="X194" s="1257">
        <f t="shared" si="2"/>
        <v>6636.363636363636</v>
      </c>
      <c r="Y194" s="1258">
        <f t="shared" si="3"/>
        <v>0.27651515151515149</v>
      </c>
      <c r="Z194" s="1259" t="s">
        <v>107</v>
      </c>
      <c r="AA194" s="1246" t="s">
        <v>3707</v>
      </c>
      <c r="AB194" s="1260"/>
    </row>
    <row r="195" spans="1:28" ht="18">
      <c r="A195" s="1217" t="s">
        <v>3709</v>
      </c>
      <c r="B195" s="1218">
        <v>44938.26458333333</v>
      </c>
      <c r="C195" s="1217" t="s">
        <v>570</v>
      </c>
      <c r="D195" s="1217" t="s">
        <v>3446</v>
      </c>
      <c r="E195" s="1217" t="s">
        <v>3710</v>
      </c>
      <c r="F195" s="1217" t="s">
        <v>60</v>
      </c>
      <c r="G195" s="666" t="s">
        <v>3517</v>
      </c>
      <c r="H195" s="1219">
        <f>524/0.05308</f>
        <v>9871.8914845516192</v>
      </c>
      <c r="I195" s="1220" t="s">
        <v>3063</v>
      </c>
      <c r="J195" s="1221" t="s">
        <v>3450</v>
      </c>
      <c r="K195" s="1233"/>
      <c r="L195" s="1234" t="e">
        <f ca="1">_xludf.IFS(D195="成田机场",3000,D195="羽田机场",1200,E195="NearMe",1000,E195="VIP-limo",H195*0.12)</f>
        <v>#NAME?</v>
      </c>
      <c r="M195" s="1235" t="e">
        <f ca="1">_xludf.IFS(D195="成田机场",4000,D195="羽田机场",1000,E195="VIP-limo",0)</f>
        <v>#NAME?</v>
      </c>
      <c r="N195" s="1235" t="e">
        <f ca="1">(8500-L195-M195)*0.7</f>
        <v>#NAME?</v>
      </c>
      <c r="O195" s="1236"/>
      <c r="P195" s="1235"/>
      <c r="Q195" s="1237"/>
      <c r="T195" s="1238"/>
      <c r="V195" s="1239" t="e">
        <f t="shared" ca="1" si="0"/>
        <v>#NAME?</v>
      </c>
      <c r="W195" s="1239" t="e">
        <f t="shared" ca="1" si="1"/>
        <v>#NAME?</v>
      </c>
      <c r="X195" s="1240" t="e">
        <f t="shared" ca="1" si="2"/>
        <v>#NAME?</v>
      </c>
      <c r="Y195" s="1241" t="e">
        <f t="shared" ca="1" si="3"/>
        <v>#NAME?</v>
      </c>
      <c r="Z195" s="1242" t="s">
        <v>3508</v>
      </c>
      <c r="AA195" s="1217" t="s">
        <v>3709</v>
      </c>
    </row>
    <row r="196" spans="1:28" ht="18">
      <c r="A196" s="1217" t="s">
        <v>3711</v>
      </c>
      <c r="B196" s="1218">
        <v>44938.270833333336</v>
      </c>
      <c r="C196" s="1217" t="s">
        <v>3473</v>
      </c>
      <c r="D196" s="1217"/>
      <c r="E196" s="1217" t="s">
        <v>3521</v>
      </c>
      <c r="F196" s="1217" t="s">
        <v>86</v>
      </c>
      <c r="G196" s="1261" t="s">
        <v>3547</v>
      </c>
      <c r="H196" s="1219">
        <v>10000</v>
      </c>
      <c r="I196" s="1220" t="s">
        <v>3063</v>
      </c>
      <c r="J196" s="1221" t="s">
        <v>3453</v>
      </c>
      <c r="K196" s="1233"/>
      <c r="L196" s="1234">
        <v>1200</v>
      </c>
      <c r="M196" s="1235">
        <v>1000</v>
      </c>
      <c r="N196" s="1235"/>
      <c r="O196" s="1236"/>
      <c r="P196" s="1235">
        <v>4000</v>
      </c>
      <c r="Q196" s="1237"/>
      <c r="T196" s="1238"/>
      <c r="V196" s="1239">
        <f t="shared" si="0"/>
        <v>7800</v>
      </c>
      <c r="W196" s="1239">
        <f t="shared" si="1"/>
        <v>709.09090909090992</v>
      </c>
      <c r="X196" s="1240">
        <f t="shared" si="2"/>
        <v>3090.9090909090901</v>
      </c>
      <c r="Y196" s="1241">
        <f t="shared" si="3"/>
        <v>0.30909090909090903</v>
      </c>
      <c r="Z196" s="1242" t="s">
        <v>107</v>
      </c>
      <c r="AA196" s="1217" t="s">
        <v>3711</v>
      </c>
      <c r="AB196" s="1260"/>
    </row>
    <row r="197" spans="1:28" ht="18">
      <c r="A197" s="1217" t="s">
        <v>3712</v>
      </c>
      <c r="B197" s="1218">
        <v>44938.3125</v>
      </c>
      <c r="C197" s="1217" t="s">
        <v>3473</v>
      </c>
      <c r="D197" s="1217"/>
      <c r="E197" s="1217" t="s">
        <v>3570</v>
      </c>
      <c r="F197" s="1217" t="s">
        <v>86</v>
      </c>
      <c r="G197" s="1217" t="s">
        <v>3547</v>
      </c>
      <c r="H197" s="1219">
        <v>8500</v>
      </c>
      <c r="I197" s="1220" t="s">
        <v>3063</v>
      </c>
      <c r="J197" s="1221" t="s">
        <v>3453</v>
      </c>
      <c r="K197" s="1233"/>
      <c r="L197" s="1234">
        <v>1000</v>
      </c>
      <c r="M197" s="1235"/>
      <c r="N197" s="1235"/>
      <c r="O197" s="1236"/>
      <c r="P197" s="1235">
        <v>4300</v>
      </c>
      <c r="Q197" s="1237"/>
      <c r="T197" s="1238"/>
      <c r="V197" s="1239">
        <f t="shared" si="0"/>
        <v>7500</v>
      </c>
      <c r="W197" s="1239">
        <f t="shared" si="1"/>
        <v>681.81818181818198</v>
      </c>
      <c r="X197" s="1240">
        <f t="shared" si="2"/>
        <v>2518.181818181818</v>
      </c>
      <c r="Y197" s="1241">
        <f t="shared" si="3"/>
        <v>0.29625668449197862</v>
      </c>
      <c r="Z197" s="1242" t="s">
        <v>3572</v>
      </c>
      <c r="AA197" s="1217" t="s">
        <v>3712</v>
      </c>
    </row>
    <row r="198" spans="1:28" ht="18">
      <c r="A198" s="1217" t="s">
        <v>3713</v>
      </c>
      <c r="B198" s="1218">
        <v>44938.3125</v>
      </c>
      <c r="C198" s="1217" t="s">
        <v>3473</v>
      </c>
      <c r="D198" s="1217"/>
      <c r="E198" s="1217" t="s">
        <v>3570</v>
      </c>
      <c r="F198" s="1217" t="s">
        <v>94</v>
      </c>
      <c r="G198" s="1217" t="s">
        <v>3714</v>
      </c>
      <c r="H198" s="1219">
        <v>11000</v>
      </c>
      <c r="I198" s="1220" t="s">
        <v>3063</v>
      </c>
      <c r="J198" s="1221" t="s">
        <v>3453</v>
      </c>
      <c r="K198" s="1233"/>
      <c r="L198" s="1234">
        <v>1000</v>
      </c>
      <c r="M198" s="1235"/>
      <c r="N198" s="1235"/>
      <c r="O198" s="1236"/>
      <c r="P198" s="1235">
        <v>5300</v>
      </c>
      <c r="Q198" s="1237"/>
      <c r="T198" s="1238"/>
      <c r="V198" s="1239">
        <f t="shared" si="0"/>
        <v>10000</v>
      </c>
      <c r="W198" s="1239">
        <f t="shared" si="1"/>
        <v>909.09090909090992</v>
      </c>
      <c r="X198" s="1240">
        <f t="shared" si="2"/>
        <v>3790.9090909090901</v>
      </c>
      <c r="Y198" s="1241">
        <f t="shared" si="3"/>
        <v>0.34462809917355364</v>
      </c>
      <c r="Z198" s="1242" t="s">
        <v>3572</v>
      </c>
      <c r="AA198" s="1217" t="s">
        <v>3713</v>
      </c>
    </row>
    <row r="199" spans="1:28" ht="18">
      <c r="A199" s="1217" t="s">
        <v>3715</v>
      </c>
      <c r="B199" s="1218">
        <v>44938.3125</v>
      </c>
      <c r="C199" s="1217" t="s">
        <v>3473</v>
      </c>
      <c r="D199" s="1217"/>
      <c r="E199" s="1217" t="s">
        <v>3570</v>
      </c>
      <c r="F199" s="666" t="s">
        <v>52</v>
      </c>
      <c r="G199" s="666" t="s">
        <v>3512</v>
      </c>
      <c r="H199" s="1219">
        <v>11000</v>
      </c>
      <c r="I199" s="1220" t="s">
        <v>3063</v>
      </c>
      <c r="J199" s="1221" t="s">
        <v>3453</v>
      </c>
      <c r="K199" s="1233"/>
      <c r="L199" s="1234">
        <v>1000</v>
      </c>
      <c r="M199" s="1235"/>
      <c r="N199" s="1235"/>
      <c r="O199" s="1236"/>
      <c r="P199" s="1235">
        <v>5300</v>
      </c>
      <c r="Q199" s="1237"/>
      <c r="T199" s="1238"/>
      <c r="V199" s="1239">
        <f t="shared" si="0"/>
        <v>10000</v>
      </c>
      <c r="W199" s="1239">
        <f t="shared" si="1"/>
        <v>909.09090909090992</v>
      </c>
      <c r="X199" s="1240">
        <f t="shared" si="2"/>
        <v>3790.9090909090901</v>
      </c>
      <c r="Y199" s="1241">
        <f t="shared" si="3"/>
        <v>0.34462809917355364</v>
      </c>
      <c r="Z199" s="1242" t="s">
        <v>3572</v>
      </c>
      <c r="AA199" s="1217" t="s">
        <v>3715</v>
      </c>
    </row>
    <row r="200" spans="1:28" ht="18">
      <c r="A200" s="1217" t="s">
        <v>3716</v>
      </c>
      <c r="B200" s="1218">
        <v>44938.322916666664</v>
      </c>
      <c r="C200" s="1217" t="s">
        <v>1170</v>
      </c>
      <c r="D200" s="1217" t="s">
        <v>3456</v>
      </c>
      <c r="E200" s="1217" t="s">
        <v>3503</v>
      </c>
      <c r="F200" s="1261" t="s">
        <v>3641</v>
      </c>
      <c r="G200" s="1261" t="s">
        <v>3501</v>
      </c>
      <c r="H200" s="1219">
        <v>16000</v>
      </c>
      <c r="I200" s="1220" t="s">
        <v>3063</v>
      </c>
      <c r="J200" s="1221" t="s">
        <v>3453</v>
      </c>
      <c r="K200" s="1233"/>
      <c r="L200" s="1234">
        <v>3000</v>
      </c>
      <c r="M200" s="1235">
        <v>4000</v>
      </c>
      <c r="N200" s="1235"/>
      <c r="O200" s="1236"/>
      <c r="P200" s="1235">
        <v>5000</v>
      </c>
      <c r="Q200" s="1237"/>
      <c r="T200" s="1238"/>
      <c r="V200" s="1239">
        <f t="shared" si="0"/>
        <v>9000</v>
      </c>
      <c r="W200" s="1239">
        <f t="shared" si="1"/>
        <v>818.18181818181893</v>
      </c>
      <c r="X200" s="1240">
        <f t="shared" si="2"/>
        <v>3181.8181818181811</v>
      </c>
      <c r="Y200" s="1241">
        <f t="shared" si="3"/>
        <v>0.19886363636363633</v>
      </c>
      <c r="Z200" s="1242" t="s">
        <v>1540</v>
      </c>
      <c r="AA200" s="1217" t="s">
        <v>3716</v>
      </c>
    </row>
    <row r="201" spans="1:28" ht="18">
      <c r="A201" s="1217" t="s">
        <v>3717</v>
      </c>
      <c r="B201" s="1218">
        <v>44938.322916666664</v>
      </c>
      <c r="C201" s="1217" t="s">
        <v>1170</v>
      </c>
      <c r="D201" s="1217" t="s">
        <v>3456</v>
      </c>
      <c r="E201" s="1217" t="s">
        <v>3503</v>
      </c>
      <c r="F201" s="1217" t="s">
        <v>2285</v>
      </c>
      <c r="G201" s="1217" t="s">
        <v>3629</v>
      </c>
      <c r="H201" s="1219">
        <v>16000</v>
      </c>
      <c r="I201" s="1220" t="s">
        <v>3063</v>
      </c>
      <c r="J201" s="1221" t="s">
        <v>3453</v>
      </c>
      <c r="K201" s="1233"/>
      <c r="L201" s="1234"/>
      <c r="M201" s="1235"/>
      <c r="N201" s="1235">
        <f>(18000-L201-M201)*0.7</f>
        <v>12600</v>
      </c>
      <c r="O201" s="1236"/>
      <c r="P201" s="1235"/>
      <c r="Q201" s="1237"/>
      <c r="T201" s="1238"/>
      <c r="V201" s="1239">
        <f t="shared" si="0"/>
        <v>16000</v>
      </c>
      <c r="W201" s="1239">
        <f t="shared" si="1"/>
        <v>1454.5454545454559</v>
      </c>
      <c r="X201" s="1240">
        <f t="shared" si="2"/>
        <v>1945.4545454545441</v>
      </c>
      <c r="Y201" s="1241">
        <f t="shared" si="3"/>
        <v>0.12159090909090901</v>
      </c>
      <c r="Z201" s="1242" t="s">
        <v>1540</v>
      </c>
      <c r="AA201" s="1217" t="s">
        <v>3717</v>
      </c>
    </row>
    <row r="202" spans="1:28" ht="18">
      <c r="A202" s="1217" t="s">
        <v>3718</v>
      </c>
      <c r="B202" s="1218">
        <v>44938.333333333336</v>
      </c>
      <c r="C202" s="1217" t="s">
        <v>1170</v>
      </c>
      <c r="D202" s="1217" t="s">
        <v>3456</v>
      </c>
      <c r="E202" s="1217" t="s">
        <v>1090</v>
      </c>
      <c r="F202" s="1217" t="s">
        <v>3148</v>
      </c>
      <c r="G202" s="1217" t="s">
        <v>3505</v>
      </c>
      <c r="H202" s="1219">
        <v>20000</v>
      </c>
      <c r="I202" s="1220" t="s">
        <v>3063</v>
      </c>
      <c r="J202" s="1221" t="s">
        <v>3453</v>
      </c>
      <c r="K202" s="1233"/>
      <c r="L202" s="1234">
        <v>3000</v>
      </c>
      <c r="M202" s="1235">
        <v>4000</v>
      </c>
      <c r="N202" s="1235"/>
      <c r="O202" s="1236"/>
      <c r="P202" s="1235">
        <v>5000</v>
      </c>
      <c r="Q202" s="1237"/>
      <c r="T202" s="1238"/>
      <c r="V202" s="1239">
        <f t="shared" si="0"/>
        <v>13000</v>
      </c>
      <c r="W202" s="1239">
        <f t="shared" si="1"/>
        <v>1181.818181818182</v>
      </c>
      <c r="X202" s="1240">
        <f t="shared" si="2"/>
        <v>6818.181818181818</v>
      </c>
      <c r="Y202" s="1241">
        <f t="shared" si="3"/>
        <v>0.34090909090909088</v>
      </c>
      <c r="Z202" s="1242" t="s">
        <v>27</v>
      </c>
      <c r="AA202" s="1217" t="s">
        <v>3718</v>
      </c>
    </row>
    <row r="203" spans="1:28" ht="18">
      <c r="A203" s="1217" t="s">
        <v>3719</v>
      </c>
      <c r="B203" s="1218">
        <v>44938.416666666664</v>
      </c>
      <c r="C203" s="1217" t="s">
        <v>1906</v>
      </c>
      <c r="D203" s="1217"/>
      <c r="E203" s="1217" t="s">
        <v>500</v>
      </c>
      <c r="F203" s="1217" t="s">
        <v>1706</v>
      </c>
      <c r="G203" s="1217" t="s">
        <v>3686</v>
      </c>
      <c r="H203" s="1219">
        <v>75000</v>
      </c>
      <c r="I203" s="1220" t="s">
        <v>3050</v>
      </c>
      <c r="J203" s="1221" t="s">
        <v>3453</v>
      </c>
      <c r="K203" s="1233"/>
      <c r="L203" s="1234">
        <v>8000</v>
      </c>
      <c r="M203" s="1235"/>
      <c r="N203" s="1235"/>
      <c r="O203" s="1236">
        <v>2</v>
      </c>
      <c r="P203" s="1235">
        <v>30000</v>
      </c>
      <c r="Q203" s="1237"/>
      <c r="T203" s="1238"/>
      <c r="V203" s="1239">
        <f t="shared" si="0"/>
        <v>67000</v>
      </c>
      <c r="W203" s="1239">
        <f t="shared" si="1"/>
        <v>6090.9090909090955</v>
      </c>
      <c r="X203" s="1240">
        <f t="shared" si="2"/>
        <v>30909.090909090904</v>
      </c>
      <c r="Y203" s="1241">
        <f t="shared" si="3"/>
        <v>0.41212121212121205</v>
      </c>
      <c r="Z203" s="1242" t="s">
        <v>107</v>
      </c>
      <c r="AA203" s="1217" t="s">
        <v>3719</v>
      </c>
    </row>
    <row r="204" spans="1:28" ht="18">
      <c r="A204" s="1217" t="s">
        <v>3720</v>
      </c>
      <c r="B204" s="1218">
        <v>44938.5</v>
      </c>
      <c r="C204" s="1217" t="s">
        <v>1170</v>
      </c>
      <c r="D204" s="1217" t="s">
        <v>3456</v>
      </c>
      <c r="E204" s="1217" t="s">
        <v>3447</v>
      </c>
      <c r="F204" s="1217" t="s">
        <v>49</v>
      </c>
      <c r="G204" s="1217" t="s">
        <v>3449</v>
      </c>
      <c r="H204" s="1219">
        <f>1600/0.05308</f>
        <v>30143.180105501127</v>
      </c>
      <c r="I204" s="1220" t="s">
        <v>3063</v>
      </c>
      <c r="J204" s="1221" t="s">
        <v>3450</v>
      </c>
      <c r="K204" s="1280">
        <f>500/0.05308</f>
        <v>9419.7437829691025</v>
      </c>
      <c r="L204" s="1234" t="e">
        <f ca="1">_xludf.IFS(D204="成田机场",3000,D204="羽田机场",1200,E204="NearMe",1000,E204="VIP-limo",H204*0.12)</f>
        <v>#NAME?</v>
      </c>
      <c r="M204" s="1235" t="e">
        <f ca="1">_xludf.IFS(D204="成田机场",4000,D204="羽田机场",1000,E204="VIP-limo",0)</f>
        <v>#NAME?</v>
      </c>
      <c r="N204" s="1235" t="e">
        <f ca="1">(15000-L204-M204)*0.7</f>
        <v>#NAME?</v>
      </c>
      <c r="O204" s="1236"/>
      <c r="P204" s="1235"/>
      <c r="Q204" s="1237"/>
      <c r="T204" s="1238"/>
      <c r="V204" s="1239" t="e">
        <f t="shared" ca="1" si="0"/>
        <v>#NAME?</v>
      </c>
      <c r="W204" s="1239" t="e">
        <f t="shared" ca="1" si="1"/>
        <v>#NAME?</v>
      </c>
      <c r="X204" s="1240" t="e">
        <f t="shared" ca="1" si="2"/>
        <v>#NAME?</v>
      </c>
      <c r="Y204" s="1241" t="e">
        <f t="shared" ca="1" si="3"/>
        <v>#NAME?</v>
      </c>
      <c r="Z204" s="1242" t="s">
        <v>107</v>
      </c>
      <c r="AA204" s="1217" t="s">
        <v>3720</v>
      </c>
    </row>
    <row r="205" spans="1:28" ht="18">
      <c r="A205" s="1217" t="s">
        <v>3721</v>
      </c>
      <c r="B205" s="1218">
        <v>44938.520833333336</v>
      </c>
      <c r="C205" s="1217" t="s">
        <v>1170</v>
      </c>
      <c r="D205" s="1217" t="s">
        <v>3456</v>
      </c>
      <c r="E205" s="1217" t="s">
        <v>255</v>
      </c>
      <c r="F205" s="1217" t="s">
        <v>3641</v>
      </c>
      <c r="G205" s="1217" t="s">
        <v>3501</v>
      </c>
      <c r="H205" s="1219">
        <v>20000</v>
      </c>
      <c r="I205" s="1220" t="s">
        <v>3063</v>
      </c>
      <c r="J205" s="1221" t="s">
        <v>3453</v>
      </c>
      <c r="K205" s="1233"/>
      <c r="L205" s="1234">
        <v>3000</v>
      </c>
      <c r="M205" s="1235">
        <v>4000</v>
      </c>
      <c r="N205" s="1235"/>
      <c r="O205" s="1236"/>
      <c r="P205" s="1235">
        <v>5000</v>
      </c>
      <c r="Q205" s="1237"/>
      <c r="T205" s="1238"/>
      <c r="V205" s="1239">
        <f t="shared" si="0"/>
        <v>13000</v>
      </c>
      <c r="W205" s="1239">
        <f t="shared" si="1"/>
        <v>1181.818181818182</v>
      </c>
      <c r="X205" s="1240">
        <f t="shared" si="2"/>
        <v>6818.181818181818</v>
      </c>
      <c r="Y205" s="1241">
        <f t="shared" si="3"/>
        <v>0.34090909090909088</v>
      </c>
      <c r="Z205" s="1242" t="s">
        <v>107</v>
      </c>
      <c r="AA205" s="1217" t="s">
        <v>3721</v>
      </c>
    </row>
    <row r="206" spans="1:28" ht="18">
      <c r="A206" s="1217" t="s">
        <v>3722</v>
      </c>
      <c r="B206" s="1218">
        <v>44938.618055555555</v>
      </c>
      <c r="C206" s="1217" t="s">
        <v>570</v>
      </c>
      <c r="D206" s="1217" t="s">
        <v>3456</v>
      </c>
      <c r="E206" s="1217" t="s">
        <v>3723</v>
      </c>
      <c r="F206" s="1217" t="s">
        <v>3148</v>
      </c>
      <c r="G206" s="1217" t="s">
        <v>3505</v>
      </c>
      <c r="H206" s="1219">
        <v>25000</v>
      </c>
      <c r="I206" s="1220" t="s">
        <v>3063</v>
      </c>
      <c r="J206" s="1221" t="s">
        <v>3453</v>
      </c>
      <c r="K206" s="1233"/>
      <c r="L206" s="1234">
        <v>3000</v>
      </c>
      <c r="M206" s="1235">
        <v>4000</v>
      </c>
      <c r="N206" s="1235"/>
      <c r="O206" s="1236"/>
      <c r="P206" s="1235">
        <v>5000</v>
      </c>
      <c r="Q206" s="1237"/>
      <c r="R206" s="10">
        <v>520</v>
      </c>
      <c r="T206" s="1238"/>
      <c r="V206" s="1239">
        <f t="shared" si="0"/>
        <v>17480</v>
      </c>
      <c r="W206" s="1239">
        <f t="shared" si="1"/>
        <v>1589.0909090909099</v>
      </c>
      <c r="X206" s="1240">
        <f t="shared" si="2"/>
        <v>10890.90909090909</v>
      </c>
      <c r="Y206" s="1241">
        <f t="shared" si="3"/>
        <v>0.4356363636363636</v>
      </c>
      <c r="Z206" s="1242" t="s">
        <v>3454</v>
      </c>
      <c r="AA206" s="1217" t="s">
        <v>3722</v>
      </c>
    </row>
    <row r="207" spans="1:28" ht="18">
      <c r="A207" s="1217" t="s">
        <v>3724</v>
      </c>
      <c r="B207" s="1218">
        <v>44938.729166666664</v>
      </c>
      <c r="C207" s="1217" t="s">
        <v>3473</v>
      </c>
      <c r="D207" s="1217"/>
      <c r="E207" s="1217" t="s">
        <v>3570</v>
      </c>
      <c r="F207" s="1217" t="s">
        <v>86</v>
      </c>
      <c r="G207" s="1217" t="s">
        <v>3547</v>
      </c>
      <c r="H207" s="1219">
        <v>8500</v>
      </c>
      <c r="I207" s="1220" t="s">
        <v>3063</v>
      </c>
      <c r="J207" s="1221" t="s">
        <v>3453</v>
      </c>
      <c r="K207" s="1233"/>
      <c r="L207" s="1234">
        <v>1000</v>
      </c>
      <c r="M207" s="1235"/>
      <c r="N207" s="1235"/>
      <c r="O207" s="1236"/>
      <c r="P207" s="1235">
        <v>4300</v>
      </c>
      <c r="Q207" s="1237"/>
      <c r="T207" s="1238"/>
      <c r="V207" s="1239">
        <f t="shared" si="0"/>
        <v>7500</v>
      </c>
      <c r="W207" s="1239">
        <f t="shared" si="1"/>
        <v>681.81818181818198</v>
      </c>
      <c r="X207" s="1240">
        <f t="shared" si="2"/>
        <v>2518.181818181818</v>
      </c>
      <c r="Y207" s="1241">
        <f t="shared" si="3"/>
        <v>0.29625668449197862</v>
      </c>
      <c r="Z207" s="1242" t="s">
        <v>3572</v>
      </c>
      <c r="AA207" s="1217" t="s">
        <v>3724</v>
      </c>
    </row>
    <row r="208" spans="1:28" ht="18">
      <c r="A208" s="1217" t="s">
        <v>3725</v>
      </c>
      <c r="B208" s="1218">
        <v>44938.729166666664</v>
      </c>
      <c r="C208" s="1217" t="s">
        <v>3473</v>
      </c>
      <c r="D208" s="1217"/>
      <c r="E208" s="1217" t="s">
        <v>3570</v>
      </c>
      <c r="F208" s="1217" t="s">
        <v>94</v>
      </c>
      <c r="G208" s="1217" t="s">
        <v>3714</v>
      </c>
      <c r="H208" s="1219">
        <v>11000</v>
      </c>
      <c r="I208" s="1220" t="s">
        <v>3063</v>
      </c>
      <c r="J208" s="1221" t="s">
        <v>3453</v>
      </c>
      <c r="K208" s="1233"/>
      <c r="L208" s="1234">
        <v>1000</v>
      </c>
      <c r="M208" s="1235"/>
      <c r="N208" s="1235"/>
      <c r="O208" s="1236"/>
      <c r="P208" s="1235">
        <v>5300</v>
      </c>
      <c r="Q208" s="1237"/>
      <c r="T208" s="1238"/>
      <c r="V208" s="1239">
        <f t="shared" si="0"/>
        <v>10000</v>
      </c>
      <c r="W208" s="1239">
        <f t="shared" si="1"/>
        <v>909.09090909090992</v>
      </c>
      <c r="X208" s="1240">
        <f t="shared" si="2"/>
        <v>3790.9090909090901</v>
      </c>
      <c r="Y208" s="1241">
        <f t="shared" si="3"/>
        <v>0.34462809917355364</v>
      </c>
      <c r="Z208" s="1242" t="s">
        <v>3572</v>
      </c>
      <c r="AA208" s="1217" t="s">
        <v>3725</v>
      </c>
    </row>
    <row r="209" spans="1:28" ht="18">
      <c r="A209" s="1217" t="s">
        <v>3726</v>
      </c>
      <c r="B209" s="1218">
        <v>44938.729166666664</v>
      </c>
      <c r="C209" s="1217" t="s">
        <v>3473</v>
      </c>
      <c r="D209" s="1217"/>
      <c r="E209" s="1217" t="s">
        <v>3570</v>
      </c>
      <c r="F209" s="1217" t="s">
        <v>52</v>
      </c>
      <c r="G209" s="1217" t="s">
        <v>3512</v>
      </c>
      <c r="H209" s="1219">
        <v>11000</v>
      </c>
      <c r="I209" s="1220" t="s">
        <v>3063</v>
      </c>
      <c r="J209" s="1221" t="s">
        <v>3453</v>
      </c>
      <c r="K209" s="1233"/>
      <c r="L209" s="1234">
        <v>1000</v>
      </c>
      <c r="M209" s="1235"/>
      <c r="N209" s="1235"/>
      <c r="O209" s="1236"/>
      <c r="P209" s="1235">
        <v>5300</v>
      </c>
      <c r="Q209" s="1237"/>
      <c r="T209" s="1238"/>
      <c r="V209" s="1239">
        <f t="shared" si="0"/>
        <v>10000</v>
      </c>
      <c r="W209" s="1239">
        <f t="shared" si="1"/>
        <v>909.09090909090992</v>
      </c>
      <c r="X209" s="1240">
        <f t="shared" si="2"/>
        <v>3790.9090909090901</v>
      </c>
      <c r="Y209" s="1241">
        <f t="shared" si="3"/>
        <v>0.34462809917355364</v>
      </c>
      <c r="Z209" s="1242" t="s">
        <v>3572</v>
      </c>
      <c r="AA209" s="1217" t="s">
        <v>3726</v>
      </c>
    </row>
    <row r="210" spans="1:28" ht="18">
      <c r="A210" s="1217" t="s">
        <v>3727</v>
      </c>
      <c r="B210" s="1218">
        <v>44938.770833333336</v>
      </c>
      <c r="C210" s="1217" t="s">
        <v>570</v>
      </c>
      <c r="D210" s="1217" t="s">
        <v>3456</v>
      </c>
      <c r="E210" s="1217" t="s">
        <v>3557</v>
      </c>
      <c r="F210" s="1217" t="s">
        <v>3641</v>
      </c>
      <c r="G210" s="1217" t="s">
        <v>3501</v>
      </c>
      <c r="H210" s="1219">
        <f>1100/0.05308</f>
        <v>20723.436322532027</v>
      </c>
      <c r="I210" s="1220" t="s">
        <v>3063</v>
      </c>
      <c r="J210" s="1221" t="s">
        <v>3450</v>
      </c>
      <c r="K210" s="1233"/>
      <c r="L210" s="1234">
        <v>3000</v>
      </c>
      <c r="M210" s="1235">
        <v>4000</v>
      </c>
      <c r="N210" s="1235"/>
      <c r="O210" s="1236"/>
      <c r="P210" s="1235">
        <v>5000</v>
      </c>
      <c r="Q210" s="1237"/>
      <c r="T210" s="1238"/>
      <c r="V210" s="1239">
        <f t="shared" si="0"/>
        <v>13723.436322532027</v>
      </c>
      <c r="W210" s="1239">
        <f t="shared" si="1"/>
        <v>1247.5851202301856</v>
      </c>
      <c r="X210" s="1240">
        <f t="shared" si="2"/>
        <v>7475.8512023018411</v>
      </c>
      <c r="Y210" s="1241">
        <f t="shared" si="3"/>
        <v>0.36074380165289249</v>
      </c>
      <c r="Z210" s="1242" t="s">
        <v>107</v>
      </c>
      <c r="AA210" s="1217" t="s">
        <v>3727</v>
      </c>
    </row>
    <row r="211" spans="1:28" ht="18">
      <c r="A211" s="1246" t="s">
        <v>3728</v>
      </c>
      <c r="B211" s="1247">
        <v>44938.888888888891</v>
      </c>
      <c r="C211" s="1246" t="s">
        <v>570</v>
      </c>
      <c r="D211" s="1246" t="s">
        <v>3446</v>
      </c>
      <c r="E211" s="1246" t="s">
        <v>3597</v>
      </c>
      <c r="F211" s="1246" t="s">
        <v>86</v>
      </c>
      <c r="G211" s="1246" t="s">
        <v>3547</v>
      </c>
      <c r="H211" s="1248">
        <v>12000</v>
      </c>
      <c r="I211" s="1249" t="s">
        <v>3063</v>
      </c>
      <c r="J211" s="1250" t="s">
        <v>3453</v>
      </c>
      <c r="K211" s="1262"/>
      <c r="L211" s="1252">
        <v>1200</v>
      </c>
      <c r="M211" s="1253">
        <v>1000</v>
      </c>
      <c r="N211" s="1253"/>
      <c r="O211" s="1254"/>
      <c r="P211" s="1253">
        <v>4000</v>
      </c>
      <c r="Q211" s="1255"/>
      <c r="R211" s="1260"/>
      <c r="S211" s="1260"/>
      <c r="T211" s="1263"/>
      <c r="U211" s="1260"/>
      <c r="V211" s="1256">
        <f t="shared" si="0"/>
        <v>9800</v>
      </c>
      <c r="W211" s="1256">
        <f t="shared" si="1"/>
        <v>890.9090909090919</v>
      </c>
      <c r="X211" s="1257">
        <f t="shared" si="2"/>
        <v>4909.0909090909081</v>
      </c>
      <c r="Y211" s="1258">
        <f t="shared" si="3"/>
        <v>0.40909090909090901</v>
      </c>
      <c r="Z211" s="1259" t="s">
        <v>107</v>
      </c>
      <c r="AA211" s="1246" t="s">
        <v>3728</v>
      </c>
      <c r="AB211" s="1260"/>
    </row>
    <row r="212" spans="1:28" ht="18">
      <c r="A212" s="1217" t="s">
        <v>3729</v>
      </c>
      <c r="B212" s="1218">
        <v>44939.25</v>
      </c>
      <c r="C212" s="1217" t="s">
        <v>1170</v>
      </c>
      <c r="D212" s="1217" t="s">
        <v>3456</v>
      </c>
      <c r="E212" s="1217" t="s">
        <v>3521</v>
      </c>
      <c r="F212" s="1217" t="s">
        <v>3641</v>
      </c>
      <c r="G212" s="1217" t="s">
        <v>3505</v>
      </c>
      <c r="H212" s="1219">
        <v>18000</v>
      </c>
      <c r="I212" s="1220" t="s">
        <v>3063</v>
      </c>
      <c r="J212" s="1221" t="s">
        <v>3453</v>
      </c>
      <c r="K212" s="1233"/>
      <c r="L212" s="1234">
        <v>3000</v>
      </c>
      <c r="M212" s="1235">
        <v>4000</v>
      </c>
      <c r="N212" s="1235"/>
      <c r="O212" s="1236"/>
      <c r="P212" s="1235">
        <v>5000</v>
      </c>
      <c r="Q212" s="1237"/>
      <c r="T212" s="1238"/>
      <c r="V212" s="1239">
        <f t="shared" si="0"/>
        <v>11000</v>
      </c>
      <c r="W212" s="1239">
        <f t="shared" si="1"/>
        <v>1000</v>
      </c>
      <c r="X212" s="1240">
        <f t="shared" si="2"/>
        <v>5000</v>
      </c>
      <c r="Y212" s="1241">
        <f t="shared" si="3"/>
        <v>0.27777777777777779</v>
      </c>
      <c r="Z212" s="1242" t="s">
        <v>107</v>
      </c>
      <c r="AA212" s="1217" t="s">
        <v>3729</v>
      </c>
    </row>
    <row r="213" spans="1:28" ht="18">
      <c r="A213" s="1217" t="s">
        <v>3730</v>
      </c>
      <c r="B213" s="1218">
        <v>44939.270833333336</v>
      </c>
      <c r="C213" s="1217" t="s">
        <v>1170</v>
      </c>
      <c r="D213" s="1217" t="s">
        <v>3456</v>
      </c>
      <c r="E213" s="1217" t="s">
        <v>3557</v>
      </c>
      <c r="F213" s="1217" t="s">
        <v>60</v>
      </c>
      <c r="G213" s="1217" t="s">
        <v>3517</v>
      </c>
      <c r="H213" s="1219">
        <f>1100/0.05308</f>
        <v>20723.436322532027</v>
      </c>
      <c r="I213" s="1220" t="s">
        <v>3063</v>
      </c>
      <c r="J213" s="1221" t="s">
        <v>3450</v>
      </c>
      <c r="K213" s="1233"/>
      <c r="L213" s="1234" t="e">
        <f ca="1">_xludf.IFS(D213="成田机场",3000,D213="羽田机场",1200,E213="NearMe",1000,E213="VIP-limo",H213*0.12)</f>
        <v>#NAME?</v>
      </c>
      <c r="M213" s="1235" t="e">
        <f ca="1">_xludf.IFS(D213="成田机场",4000,D213="羽田机场",1000,E213="VIP-limo",0)</f>
        <v>#NAME?</v>
      </c>
      <c r="N213" s="1235" t="e">
        <f ca="1">(15000-L213-M213)*0.7</f>
        <v>#NAME?</v>
      </c>
      <c r="O213" s="1236"/>
      <c r="P213" s="1235"/>
      <c r="Q213" s="1237"/>
      <c r="T213" s="1238"/>
      <c r="V213" s="1239" t="e">
        <f t="shared" ca="1" si="0"/>
        <v>#NAME?</v>
      </c>
      <c r="W213" s="1239" t="e">
        <f t="shared" ca="1" si="1"/>
        <v>#NAME?</v>
      </c>
      <c r="X213" s="1240" t="e">
        <f t="shared" ca="1" si="2"/>
        <v>#NAME?</v>
      </c>
      <c r="Y213" s="1241" t="e">
        <f t="shared" ca="1" si="3"/>
        <v>#NAME?</v>
      </c>
      <c r="Z213" s="1242" t="s">
        <v>107</v>
      </c>
      <c r="AA213" s="1217" t="s">
        <v>3730</v>
      </c>
    </row>
    <row r="214" spans="1:28" ht="18">
      <c r="A214" s="1217" t="s">
        <v>3731</v>
      </c>
      <c r="B214" s="1218">
        <v>44939.28125</v>
      </c>
      <c r="C214" s="1217" t="s">
        <v>570</v>
      </c>
      <c r="D214" s="1217" t="s">
        <v>3456</v>
      </c>
      <c r="E214" s="1217" t="s">
        <v>3503</v>
      </c>
      <c r="F214" s="1217" t="s">
        <v>3641</v>
      </c>
      <c r="G214" s="1217" t="s">
        <v>3505</v>
      </c>
      <c r="H214" s="1219">
        <v>16000</v>
      </c>
      <c r="I214" s="1220" t="s">
        <v>3063</v>
      </c>
      <c r="J214" s="1221" t="s">
        <v>3453</v>
      </c>
      <c r="K214" s="1233"/>
      <c r="L214" s="1234">
        <v>3000</v>
      </c>
      <c r="M214" s="1235">
        <v>4000</v>
      </c>
      <c r="N214" s="1235"/>
      <c r="O214" s="1236"/>
      <c r="P214" s="1235">
        <v>5000</v>
      </c>
      <c r="Q214" s="1237"/>
      <c r="T214" s="1238"/>
      <c r="V214" s="1239">
        <f t="shared" si="0"/>
        <v>9000</v>
      </c>
      <c r="W214" s="1239">
        <f t="shared" si="1"/>
        <v>818.18181818181893</v>
      </c>
      <c r="X214" s="1240">
        <f t="shared" si="2"/>
        <v>3181.8181818181811</v>
      </c>
      <c r="Y214" s="1241">
        <f t="shared" si="3"/>
        <v>0.19886363636363633</v>
      </c>
      <c r="Z214" s="1242" t="s">
        <v>1540</v>
      </c>
      <c r="AA214" s="1217" t="s">
        <v>3731</v>
      </c>
      <c r="AB214" s="1260"/>
    </row>
    <row r="215" spans="1:28" ht="18">
      <c r="A215" s="1217" t="s">
        <v>3732</v>
      </c>
      <c r="B215" s="1218">
        <v>44939.291666666664</v>
      </c>
      <c r="C215" s="1217" t="s">
        <v>1170</v>
      </c>
      <c r="D215" s="1217" t="s">
        <v>3446</v>
      </c>
      <c r="E215" s="1217" t="s">
        <v>3447</v>
      </c>
      <c r="F215" s="1217" t="s">
        <v>3148</v>
      </c>
      <c r="G215" s="1217" t="s">
        <v>3733</v>
      </c>
      <c r="H215" s="1219">
        <f>1500/0.05308</f>
        <v>28259.231348907309</v>
      </c>
      <c r="I215" s="1220" t="s">
        <v>3063</v>
      </c>
      <c r="J215" s="1221" t="s">
        <v>3450</v>
      </c>
      <c r="K215" s="1280">
        <f>400/0.05308</f>
        <v>7535.7950263752819</v>
      </c>
      <c r="L215" s="1234">
        <v>1200</v>
      </c>
      <c r="M215" s="1235">
        <v>1000</v>
      </c>
      <c r="N215" s="1235"/>
      <c r="O215" s="1236"/>
      <c r="P215" s="1235">
        <v>4000</v>
      </c>
      <c r="Q215" s="1237"/>
      <c r="T215" s="1238"/>
      <c r="V215" s="1239">
        <f t="shared" si="0"/>
        <v>18523.436322532027</v>
      </c>
      <c r="W215" s="1239">
        <f t="shared" si="1"/>
        <v>1683.9487565938216</v>
      </c>
      <c r="X215" s="1240">
        <f t="shared" si="2"/>
        <v>12839.487565938205</v>
      </c>
      <c r="Y215" s="1241">
        <f t="shared" si="3"/>
        <v>0.45434666666666662</v>
      </c>
      <c r="Z215" s="1242" t="s">
        <v>107</v>
      </c>
      <c r="AA215" s="1217" t="s">
        <v>3732</v>
      </c>
    </row>
    <row r="216" spans="1:28" ht="18">
      <c r="A216" s="1217" t="s">
        <v>3734</v>
      </c>
      <c r="B216" s="1218">
        <v>44939.305555555555</v>
      </c>
      <c r="C216" s="1217" t="s">
        <v>3473</v>
      </c>
      <c r="D216" s="1217"/>
      <c r="E216" s="1217" t="s">
        <v>3570</v>
      </c>
      <c r="F216" s="1217" t="s">
        <v>86</v>
      </c>
      <c r="G216" s="1217" t="s">
        <v>3547</v>
      </c>
      <c r="H216" s="1219">
        <v>8500</v>
      </c>
      <c r="I216" s="1220" t="s">
        <v>3063</v>
      </c>
      <c r="J216" s="1221" t="s">
        <v>3453</v>
      </c>
      <c r="K216" s="1233"/>
      <c r="L216" s="1234">
        <v>1000</v>
      </c>
      <c r="M216" s="1235"/>
      <c r="N216" s="1235"/>
      <c r="O216" s="1236"/>
      <c r="P216" s="1235">
        <v>4300</v>
      </c>
      <c r="Q216" s="1237"/>
      <c r="T216" s="1238"/>
      <c r="V216" s="1239">
        <f t="shared" si="0"/>
        <v>7500</v>
      </c>
      <c r="W216" s="1239">
        <f t="shared" si="1"/>
        <v>681.81818181818198</v>
      </c>
      <c r="X216" s="1240">
        <f t="shared" si="2"/>
        <v>2518.181818181818</v>
      </c>
      <c r="Y216" s="1241">
        <f t="shared" si="3"/>
        <v>0.29625668449197862</v>
      </c>
      <c r="Z216" s="1242" t="s">
        <v>3572</v>
      </c>
      <c r="AA216" s="1217" t="s">
        <v>3734</v>
      </c>
    </row>
    <row r="217" spans="1:28" ht="18">
      <c r="A217" s="1217" t="s">
        <v>3735</v>
      </c>
      <c r="B217" s="1218">
        <v>44939.305555555555</v>
      </c>
      <c r="C217" s="1217" t="s">
        <v>3473</v>
      </c>
      <c r="D217" s="1217"/>
      <c r="E217" s="1217" t="s">
        <v>3570</v>
      </c>
      <c r="F217" s="1217" t="s">
        <v>92</v>
      </c>
      <c r="G217" s="1217" t="s">
        <v>3714</v>
      </c>
      <c r="H217" s="1219">
        <v>11000</v>
      </c>
      <c r="I217" s="1220" t="s">
        <v>3063</v>
      </c>
      <c r="J217" s="1221" t="s">
        <v>3453</v>
      </c>
      <c r="K217" s="1233"/>
      <c r="L217" s="1234">
        <v>1000</v>
      </c>
      <c r="M217" s="1235"/>
      <c r="N217" s="1235"/>
      <c r="O217" s="1236"/>
      <c r="P217" s="1235">
        <v>5300</v>
      </c>
      <c r="Q217" s="1237"/>
      <c r="T217" s="1238"/>
      <c r="V217" s="1239">
        <f t="shared" si="0"/>
        <v>10000</v>
      </c>
      <c r="W217" s="1239">
        <f t="shared" si="1"/>
        <v>909.09090909090992</v>
      </c>
      <c r="X217" s="1240">
        <f t="shared" si="2"/>
        <v>3790.9090909090901</v>
      </c>
      <c r="Y217" s="1241">
        <f t="shared" si="3"/>
        <v>0.34462809917355364</v>
      </c>
      <c r="Z217" s="1242" t="s">
        <v>3572</v>
      </c>
      <c r="AA217" s="1217" t="s">
        <v>3735</v>
      </c>
    </row>
    <row r="218" spans="1:28" ht="18">
      <c r="A218" s="1217" t="s">
        <v>3736</v>
      </c>
      <c r="B218" s="1218">
        <v>44939.305555555555</v>
      </c>
      <c r="C218" s="1217" t="s">
        <v>3473</v>
      </c>
      <c r="D218" s="1217"/>
      <c r="E218" s="1217" t="s">
        <v>3570</v>
      </c>
      <c r="F218" s="1217" t="s">
        <v>52</v>
      </c>
      <c r="G218" s="1217" t="s">
        <v>3512</v>
      </c>
      <c r="H218" s="1219">
        <v>11000</v>
      </c>
      <c r="I218" s="1220" t="s">
        <v>3063</v>
      </c>
      <c r="J218" s="1221" t="s">
        <v>3453</v>
      </c>
      <c r="K218" s="1233"/>
      <c r="L218" s="1234">
        <v>1000</v>
      </c>
      <c r="M218" s="1235"/>
      <c r="N218" s="1235"/>
      <c r="O218" s="1236"/>
      <c r="P218" s="1235">
        <v>5300</v>
      </c>
      <c r="Q218" s="1237"/>
      <c r="T218" s="1238"/>
      <c r="V218" s="1239">
        <f t="shared" si="0"/>
        <v>10000</v>
      </c>
      <c r="W218" s="1239">
        <f t="shared" si="1"/>
        <v>909.09090909090992</v>
      </c>
      <c r="X218" s="1240">
        <f t="shared" si="2"/>
        <v>3790.9090909090901</v>
      </c>
      <c r="Y218" s="1241">
        <f t="shared" si="3"/>
        <v>0.34462809917355364</v>
      </c>
      <c r="Z218" s="1242" t="s">
        <v>3572</v>
      </c>
      <c r="AA218" s="1217" t="s">
        <v>3736</v>
      </c>
    </row>
    <row r="219" spans="1:28" ht="18">
      <c r="A219" s="1217" t="s">
        <v>3737</v>
      </c>
      <c r="B219" s="1218">
        <v>44939.385416666664</v>
      </c>
      <c r="C219" s="1217" t="s">
        <v>1906</v>
      </c>
      <c r="D219" s="1217"/>
      <c r="E219" s="1217" t="s">
        <v>255</v>
      </c>
      <c r="F219" s="1217" t="s">
        <v>1798</v>
      </c>
      <c r="G219" s="1217" t="s">
        <v>3466</v>
      </c>
      <c r="H219" s="1219">
        <v>45000</v>
      </c>
      <c r="I219" s="1220" t="s">
        <v>3063</v>
      </c>
      <c r="J219" s="1221" t="s">
        <v>3453</v>
      </c>
      <c r="K219" s="1233"/>
      <c r="L219" s="1234">
        <v>5000</v>
      </c>
      <c r="M219" s="1235">
        <v>7470</v>
      </c>
      <c r="N219" s="1235"/>
      <c r="O219" s="1236">
        <v>1</v>
      </c>
      <c r="P219" s="1235">
        <v>15000</v>
      </c>
      <c r="Q219" s="1237"/>
      <c r="T219" s="1238"/>
      <c r="V219" s="1239">
        <f t="shared" si="0"/>
        <v>32530</v>
      </c>
      <c r="W219" s="1239">
        <f t="shared" si="1"/>
        <v>2957.2727272727279</v>
      </c>
      <c r="X219" s="1240">
        <f t="shared" si="2"/>
        <v>14572.727272727272</v>
      </c>
      <c r="Y219" s="1241">
        <f t="shared" si="3"/>
        <v>0.32383838383838381</v>
      </c>
      <c r="Z219" s="1242" t="s">
        <v>107</v>
      </c>
      <c r="AA219" s="1217" t="s">
        <v>3737</v>
      </c>
    </row>
    <row r="220" spans="1:28" ht="18">
      <c r="A220" s="1217" t="s">
        <v>3738</v>
      </c>
      <c r="B220" s="1218">
        <v>44939.402777777781</v>
      </c>
      <c r="C220" s="1217" t="s">
        <v>1906</v>
      </c>
      <c r="D220" s="1217"/>
      <c r="E220" s="1217" t="s">
        <v>105</v>
      </c>
      <c r="F220" s="1217" t="s">
        <v>94</v>
      </c>
      <c r="G220" s="1217" t="s">
        <v>3515</v>
      </c>
      <c r="H220" s="1219">
        <v>65000</v>
      </c>
      <c r="I220" s="1220" t="s">
        <v>3063</v>
      </c>
      <c r="J220" s="1221" t="s">
        <v>3453</v>
      </c>
      <c r="K220" s="1233"/>
      <c r="L220" s="1234">
        <v>8000</v>
      </c>
      <c r="M220" s="1235">
        <v>13280</v>
      </c>
      <c r="N220" s="1235"/>
      <c r="O220" s="1236">
        <v>1</v>
      </c>
      <c r="P220" s="1235">
        <v>15000</v>
      </c>
      <c r="Q220" s="1237"/>
      <c r="T220" s="1238"/>
      <c r="V220" s="1239">
        <f t="shared" si="0"/>
        <v>43720</v>
      </c>
      <c r="W220" s="1239">
        <f t="shared" si="1"/>
        <v>3974.5454545454559</v>
      </c>
      <c r="X220" s="1240">
        <f t="shared" si="2"/>
        <v>24745.454545454544</v>
      </c>
      <c r="Y220" s="1241">
        <f t="shared" si="3"/>
        <v>0.38069930069930069</v>
      </c>
      <c r="Z220" s="1242" t="s">
        <v>105</v>
      </c>
      <c r="AA220" s="1217" t="s">
        <v>3738</v>
      </c>
    </row>
    <row r="221" spans="1:28" ht="18">
      <c r="A221" s="1217" t="s">
        <v>3739</v>
      </c>
      <c r="B221" s="1218">
        <v>44939.416666666664</v>
      </c>
      <c r="C221" s="1217" t="s">
        <v>1906</v>
      </c>
      <c r="D221" s="1217"/>
      <c r="E221" s="1217" t="s">
        <v>3740</v>
      </c>
      <c r="F221" s="1217" t="s">
        <v>2285</v>
      </c>
      <c r="G221" s="1217" t="s">
        <v>3463</v>
      </c>
      <c r="H221" s="1219">
        <v>50000</v>
      </c>
      <c r="I221" s="1220" t="s">
        <v>3050</v>
      </c>
      <c r="J221" s="1221" t="s">
        <v>3453</v>
      </c>
      <c r="K221" s="1233"/>
      <c r="L221" s="1234">
        <v>5000</v>
      </c>
      <c r="M221" s="1235"/>
      <c r="N221" s="1235"/>
      <c r="O221" s="1236">
        <v>1</v>
      </c>
      <c r="P221" s="1235">
        <v>18600</v>
      </c>
      <c r="Q221" s="1237"/>
      <c r="T221" s="1238"/>
      <c r="V221" s="1239">
        <f t="shared" si="0"/>
        <v>45000</v>
      </c>
      <c r="W221" s="1239">
        <f t="shared" si="1"/>
        <v>4090.9090909090955</v>
      </c>
      <c r="X221" s="1240">
        <f t="shared" si="2"/>
        <v>22309.090909090904</v>
      </c>
      <c r="Y221" s="1241">
        <f t="shared" si="3"/>
        <v>0.44618181818181807</v>
      </c>
      <c r="Z221" s="1242" t="s">
        <v>107</v>
      </c>
      <c r="AA221" s="1217" t="s">
        <v>3739</v>
      </c>
    </row>
    <row r="222" spans="1:28" ht="18">
      <c r="A222" s="1217" t="s">
        <v>3741</v>
      </c>
      <c r="B222" s="1218">
        <v>44939.458333333336</v>
      </c>
      <c r="C222" s="1217" t="s">
        <v>1170</v>
      </c>
      <c r="D222" s="1217" t="s">
        <v>3456</v>
      </c>
      <c r="E222" s="1217" t="s">
        <v>332</v>
      </c>
      <c r="F222" s="1217" t="s">
        <v>92</v>
      </c>
      <c r="G222" s="1217" t="s">
        <v>3657</v>
      </c>
      <c r="H222" s="1219">
        <v>35000</v>
      </c>
      <c r="I222" s="1220" t="s">
        <v>3050</v>
      </c>
      <c r="J222" s="1221" t="s">
        <v>3453</v>
      </c>
      <c r="K222" s="1233"/>
      <c r="L222" s="1234" t="e">
        <f t="shared" ref="L222:L223" ca="1" si="29">_xludf.IFS(D222="成田机场",3000,D222="羽田机场",1200,E222="NearMe",1000,E222="VIP-limo",H222*0.12)</f>
        <v>#NAME?</v>
      </c>
      <c r="M222" s="1235"/>
      <c r="N222" s="1235"/>
      <c r="O222" s="1236"/>
      <c r="P222" s="1235">
        <v>15000</v>
      </c>
      <c r="Q222" s="1237"/>
      <c r="T222" s="1238"/>
      <c r="V222" s="1239" t="e">
        <f t="shared" ca="1" si="0"/>
        <v>#NAME?</v>
      </c>
      <c r="W222" s="1239" t="e">
        <f t="shared" ca="1" si="1"/>
        <v>#NAME?</v>
      </c>
      <c r="X222" s="1240" t="e">
        <f t="shared" ca="1" si="2"/>
        <v>#NAME?</v>
      </c>
      <c r="Y222" s="1241" t="e">
        <f t="shared" ca="1" si="3"/>
        <v>#NAME?</v>
      </c>
      <c r="Z222" s="1242" t="s">
        <v>107</v>
      </c>
      <c r="AA222" s="1217" t="s">
        <v>3741</v>
      </c>
    </row>
    <row r="223" spans="1:28" ht="18">
      <c r="A223" s="1217" t="s">
        <v>3742</v>
      </c>
      <c r="B223" s="1218">
        <v>44939.496527777781</v>
      </c>
      <c r="C223" s="1217" t="s">
        <v>570</v>
      </c>
      <c r="D223" s="1217" t="s">
        <v>3446</v>
      </c>
      <c r="E223" s="1217" t="s">
        <v>3710</v>
      </c>
      <c r="F223" s="1217" t="s">
        <v>49</v>
      </c>
      <c r="G223" s="1217" t="s">
        <v>3486</v>
      </c>
      <c r="H223" s="1219">
        <f>524/0.05308</f>
        <v>9871.8914845516192</v>
      </c>
      <c r="I223" s="1220" t="s">
        <v>3063</v>
      </c>
      <c r="J223" s="1221" t="s">
        <v>3450</v>
      </c>
      <c r="K223" s="1233"/>
      <c r="L223" s="1234" t="e">
        <f t="shared" ca="1" si="29"/>
        <v>#NAME?</v>
      </c>
      <c r="M223" s="1235" t="e">
        <f ca="1">_xludf.IFS(D223="成田机场",4000,D223="羽田机场",1000,E223="VIP-limo",0)</f>
        <v>#NAME?</v>
      </c>
      <c r="N223" s="1235" t="e">
        <f ca="1">(8500-L223-M223)*0.7</f>
        <v>#NAME?</v>
      </c>
      <c r="O223" s="1236"/>
      <c r="P223" s="1235"/>
      <c r="Q223" s="1237"/>
      <c r="T223" s="1238"/>
      <c r="V223" s="1239" t="e">
        <f t="shared" ca="1" si="0"/>
        <v>#NAME?</v>
      </c>
      <c r="W223" s="1239" t="e">
        <f t="shared" ca="1" si="1"/>
        <v>#NAME?</v>
      </c>
      <c r="X223" s="1240" t="e">
        <f t="shared" ca="1" si="2"/>
        <v>#NAME?</v>
      </c>
      <c r="Y223" s="1241" t="e">
        <f t="shared" ca="1" si="3"/>
        <v>#NAME?</v>
      </c>
      <c r="Z223" s="1242" t="s">
        <v>3508</v>
      </c>
      <c r="AA223" s="1217" t="s">
        <v>3742</v>
      </c>
    </row>
    <row r="224" spans="1:28" ht="18">
      <c r="A224" s="1217" t="s">
        <v>3743</v>
      </c>
      <c r="B224" s="1218">
        <v>44939.5</v>
      </c>
      <c r="C224" s="1217" t="s">
        <v>1170</v>
      </c>
      <c r="D224" s="1217" t="s">
        <v>3456</v>
      </c>
      <c r="E224" s="1217" t="s">
        <v>3542</v>
      </c>
      <c r="F224" s="1217" t="s">
        <v>3148</v>
      </c>
      <c r="G224" s="1217" t="s">
        <v>3733</v>
      </c>
      <c r="H224" s="1219">
        <f>155/0.0076+3700</f>
        <v>24094.736842105263</v>
      </c>
      <c r="I224" s="1220" t="s">
        <v>3063</v>
      </c>
      <c r="J224" s="1221" t="s">
        <v>3543</v>
      </c>
      <c r="K224" s="1233"/>
      <c r="L224" s="1234">
        <v>3000</v>
      </c>
      <c r="M224" s="1235">
        <v>4000</v>
      </c>
      <c r="N224" s="1235"/>
      <c r="O224" s="1236"/>
      <c r="P224" s="1235">
        <v>5000</v>
      </c>
      <c r="Q224" s="1237"/>
      <c r="T224" s="1238"/>
      <c r="V224" s="1239">
        <f t="shared" si="0"/>
        <v>17094.736842105263</v>
      </c>
      <c r="W224" s="1239">
        <f t="shared" si="1"/>
        <v>1554.0669856459335</v>
      </c>
      <c r="X224" s="1240">
        <f t="shared" si="2"/>
        <v>10540.66985645933</v>
      </c>
      <c r="Y224" s="1241">
        <f t="shared" si="3"/>
        <v>0.43746773104571268</v>
      </c>
      <c r="Z224" s="1242" t="s">
        <v>27</v>
      </c>
      <c r="AA224" s="1217" t="s">
        <v>3743</v>
      </c>
    </row>
    <row r="225" spans="1:28" ht="18">
      <c r="A225" s="1217" t="s">
        <v>3744</v>
      </c>
      <c r="B225" s="1218">
        <v>44939.517361111109</v>
      </c>
      <c r="C225" s="1217" t="s">
        <v>570</v>
      </c>
      <c r="D225" s="1217" t="s">
        <v>3456</v>
      </c>
      <c r="E225" s="1217" t="s">
        <v>3503</v>
      </c>
      <c r="F225" s="1217" t="s">
        <v>3148</v>
      </c>
      <c r="G225" s="1217" t="s">
        <v>3733</v>
      </c>
      <c r="H225" s="1219">
        <v>16000</v>
      </c>
      <c r="I225" s="1220" t="s">
        <v>3063</v>
      </c>
      <c r="J225" s="1221" t="s">
        <v>3453</v>
      </c>
      <c r="K225" s="1233"/>
      <c r="L225" s="1234">
        <v>3000</v>
      </c>
      <c r="M225" s="1235">
        <v>4000</v>
      </c>
      <c r="N225" s="1235"/>
      <c r="O225" s="1236"/>
      <c r="P225" s="1235">
        <v>5000</v>
      </c>
      <c r="Q225" s="1237"/>
      <c r="T225" s="1238"/>
      <c r="V225" s="1239">
        <f t="shared" si="0"/>
        <v>9000</v>
      </c>
      <c r="W225" s="1239">
        <f t="shared" si="1"/>
        <v>818.18181818181893</v>
      </c>
      <c r="X225" s="1240">
        <f t="shared" si="2"/>
        <v>3181.8181818181811</v>
      </c>
      <c r="Y225" s="1241">
        <f t="shared" si="3"/>
        <v>0.19886363636363633</v>
      </c>
      <c r="Z225" s="1242" t="s">
        <v>1540</v>
      </c>
      <c r="AA225" s="1217" t="s">
        <v>3744</v>
      </c>
    </row>
    <row r="226" spans="1:28" ht="18">
      <c r="A226" s="1217" t="s">
        <v>3745</v>
      </c>
      <c r="B226" s="1218">
        <v>44939.541666666664</v>
      </c>
      <c r="C226" s="1217" t="s">
        <v>1170</v>
      </c>
      <c r="D226" s="1217" t="s">
        <v>3456</v>
      </c>
      <c r="E226" s="1217" t="s">
        <v>3503</v>
      </c>
      <c r="F226" s="1217" t="s">
        <v>86</v>
      </c>
      <c r="G226" s="666" t="s">
        <v>3547</v>
      </c>
      <c r="H226" s="1219">
        <v>20000</v>
      </c>
      <c r="I226" s="1220" t="s">
        <v>3063</v>
      </c>
      <c r="J226" s="1221" t="s">
        <v>3453</v>
      </c>
      <c r="K226" s="1233"/>
      <c r="L226" s="1234">
        <v>3000</v>
      </c>
      <c r="M226" s="1235">
        <v>4000</v>
      </c>
      <c r="N226" s="1235"/>
      <c r="O226" s="1236"/>
      <c r="P226" s="1235">
        <v>5000</v>
      </c>
      <c r="Q226" s="1237"/>
      <c r="R226" s="1239"/>
      <c r="S226" s="1239"/>
      <c r="T226" s="1237"/>
      <c r="U226" s="1239"/>
      <c r="V226" s="1239">
        <f t="shared" si="0"/>
        <v>13000</v>
      </c>
      <c r="W226" s="1239">
        <f t="shared" si="1"/>
        <v>1181.818181818182</v>
      </c>
      <c r="X226" s="1240">
        <f t="shared" si="2"/>
        <v>6818.181818181818</v>
      </c>
      <c r="Y226" s="1241">
        <f t="shared" si="3"/>
        <v>0.34090909090909088</v>
      </c>
      <c r="Z226" s="1242" t="s">
        <v>1540</v>
      </c>
      <c r="AA226" s="1217" t="s">
        <v>3745</v>
      </c>
    </row>
    <row r="227" spans="1:28" ht="18">
      <c r="A227" s="1217" t="s">
        <v>3746</v>
      </c>
      <c r="B227" s="1218">
        <v>44939.541666666664</v>
      </c>
      <c r="C227" s="1217" t="s">
        <v>1170</v>
      </c>
      <c r="D227" s="1217" t="s">
        <v>3456</v>
      </c>
      <c r="E227" s="1217" t="s">
        <v>3503</v>
      </c>
      <c r="F227" s="1217" t="s">
        <v>3641</v>
      </c>
      <c r="G227" s="1261" t="s">
        <v>3501</v>
      </c>
      <c r="H227" s="1219">
        <v>16000</v>
      </c>
      <c r="I227" s="1220" t="s">
        <v>3063</v>
      </c>
      <c r="J227" s="1221" t="s">
        <v>3453</v>
      </c>
      <c r="K227" s="1233"/>
      <c r="L227" s="1234">
        <v>3000</v>
      </c>
      <c r="M227" s="1235">
        <v>4000</v>
      </c>
      <c r="N227" s="1235"/>
      <c r="O227" s="1236"/>
      <c r="P227" s="1235">
        <v>5000</v>
      </c>
      <c r="Q227" s="1237"/>
      <c r="T227" s="1238"/>
      <c r="V227" s="1239">
        <f t="shared" si="0"/>
        <v>9000</v>
      </c>
      <c r="W227" s="1239">
        <f t="shared" si="1"/>
        <v>818.18181818181893</v>
      </c>
      <c r="X227" s="1240">
        <f t="shared" si="2"/>
        <v>3181.8181818181811</v>
      </c>
      <c r="Y227" s="1241">
        <f t="shared" si="3"/>
        <v>0.19886363636363633</v>
      </c>
      <c r="Z227" s="1242" t="s">
        <v>1540</v>
      </c>
      <c r="AA227" s="1217" t="s">
        <v>3746</v>
      </c>
    </row>
    <row r="228" spans="1:28" ht="18">
      <c r="A228" s="1217" t="s">
        <v>3747</v>
      </c>
      <c r="B228" s="1218">
        <v>44939.5625</v>
      </c>
      <c r="C228" s="1217" t="s">
        <v>1170</v>
      </c>
      <c r="D228" s="1217" t="s">
        <v>3446</v>
      </c>
      <c r="E228" s="1217" t="s">
        <v>3474</v>
      </c>
      <c r="F228" s="1217" t="s">
        <v>60</v>
      </c>
      <c r="G228" s="1217" t="s">
        <v>3517</v>
      </c>
      <c r="H228" s="1219">
        <v>9900</v>
      </c>
      <c r="I228" s="1220" t="s">
        <v>3063</v>
      </c>
      <c r="J228" s="1221" t="s">
        <v>3453</v>
      </c>
      <c r="K228" s="1233"/>
      <c r="L228" s="1234" t="e">
        <f ca="1">_xludf.IFS(D228="成田机场",3000,D228="羽田机场",1200,E228="NearMe",1000,E228="VIP-limo",H228*0.12)</f>
        <v>#NAME?</v>
      </c>
      <c r="M228" s="1235" t="e">
        <f ca="1">_xludf.IFS(D228="成田机场",4000,D228="羽田机场",1000,E228="VIP-limo",0)</f>
        <v>#NAME?</v>
      </c>
      <c r="N228" s="1235" t="e">
        <f ca="1">(8500-L228-M228)*0.7</f>
        <v>#NAME?</v>
      </c>
      <c r="O228" s="1236"/>
      <c r="P228" s="1235"/>
      <c r="Q228" s="1237"/>
      <c r="T228" s="1238"/>
      <c r="V228" s="1239" t="e">
        <f t="shared" ca="1" si="0"/>
        <v>#NAME?</v>
      </c>
      <c r="W228" s="1239" t="e">
        <f t="shared" ca="1" si="1"/>
        <v>#NAME?</v>
      </c>
      <c r="X228" s="1240" t="e">
        <f t="shared" ca="1" si="2"/>
        <v>#NAME?</v>
      </c>
      <c r="Y228" s="1241" t="e">
        <f t="shared" ca="1" si="3"/>
        <v>#NAME?</v>
      </c>
      <c r="Z228" s="1242" t="s">
        <v>27</v>
      </c>
      <c r="AA228" s="1217" t="s">
        <v>3747</v>
      </c>
    </row>
    <row r="229" spans="1:28" ht="18">
      <c r="A229" s="1217" t="s">
        <v>3748</v>
      </c>
      <c r="B229" s="1218">
        <v>44939.645833333336</v>
      </c>
      <c r="C229" s="1217" t="s">
        <v>3473</v>
      </c>
      <c r="D229" s="1217"/>
      <c r="E229" s="1217" t="s">
        <v>3474</v>
      </c>
      <c r="F229" s="1217" t="s">
        <v>60</v>
      </c>
      <c r="G229" s="1217" t="s">
        <v>3517</v>
      </c>
      <c r="H229" s="1219">
        <v>40000</v>
      </c>
      <c r="I229" s="1220" t="s">
        <v>3063</v>
      </c>
      <c r="J229" s="1221" t="s">
        <v>3453</v>
      </c>
      <c r="K229" s="1233"/>
      <c r="L229" s="1234">
        <v>3000</v>
      </c>
      <c r="M229" s="1235">
        <v>4000</v>
      </c>
      <c r="N229" s="1235">
        <f>(26000-L229-M229)*0.7</f>
        <v>13300</v>
      </c>
      <c r="O229" s="1236"/>
      <c r="P229" s="1235"/>
      <c r="Q229" s="1237"/>
      <c r="T229" s="1238"/>
      <c r="V229" s="1239">
        <f t="shared" si="0"/>
        <v>33000</v>
      </c>
      <c r="W229" s="1239">
        <f t="shared" si="1"/>
        <v>3000.0000000000036</v>
      </c>
      <c r="X229" s="1240">
        <f t="shared" si="2"/>
        <v>16699.999999999996</v>
      </c>
      <c r="Y229" s="1241">
        <f t="shared" si="3"/>
        <v>0.41749999999999993</v>
      </c>
      <c r="Z229" s="1242" t="s">
        <v>27</v>
      </c>
      <c r="AA229" s="1217" t="s">
        <v>3748</v>
      </c>
    </row>
    <row r="230" spans="1:28" ht="18">
      <c r="A230" s="1217" t="s">
        <v>3749</v>
      </c>
      <c r="B230" s="1218">
        <v>44939.701388888891</v>
      </c>
      <c r="C230" s="1217" t="s">
        <v>570</v>
      </c>
      <c r="D230" s="1217" t="s">
        <v>3456</v>
      </c>
      <c r="E230" s="1217" t="s">
        <v>3474</v>
      </c>
      <c r="F230" s="1217" t="s">
        <v>3641</v>
      </c>
      <c r="G230" s="1217" t="s">
        <v>3501</v>
      </c>
      <c r="H230" s="1219">
        <v>17000</v>
      </c>
      <c r="I230" s="1220" t="s">
        <v>3063</v>
      </c>
      <c r="J230" s="1221" t="s">
        <v>3453</v>
      </c>
      <c r="K230" s="1233"/>
      <c r="L230" s="1234">
        <v>3000</v>
      </c>
      <c r="M230" s="1235">
        <v>4000</v>
      </c>
      <c r="N230" s="1235"/>
      <c r="O230" s="1236"/>
      <c r="P230" s="1235">
        <v>5000</v>
      </c>
      <c r="Q230" s="1237"/>
      <c r="T230" s="1238"/>
      <c r="V230" s="1239">
        <f t="shared" si="0"/>
        <v>10000</v>
      </c>
      <c r="W230" s="1239">
        <f t="shared" si="1"/>
        <v>909.09090909090992</v>
      </c>
      <c r="X230" s="1240">
        <f t="shared" si="2"/>
        <v>4090.9090909090901</v>
      </c>
      <c r="Y230" s="1241">
        <f t="shared" si="3"/>
        <v>0.24064171122994649</v>
      </c>
      <c r="Z230" s="1242" t="s">
        <v>27</v>
      </c>
      <c r="AA230" s="1217" t="s">
        <v>3749</v>
      </c>
    </row>
    <row r="231" spans="1:28" ht="18">
      <c r="A231" s="1217" t="s">
        <v>3750</v>
      </c>
      <c r="B231" s="1218">
        <v>44939.722222222219</v>
      </c>
      <c r="C231" s="1217" t="s">
        <v>3473</v>
      </c>
      <c r="D231" s="1217"/>
      <c r="E231" s="1217" t="s">
        <v>3570</v>
      </c>
      <c r="F231" s="1217" t="s">
        <v>86</v>
      </c>
      <c r="G231" s="1217" t="s">
        <v>3547</v>
      </c>
      <c r="H231" s="1219">
        <v>8500</v>
      </c>
      <c r="I231" s="1220" t="s">
        <v>3063</v>
      </c>
      <c r="J231" s="1221" t="s">
        <v>3453</v>
      </c>
      <c r="K231" s="1233"/>
      <c r="L231" s="1234">
        <v>1000</v>
      </c>
      <c r="M231" s="1235"/>
      <c r="N231" s="1235"/>
      <c r="O231" s="1236"/>
      <c r="P231" s="1235">
        <v>4300</v>
      </c>
      <c r="Q231" s="1237"/>
      <c r="T231" s="1238"/>
      <c r="V231" s="1239">
        <f t="shared" si="0"/>
        <v>7500</v>
      </c>
      <c r="W231" s="1239">
        <f t="shared" si="1"/>
        <v>681.81818181818198</v>
      </c>
      <c r="X231" s="1240">
        <f t="shared" si="2"/>
        <v>2518.181818181818</v>
      </c>
      <c r="Y231" s="1241">
        <f t="shared" si="3"/>
        <v>0.29625668449197862</v>
      </c>
      <c r="Z231" s="1242" t="s">
        <v>3572</v>
      </c>
      <c r="AA231" s="1217" t="s">
        <v>3750</v>
      </c>
    </row>
    <row r="232" spans="1:28" ht="18">
      <c r="A232" s="1217" t="s">
        <v>3751</v>
      </c>
      <c r="B232" s="1218">
        <v>44939.722222222219</v>
      </c>
      <c r="C232" s="1217" t="s">
        <v>3473</v>
      </c>
      <c r="D232" s="1217"/>
      <c r="E232" s="1217" t="s">
        <v>3570</v>
      </c>
      <c r="F232" s="1217" t="s">
        <v>92</v>
      </c>
      <c r="G232" s="1217" t="s">
        <v>3714</v>
      </c>
      <c r="H232" s="1219">
        <v>11000</v>
      </c>
      <c r="I232" s="1220" t="s">
        <v>3063</v>
      </c>
      <c r="J232" s="1221" t="s">
        <v>3453</v>
      </c>
      <c r="K232" s="1233"/>
      <c r="L232" s="1234">
        <v>1000</v>
      </c>
      <c r="M232" s="1235"/>
      <c r="N232" s="1235"/>
      <c r="O232" s="1236"/>
      <c r="P232" s="1235">
        <v>5300</v>
      </c>
      <c r="Q232" s="1237"/>
      <c r="T232" s="1238"/>
      <c r="V232" s="1239">
        <f t="shared" si="0"/>
        <v>10000</v>
      </c>
      <c r="W232" s="1239">
        <f t="shared" si="1"/>
        <v>909.09090909090992</v>
      </c>
      <c r="X232" s="1240">
        <f t="shared" si="2"/>
        <v>3790.9090909090901</v>
      </c>
      <c r="Y232" s="1241">
        <f t="shared" si="3"/>
        <v>0.34462809917355364</v>
      </c>
      <c r="Z232" s="1242" t="s">
        <v>3572</v>
      </c>
      <c r="AA232" s="1217" t="s">
        <v>3751</v>
      </c>
    </row>
    <row r="233" spans="1:28" ht="18">
      <c r="A233" s="1217" t="s">
        <v>3752</v>
      </c>
      <c r="B233" s="1218">
        <v>44939.722222222219</v>
      </c>
      <c r="C233" s="1217" t="s">
        <v>3473</v>
      </c>
      <c r="D233" s="1217"/>
      <c r="E233" s="1217" t="s">
        <v>3570</v>
      </c>
      <c r="F233" s="1217" t="s">
        <v>52</v>
      </c>
      <c r="G233" s="1217" t="s">
        <v>3512</v>
      </c>
      <c r="H233" s="1219">
        <v>11000</v>
      </c>
      <c r="I233" s="1220" t="s">
        <v>3063</v>
      </c>
      <c r="J233" s="1221" t="s">
        <v>3453</v>
      </c>
      <c r="K233" s="1233"/>
      <c r="L233" s="1234">
        <v>1000</v>
      </c>
      <c r="M233" s="1235"/>
      <c r="N233" s="1235"/>
      <c r="O233" s="1236"/>
      <c r="P233" s="1235">
        <v>5300</v>
      </c>
      <c r="Q233" s="1237"/>
      <c r="T233" s="1238"/>
      <c r="V233" s="1239">
        <f t="shared" si="0"/>
        <v>10000</v>
      </c>
      <c r="W233" s="1239">
        <f t="shared" si="1"/>
        <v>909.09090909090992</v>
      </c>
      <c r="X233" s="1240">
        <f t="shared" si="2"/>
        <v>3790.9090909090901</v>
      </c>
      <c r="Y233" s="1241">
        <f t="shared" si="3"/>
        <v>0.34462809917355364</v>
      </c>
      <c r="Z233" s="1242" t="s">
        <v>3572</v>
      </c>
      <c r="AA233" s="1217" t="s">
        <v>3752</v>
      </c>
    </row>
    <row r="234" spans="1:28" ht="18">
      <c r="A234" s="1265" t="s">
        <v>3753</v>
      </c>
      <c r="B234" s="1266">
        <v>44939.777777777781</v>
      </c>
      <c r="C234" s="1265" t="s">
        <v>570</v>
      </c>
      <c r="D234" s="1265" t="s">
        <v>3456</v>
      </c>
      <c r="E234" s="1265" t="s">
        <v>332</v>
      </c>
      <c r="F234" s="1265" t="s">
        <v>49</v>
      </c>
      <c r="G234" s="1265" t="s">
        <v>3486</v>
      </c>
      <c r="H234" s="1267">
        <v>10000</v>
      </c>
      <c r="I234" s="1268" t="s">
        <v>3063</v>
      </c>
      <c r="J234" s="1269" t="s">
        <v>3453</v>
      </c>
      <c r="K234" s="1270"/>
      <c r="L234" s="1271" t="e">
        <f ca="1">_xludf.IFS(D234="成田机场",3000,D234="羽田机场",1200,E234="NearMe",1000,E234="VIP-limo",H234*0.12)</f>
        <v>#NAME?</v>
      </c>
      <c r="M234" s="1272" t="e">
        <f ca="1">_xludf.IFS(D234="成田机场",4000,D234="羽田机场",1000,E234="VIP-limo",0)</f>
        <v>#NAME?</v>
      </c>
      <c r="N234" s="1272" t="e">
        <f ca="1">(15000-L234-M234)*0.7</f>
        <v>#NAME?</v>
      </c>
      <c r="O234" s="1273"/>
      <c r="P234" s="1272"/>
      <c r="Q234" s="1274"/>
      <c r="R234" s="81"/>
      <c r="S234" s="81"/>
      <c r="T234" s="1275"/>
      <c r="U234" s="81"/>
      <c r="V234" s="1276" t="e">
        <f t="shared" ca="1" si="0"/>
        <v>#NAME?</v>
      </c>
      <c r="W234" s="1276" t="e">
        <f t="shared" ca="1" si="1"/>
        <v>#NAME?</v>
      </c>
      <c r="X234" s="1276" t="e">
        <f t="shared" ca="1" si="2"/>
        <v>#NAME?</v>
      </c>
      <c r="Y234" s="1277" t="e">
        <f t="shared" ca="1" si="3"/>
        <v>#NAME?</v>
      </c>
      <c r="Z234" s="1278" t="s">
        <v>107</v>
      </c>
      <c r="AA234" s="1265" t="s">
        <v>3753</v>
      </c>
      <c r="AB234" s="81"/>
    </row>
    <row r="235" spans="1:28" ht="18">
      <c r="A235" s="1217" t="s">
        <v>3754</v>
      </c>
      <c r="B235" s="1218">
        <v>44939.805555555555</v>
      </c>
      <c r="C235" s="1217" t="s">
        <v>570</v>
      </c>
      <c r="D235" s="1217" t="s">
        <v>3456</v>
      </c>
      <c r="E235" s="1217" t="s">
        <v>3503</v>
      </c>
      <c r="F235" s="1217" t="s">
        <v>86</v>
      </c>
      <c r="G235" s="1217" t="s">
        <v>3547</v>
      </c>
      <c r="H235" s="1219">
        <v>18000</v>
      </c>
      <c r="I235" s="1220" t="s">
        <v>3063</v>
      </c>
      <c r="J235" s="1221" t="s">
        <v>3453</v>
      </c>
      <c r="K235" s="1233"/>
      <c r="L235" s="1234">
        <v>3000</v>
      </c>
      <c r="M235" s="1235">
        <v>4000</v>
      </c>
      <c r="N235" s="1235"/>
      <c r="O235" s="1236"/>
      <c r="P235" s="1235">
        <v>5000</v>
      </c>
      <c r="Q235" s="1237"/>
      <c r="T235" s="1238"/>
      <c r="V235" s="1239">
        <f t="shared" si="0"/>
        <v>11000</v>
      </c>
      <c r="W235" s="1239">
        <f t="shared" si="1"/>
        <v>1000</v>
      </c>
      <c r="X235" s="1240">
        <f t="shared" si="2"/>
        <v>5000</v>
      </c>
      <c r="Y235" s="1241">
        <f t="shared" si="3"/>
        <v>0.27777777777777779</v>
      </c>
      <c r="Z235" s="1242" t="s">
        <v>1540</v>
      </c>
      <c r="AA235" s="1217" t="s">
        <v>3754</v>
      </c>
    </row>
    <row r="236" spans="1:28" ht="18">
      <c r="A236" s="1246" t="s">
        <v>3755</v>
      </c>
      <c r="B236" s="1247">
        <v>44939.833333333336</v>
      </c>
      <c r="C236" s="1246" t="s">
        <v>570</v>
      </c>
      <c r="D236" s="1246" t="s">
        <v>3446</v>
      </c>
      <c r="E236" s="1246" t="s">
        <v>3710</v>
      </c>
      <c r="F236" s="1246" t="s">
        <v>60</v>
      </c>
      <c r="G236" s="1246" t="s">
        <v>3517</v>
      </c>
      <c r="H236" s="1248">
        <f>524/0.05308</f>
        <v>9871.8914845516192</v>
      </c>
      <c r="I236" s="1249" t="s">
        <v>3063</v>
      </c>
      <c r="J236" s="1250" t="s">
        <v>3450</v>
      </c>
      <c r="K236" s="1262"/>
      <c r="L236" s="1252" t="e">
        <f t="shared" ref="L236:L237" ca="1" si="30">_xludf.IFS(D236="成田机场",3000,D236="羽田机场",1200,E236="NearMe",1000,E236="VIP-limo",H236*0.12)</f>
        <v>#NAME?</v>
      </c>
      <c r="M236" s="1253" t="e">
        <f t="shared" ref="M236:M237" ca="1" si="31">_xludf.IFS(D236="成田机场",4000,D236="羽田机场",1000,E236="VIP-limo",0)</f>
        <v>#NAME?</v>
      </c>
      <c r="N236" s="1253" t="e">
        <f ca="1">(8500-L236-M236)*0.7</f>
        <v>#NAME?</v>
      </c>
      <c r="O236" s="1254"/>
      <c r="P236" s="1253"/>
      <c r="Q236" s="1255"/>
      <c r="R236" s="1256"/>
      <c r="S236" s="1256"/>
      <c r="T236" s="1255"/>
      <c r="U236" s="1256"/>
      <c r="V236" s="1256" t="e">
        <f t="shared" ca="1" si="0"/>
        <v>#NAME?</v>
      </c>
      <c r="W236" s="1256" t="e">
        <f t="shared" ca="1" si="1"/>
        <v>#NAME?</v>
      </c>
      <c r="X236" s="1257" t="e">
        <f t="shared" ca="1" si="2"/>
        <v>#NAME?</v>
      </c>
      <c r="Y236" s="1258" t="e">
        <f t="shared" ca="1" si="3"/>
        <v>#NAME?</v>
      </c>
      <c r="Z236" s="1259" t="s">
        <v>3508</v>
      </c>
      <c r="AA236" s="1246" t="s">
        <v>3755</v>
      </c>
      <c r="AB236" s="1260"/>
    </row>
    <row r="237" spans="1:28" ht="18">
      <c r="A237" s="1217" t="s">
        <v>3756</v>
      </c>
      <c r="B237" s="1218">
        <v>44940.333333333336</v>
      </c>
      <c r="C237" s="1217" t="s">
        <v>1170</v>
      </c>
      <c r="D237" s="1217" t="s">
        <v>3446</v>
      </c>
      <c r="E237" s="1217" t="s">
        <v>3447</v>
      </c>
      <c r="F237" s="1217" t="s">
        <v>3641</v>
      </c>
      <c r="G237" s="1217" t="s">
        <v>3501</v>
      </c>
      <c r="H237" s="1219">
        <f>1500/0.05308</f>
        <v>28259.231348907309</v>
      </c>
      <c r="I237" s="1220" t="s">
        <v>3063</v>
      </c>
      <c r="J237" s="1221" t="s">
        <v>3450</v>
      </c>
      <c r="K237" s="1280">
        <f>400/0.05308</f>
        <v>7535.7950263752819</v>
      </c>
      <c r="L237" s="1234" t="e">
        <f t="shared" ca="1" si="30"/>
        <v>#NAME?</v>
      </c>
      <c r="M237" s="1235" t="e">
        <f t="shared" ca="1" si="31"/>
        <v>#NAME?</v>
      </c>
      <c r="N237" s="1235"/>
      <c r="O237" s="1236"/>
      <c r="P237" s="1235">
        <v>4000</v>
      </c>
      <c r="Q237" s="1237"/>
      <c r="R237" s="1239"/>
      <c r="S237" s="1239"/>
      <c r="T237" s="1237"/>
      <c r="U237" s="1239"/>
      <c r="V237" s="1239" t="e">
        <f t="shared" ca="1" si="0"/>
        <v>#NAME?</v>
      </c>
      <c r="W237" s="1239" t="e">
        <f t="shared" ca="1" si="1"/>
        <v>#NAME?</v>
      </c>
      <c r="X237" s="1240" t="e">
        <f t="shared" ca="1" si="2"/>
        <v>#NAME?</v>
      </c>
      <c r="Y237" s="1241" t="e">
        <f t="shared" ca="1" si="3"/>
        <v>#NAME?</v>
      </c>
      <c r="Z237" s="1242" t="s">
        <v>107</v>
      </c>
      <c r="AA237" s="1217" t="s">
        <v>3756</v>
      </c>
    </row>
    <row r="238" spans="1:28" ht="18">
      <c r="A238" s="1217" t="s">
        <v>3757</v>
      </c>
      <c r="B238" s="1218">
        <v>44940.375</v>
      </c>
      <c r="C238" s="1217" t="s">
        <v>3473</v>
      </c>
      <c r="D238" s="1217"/>
      <c r="E238" s="1217" t="s">
        <v>3521</v>
      </c>
      <c r="F238" s="1217" t="s">
        <v>1798</v>
      </c>
      <c r="G238" s="1217" t="s">
        <v>3463</v>
      </c>
      <c r="H238" s="1219">
        <v>10000</v>
      </c>
      <c r="I238" s="1220" t="s">
        <v>3063</v>
      </c>
      <c r="J238" s="1221" t="s">
        <v>3453</v>
      </c>
      <c r="K238" s="1233"/>
      <c r="L238" s="1234">
        <v>1000</v>
      </c>
      <c r="M238" s="1235"/>
      <c r="N238" s="1235"/>
      <c r="O238" s="1236"/>
      <c r="P238" s="1235">
        <v>4000</v>
      </c>
      <c r="Q238" s="1237"/>
      <c r="R238" s="1239"/>
      <c r="S238" s="1239"/>
      <c r="T238" s="1237"/>
      <c r="U238" s="1239"/>
      <c r="V238" s="1239">
        <f t="shared" si="0"/>
        <v>9000</v>
      </c>
      <c r="W238" s="1239">
        <f t="shared" si="1"/>
        <v>818.18181818181893</v>
      </c>
      <c r="X238" s="1240">
        <f t="shared" si="2"/>
        <v>4181.8181818181811</v>
      </c>
      <c r="Y238" s="1241">
        <f t="shared" si="3"/>
        <v>0.4181818181818181</v>
      </c>
      <c r="Z238" s="1242" t="s">
        <v>107</v>
      </c>
      <c r="AA238" s="1217" t="s">
        <v>3757</v>
      </c>
    </row>
    <row r="239" spans="1:28" ht="18">
      <c r="A239" s="1217" t="s">
        <v>3758</v>
      </c>
      <c r="B239" s="1218">
        <v>44940.416666666664</v>
      </c>
      <c r="C239" s="1217" t="s">
        <v>1170</v>
      </c>
      <c r="D239" s="1217" t="s">
        <v>3456</v>
      </c>
      <c r="E239" s="1217" t="s">
        <v>3503</v>
      </c>
      <c r="F239" s="1217" t="s">
        <v>3641</v>
      </c>
      <c r="G239" s="1217" t="s">
        <v>3501</v>
      </c>
      <c r="H239" s="1219">
        <v>16000</v>
      </c>
      <c r="I239" s="1220" t="s">
        <v>3063</v>
      </c>
      <c r="J239" s="1221" t="s">
        <v>3453</v>
      </c>
      <c r="K239" s="1233"/>
      <c r="L239" s="1234">
        <v>3000</v>
      </c>
      <c r="M239" s="1235">
        <v>4000</v>
      </c>
      <c r="N239" s="1235"/>
      <c r="O239" s="1236"/>
      <c r="P239" s="1235">
        <v>5000</v>
      </c>
      <c r="Q239" s="1237"/>
      <c r="R239" s="1239"/>
      <c r="S239" s="1239"/>
      <c r="T239" s="1237"/>
      <c r="U239" s="1239"/>
      <c r="V239" s="1239">
        <f t="shared" si="0"/>
        <v>9000</v>
      </c>
      <c r="W239" s="1239">
        <f t="shared" si="1"/>
        <v>818.18181818181893</v>
      </c>
      <c r="X239" s="1240">
        <f t="shared" si="2"/>
        <v>3181.8181818181811</v>
      </c>
      <c r="Y239" s="1241">
        <f t="shared" si="3"/>
        <v>0.19886363636363633</v>
      </c>
      <c r="Z239" s="1242" t="s">
        <v>1540</v>
      </c>
      <c r="AA239" s="1217" t="s">
        <v>3758</v>
      </c>
    </row>
    <row r="240" spans="1:28" ht="18">
      <c r="A240" s="1217" t="s">
        <v>3759</v>
      </c>
      <c r="B240" s="1218">
        <v>44940.583333333336</v>
      </c>
      <c r="C240" s="1217" t="s">
        <v>1170</v>
      </c>
      <c r="D240" s="1217" t="s">
        <v>3456</v>
      </c>
      <c r="E240" s="1217" t="s">
        <v>500</v>
      </c>
      <c r="F240" s="1217" t="s">
        <v>60</v>
      </c>
      <c r="G240" s="1217" t="s">
        <v>3517</v>
      </c>
      <c r="H240" s="1219">
        <v>15000</v>
      </c>
      <c r="I240" s="1220" t="s">
        <v>3063</v>
      </c>
      <c r="J240" s="1221" t="s">
        <v>3453</v>
      </c>
      <c r="K240" s="1233"/>
      <c r="L240" s="1234" t="e">
        <f ca="1">_xludf.IFS(D240="成田机场",3000,D240="羽田机场",1200,E240="NearMe",1000,E240="VIP-limo",H240*0.12)</f>
        <v>#NAME?</v>
      </c>
      <c r="M240" s="1235" t="e">
        <f ca="1">_xludf.IFS(D240="成田机场",4000,D240="羽田机场",1000,E240="VIP-limo",0)</f>
        <v>#NAME?</v>
      </c>
      <c r="N240" s="1235" t="e">
        <f ca="1">(15000-L240-M240)*0.7</f>
        <v>#NAME?</v>
      </c>
      <c r="O240" s="1236"/>
      <c r="P240" s="1235"/>
      <c r="Q240" s="1237"/>
      <c r="R240" s="1239"/>
      <c r="S240" s="1239"/>
      <c r="T240" s="1237"/>
      <c r="U240" s="1239"/>
      <c r="V240" s="1239" t="e">
        <f t="shared" ca="1" si="0"/>
        <v>#NAME?</v>
      </c>
      <c r="W240" s="1239" t="e">
        <f t="shared" ca="1" si="1"/>
        <v>#NAME?</v>
      </c>
      <c r="X240" s="1240" t="e">
        <f t="shared" ca="1" si="2"/>
        <v>#NAME?</v>
      </c>
      <c r="Y240" s="1241" t="e">
        <f t="shared" ca="1" si="3"/>
        <v>#NAME?</v>
      </c>
      <c r="Z240" s="1242" t="s">
        <v>107</v>
      </c>
      <c r="AA240" s="1217" t="s">
        <v>3759</v>
      </c>
    </row>
    <row r="241" spans="1:28" ht="18">
      <c r="A241" s="1217" t="s">
        <v>3760</v>
      </c>
      <c r="B241" s="1218">
        <v>44940.604166666664</v>
      </c>
      <c r="C241" s="1217" t="s">
        <v>3473</v>
      </c>
      <c r="D241" s="1217"/>
      <c r="E241" s="1217" t="s">
        <v>3723</v>
      </c>
      <c r="F241" s="1217" t="s">
        <v>1798</v>
      </c>
      <c r="G241" s="666" t="s">
        <v>3463</v>
      </c>
      <c r="H241" s="1219">
        <v>15000</v>
      </c>
      <c r="I241" s="1220" t="s">
        <v>3063</v>
      </c>
      <c r="J241" s="1221" t="s">
        <v>3453</v>
      </c>
      <c r="K241" s="1233"/>
      <c r="L241" s="1234">
        <v>2000</v>
      </c>
      <c r="M241" s="1235">
        <v>1950</v>
      </c>
      <c r="N241" s="1235"/>
      <c r="O241" s="1236"/>
      <c r="P241" s="1235">
        <v>6300</v>
      </c>
      <c r="Q241" s="1237"/>
      <c r="R241" s="1239"/>
      <c r="S241" s="1239"/>
      <c r="T241" s="1237"/>
      <c r="U241" s="1239"/>
      <c r="V241" s="1239">
        <f t="shared" si="0"/>
        <v>11050</v>
      </c>
      <c r="W241" s="1239">
        <f t="shared" si="1"/>
        <v>1004.5454545454559</v>
      </c>
      <c r="X241" s="1240">
        <f t="shared" si="2"/>
        <v>3745.4545454545441</v>
      </c>
      <c r="Y241" s="1241">
        <f t="shared" si="3"/>
        <v>0.24969696969696961</v>
      </c>
      <c r="Z241" s="1242" t="s">
        <v>3454</v>
      </c>
      <c r="AA241" s="1217" t="s">
        <v>3760</v>
      </c>
    </row>
    <row r="242" spans="1:28" ht="18">
      <c r="A242" s="1217" t="s">
        <v>3761</v>
      </c>
      <c r="B242" s="1218">
        <v>44940.625</v>
      </c>
      <c r="C242" s="1217" t="s">
        <v>1170</v>
      </c>
      <c r="D242" s="1217" t="s">
        <v>3456</v>
      </c>
      <c r="E242" s="1217" t="s">
        <v>3503</v>
      </c>
      <c r="F242" s="1217" t="s">
        <v>92</v>
      </c>
      <c r="G242" s="1261" t="s">
        <v>3657</v>
      </c>
      <c r="H242" s="1219">
        <v>16000</v>
      </c>
      <c r="I242" s="1220" t="s">
        <v>3063</v>
      </c>
      <c r="J242" s="1221" t="s">
        <v>3453</v>
      </c>
      <c r="K242" s="1233"/>
      <c r="L242" s="1234" t="e">
        <f t="shared" ref="L242:L244" ca="1" si="32">_xludf.IFS(D242="成田机场",3000,D242="羽田机场",1200,E242="NearMe",1000,E242="VIP-limo",H242*0.12)</f>
        <v>#NAME?</v>
      </c>
      <c r="M242" s="1235" t="e">
        <f t="shared" ref="M242:M244" ca="1" si="33">_xludf.IFS(D242="成田机场",4000,D242="羽田机场",1000,E242="VIP-limo",0)</f>
        <v>#NAME?</v>
      </c>
      <c r="N242" s="1235"/>
      <c r="O242" s="1236"/>
      <c r="P242" s="1235">
        <v>5000</v>
      </c>
      <c r="Q242" s="1237"/>
      <c r="R242" s="1239"/>
      <c r="S242" s="1239"/>
      <c r="T242" s="1237"/>
      <c r="U242" s="1239"/>
      <c r="V242" s="1239" t="e">
        <f t="shared" ca="1" si="0"/>
        <v>#NAME?</v>
      </c>
      <c r="W242" s="1239" t="e">
        <f t="shared" ca="1" si="1"/>
        <v>#NAME?</v>
      </c>
      <c r="X242" s="1240" t="e">
        <f t="shared" ca="1" si="2"/>
        <v>#NAME?</v>
      </c>
      <c r="Y242" s="1241" t="e">
        <f t="shared" ca="1" si="3"/>
        <v>#NAME?</v>
      </c>
      <c r="Z242" s="1242" t="s">
        <v>1540</v>
      </c>
      <c r="AA242" s="1217" t="s">
        <v>3761</v>
      </c>
    </row>
    <row r="243" spans="1:28" ht="18">
      <c r="A243" s="1217" t="s">
        <v>3762</v>
      </c>
      <c r="B243" s="1218">
        <v>44940.631944444445</v>
      </c>
      <c r="C243" s="1217" t="s">
        <v>570</v>
      </c>
      <c r="D243" s="1217" t="s">
        <v>3446</v>
      </c>
      <c r="E243" s="1217" t="s">
        <v>3474</v>
      </c>
      <c r="F243" s="666" t="s">
        <v>3523</v>
      </c>
      <c r="G243" s="666" t="s">
        <v>3524</v>
      </c>
      <c r="H243" s="1219">
        <v>9900</v>
      </c>
      <c r="I243" s="1220" t="s">
        <v>3063</v>
      </c>
      <c r="J243" s="1221" t="s">
        <v>3453</v>
      </c>
      <c r="K243" s="1233"/>
      <c r="L243" s="1234" t="e">
        <f t="shared" ca="1" si="32"/>
        <v>#NAME?</v>
      </c>
      <c r="M243" s="1235" t="e">
        <f t="shared" ca="1" si="33"/>
        <v>#NAME?</v>
      </c>
      <c r="N243" s="1235" t="e">
        <f ca="1">(8500-L243-M243)*0.7</f>
        <v>#NAME?</v>
      </c>
      <c r="O243" s="1236"/>
      <c r="P243" s="1235"/>
      <c r="Q243" s="1237"/>
      <c r="R243" s="1239"/>
      <c r="S243" s="1239"/>
      <c r="T243" s="1237"/>
      <c r="U243" s="1239"/>
      <c r="V243" s="1239" t="e">
        <f t="shared" ca="1" si="0"/>
        <v>#NAME?</v>
      </c>
      <c r="W243" s="1239" t="e">
        <f t="shared" ca="1" si="1"/>
        <v>#NAME?</v>
      </c>
      <c r="X243" s="1240" t="e">
        <f t="shared" ca="1" si="2"/>
        <v>#NAME?</v>
      </c>
      <c r="Y243" s="1241" t="e">
        <f t="shared" ca="1" si="3"/>
        <v>#NAME?</v>
      </c>
      <c r="Z243" s="1242" t="s">
        <v>27</v>
      </c>
      <c r="AA243" s="1217" t="s">
        <v>3762</v>
      </c>
    </row>
    <row r="244" spans="1:28" ht="18">
      <c r="A244" s="1217" t="s">
        <v>3763</v>
      </c>
      <c r="B244" s="1218">
        <v>44940.631944444445</v>
      </c>
      <c r="C244" s="1217" t="s">
        <v>570</v>
      </c>
      <c r="D244" s="1217" t="s">
        <v>3446</v>
      </c>
      <c r="E244" s="1217" t="s">
        <v>3764</v>
      </c>
      <c r="F244" s="1261" t="s">
        <v>3641</v>
      </c>
      <c r="G244" s="1261" t="s">
        <v>3505</v>
      </c>
      <c r="H244" s="1219">
        <v>10000</v>
      </c>
      <c r="I244" s="1220" t="s">
        <v>3063</v>
      </c>
      <c r="J244" s="1221" t="s">
        <v>3453</v>
      </c>
      <c r="K244" s="1233"/>
      <c r="L244" s="1234" t="e">
        <f t="shared" ca="1" si="32"/>
        <v>#NAME?</v>
      </c>
      <c r="M244" s="1235" t="e">
        <f t="shared" ca="1" si="33"/>
        <v>#NAME?</v>
      </c>
      <c r="N244" s="1235"/>
      <c r="O244" s="1236"/>
      <c r="P244" s="1235">
        <v>4000</v>
      </c>
      <c r="Q244" s="1237"/>
      <c r="R244" s="1239"/>
      <c r="S244" s="1239"/>
      <c r="T244" s="1237"/>
      <c r="U244" s="1239"/>
      <c r="V244" s="1239" t="e">
        <f t="shared" ca="1" si="0"/>
        <v>#NAME?</v>
      </c>
      <c r="W244" s="1239" t="e">
        <f t="shared" ca="1" si="1"/>
        <v>#NAME?</v>
      </c>
      <c r="X244" s="1240" t="e">
        <f t="shared" ca="1" si="2"/>
        <v>#NAME?</v>
      </c>
      <c r="Y244" s="1241" t="e">
        <f t="shared" ca="1" si="3"/>
        <v>#NAME?</v>
      </c>
      <c r="Z244" s="1242" t="s">
        <v>1540</v>
      </c>
      <c r="AA244" s="1217" t="s">
        <v>3763</v>
      </c>
    </row>
    <row r="245" spans="1:28" ht="18">
      <c r="A245" s="1217" t="s">
        <v>3765</v>
      </c>
      <c r="B245" s="1218">
        <v>44940.649305555555</v>
      </c>
      <c r="C245" s="1217" t="s">
        <v>570</v>
      </c>
      <c r="D245" s="1217" t="s">
        <v>3456</v>
      </c>
      <c r="E245" s="1217" t="s">
        <v>2499</v>
      </c>
      <c r="F245" s="1217" t="s">
        <v>92</v>
      </c>
      <c r="G245" s="1217" t="s">
        <v>3657</v>
      </c>
      <c r="H245" s="1219">
        <f>3500/0.05308</f>
        <v>65938.206480783716</v>
      </c>
      <c r="I245" s="1220" t="s">
        <v>3063</v>
      </c>
      <c r="J245" s="1221" t="s">
        <v>3450</v>
      </c>
      <c r="K245" s="1233"/>
      <c r="L245" s="1234">
        <v>5000</v>
      </c>
      <c r="M245" s="1235">
        <v>9020</v>
      </c>
      <c r="N245" s="1235"/>
      <c r="O245" s="1236"/>
      <c r="P245" s="1235">
        <v>15000</v>
      </c>
      <c r="Q245" s="1237"/>
      <c r="R245" s="1239"/>
      <c r="S245" s="1239"/>
      <c r="T245" s="1237"/>
      <c r="U245" s="1239"/>
      <c r="V245" s="1239">
        <f t="shared" si="0"/>
        <v>51918.206480783716</v>
      </c>
      <c r="W245" s="1239">
        <f t="shared" si="1"/>
        <v>4719.8369527985269</v>
      </c>
      <c r="X245" s="1240">
        <f t="shared" si="2"/>
        <v>32198.369527985189</v>
      </c>
      <c r="Y245" s="1241">
        <f t="shared" si="3"/>
        <v>0.48831127272727259</v>
      </c>
      <c r="Z245" s="1242" t="s">
        <v>3508</v>
      </c>
      <c r="AA245" s="1217" t="s">
        <v>3765</v>
      </c>
    </row>
    <row r="246" spans="1:28" ht="18">
      <c r="A246" s="1246" t="s">
        <v>3766</v>
      </c>
      <c r="B246" s="1247">
        <v>44940.71875</v>
      </c>
      <c r="C246" s="1246" t="s">
        <v>570</v>
      </c>
      <c r="D246" s="1246" t="s">
        <v>3446</v>
      </c>
      <c r="E246" s="1246" t="s">
        <v>3764</v>
      </c>
      <c r="F246" s="1246" t="s">
        <v>1798</v>
      </c>
      <c r="G246" s="1246" t="s">
        <v>3463</v>
      </c>
      <c r="H246" s="1248">
        <v>10000</v>
      </c>
      <c r="I246" s="1249" t="s">
        <v>3063</v>
      </c>
      <c r="J246" s="1250" t="s">
        <v>3453</v>
      </c>
      <c r="K246" s="1262"/>
      <c r="L246" s="1252">
        <v>1200</v>
      </c>
      <c r="M246" s="1253">
        <v>1000</v>
      </c>
      <c r="N246" s="1253"/>
      <c r="O246" s="1254"/>
      <c r="P246" s="1253">
        <v>4000</v>
      </c>
      <c r="Q246" s="1255"/>
      <c r="R246" s="1256"/>
      <c r="S246" s="1256"/>
      <c r="T246" s="1255"/>
      <c r="U246" s="1256"/>
      <c r="V246" s="1256">
        <f t="shared" si="0"/>
        <v>7800</v>
      </c>
      <c r="W246" s="1256">
        <f t="shared" si="1"/>
        <v>709.09090909090992</v>
      </c>
      <c r="X246" s="1257">
        <f t="shared" si="2"/>
        <v>3090.9090909090901</v>
      </c>
      <c r="Y246" s="1258">
        <f t="shared" si="3"/>
        <v>0.30909090909090903</v>
      </c>
      <c r="Z246" s="1259" t="s">
        <v>1540</v>
      </c>
      <c r="AA246" s="1246" t="s">
        <v>3766</v>
      </c>
      <c r="AB246" s="1260"/>
    </row>
    <row r="247" spans="1:28" ht="18">
      <c r="A247" s="1217" t="s">
        <v>3767</v>
      </c>
      <c r="B247" s="1218">
        <v>44941.1875</v>
      </c>
      <c r="C247" s="1217" t="s">
        <v>1170</v>
      </c>
      <c r="D247" s="1217" t="s">
        <v>3456</v>
      </c>
      <c r="E247" s="1217" t="s">
        <v>3521</v>
      </c>
      <c r="F247" s="1217" t="s">
        <v>98</v>
      </c>
      <c r="G247" s="1217" t="s">
        <v>3505</v>
      </c>
      <c r="H247" s="1219">
        <v>18000</v>
      </c>
      <c r="I247" s="1220" t="s">
        <v>3063</v>
      </c>
      <c r="J247" s="1221" t="s">
        <v>3453</v>
      </c>
      <c r="K247" s="1233"/>
      <c r="L247" s="1234">
        <v>3000</v>
      </c>
      <c r="M247" s="1235">
        <v>3180</v>
      </c>
      <c r="N247" s="1235"/>
      <c r="O247" s="1236"/>
      <c r="P247" s="1235">
        <v>6000</v>
      </c>
      <c r="Q247" s="1237"/>
      <c r="R247" s="1239"/>
      <c r="S247" s="1239"/>
      <c r="T247" s="1237"/>
      <c r="U247" s="1239"/>
      <c r="V247" s="1239">
        <f t="shared" si="0"/>
        <v>11820</v>
      </c>
      <c r="W247" s="1239">
        <f t="shared" si="1"/>
        <v>1074.5454545454559</v>
      </c>
      <c r="X247" s="1240">
        <f t="shared" si="2"/>
        <v>4745.4545454545441</v>
      </c>
      <c r="Y247" s="1241">
        <f t="shared" si="3"/>
        <v>0.26363636363636356</v>
      </c>
      <c r="Z247" s="1242" t="s">
        <v>107</v>
      </c>
      <c r="AA247" s="1217" t="s">
        <v>3767</v>
      </c>
    </row>
    <row r="248" spans="1:28" ht="18">
      <c r="A248" s="1217" t="s">
        <v>3768</v>
      </c>
      <c r="B248" s="1218">
        <v>44941.291666666664</v>
      </c>
      <c r="C248" s="1217" t="s">
        <v>1906</v>
      </c>
      <c r="D248" s="1217"/>
      <c r="E248" s="1217" t="s">
        <v>255</v>
      </c>
      <c r="F248" s="1217" t="s">
        <v>94</v>
      </c>
      <c r="G248" s="1217" t="s">
        <v>3629</v>
      </c>
      <c r="H248" s="1219">
        <v>45000</v>
      </c>
      <c r="I248" s="1220" t="s">
        <v>3063</v>
      </c>
      <c r="J248" s="1221" t="s">
        <v>3453</v>
      </c>
      <c r="K248" s="1233"/>
      <c r="L248" s="1234">
        <v>5000</v>
      </c>
      <c r="M248" s="1235">
        <v>6280</v>
      </c>
      <c r="N248" s="1235"/>
      <c r="O248" s="1236">
        <v>1</v>
      </c>
      <c r="P248" s="1235">
        <v>16800</v>
      </c>
      <c r="Q248" s="1237"/>
      <c r="T248" s="1238"/>
      <c r="V248" s="1239">
        <f t="shared" si="0"/>
        <v>33720</v>
      </c>
      <c r="W248" s="1239">
        <f t="shared" si="1"/>
        <v>3065.4545454545478</v>
      </c>
      <c r="X248" s="1240">
        <f t="shared" si="2"/>
        <v>13854.545454545452</v>
      </c>
      <c r="Y248" s="1241">
        <f t="shared" si="3"/>
        <v>0.30787878787878781</v>
      </c>
      <c r="Z248" s="1242" t="s">
        <v>107</v>
      </c>
      <c r="AA248" s="1217" t="s">
        <v>3768</v>
      </c>
    </row>
    <row r="249" spans="1:28" ht="18">
      <c r="A249" s="1217" t="s">
        <v>3769</v>
      </c>
      <c r="B249" s="1218">
        <v>44941.375</v>
      </c>
      <c r="C249" s="1217" t="s">
        <v>570</v>
      </c>
      <c r="D249" s="1217" t="s">
        <v>3446</v>
      </c>
      <c r="E249" s="1217" t="s">
        <v>3521</v>
      </c>
      <c r="F249" s="1217" t="s">
        <v>98</v>
      </c>
      <c r="G249" s="1217" t="s">
        <v>3505</v>
      </c>
      <c r="H249" s="1219">
        <v>10000</v>
      </c>
      <c r="I249" s="1220" t="s">
        <v>3063</v>
      </c>
      <c r="J249" s="1221" t="s">
        <v>3453</v>
      </c>
      <c r="K249" s="1233"/>
      <c r="L249" s="1234">
        <v>1200</v>
      </c>
      <c r="M249" s="1235">
        <v>720</v>
      </c>
      <c r="N249" s="1235"/>
      <c r="O249" s="1236"/>
      <c r="P249" s="1235">
        <v>4000</v>
      </c>
      <c r="Q249" s="1237"/>
      <c r="T249" s="1238"/>
      <c r="V249" s="1239">
        <f t="shared" si="0"/>
        <v>8080</v>
      </c>
      <c r="W249" s="1239">
        <f t="shared" si="1"/>
        <v>734.54545454545496</v>
      </c>
      <c r="X249" s="1240">
        <f t="shared" si="2"/>
        <v>3345.454545454545</v>
      </c>
      <c r="Y249" s="1241">
        <f t="shared" si="3"/>
        <v>0.33454545454545448</v>
      </c>
      <c r="Z249" s="1242" t="s">
        <v>107</v>
      </c>
      <c r="AA249" s="1217" t="s">
        <v>3769</v>
      </c>
    </row>
    <row r="250" spans="1:28" ht="18">
      <c r="A250" s="1217" t="s">
        <v>3770</v>
      </c>
      <c r="B250" s="1218">
        <v>44941.416666666664</v>
      </c>
      <c r="C250" s="1217" t="s">
        <v>1170</v>
      </c>
      <c r="D250" s="1217" t="s">
        <v>3456</v>
      </c>
      <c r="E250" s="1217" t="s">
        <v>3542</v>
      </c>
      <c r="F250" s="1217" t="s">
        <v>3641</v>
      </c>
      <c r="G250" s="1217" t="s">
        <v>3501</v>
      </c>
      <c r="H250" s="1219">
        <f>159/0.0076+3700</f>
        <v>24621.052631578947</v>
      </c>
      <c r="I250" s="1220" t="s">
        <v>3063</v>
      </c>
      <c r="J250" s="1221" t="s">
        <v>3543</v>
      </c>
      <c r="K250" s="1233"/>
      <c r="L250" s="1234">
        <v>3000</v>
      </c>
      <c r="M250" s="1235">
        <v>4000</v>
      </c>
      <c r="N250" s="1235"/>
      <c r="O250" s="1236"/>
      <c r="P250" s="1235">
        <v>5000</v>
      </c>
      <c r="Q250" s="1237"/>
      <c r="T250" s="1238"/>
      <c r="V250" s="1239">
        <f t="shared" si="0"/>
        <v>17621.052631578947</v>
      </c>
      <c r="W250" s="1239">
        <f t="shared" si="1"/>
        <v>1601.9138755980875</v>
      </c>
      <c r="X250" s="1240">
        <f t="shared" si="2"/>
        <v>11019.138755980859</v>
      </c>
      <c r="Y250" s="1241">
        <f t="shared" si="3"/>
        <v>0.44754945781025296</v>
      </c>
      <c r="Z250" s="1242" t="s">
        <v>27</v>
      </c>
      <c r="AA250" s="1217" t="s">
        <v>3770</v>
      </c>
    </row>
    <row r="251" spans="1:28" ht="18">
      <c r="A251" s="1217" t="s">
        <v>3771</v>
      </c>
      <c r="B251" s="1218">
        <v>44941.416666666664</v>
      </c>
      <c r="C251" s="1217" t="s">
        <v>1170</v>
      </c>
      <c r="D251" s="1217" t="s">
        <v>3456</v>
      </c>
      <c r="E251" s="1217" t="s">
        <v>3690</v>
      </c>
      <c r="F251" s="1217" t="s">
        <v>2285</v>
      </c>
      <c r="G251" s="1217" t="s">
        <v>3488</v>
      </c>
      <c r="H251" s="1219">
        <v>100000</v>
      </c>
      <c r="I251" s="1220" t="s">
        <v>3063</v>
      </c>
      <c r="J251" s="1221" t="s">
        <v>3453</v>
      </c>
      <c r="K251" s="1233"/>
      <c r="L251" s="1234">
        <v>15000</v>
      </c>
      <c r="M251" s="1235">
        <v>9910</v>
      </c>
      <c r="N251" s="1235"/>
      <c r="O251" s="1236"/>
      <c r="P251" s="1235">
        <v>17000</v>
      </c>
      <c r="Q251" s="1237"/>
      <c r="T251" s="1238"/>
      <c r="V251" s="1239">
        <f t="shared" si="0"/>
        <v>75090</v>
      </c>
      <c r="W251" s="1239">
        <f t="shared" si="1"/>
        <v>6826.3636363636469</v>
      </c>
      <c r="X251" s="1240">
        <f t="shared" si="2"/>
        <v>51263.636363636353</v>
      </c>
      <c r="Y251" s="1241">
        <f t="shared" si="3"/>
        <v>0.51263636363636356</v>
      </c>
      <c r="Z251" s="1242" t="s">
        <v>107</v>
      </c>
      <c r="AA251" s="1217" t="s">
        <v>3771</v>
      </c>
    </row>
    <row r="252" spans="1:28" ht="18">
      <c r="A252" s="1217" t="s">
        <v>3772</v>
      </c>
      <c r="B252" s="1218">
        <v>44941.4375</v>
      </c>
      <c r="C252" s="1217" t="s">
        <v>1170</v>
      </c>
      <c r="D252" s="1217" t="s">
        <v>3456</v>
      </c>
      <c r="E252" s="1217" t="s">
        <v>3557</v>
      </c>
      <c r="F252" s="1217" t="s">
        <v>60</v>
      </c>
      <c r="G252" s="1217" t="s">
        <v>3517</v>
      </c>
      <c r="H252" s="1219">
        <f>1100/0.05308</f>
        <v>20723.436322532027</v>
      </c>
      <c r="I252" s="1220" t="s">
        <v>3063</v>
      </c>
      <c r="J252" s="1221" t="s">
        <v>3450</v>
      </c>
      <c r="K252" s="1233"/>
      <c r="L252" s="1234" t="e">
        <f ca="1">_xludf.IFS(D252="成田机场",3000,D252="羽田机场",1200,E252="NearMe",1000,E252="VIP-limo",H252*0.12)</f>
        <v>#NAME?</v>
      </c>
      <c r="M252" s="1235" t="e">
        <f ca="1">_xludf.IFS(D252="成田机场",4000,D252="羽田机场",1000,E252="VIP-limo",0)</f>
        <v>#NAME?</v>
      </c>
      <c r="N252" s="1235" t="e">
        <f ca="1">(15000-L252-M252)*0.7</f>
        <v>#NAME?</v>
      </c>
      <c r="O252" s="1236"/>
      <c r="P252" s="1235"/>
      <c r="Q252" s="1237"/>
      <c r="T252" s="1238"/>
      <c r="V252" s="1239" t="e">
        <f t="shared" ca="1" si="0"/>
        <v>#NAME?</v>
      </c>
      <c r="W252" s="1239" t="e">
        <f t="shared" ca="1" si="1"/>
        <v>#NAME?</v>
      </c>
      <c r="X252" s="1240" t="e">
        <f t="shared" ca="1" si="2"/>
        <v>#NAME?</v>
      </c>
      <c r="Y252" s="1241" t="e">
        <f t="shared" ca="1" si="3"/>
        <v>#NAME?</v>
      </c>
      <c r="Z252" s="1242" t="s">
        <v>107</v>
      </c>
      <c r="AA252" s="1217" t="s">
        <v>3772</v>
      </c>
    </row>
    <row r="253" spans="1:28" ht="18">
      <c r="A253" s="1217" t="s">
        <v>3773</v>
      </c>
      <c r="B253" s="1218">
        <v>44941.4375</v>
      </c>
      <c r="C253" s="1217" t="s">
        <v>1170</v>
      </c>
      <c r="D253" s="1217" t="s">
        <v>3456</v>
      </c>
      <c r="E253" s="1217" t="s">
        <v>3503</v>
      </c>
      <c r="F253" s="1217" t="s">
        <v>52</v>
      </c>
      <c r="G253" s="1217" t="s">
        <v>3512</v>
      </c>
      <c r="H253" s="1219">
        <v>20000</v>
      </c>
      <c r="I253" s="1220" t="s">
        <v>3063</v>
      </c>
      <c r="J253" s="1221" t="s">
        <v>3453</v>
      </c>
      <c r="K253" s="1233"/>
      <c r="L253" s="1234">
        <v>3000</v>
      </c>
      <c r="M253" s="1235">
        <v>4000</v>
      </c>
      <c r="N253" s="1235"/>
      <c r="O253" s="1236"/>
      <c r="P253" s="1235">
        <v>5000</v>
      </c>
      <c r="Q253" s="1237"/>
      <c r="T253" s="1238"/>
      <c r="V253" s="1239">
        <f t="shared" si="0"/>
        <v>13000</v>
      </c>
      <c r="W253" s="1239">
        <f t="shared" si="1"/>
        <v>1181.818181818182</v>
      </c>
      <c r="X253" s="1240">
        <f t="shared" si="2"/>
        <v>6818.181818181818</v>
      </c>
      <c r="Y253" s="1241">
        <f t="shared" si="3"/>
        <v>0.34090909090909088</v>
      </c>
      <c r="Z253" s="1242" t="s">
        <v>1540</v>
      </c>
      <c r="AA253" s="1217" t="s">
        <v>3773</v>
      </c>
    </row>
    <row r="254" spans="1:28" ht="18">
      <c r="A254" s="1217" t="s">
        <v>3774</v>
      </c>
      <c r="B254" s="1218">
        <v>44941.5</v>
      </c>
      <c r="C254" s="1217" t="s">
        <v>1170</v>
      </c>
      <c r="D254" s="1217" t="s">
        <v>3456</v>
      </c>
      <c r="E254" s="1217" t="s">
        <v>3723</v>
      </c>
      <c r="F254" s="1217" t="s">
        <v>98</v>
      </c>
      <c r="G254" s="1217" t="s">
        <v>3505</v>
      </c>
      <c r="H254" s="1219">
        <v>25000</v>
      </c>
      <c r="I254" s="1220" t="s">
        <v>3063</v>
      </c>
      <c r="J254" s="1221" t="s">
        <v>3453</v>
      </c>
      <c r="K254" s="1233"/>
      <c r="L254" s="1234">
        <v>3000</v>
      </c>
      <c r="M254" s="1235">
        <v>2870</v>
      </c>
      <c r="N254" s="1235"/>
      <c r="O254" s="1236"/>
      <c r="P254" s="1235">
        <v>5000</v>
      </c>
      <c r="Q254" s="1237"/>
      <c r="T254" s="1238"/>
      <c r="V254" s="1239">
        <f t="shared" si="0"/>
        <v>19130</v>
      </c>
      <c r="W254" s="1239">
        <f t="shared" si="1"/>
        <v>1739.0909090909117</v>
      </c>
      <c r="X254" s="1240">
        <f t="shared" si="2"/>
        <v>12390.909090909088</v>
      </c>
      <c r="Y254" s="1241">
        <f t="shared" si="3"/>
        <v>0.49563636363636354</v>
      </c>
      <c r="Z254" s="1242" t="s">
        <v>3454</v>
      </c>
      <c r="AA254" s="1217" t="s">
        <v>3774</v>
      </c>
    </row>
    <row r="255" spans="1:28" ht="18">
      <c r="A255" s="1217" t="s">
        <v>3775</v>
      </c>
      <c r="B255" s="1218">
        <v>44941.520833333336</v>
      </c>
      <c r="C255" s="1217" t="s">
        <v>570</v>
      </c>
      <c r="D255" s="1217" t="s">
        <v>3446</v>
      </c>
      <c r="E255" s="1217" t="s">
        <v>1371</v>
      </c>
      <c r="F255" s="1217" t="s">
        <v>52</v>
      </c>
      <c r="G255" s="1217" t="s">
        <v>3512</v>
      </c>
      <c r="H255" s="1219">
        <v>15000</v>
      </c>
      <c r="I255" s="1220" t="s">
        <v>3063</v>
      </c>
      <c r="J255" s="1221" t="s">
        <v>3453</v>
      </c>
      <c r="K255" s="1233"/>
      <c r="L255" s="1234">
        <v>1200</v>
      </c>
      <c r="M255" s="1235">
        <v>1000</v>
      </c>
      <c r="N255" s="1235"/>
      <c r="O255" s="1236"/>
      <c r="P255" s="1235">
        <v>4000</v>
      </c>
      <c r="Q255" s="1237"/>
      <c r="T255" s="1238"/>
      <c r="V255" s="1239">
        <f t="shared" si="0"/>
        <v>12800</v>
      </c>
      <c r="W255" s="1239">
        <f t="shared" si="1"/>
        <v>1163.636363636364</v>
      </c>
      <c r="X255" s="1240">
        <f t="shared" si="2"/>
        <v>7636.363636363636</v>
      </c>
      <c r="Y255" s="1241">
        <f t="shared" si="3"/>
        <v>0.50909090909090904</v>
      </c>
      <c r="Z255" s="1242" t="s">
        <v>1540</v>
      </c>
      <c r="AA255" s="1217" t="s">
        <v>3775</v>
      </c>
    </row>
    <row r="256" spans="1:28" ht="18">
      <c r="A256" s="1217" t="s">
        <v>3776</v>
      </c>
      <c r="B256" s="1218">
        <v>44941.583333333336</v>
      </c>
      <c r="C256" s="1217" t="s">
        <v>570</v>
      </c>
      <c r="D256" s="1217" t="s">
        <v>3446</v>
      </c>
      <c r="E256" s="1217" t="s">
        <v>3542</v>
      </c>
      <c r="F256" s="1217" t="s">
        <v>3641</v>
      </c>
      <c r="G256" s="1217" t="s">
        <v>3501</v>
      </c>
      <c r="H256" s="1219">
        <f>109/0.0076+1950</f>
        <v>16292.105263157895</v>
      </c>
      <c r="I256" s="1220" t="s">
        <v>3063</v>
      </c>
      <c r="J256" s="1221" t="s">
        <v>3543</v>
      </c>
      <c r="K256" s="1233"/>
      <c r="L256" s="1234" t="e">
        <f ca="1">_xludf.IFS(D256="成田机场",3000,D256="羽田机场",1200,E256="NearMe",1000,E256="VIP-limo",H256*0.12)</f>
        <v>#NAME?</v>
      </c>
      <c r="M256" s="1235" t="e">
        <f ca="1">_xludf.IFS(D256="成田机场",4000,D256="羽田机场",1000,E256="VIP-limo",0)</f>
        <v>#NAME?</v>
      </c>
      <c r="N256" s="1235"/>
      <c r="O256" s="1236"/>
      <c r="P256" s="1235">
        <v>4000</v>
      </c>
      <c r="Q256" s="1237"/>
      <c r="T256" s="1238"/>
      <c r="V256" s="1239" t="e">
        <f t="shared" ca="1" si="0"/>
        <v>#NAME?</v>
      </c>
      <c r="W256" s="1239" t="e">
        <f t="shared" ca="1" si="1"/>
        <v>#NAME?</v>
      </c>
      <c r="X256" s="1240" t="e">
        <f t="shared" ca="1" si="2"/>
        <v>#NAME?</v>
      </c>
      <c r="Y256" s="1241" t="e">
        <f t="shared" ca="1" si="3"/>
        <v>#NAME?</v>
      </c>
      <c r="Z256" s="1242" t="s">
        <v>27</v>
      </c>
      <c r="AA256" s="1217" t="s">
        <v>3776</v>
      </c>
    </row>
    <row r="257" spans="1:28" ht="18">
      <c r="A257" s="1217" t="s">
        <v>3777</v>
      </c>
      <c r="B257" s="1218">
        <v>44941.819444444445</v>
      </c>
      <c r="C257" s="1217" t="s">
        <v>570</v>
      </c>
      <c r="D257" s="1217" t="s">
        <v>3456</v>
      </c>
      <c r="E257" s="1217" t="s">
        <v>3503</v>
      </c>
      <c r="F257" s="1217" t="s">
        <v>3641</v>
      </c>
      <c r="G257" s="1217" t="s">
        <v>3501</v>
      </c>
      <c r="H257" s="1219">
        <v>16000</v>
      </c>
      <c r="I257" s="1220" t="s">
        <v>3063</v>
      </c>
      <c r="J257" s="1221" t="s">
        <v>3453</v>
      </c>
      <c r="K257" s="1233"/>
      <c r="L257" s="1234">
        <v>3000</v>
      </c>
      <c r="M257" s="1235">
        <v>4000</v>
      </c>
      <c r="N257" s="1235"/>
      <c r="O257" s="1236"/>
      <c r="P257" s="1235">
        <v>5000</v>
      </c>
      <c r="Q257" s="1237"/>
      <c r="T257" s="1238"/>
      <c r="V257" s="1239">
        <f t="shared" si="0"/>
        <v>9000</v>
      </c>
      <c r="W257" s="1239">
        <f t="shared" si="1"/>
        <v>818.18181818181893</v>
      </c>
      <c r="X257" s="1240">
        <f t="shared" si="2"/>
        <v>3181.8181818181811</v>
      </c>
      <c r="Y257" s="1241">
        <f t="shared" si="3"/>
        <v>0.19886363636363633</v>
      </c>
      <c r="Z257" s="1242" t="s">
        <v>1540</v>
      </c>
      <c r="AA257" s="1217" t="s">
        <v>3777</v>
      </c>
    </row>
    <row r="258" spans="1:28" ht="18">
      <c r="A258" s="1217" t="s">
        <v>3778</v>
      </c>
      <c r="B258" s="1218">
        <v>44941.833333333336</v>
      </c>
      <c r="C258" s="1217" t="s">
        <v>570</v>
      </c>
      <c r="D258" s="1217" t="s">
        <v>3456</v>
      </c>
      <c r="E258" s="1217" t="s">
        <v>3557</v>
      </c>
      <c r="F258" s="1217" t="s">
        <v>60</v>
      </c>
      <c r="G258" s="1217" t="s">
        <v>3517</v>
      </c>
      <c r="H258" s="1219">
        <f>1100/0.05308</f>
        <v>20723.436322532027</v>
      </c>
      <c r="I258" s="1220" t="s">
        <v>3063</v>
      </c>
      <c r="J258" s="1221" t="s">
        <v>3450</v>
      </c>
      <c r="K258" s="1233"/>
      <c r="L258" s="1234" t="e">
        <f t="shared" ref="L258:L259" ca="1" si="34">_xludf.IFS(D258="成田机场",3000,D258="羽田机场",1200,E258="NearMe",1000,E258="VIP-limo",H258*0.12)</f>
        <v>#NAME?</v>
      </c>
      <c r="M258" s="1235" t="e">
        <f t="shared" ref="M258:M259" ca="1" si="35">_xludf.IFS(D258="成田机场",4000,D258="羽田机场",1000,E258="VIP-limo",0)</f>
        <v>#NAME?</v>
      </c>
      <c r="N258" s="1235" t="e">
        <f ca="1">(15000-L258-M258)*0.7</f>
        <v>#NAME?</v>
      </c>
      <c r="O258" s="1236"/>
      <c r="P258" s="1235"/>
      <c r="Q258" s="1237"/>
      <c r="T258" s="1238"/>
      <c r="V258" s="1239" t="e">
        <f t="shared" ca="1" si="0"/>
        <v>#NAME?</v>
      </c>
      <c r="W258" s="1239" t="e">
        <f t="shared" ca="1" si="1"/>
        <v>#NAME?</v>
      </c>
      <c r="X258" s="1240" t="e">
        <f t="shared" ca="1" si="2"/>
        <v>#NAME?</v>
      </c>
      <c r="Y258" s="1241" t="e">
        <f t="shared" ca="1" si="3"/>
        <v>#NAME?</v>
      </c>
      <c r="Z258" s="1242" t="s">
        <v>107</v>
      </c>
      <c r="AA258" s="1217" t="s">
        <v>3778</v>
      </c>
    </row>
    <row r="259" spans="1:28" ht="18">
      <c r="A259" s="1246" t="s">
        <v>3779</v>
      </c>
      <c r="B259" s="1247">
        <v>44941.940972222219</v>
      </c>
      <c r="C259" s="1246" t="s">
        <v>570</v>
      </c>
      <c r="D259" s="1246" t="s">
        <v>3446</v>
      </c>
      <c r="E259" s="1246" t="s">
        <v>1238</v>
      </c>
      <c r="F259" s="1246" t="s">
        <v>3641</v>
      </c>
      <c r="G259" s="1246" t="s">
        <v>3501</v>
      </c>
      <c r="H259" s="1248">
        <v>15000</v>
      </c>
      <c r="I259" s="1249" t="s">
        <v>3063</v>
      </c>
      <c r="J259" s="1250" t="s">
        <v>3453</v>
      </c>
      <c r="K259" s="1262"/>
      <c r="L259" s="1252" t="e">
        <f t="shared" ca="1" si="34"/>
        <v>#NAME?</v>
      </c>
      <c r="M259" s="1253" t="e">
        <f t="shared" ca="1" si="35"/>
        <v>#NAME?</v>
      </c>
      <c r="N259" s="1253"/>
      <c r="O259" s="1254"/>
      <c r="P259" s="1253">
        <v>4000</v>
      </c>
      <c r="Q259" s="1255"/>
      <c r="R259" s="1260"/>
      <c r="S259" s="1260"/>
      <c r="T259" s="1263"/>
      <c r="U259" s="1260"/>
      <c r="V259" s="1256" t="e">
        <f t="shared" ref="V259:V513" ca="1" si="36">H259-K259-L259-M259-Q259-R259-U259</f>
        <v>#NAME?</v>
      </c>
      <c r="W259" s="1256" t="e">
        <f t="shared" ref="W259:W513" ca="1" si="37">V259-V259/1.1</f>
        <v>#NAME?</v>
      </c>
      <c r="X259" s="1257" t="e">
        <f t="shared" ref="X259:X513" ca="1" si="38">H259-K259-L259-M259-N259-P259-Q259-R259-S259-T259-U259-W259</f>
        <v>#NAME?</v>
      </c>
      <c r="Y259" s="1258" t="e">
        <f t="shared" ref="Y259:Y513" ca="1" si="39">X259/H259</f>
        <v>#NAME?</v>
      </c>
      <c r="Z259" s="1259" t="s">
        <v>1540</v>
      </c>
      <c r="AA259" s="1246" t="s">
        <v>3779</v>
      </c>
      <c r="AB259" s="1260"/>
    </row>
    <row r="260" spans="1:28" ht="18">
      <c r="A260" s="1217" t="s">
        <v>3780</v>
      </c>
      <c r="B260" s="1218">
        <v>44942.305555555555</v>
      </c>
      <c r="C260" s="1217" t="s">
        <v>3473</v>
      </c>
      <c r="D260" s="1217"/>
      <c r="E260" s="1217" t="s">
        <v>3570</v>
      </c>
      <c r="F260" s="1217" t="s">
        <v>86</v>
      </c>
      <c r="G260" s="666" t="s">
        <v>3547</v>
      </c>
      <c r="H260" s="1219">
        <v>8500</v>
      </c>
      <c r="I260" s="1220" t="s">
        <v>3063</v>
      </c>
      <c r="J260" s="1221" t="s">
        <v>3453</v>
      </c>
      <c r="K260" s="1233"/>
      <c r="L260" s="1234">
        <v>1000</v>
      </c>
      <c r="M260" s="1235"/>
      <c r="N260" s="1235"/>
      <c r="O260" s="1236"/>
      <c r="P260" s="1235">
        <v>4300</v>
      </c>
      <c r="Q260" s="1237"/>
      <c r="T260" s="1238"/>
      <c r="V260" s="1239">
        <f t="shared" si="36"/>
        <v>7500</v>
      </c>
      <c r="W260" s="1239">
        <f t="shared" si="37"/>
        <v>681.81818181818198</v>
      </c>
      <c r="X260" s="1240">
        <f t="shared" si="38"/>
        <v>2518.181818181818</v>
      </c>
      <c r="Y260" s="1241">
        <f t="shared" si="39"/>
        <v>0.29625668449197862</v>
      </c>
      <c r="Z260" s="1242" t="s">
        <v>110</v>
      </c>
      <c r="AA260" s="1217" t="s">
        <v>3780</v>
      </c>
    </row>
    <row r="261" spans="1:28" ht="18">
      <c r="A261" s="1217" t="s">
        <v>3781</v>
      </c>
      <c r="B261" s="1218">
        <v>44942.305555555555</v>
      </c>
      <c r="C261" s="1217" t="s">
        <v>3473</v>
      </c>
      <c r="D261" s="1217"/>
      <c r="E261" s="1217" t="s">
        <v>3570</v>
      </c>
      <c r="F261" s="1217" t="s">
        <v>94</v>
      </c>
      <c r="G261" s="1261" t="s">
        <v>3714</v>
      </c>
      <c r="H261" s="1219">
        <v>11000</v>
      </c>
      <c r="I261" s="1220" t="s">
        <v>3063</v>
      </c>
      <c r="J261" s="1221" t="s">
        <v>3453</v>
      </c>
      <c r="K261" s="1233"/>
      <c r="L261" s="1234">
        <v>1000</v>
      </c>
      <c r="M261" s="1235"/>
      <c r="N261" s="1235"/>
      <c r="O261" s="1236"/>
      <c r="P261" s="1235">
        <v>5300</v>
      </c>
      <c r="Q261" s="1237"/>
      <c r="T261" s="1238"/>
      <c r="V261" s="1239">
        <f t="shared" si="36"/>
        <v>10000</v>
      </c>
      <c r="W261" s="1239">
        <f t="shared" si="37"/>
        <v>909.09090909090992</v>
      </c>
      <c r="X261" s="1240">
        <f t="shared" si="38"/>
        <v>3790.9090909090901</v>
      </c>
      <c r="Y261" s="1241">
        <f t="shared" si="39"/>
        <v>0.34462809917355364</v>
      </c>
      <c r="Z261" s="1242" t="s">
        <v>3572</v>
      </c>
      <c r="AA261" s="1217" t="s">
        <v>3781</v>
      </c>
    </row>
    <row r="262" spans="1:28" ht="18">
      <c r="A262" s="1217" t="s">
        <v>3782</v>
      </c>
      <c r="B262" s="1218">
        <v>44942.305555555555</v>
      </c>
      <c r="C262" s="1217" t="s">
        <v>3473</v>
      </c>
      <c r="D262" s="1217"/>
      <c r="E262" s="1217" t="s">
        <v>3570</v>
      </c>
      <c r="F262" s="1217" t="s">
        <v>52</v>
      </c>
      <c r="G262" s="1217" t="s">
        <v>3512</v>
      </c>
      <c r="H262" s="1219">
        <v>11000</v>
      </c>
      <c r="I262" s="1220" t="s">
        <v>3063</v>
      </c>
      <c r="J262" s="1221" t="s">
        <v>3453</v>
      </c>
      <c r="K262" s="1233"/>
      <c r="L262" s="1234">
        <v>1000</v>
      </c>
      <c r="M262" s="1235"/>
      <c r="N262" s="1235"/>
      <c r="O262" s="1236"/>
      <c r="P262" s="1235">
        <v>5300</v>
      </c>
      <c r="Q262" s="1237"/>
      <c r="T262" s="1238"/>
      <c r="V262" s="1239">
        <f t="shared" si="36"/>
        <v>10000</v>
      </c>
      <c r="W262" s="1239">
        <f t="shared" si="37"/>
        <v>909.09090909090992</v>
      </c>
      <c r="X262" s="1240">
        <f t="shared" si="38"/>
        <v>3790.9090909090901</v>
      </c>
      <c r="Y262" s="1241">
        <f t="shared" si="39"/>
        <v>0.34462809917355364</v>
      </c>
      <c r="Z262" s="1242" t="s">
        <v>3572</v>
      </c>
      <c r="AA262" s="1217" t="s">
        <v>3782</v>
      </c>
    </row>
    <row r="263" spans="1:28" ht="18">
      <c r="A263" s="1217" t="s">
        <v>3783</v>
      </c>
      <c r="B263" s="1218">
        <v>44942.319444444445</v>
      </c>
      <c r="C263" s="1217" t="s">
        <v>3473</v>
      </c>
      <c r="D263" s="1217"/>
      <c r="E263" s="1217" t="s">
        <v>3521</v>
      </c>
      <c r="F263" s="1217" t="s">
        <v>1798</v>
      </c>
      <c r="G263" s="1217" t="s">
        <v>3629</v>
      </c>
      <c r="H263" s="1219">
        <v>8000</v>
      </c>
      <c r="I263" s="1220" t="s">
        <v>3063</v>
      </c>
      <c r="J263" s="1221" t="s">
        <v>3453</v>
      </c>
      <c r="K263" s="1233"/>
      <c r="L263" s="1234">
        <v>1000</v>
      </c>
      <c r="M263" s="1235"/>
      <c r="N263" s="1235"/>
      <c r="O263" s="1236"/>
      <c r="P263" s="1235">
        <v>4650</v>
      </c>
      <c r="Q263" s="1237"/>
      <c r="T263" s="1238"/>
      <c r="V263" s="1239">
        <f t="shared" si="36"/>
        <v>7000</v>
      </c>
      <c r="W263" s="1239">
        <f t="shared" si="37"/>
        <v>636.36363636363694</v>
      </c>
      <c r="X263" s="1240">
        <f t="shared" si="38"/>
        <v>1713.6363636363631</v>
      </c>
      <c r="Y263" s="1241">
        <f t="shared" si="39"/>
        <v>0.21420454545454537</v>
      </c>
      <c r="Z263" s="1242" t="s">
        <v>107</v>
      </c>
      <c r="AA263" s="1217" t="s">
        <v>3783</v>
      </c>
    </row>
    <row r="264" spans="1:28" ht="18">
      <c r="A264" s="1217" t="s">
        <v>3784</v>
      </c>
      <c r="B264" s="1218">
        <v>44942.395833333336</v>
      </c>
      <c r="C264" s="1217" t="s">
        <v>1170</v>
      </c>
      <c r="D264" s="1217" t="s">
        <v>3446</v>
      </c>
      <c r="E264" s="1217" t="s">
        <v>3503</v>
      </c>
      <c r="F264" s="1217" t="s">
        <v>3641</v>
      </c>
      <c r="G264" s="1217" t="s">
        <v>3501</v>
      </c>
      <c r="H264" s="1219">
        <v>11000</v>
      </c>
      <c r="I264" s="1220" t="s">
        <v>3063</v>
      </c>
      <c r="J264" s="1221" t="s">
        <v>3453</v>
      </c>
      <c r="K264" s="1233"/>
      <c r="L264" s="1234" t="e">
        <f ca="1">_xludf.IFS(D264="成田机场",3000,D264="羽田机场",1200,E264="NearMe",1000,E264="VIP-limo",H264*0.12)</f>
        <v>#NAME?</v>
      </c>
      <c r="M264" s="1235" t="e">
        <f ca="1">_xludf.IFS(D264="成田机场",4000,D264="羽田机场",1000,E264="VIP-limo",0)</f>
        <v>#NAME?</v>
      </c>
      <c r="N264" s="1235"/>
      <c r="O264" s="1236"/>
      <c r="P264" s="1235">
        <v>4000</v>
      </c>
      <c r="Q264" s="1237"/>
      <c r="T264" s="1238"/>
      <c r="V264" s="1239" t="e">
        <f t="shared" ca="1" si="36"/>
        <v>#NAME?</v>
      </c>
      <c r="W264" s="1239" t="e">
        <f t="shared" ca="1" si="37"/>
        <v>#NAME?</v>
      </c>
      <c r="X264" s="1240" t="e">
        <f t="shared" ca="1" si="38"/>
        <v>#NAME?</v>
      </c>
      <c r="Y264" s="1241" t="e">
        <f t="shared" ca="1" si="39"/>
        <v>#NAME?</v>
      </c>
      <c r="Z264" s="1242" t="s">
        <v>1540</v>
      </c>
      <c r="AA264" s="1217" t="s">
        <v>3784</v>
      </c>
      <c r="AB264" s="1260"/>
    </row>
    <row r="265" spans="1:28" ht="18">
      <c r="A265" s="1217" t="s">
        <v>3785</v>
      </c>
      <c r="B265" s="1218">
        <v>44942.395833333336</v>
      </c>
      <c r="C265" s="1217" t="s">
        <v>3473</v>
      </c>
      <c r="D265" s="1217"/>
      <c r="E265" s="1217" t="s">
        <v>3607</v>
      </c>
      <c r="F265" s="1243"/>
      <c r="G265" s="1243"/>
      <c r="H265" s="1219">
        <v>44000</v>
      </c>
      <c r="I265" s="1220" t="s">
        <v>3063</v>
      </c>
      <c r="J265" s="1221" t="s">
        <v>3453</v>
      </c>
      <c r="K265" s="1233"/>
      <c r="L265" s="1234"/>
      <c r="M265" s="1235"/>
      <c r="N265" s="1235"/>
      <c r="O265" s="1236"/>
      <c r="P265" s="1235"/>
      <c r="Q265" s="1245">
        <v>44000</v>
      </c>
      <c r="T265" s="1238"/>
      <c r="V265" s="1239">
        <f t="shared" si="36"/>
        <v>0</v>
      </c>
      <c r="W265" s="1239">
        <f t="shared" si="37"/>
        <v>0</v>
      </c>
      <c r="X265" s="1240">
        <f t="shared" si="38"/>
        <v>0</v>
      </c>
      <c r="Y265" s="1241">
        <f t="shared" si="39"/>
        <v>0</v>
      </c>
      <c r="Z265" s="1242" t="s">
        <v>27</v>
      </c>
      <c r="AA265" s="1217" t="s">
        <v>3785</v>
      </c>
    </row>
    <row r="266" spans="1:28" ht="18">
      <c r="A266" s="1217" t="s">
        <v>3786</v>
      </c>
      <c r="B266" s="1218">
        <v>44942.5625</v>
      </c>
      <c r="C266" s="1217" t="s">
        <v>570</v>
      </c>
      <c r="D266" s="1217" t="s">
        <v>3446</v>
      </c>
      <c r="E266" s="1217" t="s">
        <v>3503</v>
      </c>
      <c r="F266" s="1217" t="s">
        <v>1798</v>
      </c>
      <c r="G266" s="1217" t="s">
        <v>3629</v>
      </c>
      <c r="H266" s="1219">
        <v>11000</v>
      </c>
      <c r="I266" s="1220" t="s">
        <v>3063</v>
      </c>
      <c r="J266" s="1221" t="s">
        <v>3453</v>
      </c>
      <c r="K266" s="1233"/>
      <c r="L266" s="1234">
        <v>1200</v>
      </c>
      <c r="M266" s="1235">
        <v>1000</v>
      </c>
      <c r="N266" s="1235"/>
      <c r="O266" s="1236"/>
      <c r="P266" s="1235">
        <v>4000</v>
      </c>
      <c r="Q266" s="1237"/>
      <c r="T266" s="1238"/>
      <c r="V266" s="1239">
        <f t="shared" si="36"/>
        <v>8800</v>
      </c>
      <c r="W266" s="1239">
        <f t="shared" si="37"/>
        <v>800.00000000000091</v>
      </c>
      <c r="X266" s="1240">
        <f t="shared" si="38"/>
        <v>3999.9999999999991</v>
      </c>
      <c r="Y266" s="1241">
        <f t="shared" si="39"/>
        <v>0.36363636363636354</v>
      </c>
      <c r="Z266" s="1242" t="s">
        <v>1540</v>
      </c>
      <c r="AA266" s="1217" t="s">
        <v>3786</v>
      </c>
    </row>
    <row r="267" spans="1:28" ht="18">
      <c r="A267" s="1217" t="s">
        <v>3787</v>
      </c>
      <c r="B267" s="1218">
        <v>44942.604166666664</v>
      </c>
      <c r="C267" s="1217" t="s">
        <v>1170</v>
      </c>
      <c r="D267" s="1217" t="s">
        <v>3456</v>
      </c>
      <c r="E267" s="1217" t="s">
        <v>3503</v>
      </c>
      <c r="F267" s="1217" t="s">
        <v>3641</v>
      </c>
      <c r="G267" s="1217" t="s">
        <v>3501</v>
      </c>
      <c r="H267" s="1219">
        <v>16000</v>
      </c>
      <c r="I267" s="1220" t="s">
        <v>3063</v>
      </c>
      <c r="J267" s="1221" t="s">
        <v>3453</v>
      </c>
      <c r="K267" s="1233"/>
      <c r="L267" s="1234">
        <v>3000</v>
      </c>
      <c r="M267" s="1235">
        <v>4000</v>
      </c>
      <c r="N267" s="1235"/>
      <c r="O267" s="1236"/>
      <c r="P267" s="1235">
        <v>5000</v>
      </c>
      <c r="Q267" s="1237"/>
      <c r="T267" s="1238"/>
      <c r="V267" s="1239">
        <f t="shared" si="36"/>
        <v>9000</v>
      </c>
      <c r="W267" s="1239">
        <f t="shared" si="37"/>
        <v>818.18181818181893</v>
      </c>
      <c r="X267" s="1240">
        <f t="shared" si="38"/>
        <v>3181.8181818181811</v>
      </c>
      <c r="Y267" s="1241">
        <f t="shared" si="39"/>
        <v>0.19886363636363633</v>
      </c>
      <c r="Z267" s="1242" t="s">
        <v>1540</v>
      </c>
      <c r="AA267" s="1217" t="s">
        <v>3787</v>
      </c>
    </row>
    <row r="268" spans="1:28" ht="18">
      <c r="A268" s="1217" t="s">
        <v>3788</v>
      </c>
      <c r="B268" s="1218">
        <v>44942.65625</v>
      </c>
      <c r="C268" s="1217" t="s">
        <v>570</v>
      </c>
      <c r="D268" s="1217" t="s">
        <v>3446</v>
      </c>
      <c r="E268" s="1217" t="s">
        <v>3597</v>
      </c>
      <c r="F268" s="1217" t="s">
        <v>1798</v>
      </c>
      <c r="G268" s="1217" t="s">
        <v>3629</v>
      </c>
      <c r="H268" s="1219">
        <v>10000</v>
      </c>
      <c r="I268" s="1220" t="s">
        <v>3063</v>
      </c>
      <c r="J268" s="1221" t="s">
        <v>3453</v>
      </c>
      <c r="K268" s="1233"/>
      <c r="L268" s="1234">
        <v>1200</v>
      </c>
      <c r="M268" s="1235">
        <v>1000</v>
      </c>
      <c r="N268" s="1235"/>
      <c r="O268" s="1236"/>
      <c r="P268" s="1235">
        <v>4000</v>
      </c>
      <c r="Q268" s="1237"/>
      <c r="T268" s="1238"/>
      <c r="V268" s="1239">
        <f t="shared" si="36"/>
        <v>7800</v>
      </c>
      <c r="W268" s="1239">
        <f t="shared" si="37"/>
        <v>709.09090909090992</v>
      </c>
      <c r="X268" s="1240">
        <f t="shared" si="38"/>
        <v>3090.9090909090901</v>
      </c>
      <c r="Y268" s="1241">
        <f t="shared" si="39"/>
        <v>0.30909090909090903</v>
      </c>
      <c r="Z268" s="1242" t="s">
        <v>107</v>
      </c>
      <c r="AA268" s="1217" t="s">
        <v>3788</v>
      </c>
    </row>
    <row r="269" spans="1:28" ht="18">
      <c r="A269" s="1217" t="s">
        <v>3789</v>
      </c>
      <c r="B269" s="1218">
        <v>44942.704861111109</v>
      </c>
      <c r="C269" s="1217" t="s">
        <v>570</v>
      </c>
      <c r="D269" s="1217" t="s">
        <v>3456</v>
      </c>
      <c r="E269" s="1217" t="s">
        <v>354</v>
      </c>
      <c r="F269" s="666" t="s">
        <v>3641</v>
      </c>
      <c r="G269" s="666" t="s">
        <v>3501</v>
      </c>
      <c r="H269" s="1219">
        <v>20000</v>
      </c>
      <c r="I269" s="1220" t="s">
        <v>3063</v>
      </c>
      <c r="J269" s="1221" t="s">
        <v>3453</v>
      </c>
      <c r="K269" s="1233"/>
      <c r="L269" s="1234">
        <v>3000</v>
      </c>
      <c r="M269" s="1235">
        <v>4000</v>
      </c>
      <c r="N269" s="1235"/>
      <c r="O269" s="1236"/>
      <c r="P269" s="1235">
        <v>5000</v>
      </c>
      <c r="Q269" s="1237"/>
      <c r="R269" s="1239"/>
      <c r="S269" s="1239"/>
      <c r="T269" s="1237"/>
      <c r="U269" s="1239"/>
      <c r="V269" s="1239">
        <f t="shared" si="36"/>
        <v>13000</v>
      </c>
      <c r="W269" s="1239">
        <f t="shared" si="37"/>
        <v>1181.818181818182</v>
      </c>
      <c r="X269" s="1240">
        <f t="shared" si="38"/>
        <v>6818.181818181818</v>
      </c>
      <c r="Y269" s="1241">
        <f t="shared" si="39"/>
        <v>0.34090909090909088</v>
      </c>
      <c r="Z269" s="1242" t="s">
        <v>110</v>
      </c>
      <c r="AA269" s="1217" t="s">
        <v>3789</v>
      </c>
    </row>
    <row r="270" spans="1:28" ht="18">
      <c r="A270" s="1217" t="s">
        <v>3790</v>
      </c>
      <c r="B270" s="1218">
        <v>44942.722222222219</v>
      </c>
      <c r="C270" s="1217" t="s">
        <v>3473</v>
      </c>
      <c r="D270" s="1217"/>
      <c r="E270" s="1217" t="s">
        <v>3570</v>
      </c>
      <c r="F270" s="1261" t="s">
        <v>86</v>
      </c>
      <c r="G270" s="1261" t="s">
        <v>3547</v>
      </c>
      <c r="H270" s="1219">
        <v>8500</v>
      </c>
      <c r="I270" s="1220" t="s">
        <v>3063</v>
      </c>
      <c r="J270" s="1221" t="s">
        <v>3453</v>
      </c>
      <c r="K270" s="1233"/>
      <c r="L270" s="1234">
        <v>1000</v>
      </c>
      <c r="M270" s="1235"/>
      <c r="N270" s="1235"/>
      <c r="O270" s="1236"/>
      <c r="P270" s="1235">
        <v>4300</v>
      </c>
      <c r="Q270" s="1237"/>
      <c r="T270" s="1238"/>
      <c r="V270" s="1239">
        <f t="shared" si="36"/>
        <v>7500</v>
      </c>
      <c r="W270" s="1239">
        <f t="shared" si="37"/>
        <v>681.81818181818198</v>
      </c>
      <c r="X270" s="1240">
        <f t="shared" si="38"/>
        <v>2518.181818181818</v>
      </c>
      <c r="Y270" s="1241">
        <f t="shared" si="39"/>
        <v>0.29625668449197862</v>
      </c>
      <c r="Z270" s="1242" t="s">
        <v>3572</v>
      </c>
      <c r="AA270" s="1217" t="s">
        <v>3790</v>
      </c>
    </row>
    <row r="271" spans="1:28" ht="15" customHeight="1">
      <c r="A271" s="1217" t="s">
        <v>3791</v>
      </c>
      <c r="B271" s="1218">
        <v>44942.722222222219</v>
      </c>
      <c r="C271" s="1217" t="s">
        <v>3473</v>
      </c>
      <c r="D271" s="1217"/>
      <c r="E271" s="1217" t="s">
        <v>3570</v>
      </c>
      <c r="F271" s="1217" t="s">
        <v>94</v>
      </c>
      <c r="G271" s="1217" t="s">
        <v>3714</v>
      </c>
      <c r="H271" s="1219">
        <v>11000</v>
      </c>
      <c r="I271" s="1220" t="s">
        <v>3063</v>
      </c>
      <c r="J271" s="1221" t="s">
        <v>3453</v>
      </c>
      <c r="K271" s="1233"/>
      <c r="L271" s="1234">
        <v>1000</v>
      </c>
      <c r="M271" s="1235"/>
      <c r="N271" s="1235"/>
      <c r="O271" s="1236"/>
      <c r="P271" s="1235">
        <v>5300</v>
      </c>
      <c r="Q271" s="1237"/>
      <c r="R271" s="1239"/>
      <c r="S271" s="1239"/>
      <c r="T271" s="1237"/>
      <c r="U271" s="1239"/>
      <c r="V271" s="1239">
        <f t="shared" si="36"/>
        <v>10000</v>
      </c>
      <c r="W271" s="1239">
        <f t="shared" si="37"/>
        <v>909.09090909090992</v>
      </c>
      <c r="X271" s="1240">
        <f t="shared" si="38"/>
        <v>3790.9090909090901</v>
      </c>
      <c r="Y271" s="1241">
        <f t="shared" si="39"/>
        <v>0.34462809917355364</v>
      </c>
      <c r="Z271" s="1242" t="s">
        <v>3572</v>
      </c>
      <c r="AA271" s="1217" t="s">
        <v>3791</v>
      </c>
    </row>
    <row r="272" spans="1:28" ht="18">
      <c r="A272" s="1217" t="s">
        <v>3792</v>
      </c>
      <c r="B272" s="1218">
        <v>44942.722222222219</v>
      </c>
      <c r="C272" s="1217" t="s">
        <v>3473</v>
      </c>
      <c r="D272" s="1217"/>
      <c r="E272" s="1217" t="s">
        <v>3570</v>
      </c>
      <c r="F272" s="1217" t="s">
        <v>52</v>
      </c>
      <c r="G272" s="1217" t="s">
        <v>3512</v>
      </c>
      <c r="H272" s="1219">
        <v>11000</v>
      </c>
      <c r="I272" s="1220" t="s">
        <v>3063</v>
      </c>
      <c r="J272" s="1221" t="s">
        <v>3453</v>
      </c>
      <c r="K272" s="1233"/>
      <c r="L272" s="1234">
        <v>1000</v>
      </c>
      <c r="M272" s="1235"/>
      <c r="N272" s="1235"/>
      <c r="O272" s="1236"/>
      <c r="P272" s="1235">
        <v>5300</v>
      </c>
      <c r="Q272" s="1237"/>
      <c r="R272" s="1239"/>
      <c r="S272" s="1239"/>
      <c r="T272" s="1237"/>
      <c r="U272" s="1239"/>
      <c r="V272" s="1239">
        <f t="shared" si="36"/>
        <v>10000</v>
      </c>
      <c r="W272" s="1239">
        <f t="shared" si="37"/>
        <v>909.09090909090992</v>
      </c>
      <c r="X272" s="1240">
        <f t="shared" si="38"/>
        <v>3790.9090909090901</v>
      </c>
      <c r="Y272" s="1241">
        <f t="shared" si="39"/>
        <v>0.34462809917355364</v>
      </c>
      <c r="Z272" s="1242" t="s">
        <v>3572</v>
      </c>
      <c r="AA272" s="1217" t="s">
        <v>3792</v>
      </c>
    </row>
    <row r="273" spans="1:28" ht="18">
      <c r="A273" s="1217" t="s">
        <v>3793</v>
      </c>
      <c r="B273" s="1218">
        <v>44942.770833333336</v>
      </c>
      <c r="C273" s="1217" t="s">
        <v>570</v>
      </c>
      <c r="D273" s="1217" t="s">
        <v>3456</v>
      </c>
      <c r="E273" s="1217" t="s">
        <v>255</v>
      </c>
      <c r="F273" s="1217" t="s">
        <v>1798</v>
      </c>
      <c r="G273" s="1217" t="s">
        <v>3629</v>
      </c>
      <c r="H273" s="1219">
        <v>25000</v>
      </c>
      <c r="I273" s="1220" t="s">
        <v>3063</v>
      </c>
      <c r="J273" s="1221" t="s">
        <v>3453</v>
      </c>
      <c r="K273" s="1233"/>
      <c r="L273" s="1234">
        <v>3000</v>
      </c>
      <c r="M273" s="1235">
        <v>4000</v>
      </c>
      <c r="N273" s="1235"/>
      <c r="O273" s="1236"/>
      <c r="P273" s="1235">
        <v>5000</v>
      </c>
      <c r="Q273" s="1237"/>
      <c r="T273" s="1238"/>
      <c r="V273" s="1239">
        <f t="shared" si="36"/>
        <v>18000</v>
      </c>
      <c r="W273" s="1239">
        <f t="shared" si="37"/>
        <v>1636.3636363636379</v>
      </c>
      <c r="X273" s="1240">
        <f t="shared" si="38"/>
        <v>11363.636363636362</v>
      </c>
      <c r="Y273" s="1241">
        <f t="shared" si="39"/>
        <v>0.45454545454545447</v>
      </c>
      <c r="Z273" s="1242" t="s">
        <v>107</v>
      </c>
      <c r="AA273" s="1217" t="s">
        <v>3793</v>
      </c>
    </row>
    <row r="274" spans="1:28" ht="18">
      <c r="A274" s="1246" t="s">
        <v>3794</v>
      </c>
      <c r="B274" s="1247">
        <v>44942.791666666664</v>
      </c>
      <c r="C274" s="1246" t="s">
        <v>1170</v>
      </c>
      <c r="D274" s="1246" t="s">
        <v>3446</v>
      </c>
      <c r="E274" s="1246" t="s">
        <v>3474</v>
      </c>
      <c r="F274" s="1246" t="s">
        <v>86</v>
      </c>
      <c r="G274" s="1321"/>
      <c r="H274" s="1248">
        <v>11900</v>
      </c>
      <c r="I274" s="1249" t="s">
        <v>3063</v>
      </c>
      <c r="J274" s="1250" t="s">
        <v>3453</v>
      </c>
      <c r="K274" s="1262"/>
      <c r="L274" s="1252">
        <v>1200</v>
      </c>
      <c r="M274" s="1253">
        <v>1000</v>
      </c>
      <c r="N274" s="1253"/>
      <c r="O274" s="1254"/>
      <c r="P274" s="1253">
        <v>4000</v>
      </c>
      <c r="Q274" s="1255"/>
      <c r="R274" s="1260"/>
      <c r="S274" s="1260"/>
      <c r="T274" s="1263"/>
      <c r="U274" s="1260"/>
      <c r="V274" s="1256">
        <f t="shared" si="36"/>
        <v>9700</v>
      </c>
      <c r="W274" s="1256">
        <f t="shared" si="37"/>
        <v>881.81818181818198</v>
      </c>
      <c r="X274" s="1257">
        <f t="shared" si="38"/>
        <v>4818.181818181818</v>
      </c>
      <c r="Y274" s="1258">
        <f t="shared" si="39"/>
        <v>0.40488922841864017</v>
      </c>
      <c r="Z274" s="1259" t="s">
        <v>27</v>
      </c>
      <c r="AA274" s="1246" t="s">
        <v>3794</v>
      </c>
      <c r="AB274" s="1260"/>
    </row>
    <row r="275" spans="1:28" ht="18">
      <c r="A275" s="1217" t="s">
        <v>3795</v>
      </c>
      <c r="B275" s="1218">
        <v>44943.208333333336</v>
      </c>
      <c r="C275" s="1217" t="s">
        <v>1170</v>
      </c>
      <c r="D275" s="1217"/>
      <c r="E275" s="1217" t="s">
        <v>3447</v>
      </c>
      <c r="F275" s="1217" t="s">
        <v>94</v>
      </c>
      <c r="G275" s="1217" t="s">
        <v>3449</v>
      </c>
      <c r="H275" s="1219">
        <f>1500/0.05308</f>
        <v>28259.231348907309</v>
      </c>
      <c r="I275" s="1220" t="s">
        <v>3063</v>
      </c>
      <c r="J275" s="1221" t="s">
        <v>3450</v>
      </c>
      <c r="K275" s="1280">
        <f>400/0.05308</f>
        <v>7535.7950263752819</v>
      </c>
      <c r="L275" s="1234">
        <v>1200</v>
      </c>
      <c r="M275" s="1235">
        <v>1010</v>
      </c>
      <c r="N275" s="1235"/>
      <c r="O275" s="1236"/>
      <c r="P275" s="1235">
        <v>5000</v>
      </c>
      <c r="Q275" s="1237"/>
      <c r="T275" s="1238"/>
      <c r="V275" s="1239">
        <f t="shared" si="36"/>
        <v>18513.436322532027</v>
      </c>
      <c r="W275" s="1239">
        <f t="shared" si="37"/>
        <v>1683.0396656847297</v>
      </c>
      <c r="X275" s="1240">
        <f t="shared" si="38"/>
        <v>11830.396656847297</v>
      </c>
      <c r="Y275" s="1241">
        <f t="shared" si="39"/>
        <v>0.41863830303030303</v>
      </c>
      <c r="Z275" s="1242" t="s">
        <v>107</v>
      </c>
      <c r="AA275" s="1217" t="s">
        <v>3795</v>
      </c>
    </row>
    <row r="276" spans="1:28" ht="18">
      <c r="A276" s="1217" t="s">
        <v>3796</v>
      </c>
      <c r="B276" s="1218">
        <v>44943.305555555555</v>
      </c>
      <c r="C276" s="1217" t="s">
        <v>3473</v>
      </c>
      <c r="D276" s="1217"/>
      <c r="E276" s="1217" t="s">
        <v>3570</v>
      </c>
      <c r="F276" s="1217" t="s">
        <v>86</v>
      </c>
      <c r="G276" s="1217" t="s">
        <v>3547</v>
      </c>
      <c r="H276" s="1219">
        <v>8500</v>
      </c>
      <c r="I276" s="1220" t="s">
        <v>3063</v>
      </c>
      <c r="J276" s="1221" t="s">
        <v>3453</v>
      </c>
      <c r="K276" s="1233"/>
      <c r="L276" s="1234">
        <v>1000</v>
      </c>
      <c r="M276" s="1235"/>
      <c r="N276" s="1235"/>
      <c r="O276" s="1236"/>
      <c r="P276" s="1235">
        <v>4300</v>
      </c>
      <c r="Q276" s="1237"/>
      <c r="T276" s="1238"/>
      <c r="V276" s="1239">
        <f t="shared" si="36"/>
        <v>7500</v>
      </c>
      <c r="W276" s="1239">
        <f t="shared" si="37"/>
        <v>681.81818181818198</v>
      </c>
      <c r="X276" s="1240">
        <f t="shared" si="38"/>
        <v>2518.181818181818</v>
      </c>
      <c r="Y276" s="1241">
        <f t="shared" si="39"/>
        <v>0.29625668449197862</v>
      </c>
      <c r="Z276" s="1242" t="s">
        <v>3572</v>
      </c>
      <c r="AA276" s="1217" t="s">
        <v>3796</v>
      </c>
    </row>
    <row r="277" spans="1:28" ht="18">
      <c r="A277" s="1217" t="s">
        <v>3797</v>
      </c>
      <c r="B277" s="1218">
        <v>44943.305555555555</v>
      </c>
      <c r="C277" s="1217" t="s">
        <v>3473</v>
      </c>
      <c r="D277" s="1217"/>
      <c r="E277" s="1217" t="s">
        <v>3570</v>
      </c>
      <c r="F277" s="1217" t="s">
        <v>92</v>
      </c>
      <c r="G277" s="1217" t="s">
        <v>3714</v>
      </c>
      <c r="H277" s="1219">
        <v>11000</v>
      </c>
      <c r="I277" s="1220" t="s">
        <v>3063</v>
      </c>
      <c r="J277" s="1221" t="s">
        <v>3453</v>
      </c>
      <c r="K277" s="1233"/>
      <c r="L277" s="1234">
        <v>1000</v>
      </c>
      <c r="M277" s="1235"/>
      <c r="N277" s="1235"/>
      <c r="O277" s="1236"/>
      <c r="P277" s="1235">
        <v>5300</v>
      </c>
      <c r="Q277" s="1237"/>
      <c r="T277" s="1238"/>
      <c r="V277" s="1239">
        <f t="shared" si="36"/>
        <v>10000</v>
      </c>
      <c r="W277" s="1239">
        <f t="shared" si="37"/>
        <v>909.09090909090992</v>
      </c>
      <c r="X277" s="1240">
        <f t="shared" si="38"/>
        <v>3790.9090909090901</v>
      </c>
      <c r="Y277" s="1241">
        <f t="shared" si="39"/>
        <v>0.34462809917355364</v>
      </c>
      <c r="Z277" s="1242" t="s">
        <v>3572</v>
      </c>
      <c r="AA277" s="1217" t="s">
        <v>3797</v>
      </c>
    </row>
    <row r="278" spans="1:28" ht="18">
      <c r="A278" s="1217" t="s">
        <v>3798</v>
      </c>
      <c r="B278" s="1218">
        <v>44943.305555555555</v>
      </c>
      <c r="C278" s="1217" t="s">
        <v>3473</v>
      </c>
      <c r="D278" s="1217"/>
      <c r="E278" s="1217" t="s">
        <v>3570</v>
      </c>
      <c r="F278" s="1217" t="s">
        <v>52</v>
      </c>
      <c r="G278" s="1217" t="s">
        <v>3512</v>
      </c>
      <c r="H278" s="1219">
        <v>11000</v>
      </c>
      <c r="I278" s="1220" t="s">
        <v>3063</v>
      </c>
      <c r="J278" s="1221" t="s">
        <v>3453</v>
      </c>
      <c r="K278" s="1233"/>
      <c r="L278" s="1234">
        <v>1000</v>
      </c>
      <c r="M278" s="1235"/>
      <c r="N278" s="1235"/>
      <c r="O278" s="1236"/>
      <c r="P278" s="1235">
        <v>5300</v>
      </c>
      <c r="Q278" s="1237"/>
      <c r="R278" s="1239"/>
      <c r="S278" s="1239"/>
      <c r="T278" s="1237"/>
      <c r="U278" s="1239"/>
      <c r="V278" s="1239">
        <f t="shared" si="36"/>
        <v>10000</v>
      </c>
      <c r="W278" s="1239">
        <f t="shared" si="37"/>
        <v>909.09090909090992</v>
      </c>
      <c r="X278" s="1240">
        <f t="shared" si="38"/>
        <v>3790.9090909090901</v>
      </c>
      <c r="Y278" s="1241">
        <f t="shared" si="39"/>
        <v>0.34462809917355364</v>
      </c>
      <c r="Z278" s="1242" t="s">
        <v>3572</v>
      </c>
      <c r="AA278" s="1217" t="s">
        <v>3798</v>
      </c>
    </row>
    <row r="279" spans="1:28" ht="18">
      <c r="A279" s="1217" t="s">
        <v>3799</v>
      </c>
      <c r="B279" s="1218">
        <v>44943.375</v>
      </c>
      <c r="C279" s="1217" t="s">
        <v>570</v>
      </c>
      <c r="D279" s="1217" t="s">
        <v>3446</v>
      </c>
      <c r="E279" s="1217" t="s">
        <v>3474</v>
      </c>
      <c r="F279" s="1217" t="s">
        <v>86</v>
      </c>
      <c r="G279" s="1217" t="s">
        <v>3547</v>
      </c>
      <c r="H279" s="1219">
        <v>9900</v>
      </c>
      <c r="I279" s="1220" t="s">
        <v>3063</v>
      </c>
      <c r="J279" s="1221" t="s">
        <v>3453</v>
      </c>
      <c r="K279" s="1233"/>
      <c r="L279" s="1234">
        <v>1200</v>
      </c>
      <c r="M279" s="1235">
        <v>610</v>
      </c>
      <c r="N279" s="1235"/>
      <c r="O279" s="1236"/>
      <c r="P279" s="1235">
        <v>4000</v>
      </c>
      <c r="Q279" s="1237"/>
      <c r="R279" s="1239"/>
      <c r="S279" s="1239"/>
      <c r="T279" s="1237"/>
      <c r="U279" s="1239"/>
      <c r="V279" s="1239">
        <f t="shared" si="36"/>
        <v>8090</v>
      </c>
      <c r="W279" s="1239">
        <f t="shared" si="37"/>
        <v>735.45454545454595</v>
      </c>
      <c r="X279" s="1240">
        <f t="shared" si="38"/>
        <v>3354.545454545454</v>
      </c>
      <c r="Y279" s="1241">
        <f t="shared" si="39"/>
        <v>0.3388429752066115</v>
      </c>
      <c r="Z279" s="1242" t="s">
        <v>27</v>
      </c>
      <c r="AA279" s="1217" t="s">
        <v>3799</v>
      </c>
    </row>
    <row r="280" spans="1:28" ht="18">
      <c r="A280" s="1217" t="s">
        <v>3800</v>
      </c>
      <c r="B280" s="1218">
        <v>44943.416666666664</v>
      </c>
      <c r="C280" s="1217" t="s">
        <v>1170</v>
      </c>
      <c r="D280" s="1217" t="s">
        <v>3456</v>
      </c>
      <c r="E280" s="1217" t="s">
        <v>3521</v>
      </c>
      <c r="F280" s="1217" t="s">
        <v>3641</v>
      </c>
      <c r="G280" s="1217" t="s">
        <v>3505</v>
      </c>
      <c r="H280" s="1219">
        <v>15000</v>
      </c>
      <c r="I280" s="1220" t="s">
        <v>3063</v>
      </c>
      <c r="J280" s="1221" t="s">
        <v>3453</v>
      </c>
      <c r="K280" s="1233"/>
      <c r="L280" s="1234">
        <v>3000</v>
      </c>
      <c r="M280" s="1235">
        <v>4000</v>
      </c>
      <c r="N280" s="1235"/>
      <c r="O280" s="1236"/>
      <c r="P280" s="1235">
        <v>5000</v>
      </c>
      <c r="Q280" s="1237"/>
      <c r="T280" s="1238"/>
      <c r="V280" s="1239">
        <f t="shared" si="36"/>
        <v>8000</v>
      </c>
      <c r="W280" s="1239">
        <f t="shared" si="37"/>
        <v>727.27272727272793</v>
      </c>
      <c r="X280" s="1240">
        <f t="shared" si="38"/>
        <v>2272.7272727272721</v>
      </c>
      <c r="Y280" s="1241">
        <f t="shared" si="39"/>
        <v>0.15151515151515146</v>
      </c>
      <c r="Z280" s="1242" t="s">
        <v>107</v>
      </c>
      <c r="AA280" s="1217" t="s">
        <v>3800</v>
      </c>
    </row>
    <row r="281" spans="1:28" ht="18">
      <c r="A281" s="1217" t="s">
        <v>3801</v>
      </c>
      <c r="B281" s="1218">
        <v>44943.416666666664</v>
      </c>
      <c r="C281" s="1217" t="s">
        <v>1170</v>
      </c>
      <c r="D281" s="1217" t="s">
        <v>3456</v>
      </c>
      <c r="E281" s="1217" t="s">
        <v>3521</v>
      </c>
      <c r="F281" s="1217" t="s">
        <v>3148</v>
      </c>
      <c r="G281" s="1217" t="s">
        <v>3466</v>
      </c>
      <c r="H281" s="1219">
        <v>15000</v>
      </c>
      <c r="I281" s="1220" t="s">
        <v>3063</v>
      </c>
      <c r="J281" s="1221" t="s">
        <v>3453</v>
      </c>
      <c r="K281" s="1233"/>
      <c r="L281" s="1234">
        <v>3000</v>
      </c>
      <c r="M281" s="1235">
        <v>4000</v>
      </c>
      <c r="N281" s="1235"/>
      <c r="O281" s="1236"/>
      <c r="P281" s="1235">
        <v>5000</v>
      </c>
      <c r="Q281" s="1237"/>
      <c r="T281" s="1238"/>
      <c r="V281" s="1239">
        <f t="shared" si="36"/>
        <v>8000</v>
      </c>
      <c r="W281" s="1239">
        <f t="shared" si="37"/>
        <v>727.27272727272793</v>
      </c>
      <c r="X281" s="1240">
        <f t="shared" si="38"/>
        <v>2272.7272727272721</v>
      </c>
      <c r="Y281" s="1241">
        <f t="shared" si="39"/>
        <v>0.15151515151515146</v>
      </c>
      <c r="Z281" s="1242" t="s">
        <v>107</v>
      </c>
      <c r="AA281" s="1217" t="s">
        <v>3801</v>
      </c>
    </row>
    <row r="282" spans="1:28" ht="18">
      <c r="A282" s="1217" t="s">
        <v>3802</v>
      </c>
      <c r="B282" s="1218">
        <v>44943.4375</v>
      </c>
      <c r="C282" s="1217" t="s">
        <v>3473</v>
      </c>
      <c r="D282" s="1217" t="s">
        <v>3446</v>
      </c>
      <c r="E282" s="1217" t="s">
        <v>1371</v>
      </c>
      <c r="F282" s="1217" t="s">
        <v>52</v>
      </c>
      <c r="G282" s="1217" t="s">
        <v>3512</v>
      </c>
      <c r="H282" s="1219">
        <v>15000</v>
      </c>
      <c r="I282" s="1220" t="s">
        <v>3063</v>
      </c>
      <c r="J282" s="1221" t="s">
        <v>3453</v>
      </c>
      <c r="K282" s="1233"/>
      <c r="L282" s="1234">
        <v>1200</v>
      </c>
      <c r="M282" s="1235">
        <v>1000</v>
      </c>
      <c r="N282" s="1235"/>
      <c r="O282" s="1236"/>
      <c r="P282" s="1235">
        <v>4000</v>
      </c>
      <c r="Q282" s="1237"/>
      <c r="T282" s="1238"/>
      <c r="V282" s="1239">
        <f t="shared" si="36"/>
        <v>12800</v>
      </c>
      <c r="W282" s="1239">
        <f t="shared" si="37"/>
        <v>1163.636363636364</v>
      </c>
      <c r="X282" s="1240">
        <f t="shared" si="38"/>
        <v>7636.363636363636</v>
      </c>
      <c r="Y282" s="1241">
        <f t="shared" si="39"/>
        <v>0.50909090909090904</v>
      </c>
      <c r="Z282" s="1242" t="s">
        <v>1540</v>
      </c>
      <c r="AA282" s="1217" t="s">
        <v>3802</v>
      </c>
    </row>
    <row r="283" spans="1:28" ht="18">
      <c r="A283" s="1217" t="s">
        <v>3803</v>
      </c>
      <c r="B283" s="1218">
        <v>44943.458333333336</v>
      </c>
      <c r="C283" s="1217" t="s">
        <v>570</v>
      </c>
      <c r="D283" s="1217" t="s">
        <v>3456</v>
      </c>
      <c r="E283" s="1217" t="s">
        <v>1371</v>
      </c>
      <c r="F283" s="1217" t="s">
        <v>3148</v>
      </c>
      <c r="G283" s="1217" t="s">
        <v>3466</v>
      </c>
      <c r="H283" s="1219">
        <f>800/0.05308</f>
        <v>15071.590052750564</v>
      </c>
      <c r="I283" s="1220" t="s">
        <v>3063</v>
      </c>
      <c r="J283" s="1221" t="s">
        <v>3450</v>
      </c>
      <c r="K283" s="1233"/>
      <c r="L283" s="1234">
        <v>3000</v>
      </c>
      <c r="M283" s="1235">
        <v>4000</v>
      </c>
      <c r="N283" s="1235"/>
      <c r="O283" s="1236"/>
      <c r="P283" s="1235">
        <v>5000</v>
      </c>
      <c r="Q283" s="1237"/>
      <c r="T283" s="1238"/>
      <c r="V283" s="1239">
        <f t="shared" si="36"/>
        <v>8071.5900527505637</v>
      </c>
      <c r="W283" s="1239">
        <f t="shared" si="37"/>
        <v>733.78091388641587</v>
      </c>
      <c r="X283" s="1240">
        <f t="shared" si="38"/>
        <v>2337.8091388641478</v>
      </c>
      <c r="Y283" s="1241">
        <f t="shared" si="39"/>
        <v>0.15511363636363623</v>
      </c>
      <c r="Z283" s="1242" t="s">
        <v>1540</v>
      </c>
      <c r="AA283" s="1217" t="s">
        <v>3803</v>
      </c>
      <c r="AB283" s="1260"/>
    </row>
    <row r="284" spans="1:28" ht="18">
      <c r="A284" s="1217" t="s">
        <v>3804</v>
      </c>
      <c r="B284" s="1218">
        <v>44943.46875</v>
      </c>
      <c r="C284" s="1217" t="s">
        <v>570</v>
      </c>
      <c r="D284" s="1217" t="s">
        <v>3446</v>
      </c>
      <c r="E284" s="1217" t="s">
        <v>1371</v>
      </c>
      <c r="F284" s="1217" t="s">
        <v>94</v>
      </c>
      <c r="G284" s="1217" t="s">
        <v>3449</v>
      </c>
      <c r="H284" s="1219">
        <v>10000</v>
      </c>
      <c r="I284" s="1220" t="s">
        <v>3063</v>
      </c>
      <c r="J284" s="1221" t="s">
        <v>3453</v>
      </c>
      <c r="K284" s="1233"/>
      <c r="L284" s="1234">
        <v>1200</v>
      </c>
      <c r="M284" s="1235">
        <v>610</v>
      </c>
      <c r="N284" s="1235"/>
      <c r="O284" s="1236"/>
      <c r="P284" s="1235">
        <v>4000</v>
      </c>
      <c r="Q284" s="1237"/>
      <c r="T284" s="1238"/>
      <c r="V284" s="1239">
        <f t="shared" si="36"/>
        <v>8190</v>
      </c>
      <c r="W284" s="1239">
        <f t="shared" si="37"/>
        <v>744.54545454545496</v>
      </c>
      <c r="X284" s="1240">
        <f t="shared" si="38"/>
        <v>3445.454545454545</v>
      </c>
      <c r="Y284" s="1241">
        <f t="shared" si="39"/>
        <v>0.34454545454545449</v>
      </c>
      <c r="Z284" s="1242" t="s">
        <v>1540</v>
      </c>
      <c r="AA284" s="1217" t="s">
        <v>3804</v>
      </c>
    </row>
    <row r="285" spans="1:28" ht="16.5" customHeight="1">
      <c r="A285" s="1217" t="s">
        <v>3805</v>
      </c>
      <c r="B285" s="1218">
        <v>44943.5625</v>
      </c>
      <c r="C285" s="1217" t="s">
        <v>570</v>
      </c>
      <c r="D285" s="1217" t="s">
        <v>3456</v>
      </c>
      <c r="E285" s="1217" t="s">
        <v>3507</v>
      </c>
      <c r="F285" s="1217" t="s">
        <v>3641</v>
      </c>
      <c r="G285" s="1217" t="s">
        <v>3505</v>
      </c>
      <c r="H285" s="1219">
        <v>50000</v>
      </c>
      <c r="I285" s="1220" t="s">
        <v>3063</v>
      </c>
      <c r="J285" s="1221" t="s">
        <v>3453</v>
      </c>
      <c r="K285" s="1233"/>
      <c r="L285" s="1234">
        <v>5000</v>
      </c>
      <c r="M285" s="1235">
        <v>9540</v>
      </c>
      <c r="N285" s="1235"/>
      <c r="O285" s="1236"/>
      <c r="P285" s="1235">
        <v>15000</v>
      </c>
      <c r="Q285" s="1237"/>
      <c r="S285" s="10">
        <v>586</v>
      </c>
      <c r="T285" s="1238"/>
      <c r="V285" s="1239">
        <f t="shared" si="36"/>
        <v>35460</v>
      </c>
      <c r="W285" s="1239">
        <f t="shared" si="37"/>
        <v>3223.6363636363676</v>
      </c>
      <c r="X285" s="1240">
        <f t="shared" si="38"/>
        <v>16650.363636363632</v>
      </c>
      <c r="Y285" s="1241">
        <f t="shared" si="39"/>
        <v>0.33300727272727265</v>
      </c>
      <c r="Z285" s="1242" t="s">
        <v>3508</v>
      </c>
      <c r="AA285" s="1217" t="s">
        <v>3805</v>
      </c>
    </row>
    <row r="286" spans="1:28" ht="18">
      <c r="A286" s="1265" t="s">
        <v>3761</v>
      </c>
      <c r="B286" s="1266">
        <v>44943.5625</v>
      </c>
      <c r="C286" s="1265" t="s">
        <v>1170</v>
      </c>
      <c r="D286" s="1265" t="s">
        <v>3456</v>
      </c>
      <c r="E286" s="1265" t="s">
        <v>3503</v>
      </c>
      <c r="F286" s="1265" t="s">
        <v>1798</v>
      </c>
      <c r="G286" s="1265" t="s">
        <v>3629</v>
      </c>
      <c r="H286" s="1267">
        <v>16000</v>
      </c>
      <c r="I286" s="1268" t="s">
        <v>3063</v>
      </c>
      <c r="J286" s="1269" t="s">
        <v>3453</v>
      </c>
      <c r="K286" s="1270"/>
      <c r="L286" s="1271">
        <v>3000</v>
      </c>
      <c r="M286" s="1272">
        <v>4000</v>
      </c>
      <c r="N286" s="1272"/>
      <c r="O286" s="1273"/>
      <c r="P286" s="1272">
        <v>5000</v>
      </c>
      <c r="Q286" s="1274"/>
      <c r="R286" s="81"/>
      <c r="S286" s="81"/>
      <c r="T286" s="1275"/>
      <c r="U286" s="81"/>
      <c r="V286" s="1276">
        <f t="shared" si="36"/>
        <v>9000</v>
      </c>
      <c r="W286" s="1276">
        <f t="shared" si="37"/>
        <v>818.18181818181893</v>
      </c>
      <c r="X286" s="1276">
        <f t="shared" si="38"/>
        <v>3181.8181818181811</v>
      </c>
      <c r="Y286" s="1277">
        <f t="shared" si="39"/>
        <v>0.19886363636363633</v>
      </c>
      <c r="Z286" s="1278" t="s">
        <v>1540</v>
      </c>
      <c r="AA286" s="1265" t="s">
        <v>3761</v>
      </c>
      <c r="AB286" s="81"/>
    </row>
    <row r="287" spans="1:28" ht="18">
      <c r="A287" s="1217" t="s">
        <v>3806</v>
      </c>
      <c r="B287" s="1218">
        <v>44943.572916666664</v>
      </c>
      <c r="C287" s="1217" t="s">
        <v>570</v>
      </c>
      <c r="D287" s="1217" t="s">
        <v>3456</v>
      </c>
      <c r="E287" s="1217" t="s">
        <v>3807</v>
      </c>
      <c r="F287" s="1217" t="s">
        <v>1798</v>
      </c>
      <c r="G287" s="1217" t="s">
        <v>3629</v>
      </c>
      <c r="H287" s="1219">
        <v>20000</v>
      </c>
      <c r="I287" s="1220" t="s">
        <v>3063</v>
      </c>
      <c r="J287" s="1221" t="s">
        <v>3453</v>
      </c>
      <c r="K287" s="1233">
        <v>2000</v>
      </c>
      <c r="L287" s="1234">
        <v>3000</v>
      </c>
      <c r="M287" s="1235">
        <v>4000</v>
      </c>
      <c r="N287" s="1235"/>
      <c r="O287" s="1236"/>
      <c r="P287" s="1235">
        <v>5000</v>
      </c>
      <c r="Q287" s="1237"/>
      <c r="T287" s="1238"/>
      <c r="V287" s="1239">
        <f t="shared" si="36"/>
        <v>11000</v>
      </c>
      <c r="W287" s="1239">
        <f t="shared" si="37"/>
        <v>1000</v>
      </c>
      <c r="X287" s="1240">
        <f t="shared" si="38"/>
        <v>5000</v>
      </c>
      <c r="Y287" s="1241">
        <f t="shared" si="39"/>
        <v>0.25</v>
      </c>
      <c r="Z287" s="1242" t="s">
        <v>105</v>
      </c>
      <c r="AA287" s="1217" t="s">
        <v>3806</v>
      </c>
    </row>
    <row r="288" spans="1:28" ht="18">
      <c r="A288" s="1217" t="s">
        <v>3808</v>
      </c>
      <c r="B288" s="1218">
        <v>44943.572916666664</v>
      </c>
      <c r="C288" s="1217" t="s">
        <v>570</v>
      </c>
      <c r="D288" s="1217" t="s">
        <v>3446</v>
      </c>
      <c r="E288" s="1217" t="s">
        <v>1371</v>
      </c>
      <c r="F288" s="1217" t="s">
        <v>94</v>
      </c>
      <c r="G288" s="1217" t="s">
        <v>3449</v>
      </c>
      <c r="H288" s="1219">
        <v>12000</v>
      </c>
      <c r="I288" s="1220" t="s">
        <v>3063</v>
      </c>
      <c r="J288" s="1221" t="s">
        <v>3453</v>
      </c>
      <c r="K288" s="1233"/>
      <c r="L288" s="1234">
        <v>1200</v>
      </c>
      <c r="M288" s="1235">
        <v>730</v>
      </c>
      <c r="N288" s="1235"/>
      <c r="O288" s="1236"/>
      <c r="P288" s="1235">
        <v>4000</v>
      </c>
      <c r="Q288" s="1237"/>
      <c r="T288" s="1238"/>
      <c r="V288" s="1239">
        <f t="shared" si="36"/>
        <v>10070</v>
      </c>
      <c r="W288" s="1239">
        <f t="shared" si="37"/>
        <v>915.45454545454595</v>
      </c>
      <c r="X288" s="1240">
        <f t="shared" si="38"/>
        <v>5154.545454545454</v>
      </c>
      <c r="Y288" s="1241">
        <f t="shared" si="39"/>
        <v>0.42954545454545451</v>
      </c>
      <c r="Z288" s="1242" t="s">
        <v>1540</v>
      </c>
      <c r="AA288" s="1217" t="s">
        <v>3808</v>
      </c>
    </row>
    <row r="289" spans="1:28" ht="18">
      <c r="A289" s="1217" t="s">
        <v>3809</v>
      </c>
      <c r="B289" s="1218">
        <v>44943.583333333336</v>
      </c>
      <c r="C289" s="1217" t="s">
        <v>1170</v>
      </c>
      <c r="D289" s="1217" t="s">
        <v>3456</v>
      </c>
      <c r="E289" s="1217" t="s">
        <v>3503</v>
      </c>
      <c r="F289" s="1217" t="s">
        <v>3148</v>
      </c>
      <c r="G289" s="1217" t="s">
        <v>3466</v>
      </c>
      <c r="H289" s="1219">
        <v>16000</v>
      </c>
      <c r="I289" s="1220" t="s">
        <v>3063</v>
      </c>
      <c r="J289" s="1221" t="s">
        <v>3453</v>
      </c>
      <c r="K289" s="1233"/>
      <c r="L289" s="1234">
        <v>3000</v>
      </c>
      <c r="M289" s="1235">
        <v>4000</v>
      </c>
      <c r="N289" s="1235"/>
      <c r="O289" s="1236"/>
      <c r="P289" s="1235">
        <v>5000</v>
      </c>
      <c r="Q289" s="1237"/>
      <c r="R289" s="1239"/>
      <c r="S289" s="1239"/>
      <c r="T289" s="1237"/>
      <c r="U289" s="1239"/>
      <c r="V289" s="1239">
        <f t="shared" si="36"/>
        <v>9000</v>
      </c>
      <c r="W289" s="1239">
        <f t="shared" si="37"/>
        <v>818.18181818181893</v>
      </c>
      <c r="X289" s="1240">
        <f t="shared" si="38"/>
        <v>3181.8181818181811</v>
      </c>
      <c r="Y289" s="1241">
        <f t="shared" si="39"/>
        <v>0.19886363636363633</v>
      </c>
      <c r="Z289" s="1242" t="s">
        <v>1540</v>
      </c>
      <c r="AA289" s="1217" t="s">
        <v>3809</v>
      </c>
    </row>
    <row r="290" spans="1:28" ht="18">
      <c r="A290" s="1217" t="s">
        <v>3810</v>
      </c>
      <c r="B290" s="1218">
        <v>44943.583333333336</v>
      </c>
      <c r="C290" s="1217" t="s">
        <v>1170</v>
      </c>
      <c r="D290" s="1217" t="s">
        <v>3456</v>
      </c>
      <c r="E290" s="1217" t="s">
        <v>3811</v>
      </c>
      <c r="F290" s="1217" t="s">
        <v>52</v>
      </c>
      <c r="G290" s="1217" t="s">
        <v>3512</v>
      </c>
      <c r="H290" s="1219">
        <v>24000</v>
      </c>
      <c r="I290" s="1220" t="s">
        <v>3063</v>
      </c>
      <c r="J290" s="1221" t="s">
        <v>3453</v>
      </c>
      <c r="K290" s="1280"/>
      <c r="L290" s="1234">
        <v>3000</v>
      </c>
      <c r="M290" s="1235">
        <v>4000</v>
      </c>
      <c r="N290" s="1235"/>
      <c r="O290" s="1236"/>
      <c r="P290" s="1235">
        <v>5000</v>
      </c>
      <c r="Q290" s="1237"/>
      <c r="T290" s="1238"/>
      <c r="V290" s="1239">
        <f t="shared" si="36"/>
        <v>17000</v>
      </c>
      <c r="W290" s="1239">
        <f t="shared" si="37"/>
        <v>1545.454545454546</v>
      </c>
      <c r="X290" s="1240">
        <f t="shared" si="38"/>
        <v>10454.545454545454</v>
      </c>
      <c r="Y290" s="1241">
        <f t="shared" si="39"/>
        <v>0.43560606060606061</v>
      </c>
      <c r="Z290" s="1242" t="s">
        <v>27</v>
      </c>
      <c r="AA290" s="1217" t="s">
        <v>3810</v>
      </c>
    </row>
    <row r="291" spans="1:28" ht="18">
      <c r="A291" s="1217" t="s">
        <v>3812</v>
      </c>
      <c r="B291" s="1218">
        <v>44943.604166666664</v>
      </c>
      <c r="C291" s="1217" t="s">
        <v>1170</v>
      </c>
      <c r="D291" s="1217" t="s">
        <v>3446</v>
      </c>
      <c r="E291" s="1217" t="s">
        <v>3474</v>
      </c>
      <c r="F291" s="1217" t="s">
        <v>86</v>
      </c>
      <c r="G291" s="1217" t="s">
        <v>3547</v>
      </c>
      <c r="H291" s="1219">
        <v>11900</v>
      </c>
      <c r="I291" s="1220" t="s">
        <v>3063</v>
      </c>
      <c r="J291" s="1221" t="s">
        <v>3453</v>
      </c>
      <c r="K291" s="1233"/>
      <c r="L291" s="1234">
        <v>1200</v>
      </c>
      <c r="M291" s="1235">
        <v>910</v>
      </c>
      <c r="N291" s="1235"/>
      <c r="O291" s="1236"/>
      <c r="P291" s="1235">
        <v>4000</v>
      </c>
      <c r="Q291" s="1237"/>
      <c r="T291" s="1238"/>
      <c r="V291" s="1239">
        <f t="shared" si="36"/>
        <v>9790</v>
      </c>
      <c r="W291" s="1239">
        <f t="shared" si="37"/>
        <v>890</v>
      </c>
      <c r="X291" s="1240">
        <f t="shared" si="38"/>
        <v>4900</v>
      </c>
      <c r="Y291" s="1241">
        <f t="shared" si="39"/>
        <v>0.41176470588235292</v>
      </c>
      <c r="Z291" s="1242" t="s">
        <v>27</v>
      </c>
      <c r="AA291" s="1217" t="s">
        <v>3812</v>
      </c>
    </row>
    <row r="292" spans="1:28" ht="18">
      <c r="A292" s="1217" t="s">
        <v>3813</v>
      </c>
      <c r="B292" s="1218">
        <v>44943.666666666664</v>
      </c>
      <c r="C292" s="1217" t="s">
        <v>570</v>
      </c>
      <c r="D292" s="1217"/>
      <c r="E292" s="1217" t="s">
        <v>3474</v>
      </c>
      <c r="F292" s="1217" t="s">
        <v>3468</v>
      </c>
      <c r="G292" s="1243"/>
      <c r="H292" s="1219">
        <v>50000</v>
      </c>
      <c r="I292" s="1220" t="s">
        <v>3063</v>
      </c>
      <c r="J292" s="1221" t="s">
        <v>3453</v>
      </c>
      <c r="K292" s="1233"/>
      <c r="L292" s="1234"/>
      <c r="M292" s="1235"/>
      <c r="N292" s="1235"/>
      <c r="O292" s="1236"/>
      <c r="P292" s="1235"/>
      <c r="Q292" s="1245">
        <v>45000</v>
      </c>
      <c r="T292" s="1238"/>
      <c r="V292" s="1239">
        <f t="shared" si="36"/>
        <v>5000</v>
      </c>
      <c r="W292" s="1239">
        <f t="shared" si="37"/>
        <v>454.54545454545496</v>
      </c>
      <c r="X292" s="1240">
        <f t="shared" si="38"/>
        <v>4545.454545454545</v>
      </c>
      <c r="Y292" s="1241">
        <f t="shared" si="39"/>
        <v>9.0909090909090898E-2</v>
      </c>
      <c r="Z292" s="1242" t="s">
        <v>27</v>
      </c>
      <c r="AA292" s="1217" t="s">
        <v>3813</v>
      </c>
    </row>
    <row r="293" spans="1:28" ht="18">
      <c r="A293" s="1217" t="s">
        <v>3814</v>
      </c>
      <c r="B293" s="1218">
        <v>44943.722222222219</v>
      </c>
      <c r="C293" s="1217" t="s">
        <v>3473</v>
      </c>
      <c r="D293" s="1217"/>
      <c r="E293" s="1217" t="s">
        <v>3570</v>
      </c>
      <c r="F293" s="1217" t="s">
        <v>86</v>
      </c>
      <c r="G293" s="1217" t="s">
        <v>3547</v>
      </c>
      <c r="H293" s="1219">
        <v>8500</v>
      </c>
      <c r="I293" s="1220" t="s">
        <v>3063</v>
      </c>
      <c r="J293" s="1221" t="s">
        <v>3453</v>
      </c>
      <c r="K293" s="1233"/>
      <c r="L293" s="1234">
        <v>1000</v>
      </c>
      <c r="M293" s="1235"/>
      <c r="N293" s="1235"/>
      <c r="O293" s="1236"/>
      <c r="P293" s="1235">
        <v>4300</v>
      </c>
      <c r="Q293" s="1237"/>
      <c r="T293" s="1238"/>
      <c r="V293" s="1239">
        <f t="shared" si="36"/>
        <v>7500</v>
      </c>
      <c r="W293" s="1239">
        <f t="shared" si="37"/>
        <v>681.81818181818198</v>
      </c>
      <c r="X293" s="1240">
        <f t="shared" si="38"/>
        <v>2518.181818181818</v>
      </c>
      <c r="Y293" s="1241">
        <f t="shared" si="39"/>
        <v>0.29625668449197862</v>
      </c>
      <c r="Z293" s="1242" t="s">
        <v>3572</v>
      </c>
      <c r="AA293" s="1217" t="s">
        <v>3814</v>
      </c>
    </row>
    <row r="294" spans="1:28" ht="18">
      <c r="A294" s="1217" t="s">
        <v>3815</v>
      </c>
      <c r="B294" s="1218">
        <v>44943.722222222219</v>
      </c>
      <c r="C294" s="1217" t="s">
        <v>3473</v>
      </c>
      <c r="D294" s="1217"/>
      <c r="E294" s="1217" t="s">
        <v>3570</v>
      </c>
      <c r="F294" s="1217" t="s">
        <v>92</v>
      </c>
      <c r="G294" s="1217" t="s">
        <v>3714</v>
      </c>
      <c r="H294" s="1219">
        <v>11000</v>
      </c>
      <c r="I294" s="1220" t="s">
        <v>3063</v>
      </c>
      <c r="J294" s="1221" t="s">
        <v>3453</v>
      </c>
      <c r="K294" s="1233"/>
      <c r="L294" s="1234">
        <v>1000</v>
      </c>
      <c r="M294" s="1235"/>
      <c r="N294" s="1235"/>
      <c r="O294" s="1236"/>
      <c r="P294" s="1235">
        <v>5300</v>
      </c>
      <c r="Q294" s="1237"/>
      <c r="T294" s="1238"/>
      <c r="V294" s="1239">
        <f t="shared" si="36"/>
        <v>10000</v>
      </c>
      <c r="W294" s="1239">
        <f t="shared" si="37"/>
        <v>909.09090909090992</v>
      </c>
      <c r="X294" s="1240">
        <f t="shared" si="38"/>
        <v>3790.9090909090901</v>
      </c>
      <c r="Y294" s="1241">
        <f t="shared" si="39"/>
        <v>0.34462809917355364</v>
      </c>
      <c r="Z294" s="1242" t="s">
        <v>3572</v>
      </c>
      <c r="AA294" s="1217" t="s">
        <v>3815</v>
      </c>
    </row>
    <row r="295" spans="1:28" ht="18">
      <c r="A295" s="1217" t="s">
        <v>3816</v>
      </c>
      <c r="B295" s="1218">
        <v>44943.722222222219</v>
      </c>
      <c r="C295" s="1217" t="s">
        <v>3473</v>
      </c>
      <c r="D295" s="1217"/>
      <c r="E295" s="1217" t="s">
        <v>3570</v>
      </c>
      <c r="F295" s="1217" t="s">
        <v>52</v>
      </c>
      <c r="G295" s="1217" t="s">
        <v>3512</v>
      </c>
      <c r="H295" s="1219">
        <v>11000</v>
      </c>
      <c r="I295" s="1220" t="s">
        <v>3063</v>
      </c>
      <c r="J295" s="1221" t="s">
        <v>3453</v>
      </c>
      <c r="K295" s="1233"/>
      <c r="L295" s="1234">
        <v>1000</v>
      </c>
      <c r="M295" s="1235"/>
      <c r="N295" s="1235"/>
      <c r="O295" s="1236"/>
      <c r="P295" s="1235">
        <v>5300</v>
      </c>
      <c r="Q295" s="1237"/>
      <c r="T295" s="1238"/>
      <c r="V295" s="1239">
        <f t="shared" si="36"/>
        <v>10000</v>
      </c>
      <c r="W295" s="1239">
        <f t="shared" si="37"/>
        <v>909.09090909090992</v>
      </c>
      <c r="X295" s="1240">
        <f t="shared" si="38"/>
        <v>3790.9090909090901</v>
      </c>
      <c r="Y295" s="1241">
        <f t="shared" si="39"/>
        <v>0.34462809917355364</v>
      </c>
      <c r="Z295" s="1242" t="s">
        <v>3572</v>
      </c>
      <c r="AA295" s="1217" t="s">
        <v>3816</v>
      </c>
    </row>
    <row r="296" spans="1:28" ht="18">
      <c r="A296" s="1217" t="s">
        <v>3817</v>
      </c>
      <c r="B296" s="1218">
        <v>44943.913194444445</v>
      </c>
      <c r="C296" s="1217" t="s">
        <v>570</v>
      </c>
      <c r="D296" s="1217" t="s">
        <v>3446</v>
      </c>
      <c r="E296" s="1217" t="s">
        <v>3710</v>
      </c>
      <c r="F296" s="1217" t="s">
        <v>3148</v>
      </c>
      <c r="G296" s="1217" t="s">
        <v>3466</v>
      </c>
      <c r="H296" s="1219">
        <f>524/0.05308</f>
        <v>9871.8914845516192</v>
      </c>
      <c r="I296" s="1220" t="s">
        <v>3063</v>
      </c>
      <c r="J296" s="1221" t="s">
        <v>3450</v>
      </c>
      <c r="K296" s="1233"/>
      <c r="L296" s="1234">
        <v>1200</v>
      </c>
      <c r="M296" s="1235">
        <v>1000</v>
      </c>
      <c r="N296" s="1235"/>
      <c r="O296" s="1236"/>
      <c r="P296" s="1235">
        <v>4000</v>
      </c>
      <c r="Q296" s="1237"/>
      <c r="R296" s="1239"/>
      <c r="S296" s="1239"/>
      <c r="T296" s="1237"/>
      <c r="U296" s="1239"/>
      <c r="V296" s="1239">
        <f t="shared" si="36"/>
        <v>7671.8914845516192</v>
      </c>
      <c r="W296" s="1239">
        <f t="shared" si="37"/>
        <v>697.44468041378423</v>
      </c>
      <c r="X296" s="1240">
        <f t="shared" si="38"/>
        <v>2974.446804137835</v>
      </c>
      <c r="Y296" s="1241">
        <f t="shared" si="39"/>
        <v>0.30130464954892422</v>
      </c>
      <c r="Z296" s="1242" t="s">
        <v>3508</v>
      </c>
      <c r="AA296" s="1217" t="s">
        <v>3817</v>
      </c>
    </row>
    <row r="297" spans="1:28" ht="18">
      <c r="A297" s="1246" t="s">
        <v>3818</v>
      </c>
      <c r="B297" s="1247">
        <v>44943.920138888891</v>
      </c>
      <c r="C297" s="1246" t="s">
        <v>570</v>
      </c>
      <c r="D297" s="1246" t="s">
        <v>3456</v>
      </c>
      <c r="E297" s="1246" t="s">
        <v>3557</v>
      </c>
      <c r="F297" s="1246" t="s">
        <v>1798</v>
      </c>
      <c r="G297" s="1246" t="s">
        <v>3629</v>
      </c>
      <c r="H297" s="1248">
        <f>1100/0.05308</f>
        <v>20723.436322532027</v>
      </c>
      <c r="I297" s="1249" t="s">
        <v>3063</v>
      </c>
      <c r="J297" s="1250" t="s">
        <v>3450</v>
      </c>
      <c r="K297" s="1262"/>
      <c r="L297" s="1252">
        <v>3000</v>
      </c>
      <c r="M297" s="1253">
        <v>4000</v>
      </c>
      <c r="N297" s="1253"/>
      <c r="O297" s="1254"/>
      <c r="P297" s="1253">
        <v>5000</v>
      </c>
      <c r="Q297" s="1255"/>
      <c r="R297" s="1260"/>
      <c r="S297" s="1260"/>
      <c r="T297" s="1263"/>
      <c r="U297" s="1260"/>
      <c r="V297" s="1256">
        <f t="shared" si="36"/>
        <v>13723.436322532027</v>
      </c>
      <c r="W297" s="1256">
        <f t="shared" si="37"/>
        <v>1247.5851202301856</v>
      </c>
      <c r="X297" s="1257">
        <f t="shared" si="38"/>
        <v>7475.8512023018411</v>
      </c>
      <c r="Y297" s="1258">
        <f t="shared" si="39"/>
        <v>0.36074380165289249</v>
      </c>
      <c r="Z297" s="1259" t="s">
        <v>107</v>
      </c>
      <c r="AA297" s="1246" t="s">
        <v>3818</v>
      </c>
      <c r="AB297" s="1260"/>
    </row>
    <row r="298" spans="1:28" ht="18">
      <c r="A298" s="1217" t="s">
        <v>3819</v>
      </c>
      <c r="B298" s="1218">
        <v>44944.305555555555</v>
      </c>
      <c r="C298" s="1217" t="s">
        <v>3473</v>
      </c>
      <c r="D298" s="1217"/>
      <c r="E298" s="1217" t="s">
        <v>3570</v>
      </c>
      <c r="F298" s="1217" t="s">
        <v>86</v>
      </c>
      <c r="G298" s="1217" t="s">
        <v>3547</v>
      </c>
      <c r="H298" s="1219">
        <v>8500</v>
      </c>
      <c r="I298" s="1220" t="s">
        <v>3063</v>
      </c>
      <c r="J298" s="1221" t="s">
        <v>3453</v>
      </c>
      <c r="K298" s="1233"/>
      <c r="L298" s="1234">
        <v>1000</v>
      </c>
      <c r="M298" s="1235"/>
      <c r="N298" s="1235"/>
      <c r="O298" s="1236"/>
      <c r="P298" s="1235">
        <v>4300</v>
      </c>
      <c r="Q298" s="1237"/>
      <c r="T298" s="1238"/>
      <c r="V298" s="1239">
        <f t="shared" si="36"/>
        <v>7500</v>
      </c>
      <c r="W298" s="1239">
        <f t="shared" si="37"/>
        <v>681.81818181818198</v>
      </c>
      <c r="X298" s="1240">
        <f t="shared" si="38"/>
        <v>2518.181818181818</v>
      </c>
      <c r="Y298" s="1241">
        <f t="shared" si="39"/>
        <v>0.29625668449197862</v>
      </c>
      <c r="Z298" s="1242" t="s">
        <v>3572</v>
      </c>
      <c r="AA298" s="1217" t="s">
        <v>3819</v>
      </c>
    </row>
    <row r="299" spans="1:28" ht="18">
      <c r="A299" s="1217" t="s">
        <v>3820</v>
      </c>
      <c r="B299" s="1218">
        <v>44944.305555555555</v>
      </c>
      <c r="C299" s="1217" t="s">
        <v>3473</v>
      </c>
      <c r="D299" s="1217"/>
      <c r="E299" s="1217" t="s">
        <v>3570</v>
      </c>
      <c r="F299" s="1217" t="s">
        <v>92</v>
      </c>
      <c r="G299" s="1217" t="s">
        <v>3714</v>
      </c>
      <c r="H299" s="1219">
        <v>11000</v>
      </c>
      <c r="I299" s="1220" t="s">
        <v>3063</v>
      </c>
      <c r="J299" s="1221" t="s">
        <v>3453</v>
      </c>
      <c r="K299" s="1233"/>
      <c r="L299" s="1234">
        <v>1000</v>
      </c>
      <c r="M299" s="1235"/>
      <c r="N299" s="1235"/>
      <c r="O299" s="1236"/>
      <c r="P299" s="1235">
        <v>5300</v>
      </c>
      <c r="Q299" s="1237"/>
      <c r="R299" s="1239"/>
      <c r="S299" s="1239"/>
      <c r="T299" s="1237"/>
      <c r="U299" s="1239"/>
      <c r="V299" s="1239">
        <f t="shared" si="36"/>
        <v>10000</v>
      </c>
      <c r="W299" s="1239">
        <f t="shared" si="37"/>
        <v>909.09090909090992</v>
      </c>
      <c r="X299" s="1240">
        <f t="shared" si="38"/>
        <v>3790.9090909090901</v>
      </c>
      <c r="Y299" s="1241">
        <f t="shared" si="39"/>
        <v>0.34462809917355364</v>
      </c>
      <c r="Z299" s="1242" t="s">
        <v>3572</v>
      </c>
      <c r="AA299" s="1217" t="s">
        <v>3820</v>
      </c>
    </row>
    <row r="300" spans="1:28" ht="18">
      <c r="A300" s="1217" t="s">
        <v>3821</v>
      </c>
      <c r="B300" s="1218">
        <v>44944.305555555555</v>
      </c>
      <c r="C300" s="1217" t="s">
        <v>3473</v>
      </c>
      <c r="D300" s="1217"/>
      <c r="E300" s="1217" t="s">
        <v>3570</v>
      </c>
      <c r="F300" s="1217" t="s">
        <v>52</v>
      </c>
      <c r="G300" s="1217" t="s">
        <v>3512</v>
      </c>
      <c r="H300" s="1219">
        <v>11000</v>
      </c>
      <c r="I300" s="1220" t="s">
        <v>3063</v>
      </c>
      <c r="J300" s="1221" t="s">
        <v>3453</v>
      </c>
      <c r="K300" s="1233"/>
      <c r="L300" s="1234">
        <v>1000</v>
      </c>
      <c r="M300" s="1235"/>
      <c r="N300" s="1235"/>
      <c r="O300" s="1236"/>
      <c r="P300" s="1235">
        <v>5300</v>
      </c>
      <c r="Q300" s="1237"/>
      <c r="T300" s="1238"/>
      <c r="V300" s="1239">
        <f t="shared" si="36"/>
        <v>10000</v>
      </c>
      <c r="W300" s="1239">
        <f t="shared" si="37"/>
        <v>909.09090909090992</v>
      </c>
      <c r="X300" s="1240">
        <f t="shared" si="38"/>
        <v>3790.9090909090901</v>
      </c>
      <c r="Y300" s="1241">
        <f t="shared" si="39"/>
        <v>0.34462809917355364</v>
      </c>
      <c r="Z300" s="1242" t="s">
        <v>3572</v>
      </c>
      <c r="AA300" s="1217" t="s">
        <v>3821</v>
      </c>
    </row>
    <row r="301" spans="1:28" ht="18">
      <c r="A301" s="1217" t="s">
        <v>3822</v>
      </c>
      <c r="B301" s="1218">
        <v>44944.333333333336</v>
      </c>
      <c r="C301" s="1217" t="s">
        <v>1906</v>
      </c>
      <c r="D301" s="1217"/>
      <c r="E301" s="1217" t="s">
        <v>255</v>
      </c>
      <c r="F301" s="1217" t="s">
        <v>840</v>
      </c>
      <c r="G301" s="1217" t="s">
        <v>3498</v>
      </c>
      <c r="H301" s="1219">
        <v>50000</v>
      </c>
      <c r="I301" s="1220" t="s">
        <v>3063</v>
      </c>
      <c r="J301" s="1221" t="s">
        <v>3453</v>
      </c>
      <c r="K301" s="1233"/>
      <c r="L301" s="1234"/>
      <c r="M301" s="1235"/>
      <c r="N301" s="1235"/>
      <c r="O301" s="1236">
        <v>1</v>
      </c>
      <c r="P301" s="1235"/>
      <c r="Q301" s="1245">
        <v>45000</v>
      </c>
      <c r="R301" s="1239"/>
      <c r="S301" s="1239"/>
      <c r="T301" s="1237"/>
      <c r="U301" s="1239"/>
      <c r="V301" s="1239">
        <f t="shared" si="36"/>
        <v>5000</v>
      </c>
      <c r="W301" s="1239">
        <f t="shared" si="37"/>
        <v>454.54545454545496</v>
      </c>
      <c r="X301" s="1240">
        <f t="shared" si="38"/>
        <v>4545.454545454545</v>
      </c>
      <c r="Y301" s="1241">
        <f t="shared" si="39"/>
        <v>9.0909090909090898E-2</v>
      </c>
      <c r="Z301" s="1242" t="s">
        <v>107</v>
      </c>
      <c r="AA301" s="1217" t="s">
        <v>3822</v>
      </c>
    </row>
    <row r="302" spans="1:28" ht="18">
      <c r="A302" s="1217" t="s">
        <v>3823</v>
      </c>
      <c r="B302" s="1218">
        <v>44944.722222222219</v>
      </c>
      <c r="C302" s="1217" t="s">
        <v>3473</v>
      </c>
      <c r="D302" s="1217"/>
      <c r="E302" s="1217" t="s">
        <v>3570</v>
      </c>
      <c r="F302" s="1217" t="s">
        <v>86</v>
      </c>
      <c r="G302" s="1217" t="s">
        <v>3547</v>
      </c>
      <c r="H302" s="1219">
        <v>8500</v>
      </c>
      <c r="I302" s="1220" t="s">
        <v>3063</v>
      </c>
      <c r="J302" s="1221" t="s">
        <v>3453</v>
      </c>
      <c r="K302" s="1233"/>
      <c r="L302" s="1234">
        <v>1000</v>
      </c>
      <c r="M302" s="1235"/>
      <c r="N302" s="1235"/>
      <c r="O302" s="1236"/>
      <c r="P302" s="1235">
        <v>4300</v>
      </c>
      <c r="Q302" s="1237"/>
      <c r="T302" s="1238"/>
      <c r="V302" s="1239">
        <f t="shared" si="36"/>
        <v>7500</v>
      </c>
      <c r="W302" s="1239">
        <f t="shared" si="37"/>
        <v>681.81818181818198</v>
      </c>
      <c r="X302" s="1240">
        <f t="shared" si="38"/>
        <v>2518.181818181818</v>
      </c>
      <c r="Y302" s="1241">
        <f t="shared" si="39"/>
        <v>0.29625668449197862</v>
      </c>
      <c r="Z302" s="1242" t="s">
        <v>3572</v>
      </c>
      <c r="AA302" s="1217" t="s">
        <v>3823</v>
      </c>
      <c r="AB302" s="1260"/>
    </row>
    <row r="303" spans="1:28" ht="18">
      <c r="A303" s="1217" t="s">
        <v>3824</v>
      </c>
      <c r="B303" s="1218">
        <v>44944.722222222219</v>
      </c>
      <c r="C303" s="1217" t="s">
        <v>3473</v>
      </c>
      <c r="D303" s="1217"/>
      <c r="E303" s="1217" t="s">
        <v>3570</v>
      </c>
      <c r="F303" s="1217" t="s">
        <v>92</v>
      </c>
      <c r="G303" s="1217" t="s">
        <v>3714</v>
      </c>
      <c r="H303" s="1219">
        <v>11000</v>
      </c>
      <c r="I303" s="1220" t="s">
        <v>3063</v>
      </c>
      <c r="J303" s="1221" t="s">
        <v>3453</v>
      </c>
      <c r="K303" s="1233"/>
      <c r="L303" s="1234">
        <v>1000</v>
      </c>
      <c r="M303" s="1235"/>
      <c r="N303" s="1235"/>
      <c r="O303" s="1236"/>
      <c r="P303" s="1235">
        <v>5300</v>
      </c>
      <c r="Q303" s="1237"/>
      <c r="T303" s="1238"/>
      <c r="V303" s="1239">
        <f t="shared" si="36"/>
        <v>10000</v>
      </c>
      <c r="W303" s="1239">
        <f t="shared" si="37"/>
        <v>909.09090909090992</v>
      </c>
      <c r="X303" s="1240">
        <f t="shared" si="38"/>
        <v>3790.9090909090901</v>
      </c>
      <c r="Y303" s="1241">
        <f t="shared" si="39"/>
        <v>0.34462809917355364</v>
      </c>
      <c r="Z303" s="1242" t="s">
        <v>3572</v>
      </c>
      <c r="AA303" s="1217" t="s">
        <v>3824</v>
      </c>
    </row>
    <row r="304" spans="1:28" ht="18">
      <c r="A304" s="1217" t="s">
        <v>3825</v>
      </c>
      <c r="B304" s="1218">
        <v>44944.722222222219</v>
      </c>
      <c r="C304" s="1217" t="s">
        <v>3473</v>
      </c>
      <c r="D304" s="1217"/>
      <c r="E304" s="1217" t="s">
        <v>3570</v>
      </c>
      <c r="F304" s="1217" t="s">
        <v>52</v>
      </c>
      <c r="G304" s="1217" t="s">
        <v>3512</v>
      </c>
      <c r="H304" s="1219">
        <v>11000</v>
      </c>
      <c r="I304" s="1220" t="s">
        <v>3063</v>
      </c>
      <c r="J304" s="1221" t="s">
        <v>3453</v>
      </c>
      <c r="K304" s="1233"/>
      <c r="L304" s="1234">
        <v>1000</v>
      </c>
      <c r="M304" s="1235"/>
      <c r="N304" s="1235"/>
      <c r="O304" s="1236"/>
      <c r="P304" s="1235">
        <v>5300</v>
      </c>
      <c r="Q304" s="1237"/>
      <c r="T304" s="1238"/>
      <c r="V304" s="1239">
        <f t="shared" si="36"/>
        <v>10000</v>
      </c>
      <c r="W304" s="1239">
        <f t="shared" si="37"/>
        <v>909.09090909090992</v>
      </c>
      <c r="X304" s="1240">
        <f t="shared" si="38"/>
        <v>3790.9090909090901</v>
      </c>
      <c r="Y304" s="1241">
        <f t="shared" si="39"/>
        <v>0.34462809917355364</v>
      </c>
      <c r="Z304" s="1242" t="s">
        <v>3572</v>
      </c>
      <c r="AA304" s="1217" t="s">
        <v>3825</v>
      </c>
    </row>
    <row r="305" spans="1:28" ht="18">
      <c r="A305" s="1217" t="s">
        <v>3826</v>
      </c>
      <c r="B305" s="1218">
        <v>44944.732638888891</v>
      </c>
      <c r="C305" s="1217" t="s">
        <v>570</v>
      </c>
      <c r="D305" s="1217" t="s">
        <v>3456</v>
      </c>
      <c r="E305" s="1217" t="s">
        <v>332</v>
      </c>
      <c r="F305" s="1217" t="s">
        <v>3641</v>
      </c>
      <c r="G305" s="1217" t="s">
        <v>3501</v>
      </c>
      <c r="H305" s="1219">
        <v>18000</v>
      </c>
      <c r="I305" s="1220" t="s">
        <v>3063</v>
      </c>
      <c r="J305" s="1221" t="s">
        <v>3453</v>
      </c>
      <c r="K305" s="1233"/>
      <c r="L305" s="1234">
        <v>3000</v>
      </c>
      <c r="M305" s="1235">
        <v>2590</v>
      </c>
      <c r="N305" s="1235"/>
      <c r="O305" s="1236"/>
      <c r="P305" s="1235">
        <v>5000</v>
      </c>
      <c r="Q305" s="1237"/>
      <c r="T305" s="1238"/>
      <c r="V305" s="1239">
        <f t="shared" si="36"/>
        <v>12410</v>
      </c>
      <c r="W305" s="1239">
        <f t="shared" si="37"/>
        <v>1128.1818181818198</v>
      </c>
      <c r="X305" s="1240">
        <f t="shared" si="38"/>
        <v>6281.8181818181802</v>
      </c>
      <c r="Y305" s="1241">
        <f t="shared" si="39"/>
        <v>0.34898989898989891</v>
      </c>
      <c r="Z305" s="1242" t="s">
        <v>107</v>
      </c>
      <c r="AA305" s="1217" t="s">
        <v>3826</v>
      </c>
    </row>
    <row r="306" spans="1:28" ht="18">
      <c r="A306" s="1217" t="s">
        <v>3827</v>
      </c>
      <c r="B306" s="1218">
        <v>44944.8125</v>
      </c>
      <c r="C306" s="1217" t="s">
        <v>1170</v>
      </c>
      <c r="D306" s="1217" t="s">
        <v>3446</v>
      </c>
      <c r="E306" s="1217" t="s">
        <v>3828</v>
      </c>
      <c r="F306" s="1217" t="s">
        <v>3148</v>
      </c>
      <c r="G306" s="1217" t="s">
        <v>3466</v>
      </c>
      <c r="H306" s="1219">
        <v>12000</v>
      </c>
      <c r="I306" s="1220" t="s">
        <v>3063</v>
      </c>
      <c r="J306" s="1221" t="s">
        <v>3453</v>
      </c>
      <c r="K306" s="1233"/>
      <c r="L306" s="1234">
        <v>1200</v>
      </c>
      <c r="M306" s="1235">
        <v>890</v>
      </c>
      <c r="N306" s="1235"/>
      <c r="O306" s="1236"/>
      <c r="P306" s="1235">
        <v>4000</v>
      </c>
      <c r="Q306" s="1237"/>
      <c r="R306" s="1239"/>
      <c r="S306" s="1239"/>
      <c r="T306" s="1237"/>
      <c r="U306" s="1239"/>
      <c r="V306" s="1239">
        <f t="shared" si="36"/>
        <v>9910</v>
      </c>
      <c r="W306" s="1239">
        <f t="shared" si="37"/>
        <v>900.9090909090919</v>
      </c>
      <c r="X306" s="1240">
        <f t="shared" si="38"/>
        <v>5009.0909090909081</v>
      </c>
      <c r="Y306" s="1241">
        <f t="shared" si="39"/>
        <v>0.41742424242424236</v>
      </c>
      <c r="Z306" s="1242" t="s">
        <v>108</v>
      </c>
      <c r="AA306" s="1217" t="s">
        <v>3827</v>
      </c>
    </row>
    <row r="307" spans="1:28" ht="18">
      <c r="A307" s="1246" t="s">
        <v>3829</v>
      </c>
      <c r="B307" s="1247">
        <v>44944.895833333336</v>
      </c>
      <c r="C307" s="1246" t="s">
        <v>3473</v>
      </c>
      <c r="D307" s="1246"/>
      <c r="E307" s="1246" t="s">
        <v>3474</v>
      </c>
      <c r="F307" s="1246" t="s">
        <v>86</v>
      </c>
      <c r="G307" s="1321"/>
      <c r="H307" s="1248">
        <v>9900</v>
      </c>
      <c r="I307" s="1249" t="s">
        <v>3063</v>
      </c>
      <c r="J307" s="1250" t="s">
        <v>3453</v>
      </c>
      <c r="K307" s="1262"/>
      <c r="L307" s="1252">
        <v>1200</v>
      </c>
      <c r="M307" s="1253"/>
      <c r="N307" s="1253"/>
      <c r="O307" s="1254"/>
      <c r="P307" s="1253">
        <v>4000</v>
      </c>
      <c r="Q307" s="1255"/>
      <c r="R307" s="1260"/>
      <c r="S307" s="1260"/>
      <c r="T307" s="1263"/>
      <c r="U307" s="1260"/>
      <c r="V307" s="1256">
        <f t="shared" si="36"/>
        <v>8700</v>
      </c>
      <c r="W307" s="1256">
        <f t="shared" si="37"/>
        <v>790.9090909090919</v>
      </c>
      <c r="X307" s="1257">
        <f t="shared" si="38"/>
        <v>3909.0909090909081</v>
      </c>
      <c r="Y307" s="1258">
        <f t="shared" si="39"/>
        <v>0.39485766758494023</v>
      </c>
      <c r="Z307" s="1259" t="s">
        <v>27</v>
      </c>
      <c r="AA307" s="1246" t="s">
        <v>3829</v>
      </c>
      <c r="AB307" s="1260"/>
    </row>
    <row r="308" spans="1:28" ht="18">
      <c r="A308" s="1217" t="s">
        <v>3830</v>
      </c>
      <c r="B308" s="1218">
        <v>44945.270833333336</v>
      </c>
      <c r="C308" s="1217" t="s">
        <v>1170</v>
      </c>
      <c r="D308" s="1217" t="s">
        <v>3446</v>
      </c>
      <c r="E308" s="1217" t="s">
        <v>3474</v>
      </c>
      <c r="F308" s="1217" t="s">
        <v>86</v>
      </c>
      <c r="G308" s="1217" t="s">
        <v>3547</v>
      </c>
      <c r="H308" s="1219">
        <v>9900</v>
      </c>
      <c r="I308" s="1220" t="s">
        <v>3063</v>
      </c>
      <c r="J308" s="1221" t="s">
        <v>3453</v>
      </c>
      <c r="K308" s="1233"/>
      <c r="L308" s="1234">
        <v>1200</v>
      </c>
      <c r="M308" s="1235">
        <v>1000</v>
      </c>
      <c r="N308" s="1235"/>
      <c r="O308" s="1236"/>
      <c r="P308" s="1235">
        <v>4000</v>
      </c>
      <c r="Q308" s="1237"/>
      <c r="T308" s="1238"/>
      <c r="V308" s="1239">
        <f t="shared" si="36"/>
        <v>7700</v>
      </c>
      <c r="W308" s="1239">
        <f t="shared" si="37"/>
        <v>700.00000000000091</v>
      </c>
      <c r="X308" s="1240">
        <f t="shared" si="38"/>
        <v>2999.9999999999991</v>
      </c>
      <c r="Y308" s="1241">
        <f t="shared" si="39"/>
        <v>0.30303030303030293</v>
      </c>
      <c r="Z308" s="1242" t="s">
        <v>27</v>
      </c>
      <c r="AA308" s="1217" t="s">
        <v>3830</v>
      </c>
    </row>
    <row r="309" spans="1:28" ht="18">
      <c r="A309" s="1217" t="s">
        <v>3831</v>
      </c>
      <c r="B309" s="1218">
        <v>44945.291666666664</v>
      </c>
      <c r="C309" s="1217" t="s">
        <v>1170</v>
      </c>
      <c r="D309" s="1217" t="s">
        <v>3446</v>
      </c>
      <c r="E309" s="1217" t="s">
        <v>3474</v>
      </c>
      <c r="F309" s="1217" t="s">
        <v>3523</v>
      </c>
      <c r="G309" s="1217" t="s">
        <v>3515</v>
      </c>
      <c r="H309" s="1219">
        <v>9900</v>
      </c>
      <c r="I309" s="1220" t="s">
        <v>3063</v>
      </c>
      <c r="J309" s="1221" t="s">
        <v>3453</v>
      </c>
      <c r="K309" s="1233"/>
      <c r="L309" s="1234" t="e">
        <f ca="1">_xludf.IFS(D309="成田机场",3000,D309="羽田机场",1200,E309="NearMe",1000,E309="VIP-limo",H309*0.12)</f>
        <v>#NAME?</v>
      </c>
      <c r="M309" s="1235" t="e">
        <f ca="1">_xludf.IFS(D309="成田机场",4000,D309="羽田机场",1000,E309="VIP-limo",0)</f>
        <v>#NAME?</v>
      </c>
      <c r="N309" s="1235" t="e">
        <f ca="1">(8500-L309-M309)*0.7</f>
        <v>#NAME?</v>
      </c>
      <c r="O309" s="1236"/>
      <c r="P309" s="1235"/>
      <c r="Q309" s="1237"/>
      <c r="T309" s="1238"/>
      <c r="V309" s="1239" t="e">
        <f t="shared" ca="1" si="36"/>
        <v>#NAME?</v>
      </c>
      <c r="W309" s="1239" t="e">
        <f t="shared" ca="1" si="37"/>
        <v>#NAME?</v>
      </c>
      <c r="X309" s="1240" t="e">
        <f t="shared" ca="1" si="38"/>
        <v>#NAME?</v>
      </c>
      <c r="Y309" s="1241" t="e">
        <f t="shared" ca="1" si="39"/>
        <v>#NAME?</v>
      </c>
      <c r="Z309" s="1242" t="s">
        <v>27</v>
      </c>
      <c r="AA309" s="1217" t="s">
        <v>3831</v>
      </c>
    </row>
    <row r="310" spans="1:28" ht="18">
      <c r="A310" s="1217" t="s">
        <v>3832</v>
      </c>
      <c r="B310" s="1218">
        <v>44945.291666666664</v>
      </c>
      <c r="C310" s="1217" t="s">
        <v>1170</v>
      </c>
      <c r="D310" s="1217" t="s">
        <v>3456</v>
      </c>
      <c r="E310" s="1217" t="s">
        <v>3764</v>
      </c>
      <c r="F310" s="1217" t="s">
        <v>3641</v>
      </c>
      <c r="G310" s="1217" t="s">
        <v>3505</v>
      </c>
      <c r="H310" s="1219">
        <v>18000</v>
      </c>
      <c r="I310" s="1220" t="s">
        <v>3063</v>
      </c>
      <c r="J310" s="1221" t="s">
        <v>3453</v>
      </c>
      <c r="K310" s="1233"/>
      <c r="L310" s="1234">
        <v>3000</v>
      </c>
      <c r="M310" s="1235">
        <v>4000</v>
      </c>
      <c r="N310" s="1235"/>
      <c r="O310" s="1236"/>
      <c r="P310" s="1235">
        <v>5000</v>
      </c>
      <c r="Q310" s="1237"/>
      <c r="T310" s="1238"/>
      <c r="V310" s="1239">
        <f t="shared" si="36"/>
        <v>11000</v>
      </c>
      <c r="W310" s="1239">
        <f t="shared" si="37"/>
        <v>1000</v>
      </c>
      <c r="X310" s="1240">
        <f t="shared" si="38"/>
        <v>5000</v>
      </c>
      <c r="Y310" s="1241">
        <f t="shared" si="39"/>
        <v>0.27777777777777779</v>
      </c>
      <c r="Z310" s="1242" t="s">
        <v>1540</v>
      </c>
      <c r="AA310" s="1217" t="s">
        <v>3832</v>
      </c>
    </row>
    <row r="311" spans="1:28" ht="18">
      <c r="A311" s="1217" t="s">
        <v>3833</v>
      </c>
      <c r="B311" s="1218">
        <v>44945.291666666664</v>
      </c>
      <c r="C311" s="1217" t="s">
        <v>1170</v>
      </c>
      <c r="D311" s="1217" t="s">
        <v>3456</v>
      </c>
      <c r="E311" s="1217" t="s">
        <v>3764</v>
      </c>
      <c r="F311" s="1217" t="s">
        <v>3148</v>
      </c>
      <c r="G311" s="1217" t="s">
        <v>3463</v>
      </c>
      <c r="H311" s="1219">
        <v>18000</v>
      </c>
      <c r="I311" s="1220" t="s">
        <v>3063</v>
      </c>
      <c r="J311" s="1221" t="s">
        <v>3453</v>
      </c>
      <c r="K311" s="1233"/>
      <c r="L311" s="1234">
        <v>3000</v>
      </c>
      <c r="M311" s="1235">
        <v>4000</v>
      </c>
      <c r="N311" s="1235"/>
      <c r="O311" s="1236"/>
      <c r="P311" s="1235">
        <v>5000</v>
      </c>
      <c r="Q311" s="1237"/>
      <c r="T311" s="1238"/>
      <c r="V311" s="1239">
        <f t="shared" si="36"/>
        <v>11000</v>
      </c>
      <c r="W311" s="1239">
        <f t="shared" si="37"/>
        <v>1000</v>
      </c>
      <c r="X311" s="1240">
        <f t="shared" si="38"/>
        <v>5000</v>
      </c>
      <c r="Y311" s="1241">
        <f t="shared" si="39"/>
        <v>0.27777777777777779</v>
      </c>
      <c r="Z311" s="1242" t="s">
        <v>1540</v>
      </c>
      <c r="AA311" s="1217" t="s">
        <v>3833</v>
      </c>
    </row>
    <row r="312" spans="1:28" ht="18">
      <c r="A312" s="1217" t="s">
        <v>3834</v>
      </c>
      <c r="B312" s="1218">
        <v>44945.305555555555</v>
      </c>
      <c r="C312" s="1217" t="s">
        <v>3473</v>
      </c>
      <c r="D312" s="1217"/>
      <c r="E312" s="1217" t="s">
        <v>3570</v>
      </c>
      <c r="F312" s="1217" t="s">
        <v>86</v>
      </c>
      <c r="G312" s="1217" t="s">
        <v>3547</v>
      </c>
      <c r="H312" s="1219">
        <v>8500</v>
      </c>
      <c r="I312" s="1220" t="s">
        <v>3063</v>
      </c>
      <c r="J312" s="1221" t="s">
        <v>3453</v>
      </c>
      <c r="K312" s="1233"/>
      <c r="L312" s="1234">
        <v>1000</v>
      </c>
      <c r="M312" s="1235"/>
      <c r="N312" s="1235"/>
      <c r="O312" s="1236"/>
      <c r="P312" s="1235">
        <v>4300</v>
      </c>
      <c r="Q312" s="1237"/>
      <c r="T312" s="1238"/>
      <c r="V312" s="1239">
        <f t="shared" si="36"/>
        <v>7500</v>
      </c>
      <c r="W312" s="1239">
        <f t="shared" si="37"/>
        <v>681.81818181818198</v>
      </c>
      <c r="X312" s="1240">
        <f t="shared" si="38"/>
        <v>2518.181818181818</v>
      </c>
      <c r="Y312" s="1241">
        <f t="shared" si="39"/>
        <v>0.29625668449197862</v>
      </c>
      <c r="Z312" s="1242" t="s">
        <v>3572</v>
      </c>
      <c r="AA312" s="1217" t="s">
        <v>3834</v>
      </c>
    </row>
    <row r="313" spans="1:28" ht="18">
      <c r="A313" s="1217" t="s">
        <v>3835</v>
      </c>
      <c r="B313" s="1218">
        <v>44945.305555555555</v>
      </c>
      <c r="C313" s="1217" t="s">
        <v>3473</v>
      </c>
      <c r="D313" s="1217"/>
      <c r="E313" s="1217" t="s">
        <v>3570</v>
      </c>
      <c r="F313" s="1217" t="s">
        <v>92</v>
      </c>
      <c r="G313" s="1217" t="s">
        <v>3714</v>
      </c>
      <c r="H313" s="1219">
        <v>11000</v>
      </c>
      <c r="I313" s="1220" t="s">
        <v>3063</v>
      </c>
      <c r="J313" s="1221" t="s">
        <v>3453</v>
      </c>
      <c r="K313" s="1233"/>
      <c r="L313" s="1234">
        <v>1000</v>
      </c>
      <c r="M313" s="1235"/>
      <c r="N313" s="1235"/>
      <c r="O313" s="1236"/>
      <c r="P313" s="1235">
        <v>5300</v>
      </c>
      <c r="Q313" s="1237"/>
      <c r="T313" s="1238"/>
      <c r="V313" s="1239">
        <f t="shared" si="36"/>
        <v>10000</v>
      </c>
      <c r="W313" s="1239">
        <f t="shared" si="37"/>
        <v>909.09090909090992</v>
      </c>
      <c r="X313" s="1240">
        <f t="shared" si="38"/>
        <v>3790.9090909090901</v>
      </c>
      <c r="Y313" s="1241">
        <f t="shared" si="39"/>
        <v>0.34462809917355364</v>
      </c>
      <c r="Z313" s="1242" t="s">
        <v>3572</v>
      </c>
      <c r="AA313" s="1217" t="s">
        <v>3835</v>
      </c>
    </row>
    <row r="314" spans="1:28" ht="18">
      <c r="A314" s="1217" t="s">
        <v>3836</v>
      </c>
      <c r="B314" s="1218">
        <v>44945.305555555555</v>
      </c>
      <c r="C314" s="1217" t="s">
        <v>3473</v>
      </c>
      <c r="D314" s="1217"/>
      <c r="E314" s="1217" t="s">
        <v>3570</v>
      </c>
      <c r="F314" s="1217" t="s">
        <v>52</v>
      </c>
      <c r="G314" s="1217" t="s">
        <v>3512</v>
      </c>
      <c r="H314" s="1219">
        <v>11000</v>
      </c>
      <c r="I314" s="1220" t="s">
        <v>3063</v>
      </c>
      <c r="J314" s="1221" t="s">
        <v>3453</v>
      </c>
      <c r="K314" s="1233"/>
      <c r="L314" s="1234">
        <v>1000</v>
      </c>
      <c r="M314" s="1235"/>
      <c r="N314" s="1235"/>
      <c r="O314" s="1236"/>
      <c r="P314" s="1235">
        <v>5300</v>
      </c>
      <c r="Q314" s="1237"/>
      <c r="T314" s="1238"/>
      <c r="V314" s="1239">
        <f t="shared" si="36"/>
        <v>10000</v>
      </c>
      <c r="W314" s="1239">
        <f t="shared" si="37"/>
        <v>909.09090909090992</v>
      </c>
      <c r="X314" s="1240">
        <f t="shared" si="38"/>
        <v>3790.9090909090901</v>
      </c>
      <c r="Y314" s="1241">
        <f t="shared" si="39"/>
        <v>0.34462809917355364</v>
      </c>
      <c r="Z314" s="1242" t="s">
        <v>3572</v>
      </c>
      <c r="AA314" s="1217" t="s">
        <v>3836</v>
      </c>
    </row>
    <row r="315" spans="1:28" ht="18">
      <c r="A315" s="1217" t="s">
        <v>3837</v>
      </c>
      <c r="B315" s="1218">
        <v>44945.3125</v>
      </c>
      <c r="C315" s="1217" t="s">
        <v>570</v>
      </c>
      <c r="D315" s="1217" t="s">
        <v>3456</v>
      </c>
      <c r="E315" s="1217" t="s">
        <v>3461</v>
      </c>
      <c r="F315" s="1217" t="s">
        <v>3641</v>
      </c>
      <c r="G315" s="1217" t="s">
        <v>3505</v>
      </c>
      <c r="H315" s="1219">
        <v>20000</v>
      </c>
      <c r="I315" s="1220" t="s">
        <v>3063</v>
      </c>
      <c r="J315" s="1221" t="s">
        <v>3453</v>
      </c>
      <c r="K315" s="1233"/>
      <c r="L315" s="1234">
        <v>3000</v>
      </c>
      <c r="M315" s="1235">
        <v>4000</v>
      </c>
      <c r="N315" s="1235"/>
      <c r="O315" s="1236"/>
      <c r="P315" s="1235">
        <v>5000</v>
      </c>
      <c r="Q315" s="1237"/>
      <c r="T315" s="1238"/>
      <c r="V315" s="1239">
        <f t="shared" si="36"/>
        <v>13000</v>
      </c>
      <c r="W315" s="1239">
        <f t="shared" si="37"/>
        <v>1181.818181818182</v>
      </c>
      <c r="X315" s="1240">
        <f t="shared" si="38"/>
        <v>6818.181818181818</v>
      </c>
      <c r="Y315" s="1241">
        <f t="shared" si="39"/>
        <v>0.34090909090909088</v>
      </c>
      <c r="Z315" s="1242" t="s">
        <v>3464</v>
      </c>
      <c r="AA315" s="1217" t="s">
        <v>3837</v>
      </c>
    </row>
    <row r="316" spans="1:28" ht="18">
      <c r="A316" s="1217" t="s">
        <v>3838</v>
      </c>
      <c r="B316" s="1218">
        <v>44945.375</v>
      </c>
      <c r="C316" s="1217" t="s">
        <v>1906</v>
      </c>
      <c r="D316" s="1217"/>
      <c r="E316" s="1217" t="s">
        <v>1238</v>
      </c>
      <c r="F316" s="1217" t="s">
        <v>94</v>
      </c>
      <c r="G316" s="1217" t="s">
        <v>3629</v>
      </c>
      <c r="H316" s="1219">
        <v>45000</v>
      </c>
      <c r="I316" s="1220" t="s">
        <v>3063</v>
      </c>
      <c r="J316" s="1221" t="s">
        <v>3453</v>
      </c>
      <c r="K316" s="1233"/>
      <c r="L316" s="1234">
        <v>5000</v>
      </c>
      <c r="M316" s="1235">
        <v>7210</v>
      </c>
      <c r="N316" s="1235"/>
      <c r="O316" s="1236">
        <v>1</v>
      </c>
      <c r="P316" s="1235">
        <v>15000</v>
      </c>
      <c r="Q316" s="1237"/>
      <c r="T316" s="1238"/>
      <c r="V316" s="1239">
        <f t="shared" si="36"/>
        <v>32790</v>
      </c>
      <c r="W316" s="1239">
        <f t="shared" si="37"/>
        <v>2980.9090909090919</v>
      </c>
      <c r="X316" s="1240">
        <f t="shared" si="38"/>
        <v>14809.090909090908</v>
      </c>
      <c r="Y316" s="1241">
        <f t="shared" si="39"/>
        <v>0.32909090909090905</v>
      </c>
      <c r="Z316" s="1242" t="s">
        <v>1540</v>
      </c>
      <c r="AA316" s="1217" t="s">
        <v>3838</v>
      </c>
    </row>
    <row r="317" spans="1:28" ht="18">
      <c r="A317" s="1217" t="s">
        <v>3839</v>
      </c>
      <c r="B317" s="1218">
        <v>44945.40625</v>
      </c>
      <c r="C317" s="1217" t="s">
        <v>3473</v>
      </c>
      <c r="D317" s="1217"/>
      <c r="E317" s="1217" t="s">
        <v>3452</v>
      </c>
      <c r="F317" s="1217" t="s">
        <v>2285</v>
      </c>
      <c r="G317" s="1217" t="s">
        <v>3488</v>
      </c>
      <c r="H317" s="1219">
        <v>107000</v>
      </c>
      <c r="I317" s="1220" t="s">
        <v>3063</v>
      </c>
      <c r="J317" s="1221" t="s">
        <v>3453</v>
      </c>
      <c r="K317" s="1233"/>
      <c r="L317" s="1234">
        <v>15000</v>
      </c>
      <c r="M317" s="1235">
        <v>13840</v>
      </c>
      <c r="N317" s="1235"/>
      <c r="O317" s="1236"/>
      <c r="P317" s="1235">
        <v>20000</v>
      </c>
      <c r="Q317" s="1237"/>
      <c r="T317" s="1238"/>
      <c r="V317" s="1239">
        <f t="shared" si="36"/>
        <v>78160</v>
      </c>
      <c r="W317" s="1239">
        <f t="shared" si="37"/>
        <v>7105.4545454545441</v>
      </c>
      <c r="X317" s="1240">
        <f t="shared" si="38"/>
        <v>51054.545454545456</v>
      </c>
      <c r="Y317" s="1241">
        <f t="shared" si="39"/>
        <v>0.47714528462192013</v>
      </c>
      <c r="Z317" s="1242" t="s">
        <v>3454</v>
      </c>
      <c r="AA317" s="1217" t="s">
        <v>3839</v>
      </c>
    </row>
    <row r="318" spans="1:28" ht="18">
      <c r="A318" s="1217" t="s">
        <v>3840</v>
      </c>
      <c r="B318" s="1218">
        <v>44945.416666666664</v>
      </c>
      <c r="C318" s="1217" t="s">
        <v>1170</v>
      </c>
      <c r="D318" s="1217" t="s">
        <v>3456</v>
      </c>
      <c r="E318" s="1217" t="s">
        <v>500</v>
      </c>
      <c r="F318" s="1217" t="s">
        <v>3148</v>
      </c>
      <c r="G318" s="1217" t="s">
        <v>3463</v>
      </c>
      <c r="H318" s="1219">
        <v>15000</v>
      </c>
      <c r="I318" s="1220" t="s">
        <v>3063</v>
      </c>
      <c r="J318" s="1221"/>
      <c r="K318" s="1233"/>
      <c r="L318" s="1234">
        <v>3000</v>
      </c>
      <c r="M318" s="1235">
        <v>4000</v>
      </c>
      <c r="N318" s="1235"/>
      <c r="O318" s="1236"/>
      <c r="P318" s="1235">
        <v>5000</v>
      </c>
      <c r="Q318" s="1237"/>
      <c r="R318" s="1239"/>
      <c r="S318" s="1239"/>
      <c r="T318" s="1237"/>
      <c r="U318" s="1239"/>
      <c r="V318" s="1239">
        <f t="shared" si="36"/>
        <v>8000</v>
      </c>
      <c r="W318" s="1239">
        <f t="shared" si="37"/>
        <v>727.27272727272793</v>
      </c>
      <c r="X318" s="1240">
        <f t="shared" si="38"/>
        <v>2272.7272727272721</v>
      </c>
      <c r="Y318" s="1241">
        <f t="shared" si="39"/>
        <v>0.15151515151515146</v>
      </c>
      <c r="Z318" s="1242" t="s">
        <v>107</v>
      </c>
      <c r="AA318" s="1217" t="s">
        <v>3840</v>
      </c>
    </row>
    <row r="319" spans="1:28" ht="18">
      <c r="A319" s="1217" t="s">
        <v>3841</v>
      </c>
      <c r="B319" s="1218">
        <v>44945.520833333336</v>
      </c>
      <c r="C319" s="1217" t="s">
        <v>1170</v>
      </c>
      <c r="D319" s="1217" t="s">
        <v>3456</v>
      </c>
      <c r="E319" s="1217" t="s">
        <v>3447</v>
      </c>
      <c r="F319" s="1217" t="s">
        <v>3641</v>
      </c>
      <c r="G319" s="1217" t="s">
        <v>3501</v>
      </c>
      <c r="H319" s="1219">
        <f t="shared" ref="H319:H320" si="40">1600/0.05308</f>
        <v>30143.180105501127</v>
      </c>
      <c r="I319" s="1220" t="s">
        <v>3063</v>
      </c>
      <c r="J319" s="1221" t="s">
        <v>3450</v>
      </c>
      <c r="K319" s="1280">
        <f t="shared" ref="K319:K320" si="41">500/0.05308</f>
        <v>9419.7437829691025</v>
      </c>
      <c r="L319" s="1234">
        <v>3000</v>
      </c>
      <c r="M319" s="1235">
        <v>4000</v>
      </c>
      <c r="N319" s="1235"/>
      <c r="O319" s="1236"/>
      <c r="P319" s="1235">
        <v>5000</v>
      </c>
      <c r="Q319" s="1237"/>
      <c r="R319" s="1239"/>
      <c r="S319" s="1239"/>
      <c r="T319" s="1237"/>
      <c r="U319" s="1239"/>
      <c r="V319" s="1239">
        <f t="shared" si="36"/>
        <v>13723.436322532027</v>
      </c>
      <c r="W319" s="1239">
        <f t="shared" si="37"/>
        <v>1247.5851202301856</v>
      </c>
      <c r="X319" s="1240">
        <f t="shared" si="38"/>
        <v>7475.8512023018411</v>
      </c>
      <c r="Y319" s="1241">
        <f t="shared" si="39"/>
        <v>0.24801136363636361</v>
      </c>
      <c r="Z319" s="1242" t="s">
        <v>107</v>
      </c>
      <c r="AA319" s="1217" t="s">
        <v>3841</v>
      </c>
    </row>
    <row r="320" spans="1:28" ht="18">
      <c r="A320" s="1217" t="s">
        <v>3842</v>
      </c>
      <c r="B320" s="1218">
        <v>44945.520833333336</v>
      </c>
      <c r="C320" s="1217" t="s">
        <v>1170</v>
      </c>
      <c r="D320" s="1217" t="s">
        <v>3456</v>
      </c>
      <c r="E320" s="1217" t="s">
        <v>3447</v>
      </c>
      <c r="F320" s="1217" t="s">
        <v>60</v>
      </c>
      <c r="G320" s="1217" t="s">
        <v>3626</v>
      </c>
      <c r="H320" s="1219">
        <f t="shared" si="40"/>
        <v>30143.180105501127</v>
      </c>
      <c r="I320" s="1220" t="s">
        <v>3063</v>
      </c>
      <c r="J320" s="1221" t="s">
        <v>3450</v>
      </c>
      <c r="K320" s="1280">
        <f t="shared" si="41"/>
        <v>9419.7437829691025</v>
      </c>
      <c r="L320" s="1234" t="e">
        <f ca="1">_xludf.IFS(D320="成田机场",3000,D320="羽田机场",1200,E320="NearMe",1000,E320="VIP-limo",H320*0.12)</f>
        <v>#NAME?</v>
      </c>
      <c r="M320" s="1235" t="e">
        <f ca="1">_xludf.IFS(D320="成田机场",4000,D320="羽田机场",1000,E320="VIP-limo",0)</f>
        <v>#NAME?</v>
      </c>
      <c r="N320" s="1235" t="e">
        <f ca="1">(15000-L320-M320)*0.7</f>
        <v>#NAME?</v>
      </c>
      <c r="O320" s="1236"/>
      <c r="P320" s="1235"/>
      <c r="Q320" s="1237"/>
      <c r="T320" s="1238"/>
      <c r="V320" s="1239" t="e">
        <f t="shared" ca="1" si="36"/>
        <v>#NAME?</v>
      </c>
      <c r="W320" s="1239" t="e">
        <f t="shared" ca="1" si="37"/>
        <v>#NAME?</v>
      </c>
      <c r="X320" s="1240" t="e">
        <f t="shared" ca="1" si="38"/>
        <v>#NAME?</v>
      </c>
      <c r="Y320" s="1241" t="e">
        <f t="shared" ca="1" si="39"/>
        <v>#NAME?</v>
      </c>
      <c r="Z320" s="1242" t="s">
        <v>107</v>
      </c>
      <c r="AA320" s="1217" t="s">
        <v>3842</v>
      </c>
      <c r="AB320" s="1260"/>
    </row>
    <row r="321" spans="1:28" ht="18">
      <c r="A321" s="1217" t="s">
        <v>3843</v>
      </c>
      <c r="B321" s="1218">
        <v>44945.600694444445</v>
      </c>
      <c r="C321" s="1217" t="s">
        <v>570</v>
      </c>
      <c r="D321" s="1217" t="s">
        <v>3446</v>
      </c>
      <c r="E321" s="1217" t="s">
        <v>3710</v>
      </c>
      <c r="F321" s="1217" t="s">
        <v>3148</v>
      </c>
      <c r="G321" s="1217" t="s">
        <v>3657</v>
      </c>
      <c r="H321" s="1219">
        <f>524/0.05308</f>
        <v>9871.8914845516192</v>
      </c>
      <c r="I321" s="1220" t="s">
        <v>3063</v>
      </c>
      <c r="J321" s="1221" t="s">
        <v>3450</v>
      </c>
      <c r="K321" s="1233"/>
      <c r="L321" s="1234">
        <v>1200</v>
      </c>
      <c r="M321" s="1235">
        <v>1000</v>
      </c>
      <c r="N321" s="1235"/>
      <c r="O321" s="1236"/>
      <c r="P321" s="1235">
        <v>4000</v>
      </c>
      <c r="Q321" s="1237"/>
      <c r="T321" s="1238"/>
      <c r="V321" s="1239">
        <f t="shared" si="36"/>
        <v>7671.8914845516192</v>
      </c>
      <c r="W321" s="1239">
        <f t="shared" si="37"/>
        <v>697.44468041378423</v>
      </c>
      <c r="X321" s="1240">
        <f t="shared" si="38"/>
        <v>2974.446804137835</v>
      </c>
      <c r="Y321" s="1241">
        <f t="shared" si="39"/>
        <v>0.30130464954892422</v>
      </c>
      <c r="Z321" s="1242" t="s">
        <v>3508</v>
      </c>
      <c r="AA321" s="1217" t="s">
        <v>3843</v>
      </c>
    </row>
    <row r="322" spans="1:28" ht="18">
      <c r="A322" s="1322" t="s">
        <v>3844</v>
      </c>
      <c r="B322" s="1323">
        <v>44945.604166666664</v>
      </c>
      <c r="C322" s="1322" t="s">
        <v>1906</v>
      </c>
      <c r="D322" s="1322"/>
      <c r="E322" s="1322" t="s">
        <v>1371</v>
      </c>
      <c r="F322" s="1322" t="s">
        <v>60</v>
      </c>
      <c r="G322" s="1322" t="s">
        <v>3626</v>
      </c>
      <c r="H322" s="1324">
        <f>33732/0.05308</f>
        <v>635493.59457422758</v>
      </c>
      <c r="I322" s="1325" t="s">
        <v>3063</v>
      </c>
      <c r="J322" s="1326" t="s">
        <v>3450</v>
      </c>
      <c r="K322" s="1327"/>
      <c r="L322" s="1328">
        <v>3000</v>
      </c>
      <c r="M322" s="1329">
        <v>2300</v>
      </c>
      <c r="N322" s="1329"/>
      <c r="O322" s="1330">
        <v>15</v>
      </c>
      <c r="P322" s="1329">
        <v>232200</v>
      </c>
      <c r="Q322" s="1331"/>
      <c r="R322" s="182">
        <f>260+600+12760</f>
        <v>13620</v>
      </c>
      <c r="S322" s="182"/>
      <c r="T322" s="1332"/>
      <c r="U322" s="182">
        <v>33020</v>
      </c>
      <c r="V322" s="1333">
        <f t="shared" si="36"/>
        <v>583553.59457422758</v>
      </c>
      <c r="W322" s="1333">
        <f t="shared" si="37"/>
        <v>53050.326779475319</v>
      </c>
      <c r="X322" s="1333">
        <f t="shared" si="38"/>
        <v>298303.26779475226</v>
      </c>
      <c r="Y322" s="1334">
        <f t="shared" si="39"/>
        <v>0.46940405118420048</v>
      </c>
      <c r="Z322" s="1335" t="s">
        <v>1540</v>
      </c>
      <c r="AA322" s="1322" t="s">
        <v>3844</v>
      </c>
      <c r="AB322" s="182"/>
    </row>
    <row r="323" spans="1:28" ht="18">
      <c r="A323" s="1217" t="s">
        <v>3845</v>
      </c>
      <c r="B323" s="1218">
        <v>44945.604166666664</v>
      </c>
      <c r="C323" s="1217" t="s">
        <v>1170</v>
      </c>
      <c r="D323" s="1217" t="s">
        <v>3446</v>
      </c>
      <c r="E323" s="1217" t="s">
        <v>1371</v>
      </c>
      <c r="F323" s="1217" t="s">
        <v>49</v>
      </c>
      <c r="G323" s="1217" t="s">
        <v>3486</v>
      </c>
      <c r="H323" s="1219">
        <f>540/0.05308</f>
        <v>10173.323285606632</v>
      </c>
      <c r="I323" s="1220" t="s">
        <v>3063</v>
      </c>
      <c r="J323" s="1221" t="s">
        <v>3450</v>
      </c>
      <c r="K323" s="1233"/>
      <c r="L323" s="1234" t="e">
        <f t="shared" ref="L323:L324" ca="1" si="42">_xludf.IFS(D323="成田机场",3000,D323="羽田机场",1200,E323="NearMe",1000,E323="VIP-limo",H323*0.12)</f>
        <v>#NAME?</v>
      </c>
      <c r="M323" s="1235" t="e">
        <f t="shared" ref="M323:M324" ca="1" si="43">_xludf.IFS(D323="成田机场",4000,D323="羽田机场",1000,E323="VIP-limo",0)</f>
        <v>#NAME?</v>
      </c>
      <c r="N323" s="1235" t="e">
        <f ca="1">(8500-L323-M323)*0.7</f>
        <v>#NAME?</v>
      </c>
      <c r="O323" s="1236"/>
      <c r="P323" s="1235"/>
      <c r="Q323" s="1237"/>
      <c r="T323" s="1238"/>
      <c r="V323" s="1239" t="e">
        <f t="shared" ca="1" si="36"/>
        <v>#NAME?</v>
      </c>
      <c r="W323" s="1239" t="e">
        <f t="shared" ca="1" si="37"/>
        <v>#NAME?</v>
      </c>
      <c r="X323" s="1240" t="e">
        <f t="shared" ca="1" si="38"/>
        <v>#NAME?</v>
      </c>
      <c r="Y323" s="1241" t="e">
        <f t="shared" ca="1" si="39"/>
        <v>#NAME?</v>
      </c>
      <c r="Z323" s="1242" t="s">
        <v>1540</v>
      </c>
      <c r="AA323" s="1217" t="s">
        <v>3845</v>
      </c>
    </row>
    <row r="324" spans="1:28" ht="18">
      <c r="A324" s="1217" t="s">
        <v>3846</v>
      </c>
      <c r="B324" s="1218">
        <v>44945.645833333336</v>
      </c>
      <c r="C324" s="1217" t="s">
        <v>1170</v>
      </c>
      <c r="D324" s="1217" t="s">
        <v>3456</v>
      </c>
      <c r="E324" s="1217" t="s">
        <v>3557</v>
      </c>
      <c r="F324" s="1217" t="s">
        <v>49</v>
      </c>
      <c r="G324" s="1217" t="s">
        <v>3486</v>
      </c>
      <c r="H324" s="1219">
        <f>1100/0.05308</f>
        <v>20723.436322532027</v>
      </c>
      <c r="I324" s="1220" t="s">
        <v>3063</v>
      </c>
      <c r="J324" s="1221" t="s">
        <v>3450</v>
      </c>
      <c r="K324" s="1233"/>
      <c r="L324" s="1234" t="e">
        <f t="shared" ca="1" si="42"/>
        <v>#NAME?</v>
      </c>
      <c r="M324" s="1235" t="e">
        <f t="shared" ca="1" si="43"/>
        <v>#NAME?</v>
      </c>
      <c r="N324" s="1235" t="e">
        <f ca="1">(15000-L324-M324)*0.7</f>
        <v>#NAME?</v>
      </c>
      <c r="O324" s="1236"/>
      <c r="P324" s="1235"/>
      <c r="Q324" s="1237"/>
      <c r="T324" s="1238"/>
      <c r="V324" s="1239" t="e">
        <f t="shared" ca="1" si="36"/>
        <v>#NAME?</v>
      </c>
      <c r="W324" s="1239" t="e">
        <f t="shared" ca="1" si="37"/>
        <v>#NAME?</v>
      </c>
      <c r="X324" s="1240" t="e">
        <f t="shared" ca="1" si="38"/>
        <v>#NAME?</v>
      </c>
      <c r="Y324" s="1241" t="e">
        <f t="shared" ca="1" si="39"/>
        <v>#NAME?</v>
      </c>
      <c r="Z324" s="1242" t="s">
        <v>107</v>
      </c>
      <c r="AA324" s="1217" t="s">
        <v>3846</v>
      </c>
    </row>
    <row r="325" spans="1:28" ht="18">
      <c r="A325" s="1217" t="s">
        <v>3847</v>
      </c>
      <c r="B325" s="1218">
        <v>44945.722222222219</v>
      </c>
      <c r="C325" s="1217" t="s">
        <v>3473</v>
      </c>
      <c r="D325" s="1217"/>
      <c r="E325" s="1217" t="s">
        <v>3570</v>
      </c>
      <c r="F325" s="1217" t="s">
        <v>86</v>
      </c>
      <c r="G325" s="1217" t="s">
        <v>3547</v>
      </c>
      <c r="H325" s="1219">
        <v>8500</v>
      </c>
      <c r="I325" s="1220" t="s">
        <v>3063</v>
      </c>
      <c r="J325" s="1221" t="s">
        <v>3453</v>
      </c>
      <c r="K325" s="1233"/>
      <c r="L325" s="1234">
        <v>1000</v>
      </c>
      <c r="M325" s="1235"/>
      <c r="N325" s="1235"/>
      <c r="O325" s="1236"/>
      <c r="P325" s="1235">
        <v>4300</v>
      </c>
      <c r="Q325" s="1237"/>
      <c r="T325" s="1238"/>
      <c r="V325" s="1239">
        <f t="shared" si="36"/>
        <v>7500</v>
      </c>
      <c r="W325" s="1239">
        <f t="shared" si="37"/>
        <v>681.81818181818198</v>
      </c>
      <c r="X325" s="1240">
        <f t="shared" si="38"/>
        <v>2518.181818181818</v>
      </c>
      <c r="Y325" s="1241">
        <f t="shared" si="39"/>
        <v>0.29625668449197862</v>
      </c>
      <c r="Z325" s="1242" t="s">
        <v>3572</v>
      </c>
      <c r="AA325" s="1217" t="s">
        <v>3847</v>
      </c>
    </row>
    <row r="326" spans="1:28" ht="18">
      <c r="A326" s="1217" t="s">
        <v>3848</v>
      </c>
      <c r="B326" s="1218">
        <v>44945.722222222219</v>
      </c>
      <c r="C326" s="1217" t="s">
        <v>3473</v>
      </c>
      <c r="D326" s="1217"/>
      <c r="E326" s="1217" t="s">
        <v>3570</v>
      </c>
      <c r="F326" s="1217" t="s">
        <v>92</v>
      </c>
      <c r="G326" s="1217" t="s">
        <v>3714</v>
      </c>
      <c r="H326" s="1219">
        <v>11000</v>
      </c>
      <c r="I326" s="1220" t="s">
        <v>3063</v>
      </c>
      <c r="J326" s="1221" t="s">
        <v>3453</v>
      </c>
      <c r="K326" s="1233"/>
      <c r="L326" s="1234">
        <v>1000</v>
      </c>
      <c r="M326" s="1235"/>
      <c r="N326" s="1235"/>
      <c r="O326" s="1236"/>
      <c r="P326" s="1235">
        <v>5300</v>
      </c>
      <c r="Q326" s="1237"/>
      <c r="T326" s="1238"/>
      <c r="V326" s="1239">
        <f t="shared" si="36"/>
        <v>10000</v>
      </c>
      <c r="W326" s="1239">
        <f t="shared" si="37"/>
        <v>909.09090909090992</v>
      </c>
      <c r="X326" s="1240">
        <f t="shared" si="38"/>
        <v>3790.9090909090901</v>
      </c>
      <c r="Y326" s="1241">
        <f t="shared" si="39"/>
        <v>0.34462809917355364</v>
      </c>
      <c r="Z326" s="1242" t="s">
        <v>3572</v>
      </c>
      <c r="AA326" s="1217" t="s">
        <v>3848</v>
      </c>
    </row>
    <row r="327" spans="1:28" ht="18">
      <c r="A327" s="1246" t="s">
        <v>3849</v>
      </c>
      <c r="B327" s="1247">
        <v>44945.722222222219</v>
      </c>
      <c r="C327" s="1246" t="s">
        <v>3473</v>
      </c>
      <c r="D327" s="1246"/>
      <c r="E327" s="1246" t="s">
        <v>3570</v>
      </c>
      <c r="F327" s="1246" t="s">
        <v>52</v>
      </c>
      <c r="G327" s="1246" t="s">
        <v>3512</v>
      </c>
      <c r="H327" s="1248">
        <v>11000</v>
      </c>
      <c r="I327" s="1249" t="s">
        <v>3063</v>
      </c>
      <c r="J327" s="1250" t="s">
        <v>3453</v>
      </c>
      <c r="K327" s="1262"/>
      <c r="L327" s="1252">
        <v>1000</v>
      </c>
      <c r="M327" s="1253"/>
      <c r="N327" s="1253"/>
      <c r="O327" s="1254"/>
      <c r="P327" s="1253">
        <v>5300</v>
      </c>
      <c r="Q327" s="1255"/>
      <c r="R327" s="1260"/>
      <c r="S327" s="1260"/>
      <c r="T327" s="1263"/>
      <c r="U327" s="1260"/>
      <c r="V327" s="1256">
        <f t="shared" si="36"/>
        <v>10000</v>
      </c>
      <c r="W327" s="1256">
        <f t="shared" si="37"/>
        <v>909.09090909090992</v>
      </c>
      <c r="X327" s="1257">
        <f t="shared" si="38"/>
        <v>3790.9090909090901</v>
      </c>
      <c r="Y327" s="1258">
        <f t="shared" si="39"/>
        <v>0.34462809917355364</v>
      </c>
      <c r="Z327" s="1259" t="s">
        <v>3572</v>
      </c>
      <c r="AA327" s="1246" t="s">
        <v>3849</v>
      </c>
      <c r="AB327" s="1260"/>
    </row>
    <row r="328" spans="1:28" ht="18">
      <c r="A328" s="1217" t="s">
        <v>3850</v>
      </c>
      <c r="B328" s="1218">
        <v>44946.229166666664</v>
      </c>
      <c r="C328" s="1217" t="s">
        <v>1170</v>
      </c>
      <c r="D328" s="1217" t="s">
        <v>3456</v>
      </c>
      <c r="E328" s="1217" t="s">
        <v>3537</v>
      </c>
      <c r="F328" s="1217" t="s">
        <v>3523</v>
      </c>
      <c r="G328" s="1217" t="s">
        <v>3524</v>
      </c>
      <c r="H328" s="1219">
        <v>19000</v>
      </c>
      <c r="I328" s="1220" t="s">
        <v>3063</v>
      </c>
      <c r="J328" s="1221" t="s">
        <v>3453</v>
      </c>
      <c r="K328" s="1233"/>
      <c r="L328" s="1234" t="e">
        <f ca="1">_xludf.IFS(D328="成田机场",3000,D328="羽田机场",1200,E328="NearMe",1000,E328="VIP-limo",H328*0.12)</f>
        <v>#NAME?</v>
      </c>
      <c r="M328" s="1235" t="e">
        <f ca="1">_xludf.IFS(D328="成田机场",4000,D328="羽田机场",1000,E328="VIP-limo",0)</f>
        <v>#NAME?</v>
      </c>
      <c r="N328" s="1235" t="e">
        <f ca="1">(16500-L328-M328)*0.7</f>
        <v>#NAME?</v>
      </c>
      <c r="O328" s="1236"/>
      <c r="P328" s="1235"/>
      <c r="Q328" s="1237"/>
      <c r="R328" s="10">
        <v>520</v>
      </c>
      <c r="T328" s="1238"/>
      <c r="V328" s="1239" t="e">
        <f t="shared" ca="1" si="36"/>
        <v>#NAME?</v>
      </c>
      <c r="W328" s="1239" t="e">
        <f t="shared" ca="1" si="37"/>
        <v>#NAME?</v>
      </c>
      <c r="X328" s="1240" t="e">
        <f t="shared" ca="1" si="38"/>
        <v>#NAME?</v>
      </c>
      <c r="Y328" s="1241" t="e">
        <f t="shared" ca="1" si="39"/>
        <v>#NAME?</v>
      </c>
      <c r="Z328" s="1242" t="s">
        <v>84</v>
      </c>
      <c r="AA328" s="1217" t="s">
        <v>3850</v>
      </c>
    </row>
    <row r="329" spans="1:28" ht="18">
      <c r="A329" s="1217" t="s">
        <v>3851</v>
      </c>
      <c r="B329" s="1218">
        <v>44946.305555555555</v>
      </c>
      <c r="C329" s="1217" t="s">
        <v>3473</v>
      </c>
      <c r="D329" s="1217"/>
      <c r="E329" s="1217" t="s">
        <v>3570</v>
      </c>
      <c r="F329" s="1217" t="s">
        <v>86</v>
      </c>
      <c r="G329" s="1217" t="s">
        <v>3547</v>
      </c>
      <c r="H329" s="1219">
        <v>8500</v>
      </c>
      <c r="I329" s="1220" t="s">
        <v>3063</v>
      </c>
      <c r="J329" s="1221" t="s">
        <v>3453</v>
      </c>
      <c r="K329" s="1233"/>
      <c r="L329" s="1234">
        <v>1000</v>
      </c>
      <c r="M329" s="1235"/>
      <c r="N329" s="1235"/>
      <c r="O329" s="1236"/>
      <c r="P329" s="1235">
        <v>4300</v>
      </c>
      <c r="Q329" s="1237"/>
      <c r="T329" s="1238"/>
      <c r="V329" s="1239">
        <f t="shared" si="36"/>
        <v>7500</v>
      </c>
      <c r="W329" s="1239">
        <f t="shared" si="37"/>
        <v>681.81818181818198</v>
      </c>
      <c r="X329" s="1240">
        <f t="shared" si="38"/>
        <v>2518.181818181818</v>
      </c>
      <c r="Y329" s="1241">
        <f t="shared" si="39"/>
        <v>0.29625668449197862</v>
      </c>
      <c r="Z329" s="1242" t="s">
        <v>3572</v>
      </c>
      <c r="AA329" s="1217" t="s">
        <v>3851</v>
      </c>
    </row>
    <row r="330" spans="1:28" ht="18">
      <c r="A330" s="1217" t="s">
        <v>3852</v>
      </c>
      <c r="B330" s="1218">
        <v>44946.305555555555</v>
      </c>
      <c r="C330" s="1217" t="s">
        <v>3473</v>
      </c>
      <c r="D330" s="1217"/>
      <c r="E330" s="1217" t="s">
        <v>3570</v>
      </c>
      <c r="F330" s="1217" t="s">
        <v>92</v>
      </c>
      <c r="G330" s="1217" t="s">
        <v>3714</v>
      </c>
      <c r="H330" s="1219">
        <v>11000</v>
      </c>
      <c r="I330" s="1220" t="s">
        <v>3063</v>
      </c>
      <c r="J330" s="1221" t="s">
        <v>3453</v>
      </c>
      <c r="K330" s="1233"/>
      <c r="L330" s="1234">
        <v>1000</v>
      </c>
      <c r="M330" s="1235"/>
      <c r="N330" s="1235"/>
      <c r="O330" s="1236"/>
      <c r="P330" s="1235">
        <v>5300</v>
      </c>
      <c r="Q330" s="1237"/>
      <c r="T330" s="1238"/>
      <c r="V330" s="1239">
        <f t="shared" si="36"/>
        <v>10000</v>
      </c>
      <c r="W330" s="1239">
        <f t="shared" si="37"/>
        <v>909.09090909090992</v>
      </c>
      <c r="X330" s="1240">
        <f t="shared" si="38"/>
        <v>3790.9090909090901</v>
      </c>
      <c r="Y330" s="1241">
        <f t="shared" si="39"/>
        <v>0.34462809917355364</v>
      </c>
      <c r="Z330" s="1242" t="s">
        <v>3572</v>
      </c>
      <c r="AA330" s="1217" t="s">
        <v>3852</v>
      </c>
    </row>
    <row r="331" spans="1:28" ht="18">
      <c r="A331" s="1217" t="s">
        <v>3853</v>
      </c>
      <c r="B331" s="1218">
        <v>44946.305555555555</v>
      </c>
      <c r="C331" s="1217" t="s">
        <v>3473</v>
      </c>
      <c r="D331" s="1217"/>
      <c r="E331" s="1217" t="s">
        <v>3570</v>
      </c>
      <c r="F331" s="1217" t="s">
        <v>52</v>
      </c>
      <c r="G331" s="1217" t="s">
        <v>3512</v>
      </c>
      <c r="H331" s="1219">
        <v>11000</v>
      </c>
      <c r="I331" s="1220" t="s">
        <v>3063</v>
      </c>
      <c r="J331" s="1221" t="s">
        <v>3453</v>
      </c>
      <c r="K331" s="1233"/>
      <c r="L331" s="1234">
        <v>1000</v>
      </c>
      <c r="M331" s="1235"/>
      <c r="N331" s="1235"/>
      <c r="O331" s="1236"/>
      <c r="P331" s="1235">
        <v>5300</v>
      </c>
      <c r="Q331" s="1237"/>
      <c r="T331" s="1238"/>
      <c r="V331" s="1239">
        <f t="shared" si="36"/>
        <v>10000</v>
      </c>
      <c r="W331" s="1239">
        <f t="shared" si="37"/>
        <v>909.09090909090992</v>
      </c>
      <c r="X331" s="1240">
        <f t="shared" si="38"/>
        <v>3790.9090909090901</v>
      </c>
      <c r="Y331" s="1241">
        <f t="shared" si="39"/>
        <v>0.34462809917355364</v>
      </c>
      <c r="Z331" s="1242" t="s">
        <v>3572</v>
      </c>
      <c r="AA331" s="1217" t="s">
        <v>3853</v>
      </c>
    </row>
    <row r="332" spans="1:28" ht="18">
      <c r="A332" s="1217" t="s">
        <v>3854</v>
      </c>
      <c r="B332" s="1218">
        <v>44946.333333333336</v>
      </c>
      <c r="C332" s="1217" t="s">
        <v>1906</v>
      </c>
      <c r="D332" s="1217"/>
      <c r="E332" s="1217" t="s">
        <v>3461</v>
      </c>
      <c r="F332" s="1217" t="s">
        <v>3641</v>
      </c>
      <c r="G332" s="1217" t="s">
        <v>3501</v>
      </c>
      <c r="H332" s="1219">
        <v>126000</v>
      </c>
      <c r="I332" s="1220" t="s">
        <v>3050</v>
      </c>
      <c r="J332" s="1221" t="s">
        <v>3453</v>
      </c>
      <c r="K332" s="1233"/>
      <c r="L332" s="1234">
        <v>11000</v>
      </c>
      <c r="M332" s="1235"/>
      <c r="N332" s="1235"/>
      <c r="O332" s="1236">
        <v>3</v>
      </c>
      <c r="P332" s="1235">
        <v>45000</v>
      </c>
      <c r="Q332" s="1237"/>
      <c r="R332" s="1239"/>
      <c r="S332" s="1239"/>
      <c r="T332" s="1237"/>
      <c r="U332" s="1239"/>
      <c r="V332" s="1239">
        <f t="shared" si="36"/>
        <v>115000</v>
      </c>
      <c r="W332" s="1239">
        <f t="shared" si="37"/>
        <v>10454.545454545456</v>
      </c>
      <c r="X332" s="1240">
        <f t="shared" si="38"/>
        <v>59545.454545454544</v>
      </c>
      <c r="Y332" s="1241">
        <f t="shared" si="39"/>
        <v>0.47258297258297255</v>
      </c>
      <c r="Z332" s="1242" t="s">
        <v>3464</v>
      </c>
      <c r="AA332" s="1217" t="s">
        <v>3854</v>
      </c>
    </row>
    <row r="333" spans="1:28" ht="18">
      <c r="A333" s="1217" t="s">
        <v>3855</v>
      </c>
      <c r="B333" s="1218">
        <v>44946.354166666664</v>
      </c>
      <c r="C333" s="1217" t="s">
        <v>3473</v>
      </c>
      <c r="D333" s="1217"/>
      <c r="E333" s="1217" t="s">
        <v>3474</v>
      </c>
      <c r="F333" s="1243"/>
      <c r="G333" s="1243"/>
      <c r="H333" s="1219">
        <v>60000</v>
      </c>
      <c r="I333" s="1220" t="s">
        <v>3063</v>
      </c>
      <c r="J333" s="1221" t="s">
        <v>3453</v>
      </c>
      <c r="K333" s="1233"/>
      <c r="L333" s="1234"/>
      <c r="M333" s="1235"/>
      <c r="N333" s="1235"/>
      <c r="O333" s="1236">
        <v>1</v>
      </c>
      <c r="P333" s="1235"/>
      <c r="Q333" s="1245">
        <v>53500</v>
      </c>
      <c r="T333" s="1238"/>
      <c r="V333" s="1239">
        <f t="shared" si="36"/>
        <v>6500</v>
      </c>
      <c r="W333" s="1239">
        <f t="shared" si="37"/>
        <v>590.90909090909099</v>
      </c>
      <c r="X333" s="1240">
        <f t="shared" si="38"/>
        <v>5909.090909090909</v>
      </c>
      <c r="Y333" s="1241">
        <f t="shared" si="39"/>
        <v>9.8484848484848481E-2</v>
      </c>
      <c r="Z333" s="1242" t="s">
        <v>27</v>
      </c>
      <c r="AA333" s="1217" t="s">
        <v>3855</v>
      </c>
    </row>
    <row r="334" spans="1:28" ht="18">
      <c r="A334" s="1217" t="s">
        <v>3856</v>
      </c>
      <c r="B334" s="1218">
        <v>44946.375</v>
      </c>
      <c r="C334" s="1217" t="s">
        <v>1906</v>
      </c>
      <c r="D334" s="1217"/>
      <c r="E334" s="1217" t="s">
        <v>2100</v>
      </c>
      <c r="F334" s="1217" t="s">
        <v>2285</v>
      </c>
      <c r="G334" s="1217" t="s">
        <v>3463</v>
      </c>
      <c r="H334" s="1219">
        <v>50000</v>
      </c>
      <c r="I334" s="1220" t="s">
        <v>3063</v>
      </c>
      <c r="J334" s="1221" t="s">
        <v>3453</v>
      </c>
      <c r="K334" s="1233"/>
      <c r="L334" s="1234">
        <v>5000</v>
      </c>
      <c r="M334" s="1235">
        <v>8790</v>
      </c>
      <c r="N334" s="1235"/>
      <c r="O334" s="1236">
        <v>1</v>
      </c>
      <c r="P334" s="1235">
        <v>15000</v>
      </c>
      <c r="Q334" s="1237"/>
      <c r="T334" s="1238"/>
      <c r="V334" s="1239">
        <f t="shared" si="36"/>
        <v>36210</v>
      </c>
      <c r="W334" s="1239">
        <f t="shared" si="37"/>
        <v>3291.8181818181838</v>
      </c>
      <c r="X334" s="1240">
        <f t="shared" si="38"/>
        <v>17918.181818181816</v>
      </c>
      <c r="Y334" s="1241">
        <f t="shared" si="39"/>
        <v>0.35836363636363633</v>
      </c>
      <c r="Z334" s="1242" t="s">
        <v>107</v>
      </c>
      <c r="AA334" s="1217" t="s">
        <v>3856</v>
      </c>
    </row>
    <row r="335" spans="1:28" ht="18">
      <c r="A335" s="1217" t="s">
        <v>3857</v>
      </c>
      <c r="B335" s="1218">
        <v>44946.458333333336</v>
      </c>
      <c r="C335" s="1217" t="s">
        <v>1906</v>
      </c>
      <c r="D335" s="1217"/>
      <c r="E335" s="1217" t="s">
        <v>3452</v>
      </c>
      <c r="F335" s="1217" t="s">
        <v>55</v>
      </c>
      <c r="G335" s="1217" t="s">
        <v>3501</v>
      </c>
      <c r="H335" s="1219">
        <v>45000</v>
      </c>
      <c r="I335" s="1220" t="s">
        <v>3063</v>
      </c>
      <c r="J335" s="1221" t="s">
        <v>3453</v>
      </c>
      <c r="K335" s="1233"/>
      <c r="L335" s="1234">
        <v>5000</v>
      </c>
      <c r="M335" s="1235">
        <v>7290</v>
      </c>
      <c r="N335" s="1235"/>
      <c r="O335" s="1236">
        <v>1</v>
      </c>
      <c r="P335" s="1235">
        <v>15000</v>
      </c>
      <c r="Q335" s="1237"/>
      <c r="T335" s="1238"/>
      <c r="V335" s="1239">
        <f t="shared" si="36"/>
        <v>32710</v>
      </c>
      <c r="W335" s="1239">
        <f t="shared" si="37"/>
        <v>2973.6363636363676</v>
      </c>
      <c r="X335" s="1240">
        <f t="shared" si="38"/>
        <v>14736.363636363632</v>
      </c>
      <c r="Y335" s="1241">
        <f t="shared" si="39"/>
        <v>0.32747474747474736</v>
      </c>
      <c r="Z335" s="1242" t="s">
        <v>3454</v>
      </c>
      <c r="AA335" s="1217" t="s">
        <v>3857</v>
      </c>
    </row>
    <row r="336" spans="1:28" ht="18">
      <c r="A336" s="1217" t="s">
        <v>3858</v>
      </c>
      <c r="B336" s="1218">
        <v>44946.458333333336</v>
      </c>
      <c r="C336" s="1217" t="s">
        <v>1170</v>
      </c>
      <c r="D336" s="1217" t="s">
        <v>3456</v>
      </c>
      <c r="E336" s="1217" t="s">
        <v>3481</v>
      </c>
      <c r="F336" s="1217" t="s">
        <v>86</v>
      </c>
      <c r="G336" s="1243"/>
      <c r="H336" s="1219">
        <v>18900</v>
      </c>
      <c r="I336" s="1220" t="s">
        <v>3063</v>
      </c>
      <c r="J336" s="1221" t="s">
        <v>3453</v>
      </c>
      <c r="K336" s="1233"/>
      <c r="L336" s="1234">
        <v>3000</v>
      </c>
      <c r="M336" s="1235">
        <v>4000</v>
      </c>
      <c r="N336" s="1235"/>
      <c r="O336" s="1236"/>
      <c r="P336" s="1235">
        <v>5000</v>
      </c>
      <c r="Q336" s="1237"/>
      <c r="T336" s="1238"/>
      <c r="V336" s="1239">
        <f t="shared" si="36"/>
        <v>11900</v>
      </c>
      <c r="W336" s="1239">
        <f t="shared" si="37"/>
        <v>1081.818181818182</v>
      </c>
      <c r="X336" s="1240">
        <f t="shared" si="38"/>
        <v>5818.181818181818</v>
      </c>
      <c r="Y336" s="1241">
        <f t="shared" si="39"/>
        <v>0.30784030784030786</v>
      </c>
      <c r="Z336" s="1242" t="s">
        <v>27</v>
      </c>
      <c r="AA336" s="1217" t="s">
        <v>3858</v>
      </c>
    </row>
    <row r="337" spans="1:28" ht="18">
      <c r="A337" s="1217" t="s">
        <v>3859</v>
      </c>
      <c r="B337" s="1218">
        <v>44946.520833333336</v>
      </c>
      <c r="C337" s="1217" t="s">
        <v>570</v>
      </c>
      <c r="D337" s="1217" t="s">
        <v>3446</v>
      </c>
      <c r="E337" s="1217" t="s">
        <v>3514</v>
      </c>
      <c r="F337" s="1217" t="s">
        <v>49</v>
      </c>
      <c r="G337" s="1217" t="s">
        <v>3517</v>
      </c>
      <c r="H337" s="1219">
        <v>12000</v>
      </c>
      <c r="I337" s="1220" t="s">
        <v>3063</v>
      </c>
      <c r="J337" s="1221" t="s">
        <v>3453</v>
      </c>
      <c r="K337" s="1233"/>
      <c r="L337" s="1234" t="e">
        <f t="shared" ref="L337:L338" ca="1" si="44">_xludf.IFS(D337="成田机场",3000,D337="羽田机场",1200,E337="NearMe",1000,E337="VIP-limo",H337*0.12)</f>
        <v>#NAME?</v>
      </c>
      <c r="M337" s="1235" t="e">
        <f t="shared" ref="M337:M338" ca="1" si="45">_xludf.IFS(D337="成田机场",4000,D337="羽田机场",1000,E337="VIP-limo",0)</f>
        <v>#NAME?</v>
      </c>
      <c r="N337" s="1235" t="e">
        <f t="shared" ref="N337:N338" ca="1" si="46">(8500-L337-M337)*0.7</f>
        <v>#NAME?</v>
      </c>
      <c r="O337" s="1236"/>
      <c r="P337" s="1235"/>
      <c r="Q337" s="1237"/>
      <c r="R337" s="10">
        <v>300</v>
      </c>
      <c r="T337" s="1238"/>
      <c r="V337" s="1239" t="e">
        <f t="shared" ca="1" si="36"/>
        <v>#NAME?</v>
      </c>
      <c r="W337" s="1239" t="e">
        <f t="shared" ca="1" si="37"/>
        <v>#NAME?</v>
      </c>
      <c r="X337" s="1240" t="e">
        <f t="shared" ca="1" si="38"/>
        <v>#NAME?</v>
      </c>
      <c r="Y337" s="1241" t="e">
        <f t="shared" ca="1" si="39"/>
        <v>#NAME?</v>
      </c>
      <c r="Z337" s="1242" t="s">
        <v>107</v>
      </c>
      <c r="AA337" s="1217" t="s">
        <v>3859</v>
      </c>
    </row>
    <row r="338" spans="1:28" ht="18">
      <c r="A338" s="1217" t="s">
        <v>3860</v>
      </c>
      <c r="B338" s="1218">
        <v>44946.572916666664</v>
      </c>
      <c r="C338" s="1217" t="s">
        <v>570</v>
      </c>
      <c r="D338" s="1217" t="s">
        <v>3446</v>
      </c>
      <c r="E338" s="1217" t="s">
        <v>3710</v>
      </c>
      <c r="F338" s="1217" t="s">
        <v>92</v>
      </c>
      <c r="G338" s="1217" t="s">
        <v>3714</v>
      </c>
      <c r="H338" s="1219">
        <f>624/0.05308</f>
        <v>11755.840241145441</v>
      </c>
      <c r="I338" s="1220" t="s">
        <v>3063</v>
      </c>
      <c r="J338" s="1221" t="s">
        <v>3450</v>
      </c>
      <c r="K338" s="1233"/>
      <c r="L338" s="1234" t="e">
        <f t="shared" ca="1" si="44"/>
        <v>#NAME?</v>
      </c>
      <c r="M338" s="1235" t="e">
        <f t="shared" ca="1" si="45"/>
        <v>#NAME?</v>
      </c>
      <c r="N338" s="1235" t="e">
        <f t="shared" ca="1" si="46"/>
        <v>#NAME?</v>
      </c>
      <c r="O338" s="1236"/>
      <c r="P338" s="1235"/>
      <c r="Q338" s="1237"/>
      <c r="T338" s="1238"/>
      <c r="V338" s="1239" t="e">
        <f t="shared" ca="1" si="36"/>
        <v>#NAME?</v>
      </c>
      <c r="W338" s="1239" t="e">
        <f t="shared" ca="1" si="37"/>
        <v>#NAME?</v>
      </c>
      <c r="X338" s="1240" t="e">
        <f t="shared" ca="1" si="38"/>
        <v>#NAME?</v>
      </c>
      <c r="Y338" s="1241" t="e">
        <f t="shared" ca="1" si="39"/>
        <v>#NAME?</v>
      </c>
      <c r="Z338" s="1242" t="s">
        <v>3508</v>
      </c>
      <c r="AA338" s="1217" t="s">
        <v>3860</v>
      </c>
    </row>
    <row r="339" spans="1:28" ht="18">
      <c r="A339" s="1217" t="s">
        <v>3861</v>
      </c>
      <c r="B339" s="1218">
        <v>44946.600694444445</v>
      </c>
      <c r="C339" s="1217" t="s">
        <v>570</v>
      </c>
      <c r="D339" s="1217" t="s">
        <v>3446</v>
      </c>
      <c r="E339" s="1217" t="s">
        <v>3710</v>
      </c>
      <c r="F339" s="1217" t="s">
        <v>52</v>
      </c>
      <c r="G339" s="1217" t="s">
        <v>3512</v>
      </c>
      <c r="H339" s="1219">
        <f>524/0.05308</f>
        <v>9871.8914845516192</v>
      </c>
      <c r="I339" s="1220" t="s">
        <v>3063</v>
      </c>
      <c r="J339" s="1221" t="s">
        <v>3450</v>
      </c>
      <c r="K339" s="1233"/>
      <c r="L339" s="1234">
        <v>1200</v>
      </c>
      <c r="M339" s="1235">
        <v>1000</v>
      </c>
      <c r="N339" s="1235"/>
      <c r="O339" s="1236"/>
      <c r="P339" s="1235">
        <v>4000</v>
      </c>
      <c r="Q339" s="1237"/>
      <c r="T339" s="1238"/>
      <c r="V339" s="1239">
        <f t="shared" si="36"/>
        <v>7671.8914845516192</v>
      </c>
      <c r="W339" s="1239">
        <f t="shared" si="37"/>
        <v>697.44468041378423</v>
      </c>
      <c r="X339" s="1240">
        <f t="shared" si="38"/>
        <v>2974.446804137835</v>
      </c>
      <c r="Y339" s="1241">
        <f t="shared" si="39"/>
        <v>0.30130464954892422</v>
      </c>
      <c r="Z339" s="1242" t="s">
        <v>3508</v>
      </c>
      <c r="AA339" s="1217" t="s">
        <v>3861</v>
      </c>
    </row>
    <row r="340" spans="1:28" ht="18">
      <c r="A340" s="1217" t="s">
        <v>3862</v>
      </c>
      <c r="B340" s="1218">
        <v>44946.618055555555</v>
      </c>
      <c r="C340" s="1217" t="s">
        <v>570</v>
      </c>
      <c r="D340" s="1217" t="s">
        <v>3446</v>
      </c>
      <c r="E340" s="1217" t="s">
        <v>3579</v>
      </c>
      <c r="F340" s="1217" t="s">
        <v>1798</v>
      </c>
      <c r="G340" s="1217" t="s">
        <v>3547</v>
      </c>
      <c r="H340" s="1219">
        <v>15000</v>
      </c>
      <c r="I340" s="1220" t="s">
        <v>3063</v>
      </c>
      <c r="J340" s="1221" t="s">
        <v>3453</v>
      </c>
      <c r="K340" s="1233"/>
      <c r="L340" s="1234">
        <v>1200</v>
      </c>
      <c r="M340" s="1235">
        <v>1000</v>
      </c>
      <c r="N340" s="1235"/>
      <c r="O340" s="1236"/>
      <c r="P340" s="1235">
        <v>4000</v>
      </c>
      <c r="Q340" s="1237"/>
      <c r="T340" s="1238"/>
      <c r="V340" s="1239">
        <f t="shared" si="36"/>
        <v>12800</v>
      </c>
      <c r="W340" s="1239">
        <f t="shared" si="37"/>
        <v>1163.636363636364</v>
      </c>
      <c r="X340" s="1240">
        <f t="shared" si="38"/>
        <v>7636.363636363636</v>
      </c>
      <c r="Y340" s="1241">
        <f t="shared" si="39"/>
        <v>0.50909090909090904</v>
      </c>
      <c r="Z340" s="1242" t="s">
        <v>27</v>
      </c>
      <c r="AA340" s="1217" t="s">
        <v>3862</v>
      </c>
    </row>
    <row r="341" spans="1:28" ht="18">
      <c r="A341" s="1217" t="s">
        <v>3863</v>
      </c>
      <c r="B341" s="1218">
        <v>44946.652777777781</v>
      </c>
      <c r="C341" s="1217" t="s">
        <v>570</v>
      </c>
      <c r="D341" s="1217" t="s">
        <v>3456</v>
      </c>
      <c r="E341" s="1217" t="s">
        <v>3710</v>
      </c>
      <c r="F341" s="1217" t="s">
        <v>2979</v>
      </c>
      <c r="G341" s="1217" t="s">
        <v>3864</v>
      </c>
      <c r="H341" s="1219">
        <f>951/0.05308</f>
        <v>17916.352675207232</v>
      </c>
      <c r="I341" s="1220" t="s">
        <v>3063</v>
      </c>
      <c r="J341" s="1221" t="s">
        <v>3450</v>
      </c>
      <c r="K341" s="1233"/>
      <c r="L341" s="1234">
        <v>3000</v>
      </c>
      <c r="M341" s="1235">
        <v>4000</v>
      </c>
      <c r="N341" s="1235"/>
      <c r="O341" s="1236"/>
      <c r="P341" s="1235">
        <v>5000</v>
      </c>
      <c r="Q341" s="1237"/>
      <c r="T341" s="1238"/>
      <c r="V341" s="1239">
        <f t="shared" si="36"/>
        <v>10916.352675207232</v>
      </c>
      <c r="W341" s="1239">
        <f t="shared" si="37"/>
        <v>992.395697746113</v>
      </c>
      <c r="X341" s="1240">
        <f t="shared" si="38"/>
        <v>4923.9569774611191</v>
      </c>
      <c r="Y341" s="1241">
        <f t="shared" si="39"/>
        <v>0.27483032214893399</v>
      </c>
      <c r="Z341" s="1242" t="s">
        <v>3508</v>
      </c>
      <c r="AA341" s="1217" t="s">
        <v>3863</v>
      </c>
    </row>
    <row r="342" spans="1:28" ht="18">
      <c r="A342" s="1217" t="s">
        <v>3865</v>
      </c>
      <c r="B342" s="1218">
        <v>44946.697916666664</v>
      </c>
      <c r="C342" s="1217" t="s">
        <v>570</v>
      </c>
      <c r="D342" s="1217" t="s">
        <v>3456</v>
      </c>
      <c r="E342" s="1217" t="s">
        <v>3695</v>
      </c>
      <c r="F342" s="1217" t="s">
        <v>3523</v>
      </c>
      <c r="G342" s="1217" t="s">
        <v>3524</v>
      </c>
      <c r="H342" s="1219">
        <v>20000</v>
      </c>
      <c r="I342" s="1220" t="s">
        <v>3063</v>
      </c>
      <c r="J342" s="1221" t="s">
        <v>3453</v>
      </c>
      <c r="K342" s="1233"/>
      <c r="L342" s="1234" t="e">
        <f ca="1">_xludf.IFS(D342="成田机场",3000,D342="羽田机场",1200,E342="NearMe",1000,E342="VIP-limo",H342*0.12)</f>
        <v>#NAME?</v>
      </c>
      <c r="M342" s="1235" t="e">
        <f ca="1">_xludf.IFS(D342="成田机场",4000,D342="羽田机场",1000,E342="VIP-limo",0)</f>
        <v>#NAME?</v>
      </c>
      <c r="N342" s="1235" t="e">
        <f ca="1">(16500-L342-M342)*0.7</f>
        <v>#NAME?</v>
      </c>
      <c r="O342" s="1236"/>
      <c r="P342" s="1235"/>
      <c r="Q342" s="1237"/>
      <c r="R342" s="10">
        <v>520</v>
      </c>
      <c r="T342" s="1238"/>
      <c r="V342" s="1239" t="e">
        <f t="shared" ca="1" si="36"/>
        <v>#NAME?</v>
      </c>
      <c r="W342" s="1239" t="e">
        <f t="shared" ca="1" si="37"/>
        <v>#NAME?</v>
      </c>
      <c r="X342" s="1240" t="e">
        <f t="shared" ca="1" si="38"/>
        <v>#NAME?</v>
      </c>
      <c r="Y342" s="1241" t="e">
        <f t="shared" ca="1" si="39"/>
        <v>#NAME?</v>
      </c>
      <c r="Z342" s="1242" t="s">
        <v>1540</v>
      </c>
      <c r="AA342" s="1217" t="s">
        <v>3865</v>
      </c>
    </row>
    <row r="343" spans="1:28" ht="18">
      <c r="A343" s="1217" t="s">
        <v>3866</v>
      </c>
      <c r="B343" s="1218">
        <v>44946.708333333336</v>
      </c>
      <c r="C343" s="1217" t="s">
        <v>1215</v>
      </c>
      <c r="D343" s="1217"/>
      <c r="E343" s="1217" t="s">
        <v>3461</v>
      </c>
      <c r="F343" s="1217" t="s">
        <v>49</v>
      </c>
      <c r="G343" s="1217" t="s">
        <v>3517</v>
      </c>
      <c r="H343" s="1219">
        <v>30000</v>
      </c>
      <c r="I343" s="1220" t="s">
        <v>3050</v>
      </c>
      <c r="J343" s="1221" t="s">
        <v>3453</v>
      </c>
      <c r="K343" s="1233"/>
      <c r="L343" s="1234">
        <v>3000</v>
      </c>
      <c r="M343" s="1235"/>
      <c r="N343" s="1235">
        <f>(15000-L343-M343)*0.7</f>
        <v>8400</v>
      </c>
      <c r="O343" s="1236">
        <v>1</v>
      </c>
      <c r="P343" s="1235"/>
      <c r="Q343" s="1237"/>
      <c r="R343" s="1239"/>
      <c r="S343" s="1239"/>
      <c r="T343" s="1237"/>
      <c r="U343" s="1239"/>
      <c r="V343" s="1239">
        <f t="shared" si="36"/>
        <v>27000</v>
      </c>
      <c r="W343" s="1239">
        <f t="shared" si="37"/>
        <v>2454.5454545454559</v>
      </c>
      <c r="X343" s="1240">
        <f t="shared" si="38"/>
        <v>16145.454545454544</v>
      </c>
      <c r="Y343" s="1241">
        <f t="shared" si="39"/>
        <v>0.53818181818181809</v>
      </c>
      <c r="Z343" s="1242" t="s">
        <v>3464</v>
      </c>
      <c r="AA343" s="1217" t="s">
        <v>3866</v>
      </c>
    </row>
    <row r="344" spans="1:28" ht="18">
      <c r="A344" s="1217" t="s">
        <v>3867</v>
      </c>
      <c r="B344" s="1218">
        <v>44946.722222222219</v>
      </c>
      <c r="C344" s="1217" t="s">
        <v>3473</v>
      </c>
      <c r="D344" s="1217"/>
      <c r="E344" s="1217" t="s">
        <v>3570</v>
      </c>
      <c r="F344" s="1217" t="s">
        <v>86</v>
      </c>
      <c r="G344" s="1217" t="s">
        <v>3547</v>
      </c>
      <c r="H344" s="1219">
        <v>8500</v>
      </c>
      <c r="I344" s="1220" t="s">
        <v>3063</v>
      </c>
      <c r="J344" s="1221" t="s">
        <v>3453</v>
      </c>
      <c r="K344" s="1233"/>
      <c r="L344" s="1234">
        <v>1000</v>
      </c>
      <c r="M344" s="1235"/>
      <c r="N344" s="1235"/>
      <c r="O344" s="1236"/>
      <c r="P344" s="1235">
        <v>4300</v>
      </c>
      <c r="Q344" s="1237"/>
      <c r="T344" s="1238"/>
      <c r="V344" s="1239">
        <f t="shared" si="36"/>
        <v>7500</v>
      </c>
      <c r="W344" s="1239">
        <f t="shared" si="37"/>
        <v>681.81818181818198</v>
      </c>
      <c r="X344" s="1240">
        <f t="shared" si="38"/>
        <v>2518.181818181818</v>
      </c>
      <c r="Y344" s="1241">
        <f t="shared" si="39"/>
        <v>0.29625668449197862</v>
      </c>
      <c r="Z344" s="1242" t="s">
        <v>3572</v>
      </c>
      <c r="AA344" s="1217" t="s">
        <v>3867</v>
      </c>
    </row>
    <row r="345" spans="1:28" ht="18">
      <c r="A345" s="1217" t="s">
        <v>3868</v>
      </c>
      <c r="B345" s="1218">
        <v>44946.722222222219</v>
      </c>
      <c r="C345" s="1217" t="s">
        <v>3473</v>
      </c>
      <c r="D345" s="1217"/>
      <c r="E345" s="1217" t="s">
        <v>3570</v>
      </c>
      <c r="F345" s="1217" t="s">
        <v>92</v>
      </c>
      <c r="G345" s="1217" t="s">
        <v>3714</v>
      </c>
      <c r="H345" s="1219">
        <v>11000</v>
      </c>
      <c r="I345" s="1220" t="s">
        <v>3063</v>
      </c>
      <c r="J345" s="1221" t="s">
        <v>3453</v>
      </c>
      <c r="K345" s="1233"/>
      <c r="L345" s="1234">
        <v>1000</v>
      </c>
      <c r="M345" s="1235"/>
      <c r="N345" s="1235"/>
      <c r="O345" s="1236"/>
      <c r="P345" s="1235">
        <v>5300</v>
      </c>
      <c r="Q345" s="1237"/>
      <c r="T345" s="1238"/>
      <c r="V345" s="1239">
        <f t="shared" si="36"/>
        <v>10000</v>
      </c>
      <c r="W345" s="1239">
        <f t="shared" si="37"/>
        <v>909.09090909090992</v>
      </c>
      <c r="X345" s="1240">
        <f t="shared" si="38"/>
        <v>3790.9090909090901</v>
      </c>
      <c r="Y345" s="1241">
        <f t="shared" si="39"/>
        <v>0.34462809917355364</v>
      </c>
      <c r="Z345" s="1242" t="s">
        <v>3572</v>
      </c>
      <c r="AA345" s="1217" t="s">
        <v>3868</v>
      </c>
    </row>
    <row r="346" spans="1:28" ht="18">
      <c r="A346" s="1217" t="s">
        <v>3869</v>
      </c>
      <c r="B346" s="1218">
        <v>44946.722222222219</v>
      </c>
      <c r="C346" s="1217" t="s">
        <v>3473</v>
      </c>
      <c r="D346" s="1217"/>
      <c r="E346" s="1217" t="s">
        <v>3570</v>
      </c>
      <c r="F346" s="1217" t="s">
        <v>52</v>
      </c>
      <c r="G346" s="1217" t="s">
        <v>3512</v>
      </c>
      <c r="H346" s="1219">
        <v>11000</v>
      </c>
      <c r="I346" s="1220" t="s">
        <v>3063</v>
      </c>
      <c r="J346" s="1221" t="s">
        <v>3453</v>
      </c>
      <c r="K346" s="1233"/>
      <c r="L346" s="1234">
        <v>1000</v>
      </c>
      <c r="M346" s="1235"/>
      <c r="N346" s="1235"/>
      <c r="O346" s="1236"/>
      <c r="P346" s="1235">
        <v>5300</v>
      </c>
      <c r="Q346" s="1237"/>
      <c r="T346" s="1238"/>
      <c r="V346" s="1239">
        <f t="shared" si="36"/>
        <v>10000</v>
      </c>
      <c r="W346" s="1239">
        <f t="shared" si="37"/>
        <v>909.09090909090992</v>
      </c>
      <c r="X346" s="1240">
        <f t="shared" si="38"/>
        <v>3790.9090909090901</v>
      </c>
      <c r="Y346" s="1241">
        <f t="shared" si="39"/>
        <v>0.34462809917355364</v>
      </c>
      <c r="Z346" s="1242" t="s">
        <v>3572</v>
      </c>
      <c r="AA346" s="1217" t="s">
        <v>3869</v>
      </c>
    </row>
    <row r="347" spans="1:28" ht="18">
      <c r="A347" s="1217" t="s">
        <v>3870</v>
      </c>
      <c r="B347" s="1218">
        <v>44946.878472222219</v>
      </c>
      <c r="C347" s="1217" t="s">
        <v>570</v>
      </c>
      <c r="D347" s="1217" t="s">
        <v>3456</v>
      </c>
      <c r="E347" s="1217" t="s">
        <v>255</v>
      </c>
      <c r="F347" s="1217" t="s">
        <v>49</v>
      </c>
      <c r="G347" s="1217" t="s">
        <v>3517</v>
      </c>
      <c r="H347" s="1219">
        <v>20000</v>
      </c>
      <c r="I347" s="1220" t="s">
        <v>3063</v>
      </c>
      <c r="J347" s="1221" t="s">
        <v>3453</v>
      </c>
      <c r="K347" s="1233"/>
      <c r="L347" s="1234" t="e">
        <f t="shared" ref="L347:L348" ca="1" si="47">_xludf.IFS(D347="成田机场",3000,D347="羽田机场",1200,E347="NearMe",1000,E347="VIP-limo",H347*0.12)</f>
        <v>#NAME?</v>
      </c>
      <c r="M347" s="1235" t="e">
        <f ca="1">_xludf.IFS(D347="成田机场",4000,D347="羽田机场",1000,E347="VIP-limo",0)</f>
        <v>#NAME?</v>
      </c>
      <c r="N347" s="1235" t="e">
        <f ca="1">(15000-L347-M347)*0.7</f>
        <v>#NAME?</v>
      </c>
      <c r="O347" s="1236"/>
      <c r="P347" s="1235"/>
      <c r="Q347" s="1237"/>
      <c r="R347" s="1239">
        <v>260</v>
      </c>
      <c r="S347" s="1239"/>
      <c r="T347" s="1237"/>
      <c r="U347" s="1239"/>
      <c r="V347" s="1239" t="e">
        <f t="shared" ca="1" si="36"/>
        <v>#NAME?</v>
      </c>
      <c r="W347" s="1239" t="e">
        <f t="shared" ca="1" si="37"/>
        <v>#NAME?</v>
      </c>
      <c r="X347" s="1240" t="e">
        <f t="shared" ca="1" si="38"/>
        <v>#NAME?</v>
      </c>
      <c r="Y347" s="1241" t="e">
        <f t="shared" ca="1" si="39"/>
        <v>#NAME?</v>
      </c>
      <c r="Z347" s="1242" t="s">
        <v>107</v>
      </c>
      <c r="AA347" s="1217" t="s">
        <v>3870</v>
      </c>
    </row>
    <row r="348" spans="1:28" ht="18">
      <c r="A348" s="1217" t="s">
        <v>3871</v>
      </c>
      <c r="B348" s="1218">
        <v>44946.885416666664</v>
      </c>
      <c r="C348" s="1217" t="s">
        <v>570</v>
      </c>
      <c r="D348" s="1217" t="s">
        <v>3446</v>
      </c>
      <c r="E348" s="1217" t="s">
        <v>3447</v>
      </c>
      <c r="F348" s="1217" t="s">
        <v>3641</v>
      </c>
      <c r="G348" s="1217" t="s">
        <v>3501</v>
      </c>
      <c r="H348" s="1219">
        <f>1500/0.05308</f>
        <v>28259.231348907309</v>
      </c>
      <c r="I348" s="1220" t="s">
        <v>3063</v>
      </c>
      <c r="J348" s="1221" t="s">
        <v>3450</v>
      </c>
      <c r="K348" s="1280">
        <f>500/0.05308</f>
        <v>9419.7437829691025</v>
      </c>
      <c r="L348" s="1234" t="e">
        <f t="shared" ca="1" si="47"/>
        <v>#NAME?</v>
      </c>
      <c r="M348" s="1235">
        <v>1660</v>
      </c>
      <c r="N348" s="1235"/>
      <c r="O348" s="1236"/>
      <c r="P348" s="1235">
        <v>5000</v>
      </c>
      <c r="Q348" s="1237"/>
      <c r="R348" s="1239">
        <v>450</v>
      </c>
      <c r="S348" s="1239"/>
      <c r="T348" s="1237"/>
      <c r="U348" s="1239"/>
      <c r="V348" s="1239" t="e">
        <f t="shared" ca="1" si="36"/>
        <v>#NAME?</v>
      </c>
      <c r="W348" s="1239" t="e">
        <f t="shared" ca="1" si="37"/>
        <v>#NAME?</v>
      </c>
      <c r="X348" s="1240" t="e">
        <f t="shared" ca="1" si="38"/>
        <v>#NAME?</v>
      </c>
      <c r="Y348" s="1241" t="e">
        <f t="shared" ca="1" si="39"/>
        <v>#NAME?</v>
      </c>
      <c r="Z348" s="1242" t="s">
        <v>107</v>
      </c>
      <c r="AA348" s="1217" t="s">
        <v>3871</v>
      </c>
    </row>
    <row r="349" spans="1:28" ht="18">
      <c r="A349" s="1217" t="s">
        <v>3872</v>
      </c>
      <c r="B349" s="1218">
        <v>44946.916666666664</v>
      </c>
      <c r="C349" s="1217" t="s">
        <v>570</v>
      </c>
      <c r="D349" s="1217"/>
      <c r="E349" s="1217" t="s">
        <v>3474</v>
      </c>
      <c r="F349" s="1243"/>
      <c r="G349" s="1243"/>
      <c r="H349" s="1219">
        <v>50000</v>
      </c>
      <c r="I349" s="1220" t="s">
        <v>3063</v>
      </c>
      <c r="J349" s="1221" t="s">
        <v>3453</v>
      </c>
      <c r="K349" s="1233"/>
      <c r="L349" s="1234"/>
      <c r="M349" s="1235"/>
      <c r="N349" s="1235"/>
      <c r="O349" s="1236">
        <v>1</v>
      </c>
      <c r="P349" s="1235"/>
      <c r="Q349" s="1245">
        <v>45000</v>
      </c>
      <c r="T349" s="1238"/>
      <c r="V349" s="1239">
        <f t="shared" si="36"/>
        <v>5000</v>
      </c>
      <c r="W349" s="1239">
        <f t="shared" si="37"/>
        <v>454.54545454545496</v>
      </c>
      <c r="X349" s="1240">
        <f t="shared" si="38"/>
        <v>4545.454545454545</v>
      </c>
      <c r="Y349" s="1241">
        <f t="shared" si="39"/>
        <v>9.0909090909090898E-2</v>
      </c>
      <c r="Z349" s="1242" t="s">
        <v>27</v>
      </c>
      <c r="AA349" s="1217" t="s">
        <v>3872</v>
      </c>
    </row>
    <row r="350" spans="1:28" ht="18">
      <c r="A350" s="1246" t="s">
        <v>3873</v>
      </c>
      <c r="B350" s="1247">
        <v>44946.927083333336</v>
      </c>
      <c r="C350" s="1246" t="s">
        <v>570</v>
      </c>
      <c r="D350" s="1246" t="s">
        <v>3446</v>
      </c>
      <c r="E350" s="1246" t="s">
        <v>255</v>
      </c>
      <c r="F350" s="1246" t="s">
        <v>3523</v>
      </c>
      <c r="G350" s="1246" t="s">
        <v>3524</v>
      </c>
      <c r="H350" s="1248">
        <v>15000</v>
      </c>
      <c r="I350" s="1249" t="s">
        <v>3063</v>
      </c>
      <c r="J350" s="1250" t="s">
        <v>3453</v>
      </c>
      <c r="K350" s="1262"/>
      <c r="L350" s="1252" t="e">
        <f t="shared" ref="L350:L351" ca="1" si="48">_xludf.IFS(D350="成田机场",3000,D350="羽田机场",1200,E350="NearMe",1000,E350="VIP-limo",H350*0.12)</f>
        <v>#NAME?</v>
      </c>
      <c r="M350" s="1253" t="e">
        <f t="shared" ref="M350:M351" ca="1" si="49">_xludf.IFS(D350="成田机场",4000,D350="羽田机场",1000,E350="VIP-limo",0)</f>
        <v>#NAME?</v>
      </c>
      <c r="N350" s="1253" t="e">
        <f ca="1">(8500-L350-M350)*0.7</f>
        <v>#NAME?</v>
      </c>
      <c r="O350" s="1254"/>
      <c r="P350" s="1253"/>
      <c r="Q350" s="1255"/>
      <c r="R350" s="1256">
        <v>450</v>
      </c>
      <c r="S350" s="1256"/>
      <c r="T350" s="1255"/>
      <c r="U350" s="1256"/>
      <c r="V350" s="1256" t="e">
        <f t="shared" ca="1" si="36"/>
        <v>#NAME?</v>
      </c>
      <c r="W350" s="1256" t="e">
        <f t="shared" ca="1" si="37"/>
        <v>#NAME?</v>
      </c>
      <c r="X350" s="1257" t="e">
        <f t="shared" ca="1" si="38"/>
        <v>#NAME?</v>
      </c>
      <c r="Y350" s="1258" t="e">
        <f t="shared" ca="1" si="39"/>
        <v>#NAME?</v>
      </c>
      <c r="Z350" s="1259" t="s">
        <v>107</v>
      </c>
      <c r="AA350" s="1246" t="s">
        <v>3873</v>
      </c>
      <c r="AB350" s="1260"/>
    </row>
    <row r="351" spans="1:28" ht="18">
      <c r="A351" s="1217" t="s">
        <v>3874</v>
      </c>
      <c r="B351" s="1218">
        <v>44947.270833333336</v>
      </c>
      <c r="C351" s="1217" t="s">
        <v>570</v>
      </c>
      <c r="D351" s="1217" t="s">
        <v>3456</v>
      </c>
      <c r="E351" s="1217" t="s">
        <v>3447</v>
      </c>
      <c r="F351" s="1217" t="s">
        <v>3523</v>
      </c>
      <c r="G351" s="1217" t="s">
        <v>3524</v>
      </c>
      <c r="H351" s="1219">
        <f>1600/0.05308</f>
        <v>30143.180105501127</v>
      </c>
      <c r="I351" s="1220" t="s">
        <v>3063</v>
      </c>
      <c r="J351" s="1221" t="s">
        <v>3450</v>
      </c>
      <c r="K351" s="1280">
        <f>500/0.05308</f>
        <v>9419.7437829691025</v>
      </c>
      <c r="L351" s="1234" t="e">
        <f t="shared" ca="1" si="48"/>
        <v>#NAME?</v>
      </c>
      <c r="M351" s="1235" t="e">
        <f t="shared" ca="1" si="49"/>
        <v>#NAME?</v>
      </c>
      <c r="N351" s="1235" t="e">
        <f ca="1">(16500-L351-M351)*0.7</f>
        <v>#NAME?</v>
      </c>
      <c r="O351" s="1236"/>
      <c r="P351" s="1235"/>
      <c r="Q351" s="1237"/>
      <c r="R351" s="1239">
        <v>520</v>
      </c>
      <c r="S351" s="1239"/>
      <c r="T351" s="1237"/>
      <c r="U351" s="1239"/>
      <c r="V351" s="1239" t="e">
        <f t="shared" ca="1" si="36"/>
        <v>#NAME?</v>
      </c>
      <c r="W351" s="1239" t="e">
        <f t="shared" ca="1" si="37"/>
        <v>#NAME?</v>
      </c>
      <c r="X351" s="1240" t="e">
        <f t="shared" ca="1" si="38"/>
        <v>#NAME?</v>
      </c>
      <c r="Y351" s="1241" t="e">
        <f t="shared" ca="1" si="39"/>
        <v>#NAME?</v>
      </c>
      <c r="Z351" s="1242" t="s">
        <v>107</v>
      </c>
      <c r="AA351" s="1217" t="s">
        <v>3874</v>
      </c>
    </row>
    <row r="352" spans="1:28" ht="18">
      <c r="A352" s="1217" t="s">
        <v>3875</v>
      </c>
      <c r="B352" s="1218">
        <v>44947.28125</v>
      </c>
      <c r="C352" s="1217" t="s">
        <v>1906</v>
      </c>
      <c r="D352" s="1217"/>
      <c r="E352" s="1217" t="s">
        <v>3876</v>
      </c>
      <c r="F352" s="1217" t="s">
        <v>2285</v>
      </c>
      <c r="G352" s="1217" t="s">
        <v>3686</v>
      </c>
      <c r="H352" s="1219">
        <v>80000</v>
      </c>
      <c r="I352" s="1220" t="s">
        <v>3050</v>
      </c>
      <c r="J352" s="1221" t="s">
        <v>3453</v>
      </c>
      <c r="K352" s="1233"/>
      <c r="L352" s="1234">
        <v>10000</v>
      </c>
      <c r="M352" s="1235"/>
      <c r="N352" s="1235"/>
      <c r="O352" s="1236">
        <v>2</v>
      </c>
      <c r="P352" s="1235">
        <v>30000</v>
      </c>
      <c r="Q352" s="1237"/>
      <c r="T352" s="1238"/>
      <c r="V352" s="1239">
        <f t="shared" si="36"/>
        <v>70000</v>
      </c>
      <c r="W352" s="1239">
        <f t="shared" si="37"/>
        <v>6363.6363636363676</v>
      </c>
      <c r="X352" s="1240">
        <f t="shared" si="38"/>
        <v>33636.363636363632</v>
      </c>
      <c r="Y352" s="1241">
        <f t="shared" si="39"/>
        <v>0.42045454545454541</v>
      </c>
      <c r="Z352" s="1242" t="s">
        <v>107</v>
      </c>
      <c r="AA352" s="1217" t="s">
        <v>3875</v>
      </c>
    </row>
    <row r="353" spans="1:28" ht="18">
      <c r="A353" s="1217" t="s">
        <v>3877</v>
      </c>
      <c r="B353" s="1218">
        <v>44947.302083333336</v>
      </c>
      <c r="C353" s="1217" t="s">
        <v>570</v>
      </c>
      <c r="D353" s="1217" t="s">
        <v>3456</v>
      </c>
      <c r="E353" s="1217" t="s">
        <v>3503</v>
      </c>
      <c r="F353" s="1217" t="s">
        <v>86</v>
      </c>
      <c r="G353" s="1217" t="s">
        <v>3486</v>
      </c>
      <c r="H353" s="1219">
        <v>20800</v>
      </c>
      <c r="I353" s="1220" t="s">
        <v>3063</v>
      </c>
      <c r="J353" s="1221" t="s">
        <v>3453</v>
      </c>
      <c r="K353" s="1233"/>
      <c r="L353" s="1234">
        <v>3000</v>
      </c>
      <c r="M353" s="1235">
        <v>4000</v>
      </c>
      <c r="N353" s="1235"/>
      <c r="O353" s="1236"/>
      <c r="P353" s="1235">
        <v>5000</v>
      </c>
      <c r="Q353" s="1237"/>
      <c r="T353" s="1238"/>
      <c r="V353" s="1239">
        <f t="shared" si="36"/>
        <v>13800</v>
      </c>
      <c r="W353" s="1239">
        <f t="shared" si="37"/>
        <v>1254.5454545454559</v>
      </c>
      <c r="X353" s="1240">
        <f t="shared" si="38"/>
        <v>7545.4545454545441</v>
      </c>
      <c r="Y353" s="1241">
        <f t="shared" si="39"/>
        <v>0.3627622377622377</v>
      </c>
      <c r="Z353" s="1242" t="s">
        <v>1540</v>
      </c>
      <c r="AA353" s="1217" t="s">
        <v>3877</v>
      </c>
    </row>
    <row r="354" spans="1:28" ht="18">
      <c r="A354" s="1217" t="s">
        <v>3878</v>
      </c>
      <c r="B354" s="1218">
        <v>44947.3125</v>
      </c>
      <c r="C354" s="1217" t="s">
        <v>570</v>
      </c>
      <c r="D354" s="1217" t="s">
        <v>3456</v>
      </c>
      <c r="E354" s="1217" t="s">
        <v>1238</v>
      </c>
      <c r="F354" s="1217" t="s">
        <v>52</v>
      </c>
      <c r="G354" s="1217" t="s">
        <v>3512</v>
      </c>
      <c r="H354" s="1219">
        <v>20000</v>
      </c>
      <c r="I354" s="1220" t="s">
        <v>3063</v>
      </c>
      <c r="J354" s="1221" t="s">
        <v>3453</v>
      </c>
      <c r="K354" s="1233"/>
      <c r="L354" s="1234">
        <v>3000</v>
      </c>
      <c r="M354" s="1235">
        <v>4000</v>
      </c>
      <c r="N354" s="1235"/>
      <c r="O354" s="1236"/>
      <c r="P354" s="1235">
        <v>5000</v>
      </c>
      <c r="Q354" s="1237"/>
      <c r="T354" s="1238"/>
      <c r="V354" s="1239">
        <f t="shared" si="36"/>
        <v>13000</v>
      </c>
      <c r="W354" s="1239">
        <f t="shared" si="37"/>
        <v>1181.818181818182</v>
      </c>
      <c r="X354" s="1240">
        <f t="shared" si="38"/>
        <v>6818.181818181818</v>
      </c>
      <c r="Y354" s="1241">
        <f t="shared" si="39"/>
        <v>0.34090909090909088</v>
      </c>
      <c r="Z354" s="1242" t="s">
        <v>1540</v>
      </c>
      <c r="AA354" s="1217" t="s">
        <v>3878</v>
      </c>
    </row>
    <row r="355" spans="1:28" ht="18">
      <c r="A355" s="1217" t="s">
        <v>3879</v>
      </c>
      <c r="B355" s="1218">
        <v>44947.375</v>
      </c>
      <c r="C355" s="1217" t="s">
        <v>1906</v>
      </c>
      <c r="D355" s="1217"/>
      <c r="E355" s="1217" t="s">
        <v>3579</v>
      </c>
      <c r="F355" s="1217" t="s">
        <v>92</v>
      </c>
      <c r="G355" s="1217" t="s">
        <v>3505</v>
      </c>
      <c r="H355" s="1219">
        <v>50000</v>
      </c>
      <c r="I355" s="1220" t="s">
        <v>3050</v>
      </c>
      <c r="J355" s="1221" t="s">
        <v>3453</v>
      </c>
      <c r="K355" s="1233"/>
      <c r="L355" s="1234">
        <v>3000</v>
      </c>
      <c r="M355" s="1235"/>
      <c r="N355" s="1235"/>
      <c r="O355" s="1236">
        <v>1</v>
      </c>
      <c r="P355" s="1235">
        <v>15000</v>
      </c>
      <c r="Q355" s="1237"/>
      <c r="T355" s="1238"/>
      <c r="V355" s="1239">
        <f t="shared" si="36"/>
        <v>47000</v>
      </c>
      <c r="W355" s="1239">
        <f t="shared" si="37"/>
        <v>4272.7272727272793</v>
      </c>
      <c r="X355" s="1240">
        <f t="shared" si="38"/>
        <v>27727.272727272721</v>
      </c>
      <c r="Y355" s="1241">
        <f t="shared" si="39"/>
        <v>0.55454545454545445</v>
      </c>
      <c r="Z355" s="1242" t="s">
        <v>27</v>
      </c>
      <c r="AA355" s="1217" t="s">
        <v>3879</v>
      </c>
    </row>
    <row r="356" spans="1:28" ht="18">
      <c r="A356" s="1217" t="s">
        <v>3880</v>
      </c>
      <c r="B356" s="1218">
        <v>44947.409722222219</v>
      </c>
      <c r="C356" s="1217" t="s">
        <v>1170</v>
      </c>
      <c r="D356" s="1217" t="s">
        <v>3446</v>
      </c>
      <c r="E356" s="1217" t="s">
        <v>1371</v>
      </c>
      <c r="F356" s="1217" t="s">
        <v>3523</v>
      </c>
      <c r="G356" s="1217" t="s">
        <v>3524</v>
      </c>
      <c r="H356" s="1219">
        <v>10000</v>
      </c>
      <c r="I356" s="1220" t="s">
        <v>3063</v>
      </c>
      <c r="J356" s="1221" t="s">
        <v>3453</v>
      </c>
      <c r="K356" s="1233"/>
      <c r="L356" s="1234" t="e">
        <f ca="1">_xludf.IFS(D356="成田机场",3000,D356="羽田机场",1200,E356="NearMe",1000,E356="VIP-limo",H356*0.12)</f>
        <v>#NAME?</v>
      </c>
      <c r="M356" s="1235" t="e">
        <f ca="1">_xludf.IFS(D356="成田机场",4000,D356="羽田机场",1000,E356="VIP-limo",0)</f>
        <v>#NAME?</v>
      </c>
      <c r="N356" s="1235" t="e">
        <f ca="1">(8500-L356-M356)*0.7</f>
        <v>#NAME?</v>
      </c>
      <c r="O356" s="1236"/>
      <c r="P356" s="1235"/>
      <c r="Q356" s="1237"/>
      <c r="T356" s="1238"/>
      <c r="V356" s="1239" t="e">
        <f t="shared" ca="1" si="36"/>
        <v>#NAME?</v>
      </c>
      <c r="W356" s="1239" t="e">
        <f t="shared" ca="1" si="37"/>
        <v>#NAME?</v>
      </c>
      <c r="X356" s="1240" t="e">
        <f t="shared" ca="1" si="38"/>
        <v>#NAME?</v>
      </c>
      <c r="Y356" s="1241" t="e">
        <f t="shared" ca="1" si="39"/>
        <v>#NAME?</v>
      </c>
      <c r="Z356" s="1242" t="s">
        <v>1540</v>
      </c>
      <c r="AA356" s="1217" t="s">
        <v>3880</v>
      </c>
    </row>
    <row r="357" spans="1:28" ht="18">
      <c r="A357" s="1217" t="s">
        <v>3881</v>
      </c>
      <c r="B357" s="1218">
        <v>44947.538194444445</v>
      </c>
      <c r="C357" s="1217" t="s">
        <v>570</v>
      </c>
      <c r="D357" s="1217" t="s">
        <v>3456</v>
      </c>
      <c r="E357" s="1217" t="s">
        <v>3551</v>
      </c>
      <c r="F357" s="1217" t="s">
        <v>52</v>
      </c>
      <c r="G357" s="1217" t="s">
        <v>3512</v>
      </c>
      <c r="H357" s="1219">
        <v>20000</v>
      </c>
      <c r="I357" s="1220" t="s">
        <v>3063</v>
      </c>
      <c r="J357" s="1221" t="s">
        <v>3453</v>
      </c>
      <c r="K357" s="1233"/>
      <c r="L357" s="1234">
        <v>3000</v>
      </c>
      <c r="M357" s="1235">
        <v>4000</v>
      </c>
      <c r="N357" s="1235"/>
      <c r="O357" s="1236"/>
      <c r="P357" s="1235">
        <v>5000</v>
      </c>
      <c r="Q357" s="1237"/>
      <c r="R357" s="10">
        <v>520</v>
      </c>
      <c r="T357" s="1238"/>
      <c r="V357" s="1239">
        <f t="shared" si="36"/>
        <v>12480</v>
      </c>
      <c r="W357" s="1239">
        <f t="shared" si="37"/>
        <v>1134.5454545454559</v>
      </c>
      <c r="X357" s="1240">
        <f t="shared" si="38"/>
        <v>6345.4545454545441</v>
      </c>
      <c r="Y357" s="1241">
        <f t="shared" si="39"/>
        <v>0.31727272727272721</v>
      </c>
      <c r="Z357" s="1242" t="s">
        <v>107</v>
      </c>
      <c r="AA357" s="1217" t="s">
        <v>3881</v>
      </c>
    </row>
    <row r="358" spans="1:28" ht="18">
      <c r="A358" s="1217" t="s">
        <v>3882</v>
      </c>
      <c r="B358" s="1218">
        <v>44947.5625</v>
      </c>
      <c r="C358" s="1217" t="s">
        <v>1170</v>
      </c>
      <c r="D358" s="1217" t="s">
        <v>3446</v>
      </c>
      <c r="E358" s="1217" t="s">
        <v>1371</v>
      </c>
      <c r="F358" s="1217" t="s">
        <v>86</v>
      </c>
      <c r="G358" s="1217" t="s">
        <v>3486</v>
      </c>
      <c r="H358" s="1219">
        <v>12000</v>
      </c>
      <c r="I358" s="1220" t="s">
        <v>3063</v>
      </c>
      <c r="J358" s="1221" t="s">
        <v>3453</v>
      </c>
      <c r="K358" s="1233"/>
      <c r="L358" s="1234">
        <v>1200</v>
      </c>
      <c r="M358" s="1235">
        <v>1000</v>
      </c>
      <c r="N358" s="1235"/>
      <c r="O358" s="1236"/>
      <c r="P358" s="1235">
        <v>4000</v>
      </c>
      <c r="Q358" s="1237"/>
      <c r="T358" s="1238"/>
      <c r="V358" s="1239">
        <f t="shared" si="36"/>
        <v>9800</v>
      </c>
      <c r="W358" s="1239">
        <f t="shared" si="37"/>
        <v>890.9090909090919</v>
      </c>
      <c r="X358" s="1240">
        <f t="shared" si="38"/>
        <v>4909.0909090909081</v>
      </c>
      <c r="Y358" s="1241">
        <f t="shared" si="39"/>
        <v>0.40909090909090901</v>
      </c>
      <c r="Z358" s="1242" t="s">
        <v>1540</v>
      </c>
      <c r="AA358" s="1217" t="s">
        <v>3882</v>
      </c>
    </row>
    <row r="359" spans="1:28" ht="18">
      <c r="A359" s="1217" t="s">
        <v>3883</v>
      </c>
      <c r="B359" s="1218">
        <v>44947.583333333336</v>
      </c>
      <c r="C359" s="1217" t="s">
        <v>1170</v>
      </c>
      <c r="D359" s="1217"/>
      <c r="E359" s="1217" t="s">
        <v>3557</v>
      </c>
      <c r="F359" s="1217" t="s">
        <v>3523</v>
      </c>
      <c r="G359" s="1217" t="s">
        <v>3524</v>
      </c>
      <c r="H359" s="1336">
        <f>1100/0.05308</f>
        <v>20723.436322532027</v>
      </c>
      <c r="I359" s="1220" t="s">
        <v>3063</v>
      </c>
      <c r="J359" s="1221" t="s">
        <v>3450</v>
      </c>
      <c r="K359" s="1233"/>
      <c r="L359" s="1234">
        <v>3000</v>
      </c>
      <c r="M359" s="1235">
        <v>4000</v>
      </c>
      <c r="N359" s="1235">
        <v>6650</v>
      </c>
      <c r="O359" s="1236"/>
      <c r="P359" s="1235"/>
      <c r="Q359" s="1237"/>
      <c r="T359" s="1238"/>
      <c r="V359" s="1239">
        <f t="shared" si="36"/>
        <v>13723.436322532027</v>
      </c>
      <c r="W359" s="1239">
        <f t="shared" si="37"/>
        <v>1247.5851202301856</v>
      </c>
      <c r="X359" s="1240">
        <f t="shared" si="38"/>
        <v>5825.8512023018411</v>
      </c>
      <c r="Y359" s="1241">
        <f t="shared" si="39"/>
        <v>0.28112380165289247</v>
      </c>
      <c r="Z359" s="1242" t="s">
        <v>107</v>
      </c>
      <c r="AA359" s="1217" t="s">
        <v>3883</v>
      </c>
    </row>
    <row r="360" spans="1:28" ht="18">
      <c r="A360" s="1217" t="s">
        <v>3884</v>
      </c>
      <c r="B360" s="1218">
        <v>44947.604166666664</v>
      </c>
      <c r="C360" s="1217" t="s">
        <v>1170</v>
      </c>
      <c r="D360" s="1217" t="s">
        <v>3456</v>
      </c>
      <c r="E360" s="1217" t="s">
        <v>594</v>
      </c>
      <c r="F360" s="1217" t="s">
        <v>86</v>
      </c>
      <c r="G360" s="1217" t="s">
        <v>3486</v>
      </c>
      <c r="H360" s="1219">
        <v>20000</v>
      </c>
      <c r="I360" s="1220" t="s">
        <v>3063</v>
      </c>
      <c r="J360" s="1221" t="s">
        <v>3453</v>
      </c>
      <c r="K360" s="1233"/>
      <c r="L360" s="1234">
        <v>3000</v>
      </c>
      <c r="M360" s="1235">
        <v>4000</v>
      </c>
      <c r="N360" s="1235"/>
      <c r="O360" s="1236"/>
      <c r="P360" s="1235">
        <v>5000</v>
      </c>
      <c r="Q360" s="1237"/>
      <c r="T360" s="1238"/>
      <c r="V360" s="1239">
        <f t="shared" si="36"/>
        <v>13000</v>
      </c>
      <c r="W360" s="1239">
        <f t="shared" si="37"/>
        <v>1181.818181818182</v>
      </c>
      <c r="X360" s="1240">
        <f t="shared" si="38"/>
        <v>6818.181818181818</v>
      </c>
      <c r="Y360" s="1241">
        <f t="shared" si="39"/>
        <v>0.34090909090909088</v>
      </c>
      <c r="Z360" s="1242" t="s">
        <v>86</v>
      </c>
      <c r="AA360" s="1217" t="s">
        <v>3884</v>
      </c>
    </row>
    <row r="361" spans="1:28" ht="18">
      <c r="A361" s="1217" t="s">
        <v>3885</v>
      </c>
      <c r="B361" s="1218">
        <v>44947.614583333336</v>
      </c>
      <c r="C361" s="1217" t="s">
        <v>570</v>
      </c>
      <c r="D361" s="1217" t="s">
        <v>3456</v>
      </c>
      <c r="E361" s="1217" t="s">
        <v>3557</v>
      </c>
      <c r="F361" s="1217" t="s">
        <v>86</v>
      </c>
      <c r="G361" s="1217" t="s">
        <v>3486</v>
      </c>
      <c r="H361" s="1336">
        <f>1100/0.05308</f>
        <v>20723.436322532027</v>
      </c>
      <c r="I361" s="1220" t="s">
        <v>3063</v>
      </c>
      <c r="J361" s="1221" t="s">
        <v>3450</v>
      </c>
      <c r="K361" s="1233"/>
      <c r="L361" s="1234">
        <v>3000</v>
      </c>
      <c r="M361" s="1235">
        <v>4000</v>
      </c>
      <c r="N361" s="1235"/>
      <c r="O361" s="1236"/>
      <c r="P361" s="1235">
        <v>5000</v>
      </c>
      <c r="Q361" s="1237"/>
      <c r="T361" s="1238"/>
      <c r="V361" s="1239">
        <f t="shared" si="36"/>
        <v>13723.436322532027</v>
      </c>
      <c r="W361" s="1239">
        <f t="shared" si="37"/>
        <v>1247.5851202301856</v>
      </c>
      <c r="X361" s="1240">
        <f t="shared" si="38"/>
        <v>7475.8512023018411</v>
      </c>
      <c r="Y361" s="1241">
        <f t="shared" si="39"/>
        <v>0.36074380165289249</v>
      </c>
      <c r="Z361" s="1242" t="s">
        <v>107</v>
      </c>
      <c r="AA361" s="1217" t="s">
        <v>3885</v>
      </c>
    </row>
    <row r="362" spans="1:28" ht="18">
      <c r="A362" s="1217" t="s">
        <v>3886</v>
      </c>
      <c r="B362" s="1218">
        <v>44947.618055555555</v>
      </c>
      <c r="C362" s="1217" t="s">
        <v>570</v>
      </c>
      <c r="D362" s="1217" t="s">
        <v>3456</v>
      </c>
      <c r="E362" s="1217" t="s">
        <v>3695</v>
      </c>
      <c r="F362" s="1217" t="s">
        <v>49</v>
      </c>
      <c r="G362" s="1217" t="s">
        <v>3547</v>
      </c>
      <c r="H362" s="1219">
        <v>25000</v>
      </c>
      <c r="I362" s="1220" t="s">
        <v>3063</v>
      </c>
      <c r="J362" s="1221" t="s">
        <v>3453</v>
      </c>
      <c r="K362" s="1233"/>
      <c r="L362" s="1234" t="e">
        <f t="shared" ref="L362:L363" ca="1" si="50">_xludf.IFS(D362="成田机场",3000,D362="羽田机场",1200,E362="NearMe",1000,E362="VIP-limo",H362*0.12)</f>
        <v>#NAME?</v>
      </c>
      <c r="M362" s="1235" t="e">
        <f t="shared" ref="M362:M363" ca="1" si="51">_xludf.IFS(D362="成田机场",4000,D362="羽田机场",1000,E362="VIP-limo",0)</f>
        <v>#NAME?</v>
      </c>
      <c r="N362" s="1235" t="e">
        <f ca="1">(15000-L362-M362)*0.7</f>
        <v>#NAME?</v>
      </c>
      <c r="O362" s="1236"/>
      <c r="P362" s="1235"/>
      <c r="Q362" s="1237"/>
      <c r="R362" s="10">
        <v>450</v>
      </c>
      <c r="T362" s="1238"/>
      <c r="V362" s="1239" t="e">
        <f t="shared" ca="1" si="36"/>
        <v>#NAME?</v>
      </c>
      <c r="W362" s="1239" t="e">
        <f t="shared" ca="1" si="37"/>
        <v>#NAME?</v>
      </c>
      <c r="X362" s="1240" t="e">
        <f t="shared" ca="1" si="38"/>
        <v>#NAME?</v>
      </c>
      <c r="Y362" s="1241" t="e">
        <f t="shared" ca="1" si="39"/>
        <v>#NAME?</v>
      </c>
      <c r="Z362" s="1242" t="s">
        <v>1540</v>
      </c>
      <c r="AA362" s="1217" t="s">
        <v>3886</v>
      </c>
    </row>
    <row r="363" spans="1:28" ht="18">
      <c r="A363" s="1217" t="s">
        <v>3887</v>
      </c>
      <c r="B363" s="1218">
        <v>44947.697916666664</v>
      </c>
      <c r="C363" s="1217" t="s">
        <v>570</v>
      </c>
      <c r="D363" s="1217" t="s">
        <v>3456</v>
      </c>
      <c r="E363" s="1217" t="s">
        <v>3447</v>
      </c>
      <c r="F363" s="1217" t="s">
        <v>3523</v>
      </c>
      <c r="G363" s="666" t="s">
        <v>3524</v>
      </c>
      <c r="H363" s="1219">
        <f>1900/0.05308</f>
        <v>35795.026375282592</v>
      </c>
      <c r="I363" s="1220" t="s">
        <v>3063</v>
      </c>
      <c r="J363" s="1221" t="s">
        <v>3450</v>
      </c>
      <c r="K363" s="1280">
        <f>500/0.05308</f>
        <v>9419.7437829691025</v>
      </c>
      <c r="L363" s="1234" t="e">
        <f t="shared" ca="1" si="50"/>
        <v>#NAME?</v>
      </c>
      <c r="M363" s="1235" t="e">
        <f t="shared" ca="1" si="51"/>
        <v>#NAME?</v>
      </c>
      <c r="N363" s="1235" t="e">
        <f ca="1">(16500-L363-M363)*0.7</f>
        <v>#NAME?</v>
      </c>
      <c r="O363" s="1236"/>
      <c r="P363" s="1235"/>
      <c r="Q363" s="1237"/>
      <c r="R363" s="10">
        <v>1050</v>
      </c>
      <c r="T363" s="1238"/>
      <c r="V363" s="1239" t="e">
        <f t="shared" ca="1" si="36"/>
        <v>#NAME?</v>
      </c>
      <c r="W363" s="1239" t="e">
        <f t="shared" ca="1" si="37"/>
        <v>#NAME?</v>
      </c>
      <c r="X363" s="1240" t="e">
        <f t="shared" ca="1" si="38"/>
        <v>#NAME?</v>
      </c>
      <c r="Y363" s="1241" t="e">
        <f t="shared" ca="1" si="39"/>
        <v>#NAME?</v>
      </c>
      <c r="Z363" s="1242" t="s">
        <v>107</v>
      </c>
      <c r="AA363" s="1217" t="s">
        <v>3887</v>
      </c>
    </row>
    <row r="364" spans="1:28" ht="18">
      <c r="A364" s="1217" t="s">
        <v>3888</v>
      </c>
      <c r="B364" s="1218">
        <v>44947.708333333336</v>
      </c>
      <c r="C364" s="1217" t="s">
        <v>570</v>
      </c>
      <c r="D364" s="1217" t="s">
        <v>3456</v>
      </c>
      <c r="E364" s="1217" t="s">
        <v>1238</v>
      </c>
      <c r="F364" s="1217" t="s">
        <v>1798</v>
      </c>
      <c r="G364" s="1261" t="s">
        <v>3457</v>
      </c>
      <c r="H364" s="1219">
        <v>30000</v>
      </c>
      <c r="I364" s="1220" t="s">
        <v>3063</v>
      </c>
      <c r="J364" s="1221" t="s">
        <v>3453</v>
      </c>
      <c r="K364" s="1233"/>
      <c r="L364" s="1234">
        <v>4000</v>
      </c>
      <c r="M364" s="1235">
        <v>5000</v>
      </c>
      <c r="N364" s="1235"/>
      <c r="O364" s="1236"/>
      <c r="P364" s="1235">
        <v>6000</v>
      </c>
      <c r="Q364" s="1237"/>
      <c r="T364" s="1238"/>
      <c r="V364" s="1239">
        <f t="shared" si="36"/>
        <v>21000</v>
      </c>
      <c r="W364" s="1239">
        <f t="shared" si="37"/>
        <v>1909.0909090909117</v>
      </c>
      <c r="X364" s="1240">
        <f t="shared" si="38"/>
        <v>13090.909090909088</v>
      </c>
      <c r="Y364" s="1241">
        <f t="shared" si="39"/>
        <v>0.43636363636363629</v>
      </c>
      <c r="Z364" s="1242" t="s">
        <v>1540</v>
      </c>
      <c r="AA364" s="1217" t="s">
        <v>3888</v>
      </c>
    </row>
    <row r="365" spans="1:28" ht="18">
      <c r="A365" s="1246" t="s">
        <v>3889</v>
      </c>
      <c r="B365" s="1247">
        <v>44947.829861111109</v>
      </c>
      <c r="C365" s="1246" t="s">
        <v>570</v>
      </c>
      <c r="D365" s="1246" t="s">
        <v>3446</v>
      </c>
      <c r="E365" s="1246" t="s">
        <v>500</v>
      </c>
      <c r="F365" s="1246" t="s">
        <v>1798</v>
      </c>
      <c r="G365" s="1246" t="s">
        <v>3457</v>
      </c>
      <c r="H365" s="1248">
        <v>15000</v>
      </c>
      <c r="I365" s="1249" t="s">
        <v>3063</v>
      </c>
      <c r="J365" s="1250"/>
      <c r="K365" s="1262"/>
      <c r="L365" s="1252">
        <v>1200</v>
      </c>
      <c r="M365" s="1253">
        <v>1000</v>
      </c>
      <c r="N365" s="1253"/>
      <c r="O365" s="1254"/>
      <c r="P365" s="1253">
        <v>4000</v>
      </c>
      <c r="Q365" s="1255"/>
      <c r="R365" s="1260"/>
      <c r="S365" s="1260"/>
      <c r="T365" s="1263"/>
      <c r="U365" s="1260"/>
      <c r="V365" s="1256">
        <f t="shared" si="36"/>
        <v>12800</v>
      </c>
      <c r="W365" s="1256">
        <f t="shared" si="37"/>
        <v>1163.636363636364</v>
      </c>
      <c r="X365" s="1257">
        <f t="shared" si="38"/>
        <v>7636.363636363636</v>
      </c>
      <c r="Y365" s="1258">
        <f t="shared" si="39"/>
        <v>0.50909090909090904</v>
      </c>
      <c r="Z365" s="1259" t="s">
        <v>107</v>
      </c>
      <c r="AA365" s="1246" t="s">
        <v>3889</v>
      </c>
      <c r="AB365" s="1260"/>
    </row>
    <row r="366" spans="1:28" ht="18">
      <c r="A366" s="1217" t="s">
        <v>3890</v>
      </c>
      <c r="B366" s="1218">
        <v>44948.229166666664</v>
      </c>
      <c r="C366" s="1217" t="s">
        <v>1170</v>
      </c>
      <c r="D366" s="1217" t="s">
        <v>3456</v>
      </c>
      <c r="E366" s="1217" t="s">
        <v>332</v>
      </c>
      <c r="F366" s="1217" t="s">
        <v>110</v>
      </c>
      <c r="G366" s="1217" t="s">
        <v>3449</v>
      </c>
      <c r="H366" s="1219">
        <v>28000</v>
      </c>
      <c r="I366" s="1220" t="s">
        <v>3063</v>
      </c>
      <c r="J366" s="1221" t="s">
        <v>3453</v>
      </c>
      <c r="K366" s="1233"/>
      <c r="L366" s="1234">
        <v>3000</v>
      </c>
      <c r="M366" s="1235">
        <v>4000</v>
      </c>
      <c r="N366" s="1235"/>
      <c r="O366" s="1236"/>
      <c r="P366" s="1235">
        <v>5000</v>
      </c>
      <c r="Q366" s="1237"/>
      <c r="T366" s="1238"/>
      <c r="V366" s="1239">
        <f t="shared" si="36"/>
        <v>21000</v>
      </c>
      <c r="W366" s="1239">
        <f t="shared" si="37"/>
        <v>1909.0909090909117</v>
      </c>
      <c r="X366" s="1240">
        <f t="shared" si="38"/>
        <v>14090.909090909088</v>
      </c>
      <c r="Y366" s="1241">
        <f t="shared" si="39"/>
        <v>0.50324675324675316</v>
      </c>
      <c r="Z366" s="1242" t="s">
        <v>107</v>
      </c>
      <c r="AA366" s="1217" t="s">
        <v>3890</v>
      </c>
    </row>
    <row r="367" spans="1:28" ht="18">
      <c r="A367" s="1217" t="s">
        <v>3891</v>
      </c>
      <c r="B367" s="1218">
        <v>44948.333333333336</v>
      </c>
      <c r="C367" s="1217" t="s">
        <v>1170</v>
      </c>
      <c r="D367" s="1217" t="s">
        <v>3446</v>
      </c>
      <c r="E367" s="1217" t="s">
        <v>3474</v>
      </c>
      <c r="F367" s="1217" t="s">
        <v>3523</v>
      </c>
      <c r="G367" s="1217" t="s">
        <v>3524</v>
      </c>
      <c r="H367" s="1219">
        <v>14000</v>
      </c>
      <c r="I367" s="1220" t="s">
        <v>3063</v>
      </c>
      <c r="J367" s="1221" t="s">
        <v>3453</v>
      </c>
      <c r="K367" s="1233"/>
      <c r="L367" s="1234" t="e">
        <f ca="1">_xludf.IFS(D367="成田机场",3000,D367="羽田机场",1200,E367="NearMe",1000,E367="VIP-limo",H367*0.12)</f>
        <v>#NAME?</v>
      </c>
      <c r="M367" s="1235" t="e">
        <f ca="1">_xludf.IFS(D367="成田机场",4000,D367="羽田机场",1000,E367="VIP-limo",0)</f>
        <v>#NAME?</v>
      </c>
      <c r="N367" s="1235" t="e">
        <f ca="1">(10000-L367-M367)*0.7</f>
        <v>#NAME?</v>
      </c>
      <c r="O367" s="1236"/>
      <c r="P367" s="1235"/>
      <c r="Q367" s="1237"/>
      <c r="T367" s="1238"/>
      <c r="V367" s="1239" t="e">
        <f t="shared" ca="1" si="36"/>
        <v>#NAME?</v>
      </c>
      <c r="W367" s="1239" t="e">
        <f t="shared" ca="1" si="37"/>
        <v>#NAME?</v>
      </c>
      <c r="X367" s="1240" t="e">
        <f t="shared" ca="1" si="38"/>
        <v>#NAME?</v>
      </c>
      <c r="Y367" s="1241" t="e">
        <f t="shared" ca="1" si="39"/>
        <v>#NAME?</v>
      </c>
      <c r="Z367" s="1242" t="s">
        <v>27</v>
      </c>
      <c r="AA367" s="1217" t="s">
        <v>3891</v>
      </c>
    </row>
    <row r="368" spans="1:28" ht="18">
      <c r="A368" s="1217" t="s">
        <v>3892</v>
      </c>
      <c r="B368" s="1218">
        <v>44948.354166666664</v>
      </c>
      <c r="C368" s="1217" t="s">
        <v>1170</v>
      </c>
      <c r="D368" s="1217" t="s">
        <v>3893</v>
      </c>
      <c r="E368" s="1217" t="s">
        <v>3811</v>
      </c>
      <c r="F368" s="1217" t="s">
        <v>3497</v>
      </c>
      <c r="G368" s="1243"/>
      <c r="H368" s="1219">
        <f>750/0.0076</f>
        <v>98684.210526315786</v>
      </c>
      <c r="I368" s="1220" t="s">
        <v>3063</v>
      </c>
      <c r="J368" s="1221" t="s">
        <v>3543</v>
      </c>
      <c r="K368" s="1233"/>
      <c r="L368" s="1234"/>
      <c r="M368" s="1235"/>
      <c r="N368" s="1235"/>
      <c r="O368" s="1236">
        <v>1</v>
      </c>
      <c r="P368" s="1235"/>
      <c r="Q368" s="1245">
        <v>65000</v>
      </c>
      <c r="T368" s="1238"/>
      <c r="V368" s="1239">
        <f t="shared" si="36"/>
        <v>33684.210526315786</v>
      </c>
      <c r="W368" s="1239">
        <f t="shared" si="37"/>
        <v>3062.2009569378024</v>
      </c>
      <c r="X368" s="1240">
        <f t="shared" si="38"/>
        <v>30622.009569377984</v>
      </c>
      <c r="Y368" s="1241">
        <f t="shared" si="39"/>
        <v>0.31030303030303025</v>
      </c>
      <c r="Z368" s="1242" t="s">
        <v>27</v>
      </c>
      <c r="AA368" s="1217" t="s">
        <v>3892</v>
      </c>
    </row>
    <row r="369" spans="1:28" ht="18">
      <c r="A369" s="1217" t="s">
        <v>3894</v>
      </c>
      <c r="B369" s="1218">
        <v>44948.375</v>
      </c>
      <c r="C369" s="1217" t="s">
        <v>1906</v>
      </c>
      <c r="D369" s="1217"/>
      <c r="E369" s="1217" t="s">
        <v>3695</v>
      </c>
      <c r="F369" s="1217" t="s">
        <v>3895</v>
      </c>
      <c r="G369" s="1217" t="s">
        <v>3498</v>
      </c>
      <c r="H369" s="1219">
        <v>258000</v>
      </c>
      <c r="I369" s="1220" t="s">
        <v>3050</v>
      </c>
      <c r="J369" s="1221" t="s">
        <v>3453</v>
      </c>
      <c r="K369" s="1280">
        <v>2310</v>
      </c>
      <c r="L369" s="1234"/>
      <c r="M369" s="1235"/>
      <c r="N369" s="1235"/>
      <c r="O369" s="1236">
        <v>5</v>
      </c>
      <c r="P369" s="1235"/>
      <c r="Q369" s="1245">
        <v>247310</v>
      </c>
      <c r="T369" s="1238"/>
      <c r="V369" s="1239">
        <f t="shared" si="36"/>
        <v>8380</v>
      </c>
      <c r="W369" s="1239">
        <f t="shared" si="37"/>
        <v>761.81818181818198</v>
      </c>
      <c r="X369" s="1240">
        <f t="shared" si="38"/>
        <v>7618.181818181818</v>
      </c>
      <c r="Y369" s="1241">
        <f t="shared" si="39"/>
        <v>2.9527836504580691E-2</v>
      </c>
      <c r="Z369" s="1242" t="s">
        <v>1540</v>
      </c>
      <c r="AA369" s="1217" t="s">
        <v>3894</v>
      </c>
    </row>
    <row r="370" spans="1:28" ht="18">
      <c r="A370" s="1217" t="s">
        <v>3896</v>
      </c>
      <c r="B370" s="1218">
        <v>44948.395833333336</v>
      </c>
      <c r="C370" s="1217" t="s">
        <v>1170</v>
      </c>
      <c r="D370" s="1217" t="s">
        <v>3446</v>
      </c>
      <c r="E370" s="1217" t="s">
        <v>332</v>
      </c>
      <c r="F370" s="1217" t="s">
        <v>3523</v>
      </c>
      <c r="G370" s="1217" t="s">
        <v>3524</v>
      </c>
      <c r="H370" s="1219">
        <v>12000</v>
      </c>
      <c r="I370" s="1220" t="s">
        <v>3063</v>
      </c>
      <c r="J370" s="1221" t="s">
        <v>3453</v>
      </c>
      <c r="K370" s="1233"/>
      <c r="L370" s="1234" t="e">
        <f ca="1">_xludf.IFS(D370="成田机场",3000,D370="羽田机场",1200,E370="NearMe",1000,E370="VIP-limo",H370*0.12)</f>
        <v>#NAME?</v>
      </c>
      <c r="M370" s="1235" t="e">
        <f ca="1">_xludf.IFS(D370="成田机场",4000,D370="羽田机场",1000,E370="VIP-limo",0)</f>
        <v>#NAME?</v>
      </c>
      <c r="N370" s="1235" t="e">
        <f ca="1">(8500-L370-M370)*0.7</f>
        <v>#NAME?</v>
      </c>
      <c r="O370" s="1236"/>
      <c r="P370" s="1235"/>
      <c r="Q370" s="1237"/>
      <c r="T370" s="1238"/>
      <c r="V370" s="1239" t="e">
        <f t="shared" ca="1" si="36"/>
        <v>#NAME?</v>
      </c>
      <c r="W370" s="1239" t="e">
        <f t="shared" ca="1" si="37"/>
        <v>#NAME?</v>
      </c>
      <c r="X370" s="1240" t="e">
        <f t="shared" ca="1" si="38"/>
        <v>#NAME?</v>
      </c>
      <c r="Y370" s="1241" t="e">
        <f t="shared" ca="1" si="39"/>
        <v>#NAME?</v>
      </c>
      <c r="Z370" s="1242" t="s">
        <v>107</v>
      </c>
      <c r="AA370" s="1217" t="s">
        <v>3896</v>
      </c>
    </row>
    <row r="371" spans="1:28" ht="18">
      <c r="A371" s="1217" t="s">
        <v>3897</v>
      </c>
      <c r="B371" s="1218">
        <v>44948.625</v>
      </c>
      <c r="C371" s="1217" t="s">
        <v>570</v>
      </c>
      <c r="D371" s="1217" t="s">
        <v>3456</v>
      </c>
      <c r="E371" s="1217" t="s">
        <v>3503</v>
      </c>
      <c r="F371" s="1217" t="s">
        <v>2979</v>
      </c>
      <c r="G371" s="1217" t="s">
        <v>3864</v>
      </c>
      <c r="H371" s="1219">
        <v>26000</v>
      </c>
      <c r="I371" s="1220" t="s">
        <v>3063</v>
      </c>
      <c r="J371" s="1221" t="s">
        <v>3453</v>
      </c>
      <c r="K371" s="1233"/>
      <c r="L371" s="1234">
        <v>3000</v>
      </c>
      <c r="M371" s="1235">
        <v>4000</v>
      </c>
      <c r="N371" s="1235"/>
      <c r="O371" s="1236"/>
      <c r="P371" s="1235">
        <v>5000</v>
      </c>
      <c r="Q371" s="1237"/>
      <c r="T371" s="1238"/>
      <c r="V371" s="1239">
        <f t="shared" si="36"/>
        <v>19000</v>
      </c>
      <c r="W371" s="1239">
        <f t="shared" si="37"/>
        <v>1727.2727272727279</v>
      </c>
      <c r="X371" s="1240">
        <f t="shared" si="38"/>
        <v>12272.727272727272</v>
      </c>
      <c r="Y371" s="1241">
        <f t="shared" si="39"/>
        <v>0.47202797202797198</v>
      </c>
      <c r="Z371" s="1242" t="s">
        <v>1540</v>
      </c>
      <c r="AA371" s="1217" t="s">
        <v>3897</v>
      </c>
    </row>
    <row r="372" spans="1:28" ht="18">
      <c r="A372" s="1217" t="s">
        <v>3898</v>
      </c>
      <c r="B372" s="1218">
        <v>44948.680555555555</v>
      </c>
      <c r="C372" s="1217" t="s">
        <v>3473</v>
      </c>
      <c r="D372" s="1217"/>
      <c r="E372" s="1217" t="s">
        <v>2499</v>
      </c>
      <c r="F372" s="1217" t="s">
        <v>1798</v>
      </c>
      <c r="G372" s="1217" t="s">
        <v>3457</v>
      </c>
      <c r="H372" s="1219">
        <v>15000</v>
      </c>
      <c r="I372" s="1220" t="s">
        <v>3063</v>
      </c>
      <c r="J372" s="1221" t="s">
        <v>3453</v>
      </c>
      <c r="K372" s="1233"/>
      <c r="L372" s="1234">
        <v>1200</v>
      </c>
      <c r="M372" s="1235"/>
      <c r="N372" s="1235"/>
      <c r="O372" s="1236"/>
      <c r="P372" s="1235">
        <v>4000</v>
      </c>
      <c r="Q372" s="1237"/>
      <c r="T372" s="1238"/>
      <c r="V372" s="1239">
        <f t="shared" si="36"/>
        <v>13800</v>
      </c>
      <c r="W372" s="1239">
        <f t="shared" si="37"/>
        <v>1254.5454545454559</v>
      </c>
      <c r="X372" s="1240">
        <f t="shared" si="38"/>
        <v>8545.4545454545441</v>
      </c>
      <c r="Y372" s="1241">
        <f t="shared" si="39"/>
        <v>0.56969696969696959</v>
      </c>
      <c r="Z372" s="1242" t="s">
        <v>3508</v>
      </c>
      <c r="AA372" s="1217" t="s">
        <v>3898</v>
      </c>
    </row>
    <row r="373" spans="1:28" ht="18">
      <c r="A373" s="1217" t="s">
        <v>3899</v>
      </c>
      <c r="B373" s="1218">
        <v>44948.6875</v>
      </c>
      <c r="C373" s="1217" t="s">
        <v>1170</v>
      </c>
      <c r="D373" s="1217" t="s">
        <v>3456</v>
      </c>
      <c r="E373" s="1217" t="s">
        <v>594</v>
      </c>
      <c r="F373" s="1217" t="s">
        <v>1706</v>
      </c>
      <c r="G373" s="1217" t="s">
        <v>3505</v>
      </c>
      <c r="H373" s="1219">
        <v>20000</v>
      </c>
      <c r="I373" s="1220" t="s">
        <v>3063</v>
      </c>
      <c r="J373" s="1221" t="s">
        <v>3453</v>
      </c>
      <c r="K373" s="1233"/>
      <c r="L373" s="1234">
        <v>3000</v>
      </c>
      <c r="M373" s="1235">
        <v>4000</v>
      </c>
      <c r="N373" s="1235"/>
      <c r="O373" s="1236"/>
      <c r="P373" s="1235">
        <v>5000</v>
      </c>
      <c r="Q373" s="1237"/>
      <c r="T373" s="1238"/>
      <c r="V373" s="1239">
        <f t="shared" si="36"/>
        <v>13000</v>
      </c>
      <c r="W373" s="1239">
        <f t="shared" si="37"/>
        <v>1181.818181818182</v>
      </c>
      <c r="X373" s="1240">
        <f t="shared" si="38"/>
        <v>6818.181818181818</v>
      </c>
      <c r="Y373" s="1241">
        <f t="shared" si="39"/>
        <v>0.34090909090909088</v>
      </c>
      <c r="Z373" s="1242" t="s">
        <v>86</v>
      </c>
      <c r="AA373" s="1217" t="s">
        <v>3899</v>
      </c>
    </row>
    <row r="374" spans="1:28" ht="18">
      <c r="A374" s="1217" t="s">
        <v>3900</v>
      </c>
      <c r="B374" s="1218">
        <v>44948.690972222219</v>
      </c>
      <c r="C374" s="1217" t="s">
        <v>570</v>
      </c>
      <c r="D374" s="1217" t="s">
        <v>3456</v>
      </c>
      <c r="E374" s="1217" t="s">
        <v>3481</v>
      </c>
      <c r="F374" s="1217" t="s">
        <v>1706</v>
      </c>
      <c r="G374" s="1217" t="s">
        <v>3505</v>
      </c>
      <c r="H374" s="1219">
        <v>20900</v>
      </c>
      <c r="I374" s="1220" t="s">
        <v>3063</v>
      </c>
      <c r="J374" s="1221" t="s">
        <v>3453</v>
      </c>
      <c r="K374" s="1233"/>
      <c r="L374" s="1234">
        <v>3000</v>
      </c>
      <c r="M374" s="1235">
        <v>4000</v>
      </c>
      <c r="N374" s="1235"/>
      <c r="O374" s="1236"/>
      <c r="P374" s="1235">
        <v>5000</v>
      </c>
      <c r="Q374" s="1237"/>
      <c r="T374" s="1238"/>
      <c r="V374" s="1239">
        <f t="shared" si="36"/>
        <v>13900</v>
      </c>
      <c r="W374" s="1239">
        <f t="shared" si="37"/>
        <v>1263.636363636364</v>
      </c>
      <c r="X374" s="1240">
        <f t="shared" si="38"/>
        <v>7636.363636363636</v>
      </c>
      <c r="Y374" s="1241">
        <f t="shared" si="39"/>
        <v>0.36537625054371464</v>
      </c>
      <c r="Z374" s="1242" t="s">
        <v>27</v>
      </c>
      <c r="AA374" s="1217" t="s">
        <v>3900</v>
      </c>
    </row>
    <row r="375" spans="1:28" ht="18">
      <c r="A375" s="1246" t="s">
        <v>3901</v>
      </c>
      <c r="B375" s="1247">
        <v>44948.694444444445</v>
      </c>
      <c r="C375" s="1246" t="s">
        <v>570</v>
      </c>
      <c r="D375" s="1246" t="s">
        <v>3456</v>
      </c>
      <c r="E375" s="1246" t="s">
        <v>3447</v>
      </c>
      <c r="F375" s="1246" t="s">
        <v>3523</v>
      </c>
      <c r="G375" s="1246" t="s">
        <v>3524</v>
      </c>
      <c r="H375" s="1248">
        <f>1750/0.05308</f>
        <v>32969.103240391858</v>
      </c>
      <c r="I375" s="1249" t="s">
        <v>3063</v>
      </c>
      <c r="J375" s="1250" t="s">
        <v>3450</v>
      </c>
      <c r="K375" s="1337">
        <f>500/0.05308</f>
        <v>9419.7437829691025</v>
      </c>
      <c r="L375" s="1252" t="e">
        <f ca="1">_xludf.IFS(D375="成田机场",3000,D375="羽田机场",1200,E375="NearMe",1000,E375="VIP-limo",H375*0.12)</f>
        <v>#NAME?</v>
      </c>
      <c r="M375" s="1253" t="e">
        <f ca="1">_xludf.IFS(D375="成田机场",4000,D375="羽田机场",1000,E375="VIP-limo",0)</f>
        <v>#NAME?</v>
      </c>
      <c r="N375" s="1253" t="e">
        <f ca="1">(17445-L375-M375)*0.7</f>
        <v>#NAME?</v>
      </c>
      <c r="O375" s="1254"/>
      <c r="P375" s="1253"/>
      <c r="Q375" s="1255"/>
      <c r="R375" s="1260">
        <v>790</v>
      </c>
      <c r="S375" s="1260"/>
      <c r="T375" s="1263"/>
      <c r="U375" s="1260"/>
      <c r="V375" s="1256" t="e">
        <f t="shared" ca="1" si="36"/>
        <v>#NAME?</v>
      </c>
      <c r="W375" s="1256" t="e">
        <f t="shared" ca="1" si="37"/>
        <v>#NAME?</v>
      </c>
      <c r="X375" s="1257" t="e">
        <f t="shared" ca="1" si="38"/>
        <v>#NAME?</v>
      </c>
      <c r="Y375" s="1258" t="e">
        <f t="shared" ca="1" si="39"/>
        <v>#NAME?</v>
      </c>
      <c r="Z375" s="1259" t="s">
        <v>107</v>
      </c>
      <c r="AA375" s="1246" t="s">
        <v>3901</v>
      </c>
      <c r="AB375" s="1260"/>
    </row>
    <row r="376" spans="1:28" ht="18">
      <c r="A376" s="1217" t="s">
        <v>3902</v>
      </c>
      <c r="B376" s="1218">
        <v>44949.270833333336</v>
      </c>
      <c r="C376" s="1217" t="s">
        <v>1170</v>
      </c>
      <c r="D376" s="1217"/>
      <c r="E376" s="1217" t="s">
        <v>3474</v>
      </c>
      <c r="F376" s="1217" t="s">
        <v>1798</v>
      </c>
      <c r="G376" s="1243"/>
      <c r="H376" s="1219">
        <v>19000</v>
      </c>
      <c r="I376" s="1220" t="s">
        <v>3063</v>
      </c>
      <c r="J376" s="1221" t="s">
        <v>3453</v>
      </c>
      <c r="K376" s="1233"/>
      <c r="L376" s="1234">
        <v>3000</v>
      </c>
      <c r="M376" s="1235">
        <v>2300</v>
      </c>
      <c r="N376" s="1235"/>
      <c r="O376" s="1236"/>
      <c r="P376" s="1235">
        <v>5000</v>
      </c>
      <c r="Q376" s="1237"/>
      <c r="T376" s="1238"/>
      <c r="V376" s="1239">
        <f t="shared" si="36"/>
        <v>13700</v>
      </c>
      <c r="W376" s="1239">
        <f t="shared" si="37"/>
        <v>1245.454545454546</v>
      </c>
      <c r="X376" s="1240">
        <f t="shared" si="38"/>
        <v>7454.545454545454</v>
      </c>
      <c r="Y376" s="1241">
        <f t="shared" si="39"/>
        <v>0.3923444976076555</v>
      </c>
      <c r="Z376" s="1242" t="s">
        <v>27</v>
      </c>
      <c r="AA376" s="1217" t="s">
        <v>3902</v>
      </c>
    </row>
    <row r="377" spans="1:28" ht="18">
      <c r="A377" s="1217" t="s">
        <v>3903</v>
      </c>
      <c r="B377" s="1218">
        <v>44949.305555555555</v>
      </c>
      <c r="C377" s="1217" t="s">
        <v>3473</v>
      </c>
      <c r="D377" s="1217"/>
      <c r="E377" s="1217" t="s">
        <v>3570</v>
      </c>
      <c r="F377" s="1217" t="s">
        <v>55</v>
      </c>
      <c r="G377" s="1217" t="s">
        <v>3714</v>
      </c>
      <c r="H377" s="1219">
        <v>11000</v>
      </c>
      <c r="I377" s="1220" t="s">
        <v>3063</v>
      </c>
      <c r="J377" s="1221" t="s">
        <v>3453</v>
      </c>
      <c r="K377" s="1233"/>
      <c r="L377" s="1234">
        <v>1000</v>
      </c>
      <c r="M377" s="1235"/>
      <c r="N377" s="1235"/>
      <c r="O377" s="1236"/>
      <c r="P377" s="1235">
        <v>5300</v>
      </c>
      <c r="Q377" s="1237"/>
      <c r="T377" s="1238"/>
      <c r="V377" s="1239">
        <f t="shared" si="36"/>
        <v>10000</v>
      </c>
      <c r="W377" s="1239">
        <f t="shared" si="37"/>
        <v>909.09090909090992</v>
      </c>
      <c r="X377" s="1240">
        <f t="shared" si="38"/>
        <v>3790.9090909090901</v>
      </c>
      <c r="Y377" s="1241">
        <f t="shared" si="39"/>
        <v>0.34462809917355364</v>
      </c>
      <c r="Z377" s="1242" t="s">
        <v>3572</v>
      </c>
      <c r="AA377" s="1217" t="s">
        <v>3903</v>
      </c>
    </row>
    <row r="378" spans="1:28" ht="18">
      <c r="A378" s="1217" t="s">
        <v>3904</v>
      </c>
      <c r="B378" s="1218">
        <v>44949.305555555555</v>
      </c>
      <c r="C378" s="1217" t="s">
        <v>3473</v>
      </c>
      <c r="D378" s="1217"/>
      <c r="E378" s="1217" t="s">
        <v>3570</v>
      </c>
      <c r="F378" s="1217" t="s">
        <v>86</v>
      </c>
      <c r="G378" s="1217" t="s">
        <v>3547</v>
      </c>
      <c r="H378" s="1219">
        <v>8500</v>
      </c>
      <c r="I378" s="1220" t="s">
        <v>3063</v>
      </c>
      <c r="J378" s="1221" t="s">
        <v>3453</v>
      </c>
      <c r="K378" s="1233"/>
      <c r="L378" s="1234">
        <v>1000</v>
      </c>
      <c r="M378" s="1235"/>
      <c r="N378" s="1235"/>
      <c r="O378" s="1236"/>
      <c r="P378" s="1235">
        <v>4300</v>
      </c>
      <c r="Q378" s="1237"/>
      <c r="T378" s="1238"/>
      <c r="V378" s="1239">
        <f t="shared" si="36"/>
        <v>7500</v>
      </c>
      <c r="W378" s="1239">
        <f t="shared" si="37"/>
        <v>681.81818181818198</v>
      </c>
      <c r="X378" s="1240">
        <f t="shared" si="38"/>
        <v>2518.181818181818</v>
      </c>
      <c r="Y378" s="1241">
        <f t="shared" si="39"/>
        <v>0.29625668449197862</v>
      </c>
      <c r="Z378" s="1242" t="s">
        <v>3572</v>
      </c>
      <c r="AA378" s="1217" t="s">
        <v>3904</v>
      </c>
    </row>
    <row r="379" spans="1:28" ht="18">
      <c r="A379" s="1217" t="s">
        <v>3905</v>
      </c>
      <c r="B379" s="1218">
        <v>44949.305555555555</v>
      </c>
      <c r="C379" s="1217" t="s">
        <v>3473</v>
      </c>
      <c r="D379" s="1217"/>
      <c r="E379" s="1217" t="s">
        <v>3570</v>
      </c>
      <c r="F379" s="1217" t="s">
        <v>52</v>
      </c>
      <c r="G379" s="1217" t="s">
        <v>3512</v>
      </c>
      <c r="H379" s="1219">
        <v>11000</v>
      </c>
      <c r="I379" s="1220" t="s">
        <v>3063</v>
      </c>
      <c r="J379" s="1221" t="s">
        <v>3453</v>
      </c>
      <c r="K379" s="1233"/>
      <c r="L379" s="1234">
        <v>1000</v>
      </c>
      <c r="M379" s="1235"/>
      <c r="N379" s="1235"/>
      <c r="O379" s="1236"/>
      <c r="P379" s="1235">
        <v>5300</v>
      </c>
      <c r="Q379" s="1237"/>
      <c r="R379" s="1239"/>
      <c r="S379" s="1239"/>
      <c r="T379" s="1237"/>
      <c r="U379" s="1239"/>
      <c r="V379" s="1239">
        <f t="shared" si="36"/>
        <v>10000</v>
      </c>
      <c r="W379" s="1239">
        <f t="shared" si="37"/>
        <v>909.09090909090992</v>
      </c>
      <c r="X379" s="1240">
        <f t="shared" si="38"/>
        <v>3790.9090909090901</v>
      </c>
      <c r="Y379" s="1241">
        <f t="shared" si="39"/>
        <v>0.34462809917355364</v>
      </c>
      <c r="Z379" s="1242" t="s">
        <v>3572</v>
      </c>
      <c r="AA379" s="1217" t="s">
        <v>3905</v>
      </c>
    </row>
    <row r="380" spans="1:28" ht="18">
      <c r="A380" s="1217" t="s">
        <v>3906</v>
      </c>
      <c r="B380" s="1218">
        <v>44949.333333333336</v>
      </c>
      <c r="C380" s="1217" t="s">
        <v>1906</v>
      </c>
      <c r="D380" s="1217"/>
      <c r="E380" s="1217" t="s">
        <v>3907</v>
      </c>
      <c r="F380" s="1217" t="s">
        <v>2285</v>
      </c>
      <c r="G380" s="1217" t="s">
        <v>3686</v>
      </c>
      <c r="H380" s="1219">
        <v>175000</v>
      </c>
      <c r="I380" s="1220" t="s">
        <v>3050</v>
      </c>
      <c r="J380" s="1221" t="s">
        <v>3453</v>
      </c>
      <c r="K380" s="1233"/>
      <c r="L380" s="1234">
        <v>17000</v>
      </c>
      <c r="M380" s="1235"/>
      <c r="N380" s="1235"/>
      <c r="O380" s="1236">
        <v>5</v>
      </c>
      <c r="P380" s="1235">
        <v>76800</v>
      </c>
      <c r="Q380" s="1237"/>
      <c r="T380" s="1238"/>
      <c r="V380" s="1239">
        <f t="shared" si="36"/>
        <v>158000</v>
      </c>
      <c r="W380" s="1239">
        <f t="shared" si="37"/>
        <v>14363.636363636382</v>
      </c>
      <c r="X380" s="1240">
        <f t="shared" si="38"/>
        <v>66836.363636363618</v>
      </c>
      <c r="Y380" s="1241">
        <f t="shared" si="39"/>
        <v>0.38192207792207783</v>
      </c>
      <c r="Z380" s="1242" t="s">
        <v>1540</v>
      </c>
      <c r="AA380" s="1217" t="s">
        <v>3906</v>
      </c>
    </row>
    <row r="381" spans="1:28" ht="18">
      <c r="A381" s="1217" t="s">
        <v>3908</v>
      </c>
      <c r="B381" s="1218">
        <v>44949.375</v>
      </c>
      <c r="C381" s="1217" t="s">
        <v>1906</v>
      </c>
      <c r="D381" s="1217" t="s">
        <v>3446</v>
      </c>
      <c r="E381" s="1217" t="s">
        <v>3461</v>
      </c>
      <c r="F381" s="1217" t="s">
        <v>86</v>
      </c>
      <c r="G381" s="1217" t="s">
        <v>3547</v>
      </c>
      <c r="H381" s="1219">
        <v>45000</v>
      </c>
      <c r="I381" s="1220" t="s">
        <v>3050</v>
      </c>
      <c r="J381" s="1221" t="s">
        <v>3453</v>
      </c>
      <c r="K381" s="1233"/>
      <c r="L381" s="1234">
        <v>5000</v>
      </c>
      <c r="M381" s="1235"/>
      <c r="N381" s="1235"/>
      <c r="O381" s="1236">
        <v>1</v>
      </c>
      <c r="P381" s="1235">
        <v>15000</v>
      </c>
      <c r="Q381" s="1237"/>
      <c r="T381" s="1238"/>
      <c r="V381" s="1239">
        <f t="shared" si="36"/>
        <v>40000</v>
      </c>
      <c r="W381" s="1239">
        <f t="shared" si="37"/>
        <v>3636.3636363636397</v>
      </c>
      <c r="X381" s="1240">
        <f t="shared" si="38"/>
        <v>21363.63636363636</v>
      </c>
      <c r="Y381" s="1241">
        <f t="shared" si="39"/>
        <v>0.4747474747474747</v>
      </c>
      <c r="Z381" s="1242" t="s">
        <v>3464</v>
      </c>
      <c r="AA381" s="1217" t="s">
        <v>3908</v>
      </c>
    </row>
    <row r="382" spans="1:28" ht="18">
      <c r="A382" s="1217" t="s">
        <v>3909</v>
      </c>
      <c r="B382" s="1218">
        <v>44949.395833333336</v>
      </c>
      <c r="C382" s="1217" t="s">
        <v>1170</v>
      </c>
      <c r="D382" s="1217" t="s">
        <v>3456</v>
      </c>
      <c r="E382" s="1217" t="s">
        <v>3461</v>
      </c>
      <c r="F382" s="1217" t="s">
        <v>3910</v>
      </c>
      <c r="G382" s="1217" t="s">
        <v>3463</v>
      </c>
      <c r="H382" s="1219">
        <v>20000</v>
      </c>
      <c r="I382" s="1220" t="s">
        <v>3063</v>
      </c>
      <c r="J382" s="1221" t="s">
        <v>3453</v>
      </c>
      <c r="K382" s="1233"/>
      <c r="L382" s="1234">
        <v>3000</v>
      </c>
      <c r="M382" s="1235">
        <v>4000</v>
      </c>
      <c r="N382" s="1235"/>
      <c r="O382" s="1236"/>
      <c r="P382" s="1235">
        <v>5000</v>
      </c>
      <c r="Q382" s="1237"/>
      <c r="R382" s="1239"/>
      <c r="S382" s="1239"/>
      <c r="T382" s="1237"/>
      <c r="U382" s="1239"/>
      <c r="V382" s="1239">
        <f t="shared" si="36"/>
        <v>13000</v>
      </c>
      <c r="W382" s="1239">
        <f t="shared" si="37"/>
        <v>1181.818181818182</v>
      </c>
      <c r="X382" s="1240">
        <f t="shared" si="38"/>
        <v>6818.181818181818</v>
      </c>
      <c r="Y382" s="1241">
        <f t="shared" si="39"/>
        <v>0.34090909090909088</v>
      </c>
      <c r="Z382" s="1242" t="s">
        <v>3464</v>
      </c>
      <c r="AA382" s="1217" t="s">
        <v>3909</v>
      </c>
    </row>
    <row r="383" spans="1:28" ht="18">
      <c r="A383" s="1217" t="s">
        <v>3911</v>
      </c>
      <c r="B383" s="1218">
        <v>44949.416666666664</v>
      </c>
      <c r="C383" s="1217" t="s">
        <v>1906</v>
      </c>
      <c r="D383" s="1217"/>
      <c r="E383" s="1217" t="s">
        <v>3452</v>
      </c>
      <c r="F383" s="1217" t="s">
        <v>3641</v>
      </c>
      <c r="G383" s="1217" t="s">
        <v>3501</v>
      </c>
      <c r="H383" s="1219">
        <v>50000</v>
      </c>
      <c r="I383" s="1220" t="s">
        <v>3063</v>
      </c>
      <c r="J383" s="1221" t="s">
        <v>3453</v>
      </c>
      <c r="K383" s="1233"/>
      <c r="L383" s="1234">
        <v>5000</v>
      </c>
      <c r="M383" s="1235">
        <v>6630</v>
      </c>
      <c r="N383" s="1235"/>
      <c r="O383" s="1236">
        <v>1</v>
      </c>
      <c r="P383" s="1235">
        <v>16800</v>
      </c>
      <c r="Q383" s="1237"/>
      <c r="T383" s="1238"/>
      <c r="V383" s="1239">
        <f t="shared" si="36"/>
        <v>38370</v>
      </c>
      <c r="W383" s="1239">
        <f t="shared" si="37"/>
        <v>3488.1818181818235</v>
      </c>
      <c r="X383" s="1240">
        <f t="shared" si="38"/>
        <v>18081.818181818177</v>
      </c>
      <c r="Y383" s="1241">
        <f t="shared" si="39"/>
        <v>0.36163636363636353</v>
      </c>
      <c r="Z383" s="1242" t="s">
        <v>3454</v>
      </c>
      <c r="AA383" s="1217" t="s">
        <v>3911</v>
      </c>
    </row>
    <row r="384" spans="1:28" ht="18">
      <c r="A384" s="1217" t="s">
        <v>3912</v>
      </c>
      <c r="B384" s="1218">
        <v>44949.427083333336</v>
      </c>
      <c r="C384" s="1217" t="s">
        <v>570</v>
      </c>
      <c r="D384" s="1217" t="s">
        <v>3446</v>
      </c>
      <c r="E384" s="1217" t="s">
        <v>3503</v>
      </c>
      <c r="F384" s="1217" t="s">
        <v>94</v>
      </c>
      <c r="G384" s="1217" t="s">
        <v>3486</v>
      </c>
      <c r="H384" s="1219">
        <v>14300</v>
      </c>
      <c r="I384" s="1220" t="s">
        <v>3063</v>
      </c>
      <c r="J384" s="1221" t="s">
        <v>3453</v>
      </c>
      <c r="K384" s="1233"/>
      <c r="L384" s="1234">
        <v>1200</v>
      </c>
      <c r="M384" s="1235">
        <v>1000</v>
      </c>
      <c r="N384" s="1235"/>
      <c r="O384" s="1236"/>
      <c r="P384" s="1235">
        <v>4000</v>
      </c>
      <c r="Q384" s="1237"/>
      <c r="T384" s="1238"/>
      <c r="V384" s="1239">
        <f t="shared" si="36"/>
        <v>12100</v>
      </c>
      <c r="W384" s="1239">
        <f t="shared" si="37"/>
        <v>1100</v>
      </c>
      <c r="X384" s="1240">
        <f t="shared" si="38"/>
        <v>7000</v>
      </c>
      <c r="Y384" s="1241">
        <f t="shared" si="39"/>
        <v>0.48951048951048953</v>
      </c>
      <c r="Z384" s="1242" t="s">
        <v>1540</v>
      </c>
      <c r="AA384" s="1217" t="s">
        <v>3912</v>
      </c>
    </row>
    <row r="385" spans="1:28" ht="18">
      <c r="A385" s="1217" t="s">
        <v>3913</v>
      </c>
      <c r="B385" s="1218">
        <v>44949.475694444445</v>
      </c>
      <c r="C385" s="1217" t="s">
        <v>1906</v>
      </c>
      <c r="D385" s="1217"/>
      <c r="E385" s="1217" t="s">
        <v>3914</v>
      </c>
      <c r="F385" s="1217" t="s">
        <v>3910</v>
      </c>
      <c r="G385" s="1217" t="s">
        <v>3463</v>
      </c>
      <c r="H385" s="1219">
        <v>226000</v>
      </c>
      <c r="I385" s="1220" t="s">
        <v>3063</v>
      </c>
      <c r="J385" s="1221" t="s">
        <v>3453</v>
      </c>
      <c r="K385" s="1233"/>
      <c r="L385" s="1234">
        <v>25200</v>
      </c>
      <c r="M385" s="1235">
        <v>30630</v>
      </c>
      <c r="N385" s="1235"/>
      <c r="O385" s="1236">
        <v>6</v>
      </c>
      <c r="P385" s="1235">
        <v>90000</v>
      </c>
      <c r="Q385" s="1237"/>
      <c r="R385" s="1239"/>
      <c r="S385" s="1239"/>
      <c r="T385" s="1237"/>
      <c r="U385" s="1239"/>
      <c r="V385" s="1239">
        <f t="shared" si="36"/>
        <v>170170</v>
      </c>
      <c r="W385" s="1239">
        <f t="shared" si="37"/>
        <v>15470</v>
      </c>
      <c r="X385" s="1240">
        <f t="shared" si="38"/>
        <v>64700</v>
      </c>
      <c r="Y385" s="1241">
        <f t="shared" si="39"/>
        <v>0.28628318584070794</v>
      </c>
      <c r="Z385" s="1242" t="s">
        <v>2988</v>
      </c>
      <c r="AA385" s="1217" t="s">
        <v>3913</v>
      </c>
    </row>
    <row r="386" spans="1:28" ht="18">
      <c r="A386" s="1217" t="s">
        <v>3915</v>
      </c>
      <c r="B386" s="1218">
        <v>44949.520833333336</v>
      </c>
      <c r="C386" s="1217" t="s">
        <v>570</v>
      </c>
      <c r="D386" s="1217" t="s">
        <v>3456</v>
      </c>
      <c r="E386" s="1217" t="s">
        <v>818</v>
      </c>
      <c r="F386" s="1217" t="s">
        <v>52</v>
      </c>
      <c r="G386" s="1217" t="s">
        <v>3512</v>
      </c>
      <c r="H386" s="1219">
        <v>23000</v>
      </c>
      <c r="I386" s="1220" t="s">
        <v>3063</v>
      </c>
      <c r="J386" s="1221" t="s">
        <v>3453</v>
      </c>
      <c r="K386" s="1233"/>
      <c r="L386" s="1234">
        <v>3000</v>
      </c>
      <c r="M386" s="1235">
        <v>4000</v>
      </c>
      <c r="N386" s="1235"/>
      <c r="O386" s="1236"/>
      <c r="P386" s="1235">
        <v>5000</v>
      </c>
      <c r="Q386" s="1237"/>
      <c r="R386" s="1239"/>
      <c r="S386" s="1239"/>
      <c r="T386" s="1237"/>
      <c r="U386" s="1239"/>
      <c r="V386" s="1239">
        <f t="shared" si="36"/>
        <v>16000</v>
      </c>
      <c r="W386" s="1239">
        <f t="shared" si="37"/>
        <v>1454.5454545454559</v>
      </c>
      <c r="X386" s="1240">
        <f t="shared" si="38"/>
        <v>9545.4545454545441</v>
      </c>
      <c r="Y386" s="1241">
        <f t="shared" si="39"/>
        <v>0.41501976284584974</v>
      </c>
      <c r="Z386" s="1242" t="s">
        <v>1540</v>
      </c>
      <c r="AA386" s="1217" t="s">
        <v>3915</v>
      </c>
    </row>
    <row r="387" spans="1:28" ht="18">
      <c r="A387" s="1217" t="s">
        <v>3916</v>
      </c>
      <c r="B387" s="1218">
        <v>44949.604166666664</v>
      </c>
      <c r="C387" s="1217" t="s">
        <v>1170</v>
      </c>
      <c r="D387" s="1217" t="s">
        <v>3446</v>
      </c>
      <c r="E387" s="1217" t="s">
        <v>3474</v>
      </c>
      <c r="F387" s="1217" t="s">
        <v>55</v>
      </c>
      <c r="G387" s="1243"/>
      <c r="H387" s="1219">
        <v>9900</v>
      </c>
      <c r="I387" s="1220" t="s">
        <v>3063</v>
      </c>
      <c r="J387" s="1221" t="s">
        <v>3453</v>
      </c>
      <c r="K387" s="1233"/>
      <c r="L387" s="1234">
        <v>1200</v>
      </c>
      <c r="M387" s="1235">
        <v>1000</v>
      </c>
      <c r="N387" s="1235"/>
      <c r="O387" s="1236"/>
      <c r="P387" s="1235">
        <v>5000</v>
      </c>
      <c r="Q387" s="1237"/>
      <c r="T387" s="1238"/>
      <c r="V387" s="1239">
        <f t="shared" si="36"/>
        <v>7700</v>
      </c>
      <c r="W387" s="1239">
        <f t="shared" si="37"/>
        <v>700.00000000000091</v>
      </c>
      <c r="X387" s="1240">
        <f t="shared" si="38"/>
        <v>1999.9999999999991</v>
      </c>
      <c r="Y387" s="1241">
        <f t="shared" si="39"/>
        <v>0.20202020202020193</v>
      </c>
      <c r="Z387" s="1242" t="s">
        <v>27</v>
      </c>
      <c r="AA387" s="1217" t="s">
        <v>3916</v>
      </c>
    </row>
    <row r="388" spans="1:28" ht="18">
      <c r="A388" s="1217" t="s">
        <v>3917</v>
      </c>
      <c r="B388" s="1218">
        <v>44949.625</v>
      </c>
      <c r="C388" s="1217" t="s">
        <v>1170</v>
      </c>
      <c r="D388" s="1217" t="s">
        <v>3456</v>
      </c>
      <c r="E388" s="1217" t="s">
        <v>3503</v>
      </c>
      <c r="F388" s="1217" t="s">
        <v>94</v>
      </c>
      <c r="G388" s="1217" t="s">
        <v>3486</v>
      </c>
      <c r="H388" s="1219">
        <v>20800</v>
      </c>
      <c r="I388" s="1220" t="s">
        <v>3063</v>
      </c>
      <c r="J388" s="1221" t="s">
        <v>3453</v>
      </c>
      <c r="K388" s="1233"/>
      <c r="L388" s="1234">
        <v>3000</v>
      </c>
      <c r="M388" s="1235">
        <v>4000</v>
      </c>
      <c r="N388" s="1235"/>
      <c r="O388" s="1236"/>
      <c r="P388" s="1235">
        <v>5000</v>
      </c>
      <c r="Q388" s="1237"/>
      <c r="R388" s="1239"/>
      <c r="S388" s="1239"/>
      <c r="T388" s="1237"/>
      <c r="U388" s="1239"/>
      <c r="V388" s="1239">
        <f t="shared" si="36"/>
        <v>13800</v>
      </c>
      <c r="W388" s="1239">
        <f t="shared" si="37"/>
        <v>1254.5454545454559</v>
      </c>
      <c r="X388" s="1240">
        <f t="shared" si="38"/>
        <v>7545.4545454545441</v>
      </c>
      <c r="Y388" s="1241">
        <f t="shared" si="39"/>
        <v>0.3627622377622377</v>
      </c>
      <c r="Z388" s="1242" t="s">
        <v>1540</v>
      </c>
      <c r="AA388" s="1217" t="s">
        <v>3917</v>
      </c>
    </row>
    <row r="389" spans="1:28" ht="18">
      <c r="A389" s="1217" t="s">
        <v>3918</v>
      </c>
      <c r="B389" s="1218">
        <v>44949.645833333336</v>
      </c>
      <c r="C389" s="1217" t="s">
        <v>570</v>
      </c>
      <c r="D389" s="1217" t="s">
        <v>3446</v>
      </c>
      <c r="E389" s="1217" t="s">
        <v>3919</v>
      </c>
      <c r="F389" s="1217" t="s">
        <v>52</v>
      </c>
      <c r="G389" s="1217" t="s">
        <v>3512</v>
      </c>
      <c r="H389" s="1219">
        <v>9200</v>
      </c>
      <c r="I389" s="1220" t="s">
        <v>3050</v>
      </c>
      <c r="J389" s="1221" t="s">
        <v>3453</v>
      </c>
      <c r="K389" s="1233"/>
      <c r="L389" s="1234">
        <v>1200</v>
      </c>
      <c r="M389" s="1235"/>
      <c r="N389" s="1235"/>
      <c r="O389" s="1236"/>
      <c r="P389" s="1235">
        <v>4000</v>
      </c>
      <c r="Q389" s="1237"/>
      <c r="R389" s="1239"/>
      <c r="S389" s="1239"/>
      <c r="T389" s="1237"/>
      <c r="U389" s="1239"/>
      <c r="V389" s="1239">
        <f t="shared" si="36"/>
        <v>8000</v>
      </c>
      <c r="W389" s="1239">
        <f t="shared" si="37"/>
        <v>727.27272727272793</v>
      </c>
      <c r="X389" s="1240">
        <f t="shared" si="38"/>
        <v>3272.7272727272721</v>
      </c>
      <c r="Y389" s="1241">
        <f t="shared" si="39"/>
        <v>0.35573122529644263</v>
      </c>
      <c r="Z389" s="1242" t="s">
        <v>27</v>
      </c>
      <c r="AA389" s="1217" t="s">
        <v>3918</v>
      </c>
    </row>
    <row r="390" spans="1:28" ht="18">
      <c r="A390" s="1246" t="s">
        <v>3920</v>
      </c>
      <c r="B390" s="1247">
        <v>44949.805555555555</v>
      </c>
      <c r="C390" s="1246" t="s">
        <v>570</v>
      </c>
      <c r="D390" s="1246" t="s">
        <v>3456</v>
      </c>
      <c r="E390" s="1246" t="s">
        <v>3503</v>
      </c>
      <c r="F390" s="1246" t="s">
        <v>94</v>
      </c>
      <c r="G390" s="1246" t="s">
        <v>3486</v>
      </c>
      <c r="H390" s="1248">
        <v>20800</v>
      </c>
      <c r="I390" s="1249" t="s">
        <v>3063</v>
      </c>
      <c r="J390" s="1250" t="s">
        <v>3453</v>
      </c>
      <c r="K390" s="1262"/>
      <c r="L390" s="1252">
        <v>3000</v>
      </c>
      <c r="M390" s="1253">
        <v>4000</v>
      </c>
      <c r="N390" s="1253"/>
      <c r="O390" s="1254"/>
      <c r="P390" s="1253">
        <v>5000</v>
      </c>
      <c r="Q390" s="1255"/>
      <c r="R390" s="1256"/>
      <c r="S390" s="1256"/>
      <c r="T390" s="1255"/>
      <c r="U390" s="1256"/>
      <c r="V390" s="1256">
        <f t="shared" si="36"/>
        <v>13800</v>
      </c>
      <c r="W390" s="1256">
        <f t="shared" si="37"/>
        <v>1254.5454545454559</v>
      </c>
      <c r="X390" s="1257">
        <f t="shared" si="38"/>
        <v>7545.4545454545441</v>
      </c>
      <c r="Y390" s="1258">
        <f t="shared" si="39"/>
        <v>0.3627622377622377</v>
      </c>
      <c r="Z390" s="1259" t="s">
        <v>1540</v>
      </c>
      <c r="AA390" s="1246" t="s">
        <v>3920</v>
      </c>
      <c r="AB390" s="1260"/>
    </row>
    <row r="391" spans="1:28" ht="18">
      <c r="A391" s="1217" t="s">
        <v>3921</v>
      </c>
      <c r="B391" s="1218">
        <v>44950.25</v>
      </c>
      <c r="C391" s="1217" t="s">
        <v>1170</v>
      </c>
      <c r="D391" s="1217" t="s">
        <v>3456</v>
      </c>
      <c r="E391" s="1217" t="s">
        <v>1090</v>
      </c>
      <c r="F391" s="1217" t="s">
        <v>27</v>
      </c>
      <c r="G391" s="666" t="s">
        <v>3864</v>
      </c>
      <c r="H391" s="1219">
        <v>18000</v>
      </c>
      <c r="I391" s="1220" t="s">
        <v>3063</v>
      </c>
      <c r="J391" s="1221" t="s">
        <v>3453</v>
      </c>
      <c r="K391" s="1233"/>
      <c r="L391" s="1234">
        <v>3000</v>
      </c>
      <c r="M391" s="1235">
        <v>4000</v>
      </c>
      <c r="N391" s="1235"/>
      <c r="O391" s="1236"/>
      <c r="P391" s="1235">
        <v>5000</v>
      </c>
      <c r="Q391" s="1237"/>
      <c r="R391" s="1239"/>
      <c r="S391" s="1239"/>
      <c r="T391" s="1237"/>
      <c r="U391" s="1239"/>
      <c r="V391" s="1239">
        <f t="shared" si="36"/>
        <v>11000</v>
      </c>
      <c r="W391" s="1239">
        <f t="shared" si="37"/>
        <v>1000</v>
      </c>
      <c r="X391" s="1240">
        <f t="shared" si="38"/>
        <v>5000</v>
      </c>
      <c r="Y391" s="1241">
        <f t="shared" si="39"/>
        <v>0.27777777777777779</v>
      </c>
      <c r="Z391" s="1242" t="s">
        <v>27</v>
      </c>
      <c r="AA391" s="1217" t="s">
        <v>3921</v>
      </c>
    </row>
    <row r="392" spans="1:28" ht="18">
      <c r="A392" s="1217" t="s">
        <v>3922</v>
      </c>
      <c r="B392" s="1218">
        <v>44950.270833333336</v>
      </c>
      <c r="C392" s="1217" t="s">
        <v>3473</v>
      </c>
      <c r="D392" s="1217"/>
      <c r="E392" s="1217" t="s">
        <v>3579</v>
      </c>
      <c r="F392" s="1217" t="s">
        <v>3523</v>
      </c>
      <c r="G392" s="1261" t="s">
        <v>3524</v>
      </c>
      <c r="H392" s="1219">
        <v>15000</v>
      </c>
      <c r="I392" s="1220" t="s">
        <v>3050</v>
      </c>
      <c r="J392" s="1221" t="s">
        <v>3453</v>
      </c>
      <c r="K392" s="1233"/>
      <c r="L392" s="1234">
        <v>1000</v>
      </c>
      <c r="M392" s="1235"/>
      <c r="N392" s="1235">
        <f>(8500-L392-M392)*0.7</f>
        <v>5250</v>
      </c>
      <c r="O392" s="1236"/>
      <c r="P392" s="1235"/>
      <c r="Q392" s="1237"/>
      <c r="T392" s="1238"/>
      <c r="V392" s="1239">
        <f t="shared" si="36"/>
        <v>14000</v>
      </c>
      <c r="W392" s="1239">
        <f t="shared" si="37"/>
        <v>1272.7272727272739</v>
      </c>
      <c r="X392" s="1240">
        <f t="shared" si="38"/>
        <v>7477.2727272727261</v>
      </c>
      <c r="Y392" s="1241">
        <f t="shared" si="39"/>
        <v>0.49848484848484842</v>
      </c>
      <c r="Z392" s="1242" t="s">
        <v>27</v>
      </c>
      <c r="AA392" s="1217" t="s">
        <v>3922</v>
      </c>
    </row>
    <row r="393" spans="1:28" ht="18">
      <c r="A393" s="1338" t="s">
        <v>3923</v>
      </c>
      <c r="B393" s="1218">
        <v>44950.270833333336</v>
      </c>
      <c r="C393" s="1217" t="s">
        <v>1906</v>
      </c>
      <c r="D393" s="1217"/>
      <c r="E393" s="1217" t="s">
        <v>3924</v>
      </c>
      <c r="F393" s="1217" t="s">
        <v>102</v>
      </c>
      <c r="G393" s="666" t="s">
        <v>3515</v>
      </c>
      <c r="H393" s="1219">
        <v>236000</v>
      </c>
      <c r="I393" s="1220" t="s">
        <v>3050</v>
      </c>
      <c r="J393" s="1221" t="s">
        <v>3453</v>
      </c>
      <c r="K393" s="1233"/>
      <c r="L393" s="1234">
        <v>4500</v>
      </c>
      <c r="M393" s="1235"/>
      <c r="N393" s="1235"/>
      <c r="O393" s="1236">
        <v>1</v>
      </c>
      <c r="P393" s="1235">
        <v>15000</v>
      </c>
      <c r="Q393" s="1245">
        <v>161207</v>
      </c>
      <c r="R393" s="10">
        <v>1040</v>
      </c>
      <c r="T393" s="1238"/>
      <c r="V393" s="1239">
        <f t="shared" si="36"/>
        <v>69253</v>
      </c>
      <c r="W393" s="1239">
        <f t="shared" si="37"/>
        <v>6295.7272727272793</v>
      </c>
      <c r="X393" s="1240">
        <f t="shared" si="38"/>
        <v>47957.272727272721</v>
      </c>
      <c r="Y393" s="1241">
        <f t="shared" si="39"/>
        <v>0.20320878274268103</v>
      </c>
      <c r="Z393" s="1242" t="s">
        <v>1540</v>
      </c>
      <c r="AA393" s="1217" t="s">
        <v>3923</v>
      </c>
    </row>
    <row r="394" spans="1:28" ht="18">
      <c r="A394" s="1217" t="s">
        <v>3925</v>
      </c>
      <c r="B394" s="1218">
        <v>44950.3125</v>
      </c>
      <c r="C394" s="1217" t="s">
        <v>3473</v>
      </c>
      <c r="D394" s="1217"/>
      <c r="E394" s="1217" t="s">
        <v>3570</v>
      </c>
      <c r="F394" s="1217" t="s">
        <v>55</v>
      </c>
      <c r="G394" s="1281"/>
      <c r="H394" s="1219">
        <v>11000</v>
      </c>
      <c r="I394" s="1220" t="s">
        <v>3063</v>
      </c>
      <c r="J394" s="1221" t="s">
        <v>3453</v>
      </c>
      <c r="K394" s="1233"/>
      <c r="L394" s="1234">
        <v>1000</v>
      </c>
      <c r="M394" s="1235"/>
      <c r="N394" s="1235"/>
      <c r="O394" s="1236"/>
      <c r="P394" s="1235">
        <v>5300</v>
      </c>
      <c r="Q394" s="1237"/>
      <c r="T394" s="1238"/>
      <c r="V394" s="1239">
        <f t="shared" si="36"/>
        <v>10000</v>
      </c>
      <c r="W394" s="1239">
        <f t="shared" si="37"/>
        <v>909.09090909090992</v>
      </c>
      <c r="X394" s="1240">
        <f t="shared" si="38"/>
        <v>3790.9090909090901</v>
      </c>
      <c r="Y394" s="1241">
        <f t="shared" si="39"/>
        <v>0.34462809917355364</v>
      </c>
      <c r="Z394" s="1242" t="s">
        <v>3572</v>
      </c>
      <c r="AA394" s="1217" t="s">
        <v>3925</v>
      </c>
    </row>
    <row r="395" spans="1:28" ht="18">
      <c r="A395" s="1217" t="s">
        <v>3926</v>
      </c>
      <c r="B395" s="1218">
        <v>44950.3125</v>
      </c>
      <c r="C395" s="1217" t="s">
        <v>3473</v>
      </c>
      <c r="D395" s="1217"/>
      <c r="E395" s="1217" t="s">
        <v>3570</v>
      </c>
      <c r="F395" s="1217" t="s">
        <v>86</v>
      </c>
      <c r="G395" s="1243"/>
      <c r="H395" s="1219">
        <v>8500</v>
      </c>
      <c r="I395" s="1220" t="s">
        <v>3063</v>
      </c>
      <c r="J395" s="1221" t="s">
        <v>3453</v>
      </c>
      <c r="K395" s="1233"/>
      <c r="L395" s="1234">
        <v>1000</v>
      </c>
      <c r="M395" s="1235"/>
      <c r="N395" s="1235"/>
      <c r="O395" s="1236"/>
      <c r="P395" s="1235">
        <v>4300</v>
      </c>
      <c r="Q395" s="1237"/>
      <c r="T395" s="1238"/>
      <c r="V395" s="1239">
        <f t="shared" si="36"/>
        <v>7500</v>
      </c>
      <c r="W395" s="1239">
        <f t="shared" si="37"/>
        <v>681.81818181818198</v>
      </c>
      <c r="X395" s="1240">
        <f t="shared" si="38"/>
        <v>2518.181818181818</v>
      </c>
      <c r="Y395" s="1241">
        <f t="shared" si="39"/>
        <v>0.29625668449197862</v>
      </c>
      <c r="Z395" s="1242" t="s">
        <v>3572</v>
      </c>
      <c r="AA395" s="1217" t="s">
        <v>3926</v>
      </c>
    </row>
    <row r="396" spans="1:28" ht="18">
      <c r="A396" s="1217" t="s">
        <v>3927</v>
      </c>
      <c r="B396" s="1218">
        <v>44950.3125</v>
      </c>
      <c r="C396" s="1217" t="s">
        <v>3473</v>
      </c>
      <c r="D396" s="1217"/>
      <c r="E396" s="1217" t="s">
        <v>3570</v>
      </c>
      <c r="F396" s="1217" t="s">
        <v>52</v>
      </c>
      <c r="G396" s="1243"/>
      <c r="H396" s="1219">
        <v>11000</v>
      </c>
      <c r="I396" s="1220" t="s">
        <v>3063</v>
      </c>
      <c r="J396" s="1221" t="s">
        <v>3453</v>
      </c>
      <c r="K396" s="1233"/>
      <c r="L396" s="1234">
        <v>1000</v>
      </c>
      <c r="M396" s="1235"/>
      <c r="N396" s="1235"/>
      <c r="O396" s="1236"/>
      <c r="P396" s="1235">
        <v>5300</v>
      </c>
      <c r="Q396" s="1237"/>
      <c r="T396" s="1238"/>
      <c r="V396" s="1239">
        <f t="shared" si="36"/>
        <v>10000</v>
      </c>
      <c r="W396" s="1239">
        <f t="shared" si="37"/>
        <v>909.09090909090992</v>
      </c>
      <c r="X396" s="1240">
        <f t="shared" si="38"/>
        <v>3790.9090909090901</v>
      </c>
      <c r="Y396" s="1241">
        <f t="shared" si="39"/>
        <v>0.34462809917355364</v>
      </c>
      <c r="Z396" s="1242" t="s">
        <v>3572</v>
      </c>
      <c r="AA396" s="1217" t="s">
        <v>3927</v>
      </c>
    </row>
    <row r="397" spans="1:28" ht="18">
      <c r="A397" s="1217" t="s">
        <v>3928</v>
      </c>
      <c r="B397" s="1218">
        <v>44950.333333333336</v>
      </c>
      <c r="C397" s="1217" t="s">
        <v>1906</v>
      </c>
      <c r="D397" s="1217"/>
      <c r="E397" s="1217" t="s">
        <v>3507</v>
      </c>
      <c r="F397" s="1217" t="s">
        <v>92</v>
      </c>
      <c r="G397" s="1217" t="s">
        <v>3636</v>
      </c>
      <c r="H397" s="1219">
        <v>225000</v>
      </c>
      <c r="I397" s="1220" t="s">
        <v>3050</v>
      </c>
      <c r="J397" s="1221" t="s">
        <v>3453</v>
      </c>
      <c r="K397" s="1233"/>
      <c r="L397" s="1234">
        <v>20000</v>
      </c>
      <c r="M397" s="1235"/>
      <c r="N397" s="1235"/>
      <c r="O397" s="1236">
        <v>4</v>
      </c>
      <c r="P397" s="1235">
        <v>60000</v>
      </c>
      <c r="Q397" s="1237"/>
      <c r="T397" s="1238"/>
      <c r="V397" s="1239">
        <f t="shared" si="36"/>
        <v>205000</v>
      </c>
      <c r="W397" s="1239">
        <f t="shared" si="37"/>
        <v>18636.363636363647</v>
      </c>
      <c r="X397" s="1240">
        <f t="shared" si="38"/>
        <v>126363.63636363635</v>
      </c>
      <c r="Y397" s="1241">
        <f t="shared" si="39"/>
        <v>0.56161616161616157</v>
      </c>
      <c r="Z397" s="1242" t="s">
        <v>3508</v>
      </c>
      <c r="AA397" s="1217" t="s">
        <v>3928</v>
      </c>
      <c r="AB397" s="1260"/>
    </row>
    <row r="398" spans="1:28" ht="18">
      <c r="A398" s="1217" t="s">
        <v>3929</v>
      </c>
      <c r="B398" s="1218">
        <v>44950.333333333336</v>
      </c>
      <c r="C398" s="1217" t="s">
        <v>1906</v>
      </c>
      <c r="D398" s="1217"/>
      <c r="E398" s="1217" t="s">
        <v>1238</v>
      </c>
      <c r="F398" s="1217" t="s">
        <v>101</v>
      </c>
      <c r="G398" s="1217" t="s">
        <v>3527</v>
      </c>
      <c r="H398" s="1219">
        <v>53000</v>
      </c>
      <c r="I398" s="1220" t="s">
        <v>3063</v>
      </c>
      <c r="J398" s="1221" t="s">
        <v>3453</v>
      </c>
      <c r="K398" s="1233"/>
      <c r="L398" s="1234">
        <v>5000</v>
      </c>
      <c r="M398" s="1235">
        <v>8490</v>
      </c>
      <c r="N398" s="1235"/>
      <c r="O398" s="1236">
        <v>1</v>
      </c>
      <c r="P398" s="1235">
        <v>15000</v>
      </c>
      <c r="Q398" s="1237"/>
      <c r="T398" s="1238"/>
      <c r="V398" s="1239">
        <f t="shared" si="36"/>
        <v>39510</v>
      </c>
      <c r="W398" s="1239">
        <f t="shared" si="37"/>
        <v>3591.8181818181838</v>
      </c>
      <c r="X398" s="1240">
        <f t="shared" si="38"/>
        <v>20918.181818181816</v>
      </c>
      <c r="Y398" s="1241">
        <f t="shared" si="39"/>
        <v>0.39468267581475125</v>
      </c>
      <c r="Z398" s="1242" t="s">
        <v>1540</v>
      </c>
      <c r="AA398" s="1217" t="s">
        <v>3929</v>
      </c>
    </row>
    <row r="399" spans="1:28" ht="18">
      <c r="A399" s="1217" t="s">
        <v>3930</v>
      </c>
      <c r="B399" s="1218">
        <v>44950.333333333336</v>
      </c>
      <c r="C399" s="1217" t="s">
        <v>1906</v>
      </c>
      <c r="D399" s="1217"/>
      <c r="E399" s="1217" t="s">
        <v>1238</v>
      </c>
      <c r="F399" s="1217" t="s">
        <v>1798</v>
      </c>
      <c r="G399" s="1217" t="s">
        <v>3505</v>
      </c>
      <c r="H399" s="1219">
        <v>48000</v>
      </c>
      <c r="I399" s="1220" t="s">
        <v>3063</v>
      </c>
      <c r="J399" s="1221" t="s">
        <v>3453</v>
      </c>
      <c r="K399" s="1233"/>
      <c r="L399" s="1234">
        <v>5000</v>
      </c>
      <c r="M399" s="1235">
        <v>6790</v>
      </c>
      <c r="N399" s="1235"/>
      <c r="O399" s="1236">
        <v>1</v>
      </c>
      <c r="P399" s="1235">
        <v>15000</v>
      </c>
      <c r="Q399" s="1237"/>
      <c r="T399" s="1238"/>
      <c r="V399" s="1239">
        <f t="shared" si="36"/>
        <v>36210</v>
      </c>
      <c r="W399" s="1239">
        <f t="shared" si="37"/>
        <v>3291.8181818181838</v>
      </c>
      <c r="X399" s="1240">
        <f t="shared" si="38"/>
        <v>17918.181818181816</v>
      </c>
      <c r="Y399" s="1241">
        <f t="shared" si="39"/>
        <v>0.37329545454545449</v>
      </c>
      <c r="Z399" s="1242" t="s">
        <v>1540</v>
      </c>
      <c r="AA399" s="1217" t="s">
        <v>3930</v>
      </c>
    </row>
    <row r="400" spans="1:28" ht="18">
      <c r="A400" s="1217" t="s">
        <v>3931</v>
      </c>
      <c r="B400" s="1218">
        <v>44950.361111111109</v>
      </c>
      <c r="C400" s="1217" t="s">
        <v>1170</v>
      </c>
      <c r="D400" s="1217" t="s">
        <v>3456</v>
      </c>
      <c r="E400" s="1217" t="s">
        <v>3503</v>
      </c>
      <c r="F400" s="1217" t="s">
        <v>3523</v>
      </c>
      <c r="G400" s="1217" t="s">
        <v>3524</v>
      </c>
      <c r="H400" s="1219">
        <v>20800</v>
      </c>
      <c r="I400" s="1220" t="s">
        <v>3063</v>
      </c>
      <c r="J400" s="1221" t="s">
        <v>3453</v>
      </c>
      <c r="K400" s="1233"/>
      <c r="L400" s="1234" t="e">
        <f ca="1">_xludf.IFS(D400="成田机场",3000,D400="羽田机场",1200,E400="NearMe",1000,E400="VIP-limo",H400*0.12)</f>
        <v>#NAME?</v>
      </c>
      <c r="M400" s="1235" t="e">
        <f ca="1">_xludf.IFS(D400="成田机场",4000,D400="羽田机场",1000,E400="VIP-limo",0)</f>
        <v>#NAME?</v>
      </c>
      <c r="N400" s="1235" t="e">
        <f ca="1">(16500-L400-M400)*0.7</f>
        <v>#NAME?</v>
      </c>
      <c r="O400" s="1236"/>
      <c r="P400" s="1235"/>
      <c r="Q400" s="1237"/>
      <c r="T400" s="1238"/>
      <c r="V400" s="1239" t="e">
        <f t="shared" ca="1" si="36"/>
        <v>#NAME?</v>
      </c>
      <c r="W400" s="1239" t="e">
        <f t="shared" ca="1" si="37"/>
        <v>#NAME?</v>
      </c>
      <c r="X400" s="1240" t="e">
        <f t="shared" ca="1" si="38"/>
        <v>#NAME?</v>
      </c>
      <c r="Y400" s="1241" t="e">
        <f t="shared" ca="1" si="39"/>
        <v>#NAME?</v>
      </c>
      <c r="Z400" s="1242" t="s">
        <v>1540</v>
      </c>
      <c r="AA400" s="1217" t="s">
        <v>3931</v>
      </c>
    </row>
    <row r="401" spans="1:28" ht="18">
      <c r="A401" s="1217" t="s">
        <v>3932</v>
      </c>
      <c r="B401" s="1218">
        <v>44950.375</v>
      </c>
      <c r="C401" s="1217" t="s">
        <v>1906</v>
      </c>
      <c r="D401" s="1217" t="s">
        <v>3456</v>
      </c>
      <c r="E401" s="1217" t="s">
        <v>818</v>
      </c>
      <c r="F401" s="1217" t="s">
        <v>3641</v>
      </c>
      <c r="G401" s="1217" t="s">
        <v>3488</v>
      </c>
      <c r="H401" s="1219">
        <v>120000</v>
      </c>
      <c r="I401" s="1220" t="s">
        <v>3050</v>
      </c>
      <c r="J401" s="1221" t="s">
        <v>3453</v>
      </c>
      <c r="K401" s="1233"/>
      <c r="L401" s="1234">
        <v>15000</v>
      </c>
      <c r="M401" s="1235"/>
      <c r="N401" s="1235"/>
      <c r="O401" s="1236">
        <v>3</v>
      </c>
      <c r="P401" s="1235">
        <v>45000</v>
      </c>
      <c r="Q401" s="1237"/>
      <c r="R401" s="1239"/>
      <c r="S401" s="1239"/>
      <c r="T401" s="1237"/>
      <c r="U401" s="1239"/>
      <c r="V401" s="1239">
        <f t="shared" si="36"/>
        <v>105000</v>
      </c>
      <c r="W401" s="1239">
        <f t="shared" si="37"/>
        <v>9545.4545454545587</v>
      </c>
      <c r="X401" s="1240">
        <f t="shared" si="38"/>
        <v>50454.545454545441</v>
      </c>
      <c r="Y401" s="1241">
        <f t="shared" si="39"/>
        <v>0.42045454545454536</v>
      </c>
      <c r="Z401" s="1242" t="s">
        <v>1540</v>
      </c>
      <c r="AA401" s="1217" t="s">
        <v>3932</v>
      </c>
    </row>
    <row r="402" spans="1:28" ht="18">
      <c r="A402" s="1217" t="s">
        <v>3933</v>
      </c>
      <c r="B402" s="1218">
        <v>44950.395833333336</v>
      </c>
      <c r="C402" s="1217" t="s">
        <v>1906</v>
      </c>
      <c r="D402" s="1217"/>
      <c r="E402" s="1217" t="s">
        <v>3551</v>
      </c>
      <c r="F402" s="1217" t="s">
        <v>94</v>
      </c>
      <c r="G402" s="1217" t="s">
        <v>3505</v>
      </c>
      <c r="H402" s="1219">
        <v>126000</v>
      </c>
      <c r="I402" s="1220" t="s">
        <v>3050</v>
      </c>
      <c r="J402" s="1221" t="s">
        <v>3453</v>
      </c>
      <c r="K402" s="1233"/>
      <c r="L402" s="1234">
        <v>12000</v>
      </c>
      <c r="M402" s="1235"/>
      <c r="N402" s="1235"/>
      <c r="O402" s="1236">
        <v>3</v>
      </c>
      <c r="P402" s="1235">
        <v>45000</v>
      </c>
      <c r="Q402" s="1237"/>
      <c r="R402" s="1239"/>
      <c r="S402" s="1239"/>
      <c r="T402" s="1237"/>
      <c r="U402" s="1239"/>
      <c r="V402" s="1239">
        <f t="shared" si="36"/>
        <v>114000</v>
      </c>
      <c r="W402" s="1239">
        <f t="shared" si="37"/>
        <v>10363.636363636368</v>
      </c>
      <c r="X402" s="1240">
        <f t="shared" si="38"/>
        <v>58636.363636363632</v>
      </c>
      <c r="Y402" s="1241">
        <f t="shared" si="39"/>
        <v>0.46536796536796532</v>
      </c>
      <c r="Z402" s="1242" t="s">
        <v>107</v>
      </c>
      <c r="AA402" s="1217" t="s">
        <v>3933</v>
      </c>
    </row>
    <row r="403" spans="1:28" ht="18">
      <c r="A403" s="1217" t="s">
        <v>3934</v>
      </c>
      <c r="B403" s="1218">
        <v>44950.416666666664</v>
      </c>
      <c r="C403" s="1217" t="s">
        <v>1906</v>
      </c>
      <c r="D403" s="1217"/>
      <c r="E403" s="1217" t="s">
        <v>500</v>
      </c>
      <c r="F403" s="1217" t="s">
        <v>840</v>
      </c>
      <c r="G403" s="1217" t="s">
        <v>3498</v>
      </c>
      <c r="H403" s="1219">
        <v>45000</v>
      </c>
      <c r="I403" s="1220" t="s">
        <v>3063</v>
      </c>
      <c r="J403" s="1221" t="s">
        <v>3453</v>
      </c>
      <c r="K403" s="1233"/>
      <c r="L403" s="1234"/>
      <c r="M403" s="1235"/>
      <c r="N403" s="1235"/>
      <c r="O403" s="1236">
        <v>1</v>
      </c>
      <c r="P403" s="1235"/>
      <c r="Q403" s="1245">
        <v>45000</v>
      </c>
      <c r="R403" s="1239"/>
      <c r="S403" s="1239"/>
      <c r="T403" s="1237"/>
      <c r="U403" s="1239"/>
      <c r="V403" s="1239">
        <f t="shared" si="36"/>
        <v>0</v>
      </c>
      <c r="W403" s="1239">
        <f t="shared" si="37"/>
        <v>0</v>
      </c>
      <c r="X403" s="1240">
        <f t="shared" si="38"/>
        <v>0</v>
      </c>
      <c r="Y403" s="1241">
        <f t="shared" si="39"/>
        <v>0</v>
      </c>
      <c r="Z403" s="1242" t="s">
        <v>107</v>
      </c>
      <c r="AA403" s="1217" t="s">
        <v>3934</v>
      </c>
    </row>
    <row r="404" spans="1:28" ht="18">
      <c r="A404" s="1217" t="s">
        <v>3935</v>
      </c>
      <c r="B404" s="1218">
        <v>44950.4375</v>
      </c>
      <c r="C404" s="1217" t="s">
        <v>1170</v>
      </c>
      <c r="D404" s="1217" t="s">
        <v>3446</v>
      </c>
      <c r="E404" s="1217" t="s">
        <v>3537</v>
      </c>
      <c r="F404" s="1217" t="s">
        <v>55</v>
      </c>
      <c r="G404" s="1217" t="s">
        <v>3571</v>
      </c>
      <c r="H404" s="1219">
        <v>12000</v>
      </c>
      <c r="I404" s="1220" t="s">
        <v>3063</v>
      </c>
      <c r="J404" s="1221" t="s">
        <v>3453</v>
      </c>
      <c r="K404" s="1233"/>
      <c r="L404" s="1234">
        <v>1200</v>
      </c>
      <c r="M404" s="1235">
        <v>1000</v>
      </c>
      <c r="N404" s="1235"/>
      <c r="O404" s="1236"/>
      <c r="P404" s="1235">
        <v>4000</v>
      </c>
      <c r="Q404" s="1237"/>
      <c r="R404" s="1239"/>
      <c r="S404" s="1239"/>
      <c r="T404" s="1237"/>
      <c r="U404" s="1239"/>
      <c r="V404" s="1239">
        <f t="shared" si="36"/>
        <v>9800</v>
      </c>
      <c r="W404" s="1239">
        <f t="shared" si="37"/>
        <v>890.9090909090919</v>
      </c>
      <c r="X404" s="1240">
        <f t="shared" si="38"/>
        <v>4909.0909090909081</v>
      </c>
      <c r="Y404" s="1241">
        <f t="shared" si="39"/>
        <v>0.40909090909090901</v>
      </c>
      <c r="Z404" s="1242" t="s">
        <v>3508</v>
      </c>
      <c r="AA404" s="1217" t="s">
        <v>3935</v>
      </c>
    </row>
    <row r="405" spans="1:28" ht="18">
      <c r="A405" s="1217" t="s">
        <v>3936</v>
      </c>
      <c r="B405" s="1218">
        <v>44950.4375</v>
      </c>
      <c r="C405" s="1217" t="s">
        <v>1170</v>
      </c>
      <c r="D405" s="1217" t="s">
        <v>3446</v>
      </c>
      <c r="E405" s="1217" t="s">
        <v>1371</v>
      </c>
      <c r="F405" s="1217" t="s">
        <v>52</v>
      </c>
      <c r="G405" s="1217" t="s">
        <v>3512</v>
      </c>
      <c r="H405" s="1219">
        <v>15000</v>
      </c>
      <c r="I405" s="1220" t="s">
        <v>3063</v>
      </c>
      <c r="J405" s="1221" t="s">
        <v>3453</v>
      </c>
      <c r="K405" s="1233"/>
      <c r="L405" s="1234">
        <v>1200</v>
      </c>
      <c r="M405" s="1235">
        <v>1000</v>
      </c>
      <c r="N405" s="1235"/>
      <c r="O405" s="1236"/>
      <c r="P405" s="1235">
        <v>4000</v>
      </c>
      <c r="Q405" s="1237"/>
      <c r="R405" s="1239"/>
      <c r="S405" s="1239"/>
      <c r="T405" s="1237"/>
      <c r="U405" s="1239"/>
      <c r="V405" s="1239">
        <f t="shared" si="36"/>
        <v>12800</v>
      </c>
      <c r="W405" s="1239">
        <f t="shared" si="37"/>
        <v>1163.636363636364</v>
      </c>
      <c r="X405" s="1240">
        <f t="shared" si="38"/>
        <v>7636.363636363636</v>
      </c>
      <c r="Y405" s="1241">
        <f t="shared" si="39"/>
        <v>0.50909090909090904</v>
      </c>
      <c r="Z405" s="1242" t="s">
        <v>1540</v>
      </c>
      <c r="AA405" s="1217" t="s">
        <v>3936</v>
      </c>
    </row>
    <row r="406" spans="1:28" ht="18">
      <c r="A406" s="1217" t="s">
        <v>3937</v>
      </c>
      <c r="B406" s="1218">
        <v>44950.604166666664</v>
      </c>
      <c r="C406" s="1217" t="s">
        <v>570</v>
      </c>
      <c r="D406" s="1217" t="s">
        <v>3456</v>
      </c>
      <c r="E406" s="1217" t="s">
        <v>3710</v>
      </c>
      <c r="F406" s="1217" t="s">
        <v>3523</v>
      </c>
      <c r="G406" s="666" t="s">
        <v>3524</v>
      </c>
      <c r="H406" s="1219">
        <f>1106/0.05308</f>
        <v>20836.473247927657</v>
      </c>
      <c r="I406" s="1220" t="s">
        <v>3063</v>
      </c>
      <c r="J406" s="1221" t="s">
        <v>3450</v>
      </c>
      <c r="K406" s="1233"/>
      <c r="L406" s="1234" t="e">
        <f ca="1">_xludf.IFS(D406="成田机场",3000,D406="羽田机场",1200,E406="NearMe",1000,E406="VIP-limo",H406*0.12)</f>
        <v>#NAME?</v>
      </c>
      <c r="M406" s="1235" t="e">
        <f ca="1">_xludf.IFS(D406="成田机场",4000,D406="羽田机场",1000,E406="VIP-limo",0)</f>
        <v>#NAME?</v>
      </c>
      <c r="N406" s="1235" t="e">
        <f ca="1">(16500-L406-M406)*0.7</f>
        <v>#NAME?</v>
      </c>
      <c r="O406" s="1236"/>
      <c r="P406" s="1235"/>
      <c r="Q406" s="1237"/>
      <c r="R406" s="1239"/>
      <c r="S406" s="1239"/>
      <c r="T406" s="1237"/>
      <c r="U406" s="1239"/>
      <c r="V406" s="1239" t="e">
        <f t="shared" ca="1" si="36"/>
        <v>#NAME?</v>
      </c>
      <c r="W406" s="1239" t="e">
        <f t="shared" ca="1" si="37"/>
        <v>#NAME?</v>
      </c>
      <c r="X406" s="1240" t="e">
        <f t="shared" ca="1" si="38"/>
        <v>#NAME?</v>
      </c>
      <c r="Y406" s="1241" t="e">
        <f t="shared" ca="1" si="39"/>
        <v>#NAME?</v>
      </c>
      <c r="Z406" s="1242" t="s">
        <v>3508</v>
      </c>
      <c r="AA406" s="1217" t="s">
        <v>3937</v>
      </c>
    </row>
    <row r="407" spans="1:28" ht="18">
      <c r="A407" s="1217" t="s">
        <v>3938</v>
      </c>
      <c r="B407" s="1218">
        <v>44950.625</v>
      </c>
      <c r="C407" s="1217" t="s">
        <v>3473</v>
      </c>
      <c r="D407" s="1217"/>
      <c r="E407" s="1217" t="s">
        <v>3503</v>
      </c>
      <c r="F407" s="1217" t="s">
        <v>52</v>
      </c>
      <c r="G407" s="1261" t="s">
        <v>3512</v>
      </c>
      <c r="H407" s="1219">
        <v>17335</v>
      </c>
      <c r="I407" s="1220" t="s">
        <v>3063</v>
      </c>
      <c r="J407" s="1221" t="s">
        <v>3453</v>
      </c>
      <c r="K407" s="1233"/>
      <c r="L407" s="1234">
        <v>1200</v>
      </c>
      <c r="M407" s="1235">
        <v>1000</v>
      </c>
      <c r="N407" s="1235"/>
      <c r="O407" s="1236"/>
      <c r="P407" s="1235">
        <v>4000</v>
      </c>
      <c r="Q407" s="1237"/>
      <c r="R407" s="1239"/>
      <c r="S407" s="1239"/>
      <c r="T407" s="1237"/>
      <c r="U407" s="1239"/>
      <c r="V407" s="1239">
        <f t="shared" si="36"/>
        <v>15135</v>
      </c>
      <c r="W407" s="1239">
        <f t="shared" si="37"/>
        <v>1375.9090909090919</v>
      </c>
      <c r="X407" s="1240">
        <f t="shared" si="38"/>
        <v>9759.0909090909081</v>
      </c>
      <c r="Y407" s="1241">
        <f t="shared" si="39"/>
        <v>0.56297034376065236</v>
      </c>
      <c r="Z407" s="1242" t="s">
        <v>1540</v>
      </c>
      <c r="AA407" s="1217" t="s">
        <v>3938</v>
      </c>
    </row>
    <row r="408" spans="1:28" ht="18">
      <c r="A408" s="1217" t="s">
        <v>3939</v>
      </c>
      <c r="B408" s="1218">
        <v>44950.666666666664</v>
      </c>
      <c r="C408" s="1217" t="s">
        <v>570</v>
      </c>
      <c r="D408" s="1217" t="s">
        <v>3446</v>
      </c>
      <c r="E408" s="1217" t="s">
        <v>3542</v>
      </c>
      <c r="F408" s="1217" t="s">
        <v>52</v>
      </c>
      <c r="G408" s="1217" t="s">
        <v>3512</v>
      </c>
      <c r="H408" s="1219">
        <f>79/0.0076+1950</f>
        <v>12344.736842105263</v>
      </c>
      <c r="I408" s="1220" t="s">
        <v>3050</v>
      </c>
      <c r="J408" s="1221" t="s">
        <v>3543</v>
      </c>
      <c r="K408" s="1233"/>
      <c r="L408" s="1234">
        <v>1200</v>
      </c>
      <c r="M408" s="1235">
        <v>1000</v>
      </c>
      <c r="N408" s="1235"/>
      <c r="O408" s="1236"/>
      <c r="P408" s="1235">
        <v>4000</v>
      </c>
      <c r="Q408" s="1237"/>
      <c r="R408" s="1239"/>
      <c r="S408" s="1239"/>
      <c r="T408" s="1237"/>
      <c r="U408" s="1239"/>
      <c r="V408" s="1239">
        <f t="shared" si="36"/>
        <v>10144.736842105263</v>
      </c>
      <c r="W408" s="1239">
        <f t="shared" si="37"/>
        <v>922.24880382775154</v>
      </c>
      <c r="X408" s="1240">
        <f t="shared" si="38"/>
        <v>5222.4880382775118</v>
      </c>
      <c r="Y408" s="1241">
        <f t="shared" si="39"/>
        <v>0.42305381678649634</v>
      </c>
      <c r="Z408" s="1242" t="s">
        <v>27</v>
      </c>
      <c r="AA408" s="1217" t="s">
        <v>3939</v>
      </c>
    </row>
    <row r="409" spans="1:28" ht="18">
      <c r="A409" s="1246" t="s">
        <v>3940</v>
      </c>
      <c r="B409" s="1247">
        <v>44950.770833333336</v>
      </c>
      <c r="C409" s="1246" t="s">
        <v>1170</v>
      </c>
      <c r="D409" s="1246" t="s">
        <v>3446</v>
      </c>
      <c r="E409" s="1246" t="s">
        <v>3474</v>
      </c>
      <c r="F409" s="1246" t="s">
        <v>52</v>
      </c>
      <c r="G409" s="1246" t="s">
        <v>3512</v>
      </c>
      <c r="H409" s="1248">
        <v>11900</v>
      </c>
      <c r="I409" s="1249" t="s">
        <v>3063</v>
      </c>
      <c r="J409" s="1250" t="s">
        <v>3453</v>
      </c>
      <c r="K409" s="1262"/>
      <c r="L409" s="1252">
        <v>1200</v>
      </c>
      <c r="M409" s="1253">
        <v>1000</v>
      </c>
      <c r="N409" s="1253"/>
      <c r="O409" s="1254"/>
      <c r="P409" s="1253">
        <v>4000</v>
      </c>
      <c r="Q409" s="1255"/>
      <c r="R409" s="1260"/>
      <c r="S409" s="1260"/>
      <c r="T409" s="1263"/>
      <c r="U409" s="1260"/>
      <c r="V409" s="1256">
        <f t="shared" si="36"/>
        <v>9700</v>
      </c>
      <c r="W409" s="1256">
        <f t="shared" si="37"/>
        <v>881.81818181818198</v>
      </c>
      <c r="X409" s="1257">
        <f t="shared" si="38"/>
        <v>4818.181818181818</v>
      </c>
      <c r="Y409" s="1258">
        <f t="shared" si="39"/>
        <v>0.40488922841864017</v>
      </c>
      <c r="Z409" s="1259" t="s">
        <v>27</v>
      </c>
      <c r="AA409" s="1246" t="s">
        <v>3940</v>
      </c>
      <c r="AB409" s="1260"/>
    </row>
    <row r="410" spans="1:28" ht="18">
      <c r="A410" s="1217" t="s">
        <v>3941</v>
      </c>
      <c r="B410" s="1218">
        <v>44951.225694444445</v>
      </c>
      <c r="C410" s="1217" t="s">
        <v>570</v>
      </c>
      <c r="D410" s="1217"/>
      <c r="E410" s="1217" t="s">
        <v>3579</v>
      </c>
      <c r="F410" s="1217" t="s">
        <v>3148</v>
      </c>
      <c r="G410" s="1217" t="s">
        <v>3466</v>
      </c>
      <c r="H410" s="1219">
        <v>15000</v>
      </c>
      <c r="I410" s="1220" t="s">
        <v>3063</v>
      </c>
      <c r="J410" s="1221" t="s">
        <v>3453</v>
      </c>
      <c r="K410" s="1233"/>
      <c r="L410" s="1234">
        <v>1200</v>
      </c>
      <c r="M410" s="1235">
        <v>1000</v>
      </c>
      <c r="N410" s="1235"/>
      <c r="O410" s="1236"/>
      <c r="P410" s="1235">
        <v>4000</v>
      </c>
      <c r="Q410" s="1237"/>
      <c r="R410" s="10">
        <v>900</v>
      </c>
      <c r="T410" s="1238"/>
      <c r="V410" s="1239">
        <f t="shared" si="36"/>
        <v>11900</v>
      </c>
      <c r="W410" s="1239">
        <f t="shared" si="37"/>
        <v>1081.818181818182</v>
      </c>
      <c r="X410" s="1240">
        <f t="shared" si="38"/>
        <v>6818.181818181818</v>
      </c>
      <c r="Y410" s="1241">
        <f t="shared" si="39"/>
        <v>0.45454545454545453</v>
      </c>
      <c r="Z410" s="1242" t="s">
        <v>27</v>
      </c>
      <c r="AA410" s="1217" t="s">
        <v>3941</v>
      </c>
    </row>
    <row r="411" spans="1:28" ht="18">
      <c r="A411" s="1217" t="s">
        <v>3942</v>
      </c>
      <c r="B411" s="1218">
        <v>44951.3125</v>
      </c>
      <c r="C411" s="1217" t="s">
        <v>3473</v>
      </c>
      <c r="D411" s="1217"/>
      <c r="E411" s="1217" t="s">
        <v>3570</v>
      </c>
      <c r="F411" s="1217" t="s">
        <v>55</v>
      </c>
      <c r="G411" s="1217" t="s">
        <v>3714</v>
      </c>
      <c r="H411" s="1219">
        <v>16000</v>
      </c>
      <c r="I411" s="1220" t="s">
        <v>3063</v>
      </c>
      <c r="J411" s="1221" t="s">
        <v>3453</v>
      </c>
      <c r="K411" s="1233"/>
      <c r="L411" s="1234">
        <v>1000</v>
      </c>
      <c r="M411" s="1235"/>
      <c r="N411" s="1235"/>
      <c r="O411" s="1236"/>
      <c r="P411" s="1235">
        <v>5300</v>
      </c>
      <c r="Q411" s="1237"/>
      <c r="T411" s="1238"/>
      <c r="V411" s="1239">
        <f t="shared" si="36"/>
        <v>15000</v>
      </c>
      <c r="W411" s="1239">
        <f t="shared" si="37"/>
        <v>1363.636363636364</v>
      </c>
      <c r="X411" s="1240">
        <f t="shared" si="38"/>
        <v>8336.363636363636</v>
      </c>
      <c r="Y411" s="1241">
        <f t="shared" si="39"/>
        <v>0.52102272727272725</v>
      </c>
      <c r="Z411" s="1242" t="s">
        <v>3572</v>
      </c>
      <c r="AA411" s="1217" t="s">
        <v>3942</v>
      </c>
    </row>
    <row r="412" spans="1:28" ht="18">
      <c r="A412" s="1217" t="s">
        <v>3943</v>
      </c>
      <c r="B412" s="1218">
        <v>44951.3125</v>
      </c>
      <c r="C412" s="1217" t="s">
        <v>3473</v>
      </c>
      <c r="D412" s="1217"/>
      <c r="E412" s="1217" t="s">
        <v>3570</v>
      </c>
      <c r="F412" s="1217" t="s">
        <v>86</v>
      </c>
      <c r="G412" s="1217" t="s">
        <v>3547</v>
      </c>
      <c r="H412" s="1219">
        <v>15000</v>
      </c>
      <c r="I412" s="1220" t="s">
        <v>3063</v>
      </c>
      <c r="J412" s="1221" t="s">
        <v>3453</v>
      </c>
      <c r="K412" s="1233"/>
      <c r="L412" s="1234">
        <v>1000</v>
      </c>
      <c r="M412" s="1235"/>
      <c r="N412" s="1235"/>
      <c r="O412" s="1236"/>
      <c r="P412" s="1235">
        <v>4300</v>
      </c>
      <c r="Q412" s="1237"/>
      <c r="T412" s="1238"/>
      <c r="V412" s="1239">
        <f t="shared" si="36"/>
        <v>14000</v>
      </c>
      <c r="W412" s="1239">
        <f t="shared" si="37"/>
        <v>1272.7272727272739</v>
      </c>
      <c r="X412" s="1240">
        <f t="shared" si="38"/>
        <v>8427.2727272727261</v>
      </c>
      <c r="Y412" s="1241">
        <f t="shared" si="39"/>
        <v>0.56181818181818177</v>
      </c>
      <c r="Z412" s="1242" t="s">
        <v>3572</v>
      </c>
      <c r="AA412" s="1217" t="s">
        <v>3943</v>
      </c>
    </row>
    <row r="413" spans="1:28" ht="18">
      <c r="A413" s="1217" t="s">
        <v>3944</v>
      </c>
      <c r="B413" s="1218">
        <v>44951.3125</v>
      </c>
      <c r="C413" s="1217" t="s">
        <v>3473</v>
      </c>
      <c r="D413" s="1217"/>
      <c r="E413" s="1217" t="s">
        <v>3570</v>
      </c>
      <c r="F413" s="1217" t="s">
        <v>52</v>
      </c>
      <c r="G413" s="1217" t="s">
        <v>3512</v>
      </c>
      <c r="H413" s="1219">
        <v>16000</v>
      </c>
      <c r="I413" s="1220" t="s">
        <v>3063</v>
      </c>
      <c r="J413" s="1221" t="s">
        <v>3453</v>
      </c>
      <c r="K413" s="1233"/>
      <c r="L413" s="1234">
        <v>1000</v>
      </c>
      <c r="M413" s="1235"/>
      <c r="N413" s="1235"/>
      <c r="O413" s="1236"/>
      <c r="P413" s="1235">
        <v>5300</v>
      </c>
      <c r="Q413" s="1237"/>
      <c r="T413" s="1238"/>
      <c r="V413" s="1239">
        <f t="shared" si="36"/>
        <v>15000</v>
      </c>
      <c r="W413" s="1239">
        <f t="shared" si="37"/>
        <v>1363.636363636364</v>
      </c>
      <c r="X413" s="1240">
        <f t="shared" si="38"/>
        <v>8336.363636363636</v>
      </c>
      <c r="Y413" s="1241">
        <f t="shared" si="39"/>
        <v>0.52102272727272725</v>
      </c>
      <c r="Z413" s="1242" t="s">
        <v>3572</v>
      </c>
      <c r="AA413" s="1217" t="s">
        <v>3944</v>
      </c>
    </row>
    <row r="414" spans="1:28" ht="18">
      <c r="A414" s="1265" t="s">
        <v>3945</v>
      </c>
      <c r="B414" s="1266">
        <v>44951.333333333336</v>
      </c>
      <c r="C414" s="1339"/>
      <c r="D414" s="1265"/>
      <c r="E414" s="1265" t="s">
        <v>1238</v>
      </c>
      <c r="F414" s="1265" t="s">
        <v>3468</v>
      </c>
      <c r="G414" s="1265" t="s">
        <v>3498</v>
      </c>
      <c r="H414" s="1267">
        <v>455000</v>
      </c>
      <c r="I414" s="1340" t="s">
        <v>3063</v>
      </c>
      <c r="J414" s="1269" t="s">
        <v>3453</v>
      </c>
      <c r="K414" s="1341"/>
      <c r="L414" s="1271"/>
      <c r="M414" s="1272"/>
      <c r="N414" s="1272"/>
      <c r="O414" s="1273">
        <v>9</v>
      </c>
      <c r="P414" s="1272"/>
      <c r="Q414" s="1342">
        <v>399500</v>
      </c>
      <c r="R414" s="81"/>
      <c r="S414" s="81"/>
      <c r="T414" s="1343"/>
      <c r="U414" s="81"/>
      <c r="V414" s="1276">
        <f t="shared" si="36"/>
        <v>55500</v>
      </c>
      <c r="W414" s="1276">
        <f t="shared" si="37"/>
        <v>5045.4545454545514</v>
      </c>
      <c r="X414" s="1276">
        <f t="shared" si="38"/>
        <v>50454.545454545449</v>
      </c>
      <c r="Y414" s="1277">
        <f t="shared" si="39"/>
        <v>0.11088911088911088</v>
      </c>
      <c r="Z414" s="1278" t="s">
        <v>1540</v>
      </c>
      <c r="AA414" s="1265" t="s">
        <v>3945</v>
      </c>
      <c r="AB414" s="81"/>
    </row>
    <row r="415" spans="1:28" ht="18">
      <c r="A415" s="1217" t="s">
        <v>3946</v>
      </c>
      <c r="B415" s="1218">
        <v>44951.333333333336</v>
      </c>
      <c r="C415" s="1217" t="s">
        <v>1170</v>
      </c>
      <c r="D415" s="1217" t="s">
        <v>3446</v>
      </c>
      <c r="E415" s="1217" t="s">
        <v>3452</v>
      </c>
      <c r="F415" s="1217" t="s">
        <v>101</v>
      </c>
      <c r="G415" s="1217" t="s">
        <v>3527</v>
      </c>
      <c r="H415" s="1219">
        <v>100000</v>
      </c>
      <c r="I415" s="1220" t="s">
        <v>3063</v>
      </c>
      <c r="J415" s="1221" t="s">
        <v>3453</v>
      </c>
      <c r="K415" s="1233"/>
      <c r="L415" s="1234">
        <v>15000</v>
      </c>
      <c r="M415" s="1235">
        <v>13010</v>
      </c>
      <c r="N415" s="1235"/>
      <c r="O415" s="1236"/>
      <c r="P415" s="1235">
        <v>18000</v>
      </c>
      <c r="Q415" s="1237"/>
      <c r="T415" s="1238"/>
      <c r="U415" s="10">
        <v>6160</v>
      </c>
      <c r="V415" s="1239">
        <f t="shared" si="36"/>
        <v>65830</v>
      </c>
      <c r="W415" s="1239">
        <f t="shared" si="37"/>
        <v>5984.5454545454559</v>
      </c>
      <c r="X415" s="1240">
        <f t="shared" si="38"/>
        <v>41845.454545454544</v>
      </c>
      <c r="Y415" s="1241">
        <f t="shared" si="39"/>
        <v>0.41845454545454547</v>
      </c>
      <c r="Z415" s="1242" t="s">
        <v>3454</v>
      </c>
      <c r="AA415" s="1217" t="s">
        <v>3946</v>
      </c>
    </row>
    <row r="416" spans="1:28" ht="18">
      <c r="A416" s="1217" t="s">
        <v>3947</v>
      </c>
      <c r="B416" s="1218">
        <v>44951.347222222219</v>
      </c>
      <c r="C416" s="1217" t="s">
        <v>3473</v>
      </c>
      <c r="D416" s="1217"/>
      <c r="E416" s="1217" t="s">
        <v>3579</v>
      </c>
      <c r="F416" s="1217" t="s">
        <v>3523</v>
      </c>
      <c r="G416" s="1217" t="s">
        <v>3524</v>
      </c>
      <c r="H416" s="1219">
        <v>13000</v>
      </c>
      <c r="I416" s="1220" t="s">
        <v>3050</v>
      </c>
      <c r="J416" s="1221" t="s">
        <v>3453</v>
      </c>
      <c r="K416" s="1233"/>
      <c r="L416" s="1234">
        <v>1000</v>
      </c>
      <c r="M416" s="1235"/>
      <c r="N416" s="1235">
        <f>(5000-L416-M416)*0.7</f>
        <v>2800</v>
      </c>
      <c r="O416" s="1236"/>
      <c r="P416" s="1235"/>
      <c r="Q416" s="1237"/>
      <c r="T416" s="1238"/>
      <c r="V416" s="1239">
        <f t="shared" si="36"/>
        <v>12000</v>
      </c>
      <c r="W416" s="1239">
        <f t="shared" si="37"/>
        <v>1090.9090909090919</v>
      </c>
      <c r="X416" s="1240">
        <f t="shared" si="38"/>
        <v>8109.0909090909081</v>
      </c>
      <c r="Y416" s="1241">
        <f t="shared" si="39"/>
        <v>0.62377622377622366</v>
      </c>
      <c r="Z416" s="1242" t="s">
        <v>27</v>
      </c>
      <c r="AA416" s="1217" t="s">
        <v>3947</v>
      </c>
    </row>
    <row r="417" spans="1:28" ht="18">
      <c r="A417" s="1217" t="s">
        <v>3948</v>
      </c>
      <c r="B417" s="1218">
        <v>44951.395833333336</v>
      </c>
      <c r="C417" s="1217" t="s">
        <v>1170</v>
      </c>
      <c r="D417" s="1217" t="s">
        <v>3446</v>
      </c>
      <c r="E417" s="1217" t="s">
        <v>332</v>
      </c>
      <c r="F417" s="1217" t="s">
        <v>55</v>
      </c>
      <c r="G417" s="1217" t="s">
        <v>3714</v>
      </c>
      <c r="H417" s="1219">
        <v>11000</v>
      </c>
      <c r="I417" s="1220" t="s">
        <v>3063</v>
      </c>
      <c r="J417" s="1221" t="s">
        <v>3453</v>
      </c>
      <c r="K417" s="1233"/>
      <c r="L417" s="1234">
        <v>1200</v>
      </c>
      <c r="M417" s="1235">
        <v>1000</v>
      </c>
      <c r="N417" s="1235"/>
      <c r="O417" s="1236"/>
      <c r="P417" s="1235">
        <v>4000</v>
      </c>
      <c r="Q417" s="1237"/>
      <c r="T417" s="1238"/>
      <c r="V417" s="1239">
        <f t="shared" si="36"/>
        <v>8800</v>
      </c>
      <c r="W417" s="1239">
        <f t="shared" si="37"/>
        <v>800.00000000000091</v>
      </c>
      <c r="X417" s="1240">
        <f t="shared" si="38"/>
        <v>3999.9999999999991</v>
      </c>
      <c r="Y417" s="1241">
        <f t="shared" si="39"/>
        <v>0.36363636363636354</v>
      </c>
      <c r="Z417" s="1242" t="s">
        <v>107</v>
      </c>
      <c r="AA417" s="1217" t="s">
        <v>3948</v>
      </c>
    </row>
    <row r="418" spans="1:28" ht="18">
      <c r="A418" s="1217" t="s">
        <v>3949</v>
      </c>
      <c r="B418" s="1218">
        <v>44951.395833333336</v>
      </c>
      <c r="C418" s="1217" t="s">
        <v>3473</v>
      </c>
      <c r="D418" s="1217"/>
      <c r="E418" s="1217" t="s">
        <v>3452</v>
      </c>
      <c r="F418" s="1217" t="s">
        <v>86</v>
      </c>
      <c r="G418" s="1217" t="s">
        <v>3547</v>
      </c>
      <c r="H418" s="1219">
        <v>37000</v>
      </c>
      <c r="I418" s="1220" t="s">
        <v>3063</v>
      </c>
      <c r="J418" s="1221" t="s">
        <v>3453</v>
      </c>
      <c r="K418" s="1233"/>
      <c r="L418" s="1234">
        <v>5000</v>
      </c>
      <c r="M418" s="1235">
        <v>5770</v>
      </c>
      <c r="N418" s="1235"/>
      <c r="O418" s="1236"/>
      <c r="P418" s="1235">
        <v>10000</v>
      </c>
      <c r="Q418" s="1237"/>
      <c r="T418" s="1238"/>
      <c r="V418" s="1239">
        <f t="shared" si="36"/>
        <v>26230</v>
      </c>
      <c r="W418" s="1239">
        <f t="shared" si="37"/>
        <v>2384.5454545454559</v>
      </c>
      <c r="X418" s="1240">
        <f t="shared" si="38"/>
        <v>13845.454545454544</v>
      </c>
      <c r="Y418" s="1241">
        <f t="shared" si="39"/>
        <v>0.37420147420147415</v>
      </c>
      <c r="Z418" s="1242" t="s">
        <v>3454</v>
      </c>
      <c r="AA418" s="1217" t="s">
        <v>3949</v>
      </c>
    </row>
    <row r="419" spans="1:28" ht="18">
      <c r="A419" s="1217" t="s">
        <v>3950</v>
      </c>
      <c r="B419" s="1218">
        <v>44951.395833333336</v>
      </c>
      <c r="C419" s="1217" t="s">
        <v>1170</v>
      </c>
      <c r="D419" s="1217" t="s">
        <v>3446</v>
      </c>
      <c r="E419" s="1217" t="s">
        <v>332</v>
      </c>
      <c r="F419" s="1217" t="s">
        <v>52</v>
      </c>
      <c r="G419" s="1217" t="s">
        <v>3512</v>
      </c>
      <c r="H419" s="1219">
        <v>11000</v>
      </c>
      <c r="I419" s="1220" t="s">
        <v>3063</v>
      </c>
      <c r="J419" s="1221" t="s">
        <v>3453</v>
      </c>
      <c r="K419" s="1233"/>
      <c r="L419" s="1234">
        <v>1200</v>
      </c>
      <c r="M419" s="1235">
        <v>1000</v>
      </c>
      <c r="N419" s="1235"/>
      <c r="O419" s="1236"/>
      <c r="P419" s="1235">
        <v>4000</v>
      </c>
      <c r="Q419" s="1237"/>
      <c r="T419" s="1238"/>
      <c r="V419" s="1239">
        <f t="shared" si="36"/>
        <v>8800</v>
      </c>
      <c r="W419" s="1239">
        <f t="shared" si="37"/>
        <v>800.00000000000091</v>
      </c>
      <c r="X419" s="1240">
        <f t="shared" si="38"/>
        <v>3999.9999999999991</v>
      </c>
      <c r="Y419" s="1241">
        <f t="shared" si="39"/>
        <v>0.36363636363636354</v>
      </c>
      <c r="Z419" s="1242" t="s">
        <v>107</v>
      </c>
      <c r="AA419" s="1217" t="s">
        <v>3950</v>
      </c>
    </row>
    <row r="420" spans="1:28" ht="18">
      <c r="A420" s="1217" t="s">
        <v>3951</v>
      </c>
      <c r="B420" s="1218">
        <v>44951.416666666664</v>
      </c>
      <c r="C420" s="1217" t="s">
        <v>1906</v>
      </c>
      <c r="D420" s="1217"/>
      <c r="E420" s="1217" t="s">
        <v>3507</v>
      </c>
      <c r="F420" s="1217" t="s">
        <v>1798</v>
      </c>
      <c r="G420" s="1217" t="s">
        <v>3545</v>
      </c>
      <c r="H420" s="1219">
        <v>94000</v>
      </c>
      <c r="I420" s="1220" t="s">
        <v>3050</v>
      </c>
      <c r="J420" s="1221" t="s">
        <v>3453</v>
      </c>
      <c r="K420" s="1233"/>
      <c r="L420" s="1234">
        <v>8000</v>
      </c>
      <c r="M420" s="1235"/>
      <c r="N420" s="1235"/>
      <c r="O420" s="1236">
        <v>2</v>
      </c>
      <c r="P420" s="1235">
        <v>30000</v>
      </c>
      <c r="Q420" s="1237"/>
      <c r="T420" s="1238"/>
      <c r="V420" s="1239">
        <f t="shared" si="36"/>
        <v>86000</v>
      </c>
      <c r="W420" s="1239">
        <f t="shared" si="37"/>
        <v>7818.1818181818235</v>
      </c>
      <c r="X420" s="1240">
        <f t="shared" si="38"/>
        <v>48181.818181818177</v>
      </c>
      <c r="Y420" s="1241">
        <f t="shared" si="39"/>
        <v>0.51257253384912949</v>
      </c>
      <c r="Z420" s="1242" t="s">
        <v>3508</v>
      </c>
      <c r="AA420" s="1217" t="s">
        <v>3951</v>
      </c>
    </row>
    <row r="421" spans="1:28" ht="18">
      <c r="A421" s="1217" t="s">
        <v>3952</v>
      </c>
      <c r="B421" s="1218">
        <v>44951.434027777781</v>
      </c>
      <c r="C421" s="1217" t="s">
        <v>570</v>
      </c>
      <c r="D421" s="1217" t="s">
        <v>3446</v>
      </c>
      <c r="E421" s="1217" t="s">
        <v>3764</v>
      </c>
      <c r="F421" s="1217" t="s">
        <v>52</v>
      </c>
      <c r="G421" s="1217" t="s">
        <v>3512</v>
      </c>
      <c r="H421" s="1219">
        <v>10000</v>
      </c>
      <c r="I421" s="1220" t="s">
        <v>3063</v>
      </c>
      <c r="J421" s="1221" t="s">
        <v>3453</v>
      </c>
      <c r="K421" s="1233"/>
      <c r="L421" s="1234">
        <v>1200</v>
      </c>
      <c r="M421" s="1235">
        <v>1000</v>
      </c>
      <c r="N421" s="1235"/>
      <c r="O421" s="1236"/>
      <c r="P421" s="1235">
        <v>4000</v>
      </c>
      <c r="Q421" s="1237"/>
      <c r="T421" s="1238"/>
      <c r="V421" s="1239">
        <f t="shared" si="36"/>
        <v>7800</v>
      </c>
      <c r="W421" s="1239">
        <f t="shared" si="37"/>
        <v>709.09090909090992</v>
      </c>
      <c r="X421" s="1240">
        <f t="shared" si="38"/>
        <v>3090.9090909090901</v>
      </c>
      <c r="Y421" s="1241">
        <f t="shared" si="39"/>
        <v>0.30909090909090903</v>
      </c>
      <c r="Z421" s="1242" t="s">
        <v>1540</v>
      </c>
      <c r="AA421" s="1217" t="s">
        <v>3952</v>
      </c>
    </row>
    <row r="422" spans="1:28" ht="18">
      <c r="A422" s="1217" t="s">
        <v>3953</v>
      </c>
      <c r="B422" s="1218">
        <v>44951.440972222219</v>
      </c>
      <c r="C422" s="1217" t="s">
        <v>570</v>
      </c>
      <c r="D422" s="1217" t="s">
        <v>3456</v>
      </c>
      <c r="E422" s="1217" t="s">
        <v>1371</v>
      </c>
      <c r="F422" s="1217" t="s">
        <v>3148</v>
      </c>
      <c r="G422" s="1217" t="s">
        <v>3466</v>
      </c>
      <c r="H422" s="1219">
        <v>20000</v>
      </c>
      <c r="I422" s="1220" t="s">
        <v>3063</v>
      </c>
      <c r="J422" s="1221" t="s">
        <v>3453</v>
      </c>
      <c r="K422" s="1233"/>
      <c r="L422" s="1234">
        <v>3000</v>
      </c>
      <c r="M422" s="1235">
        <v>4000</v>
      </c>
      <c r="N422" s="1235"/>
      <c r="O422" s="1236"/>
      <c r="P422" s="1235">
        <v>5000</v>
      </c>
      <c r="Q422" s="1237"/>
      <c r="R422" s="10">
        <v>1040</v>
      </c>
      <c r="T422" s="1238"/>
      <c r="V422" s="1239">
        <f t="shared" si="36"/>
        <v>11960</v>
      </c>
      <c r="W422" s="1239">
        <f t="shared" si="37"/>
        <v>1087.2727272727279</v>
      </c>
      <c r="X422" s="1240">
        <f t="shared" si="38"/>
        <v>5872.7272727272721</v>
      </c>
      <c r="Y422" s="1241">
        <f t="shared" si="39"/>
        <v>0.29363636363636358</v>
      </c>
      <c r="Z422" s="1242" t="s">
        <v>1540</v>
      </c>
      <c r="AA422" s="1217" t="s">
        <v>3953</v>
      </c>
    </row>
    <row r="423" spans="1:28" ht="18">
      <c r="A423" s="1217" t="s">
        <v>3954</v>
      </c>
      <c r="B423" s="1218">
        <v>44951.458333333336</v>
      </c>
      <c r="C423" s="1217" t="s">
        <v>1906</v>
      </c>
      <c r="D423" s="1217"/>
      <c r="E423" s="1217" t="s">
        <v>3507</v>
      </c>
      <c r="F423" s="1217" t="s">
        <v>3955</v>
      </c>
      <c r="G423" s="1217" t="s">
        <v>3457</v>
      </c>
      <c r="H423" s="1219">
        <v>115000</v>
      </c>
      <c r="I423" s="1220" t="s">
        <v>3050</v>
      </c>
      <c r="J423" s="1221" t="s">
        <v>3453</v>
      </c>
      <c r="K423" s="1233"/>
      <c r="L423" s="1234">
        <v>8000</v>
      </c>
      <c r="M423" s="1235"/>
      <c r="N423" s="1235"/>
      <c r="O423" s="1236">
        <v>3</v>
      </c>
      <c r="P423" s="1235">
        <v>53000</v>
      </c>
      <c r="Q423" s="1237"/>
      <c r="T423" s="1238"/>
      <c r="V423" s="1239">
        <f t="shared" si="36"/>
        <v>107000</v>
      </c>
      <c r="W423" s="1239">
        <f t="shared" si="37"/>
        <v>9727.2727272727352</v>
      </c>
      <c r="X423" s="1240">
        <f t="shared" si="38"/>
        <v>44272.727272727265</v>
      </c>
      <c r="Y423" s="1241">
        <f t="shared" si="39"/>
        <v>0.38498023715415014</v>
      </c>
      <c r="Z423" s="1242" t="s">
        <v>3508</v>
      </c>
      <c r="AA423" s="1217" t="s">
        <v>3954</v>
      </c>
    </row>
    <row r="424" spans="1:28" ht="18">
      <c r="A424" s="1217" t="s">
        <v>3956</v>
      </c>
      <c r="B424" s="1218">
        <v>44951.5625</v>
      </c>
      <c r="C424" s="1217" t="s">
        <v>3473</v>
      </c>
      <c r="D424" s="1217"/>
      <c r="E424" s="1217" t="s">
        <v>3579</v>
      </c>
      <c r="F424" s="1217" t="s">
        <v>3523</v>
      </c>
      <c r="G424" s="1217" t="s">
        <v>3524</v>
      </c>
      <c r="H424" s="1219">
        <v>13000</v>
      </c>
      <c r="I424" s="1220" t="s">
        <v>3050</v>
      </c>
      <c r="J424" s="1221" t="s">
        <v>3453</v>
      </c>
      <c r="K424" s="1233"/>
      <c r="L424" s="1234">
        <v>1000</v>
      </c>
      <c r="M424" s="1235"/>
      <c r="N424" s="1235">
        <f>(5000-L424-M424)*0.7</f>
        <v>2800</v>
      </c>
      <c r="O424" s="1236"/>
      <c r="P424" s="1235"/>
      <c r="Q424" s="1237"/>
      <c r="T424" s="1238"/>
      <c r="V424" s="1239">
        <f t="shared" si="36"/>
        <v>12000</v>
      </c>
      <c r="W424" s="1239">
        <f t="shared" si="37"/>
        <v>1090.9090909090919</v>
      </c>
      <c r="X424" s="1240">
        <f t="shared" si="38"/>
        <v>8109.0909090909081</v>
      </c>
      <c r="Y424" s="1241">
        <f t="shared" si="39"/>
        <v>0.62377622377622366</v>
      </c>
      <c r="Z424" s="1242" t="s">
        <v>27</v>
      </c>
      <c r="AA424" s="1217" t="s">
        <v>3956</v>
      </c>
      <c r="AB424" s="1260"/>
    </row>
    <row r="425" spans="1:28" ht="18">
      <c r="A425" s="1217" t="s">
        <v>3957</v>
      </c>
      <c r="B425" s="1218">
        <v>44951.621527777781</v>
      </c>
      <c r="C425" s="1217" t="s">
        <v>570</v>
      </c>
      <c r="D425" s="1217" t="s">
        <v>3456</v>
      </c>
      <c r="E425" s="1217" t="s">
        <v>3723</v>
      </c>
      <c r="F425" s="1217" t="s">
        <v>3148</v>
      </c>
      <c r="G425" s="1261" t="s">
        <v>3466</v>
      </c>
      <c r="H425" s="1219">
        <v>20000</v>
      </c>
      <c r="I425" s="1220" t="s">
        <v>3063</v>
      </c>
      <c r="J425" s="1221" t="s">
        <v>3453</v>
      </c>
      <c r="K425" s="1233"/>
      <c r="L425" s="1234">
        <v>3000</v>
      </c>
      <c r="M425" s="1235">
        <v>4000</v>
      </c>
      <c r="N425" s="1235"/>
      <c r="O425" s="1236"/>
      <c r="P425" s="1235">
        <v>5000</v>
      </c>
      <c r="Q425" s="1237"/>
      <c r="R425" s="10">
        <v>780</v>
      </c>
      <c r="T425" s="1238"/>
      <c r="V425" s="1239">
        <f t="shared" si="36"/>
        <v>12220</v>
      </c>
      <c r="W425" s="1239">
        <f t="shared" si="37"/>
        <v>1110.9090909090919</v>
      </c>
      <c r="X425" s="1240">
        <f t="shared" si="38"/>
        <v>6109.0909090909081</v>
      </c>
      <c r="Y425" s="1241">
        <f t="shared" si="39"/>
        <v>0.30545454545454542</v>
      </c>
      <c r="Z425" s="1242" t="s">
        <v>3454</v>
      </c>
      <c r="AA425" s="1217" t="s">
        <v>3957</v>
      </c>
    </row>
    <row r="426" spans="1:28" ht="18">
      <c r="A426" s="1217" t="s">
        <v>3958</v>
      </c>
      <c r="B426" s="1218">
        <v>44951.729166666664</v>
      </c>
      <c r="C426" s="1217" t="s">
        <v>3473</v>
      </c>
      <c r="D426" s="1217"/>
      <c r="E426" s="1217" t="s">
        <v>3570</v>
      </c>
      <c r="F426" s="1217" t="s">
        <v>55</v>
      </c>
      <c r="G426" s="1217" t="s">
        <v>3714</v>
      </c>
      <c r="H426" s="1219">
        <v>16000</v>
      </c>
      <c r="I426" s="1220" t="s">
        <v>3063</v>
      </c>
      <c r="J426" s="1221" t="s">
        <v>3453</v>
      </c>
      <c r="K426" s="1233"/>
      <c r="L426" s="1234">
        <v>1000</v>
      </c>
      <c r="M426" s="1235"/>
      <c r="N426" s="1235"/>
      <c r="O426" s="1236"/>
      <c r="P426" s="1235">
        <v>5300</v>
      </c>
      <c r="Q426" s="1237"/>
      <c r="T426" s="1238"/>
      <c r="V426" s="1239">
        <f t="shared" si="36"/>
        <v>15000</v>
      </c>
      <c r="W426" s="1239">
        <f t="shared" si="37"/>
        <v>1363.636363636364</v>
      </c>
      <c r="X426" s="1240">
        <f t="shared" si="38"/>
        <v>8336.363636363636</v>
      </c>
      <c r="Y426" s="1241">
        <f t="shared" si="39"/>
        <v>0.52102272727272725</v>
      </c>
      <c r="Z426" s="1242" t="s">
        <v>3572</v>
      </c>
      <c r="AA426" s="1217" t="s">
        <v>3958</v>
      </c>
    </row>
    <row r="427" spans="1:28" ht="18">
      <c r="A427" s="1217" t="s">
        <v>3959</v>
      </c>
      <c r="B427" s="1218">
        <v>44951.729166666664</v>
      </c>
      <c r="C427" s="1217" t="s">
        <v>3473</v>
      </c>
      <c r="D427" s="1217"/>
      <c r="E427" s="1217" t="s">
        <v>3570</v>
      </c>
      <c r="F427" s="1217" t="s">
        <v>86</v>
      </c>
      <c r="G427" s="666" t="s">
        <v>3547</v>
      </c>
      <c r="H427" s="1219">
        <v>15000</v>
      </c>
      <c r="I427" s="1220" t="s">
        <v>3063</v>
      </c>
      <c r="J427" s="1221" t="s">
        <v>3453</v>
      </c>
      <c r="K427" s="1233"/>
      <c r="L427" s="1234">
        <v>1000</v>
      </c>
      <c r="M427" s="1235"/>
      <c r="N427" s="1235"/>
      <c r="O427" s="1236"/>
      <c r="P427" s="1235">
        <v>4300</v>
      </c>
      <c r="Q427" s="1237"/>
      <c r="T427" s="1238"/>
      <c r="V427" s="1239">
        <f t="shared" si="36"/>
        <v>14000</v>
      </c>
      <c r="W427" s="1239">
        <f t="shared" si="37"/>
        <v>1272.7272727272739</v>
      </c>
      <c r="X427" s="1240">
        <f t="shared" si="38"/>
        <v>8427.2727272727261</v>
      </c>
      <c r="Y427" s="1241">
        <f t="shared" si="39"/>
        <v>0.56181818181818177</v>
      </c>
      <c r="Z427" s="1242" t="s">
        <v>3572</v>
      </c>
      <c r="AA427" s="1217" t="s">
        <v>3959</v>
      </c>
    </row>
    <row r="428" spans="1:28" ht="18">
      <c r="A428" s="1246" t="s">
        <v>3960</v>
      </c>
      <c r="B428" s="1247">
        <v>44951.729166666664</v>
      </c>
      <c r="C428" s="1246" t="s">
        <v>3473</v>
      </c>
      <c r="D428" s="1246"/>
      <c r="E428" s="1246" t="s">
        <v>3570</v>
      </c>
      <c r="F428" s="1246" t="s">
        <v>52</v>
      </c>
      <c r="G428" s="1344" t="s">
        <v>3512</v>
      </c>
      <c r="H428" s="1248">
        <v>16000</v>
      </c>
      <c r="I428" s="1249" t="s">
        <v>3063</v>
      </c>
      <c r="J428" s="1250" t="s">
        <v>3453</v>
      </c>
      <c r="K428" s="1262"/>
      <c r="L428" s="1252">
        <v>1000</v>
      </c>
      <c r="M428" s="1253"/>
      <c r="N428" s="1253"/>
      <c r="O428" s="1254"/>
      <c r="P428" s="1253">
        <v>5300</v>
      </c>
      <c r="Q428" s="1255"/>
      <c r="R428" s="1256"/>
      <c r="S428" s="1256"/>
      <c r="T428" s="1255"/>
      <c r="U428" s="1256"/>
      <c r="V428" s="1256">
        <f t="shared" si="36"/>
        <v>15000</v>
      </c>
      <c r="W428" s="1256">
        <f t="shared" si="37"/>
        <v>1363.636363636364</v>
      </c>
      <c r="X428" s="1257">
        <f t="shared" si="38"/>
        <v>8336.363636363636</v>
      </c>
      <c r="Y428" s="1258">
        <f t="shared" si="39"/>
        <v>0.52102272727272725</v>
      </c>
      <c r="Z428" s="1259" t="s">
        <v>3572</v>
      </c>
      <c r="AA428" s="1246" t="s">
        <v>3960</v>
      </c>
      <c r="AB428" s="1260"/>
    </row>
    <row r="429" spans="1:28" ht="18">
      <c r="A429" s="1217" t="s">
        <v>3961</v>
      </c>
      <c r="B429" s="1218">
        <v>44952.201388888891</v>
      </c>
      <c r="C429" s="1217" t="s">
        <v>1170</v>
      </c>
      <c r="D429" s="1217" t="s">
        <v>3456</v>
      </c>
      <c r="E429" s="1217" t="s">
        <v>2499</v>
      </c>
      <c r="F429" s="1217" t="s">
        <v>3523</v>
      </c>
      <c r="G429" s="1217" t="s">
        <v>3524</v>
      </c>
      <c r="H429" s="1219">
        <v>19000</v>
      </c>
      <c r="I429" s="1220" t="s">
        <v>3063</v>
      </c>
      <c r="J429" s="1221" t="s">
        <v>3453</v>
      </c>
      <c r="K429" s="1233"/>
      <c r="L429" s="1234" t="e">
        <f t="shared" ref="L429:L430" ca="1" si="52">_xludf.IFS(D429="成田机场",3000,D429="羽田机场",1200,E429="NearMe",1000,E429="VIP-limo",H429*0.12)</f>
        <v>#NAME?</v>
      </c>
      <c r="M429" s="1235" t="e">
        <f t="shared" ref="M429:M430" ca="1" si="53">_xludf.IFS(D429="成田机场",4000,D429="羽田机场",1000,E429="VIP-limo",0)</f>
        <v>#NAME?</v>
      </c>
      <c r="N429" s="1235" t="e">
        <f ca="1">(16500-L429-M429)*0.7</f>
        <v>#NAME?</v>
      </c>
      <c r="O429" s="1236"/>
      <c r="P429" s="1235"/>
      <c r="Q429" s="1237"/>
      <c r="R429" s="1239"/>
      <c r="S429" s="1239"/>
      <c r="T429" s="1237"/>
      <c r="U429" s="1239"/>
      <c r="V429" s="1239" t="e">
        <f t="shared" ca="1" si="36"/>
        <v>#NAME?</v>
      </c>
      <c r="W429" s="1239" t="e">
        <f t="shared" ca="1" si="37"/>
        <v>#NAME?</v>
      </c>
      <c r="X429" s="1240" t="e">
        <f t="shared" ca="1" si="38"/>
        <v>#NAME?</v>
      </c>
      <c r="Y429" s="1241" t="e">
        <f t="shared" ca="1" si="39"/>
        <v>#NAME?</v>
      </c>
      <c r="Z429" s="1242" t="s">
        <v>3508</v>
      </c>
      <c r="AA429" s="1217" t="s">
        <v>3961</v>
      </c>
    </row>
    <row r="430" spans="1:28" ht="18">
      <c r="A430" s="1217" t="s">
        <v>3962</v>
      </c>
      <c r="B430" s="1218">
        <v>44952.25</v>
      </c>
      <c r="C430" s="1217" t="s">
        <v>1170</v>
      </c>
      <c r="D430" s="1217" t="s">
        <v>3456</v>
      </c>
      <c r="E430" s="1217" t="s">
        <v>3876</v>
      </c>
      <c r="F430" s="1217" t="s">
        <v>34</v>
      </c>
      <c r="G430" s="1217" t="s">
        <v>3517</v>
      </c>
      <c r="H430" s="1219">
        <v>24000</v>
      </c>
      <c r="I430" s="1220" t="s">
        <v>3063</v>
      </c>
      <c r="J430" s="1221" t="s">
        <v>3453</v>
      </c>
      <c r="K430" s="1233"/>
      <c r="L430" s="1234" t="e">
        <f t="shared" ca="1" si="52"/>
        <v>#NAME?</v>
      </c>
      <c r="M430" s="1235" t="e">
        <f t="shared" ca="1" si="53"/>
        <v>#NAME?</v>
      </c>
      <c r="N430" s="1235" t="e">
        <f ca="1">(18150-L430-M430)*0.7</f>
        <v>#NAME?</v>
      </c>
      <c r="O430" s="1236"/>
      <c r="P430" s="1235"/>
      <c r="Q430" s="1237"/>
      <c r="R430" s="1239"/>
      <c r="S430" s="1239"/>
      <c r="T430" s="1237"/>
      <c r="U430" s="1239"/>
      <c r="V430" s="1239" t="e">
        <f t="shared" ca="1" si="36"/>
        <v>#NAME?</v>
      </c>
      <c r="W430" s="1239" t="e">
        <f t="shared" ca="1" si="37"/>
        <v>#NAME?</v>
      </c>
      <c r="X430" s="1240" t="e">
        <f t="shared" ca="1" si="38"/>
        <v>#NAME?</v>
      </c>
      <c r="Y430" s="1241" t="e">
        <f t="shared" ca="1" si="39"/>
        <v>#NAME?</v>
      </c>
      <c r="Z430" s="1242" t="s">
        <v>107</v>
      </c>
      <c r="AA430" s="1217" t="s">
        <v>3962</v>
      </c>
    </row>
    <row r="431" spans="1:28" ht="18">
      <c r="A431" s="1217" t="s">
        <v>3963</v>
      </c>
      <c r="B431" s="1218">
        <v>44952.270833333336</v>
      </c>
      <c r="C431" s="1217" t="s">
        <v>1170</v>
      </c>
      <c r="D431" s="1217" t="s">
        <v>3446</v>
      </c>
      <c r="E431" s="1217" t="s">
        <v>500</v>
      </c>
      <c r="F431" s="1217" t="s">
        <v>840</v>
      </c>
      <c r="G431" s="1217" t="s">
        <v>3498</v>
      </c>
      <c r="H431" s="1219">
        <v>45000</v>
      </c>
      <c r="I431" s="1220" t="s">
        <v>3063</v>
      </c>
      <c r="J431" s="1221" t="s">
        <v>3453</v>
      </c>
      <c r="K431" s="1233"/>
      <c r="L431" s="1234"/>
      <c r="M431" s="1235"/>
      <c r="N431" s="1235"/>
      <c r="O431" s="1236"/>
      <c r="P431" s="1235"/>
      <c r="Q431" s="1245">
        <v>45000</v>
      </c>
      <c r="T431" s="1238"/>
      <c r="V431" s="1239">
        <f t="shared" si="36"/>
        <v>0</v>
      </c>
      <c r="W431" s="1239">
        <f t="shared" si="37"/>
        <v>0</v>
      </c>
      <c r="X431" s="1240">
        <f t="shared" si="38"/>
        <v>0</v>
      </c>
      <c r="Y431" s="1241">
        <f t="shared" si="39"/>
        <v>0</v>
      </c>
      <c r="Z431" s="1242" t="s">
        <v>107</v>
      </c>
      <c r="AA431" s="1217" t="s">
        <v>3963</v>
      </c>
    </row>
    <row r="432" spans="1:28" ht="18">
      <c r="A432" s="1217" t="s">
        <v>3964</v>
      </c>
      <c r="B432" s="1218">
        <v>44952.305555555555</v>
      </c>
      <c r="C432" s="1217" t="s">
        <v>3473</v>
      </c>
      <c r="D432" s="1217"/>
      <c r="E432" s="1217" t="s">
        <v>3570</v>
      </c>
      <c r="F432" s="1217" t="s">
        <v>55</v>
      </c>
      <c r="G432" s="1217" t="s">
        <v>3714</v>
      </c>
      <c r="H432" s="1219">
        <v>16000</v>
      </c>
      <c r="I432" s="1220" t="s">
        <v>3063</v>
      </c>
      <c r="J432" s="1221" t="s">
        <v>3453</v>
      </c>
      <c r="K432" s="1233"/>
      <c r="L432" s="1234">
        <v>1000</v>
      </c>
      <c r="M432" s="1235"/>
      <c r="N432" s="1235"/>
      <c r="O432" s="1236"/>
      <c r="P432" s="1235">
        <v>5300</v>
      </c>
      <c r="Q432" s="1237"/>
      <c r="T432" s="1238"/>
      <c r="V432" s="1239">
        <f t="shared" si="36"/>
        <v>15000</v>
      </c>
      <c r="W432" s="1239">
        <f t="shared" si="37"/>
        <v>1363.636363636364</v>
      </c>
      <c r="X432" s="1240">
        <f t="shared" si="38"/>
        <v>8336.363636363636</v>
      </c>
      <c r="Y432" s="1241">
        <f t="shared" si="39"/>
        <v>0.52102272727272725</v>
      </c>
      <c r="Z432" s="1242" t="s">
        <v>3572</v>
      </c>
      <c r="AA432" s="1217" t="s">
        <v>3964</v>
      </c>
    </row>
    <row r="433" spans="1:28" ht="18">
      <c r="A433" s="1217" t="s">
        <v>3965</v>
      </c>
      <c r="B433" s="1218">
        <v>44952.305555555555</v>
      </c>
      <c r="C433" s="1217" t="s">
        <v>3473</v>
      </c>
      <c r="D433" s="1217"/>
      <c r="E433" s="1217" t="s">
        <v>3570</v>
      </c>
      <c r="F433" s="1217" t="s">
        <v>86</v>
      </c>
      <c r="G433" s="1217" t="s">
        <v>3547</v>
      </c>
      <c r="H433" s="1219">
        <v>15000</v>
      </c>
      <c r="I433" s="1220" t="s">
        <v>3063</v>
      </c>
      <c r="J433" s="1221" t="s">
        <v>3453</v>
      </c>
      <c r="K433" s="1233"/>
      <c r="L433" s="1234">
        <v>1000</v>
      </c>
      <c r="M433" s="1235"/>
      <c r="N433" s="1235"/>
      <c r="O433" s="1236"/>
      <c r="P433" s="1235">
        <v>4300</v>
      </c>
      <c r="Q433" s="1237"/>
      <c r="T433" s="1238"/>
      <c r="V433" s="1239">
        <f t="shared" si="36"/>
        <v>14000</v>
      </c>
      <c r="W433" s="1239">
        <f t="shared" si="37"/>
        <v>1272.7272727272739</v>
      </c>
      <c r="X433" s="1240">
        <f t="shared" si="38"/>
        <v>8427.2727272727261</v>
      </c>
      <c r="Y433" s="1241">
        <f t="shared" si="39"/>
        <v>0.56181818181818177</v>
      </c>
      <c r="Z433" s="1242" t="s">
        <v>3572</v>
      </c>
      <c r="AA433" s="1217" t="s">
        <v>3965</v>
      </c>
    </row>
    <row r="434" spans="1:28" ht="18">
      <c r="A434" s="1217" t="s">
        <v>3966</v>
      </c>
      <c r="B434" s="1218">
        <v>44952.305555555555</v>
      </c>
      <c r="C434" s="1217" t="s">
        <v>3473</v>
      </c>
      <c r="D434" s="1217"/>
      <c r="E434" s="1217" t="s">
        <v>3570</v>
      </c>
      <c r="F434" s="1217" t="s">
        <v>52</v>
      </c>
      <c r="G434" s="1217" t="s">
        <v>3512</v>
      </c>
      <c r="H434" s="1219">
        <v>16000</v>
      </c>
      <c r="I434" s="1220" t="s">
        <v>3063</v>
      </c>
      <c r="J434" s="1221" t="s">
        <v>3453</v>
      </c>
      <c r="K434" s="1233"/>
      <c r="L434" s="1234">
        <v>1000</v>
      </c>
      <c r="M434" s="1235"/>
      <c r="N434" s="1235"/>
      <c r="O434" s="1236"/>
      <c r="P434" s="1235">
        <v>5300</v>
      </c>
      <c r="Q434" s="1237"/>
      <c r="T434" s="1238"/>
      <c r="V434" s="1239">
        <f t="shared" si="36"/>
        <v>15000</v>
      </c>
      <c r="W434" s="1239">
        <f t="shared" si="37"/>
        <v>1363.636363636364</v>
      </c>
      <c r="X434" s="1240">
        <f t="shared" si="38"/>
        <v>8336.363636363636</v>
      </c>
      <c r="Y434" s="1241">
        <f t="shared" si="39"/>
        <v>0.52102272727272725</v>
      </c>
      <c r="Z434" s="1242" t="s">
        <v>3572</v>
      </c>
      <c r="AA434" s="1217" t="s">
        <v>3966</v>
      </c>
    </row>
    <row r="435" spans="1:28" ht="18">
      <c r="A435" s="1217" t="s">
        <v>3967</v>
      </c>
      <c r="B435" s="1218">
        <v>44952.329861111109</v>
      </c>
      <c r="C435" s="1217" t="s">
        <v>570</v>
      </c>
      <c r="D435" s="1217" t="s">
        <v>3456</v>
      </c>
      <c r="E435" s="1217" t="s">
        <v>3461</v>
      </c>
      <c r="F435" s="1217" t="s">
        <v>86</v>
      </c>
      <c r="G435" s="1217" t="s">
        <v>3547</v>
      </c>
      <c r="H435" s="1219">
        <v>20000</v>
      </c>
      <c r="I435" s="1220" t="s">
        <v>3063</v>
      </c>
      <c r="J435" s="1221"/>
      <c r="K435" s="1233"/>
      <c r="L435" s="1234">
        <v>3000</v>
      </c>
      <c r="M435" s="1235">
        <v>5260</v>
      </c>
      <c r="N435" s="1235"/>
      <c r="O435" s="1236"/>
      <c r="P435" s="1235">
        <v>5000</v>
      </c>
      <c r="Q435" s="1237"/>
      <c r="R435" s="1239"/>
      <c r="S435" s="1239"/>
      <c r="T435" s="1237"/>
      <c r="U435" s="1239"/>
      <c r="V435" s="1239">
        <f t="shared" si="36"/>
        <v>11740</v>
      </c>
      <c r="W435" s="1239">
        <f t="shared" si="37"/>
        <v>1067.2727272727279</v>
      </c>
      <c r="X435" s="1240">
        <f t="shared" si="38"/>
        <v>5672.7272727272721</v>
      </c>
      <c r="Y435" s="1241">
        <f t="shared" si="39"/>
        <v>0.28363636363636363</v>
      </c>
      <c r="Z435" s="1242" t="s">
        <v>3464</v>
      </c>
      <c r="AA435" s="1217" t="s">
        <v>3967</v>
      </c>
    </row>
    <row r="436" spans="1:28" ht="18">
      <c r="A436" s="1217" t="s">
        <v>3968</v>
      </c>
      <c r="B436" s="1218">
        <v>44952.375</v>
      </c>
      <c r="C436" s="1217" t="s">
        <v>1906</v>
      </c>
      <c r="D436" s="1217"/>
      <c r="E436" s="1217" t="s">
        <v>3452</v>
      </c>
      <c r="F436" s="1217" t="s">
        <v>2285</v>
      </c>
      <c r="G436" s="1217" t="s">
        <v>3527</v>
      </c>
      <c r="H436" s="1219">
        <v>50000</v>
      </c>
      <c r="I436" s="1220" t="s">
        <v>3063</v>
      </c>
      <c r="J436" s="1221" t="s">
        <v>3453</v>
      </c>
      <c r="K436" s="1233"/>
      <c r="L436" s="1234">
        <v>5000</v>
      </c>
      <c r="M436" s="1235">
        <v>7920</v>
      </c>
      <c r="N436" s="1235"/>
      <c r="O436" s="1236">
        <v>1</v>
      </c>
      <c r="P436" s="1235">
        <v>15000</v>
      </c>
      <c r="Q436" s="1237"/>
      <c r="R436" s="1239">
        <v>320</v>
      </c>
      <c r="S436" s="1239"/>
      <c r="T436" s="1237"/>
      <c r="U436" s="1239"/>
      <c r="V436" s="1239">
        <f t="shared" si="36"/>
        <v>36760</v>
      </c>
      <c r="W436" s="1239">
        <f t="shared" si="37"/>
        <v>3341.8181818181838</v>
      </c>
      <c r="X436" s="1240">
        <f t="shared" si="38"/>
        <v>18418.181818181816</v>
      </c>
      <c r="Y436" s="1241">
        <f t="shared" si="39"/>
        <v>0.36836363636363634</v>
      </c>
      <c r="Z436" s="1242" t="s">
        <v>3454</v>
      </c>
      <c r="AA436" s="1217" t="s">
        <v>3968</v>
      </c>
    </row>
    <row r="437" spans="1:28" ht="18">
      <c r="A437" s="1217" t="s">
        <v>3969</v>
      </c>
      <c r="B437" s="1218">
        <v>44952.375</v>
      </c>
      <c r="C437" s="1217" t="s">
        <v>1906</v>
      </c>
      <c r="D437" s="1217"/>
      <c r="E437" s="1217" t="s">
        <v>1238</v>
      </c>
      <c r="F437" s="1217" t="s">
        <v>3497</v>
      </c>
      <c r="G437" s="1217" t="s">
        <v>3498</v>
      </c>
      <c r="H437" s="1219">
        <v>284000</v>
      </c>
      <c r="I437" s="1220" t="s">
        <v>3063</v>
      </c>
      <c r="J437" s="1221" t="s">
        <v>3453</v>
      </c>
      <c r="K437" s="1233"/>
      <c r="L437" s="1234"/>
      <c r="M437" s="1235"/>
      <c r="N437" s="1235"/>
      <c r="O437" s="1236">
        <v>5</v>
      </c>
      <c r="P437" s="1235"/>
      <c r="Q437" s="1245">
        <v>267500</v>
      </c>
      <c r="T437" s="1238"/>
      <c r="V437" s="1239">
        <f t="shared" si="36"/>
        <v>16500</v>
      </c>
      <c r="W437" s="1239">
        <f t="shared" si="37"/>
        <v>1500.0000000000018</v>
      </c>
      <c r="X437" s="1240">
        <f t="shared" si="38"/>
        <v>14999.999999999998</v>
      </c>
      <c r="Y437" s="1241">
        <f t="shared" si="39"/>
        <v>5.2816901408450696E-2</v>
      </c>
      <c r="Z437" s="1242" t="s">
        <v>1540</v>
      </c>
      <c r="AA437" s="1217" t="s">
        <v>3969</v>
      </c>
    </row>
    <row r="438" spans="1:28" ht="18">
      <c r="A438" s="1217" t="s">
        <v>3970</v>
      </c>
      <c r="B438" s="1218">
        <v>44952.375</v>
      </c>
      <c r="C438" s="1217" t="s">
        <v>1906</v>
      </c>
      <c r="D438" s="1217"/>
      <c r="E438" s="1217" t="s">
        <v>1371</v>
      </c>
      <c r="F438" s="1217" t="s">
        <v>3148</v>
      </c>
      <c r="G438" s="1217" t="s">
        <v>3864</v>
      </c>
      <c r="H438" s="1219">
        <v>200000</v>
      </c>
      <c r="I438" s="1220" t="s">
        <v>3063</v>
      </c>
      <c r="J438" s="1221" t="s">
        <v>3453</v>
      </c>
      <c r="K438" s="1233"/>
      <c r="L438" s="1234">
        <v>3000</v>
      </c>
      <c r="M438" s="1235">
        <v>10000</v>
      </c>
      <c r="N438" s="1235"/>
      <c r="O438" s="1236">
        <v>4</v>
      </c>
      <c r="P438" s="1235">
        <v>60000</v>
      </c>
      <c r="Q438" s="1237"/>
      <c r="R438" s="10">
        <v>1070</v>
      </c>
      <c r="T438" s="1238"/>
      <c r="U438" s="10">
        <v>18730</v>
      </c>
      <c r="V438" s="1239">
        <f t="shared" si="36"/>
        <v>167200</v>
      </c>
      <c r="W438" s="1239">
        <f t="shared" si="37"/>
        <v>15200</v>
      </c>
      <c r="X438" s="1240">
        <f t="shared" si="38"/>
        <v>92000</v>
      </c>
      <c r="Y438" s="1241">
        <f t="shared" si="39"/>
        <v>0.46</v>
      </c>
      <c r="Z438" s="1242" t="s">
        <v>1540</v>
      </c>
      <c r="AA438" s="1217" t="s">
        <v>3970</v>
      </c>
    </row>
    <row r="439" spans="1:28" ht="18">
      <c r="A439" s="1217" t="s">
        <v>3971</v>
      </c>
      <c r="B439" s="1218">
        <v>44952.430555555555</v>
      </c>
      <c r="C439" s="1217" t="s">
        <v>1170</v>
      </c>
      <c r="D439" s="1217" t="s">
        <v>3456</v>
      </c>
      <c r="E439" s="1217" t="s">
        <v>3507</v>
      </c>
      <c r="F439" s="1217" t="s">
        <v>55</v>
      </c>
      <c r="G439" s="1217" t="s">
        <v>3714</v>
      </c>
      <c r="H439" s="1219">
        <v>20000</v>
      </c>
      <c r="I439" s="1220" t="s">
        <v>3063</v>
      </c>
      <c r="J439" s="1221" t="s">
        <v>3453</v>
      </c>
      <c r="K439" s="1233"/>
      <c r="L439" s="1234">
        <v>3000</v>
      </c>
      <c r="M439" s="1235">
        <v>4000</v>
      </c>
      <c r="N439" s="1235"/>
      <c r="O439" s="1236"/>
      <c r="P439" s="1235">
        <v>5000</v>
      </c>
      <c r="Q439" s="1237"/>
      <c r="T439" s="1238"/>
      <c r="V439" s="1239">
        <f t="shared" si="36"/>
        <v>13000</v>
      </c>
      <c r="W439" s="1239">
        <f t="shared" si="37"/>
        <v>1181.818181818182</v>
      </c>
      <c r="X439" s="1240">
        <f t="shared" si="38"/>
        <v>6818.181818181818</v>
      </c>
      <c r="Y439" s="1241">
        <f t="shared" si="39"/>
        <v>0.34090909090909088</v>
      </c>
      <c r="Z439" s="1242" t="s">
        <v>3508</v>
      </c>
      <c r="AA439" s="1217" t="s">
        <v>3971</v>
      </c>
    </row>
    <row r="440" spans="1:28" ht="18">
      <c r="A440" s="1217" t="s">
        <v>3972</v>
      </c>
      <c r="B440" s="1218">
        <v>44952.527777777781</v>
      </c>
      <c r="C440" s="1217" t="s">
        <v>570</v>
      </c>
      <c r="D440" s="1217" t="s">
        <v>3446</v>
      </c>
      <c r="E440" s="1217" t="s">
        <v>1090</v>
      </c>
      <c r="F440" s="1217" t="s">
        <v>86</v>
      </c>
      <c r="G440" s="1217" t="s">
        <v>3547</v>
      </c>
      <c r="H440" s="1219">
        <v>15000</v>
      </c>
      <c r="I440" s="1220" t="s">
        <v>3063</v>
      </c>
      <c r="J440" s="1221" t="s">
        <v>3453</v>
      </c>
      <c r="K440" s="1233"/>
      <c r="L440" s="1234">
        <v>1200</v>
      </c>
      <c r="M440" s="1235">
        <v>940</v>
      </c>
      <c r="N440" s="1235"/>
      <c r="O440" s="1236"/>
      <c r="P440" s="1235">
        <v>4000</v>
      </c>
      <c r="Q440" s="1237"/>
      <c r="T440" s="1238"/>
      <c r="V440" s="1239">
        <f t="shared" si="36"/>
        <v>12860</v>
      </c>
      <c r="W440" s="1239">
        <f t="shared" si="37"/>
        <v>1169.0909090909099</v>
      </c>
      <c r="X440" s="1240">
        <f t="shared" si="38"/>
        <v>7690.9090909090901</v>
      </c>
      <c r="Y440" s="1241">
        <f t="shared" si="39"/>
        <v>0.5127272727272727</v>
      </c>
      <c r="Z440" s="1242" t="s">
        <v>27</v>
      </c>
      <c r="AA440" s="1217" t="s">
        <v>3972</v>
      </c>
    </row>
    <row r="441" spans="1:28" ht="18">
      <c r="A441" s="1217" t="s">
        <v>3973</v>
      </c>
      <c r="B441" s="1218">
        <v>44952.538194444445</v>
      </c>
      <c r="C441" s="1217" t="s">
        <v>570</v>
      </c>
      <c r="D441" s="1217" t="s">
        <v>3456</v>
      </c>
      <c r="E441" s="1217" t="s">
        <v>3503</v>
      </c>
      <c r="F441" s="1217" t="s">
        <v>3523</v>
      </c>
      <c r="G441" s="1217" t="s">
        <v>3524</v>
      </c>
      <c r="H441" s="1219">
        <v>20800</v>
      </c>
      <c r="I441" s="1220" t="s">
        <v>3063</v>
      </c>
      <c r="J441" s="1221" t="s">
        <v>3453</v>
      </c>
      <c r="K441" s="1233"/>
      <c r="L441" s="1234" t="e">
        <f t="shared" ref="L441:L442" ca="1" si="54">_xludf.IFS(D441="成田机场",3000,D441="羽田机场",1200,E441="NearMe",1000,E441="VIP-limo",H441*0.12)</f>
        <v>#NAME?</v>
      </c>
      <c r="M441" s="1235" t="e">
        <f t="shared" ref="M441:M442" ca="1" si="55">_xludf.IFS(D441="成田机场",4000,D441="羽田机场",1000,E441="VIP-limo",0)</f>
        <v>#NAME?</v>
      </c>
      <c r="N441" s="1235" t="e">
        <f ca="1">(16500-L441-M441)*0.7</f>
        <v>#NAME?</v>
      </c>
      <c r="O441" s="1236"/>
      <c r="P441" s="1235"/>
      <c r="Q441" s="1237"/>
      <c r="R441" s="1239"/>
      <c r="S441" s="1239"/>
      <c r="T441" s="1237"/>
      <c r="U441" s="1239"/>
      <c r="V441" s="1239" t="e">
        <f t="shared" ca="1" si="36"/>
        <v>#NAME?</v>
      </c>
      <c r="W441" s="1239" t="e">
        <f t="shared" ca="1" si="37"/>
        <v>#NAME?</v>
      </c>
      <c r="X441" s="1240" t="e">
        <f t="shared" ca="1" si="38"/>
        <v>#NAME?</v>
      </c>
      <c r="Y441" s="1241" t="e">
        <f t="shared" ca="1" si="39"/>
        <v>#NAME?</v>
      </c>
      <c r="Z441" s="1242" t="s">
        <v>1540</v>
      </c>
      <c r="AA441" s="1217" t="s">
        <v>3973</v>
      </c>
    </row>
    <row r="442" spans="1:28" ht="18">
      <c r="A442" s="1217" t="s">
        <v>3974</v>
      </c>
      <c r="B442" s="1218">
        <v>44952.541666666664</v>
      </c>
      <c r="C442" s="1217" t="s">
        <v>1170</v>
      </c>
      <c r="D442" s="1217" t="s">
        <v>3446</v>
      </c>
      <c r="E442" s="1217" t="s">
        <v>1371</v>
      </c>
      <c r="F442" s="1217" t="s">
        <v>34</v>
      </c>
      <c r="G442" s="1217" t="s">
        <v>3517</v>
      </c>
      <c r="H442" s="1219">
        <f>520/0.05308</f>
        <v>9796.5335342878661</v>
      </c>
      <c r="I442" s="1220" t="s">
        <v>3063</v>
      </c>
      <c r="J442" s="1221" t="s">
        <v>3450</v>
      </c>
      <c r="K442" s="1233"/>
      <c r="L442" s="1234" t="e">
        <f t="shared" ca="1" si="54"/>
        <v>#NAME?</v>
      </c>
      <c r="M442" s="1235" t="e">
        <f t="shared" ca="1" si="55"/>
        <v>#NAME?</v>
      </c>
      <c r="N442" s="1235" t="e">
        <f ca="1">(8500-L442-M442)*0.7</f>
        <v>#NAME?</v>
      </c>
      <c r="O442" s="1236"/>
      <c r="P442" s="1235"/>
      <c r="Q442" s="1237"/>
      <c r="T442" s="1238"/>
      <c r="V442" s="1239" t="e">
        <f t="shared" ca="1" si="36"/>
        <v>#NAME?</v>
      </c>
      <c r="W442" s="1239" t="e">
        <f t="shared" ca="1" si="37"/>
        <v>#NAME?</v>
      </c>
      <c r="X442" s="1240" t="e">
        <f t="shared" ca="1" si="38"/>
        <v>#NAME?</v>
      </c>
      <c r="Y442" s="1241" t="e">
        <f t="shared" ca="1" si="39"/>
        <v>#NAME?</v>
      </c>
      <c r="Z442" s="1242" t="s">
        <v>1540</v>
      </c>
      <c r="AA442" s="1217" t="s">
        <v>3974</v>
      </c>
    </row>
    <row r="443" spans="1:28" ht="18">
      <c r="A443" s="1217" t="s">
        <v>3975</v>
      </c>
      <c r="B443" s="1218">
        <v>44952.604166666664</v>
      </c>
      <c r="C443" s="1217" t="s">
        <v>1170</v>
      </c>
      <c r="D443" s="1217" t="s">
        <v>3456</v>
      </c>
      <c r="E443" s="1217" t="s">
        <v>1238</v>
      </c>
      <c r="F443" s="1217" t="s">
        <v>52</v>
      </c>
      <c r="G443" s="1217" t="s">
        <v>3512</v>
      </c>
      <c r="H443" s="1219">
        <v>17000</v>
      </c>
      <c r="I443" s="1220" t="s">
        <v>3063</v>
      </c>
      <c r="J443" s="1221" t="s">
        <v>3453</v>
      </c>
      <c r="K443" s="1233"/>
      <c r="L443" s="1234">
        <v>3000</v>
      </c>
      <c r="M443" s="1235">
        <v>4000</v>
      </c>
      <c r="N443" s="1235"/>
      <c r="O443" s="1236"/>
      <c r="P443" s="1235">
        <v>5000</v>
      </c>
      <c r="Q443" s="1237"/>
      <c r="T443" s="1238"/>
      <c r="V443" s="1239">
        <f t="shared" si="36"/>
        <v>10000</v>
      </c>
      <c r="W443" s="1239">
        <f t="shared" si="37"/>
        <v>909.09090909090992</v>
      </c>
      <c r="X443" s="1240">
        <f t="shared" si="38"/>
        <v>4090.9090909090901</v>
      </c>
      <c r="Y443" s="1241">
        <f t="shared" si="39"/>
        <v>0.24064171122994649</v>
      </c>
      <c r="Z443" s="1242" t="s">
        <v>1540</v>
      </c>
      <c r="AA443" s="1217" t="s">
        <v>3975</v>
      </c>
    </row>
    <row r="444" spans="1:28" ht="18">
      <c r="A444" s="1217" t="s">
        <v>3976</v>
      </c>
      <c r="B444" s="1218">
        <v>44952.722222222219</v>
      </c>
      <c r="C444" s="1217" t="s">
        <v>3473</v>
      </c>
      <c r="D444" s="1217"/>
      <c r="E444" s="1217" t="s">
        <v>3570</v>
      </c>
      <c r="F444" s="1217" t="s">
        <v>55</v>
      </c>
      <c r="G444" s="1217" t="s">
        <v>3714</v>
      </c>
      <c r="H444" s="1219">
        <v>16000</v>
      </c>
      <c r="I444" s="1220" t="s">
        <v>3063</v>
      </c>
      <c r="J444" s="1221" t="s">
        <v>3453</v>
      </c>
      <c r="K444" s="1233"/>
      <c r="L444" s="1234">
        <v>1000</v>
      </c>
      <c r="M444" s="1235"/>
      <c r="N444" s="1235"/>
      <c r="O444" s="1236"/>
      <c r="P444" s="1235">
        <v>5300</v>
      </c>
      <c r="Q444" s="1237"/>
      <c r="T444" s="1238"/>
      <c r="V444" s="1239">
        <f t="shared" si="36"/>
        <v>15000</v>
      </c>
      <c r="W444" s="1239">
        <f t="shared" si="37"/>
        <v>1363.636363636364</v>
      </c>
      <c r="X444" s="1240">
        <f t="shared" si="38"/>
        <v>8336.363636363636</v>
      </c>
      <c r="Y444" s="1241">
        <f t="shared" si="39"/>
        <v>0.52102272727272725</v>
      </c>
      <c r="Z444" s="1242" t="s">
        <v>3572</v>
      </c>
      <c r="AA444" s="1217" t="s">
        <v>3976</v>
      </c>
    </row>
    <row r="445" spans="1:28" ht="18">
      <c r="A445" s="1217" t="s">
        <v>3977</v>
      </c>
      <c r="B445" s="1218">
        <v>44952.722222222219</v>
      </c>
      <c r="C445" s="1217" t="s">
        <v>3473</v>
      </c>
      <c r="D445" s="1217"/>
      <c r="E445" s="1217" t="s">
        <v>3570</v>
      </c>
      <c r="F445" s="1217" t="s">
        <v>86</v>
      </c>
      <c r="G445" s="1217" t="s">
        <v>3547</v>
      </c>
      <c r="H445" s="1219">
        <v>15000</v>
      </c>
      <c r="I445" s="1220" t="s">
        <v>3063</v>
      </c>
      <c r="J445" s="1221" t="s">
        <v>3453</v>
      </c>
      <c r="K445" s="1233"/>
      <c r="L445" s="1234">
        <v>1000</v>
      </c>
      <c r="M445" s="1235"/>
      <c r="N445" s="1235"/>
      <c r="O445" s="1236"/>
      <c r="P445" s="1235">
        <v>4300</v>
      </c>
      <c r="Q445" s="1237"/>
      <c r="T445" s="1238"/>
      <c r="V445" s="1239">
        <f t="shared" si="36"/>
        <v>14000</v>
      </c>
      <c r="W445" s="1239">
        <f t="shared" si="37"/>
        <v>1272.7272727272739</v>
      </c>
      <c r="X445" s="1240">
        <f t="shared" si="38"/>
        <v>8427.2727272727261</v>
      </c>
      <c r="Y445" s="1241">
        <f t="shared" si="39"/>
        <v>0.56181818181818177</v>
      </c>
      <c r="Z445" s="1242" t="s">
        <v>3572</v>
      </c>
      <c r="AA445" s="1217" t="s">
        <v>3977</v>
      </c>
    </row>
    <row r="446" spans="1:28" ht="18">
      <c r="A446" s="1217" t="s">
        <v>3978</v>
      </c>
      <c r="B446" s="1218">
        <v>44952.722222222219</v>
      </c>
      <c r="C446" s="1217" t="s">
        <v>3473</v>
      </c>
      <c r="D446" s="1217"/>
      <c r="E446" s="1217" t="s">
        <v>3570</v>
      </c>
      <c r="F446" s="1217" t="s">
        <v>52</v>
      </c>
      <c r="G446" s="1217" t="s">
        <v>3512</v>
      </c>
      <c r="H446" s="1219">
        <v>16000</v>
      </c>
      <c r="I446" s="1220" t="s">
        <v>3063</v>
      </c>
      <c r="J446" s="1221" t="s">
        <v>3453</v>
      </c>
      <c r="K446" s="1233"/>
      <c r="L446" s="1234">
        <v>1000</v>
      </c>
      <c r="M446" s="1235"/>
      <c r="N446" s="1235"/>
      <c r="O446" s="1236"/>
      <c r="P446" s="1235">
        <v>5300</v>
      </c>
      <c r="Q446" s="1237"/>
      <c r="T446" s="1238"/>
      <c r="V446" s="1239">
        <f t="shared" si="36"/>
        <v>15000</v>
      </c>
      <c r="W446" s="1239">
        <f t="shared" si="37"/>
        <v>1363.636363636364</v>
      </c>
      <c r="X446" s="1240">
        <f t="shared" si="38"/>
        <v>8336.363636363636</v>
      </c>
      <c r="Y446" s="1241">
        <f t="shared" si="39"/>
        <v>0.52102272727272725</v>
      </c>
      <c r="Z446" s="1242" t="s">
        <v>3572</v>
      </c>
      <c r="AA446" s="1217" t="s">
        <v>3978</v>
      </c>
    </row>
    <row r="447" spans="1:28" ht="18">
      <c r="A447" s="1246" t="s">
        <v>3979</v>
      </c>
      <c r="B447" s="1247">
        <v>44952.833333333336</v>
      </c>
      <c r="C447" s="1246" t="s">
        <v>570</v>
      </c>
      <c r="D447" s="1246"/>
      <c r="E447" s="1246" t="s">
        <v>1667</v>
      </c>
      <c r="F447" s="1246" t="s">
        <v>86</v>
      </c>
      <c r="G447" s="1246" t="s">
        <v>3547</v>
      </c>
      <c r="H447" s="1248">
        <v>20000</v>
      </c>
      <c r="I447" s="1249" t="s">
        <v>3063</v>
      </c>
      <c r="J447" s="1250" t="s">
        <v>3453</v>
      </c>
      <c r="K447" s="1262"/>
      <c r="L447" s="1252">
        <v>3000</v>
      </c>
      <c r="M447" s="1253">
        <v>4730</v>
      </c>
      <c r="N447" s="1253"/>
      <c r="O447" s="1254"/>
      <c r="P447" s="1253">
        <v>4000</v>
      </c>
      <c r="Q447" s="1255"/>
      <c r="R447" s="1260"/>
      <c r="S447" s="1260"/>
      <c r="T447" s="1263"/>
      <c r="U447" s="1260"/>
      <c r="V447" s="1256">
        <f t="shared" si="36"/>
        <v>12270</v>
      </c>
      <c r="W447" s="1256">
        <f t="shared" si="37"/>
        <v>1115.454545454546</v>
      </c>
      <c r="X447" s="1257">
        <f t="shared" si="38"/>
        <v>7154.545454545454</v>
      </c>
      <c r="Y447" s="1258">
        <f t="shared" si="39"/>
        <v>0.35772727272727273</v>
      </c>
      <c r="Z447" s="1259" t="s">
        <v>55</v>
      </c>
      <c r="AA447" s="1246" t="s">
        <v>3979</v>
      </c>
      <c r="AB447" s="1260"/>
    </row>
    <row r="448" spans="1:28" ht="18">
      <c r="A448" s="1217" t="s">
        <v>3980</v>
      </c>
      <c r="B448" s="1218">
        <v>44953.194444444445</v>
      </c>
      <c r="C448" s="1217" t="s">
        <v>3473</v>
      </c>
      <c r="D448" s="1217"/>
      <c r="E448" s="1217" t="s">
        <v>3452</v>
      </c>
      <c r="F448" s="1217" t="s">
        <v>102</v>
      </c>
      <c r="G448" s="666" t="s">
        <v>3488</v>
      </c>
      <c r="H448" s="1219">
        <v>84000</v>
      </c>
      <c r="I448" s="1220" t="s">
        <v>3063</v>
      </c>
      <c r="J448" s="1221" t="s">
        <v>3453</v>
      </c>
      <c r="K448" s="1233"/>
      <c r="L448" s="1234">
        <v>8000</v>
      </c>
      <c r="M448" s="1235">
        <v>7930</v>
      </c>
      <c r="N448" s="1235"/>
      <c r="O448" s="1236"/>
      <c r="P448" s="1235">
        <v>15000</v>
      </c>
      <c r="Q448" s="1237"/>
      <c r="T448" s="1238"/>
      <c r="V448" s="1239">
        <f t="shared" si="36"/>
        <v>68070</v>
      </c>
      <c r="W448" s="1239">
        <f t="shared" si="37"/>
        <v>6188.1818181818235</v>
      </c>
      <c r="X448" s="1240">
        <f t="shared" si="38"/>
        <v>46881.818181818177</v>
      </c>
      <c r="Y448" s="1241">
        <f t="shared" si="39"/>
        <v>0.55811688311688301</v>
      </c>
      <c r="Z448" s="1242" t="s">
        <v>3454</v>
      </c>
      <c r="AA448" s="1217" t="s">
        <v>3980</v>
      </c>
    </row>
    <row r="449" spans="1:27" ht="18">
      <c r="A449" s="1217" t="s">
        <v>3981</v>
      </c>
      <c r="B449" s="1218">
        <v>44953.28125</v>
      </c>
      <c r="C449" s="1217" t="s">
        <v>1170</v>
      </c>
      <c r="D449" s="1217" t="s">
        <v>3456</v>
      </c>
      <c r="E449" s="1217" t="s">
        <v>3503</v>
      </c>
      <c r="F449" s="1217" t="s">
        <v>94</v>
      </c>
      <c r="G449" s="1261" t="s">
        <v>3515</v>
      </c>
      <c r="H449" s="1219">
        <v>20800</v>
      </c>
      <c r="I449" s="1220" t="s">
        <v>3063</v>
      </c>
      <c r="J449" s="1221" t="s">
        <v>3453</v>
      </c>
      <c r="K449" s="1233"/>
      <c r="L449" s="1234">
        <v>3000</v>
      </c>
      <c r="M449" s="1235">
        <v>4000</v>
      </c>
      <c r="N449" s="1235"/>
      <c r="O449" s="1236"/>
      <c r="P449" s="1235">
        <v>5000</v>
      </c>
      <c r="Q449" s="1237"/>
      <c r="T449" s="1238"/>
      <c r="V449" s="1239">
        <f t="shared" si="36"/>
        <v>13800</v>
      </c>
      <c r="W449" s="1239">
        <f t="shared" si="37"/>
        <v>1254.5454545454559</v>
      </c>
      <c r="X449" s="1240">
        <f t="shared" si="38"/>
        <v>7545.4545454545441</v>
      </c>
      <c r="Y449" s="1241">
        <f t="shared" si="39"/>
        <v>0.3627622377622377</v>
      </c>
      <c r="Z449" s="1242" t="s">
        <v>1540</v>
      </c>
      <c r="AA449" s="1217" t="s">
        <v>3981</v>
      </c>
    </row>
    <row r="450" spans="1:27" ht="18">
      <c r="A450" s="1217" t="s">
        <v>3982</v>
      </c>
      <c r="B450" s="1218">
        <v>44953.305555555555</v>
      </c>
      <c r="C450" s="1217" t="s">
        <v>3473</v>
      </c>
      <c r="D450" s="1217"/>
      <c r="E450" s="1217" t="s">
        <v>3570</v>
      </c>
      <c r="F450" s="1217" t="s">
        <v>55</v>
      </c>
      <c r="G450" s="1217" t="s">
        <v>3714</v>
      </c>
      <c r="H450" s="1219">
        <v>16000</v>
      </c>
      <c r="I450" s="1220" t="s">
        <v>3063</v>
      </c>
      <c r="J450" s="1221" t="s">
        <v>3453</v>
      </c>
      <c r="K450" s="1233"/>
      <c r="L450" s="1234">
        <v>1000</v>
      </c>
      <c r="M450" s="1235"/>
      <c r="N450" s="1235"/>
      <c r="O450" s="1236"/>
      <c r="P450" s="1235">
        <v>5300</v>
      </c>
      <c r="Q450" s="1237"/>
      <c r="T450" s="1238"/>
      <c r="V450" s="1239">
        <f t="shared" si="36"/>
        <v>15000</v>
      </c>
      <c r="W450" s="1239">
        <f t="shared" si="37"/>
        <v>1363.636363636364</v>
      </c>
      <c r="X450" s="1240">
        <f t="shared" si="38"/>
        <v>8336.363636363636</v>
      </c>
      <c r="Y450" s="1241">
        <f t="shared" si="39"/>
        <v>0.52102272727272725</v>
      </c>
      <c r="Z450" s="1242" t="s">
        <v>3572</v>
      </c>
      <c r="AA450" s="1217" t="s">
        <v>3982</v>
      </c>
    </row>
    <row r="451" spans="1:27" ht="18">
      <c r="A451" s="1217" t="s">
        <v>3983</v>
      </c>
      <c r="B451" s="1218">
        <v>44953.305555555555</v>
      </c>
      <c r="C451" s="1217" t="s">
        <v>3473</v>
      </c>
      <c r="D451" s="1217"/>
      <c r="E451" s="1217" t="s">
        <v>3570</v>
      </c>
      <c r="F451" s="1217" t="s">
        <v>86</v>
      </c>
      <c r="G451" s="1217" t="s">
        <v>3547</v>
      </c>
      <c r="H451" s="1219">
        <v>15000</v>
      </c>
      <c r="I451" s="1220" t="s">
        <v>3063</v>
      </c>
      <c r="J451" s="1221" t="s">
        <v>3453</v>
      </c>
      <c r="K451" s="1233"/>
      <c r="L451" s="1234">
        <v>1000</v>
      </c>
      <c r="M451" s="1235"/>
      <c r="N451" s="1235"/>
      <c r="O451" s="1236"/>
      <c r="P451" s="1235">
        <v>4300</v>
      </c>
      <c r="Q451" s="1237"/>
      <c r="T451" s="1238"/>
      <c r="V451" s="1239">
        <f t="shared" si="36"/>
        <v>14000</v>
      </c>
      <c r="W451" s="1239">
        <f t="shared" si="37"/>
        <v>1272.7272727272739</v>
      </c>
      <c r="X451" s="1240">
        <f t="shared" si="38"/>
        <v>8427.2727272727261</v>
      </c>
      <c r="Y451" s="1241">
        <f t="shared" si="39"/>
        <v>0.56181818181818177</v>
      </c>
      <c r="Z451" s="1242" t="s">
        <v>3572</v>
      </c>
      <c r="AA451" s="1217" t="s">
        <v>3983</v>
      </c>
    </row>
    <row r="452" spans="1:27" ht="18">
      <c r="A452" s="1217" t="s">
        <v>3984</v>
      </c>
      <c r="B452" s="1218">
        <v>44953.305555555555</v>
      </c>
      <c r="C452" s="1217" t="s">
        <v>1906</v>
      </c>
      <c r="D452" s="1217"/>
      <c r="E452" s="1217" t="s">
        <v>3452</v>
      </c>
      <c r="F452" s="1217" t="s">
        <v>94</v>
      </c>
      <c r="G452" s="1217" t="s">
        <v>3515</v>
      </c>
      <c r="H452" s="1219">
        <v>148000</v>
      </c>
      <c r="I452" s="1220" t="s">
        <v>3063</v>
      </c>
      <c r="J452" s="1221" t="s">
        <v>3453</v>
      </c>
      <c r="K452" s="1233"/>
      <c r="L452" s="1234">
        <v>13000</v>
      </c>
      <c r="M452" s="1235">
        <v>12820</v>
      </c>
      <c r="N452" s="1235"/>
      <c r="O452" s="1236">
        <v>2</v>
      </c>
      <c r="P452" s="1235">
        <v>40000</v>
      </c>
      <c r="Q452" s="1237"/>
      <c r="R452" s="10">
        <v>520</v>
      </c>
      <c r="T452" s="1238"/>
      <c r="U452" s="10">
        <v>11040</v>
      </c>
      <c r="V452" s="1239">
        <f t="shared" si="36"/>
        <v>110620</v>
      </c>
      <c r="W452" s="1239">
        <f t="shared" si="37"/>
        <v>10056.363636363647</v>
      </c>
      <c r="X452" s="1240">
        <f t="shared" si="38"/>
        <v>60563.636363636353</v>
      </c>
      <c r="Y452" s="1241">
        <f t="shared" si="39"/>
        <v>0.40921375921375913</v>
      </c>
      <c r="Z452" s="1242" t="s">
        <v>3454</v>
      </c>
      <c r="AA452" s="1217" t="s">
        <v>3984</v>
      </c>
    </row>
    <row r="453" spans="1:27" ht="18">
      <c r="A453" s="1217" t="s">
        <v>3985</v>
      </c>
      <c r="B453" s="1218">
        <v>44953.305555555555</v>
      </c>
      <c r="C453" s="1217" t="s">
        <v>3473</v>
      </c>
      <c r="D453" s="1217"/>
      <c r="E453" s="1217" t="s">
        <v>3570</v>
      </c>
      <c r="F453" s="1217" t="s">
        <v>52</v>
      </c>
      <c r="G453" s="1217" t="s">
        <v>3512</v>
      </c>
      <c r="H453" s="1219">
        <v>16000</v>
      </c>
      <c r="I453" s="1220" t="s">
        <v>3063</v>
      </c>
      <c r="J453" s="1221" t="s">
        <v>3453</v>
      </c>
      <c r="K453" s="1233"/>
      <c r="L453" s="1234">
        <v>1000</v>
      </c>
      <c r="M453" s="1235"/>
      <c r="N453" s="1235"/>
      <c r="O453" s="1236"/>
      <c r="P453" s="1235">
        <v>5300</v>
      </c>
      <c r="Q453" s="1237"/>
      <c r="T453" s="1238"/>
      <c r="V453" s="1239">
        <f t="shared" si="36"/>
        <v>15000</v>
      </c>
      <c r="W453" s="1239">
        <f t="shared" si="37"/>
        <v>1363.636363636364</v>
      </c>
      <c r="X453" s="1240">
        <f t="shared" si="38"/>
        <v>8336.363636363636</v>
      </c>
      <c r="Y453" s="1241">
        <f t="shared" si="39"/>
        <v>0.52102272727272725</v>
      </c>
      <c r="Z453" s="1242" t="s">
        <v>3572</v>
      </c>
      <c r="AA453" s="1217" t="s">
        <v>3985</v>
      </c>
    </row>
    <row r="454" spans="1:27" ht="18">
      <c r="A454" s="1217" t="s">
        <v>3986</v>
      </c>
      <c r="B454" s="1218">
        <v>44953.333333333336</v>
      </c>
      <c r="C454" s="1217" t="s">
        <v>1906</v>
      </c>
      <c r="D454" s="1217"/>
      <c r="E454" s="1217" t="s">
        <v>3398</v>
      </c>
      <c r="F454" s="1217" t="s">
        <v>1706</v>
      </c>
      <c r="G454" s="1217" t="s">
        <v>3629</v>
      </c>
      <c r="H454" s="1219">
        <v>40500</v>
      </c>
      <c r="I454" s="1220" t="s">
        <v>3050</v>
      </c>
      <c r="J454" s="1221" t="s">
        <v>3453</v>
      </c>
      <c r="K454" s="1233"/>
      <c r="L454" s="1234">
        <v>3000</v>
      </c>
      <c r="M454" s="1235"/>
      <c r="N454" s="1235"/>
      <c r="O454" s="1236">
        <v>1</v>
      </c>
      <c r="P454" s="1235">
        <v>15900</v>
      </c>
      <c r="Q454" s="1237"/>
      <c r="R454" s="1239"/>
      <c r="S454" s="1239"/>
      <c r="T454" s="1237"/>
      <c r="U454" s="1239"/>
      <c r="V454" s="1239">
        <f t="shared" si="36"/>
        <v>37500</v>
      </c>
      <c r="W454" s="1239">
        <f t="shared" si="37"/>
        <v>3409.0909090909117</v>
      </c>
      <c r="X454" s="1240">
        <f t="shared" si="38"/>
        <v>18190.909090909088</v>
      </c>
      <c r="Y454" s="1241">
        <f t="shared" si="39"/>
        <v>0.44915824915824909</v>
      </c>
      <c r="Z454" s="1242" t="s">
        <v>1540</v>
      </c>
      <c r="AA454" s="1217" t="s">
        <v>3986</v>
      </c>
    </row>
    <row r="455" spans="1:27" ht="18">
      <c r="A455" s="1217" t="s">
        <v>3987</v>
      </c>
      <c r="B455" s="1218">
        <v>44953.333333333336</v>
      </c>
      <c r="C455" s="1217" t="s">
        <v>1906</v>
      </c>
      <c r="D455" s="1217"/>
      <c r="E455" s="1217" t="s">
        <v>3398</v>
      </c>
      <c r="F455" s="1217" t="s">
        <v>3955</v>
      </c>
      <c r="G455" s="1217" t="s">
        <v>3592</v>
      </c>
      <c r="H455" s="1219">
        <v>42500</v>
      </c>
      <c r="I455" s="1220" t="s">
        <v>3050</v>
      </c>
      <c r="J455" s="1221" t="s">
        <v>3453</v>
      </c>
      <c r="K455" s="1233"/>
      <c r="L455" s="1234">
        <v>3000</v>
      </c>
      <c r="M455" s="1235"/>
      <c r="N455" s="1235"/>
      <c r="O455" s="1236">
        <v>1</v>
      </c>
      <c r="P455" s="1235">
        <v>21250</v>
      </c>
      <c r="Q455" s="1237"/>
      <c r="T455" s="1238"/>
      <c r="V455" s="1239">
        <f t="shared" si="36"/>
        <v>39500</v>
      </c>
      <c r="W455" s="1239">
        <f t="shared" si="37"/>
        <v>3590.9090909090955</v>
      </c>
      <c r="X455" s="1240">
        <f t="shared" si="38"/>
        <v>14659.090909090904</v>
      </c>
      <c r="Y455" s="1241">
        <f t="shared" si="39"/>
        <v>0.34491978609625656</v>
      </c>
      <c r="Z455" s="1242" t="s">
        <v>1540</v>
      </c>
      <c r="AA455" s="1217" t="s">
        <v>3987</v>
      </c>
    </row>
    <row r="456" spans="1:27" ht="18">
      <c r="A456" s="1217" t="s">
        <v>3988</v>
      </c>
      <c r="B456" s="1218">
        <v>44953.375</v>
      </c>
      <c r="C456" s="1217" t="s">
        <v>1906</v>
      </c>
      <c r="D456" s="1217"/>
      <c r="E456" s="1217" t="s">
        <v>255</v>
      </c>
      <c r="F456" s="1217" t="s">
        <v>840</v>
      </c>
      <c r="G456" s="1217" t="s">
        <v>3498</v>
      </c>
      <c r="H456" s="1219">
        <v>90000</v>
      </c>
      <c r="I456" s="1220" t="s">
        <v>3050</v>
      </c>
      <c r="J456" s="1221" t="s">
        <v>3453</v>
      </c>
      <c r="K456" s="1233"/>
      <c r="L456" s="1234"/>
      <c r="M456" s="1235"/>
      <c r="N456" s="1235"/>
      <c r="O456" s="1236">
        <v>2</v>
      </c>
      <c r="P456" s="1235"/>
      <c r="Q456" s="1245">
        <v>80000</v>
      </c>
      <c r="T456" s="1238"/>
      <c r="V456" s="1239">
        <f t="shared" si="36"/>
        <v>10000</v>
      </c>
      <c r="W456" s="1239">
        <f t="shared" si="37"/>
        <v>909.09090909090992</v>
      </c>
      <c r="X456" s="1240">
        <f t="shared" si="38"/>
        <v>9090.9090909090901</v>
      </c>
      <c r="Y456" s="1241">
        <f t="shared" si="39"/>
        <v>0.10101010101010099</v>
      </c>
      <c r="Z456" s="1242" t="s">
        <v>107</v>
      </c>
      <c r="AA456" s="1217" t="s">
        <v>3988</v>
      </c>
    </row>
    <row r="457" spans="1:27" ht="18">
      <c r="A457" s="1217" t="s">
        <v>3989</v>
      </c>
      <c r="B457" s="1218">
        <v>44953.395833333336</v>
      </c>
      <c r="C457" s="1217" t="s">
        <v>1906</v>
      </c>
      <c r="D457" s="1217"/>
      <c r="E457" s="1217" t="s">
        <v>3507</v>
      </c>
      <c r="F457" s="1217" t="s">
        <v>3641</v>
      </c>
      <c r="G457" s="1217" t="s">
        <v>3505</v>
      </c>
      <c r="H457" s="1219">
        <v>46000</v>
      </c>
      <c r="I457" s="1220" t="s">
        <v>3050</v>
      </c>
      <c r="J457" s="1221" t="s">
        <v>3453</v>
      </c>
      <c r="K457" s="1233"/>
      <c r="L457" s="1234">
        <v>3000</v>
      </c>
      <c r="M457" s="1235">
        <v>4000</v>
      </c>
      <c r="N457" s="1235"/>
      <c r="O457" s="1236">
        <v>1</v>
      </c>
      <c r="P457" s="1235">
        <v>15000</v>
      </c>
      <c r="Q457" s="1237"/>
      <c r="S457" s="10">
        <v>787</v>
      </c>
      <c r="T457" s="1238"/>
      <c r="V457" s="1239">
        <f t="shared" si="36"/>
        <v>39000</v>
      </c>
      <c r="W457" s="1239">
        <f t="shared" si="37"/>
        <v>3545.4545454545514</v>
      </c>
      <c r="X457" s="1240">
        <f t="shared" si="38"/>
        <v>19667.545454545449</v>
      </c>
      <c r="Y457" s="1241">
        <f t="shared" si="39"/>
        <v>0.4275553359683793</v>
      </c>
      <c r="Z457" s="1242" t="s">
        <v>3508</v>
      </c>
      <c r="AA457" s="1217" t="s">
        <v>3989</v>
      </c>
    </row>
    <row r="458" spans="1:27" ht="18">
      <c r="A458" s="1217" t="s">
        <v>3990</v>
      </c>
      <c r="B458" s="1218">
        <v>44953.395833333336</v>
      </c>
      <c r="C458" s="1217" t="s">
        <v>1170</v>
      </c>
      <c r="D458" s="1217" t="s">
        <v>3456</v>
      </c>
      <c r="E458" s="1217" t="s">
        <v>462</v>
      </c>
      <c r="F458" s="1217" t="s">
        <v>373</v>
      </c>
      <c r="G458" s="1217" t="s">
        <v>3498</v>
      </c>
      <c r="H458" s="1219">
        <v>38000</v>
      </c>
      <c r="I458" s="1220" t="s">
        <v>3063</v>
      </c>
      <c r="J458" s="1221" t="s">
        <v>3453</v>
      </c>
      <c r="K458" s="1233"/>
      <c r="L458" s="1234"/>
      <c r="M458" s="1235"/>
      <c r="N458" s="1235"/>
      <c r="O458" s="1236">
        <v>1</v>
      </c>
      <c r="P458" s="1235"/>
      <c r="Q458" s="1245">
        <v>38000</v>
      </c>
      <c r="T458" s="1238"/>
      <c r="V458" s="1239">
        <f t="shared" si="36"/>
        <v>0</v>
      </c>
      <c r="W458" s="1239">
        <f t="shared" si="37"/>
        <v>0</v>
      </c>
      <c r="X458" s="1240">
        <f t="shared" si="38"/>
        <v>0</v>
      </c>
      <c r="Y458" s="1241">
        <f t="shared" si="39"/>
        <v>0</v>
      </c>
      <c r="Z458" s="1242" t="s">
        <v>108</v>
      </c>
      <c r="AA458" s="1217" t="s">
        <v>3990</v>
      </c>
    </row>
    <row r="459" spans="1:27" ht="18">
      <c r="A459" s="1217" t="s">
        <v>3991</v>
      </c>
      <c r="B459" s="1218">
        <v>44953.458333333336</v>
      </c>
      <c r="C459" s="1217" t="s">
        <v>3473</v>
      </c>
      <c r="D459" s="1217"/>
      <c r="E459" s="1217" t="s">
        <v>3452</v>
      </c>
      <c r="F459" s="1217" t="s">
        <v>86</v>
      </c>
      <c r="G459" s="1217" t="s">
        <v>3547</v>
      </c>
      <c r="H459" s="1219">
        <v>37000</v>
      </c>
      <c r="I459" s="1220" t="s">
        <v>3063</v>
      </c>
      <c r="J459" s="1221" t="s">
        <v>3453</v>
      </c>
      <c r="K459" s="1233"/>
      <c r="L459" s="1234">
        <v>5000</v>
      </c>
      <c r="M459" s="1235">
        <v>3340</v>
      </c>
      <c r="N459" s="1235"/>
      <c r="O459" s="1236"/>
      <c r="P459" s="1235">
        <v>10000</v>
      </c>
      <c r="Q459" s="1237"/>
      <c r="R459" s="1239"/>
      <c r="S459" s="1239"/>
      <c r="T459" s="1237"/>
      <c r="U459" s="1239"/>
      <c r="V459" s="1239">
        <f t="shared" si="36"/>
        <v>28660</v>
      </c>
      <c r="W459" s="1239">
        <f t="shared" si="37"/>
        <v>2605.4545454545478</v>
      </c>
      <c r="X459" s="1240">
        <f t="shared" si="38"/>
        <v>16054.545454545452</v>
      </c>
      <c r="Y459" s="1241">
        <f t="shared" si="39"/>
        <v>0.43390663390663387</v>
      </c>
      <c r="Z459" s="1242" t="s">
        <v>3454</v>
      </c>
      <c r="AA459" s="1217" t="s">
        <v>3991</v>
      </c>
    </row>
    <row r="460" spans="1:27" ht="18">
      <c r="A460" s="1217" t="s">
        <v>3992</v>
      </c>
      <c r="B460" s="1218">
        <v>44953.46875</v>
      </c>
      <c r="C460" s="1217" t="s">
        <v>570</v>
      </c>
      <c r="D460" s="1217" t="s">
        <v>3446</v>
      </c>
      <c r="E460" s="1217" t="s">
        <v>1371</v>
      </c>
      <c r="F460" s="1217" t="s">
        <v>55</v>
      </c>
      <c r="G460" s="1217" t="s">
        <v>3714</v>
      </c>
      <c r="H460" s="1219">
        <v>20000</v>
      </c>
      <c r="I460" s="1220" t="s">
        <v>3063</v>
      </c>
      <c r="J460" s="1221" t="s">
        <v>3453</v>
      </c>
      <c r="K460" s="1233"/>
      <c r="L460" s="1234">
        <v>2400</v>
      </c>
      <c r="M460" s="1235">
        <v>1000</v>
      </c>
      <c r="N460" s="1235"/>
      <c r="O460" s="1236"/>
      <c r="P460" s="1235">
        <v>5000</v>
      </c>
      <c r="Q460" s="1237"/>
      <c r="T460" s="1238"/>
      <c r="V460" s="1239">
        <f t="shared" si="36"/>
        <v>16600</v>
      </c>
      <c r="W460" s="1239">
        <f t="shared" si="37"/>
        <v>1509.0909090909099</v>
      </c>
      <c r="X460" s="1240">
        <f t="shared" si="38"/>
        <v>10090.90909090909</v>
      </c>
      <c r="Y460" s="1241">
        <f t="shared" si="39"/>
        <v>0.50454545454545452</v>
      </c>
      <c r="Z460" s="1242" t="s">
        <v>1540</v>
      </c>
      <c r="AA460" s="1217" t="s">
        <v>3992</v>
      </c>
    </row>
    <row r="461" spans="1:27" ht="18">
      <c r="A461" s="1217" t="s">
        <v>3993</v>
      </c>
      <c r="B461" s="1218">
        <v>44953.479166666664</v>
      </c>
      <c r="C461" s="1217" t="s">
        <v>1170</v>
      </c>
      <c r="D461" s="1217" t="s">
        <v>3446</v>
      </c>
      <c r="E461" s="1217" t="s">
        <v>818</v>
      </c>
      <c r="F461" s="1217" t="s">
        <v>52</v>
      </c>
      <c r="G461" s="1217" t="s">
        <v>3512</v>
      </c>
      <c r="H461" s="1219">
        <v>18000</v>
      </c>
      <c r="I461" s="1220" t="s">
        <v>3063</v>
      </c>
      <c r="J461" s="1221" t="s">
        <v>3453</v>
      </c>
      <c r="K461" s="1233"/>
      <c r="L461" s="1234">
        <v>1200</v>
      </c>
      <c r="M461" s="1235">
        <v>1000</v>
      </c>
      <c r="N461" s="1235"/>
      <c r="O461" s="1236"/>
      <c r="P461" s="1235">
        <v>4000</v>
      </c>
      <c r="Q461" s="1237"/>
      <c r="T461" s="1238"/>
      <c r="V461" s="1239">
        <f t="shared" si="36"/>
        <v>15800</v>
      </c>
      <c r="W461" s="1239">
        <f t="shared" si="37"/>
        <v>1436.3636363636379</v>
      </c>
      <c r="X461" s="1240">
        <f t="shared" si="38"/>
        <v>10363.636363636362</v>
      </c>
      <c r="Y461" s="1241">
        <f t="shared" si="39"/>
        <v>0.57575757575757569</v>
      </c>
      <c r="Z461" s="1242" t="s">
        <v>1540</v>
      </c>
      <c r="AA461" s="1217" t="s">
        <v>3993</v>
      </c>
    </row>
    <row r="462" spans="1:27" ht="18">
      <c r="A462" s="1217" t="s">
        <v>3994</v>
      </c>
      <c r="B462" s="1218">
        <v>44953.520833333336</v>
      </c>
      <c r="C462" s="1217" t="s">
        <v>1170</v>
      </c>
      <c r="D462" s="1217" t="s">
        <v>3446</v>
      </c>
      <c r="E462" s="1217" t="s">
        <v>3452</v>
      </c>
      <c r="F462" s="1217" t="s">
        <v>102</v>
      </c>
      <c r="G462" s="1217" t="s">
        <v>3488</v>
      </c>
      <c r="H462" s="1219">
        <v>96000</v>
      </c>
      <c r="I462" s="1220" t="s">
        <v>3063</v>
      </c>
      <c r="J462" s="1221" t="s">
        <v>3453</v>
      </c>
      <c r="K462" s="1233"/>
      <c r="L462" s="1234">
        <v>8000</v>
      </c>
      <c r="M462" s="1235">
        <v>7930</v>
      </c>
      <c r="N462" s="1235"/>
      <c r="O462" s="1236"/>
      <c r="P462" s="1235">
        <v>15000</v>
      </c>
      <c r="Q462" s="1237"/>
      <c r="T462" s="1238"/>
      <c r="V462" s="1239">
        <f t="shared" si="36"/>
        <v>80070</v>
      </c>
      <c r="W462" s="1239">
        <f t="shared" si="37"/>
        <v>7279.0909090909117</v>
      </c>
      <c r="X462" s="1240">
        <f t="shared" si="38"/>
        <v>57790.909090909088</v>
      </c>
      <c r="Y462" s="1241">
        <f t="shared" si="39"/>
        <v>0.60198863636363631</v>
      </c>
      <c r="Z462" s="1242" t="s">
        <v>3454</v>
      </c>
      <c r="AA462" s="1217" t="s">
        <v>3994</v>
      </c>
    </row>
    <row r="463" spans="1:27" ht="18">
      <c r="A463" s="1217" t="s">
        <v>3995</v>
      </c>
      <c r="B463" s="1218">
        <v>44953.520833333336</v>
      </c>
      <c r="C463" s="1217" t="s">
        <v>570</v>
      </c>
      <c r="D463" s="1217" t="s">
        <v>3446</v>
      </c>
      <c r="E463" s="1217" t="s">
        <v>1371</v>
      </c>
      <c r="F463" s="1217" t="s">
        <v>52</v>
      </c>
      <c r="G463" s="1217" t="s">
        <v>3512</v>
      </c>
      <c r="H463" s="1219">
        <v>10000</v>
      </c>
      <c r="I463" s="1220" t="s">
        <v>3063</v>
      </c>
      <c r="J463" s="1221" t="s">
        <v>3453</v>
      </c>
      <c r="K463" s="1233"/>
      <c r="L463" s="1234">
        <v>1200</v>
      </c>
      <c r="M463" s="1235">
        <v>1000</v>
      </c>
      <c r="N463" s="1235"/>
      <c r="O463" s="1236"/>
      <c r="P463" s="1235">
        <v>4000</v>
      </c>
      <c r="Q463" s="1237"/>
      <c r="T463" s="1238"/>
      <c r="V463" s="1239">
        <f t="shared" si="36"/>
        <v>7800</v>
      </c>
      <c r="W463" s="1239">
        <f t="shared" si="37"/>
        <v>709.09090909090992</v>
      </c>
      <c r="X463" s="1240">
        <f t="shared" si="38"/>
        <v>3090.9090909090901</v>
      </c>
      <c r="Y463" s="1241">
        <f t="shared" si="39"/>
        <v>0.30909090909090903</v>
      </c>
      <c r="Z463" s="1242" t="s">
        <v>1540</v>
      </c>
      <c r="AA463" s="1217" t="s">
        <v>3995</v>
      </c>
    </row>
    <row r="464" spans="1:27" ht="18">
      <c r="A464" s="1217" t="s">
        <v>3996</v>
      </c>
      <c r="B464" s="1218">
        <v>44953.604166666664</v>
      </c>
      <c r="C464" s="1217" t="s">
        <v>1170</v>
      </c>
      <c r="D464" s="1217" t="s">
        <v>3456</v>
      </c>
      <c r="E464" s="1217" t="s">
        <v>3481</v>
      </c>
      <c r="F464" s="1217" t="s">
        <v>52</v>
      </c>
      <c r="G464" s="1217" t="s">
        <v>3512</v>
      </c>
      <c r="H464" s="1219">
        <v>20900</v>
      </c>
      <c r="I464" s="1220" t="s">
        <v>3063</v>
      </c>
      <c r="J464" s="1221" t="s">
        <v>3453</v>
      </c>
      <c r="K464" s="1233"/>
      <c r="L464" s="1234">
        <v>3000</v>
      </c>
      <c r="M464" s="1235">
        <v>4000</v>
      </c>
      <c r="N464" s="1235"/>
      <c r="O464" s="1236"/>
      <c r="P464" s="1235">
        <v>5000</v>
      </c>
      <c r="Q464" s="1237"/>
      <c r="T464" s="1238"/>
      <c r="V464" s="1239">
        <f t="shared" si="36"/>
        <v>13900</v>
      </c>
      <c r="W464" s="1239">
        <f t="shared" si="37"/>
        <v>1263.636363636364</v>
      </c>
      <c r="X464" s="1240">
        <f t="shared" si="38"/>
        <v>7636.363636363636</v>
      </c>
      <c r="Y464" s="1241">
        <f t="shared" si="39"/>
        <v>0.36537625054371464</v>
      </c>
      <c r="Z464" s="1242" t="s">
        <v>27</v>
      </c>
      <c r="AA464" s="1217" t="s">
        <v>3996</v>
      </c>
    </row>
    <row r="465" spans="1:28" ht="18">
      <c r="A465" s="1217" t="s">
        <v>3997</v>
      </c>
      <c r="B465" s="1218">
        <v>44953.708333333336</v>
      </c>
      <c r="C465" s="1217" t="s">
        <v>3473</v>
      </c>
      <c r="D465" s="1217"/>
      <c r="E465" s="1217" t="s">
        <v>255</v>
      </c>
      <c r="F465" s="1217" t="s">
        <v>3591</v>
      </c>
      <c r="G465" s="1217" t="s">
        <v>3457</v>
      </c>
      <c r="H465" s="1219">
        <v>50000</v>
      </c>
      <c r="I465" s="1220" t="s">
        <v>3063</v>
      </c>
      <c r="J465" s="1221" t="s">
        <v>3453</v>
      </c>
      <c r="K465" s="1233"/>
      <c r="L465" s="1234">
        <v>5000</v>
      </c>
      <c r="M465" s="1235">
        <v>4000</v>
      </c>
      <c r="N465" s="1235"/>
      <c r="O465" s="1236"/>
      <c r="P465" s="1235">
        <v>15000</v>
      </c>
      <c r="Q465" s="1237"/>
      <c r="T465" s="1238"/>
      <c r="V465" s="1239">
        <f t="shared" si="36"/>
        <v>41000</v>
      </c>
      <c r="W465" s="1239">
        <f t="shared" si="37"/>
        <v>3727.2727272727279</v>
      </c>
      <c r="X465" s="1240">
        <f t="shared" si="38"/>
        <v>22272.727272727272</v>
      </c>
      <c r="Y465" s="1241">
        <f t="shared" si="39"/>
        <v>0.44545454545454544</v>
      </c>
      <c r="Z465" s="1242" t="s">
        <v>107</v>
      </c>
      <c r="AA465" s="1217" t="s">
        <v>3997</v>
      </c>
    </row>
    <row r="466" spans="1:28" ht="18">
      <c r="A466" s="1217" t="s">
        <v>3998</v>
      </c>
      <c r="B466" s="1218">
        <v>44953.722222222219</v>
      </c>
      <c r="C466" s="1217" t="s">
        <v>3473</v>
      </c>
      <c r="D466" s="1217"/>
      <c r="E466" s="1217" t="s">
        <v>3570</v>
      </c>
      <c r="F466" s="1217" t="s">
        <v>55</v>
      </c>
      <c r="G466" s="1217" t="s">
        <v>3714</v>
      </c>
      <c r="H466" s="1219">
        <v>16000</v>
      </c>
      <c r="I466" s="1220" t="s">
        <v>3063</v>
      </c>
      <c r="J466" s="1221" t="s">
        <v>3453</v>
      </c>
      <c r="K466" s="1233"/>
      <c r="L466" s="1234">
        <v>1000</v>
      </c>
      <c r="M466" s="1235"/>
      <c r="N466" s="1235"/>
      <c r="O466" s="1236"/>
      <c r="P466" s="1235">
        <v>5300</v>
      </c>
      <c r="Q466" s="1237"/>
      <c r="T466" s="1238"/>
      <c r="V466" s="1239">
        <f t="shared" si="36"/>
        <v>15000</v>
      </c>
      <c r="W466" s="1239">
        <f t="shared" si="37"/>
        <v>1363.636363636364</v>
      </c>
      <c r="X466" s="1240">
        <f t="shared" si="38"/>
        <v>8336.363636363636</v>
      </c>
      <c r="Y466" s="1241">
        <f t="shared" si="39"/>
        <v>0.52102272727272725</v>
      </c>
      <c r="Z466" s="1242" t="s">
        <v>3572</v>
      </c>
      <c r="AA466" s="1217" t="s">
        <v>3998</v>
      </c>
    </row>
    <row r="467" spans="1:28" ht="18">
      <c r="A467" s="1217" t="s">
        <v>3999</v>
      </c>
      <c r="B467" s="1218">
        <v>44953.722222222219</v>
      </c>
      <c r="C467" s="1217" t="s">
        <v>3473</v>
      </c>
      <c r="D467" s="1217"/>
      <c r="E467" s="1217" t="s">
        <v>3570</v>
      </c>
      <c r="F467" s="1217" t="s">
        <v>86</v>
      </c>
      <c r="G467" s="1217" t="s">
        <v>3547</v>
      </c>
      <c r="H467" s="1219">
        <v>15000</v>
      </c>
      <c r="I467" s="1220" t="s">
        <v>3063</v>
      </c>
      <c r="J467" s="1221" t="s">
        <v>3453</v>
      </c>
      <c r="K467" s="1233"/>
      <c r="L467" s="1234">
        <v>1000</v>
      </c>
      <c r="M467" s="1235"/>
      <c r="N467" s="1235"/>
      <c r="O467" s="1236"/>
      <c r="P467" s="1235">
        <v>4300</v>
      </c>
      <c r="Q467" s="1237"/>
      <c r="T467" s="1238"/>
      <c r="V467" s="1239">
        <f t="shared" si="36"/>
        <v>14000</v>
      </c>
      <c r="W467" s="1239">
        <f t="shared" si="37"/>
        <v>1272.7272727272739</v>
      </c>
      <c r="X467" s="1240">
        <f t="shared" si="38"/>
        <v>8427.2727272727261</v>
      </c>
      <c r="Y467" s="1241">
        <f t="shared" si="39"/>
        <v>0.56181818181818177</v>
      </c>
      <c r="Z467" s="1242" t="s">
        <v>3572</v>
      </c>
      <c r="AA467" s="1217" t="s">
        <v>3999</v>
      </c>
    </row>
    <row r="468" spans="1:28" ht="18">
      <c r="A468" s="1217" t="s">
        <v>4000</v>
      </c>
      <c r="B468" s="1218">
        <v>44953.722222222219</v>
      </c>
      <c r="C468" s="1217" t="s">
        <v>3473</v>
      </c>
      <c r="D468" s="1217"/>
      <c r="E468" s="1217" t="s">
        <v>3570</v>
      </c>
      <c r="F468" s="1217" t="s">
        <v>52</v>
      </c>
      <c r="G468" s="1217" t="s">
        <v>3512</v>
      </c>
      <c r="H468" s="1219">
        <v>16000</v>
      </c>
      <c r="I468" s="1220" t="s">
        <v>3063</v>
      </c>
      <c r="J468" s="1221" t="s">
        <v>3453</v>
      </c>
      <c r="K468" s="1233"/>
      <c r="L468" s="1234">
        <v>1000</v>
      </c>
      <c r="M468" s="1235"/>
      <c r="N468" s="1235"/>
      <c r="O468" s="1236"/>
      <c r="P468" s="1235">
        <v>5300</v>
      </c>
      <c r="Q468" s="1237"/>
      <c r="T468" s="1238"/>
      <c r="V468" s="1239">
        <f t="shared" si="36"/>
        <v>15000</v>
      </c>
      <c r="W468" s="1239">
        <f t="shared" si="37"/>
        <v>1363.636363636364</v>
      </c>
      <c r="X468" s="1240">
        <f t="shared" si="38"/>
        <v>8336.363636363636</v>
      </c>
      <c r="Y468" s="1241">
        <f t="shared" si="39"/>
        <v>0.52102272727272725</v>
      </c>
      <c r="Z468" s="1242" t="s">
        <v>3572</v>
      </c>
      <c r="AA468" s="1217" t="s">
        <v>4000</v>
      </c>
    </row>
    <row r="469" spans="1:28" ht="18">
      <c r="A469" s="1217" t="s">
        <v>4001</v>
      </c>
      <c r="B469" s="1218">
        <v>44953.791666666664</v>
      </c>
      <c r="C469" s="1217" t="s">
        <v>1170</v>
      </c>
      <c r="D469" s="1217" t="s">
        <v>3456</v>
      </c>
      <c r="E469" s="1217" t="s">
        <v>3579</v>
      </c>
      <c r="F469" s="1217" t="s">
        <v>3523</v>
      </c>
      <c r="G469" s="1217" t="s">
        <v>3524</v>
      </c>
      <c r="H469" s="1219">
        <v>25000</v>
      </c>
      <c r="I469" s="1220" t="s">
        <v>3063</v>
      </c>
      <c r="J469" s="1221" t="s">
        <v>3453</v>
      </c>
      <c r="K469" s="1233"/>
      <c r="L469" s="1234" t="e">
        <f t="shared" ref="L469:L470" ca="1" si="56">_xludf.IFS(D469="成田机场",3000,D469="羽田机场",1200,E469="NearMe",1000,E469="VIP-limo",H469*0.12)</f>
        <v>#NAME?</v>
      </c>
      <c r="M469" s="1235" t="e">
        <f t="shared" ref="M469:M470" ca="1" si="57">_xludf.IFS(D469="成田机场",4000,D469="羽田机场",1000,E469="VIP-limo",0)</f>
        <v>#NAME?</v>
      </c>
      <c r="N469" s="1235" t="e">
        <f t="shared" ref="N469:N470" ca="1" si="58">(16500-L469-M469)*0.7</f>
        <v>#NAME?</v>
      </c>
      <c r="O469" s="1236"/>
      <c r="P469" s="1235"/>
      <c r="Q469" s="1237"/>
      <c r="R469" s="10"/>
      <c r="T469" s="1238"/>
      <c r="V469" s="1239" t="e">
        <f t="shared" ca="1" si="36"/>
        <v>#NAME?</v>
      </c>
      <c r="W469" s="1239" t="e">
        <f t="shared" ca="1" si="37"/>
        <v>#NAME?</v>
      </c>
      <c r="X469" s="1240" t="e">
        <f t="shared" ca="1" si="38"/>
        <v>#NAME?</v>
      </c>
      <c r="Y469" s="1241" t="e">
        <f t="shared" ca="1" si="39"/>
        <v>#NAME?</v>
      </c>
      <c r="Z469" s="1242" t="s">
        <v>27</v>
      </c>
      <c r="AA469" s="1217" t="s">
        <v>4001</v>
      </c>
    </row>
    <row r="470" spans="1:28" ht="18">
      <c r="A470" s="1217" t="s">
        <v>4002</v>
      </c>
      <c r="B470" s="1218">
        <v>44953.9375</v>
      </c>
      <c r="C470" s="1217" t="s">
        <v>570</v>
      </c>
      <c r="D470" s="1217" t="s">
        <v>3456</v>
      </c>
      <c r="E470" s="1217" t="s">
        <v>105</v>
      </c>
      <c r="F470" s="1217" t="s">
        <v>3523</v>
      </c>
      <c r="G470" s="666" t="s">
        <v>3524</v>
      </c>
      <c r="H470" s="1219">
        <v>20000</v>
      </c>
      <c r="I470" s="1220" t="s">
        <v>3063</v>
      </c>
      <c r="J470" s="1221" t="s">
        <v>3453</v>
      </c>
      <c r="K470" s="1233"/>
      <c r="L470" s="1234" t="e">
        <f t="shared" ca="1" si="56"/>
        <v>#NAME?</v>
      </c>
      <c r="M470" s="1235" t="e">
        <f t="shared" ca="1" si="57"/>
        <v>#NAME?</v>
      </c>
      <c r="N470" s="1235" t="e">
        <f t="shared" ca="1" si="58"/>
        <v>#NAME?</v>
      </c>
      <c r="O470" s="1236"/>
      <c r="P470" s="1235"/>
      <c r="Q470" s="1237"/>
      <c r="T470" s="1238"/>
      <c r="V470" s="1239" t="e">
        <f t="shared" ca="1" si="36"/>
        <v>#NAME?</v>
      </c>
      <c r="W470" s="1239" t="e">
        <f t="shared" ca="1" si="37"/>
        <v>#NAME?</v>
      </c>
      <c r="X470" s="1240" t="e">
        <f t="shared" ca="1" si="38"/>
        <v>#NAME?</v>
      </c>
      <c r="Y470" s="1241" t="e">
        <f t="shared" ca="1" si="39"/>
        <v>#NAME?</v>
      </c>
      <c r="Z470" s="1242" t="s">
        <v>105</v>
      </c>
      <c r="AA470" s="1217" t="s">
        <v>4002</v>
      </c>
    </row>
    <row r="471" spans="1:28" ht="18">
      <c r="A471" s="1246" t="s">
        <v>4003</v>
      </c>
      <c r="B471" s="1247">
        <v>44953.947916666664</v>
      </c>
      <c r="C471" s="1246" t="s">
        <v>570</v>
      </c>
      <c r="D471" s="1246" t="s">
        <v>3446</v>
      </c>
      <c r="E471" s="1246" t="s">
        <v>3542</v>
      </c>
      <c r="F471" s="1246" t="s">
        <v>86</v>
      </c>
      <c r="G471" s="1345" t="s">
        <v>3547</v>
      </c>
      <c r="H471" s="1248">
        <f>75/0.0076+1950</f>
        <v>11818.421052631578</v>
      </c>
      <c r="I471" s="1249" t="s">
        <v>3063</v>
      </c>
      <c r="J471" s="1250" t="s">
        <v>3543</v>
      </c>
      <c r="K471" s="1262"/>
      <c r="L471" s="1252">
        <v>1200</v>
      </c>
      <c r="M471" s="1253">
        <v>890</v>
      </c>
      <c r="N471" s="1253"/>
      <c r="O471" s="1254"/>
      <c r="P471" s="1253">
        <v>4000</v>
      </c>
      <c r="Q471" s="1255"/>
      <c r="R471" s="1260"/>
      <c r="S471" s="1260"/>
      <c r="T471" s="1263"/>
      <c r="U471" s="1260"/>
      <c r="V471" s="1256">
        <f t="shared" si="36"/>
        <v>9728.4210526315783</v>
      </c>
      <c r="W471" s="1256">
        <f t="shared" si="37"/>
        <v>884.40191387559935</v>
      </c>
      <c r="X471" s="1257">
        <f t="shared" si="38"/>
        <v>4844.0191387559789</v>
      </c>
      <c r="Y471" s="1258">
        <f t="shared" si="39"/>
        <v>0.40987024554158807</v>
      </c>
      <c r="Z471" s="1259" t="s">
        <v>27</v>
      </c>
      <c r="AA471" s="1246" t="s">
        <v>4003</v>
      </c>
      <c r="AB471" s="1260"/>
    </row>
    <row r="472" spans="1:28" ht="18">
      <c r="A472" s="1217" t="s">
        <v>4004</v>
      </c>
      <c r="B472" s="1218">
        <v>44954.229166666664</v>
      </c>
      <c r="C472" s="1217" t="s">
        <v>1170</v>
      </c>
      <c r="D472" s="1217" t="s">
        <v>3456</v>
      </c>
      <c r="E472" s="1217" t="s">
        <v>2499</v>
      </c>
      <c r="F472" s="1217" t="s">
        <v>3523</v>
      </c>
      <c r="G472" s="1217" t="s">
        <v>3524</v>
      </c>
      <c r="H472" s="1219">
        <v>24000</v>
      </c>
      <c r="I472" s="1220" t="s">
        <v>3063</v>
      </c>
      <c r="J472" s="1221" t="s">
        <v>3453</v>
      </c>
      <c r="K472" s="1233"/>
      <c r="L472" s="1234" t="e">
        <f ca="1">_xludf.IFS(D472="成田机场",3000,D472="羽田机场",1200,E472="NearMe",1000,E472="VIP-limo",H472*0.12)</f>
        <v>#NAME?</v>
      </c>
      <c r="M472" s="1235" t="e">
        <f ca="1">_xludf.IFS(D472="成田机场",4000,D472="羽田机场",1000,E472="VIP-limo",0)</f>
        <v>#NAME?</v>
      </c>
      <c r="N472" s="1235" t="e">
        <f ca="1">(16500-L472-M472)*0.7</f>
        <v>#NAME?</v>
      </c>
      <c r="O472" s="1236"/>
      <c r="P472" s="1235"/>
      <c r="Q472" s="1237"/>
      <c r="T472" s="1238"/>
      <c r="V472" s="1239" t="e">
        <f t="shared" ca="1" si="36"/>
        <v>#NAME?</v>
      </c>
      <c r="W472" s="1239" t="e">
        <f t="shared" ca="1" si="37"/>
        <v>#NAME?</v>
      </c>
      <c r="X472" s="1240" t="e">
        <f t="shared" ca="1" si="38"/>
        <v>#NAME?</v>
      </c>
      <c r="Y472" s="1241" t="e">
        <f t="shared" ca="1" si="39"/>
        <v>#NAME?</v>
      </c>
      <c r="Z472" s="1242" t="s">
        <v>3508</v>
      </c>
      <c r="AA472" s="1217" t="s">
        <v>4004</v>
      </c>
    </row>
    <row r="473" spans="1:28" ht="18">
      <c r="A473" s="1217" t="s">
        <v>4005</v>
      </c>
      <c r="B473" s="1218">
        <v>44954.270833333336</v>
      </c>
      <c r="C473" s="1217" t="s">
        <v>1170</v>
      </c>
      <c r="D473" s="1217" t="s">
        <v>3456</v>
      </c>
      <c r="E473" s="1217" t="s">
        <v>255</v>
      </c>
      <c r="F473" s="1217" t="s">
        <v>110</v>
      </c>
      <c r="G473" s="1217" t="s">
        <v>3657</v>
      </c>
      <c r="H473" s="1219">
        <v>25000</v>
      </c>
      <c r="I473" s="1220" t="s">
        <v>3063</v>
      </c>
      <c r="J473" s="1221" t="s">
        <v>3453</v>
      </c>
      <c r="K473" s="1233"/>
      <c r="L473" s="1234">
        <v>3000</v>
      </c>
      <c r="M473" s="1235">
        <v>4000</v>
      </c>
      <c r="N473" s="1235"/>
      <c r="O473" s="1236"/>
      <c r="P473" s="1235">
        <v>5000</v>
      </c>
      <c r="Q473" s="1237"/>
      <c r="R473" s="1239"/>
      <c r="S473" s="1239"/>
      <c r="T473" s="1237"/>
      <c r="U473" s="1239"/>
      <c r="V473" s="1239">
        <f t="shared" si="36"/>
        <v>18000</v>
      </c>
      <c r="W473" s="1239">
        <f t="shared" si="37"/>
        <v>1636.3636363636379</v>
      </c>
      <c r="X473" s="1240">
        <f t="shared" si="38"/>
        <v>11363.636363636362</v>
      </c>
      <c r="Y473" s="1241">
        <f t="shared" si="39"/>
        <v>0.45454545454545447</v>
      </c>
      <c r="Z473" s="1242" t="s">
        <v>107</v>
      </c>
      <c r="AA473" s="1217" t="s">
        <v>4005</v>
      </c>
    </row>
    <row r="474" spans="1:28" ht="18">
      <c r="A474" s="1217" t="s">
        <v>4006</v>
      </c>
      <c r="B474" s="1218">
        <v>44954.291666666664</v>
      </c>
      <c r="C474" s="1217" t="s">
        <v>1170</v>
      </c>
      <c r="D474" s="1217" t="s">
        <v>3456</v>
      </c>
      <c r="E474" s="1217" t="s">
        <v>1238</v>
      </c>
      <c r="F474" s="1217" t="s">
        <v>86</v>
      </c>
      <c r="G474" s="1217" t="s">
        <v>3547</v>
      </c>
      <c r="H474" s="1219">
        <v>15000</v>
      </c>
      <c r="I474" s="1220" t="s">
        <v>3063</v>
      </c>
      <c r="J474" s="1221" t="s">
        <v>3453</v>
      </c>
      <c r="K474" s="1233"/>
      <c r="L474" s="1234">
        <v>3000</v>
      </c>
      <c r="M474" s="1235">
        <v>4000</v>
      </c>
      <c r="N474" s="1235"/>
      <c r="O474" s="1236"/>
      <c r="P474" s="1235">
        <v>5000</v>
      </c>
      <c r="Q474" s="1237"/>
      <c r="T474" s="1238"/>
      <c r="V474" s="1239">
        <f t="shared" si="36"/>
        <v>8000</v>
      </c>
      <c r="W474" s="1239">
        <f t="shared" si="37"/>
        <v>727.27272727272793</v>
      </c>
      <c r="X474" s="1240">
        <f t="shared" si="38"/>
        <v>2272.7272727272721</v>
      </c>
      <c r="Y474" s="1241">
        <f t="shared" si="39"/>
        <v>0.15151515151515146</v>
      </c>
      <c r="Z474" s="1242" t="s">
        <v>1540</v>
      </c>
      <c r="AA474" s="1217" t="s">
        <v>4006</v>
      </c>
      <c r="AB474" s="1260"/>
    </row>
    <row r="475" spans="1:28" ht="18">
      <c r="A475" s="1217" t="s">
        <v>4007</v>
      </c>
      <c r="B475" s="1218">
        <v>44954.322916666664</v>
      </c>
      <c r="C475" s="1217" t="s">
        <v>1170</v>
      </c>
      <c r="D475" s="1217" t="s">
        <v>3456</v>
      </c>
      <c r="E475" s="1217" t="s">
        <v>2100</v>
      </c>
      <c r="F475" s="1217" t="s">
        <v>55</v>
      </c>
      <c r="G475" s="1217" t="s">
        <v>3714</v>
      </c>
      <c r="H475" s="1219">
        <v>20000</v>
      </c>
      <c r="I475" s="1220" t="s">
        <v>3063</v>
      </c>
      <c r="J475" s="1221" t="s">
        <v>3453</v>
      </c>
      <c r="K475" s="1233"/>
      <c r="L475" s="1234">
        <v>3000</v>
      </c>
      <c r="M475" s="1235">
        <v>4000</v>
      </c>
      <c r="N475" s="1235"/>
      <c r="O475" s="1236"/>
      <c r="P475" s="1235">
        <v>5000</v>
      </c>
      <c r="Q475" s="1237"/>
      <c r="T475" s="1238"/>
      <c r="V475" s="1239">
        <f t="shared" si="36"/>
        <v>13000</v>
      </c>
      <c r="W475" s="1239">
        <f t="shared" si="37"/>
        <v>1181.818181818182</v>
      </c>
      <c r="X475" s="1240">
        <f t="shared" si="38"/>
        <v>6818.181818181818</v>
      </c>
      <c r="Y475" s="1241">
        <f t="shared" si="39"/>
        <v>0.34090909090909088</v>
      </c>
      <c r="Z475" s="1242" t="s">
        <v>107</v>
      </c>
      <c r="AA475" s="1217" t="s">
        <v>4007</v>
      </c>
    </row>
    <row r="476" spans="1:28" ht="18">
      <c r="A476" s="1217" t="s">
        <v>4008</v>
      </c>
      <c r="B476" s="1218">
        <v>44954.333333333336</v>
      </c>
      <c r="C476" s="1217" t="s">
        <v>1906</v>
      </c>
      <c r="D476" s="1217"/>
      <c r="E476" s="1217" t="s">
        <v>1371</v>
      </c>
      <c r="F476" s="1217" t="s">
        <v>3641</v>
      </c>
      <c r="G476" s="1217" t="s">
        <v>3505</v>
      </c>
      <c r="H476" s="1219">
        <v>43000</v>
      </c>
      <c r="I476" s="1220" t="s">
        <v>3063</v>
      </c>
      <c r="J476" s="1221" t="s">
        <v>3453</v>
      </c>
      <c r="K476" s="1233"/>
      <c r="L476" s="1234">
        <v>5000</v>
      </c>
      <c r="M476" s="1235">
        <v>3460</v>
      </c>
      <c r="N476" s="1235"/>
      <c r="O476" s="1236">
        <v>1</v>
      </c>
      <c r="P476" s="1235">
        <v>15000</v>
      </c>
      <c r="Q476" s="1237"/>
      <c r="R476" s="1239"/>
      <c r="S476" s="1239"/>
      <c r="T476" s="1237"/>
      <c r="U476" s="1239"/>
      <c r="V476" s="1239">
        <f t="shared" si="36"/>
        <v>34540</v>
      </c>
      <c r="W476" s="1239">
        <f t="shared" si="37"/>
        <v>3140.0000000000036</v>
      </c>
      <c r="X476" s="1240">
        <f t="shared" si="38"/>
        <v>16399.999999999996</v>
      </c>
      <c r="Y476" s="1241">
        <f t="shared" si="39"/>
        <v>0.38139534883720921</v>
      </c>
      <c r="Z476" s="1242" t="s">
        <v>1540</v>
      </c>
      <c r="AA476" s="1217" t="s">
        <v>4008</v>
      </c>
    </row>
    <row r="477" spans="1:28" ht="18">
      <c r="A477" s="1217" t="s">
        <v>4009</v>
      </c>
      <c r="B477" s="1218">
        <v>44954.333333333336</v>
      </c>
      <c r="C477" s="1217" t="s">
        <v>1170</v>
      </c>
      <c r="D477" s="1217" t="s">
        <v>3456</v>
      </c>
      <c r="E477" s="1217" t="s">
        <v>4010</v>
      </c>
      <c r="F477" s="1217" t="s">
        <v>86</v>
      </c>
      <c r="G477" s="1217" t="s">
        <v>3547</v>
      </c>
      <c r="H477" s="1219">
        <v>22000</v>
      </c>
      <c r="I477" s="1220" t="s">
        <v>3063</v>
      </c>
      <c r="J477" s="1221" t="s">
        <v>3453</v>
      </c>
      <c r="K477" s="1233"/>
      <c r="L477" s="1234">
        <v>3000</v>
      </c>
      <c r="M477" s="1235">
        <v>4000</v>
      </c>
      <c r="N477" s="1235"/>
      <c r="O477" s="1236"/>
      <c r="P477" s="1235">
        <v>5000</v>
      </c>
      <c r="Q477" s="1237"/>
      <c r="T477" s="1238"/>
      <c r="V477" s="1239">
        <f t="shared" si="36"/>
        <v>15000</v>
      </c>
      <c r="W477" s="1239">
        <f t="shared" si="37"/>
        <v>1363.636363636364</v>
      </c>
      <c r="X477" s="1240">
        <f t="shared" si="38"/>
        <v>8636.363636363636</v>
      </c>
      <c r="Y477" s="1241">
        <f t="shared" si="39"/>
        <v>0.39256198347107435</v>
      </c>
      <c r="Z477" s="1242" t="s">
        <v>108</v>
      </c>
      <c r="AA477" s="1217" t="s">
        <v>4009</v>
      </c>
    </row>
    <row r="478" spans="1:28" ht="18">
      <c r="A478" s="1217" t="s">
        <v>4011</v>
      </c>
      <c r="B478" s="1218">
        <v>44954.4375</v>
      </c>
      <c r="C478" s="1217" t="s">
        <v>1170</v>
      </c>
      <c r="D478" s="1217" t="s">
        <v>3456</v>
      </c>
      <c r="E478" s="1217" t="s">
        <v>3551</v>
      </c>
      <c r="F478" s="1217" t="s">
        <v>55</v>
      </c>
      <c r="G478" s="666" t="s">
        <v>3714</v>
      </c>
      <c r="H478" s="1219">
        <v>20000</v>
      </c>
      <c r="I478" s="1220" t="s">
        <v>3063</v>
      </c>
      <c r="J478" s="1221" t="s">
        <v>3453</v>
      </c>
      <c r="K478" s="1233"/>
      <c r="L478" s="1234">
        <v>3000</v>
      </c>
      <c r="M478" s="1235">
        <v>4000</v>
      </c>
      <c r="N478" s="1235"/>
      <c r="O478" s="1236"/>
      <c r="P478" s="1235">
        <v>5000</v>
      </c>
      <c r="Q478" s="1237"/>
      <c r="T478" s="1238"/>
      <c r="V478" s="1239">
        <f t="shared" si="36"/>
        <v>13000</v>
      </c>
      <c r="W478" s="1239">
        <f t="shared" si="37"/>
        <v>1181.818181818182</v>
      </c>
      <c r="X478" s="1240">
        <f t="shared" si="38"/>
        <v>6818.181818181818</v>
      </c>
      <c r="Y478" s="1241">
        <f t="shared" si="39"/>
        <v>0.34090909090909088</v>
      </c>
      <c r="Z478" s="1242" t="s">
        <v>107</v>
      </c>
      <c r="AA478" s="1217" t="s">
        <v>4011</v>
      </c>
    </row>
    <row r="479" spans="1:28" ht="18">
      <c r="A479" s="1217" t="s">
        <v>4012</v>
      </c>
      <c r="B479" s="1218">
        <v>44954.5</v>
      </c>
      <c r="C479" s="1217" t="s">
        <v>1170</v>
      </c>
      <c r="D479" s="1217" t="s">
        <v>3456</v>
      </c>
      <c r="E479" s="1217" t="s">
        <v>3695</v>
      </c>
      <c r="F479" s="1217" t="s">
        <v>3910</v>
      </c>
      <c r="G479" s="1261" t="s">
        <v>3463</v>
      </c>
      <c r="H479" s="1219">
        <v>25000</v>
      </c>
      <c r="I479" s="1220" t="s">
        <v>3063</v>
      </c>
      <c r="J479" s="1221" t="s">
        <v>3453</v>
      </c>
      <c r="K479" s="1233"/>
      <c r="L479" s="1234">
        <v>3000</v>
      </c>
      <c r="M479" s="1235">
        <v>4520</v>
      </c>
      <c r="N479" s="1235"/>
      <c r="O479" s="1236"/>
      <c r="P479" s="1235">
        <v>5000</v>
      </c>
      <c r="Q479" s="1237"/>
      <c r="T479" s="1238"/>
      <c r="V479" s="1239">
        <f t="shared" si="36"/>
        <v>17480</v>
      </c>
      <c r="W479" s="1239">
        <f t="shared" si="37"/>
        <v>1589.0909090909099</v>
      </c>
      <c r="X479" s="1240">
        <f t="shared" si="38"/>
        <v>10890.90909090909</v>
      </c>
      <c r="Y479" s="1241">
        <f t="shared" si="39"/>
        <v>0.4356363636363636</v>
      </c>
      <c r="Z479" s="1242" t="s">
        <v>1540</v>
      </c>
      <c r="AA479" s="1217" t="s">
        <v>4012</v>
      </c>
    </row>
    <row r="480" spans="1:28" ht="18">
      <c r="A480" s="1217" t="s">
        <v>4013</v>
      </c>
      <c r="B480" s="1218">
        <v>44954.520833333336</v>
      </c>
      <c r="C480" s="1217" t="s">
        <v>1170</v>
      </c>
      <c r="D480" s="1217" t="s">
        <v>3456</v>
      </c>
      <c r="E480" s="1217" t="s">
        <v>3452</v>
      </c>
      <c r="F480" s="1217" t="s">
        <v>98</v>
      </c>
      <c r="G480" s="1217" t="s">
        <v>3488</v>
      </c>
      <c r="H480" s="1219">
        <v>53000</v>
      </c>
      <c r="I480" s="1220" t="s">
        <v>3063</v>
      </c>
      <c r="J480" s="1221" t="s">
        <v>3453</v>
      </c>
      <c r="K480" s="1233"/>
      <c r="L480" s="1234">
        <v>5000</v>
      </c>
      <c r="M480" s="1235">
        <v>8690</v>
      </c>
      <c r="N480" s="1235"/>
      <c r="O480" s="1236"/>
      <c r="P480" s="1235">
        <v>15000</v>
      </c>
      <c r="Q480" s="1237"/>
      <c r="T480" s="1238"/>
      <c r="V480" s="1239">
        <f t="shared" si="36"/>
        <v>39310</v>
      </c>
      <c r="W480" s="1239">
        <f t="shared" si="37"/>
        <v>3573.6363636363676</v>
      </c>
      <c r="X480" s="1240">
        <f t="shared" si="38"/>
        <v>20736.363636363632</v>
      </c>
      <c r="Y480" s="1241">
        <f t="shared" si="39"/>
        <v>0.39125214408233266</v>
      </c>
      <c r="Z480" s="1242" t="s">
        <v>3454</v>
      </c>
      <c r="AA480" s="1217" t="s">
        <v>4013</v>
      </c>
    </row>
    <row r="481" spans="1:28" ht="18">
      <c r="A481" s="1217" t="s">
        <v>4014</v>
      </c>
      <c r="B481" s="1218">
        <v>44954.663194444445</v>
      </c>
      <c r="C481" s="1217" t="s">
        <v>570</v>
      </c>
      <c r="D481" s="1217" t="s">
        <v>3456</v>
      </c>
      <c r="E481" s="1217" t="s">
        <v>1667</v>
      </c>
      <c r="F481" s="1217" t="s">
        <v>55</v>
      </c>
      <c r="G481" s="1217" t="s">
        <v>3714</v>
      </c>
      <c r="H481" s="1219">
        <v>18000</v>
      </c>
      <c r="I481" s="1220" t="s">
        <v>3063</v>
      </c>
      <c r="J481" s="1221" t="s">
        <v>3453</v>
      </c>
      <c r="K481" s="1233"/>
      <c r="L481" s="1234">
        <v>3000</v>
      </c>
      <c r="M481" s="1235">
        <v>4000</v>
      </c>
      <c r="N481" s="1235"/>
      <c r="O481" s="1236"/>
      <c r="P481" s="1235">
        <v>5000</v>
      </c>
      <c r="Q481" s="1237"/>
      <c r="R481" s="1239"/>
      <c r="S481" s="1239"/>
      <c r="T481" s="1237"/>
      <c r="U481" s="1239"/>
      <c r="V481" s="1239">
        <f t="shared" si="36"/>
        <v>11000</v>
      </c>
      <c r="W481" s="1239">
        <f t="shared" si="37"/>
        <v>1000</v>
      </c>
      <c r="X481" s="1240">
        <f t="shared" si="38"/>
        <v>5000</v>
      </c>
      <c r="Y481" s="1241">
        <f t="shared" si="39"/>
        <v>0.27777777777777779</v>
      </c>
      <c r="Z481" s="1242" t="s">
        <v>55</v>
      </c>
      <c r="AA481" s="1217" t="s">
        <v>4014</v>
      </c>
    </row>
    <row r="482" spans="1:28" ht="18">
      <c r="A482" s="1246" t="s">
        <v>4015</v>
      </c>
      <c r="B482" s="1247">
        <v>44954.666666666664</v>
      </c>
      <c r="C482" s="1246" t="s">
        <v>3473</v>
      </c>
      <c r="D482" s="1246"/>
      <c r="E482" s="1246" t="s">
        <v>255</v>
      </c>
      <c r="F482" s="1246" t="s">
        <v>3910</v>
      </c>
      <c r="G482" s="1246" t="s">
        <v>3463</v>
      </c>
      <c r="H482" s="1248">
        <v>50000</v>
      </c>
      <c r="I482" s="1249" t="s">
        <v>3063</v>
      </c>
      <c r="J482" s="1250" t="s">
        <v>3453</v>
      </c>
      <c r="K482" s="1262"/>
      <c r="L482" s="1252">
        <v>5000</v>
      </c>
      <c r="M482" s="1253">
        <v>3330</v>
      </c>
      <c r="N482" s="1253"/>
      <c r="O482" s="1254"/>
      <c r="P482" s="1253">
        <v>10000</v>
      </c>
      <c r="Q482" s="1255"/>
      <c r="R482" s="1256"/>
      <c r="S482" s="1256"/>
      <c r="T482" s="1255"/>
      <c r="U482" s="1256"/>
      <c r="V482" s="1256">
        <f t="shared" si="36"/>
        <v>41670</v>
      </c>
      <c r="W482" s="1256">
        <f t="shared" si="37"/>
        <v>3788.1818181818235</v>
      </c>
      <c r="X482" s="1257">
        <f t="shared" si="38"/>
        <v>27881.818181818177</v>
      </c>
      <c r="Y482" s="1258">
        <f t="shared" si="39"/>
        <v>0.55763636363636349</v>
      </c>
      <c r="Z482" s="1259" t="s">
        <v>107</v>
      </c>
      <c r="AA482" s="1246" t="s">
        <v>4015</v>
      </c>
      <c r="AB482" s="1260"/>
    </row>
    <row r="483" spans="1:28" ht="18">
      <c r="A483" s="1217" t="s">
        <v>4016</v>
      </c>
      <c r="B483" s="1218">
        <v>44955.368055555555</v>
      </c>
      <c r="C483" s="1217" t="s">
        <v>570</v>
      </c>
      <c r="D483" s="1217" t="s">
        <v>3446</v>
      </c>
      <c r="E483" s="1217" t="s">
        <v>462</v>
      </c>
      <c r="F483" s="1217" t="s">
        <v>98</v>
      </c>
      <c r="G483" s="1217" t="s">
        <v>3733</v>
      </c>
      <c r="H483" s="1219">
        <v>22000</v>
      </c>
      <c r="I483" s="1220" t="s">
        <v>3063</v>
      </c>
      <c r="J483" s="1221" t="s">
        <v>3453</v>
      </c>
      <c r="K483" s="1233"/>
      <c r="L483" s="1234">
        <v>2400</v>
      </c>
      <c r="M483" s="1235">
        <v>3900</v>
      </c>
      <c r="N483" s="1235"/>
      <c r="O483" s="1236"/>
      <c r="P483" s="1235">
        <v>5000</v>
      </c>
      <c r="Q483" s="1237"/>
      <c r="R483" s="10">
        <v>450</v>
      </c>
      <c r="T483" s="1238"/>
      <c r="V483" s="1239">
        <f t="shared" si="36"/>
        <v>15250</v>
      </c>
      <c r="W483" s="1239">
        <f t="shared" si="37"/>
        <v>1386.3636363636379</v>
      </c>
      <c r="X483" s="1240">
        <f t="shared" si="38"/>
        <v>8863.6363636363621</v>
      </c>
      <c r="Y483" s="1241">
        <f t="shared" si="39"/>
        <v>0.40289256198347101</v>
      </c>
      <c r="Z483" s="1242" t="s">
        <v>108</v>
      </c>
      <c r="AA483" s="1217" t="s">
        <v>4016</v>
      </c>
      <c r="AB483" s="1346"/>
    </row>
    <row r="484" spans="1:28" ht="18">
      <c r="A484" s="1217" t="s">
        <v>4017</v>
      </c>
      <c r="B484" s="1218">
        <v>44955.416666666664</v>
      </c>
      <c r="C484" s="1217" t="s">
        <v>1906</v>
      </c>
      <c r="D484" s="1217"/>
      <c r="E484" s="1217" t="s">
        <v>1393</v>
      </c>
      <c r="F484" s="1217" t="s">
        <v>86</v>
      </c>
      <c r="G484" s="1217" t="s">
        <v>3488</v>
      </c>
      <c r="H484" s="1219">
        <v>65000</v>
      </c>
      <c r="I484" s="1220" t="s">
        <v>3063</v>
      </c>
      <c r="J484" s="1221" t="s">
        <v>3453</v>
      </c>
      <c r="K484" s="1233"/>
      <c r="L484" s="1234">
        <v>5000</v>
      </c>
      <c r="M484" s="1235">
        <v>5600</v>
      </c>
      <c r="N484" s="1235"/>
      <c r="O484" s="1236">
        <v>1</v>
      </c>
      <c r="P484" s="1235">
        <v>18600</v>
      </c>
      <c r="Q484" s="1237"/>
      <c r="R484" s="10">
        <v>1000</v>
      </c>
      <c r="T484" s="1238"/>
      <c r="V484" s="1239">
        <f t="shared" si="36"/>
        <v>53400</v>
      </c>
      <c r="W484" s="1239">
        <f t="shared" si="37"/>
        <v>4854.5454545454559</v>
      </c>
      <c r="X484" s="1240">
        <f t="shared" si="38"/>
        <v>29945.454545454544</v>
      </c>
      <c r="Y484" s="1241">
        <f t="shared" si="39"/>
        <v>0.46069930069930065</v>
      </c>
      <c r="Z484" s="1242" t="s">
        <v>108</v>
      </c>
      <c r="AA484" s="1217" t="s">
        <v>4017</v>
      </c>
      <c r="AB484" s="1346"/>
    </row>
    <row r="485" spans="1:28" ht="18">
      <c r="A485" s="1217" t="s">
        <v>4018</v>
      </c>
      <c r="B485" s="1218">
        <v>44955.416666666664</v>
      </c>
      <c r="C485" s="1217" t="s">
        <v>1906</v>
      </c>
      <c r="D485" s="1217"/>
      <c r="E485" s="1217" t="s">
        <v>255</v>
      </c>
      <c r="F485" s="1217" t="s">
        <v>3497</v>
      </c>
      <c r="G485" s="1217" t="s">
        <v>3498</v>
      </c>
      <c r="H485" s="1219">
        <v>45000</v>
      </c>
      <c r="I485" s="1220" t="s">
        <v>3050</v>
      </c>
      <c r="J485" s="1221" t="s">
        <v>3453</v>
      </c>
      <c r="K485" s="1233"/>
      <c r="L485" s="1234"/>
      <c r="M485" s="1235"/>
      <c r="N485" s="1235"/>
      <c r="O485" s="1236">
        <v>1</v>
      </c>
      <c r="P485" s="1235"/>
      <c r="Q485" s="1245">
        <v>40000</v>
      </c>
      <c r="T485" s="1238"/>
      <c r="V485" s="1239">
        <f t="shared" si="36"/>
        <v>5000</v>
      </c>
      <c r="W485" s="1239">
        <f t="shared" si="37"/>
        <v>454.54545454545496</v>
      </c>
      <c r="X485" s="1240">
        <f t="shared" si="38"/>
        <v>4545.454545454545</v>
      </c>
      <c r="Y485" s="1241">
        <f t="shared" si="39"/>
        <v>0.10101010101010099</v>
      </c>
      <c r="Z485" s="1242" t="s">
        <v>107</v>
      </c>
      <c r="AA485" s="1217" t="s">
        <v>4018</v>
      </c>
      <c r="AB485" s="1346"/>
    </row>
    <row r="486" spans="1:28" ht="18">
      <c r="A486" s="1217" t="s">
        <v>4019</v>
      </c>
      <c r="B486" s="1218">
        <v>44955.486111111109</v>
      </c>
      <c r="C486" s="1217" t="s">
        <v>3473</v>
      </c>
      <c r="D486" s="1217"/>
      <c r="E486" s="1217" t="s">
        <v>3452</v>
      </c>
      <c r="F486" s="1217" t="s">
        <v>3641</v>
      </c>
      <c r="G486" s="666" t="s">
        <v>3501</v>
      </c>
      <c r="H486" s="1219">
        <v>64000</v>
      </c>
      <c r="I486" s="1220" t="s">
        <v>3063</v>
      </c>
      <c r="J486" s="1221" t="s">
        <v>3453</v>
      </c>
      <c r="K486" s="1233"/>
      <c r="L486" s="1234">
        <v>7000</v>
      </c>
      <c r="M486" s="1235">
        <v>14300</v>
      </c>
      <c r="N486" s="1235"/>
      <c r="O486" s="1236"/>
      <c r="P486" s="1235">
        <v>15000</v>
      </c>
      <c r="Q486" s="1237"/>
      <c r="T486" s="1238"/>
      <c r="V486" s="1239">
        <f t="shared" si="36"/>
        <v>42700</v>
      </c>
      <c r="W486" s="1239">
        <f t="shared" si="37"/>
        <v>3881.8181818181838</v>
      </c>
      <c r="X486" s="1240">
        <f t="shared" si="38"/>
        <v>23818.181818181816</v>
      </c>
      <c r="Y486" s="1241">
        <f t="shared" si="39"/>
        <v>0.37215909090909088</v>
      </c>
      <c r="Z486" s="1242" t="s">
        <v>3454</v>
      </c>
      <c r="AA486" s="1217" t="s">
        <v>4019</v>
      </c>
      <c r="AB486" s="1346"/>
    </row>
    <row r="487" spans="1:28" ht="18">
      <c r="A487" s="1217" t="s">
        <v>4020</v>
      </c>
      <c r="B487" s="1218">
        <v>44955.625</v>
      </c>
      <c r="C487" s="1217" t="s">
        <v>1170</v>
      </c>
      <c r="D487" s="1217" t="s">
        <v>3456</v>
      </c>
      <c r="E487" s="1217" t="s">
        <v>1090</v>
      </c>
      <c r="F487" s="1217" t="s">
        <v>98</v>
      </c>
      <c r="G487" s="1261" t="s">
        <v>3505</v>
      </c>
      <c r="H487" s="1219">
        <v>22000</v>
      </c>
      <c r="I487" s="1220" t="s">
        <v>3063</v>
      </c>
      <c r="J487" s="1221" t="s">
        <v>3453</v>
      </c>
      <c r="K487" s="1233"/>
      <c r="L487" s="1234">
        <v>3000</v>
      </c>
      <c r="M487" s="1235">
        <v>4510</v>
      </c>
      <c r="N487" s="1235"/>
      <c r="O487" s="1236"/>
      <c r="P487" s="1235">
        <v>5000</v>
      </c>
      <c r="Q487" s="1237"/>
      <c r="T487" s="1238"/>
      <c r="V487" s="1239">
        <f t="shared" si="36"/>
        <v>14490</v>
      </c>
      <c r="W487" s="1239">
        <f t="shared" si="37"/>
        <v>1317.2727272727279</v>
      </c>
      <c r="X487" s="1240">
        <f t="shared" si="38"/>
        <v>8172.7272727272721</v>
      </c>
      <c r="Y487" s="1241">
        <f t="shared" si="39"/>
        <v>0.37148760330578512</v>
      </c>
      <c r="Z487" s="1242" t="s">
        <v>27</v>
      </c>
      <c r="AA487" s="1217" t="s">
        <v>4020</v>
      </c>
      <c r="AB487" s="1346"/>
    </row>
    <row r="488" spans="1:28" ht="18">
      <c r="A488" s="1217" t="s">
        <v>4021</v>
      </c>
      <c r="B488" s="1218">
        <v>44955.708333333336</v>
      </c>
      <c r="C488" s="1217" t="s">
        <v>1170</v>
      </c>
      <c r="D488" s="1217" t="s">
        <v>3456</v>
      </c>
      <c r="E488" s="1217" t="s">
        <v>3447</v>
      </c>
      <c r="F488" s="1217" t="s">
        <v>3641</v>
      </c>
      <c r="G488" s="1217" t="s">
        <v>3501</v>
      </c>
      <c r="H488" s="1219">
        <f>1600/0.05308</f>
        <v>30143.180105501127</v>
      </c>
      <c r="I488" s="1220" t="s">
        <v>3063</v>
      </c>
      <c r="J488" s="1221" t="s">
        <v>3450</v>
      </c>
      <c r="K488" s="1280">
        <f>500/0.05308</f>
        <v>9419.7437829691025</v>
      </c>
      <c r="L488" s="1234">
        <v>3000</v>
      </c>
      <c r="M488" s="1235">
        <v>4000</v>
      </c>
      <c r="N488" s="1235"/>
      <c r="O488" s="1236"/>
      <c r="P488" s="1235">
        <v>5000</v>
      </c>
      <c r="Q488" s="1237"/>
      <c r="T488" s="1238"/>
      <c r="V488" s="1239">
        <f t="shared" si="36"/>
        <v>13723.436322532027</v>
      </c>
      <c r="W488" s="1239">
        <f t="shared" si="37"/>
        <v>1247.5851202301856</v>
      </c>
      <c r="X488" s="1240">
        <f t="shared" si="38"/>
        <v>7475.8512023018411</v>
      </c>
      <c r="Y488" s="1241">
        <f t="shared" si="39"/>
        <v>0.24801136363636361</v>
      </c>
      <c r="Z488" s="1242" t="s">
        <v>107</v>
      </c>
      <c r="AA488" s="1217" t="s">
        <v>4021</v>
      </c>
      <c r="AB488" s="1346"/>
    </row>
    <row r="489" spans="1:28" ht="18">
      <c r="A489" s="1246" t="s">
        <v>4022</v>
      </c>
      <c r="B489" s="1247">
        <v>44955.791666666664</v>
      </c>
      <c r="C489" s="1246" t="s">
        <v>570</v>
      </c>
      <c r="D489" s="1246" t="s">
        <v>3456</v>
      </c>
      <c r="E489" s="1246" t="s">
        <v>105</v>
      </c>
      <c r="F489" s="1246" t="s">
        <v>3641</v>
      </c>
      <c r="G489" s="1246" t="s">
        <v>3501</v>
      </c>
      <c r="H489" s="1248">
        <v>20000</v>
      </c>
      <c r="I489" s="1249" t="s">
        <v>3060</v>
      </c>
      <c r="J489" s="1250" t="s">
        <v>3453</v>
      </c>
      <c r="K489" s="1262"/>
      <c r="L489" s="1252">
        <v>3000</v>
      </c>
      <c r="M489" s="1253">
        <v>4000</v>
      </c>
      <c r="N489" s="1253"/>
      <c r="O489" s="1254"/>
      <c r="P489" s="1253">
        <v>5000</v>
      </c>
      <c r="Q489" s="1255"/>
      <c r="R489" s="1256"/>
      <c r="S489" s="1256"/>
      <c r="T489" s="1255"/>
      <c r="U489" s="1256"/>
      <c r="V489" s="1256">
        <f t="shared" si="36"/>
        <v>13000</v>
      </c>
      <c r="W489" s="1256">
        <f t="shared" si="37"/>
        <v>1181.818181818182</v>
      </c>
      <c r="X489" s="1257">
        <f t="shared" si="38"/>
        <v>6818.181818181818</v>
      </c>
      <c r="Y489" s="1258">
        <f t="shared" si="39"/>
        <v>0.34090909090909088</v>
      </c>
      <c r="Z489" s="1259" t="s">
        <v>105</v>
      </c>
      <c r="AA489" s="1246" t="s">
        <v>4022</v>
      </c>
      <c r="AB489" s="1347"/>
    </row>
    <row r="490" spans="1:28" ht="18">
      <c r="A490" s="1217" t="s">
        <v>4023</v>
      </c>
      <c r="B490" s="1218">
        <v>44956.083333333336</v>
      </c>
      <c r="C490" s="1217" t="s">
        <v>1170</v>
      </c>
      <c r="D490" s="1217" t="s">
        <v>3446</v>
      </c>
      <c r="E490" s="1217" t="s">
        <v>3481</v>
      </c>
      <c r="F490" s="1217" t="s">
        <v>373</v>
      </c>
      <c r="G490" s="1217" t="s">
        <v>3498</v>
      </c>
      <c r="H490" s="1219">
        <v>14000</v>
      </c>
      <c r="I490" s="1220" t="s">
        <v>3063</v>
      </c>
      <c r="J490" s="1221" t="s">
        <v>3453</v>
      </c>
      <c r="K490" s="1233"/>
      <c r="L490" s="1234"/>
      <c r="M490" s="1235"/>
      <c r="N490" s="1235"/>
      <c r="O490" s="1236"/>
      <c r="P490" s="1235"/>
      <c r="Q490" s="1245">
        <v>14000</v>
      </c>
      <c r="T490" s="1238"/>
      <c r="V490" s="1239">
        <f t="shared" si="36"/>
        <v>0</v>
      </c>
      <c r="W490" s="1239">
        <f t="shared" si="37"/>
        <v>0</v>
      </c>
      <c r="X490" s="1240">
        <f t="shared" si="38"/>
        <v>0</v>
      </c>
      <c r="Y490" s="1241">
        <f t="shared" si="39"/>
        <v>0</v>
      </c>
      <c r="Z490" s="1242" t="s">
        <v>27</v>
      </c>
      <c r="AA490" s="1217" t="s">
        <v>4023</v>
      </c>
    </row>
    <row r="491" spans="1:28" ht="18">
      <c r="A491" s="1217" t="s">
        <v>4024</v>
      </c>
      <c r="B491" s="1218">
        <v>44956.083333333336</v>
      </c>
      <c r="C491" s="1217" t="s">
        <v>1170</v>
      </c>
      <c r="D491" s="1217" t="s">
        <v>3446</v>
      </c>
      <c r="E491" s="1217" t="s">
        <v>3481</v>
      </c>
      <c r="F491" s="1217" t="s">
        <v>373</v>
      </c>
      <c r="G491" s="1217" t="s">
        <v>3498</v>
      </c>
      <c r="H491" s="1219">
        <v>14000</v>
      </c>
      <c r="I491" s="1220" t="s">
        <v>3063</v>
      </c>
      <c r="J491" s="1221" t="s">
        <v>3453</v>
      </c>
      <c r="K491" s="1233"/>
      <c r="L491" s="1234"/>
      <c r="M491" s="1235"/>
      <c r="N491" s="1235"/>
      <c r="O491" s="1236"/>
      <c r="P491" s="1235"/>
      <c r="Q491" s="1245">
        <v>14000</v>
      </c>
      <c r="T491" s="1238"/>
      <c r="V491" s="1239">
        <f t="shared" si="36"/>
        <v>0</v>
      </c>
      <c r="W491" s="1239">
        <f t="shared" si="37"/>
        <v>0</v>
      </c>
      <c r="X491" s="1240">
        <f t="shared" si="38"/>
        <v>0</v>
      </c>
      <c r="Y491" s="1241">
        <f t="shared" si="39"/>
        <v>0</v>
      </c>
      <c r="Z491" s="1242" t="s">
        <v>27</v>
      </c>
      <c r="AA491" s="1217" t="s">
        <v>4024</v>
      </c>
    </row>
    <row r="492" spans="1:28" ht="18">
      <c r="A492" s="1217" t="s">
        <v>4025</v>
      </c>
      <c r="B492" s="1218">
        <v>44956.305555555555</v>
      </c>
      <c r="C492" s="1217" t="s">
        <v>3473</v>
      </c>
      <c r="D492" s="1217"/>
      <c r="E492" s="1217" t="s">
        <v>3570</v>
      </c>
      <c r="F492" s="1217" t="s">
        <v>55</v>
      </c>
      <c r="G492" s="1217" t="s">
        <v>3714</v>
      </c>
      <c r="H492" s="1219">
        <v>16000</v>
      </c>
      <c r="I492" s="1220" t="s">
        <v>3063</v>
      </c>
      <c r="J492" s="1221" t="s">
        <v>3453</v>
      </c>
      <c r="K492" s="1233"/>
      <c r="L492" s="1234">
        <v>1000</v>
      </c>
      <c r="M492" s="1235"/>
      <c r="N492" s="1235"/>
      <c r="O492" s="1236"/>
      <c r="P492" s="1235">
        <v>5300</v>
      </c>
      <c r="Q492" s="1237"/>
      <c r="T492" s="1238"/>
      <c r="V492" s="1239">
        <f t="shared" si="36"/>
        <v>15000</v>
      </c>
      <c r="W492" s="1239">
        <f t="shared" si="37"/>
        <v>1363.636363636364</v>
      </c>
      <c r="X492" s="1240">
        <f t="shared" si="38"/>
        <v>8336.363636363636</v>
      </c>
      <c r="Y492" s="1241">
        <f t="shared" si="39"/>
        <v>0.52102272727272725</v>
      </c>
      <c r="Z492" s="1242" t="s">
        <v>3572</v>
      </c>
      <c r="AA492" s="1217" t="s">
        <v>4025</v>
      </c>
    </row>
    <row r="493" spans="1:28" ht="18">
      <c r="A493" s="1217" t="s">
        <v>4026</v>
      </c>
      <c r="B493" s="1218">
        <v>44956.305555555555</v>
      </c>
      <c r="C493" s="1217" t="s">
        <v>3473</v>
      </c>
      <c r="D493" s="1217"/>
      <c r="E493" s="1217" t="s">
        <v>3570</v>
      </c>
      <c r="F493" s="1217" t="s">
        <v>86</v>
      </c>
      <c r="G493" s="1217" t="s">
        <v>3547</v>
      </c>
      <c r="H493" s="1219">
        <v>15000</v>
      </c>
      <c r="I493" s="1220" t="s">
        <v>3063</v>
      </c>
      <c r="J493" s="1221" t="s">
        <v>3453</v>
      </c>
      <c r="K493" s="1233"/>
      <c r="L493" s="1234">
        <v>1000</v>
      </c>
      <c r="M493" s="1235"/>
      <c r="N493" s="1235"/>
      <c r="O493" s="1236"/>
      <c r="P493" s="1235">
        <v>4300</v>
      </c>
      <c r="Q493" s="1237"/>
      <c r="R493" s="1239"/>
      <c r="S493" s="1239"/>
      <c r="T493" s="1237"/>
      <c r="U493" s="1239"/>
      <c r="V493" s="1239">
        <f t="shared" si="36"/>
        <v>14000</v>
      </c>
      <c r="W493" s="1239">
        <f t="shared" si="37"/>
        <v>1272.7272727272739</v>
      </c>
      <c r="X493" s="1240">
        <f t="shared" si="38"/>
        <v>8427.2727272727261</v>
      </c>
      <c r="Y493" s="1241">
        <f t="shared" si="39"/>
        <v>0.56181818181818177</v>
      </c>
      <c r="Z493" s="1242" t="s">
        <v>3572</v>
      </c>
      <c r="AA493" s="1217" t="s">
        <v>4026</v>
      </c>
    </row>
    <row r="494" spans="1:28" ht="18">
      <c r="A494" s="1217" t="s">
        <v>4027</v>
      </c>
      <c r="B494" s="1218">
        <v>44956.305555555555</v>
      </c>
      <c r="C494" s="1217" t="s">
        <v>3473</v>
      </c>
      <c r="D494" s="1217"/>
      <c r="E494" s="1217" t="s">
        <v>3570</v>
      </c>
      <c r="F494" s="1217" t="s">
        <v>52</v>
      </c>
      <c r="G494" s="1217" t="s">
        <v>3512</v>
      </c>
      <c r="H494" s="1219">
        <v>16000</v>
      </c>
      <c r="I494" s="1220" t="s">
        <v>3063</v>
      </c>
      <c r="J494" s="1221" t="s">
        <v>3453</v>
      </c>
      <c r="K494" s="1233"/>
      <c r="L494" s="1234">
        <v>1000</v>
      </c>
      <c r="M494" s="1235"/>
      <c r="N494" s="1235"/>
      <c r="O494" s="1236"/>
      <c r="P494" s="1235">
        <v>5300</v>
      </c>
      <c r="Q494" s="1237"/>
      <c r="T494" s="1238"/>
      <c r="V494" s="1239">
        <f t="shared" si="36"/>
        <v>15000</v>
      </c>
      <c r="W494" s="1239">
        <f t="shared" si="37"/>
        <v>1363.636363636364</v>
      </c>
      <c r="X494" s="1240">
        <f t="shared" si="38"/>
        <v>8336.363636363636</v>
      </c>
      <c r="Y494" s="1241">
        <f t="shared" si="39"/>
        <v>0.52102272727272725</v>
      </c>
      <c r="Z494" s="1242" t="s">
        <v>3572</v>
      </c>
      <c r="AA494" s="1217" t="s">
        <v>4027</v>
      </c>
    </row>
    <row r="495" spans="1:28" ht="18">
      <c r="A495" s="1217" t="s">
        <v>4028</v>
      </c>
      <c r="B495" s="1218">
        <v>44956.333333333336</v>
      </c>
      <c r="C495" s="1217" t="s">
        <v>1906</v>
      </c>
      <c r="D495" s="1217"/>
      <c r="E495" s="1217" t="s">
        <v>3507</v>
      </c>
      <c r="F495" s="1217" t="s">
        <v>2285</v>
      </c>
      <c r="G495" s="1217" t="s">
        <v>3527</v>
      </c>
      <c r="H495" s="1219">
        <v>46000</v>
      </c>
      <c r="I495" s="1220" t="s">
        <v>3050</v>
      </c>
      <c r="J495" s="1221" t="s">
        <v>3453</v>
      </c>
      <c r="K495" s="1233"/>
      <c r="L495" s="1234">
        <v>8300</v>
      </c>
      <c r="M495" s="1235"/>
      <c r="N495" s="1235"/>
      <c r="O495" s="1236">
        <v>1</v>
      </c>
      <c r="P495" s="1235">
        <v>15000</v>
      </c>
      <c r="Q495" s="1237"/>
      <c r="T495" s="1238"/>
      <c r="V495" s="1239">
        <f t="shared" si="36"/>
        <v>37700</v>
      </c>
      <c r="W495" s="1239">
        <f t="shared" si="37"/>
        <v>3427.2727272727279</v>
      </c>
      <c r="X495" s="1240">
        <f t="shared" si="38"/>
        <v>19272.727272727272</v>
      </c>
      <c r="Y495" s="1241">
        <f t="shared" si="39"/>
        <v>0.41897233201581024</v>
      </c>
      <c r="Z495" s="1242" t="s">
        <v>3508</v>
      </c>
      <c r="AA495" s="1217" t="s">
        <v>4028</v>
      </c>
    </row>
    <row r="496" spans="1:28" ht="18">
      <c r="A496" s="1217" t="s">
        <v>4029</v>
      </c>
      <c r="B496" s="1218">
        <v>44956.333333333336</v>
      </c>
      <c r="C496" s="1217" t="s">
        <v>1906</v>
      </c>
      <c r="D496" s="1217"/>
      <c r="E496" s="1217" t="s">
        <v>3452</v>
      </c>
      <c r="F496" s="1217" t="s">
        <v>94</v>
      </c>
      <c r="G496" s="1217" t="s">
        <v>3545</v>
      </c>
      <c r="H496" s="1219">
        <v>50000</v>
      </c>
      <c r="I496" s="1220" t="s">
        <v>3063</v>
      </c>
      <c r="J496" s="1221" t="s">
        <v>3453</v>
      </c>
      <c r="K496" s="1233"/>
      <c r="L496" s="1234">
        <v>5000</v>
      </c>
      <c r="M496" s="1235">
        <v>5880</v>
      </c>
      <c r="N496" s="1235"/>
      <c r="O496" s="1236">
        <v>1</v>
      </c>
      <c r="P496" s="1235">
        <v>15000</v>
      </c>
      <c r="Q496" s="1237"/>
      <c r="T496" s="1238"/>
      <c r="V496" s="1239">
        <f t="shared" si="36"/>
        <v>39120</v>
      </c>
      <c r="W496" s="1239">
        <f t="shared" si="37"/>
        <v>3556.3636363636397</v>
      </c>
      <c r="X496" s="1240">
        <f t="shared" si="38"/>
        <v>20563.63636363636</v>
      </c>
      <c r="Y496" s="1241">
        <f t="shared" si="39"/>
        <v>0.41127272727272723</v>
      </c>
      <c r="Z496" s="1242" t="s">
        <v>3454</v>
      </c>
      <c r="AA496" s="1217" t="s">
        <v>4029</v>
      </c>
    </row>
    <row r="497" spans="1:28" ht="18">
      <c r="A497" s="1217" t="s">
        <v>4030</v>
      </c>
      <c r="B497" s="1218">
        <v>44956.375</v>
      </c>
      <c r="C497" s="1217" t="s">
        <v>1906</v>
      </c>
      <c r="D497" s="1217"/>
      <c r="E497" s="1217" t="s">
        <v>3507</v>
      </c>
      <c r="F497" s="1217" t="s">
        <v>3148</v>
      </c>
      <c r="G497" s="1217" t="s">
        <v>3505</v>
      </c>
      <c r="H497" s="1219">
        <v>45000</v>
      </c>
      <c r="I497" s="1220" t="s">
        <v>3050</v>
      </c>
      <c r="J497" s="1221" t="s">
        <v>3453</v>
      </c>
      <c r="K497" s="1233"/>
      <c r="L497" s="1234">
        <v>5000</v>
      </c>
      <c r="M497" s="1235"/>
      <c r="N497" s="1235"/>
      <c r="O497" s="1236">
        <v>1</v>
      </c>
      <c r="P497" s="1235">
        <v>15000</v>
      </c>
      <c r="Q497" s="1237"/>
      <c r="T497" s="1238"/>
      <c r="V497" s="1239">
        <f t="shared" si="36"/>
        <v>40000</v>
      </c>
      <c r="W497" s="1239">
        <f t="shared" si="37"/>
        <v>3636.3636363636397</v>
      </c>
      <c r="X497" s="1240">
        <f t="shared" si="38"/>
        <v>21363.63636363636</v>
      </c>
      <c r="Y497" s="1241">
        <f t="shared" si="39"/>
        <v>0.4747474747474747</v>
      </c>
      <c r="Z497" s="1242" t="s">
        <v>3508</v>
      </c>
      <c r="AA497" s="1217" t="s">
        <v>4030</v>
      </c>
    </row>
    <row r="498" spans="1:28" ht="18">
      <c r="A498" s="1217" t="s">
        <v>4031</v>
      </c>
      <c r="B498" s="1218">
        <v>44956.395833333336</v>
      </c>
      <c r="C498" s="1217" t="s">
        <v>3473</v>
      </c>
      <c r="D498" s="1217"/>
      <c r="E498" s="1217" t="s">
        <v>1371</v>
      </c>
      <c r="F498" s="1217" t="s">
        <v>86</v>
      </c>
      <c r="G498" s="1217" t="s">
        <v>3547</v>
      </c>
      <c r="H498" s="1219">
        <v>15000</v>
      </c>
      <c r="I498" s="1220" t="s">
        <v>3063</v>
      </c>
      <c r="J498" s="1221" t="s">
        <v>3453</v>
      </c>
      <c r="K498" s="1233"/>
      <c r="L498" s="1234">
        <v>1200</v>
      </c>
      <c r="M498" s="1235">
        <v>1000</v>
      </c>
      <c r="N498" s="1235"/>
      <c r="O498" s="1236"/>
      <c r="P498" s="1235">
        <v>4000</v>
      </c>
      <c r="Q498" s="1237"/>
      <c r="T498" s="1238"/>
      <c r="V498" s="1239">
        <f t="shared" si="36"/>
        <v>12800</v>
      </c>
      <c r="W498" s="1239">
        <f t="shared" si="37"/>
        <v>1163.636363636364</v>
      </c>
      <c r="X498" s="1240">
        <f t="shared" si="38"/>
        <v>7636.363636363636</v>
      </c>
      <c r="Y498" s="1241">
        <f t="shared" si="39"/>
        <v>0.50909090909090904</v>
      </c>
      <c r="Z498" s="1242" t="s">
        <v>1540</v>
      </c>
      <c r="AA498" s="1217" t="s">
        <v>4031</v>
      </c>
    </row>
    <row r="499" spans="1:28" ht="18">
      <c r="A499" s="1217" t="s">
        <v>4032</v>
      </c>
      <c r="B499" s="1218">
        <v>44956.395833333336</v>
      </c>
      <c r="C499" s="1217" t="s">
        <v>1906</v>
      </c>
      <c r="D499" s="1217"/>
      <c r="E499" s="1217" t="s">
        <v>3452</v>
      </c>
      <c r="F499" s="1217" t="s">
        <v>3641</v>
      </c>
      <c r="G499" s="1217" t="s">
        <v>3501</v>
      </c>
      <c r="H499" s="1219">
        <v>155000</v>
      </c>
      <c r="I499" s="1220" t="s">
        <v>3063</v>
      </c>
      <c r="J499" s="1221" t="s">
        <v>3453</v>
      </c>
      <c r="K499" s="1233"/>
      <c r="L499" s="1234">
        <v>15000</v>
      </c>
      <c r="M499" s="1235">
        <v>9670</v>
      </c>
      <c r="N499" s="1235"/>
      <c r="O499" s="1236">
        <v>3</v>
      </c>
      <c r="P499" s="1235">
        <v>45000</v>
      </c>
      <c r="Q499" s="1237"/>
      <c r="T499" s="1238"/>
      <c r="U499" s="10">
        <v>14240</v>
      </c>
      <c r="V499" s="1239">
        <f t="shared" si="36"/>
        <v>116090</v>
      </c>
      <c r="W499" s="1239">
        <f t="shared" si="37"/>
        <v>10553.636363636368</v>
      </c>
      <c r="X499" s="1240">
        <f t="shared" si="38"/>
        <v>60536.363636363632</v>
      </c>
      <c r="Y499" s="1241">
        <f t="shared" si="39"/>
        <v>0.39055718475073309</v>
      </c>
      <c r="Z499" s="1242" t="s">
        <v>3454</v>
      </c>
      <c r="AA499" s="1217" t="s">
        <v>4032</v>
      </c>
    </row>
    <row r="500" spans="1:28" ht="18">
      <c r="A500" s="1217" t="s">
        <v>4033</v>
      </c>
      <c r="B500" s="1218">
        <v>44956.46875</v>
      </c>
      <c r="C500" s="1217" t="s">
        <v>570</v>
      </c>
      <c r="D500" s="1217" t="s">
        <v>3446</v>
      </c>
      <c r="E500" s="1217" t="s">
        <v>3557</v>
      </c>
      <c r="F500" s="1217" t="s">
        <v>3523</v>
      </c>
      <c r="G500" s="1217" t="s">
        <v>3524</v>
      </c>
      <c r="H500" s="1219">
        <f>800/0.05308</f>
        <v>15071.590052750564</v>
      </c>
      <c r="I500" s="1220" t="s">
        <v>3063</v>
      </c>
      <c r="J500" s="1221" t="s">
        <v>3450</v>
      </c>
      <c r="K500" s="1233"/>
      <c r="L500" s="1234" t="e">
        <f ca="1">_xludf.IFS(D500="成田机场",3000,D500="羽田机场",1200,E500="NearMe",1000,E500="VIP-limo",H500*0.12)</f>
        <v>#NAME?</v>
      </c>
      <c r="M500" s="1235" t="e">
        <f ca="1">_xludf.IFS(D500="成田机场",4000,D500="羽田机场",1000,E500="VIP-limo",0)</f>
        <v>#NAME?</v>
      </c>
      <c r="N500" s="1235" t="e">
        <f ca="1">(8500-L500-M500)*0.7</f>
        <v>#NAME?</v>
      </c>
      <c r="O500" s="1236"/>
      <c r="P500" s="1235"/>
      <c r="Q500" s="1237"/>
      <c r="R500" s="1239"/>
      <c r="S500" s="1239"/>
      <c r="T500" s="1237"/>
      <c r="U500" s="1239"/>
      <c r="V500" s="1239" t="e">
        <f t="shared" ca="1" si="36"/>
        <v>#NAME?</v>
      </c>
      <c r="W500" s="1239" t="e">
        <f t="shared" ca="1" si="37"/>
        <v>#NAME?</v>
      </c>
      <c r="X500" s="1240" t="e">
        <f t="shared" ca="1" si="38"/>
        <v>#NAME?</v>
      </c>
      <c r="Y500" s="1241" t="e">
        <f t="shared" ca="1" si="39"/>
        <v>#NAME?</v>
      </c>
      <c r="Z500" s="1242" t="s">
        <v>107</v>
      </c>
      <c r="AA500" s="1217" t="s">
        <v>4033</v>
      </c>
    </row>
    <row r="501" spans="1:28" ht="18">
      <c r="A501" s="1217" t="s">
        <v>4034</v>
      </c>
      <c r="B501" s="1218">
        <v>44956.475694444445</v>
      </c>
      <c r="C501" s="1217" t="s">
        <v>570</v>
      </c>
      <c r="D501" s="1217" t="s">
        <v>3446</v>
      </c>
      <c r="E501" s="1217" t="s">
        <v>1667</v>
      </c>
      <c r="F501" s="1217" t="s">
        <v>4035</v>
      </c>
      <c r="G501" s="1217" t="s">
        <v>3488</v>
      </c>
      <c r="H501" s="1219">
        <v>48000</v>
      </c>
      <c r="I501" s="1220" t="s">
        <v>3063</v>
      </c>
      <c r="J501" s="1221" t="s">
        <v>3453</v>
      </c>
      <c r="K501" s="1233"/>
      <c r="L501" s="1234">
        <v>8300</v>
      </c>
      <c r="M501" s="1235">
        <v>10330</v>
      </c>
      <c r="N501" s="1235"/>
      <c r="O501" s="1236"/>
      <c r="P501" s="1235">
        <v>15000</v>
      </c>
      <c r="Q501" s="1237"/>
      <c r="T501" s="1238"/>
      <c r="V501" s="1239">
        <f t="shared" si="36"/>
        <v>29370</v>
      </c>
      <c r="W501" s="1239">
        <f t="shared" si="37"/>
        <v>2670.0000000000036</v>
      </c>
      <c r="X501" s="1240">
        <f t="shared" si="38"/>
        <v>11699.999999999996</v>
      </c>
      <c r="Y501" s="1241">
        <f t="shared" si="39"/>
        <v>0.24374999999999991</v>
      </c>
      <c r="Z501" s="1242" t="s">
        <v>55</v>
      </c>
      <c r="AA501" s="1217" t="s">
        <v>4034</v>
      </c>
      <c r="AB501" s="1260"/>
    </row>
    <row r="502" spans="1:28" ht="18">
      <c r="A502" s="1217" t="s">
        <v>4036</v>
      </c>
      <c r="B502" s="1218">
        <v>44956.604166666664</v>
      </c>
      <c r="C502" s="1217" t="s">
        <v>1170</v>
      </c>
      <c r="D502" s="1217" t="s">
        <v>3456</v>
      </c>
      <c r="E502" s="1217" t="s">
        <v>462</v>
      </c>
      <c r="F502" s="1217" t="s">
        <v>3523</v>
      </c>
      <c r="G502" s="1217" t="s">
        <v>3524</v>
      </c>
      <c r="H502" s="1219">
        <v>22000</v>
      </c>
      <c r="I502" s="1220" t="s">
        <v>3063</v>
      </c>
      <c r="J502" s="1221" t="s">
        <v>3453</v>
      </c>
      <c r="K502" s="1233"/>
      <c r="L502" s="1234" t="e">
        <f ca="1">_xludf.IFS(D502="成田机场",3000,D502="羽田机场",1200,E502="NearMe",1000,E502="VIP-limo",H502*0.12)</f>
        <v>#NAME?</v>
      </c>
      <c r="M502" s="1235" t="e">
        <f ca="1">_xludf.IFS(D502="成田机场",4000,D502="羽田机场",1000,E502="VIP-limo",0)</f>
        <v>#NAME?</v>
      </c>
      <c r="N502" s="1235" t="e">
        <f ca="1">(16500-L502-M502)*0.7</f>
        <v>#NAME?</v>
      </c>
      <c r="O502" s="1236"/>
      <c r="P502" s="1235"/>
      <c r="Q502" s="1237"/>
      <c r="R502" s="1239"/>
      <c r="S502" s="1239"/>
      <c r="T502" s="1237"/>
      <c r="U502" s="1239"/>
      <c r="V502" s="1239" t="e">
        <f t="shared" ca="1" si="36"/>
        <v>#NAME?</v>
      </c>
      <c r="W502" s="1239" t="e">
        <f t="shared" ca="1" si="37"/>
        <v>#NAME?</v>
      </c>
      <c r="X502" s="1240" t="e">
        <f t="shared" ca="1" si="38"/>
        <v>#NAME?</v>
      </c>
      <c r="Y502" s="1241" t="e">
        <f t="shared" ca="1" si="39"/>
        <v>#NAME?</v>
      </c>
      <c r="Z502" s="1242" t="s">
        <v>108</v>
      </c>
      <c r="AA502" s="1217" t="s">
        <v>4036</v>
      </c>
    </row>
    <row r="503" spans="1:28" ht="18">
      <c r="A503" s="1217" t="s">
        <v>4037</v>
      </c>
      <c r="B503" s="1218">
        <v>44956.722222222219</v>
      </c>
      <c r="C503" s="1217" t="s">
        <v>3473</v>
      </c>
      <c r="D503" s="1217"/>
      <c r="E503" s="1217" t="s">
        <v>3570</v>
      </c>
      <c r="F503" s="1217" t="s">
        <v>55</v>
      </c>
      <c r="G503" s="1217" t="s">
        <v>3714</v>
      </c>
      <c r="H503" s="1219">
        <v>16000</v>
      </c>
      <c r="I503" s="1220" t="s">
        <v>3063</v>
      </c>
      <c r="J503" s="1221" t="s">
        <v>3453</v>
      </c>
      <c r="K503" s="1233"/>
      <c r="L503" s="1234">
        <v>1000</v>
      </c>
      <c r="M503" s="1235"/>
      <c r="N503" s="1235"/>
      <c r="O503" s="1236"/>
      <c r="P503" s="1235">
        <v>5300</v>
      </c>
      <c r="Q503" s="1237"/>
      <c r="R503" s="1239"/>
      <c r="S503" s="1239"/>
      <c r="T503" s="1237"/>
      <c r="U503" s="1239"/>
      <c r="V503" s="1239">
        <f t="shared" si="36"/>
        <v>15000</v>
      </c>
      <c r="W503" s="1239">
        <f t="shared" si="37"/>
        <v>1363.636363636364</v>
      </c>
      <c r="X503" s="1240">
        <f t="shared" si="38"/>
        <v>8336.363636363636</v>
      </c>
      <c r="Y503" s="1241">
        <f t="shared" si="39"/>
        <v>0.52102272727272725</v>
      </c>
      <c r="Z503" s="1242" t="s">
        <v>3572</v>
      </c>
      <c r="AA503" s="1217" t="s">
        <v>4037</v>
      </c>
    </row>
    <row r="504" spans="1:28" ht="18">
      <c r="A504" s="1217" t="s">
        <v>4038</v>
      </c>
      <c r="B504" s="1218">
        <v>44956.722222222219</v>
      </c>
      <c r="C504" s="1217" t="s">
        <v>3473</v>
      </c>
      <c r="D504" s="1217"/>
      <c r="E504" s="1217" t="s">
        <v>3570</v>
      </c>
      <c r="F504" s="1217" t="s">
        <v>86</v>
      </c>
      <c r="G504" s="1217" t="s">
        <v>3547</v>
      </c>
      <c r="H504" s="1219">
        <v>15000</v>
      </c>
      <c r="I504" s="1220" t="s">
        <v>3063</v>
      </c>
      <c r="J504" s="1221" t="s">
        <v>3453</v>
      </c>
      <c r="K504" s="1233"/>
      <c r="L504" s="1234">
        <v>1000</v>
      </c>
      <c r="M504" s="1235"/>
      <c r="N504" s="1235"/>
      <c r="O504" s="1236"/>
      <c r="P504" s="1235">
        <v>4300</v>
      </c>
      <c r="Q504" s="1237"/>
      <c r="T504" s="1238"/>
      <c r="V504" s="1239">
        <f t="shared" si="36"/>
        <v>14000</v>
      </c>
      <c r="W504" s="1239">
        <f t="shared" si="37"/>
        <v>1272.7272727272739</v>
      </c>
      <c r="X504" s="1240">
        <f t="shared" si="38"/>
        <v>8427.2727272727261</v>
      </c>
      <c r="Y504" s="1241">
        <f t="shared" si="39"/>
        <v>0.56181818181818177</v>
      </c>
      <c r="Z504" s="1242" t="s">
        <v>3572</v>
      </c>
      <c r="AA504" s="1217" t="s">
        <v>4038</v>
      </c>
    </row>
    <row r="505" spans="1:28" ht="18">
      <c r="A505" s="1217" t="s">
        <v>4039</v>
      </c>
      <c r="B505" s="1218">
        <v>44956.722222222219</v>
      </c>
      <c r="C505" s="1217" t="s">
        <v>3473</v>
      </c>
      <c r="D505" s="1217"/>
      <c r="E505" s="1217" t="s">
        <v>3570</v>
      </c>
      <c r="F505" s="1217" t="s">
        <v>52</v>
      </c>
      <c r="G505" s="1217" t="s">
        <v>3512</v>
      </c>
      <c r="H505" s="1219">
        <v>16000</v>
      </c>
      <c r="I505" s="1220" t="s">
        <v>3063</v>
      </c>
      <c r="J505" s="1221" t="s">
        <v>3453</v>
      </c>
      <c r="K505" s="1233"/>
      <c r="L505" s="1234">
        <v>1000</v>
      </c>
      <c r="M505" s="1235"/>
      <c r="N505" s="1235"/>
      <c r="O505" s="1236"/>
      <c r="P505" s="1235">
        <v>5300</v>
      </c>
      <c r="Q505" s="1237"/>
      <c r="R505" s="1239"/>
      <c r="S505" s="1239"/>
      <c r="T505" s="1237"/>
      <c r="U505" s="1239"/>
      <c r="V505" s="1239">
        <f t="shared" si="36"/>
        <v>15000</v>
      </c>
      <c r="W505" s="1239">
        <f t="shared" si="37"/>
        <v>1363.636363636364</v>
      </c>
      <c r="X505" s="1240">
        <f t="shared" si="38"/>
        <v>8336.363636363636</v>
      </c>
      <c r="Y505" s="1241">
        <f t="shared" si="39"/>
        <v>0.52102272727272725</v>
      </c>
      <c r="Z505" s="1242" t="s">
        <v>3572</v>
      </c>
      <c r="AA505" s="1217" t="s">
        <v>4039</v>
      </c>
    </row>
    <row r="506" spans="1:28" ht="18">
      <c r="A506" s="1246" t="s">
        <v>4040</v>
      </c>
      <c r="B506" s="1247">
        <v>44956.805555555555</v>
      </c>
      <c r="C506" s="1246" t="s">
        <v>570</v>
      </c>
      <c r="D506" s="1246" t="s">
        <v>3446</v>
      </c>
      <c r="E506" s="1246" t="s">
        <v>3481</v>
      </c>
      <c r="F506" s="1246" t="s">
        <v>86</v>
      </c>
      <c r="G506" s="1246" t="s">
        <v>3547</v>
      </c>
      <c r="H506" s="1248">
        <v>9900</v>
      </c>
      <c r="I506" s="1249" t="s">
        <v>3063</v>
      </c>
      <c r="J506" s="1250" t="s">
        <v>3453</v>
      </c>
      <c r="K506" s="1262"/>
      <c r="L506" s="1252">
        <v>1200</v>
      </c>
      <c r="M506" s="1253">
        <v>1000</v>
      </c>
      <c r="N506" s="1253"/>
      <c r="O506" s="1254"/>
      <c r="P506" s="1253">
        <v>4000</v>
      </c>
      <c r="Q506" s="1255"/>
      <c r="R506" s="1256"/>
      <c r="S506" s="1256"/>
      <c r="T506" s="1255"/>
      <c r="U506" s="1256"/>
      <c r="V506" s="1256">
        <f t="shared" si="36"/>
        <v>7700</v>
      </c>
      <c r="W506" s="1256">
        <f t="shared" si="37"/>
        <v>700.00000000000091</v>
      </c>
      <c r="X506" s="1257">
        <f t="shared" si="38"/>
        <v>2999.9999999999991</v>
      </c>
      <c r="Y506" s="1258">
        <f t="shared" si="39"/>
        <v>0.30303030303030293</v>
      </c>
      <c r="Z506" s="1259" t="s">
        <v>27</v>
      </c>
      <c r="AA506" s="1246" t="s">
        <v>4040</v>
      </c>
      <c r="AB506" s="1260"/>
    </row>
    <row r="507" spans="1:28" ht="18">
      <c r="A507" s="1217" t="s">
        <v>4041</v>
      </c>
      <c r="B507" s="1218">
        <v>44957</v>
      </c>
      <c r="C507" s="1217" t="s">
        <v>3473</v>
      </c>
      <c r="D507" s="1217"/>
      <c r="E507" s="1217" t="s">
        <v>3919</v>
      </c>
      <c r="F507" s="1243"/>
      <c r="G507" s="1243"/>
      <c r="H507" s="1219">
        <v>219272</v>
      </c>
      <c r="I507" s="1220" t="s">
        <v>3050</v>
      </c>
      <c r="J507" s="1221" t="s">
        <v>3453</v>
      </c>
      <c r="K507" s="1233"/>
      <c r="L507" s="1234">
        <v>31000</v>
      </c>
      <c r="M507" s="1235"/>
      <c r="N507" s="1235" t="e">
        <f ca="1">(H507-L502-M502)*0.7</f>
        <v>#NAME?</v>
      </c>
      <c r="O507" s="1236"/>
      <c r="P507" s="1235"/>
      <c r="Q507" s="1237"/>
      <c r="T507" s="1238"/>
      <c r="V507" s="1239">
        <f t="shared" si="36"/>
        <v>188272</v>
      </c>
      <c r="W507" s="1239">
        <f t="shared" si="37"/>
        <v>17115.636363636382</v>
      </c>
      <c r="X507" s="1240" t="e">
        <f t="shared" ca="1" si="38"/>
        <v>#NAME?</v>
      </c>
      <c r="Y507" s="1241" t="e">
        <f t="shared" ca="1" si="39"/>
        <v>#NAME?</v>
      </c>
      <c r="Z507" s="1242" t="s">
        <v>27</v>
      </c>
      <c r="AA507" s="1217" t="s">
        <v>4041</v>
      </c>
    </row>
    <row r="508" spans="1:28" ht="18">
      <c r="A508" s="1217" t="s">
        <v>4042</v>
      </c>
      <c r="B508" s="1218">
        <v>44957.1875</v>
      </c>
      <c r="C508" s="1217" t="s">
        <v>1170</v>
      </c>
      <c r="D508" s="1217" t="s">
        <v>3456</v>
      </c>
      <c r="E508" s="1217" t="s">
        <v>1238</v>
      </c>
      <c r="F508" s="1217" t="s">
        <v>55</v>
      </c>
      <c r="G508" s="666" t="s">
        <v>3714</v>
      </c>
      <c r="H508" s="1219">
        <v>25000</v>
      </c>
      <c r="I508" s="1220" t="s">
        <v>3063</v>
      </c>
      <c r="J508" s="1221" t="s">
        <v>3453</v>
      </c>
      <c r="K508" s="1233"/>
      <c r="L508" s="1234">
        <v>3000</v>
      </c>
      <c r="M508" s="1235">
        <v>4000</v>
      </c>
      <c r="N508" s="1235"/>
      <c r="O508" s="1236"/>
      <c r="P508" s="1235">
        <v>6000</v>
      </c>
      <c r="Q508" s="1237"/>
      <c r="T508" s="1238"/>
      <c r="V508" s="1239">
        <f t="shared" si="36"/>
        <v>18000</v>
      </c>
      <c r="W508" s="1239">
        <f t="shared" si="37"/>
        <v>1636.3636363636379</v>
      </c>
      <c r="X508" s="1240">
        <f t="shared" si="38"/>
        <v>10363.636363636362</v>
      </c>
      <c r="Y508" s="1241">
        <f t="shared" si="39"/>
        <v>0.41454545454545449</v>
      </c>
      <c r="Z508" s="1242" t="s">
        <v>1540</v>
      </c>
      <c r="AA508" s="1217" t="s">
        <v>4042</v>
      </c>
    </row>
    <row r="509" spans="1:28" ht="18">
      <c r="A509" s="1217" t="s">
        <v>4043</v>
      </c>
      <c r="B509" s="1218">
        <v>44957.270833333336</v>
      </c>
      <c r="C509" s="1217" t="s">
        <v>1170</v>
      </c>
      <c r="D509" s="1217" t="s">
        <v>3456</v>
      </c>
      <c r="E509" s="1217" t="s">
        <v>3452</v>
      </c>
      <c r="F509" s="1217" t="s">
        <v>3148</v>
      </c>
      <c r="G509" s="1261" t="s">
        <v>3466</v>
      </c>
      <c r="H509" s="1219">
        <v>15000</v>
      </c>
      <c r="I509" s="1220" t="s">
        <v>3063</v>
      </c>
      <c r="J509" s="1221" t="s">
        <v>3453</v>
      </c>
      <c r="K509" s="1233"/>
      <c r="L509" s="1234">
        <v>3000</v>
      </c>
      <c r="M509" s="1235">
        <v>4870</v>
      </c>
      <c r="N509" s="1235"/>
      <c r="O509" s="1236"/>
      <c r="P509" s="1235">
        <v>5000</v>
      </c>
      <c r="Q509" s="1237"/>
      <c r="R509" s="1239"/>
      <c r="S509" s="1239"/>
      <c r="T509" s="1237"/>
      <c r="U509" s="1239"/>
      <c r="V509" s="1239">
        <f t="shared" si="36"/>
        <v>7130</v>
      </c>
      <c r="W509" s="1239">
        <f t="shared" si="37"/>
        <v>648.18181818181893</v>
      </c>
      <c r="X509" s="1240">
        <f t="shared" si="38"/>
        <v>1481.8181818181811</v>
      </c>
      <c r="Y509" s="1241">
        <f t="shared" si="39"/>
        <v>9.8787878787878744E-2</v>
      </c>
      <c r="Z509" s="1242" t="s">
        <v>3454</v>
      </c>
      <c r="AA509" s="1217" t="s">
        <v>4043</v>
      </c>
    </row>
    <row r="510" spans="1:28" ht="18">
      <c r="A510" s="1217" t="s">
        <v>4044</v>
      </c>
      <c r="B510" s="1218">
        <v>44957.305555555555</v>
      </c>
      <c r="C510" s="1217" t="s">
        <v>3473</v>
      </c>
      <c r="D510" s="1217"/>
      <c r="E510" s="1217" t="s">
        <v>3570</v>
      </c>
      <c r="F510" s="1217" t="s">
        <v>55</v>
      </c>
      <c r="G510" s="1217" t="s">
        <v>3714</v>
      </c>
      <c r="H510" s="1219">
        <v>16000</v>
      </c>
      <c r="I510" s="1220" t="s">
        <v>3063</v>
      </c>
      <c r="J510" s="1221" t="s">
        <v>3453</v>
      </c>
      <c r="K510" s="1233"/>
      <c r="L510" s="1234">
        <v>1000</v>
      </c>
      <c r="M510" s="1235"/>
      <c r="N510" s="1235"/>
      <c r="O510" s="1236"/>
      <c r="P510" s="1235">
        <v>5300</v>
      </c>
      <c r="Q510" s="1237"/>
      <c r="R510" s="1239"/>
      <c r="S510" s="1239"/>
      <c r="T510" s="1237"/>
      <c r="U510" s="1239"/>
      <c r="V510" s="1239">
        <f t="shared" si="36"/>
        <v>15000</v>
      </c>
      <c r="W510" s="1239">
        <f t="shared" si="37"/>
        <v>1363.636363636364</v>
      </c>
      <c r="X510" s="1240">
        <f t="shared" si="38"/>
        <v>8336.363636363636</v>
      </c>
      <c r="Y510" s="1241">
        <f t="shared" si="39"/>
        <v>0.52102272727272725</v>
      </c>
      <c r="Z510" s="1242" t="s">
        <v>3572</v>
      </c>
      <c r="AA510" s="1217" t="s">
        <v>4044</v>
      </c>
    </row>
    <row r="511" spans="1:28" ht="18">
      <c r="A511" s="1217" t="s">
        <v>4045</v>
      </c>
      <c r="B511" s="1218">
        <v>44957.305555555555</v>
      </c>
      <c r="C511" s="1217" t="s">
        <v>3473</v>
      </c>
      <c r="D511" s="1217"/>
      <c r="E511" s="1217" t="s">
        <v>3570</v>
      </c>
      <c r="F511" s="1217" t="s">
        <v>86</v>
      </c>
      <c r="G511" s="1217" t="s">
        <v>3547</v>
      </c>
      <c r="H511" s="1219">
        <v>15000</v>
      </c>
      <c r="I511" s="1220" t="s">
        <v>3063</v>
      </c>
      <c r="J511" s="1221" t="s">
        <v>3453</v>
      </c>
      <c r="K511" s="1233"/>
      <c r="L511" s="1234">
        <v>1000</v>
      </c>
      <c r="M511" s="1235"/>
      <c r="N511" s="1235"/>
      <c r="O511" s="1236"/>
      <c r="P511" s="1235">
        <v>4300</v>
      </c>
      <c r="Q511" s="1237"/>
      <c r="T511" s="1238"/>
      <c r="V511" s="1239">
        <f t="shared" si="36"/>
        <v>14000</v>
      </c>
      <c r="W511" s="1239">
        <f t="shared" si="37"/>
        <v>1272.7272727272739</v>
      </c>
      <c r="X511" s="1240">
        <f t="shared" si="38"/>
        <v>8427.2727272727261</v>
      </c>
      <c r="Y511" s="1241">
        <f t="shared" si="39"/>
        <v>0.56181818181818177</v>
      </c>
      <c r="Z511" s="1242" t="s">
        <v>3572</v>
      </c>
      <c r="AA511" s="1217" t="s">
        <v>4045</v>
      </c>
    </row>
    <row r="512" spans="1:28" ht="18">
      <c r="A512" s="1217" t="s">
        <v>4046</v>
      </c>
      <c r="B512" s="1218">
        <v>44957.305555555555</v>
      </c>
      <c r="C512" s="1217" t="s">
        <v>3473</v>
      </c>
      <c r="D512" s="1217"/>
      <c r="E512" s="1217" t="s">
        <v>3570</v>
      </c>
      <c r="F512" s="1217" t="s">
        <v>52</v>
      </c>
      <c r="G512" s="1217" t="s">
        <v>3512</v>
      </c>
      <c r="H512" s="1219">
        <v>16000</v>
      </c>
      <c r="I512" s="1220" t="s">
        <v>3063</v>
      </c>
      <c r="J512" s="1221" t="s">
        <v>3453</v>
      </c>
      <c r="K512" s="1233"/>
      <c r="L512" s="1234">
        <v>1000</v>
      </c>
      <c r="M512" s="1235"/>
      <c r="N512" s="1235"/>
      <c r="O512" s="1236"/>
      <c r="P512" s="1235">
        <v>5300</v>
      </c>
      <c r="Q512" s="1237"/>
      <c r="T512" s="1238"/>
      <c r="V512" s="1239">
        <f t="shared" si="36"/>
        <v>15000</v>
      </c>
      <c r="W512" s="1239">
        <f t="shared" si="37"/>
        <v>1363.636363636364</v>
      </c>
      <c r="X512" s="1240">
        <f t="shared" si="38"/>
        <v>8336.363636363636</v>
      </c>
      <c r="Y512" s="1241">
        <f t="shared" si="39"/>
        <v>0.52102272727272725</v>
      </c>
      <c r="Z512" s="1242" t="s">
        <v>3572</v>
      </c>
      <c r="AA512" s="1217" t="s">
        <v>4046</v>
      </c>
    </row>
    <row r="513" spans="1:28" ht="18">
      <c r="A513" s="1217" t="s">
        <v>4047</v>
      </c>
      <c r="B513" s="1218">
        <v>44957.326388888891</v>
      </c>
      <c r="C513" s="1217" t="s">
        <v>570</v>
      </c>
      <c r="D513" s="1217" t="s">
        <v>3446</v>
      </c>
      <c r="E513" s="1217" t="s">
        <v>3452</v>
      </c>
      <c r="F513" s="1217" t="s">
        <v>1798</v>
      </c>
      <c r="G513" s="1217" t="s">
        <v>3463</v>
      </c>
      <c r="H513" s="1219">
        <v>11000</v>
      </c>
      <c r="I513" s="1220" t="s">
        <v>3063</v>
      </c>
      <c r="J513" s="1221"/>
      <c r="K513" s="1233"/>
      <c r="L513" s="1234">
        <v>1200</v>
      </c>
      <c r="M513" s="1235">
        <v>1480</v>
      </c>
      <c r="N513" s="1235"/>
      <c r="O513" s="1236"/>
      <c r="P513" s="1235">
        <v>4000</v>
      </c>
      <c r="Q513" s="1237"/>
      <c r="T513" s="1238"/>
      <c r="V513" s="1239">
        <f t="shared" si="36"/>
        <v>8320</v>
      </c>
      <c r="W513" s="1239">
        <f t="shared" si="37"/>
        <v>756.36363636363694</v>
      </c>
      <c r="X513" s="1240">
        <f t="shared" si="38"/>
        <v>3563.6363636363631</v>
      </c>
      <c r="Y513" s="1241">
        <f t="shared" si="39"/>
        <v>0.32396694214876026</v>
      </c>
      <c r="Z513" s="1242" t="s">
        <v>3454</v>
      </c>
      <c r="AA513" s="1217" t="s">
        <v>4047</v>
      </c>
    </row>
    <row r="514" spans="1:28" ht="18">
      <c r="A514" s="1217" t="s">
        <v>4048</v>
      </c>
      <c r="B514" s="1218">
        <v>44957.375</v>
      </c>
      <c r="C514" s="1217" t="s">
        <v>1906</v>
      </c>
      <c r="D514" s="1217"/>
      <c r="E514" s="1217" t="s">
        <v>105</v>
      </c>
      <c r="F514" s="1217" t="s">
        <v>92</v>
      </c>
      <c r="G514" s="1217" t="s">
        <v>3657</v>
      </c>
      <c r="H514" s="1219">
        <v>45000</v>
      </c>
      <c r="I514" s="1220" t="s">
        <v>3050</v>
      </c>
      <c r="J514" s="1221"/>
      <c r="K514" s="1233"/>
      <c r="L514" s="1234">
        <v>3000</v>
      </c>
      <c r="M514" s="1235"/>
      <c r="N514" s="1235"/>
      <c r="O514" s="1236">
        <v>1</v>
      </c>
      <c r="P514" s="1235">
        <v>18600</v>
      </c>
      <c r="Q514" s="1237"/>
      <c r="R514" s="1239"/>
      <c r="S514" s="1239"/>
      <c r="T514" s="1237"/>
      <c r="U514" s="1239"/>
      <c r="V514" s="1239">
        <f t="shared" ref="V514:V528" si="59">H514-K514-L514-M514-Q514-R514-U514</f>
        <v>42000</v>
      </c>
      <c r="W514" s="1239">
        <f t="shared" ref="W514:W528" si="60">V514-V514/1.1</f>
        <v>3818.1818181818235</v>
      </c>
      <c r="X514" s="1240">
        <f t="shared" ref="X514:X528" si="61">H514-K514-L514-M514-N514-P514-Q514-R514-S514-T514-U514-W514</f>
        <v>19581.818181818177</v>
      </c>
      <c r="Y514" s="1241">
        <f t="shared" ref="Y514:Y528" si="62">X514/H514</f>
        <v>0.43515151515151501</v>
      </c>
      <c r="Z514" s="1242" t="s">
        <v>105</v>
      </c>
      <c r="AA514" s="1217" t="s">
        <v>4048</v>
      </c>
    </row>
    <row r="515" spans="1:28" ht="18">
      <c r="A515" s="1217" t="s">
        <v>4049</v>
      </c>
      <c r="B515" s="1218">
        <v>44957.375</v>
      </c>
      <c r="C515" s="1217" t="s">
        <v>1906</v>
      </c>
      <c r="D515" s="1217"/>
      <c r="E515" s="1217" t="s">
        <v>1238</v>
      </c>
      <c r="F515" s="1217" t="s">
        <v>2285</v>
      </c>
      <c r="G515" s="666" t="s">
        <v>3517</v>
      </c>
      <c r="H515" s="1219">
        <v>45000</v>
      </c>
      <c r="I515" s="1220" t="s">
        <v>3063</v>
      </c>
      <c r="J515" s="1221" t="s">
        <v>3453</v>
      </c>
      <c r="K515" s="1233"/>
      <c r="L515" s="1234">
        <v>5000</v>
      </c>
      <c r="M515" s="1235">
        <v>10380</v>
      </c>
      <c r="N515" s="1235"/>
      <c r="O515" s="1236">
        <v>1</v>
      </c>
      <c r="P515" s="1235">
        <v>15000</v>
      </c>
      <c r="Q515" s="1237"/>
      <c r="R515" s="1239"/>
      <c r="S515" s="1239"/>
      <c r="T515" s="1237"/>
      <c r="U515" s="1239"/>
      <c r="V515" s="1239">
        <f t="shared" si="59"/>
        <v>29620</v>
      </c>
      <c r="W515" s="1239">
        <f t="shared" si="60"/>
        <v>2692.7272727272757</v>
      </c>
      <c r="X515" s="1240">
        <f t="shared" si="61"/>
        <v>11927.272727272724</v>
      </c>
      <c r="Y515" s="1241">
        <f t="shared" si="62"/>
        <v>0.26505050505050498</v>
      </c>
      <c r="Z515" s="1242" t="s">
        <v>1540</v>
      </c>
      <c r="AA515" s="1217" t="s">
        <v>4049</v>
      </c>
    </row>
    <row r="516" spans="1:28" ht="18">
      <c r="A516" s="1217" t="s">
        <v>4050</v>
      </c>
      <c r="B516" s="1218">
        <v>44957.375</v>
      </c>
      <c r="C516" s="1217" t="s">
        <v>1170</v>
      </c>
      <c r="D516" s="1217" t="s">
        <v>3456</v>
      </c>
      <c r="E516" s="1217" t="s">
        <v>3723</v>
      </c>
      <c r="F516" s="1217" t="s">
        <v>94</v>
      </c>
      <c r="G516" s="1261" t="s">
        <v>3629</v>
      </c>
      <c r="H516" s="1219">
        <v>20000</v>
      </c>
      <c r="I516" s="1220" t="s">
        <v>3063</v>
      </c>
      <c r="J516" s="1221" t="s">
        <v>3453</v>
      </c>
      <c r="K516" s="1233"/>
      <c r="L516" s="1234">
        <v>3000</v>
      </c>
      <c r="M516" s="1235">
        <v>3580</v>
      </c>
      <c r="N516" s="1235"/>
      <c r="O516" s="1236"/>
      <c r="P516" s="1235">
        <v>5000</v>
      </c>
      <c r="Q516" s="1237"/>
      <c r="T516" s="1238"/>
      <c r="V516" s="1239">
        <f t="shared" si="59"/>
        <v>13420</v>
      </c>
      <c r="W516" s="1239">
        <f t="shared" si="60"/>
        <v>1220.0000000000018</v>
      </c>
      <c r="X516" s="1240">
        <f t="shared" si="61"/>
        <v>7199.9999999999982</v>
      </c>
      <c r="Y516" s="1241">
        <f t="shared" si="62"/>
        <v>0.35999999999999993</v>
      </c>
      <c r="Z516" s="1242" t="s">
        <v>3454</v>
      </c>
      <c r="AA516" s="1217" t="s">
        <v>4050</v>
      </c>
    </row>
    <row r="517" spans="1:28" ht="18">
      <c r="A517" s="1217" t="s">
        <v>4051</v>
      </c>
      <c r="B517" s="1218">
        <v>44957.395833333336</v>
      </c>
      <c r="C517" s="1217" t="s">
        <v>1170</v>
      </c>
      <c r="D517" s="1217" t="s">
        <v>3446</v>
      </c>
      <c r="E517" s="1217" t="s">
        <v>3503</v>
      </c>
      <c r="F517" s="1217" t="s">
        <v>1706</v>
      </c>
      <c r="G517" s="1217" t="s">
        <v>3486</v>
      </c>
      <c r="H517" s="1219">
        <v>14300</v>
      </c>
      <c r="I517" s="1220" t="s">
        <v>3063</v>
      </c>
      <c r="J517" s="1221" t="s">
        <v>3453</v>
      </c>
      <c r="K517" s="1233"/>
      <c r="L517" s="1234">
        <v>2000</v>
      </c>
      <c r="M517" s="1235">
        <v>2750</v>
      </c>
      <c r="N517" s="1235"/>
      <c r="O517" s="1236"/>
      <c r="P517" s="1235">
        <v>5000</v>
      </c>
      <c r="Q517" s="1237"/>
      <c r="T517" s="1238"/>
      <c r="V517" s="1239">
        <f t="shared" si="59"/>
        <v>9550</v>
      </c>
      <c r="W517" s="1239">
        <f t="shared" si="60"/>
        <v>868.18181818181802</v>
      </c>
      <c r="X517" s="1240">
        <f t="shared" si="61"/>
        <v>3681.818181818182</v>
      </c>
      <c r="Y517" s="1241">
        <f t="shared" si="62"/>
        <v>0.2574698029243484</v>
      </c>
      <c r="Z517" s="1242" t="s">
        <v>1540</v>
      </c>
      <c r="AA517" s="1217" t="s">
        <v>4051</v>
      </c>
    </row>
    <row r="518" spans="1:28" ht="18">
      <c r="A518" s="1217" t="s">
        <v>4052</v>
      </c>
      <c r="B518" s="1218">
        <v>44957.416666666664</v>
      </c>
      <c r="C518" s="1217" t="s">
        <v>1170</v>
      </c>
      <c r="D518" s="1217" t="s">
        <v>3456</v>
      </c>
      <c r="E518" s="1217" t="s">
        <v>2499</v>
      </c>
      <c r="F518" s="1217" t="s">
        <v>3148</v>
      </c>
      <c r="G518" s="1217" t="s">
        <v>3466</v>
      </c>
      <c r="H518" s="1219">
        <v>15000</v>
      </c>
      <c r="I518" s="1220" t="s">
        <v>3063</v>
      </c>
      <c r="J518" s="1221" t="s">
        <v>3453</v>
      </c>
      <c r="K518" s="1233"/>
      <c r="L518" s="1234">
        <v>3000</v>
      </c>
      <c r="M518" s="1235">
        <v>3830</v>
      </c>
      <c r="N518" s="1235"/>
      <c r="O518" s="1236"/>
      <c r="P518" s="1235">
        <v>5000</v>
      </c>
      <c r="Q518" s="1237"/>
      <c r="T518" s="1238"/>
      <c r="V518" s="1239">
        <f t="shared" si="59"/>
        <v>8170</v>
      </c>
      <c r="W518" s="1239">
        <f t="shared" si="60"/>
        <v>742.72727272727298</v>
      </c>
      <c r="X518" s="1240">
        <f t="shared" si="61"/>
        <v>2427.272727272727</v>
      </c>
      <c r="Y518" s="1241">
        <f t="shared" si="62"/>
        <v>0.16181818181818181</v>
      </c>
      <c r="Z518" s="1242" t="s">
        <v>3508</v>
      </c>
      <c r="AA518" s="1217" t="s">
        <v>4052</v>
      </c>
      <c r="AB518" s="1260"/>
    </row>
    <row r="519" spans="1:28" ht="18">
      <c r="A519" s="1217" t="s">
        <v>4053</v>
      </c>
      <c r="B519" s="1218">
        <v>44957.46875</v>
      </c>
      <c r="C519" s="1217" t="s">
        <v>1906</v>
      </c>
      <c r="D519" s="1217"/>
      <c r="E519" s="1217" t="s">
        <v>3173</v>
      </c>
      <c r="F519" s="1217" t="s">
        <v>2986</v>
      </c>
      <c r="G519" s="666" t="s">
        <v>3505</v>
      </c>
      <c r="H519" s="1219">
        <v>105000</v>
      </c>
      <c r="I519" s="1220" t="s">
        <v>3063</v>
      </c>
      <c r="J519" s="1221" t="s">
        <v>3453</v>
      </c>
      <c r="K519" s="1233"/>
      <c r="L519" s="1234">
        <v>10000</v>
      </c>
      <c r="M519" s="1235"/>
      <c r="N519" s="1235"/>
      <c r="O519" s="1236">
        <v>3</v>
      </c>
      <c r="P519" s="1235">
        <v>45000</v>
      </c>
      <c r="Q519" s="1237"/>
      <c r="T519" s="1238"/>
      <c r="V519" s="1239">
        <f t="shared" si="59"/>
        <v>95000</v>
      </c>
      <c r="W519" s="1239">
        <f t="shared" si="60"/>
        <v>8636.3636363636469</v>
      </c>
      <c r="X519" s="1240">
        <f t="shared" si="61"/>
        <v>41363.636363636353</v>
      </c>
      <c r="Y519" s="1241">
        <f t="shared" si="62"/>
        <v>0.39393939393939381</v>
      </c>
      <c r="Z519" s="1242" t="s">
        <v>2988</v>
      </c>
      <c r="AA519" s="1217" t="s">
        <v>4053</v>
      </c>
    </row>
    <row r="520" spans="1:28" ht="18">
      <c r="A520" s="1217" t="s">
        <v>4054</v>
      </c>
      <c r="B520" s="1218">
        <v>44957.513888888891</v>
      </c>
      <c r="C520" s="1217" t="s">
        <v>1170</v>
      </c>
      <c r="D520" s="1217" t="s">
        <v>3456</v>
      </c>
      <c r="E520" s="1217" t="s">
        <v>3503</v>
      </c>
      <c r="F520" s="1217" t="s">
        <v>94</v>
      </c>
      <c r="G520" s="1261" t="s">
        <v>3629</v>
      </c>
      <c r="H520" s="1219">
        <v>20800</v>
      </c>
      <c r="I520" s="1220" t="s">
        <v>3063</v>
      </c>
      <c r="J520" s="1221" t="s">
        <v>3453</v>
      </c>
      <c r="K520" s="1233"/>
      <c r="L520" s="1234">
        <v>3000</v>
      </c>
      <c r="M520" s="1235">
        <v>4180</v>
      </c>
      <c r="N520" s="1235"/>
      <c r="O520" s="1236"/>
      <c r="P520" s="1235">
        <v>5000</v>
      </c>
      <c r="Q520" s="1237"/>
      <c r="T520" s="1238"/>
      <c r="V520" s="1239">
        <f t="shared" si="59"/>
        <v>13620</v>
      </c>
      <c r="W520" s="1239">
        <f t="shared" si="60"/>
        <v>1238.1818181818198</v>
      </c>
      <c r="X520" s="1240">
        <f t="shared" si="61"/>
        <v>7381.8181818181802</v>
      </c>
      <c r="Y520" s="1241">
        <f t="shared" si="62"/>
        <v>0.35489510489510484</v>
      </c>
      <c r="Z520" s="1242" t="s">
        <v>1540</v>
      </c>
      <c r="AA520" s="1217" t="s">
        <v>4054</v>
      </c>
    </row>
    <row r="521" spans="1:28" ht="18">
      <c r="A521" s="1217" t="s">
        <v>4055</v>
      </c>
      <c r="B521" s="1218">
        <v>44957.541666666664</v>
      </c>
      <c r="C521" s="1217" t="s">
        <v>1170</v>
      </c>
      <c r="D521" s="1217" t="s">
        <v>3456</v>
      </c>
      <c r="E521" s="1217" t="s">
        <v>1393</v>
      </c>
      <c r="F521" s="1217" t="s">
        <v>1798</v>
      </c>
      <c r="G521" s="1217" t="s">
        <v>3463</v>
      </c>
      <c r="H521" s="1219">
        <v>24000</v>
      </c>
      <c r="I521" s="1220" t="s">
        <v>3063</v>
      </c>
      <c r="J521" s="1221" t="s">
        <v>3453</v>
      </c>
      <c r="K521" s="1233"/>
      <c r="L521" s="1234">
        <v>3000</v>
      </c>
      <c r="M521" s="1235">
        <v>4430</v>
      </c>
      <c r="N521" s="1235"/>
      <c r="O521" s="1236"/>
      <c r="P521" s="1235">
        <v>5000</v>
      </c>
      <c r="Q521" s="1237"/>
      <c r="R521" s="1239"/>
      <c r="S521" s="1239"/>
      <c r="T521" s="1237"/>
      <c r="U521" s="1239"/>
      <c r="V521" s="1239">
        <f t="shared" si="59"/>
        <v>16570</v>
      </c>
      <c r="W521" s="1239">
        <f t="shared" si="60"/>
        <v>1506.3636363636379</v>
      </c>
      <c r="X521" s="1240">
        <f t="shared" si="61"/>
        <v>10063.636363636362</v>
      </c>
      <c r="Y521" s="1241">
        <f t="shared" si="62"/>
        <v>0.41931818181818176</v>
      </c>
      <c r="Z521" s="1242" t="s">
        <v>108</v>
      </c>
      <c r="AA521" s="1217" t="s">
        <v>4055</v>
      </c>
    </row>
    <row r="522" spans="1:28" ht="18">
      <c r="A522" s="1217" t="s">
        <v>4056</v>
      </c>
      <c r="B522" s="1218">
        <v>44957.590277777781</v>
      </c>
      <c r="C522" s="1217" t="s">
        <v>570</v>
      </c>
      <c r="D522" s="1217" t="s">
        <v>3446</v>
      </c>
      <c r="E522" s="1217" t="s">
        <v>3542</v>
      </c>
      <c r="F522" s="1217" t="s">
        <v>86</v>
      </c>
      <c r="G522" s="1217" t="s">
        <v>3547</v>
      </c>
      <c r="H522" s="1219">
        <f>79/0.0076+1950</f>
        <v>12344.736842105263</v>
      </c>
      <c r="I522" s="1220" t="s">
        <v>3063</v>
      </c>
      <c r="J522" s="1221" t="s">
        <v>3543</v>
      </c>
      <c r="K522" s="1233"/>
      <c r="L522" s="1234">
        <v>1200</v>
      </c>
      <c r="M522" s="1235">
        <v>930</v>
      </c>
      <c r="N522" s="1235"/>
      <c r="O522" s="1236"/>
      <c r="P522" s="1235">
        <v>4000</v>
      </c>
      <c r="Q522" s="1237"/>
      <c r="R522" s="1239"/>
      <c r="S522" s="1239"/>
      <c r="T522" s="1237"/>
      <c r="U522" s="1239"/>
      <c r="V522" s="1239">
        <f t="shared" si="59"/>
        <v>10214.736842105263</v>
      </c>
      <c r="W522" s="1239">
        <f t="shared" si="60"/>
        <v>928.61244019138758</v>
      </c>
      <c r="X522" s="1240">
        <f t="shared" si="61"/>
        <v>5286.1244019138758</v>
      </c>
      <c r="Y522" s="1241">
        <f t="shared" si="62"/>
        <v>0.42820875564427047</v>
      </c>
      <c r="Z522" s="1242" t="s">
        <v>27</v>
      </c>
      <c r="AA522" s="1217" t="s">
        <v>4056</v>
      </c>
    </row>
    <row r="523" spans="1:28" ht="18">
      <c r="A523" s="1217" t="s">
        <v>4057</v>
      </c>
      <c r="B523" s="1218">
        <v>44957.677083333336</v>
      </c>
      <c r="C523" s="1217" t="s">
        <v>1170</v>
      </c>
      <c r="D523" s="1217" t="s">
        <v>3456</v>
      </c>
      <c r="E523" s="1217" t="s">
        <v>3503</v>
      </c>
      <c r="F523" s="1217" t="s">
        <v>1706</v>
      </c>
      <c r="G523" s="1217" t="s">
        <v>3486</v>
      </c>
      <c r="H523" s="1219">
        <v>20800</v>
      </c>
      <c r="I523" s="1220" t="s">
        <v>3063</v>
      </c>
      <c r="J523" s="1221" t="s">
        <v>3453</v>
      </c>
      <c r="K523" s="1233"/>
      <c r="L523" s="1234">
        <v>3000</v>
      </c>
      <c r="M523" s="1235">
        <v>4510</v>
      </c>
      <c r="N523" s="1235"/>
      <c r="O523" s="1236"/>
      <c r="P523" s="1235">
        <v>5000</v>
      </c>
      <c r="Q523" s="1237"/>
      <c r="T523" s="1238"/>
      <c r="V523" s="1239">
        <f t="shared" si="59"/>
        <v>13290</v>
      </c>
      <c r="W523" s="1239">
        <f t="shared" si="60"/>
        <v>1208.1818181818198</v>
      </c>
      <c r="X523" s="1240">
        <f t="shared" si="61"/>
        <v>7081.8181818181802</v>
      </c>
      <c r="Y523" s="1241">
        <f t="shared" si="62"/>
        <v>0.34047202797202791</v>
      </c>
      <c r="Z523" s="1242" t="s">
        <v>1540</v>
      </c>
      <c r="AA523" s="1217" t="s">
        <v>4057</v>
      </c>
    </row>
    <row r="524" spans="1:28" ht="18">
      <c r="A524" s="1217" t="s">
        <v>4058</v>
      </c>
      <c r="B524" s="1218">
        <v>44957.677083333336</v>
      </c>
      <c r="C524" s="1217" t="s">
        <v>3473</v>
      </c>
      <c r="D524" s="1217"/>
      <c r="E524" s="1217" t="s">
        <v>1371</v>
      </c>
      <c r="F524" s="1243"/>
      <c r="G524" s="1243"/>
      <c r="H524" s="1219">
        <v>15000</v>
      </c>
      <c r="I524" s="1220" t="s">
        <v>3063</v>
      </c>
      <c r="J524" s="1221" t="s">
        <v>3453</v>
      </c>
      <c r="K524" s="1233"/>
      <c r="L524" s="1234">
        <v>1200</v>
      </c>
      <c r="M524" s="1235">
        <v>1000</v>
      </c>
      <c r="N524" s="1235"/>
      <c r="O524" s="1236"/>
      <c r="P524" s="1235">
        <v>4000</v>
      </c>
      <c r="Q524" s="1237"/>
      <c r="T524" s="1238"/>
      <c r="V524" s="1239">
        <f t="shared" si="59"/>
        <v>12800</v>
      </c>
      <c r="W524" s="1239">
        <f t="shared" si="60"/>
        <v>1163.636363636364</v>
      </c>
      <c r="X524" s="1240">
        <f t="shared" si="61"/>
        <v>7636.363636363636</v>
      </c>
      <c r="Y524" s="1241">
        <f t="shared" si="62"/>
        <v>0.50909090909090904</v>
      </c>
      <c r="Z524" s="1242" t="s">
        <v>1540</v>
      </c>
      <c r="AA524" s="1217" t="s">
        <v>4058</v>
      </c>
    </row>
    <row r="525" spans="1:28" ht="18">
      <c r="A525" s="1217" t="s">
        <v>4059</v>
      </c>
      <c r="B525" s="1218">
        <v>44957.722222222219</v>
      </c>
      <c r="C525" s="1217" t="s">
        <v>3473</v>
      </c>
      <c r="D525" s="1217"/>
      <c r="E525" s="1217" t="s">
        <v>3570</v>
      </c>
      <c r="F525" s="1217" t="s">
        <v>55</v>
      </c>
      <c r="G525" s="1217" t="s">
        <v>3714</v>
      </c>
      <c r="H525" s="1219">
        <v>16000</v>
      </c>
      <c r="I525" s="1220" t="s">
        <v>3063</v>
      </c>
      <c r="J525" s="1221" t="s">
        <v>3453</v>
      </c>
      <c r="K525" s="1233"/>
      <c r="L525" s="1234">
        <v>1000</v>
      </c>
      <c r="M525" s="1235"/>
      <c r="N525" s="1235"/>
      <c r="O525" s="1236"/>
      <c r="P525" s="1235">
        <v>5300</v>
      </c>
      <c r="Q525" s="1237"/>
      <c r="T525" s="1238"/>
      <c r="V525" s="1239">
        <f t="shared" si="59"/>
        <v>15000</v>
      </c>
      <c r="W525" s="1239">
        <f t="shared" si="60"/>
        <v>1363.636363636364</v>
      </c>
      <c r="X525" s="1240">
        <f t="shared" si="61"/>
        <v>8336.363636363636</v>
      </c>
      <c r="Y525" s="1241">
        <f t="shared" si="62"/>
        <v>0.52102272727272725</v>
      </c>
      <c r="Z525" s="1242" t="s">
        <v>3572</v>
      </c>
      <c r="AA525" s="1217" t="s">
        <v>4059</v>
      </c>
    </row>
    <row r="526" spans="1:28" ht="18">
      <c r="A526" s="1217" t="s">
        <v>4060</v>
      </c>
      <c r="B526" s="1218">
        <v>44957.722222222219</v>
      </c>
      <c r="C526" s="1217" t="s">
        <v>3473</v>
      </c>
      <c r="D526" s="1217"/>
      <c r="E526" s="1217" t="s">
        <v>3570</v>
      </c>
      <c r="F526" s="1217" t="s">
        <v>86</v>
      </c>
      <c r="G526" s="1217" t="s">
        <v>3547</v>
      </c>
      <c r="H526" s="1219">
        <v>15000</v>
      </c>
      <c r="I526" s="1220" t="s">
        <v>3063</v>
      </c>
      <c r="J526" s="1221" t="s">
        <v>3453</v>
      </c>
      <c r="K526" s="1233"/>
      <c r="L526" s="1234">
        <v>1000</v>
      </c>
      <c r="M526" s="1235"/>
      <c r="N526" s="1235"/>
      <c r="O526" s="1236"/>
      <c r="P526" s="1235">
        <v>4300</v>
      </c>
      <c r="Q526" s="1237"/>
      <c r="T526" s="1238"/>
      <c r="V526" s="1239">
        <f t="shared" si="59"/>
        <v>14000</v>
      </c>
      <c r="W526" s="1239">
        <f t="shared" si="60"/>
        <v>1272.7272727272739</v>
      </c>
      <c r="X526" s="1240">
        <f t="shared" si="61"/>
        <v>8427.2727272727261</v>
      </c>
      <c r="Y526" s="1241">
        <f t="shared" si="62"/>
        <v>0.56181818181818177</v>
      </c>
      <c r="Z526" s="1242" t="s">
        <v>3572</v>
      </c>
      <c r="AA526" s="1217" t="s">
        <v>4060</v>
      </c>
    </row>
    <row r="527" spans="1:28" ht="18">
      <c r="A527" s="1217" t="s">
        <v>4061</v>
      </c>
      <c r="B527" s="1218">
        <v>44957.722222222219</v>
      </c>
      <c r="C527" s="1217" t="s">
        <v>3473</v>
      </c>
      <c r="D527" s="1217"/>
      <c r="E527" s="1217" t="s">
        <v>3570</v>
      </c>
      <c r="F527" s="1217" t="s">
        <v>52</v>
      </c>
      <c r="G527" s="1217" t="s">
        <v>3512</v>
      </c>
      <c r="H527" s="1219">
        <v>16000</v>
      </c>
      <c r="I527" s="1220" t="s">
        <v>3063</v>
      </c>
      <c r="J527" s="1221" t="s">
        <v>3453</v>
      </c>
      <c r="K527" s="1233"/>
      <c r="L527" s="1234">
        <v>1000</v>
      </c>
      <c r="M527" s="1235"/>
      <c r="N527" s="1235"/>
      <c r="O527" s="1236"/>
      <c r="P527" s="1235">
        <v>5300</v>
      </c>
      <c r="Q527" s="1237"/>
      <c r="T527" s="1238"/>
      <c r="V527" s="1239">
        <f t="shared" si="59"/>
        <v>15000</v>
      </c>
      <c r="W527" s="1239">
        <f t="shared" si="60"/>
        <v>1363.636363636364</v>
      </c>
      <c r="X527" s="1240">
        <f t="shared" si="61"/>
        <v>8336.363636363636</v>
      </c>
      <c r="Y527" s="1241">
        <f t="shared" si="62"/>
        <v>0.52102272727272725</v>
      </c>
      <c r="Z527" s="1242" t="s">
        <v>3572</v>
      </c>
      <c r="AA527" s="1217" t="s">
        <v>4061</v>
      </c>
    </row>
    <row r="528" spans="1:28" ht="18">
      <c r="A528" s="1246" t="s">
        <v>4062</v>
      </c>
      <c r="B528" s="1247">
        <v>44957.8125</v>
      </c>
      <c r="C528" s="1246" t="s">
        <v>1170</v>
      </c>
      <c r="D528" s="1246" t="s">
        <v>3456</v>
      </c>
      <c r="E528" s="1246" t="s">
        <v>1238</v>
      </c>
      <c r="F528" s="1246" t="s">
        <v>86</v>
      </c>
      <c r="G528" s="1246" t="s">
        <v>3547</v>
      </c>
      <c r="H528" s="1248">
        <v>15000</v>
      </c>
      <c r="I528" s="1249" t="s">
        <v>3063</v>
      </c>
      <c r="J528" s="1250" t="s">
        <v>3453</v>
      </c>
      <c r="K528" s="1262"/>
      <c r="L528" s="1252">
        <v>3000</v>
      </c>
      <c r="M528" s="1253">
        <v>3210</v>
      </c>
      <c r="N528" s="1253"/>
      <c r="O528" s="1254"/>
      <c r="P528" s="1253">
        <v>5000</v>
      </c>
      <c r="Q528" s="1255"/>
      <c r="R528" s="1260"/>
      <c r="S528" s="1260"/>
      <c r="T528" s="1263"/>
      <c r="U528" s="1260"/>
      <c r="V528" s="1256">
        <f t="shared" si="59"/>
        <v>8790</v>
      </c>
      <c r="W528" s="1256">
        <f t="shared" si="60"/>
        <v>799.09090909090992</v>
      </c>
      <c r="X528" s="1257">
        <f t="shared" si="61"/>
        <v>2990.9090909090901</v>
      </c>
      <c r="Y528" s="1258">
        <f t="shared" si="62"/>
        <v>0.19939393939393935</v>
      </c>
      <c r="Z528" s="1348" t="s">
        <v>1540</v>
      </c>
      <c r="AA528" s="1246" t="s">
        <v>4062</v>
      </c>
      <c r="AB528" s="1260"/>
    </row>
    <row r="529" spans="1:28" ht="18">
      <c r="A529" s="1349"/>
      <c r="B529" s="1350"/>
      <c r="C529" s="666"/>
      <c r="D529" s="666"/>
      <c r="E529" s="666"/>
      <c r="F529" s="666"/>
      <c r="G529" s="666"/>
      <c r="H529" s="1245"/>
      <c r="I529" s="1220"/>
      <c r="J529" s="666"/>
      <c r="K529" s="1351"/>
      <c r="L529" s="1252"/>
      <c r="M529" s="1253"/>
      <c r="N529" s="1253"/>
      <c r="O529" s="1254"/>
      <c r="P529" s="1253"/>
      <c r="Q529" s="1352"/>
      <c r="R529" s="1256"/>
      <c r="S529" s="1256"/>
      <c r="T529" s="1255"/>
      <c r="U529" s="1256"/>
      <c r="V529" s="1260"/>
      <c r="W529" s="1260"/>
      <c r="X529" s="1256"/>
      <c r="Y529" s="1353"/>
      <c r="Z529" s="666"/>
      <c r="AA529" s="1349"/>
    </row>
    <row r="530" spans="1:28" ht="18">
      <c r="A530" s="1354"/>
      <c r="B530" s="1350"/>
      <c r="C530" s="666"/>
      <c r="D530" s="666"/>
      <c r="E530" s="666"/>
      <c r="F530" s="666"/>
      <c r="G530" s="666"/>
      <c r="H530" s="1245"/>
      <c r="I530" s="1220"/>
      <c r="J530" s="1355"/>
      <c r="K530" s="1203"/>
      <c r="L530" s="1234"/>
      <c r="M530" s="1235"/>
      <c r="N530" s="1235"/>
      <c r="O530" s="1236"/>
      <c r="P530" s="1235"/>
      <c r="Q530" s="1356"/>
      <c r="T530" s="1238"/>
      <c r="X530" s="1239"/>
      <c r="Y530" s="1357"/>
      <c r="Z530" s="666"/>
      <c r="AA530" s="1354"/>
    </row>
    <row r="531" spans="1:28" ht="18">
      <c r="A531" s="1354"/>
      <c r="B531" s="1350"/>
      <c r="C531" s="666"/>
      <c r="D531" s="666"/>
      <c r="E531" s="666"/>
      <c r="F531" s="666"/>
      <c r="G531" s="666"/>
      <c r="H531" s="1245"/>
      <c r="I531" s="1220"/>
      <c r="J531" s="1355"/>
      <c r="K531" s="1203"/>
      <c r="L531" s="1234"/>
      <c r="M531" s="1235"/>
      <c r="N531" s="1235"/>
      <c r="O531" s="1236"/>
      <c r="P531" s="1235"/>
      <c r="Q531" s="1356"/>
      <c r="T531" s="1238"/>
      <c r="X531" s="1239"/>
      <c r="Y531" s="1357"/>
      <c r="Z531" s="666"/>
      <c r="AA531" s="1354"/>
    </row>
    <row r="532" spans="1:28" ht="18">
      <c r="A532" s="1349"/>
      <c r="B532" s="1350"/>
      <c r="C532" s="666"/>
      <c r="D532" s="666"/>
      <c r="E532" s="666"/>
      <c r="F532" s="666"/>
      <c r="G532" s="666"/>
      <c r="H532" s="1245"/>
      <c r="I532" s="1220"/>
      <c r="J532" s="1355"/>
      <c r="K532" s="1358"/>
      <c r="L532" s="1234"/>
      <c r="M532" s="1235"/>
      <c r="N532" s="1235"/>
      <c r="O532" s="1236"/>
      <c r="P532" s="1235"/>
      <c r="Q532" s="1356"/>
      <c r="R532" s="1239"/>
      <c r="S532" s="1239"/>
      <c r="T532" s="1237"/>
      <c r="U532" s="1239"/>
      <c r="X532" s="1239"/>
      <c r="Y532" s="1357"/>
      <c r="Z532" s="666"/>
      <c r="AA532" s="1349"/>
    </row>
    <row r="533" spans="1:28" ht="18">
      <c r="A533" s="1354"/>
      <c r="B533" s="1350"/>
      <c r="C533" s="666"/>
      <c r="D533" s="666"/>
      <c r="E533" s="666"/>
      <c r="F533" s="666"/>
      <c r="G533" s="666"/>
      <c r="H533" s="1245"/>
      <c r="I533" s="1220"/>
      <c r="J533" s="1355"/>
      <c r="K533" s="1203"/>
      <c r="L533" s="1234"/>
      <c r="M533" s="1235"/>
      <c r="N533" s="1235"/>
      <c r="O533" s="1236"/>
      <c r="P533" s="1235"/>
      <c r="Q533" s="1356"/>
      <c r="T533" s="1238"/>
      <c r="X533" s="1239"/>
      <c r="Y533" s="1357"/>
      <c r="Z533" s="666"/>
      <c r="AA533" s="1354"/>
    </row>
    <row r="534" spans="1:28" ht="18">
      <c r="A534" s="1349"/>
      <c r="B534" s="1350"/>
      <c r="C534" s="666"/>
      <c r="D534" s="666"/>
      <c r="E534" s="666"/>
      <c r="F534" s="666"/>
      <c r="G534" s="666"/>
      <c r="H534" s="1245"/>
      <c r="I534" s="1220"/>
      <c r="J534" s="1355"/>
      <c r="K534" s="1358"/>
      <c r="L534" s="1234"/>
      <c r="M534" s="1235"/>
      <c r="N534" s="1235"/>
      <c r="O534" s="1236"/>
      <c r="P534" s="1235"/>
      <c r="Q534" s="1356"/>
      <c r="R534" s="1239"/>
      <c r="S534" s="1239"/>
      <c r="T534" s="1237"/>
      <c r="U534" s="1239"/>
      <c r="X534" s="1239"/>
      <c r="Y534" s="1357"/>
      <c r="Z534" s="666"/>
      <c r="AA534" s="1349"/>
    </row>
    <row r="535" spans="1:28" ht="18">
      <c r="A535" s="1359"/>
      <c r="B535" s="1360"/>
      <c r="C535" s="1345"/>
      <c r="D535" s="1345"/>
      <c r="E535" s="1345"/>
      <c r="F535" s="1345"/>
      <c r="G535" s="1345"/>
      <c r="H535" s="1361"/>
      <c r="I535" s="1249"/>
      <c r="J535" s="1362"/>
      <c r="K535" s="1363"/>
      <c r="L535" s="1252"/>
      <c r="M535" s="1253"/>
      <c r="N535" s="1253"/>
      <c r="O535" s="1254"/>
      <c r="P535" s="1253"/>
      <c r="Q535" s="1352"/>
      <c r="R535" s="1260"/>
      <c r="S535" s="1260"/>
      <c r="T535" s="1263"/>
      <c r="U535" s="1260"/>
      <c r="X535" s="1239"/>
      <c r="Y535" s="1364"/>
      <c r="Z535" s="1345"/>
      <c r="AA535" s="1359"/>
      <c r="AB535" s="1260"/>
    </row>
    <row r="536" spans="1:28" ht="18">
      <c r="A536" s="1354"/>
      <c r="B536" s="1350"/>
      <c r="C536" s="666"/>
      <c r="D536" s="666"/>
      <c r="E536" s="666"/>
      <c r="F536" s="666"/>
      <c r="G536" s="666"/>
      <c r="H536" s="1245"/>
      <c r="I536" s="1220"/>
      <c r="J536" s="1355"/>
      <c r="K536" s="1203"/>
      <c r="L536" s="1234"/>
      <c r="M536" s="1235"/>
      <c r="N536" s="1235"/>
      <c r="O536" s="1236"/>
      <c r="P536" s="1235"/>
      <c r="Q536" s="1356"/>
      <c r="T536" s="1238"/>
      <c r="X536" s="1239"/>
      <c r="Y536" s="1357"/>
      <c r="Z536" s="666"/>
      <c r="AA536" s="1354"/>
    </row>
    <row r="537" spans="1:28" ht="18">
      <c r="A537" s="1354"/>
      <c r="B537" s="1350"/>
      <c r="C537" s="666"/>
      <c r="D537" s="666"/>
      <c r="E537" s="666"/>
      <c r="F537" s="666"/>
      <c r="G537" s="666"/>
      <c r="H537" s="1245"/>
      <c r="I537" s="1220"/>
      <c r="J537" s="1355"/>
      <c r="K537" s="1203"/>
      <c r="L537" s="1234"/>
      <c r="M537" s="1235"/>
      <c r="N537" s="1235"/>
      <c r="O537" s="1236"/>
      <c r="P537" s="1235"/>
      <c r="Q537" s="1356"/>
      <c r="T537" s="1238"/>
      <c r="X537" s="1239"/>
      <c r="Y537" s="1357"/>
      <c r="Z537" s="666"/>
      <c r="AA537" s="1354"/>
    </row>
    <row r="538" spans="1:28" ht="18">
      <c r="A538" s="1354"/>
      <c r="B538" s="1350"/>
      <c r="C538" s="666"/>
      <c r="D538" s="666"/>
      <c r="E538" s="666"/>
      <c r="F538" s="666"/>
      <c r="G538" s="666"/>
      <c r="H538" s="1245"/>
      <c r="I538" s="1220"/>
      <c r="J538" s="1355"/>
      <c r="K538" s="1203"/>
      <c r="L538" s="1234"/>
      <c r="M538" s="1235"/>
      <c r="N538" s="1235"/>
      <c r="O538" s="1236"/>
      <c r="P538" s="1235"/>
      <c r="Q538" s="1356"/>
      <c r="T538" s="1238"/>
      <c r="X538" s="1239"/>
      <c r="Y538" s="1357"/>
      <c r="Z538" s="666"/>
      <c r="AA538" s="1354"/>
    </row>
    <row r="539" spans="1:28" ht="18">
      <c r="A539" s="1354"/>
      <c r="B539" s="1350"/>
      <c r="C539" s="666"/>
      <c r="D539" s="666"/>
      <c r="E539" s="666"/>
      <c r="F539" s="666"/>
      <c r="G539" s="666"/>
      <c r="H539" s="1245"/>
      <c r="I539" s="1220"/>
      <c r="J539" s="1355"/>
      <c r="K539" s="1203"/>
      <c r="L539" s="1234"/>
      <c r="M539" s="1235"/>
      <c r="N539" s="1235"/>
      <c r="O539" s="1236"/>
      <c r="P539" s="1235"/>
      <c r="Q539" s="1356"/>
      <c r="T539" s="1238"/>
      <c r="X539" s="1239"/>
      <c r="Y539" s="1357"/>
      <c r="Z539" s="666"/>
      <c r="AA539" s="1354"/>
    </row>
    <row r="540" spans="1:28" ht="18">
      <c r="A540" s="1349"/>
      <c r="B540" s="1350"/>
      <c r="C540" s="666"/>
      <c r="D540" s="666"/>
      <c r="E540" s="666"/>
      <c r="F540" s="666"/>
      <c r="G540" s="666"/>
      <c r="H540" s="1245"/>
      <c r="I540" s="1220"/>
      <c r="J540" s="1355"/>
      <c r="K540" s="1358"/>
      <c r="L540" s="1234"/>
      <c r="M540" s="1235"/>
      <c r="N540" s="1235"/>
      <c r="O540" s="1236"/>
      <c r="P540" s="1235"/>
      <c r="Q540" s="1356"/>
      <c r="R540" s="1239"/>
      <c r="S540" s="1239"/>
      <c r="T540" s="1237"/>
      <c r="U540" s="1239"/>
      <c r="X540" s="1239"/>
      <c r="Y540" s="1357"/>
      <c r="Z540" s="666"/>
      <c r="AA540" s="1349"/>
    </row>
    <row r="541" spans="1:28" ht="18">
      <c r="A541" s="1354"/>
      <c r="B541" s="1350"/>
      <c r="C541" s="666"/>
      <c r="D541" s="666"/>
      <c r="E541" s="666"/>
      <c r="F541" s="666"/>
      <c r="G541" s="666"/>
      <c r="H541" s="1245"/>
      <c r="I541" s="1220"/>
      <c r="J541" s="1355"/>
      <c r="K541" s="1203"/>
      <c r="L541" s="1234"/>
      <c r="M541" s="1235"/>
      <c r="N541" s="1235"/>
      <c r="O541" s="1236"/>
      <c r="P541" s="1235"/>
      <c r="Q541" s="1356"/>
      <c r="T541" s="1238"/>
      <c r="X541" s="1239"/>
      <c r="Y541" s="1357"/>
      <c r="Z541" s="666"/>
      <c r="AA541" s="1354"/>
    </row>
    <row r="542" spans="1:28" ht="18">
      <c r="A542" s="1354"/>
      <c r="B542" s="1350"/>
      <c r="C542" s="666"/>
      <c r="D542" s="666"/>
      <c r="E542" s="666"/>
      <c r="F542" s="666"/>
      <c r="G542" s="666"/>
      <c r="H542" s="1245"/>
      <c r="I542" s="1220"/>
      <c r="J542" s="1355"/>
      <c r="K542" s="1203"/>
      <c r="L542" s="1234"/>
      <c r="M542" s="1235"/>
      <c r="N542" s="1235"/>
      <c r="O542" s="1236"/>
      <c r="P542" s="1235"/>
      <c r="Q542" s="1356"/>
      <c r="T542" s="1238"/>
      <c r="X542" s="1239"/>
      <c r="Y542" s="1357"/>
      <c r="Z542" s="666"/>
      <c r="AA542" s="1354"/>
    </row>
    <row r="543" spans="1:28" ht="18">
      <c r="A543" s="1354"/>
      <c r="B543" s="1350"/>
      <c r="C543" s="666"/>
      <c r="D543" s="666"/>
      <c r="E543" s="666"/>
      <c r="F543" s="666"/>
      <c r="G543" s="666"/>
      <c r="H543" s="1245"/>
      <c r="I543" s="1220"/>
      <c r="J543" s="1355"/>
      <c r="K543" s="1203"/>
      <c r="L543" s="1234"/>
      <c r="M543" s="1235"/>
      <c r="N543" s="1235"/>
      <c r="O543" s="1236"/>
      <c r="P543" s="1235"/>
      <c r="Q543" s="1356"/>
      <c r="T543" s="1238"/>
      <c r="X543" s="1239"/>
      <c r="Y543" s="1357"/>
      <c r="Z543" s="666"/>
      <c r="AA543" s="1354"/>
    </row>
    <row r="544" spans="1:28" ht="18">
      <c r="A544" s="1354"/>
      <c r="B544" s="1350"/>
      <c r="C544" s="666"/>
      <c r="D544" s="666"/>
      <c r="E544" s="666"/>
      <c r="F544" s="666"/>
      <c r="G544" s="666"/>
      <c r="H544" s="1245"/>
      <c r="I544" s="1220"/>
      <c r="J544" s="1355"/>
      <c r="K544" s="1203"/>
      <c r="L544" s="1234"/>
      <c r="M544" s="1235"/>
      <c r="N544" s="1235"/>
      <c r="O544" s="1236"/>
      <c r="P544" s="1235"/>
      <c r="Q544" s="1365"/>
      <c r="T544" s="1238"/>
      <c r="X544" s="1239"/>
      <c r="Y544" s="1357"/>
      <c r="Z544" s="666"/>
      <c r="AA544" s="1354"/>
    </row>
    <row r="545" spans="1:28" ht="18">
      <c r="A545" s="1354"/>
      <c r="B545" s="1350"/>
      <c r="C545" s="666"/>
      <c r="D545" s="666"/>
      <c r="E545" s="666"/>
      <c r="F545" s="666"/>
      <c r="G545" s="666"/>
      <c r="H545" s="1245"/>
      <c r="I545" s="1220"/>
      <c r="J545" s="1355"/>
      <c r="K545" s="1203"/>
      <c r="L545" s="1234"/>
      <c r="M545" s="1235"/>
      <c r="N545" s="1235"/>
      <c r="O545" s="1236"/>
      <c r="P545" s="1235"/>
      <c r="Q545" s="1356"/>
      <c r="T545" s="1238"/>
      <c r="X545" s="1239"/>
      <c r="Y545" s="1357"/>
      <c r="Z545" s="666"/>
      <c r="AA545" s="1354"/>
    </row>
    <row r="546" spans="1:28" ht="18">
      <c r="A546" s="1354"/>
      <c r="B546" s="1350"/>
      <c r="C546" s="666"/>
      <c r="D546" s="666"/>
      <c r="E546" s="666"/>
      <c r="F546" s="666"/>
      <c r="G546" s="666"/>
      <c r="H546" s="1245"/>
      <c r="I546" s="1220"/>
      <c r="J546" s="1355"/>
      <c r="K546" s="1203"/>
      <c r="L546" s="1234"/>
      <c r="M546" s="1235"/>
      <c r="N546" s="1235"/>
      <c r="O546" s="1236"/>
      <c r="P546" s="1235"/>
      <c r="Q546" s="1356"/>
      <c r="T546" s="1238"/>
      <c r="X546" s="1239"/>
      <c r="Y546" s="1357"/>
      <c r="Z546" s="666"/>
      <c r="AA546" s="1354"/>
    </row>
    <row r="547" spans="1:28" ht="18">
      <c r="A547" s="1354"/>
      <c r="B547" s="1350"/>
      <c r="C547" s="666"/>
      <c r="D547" s="666"/>
      <c r="E547" s="666"/>
      <c r="F547" s="666"/>
      <c r="G547" s="666"/>
      <c r="H547" s="1245"/>
      <c r="I547" s="1220"/>
      <c r="J547" s="1355"/>
      <c r="K547" s="1203"/>
      <c r="L547" s="1234"/>
      <c r="M547" s="1235"/>
      <c r="N547" s="1235"/>
      <c r="O547" s="1236"/>
      <c r="P547" s="1235"/>
      <c r="Q547" s="1356"/>
      <c r="T547" s="1238"/>
      <c r="X547" s="1239"/>
      <c r="Y547" s="1357"/>
      <c r="Z547" s="666"/>
      <c r="AA547" s="1354"/>
    </row>
    <row r="548" spans="1:28" ht="18">
      <c r="A548" s="1349"/>
      <c r="B548" s="1350"/>
      <c r="C548" s="666"/>
      <c r="D548" s="666"/>
      <c r="E548" s="666"/>
      <c r="F548" s="666"/>
      <c r="G548" s="666"/>
      <c r="H548" s="1245"/>
      <c r="I548" s="1220"/>
      <c r="J548" s="1355"/>
      <c r="K548" s="1358"/>
      <c r="L548" s="1234"/>
      <c r="M548" s="1235"/>
      <c r="N548" s="1235"/>
      <c r="O548" s="1236"/>
      <c r="P548" s="1235"/>
      <c r="Q548" s="1356"/>
      <c r="R548" s="1239"/>
      <c r="S548" s="1239"/>
      <c r="T548" s="1237"/>
      <c r="U548" s="1239"/>
      <c r="X548" s="1239"/>
      <c r="Y548" s="1357"/>
      <c r="Z548" s="666"/>
      <c r="AA548" s="1349"/>
    </row>
    <row r="549" spans="1:28" ht="18">
      <c r="A549" s="1354"/>
      <c r="B549" s="1350"/>
      <c r="C549" s="666"/>
      <c r="D549" s="666"/>
      <c r="E549" s="666"/>
      <c r="F549" s="666"/>
      <c r="G549" s="666"/>
      <c r="H549" s="1245"/>
      <c r="I549" s="1220"/>
      <c r="J549" s="1355"/>
      <c r="K549" s="1203"/>
      <c r="L549" s="1234"/>
      <c r="M549" s="1235"/>
      <c r="N549" s="1235"/>
      <c r="O549" s="1236"/>
      <c r="P549" s="1235"/>
      <c r="Q549" s="1356"/>
      <c r="T549" s="1238"/>
      <c r="X549" s="1239"/>
      <c r="Y549" s="1357"/>
      <c r="Z549" s="666"/>
      <c r="AA549" s="1354"/>
    </row>
    <row r="550" spans="1:28" ht="18">
      <c r="A550" s="1354"/>
      <c r="B550" s="1350"/>
      <c r="C550" s="666"/>
      <c r="D550" s="666"/>
      <c r="E550" s="666"/>
      <c r="F550" s="666"/>
      <c r="G550" s="666"/>
      <c r="H550" s="1245"/>
      <c r="I550" s="1220"/>
      <c r="J550" s="1355"/>
      <c r="K550" s="1203"/>
      <c r="L550" s="1234"/>
      <c r="M550" s="1235"/>
      <c r="N550" s="1235"/>
      <c r="O550" s="1236"/>
      <c r="P550" s="1235"/>
      <c r="Q550" s="1356"/>
      <c r="T550" s="1238"/>
      <c r="X550" s="1239"/>
      <c r="Y550" s="1357"/>
      <c r="Z550" s="666"/>
      <c r="AA550" s="1354"/>
    </row>
    <row r="551" spans="1:28" ht="18">
      <c r="A551" s="1354"/>
      <c r="B551" s="1350"/>
      <c r="C551" s="666"/>
      <c r="D551" s="666"/>
      <c r="E551" s="666"/>
      <c r="F551" s="666"/>
      <c r="G551" s="666"/>
      <c r="H551" s="1245"/>
      <c r="I551" s="1220"/>
      <c r="J551" s="1355"/>
      <c r="K551" s="1203"/>
      <c r="L551" s="1234"/>
      <c r="M551" s="1235"/>
      <c r="N551" s="1235"/>
      <c r="O551" s="1236"/>
      <c r="P551" s="1235"/>
      <c r="Q551" s="1356"/>
      <c r="T551" s="1238"/>
      <c r="X551" s="1239"/>
      <c r="Y551" s="1357"/>
      <c r="Z551" s="666"/>
      <c r="AA551" s="1354"/>
    </row>
    <row r="552" spans="1:28" ht="18">
      <c r="A552" s="1354"/>
      <c r="B552" s="1350"/>
      <c r="C552" s="666"/>
      <c r="D552" s="666"/>
      <c r="E552" s="666"/>
      <c r="F552" s="666"/>
      <c r="G552" s="666"/>
      <c r="H552" s="1245"/>
      <c r="I552" s="1220"/>
      <c r="J552" s="1355"/>
      <c r="K552" s="1203"/>
      <c r="L552" s="1234"/>
      <c r="M552" s="1235"/>
      <c r="N552" s="1235"/>
      <c r="O552" s="1236"/>
      <c r="P552" s="1235"/>
      <c r="Q552" s="1356"/>
      <c r="T552" s="1238"/>
      <c r="X552" s="1239"/>
      <c r="Y552" s="1357"/>
      <c r="Z552" s="666"/>
      <c r="AA552" s="1354"/>
    </row>
    <row r="553" spans="1:28" ht="18">
      <c r="A553" s="1354"/>
      <c r="B553" s="1350"/>
      <c r="C553" s="666"/>
      <c r="D553" s="666"/>
      <c r="E553" s="666"/>
      <c r="F553" s="666"/>
      <c r="G553" s="666"/>
      <c r="H553" s="1245"/>
      <c r="I553" s="1220"/>
      <c r="J553" s="1355"/>
      <c r="K553" s="1203"/>
      <c r="L553" s="1234"/>
      <c r="M553" s="1235"/>
      <c r="N553" s="1235"/>
      <c r="O553" s="1236"/>
      <c r="P553" s="1235"/>
      <c r="Q553" s="1356"/>
      <c r="T553" s="1238"/>
      <c r="X553" s="1239"/>
      <c r="Y553" s="1357"/>
      <c r="Z553" s="666"/>
      <c r="AA553" s="1354"/>
    </row>
    <row r="554" spans="1:28" ht="18">
      <c r="A554" s="1354"/>
      <c r="B554" s="1350"/>
      <c r="C554" s="666"/>
      <c r="D554" s="666"/>
      <c r="E554" s="666"/>
      <c r="F554" s="666"/>
      <c r="G554" s="666"/>
      <c r="H554" s="1245"/>
      <c r="I554" s="1220"/>
      <c r="J554" s="1355"/>
      <c r="K554" s="1203"/>
      <c r="L554" s="1234"/>
      <c r="M554" s="1235"/>
      <c r="N554" s="1235"/>
      <c r="O554" s="1236"/>
      <c r="P554" s="1235"/>
      <c r="Q554" s="1356"/>
      <c r="T554" s="1238"/>
      <c r="X554" s="1239"/>
      <c r="Y554" s="1357"/>
      <c r="Z554" s="666"/>
      <c r="AA554" s="1354"/>
    </row>
    <row r="555" spans="1:28" ht="18">
      <c r="A555" s="1354"/>
      <c r="B555" s="1350"/>
      <c r="C555" s="666"/>
      <c r="D555" s="666"/>
      <c r="E555" s="666"/>
      <c r="F555" s="666"/>
      <c r="G555" s="666"/>
      <c r="H555" s="1245"/>
      <c r="I555" s="1220"/>
      <c r="J555" s="1355"/>
      <c r="K555" s="1203"/>
      <c r="L555" s="1234"/>
      <c r="M555" s="1235"/>
      <c r="N555" s="1235"/>
      <c r="O555" s="1236"/>
      <c r="P555" s="1235"/>
      <c r="Q555" s="1365"/>
      <c r="T555" s="1238"/>
      <c r="X555" s="1239"/>
      <c r="Y555" s="1357"/>
      <c r="Z555" s="666"/>
      <c r="AA555" s="1354"/>
    </row>
    <row r="556" spans="1:28" ht="18">
      <c r="A556" s="1354"/>
      <c r="B556" s="1350"/>
      <c r="C556" s="666"/>
      <c r="D556" s="666"/>
      <c r="E556" s="666"/>
      <c r="F556" s="666"/>
      <c r="G556" s="666"/>
      <c r="H556" s="1245"/>
      <c r="I556" s="1220"/>
      <c r="J556" s="1355"/>
      <c r="K556" s="1203"/>
      <c r="L556" s="1234"/>
      <c r="M556" s="1235"/>
      <c r="N556" s="1235"/>
      <c r="O556" s="1236"/>
      <c r="P556" s="1235"/>
      <c r="Q556" s="1356"/>
      <c r="T556" s="1238"/>
      <c r="X556" s="1239"/>
      <c r="Y556" s="1357"/>
      <c r="Z556" s="666"/>
      <c r="AA556" s="1354"/>
    </row>
    <row r="557" spans="1:28" ht="18">
      <c r="A557" s="1354"/>
      <c r="B557" s="1350"/>
      <c r="C557" s="666"/>
      <c r="D557" s="666"/>
      <c r="E557" s="666"/>
      <c r="F557" s="666"/>
      <c r="G557" s="666"/>
      <c r="H557" s="1245"/>
      <c r="I557" s="1220"/>
      <c r="J557" s="1355"/>
      <c r="K557" s="1203"/>
      <c r="L557" s="1234"/>
      <c r="M557" s="1235"/>
      <c r="N557" s="1235"/>
      <c r="O557" s="1236"/>
      <c r="P557" s="1235"/>
      <c r="Q557" s="1356"/>
      <c r="T557" s="1238"/>
      <c r="X557" s="1239"/>
      <c r="Y557" s="1357"/>
      <c r="Z557" s="666"/>
      <c r="AA557" s="1354"/>
    </row>
    <row r="558" spans="1:28" ht="18">
      <c r="A558" s="1366"/>
      <c r="B558" s="1360"/>
      <c r="C558" s="1345"/>
      <c r="D558" s="1345"/>
      <c r="E558" s="1345"/>
      <c r="F558" s="1345"/>
      <c r="G558" s="1345"/>
      <c r="H558" s="1361"/>
      <c r="I558" s="1249"/>
      <c r="J558" s="1362"/>
      <c r="K558" s="1367"/>
      <c r="L558" s="1252"/>
      <c r="M558" s="1253"/>
      <c r="N558" s="1253"/>
      <c r="O558" s="1254"/>
      <c r="P558" s="1253"/>
      <c r="Q558" s="1352"/>
      <c r="R558" s="1256"/>
      <c r="S558" s="1256"/>
      <c r="T558" s="1255"/>
      <c r="U558" s="1256"/>
      <c r="X558" s="1239"/>
      <c r="Y558" s="1364"/>
      <c r="Z558" s="1345"/>
      <c r="AA558" s="1366"/>
      <c r="AB558" s="1260"/>
    </row>
    <row r="559" spans="1:28" ht="18">
      <c r="A559" s="1349"/>
      <c r="B559" s="1350"/>
      <c r="C559" s="666"/>
      <c r="D559" s="666"/>
      <c r="E559" s="666"/>
      <c r="F559" s="666"/>
      <c r="G559" s="666"/>
      <c r="H559" s="1245"/>
      <c r="I559" s="1220"/>
      <c r="J559" s="1355"/>
      <c r="K559" s="1368"/>
      <c r="L559" s="1234"/>
      <c r="M559" s="1235"/>
      <c r="N559" s="1235"/>
      <c r="O559" s="1236"/>
      <c r="P559" s="1235"/>
      <c r="Q559" s="1356"/>
      <c r="R559" s="1239"/>
      <c r="S559" s="1239"/>
      <c r="T559" s="1237"/>
      <c r="U559" s="1239"/>
      <c r="X559" s="1239"/>
      <c r="Y559" s="1357"/>
      <c r="Z559" s="666"/>
      <c r="AA559" s="1349"/>
    </row>
    <row r="560" spans="1:28" ht="18">
      <c r="A560" s="1349"/>
      <c r="B560" s="1350"/>
      <c r="C560" s="666"/>
      <c r="D560" s="666"/>
      <c r="E560" s="666"/>
      <c r="F560" s="666"/>
      <c r="G560" s="666"/>
      <c r="H560" s="1245"/>
      <c r="I560" s="1220"/>
      <c r="J560" s="1355"/>
      <c r="K560" s="1358"/>
      <c r="L560" s="1234"/>
      <c r="M560" s="1235"/>
      <c r="N560" s="1235"/>
      <c r="O560" s="1236"/>
      <c r="P560" s="1235"/>
      <c r="Q560" s="1356"/>
      <c r="R560" s="1239"/>
      <c r="S560" s="1239"/>
      <c r="T560" s="1237"/>
      <c r="U560" s="1239"/>
      <c r="X560" s="1239"/>
      <c r="Y560" s="1357"/>
      <c r="Z560" s="666"/>
      <c r="AA560" s="1349"/>
    </row>
    <row r="561" spans="1:27" ht="18">
      <c r="A561" s="1349"/>
      <c r="B561" s="1350"/>
      <c r="C561" s="666"/>
      <c r="D561" s="666"/>
      <c r="E561" s="666"/>
      <c r="F561" s="666"/>
      <c r="G561" s="666"/>
      <c r="H561" s="1245"/>
      <c r="I561" s="1220"/>
      <c r="J561" s="1355"/>
      <c r="K561" s="1368"/>
      <c r="L561" s="1234"/>
      <c r="M561" s="1235"/>
      <c r="N561" s="1235"/>
      <c r="O561" s="1236"/>
      <c r="P561" s="1235"/>
      <c r="Q561" s="1356"/>
      <c r="R561" s="1239"/>
      <c r="S561" s="1239"/>
      <c r="T561" s="1237"/>
      <c r="U561" s="1239"/>
      <c r="X561" s="1239"/>
      <c r="Y561" s="1357"/>
      <c r="Z561" s="666"/>
      <c r="AA561" s="1349"/>
    </row>
    <row r="562" spans="1:27" ht="18">
      <c r="A562" s="1354"/>
      <c r="B562" s="1350"/>
      <c r="C562" s="666"/>
      <c r="D562" s="666"/>
      <c r="E562" s="666"/>
      <c r="F562" s="666"/>
      <c r="G562" s="666"/>
      <c r="H562" s="1245"/>
      <c r="I562" s="1220"/>
      <c r="J562" s="1355"/>
      <c r="K562" s="1203"/>
      <c r="L562" s="1234"/>
      <c r="M562" s="1235"/>
      <c r="N562" s="1235"/>
      <c r="O562" s="1236"/>
      <c r="P562" s="1235"/>
      <c r="Q562" s="1356"/>
      <c r="T562" s="1238"/>
      <c r="X562" s="1239"/>
      <c r="Y562" s="1357"/>
      <c r="Z562" s="666"/>
      <c r="AA562" s="1354"/>
    </row>
    <row r="563" spans="1:27" ht="18">
      <c r="A563" s="1354"/>
      <c r="B563" s="1350"/>
      <c r="C563" s="666"/>
      <c r="D563" s="666"/>
      <c r="E563" s="666"/>
      <c r="F563" s="666"/>
      <c r="G563" s="666"/>
      <c r="H563" s="1245"/>
      <c r="I563" s="1220"/>
      <c r="J563" s="1355"/>
      <c r="K563" s="1203"/>
      <c r="L563" s="1234"/>
      <c r="M563" s="1235"/>
      <c r="N563" s="1235"/>
      <c r="O563" s="1236"/>
      <c r="P563" s="1235"/>
      <c r="Q563" s="1356"/>
      <c r="T563" s="1238"/>
      <c r="X563" s="1239"/>
      <c r="Y563" s="1357"/>
      <c r="Z563" s="666"/>
      <c r="AA563" s="1354"/>
    </row>
    <row r="564" spans="1:27" ht="18">
      <c r="A564" s="1354"/>
      <c r="B564" s="1350"/>
      <c r="C564" s="666"/>
      <c r="D564" s="666"/>
      <c r="E564" s="666"/>
      <c r="F564" s="666"/>
      <c r="G564" s="666"/>
      <c r="H564" s="1245"/>
      <c r="I564" s="1220"/>
      <c r="J564" s="1355"/>
      <c r="K564" s="1203"/>
      <c r="L564" s="1234"/>
      <c r="M564" s="1235"/>
      <c r="N564" s="1235"/>
      <c r="O564" s="1236"/>
      <c r="P564" s="1235"/>
      <c r="Q564" s="1356"/>
      <c r="T564" s="1238"/>
      <c r="X564" s="1239"/>
      <c r="Y564" s="1357"/>
      <c r="Z564" s="666"/>
      <c r="AA564" s="1354"/>
    </row>
    <row r="565" spans="1:27" ht="18">
      <c r="A565" s="1354"/>
      <c r="B565" s="1350"/>
      <c r="C565" s="666"/>
      <c r="D565" s="666"/>
      <c r="E565" s="666"/>
      <c r="F565" s="666"/>
      <c r="G565" s="666"/>
      <c r="H565" s="1245"/>
      <c r="I565" s="1220"/>
      <c r="J565" s="1355"/>
      <c r="K565" s="1203"/>
      <c r="L565" s="1234"/>
      <c r="M565" s="1235"/>
      <c r="N565" s="1235"/>
      <c r="O565" s="1236"/>
      <c r="P565" s="1235"/>
      <c r="Q565" s="1356"/>
      <c r="T565" s="1238"/>
      <c r="X565" s="1239"/>
      <c r="Y565" s="1357"/>
      <c r="Z565" s="666"/>
      <c r="AA565" s="1354"/>
    </row>
    <row r="566" spans="1:27" ht="18">
      <c r="A566" s="1354"/>
      <c r="B566" s="1350"/>
      <c r="C566" s="666"/>
      <c r="D566" s="666"/>
      <c r="E566" s="666"/>
      <c r="F566" s="666"/>
      <c r="G566" s="666"/>
      <c r="H566" s="1245"/>
      <c r="I566" s="1220"/>
      <c r="J566" s="1355"/>
      <c r="K566" s="1203"/>
      <c r="L566" s="1234"/>
      <c r="M566" s="1235"/>
      <c r="N566" s="1235"/>
      <c r="O566" s="1236"/>
      <c r="P566" s="1235"/>
      <c r="Q566" s="1356"/>
      <c r="T566" s="1238"/>
      <c r="X566" s="1239"/>
      <c r="Y566" s="1357"/>
      <c r="Z566" s="666"/>
      <c r="AA566" s="1354"/>
    </row>
    <row r="567" spans="1:27" ht="18">
      <c r="A567" s="1354"/>
      <c r="B567" s="1350"/>
      <c r="C567" s="666"/>
      <c r="D567" s="666"/>
      <c r="E567" s="666"/>
      <c r="F567" s="666"/>
      <c r="G567" s="666"/>
      <c r="H567" s="1245"/>
      <c r="I567" s="1220"/>
      <c r="J567" s="1355"/>
      <c r="K567" s="1203"/>
      <c r="L567" s="1234"/>
      <c r="M567" s="1235"/>
      <c r="N567" s="1235"/>
      <c r="O567" s="1236"/>
      <c r="P567" s="1235"/>
      <c r="Q567" s="1356"/>
      <c r="T567" s="1238"/>
      <c r="X567" s="1239"/>
      <c r="Y567" s="1357"/>
      <c r="Z567" s="666"/>
      <c r="AA567" s="1354"/>
    </row>
    <row r="568" spans="1:27" ht="18">
      <c r="A568" s="1354"/>
      <c r="B568" s="1350"/>
      <c r="C568" s="666"/>
      <c r="D568" s="666"/>
      <c r="E568" s="666"/>
      <c r="F568" s="666"/>
      <c r="G568" s="666"/>
      <c r="H568" s="1245"/>
      <c r="I568" s="1220"/>
      <c r="J568" s="1355"/>
      <c r="K568" s="1203"/>
      <c r="L568" s="1234"/>
      <c r="M568" s="1235"/>
      <c r="N568" s="1235"/>
      <c r="O568" s="1236"/>
      <c r="P568" s="1235"/>
      <c r="Q568" s="1356"/>
      <c r="T568" s="1238"/>
      <c r="X568" s="1239"/>
      <c r="Y568" s="1357"/>
      <c r="Z568" s="666"/>
      <c r="AA568" s="1354"/>
    </row>
    <row r="569" spans="1:27" ht="18">
      <c r="A569" s="1349"/>
      <c r="B569" s="1350"/>
      <c r="C569" s="666"/>
      <c r="D569" s="666"/>
      <c r="E569" s="666"/>
      <c r="F569" s="666"/>
      <c r="G569" s="666"/>
      <c r="H569" s="1245"/>
      <c r="I569" s="1220"/>
      <c r="J569" s="1355"/>
      <c r="K569" s="1358"/>
      <c r="L569" s="1234"/>
      <c r="M569" s="1235"/>
      <c r="N569" s="1235"/>
      <c r="O569" s="1236"/>
      <c r="P569" s="1235"/>
      <c r="Q569" s="1356"/>
      <c r="R569" s="1239"/>
      <c r="S569" s="1239"/>
      <c r="T569" s="1237"/>
      <c r="U569" s="1239"/>
      <c r="X569" s="1239"/>
      <c r="Y569" s="1357"/>
      <c r="Z569" s="666"/>
      <c r="AA569" s="1349"/>
    </row>
    <row r="570" spans="1:27" ht="18">
      <c r="A570" s="1354"/>
      <c r="B570" s="1350"/>
      <c r="C570" s="666"/>
      <c r="D570" s="666"/>
      <c r="E570" s="666"/>
      <c r="F570" s="666"/>
      <c r="G570" s="666"/>
      <c r="H570" s="1245"/>
      <c r="I570" s="1220"/>
      <c r="J570" s="1355"/>
      <c r="K570" s="1203"/>
      <c r="L570" s="1234"/>
      <c r="M570" s="1235"/>
      <c r="N570" s="1235"/>
      <c r="O570" s="1236"/>
      <c r="P570" s="1235"/>
      <c r="Q570" s="1356"/>
      <c r="R570" s="1239"/>
      <c r="S570" s="1239"/>
      <c r="T570" s="1237"/>
      <c r="U570" s="1239"/>
      <c r="X570" s="1239"/>
      <c r="Y570" s="1357"/>
      <c r="Z570" s="666"/>
      <c r="AA570" s="1354"/>
    </row>
    <row r="571" spans="1:27" ht="18">
      <c r="A571" s="1354"/>
      <c r="B571" s="1350"/>
      <c r="C571" s="666"/>
      <c r="D571" s="666"/>
      <c r="E571" s="666"/>
      <c r="F571" s="666"/>
      <c r="G571" s="666"/>
      <c r="H571" s="1245"/>
      <c r="I571" s="1220"/>
      <c r="J571" s="1355"/>
      <c r="K571" s="1203"/>
      <c r="L571" s="1234"/>
      <c r="M571" s="1235"/>
      <c r="N571" s="1235"/>
      <c r="O571" s="1236"/>
      <c r="P571" s="1235"/>
      <c r="Q571" s="1356"/>
      <c r="T571" s="1238"/>
      <c r="X571" s="1239"/>
      <c r="Y571" s="1357"/>
      <c r="Z571" s="666"/>
      <c r="AA571" s="1354"/>
    </row>
    <row r="572" spans="1:27" ht="18">
      <c r="A572" s="1354"/>
      <c r="B572" s="1350"/>
      <c r="C572" s="666"/>
      <c r="D572" s="666"/>
      <c r="E572" s="666"/>
      <c r="F572" s="666"/>
      <c r="G572" s="666"/>
      <c r="H572" s="1245"/>
      <c r="I572" s="1220"/>
      <c r="J572" s="1355"/>
      <c r="K572" s="1203"/>
      <c r="L572" s="1234"/>
      <c r="M572" s="1235"/>
      <c r="N572" s="1235"/>
      <c r="O572" s="1236"/>
      <c r="P572" s="1235"/>
      <c r="Q572" s="1356"/>
      <c r="T572" s="1238"/>
      <c r="X572" s="1239"/>
      <c r="Y572" s="1357"/>
      <c r="Z572" s="666"/>
      <c r="AA572" s="1354"/>
    </row>
    <row r="573" spans="1:27" ht="18">
      <c r="A573" s="1354"/>
      <c r="B573" s="1350"/>
      <c r="C573" s="666"/>
      <c r="D573" s="666"/>
      <c r="E573" s="666"/>
      <c r="F573" s="666"/>
      <c r="G573" s="666"/>
      <c r="H573" s="1245"/>
      <c r="I573" s="1220"/>
      <c r="J573" s="1355"/>
      <c r="K573" s="1203"/>
      <c r="L573" s="1234"/>
      <c r="M573" s="1235"/>
      <c r="N573" s="1235"/>
      <c r="O573" s="1236"/>
      <c r="P573" s="1235"/>
      <c r="Q573" s="1365"/>
      <c r="T573" s="1238"/>
      <c r="X573" s="1239"/>
      <c r="Y573" s="1357"/>
      <c r="Z573" s="666"/>
      <c r="AA573" s="1354"/>
    </row>
    <row r="574" spans="1:27" ht="18">
      <c r="A574" s="1354"/>
      <c r="B574" s="1350"/>
      <c r="C574" s="666"/>
      <c r="D574" s="666"/>
      <c r="E574" s="666"/>
      <c r="F574" s="666"/>
      <c r="G574" s="666"/>
      <c r="H574" s="1245"/>
      <c r="I574" s="1220"/>
      <c r="J574" s="1355"/>
      <c r="K574" s="1203"/>
      <c r="L574" s="1234"/>
      <c r="M574" s="1235"/>
      <c r="N574" s="1235"/>
      <c r="O574" s="1236"/>
      <c r="P574" s="1235"/>
      <c r="Q574" s="1365"/>
      <c r="T574" s="1238"/>
      <c r="X574" s="1239"/>
      <c r="Y574" s="1357"/>
      <c r="Z574" s="666"/>
      <c r="AA574" s="1354"/>
    </row>
    <row r="575" spans="1:27" ht="18">
      <c r="A575" s="1354"/>
      <c r="B575" s="1350"/>
      <c r="C575" s="666"/>
      <c r="D575" s="666"/>
      <c r="E575" s="666"/>
      <c r="F575" s="666"/>
      <c r="G575" s="666"/>
      <c r="H575" s="1245"/>
      <c r="I575" s="1220"/>
      <c r="J575" s="1355"/>
      <c r="K575" s="1203"/>
      <c r="L575" s="1234"/>
      <c r="M575" s="1235"/>
      <c r="N575" s="1235"/>
      <c r="O575" s="1236"/>
      <c r="P575" s="1235"/>
      <c r="Q575" s="1356"/>
      <c r="T575" s="1238"/>
      <c r="X575" s="1239"/>
      <c r="Y575" s="1357"/>
      <c r="Z575" s="666"/>
      <c r="AA575" s="1354"/>
    </row>
    <row r="576" spans="1:27" ht="18">
      <c r="A576" s="1354"/>
      <c r="B576" s="1350"/>
      <c r="C576" s="666"/>
      <c r="D576" s="666"/>
      <c r="E576" s="666"/>
      <c r="F576" s="666"/>
      <c r="G576" s="666"/>
      <c r="H576" s="1245"/>
      <c r="I576" s="1220"/>
      <c r="J576" s="1355"/>
      <c r="K576" s="1203"/>
      <c r="L576" s="1234"/>
      <c r="M576" s="1235"/>
      <c r="N576" s="1235"/>
      <c r="O576" s="1236"/>
      <c r="P576" s="1235"/>
      <c r="Q576" s="1356"/>
      <c r="T576" s="1238"/>
      <c r="X576" s="1239"/>
      <c r="Y576" s="1357"/>
      <c r="Z576" s="666"/>
      <c r="AA576" s="1354"/>
    </row>
    <row r="577" spans="1:28" ht="18">
      <c r="A577" s="1354"/>
      <c r="B577" s="1350"/>
      <c r="C577" s="666"/>
      <c r="D577" s="666"/>
      <c r="E577" s="666"/>
      <c r="F577" s="666"/>
      <c r="G577" s="666"/>
      <c r="H577" s="1245"/>
      <c r="I577" s="1220"/>
      <c r="J577" s="1355"/>
      <c r="K577" s="1203"/>
      <c r="L577" s="1234"/>
      <c r="M577" s="1235"/>
      <c r="N577" s="1235"/>
      <c r="O577" s="1236"/>
      <c r="P577" s="1235"/>
      <c r="Q577" s="1356"/>
      <c r="T577" s="1238"/>
      <c r="X577" s="1239"/>
      <c r="Y577" s="1357"/>
      <c r="Z577" s="666"/>
      <c r="AA577" s="1354"/>
    </row>
    <row r="578" spans="1:28" ht="18">
      <c r="A578" s="1359"/>
      <c r="B578" s="1360"/>
      <c r="C578" s="1345"/>
      <c r="D578" s="1345"/>
      <c r="E578" s="1345"/>
      <c r="F578" s="1345"/>
      <c r="G578" s="1345"/>
      <c r="H578" s="1361"/>
      <c r="I578" s="1249"/>
      <c r="J578" s="1362"/>
      <c r="K578" s="1363"/>
      <c r="L578" s="1252"/>
      <c r="M578" s="1253"/>
      <c r="N578" s="1253"/>
      <c r="O578" s="1254"/>
      <c r="P578" s="1253"/>
      <c r="Q578" s="1352"/>
      <c r="R578" s="1256"/>
      <c r="S578" s="1256"/>
      <c r="T578" s="1255"/>
      <c r="U578" s="1256"/>
      <c r="X578" s="1239"/>
      <c r="Y578" s="1364"/>
      <c r="Z578" s="1345"/>
      <c r="AA578" s="1359"/>
      <c r="AB578" s="1260"/>
    </row>
    <row r="579" spans="1:28" ht="18">
      <c r="A579" s="1354"/>
      <c r="B579" s="1350"/>
      <c r="C579" s="666"/>
      <c r="D579" s="666"/>
      <c r="E579" s="666"/>
      <c r="F579" s="666"/>
      <c r="G579" s="666"/>
      <c r="H579" s="1245"/>
      <c r="I579" s="1220"/>
      <c r="J579" s="1355"/>
      <c r="K579" s="1203"/>
      <c r="L579" s="1234"/>
      <c r="M579" s="1235"/>
      <c r="N579" s="1235"/>
      <c r="O579" s="1236"/>
      <c r="P579" s="1235"/>
      <c r="Q579" s="1356"/>
      <c r="T579" s="1238"/>
      <c r="X579" s="1239"/>
      <c r="Y579" s="1357"/>
      <c r="Z579" s="666"/>
      <c r="AA579" s="1354"/>
    </row>
    <row r="580" spans="1:28" ht="18">
      <c r="A580" s="1349"/>
      <c r="B580" s="1350"/>
      <c r="C580" s="666"/>
      <c r="D580" s="666"/>
      <c r="E580" s="666"/>
      <c r="F580" s="666"/>
      <c r="G580" s="666"/>
      <c r="H580" s="1245"/>
      <c r="I580" s="1220"/>
      <c r="J580" s="1355"/>
      <c r="K580" s="1358"/>
      <c r="L580" s="1234"/>
      <c r="M580" s="1235"/>
      <c r="N580" s="1235"/>
      <c r="O580" s="1236"/>
      <c r="P580" s="1235"/>
      <c r="Q580" s="1356"/>
      <c r="R580" s="1239"/>
      <c r="S580" s="1239"/>
      <c r="T580" s="1237"/>
      <c r="U580" s="1239"/>
      <c r="X580" s="1239"/>
      <c r="Y580" s="1357"/>
      <c r="Z580" s="666"/>
      <c r="AA580" s="1349"/>
    </row>
    <row r="581" spans="1:28" ht="18">
      <c r="A581" s="1354"/>
      <c r="B581" s="1350"/>
      <c r="C581" s="666"/>
      <c r="D581" s="666"/>
      <c r="E581" s="666"/>
      <c r="F581" s="666"/>
      <c r="G581" s="666"/>
      <c r="H581" s="1245"/>
      <c r="I581" s="1220"/>
      <c r="J581" s="1355"/>
      <c r="K581" s="1203"/>
      <c r="L581" s="1234"/>
      <c r="M581" s="1235"/>
      <c r="N581" s="1235"/>
      <c r="O581" s="1236"/>
      <c r="P581" s="1235"/>
      <c r="Q581" s="1356"/>
      <c r="T581" s="1238"/>
      <c r="X581" s="1239"/>
      <c r="Y581" s="1357"/>
      <c r="Z581" s="666"/>
      <c r="AA581" s="1354"/>
    </row>
    <row r="582" spans="1:28" ht="18">
      <c r="A582" s="1354"/>
      <c r="B582" s="1350"/>
      <c r="C582" s="666"/>
      <c r="D582" s="666"/>
      <c r="E582" s="666"/>
      <c r="F582" s="666"/>
      <c r="G582" s="666"/>
      <c r="H582" s="1245"/>
      <c r="I582" s="1220"/>
      <c r="J582" s="1355"/>
      <c r="K582" s="1203"/>
      <c r="L582" s="1234"/>
      <c r="M582" s="1235"/>
      <c r="N582" s="1235"/>
      <c r="O582" s="1236"/>
      <c r="P582" s="1235"/>
      <c r="Q582" s="1356"/>
      <c r="T582" s="1238"/>
      <c r="X582" s="1239"/>
      <c r="Y582" s="1357"/>
      <c r="Z582" s="666"/>
      <c r="AA582" s="1354"/>
    </row>
    <row r="583" spans="1:28" ht="18">
      <c r="A583" s="1354"/>
      <c r="B583" s="1350"/>
      <c r="C583" s="666"/>
      <c r="D583" s="666"/>
      <c r="E583" s="666"/>
      <c r="F583" s="666"/>
      <c r="G583" s="666"/>
      <c r="H583" s="1245"/>
      <c r="I583" s="1220"/>
      <c r="J583" s="1355"/>
      <c r="K583" s="1203"/>
      <c r="L583" s="1234"/>
      <c r="M583" s="1235"/>
      <c r="N583" s="1235"/>
      <c r="O583" s="1236"/>
      <c r="P583" s="1235"/>
      <c r="Q583" s="1356"/>
      <c r="T583" s="1238"/>
      <c r="X583" s="1239"/>
      <c r="Y583" s="1357"/>
      <c r="Z583" s="666"/>
      <c r="AA583" s="1354"/>
    </row>
    <row r="584" spans="1:28" ht="18">
      <c r="A584" s="1349"/>
      <c r="B584" s="1350"/>
      <c r="C584" s="666"/>
      <c r="D584" s="666"/>
      <c r="E584" s="666"/>
      <c r="F584" s="666"/>
      <c r="G584" s="666"/>
      <c r="H584" s="1245"/>
      <c r="I584" s="1220"/>
      <c r="J584" s="1355"/>
      <c r="K584" s="1358"/>
      <c r="L584" s="1234"/>
      <c r="M584" s="1235"/>
      <c r="N584" s="1235"/>
      <c r="O584" s="1236"/>
      <c r="P584" s="1235"/>
      <c r="Q584" s="1356"/>
      <c r="R584" s="1239"/>
      <c r="S584" s="1239"/>
      <c r="T584" s="1237"/>
      <c r="U584" s="1239"/>
      <c r="X584" s="1239"/>
      <c r="Y584" s="1357"/>
      <c r="Z584" s="666"/>
      <c r="AA584" s="1349"/>
    </row>
    <row r="585" spans="1:28" ht="18">
      <c r="A585" s="1354"/>
      <c r="B585" s="1350"/>
      <c r="C585" s="666"/>
      <c r="D585" s="666"/>
      <c r="E585" s="666"/>
      <c r="F585" s="666"/>
      <c r="G585" s="666"/>
      <c r="H585" s="1245"/>
      <c r="I585" s="1220"/>
      <c r="J585" s="1355"/>
      <c r="K585" s="1203"/>
      <c r="L585" s="1234"/>
      <c r="M585" s="1235"/>
      <c r="N585" s="1235"/>
      <c r="O585" s="1236"/>
      <c r="P585" s="1235"/>
      <c r="Q585" s="1356"/>
      <c r="T585" s="1238"/>
      <c r="X585" s="1239"/>
      <c r="Y585" s="1357"/>
      <c r="Z585" s="666"/>
      <c r="AA585" s="1354"/>
    </row>
    <row r="586" spans="1:28" ht="18">
      <c r="A586" s="1349"/>
      <c r="B586" s="1350"/>
      <c r="C586" s="666"/>
      <c r="D586" s="666"/>
      <c r="E586" s="666"/>
      <c r="F586" s="666"/>
      <c r="G586" s="666"/>
      <c r="H586" s="1245"/>
      <c r="I586" s="1220"/>
      <c r="J586" s="1355"/>
      <c r="K586" s="1368"/>
      <c r="L586" s="1234"/>
      <c r="M586" s="1235"/>
      <c r="N586" s="1235"/>
      <c r="O586" s="1236"/>
      <c r="P586" s="1235"/>
      <c r="Q586" s="1356"/>
      <c r="R586" s="1239"/>
      <c r="S586" s="1239"/>
      <c r="T586" s="1237"/>
      <c r="U586" s="1239"/>
      <c r="X586" s="1239"/>
      <c r="Y586" s="1357"/>
      <c r="Z586" s="666"/>
      <c r="AA586" s="1349"/>
    </row>
    <row r="587" spans="1:28" ht="18">
      <c r="A587" s="1349"/>
      <c r="B587" s="1350"/>
      <c r="C587" s="666"/>
      <c r="D587" s="666"/>
      <c r="E587" s="666"/>
      <c r="F587" s="666"/>
      <c r="G587" s="666"/>
      <c r="H587" s="1245"/>
      <c r="I587" s="1220"/>
      <c r="J587" s="1355"/>
      <c r="K587" s="1358"/>
      <c r="L587" s="1234"/>
      <c r="M587" s="1235"/>
      <c r="N587" s="1235"/>
      <c r="O587" s="1236"/>
      <c r="P587" s="1235"/>
      <c r="Q587" s="1356"/>
      <c r="R587" s="1239"/>
      <c r="S587" s="1239"/>
      <c r="T587" s="1237"/>
      <c r="U587" s="1239"/>
      <c r="X587" s="1239"/>
      <c r="Y587" s="1357"/>
      <c r="Z587" s="666"/>
      <c r="AA587" s="1349"/>
    </row>
    <row r="588" spans="1:28" ht="18">
      <c r="A588" s="1354"/>
      <c r="B588" s="1350"/>
      <c r="C588" s="666"/>
      <c r="D588" s="666"/>
      <c r="E588" s="666"/>
      <c r="F588" s="666"/>
      <c r="G588" s="666"/>
      <c r="H588" s="1245"/>
      <c r="I588" s="1220"/>
      <c r="J588" s="1355"/>
      <c r="K588" s="1203"/>
      <c r="L588" s="1234"/>
      <c r="M588" s="1235"/>
      <c r="N588" s="1235"/>
      <c r="O588" s="1236"/>
      <c r="P588" s="1235"/>
      <c r="Q588" s="1356"/>
      <c r="T588" s="1238"/>
      <c r="U588" s="10"/>
      <c r="X588" s="1239"/>
      <c r="Y588" s="1357"/>
      <c r="Z588" s="666"/>
      <c r="AA588" s="1354"/>
    </row>
    <row r="589" spans="1:28" ht="18">
      <c r="A589" s="1354"/>
      <c r="B589" s="1350"/>
      <c r="C589" s="666"/>
      <c r="D589" s="666"/>
      <c r="E589" s="666"/>
      <c r="F589" s="666"/>
      <c r="G589" s="666"/>
      <c r="H589" s="1245"/>
      <c r="I589" s="1220"/>
      <c r="J589" s="1355"/>
      <c r="K589" s="1203"/>
      <c r="L589" s="1234"/>
      <c r="M589" s="1235"/>
      <c r="N589" s="1235"/>
      <c r="O589" s="1236"/>
      <c r="P589" s="1235"/>
      <c r="Q589" s="1356"/>
      <c r="T589" s="1238"/>
      <c r="X589" s="1239"/>
      <c r="Y589" s="1357"/>
      <c r="Z589" s="666"/>
      <c r="AA589" s="1354"/>
    </row>
    <row r="590" spans="1:28" ht="18">
      <c r="A590" s="1354"/>
      <c r="B590" s="1350"/>
      <c r="C590" s="666"/>
      <c r="D590" s="666"/>
      <c r="E590" s="666"/>
      <c r="F590" s="666"/>
      <c r="G590" s="666"/>
      <c r="H590" s="1245"/>
      <c r="I590" s="1220"/>
      <c r="J590" s="1355"/>
      <c r="K590" s="1203"/>
      <c r="L590" s="1234"/>
      <c r="M590" s="1235"/>
      <c r="N590" s="1235"/>
      <c r="O590" s="1236"/>
      <c r="P590" s="1235"/>
      <c r="Q590" s="1356"/>
      <c r="T590" s="1238"/>
      <c r="X590" s="1239"/>
      <c r="Y590" s="1357"/>
      <c r="Z590" s="666"/>
      <c r="AA590" s="1354"/>
    </row>
    <row r="591" spans="1:28" ht="18">
      <c r="A591" s="1354"/>
      <c r="B591" s="1350"/>
      <c r="C591" s="666"/>
      <c r="D591" s="666"/>
      <c r="E591" s="666"/>
      <c r="F591" s="666"/>
      <c r="G591" s="666"/>
      <c r="H591" s="1245"/>
      <c r="I591" s="1220"/>
      <c r="J591" s="1355"/>
      <c r="K591" s="1203"/>
      <c r="L591" s="1234"/>
      <c r="M591" s="1235"/>
      <c r="N591" s="1235"/>
      <c r="O591" s="1236"/>
      <c r="P591" s="1235"/>
      <c r="Q591" s="1356"/>
      <c r="T591" s="1238"/>
      <c r="X591" s="1239"/>
      <c r="Y591" s="1357"/>
      <c r="Z591" s="666"/>
      <c r="AA591" s="1354"/>
    </row>
    <row r="592" spans="1:28" ht="18">
      <c r="A592" s="1354"/>
      <c r="B592" s="1350"/>
      <c r="C592" s="666"/>
      <c r="D592" s="666"/>
      <c r="E592" s="666"/>
      <c r="F592" s="666"/>
      <c r="G592" s="666"/>
      <c r="H592" s="1245"/>
      <c r="I592" s="1220"/>
      <c r="J592" s="1355"/>
      <c r="K592" s="1203"/>
      <c r="L592" s="1234"/>
      <c r="M592" s="1235"/>
      <c r="N592" s="1235"/>
      <c r="O592" s="1236"/>
      <c r="P592" s="1235"/>
      <c r="Q592" s="1356"/>
      <c r="T592" s="1238"/>
      <c r="X592" s="1239"/>
      <c r="Y592" s="1357"/>
      <c r="Z592" s="666"/>
      <c r="AA592" s="1354"/>
    </row>
    <row r="593" spans="1:28" ht="15">
      <c r="A593" s="1359"/>
      <c r="B593" s="1360"/>
      <c r="C593" s="1345"/>
      <c r="D593" s="1345"/>
      <c r="E593" s="1345"/>
      <c r="F593" s="1345"/>
      <c r="G593" s="1345"/>
      <c r="H593" s="1361"/>
      <c r="I593" s="1249"/>
      <c r="J593" s="1362"/>
      <c r="K593" s="1369"/>
      <c r="L593" s="1252"/>
      <c r="M593" s="1253"/>
      <c r="N593" s="1253"/>
      <c r="O593" s="1254"/>
      <c r="P593" s="1253"/>
      <c r="Q593" s="1352"/>
      <c r="R593" s="1256"/>
      <c r="S593" s="1256"/>
      <c r="T593" s="1361"/>
      <c r="U593" s="1256"/>
      <c r="X593" s="1239"/>
      <c r="Y593" s="1364"/>
      <c r="Z593" s="1345"/>
      <c r="AA593" s="1359"/>
      <c r="AB593" s="1260"/>
    </row>
    <row r="594" spans="1:28" ht="18">
      <c r="A594" s="1349"/>
      <c r="B594" s="1350"/>
      <c r="C594" s="666"/>
      <c r="D594" s="666"/>
      <c r="E594" s="666"/>
      <c r="F594" s="666"/>
      <c r="G594" s="666"/>
      <c r="H594" s="1245"/>
      <c r="I594" s="1220"/>
      <c r="J594" s="1355"/>
      <c r="K594" s="1358"/>
      <c r="L594" s="1234"/>
      <c r="M594" s="1235"/>
      <c r="N594" s="1235"/>
      <c r="O594" s="1236"/>
      <c r="P594" s="1235"/>
      <c r="Q594" s="1356"/>
      <c r="R594" s="1239"/>
      <c r="S594" s="1239"/>
      <c r="T594" s="1237"/>
      <c r="U594" s="1239"/>
      <c r="X594" s="1239"/>
      <c r="Y594" s="1357"/>
      <c r="Z594" s="666"/>
      <c r="AA594" s="1349"/>
    </row>
    <row r="595" spans="1:28" ht="18">
      <c r="A595" s="1349"/>
      <c r="B595" s="1350"/>
      <c r="C595" s="666"/>
      <c r="D595" s="666"/>
      <c r="E595" s="666"/>
      <c r="F595" s="666"/>
      <c r="G595" s="666"/>
      <c r="H595" s="1245"/>
      <c r="I595" s="1220"/>
      <c r="J595" s="1355"/>
      <c r="K595" s="1358"/>
      <c r="L595" s="1234"/>
      <c r="M595" s="1235"/>
      <c r="N595" s="1235"/>
      <c r="O595" s="1236"/>
      <c r="P595" s="1235"/>
      <c r="Q595" s="1356"/>
      <c r="R595" s="1239"/>
      <c r="S595" s="1239"/>
      <c r="T595" s="1237"/>
      <c r="U595" s="1239"/>
      <c r="X595" s="1239"/>
      <c r="Y595" s="1357"/>
      <c r="Z595" s="666"/>
      <c r="AA595" s="1349"/>
    </row>
    <row r="596" spans="1:28" ht="18">
      <c r="A596" s="1354"/>
      <c r="B596" s="1350"/>
      <c r="C596" s="666"/>
      <c r="D596" s="666"/>
      <c r="E596" s="666"/>
      <c r="F596" s="666"/>
      <c r="G596" s="666"/>
      <c r="H596" s="1245"/>
      <c r="I596" s="1220"/>
      <c r="J596" s="1355"/>
      <c r="K596" s="1203"/>
      <c r="L596" s="1234"/>
      <c r="M596" s="1235"/>
      <c r="N596" s="1235"/>
      <c r="O596" s="1236"/>
      <c r="P596" s="1235"/>
      <c r="Q596" s="1356"/>
      <c r="R596" s="10"/>
      <c r="T596" s="1238"/>
      <c r="X596" s="1239"/>
      <c r="Y596" s="1357"/>
      <c r="Z596" s="666"/>
      <c r="AA596" s="1354"/>
    </row>
    <row r="597" spans="1:28" ht="18">
      <c r="A597" s="1354"/>
      <c r="B597" s="1350"/>
      <c r="C597" s="666"/>
      <c r="D597" s="666"/>
      <c r="E597" s="666"/>
      <c r="F597" s="666"/>
      <c r="G597" s="666"/>
      <c r="H597" s="1245"/>
      <c r="I597" s="1220"/>
      <c r="J597" s="1355"/>
      <c r="K597" s="1203"/>
      <c r="L597" s="1234"/>
      <c r="M597" s="1235"/>
      <c r="N597" s="1235"/>
      <c r="O597" s="1236"/>
      <c r="P597" s="1235"/>
      <c r="Q597" s="1356"/>
      <c r="T597" s="1238"/>
      <c r="X597" s="1239"/>
      <c r="Y597" s="1357"/>
      <c r="Z597" s="666"/>
      <c r="AA597" s="1354"/>
    </row>
    <row r="598" spans="1:28" ht="18">
      <c r="A598" s="1354"/>
      <c r="B598" s="1350"/>
      <c r="C598" s="666"/>
      <c r="D598" s="666"/>
      <c r="E598" s="666"/>
      <c r="F598" s="666"/>
      <c r="G598" s="666"/>
      <c r="H598" s="1245"/>
      <c r="I598" s="1220"/>
      <c r="J598" s="1355"/>
      <c r="K598" s="1203"/>
      <c r="L598" s="1234"/>
      <c r="M598" s="1235"/>
      <c r="N598" s="1235"/>
      <c r="O598" s="1236"/>
      <c r="P598" s="1235"/>
      <c r="Q598" s="1356"/>
      <c r="T598" s="1238"/>
      <c r="X598" s="1239"/>
      <c r="Y598" s="1357"/>
      <c r="Z598" s="666"/>
      <c r="AA598" s="1354"/>
    </row>
    <row r="599" spans="1:28" ht="18">
      <c r="A599" s="1349"/>
      <c r="B599" s="1350"/>
      <c r="C599" s="666"/>
      <c r="D599" s="666"/>
      <c r="E599" s="666"/>
      <c r="F599" s="666"/>
      <c r="G599" s="666"/>
      <c r="H599" s="1245"/>
      <c r="I599" s="1220"/>
      <c r="J599" s="1355"/>
      <c r="K599" s="1358"/>
      <c r="L599" s="1234"/>
      <c r="M599" s="1235"/>
      <c r="N599" s="1235"/>
      <c r="O599" s="1236"/>
      <c r="P599" s="1235"/>
      <c r="Q599" s="1356"/>
      <c r="R599" s="1239"/>
      <c r="S599" s="1239"/>
      <c r="T599" s="1237"/>
      <c r="U599" s="1239"/>
      <c r="X599" s="1239"/>
      <c r="Y599" s="1357"/>
      <c r="Z599" s="666"/>
      <c r="AA599" s="1349"/>
    </row>
    <row r="600" spans="1:28" ht="18">
      <c r="A600" s="1349"/>
      <c r="B600" s="1350"/>
      <c r="C600" s="666"/>
      <c r="D600" s="666"/>
      <c r="E600" s="666"/>
      <c r="F600" s="666"/>
      <c r="G600" s="666"/>
      <c r="H600" s="1245"/>
      <c r="I600" s="1220"/>
      <c r="J600" s="1355"/>
      <c r="K600" s="1368"/>
      <c r="L600" s="1234"/>
      <c r="M600" s="1235"/>
      <c r="N600" s="1235"/>
      <c r="O600" s="1236"/>
      <c r="P600" s="1235"/>
      <c r="Q600" s="1356"/>
      <c r="R600" s="1239"/>
      <c r="S600" s="1239"/>
      <c r="T600" s="1237"/>
      <c r="U600" s="1239"/>
      <c r="X600" s="1239"/>
      <c r="Y600" s="1357"/>
      <c r="Z600" s="666"/>
      <c r="AA600" s="1349"/>
    </row>
    <row r="601" spans="1:28" ht="18">
      <c r="A601" s="1349"/>
      <c r="B601" s="1350"/>
      <c r="C601" s="666"/>
      <c r="D601" s="666"/>
      <c r="E601" s="666"/>
      <c r="F601" s="666"/>
      <c r="G601" s="666"/>
      <c r="H601" s="1245"/>
      <c r="I601" s="1220"/>
      <c r="J601" s="1355"/>
      <c r="K601" s="1358"/>
      <c r="L601" s="1234"/>
      <c r="M601" s="1235"/>
      <c r="N601" s="1235"/>
      <c r="O601" s="1236"/>
      <c r="P601" s="1235"/>
      <c r="Q601" s="1356"/>
      <c r="R601" s="1239"/>
      <c r="S601" s="1239"/>
      <c r="T601" s="1237"/>
      <c r="U601" s="1239"/>
      <c r="X601" s="1239"/>
      <c r="Y601" s="1357"/>
      <c r="Z601" s="666"/>
      <c r="AA601" s="1349"/>
    </row>
    <row r="602" spans="1:28" ht="18">
      <c r="A602" s="1354"/>
      <c r="B602" s="1350"/>
      <c r="C602" s="666"/>
      <c r="D602" s="666"/>
      <c r="E602" s="666"/>
      <c r="F602" s="666"/>
      <c r="G602" s="666"/>
      <c r="H602" s="1245"/>
      <c r="I602" s="1220"/>
      <c r="J602" s="1355"/>
      <c r="K602" s="1203"/>
      <c r="L602" s="1234"/>
      <c r="M602" s="1235"/>
      <c r="N602" s="1235"/>
      <c r="O602" s="1236"/>
      <c r="P602" s="1235"/>
      <c r="Q602" s="1356"/>
      <c r="R602" s="1239"/>
      <c r="S602" s="1239"/>
      <c r="T602" s="1237"/>
      <c r="U602" s="1239"/>
      <c r="X602" s="1239"/>
      <c r="Y602" s="1357"/>
      <c r="Z602" s="666"/>
      <c r="AA602" s="1354"/>
    </row>
    <row r="603" spans="1:28" ht="18">
      <c r="A603" s="1354"/>
      <c r="B603" s="1350"/>
      <c r="C603" s="666"/>
      <c r="D603" s="666"/>
      <c r="E603" s="666"/>
      <c r="F603" s="666"/>
      <c r="G603" s="666"/>
      <c r="H603" s="1245"/>
      <c r="I603" s="1220"/>
      <c r="J603" s="1355"/>
      <c r="K603" s="1203"/>
      <c r="L603" s="1234"/>
      <c r="M603" s="1235"/>
      <c r="N603" s="1235"/>
      <c r="O603" s="1236"/>
      <c r="P603" s="1235"/>
      <c r="Q603" s="1356"/>
      <c r="T603" s="1238"/>
      <c r="X603" s="1239"/>
      <c r="Y603" s="1357"/>
      <c r="Z603" s="666"/>
      <c r="AA603" s="1354"/>
    </row>
    <row r="604" spans="1:28" ht="18">
      <c r="A604" s="1354"/>
      <c r="B604" s="1350"/>
      <c r="C604" s="666"/>
      <c r="D604" s="666"/>
      <c r="E604" s="666"/>
      <c r="F604" s="666"/>
      <c r="G604" s="666"/>
      <c r="H604" s="1245"/>
      <c r="I604" s="1220"/>
      <c r="J604" s="1355"/>
      <c r="K604" s="1203"/>
      <c r="L604" s="1234"/>
      <c r="M604" s="1235"/>
      <c r="N604" s="1235"/>
      <c r="O604" s="1236"/>
      <c r="P604" s="1235"/>
      <c r="Q604" s="1356"/>
      <c r="T604" s="1238"/>
      <c r="X604" s="1239"/>
      <c r="Y604" s="1357"/>
      <c r="Z604" s="666"/>
      <c r="AA604" s="1354"/>
    </row>
    <row r="605" spans="1:28" ht="18">
      <c r="A605" s="1349"/>
      <c r="B605" s="1350"/>
      <c r="C605" s="666"/>
      <c r="D605" s="666"/>
      <c r="E605" s="666"/>
      <c r="F605" s="666"/>
      <c r="G605" s="666"/>
      <c r="H605" s="1245"/>
      <c r="I605" s="1220"/>
      <c r="J605" s="1355"/>
      <c r="K605" s="1358"/>
      <c r="L605" s="1234"/>
      <c r="M605" s="1235"/>
      <c r="N605" s="1235"/>
      <c r="O605" s="1236"/>
      <c r="P605" s="1235"/>
      <c r="Q605" s="1356"/>
      <c r="R605" s="1239"/>
      <c r="S605" s="1239"/>
      <c r="T605" s="1237"/>
      <c r="U605" s="1239"/>
      <c r="X605" s="1239"/>
      <c r="Y605" s="1357"/>
      <c r="Z605" s="666"/>
      <c r="AA605" s="1349"/>
    </row>
    <row r="606" spans="1:28" ht="18">
      <c r="A606" s="1354"/>
      <c r="B606" s="1350"/>
      <c r="C606" s="666"/>
      <c r="D606" s="666"/>
      <c r="E606" s="666"/>
      <c r="F606" s="666"/>
      <c r="G606" s="666"/>
      <c r="H606" s="1245"/>
      <c r="I606" s="1220"/>
      <c r="J606" s="1355"/>
      <c r="K606" s="1203"/>
      <c r="L606" s="1234"/>
      <c r="M606" s="1235"/>
      <c r="N606" s="1235"/>
      <c r="O606" s="1236"/>
      <c r="P606" s="1235"/>
      <c r="Q606" s="1356"/>
      <c r="T606" s="1238"/>
      <c r="X606" s="1239"/>
      <c r="Y606" s="1357"/>
      <c r="Z606" s="666"/>
      <c r="AA606" s="1354"/>
    </row>
    <row r="607" spans="1:28" ht="18">
      <c r="A607" s="1349"/>
      <c r="B607" s="1350"/>
      <c r="C607" s="666"/>
      <c r="D607" s="666"/>
      <c r="E607" s="666"/>
      <c r="F607" s="1238"/>
      <c r="G607" s="1238"/>
      <c r="H607" s="1245"/>
      <c r="I607" s="1220"/>
      <c r="J607" s="1355"/>
      <c r="K607" s="1358"/>
      <c r="L607" s="1234"/>
      <c r="M607" s="1235"/>
      <c r="N607" s="1235"/>
      <c r="O607" s="1236"/>
      <c r="P607" s="1235"/>
      <c r="Q607" s="1356"/>
      <c r="R607" s="1239"/>
      <c r="S607" s="1239"/>
      <c r="T607" s="1237"/>
      <c r="U607" s="1239"/>
      <c r="X607" s="1239"/>
      <c r="Y607" s="1357"/>
      <c r="Z607" s="666"/>
      <c r="AA607" s="1349"/>
    </row>
    <row r="608" spans="1:28" ht="18">
      <c r="A608" s="1349"/>
      <c r="B608" s="1350"/>
      <c r="C608" s="666"/>
      <c r="D608" s="666"/>
      <c r="E608" s="666"/>
      <c r="F608" s="666"/>
      <c r="G608" s="666"/>
      <c r="H608" s="1245"/>
      <c r="I608" s="1220"/>
      <c r="J608" s="1355"/>
      <c r="K608" s="1358"/>
      <c r="L608" s="1234"/>
      <c r="M608" s="1235"/>
      <c r="N608" s="1235"/>
      <c r="O608" s="1236"/>
      <c r="P608" s="1235"/>
      <c r="Q608" s="1356"/>
      <c r="R608" s="1239"/>
      <c r="S608" s="1239"/>
      <c r="T608" s="1237"/>
      <c r="U608" s="1239"/>
      <c r="X608" s="1239"/>
      <c r="Y608" s="1357"/>
      <c r="Z608" s="666"/>
      <c r="AA608" s="1349"/>
    </row>
    <row r="609" spans="1:27" ht="18">
      <c r="A609" s="1354"/>
      <c r="B609" s="1350"/>
      <c r="C609" s="666"/>
      <c r="D609" s="666"/>
      <c r="E609" s="666"/>
      <c r="F609" s="666"/>
      <c r="G609" s="666"/>
      <c r="H609" s="1245"/>
      <c r="I609" s="1220"/>
      <c r="J609" s="1355"/>
      <c r="K609" s="1203"/>
      <c r="L609" s="1234"/>
      <c r="M609" s="1235"/>
      <c r="N609" s="1235"/>
      <c r="O609" s="1236"/>
      <c r="P609" s="1235"/>
      <c r="Q609" s="1356"/>
      <c r="T609" s="1238"/>
      <c r="U609" s="1239"/>
      <c r="X609" s="1239"/>
      <c r="Y609" s="1357"/>
      <c r="Z609" s="666"/>
      <c r="AA609" s="1354"/>
    </row>
    <row r="610" spans="1:27" ht="18">
      <c r="A610" s="1354"/>
      <c r="B610" s="1350"/>
      <c r="C610" s="666"/>
      <c r="D610" s="666"/>
      <c r="E610" s="666"/>
      <c r="F610" s="666"/>
      <c r="G610" s="666"/>
      <c r="H610" s="1245"/>
      <c r="I610" s="1220"/>
      <c r="J610" s="1355"/>
      <c r="K610" s="1203"/>
      <c r="L610" s="1234"/>
      <c r="M610" s="1235"/>
      <c r="N610" s="1235"/>
      <c r="O610" s="1236"/>
      <c r="P610" s="1235"/>
      <c r="Q610" s="1356"/>
      <c r="T610" s="1238"/>
      <c r="X610" s="1239"/>
      <c r="Y610" s="1357"/>
      <c r="Z610" s="666"/>
      <c r="AA610" s="1354"/>
    </row>
    <row r="611" spans="1:27" ht="18">
      <c r="A611" s="1354"/>
      <c r="B611" s="1350"/>
      <c r="C611" s="666"/>
      <c r="D611" s="666"/>
      <c r="E611" s="666"/>
      <c r="F611" s="666"/>
      <c r="G611" s="666"/>
      <c r="H611" s="1245"/>
      <c r="I611" s="1220"/>
      <c r="J611" s="1355"/>
      <c r="K611" s="1203"/>
      <c r="L611" s="1234"/>
      <c r="M611" s="1235"/>
      <c r="N611" s="1235"/>
      <c r="O611" s="1236"/>
      <c r="P611" s="1235"/>
      <c r="Q611" s="1356"/>
      <c r="T611" s="1238"/>
      <c r="X611" s="1239"/>
      <c r="Y611" s="1357"/>
      <c r="Z611" s="666"/>
      <c r="AA611" s="1354"/>
    </row>
    <row r="612" spans="1:27" ht="13.2">
      <c r="A612" s="355"/>
      <c r="B612" s="1370"/>
      <c r="H612" s="1239"/>
      <c r="I612" s="1220"/>
      <c r="J612" s="482"/>
      <c r="K612" s="1203"/>
      <c r="L612" s="1234"/>
      <c r="M612" s="1235"/>
      <c r="N612" s="1235"/>
      <c r="O612" s="1236"/>
      <c r="P612" s="1235"/>
      <c r="Q612" s="1234"/>
      <c r="AA612" s="355"/>
    </row>
    <row r="613" spans="1:27" ht="13.2">
      <c r="A613" s="355"/>
      <c r="B613" s="1370"/>
      <c r="H613" s="1239"/>
      <c r="I613" s="1220"/>
      <c r="J613" s="482"/>
      <c r="K613" s="1203"/>
      <c r="L613" s="1234"/>
      <c r="M613" s="1235"/>
      <c r="N613" s="1235"/>
      <c r="O613" s="1236"/>
      <c r="P613" s="1235"/>
      <c r="Q613" s="1234"/>
      <c r="V613" s="1239" t="e">
        <f ca="1">SUM(V29:V528)</f>
        <v>#NAME?</v>
      </c>
      <c r="AA613" s="355"/>
    </row>
    <row r="614" spans="1:27" ht="13.2">
      <c r="A614" s="355"/>
      <c r="B614" s="1370"/>
      <c r="H614" s="1239"/>
      <c r="I614" s="1220"/>
      <c r="J614" s="482"/>
      <c r="K614" s="1203"/>
      <c r="L614" s="1234"/>
      <c r="M614" s="1235"/>
      <c r="N614" s="1235"/>
      <c r="O614" s="1236"/>
      <c r="P614" s="1235"/>
      <c r="Q614" s="1234"/>
      <c r="AA614" s="355"/>
    </row>
    <row r="615" spans="1:27" ht="13.2">
      <c r="A615" s="355"/>
      <c r="B615" s="1370"/>
      <c r="H615" s="1239"/>
      <c r="I615" s="1220"/>
      <c r="J615" s="482"/>
      <c r="K615" s="1203"/>
      <c r="L615" s="1234"/>
      <c r="M615" s="1235"/>
      <c r="N615" s="1235"/>
      <c r="O615" s="1236"/>
      <c r="P615" s="1235"/>
      <c r="Q615" s="1234"/>
      <c r="AA615" s="355"/>
    </row>
    <row r="616" spans="1:27" ht="13.2">
      <c r="A616" s="355"/>
      <c r="B616" s="1370"/>
      <c r="H616" s="1239"/>
      <c r="I616" s="1220"/>
      <c r="J616" s="482"/>
      <c r="K616" s="1203"/>
      <c r="L616" s="1234"/>
      <c r="M616" s="1235"/>
      <c r="N616" s="1235"/>
      <c r="O616" s="1236"/>
      <c r="P616" s="1235"/>
      <c r="Q616" s="1234"/>
      <c r="AA616" s="355"/>
    </row>
    <row r="617" spans="1:27" ht="13.2">
      <c r="A617" s="355"/>
      <c r="B617" s="1370"/>
      <c r="H617" s="1239"/>
      <c r="I617" s="1220"/>
      <c r="J617" s="482"/>
      <c r="K617" s="1203"/>
      <c r="L617" s="1234"/>
      <c r="M617" s="1235"/>
      <c r="N617" s="1235"/>
      <c r="O617" s="1236"/>
      <c r="P617" s="1235"/>
      <c r="Q617" s="1234"/>
      <c r="AA617" s="355"/>
    </row>
    <row r="618" spans="1:27" ht="13.2">
      <c r="A618" s="355"/>
      <c r="B618" s="1370"/>
      <c r="H618" s="1239"/>
      <c r="I618" s="1220"/>
      <c r="J618" s="482"/>
      <c r="K618" s="1203"/>
      <c r="L618" s="1234"/>
      <c r="M618" s="1235"/>
      <c r="N618" s="1235"/>
      <c r="O618" s="1236"/>
      <c r="P618" s="1235"/>
      <c r="Q618" s="1234"/>
      <c r="AA618" s="355"/>
    </row>
    <row r="619" spans="1:27" ht="13.2">
      <c r="A619" s="355"/>
      <c r="B619" s="1370"/>
      <c r="H619" s="1239"/>
      <c r="I619" s="1220"/>
      <c r="J619" s="482"/>
      <c r="K619" s="1203"/>
      <c r="L619" s="1234"/>
      <c r="M619" s="1235"/>
      <c r="N619" s="1235"/>
      <c r="O619" s="1236"/>
      <c r="P619" s="1235"/>
      <c r="Q619" s="1234"/>
      <c r="AA619" s="355"/>
    </row>
    <row r="620" spans="1:27" ht="13.2">
      <c r="A620" s="355"/>
      <c r="B620" s="1370"/>
      <c r="H620" s="1239"/>
      <c r="I620" s="1220"/>
      <c r="J620" s="482"/>
      <c r="K620" s="1203"/>
      <c r="L620" s="1234"/>
      <c r="M620" s="1235"/>
      <c r="N620" s="1235"/>
      <c r="O620" s="1236"/>
      <c r="P620" s="1235"/>
      <c r="Q620" s="1234"/>
      <c r="AA620" s="355"/>
    </row>
    <row r="621" spans="1:27" ht="13.2">
      <c r="A621" s="355"/>
      <c r="B621" s="1370"/>
      <c r="H621" s="1239"/>
      <c r="I621" s="1220"/>
      <c r="J621" s="482"/>
      <c r="K621" s="1203"/>
      <c r="L621" s="1234"/>
      <c r="M621" s="1235"/>
      <c r="N621" s="1235"/>
      <c r="O621" s="1236"/>
      <c r="P621" s="1235"/>
      <c r="Q621" s="1234"/>
      <c r="AA621" s="355"/>
    </row>
    <row r="622" spans="1:27" ht="13.2">
      <c r="A622" s="355"/>
      <c r="B622" s="1370"/>
      <c r="H622" s="1239"/>
      <c r="I622" s="1220"/>
      <c r="J622" s="482"/>
      <c r="K622" s="1203"/>
      <c r="L622" s="1234"/>
      <c r="M622" s="1235"/>
      <c r="N622" s="1235"/>
      <c r="O622" s="1236"/>
      <c r="P622" s="1235"/>
      <c r="Q622" s="1234"/>
      <c r="AA622" s="355"/>
    </row>
    <row r="623" spans="1:27" ht="13.2">
      <c r="A623" s="355"/>
      <c r="B623" s="1370"/>
      <c r="H623" s="1239"/>
      <c r="I623" s="1220"/>
      <c r="J623" s="482"/>
      <c r="K623" s="1203"/>
      <c r="L623" s="1234"/>
      <c r="M623" s="1235"/>
      <c r="N623" s="1235"/>
      <c r="O623" s="1236"/>
      <c r="P623" s="1235"/>
      <c r="Q623" s="1234"/>
      <c r="AA623" s="355"/>
    </row>
    <row r="624" spans="1:27" ht="13.2">
      <c r="A624" s="355"/>
      <c r="B624" s="1370"/>
      <c r="H624" s="1239"/>
      <c r="I624" s="1220"/>
      <c r="J624" s="482"/>
      <c r="K624" s="1203"/>
      <c r="L624" s="1234"/>
      <c r="M624" s="1235"/>
      <c r="N624" s="1235"/>
      <c r="O624" s="1236"/>
      <c r="P624" s="1235"/>
      <c r="Q624" s="1234"/>
      <c r="AA624" s="355"/>
    </row>
    <row r="625" spans="1:27" ht="13.2">
      <c r="A625" s="355"/>
      <c r="B625" s="1370"/>
      <c r="H625" s="1239"/>
      <c r="I625" s="1220"/>
      <c r="J625" s="482"/>
      <c r="K625" s="1203"/>
      <c r="L625" s="1234"/>
      <c r="M625" s="1235"/>
      <c r="N625" s="1235"/>
      <c r="O625" s="1236"/>
      <c r="P625" s="1235"/>
      <c r="Q625" s="1234"/>
      <c r="AA625" s="355"/>
    </row>
    <row r="626" spans="1:27" ht="13.2">
      <c r="A626" s="355"/>
      <c r="B626" s="1370"/>
      <c r="H626" s="1239"/>
      <c r="I626" s="1220"/>
      <c r="J626" s="482"/>
      <c r="K626" s="1203"/>
      <c r="L626" s="1234"/>
      <c r="M626" s="1235"/>
      <c r="N626" s="1235"/>
      <c r="O626" s="1236"/>
      <c r="P626" s="1235"/>
      <c r="Q626" s="1234"/>
      <c r="AA626" s="355"/>
    </row>
    <row r="627" spans="1:27" ht="13.2">
      <c r="A627" s="355"/>
      <c r="B627" s="1370"/>
      <c r="H627" s="1239"/>
      <c r="I627" s="1220"/>
      <c r="J627" s="482"/>
      <c r="K627" s="1203"/>
      <c r="L627" s="1234"/>
      <c r="M627" s="1235"/>
      <c r="N627" s="1235"/>
      <c r="O627" s="1236"/>
      <c r="P627" s="1235"/>
      <c r="Q627" s="1234"/>
      <c r="AA627" s="355"/>
    </row>
    <row r="628" spans="1:27" ht="13.2">
      <c r="A628" s="355"/>
      <c r="B628" s="1370"/>
      <c r="H628" s="1239"/>
      <c r="I628" s="1220"/>
      <c r="J628" s="482"/>
      <c r="K628" s="1203"/>
      <c r="L628" s="1234"/>
      <c r="M628" s="1235"/>
      <c r="N628" s="1235"/>
      <c r="O628" s="1236"/>
      <c r="P628" s="1235"/>
      <c r="Q628" s="1234"/>
      <c r="AA628" s="355"/>
    </row>
    <row r="629" spans="1:27" ht="13.2">
      <c r="A629" s="355"/>
      <c r="B629" s="1370"/>
      <c r="H629" s="1239"/>
      <c r="I629" s="1220"/>
      <c r="J629" s="482"/>
      <c r="K629" s="1203"/>
      <c r="L629" s="1234"/>
      <c r="M629" s="1235"/>
      <c r="N629" s="1235"/>
      <c r="O629" s="1236"/>
      <c r="P629" s="1235"/>
      <c r="Q629" s="1234"/>
      <c r="AA629" s="355"/>
    </row>
    <row r="630" spans="1:27" ht="13.2">
      <c r="A630" s="355"/>
      <c r="B630" s="1370"/>
      <c r="H630" s="1239"/>
      <c r="I630" s="1220"/>
      <c r="J630" s="482"/>
      <c r="K630" s="1203"/>
      <c r="L630" s="1234"/>
      <c r="M630" s="1235"/>
      <c r="N630" s="1235"/>
      <c r="O630" s="1236"/>
      <c r="P630" s="1235"/>
      <c r="Q630" s="1234"/>
      <c r="AA630" s="355"/>
    </row>
    <row r="631" spans="1:27" ht="13.2">
      <c r="A631" s="355"/>
      <c r="B631" s="1370"/>
      <c r="H631" s="1239"/>
      <c r="I631" s="1220"/>
      <c r="J631" s="482"/>
      <c r="K631" s="1203"/>
      <c r="L631" s="1234"/>
      <c r="M631" s="1235"/>
      <c r="N631" s="1235"/>
      <c r="O631" s="1236"/>
      <c r="P631" s="1235"/>
      <c r="Q631" s="1234"/>
      <c r="AA631" s="355"/>
    </row>
    <row r="632" spans="1:27" ht="13.2">
      <c r="A632" s="355"/>
      <c r="B632" s="1370"/>
      <c r="H632" s="1239"/>
      <c r="I632" s="1220"/>
      <c r="J632" s="482"/>
      <c r="K632" s="1203"/>
      <c r="L632" s="1234"/>
      <c r="M632" s="1235"/>
      <c r="N632" s="1235"/>
      <c r="O632" s="1236"/>
      <c r="P632" s="1235"/>
      <c r="Q632" s="1234"/>
      <c r="AA632" s="355"/>
    </row>
    <row r="633" spans="1:27" ht="13.2">
      <c r="A633" s="355"/>
      <c r="B633" s="1370"/>
      <c r="H633" s="1239"/>
      <c r="I633" s="1220"/>
      <c r="J633" s="482"/>
      <c r="K633" s="1203"/>
      <c r="L633" s="1234"/>
      <c r="M633" s="1235"/>
      <c r="N633" s="1235"/>
      <c r="O633" s="1236"/>
      <c r="P633" s="1235"/>
      <c r="Q633" s="1234"/>
      <c r="AA633" s="355"/>
    </row>
    <row r="634" spans="1:27" ht="13.2">
      <c r="A634" s="355"/>
      <c r="B634" s="1370"/>
      <c r="H634" s="1239"/>
      <c r="I634" s="1220"/>
      <c r="J634" s="482"/>
      <c r="K634" s="1203"/>
      <c r="L634" s="1234"/>
      <c r="M634" s="1235"/>
      <c r="N634" s="1235"/>
      <c r="O634" s="1236"/>
      <c r="P634" s="1235"/>
      <c r="Q634" s="1234"/>
      <c r="AA634" s="355"/>
    </row>
    <row r="635" spans="1:27" ht="13.2">
      <c r="A635" s="355"/>
      <c r="B635" s="1370"/>
      <c r="H635" s="1239"/>
      <c r="I635" s="1220"/>
      <c r="J635" s="482"/>
      <c r="K635" s="1203"/>
      <c r="L635" s="1234"/>
      <c r="M635" s="1235"/>
      <c r="N635" s="1235"/>
      <c r="O635" s="1236"/>
      <c r="P635" s="1235"/>
      <c r="Q635" s="1234"/>
      <c r="AA635" s="355"/>
    </row>
    <row r="636" spans="1:27" ht="13.2">
      <c r="A636" s="355"/>
      <c r="B636" s="1370"/>
      <c r="H636" s="1239"/>
      <c r="I636" s="1220"/>
      <c r="J636" s="482"/>
      <c r="K636" s="1203"/>
      <c r="L636" s="1234"/>
      <c r="M636" s="1235"/>
      <c r="N636" s="1235"/>
      <c r="O636" s="1236"/>
      <c r="P636" s="1235"/>
      <c r="Q636" s="1234"/>
      <c r="AA636" s="355"/>
    </row>
    <row r="637" spans="1:27" ht="13.2">
      <c r="A637" s="355"/>
      <c r="B637" s="1370"/>
      <c r="H637" s="1239"/>
      <c r="I637" s="1220"/>
      <c r="J637" s="482"/>
      <c r="K637" s="1203"/>
      <c r="L637" s="1234"/>
      <c r="M637" s="1235"/>
      <c r="N637" s="1235"/>
      <c r="O637" s="1236"/>
      <c r="P637" s="1235"/>
      <c r="Q637" s="1234"/>
      <c r="AA637" s="355"/>
    </row>
    <row r="638" spans="1:27" ht="13.2">
      <c r="A638" s="355"/>
      <c r="B638" s="1370"/>
      <c r="H638" s="1239"/>
      <c r="I638" s="1220"/>
      <c r="J638" s="482"/>
      <c r="K638" s="1203"/>
      <c r="L638" s="1234"/>
      <c r="M638" s="1235"/>
      <c r="N638" s="1235"/>
      <c r="O638" s="1236"/>
      <c r="P638" s="1235"/>
      <c r="Q638" s="1234"/>
      <c r="AA638" s="355"/>
    </row>
    <row r="639" spans="1:27" ht="13.2">
      <c r="A639" s="355"/>
      <c r="B639" s="1370"/>
      <c r="H639" s="1239"/>
      <c r="I639" s="1220"/>
      <c r="J639" s="482"/>
      <c r="K639" s="1203"/>
      <c r="L639" s="1234"/>
      <c r="M639" s="1235"/>
      <c r="N639" s="1235"/>
      <c r="O639" s="1236"/>
      <c r="P639" s="1235"/>
      <c r="Q639" s="1234"/>
      <c r="AA639" s="355"/>
    </row>
    <row r="640" spans="1:27" ht="13.2">
      <c r="A640" s="355"/>
      <c r="B640" s="1370"/>
      <c r="H640" s="1239"/>
      <c r="I640" s="1220"/>
      <c r="J640" s="482"/>
      <c r="K640" s="1203"/>
      <c r="L640" s="1234"/>
      <c r="M640" s="1235"/>
      <c r="N640" s="1235"/>
      <c r="O640" s="1236"/>
      <c r="P640" s="1235"/>
      <c r="Q640" s="1234"/>
      <c r="AA640" s="355"/>
    </row>
    <row r="641" spans="1:27" ht="13.2">
      <c r="A641" s="355"/>
      <c r="B641" s="1370"/>
      <c r="H641" s="1239"/>
      <c r="I641" s="1220"/>
      <c r="J641" s="482"/>
      <c r="K641" s="1203"/>
      <c r="L641" s="1234"/>
      <c r="M641" s="1235"/>
      <c r="N641" s="1235"/>
      <c r="O641" s="1236"/>
      <c r="P641" s="1235"/>
      <c r="Q641" s="1234"/>
      <c r="AA641" s="355"/>
    </row>
    <row r="642" spans="1:27" ht="13.2">
      <c r="A642" s="355"/>
      <c r="B642" s="1370"/>
      <c r="H642" s="1239"/>
      <c r="I642" s="1220"/>
      <c r="J642" s="482"/>
      <c r="K642" s="1203"/>
      <c r="L642" s="1234"/>
      <c r="M642" s="1235"/>
      <c r="N642" s="1235"/>
      <c r="O642" s="1236"/>
      <c r="P642" s="1235"/>
      <c r="Q642" s="1234"/>
      <c r="AA642" s="355"/>
    </row>
    <row r="643" spans="1:27" ht="13.2">
      <c r="A643" s="355"/>
      <c r="B643" s="1370"/>
      <c r="H643" s="1239"/>
      <c r="I643" s="1220"/>
      <c r="J643" s="482"/>
      <c r="K643" s="1203"/>
      <c r="L643" s="1234"/>
      <c r="M643" s="1235"/>
      <c r="N643" s="1235"/>
      <c r="O643" s="1236"/>
      <c r="P643" s="1235"/>
      <c r="Q643" s="1234"/>
      <c r="AA643" s="355"/>
    </row>
    <row r="644" spans="1:27" ht="13.2">
      <c r="A644" s="355"/>
      <c r="B644" s="1370"/>
      <c r="H644" s="1239"/>
      <c r="I644" s="1220"/>
      <c r="J644" s="482"/>
      <c r="K644" s="1203"/>
      <c r="L644" s="1234"/>
      <c r="M644" s="1235"/>
      <c r="N644" s="1235"/>
      <c r="O644" s="1236"/>
      <c r="P644" s="1235"/>
      <c r="Q644" s="1234"/>
      <c r="AA644" s="355"/>
    </row>
    <row r="645" spans="1:27" ht="13.2">
      <c r="A645" s="355"/>
      <c r="B645" s="1370"/>
      <c r="H645" s="1239"/>
      <c r="I645" s="1220"/>
      <c r="J645" s="482"/>
      <c r="K645" s="1203"/>
      <c r="L645" s="1234"/>
      <c r="M645" s="1235"/>
      <c r="N645" s="1235"/>
      <c r="O645" s="1236"/>
      <c r="P645" s="1235"/>
      <c r="Q645" s="1234"/>
      <c r="AA645" s="355"/>
    </row>
    <row r="646" spans="1:27" ht="13.2">
      <c r="A646" s="355"/>
      <c r="B646" s="1370"/>
      <c r="H646" s="1239"/>
      <c r="I646" s="1220"/>
      <c r="J646" s="482"/>
      <c r="K646" s="1203"/>
      <c r="L646" s="1234"/>
      <c r="M646" s="1235"/>
      <c r="N646" s="1235"/>
      <c r="O646" s="1236"/>
      <c r="P646" s="1235"/>
      <c r="Q646" s="1234"/>
      <c r="AA646" s="355"/>
    </row>
    <row r="647" spans="1:27" ht="13.2">
      <c r="A647" s="355"/>
      <c r="B647" s="1370"/>
      <c r="H647" s="1239"/>
      <c r="I647" s="1220"/>
      <c r="J647" s="482"/>
      <c r="K647" s="1203"/>
      <c r="L647" s="1234"/>
      <c r="M647" s="1235"/>
      <c r="N647" s="1235"/>
      <c r="O647" s="1236"/>
      <c r="P647" s="1235"/>
      <c r="Q647" s="1234"/>
      <c r="AA647" s="355"/>
    </row>
    <row r="648" spans="1:27" ht="13.2">
      <c r="A648" s="355"/>
      <c r="B648" s="1370"/>
      <c r="H648" s="1239"/>
      <c r="I648" s="1220"/>
      <c r="J648" s="482"/>
      <c r="K648" s="1203"/>
      <c r="L648" s="1234"/>
      <c r="M648" s="1235"/>
      <c r="N648" s="1235"/>
      <c r="O648" s="1236"/>
      <c r="P648" s="1235"/>
      <c r="Q648" s="1234"/>
      <c r="AA648" s="355"/>
    </row>
    <row r="649" spans="1:27" ht="13.2">
      <c r="A649" s="355"/>
      <c r="B649" s="1370"/>
      <c r="H649" s="1239"/>
      <c r="I649" s="1220"/>
      <c r="J649" s="482"/>
      <c r="K649" s="1203"/>
      <c r="L649" s="1234"/>
      <c r="M649" s="1235"/>
      <c r="N649" s="1235"/>
      <c r="O649" s="1236"/>
      <c r="P649" s="1235"/>
      <c r="Q649" s="1234"/>
      <c r="AA649" s="355"/>
    </row>
    <row r="650" spans="1:27" ht="13.2">
      <c r="A650" s="355"/>
      <c r="B650" s="1370"/>
      <c r="H650" s="1239"/>
      <c r="I650" s="1220"/>
      <c r="J650" s="482"/>
      <c r="K650" s="1203"/>
      <c r="L650" s="1234"/>
      <c r="M650" s="1235"/>
      <c r="N650" s="1235"/>
      <c r="O650" s="1236"/>
      <c r="P650" s="1235"/>
      <c r="Q650" s="1234"/>
      <c r="AA650" s="355"/>
    </row>
    <row r="651" spans="1:27" ht="13.2">
      <c r="A651" s="355"/>
      <c r="B651" s="1370"/>
      <c r="H651" s="1239"/>
      <c r="I651" s="1220"/>
      <c r="J651" s="482"/>
      <c r="K651" s="1203"/>
      <c r="L651" s="1234"/>
      <c r="M651" s="1235"/>
      <c r="N651" s="1235"/>
      <c r="O651" s="1236"/>
      <c r="P651" s="1235"/>
      <c r="Q651" s="1234"/>
      <c r="AA651" s="355"/>
    </row>
    <row r="652" spans="1:27" ht="13.2">
      <c r="A652" s="355"/>
      <c r="B652" s="1370"/>
      <c r="H652" s="1239"/>
      <c r="I652" s="1220"/>
      <c r="J652" s="482"/>
      <c r="K652" s="1203"/>
      <c r="L652" s="1234"/>
      <c r="M652" s="1235"/>
      <c r="N652" s="1235"/>
      <c r="O652" s="1236"/>
      <c r="P652" s="1235"/>
      <c r="Q652" s="1234"/>
      <c r="AA652" s="355"/>
    </row>
    <row r="653" spans="1:27" ht="13.2">
      <c r="A653" s="355"/>
      <c r="B653" s="1370"/>
      <c r="H653" s="1239"/>
      <c r="I653" s="1220"/>
      <c r="J653" s="482"/>
      <c r="K653" s="1203"/>
      <c r="L653" s="1234"/>
      <c r="M653" s="1235"/>
      <c r="N653" s="1235"/>
      <c r="O653" s="1236"/>
      <c r="P653" s="1235"/>
      <c r="Q653" s="1234"/>
      <c r="AA653" s="355"/>
    </row>
    <row r="654" spans="1:27" ht="13.2">
      <c r="A654" s="355"/>
      <c r="B654" s="1370"/>
      <c r="H654" s="1239"/>
      <c r="I654" s="1220"/>
      <c r="J654" s="482"/>
      <c r="K654" s="1203"/>
      <c r="L654" s="1234"/>
      <c r="M654" s="1235"/>
      <c r="N654" s="1235"/>
      <c r="O654" s="1236"/>
      <c r="P654" s="1235"/>
      <c r="Q654" s="1234"/>
      <c r="AA654" s="355"/>
    </row>
    <row r="655" spans="1:27" ht="13.2">
      <c r="A655" s="355"/>
      <c r="B655" s="1370"/>
      <c r="H655" s="1239"/>
      <c r="I655" s="1220"/>
      <c r="J655" s="482"/>
      <c r="K655" s="1203"/>
      <c r="L655" s="1234"/>
      <c r="M655" s="1235"/>
      <c r="N655" s="1235"/>
      <c r="O655" s="1236"/>
      <c r="P655" s="1235"/>
      <c r="Q655" s="1234"/>
      <c r="AA655" s="355"/>
    </row>
    <row r="656" spans="1:27" ht="13.2">
      <c r="A656" s="355"/>
      <c r="B656" s="1370"/>
      <c r="H656" s="1239"/>
      <c r="I656" s="1220"/>
      <c r="J656" s="482"/>
      <c r="K656" s="1203"/>
      <c r="L656" s="1234"/>
      <c r="M656" s="1235"/>
      <c r="N656" s="1235"/>
      <c r="O656" s="1236"/>
      <c r="P656" s="1235"/>
      <c r="Q656" s="1234"/>
      <c r="AA656" s="355"/>
    </row>
    <row r="657" spans="1:27" ht="13.2">
      <c r="A657" s="355"/>
      <c r="B657" s="1370"/>
      <c r="H657" s="1239"/>
      <c r="I657" s="1220"/>
      <c r="J657" s="482"/>
      <c r="K657" s="1203"/>
      <c r="L657" s="1234"/>
      <c r="M657" s="1235"/>
      <c r="N657" s="1235"/>
      <c r="O657" s="1236"/>
      <c r="P657" s="1235"/>
      <c r="Q657" s="1234"/>
      <c r="AA657" s="355"/>
    </row>
    <row r="658" spans="1:27" ht="13.2">
      <c r="A658" s="355"/>
      <c r="B658" s="1370"/>
      <c r="H658" s="1239"/>
      <c r="I658" s="1220"/>
      <c r="J658" s="482"/>
      <c r="K658" s="1203"/>
      <c r="L658" s="1234"/>
      <c r="M658" s="1235"/>
      <c r="N658" s="1235"/>
      <c r="O658" s="1236"/>
      <c r="P658" s="1235"/>
      <c r="Q658" s="1234"/>
      <c r="AA658" s="355"/>
    </row>
    <row r="659" spans="1:27" ht="13.2">
      <c r="A659" s="355"/>
      <c r="B659" s="1370"/>
      <c r="H659" s="1239"/>
      <c r="I659" s="1220"/>
      <c r="J659" s="482"/>
      <c r="K659" s="1203"/>
      <c r="L659" s="1234"/>
      <c r="M659" s="1235"/>
      <c r="N659" s="1235"/>
      <c r="O659" s="1236"/>
      <c r="P659" s="1235"/>
      <c r="Q659" s="1234"/>
      <c r="AA659" s="355"/>
    </row>
    <row r="660" spans="1:27" ht="13.2">
      <c r="A660" s="355"/>
      <c r="B660" s="1370"/>
      <c r="H660" s="1239"/>
      <c r="I660" s="1220"/>
      <c r="J660" s="482"/>
      <c r="K660" s="1203"/>
      <c r="L660" s="1234"/>
      <c r="M660" s="1235"/>
      <c r="N660" s="1235"/>
      <c r="O660" s="1236"/>
      <c r="P660" s="1235"/>
      <c r="Q660" s="1234"/>
      <c r="AA660" s="355"/>
    </row>
    <row r="661" spans="1:27" ht="13.2">
      <c r="A661" s="355"/>
      <c r="B661" s="1370"/>
      <c r="H661" s="1239"/>
      <c r="I661" s="1220"/>
      <c r="J661" s="482"/>
      <c r="K661" s="1203"/>
      <c r="L661" s="1234"/>
      <c r="M661" s="1235"/>
      <c r="N661" s="1235"/>
      <c r="O661" s="1236"/>
      <c r="P661" s="1235"/>
      <c r="Q661" s="1234"/>
      <c r="AA661" s="355"/>
    </row>
    <row r="662" spans="1:27" ht="13.2">
      <c r="A662" s="355"/>
      <c r="B662" s="1370"/>
      <c r="H662" s="1239"/>
      <c r="I662" s="1220"/>
      <c r="J662" s="482"/>
      <c r="K662" s="1203"/>
      <c r="L662" s="1234"/>
      <c r="M662" s="1235"/>
      <c r="N662" s="1244"/>
      <c r="O662" s="1236"/>
      <c r="P662" s="1244"/>
      <c r="Q662" s="1234"/>
      <c r="AA662" s="355"/>
    </row>
    <row r="663" spans="1:27" ht="13.2">
      <c r="A663" s="355"/>
      <c r="B663" s="1370"/>
      <c r="H663" s="1239"/>
      <c r="I663" s="1220"/>
      <c r="J663" s="482"/>
      <c r="K663" s="1203"/>
      <c r="L663" s="1234"/>
      <c r="M663" s="1235"/>
      <c r="N663" s="1244"/>
      <c r="O663" s="1236"/>
      <c r="P663" s="1244"/>
      <c r="Q663" s="1234"/>
      <c r="AA663" s="355"/>
    </row>
    <row r="664" spans="1:27" ht="13.2">
      <c r="A664" s="355"/>
      <c r="B664" s="1370"/>
      <c r="H664" s="1239"/>
      <c r="I664" s="1220"/>
      <c r="J664" s="482"/>
      <c r="K664" s="1203"/>
      <c r="L664" s="1234"/>
      <c r="M664" s="1235"/>
      <c r="N664" s="1244"/>
      <c r="O664" s="1236"/>
      <c r="P664" s="1244"/>
      <c r="Q664" s="1234"/>
      <c r="AA664" s="355"/>
    </row>
    <row r="665" spans="1:27" ht="13.2">
      <c r="A665" s="355"/>
      <c r="B665" s="1370"/>
      <c r="H665" s="1239"/>
      <c r="I665" s="1220"/>
      <c r="J665" s="482"/>
      <c r="K665" s="1203"/>
      <c r="L665" s="1234"/>
      <c r="M665" s="1235"/>
      <c r="N665" s="1244"/>
      <c r="O665" s="1236"/>
      <c r="P665" s="1244"/>
      <c r="Q665" s="1234"/>
      <c r="AA665" s="355"/>
    </row>
    <row r="666" spans="1:27" ht="13.2">
      <c r="A666" s="355"/>
      <c r="B666" s="1370"/>
      <c r="H666" s="1239"/>
      <c r="I666" s="1220"/>
      <c r="J666" s="482"/>
      <c r="K666" s="1203"/>
      <c r="L666" s="1234"/>
      <c r="M666" s="1235"/>
      <c r="N666" s="1244"/>
      <c r="O666" s="1236"/>
      <c r="P666" s="1244"/>
      <c r="Q666" s="1234"/>
      <c r="AA666" s="355"/>
    </row>
    <row r="667" spans="1:27" ht="13.2">
      <c r="A667" s="355"/>
      <c r="B667" s="1370"/>
      <c r="H667" s="1239"/>
      <c r="I667" s="1220"/>
      <c r="J667" s="482"/>
      <c r="K667" s="1203"/>
      <c r="L667" s="1234"/>
      <c r="M667" s="1235"/>
      <c r="N667" s="1244"/>
      <c r="O667" s="1236"/>
      <c r="P667" s="1244"/>
      <c r="Q667" s="1234"/>
      <c r="AA667" s="355"/>
    </row>
    <row r="668" spans="1:27" ht="13.2">
      <c r="A668" s="355"/>
      <c r="B668" s="1370"/>
      <c r="H668" s="1239"/>
      <c r="I668" s="1220"/>
      <c r="J668" s="482"/>
      <c r="K668" s="1203"/>
      <c r="L668" s="1234"/>
      <c r="M668" s="1235"/>
      <c r="N668" s="1244"/>
      <c r="O668" s="1236"/>
      <c r="P668" s="1244"/>
      <c r="Q668" s="1234"/>
      <c r="AA668" s="355"/>
    </row>
    <row r="669" spans="1:27" ht="13.2">
      <c r="A669" s="355"/>
      <c r="B669" s="1370"/>
      <c r="H669" s="1239"/>
      <c r="I669" s="1220"/>
      <c r="J669" s="482"/>
      <c r="K669" s="1203"/>
      <c r="L669" s="1234"/>
      <c r="M669" s="1235"/>
      <c r="N669" s="1244"/>
      <c r="O669" s="1236"/>
      <c r="P669" s="1244"/>
      <c r="Q669" s="1234"/>
      <c r="AA669" s="355"/>
    </row>
    <row r="670" spans="1:27" ht="13.2">
      <c r="A670" s="355"/>
      <c r="B670" s="1370"/>
      <c r="H670" s="1239"/>
      <c r="I670" s="1220"/>
      <c r="J670" s="482"/>
      <c r="K670" s="1203"/>
      <c r="L670" s="1234"/>
      <c r="M670" s="1235"/>
      <c r="N670" s="1244"/>
      <c r="O670" s="1236"/>
      <c r="P670" s="1244"/>
      <c r="Q670" s="1234"/>
      <c r="AA670" s="355"/>
    </row>
    <row r="671" spans="1:27" ht="13.2">
      <c r="A671" s="355"/>
      <c r="B671" s="1370"/>
      <c r="H671" s="1239"/>
      <c r="I671" s="1220"/>
      <c r="J671" s="482"/>
      <c r="K671" s="1203"/>
      <c r="L671" s="1234"/>
      <c r="M671" s="1235"/>
      <c r="N671" s="1244"/>
      <c r="O671" s="1236"/>
      <c r="P671" s="1244"/>
      <c r="Q671" s="1234"/>
      <c r="AA671" s="355"/>
    </row>
    <row r="672" spans="1:27" ht="13.2">
      <c r="A672" s="355"/>
      <c r="B672" s="1370"/>
      <c r="H672" s="1239"/>
      <c r="I672" s="1220"/>
      <c r="J672" s="482"/>
      <c r="K672" s="1203"/>
      <c r="L672" s="1234"/>
      <c r="M672" s="1235"/>
      <c r="N672" s="1244"/>
      <c r="O672" s="1236"/>
      <c r="P672" s="1244"/>
      <c r="Q672" s="1234"/>
      <c r="AA672" s="355"/>
    </row>
    <row r="673" spans="1:27" ht="13.2">
      <c r="A673" s="355"/>
      <c r="B673" s="1370"/>
      <c r="H673" s="1239"/>
      <c r="I673" s="1220"/>
      <c r="J673" s="482"/>
      <c r="K673" s="1203"/>
      <c r="L673" s="1234"/>
      <c r="M673" s="1235"/>
      <c r="N673" s="1244"/>
      <c r="O673" s="1236"/>
      <c r="P673" s="1244"/>
      <c r="Q673" s="1234"/>
      <c r="AA673" s="355"/>
    </row>
    <row r="674" spans="1:27" ht="13.2">
      <c r="A674" s="355"/>
      <c r="B674" s="1370"/>
      <c r="H674" s="1239"/>
      <c r="I674" s="1220"/>
      <c r="J674" s="482"/>
      <c r="K674" s="1203"/>
      <c r="L674" s="1234"/>
      <c r="M674" s="1235"/>
      <c r="N674" s="1244"/>
      <c r="O674" s="1236"/>
      <c r="P674" s="1244"/>
      <c r="Q674" s="1234"/>
      <c r="AA674" s="355"/>
    </row>
    <row r="675" spans="1:27" ht="13.2">
      <c r="A675" s="355"/>
      <c r="B675" s="1370"/>
      <c r="H675" s="1239"/>
      <c r="I675" s="1220"/>
      <c r="J675" s="482"/>
      <c r="K675" s="1203"/>
      <c r="L675" s="1234"/>
      <c r="M675" s="1235"/>
      <c r="N675" s="1244"/>
      <c r="O675" s="1236"/>
      <c r="P675" s="1244"/>
      <c r="Q675" s="1234"/>
      <c r="AA675" s="355"/>
    </row>
    <row r="676" spans="1:27" ht="13.2">
      <c r="A676" s="355"/>
      <c r="B676" s="1370"/>
      <c r="H676" s="1239"/>
      <c r="I676" s="1220"/>
      <c r="J676" s="482"/>
      <c r="K676" s="1203"/>
      <c r="L676" s="1234"/>
      <c r="M676" s="1235"/>
      <c r="N676" s="1244"/>
      <c r="O676" s="1236"/>
      <c r="P676" s="1244"/>
      <c r="Q676" s="1234"/>
      <c r="AA676" s="355"/>
    </row>
    <row r="677" spans="1:27" ht="13.2">
      <c r="A677" s="355"/>
      <c r="B677" s="1370"/>
      <c r="H677" s="1239"/>
      <c r="I677" s="1220"/>
      <c r="J677" s="482"/>
      <c r="K677" s="1203"/>
      <c r="L677" s="1234"/>
      <c r="M677" s="1235"/>
      <c r="N677" s="1244"/>
      <c r="O677" s="1236"/>
      <c r="P677" s="1244"/>
      <c r="Q677" s="1234"/>
      <c r="AA677" s="355"/>
    </row>
    <row r="678" spans="1:27" ht="13.2">
      <c r="A678" s="355"/>
      <c r="B678" s="1370"/>
      <c r="H678" s="1239"/>
      <c r="I678" s="1220"/>
      <c r="J678" s="482"/>
      <c r="K678" s="1203"/>
      <c r="L678" s="1234"/>
      <c r="M678" s="1235"/>
      <c r="N678" s="1244"/>
      <c r="O678" s="1236"/>
      <c r="P678" s="1244"/>
      <c r="Q678" s="1234"/>
      <c r="AA678" s="355"/>
    </row>
    <row r="679" spans="1:27" ht="13.2">
      <c r="A679" s="355"/>
      <c r="B679" s="1370"/>
      <c r="H679" s="1239"/>
      <c r="I679" s="1220"/>
      <c r="J679" s="482"/>
      <c r="K679" s="1203"/>
      <c r="L679" s="1234"/>
      <c r="M679" s="1235"/>
      <c r="N679" s="1244"/>
      <c r="O679" s="1236"/>
      <c r="P679" s="1244"/>
      <c r="Q679" s="1234"/>
      <c r="AA679" s="355"/>
    </row>
    <row r="680" spans="1:27" ht="13.2">
      <c r="A680" s="355"/>
      <c r="B680" s="1370"/>
      <c r="H680" s="1239"/>
      <c r="I680" s="1220"/>
      <c r="J680" s="482"/>
      <c r="K680" s="1203"/>
      <c r="L680" s="1234"/>
      <c r="M680" s="1235"/>
      <c r="N680" s="1244"/>
      <c r="O680" s="1236"/>
      <c r="P680" s="1244"/>
      <c r="Q680" s="1234"/>
      <c r="AA680" s="355"/>
    </row>
    <row r="681" spans="1:27" ht="13.2">
      <c r="A681" s="355"/>
      <c r="B681" s="1370"/>
      <c r="H681" s="1239"/>
      <c r="I681" s="1220"/>
      <c r="J681" s="482"/>
      <c r="K681" s="1203"/>
      <c r="L681" s="1234"/>
      <c r="M681" s="1235"/>
      <c r="N681" s="1244"/>
      <c r="O681" s="1236"/>
      <c r="P681" s="1244"/>
      <c r="Q681" s="1234"/>
      <c r="AA681" s="355"/>
    </row>
    <row r="682" spans="1:27" ht="13.2">
      <c r="A682" s="355"/>
      <c r="B682" s="1370"/>
      <c r="H682" s="1239"/>
      <c r="I682" s="1220"/>
      <c r="J682" s="482"/>
      <c r="K682" s="1203"/>
      <c r="L682" s="1234"/>
      <c r="M682" s="1235"/>
      <c r="N682" s="1244"/>
      <c r="O682" s="1236"/>
      <c r="P682" s="1244"/>
      <c r="Q682" s="1234"/>
      <c r="AA682" s="355"/>
    </row>
    <row r="683" spans="1:27" ht="13.2">
      <c r="A683" s="355"/>
      <c r="B683" s="1370"/>
      <c r="H683" s="1239"/>
      <c r="I683" s="6"/>
      <c r="J683" s="482"/>
      <c r="K683" s="1203"/>
      <c r="L683" s="1234"/>
      <c r="M683" s="1235"/>
      <c r="N683" s="1244"/>
      <c r="O683" s="1236"/>
      <c r="P683" s="1244"/>
      <c r="Q683" s="1234"/>
      <c r="AA683" s="355"/>
    </row>
    <row r="684" spans="1:27" ht="13.2">
      <c r="A684" s="355"/>
      <c r="B684" s="1370"/>
      <c r="H684" s="1239"/>
      <c r="I684" s="6"/>
      <c r="J684" s="482"/>
      <c r="K684" s="1203"/>
      <c r="L684" s="1234"/>
      <c r="M684" s="1235"/>
      <c r="N684" s="1244"/>
      <c r="O684" s="1236"/>
      <c r="P684" s="1244"/>
      <c r="Q684" s="1234"/>
      <c r="AA684" s="355"/>
    </row>
    <row r="685" spans="1:27" ht="13.2">
      <c r="A685" s="355"/>
      <c r="B685" s="1370"/>
      <c r="H685" s="1239"/>
      <c r="I685" s="6"/>
      <c r="J685" s="482"/>
      <c r="K685" s="1203"/>
      <c r="L685" s="1234"/>
      <c r="M685" s="1235"/>
      <c r="N685" s="1244"/>
      <c r="O685" s="1236"/>
      <c r="P685" s="1244"/>
      <c r="Q685" s="1234"/>
      <c r="AA685" s="355"/>
    </row>
    <row r="686" spans="1:27" ht="13.2">
      <c r="A686" s="355"/>
      <c r="B686" s="1370"/>
      <c r="H686" s="1239"/>
      <c r="I686" s="6"/>
      <c r="J686" s="482"/>
      <c r="K686" s="1203"/>
      <c r="L686" s="1234"/>
      <c r="M686" s="1235"/>
      <c r="N686" s="1244"/>
      <c r="O686" s="1236"/>
      <c r="P686" s="1244"/>
      <c r="Q686" s="1234"/>
      <c r="AA686" s="355"/>
    </row>
    <row r="687" spans="1:27" ht="13.2">
      <c r="A687" s="355"/>
      <c r="B687" s="1370"/>
      <c r="H687" s="1239"/>
      <c r="I687" s="6"/>
      <c r="J687" s="482"/>
      <c r="K687" s="1203"/>
      <c r="L687" s="1234"/>
      <c r="M687" s="1235"/>
      <c r="N687" s="1244"/>
      <c r="O687" s="1236"/>
      <c r="P687" s="1244"/>
      <c r="Q687" s="1234"/>
      <c r="AA687" s="355"/>
    </row>
    <row r="688" spans="1:27" ht="13.2">
      <c r="A688" s="355"/>
      <c r="B688" s="1370"/>
      <c r="H688" s="1239"/>
      <c r="I688" s="6"/>
      <c r="J688" s="482"/>
      <c r="K688" s="1203"/>
      <c r="L688" s="1234"/>
      <c r="M688" s="1235"/>
      <c r="N688" s="1244"/>
      <c r="O688" s="1236"/>
      <c r="P688" s="1244"/>
      <c r="Q688" s="1234"/>
      <c r="AA688" s="355"/>
    </row>
    <row r="689" spans="1:27" ht="13.2">
      <c r="A689" s="355"/>
      <c r="B689" s="1370"/>
      <c r="H689" s="1239"/>
      <c r="I689" s="6"/>
      <c r="J689" s="482"/>
      <c r="K689" s="1203"/>
      <c r="L689" s="1234"/>
      <c r="M689" s="1235"/>
      <c r="N689" s="1244"/>
      <c r="O689" s="1236"/>
      <c r="P689" s="1244"/>
      <c r="Q689" s="1234"/>
      <c r="AA689" s="355"/>
    </row>
    <row r="690" spans="1:27" ht="13.2">
      <c r="A690" s="355"/>
      <c r="B690" s="1370"/>
      <c r="H690" s="1239"/>
      <c r="I690" s="6"/>
      <c r="J690" s="482"/>
      <c r="K690" s="1203"/>
      <c r="L690" s="1234"/>
      <c r="M690" s="1235"/>
      <c r="N690" s="1244"/>
      <c r="O690" s="1236"/>
      <c r="P690" s="1244"/>
      <c r="Q690" s="1234"/>
      <c r="AA690" s="355"/>
    </row>
    <row r="691" spans="1:27" ht="13.2">
      <c r="A691" s="355"/>
      <c r="B691" s="1370"/>
      <c r="H691" s="1239"/>
      <c r="I691" s="6"/>
      <c r="J691" s="482"/>
      <c r="K691" s="1203"/>
      <c r="L691" s="1234"/>
      <c r="M691" s="1235"/>
      <c r="N691" s="1244"/>
      <c r="O691" s="1236"/>
      <c r="P691" s="1244"/>
      <c r="Q691" s="1234"/>
      <c r="AA691" s="355"/>
    </row>
    <row r="692" spans="1:27" ht="13.2">
      <c r="A692" s="355"/>
      <c r="B692" s="1370"/>
      <c r="H692" s="1239"/>
      <c r="I692" s="6"/>
      <c r="J692" s="482"/>
      <c r="K692" s="1203"/>
      <c r="L692" s="1234"/>
      <c r="M692" s="1235"/>
      <c r="N692" s="1244"/>
      <c r="O692" s="1236"/>
      <c r="P692" s="1244"/>
      <c r="Q692" s="1234"/>
      <c r="AA692" s="355"/>
    </row>
    <row r="693" spans="1:27" ht="13.2">
      <c r="A693" s="355"/>
      <c r="B693" s="1370"/>
      <c r="H693" s="1239"/>
      <c r="I693" s="6"/>
      <c r="J693" s="482"/>
      <c r="K693" s="1203"/>
      <c r="L693" s="1234"/>
      <c r="M693" s="1235"/>
      <c r="N693" s="1244"/>
      <c r="O693" s="1236"/>
      <c r="P693" s="1244"/>
      <c r="Q693" s="1234"/>
      <c r="AA693" s="355"/>
    </row>
    <row r="694" spans="1:27" ht="13.2">
      <c r="A694" s="355"/>
      <c r="B694" s="1370"/>
      <c r="H694" s="1239"/>
      <c r="I694" s="6"/>
      <c r="J694" s="482"/>
      <c r="K694" s="1203"/>
      <c r="L694" s="1234"/>
      <c r="M694" s="1235"/>
      <c r="N694" s="1244"/>
      <c r="O694" s="1236"/>
      <c r="P694" s="1244"/>
      <c r="Q694" s="1234"/>
      <c r="AA694" s="355"/>
    </row>
    <row r="695" spans="1:27" ht="13.2">
      <c r="A695" s="355"/>
      <c r="B695" s="1370"/>
      <c r="H695" s="1239"/>
      <c r="I695" s="6"/>
      <c r="J695" s="482"/>
      <c r="K695" s="1203"/>
      <c r="L695" s="1234"/>
      <c r="M695" s="1235"/>
      <c r="N695" s="1244"/>
      <c r="O695" s="1236"/>
      <c r="P695" s="1244"/>
      <c r="Q695" s="1234"/>
      <c r="AA695" s="355"/>
    </row>
    <row r="696" spans="1:27" ht="13.2">
      <c r="A696" s="355"/>
      <c r="B696" s="1370"/>
      <c r="H696" s="1239"/>
      <c r="I696" s="6"/>
      <c r="J696" s="482"/>
      <c r="K696" s="1203"/>
      <c r="L696" s="1234"/>
      <c r="M696" s="1235"/>
      <c r="N696" s="1244"/>
      <c r="O696" s="1236"/>
      <c r="P696" s="1244"/>
      <c r="Q696" s="1234"/>
      <c r="AA696" s="355"/>
    </row>
    <row r="697" spans="1:27" ht="13.2">
      <c r="A697" s="355"/>
      <c r="B697" s="1370"/>
      <c r="H697" s="1239"/>
      <c r="I697" s="6"/>
      <c r="J697" s="482"/>
      <c r="K697" s="1203"/>
      <c r="L697" s="1234"/>
      <c r="M697" s="1235"/>
      <c r="N697" s="1244"/>
      <c r="O697" s="1236"/>
      <c r="P697" s="1244"/>
      <c r="Q697" s="1234"/>
      <c r="AA697" s="355"/>
    </row>
    <row r="698" spans="1:27" ht="13.2">
      <c r="A698" s="355"/>
      <c r="B698" s="1370"/>
      <c r="H698" s="1239"/>
      <c r="I698" s="6"/>
      <c r="J698" s="482"/>
      <c r="K698" s="1203"/>
      <c r="L698" s="1234"/>
      <c r="M698" s="1235"/>
      <c r="N698" s="1244"/>
      <c r="O698" s="1236"/>
      <c r="P698" s="1244"/>
      <c r="Q698" s="1234"/>
      <c r="AA698" s="355"/>
    </row>
    <row r="699" spans="1:27" ht="13.2">
      <c r="A699" s="355"/>
      <c r="B699" s="1370"/>
      <c r="H699" s="1239"/>
      <c r="I699" s="6"/>
      <c r="J699" s="482"/>
      <c r="K699" s="1203"/>
      <c r="L699" s="1234"/>
      <c r="M699" s="1235"/>
      <c r="N699" s="1244"/>
      <c r="O699" s="1236"/>
      <c r="P699" s="1244"/>
      <c r="Q699" s="1234"/>
      <c r="AA699" s="355"/>
    </row>
    <row r="700" spans="1:27" ht="13.2">
      <c r="A700" s="355"/>
      <c r="B700" s="1370"/>
      <c r="H700" s="1239"/>
      <c r="I700" s="6"/>
      <c r="J700" s="482"/>
      <c r="K700" s="1203"/>
      <c r="L700" s="1234"/>
      <c r="M700" s="1235"/>
      <c r="N700" s="1244"/>
      <c r="O700" s="1236"/>
      <c r="P700" s="1244"/>
      <c r="Q700" s="1234"/>
      <c r="AA700" s="355"/>
    </row>
    <row r="701" spans="1:27" ht="13.2">
      <c r="A701" s="355"/>
      <c r="B701" s="1370"/>
      <c r="H701" s="1239"/>
      <c r="I701" s="6"/>
      <c r="J701" s="482"/>
      <c r="K701" s="1203"/>
      <c r="L701" s="1234"/>
      <c r="M701" s="1235"/>
      <c r="N701" s="1244"/>
      <c r="O701" s="1236"/>
      <c r="P701" s="1244"/>
      <c r="Q701" s="1234"/>
      <c r="AA701" s="355"/>
    </row>
    <row r="702" spans="1:27" ht="13.2">
      <c r="A702" s="355"/>
      <c r="B702" s="1370"/>
      <c r="H702" s="1239"/>
      <c r="I702" s="6"/>
      <c r="J702" s="482"/>
      <c r="K702" s="1203"/>
      <c r="L702" s="1234"/>
      <c r="M702" s="1235"/>
      <c r="N702" s="1244"/>
      <c r="O702" s="1236"/>
      <c r="P702" s="1244"/>
      <c r="Q702" s="1234"/>
      <c r="AA702" s="355"/>
    </row>
    <row r="703" spans="1:27" ht="13.2">
      <c r="A703" s="355"/>
      <c r="B703" s="1370"/>
      <c r="H703" s="1239"/>
      <c r="I703" s="6"/>
      <c r="J703" s="482"/>
      <c r="K703" s="1203"/>
      <c r="L703" s="1234"/>
      <c r="M703" s="1235"/>
      <c r="N703" s="1244"/>
      <c r="O703" s="1236"/>
      <c r="P703" s="1244"/>
      <c r="Q703" s="1234"/>
      <c r="AA703" s="355"/>
    </row>
    <row r="704" spans="1:27" ht="13.2">
      <c r="A704" s="355"/>
      <c r="B704" s="1370"/>
      <c r="H704" s="1239"/>
      <c r="I704" s="6"/>
      <c r="J704" s="482"/>
      <c r="K704" s="1203"/>
      <c r="L704" s="1234"/>
      <c r="M704" s="1235"/>
      <c r="N704" s="1244"/>
      <c r="O704" s="1236"/>
      <c r="P704" s="1244"/>
      <c r="Q704" s="1234"/>
      <c r="AA704" s="355"/>
    </row>
    <row r="705" spans="1:27" ht="13.2">
      <c r="A705" s="355"/>
      <c r="B705" s="1370"/>
      <c r="H705" s="1239"/>
      <c r="I705" s="6"/>
      <c r="J705" s="482"/>
      <c r="K705" s="1203"/>
      <c r="L705" s="1234"/>
      <c r="M705" s="1235"/>
      <c r="N705" s="1244"/>
      <c r="O705" s="1236"/>
      <c r="P705" s="1244"/>
      <c r="Q705" s="1234"/>
      <c r="AA705" s="355"/>
    </row>
    <row r="706" spans="1:27" ht="13.2">
      <c r="A706" s="355"/>
      <c r="B706" s="1370"/>
      <c r="H706" s="1239"/>
      <c r="I706" s="6"/>
      <c r="J706" s="482"/>
      <c r="K706" s="1203"/>
      <c r="L706" s="1234"/>
      <c r="M706" s="1235"/>
      <c r="N706" s="1244"/>
      <c r="O706" s="1236"/>
      <c r="P706" s="1244"/>
      <c r="Q706" s="1234"/>
      <c r="AA706" s="355"/>
    </row>
    <row r="707" spans="1:27" ht="13.2">
      <c r="A707" s="355"/>
      <c r="B707" s="1370"/>
      <c r="H707" s="1239"/>
      <c r="I707" s="6"/>
      <c r="J707" s="482"/>
      <c r="K707" s="1203"/>
      <c r="L707" s="1234"/>
      <c r="M707" s="1235"/>
      <c r="N707" s="1244"/>
      <c r="O707" s="1236"/>
      <c r="P707" s="1244"/>
      <c r="Q707" s="1234"/>
      <c r="AA707" s="355"/>
    </row>
    <row r="708" spans="1:27" ht="13.2">
      <c r="A708" s="355"/>
      <c r="B708" s="1370"/>
      <c r="H708" s="1239"/>
      <c r="I708" s="6"/>
      <c r="J708" s="482"/>
      <c r="K708" s="1203"/>
      <c r="L708" s="1234"/>
      <c r="M708" s="1235"/>
      <c r="N708" s="1244"/>
      <c r="O708" s="1236"/>
      <c r="P708" s="1244"/>
      <c r="Q708" s="1234"/>
      <c r="AA708" s="355"/>
    </row>
    <row r="709" spans="1:27" ht="13.2">
      <c r="A709" s="355"/>
      <c r="B709" s="1370"/>
      <c r="H709" s="1239"/>
      <c r="I709" s="6"/>
      <c r="J709" s="482"/>
      <c r="K709" s="1203"/>
      <c r="L709" s="1234"/>
      <c r="M709" s="1235"/>
      <c r="N709" s="1244"/>
      <c r="O709" s="1236"/>
      <c r="P709" s="1244"/>
      <c r="Q709" s="1234"/>
      <c r="AA709" s="355"/>
    </row>
    <row r="710" spans="1:27" ht="13.2">
      <c r="A710" s="355"/>
      <c r="B710" s="1370"/>
      <c r="H710" s="1239"/>
      <c r="I710" s="6"/>
      <c r="J710" s="482"/>
      <c r="K710" s="1203"/>
      <c r="L710" s="1234"/>
      <c r="M710" s="1235"/>
      <c r="N710" s="1244"/>
      <c r="O710" s="1236"/>
      <c r="P710" s="1244"/>
      <c r="Q710" s="1234"/>
      <c r="AA710" s="355"/>
    </row>
    <row r="711" spans="1:27" ht="13.2">
      <c r="A711" s="355"/>
      <c r="B711" s="1370"/>
      <c r="H711" s="1239"/>
      <c r="I711" s="6"/>
      <c r="J711" s="482"/>
      <c r="K711" s="1203"/>
      <c r="L711" s="1234"/>
      <c r="M711" s="1235"/>
      <c r="N711" s="1244"/>
      <c r="O711" s="1236"/>
      <c r="P711" s="1244"/>
      <c r="Q711" s="1234"/>
      <c r="AA711" s="355"/>
    </row>
    <row r="712" spans="1:27" ht="13.2">
      <c r="A712" s="355"/>
      <c r="B712" s="1370"/>
      <c r="H712" s="1239"/>
      <c r="I712" s="6"/>
      <c r="J712" s="482"/>
      <c r="K712" s="1203"/>
      <c r="L712" s="1234"/>
      <c r="M712" s="1235"/>
      <c r="N712" s="1244"/>
      <c r="O712" s="1236"/>
      <c r="P712" s="1244"/>
      <c r="Q712" s="1234"/>
      <c r="AA712" s="355"/>
    </row>
    <row r="713" spans="1:27" ht="13.2">
      <c r="A713" s="355"/>
      <c r="B713" s="1370"/>
      <c r="H713" s="1239"/>
      <c r="I713" s="6"/>
      <c r="J713" s="482"/>
      <c r="K713" s="1203"/>
      <c r="L713" s="1234"/>
      <c r="M713" s="1235"/>
      <c r="N713" s="1244"/>
      <c r="O713" s="1236"/>
      <c r="P713" s="1244"/>
      <c r="Q713" s="1234"/>
      <c r="AA713" s="355"/>
    </row>
    <row r="714" spans="1:27" ht="13.2">
      <c r="A714" s="355"/>
      <c r="B714" s="1370"/>
      <c r="H714" s="1239"/>
      <c r="I714" s="6"/>
      <c r="J714" s="482"/>
      <c r="K714" s="1203"/>
      <c r="L714" s="1234"/>
      <c r="M714" s="1235"/>
      <c r="N714" s="1244"/>
      <c r="O714" s="1236"/>
      <c r="P714" s="1244"/>
      <c r="Q714" s="1234"/>
      <c r="AA714" s="355"/>
    </row>
    <row r="715" spans="1:27" ht="13.2">
      <c r="A715" s="355"/>
      <c r="B715" s="1370"/>
      <c r="H715" s="1239"/>
      <c r="I715" s="6"/>
      <c r="J715" s="482"/>
      <c r="K715" s="1203"/>
      <c r="L715" s="1234"/>
      <c r="M715" s="1235"/>
      <c r="N715" s="1244"/>
      <c r="O715" s="1236"/>
      <c r="P715" s="1244"/>
      <c r="Q715" s="1234"/>
      <c r="AA715" s="355"/>
    </row>
    <row r="716" spans="1:27" ht="13.2">
      <c r="A716" s="355"/>
      <c r="B716" s="1370"/>
      <c r="H716" s="1239"/>
      <c r="I716" s="6"/>
      <c r="J716" s="482"/>
      <c r="K716" s="1203"/>
      <c r="L716" s="1234"/>
      <c r="M716" s="1235"/>
      <c r="N716" s="1244"/>
      <c r="O716" s="1236"/>
      <c r="P716" s="1244"/>
      <c r="Q716" s="1234"/>
      <c r="AA716" s="355"/>
    </row>
    <row r="717" spans="1:27" ht="13.2">
      <c r="A717" s="355"/>
      <c r="B717" s="1370"/>
      <c r="H717" s="1239"/>
      <c r="I717" s="6"/>
      <c r="J717" s="482"/>
      <c r="K717" s="1203"/>
      <c r="L717" s="1234"/>
      <c r="M717" s="1235"/>
      <c r="N717" s="1244"/>
      <c r="O717" s="1236"/>
      <c r="P717" s="1244"/>
      <c r="Q717" s="1234"/>
      <c r="AA717" s="355"/>
    </row>
    <row r="718" spans="1:27" ht="13.2">
      <c r="A718" s="355"/>
      <c r="B718" s="1370"/>
      <c r="H718" s="1239"/>
      <c r="I718" s="6"/>
      <c r="J718" s="482"/>
      <c r="K718" s="1203"/>
      <c r="L718" s="1234"/>
      <c r="M718" s="1235"/>
      <c r="N718" s="1244"/>
      <c r="O718" s="1236"/>
      <c r="P718" s="1244"/>
      <c r="Q718" s="1234"/>
      <c r="AA718" s="355"/>
    </row>
    <row r="719" spans="1:27" ht="13.2">
      <c r="A719" s="355"/>
      <c r="B719" s="1370"/>
      <c r="H719" s="1239"/>
      <c r="I719" s="6"/>
      <c r="J719" s="482"/>
      <c r="K719" s="1203"/>
      <c r="L719" s="1234"/>
      <c r="M719" s="1235"/>
      <c r="N719" s="1244"/>
      <c r="O719" s="1236"/>
      <c r="P719" s="1244"/>
      <c r="Q719" s="1234"/>
      <c r="AA719" s="355"/>
    </row>
    <row r="720" spans="1:27" ht="13.2">
      <c r="A720" s="355"/>
      <c r="B720" s="1370"/>
      <c r="H720" s="1239"/>
      <c r="I720" s="6"/>
      <c r="J720" s="482"/>
      <c r="K720" s="1203"/>
      <c r="L720" s="1234"/>
      <c r="M720" s="1235"/>
      <c r="N720" s="1244"/>
      <c r="O720" s="1236"/>
      <c r="P720" s="1244"/>
      <c r="Q720" s="1234"/>
      <c r="AA720" s="355"/>
    </row>
    <row r="721" spans="1:27" ht="13.2">
      <c r="A721" s="355"/>
      <c r="B721" s="1370"/>
      <c r="H721" s="1239"/>
      <c r="I721" s="6"/>
      <c r="J721" s="482"/>
      <c r="K721" s="1203"/>
      <c r="L721" s="1234"/>
      <c r="M721" s="1235"/>
      <c r="N721" s="1244"/>
      <c r="O721" s="1236"/>
      <c r="P721" s="1244"/>
      <c r="Q721" s="1234"/>
      <c r="AA721" s="355"/>
    </row>
    <row r="722" spans="1:27" ht="13.2">
      <c r="A722" s="355"/>
      <c r="B722" s="1370"/>
      <c r="H722" s="1239"/>
      <c r="I722" s="6"/>
      <c r="J722" s="482"/>
      <c r="K722" s="1203"/>
      <c r="L722" s="1234"/>
      <c r="M722" s="1235"/>
      <c r="N722" s="1244"/>
      <c r="O722" s="1236"/>
      <c r="P722" s="1244"/>
      <c r="Q722" s="1234"/>
      <c r="AA722" s="355"/>
    </row>
    <row r="723" spans="1:27" ht="13.2">
      <c r="A723" s="355"/>
      <c r="B723" s="1370"/>
      <c r="H723" s="1239"/>
      <c r="I723" s="6"/>
      <c r="J723" s="482"/>
      <c r="K723" s="1203"/>
      <c r="L723" s="1234"/>
      <c r="M723" s="1235"/>
      <c r="N723" s="1244"/>
      <c r="O723" s="1236"/>
      <c r="P723" s="1244"/>
      <c r="Q723" s="1234"/>
      <c r="AA723" s="355"/>
    </row>
    <row r="724" spans="1:27" ht="13.2">
      <c r="A724" s="355"/>
      <c r="B724" s="1370"/>
      <c r="H724" s="1239"/>
      <c r="I724" s="6"/>
      <c r="J724" s="482"/>
      <c r="K724" s="1203"/>
      <c r="L724" s="1234"/>
      <c r="M724" s="1235"/>
      <c r="N724" s="1244"/>
      <c r="O724" s="1236"/>
      <c r="P724" s="1244"/>
      <c r="Q724" s="1234"/>
      <c r="AA724" s="355"/>
    </row>
    <row r="725" spans="1:27" ht="13.2">
      <c r="A725" s="355"/>
      <c r="B725" s="1370"/>
      <c r="H725" s="1239"/>
      <c r="I725" s="6"/>
      <c r="J725" s="482"/>
      <c r="K725" s="1203"/>
      <c r="L725" s="1234"/>
      <c r="M725" s="1235"/>
      <c r="N725" s="1244"/>
      <c r="O725" s="1236"/>
      <c r="P725" s="1244"/>
      <c r="Q725" s="1234"/>
      <c r="AA725" s="355"/>
    </row>
    <row r="726" spans="1:27" ht="13.2">
      <c r="A726" s="355"/>
      <c r="B726" s="1370"/>
      <c r="H726" s="1239"/>
      <c r="I726" s="6"/>
      <c r="J726" s="482"/>
      <c r="K726" s="1203"/>
      <c r="L726" s="1234"/>
      <c r="M726" s="1235"/>
      <c r="N726" s="1244"/>
      <c r="O726" s="1236"/>
      <c r="P726" s="1244"/>
      <c r="Q726" s="1234"/>
      <c r="AA726" s="355"/>
    </row>
    <row r="727" spans="1:27" ht="13.2">
      <c r="A727" s="355"/>
      <c r="B727" s="1370"/>
      <c r="H727" s="1239"/>
      <c r="I727" s="6"/>
      <c r="J727" s="482"/>
      <c r="K727" s="1203"/>
      <c r="L727" s="1234"/>
      <c r="M727" s="1235"/>
      <c r="N727" s="1244"/>
      <c r="O727" s="1236"/>
      <c r="P727" s="1244"/>
      <c r="Q727" s="1234"/>
      <c r="AA727" s="355"/>
    </row>
    <row r="728" spans="1:27" ht="13.2">
      <c r="A728" s="355"/>
      <c r="B728" s="1370"/>
      <c r="H728" s="1239"/>
      <c r="I728" s="6"/>
      <c r="J728" s="482"/>
      <c r="K728" s="1203"/>
      <c r="L728" s="1234"/>
      <c r="M728" s="1235"/>
      <c r="N728" s="1244"/>
      <c r="O728" s="1236"/>
      <c r="P728" s="1244"/>
      <c r="Q728" s="1234"/>
      <c r="AA728" s="355"/>
    </row>
    <row r="729" spans="1:27" ht="13.2">
      <c r="A729" s="355"/>
      <c r="B729" s="1370"/>
      <c r="H729" s="1239"/>
      <c r="I729" s="6"/>
      <c r="J729" s="482"/>
      <c r="K729" s="1203"/>
      <c r="L729" s="1234"/>
      <c r="M729" s="1235"/>
      <c r="N729" s="1244"/>
      <c r="O729" s="1236"/>
      <c r="P729" s="1244"/>
      <c r="Q729" s="1234"/>
      <c r="AA729" s="355"/>
    </row>
    <row r="730" spans="1:27" ht="13.2">
      <c r="A730" s="355"/>
      <c r="B730" s="1370"/>
      <c r="H730" s="1239"/>
      <c r="I730" s="6"/>
      <c r="J730" s="482"/>
      <c r="K730" s="1203"/>
      <c r="L730" s="1234"/>
      <c r="M730" s="1235"/>
      <c r="N730" s="1244"/>
      <c r="O730" s="1236"/>
      <c r="P730" s="1244"/>
      <c r="Q730" s="1234"/>
      <c r="AA730" s="355"/>
    </row>
    <row r="731" spans="1:27" ht="13.2">
      <c r="A731" s="355"/>
      <c r="B731" s="1370"/>
      <c r="H731" s="1239"/>
      <c r="I731" s="6"/>
      <c r="J731" s="482"/>
      <c r="K731" s="1203"/>
      <c r="L731" s="1234"/>
      <c r="M731" s="1235"/>
      <c r="N731" s="1244"/>
      <c r="O731" s="1236"/>
      <c r="P731" s="1244"/>
      <c r="Q731" s="1234"/>
      <c r="AA731" s="355"/>
    </row>
    <row r="732" spans="1:27" ht="13.2">
      <c r="A732" s="355"/>
      <c r="B732" s="1370"/>
      <c r="H732" s="1239"/>
      <c r="I732" s="6"/>
      <c r="J732" s="482"/>
      <c r="K732" s="1203"/>
      <c r="L732" s="1234"/>
      <c r="M732" s="1235"/>
      <c r="N732" s="1244"/>
      <c r="O732" s="1236"/>
      <c r="P732" s="1244"/>
      <c r="Q732" s="1234"/>
      <c r="AA732" s="355"/>
    </row>
    <row r="733" spans="1:27" ht="13.2">
      <c r="A733" s="355"/>
      <c r="B733" s="1370"/>
      <c r="H733" s="1239"/>
      <c r="I733" s="6"/>
      <c r="J733" s="482"/>
      <c r="K733" s="1203"/>
      <c r="L733" s="1234"/>
      <c r="M733" s="1235"/>
      <c r="N733" s="1244"/>
      <c r="O733" s="1236"/>
      <c r="P733" s="1244"/>
      <c r="Q733" s="1234"/>
      <c r="AA733" s="355"/>
    </row>
    <row r="734" spans="1:27" ht="13.2">
      <c r="A734" s="355"/>
      <c r="B734" s="1370"/>
      <c r="H734" s="1239"/>
      <c r="I734" s="6"/>
      <c r="J734" s="482"/>
      <c r="K734" s="1203"/>
      <c r="L734" s="1234"/>
      <c r="M734" s="1235"/>
      <c r="N734" s="1244"/>
      <c r="O734" s="1236"/>
      <c r="P734" s="1244"/>
      <c r="Q734" s="1234"/>
      <c r="AA734" s="355"/>
    </row>
    <row r="735" spans="1:27" ht="13.2">
      <c r="A735" s="355"/>
      <c r="B735" s="1370"/>
      <c r="H735" s="1239"/>
      <c r="I735" s="6"/>
      <c r="J735" s="482"/>
      <c r="K735" s="1203"/>
      <c r="L735" s="1234"/>
      <c r="M735" s="1235"/>
      <c r="N735" s="1244"/>
      <c r="O735" s="1236"/>
      <c r="P735" s="1244"/>
      <c r="Q735" s="1234"/>
      <c r="AA735" s="355"/>
    </row>
    <row r="736" spans="1:27" ht="13.2">
      <c r="A736" s="355"/>
      <c r="B736" s="1370"/>
      <c r="H736" s="1239"/>
      <c r="I736" s="6"/>
      <c r="J736" s="482"/>
      <c r="K736" s="1203"/>
      <c r="L736" s="1234"/>
      <c r="M736" s="1235"/>
      <c r="N736" s="1244"/>
      <c r="O736" s="1236"/>
      <c r="P736" s="1244"/>
      <c r="Q736" s="1234"/>
      <c r="AA736" s="355"/>
    </row>
    <row r="737" spans="1:27" ht="13.2">
      <c r="A737" s="355"/>
      <c r="B737" s="1370"/>
      <c r="H737" s="1239"/>
      <c r="I737" s="6"/>
      <c r="J737" s="482"/>
      <c r="K737" s="1203"/>
      <c r="L737" s="1234"/>
      <c r="M737" s="1235"/>
      <c r="N737" s="1244"/>
      <c r="O737" s="1236"/>
      <c r="P737" s="1244"/>
      <c r="Q737" s="1234"/>
      <c r="AA737" s="355"/>
    </row>
    <row r="738" spans="1:27" ht="13.2">
      <c r="A738" s="355"/>
      <c r="B738" s="1370"/>
      <c r="H738" s="1239"/>
      <c r="I738" s="6"/>
      <c r="J738" s="482"/>
      <c r="K738" s="1203"/>
      <c r="L738" s="1234"/>
      <c r="M738" s="1235"/>
      <c r="N738" s="1244"/>
      <c r="O738" s="1236"/>
      <c r="P738" s="1244"/>
      <c r="Q738" s="1234"/>
      <c r="AA738" s="355"/>
    </row>
    <row r="739" spans="1:27" ht="13.2">
      <c r="A739" s="355"/>
      <c r="B739" s="1370"/>
      <c r="H739" s="1239"/>
      <c r="I739" s="6"/>
      <c r="J739" s="482"/>
      <c r="K739" s="1203"/>
      <c r="L739" s="1234"/>
      <c r="M739" s="1235"/>
      <c r="N739" s="1244"/>
      <c r="O739" s="1236"/>
      <c r="P739" s="1244"/>
      <c r="Q739" s="1234"/>
      <c r="AA739" s="355"/>
    </row>
    <row r="740" spans="1:27" ht="13.2">
      <c r="A740" s="355"/>
      <c r="B740" s="1370"/>
      <c r="H740" s="1239"/>
      <c r="I740" s="6"/>
      <c r="J740" s="482"/>
      <c r="K740" s="1203"/>
      <c r="L740" s="1234"/>
      <c r="M740" s="1235"/>
      <c r="N740" s="1244"/>
      <c r="O740" s="1236"/>
      <c r="P740" s="1244"/>
      <c r="Q740" s="1234"/>
      <c r="AA740" s="355"/>
    </row>
    <row r="741" spans="1:27" ht="13.2">
      <c r="A741" s="355"/>
      <c r="B741" s="1370"/>
      <c r="H741" s="1239"/>
      <c r="I741" s="6"/>
      <c r="J741" s="482"/>
      <c r="K741" s="1203"/>
      <c r="L741" s="1234"/>
      <c r="M741" s="1235"/>
      <c r="N741" s="1244"/>
      <c r="O741" s="1236"/>
      <c r="P741" s="1244"/>
      <c r="Q741" s="1234"/>
      <c r="AA741" s="355"/>
    </row>
    <row r="742" spans="1:27" ht="13.2">
      <c r="A742" s="355"/>
      <c r="B742" s="1370"/>
      <c r="H742" s="1239"/>
      <c r="I742" s="6"/>
      <c r="J742" s="482"/>
      <c r="K742" s="1203"/>
      <c r="L742" s="1234"/>
      <c r="M742" s="1235"/>
      <c r="N742" s="1244"/>
      <c r="O742" s="1236"/>
      <c r="P742" s="1244"/>
      <c r="Q742" s="1234"/>
      <c r="AA742" s="355"/>
    </row>
    <row r="743" spans="1:27" ht="13.2">
      <c r="A743" s="355"/>
      <c r="B743" s="1370"/>
      <c r="H743" s="1239"/>
      <c r="I743" s="6"/>
      <c r="J743" s="482"/>
      <c r="K743" s="1203"/>
      <c r="L743" s="1234"/>
      <c r="M743" s="1235"/>
      <c r="N743" s="1244"/>
      <c r="O743" s="1236"/>
      <c r="P743" s="1244"/>
      <c r="Q743" s="1234"/>
      <c r="AA743" s="355"/>
    </row>
    <row r="744" spans="1:27" ht="13.2">
      <c r="A744" s="355"/>
      <c r="B744" s="1370"/>
      <c r="H744" s="1239"/>
      <c r="I744" s="6"/>
      <c r="J744" s="482"/>
      <c r="K744" s="1203"/>
      <c r="L744" s="1234"/>
      <c r="M744" s="1235"/>
      <c r="N744" s="1244"/>
      <c r="O744" s="1236"/>
      <c r="P744" s="1244"/>
      <c r="Q744" s="1234"/>
      <c r="AA744" s="355"/>
    </row>
    <row r="745" spans="1:27" ht="13.2">
      <c r="A745" s="355"/>
      <c r="B745" s="1370"/>
      <c r="H745" s="1239"/>
      <c r="I745" s="6"/>
      <c r="J745" s="482"/>
      <c r="K745" s="1203"/>
      <c r="L745" s="1234"/>
      <c r="M745" s="1235"/>
      <c r="N745" s="1244"/>
      <c r="O745" s="1236"/>
      <c r="P745" s="1244"/>
      <c r="Q745" s="1234"/>
      <c r="AA745" s="355"/>
    </row>
    <row r="746" spans="1:27" ht="13.2">
      <c r="A746" s="355"/>
      <c r="B746" s="1370"/>
      <c r="H746" s="1239"/>
      <c r="I746" s="6"/>
      <c r="J746" s="482"/>
      <c r="K746" s="1203"/>
      <c r="L746" s="1234"/>
      <c r="M746" s="1235"/>
      <c r="N746" s="1244"/>
      <c r="O746" s="1236"/>
      <c r="P746" s="1244"/>
      <c r="Q746" s="1234"/>
      <c r="AA746" s="355"/>
    </row>
    <row r="747" spans="1:27" ht="13.2">
      <c r="A747" s="355"/>
      <c r="B747" s="1370"/>
      <c r="H747" s="1239"/>
      <c r="I747" s="6"/>
      <c r="J747" s="482"/>
      <c r="K747" s="1203"/>
      <c r="L747" s="1234"/>
      <c r="M747" s="1235"/>
      <c r="N747" s="1244"/>
      <c r="O747" s="1236"/>
      <c r="P747" s="1244"/>
      <c r="Q747" s="1234"/>
      <c r="AA747" s="355"/>
    </row>
    <row r="748" spans="1:27" ht="13.2">
      <c r="A748" s="355"/>
      <c r="B748" s="1370"/>
      <c r="H748" s="1239"/>
      <c r="I748" s="6"/>
      <c r="J748" s="482"/>
      <c r="K748" s="1203"/>
      <c r="L748" s="1234"/>
      <c r="M748" s="1235"/>
      <c r="N748" s="1244"/>
      <c r="O748" s="1236"/>
      <c r="P748" s="1244"/>
      <c r="Q748" s="1234"/>
      <c r="AA748" s="355"/>
    </row>
    <row r="749" spans="1:27" ht="13.2">
      <c r="A749" s="355"/>
      <c r="B749" s="1370"/>
      <c r="H749" s="1239"/>
      <c r="I749" s="6"/>
      <c r="J749" s="482"/>
      <c r="K749" s="1203"/>
      <c r="L749" s="1234"/>
      <c r="M749" s="1235"/>
      <c r="N749" s="1244"/>
      <c r="O749" s="1236"/>
      <c r="P749" s="1244"/>
      <c r="Q749" s="1234"/>
      <c r="AA749" s="355"/>
    </row>
    <row r="750" spans="1:27" ht="13.2">
      <c r="A750" s="355"/>
      <c r="B750" s="1370"/>
      <c r="H750" s="1239"/>
      <c r="I750" s="6"/>
      <c r="J750" s="482"/>
      <c r="K750" s="1203"/>
      <c r="L750" s="1234"/>
      <c r="M750" s="1235"/>
      <c r="N750" s="1244"/>
      <c r="O750" s="1236"/>
      <c r="P750" s="1244"/>
      <c r="Q750" s="1234"/>
      <c r="AA750" s="355"/>
    </row>
    <row r="751" spans="1:27" ht="13.2">
      <c r="A751" s="355"/>
      <c r="B751" s="1370"/>
      <c r="H751" s="1239"/>
      <c r="I751" s="6"/>
      <c r="J751" s="482"/>
      <c r="K751" s="1203"/>
      <c r="L751" s="1234"/>
      <c r="M751" s="1235"/>
      <c r="N751" s="1244"/>
      <c r="O751" s="1236"/>
      <c r="P751" s="1244"/>
      <c r="Q751" s="1234"/>
      <c r="AA751" s="355"/>
    </row>
    <row r="752" spans="1:27" ht="13.2">
      <c r="A752" s="355"/>
      <c r="B752" s="1370"/>
      <c r="H752" s="1239"/>
      <c r="I752" s="6"/>
      <c r="J752" s="482"/>
      <c r="K752" s="1203"/>
      <c r="L752" s="1234"/>
      <c r="M752" s="1235"/>
      <c r="N752" s="1244"/>
      <c r="O752" s="1236"/>
      <c r="P752" s="1244"/>
      <c r="Q752" s="1234"/>
      <c r="AA752" s="355"/>
    </row>
    <row r="753" spans="1:27" ht="13.2">
      <c r="A753" s="355"/>
      <c r="B753" s="1370"/>
      <c r="H753" s="1239"/>
      <c r="I753" s="6"/>
      <c r="J753" s="482"/>
      <c r="K753" s="1203"/>
      <c r="L753" s="1234"/>
      <c r="M753" s="1235"/>
      <c r="N753" s="1244"/>
      <c r="O753" s="1236"/>
      <c r="P753" s="1244"/>
      <c r="Q753" s="1234"/>
      <c r="AA753" s="355"/>
    </row>
    <row r="754" spans="1:27" ht="13.2">
      <c r="A754" s="355"/>
      <c r="B754" s="1370"/>
      <c r="H754" s="1239"/>
      <c r="I754" s="6"/>
      <c r="J754" s="482"/>
      <c r="K754" s="1203"/>
      <c r="L754" s="1234"/>
      <c r="M754" s="1235"/>
      <c r="N754" s="1244"/>
      <c r="O754" s="1236"/>
      <c r="P754" s="1244"/>
      <c r="Q754" s="1234"/>
      <c r="AA754" s="355"/>
    </row>
    <row r="755" spans="1:27" ht="13.2">
      <c r="A755" s="355"/>
      <c r="B755" s="1370"/>
      <c r="H755" s="1239"/>
      <c r="I755" s="6"/>
      <c r="J755" s="482"/>
      <c r="K755" s="1203"/>
      <c r="L755" s="1234"/>
      <c r="M755" s="1235"/>
      <c r="N755" s="1244"/>
      <c r="O755" s="1236"/>
      <c r="P755" s="1244"/>
      <c r="Q755" s="1234"/>
      <c r="AA755" s="355"/>
    </row>
    <row r="756" spans="1:27" ht="13.2">
      <c r="A756" s="355"/>
      <c r="B756" s="1370"/>
      <c r="H756" s="1239"/>
      <c r="I756" s="6"/>
      <c r="J756" s="482"/>
      <c r="K756" s="1203"/>
      <c r="L756" s="1234"/>
      <c r="M756" s="1235"/>
      <c r="N756" s="1244"/>
      <c r="O756" s="1236"/>
      <c r="P756" s="1244"/>
      <c r="Q756" s="1234"/>
      <c r="AA756" s="355"/>
    </row>
    <row r="757" spans="1:27" ht="13.2">
      <c r="A757" s="355"/>
      <c r="B757" s="1370"/>
      <c r="H757" s="1239"/>
      <c r="I757" s="6"/>
      <c r="J757" s="482"/>
      <c r="K757" s="1203"/>
      <c r="L757" s="1234"/>
      <c r="M757" s="1235"/>
      <c r="N757" s="1244"/>
      <c r="O757" s="1236"/>
      <c r="P757" s="1244"/>
      <c r="Q757" s="1234"/>
      <c r="AA757" s="355"/>
    </row>
    <row r="758" spans="1:27" ht="13.2">
      <c r="A758" s="355"/>
      <c r="B758" s="1370"/>
      <c r="H758" s="1239"/>
      <c r="I758" s="6"/>
      <c r="J758" s="482"/>
      <c r="K758" s="1203"/>
      <c r="L758" s="1234"/>
      <c r="M758" s="1235"/>
      <c r="N758" s="1244"/>
      <c r="O758" s="1236"/>
      <c r="P758" s="1244"/>
      <c r="Q758" s="1234"/>
      <c r="AA758" s="355"/>
    </row>
    <row r="759" spans="1:27" ht="13.2">
      <c r="A759" s="355"/>
      <c r="B759" s="1370"/>
      <c r="H759" s="1239"/>
      <c r="I759" s="6"/>
      <c r="J759" s="482"/>
      <c r="K759" s="1203"/>
      <c r="L759" s="1234"/>
      <c r="M759" s="1235"/>
      <c r="N759" s="1244"/>
      <c r="O759" s="1236"/>
      <c r="P759" s="1244"/>
      <c r="Q759" s="1234"/>
      <c r="AA759" s="355"/>
    </row>
    <row r="760" spans="1:27" ht="13.2">
      <c r="A760" s="355"/>
      <c r="B760" s="1370"/>
      <c r="H760" s="1239"/>
      <c r="I760" s="6"/>
      <c r="J760" s="482"/>
      <c r="K760" s="1203"/>
      <c r="L760" s="1234"/>
      <c r="M760" s="1235"/>
      <c r="N760" s="1244"/>
      <c r="O760" s="1236"/>
      <c r="P760" s="1244"/>
      <c r="Q760" s="1234"/>
      <c r="AA760" s="355"/>
    </row>
    <row r="761" spans="1:27" ht="13.2">
      <c r="A761" s="355"/>
      <c r="B761" s="1370"/>
      <c r="H761" s="1239"/>
      <c r="I761" s="6"/>
      <c r="J761" s="482"/>
      <c r="K761" s="1203"/>
      <c r="L761" s="1234"/>
      <c r="M761" s="1235"/>
      <c r="N761" s="1244"/>
      <c r="O761" s="1236"/>
      <c r="P761" s="1244"/>
      <c r="Q761" s="1234"/>
      <c r="AA761" s="355"/>
    </row>
    <row r="762" spans="1:27" ht="13.2">
      <c r="A762" s="355"/>
      <c r="B762" s="1370"/>
      <c r="H762" s="1239"/>
      <c r="I762" s="6"/>
      <c r="J762" s="482"/>
      <c r="K762" s="1203"/>
      <c r="L762" s="1234"/>
      <c r="M762" s="1235"/>
      <c r="N762" s="1244"/>
      <c r="O762" s="1236"/>
      <c r="P762" s="1244"/>
      <c r="Q762" s="1234"/>
      <c r="AA762" s="355"/>
    </row>
    <row r="763" spans="1:27" ht="13.2">
      <c r="A763" s="355"/>
      <c r="B763" s="1370"/>
      <c r="H763" s="1239"/>
      <c r="I763" s="6"/>
      <c r="J763" s="482"/>
      <c r="K763" s="1203"/>
      <c r="L763" s="1234"/>
      <c r="M763" s="1235"/>
      <c r="N763" s="1244"/>
      <c r="O763" s="1236"/>
      <c r="P763" s="1244"/>
      <c r="Q763" s="1234"/>
      <c r="AA763" s="355"/>
    </row>
    <row r="764" spans="1:27" ht="13.2">
      <c r="A764" s="355"/>
      <c r="B764" s="1370"/>
      <c r="H764" s="1239"/>
      <c r="I764" s="6"/>
      <c r="J764" s="482"/>
      <c r="K764" s="1203"/>
      <c r="L764" s="1234"/>
      <c r="M764" s="1235"/>
      <c r="N764" s="1244"/>
      <c r="O764" s="1236"/>
      <c r="P764" s="1244"/>
      <c r="Q764" s="1234"/>
      <c r="AA764" s="355"/>
    </row>
    <row r="765" spans="1:27" ht="13.2">
      <c r="A765" s="355"/>
      <c r="B765" s="1370"/>
      <c r="H765" s="1239"/>
      <c r="I765" s="6"/>
      <c r="J765" s="482"/>
      <c r="K765" s="1203"/>
      <c r="L765" s="1234"/>
      <c r="M765" s="1235"/>
      <c r="N765" s="1244"/>
      <c r="O765" s="1236"/>
      <c r="P765" s="1244"/>
      <c r="Q765" s="1234"/>
      <c r="AA765" s="355"/>
    </row>
    <row r="766" spans="1:27" ht="13.2">
      <c r="A766" s="355"/>
      <c r="B766" s="1370"/>
      <c r="H766" s="1239"/>
      <c r="I766" s="6"/>
      <c r="J766" s="482"/>
      <c r="K766" s="1203"/>
      <c r="L766" s="1234"/>
      <c r="M766" s="1235"/>
      <c r="N766" s="1244"/>
      <c r="O766" s="1236"/>
      <c r="P766" s="1244"/>
      <c r="Q766" s="1234"/>
      <c r="AA766" s="355"/>
    </row>
    <row r="767" spans="1:27" ht="13.2">
      <c r="A767" s="355"/>
      <c r="B767" s="1370"/>
      <c r="H767" s="1239"/>
      <c r="I767" s="6"/>
      <c r="J767" s="482"/>
      <c r="K767" s="1203"/>
      <c r="L767" s="1234"/>
      <c r="M767" s="1235"/>
      <c r="N767" s="1244"/>
      <c r="O767" s="1236"/>
      <c r="P767" s="1244"/>
      <c r="Q767" s="1234"/>
      <c r="AA767" s="355"/>
    </row>
    <row r="768" spans="1:27" ht="13.2">
      <c r="A768" s="355"/>
      <c r="B768" s="1370"/>
      <c r="H768" s="1239"/>
      <c r="I768" s="6"/>
      <c r="J768" s="482"/>
      <c r="K768" s="1203"/>
      <c r="L768" s="1234"/>
      <c r="M768" s="1235"/>
      <c r="N768" s="1244"/>
      <c r="O768" s="1236"/>
      <c r="P768" s="1244"/>
      <c r="Q768" s="1234"/>
      <c r="AA768" s="355"/>
    </row>
    <row r="769" spans="1:27" ht="13.2">
      <c r="A769" s="355"/>
      <c r="B769" s="1370"/>
      <c r="H769" s="1239"/>
      <c r="I769" s="6"/>
      <c r="J769" s="482"/>
      <c r="K769" s="1203"/>
      <c r="L769" s="1234"/>
      <c r="M769" s="1235"/>
      <c r="N769" s="1244"/>
      <c r="O769" s="1236"/>
      <c r="P769" s="1244"/>
      <c r="Q769" s="1234"/>
      <c r="AA769" s="355"/>
    </row>
    <row r="770" spans="1:27" ht="13.2">
      <c r="A770" s="355"/>
      <c r="B770" s="1370"/>
      <c r="H770" s="1239"/>
      <c r="I770" s="6"/>
      <c r="J770" s="482"/>
      <c r="K770" s="1203"/>
      <c r="L770" s="1234"/>
      <c r="M770" s="1235"/>
      <c r="N770" s="1244"/>
      <c r="O770" s="1236"/>
      <c r="P770" s="1244"/>
      <c r="Q770" s="1234"/>
      <c r="AA770" s="355"/>
    </row>
    <row r="771" spans="1:27" ht="13.2">
      <c r="A771" s="355"/>
      <c r="B771" s="1370"/>
      <c r="H771" s="1239"/>
      <c r="I771" s="6"/>
      <c r="J771" s="482"/>
      <c r="K771" s="1203"/>
      <c r="L771" s="1234"/>
      <c r="M771" s="1235"/>
      <c r="N771" s="1244"/>
      <c r="O771" s="1236"/>
      <c r="P771" s="1244"/>
      <c r="Q771" s="1234"/>
      <c r="AA771" s="355"/>
    </row>
    <row r="772" spans="1:27" ht="13.2">
      <c r="A772" s="355"/>
      <c r="B772" s="1370"/>
      <c r="H772" s="1239"/>
      <c r="I772" s="6"/>
      <c r="J772" s="482"/>
      <c r="K772" s="1203"/>
      <c r="L772" s="1234"/>
      <c r="M772" s="1235"/>
      <c r="N772" s="1244"/>
      <c r="O772" s="1236"/>
      <c r="P772" s="1244"/>
      <c r="Q772" s="1234"/>
      <c r="AA772" s="355"/>
    </row>
    <row r="773" spans="1:27" ht="13.2">
      <c r="A773" s="355"/>
      <c r="B773" s="1370"/>
      <c r="H773" s="1239"/>
      <c r="I773" s="6"/>
      <c r="J773" s="482"/>
      <c r="K773" s="1203"/>
      <c r="L773" s="1234"/>
      <c r="M773" s="1235"/>
      <c r="N773" s="1244"/>
      <c r="O773" s="1236"/>
      <c r="P773" s="1244"/>
      <c r="Q773" s="1234"/>
      <c r="AA773" s="355"/>
    </row>
    <row r="774" spans="1:27" ht="13.2">
      <c r="A774" s="355"/>
      <c r="B774" s="1370"/>
      <c r="H774" s="1239"/>
      <c r="I774" s="6"/>
      <c r="J774" s="482"/>
      <c r="K774" s="1203"/>
      <c r="L774" s="1234"/>
      <c r="M774" s="1235"/>
      <c r="N774" s="1244"/>
      <c r="O774" s="1236"/>
      <c r="P774" s="1244"/>
      <c r="Q774" s="1234"/>
      <c r="AA774" s="355"/>
    </row>
    <row r="775" spans="1:27" ht="13.2">
      <c r="A775" s="355"/>
      <c r="B775" s="1370"/>
      <c r="H775" s="1239"/>
      <c r="I775" s="6"/>
      <c r="J775" s="482"/>
      <c r="K775" s="1203"/>
      <c r="L775" s="1234"/>
      <c r="M775" s="1235"/>
      <c r="N775" s="1244"/>
      <c r="O775" s="1236"/>
      <c r="P775" s="1244"/>
      <c r="Q775" s="1234"/>
      <c r="AA775" s="355"/>
    </row>
    <row r="776" spans="1:27" ht="13.2">
      <c r="A776" s="355"/>
      <c r="B776" s="1370"/>
      <c r="H776" s="1239"/>
      <c r="I776" s="6"/>
      <c r="J776" s="482"/>
      <c r="K776" s="1203"/>
      <c r="L776" s="1234"/>
      <c r="M776" s="1235"/>
      <c r="N776" s="1244"/>
      <c r="O776" s="1236"/>
      <c r="P776" s="1244"/>
      <c r="Q776" s="1234"/>
      <c r="AA776" s="355"/>
    </row>
    <row r="777" spans="1:27" ht="13.2">
      <c r="A777" s="355"/>
      <c r="B777" s="1370"/>
      <c r="H777" s="1239"/>
      <c r="I777" s="6"/>
      <c r="J777" s="482"/>
      <c r="K777" s="1203"/>
      <c r="L777" s="1234"/>
      <c r="M777" s="1235"/>
      <c r="N777" s="1244"/>
      <c r="O777" s="1236"/>
      <c r="P777" s="1244"/>
      <c r="Q777" s="1234"/>
      <c r="AA777" s="355"/>
    </row>
    <row r="778" spans="1:27" ht="13.2">
      <c r="A778" s="355"/>
      <c r="B778" s="1370"/>
      <c r="H778" s="1239"/>
      <c r="I778" s="6"/>
      <c r="J778" s="482"/>
      <c r="K778" s="1203"/>
      <c r="L778" s="1234"/>
      <c r="M778" s="1235"/>
      <c r="N778" s="1244"/>
      <c r="O778" s="1236"/>
      <c r="P778" s="1244"/>
      <c r="Q778" s="1234"/>
      <c r="AA778" s="355"/>
    </row>
    <row r="779" spans="1:27" ht="13.2">
      <c r="A779" s="355"/>
      <c r="B779" s="1370"/>
      <c r="H779" s="1239"/>
      <c r="I779" s="6"/>
      <c r="J779" s="482"/>
      <c r="K779" s="1203"/>
      <c r="L779" s="1234"/>
      <c r="M779" s="1235"/>
      <c r="N779" s="1244"/>
      <c r="O779" s="1236"/>
      <c r="P779" s="1244"/>
      <c r="Q779" s="1234"/>
      <c r="AA779" s="355"/>
    </row>
    <row r="780" spans="1:27" ht="13.2">
      <c r="A780" s="355"/>
      <c r="B780" s="1370"/>
      <c r="H780" s="1239"/>
      <c r="I780" s="6"/>
      <c r="J780" s="482"/>
      <c r="K780" s="1203"/>
      <c r="L780" s="1234"/>
      <c r="M780" s="1235"/>
      <c r="N780" s="1244"/>
      <c r="O780" s="1236"/>
      <c r="P780" s="1244"/>
      <c r="Q780" s="1234"/>
      <c r="AA780" s="355"/>
    </row>
    <row r="781" spans="1:27" ht="13.2">
      <c r="A781" s="355"/>
      <c r="B781" s="1370"/>
      <c r="H781" s="1239"/>
      <c r="I781" s="6"/>
      <c r="J781" s="482"/>
      <c r="K781" s="1203"/>
      <c r="L781" s="1234"/>
      <c r="M781" s="1235"/>
      <c r="N781" s="1244"/>
      <c r="O781" s="1236"/>
      <c r="P781" s="1244"/>
      <c r="Q781" s="1234"/>
      <c r="AA781" s="355"/>
    </row>
    <row r="782" spans="1:27" ht="13.2">
      <c r="A782" s="355"/>
      <c r="B782" s="1370"/>
      <c r="H782" s="1239"/>
      <c r="I782" s="6"/>
      <c r="J782" s="482"/>
      <c r="K782" s="1203"/>
      <c r="L782" s="1234"/>
      <c r="M782" s="1235"/>
      <c r="N782" s="1244"/>
      <c r="O782" s="1236"/>
      <c r="P782" s="1244"/>
      <c r="Q782" s="1234"/>
      <c r="AA782" s="355"/>
    </row>
    <row r="783" spans="1:27" ht="13.2">
      <c r="A783" s="355"/>
      <c r="B783" s="1370"/>
      <c r="H783" s="1239"/>
      <c r="I783" s="6"/>
      <c r="J783" s="482"/>
      <c r="K783" s="1203"/>
      <c r="L783" s="1234"/>
      <c r="M783" s="1235"/>
      <c r="N783" s="1244"/>
      <c r="O783" s="1236"/>
      <c r="P783" s="1244"/>
      <c r="Q783" s="1234"/>
      <c r="AA783" s="355"/>
    </row>
    <row r="784" spans="1:27" ht="13.2">
      <c r="A784" s="355"/>
      <c r="B784" s="1370"/>
      <c r="H784" s="1239"/>
      <c r="I784" s="6"/>
      <c r="J784" s="482"/>
      <c r="K784" s="1203"/>
      <c r="L784" s="1234"/>
      <c r="M784" s="1235"/>
      <c r="N784" s="1244"/>
      <c r="O784" s="1236"/>
      <c r="P784" s="1244"/>
      <c r="Q784" s="1234"/>
      <c r="AA784" s="355"/>
    </row>
    <row r="785" spans="1:27" ht="13.2">
      <c r="A785" s="355"/>
      <c r="B785" s="1370"/>
      <c r="H785" s="1239"/>
      <c r="I785" s="6"/>
      <c r="J785" s="482"/>
      <c r="K785" s="1203"/>
      <c r="L785" s="1234"/>
      <c r="M785" s="1235"/>
      <c r="N785" s="1244"/>
      <c r="O785" s="1236"/>
      <c r="P785" s="1244"/>
      <c r="Q785" s="1234"/>
      <c r="AA785" s="355"/>
    </row>
    <row r="786" spans="1:27" ht="13.2">
      <c r="A786" s="355"/>
      <c r="B786" s="1370"/>
      <c r="H786" s="1239"/>
      <c r="I786" s="6"/>
      <c r="J786" s="482"/>
      <c r="K786" s="1203"/>
      <c r="L786" s="1234"/>
      <c r="M786" s="1235"/>
      <c r="N786" s="1244"/>
      <c r="O786" s="1236"/>
      <c r="P786" s="1244"/>
      <c r="Q786" s="1234"/>
      <c r="AA786" s="355"/>
    </row>
    <row r="787" spans="1:27" ht="13.2">
      <c r="A787" s="355"/>
      <c r="B787" s="1370"/>
      <c r="H787" s="1239"/>
      <c r="I787" s="6"/>
      <c r="J787" s="482"/>
      <c r="K787" s="1203"/>
      <c r="L787" s="1234"/>
      <c r="M787" s="1235"/>
      <c r="N787" s="1244"/>
      <c r="O787" s="1236"/>
      <c r="P787" s="1244"/>
      <c r="Q787" s="1234"/>
      <c r="AA787" s="355"/>
    </row>
    <row r="788" spans="1:27" ht="13.2">
      <c r="A788" s="355"/>
      <c r="B788" s="1370"/>
      <c r="H788" s="1239"/>
      <c r="I788" s="6"/>
      <c r="J788" s="482"/>
      <c r="K788" s="1203"/>
      <c r="L788" s="1234"/>
      <c r="M788" s="1235"/>
      <c r="N788" s="1244"/>
      <c r="O788" s="1236"/>
      <c r="P788" s="1244"/>
      <c r="Q788" s="1234"/>
      <c r="AA788" s="355"/>
    </row>
    <row r="789" spans="1:27" ht="13.2">
      <c r="A789" s="355"/>
      <c r="B789" s="1370"/>
      <c r="H789" s="1239"/>
      <c r="I789" s="6"/>
      <c r="J789" s="482"/>
      <c r="K789" s="1203"/>
      <c r="L789" s="1234"/>
      <c r="M789" s="1235"/>
      <c r="N789" s="1244"/>
      <c r="O789" s="1236"/>
      <c r="P789" s="1244"/>
      <c r="Q789" s="1234"/>
      <c r="AA789" s="355"/>
    </row>
    <row r="790" spans="1:27" ht="13.2">
      <c r="A790" s="355"/>
      <c r="B790" s="1370"/>
      <c r="H790" s="1239"/>
      <c r="I790" s="6"/>
      <c r="J790" s="482"/>
      <c r="K790" s="1203"/>
      <c r="L790" s="1234"/>
      <c r="M790" s="1235"/>
      <c r="N790" s="1244"/>
      <c r="O790" s="1236"/>
      <c r="P790" s="1244"/>
      <c r="Q790" s="1234"/>
      <c r="AA790" s="355"/>
    </row>
    <row r="791" spans="1:27" ht="13.2">
      <c r="A791" s="355"/>
      <c r="B791" s="1370"/>
      <c r="H791" s="1239"/>
      <c r="I791" s="6"/>
      <c r="J791" s="482"/>
      <c r="K791" s="1203"/>
      <c r="L791" s="1234"/>
      <c r="M791" s="1235"/>
      <c r="N791" s="1244"/>
      <c r="O791" s="1236"/>
      <c r="P791" s="1244"/>
      <c r="Q791" s="1234"/>
      <c r="AA791" s="355"/>
    </row>
    <row r="792" spans="1:27" ht="13.2">
      <c r="A792" s="355"/>
      <c r="B792" s="1370"/>
      <c r="H792" s="1239"/>
      <c r="I792" s="6"/>
      <c r="J792" s="482"/>
      <c r="K792" s="1203"/>
      <c r="L792" s="1234"/>
      <c r="M792" s="1235"/>
      <c r="N792" s="1244"/>
      <c r="O792" s="1236"/>
      <c r="P792" s="1244"/>
      <c r="Q792" s="1234"/>
      <c r="AA792" s="355"/>
    </row>
    <row r="793" spans="1:27" ht="13.2">
      <c r="A793" s="355"/>
      <c r="B793" s="1370"/>
      <c r="H793" s="1239"/>
      <c r="I793" s="6"/>
      <c r="J793" s="482"/>
      <c r="K793" s="1203"/>
      <c r="L793" s="1234"/>
      <c r="M793" s="1235"/>
      <c r="N793" s="1244"/>
      <c r="O793" s="1236"/>
      <c r="P793" s="1244"/>
      <c r="Q793" s="1234"/>
      <c r="AA793" s="355"/>
    </row>
    <row r="794" spans="1:27" ht="13.2">
      <c r="A794" s="355"/>
      <c r="B794" s="1370"/>
      <c r="H794" s="1239"/>
      <c r="I794" s="6"/>
      <c r="J794" s="482"/>
      <c r="K794" s="1203"/>
      <c r="L794" s="1234"/>
      <c r="M794" s="1235"/>
      <c r="N794" s="1244"/>
      <c r="O794" s="1236"/>
      <c r="P794" s="1244"/>
      <c r="Q794" s="1234"/>
      <c r="AA794" s="355"/>
    </row>
    <row r="795" spans="1:27" ht="13.2">
      <c r="A795" s="355"/>
      <c r="B795" s="1370"/>
      <c r="H795" s="1239"/>
      <c r="I795" s="6"/>
      <c r="J795" s="482"/>
      <c r="K795" s="1203"/>
      <c r="L795" s="1234"/>
      <c r="M795" s="1235"/>
      <c r="N795" s="1244"/>
      <c r="O795" s="1236"/>
      <c r="P795" s="1244"/>
      <c r="Q795" s="1234"/>
      <c r="AA795" s="355"/>
    </row>
    <row r="796" spans="1:27" ht="13.2">
      <c r="A796" s="355"/>
      <c r="B796" s="1370"/>
      <c r="H796" s="1239"/>
      <c r="I796" s="6"/>
      <c r="J796" s="482"/>
      <c r="K796" s="1203"/>
      <c r="L796" s="1234"/>
      <c r="M796" s="1235"/>
      <c r="N796" s="1244"/>
      <c r="O796" s="1236"/>
      <c r="P796" s="1244"/>
      <c r="Q796" s="1234"/>
      <c r="AA796" s="355"/>
    </row>
    <row r="797" spans="1:27" ht="13.2">
      <c r="A797" s="355"/>
      <c r="B797" s="1370"/>
      <c r="H797" s="1239"/>
      <c r="I797" s="6"/>
      <c r="J797" s="482"/>
      <c r="K797" s="1203"/>
      <c r="L797" s="1234"/>
      <c r="M797" s="1235"/>
      <c r="N797" s="1244"/>
      <c r="O797" s="1236"/>
      <c r="P797" s="1244"/>
      <c r="Q797" s="1234"/>
      <c r="AA797" s="355"/>
    </row>
    <row r="798" spans="1:27" ht="13.2">
      <c r="A798" s="355"/>
      <c r="B798" s="1370"/>
      <c r="H798" s="1239"/>
      <c r="I798" s="6"/>
      <c r="J798" s="482"/>
      <c r="K798" s="1203"/>
      <c r="L798" s="1234"/>
      <c r="M798" s="1235"/>
      <c r="N798" s="1244"/>
      <c r="O798" s="1236"/>
      <c r="P798" s="1244"/>
      <c r="Q798" s="1234"/>
      <c r="AA798" s="355"/>
    </row>
    <row r="799" spans="1:27" ht="13.2">
      <c r="A799" s="355"/>
      <c r="B799" s="1370"/>
      <c r="H799" s="1239"/>
      <c r="I799" s="6"/>
      <c r="J799" s="482"/>
      <c r="K799" s="1203"/>
      <c r="L799" s="1234"/>
      <c r="M799" s="1235"/>
      <c r="N799" s="1244"/>
      <c r="O799" s="1236"/>
      <c r="P799" s="1244"/>
      <c r="Q799" s="1234"/>
      <c r="AA799" s="355"/>
    </row>
    <row r="800" spans="1:27" ht="13.2">
      <c r="A800" s="355"/>
      <c r="B800" s="1370"/>
      <c r="H800" s="1239"/>
      <c r="I800" s="6"/>
      <c r="J800" s="482"/>
      <c r="K800" s="1203"/>
      <c r="L800" s="1234"/>
      <c r="M800" s="1235"/>
      <c r="N800" s="1244"/>
      <c r="O800" s="1236"/>
      <c r="P800" s="1244"/>
      <c r="Q800" s="1234"/>
      <c r="AA800" s="355"/>
    </row>
    <row r="801" spans="1:27" ht="13.2">
      <c r="A801" s="355"/>
      <c r="B801" s="1370"/>
      <c r="H801" s="1239"/>
      <c r="I801" s="6"/>
      <c r="J801" s="482"/>
      <c r="K801" s="1203"/>
      <c r="L801" s="1234"/>
      <c r="M801" s="1235"/>
      <c r="N801" s="1244"/>
      <c r="O801" s="1236"/>
      <c r="P801" s="1244"/>
      <c r="Q801" s="1234"/>
      <c r="AA801" s="355"/>
    </row>
    <row r="802" spans="1:27" ht="13.2">
      <c r="A802" s="355"/>
      <c r="B802" s="1370"/>
      <c r="H802" s="1239"/>
      <c r="I802" s="6"/>
      <c r="J802" s="482"/>
      <c r="K802" s="1203"/>
      <c r="L802" s="1234"/>
      <c r="M802" s="1235"/>
      <c r="N802" s="1244"/>
      <c r="O802" s="1236"/>
      <c r="P802" s="1244"/>
      <c r="Q802" s="1234"/>
      <c r="AA802" s="355"/>
    </row>
    <row r="803" spans="1:27" ht="13.2">
      <c r="A803" s="355"/>
      <c r="B803" s="1370"/>
      <c r="H803" s="1239"/>
      <c r="I803" s="6"/>
      <c r="J803" s="482"/>
      <c r="K803" s="1203"/>
      <c r="L803" s="1234"/>
      <c r="M803" s="1235"/>
      <c r="N803" s="1244"/>
      <c r="O803" s="1236"/>
      <c r="P803" s="1244"/>
      <c r="Q803" s="1234"/>
      <c r="AA803" s="355"/>
    </row>
    <row r="804" spans="1:27" ht="13.2">
      <c r="A804" s="355"/>
      <c r="B804" s="1370"/>
      <c r="H804" s="1239"/>
      <c r="I804" s="6"/>
      <c r="J804" s="482"/>
      <c r="K804" s="1203"/>
      <c r="L804" s="1234"/>
      <c r="M804" s="1235"/>
      <c r="N804" s="1244"/>
      <c r="O804" s="1236"/>
      <c r="P804" s="1244"/>
      <c r="Q804" s="1234"/>
      <c r="AA804" s="355"/>
    </row>
    <row r="805" spans="1:27" ht="13.2">
      <c r="A805" s="355"/>
      <c r="B805" s="1370"/>
      <c r="H805" s="1239"/>
      <c r="I805" s="6"/>
      <c r="J805" s="482"/>
      <c r="K805" s="1203"/>
      <c r="L805" s="1234"/>
      <c r="M805" s="1235"/>
      <c r="N805" s="1244"/>
      <c r="O805" s="1236"/>
      <c r="P805" s="1244"/>
      <c r="Q805" s="1234"/>
      <c r="AA805" s="355"/>
    </row>
    <row r="806" spans="1:27" ht="13.2">
      <c r="A806" s="355"/>
      <c r="B806" s="1370"/>
      <c r="H806" s="1239"/>
      <c r="I806" s="6"/>
      <c r="J806" s="482"/>
      <c r="K806" s="1203"/>
      <c r="L806" s="1234"/>
      <c r="M806" s="1235"/>
      <c r="N806" s="1244"/>
      <c r="O806" s="1236"/>
      <c r="P806" s="1244"/>
      <c r="Q806" s="1234"/>
      <c r="AA806" s="355"/>
    </row>
    <row r="807" spans="1:27" ht="13.2">
      <c r="A807" s="355"/>
      <c r="B807" s="1370"/>
      <c r="H807" s="1239"/>
      <c r="I807" s="6"/>
      <c r="J807" s="482"/>
      <c r="K807" s="1203"/>
      <c r="L807" s="1234"/>
      <c r="M807" s="1235"/>
      <c r="N807" s="1244"/>
      <c r="O807" s="1236"/>
      <c r="P807" s="1244"/>
      <c r="Q807" s="1234"/>
      <c r="AA807" s="355"/>
    </row>
    <row r="808" spans="1:27" ht="13.2">
      <c r="A808" s="355"/>
      <c r="B808" s="1370"/>
      <c r="H808" s="1239"/>
      <c r="I808" s="6"/>
      <c r="J808" s="482"/>
      <c r="K808" s="1203"/>
      <c r="L808" s="1234"/>
      <c r="M808" s="1235"/>
      <c r="N808" s="1244"/>
      <c r="O808" s="1236"/>
      <c r="P808" s="1244"/>
      <c r="Q808" s="1234"/>
      <c r="AA808" s="355"/>
    </row>
    <row r="809" spans="1:27" ht="13.2">
      <c r="A809" s="355"/>
      <c r="B809" s="1370"/>
      <c r="H809" s="1239"/>
      <c r="I809" s="6"/>
      <c r="J809" s="482"/>
      <c r="K809" s="1203"/>
      <c r="L809" s="1234"/>
      <c r="M809" s="1235"/>
      <c r="N809" s="1244"/>
      <c r="O809" s="1236"/>
      <c r="P809" s="1244"/>
      <c r="Q809" s="1234"/>
      <c r="AA809" s="355"/>
    </row>
    <row r="810" spans="1:27" ht="13.2">
      <c r="A810" s="355"/>
      <c r="B810" s="1370"/>
      <c r="H810" s="1239"/>
      <c r="I810" s="6"/>
      <c r="J810" s="482"/>
      <c r="K810" s="1203"/>
      <c r="L810" s="1234"/>
      <c r="M810" s="1235"/>
      <c r="N810" s="1244"/>
      <c r="O810" s="1236"/>
      <c r="P810" s="1244"/>
      <c r="Q810" s="1234"/>
      <c r="AA810" s="355"/>
    </row>
    <row r="811" spans="1:27" ht="13.2">
      <c r="A811" s="355"/>
      <c r="B811" s="1370"/>
      <c r="H811" s="1239"/>
      <c r="I811" s="6"/>
      <c r="J811" s="482"/>
      <c r="K811" s="1203"/>
      <c r="L811" s="1234"/>
      <c r="M811" s="1235"/>
      <c r="N811" s="1244"/>
      <c r="O811" s="1236"/>
      <c r="P811" s="1244"/>
      <c r="Q811" s="1234"/>
      <c r="AA811" s="355"/>
    </row>
    <row r="812" spans="1:27" ht="13.2">
      <c r="A812" s="355"/>
      <c r="B812" s="1370"/>
      <c r="H812" s="1239"/>
      <c r="I812" s="6"/>
      <c r="J812" s="482"/>
      <c r="K812" s="1203"/>
      <c r="L812" s="1234"/>
      <c r="M812" s="1235"/>
      <c r="N812" s="1244"/>
      <c r="O812" s="1236"/>
      <c r="P812" s="1244"/>
      <c r="Q812" s="1234"/>
      <c r="AA812" s="355"/>
    </row>
    <row r="813" spans="1:27" ht="13.2">
      <c r="A813" s="355"/>
      <c r="B813" s="1370"/>
      <c r="H813" s="1239"/>
      <c r="I813" s="6"/>
      <c r="J813" s="482"/>
      <c r="K813" s="1203"/>
      <c r="L813" s="1234"/>
      <c r="M813" s="1235"/>
      <c r="N813" s="1244"/>
      <c r="O813" s="1236"/>
      <c r="P813" s="1244"/>
      <c r="Q813" s="1234"/>
      <c r="AA813" s="355"/>
    </row>
    <row r="814" spans="1:27" ht="13.2">
      <c r="A814" s="355"/>
      <c r="B814" s="1370"/>
      <c r="H814" s="1239"/>
      <c r="I814" s="6"/>
      <c r="J814" s="482"/>
      <c r="K814" s="1203"/>
      <c r="L814" s="1234"/>
      <c r="M814" s="1235"/>
      <c r="N814" s="1244"/>
      <c r="O814" s="1236"/>
      <c r="P814" s="1244"/>
      <c r="Q814" s="1234"/>
      <c r="AA814" s="355"/>
    </row>
    <row r="815" spans="1:27" ht="13.2">
      <c r="A815" s="355"/>
      <c r="B815" s="1370"/>
      <c r="H815" s="1239"/>
      <c r="I815" s="6"/>
      <c r="J815" s="482"/>
      <c r="K815" s="1203"/>
      <c r="L815" s="1234"/>
      <c r="M815" s="1235"/>
      <c r="N815" s="1244"/>
      <c r="O815" s="1236"/>
      <c r="P815" s="1244"/>
      <c r="Q815" s="1234"/>
      <c r="AA815" s="355"/>
    </row>
    <row r="816" spans="1:27" ht="13.2">
      <c r="A816" s="355"/>
      <c r="B816" s="1370"/>
      <c r="H816" s="1239"/>
      <c r="I816" s="6"/>
      <c r="J816" s="482"/>
      <c r="K816" s="1203"/>
      <c r="L816" s="1234"/>
      <c r="M816" s="1235"/>
      <c r="N816" s="1244"/>
      <c r="O816" s="1236"/>
      <c r="P816" s="1244"/>
      <c r="Q816" s="1234"/>
      <c r="AA816" s="355"/>
    </row>
    <row r="817" spans="1:27" ht="13.2">
      <c r="A817" s="355"/>
      <c r="B817" s="1370"/>
      <c r="H817" s="1239"/>
      <c r="I817" s="6"/>
      <c r="J817" s="482"/>
      <c r="K817" s="1203"/>
      <c r="L817" s="1234"/>
      <c r="M817" s="1235"/>
      <c r="N817" s="1244"/>
      <c r="O817" s="1236"/>
      <c r="P817" s="1244"/>
      <c r="Q817" s="1234"/>
      <c r="AA817" s="355"/>
    </row>
    <row r="818" spans="1:27" ht="13.2">
      <c r="A818" s="355"/>
      <c r="B818" s="1370"/>
      <c r="H818" s="1239"/>
      <c r="I818" s="6"/>
      <c r="J818" s="482"/>
      <c r="K818" s="1203"/>
      <c r="L818" s="1234"/>
      <c r="M818" s="1235"/>
      <c r="N818" s="1244"/>
      <c r="O818" s="1236"/>
      <c r="P818" s="1244"/>
      <c r="Q818" s="1234"/>
      <c r="AA818" s="355"/>
    </row>
    <row r="819" spans="1:27" ht="13.2">
      <c r="A819" s="355"/>
      <c r="B819" s="1370"/>
      <c r="H819" s="1239"/>
      <c r="I819" s="6"/>
      <c r="J819" s="482"/>
      <c r="K819" s="1203"/>
      <c r="L819" s="1234"/>
      <c r="M819" s="1235"/>
      <c r="N819" s="1244"/>
      <c r="O819" s="1236"/>
      <c r="P819" s="1244"/>
      <c r="Q819" s="1234"/>
      <c r="AA819" s="355"/>
    </row>
    <row r="820" spans="1:27" ht="13.2">
      <c r="A820" s="355"/>
      <c r="B820" s="1370"/>
      <c r="H820" s="1239"/>
      <c r="I820" s="6"/>
      <c r="J820" s="482"/>
      <c r="K820" s="1203"/>
      <c r="L820" s="1234"/>
      <c r="M820" s="1235"/>
      <c r="N820" s="1244"/>
      <c r="O820" s="1236"/>
      <c r="P820" s="1244"/>
      <c r="Q820" s="1234"/>
      <c r="AA820" s="355"/>
    </row>
    <row r="821" spans="1:27" ht="13.2">
      <c r="A821" s="355"/>
      <c r="B821" s="1370"/>
      <c r="H821" s="1239"/>
      <c r="I821" s="6"/>
      <c r="J821" s="482"/>
      <c r="K821" s="1203"/>
      <c r="L821" s="1234"/>
      <c r="M821" s="1235"/>
      <c r="N821" s="1244"/>
      <c r="O821" s="1236"/>
      <c r="P821" s="1244"/>
      <c r="Q821" s="1234"/>
      <c r="AA821" s="355"/>
    </row>
    <row r="822" spans="1:27" ht="13.2">
      <c r="A822" s="355"/>
      <c r="B822" s="1370"/>
      <c r="H822" s="1239"/>
      <c r="I822" s="6"/>
      <c r="J822" s="482"/>
      <c r="K822" s="1203"/>
      <c r="L822" s="1234"/>
      <c r="M822" s="1235"/>
      <c r="N822" s="1244"/>
      <c r="O822" s="1236"/>
      <c r="P822" s="1244"/>
      <c r="Q822" s="1234"/>
      <c r="AA822" s="355"/>
    </row>
    <row r="823" spans="1:27" ht="13.2">
      <c r="A823" s="355"/>
      <c r="B823" s="1370"/>
      <c r="H823" s="1239"/>
      <c r="I823" s="6"/>
      <c r="J823" s="482"/>
      <c r="K823" s="1203"/>
      <c r="L823" s="1234"/>
      <c r="M823" s="1235"/>
      <c r="N823" s="1244"/>
      <c r="O823" s="1236"/>
      <c r="P823" s="1244"/>
      <c r="Q823" s="1234"/>
      <c r="AA823" s="355"/>
    </row>
    <row r="824" spans="1:27" ht="13.2">
      <c r="A824" s="355"/>
      <c r="B824" s="1370"/>
      <c r="H824" s="1239"/>
      <c r="I824" s="6"/>
      <c r="J824" s="482"/>
      <c r="K824" s="1203"/>
      <c r="L824" s="1234"/>
      <c r="M824" s="1235"/>
      <c r="N824" s="1244"/>
      <c r="O824" s="1236"/>
      <c r="P824" s="1244"/>
      <c r="Q824" s="1234"/>
      <c r="AA824" s="355"/>
    </row>
    <row r="825" spans="1:27" ht="13.2">
      <c r="A825" s="355"/>
      <c r="B825" s="1370"/>
      <c r="H825" s="1239"/>
      <c r="I825" s="6"/>
      <c r="J825" s="482"/>
      <c r="K825" s="1203"/>
      <c r="L825" s="1234"/>
      <c r="M825" s="1235"/>
      <c r="N825" s="1244"/>
      <c r="O825" s="1236"/>
      <c r="P825" s="1244"/>
      <c r="Q825" s="1234"/>
      <c r="AA825" s="355"/>
    </row>
    <row r="826" spans="1:27" ht="13.2">
      <c r="A826" s="355"/>
      <c r="B826" s="1370"/>
      <c r="H826" s="1239"/>
      <c r="I826" s="6"/>
      <c r="J826" s="482"/>
      <c r="K826" s="1203"/>
      <c r="L826" s="1234"/>
      <c r="M826" s="1235"/>
      <c r="N826" s="1244"/>
      <c r="O826" s="1236"/>
      <c r="P826" s="1244"/>
      <c r="Q826" s="1234"/>
      <c r="AA826" s="355"/>
    </row>
    <row r="827" spans="1:27" ht="13.2">
      <c r="A827" s="355"/>
      <c r="B827" s="1370"/>
      <c r="H827" s="1239"/>
      <c r="I827" s="6"/>
      <c r="J827" s="482"/>
      <c r="K827" s="1203"/>
      <c r="L827" s="1234"/>
      <c r="M827" s="1235"/>
      <c r="N827" s="1244"/>
      <c r="O827" s="1236"/>
      <c r="P827" s="1244"/>
      <c r="Q827" s="1234"/>
      <c r="AA827" s="355"/>
    </row>
    <row r="828" spans="1:27" ht="13.2">
      <c r="A828" s="355"/>
      <c r="B828" s="1370"/>
      <c r="H828" s="1239"/>
      <c r="I828" s="6"/>
      <c r="J828" s="482"/>
      <c r="K828" s="1203"/>
      <c r="L828" s="1234"/>
      <c r="M828" s="1235"/>
      <c r="N828" s="1244"/>
      <c r="O828" s="1236"/>
      <c r="P828" s="1244"/>
      <c r="Q828" s="1234"/>
      <c r="AA828" s="355"/>
    </row>
    <row r="829" spans="1:27" ht="13.2">
      <c r="A829" s="355"/>
      <c r="B829" s="1370"/>
      <c r="H829" s="1239"/>
      <c r="I829" s="6"/>
      <c r="J829" s="482"/>
      <c r="K829" s="1203"/>
      <c r="L829" s="1234"/>
      <c r="M829" s="1235"/>
      <c r="N829" s="1244"/>
      <c r="O829" s="1236"/>
      <c r="P829" s="1244"/>
      <c r="Q829" s="1234"/>
      <c r="AA829" s="355"/>
    </row>
    <row r="830" spans="1:27" ht="13.2">
      <c r="A830" s="355"/>
      <c r="B830" s="1370"/>
      <c r="H830" s="1239"/>
      <c r="I830" s="6"/>
      <c r="J830" s="482"/>
      <c r="K830" s="1203"/>
      <c r="L830" s="1234"/>
      <c r="M830" s="1235"/>
      <c r="N830" s="1244"/>
      <c r="O830" s="1236"/>
      <c r="P830" s="1244"/>
      <c r="Q830" s="1234"/>
      <c r="AA830" s="355"/>
    </row>
    <row r="831" spans="1:27" ht="13.2">
      <c r="A831" s="355"/>
      <c r="B831" s="1370"/>
      <c r="H831" s="1239"/>
      <c r="I831" s="6"/>
      <c r="J831" s="482"/>
      <c r="K831" s="1203"/>
      <c r="L831" s="1234"/>
      <c r="M831" s="1235"/>
      <c r="N831" s="1244"/>
      <c r="O831" s="1236"/>
      <c r="P831" s="1244"/>
      <c r="Q831" s="1234"/>
      <c r="AA831" s="355"/>
    </row>
    <row r="832" spans="1:27" ht="13.2">
      <c r="A832" s="355"/>
      <c r="B832" s="1370"/>
      <c r="H832" s="1239"/>
      <c r="I832" s="6"/>
      <c r="J832" s="482"/>
      <c r="K832" s="1203"/>
      <c r="L832" s="1234"/>
      <c r="M832" s="1235"/>
      <c r="N832" s="1244"/>
      <c r="O832" s="1236"/>
      <c r="P832" s="1244"/>
      <c r="Q832" s="1234"/>
      <c r="AA832" s="355"/>
    </row>
    <row r="833" spans="1:27" ht="13.2">
      <c r="A833" s="355"/>
      <c r="B833" s="1370"/>
      <c r="H833" s="1239"/>
      <c r="I833" s="6"/>
      <c r="J833" s="482"/>
      <c r="K833" s="1203"/>
      <c r="L833" s="1234"/>
      <c r="M833" s="1235"/>
      <c r="N833" s="1244"/>
      <c r="O833" s="1236"/>
      <c r="P833" s="1244"/>
      <c r="Q833" s="1234"/>
      <c r="AA833" s="355"/>
    </row>
    <row r="834" spans="1:27" ht="13.2">
      <c r="A834" s="355"/>
      <c r="B834" s="1370"/>
      <c r="H834" s="1239"/>
      <c r="I834" s="6"/>
      <c r="J834" s="482"/>
      <c r="K834" s="1203"/>
      <c r="L834" s="1234"/>
      <c r="M834" s="1235"/>
      <c r="N834" s="1244"/>
      <c r="O834" s="1236"/>
      <c r="P834" s="1244"/>
      <c r="Q834" s="1234"/>
      <c r="AA834" s="355"/>
    </row>
    <row r="835" spans="1:27" ht="13.2">
      <c r="A835" s="355"/>
      <c r="B835" s="1370"/>
      <c r="H835" s="1239"/>
      <c r="I835" s="6"/>
      <c r="J835" s="482"/>
      <c r="K835" s="1203"/>
      <c r="L835" s="1234"/>
      <c r="M835" s="1235"/>
      <c r="N835" s="1244"/>
      <c r="O835" s="1236"/>
      <c r="P835" s="1244"/>
      <c r="Q835" s="1234"/>
      <c r="AA835" s="355"/>
    </row>
    <row r="836" spans="1:27" ht="13.2">
      <c r="A836" s="355"/>
      <c r="B836" s="1370"/>
      <c r="H836" s="1239"/>
      <c r="I836" s="6"/>
      <c r="J836" s="482"/>
      <c r="K836" s="1203"/>
      <c r="L836" s="1234"/>
      <c r="M836" s="1235"/>
      <c r="N836" s="1244"/>
      <c r="O836" s="1236"/>
      <c r="P836" s="1244"/>
      <c r="Q836" s="1234"/>
      <c r="AA836" s="355"/>
    </row>
    <row r="837" spans="1:27" ht="13.2">
      <c r="A837" s="355"/>
      <c r="B837" s="1370"/>
      <c r="H837" s="1239"/>
      <c r="I837" s="6"/>
      <c r="J837" s="482"/>
      <c r="K837" s="1203"/>
      <c r="L837" s="1234"/>
      <c r="M837" s="1235"/>
      <c r="N837" s="1244"/>
      <c r="O837" s="1236"/>
      <c r="P837" s="1244"/>
      <c r="Q837" s="1234"/>
      <c r="AA837" s="355"/>
    </row>
    <row r="838" spans="1:27" ht="13.2">
      <c r="A838" s="355"/>
      <c r="B838" s="1370"/>
      <c r="H838" s="1239"/>
      <c r="I838" s="6"/>
      <c r="J838" s="482"/>
      <c r="K838" s="1203"/>
      <c r="L838" s="1234"/>
      <c r="M838" s="1235"/>
      <c r="N838" s="1244"/>
      <c r="O838" s="1236"/>
      <c r="P838" s="1244"/>
      <c r="Q838" s="1234"/>
      <c r="AA838" s="355"/>
    </row>
    <row r="839" spans="1:27" ht="13.2">
      <c r="A839" s="355"/>
      <c r="B839" s="1370"/>
      <c r="H839" s="1239"/>
      <c r="I839" s="6"/>
      <c r="J839" s="482"/>
      <c r="K839" s="1203"/>
      <c r="L839" s="1234"/>
      <c r="M839" s="1235"/>
      <c r="N839" s="1244"/>
      <c r="O839" s="1236"/>
      <c r="P839" s="1244"/>
      <c r="Q839" s="1234"/>
      <c r="AA839" s="355"/>
    </row>
    <row r="840" spans="1:27" ht="13.2">
      <c r="A840" s="355"/>
      <c r="B840" s="1370"/>
      <c r="H840" s="1239"/>
      <c r="I840" s="6"/>
      <c r="J840" s="482"/>
      <c r="K840" s="1203"/>
      <c r="L840" s="1234"/>
      <c r="M840" s="1235"/>
      <c r="N840" s="1244"/>
      <c r="O840" s="1236"/>
      <c r="P840" s="1244"/>
      <c r="Q840" s="1234"/>
      <c r="AA840" s="355"/>
    </row>
    <row r="841" spans="1:27" ht="13.2">
      <c r="A841" s="355"/>
      <c r="B841" s="1370"/>
      <c r="H841" s="1239"/>
      <c r="I841" s="6"/>
      <c r="J841" s="482"/>
      <c r="K841" s="1203"/>
      <c r="L841" s="1234"/>
      <c r="M841" s="1235"/>
      <c r="N841" s="1244"/>
      <c r="O841" s="1236"/>
      <c r="P841" s="1244"/>
      <c r="Q841" s="1234"/>
      <c r="AA841" s="355"/>
    </row>
    <row r="842" spans="1:27" ht="13.2">
      <c r="A842" s="355"/>
      <c r="B842" s="1370"/>
      <c r="H842" s="1239"/>
      <c r="I842" s="6"/>
      <c r="J842" s="482"/>
      <c r="K842" s="1203"/>
      <c r="L842" s="1234"/>
      <c r="M842" s="1235"/>
      <c r="N842" s="1244"/>
      <c r="O842" s="1236"/>
      <c r="P842" s="1244"/>
      <c r="Q842" s="1234"/>
      <c r="AA842" s="355"/>
    </row>
    <row r="843" spans="1:27" ht="13.2">
      <c r="A843" s="355"/>
      <c r="B843" s="1370"/>
      <c r="H843" s="1239"/>
      <c r="I843" s="6"/>
      <c r="J843" s="482"/>
      <c r="K843" s="1203"/>
      <c r="L843" s="1234"/>
      <c r="M843" s="1235"/>
      <c r="N843" s="1244"/>
      <c r="O843" s="1236"/>
      <c r="P843" s="1244"/>
      <c r="Q843" s="1234"/>
      <c r="AA843" s="355"/>
    </row>
    <row r="844" spans="1:27" ht="13.2">
      <c r="A844" s="355"/>
      <c r="B844" s="1370"/>
      <c r="H844" s="1239"/>
      <c r="I844" s="6"/>
      <c r="J844" s="482"/>
      <c r="K844" s="1203"/>
      <c r="L844" s="1234"/>
      <c r="M844" s="1235"/>
      <c r="N844" s="1244"/>
      <c r="O844" s="1236"/>
      <c r="P844" s="1244"/>
      <c r="Q844" s="1234"/>
      <c r="AA844" s="355"/>
    </row>
    <row r="845" spans="1:27" ht="13.2">
      <c r="A845" s="355"/>
      <c r="B845" s="1370"/>
      <c r="H845" s="1239"/>
      <c r="I845" s="6"/>
      <c r="J845" s="482"/>
      <c r="K845" s="1203"/>
      <c r="L845" s="1234"/>
      <c r="M845" s="1235"/>
      <c r="N845" s="1244"/>
      <c r="O845" s="1236"/>
      <c r="P845" s="1244"/>
      <c r="Q845" s="1234"/>
      <c r="AA845" s="355"/>
    </row>
    <row r="846" spans="1:27" ht="13.2">
      <c r="A846" s="355"/>
      <c r="B846" s="1370"/>
      <c r="H846" s="1239"/>
      <c r="I846" s="6"/>
      <c r="J846" s="482"/>
      <c r="K846" s="1203"/>
      <c r="L846" s="1234"/>
      <c r="M846" s="1235"/>
      <c r="N846" s="1244"/>
      <c r="O846" s="1236"/>
      <c r="P846" s="1244"/>
      <c r="Q846" s="1234"/>
      <c r="AA846" s="355"/>
    </row>
    <row r="847" spans="1:27" ht="13.2">
      <c r="A847" s="355"/>
      <c r="B847" s="1370"/>
      <c r="H847" s="1239"/>
      <c r="I847" s="6"/>
      <c r="J847" s="482"/>
      <c r="K847" s="1203"/>
      <c r="L847" s="1234"/>
      <c r="M847" s="1235"/>
      <c r="N847" s="1244"/>
      <c r="O847" s="1236"/>
      <c r="P847" s="1244"/>
      <c r="Q847" s="1234"/>
      <c r="AA847" s="355"/>
    </row>
    <row r="848" spans="1:27" ht="13.2">
      <c r="A848" s="355"/>
      <c r="B848" s="1370"/>
      <c r="H848" s="1239"/>
      <c r="I848" s="6"/>
      <c r="J848" s="482"/>
      <c r="K848" s="1203"/>
      <c r="L848" s="1234"/>
      <c r="M848" s="1235"/>
      <c r="N848" s="1244"/>
      <c r="O848" s="1236"/>
      <c r="P848" s="1244"/>
      <c r="Q848" s="1234"/>
      <c r="AA848" s="355"/>
    </row>
    <row r="849" spans="1:27" ht="13.2">
      <c r="A849" s="355"/>
      <c r="B849" s="1370"/>
      <c r="H849" s="1239"/>
      <c r="I849" s="6"/>
      <c r="J849" s="482"/>
      <c r="K849" s="1203"/>
      <c r="L849" s="1234"/>
      <c r="M849" s="1235"/>
      <c r="N849" s="1244"/>
      <c r="O849" s="1236"/>
      <c r="P849" s="1244"/>
      <c r="Q849" s="1234"/>
      <c r="AA849" s="355"/>
    </row>
    <row r="850" spans="1:27" ht="13.2">
      <c r="A850" s="355"/>
      <c r="B850" s="1370"/>
      <c r="H850" s="1239"/>
      <c r="I850" s="6"/>
      <c r="J850" s="482"/>
      <c r="K850" s="1203"/>
      <c r="L850" s="1234"/>
      <c r="M850" s="1235"/>
      <c r="N850" s="1244"/>
      <c r="O850" s="1236"/>
      <c r="P850" s="1244"/>
      <c r="Q850" s="1234"/>
      <c r="AA850" s="355"/>
    </row>
    <row r="851" spans="1:27" ht="13.2">
      <c r="A851" s="355"/>
      <c r="B851" s="1370"/>
      <c r="H851" s="1239"/>
      <c r="I851" s="6"/>
      <c r="J851" s="482"/>
      <c r="K851" s="1203"/>
      <c r="L851" s="1234"/>
      <c r="M851" s="1235"/>
      <c r="N851" s="1244"/>
      <c r="O851" s="1236"/>
      <c r="P851" s="1244"/>
      <c r="Q851" s="1234"/>
      <c r="AA851" s="355"/>
    </row>
    <row r="852" spans="1:27" ht="13.2">
      <c r="A852" s="355"/>
      <c r="B852" s="1370"/>
      <c r="H852" s="1239"/>
      <c r="I852" s="6"/>
      <c r="J852" s="482"/>
      <c r="K852" s="1203"/>
      <c r="L852" s="1234"/>
      <c r="M852" s="1235"/>
      <c r="N852" s="1244"/>
      <c r="O852" s="1236"/>
      <c r="P852" s="1244"/>
      <c r="Q852" s="1234"/>
      <c r="AA852" s="355"/>
    </row>
    <row r="853" spans="1:27" ht="13.2">
      <c r="A853" s="355"/>
      <c r="B853" s="1370"/>
      <c r="H853" s="1239"/>
      <c r="I853" s="6"/>
      <c r="J853" s="482"/>
      <c r="K853" s="1203"/>
      <c r="L853" s="1234"/>
      <c r="M853" s="1235"/>
      <c r="N853" s="1244"/>
      <c r="O853" s="1236"/>
      <c r="P853" s="1244"/>
      <c r="Q853" s="1234"/>
      <c r="AA853" s="355"/>
    </row>
    <row r="854" spans="1:27" ht="13.2">
      <c r="A854" s="355"/>
      <c r="B854" s="1370"/>
      <c r="H854" s="1239"/>
      <c r="I854" s="6"/>
      <c r="J854" s="482"/>
      <c r="K854" s="1203"/>
      <c r="L854" s="1234"/>
      <c r="M854" s="1235"/>
      <c r="N854" s="1244"/>
      <c r="O854" s="1236"/>
      <c r="P854" s="1244"/>
      <c r="Q854" s="1234"/>
      <c r="AA854" s="355"/>
    </row>
    <row r="855" spans="1:27" ht="13.2">
      <c r="A855" s="355"/>
      <c r="B855" s="1370"/>
      <c r="H855" s="1239"/>
      <c r="I855" s="6"/>
      <c r="J855" s="482"/>
      <c r="K855" s="1203"/>
      <c r="L855" s="1234"/>
      <c r="M855" s="1235"/>
      <c r="N855" s="1244"/>
      <c r="O855" s="1236"/>
      <c r="P855" s="1244"/>
      <c r="Q855" s="1234"/>
      <c r="AA855" s="355"/>
    </row>
    <row r="856" spans="1:27" ht="13.2">
      <c r="A856" s="355"/>
      <c r="B856" s="1370"/>
      <c r="H856" s="1239"/>
      <c r="I856" s="6"/>
      <c r="J856" s="482"/>
      <c r="K856" s="1203"/>
      <c r="L856" s="1234"/>
      <c r="M856" s="1235"/>
      <c r="N856" s="1244"/>
      <c r="O856" s="1236"/>
      <c r="P856" s="1244"/>
      <c r="Q856" s="1234"/>
      <c r="AA856" s="355"/>
    </row>
    <row r="857" spans="1:27" ht="13.2">
      <c r="A857" s="355"/>
      <c r="B857" s="1370"/>
      <c r="H857" s="1239"/>
      <c r="I857" s="6"/>
      <c r="J857" s="482"/>
      <c r="K857" s="1203"/>
      <c r="L857" s="1234"/>
      <c r="M857" s="1235"/>
      <c r="N857" s="1244"/>
      <c r="O857" s="1236"/>
      <c r="P857" s="1244"/>
      <c r="Q857" s="1234"/>
      <c r="AA857" s="355"/>
    </row>
    <row r="858" spans="1:27" ht="13.2">
      <c r="A858" s="355"/>
      <c r="B858" s="1370"/>
      <c r="H858" s="1239"/>
      <c r="I858" s="6"/>
      <c r="J858" s="482"/>
      <c r="K858" s="1203"/>
      <c r="L858" s="1234"/>
      <c r="M858" s="1235"/>
      <c r="N858" s="1244"/>
      <c r="O858" s="1236"/>
      <c r="P858" s="1244"/>
      <c r="Q858" s="1234"/>
      <c r="AA858" s="355"/>
    </row>
    <row r="859" spans="1:27" ht="13.2">
      <c r="A859" s="355"/>
      <c r="B859" s="1370"/>
      <c r="H859" s="1239"/>
      <c r="I859" s="6"/>
      <c r="J859" s="482"/>
      <c r="K859" s="1203"/>
      <c r="L859" s="1234"/>
      <c r="M859" s="1235"/>
      <c r="N859" s="1244"/>
      <c r="O859" s="1236"/>
      <c r="P859" s="1244"/>
      <c r="Q859" s="1234"/>
      <c r="AA859" s="355"/>
    </row>
    <row r="860" spans="1:27" ht="13.2">
      <c r="A860" s="355"/>
      <c r="B860" s="1370"/>
      <c r="H860" s="1239"/>
      <c r="I860" s="6"/>
      <c r="J860" s="482"/>
      <c r="K860" s="1203"/>
      <c r="L860" s="1234"/>
      <c r="M860" s="1235"/>
      <c r="N860" s="1244"/>
      <c r="O860" s="1236"/>
      <c r="P860" s="1244"/>
      <c r="Q860" s="1234"/>
      <c r="AA860" s="355"/>
    </row>
    <row r="861" spans="1:27" ht="13.2">
      <c r="A861" s="355"/>
      <c r="B861" s="1370"/>
      <c r="H861" s="1239"/>
      <c r="I861" s="6"/>
      <c r="J861" s="482"/>
      <c r="K861" s="1203"/>
      <c r="L861" s="1234"/>
      <c r="M861" s="1235"/>
      <c r="N861" s="1244"/>
      <c r="O861" s="1236"/>
      <c r="P861" s="1244"/>
      <c r="Q861" s="1234"/>
      <c r="AA861" s="355"/>
    </row>
    <row r="862" spans="1:27" ht="13.2">
      <c r="A862" s="355"/>
      <c r="B862" s="1370"/>
      <c r="H862" s="1239"/>
      <c r="I862" s="6"/>
      <c r="J862" s="482"/>
      <c r="K862" s="1203"/>
      <c r="L862" s="1234"/>
      <c r="M862" s="1235"/>
      <c r="N862" s="1244"/>
      <c r="O862" s="1236"/>
      <c r="P862" s="1244"/>
      <c r="Q862" s="1234"/>
      <c r="AA862" s="355"/>
    </row>
    <row r="863" spans="1:27" ht="13.2">
      <c r="A863" s="355"/>
      <c r="B863" s="1370"/>
      <c r="H863" s="1239"/>
      <c r="I863" s="6"/>
      <c r="J863" s="482"/>
      <c r="K863" s="1203"/>
      <c r="L863" s="1234"/>
      <c r="M863" s="1235"/>
      <c r="N863" s="1244"/>
      <c r="O863" s="1236"/>
      <c r="P863" s="1244"/>
      <c r="Q863" s="1234"/>
      <c r="AA863" s="355"/>
    </row>
    <row r="864" spans="1:27" ht="13.2">
      <c r="A864" s="355"/>
      <c r="B864" s="1370"/>
      <c r="H864" s="1239"/>
      <c r="I864" s="6"/>
      <c r="J864" s="482"/>
      <c r="K864" s="1203"/>
      <c r="L864" s="1234"/>
      <c r="M864" s="1235"/>
      <c r="N864" s="1244"/>
      <c r="O864" s="1236"/>
      <c r="P864" s="1244"/>
      <c r="Q864" s="1234"/>
      <c r="AA864" s="355"/>
    </row>
    <row r="865" spans="1:27" ht="13.2">
      <c r="A865" s="355"/>
      <c r="B865" s="1370"/>
      <c r="H865" s="1239"/>
      <c r="I865" s="6"/>
      <c r="J865" s="482"/>
      <c r="K865" s="1203"/>
      <c r="L865" s="1234"/>
      <c r="M865" s="1235"/>
      <c r="N865" s="1244"/>
      <c r="O865" s="1236"/>
      <c r="P865" s="1244"/>
      <c r="Q865" s="1234"/>
      <c r="AA865" s="355"/>
    </row>
    <row r="866" spans="1:27" ht="13.2">
      <c r="A866" s="355"/>
      <c r="B866" s="1370"/>
      <c r="H866" s="1239"/>
      <c r="I866" s="6"/>
      <c r="J866" s="482"/>
      <c r="K866" s="1203"/>
      <c r="L866" s="1234"/>
      <c r="M866" s="1235"/>
      <c r="N866" s="1244"/>
      <c r="O866" s="1236"/>
      <c r="P866" s="1244"/>
      <c r="Q866" s="1234"/>
      <c r="AA866" s="355"/>
    </row>
    <row r="867" spans="1:27" ht="13.2">
      <c r="A867" s="355"/>
      <c r="B867" s="1370"/>
      <c r="H867" s="1239"/>
      <c r="I867" s="6"/>
      <c r="J867" s="482"/>
      <c r="K867" s="1203"/>
      <c r="L867" s="1234"/>
      <c r="M867" s="1235"/>
      <c r="N867" s="1244"/>
      <c r="O867" s="1236"/>
      <c r="P867" s="1244"/>
      <c r="Q867" s="1234"/>
      <c r="AA867" s="355"/>
    </row>
    <row r="868" spans="1:27" ht="13.2">
      <c r="A868" s="355"/>
      <c r="B868" s="1370"/>
      <c r="H868" s="1239"/>
      <c r="I868" s="6"/>
      <c r="J868" s="482"/>
      <c r="K868" s="1203"/>
      <c r="L868" s="1234"/>
      <c r="M868" s="1235"/>
      <c r="N868" s="1244"/>
      <c r="O868" s="1236"/>
      <c r="P868" s="1244"/>
      <c r="Q868" s="1234"/>
      <c r="AA868" s="355"/>
    </row>
    <row r="869" spans="1:27" ht="13.2">
      <c r="A869" s="355"/>
      <c r="B869" s="1370"/>
      <c r="H869" s="1239"/>
      <c r="I869" s="6"/>
      <c r="J869" s="482"/>
      <c r="K869" s="1203"/>
      <c r="L869" s="1234"/>
      <c r="M869" s="1235"/>
      <c r="N869" s="1244"/>
      <c r="O869" s="1236"/>
      <c r="P869" s="1244"/>
      <c r="Q869" s="1234"/>
      <c r="AA869" s="355"/>
    </row>
    <row r="870" spans="1:27" ht="13.2">
      <c r="A870" s="355"/>
      <c r="B870" s="1370"/>
      <c r="H870" s="1239"/>
      <c r="I870" s="6"/>
      <c r="J870" s="482"/>
      <c r="K870" s="1203"/>
      <c r="L870" s="1234"/>
      <c r="M870" s="1235"/>
      <c r="N870" s="1244"/>
      <c r="O870" s="1236"/>
      <c r="P870" s="1244"/>
      <c r="Q870" s="1234"/>
      <c r="AA870" s="355"/>
    </row>
    <row r="871" spans="1:27" ht="13.2">
      <c r="A871" s="355"/>
      <c r="B871" s="1370"/>
      <c r="H871" s="1239"/>
      <c r="I871" s="6"/>
      <c r="J871" s="482"/>
      <c r="K871" s="1203"/>
      <c r="L871" s="1234"/>
      <c r="M871" s="1235"/>
      <c r="N871" s="1244"/>
      <c r="O871" s="1236"/>
      <c r="P871" s="1244"/>
      <c r="Q871" s="1234"/>
      <c r="AA871" s="355"/>
    </row>
    <row r="872" spans="1:27" ht="13.2">
      <c r="A872" s="355"/>
      <c r="B872" s="1370"/>
      <c r="H872" s="1239"/>
      <c r="I872" s="6"/>
      <c r="J872" s="482"/>
      <c r="K872" s="1203"/>
      <c r="L872" s="1234"/>
      <c r="M872" s="1235"/>
      <c r="N872" s="1244"/>
      <c r="O872" s="1236"/>
      <c r="P872" s="1244"/>
      <c r="Q872" s="1234"/>
      <c r="AA872" s="355"/>
    </row>
    <row r="873" spans="1:27" ht="13.2">
      <c r="A873" s="355"/>
      <c r="B873" s="1370"/>
      <c r="H873" s="1239"/>
      <c r="I873" s="6"/>
      <c r="J873" s="482"/>
      <c r="K873" s="1203"/>
      <c r="L873" s="1234"/>
      <c r="M873" s="1235"/>
      <c r="N873" s="1244"/>
      <c r="O873" s="1236"/>
      <c r="P873" s="1244"/>
      <c r="Q873" s="1234"/>
      <c r="AA873" s="355"/>
    </row>
    <row r="874" spans="1:27" ht="13.2">
      <c r="A874" s="355"/>
      <c r="B874" s="1370"/>
      <c r="H874" s="1239"/>
      <c r="I874" s="6"/>
      <c r="J874" s="482"/>
      <c r="K874" s="1203"/>
      <c r="L874" s="1234"/>
      <c r="M874" s="1235"/>
      <c r="N874" s="1244"/>
      <c r="O874" s="1236"/>
      <c r="P874" s="1244"/>
      <c r="Q874" s="1234"/>
      <c r="AA874" s="355"/>
    </row>
    <row r="875" spans="1:27" ht="13.2">
      <c r="A875" s="355"/>
      <c r="B875" s="1370"/>
      <c r="H875" s="1239"/>
      <c r="I875" s="6"/>
      <c r="J875" s="482"/>
      <c r="K875" s="1203"/>
      <c r="L875" s="1234"/>
      <c r="M875" s="1235"/>
      <c r="N875" s="1244"/>
      <c r="O875" s="1236"/>
      <c r="P875" s="1244"/>
      <c r="Q875" s="1234"/>
      <c r="AA875" s="355"/>
    </row>
    <row r="876" spans="1:27" ht="13.2">
      <c r="A876" s="355"/>
      <c r="B876" s="1370"/>
      <c r="H876" s="1239"/>
      <c r="I876" s="6"/>
      <c r="J876" s="482"/>
      <c r="K876" s="1203"/>
      <c r="L876" s="1234"/>
      <c r="M876" s="1235"/>
      <c r="N876" s="1244"/>
      <c r="O876" s="1236"/>
      <c r="P876" s="1244"/>
      <c r="Q876" s="1234"/>
      <c r="AA876" s="355"/>
    </row>
    <row r="877" spans="1:27" ht="13.2">
      <c r="A877" s="355"/>
      <c r="B877" s="1370"/>
      <c r="H877" s="1239"/>
      <c r="I877" s="6"/>
      <c r="J877" s="482"/>
      <c r="K877" s="1203"/>
      <c r="L877" s="1234"/>
      <c r="M877" s="1235"/>
      <c r="N877" s="1244"/>
      <c r="O877" s="1236"/>
      <c r="P877" s="1244"/>
      <c r="Q877" s="1234"/>
      <c r="AA877" s="355"/>
    </row>
    <row r="878" spans="1:27" ht="13.2">
      <c r="A878" s="355"/>
      <c r="B878" s="1370"/>
      <c r="H878" s="1239"/>
      <c r="I878" s="6"/>
      <c r="J878" s="482"/>
      <c r="K878" s="1203"/>
      <c r="L878" s="1234"/>
      <c r="M878" s="1235"/>
      <c r="N878" s="1244"/>
      <c r="O878" s="1236"/>
      <c r="P878" s="1244"/>
      <c r="Q878" s="1234"/>
      <c r="AA878" s="355"/>
    </row>
    <row r="879" spans="1:27" ht="13.2">
      <c r="A879" s="355"/>
      <c r="B879" s="1370"/>
      <c r="H879" s="1239"/>
      <c r="I879" s="6"/>
      <c r="J879" s="482"/>
      <c r="K879" s="1203"/>
      <c r="L879" s="1234"/>
      <c r="M879" s="1235"/>
      <c r="N879" s="1244"/>
      <c r="O879" s="1236"/>
      <c r="P879" s="1244"/>
      <c r="Q879" s="1234"/>
      <c r="AA879" s="355"/>
    </row>
    <row r="880" spans="1:27" ht="13.2">
      <c r="A880" s="355"/>
      <c r="B880" s="1370"/>
      <c r="H880" s="1239"/>
      <c r="I880" s="6"/>
      <c r="J880" s="482"/>
      <c r="K880" s="1203"/>
      <c r="L880" s="1234"/>
      <c r="M880" s="1235"/>
      <c r="N880" s="1244"/>
      <c r="O880" s="1236"/>
      <c r="P880" s="1244"/>
      <c r="Q880" s="1234"/>
      <c r="AA880" s="355"/>
    </row>
    <row r="881" spans="1:27" ht="13.2">
      <c r="A881" s="355"/>
      <c r="B881" s="1370"/>
      <c r="H881" s="1239"/>
      <c r="I881" s="6"/>
      <c r="J881" s="482"/>
      <c r="K881" s="1203"/>
      <c r="L881" s="1234"/>
      <c r="M881" s="1235"/>
      <c r="N881" s="1244"/>
      <c r="O881" s="1236"/>
      <c r="P881" s="1244"/>
      <c r="Q881" s="1234"/>
      <c r="AA881" s="355"/>
    </row>
    <row r="882" spans="1:27" ht="13.2">
      <c r="A882" s="355"/>
      <c r="B882" s="1370"/>
      <c r="H882" s="1239"/>
      <c r="I882" s="6"/>
      <c r="J882" s="482"/>
      <c r="K882" s="1203"/>
      <c r="L882" s="1234"/>
      <c r="M882" s="1235"/>
      <c r="N882" s="1244"/>
      <c r="O882" s="1236"/>
      <c r="P882" s="1244"/>
      <c r="Q882" s="1234"/>
      <c r="AA882" s="355"/>
    </row>
    <row r="883" spans="1:27" ht="13.2">
      <c r="A883" s="355"/>
      <c r="B883" s="1370"/>
      <c r="H883" s="1239"/>
      <c r="I883" s="6"/>
      <c r="J883" s="482"/>
      <c r="K883" s="1203"/>
      <c r="L883" s="1234"/>
      <c r="M883" s="1235"/>
      <c r="N883" s="1244"/>
      <c r="O883" s="1236"/>
      <c r="P883" s="1244"/>
      <c r="Q883" s="1234"/>
      <c r="AA883" s="355"/>
    </row>
    <row r="884" spans="1:27" ht="13.2">
      <c r="A884" s="355"/>
      <c r="B884" s="1370"/>
      <c r="H884" s="1239"/>
      <c r="I884" s="6"/>
      <c r="J884" s="482"/>
      <c r="K884" s="1203"/>
      <c r="L884" s="1234"/>
      <c r="M884" s="1235"/>
      <c r="N884" s="1244"/>
      <c r="O884" s="1236"/>
      <c r="P884" s="1244"/>
      <c r="Q884" s="1234"/>
      <c r="AA884" s="355"/>
    </row>
    <row r="885" spans="1:27" ht="13.2">
      <c r="A885" s="355"/>
      <c r="B885" s="1370"/>
      <c r="H885" s="1239"/>
      <c r="I885" s="6"/>
      <c r="J885" s="482"/>
      <c r="K885" s="1203"/>
      <c r="L885" s="1234"/>
      <c r="M885" s="1235"/>
      <c r="N885" s="1244"/>
      <c r="O885" s="1236"/>
      <c r="P885" s="1244"/>
      <c r="Q885" s="1234"/>
      <c r="AA885" s="355"/>
    </row>
    <row r="886" spans="1:27" ht="13.2">
      <c r="A886" s="355"/>
      <c r="B886" s="1370"/>
      <c r="H886" s="1239"/>
      <c r="I886" s="6"/>
      <c r="J886" s="482"/>
      <c r="K886" s="1203"/>
      <c r="L886" s="1234"/>
      <c r="M886" s="1235"/>
      <c r="N886" s="1244"/>
      <c r="O886" s="1236"/>
      <c r="P886" s="1244"/>
      <c r="Q886" s="1234"/>
      <c r="AA886" s="355"/>
    </row>
    <row r="887" spans="1:27" ht="13.2">
      <c r="A887" s="355"/>
      <c r="B887" s="1370"/>
      <c r="H887" s="1239"/>
      <c r="I887" s="6"/>
      <c r="J887" s="482"/>
      <c r="K887" s="1203"/>
      <c r="L887" s="1234"/>
      <c r="M887" s="1235"/>
      <c r="N887" s="1244"/>
      <c r="O887" s="1236"/>
      <c r="P887" s="1244"/>
      <c r="Q887" s="1234"/>
      <c r="AA887" s="355"/>
    </row>
    <row r="888" spans="1:27" ht="13.2">
      <c r="A888" s="355"/>
      <c r="B888" s="1370"/>
      <c r="H888" s="1239"/>
      <c r="I888" s="6"/>
      <c r="J888" s="482"/>
      <c r="K888" s="1203"/>
      <c r="L888" s="1234"/>
      <c r="M888" s="1235"/>
      <c r="N888" s="1244"/>
      <c r="O888" s="1236"/>
      <c r="P888" s="1244"/>
      <c r="Q888" s="1234"/>
      <c r="AA888" s="355"/>
    </row>
    <row r="889" spans="1:27" ht="13.2">
      <c r="A889" s="355"/>
      <c r="B889" s="1370"/>
      <c r="H889" s="1239"/>
      <c r="I889" s="6"/>
      <c r="J889" s="482"/>
      <c r="K889" s="1203"/>
      <c r="L889" s="1234"/>
      <c r="M889" s="1235"/>
      <c r="N889" s="1244"/>
      <c r="O889" s="1236"/>
      <c r="P889" s="1244"/>
      <c r="Q889" s="1234"/>
      <c r="AA889" s="355"/>
    </row>
    <row r="890" spans="1:27" ht="13.2">
      <c r="A890" s="355"/>
      <c r="B890" s="1370"/>
      <c r="H890" s="1239"/>
      <c r="I890" s="6"/>
      <c r="J890" s="482"/>
      <c r="K890" s="1203"/>
      <c r="L890" s="1234"/>
      <c r="M890" s="1235"/>
      <c r="N890" s="1244"/>
      <c r="O890" s="1236"/>
      <c r="P890" s="1244"/>
      <c r="Q890" s="1234"/>
      <c r="AA890" s="355"/>
    </row>
    <row r="891" spans="1:27" ht="13.2">
      <c r="A891" s="355"/>
      <c r="B891" s="1370"/>
      <c r="H891" s="1239"/>
      <c r="I891" s="6"/>
      <c r="J891" s="482"/>
      <c r="K891" s="1203"/>
      <c r="L891" s="1234"/>
      <c r="M891" s="1235"/>
      <c r="N891" s="1244"/>
      <c r="O891" s="1236"/>
      <c r="P891" s="1244"/>
      <c r="Q891" s="1234"/>
      <c r="AA891" s="355"/>
    </row>
    <row r="892" spans="1:27" ht="13.2">
      <c r="A892" s="355"/>
      <c r="B892" s="1370"/>
      <c r="H892" s="1239"/>
      <c r="I892" s="6"/>
      <c r="J892" s="482"/>
      <c r="K892" s="1203"/>
      <c r="L892" s="1234"/>
      <c r="M892" s="1235"/>
      <c r="N892" s="1244"/>
      <c r="O892" s="1236"/>
      <c r="P892" s="1244"/>
      <c r="Q892" s="1234"/>
      <c r="AA892" s="355"/>
    </row>
    <row r="893" spans="1:27" ht="13.2">
      <c r="A893" s="355"/>
      <c r="B893" s="1370"/>
      <c r="H893" s="1239"/>
      <c r="I893" s="6"/>
      <c r="J893" s="482"/>
      <c r="K893" s="1203"/>
      <c r="L893" s="1234"/>
      <c r="M893" s="1235"/>
      <c r="N893" s="1244"/>
      <c r="O893" s="1236"/>
      <c r="P893" s="1244"/>
      <c r="Q893" s="1234"/>
      <c r="AA893" s="355"/>
    </row>
    <row r="894" spans="1:27" ht="13.2">
      <c r="A894" s="355"/>
      <c r="B894" s="1370"/>
      <c r="H894" s="1239"/>
      <c r="I894" s="6"/>
      <c r="J894" s="482"/>
      <c r="K894" s="1203"/>
      <c r="L894" s="1234"/>
      <c r="M894" s="1235"/>
      <c r="N894" s="1244"/>
      <c r="O894" s="1236"/>
      <c r="P894" s="1244"/>
      <c r="Q894" s="1234"/>
      <c r="AA894" s="355"/>
    </row>
    <row r="895" spans="1:27" ht="13.2">
      <c r="A895" s="355"/>
      <c r="B895" s="1370"/>
      <c r="H895" s="1239"/>
      <c r="I895" s="6"/>
      <c r="J895" s="482"/>
      <c r="K895" s="1203"/>
      <c r="L895" s="1234"/>
      <c r="M895" s="1235"/>
      <c r="N895" s="1244"/>
      <c r="O895" s="1236"/>
      <c r="P895" s="1244"/>
      <c r="Q895" s="1234"/>
      <c r="AA895" s="355"/>
    </row>
    <row r="896" spans="1:27" ht="13.2">
      <c r="A896" s="355"/>
      <c r="B896" s="1370"/>
      <c r="H896" s="1239"/>
      <c r="I896" s="6"/>
      <c r="J896" s="482"/>
      <c r="K896" s="1203"/>
      <c r="L896" s="1234"/>
      <c r="M896" s="1235"/>
      <c r="N896" s="1244"/>
      <c r="O896" s="1236"/>
      <c r="P896" s="1244"/>
      <c r="Q896" s="1234"/>
      <c r="AA896" s="355"/>
    </row>
    <row r="897" spans="1:27" ht="13.2">
      <c r="A897" s="355"/>
      <c r="B897" s="1370"/>
      <c r="H897" s="1239"/>
      <c r="I897" s="6"/>
      <c r="J897" s="482"/>
      <c r="K897" s="1203"/>
      <c r="L897" s="1234"/>
      <c r="M897" s="1235"/>
      <c r="N897" s="1244"/>
      <c r="O897" s="1236"/>
      <c r="P897" s="1244"/>
      <c r="Q897" s="1234"/>
      <c r="AA897" s="355"/>
    </row>
    <row r="898" spans="1:27" ht="13.2">
      <c r="A898" s="355"/>
      <c r="B898" s="1370"/>
      <c r="H898" s="1239"/>
      <c r="I898" s="6"/>
      <c r="J898" s="482"/>
      <c r="K898" s="1203"/>
      <c r="L898" s="1234"/>
      <c r="M898" s="1235"/>
      <c r="N898" s="1244"/>
      <c r="O898" s="1236"/>
      <c r="P898" s="1244"/>
      <c r="Q898" s="1234"/>
      <c r="AA898" s="355"/>
    </row>
    <row r="899" spans="1:27" ht="13.2">
      <c r="A899" s="355"/>
      <c r="B899" s="1370"/>
      <c r="H899" s="1239"/>
      <c r="I899" s="6"/>
      <c r="J899" s="482"/>
      <c r="K899" s="1203"/>
      <c r="L899" s="1234"/>
      <c r="M899" s="1235"/>
      <c r="N899" s="1244"/>
      <c r="O899" s="1236"/>
      <c r="P899" s="1244"/>
      <c r="Q899" s="1234"/>
      <c r="AA899" s="355"/>
    </row>
    <row r="900" spans="1:27" ht="13.2">
      <c r="A900" s="355"/>
      <c r="B900" s="1370"/>
      <c r="H900" s="1239"/>
      <c r="I900" s="6"/>
      <c r="J900" s="482"/>
      <c r="K900" s="1203"/>
      <c r="L900" s="1234"/>
      <c r="M900" s="1235"/>
      <c r="N900" s="1244"/>
      <c r="O900" s="1236"/>
      <c r="P900" s="1244"/>
      <c r="Q900" s="1234"/>
      <c r="AA900" s="355"/>
    </row>
    <row r="901" spans="1:27" ht="13.2">
      <c r="A901" s="355"/>
      <c r="B901" s="1370"/>
      <c r="H901" s="1239"/>
      <c r="I901" s="6"/>
      <c r="J901" s="482"/>
      <c r="K901" s="1203"/>
      <c r="L901" s="1234"/>
      <c r="M901" s="1235"/>
      <c r="N901" s="1244"/>
      <c r="O901" s="1236"/>
      <c r="P901" s="1244"/>
      <c r="Q901" s="1234"/>
      <c r="AA901" s="355"/>
    </row>
    <row r="902" spans="1:27" ht="13.2">
      <c r="A902" s="355"/>
      <c r="B902" s="1370"/>
      <c r="H902" s="1239"/>
      <c r="I902" s="6"/>
      <c r="J902" s="482"/>
      <c r="K902" s="1203"/>
      <c r="L902" s="1234"/>
      <c r="M902" s="1235"/>
      <c r="N902" s="1244"/>
      <c r="O902" s="1236"/>
      <c r="P902" s="1244"/>
      <c r="Q902" s="1234"/>
      <c r="AA902" s="355"/>
    </row>
  </sheetData>
  <autoFilter ref="A3:AB528" xr:uid="{00000000-0009-0000-0000-000024000000}"/>
  <customSheetViews>
    <customSheetView guid="{BC424814-40A3-4B04-969C-358EE5C51724}" filter="1" showAutoFilter="1">
      <pageMargins left="0.7" right="0.7" top="0.75" bottom="0.75" header="0.3" footer="0.3"/>
      <autoFilter ref="M10:M11" xr:uid="{66BB5356-845E-4028-9E7A-39F943A609F5}"/>
    </customSheetView>
    <customSheetView guid="{859E8F4F-CDA7-4144-A3F8-CC268F11A414}" filter="1" showAutoFilter="1">
      <pageMargins left="0.7" right="0.7" top="0.75" bottom="0.75" header="0.3" footer="0.3"/>
      <autoFilter ref="B3:AB613" xr:uid="{9CFEEB03-FFC8-4E9D-A617-3F0FBECFA552}">
        <sortState xmlns:xlrd2="http://schemas.microsoft.com/office/spreadsheetml/2017/richdata2" ref="B3:AB613">
          <sortCondition descending="1" ref="B3:B613"/>
        </sortState>
      </autoFilter>
    </customSheetView>
  </customSheetViews>
  <phoneticPr fontId="151"/>
  <conditionalFormatting sqref="A1 B2:B902">
    <cfRule type="notContainsBlanks" dxfId="622" priority="1">
      <formula>LEN(TRIM(A1))&gt;0</formula>
    </cfRule>
  </conditionalFormatting>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xr:uid="{00000000-0002-0000-2400-000000000000}">
          <x14:formula1>
            <xm:f>条件勿动!$G:$G</xm:f>
          </x14:formula1>
          <xm:sqref>I4:I682</xm:sqref>
        </x14:dataValidation>
      </x14:dataValidations>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AA947"/>
  <sheetViews>
    <sheetView workbookViewId="0">
      <pane ySplit="3" topLeftCell="A4" activePane="bottomLeft" state="frozen"/>
      <selection pane="bottomLeft" activeCell="B5" sqref="B5"/>
    </sheetView>
  </sheetViews>
  <sheetFormatPr defaultColWidth="12.6640625" defaultRowHeight="15.75" customHeight="1"/>
  <cols>
    <col min="1" max="1" width="9.88671875" customWidth="1"/>
    <col min="2" max="3" width="7.6640625" customWidth="1"/>
    <col min="4" max="4" width="9" customWidth="1"/>
    <col min="5" max="5" width="10.109375" customWidth="1"/>
    <col min="6" max="6" width="9.109375" customWidth="1"/>
    <col min="7" max="7" width="9.44140625" customWidth="1"/>
    <col min="8" max="8" width="9" customWidth="1"/>
    <col min="9" max="9" width="6.88671875" customWidth="1"/>
    <col min="10" max="10" width="8.44140625" customWidth="1"/>
    <col min="11" max="11" width="7.77734375" customWidth="1"/>
    <col min="12" max="12" width="10.33203125" customWidth="1"/>
    <col min="13" max="13" width="9.109375" customWidth="1"/>
    <col min="14" max="15" width="8.77734375" customWidth="1"/>
    <col min="16" max="16" width="8.6640625" customWidth="1"/>
    <col min="17" max="17" width="9.109375" customWidth="1"/>
    <col min="18" max="18" width="10" customWidth="1"/>
    <col min="19" max="19" width="7.88671875" customWidth="1"/>
    <col min="20" max="21" width="10" customWidth="1"/>
    <col min="22" max="22" width="7.88671875" customWidth="1"/>
    <col min="23" max="23" width="8.77734375" customWidth="1"/>
    <col min="24" max="24" width="8.44140625" customWidth="1"/>
    <col min="25" max="25" width="7.6640625" customWidth="1"/>
    <col min="26" max="26" width="17.6640625" customWidth="1"/>
    <col min="27" max="27" width="43.88671875" customWidth="1"/>
  </cols>
  <sheetData>
    <row r="1" spans="1:27" ht="13.2">
      <c r="A1" s="1371" t="s">
        <v>4063</v>
      </c>
      <c r="B1" s="10"/>
      <c r="C1" s="10"/>
      <c r="D1" s="10"/>
      <c r="E1" s="6"/>
      <c r="G1" s="1239" t="s">
        <v>3415</v>
      </c>
      <c r="H1" s="1201" t="s">
        <v>3416</v>
      </c>
      <c r="I1" s="1202">
        <v>5.17</v>
      </c>
      <c r="J1" s="1203" t="s">
        <v>3417</v>
      </c>
      <c r="K1" s="1234"/>
      <c r="L1" s="1235"/>
      <c r="M1" s="1235" t="s">
        <v>3418</v>
      </c>
      <c r="N1" s="1236"/>
      <c r="O1" s="1235"/>
      <c r="P1" s="1234"/>
      <c r="Q1" s="1239"/>
      <c r="R1" s="1239"/>
      <c r="S1" s="1239"/>
      <c r="T1" s="1239"/>
      <c r="U1" s="1239"/>
      <c r="V1" s="1239"/>
      <c r="W1" s="1239"/>
      <c r="X1" s="1357"/>
    </row>
    <row r="2" spans="1:27" ht="13.2">
      <c r="A2" s="2"/>
      <c r="B2" s="2"/>
      <c r="C2" s="2"/>
      <c r="D2" s="2"/>
      <c r="E2" s="2"/>
      <c r="F2" s="2"/>
      <c r="G2" s="1200" t="s">
        <v>3419</v>
      </c>
      <c r="H2" s="1201" t="s">
        <v>3416</v>
      </c>
      <c r="I2" s="1202">
        <v>0.88</v>
      </c>
      <c r="J2" s="1203"/>
      <c r="K2" s="1193"/>
      <c r="L2" s="1204"/>
      <c r="M2" s="1204"/>
      <c r="N2" s="1195"/>
      <c r="O2" s="1204"/>
      <c r="P2" s="1193"/>
      <c r="Q2" s="1205"/>
      <c r="R2" s="1205"/>
      <c r="S2" s="1205"/>
      <c r="T2" s="1205"/>
      <c r="U2" s="1205"/>
      <c r="V2" s="1205"/>
      <c r="W2" s="1205"/>
      <c r="X2" s="2"/>
      <c r="Y2" s="2"/>
      <c r="Z2" s="2"/>
      <c r="AA2" s="2"/>
    </row>
    <row r="3" spans="1:27" ht="27.75" customHeight="1">
      <c r="A3" s="3" t="s">
        <v>3421</v>
      </c>
      <c r="B3" s="3" t="s">
        <v>3422</v>
      </c>
      <c r="C3" s="3" t="s">
        <v>3423</v>
      </c>
      <c r="D3" s="3" t="s">
        <v>3424</v>
      </c>
      <c r="E3" s="3" t="s">
        <v>3425</v>
      </c>
      <c r="F3" s="3" t="s">
        <v>3426</v>
      </c>
      <c r="G3" s="1208" t="s">
        <v>3427</v>
      </c>
      <c r="H3" s="1209" t="s">
        <v>4064</v>
      </c>
      <c r="I3" s="1210" t="s">
        <v>3429</v>
      </c>
      <c r="J3" s="1372" t="s">
        <v>3430</v>
      </c>
      <c r="K3" s="1373" t="s">
        <v>3431</v>
      </c>
      <c r="L3" s="1374" t="s">
        <v>3432</v>
      </c>
      <c r="M3" s="1374" t="s">
        <v>3433</v>
      </c>
      <c r="N3" s="1375" t="s">
        <v>3434</v>
      </c>
      <c r="O3" s="1374" t="s">
        <v>3435</v>
      </c>
      <c r="P3" s="1374" t="s">
        <v>3436</v>
      </c>
      <c r="Q3" s="1208" t="s">
        <v>3437</v>
      </c>
      <c r="R3" s="1208" t="s">
        <v>3438</v>
      </c>
      <c r="S3" s="1208" t="s">
        <v>3439</v>
      </c>
      <c r="T3" s="1208" t="s">
        <v>3440</v>
      </c>
      <c r="U3" s="1376" t="s">
        <v>3441</v>
      </c>
      <c r="V3" s="1376" t="s">
        <v>3442</v>
      </c>
      <c r="W3" s="1208" t="s">
        <v>3443</v>
      </c>
      <c r="X3" s="3" t="s">
        <v>3444</v>
      </c>
      <c r="Y3" s="3" t="s">
        <v>4065</v>
      </c>
      <c r="Z3" s="3" t="s">
        <v>3420</v>
      </c>
      <c r="AA3" s="3"/>
    </row>
    <row r="4" spans="1:27" ht="18">
      <c r="A4" s="1377">
        <v>44920</v>
      </c>
      <c r="B4" s="666" t="s">
        <v>570</v>
      </c>
      <c r="C4" s="666" t="s">
        <v>3456</v>
      </c>
      <c r="D4" s="666" t="s">
        <v>462</v>
      </c>
      <c r="E4" s="666" t="s">
        <v>3497</v>
      </c>
      <c r="F4" s="666"/>
      <c r="G4" s="1245">
        <v>22000</v>
      </c>
      <c r="H4" s="1220" t="s">
        <v>3063</v>
      </c>
      <c r="I4" s="1355" t="s">
        <v>3453</v>
      </c>
      <c r="J4" s="1203"/>
      <c r="K4" s="1234"/>
      <c r="L4" s="1235"/>
      <c r="M4" s="1235"/>
      <c r="N4" s="1235"/>
      <c r="O4" s="1235"/>
      <c r="P4" s="1365">
        <v>25000</v>
      </c>
      <c r="S4" s="1238"/>
      <c r="U4" s="1239">
        <f t="shared" ref="U4:U258" si="0">G4-J4-K4-L4-P4-Q4-T4</f>
        <v>-3000</v>
      </c>
      <c r="V4" s="1239">
        <v>0</v>
      </c>
      <c r="W4" s="1240">
        <f t="shared" ref="W4:W258" si="1">G4-J4-K4-L4-M4-O4-P4-Q4-R4-S4-T4-V4</f>
        <v>-3000</v>
      </c>
      <c r="X4" s="1378">
        <f t="shared" ref="X4:X258" si="2">W4/G4</f>
        <v>-0.13636363636363635</v>
      </c>
      <c r="Y4" s="666" t="s">
        <v>108</v>
      </c>
      <c r="Z4" s="666" t="s">
        <v>4066</v>
      </c>
    </row>
    <row r="5" spans="1:27" ht="18">
      <c r="A5" s="1377">
        <v>44900</v>
      </c>
      <c r="B5" s="666" t="s">
        <v>1906</v>
      </c>
      <c r="C5" s="666"/>
      <c r="D5" s="666" t="s">
        <v>3452</v>
      </c>
      <c r="E5" s="666" t="s">
        <v>3497</v>
      </c>
      <c r="F5" s="666"/>
      <c r="G5" s="1245">
        <v>429000</v>
      </c>
      <c r="H5" s="1220" t="s">
        <v>3063</v>
      </c>
      <c r="I5" s="1355" t="s">
        <v>3453</v>
      </c>
      <c r="J5" s="1358"/>
      <c r="K5" s="1234"/>
      <c r="L5" s="1235"/>
      <c r="M5" s="1235"/>
      <c r="N5" s="1236">
        <v>8</v>
      </c>
      <c r="O5" s="1235"/>
      <c r="P5" s="1356">
        <v>429000</v>
      </c>
      <c r="Q5" s="1239"/>
      <c r="R5" s="1239"/>
      <c r="S5" s="1237"/>
      <c r="T5" s="1239"/>
      <c r="U5" s="1239">
        <f t="shared" si="0"/>
        <v>0</v>
      </c>
      <c r="V5" s="1239">
        <f t="shared" ref="V5:V259" si="3">U5-U5/1.1</f>
        <v>0</v>
      </c>
      <c r="W5" s="1240">
        <f t="shared" si="1"/>
        <v>0</v>
      </c>
      <c r="X5" s="1378">
        <f t="shared" si="2"/>
        <v>0</v>
      </c>
      <c r="Y5" s="666" t="s">
        <v>3508</v>
      </c>
      <c r="Z5" s="666" t="s">
        <v>4067</v>
      </c>
    </row>
    <row r="6" spans="1:27" ht="18">
      <c r="A6" s="1377">
        <v>44910</v>
      </c>
      <c r="B6" s="666" t="s">
        <v>1906</v>
      </c>
      <c r="C6" s="666"/>
      <c r="D6" s="666" t="s">
        <v>3452</v>
      </c>
      <c r="E6" s="666" t="s">
        <v>3895</v>
      </c>
      <c r="F6" s="666" t="s">
        <v>3524</v>
      </c>
      <c r="G6" s="1245">
        <v>40000</v>
      </c>
      <c r="H6" s="1220" t="s">
        <v>3063</v>
      </c>
      <c r="I6" s="1355" t="s">
        <v>3453</v>
      </c>
      <c r="J6" s="1203"/>
      <c r="K6" s="1234"/>
      <c r="L6" s="1235"/>
      <c r="M6" s="1235"/>
      <c r="N6" s="1236">
        <v>1</v>
      </c>
      <c r="O6" s="1235"/>
      <c r="P6" s="1365">
        <v>40000</v>
      </c>
      <c r="S6" s="1238"/>
      <c r="U6" s="1239">
        <f t="shared" si="0"/>
        <v>0</v>
      </c>
      <c r="V6" s="1239">
        <f t="shared" si="3"/>
        <v>0</v>
      </c>
      <c r="W6" s="1240">
        <f t="shared" si="1"/>
        <v>0</v>
      </c>
      <c r="X6" s="1378">
        <f t="shared" si="2"/>
        <v>0</v>
      </c>
      <c r="Y6" s="666" t="s">
        <v>3508</v>
      </c>
      <c r="Z6" s="666" t="s">
        <v>4068</v>
      </c>
    </row>
    <row r="7" spans="1:27" ht="18">
      <c r="A7" s="1379">
        <v>44913</v>
      </c>
      <c r="B7" s="284" t="s">
        <v>1906</v>
      </c>
      <c r="C7" s="284"/>
      <c r="D7" s="284" t="s">
        <v>255</v>
      </c>
      <c r="E7" s="284" t="s">
        <v>3497</v>
      </c>
      <c r="F7" s="284" t="s">
        <v>3505</v>
      </c>
      <c r="G7" s="1342">
        <v>45000</v>
      </c>
      <c r="H7" s="1268" t="s">
        <v>3063</v>
      </c>
      <c r="I7" s="1380" t="s">
        <v>3453</v>
      </c>
      <c r="J7" s="1381"/>
      <c r="K7" s="1271"/>
      <c r="L7" s="1272"/>
      <c r="M7" s="1272"/>
      <c r="N7" s="1273">
        <v>1</v>
      </c>
      <c r="O7" s="1272"/>
      <c r="P7" s="1382">
        <v>45000</v>
      </c>
      <c r="Q7" s="81"/>
      <c r="R7" s="81"/>
      <c r="S7" s="1275"/>
      <c r="T7" s="81"/>
      <c r="U7" s="1239">
        <f t="shared" si="0"/>
        <v>0</v>
      </c>
      <c r="V7" s="1239">
        <f t="shared" si="3"/>
        <v>0</v>
      </c>
      <c r="W7" s="1240">
        <f t="shared" si="1"/>
        <v>0</v>
      </c>
      <c r="X7" s="1383">
        <f t="shared" si="2"/>
        <v>0</v>
      </c>
      <c r="Y7" s="284" t="s">
        <v>107</v>
      </c>
      <c r="Z7" s="284" t="s">
        <v>4069</v>
      </c>
      <c r="AA7" s="81"/>
    </row>
    <row r="8" spans="1:27" ht="18">
      <c r="A8" s="1379">
        <v>44913</v>
      </c>
      <c r="B8" s="284" t="s">
        <v>1906</v>
      </c>
      <c r="C8" s="284"/>
      <c r="D8" s="284" t="s">
        <v>3697</v>
      </c>
      <c r="E8" s="284" t="s">
        <v>3497</v>
      </c>
      <c r="F8" s="284" t="s">
        <v>3545</v>
      </c>
      <c r="G8" s="1342">
        <v>127000</v>
      </c>
      <c r="H8" s="1268" t="s">
        <v>3063</v>
      </c>
      <c r="I8" s="1380" t="s">
        <v>3453</v>
      </c>
      <c r="J8" s="1381"/>
      <c r="K8" s="1271"/>
      <c r="L8" s="1272"/>
      <c r="M8" s="1272"/>
      <c r="N8" s="1273">
        <v>2</v>
      </c>
      <c r="O8" s="1272"/>
      <c r="P8" s="1382">
        <v>127000</v>
      </c>
      <c r="Q8" s="81"/>
      <c r="R8" s="81"/>
      <c r="S8" s="1275"/>
      <c r="T8" s="81"/>
      <c r="U8" s="1239">
        <f t="shared" si="0"/>
        <v>0</v>
      </c>
      <c r="V8" s="1239">
        <f t="shared" si="3"/>
        <v>0</v>
      </c>
      <c r="W8" s="1240">
        <f t="shared" si="1"/>
        <v>0</v>
      </c>
      <c r="X8" s="1383">
        <f t="shared" si="2"/>
        <v>0</v>
      </c>
      <c r="Y8" s="284" t="s">
        <v>3508</v>
      </c>
      <c r="Z8" s="284" t="s">
        <v>4070</v>
      </c>
      <c r="AA8" s="81"/>
    </row>
    <row r="9" spans="1:27" ht="18">
      <c r="A9" s="1379">
        <v>44913</v>
      </c>
      <c r="B9" s="284" t="s">
        <v>1170</v>
      </c>
      <c r="C9" s="284" t="s">
        <v>3456</v>
      </c>
      <c r="D9" s="284" t="s">
        <v>3503</v>
      </c>
      <c r="E9" s="284" t="s">
        <v>3497</v>
      </c>
      <c r="F9" s="284" t="s">
        <v>3498</v>
      </c>
      <c r="G9" s="1342">
        <v>16000</v>
      </c>
      <c r="H9" s="1268" t="s">
        <v>3063</v>
      </c>
      <c r="I9" s="1380" t="s">
        <v>3453</v>
      </c>
      <c r="J9" s="1381"/>
      <c r="K9" s="1271"/>
      <c r="L9" s="1272"/>
      <c r="M9" s="1272"/>
      <c r="N9" s="1272"/>
      <c r="O9" s="1272"/>
      <c r="P9" s="1384">
        <v>16000</v>
      </c>
      <c r="Q9" s="81"/>
      <c r="R9" s="81"/>
      <c r="S9" s="1275"/>
      <c r="T9" s="81"/>
      <c r="U9" s="1239">
        <f t="shared" si="0"/>
        <v>0</v>
      </c>
      <c r="V9" s="1239">
        <f t="shared" si="3"/>
        <v>0</v>
      </c>
      <c r="W9" s="1240">
        <f t="shared" si="1"/>
        <v>0</v>
      </c>
      <c r="X9" s="1383">
        <f t="shared" si="2"/>
        <v>0</v>
      </c>
      <c r="Y9" s="284" t="s">
        <v>1540</v>
      </c>
      <c r="Z9" s="284" t="s">
        <v>4071</v>
      </c>
      <c r="AA9" s="81"/>
    </row>
    <row r="10" spans="1:27" ht="18">
      <c r="A10" s="1377">
        <v>44920</v>
      </c>
      <c r="B10" s="666" t="s">
        <v>570</v>
      </c>
      <c r="C10" s="666" t="s">
        <v>3446</v>
      </c>
      <c r="D10" s="666" t="s">
        <v>462</v>
      </c>
      <c r="E10" s="666" t="s">
        <v>373</v>
      </c>
      <c r="F10" s="666"/>
      <c r="G10" s="1245">
        <v>38000</v>
      </c>
      <c r="H10" s="1220" t="s">
        <v>3063</v>
      </c>
      <c r="I10" s="1355" t="s">
        <v>3453</v>
      </c>
      <c r="J10" s="1203"/>
      <c r="K10" s="1234"/>
      <c r="L10" s="1235"/>
      <c r="M10" s="1235"/>
      <c r="N10" s="1235"/>
      <c r="O10" s="1235"/>
      <c r="P10" s="1365">
        <v>38000</v>
      </c>
      <c r="S10" s="1238"/>
      <c r="U10" s="1239">
        <f t="shared" si="0"/>
        <v>0</v>
      </c>
      <c r="V10" s="1239">
        <f t="shared" si="3"/>
        <v>0</v>
      </c>
      <c r="W10" s="1240">
        <f t="shared" si="1"/>
        <v>0</v>
      </c>
      <c r="X10" s="1378">
        <f t="shared" si="2"/>
        <v>0</v>
      </c>
      <c r="Y10" s="666" t="s">
        <v>108</v>
      </c>
      <c r="Z10" s="666" t="s">
        <v>4072</v>
      </c>
    </row>
    <row r="11" spans="1:27" ht="18">
      <c r="A11" s="1379">
        <v>44921</v>
      </c>
      <c r="B11" s="284" t="s">
        <v>1906</v>
      </c>
      <c r="C11" s="284"/>
      <c r="D11" s="284" t="s">
        <v>462</v>
      </c>
      <c r="E11" s="284" t="s">
        <v>373</v>
      </c>
      <c r="F11" s="284"/>
      <c r="G11" s="1342">
        <v>65000</v>
      </c>
      <c r="H11" s="1268" t="s">
        <v>3063</v>
      </c>
      <c r="I11" s="1380" t="s">
        <v>3453</v>
      </c>
      <c r="J11" s="1381"/>
      <c r="K11" s="1271"/>
      <c r="L11" s="1272"/>
      <c r="M11" s="1272"/>
      <c r="N11" s="1273">
        <v>1</v>
      </c>
      <c r="O11" s="1272"/>
      <c r="P11" s="1384">
        <v>65000</v>
      </c>
      <c r="Q11" s="81"/>
      <c r="R11" s="81"/>
      <c r="S11" s="1275"/>
      <c r="T11" s="81"/>
      <c r="U11" s="1239">
        <f t="shared" si="0"/>
        <v>0</v>
      </c>
      <c r="V11" s="1239">
        <f t="shared" si="3"/>
        <v>0</v>
      </c>
      <c r="W11" s="1240">
        <f t="shared" si="1"/>
        <v>0</v>
      </c>
      <c r="X11" s="1383">
        <f t="shared" si="2"/>
        <v>0</v>
      </c>
      <c r="Y11" s="284" t="s">
        <v>108</v>
      </c>
      <c r="Z11" s="284" t="s">
        <v>4073</v>
      </c>
      <c r="AA11" s="81"/>
    </row>
    <row r="12" spans="1:27" ht="18">
      <c r="A12" s="1377">
        <v>44922</v>
      </c>
      <c r="B12" s="666" t="s">
        <v>1170</v>
      </c>
      <c r="C12" s="666" t="s">
        <v>3456</v>
      </c>
      <c r="D12" s="666" t="s">
        <v>462</v>
      </c>
      <c r="E12" s="666" t="s">
        <v>373</v>
      </c>
      <c r="F12" s="666" t="s">
        <v>3498</v>
      </c>
      <c r="G12" s="1245">
        <v>38000</v>
      </c>
      <c r="H12" s="1220" t="s">
        <v>3063</v>
      </c>
      <c r="I12" s="1355" t="s">
        <v>3453</v>
      </c>
      <c r="J12" s="1203"/>
      <c r="K12" s="1234"/>
      <c r="L12" s="1235"/>
      <c r="M12" s="1235"/>
      <c r="N12" s="1235"/>
      <c r="O12" s="1235"/>
      <c r="P12" s="1365">
        <v>38000</v>
      </c>
      <c r="S12" s="1238"/>
      <c r="U12" s="1239">
        <f t="shared" si="0"/>
        <v>0</v>
      </c>
      <c r="V12" s="1239">
        <f t="shared" si="3"/>
        <v>0</v>
      </c>
      <c r="W12" s="1240">
        <f t="shared" si="1"/>
        <v>0</v>
      </c>
      <c r="X12" s="1378">
        <f t="shared" si="2"/>
        <v>0</v>
      </c>
      <c r="Y12" s="666" t="s">
        <v>108</v>
      </c>
      <c r="Z12" s="666" t="s">
        <v>4074</v>
      </c>
    </row>
    <row r="13" spans="1:27" ht="18">
      <c r="A13" s="1377">
        <v>44922</v>
      </c>
      <c r="B13" s="666" t="s">
        <v>1170</v>
      </c>
      <c r="C13" s="666" t="s">
        <v>3456</v>
      </c>
      <c r="D13" s="666" t="s">
        <v>3452</v>
      </c>
      <c r="E13" s="666" t="s">
        <v>373</v>
      </c>
      <c r="F13" s="666" t="s">
        <v>3498</v>
      </c>
      <c r="G13" s="1245">
        <v>17000</v>
      </c>
      <c r="H13" s="1220" t="s">
        <v>3063</v>
      </c>
      <c r="I13" s="1355" t="s">
        <v>3453</v>
      </c>
      <c r="J13" s="1203"/>
      <c r="K13" s="1234"/>
      <c r="L13" s="1235"/>
      <c r="M13" s="1235"/>
      <c r="N13" s="1235"/>
      <c r="O13" s="1235"/>
      <c r="P13" s="1356">
        <v>17000</v>
      </c>
      <c r="S13" s="1238"/>
      <c r="U13" s="1239">
        <f t="shared" si="0"/>
        <v>0</v>
      </c>
      <c r="V13" s="1239">
        <f t="shared" si="3"/>
        <v>0</v>
      </c>
      <c r="W13" s="1240">
        <f t="shared" si="1"/>
        <v>0</v>
      </c>
      <c r="X13" s="1378">
        <f t="shared" si="2"/>
        <v>0</v>
      </c>
      <c r="Y13" s="666" t="s">
        <v>3508</v>
      </c>
      <c r="Z13" s="666" t="s">
        <v>4075</v>
      </c>
    </row>
    <row r="14" spans="1:27" ht="18">
      <c r="A14" s="1377">
        <v>44922</v>
      </c>
      <c r="B14" s="666" t="s">
        <v>1170</v>
      </c>
      <c r="C14" s="666" t="s">
        <v>3456</v>
      </c>
      <c r="D14" s="666" t="s">
        <v>3452</v>
      </c>
      <c r="E14" s="666" t="s">
        <v>373</v>
      </c>
      <c r="F14" s="666" t="s">
        <v>3498</v>
      </c>
      <c r="G14" s="1245">
        <v>17000</v>
      </c>
      <c r="H14" s="1220" t="s">
        <v>3063</v>
      </c>
      <c r="I14" s="1355" t="s">
        <v>3453</v>
      </c>
      <c r="J14" s="1203"/>
      <c r="K14" s="1234"/>
      <c r="L14" s="1235"/>
      <c r="M14" s="1235"/>
      <c r="N14" s="1235"/>
      <c r="O14" s="1235"/>
      <c r="P14" s="1356">
        <v>17000</v>
      </c>
      <c r="S14" s="1238"/>
      <c r="U14" s="1239">
        <f t="shared" si="0"/>
        <v>0</v>
      </c>
      <c r="V14" s="1239">
        <f t="shared" si="3"/>
        <v>0</v>
      </c>
      <c r="W14" s="1240">
        <f t="shared" si="1"/>
        <v>0</v>
      </c>
      <c r="X14" s="1378">
        <f t="shared" si="2"/>
        <v>0</v>
      </c>
      <c r="Y14" s="666" t="s">
        <v>3508</v>
      </c>
      <c r="Z14" s="666" t="s">
        <v>4076</v>
      </c>
    </row>
    <row r="15" spans="1:27" ht="18">
      <c r="A15" s="1377">
        <v>44923</v>
      </c>
      <c r="B15" s="666" t="s">
        <v>1170</v>
      </c>
      <c r="C15" s="666" t="s">
        <v>3456</v>
      </c>
      <c r="D15" s="666" t="s">
        <v>3503</v>
      </c>
      <c r="E15" s="666" t="s">
        <v>4077</v>
      </c>
      <c r="F15" s="666" t="s">
        <v>3498</v>
      </c>
      <c r="G15" s="1245">
        <v>16000</v>
      </c>
      <c r="H15" s="1220" t="s">
        <v>3063</v>
      </c>
      <c r="I15" s="1355" t="s">
        <v>3453</v>
      </c>
      <c r="J15" s="1203"/>
      <c r="K15" s="1234"/>
      <c r="L15" s="1235"/>
      <c r="M15" s="1235"/>
      <c r="N15" s="1244"/>
      <c r="O15" s="1244"/>
      <c r="P15" s="1234">
        <v>16000</v>
      </c>
      <c r="S15" s="1238"/>
      <c r="U15" s="1239">
        <f t="shared" si="0"/>
        <v>0</v>
      </c>
      <c r="V15" s="1239">
        <f t="shared" si="3"/>
        <v>0</v>
      </c>
      <c r="W15" s="1240">
        <f t="shared" si="1"/>
        <v>0</v>
      </c>
      <c r="X15" s="1378">
        <f t="shared" si="2"/>
        <v>0</v>
      </c>
      <c r="Y15" s="666" t="s">
        <v>1540</v>
      </c>
      <c r="Z15" s="666" t="s">
        <v>4078</v>
      </c>
    </row>
    <row r="16" spans="1:27" ht="18">
      <c r="A16" s="1379">
        <v>44923</v>
      </c>
      <c r="B16" s="284" t="s">
        <v>1170</v>
      </c>
      <c r="C16" s="284" t="s">
        <v>3446</v>
      </c>
      <c r="D16" s="284" t="s">
        <v>3503</v>
      </c>
      <c r="E16" s="284" t="s">
        <v>3148</v>
      </c>
      <c r="F16" s="284" t="s">
        <v>3626</v>
      </c>
      <c r="G16" s="1342">
        <v>11000</v>
      </c>
      <c r="H16" s="1268" t="s">
        <v>3063</v>
      </c>
      <c r="I16" s="1380" t="s">
        <v>3453</v>
      </c>
      <c r="J16" s="1381"/>
      <c r="K16" s="1271" t="e">
        <f ca="1">_xludf.IFS(C16="成田机场",3000,C16="羽田机场",1200,D16="NearMe",1000,D16="VIP-limo",G16*0.12)</f>
        <v>#NAME?</v>
      </c>
      <c r="L16" s="1272" t="e">
        <f ca="1">_xludf.IFS(C16="成田机场",4000,C16="羽田机场",1000,D16="VIP-limo",0)</f>
        <v>#NAME?</v>
      </c>
      <c r="M16" s="1272"/>
      <c r="N16" s="1272"/>
      <c r="O16" s="1272">
        <v>4000</v>
      </c>
      <c r="P16" s="1384"/>
      <c r="Q16" s="81"/>
      <c r="R16" s="81"/>
      <c r="S16" s="1275"/>
      <c r="T16" s="81"/>
      <c r="U16" s="1276" t="e">
        <f t="shared" ca="1" si="0"/>
        <v>#NAME?</v>
      </c>
      <c r="V16" s="1276" t="e">
        <f t="shared" ca="1" si="3"/>
        <v>#NAME?</v>
      </c>
      <c r="W16" s="1276" t="e">
        <f t="shared" ca="1" si="1"/>
        <v>#NAME?</v>
      </c>
      <c r="X16" s="1383" t="e">
        <f t="shared" ca="1" si="2"/>
        <v>#NAME?</v>
      </c>
      <c r="Y16" s="284" t="s">
        <v>1540</v>
      </c>
      <c r="Z16" s="284" t="s">
        <v>4079</v>
      </c>
      <c r="AA16" s="81"/>
    </row>
    <row r="17" spans="1:27" ht="18">
      <c r="A17" s="1377">
        <v>44923</v>
      </c>
      <c r="B17" s="666" t="s">
        <v>570</v>
      </c>
      <c r="C17" s="666" t="s">
        <v>3456</v>
      </c>
      <c r="D17" s="666" t="s">
        <v>3503</v>
      </c>
      <c r="E17" s="666" t="s">
        <v>4077</v>
      </c>
      <c r="F17" s="666" t="s">
        <v>3498</v>
      </c>
      <c r="G17" s="1245">
        <v>16000</v>
      </c>
      <c r="H17" s="1220" t="s">
        <v>3063</v>
      </c>
      <c r="I17" s="1355" t="s">
        <v>3453</v>
      </c>
      <c r="J17" s="1203"/>
      <c r="K17" s="1234"/>
      <c r="L17" s="1235"/>
      <c r="M17" s="1235"/>
      <c r="N17" s="1244"/>
      <c r="O17" s="1244"/>
      <c r="P17" s="1234">
        <v>16000</v>
      </c>
      <c r="S17" s="1238"/>
      <c r="U17" s="1239">
        <f t="shared" si="0"/>
        <v>0</v>
      </c>
      <c r="V17" s="1239">
        <f t="shared" si="3"/>
        <v>0</v>
      </c>
      <c r="W17" s="1240">
        <f t="shared" si="1"/>
        <v>0</v>
      </c>
      <c r="X17" s="1378">
        <f t="shared" si="2"/>
        <v>0</v>
      </c>
      <c r="Y17" s="666" t="s">
        <v>1540</v>
      </c>
      <c r="Z17" s="666" t="s">
        <v>4080</v>
      </c>
    </row>
    <row r="18" spans="1:27" ht="18">
      <c r="A18" s="1377">
        <v>44926</v>
      </c>
      <c r="B18" s="666" t="s">
        <v>1906</v>
      </c>
      <c r="C18" s="666"/>
      <c r="D18" s="666" t="s">
        <v>3579</v>
      </c>
      <c r="E18" s="666" t="s">
        <v>373</v>
      </c>
      <c r="F18" s="666"/>
      <c r="G18" s="1245">
        <v>160220</v>
      </c>
      <c r="H18" s="1220" t="s">
        <v>3063</v>
      </c>
      <c r="I18" s="1355" t="s">
        <v>3453</v>
      </c>
      <c r="J18" s="1203"/>
      <c r="K18" s="1234"/>
      <c r="L18" s="1235"/>
      <c r="M18" s="1235"/>
      <c r="N18" s="1236">
        <v>3</v>
      </c>
      <c r="O18" s="1235"/>
      <c r="P18" s="1356">
        <v>160220</v>
      </c>
      <c r="S18" s="1238"/>
      <c r="U18" s="1239">
        <f t="shared" si="0"/>
        <v>0</v>
      </c>
      <c r="V18" s="1239">
        <f t="shared" si="3"/>
        <v>0</v>
      </c>
      <c r="W18" s="1240">
        <f t="shared" si="1"/>
        <v>0</v>
      </c>
      <c r="X18" s="1378">
        <f t="shared" si="2"/>
        <v>0</v>
      </c>
      <c r="Y18" s="666" t="s">
        <v>27</v>
      </c>
      <c r="Z18" s="666" t="s">
        <v>4081</v>
      </c>
    </row>
    <row r="19" spans="1:27" ht="18">
      <c r="A19" s="1377">
        <v>44904</v>
      </c>
      <c r="B19" s="666" t="s">
        <v>570</v>
      </c>
      <c r="C19" s="666" t="s">
        <v>3446</v>
      </c>
      <c r="D19" s="666" t="s">
        <v>3503</v>
      </c>
      <c r="E19" s="666" t="s">
        <v>3497</v>
      </c>
      <c r="F19" s="666"/>
      <c r="G19" s="1245">
        <v>11000</v>
      </c>
      <c r="H19" s="1220" t="s">
        <v>3063</v>
      </c>
      <c r="I19" s="1355" t="s">
        <v>3453</v>
      </c>
      <c r="J19" s="1203"/>
      <c r="K19" s="1234"/>
      <c r="L19" s="1235"/>
      <c r="M19" s="1235"/>
      <c r="N19" s="1235"/>
      <c r="O19" s="1235"/>
      <c r="P19" s="1365">
        <v>10000</v>
      </c>
      <c r="Q19" s="1239"/>
      <c r="R19" s="1239"/>
      <c r="S19" s="1237"/>
      <c r="T19" s="1239"/>
      <c r="U19" s="1239">
        <f t="shared" si="0"/>
        <v>1000</v>
      </c>
      <c r="V19" s="1239">
        <f t="shared" si="3"/>
        <v>90.909090909090992</v>
      </c>
      <c r="W19" s="1240">
        <f t="shared" si="1"/>
        <v>909.09090909090901</v>
      </c>
      <c r="X19" s="1378">
        <f t="shared" si="2"/>
        <v>8.2644628099173542E-2</v>
      </c>
      <c r="Y19" s="666" t="s">
        <v>1540</v>
      </c>
      <c r="Z19" s="666" t="s">
        <v>4082</v>
      </c>
    </row>
    <row r="20" spans="1:27" ht="18">
      <c r="A20" s="1377">
        <v>44904</v>
      </c>
      <c r="B20" s="666" t="s">
        <v>570</v>
      </c>
      <c r="C20" s="666" t="s">
        <v>3446</v>
      </c>
      <c r="D20" s="666" t="s">
        <v>3503</v>
      </c>
      <c r="E20" s="1238" t="s">
        <v>3497</v>
      </c>
      <c r="F20" s="1238"/>
      <c r="G20" s="1245">
        <v>11000</v>
      </c>
      <c r="H20" s="1220" t="s">
        <v>3063</v>
      </c>
      <c r="I20" s="1355" t="s">
        <v>3453</v>
      </c>
      <c r="J20" s="1203"/>
      <c r="K20" s="1234"/>
      <c r="L20" s="1235"/>
      <c r="M20" s="1235"/>
      <c r="N20" s="1235"/>
      <c r="O20" s="1235"/>
      <c r="P20" s="1356">
        <v>10000</v>
      </c>
      <c r="Q20" s="1239"/>
      <c r="R20" s="1239"/>
      <c r="S20" s="1237"/>
      <c r="T20" s="1239"/>
      <c r="U20" s="1239">
        <f t="shared" si="0"/>
        <v>1000</v>
      </c>
      <c r="V20" s="1239">
        <f t="shared" si="3"/>
        <v>90.909090909090992</v>
      </c>
      <c r="W20" s="1240">
        <f t="shared" si="1"/>
        <v>909.09090909090901</v>
      </c>
      <c r="X20" s="1378">
        <f t="shared" si="2"/>
        <v>8.2644628099173542E-2</v>
      </c>
      <c r="Y20" s="666" t="s">
        <v>1540</v>
      </c>
      <c r="Z20" s="666" t="s">
        <v>4083</v>
      </c>
    </row>
    <row r="21" spans="1:27" ht="18">
      <c r="A21" s="1377">
        <v>44904</v>
      </c>
      <c r="B21" s="666" t="s">
        <v>570</v>
      </c>
      <c r="C21" s="666" t="s">
        <v>3456</v>
      </c>
      <c r="D21" s="666" t="s">
        <v>3503</v>
      </c>
      <c r="E21" s="666" t="s">
        <v>3497</v>
      </c>
      <c r="F21" s="666"/>
      <c r="G21" s="1245">
        <v>16000</v>
      </c>
      <c r="H21" s="1220" t="s">
        <v>3063</v>
      </c>
      <c r="I21" s="1355" t="s">
        <v>3453</v>
      </c>
      <c r="J21" s="1203"/>
      <c r="K21" s="1234"/>
      <c r="L21" s="1235"/>
      <c r="M21" s="1235"/>
      <c r="N21" s="1235"/>
      <c r="O21" s="1235"/>
      <c r="P21" s="1356">
        <v>15000</v>
      </c>
      <c r="Q21" s="1239"/>
      <c r="R21" s="1239"/>
      <c r="S21" s="1237"/>
      <c r="T21" s="1239"/>
      <c r="U21" s="1239">
        <f t="shared" si="0"/>
        <v>1000</v>
      </c>
      <c r="V21" s="1239">
        <f t="shared" si="3"/>
        <v>90.909090909090992</v>
      </c>
      <c r="W21" s="1240">
        <f t="shared" si="1"/>
        <v>909.09090909090901</v>
      </c>
      <c r="X21" s="1378">
        <f t="shared" si="2"/>
        <v>5.6818181818181816E-2</v>
      </c>
      <c r="Y21" s="666" t="s">
        <v>1540</v>
      </c>
      <c r="Z21" s="666" t="s">
        <v>4084</v>
      </c>
    </row>
    <row r="22" spans="1:27" ht="18">
      <c r="A22" s="1385">
        <v>44906</v>
      </c>
      <c r="B22" s="1345" t="s">
        <v>570</v>
      </c>
      <c r="C22" s="1345" t="s">
        <v>3446</v>
      </c>
      <c r="D22" s="1345" t="s">
        <v>3503</v>
      </c>
      <c r="E22" s="1345" t="s">
        <v>3497</v>
      </c>
      <c r="F22" s="1345" t="s">
        <v>3545</v>
      </c>
      <c r="G22" s="1361">
        <v>11000</v>
      </c>
      <c r="H22" s="1249" t="s">
        <v>3063</v>
      </c>
      <c r="I22" s="1362" t="s">
        <v>3453</v>
      </c>
      <c r="J22" s="1363"/>
      <c r="K22" s="1252"/>
      <c r="L22" s="1253"/>
      <c r="M22" s="1253"/>
      <c r="N22" s="1253"/>
      <c r="O22" s="1253"/>
      <c r="P22" s="1386">
        <v>10000</v>
      </c>
      <c r="Q22" s="1260"/>
      <c r="R22" s="1260"/>
      <c r="S22" s="1263"/>
      <c r="T22" s="1260"/>
      <c r="U22" s="1239">
        <f t="shared" si="0"/>
        <v>1000</v>
      </c>
      <c r="V22" s="1239">
        <f t="shared" si="3"/>
        <v>90.909090909090992</v>
      </c>
      <c r="W22" s="1240">
        <f t="shared" si="1"/>
        <v>909.09090909090901</v>
      </c>
      <c r="X22" s="1387">
        <f t="shared" si="2"/>
        <v>8.2644628099173542E-2</v>
      </c>
      <c r="Y22" s="1345" t="s">
        <v>1540</v>
      </c>
      <c r="Z22" s="1345" t="s">
        <v>4085</v>
      </c>
      <c r="AA22" s="1260"/>
    </row>
    <row r="23" spans="1:27" ht="18">
      <c r="A23" s="1379">
        <v>44911</v>
      </c>
      <c r="B23" s="284" t="s">
        <v>3473</v>
      </c>
      <c r="C23" s="284"/>
      <c r="D23" s="284" t="s">
        <v>3521</v>
      </c>
      <c r="E23" s="284" t="s">
        <v>45</v>
      </c>
      <c r="F23" s="284" t="s">
        <v>3571</v>
      </c>
      <c r="G23" s="1342">
        <v>5000</v>
      </c>
      <c r="H23" s="1268" t="s">
        <v>3063</v>
      </c>
      <c r="I23" s="1380" t="s">
        <v>3453</v>
      </c>
      <c r="J23" s="1381"/>
      <c r="K23" s="1271">
        <v>1000</v>
      </c>
      <c r="L23" s="1272"/>
      <c r="M23" s="1272"/>
      <c r="N23" s="1272"/>
      <c r="O23" s="1272">
        <v>3000</v>
      </c>
      <c r="P23" s="1384"/>
      <c r="Q23" s="81"/>
      <c r="R23" s="81"/>
      <c r="S23" s="1275"/>
      <c r="T23" s="81"/>
      <c r="U23" s="1276">
        <f t="shared" si="0"/>
        <v>4000</v>
      </c>
      <c r="V23" s="1276">
        <f t="shared" si="3"/>
        <v>363.63636363636397</v>
      </c>
      <c r="W23" s="1276">
        <f t="shared" si="1"/>
        <v>636.36363636363603</v>
      </c>
      <c r="X23" s="1383">
        <f t="shared" si="2"/>
        <v>0.1272727272727272</v>
      </c>
      <c r="Y23" s="284" t="s">
        <v>107</v>
      </c>
      <c r="Z23" s="284" t="s">
        <v>4086</v>
      </c>
      <c r="AA23" s="81"/>
    </row>
    <row r="24" spans="1:27" ht="18">
      <c r="A24" s="1377">
        <v>44918</v>
      </c>
      <c r="B24" s="666" t="s">
        <v>3473</v>
      </c>
      <c r="C24" s="666"/>
      <c r="D24" s="666" t="s">
        <v>3452</v>
      </c>
      <c r="E24" s="666" t="s">
        <v>4087</v>
      </c>
      <c r="F24" s="666" t="s">
        <v>3486</v>
      </c>
      <c r="G24" s="1245">
        <v>11000</v>
      </c>
      <c r="H24" s="1220" t="s">
        <v>3063</v>
      </c>
      <c r="I24" s="1355" t="s">
        <v>3453</v>
      </c>
      <c r="J24" s="1203"/>
      <c r="K24" s="1234"/>
      <c r="L24" s="1235"/>
      <c r="M24" s="1235"/>
      <c r="N24" s="1235"/>
      <c r="O24" s="1235"/>
      <c r="P24" s="1365">
        <v>10000</v>
      </c>
      <c r="S24" s="1238"/>
      <c r="U24" s="1239">
        <f t="shared" si="0"/>
        <v>1000</v>
      </c>
      <c r="V24" s="1239">
        <f t="shared" si="3"/>
        <v>90.909090909090992</v>
      </c>
      <c r="W24" s="1240">
        <f t="shared" si="1"/>
        <v>909.09090909090901</v>
      </c>
      <c r="X24" s="1378">
        <f t="shared" si="2"/>
        <v>8.2644628099173542E-2</v>
      </c>
      <c r="Y24" s="666" t="s">
        <v>3508</v>
      </c>
      <c r="Z24" s="666" t="s">
        <v>4088</v>
      </c>
    </row>
    <row r="25" spans="1:27" ht="18">
      <c r="A25" s="1377">
        <v>44918</v>
      </c>
      <c r="B25" s="666" t="s">
        <v>3473</v>
      </c>
      <c r="C25" s="666"/>
      <c r="D25" s="666" t="s">
        <v>3452</v>
      </c>
      <c r="E25" s="666" t="s">
        <v>4087</v>
      </c>
      <c r="F25" s="666"/>
      <c r="G25" s="1245">
        <v>11000</v>
      </c>
      <c r="H25" s="1220" t="s">
        <v>3063</v>
      </c>
      <c r="I25" s="1355" t="s">
        <v>3453</v>
      </c>
      <c r="J25" s="1203"/>
      <c r="K25" s="1234"/>
      <c r="L25" s="1235"/>
      <c r="M25" s="1235"/>
      <c r="N25" s="1235"/>
      <c r="O25" s="1235"/>
      <c r="P25" s="1365">
        <v>10000</v>
      </c>
      <c r="S25" s="1238"/>
      <c r="U25" s="1239">
        <f t="shared" si="0"/>
        <v>1000</v>
      </c>
      <c r="V25" s="1239">
        <f t="shared" si="3"/>
        <v>90.909090909090992</v>
      </c>
      <c r="W25" s="1240">
        <f t="shared" si="1"/>
        <v>909.09090909090901</v>
      </c>
      <c r="X25" s="1378">
        <f t="shared" si="2"/>
        <v>8.2644628099173542E-2</v>
      </c>
      <c r="Y25" s="666" t="s">
        <v>3508</v>
      </c>
      <c r="Z25" s="666" t="s">
        <v>4089</v>
      </c>
    </row>
    <row r="26" spans="1:27" ht="18">
      <c r="A26" s="1377">
        <v>44918</v>
      </c>
      <c r="B26" s="666" t="s">
        <v>3473</v>
      </c>
      <c r="C26" s="666"/>
      <c r="D26" s="666" t="s">
        <v>3452</v>
      </c>
      <c r="E26" s="666" t="s">
        <v>4087</v>
      </c>
      <c r="F26" s="666" t="s">
        <v>3547</v>
      </c>
      <c r="G26" s="1245">
        <v>11000</v>
      </c>
      <c r="H26" s="1220" t="s">
        <v>3063</v>
      </c>
      <c r="I26" s="1355" t="s">
        <v>3453</v>
      </c>
      <c r="J26" s="1203"/>
      <c r="K26" s="1234"/>
      <c r="L26" s="1235"/>
      <c r="M26" s="1235"/>
      <c r="N26" s="1235"/>
      <c r="O26" s="1235"/>
      <c r="P26" s="1356">
        <v>10000</v>
      </c>
      <c r="S26" s="1238"/>
      <c r="U26" s="1239">
        <f t="shared" si="0"/>
        <v>1000</v>
      </c>
      <c r="V26" s="1239">
        <f t="shared" si="3"/>
        <v>90.909090909090992</v>
      </c>
      <c r="W26" s="1240">
        <f t="shared" si="1"/>
        <v>909.09090909090901</v>
      </c>
      <c r="X26" s="1378">
        <f t="shared" si="2"/>
        <v>8.2644628099173542E-2</v>
      </c>
      <c r="Y26" s="666" t="s">
        <v>3508</v>
      </c>
      <c r="Z26" s="666" t="s">
        <v>4090</v>
      </c>
    </row>
    <row r="27" spans="1:27" ht="18">
      <c r="A27" s="1377">
        <v>44920</v>
      </c>
      <c r="B27" s="666" t="s">
        <v>3473</v>
      </c>
      <c r="C27" s="666"/>
      <c r="D27" s="666" t="s">
        <v>3452</v>
      </c>
      <c r="E27" s="666" t="s">
        <v>3497</v>
      </c>
      <c r="F27" s="666"/>
      <c r="G27" s="1245">
        <v>11000</v>
      </c>
      <c r="H27" s="1220" t="s">
        <v>3063</v>
      </c>
      <c r="I27" s="1355" t="s">
        <v>3453</v>
      </c>
      <c r="J27" s="1203"/>
      <c r="K27" s="1234"/>
      <c r="L27" s="1235"/>
      <c r="M27" s="1235"/>
      <c r="N27" s="1235"/>
      <c r="O27" s="1235"/>
      <c r="P27" s="1365">
        <v>10000</v>
      </c>
      <c r="S27" s="1238"/>
      <c r="U27" s="1239">
        <f t="shared" si="0"/>
        <v>1000</v>
      </c>
      <c r="V27" s="1239">
        <f t="shared" si="3"/>
        <v>90.909090909090992</v>
      </c>
      <c r="W27" s="1240">
        <f t="shared" si="1"/>
        <v>909.09090909090901</v>
      </c>
      <c r="X27" s="1378">
        <f t="shared" si="2"/>
        <v>8.2644628099173542E-2</v>
      </c>
      <c r="Y27" s="666" t="s">
        <v>3508</v>
      </c>
      <c r="Z27" s="666" t="s">
        <v>4091</v>
      </c>
    </row>
    <row r="28" spans="1:27" ht="18">
      <c r="A28" s="1377">
        <v>44920</v>
      </c>
      <c r="B28" s="666" t="s">
        <v>3473</v>
      </c>
      <c r="C28" s="666"/>
      <c r="D28" s="666" t="s">
        <v>3452</v>
      </c>
      <c r="E28" s="666" t="s">
        <v>3497</v>
      </c>
      <c r="F28" s="666"/>
      <c r="G28" s="1245">
        <v>11000</v>
      </c>
      <c r="H28" s="1220" t="s">
        <v>3063</v>
      </c>
      <c r="I28" s="1355" t="s">
        <v>3453</v>
      </c>
      <c r="J28" s="1203"/>
      <c r="K28" s="1234"/>
      <c r="L28" s="1235"/>
      <c r="M28" s="1235"/>
      <c r="N28" s="1235"/>
      <c r="O28" s="1235"/>
      <c r="P28" s="1365">
        <v>10000</v>
      </c>
      <c r="S28" s="1238"/>
      <c r="U28" s="1239">
        <f t="shared" si="0"/>
        <v>1000</v>
      </c>
      <c r="V28" s="1239">
        <f t="shared" si="3"/>
        <v>90.909090909090992</v>
      </c>
      <c r="W28" s="1240">
        <f t="shared" si="1"/>
        <v>909.09090909090901</v>
      </c>
      <c r="X28" s="1378">
        <f t="shared" si="2"/>
        <v>8.2644628099173542E-2</v>
      </c>
      <c r="Y28" s="666" t="s">
        <v>3508</v>
      </c>
      <c r="Z28" s="666" t="s">
        <v>4092</v>
      </c>
    </row>
    <row r="29" spans="1:27" ht="18">
      <c r="A29" s="1377">
        <v>44910</v>
      </c>
      <c r="B29" s="666" t="s">
        <v>570</v>
      </c>
      <c r="C29" s="666" t="s">
        <v>3496</v>
      </c>
      <c r="D29" s="666" t="s">
        <v>3447</v>
      </c>
      <c r="E29" s="666" t="s">
        <v>3497</v>
      </c>
      <c r="F29" s="666" t="s">
        <v>3686</v>
      </c>
      <c r="G29" s="1245">
        <f>1500/0.0517</f>
        <v>29013.539651837524</v>
      </c>
      <c r="H29" s="1220" t="s">
        <v>3063</v>
      </c>
      <c r="I29" s="1355" t="s">
        <v>3450</v>
      </c>
      <c r="J29" s="1203">
        <f>400/0.0517</f>
        <v>7736.943907156673</v>
      </c>
      <c r="K29" s="1234"/>
      <c r="L29" s="1235"/>
      <c r="M29" s="1235"/>
      <c r="N29" s="1235"/>
      <c r="O29" s="1235"/>
      <c r="P29" s="1356">
        <v>20000</v>
      </c>
      <c r="S29" s="1238"/>
      <c r="U29" s="1239">
        <f t="shared" si="0"/>
        <v>1276.5957446808497</v>
      </c>
      <c r="V29" s="1239">
        <f t="shared" si="3"/>
        <v>116.05415860735002</v>
      </c>
      <c r="W29" s="1240">
        <f t="shared" si="1"/>
        <v>1160.5415860734997</v>
      </c>
      <c r="X29" s="1378">
        <f t="shared" si="2"/>
        <v>3.9999999999999959E-2</v>
      </c>
      <c r="Y29" s="666" t="s">
        <v>107</v>
      </c>
      <c r="Z29" s="666" t="s">
        <v>4093</v>
      </c>
    </row>
    <row r="30" spans="1:27" ht="18">
      <c r="A30" s="1377">
        <v>44908</v>
      </c>
      <c r="B30" s="666" t="s">
        <v>570</v>
      </c>
      <c r="C30" s="666" t="s">
        <v>3496</v>
      </c>
      <c r="D30" s="666" t="s">
        <v>3447</v>
      </c>
      <c r="E30" s="666" t="s">
        <v>3497</v>
      </c>
      <c r="F30" s="666" t="s">
        <v>3463</v>
      </c>
      <c r="G30" s="1245">
        <f>1600/0.0517</f>
        <v>30947.775628626692</v>
      </c>
      <c r="H30" s="1220" t="s">
        <v>3063</v>
      </c>
      <c r="I30" s="1355" t="s">
        <v>3450</v>
      </c>
      <c r="J30" s="1368">
        <f>500/0.0517</f>
        <v>9671.1798839458406</v>
      </c>
      <c r="K30" s="1234"/>
      <c r="L30" s="1235"/>
      <c r="M30" s="1235"/>
      <c r="N30" s="1235"/>
      <c r="O30" s="1235"/>
      <c r="P30" s="1356">
        <v>20000</v>
      </c>
      <c r="S30" s="1238"/>
      <c r="U30" s="1239">
        <f t="shared" si="0"/>
        <v>1276.5957446808534</v>
      </c>
      <c r="V30" s="1239">
        <f t="shared" si="3"/>
        <v>116.05415860735047</v>
      </c>
      <c r="W30" s="1240">
        <f t="shared" si="1"/>
        <v>1160.5415860735029</v>
      </c>
      <c r="X30" s="1378">
        <f t="shared" si="2"/>
        <v>3.7500000000000061E-2</v>
      </c>
      <c r="Y30" s="666" t="s">
        <v>107</v>
      </c>
      <c r="Z30" s="666" t="s">
        <v>4094</v>
      </c>
    </row>
    <row r="31" spans="1:27" ht="18">
      <c r="A31" s="1377">
        <v>44904</v>
      </c>
      <c r="B31" s="666" t="s">
        <v>1170</v>
      </c>
      <c r="C31" s="666" t="s">
        <v>3456</v>
      </c>
      <c r="D31" s="666" t="s">
        <v>1238</v>
      </c>
      <c r="E31" s="666" t="s">
        <v>3523</v>
      </c>
      <c r="F31" s="666"/>
      <c r="G31" s="1245">
        <v>15000</v>
      </c>
      <c r="H31" s="1220" t="s">
        <v>3063</v>
      </c>
      <c r="I31" s="1355" t="s">
        <v>3453</v>
      </c>
      <c r="J31" s="1203"/>
      <c r="K31" s="1234" t="e">
        <f t="shared" ref="K31:K32" ca="1" si="4">_xludf.IFS(C31="成田机场",3000,C31="羽田机场",1200,D31="NearMe",1000,D31="VIP-limo",G31*0.12)</f>
        <v>#NAME?</v>
      </c>
      <c r="L31" s="1235" t="e">
        <f t="shared" ref="L31:L32" ca="1" si="5">_xludf.IFS(C31="成田机场",4000,C31="羽田机场",1000,D31="VIP-limo",0)</f>
        <v>#NAME?</v>
      </c>
      <c r="M31" s="1235" t="e">
        <f t="shared" ref="M31:M32" ca="1" si="6">(16500-K31-L31)*0.7</f>
        <v>#NAME?</v>
      </c>
      <c r="N31" s="1235"/>
      <c r="O31" s="1235"/>
      <c r="P31" s="1356"/>
      <c r="Q31" s="1239"/>
      <c r="R31" s="1239"/>
      <c r="S31" s="1237"/>
      <c r="T31" s="1239"/>
      <c r="U31" s="1239" t="e">
        <f t="shared" ca="1" si="0"/>
        <v>#NAME?</v>
      </c>
      <c r="V31" s="1239" t="e">
        <f t="shared" ca="1" si="3"/>
        <v>#NAME?</v>
      </c>
      <c r="W31" s="1240" t="e">
        <f t="shared" ca="1" si="1"/>
        <v>#NAME?</v>
      </c>
      <c r="X31" s="1378" t="e">
        <f t="shared" ca="1" si="2"/>
        <v>#NAME?</v>
      </c>
      <c r="Y31" s="666" t="s">
        <v>1540</v>
      </c>
      <c r="Z31" s="666" t="s">
        <v>4095</v>
      </c>
    </row>
    <row r="32" spans="1:27" ht="18">
      <c r="A32" s="1377">
        <v>44921</v>
      </c>
      <c r="B32" s="666" t="s">
        <v>1170</v>
      </c>
      <c r="C32" s="666" t="s">
        <v>3456</v>
      </c>
      <c r="D32" s="666" t="s">
        <v>3521</v>
      </c>
      <c r="E32" s="666" t="s">
        <v>3523</v>
      </c>
      <c r="F32" s="666" t="s">
        <v>3524</v>
      </c>
      <c r="G32" s="1245">
        <v>15000</v>
      </c>
      <c r="H32" s="1220" t="s">
        <v>3063</v>
      </c>
      <c r="I32" s="1355" t="s">
        <v>3453</v>
      </c>
      <c r="J32" s="1203"/>
      <c r="K32" s="1234" t="e">
        <f t="shared" ca="1" si="4"/>
        <v>#NAME?</v>
      </c>
      <c r="L32" s="1235" t="e">
        <f t="shared" ca="1" si="5"/>
        <v>#NAME?</v>
      </c>
      <c r="M32" s="1235" t="e">
        <f t="shared" ca="1" si="6"/>
        <v>#NAME?</v>
      </c>
      <c r="N32" s="1235"/>
      <c r="O32" s="1235"/>
      <c r="P32" s="1356"/>
      <c r="S32" s="1238"/>
      <c r="U32" s="1239" t="e">
        <f t="shared" ca="1" si="0"/>
        <v>#NAME?</v>
      </c>
      <c r="V32" s="1239" t="e">
        <f t="shared" ca="1" si="3"/>
        <v>#NAME?</v>
      </c>
      <c r="W32" s="1240" t="e">
        <f t="shared" ca="1" si="1"/>
        <v>#NAME?</v>
      </c>
      <c r="X32" s="1378" t="e">
        <f t="shared" ca="1" si="2"/>
        <v>#NAME?</v>
      </c>
      <c r="Y32" s="666" t="s">
        <v>107</v>
      </c>
      <c r="Z32" s="666" t="s">
        <v>4096</v>
      </c>
    </row>
    <row r="33" spans="1:27" ht="18">
      <c r="A33" s="1377">
        <v>44923</v>
      </c>
      <c r="B33" s="666" t="s">
        <v>1170</v>
      </c>
      <c r="C33" s="666" t="s">
        <v>3446</v>
      </c>
      <c r="D33" s="666" t="s">
        <v>3503</v>
      </c>
      <c r="E33" s="666" t="s">
        <v>4087</v>
      </c>
      <c r="F33" s="666" t="s">
        <v>3498</v>
      </c>
      <c r="G33" s="1245">
        <v>13350</v>
      </c>
      <c r="H33" s="1220" t="s">
        <v>3063</v>
      </c>
      <c r="I33" s="1355" t="s">
        <v>3453</v>
      </c>
      <c r="J33" s="1203"/>
      <c r="K33" s="1234"/>
      <c r="L33" s="1235"/>
      <c r="M33" s="1235"/>
      <c r="N33" s="1244"/>
      <c r="O33" s="1244"/>
      <c r="P33" s="1234">
        <v>12000</v>
      </c>
      <c r="S33" s="1238"/>
      <c r="U33" s="1239">
        <f t="shared" si="0"/>
        <v>1350</v>
      </c>
      <c r="V33" s="1239">
        <f t="shared" si="3"/>
        <v>122.72727272727275</v>
      </c>
      <c r="W33" s="1240">
        <f t="shared" si="1"/>
        <v>1227.2727272727273</v>
      </c>
      <c r="X33" s="1378">
        <f t="shared" si="2"/>
        <v>9.193054136874361E-2</v>
      </c>
      <c r="Y33" s="666" t="s">
        <v>1540</v>
      </c>
      <c r="Z33" s="666" t="s">
        <v>4097</v>
      </c>
    </row>
    <row r="34" spans="1:27" ht="18">
      <c r="A34" s="1377">
        <v>44923</v>
      </c>
      <c r="B34" s="666" t="s">
        <v>570</v>
      </c>
      <c r="C34" s="666" t="s">
        <v>3456</v>
      </c>
      <c r="D34" s="666" t="s">
        <v>1371</v>
      </c>
      <c r="E34" s="666" t="s">
        <v>4087</v>
      </c>
      <c r="F34" s="666" t="s">
        <v>3498</v>
      </c>
      <c r="G34" s="1245">
        <f>900/0.0517</f>
        <v>17408.123791102513</v>
      </c>
      <c r="H34" s="1220" t="s">
        <v>3063</v>
      </c>
      <c r="I34" s="1355" t="s">
        <v>3450</v>
      </c>
      <c r="J34" s="1203"/>
      <c r="K34" s="1234"/>
      <c r="L34" s="1235"/>
      <c r="M34" s="1235"/>
      <c r="N34" s="1235"/>
      <c r="O34" s="1235"/>
      <c r="P34" s="1356">
        <v>16000</v>
      </c>
      <c r="S34" s="1238"/>
      <c r="U34" s="1239">
        <f t="shared" si="0"/>
        <v>1408.1237911025128</v>
      </c>
      <c r="V34" s="1239">
        <f t="shared" si="3"/>
        <v>128.01125373659215</v>
      </c>
      <c r="W34" s="1240">
        <f t="shared" si="1"/>
        <v>1280.1125373659206</v>
      </c>
      <c r="X34" s="1378">
        <f t="shared" si="2"/>
        <v>7.3535353535353454E-2</v>
      </c>
      <c r="Y34" s="666" t="s">
        <v>1540</v>
      </c>
      <c r="Z34" s="666" t="s">
        <v>4098</v>
      </c>
    </row>
    <row r="35" spans="1:27" ht="18">
      <c r="A35" s="1377">
        <v>44910</v>
      </c>
      <c r="B35" s="666" t="s">
        <v>570</v>
      </c>
      <c r="C35" s="666" t="s">
        <v>3446</v>
      </c>
      <c r="D35" s="666" t="s">
        <v>2499</v>
      </c>
      <c r="E35" s="666" t="s">
        <v>3523</v>
      </c>
      <c r="F35" s="666" t="s">
        <v>3486</v>
      </c>
      <c r="G35" s="1245">
        <v>8500</v>
      </c>
      <c r="H35" s="1220" t="s">
        <v>3063</v>
      </c>
      <c r="I35" s="1355" t="s">
        <v>3453</v>
      </c>
      <c r="J35" s="1203"/>
      <c r="K35" s="1234" t="e">
        <f t="shared" ref="K35:K36" ca="1" si="7">_xludf.IFS(C35="成田机场",3000,C35="羽田机场",1200,D35="NearMe",1000,D35="VIP-limo",G35*0.12)</f>
        <v>#NAME?</v>
      </c>
      <c r="L35" s="1235" t="e">
        <f t="shared" ref="L35:L36" ca="1" si="8">_xludf.IFS(C35="成田机场",4000,C35="羽田机场",1000,D35="VIP-limo",0)</f>
        <v>#NAME?</v>
      </c>
      <c r="M35" s="1235" t="e">
        <f ca="1">(8500-K35-L35)*0.7</f>
        <v>#NAME?</v>
      </c>
      <c r="N35" s="1235"/>
      <c r="O35" s="1235"/>
      <c r="P35" s="1356"/>
      <c r="S35" s="1238"/>
      <c r="U35" s="1239" t="e">
        <f t="shared" ca="1" si="0"/>
        <v>#NAME?</v>
      </c>
      <c r="V35" s="1239" t="e">
        <f t="shared" ca="1" si="3"/>
        <v>#NAME?</v>
      </c>
      <c r="W35" s="1240" t="e">
        <f t="shared" ca="1" si="1"/>
        <v>#NAME?</v>
      </c>
      <c r="X35" s="1378" t="e">
        <f t="shared" ca="1" si="2"/>
        <v>#NAME?</v>
      </c>
      <c r="Y35" s="666" t="s">
        <v>3523</v>
      </c>
      <c r="Z35" s="666" t="s">
        <v>4099</v>
      </c>
    </row>
    <row r="36" spans="1:27" ht="18">
      <c r="A36" s="1377">
        <v>44926</v>
      </c>
      <c r="B36" s="666" t="s">
        <v>1170</v>
      </c>
      <c r="C36" s="666" t="s">
        <v>3456</v>
      </c>
      <c r="D36" s="666" t="s">
        <v>3503</v>
      </c>
      <c r="E36" s="666" t="s">
        <v>1798</v>
      </c>
      <c r="F36" s="666" t="s">
        <v>3545</v>
      </c>
      <c r="G36" s="1245">
        <v>16000</v>
      </c>
      <c r="H36" s="1220" t="s">
        <v>3063</v>
      </c>
      <c r="I36" s="1355" t="s">
        <v>3453</v>
      </c>
      <c r="J36" s="1203"/>
      <c r="K36" s="1234" t="e">
        <f t="shared" ca="1" si="7"/>
        <v>#NAME?</v>
      </c>
      <c r="L36" s="1235" t="e">
        <f t="shared" ca="1" si="8"/>
        <v>#NAME?</v>
      </c>
      <c r="M36" s="1235"/>
      <c r="N36" s="1235"/>
      <c r="O36" s="1235">
        <v>7000</v>
      </c>
      <c r="P36" s="1356"/>
      <c r="S36" s="1238"/>
      <c r="U36" s="1239" t="e">
        <f t="shared" ca="1" si="0"/>
        <v>#NAME?</v>
      </c>
      <c r="V36" s="1239" t="e">
        <f t="shared" ca="1" si="3"/>
        <v>#NAME?</v>
      </c>
      <c r="W36" s="1240" t="e">
        <f t="shared" ca="1" si="1"/>
        <v>#NAME?</v>
      </c>
      <c r="X36" s="1378" t="e">
        <f t="shared" ca="1" si="2"/>
        <v>#NAME?</v>
      </c>
      <c r="Y36" s="666" t="s">
        <v>1540</v>
      </c>
      <c r="Z36" s="666" t="s">
        <v>4100</v>
      </c>
    </row>
    <row r="37" spans="1:27" ht="18">
      <c r="A37" s="1377">
        <v>44922</v>
      </c>
      <c r="B37" s="666" t="s">
        <v>3473</v>
      </c>
      <c r="C37" s="666"/>
      <c r="D37" s="666" t="s">
        <v>3481</v>
      </c>
      <c r="E37" s="666" t="s">
        <v>3523</v>
      </c>
      <c r="F37" s="666" t="s">
        <v>3524</v>
      </c>
      <c r="G37" s="1245">
        <v>6000</v>
      </c>
      <c r="H37" s="1220" t="s">
        <v>3063</v>
      </c>
      <c r="I37" s="1355" t="s">
        <v>3453</v>
      </c>
      <c r="J37" s="1203"/>
      <c r="K37" s="1234">
        <v>1000</v>
      </c>
      <c r="L37" s="1235">
        <v>0</v>
      </c>
      <c r="M37" s="1235">
        <f>4000*0.7</f>
        <v>2800</v>
      </c>
      <c r="N37" s="1235"/>
      <c r="O37" s="1235"/>
      <c r="P37" s="1356"/>
      <c r="S37" s="1238"/>
      <c r="U37" s="1239">
        <f t="shared" si="0"/>
        <v>5000</v>
      </c>
      <c r="V37" s="1239">
        <f t="shared" si="3"/>
        <v>454.54545454545496</v>
      </c>
      <c r="W37" s="1240">
        <f t="shared" si="1"/>
        <v>1745.454545454545</v>
      </c>
      <c r="X37" s="1378">
        <f t="shared" si="2"/>
        <v>0.29090909090909084</v>
      </c>
      <c r="Y37" s="666" t="s">
        <v>27</v>
      </c>
      <c r="Z37" s="666" t="s">
        <v>4101</v>
      </c>
    </row>
    <row r="38" spans="1:27" ht="18">
      <c r="A38" s="1388">
        <v>44899</v>
      </c>
      <c r="B38" s="666" t="s">
        <v>1170</v>
      </c>
      <c r="C38" s="666" t="s">
        <v>3456</v>
      </c>
      <c r="D38" s="666" t="s">
        <v>3503</v>
      </c>
      <c r="E38" s="666" t="s">
        <v>3523</v>
      </c>
      <c r="F38" s="666" t="s">
        <v>3524</v>
      </c>
      <c r="G38" s="1245">
        <v>16000</v>
      </c>
      <c r="H38" s="1220" t="s">
        <v>3063</v>
      </c>
      <c r="I38" s="1355" t="s">
        <v>3453</v>
      </c>
      <c r="J38" s="1368"/>
      <c r="K38" s="1234" t="e">
        <f t="shared" ref="K38:K47" ca="1" si="9">_xludf.IFS(C38="成田机场",3000,C38="羽田机场",1200,D38="NearMe",1000,D38="VIP-limo",G38*0.12)</f>
        <v>#NAME?</v>
      </c>
      <c r="L38" s="1235" t="e">
        <f t="shared" ref="L38:L47" ca="1" si="10">_xludf.IFS(C38="成田机场",4000,C38="羽田机场",1000,D38="VIP-limo",0)</f>
        <v>#NAME?</v>
      </c>
      <c r="M38" s="1235" t="e">
        <f t="shared" ref="M38:M40" ca="1" si="11">(16500-K38-L38)*0.7</f>
        <v>#NAME?</v>
      </c>
      <c r="N38" s="1235"/>
      <c r="O38" s="1235"/>
      <c r="P38" s="1356"/>
      <c r="Q38" s="1239"/>
      <c r="R38" s="1239"/>
      <c r="S38" s="1237"/>
      <c r="T38" s="1239"/>
      <c r="U38" s="1239" t="e">
        <f t="shared" ca="1" si="0"/>
        <v>#NAME?</v>
      </c>
      <c r="V38" s="1239" t="e">
        <f t="shared" ca="1" si="3"/>
        <v>#NAME?</v>
      </c>
      <c r="W38" s="1240" t="e">
        <f t="shared" ca="1" si="1"/>
        <v>#NAME?</v>
      </c>
      <c r="X38" s="1378" t="e">
        <f t="shared" ca="1" si="2"/>
        <v>#NAME?</v>
      </c>
      <c r="Y38" s="666" t="s">
        <v>1540</v>
      </c>
      <c r="Z38" s="666" t="s">
        <v>4102</v>
      </c>
    </row>
    <row r="39" spans="1:27" ht="18">
      <c r="A39" s="1389">
        <v>44899</v>
      </c>
      <c r="B39" s="1345" t="s">
        <v>1170</v>
      </c>
      <c r="C39" s="1345" t="s">
        <v>3456</v>
      </c>
      <c r="D39" s="1345" t="s">
        <v>3503</v>
      </c>
      <c r="E39" s="1345" t="s">
        <v>3523</v>
      </c>
      <c r="F39" s="1345" t="s">
        <v>3524</v>
      </c>
      <c r="G39" s="1361">
        <v>16000</v>
      </c>
      <c r="H39" s="1249" t="s">
        <v>3063</v>
      </c>
      <c r="I39" s="1362" t="s">
        <v>3453</v>
      </c>
      <c r="J39" s="1367"/>
      <c r="K39" s="1252" t="e">
        <f t="shared" ca="1" si="9"/>
        <v>#NAME?</v>
      </c>
      <c r="L39" s="1253" t="e">
        <f t="shared" ca="1" si="10"/>
        <v>#NAME?</v>
      </c>
      <c r="M39" s="1253" t="e">
        <f t="shared" ca="1" si="11"/>
        <v>#NAME?</v>
      </c>
      <c r="N39" s="1253"/>
      <c r="O39" s="1253"/>
      <c r="P39" s="1352"/>
      <c r="Q39" s="1256"/>
      <c r="R39" s="1256"/>
      <c r="S39" s="1255"/>
      <c r="T39" s="1256"/>
      <c r="U39" s="1239" t="e">
        <f t="shared" ca="1" si="0"/>
        <v>#NAME?</v>
      </c>
      <c r="V39" s="1239" t="e">
        <f t="shared" ca="1" si="3"/>
        <v>#NAME?</v>
      </c>
      <c r="W39" s="1240" t="e">
        <f t="shared" ca="1" si="1"/>
        <v>#NAME?</v>
      </c>
      <c r="X39" s="1387" t="e">
        <f t="shared" ca="1" si="2"/>
        <v>#NAME?</v>
      </c>
      <c r="Y39" s="1345" t="s">
        <v>1540</v>
      </c>
      <c r="Z39" s="1345" t="s">
        <v>4103</v>
      </c>
      <c r="AA39" s="1260"/>
    </row>
    <row r="40" spans="1:27" ht="18">
      <c r="A40" s="1388">
        <v>44900</v>
      </c>
      <c r="B40" s="666" t="s">
        <v>1170</v>
      </c>
      <c r="C40" s="666" t="s">
        <v>3456</v>
      </c>
      <c r="D40" s="666" t="s">
        <v>3503</v>
      </c>
      <c r="E40" s="666" t="s">
        <v>3523</v>
      </c>
      <c r="F40" s="666" t="s">
        <v>3524</v>
      </c>
      <c r="G40" s="1245">
        <v>16000</v>
      </c>
      <c r="H40" s="1220" t="s">
        <v>3063</v>
      </c>
      <c r="I40" s="1355" t="s">
        <v>3453</v>
      </c>
      <c r="J40" s="1358"/>
      <c r="K40" s="1234" t="e">
        <f t="shared" ca="1" si="9"/>
        <v>#NAME?</v>
      </c>
      <c r="L40" s="1235" t="e">
        <f t="shared" ca="1" si="10"/>
        <v>#NAME?</v>
      </c>
      <c r="M40" s="1235" t="e">
        <f t="shared" ca="1" si="11"/>
        <v>#NAME?</v>
      </c>
      <c r="N40" s="1235"/>
      <c r="O40" s="1235"/>
      <c r="P40" s="1356"/>
      <c r="Q40" s="1239"/>
      <c r="R40" s="1239"/>
      <c r="S40" s="1237"/>
      <c r="T40" s="1239"/>
      <c r="U40" s="1239" t="e">
        <f t="shared" ca="1" si="0"/>
        <v>#NAME?</v>
      </c>
      <c r="V40" s="1239" t="e">
        <f t="shared" ca="1" si="3"/>
        <v>#NAME?</v>
      </c>
      <c r="W40" s="1240" t="e">
        <f t="shared" ca="1" si="1"/>
        <v>#NAME?</v>
      </c>
      <c r="X40" s="1378" t="e">
        <f t="shared" ca="1" si="2"/>
        <v>#NAME?</v>
      </c>
      <c r="Y40" s="666" t="s">
        <v>1540</v>
      </c>
      <c r="Z40" s="666" t="s">
        <v>4104</v>
      </c>
    </row>
    <row r="41" spans="1:27" ht="18">
      <c r="A41" s="1379">
        <v>44914</v>
      </c>
      <c r="B41" s="284" t="s">
        <v>1170</v>
      </c>
      <c r="C41" s="284" t="s">
        <v>3456</v>
      </c>
      <c r="D41" s="284" t="s">
        <v>3503</v>
      </c>
      <c r="E41" s="284" t="s">
        <v>3523</v>
      </c>
      <c r="F41" s="284" t="s">
        <v>3626</v>
      </c>
      <c r="G41" s="1342">
        <v>16000</v>
      </c>
      <c r="H41" s="1268" t="s">
        <v>3063</v>
      </c>
      <c r="I41" s="1380" t="s">
        <v>3453</v>
      </c>
      <c r="J41" s="1381"/>
      <c r="K41" s="1271" t="e">
        <f t="shared" ca="1" si="9"/>
        <v>#NAME?</v>
      </c>
      <c r="L41" s="1272" t="e">
        <f t="shared" ca="1" si="10"/>
        <v>#NAME?</v>
      </c>
      <c r="M41" s="1272">
        <v>6650</v>
      </c>
      <c r="N41" s="1272"/>
      <c r="O41" s="1272"/>
      <c r="P41" s="1384"/>
      <c r="Q41" s="81"/>
      <c r="R41" s="81"/>
      <c r="S41" s="1275"/>
      <c r="T41" s="81"/>
      <c r="U41" s="1239" t="e">
        <f t="shared" ca="1" si="0"/>
        <v>#NAME?</v>
      </c>
      <c r="V41" s="1239" t="e">
        <f t="shared" ca="1" si="3"/>
        <v>#NAME?</v>
      </c>
      <c r="W41" s="1240" t="e">
        <f t="shared" ca="1" si="1"/>
        <v>#NAME?</v>
      </c>
      <c r="X41" s="1383" t="e">
        <f t="shared" ca="1" si="2"/>
        <v>#NAME?</v>
      </c>
      <c r="Y41" s="284" t="s">
        <v>1540</v>
      </c>
      <c r="Z41" s="284" t="s">
        <v>4105</v>
      </c>
      <c r="AA41" s="81"/>
    </row>
    <row r="42" spans="1:27" ht="18">
      <c r="A42" s="1377">
        <v>44920</v>
      </c>
      <c r="B42" s="666" t="s">
        <v>570</v>
      </c>
      <c r="C42" s="666" t="s">
        <v>3456</v>
      </c>
      <c r="D42" s="666" t="s">
        <v>3503</v>
      </c>
      <c r="E42" s="666" t="s">
        <v>3523</v>
      </c>
      <c r="F42" s="666" t="s">
        <v>3524</v>
      </c>
      <c r="G42" s="1245">
        <v>16000</v>
      </c>
      <c r="H42" s="1220" t="s">
        <v>3063</v>
      </c>
      <c r="I42" s="1355" t="s">
        <v>3453</v>
      </c>
      <c r="J42" s="1203"/>
      <c r="K42" s="1234" t="e">
        <f t="shared" ca="1" si="9"/>
        <v>#NAME?</v>
      </c>
      <c r="L42" s="1235" t="e">
        <f t="shared" ca="1" si="10"/>
        <v>#NAME?</v>
      </c>
      <c r="M42" s="1235" t="e">
        <f t="shared" ref="M42:M45" ca="1" si="12">(16500-K42-L42)*0.7</f>
        <v>#NAME?</v>
      </c>
      <c r="N42" s="1235"/>
      <c r="O42" s="1235"/>
      <c r="P42" s="1356"/>
      <c r="S42" s="1238"/>
      <c r="U42" s="1239" t="e">
        <f t="shared" ca="1" si="0"/>
        <v>#NAME?</v>
      </c>
      <c r="V42" s="1239" t="e">
        <f t="shared" ca="1" si="3"/>
        <v>#NAME?</v>
      </c>
      <c r="W42" s="1240" t="e">
        <f t="shared" ca="1" si="1"/>
        <v>#NAME?</v>
      </c>
      <c r="X42" s="1378" t="e">
        <f t="shared" ca="1" si="2"/>
        <v>#NAME?</v>
      </c>
      <c r="Y42" s="666" t="s">
        <v>1540</v>
      </c>
      <c r="Z42" s="666" t="s">
        <v>4106</v>
      </c>
    </row>
    <row r="43" spans="1:27" ht="18">
      <c r="A43" s="1377">
        <v>44921</v>
      </c>
      <c r="B43" s="666" t="s">
        <v>570</v>
      </c>
      <c r="C43" s="666" t="s">
        <v>3456</v>
      </c>
      <c r="D43" s="666" t="s">
        <v>3503</v>
      </c>
      <c r="E43" s="666" t="s">
        <v>3523</v>
      </c>
      <c r="F43" s="666" t="s">
        <v>3524</v>
      </c>
      <c r="G43" s="1245">
        <v>16000</v>
      </c>
      <c r="H43" s="1220" t="s">
        <v>3063</v>
      </c>
      <c r="I43" s="1355" t="s">
        <v>3453</v>
      </c>
      <c r="J43" s="1203"/>
      <c r="K43" s="1234" t="e">
        <f t="shared" ca="1" si="9"/>
        <v>#NAME?</v>
      </c>
      <c r="L43" s="1235" t="e">
        <f t="shared" ca="1" si="10"/>
        <v>#NAME?</v>
      </c>
      <c r="M43" s="1235" t="e">
        <f t="shared" ca="1" si="12"/>
        <v>#NAME?</v>
      </c>
      <c r="N43" s="1235"/>
      <c r="O43" s="1235"/>
      <c r="P43" s="1356"/>
      <c r="S43" s="1238"/>
      <c r="U43" s="1239" t="e">
        <f t="shared" ca="1" si="0"/>
        <v>#NAME?</v>
      </c>
      <c r="V43" s="1239" t="e">
        <f t="shared" ca="1" si="3"/>
        <v>#NAME?</v>
      </c>
      <c r="W43" s="1240" t="e">
        <f t="shared" ca="1" si="1"/>
        <v>#NAME?</v>
      </c>
      <c r="X43" s="1378" t="e">
        <f t="shared" ca="1" si="2"/>
        <v>#NAME?</v>
      </c>
      <c r="Y43" s="666" t="s">
        <v>1540</v>
      </c>
      <c r="Z43" s="666" t="s">
        <v>4107</v>
      </c>
    </row>
    <row r="44" spans="1:27" ht="18">
      <c r="A44" s="1377">
        <v>44924</v>
      </c>
      <c r="B44" s="666" t="s">
        <v>1170</v>
      </c>
      <c r="C44" s="666" t="s">
        <v>3456</v>
      </c>
      <c r="D44" s="666" t="s">
        <v>3503</v>
      </c>
      <c r="E44" s="666" t="s">
        <v>3523</v>
      </c>
      <c r="F44" s="666" t="s">
        <v>3524</v>
      </c>
      <c r="G44" s="1245">
        <v>16000</v>
      </c>
      <c r="H44" s="1220" t="s">
        <v>3063</v>
      </c>
      <c r="I44" s="1355" t="s">
        <v>3453</v>
      </c>
      <c r="J44" s="1203"/>
      <c r="K44" s="1234" t="e">
        <f t="shared" ca="1" si="9"/>
        <v>#NAME?</v>
      </c>
      <c r="L44" s="1235" t="e">
        <f t="shared" ca="1" si="10"/>
        <v>#NAME?</v>
      </c>
      <c r="M44" s="1235" t="e">
        <f t="shared" ca="1" si="12"/>
        <v>#NAME?</v>
      </c>
      <c r="N44" s="1235"/>
      <c r="O44" s="1235"/>
      <c r="P44" s="1356"/>
      <c r="S44" s="1238"/>
      <c r="U44" s="1239" t="e">
        <f t="shared" ca="1" si="0"/>
        <v>#NAME?</v>
      </c>
      <c r="V44" s="1239" t="e">
        <f t="shared" ca="1" si="3"/>
        <v>#NAME?</v>
      </c>
      <c r="W44" s="1240" t="e">
        <f t="shared" ca="1" si="1"/>
        <v>#NAME?</v>
      </c>
      <c r="X44" s="1378" t="e">
        <f t="shared" ca="1" si="2"/>
        <v>#NAME?</v>
      </c>
      <c r="Y44" s="666" t="s">
        <v>1540</v>
      </c>
      <c r="Z44" s="666" t="s">
        <v>4108</v>
      </c>
    </row>
    <row r="45" spans="1:27" ht="18">
      <c r="A45" s="1377">
        <v>44924</v>
      </c>
      <c r="B45" s="666" t="s">
        <v>1170</v>
      </c>
      <c r="C45" s="666" t="s">
        <v>3456</v>
      </c>
      <c r="D45" s="666" t="s">
        <v>3503</v>
      </c>
      <c r="E45" s="666" t="s">
        <v>3523</v>
      </c>
      <c r="F45" s="666" t="s">
        <v>3524</v>
      </c>
      <c r="G45" s="1245">
        <v>16000</v>
      </c>
      <c r="H45" s="1220" t="s">
        <v>3063</v>
      </c>
      <c r="I45" s="1355" t="s">
        <v>3453</v>
      </c>
      <c r="J45" s="1203"/>
      <c r="K45" s="1234" t="e">
        <f t="shared" ca="1" si="9"/>
        <v>#NAME?</v>
      </c>
      <c r="L45" s="1235" t="e">
        <f t="shared" ca="1" si="10"/>
        <v>#NAME?</v>
      </c>
      <c r="M45" s="1235" t="e">
        <f t="shared" ca="1" si="12"/>
        <v>#NAME?</v>
      </c>
      <c r="N45" s="1235"/>
      <c r="O45" s="1235"/>
      <c r="P45" s="1356"/>
      <c r="S45" s="1238"/>
      <c r="U45" s="1239" t="e">
        <f t="shared" ca="1" si="0"/>
        <v>#NAME?</v>
      </c>
      <c r="V45" s="1239" t="e">
        <f t="shared" ca="1" si="3"/>
        <v>#NAME?</v>
      </c>
      <c r="W45" s="1240" t="e">
        <f t="shared" ca="1" si="1"/>
        <v>#NAME?</v>
      </c>
      <c r="X45" s="1378" t="e">
        <f t="shared" ca="1" si="2"/>
        <v>#NAME?</v>
      </c>
      <c r="Y45" s="666" t="s">
        <v>1540</v>
      </c>
      <c r="Z45" s="666" t="s">
        <v>4109</v>
      </c>
    </row>
    <row r="46" spans="1:27" ht="18">
      <c r="A46" s="1377">
        <v>44918</v>
      </c>
      <c r="B46" s="666" t="s">
        <v>1170</v>
      </c>
      <c r="C46" s="666" t="s">
        <v>3446</v>
      </c>
      <c r="D46" s="666" t="s">
        <v>3452</v>
      </c>
      <c r="E46" s="666" t="s">
        <v>49</v>
      </c>
      <c r="F46" s="666" t="s">
        <v>3505</v>
      </c>
      <c r="G46" s="1245">
        <v>9000</v>
      </c>
      <c r="H46" s="1220" t="s">
        <v>3063</v>
      </c>
      <c r="I46" s="1355" t="s">
        <v>3453</v>
      </c>
      <c r="J46" s="1203"/>
      <c r="K46" s="1234" t="e">
        <f t="shared" ca="1" si="9"/>
        <v>#NAME?</v>
      </c>
      <c r="L46" s="1235" t="e">
        <f t="shared" ca="1" si="10"/>
        <v>#NAME?</v>
      </c>
      <c r="M46" s="1235" t="e">
        <f t="shared" ref="M46:M47" ca="1" si="13">(8500-K46-L46)*0.7</f>
        <v>#NAME?</v>
      </c>
      <c r="N46" s="1235"/>
      <c r="O46" s="1235"/>
      <c r="P46" s="1356"/>
      <c r="S46" s="1238"/>
      <c r="U46" s="1239" t="e">
        <f t="shared" ca="1" si="0"/>
        <v>#NAME?</v>
      </c>
      <c r="V46" s="1239" t="e">
        <f t="shared" ca="1" si="3"/>
        <v>#NAME?</v>
      </c>
      <c r="W46" s="1240" t="e">
        <f t="shared" ca="1" si="1"/>
        <v>#NAME?</v>
      </c>
      <c r="X46" s="1378" t="e">
        <f t="shared" ca="1" si="2"/>
        <v>#NAME?</v>
      </c>
      <c r="Y46" s="666" t="s">
        <v>3508</v>
      </c>
      <c r="Z46" s="666" t="s">
        <v>4110</v>
      </c>
    </row>
    <row r="47" spans="1:27" ht="18">
      <c r="A47" s="666" t="s">
        <v>4111</v>
      </c>
      <c r="B47" s="666" t="s">
        <v>570</v>
      </c>
      <c r="C47" s="666" t="s">
        <v>3446</v>
      </c>
      <c r="D47" s="666" t="s">
        <v>105</v>
      </c>
      <c r="E47" s="666" t="s">
        <v>40</v>
      </c>
      <c r="F47" s="666" t="s">
        <v>3449</v>
      </c>
      <c r="G47" s="1245">
        <v>10000</v>
      </c>
      <c r="H47" s="1220" t="s">
        <v>3063</v>
      </c>
      <c r="I47" s="1355" t="s">
        <v>3453</v>
      </c>
      <c r="J47" s="1358">
        <v>1000</v>
      </c>
      <c r="K47" s="1234" t="e">
        <f t="shared" ca="1" si="9"/>
        <v>#NAME?</v>
      </c>
      <c r="L47" s="1235" t="e">
        <f t="shared" ca="1" si="10"/>
        <v>#NAME?</v>
      </c>
      <c r="M47" s="1235" t="e">
        <f t="shared" ca="1" si="13"/>
        <v>#NAME?</v>
      </c>
      <c r="N47" s="1235"/>
      <c r="O47" s="1235"/>
      <c r="P47" s="1356"/>
      <c r="Q47" s="1239"/>
      <c r="R47" s="1239"/>
      <c r="S47" s="1237"/>
      <c r="T47" s="1239"/>
      <c r="U47" s="1239" t="e">
        <f t="shared" ca="1" si="0"/>
        <v>#NAME?</v>
      </c>
      <c r="V47" s="1239" t="e">
        <f t="shared" ca="1" si="3"/>
        <v>#NAME?</v>
      </c>
      <c r="W47" s="1240" t="e">
        <f t="shared" ca="1" si="1"/>
        <v>#NAME?</v>
      </c>
      <c r="X47" s="1378" t="e">
        <f t="shared" ca="1" si="2"/>
        <v>#NAME?</v>
      </c>
      <c r="Y47" s="666" t="s">
        <v>105</v>
      </c>
      <c r="Z47" s="666" t="s">
        <v>4112</v>
      </c>
    </row>
    <row r="48" spans="1:27" ht="18">
      <c r="A48" s="1388">
        <v>44901</v>
      </c>
      <c r="B48" s="666" t="s">
        <v>570</v>
      </c>
      <c r="C48" s="666" t="s">
        <v>3456</v>
      </c>
      <c r="D48" s="666" t="s">
        <v>2387</v>
      </c>
      <c r="E48" s="666" t="s">
        <v>2285</v>
      </c>
      <c r="F48" s="666" t="s">
        <v>3629</v>
      </c>
      <c r="G48" s="1245">
        <v>15000</v>
      </c>
      <c r="H48" s="1220" t="s">
        <v>3063</v>
      </c>
      <c r="I48" s="1355" t="s">
        <v>3453</v>
      </c>
      <c r="J48" s="1358"/>
      <c r="K48" s="1234"/>
      <c r="L48" s="1235"/>
      <c r="M48" s="1235">
        <f t="shared" ref="M48:M49" si="14">(18000-K48-L48)*0.7</f>
        <v>12600</v>
      </c>
      <c r="N48" s="1235"/>
      <c r="O48" s="1235"/>
      <c r="P48" s="1356"/>
      <c r="Q48" s="1239"/>
      <c r="R48" s="1239"/>
      <c r="S48" s="1237"/>
      <c r="T48" s="1239"/>
      <c r="U48" s="1239">
        <f t="shared" si="0"/>
        <v>15000</v>
      </c>
      <c r="V48" s="1239">
        <f t="shared" si="3"/>
        <v>1363.636363636364</v>
      </c>
      <c r="W48" s="1240">
        <f t="shared" si="1"/>
        <v>1036.363636363636</v>
      </c>
      <c r="X48" s="1378">
        <f t="shared" si="2"/>
        <v>6.9090909090909064E-2</v>
      </c>
      <c r="Y48" s="666" t="s">
        <v>3079</v>
      </c>
      <c r="Z48" s="666" t="s">
        <v>4113</v>
      </c>
    </row>
    <row r="49" spans="1:27" ht="18">
      <c r="A49" s="1379">
        <v>44904</v>
      </c>
      <c r="B49" s="284" t="s">
        <v>1170</v>
      </c>
      <c r="C49" s="284" t="s">
        <v>3456</v>
      </c>
      <c r="D49" s="284" t="s">
        <v>3603</v>
      </c>
      <c r="E49" s="284" t="s">
        <v>2285</v>
      </c>
      <c r="F49" s="284" t="s">
        <v>3449</v>
      </c>
      <c r="G49" s="1342">
        <v>20000</v>
      </c>
      <c r="H49" s="1268" t="s">
        <v>3063</v>
      </c>
      <c r="I49" s="1380" t="s">
        <v>3453</v>
      </c>
      <c r="J49" s="1381"/>
      <c r="K49" s="1271"/>
      <c r="L49" s="1272"/>
      <c r="M49" s="1272">
        <f t="shared" si="14"/>
        <v>12600</v>
      </c>
      <c r="N49" s="1272"/>
      <c r="O49" s="1272"/>
      <c r="P49" s="1384"/>
      <c r="Q49" s="1276"/>
      <c r="R49" s="1276"/>
      <c r="S49" s="1274"/>
      <c r="T49" s="1276"/>
      <c r="U49" s="1276">
        <f t="shared" si="0"/>
        <v>20000</v>
      </c>
      <c r="V49" s="1276">
        <f t="shared" si="3"/>
        <v>1818.1818181818198</v>
      </c>
      <c r="W49" s="1276">
        <f t="shared" si="1"/>
        <v>5581.8181818181802</v>
      </c>
      <c r="X49" s="1383">
        <f t="shared" si="2"/>
        <v>0.279090909090909</v>
      </c>
      <c r="Y49" s="284" t="s">
        <v>100</v>
      </c>
      <c r="Z49" s="284" t="s">
        <v>4114</v>
      </c>
      <c r="AA49" s="81"/>
    </row>
    <row r="50" spans="1:27" ht="18">
      <c r="A50" s="1377">
        <v>44908</v>
      </c>
      <c r="B50" s="666" t="s">
        <v>1170</v>
      </c>
      <c r="C50" s="666" t="s">
        <v>3456</v>
      </c>
      <c r="D50" s="666" t="s">
        <v>3521</v>
      </c>
      <c r="E50" s="666" t="s">
        <v>49</v>
      </c>
      <c r="F50" s="666" t="s">
        <v>3571</v>
      </c>
      <c r="G50" s="1245">
        <v>15000</v>
      </c>
      <c r="H50" s="1220" t="s">
        <v>3063</v>
      </c>
      <c r="I50" s="1355" t="s">
        <v>3453</v>
      </c>
      <c r="J50" s="1203"/>
      <c r="K50" s="1234" t="e">
        <f t="shared" ref="K50:K58" ca="1" si="15">_xludf.IFS(C50="成田机场",3000,C50="羽田机场",1200,D50="NearMe",1000,D50="VIP-limo",G50*0.12)</f>
        <v>#NAME?</v>
      </c>
      <c r="L50" s="1235" t="e">
        <f t="shared" ref="L50:L51" ca="1" si="16">_xludf.IFS(C50="成田机场",4000,C50="羽田机场",1000,D50="VIP-limo",0)</f>
        <v>#NAME?</v>
      </c>
      <c r="M50" s="1235">
        <v>5600</v>
      </c>
      <c r="N50" s="1235"/>
      <c r="O50" s="1235"/>
      <c r="P50" s="1356"/>
      <c r="S50" s="1238"/>
      <c r="U50" s="1239" t="e">
        <f t="shared" ca="1" si="0"/>
        <v>#NAME?</v>
      </c>
      <c r="V50" s="1239" t="e">
        <f t="shared" ca="1" si="3"/>
        <v>#NAME?</v>
      </c>
      <c r="W50" s="1240" t="e">
        <f t="shared" ca="1" si="1"/>
        <v>#NAME?</v>
      </c>
      <c r="X50" s="1378" t="e">
        <f t="shared" ca="1" si="2"/>
        <v>#NAME?</v>
      </c>
      <c r="Y50" s="666" t="s">
        <v>107</v>
      </c>
      <c r="Z50" s="666" t="s">
        <v>4115</v>
      </c>
    </row>
    <row r="51" spans="1:27" ht="18">
      <c r="A51" s="1385">
        <v>44924</v>
      </c>
      <c r="B51" s="1345" t="s">
        <v>1170</v>
      </c>
      <c r="C51" s="1345" t="s">
        <v>3456</v>
      </c>
      <c r="D51" s="1345" t="s">
        <v>1238</v>
      </c>
      <c r="E51" s="1345" t="s">
        <v>40</v>
      </c>
      <c r="F51" s="1345" t="s">
        <v>3449</v>
      </c>
      <c r="G51" s="1361">
        <v>15000</v>
      </c>
      <c r="H51" s="1249" t="s">
        <v>3063</v>
      </c>
      <c r="I51" s="1362" t="s">
        <v>3453</v>
      </c>
      <c r="J51" s="1363"/>
      <c r="K51" s="1252" t="e">
        <f t="shared" ca="1" si="15"/>
        <v>#NAME?</v>
      </c>
      <c r="L51" s="1253" t="e">
        <f t="shared" ca="1" si="16"/>
        <v>#NAME?</v>
      </c>
      <c r="M51" s="1253">
        <v>5600</v>
      </c>
      <c r="N51" s="1253"/>
      <c r="O51" s="1253"/>
      <c r="P51" s="1352"/>
      <c r="Q51" s="1260"/>
      <c r="R51" s="1260"/>
      <c r="S51" s="1263"/>
      <c r="T51" s="1260"/>
      <c r="U51" s="1239" t="e">
        <f t="shared" ca="1" si="0"/>
        <v>#NAME?</v>
      </c>
      <c r="V51" s="1239" t="e">
        <f t="shared" ca="1" si="3"/>
        <v>#NAME?</v>
      </c>
      <c r="W51" s="1240" t="e">
        <f t="shared" ca="1" si="1"/>
        <v>#NAME?</v>
      </c>
      <c r="X51" s="1387" t="e">
        <f t="shared" ca="1" si="2"/>
        <v>#NAME?</v>
      </c>
      <c r="Y51" s="1345" t="s">
        <v>1540</v>
      </c>
      <c r="Z51" s="1345" t="s">
        <v>4116</v>
      </c>
      <c r="AA51" s="1260"/>
    </row>
    <row r="52" spans="1:27" ht="18">
      <c r="A52" s="1377">
        <v>44916</v>
      </c>
      <c r="B52" s="666" t="s">
        <v>3473</v>
      </c>
      <c r="C52" s="666"/>
      <c r="D52" s="666" t="s">
        <v>3570</v>
      </c>
      <c r="E52" s="666" t="s">
        <v>2979</v>
      </c>
      <c r="F52" s="666" t="s">
        <v>3512</v>
      </c>
      <c r="G52" s="1245">
        <v>8500</v>
      </c>
      <c r="H52" s="1220" t="s">
        <v>3063</v>
      </c>
      <c r="I52" s="1355" t="s">
        <v>3453</v>
      </c>
      <c r="J52" s="1203"/>
      <c r="K52" s="1234" t="e">
        <f t="shared" ca="1" si="15"/>
        <v>#NAME?</v>
      </c>
      <c r="L52" s="1235"/>
      <c r="M52" s="1235"/>
      <c r="N52" s="1235"/>
      <c r="O52" s="1235">
        <v>5000</v>
      </c>
      <c r="P52" s="1356"/>
      <c r="S52" s="1238"/>
      <c r="U52" s="1239" t="e">
        <f t="shared" ca="1" si="0"/>
        <v>#NAME?</v>
      </c>
      <c r="V52" s="1239" t="e">
        <f t="shared" ca="1" si="3"/>
        <v>#NAME?</v>
      </c>
      <c r="W52" s="1240" t="e">
        <f t="shared" ca="1" si="1"/>
        <v>#NAME?</v>
      </c>
      <c r="X52" s="1378" t="e">
        <f t="shared" ca="1" si="2"/>
        <v>#NAME?</v>
      </c>
      <c r="Y52" s="666" t="s">
        <v>3572</v>
      </c>
      <c r="Z52" s="666" t="s">
        <v>4117</v>
      </c>
    </row>
    <row r="53" spans="1:27" ht="18">
      <c r="A53" s="1377">
        <v>44916</v>
      </c>
      <c r="B53" s="666" t="s">
        <v>3473</v>
      </c>
      <c r="C53" s="666"/>
      <c r="D53" s="666" t="s">
        <v>3570</v>
      </c>
      <c r="E53" s="666" t="s">
        <v>2979</v>
      </c>
      <c r="F53" s="666" t="s">
        <v>3512</v>
      </c>
      <c r="G53" s="1245">
        <v>8500</v>
      </c>
      <c r="H53" s="1220" t="s">
        <v>3063</v>
      </c>
      <c r="I53" s="1355" t="s">
        <v>3453</v>
      </c>
      <c r="J53" s="1203"/>
      <c r="K53" s="1234" t="e">
        <f t="shared" ca="1" si="15"/>
        <v>#NAME?</v>
      </c>
      <c r="L53" s="1235"/>
      <c r="M53" s="1235"/>
      <c r="N53" s="1235"/>
      <c r="O53" s="1235">
        <v>5000</v>
      </c>
      <c r="P53" s="1356"/>
      <c r="S53" s="1238"/>
      <c r="U53" s="1239" t="e">
        <f t="shared" ca="1" si="0"/>
        <v>#NAME?</v>
      </c>
      <c r="V53" s="1239" t="e">
        <f t="shared" ca="1" si="3"/>
        <v>#NAME?</v>
      </c>
      <c r="W53" s="1240" t="e">
        <f t="shared" ca="1" si="1"/>
        <v>#NAME?</v>
      </c>
      <c r="X53" s="1378" t="e">
        <f t="shared" ca="1" si="2"/>
        <v>#NAME?</v>
      </c>
      <c r="Y53" s="666" t="s">
        <v>3572</v>
      </c>
      <c r="Z53" s="666" t="s">
        <v>4118</v>
      </c>
    </row>
    <row r="54" spans="1:27" ht="18">
      <c r="A54" s="1377">
        <v>44917</v>
      </c>
      <c r="B54" s="666" t="s">
        <v>3473</v>
      </c>
      <c r="C54" s="666"/>
      <c r="D54" s="666" t="s">
        <v>3570</v>
      </c>
      <c r="E54" s="666" t="s">
        <v>2979</v>
      </c>
      <c r="F54" s="666" t="s">
        <v>3571</v>
      </c>
      <c r="G54" s="1245">
        <v>8500</v>
      </c>
      <c r="H54" s="1220" t="s">
        <v>3063</v>
      </c>
      <c r="I54" s="1355" t="s">
        <v>3453</v>
      </c>
      <c r="J54" s="1203"/>
      <c r="K54" s="1234" t="e">
        <f t="shared" ca="1" si="15"/>
        <v>#NAME?</v>
      </c>
      <c r="L54" s="1235"/>
      <c r="M54" s="1235"/>
      <c r="N54" s="1235"/>
      <c r="O54" s="1235">
        <v>5000</v>
      </c>
      <c r="P54" s="1356"/>
      <c r="S54" s="1238"/>
      <c r="U54" s="1239" t="e">
        <f t="shared" ca="1" si="0"/>
        <v>#NAME?</v>
      </c>
      <c r="V54" s="1239" t="e">
        <f t="shared" ca="1" si="3"/>
        <v>#NAME?</v>
      </c>
      <c r="W54" s="1240" t="e">
        <f t="shared" ca="1" si="1"/>
        <v>#NAME?</v>
      </c>
      <c r="X54" s="1378" t="e">
        <f t="shared" ca="1" si="2"/>
        <v>#NAME?</v>
      </c>
      <c r="Y54" s="666" t="s">
        <v>3572</v>
      </c>
      <c r="Z54" s="666" t="s">
        <v>4119</v>
      </c>
    </row>
    <row r="55" spans="1:27" ht="18">
      <c r="A55" s="1377">
        <v>44917</v>
      </c>
      <c r="B55" s="666" t="s">
        <v>3473</v>
      </c>
      <c r="C55" s="666"/>
      <c r="D55" s="666" t="s">
        <v>3570</v>
      </c>
      <c r="E55" s="666" t="s">
        <v>2979</v>
      </c>
      <c r="F55" s="666" t="s">
        <v>3571</v>
      </c>
      <c r="G55" s="1245">
        <v>8500</v>
      </c>
      <c r="H55" s="1220" t="s">
        <v>3063</v>
      </c>
      <c r="I55" s="1355" t="s">
        <v>3453</v>
      </c>
      <c r="J55" s="1203"/>
      <c r="K55" s="1234" t="e">
        <f t="shared" ca="1" si="15"/>
        <v>#NAME?</v>
      </c>
      <c r="L55" s="1235"/>
      <c r="M55" s="1235"/>
      <c r="N55" s="1235"/>
      <c r="O55" s="1235">
        <v>5000</v>
      </c>
      <c r="P55" s="1356"/>
      <c r="S55" s="1238"/>
      <c r="U55" s="1239" t="e">
        <f t="shared" ca="1" si="0"/>
        <v>#NAME?</v>
      </c>
      <c r="V55" s="1239" t="e">
        <f t="shared" ca="1" si="3"/>
        <v>#NAME?</v>
      </c>
      <c r="W55" s="1240" t="e">
        <f t="shared" ca="1" si="1"/>
        <v>#NAME?</v>
      </c>
      <c r="X55" s="1378" t="e">
        <f t="shared" ca="1" si="2"/>
        <v>#NAME?</v>
      </c>
      <c r="Y55" s="666" t="s">
        <v>3572</v>
      </c>
      <c r="Z55" s="666" t="s">
        <v>4120</v>
      </c>
    </row>
    <row r="56" spans="1:27" ht="18">
      <c r="A56" s="1377">
        <v>44918</v>
      </c>
      <c r="B56" s="666" t="s">
        <v>3473</v>
      </c>
      <c r="C56" s="666"/>
      <c r="D56" s="666" t="s">
        <v>3570</v>
      </c>
      <c r="E56" s="666" t="s">
        <v>2979</v>
      </c>
      <c r="F56" s="666" t="s">
        <v>3512</v>
      </c>
      <c r="G56" s="1245">
        <v>8500</v>
      </c>
      <c r="H56" s="1220" t="s">
        <v>3063</v>
      </c>
      <c r="I56" s="1355" t="s">
        <v>3453</v>
      </c>
      <c r="J56" s="1203"/>
      <c r="K56" s="1234" t="e">
        <f t="shared" ca="1" si="15"/>
        <v>#NAME?</v>
      </c>
      <c r="L56" s="1235"/>
      <c r="M56" s="1235"/>
      <c r="N56" s="1235"/>
      <c r="O56" s="1235">
        <v>5000</v>
      </c>
      <c r="P56" s="1356"/>
      <c r="S56" s="1238"/>
      <c r="U56" s="1239" t="e">
        <f t="shared" ca="1" si="0"/>
        <v>#NAME?</v>
      </c>
      <c r="V56" s="1239" t="e">
        <f t="shared" ca="1" si="3"/>
        <v>#NAME?</v>
      </c>
      <c r="W56" s="1240" t="e">
        <f t="shared" ca="1" si="1"/>
        <v>#NAME?</v>
      </c>
      <c r="X56" s="1378" t="e">
        <f t="shared" ca="1" si="2"/>
        <v>#NAME?</v>
      </c>
      <c r="Y56" s="666" t="s">
        <v>3572</v>
      </c>
      <c r="Z56" s="666" t="s">
        <v>4121</v>
      </c>
    </row>
    <row r="57" spans="1:27" ht="18">
      <c r="A57" s="1377">
        <v>44918</v>
      </c>
      <c r="B57" s="666" t="s">
        <v>3473</v>
      </c>
      <c r="C57" s="666"/>
      <c r="D57" s="666" t="s">
        <v>3570</v>
      </c>
      <c r="E57" s="666" t="s">
        <v>2979</v>
      </c>
      <c r="F57" s="666" t="s">
        <v>3571</v>
      </c>
      <c r="G57" s="1245">
        <v>8500</v>
      </c>
      <c r="H57" s="1220" t="s">
        <v>3063</v>
      </c>
      <c r="I57" s="1355" t="s">
        <v>3453</v>
      </c>
      <c r="J57" s="1203"/>
      <c r="K57" s="1234" t="e">
        <f t="shared" ca="1" si="15"/>
        <v>#NAME?</v>
      </c>
      <c r="L57" s="1235"/>
      <c r="M57" s="1235"/>
      <c r="N57" s="1235"/>
      <c r="O57" s="1235">
        <v>5000</v>
      </c>
      <c r="P57" s="1356"/>
      <c r="S57" s="1238"/>
      <c r="U57" s="1239" t="e">
        <f t="shared" ca="1" si="0"/>
        <v>#NAME?</v>
      </c>
      <c r="V57" s="1239" t="e">
        <f t="shared" ca="1" si="3"/>
        <v>#NAME?</v>
      </c>
      <c r="W57" s="1240" t="e">
        <f t="shared" ca="1" si="1"/>
        <v>#NAME?</v>
      </c>
      <c r="X57" s="1378" t="e">
        <f t="shared" ca="1" si="2"/>
        <v>#NAME?</v>
      </c>
      <c r="Y57" s="666" t="s">
        <v>3572</v>
      </c>
      <c r="Z57" s="666" t="s">
        <v>4122</v>
      </c>
    </row>
    <row r="58" spans="1:27" ht="18">
      <c r="A58" s="1377">
        <v>44907</v>
      </c>
      <c r="B58" s="666" t="s">
        <v>570</v>
      </c>
      <c r="C58" s="666" t="s">
        <v>3456</v>
      </c>
      <c r="D58" s="666" t="s">
        <v>2387</v>
      </c>
      <c r="E58" s="666" t="s">
        <v>27</v>
      </c>
      <c r="F58" s="666" t="s">
        <v>3733</v>
      </c>
      <c r="G58" s="1245">
        <v>15000</v>
      </c>
      <c r="H58" s="1220" t="s">
        <v>3063</v>
      </c>
      <c r="I58" s="1355" t="s">
        <v>3453</v>
      </c>
      <c r="J58" s="1203"/>
      <c r="K58" s="1234" t="e">
        <f t="shared" ca="1" si="15"/>
        <v>#NAME?</v>
      </c>
      <c r="L58" s="1235" t="e">
        <f ca="1">_xludf.IFS(C58="成田机场",4000,C58="羽田机场",1000,D58="VIP-limo",0)</f>
        <v>#NAME?</v>
      </c>
      <c r="M58" s="1235"/>
      <c r="N58" s="1235"/>
      <c r="O58" s="1235">
        <v>5000</v>
      </c>
      <c r="P58" s="1356"/>
      <c r="S58" s="1238"/>
      <c r="U58" s="1239" t="e">
        <f t="shared" ca="1" si="0"/>
        <v>#NAME?</v>
      </c>
      <c r="V58" s="1239" t="e">
        <f t="shared" ca="1" si="3"/>
        <v>#NAME?</v>
      </c>
      <c r="W58" s="1240" t="e">
        <f t="shared" ca="1" si="1"/>
        <v>#NAME?</v>
      </c>
      <c r="X58" s="1378" t="e">
        <f t="shared" ca="1" si="2"/>
        <v>#NAME?</v>
      </c>
      <c r="Y58" s="666" t="s">
        <v>3079</v>
      </c>
      <c r="Z58" s="666" t="s">
        <v>4123</v>
      </c>
    </row>
    <row r="59" spans="1:27" ht="18">
      <c r="A59" s="1377">
        <v>44916</v>
      </c>
      <c r="B59" s="666" t="s">
        <v>570</v>
      </c>
      <c r="C59" s="666"/>
      <c r="D59" s="666" t="s">
        <v>462</v>
      </c>
      <c r="E59" s="666" t="s">
        <v>3468</v>
      </c>
      <c r="F59" s="666" t="s">
        <v>3512</v>
      </c>
      <c r="G59" s="1245">
        <v>34000</v>
      </c>
      <c r="H59" s="1220" t="s">
        <v>3063</v>
      </c>
      <c r="I59" s="1355" t="s">
        <v>3453</v>
      </c>
      <c r="J59" s="1203"/>
      <c r="K59" s="1234"/>
      <c r="L59" s="1235"/>
      <c r="M59" s="1235"/>
      <c r="N59" s="1235"/>
      <c r="O59" s="1235"/>
      <c r="P59" s="1365">
        <v>31000</v>
      </c>
      <c r="S59" s="1238"/>
      <c r="U59" s="1239">
        <f t="shared" si="0"/>
        <v>3000</v>
      </c>
      <c r="V59" s="1239">
        <f t="shared" si="3"/>
        <v>272.72727272727298</v>
      </c>
      <c r="W59" s="1240">
        <f t="shared" si="1"/>
        <v>2727.272727272727</v>
      </c>
      <c r="X59" s="1378">
        <f t="shared" si="2"/>
        <v>8.0213903743315496E-2</v>
      </c>
      <c r="Y59" s="666" t="s">
        <v>108</v>
      </c>
      <c r="Z59" s="666" t="s">
        <v>4124</v>
      </c>
    </row>
    <row r="60" spans="1:27" ht="18">
      <c r="A60" s="1377">
        <v>44917</v>
      </c>
      <c r="B60" s="666" t="s">
        <v>1170</v>
      </c>
      <c r="C60" s="666" t="s">
        <v>3456</v>
      </c>
      <c r="D60" s="666" t="s">
        <v>3521</v>
      </c>
      <c r="E60" s="666" t="s">
        <v>1706</v>
      </c>
      <c r="F60" s="666" t="s">
        <v>3571</v>
      </c>
      <c r="G60" s="1245">
        <v>15000</v>
      </c>
      <c r="H60" s="1220" t="s">
        <v>3063</v>
      </c>
      <c r="I60" s="1355" t="s">
        <v>3453</v>
      </c>
      <c r="J60" s="1203"/>
      <c r="K60" s="1234" t="e">
        <f ca="1">_xludf.IFS(C60="成田机场",3000,C60="羽田机场",1200,D60="NearMe",1000,D60="VIP-limo",G60*0.12)</f>
        <v>#NAME?</v>
      </c>
      <c r="L60" s="1235" t="e">
        <f ca="1">_xludf.IFS(C60="成田机场",4000,C60="羽田机场",1000,D60="VIP-limo",0)</f>
        <v>#NAME?</v>
      </c>
      <c r="M60" s="1235"/>
      <c r="N60" s="1235"/>
      <c r="O60" s="1235">
        <v>5000</v>
      </c>
      <c r="P60" s="1356"/>
      <c r="S60" s="1238"/>
      <c r="U60" s="1239" t="e">
        <f t="shared" ca="1" si="0"/>
        <v>#NAME?</v>
      </c>
      <c r="V60" s="1239" t="e">
        <f t="shared" ca="1" si="3"/>
        <v>#NAME?</v>
      </c>
      <c r="W60" s="1240" t="e">
        <f t="shared" ca="1" si="1"/>
        <v>#NAME?</v>
      </c>
      <c r="X60" s="1378" t="e">
        <f t="shared" ca="1" si="2"/>
        <v>#NAME?</v>
      </c>
      <c r="Y60" s="666" t="s">
        <v>107</v>
      </c>
      <c r="Z60" s="666" t="s">
        <v>4125</v>
      </c>
    </row>
    <row r="61" spans="1:27" ht="18">
      <c r="A61" s="1377">
        <v>44922</v>
      </c>
      <c r="B61" s="666" t="s">
        <v>3473</v>
      </c>
      <c r="C61" s="666"/>
      <c r="D61" s="666" t="s">
        <v>462</v>
      </c>
      <c r="E61" s="666" t="s">
        <v>3468</v>
      </c>
      <c r="F61" s="666"/>
      <c r="G61" s="1245">
        <v>33000</v>
      </c>
      <c r="H61" s="1220" t="s">
        <v>3063</v>
      </c>
      <c r="I61" s="1355" t="s">
        <v>3453</v>
      </c>
      <c r="J61" s="1203"/>
      <c r="K61" s="1234"/>
      <c r="L61" s="1235"/>
      <c r="M61" s="1235"/>
      <c r="N61" s="1235"/>
      <c r="O61" s="1235"/>
      <c r="P61" s="1365">
        <v>30000</v>
      </c>
      <c r="S61" s="1238"/>
      <c r="U61" s="1239">
        <f t="shared" si="0"/>
        <v>3000</v>
      </c>
      <c r="V61" s="1239">
        <f t="shared" si="3"/>
        <v>272.72727272727298</v>
      </c>
      <c r="W61" s="1240">
        <f t="shared" si="1"/>
        <v>2727.272727272727</v>
      </c>
      <c r="X61" s="1378">
        <f t="shared" si="2"/>
        <v>8.2644628099173542E-2</v>
      </c>
      <c r="Y61" s="666" t="s">
        <v>108</v>
      </c>
      <c r="Z61" s="666" t="s">
        <v>4126</v>
      </c>
    </row>
    <row r="62" spans="1:27" ht="18">
      <c r="A62" s="1377">
        <v>44924</v>
      </c>
      <c r="B62" s="666" t="s">
        <v>1170</v>
      </c>
      <c r="C62" s="666" t="s">
        <v>3893</v>
      </c>
      <c r="D62" s="666" t="s">
        <v>462</v>
      </c>
      <c r="E62" s="666" t="s">
        <v>3468</v>
      </c>
      <c r="F62" s="666"/>
      <c r="G62" s="1245">
        <v>33000</v>
      </c>
      <c r="H62" s="1220" t="s">
        <v>3063</v>
      </c>
      <c r="I62" s="1355" t="s">
        <v>3453</v>
      </c>
      <c r="J62" s="1203"/>
      <c r="K62" s="1234"/>
      <c r="L62" s="1235"/>
      <c r="M62" s="1235"/>
      <c r="N62" s="1235"/>
      <c r="O62" s="1235"/>
      <c r="P62" s="1365">
        <v>30000</v>
      </c>
      <c r="S62" s="1238"/>
      <c r="U62" s="1239">
        <f t="shared" si="0"/>
        <v>3000</v>
      </c>
      <c r="V62" s="1239">
        <f t="shared" si="3"/>
        <v>272.72727272727298</v>
      </c>
      <c r="W62" s="1240">
        <f t="shared" si="1"/>
        <v>2727.272727272727</v>
      </c>
      <c r="X62" s="1378">
        <f t="shared" si="2"/>
        <v>8.2644628099173542E-2</v>
      </c>
      <c r="Y62" s="666" t="s">
        <v>108</v>
      </c>
      <c r="Z62" s="666" t="s">
        <v>4127</v>
      </c>
    </row>
    <row r="63" spans="1:27" ht="18">
      <c r="A63" s="1377">
        <v>44924</v>
      </c>
      <c r="B63" s="666" t="s">
        <v>570</v>
      </c>
      <c r="C63" s="666"/>
      <c r="D63" s="666" t="s">
        <v>462</v>
      </c>
      <c r="E63" s="666" t="s">
        <v>3468</v>
      </c>
      <c r="F63" s="666"/>
      <c r="G63" s="1245">
        <v>47500</v>
      </c>
      <c r="H63" s="1220" t="s">
        <v>3063</v>
      </c>
      <c r="I63" s="1355" t="s">
        <v>3453</v>
      </c>
      <c r="J63" s="1203"/>
      <c r="K63" s="1234"/>
      <c r="L63" s="1235"/>
      <c r="M63" s="1235"/>
      <c r="N63" s="1235"/>
      <c r="O63" s="1235"/>
      <c r="P63" s="1365">
        <v>44500</v>
      </c>
      <c r="S63" s="1238"/>
      <c r="U63" s="1239">
        <f t="shared" si="0"/>
        <v>3000</v>
      </c>
      <c r="V63" s="1239">
        <f t="shared" si="3"/>
        <v>272.72727272727298</v>
      </c>
      <c r="W63" s="1240">
        <f t="shared" si="1"/>
        <v>2727.272727272727</v>
      </c>
      <c r="X63" s="1378">
        <f t="shared" si="2"/>
        <v>5.7416267942583726E-2</v>
      </c>
      <c r="Y63" s="666" t="s">
        <v>108</v>
      </c>
      <c r="Z63" s="666" t="s">
        <v>4128</v>
      </c>
    </row>
    <row r="64" spans="1:27" ht="18">
      <c r="A64" s="1388">
        <v>44896</v>
      </c>
      <c r="B64" s="666" t="s">
        <v>3473</v>
      </c>
      <c r="C64" s="666"/>
      <c r="D64" s="666" t="s">
        <v>3570</v>
      </c>
      <c r="E64" s="666" t="s">
        <v>86</v>
      </c>
      <c r="F64" s="666" t="s">
        <v>3547</v>
      </c>
      <c r="G64" s="1245">
        <v>8500</v>
      </c>
      <c r="H64" s="1220" t="s">
        <v>3063</v>
      </c>
      <c r="I64" s="1355" t="s">
        <v>3453</v>
      </c>
      <c r="J64" s="1358"/>
      <c r="K64" s="1234" t="e">
        <f t="shared" ref="K64:K93" ca="1" si="17">_xludf.IFS(C64="成田机场",3000,C64="羽田机场",1200,D64="NearMe",1000,D64="VIP-limo",G64*0.12)</f>
        <v>#NAME?</v>
      </c>
      <c r="L64" s="1235"/>
      <c r="M64" s="1235"/>
      <c r="N64" s="1235"/>
      <c r="O64" s="1235">
        <v>4300</v>
      </c>
      <c r="P64" s="1356"/>
      <c r="Q64" s="1239"/>
      <c r="R64" s="1239"/>
      <c r="S64" s="1237"/>
      <c r="T64" s="1239"/>
      <c r="U64" s="1239" t="e">
        <f t="shared" ca="1" si="0"/>
        <v>#NAME?</v>
      </c>
      <c r="V64" s="1239" t="e">
        <f t="shared" ca="1" si="3"/>
        <v>#NAME?</v>
      </c>
      <c r="W64" s="1240" t="e">
        <f t="shared" ca="1" si="1"/>
        <v>#NAME?</v>
      </c>
      <c r="X64" s="1378" t="e">
        <f t="shared" ca="1" si="2"/>
        <v>#NAME?</v>
      </c>
      <c r="Y64" s="666" t="s">
        <v>3572</v>
      </c>
      <c r="Z64" s="666" t="s">
        <v>4129</v>
      </c>
    </row>
    <row r="65" spans="1:27" ht="18">
      <c r="A65" s="1388">
        <v>44896</v>
      </c>
      <c r="B65" s="666" t="s">
        <v>3473</v>
      </c>
      <c r="C65" s="666"/>
      <c r="D65" s="666" t="s">
        <v>3570</v>
      </c>
      <c r="E65" s="666" t="s">
        <v>86</v>
      </c>
      <c r="F65" s="666" t="s">
        <v>3547</v>
      </c>
      <c r="G65" s="1245">
        <v>8500</v>
      </c>
      <c r="H65" s="1220" t="s">
        <v>3063</v>
      </c>
      <c r="I65" s="1355" t="s">
        <v>3453</v>
      </c>
      <c r="J65" s="1358"/>
      <c r="K65" s="1234" t="e">
        <f t="shared" ca="1" si="17"/>
        <v>#NAME?</v>
      </c>
      <c r="L65" s="1235"/>
      <c r="M65" s="1235"/>
      <c r="N65" s="1235"/>
      <c r="O65" s="1235">
        <v>4300</v>
      </c>
      <c r="P65" s="1356"/>
      <c r="Q65" s="1239"/>
      <c r="R65" s="1239"/>
      <c r="S65" s="1237"/>
      <c r="T65" s="1239"/>
      <c r="U65" s="1239" t="e">
        <f t="shared" ca="1" si="0"/>
        <v>#NAME?</v>
      </c>
      <c r="V65" s="1239" t="e">
        <f t="shared" ca="1" si="3"/>
        <v>#NAME?</v>
      </c>
      <c r="W65" s="1240" t="e">
        <f t="shared" ca="1" si="1"/>
        <v>#NAME?</v>
      </c>
      <c r="X65" s="1378" t="e">
        <f t="shared" ca="1" si="2"/>
        <v>#NAME?</v>
      </c>
      <c r="Y65" s="666" t="s">
        <v>3572</v>
      </c>
      <c r="Z65" s="666" t="s">
        <v>4130</v>
      </c>
    </row>
    <row r="66" spans="1:27" ht="18">
      <c r="A66" s="1388">
        <v>44897</v>
      </c>
      <c r="B66" s="666" t="s">
        <v>3473</v>
      </c>
      <c r="C66" s="666"/>
      <c r="D66" s="666" t="s">
        <v>3570</v>
      </c>
      <c r="E66" s="666" t="s">
        <v>3591</v>
      </c>
      <c r="F66" s="666" t="s">
        <v>3547</v>
      </c>
      <c r="G66" s="1245">
        <v>8500</v>
      </c>
      <c r="H66" s="1220" t="s">
        <v>3063</v>
      </c>
      <c r="I66" s="1355" t="s">
        <v>3453</v>
      </c>
      <c r="J66" s="1358"/>
      <c r="K66" s="1234" t="e">
        <f t="shared" ca="1" si="17"/>
        <v>#NAME?</v>
      </c>
      <c r="L66" s="1235"/>
      <c r="M66" s="1235"/>
      <c r="N66" s="1235"/>
      <c r="O66" s="1235">
        <v>4300</v>
      </c>
      <c r="P66" s="1356"/>
      <c r="Q66" s="1239"/>
      <c r="R66" s="1239"/>
      <c r="S66" s="1237"/>
      <c r="T66" s="1239"/>
      <c r="U66" s="1239" t="e">
        <f t="shared" ca="1" si="0"/>
        <v>#NAME?</v>
      </c>
      <c r="V66" s="1239" t="e">
        <f t="shared" ca="1" si="3"/>
        <v>#NAME?</v>
      </c>
      <c r="W66" s="1240" t="e">
        <f t="shared" ca="1" si="1"/>
        <v>#NAME?</v>
      </c>
      <c r="X66" s="1378" t="e">
        <f t="shared" ca="1" si="2"/>
        <v>#NAME?</v>
      </c>
      <c r="Y66" s="666" t="s">
        <v>3572</v>
      </c>
      <c r="Z66" s="666" t="s">
        <v>4131</v>
      </c>
    </row>
    <row r="67" spans="1:27" ht="18">
      <c r="A67" s="1388">
        <v>44897</v>
      </c>
      <c r="B67" s="666" t="s">
        <v>3473</v>
      </c>
      <c r="C67" s="666"/>
      <c r="D67" s="666" t="s">
        <v>3570</v>
      </c>
      <c r="E67" s="666" t="s">
        <v>3591</v>
      </c>
      <c r="F67" s="666" t="s">
        <v>3547</v>
      </c>
      <c r="G67" s="1245">
        <v>8500</v>
      </c>
      <c r="H67" s="1220" t="s">
        <v>3063</v>
      </c>
      <c r="I67" s="1355" t="s">
        <v>3453</v>
      </c>
      <c r="J67" s="1358"/>
      <c r="K67" s="1234" t="e">
        <f t="shared" ca="1" si="17"/>
        <v>#NAME?</v>
      </c>
      <c r="L67" s="1235"/>
      <c r="M67" s="1235"/>
      <c r="N67" s="1235"/>
      <c r="O67" s="1235">
        <v>4300</v>
      </c>
      <c r="P67" s="1356"/>
      <c r="Q67" s="1239"/>
      <c r="R67" s="1239"/>
      <c r="S67" s="1237"/>
      <c r="T67" s="1239"/>
      <c r="U67" s="1239" t="e">
        <f t="shared" ca="1" si="0"/>
        <v>#NAME?</v>
      </c>
      <c r="V67" s="1239" t="e">
        <f t="shared" ca="1" si="3"/>
        <v>#NAME?</v>
      </c>
      <c r="W67" s="1240" t="e">
        <f t="shared" ca="1" si="1"/>
        <v>#NAME?</v>
      </c>
      <c r="X67" s="1378" t="e">
        <f t="shared" ca="1" si="2"/>
        <v>#NAME?</v>
      </c>
      <c r="Y67" s="666" t="s">
        <v>3572</v>
      </c>
      <c r="Z67" s="666" t="s">
        <v>4132</v>
      </c>
    </row>
    <row r="68" spans="1:27" ht="18">
      <c r="A68" s="1388">
        <v>44900</v>
      </c>
      <c r="B68" s="666" t="s">
        <v>3473</v>
      </c>
      <c r="C68" s="666"/>
      <c r="D68" s="666" t="s">
        <v>3570</v>
      </c>
      <c r="E68" s="666" t="s">
        <v>86</v>
      </c>
      <c r="F68" s="666" t="s">
        <v>3547</v>
      </c>
      <c r="G68" s="1245">
        <v>8500</v>
      </c>
      <c r="H68" s="1220" t="s">
        <v>3063</v>
      </c>
      <c r="I68" s="1355" t="s">
        <v>3453</v>
      </c>
      <c r="J68" s="1358"/>
      <c r="K68" s="1234" t="e">
        <f t="shared" ca="1" si="17"/>
        <v>#NAME?</v>
      </c>
      <c r="L68" s="1235"/>
      <c r="M68" s="1235"/>
      <c r="N68" s="1235"/>
      <c r="O68" s="1235">
        <v>4300</v>
      </c>
      <c r="P68" s="1356"/>
      <c r="Q68" s="1239"/>
      <c r="R68" s="1239"/>
      <c r="S68" s="1237"/>
      <c r="T68" s="1239"/>
      <c r="U68" s="1239" t="e">
        <f t="shared" ca="1" si="0"/>
        <v>#NAME?</v>
      </c>
      <c r="V68" s="1239" t="e">
        <f t="shared" ca="1" si="3"/>
        <v>#NAME?</v>
      </c>
      <c r="W68" s="1240" t="e">
        <f t="shared" ca="1" si="1"/>
        <v>#NAME?</v>
      </c>
      <c r="X68" s="1378" t="e">
        <f t="shared" ca="1" si="2"/>
        <v>#NAME?</v>
      </c>
      <c r="Y68" s="666" t="s">
        <v>3572</v>
      </c>
      <c r="Z68" s="666" t="s">
        <v>4133</v>
      </c>
    </row>
    <row r="69" spans="1:27" ht="18">
      <c r="A69" s="1388">
        <v>44900</v>
      </c>
      <c r="B69" s="666" t="s">
        <v>3473</v>
      </c>
      <c r="C69" s="666"/>
      <c r="D69" s="666" t="s">
        <v>3570</v>
      </c>
      <c r="E69" s="666" t="s">
        <v>86</v>
      </c>
      <c r="F69" s="666" t="s">
        <v>3547</v>
      </c>
      <c r="G69" s="1245">
        <v>8500</v>
      </c>
      <c r="H69" s="1220" t="s">
        <v>3063</v>
      </c>
      <c r="I69" s="1355" t="s">
        <v>3453</v>
      </c>
      <c r="J69" s="1358"/>
      <c r="K69" s="1234" t="e">
        <f t="shared" ca="1" si="17"/>
        <v>#NAME?</v>
      </c>
      <c r="L69" s="1235"/>
      <c r="M69" s="1235"/>
      <c r="N69" s="1235"/>
      <c r="O69" s="1235">
        <v>4300</v>
      </c>
      <c r="P69" s="1356"/>
      <c r="Q69" s="1239"/>
      <c r="R69" s="1239"/>
      <c r="S69" s="1237"/>
      <c r="T69" s="1239"/>
      <c r="U69" s="1239" t="e">
        <f t="shared" ca="1" si="0"/>
        <v>#NAME?</v>
      </c>
      <c r="V69" s="1239" t="e">
        <f t="shared" ca="1" si="3"/>
        <v>#NAME?</v>
      </c>
      <c r="W69" s="1240" t="e">
        <f t="shared" ca="1" si="1"/>
        <v>#NAME?</v>
      </c>
      <c r="X69" s="1378" t="e">
        <f t="shared" ca="1" si="2"/>
        <v>#NAME?</v>
      </c>
      <c r="Y69" s="666" t="s">
        <v>3572</v>
      </c>
      <c r="Z69" s="666" t="s">
        <v>4134</v>
      </c>
    </row>
    <row r="70" spans="1:27" ht="18">
      <c r="A70" s="1389">
        <v>44901</v>
      </c>
      <c r="B70" s="1345" t="s">
        <v>3473</v>
      </c>
      <c r="C70" s="1345"/>
      <c r="D70" s="1345" t="s">
        <v>3570</v>
      </c>
      <c r="E70" s="1345" t="s">
        <v>86</v>
      </c>
      <c r="F70" s="1345" t="s">
        <v>3547</v>
      </c>
      <c r="G70" s="1361">
        <v>8500</v>
      </c>
      <c r="H70" s="1249" t="s">
        <v>3063</v>
      </c>
      <c r="I70" s="1362" t="s">
        <v>3453</v>
      </c>
      <c r="J70" s="1367"/>
      <c r="K70" s="1252" t="e">
        <f t="shared" ca="1" si="17"/>
        <v>#NAME?</v>
      </c>
      <c r="L70" s="1253"/>
      <c r="M70" s="1253"/>
      <c r="N70" s="1253"/>
      <c r="O70" s="1253">
        <v>4300</v>
      </c>
      <c r="P70" s="1352"/>
      <c r="Q70" s="1256"/>
      <c r="R70" s="1256"/>
      <c r="S70" s="1255"/>
      <c r="T70" s="1256"/>
      <c r="U70" s="1239" t="e">
        <f t="shared" ca="1" si="0"/>
        <v>#NAME?</v>
      </c>
      <c r="V70" s="1239" t="e">
        <f t="shared" ca="1" si="3"/>
        <v>#NAME?</v>
      </c>
      <c r="W70" s="1240" t="e">
        <f t="shared" ca="1" si="1"/>
        <v>#NAME?</v>
      </c>
      <c r="X70" s="1387" t="e">
        <f t="shared" ca="1" si="2"/>
        <v>#NAME?</v>
      </c>
      <c r="Y70" s="1345" t="s">
        <v>3572</v>
      </c>
      <c r="Z70" s="1345" t="s">
        <v>4135</v>
      </c>
      <c r="AA70" s="1260"/>
    </row>
    <row r="71" spans="1:27" ht="18">
      <c r="A71" s="1388">
        <v>44901</v>
      </c>
      <c r="B71" s="666" t="s">
        <v>3473</v>
      </c>
      <c r="C71" s="666"/>
      <c r="D71" s="666" t="s">
        <v>3570</v>
      </c>
      <c r="E71" s="666" t="s">
        <v>86</v>
      </c>
      <c r="F71" s="666" t="s">
        <v>3547</v>
      </c>
      <c r="G71" s="1245">
        <v>8500</v>
      </c>
      <c r="H71" s="1220" t="s">
        <v>3063</v>
      </c>
      <c r="I71" s="1355" t="s">
        <v>3453</v>
      </c>
      <c r="J71" s="1358"/>
      <c r="K71" s="1234" t="e">
        <f t="shared" ca="1" si="17"/>
        <v>#NAME?</v>
      </c>
      <c r="L71" s="1235"/>
      <c r="M71" s="1235"/>
      <c r="N71" s="1235"/>
      <c r="O71" s="1235">
        <v>4300</v>
      </c>
      <c r="P71" s="1356"/>
      <c r="Q71" s="1239"/>
      <c r="R71" s="1239"/>
      <c r="S71" s="1237"/>
      <c r="T71" s="1239"/>
      <c r="U71" s="1239" t="e">
        <f t="shared" ca="1" si="0"/>
        <v>#NAME?</v>
      </c>
      <c r="V71" s="1239" t="e">
        <f t="shared" ca="1" si="3"/>
        <v>#NAME?</v>
      </c>
      <c r="W71" s="1240" t="e">
        <f t="shared" ca="1" si="1"/>
        <v>#NAME?</v>
      </c>
      <c r="X71" s="1378" t="e">
        <f t="shared" ca="1" si="2"/>
        <v>#NAME?</v>
      </c>
      <c r="Y71" s="666" t="s">
        <v>3572</v>
      </c>
      <c r="Z71" s="666" t="s">
        <v>4136</v>
      </c>
    </row>
    <row r="72" spans="1:27" ht="18">
      <c r="A72" s="1388">
        <v>44902</v>
      </c>
      <c r="B72" s="666" t="s">
        <v>3473</v>
      </c>
      <c r="C72" s="666"/>
      <c r="D72" s="666" t="s">
        <v>3570</v>
      </c>
      <c r="E72" s="666" t="s">
        <v>86</v>
      </c>
      <c r="F72" s="666" t="s">
        <v>3547</v>
      </c>
      <c r="G72" s="1245">
        <v>8500</v>
      </c>
      <c r="H72" s="1220" t="s">
        <v>3063</v>
      </c>
      <c r="I72" s="1355" t="s">
        <v>3453</v>
      </c>
      <c r="J72" s="1358"/>
      <c r="K72" s="1234" t="e">
        <f t="shared" ca="1" si="17"/>
        <v>#NAME?</v>
      </c>
      <c r="L72" s="1235"/>
      <c r="M72" s="1235"/>
      <c r="N72" s="1235"/>
      <c r="O72" s="1235">
        <v>4300</v>
      </c>
      <c r="P72" s="1356"/>
      <c r="Q72" s="1239"/>
      <c r="R72" s="1239"/>
      <c r="S72" s="1237"/>
      <c r="T72" s="1239"/>
      <c r="U72" s="1239" t="e">
        <f t="shared" ca="1" si="0"/>
        <v>#NAME?</v>
      </c>
      <c r="V72" s="1239" t="e">
        <f t="shared" ca="1" si="3"/>
        <v>#NAME?</v>
      </c>
      <c r="W72" s="1240" t="e">
        <f t="shared" ca="1" si="1"/>
        <v>#NAME?</v>
      </c>
      <c r="X72" s="1378" t="e">
        <f t="shared" ca="1" si="2"/>
        <v>#NAME?</v>
      </c>
      <c r="Y72" s="666" t="s">
        <v>3572</v>
      </c>
      <c r="Z72" s="666" t="s">
        <v>4137</v>
      </c>
    </row>
    <row r="73" spans="1:27" ht="18">
      <c r="A73" s="1388">
        <v>44902</v>
      </c>
      <c r="B73" s="666" t="s">
        <v>3473</v>
      </c>
      <c r="C73" s="666"/>
      <c r="D73" s="666" t="s">
        <v>3570</v>
      </c>
      <c r="E73" s="666" t="s">
        <v>86</v>
      </c>
      <c r="F73" s="666" t="s">
        <v>3547</v>
      </c>
      <c r="G73" s="1245">
        <v>8500</v>
      </c>
      <c r="H73" s="1220" t="s">
        <v>3063</v>
      </c>
      <c r="I73" s="1355" t="s">
        <v>3453</v>
      </c>
      <c r="J73" s="1368"/>
      <c r="K73" s="1234" t="e">
        <f t="shared" ca="1" si="17"/>
        <v>#NAME?</v>
      </c>
      <c r="L73" s="1235"/>
      <c r="M73" s="1235"/>
      <c r="N73" s="1235"/>
      <c r="O73" s="1235">
        <v>4300</v>
      </c>
      <c r="P73" s="1356"/>
      <c r="Q73" s="1239"/>
      <c r="R73" s="1239"/>
      <c r="S73" s="1237"/>
      <c r="T73" s="1239"/>
      <c r="U73" s="1239" t="e">
        <f t="shared" ca="1" si="0"/>
        <v>#NAME?</v>
      </c>
      <c r="V73" s="1239" t="e">
        <f t="shared" ca="1" si="3"/>
        <v>#NAME?</v>
      </c>
      <c r="W73" s="1240" t="e">
        <f t="shared" ca="1" si="1"/>
        <v>#NAME?</v>
      </c>
      <c r="X73" s="1378" t="e">
        <f t="shared" ca="1" si="2"/>
        <v>#NAME?</v>
      </c>
      <c r="Y73" s="666" t="s">
        <v>3572</v>
      </c>
      <c r="Z73" s="666" t="s">
        <v>4138</v>
      </c>
    </row>
    <row r="74" spans="1:27" ht="18">
      <c r="A74" s="1388">
        <v>44903</v>
      </c>
      <c r="B74" s="666" t="s">
        <v>3473</v>
      </c>
      <c r="C74" s="666"/>
      <c r="D74" s="666" t="s">
        <v>3570</v>
      </c>
      <c r="E74" s="666" t="s">
        <v>86</v>
      </c>
      <c r="F74" s="666" t="s">
        <v>3547</v>
      </c>
      <c r="G74" s="1245">
        <v>8500</v>
      </c>
      <c r="H74" s="1220" t="s">
        <v>3063</v>
      </c>
      <c r="I74" s="1355" t="s">
        <v>3453</v>
      </c>
      <c r="J74" s="1368"/>
      <c r="K74" s="1234" t="e">
        <f t="shared" ca="1" si="17"/>
        <v>#NAME?</v>
      </c>
      <c r="L74" s="1235"/>
      <c r="M74" s="1235"/>
      <c r="N74" s="1235"/>
      <c r="O74" s="1235">
        <v>4300</v>
      </c>
      <c r="P74" s="1356"/>
      <c r="Q74" s="1239"/>
      <c r="R74" s="1239"/>
      <c r="S74" s="1237"/>
      <c r="T74" s="1239"/>
      <c r="U74" s="1239" t="e">
        <f t="shared" ca="1" si="0"/>
        <v>#NAME?</v>
      </c>
      <c r="V74" s="1239" t="e">
        <f t="shared" ca="1" si="3"/>
        <v>#NAME?</v>
      </c>
      <c r="W74" s="1240" t="e">
        <f t="shared" ca="1" si="1"/>
        <v>#NAME?</v>
      </c>
      <c r="X74" s="1378" t="e">
        <f t="shared" ca="1" si="2"/>
        <v>#NAME?</v>
      </c>
      <c r="Y74" s="666" t="s">
        <v>3572</v>
      </c>
      <c r="Z74" s="666" t="s">
        <v>4139</v>
      </c>
    </row>
    <row r="75" spans="1:27" ht="18">
      <c r="A75" s="1377">
        <v>44903</v>
      </c>
      <c r="B75" s="666" t="s">
        <v>3473</v>
      </c>
      <c r="C75" s="666"/>
      <c r="D75" s="666" t="s">
        <v>3570</v>
      </c>
      <c r="E75" s="666" t="s">
        <v>86</v>
      </c>
      <c r="F75" s="666" t="s">
        <v>3592</v>
      </c>
      <c r="G75" s="1245">
        <v>8500</v>
      </c>
      <c r="H75" s="1220" t="s">
        <v>3063</v>
      </c>
      <c r="I75" s="1355" t="s">
        <v>3453</v>
      </c>
      <c r="J75" s="1368"/>
      <c r="K75" s="1234" t="e">
        <f t="shared" ca="1" si="17"/>
        <v>#NAME?</v>
      </c>
      <c r="L75" s="1235"/>
      <c r="M75" s="1235"/>
      <c r="N75" s="1235"/>
      <c r="O75" s="1235">
        <v>4300</v>
      </c>
      <c r="P75" s="1356"/>
      <c r="Q75" s="1239"/>
      <c r="R75" s="1239"/>
      <c r="S75" s="1237"/>
      <c r="T75" s="1239"/>
      <c r="U75" s="1239" t="e">
        <f t="shared" ca="1" si="0"/>
        <v>#NAME?</v>
      </c>
      <c r="V75" s="1239" t="e">
        <f t="shared" ca="1" si="3"/>
        <v>#NAME?</v>
      </c>
      <c r="W75" s="1240" t="e">
        <f t="shared" ca="1" si="1"/>
        <v>#NAME?</v>
      </c>
      <c r="X75" s="1378" t="e">
        <f t="shared" ca="1" si="2"/>
        <v>#NAME?</v>
      </c>
      <c r="Y75" s="666" t="s">
        <v>3572</v>
      </c>
      <c r="Z75" s="666" t="s">
        <v>4140</v>
      </c>
    </row>
    <row r="76" spans="1:27" ht="18">
      <c r="A76" s="1377">
        <v>44904</v>
      </c>
      <c r="B76" s="666" t="s">
        <v>3473</v>
      </c>
      <c r="C76" s="666"/>
      <c r="D76" s="666" t="s">
        <v>3570</v>
      </c>
      <c r="E76" s="666" t="s">
        <v>86</v>
      </c>
      <c r="F76" s="666" t="s">
        <v>3592</v>
      </c>
      <c r="G76" s="1245">
        <v>8500</v>
      </c>
      <c r="H76" s="1220" t="s">
        <v>3063</v>
      </c>
      <c r="I76" s="1355" t="s">
        <v>3453</v>
      </c>
      <c r="J76" s="1368"/>
      <c r="K76" s="1234" t="e">
        <f t="shared" ca="1" si="17"/>
        <v>#NAME?</v>
      </c>
      <c r="L76" s="1235"/>
      <c r="M76" s="1235"/>
      <c r="N76" s="1235"/>
      <c r="O76" s="1235">
        <v>4300</v>
      </c>
      <c r="P76" s="1356"/>
      <c r="Q76" s="1239"/>
      <c r="R76" s="1239"/>
      <c r="S76" s="1237"/>
      <c r="T76" s="1239"/>
      <c r="U76" s="1239" t="e">
        <f t="shared" ca="1" si="0"/>
        <v>#NAME?</v>
      </c>
      <c r="V76" s="1239" t="e">
        <f t="shared" ca="1" si="3"/>
        <v>#NAME?</v>
      </c>
      <c r="W76" s="1240" t="e">
        <f t="shared" ca="1" si="1"/>
        <v>#NAME?</v>
      </c>
      <c r="X76" s="1378" t="e">
        <f t="shared" ca="1" si="2"/>
        <v>#NAME?</v>
      </c>
      <c r="Y76" s="666" t="s">
        <v>3572</v>
      </c>
      <c r="Z76" s="666" t="s">
        <v>4141</v>
      </c>
    </row>
    <row r="77" spans="1:27" ht="18">
      <c r="A77" s="1377">
        <v>44904</v>
      </c>
      <c r="B77" s="666" t="s">
        <v>3473</v>
      </c>
      <c r="C77" s="666"/>
      <c r="D77" s="666" t="s">
        <v>3570</v>
      </c>
      <c r="E77" s="666" t="s">
        <v>86</v>
      </c>
      <c r="F77" s="666" t="s">
        <v>3547</v>
      </c>
      <c r="G77" s="1245">
        <v>8500</v>
      </c>
      <c r="H77" s="1220" t="s">
        <v>3063</v>
      </c>
      <c r="I77" s="1355" t="s">
        <v>3453</v>
      </c>
      <c r="J77" s="1203"/>
      <c r="K77" s="1234" t="e">
        <f t="shared" ca="1" si="17"/>
        <v>#NAME?</v>
      </c>
      <c r="L77" s="1235"/>
      <c r="M77" s="1235"/>
      <c r="N77" s="1235"/>
      <c r="O77" s="1235">
        <v>4300</v>
      </c>
      <c r="P77" s="1356"/>
      <c r="Q77" s="1239"/>
      <c r="R77" s="1239"/>
      <c r="S77" s="1237"/>
      <c r="T77" s="1239"/>
      <c r="U77" s="1239" t="e">
        <f t="shared" ca="1" si="0"/>
        <v>#NAME?</v>
      </c>
      <c r="V77" s="1239" t="e">
        <f t="shared" ca="1" si="3"/>
        <v>#NAME?</v>
      </c>
      <c r="W77" s="1240" t="e">
        <f t="shared" ca="1" si="1"/>
        <v>#NAME?</v>
      </c>
      <c r="X77" s="1378" t="e">
        <f t="shared" ca="1" si="2"/>
        <v>#NAME?</v>
      </c>
      <c r="Y77" s="666" t="s">
        <v>3572</v>
      </c>
      <c r="Z77" s="666" t="s">
        <v>4142</v>
      </c>
    </row>
    <row r="78" spans="1:27" ht="18">
      <c r="A78" s="1377">
        <v>44907</v>
      </c>
      <c r="B78" s="666" t="s">
        <v>3473</v>
      </c>
      <c r="C78" s="666"/>
      <c r="D78" s="666" t="s">
        <v>3570</v>
      </c>
      <c r="E78" s="666" t="s">
        <v>86</v>
      </c>
      <c r="F78" s="666" t="s">
        <v>3592</v>
      </c>
      <c r="G78" s="1245">
        <v>8500</v>
      </c>
      <c r="H78" s="1220" t="s">
        <v>3063</v>
      </c>
      <c r="I78" s="1355" t="s">
        <v>3453</v>
      </c>
      <c r="J78" s="1203"/>
      <c r="K78" s="1234" t="e">
        <f t="shared" ca="1" si="17"/>
        <v>#NAME?</v>
      </c>
      <c r="L78" s="1235"/>
      <c r="M78" s="1235"/>
      <c r="N78" s="1235"/>
      <c r="O78" s="1235">
        <v>4300</v>
      </c>
      <c r="P78" s="1356"/>
      <c r="S78" s="1238"/>
      <c r="U78" s="1239" t="e">
        <f t="shared" ca="1" si="0"/>
        <v>#NAME?</v>
      </c>
      <c r="V78" s="1239" t="e">
        <f t="shared" ca="1" si="3"/>
        <v>#NAME?</v>
      </c>
      <c r="W78" s="1240" t="e">
        <f t="shared" ca="1" si="1"/>
        <v>#NAME?</v>
      </c>
      <c r="X78" s="1378" t="e">
        <f t="shared" ca="1" si="2"/>
        <v>#NAME?</v>
      </c>
      <c r="Y78" s="666" t="s">
        <v>3572</v>
      </c>
      <c r="Z78" s="666" t="s">
        <v>4143</v>
      </c>
    </row>
    <row r="79" spans="1:27" ht="18">
      <c r="A79" s="1377">
        <v>44907</v>
      </c>
      <c r="B79" s="666" t="s">
        <v>3473</v>
      </c>
      <c r="C79" s="666"/>
      <c r="D79" s="666" t="s">
        <v>3570</v>
      </c>
      <c r="E79" s="666" t="s">
        <v>86</v>
      </c>
      <c r="F79" s="666" t="s">
        <v>3592</v>
      </c>
      <c r="G79" s="1245">
        <v>8500</v>
      </c>
      <c r="H79" s="1220" t="s">
        <v>3063</v>
      </c>
      <c r="I79" s="1355" t="s">
        <v>3453</v>
      </c>
      <c r="J79" s="1203"/>
      <c r="K79" s="1234" t="e">
        <f t="shared" ca="1" si="17"/>
        <v>#NAME?</v>
      </c>
      <c r="L79" s="1235"/>
      <c r="M79" s="1235"/>
      <c r="N79" s="1235"/>
      <c r="O79" s="1235">
        <v>4300</v>
      </c>
      <c r="P79" s="1356"/>
      <c r="S79" s="1238"/>
      <c r="U79" s="1239" t="e">
        <f t="shared" ca="1" si="0"/>
        <v>#NAME?</v>
      </c>
      <c r="V79" s="1239" t="e">
        <f t="shared" ca="1" si="3"/>
        <v>#NAME?</v>
      </c>
      <c r="W79" s="1240" t="e">
        <f t="shared" ca="1" si="1"/>
        <v>#NAME?</v>
      </c>
      <c r="X79" s="1378" t="e">
        <f t="shared" ca="1" si="2"/>
        <v>#NAME?</v>
      </c>
      <c r="Y79" s="666" t="s">
        <v>3572</v>
      </c>
      <c r="Z79" s="666" t="s">
        <v>4144</v>
      </c>
    </row>
    <row r="80" spans="1:27" ht="18">
      <c r="A80" s="1377">
        <v>44908</v>
      </c>
      <c r="B80" s="666" t="s">
        <v>3473</v>
      </c>
      <c r="C80" s="666"/>
      <c r="D80" s="666" t="s">
        <v>3570</v>
      </c>
      <c r="E80" s="666" t="s">
        <v>86</v>
      </c>
      <c r="F80" s="666" t="s">
        <v>3592</v>
      </c>
      <c r="G80" s="1245">
        <v>8500</v>
      </c>
      <c r="H80" s="1220" t="s">
        <v>3063</v>
      </c>
      <c r="I80" s="1355" t="s">
        <v>3453</v>
      </c>
      <c r="J80" s="1203"/>
      <c r="K80" s="1234" t="e">
        <f t="shared" ca="1" si="17"/>
        <v>#NAME?</v>
      </c>
      <c r="L80" s="1235"/>
      <c r="M80" s="1235"/>
      <c r="N80" s="1235"/>
      <c r="O80" s="1235">
        <v>4300</v>
      </c>
      <c r="P80" s="1356"/>
      <c r="S80" s="1238"/>
      <c r="U80" s="1239" t="e">
        <f t="shared" ca="1" si="0"/>
        <v>#NAME?</v>
      </c>
      <c r="V80" s="1239" t="e">
        <f t="shared" ca="1" si="3"/>
        <v>#NAME?</v>
      </c>
      <c r="W80" s="1240" t="e">
        <f t="shared" ca="1" si="1"/>
        <v>#NAME?</v>
      </c>
      <c r="X80" s="1378" t="e">
        <f t="shared" ca="1" si="2"/>
        <v>#NAME?</v>
      </c>
      <c r="Y80" s="666" t="s">
        <v>3572</v>
      </c>
      <c r="Z80" s="666" t="s">
        <v>4145</v>
      </c>
    </row>
    <row r="81" spans="1:27" ht="18">
      <c r="A81" s="1377">
        <v>44908</v>
      </c>
      <c r="B81" s="666" t="s">
        <v>3473</v>
      </c>
      <c r="C81" s="666"/>
      <c r="D81" s="666" t="s">
        <v>3570</v>
      </c>
      <c r="E81" s="666" t="s">
        <v>86</v>
      </c>
      <c r="F81" s="666" t="s">
        <v>3592</v>
      </c>
      <c r="G81" s="1245">
        <v>8500</v>
      </c>
      <c r="H81" s="1220" t="s">
        <v>3063</v>
      </c>
      <c r="I81" s="1355" t="s">
        <v>3453</v>
      </c>
      <c r="J81" s="1203"/>
      <c r="K81" s="1234" t="e">
        <f t="shared" ca="1" si="17"/>
        <v>#NAME?</v>
      </c>
      <c r="L81" s="1235"/>
      <c r="M81" s="1235"/>
      <c r="N81" s="1235"/>
      <c r="O81" s="1235">
        <v>4300</v>
      </c>
      <c r="P81" s="1356"/>
      <c r="S81" s="1238"/>
      <c r="U81" s="1239" t="e">
        <f t="shared" ca="1" si="0"/>
        <v>#NAME?</v>
      </c>
      <c r="V81" s="1239" t="e">
        <f t="shared" ca="1" si="3"/>
        <v>#NAME?</v>
      </c>
      <c r="W81" s="1240" t="e">
        <f t="shared" ca="1" si="1"/>
        <v>#NAME?</v>
      </c>
      <c r="X81" s="1378" t="e">
        <f t="shared" ca="1" si="2"/>
        <v>#NAME?</v>
      </c>
      <c r="Y81" s="666" t="s">
        <v>3572</v>
      </c>
      <c r="Z81" s="666" t="s">
        <v>4146</v>
      </c>
    </row>
    <row r="82" spans="1:27" ht="18">
      <c r="A82" s="1377">
        <v>44909</v>
      </c>
      <c r="B82" s="666" t="s">
        <v>3473</v>
      </c>
      <c r="C82" s="666"/>
      <c r="D82" s="666" t="s">
        <v>3570</v>
      </c>
      <c r="E82" s="666" t="s">
        <v>86</v>
      </c>
      <c r="F82" s="666" t="s">
        <v>3714</v>
      </c>
      <c r="G82" s="1245">
        <v>8500</v>
      </c>
      <c r="H82" s="1220" t="s">
        <v>3063</v>
      </c>
      <c r="I82" s="1355" t="s">
        <v>3453</v>
      </c>
      <c r="J82" s="1203"/>
      <c r="K82" s="1234" t="e">
        <f t="shared" ca="1" si="17"/>
        <v>#NAME?</v>
      </c>
      <c r="L82" s="1235"/>
      <c r="M82" s="1235"/>
      <c r="N82" s="1235"/>
      <c r="O82" s="1235">
        <v>4300</v>
      </c>
      <c r="P82" s="1356"/>
      <c r="S82" s="1238"/>
      <c r="U82" s="1239" t="e">
        <f t="shared" ca="1" si="0"/>
        <v>#NAME?</v>
      </c>
      <c r="V82" s="1239" t="e">
        <f t="shared" ca="1" si="3"/>
        <v>#NAME?</v>
      </c>
      <c r="W82" s="1240" t="e">
        <f t="shared" ca="1" si="1"/>
        <v>#NAME?</v>
      </c>
      <c r="X82" s="1378" t="e">
        <f t="shared" ca="1" si="2"/>
        <v>#NAME?</v>
      </c>
      <c r="Y82" s="666" t="s">
        <v>3572</v>
      </c>
      <c r="Z82" s="666" t="s">
        <v>4147</v>
      </c>
    </row>
    <row r="83" spans="1:27" ht="18">
      <c r="A83" s="1377">
        <v>44909</v>
      </c>
      <c r="B83" s="666" t="s">
        <v>3473</v>
      </c>
      <c r="C83" s="666"/>
      <c r="D83" s="666" t="s">
        <v>3570</v>
      </c>
      <c r="E83" s="666" t="s">
        <v>86</v>
      </c>
      <c r="F83" s="666" t="s">
        <v>3714</v>
      </c>
      <c r="G83" s="1245">
        <v>8500</v>
      </c>
      <c r="H83" s="1220" t="s">
        <v>3063</v>
      </c>
      <c r="I83" s="1355" t="s">
        <v>3453</v>
      </c>
      <c r="J83" s="1203"/>
      <c r="K83" s="1234" t="e">
        <f t="shared" ca="1" si="17"/>
        <v>#NAME?</v>
      </c>
      <c r="L83" s="1235"/>
      <c r="M83" s="1235"/>
      <c r="N83" s="1235"/>
      <c r="O83" s="1235">
        <v>4300</v>
      </c>
      <c r="P83" s="1356"/>
      <c r="S83" s="1238"/>
      <c r="U83" s="1239" t="e">
        <f t="shared" ca="1" si="0"/>
        <v>#NAME?</v>
      </c>
      <c r="V83" s="1239" t="e">
        <f t="shared" ca="1" si="3"/>
        <v>#NAME?</v>
      </c>
      <c r="W83" s="1240" t="e">
        <f t="shared" ca="1" si="1"/>
        <v>#NAME?</v>
      </c>
      <c r="X83" s="1378" t="e">
        <f t="shared" ca="1" si="2"/>
        <v>#NAME?</v>
      </c>
      <c r="Y83" s="666" t="s">
        <v>3572</v>
      </c>
      <c r="Z83" s="666" t="s">
        <v>4148</v>
      </c>
    </row>
    <row r="84" spans="1:27" ht="18">
      <c r="A84" s="1377">
        <v>44910</v>
      </c>
      <c r="B84" s="666" t="s">
        <v>3473</v>
      </c>
      <c r="C84" s="666"/>
      <c r="D84" s="666" t="s">
        <v>3570</v>
      </c>
      <c r="E84" s="666" t="s">
        <v>86</v>
      </c>
      <c r="F84" s="666" t="s">
        <v>3512</v>
      </c>
      <c r="G84" s="1245">
        <v>8500</v>
      </c>
      <c r="H84" s="1220" t="s">
        <v>3063</v>
      </c>
      <c r="I84" s="1355" t="s">
        <v>3453</v>
      </c>
      <c r="J84" s="1203"/>
      <c r="K84" s="1234" t="e">
        <f t="shared" ca="1" si="17"/>
        <v>#NAME?</v>
      </c>
      <c r="L84" s="1235"/>
      <c r="M84" s="1235"/>
      <c r="N84" s="1235"/>
      <c r="O84" s="1235">
        <v>4300</v>
      </c>
      <c r="P84" s="1356"/>
      <c r="S84" s="1238"/>
      <c r="U84" s="1239" t="e">
        <f t="shared" ca="1" si="0"/>
        <v>#NAME?</v>
      </c>
      <c r="V84" s="1239" t="e">
        <f t="shared" ca="1" si="3"/>
        <v>#NAME?</v>
      </c>
      <c r="W84" s="1240" t="e">
        <f t="shared" ca="1" si="1"/>
        <v>#NAME?</v>
      </c>
      <c r="X84" s="1378" t="e">
        <f t="shared" ca="1" si="2"/>
        <v>#NAME?</v>
      </c>
      <c r="Y84" s="666" t="s">
        <v>3572</v>
      </c>
      <c r="Z84" s="666" t="s">
        <v>4149</v>
      </c>
    </row>
    <row r="85" spans="1:27" ht="18">
      <c r="A85" s="1377">
        <v>44910</v>
      </c>
      <c r="B85" s="666" t="s">
        <v>3473</v>
      </c>
      <c r="C85" s="666"/>
      <c r="D85" s="666" t="s">
        <v>3570</v>
      </c>
      <c r="E85" s="666" t="s">
        <v>86</v>
      </c>
      <c r="F85" s="666" t="s">
        <v>3714</v>
      </c>
      <c r="G85" s="1245">
        <v>8500</v>
      </c>
      <c r="H85" s="1220" t="s">
        <v>3063</v>
      </c>
      <c r="I85" s="1355" t="s">
        <v>3453</v>
      </c>
      <c r="J85" s="1203"/>
      <c r="K85" s="1234" t="e">
        <f t="shared" ca="1" si="17"/>
        <v>#NAME?</v>
      </c>
      <c r="L85" s="1235"/>
      <c r="M85" s="1235"/>
      <c r="N85" s="1235"/>
      <c r="O85" s="1235">
        <v>4300</v>
      </c>
      <c r="P85" s="1356"/>
      <c r="S85" s="1238"/>
      <c r="U85" s="1239" t="e">
        <f t="shared" ca="1" si="0"/>
        <v>#NAME?</v>
      </c>
      <c r="V85" s="1239" t="e">
        <f t="shared" ca="1" si="3"/>
        <v>#NAME?</v>
      </c>
      <c r="W85" s="1240" t="e">
        <f t="shared" ca="1" si="1"/>
        <v>#NAME?</v>
      </c>
      <c r="X85" s="1378" t="e">
        <f t="shared" ca="1" si="2"/>
        <v>#NAME?</v>
      </c>
      <c r="Y85" s="666" t="s">
        <v>3572</v>
      </c>
      <c r="Z85" s="666" t="s">
        <v>4150</v>
      </c>
    </row>
    <row r="86" spans="1:27" ht="18">
      <c r="A86" s="1377">
        <v>44911</v>
      </c>
      <c r="B86" s="666" t="s">
        <v>3473</v>
      </c>
      <c r="C86" s="666"/>
      <c r="D86" s="666" t="s">
        <v>3570</v>
      </c>
      <c r="E86" s="666" t="s">
        <v>86</v>
      </c>
      <c r="F86" s="666" t="s">
        <v>3714</v>
      </c>
      <c r="G86" s="1245">
        <v>8500</v>
      </c>
      <c r="H86" s="1220" t="s">
        <v>3063</v>
      </c>
      <c r="I86" s="1355" t="s">
        <v>3453</v>
      </c>
      <c r="J86" s="1203"/>
      <c r="K86" s="1234" t="e">
        <f t="shared" ca="1" si="17"/>
        <v>#NAME?</v>
      </c>
      <c r="L86" s="1235"/>
      <c r="M86" s="1235"/>
      <c r="N86" s="1235"/>
      <c r="O86" s="1235">
        <v>4300</v>
      </c>
      <c r="P86" s="1356"/>
      <c r="S86" s="1238"/>
      <c r="U86" s="1239" t="e">
        <f t="shared" ca="1" si="0"/>
        <v>#NAME?</v>
      </c>
      <c r="V86" s="1239" t="e">
        <f t="shared" ca="1" si="3"/>
        <v>#NAME?</v>
      </c>
      <c r="W86" s="1240" t="e">
        <f t="shared" ca="1" si="1"/>
        <v>#NAME?</v>
      </c>
      <c r="X86" s="1378" t="e">
        <f t="shared" ca="1" si="2"/>
        <v>#NAME?</v>
      </c>
      <c r="Y86" s="666" t="s">
        <v>3572</v>
      </c>
      <c r="Z86" s="666" t="s">
        <v>4151</v>
      </c>
    </row>
    <row r="87" spans="1:27" ht="18">
      <c r="A87" s="1377">
        <v>44911</v>
      </c>
      <c r="B87" s="666" t="s">
        <v>3473</v>
      </c>
      <c r="C87" s="666"/>
      <c r="D87" s="666" t="s">
        <v>3570</v>
      </c>
      <c r="E87" s="666" t="s">
        <v>86</v>
      </c>
      <c r="F87" s="666" t="s">
        <v>3714</v>
      </c>
      <c r="G87" s="1245">
        <v>8500</v>
      </c>
      <c r="H87" s="1220" t="s">
        <v>3063</v>
      </c>
      <c r="I87" s="1355" t="s">
        <v>3453</v>
      </c>
      <c r="J87" s="1203"/>
      <c r="K87" s="1234" t="e">
        <f t="shared" ca="1" si="17"/>
        <v>#NAME?</v>
      </c>
      <c r="L87" s="1235"/>
      <c r="M87" s="1235"/>
      <c r="N87" s="1235"/>
      <c r="O87" s="1235">
        <v>4300</v>
      </c>
      <c r="P87" s="1356"/>
      <c r="S87" s="1238"/>
      <c r="U87" s="1239" t="e">
        <f t="shared" ca="1" si="0"/>
        <v>#NAME?</v>
      </c>
      <c r="V87" s="1239" t="e">
        <f t="shared" ca="1" si="3"/>
        <v>#NAME?</v>
      </c>
      <c r="W87" s="1240" t="e">
        <f t="shared" ca="1" si="1"/>
        <v>#NAME?</v>
      </c>
      <c r="X87" s="1378" t="e">
        <f t="shared" ca="1" si="2"/>
        <v>#NAME?</v>
      </c>
      <c r="Y87" s="666" t="s">
        <v>3572</v>
      </c>
      <c r="Z87" s="666" t="s">
        <v>4152</v>
      </c>
    </row>
    <row r="88" spans="1:27" ht="18">
      <c r="A88" s="1379">
        <v>44914</v>
      </c>
      <c r="B88" s="284" t="s">
        <v>3473</v>
      </c>
      <c r="C88" s="284"/>
      <c r="D88" s="284" t="s">
        <v>3570</v>
      </c>
      <c r="E88" s="284" t="s">
        <v>86</v>
      </c>
      <c r="F88" s="284" t="s">
        <v>3714</v>
      </c>
      <c r="G88" s="1342">
        <v>8500</v>
      </c>
      <c r="H88" s="1268" t="s">
        <v>3063</v>
      </c>
      <c r="I88" s="1380" t="s">
        <v>3453</v>
      </c>
      <c r="J88" s="1381"/>
      <c r="K88" s="1271" t="e">
        <f t="shared" ca="1" si="17"/>
        <v>#NAME?</v>
      </c>
      <c r="L88" s="1272"/>
      <c r="M88" s="1272"/>
      <c r="N88" s="1272"/>
      <c r="O88" s="1272">
        <v>4300</v>
      </c>
      <c r="P88" s="1384"/>
      <c r="Q88" s="81"/>
      <c r="R88" s="81"/>
      <c r="S88" s="1275"/>
      <c r="T88" s="81"/>
      <c r="U88" s="1239" t="e">
        <f t="shared" ca="1" si="0"/>
        <v>#NAME?</v>
      </c>
      <c r="V88" s="1239" t="e">
        <f t="shared" ca="1" si="3"/>
        <v>#NAME?</v>
      </c>
      <c r="W88" s="1240" t="e">
        <f t="shared" ca="1" si="1"/>
        <v>#NAME?</v>
      </c>
      <c r="X88" s="1383" t="e">
        <f t="shared" ca="1" si="2"/>
        <v>#NAME?</v>
      </c>
      <c r="Y88" s="284" t="s">
        <v>3572</v>
      </c>
      <c r="Z88" s="284" t="s">
        <v>4153</v>
      </c>
      <c r="AA88" s="81"/>
    </row>
    <row r="89" spans="1:27" ht="18">
      <c r="A89" s="1390">
        <v>44914</v>
      </c>
      <c r="B89" s="1391" t="s">
        <v>3473</v>
      </c>
      <c r="C89" s="1391"/>
      <c r="D89" s="1391" t="s">
        <v>3570</v>
      </c>
      <c r="E89" s="1391" t="s">
        <v>86</v>
      </c>
      <c r="F89" s="1391" t="s">
        <v>3714</v>
      </c>
      <c r="G89" s="1392">
        <v>8500</v>
      </c>
      <c r="H89" s="1285" t="s">
        <v>3063</v>
      </c>
      <c r="I89" s="1393" t="s">
        <v>3453</v>
      </c>
      <c r="J89" s="1394"/>
      <c r="K89" s="1288" t="e">
        <f t="shared" ca="1" si="17"/>
        <v>#NAME?</v>
      </c>
      <c r="L89" s="1289"/>
      <c r="M89" s="1289"/>
      <c r="N89" s="1289"/>
      <c r="O89" s="1289">
        <v>4300</v>
      </c>
      <c r="P89" s="1395"/>
      <c r="Q89" s="1279"/>
      <c r="R89" s="1279"/>
      <c r="S89" s="1320"/>
      <c r="T89" s="1279"/>
      <c r="U89" s="1239" t="e">
        <f t="shared" ca="1" si="0"/>
        <v>#NAME?</v>
      </c>
      <c r="V89" s="1239" t="e">
        <f t="shared" ca="1" si="3"/>
        <v>#NAME?</v>
      </c>
      <c r="W89" s="1240" t="e">
        <f t="shared" ca="1" si="1"/>
        <v>#NAME?</v>
      </c>
      <c r="X89" s="1396" t="e">
        <f t="shared" ca="1" si="2"/>
        <v>#NAME?</v>
      </c>
      <c r="Y89" s="1391" t="s">
        <v>3572</v>
      </c>
      <c r="Z89" s="1391" t="s">
        <v>4154</v>
      </c>
      <c r="AA89" s="1279"/>
    </row>
    <row r="90" spans="1:27" ht="18">
      <c r="A90" s="1377">
        <v>44915</v>
      </c>
      <c r="B90" s="666" t="s">
        <v>3473</v>
      </c>
      <c r="C90" s="666"/>
      <c r="D90" s="666" t="s">
        <v>3570</v>
      </c>
      <c r="E90" s="666" t="s">
        <v>94</v>
      </c>
      <c r="F90" s="666" t="s">
        <v>3714</v>
      </c>
      <c r="G90" s="1245">
        <v>8500</v>
      </c>
      <c r="H90" s="1220" t="s">
        <v>3063</v>
      </c>
      <c r="I90" s="1355" t="s">
        <v>3453</v>
      </c>
      <c r="J90" s="1203"/>
      <c r="K90" s="1234" t="e">
        <f t="shared" ca="1" si="17"/>
        <v>#NAME?</v>
      </c>
      <c r="L90" s="1235"/>
      <c r="M90" s="1235"/>
      <c r="N90" s="1235"/>
      <c r="O90" s="1235">
        <v>4300</v>
      </c>
      <c r="P90" s="1356"/>
      <c r="S90" s="1238"/>
      <c r="U90" s="1239" t="e">
        <f t="shared" ca="1" si="0"/>
        <v>#NAME?</v>
      </c>
      <c r="V90" s="1239" t="e">
        <f t="shared" ca="1" si="3"/>
        <v>#NAME?</v>
      </c>
      <c r="W90" s="1240" t="e">
        <f t="shared" ca="1" si="1"/>
        <v>#NAME?</v>
      </c>
      <c r="X90" s="1378" t="e">
        <f t="shared" ca="1" si="2"/>
        <v>#NAME?</v>
      </c>
      <c r="Y90" s="666" t="s">
        <v>3572</v>
      </c>
      <c r="Z90" s="666" t="s">
        <v>4155</v>
      </c>
    </row>
    <row r="91" spans="1:27" ht="18">
      <c r="A91" s="1377">
        <v>44915</v>
      </c>
      <c r="B91" s="666" t="s">
        <v>3473</v>
      </c>
      <c r="C91" s="666"/>
      <c r="D91" s="666" t="s">
        <v>3570</v>
      </c>
      <c r="E91" s="666" t="s">
        <v>94</v>
      </c>
      <c r="F91" s="666" t="s">
        <v>3714</v>
      </c>
      <c r="G91" s="1245">
        <v>8500</v>
      </c>
      <c r="H91" s="1220" t="s">
        <v>3063</v>
      </c>
      <c r="I91" s="1355" t="s">
        <v>3453</v>
      </c>
      <c r="J91" s="1203"/>
      <c r="K91" s="1234" t="e">
        <f t="shared" ca="1" si="17"/>
        <v>#NAME?</v>
      </c>
      <c r="L91" s="1235"/>
      <c r="M91" s="1235"/>
      <c r="N91" s="1235"/>
      <c r="O91" s="1235">
        <v>4300</v>
      </c>
      <c r="P91" s="1356"/>
      <c r="S91" s="1238"/>
      <c r="U91" s="1239" t="e">
        <f t="shared" ca="1" si="0"/>
        <v>#NAME?</v>
      </c>
      <c r="V91" s="1239" t="e">
        <f t="shared" ca="1" si="3"/>
        <v>#NAME?</v>
      </c>
      <c r="W91" s="1240" t="e">
        <f t="shared" ca="1" si="1"/>
        <v>#NAME?</v>
      </c>
      <c r="X91" s="1378" t="e">
        <f t="shared" ca="1" si="2"/>
        <v>#NAME?</v>
      </c>
      <c r="Y91" s="666" t="s">
        <v>3572</v>
      </c>
      <c r="Z91" s="666" t="s">
        <v>4156</v>
      </c>
    </row>
    <row r="92" spans="1:27" ht="18">
      <c r="A92" s="1377">
        <v>44921</v>
      </c>
      <c r="B92" s="666" t="s">
        <v>3473</v>
      </c>
      <c r="C92" s="666"/>
      <c r="D92" s="666" t="s">
        <v>3570</v>
      </c>
      <c r="E92" s="666" t="s">
        <v>86</v>
      </c>
      <c r="F92" s="666" t="s">
        <v>3547</v>
      </c>
      <c r="G92" s="1245">
        <v>8500</v>
      </c>
      <c r="H92" s="1220" t="s">
        <v>3063</v>
      </c>
      <c r="I92" s="1355" t="s">
        <v>3453</v>
      </c>
      <c r="J92" s="1203"/>
      <c r="K92" s="1234" t="e">
        <f t="shared" ca="1" si="17"/>
        <v>#NAME?</v>
      </c>
      <c r="L92" s="1235"/>
      <c r="M92" s="1235"/>
      <c r="N92" s="1235"/>
      <c r="O92" s="1235">
        <v>4300</v>
      </c>
      <c r="P92" s="1356"/>
      <c r="S92" s="1238"/>
      <c r="U92" s="1239" t="e">
        <f t="shared" ca="1" si="0"/>
        <v>#NAME?</v>
      </c>
      <c r="V92" s="1239" t="e">
        <f t="shared" ca="1" si="3"/>
        <v>#NAME?</v>
      </c>
      <c r="W92" s="1240" t="e">
        <f t="shared" ca="1" si="1"/>
        <v>#NAME?</v>
      </c>
      <c r="X92" s="1378" t="e">
        <f t="shared" ca="1" si="2"/>
        <v>#NAME?</v>
      </c>
      <c r="Y92" s="666" t="s">
        <v>3572</v>
      </c>
      <c r="Z92" s="666" t="s">
        <v>4157</v>
      </c>
    </row>
    <row r="93" spans="1:27" ht="18">
      <c r="A93" s="1377">
        <v>44921</v>
      </c>
      <c r="B93" s="666" t="s">
        <v>3473</v>
      </c>
      <c r="C93" s="666"/>
      <c r="D93" s="666" t="s">
        <v>3570</v>
      </c>
      <c r="E93" s="666" t="s">
        <v>86</v>
      </c>
      <c r="F93" s="666" t="s">
        <v>3547</v>
      </c>
      <c r="G93" s="1245">
        <v>8500</v>
      </c>
      <c r="H93" s="1220" t="s">
        <v>3063</v>
      </c>
      <c r="I93" s="1355" t="s">
        <v>3453</v>
      </c>
      <c r="J93" s="1203"/>
      <c r="K93" s="1234" t="e">
        <f t="shared" ca="1" si="17"/>
        <v>#NAME?</v>
      </c>
      <c r="L93" s="1235"/>
      <c r="M93" s="1235"/>
      <c r="N93" s="1235"/>
      <c r="O93" s="1235">
        <v>4300</v>
      </c>
      <c r="P93" s="1356"/>
      <c r="S93" s="1238"/>
      <c r="U93" s="1239" t="e">
        <f t="shared" ca="1" si="0"/>
        <v>#NAME?</v>
      </c>
      <c r="V93" s="1239" t="e">
        <f t="shared" ca="1" si="3"/>
        <v>#NAME?</v>
      </c>
      <c r="W93" s="1240" t="e">
        <f t="shared" ca="1" si="1"/>
        <v>#NAME?</v>
      </c>
      <c r="X93" s="1378" t="e">
        <f t="shared" ca="1" si="2"/>
        <v>#NAME?</v>
      </c>
      <c r="Y93" s="666" t="s">
        <v>3572</v>
      </c>
      <c r="Z93" s="666" t="s">
        <v>4158</v>
      </c>
    </row>
    <row r="94" spans="1:27" ht="18">
      <c r="A94" s="1377">
        <v>44904</v>
      </c>
      <c r="B94" s="666" t="s">
        <v>570</v>
      </c>
      <c r="C94" s="666" t="s">
        <v>3456</v>
      </c>
      <c r="D94" s="666" t="s">
        <v>3447</v>
      </c>
      <c r="E94" s="666" t="s">
        <v>3497</v>
      </c>
      <c r="G94" s="1245">
        <f>1600/0.0517</f>
        <v>30947.775628626692</v>
      </c>
      <c r="H94" s="1220" t="s">
        <v>3063</v>
      </c>
      <c r="I94" s="1355" t="s">
        <v>3450</v>
      </c>
      <c r="J94" s="1368">
        <v>9671</v>
      </c>
      <c r="K94" s="1234"/>
      <c r="L94" s="1235"/>
      <c r="M94" s="1235"/>
      <c r="N94" s="1235"/>
      <c r="O94" s="1235"/>
      <c r="P94" s="1356">
        <v>18000</v>
      </c>
      <c r="Q94" s="1239"/>
      <c r="R94" s="1239"/>
      <c r="S94" s="1237"/>
      <c r="T94" s="1239"/>
      <c r="U94" s="1239">
        <f t="shared" si="0"/>
        <v>3276.7756286266922</v>
      </c>
      <c r="V94" s="1239">
        <f t="shared" si="3"/>
        <v>297.88869351151789</v>
      </c>
      <c r="W94" s="1240">
        <f t="shared" si="1"/>
        <v>2978.8869351151743</v>
      </c>
      <c r="X94" s="1378">
        <f t="shared" si="2"/>
        <v>9.6255284090909068E-2</v>
      </c>
      <c r="Y94" s="666" t="s">
        <v>107</v>
      </c>
      <c r="Z94" s="666" t="s">
        <v>4159</v>
      </c>
    </row>
    <row r="95" spans="1:27" ht="18">
      <c r="A95" s="1388">
        <v>44896</v>
      </c>
      <c r="B95" s="666" t="s">
        <v>570</v>
      </c>
      <c r="C95" s="666" t="s">
        <v>3446</v>
      </c>
      <c r="D95" s="666" t="s">
        <v>3474</v>
      </c>
      <c r="E95" s="666" t="s">
        <v>40</v>
      </c>
      <c r="F95" s="666" t="s">
        <v>3449</v>
      </c>
      <c r="G95" s="1245">
        <v>9900</v>
      </c>
      <c r="H95" s="1220" t="s">
        <v>3063</v>
      </c>
      <c r="I95" s="1355" t="s">
        <v>3453</v>
      </c>
      <c r="J95" s="1358"/>
      <c r="K95" s="1234" t="e">
        <f t="shared" ref="K95:K99" ca="1" si="18">_xludf.IFS(C95="成田机场",3000,C95="羽田机场",1200,D95="NearMe",1000,D95="VIP-limo",G95*0.12)</f>
        <v>#NAME?</v>
      </c>
      <c r="L95" s="1235" t="e">
        <f t="shared" ref="L95:L99" ca="1" si="19">_xludf.IFS(C95="成田机场",4000,C95="羽田机场",1000,D95="VIP-limo",0)</f>
        <v>#NAME?</v>
      </c>
      <c r="M95" s="1235" t="e">
        <f t="shared" ref="M95:M99" ca="1" si="20">(8500-K95-L95)*0.7</f>
        <v>#NAME?</v>
      </c>
      <c r="N95" s="1235"/>
      <c r="O95" s="1235"/>
      <c r="P95" s="1356"/>
      <c r="Q95" s="1239"/>
      <c r="R95" s="1239"/>
      <c r="S95" s="1237"/>
      <c r="T95" s="1239"/>
      <c r="U95" s="1239" t="e">
        <f t="shared" ca="1" si="0"/>
        <v>#NAME?</v>
      </c>
      <c r="V95" s="1239" t="e">
        <f t="shared" ca="1" si="3"/>
        <v>#NAME?</v>
      </c>
      <c r="W95" s="1240" t="e">
        <f t="shared" ca="1" si="1"/>
        <v>#NAME?</v>
      </c>
      <c r="X95" s="1378" t="e">
        <f t="shared" ca="1" si="2"/>
        <v>#NAME?</v>
      </c>
      <c r="Y95" s="666" t="s">
        <v>27</v>
      </c>
      <c r="Z95" s="666" t="s">
        <v>4160</v>
      </c>
    </row>
    <row r="96" spans="1:27" ht="18">
      <c r="A96" s="1388">
        <v>44898</v>
      </c>
      <c r="B96" s="666" t="s">
        <v>1170</v>
      </c>
      <c r="C96" s="666" t="s">
        <v>3446</v>
      </c>
      <c r="D96" s="666" t="s">
        <v>3474</v>
      </c>
      <c r="E96" s="666" t="s">
        <v>34</v>
      </c>
      <c r="F96" s="666" t="s">
        <v>3657</v>
      </c>
      <c r="G96" s="1245">
        <v>9900</v>
      </c>
      <c r="H96" s="1220" t="s">
        <v>3063</v>
      </c>
      <c r="I96" s="1355" t="s">
        <v>3453</v>
      </c>
      <c r="J96" s="1358"/>
      <c r="K96" s="1234" t="e">
        <f t="shared" ca="1" si="18"/>
        <v>#NAME?</v>
      </c>
      <c r="L96" s="1235" t="e">
        <f t="shared" ca="1" si="19"/>
        <v>#NAME?</v>
      </c>
      <c r="M96" s="1235" t="e">
        <f t="shared" ca="1" si="20"/>
        <v>#NAME?</v>
      </c>
      <c r="N96" s="1235"/>
      <c r="O96" s="1235"/>
      <c r="P96" s="1356"/>
      <c r="Q96" s="1239"/>
      <c r="R96" s="1239"/>
      <c r="S96" s="1237"/>
      <c r="T96" s="1239"/>
      <c r="U96" s="1239" t="e">
        <f t="shared" ca="1" si="0"/>
        <v>#NAME?</v>
      </c>
      <c r="V96" s="1239" t="e">
        <f t="shared" ca="1" si="3"/>
        <v>#NAME?</v>
      </c>
      <c r="W96" s="1240" t="e">
        <f t="shared" ca="1" si="1"/>
        <v>#NAME?</v>
      </c>
      <c r="X96" s="1378" t="e">
        <f t="shared" ca="1" si="2"/>
        <v>#NAME?</v>
      </c>
      <c r="Y96" s="666" t="s">
        <v>27</v>
      </c>
      <c r="Z96" s="666" t="s">
        <v>4161</v>
      </c>
    </row>
    <row r="97" spans="1:27" ht="18">
      <c r="A97" s="1388">
        <v>44900</v>
      </c>
      <c r="B97" s="666" t="s">
        <v>570</v>
      </c>
      <c r="C97" s="666" t="s">
        <v>3446</v>
      </c>
      <c r="D97" s="666" t="s">
        <v>3474</v>
      </c>
      <c r="E97" s="666" t="s">
        <v>3523</v>
      </c>
      <c r="F97" s="666"/>
      <c r="G97" s="1245">
        <v>9900</v>
      </c>
      <c r="H97" s="1220" t="s">
        <v>3063</v>
      </c>
      <c r="I97" s="1355" t="s">
        <v>3453</v>
      </c>
      <c r="J97" s="1358"/>
      <c r="K97" s="1234" t="e">
        <f t="shared" ca="1" si="18"/>
        <v>#NAME?</v>
      </c>
      <c r="L97" s="1235" t="e">
        <f t="shared" ca="1" si="19"/>
        <v>#NAME?</v>
      </c>
      <c r="M97" s="1235" t="e">
        <f t="shared" ca="1" si="20"/>
        <v>#NAME?</v>
      </c>
      <c r="N97" s="1235"/>
      <c r="O97" s="1235"/>
      <c r="P97" s="1356"/>
      <c r="Q97" s="1239"/>
      <c r="R97" s="1239"/>
      <c r="S97" s="1237"/>
      <c r="T97" s="1239"/>
      <c r="U97" s="1239" t="e">
        <f t="shared" ca="1" si="0"/>
        <v>#NAME?</v>
      </c>
      <c r="V97" s="1239" t="e">
        <f t="shared" ca="1" si="3"/>
        <v>#NAME?</v>
      </c>
      <c r="W97" s="1240" t="e">
        <f t="shared" ca="1" si="1"/>
        <v>#NAME?</v>
      </c>
      <c r="X97" s="1378" t="e">
        <f t="shared" ca="1" si="2"/>
        <v>#NAME?</v>
      </c>
      <c r="Y97" s="666" t="s">
        <v>27</v>
      </c>
      <c r="Z97" s="666" t="s">
        <v>4162</v>
      </c>
    </row>
    <row r="98" spans="1:27" ht="18">
      <c r="A98" s="1377">
        <v>44916</v>
      </c>
      <c r="B98" s="666" t="s">
        <v>1170</v>
      </c>
      <c r="C98" s="666" t="s">
        <v>3446</v>
      </c>
      <c r="D98" s="666" t="s">
        <v>3474</v>
      </c>
      <c r="E98" s="666" t="s">
        <v>3523</v>
      </c>
      <c r="F98" s="666" t="s">
        <v>3571</v>
      </c>
      <c r="G98" s="1245">
        <v>9900</v>
      </c>
      <c r="H98" s="1220" t="s">
        <v>3063</v>
      </c>
      <c r="I98" s="1355" t="s">
        <v>3453</v>
      </c>
      <c r="J98" s="1203"/>
      <c r="K98" s="1234" t="e">
        <f t="shared" ca="1" si="18"/>
        <v>#NAME?</v>
      </c>
      <c r="L98" s="1235" t="e">
        <f t="shared" ca="1" si="19"/>
        <v>#NAME?</v>
      </c>
      <c r="M98" s="1235" t="e">
        <f t="shared" ca="1" si="20"/>
        <v>#NAME?</v>
      </c>
      <c r="N98" s="1235"/>
      <c r="O98" s="1235"/>
      <c r="P98" s="1356"/>
      <c r="S98" s="1238"/>
      <c r="U98" s="1239" t="e">
        <f t="shared" ca="1" si="0"/>
        <v>#NAME?</v>
      </c>
      <c r="V98" s="1239" t="e">
        <f t="shared" ca="1" si="3"/>
        <v>#NAME?</v>
      </c>
      <c r="W98" s="1240" t="e">
        <f t="shared" ca="1" si="1"/>
        <v>#NAME?</v>
      </c>
      <c r="X98" s="1378" t="e">
        <f t="shared" ca="1" si="2"/>
        <v>#NAME?</v>
      </c>
      <c r="Y98" s="666" t="s">
        <v>27</v>
      </c>
      <c r="Z98" s="666" t="s">
        <v>4163</v>
      </c>
    </row>
    <row r="99" spans="1:27" ht="18">
      <c r="A99" s="1377">
        <v>44922</v>
      </c>
      <c r="B99" s="666" t="s">
        <v>1170</v>
      </c>
      <c r="C99" s="666" t="s">
        <v>3446</v>
      </c>
      <c r="D99" s="666" t="s">
        <v>3474</v>
      </c>
      <c r="E99" s="666" t="s">
        <v>3523</v>
      </c>
      <c r="F99" s="666" t="s">
        <v>3524</v>
      </c>
      <c r="G99" s="1245">
        <v>9900</v>
      </c>
      <c r="H99" s="1220" t="s">
        <v>3063</v>
      </c>
      <c r="I99" s="1355" t="s">
        <v>3453</v>
      </c>
      <c r="J99" s="1203"/>
      <c r="K99" s="1234" t="e">
        <f t="shared" ca="1" si="18"/>
        <v>#NAME?</v>
      </c>
      <c r="L99" s="1235" t="e">
        <f t="shared" ca="1" si="19"/>
        <v>#NAME?</v>
      </c>
      <c r="M99" s="1235" t="e">
        <f t="shared" ca="1" si="20"/>
        <v>#NAME?</v>
      </c>
      <c r="N99" s="1235"/>
      <c r="O99" s="1235"/>
      <c r="P99" s="1356"/>
      <c r="S99" s="1238"/>
      <c r="U99" s="1239" t="e">
        <f t="shared" ca="1" si="0"/>
        <v>#NAME?</v>
      </c>
      <c r="V99" s="1239" t="e">
        <f t="shared" ca="1" si="3"/>
        <v>#NAME?</v>
      </c>
      <c r="W99" s="1240" t="e">
        <f t="shared" ca="1" si="1"/>
        <v>#NAME?</v>
      </c>
      <c r="X99" s="1378" t="e">
        <f t="shared" ca="1" si="2"/>
        <v>#NAME?</v>
      </c>
      <c r="Y99" s="666" t="s">
        <v>27</v>
      </c>
      <c r="Z99" s="666" t="s">
        <v>4164</v>
      </c>
    </row>
    <row r="100" spans="1:27" ht="18">
      <c r="A100" s="1377">
        <v>44918</v>
      </c>
      <c r="B100" s="666" t="s">
        <v>1170</v>
      </c>
      <c r="C100" s="666"/>
      <c r="D100" s="666" t="s">
        <v>3474</v>
      </c>
      <c r="E100" s="666" t="s">
        <v>3523</v>
      </c>
      <c r="F100" s="666" t="s">
        <v>3512</v>
      </c>
      <c r="G100" s="1245">
        <v>17000</v>
      </c>
      <c r="H100" s="1220" t="s">
        <v>3063</v>
      </c>
      <c r="I100" s="1355" t="s">
        <v>3453</v>
      </c>
      <c r="J100" s="1203"/>
      <c r="K100" s="1234">
        <v>3000</v>
      </c>
      <c r="L100" s="1235">
        <v>4000</v>
      </c>
      <c r="M100" s="1235">
        <f>(16500-K100-L100)*0.7</f>
        <v>6650</v>
      </c>
      <c r="N100" s="1235"/>
      <c r="O100" s="1235"/>
      <c r="P100" s="1356"/>
      <c r="S100" s="1238"/>
      <c r="U100" s="1239">
        <f t="shared" si="0"/>
        <v>10000</v>
      </c>
      <c r="V100" s="1239">
        <f t="shared" si="3"/>
        <v>909.09090909090992</v>
      </c>
      <c r="W100" s="1240">
        <f t="shared" si="1"/>
        <v>2440.9090909090901</v>
      </c>
      <c r="X100" s="1378">
        <f t="shared" si="2"/>
        <v>0.14358288770053471</v>
      </c>
      <c r="Y100" s="666" t="s">
        <v>27</v>
      </c>
      <c r="Z100" s="666" t="s">
        <v>4165</v>
      </c>
    </row>
    <row r="101" spans="1:27" ht="18">
      <c r="A101" s="1388">
        <v>44897</v>
      </c>
      <c r="B101" s="666" t="s">
        <v>570</v>
      </c>
      <c r="C101" s="666" t="s">
        <v>3446</v>
      </c>
      <c r="D101" s="666" t="s">
        <v>3514</v>
      </c>
      <c r="E101" s="666" t="s">
        <v>60</v>
      </c>
      <c r="F101" s="666" t="s">
        <v>3517</v>
      </c>
      <c r="G101" s="1245">
        <v>10000</v>
      </c>
      <c r="H101" s="1220" t="s">
        <v>3063</v>
      </c>
      <c r="I101" s="1355" t="s">
        <v>3453</v>
      </c>
      <c r="J101" s="1358"/>
      <c r="K101" s="1234" t="e">
        <f t="shared" ref="K101:K111" ca="1" si="21">_xludf.IFS(C101="成田机场",3000,C101="羽田机场",1200,D101="NearMe",1000,D101="VIP-limo",G101*0.12)</f>
        <v>#NAME?</v>
      </c>
      <c r="L101" s="1235" t="e">
        <f t="shared" ref="L101:L111" ca="1" si="22">_xludf.IFS(C101="成田机场",4000,C101="羽田机场",1000,D101="VIP-limo",0)</f>
        <v>#NAME?</v>
      </c>
      <c r="M101" s="1235" t="e">
        <f t="shared" ref="M101:M113" ca="1" si="23">(8500-K101-L101)*0.7</f>
        <v>#NAME?</v>
      </c>
      <c r="N101" s="1235"/>
      <c r="O101" s="1235"/>
      <c r="P101" s="1356"/>
      <c r="Q101" s="1239"/>
      <c r="R101" s="1239"/>
      <c r="S101" s="1237"/>
      <c r="T101" s="1239"/>
      <c r="U101" s="1239" t="e">
        <f t="shared" ca="1" si="0"/>
        <v>#NAME?</v>
      </c>
      <c r="V101" s="1239" t="e">
        <f t="shared" ca="1" si="3"/>
        <v>#NAME?</v>
      </c>
      <c r="W101" s="1240" t="e">
        <f t="shared" ca="1" si="1"/>
        <v>#NAME?</v>
      </c>
      <c r="X101" s="1378" t="e">
        <f t="shared" ca="1" si="2"/>
        <v>#NAME?</v>
      </c>
      <c r="Y101" s="666" t="s">
        <v>107</v>
      </c>
      <c r="Z101" s="666" t="s">
        <v>4166</v>
      </c>
    </row>
    <row r="102" spans="1:27" ht="18">
      <c r="A102" s="1377">
        <v>44908</v>
      </c>
      <c r="B102" s="666" t="s">
        <v>570</v>
      </c>
      <c r="C102" s="666" t="s">
        <v>3446</v>
      </c>
      <c r="D102" s="666" t="s">
        <v>3521</v>
      </c>
      <c r="E102" s="666" t="s">
        <v>3523</v>
      </c>
      <c r="F102" s="666" t="s">
        <v>3466</v>
      </c>
      <c r="G102" s="1245">
        <v>10000</v>
      </c>
      <c r="H102" s="1220" t="s">
        <v>3063</v>
      </c>
      <c r="I102" s="1355" t="s">
        <v>3453</v>
      </c>
      <c r="J102" s="1203"/>
      <c r="K102" s="1234" t="e">
        <f t="shared" ca="1" si="21"/>
        <v>#NAME?</v>
      </c>
      <c r="L102" s="1235" t="e">
        <f t="shared" ca="1" si="22"/>
        <v>#NAME?</v>
      </c>
      <c r="M102" s="1235" t="e">
        <f t="shared" ca="1" si="23"/>
        <v>#NAME?</v>
      </c>
      <c r="N102" s="1235"/>
      <c r="O102" s="1235"/>
      <c r="P102" s="1356"/>
      <c r="S102" s="1238"/>
      <c r="U102" s="1239" t="e">
        <f t="shared" ca="1" si="0"/>
        <v>#NAME?</v>
      </c>
      <c r="V102" s="1239" t="e">
        <f t="shared" ca="1" si="3"/>
        <v>#NAME?</v>
      </c>
      <c r="W102" s="1240" t="e">
        <f t="shared" ca="1" si="1"/>
        <v>#NAME?</v>
      </c>
      <c r="X102" s="1378" t="e">
        <f t="shared" ca="1" si="2"/>
        <v>#NAME?</v>
      </c>
      <c r="Y102" s="666" t="s">
        <v>107</v>
      </c>
      <c r="Z102" s="666" t="s">
        <v>4167</v>
      </c>
    </row>
    <row r="103" spans="1:27" ht="18">
      <c r="A103" s="1377">
        <v>44909</v>
      </c>
      <c r="B103" s="666" t="s">
        <v>570</v>
      </c>
      <c r="C103" s="666" t="s">
        <v>3446</v>
      </c>
      <c r="D103" s="666" t="s">
        <v>1238</v>
      </c>
      <c r="E103" s="666" t="s">
        <v>48</v>
      </c>
      <c r="F103" s="666" t="s">
        <v>3463</v>
      </c>
      <c r="G103" s="1245">
        <v>10000</v>
      </c>
      <c r="H103" s="1220" t="s">
        <v>3063</v>
      </c>
      <c r="I103" s="1355" t="s">
        <v>3453</v>
      </c>
      <c r="J103" s="1203"/>
      <c r="K103" s="1234" t="e">
        <f t="shared" ca="1" si="21"/>
        <v>#NAME?</v>
      </c>
      <c r="L103" s="1235" t="e">
        <f t="shared" ca="1" si="22"/>
        <v>#NAME?</v>
      </c>
      <c r="M103" s="1235" t="e">
        <f t="shared" ca="1" si="23"/>
        <v>#NAME?</v>
      </c>
      <c r="N103" s="1235"/>
      <c r="O103" s="1235"/>
      <c r="P103" s="1356"/>
      <c r="S103" s="1238"/>
      <c r="U103" s="1239" t="e">
        <f t="shared" ca="1" si="0"/>
        <v>#NAME?</v>
      </c>
      <c r="V103" s="1239" t="e">
        <f t="shared" ca="1" si="3"/>
        <v>#NAME?</v>
      </c>
      <c r="W103" s="1240" t="e">
        <f t="shared" ca="1" si="1"/>
        <v>#NAME?</v>
      </c>
      <c r="X103" s="1378" t="e">
        <f t="shared" ca="1" si="2"/>
        <v>#NAME?</v>
      </c>
      <c r="Y103" s="666" t="s">
        <v>1540</v>
      </c>
      <c r="Z103" s="666" t="s">
        <v>4168</v>
      </c>
    </row>
    <row r="104" spans="1:27" ht="18">
      <c r="A104" s="1377">
        <v>44910</v>
      </c>
      <c r="B104" s="666" t="s">
        <v>1170</v>
      </c>
      <c r="C104" s="666" t="s">
        <v>3446</v>
      </c>
      <c r="D104" s="666" t="s">
        <v>4169</v>
      </c>
      <c r="E104" s="666" t="s">
        <v>49</v>
      </c>
      <c r="F104" s="666" t="s">
        <v>3498</v>
      </c>
      <c r="G104" s="1245">
        <v>10000</v>
      </c>
      <c r="H104" s="1220" t="s">
        <v>3063</v>
      </c>
      <c r="I104" s="1355" t="s">
        <v>3453</v>
      </c>
      <c r="J104" s="1203"/>
      <c r="K104" s="1234" t="e">
        <f t="shared" ca="1" si="21"/>
        <v>#NAME?</v>
      </c>
      <c r="L104" s="1235" t="e">
        <f t="shared" ca="1" si="22"/>
        <v>#NAME?</v>
      </c>
      <c r="M104" s="1235" t="e">
        <f t="shared" ca="1" si="23"/>
        <v>#NAME?</v>
      </c>
      <c r="N104" s="1235"/>
      <c r="O104" s="1235"/>
      <c r="P104" s="1356"/>
      <c r="S104" s="1238"/>
      <c r="U104" s="1239" t="e">
        <f t="shared" ca="1" si="0"/>
        <v>#NAME?</v>
      </c>
      <c r="V104" s="1239" t="e">
        <f t="shared" ca="1" si="3"/>
        <v>#NAME?</v>
      </c>
      <c r="W104" s="1240" t="e">
        <f t="shared" ca="1" si="1"/>
        <v>#NAME?</v>
      </c>
      <c r="X104" s="1378" t="e">
        <f t="shared" ca="1" si="2"/>
        <v>#NAME?</v>
      </c>
      <c r="Y104" s="666" t="s">
        <v>1540</v>
      </c>
      <c r="Z104" s="666" t="s">
        <v>4170</v>
      </c>
    </row>
    <row r="105" spans="1:27" ht="18">
      <c r="A105" s="1379">
        <v>44913</v>
      </c>
      <c r="B105" s="284" t="s">
        <v>570</v>
      </c>
      <c r="C105" s="284" t="s">
        <v>3446</v>
      </c>
      <c r="D105" s="284" t="s">
        <v>3521</v>
      </c>
      <c r="E105" s="284" t="s">
        <v>3523</v>
      </c>
      <c r="F105" s="284" t="s">
        <v>3524</v>
      </c>
      <c r="G105" s="1342">
        <v>10000</v>
      </c>
      <c r="H105" s="1268" t="s">
        <v>3063</v>
      </c>
      <c r="I105" s="1380" t="s">
        <v>3453</v>
      </c>
      <c r="J105" s="1381"/>
      <c r="K105" s="1271" t="e">
        <f t="shared" ca="1" si="21"/>
        <v>#NAME?</v>
      </c>
      <c r="L105" s="1272" t="e">
        <f t="shared" ca="1" si="22"/>
        <v>#NAME?</v>
      </c>
      <c r="M105" s="1272" t="e">
        <f t="shared" ca="1" si="23"/>
        <v>#NAME?</v>
      </c>
      <c r="N105" s="1272"/>
      <c r="O105" s="1272"/>
      <c r="P105" s="1384"/>
      <c r="Q105" s="81"/>
      <c r="R105" s="81"/>
      <c r="S105" s="1275"/>
      <c r="T105" s="81"/>
      <c r="U105" s="1239" t="e">
        <f t="shared" ca="1" si="0"/>
        <v>#NAME?</v>
      </c>
      <c r="V105" s="1239" t="e">
        <f t="shared" ca="1" si="3"/>
        <v>#NAME?</v>
      </c>
      <c r="W105" s="1240" t="e">
        <f t="shared" ca="1" si="1"/>
        <v>#NAME?</v>
      </c>
      <c r="X105" s="1383" t="e">
        <f t="shared" ca="1" si="2"/>
        <v>#NAME?</v>
      </c>
      <c r="Y105" s="284" t="s">
        <v>107</v>
      </c>
      <c r="Z105" s="284" t="s">
        <v>4171</v>
      </c>
      <c r="AA105" s="81"/>
    </row>
    <row r="106" spans="1:27" ht="18">
      <c r="A106" s="1379">
        <v>44914</v>
      </c>
      <c r="B106" s="284" t="s">
        <v>1170</v>
      </c>
      <c r="C106" s="284" t="s">
        <v>3446</v>
      </c>
      <c r="D106" s="284" t="s">
        <v>3514</v>
      </c>
      <c r="E106" s="284" t="s">
        <v>3523</v>
      </c>
      <c r="F106" s="284" t="s">
        <v>3501</v>
      </c>
      <c r="G106" s="1342">
        <v>10000</v>
      </c>
      <c r="H106" s="1268" t="s">
        <v>3063</v>
      </c>
      <c r="I106" s="1380" t="s">
        <v>3453</v>
      </c>
      <c r="J106" s="1381"/>
      <c r="K106" s="1271" t="e">
        <f t="shared" ca="1" si="21"/>
        <v>#NAME?</v>
      </c>
      <c r="L106" s="1272" t="e">
        <f t="shared" ca="1" si="22"/>
        <v>#NAME?</v>
      </c>
      <c r="M106" s="1272" t="e">
        <f t="shared" ca="1" si="23"/>
        <v>#NAME?</v>
      </c>
      <c r="N106" s="1272"/>
      <c r="O106" s="1272"/>
      <c r="P106" s="1384"/>
      <c r="Q106" s="81"/>
      <c r="R106" s="81"/>
      <c r="S106" s="1275"/>
      <c r="T106" s="81"/>
      <c r="U106" s="1239" t="e">
        <f t="shared" ca="1" si="0"/>
        <v>#NAME?</v>
      </c>
      <c r="V106" s="1239" t="e">
        <f t="shared" ca="1" si="3"/>
        <v>#NAME?</v>
      </c>
      <c r="W106" s="1240" t="e">
        <f t="shared" ca="1" si="1"/>
        <v>#NAME?</v>
      </c>
      <c r="X106" s="1383" t="e">
        <f t="shared" ca="1" si="2"/>
        <v>#NAME?</v>
      </c>
      <c r="Y106" s="284" t="s">
        <v>107</v>
      </c>
      <c r="Z106" s="284" t="s">
        <v>4172</v>
      </c>
      <c r="AA106" s="81"/>
    </row>
    <row r="107" spans="1:27" ht="18">
      <c r="A107" s="1377">
        <v>44919</v>
      </c>
      <c r="B107" s="666" t="s">
        <v>570</v>
      </c>
      <c r="C107" s="666" t="s">
        <v>3446</v>
      </c>
      <c r="D107" s="666" t="s">
        <v>1371</v>
      </c>
      <c r="E107" s="666" t="s">
        <v>3523</v>
      </c>
      <c r="F107" s="666" t="s">
        <v>3524</v>
      </c>
      <c r="G107" s="1245">
        <v>10000</v>
      </c>
      <c r="H107" s="1220" t="s">
        <v>3063</v>
      </c>
      <c r="I107" s="1355" t="s">
        <v>3453</v>
      </c>
      <c r="J107" s="1203"/>
      <c r="K107" s="1234" t="e">
        <f t="shared" ca="1" si="21"/>
        <v>#NAME?</v>
      </c>
      <c r="L107" s="1235" t="e">
        <f t="shared" ca="1" si="22"/>
        <v>#NAME?</v>
      </c>
      <c r="M107" s="1235" t="e">
        <f t="shared" ca="1" si="23"/>
        <v>#NAME?</v>
      </c>
      <c r="N107" s="1235"/>
      <c r="O107" s="1235"/>
      <c r="P107" s="1356"/>
      <c r="S107" s="1238"/>
      <c r="U107" s="1239" t="e">
        <f t="shared" ca="1" si="0"/>
        <v>#NAME?</v>
      </c>
      <c r="V107" s="1239" t="e">
        <f t="shared" ca="1" si="3"/>
        <v>#NAME?</v>
      </c>
      <c r="W107" s="1240" t="e">
        <f t="shared" ca="1" si="1"/>
        <v>#NAME?</v>
      </c>
      <c r="X107" s="1378" t="e">
        <f t="shared" ca="1" si="2"/>
        <v>#NAME?</v>
      </c>
      <c r="Y107" s="666" t="s">
        <v>1540</v>
      </c>
      <c r="Z107" s="666" t="s">
        <v>4173</v>
      </c>
    </row>
    <row r="108" spans="1:27" ht="18">
      <c r="A108" s="1377">
        <v>44922</v>
      </c>
      <c r="B108" s="666" t="s">
        <v>570</v>
      </c>
      <c r="C108" s="666" t="s">
        <v>3446</v>
      </c>
      <c r="D108" s="666" t="s">
        <v>3521</v>
      </c>
      <c r="E108" s="666" t="s">
        <v>3523</v>
      </c>
      <c r="F108" s="666" t="s">
        <v>3524</v>
      </c>
      <c r="G108" s="1245">
        <v>10000</v>
      </c>
      <c r="H108" s="1220" t="s">
        <v>3063</v>
      </c>
      <c r="I108" s="1355" t="s">
        <v>3453</v>
      </c>
      <c r="J108" s="1203"/>
      <c r="K108" s="1234" t="e">
        <f t="shared" ca="1" si="21"/>
        <v>#NAME?</v>
      </c>
      <c r="L108" s="1235" t="e">
        <f t="shared" ca="1" si="22"/>
        <v>#NAME?</v>
      </c>
      <c r="M108" s="1235" t="e">
        <f t="shared" ca="1" si="23"/>
        <v>#NAME?</v>
      </c>
      <c r="N108" s="1235"/>
      <c r="O108" s="1235"/>
      <c r="P108" s="1356"/>
      <c r="S108" s="1238"/>
      <c r="U108" s="1239" t="e">
        <f t="shared" ca="1" si="0"/>
        <v>#NAME?</v>
      </c>
      <c r="V108" s="1239" t="e">
        <f t="shared" ca="1" si="3"/>
        <v>#NAME?</v>
      </c>
      <c r="W108" s="1240" t="e">
        <f t="shared" ca="1" si="1"/>
        <v>#NAME?</v>
      </c>
      <c r="X108" s="1378" t="e">
        <f t="shared" ca="1" si="2"/>
        <v>#NAME?</v>
      </c>
      <c r="Y108" s="666" t="s">
        <v>107</v>
      </c>
      <c r="Z108" s="666" t="s">
        <v>4174</v>
      </c>
    </row>
    <row r="109" spans="1:27" ht="18">
      <c r="A109" s="1377">
        <v>44923</v>
      </c>
      <c r="B109" s="666" t="s">
        <v>570</v>
      </c>
      <c r="C109" s="666" t="s">
        <v>3446</v>
      </c>
      <c r="D109" s="666" t="s">
        <v>2499</v>
      </c>
      <c r="E109" s="666" t="s">
        <v>3523</v>
      </c>
      <c r="F109" s="666" t="s">
        <v>3524</v>
      </c>
      <c r="G109" s="1245">
        <v>10000</v>
      </c>
      <c r="H109" s="1220" t="s">
        <v>3063</v>
      </c>
      <c r="I109" s="1355" t="s">
        <v>3453</v>
      </c>
      <c r="J109" s="1203"/>
      <c r="K109" s="1234" t="e">
        <f t="shared" ca="1" si="21"/>
        <v>#NAME?</v>
      </c>
      <c r="L109" s="1235" t="e">
        <f t="shared" ca="1" si="22"/>
        <v>#NAME?</v>
      </c>
      <c r="M109" s="1235" t="e">
        <f t="shared" ca="1" si="23"/>
        <v>#NAME?</v>
      </c>
      <c r="N109" s="1235"/>
      <c r="O109" s="1235"/>
      <c r="P109" s="1356"/>
      <c r="S109" s="1238"/>
      <c r="U109" s="1239" t="e">
        <f t="shared" ca="1" si="0"/>
        <v>#NAME?</v>
      </c>
      <c r="V109" s="1239" t="e">
        <f t="shared" ca="1" si="3"/>
        <v>#NAME?</v>
      </c>
      <c r="W109" s="1240" t="e">
        <f t="shared" ca="1" si="1"/>
        <v>#NAME?</v>
      </c>
      <c r="X109" s="1378" t="e">
        <f t="shared" ca="1" si="2"/>
        <v>#NAME?</v>
      </c>
      <c r="Y109" s="666" t="s">
        <v>102</v>
      </c>
      <c r="Z109" s="666" t="s">
        <v>4175</v>
      </c>
    </row>
    <row r="110" spans="1:27" ht="18">
      <c r="A110" s="1385">
        <v>44924</v>
      </c>
      <c r="B110" s="1345" t="s">
        <v>1170</v>
      </c>
      <c r="C110" s="1345" t="s">
        <v>3446</v>
      </c>
      <c r="D110" s="1345" t="s">
        <v>3514</v>
      </c>
      <c r="E110" s="1345" t="s">
        <v>3523</v>
      </c>
      <c r="F110" s="1345" t="s">
        <v>3524</v>
      </c>
      <c r="G110" s="1361">
        <v>10000</v>
      </c>
      <c r="H110" s="1249" t="s">
        <v>3063</v>
      </c>
      <c r="I110" s="1362" t="s">
        <v>3453</v>
      </c>
      <c r="J110" s="1363"/>
      <c r="K110" s="1252" t="e">
        <f t="shared" ca="1" si="21"/>
        <v>#NAME?</v>
      </c>
      <c r="L110" s="1253" t="e">
        <f t="shared" ca="1" si="22"/>
        <v>#NAME?</v>
      </c>
      <c r="M110" s="1253" t="e">
        <f t="shared" ca="1" si="23"/>
        <v>#NAME?</v>
      </c>
      <c r="N110" s="1253"/>
      <c r="O110" s="1253"/>
      <c r="P110" s="1352"/>
      <c r="Q110" s="1260"/>
      <c r="R110" s="1260"/>
      <c r="S110" s="1263"/>
      <c r="T110" s="1260"/>
      <c r="U110" s="1239" t="e">
        <f t="shared" ca="1" si="0"/>
        <v>#NAME?</v>
      </c>
      <c r="V110" s="1239" t="e">
        <f t="shared" ca="1" si="3"/>
        <v>#NAME?</v>
      </c>
      <c r="W110" s="1240" t="e">
        <f t="shared" ca="1" si="1"/>
        <v>#NAME?</v>
      </c>
      <c r="X110" s="1387" t="e">
        <f t="shared" ca="1" si="2"/>
        <v>#NAME?</v>
      </c>
      <c r="Y110" s="1345" t="s">
        <v>107</v>
      </c>
      <c r="Z110" s="1345" t="s">
        <v>4176</v>
      </c>
      <c r="AA110" s="1260"/>
    </row>
    <row r="111" spans="1:27" ht="18">
      <c r="A111" s="1377">
        <v>44924</v>
      </c>
      <c r="B111" s="666" t="s">
        <v>1170</v>
      </c>
      <c r="C111" s="666" t="s">
        <v>3446</v>
      </c>
      <c r="D111" s="666" t="s">
        <v>1371</v>
      </c>
      <c r="E111" s="666" t="s">
        <v>60</v>
      </c>
      <c r="F111" s="666" t="s">
        <v>3517</v>
      </c>
      <c r="G111" s="1245">
        <v>10000</v>
      </c>
      <c r="H111" s="1220" t="s">
        <v>3063</v>
      </c>
      <c r="I111" s="1355" t="s">
        <v>3453</v>
      </c>
      <c r="J111" s="1203"/>
      <c r="K111" s="1234" t="e">
        <f t="shared" ca="1" si="21"/>
        <v>#NAME?</v>
      </c>
      <c r="L111" s="1235" t="e">
        <f t="shared" ca="1" si="22"/>
        <v>#NAME?</v>
      </c>
      <c r="M111" s="1235" t="e">
        <f t="shared" ca="1" si="23"/>
        <v>#NAME?</v>
      </c>
      <c r="N111" s="1235"/>
      <c r="O111" s="1235"/>
      <c r="P111" s="1356"/>
      <c r="S111" s="1238"/>
      <c r="U111" s="1239" t="e">
        <f t="shared" ca="1" si="0"/>
        <v>#NAME?</v>
      </c>
      <c r="V111" s="1239" t="e">
        <f t="shared" ca="1" si="3"/>
        <v>#NAME?</v>
      </c>
      <c r="W111" s="1240" t="e">
        <f t="shared" ca="1" si="1"/>
        <v>#NAME?</v>
      </c>
      <c r="X111" s="1378" t="e">
        <f t="shared" ca="1" si="2"/>
        <v>#NAME?</v>
      </c>
      <c r="Y111" s="666" t="s">
        <v>1540</v>
      </c>
      <c r="Z111" s="666" t="s">
        <v>4177</v>
      </c>
    </row>
    <row r="112" spans="1:27" ht="18">
      <c r="A112" s="1377">
        <v>44925</v>
      </c>
      <c r="B112" s="666" t="s">
        <v>3473</v>
      </c>
      <c r="C112" s="666"/>
      <c r="D112" s="666" t="s">
        <v>2499</v>
      </c>
      <c r="E112" s="666" t="s">
        <v>3523</v>
      </c>
      <c r="F112" s="666" t="s">
        <v>3524</v>
      </c>
      <c r="G112" s="1245">
        <v>10000</v>
      </c>
      <c r="H112" s="1220" t="s">
        <v>3063</v>
      </c>
      <c r="I112" s="1355" t="s">
        <v>3453</v>
      </c>
      <c r="J112" s="1203"/>
      <c r="K112" s="1234">
        <v>1200</v>
      </c>
      <c r="L112" s="1235">
        <v>1000</v>
      </c>
      <c r="M112" s="1235">
        <f t="shared" si="23"/>
        <v>4410</v>
      </c>
      <c r="N112" s="1235"/>
      <c r="O112" s="1235"/>
      <c r="P112" s="1356"/>
      <c r="S112" s="1238"/>
      <c r="U112" s="1239">
        <f t="shared" si="0"/>
        <v>7800</v>
      </c>
      <c r="V112" s="1239">
        <f t="shared" si="3"/>
        <v>709.09090909090992</v>
      </c>
      <c r="W112" s="1240">
        <f t="shared" si="1"/>
        <v>2680.9090909090901</v>
      </c>
      <c r="X112" s="1378">
        <f t="shared" si="2"/>
        <v>0.26809090909090899</v>
      </c>
      <c r="Y112" s="666" t="s">
        <v>102</v>
      </c>
      <c r="Z112" s="666" t="s">
        <v>4178</v>
      </c>
    </row>
    <row r="113" spans="1:27" ht="18">
      <c r="A113" s="1377">
        <v>44925</v>
      </c>
      <c r="B113" s="666" t="s">
        <v>3473</v>
      </c>
      <c r="C113" s="666"/>
      <c r="D113" s="666" t="s">
        <v>2499</v>
      </c>
      <c r="E113" s="666" t="s">
        <v>3523</v>
      </c>
      <c r="F113" s="666" t="s">
        <v>3524</v>
      </c>
      <c r="G113" s="1245">
        <v>10000</v>
      </c>
      <c r="H113" s="1220" t="s">
        <v>3063</v>
      </c>
      <c r="I113" s="1355" t="s">
        <v>3453</v>
      </c>
      <c r="J113" s="1203"/>
      <c r="K113" s="1234">
        <v>1200</v>
      </c>
      <c r="L113" s="1235">
        <v>1000</v>
      </c>
      <c r="M113" s="1235">
        <f t="shared" si="23"/>
        <v>4410</v>
      </c>
      <c r="N113" s="1235"/>
      <c r="O113" s="1235"/>
      <c r="P113" s="1356"/>
      <c r="S113" s="1238"/>
      <c r="U113" s="1239">
        <f t="shared" si="0"/>
        <v>7800</v>
      </c>
      <c r="V113" s="1239">
        <f t="shared" si="3"/>
        <v>709.09090909090992</v>
      </c>
      <c r="W113" s="1240">
        <f t="shared" si="1"/>
        <v>2680.9090909090901</v>
      </c>
      <c r="X113" s="1378">
        <f t="shared" si="2"/>
        <v>0.26809090909090899</v>
      </c>
      <c r="Y113" s="666" t="s">
        <v>102</v>
      </c>
      <c r="Z113" s="666" t="s">
        <v>4179</v>
      </c>
    </row>
    <row r="114" spans="1:27" ht="18">
      <c r="A114" s="1388">
        <v>44897</v>
      </c>
      <c r="B114" s="666" t="s">
        <v>1170</v>
      </c>
      <c r="C114" s="666" t="s">
        <v>3456</v>
      </c>
      <c r="D114" s="666" t="s">
        <v>3503</v>
      </c>
      <c r="E114" s="666" t="s">
        <v>49</v>
      </c>
      <c r="F114" s="666" t="s">
        <v>3486</v>
      </c>
      <c r="G114" s="1245">
        <v>16000</v>
      </c>
      <c r="H114" s="1220" t="s">
        <v>3063</v>
      </c>
      <c r="I114" s="1355" t="s">
        <v>3453</v>
      </c>
      <c r="J114" s="1358"/>
      <c r="K114" s="1234" t="e">
        <f t="shared" ref="K114:K118" ca="1" si="24">_xludf.IFS(C114="成田机场",3000,C114="羽田机场",1200,D114="NearMe",1000,D114="VIP-limo",G114*0.12)</f>
        <v>#NAME?</v>
      </c>
      <c r="L114" s="1235" t="e">
        <f t="shared" ref="L114:L118" ca="1" si="25">_xludf.IFS(C114="成田机场",4000,C114="羽田机场",1000,D114="VIP-limo",0)</f>
        <v>#NAME?</v>
      </c>
      <c r="M114" s="1235">
        <v>5600</v>
      </c>
      <c r="N114" s="1235"/>
      <c r="O114" s="1235"/>
      <c r="P114" s="1356"/>
      <c r="Q114" s="1239"/>
      <c r="R114" s="1239"/>
      <c r="S114" s="1237"/>
      <c r="T114" s="1239"/>
      <c r="U114" s="1239" t="e">
        <f t="shared" ca="1" si="0"/>
        <v>#NAME?</v>
      </c>
      <c r="V114" s="1239" t="e">
        <f t="shared" ca="1" si="3"/>
        <v>#NAME?</v>
      </c>
      <c r="W114" s="1240" t="e">
        <f t="shared" ca="1" si="1"/>
        <v>#NAME?</v>
      </c>
      <c r="X114" s="1378" t="e">
        <f t="shared" ca="1" si="2"/>
        <v>#NAME?</v>
      </c>
      <c r="Y114" s="666" t="s">
        <v>1540</v>
      </c>
      <c r="Z114" s="666" t="s">
        <v>4180</v>
      </c>
    </row>
    <row r="115" spans="1:27" ht="18">
      <c r="A115" s="1388">
        <v>44898</v>
      </c>
      <c r="B115" s="666" t="s">
        <v>1170</v>
      </c>
      <c r="C115" s="666" t="s">
        <v>3456</v>
      </c>
      <c r="D115" s="666" t="s">
        <v>3503</v>
      </c>
      <c r="E115" s="666" t="s">
        <v>92</v>
      </c>
      <c r="F115" s="666" t="s">
        <v>3517</v>
      </c>
      <c r="G115" s="1245">
        <v>16000</v>
      </c>
      <c r="H115" s="1220" t="s">
        <v>3063</v>
      </c>
      <c r="I115" s="1355" t="s">
        <v>3453</v>
      </c>
      <c r="J115" s="1358"/>
      <c r="K115" s="1234" t="e">
        <f t="shared" ca="1" si="24"/>
        <v>#NAME?</v>
      </c>
      <c r="L115" s="1235" t="e">
        <f t="shared" ca="1" si="25"/>
        <v>#NAME?</v>
      </c>
      <c r="M115" s="1235" t="e">
        <f t="shared" ref="M115:M118" ca="1" si="26">(15000-K115-L115)*0.7</f>
        <v>#NAME?</v>
      </c>
      <c r="N115" s="1235"/>
      <c r="O115" s="1235"/>
      <c r="P115" s="1356"/>
      <c r="Q115" s="1239"/>
      <c r="R115" s="1239"/>
      <c r="S115" s="1237"/>
      <c r="T115" s="1239"/>
      <c r="U115" s="1239" t="e">
        <f t="shared" ca="1" si="0"/>
        <v>#NAME?</v>
      </c>
      <c r="V115" s="1239" t="e">
        <f t="shared" ca="1" si="3"/>
        <v>#NAME?</v>
      </c>
      <c r="W115" s="1240" t="e">
        <f t="shared" ca="1" si="1"/>
        <v>#NAME?</v>
      </c>
      <c r="X115" s="1378" t="e">
        <f t="shared" ca="1" si="2"/>
        <v>#NAME?</v>
      </c>
      <c r="Y115" s="666" t="s">
        <v>1540</v>
      </c>
      <c r="Z115" s="666" t="s">
        <v>4181</v>
      </c>
    </row>
    <row r="116" spans="1:27" ht="18">
      <c r="A116" s="1388">
        <v>44899</v>
      </c>
      <c r="B116" s="666" t="s">
        <v>1170</v>
      </c>
      <c r="C116" s="666" t="s">
        <v>3456</v>
      </c>
      <c r="D116" s="666" t="s">
        <v>3503</v>
      </c>
      <c r="E116" s="666" t="s">
        <v>40</v>
      </c>
      <c r="F116" s="666" t="s">
        <v>3449</v>
      </c>
      <c r="G116" s="1245">
        <v>16000</v>
      </c>
      <c r="H116" s="1220" t="s">
        <v>3063</v>
      </c>
      <c r="I116" s="1355" t="s">
        <v>3453</v>
      </c>
      <c r="J116" s="1358"/>
      <c r="K116" s="1234" t="e">
        <f t="shared" ca="1" si="24"/>
        <v>#NAME?</v>
      </c>
      <c r="L116" s="1235" t="e">
        <f t="shared" ca="1" si="25"/>
        <v>#NAME?</v>
      </c>
      <c r="M116" s="1235" t="e">
        <f t="shared" ca="1" si="26"/>
        <v>#NAME?</v>
      </c>
      <c r="N116" s="1235"/>
      <c r="O116" s="1235"/>
      <c r="P116" s="1356"/>
      <c r="Q116" s="1239"/>
      <c r="R116" s="1239"/>
      <c r="S116" s="1237"/>
      <c r="T116" s="1239"/>
      <c r="U116" s="1239" t="e">
        <f t="shared" ca="1" si="0"/>
        <v>#NAME?</v>
      </c>
      <c r="V116" s="1239" t="e">
        <f t="shared" ca="1" si="3"/>
        <v>#NAME?</v>
      </c>
      <c r="W116" s="1240" t="e">
        <f t="shared" ca="1" si="1"/>
        <v>#NAME?</v>
      </c>
      <c r="X116" s="1378" t="e">
        <f t="shared" ca="1" si="2"/>
        <v>#NAME?</v>
      </c>
      <c r="Y116" s="666" t="s">
        <v>1540</v>
      </c>
      <c r="Z116" s="666" t="s">
        <v>4182</v>
      </c>
    </row>
    <row r="117" spans="1:27" ht="18">
      <c r="A117" s="1388">
        <v>44899</v>
      </c>
      <c r="B117" s="666" t="s">
        <v>1170</v>
      </c>
      <c r="C117" s="666" t="s">
        <v>3456</v>
      </c>
      <c r="D117" s="666" t="s">
        <v>3503</v>
      </c>
      <c r="E117" s="666" t="s">
        <v>40</v>
      </c>
      <c r="F117" s="666" t="s">
        <v>3449</v>
      </c>
      <c r="G117" s="1245">
        <v>16000</v>
      </c>
      <c r="H117" s="1220" t="s">
        <v>3063</v>
      </c>
      <c r="I117" s="1355" t="s">
        <v>3453</v>
      </c>
      <c r="J117" s="1358"/>
      <c r="K117" s="1234" t="e">
        <f t="shared" ca="1" si="24"/>
        <v>#NAME?</v>
      </c>
      <c r="L117" s="1235" t="e">
        <f t="shared" ca="1" si="25"/>
        <v>#NAME?</v>
      </c>
      <c r="M117" s="1235" t="e">
        <f t="shared" ca="1" si="26"/>
        <v>#NAME?</v>
      </c>
      <c r="N117" s="1235"/>
      <c r="O117" s="1235"/>
      <c r="P117" s="1356"/>
      <c r="Q117" s="1239"/>
      <c r="R117" s="1239"/>
      <c r="S117" s="1237"/>
      <c r="T117" s="1239"/>
      <c r="U117" s="1239" t="e">
        <f t="shared" ca="1" si="0"/>
        <v>#NAME?</v>
      </c>
      <c r="V117" s="1239" t="e">
        <f t="shared" ca="1" si="3"/>
        <v>#NAME?</v>
      </c>
      <c r="W117" s="1240" t="e">
        <f t="shared" ca="1" si="1"/>
        <v>#NAME?</v>
      </c>
      <c r="X117" s="1378" t="e">
        <f t="shared" ca="1" si="2"/>
        <v>#NAME?</v>
      </c>
      <c r="Y117" s="666" t="s">
        <v>1540</v>
      </c>
      <c r="Z117" s="666" t="s">
        <v>4183</v>
      </c>
    </row>
    <row r="118" spans="1:27" ht="18">
      <c r="A118" s="1388">
        <v>44899</v>
      </c>
      <c r="B118" s="666" t="s">
        <v>1170</v>
      </c>
      <c r="C118" s="666" t="s">
        <v>3456</v>
      </c>
      <c r="D118" s="666" t="s">
        <v>3503</v>
      </c>
      <c r="E118" s="666" t="s">
        <v>49</v>
      </c>
      <c r="F118" s="666" t="s">
        <v>3626</v>
      </c>
      <c r="G118" s="1245">
        <v>16000</v>
      </c>
      <c r="H118" s="1220" t="s">
        <v>3063</v>
      </c>
      <c r="I118" s="1355" t="s">
        <v>3453</v>
      </c>
      <c r="J118" s="1358"/>
      <c r="K118" s="1234" t="e">
        <f t="shared" ca="1" si="24"/>
        <v>#NAME?</v>
      </c>
      <c r="L118" s="1235" t="e">
        <f t="shared" ca="1" si="25"/>
        <v>#NAME?</v>
      </c>
      <c r="M118" s="1235" t="e">
        <f t="shared" ca="1" si="26"/>
        <v>#NAME?</v>
      </c>
      <c r="N118" s="1235"/>
      <c r="O118" s="1235"/>
      <c r="P118" s="1356"/>
      <c r="Q118" s="1239"/>
      <c r="R118" s="1239"/>
      <c r="S118" s="1237"/>
      <c r="T118" s="1239"/>
      <c r="U118" s="1239" t="e">
        <f t="shared" ca="1" si="0"/>
        <v>#NAME?</v>
      </c>
      <c r="V118" s="1239" t="e">
        <f t="shared" ca="1" si="3"/>
        <v>#NAME?</v>
      </c>
      <c r="W118" s="1240" t="e">
        <f t="shared" ca="1" si="1"/>
        <v>#NAME?</v>
      </c>
      <c r="X118" s="1378" t="e">
        <f t="shared" ca="1" si="2"/>
        <v>#NAME?</v>
      </c>
      <c r="Y118" s="666" t="s">
        <v>1540</v>
      </c>
      <c r="Z118" s="666" t="s">
        <v>4184</v>
      </c>
    </row>
    <row r="119" spans="1:27" ht="18">
      <c r="A119" s="1388">
        <v>44902</v>
      </c>
      <c r="B119" s="666" t="s">
        <v>1170</v>
      </c>
      <c r="C119" s="666" t="s">
        <v>3456</v>
      </c>
      <c r="D119" s="666" t="s">
        <v>3503</v>
      </c>
      <c r="E119" s="666" t="s">
        <v>2285</v>
      </c>
      <c r="F119" s="666" t="s">
        <v>3492</v>
      </c>
      <c r="G119" s="1245">
        <v>16000</v>
      </c>
      <c r="H119" s="1220" t="s">
        <v>3063</v>
      </c>
      <c r="I119" s="1355" t="s">
        <v>3453</v>
      </c>
      <c r="J119" s="1358"/>
      <c r="K119" s="1234"/>
      <c r="L119" s="1235"/>
      <c r="M119" s="1235">
        <f>(18000-K119-L119)*0.7</f>
        <v>12600</v>
      </c>
      <c r="N119" s="1235"/>
      <c r="O119" s="1235"/>
      <c r="P119" s="1356"/>
      <c r="Q119" s="1239"/>
      <c r="R119" s="1239"/>
      <c r="S119" s="1237"/>
      <c r="T119" s="1239"/>
      <c r="U119" s="1239">
        <f t="shared" si="0"/>
        <v>16000</v>
      </c>
      <c r="V119" s="1239">
        <f t="shared" si="3"/>
        <v>1454.5454545454559</v>
      </c>
      <c r="W119" s="1240">
        <f t="shared" si="1"/>
        <v>1945.4545454545441</v>
      </c>
      <c r="X119" s="1378">
        <f t="shared" si="2"/>
        <v>0.12159090909090901</v>
      </c>
      <c r="Y119" s="666" t="s">
        <v>1540</v>
      </c>
      <c r="Z119" s="666" t="s">
        <v>4185</v>
      </c>
    </row>
    <row r="120" spans="1:27" ht="18">
      <c r="A120" s="1388">
        <v>44903</v>
      </c>
      <c r="B120" s="666" t="s">
        <v>1170</v>
      </c>
      <c r="C120" s="666" t="s">
        <v>3456</v>
      </c>
      <c r="D120" s="666" t="s">
        <v>3503</v>
      </c>
      <c r="E120" s="666" t="s">
        <v>34</v>
      </c>
      <c r="F120" s="666" t="s">
        <v>3626</v>
      </c>
      <c r="G120" s="1245">
        <v>16000</v>
      </c>
      <c r="H120" s="1220" t="s">
        <v>3063</v>
      </c>
      <c r="I120" s="1355" t="s">
        <v>3453</v>
      </c>
      <c r="J120" s="1368"/>
      <c r="K120" s="1234" t="e">
        <f t="shared" ref="K120:K123" ca="1" si="27">_xludf.IFS(C120="成田机场",3000,C120="羽田机场",1200,D120="NearMe",1000,D120="VIP-limo",G120*0.12)</f>
        <v>#NAME?</v>
      </c>
      <c r="L120" s="1235" t="e">
        <f t="shared" ref="L120:L123" ca="1" si="28">_xludf.IFS(C120="成田机场",4000,C120="羽田机场",1000,D120="VIP-limo",0)</f>
        <v>#NAME?</v>
      </c>
      <c r="M120" s="1235">
        <v>5600</v>
      </c>
      <c r="N120" s="1235"/>
      <c r="O120" s="1235"/>
      <c r="P120" s="1356"/>
      <c r="Q120" s="1239"/>
      <c r="R120" s="1239"/>
      <c r="S120" s="1237"/>
      <c r="T120" s="1239"/>
      <c r="U120" s="1239" t="e">
        <f t="shared" ca="1" si="0"/>
        <v>#NAME?</v>
      </c>
      <c r="V120" s="1239" t="e">
        <f t="shared" ca="1" si="3"/>
        <v>#NAME?</v>
      </c>
      <c r="W120" s="1240" t="e">
        <f t="shared" ca="1" si="1"/>
        <v>#NAME?</v>
      </c>
      <c r="X120" s="1378" t="e">
        <f t="shared" ca="1" si="2"/>
        <v>#NAME?</v>
      </c>
      <c r="Y120" s="666" t="s">
        <v>1540</v>
      </c>
      <c r="Z120" s="666" t="s">
        <v>4186</v>
      </c>
    </row>
    <row r="121" spans="1:27" ht="18">
      <c r="A121" s="1388">
        <v>44903</v>
      </c>
      <c r="B121" s="666" t="s">
        <v>570</v>
      </c>
      <c r="C121" s="666" t="s">
        <v>3456</v>
      </c>
      <c r="D121" s="666" t="s">
        <v>3503</v>
      </c>
      <c r="E121" s="666" t="s">
        <v>34</v>
      </c>
      <c r="F121" s="666" t="s">
        <v>3626</v>
      </c>
      <c r="G121" s="1245">
        <v>16000</v>
      </c>
      <c r="H121" s="1220" t="s">
        <v>3063</v>
      </c>
      <c r="I121" s="1355" t="s">
        <v>3453</v>
      </c>
      <c r="J121" s="1368"/>
      <c r="K121" s="1234" t="e">
        <f t="shared" ca="1" si="27"/>
        <v>#NAME?</v>
      </c>
      <c r="L121" s="1235" t="e">
        <f t="shared" ca="1" si="28"/>
        <v>#NAME?</v>
      </c>
      <c r="M121" s="1235">
        <v>5600</v>
      </c>
      <c r="N121" s="1235"/>
      <c r="O121" s="1235"/>
      <c r="P121" s="1356"/>
      <c r="Q121" s="1239"/>
      <c r="R121" s="1239"/>
      <c r="S121" s="1237"/>
      <c r="T121" s="1239"/>
      <c r="U121" s="1239" t="e">
        <f t="shared" ca="1" si="0"/>
        <v>#NAME?</v>
      </c>
      <c r="V121" s="1239" t="e">
        <f t="shared" ca="1" si="3"/>
        <v>#NAME?</v>
      </c>
      <c r="W121" s="1240" t="e">
        <f t="shared" ca="1" si="1"/>
        <v>#NAME?</v>
      </c>
      <c r="X121" s="1378" t="e">
        <f t="shared" ca="1" si="2"/>
        <v>#NAME?</v>
      </c>
      <c r="Y121" s="666" t="s">
        <v>1540</v>
      </c>
      <c r="Z121" s="666" t="s">
        <v>4187</v>
      </c>
    </row>
    <row r="122" spans="1:27" ht="18">
      <c r="A122" s="1377">
        <v>44907</v>
      </c>
      <c r="B122" s="666" t="s">
        <v>1170</v>
      </c>
      <c r="C122" s="666" t="s">
        <v>3456</v>
      </c>
      <c r="D122" s="666" t="s">
        <v>3503</v>
      </c>
      <c r="E122" s="666" t="s">
        <v>49</v>
      </c>
      <c r="F122" s="666" t="s">
        <v>3527</v>
      </c>
      <c r="G122" s="1245">
        <v>16000</v>
      </c>
      <c r="H122" s="1220" t="s">
        <v>3063</v>
      </c>
      <c r="I122" s="1355" t="s">
        <v>3453</v>
      </c>
      <c r="J122" s="1203"/>
      <c r="K122" s="1234" t="e">
        <f t="shared" ca="1" si="27"/>
        <v>#NAME?</v>
      </c>
      <c r="L122" s="1235" t="e">
        <f t="shared" ca="1" si="28"/>
        <v>#NAME?</v>
      </c>
      <c r="M122" s="1235">
        <v>5600</v>
      </c>
      <c r="N122" s="1235"/>
      <c r="O122" s="1235"/>
      <c r="P122" s="1356"/>
      <c r="S122" s="1238"/>
      <c r="U122" s="1239" t="e">
        <f t="shared" ca="1" si="0"/>
        <v>#NAME?</v>
      </c>
      <c r="V122" s="1239" t="e">
        <f t="shared" ca="1" si="3"/>
        <v>#NAME?</v>
      </c>
      <c r="W122" s="1240" t="e">
        <f t="shared" ca="1" si="1"/>
        <v>#NAME?</v>
      </c>
      <c r="X122" s="1378" t="e">
        <f t="shared" ca="1" si="2"/>
        <v>#NAME?</v>
      </c>
      <c r="Y122" s="666" t="s">
        <v>1540</v>
      </c>
      <c r="Z122" s="666" t="s">
        <v>4188</v>
      </c>
    </row>
    <row r="123" spans="1:27" ht="18">
      <c r="A123" s="1377">
        <v>44907</v>
      </c>
      <c r="B123" s="666" t="s">
        <v>570</v>
      </c>
      <c r="C123" s="666" t="s">
        <v>3456</v>
      </c>
      <c r="D123" s="666" t="s">
        <v>3503</v>
      </c>
      <c r="E123" s="666" t="s">
        <v>60</v>
      </c>
      <c r="F123" s="666" t="s">
        <v>3547</v>
      </c>
      <c r="G123" s="1245">
        <v>16000</v>
      </c>
      <c r="H123" s="1220" t="s">
        <v>3063</v>
      </c>
      <c r="I123" s="1355" t="s">
        <v>3453</v>
      </c>
      <c r="J123" s="1203"/>
      <c r="K123" s="1234" t="e">
        <f t="shared" ca="1" si="27"/>
        <v>#NAME?</v>
      </c>
      <c r="L123" s="1235" t="e">
        <f t="shared" ca="1" si="28"/>
        <v>#NAME?</v>
      </c>
      <c r="M123" s="1235" t="e">
        <f ca="1">(15000-K123-L123)*0.7</f>
        <v>#NAME?</v>
      </c>
      <c r="N123" s="1235"/>
      <c r="O123" s="1235"/>
      <c r="P123" s="1356"/>
      <c r="S123" s="1238"/>
      <c r="U123" s="1239" t="e">
        <f t="shared" ca="1" si="0"/>
        <v>#NAME?</v>
      </c>
      <c r="V123" s="1239" t="e">
        <f t="shared" ca="1" si="3"/>
        <v>#NAME?</v>
      </c>
      <c r="W123" s="1240" t="e">
        <f t="shared" ca="1" si="1"/>
        <v>#NAME?</v>
      </c>
      <c r="X123" s="1378" t="e">
        <f t="shared" ca="1" si="2"/>
        <v>#NAME?</v>
      </c>
      <c r="Y123" s="666" t="s">
        <v>1540</v>
      </c>
      <c r="Z123" s="666" t="s">
        <v>4189</v>
      </c>
    </row>
    <row r="124" spans="1:27" ht="18">
      <c r="A124" s="1377">
        <v>44908</v>
      </c>
      <c r="B124" s="666" t="s">
        <v>1170</v>
      </c>
      <c r="C124" s="666" t="s">
        <v>3456</v>
      </c>
      <c r="D124" s="666" t="s">
        <v>332</v>
      </c>
      <c r="E124" s="666" t="s">
        <v>2285</v>
      </c>
      <c r="F124" s="666" t="s">
        <v>3486</v>
      </c>
      <c r="G124" s="1245">
        <v>16000</v>
      </c>
      <c r="H124" s="1220" t="s">
        <v>3063</v>
      </c>
      <c r="I124" s="1355" t="s">
        <v>3453</v>
      </c>
      <c r="J124" s="1203"/>
      <c r="K124" s="1234"/>
      <c r="L124" s="1235"/>
      <c r="M124" s="1235">
        <f>(18000-K124-L124)*0.7</f>
        <v>12600</v>
      </c>
      <c r="N124" s="1235"/>
      <c r="O124" s="1235"/>
      <c r="P124" s="1356"/>
      <c r="S124" s="1238"/>
      <c r="U124" s="1239">
        <f t="shared" si="0"/>
        <v>16000</v>
      </c>
      <c r="V124" s="1239">
        <f t="shared" si="3"/>
        <v>1454.5454545454559</v>
      </c>
      <c r="W124" s="1240">
        <f t="shared" si="1"/>
        <v>1945.4545454545441</v>
      </c>
      <c r="X124" s="1378">
        <f t="shared" si="2"/>
        <v>0.12159090909090901</v>
      </c>
      <c r="Y124" s="666" t="s">
        <v>107</v>
      </c>
      <c r="Z124" s="666" t="s">
        <v>4190</v>
      </c>
    </row>
    <row r="125" spans="1:27" ht="18">
      <c r="A125" s="1377">
        <v>44909</v>
      </c>
      <c r="B125" s="666" t="s">
        <v>1170</v>
      </c>
      <c r="C125" s="666" t="s">
        <v>3456</v>
      </c>
      <c r="D125" s="666" t="s">
        <v>3503</v>
      </c>
      <c r="E125" s="666" t="s">
        <v>34</v>
      </c>
      <c r="F125" s="666" t="s">
        <v>3524</v>
      </c>
      <c r="G125" s="1245">
        <v>16000</v>
      </c>
      <c r="H125" s="1220" t="s">
        <v>3063</v>
      </c>
      <c r="I125" s="1355" t="s">
        <v>3453</v>
      </c>
      <c r="J125" s="1203"/>
      <c r="K125" s="1234" t="e">
        <f t="shared" ref="K125:K133" ca="1" si="29">_xludf.IFS(C125="成田机场",3000,C125="羽田机场",1200,D125="NearMe",1000,D125="VIP-limo",G125*0.12)</f>
        <v>#NAME?</v>
      </c>
      <c r="L125" s="1235" t="e">
        <f t="shared" ref="L125:L133" ca="1" si="30">_xludf.IFS(C125="成田机场",4000,C125="羽田机场",1000,D125="VIP-limo",0)</f>
        <v>#NAME?</v>
      </c>
      <c r="M125" s="1235">
        <v>5600</v>
      </c>
      <c r="N125" s="1235"/>
      <c r="O125" s="1235"/>
      <c r="P125" s="1356"/>
      <c r="S125" s="1238"/>
      <c r="U125" s="1239" t="e">
        <f t="shared" ca="1" si="0"/>
        <v>#NAME?</v>
      </c>
      <c r="V125" s="1239" t="e">
        <f t="shared" ca="1" si="3"/>
        <v>#NAME?</v>
      </c>
      <c r="W125" s="1240" t="e">
        <f t="shared" ca="1" si="1"/>
        <v>#NAME?</v>
      </c>
      <c r="X125" s="1378" t="e">
        <f t="shared" ca="1" si="2"/>
        <v>#NAME?</v>
      </c>
      <c r="Y125" s="666" t="s">
        <v>1540</v>
      </c>
      <c r="Z125" s="666" t="s">
        <v>4191</v>
      </c>
    </row>
    <row r="126" spans="1:27" ht="18">
      <c r="A126" s="1377">
        <v>44912</v>
      </c>
      <c r="B126" s="666" t="s">
        <v>1170</v>
      </c>
      <c r="C126" s="666" t="s">
        <v>3456</v>
      </c>
      <c r="D126" s="666" t="s">
        <v>3503</v>
      </c>
      <c r="E126" s="666" t="s">
        <v>49</v>
      </c>
      <c r="F126" s="666" t="s">
        <v>3629</v>
      </c>
      <c r="G126" s="1245">
        <v>16000</v>
      </c>
      <c r="H126" s="1220" t="s">
        <v>3063</v>
      </c>
      <c r="I126" s="1355" t="s">
        <v>3453</v>
      </c>
      <c r="J126" s="1203"/>
      <c r="K126" s="1234" t="e">
        <f t="shared" ca="1" si="29"/>
        <v>#NAME?</v>
      </c>
      <c r="L126" s="1235" t="e">
        <f t="shared" ca="1" si="30"/>
        <v>#NAME?</v>
      </c>
      <c r="M126" s="1235">
        <v>5600</v>
      </c>
      <c r="N126" s="1235"/>
      <c r="O126" s="1235"/>
      <c r="P126" s="1356"/>
      <c r="S126" s="1238"/>
      <c r="U126" s="1239" t="e">
        <f t="shared" ca="1" si="0"/>
        <v>#NAME?</v>
      </c>
      <c r="V126" s="1239" t="e">
        <f t="shared" ca="1" si="3"/>
        <v>#NAME?</v>
      </c>
      <c r="W126" s="1240" t="e">
        <f t="shared" ca="1" si="1"/>
        <v>#NAME?</v>
      </c>
      <c r="X126" s="1378" t="e">
        <f t="shared" ca="1" si="2"/>
        <v>#NAME?</v>
      </c>
      <c r="Y126" s="666" t="s">
        <v>1540</v>
      </c>
      <c r="Z126" s="666" t="s">
        <v>4192</v>
      </c>
    </row>
    <row r="127" spans="1:27" ht="18">
      <c r="A127" s="1377">
        <v>44912</v>
      </c>
      <c r="B127" s="666" t="s">
        <v>570</v>
      </c>
      <c r="C127" s="666" t="s">
        <v>3456</v>
      </c>
      <c r="D127" s="666" t="s">
        <v>3503</v>
      </c>
      <c r="E127" s="666" t="s">
        <v>49</v>
      </c>
      <c r="F127" s="666" t="s">
        <v>3714</v>
      </c>
      <c r="G127" s="1245">
        <v>16000</v>
      </c>
      <c r="H127" s="1220" t="s">
        <v>3063</v>
      </c>
      <c r="I127" s="666" t="s">
        <v>3453</v>
      </c>
      <c r="J127" s="1203"/>
      <c r="K127" s="1234" t="e">
        <f t="shared" ca="1" si="29"/>
        <v>#NAME?</v>
      </c>
      <c r="L127" s="1235" t="e">
        <f t="shared" ca="1" si="30"/>
        <v>#NAME?</v>
      </c>
      <c r="M127" s="1235">
        <v>5600</v>
      </c>
      <c r="N127" s="1235"/>
      <c r="O127" s="1235"/>
      <c r="P127" s="1356"/>
      <c r="S127" s="1238"/>
      <c r="U127" s="1239" t="e">
        <f t="shared" ca="1" si="0"/>
        <v>#NAME?</v>
      </c>
      <c r="V127" s="1239" t="e">
        <f t="shared" ca="1" si="3"/>
        <v>#NAME?</v>
      </c>
      <c r="W127" s="1240" t="e">
        <f t="shared" ca="1" si="1"/>
        <v>#NAME?</v>
      </c>
      <c r="X127" s="1378" t="e">
        <f t="shared" ca="1" si="2"/>
        <v>#NAME?</v>
      </c>
      <c r="Y127" s="666" t="s">
        <v>1540</v>
      </c>
      <c r="Z127" s="666" t="s">
        <v>4193</v>
      </c>
    </row>
    <row r="128" spans="1:27" ht="18">
      <c r="A128" s="1385">
        <v>44918</v>
      </c>
      <c r="B128" s="1345" t="s">
        <v>1170</v>
      </c>
      <c r="C128" s="1345" t="s">
        <v>3456</v>
      </c>
      <c r="D128" s="1345" t="s">
        <v>3503</v>
      </c>
      <c r="E128" s="1345" t="s">
        <v>49</v>
      </c>
      <c r="F128" s="1345" t="s">
        <v>3498</v>
      </c>
      <c r="G128" s="1361">
        <v>16000</v>
      </c>
      <c r="H128" s="1249" t="s">
        <v>3063</v>
      </c>
      <c r="I128" s="1345" t="s">
        <v>3453</v>
      </c>
      <c r="J128" s="1363"/>
      <c r="K128" s="1252" t="e">
        <f t="shared" ca="1" si="29"/>
        <v>#NAME?</v>
      </c>
      <c r="L128" s="1253" t="e">
        <f t="shared" ca="1" si="30"/>
        <v>#NAME?</v>
      </c>
      <c r="M128" s="1253">
        <v>5600</v>
      </c>
      <c r="N128" s="1253"/>
      <c r="O128" s="1253"/>
      <c r="P128" s="1352"/>
      <c r="Q128" s="1260"/>
      <c r="R128" s="1260"/>
      <c r="S128" s="1263"/>
      <c r="T128" s="1260"/>
      <c r="U128" s="1239" t="e">
        <f t="shared" ca="1" si="0"/>
        <v>#NAME?</v>
      </c>
      <c r="V128" s="1239" t="e">
        <f t="shared" ca="1" si="3"/>
        <v>#NAME?</v>
      </c>
      <c r="W128" s="1240" t="e">
        <f t="shared" ca="1" si="1"/>
        <v>#NAME?</v>
      </c>
      <c r="X128" s="1387" t="e">
        <f t="shared" ca="1" si="2"/>
        <v>#NAME?</v>
      </c>
      <c r="Y128" s="1345" t="s">
        <v>1540</v>
      </c>
      <c r="Z128" s="1345" t="s">
        <v>4194</v>
      </c>
      <c r="AA128" s="1260"/>
    </row>
    <row r="129" spans="1:26" ht="18">
      <c r="A129" s="1377">
        <v>44918</v>
      </c>
      <c r="B129" s="666" t="s">
        <v>570</v>
      </c>
      <c r="C129" s="666" t="s">
        <v>3456</v>
      </c>
      <c r="D129" s="666" t="s">
        <v>3503</v>
      </c>
      <c r="E129" s="666" t="s">
        <v>49</v>
      </c>
      <c r="F129" s="666" t="s">
        <v>3524</v>
      </c>
      <c r="G129" s="1245">
        <v>16000</v>
      </c>
      <c r="H129" s="1220" t="s">
        <v>3063</v>
      </c>
      <c r="I129" s="666" t="s">
        <v>3453</v>
      </c>
      <c r="J129" s="1203"/>
      <c r="K129" s="1234" t="e">
        <f t="shared" ca="1" si="29"/>
        <v>#NAME?</v>
      </c>
      <c r="L129" s="1235" t="e">
        <f t="shared" ca="1" si="30"/>
        <v>#NAME?</v>
      </c>
      <c r="M129" s="1235">
        <v>5600</v>
      </c>
      <c r="N129" s="1235"/>
      <c r="O129" s="1235"/>
      <c r="P129" s="1356"/>
      <c r="S129" s="1238"/>
      <c r="U129" s="1239" t="e">
        <f t="shared" ca="1" si="0"/>
        <v>#NAME?</v>
      </c>
      <c r="V129" s="1239" t="e">
        <f t="shared" ca="1" si="3"/>
        <v>#NAME?</v>
      </c>
      <c r="W129" s="1240" t="e">
        <f t="shared" ca="1" si="1"/>
        <v>#NAME?</v>
      </c>
      <c r="X129" s="1378" t="e">
        <f t="shared" ca="1" si="2"/>
        <v>#NAME?</v>
      </c>
      <c r="Y129" s="666" t="s">
        <v>1540</v>
      </c>
      <c r="Z129" s="666" t="s">
        <v>4195</v>
      </c>
    </row>
    <row r="130" spans="1:26" ht="18">
      <c r="A130" s="1377">
        <v>44919</v>
      </c>
      <c r="B130" s="666" t="s">
        <v>1170</v>
      </c>
      <c r="C130" s="666" t="s">
        <v>3456</v>
      </c>
      <c r="D130" s="666" t="s">
        <v>3503</v>
      </c>
      <c r="E130" s="666" t="s">
        <v>49</v>
      </c>
      <c r="F130" s="666" t="s">
        <v>3486</v>
      </c>
      <c r="G130" s="1245">
        <v>16000</v>
      </c>
      <c r="H130" s="1220" t="s">
        <v>3063</v>
      </c>
      <c r="I130" s="666" t="s">
        <v>3453</v>
      </c>
      <c r="J130" s="1203"/>
      <c r="K130" s="1234" t="e">
        <f t="shared" ca="1" si="29"/>
        <v>#NAME?</v>
      </c>
      <c r="L130" s="1235" t="e">
        <f t="shared" ca="1" si="30"/>
        <v>#NAME?</v>
      </c>
      <c r="M130" s="1235">
        <v>5600</v>
      </c>
      <c r="N130" s="1235"/>
      <c r="O130" s="1235"/>
      <c r="P130" s="1356"/>
      <c r="S130" s="1238"/>
      <c r="U130" s="1239" t="e">
        <f t="shared" ca="1" si="0"/>
        <v>#NAME?</v>
      </c>
      <c r="V130" s="1239" t="e">
        <f t="shared" ca="1" si="3"/>
        <v>#NAME?</v>
      </c>
      <c r="W130" s="1240" t="e">
        <f t="shared" ca="1" si="1"/>
        <v>#NAME?</v>
      </c>
      <c r="X130" s="1378" t="e">
        <f t="shared" ca="1" si="2"/>
        <v>#NAME?</v>
      </c>
      <c r="Y130" s="666" t="s">
        <v>1540</v>
      </c>
      <c r="Z130" s="666" t="s">
        <v>4196</v>
      </c>
    </row>
    <row r="131" spans="1:26" ht="18">
      <c r="A131" s="1377">
        <v>44919</v>
      </c>
      <c r="B131" s="666" t="s">
        <v>570</v>
      </c>
      <c r="C131" s="666" t="s">
        <v>3456</v>
      </c>
      <c r="D131" s="666" t="s">
        <v>3503</v>
      </c>
      <c r="E131" s="666" t="s">
        <v>49</v>
      </c>
      <c r="F131" s="666" t="s">
        <v>3486</v>
      </c>
      <c r="G131" s="1245">
        <v>16000</v>
      </c>
      <c r="H131" s="1220" t="s">
        <v>3063</v>
      </c>
      <c r="I131" s="666" t="s">
        <v>3453</v>
      </c>
      <c r="J131" s="1203"/>
      <c r="K131" s="1234" t="e">
        <f t="shared" ca="1" si="29"/>
        <v>#NAME?</v>
      </c>
      <c r="L131" s="1235" t="e">
        <f t="shared" ca="1" si="30"/>
        <v>#NAME?</v>
      </c>
      <c r="M131" s="1235">
        <v>5600</v>
      </c>
      <c r="N131" s="1235"/>
      <c r="O131" s="1235"/>
      <c r="P131" s="1356"/>
      <c r="S131" s="1238"/>
      <c r="U131" s="1239" t="e">
        <f t="shared" ca="1" si="0"/>
        <v>#NAME?</v>
      </c>
      <c r="V131" s="1239" t="e">
        <f t="shared" ca="1" si="3"/>
        <v>#NAME?</v>
      </c>
      <c r="W131" s="1240" t="e">
        <f t="shared" ca="1" si="1"/>
        <v>#NAME?</v>
      </c>
      <c r="X131" s="1378" t="e">
        <f t="shared" ca="1" si="2"/>
        <v>#NAME?</v>
      </c>
      <c r="Y131" s="666" t="s">
        <v>1540</v>
      </c>
      <c r="Z131" s="666" t="s">
        <v>4197</v>
      </c>
    </row>
    <row r="132" spans="1:26" ht="18">
      <c r="A132" s="1377">
        <v>44922</v>
      </c>
      <c r="B132" s="666" t="s">
        <v>1170</v>
      </c>
      <c r="C132" s="666" t="s">
        <v>3456</v>
      </c>
      <c r="D132" s="666" t="s">
        <v>3503</v>
      </c>
      <c r="E132" s="666" t="s">
        <v>40</v>
      </c>
      <c r="F132" s="666" t="s">
        <v>3449</v>
      </c>
      <c r="G132" s="1245">
        <v>16000</v>
      </c>
      <c r="H132" s="1220" t="s">
        <v>3063</v>
      </c>
      <c r="I132" s="666" t="s">
        <v>3453</v>
      </c>
      <c r="J132" s="1203"/>
      <c r="K132" s="1234" t="e">
        <f t="shared" ca="1" si="29"/>
        <v>#NAME?</v>
      </c>
      <c r="L132" s="1235" t="e">
        <f t="shared" ca="1" si="30"/>
        <v>#NAME?</v>
      </c>
      <c r="M132" s="1235" t="e">
        <f t="shared" ref="M132:M133" ca="1" si="31">(15000-K132-L132)*0.7</f>
        <v>#NAME?</v>
      </c>
      <c r="N132" s="1235"/>
      <c r="O132" s="1235"/>
      <c r="P132" s="1356"/>
      <c r="S132" s="1238"/>
      <c r="U132" s="1239" t="e">
        <f t="shared" ca="1" si="0"/>
        <v>#NAME?</v>
      </c>
      <c r="V132" s="1239" t="e">
        <f t="shared" ca="1" si="3"/>
        <v>#NAME?</v>
      </c>
      <c r="W132" s="1240" t="e">
        <f t="shared" ca="1" si="1"/>
        <v>#NAME?</v>
      </c>
      <c r="X132" s="1378" t="e">
        <f t="shared" ca="1" si="2"/>
        <v>#NAME?</v>
      </c>
      <c r="Y132" s="666" t="s">
        <v>1540</v>
      </c>
      <c r="Z132" s="666" t="s">
        <v>4198</v>
      </c>
    </row>
    <row r="133" spans="1:26" ht="18">
      <c r="A133" s="1377">
        <v>44922</v>
      </c>
      <c r="B133" s="666" t="s">
        <v>570</v>
      </c>
      <c r="C133" s="666" t="s">
        <v>3456</v>
      </c>
      <c r="D133" s="666" t="s">
        <v>3503</v>
      </c>
      <c r="E133" s="666" t="s">
        <v>40</v>
      </c>
      <c r="F133" s="666" t="s">
        <v>3449</v>
      </c>
      <c r="G133" s="1245">
        <v>16000</v>
      </c>
      <c r="H133" s="1220" t="s">
        <v>3063</v>
      </c>
      <c r="I133" s="666" t="s">
        <v>3453</v>
      </c>
      <c r="J133" s="1203"/>
      <c r="K133" s="1234" t="e">
        <f t="shared" ca="1" si="29"/>
        <v>#NAME?</v>
      </c>
      <c r="L133" s="1235" t="e">
        <f t="shared" ca="1" si="30"/>
        <v>#NAME?</v>
      </c>
      <c r="M133" s="1235" t="e">
        <f t="shared" ca="1" si="31"/>
        <v>#NAME?</v>
      </c>
      <c r="N133" s="1235"/>
      <c r="O133" s="1235"/>
      <c r="P133" s="1356"/>
      <c r="S133" s="1238"/>
      <c r="U133" s="1239" t="e">
        <f t="shared" ca="1" si="0"/>
        <v>#NAME?</v>
      </c>
      <c r="V133" s="1239" t="e">
        <f t="shared" ca="1" si="3"/>
        <v>#NAME?</v>
      </c>
      <c r="W133" s="1240" t="e">
        <f t="shared" ca="1" si="1"/>
        <v>#NAME?</v>
      </c>
      <c r="X133" s="1378" t="e">
        <f t="shared" ca="1" si="2"/>
        <v>#NAME?</v>
      </c>
      <c r="Y133" s="666" t="s">
        <v>1540</v>
      </c>
      <c r="Z133" s="666" t="s">
        <v>4199</v>
      </c>
    </row>
    <row r="134" spans="1:26" ht="18">
      <c r="A134" s="1388">
        <v>44900</v>
      </c>
      <c r="B134" s="666" t="s">
        <v>3473</v>
      </c>
      <c r="C134" s="666"/>
      <c r="D134" s="666" t="s">
        <v>3452</v>
      </c>
      <c r="E134" s="666" t="s">
        <v>40</v>
      </c>
      <c r="F134" s="666" t="s">
        <v>3449</v>
      </c>
      <c r="G134" s="1245">
        <v>9000</v>
      </c>
      <c r="H134" s="1220" t="s">
        <v>3063</v>
      </c>
      <c r="I134" s="666" t="s">
        <v>3453</v>
      </c>
      <c r="J134" s="1358"/>
      <c r="K134" s="1234">
        <v>1200</v>
      </c>
      <c r="L134" s="1235">
        <v>1000</v>
      </c>
      <c r="M134" s="1235">
        <f t="shared" ref="M134:M135" si="32">(7000-K134-L134)*0.7</f>
        <v>3360</v>
      </c>
      <c r="N134" s="1235"/>
      <c r="O134" s="1235"/>
      <c r="P134" s="1356"/>
      <c r="Q134" s="1239"/>
      <c r="R134" s="1239"/>
      <c r="S134" s="1237"/>
      <c r="T134" s="1239"/>
      <c r="U134" s="1239">
        <f t="shared" si="0"/>
        <v>6800</v>
      </c>
      <c r="V134" s="1239">
        <f t="shared" si="3"/>
        <v>618.18181818181893</v>
      </c>
      <c r="W134" s="1240">
        <f t="shared" si="1"/>
        <v>2821.8181818181811</v>
      </c>
      <c r="X134" s="1378">
        <f t="shared" si="2"/>
        <v>0.31353535353535344</v>
      </c>
      <c r="Y134" s="666" t="s">
        <v>3508</v>
      </c>
      <c r="Z134" s="666" t="s">
        <v>4200</v>
      </c>
    </row>
    <row r="135" spans="1:26" ht="18">
      <c r="A135" s="1388">
        <v>44900</v>
      </c>
      <c r="B135" s="666" t="s">
        <v>3473</v>
      </c>
      <c r="C135" s="666"/>
      <c r="D135" s="666" t="s">
        <v>3452</v>
      </c>
      <c r="E135" s="666" t="s">
        <v>40</v>
      </c>
      <c r="F135" s="666" t="s">
        <v>3449</v>
      </c>
      <c r="G135" s="1245">
        <v>9000</v>
      </c>
      <c r="H135" s="1220" t="s">
        <v>3063</v>
      </c>
      <c r="I135" s="666" t="s">
        <v>3453</v>
      </c>
      <c r="J135" s="1358"/>
      <c r="K135" s="1234">
        <v>1200</v>
      </c>
      <c r="L135" s="1235">
        <v>1000</v>
      </c>
      <c r="M135" s="1235">
        <f t="shared" si="32"/>
        <v>3360</v>
      </c>
      <c r="N135" s="1235"/>
      <c r="O135" s="1235"/>
      <c r="P135" s="1356"/>
      <c r="Q135" s="1239"/>
      <c r="R135" s="1239"/>
      <c r="S135" s="1237"/>
      <c r="T135" s="1239"/>
      <c r="U135" s="1239">
        <f t="shared" si="0"/>
        <v>6800</v>
      </c>
      <c r="V135" s="1239">
        <f t="shared" si="3"/>
        <v>618.18181818181893</v>
      </c>
      <c r="W135" s="1240">
        <f t="shared" si="1"/>
        <v>2821.8181818181811</v>
      </c>
      <c r="X135" s="1378">
        <f t="shared" si="2"/>
        <v>0.31353535353535344</v>
      </c>
      <c r="Y135" s="666" t="s">
        <v>3508</v>
      </c>
      <c r="Z135" s="666" t="s">
        <v>4201</v>
      </c>
    </row>
    <row r="136" spans="1:26" ht="18">
      <c r="A136" s="1377">
        <v>44920</v>
      </c>
      <c r="B136" s="666" t="s">
        <v>1170</v>
      </c>
      <c r="C136" s="666" t="s">
        <v>3446</v>
      </c>
      <c r="D136" s="666" t="s">
        <v>3470</v>
      </c>
      <c r="E136" s="666" t="s">
        <v>3523</v>
      </c>
      <c r="F136" s="666" t="s">
        <v>3501</v>
      </c>
      <c r="G136" s="1245">
        <f>525/0.0517</f>
        <v>10154.738878143133</v>
      </c>
      <c r="H136" s="1220" t="s">
        <v>3063</v>
      </c>
      <c r="I136" s="666" t="s">
        <v>3450</v>
      </c>
      <c r="J136" s="1203"/>
      <c r="K136" s="1234" t="e">
        <f ca="1">_xludf.IFS(C136="成田机场",3000,C136="羽田机场",1200,D136="NearMe",1000,D136="VIP-limo",G136*0.12)</f>
        <v>#NAME?</v>
      </c>
      <c r="L136" s="1235" t="e">
        <f ca="1">_xludf.IFS(C136="成田机场",4000,C136="羽田机场",1000,D136="VIP-limo",0)</f>
        <v>#NAME?</v>
      </c>
      <c r="M136" s="1235" t="e">
        <f ca="1">(8500-K136-L136)*0.7</f>
        <v>#NAME?</v>
      </c>
      <c r="N136" s="1235"/>
      <c r="O136" s="1235"/>
      <c r="P136" s="1356"/>
      <c r="S136" s="1238"/>
      <c r="U136" s="1239" t="e">
        <f t="shared" ca="1" si="0"/>
        <v>#NAME?</v>
      </c>
      <c r="V136" s="1239" t="e">
        <f t="shared" ca="1" si="3"/>
        <v>#NAME?</v>
      </c>
      <c r="W136" s="1240" t="e">
        <f t="shared" ca="1" si="1"/>
        <v>#NAME?</v>
      </c>
      <c r="X136" s="1378" t="e">
        <f t="shared" ca="1" si="2"/>
        <v>#NAME?</v>
      </c>
      <c r="Y136" s="666" t="s">
        <v>108</v>
      </c>
      <c r="Z136" s="666" t="s">
        <v>4202</v>
      </c>
    </row>
    <row r="137" spans="1:26" ht="18">
      <c r="A137" s="1377">
        <v>44915</v>
      </c>
      <c r="B137" s="666" t="s">
        <v>3473</v>
      </c>
      <c r="C137" s="666"/>
      <c r="D137" s="666" t="s">
        <v>3924</v>
      </c>
      <c r="E137" s="666" t="s">
        <v>3523</v>
      </c>
      <c r="F137" s="666" t="s">
        <v>3515</v>
      </c>
      <c r="G137" s="1245">
        <v>15000</v>
      </c>
      <c r="H137" s="1220" t="s">
        <v>3063</v>
      </c>
      <c r="I137" s="666" t="s">
        <v>3453</v>
      </c>
      <c r="J137" s="1203"/>
      <c r="K137" s="1234">
        <v>1200</v>
      </c>
      <c r="L137" s="1235"/>
      <c r="M137" s="1235">
        <f>6000*0.7</f>
        <v>4200</v>
      </c>
      <c r="N137" s="1235"/>
      <c r="O137" s="1235">
        <v>6000</v>
      </c>
      <c r="P137" s="1356"/>
      <c r="S137" s="1238"/>
      <c r="U137" s="1239">
        <f t="shared" si="0"/>
        <v>13800</v>
      </c>
      <c r="V137" s="1239">
        <f t="shared" si="3"/>
        <v>1254.5454545454559</v>
      </c>
      <c r="W137" s="1240">
        <f t="shared" si="1"/>
        <v>2345.4545454545441</v>
      </c>
      <c r="X137" s="1378">
        <f t="shared" si="2"/>
        <v>0.15636363636363629</v>
      </c>
      <c r="Y137" s="666" t="s">
        <v>1540</v>
      </c>
      <c r="Z137" s="666" t="s">
        <v>4203</v>
      </c>
    </row>
    <row r="138" spans="1:26" ht="18">
      <c r="A138" s="1377">
        <v>44916</v>
      </c>
      <c r="B138" s="666" t="s">
        <v>570</v>
      </c>
      <c r="C138" s="666" t="s">
        <v>3456</v>
      </c>
      <c r="D138" s="666" t="s">
        <v>1371</v>
      </c>
      <c r="E138" s="666" t="s">
        <v>3523</v>
      </c>
      <c r="F138" s="666"/>
      <c r="G138" s="1245">
        <f>900/0.0517</f>
        <v>17408.123791102513</v>
      </c>
      <c r="H138" s="1220" t="s">
        <v>3063</v>
      </c>
      <c r="I138" s="666" t="s">
        <v>3450</v>
      </c>
      <c r="J138" s="1203"/>
      <c r="K138" s="1234" t="e">
        <f t="shared" ref="K138:K156" ca="1" si="33">_xludf.IFS(C138="成田机场",3000,C138="羽田机场",1200,D138="NearMe",1000,D138="VIP-limo",G138*0.12)</f>
        <v>#NAME?</v>
      </c>
      <c r="L138" s="1235" t="e">
        <f t="shared" ref="L138:L156" ca="1" si="34">_xludf.IFS(C138="成田机场",4000,C138="羽田机场",1000,D138="VIP-limo",0)</f>
        <v>#NAME?</v>
      </c>
      <c r="M138" s="1235" t="e">
        <f ca="1">(16500-K138-L138)*0.7</f>
        <v>#NAME?</v>
      </c>
      <c r="N138" s="1235"/>
      <c r="O138" s="1235"/>
      <c r="P138" s="1356"/>
      <c r="Q138" s="10">
        <v>520</v>
      </c>
      <c r="S138" s="1238"/>
      <c r="U138" s="1239" t="e">
        <f t="shared" ca="1" si="0"/>
        <v>#NAME?</v>
      </c>
      <c r="V138" s="1239" t="e">
        <f t="shared" ca="1" si="3"/>
        <v>#NAME?</v>
      </c>
      <c r="W138" s="1240" t="e">
        <f t="shared" ca="1" si="1"/>
        <v>#NAME?</v>
      </c>
      <c r="X138" s="1378" t="e">
        <f t="shared" ca="1" si="2"/>
        <v>#NAME?</v>
      </c>
      <c r="Y138" s="666" t="s">
        <v>1540</v>
      </c>
      <c r="Z138" s="666" t="s">
        <v>4204</v>
      </c>
    </row>
    <row r="139" spans="1:26" ht="18">
      <c r="A139" s="1377">
        <v>44915</v>
      </c>
      <c r="B139" s="666" t="s">
        <v>570</v>
      </c>
      <c r="C139" s="666" t="s">
        <v>3446</v>
      </c>
      <c r="D139" s="666" t="s">
        <v>1238</v>
      </c>
      <c r="E139" s="666" t="s">
        <v>102</v>
      </c>
      <c r="F139" s="666" t="s">
        <v>3488</v>
      </c>
      <c r="G139" s="1245">
        <v>10000</v>
      </c>
      <c r="H139" s="1220" t="s">
        <v>3063</v>
      </c>
      <c r="I139" s="666" t="s">
        <v>3453</v>
      </c>
      <c r="J139" s="1203"/>
      <c r="K139" s="1234" t="e">
        <f t="shared" ca="1" si="33"/>
        <v>#NAME?</v>
      </c>
      <c r="L139" s="1235" t="e">
        <f t="shared" ca="1" si="34"/>
        <v>#NAME?</v>
      </c>
      <c r="M139" s="1235"/>
      <c r="N139" s="1235"/>
      <c r="O139" s="1235">
        <v>4000</v>
      </c>
      <c r="P139" s="1356"/>
      <c r="S139" s="1238"/>
      <c r="U139" s="1239" t="e">
        <f t="shared" ca="1" si="0"/>
        <v>#NAME?</v>
      </c>
      <c r="V139" s="1239" t="e">
        <f t="shared" ca="1" si="3"/>
        <v>#NAME?</v>
      </c>
      <c r="W139" s="1240" t="e">
        <f t="shared" ca="1" si="1"/>
        <v>#NAME?</v>
      </c>
      <c r="X139" s="1378" t="e">
        <f t="shared" ca="1" si="2"/>
        <v>#NAME?</v>
      </c>
      <c r="Y139" s="666" t="s">
        <v>1540</v>
      </c>
      <c r="Z139" s="666" t="s">
        <v>4205</v>
      </c>
    </row>
    <row r="140" spans="1:26" ht="18">
      <c r="A140" s="1377">
        <v>44917</v>
      </c>
      <c r="B140" s="666" t="s">
        <v>1170</v>
      </c>
      <c r="C140" s="666" t="s">
        <v>3446</v>
      </c>
      <c r="D140" s="666" t="s">
        <v>1238</v>
      </c>
      <c r="E140" s="666" t="s">
        <v>3497</v>
      </c>
      <c r="F140" s="666" t="s">
        <v>3524</v>
      </c>
      <c r="G140" s="1245">
        <v>10000</v>
      </c>
      <c r="H140" s="1220" t="s">
        <v>3063</v>
      </c>
      <c r="I140" s="666" t="s">
        <v>3453</v>
      </c>
      <c r="J140" s="1203"/>
      <c r="K140" s="1234" t="e">
        <f t="shared" ca="1" si="33"/>
        <v>#NAME?</v>
      </c>
      <c r="L140" s="1235" t="e">
        <f t="shared" ca="1" si="34"/>
        <v>#NAME?</v>
      </c>
      <c r="M140" s="1235"/>
      <c r="N140" s="1235"/>
      <c r="O140" s="1235">
        <v>4000</v>
      </c>
      <c r="P140" s="1356"/>
      <c r="S140" s="1238"/>
      <c r="U140" s="1239" t="e">
        <f t="shared" ca="1" si="0"/>
        <v>#NAME?</v>
      </c>
      <c r="V140" s="1239" t="e">
        <f t="shared" ca="1" si="3"/>
        <v>#NAME?</v>
      </c>
      <c r="W140" s="1240" t="e">
        <f t="shared" ca="1" si="1"/>
        <v>#NAME?</v>
      </c>
      <c r="X140" s="1378" t="e">
        <f t="shared" ca="1" si="2"/>
        <v>#NAME?</v>
      </c>
      <c r="Y140" s="666" t="s">
        <v>1540</v>
      </c>
      <c r="Z140" s="666" t="s">
        <v>4206</v>
      </c>
    </row>
    <row r="141" spans="1:26" ht="18">
      <c r="A141" s="1377">
        <v>44917</v>
      </c>
      <c r="B141" s="666" t="s">
        <v>1170</v>
      </c>
      <c r="C141" s="666" t="s">
        <v>3446</v>
      </c>
      <c r="D141" s="666" t="s">
        <v>4207</v>
      </c>
      <c r="E141" s="666" t="s">
        <v>1706</v>
      </c>
      <c r="F141" s="666" t="s">
        <v>4208</v>
      </c>
      <c r="G141" s="1245">
        <v>10000</v>
      </c>
      <c r="H141" s="1220" t="s">
        <v>3063</v>
      </c>
      <c r="I141" s="666" t="s">
        <v>3453</v>
      </c>
      <c r="J141" s="1203"/>
      <c r="K141" s="1234" t="e">
        <f t="shared" ca="1" si="33"/>
        <v>#NAME?</v>
      </c>
      <c r="L141" s="1235" t="e">
        <f t="shared" ca="1" si="34"/>
        <v>#NAME?</v>
      </c>
      <c r="M141" s="1235"/>
      <c r="N141" s="1235"/>
      <c r="O141" s="1235">
        <v>4000</v>
      </c>
      <c r="P141" s="1356"/>
      <c r="S141" s="1238"/>
      <c r="U141" s="1239" t="e">
        <f t="shared" ca="1" si="0"/>
        <v>#NAME?</v>
      </c>
      <c r="V141" s="1239" t="e">
        <f t="shared" ca="1" si="3"/>
        <v>#NAME?</v>
      </c>
      <c r="W141" s="1240" t="e">
        <f t="shared" ca="1" si="1"/>
        <v>#NAME?</v>
      </c>
      <c r="X141" s="1378" t="e">
        <f t="shared" ca="1" si="2"/>
        <v>#NAME?</v>
      </c>
      <c r="Y141" s="666" t="s">
        <v>107</v>
      </c>
      <c r="Z141" s="666" t="s">
        <v>4209</v>
      </c>
    </row>
    <row r="142" spans="1:26" ht="18">
      <c r="A142" s="1377">
        <v>44920</v>
      </c>
      <c r="B142" s="666" t="s">
        <v>570</v>
      </c>
      <c r="C142" s="666" t="s">
        <v>3446</v>
      </c>
      <c r="D142" s="666" t="s">
        <v>3521</v>
      </c>
      <c r="E142" s="666" t="s">
        <v>1798</v>
      </c>
      <c r="F142" s="666" t="s">
        <v>3501</v>
      </c>
      <c r="G142" s="1245">
        <v>10000</v>
      </c>
      <c r="H142" s="1220" t="s">
        <v>3063</v>
      </c>
      <c r="I142" s="666" t="s">
        <v>3453</v>
      </c>
      <c r="J142" s="1203"/>
      <c r="K142" s="1234" t="e">
        <f t="shared" ca="1" si="33"/>
        <v>#NAME?</v>
      </c>
      <c r="L142" s="1235" t="e">
        <f t="shared" ca="1" si="34"/>
        <v>#NAME?</v>
      </c>
      <c r="M142" s="1235"/>
      <c r="N142" s="1235"/>
      <c r="O142" s="1235">
        <v>4000</v>
      </c>
      <c r="P142" s="1356"/>
      <c r="S142" s="1238"/>
      <c r="U142" s="1239" t="e">
        <f t="shared" ca="1" si="0"/>
        <v>#NAME?</v>
      </c>
      <c r="V142" s="1239" t="e">
        <f t="shared" ca="1" si="3"/>
        <v>#NAME?</v>
      </c>
      <c r="W142" s="1240" t="e">
        <f t="shared" ca="1" si="1"/>
        <v>#NAME?</v>
      </c>
      <c r="X142" s="1378" t="e">
        <f t="shared" ca="1" si="2"/>
        <v>#NAME?</v>
      </c>
      <c r="Y142" s="666" t="s">
        <v>107</v>
      </c>
      <c r="Z142" s="666" t="s">
        <v>4210</v>
      </c>
    </row>
    <row r="143" spans="1:26" ht="18">
      <c r="A143" s="1377">
        <v>44920</v>
      </c>
      <c r="B143" s="666" t="s">
        <v>1170</v>
      </c>
      <c r="C143" s="666" t="s">
        <v>3446</v>
      </c>
      <c r="D143" s="666" t="s">
        <v>3470</v>
      </c>
      <c r="E143" s="666" t="s">
        <v>3148</v>
      </c>
      <c r="F143" s="666" t="s">
        <v>3524</v>
      </c>
      <c r="G143" s="1245">
        <f>525/0.0517</f>
        <v>10154.738878143133</v>
      </c>
      <c r="H143" s="1220" t="s">
        <v>3063</v>
      </c>
      <c r="I143" s="666" t="s">
        <v>3450</v>
      </c>
      <c r="J143" s="1203"/>
      <c r="K143" s="1234" t="e">
        <f t="shared" ca="1" si="33"/>
        <v>#NAME?</v>
      </c>
      <c r="L143" s="1235" t="e">
        <f t="shared" ca="1" si="34"/>
        <v>#NAME?</v>
      </c>
      <c r="M143" s="1235"/>
      <c r="N143" s="1235"/>
      <c r="O143" s="1235">
        <v>4000</v>
      </c>
      <c r="P143" s="1356"/>
      <c r="S143" s="1238"/>
      <c r="U143" s="1239" t="e">
        <f t="shared" ca="1" si="0"/>
        <v>#NAME?</v>
      </c>
      <c r="V143" s="1239" t="e">
        <f t="shared" ca="1" si="3"/>
        <v>#NAME?</v>
      </c>
      <c r="W143" s="1240" t="e">
        <f t="shared" ca="1" si="1"/>
        <v>#NAME?</v>
      </c>
      <c r="X143" s="1378" t="e">
        <f t="shared" ca="1" si="2"/>
        <v>#NAME?</v>
      </c>
      <c r="Y143" s="666" t="s">
        <v>108</v>
      </c>
      <c r="Z143" s="666" t="s">
        <v>4211</v>
      </c>
    </row>
    <row r="144" spans="1:26" ht="18">
      <c r="A144" s="1377">
        <v>44904</v>
      </c>
      <c r="B144" s="666" t="s">
        <v>570</v>
      </c>
      <c r="C144" s="666" t="s">
        <v>3446</v>
      </c>
      <c r="D144" s="666" t="s">
        <v>3710</v>
      </c>
      <c r="E144" s="666" t="s">
        <v>27</v>
      </c>
      <c r="F144" s="666" t="s">
        <v>3501</v>
      </c>
      <c r="G144" s="1245">
        <f>527/0.0517</f>
        <v>10193.423597678917</v>
      </c>
      <c r="H144" s="1220" t="s">
        <v>3063</v>
      </c>
      <c r="I144" s="666" t="s">
        <v>3450</v>
      </c>
      <c r="J144" s="1368"/>
      <c r="K144" s="1234" t="e">
        <f t="shared" ca="1" si="33"/>
        <v>#NAME?</v>
      </c>
      <c r="L144" s="1235" t="e">
        <f t="shared" ca="1" si="34"/>
        <v>#NAME?</v>
      </c>
      <c r="M144" s="1235"/>
      <c r="N144" s="1235"/>
      <c r="O144" s="1235">
        <v>4000</v>
      </c>
      <c r="P144" s="1356"/>
      <c r="Q144" s="1239"/>
      <c r="R144" s="1239"/>
      <c r="S144" s="1237"/>
      <c r="T144" s="1239"/>
      <c r="U144" s="1239" t="e">
        <f t="shared" ca="1" si="0"/>
        <v>#NAME?</v>
      </c>
      <c r="V144" s="1239" t="e">
        <f t="shared" ca="1" si="3"/>
        <v>#NAME?</v>
      </c>
      <c r="W144" s="1240" t="e">
        <f t="shared" ca="1" si="1"/>
        <v>#NAME?</v>
      </c>
      <c r="X144" s="1378" t="e">
        <f t="shared" ca="1" si="2"/>
        <v>#NAME?</v>
      </c>
      <c r="Y144" s="666" t="s">
        <v>3508</v>
      </c>
      <c r="Z144" s="666" t="s">
        <v>4212</v>
      </c>
    </row>
    <row r="145" spans="1:27" ht="18">
      <c r="A145" s="1388">
        <v>44897</v>
      </c>
      <c r="B145" s="666" t="s">
        <v>1170</v>
      </c>
      <c r="C145" s="666" t="s">
        <v>3456</v>
      </c>
      <c r="D145" s="666" t="s">
        <v>3503</v>
      </c>
      <c r="E145" s="666" t="s">
        <v>110</v>
      </c>
      <c r="F145" s="666" t="s">
        <v>3492</v>
      </c>
      <c r="G145" s="1245">
        <v>16000</v>
      </c>
      <c r="H145" s="1220" t="s">
        <v>3063</v>
      </c>
      <c r="I145" s="666" t="s">
        <v>3453</v>
      </c>
      <c r="J145" s="1358"/>
      <c r="K145" s="1234" t="e">
        <f t="shared" ca="1" si="33"/>
        <v>#NAME?</v>
      </c>
      <c r="L145" s="1235" t="e">
        <f t="shared" ca="1" si="34"/>
        <v>#NAME?</v>
      </c>
      <c r="M145" s="1235"/>
      <c r="N145" s="1235"/>
      <c r="O145" s="1235">
        <v>5000</v>
      </c>
      <c r="P145" s="1356"/>
      <c r="Q145" s="1239"/>
      <c r="R145" s="1239"/>
      <c r="S145" s="1237"/>
      <c r="T145" s="1239"/>
      <c r="U145" s="1239" t="e">
        <f t="shared" ca="1" si="0"/>
        <v>#NAME?</v>
      </c>
      <c r="V145" s="1239" t="e">
        <f t="shared" ca="1" si="3"/>
        <v>#NAME?</v>
      </c>
      <c r="W145" s="1240" t="e">
        <f t="shared" ca="1" si="1"/>
        <v>#NAME?</v>
      </c>
      <c r="X145" s="1378" t="e">
        <f t="shared" ca="1" si="2"/>
        <v>#NAME?</v>
      </c>
      <c r="Y145" s="666" t="s">
        <v>1540</v>
      </c>
      <c r="Z145" s="666" t="s">
        <v>4213</v>
      </c>
    </row>
    <row r="146" spans="1:27" ht="18">
      <c r="A146" s="1388">
        <v>44898</v>
      </c>
      <c r="B146" s="666" t="s">
        <v>1170</v>
      </c>
      <c r="C146" s="666" t="s">
        <v>3456</v>
      </c>
      <c r="D146" s="666" t="s">
        <v>4214</v>
      </c>
      <c r="E146" s="666" t="s">
        <v>45</v>
      </c>
      <c r="F146" s="666" t="s">
        <v>3463</v>
      </c>
      <c r="G146" s="1245">
        <v>15000</v>
      </c>
      <c r="H146" s="1220" t="s">
        <v>3063</v>
      </c>
      <c r="I146" s="666" t="s">
        <v>3453</v>
      </c>
      <c r="J146" s="1358"/>
      <c r="K146" s="1234" t="e">
        <f t="shared" ca="1" si="33"/>
        <v>#NAME?</v>
      </c>
      <c r="L146" s="1235" t="e">
        <f t="shared" ca="1" si="34"/>
        <v>#NAME?</v>
      </c>
      <c r="M146" s="1235"/>
      <c r="N146" s="1235"/>
      <c r="O146" s="1235">
        <v>4000</v>
      </c>
      <c r="P146" s="1356"/>
      <c r="Q146" s="1239"/>
      <c r="R146" s="1239"/>
      <c r="S146" s="1237"/>
      <c r="T146" s="1239"/>
      <c r="U146" s="1239" t="e">
        <f t="shared" ca="1" si="0"/>
        <v>#NAME?</v>
      </c>
      <c r="V146" s="1239" t="e">
        <f t="shared" ca="1" si="3"/>
        <v>#NAME?</v>
      </c>
      <c r="W146" s="1240" t="e">
        <f t="shared" ca="1" si="1"/>
        <v>#NAME?</v>
      </c>
      <c r="X146" s="1378" t="e">
        <f t="shared" ca="1" si="2"/>
        <v>#NAME?</v>
      </c>
      <c r="Y146" s="666" t="s">
        <v>85</v>
      </c>
      <c r="Z146" s="666" t="s">
        <v>4215</v>
      </c>
    </row>
    <row r="147" spans="1:27" ht="18">
      <c r="A147" s="1389">
        <v>44900</v>
      </c>
      <c r="B147" s="1345" t="s">
        <v>570</v>
      </c>
      <c r="C147" s="1345" t="s">
        <v>3456</v>
      </c>
      <c r="D147" s="1345" t="s">
        <v>2387</v>
      </c>
      <c r="E147" s="1345" t="s">
        <v>86</v>
      </c>
      <c r="F147" s="1345" t="s">
        <v>3486</v>
      </c>
      <c r="G147" s="1361">
        <v>15000</v>
      </c>
      <c r="H147" s="1249" t="s">
        <v>3063</v>
      </c>
      <c r="I147" s="1345" t="s">
        <v>3453</v>
      </c>
      <c r="J147" s="1367"/>
      <c r="K147" s="1252" t="e">
        <f t="shared" ca="1" si="33"/>
        <v>#NAME?</v>
      </c>
      <c r="L147" s="1253" t="e">
        <f t="shared" ca="1" si="34"/>
        <v>#NAME?</v>
      </c>
      <c r="M147" s="1253"/>
      <c r="N147" s="1253"/>
      <c r="O147" s="1253">
        <v>4000</v>
      </c>
      <c r="P147" s="1352"/>
      <c r="Q147" s="1256"/>
      <c r="R147" s="1256"/>
      <c r="S147" s="1255"/>
      <c r="T147" s="1256"/>
      <c r="U147" s="1239" t="e">
        <f t="shared" ca="1" si="0"/>
        <v>#NAME?</v>
      </c>
      <c r="V147" s="1239" t="e">
        <f t="shared" ca="1" si="3"/>
        <v>#NAME?</v>
      </c>
      <c r="W147" s="1240" t="e">
        <f t="shared" ca="1" si="1"/>
        <v>#NAME?</v>
      </c>
      <c r="X147" s="1387" t="e">
        <f t="shared" ca="1" si="2"/>
        <v>#NAME?</v>
      </c>
      <c r="Y147" s="1345" t="s">
        <v>3079</v>
      </c>
      <c r="Z147" s="1345" t="s">
        <v>4216</v>
      </c>
      <c r="AA147" s="1260"/>
    </row>
    <row r="148" spans="1:27" ht="18">
      <c r="A148" s="1388">
        <v>44901</v>
      </c>
      <c r="B148" s="666" t="s">
        <v>1170</v>
      </c>
      <c r="C148" s="666" t="s">
        <v>3456</v>
      </c>
      <c r="D148" s="666" t="s">
        <v>3503</v>
      </c>
      <c r="E148" s="666" t="s">
        <v>110</v>
      </c>
      <c r="F148" s="666" t="s">
        <v>3449</v>
      </c>
      <c r="G148" s="1245">
        <v>16000</v>
      </c>
      <c r="H148" s="1220" t="s">
        <v>3063</v>
      </c>
      <c r="I148" s="666" t="s">
        <v>3453</v>
      </c>
      <c r="J148" s="1358"/>
      <c r="K148" s="1234" t="e">
        <f t="shared" ca="1" si="33"/>
        <v>#NAME?</v>
      </c>
      <c r="L148" s="1235" t="e">
        <f t="shared" ca="1" si="34"/>
        <v>#NAME?</v>
      </c>
      <c r="M148" s="1235"/>
      <c r="N148" s="1235"/>
      <c r="O148" s="1235">
        <v>5000</v>
      </c>
      <c r="P148" s="1356"/>
      <c r="Q148" s="1239"/>
      <c r="R148" s="1239"/>
      <c r="S148" s="1237"/>
      <c r="T148" s="1239"/>
      <c r="U148" s="1239" t="e">
        <f t="shared" ca="1" si="0"/>
        <v>#NAME?</v>
      </c>
      <c r="V148" s="1239" t="e">
        <f t="shared" ca="1" si="3"/>
        <v>#NAME?</v>
      </c>
      <c r="W148" s="1240" t="e">
        <f t="shared" ca="1" si="1"/>
        <v>#NAME?</v>
      </c>
      <c r="X148" s="1378" t="e">
        <f t="shared" ca="1" si="2"/>
        <v>#NAME?</v>
      </c>
      <c r="Y148" s="666" t="s">
        <v>1540</v>
      </c>
      <c r="Z148" s="666" t="s">
        <v>4217</v>
      </c>
    </row>
    <row r="149" spans="1:27" ht="18">
      <c r="A149" s="1388">
        <v>44901</v>
      </c>
      <c r="B149" s="666" t="s">
        <v>570</v>
      </c>
      <c r="C149" s="666" t="s">
        <v>3456</v>
      </c>
      <c r="D149" s="666" t="s">
        <v>3503</v>
      </c>
      <c r="E149" s="666" t="s">
        <v>110</v>
      </c>
      <c r="F149" s="666" t="s">
        <v>3449</v>
      </c>
      <c r="G149" s="1245">
        <v>16000</v>
      </c>
      <c r="H149" s="1220" t="s">
        <v>3063</v>
      </c>
      <c r="I149" s="666" t="s">
        <v>3453</v>
      </c>
      <c r="J149" s="1358"/>
      <c r="K149" s="1234" t="e">
        <f t="shared" ca="1" si="33"/>
        <v>#NAME?</v>
      </c>
      <c r="L149" s="1235" t="e">
        <f t="shared" ca="1" si="34"/>
        <v>#NAME?</v>
      </c>
      <c r="M149" s="1235"/>
      <c r="N149" s="1235"/>
      <c r="O149" s="1235">
        <v>5000</v>
      </c>
      <c r="P149" s="1356"/>
      <c r="Q149" s="1239"/>
      <c r="R149" s="1239"/>
      <c r="S149" s="1237"/>
      <c r="T149" s="1239"/>
      <c r="U149" s="1239" t="e">
        <f t="shared" ca="1" si="0"/>
        <v>#NAME?</v>
      </c>
      <c r="V149" s="1239" t="e">
        <f t="shared" ca="1" si="3"/>
        <v>#NAME?</v>
      </c>
      <c r="W149" s="1240" t="e">
        <f t="shared" ca="1" si="1"/>
        <v>#NAME?</v>
      </c>
      <c r="X149" s="1378" t="e">
        <f t="shared" ca="1" si="2"/>
        <v>#NAME?</v>
      </c>
      <c r="Y149" s="666" t="s">
        <v>1540</v>
      </c>
      <c r="Z149" s="666" t="s">
        <v>4218</v>
      </c>
    </row>
    <row r="150" spans="1:27" ht="18">
      <c r="A150" s="1377">
        <v>44903</v>
      </c>
      <c r="B150" s="666" t="s">
        <v>1170</v>
      </c>
      <c r="C150" s="666" t="s">
        <v>3456</v>
      </c>
      <c r="D150" s="666" t="s">
        <v>332</v>
      </c>
      <c r="E150" s="666" t="s">
        <v>3591</v>
      </c>
      <c r="F150" s="666" t="s">
        <v>3629</v>
      </c>
      <c r="G150" s="1245">
        <v>16000</v>
      </c>
      <c r="H150" s="1220" t="s">
        <v>3063</v>
      </c>
      <c r="I150" s="1355" t="s">
        <v>3453</v>
      </c>
      <c r="J150" s="1368"/>
      <c r="K150" s="1234" t="e">
        <f t="shared" ca="1" si="33"/>
        <v>#NAME?</v>
      </c>
      <c r="L150" s="1235" t="e">
        <f t="shared" ca="1" si="34"/>
        <v>#NAME?</v>
      </c>
      <c r="M150" s="1235"/>
      <c r="N150" s="1235"/>
      <c r="O150" s="1235">
        <v>5000</v>
      </c>
      <c r="P150" s="1356"/>
      <c r="Q150" s="1239"/>
      <c r="R150" s="1239"/>
      <c r="S150" s="1237"/>
      <c r="T150" s="1239"/>
      <c r="U150" s="1239" t="e">
        <f t="shared" ca="1" si="0"/>
        <v>#NAME?</v>
      </c>
      <c r="V150" s="1239" t="e">
        <f t="shared" ca="1" si="3"/>
        <v>#NAME?</v>
      </c>
      <c r="W150" s="1240" t="e">
        <f t="shared" ca="1" si="1"/>
        <v>#NAME?</v>
      </c>
      <c r="X150" s="1378" t="e">
        <f t="shared" ca="1" si="2"/>
        <v>#NAME?</v>
      </c>
      <c r="Y150" s="666" t="s">
        <v>107</v>
      </c>
      <c r="Z150" s="666" t="s">
        <v>4219</v>
      </c>
    </row>
    <row r="151" spans="1:27" ht="18">
      <c r="A151" s="1377">
        <v>44904</v>
      </c>
      <c r="B151" s="666" t="s">
        <v>1170</v>
      </c>
      <c r="C151" s="666" t="s">
        <v>3456</v>
      </c>
      <c r="D151" s="666" t="s">
        <v>1371</v>
      </c>
      <c r="E151" s="666" t="s">
        <v>86</v>
      </c>
      <c r="F151" s="666" t="s">
        <v>3505</v>
      </c>
      <c r="G151" s="1245">
        <v>15000</v>
      </c>
      <c r="H151" s="1220" t="s">
        <v>3063</v>
      </c>
      <c r="I151" s="1355" t="s">
        <v>3453</v>
      </c>
      <c r="J151" s="1203"/>
      <c r="K151" s="1234" t="e">
        <f t="shared" ca="1" si="33"/>
        <v>#NAME?</v>
      </c>
      <c r="L151" s="1235" t="e">
        <f t="shared" ca="1" si="34"/>
        <v>#NAME?</v>
      </c>
      <c r="M151" s="1235"/>
      <c r="N151" s="1235"/>
      <c r="O151" s="1235">
        <v>4000</v>
      </c>
      <c r="P151" s="1356"/>
      <c r="Q151" s="1239"/>
      <c r="R151" s="1239"/>
      <c r="S151" s="1237"/>
      <c r="T151" s="1239"/>
      <c r="U151" s="1239" t="e">
        <f t="shared" ca="1" si="0"/>
        <v>#NAME?</v>
      </c>
      <c r="V151" s="1239" t="e">
        <f t="shared" ca="1" si="3"/>
        <v>#NAME?</v>
      </c>
      <c r="W151" s="1240" t="e">
        <f t="shared" ca="1" si="1"/>
        <v>#NAME?</v>
      </c>
      <c r="X151" s="1378" t="e">
        <f t="shared" ca="1" si="2"/>
        <v>#NAME?</v>
      </c>
      <c r="Y151" s="666" t="s">
        <v>1540</v>
      </c>
      <c r="Z151" s="666" t="s">
        <v>4220</v>
      </c>
    </row>
    <row r="152" spans="1:27" ht="18">
      <c r="A152" s="1377">
        <v>44906</v>
      </c>
      <c r="B152" s="666" t="s">
        <v>1170</v>
      </c>
      <c r="C152" s="666" t="s">
        <v>3456</v>
      </c>
      <c r="D152" s="666" t="s">
        <v>3503</v>
      </c>
      <c r="E152" s="666" t="s">
        <v>110</v>
      </c>
      <c r="F152" s="666" t="s">
        <v>3463</v>
      </c>
      <c r="G152" s="1245">
        <v>16000</v>
      </c>
      <c r="H152" s="1220" t="s">
        <v>3063</v>
      </c>
      <c r="I152" s="1355" t="s">
        <v>3453</v>
      </c>
      <c r="J152" s="1203"/>
      <c r="K152" s="1234" t="e">
        <f t="shared" ca="1" si="33"/>
        <v>#NAME?</v>
      </c>
      <c r="L152" s="1235" t="e">
        <f t="shared" ca="1" si="34"/>
        <v>#NAME?</v>
      </c>
      <c r="M152" s="1235"/>
      <c r="N152" s="1235"/>
      <c r="O152" s="1235">
        <v>5000</v>
      </c>
      <c r="P152" s="1356"/>
      <c r="S152" s="1238"/>
      <c r="U152" s="1239" t="e">
        <f t="shared" ca="1" si="0"/>
        <v>#NAME?</v>
      </c>
      <c r="V152" s="1239" t="e">
        <f t="shared" ca="1" si="3"/>
        <v>#NAME?</v>
      </c>
      <c r="W152" s="1240" t="e">
        <f t="shared" ca="1" si="1"/>
        <v>#NAME?</v>
      </c>
      <c r="X152" s="1378" t="e">
        <f t="shared" ca="1" si="2"/>
        <v>#NAME?</v>
      </c>
      <c r="Y152" s="666" t="s">
        <v>1540</v>
      </c>
      <c r="Z152" s="666" t="s">
        <v>4221</v>
      </c>
    </row>
    <row r="153" spans="1:27" ht="18">
      <c r="A153" s="1377">
        <v>44908</v>
      </c>
      <c r="B153" s="666" t="s">
        <v>1170</v>
      </c>
      <c r="C153" s="666" t="s">
        <v>3456</v>
      </c>
      <c r="D153" s="666" t="s">
        <v>3521</v>
      </c>
      <c r="E153" s="666" t="s">
        <v>86</v>
      </c>
      <c r="F153" s="666" t="s">
        <v>3524</v>
      </c>
      <c r="G153" s="1245">
        <v>15000</v>
      </c>
      <c r="H153" s="1220" t="s">
        <v>3063</v>
      </c>
      <c r="I153" s="1355" t="s">
        <v>3453</v>
      </c>
      <c r="J153" s="1203"/>
      <c r="K153" s="1234" t="e">
        <f t="shared" ca="1" si="33"/>
        <v>#NAME?</v>
      </c>
      <c r="L153" s="1235" t="e">
        <f t="shared" ca="1" si="34"/>
        <v>#NAME?</v>
      </c>
      <c r="M153" s="1235"/>
      <c r="N153" s="1235"/>
      <c r="O153" s="1235">
        <v>4000</v>
      </c>
      <c r="P153" s="1356"/>
      <c r="S153" s="1238"/>
      <c r="U153" s="1239" t="e">
        <f t="shared" ca="1" si="0"/>
        <v>#NAME?</v>
      </c>
      <c r="V153" s="1239" t="e">
        <f t="shared" ca="1" si="3"/>
        <v>#NAME?</v>
      </c>
      <c r="W153" s="1240" t="e">
        <f t="shared" ca="1" si="1"/>
        <v>#NAME?</v>
      </c>
      <c r="X153" s="1378" t="e">
        <f t="shared" ca="1" si="2"/>
        <v>#NAME?</v>
      </c>
      <c r="Y153" s="666" t="s">
        <v>107</v>
      </c>
      <c r="Z153" s="666" t="s">
        <v>4222</v>
      </c>
    </row>
    <row r="154" spans="1:27" ht="18">
      <c r="A154" s="1377">
        <v>44908</v>
      </c>
      <c r="B154" s="666" t="s">
        <v>1170</v>
      </c>
      <c r="C154" s="666" t="s">
        <v>3456</v>
      </c>
      <c r="D154" s="666" t="s">
        <v>3521</v>
      </c>
      <c r="E154" s="666" t="s">
        <v>52</v>
      </c>
      <c r="F154" s="666" t="s">
        <v>3547</v>
      </c>
      <c r="G154" s="1245">
        <v>15000</v>
      </c>
      <c r="H154" s="1220" t="s">
        <v>3063</v>
      </c>
      <c r="I154" s="1355" t="s">
        <v>3453</v>
      </c>
      <c r="J154" s="1203"/>
      <c r="K154" s="1234" t="e">
        <f t="shared" ca="1" si="33"/>
        <v>#NAME?</v>
      </c>
      <c r="L154" s="1235" t="e">
        <f t="shared" ca="1" si="34"/>
        <v>#NAME?</v>
      </c>
      <c r="M154" s="1235"/>
      <c r="N154" s="1235"/>
      <c r="O154" s="1235">
        <v>4000</v>
      </c>
      <c r="P154" s="1356"/>
      <c r="S154" s="1238"/>
      <c r="U154" s="1239" t="e">
        <f t="shared" ca="1" si="0"/>
        <v>#NAME?</v>
      </c>
      <c r="V154" s="1239" t="e">
        <f t="shared" ca="1" si="3"/>
        <v>#NAME?</v>
      </c>
      <c r="W154" s="1240" t="e">
        <f t="shared" ca="1" si="1"/>
        <v>#NAME?</v>
      </c>
      <c r="X154" s="1378" t="e">
        <f t="shared" ca="1" si="2"/>
        <v>#NAME?</v>
      </c>
      <c r="Y154" s="666" t="s">
        <v>107</v>
      </c>
      <c r="Z154" s="666" t="s">
        <v>4223</v>
      </c>
    </row>
    <row r="155" spans="1:27" ht="18">
      <c r="A155" s="1377">
        <v>44910</v>
      </c>
      <c r="B155" s="666" t="s">
        <v>1170</v>
      </c>
      <c r="C155" s="666" t="s">
        <v>3456</v>
      </c>
      <c r="D155" s="666" t="s">
        <v>3521</v>
      </c>
      <c r="E155" s="666" t="s">
        <v>55</v>
      </c>
      <c r="F155" s="666" t="s">
        <v>3488</v>
      </c>
      <c r="G155" s="1245">
        <v>15000</v>
      </c>
      <c r="H155" s="1220" t="s">
        <v>3063</v>
      </c>
      <c r="I155" s="1355" t="s">
        <v>3453</v>
      </c>
      <c r="J155" s="1203"/>
      <c r="K155" s="1234" t="e">
        <f t="shared" ca="1" si="33"/>
        <v>#NAME?</v>
      </c>
      <c r="L155" s="1235" t="e">
        <f t="shared" ca="1" si="34"/>
        <v>#NAME?</v>
      </c>
      <c r="M155" s="1235"/>
      <c r="N155" s="1235"/>
      <c r="O155" s="1235">
        <v>4000</v>
      </c>
      <c r="P155" s="1356"/>
      <c r="S155" s="1238"/>
      <c r="U155" s="1239" t="e">
        <f t="shared" ca="1" si="0"/>
        <v>#NAME?</v>
      </c>
      <c r="V155" s="1239" t="e">
        <f t="shared" ca="1" si="3"/>
        <v>#NAME?</v>
      </c>
      <c r="W155" s="1240" t="e">
        <f t="shared" ca="1" si="1"/>
        <v>#NAME?</v>
      </c>
      <c r="X155" s="1378" t="e">
        <f t="shared" ca="1" si="2"/>
        <v>#NAME?</v>
      </c>
      <c r="Y155" s="666" t="s">
        <v>107</v>
      </c>
      <c r="Z155" s="666" t="s">
        <v>4224</v>
      </c>
    </row>
    <row r="156" spans="1:27" ht="18">
      <c r="A156" s="1379">
        <v>44913</v>
      </c>
      <c r="B156" s="284" t="s">
        <v>570</v>
      </c>
      <c r="C156" s="284" t="s">
        <v>3456</v>
      </c>
      <c r="D156" s="284" t="s">
        <v>3503</v>
      </c>
      <c r="E156" s="284" t="s">
        <v>8</v>
      </c>
      <c r="F156" s="284" t="s">
        <v>3505</v>
      </c>
      <c r="G156" s="1342">
        <v>16000</v>
      </c>
      <c r="H156" s="1268" t="s">
        <v>3063</v>
      </c>
      <c r="I156" s="1380" t="s">
        <v>3453</v>
      </c>
      <c r="J156" s="1381"/>
      <c r="K156" s="1271" t="e">
        <f t="shared" ca="1" si="33"/>
        <v>#NAME?</v>
      </c>
      <c r="L156" s="1272" t="e">
        <f t="shared" ca="1" si="34"/>
        <v>#NAME?</v>
      </c>
      <c r="M156" s="1272"/>
      <c r="N156" s="1272"/>
      <c r="O156" s="1272">
        <v>5000</v>
      </c>
      <c r="P156" s="1384"/>
      <c r="Q156" s="81"/>
      <c r="R156" s="81"/>
      <c r="S156" s="1275"/>
      <c r="T156" s="81"/>
      <c r="U156" s="1239" t="e">
        <f t="shared" ca="1" si="0"/>
        <v>#NAME?</v>
      </c>
      <c r="V156" s="1239" t="e">
        <f t="shared" ca="1" si="3"/>
        <v>#NAME?</v>
      </c>
      <c r="W156" s="1240" t="e">
        <f t="shared" ca="1" si="1"/>
        <v>#NAME?</v>
      </c>
      <c r="X156" s="1383" t="e">
        <f t="shared" ca="1" si="2"/>
        <v>#NAME?</v>
      </c>
      <c r="Y156" s="284" t="s">
        <v>1540</v>
      </c>
      <c r="Z156" s="284" t="s">
        <v>4225</v>
      </c>
      <c r="AA156" s="81"/>
    </row>
    <row r="157" spans="1:27" ht="18">
      <c r="A157" s="1379">
        <v>44914</v>
      </c>
      <c r="B157" s="284" t="s">
        <v>1170</v>
      </c>
      <c r="C157" s="284"/>
      <c r="D157" s="284" t="s">
        <v>3521</v>
      </c>
      <c r="E157" s="284" t="s">
        <v>45</v>
      </c>
      <c r="F157" s="284" t="s">
        <v>3512</v>
      </c>
      <c r="G157" s="1342">
        <v>15000</v>
      </c>
      <c r="H157" s="1268" t="s">
        <v>3063</v>
      </c>
      <c r="I157" s="1380" t="s">
        <v>3453</v>
      </c>
      <c r="J157" s="1381"/>
      <c r="K157" s="1271">
        <v>3000</v>
      </c>
      <c r="L157" s="1272">
        <v>4000</v>
      </c>
      <c r="M157" s="1272"/>
      <c r="N157" s="1272"/>
      <c r="O157" s="1272">
        <v>4000</v>
      </c>
      <c r="P157" s="1384"/>
      <c r="Q157" s="81"/>
      <c r="R157" s="81"/>
      <c r="S157" s="1275"/>
      <c r="T157" s="81"/>
      <c r="U157" s="1239">
        <f t="shared" si="0"/>
        <v>8000</v>
      </c>
      <c r="V157" s="1239">
        <f t="shared" si="3"/>
        <v>727.27272727272793</v>
      </c>
      <c r="W157" s="1240">
        <f t="shared" si="1"/>
        <v>3272.7272727272721</v>
      </c>
      <c r="X157" s="1383">
        <f t="shared" si="2"/>
        <v>0.21818181818181814</v>
      </c>
      <c r="Y157" s="284" t="s">
        <v>107</v>
      </c>
      <c r="Z157" s="284" t="s">
        <v>4226</v>
      </c>
      <c r="AA157" s="81"/>
    </row>
    <row r="158" spans="1:27" ht="18">
      <c r="A158" s="1377">
        <v>44915</v>
      </c>
      <c r="B158" s="666" t="s">
        <v>570</v>
      </c>
      <c r="C158" s="666" t="s">
        <v>3456</v>
      </c>
      <c r="D158" s="666" t="s">
        <v>3503</v>
      </c>
      <c r="E158" s="666" t="s">
        <v>102</v>
      </c>
      <c r="F158" s="666" t="s">
        <v>3524</v>
      </c>
      <c r="G158" s="1245">
        <v>16000</v>
      </c>
      <c r="H158" s="1220" t="s">
        <v>3063</v>
      </c>
      <c r="I158" s="1355" t="s">
        <v>3453</v>
      </c>
      <c r="J158" s="1203"/>
      <c r="K158" s="1234" t="e">
        <f t="shared" ref="K158:K159" ca="1" si="35">_xludf.IFS(C158="成田机场",3000,C158="羽田机场",1200,D158="NearMe",1000,D158="VIP-limo",G158*0.12)</f>
        <v>#NAME?</v>
      </c>
      <c r="L158" s="1235" t="e">
        <f t="shared" ref="L158:L159" ca="1" si="36">_xludf.IFS(C158="成田机场",4000,C158="羽田机场",1000,D158="VIP-limo",0)</f>
        <v>#NAME?</v>
      </c>
      <c r="M158" s="1235"/>
      <c r="N158" s="1235"/>
      <c r="O158" s="1235">
        <v>5000</v>
      </c>
      <c r="P158" s="1356"/>
      <c r="S158" s="1238"/>
      <c r="U158" s="1239" t="e">
        <f t="shared" ca="1" si="0"/>
        <v>#NAME?</v>
      </c>
      <c r="V158" s="1239" t="e">
        <f t="shared" ca="1" si="3"/>
        <v>#NAME?</v>
      </c>
      <c r="W158" s="1240" t="e">
        <f t="shared" ca="1" si="1"/>
        <v>#NAME?</v>
      </c>
      <c r="X158" s="1378" t="e">
        <f t="shared" ca="1" si="2"/>
        <v>#NAME?</v>
      </c>
      <c r="Y158" s="666" t="s">
        <v>1540</v>
      </c>
      <c r="Z158" s="666" t="s">
        <v>4227</v>
      </c>
    </row>
    <row r="159" spans="1:27" ht="18">
      <c r="A159" s="1377">
        <v>44917</v>
      </c>
      <c r="B159" s="666" t="s">
        <v>1170</v>
      </c>
      <c r="C159" s="666" t="s">
        <v>3456</v>
      </c>
      <c r="D159" s="666" t="s">
        <v>3503</v>
      </c>
      <c r="E159" s="666" t="s">
        <v>1798</v>
      </c>
      <c r="F159" s="666" t="s">
        <v>3498</v>
      </c>
      <c r="G159" s="1245">
        <v>16000</v>
      </c>
      <c r="H159" s="1220" t="s">
        <v>3063</v>
      </c>
      <c r="I159" s="1355" t="s">
        <v>3453</v>
      </c>
      <c r="J159" s="1203"/>
      <c r="K159" s="1234" t="e">
        <f t="shared" ca="1" si="35"/>
        <v>#NAME?</v>
      </c>
      <c r="L159" s="1235" t="e">
        <f t="shared" ca="1" si="36"/>
        <v>#NAME?</v>
      </c>
      <c r="M159" s="1235"/>
      <c r="N159" s="1235"/>
      <c r="O159" s="1235">
        <v>5000</v>
      </c>
      <c r="P159" s="1356"/>
      <c r="S159" s="1238"/>
      <c r="U159" s="1239" t="e">
        <f t="shared" ca="1" si="0"/>
        <v>#NAME?</v>
      </c>
      <c r="V159" s="1239" t="e">
        <f t="shared" ca="1" si="3"/>
        <v>#NAME?</v>
      </c>
      <c r="W159" s="1240" t="e">
        <f t="shared" ca="1" si="1"/>
        <v>#NAME?</v>
      </c>
      <c r="X159" s="1378" t="e">
        <f t="shared" ca="1" si="2"/>
        <v>#NAME?</v>
      </c>
      <c r="Y159" s="666" t="s">
        <v>1540</v>
      </c>
      <c r="Z159" s="666" t="s">
        <v>4228</v>
      </c>
    </row>
    <row r="160" spans="1:27" ht="18">
      <c r="A160" s="1377">
        <v>44917</v>
      </c>
      <c r="B160" s="666" t="s">
        <v>570</v>
      </c>
      <c r="C160" s="666" t="s">
        <v>3456</v>
      </c>
      <c r="D160" s="666" t="s">
        <v>462</v>
      </c>
      <c r="E160" s="666" t="s">
        <v>2515</v>
      </c>
      <c r="F160" s="666" t="s">
        <v>3524</v>
      </c>
      <c r="G160" s="1245">
        <v>22000</v>
      </c>
      <c r="H160" s="1220" t="s">
        <v>3063</v>
      </c>
      <c r="I160" s="1355" t="s">
        <v>3453</v>
      </c>
      <c r="J160" s="1203"/>
      <c r="K160" s="1234"/>
      <c r="L160" s="1235"/>
      <c r="M160" s="1235"/>
      <c r="N160" s="1235"/>
      <c r="O160" s="1235"/>
      <c r="P160" s="1365">
        <v>18000</v>
      </c>
      <c r="S160" s="1238"/>
      <c r="U160" s="1239">
        <f t="shared" si="0"/>
        <v>4000</v>
      </c>
      <c r="V160" s="1239">
        <f t="shared" si="3"/>
        <v>363.63636363636397</v>
      </c>
      <c r="W160" s="1240">
        <f t="shared" si="1"/>
        <v>3636.363636363636</v>
      </c>
      <c r="X160" s="1378">
        <f t="shared" si="2"/>
        <v>0.16528925619834708</v>
      </c>
      <c r="Y160" s="666" t="s">
        <v>108</v>
      </c>
      <c r="Z160" s="666" t="s">
        <v>4229</v>
      </c>
    </row>
    <row r="161" spans="1:27" ht="18">
      <c r="A161" s="1377">
        <v>44918</v>
      </c>
      <c r="B161" s="666" t="s">
        <v>1170</v>
      </c>
      <c r="C161" s="666" t="s">
        <v>3456</v>
      </c>
      <c r="D161" s="666" t="s">
        <v>3521</v>
      </c>
      <c r="E161" s="666" t="s">
        <v>55</v>
      </c>
      <c r="F161" s="666" t="s">
        <v>3512</v>
      </c>
      <c r="G161" s="1245">
        <v>15000</v>
      </c>
      <c r="H161" s="1220" t="s">
        <v>3063</v>
      </c>
      <c r="I161" s="1355" t="s">
        <v>3453</v>
      </c>
      <c r="J161" s="1203"/>
      <c r="K161" s="1234" t="e">
        <f ca="1">_xludf.IFS(C161="成田机场",3000,C161="羽田机场",1200,D161="NearMe",1000,D161="VIP-limo",G161*0.12)</f>
        <v>#NAME?</v>
      </c>
      <c r="L161" s="1235" t="e">
        <f ca="1">_xludf.IFS(C161="成田机场",4000,C161="羽田机场",1000,D161="VIP-limo",0)</f>
        <v>#NAME?</v>
      </c>
      <c r="M161" s="1235"/>
      <c r="N161" s="1235"/>
      <c r="O161" s="1235">
        <v>4000</v>
      </c>
      <c r="P161" s="1356"/>
      <c r="S161" s="1238"/>
      <c r="U161" s="1239" t="e">
        <f t="shared" ca="1" si="0"/>
        <v>#NAME?</v>
      </c>
      <c r="V161" s="1239" t="e">
        <f t="shared" ca="1" si="3"/>
        <v>#NAME?</v>
      </c>
      <c r="W161" s="1240" t="e">
        <f t="shared" ca="1" si="1"/>
        <v>#NAME?</v>
      </c>
      <c r="X161" s="1378" t="e">
        <f t="shared" ca="1" si="2"/>
        <v>#NAME?</v>
      </c>
      <c r="Y161" s="666" t="s">
        <v>107</v>
      </c>
      <c r="Z161" s="666" t="s">
        <v>4230</v>
      </c>
    </row>
    <row r="162" spans="1:27" ht="18">
      <c r="A162" s="1377">
        <v>44918</v>
      </c>
      <c r="B162" s="666" t="s">
        <v>570</v>
      </c>
      <c r="C162" s="666" t="s">
        <v>3456</v>
      </c>
      <c r="D162" s="666" t="s">
        <v>462</v>
      </c>
      <c r="E162" s="666" t="s">
        <v>3497</v>
      </c>
      <c r="F162" s="666" t="s">
        <v>3486</v>
      </c>
      <c r="G162" s="1245">
        <v>22000</v>
      </c>
      <c r="H162" s="1220" t="s">
        <v>3063</v>
      </c>
      <c r="I162" s="1355" t="s">
        <v>3453</v>
      </c>
      <c r="J162" s="1203"/>
      <c r="K162" s="1234"/>
      <c r="L162" s="1235"/>
      <c r="M162" s="1235"/>
      <c r="N162" s="1235"/>
      <c r="O162" s="1235"/>
      <c r="P162" s="1365">
        <v>18000</v>
      </c>
      <c r="S162" s="1238"/>
      <c r="U162" s="1239">
        <f t="shared" si="0"/>
        <v>4000</v>
      </c>
      <c r="V162" s="1239">
        <f t="shared" si="3"/>
        <v>363.63636363636397</v>
      </c>
      <c r="W162" s="1240">
        <f t="shared" si="1"/>
        <v>3636.363636363636</v>
      </c>
      <c r="X162" s="1378">
        <f t="shared" si="2"/>
        <v>0.16528925619834708</v>
      </c>
      <c r="Y162" s="666" t="s">
        <v>108</v>
      </c>
      <c r="Z162" s="666" t="s">
        <v>4231</v>
      </c>
    </row>
    <row r="163" spans="1:27" ht="18">
      <c r="A163" s="1377">
        <v>44922</v>
      </c>
      <c r="B163" s="666" t="s">
        <v>570</v>
      </c>
      <c r="C163" s="666" t="s">
        <v>3456</v>
      </c>
      <c r="D163" s="666" t="s">
        <v>3452</v>
      </c>
      <c r="E163" s="666" t="s">
        <v>86</v>
      </c>
      <c r="F163" s="666" t="s">
        <v>3492</v>
      </c>
      <c r="G163" s="1245">
        <v>15000</v>
      </c>
      <c r="H163" s="1220" t="s">
        <v>3063</v>
      </c>
      <c r="I163" s="1355" t="s">
        <v>3453</v>
      </c>
      <c r="J163" s="1203"/>
      <c r="K163" s="1234" t="e">
        <f t="shared" ref="K163:K172" ca="1" si="37">_xludf.IFS(C163="成田机场",3000,C163="羽田机场",1200,D163="NearMe",1000,D163="VIP-limo",G163*0.12)</f>
        <v>#NAME?</v>
      </c>
      <c r="L163" s="1235" t="e">
        <f t="shared" ref="L163:L172" ca="1" si="38">_xludf.IFS(C163="成田机场",4000,C163="羽田机场",1000,D163="VIP-limo",0)</f>
        <v>#NAME?</v>
      </c>
      <c r="M163" s="1235"/>
      <c r="N163" s="1235"/>
      <c r="O163" s="1235">
        <v>4000</v>
      </c>
      <c r="P163" s="1356"/>
      <c r="S163" s="1238"/>
      <c r="U163" s="1239" t="e">
        <f t="shared" ca="1" si="0"/>
        <v>#NAME?</v>
      </c>
      <c r="V163" s="1239" t="e">
        <f t="shared" ca="1" si="3"/>
        <v>#NAME?</v>
      </c>
      <c r="W163" s="1240" t="e">
        <f t="shared" ca="1" si="1"/>
        <v>#NAME?</v>
      </c>
      <c r="X163" s="1378" t="e">
        <f t="shared" ca="1" si="2"/>
        <v>#NAME?</v>
      </c>
      <c r="Y163" s="666" t="s">
        <v>3508</v>
      </c>
      <c r="Z163" s="666" t="s">
        <v>4232</v>
      </c>
    </row>
    <row r="164" spans="1:27" ht="18">
      <c r="A164" s="1377">
        <v>44924</v>
      </c>
      <c r="B164" s="666" t="s">
        <v>1170</v>
      </c>
      <c r="C164" s="666" t="s">
        <v>3456</v>
      </c>
      <c r="D164" s="666" t="s">
        <v>3521</v>
      </c>
      <c r="E164" s="666" t="s">
        <v>86</v>
      </c>
      <c r="F164" s="666" t="s">
        <v>3547</v>
      </c>
      <c r="G164" s="1245">
        <v>15000</v>
      </c>
      <c r="H164" s="1220" t="s">
        <v>3063</v>
      </c>
      <c r="I164" s="1355" t="s">
        <v>3453</v>
      </c>
      <c r="J164" s="1203"/>
      <c r="K164" s="1234" t="e">
        <f t="shared" ca="1" si="37"/>
        <v>#NAME?</v>
      </c>
      <c r="L164" s="1235" t="e">
        <f t="shared" ca="1" si="38"/>
        <v>#NAME?</v>
      </c>
      <c r="M164" s="1235"/>
      <c r="N164" s="1235"/>
      <c r="O164" s="1235">
        <v>4000</v>
      </c>
      <c r="P164" s="1356"/>
      <c r="S164" s="1238"/>
      <c r="U164" s="1239" t="e">
        <f t="shared" ca="1" si="0"/>
        <v>#NAME?</v>
      </c>
      <c r="V164" s="1239" t="e">
        <f t="shared" ca="1" si="3"/>
        <v>#NAME?</v>
      </c>
      <c r="W164" s="1240" t="e">
        <f t="shared" ca="1" si="1"/>
        <v>#NAME?</v>
      </c>
      <c r="X164" s="1378" t="e">
        <f t="shared" ca="1" si="2"/>
        <v>#NAME?</v>
      </c>
      <c r="Y164" s="666" t="s">
        <v>107</v>
      </c>
      <c r="Z164" s="666" t="s">
        <v>4233</v>
      </c>
    </row>
    <row r="165" spans="1:27" ht="18">
      <c r="A165" s="1377">
        <v>44924</v>
      </c>
      <c r="B165" s="666" t="s">
        <v>1170</v>
      </c>
      <c r="C165" s="666" t="s">
        <v>3456</v>
      </c>
      <c r="D165" s="666" t="s">
        <v>3503</v>
      </c>
      <c r="E165" s="666" t="s">
        <v>27</v>
      </c>
      <c r="F165" s="666" t="s">
        <v>3571</v>
      </c>
      <c r="G165" s="1245">
        <v>16000</v>
      </c>
      <c r="H165" s="1220" t="s">
        <v>3063</v>
      </c>
      <c r="I165" s="1355" t="s">
        <v>3453</v>
      </c>
      <c r="J165" s="1203"/>
      <c r="K165" s="1234" t="e">
        <f t="shared" ca="1" si="37"/>
        <v>#NAME?</v>
      </c>
      <c r="L165" s="1235" t="e">
        <f t="shared" ca="1" si="38"/>
        <v>#NAME?</v>
      </c>
      <c r="M165" s="1235"/>
      <c r="N165" s="1235"/>
      <c r="O165" s="1235">
        <v>5000</v>
      </c>
      <c r="P165" s="1356"/>
      <c r="S165" s="1238"/>
      <c r="U165" s="1239" t="e">
        <f t="shared" ca="1" si="0"/>
        <v>#NAME?</v>
      </c>
      <c r="V165" s="1239" t="e">
        <f t="shared" ca="1" si="3"/>
        <v>#NAME?</v>
      </c>
      <c r="W165" s="1240" t="e">
        <f t="shared" ca="1" si="1"/>
        <v>#NAME?</v>
      </c>
      <c r="X165" s="1378" t="e">
        <f t="shared" ca="1" si="2"/>
        <v>#NAME?</v>
      </c>
      <c r="Y165" s="666" t="s">
        <v>1540</v>
      </c>
      <c r="Z165" s="666" t="s">
        <v>4234</v>
      </c>
    </row>
    <row r="166" spans="1:27" ht="18">
      <c r="A166" s="1379">
        <v>44913</v>
      </c>
      <c r="B166" s="284" t="s">
        <v>570</v>
      </c>
      <c r="C166" s="284" t="s">
        <v>3456</v>
      </c>
      <c r="D166" s="284" t="s">
        <v>1812</v>
      </c>
      <c r="E166" s="284" t="s">
        <v>3523</v>
      </c>
      <c r="F166" s="284" t="s">
        <v>3524</v>
      </c>
      <c r="G166" s="1342">
        <v>19000</v>
      </c>
      <c r="H166" s="1268" t="s">
        <v>3063</v>
      </c>
      <c r="I166" s="1380" t="s">
        <v>3453</v>
      </c>
      <c r="J166" s="1381"/>
      <c r="K166" s="1271" t="e">
        <f t="shared" ca="1" si="37"/>
        <v>#NAME?</v>
      </c>
      <c r="L166" s="1272" t="e">
        <f t="shared" ca="1" si="38"/>
        <v>#NAME?</v>
      </c>
      <c r="M166" s="1272" t="e">
        <f ca="1">(18000-K166-L166)*0.7</f>
        <v>#NAME?</v>
      </c>
      <c r="N166" s="1272"/>
      <c r="O166" s="1272"/>
      <c r="P166" s="1384"/>
      <c r="Q166" s="81"/>
      <c r="R166" s="81"/>
      <c r="S166" s="1275"/>
      <c r="T166" s="81"/>
      <c r="U166" s="1239" t="e">
        <f t="shared" ca="1" si="0"/>
        <v>#NAME?</v>
      </c>
      <c r="V166" s="1239" t="e">
        <f t="shared" ca="1" si="3"/>
        <v>#NAME?</v>
      </c>
      <c r="W166" s="1240" t="e">
        <f t="shared" ca="1" si="1"/>
        <v>#NAME?</v>
      </c>
      <c r="X166" s="1383" t="e">
        <f t="shared" ca="1" si="2"/>
        <v>#NAME?</v>
      </c>
      <c r="Y166" s="284" t="s">
        <v>109</v>
      </c>
      <c r="Z166" s="284" t="s">
        <v>4235</v>
      </c>
      <c r="AA166" s="81"/>
    </row>
    <row r="167" spans="1:27" ht="18">
      <c r="A167" s="1379">
        <v>44913</v>
      </c>
      <c r="B167" s="284" t="s">
        <v>1170</v>
      </c>
      <c r="C167" s="284" t="s">
        <v>3456</v>
      </c>
      <c r="D167" s="284" t="s">
        <v>332</v>
      </c>
      <c r="E167" s="284" t="s">
        <v>3523</v>
      </c>
      <c r="F167" s="284" t="s">
        <v>3524</v>
      </c>
      <c r="G167" s="1342">
        <v>18000</v>
      </c>
      <c r="H167" s="1268" t="s">
        <v>3063</v>
      </c>
      <c r="I167" s="1380" t="s">
        <v>3453</v>
      </c>
      <c r="J167" s="1381"/>
      <c r="K167" s="1271" t="e">
        <f t="shared" ca="1" si="37"/>
        <v>#NAME?</v>
      </c>
      <c r="L167" s="1272" t="e">
        <f t="shared" ca="1" si="38"/>
        <v>#NAME?</v>
      </c>
      <c r="M167" s="1272" t="e">
        <f t="shared" ref="M167:M169" ca="1" si="39">(16500-K167-L167)*0.7</f>
        <v>#NAME?</v>
      </c>
      <c r="N167" s="1272"/>
      <c r="O167" s="1272"/>
      <c r="P167" s="1384"/>
      <c r="Q167" s="81"/>
      <c r="R167" s="81"/>
      <c r="S167" s="1275"/>
      <c r="T167" s="81"/>
      <c r="U167" s="1239" t="e">
        <f t="shared" ca="1" si="0"/>
        <v>#NAME?</v>
      </c>
      <c r="V167" s="1239" t="e">
        <f t="shared" ca="1" si="3"/>
        <v>#NAME?</v>
      </c>
      <c r="W167" s="1240" t="e">
        <f t="shared" ca="1" si="1"/>
        <v>#NAME?</v>
      </c>
      <c r="X167" s="1383" t="e">
        <f t="shared" ca="1" si="2"/>
        <v>#NAME?</v>
      </c>
      <c r="Y167" s="284" t="s">
        <v>107</v>
      </c>
      <c r="Z167" s="284" t="s">
        <v>4236</v>
      </c>
      <c r="AA167" s="81"/>
    </row>
    <row r="168" spans="1:27" ht="18">
      <c r="A168" s="1377">
        <v>44915</v>
      </c>
      <c r="B168" s="666" t="s">
        <v>570</v>
      </c>
      <c r="C168" s="666" t="s">
        <v>3456</v>
      </c>
      <c r="D168" s="666" t="s">
        <v>3597</v>
      </c>
      <c r="E168" s="666" t="s">
        <v>3523</v>
      </c>
      <c r="F168" s="666" t="s">
        <v>3714</v>
      </c>
      <c r="G168" s="1245">
        <v>18000</v>
      </c>
      <c r="H168" s="1220" t="s">
        <v>3063</v>
      </c>
      <c r="I168" s="1355" t="s">
        <v>3453</v>
      </c>
      <c r="J168" s="1203"/>
      <c r="K168" s="1234" t="e">
        <f t="shared" ca="1" si="37"/>
        <v>#NAME?</v>
      </c>
      <c r="L168" s="1235" t="e">
        <f t="shared" ca="1" si="38"/>
        <v>#NAME?</v>
      </c>
      <c r="M168" s="1235" t="e">
        <f t="shared" ca="1" si="39"/>
        <v>#NAME?</v>
      </c>
      <c r="N168" s="1235"/>
      <c r="O168" s="1235"/>
      <c r="P168" s="1356"/>
      <c r="Q168" s="10">
        <v>780</v>
      </c>
      <c r="S168" s="1238"/>
      <c r="U168" s="1239" t="e">
        <f t="shared" ca="1" si="0"/>
        <v>#NAME?</v>
      </c>
      <c r="V168" s="1239" t="e">
        <f t="shared" ca="1" si="3"/>
        <v>#NAME?</v>
      </c>
      <c r="W168" s="1240" t="e">
        <f t="shared" ca="1" si="1"/>
        <v>#NAME?</v>
      </c>
      <c r="X168" s="1378" t="e">
        <f t="shared" ca="1" si="2"/>
        <v>#NAME?</v>
      </c>
      <c r="Y168" s="666" t="s">
        <v>107</v>
      </c>
      <c r="Z168" s="666" t="s">
        <v>4237</v>
      </c>
    </row>
    <row r="169" spans="1:27" ht="18">
      <c r="A169" s="1377">
        <v>44921</v>
      </c>
      <c r="B169" s="666" t="s">
        <v>570</v>
      </c>
      <c r="C169" s="666" t="s">
        <v>3456</v>
      </c>
      <c r="D169" s="666" t="s">
        <v>3807</v>
      </c>
      <c r="E169" s="666" t="s">
        <v>3523</v>
      </c>
      <c r="F169" s="666" t="s">
        <v>3524</v>
      </c>
      <c r="G169" s="1245">
        <v>20000</v>
      </c>
      <c r="H169" s="1220" t="s">
        <v>3063</v>
      </c>
      <c r="I169" s="1355" t="s">
        <v>3453</v>
      </c>
      <c r="J169" s="1203">
        <v>2000</v>
      </c>
      <c r="K169" s="1234" t="e">
        <f t="shared" ca="1" si="37"/>
        <v>#NAME?</v>
      </c>
      <c r="L169" s="1235" t="e">
        <f t="shared" ca="1" si="38"/>
        <v>#NAME?</v>
      </c>
      <c r="M169" s="1235" t="e">
        <f t="shared" ca="1" si="39"/>
        <v>#NAME?</v>
      </c>
      <c r="N169" s="1235"/>
      <c r="O169" s="1235"/>
      <c r="P169" s="1356"/>
      <c r="S169" s="1238"/>
      <c r="U169" s="1239" t="e">
        <f t="shared" ca="1" si="0"/>
        <v>#NAME?</v>
      </c>
      <c r="V169" s="1239" t="e">
        <f t="shared" ca="1" si="3"/>
        <v>#NAME?</v>
      </c>
      <c r="W169" s="1240" t="e">
        <f t="shared" ca="1" si="1"/>
        <v>#NAME?</v>
      </c>
      <c r="X169" s="1378" t="e">
        <f t="shared" ca="1" si="2"/>
        <v>#NAME?</v>
      </c>
      <c r="Y169" s="666" t="s">
        <v>105</v>
      </c>
      <c r="Z169" s="666" t="s">
        <v>4238</v>
      </c>
    </row>
    <row r="170" spans="1:27" ht="18">
      <c r="A170" s="1388">
        <v>44900</v>
      </c>
      <c r="B170" s="666" t="s">
        <v>570</v>
      </c>
      <c r="C170" s="666" t="s">
        <v>3446</v>
      </c>
      <c r="D170" s="666" t="s">
        <v>3503</v>
      </c>
      <c r="E170" s="666" t="s">
        <v>40</v>
      </c>
      <c r="F170" s="666" t="s">
        <v>3449</v>
      </c>
      <c r="G170" s="1245">
        <v>11000</v>
      </c>
      <c r="H170" s="1220" t="s">
        <v>3063</v>
      </c>
      <c r="I170" s="1355" t="s">
        <v>3453</v>
      </c>
      <c r="J170" s="1358"/>
      <c r="K170" s="1234" t="e">
        <f t="shared" ca="1" si="37"/>
        <v>#NAME?</v>
      </c>
      <c r="L170" s="1235" t="e">
        <f t="shared" ca="1" si="38"/>
        <v>#NAME?</v>
      </c>
      <c r="M170" s="1235" t="e">
        <f t="shared" ref="M170:M172" ca="1" si="40">(8500-K170-L170)*0.7</f>
        <v>#NAME?</v>
      </c>
      <c r="N170" s="1235"/>
      <c r="O170" s="1235"/>
      <c r="P170" s="1356"/>
      <c r="Q170" s="1239"/>
      <c r="R170" s="1239"/>
      <c r="S170" s="1237"/>
      <c r="T170" s="1239"/>
      <c r="U170" s="1239" t="e">
        <f t="shared" ca="1" si="0"/>
        <v>#NAME?</v>
      </c>
      <c r="V170" s="1239" t="e">
        <f t="shared" ca="1" si="3"/>
        <v>#NAME?</v>
      </c>
      <c r="W170" s="1240" t="e">
        <f t="shared" ca="1" si="1"/>
        <v>#NAME?</v>
      </c>
      <c r="X170" s="1378" t="e">
        <f t="shared" ca="1" si="2"/>
        <v>#NAME?</v>
      </c>
      <c r="Y170" s="666" t="s">
        <v>1540</v>
      </c>
      <c r="Z170" s="666" t="s">
        <v>4239</v>
      </c>
    </row>
    <row r="171" spans="1:27" ht="18">
      <c r="A171" s="1377">
        <v>44917</v>
      </c>
      <c r="B171" s="666" t="s">
        <v>1170</v>
      </c>
      <c r="C171" s="666" t="s">
        <v>3446</v>
      </c>
      <c r="D171" s="666" t="s">
        <v>3503</v>
      </c>
      <c r="E171" s="666" t="s">
        <v>3523</v>
      </c>
      <c r="F171" s="666" t="s">
        <v>3498</v>
      </c>
      <c r="G171" s="1245">
        <v>11000</v>
      </c>
      <c r="H171" s="1220" t="s">
        <v>3063</v>
      </c>
      <c r="I171" s="1355" t="s">
        <v>3453</v>
      </c>
      <c r="J171" s="1203"/>
      <c r="K171" s="1234" t="e">
        <f t="shared" ca="1" si="37"/>
        <v>#NAME?</v>
      </c>
      <c r="L171" s="1235" t="e">
        <f t="shared" ca="1" si="38"/>
        <v>#NAME?</v>
      </c>
      <c r="M171" s="1235" t="e">
        <f t="shared" ca="1" si="40"/>
        <v>#NAME?</v>
      </c>
      <c r="N171" s="1235"/>
      <c r="O171" s="1235"/>
      <c r="P171" s="1356"/>
      <c r="S171" s="1238"/>
      <c r="U171" s="1239" t="e">
        <f t="shared" ca="1" si="0"/>
        <v>#NAME?</v>
      </c>
      <c r="V171" s="1239" t="e">
        <f t="shared" ca="1" si="3"/>
        <v>#NAME?</v>
      </c>
      <c r="W171" s="1240" t="e">
        <f t="shared" ca="1" si="1"/>
        <v>#NAME?</v>
      </c>
      <c r="X171" s="1378" t="e">
        <f t="shared" ca="1" si="2"/>
        <v>#NAME?</v>
      </c>
      <c r="Y171" s="666" t="s">
        <v>1540</v>
      </c>
      <c r="Z171" s="666" t="s">
        <v>4240</v>
      </c>
    </row>
    <row r="172" spans="1:27" ht="18">
      <c r="A172" s="1385">
        <v>44920</v>
      </c>
      <c r="B172" s="1345" t="s">
        <v>1170</v>
      </c>
      <c r="C172" s="1345" t="s">
        <v>3446</v>
      </c>
      <c r="D172" s="1345" t="s">
        <v>3607</v>
      </c>
      <c r="E172" s="1345" t="s">
        <v>3523</v>
      </c>
      <c r="F172" s="1345" t="s">
        <v>3488</v>
      </c>
      <c r="G172" s="1361">
        <v>11000</v>
      </c>
      <c r="H172" s="1249" t="s">
        <v>3063</v>
      </c>
      <c r="I172" s="1362" t="s">
        <v>3453</v>
      </c>
      <c r="J172" s="1363"/>
      <c r="K172" s="1252" t="e">
        <f t="shared" ca="1" si="37"/>
        <v>#NAME?</v>
      </c>
      <c r="L172" s="1253" t="e">
        <f t="shared" ca="1" si="38"/>
        <v>#NAME?</v>
      </c>
      <c r="M172" s="1253" t="e">
        <f t="shared" ca="1" si="40"/>
        <v>#NAME?</v>
      </c>
      <c r="N172" s="1253"/>
      <c r="O172" s="1253"/>
      <c r="P172" s="1352"/>
      <c r="Q172" s="1260"/>
      <c r="R172" s="1260"/>
      <c r="S172" s="1263"/>
      <c r="T172" s="1260"/>
      <c r="U172" s="1239" t="e">
        <f t="shared" ca="1" si="0"/>
        <v>#NAME?</v>
      </c>
      <c r="V172" s="1239" t="e">
        <f t="shared" ca="1" si="3"/>
        <v>#NAME?</v>
      </c>
      <c r="W172" s="1240" t="e">
        <f t="shared" ca="1" si="1"/>
        <v>#NAME?</v>
      </c>
      <c r="X172" s="1387" t="e">
        <f t="shared" ca="1" si="2"/>
        <v>#NAME?</v>
      </c>
      <c r="Y172" s="1345" t="s">
        <v>27</v>
      </c>
      <c r="Z172" s="1345" t="s">
        <v>4241</v>
      </c>
      <c r="AA172" s="1260"/>
    </row>
    <row r="173" spans="1:27" ht="18">
      <c r="A173" s="1377">
        <v>44916</v>
      </c>
      <c r="B173" s="666" t="s">
        <v>570</v>
      </c>
      <c r="C173" s="666" t="s">
        <v>3446</v>
      </c>
      <c r="D173" s="666" t="s">
        <v>3521</v>
      </c>
      <c r="E173" s="666" t="s">
        <v>2285</v>
      </c>
      <c r="F173" s="666" t="s">
        <v>3524</v>
      </c>
      <c r="G173" s="1245">
        <v>10000</v>
      </c>
      <c r="H173" s="1220" t="s">
        <v>3063</v>
      </c>
      <c r="I173" s="1355" t="s">
        <v>3453</v>
      </c>
      <c r="J173" s="1203"/>
      <c r="K173" s="1234"/>
      <c r="L173" s="1235"/>
      <c r="M173" s="1235">
        <f t="shared" ref="M173:M174" si="41">(8000-K173-L173)*0.7</f>
        <v>5600</v>
      </c>
      <c r="N173" s="1235"/>
      <c r="O173" s="1235"/>
      <c r="P173" s="1356"/>
      <c r="S173" s="1238"/>
      <c r="U173" s="1239">
        <f t="shared" si="0"/>
        <v>10000</v>
      </c>
      <c r="V173" s="1239">
        <f t="shared" si="3"/>
        <v>909.09090909090992</v>
      </c>
      <c r="W173" s="1240">
        <f t="shared" si="1"/>
        <v>3490.9090909090901</v>
      </c>
      <c r="X173" s="1378">
        <f t="shared" si="2"/>
        <v>0.34909090909090901</v>
      </c>
      <c r="Y173" s="666" t="s">
        <v>107</v>
      </c>
      <c r="Z173" s="666" t="s">
        <v>4242</v>
      </c>
    </row>
    <row r="174" spans="1:27" ht="18">
      <c r="A174" s="1377">
        <v>44917</v>
      </c>
      <c r="B174" s="666" t="s">
        <v>1170</v>
      </c>
      <c r="C174" s="666" t="s">
        <v>3446</v>
      </c>
      <c r="D174" s="666" t="s">
        <v>4207</v>
      </c>
      <c r="E174" s="666" t="s">
        <v>2285</v>
      </c>
      <c r="F174" s="666" t="s">
        <v>3501</v>
      </c>
      <c r="G174" s="1245">
        <v>10000</v>
      </c>
      <c r="H174" s="1220" t="s">
        <v>3063</v>
      </c>
      <c r="I174" s="1355" t="s">
        <v>3453</v>
      </c>
      <c r="J174" s="1203"/>
      <c r="K174" s="1234"/>
      <c r="L174" s="1235"/>
      <c r="M174" s="1235">
        <f t="shared" si="41"/>
        <v>5600</v>
      </c>
      <c r="N174" s="1235"/>
      <c r="O174" s="1235"/>
      <c r="P174" s="1356"/>
      <c r="S174" s="1238"/>
      <c r="U174" s="1239">
        <f t="shared" si="0"/>
        <v>10000</v>
      </c>
      <c r="V174" s="1239">
        <f t="shared" si="3"/>
        <v>909.09090909090992</v>
      </c>
      <c r="W174" s="1240">
        <f t="shared" si="1"/>
        <v>3490.9090909090901</v>
      </c>
      <c r="X174" s="1378">
        <f t="shared" si="2"/>
        <v>0.34909090909090901</v>
      </c>
      <c r="Y174" s="666" t="s">
        <v>107</v>
      </c>
      <c r="Z174" s="666" t="s">
        <v>4243</v>
      </c>
    </row>
    <row r="175" spans="1:27" ht="18">
      <c r="A175" s="1388">
        <v>44896</v>
      </c>
      <c r="B175" s="666" t="s">
        <v>1170</v>
      </c>
      <c r="C175" s="666" t="s">
        <v>3446</v>
      </c>
      <c r="D175" s="666" t="s">
        <v>3474</v>
      </c>
      <c r="E175" s="666" t="s">
        <v>55</v>
      </c>
      <c r="F175" s="666" t="s">
        <v>3571</v>
      </c>
      <c r="G175" s="1245">
        <v>9900</v>
      </c>
      <c r="H175" s="1220" t="s">
        <v>3063</v>
      </c>
      <c r="I175" s="1355" t="s">
        <v>3453</v>
      </c>
      <c r="J175" s="1358"/>
      <c r="K175" s="1234" t="e">
        <f t="shared" ref="K175:K252" ca="1" si="42">_xludf.IFS(C175="成田机场",3000,C175="羽田机场",1200,D175="NearMe",1000,D175="VIP-limo",G175*0.12)</f>
        <v>#NAME?</v>
      </c>
      <c r="L175" s="1235" t="e">
        <f ca="1">_xludf.IFS(C175="成田机场",4000,C175="羽田机场",1000,D175="VIP-limo",0)</f>
        <v>#NAME?</v>
      </c>
      <c r="M175" s="1235"/>
      <c r="N175" s="1235"/>
      <c r="O175" s="1235">
        <v>3000</v>
      </c>
      <c r="P175" s="1356"/>
      <c r="Q175" s="1239"/>
      <c r="R175" s="1239"/>
      <c r="S175" s="1237"/>
      <c r="T175" s="1239"/>
      <c r="U175" s="1239" t="e">
        <f t="shared" ca="1" si="0"/>
        <v>#NAME?</v>
      </c>
      <c r="V175" s="1239" t="e">
        <f t="shared" ca="1" si="3"/>
        <v>#NAME?</v>
      </c>
      <c r="W175" s="1240" t="e">
        <f t="shared" ca="1" si="1"/>
        <v>#NAME?</v>
      </c>
      <c r="X175" s="1378" t="e">
        <f t="shared" ca="1" si="2"/>
        <v>#NAME?</v>
      </c>
      <c r="Y175" s="666" t="s">
        <v>27</v>
      </c>
      <c r="Z175" s="666" t="s">
        <v>4244</v>
      </c>
    </row>
    <row r="176" spans="1:27" ht="18">
      <c r="A176" s="1388">
        <v>44896</v>
      </c>
      <c r="B176" s="666" t="s">
        <v>3473</v>
      </c>
      <c r="C176" s="666"/>
      <c r="D176" s="666" t="s">
        <v>3570</v>
      </c>
      <c r="E176" s="666" t="s">
        <v>52</v>
      </c>
      <c r="F176" s="666" t="s">
        <v>3592</v>
      </c>
      <c r="G176" s="1245">
        <v>11000</v>
      </c>
      <c r="H176" s="1220" t="s">
        <v>3063</v>
      </c>
      <c r="I176" s="1355" t="s">
        <v>3453</v>
      </c>
      <c r="J176" s="1358"/>
      <c r="K176" s="1234" t="e">
        <f t="shared" ca="1" si="42"/>
        <v>#NAME?</v>
      </c>
      <c r="L176" s="1235"/>
      <c r="M176" s="1235"/>
      <c r="N176" s="1235"/>
      <c r="O176" s="1235">
        <v>5300</v>
      </c>
      <c r="P176" s="1356"/>
      <c r="Q176" s="1239"/>
      <c r="R176" s="1239"/>
      <c r="S176" s="1237"/>
      <c r="T176" s="1239"/>
      <c r="U176" s="1239" t="e">
        <f t="shared" ca="1" si="0"/>
        <v>#NAME?</v>
      </c>
      <c r="V176" s="1239" t="e">
        <f t="shared" ca="1" si="3"/>
        <v>#NAME?</v>
      </c>
      <c r="W176" s="1240" t="e">
        <f t="shared" ca="1" si="1"/>
        <v>#NAME?</v>
      </c>
      <c r="X176" s="1378" t="e">
        <f t="shared" ca="1" si="2"/>
        <v>#NAME?</v>
      </c>
      <c r="Y176" s="666" t="s">
        <v>3572</v>
      </c>
      <c r="Z176" s="666" t="s">
        <v>4245</v>
      </c>
    </row>
    <row r="177" spans="1:27" ht="18">
      <c r="A177" s="1388">
        <v>44896</v>
      </c>
      <c r="B177" s="666" t="s">
        <v>3473</v>
      </c>
      <c r="C177" s="666"/>
      <c r="D177" s="666" t="s">
        <v>3570</v>
      </c>
      <c r="E177" s="666" t="s">
        <v>55</v>
      </c>
      <c r="F177" s="666" t="s">
        <v>3571</v>
      </c>
      <c r="G177" s="1245">
        <v>11000</v>
      </c>
      <c r="H177" s="1220" t="s">
        <v>3063</v>
      </c>
      <c r="I177" s="1355" t="s">
        <v>3453</v>
      </c>
      <c r="J177" s="1358"/>
      <c r="K177" s="1234" t="e">
        <f t="shared" ca="1" si="42"/>
        <v>#NAME?</v>
      </c>
      <c r="L177" s="1235"/>
      <c r="M177" s="1235"/>
      <c r="N177" s="1235"/>
      <c r="O177" s="1235">
        <v>5300</v>
      </c>
      <c r="P177" s="1356"/>
      <c r="Q177" s="1239"/>
      <c r="R177" s="1239"/>
      <c r="S177" s="1237"/>
      <c r="T177" s="1239"/>
      <c r="U177" s="1239" t="e">
        <f t="shared" ca="1" si="0"/>
        <v>#NAME?</v>
      </c>
      <c r="V177" s="1239" t="e">
        <f t="shared" ca="1" si="3"/>
        <v>#NAME?</v>
      </c>
      <c r="W177" s="1240" t="e">
        <f t="shared" ca="1" si="1"/>
        <v>#NAME?</v>
      </c>
      <c r="X177" s="1378" t="e">
        <f t="shared" ca="1" si="2"/>
        <v>#NAME?</v>
      </c>
      <c r="Y177" s="666" t="s">
        <v>3572</v>
      </c>
      <c r="Z177" s="666" t="s">
        <v>4246</v>
      </c>
    </row>
    <row r="178" spans="1:27" ht="18">
      <c r="A178" s="1388">
        <v>44896</v>
      </c>
      <c r="B178" s="666" t="s">
        <v>3473</v>
      </c>
      <c r="C178" s="666"/>
      <c r="D178" s="666" t="s">
        <v>3570</v>
      </c>
      <c r="E178" s="666" t="s">
        <v>52</v>
      </c>
      <c r="F178" s="666" t="s">
        <v>3592</v>
      </c>
      <c r="G178" s="1245">
        <v>11000</v>
      </c>
      <c r="H178" s="1220" t="s">
        <v>3063</v>
      </c>
      <c r="I178" s="1355" t="s">
        <v>3453</v>
      </c>
      <c r="J178" s="1358"/>
      <c r="K178" s="1234" t="e">
        <f t="shared" ca="1" si="42"/>
        <v>#NAME?</v>
      </c>
      <c r="L178" s="1235"/>
      <c r="M178" s="1235"/>
      <c r="N178" s="1235"/>
      <c r="O178" s="1235">
        <v>5300</v>
      </c>
      <c r="P178" s="1356"/>
      <c r="Q178" s="1239"/>
      <c r="R178" s="1239"/>
      <c r="S178" s="1237"/>
      <c r="T178" s="1239"/>
      <c r="U178" s="1239" t="e">
        <f t="shared" ca="1" si="0"/>
        <v>#NAME?</v>
      </c>
      <c r="V178" s="1239" t="e">
        <f t="shared" ca="1" si="3"/>
        <v>#NAME?</v>
      </c>
      <c r="W178" s="1240" t="e">
        <f t="shared" ca="1" si="1"/>
        <v>#NAME?</v>
      </c>
      <c r="X178" s="1378" t="e">
        <f t="shared" ca="1" si="2"/>
        <v>#NAME?</v>
      </c>
      <c r="Y178" s="666" t="s">
        <v>3572</v>
      </c>
      <c r="Z178" s="666" t="s">
        <v>4247</v>
      </c>
    </row>
    <row r="179" spans="1:27" ht="18">
      <c r="A179" s="1388">
        <v>44896</v>
      </c>
      <c r="B179" s="666" t="s">
        <v>3473</v>
      </c>
      <c r="C179" s="666"/>
      <c r="D179" s="666" t="s">
        <v>3570</v>
      </c>
      <c r="E179" s="666" t="s">
        <v>55</v>
      </c>
      <c r="F179" s="666" t="s">
        <v>3571</v>
      </c>
      <c r="G179" s="1245">
        <v>11000</v>
      </c>
      <c r="H179" s="1220" t="s">
        <v>3063</v>
      </c>
      <c r="I179" s="1355" t="s">
        <v>3453</v>
      </c>
      <c r="J179" s="1358"/>
      <c r="K179" s="1234" t="e">
        <f t="shared" ca="1" si="42"/>
        <v>#NAME?</v>
      </c>
      <c r="L179" s="1235"/>
      <c r="M179" s="1235"/>
      <c r="N179" s="1235"/>
      <c r="O179" s="1235">
        <v>5300</v>
      </c>
      <c r="P179" s="1356"/>
      <c r="Q179" s="1239"/>
      <c r="R179" s="1239"/>
      <c r="S179" s="1237"/>
      <c r="T179" s="1239"/>
      <c r="U179" s="1239" t="e">
        <f t="shared" ca="1" si="0"/>
        <v>#NAME?</v>
      </c>
      <c r="V179" s="1239" t="e">
        <f t="shared" ca="1" si="3"/>
        <v>#NAME?</v>
      </c>
      <c r="W179" s="1240" t="e">
        <f t="shared" ca="1" si="1"/>
        <v>#NAME?</v>
      </c>
      <c r="X179" s="1378" t="e">
        <f t="shared" ca="1" si="2"/>
        <v>#NAME?</v>
      </c>
      <c r="Y179" s="666" t="s">
        <v>3572</v>
      </c>
      <c r="Z179" s="666" t="s">
        <v>4248</v>
      </c>
    </row>
    <row r="180" spans="1:27" ht="18">
      <c r="A180" s="1389">
        <v>44897</v>
      </c>
      <c r="B180" s="1345" t="s">
        <v>3473</v>
      </c>
      <c r="C180" s="1345"/>
      <c r="D180" s="1345" t="s">
        <v>3570</v>
      </c>
      <c r="E180" s="1345" t="s">
        <v>94</v>
      </c>
      <c r="F180" s="1345" t="s">
        <v>3592</v>
      </c>
      <c r="G180" s="1361">
        <v>11000</v>
      </c>
      <c r="H180" s="1249" t="s">
        <v>3063</v>
      </c>
      <c r="I180" s="1362" t="s">
        <v>3453</v>
      </c>
      <c r="J180" s="1367"/>
      <c r="K180" s="1252" t="e">
        <f t="shared" ca="1" si="42"/>
        <v>#NAME?</v>
      </c>
      <c r="L180" s="1253"/>
      <c r="M180" s="1253"/>
      <c r="N180" s="1253"/>
      <c r="O180" s="1253">
        <v>5300</v>
      </c>
      <c r="P180" s="1352"/>
      <c r="Q180" s="1256"/>
      <c r="R180" s="1256"/>
      <c r="S180" s="1255"/>
      <c r="T180" s="1256"/>
      <c r="U180" s="1239" t="e">
        <f t="shared" ca="1" si="0"/>
        <v>#NAME?</v>
      </c>
      <c r="V180" s="1239" t="e">
        <f t="shared" ca="1" si="3"/>
        <v>#NAME?</v>
      </c>
      <c r="W180" s="1240" t="e">
        <f t="shared" ca="1" si="1"/>
        <v>#NAME?</v>
      </c>
      <c r="X180" s="1387" t="e">
        <f t="shared" ca="1" si="2"/>
        <v>#NAME?</v>
      </c>
      <c r="Y180" s="1345" t="s">
        <v>3572</v>
      </c>
      <c r="Z180" s="1345" t="s">
        <v>4249</v>
      </c>
      <c r="AA180" s="1260"/>
    </row>
    <row r="181" spans="1:27" ht="18">
      <c r="A181" s="1388">
        <v>44897</v>
      </c>
      <c r="B181" s="666" t="s">
        <v>3473</v>
      </c>
      <c r="C181" s="666"/>
      <c r="D181" s="666" t="s">
        <v>3570</v>
      </c>
      <c r="E181" s="666" t="s">
        <v>55</v>
      </c>
      <c r="F181" s="666" t="s">
        <v>3571</v>
      </c>
      <c r="G181" s="1245">
        <v>11000</v>
      </c>
      <c r="H181" s="1220" t="s">
        <v>3063</v>
      </c>
      <c r="I181" s="1355" t="s">
        <v>3453</v>
      </c>
      <c r="J181" s="1358"/>
      <c r="K181" s="1234" t="e">
        <f t="shared" ca="1" si="42"/>
        <v>#NAME?</v>
      </c>
      <c r="L181" s="1235"/>
      <c r="M181" s="1235"/>
      <c r="N181" s="1235"/>
      <c r="O181" s="1235">
        <v>5300</v>
      </c>
      <c r="P181" s="1356"/>
      <c r="Q181" s="1239"/>
      <c r="R181" s="1239"/>
      <c r="S181" s="1237"/>
      <c r="T181" s="1239"/>
      <c r="U181" s="1239" t="e">
        <f t="shared" ca="1" si="0"/>
        <v>#NAME?</v>
      </c>
      <c r="V181" s="1239" t="e">
        <f t="shared" ca="1" si="3"/>
        <v>#NAME?</v>
      </c>
      <c r="W181" s="1240" t="e">
        <f t="shared" ca="1" si="1"/>
        <v>#NAME?</v>
      </c>
      <c r="X181" s="1378" t="e">
        <f t="shared" ca="1" si="2"/>
        <v>#NAME?</v>
      </c>
      <c r="Y181" s="666" t="s">
        <v>3572</v>
      </c>
      <c r="Z181" s="666" t="s">
        <v>4250</v>
      </c>
    </row>
    <row r="182" spans="1:27" ht="18">
      <c r="A182" s="1388">
        <v>44897</v>
      </c>
      <c r="B182" s="666" t="s">
        <v>3473</v>
      </c>
      <c r="C182" s="666"/>
      <c r="D182" s="666" t="s">
        <v>3570</v>
      </c>
      <c r="E182" s="666" t="s">
        <v>3910</v>
      </c>
      <c r="F182" s="666" t="s">
        <v>3592</v>
      </c>
      <c r="G182" s="1245">
        <v>11000</v>
      </c>
      <c r="H182" s="1220" t="s">
        <v>3063</v>
      </c>
      <c r="I182" s="1355" t="s">
        <v>3453</v>
      </c>
      <c r="J182" s="1358"/>
      <c r="K182" s="1234" t="e">
        <f t="shared" ca="1" si="42"/>
        <v>#NAME?</v>
      </c>
      <c r="L182" s="1235"/>
      <c r="M182" s="1235"/>
      <c r="N182" s="1235"/>
      <c r="O182" s="1235">
        <v>5300</v>
      </c>
      <c r="P182" s="1356"/>
      <c r="Q182" s="1239"/>
      <c r="R182" s="1239"/>
      <c r="S182" s="1237"/>
      <c r="T182" s="1239"/>
      <c r="U182" s="1239" t="e">
        <f t="shared" ca="1" si="0"/>
        <v>#NAME?</v>
      </c>
      <c r="V182" s="1239" t="e">
        <f t="shared" ca="1" si="3"/>
        <v>#NAME?</v>
      </c>
      <c r="W182" s="1240" t="e">
        <f t="shared" ca="1" si="1"/>
        <v>#NAME?</v>
      </c>
      <c r="X182" s="1378" t="e">
        <f t="shared" ca="1" si="2"/>
        <v>#NAME?</v>
      </c>
      <c r="Y182" s="666" t="s">
        <v>3572</v>
      </c>
      <c r="Z182" s="666" t="s">
        <v>4251</v>
      </c>
    </row>
    <row r="183" spans="1:27" ht="18">
      <c r="A183" s="1388">
        <v>44897</v>
      </c>
      <c r="B183" s="666" t="s">
        <v>3473</v>
      </c>
      <c r="C183" s="666"/>
      <c r="D183" s="666" t="s">
        <v>3570</v>
      </c>
      <c r="E183" s="666" t="s">
        <v>55</v>
      </c>
      <c r="F183" s="666" t="s">
        <v>3571</v>
      </c>
      <c r="G183" s="1245">
        <v>11000</v>
      </c>
      <c r="H183" s="1220" t="s">
        <v>3063</v>
      </c>
      <c r="I183" s="1355" t="s">
        <v>3453</v>
      </c>
      <c r="J183" s="1358"/>
      <c r="K183" s="1234" t="e">
        <f t="shared" ca="1" si="42"/>
        <v>#NAME?</v>
      </c>
      <c r="L183" s="1235"/>
      <c r="M183" s="1235"/>
      <c r="N183" s="1235"/>
      <c r="O183" s="1235">
        <v>5300</v>
      </c>
      <c r="P183" s="1356"/>
      <c r="Q183" s="1239"/>
      <c r="R183" s="1239"/>
      <c r="S183" s="1237"/>
      <c r="T183" s="1239"/>
      <c r="U183" s="1239" t="e">
        <f t="shared" ca="1" si="0"/>
        <v>#NAME?</v>
      </c>
      <c r="V183" s="1239" t="e">
        <f t="shared" ca="1" si="3"/>
        <v>#NAME?</v>
      </c>
      <c r="W183" s="1240" t="e">
        <f t="shared" ca="1" si="1"/>
        <v>#NAME?</v>
      </c>
      <c r="X183" s="1378" t="e">
        <f t="shared" ca="1" si="2"/>
        <v>#NAME?</v>
      </c>
      <c r="Y183" s="666" t="s">
        <v>3572</v>
      </c>
      <c r="Z183" s="666" t="s">
        <v>4252</v>
      </c>
    </row>
    <row r="184" spans="1:27" ht="18">
      <c r="A184" s="1388">
        <v>44899</v>
      </c>
      <c r="B184" s="666" t="s">
        <v>570</v>
      </c>
      <c r="C184" s="666" t="s">
        <v>3446</v>
      </c>
      <c r="D184" s="666" t="s">
        <v>3474</v>
      </c>
      <c r="E184" s="666" t="s">
        <v>45</v>
      </c>
      <c r="F184" s="666" t="s">
        <v>3629</v>
      </c>
      <c r="G184" s="1245">
        <v>9900</v>
      </c>
      <c r="H184" s="1220" t="s">
        <v>3063</v>
      </c>
      <c r="I184" s="1355" t="s">
        <v>3453</v>
      </c>
      <c r="J184" s="1358"/>
      <c r="K184" s="1234" t="e">
        <f t="shared" ca="1" si="42"/>
        <v>#NAME?</v>
      </c>
      <c r="L184" s="1235" t="e">
        <f ca="1">_xludf.IFS(C184="成田机场",4000,C184="羽田机场",1000,D184="VIP-limo",0)</f>
        <v>#NAME?</v>
      </c>
      <c r="M184" s="1235"/>
      <c r="N184" s="1235"/>
      <c r="O184" s="1235">
        <v>3000</v>
      </c>
      <c r="P184" s="1356"/>
      <c r="Q184" s="1239"/>
      <c r="R184" s="1239"/>
      <c r="S184" s="1237"/>
      <c r="T184" s="1239"/>
      <c r="U184" s="1239" t="e">
        <f t="shared" ca="1" si="0"/>
        <v>#NAME?</v>
      </c>
      <c r="V184" s="1239" t="e">
        <f t="shared" ca="1" si="3"/>
        <v>#NAME?</v>
      </c>
      <c r="W184" s="1240" t="e">
        <f t="shared" ca="1" si="1"/>
        <v>#NAME?</v>
      </c>
      <c r="X184" s="1378" t="e">
        <f t="shared" ca="1" si="2"/>
        <v>#NAME?</v>
      </c>
      <c r="Y184" s="666" t="s">
        <v>27</v>
      </c>
      <c r="Z184" s="666" t="s">
        <v>4253</v>
      </c>
    </row>
    <row r="185" spans="1:27" ht="18">
      <c r="A185" s="1388">
        <v>44900</v>
      </c>
      <c r="B185" s="666" t="s">
        <v>3473</v>
      </c>
      <c r="C185" s="666"/>
      <c r="D185" s="666" t="s">
        <v>3570</v>
      </c>
      <c r="E185" s="666" t="s">
        <v>52</v>
      </c>
      <c r="F185" s="666" t="s">
        <v>3592</v>
      </c>
      <c r="G185" s="1245">
        <v>11000</v>
      </c>
      <c r="H185" s="1220" t="s">
        <v>3063</v>
      </c>
      <c r="I185" s="1355" t="s">
        <v>3453</v>
      </c>
      <c r="J185" s="1358"/>
      <c r="K185" s="1234" t="e">
        <f t="shared" ca="1" si="42"/>
        <v>#NAME?</v>
      </c>
      <c r="L185" s="1235"/>
      <c r="M185" s="1235"/>
      <c r="N185" s="1235"/>
      <c r="O185" s="1235">
        <v>5300</v>
      </c>
      <c r="P185" s="1356"/>
      <c r="Q185" s="1239"/>
      <c r="R185" s="1239"/>
      <c r="S185" s="1237"/>
      <c r="T185" s="1239"/>
      <c r="U185" s="1239" t="e">
        <f t="shared" ca="1" si="0"/>
        <v>#NAME?</v>
      </c>
      <c r="V185" s="1239" t="e">
        <f t="shared" ca="1" si="3"/>
        <v>#NAME?</v>
      </c>
      <c r="W185" s="1240" t="e">
        <f t="shared" ca="1" si="1"/>
        <v>#NAME?</v>
      </c>
      <c r="X185" s="1378" t="e">
        <f t="shared" ca="1" si="2"/>
        <v>#NAME?</v>
      </c>
      <c r="Y185" s="666" t="s">
        <v>3572</v>
      </c>
      <c r="Z185" s="666" t="s">
        <v>4254</v>
      </c>
    </row>
    <row r="186" spans="1:27" ht="18">
      <c r="A186" s="1388">
        <v>44900</v>
      </c>
      <c r="B186" s="666" t="s">
        <v>3473</v>
      </c>
      <c r="C186" s="666"/>
      <c r="D186" s="666" t="s">
        <v>3570</v>
      </c>
      <c r="E186" s="666" t="s">
        <v>55</v>
      </c>
      <c r="F186" s="666" t="s">
        <v>3571</v>
      </c>
      <c r="G186" s="1245">
        <v>11000</v>
      </c>
      <c r="H186" s="1220" t="s">
        <v>3063</v>
      </c>
      <c r="I186" s="1355" t="s">
        <v>3453</v>
      </c>
      <c r="J186" s="1358"/>
      <c r="K186" s="1234" t="e">
        <f t="shared" ca="1" si="42"/>
        <v>#NAME?</v>
      </c>
      <c r="L186" s="1235"/>
      <c r="M186" s="1235"/>
      <c r="N186" s="1235"/>
      <c r="O186" s="1235">
        <v>5300</v>
      </c>
      <c r="P186" s="1356"/>
      <c r="Q186" s="1239"/>
      <c r="R186" s="1239"/>
      <c r="S186" s="1237"/>
      <c r="T186" s="1239"/>
      <c r="U186" s="1239" t="e">
        <f t="shared" ca="1" si="0"/>
        <v>#NAME?</v>
      </c>
      <c r="V186" s="1239" t="e">
        <f t="shared" ca="1" si="3"/>
        <v>#NAME?</v>
      </c>
      <c r="W186" s="1240" t="e">
        <f t="shared" ca="1" si="1"/>
        <v>#NAME?</v>
      </c>
      <c r="X186" s="1378" t="e">
        <f t="shared" ca="1" si="2"/>
        <v>#NAME?</v>
      </c>
      <c r="Y186" s="666" t="s">
        <v>3572</v>
      </c>
      <c r="Z186" s="666" t="s">
        <v>4255</v>
      </c>
    </row>
    <row r="187" spans="1:27" ht="18">
      <c r="A187" s="1388">
        <v>44900</v>
      </c>
      <c r="B187" s="666" t="s">
        <v>3473</v>
      </c>
      <c r="C187" s="666"/>
      <c r="D187" s="666" t="s">
        <v>3570</v>
      </c>
      <c r="E187" s="666" t="s">
        <v>52</v>
      </c>
      <c r="F187" s="666" t="s">
        <v>3592</v>
      </c>
      <c r="G187" s="1245">
        <v>11000</v>
      </c>
      <c r="H187" s="1220" t="s">
        <v>3063</v>
      </c>
      <c r="I187" s="1355" t="s">
        <v>3453</v>
      </c>
      <c r="J187" s="1358"/>
      <c r="K187" s="1234" t="e">
        <f t="shared" ca="1" si="42"/>
        <v>#NAME?</v>
      </c>
      <c r="L187" s="1235"/>
      <c r="M187" s="1235"/>
      <c r="N187" s="1235"/>
      <c r="O187" s="1235">
        <v>5300</v>
      </c>
      <c r="P187" s="1356"/>
      <c r="Q187" s="1239"/>
      <c r="R187" s="1239"/>
      <c r="S187" s="1237"/>
      <c r="T187" s="1239"/>
      <c r="U187" s="1239" t="e">
        <f t="shared" ca="1" si="0"/>
        <v>#NAME?</v>
      </c>
      <c r="V187" s="1239" t="e">
        <f t="shared" ca="1" si="3"/>
        <v>#NAME?</v>
      </c>
      <c r="W187" s="1240" t="e">
        <f t="shared" ca="1" si="1"/>
        <v>#NAME?</v>
      </c>
      <c r="X187" s="1378" t="e">
        <f t="shared" ca="1" si="2"/>
        <v>#NAME?</v>
      </c>
      <c r="Y187" s="666" t="s">
        <v>3572</v>
      </c>
      <c r="Z187" s="666" t="s">
        <v>4256</v>
      </c>
    </row>
    <row r="188" spans="1:27" ht="18">
      <c r="A188" s="1388">
        <v>44900</v>
      </c>
      <c r="B188" s="666" t="s">
        <v>3473</v>
      </c>
      <c r="C188" s="666"/>
      <c r="D188" s="666" t="s">
        <v>3570</v>
      </c>
      <c r="E188" s="666" t="s">
        <v>55</v>
      </c>
      <c r="F188" s="666" t="s">
        <v>3571</v>
      </c>
      <c r="G188" s="1245">
        <v>11000</v>
      </c>
      <c r="H188" s="1220" t="s">
        <v>3063</v>
      </c>
      <c r="I188" s="1355" t="s">
        <v>3453</v>
      </c>
      <c r="J188" s="1358"/>
      <c r="K188" s="1234" t="e">
        <f t="shared" ca="1" si="42"/>
        <v>#NAME?</v>
      </c>
      <c r="L188" s="1235"/>
      <c r="M188" s="1235"/>
      <c r="N188" s="1235"/>
      <c r="O188" s="1235">
        <v>5300</v>
      </c>
      <c r="P188" s="1356"/>
      <c r="Q188" s="1239"/>
      <c r="R188" s="1239"/>
      <c r="S188" s="1237"/>
      <c r="T188" s="1239"/>
      <c r="U188" s="1239" t="e">
        <f t="shared" ca="1" si="0"/>
        <v>#NAME?</v>
      </c>
      <c r="V188" s="1239" t="e">
        <f t="shared" ca="1" si="3"/>
        <v>#NAME?</v>
      </c>
      <c r="W188" s="1240" t="e">
        <f t="shared" ca="1" si="1"/>
        <v>#NAME?</v>
      </c>
      <c r="X188" s="1378" t="e">
        <f t="shared" ca="1" si="2"/>
        <v>#NAME?</v>
      </c>
      <c r="Y188" s="666" t="s">
        <v>3572</v>
      </c>
      <c r="Z188" s="666" t="s">
        <v>4257</v>
      </c>
    </row>
    <row r="189" spans="1:27" ht="18">
      <c r="A189" s="1388">
        <v>44901</v>
      </c>
      <c r="B189" s="666" t="s">
        <v>3473</v>
      </c>
      <c r="C189" s="666"/>
      <c r="D189" s="666" t="s">
        <v>3570</v>
      </c>
      <c r="E189" s="666" t="s">
        <v>52</v>
      </c>
      <c r="F189" s="666" t="s">
        <v>3592</v>
      </c>
      <c r="G189" s="1245">
        <v>11000</v>
      </c>
      <c r="H189" s="1220" t="s">
        <v>3063</v>
      </c>
      <c r="I189" s="1355" t="s">
        <v>3453</v>
      </c>
      <c r="J189" s="1358"/>
      <c r="K189" s="1234" t="e">
        <f t="shared" ca="1" si="42"/>
        <v>#NAME?</v>
      </c>
      <c r="L189" s="1235"/>
      <c r="M189" s="1235"/>
      <c r="N189" s="1235"/>
      <c r="O189" s="1235">
        <v>5300</v>
      </c>
      <c r="P189" s="1356"/>
      <c r="Q189" s="1239"/>
      <c r="R189" s="1239"/>
      <c r="S189" s="1237"/>
      <c r="T189" s="1239"/>
      <c r="U189" s="1239" t="e">
        <f t="shared" ca="1" si="0"/>
        <v>#NAME?</v>
      </c>
      <c r="V189" s="1239" t="e">
        <f t="shared" ca="1" si="3"/>
        <v>#NAME?</v>
      </c>
      <c r="W189" s="1240" t="e">
        <f t="shared" ca="1" si="1"/>
        <v>#NAME?</v>
      </c>
      <c r="X189" s="1378" t="e">
        <f t="shared" ca="1" si="2"/>
        <v>#NAME?</v>
      </c>
      <c r="Y189" s="666" t="s">
        <v>3572</v>
      </c>
      <c r="Z189" s="666" t="s">
        <v>4258</v>
      </c>
    </row>
    <row r="190" spans="1:27" ht="18">
      <c r="A190" s="1388">
        <v>44901</v>
      </c>
      <c r="B190" s="666" t="s">
        <v>3473</v>
      </c>
      <c r="C190" s="666"/>
      <c r="D190" s="666" t="s">
        <v>3570</v>
      </c>
      <c r="E190" s="666" t="s">
        <v>55</v>
      </c>
      <c r="F190" s="666" t="s">
        <v>3571</v>
      </c>
      <c r="G190" s="1245">
        <v>11000</v>
      </c>
      <c r="H190" s="1220" t="s">
        <v>3063</v>
      </c>
      <c r="I190" s="1355" t="s">
        <v>3453</v>
      </c>
      <c r="J190" s="1358"/>
      <c r="K190" s="1234" t="e">
        <f t="shared" ca="1" si="42"/>
        <v>#NAME?</v>
      </c>
      <c r="L190" s="1235"/>
      <c r="M190" s="1235"/>
      <c r="N190" s="1235"/>
      <c r="O190" s="1235">
        <v>5300</v>
      </c>
      <c r="P190" s="1356"/>
      <c r="Q190" s="1239"/>
      <c r="R190" s="1239"/>
      <c r="S190" s="1237"/>
      <c r="T190" s="1239"/>
      <c r="U190" s="1239" t="e">
        <f t="shared" ca="1" si="0"/>
        <v>#NAME?</v>
      </c>
      <c r="V190" s="1239" t="e">
        <f t="shared" ca="1" si="3"/>
        <v>#NAME?</v>
      </c>
      <c r="W190" s="1240" t="e">
        <f t="shared" ca="1" si="1"/>
        <v>#NAME?</v>
      </c>
      <c r="X190" s="1378" t="e">
        <f t="shared" ca="1" si="2"/>
        <v>#NAME?</v>
      </c>
      <c r="Y190" s="666" t="s">
        <v>3572</v>
      </c>
      <c r="Z190" s="666" t="s">
        <v>4259</v>
      </c>
    </row>
    <row r="191" spans="1:27" ht="18">
      <c r="A191" s="1388">
        <v>44901</v>
      </c>
      <c r="B191" s="666" t="s">
        <v>3473</v>
      </c>
      <c r="C191" s="666"/>
      <c r="D191" s="666" t="s">
        <v>3570</v>
      </c>
      <c r="E191" s="666" t="s">
        <v>52</v>
      </c>
      <c r="F191" s="666" t="s">
        <v>3592</v>
      </c>
      <c r="G191" s="1245">
        <v>11000</v>
      </c>
      <c r="H191" s="1220" t="s">
        <v>3063</v>
      </c>
      <c r="I191" s="1355" t="s">
        <v>3453</v>
      </c>
      <c r="J191" s="1358"/>
      <c r="K191" s="1234" t="e">
        <f t="shared" ca="1" si="42"/>
        <v>#NAME?</v>
      </c>
      <c r="L191" s="1235"/>
      <c r="M191" s="1235"/>
      <c r="N191" s="1235"/>
      <c r="O191" s="1235">
        <v>5300</v>
      </c>
      <c r="P191" s="1356"/>
      <c r="Q191" s="1239"/>
      <c r="R191" s="1239"/>
      <c r="S191" s="1237"/>
      <c r="T191" s="1239"/>
      <c r="U191" s="1239" t="e">
        <f t="shared" ca="1" si="0"/>
        <v>#NAME?</v>
      </c>
      <c r="V191" s="1239" t="e">
        <f t="shared" ca="1" si="3"/>
        <v>#NAME?</v>
      </c>
      <c r="W191" s="1240" t="e">
        <f t="shared" ca="1" si="1"/>
        <v>#NAME?</v>
      </c>
      <c r="X191" s="1378" t="e">
        <f t="shared" ca="1" si="2"/>
        <v>#NAME?</v>
      </c>
      <c r="Y191" s="666" t="s">
        <v>3572</v>
      </c>
      <c r="Z191" s="666" t="s">
        <v>4260</v>
      </c>
    </row>
    <row r="192" spans="1:27" ht="18">
      <c r="A192" s="1388">
        <v>44901</v>
      </c>
      <c r="B192" s="666" t="s">
        <v>3473</v>
      </c>
      <c r="C192" s="666"/>
      <c r="D192" s="666" t="s">
        <v>3570</v>
      </c>
      <c r="E192" s="666" t="s">
        <v>55</v>
      </c>
      <c r="F192" s="666" t="s">
        <v>3571</v>
      </c>
      <c r="G192" s="1245">
        <v>11000</v>
      </c>
      <c r="H192" s="1220" t="s">
        <v>3063</v>
      </c>
      <c r="I192" s="1355" t="s">
        <v>3453</v>
      </c>
      <c r="J192" s="1358"/>
      <c r="K192" s="1234" t="e">
        <f t="shared" ca="1" si="42"/>
        <v>#NAME?</v>
      </c>
      <c r="L192" s="1235"/>
      <c r="M192" s="1235"/>
      <c r="N192" s="1235"/>
      <c r="O192" s="1235">
        <v>5300</v>
      </c>
      <c r="P192" s="1356"/>
      <c r="Q192" s="1239"/>
      <c r="R192" s="1239"/>
      <c r="S192" s="1237"/>
      <c r="T192" s="1239"/>
      <c r="U192" s="1239" t="e">
        <f t="shared" ca="1" si="0"/>
        <v>#NAME?</v>
      </c>
      <c r="V192" s="1239" t="e">
        <f t="shared" ca="1" si="3"/>
        <v>#NAME?</v>
      </c>
      <c r="W192" s="1240" t="e">
        <f t="shared" ca="1" si="1"/>
        <v>#NAME?</v>
      </c>
      <c r="X192" s="1378" t="e">
        <f t="shared" ca="1" si="2"/>
        <v>#NAME?</v>
      </c>
      <c r="Y192" s="666" t="s">
        <v>3572</v>
      </c>
      <c r="Z192" s="666" t="s">
        <v>4261</v>
      </c>
    </row>
    <row r="193" spans="1:27" ht="18">
      <c r="A193" s="1388">
        <v>44902</v>
      </c>
      <c r="B193" s="666" t="s">
        <v>3473</v>
      </c>
      <c r="C193" s="666"/>
      <c r="D193" s="666" t="s">
        <v>3570</v>
      </c>
      <c r="E193" s="666" t="s">
        <v>52</v>
      </c>
      <c r="F193" s="666" t="s">
        <v>3592</v>
      </c>
      <c r="G193" s="1245">
        <v>11000</v>
      </c>
      <c r="H193" s="1220" t="s">
        <v>3063</v>
      </c>
      <c r="I193" s="1355" t="s">
        <v>3453</v>
      </c>
      <c r="J193" s="1397"/>
      <c r="K193" s="1234" t="e">
        <f t="shared" ca="1" si="42"/>
        <v>#NAME?</v>
      </c>
      <c r="L193" s="1235"/>
      <c r="M193" s="1235"/>
      <c r="N193" s="1235"/>
      <c r="O193" s="1235">
        <v>5300</v>
      </c>
      <c r="P193" s="1356"/>
      <c r="Q193" s="1239"/>
      <c r="R193" s="1239"/>
      <c r="S193" s="1237"/>
      <c r="T193" s="1239"/>
      <c r="U193" s="1239" t="e">
        <f t="shared" ca="1" si="0"/>
        <v>#NAME?</v>
      </c>
      <c r="V193" s="1239" t="e">
        <f t="shared" ca="1" si="3"/>
        <v>#NAME?</v>
      </c>
      <c r="W193" s="1240" t="e">
        <f t="shared" ca="1" si="1"/>
        <v>#NAME?</v>
      </c>
      <c r="X193" s="1378" t="e">
        <f t="shared" ca="1" si="2"/>
        <v>#NAME?</v>
      </c>
      <c r="Y193" s="666" t="s">
        <v>3572</v>
      </c>
      <c r="Z193" s="666" t="s">
        <v>4262</v>
      </c>
    </row>
    <row r="194" spans="1:27" ht="18">
      <c r="A194" s="1388">
        <v>44902</v>
      </c>
      <c r="B194" s="666" t="s">
        <v>3473</v>
      </c>
      <c r="C194" s="666"/>
      <c r="D194" s="666" t="s">
        <v>3570</v>
      </c>
      <c r="E194" s="666" t="s">
        <v>55</v>
      </c>
      <c r="F194" s="666" t="s">
        <v>3571</v>
      </c>
      <c r="G194" s="1245">
        <v>11000</v>
      </c>
      <c r="H194" s="1220" t="s">
        <v>3063</v>
      </c>
      <c r="I194" s="1355" t="s">
        <v>3453</v>
      </c>
      <c r="J194" s="1358"/>
      <c r="K194" s="1234" t="e">
        <f t="shared" ca="1" si="42"/>
        <v>#NAME?</v>
      </c>
      <c r="L194" s="1235"/>
      <c r="M194" s="1235"/>
      <c r="N194" s="1235"/>
      <c r="O194" s="1235">
        <v>5300</v>
      </c>
      <c r="P194" s="1356"/>
      <c r="Q194" s="1239"/>
      <c r="R194" s="1239"/>
      <c r="S194" s="1237"/>
      <c r="T194" s="1239"/>
      <c r="U194" s="1239" t="e">
        <f t="shared" ca="1" si="0"/>
        <v>#NAME?</v>
      </c>
      <c r="V194" s="1239" t="e">
        <f t="shared" ca="1" si="3"/>
        <v>#NAME?</v>
      </c>
      <c r="W194" s="1240" t="e">
        <f t="shared" ca="1" si="1"/>
        <v>#NAME?</v>
      </c>
      <c r="X194" s="1378" t="e">
        <f t="shared" ca="1" si="2"/>
        <v>#NAME?</v>
      </c>
      <c r="Y194" s="666" t="s">
        <v>3572</v>
      </c>
      <c r="Z194" s="666" t="s">
        <v>4263</v>
      </c>
    </row>
    <row r="195" spans="1:27" ht="18">
      <c r="A195" s="1388">
        <v>44902</v>
      </c>
      <c r="B195" s="666" t="s">
        <v>3473</v>
      </c>
      <c r="C195" s="666"/>
      <c r="D195" s="666" t="s">
        <v>3570</v>
      </c>
      <c r="E195" s="666" t="s">
        <v>52</v>
      </c>
      <c r="F195" s="666" t="s">
        <v>3592</v>
      </c>
      <c r="G195" s="1245">
        <v>11000</v>
      </c>
      <c r="H195" s="1220" t="s">
        <v>3063</v>
      </c>
      <c r="I195" s="1355" t="s">
        <v>3453</v>
      </c>
      <c r="J195" s="1368"/>
      <c r="K195" s="1234" t="e">
        <f t="shared" ca="1" si="42"/>
        <v>#NAME?</v>
      </c>
      <c r="L195" s="1235"/>
      <c r="M195" s="1235"/>
      <c r="N195" s="1235"/>
      <c r="O195" s="1235">
        <v>5300</v>
      </c>
      <c r="P195" s="1356"/>
      <c r="Q195" s="1239"/>
      <c r="R195" s="1239"/>
      <c r="S195" s="1237"/>
      <c r="T195" s="1239"/>
      <c r="U195" s="1239" t="e">
        <f t="shared" ca="1" si="0"/>
        <v>#NAME?</v>
      </c>
      <c r="V195" s="1239" t="e">
        <f t="shared" ca="1" si="3"/>
        <v>#NAME?</v>
      </c>
      <c r="W195" s="1240" t="e">
        <f t="shared" ca="1" si="1"/>
        <v>#NAME?</v>
      </c>
      <c r="X195" s="1378" t="e">
        <f t="shared" ca="1" si="2"/>
        <v>#NAME?</v>
      </c>
      <c r="Y195" s="666" t="s">
        <v>3572</v>
      </c>
      <c r="Z195" s="666" t="s">
        <v>4264</v>
      </c>
    </row>
    <row r="196" spans="1:27" ht="18">
      <c r="A196" s="1388">
        <v>44902</v>
      </c>
      <c r="B196" s="666" t="s">
        <v>3473</v>
      </c>
      <c r="C196" s="666"/>
      <c r="D196" s="666" t="s">
        <v>3570</v>
      </c>
      <c r="E196" s="666" t="s">
        <v>55</v>
      </c>
      <c r="F196" s="666" t="s">
        <v>3571</v>
      </c>
      <c r="G196" s="1245">
        <v>11000</v>
      </c>
      <c r="H196" s="1220" t="s">
        <v>3063</v>
      </c>
      <c r="I196" s="1355" t="s">
        <v>3453</v>
      </c>
      <c r="J196" s="1398"/>
      <c r="K196" s="1234" t="e">
        <f t="shared" ca="1" si="42"/>
        <v>#NAME?</v>
      </c>
      <c r="L196" s="1235"/>
      <c r="M196" s="1235"/>
      <c r="N196" s="1235"/>
      <c r="O196" s="1235">
        <v>5300</v>
      </c>
      <c r="P196" s="1356"/>
      <c r="Q196" s="1239"/>
      <c r="R196" s="1239"/>
      <c r="S196" s="1237"/>
      <c r="T196" s="1239"/>
      <c r="U196" s="1239" t="e">
        <f t="shared" ca="1" si="0"/>
        <v>#NAME?</v>
      </c>
      <c r="V196" s="1239" t="e">
        <f t="shared" ca="1" si="3"/>
        <v>#NAME?</v>
      </c>
      <c r="W196" s="1240" t="e">
        <f t="shared" ca="1" si="1"/>
        <v>#NAME?</v>
      </c>
      <c r="X196" s="1378" t="e">
        <f t="shared" ca="1" si="2"/>
        <v>#NAME?</v>
      </c>
      <c r="Y196" s="666" t="s">
        <v>3572</v>
      </c>
      <c r="Z196" s="666" t="s">
        <v>4265</v>
      </c>
      <c r="AA196" s="10"/>
    </row>
    <row r="197" spans="1:27" ht="18">
      <c r="A197" s="1389">
        <v>44903</v>
      </c>
      <c r="B197" s="1345" t="s">
        <v>3473</v>
      </c>
      <c r="C197" s="1345"/>
      <c r="D197" s="1345" t="s">
        <v>3570</v>
      </c>
      <c r="E197" s="1345" t="s">
        <v>52</v>
      </c>
      <c r="F197" s="1345" t="s">
        <v>3592</v>
      </c>
      <c r="G197" s="1361">
        <v>11000</v>
      </c>
      <c r="H197" s="1249" t="s">
        <v>3063</v>
      </c>
      <c r="I197" s="1362" t="s">
        <v>3453</v>
      </c>
      <c r="J197" s="1369"/>
      <c r="K197" s="1252" t="e">
        <f t="shared" ca="1" si="42"/>
        <v>#NAME?</v>
      </c>
      <c r="L197" s="1253"/>
      <c r="M197" s="1253"/>
      <c r="N197" s="1253"/>
      <c r="O197" s="1253">
        <v>5300</v>
      </c>
      <c r="P197" s="1352"/>
      <c r="Q197" s="1256"/>
      <c r="R197" s="1256"/>
      <c r="S197" s="1255"/>
      <c r="T197" s="1256"/>
      <c r="U197" s="1239" t="e">
        <f t="shared" ca="1" si="0"/>
        <v>#NAME?</v>
      </c>
      <c r="V197" s="1239" t="e">
        <f t="shared" ca="1" si="3"/>
        <v>#NAME?</v>
      </c>
      <c r="W197" s="1240" t="e">
        <f t="shared" ca="1" si="1"/>
        <v>#NAME?</v>
      </c>
      <c r="X197" s="1387" t="e">
        <f t="shared" ca="1" si="2"/>
        <v>#NAME?</v>
      </c>
      <c r="Y197" s="1345" t="s">
        <v>3572</v>
      </c>
      <c r="Z197" s="1345" t="s">
        <v>4266</v>
      </c>
      <c r="AA197" s="1260"/>
    </row>
    <row r="198" spans="1:27" ht="18">
      <c r="A198" s="1388">
        <v>44903</v>
      </c>
      <c r="B198" s="666" t="s">
        <v>3473</v>
      </c>
      <c r="C198" s="666"/>
      <c r="D198" s="666" t="s">
        <v>3570</v>
      </c>
      <c r="E198" s="666" t="s">
        <v>55</v>
      </c>
      <c r="F198" s="666" t="s">
        <v>3571</v>
      </c>
      <c r="G198" s="1245">
        <v>11000</v>
      </c>
      <c r="H198" s="1220" t="s">
        <v>3063</v>
      </c>
      <c r="I198" s="1355" t="s">
        <v>3453</v>
      </c>
      <c r="J198" s="1368"/>
      <c r="K198" s="1234" t="e">
        <f t="shared" ca="1" si="42"/>
        <v>#NAME?</v>
      </c>
      <c r="L198" s="1235"/>
      <c r="M198" s="1235"/>
      <c r="N198" s="1235"/>
      <c r="O198" s="1235">
        <v>5300</v>
      </c>
      <c r="P198" s="1356"/>
      <c r="Q198" s="1239"/>
      <c r="R198" s="1239"/>
      <c r="S198" s="1237"/>
      <c r="T198" s="1239"/>
      <c r="U198" s="1239" t="e">
        <f t="shared" ca="1" si="0"/>
        <v>#NAME?</v>
      </c>
      <c r="V198" s="1239" t="e">
        <f t="shared" ca="1" si="3"/>
        <v>#NAME?</v>
      </c>
      <c r="W198" s="1240" t="e">
        <f t="shared" ca="1" si="1"/>
        <v>#NAME?</v>
      </c>
      <c r="X198" s="1378" t="e">
        <f t="shared" ca="1" si="2"/>
        <v>#NAME?</v>
      </c>
      <c r="Y198" s="666" t="s">
        <v>3572</v>
      </c>
      <c r="Z198" s="666" t="s">
        <v>4267</v>
      </c>
    </row>
    <row r="199" spans="1:27" ht="18">
      <c r="A199" s="1377">
        <v>44903</v>
      </c>
      <c r="B199" s="666" t="s">
        <v>3473</v>
      </c>
      <c r="C199" s="666"/>
      <c r="D199" s="666" t="s">
        <v>3570</v>
      </c>
      <c r="E199" s="666" t="s">
        <v>52</v>
      </c>
      <c r="F199" s="666"/>
      <c r="G199" s="1245">
        <v>11000</v>
      </c>
      <c r="H199" s="1220" t="s">
        <v>3063</v>
      </c>
      <c r="I199" s="1355" t="s">
        <v>3453</v>
      </c>
      <c r="J199" s="1368"/>
      <c r="K199" s="1234" t="e">
        <f t="shared" ca="1" si="42"/>
        <v>#NAME?</v>
      </c>
      <c r="L199" s="1235"/>
      <c r="M199" s="1235"/>
      <c r="N199" s="1235"/>
      <c r="O199" s="1235">
        <v>5300</v>
      </c>
      <c r="P199" s="1356"/>
      <c r="Q199" s="1239"/>
      <c r="R199" s="1239"/>
      <c r="S199" s="1237"/>
      <c r="T199" s="1239"/>
      <c r="U199" s="1239" t="e">
        <f t="shared" ca="1" si="0"/>
        <v>#NAME?</v>
      </c>
      <c r="V199" s="1239" t="e">
        <f t="shared" ca="1" si="3"/>
        <v>#NAME?</v>
      </c>
      <c r="W199" s="1240" t="e">
        <f t="shared" ca="1" si="1"/>
        <v>#NAME?</v>
      </c>
      <c r="X199" s="1378" t="e">
        <f t="shared" ca="1" si="2"/>
        <v>#NAME?</v>
      </c>
      <c r="Y199" s="666" t="s">
        <v>3572</v>
      </c>
      <c r="Z199" s="666" t="s">
        <v>4268</v>
      </c>
    </row>
    <row r="200" spans="1:27" ht="18">
      <c r="A200" s="1377">
        <v>44903</v>
      </c>
      <c r="B200" s="666" t="s">
        <v>3473</v>
      </c>
      <c r="C200" s="666"/>
      <c r="D200" s="666" t="s">
        <v>3570</v>
      </c>
      <c r="E200" s="666" t="s">
        <v>55</v>
      </c>
      <c r="F200" s="666" t="s">
        <v>3547</v>
      </c>
      <c r="G200" s="1245">
        <v>11000</v>
      </c>
      <c r="H200" s="1220" t="s">
        <v>3063</v>
      </c>
      <c r="I200" s="1355" t="s">
        <v>3453</v>
      </c>
      <c r="J200" s="1368"/>
      <c r="K200" s="1234" t="e">
        <f t="shared" ca="1" si="42"/>
        <v>#NAME?</v>
      </c>
      <c r="L200" s="1235"/>
      <c r="M200" s="1235"/>
      <c r="N200" s="1235"/>
      <c r="O200" s="1235">
        <v>5300</v>
      </c>
      <c r="P200" s="1356"/>
      <c r="Q200" s="1239"/>
      <c r="R200" s="1239"/>
      <c r="S200" s="1237"/>
      <c r="T200" s="1239"/>
      <c r="U200" s="1239" t="e">
        <f t="shared" ca="1" si="0"/>
        <v>#NAME?</v>
      </c>
      <c r="V200" s="1239" t="e">
        <f t="shared" ca="1" si="3"/>
        <v>#NAME?</v>
      </c>
      <c r="W200" s="1240" t="e">
        <f t="shared" ca="1" si="1"/>
        <v>#NAME?</v>
      </c>
      <c r="X200" s="1378" t="e">
        <f t="shared" ca="1" si="2"/>
        <v>#NAME?</v>
      </c>
      <c r="Y200" s="666" t="s">
        <v>3572</v>
      </c>
      <c r="Z200" s="666" t="s">
        <v>4269</v>
      </c>
    </row>
    <row r="201" spans="1:27" ht="18">
      <c r="A201" s="1377">
        <v>44904</v>
      </c>
      <c r="B201" s="666" t="s">
        <v>3473</v>
      </c>
      <c r="C201" s="666"/>
      <c r="D201" s="666" t="s">
        <v>3570</v>
      </c>
      <c r="E201" s="666" t="s">
        <v>52</v>
      </c>
      <c r="F201" s="666" t="s">
        <v>3505</v>
      </c>
      <c r="G201" s="1245">
        <v>11000</v>
      </c>
      <c r="H201" s="1220" t="s">
        <v>3063</v>
      </c>
      <c r="I201" s="1355" t="s">
        <v>3453</v>
      </c>
      <c r="J201" s="1368"/>
      <c r="K201" s="1234" t="e">
        <f t="shared" ca="1" si="42"/>
        <v>#NAME?</v>
      </c>
      <c r="L201" s="1235"/>
      <c r="M201" s="1235"/>
      <c r="N201" s="1235"/>
      <c r="O201" s="1235">
        <v>5300</v>
      </c>
      <c r="P201" s="1356"/>
      <c r="Q201" s="1239"/>
      <c r="R201" s="1239"/>
      <c r="S201" s="1237"/>
      <c r="T201" s="1239"/>
      <c r="U201" s="1239" t="e">
        <f t="shared" ca="1" si="0"/>
        <v>#NAME?</v>
      </c>
      <c r="V201" s="1239" t="e">
        <f t="shared" ca="1" si="3"/>
        <v>#NAME?</v>
      </c>
      <c r="W201" s="1240" t="e">
        <f t="shared" ca="1" si="1"/>
        <v>#NAME?</v>
      </c>
      <c r="X201" s="1378" t="e">
        <f t="shared" ca="1" si="2"/>
        <v>#NAME?</v>
      </c>
      <c r="Y201" s="666" t="s">
        <v>3572</v>
      </c>
      <c r="Z201" s="666" t="s">
        <v>4270</v>
      </c>
    </row>
    <row r="202" spans="1:27" ht="18">
      <c r="A202" s="1377">
        <v>44904</v>
      </c>
      <c r="B202" s="666" t="s">
        <v>3473</v>
      </c>
      <c r="C202" s="666"/>
      <c r="D202" s="666" t="s">
        <v>3570</v>
      </c>
      <c r="E202" s="666" t="s">
        <v>55</v>
      </c>
      <c r="F202" s="666" t="s">
        <v>3547</v>
      </c>
      <c r="G202" s="1245">
        <v>11000</v>
      </c>
      <c r="H202" s="1220" t="s">
        <v>3063</v>
      </c>
      <c r="I202" s="1355" t="s">
        <v>3453</v>
      </c>
      <c r="J202" s="1368"/>
      <c r="K202" s="1234" t="e">
        <f t="shared" ca="1" si="42"/>
        <v>#NAME?</v>
      </c>
      <c r="L202" s="1235"/>
      <c r="M202" s="1235"/>
      <c r="N202" s="1235"/>
      <c r="O202" s="1235">
        <v>5300</v>
      </c>
      <c r="P202" s="1356"/>
      <c r="Q202" s="1239"/>
      <c r="R202" s="1239"/>
      <c r="S202" s="1237"/>
      <c r="T202" s="1239"/>
      <c r="U202" s="1239" t="e">
        <f t="shared" ca="1" si="0"/>
        <v>#NAME?</v>
      </c>
      <c r="V202" s="1239" t="e">
        <f t="shared" ca="1" si="3"/>
        <v>#NAME?</v>
      </c>
      <c r="W202" s="1240" t="e">
        <f t="shared" ca="1" si="1"/>
        <v>#NAME?</v>
      </c>
      <c r="X202" s="1378" t="e">
        <f t="shared" ca="1" si="2"/>
        <v>#NAME?</v>
      </c>
      <c r="Y202" s="666" t="s">
        <v>3572</v>
      </c>
      <c r="Z202" s="666" t="s">
        <v>4271</v>
      </c>
    </row>
    <row r="203" spans="1:27" ht="18">
      <c r="A203" s="1377">
        <v>44904</v>
      </c>
      <c r="B203" s="666" t="s">
        <v>3473</v>
      </c>
      <c r="C203" s="666"/>
      <c r="D203" s="666" t="s">
        <v>3570</v>
      </c>
      <c r="E203" s="666" t="s">
        <v>55</v>
      </c>
      <c r="F203" s="666" t="s">
        <v>3571</v>
      </c>
      <c r="G203" s="1245">
        <v>11000</v>
      </c>
      <c r="H203" s="1220" t="s">
        <v>3063</v>
      </c>
      <c r="I203" s="1355" t="s">
        <v>3453</v>
      </c>
      <c r="J203" s="1203"/>
      <c r="K203" s="1234" t="e">
        <f t="shared" ca="1" si="42"/>
        <v>#NAME?</v>
      </c>
      <c r="L203" s="1235"/>
      <c r="M203" s="1235"/>
      <c r="N203" s="1235"/>
      <c r="O203" s="1235">
        <v>5300</v>
      </c>
      <c r="P203" s="1356"/>
      <c r="Q203" s="1239"/>
      <c r="R203" s="1239"/>
      <c r="S203" s="1237"/>
      <c r="T203" s="1239"/>
      <c r="U203" s="1239" t="e">
        <f t="shared" ca="1" si="0"/>
        <v>#NAME?</v>
      </c>
      <c r="V203" s="1239" t="e">
        <f t="shared" ca="1" si="3"/>
        <v>#NAME?</v>
      </c>
      <c r="W203" s="1240" t="e">
        <f t="shared" ca="1" si="1"/>
        <v>#NAME?</v>
      </c>
      <c r="X203" s="1378" t="e">
        <f t="shared" ca="1" si="2"/>
        <v>#NAME?</v>
      </c>
      <c r="Y203" s="666" t="s">
        <v>3572</v>
      </c>
      <c r="Z203" s="666" t="s">
        <v>4272</v>
      </c>
    </row>
    <row r="204" spans="1:27" ht="18">
      <c r="A204" s="1377">
        <v>44904</v>
      </c>
      <c r="B204" s="666" t="s">
        <v>3473</v>
      </c>
      <c r="C204" s="666"/>
      <c r="D204" s="666" t="s">
        <v>3570</v>
      </c>
      <c r="E204" s="666" t="s">
        <v>52</v>
      </c>
      <c r="F204" s="666" t="s">
        <v>3592</v>
      </c>
      <c r="G204" s="1245">
        <v>11000</v>
      </c>
      <c r="H204" s="1220" t="s">
        <v>3063</v>
      </c>
      <c r="I204" s="1355" t="s">
        <v>3453</v>
      </c>
      <c r="J204" s="1203"/>
      <c r="K204" s="1234" t="e">
        <f t="shared" ca="1" si="42"/>
        <v>#NAME?</v>
      </c>
      <c r="L204" s="1235"/>
      <c r="M204" s="1235"/>
      <c r="N204" s="1235"/>
      <c r="O204" s="1235">
        <v>5300</v>
      </c>
      <c r="P204" s="1356"/>
      <c r="Q204" s="1239"/>
      <c r="R204" s="1239"/>
      <c r="S204" s="1237"/>
      <c r="T204" s="1239"/>
      <c r="U204" s="1239" t="e">
        <f t="shared" ca="1" si="0"/>
        <v>#NAME?</v>
      </c>
      <c r="V204" s="1239" t="e">
        <f t="shared" ca="1" si="3"/>
        <v>#NAME?</v>
      </c>
      <c r="W204" s="1240" t="e">
        <f t="shared" ca="1" si="1"/>
        <v>#NAME?</v>
      </c>
      <c r="X204" s="1378" t="e">
        <f t="shared" ca="1" si="2"/>
        <v>#NAME?</v>
      </c>
      <c r="Y204" s="666" t="s">
        <v>3572</v>
      </c>
      <c r="Z204" s="666" t="s">
        <v>4273</v>
      </c>
    </row>
    <row r="205" spans="1:27" ht="18">
      <c r="A205" s="1377">
        <v>44907</v>
      </c>
      <c r="B205" s="666" t="s">
        <v>3473</v>
      </c>
      <c r="C205" s="666"/>
      <c r="D205" s="666" t="s">
        <v>3570</v>
      </c>
      <c r="E205" s="666" t="s">
        <v>52</v>
      </c>
      <c r="F205" s="666" t="s">
        <v>3449</v>
      </c>
      <c r="G205" s="1245">
        <v>11000</v>
      </c>
      <c r="H205" s="1220" t="s">
        <v>3063</v>
      </c>
      <c r="I205" s="1355" t="s">
        <v>3453</v>
      </c>
      <c r="J205" s="1203"/>
      <c r="K205" s="1234" t="e">
        <f t="shared" ca="1" si="42"/>
        <v>#NAME?</v>
      </c>
      <c r="L205" s="1235"/>
      <c r="M205" s="1235"/>
      <c r="N205" s="1235"/>
      <c r="O205" s="1235">
        <v>5300</v>
      </c>
      <c r="P205" s="1356"/>
      <c r="S205" s="1238"/>
      <c r="U205" s="1239" t="e">
        <f t="shared" ca="1" si="0"/>
        <v>#NAME?</v>
      </c>
      <c r="V205" s="1239" t="e">
        <f t="shared" ca="1" si="3"/>
        <v>#NAME?</v>
      </c>
      <c r="W205" s="1240" t="e">
        <f t="shared" ca="1" si="1"/>
        <v>#NAME?</v>
      </c>
      <c r="X205" s="1378" t="e">
        <f t="shared" ca="1" si="2"/>
        <v>#NAME?</v>
      </c>
      <c r="Y205" s="666" t="s">
        <v>3572</v>
      </c>
      <c r="Z205" s="666" t="s">
        <v>4274</v>
      </c>
    </row>
    <row r="206" spans="1:27" ht="18">
      <c r="A206" s="1377">
        <v>44907</v>
      </c>
      <c r="B206" s="666" t="s">
        <v>3473</v>
      </c>
      <c r="C206" s="666"/>
      <c r="D206" s="666" t="s">
        <v>3570</v>
      </c>
      <c r="E206" s="666" t="s">
        <v>55</v>
      </c>
      <c r="F206" s="666" t="s">
        <v>3547</v>
      </c>
      <c r="G206" s="1245">
        <v>11000</v>
      </c>
      <c r="H206" s="1220" t="s">
        <v>3063</v>
      </c>
      <c r="I206" s="1355" t="s">
        <v>3453</v>
      </c>
      <c r="J206" s="1203"/>
      <c r="K206" s="1234" t="e">
        <f t="shared" ca="1" si="42"/>
        <v>#NAME?</v>
      </c>
      <c r="L206" s="1235"/>
      <c r="M206" s="1235"/>
      <c r="N206" s="1235"/>
      <c r="O206" s="1235">
        <v>5300</v>
      </c>
      <c r="P206" s="1356"/>
      <c r="S206" s="1238"/>
      <c r="U206" s="1239" t="e">
        <f t="shared" ca="1" si="0"/>
        <v>#NAME?</v>
      </c>
      <c r="V206" s="1239" t="e">
        <f t="shared" ca="1" si="3"/>
        <v>#NAME?</v>
      </c>
      <c r="W206" s="1240" t="e">
        <f t="shared" ca="1" si="1"/>
        <v>#NAME?</v>
      </c>
      <c r="X206" s="1378" t="e">
        <f t="shared" ca="1" si="2"/>
        <v>#NAME?</v>
      </c>
      <c r="Y206" s="666" t="s">
        <v>3572</v>
      </c>
      <c r="Z206" s="666" t="s">
        <v>4275</v>
      </c>
    </row>
    <row r="207" spans="1:27" ht="18">
      <c r="A207" s="1377">
        <v>44907</v>
      </c>
      <c r="B207" s="666" t="s">
        <v>3473</v>
      </c>
      <c r="C207" s="666"/>
      <c r="D207" s="666" t="s">
        <v>3570</v>
      </c>
      <c r="E207" s="666" t="s">
        <v>52</v>
      </c>
      <c r="F207" s="666" t="s">
        <v>3657</v>
      </c>
      <c r="G207" s="1245">
        <v>11000</v>
      </c>
      <c r="H207" s="1220" t="s">
        <v>3063</v>
      </c>
      <c r="I207" s="1355" t="s">
        <v>3453</v>
      </c>
      <c r="J207" s="1203"/>
      <c r="K207" s="1234" t="e">
        <f t="shared" ca="1" si="42"/>
        <v>#NAME?</v>
      </c>
      <c r="L207" s="1235"/>
      <c r="M207" s="1235"/>
      <c r="N207" s="1235"/>
      <c r="O207" s="1235">
        <v>5300</v>
      </c>
      <c r="P207" s="1356"/>
      <c r="S207" s="1238"/>
      <c r="U207" s="1239" t="e">
        <f t="shared" ca="1" si="0"/>
        <v>#NAME?</v>
      </c>
      <c r="V207" s="1239" t="e">
        <f t="shared" ca="1" si="3"/>
        <v>#NAME?</v>
      </c>
      <c r="W207" s="1240" t="e">
        <f t="shared" ca="1" si="1"/>
        <v>#NAME?</v>
      </c>
      <c r="X207" s="1378" t="e">
        <f t="shared" ca="1" si="2"/>
        <v>#NAME?</v>
      </c>
      <c r="Y207" s="666" t="s">
        <v>3572</v>
      </c>
      <c r="Z207" s="666" t="s">
        <v>4276</v>
      </c>
    </row>
    <row r="208" spans="1:27" ht="18">
      <c r="A208" s="1377">
        <v>44907</v>
      </c>
      <c r="B208" s="666" t="s">
        <v>3473</v>
      </c>
      <c r="C208" s="666"/>
      <c r="D208" s="666" t="s">
        <v>3570</v>
      </c>
      <c r="E208" s="666" t="s">
        <v>55</v>
      </c>
      <c r="F208" s="666" t="s">
        <v>3547</v>
      </c>
      <c r="G208" s="1245">
        <v>11000</v>
      </c>
      <c r="H208" s="1220" t="s">
        <v>3063</v>
      </c>
      <c r="I208" s="1355" t="s">
        <v>3453</v>
      </c>
      <c r="J208" s="1203"/>
      <c r="K208" s="1234" t="e">
        <f t="shared" ca="1" si="42"/>
        <v>#NAME?</v>
      </c>
      <c r="L208" s="1235"/>
      <c r="M208" s="1235"/>
      <c r="N208" s="1235"/>
      <c r="O208" s="1235">
        <v>5300</v>
      </c>
      <c r="P208" s="1356"/>
      <c r="S208" s="1238"/>
      <c r="U208" s="1239" t="e">
        <f t="shared" ca="1" si="0"/>
        <v>#NAME?</v>
      </c>
      <c r="V208" s="1239" t="e">
        <f t="shared" ca="1" si="3"/>
        <v>#NAME?</v>
      </c>
      <c r="W208" s="1240" t="e">
        <f t="shared" ca="1" si="1"/>
        <v>#NAME?</v>
      </c>
      <c r="X208" s="1378" t="e">
        <f t="shared" ca="1" si="2"/>
        <v>#NAME?</v>
      </c>
      <c r="Y208" s="666" t="s">
        <v>3572</v>
      </c>
      <c r="Z208" s="666" t="s">
        <v>4277</v>
      </c>
    </row>
    <row r="209" spans="1:27" ht="18">
      <c r="A209" s="1377">
        <v>44908</v>
      </c>
      <c r="B209" s="666" t="s">
        <v>3473</v>
      </c>
      <c r="C209" s="666"/>
      <c r="D209" s="666" t="s">
        <v>3570</v>
      </c>
      <c r="E209" s="666" t="s">
        <v>52</v>
      </c>
      <c r="F209" s="666" t="s">
        <v>3501</v>
      </c>
      <c r="G209" s="1245">
        <v>11000</v>
      </c>
      <c r="H209" s="1220" t="s">
        <v>3063</v>
      </c>
      <c r="I209" s="1355" t="s">
        <v>3453</v>
      </c>
      <c r="J209" s="1203"/>
      <c r="K209" s="1234" t="e">
        <f t="shared" ca="1" si="42"/>
        <v>#NAME?</v>
      </c>
      <c r="L209" s="1235"/>
      <c r="M209" s="1235"/>
      <c r="N209" s="1235"/>
      <c r="O209" s="1235">
        <v>5300</v>
      </c>
      <c r="P209" s="1356"/>
      <c r="S209" s="1238"/>
      <c r="U209" s="1239" t="e">
        <f t="shared" ca="1" si="0"/>
        <v>#NAME?</v>
      </c>
      <c r="V209" s="1239" t="e">
        <f t="shared" ca="1" si="3"/>
        <v>#NAME?</v>
      </c>
      <c r="W209" s="1240" t="e">
        <f t="shared" ca="1" si="1"/>
        <v>#NAME?</v>
      </c>
      <c r="X209" s="1378" t="e">
        <f t="shared" ca="1" si="2"/>
        <v>#NAME?</v>
      </c>
      <c r="Y209" s="666" t="s">
        <v>3572</v>
      </c>
      <c r="Z209" s="666" t="s">
        <v>4278</v>
      </c>
    </row>
    <row r="210" spans="1:27" ht="18">
      <c r="A210" s="1377">
        <v>44908</v>
      </c>
      <c r="B210" s="666" t="s">
        <v>3473</v>
      </c>
      <c r="C210" s="666"/>
      <c r="D210" s="666" t="s">
        <v>3570</v>
      </c>
      <c r="E210" s="666" t="s">
        <v>55</v>
      </c>
      <c r="F210" s="666" t="s">
        <v>3547</v>
      </c>
      <c r="G210" s="1245">
        <v>11000</v>
      </c>
      <c r="H210" s="1220" t="s">
        <v>3063</v>
      </c>
      <c r="I210" s="1355" t="s">
        <v>3453</v>
      </c>
      <c r="J210" s="1203"/>
      <c r="K210" s="1234" t="e">
        <f t="shared" ca="1" si="42"/>
        <v>#NAME?</v>
      </c>
      <c r="L210" s="1235"/>
      <c r="M210" s="1235"/>
      <c r="N210" s="1235"/>
      <c r="O210" s="1235">
        <v>5300</v>
      </c>
      <c r="P210" s="1356"/>
      <c r="S210" s="1238"/>
      <c r="U210" s="1239" t="e">
        <f t="shared" ca="1" si="0"/>
        <v>#NAME?</v>
      </c>
      <c r="V210" s="1239" t="e">
        <f t="shared" ca="1" si="3"/>
        <v>#NAME?</v>
      </c>
      <c r="W210" s="1240" t="e">
        <f t="shared" ca="1" si="1"/>
        <v>#NAME?</v>
      </c>
      <c r="X210" s="1378" t="e">
        <f t="shared" ca="1" si="2"/>
        <v>#NAME?</v>
      </c>
      <c r="Y210" s="666" t="s">
        <v>3572</v>
      </c>
      <c r="Z210" s="666" t="s">
        <v>4279</v>
      </c>
    </row>
    <row r="211" spans="1:27" ht="18">
      <c r="A211" s="1377">
        <v>44908</v>
      </c>
      <c r="B211" s="666" t="s">
        <v>3473</v>
      </c>
      <c r="C211" s="666"/>
      <c r="D211" s="666" t="s">
        <v>3570</v>
      </c>
      <c r="E211" s="666" t="s">
        <v>52</v>
      </c>
      <c r="F211" s="666" t="s">
        <v>3492</v>
      </c>
      <c r="G211" s="1245">
        <v>11000</v>
      </c>
      <c r="H211" s="1220" t="s">
        <v>3063</v>
      </c>
      <c r="I211" s="1355" t="s">
        <v>3453</v>
      </c>
      <c r="J211" s="1203"/>
      <c r="K211" s="1234" t="e">
        <f t="shared" ca="1" si="42"/>
        <v>#NAME?</v>
      </c>
      <c r="L211" s="1235"/>
      <c r="M211" s="1235"/>
      <c r="N211" s="1235"/>
      <c r="O211" s="1235">
        <v>5300</v>
      </c>
      <c r="P211" s="1356"/>
      <c r="S211" s="1238"/>
      <c r="U211" s="1239" t="e">
        <f t="shared" ca="1" si="0"/>
        <v>#NAME?</v>
      </c>
      <c r="V211" s="1239" t="e">
        <f t="shared" ca="1" si="3"/>
        <v>#NAME?</v>
      </c>
      <c r="W211" s="1240" t="e">
        <f t="shared" ca="1" si="1"/>
        <v>#NAME?</v>
      </c>
      <c r="X211" s="1378" t="e">
        <f t="shared" ca="1" si="2"/>
        <v>#NAME?</v>
      </c>
      <c r="Y211" s="666" t="s">
        <v>3572</v>
      </c>
      <c r="Z211" s="666" t="s">
        <v>4280</v>
      </c>
    </row>
    <row r="212" spans="1:27" ht="18">
      <c r="A212" s="1377">
        <v>44908</v>
      </c>
      <c r="B212" s="666" t="s">
        <v>3473</v>
      </c>
      <c r="C212" s="666"/>
      <c r="D212" s="666" t="s">
        <v>3570</v>
      </c>
      <c r="E212" s="666" t="s">
        <v>55</v>
      </c>
      <c r="F212" s="666" t="s">
        <v>3547</v>
      </c>
      <c r="G212" s="1245">
        <v>11000</v>
      </c>
      <c r="H212" s="1220" t="s">
        <v>3063</v>
      </c>
      <c r="I212" s="1355" t="s">
        <v>3453</v>
      </c>
      <c r="J212" s="1203"/>
      <c r="K212" s="1234" t="e">
        <f t="shared" ca="1" si="42"/>
        <v>#NAME?</v>
      </c>
      <c r="L212" s="1235"/>
      <c r="M212" s="1235"/>
      <c r="N212" s="1235"/>
      <c r="O212" s="1235">
        <v>5300</v>
      </c>
      <c r="P212" s="1356"/>
      <c r="S212" s="1238"/>
      <c r="U212" s="1239" t="e">
        <f t="shared" ca="1" si="0"/>
        <v>#NAME?</v>
      </c>
      <c r="V212" s="1239" t="e">
        <f t="shared" ca="1" si="3"/>
        <v>#NAME?</v>
      </c>
      <c r="W212" s="1240" t="e">
        <f t="shared" ca="1" si="1"/>
        <v>#NAME?</v>
      </c>
      <c r="X212" s="1378" t="e">
        <f t="shared" ca="1" si="2"/>
        <v>#NAME?</v>
      </c>
      <c r="Y212" s="666" t="s">
        <v>3572</v>
      </c>
      <c r="Z212" s="666" t="s">
        <v>4281</v>
      </c>
    </row>
    <row r="213" spans="1:27" ht="18">
      <c r="A213" s="1377">
        <v>44909</v>
      </c>
      <c r="B213" s="666" t="s">
        <v>3473</v>
      </c>
      <c r="C213" s="666"/>
      <c r="D213" s="666" t="s">
        <v>3570</v>
      </c>
      <c r="E213" s="666" t="s">
        <v>52</v>
      </c>
      <c r="F213" s="666" t="s">
        <v>3636</v>
      </c>
      <c r="G213" s="1245">
        <v>11000</v>
      </c>
      <c r="H213" s="1220" t="s">
        <v>3063</v>
      </c>
      <c r="I213" s="1355" t="s">
        <v>3453</v>
      </c>
      <c r="J213" s="1203"/>
      <c r="K213" s="1234" t="e">
        <f t="shared" ca="1" si="42"/>
        <v>#NAME?</v>
      </c>
      <c r="L213" s="1235"/>
      <c r="M213" s="1235"/>
      <c r="N213" s="1235"/>
      <c r="O213" s="1235">
        <v>5300</v>
      </c>
      <c r="P213" s="1356"/>
      <c r="S213" s="1238"/>
      <c r="U213" s="1239" t="e">
        <f t="shared" ca="1" si="0"/>
        <v>#NAME?</v>
      </c>
      <c r="V213" s="1239" t="e">
        <f t="shared" ca="1" si="3"/>
        <v>#NAME?</v>
      </c>
      <c r="W213" s="1240" t="e">
        <f t="shared" ca="1" si="1"/>
        <v>#NAME?</v>
      </c>
      <c r="X213" s="1378" t="e">
        <f t="shared" ca="1" si="2"/>
        <v>#NAME?</v>
      </c>
      <c r="Y213" s="666" t="s">
        <v>3572</v>
      </c>
      <c r="Z213" s="666" t="s">
        <v>4282</v>
      </c>
    </row>
    <row r="214" spans="1:27" ht="18">
      <c r="A214" s="1377">
        <v>44909</v>
      </c>
      <c r="B214" s="666" t="s">
        <v>3473</v>
      </c>
      <c r="C214" s="666"/>
      <c r="D214" s="666" t="s">
        <v>3570</v>
      </c>
      <c r="E214" s="666" t="s">
        <v>55</v>
      </c>
      <c r="F214" s="666" t="s">
        <v>3547</v>
      </c>
      <c r="G214" s="1245">
        <v>11000</v>
      </c>
      <c r="H214" s="1220" t="s">
        <v>3063</v>
      </c>
      <c r="I214" s="1355" t="s">
        <v>3453</v>
      </c>
      <c r="J214" s="1203"/>
      <c r="K214" s="1234" t="e">
        <f t="shared" ca="1" si="42"/>
        <v>#NAME?</v>
      </c>
      <c r="L214" s="1235"/>
      <c r="M214" s="1235"/>
      <c r="N214" s="1235"/>
      <c r="O214" s="1235">
        <v>5300</v>
      </c>
      <c r="P214" s="1356"/>
      <c r="S214" s="1238"/>
      <c r="U214" s="1239" t="e">
        <f t="shared" ca="1" si="0"/>
        <v>#NAME?</v>
      </c>
      <c r="V214" s="1239" t="e">
        <f t="shared" ca="1" si="3"/>
        <v>#NAME?</v>
      </c>
      <c r="W214" s="1240" t="e">
        <f t="shared" ca="1" si="1"/>
        <v>#NAME?</v>
      </c>
      <c r="X214" s="1378" t="e">
        <f t="shared" ca="1" si="2"/>
        <v>#NAME?</v>
      </c>
      <c r="Y214" s="666" t="s">
        <v>3572</v>
      </c>
      <c r="Z214" s="666" t="s">
        <v>4283</v>
      </c>
    </row>
    <row r="215" spans="1:27" ht="18">
      <c r="A215" s="1377">
        <v>44909</v>
      </c>
      <c r="B215" s="666" t="s">
        <v>3473</v>
      </c>
      <c r="C215" s="666"/>
      <c r="D215" s="666" t="s">
        <v>3570</v>
      </c>
      <c r="E215" s="666" t="s">
        <v>52</v>
      </c>
      <c r="F215" s="666" t="s">
        <v>3626</v>
      </c>
      <c r="G215" s="1245">
        <v>11000</v>
      </c>
      <c r="H215" s="1220" t="s">
        <v>3063</v>
      </c>
      <c r="I215" s="1355" t="s">
        <v>3453</v>
      </c>
      <c r="J215" s="1203"/>
      <c r="K215" s="1234" t="e">
        <f t="shared" ca="1" si="42"/>
        <v>#NAME?</v>
      </c>
      <c r="L215" s="1235"/>
      <c r="M215" s="1235"/>
      <c r="N215" s="1235"/>
      <c r="O215" s="1235">
        <v>5300</v>
      </c>
      <c r="P215" s="1356"/>
      <c r="S215" s="1238"/>
      <c r="U215" s="1239" t="e">
        <f t="shared" ca="1" si="0"/>
        <v>#NAME?</v>
      </c>
      <c r="V215" s="1239" t="e">
        <f t="shared" ca="1" si="3"/>
        <v>#NAME?</v>
      </c>
      <c r="W215" s="1240" t="e">
        <f t="shared" ca="1" si="1"/>
        <v>#NAME?</v>
      </c>
      <c r="X215" s="1378" t="e">
        <f t="shared" ca="1" si="2"/>
        <v>#NAME?</v>
      </c>
      <c r="Y215" s="666" t="s">
        <v>3572</v>
      </c>
      <c r="Z215" s="666" t="s">
        <v>4284</v>
      </c>
    </row>
    <row r="216" spans="1:27" ht="18">
      <c r="A216" s="1377">
        <v>44909</v>
      </c>
      <c r="B216" s="666" t="s">
        <v>3473</v>
      </c>
      <c r="C216" s="666"/>
      <c r="D216" s="666" t="s">
        <v>3570</v>
      </c>
      <c r="E216" s="666" t="s">
        <v>55</v>
      </c>
      <c r="F216" s="666" t="s">
        <v>3547</v>
      </c>
      <c r="G216" s="1245">
        <v>11000</v>
      </c>
      <c r="H216" s="1220" t="s">
        <v>3063</v>
      </c>
      <c r="I216" s="1355" t="s">
        <v>3453</v>
      </c>
      <c r="J216" s="1203"/>
      <c r="K216" s="1234" t="e">
        <f t="shared" ca="1" si="42"/>
        <v>#NAME?</v>
      </c>
      <c r="L216" s="1235"/>
      <c r="M216" s="1235"/>
      <c r="N216" s="1235"/>
      <c r="O216" s="1235">
        <v>5300</v>
      </c>
      <c r="P216" s="1356"/>
      <c r="S216" s="1238"/>
      <c r="U216" s="1239" t="e">
        <f t="shared" ca="1" si="0"/>
        <v>#NAME?</v>
      </c>
      <c r="V216" s="1239" t="e">
        <f t="shared" ca="1" si="3"/>
        <v>#NAME?</v>
      </c>
      <c r="W216" s="1240" t="e">
        <f t="shared" ca="1" si="1"/>
        <v>#NAME?</v>
      </c>
      <c r="X216" s="1378" t="e">
        <f t="shared" ca="1" si="2"/>
        <v>#NAME?</v>
      </c>
      <c r="Y216" s="666" t="s">
        <v>3572</v>
      </c>
      <c r="Z216" s="666" t="s">
        <v>4285</v>
      </c>
    </row>
    <row r="217" spans="1:27" ht="18">
      <c r="A217" s="1385">
        <v>44910</v>
      </c>
      <c r="B217" s="1345" t="s">
        <v>3473</v>
      </c>
      <c r="C217" s="1345"/>
      <c r="D217" s="1345" t="s">
        <v>3570</v>
      </c>
      <c r="E217" s="1345" t="s">
        <v>55</v>
      </c>
      <c r="F217" s="1345" t="s">
        <v>3505</v>
      </c>
      <c r="G217" s="1361">
        <v>11000</v>
      </c>
      <c r="H217" s="1249" t="s">
        <v>3063</v>
      </c>
      <c r="I217" s="1362" t="s">
        <v>3453</v>
      </c>
      <c r="J217" s="1363"/>
      <c r="K217" s="1252" t="e">
        <f t="shared" ca="1" si="42"/>
        <v>#NAME?</v>
      </c>
      <c r="L217" s="1253"/>
      <c r="M217" s="1253"/>
      <c r="N217" s="1253"/>
      <c r="O217" s="1253">
        <v>5300</v>
      </c>
      <c r="P217" s="1352"/>
      <c r="Q217" s="1260"/>
      <c r="R217" s="1260"/>
      <c r="S217" s="1263"/>
      <c r="T217" s="1260"/>
      <c r="U217" s="1239" t="e">
        <f t="shared" ca="1" si="0"/>
        <v>#NAME?</v>
      </c>
      <c r="V217" s="1239" t="e">
        <f t="shared" ca="1" si="3"/>
        <v>#NAME?</v>
      </c>
      <c r="W217" s="1240" t="e">
        <f t="shared" ca="1" si="1"/>
        <v>#NAME?</v>
      </c>
      <c r="X217" s="1387" t="e">
        <f t="shared" ca="1" si="2"/>
        <v>#NAME?</v>
      </c>
      <c r="Y217" s="1345" t="s">
        <v>3572</v>
      </c>
      <c r="Z217" s="1345" t="s">
        <v>4286</v>
      </c>
      <c r="AA217" s="1260"/>
    </row>
    <row r="218" spans="1:27" ht="18">
      <c r="A218" s="1377">
        <v>44910</v>
      </c>
      <c r="B218" s="666" t="s">
        <v>3473</v>
      </c>
      <c r="C218" s="666"/>
      <c r="D218" s="666" t="s">
        <v>3570</v>
      </c>
      <c r="E218" s="666" t="s">
        <v>52</v>
      </c>
      <c r="F218" s="666" t="s">
        <v>3547</v>
      </c>
      <c r="G218" s="1245">
        <v>11000</v>
      </c>
      <c r="H218" s="1220" t="s">
        <v>3063</v>
      </c>
      <c r="I218" s="1355" t="s">
        <v>3453</v>
      </c>
      <c r="J218" s="1203"/>
      <c r="K218" s="1234" t="e">
        <f t="shared" ca="1" si="42"/>
        <v>#NAME?</v>
      </c>
      <c r="L218" s="1235"/>
      <c r="M218" s="1235"/>
      <c r="N218" s="1235"/>
      <c r="O218" s="1235">
        <v>5300</v>
      </c>
      <c r="P218" s="1356"/>
      <c r="S218" s="1238"/>
      <c r="U218" s="1239" t="e">
        <f t="shared" ca="1" si="0"/>
        <v>#NAME?</v>
      </c>
      <c r="V218" s="1239" t="e">
        <f t="shared" ca="1" si="3"/>
        <v>#NAME?</v>
      </c>
      <c r="W218" s="1240" t="e">
        <f t="shared" ca="1" si="1"/>
        <v>#NAME?</v>
      </c>
      <c r="X218" s="1378" t="e">
        <f t="shared" ca="1" si="2"/>
        <v>#NAME?</v>
      </c>
      <c r="Y218" s="666" t="s">
        <v>3572</v>
      </c>
      <c r="Z218" s="666" t="s">
        <v>4287</v>
      </c>
    </row>
    <row r="219" spans="1:27" ht="18">
      <c r="A219" s="1377">
        <v>44910</v>
      </c>
      <c r="B219" s="666" t="s">
        <v>3473</v>
      </c>
      <c r="C219" s="666"/>
      <c r="D219" s="666" t="s">
        <v>3570</v>
      </c>
      <c r="E219" s="666" t="s">
        <v>52</v>
      </c>
      <c r="F219" s="666" t="s">
        <v>3486</v>
      </c>
      <c r="G219" s="1245">
        <v>11000</v>
      </c>
      <c r="H219" s="1220" t="s">
        <v>3063</v>
      </c>
      <c r="I219" s="1355" t="s">
        <v>3453</v>
      </c>
      <c r="J219" s="1203"/>
      <c r="K219" s="1234" t="e">
        <f t="shared" ca="1" si="42"/>
        <v>#NAME?</v>
      </c>
      <c r="L219" s="1235"/>
      <c r="M219" s="1235"/>
      <c r="N219" s="1235"/>
      <c r="O219" s="1235">
        <v>5300</v>
      </c>
      <c r="P219" s="1356"/>
      <c r="S219" s="1238"/>
      <c r="U219" s="1239" t="e">
        <f t="shared" ca="1" si="0"/>
        <v>#NAME?</v>
      </c>
      <c r="V219" s="1239" t="e">
        <f t="shared" ca="1" si="3"/>
        <v>#NAME?</v>
      </c>
      <c r="W219" s="1240" t="e">
        <f t="shared" ca="1" si="1"/>
        <v>#NAME?</v>
      </c>
      <c r="X219" s="1378" t="e">
        <f t="shared" ca="1" si="2"/>
        <v>#NAME?</v>
      </c>
      <c r="Y219" s="666" t="s">
        <v>3572</v>
      </c>
      <c r="Z219" s="666" t="s">
        <v>4288</v>
      </c>
    </row>
    <row r="220" spans="1:27" ht="18">
      <c r="A220" s="1377">
        <v>44910</v>
      </c>
      <c r="B220" s="666" t="s">
        <v>3473</v>
      </c>
      <c r="C220" s="666"/>
      <c r="D220" s="666" t="s">
        <v>3570</v>
      </c>
      <c r="E220" s="666" t="s">
        <v>55</v>
      </c>
      <c r="F220" s="666" t="s">
        <v>3547</v>
      </c>
      <c r="G220" s="1245">
        <v>11000</v>
      </c>
      <c r="H220" s="1220" t="s">
        <v>3063</v>
      </c>
      <c r="I220" s="1355" t="s">
        <v>3453</v>
      </c>
      <c r="J220" s="1203"/>
      <c r="K220" s="1234" t="e">
        <f t="shared" ca="1" si="42"/>
        <v>#NAME?</v>
      </c>
      <c r="L220" s="1235"/>
      <c r="M220" s="1235"/>
      <c r="N220" s="1235"/>
      <c r="O220" s="1235">
        <v>5300</v>
      </c>
      <c r="P220" s="1356"/>
      <c r="S220" s="1238"/>
      <c r="U220" s="1239" t="e">
        <f t="shared" ca="1" si="0"/>
        <v>#NAME?</v>
      </c>
      <c r="V220" s="1239" t="e">
        <f t="shared" ca="1" si="3"/>
        <v>#NAME?</v>
      </c>
      <c r="W220" s="1240" t="e">
        <f t="shared" ca="1" si="1"/>
        <v>#NAME?</v>
      </c>
      <c r="X220" s="1378" t="e">
        <f t="shared" ca="1" si="2"/>
        <v>#NAME?</v>
      </c>
      <c r="Y220" s="666" t="s">
        <v>3572</v>
      </c>
      <c r="Z220" s="666" t="s">
        <v>4289</v>
      </c>
    </row>
    <row r="221" spans="1:27" ht="18">
      <c r="A221" s="1377">
        <v>44911</v>
      </c>
      <c r="B221" s="666" t="s">
        <v>3473</v>
      </c>
      <c r="C221" s="666"/>
      <c r="D221" s="666" t="s">
        <v>3570</v>
      </c>
      <c r="E221" s="666" t="s">
        <v>52</v>
      </c>
      <c r="F221" s="666" t="s">
        <v>3524</v>
      </c>
      <c r="G221" s="1245">
        <v>11000</v>
      </c>
      <c r="H221" s="1220" t="s">
        <v>3063</v>
      </c>
      <c r="I221" s="1355" t="s">
        <v>3453</v>
      </c>
      <c r="J221" s="1203"/>
      <c r="K221" s="1234" t="e">
        <f t="shared" ca="1" si="42"/>
        <v>#NAME?</v>
      </c>
      <c r="L221" s="1235"/>
      <c r="M221" s="1235"/>
      <c r="N221" s="1235"/>
      <c r="O221" s="1235">
        <v>5300</v>
      </c>
      <c r="P221" s="1356"/>
      <c r="S221" s="1238"/>
      <c r="U221" s="1239" t="e">
        <f t="shared" ca="1" si="0"/>
        <v>#NAME?</v>
      </c>
      <c r="V221" s="1239" t="e">
        <f t="shared" ca="1" si="3"/>
        <v>#NAME?</v>
      </c>
      <c r="W221" s="1240" t="e">
        <f t="shared" ca="1" si="1"/>
        <v>#NAME?</v>
      </c>
      <c r="X221" s="1378" t="e">
        <f t="shared" ca="1" si="2"/>
        <v>#NAME?</v>
      </c>
      <c r="Y221" s="666" t="s">
        <v>3572</v>
      </c>
      <c r="Z221" s="666" t="s">
        <v>4290</v>
      </c>
    </row>
    <row r="222" spans="1:27" ht="18">
      <c r="A222" s="1377">
        <v>44911</v>
      </c>
      <c r="B222" s="666" t="s">
        <v>3473</v>
      </c>
      <c r="C222" s="666"/>
      <c r="D222" s="666" t="s">
        <v>3570</v>
      </c>
      <c r="E222" s="666" t="s">
        <v>55</v>
      </c>
      <c r="F222" s="666" t="s">
        <v>3547</v>
      </c>
      <c r="G222" s="1245">
        <v>11000</v>
      </c>
      <c r="H222" s="1220" t="s">
        <v>3063</v>
      </c>
      <c r="I222" s="1355" t="s">
        <v>3453</v>
      </c>
      <c r="J222" s="1203"/>
      <c r="K222" s="1234" t="e">
        <f t="shared" ca="1" si="42"/>
        <v>#NAME?</v>
      </c>
      <c r="L222" s="1235"/>
      <c r="M222" s="1235"/>
      <c r="N222" s="1235"/>
      <c r="O222" s="1235">
        <v>5300</v>
      </c>
      <c r="P222" s="1356"/>
      <c r="S222" s="1238"/>
      <c r="U222" s="1239" t="e">
        <f t="shared" ca="1" si="0"/>
        <v>#NAME?</v>
      </c>
      <c r="V222" s="1239" t="e">
        <f t="shared" ca="1" si="3"/>
        <v>#NAME?</v>
      </c>
      <c r="W222" s="1240" t="e">
        <f t="shared" ca="1" si="1"/>
        <v>#NAME?</v>
      </c>
      <c r="X222" s="1378" t="e">
        <f t="shared" ca="1" si="2"/>
        <v>#NAME?</v>
      </c>
      <c r="Y222" s="666" t="s">
        <v>3572</v>
      </c>
      <c r="Z222" s="666" t="s">
        <v>4291</v>
      </c>
    </row>
    <row r="223" spans="1:27" ht="18">
      <c r="A223" s="1377">
        <v>44911</v>
      </c>
      <c r="B223" s="666" t="s">
        <v>3473</v>
      </c>
      <c r="C223" s="666"/>
      <c r="D223" s="666" t="s">
        <v>3570</v>
      </c>
      <c r="E223" s="666" t="s">
        <v>52</v>
      </c>
      <c r="F223" s="666" t="s">
        <v>3657</v>
      </c>
      <c r="G223" s="1245">
        <v>11000</v>
      </c>
      <c r="H223" s="1220" t="s">
        <v>3063</v>
      </c>
      <c r="I223" s="1355" t="s">
        <v>3453</v>
      </c>
      <c r="J223" s="1203"/>
      <c r="K223" s="1234" t="e">
        <f t="shared" ca="1" si="42"/>
        <v>#NAME?</v>
      </c>
      <c r="L223" s="1235"/>
      <c r="M223" s="1235"/>
      <c r="N223" s="1235"/>
      <c r="O223" s="1235">
        <v>5300</v>
      </c>
      <c r="P223" s="1356"/>
      <c r="S223" s="1238"/>
      <c r="U223" s="1239" t="e">
        <f t="shared" ca="1" si="0"/>
        <v>#NAME?</v>
      </c>
      <c r="V223" s="1239" t="e">
        <f t="shared" ca="1" si="3"/>
        <v>#NAME?</v>
      </c>
      <c r="W223" s="1240" t="e">
        <f t="shared" ca="1" si="1"/>
        <v>#NAME?</v>
      </c>
      <c r="X223" s="1378" t="e">
        <f t="shared" ca="1" si="2"/>
        <v>#NAME?</v>
      </c>
      <c r="Y223" s="666" t="s">
        <v>3572</v>
      </c>
      <c r="Z223" s="666" t="s">
        <v>4292</v>
      </c>
    </row>
    <row r="224" spans="1:27" ht="18">
      <c r="A224" s="1377">
        <v>44911</v>
      </c>
      <c r="B224" s="666" t="s">
        <v>3473</v>
      </c>
      <c r="C224" s="666"/>
      <c r="D224" s="666" t="s">
        <v>3570</v>
      </c>
      <c r="E224" s="666" t="s">
        <v>55</v>
      </c>
      <c r="F224" s="666" t="s">
        <v>3547</v>
      </c>
      <c r="G224" s="1245">
        <v>11000</v>
      </c>
      <c r="H224" s="1220" t="s">
        <v>3063</v>
      </c>
      <c r="I224" s="1355" t="s">
        <v>3453</v>
      </c>
      <c r="J224" s="1203"/>
      <c r="K224" s="1234" t="e">
        <f t="shared" ca="1" si="42"/>
        <v>#NAME?</v>
      </c>
      <c r="L224" s="1235"/>
      <c r="M224" s="1235"/>
      <c r="N224" s="1235"/>
      <c r="O224" s="1235">
        <v>5300</v>
      </c>
      <c r="P224" s="1356"/>
      <c r="S224" s="1238"/>
      <c r="U224" s="1239" t="e">
        <f t="shared" ca="1" si="0"/>
        <v>#NAME?</v>
      </c>
      <c r="V224" s="1239" t="e">
        <f t="shared" ca="1" si="3"/>
        <v>#NAME?</v>
      </c>
      <c r="W224" s="1240" t="e">
        <f t="shared" ca="1" si="1"/>
        <v>#NAME?</v>
      </c>
      <c r="X224" s="1378" t="e">
        <f t="shared" ca="1" si="2"/>
        <v>#NAME?</v>
      </c>
      <c r="Y224" s="666" t="s">
        <v>3572</v>
      </c>
      <c r="Z224" s="666" t="s">
        <v>4293</v>
      </c>
    </row>
    <row r="225" spans="1:27" ht="18">
      <c r="A225" s="1379">
        <v>44914</v>
      </c>
      <c r="B225" s="284" t="s">
        <v>3473</v>
      </c>
      <c r="C225" s="284"/>
      <c r="D225" s="284" t="s">
        <v>3570</v>
      </c>
      <c r="E225" s="284" t="s">
        <v>52</v>
      </c>
      <c r="F225" s="284" t="s">
        <v>3471</v>
      </c>
      <c r="G225" s="1342">
        <v>11000</v>
      </c>
      <c r="H225" s="1268" t="s">
        <v>3063</v>
      </c>
      <c r="I225" s="1380" t="s">
        <v>3453</v>
      </c>
      <c r="J225" s="1381"/>
      <c r="K225" s="1271" t="e">
        <f t="shared" ca="1" si="42"/>
        <v>#NAME?</v>
      </c>
      <c r="L225" s="1272"/>
      <c r="M225" s="1272"/>
      <c r="N225" s="1272"/>
      <c r="O225" s="1272">
        <v>5300</v>
      </c>
      <c r="P225" s="1384"/>
      <c r="Q225" s="81"/>
      <c r="R225" s="81"/>
      <c r="S225" s="1275"/>
      <c r="T225" s="81"/>
      <c r="U225" s="1239" t="e">
        <f t="shared" ca="1" si="0"/>
        <v>#NAME?</v>
      </c>
      <c r="V225" s="1239" t="e">
        <f t="shared" ca="1" si="3"/>
        <v>#NAME?</v>
      </c>
      <c r="W225" s="1240" t="e">
        <f t="shared" ca="1" si="1"/>
        <v>#NAME?</v>
      </c>
      <c r="X225" s="1383" t="e">
        <f t="shared" ca="1" si="2"/>
        <v>#NAME?</v>
      </c>
      <c r="Y225" s="284" t="s">
        <v>3572</v>
      </c>
      <c r="Z225" s="284" t="s">
        <v>4294</v>
      </c>
      <c r="AA225" s="81"/>
    </row>
    <row r="226" spans="1:27" ht="18">
      <c r="A226" s="1379">
        <v>44914</v>
      </c>
      <c r="B226" s="284" t="s">
        <v>3473</v>
      </c>
      <c r="C226" s="284"/>
      <c r="D226" s="284" t="s">
        <v>3570</v>
      </c>
      <c r="E226" s="284" t="s">
        <v>55</v>
      </c>
      <c r="F226" s="284" t="s">
        <v>3547</v>
      </c>
      <c r="G226" s="1342">
        <v>11000</v>
      </c>
      <c r="H226" s="1268" t="s">
        <v>3063</v>
      </c>
      <c r="I226" s="1380" t="s">
        <v>3453</v>
      </c>
      <c r="J226" s="1381"/>
      <c r="K226" s="1271" t="e">
        <f t="shared" ca="1" si="42"/>
        <v>#NAME?</v>
      </c>
      <c r="L226" s="1272"/>
      <c r="M226" s="1272"/>
      <c r="N226" s="1272"/>
      <c r="O226" s="1272">
        <v>5300</v>
      </c>
      <c r="P226" s="1384"/>
      <c r="Q226" s="81"/>
      <c r="R226" s="81"/>
      <c r="S226" s="1275"/>
      <c r="T226" s="81"/>
      <c r="U226" s="1239" t="e">
        <f t="shared" ca="1" si="0"/>
        <v>#NAME?</v>
      </c>
      <c r="V226" s="1239" t="e">
        <f t="shared" ca="1" si="3"/>
        <v>#NAME?</v>
      </c>
      <c r="W226" s="1240" t="e">
        <f t="shared" ca="1" si="1"/>
        <v>#NAME?</v>
      </c>
      <c r="X226" s="1383" t="e">
        <f t="shared" ca="1" si="2"/>
        <v>#NAME?</v>
      </c>
      <c r="Y226" s="284" t="s">
        <v>3572</v>
      </c>
      <c r="Z226" s="284" t="s">
        <v>4295</v>
      </c>
      <c r="AA226" s="81"/>
    </row>
    <row r="227" spans="1:27" ht="18">
      <c r="A227" s="1379">
        <v>44914</v>
      </c>
      <c r="B227" s="284" t="s">
        <v>3473</v>
      </c>
      <c r="C227" s="284"/>
      <c r="D227" s="284" t="s">
        <v>3570</v>
      </c>
      <c r="E227" s="284" t="s">
        <v>52</v>
      </c>
      <c r="F227" s="81"/>
      <c r="G227" s="1342">
        <v>11000</v>
      </c>
      <c r="H227" s="1268" t="s">
        <v>3063</v>
      </c>
      <c r="I227" s="1380" t="s">
        <v>3453</v>
      </c>
      <c r="J227" s="1381"/>
      <c r="K227" s="1271" t="e">
        <f t="shared" ca="1" si="42"/>
        <v>#NAME?</v>
      </c>
      <c r="L227" s="1272"/>
      <c r="M227" s="1272"/>
      <c r="N227" s="1272"/>
      <c r="O227" s="1272">
        <v>5300</v>
      </c>
      <c r="P227" s="1384"/>
      <c r="Q227" s="81"/>
      <c r="R227" s="81"/>
      <c r="S227" s="1275"/>
      <c r="T227" s="81"/>
      <c r="U227" s="1239" t="e">
        <f t="shared" ca="1" si="0"/>
        <v>#NAME?</v>
      </c>
      <c r="V227" s="1239" t="e">
        <f t="shared" ca="1" si="3"/>
        <v>#NAME?</v>
      </c>
      <c r="W227" s="1240" t="e">
        <f t="shared" ca="1" si="1"/>
        <v>#NAME?</v>
      </c>
      <c r="X227" s="1383" t="e">
        <f t="shared" ca="1" si="2"/>
        <v>#NAME?</v>
      </c>
      <c r="Y227" s="284" t="s">
        <v>3572</v>
      </c>
      <c r="Z227" s="284" t="s">
        <v>4296</v>
      </c>
      <c r="AA227" s="81"/>
    </row>
    <row r="228" spans="1:27" ht="18">
      <c r="A228" s="1379">
        <v>44914</v>
      </c>
      <c r="B228" s="284" t="s">
        <v>3473</v>
      </c>
      <c r="C228" s="284"/>
      <c r="D228" s="284" t="s">
        <v>3570</v>
      </c>
      <c r="E228" s="284" t="s">
        <v>55</v>
      </c>
      <c r="F228" s="284" t="s">
        <v>3547</v>
      </c>
      <c r="G228" s="1342">
        <v>11000</v>
      </c>
      <c r="H228" s="1268" t="s">
        <v>3063</v>
      </c>
      <c r="I228" s="1380" t="s">
        <v>3453</v>
      </c>
      <c r="J228" s="1381"/>
      <c r="K228" s="1271" t="e">
        <f t="shared" ca="1" si="42"/>
        <v>#NAME?</v>
      </c>
      <c r="L228" s="1272"/>
      <c r="M228" s="1272"/>
      <c r="N228" s="1272"/>
      <c r="O228" s="1272">
        <v>5300</v>
      </c>
      <c r="P228" s="1384"/>
      <c r="Q228" s="81"/>
      <c r="R228" s="81"/>
      <c r="S228" s="1275"/>
      <c r="T228" s="81"/>
      <c r="U228" s="1239" t="e">
        <f t="shared" ca="1" si="0"/>
        <v>#NAME?</v>
      </c>
      <c r="V228" s="1239" t="e">
        <f t="shared" ca="1" si="3"/>
        <v>#NAME?</v>
      </c>
      <c r="W228" s="1240" t="e">
        <f t="shared" ca="1" si="1"/>
        <v>#NAME?</v>
      </c>
      <c r="X228" s="1383" t="e">
        <f t="shared" ca="1" si="2"/>
        <v>#NAME?</v>
      </c>
      <c r="Y228" s="284" t="s">
        <v>3572</v>
      </c>
      <c r="Z228" s="284" t="s">
        <v>4297</v>
      </c>
      <c r="AA228" s="81"/>
    </row>
    <row r="229" spans="1:27" ht="18">
      <c r="A229" s="1377">
        <v>44915</v>
      </c>
      <c r="B229" s="666" t="s">
        <v>3473</v>
      </c>
      <c r="C229" s="666"/>
      <c r="D229" s="666" t="s">
        <v>3570</v>
      </c>
      <c r="E229" s="666" t="s">
        <v>52</v>
      </c>
      <c r="F229" s="666" t="s">
        <v>3545</v>
      </c>
      <c r="G229" s="1245">
        <v>11000</v>
      </c>
      <c r="H229" s="1220" t="s">
        <v>3063</v>
      </c>
      <c r="I229" s="1355" t="s">
        <v>3453</v>
      </c>
      <c r="J229" s="1203"/>
      <c r="K229" s="1234" t="e">
        <f t="shared" ca="1" si="42"/>
        <v>#NAME?</v>
      </c>
      <c r="L229" s="1235"/>
      <c r="M229" s="1235"/>
      <c r="N229" s="1235"/>
      <c r="O229" s="1235">
        <v>5300</v>
      </c>
      <c r="P229" s="1356"/>
      <c r="S229" s="1238"/>
      <c r="U229" s="1239" t="e">
        <f t="shared" ca="1" si="0"/>
        <v>#NAME?</v>
      </c>
      <c r="V229" s="1239" t="e">
        <f t="shared" ca="1" si="3"/>
        <v>#NAME?</v>
      </c>
      <c r="W229" s="1240" t="e">
        <f t="shared" ca="1" si="1"/>
        <v>#NAME?</v>
      </c>
      <c r="X229" s="1378" t="e">
        <f t="shared" ca="1" si="2"/>
        <v>#NAME?</v>
      </c>
      <c r="Y229" s="666" t="s">
        <v>3572</v>
      </c>
      <c r="Z229" s="666" t="s">
        <v>4298</v>
      </c>
    </row>
    <row r="230" spans="1:27" ht="18">
      <c r="A230" s="1377">
        <v>44915</v>
      </c>
      <c r="B230" s="666" t="s">
        <v>3473</v>
      </c>
      <c r="C230" s="666"/>
      <c r="D230" s="666" t="s">
        <v>3570</v>
      </c>
      <c r="E230" s="666" t="s">
        <v>55</v>
      </c>
      <c r="F230" s="666" t="s">
        <v>3547</v>
      </c>
      <c r="G230" s="1245">
        <v>11000</v>
      </c>
      <c r="H230" s="1220" t="s">
        <v>3063</v>
      </c>
      <c r="I230" s="1355" t="s">
        <v>3453</v>
      </c>
      <c r="J230" s="1203"/>
      <c r="K230" s="1234" t="e">
        <f t="shared" ca="1" si="42"/>
        <v>#NAME?</v>
      </c>
      <c r="L230" s="1235"/>
      <c r="M230" s="1235"/>
      <c r="N230" s="1235"/>
      <c r="O230" s="1235">
        <v>5300</v>
      </c>
      <c r="P230" s="1356"/>
      <c r="S230" s="1238"/>
      <c r="U230" s="1239" t="e">
        <f t="shared" ca="1" si="0"/>
        <v>#NAME?</v>
      </c>
      <c r="V230" s="1239" t="e">
        <f t="shared" ca="1" si="3"/>
        <v>#NAME?</v>
      </c>
      <c r="W230" s="1240" t="e">
        <f t="shared" ca="1" si="1"/>
        <v>#NAME?</v>
      </c>
      <c r="X230" s="1378" t="e">
        <f t="shared" ca="1" si="2"/>
        <v>#NAME?</v>
      </c>
      <c r="Y230" s="666" t="s">
        <v>3572</v>
      </c>
      <c r="Z230" s="666" t="s">
        <v>4299</v>
      </c>
    </row>
    <row r="231" spans="1:27" ht="18">
      <c r="A231" s="1377">
        <v>44915</v>
      </c>
      <c r="B231" s="666" t="s">
        <v>3473</v>
      </c>
      <c r="C231" s="666"/>
      <c r="D231" s="666" t="s">
        <v>3570</v>
      </c>
      <c r="E231" s="666" t="s">
        <v>52</v>
      </c>
      <c r="F231" s="666" t="s">
        <v>3629</v>
      </c>
      <c r="G231" s="1245">
        <v>11000</v>
      </c>
      <c r="H231" s="1220" t="s">
        <v>3063</v>
      </c>
      <c r="I231" s="1355" t="s">
        <v>3453</v>
      </c>
      <c r="J231" s="1203"/>
      <c r="K231" s="1234" t="e">
        <f t="shared" ca="1" si="42"/>
        <v>#NAME?</v>
      </c>
      <c r="L231" s="1235"/>
      <c r="M231" s="1235"/>
      <c r="N231" s="1235"/>
      <c r="O231" s="1235">
        <v>5300</v>
      </c>
      <c r="P231" s="1356"/>
      <c r="S231" s="1238"/>
      <c r="U231" s="1239" t="e">
        <f t="shared" ca="1" si="0"/>
        <v>#NAME?</v>
      </c>
      <c r="V231" s="1239" t="e">
        <f t="shared" ca="1" si="3"/>
        <v>#NAME?</v>
      </c>
      <c r="W231" s="1240" t="e">
        <f t="shared" ca="1" si="1"/>
        <v>#NAME?</v>
      </c>
      <c r="X231" s="1378" t="e">
        <f t="shared" ca="1" si="2"/>
        <v>#NAME?</v>
      </c>
      <c r="Y231" s="666" t="s">
        <v>3572</v>
      </c>
      <c r="Z231" s="666" t="s">
        <v>4300</v>
      </c>
    </row>
    <row r="232" spans="1:27" ht="18">
      <c r="A232" s="1377">
        <v>44915</v>
      </c>
      <c r="B232" s="666" t="s">
        <v>3473</v>
      </c>
      <c r="C232" s="666"/>
      <c r="D232" s="666" t="s">
        <v>3570</v>
      </c>
      <c r="E232" s="666" t="s">
        <v>55</v>
      </c>
      <c r="F232" s="666" t="s">
        <v>3547</v>
      </c>
      <c r="G232" s="1245">
        <v>11000</v>
      </c>
      <c r="H232" s="1220" t="s">
        <v>3063</v>
      </c>
      <c r="I232" s="1355" t="s">
        <v>3453</v>
      </c>
      <c r="J232" s="1203"/>
      <c r="K232" s="1234" t="e">
        <f t="shared" ca="1" si="42"/>
        <v>#NAME?</v>
      </c>
      <c r="L232" s="1235"/>
      <c r="M232" s="1235"/>
      <c r="N232" s="1235"/>
      <c r="O232" s="1235">
        <v>5300</v>
      </c>
      <c r="P232" s="1356"/>
      <c r="S232" s="1238"/>
      <c r="U232" s="1239" t="e">
        <f t="shared" ca="1" si="0"/>
        <v>#NAME?</v>
      </c>
      <c r="V232" s="1239" t="e">
        <f t="shared" ca="1" si="3"/>
        <v>#NAME?</v>
      </c>
      <c r="W232" s="1240" t="e">
        <f t="shared" ca="1" si="1"/>
        <v>#NAME?</v>
      </c>
      <c r="X232" s="1378" t="e">
        <f t="shared" ca="1" si="2"/>
        <v>#NAME?</v>
      </c>
      <c r="Y232" s="666" t="s">
        <v>3572</v>
      </c>
      <c r="Z232" s="666" t="s">
        <v>4301</v>
      </c>
    </row>
    <row r="233" spans="1:27" ht="18">
      <c r="A233" s="1377">
        <v>44916</v>
      </c>
      <c r="B233" s="666" t="s">
        <v>3473</v>
      </c>
      <c r="C233" s="666"/>
      <c r="D233" s="666" t="s">
        <v>3570</v>
      </c>
      <c r="E233" s="666" t="s">
        <v>52</v>
      </c>
      <c r="F233" s="666" t="s">
        <v>3714</v>
      </c>
      <c r="G233" s="1245">
        <v>11000</v>
      </c>
      <c r="H233" s="1220" t="s">
        <v>3063</v>
      </c>
      <c r="I233" s="1355" t="s">
        <v>3453</v>
      </c>
      <c r="J233" s="1203"/>
      <c r="K233" s="1234" t="e">
        <f t="shared" ca="1" si="42"/>
        <v>#NAME?</v>
      </c>
      <c r="L233" s="1235"/>
      <c r="M233" s="1235"/>
      <c r="N233" s="1235"/>
      <c r="O233" s="1235">
        <v>5300</v>
      </c>
      <c r="P233" s="1356"/>
      <c r="S233" s="1238"/>
      <c r="U233" s="1239" t="e">
        <f t="shared" ca="1" si="0"/>
        <v>#NAME?</v>
      </c>
      <c r="V233" s="1239" t="e">
        <f t="shared" ca="1" si="3"/>
        <v>#NAME?</v>
      </c>
      <c r="W233" s="1240" t="e">
        <f t="shared" ca="1" si="1"/>
        <v>#NAME?</v>
      </c>
      <c r="X233" s="1378" t="e">
        <f t="shared" ca="1" si="2"/>
        <v>#NAME?</v>
      </c>
      <c r="Y233" s="666" t="s">
        <v>3572</v>
      </c>
      <c r="Z233" s="666" t="s">
        <v>4302</v>
      </c>
    </row>
    <row r="234" spans="1:27" ht="18">
      <c r="A234" s="1377">
        <v>44916</v>
      </c>
      <c r="B234" s="666" t="s">
        <v>3473</v>
      </c>
      <c r="C234" s="666"/>
      <c r="D234" s="666" t="s">
        <v>3570</v>
      </c>
      <c r="E234" s="666" t="s">
        <v>55</v>
      </c>
      <c r="F234" s="666" t="s">
        <v>3547</v>
      </c>
      <c r="G234" s="1245">
        <v>11000</v>
      </c>
      <c r="H234" s="1220" t="s">
        <v>3063</v>
      </c>
      <c r="I234" s="1355" t="s">
        <v>3453</v>
      </c>
      <c r="J234" s="1203"/>
      <c r="K234" s="1234" t="e">
        <f t="shared" ca="1" si="42"/>
        <v>#NAME?</v>
      </c>
      <c r="L234" s="1235"/>
      <c r="M234" s="1235"/>
      <c r="N234" s="1235"/>
      <c r="O234" s="1235">
        <v>5300</v>
      </c>
      <c r="P234" s="1356"/>
      <c r="S234" s="1238"/>
      <c r="U234" s="1239" t="e">
        <f t="shared" ca="1" si="0"/>
        <v>#NAME?</v>
      </c>
      <c r="V234" s="1239" t="e">
        <f t="shared" ca="1" si="3"/>
        <v>#NAME?</v>
      </c>
      <c r="W234" s="1240" t="e">
        <f t="shared" ca="1" si="1"/>
        <v>#NAME?</v>
      </c>
      <c r="X234" s="1378" t="e">
        <f t="shared" ca="1" si="2"/>
        <v>#NAME?</v>
      </c>
      <c r="Y234" s="666" t="s">
        <v>3572</v>
      </c>
      <c r="Z234" s="666" t="s">
        <v>4303</v>
      </c>
    </row>
    <row r="235" spans="1:27" ht="18">
      <c r="A235" s="1385">
        <v>44916</v>
      </c>
      <c r="B235" s="1345" t="s">
        <v>3473</v>
      </c>
      <c r="C235" s="1345"/>
      <c r="D235" s="1345" t="s">
        <v>3570</v>
      </c>
      <c r="E235" s="1345" t="s">
        <v>52</v>
      </c>
      <c r="F235" s="1345" t="s">
        <v>3592</v>
      </c>
      <c r="G235" s="1361">
        <v>11000</v>
      </c>
      <c r="H235" s="1249" t="s">
        <v>3063</v>
      </c>
      <c r="I235" s="1362" t="s">
        <v>3453</v>
      </c>
      <c r="J235" s="1363"/>
      <c r="K235" s="1252" t="e">
        <f t="shared" ca="1" si="42"/>
        <v>#NAME?</v>
      </c>
      <c r="L235" s="1253"/>
      <c r="M235" s="1253"/>
      <c r="N235" s="1253"/>
      <c r="O235" s="1253">
        <v>5300</v>
      </c>
      <c r="P235" s="1352"/>
      <c r="Q235" s="1260"/>
      <c r="R235" s="1260"/>
      <c r="S235" s="1263"/>
      <c r="T235" s="1260"/>
      <c r="U235" s="1239" t="e">
        <f t="shared" ca="1" si="0"/>
        <v>#NAME?</v>
      </c>
      <c r="V235" s="1239" t="e">
        <f t="shared" ca="1" si="3"/>
        <v>#NAME?</v>
      </c>
      <c r="W235" s="1240" t="e">
        <f t="shared" ca="1" si="1"/>
        <v>#NAME?</v>
      </c>
      <c r="X235" s="1387" t="e">
        <f t="shared" ca="1" si="2"/>
        <v>#NAME?</v>
      </c>
      <c r="Y235" s="1345" t="s">
        <v>3572</v>
      </c>
      <c r="Z235" s="1345" t="s">
        <v>4304</v>
      </c>
      <c r="AA235" s="1260"/>
    </row>
    <row r="236" spans="1:27" ht="18">
      <c r="A236" s="1377">
        <v>44916</v>
      </c>
      <c r="B236" s="666" t="s">
        <v>3473</v>
      </c>
      <c r="C236" s="666"/>
      <c r="D236" s="666" t="s">
        <v>3570</v>
      </c>
      <c r="E236" s="666" t="s">
        <v>55</v>
      </c>
      <c r="F236" s="666" t="s">
        <v>3547</v>
      </c>
      <c r="G236" s="1245">
        <v>11000</v>
      </c>
      <c r="H236" s="1220" t="s">
        <v>3063</v>
      </c>
      <c r="I236" s="1355" t="s">
        <v>3453</v>
      </c>
      <c r="J236" s="1203"/>
      <c r="K236" s="1234" t="e">
        <f t="shared" ca="1" si="42"/>
        <v>#NAME?</v>
      </c>
      <c r="L236" s="1235"/>
      <c r="M236" s="1235"/>
      <c r="N236" s="1235"/>
      <c r="O236" s="1235">
        <v>5300</v>
      </c>
      <c r="P236" s="1356"/>
      <c r="S236" s="1238"/>
      <c r="U236" s="1239" t="e">
        <f t="shared" ca="1" si="0"/>
        <v>#NAME?</v>
      </c>
      <c r="V236" s="1239" t="e">
        <f t="shared" ca="1" si="3"/>
        <v>#NAME?</v>
      </c>
      <c r="W236" s="1240" t="e">
        <f t="shared" ca="1" si="1"/>
        <v>#NAME?</v>
      </c>
      <c r="X236" s="1378" t="e">
        <f t="shared" ca="1" si="2"/>
        <v>#NAME?</v>
      </c>
      <c r="Y236" s="666" t="s">
        <v>3572</v>
      </c>
      <c r="Z236" s="666" t="s">
        <v>4305</v>
      </c>
    </row>
    <row r="237" spans="1:27" ht="18">
      <c r="A237" s="1377">
        <v>44917</v>
      </c>
      <c r="B237" s="666" t="s">
        <v>3473</v>
      </c>
      <c r="C237" s="666"/>
      <c r="D237" s="666" t="s">
        <v>3570</v>
      </c>
      <c r="E237" s="666" t="s">
        <v>55</v>
      </c>
      <c r="F237" s="666" t="s">
        <v>3524</v>
      </c>
      <c r="G237" s="1245">
        <v>11000</v>
      </c>
      <c r="H237" s="1220" t="s">
        <v>3063</v>
      </c>
      <c r="I237" s="1355" t="s">
        <v>3453</v>
      </c>
      <c r="J237" s="1203"/>
      <c r="K237" s="1234" t="e">
        <f t="shared" ca="1" si="42"/>
        <v>#NAME?</v>
      </c>
      <c r="L237" s="1235"/>
      <c r="M237" s="1235"/>
      <c r="N237" s="1235"/>
      <c r="O237" s="1235">
        <v>5300</v>
      </c>
      <c r="P237" s="1356"/>
      <c r="S237" s="1238"/>
      <c r="U237" s="1239" t="e">
        <f t="shared" ca="1" si="0"/>
        <v>#NAME?</v>
      </c>
      <c r="V237" s="1239" t="e">
        <f t="shared" ca="1" si="3"/>
        <v>#NAME?</v>
      </c>
      <c r="W237" s="1240" t="e">
        <f t="shared" ca="1" si="1"/>
        <v>#NAME?</v>
      </c>
      <c r="X237" s="1378" t="e">
        <f t="shared" ca="1" si="2"/>
        <v>#NAME?</v>
      </c>
      <c r="Y237" s="666" t="s">
        <v>3572</v>
      </c>
      <c r="Z237" s="666" t="s">
        <v>4306</v>
      </c>
    </row>
    <row r="238" spans="1:27" ht="18">
      <c r="A238" s="1377">
        <v>44917</v>
      </c>
      <c r="B238" s="666" t="s">
        <v>3473</v>
      </c>
      <c r="C238" s="666"/>
      <c r="D238" s="666" t="s">
        <v>3570</v>
      </c>
      <c r="E238" s="666" t="s">
        <v>3591</v>
      </c>
      <c r="F238" s="666" t="s">
        <v>3547</v>
      </c>
      <c r="G238" s="1245">
        <v>11000</v>
      </c>
      <c r="H238" s="1220" t="s">
        <v>3063</v>
      </c>
      <c r="I238" s="1355" t="s">
        <v>3453</v>
      </c>
      <c r="J238" s="1203"/>
      <c r="K238" s="1234" t="e">
        <f t="shared" ca="1" si="42"/>
        <v>#NAME?</v>
      </c>
      <c r="L238" s="1235"/>
      <c r="M238" s="1235"/>
      <c r="N238" s="1235"/>
      <c r="O238" s="1235">
        <v>5300</v>
      </c>
      <c r="P238" s="1356"/>
      <c r="S238" s="1238"/>
      <c r="U238" s="1239" t="e">
        <f t="shared" ca="1" si="0"/>
        <v>#NAME?</v>
      </c>
      <c r="V238" s="1239" t="e">
        <f t="shared" ca="1" si="3"/>
        <v>#NAME?</v>
      </c>
      <c r="W238" s="1240" t="e">
        <f t="shared" ca="1" si="1"/>
        <v>#NAME?</v>
      </c>
      <c r="X238" s="1378" t="e">
        <f t="shared" ca="1" si="2"/>
        <v>#NAME?</v>
      </c>
      <c r="Y238" s="666" t="s">
        <v>3572</v>
      </c>
      <c r="Z238" s="666" t="s">
        <v>4307</v>
      </c>
    </row>
    <row r="239" spans="1:27" ht="18">
      <c r="A239" s="1377">
        <v>44917</v>
      </c>
      <c r="B239" s="666" t="s">
        <v>3473</v>
      </c>
      <c r="C239" s="666"/>
      <c r="D239" s="666" t="s">
        <v>3570</v>
      </c>
      <c r="E239" s="666" t="s">
        <v>55</v>
      </c>
      <c r="F239" s="666" t="s">
        <v>3463</v>
      </c>
      <c r="G239" s="1245">
        <v>11000</v>
      </c>
      <c r="H239" s="1220" t="s">
        <v>3063</v>
      </c>
      <c r="I239" s="1355" t="s">
        <v>3453</v>
      </c>
      <c r="J239" s="1203"/>
      <c r="K239" s="1234" t="e">
        <f t="shared" ca="1" si="42"/>
        <v>#NAME?</v>
      </c>
      <c r="L239" s="1235"/>
      <c r="M239" s="1235"/>
      <c r="N239" s="1235"/>
      <c r="O239" s="1235">
        <v>5300</v>
      </c>
      <c r="P239" s="1356"/>
      <c r="S239" s="1238"/>
      <c r="U239" s="1239" t="e">
        <f t="shared" ca="1" si="0"/>
        <v>#NAME?</v>
      </c>
      <c r="V239" s="1239" t="e">
        <f t="shared" ca="1" si="3"/>
        <v>#NAME?</v>
      </c>
      <c r="W239" s="1240" t="e">
        <f t="shared" ca="1" si="1"/>
        <v>#NAME?</v>
      </c>
      <c r="X239" s="1378" t="e">
        <f t="shared" ca="1" si="2"/>
        <v>#NAME?</v>
      </c>
      <c r="Y239" s="666" t="s">
        <v>3572</v>
      </c>
      <c r="Z239" s="666" t="s">
        <v>4308</v>
      </c>
    </row>
    <row r="240" spans="1:27" ht="18">
      <c r="A240" s="1377">
        <v>44917</v>
      </c>
      <c r="B240" s="666" t="s">
        <v>3473</v>
      </c>
      <c r="C240" s="666"/>
      <c r="D240" s="666" t="s">
        <v>3570</v>
      </c>
      <c r="E240" s="666" t="s">
        <v>27</v>
      </c>
      <c r="F240" s="666" t="s">
        <v>3547</v>
      </c>
      <c r="G240" s="1245">
        <v>11000</v>
      </c>
      <c r="H240" s="1220" t="s">
        <v>3063</v>
      </c>
      <c r="I240" s="1355" t="s">
        <v>3453</v>
      </c>
      <c r="J240" s="1203"/>
      <c r="K240" s="1234" t="e">
        <f t="shared" ca="1" si="42"/>
        <v>#NAME?</v>
      </c>
      <c r="L240" s="1235"/>
      <c r="M240" s="1235"/>
      <c r="N240" s="1235"/>
      <c r="O240" s="1235">
        <v>5300</v>
      </c>
      <c r="P240" s="1356"/>
      <c r="S240" s="1238"/>
      <c r="U240" s="1239" t="e">
        <f t="shared" ca="1" si="0"/>
        <v>#NAME?</v>
      </c>
      <c r="V240" s="1239" t="e">
        <f t="shared" ca="1" si="3"/>
        <v>#NAME?</v>
      </c>
      <c r="W240" s="1240" t="e">
        <f t="shared" ca="1" si="1"/>
        <v>#NAME?</v>
      </c>
      <c r="X240" s="1378" t="e">
        <f t="shared" ca="1" si="2"/>
        <v>#NAME?</v>
      </c>
      <c r="Y240" s="666" t="s">
        <v>3572</v>
      </c>
      <c r="Z240" s="666" t="s">
        <v>4309</v>
      </c>
    </row>
    <row r="241" spans="1:26" ht="18">
      <c r="A241" s="1377">
        <v>44918</v>
      </c>
      <c r="B241" s="666" t="s">
        <v>3473</v>
      </c>
      <c r="C241" s="666"/>
      <c r="D241" s="666" t="s">
        <v>3570</v>
      </c>
      <c r="E241" s="666" t="s">
        <v>52</v>
      </c>
      <c r="F241" s="666" t="s">
        <v>3486</v>
      </c>
      <c r="G241" s="1245">
        <v>11000</v>
      </c>
      <c r="H241" s="1220" t="s">
        <v>3063</v>
      </c>
      <c r="I241" s="1355" t="s">
        <v>3453</v>
      </c>
      <c r="J241" s="1203"/>
      <c r="K241" s="1234" t="e">
        <f t="shared" ca="1" si="42"/>
        <v>#NAME?</v>
      </c>
      <c r="L241" s="1235"/>
      <c r="M241" s="1235"/>
      <c r="N241" s="1235"/>
      <c r="O241" s="1235">
        <v>5300</v>
      </c>
      <c r="P241" s="1356"/>
      <c r="S241" s="1238"/>
      <c r="U241" s="1239" t="e">
        <f t="shared" ca="1" si="0"/>
        <v>#NAME?</v>
      </c>
      <c r="V241" s="1239" t="e">
        <f t="shared" ca="1" si="3"/>
        <v>#NAME?</v>
      </c>
      <c r="W241" s="1240" t="e">
        <f t="shared" ca="1" si="1"/>
        <v>#NAME?</v>
      </c>
      <c r="X241" s="1378" t="e">
        <f t="shared" ca="1" si="2"/>
        <v>#NAME?</v>
      </c>
      <c r="Y241" s="666" t="s">
        <v>3572</v>
      </c>
      <c r="Z241" s="666" t="s">
        <v>4310</v>
      </c>
    </row>
    <row r="242" spans="1:26" ht="18">
      <c r="A242" s="1377">
        <v>44918</v>
      </c>
      <c r="B242" s="666" t="s">
        <v>3473</v>
      </c>
      <c r="C242" s="666"/>
      <c r="D242" s="666" t="s">
        <v>3570</v>
      </c>
      <c r="E242" s="666" t="s">
        <v>55</v>
      </c>
      <c r="F242" s="666" t="s">
        <v>3547</v>
      </c>
      <c r="G242" s="1245">
        <v>11000</v>
      </c>
      <c r="H242" s="1220" t="s">
        <v>3063</v>
      </c>
      <c r="I242" s="1355" t="s">
        <v>3453</v>
      </c>
      <c r="J242" s="1203"/>
      <c r="K242" s="1234" t="e">
        <f t="shared" ca="1" si="42"/>
        <v>#NAME?</v>
      </c>
      <c r="L242" s="1235"/>
      <c r="M242" s="1235"/>
      <c r="N242" s="1235"/>
      <c r="O242" s="1235">
        <v>5300</v>
      </c>
      <c r="P242" s="1356"/>
      <c r="S242" s="1238"/>
      <c r="U242" s="1239" t="e">
        <f t="shared" ca="1" si="0"/>
        <v>#NAME?</v>
      </c>
      <c r="V242" s="1239" t="e">
        <f t="shared" ca="1" si="3"/>
        <v>#NAME?</v>
      </c>
      <c r="W242" s="1240" t="e">
        <f t="shared" ca="1" si="1"/>
        <v>#NAME?</v>
      </c>
      <c r="X242" s="1378" t="e">
        <f t="shared" ca="1" si="2"/>
        <v>#NAME?</v>
      </c>
      <c r="Y242" s="666" t="s">
        <v>3572</v>
      </c>
      <c r="Z242" s="666" t="s">
        <v>4311</v>
      </c>
    </row>
    <row r="243" spans="1:26" ht="18">
      <c r="A243" s="1377">
        <v>44918</v>
      </c>
      <c r="B243" s="666" t="s">
        <v>3473</v>
      </c>
      <c r="C243" s="666"/>
      <c r="D243" s="666" t="s">
        <v>3570</v>
      </c>
      <c r="E243" s="666" t="s">
        <v>55</v>
      </c>
      <c r="F243" s="666"/>
      <c r="G243" s="1245">
        <v>11000</v>
      </c>
      <c r="H243" s="1220" t="s">
        <v>3063</v>
      </c>
      <c r="I243" s="1355" t="s">
        <v>3453</v>
      </c>
      <c r="J243" s="1203"/>
      <c r="K243" s="1234" t="e">
        <f t="shared" ca="1" si="42"/>
        <v>#NAME?</v>
      </c>
      <c r="L243" s="1235"/>
      <c r="M243" s="1235"/>
      <c r="N243" s="1235"/>
      <c r="O243" s="1235">
        <v>5300</v>
      </c>
      <c r="P243" s="1356"/>
      <c r="S243" s="1238"/>
      <c r="U243" s="1239" t="e">
        <f t="shared" ca="1" si="0"/>
        <v>#NAME?</v>
      </c>
      <c r="V243" s="1239" t="e">
        <f t="shared" ca="1" si="3"/>
        <v>#NAME?</v>
      </c>
      <c r="W243" s="1240" t="e">
        <f t="shared" ca="1" si="1"/>
        <v>#NAME?</v>
      </c>
      <c r="X243" s="1378" t="e">
        <f t="shared" ca="1" si="2"/>
        <v>#NAME?</v>
      </c>
      <c r="Y243" s="666" t="s">
        <v>3572</v>
      </c>
      <c r="Z243" s="666" t="s">
        <v>4312</v>
      </c>
    </row>
    <row r="244" spans="1:26" ht="18">
      <c r="A244" s="1377">
        <v>44918</v>
      </c>
      <c r="B244" s="666" t="s">
        <v>3473</v>
      </c>
      <c r="C244" s="666"/>
      <c r="D244" s="666" t="s">
        <v>3570</v>
      </c>
      <c r="E244" s="666" t="s">
        <v>52</v>
      </c>
      <c r="F244" s="666" t="s">
        <v>3547</v>
      </c>
      <c r="G244" s="1245">
        <v>11000</v>
      </c>
      <c r="H244" s="1220" t="s">
        <v>3063</v>
      </c>
      <c r="I244" s="1355" t="s">
        <v>3453</v>
      </c>
      <c r="J244" s="1203"/>
      <c r="K244" s="1234" t="e">
        <f t="shared" ca="1" si="42"/>
        <v>#NAME?</v>
      </c>
      <c r="L244" s="1235"/>
      <c r="M244" s="1235"/>
      <c r="N244" s="1235"/>
      <c r="O244" s="1235">
        <v>5300</v>
      </c>
      <c r="P244" s="1356"/>
      <c r="S244" s="1238"/>
      <c r="U244" s="1239" t="e">
        <f t="shared" ca="1" si="0"/>
        <v>#NAME?</v>
      </c>
      <c r="V244" s="1239" t="e">
        <f t="shared" ca="1" si="3"/>
        <v>#NAME?</v>
      </c>
      <c r="W244" s="1240" t="e">
        <f t="shared" ca="1" si="1"/>
        <v>#NAME?</v>
      </c>
      <c r="X244" s="1378" t="e">
        <f t="shared" ca="1" si="2"/>
        <v>#NAME?</v>
      </c>
      <c r="Y244" s="666" t="s">
        <v>3572</v>
      </c>
      <c r="Z244" s="666" t="s">
        <v>4313</v>
      </c>
    </row>
    <row r="245" spans="1:26" ht="18">
      <c r="A245" s="1377">
        <v>44921</v>
      </c>
      <c r="B245" s="666" t="s">
        <v>3473</v>
      </c>
      <c r="C245" s="666"/>
      <c r="D245" s="666" t="s">
        <v>3570</v>
      </c>
      <c r="E245" s="666" t="s">
        <v>52</v>
      </c>
      <c r="F245" s="666" t="s">
        <v>3512</v>
      </c>
      <c r="G245" s="1245">
        <v>11000</v>
      </c>
      <c r="H245" s="1220" t="s">
        <v>3063</v>
      </c>
      <c r="I245" s="1355" t="s">
        <v>3453</v>
      </c>
      <c r="J245" s="1203"/>
      <c r="K245" s="1234" t="e">
        <f t="shared" ca="1" si="42"/>
        <v>#NAME?</v>
      </c>
      <c r="L245" s="1235"/>
      <c r="M245" s="1235"/>
      <c r="N245" s="1235"/>
      <c r="O245" s="1235">
        <v>5300</v>
      </c>
      <c r="P245" s="1356"/>
      <c r="S245" s="1238"/>
      <c r="U245" s="1239" t="e">
        <f t="shared" ca="1" si="0"/>
        <v>#NAME?</v>
      </c>
      <c r="V245" s="1239" t="e">
        <f t="shared" ca="1" si="3"/>
        <v>#NAME?</v>
      </c>
      <c r="W245" s="1240" t="e">
        <f t="shared" ca="1" si="1"/>
        <v>#NAME?</v>
      </c>
      <c r="X245" s="1378" t="e">
        <f t="shared" ca="1" si="2"/>
        <v>#NAME?</v>
      </c>
      <c r="Y245" s="666" t="s">
        <v>3572</v>
      </c>
      <c r="Z245" s="666" t="s">
        <v>4314</v>
      </c>
    </row>
    <row r="246" spans="1:26" ht="18">
      <c r="A246" s="1377">
        <v>44921</v>
      </c>
      <c r="B246" s="666" t="s">
        <v>3473</v>
      </c>
      <c r="C246" s="666"/>
      <c r="D246" s="666" t="s">
        <v>3570</v>
      </c>
      <c r="E246" s="666" t="s">
        <v>55</v>
      </c>
      <c r="F246" s="666" t="s">
        <v>3571</v>
      </c>
      <c r="G246" s="1245">
        <v>11000</v>
      </c>
      <c r="H246" s="1220" t="s">
        <v>3063</v>
      </c>
      <c r="I246" s="1355" t="s">
        <v>3453</v>
      </c>
      <c r="J246" s="1203"/>
      <c r="K246" s="1234" t="e">
        <f t="shared" ca="1" si="42"/>
        <v>#NAME?</v>
      </c>
      <c r="L246" s="1235"/>
      <c r="M246" s="1235"/>
      <c r="N246" s="1235"/>
      <c r="O246" s="1235">
        <v>5300</v>
      </c>
      <c r="P246" s="1356"/>
      <c r="S246" s="1238"/>
      <c r="U246" s="1239" t="e">
        <f t="shared" ca="1" si="0"/>
        <v>#NAME?</v>
      </c>
      <c r="V246" s="1239" t="e">
        <f t="shared" ca="1" si="3"/>
        <v>#NAME?</v>
      </c>
      <c r="W246" s="1240" t="e">
        <f t="shared" ca="1" si="1"/>
        <v>#NAME?</v>
      </c>
      <c r="X246" s="1378" t="e">
        <f t="shared" ca="1" si="2"/>
        <v>#NAME?</v>
      </c>
      <c r="Y246" s="666" t="s">
        <v>3572</v>
      </c>
      <c r="Z246" s="666" t="s">
        <v>4315</v>
      </c>
    </row>
    <row r="247" spans="1:26" ht="18">
      <c r="A247" s="1377">
        <v>44921</v>
      </c>
      <c r="B247" s="666" t="s">
        <v>3473</v>
      </c>
      <c r="C247" s="666"/>
      <c r="D247" s="666" t="s">
        <v>3570</v>
      </c>
      <c r="E247" s="666" t="s">
        <v>52</v>
      </c>
      <c r="F247" s="666" t="s">
        <v>3512</v>
      </c>
      <c r="G247" s="1245">
        <v>11000</v>
      </c>
      <c r="H247" s="1220" t="s">
        <v>3063</v>
      </c>
      <c r="I247" s="1355" t="s">
        <v>3453</v>
      </c>
      <c r="J247" s="1203"/>
      <c r="K247" s="1234" t="e">
        <f t="shared" ca="1" si="42"/>
        <v>#NAME?</v>
      </c>
      <c r="L247" s="1235"/>
      <c r="M247" s="1235"/>
      <c r="N247" s="1235"/>
      <c r="O247" s="1235">
        <v>5300</v>
      </c>
      <c r="P247" s="1356"/>
      <c r="S247" s="1238"/>
      <c r="U247" s="1239" t="e">
        <f t="shared" ca="1" si="0"/>
        <v>#NAME?</v>
      </c>
      <c r="V247" s="1239" t="e">
        <f t="shared" ca="1" si="3"/>
        <v>#NAME?</v>
      </c>
      <c r="W247" s="1240" t="e">
        <f t="shared" ca="1" si="1"/>
        <v>#NAME?</v>
      </c>
      <c r="X247" s="1378" t="e">
        <f t="shared" ca="1" si="2"/>
        <v>#NAME?</v>
      </c>
      <c r="Y247" s="666" t="s">
        <v>3572</v>
      </c>
      <c r="Z247" s="666" t="s">
        <v>4316</v>
      </c>
    </row>
    <row r="248" spans="1:26" ht="18">
      <c r="A248" s="1377">
        <v>44921</v>
      </c>
      <c r="B248" s="666" t="s">
        <v>3473</v>
      </c>
      <c r="C248" s="666"/>
      <c r="D248" s="666" t="s">
        <v>3570</v>
      </c>
      <c r="E248" s="666" t="s">
        <v>55</v>
      </c>
      <c r="F248" s="666" t="s">
        <v>3571</v>
      </c>
      <c r="G248" s="1245">
        <v>11000</v>
      </c>
      <c r="H248" s="1220" t="s">
        <v>3063</v>
      </c>
      <c r="I248" s="1355" t="s">
        <v>3453</v>
      </c>
      <c r="J248" s="1203"/>
      <c r="K248" s="1234" t="e">
        <f t="shared" ca="1" si="42"/>
        <v>#NAME?</v>
      </c>
      <c r="L248" s="1235"/>
      <c r="M248" s="1235"/>
      <c r="N248" s="1235"/>
      <c r="O248" s="1235">
        <v>5300</v>
      </c>
      <c r="P248" s="1356"/>
      <c r="S248" s="1238"/>
      <c r="U248" s="1239" t="e">
        <f t="shared" ca="1" si="0"/>
        <v>#NAME?</v>
      </c>
      <c r="V248" s="1239" t="e">
        <f t="shared" ca="1" si="3"/>
        <v>#NAME?</v>
      </c>
      <c r="W248" s="1240" t="e">
        <f t="shared" ca="1" si="1"/>
        <v>#NAME?</v>
      </c>
      <c r="X248" s="1378" t="e">
        <f t="shared" ca="1" si="2"/>
        <v>#NAME?</v>
      </c>
      <c r="Y248" s="666" t="s">
        <v>3572</v>
      </c>
      <c r="Z248" s="666" t="s">
        <v>4317</v>
      </c>
    </row>
    <row r="249" spans="1:26" ht="18">
      <c r="A249" s="1377">
        <v>44906</v>
      </c>
      <c r="B249" s="666" t="s">
        <v>1170</v>
      </c>
      <c r="C249" s="666" t="s">
        <v>3446</v>
      </c>
      <c r="D249" s="666" t="s">
        <v>1090</v>
      </c>
      <c r="E249" s="666" t="s">
        <v>86</v>
      </c>
      <c r="F249" s="666" t="s">
        <v>3545</v>
      </c>
      <c r="G249" s="1245">
        <v>10000</v>
      </c>
      <c r="H249" s="1220" t="s">
        <v>3063</v>
      </c>
      <c r="I249" s="1355" t="s">
        <v>3453</v>
      </c>
      <c r="J249" s="1203"/>
      <c r="K249" s="1234" t="e">
        <f t="shared" ca="1" si="42"/>
        <v>#NAME?</v>
      </c>
      <c r="L249" s="1235" t="e">
        <f t="shared" ref="L249:L251" ca="1" si="43">_xludf.IFS(C249="成田机场",4000,C249="羽田机场",1000,D249="VIP-limo",0)</f>
        <v>#NAME?</v>
      </c>
      <c r="M249" s="1235"/>
      <c r="N249" s="1235"/>
      <c r="O249" s="1235">
        <v>3000</v>
      </c>
      <c r="P249" s="1356"/>
      <c r="Q249" s="1239"/>
      <c r="R249" s="1239"/>
      <c r="S249" s="1237"/>
      <c r="T249" s="1239"/>
      <c r="U249" s="1239" t="e">
        <f t="shared" ca="1" si="0"/>
        <v>#NAME?</v>
      </c>
      <c r="V249" s="1239" t="e">
        <f t="shared" ca="1" si="3"/>
        <v>#NAME?</v>
      </c>
      <c r="W249" s="1240" t="e">
        <f t="shared" ca="1" si="1"/>
        <v>#NAME?</v>
      </c>
      <c r="X249" s="1378" t="e">
        <f t="shared" ca="1" si="2"/>
        <v>#NAME?</v>
      </c>
      <c r="Y249" s="666" t="s">
        <v>27</v>
      </c>
      <c r="Z249" s="666" t="s">
        <v>4318</v>
      </c>
    </row>
    <row r="250" spans="1:26" ht="18">
      <c r="A250" s="1377">
        <v>44906</v>
      </c>
      <c r="B250" s="666" t="s">
        <v>570</v>
      </c>
      <c r="C250" s="666" t="s">
        <v>3446</v>
      </c>
      <c r="D250" s="666" t="s">
        <v>3521</v>
      </c>
      <c r="E250" s="666" t="s">
        <v>52</v>
      </c>
      <c r="F250" s="666" t="s">
        <v>3501</v>
      </c>
      <c r="G250" s="1245">
        <v>10000</v>
      </c>
      <c r="H250" s="1220" t="s">
        <v>3063</v>
      </c>
      <c r="I250" s="1355" t="s">
        <v>3453</v>
      </c>
      <c r="J250" s="1203"/>
      <c r="K250" s="1234" t="e">
        <f t="shared" ca="1" si="42"/>
        <v>#NAME?</v>
      </c>
      <c r="L250" s="1235" t="e">
        <f t="shared" ca="1" si="43"/>
        <v>#NAME?</v>
      </c>
      <c r="M250" s="1235"/>
      <c r="N250" s="1235"/>
      <c r="O250" s="1235">
        <v>3000</v>
      </c>
      <c r="P250" s="1356"/>
      <c r="S250" s="1238"/>
      <c r="U250" s="1239" t="e">
        <f t="shared" ca="1" si="0"/>
        <v>#NAME?</v>
      </c>
      <c r="V250" s="1239" t="e">
        <f t="shared" ca="1" si="3"/>
        <v>#NAME?</v>
      </c>
      <c r="W250" s="1240" t="e">
        <f t="shared" ca="1" si="1"/>
        <v>#NAME?</v>
      </c>
      <c r="X250" s="1378" t="e">
        <f t="shared" ca="1" si="2"/>
        <v>#NAME?</v>
      </c>
      <c r="Y250" s="666" t="s">
        <v>107</v>
      </c>
      <c r="Z250" s="666" t="s">
        <v>4319</v>
      </c>
    </row>
    <row r="251" spans="1:26" ht="18">
      <c r="A251" s="1377">
        <v>44909</v>
      </c>
      <c r="B251" s="666" t="s">
        <v>570</v>
      </c>
      <c r="C251" s="666" t="s">
        <v>3446</v>
      </c>
      <c r="D251" s="666" t="s">
        <v>1238</v>
      </c>
      <c r="E251" s="666" t="s">
        <v>3079</v>
      </c>
      <c r="F251" s="666" t="s">
        <v>4208</v>
      </c>
      <c r="G251" s="1245">
        <v>10000</v>
      </c>
      <c r="H251" s="1220" t="s">
        <v>3063</v>
      </c>
      <c r="I251" s="1355" t="s">
        <v>3453</v>
      </c>
      <c r="J251" s="1203"/>
      <c r="K251" s="1234" t="e">
        <f t="shared" ca="1" si="42"/>
        <v>#NAME?</v>
      </c>
      <c r="L251" s="1235" t="e">
        <f t="shared" ca="1" si="43"/>
        <v>#NAME?</v>
      </c>
      <c r="M251" s="1235"/>
      <c r="N251" s="1235"/>
      <c r="O251" s="1235">
        <v>3000</v>
      </c>
      <c r="P251" s="1356"/>
      <c r="S251" s="1238"/>
      <c r="U251" s="1239" t="e">
        <f t="shared" ca="1" si="0"/>
        <v>#NAME?</v>
      </c>
      <c r="V251" s="1239" t="e">
        <f t="shared" ca="1" si="3"/>
        <v>#NAME?</v>
      </c>
      <c r="W251" s="1240" t="e">
        <f t="shared" ca="1" si="1"/>
        <v>#NAME?</v>
      </c>
      <c r="X251" s="1378" t="e">
        <f t="shared" ca="1" si="2"/>
        <v>#NAME?</v>
      </c>
      <c r="Y251" s="666" t="s">
        <v>1540</v>
      </c>
      <c r="Z251" s="666" t="s">
        <v>4320</v>
      </c>
    </row>
    <row r="252" spans="1:26" ht="18">
      <c r="A252" s="1377">
        <v>44912</v>
      </c>
      <c r="B252" s="666" t="s">
        <v>1170</v>
      </c>
      <c r="C252" s="666" t="s">
        <v>3446</v>
      </c>
      <c r="D252" s="666" t="s">
        <v>3697</v>
      </c>
      <c r="E252" s="666" t="s">
        <v>86</v>
      </c>
      <c r="F252" s="666" t="s">
        <v>3486</v>
      </c>
      <c r="G252" s="1245">
        <v>9000</v>
      </c>
      <c r="H252" s="1220" t="s">
        <v>3050</v>
      </c>
      <c r="I252" s="1355" t="s">
        <v>3453</v>
      </c>
      <c r="J252" s="1203"/>
      <c r="K252" s="1234" t="e">
        <f t="shared" ca="1" si="42"/>
        <v>#NAME?</v>
      </c>
      <c r="L252" s="1235"/>
      <c r="M252" s="1235"/>
      <c r="N252" s="1235"/>
      <c r="O252" s="1235">
        <v>3000</v>
      </c>
      <c r="P252" s="1356"/>
      <c r="S252" s="1238"/>
      <c r="U252" s="1239" t="e">
        <f t="shared" ca="1" si="0"/>
        <v>#NAME?</v>
      </c>
      <c r="V252" s="1239" t="e">
        <f t="shared" ca="1" si="3"/>
        <v>#NAME?</v>
      </c>
      <c r="W252" s="1240" t="e">
        <f t="shared" ca="1" si="1"/>
        <v>#NAME?</v>
      </c>
      <c r="X252" s="1378" t="e">
        <f t="shared" ca="1" si="2"/>
        <v>#NAME?</v>
      </c>
      <c r="Y252" s="666" t="s">
        <v>3508</v>
      </c>
      <c r="Z252" s="666" t="s">
        <v>4321</v>
      </c>
    </row>
    <row r="253" spans="1:26" ht="18">
      <c r="A253" s="1377">
        <v>44912</v>
      </c>
      <c r="B253" s="666" t="s">
        <v>3473</v>
      </c>
      <c r="C253" s="666"/>
      <c r="D253" s="666" t="s">
        <v>462</v>
      </c>
      <c r="E253" s="666" t="s">
        <v>98</v>
      </c>
      <c r="F253" s="666" t="s">
        <v>4322</v>
      </c>
      <c r="G253" s="1245">
        <v>10000</v>
      </c>
      <c r="H253" s="1220" t="s">
        <v>3063</v>
      </c>
      <c r="I253" s="1355" t="s">
        <v>3453</v>
      </c>
      <c r="J253" s="1203"/>
      <c r="K253" s="1234">
        <v>1200</v>
      </c>
      <c r="L253" s="1235">
        <v>1000</v>
      </c>
      <c r="M253" s="1235"/>
      <c r="N253" s="1235"/>
      <c r="O253" s="1235">
        <v>3000</v>
      </c>
      <c r="P253" s="1356"/>
      <c r="S253" s="1238"/>
      <c r="U253" s="1239">
        <f t="shared" si="0"/>
        <v>7800</v>
      </c>
      <c r="V253" s="1239">
        <f t="shared" si="3"/>
        <v>709.09090909090992</v>
      </c>
      <c r="W253" s="1240">
        <f t="shared" si="1"/>
        <v>4090.9090909090901</v>
      </c>
      <c r="X253" s="1378">
        <f t="shared" si="2"/>
        <v>0.40909090909090901</v>
      </c>
      <c r="Y253" s="666" t="s">
        <v>108</v>
      </c>
      <c r="Z253" s="666" t="s">
        <v>4323</v>
      </c>
    </row>
    <row r="254" spans="1:26" ht="18">
      <c r="A254" s="1377">
        <v>44915</v>
      </c>
      <c r="B254" s="666" t="s">
        <v>1170</v>
      </c>
      <c r="C254" s="666" t="s">
        <v>3446</v>
      </c>
      <c r="D254" s="666" t="s">
        <v>3503</v>
      </c>
      <c r="E254" s="666" t="s">
        <v>3591</v>
      </c>
      <c r="F254" s="666" t="s">
        <v>3547</v>
      </c>
      <c r="G254" s="1245">
        <v>11000</v>
      </c>
      <c r="H254" s="1220" t="s">
        <v>3063</v>
      </c>
      <c r="I254" s="1355" t="s">
        <v>3453</v>
      </c>
      <c r="J254" s="1203"/>
      <c r="K254" s="1234" t="e">
        <f ca="1">_xludf.IFS(C254="成田机场",3000,C254="羽田机场",1200,D254="NearMe",1000,D254="VIP-limo",G254*0.12)</f>
        <v>#NAME?</v>
      </c>
      <c r="L254" s="1235" t="e">
        <f ca="1">_xludf.IFS(C254="成田机场",4000,C254="羽田机场",1000,D254="VIP-limo",0)</f>
        <v>#NAME?</v>
      </c>
      <c r="M254" s="1235"/>
      <c r="N254" s="1235"/>
      <c r="O254" s="1235">
        <v>4000</v>
      </c>
      <c r="P254" s="1356"/>
      <c r="S254" s="1238"/>
      <c r="U254" s="1239" t="e">
        <f t="shared" ca="1" si="0"/>
        <v>#NAME?</v>
      </c>
      <c r="V254" s="1239" t="e">
        <f t="shared" ca="1" si="3"/>
        <v>#NAME?</v>
      </c>
      <c r="W254" s="1240" t="e">
        <f t="shared" ca="1" si="1"/>
        <v>#NAME?</v>
      </c>
      <c r="X254" s="1378" t="e">
        <f t="shared" ca="1" si="2"/>
        <v>#NAME?</v>
      </c>
      <c r="Y254" s="666" t="s">
        <v>1540</v>
      </c>
      <c r="Z254" s="666" t="s">
        <v>4324</v>
      </c>
    </row>
    <row r="255" spans="1:26" ht="18">
      <c r="A255" s="1377">
        <v>44917</v>
      </c>
      <c r="B255" s="666" t="s">
        <v>3473</v>
      </c>
      <c r="C255" s="666"/>
      <c r="D255" s="666" t="s">
        <v>3452</v>
      </c>
      <c r="E255" s="666" t="s">
        <v>2979</v>
      </c>
      <c r="F255" s="666" t="s">
        <v>3471</v>
      </c>
      <c r="G255" s="1245">
        <v>11000</v>
      </c>
      <c r="H255" s="1220" t="s">
        <v>3063</v>
      </c>
      <c r="I255" s="1355" t="s">
        <v>3453</v>
      </c>
      <c r="J255" s="1203"/>
      <c r="K255" s="1234">
        <v>1200</v>
      </c>
      <c r="L255" s="1235">
        <v>1000</v>
      </c>
      <c r="M255" s="1235"/>
      <c r="N255" s="1235"/>
      <c r="O255" s="1235">
        <v>4000</v>
      </c>
      <c r="P255" s="1356"/>
      <c r="S255" s="1238"/>
      <c r="U255" s="1239">
        <f t="shared" si="0"/>
        <v>8800</v>
      </c>
      <c r="V255" s="1239">
        <f t="shared" si="3"/>
        <v>800.00000000000091</v>
      </c>
      <c r="W255" s="1240">
        <f t="shared" si="1"/>
        <v>3999.9999999999991</v>
      </c>
      <c r="X255" s="1378">
        <f t="shared" si="2"/>
        <v>0.36363636363636354</v>
      </c>
      <c r="Y255" s="666" t="s">
        <v>3508</v>
      </c>
      <c r="Z255" s="666" t="s">
        <v>4325</v>
      </c>
    </row>
    <row r="256" spans="1:26" ht="18">
      <c r="A256" s="1377">
        <v>44920</v>
      </c>
      <c r="B256" s="666" t="s">
        <v>3473</v>
      </c>
      <c r="C256" s="666"/>
      <c r="D256" s="666" t="s">
        <v>3452</v>
      </c>
      <c r="E256" s="666" t="s">
        <v>3448</v>
      </c>
      <c r="F256" s="666" t="s">
        <v>3492</v>
      </c>
      <c r="G256" s="1245">
        <v>11000</v>
      </c>
      <c r="H256" s="1220" t="s">
        <v>3063</v>
      </c>
      <c r="I256" s="1355" t="s">
        <v>3453</v>
      </c>
      <c r="J256" s="1203"/>
      <c r="K256" s="1234">
        <v>1200</v>
      </c>
      <c r="L256" s="1235">
        <v>1000</v>
      </c>
      <c r="M256" s="1235"/>
      <c r="N256" s="1235"/>
      <c r="O256" s="1235">
        <v>4000</v>
      </c>
      <c r="P256" s="1356"/>
      <c r="S256" s="1238"/>
      <c r="U256" s="1239">
        <f t="shared" si="0"/>
        <v>8800</v>
      </c>
      <c r="V256" s="1239">
        <f t="shared" si="3"/>
        <v>800.00000000000091</v>
      </c>
      <c r="W256" s="1240">
        <f t="shared" si="1"/>
        <v>3999.9999999999991</v>
      </c>
      <c r="X256" s="1378">
        <f t="shared" si="2"/>
        <v>0.36363636363636354</v>
      </c>
      <c r="Y256" s="666" t="s">
        <v>3508</v>
      </c>
      <c r="Z256" s="666" t="s">
        <v>4326</v>
      </c>
    </row>
    <row r="257" spans="1:27" ht="18">
      <c r="A257" s="1377">
        <v>44920</v>
      </c>
      <c r="B257" s="666" t="s">
        <v>3473</v>
      </c>
      <c r="C257" s="666"/>
      <c r="D257" s="666" t="s">
        <v>3452</v>
      </c>
      <c r="E257" s="666" t="s">
        <v>92</v>
      </c>
      <c r="F257" s="666" t="s">
        <v>3488</v>
      </c>
      <c r="G257" s="1245">
        <v>11000</v>
      </c>
      <c r="H257" s="1220" t="s">
        <v>3063</v>
      </c>
      <c r="I257" s="1355" t="s">
        <v>3453</v>
      </c>
      <c r="J257" s="1203"/>
      <c r="K257" s="1234">
        <v>1200</v>
      </c>
      <c r="L257" s="1235">
        <v>1000</v>
      </c>
      <c r="M257" s="1235"/>
      <c r="N257" s="1235"/>
      <c r="O257" s="1235">
        <v>4000</v>
      </c>
      <c r="P257" s="1356"/>
      <c r="S257" s="1238"/>
      <c r="U257" s="1239">
        <f t="shared" si="0"/>
        <v>8800</v>
      </c>
      <c r="V257" s="1239">
        <f t="shared" si="3"/>
        <v>800.00000000000091</v>
      </c>
      <c r="W257" s="1240">
        <f t="shared" si="1"/>
        <v>3999.9999999999991</v>
      </c>
      <c r="X257" s="1378">
        <f t="shared" si="2"/>
        <v>0.36363636363636354</v>
      </c>
      <c r="Y257" s="666" t="s">
        <v>3508</v>
      </c>
      <c r="Z257" s="666" t="s">
        <v>4327</v>
      </c>
    </row>
    <row r="258" spans="1:27" ht="18">
      <c r="A258" s="1388">
        <v>44896</v>
      </c>
      <c r="B258" s="666" t="s">
        <v>1170</v>
      </c>
      <c r="C258" s="666"/>
      <c r="D258" s="666" t="s">
        <v>3503</v>
      </c>
      <c r="E258" s="666" t="s">
        <v>52</v>
      </c>
      <c r="F258" s="666" t="s">
        <v>3592</v>
      </c>
      <c r="G258" s="1245">
        <v>16000</v>
      </c>
      <c r="H258" s="1220" t="s">
        <v>3063</v>
      </c>
      <c r="I258" s="1355" t="s">
        <v>3453</v>
      </c>
      <c r="J258" s="1358"/>
      <c r="K258" s="1234">
        <v>3000</v>
      </c>
      <c r="L258" s="1235">
        <v>4000</v>
      </c>
      <c r="M258" s="1235"/>
      <c r="N258" s="1235"/>
      <c r="O258" s="1235">
        <v>4000</v>
      </c>
      <c r="P258" s="1356"/>
      <c r="Q258" s="1239"/>
      <c r="R258" s="1239"/>
      <c r="S258" s="1237"/>
      <c r="T258" s="1239"/>
      <c r="U258" s="1239">
        <f t="shared" si="0"/>
        <v>9000</v>
      </c>
      <c r="V258" s="1239">
        <f t="shared" si="3"/>
        <v>818.18181818181893</v>
      </c>
      <c r="W258" s="1240">
        <f t="shared" si="1"/>
        <v>4181.8181818181811</v>
      </c>
      <c r="X258" s="1378">
        <f t="shared" si="2"/>
        <v>0.2613636363636363</v>
      </c>
      <c r="Y258" s="666" t="s">
        <v>1540</v>
      </c>
      <c r="Z258" s="666" t="s">
        <v>4328</v>
      </c>
    </row>
    <row r="259" spans="1:27" ht="18">
      <c r="A259" s="1388">
        <v>44896</v>
      </c>
      <c r="B259" s="666" t="s">
        <v>570</v>
      </c>
      <c r="C259" s="666" t="s">
        <v>3456</v>
      </c>
      <c r="D259" s="666" t="s">
        <v>3503</v>
      </c>
      <c r="E259" s="666" t="s">
        <v>86</v>
      </c>
      <c r="F259" s="666" t="s">
        <v>3547</v>
      </c>
      <c r="G259" s="1245">
        <v>16000</v>
      </c>
      <c r="H259" s="1220" t="s">
        <v>3063</v>
      </c>
      <c r="I259" s="1355" t="s">
        <v>3453</v>
      </c>
      <c r="J259" s="1358"/>
      <c r="K259" s="1234" t="e">
        <f t="shared" ref="K259:K281" ca="1" si="44">_xludf.IFS(C259="成田机场",3000,C259="羽田机场",1200,D259="NearMe",1000,D259="VIP-limo",G259*0.12)</f>
        <v>#NAME?</v>
      </c>
      <c r="L259" s="1235" t="e">
        <f t="shared" ref="L259:L281" ca="1" si="45">_xludf.IFS(C259="成田机场",4000,C259="羽田机场",1000,D259="VIP-limo",0)</f>
        <v>#NAME?</v>
      </c>
      <c r="M259" s="1235"/>
      <c r="N259" s="1235"/>
      <c r="O259" s="1235">
        <v>4000</v>
      </c>
      <c r="P259" s="1356"/>
      <c r="Q259" s="1239"/>
      <c r="R259" s="1239"/>
      <c r="S259" s="1237"/>
      <c r="T259" s="1239"/>
      <c r="U259" s="1239" t="e">
        <f t="shared" ref="U259:U513" ca="1" si="46">G259-J259-K259-L259-P259-Q259-T259</f>
        <v>#NAME?</v>
      </c>
      <c r="V259" s="1239" t="e">
        <f t="shared" ca="1" si="3"/>
        <v>#NAME?</v>
      </c>
      <c r="W259" s="1240" t="e">
        <f t="shared" ref="W259:W513" ca="1" si="47">G259-J259-K259-L259-M259-O259-P259-Q259-R259-S259-T259-V259</f>
        <v>#NAME?</v>
      </c>
      <c r="X259" s="1378" t="e">
        <f t="shared" ref="X259:X513" ca="1" si="48">W259/G259</f>
        <v>#NAME?</v>
      </c>
      <c r="Y259" s="666" t="s">
        <v>1540</v>
      </c>
      <c r="Z259" s="666" t="s">
        <v>4329</v>
      </c>
    </row>
    <row r="260" spans="1:27" ht="18">
      <c r="A260" s="1389">
        <v>44898</v>
      </c>
      <c r="B260" s="1345" t="s">
        <v>1170</v>
      </c>
      <c r="C260" s="1345" t="s">
        <v>3456</v>
      </c>
      <c r="D260" s="1345" t="s">
        <v>3503</v>
      </c>
      <c r="E260" s="1345" t="s">
        <v>86</v>
      </c>
      <c r="F260" s="1345" t="s">
        <v>3492</v>
      </c>
      <c r="G260" s="1361">
        <v>16000</v>
      </c>
      <c r="H260" s="1249" t="s">
        <v>3063</v>
      </c>
      <c r="I260" s="1362" t="s">
        <v>3453</v>
      </c>
      <c r="J260" s="1367"/>
      <c r="K260" s="1252" t="e">
        <f t="shared" ca="1" si="44"/>
        <v>#NAME?</v>
      </c>
      <c r="L260" s="1253" t="e">
        <f t="shared" ca="1" si="45"/>
        <v>#NAME?</v>
      </c>
      <c r="M260" s="1253"/>
      <c r="N260" s="1253"/>
      <c r="O260" s="1253">
        <v>4000</v>
      </c>
      <c r="P260" s="1352"/>
      <c r="Q260" s="1256"/>
      <c r="R260" s="1256"/>
      <c r="S260" s="1255"/>
      <c r="T260" s="1256"/>
      <c r="U260" s="1239" t="e">
        <f t="shared" ca="1" si="46"/>
        <v>#NAME?</v>
      </c>
      <c r="V260" s="1239" t="e">
        <f t="shared" ref="V260:V514" ca="1" si="49">U260-U260/1.1</f>
        <v>#NAME?</v>
      </c>
      <c r="W260" s="1240" t="e">
        <f t="shared" ca="1" si="47"/>
        <v>#NAME?</v>
      </c>
      <c r="X260" s="1387" t="e">
        <f t="shared" ca="1" si="48"/>
        <v>#NAME?</v>
      </c>
      <c r="Y260" s="1345" t="s">
        <v>1540</v>
      </c>
      <c r="Z260" s="1345" t="s">
        <v>4330</v>
      </c>
      <c r="AA260" s="1260"/>
    </row>
    <row r="261" spans="1:27" ht="18">
      <c r="A261" s="1388">
        <v>44898</v>
      </c>
      <c r="B261" s="666" t="s">
        <v>570</v>
      </c>
      <c r="C261" s="666" t="s">
        <v>3456</v>
      </c>
      <c r="D261" s="666" t="s">
        <v>3503</v>
      </c>
      <c r="E261" s="666" t="s">
        <v>86</v>
      </c>
      <c r="F261" s="666" t="s">
        <v>3492</v>
      </c>
      <c r="G261" s="1245">
        <v>16000</v>
      </c>
      <c r="H261" s="1220" t="s">
        <v>3063</v>
      </c>
      <c r="I261" s="1355" t="s">
        <v>3453</v>
      </c>
      <c r="J261" s="1358"/>
      <c r="K261" s="1234" t="e">
        <f t="shared" ca="1" si="44"/>
        <v>#NAME?</v>
      </c>
      <c r="L261" s="1235" t="e">
        <f t="shared" ca="1" si="45"/>
        <v>#NAME?</v>
      </c>
      <c r="M261" s="1235"/>
      <c r="N261" s="1235"/>
      <c r="O261" s="1235">
        <v>4000</v>
      </c>
      <c r="P261" s="1356"/>
      <c r="Q261" s="1239"/>
      <c r="R261" s="1239"/>
      <c r="S261" s="1237"/>
      <c r="T261" s="1239"/>
      <c r="U261" s="1239" t="e">
        <f t="shared" ca="1" si="46"/>
        <v>#NAME?</v>
      </c>
      <c r="V261" s="1239" t="e">
        <f t="shared" ca="1" si="49"/>
        <v>#NAME?</v>
      </c>
      <c r="W261" s="1240" t="e">
        <f t="shared" ca="1" si="47"/>
        <v>#NAME?</v>
      </c>
      <c r="X261" s="1378" t="e">
        <f t="shared" ca="1" si="48"/>
        <v>#NAME?</v>
      </c>
      <c r="Y261" s="666" t="s">
        <v>1540</v>
      </c>
      <c r="Z261" s="666" t="s">
        <v>4331</v>
      </c>
    </row>
    <row r="262" spans="1:27" ht="18">
      <c r="A262" s="1388">
        <v>44898</v>
      </c>
      <c r="B262" s="666" t="s">
        <v>570</v>
      </c>
      <c r="C262" s="666" t="s">
        <v>3456</v>
      </c>
      <c r="D262" s="666" t="s">
        <v>3503</v>
      </c>
      <c r="E262" s="666" t="s">
        <v>86</v>
      </c>
      <c r="F262" s="666" t="s">
        <v>3492</v>
      </c>
      <c r="G262" s="1245">
        <v>16000</v>
      </c>
      <c r="H262" s="1220" t="s">
        <v>3063</v>
      </c>
      <c r="I262" s="1355" t="s">
        <v>3453</v>
      </c>
      <c r="J262" s="1358"/>
      <c r="K262" s="1234" t="e">
        <f t="shared" ca="1" si="44"/>
        <v>#NAME?</v>
      </c>
      <c r="L262" s="1235" t="e">
        <f t="shared" ca="1" si="45"/>
        <v>#NAME?</v>
      </c>
      <c r="M262" s="1235"/>
      <c r="N262" s="1235"/>
      <c r="O262" s="1235">
        <v>4000</v>
      </c>
      <c r="P262" s="1356"/>
      <c r="Q262" s="1239"/>
      <c r="R262" s="1239"/>
      <c r="S262" s="1237"/>
      <c r="T262" s="1239"/>
      <c r="U262" s="1239" t="e">
        <f t="shared" ca="1" si="46"/>
        <v>#NAME?</v>
      </c>
      <c r="V262" s="1239" t="e">
        <f t="shared" ca="1" si="49"/>
        <v>#NAME?</v>
      </c>
      <c r="W262" s="1240" t="e">
        <f t="shared" ca="1" si="47"/>
        <v>#NAME?</v>
      </c>
      <c r="X262" s="1378" t="e">
        <f t="shared" ca="1" si="48"/>
        <v>#NAME?</v>
      </c>
      <c r="Y262" s="666" t="s">
        <v>1540</v>
      </c>
      <c r="Z262" s="666" t="s">
        <v>4332</v>
      </c>
    </row>
    <row r="263" spans="1:27" ht="18">
      <c r="A263" s="1388">
        <v>44899</v>
      </c>
      <c r="B263" s="666" t="s">
        <v>570</v>
      </c>
      <c r="C263" s="666" t="s">
        <v>3456</v>
      </c>
      <c r="D263" s="666" t="s">
        <v>3503</v>
      </c>
      <c r="E263" s="666" t="s">
        <v>86</v>
      </c>
      <c r="F263" s="666" t="s">
        <v>3547</v>
      </c>
      <c r="G263" s="1245">
        <v>16000</v>
      </c>
      <c r="H263" s="1220" t="s">
        <v>3063</v>
      </c>
      <c r="I263" s="1355" t="s">
        <v>3453</v>
      </c>
      <c r="J263" s="1358"/>
      <c r="K263" s="1234" t="e">
        <f t="shared" ca="1" si="44"/>
        <v>#NAME?</v>
      </c>
      <c r="L263" s="1235" t="e">
        <f t="shared" ca="1" si="45"/>
        <v>#NAME?</v>
      </c>
      <c r="M263" s="1235"/>
      <c r="N263" s="1235"/>
      <c r="O263" s="1235">
        <v>4000</v>
      </c>
      <c r="P263" s="1356"/>
      <c r="Q263" s="1239"/>
      <c r="R263" s="1239"/>
      <c r="S263" s="1237"/>
      <c r="T263" s="1239"/>
      <c r="U263" s="1239" t="e">
        <f t="shared" ca="1" si="46"/>
        <v>#NAME?</v>
      </c>
      <c r="V263" s="1239" t="e">
        <f t="shared" ca="1" si="49"/>
        <v>#NAME?</v>
      </c>
      <c r="W263" s="1240" t="e">
        <f t="shared" ca="1" si="47"/>
        <v>#NAME?</v>
      </c>
      <c r="X263" s="1378" t="e">
        <f t="shared" ca="1" si="48"/>
        <v>#NAME?</v>
      </c>
      <c r="Y263" s="666" t="s">
        <v>1540</v>
      </c>
      <c r="Z263" s="666" t="s">
        <v>4333</v>
      </c>
    </row>
    <row r="264" spans="1:27" ht="18">
      <c r="A264" s="1388">
        <v>44899</v>
      </c>
      <c r="B264" s="666" t="s">
        <v>1170</v>
      </c>
      <c r="C264" s="666" t="s">
        <v>3456</v>
      </c>
      <c r="D264" s="666" t="s">
        <v>3503</v>
      </c>
      <c r="E264" s="666" t="s">
        <v>98</v>
      </c>
      <c r="F264" s="666" t="s">
        <v>3657</v>
      </c>
      <c r="G264" s="1245">
        <v>16000</v>
      </c>
      <c r="H264" s="1220" t="s">
        <v>3063</v>
      </c>
      <c r="I264" s="1355" t="s">
        <v>3453</v>
      </c>
      <c r="J264" s="1358"/>
      <c r="K264" s="1234" t="e">
        <f t="shared" ca="1" si="44"/>
        <v>#NAME?</v>
      </c>
      <c r="L264" s="1235" t="e">
        <f t="shared" ca="1" si="45"/>
        <v>#NAME?</v>
      </c>
      <c r="M264" s="1235"/>
      <c r="N264" s="1235"/>
      <c r="O264" s="1235">
        <v>4000</v>
      </c>
      <c r="P264" s="1356"/>
      <c r="Q264" s="1239"/>
      <c r="R264" s="1239"/>
      <c r="S264" s="1237"/>
      <c r="T264" s="1239"/>
      <c r="U264" s="1239" t="e">
        <f t="shared" ca="1" si="46"/>
        <v>#NAME?</v>
      </c>
      <c r="V264" s="1239" t="e">
        <f t="shared" ca="1" si="49"/>
        <v>#NAME?</v>
      </c>
      <c r="W264" s="1240" t="e">
        <f t="shared" ca="1" si="47"/>
        <v>#NAME?</v>
      </c>
      <c r="X264" s="1378" t="e">
        <f t="shared" ca="1" si="48"/>
        <v>#NAME?</v>
      </c>
      <c r="Y264" s="666" t="s">
        <v>1540</v>
      </c>
      <c r="Z264" s="666" t="s">
        <v>4103</v>
      </c>
    </row>
    <row r="265" spans="1:27" ht="18">
      <c r="A265" s="1388">
        <v>44900</v>
      </c>
      <c r="B265" s="666" t="s">
        <v>1170</v>
      </c>
      <c r="C265" s="666" t="s">
        <v>3456</v>
      </c>
      <c r="D265" s="666" t="s">
        <v>3503</v>
      </c>
      <c r="E265" s="666" t="s">
        <v>86</v>
      </c>
      <c r="F265" s="666" t="s">
        <v>3547</v>
      </c>
      <c r="G265" s="1245">
        <v>16000</v>
      </c>
      <c r="H265" s="1220" t="s">
        <v>3063</v>
      </c>
      <c r="I265" s="1355" t="s">
        <v>3453</v>
      </c>
      <c r="J265" s="1358"/>
      <c r="K265" s="1234" t="e">
        <f t="shared" ca="1" si="44"/>
        <v>#NAME?</v>
      </c>
      <c r="L265" s="1235" t="e">
        <f t="shared" ca="1" si="45"/>
        <v>#NAME?</v>
      </c>
      <c r="M265" s="1235"/>
      <c r="N265" s="1235"/>
      <c r="O265" s="1235">
        <v>4000</v>
      </c>
      <c r="P265" s="1356"/>
      <c r="Q265" s="1239"/>
      <c r="R265" s="1239"/>
      <c r="S265" s="1237"/>
      <c r="T265" s="1239"/>
      <c r="U265" s="1239" t="e">
        <f t="shared" ca="1" si="46"/>
        <v>#NAME?</v>
      </c>
      <c r="V265" s="1239" t="e">
        <f t="shared" ca="1" si="49"/>
        <v>#NAME?</v>
      </c>
      <c r="W265" s="1240" t="e">
        <f t="shared" ca="1" si="47"/>
        <v>#NAME?</v>
      </c>
      <c r="X265" s="1378" t="e">
        <f t="shared" ca="1" si="48"/>
        <v>#NAME?</v>
      </c>
      <c r="Y265" s="666" t="s">
        <v>1540</v>
      </c>
      <c r="Z265" s="666" t="s">
        <v>4334</v>
      </c>
    </row>
    <row r="266" spans="1:27" ht="18">
      <c r="A266" s="1388">
        <v>44902</v>
      </c>
      <c r="B266" s="666" t="s">
        <v>1170</v>
      </c>
      <c r="C266" s="666" t="s">
        <v>3456</v>
      </c>
      <c r="D266" s="666" t="s">
        <v>3503</v>
      </c>
      <c r="E266" s="666" t="s">
        <v>3079</v>
      </c>
      <c r="F266" s="666" t="s">
        <v>3501</v>
      </c>
      <c r="G266" s="1245">
        <v>16000</v>
      </c>
      <c r="H266" s="1220" t="s">
        <v>3063</v>
      </c>
      <c r="I266" s="1355" t="s">
        <v>3453</v>
      </c>
      <c r="J266" s="1358"/>
      <c r="K266" s="1234" t="e">
        <f t="shared" ca="1" si="44"/>
        <v>#NAME?</v>
      </c>
      <c r="L266" s="1235" t="e">
        <f t="shared" ca="1" si="45"/>
        <v>#NAME?</v>
      </c>
      <c r="M266" s="1235"/>
      <c r="N266" s="1235"/>
      <c r="O266" s="1235">
        <v>4000</v>
      </c>
      <c r="P266" s="1356"/>
      <c r="Q266" s="1239"/>
      <c r="R266" s="1239"/>
      <c r="S266" s="1237"/>
      <c r="T266" s="1239"/>
      <c r="U266" s="1239" t="e">
        <f t="shared" ca="1" si="46"/>
        <v>#NAME?</v>
      </c>
      <c r="V266" s="1239" t="e">
        <f t="shared" ca="1" si="49"/>
        <v>#NAME?</v>
      </c>
      <c r="W266" s="1240" t="e">
        <f t="shared" ca="1" si="47"/>
        <v>#NAME?</v>
      </c>
      <c r="X266" s="1378" t="e">
        <f t="shared" ca="1" si="48"/>
        <v>#NAME?</v>
      </c>
      <c r="Y266" s="666" t="s">
        <v>1540</v>
      </c>
      <c r="Z266" s="666" t="s">
        <v>4335</v>
      </c>
    </row>
    <row r="267" spans="1:27" ht="18">
      <c r="A267" s="1388">
        <v>44902</v>
      </c>
      <c r="B267" s="666" t="s">
        <v>1170</v>
      </c>
      <c r="C267" s="666" t="s">
        <v>3456</v>
      </c>
      <c r="D267" s="666" t="s">
        <v>3503</v>
      </c>
      <c r="E267" s="666" t="s">
        <v>86</v>
      </c>
      <c r="F267" s="666" t="s">
        <v>3547</v>
      </c>
      <c r="G267" s="1245">
        <v>16000</v>
      </c>
      <c r="H267" s="1220" t="s">
        <v>3063</v>
      </c>
      <c r="I267" s="1355" t="s">
        <v>3453</v>
      </c>
      <c r="J267" s="1368"/>
      <c r="K267" s="1234" t="e">
        <f t="shared" ca="1" si="44"/>
        <v>#NAME?</v>
      </c>
      <c r="L267" s="1235" t="e">
        <f t="shared" ca="1" si="45"/>
        <v>#NAME?</v>
      </c>
      <c r="M267" s="1235"/>
      <c r="N267" s="1235"/>
      <c r="O267" s="1235">
        <v>4000</v>
      </c>
      <c r="P267" s="1356"/>
      <c r="Q267" s="1239"/>
      <c r="R267" s="1239"/>
      <c r="S267" s="1237"/>
      <c r="T267" s="1239"/>
      <c r="U267" s="1239" t="e">
        <f t="shared" ca="1" si="46"/>
        <v>#NAME?</v>
      </c>
      <c r="V267" s="1239" t="e">
        <f t="shared" ca="1" si="49"/>
        <v>#NAME?</v>
      </c>
      <c r="W267" s="1240" t="e">
        <f t="shared" ca="1" si="47"/>
        <v>#NAME?</v>
      </c>
      <c r="X267" s="1378" t="e">
        <f t="shared" ca="1" si="48"/>
        <v>#NAME?</v>
      </c>
      <c r="Y267" s="666" t="s">
        <v>1540</v>
      </c>
      <c r="Z267" s="666" t="s">
        <v>4336</v>
      </c>
    </row>
    <row r="268" spans="1:27" ht="18">
      <c r="A268" s="1377">
        <v>44905</v>
      </c>
      <c r="B268" s="666" t="s">
        <v>1170</v>
      </c>
      <c r="C268" s="666" t="s">
        <v>3456</v>
      </c>
      <c r="D268" s="666" t="s">
        <v>3503</v>
      </c>
      <c r="E268" s="666" t="s">
        <v>86</v>
      </c>
      <c r="F268" s="666" t="s">
        <v>3449</v>
      </c>
      <c r="G268" s="1245">
        <v>16000</v>
      </c>
      <c r="H268" s="1220" t="s">
        <v>3063</v>
      </c>
      <c r="I268" s="1355" t="s">
        <v>3453</v>
      </c>
      <c r="J268" s="1203"/>
      <c r="K268" s="1234" t="e">
        <f t="shared" ca="1" si="44"/>
        <v>#NAME?</v>
      </c>
      <c r="L268" s="1235" t="e">
        <f t="shared" ca="1" si="45"/>
        <v>#NAME?</v>
      </c>
      <c r="M268" s="1235"/>
      <c r="N268" s="1235"/>
      <c r="O268" s="1235">
        <v>4000</v>
      </c>
      <c r="P268" s="1356"/>
      <c r="Q268" s="1239"/>
      <c r="R268" s="1239"/>
      <c r="S268" s="1237"/>
      <c r="T268" s="1239"/>
      <c r="U268" s="1239" t="e">
        <f t="shared" ca="1" si="46"/>
        <v>#NAME?</v>
      </c>
      <c r="V268" s="1239" t="e">
        <f t="shared" ca="1" si="49"/>
        <v>#NAME?</v>
      </c>
      <c r="W268" s="1240" t="e">
        <f t="shared" ca="1" si="47"/>
        <v>#NAME?</v>
      </c>
      <c r="X268" s="1378" t="e">
        <f t="shared" ca="1" si="48"/>
        <v>#NAME?</v>
      </c>
      <c r="Y268" s="666" t="s">
        <v>1540</v>
      </c>
      <c r="Z268" s="666" t="s">
        <v>4337</v>
      </c>
    </row>
    <row r="269" spans="1:27" ht="18">
      <c r="A269" s="1377">
        <v>44905</v>
      </c>
      <c r="B269" s="666" t="s">
        <v>570</v>
      </c>
      <c r="C269" s="666" t="s">
        <v>3456</v>
      </c>
      <c r="D269" s="666" t="s">
        <v>3503</v>
      </c>
      <c r="E269" s="666" t="s">
        <v>94</v>
      </c>
      <c r="F269" s="666" t="s">
        <v>3629</v>
      </c>
      <c r="G269" s="1245">
        <v>16000</v>
      </c>
      <c r="H269" s="1220" t="s">
        <v>3063</v>
      </c>
      <c r="I269" s="1355" t="s">
        <v>3453</v>
      </c>
      <c r="J269" s="1203"/>
      <c r="K269" s="1234" t="e">
        <f t="shared" ca="1" si="44"/>
        <v>#NAME?</v>
      </c>
      <c r="L269" s="1235" t="e">
        <f t="shared" ca="1" si="45"/>
        <v>#NAME?</v>
      </c>
      <c r="M269" s="1235"/>
      <c r="N269" s="1235"/>
      <c r="O269" s="1235">
        <v>4000</v>
      </c>
      <c r="P269" s="1356"/>
      <c r="Q269" s="1239"/>
      <c r="R269" s="1239"/>
      <c r="S269" s="1237"/>
      <c r="T269" s="1239"/>
      <c r="U269" s="1239" t="e">
        <f t="shared" ca="1" si="46"/>
        <v>#NAME?</v>
      </c>
      <c r="V269" s="1239" t="e">
        <f t="shared" ca="1" si="49"/>
        <v>#NAME?</v>
      </c>
      <c r="W269" s="1240" t="e">
        <f t="shared" ca="1" si="47"/>
        <v>#NAME?</v>
      </c>
      <c r="X269" s="1378" t="e">
        <f t="shared" ca="1" si="48"/>
        <v>#NAME?</v>
      </c>
      <c r="Y269" s="666" t="s">
        <v>1540</v>
      </c>
      <c r="Z269" s="666" t="s">
        <v>4338</v>
      </c>
    </row>
    <row r="270" spans="1:27" ht="18">
      <c r="A270" s="1377">
        <v>44906</v>
      </c>
      <c r="B270" s="666" t="s">
        <v>1170</v>
      </c>
      <c r="C270" s="666" t="s">
        <v>3456</v>
      </c>
      <c r="D270" s="666" t="s">
        <v>3503</v>
      </c>
      <c r="E270" s="666" t="s">
        <v>52</v>
      </c>
      <c r="F270" s="666" t="s">
        <v>3527</v>
      </c>
      <c r="G270" s="1245">
        <v>16000</v>
      </c>
      <c r="H270" s="1220" t="s">
        <v>3063</v>
      </c>
      <c r="I270" s="1355" t="s">
        <v>3453</v>
      </c>
      <c r="J270" s="1203"/>
      <c r="K270" s="1234" t="e">
        <f t="shared" ca="1" si="44"/>
        <v>#NAME?</v>
      </c>
      <c r="L270" s="1235" t="e">
        <f t="shared" ca="1" si="45"/>
        <v>#NAME?</v>
      </c>
      <c r="M270" s="1235"/>
      <c r="N270" s="1235"/>
      <c r="O270" s="1235">
        <v>4000</v>
      </c>
      <c r="P270" s="1356"/>
      <c r="Q270" s="1239"/>
      <c r="R270" s="1239"/>
      <c r="S270" s="1237"/>
      <c r="T270" s="1239"/>
      <c r="U270" s="1239" t="e">
        <f t="shared" ca="1" si="46"/>
        <v>#NAME?</v>
      </c>
      <c r="V270" s="1239" t="e">
        <f t="shared" ca="1" si="49"/>
        <v>#NAME?</v>
      </c>
      <c r="W270" s="1240" t="e">
        <f t="shared" ca="1" si="47"/>
        <v>#NAME?</v>
      </c>
      <c r="X270" s="1378" t="e">
        <f t="shared" ca="1" si="48"/>
        <v>#NAME?</v>
      </c>
      <c r="Y270" s="666" t="s">
        <v>1540</v>
      </c>
      <c r="Z270" s="666" t="s">
        <v>4339</v>
      </c>
    </row>
    <row r="271" spans="1:27" ht="18">
      <c r="A271" s="1377">
        <v>44906</v>
      </c>
      <c r="B271" s="666" t="s">
        <v>570</v>
      </c>
      <c r="C271" s="666" t="s">
        <v>3456</v>
      </c>
      <c r="D271" s="666" t="s">
        <v>3503</v>
      </c>
      <c r="E271" s="666" t="s">
        <v>3910</v>
      </c>
      <c r="F271" s="666" t="s">
        <v>3545</v>
      </c>
      <c r="G271" s="1245">
        <v>16000</v>
      </c>
      <c r="H271" s="1220" t="s">
        <v>3063</v>
      </c>
      <c r="I271" s="1355" t="s">
        <v>3453</v>
      </c>
      <c r="J271" s="1203"/>
      <c r="K271" s="1234" t="e">
        <f t="shared" ca="1" si="44"/>
        <v>#NAME?</v>
      </c>
      <c r="L271" s="1235" t="e">
        <f t="shared" ca="1" si="45"/>
        <v>#NAME?</v>
      </c>
      <c r="M271" s="1235"/>
      <c r="N271" s="1235"/>
      <c r="O271" s="1235">
        <v>4000</v>
      </c>
      <c r="P271" s="1356"/>
      <c r="S271" s="1238"/>
      <c r="U271" s="1239" t="e">
        <f t="shared" ca="1" si="46"/>
        <v>#NAME?</v>
      </c>
      <c r="V271" s="1239" t="e">
        <f t="shared" ca="1" si="49"/>
        <v>#NAME?</v>
      </c>
      <c r="W271" s="1240" t="e">
        <f t="shared" ca="1" si="47"/>
        <v>#NAME?</v>
      </c>
      <c r="X271" s="1378" t="e">
        <f t="shared" ca="1" si="48"/>
        <v>#NAME?</v>
      </c>
      <c r="Y271" s="666" t="s">
        <v>1540</v>
      </c>
      <c r="Z271" s="666" t="s">
        <v>4340</v>
      </c>
    </row>
    <row r="272" spans="1:27" ht="18">
      <c r="A272" s="1377">
        <v>44907</v>
      </c>
      <c r="B272" s="666" t="s">
        <v>570</v>
      </c>
      <c r="C272" s="666" t="s">
        <v>3456</v>
      </c>
      <c r="D272" s="666" t="s">
        <v>3503</v>
      </c>
      <c r="E272" s="666" t="s">
        <v>55</v>
      </c>
      <c r="F272" s="666" t="s">
        <v>3545</v>
      </c>
      <c r="G272" s="1245">
        <v>16000</v>
      </c>
      <c r="H272" s="1220" t="s">
        <v>3063</v>
      </c>
      <c r="I272" s="1355" t="s">
        <v>3453</v>
      </c>
      <c r="J272" s="1203"/>
      <c r="K272" s="1234" t="e">
        <f t="shared" ca="1" si="44"/>
        <v>#NAME?</v>
      </c>
      <c r="L272" s="1235" t="e">
        <f t="shared" ca="1" si="45"/>
        <v>#NAME?</v>
      </c>
      <c r="M272" s="1235"/>
      <c r="N272" s="1235"/>
      <c r="O272" s="1235">
        <v>4000</v>
      </c>
      <c r="P272" s="1356"/>
      <c r="S272" s="1238"/>
      <c r="U272" s="1239" t="e">
        <f t="shared" ca="1" si="46"/>
        <v>#NAME?</v>
      </c>
      <c r="V272" s="1239" t="e">
        <f t="shared" ca="1" si="49"/>
        <v>#NAME?</v>
      </c>
      <c r="W272" s="1240" t="e">
        <f t="shared" ca="1" si="47"/>
        <v>#NAME?</v>
      </c>
      <c r="X272" s="1378" t="e">
        <f t="shared" ca="1" si="48"/>
        <v>#NAME?</v>
      </c>
      <c r="Y272" s="666" t="s">
        <v>1540</v>
      </c>
      <c r="Z272" s="666" t="s">
        <v>4341</v>
      </c>
    </row>
    <row r="273" spans="1:27" ht="18">
      <c r="A273" s="1377">
        <v>44911</v>
      </c>
      <c r="B273" s="666" t="s">
        <v>1170</v>
      </c>
      <c r="C273" s="666" t="s">
        <v>3456</v>
      </c>
      <c r="D273" s="666" t="s">
        <v>3503</v>
      </c>
      <c r="E273" s="666" t="s">
        <v>86</v>
      </c>
      <c r="F273" s="666" t="s">
        <v>3505</v>
      </c>
      <c r="G273" s="1245">
        <v>16000</v>
      </c>
      <c r="H273" s="1220" t="s">
        <v>3063</v>
      </c>
      <c r="I273" s="1355" t="s">
        <v>3453</v>
      </c>
      <c r="J273" s="1203"/>
      <c r="K273" s="1234" t="e">
        <f t="shared" ca="1" si="44"/>
        <v>#NAME?</v>
      </c>
      <c r="L273" s="1235" t="e">
        <f t="shared" ca="1" si="45"/>
        <v>#NAME?</v>
      </c>
      <c r="M273" s="1235"/>
      <c r="N273" s="1235"/>
      <c r="O273" s="1235">
        <v>4000</v>
      </c>
      <c r="P273" s="1356"/>
      <c r="S273" s="1238"/>
      <c r="U273" s="1239" t="e">
        <f t="shared" ca="1" si="46"/>
        <v>#NAME?</v>
      </c>
      <c r="V273" s="1239" t="e">
        <f t="shared" ca="1" si="49"/>
        <v>#NAME?</v>
      </c>
      <c r="W273" s="1240" t="e">
        <f t="shared" ca="1" si="47"/>
        <v>#NAME?</v>
      </c>
      <c r="X273" s="1378" t="e">
        <f t="shared" ca="1" si="48"/>
        <v>#NAME?</v>
      </c>
      <c r="Y273" s="666" t="s">
        <v>1540</v>
      </c>
      <c r="Z273" s="666" t="s">
        <v>4342</v>
      </c>
    </row>
    <row r="274" spans="1:27" ht="18">
      <c r="A274" s="1377">
        <v>44911</v>
      </c>
      <c r="B274" s="666" t="s">
        <v>1170</v>
      </c>
      <c r="C274" s="666" t="s">
        <v>3456</v>
      </c>
      <c r="D274" s="666" t="s">
        <v>3503</v>
      </c>
      <c r="E274" s="666" t="s">
        <v>86</v>
      </c>
      <c r="F274" s="666" t="s">
        <v>3501</v>
      </c>
      <c r="G274" s="1245">
        <v>16000</v>
      </c>
      <c r="H274" s="1220" t="s">
        <v>3063</v>
      </c>
      <c r="I274" s="1355" t="s">
        <v>3453</v>
      </c>
      <c r="J274" s="1203"/>
      <c r="K274" s="1234" t="e">
        <f t="shared" ca="1" si="44"/>
        <v>#NAME?</v>
      </c>
      <c r="L274" s="1235" t="e">
        <f t="shared" ca="1" si="45"/>
        <v>#NAME?</v>
      </c>
      <c r="M274" s="1235"/>
      <c r="N274" s="1235"/>
      <c r="O274" s="1235">
        <v>4000</v>
      </c>
      <c r="P274" s="1356"/>
      <c r="S274" s="1238"/>
      <c r="U274" s="1239" t="e">
        <f t="shared" ca="1" si="46"/>
        <v>#NAME?</v>
      </c>
      <c r="V274" s="1239" t="e">
        <f t="shared" ca="1" si="49"/>
        <v>#NAME?</v>
      </c>
      <c r="W274" s="1240" t="e">
        <f t="shared" ca="1" si="47"/>
        <v>#NAME?</v>
      </c>
      <c r="X274" s="1378" t="e">
        <f t="shared" ca="1" si="48"/>
        <v>#NAME?</v>
      </c>
      <c r="Y274" s="666" t="s">
        <v>1540</v>
      </c>
      <c r="Z274" s="666" t="s">
        <v>4343</v>
      </c>
    </row>
    <row r="275" spans="1:27" ht="18">
      <c r="A275" s="1377">
        <v>44911</v>
      </c>
      <c r="B275" s="666" t="s">
        <v>570</v>
      </c>
      <c r="C275" s="666" t="s">
        <v>3456</v>
      </c>
      <c r="D275" s="666" t="s">
        <v>3503</v>
      </c>
      <c r="E275" s="666" t="s">
        <v>55</v>
      </c>
      <c r="F275" s="666" t="s">
        <v>3571</v>
      </c>
      <c r="G275" s="1245">
        <v>16000</v>
      </c>
      <c r="H275" s="1220" t="s">
        <v>3063</v>
      </c>
      <c r="I275" s="1355" t="s">
        <v>3453</v>
      </c>
      <c r="J275" s="1203"/>
      <c r="K275" s="1234" t="e">
        <f t="shared" ca="1" si="44"/>
        <v>#NAME?</v>
      </c>
      <c r="L275" s="1235" t="e">
        <f t="shared" ca="1" si="45"/>
        <v>#NAME?</v>
      </c>
      <c r="M275" s="1235"/>
      <c r="N275" s="1235"/>
      <c r="O275" s="1235">
        <v>4000</v>
      </c>
      <c r="P275" s="1356"/>
      <c r="S275" s="1238"/>
      <c r="U275" s="1239" t="e">
        <f t="shared" ca="1" si="46"/>
        <v>#NAME?</v>
      </c>
      <c r="V275" s="1239" t="e">
        <f t="shared" ca="1" si="49"/>
        <v>#NAME?</v>
      </c>
      <c r="W275" s="1240" t="e">
        <f t="shared" ca="1" si="47"/>
        <v>#NAME?</v>
      </c>
      <c r="X275" s="1378" t="e">
        <f t="shared" ca="1" si="48"/>
        <v>#NAME?</v>
      </c>
      <c r="Y275" s="666" t="s">
        <v>1540</v>
      </c>
      <c r="Z275" s="666" t="s">
        <v>4344</v>
      </c>
    </row>
    <row r="276" spans="1:27" ht="18">
      <c r="A276" s="1377">
        <v>44912</v>
      </c>
      <c r="B276" s="666" t="s">
        <v>570</v>
      </c>
      <c r="C276" s="666" t="s">
        <v>3456</v>
      </c>
      <c r="D276" s="666" t="s">
        <v>3503</v>
      </c>
      <c r="E276" s="666" t="s">
        <v>98</v>
      </c>
      <c r="F276" s="666" t="s">
        <v>3517</v>
      </c>
      <c r="G276" s="1245">
        <v>16000</v>
      </c>
      <c r="H276" s="1220" t="s">
        <v>3063</v>
      </c>
      <c r="I276" s="1355" t="s">
        <v>3453</v>
      </c>
      <c r="J276" s="1203"/>
      <c r="K276" s="1234" t="e">
        <f t="shared" ca="1" si="44"/>
        <v>#NAME?</v>
      </c>
      <c r="L276" s="1235" t="e">
        <f t="shared" ca="1" si="45"/>
        <v>#NAME?</v>
      </c>
      <c r="M276" s="1235"/>
      <c r="N276" s="1235"/>
      <c r="O276" s="1235">
        <v>4000</v>
      </c>
      <c r="P276" s="1356"/>
      <c r="S276" s="1238"/>
      <c r="U276" s="1239" t="e">
        <f t="shared" ca="1" si="46"/>
        <v>#NAME?</v>
      </c>
      <c r="V276" s="1239" t="e">
        <f t="shared" ca="1" si="49"/>
        <v>#NAME?</v>
      </c>
      <c r="W276" s="1240" t="e">
        <f t="shared" ca="1" si="47"/>
        <v>#NAME?</v>
      </c>
      <c r="X276" s="1378" t="e">
        <f t="shared" ca="1" si="48"/>
        <v>#NAME?</v>
      </c>
      <c r="Y276" s="666" t="s">
        <v>1540</v>
      </c>
      <c r="Z276" s="666" t="s">
        <v>4345</v>
      </c>
    </row>
    <row r="277" spans="1:27" ht="18">
      <c r="A277" s="1379">
        <v>44913</v>
      </c>
      <c r="B277" s="284" t="s">
        <v>1170</v>
      </c>
      <c r="C277" s="284" t="s">
        <v>3456</v>
      </c>
      <c r="D277" s="284" t="s">
        <v>3503</v>
      </c>
      <c r="E277" s="284" t="s">
        <v>4346</v>
      </c>
      <c r="F277" s="284" t="s">
        <v>3686</v>
      </c>
      <c r="G277" s="1342">
        <v>16000</v>
      </c>
      <c r="H277" s="1268" t="s">
        <v>3063</v>
      </c>
      <c r="I277" s="1380" t="s">
        <v>3453</v>
      </c>
      <c r="J277" s="1381"/>
      <c r="K277" s="1271" t="e">
        <f t="shared" ca="1" si="44"/>
        <v>#NAME?</v>
      </c>
      <c r="L277" s="1272" t="e">
        <f t="shared" ca="1" si="45"/>
        <v>#NAME?</v>
      </c>
      <c r="M277" s="1272"/>
      <c r="N277" s="1272"/>
      <c r="O277" s="1272">
        <v>4000</v>
      </c>
      <c r="P277" s="1384"/>
      <c r="Q277" s="81"/>
      <c r="R277" s="81"/>
      <c r="S277" s="1275"/>
      <c r="T277" s="81"/>
      <c r="U277" s="1239" t="e">
        <f t="shared" ca="1" si="46"/>
        <v>#NAME?</v>
      </c>
      <c r="V277" s="1239" t="e">
        <f t="shared" ca="1" si="49"/>
        <v>#NAME?</v>
      </c>
      <c r="W277" s="1240" t="e">
        <f t="shared" ca="1" si="47"/>
        <v>#NAME?</v>
      </c>
      <c r="X277" s="1383" t="e">
        <f t="shared" ca="1" si="48"/>
        <v>#NAME?</v>
      </c>
      <c r="Y277" s="284" t="s">
        <v>1540</v>
      </c>
      <c r="Z277" s="284" t="s">
        <v>4347</v>
      </c>
      <c r="AA277" s="81"/>
    </row>
    <row r="278" spans="1:27" ht="18">
      <c r="A278" s="1379">
        <v>44914</v>
      </c>
      <c r="B278" s="284" t="s">
        <v>570</v>
      </c>
      <c r="C278" s="284" t="s">
        <v>3456</v>
      </c>
      <c r="D278" s="284" t="s">
        <v>3503</v>
      </c>
      <c r="E278" s="284" t="s">
        <v>86</v>
      </c>
      <c r="F278" s="284" t="s">
        <v>3471</v>
      </c>
      <c r="G278" s="1342">
        <v>16000</v>
      </c>
      <c r="H278" s="1268" t="s">
        <v>3063</v>
      </c>
      <c r="I278" s="1380" t="s">
        <v>3453</v>
      </c>
      <c r="J278" s="1381"/>
      <c r="K278" s="1271" t="e">
        <f t="shared" ca="1" si="44"/>
        <v>#NAME?</v>
      </c>
      <c r="L278" s="1272" t="e">
        <f t="shared" ca="1" si="45"/>
        <v>#NAME?</v>
      </c>
      <c r="M278" s="1272"/>
      <c r="N278" s="1272"/>
      <c r="O278" s="1272">
        <v>4000</v>
      </c>
      <c r="P278" s="1384"/>
      <c r="Q278" s="81"/>
      <c r="R278" s="81"/>
      <c r="S278" s="1275"/>
      <c r="T278" s="81"/>
      <c r="U278" s="1239" t="e">
        <f t="shared" ca="1" si="46"/>
        <v>#NAME?</v>
      </c>
      <c r="V278" s="1239" t="e">
        <f t="shared" ca="1" si="49"/>
        <v>#NAME?</v>
      </c>
      <c r="W278" s="1240" t="e">
        <f t="shared" ca="1" si="47"/>
        <v>#NAME?</v>
      </c>
      <c r="X278" s="1383" t="e">
        <f t="shared" ca="1" si="48"/>
        <v>#NAME?</v>
      </c>
      <c r="Y278" s="284" t="s">
        <v>1540</v>
      </c>
      <c r="Z278" s="284" t="s">
        <v>4348</v>
      </c>
      <c r="AA278" s="81"/>
    </row>
    <row r="279" spans="1:27" ht="18">
      <c r="A279" s="1379">
        <v>44914</v>
      </c>
      <c r="B279" s="284" t="s">
        <v>1170</v>
      </c>
      <c r="C279" s="284" t="s">
        <v>3456</v>
      </c>
      <c r="D279" s="284" t="s">
        <v>3503</v>
      </c>
      <c r="E279" s="284" t="s">
        <v>86</v>
      </c>
      <c r="F279" s="284" t="s">
        <v>3477</v>
      </c>
      <c r="G279" s="1342">
        <v>16000</v>
      </c>
      <c r="H279" s="1268" t="s">
        <v>3063</v>
      </c>
      <c r="I279" s="1380" t="s">
        <v>3453</v>
      </c>
      <c r="J279" s="1381"/>
      <c r="K279" s="1271" t="e">
        <f t="shared" ca="1" si="44"/>
        <v>#NAME?</v>
      </c>
      <c r="L279" s="1272" t="e">
        <f t="shared" ca="1" si="45"/>
        <v>#NAME?</v>
      </c>
      <c r="M279" s="1272"/>
      <c r="N279" s="1272"/>
      <c r="O279" s="1272">
        <v>4000</v>
      </c>
      <c r="P279" s="1384"/>
      <c r="Q279" s="81"/>
      <c r="R279" s="81"/>
      <c r="S279" s="1275"/>
      <c r="T279" s="81"/>
      <c r="U279" s="1239" t="e">
        <f t="shared" ca="1" si="46"/>
        <v>#NAME?</v>
      </c>
      <c r="V279" s="1239" t="e">
        <f t="shared" ca="1" si="49"/>
        <v>#NAME?</v>
      </c>
      <c r="W279" s="1240" t="e">
        <f t="shared" ca="1" si="47"/>
        <v>#NAME?</v>
      </c>
      <c r="X279" s="1383" t="e">
        <f t="shared" ca="1" si="48"/>
        <v>#NAME?</v>
      </c>
      <c r="Y279" s="284" t="s">
        <v>1540</v>
      </c>
      <c r="Z279" s="284" t="s">
        <v>4349</v>
      </c>
      <c r="AA279" s="81"/>
    </row>
    <row r="280" spans="1:27" ht="18">
      <c r="A280" s="1379">
        <v>44914</v>
      </c>
      <c r="B280" s="284" t="s">
        <v>570</v>
      </c>
      <c r="C280" s="284" t="s">
        <v>3456</v>
      </c>
      <c r="D280" s="284" t="s">
        <v>3503</v>
      </c>
      <c r="E280" s="284" t="s">
        <v>55</v>
      </c>
      <c r="F280" s="284" t="s">
        <v>3477</v>
      </c>
      <c r="G280" s="1342">
        <v>16000</v>
      </c>
      <c r="H280" s="1268" t="s">
        <v>3063</v>
      </c>
      <c r="I280" s="1380" t="s">
        <v>3453</v>
      </c>
      <c r="J280" s="1381"/>
      <c r="K280" s="1271" t="e">
        <f t="shared" ca="1" si="44"/>
        <v>#NAME?</v>
      </c>
      <c r="L280" s="1272" t="e">
        <f t="shared" ca="1" si="45"/>
        <v>#NAME?</v>
      </c>
      <c r="M280" s="1272"/>
      <c r="N280" s="1272"/>
      <c r="O280" s="1272">
        <v>4000</v>
      </c>
      <c r="P280" s="1384"/>
      <c r="Q280" s="81"/>
      <c r="R280" s="81"/>
      <c r="S280" s="1275"/>
      <c r="T280" s="81"/>
      <c r="U280" s="1239" t="e">
        <f t="shared" ca="1" si="46"/>
        <v>#NAME?</v>
      </c>
      <c r="V280" s="1239" t="e">
        <f t="shared" ca="1" si="49"/>
        <v>#NAME?</v>
      </c>
      <c r="W280" s="1240" t="e">
        <f t="shared" ca="1" si="47"/>
        <v>#NAME?</v>
      </c>
      <c r="X280" s="1383" t="e">
        <f t="shared" ca="1" si="48"/>
        <v>#NAME?</v>
      </c>
      <c r="Y280" s="284" t="s">
        <v>1540</v>
      </c>
      <c r="Z280" s="284" t="s">
        <v>4350</v>
      </c>
      <c r="AA280" s="81"/>
    </row>
    <row r="281" spans="1:27" ht="18">
      <c r="A281" s="1379">
        <v>44914</v>
      </c>
      <c r="B281" s="284" t="s">
        <v>1170</v>
      </c>
      <c r="C281" s="284" t="s">
        <v>3456</v>
      </c>
      <c r="D281" s="284" t="s">
        <v>3474</v>
      </c>
      <c r="E281" s="284" t="s">
        <v>1706</v>
      </c>
      <c r="F281" s="284" t="s">
        <v>3571</v>
      </c>
      <c r="G281" s="1342">
        <v>17000</v>
      </c>
      <c r="H281" s="1268" t="s">
        <v>3063</v>
      </c>
      <c r="I281" s="1380" t="s">
        <v>3453</v>
      </c>
      <c r="J281" s="1381"/>
      <c r="K281" s="1271" t="e">
        <f t="shared" ca="1" si="44"/>
        <v>#NAME?</v>
      </c>
      <c r="L281" s="1272" t="e">
        <f t="shared" ca="1" si="45"/>
        <v>#NAME?</v>
      </c>
      <c r="M281" s="1272"/>
      <c r="N281" s="1272"/>
      <c r="O281" s="1272">
        <v>5000</v>
      </c>
      <c r="P281" s="1384"/>
      <c r="Q281" s="81"/>
      <c r="R281" s="81"/>
      <c r="S281" s="1275"/>
      <c r="T281" s="81"/>
      <c r="U281" s="1239" t="e">
        <f t="shared" ca="1" si="46"/>
        <v>#NAME?</v>
      </c>
      <c r="V281" s="1239" t="e">
        <f t="shared" ca="1" si="49"/>
        <v>#NAME?</v>
      </c>
      <c r="W281" s="1240" t="e">
        <f t="shared" ca="1" si="47"/>
        <v>#NAME?</v>
      </c>
      <c r="X281" s="1383" t="e">
        <f t="shared" ca="1" si="48"/>
        <v>#NAME?</v>
      </c>
      <c r="Y281" s="284" t="s">
        <v>27</v>
      </c>
      <c r="Z281" s="284" t="s">
        <v>4351</v>
      </c>
      <c r="AA281" s="81"/>
    </row>
    <row r="282" spans="1:27" ht="18">
      <c r="A282" s="1377">
        <v>44915</v>
      </c>
      <c r="B282" s="666" t="s">
        <v>3473</v>
      </c>
      <c r="C282" s="666"/>
      <c r="D282" s="666" t="s">
        <v>3924</v>
      </c>
      <c r="E282" s="666" t="s">
        <v>3497</v>
      </c>
      <c r="F282" s="1238" t="s">
        <v>3498</v>
      </c>
      <c r="G282" s="1245">
        <v>15000</v>
      </c>
      <c r="H282" s="1220" t="s">
        <v>3063</v>
      </c>
      <c r="I282" s="1355" t="s">
        <v>3453</v>
      </c>
      <c r="J282" s="1203"/>
      <c r="K282" s="1234"/>
      <c r="L282" s="1235"/>
      <c r="M282" s="1235"/>
      <c r="N282" s="1235"/>
      <c r="O282" s="1235"/>
      <c r="P282" s="1356">
        <v>10000</v>
      </c>
      <c r="S282" s="1238"/>
      <c r="U282" s="1239">
        <f t="shared" si="46"/>
        <v>5000</v>
      </c>
      <c r="V282" s="1239">
        <f t="shared" si="49"/>
        <v>454.54545454545496</v>
      </c>
      <c r="W282" s="1240">
        <f t="shared" si="47"/>
        <v>4545.454545454545</v>
      </c>
      <c r="X282" s="1378">
        <f t="shared" si="48"/>
        <v>0.30303030303030298</v>
      </c>
      <c r="Y282" s="666" t="s">
        <v>1540</v>
      </c>
      <c r="Z282" s="666" t="s">
        <v>4352</v>
      </c>
    </row>
    <row r="283" spans="1:27" ht="18">
      <c r="A283" s="1377">
        <v>44918</v>
      </c>
      <c r="B283" s="666" t="s">
        <v>1170</v>
      </c>
      <c r="C283" s="666" t="s">
        <v>3456</v>
      </c>
      <c r="D283" s="666" t="s">
        <v>3503</v>
      </c>
      <c r="E283" s="666" t="s">
        <v>52</v>
      </c>
      <c r="F283" s="666" t="s">
        <v>3505</v>
      </c>
      <c r="G283" s="1245">
        <v>16000</v>
      </c>
      <c r="H283" s="1220" t="s">
        <v>3063</v>
      </c>
      <c r="I283" s="1355" t="s">
        <v>3453</v>
      </c>
      <c r="J283" s="1203"/>
      <c r="K283" s="1234" t="e">
        <f t="shared" ref="K283:K285" ca="1" si="50">_xludf.IFS(C283="成田机场",3000,C283="羽田机场",1200,D283="NearMe",1000,D283="VIP-limo",G283*0.12)</f>
        <v>#NAME?</v>
      </c>
      <c r="L283" s="1235" t="e">
        <f t="shared" ref="L283:L285" ca="1" si="51">_xludf.IFS(C283="成田机场",4000,C283="羽田机场",1000,D283="VIP-limo",0)</f>
        <v>#NAME?</v>
      </c>
      <c r="M283" s="1235"/>
      <c r="N283" s="1235"/>
      <c r="O283" s="1235">
        <v>4000</v>
      </c>
      <c r="P283" s="1356"/>
      <c r="S283" s="1238"/>
      <c r="U283" s="1239" t="e">
        <f t="shared" ca="1" si="46"/>
        <v>#NAME?</v>
      </c>
      <c r="V283" s="1239" t="e">
        <f t="shared" ca="1" si="49"/>
        <v>#NAME?</v>
      </c>
      <c r="W283" s="1240" t="e">
        <f t="shared" ca="1" si="47"/>
        <v>#NAME?</v>
      </c>
      <c r="X283" s="1378" t="e">
        <f t="shared" ca="1" si="48"/>
        <v>#NAME?</v>
      </c>
      <c r="Y283" s="666" t="s">
        <v>1540</v>
      </c>
      <c r="Z283" s="666" t="s">
        <v>4194</v>
      </c>
    </row>
    <row r="284" spans="1:27" ht="18">
      <c r="A284" s="1377">
        <v>44918</v>
      </c>
      <c r="B284" s="666" t="s">
        <v>570</v>
      </c>
      <c r="C284" s="666" t="s">
        <v>3456</v>
      </c>
      <c r="D284" s="666" t="s">
        <v>3503</v>
      </c>
      <c r="E284" s="666" t="s">
        <v>55</v>
      </c>
      <c r="F284" s="666" t="s">
        <v>3571</v>
      </c>
      <c r="G284" s="1245">
        <v>16000</v>
      </c>
      <c r="H284" s="1220" t="s">
        <v>3063</v>
      </c>
      <c r="I284" s="1355" t="s">
        <v>3453</v>
      </c>
      <c r="J284" s="1203"/>
      <c r="K284" s="1234" t="e">
        <f t="shared" ca="1" si="50"/>
        <v>#NAME?</v>
      </c>
      <c r="L284" s="1235" t="e">
        <f t="shared" ca="1" si="51"/>
        <v>#NAME?</v>
      </c>
      <c r="M284" s="1235"/>
      <c r="N284" s="1235"/>
      <c r="O284" s="1235">
        <v>4000</v>
      </c>
      <c r="P284" s="1356"/>
      <c r="S284" s="1238"/>
      <c r="U284" s="1239" t="e">
        <f t="shared" ca="1" si="46"/>
        <v>#NAME?</v>
      </c>
      <c r="V284" s="1239" t="e">
        <f t="shared" ca="1" si="49"/>
        <v>#NAME?</v>
      </c>
      <c r="W284" s="1240" t="e">
        <f t="shared" ca="1" si="47"/>
        <v>#NAME?</v>
      </c>
      <c r="X284" s="1378" t="e">
        <f t="shared" ca="1" si="48"/>
        <v>#NAME?</v>
      </c>
      <c r="Y284" s="666" t="s">
        <v>1540</v>
      </c>
      <c r="Z284" s="666" t="s">
        <v>4353</v>
      </c>
    </row>
    <row r="285" spans="1:27" ht="18">
      <c r="A285" s="1377">
        <v>44918</v>
      </c>
      <c r="B285" s="666" t="s">
        <v>570</v>
      </c>
      <c r="C285" s="666" t="s">
        <v>3456</v>
      </c>
      <c r="D285" s="666" t="s">
        <v>3503</v>
      </c>
      <c r="E285" s="666" t="s">
        <v>52</v>
      </c>
      <c r="F285" s="666" t="s">
        <v>3571</v>
      </c>
      <c r="G285" s="1245">
        <v>16000</v>
      </c>
      <c r="H285" s="1220" t="s">
        <v>3063</v>
      </c>
      <c r="I285" s="1355" t="s">
        <v>3453</v>
      </c>
      <c r="J285" s="1203"/>
      <c r="K285" s="1234" t="e">
        <f t="shared" ca="1" si="50"/>
        <v>#NAME?</v>
      </c>
      <c r="L285" s="1235" t="e">
        <f t="shared" ca="1" si="51"/>
        <v>#NAME?</v>
      </c>
      <c r="M285" s="1235"/>
      <c r="N285" s="1235"/>
      <c r="O285" s="1235">
        <v>4000</v>
      </c>
      <c r="P285" s="1356"/>
      <c r="S285" s="1238"/>
      <c r="U285" s="1239" t="e">
        <f t="shared" ca="1" si="46"/>
        <v>#NAME?</v>
      </c>
      <c r="V285" s="1239" t="e">
        <f t="shared" ca="1" si="49"/>
        <v>#NAME?</v>
      </c>
      <c r="W285" s="1240" t="e">
        <f t="shared" ca="1" si="47"/>
        <v>#NAME?</v>
      </c>
      <c r="X285" s="1378" t="e">
        <f t="shared" ca="1" si="48"/>
        <v>#NAME?</v>
      </c>
      <c r="Y285" s="666" t="s">
        <v>1540</v>
      </c>
      <c r="Z285" s="666" t="s">
        <v>4354</v>
      </c>
    </row>
    <row r="286" spans="1:27" ht="18">
      <c r="A286" s="1385">
        <v>44918</v>
      </c>
      <c r="B286" s="1345" t="s">
        <v>1906</v>
      </c>
      <c r="C286" s="1345"/>
      <c r="D286" s="1345" t="s">
        <v>1371</v>
      </c>
      <c r="E286" s="1345" t="s">
        <v>3497</v>
      </c>
      <c r="F286" s="1345" t="s">
        <v>3571</v>
      </c>
      <c r="G286" s="1361">
        <v>45000</v>
      </c>
      <c r="H286" s="1249" t="s">
        <v>3063</v>
      </c>
      <c r="I286" s="1362" t="s">
        <v>3453</v>
      </c>
      <c r="J286" s="1363"/>
      <c r="K286" s="1252"/>
      <c r="L286" s="1253"/>
      <c r="M286" s="1253"/>
      <c r="N286" s="1254">
        <v>1</v>
      </c>
      <c r="O286" s="1253"/>
      <c r="P286" s="1386">
        <v>40000</v>
      </c>
      <c r="Q286" s="1260"/>
      <c r="R286" s="1260"/>
      <c r="S286" s="1263"/>
      <c r="T286" s="1260"/>
      <c r="U286" s="1239">
        <f t="shared" si="46"/>
        <v>5000</v>
      </c>
      <c r="V286" s="1239">
        <f t="shared" si="49"/>
        <v>454.54545454545496</v>
      </c>
      <c r="W286" s="1240">
        <f t="shared" si="47"/>
        <v>4545.454545454545</v>
      </c>
      <c r="X286" s="1387">
        <f t="shared" si="48"/>
        <v>0.10101010101010099</v>
      </c>
      <c r="Y286" s="1345" t="s">
        <v>1540</v>
      </c>
      <c r="Z286" s="1345" t="s">
        <v>4355</v>
      </c>
      <c r="AA286" s="1260"/>
    </row>
    <row r="287" spans="1:27" ht="18">
      <c r="A287" s="1377">
        <v>44919</v>
      </c>
      <c r="B287" s="666" t="s">
        <v>1906</v>
      </c>
      <c r="C287" s="666"/>
      <c r="D287" s="666" t="s">
        <v>3452</v>
      </c>
      <c r="E287" s="666" t="s">
        <v>2515</v>
      </c>
      <c r="F287" s="666" t="s">
        <v>3498</v>
      </c>
      <c r="G287" s="1245">
        <v>40000</v>
      </c>
      <c r="H287" s="1220" t="s">
        <v>3063</v>
      </c>
      <c r="I287" s="1355" t="s">
        <v>3453</v>
      </c>
      <c r="J287" s="1203"/>
      <c r="K287" s="1234"/>
      <c r="L287" s="1235"/>
      <c r="M287" s="1235"/>
      <c r="N287" s="1236">
        <v>1</v>
      </c>
      <c r="O287" s="1235"/>
      <c r="P287" s="1365">
        <v>35000</v>
      </c>
      <c r="S287" s="1238"/>
      <c r="U287" s="1239">
        <f t="shared" si="46"/>
        <v>5000</v>
      </c>
      <c r="V287" s="1239">
        <f t="shared" si="49"/>
        <v>454.54545454545496</v>
      </c>
      <c r="W287" s="1240">
        <f t="shared" si="47"/>
        <v>4545.454545454545</v>
      </c>
      <c r="X287" s="1378">
        <f t="shared" si="48"/>
        <v>0.11363636363636363</v>
      </c>
      <c r="Y287" s="666" t="s">
        <v>3508</v>
      </c>
      <c r="Z287" s="666" t="s">
        <v>4356</v>
      </c>
    </row>
    <row r="288" spans="1:27" ht="18">
      <c r="A288" s="1377">
        <v>44920</v>
      </c>
      <c r="B288" s="666" t="s">
        <v>1170</v>
      </c>
      <c r="C288" s="666" t="s">
        <v>3456</v>
      </c>
      <c r="D288" s="666" t="s">
        <v>3503</v>
      </c>
      <c r="E288" s="666" t="s">
        <v>2979</v>
      </c>
      <c r="F288" s="666" t="s">
        <v>3463</v>
      </c>
      <c r="G288" s="1245">
        <v>16000</v>
      </c>
      <c r="H288" s="1220" t="s">
        <v>3063</v>
      </c>
      <c r="I288" s="1355" t="s">
        <v>3453</v>
      </c>
      <c r="J288" s="1203"/>
      <c r="K288" s="1234" t="e">
        <f ca="1">_xludf.IFS(C288="成田机场",3000,C288="羽田机场",1200,D288="NearMe",1000,D288="VIP-limo",G288*0.12)</f>
        <v>#NAME?</v>
      </c>
      <c r="L288" s="1235" t="e">
        <f ca="1">_xludf.IFS(C288="成田机场",4000,C288="羽田机场",1000,D288="VIP-limo",0)</f>
        <v>#NAME?</v>
      </c>
      <c r="M288" s="1235"/>
      <c r="N288" s="1235"/>
      <c r="O288" s="1235">
        <v>4000</v>
      </c>
      <c r="P288" s="1356"/>
      <c r="S288" s="1238"/>
      <c r="U288" s="1239" t="e">
        <f t="shared" ca="1" si="46"/>
        <v>#NAME?</v>
      </c>
      <c r="V288" s="1239" t="e">
        <f t="shared" ca="1" si="49"/>
        <v>#NAME?</v>
      </c>
      <c r="W288" s="1240" t="e">
        <f t="shared" ca="1" si="47"/>
        <v>#NAME?</v>
      </c>
      <c r="X288" s="1378" t="e">
        <f t="shared" ca="1" si="48"/>
        <v>#NAME?</v>
      </c>
      <c r="Y288" s="666" t="s">
        <v>1540</v>
      </c>
      <c r="Z288" s="666" t="s">
        <v>4357</v>
      </c>
    </row>
    <row r="289" spans="1:27" ht="18">
      <c r="A289" s="1377">
        <v>44920</v>
      </c>
      <c r="B289" s="666" t="s">
        <v>570</v>
      </c>
      <c r="C289" s="666" t="s">
        <v>3496</v>
      </c>
      <c r="D289" s="666" t="s">
        <v>4358</v>
      </c>
      <c r="E289" s="666"/>
      <c r="F289" s="666" t="s">
        <v>3547</v>
      </c>
      <c r="G289" s="1245">
        <v>35000</v>
      </c>
      <c r="H289" s="1220" t="s">
        <v>3063</v>
      </c>
      <c r="I289" s="1355" t="s">
        <v>3453</v>
      </c>
      <c r="J289" s="1203"/>
      <c r="K289" s="1234"/>
      <c r="L289" s="1235"/>
      <c r="M289" s="1235"/>
      <c r="N289" s="1235"/>
      <c r="O289" s="1235"/>
      <c r="P289" s="1365">
        <v>30000</v>
      </c>
      <c r="S289" s="1238"/>
      <c r="U289" s="1239">
        <f t="shared" si="46"/>
        <v>5000</v>
      </c>
      <c r="V289" s="1239">
        <f t="shared" si="49"/>
        <v>454.54545454545496</v>
      </c>
      <c r="W289" s="1240">
        <f t="shared" si="47"/>
        <v>4545.454545454545</v>
      </c>
      <c r="X289" s="1378">
        <f t="shared" si="48"/>
        <v>0.12987012987012986</v>
      </c>
      <c r="Y289" s="666" t="s">
        <v>1540</v>
      </c>
      <c r="Z289" s="666" t="s">
        <v>4359</v>
      </c>
    </row>
    <row r="290" spans="1:27" ht="18">
      <c r="A290" s="1377">
        <v>44921</v>
      </c>
      <c r="B290" s="666" t="s">
        <v>570</v>
      </c>
      <c r="C290" s="666" t="s">
        <v>3456</v>
      </c>
      <c r="D290" s="666" t="s">
        <v>3503</v>
      </c>
      <c r="E290" s="666" t="s">
        <v>2979</v>
      </c>
      <c r="F290" s="666" t="s">
        <v>3463</v>
      </c>
      <c r="G290" s="1245">
        <v>16000</v>
      </c>
      <c r="H290" s="1220" t="s">
        <v>3063</v>
      </c>
      <c r="I290" s="1355" t="s">
        <v>3453</v>
      </c>
      <c r="J290" s="1203"/>
      <c r="K290" s="1234" t="e">
        <f ca="1">_xludf.IFS(C290="成田机场",3000,C290="羽田机场",1200,D290="NearMe",1000,D290="VIP-limo",G290*0.12)</f>
        <v>#NAME?</v>
      </c>
      <c r="L290" s="1235" t="e">
        <f ca="1">_xludf.IFS(C290="成田机场",4000,C290="羽田机场",1000,D290="VIP-limo",0)</f>
        <v>#NAME?</v>
      </c>
      <c r="M290" s="1235"/>
      <c r="N290" s="1235"/>
      <c r="O290" s="1235">
        <v>4000</v>
      </c>
      <c r="P290" s="1356"/>
      <c r="S290" s="1238"/>
      <c r="U290" s="1239" t="e">
        <f t="shared" ca="1" si="46"/>
        <v>#NAME?</v>
      </c>
      <c r="V290" s="1239" t="e">
        <f t="shared" ca="1" si="49"/>
        <v>#NAME?</v>
      </c>
      <c r="W290" s="1240" t="e">
        <f t="shared" ca="1" si="47"/>
        <v>#NAME?</v>
      </c>
      <c r="X290" s="1378" t="e">
        <f t="shared" ca="1" si="48"/>
        <v>#NAME?</v>
      </c>
      <c r="Y290" s="666" t="s">
        <v>1540</v>
      </c>
      <c r="Z290" s="666" t="s">
        <v>4360</v>
      </c>
    </row>
    <row r="291" spans="1:27" ht="18">
      <c r="A291" s="1377">
        <v>44926</v>
      </c>
      <c r="B291" s="666" t="s">
        <v>1170</v>
      </c>
      <c r="C291" s="666" t="s">
        <v>3456</v>
      </c>
      <c r="D291" s="666" t="s">
        <v>354</v>
      </c>
      <c r="E291" s="666" t="s">
        <v>4361</v>
      </c>
      <c r="F291" s="666" t="s">
        <v>3498</v>
      </c>
      <c r="G291" s="1245">
        <v>25000</v>
      </c>
      <c r="H291" s="1220" t="s">
        <v>3063</v>
      </c>
      <c r="I291" s="1355" t="s">
        <v>3453</v>
      </c>
      <c r="J291" s="1203"/>
      <c r="K291" s="1234"/>
      <c r="L291" s="1235"/>
      <c r="M291" s="1235"/>
      <c r="N291" s="1235"/>
      <c r="O291" s="1235"/>
      <c r="P291" s="1356">
        <v>20000</v>
      </c>
      <c r="S291" s="1238"/>
      <c r="U291" s="1239">
        <f t="shared" si="46"/>
        <v>5000</v>
      </c>
      <c r="V291" s="1239">
        <f t="shared" si="49"/>
        <v>454.54545454545496</v>
      </c>
      <c r="W291" s="1240">
        <f t="shared" si="47"/>
        <v>4545.454545454545</v>
      </c>
      <c r="X291" s="1378">
        <f t="shared" si="48"/>
        <v>0.1818181818181818</v>
      </c>
      <c r="Y291" s="666" t="s">
        <v>110</v>
      </c>
      <c r="Z291" s="666" t="s">
        <v>4362</v>
      </c>
    </row>
    <row r="292" spans="1:27" ht="18">
      <c r="A292" s="1388">
        <v>44901</v>
      </c>
      <c r="B292" s="666" t="s">
        <v>3473</v>
      </c>
      <c r="C292" s="666"/>
      <c r="D292" s="666" t="s">
        <v>4363</v>
      </c>
      <c r="E292" s="666" t="s">
        <v>2285</v>
      </c>
      <c r="F292" s="666" t="s">
        <v>3629</v>
      </c>
      <c r="G292" s="1245">
        <v>10800</v>
      </c>
      <c r="H292" s="1220" t="s">
        <v>3050</v>
      </c>
      <c r="I292" s="1355" t="s">
        <v>3453</v>
      </c>
      <c r="J292" s="1358"/>
      <c r="K292" s="1234"/>
      <c r="L292" s="1235"/>
      <c r="M292" s="1235">
        <f>(8000-K292-L292)*0.7</f>
        <v>5600</v>
      </c>
      <c r="N292" s="1235"/>
      <c r="O292" s="1235"/>
      <c r="P292" s="1356"/>
      <c r="Q292" s="1239"/>
      <c r="R292" s="1239">
        <v>232</v>
      </c>
      <c r="S292" s="1237"/>
      <c r="T292" s="1239"/>
      <c r="U292" s="1239">
        <f t="shared" si="46"/>
        <v>10800</v>
      </c>
      <c r="V292" s="1239">
        <f t="shared" si="49"/>
        <v>981.81818181818198</v>
      </c>
      <c r="W292" s="1240">
        <f t="shared" si="47"/>
        <v>3986.181818181818</v>
      </c>
      <c r="X292" s="1378">
        <f t="shared" si="48"/>
        <v>0.36909090909090908</v>
      </c>
      <c r="Y292" s="666" t="s">
        <v>108</v>
      </c>
      <c r="Z292" s="666" t="s">
        <v>4364</v>
      </c>
    </row>
    <row r="293" spans="1:27" ht="15" customHeight="1">
      <c r="A293" s="1388">
        <v>44898</v>
      </c>
      <c r="B293" s="666" t="s">
        <v>1170</v>
      </c>
      <c r="C293" s="666" t="s">
        <v>3456</v>
      </c>
      <c r="D293" s="666" t="s">
        <v>3503</v>
      </c>
      <c r="E293" s="666" t="s">
        <v>2285</v>
      </c>
      <c r="F293" s="666" t="s">
        <v>3488</v>
      </c>
      <c r="G293" s="1245">
        <v>20000</v>
      </c>
      <c r="H293" s="1220" t="s">
        <v>3063</v>
      </c>
      <c r="I293" s="1355" t="s">
        <v>3453</v>
      </c>
      <c r="J293" s="1358"/>
      <c r="K293" s="1234" t="e">
        <f t="shared" ref="K293:K294" ca="1" si="52">_xludf.IFS(C293="成田机场",3000,C293="羽田机场",1200,D293="NearMe",1000,D293="VIP-limo",G293*0.12)</f>
        <v>#NAME?</v>
      </c>
      <c r="L293" s="1235" t="e">
        <f t="shared" ref="L293:L294" ca="1" si="53">_xludf.IFS(C293="成田机场",4000,C293="羽田机场",1000,D293="VIP-limo",0)</f>
        <v>#NAME?</v>
      </c>
      <c r="M293" s="1235" t="e">
        <f ca="1">(18000-K293-L293)*0.7</f>
        <v>#NAME?</v>
      </c>
      <c r="N293" s="1235"/>
      <c r="O293" s="1235"/>
      <c r="P293" s="1356"/>
      <c r="Q293" s="1239"/>
      <c r="R293" s="1239"/>
      <c r="S293" s="1237"/>
      <c r="T293" s="1239"/>
      <c r="U293" s="1239" t="e">
        <f t="shared" ca="1" si="46"/>
        <v>#NAME?</v>
      </c>
      <c r="V293" s="1239" t="e">
        <f t="shared" ca="1" si="49"/>
        <v>#NAME?</v>
      </c>
      <c r="W293" s="1240" t="e">
        <f t="shared" ca="1" si="47"/>
        <v>#NAME?</v>
      </c>
      <c r="X293" s="1378" t="e">
        <f t="shared" ca="1" si="48"/>
        <v>#NAME?</v>
      </c>
      <c r="Y293" s="666" t="s">
        <v>1540</v>
      </c>
      <c r="Z293" s="666" t="s">
        <v>4365</v>
      </c>
    </row>
    <row r="294" spans="1:27" ht="18">
      <c r="A294" s="1377">
        <v>44918</v>
      </c>
      <c r="B294" s="666" t="s">
        <v>1170</v>
      </c>
      <c r="C294" s="666" t="s">
        <v>3446</v>
      </c>
      <c r="D294" s="666" t="s">
        <v>462</v>
      </c>
      <c r="E294" s="666" t="s">
        <v>3523</v>
      </c>
      <c r="F294" s="666" t="s">
        <v>3626</v>
      </c>
      <c r="G294" s="1245">
        <v>12000</v>
      </c>
      <c r="H294" s="1220" t="s">
        <v>3063</v>
      </c>
      <c r="I294" s="1355" t="s">
        <v>3453</v>
      </c>
      <c r="J294" s="1203"/>
      <c r="K294" s="1234" t="e">
        <f t="shared" ca="1" si="52"/>
        <v>#NAME?</v>
      </c>
      <c r="L294" s="1235" t="e">
        <f t="shared" ca="1" si="53"/>
        <v>#NAME?</v>
      </c>
      <c r="M294" s="1235" t="e">
        <f ca="1">(8500-K294-L294)*0.7</f>
        <v>#NAME?</v>
      </c>
      <c r="N294" s="1235"/>
      <c r="O294" s="1235"/>
      <c r="P294" s="1356"/>
      <c r="S294" s="1238"/>
      <c r="U294" s="1239" t="e">
        <f t="shared" ca="1" si="46"/>
        <v>#NAME?</v>
      </c>
      <c r="V294" s="1239" t="e">
        <f t="shared" ca="1" si="49"/>
        <v>#NAME?</v>
      </c>
      <c r="W294" s="1240" t="e">
        <f t="shared" ca="1" si="47"/>
        <v>#NAME?</v>
      </c>
      <c r="X294" s="1378" t="e">
        <f t="shared" ca="1" si="48"/>
        <v>#NAME?</v>
      </c>
      <c r="Y294" s="666" t="s">
        <v>108</v>
      </c>
      <c r="Z294" s="666" t="s">
        <v>4366</v>
      </c>
    </row>
    <row r="295" spans="1:27" ht="18">
      <c r="A295" s="1388">
        <v>44896</v>
      </c>
      <c r="B295" s="666" t="s">
        <v>570</v>
      </c>
      <c r="C295" s="666" t="s">
        <v>3456</v>
      </c>
      <c r="D295" s="666" t="s">
        <v>4367</v>
      </c>
      <c r="E295" s="1238"/>
      <c r="F295" s="1238"/>
      <c r="G295" s="1245">
        <v>18000</v>
      </c>
      <c r="H295" s="1220" t="s">
        <v>3063</v>
      </c>
      <c r="I295" s="1355" t="s">
        <v>3453</v>
      </c>
      <c r="J295" s="1358"/>
      <c r="K295" s="1234">
        <v>0</v>
      </c>
      <c r="L295" s="1235">
        <v>0</v>
      </c>
      <c r="M295" s="1235">
        <f t="shared" ref="M295:M296" si="54">(18000-K295-L295)*0.7</f>
        <v>12600</v>
      </c>
      <c r="N295" s="1235"/>
      <c r="O295" s="1235"/>
      <c r="P295" s="1356"/>
      <c r="Q295" s="1239"/>
      <c r="R295" s="1239"/>
      <c r="S295" s="1237"/>
      <c r="T295" s="1239"/>
      <c r="U295" s="1239">
        <f t="shared" si="46"/>
        <v>18000</v>
      </c>
      <c r="V295" s="1239">
        <f t="shared" si="49"/>
        <v>1636.3636363636379</v>
      </c>
      <c r="W295" s="1240">
        <f t="shared" si="47"/>
        <v>3763.6363636363621</v>
      </c>
      <c r="X295" s="1378">
        <f t="shared" si="48"/>
        <v>0.20909090909090902</v>
      </c>
      <c r="Y295" s="666" t="s">
        <v>108</v>
      </c>
      <c r="Z295" s="666" t="s">
        <v>4368</v>
      </c>
    </row>
    <row r="296" spans="1:27" ht="18">
      <c r="A296" s="1377">
        <v>44907</v>
      </c>
      <c r="B296" s="666" t="s">
        <v>1170</v>
      </c>
      <c r="C296" s="666" t="s">
        <v>3456</v>
      </c>
      <c r="D296" s="666" t="s">
        <v>1238</v>
      </c>
      <c r="E296" s="666" t="s">
        <v>2285</v>
      </c>
      <c r="F296" s="666" t="s">
        <v>3486</v>
      </c>
      <c r="G296" s="1245">
        <v>18000</v>
      </c>
      <c r="H296" s="1220" t="s">
        <v>3063</v>
      </c>
      <c r="I296" s="1355" t="s">
        <v>3453</v>
      </c>
      <c r="J296" s="1203"/>
      <c r="K296" s="1234"/>
      <c r="L296" s="1235"/>
      <c r="M296" s="1235">
        <f t="shared" si="54"/>
        <v>12600</v>
      </c>
      <c r="N296" s="1235"/>
      <c r="O296" s="1235"/>
      <c r="P296" s="1356"/>
      <c r="S296" s="1238"/>
      <c r="U296" s="1239">
        <f t="shared" si="46"/>
        <v>18000</v>
      </c>
      <c r="V296" s="1239">
        <f t="shared" si="49"/>
        <v>1636.3636363636379</v>
      </c>
      <c r="W296" s="1240">
        <f t="shared" si="47"/>
        <v>3763.6363636363621</v>
      </c>
      <c r="X296" s="1378">
        <f t="shared" si="48"/>
        <v>0.20909090909090902</v>
      </c>
      <c r="Y296" s="666" t="s">
        <v>1540</v>
      </c>
      <c r="Z296" s="666" t="s">
        <v>4369</v>
      </c>
    </row>
    <row r="297" spans="1:27" ht="18">
      <c r="A297" s="1379">
        <v>44908</v>
      </c>
      <c r="B297" s="284" t="s">
        <v>570</v>
      </c>
      <c r="C297" s="284" t="s">
        <v>3446</v>
      </c>
      <c r="D297" s="284" t="s">
        <v>3503</v>
      </c>
      <c r="E297" s="284" t="s">
        <v>2285</v>
      </c>
      <c r="F297" s="284" t="s">
        <v>3547</v>
      </c>
      <c r="G297" s="1342">
        <v>11000</v>
      </c>
      <c r="H297" s="1268" t="s">
        <v>3063</v>
      </c>
      <c r="I297" s="1380" t="s">
        <v>3453</v>
      </c>
      <c r="J297" s="1381"/>
      <c r="K297" s="1271"/>
      <c r="L297" s="1272"/>
      <c r="M297" s="1272">
        <f>(8000-K297-L297)*0.7</f>
        <v>5600</v>
      </c>
      <c r="N297" s="1272"/>
      <c r="O297" s="1272"/>
      <c r="P297" s="1384"/>
      <c r="Q297" s="81"/>
      <c r="R297" s="81"/>
      <c r="S297" s="1275"/>
      <c r="T297" s="81"/>
      <c r="U297" s="1276">
        <f t="shared" si="46"/>
        <v>11000</v>
      </c>
      <c r="V297" s="1276">
        <f t="shared" si="49"/>
        <v>1000</v>
      </c>
      <c r="W297" s="1276">
        <f t="shared" si="47"/>
        <v>4400</v>
      </c>
      <c r="X297" s="1383">
        <f t="shared" si="48"/>
        <v>0.4</v>
      </c>
      <c r="Y297" s="284" t="s">
        <v>1540</v>
      </c>
      <c r="Z297" s="284" t="s">
        <v>4370</v>
      </c>
      <c r="AA297" s="81"/>
    </row>
    <row r="298" spans="1:27" ht="18">
      <c r="A298" s="1377">
        <v>44910</v>
      </c>
      <c r="B298" s="666" t="s">
        <v>570</v>
      </c>
      <c r="C298" s="666" t="s">
        <v>3456</v>
      </c>
      <c r="D298" s="666" t="s">
        <v>1371</v>
      </c>
      <c r="E298" s="666" t="s">
        <v>49</v>
      </c>
      <c r="F298" s="666" t="s">
        <v>3457</v>
      </c>
      <c r="G298" s="1245">
        <v>18000</v>
      </c>
      <c r="H298" s="1220" t="s">
        <v>3063</v>
      </c>
      <c r="I298" s="1355" t="s">
        <v>3453</v>
      </c>
      <c r="J298" s="1203"/>
      <c r="K298" s="1234" t="e">
        <f ca="1">_xludf.IFS(C298="成田机场",3000,C298="羽田机场",1200,D298="NearMe",1000,D298="VIP-limo",G298*0.12)</f>
        <v>#NAME?</v>
      </c>
      <c r="L298" s="1235" t="e">
        <f ca="1">_xludf.IFS(C298="成田机场",4000,C298="羽田机场",1000,D298="VIP-limo",0)</f>
        <v>#NAME?</v>
      </c>
      <c r="M298" s="1272" t="e">
        <f ca="1">(15000-K298-L298)*0.7</f>
        <v>#NAME?</v>
      </c>
      <c r="N298" s="1235"/>
      <c r="O298" s="1235"/>
      <c r="P298" s="1356"/>
      <c r="S298" s="1238"/>
      <c r="U298" s="1239" t="e">
        <f t="shared" ca="1" si="46"/>
        <v>#NAME?</v>
      </c>
      <c r="V298" s="1239" t="e">
        <f t="shared" ca="1" si="49"/>
        <v>#NAME?</v>
      </c>
      <c r="W298" s="1240" t="e">
        <f t="shared" ca="1" si="47"/>
        <v>#NAME?</v>
      </c>
      <c r="X298" s="1378" t="e">
        <f t="shared" ca="1" si="48"/>
        <v>#NAME?</v>
      </c>
      <c r="Y298" s="666" t="s">
        <v>1540</v>
      </c>
      <c r="Z298" s="666" t="s">
        <v>4371</v>
      </c>
    </row>
    <row r="299" spans="1:27" ht="18">
      <c r="A299" s="1377">
        <v>44905</v>
      </c>
      <c r="B299" s="666" t="s">
        <v>1170</v>
      </c>
      <c r="C299" s="666"/>
      <c r="D299" s="666" t="s">
        <v>462</v>
      </c>
      <c r="E299" s="666" t="s">
        <v>3468</v>
      </c>
      <c r="G299" s="1245">
        <v>60000</v>
      </c>
      <c r="H299" s="1220" t="s">
        <v>3063</v>
      </c>
      <c r="I299" s="1355" t="s">
        <v>3453</v>
      </c>
      <c r="J299" s="1203"/>
      <c r="K299" s="1234"/>
      <c r="L299" s="1235"/>
      <c r="M299" s="1235"/>
      <c r="N299" s="1235"/>
      <c r="O299" s="1235"/>
      <c r="P299" s="1365">
        <v>54500</v>
      </c>
      <c r="Q299" s="1239"/>
      <c r="R299" s="1239"/>
      <c r="S299" s="1237"/>
      <c r="T299" s="1239"/>
      <c r="U299" s="1239">
        <f t="shared" si="46"/>
        <v>5500</v>
      </c>
      <c r="V299" s="1239">
        <f t="shared" si="49"/>
        <v>500</v>
      </c>
      <c r="W299" s="1240">
        <f t="shared" si="47"/>
        <v>5000</v>
      </c>
      <c r="X299" s="1378">
        <f t="shared" si="48"/>
        <v>8.3333333333333329E-2</v>
      </c>
      <c r="Y299" s="666" t="s">
        <v>108</v>
      </c>
      <c r="Z299" s="666" t="s">
        <v>4372</v>
      </c>
    </row>
    <row r="300" spans="1:27" ht="18">
      <c r="A300" s="1377">
        <v>44915</v>
      </c>
      <c r="B300" s="666" t="s">
        <v>570</v>
      </c>
      <c r="C300" s="666" t="s">
        <v>3446</v>
      </c>
      <c r="D300" s="666" t="s">
        <v>3710</v>
      </c>
      <c r="E300" s="666" t="s">
        <v>102</v>
      </c>
      <c r="F300" s="666" t="s">
        <v>3571</v>
      </c>
      <c r="G300" s="1245">
        <f>606/0.0517</f>
        <v>11721.47001934236</v>
      </c>
      <c r="H300" s="1220" t="s">
        <v>3063</v>
      </c>
      <c r="I300" s="1355" t="s">
        <v>3450</v>
      </c>
      <c r="J300" s="1203"/>
      <c r="K300" s="1234" t="e">
        <f t="shared" ref="K300:K304" ca="1" si="55">_xludf.IFS(C300="成田机场",3000,C300="羽田机场",1200,D300="NearMe",1000,D300="VIP-limo",G300*0.12)</f>
        <v>#NAME?</v>
      </c>
      <c r="L300" s="1235" t="e">
        <f t="shared" ref="L300:L304" ca="1" si="56">_xludf.IFS(C300="成田机场",4000,C300="羽田机场",1000,D300="VIP-limo",0)</f>
        <v>#NAME?</v>
      </c>
      <c r="M300" s="1235"/>
      <c r="N300" s="1235"/>
      <c r="O300" s="1235">
        <v>4000</v>
      </c>
      <c r="P300" s="1356"/>
      <c r="Q300" s="10">
        <v>300</v>
      </c>
      <c r="S300" s="1238"/>
      <c r="U300" s="1239" t="e">
        <f t="shared" ca="1" si="46"/>
        <v>#NAME?</v>
      </c>
      <c r="V300" s="1239" t="e">
        <f t="shared" ca="1" si="49"/>
        <v>#NAME?</v>
      </c>
      <c r="W300" s="1240" t="e">
        <f t="shared" ca="1" si="47"/>
        <v>#NAME?</v>
      </c>
      <c r="X300" s="1378" t="e">
        <f t="shared" ca="1" si="48"/>
        <v>#NAME?</v>
      </c>
      <c r="Y300" s="666" t="s">
        <v>3508</v>
      </c>
      <c r="Z300" s="666" t="s">
        <v>4373</v>
      </c>
    </row>
    <row r="301" spans="1:27" ht="18">
      <c r="A301" s="1377">
        <v>44923</v>
      </c>
      <c r="B301" s="666" t="s">
        <v>1170</v>
      </c>
      <c r="C301" s="666" t="s">
        <v>3456</v>
      </c>
      <c r="D301" s="666" t="s">
        <v>332</v>
      </c>
      <c r="E301" s="666" t="s">
        <v>3523</v>
      </c>
      <c r="F301" s="666" t="s">
        <v>3524</v>
      </c>
      <c r="G301" s="1245">
        <f>1000/0.0517</f>
        <v>19342.359767891681</v>
      </c>
      <c r="H301" s="1220" t="s">
        <v>3063</v>
      </c>
      <c r="I301" s="1355" t="s">
        <v>3450</v>
      </c>
      <c r="J301" s="1203"/>
      <c r="K301" s="1234" t="e">
        <f t="shared" ca="1" si="55"/>
        <v>#NAME?</v>
      </c>
      <c r="L301" s="1235" t="e">
        <f t="shared" ca="1" si="56"/>
        <v>#NAME?</v>
      </c>
      <c r="M301" s="1235" t="e">
        <f t="shared" ref="M301:M302" ca="1" si="57">(16500-K301-L301)*0.7</f>
        <v>#NAME?</v>
      </c>
      <c r="N301" s="1235"/>
      <c r="O301" s="1235"/>
      <c r="P301" s="1356"/>
      <c r="S301" s="1238"/>
      <c r="U301" s="1239" t="e">
        <f t="shared" ca="1" si="46"/>
        <v>#NAME?</v>
      </c>
      <c r="V301" s="1239" t="e">
        <f t="shared" ca="1" si="49"/>
        <v>#NAME?</v>
      </c>
      <c r="W301" s="1240" t="e">
        <f t="shared" ca="1" si="47"/>
        <v>#NAME?</v>
      </c>
      <c r="X301" s="1378" t="e">
        <f t="shared" ca="1" si="48"/>
        <v>#NAME?</v>
      </c>
      <c r="Y301" s="666" t="s">
        <v>3508</v>
      </c>
      <c r="Z301" s="666" t="s">
        <v>4374</v>
      </c>
    </row>
    <row r="302" spans="1:27" ht="18">
      <c r="A302" s="1377">
        <v>44916</v>
      </c>
      <c r="B302" s="666" t="s">
        <v>570</v>
      </c>
      <c r="C302" s="666" t="s">
        <v>3456</v>
      </c>
      <c r="D302" s="666" t="s">
        <v>3447</v>
      </c>
      <c r="E302" s="666" t="s">
        <v>3523</v>
      </c>
      <c r="F302" s="666" t="s">
        <v>3524</v>
      </c>
      <c r="G302" s="1245">
        <f>1500/0.0517</f>
        <v>29013.539651837524</v>
      </c>
      <c r="H302" s="1220" t="s">
        <v>3063</v>
      </c>
      <c r="I302" s="1355" t="s">
        <v>3450</v>
      </c>
      <c r="J302" s="1203">
        <v>9671</v>
      </c>
      <c r="K302" s="1234" t="e">
        <f t="shared" ca="1" si="55"/>
        <v>#NAME?</v>
      </c>
      <c r="L302" s="1235" t="e">
        <f t="shared" ca="1" si="56"/>
        <v>#NAME?</v>
      </c>
      <c r="M302" s="1235" t="e">
        <f t="shared" ca="1" si="57"/>
        <v>#NAME?</v>
      </c>
      <c r="N302" s="1235"/>
      <c r="O302" s="1235"/>
      <c r="P302" s="1356"/>
      <c r="Q302" s="10">
        <v>450</v>
      </c>
      <c r="S302" s="1238"/>
      <c r="U302" s="1239" t="e">
        <f t="shared" ca="1" si="46"/>
        <v>#NAME?</v>
      </c>
      <c r="V302" s="1239" t="e">
        <f t="shared" ca="1" si="49"/>
        <v>#NAME?</v>
      </c>
      <c r="W302" s="1240" t="e">
        <f t="shared" ca="1" si="47"/>
        <v>#NAME?</v>
      </c>
      <c r="X302" s="1378" t="e">
        <f t="shared" ca="1" si="48"/>
        <v>#NAME?</v>
      </c>
      <c r="Y302" s="666" t="s">
        <v>107</v>
      </c>
      <c r="Z302" s="666" t="s">
        <v>4375</v>
      </c>
    </row>
    <row r="303" spans="1:27" ht="18">
      <c r="A303" s="1388">
        <v>44901</v>
      </c>
      <c r="B303" s="666" t="s">
        <v>570</v>
      </c>
      <c r="C303" s="666" t="s">
        <v>3446</v>
      </c>
      <c r="D303" s="666" t="s">
        <v>3503</v>
      </c>
      <c r="E303" s="666" t="s">
        <v>52</v>
      </c>
      <c r="F303" s="666" t="s">
        <v>3592</v>
      </c>
      <c r="G303" s="1245">
        <v>11000</v>
      </c>
      <c r="H303" s="1220" t="s">
        <v>3063</v>
      </c>
      <c r="I303" s="1355" t="s">
        <v>3453</v>
      </c>
      <c r="J303" s="1358"/>
      <c r="K303" s="1234" t="e">
        <f t="shared" ca="1" si="55"/>
        <v>#NAME?</v>
      </c>
      <c r="L303" s="1235" t="e">
        <f t="shared" ca="1" si="56"/>
        <v>#NAME?</v>
      </c>
      <c r="M303" s="1235"/>
      <c r="N303" s="1235"/>
      <c r="O303" s="1235">
        <v>3000</v>
      </c>
      <c r="P303" s="1356"/>
      <c r="Q303" s="1239"/>
      <c r="R303" s="1239"/>
      <c r="S303" s="1237"/>
      <c r="T303" s="1239"/>
      <c r="U303" s="1239" t="e">
        <f t="shared" ca="1" si="46"/>
        <v>#NAME?</v>
      </c>
      <c r="V303" s="1239" t="e">
        <f t="shared" ca="1" si="49"/>
        <v>#NAME?</v>
      </c>
      <c r="W303" s="1240" t="e">
        <f t="shared" ca="1" si="47"/>
        <v>#NAME?</v>
      </c>
      <c r="X303" s="1378" t="e">
        <f t="shared" ca="1" si="48"/>
        <v>#NAME?</v>
      </c>
      <c r="Y303" s="666" t="s">
        <v>1540</v>
      </c>
      <c r="Z303" s="666" t="s">
        <v>4376</v>
      </c>
    </row>
    <row r="304" spans="1:27" ht="18">
      <c r="A304" s="1377">
        <v>44908</v>
      </c>
      <c r="B304" s="666" t="s">
        <v>1170</v>
      </c>
      <c r="C304" s="666" t="s">
        <v>3446</v>
      </c>
      <c r="D304" s="666" t="s">
        <v>3503</v>
      </c>
      <c r="E304" s="666" t="s">
        <v>86</v>
      </c>
      <c r="F304" s="666" t="s">
        <v>3486</v>
      </c>
      <c r="G304" s="1245">
        <v>11000</v>
      </c>
      <c r="H304" s="1220" t="s">
        <v>3063</v>
      </c>
      <c r="I304" s="1355" t="s">
        <v>3453</v>
      </c>
      <c r="J304" s="1203"/>
      <c r="K304" s="1234" t="e">
        <f t="shared" ca="1" si="55"/>
        <v>#NAME?</v>
      </c>
      <c r="L304" s="1235" t="e">
        <f t="shared" ca="1" si="56"/>
        <v>#NAME?</v>
      </c>
      <c r="M304" s="1235"/>
      <c r="N304" s="1235"/>
      <c r="O304" s="1235">
        <v>3000</v>
      </c>
      <c r="P304" s="1356"/>
      <c r="S304" s="1238"/>
      <c r="U304" s="1239" t="e">
        <f t="shared" ca="1" si="46"/>
        <v>#NAME?</v>
      </c>
      <c r="V304" s="1239" t="e">
        <f t="shared" ca="1" si="49"/>
        <v>#NAME?</v>
      </c>
      <c r="W304" s="1240" t="e">
        <f t="shared" ca="1" si="47"/>
        <v>#NAME?</v>
      </c>
      <c r="X304" s="1378" t="e">
        <f t="shared" ca="1" si="48"/>
        <v>#NAME?</v>
      </c>
      <c r="Y304" s="666" t="s">
        <v>1540</v>
      </c>
      <c r="Z304" s="666" t="s">
        <v>4377</v>
      </c>
    </row>
    <row r="305" spans="1:27" ht="18">
      <c r="A305" s="1377">
        <v>44910</v>
      </c>
      <c r="B305" s="666" t="s">
        <v>3473</v>
      </c>
      <c r="C305" s="666"/>
      <c r="D305" s="666" t="s">
        <v>3452</v>
      </c>
      <c r="E305" s="666" t="s">
        <v>52</v>
      </c>
      <c r="F305" s="666" t="s">
        <v>3486</v>
      </c>
      <c r="G305" s="1245">
        <v>11000</v>
      </c>
      <c r="H305" s="1220" t="s">
        <v>3063</v>
      </c>
      <c r="I305" s="1355" t="s">
        <v>3453</v>
      </c>
      <c r="J305" s="1203"/>
      <c r="K305" s="1234">
        <v>1200</v>
      </c>
      <c r="L305" s="1235">
        <v>1000</v>
      </c>
      <c r="M305" s="1235"/>
      <c r="N305" s="1235"/>
      <c r="O305" s="1235">
        <v>3000</v>
      </c>
      <c r="P305" s="1356"/>
      <c r="S305" s="1238"/>
      <c r="U305" s="1239">
        <f t="shared" si="46"/>
        <v>8800</v>
      </c>
      <c r="V305" s="1239">
        <f t="shared" si="49"/>
        <v>800.00000000000091</v>
      </c>
      <c r="W305" s="1240">
        <f t="shared" si="47"/>
        <v>4999.9999999999991</v>
      </c>
      <c r="X305" s="1378">
        <f t="shared" si="48"/>
        <v>0.45454545454545447</v>
      </c>
      <c r="Y305" s="666" t="s">
        <v>3508</v>
      </c>
      <c r="Z305" s="666" t="s">
        <v>4378</v>
      </c>
    </row>
    <row r="306" spans="1:27" ht="18">
      <c r="A306" s="1385">
        <v>44912</v>
      </c>
      <c r="B306" s="1345" t="s">
        <v>1170</v>
      </c>
      <c r="C306" s="1345" t="s">
        <v>3446</v>
      </c>
      <c r="D306" s="1345" t="s">
        <v>3828</v>
      </c>
      <c r="E306" s="1345" t="s">
        <v>3591</v>
      </c>
      <c r="F306" s="1345" t="s">
        <v>3545</v>
      </c>
      <c r="G306" s="1361">
        <v>12000</v>
      </c>
      <c r="H306" s="1249" t="s">
        <v>3063</v>
      </c>
      <c r="I306" s="1362" t="s">
        <v>3453</v>
      </c>
      <c r="J306" s="1363"/>
      <c r="K306" s="1252" t="e">
        <f t="shared" ref="K306:K307" ca="1" si="58">_xludf.IFS(C306="成田机场",3000,C306="羽田机场",1200,D306="NearMe",1000,D306="VIP-limo",G306*0.12)</f>
        <v>#NAME?</v>
      </c>
      <c r="L306" s="1253" t="e">
        <f t="shared" ref="L306:L307" ca="1" si="59">_xludf.IFS(C306="成田机场",4000,C306="羽田机场",1000,D306="VIP-limo",0)</f>
        <v>#NAME?</v>
      </c>
      <c r="M306" s="1253"/>
      <c r="N306" s="1253"/>
      <c r="O306" s="1253">
        <v>4000</v>
      </c>
      <c r="P306" s="1352"/>
      <c r="Q306" s="1260"/>
      <c r="R306" s="1260"/>
      <c r="S306" s="1263"/>
      <c r="T306" s="1260"/>
      <c r="U306" s="1239" t="e">
        <f t="shared" ca="1" si="46"/>
        <v>#NAME?</v>
      </c>
      <c r="V306" s="1239" t="e">
        <f t="shared" ca="1" si="49"/>
        <v>#NAME?</v>
      </c>
      <c r="W306" s="1240" t="e">
        <f t="shared" ca="1" si="47"/>
        <v>#NAME?</v>
      </c>
      <c r="X306" s="1387" t="e">
        <f t="shared" ca="1" si="48"/>
        <v>#NAME?</v>
      </c>
      <c r="Y306" s="1345" t="s">
        <v>108</v>
      </c>
      <c r="Z306" s="1345" t="s">
        <v>4379</v>
      </c>
      <c r="AA306" s="1260"/>
    </row>
    <row r="307" spans="1:27" ht="18">
      <c r="A307" s="1379">
        <v>44913</v>
      </c>
      <c r="B307" s="284" t="s">
        <v>570</v>
      </c>
      <c r="C307" s="284" t="s">
        <v>3446</v>
      </c>
      <c r="D307" s="284" t="s">
        <v>3503</v>
      </c>
      <c r="E307" s="284" t="s">
        <v>4346</v>
      </c>
      <c r="F307" s="284" t="s">
        <v>3686</v>
      </c>
      <c r="G307" s="1342">
        <v>11000</v>
      </c>
      <c r="H307" s="1268" t="s">
        <v>3063</v>
      </c>
      <c r="I307" s="1380" t="s">
        <v>3453</v>
      </c>
      <c r="J307" s="1381"/>
      <c r="K307" s="1271" t="e">
        <f t="shared" ca="1" si="58"/>
        <v>#NAME?</v>
      </c>
      <c r="L307" s="1272" t="e">
        <f t="shared" ca="1" si="59"/>
        <v>#NAME?</v>
      </c>
      <c r="M307" s="1272"/>
      <c r="N307" s="1272"/>
      <c r="O307" s="1272">
        <v>3000</v>
      </c>
      <c r="P307" s="1384"/>
      <c r="Q307" s="81"/>
      <c r="R307" s="81"/>
      <c r="S307" s="1275"/>
      <c r="T307" s="81"/>
      <c r="U307" s="1239" t="e">
        <f t="shared" ca="1" si="46"/>
        <v>#NAME?</v>
      </c>
      <c r="V307" s="1239" t="e">
        <f t="shared" ca="1" si="49"/>
        <v>#NAME?</v>
      </c>
      <c r="W307" s="1240" t="e">
        <f t="shared" ca="1" si="47"/>
        <v>#NAME?</v>
      </c>
      <c r="X307" s="1383" t="e">
        <f t="shared" ca="1" si="48"/>
        <v>#NAME?</v>
      </c>
      <c r="Y307" s="284" t="s">
        <v>1540</v>
      </c>
      <c r="Z307" s="284" t="s">
        <v>4380</v>
      </c>
      <c r="AA307" s="81"/>
    </row>
    <row r="308" spans="1:27" ht="16.5" customHeight="1">
      <c r="A308" s="1379">
        <v>44914</v>
      </c>
      <c r="B308" s="284" t="s">
        <v>570</v>
      </c>
      <c r="C308" s="284"/>
      <c r="D308" s="284" t="s">
        <v>3503</v>
      </c>
      <c r="E308" s="284" t="s">
        <v>86</v>
      </c>
      <c r="F308" s="284" t="s">
        <v>3571</v>
      </c>
      <c r="G308" s="1342">
        <v>11000</v>
      </c>
      <c r="H308" s="1268" t="s">
        <v>3063</v>
      </c>
      <c r="I308" s="1380" t="s">
        <v>3453</v>
      </c>
      <c r="J308" s="1381"/>
      <c r="K308" s="1271">
        <v>1200</v>
      </c>
      <c r="L308" s="1272">
        <v>1000</v>
      </c>
      <c r="M308" s="1272"/>
      <c r="N308" s="1272"/>
      <c r="O308" s="1272">
        <v>3000</v>
      </c>
      <c r="P308" s="1384"/>
      <c r="Q308" s="81"/>
      <c r="R308" s="81"/>
      <c r="S308" s="1275"/>
      <c r="T308" s="81"/>
      <c r="U308" s="1239">
        <f t="shared" si="46"/>
        <v>8800</v>
      </c>
      <c r="V308" s="1239">
        <f t="shared" si="49"/>
        <v>800.00000000000091</v>
      </c>
      <c r="W308" s="1240">
        <f t="shared" si="47"/>
        <v>4999.9999999999991</v>
      </c>
      <c r="X308" s="1383">
        <f t="shared" si="48"/>
        <v>0.45454545454545447</v>
      </c>
      <c r="Y308" s="284" t="s">
        <v>1540</v>
      </c>
      <c r="Z308" s="284" t="s">
        <v>4381</v>
      </c>
      <c r="AA308" s="81"/>
    </row>
    <row r="309" spans="1:27" ht="18">
      <c r="A309" s="1377">
        <v>44916</v>
      </c>
      <c r="B309" s="666" t="s">
        <v>1170</v>
      </c>
      <c r="C309" s="666" t="s">
        <v>3446</v>
      </c>
      <c r="D309" s="666" t="s">
        <v>462</v>
      </c>
      <c r="E309" s="666" t="s">
        <v>45</v>
      </c>
      <c r="F309" s="666" t="s">
        <v>3571</v>
      </c>
      <c r="G309" s="1245">
        <v>12000</v>
      </c>
      <c r="H309" s="1220" t="s">
        <v>3063</v>
      </c>
      <c r="I309" s="1355" t="s">
        <v>3453</v>
      </c>
      <c r="J309" s="1203"/>
      <c r="K309" s="1234" t="e">
        <f t="shared" ref="K309:K310" ca="1" si="60">_xludf.IFS(C309="成田机场",3000,C309="羽田机场",1200,D309="NearMe",1000,D309="VIP-limo",G309*0.12)</f>
        <v>#NAME?</v>
      </c>
      <c r="L309" s="1235" t="e">
        <f t="shared" ref="L309:L310" ca="1" si="61">_xludf.IFS(C309="成田机场",4000,C309="羽田机场",1000,D309="VIP-limo",0)</f>
        <v>#NAME?</v>
      </c>
      <c r="M309" s="1235"/>
      <c r="N309" s="1235"/>
      <c r="O309" s="1235">
        <v>4000</v>
      </c>
      <c r="P309" s="1356"/>
      <c r="S309" s="1238"/>
      <c r="U309" s="1239" t="e">
        <f t="shared" ca="1" si="46"/>
        <v>#NAME?</v>
      </c>
      <c r="V309" s="1239" t="e">
        <f t="shared" ca="1" si="49"/>
        <v>#NAME?</v>
      </c>
      <c r="W309" s="1240" t="e">
        <f t="shared" ca="1" si="47"/>
        <v>#NAME?</v>
      </c>
      <c r="X309" s="1378" t="e">
        <f t="shared" ca="1" si="48"/>
        <v>#NAME?</v>
      </c>
      <c r="Y309" s="666" t="s">
        <v>108</v>
      </c>
      <c r="Z309" s="666" t="s">
        <v>4382</v>
      </c>
    </row>
    <row r="310" spans="1:27" ht="18">
      <c r="A310" s="1377">
        <v>44916</v>
      </c>
      <c r="B310" s="666" t="s">
        <v>570</v>
      </c>
      <c r="C310" s="666" t="s">
        <v>3446</v>
      </c>
      <c r="D310" s="666" t="s">
        <v>462</v>
      </c>
      <c r="E310" s="666" t="s">
        <v>4383</v>
      </c>
      <c r="F310" s="666" t="s">
        <v>3524</v>
      </c>
      <c r="G310" s="1245">
        <v>12000</v>
      </c>
      <c r="H310" s="1220" t="s">
        <v>3063</v>
      </c>
      <c r="I310" s="1355" t="s">
        <v>3453</v>
      </c>
      <c r="J310" s="1203"/>
      <c r="K310" s="1234" t="e">
        <f t="shared" ca="1" si="60"/>
        <v>#NAME?</v>
      </c>
      <c r="L310" s="1235" t="e">
        <f t="shared" ca="1" si="61"/>
        <v>#NAME?</v>
      </c>
      <c r="M310" s="1235"/>
      <c r="N310" s="1235"/>
      <c r="O310" s="1235">
        <v>4000</v>
      </c>
      <c r="P310" s="1356"/>
      <c r="S310" s="1238"/>
      <c r="U310" s="1239" t="e">
        <f t="shared" ca="1" si="46"/>
        <v>#NAME?</v>
      </c>
      <c r="V310" s="1239" t="e">
        <f t="shared" ca="1" si="49"/>
        <v>#NAME?</v>
      </c>
      <c r="W310" s="1240" t="e">
        <f t="shared" ca="1" si="47"/>
        <v>#NAME?</v>
      </c>
      <c r="X310" s="1378" t="e">
        <f t="shared" ca="1" si="48"/>
        <v>#NAME?</v>
      </c>
      <c r="Y310" s="666" t="s">
        <v>108</v>
      </c>
      <c r="Z310" s="666" t="s">
        <v>4384</v>
      </c>
    </row>
    <row r="311" spans="1:27" ht="18">
      <c r="A311" s="1377">
        <v>44917</v>
      </c>
      <c r="B311" s="666" t="s">
        <v>3473</v>
      </c>
      <c r="C311" s="666"/>
      <c r="D311" s="666" t="s">
        <v>3452</v>
      </c>
      <c r="E311" s="666" t="s">
        <v>55</v>
      </c>
      <c r="F311" s="666" t="s">
        <v>3547</v>
      </c>
      <c r="G311" s="1245">
        <v>11000</v>
      </c>
      <c r="H311" s="1220" t="s">
        <v>3063</v>
      </c>
      <c r="I311" s="1355" t="s">
        <v>3453</v>
      </c>
      <c r="J311" s="1203"/>
      <c r="K311" s="1234">
        <v>1200</v>
      </c>
      <c r="L311" s="1235">
        <v>1000</v>
      </c>
      <c r="M311" s="1235"/>
      <c r="N311" s="1235"/>
      <c r="O311" s="1235">
        <v>3000</v>
      </c>
      <c r="P311" s="1356"/>
      <c r="S311" s="1238"/>
      <c r="U311" s="1239">
        <f t="shared" si="46"/>
        <v>8800</v>
      </c>
      <c r="V311" s="1239">
        <f t="shared" si="49"/>
        <v>800.00000000000091</v>
      </c>
      <c r="W311" s="1240">
        <f t="shared" si="47"/>
        <v>4999.9999999999991</v>
      </c>
      <c r="X311" s="1378">
        <f t="shared" si="48"/>
        <v>0.45454545454545447</v>
      </c>
      <c r="Y311" s="666" t="s">
        <v>3508</v>
      </c>
      <c r="Z311" s="666" t="s">
        <v>4385</v>
      </c>
    </row>
    <row r="312" spans="1:27" ht="18">
      <c r="A312" s="1377">
        <v>44918</v>
      </c>
      <c r="B312" s="666" t="s">
        <v>3473</v>
      </c>
      <c r="C312" s="666"/>
      <c r="D312" s="666" t="s">
        <v>3452</v>
      </c>
      <c r="E312" s="666" t="s">
        <v>52</v>
      </c>
      <c r="F312" s="666" t="s">
        <v>3512</v>
      </c>
      <c r="G312" s="1245">
        <v>11000</v>
      </c>
      <c r="H312" s="1220" t="s">
        <v>3063</v>
      </c>
      <c r="I312" s="1355" t="s">
        <v>3453</v>
      </c>
      <c r="J312" s="1203"/>
      <c r="K312" s="1234">
        <v>1200</v>
      </c>
      <c r="L312" s="1235">
        <v>1000</v>
      </c>
      <c r="M312" s="1235"/>
      <c r="N312" s="1235"/>
      <c r="O312" s="1235">
        <v>3000</v>
      </c>
      <c r="P312" s="1365"/>
      <c r="S312" s="1238"/>
      <c r="U312" s="1239">
        <f t="shared" si="46"/>
        <v>8800</v>
      </c>
      <c r="V312" s="1239">
        <f t="shared" si="49"/>
        <v>800.00000000000091</v>
      </c>
      <c r="W312" s="1240">
        <f t="shared" si="47"/>
        <v>4999.9999999999991</v>
      </c>
      <c r="X312" s="1378">
        <f t="shared" si="48"/>
        <v>0.45454545454545447</v>
      </c>
      <c r="Y312" s="666" t="s">
        <v>3508</v>
      </c>
      <c r="Z312" s="666" t="s">
        <v>4386</v>
      </c>
    </row>
    <row r="313" spans="1:27" ht="18">
      <c r="A313" s="1377">
        <v>44925</v>
      </c>
      <c r="B313" s="666" t="s">
        <v>570</v>
      </c>
      <c r="C313" s="666" t="s">
        <v>3446</v>
      </c>
      <c r="D313" s="666" t="s">
        <v>462</v>
      </c>
      <c r="E313" s="666" t="s">
        <v>1798</v>
      </c>
      <c r="F313" s="666" t="s">
        <v>3463</v>
      </c>
      <c r="G313" s="1245">
        <v>12000</v>
      </c>
      <c r="H313" s="1220" t="s">
        <v>3063</v>
      </c>
      <c r="I313" s="1355" t="s">
        <v>3453</v>
      </c>
      <c r="J313" s="1203"/>
      <c r="K313" s="1234" t="e">
        <f t="shared" ref="K313:K318" ca="1" si="62">_xludf.IFS(C313="成田机场",3000,C313="羽田机场",1200,D313="NearMe",1000,D313="VIP-limo",G313*0.12)</f>
        <v>#NAME?</v>
      </c>
      <c r="L313" s="1235" t="e">
        <f t="shared" ref="L313:L318" ca="1" si="63">_xludf.IFS(C313="成田机场",4000,C313="羽田机场",1000,D313="VIP-limo",0)</f>
        <v>#NAME?</v>
      </c>
      <c r="M313" s="1235"/>
      <c r="N313" s="1235"/>
      <c r="O313" s="1235">
        <v>4000</v>
      </c>
      <c r="P313" s="1356"/>
      <c r="S313" s="1238"/>
      <c r="U313" s="1239" t="e">
        <f t="shared" ca="1" si="46"/>
        <v>#NAME?</v>
      </c>
      <c r="V313" s="1239" t="e">
        <f t="shared" ca="1" si="49"/>
        <v>#NAME?</v>
      </c>
      <c r="W313" s="1240" t="e">
        <f t="shared" ca="1" si="47"/>
        <v>#NAME?</v>
      </c>
      <c r="X313" s="1378" t="e">
        <f t="shared" ca="1" si="48"/>
        <v>#NAME?</v>
      </c>
      <c r="Y313" s="666" t="s">
        <v>108</v>
      </c>
      <c r="Z313" s="666" t="s">
        <v>4387</v>
      </c>
    </row>
    <row r="314" spans="1:27" ht="18">
      <c r="A314" s="1388">
        <v>44901</v>
      </c>
      <c r="B314" s="666" t="s">
        <v>1170</v>
      </c>
      <c r="C314" s="666" t="s">
        <v>3456</v>
      </c>
      <c r="D314" s="666" t="s">
        <v>3452</v>
      </c>
      <c r="E314" s="666" t="s">
        <v>45</v>
      </c>
      <c r="F314" s="666" t="s">
        <v>3527</v>
      </c>
      <c r="G314" s="1245">
        <v>17000</v>
      </c>
      <c r="H314" s="1220" t="s">
        <v>3063</v>
      </c>
      <c r="I314" s="1355" t="s">
        <v>3453</v>
      </c>
      <c r="J314" s="1358"/>
      <c r="K314" s="1234" t="e">
        <f t="shared" ca="1" si="62"/>
        <v>#NAME?</v>
      </c>
      <c r="L314" s="1235" t="e">
        <f t="shared" ca="1" si="63"/>
        <v>#NAME?</v>
      </c>
      <c r="M314" s="1235"/>
      <c r="N314" s="1235"/>
      <c r="O314" s="1235">
        <v>4000</v>
      </c>
      <c r="P314" s="1356"/>
      <c r="Q314" s="1239"/>
      <c r="R314" s="1239"/>
      <c r="S314" s="1237"/>
      <c r="T314" s="1239"/>
      <c r="U314" s="1239" t="e">
        <f t="shared" ca="1" si="46"/>
        <v>#NAME?</v>
      </c>
      <c r="V314" s="1239" t="e">
        <f t="shared" ca="1" si="49"/>
        <v>#NAME?</v>
      </c>
      <c r="W314" s="1240" t="e">
        <f t="shared" ca="1" si="47"/>
        <v>#NAME?</v>
      </c>
      <c r="X314" s="1378" t="e">
        <f t="shared" ca="1" si="48"/>
        <v>#NAME?</v>
      </c>
      <c r="Y314" s="666" t="s">
        <v>3508</v>
      </c>
      <c r="Z314" s="666" t="s">
        <v>4388</v>
      </c>
    </row>
    <row r="315" spans="1:27" ht="18">
      <c r="A315" s="1377">
        <v>44906</v>
      </c>
      <c r="B315" s="666" t="s">
        <v>1170</v>
      </c>
      <c r="C315" s="666" t="s">
        <v>3456</v>
      </c>
      <c r="D315" s="666" t="s">
        <v>3914</v>
      </c>
      <c r="E315" s="666" t="s">
        <v>2986</v>
      </c>
      <c r="F315" s="666" t="s">
        <v>3449</v>
      </c>
      <c r="G315" s="1245">
        <v>18000</v>
      </c>
      <c r="H315" s="1220" t="s">
        <v>3063</v>
      </c>
      <c r="I315" s="1355" t="s">
        <v>3453</v>
      </c>
      <c r="J315" s="1203"/>
      <c r="K315" s="1234" t="e">
        <f t="shared" ca="1" si="62"/>
        <v>#NAME?</v>
      </c>
      <c r="L315" s="1235" t="e">
        <f t="shared" ca="1" si="63"/>
        <v>#NAME?</v>
      </c>
      <c r="M315" s="1235"/>
      <c r="N315" s="1235"/>
      <c r="O315" s="1235">
        <v>5000</v>
      </c>
      <c r="P315" s="1356"/>
      <c r="S315" s="1238"/>
      <c r="U315" s="1239" t="e">
        <f t="shared" ca="1" si="46"/>
        <v>#NAME?</v>
      </c>
      <c r="V315" s="1239" t="e">
        <f t="shared" ca="1" si="49"/>
        <v>#NAME?</v>
      </c>
      <c r="W315" s="1240" t="e">
        <f t="shared" ca="1" si="47"/>
        <v>#NAME?</v>
      </c>
      <c r="X315" s="1378" t="e">
        <f t="shared" ca="1" si="48"/>
        <v>#NAME?</v>
      </c>
      <c r="Y315" s="666" t="s">
        <v>3508</v>
      </c>
      <c r="Z315" s="666" t="s">
        <v>4389</v>
      </c>
    </row>
    <row r="316" spans="1:27" ht="18">
      <c r="A316" s="1377">
        <v>44912</v>
      </c>
      <c r="B316" s="666" t="s">
        <v>1170</v>
      </c>
      <c r="C316" s="666" t="s">
        <v>3456</v>
      </c>
      <c r="D316" s="666" t="s">
        <v>3521</v>
      </c>
      <c r="E316" s="666" t="s">
        <v>2979</v>
      </c>
      <c r="F316" s="666" t="s">
        <v>3492</v>
      </c>
      <c r="G316" s="1245">
        <v>18000</v>
      </c>
      <c r="H316" s="1220" t="s">
        <v>3063</v>
      </c>
      <c r="I316" s="1355" t="s">
        <v>3453</v>
      </c>
      <c r="J316" s="1203"/>
      <c r="K316" s="1234" t="e">
        <f t="shared" ca="1" si="62"/>
        <v>#NAME?</v>
      </c>
      <c r="L316" s="1235" t="e">
        <f t="shared" ca="1" si="63"/>
        <v>#NAME?</v>
      </c>
      <c r="M316" s="1235"/>
      <c r="N316" s="1235"/>
      <c r="O316" s="1235">
        <v>5000</v>
      </c>
      <c r="P316" s="1356"/>
      <c r="S316" s="1238"/>
      <c r="U316" s="1239" t="e">
        <f t="shared" ca="1" si="46"/>
        <v>#NAME?</v>
      </c>
      <c r="V316" s="1239" t="e">
        <f t="shared" ca="1" si="49"/>
        <v>#NAME?</v>
      </c>
      <c r="W316" s="1240" t="e">
        <f t="shared" ca="1" si="47"/>
        <v>#NAME?</v>
      </c>
      <c r="X316" s="1378" t="e">
        <f t="shared" ca="1" si="48"/>
        <v>#NAME?</v>
      </c>
      <c r="Y316" s="666" t="s">
        <v>107</v>
      </c>
      <c r="Z316" s="666" t="s">
        <v>4390</v>
      </c>
    </row>
    <row r="317" spans="1:27" ht="18">
      <c r="A317" s="1379">
        <v>44914</v>
      </c>
      <c r="B317" s="284" t="s">
        <v>1170</v>
      </c>
      <c r="C317" s="284" t="s">
        <v>3456</v>
      </c>
      <c r="D317" s="284" t="s">
        <v>3828</v>
      </c>
      <c r="E317" s="284" t="s">
        <v>1706</v>
      </c>
      <c r="F317" s="284" t="s">
        <v>3545</v>
      </c>
      <c r="G317" s="1342">
        <v>18000</v>
      </c>
      <c r="H317" s="1268" t="s">
        <v>3063</v>
      </c>
      <c r="I317" s="1380" t="s">
        <v>3453</v>
      </c>
      <c r="J317" s="1381"/>
      <c r="K317" s="1271" t="e">
        <f t="shared" ca="1" si="62"/>
        <v>#NAME?</v>
      </c>
      <c r="L317" s="1272" t="e">
        <f t="shared" ca="1" si="63"/>
        <v>#NAME?</v>
      </c>
      <c r="M317" s="1272"/>
      <c r="N317" s="1272"/>
      <c r="O317" s="1272">
        <v>5000</v>
      </c>
      <c r="P317" s="1384"/>
      <c r="Q317" s="81"/>
      <c r="R317" s="81"/>
      <c r="S317" s="1275"/>
      <c r="T317" s="81"/>
      <c r="U317" s="1239" t="e">
        <f t="shared" ca="1" si="46"/>
        <v>#NAME?</v>
      </c>
      <c r="V317" s="1239" t="e">
        <f t="shared" ca="1" si="49"/>
        <v>#NAME?</v>
      </c>
      <c r="W317" s="1240" t="e">
        <f t="shared" ca="1" si="47"/>
        <v>#NAME?</v>
      </c>
      <c r="X317" s="1383" t="e">
        <f t="shared" ca="1" si="48"/>
        <v>#NAME?</v>
      </c>
      <c r="Y317" s="284" t="s">
        <v>108</v>
      </c>
      <c r="Z317" s="284" t="s">
        <v>4391</v>
      </c>
      <c r="AA317" s="81"/>
    </row>
    <row r="318" spans="1:27" ht="18">
      <c r="A318" s="1377">
        <v>44915</v>
      </c>
      <c r="B318" s="666" t="s">
        <v>1170</v>
      </c>
      <c r="C318" s="666" t="s">
        <v>3456</v>
      </c>
      <c r="D318" s="666" t="s">
        <v>3452</v>
      </c>
      <c r="E318" s="666" t="s">
        <v>3448</v>
      </c>
      <c r="F318" s="666" t="s">
        <v>3512</v>
      </c>
      <c r="G318" s="1245">
        <v>18000</v>
      </c>
      <c r="H318" s="1220" t="s">
        <v>3063</v>
      </c>
      <c r="I318" s="1355" t="s">
        <v>3453</v>
      </c>
      <c r="J318" s="1203"/>
      <c r="K318" s="1234" t="e">
        <f t="shared" ca="1" si="62"/>
        <v>#NAME?</v>
      </c>
      <c r="L318" s="1235" t="e">
        <f t="shared" ca="1" si="63"/>
        <v>#NAME?</v>
      </c>
      <c r="M318" s="1235"/>
      <c r="N318" s="1235"/>
      <c r="O318" s="1235">
        <v>5000</v>
      </c>
      <c r="P318" s="1356"/>
      <c r="S318" s="1238"/>
      <c r="U318" s="1239" t="e">
        <f t="shared" ca="1" si="46"/>
        <v>#NAME?</v>
      </c>
      <c r="V318" s="1239" t="e">
        <f t="shared" ca="1" si="49"/>
        <v>#NAME?</v>
      </c>
      <c r="W318" s="1240" t="e">
        <f t="shared" ca="1" si="47"/>
        <v>#NAME?</v>
      </c>
      <c r="X318" s="1378" t="e">
        <f t="shared" ca="1" si="48"/>
        <v>#NAME?</v>
      </c>
      <c r="Y318" s="666" t="s">
        <v>3508</v>
      </c>
      <c r="Z318" s="666" t="s">
        <v>4392</v>
      </c>
    </row>
    <row r="319" spans="1:27" ht="18">
      <c r="A319" s="1377">
        <v>44923</v>
      </c>
      <c r="B319" s="666" t="s">
        <v>570</v>
      </c>
      <c r="C319" s="666" t="s">
        <v>3446</v>
      </c>
      <c r="D319" s="666" t="s">
        <v>1644</v>
      </c>
      <c r="E319" s="666" t="s">
        <v>4087</v>
      </c>
      <c r="F319" s="666" t="s">
        <v>3498</v>
      </c>
      <c r="G319" s="1245">
        <v>18000</v>
      </c>
      <c r="H319" s="1220" t="s">
        <v>3063</v>
      </c>
      <c r="I319" s="1355" t="s">
        <v>3453</v>
      </c>
      <c r="J319" s="1203"/>
      <c r="K319" s="1234"/>
      <c r="L319" s="1235"/>
      <c r="M319" s="1235"/>
      <c r="N319" s="1235"/>
      <c r="O319" s="1235"/>
      <c r="P319" s="1356">
        <v>12000</v>
      </c>
      <c r="S319" s="1238"/>
      <c r="U319" s="1239">
        <f t="shared" si="46"/>
        <v>6000</v>
      </c>
      <c r="V319" s="1239">
        <f t="shared" si="49"/>
        <v>545.45454545454595</v>
      </c>
      <c r="W319" s="1240">
        <f t="shared" si="47"/>
        <v>5454.545454545454</v>
      </c>
      <c r="X319" s="1378">
        <f t="shared" si="48"/>
        <v>0.30303030303030298</v>
      </c>
      <c r="Y319" s="666" t="s">
        <v>1540</v>
      </c>
      <c r="Z319" s="666" t="s">
        <v>4393</v>
      </c>
    </row>
    <row r="320" spans="1:27" ht="18">
      <c r="A320" s="1388">
        <v>44896</v>
      </c>
      <c r="B320" s="666" t="s">
        <v>3473</v>
      </c>
      <c r="C320" s="666"/>
      <c r="D320" s="666" t="s">
        <v>3807</v>
      </c>
      <c r="E320" s="666" t="s">
        <v>3523</v>
      </c>
      <c r="F320" s="666" t="s">
        <v>3524</v>
      </c>
      <c r="G320" s="1245">
        <v>24650</v>
      </c>
      <c r="H320" s="1220" t="s">
        <v>3063</v>
      </c>
      <c r="I320" s="1355" t="s">
        <v>3453</v>
      </c>
      <c r="J320" s="1358">
        <v>2465</v>
      </c>
      <c r="K320" s="1234">
        <v>3000</v>
      </c>
      <c r="L320" s="1235">
        <v>4000</v>
      </c>
      <c r="M320" s="1235">
        <f>(20000-K320-L320)*0.7</f>
        <v>9100</v>
      </c>
      <c r="N320" s="1235"/>
      <c r="O320" s="1235"/>
      <c r="P320" s="1356"/>
      <c r="Q320" s="1239"/>
      <c r="R320" s="1239"/>
      <c r="S320" s="1237"/>
      <c r="T320" s="1239"/>
      <c r="U320" s="1239">
        <f t="shared" si="46"/>
        <v>15185</v>
      </c>
      <c r="V320" s="1239">
        <f t="shared" si="49"/>
        <v>1380.454545454546</v>
      </c>
      <c r="W320" s="1240">
        <f t="shared" si="47"/>
        <v>4704.545454545454</v>
      </c>
      <c r="X320" s="1378">
        <f t="shared" si="48"/>
        <v>0.19085377097547482</v>
      </c>
      <c r="Y320" s="666" t="s">
        <v>105</v>
      </c>
      <c r="Z320" s="666" t="s">
        <v>4394</v>
      </c>
    </row>
    <row r="321" spans="1:27" ht="18">
      <c r="A321" s="1379">
        <v>44913</v>
      </c>
      <c r="B321" s="284" t="s">
        <v>570</v>
      </c>
      <c r="C321" s="284" t="s">
        <v>3446</v>
      </c>
      <c r="D321" s="284" t="s">
        <v>3603</v>
      </c>
      <c r="E321" s="284" t="s">
        <v>3591</v>
      </c>
      <c r="F321" s="284" t="s">
        <v>4322</v>
      </c>
      <c r="G321" s="1342">
        <v>12400</v>
      </c>
      <c r="H321" s="1268" t="s">
        <v>3063</v>
      </c>
      <c r="I321" s="1380" t="s">
        <v>3453</v>
      </c>
      <c r="J321" s="1381"/>
      <c r="K321" s="1271" t="e">
        <f t="shared" ref="K321:K326" ca="1" si="64">_xludf.IFS(C321="成田机场",3000,C321="羽田机场",1200,D321="NearMe",1000,D321="VIP-limo",G321*0.12)</f>
        <v>#NAME?</v>
      </c>
      <c r="L321" s="1272" t="e">
        <f t="shared" ref="L321:L327" ca="1" si="65">_xludf.IFS(C321="成田机场",4000,C321="羽田机场",1000,D321="VIP-limo",0)</f>
        <v>#NAME?</v>
      </c>
      <c r="M321" s="1272"/>
      <c r="N321" s="1272"/>
      <c r="O321" s="1272">
        <v>4000</v>
      </c>
      <c r="P321" s="1384"/>
      <c r="Q321" s="81"/>
      <c r="R321" s="81"/>
      <c r="S321" s="1275"/>
      <c r="T321" s="81"/>
      <c r="U321" s="1239" t="e">
        <f t="shared" ca="1" si="46"/>
        <v>#NAME?</v>
      </c>
      <c r="V321" s="1239" t="e">
        <f t="shared" ca="1" si="49"/>
        <v>#NAME?</v>
      </c>
      <c r="W321" s="1240" t="e">
        <f t="shared" ca="1" si="47"/>
        <v>#NAME?</v>
      </c>
      <c r="X321" s="1383" t="e">
        <f t="shared" ca="1" si="48"/>
        <v>#NAME?</v>
      </c>
      <c r="Y321" s="284" t="s">
        <v>100</v>
      </c>
      <c r="Z321" s="284" t="s">
        <v>4395</v>
      </c>
      <c r="AA321" s="81"/>
    </row>
    <row r="322" spans="1:27" ht="18">
      <c r="A322" s="1379">
        <v>44914</v>
      </c>
      <c r="B322" s="284" t="s">
        <v>1170</v>
      </c>
      <c r="C322" s="284" t="s">
        <v>3446</v>
      </c>
      <c r="D322" s="284" t="s">
        <v>3710</v>
      </c>
      <c r="E322" s="284" t="s">
        <v>1706</v>
      </c>
      <c r="F322" s="284" t="s">
        <v>3571</v>
      </c>
      <c r="G322" s="1342">
        <f>647/0.0517</f>
        <v>12514.506769825917</v>
      </c>
      <c r="H322" s="1268" t="s">
        <v>3063</v>
      </c>
      <c r="I322" s="1380" t="s">
        <v>3450</v>
      </c>
      <c r="J322" s="1381"/>
      <c r="K322" s="1271" t="e">
        <f t="shared" ca="1" si="64"/>
        <v>#NAME?</v>
      </c>
      <c r="L322" s="1272" t="e">
        <f t="shared" ca="1" si="65"/>
        <v>#NAME?</v>
      </c>
      <c r="M322" s="1272"/>
      <c r="N322" s="1272"/>
      <c r="O322" s="1272">
        <v>4000</v>
      </c>
      <c r="P322" s="1384"/>
      <c r="Q322" s="81"/>
      <c r="R322" s="81"/>
      <c r="S322" s="1275"/>
      <c r="T322" s="81"/>
      <c r="U322" s="1239" t="e">
        <f t="shared" ca="1" si="46"/>
        <v>#NAME?</v>
      </c>
      <c r="V322" s="1239" t="e">
        <f t="shared" ca="1" si="49"/>
        <v>#NAME?</v>
      </c>
      <c r="W322" s="1240" t="e">
        <f t="shared" ca="1" si="47"/>
        <v>#NAME?</v>
      </c>
      <c r="X322" s="1383" t="e">
        <f t="shared" ca="1" si="48"/>
        <v>#NAME?</v>
      </c>
      <c r="Y322" s="284" t="s">
        <v>3508</v>
      </c>
      <c r="Z322" s="284" t="s">
        <v>4396</v>
      </c>
      <c r="AA322" s="81"/>
    </row>
    <row r="323" spans="1:27" ht="18">
      <c r="A323" s="1377">
        <v>44916</v>
      </c>
      <c r="B323" s="666" t="s">
        <v>1170</v>
      </c>
      <c r="C323" s="666" t="s">
        <v>3456</v>
      </c>
      <c r="D323" s="666" t="s">
        <v>946</v>
      </c>
      <c r="E323" s="666" t="s">
        <v>3523</v>
      </c>
      <c r="F323" s="666" t="s">
        <v>3498</v>
      </c>
      <c r="G323" s="1245">
        <v>20000</v>
      </c>
      <c r="H323" s="1220" t="s">
        <v>3063</v>
      </c>
      <c r="I323" s="1355" t="s">
        <v>3453</v>
      </c>
      <c r="J323" s="1203"/>
      <c r="K323" s="1234" t="e">
        <f t="shared" ca="1" si="64"/>
        <v>#NAME?</v>
      </c>
      <c r="L323" s="1235" t="e">
        <f t="shared" ca="1" si="65"/>
        <v>#NAME?</v>
      </c>
      <c r="M323" s="1235">
        <v>6650</v>
      </c>
      <c r="N323" s="1235"/>
      <c r="O323" s="1235"/>
      <c r="P323" s="1356"/>
      <c r="S323" s="1238"/>
      <c r="U323" s="1239" t="e">
        <f t="shared" ca="1" si="46"/>
        <v>#NAME?</v>
      </c>
      <c r="V323" s="1239" t="e">
        <f t="shared" ca="1" si="49"/>
        <v>#NAME?</v>
      </c>
      <c r="W323" s="1240" t="e">
        <f t="shared" ca="1" si="47"/>
        <v>#NAME?</v>
      </c>
      <c r="X323" s="1378" t="e">
        <f t="shared" ca="1" si="48"/>
        <v>#NAME?</v>
      </c>
      <c r="Y323" s="666" t="s">
        <v>1540</v>
      </c>
      <c r="Z323" s="666" t="s">
        <v>4397</v>
      </c>
    </row>
    <row r="324" spans="1:27" ht="18">
      <c r="A324" s="1377">
        <v>44903</v>
      </c>
      <c r="B324" s="666" t="s">
        <v>570</v>
      </c>
      <c r="C324" s="666" t="s">
        <v>3446</v>
      </c>
      <c r="D324" s="666" t="s">
        <v>1371</v>
      </c>
      <c r="E324" s="666" t="s">
        <v>49</v>
      </c>
      <c r="F324" s="666" t="s">
        <v>3501</v>
      </c>
      <c r="G324" s="1245">
        <v>13000</v>
      </c>
      <c r="H324" s="1220" t="s">
        <v>3063</v>
      </c>
      <c r="I324" s="1355" t="s">
        <v>3453</v>
      </c>
      <c r="J324" s="1368"/>
      <c r="K324" s="1234" t="e">
        <f t="shared" ca="1" si="64"/>
        <v>#NAME?</v>
      </c>
      <c r="L324" s="1235" t="e">
        <f t="shared" ca="1" si="65"/>
        <v>#NAME?</v>
      </c>
      <c r="M324" s="1235" t="e">
        <f t="shared" ref="M324:M325" ca="1" si="66">(8500-K324-L324)*0.7</f>
        <v>#NAME?</v>
      </c>
      <c r="N324" s="1235"/>
      <c r="O324" s="1235"/>
      <c r="P324" s="1356"/>
      <c r="Q324" s="1239">
        <v>600</v>
      </c>
      <c r="R324" s="1239"/>
      <c r="S324" s="1237"/>
      <c r="T324" s="1239"/>
      <c r="U324" s="1239" t="e">
        <f t="shared" ca="1" si="46"/>
        <v>#NAME?</v>
      </c>
      <c r="V324" s="1239" t="e">
        <f t="shared" ca="1" si="49"/>
        <v>#NAME?</v>
      </c>
      <c r="W324" s="1240" t="e">
        <f t="shared" ca="1" si="47"/>
        <v>#NAME?</v>
      </c>
      <c r="X324" s="1378" t="e">
        <f t="shared" ca="1" si="48"/>
        <v>#NAME?</v>
      </c>
      <c r="Y324" s="666" t="s">
        <v>1540</v>
      </c>
      <c r="Z324" s="666" t="s">
        <v>4398</v>
      </c>
    </row>
    <row r="325" spans="1:27" ht="18">
      <c r="A325" s="1389">
        <v>44896</v>
      </c>
      <c r="B325" s="1345" t="s">
        <v>1170</v>
      </c>
      <c r="C325" s="1345" t="s">
        <v>3446</v>
      </c>
      <c r="D325" s="1345" t="s">
        <v>3710</v>
      </c>
      <c r="E325" s="1345" t="s">
        <v>3523</v>
      </c>
      <c r="F325" s="1345" t="s">
        <v>3524</v>
      </c>
      <c r="G325" s="1361">
        <f>674/0.0517</f>
        <v>13036.750483558993</v>
      </c>
      <c r="H325" s="1249" t="s">
        <v>3063</v>
      </c>
      <c r="I325" s="1362" t="s">
        <v>3450</v>
      </c>
      <c r="J325" s="1367"/>
      <c r="K325" s="1252" t="e">
        <f t="shared" ca="1" si="64"/>
        <v>#NAME?</v>
      </c>
      <c r="L325" s="1253" t="e">
        <f t="shared" ca="1" si="65"/>
        <v>#NAME?</v>
      </c>
      <c r="M325" s="1253" t="e">
        <f t="shared" ca="1" si="66"/>
        <v>#NAME?</v>
      </c>
      <c r="N325" s="1253"/>
      <c r="O325" s="1253"/>
      <c r="P325" s="1352"/>
      <c r="Q325" s="1256"/>
      <c r="R325" s="1256"/>
      <c r="S325" s="1255"/>
      <c r="T325" s="1256"/>
      <c r="U325" s="1239" t="e">
        <f t="shared" ca="1" si="46"/>
        <v>#NAME?</v>
      </c>
      <c r="V325" s="1239" t="e">
        <f t="shared" ca="1" si="49"/>
        <v>#NAME?</v>
      </c>
      <c r="W325" s="1240" t="e">
        <f t="shared" ca="1" si="47"/>
        <v>#NAME?</v>
      </c>
      <c r="X325" s="1387" t="e">
        <f t="shared" ca="1" si="48"/>
        <v>#NAME?</v>
      </c>
      <c r="Y325" s="1345" t="s">
        <v>3508</v>
      </c>
      <c r="Z325" s="1345" t="s">
        <v>4399</v>
      </c>
      <c r="AA325" s="1260"/>
    </row>
    <row r="326" spans="1:27" ht="18">
      <c r="A326" s="1377">
        <v>44906</v>
      </c>
      <c r="B326" s="666" t="s">
        <v>570</v>
      </c>
      <c r="C326" s="666" t="s">
        <v>3446</v>
      </c>
      <c r="D326" s="666" t="s">
        <v>3521</v>
      </c>
      <c r="E326" s="666" t="s">
        <v>86</v>
      </c>
      <c r="F326" s="666" t="s">
        <v>3449</v>
      </c>
      <c r="G326" s="1245">
        <v>13000</v>
      </c>
      <c r="H326" s="1220" t="s">
        <v>3063</v>
      </c>
      <c r="I326" s="1355" t="s">
        <v>3453</v>
      </c>
      <c r="J326" s="1203"/>
      <c r="K326" s="1234" t="e">
        <f t="shared" ca="1" si="64"/>
        <v>#NAME?</v>
      </c>
      <c r="L326" s="1235" t="e">
        <f t="shared" ca="1" si="65"/>
        <v>#NAME?</v>
      </c>
      <c r="M326" s="1235"/>
      <c r="N326" s="1235"/>
      <c r="O326" s="1235">
        <v>4300</v>
      </c>
      <c r="P326" s="1356"/>
      <c r="S326" s="1238"/>
      <c r="U326" s="1239" t="e">
        <f t="shared" ca="1" si="46"/>
        <v>#NAME?</v>
      </c>
      <c r="V326" s="1239" t="e">
        <f t="shared" ca="1" si="49"/>
        <v>#NAME?</v>
      </c>
      <c r="W326" s="1240" t="e">
        <f t="shared" ca="1" si="47"/>
        <v>#NAME?</v>
      </c>
      <c r="X326" s="1378" t="e">
        <f t="shared" ca="1" si="48"/>
        <v>#NAME?</v>
      </c>
      <c r="Y326" s="666" t="s">
        <v>107</v>
      </c>
      <c r="Z326" s="666" t="s">
        <v>4400</v>
      </c>
    </row>
    <row r="327" spans="1:27" ht="18">
      <c r="A327" s="1377">
        <v>44916</v>
      </c>
      <c r="B327" s="666" t="s">
        <v>570</v>
      </c>
      <c r="C327" s="666" t="s">
        <v>3446</v>
      </c>
      <c r="D327" s="666" t="s">
        <v>3521</v>
      </c>
      <c r="E327" s="666" t="s">
        <v>2979</v>
      </c>
      <c r="F327" s="666" t="s">
        <v>3524</v>
      </c>
      <c r="G327" s="1245">
        <v>15000</v>
      </c>
      <c r="H327" s="1220" t="s">
        <v>3063</v>
      </c>
      <c r="I327" s="1355" t="s">
        <v>3453</v>
      </c>
      <c r="J327" s="1203"/>
      <c r="K327" s="1234">
        <v>2400</v>
      </c>
      <c r="L327" s="1235" t="e">
        <f t="shared" ca="1" si="65"/>
        <v>#NAME?</v>
      </c>
      <c r="M327" s="1235"/>
      <c r="N327" s="1235"/>
      <c r="O327" s="1235">
        <v>5000</v>
      </c>
      <c r="P327" s="1356"/>
      <c r="S327" s="1238"/>
      <c r="U327" s="1239" t="e">
        <f t="shared" ca="1" si="46"/>
        <v>#NAME?</v>
      </c>
      <c r="V327" s="1239" t="e">
        <f t="shared" ca="1" si="49"/>
        <v>#NAME?</v>
      </c>
      <c r="W327" s="1240" t="e">
        <f t="shared" ca="1" si="47"/>
        <v>#NAME?</v>
      </c>
      <c r="X327" s="1378" t="e">
        <f t="shared" ca="1" si="48"/>
        <v>#NAME?</v>
      </c>
      <c r="Y327" s="666" t="s">
        <v>107</v>
      </c>
      <c r="Z327" s="666" t="s">
        <v>4401</v>
      </c>
    </row>
    <row r="328" spans="1:27" ht="18">
      <c r="A328" s="1379">
        <v>44914</v>
      </c>
      <c r="B328" s="284" t="s">
        <v>3473</v>
      </c>
      <c r="C328" s="284"/>
      <c r="D328" s="284" t="s">
        <v>3481</v>
      </c>
      <c r="E328" s="284" t="s">
        <v>4402</v>
      </c>
      <c r="F328" s="284" t="s">
        <v>3571</v>
      </c>
      <c r="G328" s="1342">
        <v>11900</v>
      </c>
      <c r="H328" s="1268" t="s">
        <v>3063</v>
      </c>
      <c r="I328" s="1380" t="s">
        <v>3453</v>
      </c>
      <c r="J328" s="1381"/>
      <c r="K328" s="1271">
        <v>1200</v>
      </c>
      <c r="L328" s="1272">
        <v>1000</v>
      </c>
      <c r="M328" s="1272"/>
      <c r="N328" s="1272"/>
      <c r="O328" s="1272">
        <v>3000</v>
      </c>
      <c r="P328" s="1384"/>
      <c r="Q328" s="81"/>
      <c r="R328" s="81"/>
      <c r="S328" s="1275"/>
      <c r="T328" s="81"/>
      <c r="U328" s="1239">
        <f t="shared" si="46"/>
        <v>9700</v>
      </c>
      <c r="V328" s="1239">
        <f t="shared" si="49"/>
        <v>881.81818181818198</v>
      </c>
      <c r="W328" s="1240">
        <f t="shared" si="47"/>
        <v>5818.181818181818</v>
      </c>
      <c r="X328" s="1383">
        <f t="shared" si="48"/>
        <v>0.4889228418640183</v>
      </c>
      <c r="Y328" s="284" t="s">
        <v>27</v>
      </c>
      <c r="Z328" s="284" t="s">
        <v>4403</v>
      </c>
      <c r="AA328" s="81"/>
    </row>
    <row r="329" spans="1:27" ht="18">
      <c r="A329" s="1379">
        <v>44914</v>
      </c>
      <c r="B329" s="284" t="s">
        <v>3473</v>
      </c>
      <c r="C329" s="284"/>
      <c r="D329" s="284" t="s">
        <v>3481</v>
      </c>
      <c r="E329" s="284" t="s">
        <v>52</v>
      </c>
      <c r="F329" s="284" t="s">
        <v>3547</v>
      </c>
      <c r="G329" s="1342">
        <v>11900</v>
      </c>
      <c r="H329" s="1268" t="s">
        <v>3063</v>
      </c>
      <c r="I329" s="1380" t="s">
        <v>3453</v>
      </c>
      <c r="J329" s="1381"/>
      <c r="K329" s="1271">
        <v>1200</v>
      </c>
      <c r="L329" s="1272">
        <v>1000</v>
      </c>
      <c r="M329" s="1272"/>
      <c r="N329" s="1272"/>
      <c r="O329" s="1272">
        <v>3000</v>
      </c>
      <c r="P329" s="1384"/>
      <c r="Q329" s="81"/>
      <c r="R329" s="81"/>
      <c r="S329" s="1275"/>
      <c r="T329" s="81"/>
      <c r="U329" s="1239">
        <f t="shared" si="46"/>
        <v>9700</v>
      </c>
      <c r="V329" s="1239">
        <f t="shared" si="49"/>
        <v>881.81818181818198</v>
      </c>
      <c r="W329" s="1240">
        <f t="shared" si="47"/>
        <v>5818.181818181818</v>
      </c>
      <c r="X329" s="1383">
        <f t="shared" si="48"/>
        <v>0.4889228418640183</v>
      </c>
      <c r="Y329" s="284" t="s">
        <v>27</v>
      </c>
      <c r="Z329" s="284" t="s">
        <v>4404</v>
      </c>
      <c r="AA329" s="81"/>
    </row>
    <row r="330" spans="1:27" ht="18">
      <c r="A330" s="1377">
        <v>44921</v>
      </c>
      <c r="B330" s="666" t="s">
        <v>1170</v>
      </c>
      <c r="C330" s="666" t="s">
        <v>3446</v>
      </c>
      <c r="D330" s="666" t="s">
        <v>1667</v>
      </c>
      <c r="E330" s="666" t="s">
        <v>2285</v>
      </c>
      <c r="F330" s="666" t="s">
        <v>3471</v>
      </c>
      <c r="G330" s="1245">
        <v>13000</v>
      </c>
      <c r="H330" s="1220" t="s">
        <v>3063</v>
      </c>
      <c r="I330" s="1355" t="s">
        <v>3453</v>
      </c>
      <c r="J330" s="1203"/>
      <c r="K330" s="1234" t="e">
        <f t="shared" ref="K330:K337" ca="1" si="67">_xludf.IFS(C330="成田机场",3000,C330="羽田机场",1200,D330="NearMe",1000,D330="VIP-limo",G330*0.12)</f>
        <v>#NAME?</v>
      </c>
      <c r="L330" s="1235" t="e">
        <f t="shared" ref="L330:L337" ca="1" si="68">_xludf.IFS(C330="成田机场",4000,C330="羽田机场",1000,D330="VIP-limo",0)</f>
        <v>#NAME?</v>
      </c>
      <c r="M330" s="1235" t="e">
        <f ca="1">(8000-K330-L330)*0.7</f>
        <v>#NAME?</v>
      </c>
      <c r="N330" s="1235"/>
      <c r="O330" s="1235"/>
      <c r="P330" s="1356"/>
      <c r="S330" s="1238"/>
      <c r="U330" s="1239" t="e">
        <f t="shared" ca="1" si="46"/>
        <v>#NAME?</v>
      </c>
      <c r="V330" s="1239" t="e">
        <f t="shared" ca="1" si="49"/>
        <v>#NAME?</v>
      </c>
      <c r="W330" s="1240" t="e">
        <f t="shared" ca="1" si="47"/>
        <v>#NAME?</v>
      </c>
      <c r="X330" s="1378" t="e">
        <f t="shared" ca="1" si="48"/>
        <v>#NAME?</v>
      </c>
      <c r="Y330" s="666" t="s">
        <v>55</v>
      </c>
      <c r="Z330" s="666" t="s">
        <v>4405</v>
      </c>
    </row>
    <row r="331" spans="1:27" ht="18">
      <c r="A331" s="1388">
        <v>44902</v>
      </c>
      <c r="B331" s="666" t="s">
        <v>1170</v>
      </c>
      <c r="C331" s="666" t="s">
        <v>3446</v>
      </c>
      <c r="D331" s="666" t="s">
        <v>2499</v>
      </c>
      <c r="E331" s="666" t="s">
        <v>52</v>
      </c>
      <c r="F331" s="666" t="s">
        <v>3592</v>
      </c>
      <c r="G331" s="1245">
        <v>12000</v>
      </c>
      <c r="H331" s="1220" t="s">
        <v>3063</v>
      </c>
      <c r="I331" s="1355" t="s">
        <v>3453</v>
      </c>
      <c r="J331" s="1368"/>
      <c r="K331" s="1234" t="e">
        <f t="shared" ca="1" si="67"/>
        <v>#NAME?</v>
      </c>
      <c r="L331" s="1235" t="e">
        <f t="shared" ca="1" si="68"/>
        <v>#NAME?</v>
      </c>
      <c r="M331" s="1235"/>
      <c r="N331" s="1235"/>
      <c r="O331" s="1235">
        <v>3000</v>
      </c>
      <c r="P331" s="1356"/>
      <c r="Q331" s="1239"/>
      <c r="R331" s="1239"/>
      <c r="S331" s="1237"/>
      <c r="T331" s="1239"/>
      <c r="U331" s="1239" t="e">
        <f t="shared" ca="1" si="46"/>
        <v>#NAME?</v>
      </c>
      <c r="V331" s="1239" t="e">
        <f t="shared" ca="1" si="49"/>
        <v>#NAME?</v>
      </c>
      <c r="W331" s="1240" t="e">
        <f t="shared" ca="1" si="47"/>
        <v>#NAME?</v>
      </c>
      <c r="X331" s="1378" t="e">
        <f t="shared" ca="1" si="48"/>
        <v>#NAME?</v>
      </c>
      <c r="Y331" s="666" t="s">
        <v>3508</v>
      </c>
      <c r="Z331" s="666" t="s">
        <v>4406</v>
      </c>
    </row>
    <row r="332" spans="1:27" ht="18">
      <c r="A332" s="1377">
        <v>44909</v>
      </c>
      <c r="B332" s="666" t="s">
        <v>1170</v>
      </c>
      <c r="C332" s="666" t="s">
        <v>3446</v>
      </c>
      <c r="D332" s="666" t="s">
        <v>3603</v>
      </c>
      <c r="E332" s="666" t="s">
        <v>3079</v>
      </c>
      <c r="F332" s="666" t="s">
        <v>3626</v>
      </c>
      <c r="G332" s="1245">
        <v>12000</v>
      </c>
      <c r="H332" s="1220" t="s">
        <v>3063</v>
      </c>
      <c r="I332" s="1355" t="s">
        <v>3453</v>
      </c>
      <c r="J332" s="1203"/>
      <c r="K332" s="1234" t="e">
        <f t="shared" ca="1" si="67"/>
        <v>#NAME?</v>
      </c>
      <c r="L332" s="1235" t="e">
        <f t="shared" ca="1" si="68"/>
        <v>#NAME?</v>
      </c>
      <c r="M332" s="1235"/>
      <c r="N332" s="1235"/>
      <c r="O332" s="1235">
        <v>3000</v>
      </c>
      <c r="P332" s="1356"/>
      <c r="S332" s="1238"/>
      <c r="U332" s="1239" t="e">
        <f t="shared" ca="1" si="46"/>
        <v>#NAME?</v>
      </c>
      <c r="V332" s="1239" t="e">
        <f t="shared" ca="1" si="49"/>
        <v>#NAME?</v>
      </c>
      <c r="W332" s="1240" t="e">
        <f t="shared" ca="1" si="47"/>
        <v>#NAME?</v>
      </c>
      <c r="X332" s="1378" t="e">
        <f t="shared" ca="1" si="48"/>
        <v>#NAME?</v>
      </c>
      <c r="Y332" s="666" t="s">
        <v>100</v>
      </c>
      <c r="Z332" s="666" t="s">
        <v>4407</v>
      </c>
    </row>
    <row r="333" spans="1:27" ht="18">
      <c r="A333" s="1377">
        <v>44909</v>
      </c>
      <c r="B333" s="666" t="s">
        <v>570</v>
      </c>
      <c r="C333" s="666" t="s">
        <v>3446</v>
      </c>
      <c r="D333" s="666" t="s">
        <v>332</v>
      </c>
      <c r="E333" s="666" t="s">
        <v>55</v>
      </c>
      <c r="F333" s="666" t="s">
        <v>3466</v>
      </c>
      <c r="G333" s="1245">
        <v>12000</v>
      </c>
      <c r="H333" s="1220" t="s">
        <v>3063</v>
      </c>
      <c r="I333" s="1355" t="s">
        <v>3453</v>
      </c>
      <c r="J333" s="1203"/>
      <c r="K333" s="1234" t="e">
        <f t="shared" ca="1" si="67"/>
        <v>#NAME?</v>
      </c>
      <c r="L333" s="1235" t="e">
        <f t="shared" ca="1" si="68"/>
        <v>#NAME?</v>
      </c>
      <c r="M333" s="1235"/>
      <c r="N333" s="1235"/>
      <c r="O333" s="1235">
        <v>3000</v>
      </c>
      <c r="P333" s="1356"/>
      <c r="S333" s="1238"/>
      <c r="U333" s="1239" t="e">
        <f t="shared" ca="1" si="46"/>
        <v>#NAME?</v>
      </c>
      <c r="V333" s="1239" t="e">
        <f t="shared" ca="1" si="49"/>
        <v>#NAME?</v>
      </c>
      <c r="W333" s="1240" t="e">
        <f t="shared" ca="1" si="47"/>
        <v>#NAME?</v>
      </c>
      <c r="X333" s="1378" t="e">
        <f t="shared" ca="1" si="48"/>
        <v>#NAME?</v>
      </c>
      <c r="Y333" s="666" t="s">
        <v>107</v>
      </c>
      <c r="Z333" s="666" t="s">
        <v>4408</v>
      </c>
    </row>
    <row r="334" spans="1:27" ht="18">
      <c r="A334" s="1379">
        <v>44914</v>
      </c>
      <c r="B334" s="284" t="s">
        <v>1170</v>
      </c>
      <c r="C334" s="284" t="s">
        <v>3446</v>
      </c>
      <c r="D334" s="284" t="s">
        <v>332</v>
      </c>
      <c r="E334" s="284" t="s">
        <v>55</v>
      </c>
      <c r="F334" s="284" t="s">
        <v>3501</v>
      </c>
      <c r="G334" s="1342">
        <v>15000</v>
      </c>
      <c r="H334" s="1268" t="s">
        <v>3063</v>
      </c>
      <c r="I334" s="1380" t="s">
        <v>3453</v>
      </c>
      <c r="J334" s="1381">
        <v>3000</v>
      </c>
      <c r="K334" s="1271" t="e">
        <f t="shared" ca="1" si="67"/>
        <v>#NAME?</v>
      </c>
      <c r="L334" s="1272" t="e">
        <f t="shared" ca="1" si="68"/>
        <v>#NAME?</v>
      </c>
      <c r="M334" s="1272"/>
      <c r="N334" s="1272"/>
      <c r="O334" s="1272">
        <v>3000</v>
      </c>
      <c r="P334" s="1384"/>
      <c r="Q334" s="81"/>
      <c r="R334" s="81"/>
      <c r="S334" s="1275"/>
      <c r="T334" s="81"/>
      <c r="U334" s="1239" t="e">
        <f t="shared" ca="1" si="46"/>
        <v>#NAME?</v>
      </c>
      <c r="V334" s="1239" t="e">
        <f t="shared" ca="1" si="49"/>
        <v>#NAME?</v>
      </c>
      <c r="W334" s="1240" t="e">
        <f t="shared" ca="1" si="47"/>
        <v>#NAME?</v>
      </c>
      <c r="X334" s="1383" t="e">
        <f t="shared" ca="1" si="48"/>
        <v>#NAME?</v>
      </c>
      <c r="Y334" s="284" t="s">
        <v>107</v>
      </c>
      <c r="Z334" s="284" t="s">
        <v>4409</v>
      </c>
      <c r="AA334" s="81"/>
    </row>
    <row r="335" spans="1:27" ht="18">
      <c r="A335" s="1377">
        <v>44915</v>
      </c>
      <c r="B335" s="666" t="s">
        <v>570</v>
      </c>
      <c r="C335" s="666" t="s">
        <v>3446</v>
      </c>
      <c r="D335" s="666" t="s">
        <v>1238</v>
      </c>
      <c r="E335" s="666" t="s">
        <v>3910</v>
      </c>
      <c r="F335" s="666" t="s">
        <v>3629</v>
      </c>
      <c r="G335" s="1245">
        <v>12000</v>
      </c>
      <c r="H335" s="1220" t="s">
        <v>3063</v>
      </c>
      <c r="I335" s="1355" t="s">
        <v>3453</v>
      </c>
      <c r="J335" s="1203"/>
      <c r="K335" s="1234" t="e">
        <f t="shared" ca="1" si="67"/>
        <v>#NAME?</v>
      </c>
      <c r="L335" s="1235" t="e">
        <f t="shared" ca="1" si="68"/>
        <v>#NAME?</v>
      </c>
      <c r="M335" s="1235"/>
      <c r="N335" s="1235"/>
      <c r="O335" s="1235">
        <v>3000</v>
      </c>
      <c r="P335" s="1356"/>
      <c r="S335" s="1238"/>
      <c r="U335" s="1239" t="e">
        <f t="shared" ca="1" si="46"/>
        <v>#NAME?</v>
      </c>
      <c r="V335" s="1239" t="e">
        <f t="shared" ca="1" si="49"/>
        <v>#NAME?</v>
      </c>
      <c r="W335" s="1240" t="e">
        <f t="shared" ca="1" si="47"/>
        <v>#NAME?</v>
      </c>
      <c r="X335" s="1378" t="e">
        <f t="shared" ca="1" si="48"/>
        <v>#NAME?</v>
      </c>
      <c r="Y335" s="666" t="s">
        <v>1540</v>
      </c>
      <c r="Z335" s="666" t="s">
        <v>4410</v>
      </c>
    </row>
    <row r="336" spans="1:27" ht="18">
      <c r="A336" s="1377">
        <v>44918</v>
      </c>
      <c r="B336" s="666" t="s">
        <v>570</v>
      </c>
      <c r="C336" s="666" t="s">
        <v>3446</v>
      </c>
      <c r="D336" s="666" t="s">
        <v>1090</v>
      </c>
      <c r="E336" s="666" t="s">
        <v>2979</v>
      </c>
      <c r="F336" s="666" t="s">
        <v>3488</v>
      </c>
      <c r="G336" s="1245">
        <v>13000</v>
      </c>
      <c r="H336" s="1220" t="s">
        <v>3063</v>
      </c>
      <c r="I336" s="1355" t="s">
        <v>3453</v>
      </c>
      <c r="J336" s="1203"/>
      <c r="K336" s="1234" t="e">
        <f t="shared" ca="1" si="67"/>
        <v>#NAME?</v>
      </c>
      <c r="L336" s="1235" t="e">
        <f t="shared" ca="1" si="68"/>
        <v>#NAME?</v>
      </c>
      <c r="M336" s="1235"/>
      <c r="N336" s="1235"/>
      <c r="O336" s="1235">
        <v>4000</v>
      </c>
      <c r="P336" s="1356"/>
      <c r="S336" s="1238"/>
      <c r="U336" s="1239" t="e">
        <f t="shared" ca="1" si="46"/>
        <v>#NAME?</v>
      </c>
      <c r="V336" s="1239" t="e">
        <f t="shared" ca="1" si="49"/>
        <v>#NAME?</v>
      </c>
      <c r="W336" s="1240" t="e">
        <f t="shared" ca="1" si="47"/>
        <v>#NAME?</v>
      </c>
      <c r="X336" s="1378" t="e">
        <f t="shared" ca="1" si="48"/>
        <v>#NAME?</v>
      </c>
      <c r="Y336" s="666" t="s">
        <v>27</v>
      </c>
      <c r="Z336" s="666" t="s">
        <v>4411</v>
      </c>
    </row>
    <row r="337" spans="1:27" ht="18">
      <c r="A337" s="1377">
        <v>44924</v>
      </c>
      <c r="B337" s="666" t="s">
        <v>570</v>
      </c>
      <c r="C337" s="666" t="s">
        <v>3446</v>
      </c>
      <c r="D337" s="666" t="s">
        <v>462</v>
      </c>
      <c r="E337" s="666" t="s">
        <v>52</v>
      </c>
      <c r="F337" s="666" t="s">
        <v>3545</v>
      </c>
      <c r="G337" s="1245">
        <v>12000</v>
      </c>
      <c r="H337" s="1220" t="s">
        <v>3063</v>
      </c>
      <c r="I337" s="1355" t="s">
        <v>3453</v>
      </c>
      <c r="J337" s="1203"/>
      <c r="K337" s="1234" t="e">
        <f t="shared" ca="1" si="67"/>
        <v>#NAME?</v>
      </c>
      <c r="L337" s="1235" t="e">
        <f t="shared" ca="1" si="68"/>
        <v>#NAME?</v>
      </c>
      <c r="M337" s="1235"/>
      <c r="N337" s="1235"/>
      <c r="O337" s="1235">
        <v>3000</v>
      </c>
      <c r="P337" s="1356"/>
      <c r="S337" s="1238"/>
      <c r="U337" s="1239" t="e">
        <f t="shared" ca="1" si="46"/>
        <v>#NAME?</v>
      </c>
      <c r="V337" s="1239" t="e">
        <f t="shared" ca="1" si="49"/>
        <v>#NAME?</v>
      </c>
      <c r="W337" s="1240" t="e">
        <f t="shared" ca="1" si="47"/>
        <v>#NAME?</v>
      </c>
      <c r="X337" s="1378" t="e">
        <f t="shared" ca="1" si="48"/>
        <v>#NAME?</v>
      </c>
      <c r="Y337" s="666" t="s">
        <v>108</v>
      </c>
      <c r="Z337" s="666" t="s">
        <v>4412</v>
      </c>
    </row>
    <row r="338" spans="1:27" ht="18">
      <c r="A338" s="1377">
        <v>44924</v>
      </c>
      <c r="B338" s="666" t="s">
        <v>3473</v>
      </c>
      <c r="C338" s="666"/>
      <c r="D338" s="666" t="s">
        <v>4207</v>
      </c>
      <c r="E338" s="666" t="s">
        <v>86</v>
      </c>
      <c r="F338" s="666" t="s">
        <v>3547</v>
      </c>
      <c r="G338" s="1245">
        <v>12000</v>
      </c>
      <c r="H338" s="1220" t="s">
        <v>3063</v>
      </c>
      <c r="I338" s="1355" t="s">
        <v>3453</v>
      </c>
      <c r="J338" s="1203"/>
      <c r="K338" s="1234">
        <v>1200</v>
      </c>
      <c r="L338" s="1235">
        <v>1000</v>
      </c>
      <c r="M338" s="1235"/>
      <c r="N338" s="1235"/>
      <c r="O338" s="1235">
        <v>3000</v>
      </c>
      <c r="P338" s="1356"/>
      <c r="S338" s="1238"/>
      <c r="U338" s="1239">
        <f t="shared" si="46"/>
        <v>9800</v>
      </c>
      <c r="V338" s="1239">
        <f t="shared" si="49"/>
        <v>890.9090909090919</v>
      </c>
      <c r="W338" s="1240">
        <f t="shared" si="47"/>
        <v>5909.0909090909081</v>
      </c>
      <c r="X338" s="1378">
        <f t="shared" si="48"/>
        <v>0.49242424242424232</v>
      </c>
      <c r="Y338" s="666" t="s">
        <v>107</v>
      </c>
      <c r="Z338" s="666" t="s">
        <v>4413</v>
      </c>
    </row>
    <row r="339" spans="1:27" ht="18">
      <c r="A339" s="1377">
        <v>44924</v>
      </c>
      <c r="B339" s="666" t="s">
        <v>3473</v>
      </c>
      <c r="C339" s="666"/>
      <c r="D339" s="666" t="s">
        <v>4207</v>
      </c>
      <c r="E339" s="666" t="s">
        <v>1540</v>
      </c>
      <c r="F339" s="666" t="s">
        <v>3864</v>
      </c>
      <c r="G339" s="1245">
        <v>12000</v>
      </c>
      <c r="H339" s="1220" t="s">
        <v>3063</v>
      </c>
      <c r="I339" s="1355" t="s">
        <v>3453</v>
      </c>
      <c r="J339" s="1203"/>
      <c r="K339" s="1234">
        <v>1200</v>
      </c>
      <c r="L339" s="1235">
        <v>1000</v>
      </c>
      <c r="M339" s="1235"/>
      <c r="N339" s="1235"/>
      <c r="O339" s="1235">
        <v>3000</v>
      </c>
      <c r="P339" s="1356"/>
      <c r="S339" s="1238"/>
      <c r="U339" s="1239">
        <f t="shared" si="46"/>
        <v>9800</v>
      </c>
      <c r="V339" s="1239">
        <f t="shared" si="49"/>
        <v>890.9090909090919</v>
      </c>
      <c r="W339" s="1240">
        <f t="shared" si="47"/>
        <v>5909.0909090909081</v>
      </c>
      <c r="X339" s="1378">
        <f t="shared" si="48"/>
        <v>0.49242424242424232</v>
      </c>
      <c r="Y339" s="666" t="s">
        <v>107</v>
      </c>
      <c r="Z339" s="666" t="s">
        <v>4414</v>
      </c>
    </row>
    <row r="340" spans="1:27" ht="18">
      <c r="A340" s="1377">
        <v>44925</v>
      </c>
      <c r="B340" s="666" t="s">
        <v>570</v>
      </c>
      <c r="C340" s="666" t="s">
        <v>3446</v>
      </c>
      <c r="D340" s="666" t="s">
        <v>462</v>
      </c>
      <c r="E340" s="666" t="s">
        <v>98</v>
      </c>
      <c r="F340" s="666" t="s">
        <v>3488</v>
      </c>
      <c r="G340" s="1245">
        <v>12000</v>
      </c>
      <c r="H340" s="1220" t="s">
        <v>3063</v>
      </c>
      <c r="I340" s="1355" t="s">
        <v>3453</v>
      </c>
      <c r="J340" s="1203"/>
      <c r="K340" s="1234" t="e">
        <f t="shared" ref="K340:K342" ca="1" si="69">_xludf.IFS(C340="成田机场",3000,C340="羽田机场",1200,D340="NearMe",1000,D340="VIP-limo",G340*0.12)</f>
        <v>#NAME?</v>
      </c>
      <c r="L340" s="1235" t="e">
        <f t="shared" ref="L340:L342" ca="1" si="70">_xludf.IFS(C340="成田机场",4000,C340="羽田机场",1000,D340="VIP-limo",0)</f>
        <v>#NAME?</v>
      </c>
      <c r="M340" s="1235"/>
      <c r="N340" s="1235"/>
      <c r="O340" s="1235">
        <v>3000</v>
      </c>
      <c r="P340" s="1356"/>
      <c r="S340" s="1238"/>
      <c r="U340" s="1239" t="e">
        <f t="shared" ca="1" si="46"/>
        <v>#NAME?</v>
      </c>
      <c r="V340" s="1239" t="e">
        <f t="shared" ca="1" si="49"/>
        <v>#NAME?</v>
      </c>
      <c r="W340" s="1240" t="e">
        <f t="shared" ca="1" si="47"/>
        <v>#NAME?</v>
      </c>
      <c r="X340" s="1378" t="e">
        <f t="shared" ca="1" si="48"/>
        <v>#NAME?</v>
      </c>
      <c r="Y340" s="666" t="s">
        <v>108</v>
      </c>
      <c r="Z340" s="666" t="s">
        <v>4415</v>
      </c>
    </row>
    <row r="341" spans="1:27" ht="18">
      <c r="A341" s="1377">
        <v>44909</v>
      </c>
      <c r="B341" s="666" t="s">
        <v>1170</v>
      </c>
      <c r="C341" s="666" t="s">
        <v>3456</v>
      </c>
      <c r="D341" s="666" t="s">
        <v>3481</v>
      </c>
      <c r="E341" s="666" t="s">
        <v>27</v>
      </c>
      <c r="F341" s="666" t="s">
        <v>3498</v>
      </c>
      <c r="G341" s="1245">
        <v>18900</v>
      </c>
      <c r="H341" s="1220" t="s">
        <v>3063</v>
      </c>
      <c r="I341" s="1355" t="s">
        <v>3453</v>
      </c>
      <c r="J341" s="1203"/>
      <c r="K341" s="1234" t="e">
        <f t="shared" ca="1" si="69"/>
        <v>#NAME?</v>
      </c>
      <c r="L341" s="1235" t="e">
        <f t="shared" ca="1" si="70"/>
        <v>#NAME?</v>
      </c>
      <c r="M341" s="1235"/>
      <c r="N341" s="1235"/>
      <c r="O341" s="1235">
        <v>5000</v>
      </c>
      <c r="P341" s="1356"/>
      <c r="S341" s="1238"/>
      <c r="U341" s="1239" t="e">
        <f t="shared" ca="1" si="46"/>
        <v>#NAME?</v>
      </c>
      <c r="V341" s="1239" t="e">
        <f t="shared" ca="1" si="49"/>
        <v>#NAME?</v>
      </c>
      <c r="W341" s="1240" t="e">
        <f t="shared" ca="1" si="47"/>
        <v>#NAME?</v>
      </c>
      <c r="X341" s="1378" t="e">
        <f t="shared" ca="1" si="48"/>
        <v>#NAME?</v>
      </c>
      <c r="Y341" s="666" t="s">
        <v>27</v>
      </c>
      <c r="Z341" s="666" t="s">
        <v>4416</v>
      </c>
    </row>
    <row r="342" spans="1:27" ht="18">
      <c r="A342" s="1377">
        <v>44925</v>
      </c>
      <c r="B342" s="666" t="s">
        <v>1170</v>
      </c>
      <c r="C342" s="666" t="s">
        <v>3446</v>
      </c>
      <c r="D342" s="666" t="s">
        <v>3542</v>
      </c>
      <c r="E342" s="666" t="s">
        <v>1798</v>
      </c>
      <c r="F342" s="666" t="s">
        <v>3463</v>
      </c>
      <c r="G342" s="1245">
        <f>101*130</f>
        <v>13130</v>
      </c>
      <c r="H342" s="1220" t="s">
        <v>3063</v>
      </c>
      <c r="I342" s="1355" t="s">
        <v>3543</v>
      </c>
      <c r="J342" s="1203"/>
      <c r="K342" s="1234" t="e">
        <f t="shared" ca="1" si="69"/>
        <v>#NAME?</v>
      </c>
      <c r="L342" s="1235" t="e">
        <f t="shared" ca="1" si="70"/>
        <v>#NAME?</v>
      </c>
      <c r="M342" s="1235"/>
      <c r="N342" s="1235"/>
      <c r="O342" s="1235">
        <v>4000</v>
      </c>
      <c r="P342" s="1356"/>
      <c r="S342" s="1238"/>
      <c r="U342" s="1239" t="e">
        <f t="shared" ca="1" si="46"/>
        <v>#NAME?</v>
      </c>
      <c r="V342" s="1239" t="e">
        <f t="shared" ca="1" si="49"/>
        <v>#NAME?</v>
      </c>
      <c r="W342" s="1240" t="e">
        <f t="shared" ca="1" si="47"/>
        <v>#NAME?</v>
      </c>
      <c r="X342" s="1378" t="e">
        <f t="shared" ca="1" si="48"/>
        <v>#NAME?</v>
      </c>
      <c r="Y342" s="666" t="s">
        <v>27</v>
      </c>
      <c r="Z342" s="666" t="s">
        <v>4417</v>
      </c>
    </row>
    <row r="343" spans="1:27" ht="18">
      <c r="A343" s="1388">
        <v>44900</v>
      </c>
      <c r="B343" s="666" t="s">
        <v>3473</v>
      </c>
      <c r="C343" s="666"/>
      <c r="D343" s="666" t="s">
        <v>2499</v>
      </c>
      <c r="E343" s="666" t="s">
        <v>52</v>
      </c>
      <c r="F343" s="666" t="s">
        <v>3592</v>
      </c>
      <c r="G343" s="1245">
        <v>12000</v>
      </c>
      <c r="H343" s="1220" t="s">
        <v>3063</v>
      </c>
      <c r="I343" s="1355" t="s">
        <v>3453</v>
      </c>
      <c r="J343" s="1358"/>
      <c r="K343" s="1234">
        <v>2000</v>
      </c>
      <c r="L343" s="1235"/>
      <c r="M343" s="1235"/>
      <c r="N343" s="1235"/>
      <c r="O343" s="1235">
        <v>3000</v>
      </c>
      <c r="P343" s="1356"/>
      <c r="Q343" s="1239"/>
      <c r="R343" s="1239"/>
      <c r="S343" s="1237"/>
      <c r="T343" s="1239"/>
      <c r="U343" s="1239">
        <f t="shared" si="46"/>
        <v>10000</v>
      </c>
      <c r="V343" s="1239">
        <f t="shared" si="49"/>
        <v>909.09090909090992</v>
      </c>
      <c r="W343" s="1240">
        <f t="shared" si="47"/>
        <v>6090.9090909090901</v>
      </c>
      <c r="X343" s="1378">
        <f t="shared" si="48"/>
        <v>0.50757575757575746</v>
      </c>
      <c r="Y343" s="666" t="s">
        <v>3508</v>
      </c>
      <c r="Z343" s="666" t="s">
        <v>4418</v>
      </c>
    </row>
    <row r="344" spans="1:27" ht="18">
      <c r="A344" s="1389">
        <v>44901</v>
      </c>
      <c r="B344" s="1345" t="s">
        <v>570</v>
      </c>
      <c r="C344" s="1345" t="s">
        <v>3456</v>
      </c>
      <c r="D344" s="1345" t="s">
        <v>4367</v>
      </c>
      <c r="E344" s="1345" t="s">
        <v>86</v>
      </c>
      <c r="F344" s="1345" t="s">
        <v>3547</v>
      </c>
      <c r="G344" s="1361">
        <v>18000</v>
      </c>
      <c r="H344" s="1249" t="s">
        <v>3063</v>
      </c>
      <c r="I344" s="1362" t="s">
        <v>3453</v>
      </c>
      <c r="J344" s="1367"/>
      <c r="K344" s="1252" t="e">
        <f t="shared" ref="K344:K348" ca="1" si="71">_xludf.IFS(C344="成田机场",3000,C344="羽田机场",1200,D344="NearMe",1000,D344="VIP-limo",G344*0.12)</f>
        <v>#NAME?</v>
      </c>
      <c r="L344" s="1253" t="e">
        <f t="shared" ref="L344:L348" ca="1" si="72">_xludf.IFS(C344="成田机场",4000,C344="羽田机场",1000,D344="VIP-limo",0)</f>
        <v>#NAME?</v>
      </c>
      <c r="M344" s="1253"/>
      <c r="N344" s="1253"/>
      <c r="O344" s="1253">
        <v>4000</v>
      </c>
      <c r="P344" s="1352"/>
      <c r="Q344" s="1256"/>
      <c r="R344" s="1256"/>
      <c r="S344" s="1255"/>
      <c r="T344" s="1256"/>
      <c r="U344" s="1239" t="e">
        <f t="shared" ca="1" si="46"/>
        <v>#NAME?</v>
      </c>
      <c r="V344" s="1239" t="e">
        <f t="shared" ca="1" si="49"/>
        <v>#NAME?</v>
      </c>
      <c r="W344" s="1240" t="e">
        <f t="shared" ca="1" si="47"/>
        <v>#NAME?</v>
      </c>
      <c r="X344" s="1387" t="e">
        <f t="shared" ca="1" si="48"/>
        <v>#NAME?</v>
      </c>
      <c r="Y344" s="1345" t="s">
        <v>108</v>
      </c>
      <c r="Z344" s="1345" t="s">
        <v>4419</v>
      </c>
      <c r="AA344" s="1260"/>
    </row>
    <row r="345" spans="1:27" ht="18">
      <c r="A345" s="1377">
        <v>44910</v>
      </c>
      <c r="B345" s="666" t="s">
        <v>1170</v>
      </c>
      <c r="C345" s="666" t="s">
        <v>3456</v>
      </c>
      <c r="D345" s="666" t="s">
        <v>500</v>
      </c>
      <c r="E345" s="666" t="s">
        <v>3079</v>
      </c>
      <c r="F345" s="666" t="s">
        <v>3486</v>
      </c>
      <c r="G345" s="1245">
        <v>18000</v>
      </c>
      <c r="H345" s="1220" t="s">
        <v>3063</v>
      </c>
      <c r="I345" s="1355" t="s">
        <v>3453</v>
      </c>
      <c r="J345" s="1203"/>
      <c r="K345" s="1234" t="e">
        <f t="shared" ca="1" si="71"/>
        <v>#NAME?</v>
      </c>
      <c r="L345" s="1235" t="e">
        <f t="shared" ca="1" si="72"/>
        <v>#NAME?</v>
      </c>
      <c r="M345" s="1235"/>
      <c r="N345" s="1235"/>
      <c r="O345" s="1235">
        <v>4000</v>
      </c>
      <c r="P345" s="1356"/>
      <c r="S345" s="1238"/>
      <c r="U345" s="1239" t="e">
        <f t="shared" ca="1" si="46"/>
        <v>#NAME?</v>
      </c>
      <c r="V345" s="1239" t="e">
        <f t="shared" ca="1" si="49"/>
        <v>#NAME?</v>
      </c>
      <c r="W345" s="1240" t="e">
        <f t="shared" ca="1" si="47"/>
        <v>#NAME?</v>
      </c>
      <c r="X345" s="1378" t="e">
        <f t="shared" ca="1" si="48"/>
        <v>#NAME?</v>
      </c>
      <c r="Y345" s="666" t="s">
        <v>107</v>
      </c>
      <c r="Z345" s="666" t="s">
        <v>4420</v>
      </c>
    </row>
    <row r="346" spans="1:27" ht="18">
      <c r="A346" s="1379">
        <v>44913</v>
      </c>
      <c r="B346" s="284" t="s">
        <v>1170</v>
      </c>
      <c r="C346" s="284" t="s">
        <v>3456</v>
      </c>
      <c r="D346" s="284" t="s">
        <v>3452</v>
      </c>
      <c r="E346" s="284" t="s">
        <v>86</v>
      </c>
      <c r="F346" s="284"/>
      <c r="G346" s="1342">
        <v>18000</v>
      </c>
      <c r="H346" s="1268" t="s">
        <v>3063</v>
      </c>
      <c r="I346" s="1380" t="s">
        <v>3453</v>
      </c>
      <c r="J346" s="1381"/>
      <c r="K346" s="1271" t="e">
        <f t="shared" ca="1" si="71"/>
        <v>#NAME?</v>
      </c>
      <c r="L346" s="1272" t="e">
        <f t="shared" ca="1" si="72"/>
        <v>#NAME?</v>
      </c>
      <c r="M346" s="1272"/>
      <c r="N346" s="1272"/>
      <c r="O346" s="1272">
        <v>4000</v>
      </c>
      <c r="P346" s="1384"/>
      <c r="Q346" s="81"/>
      <c r="R346" s="81"/>
      <c r="S346" s="1275"/>
      <c r="T346" s="81"/>
      <c r="U346" s="1239" t="e">
        <f t="shared" ca="1" si="46"/>
        <v>#NAME?</v>
      </c>
      <c r="V346" s="1239" t="e">
        <f t="shared" ca="1" si="49"/>
        <v>#NAME?</v>
      </c>
      <c r="W346" s="1240" t="e">
        <f t="shared" ca="1" si="47"/>
        <v>#NAME?</v>
      </c>
      <c r="X346" s="1383" t="e">
        <f t="shared" ca="1" si="48"/>
        <v>#NAME?</v>
      </c>
      <c r="Y346" s="284" t="s">
        <v>3508</v>
      </c>
      <c r="Z346" s="284" t="s">
        <v>4421</v>
      </c>
      <c r="AA346" s="81"/>
    </row>
    <row r="347" spans="1:27" ht="18">
      <c r="A347" s="1377">
        <v>44916</v>
      </c>
      <c r="B347" s="666" t="s">
        <v>570</v>
      </c>
      <c r="C347" s="666" t="s">
        <v>3456</v>
      </c>
      <c r="D347" s="666" t="s">
        <v>3514</v>
      </c>
      <c r="E347" s="666" t="s">
        <v>52</v>
      </c>
      <c r="F347" s="666" t="s">
        <v>3547</v>
      </c>
      <c r="G347" s="1245">
        <v>18000</v>
      </c>
      <c r="H347" s="1220" t="s">
        <v>3063</v>
      </c>
      <c r="I347" s="1355" t="s">
        <v>3453</v>
      </c>
      <c r="J347" s="1203"/>
      <c r="K347" s="1234" t="e">
        <f t="shared" ca="1" si="71"/>
        <v>#NAME?</v>
      </c>
      <c r="L347" s="1235" t="e">
        <f t="shared" ca="1" si="72"/>
        <v>#NAME?</v>
      </c>
      <c r="M347" s="1235"/>
      <c r="N347" s="1235"/>
      <c r="O347" s="1235">
        <v>4000</v>
      </c>
      <c r="P347" s="1356"/>
      <c r="S347" s="1238"/>
      <c r="U347" s="1239" t="e">
        <f t="shared" ca="1" si="46"/>
        <v>#NAME?</v>
      </c>
      <c r="V347" s="1239" t="e">
        <f t="shared" ca="1" si="49"/>
        <v>#NAME?</v>
      </c>
      <c r="W347" s="1240" t="e">
        <f t="shared" ca="1" si="47"/>
        <v>#NAME?</v>
      </c>
      <c r="X347" s="1378" t="e">
        <f t="shared" ca="1" si="48"/>
        <v>#NAME?</v>
      </c>
      <c r="Y347" s="666" t="s">
        <v>107</v>
      </c>
      <c r="Z347" s="666" t="s">
        <v>4422</v>
      </c>
    </row>
    <row r="348" spans="1:27" ht="18">
      <c r="A348" s="1377">
        <v>44920</v>
      </c>
      <c r="B348" s="666" t="s">
        <v>1170</v>
      </c>
      <c r="C348" s="666" t="s">
        <v>3456</v>
      </c>
      <c r="D348" s="666" t="s">
        <v>3514</v>
      </c>
      <c r="E348" s="666" t="s">
        <v>52</v>
      </c>
      <c r="F348" s="666" t="s">
        <v>3498</v>
      </c>
      <c r="G348" s="1245">
        <v>18000</v>
      </c>
      <c r="H348" s="1220" t="s">
        <v>3063</v>
      </c>
      <c r="I348" s="1355" t="s">
        <v>3453</v>
      </c>
      <c r="J348" s="1203"/>
      <c r="K348" s="1234" t="e">
        <f t="shared" ca="1" si="71"/>
        <v>#NAME?</v>
      </c>
      <c r="L348" s="1235" t="e">
        <f t="shared" ca="1" si="72"/>
        <v>#NAME?</v>
      </c>
      <c r="M348" s="1235"/>
      <c r="N348" s="1235"/>
      <c r="O348" s="1235">
        <v>4000</v>
      </c>
      <c r="P348" s="1356"/>
      <c r="S348" s="1238"/>
      <c r="U348" s="1239" t="e">
        <f t="shared" ca="1" si="46"/>
        <v>#NAME?</v>
      </c>
      <c r="V348" s="1239" t="e">
        <f t="shared" ca="1" si="49"/>
        <v>#NAME?</v>
      </c>
      <c r="W348" s="1240" t="e">
        <f t="shared" ca="1" si="47"/>
        <v>#NAME?</v>
      </c>
      <c r="X348" s="1378" t="e">
        <f t="shared" ca="1" si="48"/>
        <v>#NAME?</v>
      </c>
      <c r="Y348" s="666" t="s">
        <v>107</v>
      </c>
      <c r="Z348" s="666" t="s">
        <v>4423</v>
      </c>
    </row>
    <row r="349" spans="1:27" ht="18">
      <c r="A349" s="1377">
        <v>44918</v>
      </c>
      <c r="B349" s="666" t="s">
        <v>1170</v>
      </c>
      <c r="C349" s="666" t="s">
        <v>3446</v>
      </c>
      <c r="D349" s="666" t="s">
        <v>3521</v>
      </c>
      <c r="E349" s="666" t="s">
        <v>2285</v>
      </c>
      <c r="F349" s="666" t="s">
        <v>3498</v>
      </c>
      <c r="G349" s="1245">
        <v>13000</v>
      </c>
      <c r="H349" s="1220" t="s">
        <v>3063</v>
      </c>
      <c r="I349" s="1355" t="s">
        <v>3453</v>
      </c>
      <c r="J349" s="1203"/>
      <c r="K349" s="1234"/>
      <c r="L349" s="1235"/>
      <c r="M349" s="1235">
        <f>(8500-K349-L349)*0.7</f>
        <v>5950</v>
      </c>
      <c r="N349" s="1235"/>
      <c r="O349" s="1235"/>
      <c r="P349" s="1356"/>
      <c r="S349" s="1238"/>
      <c r="U349" s="1239">
        <f t="shared" si="46"/>
        <v>13000</v>
      </c>
      <c r="V349" s="1239">
        <f t="shared" si="49"/>
        <v>1181.818181818182</v>
      </c>
      <c r="W349" s="1240">
        <f t="shared" si="47"/>
        <v>5868.181818181818</v>
      </c>
      <c r="X349" s="1378">
        <f t="shared" si="48"/>
        <v>0.45139860139860138</v>
      </c>
      <c r="Y349" s="666" t="s">
        <v>107</v>
      </c>
      <c r="Z349" s="666" t="s">
        <v>4424</v>
      </c>
    </row>
    <row r="350" spans="1:27" ht="18">
      <c r="A350" s="1379">
        <v>44913</v>
      </c>
      <c r="B350" s="284" t="s">
        <v>1170</v>
      </c>
      <c r="C350" s="284" t="s">
        <v>3446</v>
      </c>
      <c r="D350" s="284" t="s">
        <v>3503</v>
      </c>
      <c r="E350" s="284" t="s">
        <v>8</v>
      </c>
      <c r="F350" s="284" t="s">
        <v>3512</v>
      </c>
      <c r="G350" s="1342">
        <v>13350</v>
      </c>
      <c r="H350" s="1268" t="s">
        <v>3063</v>
      </c>
      <c r="I350" s="1380" t="s">
        <v>3453</v>
      </c>
      <c r="J350" s="1381"/>
      <c r="K350" s="1271" t="e">
        <f t="shared" ref="K350:K354" ca="1" si="73">_xludf.IFS(C350="成田机场",3000,C350="羽田机场",1200,D350="NearMe",1000,D350="VIP-limo",G350*0.12)</f>
        <v>#NAME?</v>
      </c>
      <c r="L350" s="1272" t="e">
        <f t="shared" ref="L350:L354" ca="1" si="74">_xludf.IFS(C350="成田机场",4000,C350="羽田机场",1000,D350="VIP-limo",0)</f>
        <v>#NAME?</v>
      </c>
      <c r="M350" s="1272"/>
      <c r="N350" s="1272"/>
      <c r="O350" s="1272">
        <v>4000</v>
      </c>
      <c r="P350" s="1384"/>
      <c r="Q350" s="81"/>
      <c r="R350" s="81"/>
      <c r="S350" s="1275"/>
      <c r="T350" s="81"/>
      <c r="U350" s="1239" t="e">
        <f t="shared" ca="1" si="46"/>
        <v>#NAME?</v>
      </c>
      <c r="V350" s="1239" t="e">
        <f t="shared" ca="1" si="49"/>
        <v>#NAME?</v>
      </c>
      <c r="W350" s="1240" t="e">
        <f t="shared" ca="1" si="47"/>
        <v>#NAME?</v>
      </c>
      <c r="X350" s="1383" t="e">
        <f t="shared" ca="1" si="48"/>
        <v>#NAME?</v>
      </c>
      <c r="Y350" s="284" t="s">
        <v>1540</v>
      </c>
      <c r="Z350" s="284" t="s">
        <v>4425</v>
      </c>
      <c r="AA350" s="81"/>
    </row>
    <row r="351" spans="1:27" ht="18">
      <c r="A351" s="1379">
        <v>44914</v>
      </c>
      <c r="B351" s="284" t="s">
        <v>1170</v>
      </c>
      <c r="C351" s="284" t="s">
        <v>3446</v>
      </c>
      <c r="D351" s="284" t="s">
        <v>3503</v>
      </c>
      <c r="E351" s="284" t="s">
        <v>3448</v>
      </c>
      <c r="F351" s="284" t="s">
        <v>3571</v>
      </c>
      <c r="G351" s="1342">
        <v>13350</v>
      </c>
      <c r="H351" s="1268" t="s">
        <v>3063</v>
      </c>
      <c r="I351" s="1380" t="s">
        <v>3453</v>
      </c>
      <c r="J351" s="1381"/>
      <c r="K351" s="1271" t="e">
        <f t="shared" ca="1" si="73"/>
        <v>#NAME?</v>
      </c>
      <c r="L351" s="1272" t="e">
        <f t="shared" ca="1" si="74"/>
        <v>#NAME?</v>
      </c>
      <c r="M351" s="1272"/>
      <c r="N351" s="1272"/>
      <c r="O351" s="1272">
        <v>4000</v>
      </c>
      <c r="P351" s="1384"/>
      <c r="Q351" s="81"/>
      <c r="R351" s="81"/>
      <c r="S351" s="1275"/>
      <c r="T351" s="81"/>
      <c r="U351" s="1239" t="e">
        <f t="shared" ca="1" si="46"/>
        <v>#NAME?</v>
      </c>
      <c r="V351" s="1239" t="e">
        <f t="shared" ca="1" si="49"/>
        <v>#NAME?</v>
      </c>
      <c r="W351" s="1240" t="e">
        <f t="shared" ca="1" si="47"/>
        <v>#NAME?</v>
      </c>
      <c r="X351" s="1383" t="e">
        <f t="shared" ca="1" si="48"/>
        <v>#NAME?</v>
      </c>
      <c r="Y351" s="284" t="s">
        <v>1540</v>
      </c>
      <c r="Z351" s="284" t="s">
        <v>4349</v>
      </c>
      <c r="AA351" s="81"/>
    </row>
    <row r="352" spans="1:27" ht="18">
      <c r="A352" s="1377">
        <v>44915</v>
      </c>
      <c r="B352" s="666" t="s">
        <v>570</v>
      </c>
      <c r="C352" s="666" t="s">
        <v>3446</v>
      </c>
      <c r="D352" s="666" t="s">
        <v>3503</v>
      </c>
      <c r="E352" s="666" t="s">
        <v>3591</v>
      </c>
      <c r="F352" s="666" t="s">
        <v>3571</v>
      </c>
      <c r="G352" s="1245">
        <v>13350</v>
      </c>
      <c r="H352" s="1220" t="s">
        <v>3063</v>
      </c>
      <c r="I352" s="1355" t="s">
        <v>3453</v>
      </c>
      <c r="J352" s="1203"/>
      <c r="K352" s="1234" t="e">
        <f t="shared" ca="1" si="73"/>
        <v>#NAME?</v>
      </c>
      <c r="L352" s="1235" t="e">
        <f t="shared" ca="1" si="74"/>
        <v>#NAME?</v>
      </c>
      <c r="M352" s="1235"/>
      <c r="N352" s="1235"/>
      <c r="O352" s="1235">
        <v>4000</v>
      </c>
      <c r="P352" s="1356"/>
      <c r="S352" s="1238"/>
      <c r="U352" s="1239" t="e">
        <f t="shared" ca="1" si="46"/>
        <v>#NAME?</v>
      </c>
      <c r="V352" s="1239" t="e">
        <f t="shared" ca="1" si="49"/>
        <v>#NAME?</v>
      </c>
      <c r="W352" s="1240" t="e">
        <f t="shared" ca="1" si="47"/>
        <v>#NAME?</v>
      </c>
      <c r="X352" s="1378" t="e">
        <f t="shared" ca="1" si="48"/>
        <v>#NAME?</v>
      </c>
      <c r="Y352" s="666" t="s">
        <v>1540</v>
      </c>
      <c r="Z352" s="666" t="s">
        <v>4426</v>
      </c>
    </row>
    <row r="353" spans="1:26" ht="18">
      <c r="A353" s="1377">
        <v>44916</v>
      </c>
      <c r="B353" s="666" t="s">
        <v>1170</v>
      </c>
      <c r="C353" s="666" t="s">
        <v>3446</v>
      </c>
      <c r="D353" s="666" t="s">
        <v>3503</v>
      </c>
      <c r="E353" s="666" t="s">
        <v>3591</v>
      </c>
      <c r="F353" s="666" t="s">
        <v>3488</v>
      </c>
      <c r="G353" s="1245">
        <v>13350</v>
      </c>
      <c r="H353" s="1220" t="s">
        <v>3063</v>
      </c>
      <c r="I353" s="1355" t="s">
        <v>3453</v>
      </c>
      <c r="J353" s="1203"/>
      <c r="K353" s="1234" t="e">
        <f t="shared" ca="1" si="73"/>
        <v>#NAME?</v>
      </c>
      <c r="L353" s="1235" t="e">
        <f t="shared" ca="1" si="74"/>
        <v>#NAME?</v>
      </c>
      <c r="M353" s="1235"/>
      <c r="N353" s="1235"/>
      <c r="O353" s="1235">
        <v>4000</v>
      </c>
      <c r="P353" s="1356"/>
      <c r="S353" s="1238"/>
      <c r="U353" s="1239" t="e">
        <f t="shared" ca="1" si="46"/>
        <v>#NAME?</v>
      </c>
      <c r="V353" s="1239" t="e">
        <f t="shared" ca="1" si="49"/>
        <v>#NAME?</v>
      </c>
      <c r="W353" s="1240" t="e">
        <f t="shared" ca="1" si="47"/>
        <v>#NAME?</v>
      </c>
      <c r="X353" s="1378" t="e">
        <f t="shared" ca="1" si="48"/>
        <v>#NAME?</v>
      </c>
      <c r="Y353" s="666" t="s">
        <v>1540</v>
      </c>
      <c r="Z353" s="666" t="s">
        <v>4427</v>
      </c>
    </row>
    <row r="354" spans="1:26" ht="18">
      <c r="A354" s="1377">
        <v>44919</v>
      </c>
      <c r="B354" s="666" t="s">
        <v>1170</v>
      </c>
      <c r="C354" s="666" t="s">
        <v>3446</v>
      </c>
      <c r="D354" s="666" t="s">
        <v>3503</v>
      </c>
      <c r="E354" s="666" t="s">
        <v>1798</v>
      </c>
      <c r="F354" s="666" t="s">
        <v>3488</v>
      </c>
      <c r="G354" s="1245">
        <v>13350</v>
      </c>
      <c r="H354" s="1220" t="s">
        <v>3063</v>
      </c>
      <c r="I354" s="1355" t="s">
        <v>3453</v>
      </c>
      <c r="J354" s="1203"/>
      <c r="K354" s="1234" t="e">
        <f t="shared" ca="1" si="73"/>
        <v>#NAME?</v>
      </c>
      <c r="L354" s="1235" t="e">
        <f t="shared" ca="1" si="74"/>
        <v>#NAME?</v>
      </c>
      <c r="M354" s="1235"/>
      <c r="N354" s="1235"/>
      <c r="O354" s="1235">
        <v>4000</v>
      </c>
      <c r="P354" s="1356"/>
      <c r="S354" s="1238"/>
      <c r="U354" s="1239" t="e">
        <f t="shared" ca="1" si="46"/>
        <v>#NAME?</v>
      </c>
      <c r="V354" s="1239" t="e">
        <f t="shared" ca="1" si="49"/>
        <v>#NAME?</v>
      </c>
      <c r="W354" s="1240" t="e">
        <f t="shared" ca="1" si="47"/>
        <v>#NAME?</v>
      </c>
      <c r="X354" s="1378" t="e">
        <f t="shared" ca="1" si="48"/>
        <v>#NAME?</v>
      </c>
      <c r="Y354" s="666" t="s">
        <v>1540</v>
      </c>
      <c r="Z354" s="666" t="s">
        <v>4428</v>
      </c>
    </row>
    <row r="355" spans="1:26" ht="18">
      <c r="A355" s="1377">
        <v>44918</v>
      </c>
      <c r="B355" s="666" t="s">
        <v>570</v>
      </c>
      <c r="C355" s="666" t="s">
        <v>3446</v>
      </c>
      <c r="D355" s="666" t="s">
        <v>3474</v>
      </c>
      <c r="E355" s="666" t="s">
        <v>3523</v>
      </c>
      <c r="F355" s="666" t="s">
        <v>3524</v>
      </c>
      <c r="G355" s="1245">
        <v>17000</v>
      </c>
      <c r="H355" s="1220" t="s">
        <v>3063</v>
      </c>
      <c r="I355" s="1355" t="s">
        <v>3453</v>
      </c>
      <c r="J355" s="1203"/>
      <c r="K355" s="1234">
        <v>2400</v>
      </c>
      <c r="L355" s="1235">
        <v>2000</v>
      </c>
      <c r="M355" s="1235">
        <f>(12000-K355-L355)*0.7</f>
        <v>5320</v>
      </c>
      <c r="N355" s="1235"/>
      <c r="O355" s="1235"/>
      <c r="P355" s="1356"/>
      <c r="S355" s="1238"/>
      <c r="U355" s="1239">
        <f t="shared" si="46"/>
        <v>12600</v>
      </c>
      <c r="V355" s="1239">
        <f t="shared" si="49"/>
        <v>1145.454545454546</v>
      </c>
      <c r="W355" s="1240">
        <f t="shared" si="47"/>
        <v>6134.545454545454</v>
      </c>
      <c r="X355" s="1378">
        <f t="shared" si="48"/>
        <v>0.36085561497326202</v>
      </c>
      <c r="Y355" s="666" t="s">
        <v>27</v>
      </c>
      <c r="Z355" s="666" t="s">
        <v>4429</v>
      </c>
    </row>
    <row r="356" spans="1:26" ht="18">
      <c r="A356" s="1377">
        <v>44915</v>
      </c>
      <c r="B356" s="666" t="s">
        <v>570</v>
      </c>
      <c r="C356" s="666" t="s">
        <v>3446</v>
      </c>
      <c r="D356" s="666" t="s">
        <v>4358</v>
      </c>
      <c r="E356" s="666" t="s">
        <v>3910</v>
      </c>
      <c r="F356" s="666" t="s">
        <v>3629</v>
      </c>
      <c r="G356" s="1245">
        <f>650/0.0517</f>
        <v>12572.533849129593</v>
      </c>
      <c r="H356" s="1220" t="s">
        <v>3063</v>
      </c>
      <c r="I356" s="1355" t="s">
        <v>3450</v>
      </c>
      <c r="J356" s="1203"/>
      <c r="K356" s="1234" t="e">
        <f t="shared" ref="K356:K357" ca="1" si="75">_xludf.IFS(C356="成田机场",3000,C356="羽田机场",1200,D356="NearMe",1000,D356="VIP-limo",G356*0.12)</f>
        <v>#NAME?</v>
      </c>
      <c r="L356" s="1235" t="e">
        <f t="shared" ref="L356:L357" ca="1" si="76">_xludf.IFS(C356="成田机场",4000,C356="羽田机场",1000,D356="VIP-limo",0)</f>
        <v>#NAME?</v>
      </c>
      <c r="M356" s="1235"/>
      <c r="N356" s="1235"/>
      <c r="O356" s="1235">
        <v>3000</v>
      </c>
      <c r="P356" s="1356"/>
      <c r="S356" s="1238"/>
      <c r="U356" s="1239" t="e">
        <f t="shared" ca="1" si="46"/>
        <v>#NAME?</v>
      </c>
      <c r="V356" s="1239" t="e">
        <f t="shared" ca="1" si="49"/>
        <v>#NAME?</v>
      </c>
      <c r="W356" s="1240" t="e">
        <f t="shared" ca="1" si="47"/>
        <v>#NAME?</v>
      </c>
      <c r="X356" s="1378" t="e">
        <f t="shared" ca="1" si="48"/>
        <v>#NAME?</v>
      </c>
      <c r="Y356" s="666" t="s">
        <v>1540</v>
      </c>
      <c r="Z356" s="666" t="s">
        <v>4430</v>
      </c>
    </row>
    <row r="357" spans="1:26" ht="18">
      <c r="A357" s="1377">
        <v>44920</v>
      </c>
      <c r="B357" s="666" t="s">
        <v>570</v>
      </c>
      <c r="C357" s="666" t="s">
        <v>3446</v>
      </c>
      <c r="D357" s="666" t="s">
        <v>1393</v>
      </c>
      <c r="E357" s="666" t="s">
        <v>3523</v>
      </c>
      <c r="F357" s="666" t="s">
        <v>3524</v>
      </c>
      <c r="G357" s="1245">
        <v>14000</v>
      </c>
      <c r="H357" s="1220" t="s">
        <v>3063</v>
      </c>
      <c r="I357" s="1355" t="s">
        <v>3453</v>
      </c>
      <c r="J357" s="1203"/>
      <c r="K357" s="1234" t="e">
        <f t="shared" ca="1" si="75"/>
        <v>#NAME?</v>
      </c>
      <c r="L357" s="1235" t="e">
        <f t="shared" ca="1" si="76"/>
        <v>#NAME?</v>
      </c>
      <c r="M357" s="1235" t="e">
        <f ca="1">(8500-K357-L357)*0.7</f>
        <v>#NAME?</v>
      </c>
      <c r="N357" s="1235"/>
      <c r="O357" s="1235"/>
      <c r="P357" s="1356"/>
      <c r="Q357" s="10">
        <v>300</v>
      </c>
      <c r="S357" s="1238"/>
      <c r="U357" s="1239" t="e">
        <f t="shared" ca="1" si="46"/>
        <v>#NAME?</v>
      </c>
      <c r="V357" s="1239" t="e">
        <f t="shared" ca="1" si="49"/>
        <v>#NAME?</v>
      </c>
      <c r="W357" s="1240" t="e">
        <f t="shared" ca="1" si="47"/>
        <v>#NAME?</v>
      </c>
      <c r="X357" s="1378" t="e">
        <f t="shared" ca="1" si="48"/>
        <v>#NAME?</v>
      </c>
      <c r="Y357" s="666" t="s">
        <v>108</v>
      </c>
      <c r="Z357" s="666" t="s">
        <v>4431</v>
      </c>
    </row>
    <row r="358" spans="1:26" ht="18">
      <c r="A358" s="1377">
        <v>44903</v>
      </c>
      <c r="B358" s="666" t="s">
        <v>570</v>
      </c>
      <c r="C358" s="666" t="s">
        <v>3456</v>
      </c>
      <c r="D358" s="666" t="s">
        <v>354</v>
      </c>
      <c r="E358" s="666" t="s">
        <v>2285</v>
      </c>
      <c r="F358" s="666" t="s">
        <v>3498</v>
      </c>
      <c r="G358" s="1245">
        <v>20000</v>
      </c>
      <c r="H358" s="1220" t="s">
        <v>3063</v>
      </c>
      <c r="I358" s="1355" t="s">
        <v>3453</v>
      </c>
      <c r="J358" s="1368"/>
      <c r="K358" s="1234"/>
      <c r="L358" s="1235"/>
      <c r="M358" s="1235">
        <f t="shared" ref="M358:M360" si="77">(18000-K358-L358)*0.7</f>
        <v>12600</v>
      </c>
      <c r="N358" s="1235"/>
      <c r="O358" s="1235"/>
      <c r="P358" s="1356"/>
      <c r="Q358" s="1239"/>
      <c r="R358" s="1239"/>
      <c r="S358" s="1237"/>
      <c r="T358" s="1239"/>
      <c r="U358" s="1239">
        <f t="shared" si="46"/>
        <v>20000</v>
      </c>
      <c r="V358" s="1239">
        <f t="shared" si="49"/>
        <v>1818.1818181818198</v>
      </c>
      <c r="W358" s="1240">
        <f t="shared" si="47"/>
        <v>5581.8181818181802</v>
      </c>
      <c r="X358" s="1378">
        <f t="shared" si="48"/>
        <v>0.279090909090909</v>
      </c>
      <c r="Y358" s="666" t="s">
        <v>110</v>
      </c>
      <c r="Z358" s="666" t="s">
        <v>4432</v>
      </c>
    </row>
    <row r="359" spans="1:26" ht="18">
      <c r="A359" s="1377">
        <v>44906</v>
      </c>
      <c r="B359" s="666" t="s">
        <v>1170</v>
      </c>
      <c r="C359" s="666" t="s">
        <v>3456</v>
      </c>
      <c r="D359" s="666" t="s">
        <v>3503</v>
      </c>
      <c r="E359" s="666" t="s">
        <v>2285</v>
      </c>
      <c r="F359" s="666" t="s">
        <v>3571</v>
      </c>
      <c r="G359" s="1245">
        <v>20000</v>
      </c>
      <c r="H359" s="1220" t="s">
        <v>3063</v>
      </c>
      <c r="I359" s="1355" t="s">
        <v>3453</v>
      </c>
      <c r="J359" s="1203"/>
      <c r="K359" s="1234"/>
      <c r="L359" s="1235"/>
      <c r="M359" s="1235">
        <f t="shared" si="77"/>
        <v>12600</v>
      </c>
      <c r="N359" s="1235"/>
      <c r="O359" s="1235"/>
      <c r="P359" s="1356"/>
      <c r="S359" s="1238"/>
      <c r="U359" s="1239">
        <f t="shared" si="46"/>
        <v>20000</v>
      </c>
      <c r="V359" s="1239">
        <f t="shared" si="49"/>
        <v>1818.1818181818198</v>
      </c>
      <c r="W359" s="1240">
        <f t="shared" si="47"/>
        <v>5581.8181818181802</v>
      </c>
      <c r="X359" s="1378">
        <f t="shared" si="48"/>
        <v>0.279090909090909</v>
      </c>
      <c r="Y359" s="666" t="s">
        <v>1540</v>
      </c>
      <c r="Z359" s="666" t="s">
        <v>4433</v>
      </c>
    </row>
    <row r="360" spans="1:26" ht="18">
      <c r="A360" s="1377">
        <v>44917</v>
      </c>
      <c r="B360" s="666" t="s">
        <v>570</v>
      </c>
      <c r="C360" s="666" t="s">
        <v>3456</v>
      </c>
      <c r="D360" s="666" t="s">
        <v>3503</v>
      </c>
      <c r="E360" s="666" t="s">
        <v>2285</v>
      </c>
      <c r="F360" s="666" t="s">
        <v>3571</v>
      </c>
      <c r="G360" s="1245">
        <v>20000</v>
      </c>
      <c r="H360" s="1220" t="s">
        <v>3063</v>
      </c>
      <c r="I360" s="1355" t="s">
        <v>3453</v>
      </c>
      <c r="J360" s="1203"/>
      <c r="K360" s="1234"/>
      <c r="L360" s="1235"/>
      <c r="M360" s="1235">
        <f t="shared" si="77"/>
        <v>12600</v>
      </c>
      <c r="N360" s="1235"/>
      <c r="O360" s="1235"/>
      <c r="P360" s="1356"/>
      <c r="S360" s="1238"/>
      <c r="U360" s="1239">
        <f t="shared" si="46"/>
        <v>20000</v>
      </c>
      <c r="V360" s="1239">
        <f t="shared" si="49"/>
        <v>1818.1818181818198</v>
      </c>
      <c r="W360" s="1240">
        <f t="shared" si="47"/>
        <v>5581.8181818181802</v>
      </c>
      <c r="X360" s="1378">
        <f t="shared" si="48"/>
        <v>0.279090909090909</v>
      </c>
      <c r="Y360" s="666" t="s">
        <v>1540</v>
      </c>
      <c r="Z360" s="666" t="s">
        <v>4434</v>
      </c>
    </row>
    <row r="361" spans="1:26" ht="18">
      <c r="A361" s="1377">
        <v>44920</v>
      </c>
      <c r="B361" s="666" t="s">
        <v>570</v>
      </c>
      <c r="C361" s="666" t="s">
        <v>3456</v>
      </c>
      <c r="D361" s="666" t="s">
        <v>3503</v>
      </c>
      <c r="E361" s="666" t="s">
        <v>92</v>
      </c>
      <c r="F361" s="666" t="s">
        <v>3547</v>
      </c>
      <c r="G361" s="1245">
        <v>20000</v>
      </c>
      <c r="H361" s="1220" t="s">
        <v>3063</v>
      </c>
      <c r="I361" s="1355" t="s">
        <v>3453</v>
      </c>
      <c r="J361" s="1203"/>
      <c r="K361" s="1234" t="e">
        <f t="shared" ref="K361:K374" ca="1" si="78">_xludf.IFS(C361="成田机场",3000,C361="羽田机场",1200,D361="NearMe",1000,D361="VIP-limo",G361*0.12)</f>
        <v>#NAME?</v>
      </c>
      <c r="L361" s="1235" t="e">
        <f t="shared" ref="L361:L374" ca="1" si="79">_xludf.IFS(C361="成田机场",4000,C361="羽田机场",1000,D361="VIP-limo",0)</f>
        <v>#NAME?</v>
      </c>
      <c r="M361" s="1235" t="e">
        <f ca="1">(15000-K361-L361)*0.7</f>
        <v>#NAME?</v>
      </c>
      <c r="N361" s="1235"/>
      <c r="O361" s="1235"/>
      <c r="P361" s="1356"/>
      <c r="S361" s="1238"/>
      <c r="U361" s="1239" t="e">
        <f t="shared" ca="1" si="46"/>
        <v>#NAME?</v>
      </c>
      <c r="V361" s="1239" t="e">
        <f t="shared" ca="1" si="49"/>
        <v>#NAME?</v>
      </c>
      <c r="W361" s="1240" t="e">
        <f t="shared" ca="1" si="47"/>
        <v>#NAME?</v>
      </c>
      <c r="X361" s="1378" t="e">
        <f t="shared" ca="1" si="48"/>
        <v>#NAME?</v>
      </c>
      <c r="Y361" s="666" t="s">
        <v>1540</v>
      </c>
      <c r="Z361" s="666" t="s">
        <v>4435</v>
      </c>
    </row>
    <row r="362" spans="1:26" ht="18">
      <c r="A362" s="1377">
        <v>44923</v>
      </c>
      <c r="B362" s="666" t="s">
        <v>1170</v>
      </c>
      <c r="C362" s="666" t="s">
        <v>3456</v>
      </c>
      <c r="D362" s="666" t="s">
        <v>3503</v>
      </c>
      <c r="E362" s="666" t="s">
        <v>34</v>
      </c>
      <c r="F362" s="666" t="s">
        <v>3505</v>
      </c>
      <c r="G362" s="1245">
        <v>20000</v>
      </c>
      <c r="H362" s="1220" t="s">
        <v>3063</v>
      </c>
      <c r="I362" s="1355" t="s">
        <v>3453</v>
      </c>
      <c r="J362" s="1203"/>
      <c r="K362" s="1234" t="e">
        <f t="shared" ca="1" si="78"/>
        <v>#NAME?</v>
      </c>
      <c r="L362" s="1235" t="e">
        <f t="shared" ca="1" si="79"/>
        <v>#NAME?</v>
      </c>
      <c r="M362" s="1235">
        <v>5600</v>
      </c>
      <c r="N362" s="1235"/>
      <c r="O362" s="1235"/>
      <c r="P362" s="1356"/>
      <c r="S362" s="1238"/>
      <c r="U362" s="1239" t="e">
        <f t="shared" ca="1" si="46"/>
        <v>#NAME?</v>
      </c>
      <c r="V362" s="1239" t="e">
        <f t="shared" ca="1" si="49"/>
        <v>#NAME?</v>
      </c>
      <c r="W362" s="1240" t="e">
        <f t="shared" ca="1" si="47"/>
        <v>#NAME?</v>
      </c>
      <c r="X362" s="1378" t="e">
        <f t="shared" ca="1" si="48"/>
        <v>#NAME?</v>
      </c>
      <c r="Y362" s="666" t="s">
        <v>1540</v>
      </c>
      <c r="Z362" s="666" t="s">
        <v>4436</v>
      </c>
    </row>
    <row r="363" spans="1:26" ht="18">
      <c r="A363" s="1377">
        <v>44925</v>
      </c>
      <c r="B363" s="666" t="s">
        <v>1170</v>
      </c>
      <c r="C363" s="666" t="s">
        <v>3456</v>
      </c>
      <c r="D363" s="666" t="s">
        <v>3503</v>
      </c>
      <c r="E363" s="666" t="s">
        <v>40</v>
      </c>
      <c r="F363" s="666" t="s">
        <v>3547</v>
      </c>
      <c r="G363" s="1245">
        <v>20000</v>
      </c>
      <c r="H363" s="1220" t="s">
        <v>3063</v>
      </c>
      <c r="I363" s="1355" t="s">
        <v>3453</v>
      </c>
      <c r="J363" s="1203"/>
      <c r="K363" s="1234" t="e">
        <f t="shared" ca="1" si="78"/>
        <v>#NAME?</v>
      </c>
      <c r="L363" s="1235" t="e">
        <f t="shared" ca="1" si="79"/>
        <v>#NAME?</v>
      </c>
      <c r="M363" s="1235" t="e">
        <f ca="1">(15000-K363-L363)*0.7</f>
        <v>#NAME?</v>
      </c>
      <c r="N363" s="1235"/>
      <c r="O363" s="1235"/>
      <c r="P363" s="1356"/>
      <c r="S363" s="1238"/>
      <c r="U363" s="1239" t="e">
        <f t="shared" ca="1" si="46"/>
        <v>#NAME?</v>
      </c>
      <c r="V363" s="1239" t="e">
        <f t="shared" ca="1" si="49"/>
        <v>#NAME?</v>
      </c>
      <c r="W363" s="1240" t="e">
        <f t="shared" ca="1" si="47"/>
        <v>#NAME?</v>
      </c>
      <c r="X363" s="1378" t="e">
        <f t="shared" ca="1" si="48"/>
        <v>#NAME?</v>
      </c>
      <c r="Y363" s="666" t="s">
        <v>1540</v>
      </c>
      <c r="Z363" s="666" t="s">
        <v>4437</v>
      </c>
    </row>
    <row r="364" spans="1:26" ht="18">
      <c r="A364" s="1377">
        <v>44923</v>
      </c>
      <c r="B364" s="666" t="s">
        <v>570</v>
      </c>
      <c r="C364" s="666" t="s">
        <v>3456</v>
      </c>
      <c r="D364" s="666" t="s">
        <v>3557</v>
      </c>
      <c r="E364" s="666" t="s">
        <v>3523</v>
      </c>
      <c r="F364" s="666" t="s">
        <v>3524</v>
      </c>
      <c r="G364" s="1245">
        <f>1100/0.0517</f>
        <v>21276.59574468085</v>
      </c>
      <c r="H364" s="1220" t="s">
        <v>3063</v>
      </c>
      <c r="I364" s="1355" t="s">
        <v>3450</v>
      </c>
      <c r="J364" s="1203"/>
      <c r="K364" s="1234" t="e">
        <f t="shared" ca="1" si="78"/>
        <v>#NAME?</v>
      </c>
      <c r="L364" s="1235" t="e">
        <f t="shared" ca="1" si="79"/>
        <v>#NAME?</v>
      </c>
      <c r="M364" s="1235" t="e">
        <f t="shared" ref="M364:M366" ca="1" si="80">(16500-K364-L364)*0.7</f>
        <v>#NAME?</v>
      </c>
      <c r="N364" s="1235"/>
      <c r="O364" s="1235"/>
      <c r="P364" s="1356"/>
      <c r="S364" s="1238"/>
      <c r="U364" s="1239" t="e">
        <f t="shared" ca="1" si="46"/>
        <v>#NAME?</v>
      </c>
      <c r="V364" s="1239" t="e">
        <f t="shared" ca="1" si="49"/>
        <v>#NAME?</v>
      </c>
      <c r="W364" s="1240" t="e">
        <f t="shared" ca="1" si="47"/>
        <v>#NAME?</v>
      </c>
      <c r="X364" s="1378" t="e">
        <f t="shared" ca="1" si="48"/>
        <v>#NAME?</v>
      </c>
      <c r="Y364" s="666" t="s">
        <v>107</v>
      </c>
      <c r="Z364" s="666" t="s">
        <v>4438</v>
      </c>
    </row>
    <row r="365" spans="1:26" ht="18">
      <c r="A365" s="1377">
        <v>44917</v>
      </c>
      <c r="B365" s="666" t="s">
        <v>570</v>
      </c>
      <c r="C365" s="666" t="s">
        <v>3456</v>
      </c>
      <c r="D365" s="666" t="s">
        <v>3447</v>
      </c>
      <c r="E365" s="666" t="s">
        <v>3523</v>
      </c>
      <c r="F365" s="666" t="s">
        <v>3471</v>
      </c>
      <c r="G365" s="1245">
        <f t="shared" ref="G365:G367" si="81">1600/0.0517</f>
        <v>30947.775628626692</v>
      </c>
      <c r="H365" s="1220" t="s">
        <v>3063</v>
      </c>
      <c r="I365" s="1355" t="s">
        <v>3450</v>
      </c>
      <c r="J365" s="1203">
        <v>9671</v>
      </c>
      <c r="K365" s="1234" t="e">
        <f t="shared" ca="1" si="78"/>
        <v>#NAME?</v>
      </c>
      <c r="L365" s="1235" t="e">
        <f t="shared" ca="1" si="79"/>
        <v>#NAME?</v>
      </c>
      <c r="M365" s="1235" t="e">
        <f t="shared" ca="1" si="80"/>
        <v>#NAME?</v>
      </c>
      <c r="N365" s="1235"/>
      <c r="O365" s="1235"/>
      <c r="P365" s="1356"/>
      <c r="Q365" s="10">
        <v>520</v>
      </c>
      <c r="S365" s="1238"/>
      <c r="U365" s="1239" t="e">
        <f t="shared" ca="1" si="46"/>
        <v>#NAME?</v>
      </c>
      <c r="V365" s="1239" t="e">
        <f t="shared" ca="1" si="49"/>
        <v>#NAME?</v>
      </c>
      <c r="W365" s="1240" t="e">
        <f t="shared" ca="1" si="47"/>
        <v>#NAME?</v>
      </c>
      <c r="X365" s="1378" t="e">
        <f t="shared" ca="1" si="48"/>
        <v>#NAME?</v>
      </c>
      <c r="Y365" s="666" t="s">
        <v>107</v>
      </c>
      <c r="Z365" s="666" t="s">
        <v>4439</v>
      </c>
    </row>
    <row r="366" spans="1:26" ht="18">
      <c r="A366" s="1377">
        <v>44918</v>
      </c>
      <c r="B366" s="666" t="s">
        <v>570</v>
      </c>
      <c r="C366" s="666" t="s">
        <v>3456</v>
      </c>
      <c r="D366" s="666" t="s">
        <v>3447</v>
      </c>
      <c r="E366" s="666" t="s">
        <v>3523</v>
      </c>
      <c r="F366" s="666" t="s">
        <v>3547</v>
      </c>
      <c r="G366" s="1245">
        <f t="shared" si="81"/>
        <v>30947.775628626692</v>
      </c>
      <c r="H366" s="1220" t="s">
        <v>3063</v>
      </c>
      <c r="I366" s="1355" t="s">
        <v>3450</v>
      </c>
      <c r="J366" s="1203">
        <v>9671</v>
      </c>
      <c r="K366" s="1234" t="e">
        <f t="shared" ca="1" si="78"/>
        <v>#NAME?</v>
      </c>
      <c r="L366" s="1235" t="e">
        <f t="shared" ca="1" si="79"/>
        <v>#NAME?</v>
      </c>
      <c r="M366" s="1235" t="e">
        <f t="shared" ca="1" si="80"/>
        <v>#NAME?</v>
      </c>
      <c r="N366" s="1235"/>
      <c r="O366" s="1235"/>
      <c r="P366" s="1356"/>
      <c r="Q366" s="10">
        <v>260</v>
      </c>
      <c r="S366" s="1238"/>
      <c r="U366" s="1239" t="e">
        <f t="shared" ca="1" si="46"/>
        <v>#NAME?</v>
      </c>
      <c r="V366" s="1239" t="e">
        <f t="shared" ca="1" si="49"/>
        <v>#NAME?</v>
      </c>
      <c r="W366" s="1240" t="e">
        <f t="shared" ca="1" si="47"/>
        <v>#NAME?</v>
      </c>
      <c r="X366" s="1378" t="e">
        <f t="shared" ca="1" si="48"/>
        <v>#NAME?</v>
      </c>
      <c r="Y366" s="666" t="s">
        <v>107</v>
      </c>
      <c r="Z366" s="666" t="s">
        <v>4440</v>
      </c>
    </row>
    <row r="367" spans="1:26" ht="18">
      <c r="A367" s="1377">
        <v>44923</v>
      </c>
      <c r="B367" s="666" t="s">
        <v>570</v>
      </c>
      <c r="C367" s="666" t="s">
        <v>3456</v>
      </c>
      <c r="D367" s="666" t="s">
        <v>3447</v>
      </c>
      <c r="E367" s="666" t="s">
        <v>3523</v>
      </c>
      <c r="F367" s="666" t="s">
        <v>3524</v>
      </c>
      <c r="G367" s="1245">
        <f t="shared" si="81"/>
        <v>30947.775628626692</v>
      </c>
      <c r="H367" s="1220" t="s">
        <v>3063</v>
      </c>
      <c r="I367" s="1355" t="s">
        <v>3450</v>
      </c>
      <c r="J367" s="1203">
        <v>9671</v>
      </c>
      <c r="K367" s="1234" t="e">
        <f t="shared" ca="1" si="78"/>
        <v>#NAME?</v>
      </c>
      <c r="L367" s="1235" t="e">
        <f t="shared" ca="1" si="79"/>
        <v>#NAME?</v>
      </c>
      <c r="M367" s="1235">
        <v>6650</v>
      </c>
      <c r="N367" s="1235"/>
      <c r="O367" s="1235"/>
      <c r="P367" s="1356"/>
      <c r="Q367" s="10">
        <v>780</v>
      </c>
      <c r="S367" s="1238"/>
      <c r="U367" s="1239" t="e">
        <f t="shared" ca="1" si="46"/>
        <v>#NAME?</v>
      </c>
      <c r="V367" s="1239" t="e">
        <f t="shared" ca="1" si="49"/>
        <v>#NAME?</v>
      </c>
      <c r="W367" s="1240" t="e">
        <f t="shared" ca="1" si="47"/>
        <v>#NAME?</v>
      </c>
      <c r="X367" s="1378" t="e">
        <f t="shared" ca="1" si="48"/>
        <v>#NAME?</v>
      </c>
      <c r="Y367" s="666" t="s">
        <v>107</v>
      </c>
      <c r="Z367" s="666" t="s">
        <v>4441</v>
      </c>
    </row>
    <row r="368" spans="1:26" ht="18">
      <c r="A368" s="1377">
        <v>44917</v>
      </c>
      <c r="B368" s="666" t="s">
        <v>570</v>
      </c>
      <c r="C368" s="666" t="s">
        <v>3446</v>
      </c>
      <c r="D368" s="666" t="s">
        <v>3710</v>
      </c>
      <c r="E368" s="666" t="s">
        <v>3523</v>
      </c>
      <c r="F368" s="666" t="s">
        <v>3512</v>
      </c>
      <c r="G368" s="1245">
        <f>740/0.0517</f>
        <v>14313.346228239845</v>
      </c>
      <c r="H368" s="1220" t="s">
        <v>3063</v>
      </c>
      <c r="I368" s="1355" t="s">
        <v>3450</v>
      </c>
      <c r="J368" s="1203"/>
      <c r="K368" s="1234" t="e">
        <f t="shared" ca="1" si="78"/>
        <v>#NAME?</v>
      </c>
      <c r="L368" s="1235" t="e">
        <f t="shared" ca="1" si="79"/>
        <v>#NAME?</v>
      </c>
      <c r="M368" s="1235" t="e">
        <f ca="1">(8500-K368-L368)*0.7</f>
        <v>#NAME?</v>
      </c>
      <c r="N368" s="1235"/>
      <c r="O368" s="1235"/>
      <c r="P368" s="1356"/>
      <c r="S368" s="1238"/>
      <c r="U368" s="1239" t="e">
        <f t="shared" ca="1" si="46"/>
        <v>#NAME?</v>
      </c>
      <c r="V368" s="1239" t="e">
        <f t="shared" ca="1" si="49"/>
        <v>#NAME?</v>
      </c>
      <c r="W368" s="1240" t="e">
        <f t="shared" ca="1" si="47"/>
        <v>#NAME?</v>
      </c>
      <c r="X368" s="1378" t="e">
        <f t="shared" ca="1" si="48"/>
        <v>#NAME?</v>
      </c>
      <c r="Y368" s="666" t="s">
        <v>3508</v>
      </c>
      <c r="Z368" s="666" t="s">
        <v>4442</v>
      </c>
    </row>
    <row r="369" spans="1:27" ht="18">
      <c r="A369" s="1377">
        <v>44919</v>
      </c>
      <c r="B369" s="666" t="s">
        <v>570</v>
      </c>
      <c r="C369" s="666" t="s">
        <v>3456</v>
      </c>
      <c r="D369" s="666" t="s">
        <v>3470</v>
      </c>
      <c r="E369" s="666" t="s">
        <v>49</v>
      </c>
      <c r="F369" s="666" t="s">
        <v>3486</v>
      </c>
      <c r="G369" s="1245">
        <f>1050/0.0517</f>
        <v>20309.477756286266</v>
      </c>
      <c r="H369" s="1220" t="s">
        <v>3063</v>
      </c>
      <c r="I369" s="1355" t="s">
        <v>3450</v>
      </c>
      <c r="J369" s="1203"/>
      <c r="K369" s="1234" t="e">
        <f t="shared" ca="1" si="78"/>
        <v>#NAME?</v>
      </c>
      <c r="L369" s="1235" t="e">
        <f t="shared" ca="1" si="79"/>
        <v>#NAME?</v>
      </c>
      <c r="M369" s="1235">
        <v>5600</v>
      </c>
      <c r="N369" s="1235"/>
      <c r="O369" s="1235"/>
      <c r="P369" s="1356"/>
      <c r="S369" s="1238"/>
      <c r="U369" s="1239" t="e">
        <f t="shared" ca="1" si="46"/>
        <v>#NAME?</v>
      </c>
      <c r="V369" s="1239" t="e">
        <f t="shared" ca="1" si="49"/>
        <v>#NAME?</v>
      </c>
      <c r="W369" s="1240" t="e">
        <f t="shared" ca="1" si="47"/>
        <v>#NAME?</v>
      </c>
      <c r="X369" s="1378" t="e">
        <f t="shared" ca="1" si="48"/>
        <v>#NAME?</v>
      </c>
      <c r="Y369" s="666" t="s">
        <v>108</v>
      </c>
      <c r="Z369" s="666" t="s">
        <v>4443</v>
      </c>
    </row>
    <row r="370" spans="1:27" ht="18">
      <c r="A370" s="1377">
        <v>44921</v>
      </c>
      <c r="B370" s="666" t="s">
        <v>570</v>
      </c>
      <c r="C370" s="666" t="s">
        <v>3456</v>
      </c>
      <c r="D370" s="666" t="s">
        <v>3710</v>
      </c>
      <c r="E370" s="666" t="s">
        <v>2285</v>
      </c>
      <c r="F370" s="666" t="s">
        <v>3471</v>
      </c>
      <c r="G370" s="1245">
        <f>1160/0.0517</f>
        <v>22437.137330754351</v>
      </c>
      <c r="H370" s="1220" t="s">
        <v>3063</v>
      </c>
      <c r="I370" s="1355" t="s">
        <v>3450</v>
      </c>
      <c r="J370" s="1203"/>
      <c r="K370" s="1234" t="e">
        <f t="shared" ca="1" si="78"/>
        <v>#NAME?</v>
      </c>
      <c r="L370" s="1235" t="e">
        <f t="shared" ca="1" si="79"/>
        <v>#NAME?</v>
      </c>
      <c r="M370" s="1235" t="e">
        <f ca="1">(18000-K370-L370)*0.7</f>
        <v>#NAME?</v>
      </c>
      <c r="N370" s="1235"/>
      <c r="O370" s="1235"/>
      <c r="P370" s="1356"/>
      <c r="S370" s="1238"/>
      <c r="U370" s="1239" t="e">
        <f t="shared" ca="1" si="46"/>
        <v>#NAME?</v>
      </c>
      <c r="V370" s="1239" t="e">
        <f t="shared" ca="1" si="49"/>
        <v>#NAME?</v>
      </c>
      <c r="W370" s="1240" t="e">
        <f t="shared" ca="1" si="47"/>
        <v>#NAME?</v>
      </c>
      <c r="X370" s="1378" t="e">
        <f t="shared" ca="1" si="48"/>
        <v>#NAME?</v>
      </c>
      <c r="Y370" s="666" t="s">
        <v>3508</v>
      </c>
      <c r="Z370" s="666" t="s">
        <v>4444</v>
      </c>
    </row>
    <row r="371" spans="1:27" ht="18">
      <c r="A371" s="1377">
        <v>44904</v>
      </c>
      <c r="B371" s="666" t="s">
        <v>570</v>
      </c>
      <c r="C371" s="666" t="s">
        <v>3446</v>
      </c>
      <c r="D371" s="666" t="s">
        <v>3503</v>
      </c>
      <c r="E371" s="666" t="s">
        <v>52</v>
      </c>
      <c r="F371" s="666" t="s">
        <v>3477</v>
      </c>
      <c r="G371" s="1245">
        <v>13000</v>
      </c>
      <c r="H371" s="1220" t="s">
        <v>3063</v>
      </c>
      <c r="I371" s="1355" t="s">
        <v>3453</v>
      </c>
      <c r="J371" s="1203"/>
      <c r="K371" s="1234" t="e">
        <f t="shared" ca="1" si="78"/>
        <v>#NAME?</v>
      </c>
      <c r="L371" s="1235" t="e">
        <f t="shared" ca="1" si="79"/>
        <v>#NAME?</v>
      </c>
      <c r="M371" s="1235"/>
      <c r="N371" s="1235"/>
      <c r="O371" s="1235">
        <v>3000</v>
      </c>
      <c r="P371" s="1356"/>
      <c r="Q371" s="1239"/>
      <c r="R371" s="1239"/>
      <c r="S371" s="1237"/>
      <c r="T371" s="1239"/>
      <c r="U371" s="1239" t="e">
        <f t="shared" ca="1" si="46"/>
        <v>#NAME?</v>
      </c>
      <c r="V371" s="1239" t="e">
        <f t="shared" ca="1" si="49"/>
        <v>#NAME?</v>
      </c>
      <c r="W371" s="1240" t="e">
        <f t="shared" ca="1" si="47"/>
        <v>#NAME?</v>
      </c>
      <c r="X371" s="1378" t="e">
        <f t="shared" ca="1" si="48"/>
        <v>#NAME?</v>
      </c>
      <c r="Y371" s="666" t="s">
        <v>1540</v>
      </c>
      <c r="Z371" s="666" t="s">
        <v>4445</v>
      </c>
    </row>
    <row r="372" spans="1:27" ht="18">
      <c r="A372" s="1379">
        <v>44913</v>
      </c>
      <c r="B372" s="284" t="s">
        <v>570</v>
      </c>
      <c r="C372" s="284" t="s">
        <v>3446</v>
      </c>
      <c r="D372" s="284" t="s">
        <v>462</v>
      </c>
      <c r="E372" s="284" t="s">
        <v>2979</v>
      </c>
      <c r="F372" s="284" t="s">
        <v>3864</v>
      </c>
      <c r="G372" s="1342">
        <v>14000</v>
      </c>
      <c r="H372" s="1268" t="s">
        <v>3063</v>
      </c>
      <c r="I372" s="1380" t="s">
        <v>3453</v>
      </c>
      <c r="J372" s="1381"/>
      <c r="K372" s="1271" t="e">
        <f t="shared" ca="1" si="78"/>
        <v>#NAME?</v>
      </c>
      <c r="L372" s="1272" t="e">
        <f t="shared" ca="1" si="79"/>
        <v>#NAME?</v>
      </c>
      <c r="M372" s="1272"/>
      <c r="N372" s="1272"/>
      <c r="O372" s="1272">
        <v>4000</v>
      </c>
      <c r="P372" s="1384"/>
      <c r="Q372" s="81"/>
      <c r="R372" s="81"/>
      <c r="S372" s="1275"/>
      <c r="T372" s="81"/>
      <c r="U372" s="1239" t="e">
        <f t="shared" ca="1" si="46"/>
        <v>#NAME?</v>
      </c>
      <c r="V372" s="1239" t="e">
        <f t="shared" ca="1" si="49"/>
        <v>#NAME?</v>
      </c>
      <c r="W372" s="1240" t="e">
        <f t="shared" ca="1" si="47"/>
        <v>#NAME?</v>
      </c>
      <c r="X372" s="1383" t="e">
        <f t="shared" ca="1" si="48"/>
        <v>#NAME?</v>
      </c>
      <c r="Y372" s="284" t="s">
        <v>108</v>
      </c>
      <c r="Z372" s="284" t="s">
        <v>4446</v>
      </c>
      <c r="AA372" s="81"/>
    </row>
    <row r="373" spans="1:27" ht="18">
      <c r="A373" s="1377">
        <v>44919</v>
      </c>
      <c r="B373" s="666" t="s">
        <v>570</v>
      </c>
      <c r="C373" s="666" t="s">
        <v>3446</v>
      </c>
      <c r="D373" s="666" t="s">
        <v>3452</v>
      </c>
      <c r="E373" s="666" t="s">
        <v>1798</v>
      </c>
      <c r="F373" s="666" t="s">
        <v>3524</v>
      </c>
      <c r="G373" s="1245">
        <v>14000</v>
      </c>
      <c r="H373" s="1220" t="s">
        <v>3063</v>
      </c>
      <c r="I373" s="1355" t="s">
        <v>3453</v>
      </c>
      <c r="J373" s="1203"/>
      <c r="K373" s="1234" t="e">
        <f t="shared" ca="1" si="78"/>
        <v>#NAME?</v>
      </c>
      <c r="L373" s="1235" t="e">
        <f t="shared" ca="1" si="79"/>
        <v>#NAME?</v>
      </c>
      <c r="M373" s="1235"/>
      <c r="N373" s="1235"/>
      <c r="O373" s="1235">
        <v>4000</v>
      </c>
      <c r="P373" s="1356"/>
      <c r="S373" s="1238"/>
      <c r="U373" s="1239" t="e">
        <f t="shared" ca="1" si="46"/>
        <v>#NAME?</v>
      </c>
      <c r="V373" s="1239" t="e">
        <f t="shared" ca="1" si="49"/>
        <v>#NAME?</v>
      </c>
      <c r="W373" s="1240" t="e">
        <f t="shared" ca="1" si="47"/>
        <v>#NAME?</v>
      </c>
      <c r="X373" s="1378" t="e">
        <f t="shared" ca="1" si="48"/>
        <v>#NAME?</v>
      </c>
      <c r="Y373" s="666" t="s">
        <v>3508</v>
      </c>
      <c r="Z373" s="666" t="s">
        <v>4447</v>
      </c>
    </row>
    <row r="374" spans="1:27" ht="18">
      <c r="A374" s="1377">
        <v>44926</v>
      </c>
      <c r="B374" s="666" t="s">
        <v>1170</v>
      </c>
      <c r="C374" s="666" t="s">
        <v>3446</v>
      </c>
      <c r="D374" s="666" t="s">
        <v>2499</v>
      </c>
      <c r="E374" s="666" t="s">
        <v>52</v>
      </c>
      <c r="F374" s="666" t="s">
        <v>3512</v>
      </c>
      <c r="G374" s="1245">
        <v>15000</v>
      </c>
      <c r="H374" s="1220" t="s">
        <v>3063</v>
      </c>
      <c r="I374" s="1355" t="s">
        <v>3453</v>
      </c>
      <c r="J374" s="1203"/>
      <c r="K374" s="1234" t="e">
        <f t="shared" ca="1" si="78"/>
        <v>#NAME?</v>
      </c>
      <c r="L374" s="1235" t="e">
        <f t="shared" ca="1" si="79"/>
        <v>#NAME?</v>
      </c>
      <c r="M374" s="1235"/>
      <c r="N374" s="1235"/>
      <c r="O374" s="1235">
        <v>5000</v>
      </c>
      <c r="P374" s="1356"/>
      <c r="S374" s="1238"/>
      <c r="U374" s="1239" t="e">
        <f t="shared" ca="1" si="46"/>
        <v>#NAME?</v>
      </c>
      <c r="V374" s="1239" t="e">
        <f t="shared" ca="1" si="49"/>
        <v>#NAME?</v>
      </c>
      <c r="W374" s="1240" t="e">
        <f t="shared" ca="1" si="47"/>
        <v>#NAME?</v>
      </c>
      <c r="X374" s="1378" t="e">
        <f t="shared" ca="1" si="48"/>
        <v>#NAME?</v>
      </c>
      <c r="Y374" s="666" t="s">
        <v>102</v>
      </c>
      <c r="Z374" s="666" t="s">
        <v>4448</v>
      </c>
    </row>
    <row r="375" spans="1:27" ht="18">
      <c r="A375" s="1377">
        <v>44904</v>
      </c>
      <c r="B375" s="666" t="s">
        <v>570</v>
      </c>
      <c r="C375" s="666" t="s">
        <v>3446</v>
      </c>
      <c r="D375" s="666" t="s">
        <v>332</v>
      </c>
      <c r="E375" s="666" t="s">
        <v>3523</v>
      </c>
      <c r="F375" s="666"/>
      <c r="G375" s="1245">
        <v>25000</v>
      </c>
      <c r="H375" s="1220" t="s">
        <v>3063</v>
      </c>
      <c r="I375" s="1355" t="s">
        <v>3453</v>
      </c>
      <c r="J375" s="1203"/>
      <c r="K375" s="1234">
        <v>4000</v>
      </c>
      <c r="L375" s="1235">
        <v>6370</v>
      </c>
      <c r="M375" s="1235">
        <f>(20000-K375-L375)*0.7</f>
        <v>6741</v>
      </c>
      <c r="N375" s="1235"/>
      <c r="O375" s="1235"/>
      <c r="P375" s="1356"/>
      <c r="Q375" s="1239"/>
      <c r="R375" s="1239"/>
      <c r="S375" s="1237"/>
      <c r="T375" s="1239"/>
      <c r="U375" s="1239">
        <f t="shared" si="46"/>
        <v>14630</v>
      </c>
      <c r="V375" s="1239">
        <f t="shared" si="49"/>
        <v>1330.0000000000018</v>
      </c>
      <c r="W375" s="1240">
        <f t="shared" si="47"/>
        <v>6558.9999999999982</v>
      </c>
      <c r="X375" s="1378">
        <f t="shared" si="48"/>
        <v>0.26235999999999993</v>
      </c>
      <c r="Y375" s="666" t="s">
        <v>107</v>
      </c>
      <c r="Z375" s="666" t="s">
        <v>4449</v>
      </c>
    </row>
    <row r="376" spans="1:27" ht="18">
      <c r="A376" s="1388">
        <v>44902</v>
      </c>
      <c r="B376" s="666" t="s">
        <v>570</v>
      </c>
      <c r="C376" s="666" t="s">
        <v>3456</v>
      </c>
      <c r="D376" s="666" t="s">
        <v>3481</v>
      </c>
      <c r="E376" s="666" t="s">
        <v>86</v>
      </c>
      <c r="F376" s="666" t="s">
        <v>3547</v>
      </c>
      <c r="G376" s="1245">
        <v>18900</v>
      </c>
      <c r="H376" s="1220" t="s">
        <v>3063</v>
      </c>
      <c r="I376" s="1355" t="s">
        <v>3453</v>
      </c>
      <c r="J376" s="1358"/>
      <c r="K376" s="1234" t="e">
        <f t="shared" ref="K376:K380" ca="1" si="82">_xludf.IFS(C376="成田机场",3000,C376="羽田机场",1200,D376="NearMe",1000,D376="VIP-limo",G376*0.12)</f>
        <v>#NAME?</v>
      </c>
      <c r="L376" s="1235" t="e">
        <f t="shared" ref="L376:L380" ca="1" si="83">_xludf.IFS(C376="成田机场",4000,C376="羽田机场",1000,D376="VIP-limo",0)</f>
        <v>#NAME?</v>
      </c>
      <c r="M376" s="1235"/>
      <c r="N376" s="1235"/>
      <c r="O376" s="1235">
        <v>4000</v>
      </c>
      <c r="P376" s="1356"/>
      <c r="Q376" s="1239"/>
      <c r="R376" s="1239"/>
      <c r="S376" s="1237"/>
      <c r="T376" s="1239"/>
      <c r="U376" s="1239" t="e">
        <f t="shared" ca="1" si="46"/>
        <v>#NAME?</v>
      </c>
      <c r="V376" s="1239" t="e">
        <f t="shared" ca="1" si="49"/>
        <v>#NAME?</v>
      </c>
      <c r="W376" s="1240" t="e">
        <f t="shared" ca="1" si="47"/>
        <v>#NAME?</v>
      </c>
      <c r="X376" s="1378" t="e">
        <f t="shared" ca="1" si="48"/>
        <v>#NAME?</v>
      </c>
      <c r="Y376" s="666" t="s">
        <v>27</v>
      </c>
      <c r="Z376" s="666" t="s">
        <v>4450</v>
      </c>
    </row>
    <row r="377" spans="1:27" ht="18">
      <c r="A377" s="1385">
        <v>44906</v>
      </c>
      <c r="B377" s="1345" t="s">
        <v>1170</v>
      </c>
      <c r="C377" s="1345" t="s">
        <v>3456</v>
      </c>
      <c r="D377" s="1345" t="s">
        <v>3481</v>
      </c>
      <c r="E377" s="1345" t="s">
        <v>52</v>
      </c>
      <c r="F377" s="1345" t="s">
        <v>3488</v>
      </c>
      <c r="G377" s="1361">
        <v>18900</v>
      </c>
      <c r="H377" s="1249" t="s">
        <v>3063</v>
      </c>
      <c r="I377" s="1362" t="s">
        <v>3453</v>
      </c>
      <c r="J377" s="1363"/>
      <c r="K377" s="1252" t="e">
        <f t="shared" ca="1" si="82"/>
        <v>#NAME?</v>
      </c>
      <c r="L377" s="1253" t="e">
        <f t="shared" ca="1" si="83"/>
        <v>#NAME?</v>
      </c>
      <c r="M377" s="1253"/>
      <c r="N377" s="1253"/>
      <c r="O377" s="1253">
        <v>4000</v>
      </c>
      <c r="P377" s="1352"/>
      <c r="Q377" s="1260"/>
      <c r="R377" s="1260"/>
      <c r="S377" s="1263"/>
      <c r="T377" s="1260"/>
      <c r="U377" s="1239" t="e">
        <f t="shared" ca="1" si="46"/>
        <v>#NAME?</v>
      </c>
      <c r="V377" s="1239" t="e">
        <f t="shared" ca="1" si="49"/>
        <v>#NAME?</v>
      </c>
      <c r="W377" s="1240" t="e">
        <f t="shared" ca="1" si="47"/>
        <v>#NAME?</v>
      </c>
      <c r="X377" s="1387" t="e">
        <f t="shared" ca="1" si="48"/>
        <v>#NAME?</v>
      </c>
      <c r="Y377" s="1345" t="s">
        <v>27</v>
      </c>
      <c r="Z377" s="1345" t="s">
        <v>4451</v>
      </c>
      <c r="AA377" s="1260"/>
    </row>
    <row r="378" spans="1:27" ht="18">
      <c r="A378" s="1388">
        <v>44897</v>
      </c>
      <c r="B378" s="666" t="s">
        <v>1170</v>
      </c>
      <c r="C378" s="666" t="s">
        <v>3456</v>
      </c>
      <c r="D378" s="666" t="s">
        <v>3503</v>
      </c>
      <c r="E378" s="666" t="s">
        <v>27</v>
      </c>
      <c r="F378" s="666" t="s">
        <v>3512</v>
      </c>
      <c r="G378" s="1245">
        <v>20000</v>
      </c>
      <c r="H378" s="1220" t="s">
        <v>3063</v>
      </c>
      <c r="I378" s="1355" t="s">
        <v>3453</v>
      </c>
      <c r="J378" s="1358"/>
      <c r="K378" s="1234" t="e">
        <f t="shared" ca="1" si="82"/>
        <v>#NAME?</v>
      </c>
      <c r="L378" s="1235" t="e">
        <f t="shared" ca="1" si="83"/>
        <v>#NAME?</v>
      </c>
      <c r="M378" s="1235"/>
      <c r="N378" s="1235"/>
      <c r="O378" s="1235">
        <v>5000</v>
      </c>
      <c r="P378" s="1356"/>
      <c r="Q378" s="1239"/>
      <c r="R378" s="1239"/>
      <c r="S378" s="1237"/>
      <c r="T378" s="1239"/>
      <c r="U378" s="1239" t="e">
        <f t="shared" ca="1" si="46"/>
        <v>#NAME?</v>
      </c>
      <c r="V378" s="1239" t="e">
        <f t="shared" ca="1" si="49"/>
        <v>#NAME?</v>
      </c>
      <c r="W378" s="1240" t="e">
        <f t="shared" ca="1" si="47"/>
        <v>#NAME?</v>
      </c>
      <c r="X378" s="1378" t="e">
        <f t="shared" ca="1" si="48"/>
        <v>#NAME?</v>
      </c>
      <c r="Y378" s="666" t="s">
        <v>1540</v>
      </c>
      <c r="Z378" s="666" t="s">
        <v>4452</v>
      </c>
    </row>
    <row r="379" spans="1:27" ht="18">
      <c r="A379" s="1388">
        <v>44897</v>
      </c>
      <c r="B379" s="666" t="s">
        <v>1170</v>
      </c>
      <c r="C379" s="666" t="s">
        <v>3456</v>
      </c>
      <c r="D379" s="666" t="s">
        <v>3503</v>
      </c>
      <c r="E379" s="666" t="s">
        <v>8</v>
      </c>
      <c r="F379" s="666" t="s">
        <v>3636</v>
      </c>
      <c r="G379" s="1245">
        <v>20000</v>
      </c>
      <c r="H379" s="1220" t="s">
        <v>3063</v>
      </c>
      <c r="I379" s="1355" t="s">
        <v>3453</v>
      </c>
      <c r="J379" s="1358"/>
      <c r="K379" s="1234" t="e">
        <f t="shared" ca="1" si="82"/>
        <v>#NAME?</v>
      </c>
      <c r="L379" s="1235" t="e">
        <f t="shared" ca="1" si="83"/>
        <v>#NAME?</v>
      </c>
      <c r="M379" s="1235"/>
      <c r="N379" s="1235"/>
      <c r="O379" s="1235">
        <v>5000</v>
      </c>
      <c r="P379" s="1356"/>
      <c r="Q379" s="1239"/>
      <c r="R379" s="1239"/>
      <c r="S379" s="1237"/>
      <c r="T379" s="1239"/>
      <c r="U379" s="1239" t="e">
        <f t="shared" ca="1" si="46"/>
        <v>#NAME?</v>
      </c>
      <c r="V379" s="1239" t="e">
        <f t="shared" ca="1" si="49"/>
        <v>#NAME?</v>
      </c>
      <c r="W379" s="1240" t="e">
        <f t="shared" ca="1" si="47"/>
        <v>#NAME?</v>
      </c>
      <c r="X379" s="1378" t="e">
        <f t="shared" ca="1" si="48"/>
        <v>#NAME?</v>
      </c>
      <c r="Y379" s="666" t="s">
        <v>1540</v>
      </c>
      <c r="Z379" s="666" t="s">
        <v>4181</v>
      </c>
    </row>
    <row r="380" spans="1:27" ht="18">
      <c r="A380" s="1377">
        <v>44907</v>
      </c>
      <c r="B380" s="666" t="s">
        <v>570</v>
      </c>
      <c r="C380" s="666" t="s">
        <v>3456</v>
      </c>
      <c r="D380" s="666" t="s">
        <v>354</v>
      </c>
      <c r="E380" s="666" t="s">
        <v>27</v>
      </c>
      <c r="F380" s="666" t="s">
        <v>3488</v>
      </c>
      <c r="G380" s="1245">
        <v>20000</v>
      </c>
      <c r="H380" s="1220" t="s">
        <v>3063</v>
      </c>
      <c r="I380" s="1355" t="s">
        <v>3453</v>
      </c>
      <c r="J380" s="1203"/>
      <c r="K380" s="1234" t="e">
        <f t="shared" ca="1" si="82"/>
        <v>#NAME?</v>
      </c>
      <c r="L380" s="1235" t="e">
        <f t="shared" ca="1" si="83"/>
        <v>#NAME?</v>
      </c>
      <c r="M380" s="1235"/>
      <c r="N380" s="1235"/>
      <c r="O380" s="1235">
        <v>5000</v>
      </c>
      <c r="P380" s="1356"/>
      <c r="S380" s="1238"/>
      <c r="U380" s="1239" t="e">
        <f t="shared" ca="1" si="46"/>
        <v>#NAME?</v>
      </c>
      <c r="V380" s="1239" t="e">
        <f t="shared" ca="1" si="49"/>
        <v>#NAME?</v>
      </c>
      <c r="W380" s="1240" t="e">
        <f t="shared" ca="1" si="47"/>
        <v>#NAME?</v>
      </c>
      <c r="X380" s="1378" t="e">
        <f t="shared" ca="1" si="48"/>
        <v>#NAME?</v>
      </c>
      <c r="Y380" s="666" t="s">
        <v>110</v>
      </c>
      <c r="Z380" s="666" t="s">
        <v>4453</v>
      </c>
    </row>
    <row r="381" spans="1:27" ht="18">
      <c r="A381" s="1377">
        <v>44909</v>
      </c>
      <c r="B381" s="666" t="s">
        <v>1170</v>
      </c>
      <c r="C381" s="666" t="s">
        <v>3456</v>
      </c>
      <c r="D381" s="666" t="s">
        <v>3503</v>
      </c>
      <c r="E381" s="666" t="s">
        <v>3631</v>
      </c>
      <c r="F381" s="666"/>
      <c r="G381" s="1245">
        <v>8000</v>
      </c>
      <c r="H381" s="1220" t="s">
        <v>3063</v>
      </c>
      <c r="I381" s="1355" t="s">
        <v>3453</v>
      </c>
      <c r="J381" s="1203"/>
      <c r="K381" s="1234"/>
      <c r="L381" s="1235"/>
      <c r="M381" s="1235"/>
      <c r="N381" s="1235"/>
      <c r="O381" s="1235"/>
      <c r="P381" s="1356"/>
      <c r="S381" s="1238"/>
      <c r="U381" s="1239">
        <f t="shared" si="46"/>
        <v>8000</v>
      </c>
      <c r="V381" s="1239">
        <f t="shared" si="49"/>
        <v>727.27272727272793</v>
      </c>
      <c r="W381" s="1240">
        <f t="shared" si="47"/>
        <v>7272.7272727272721</v>
      </c>
      <c r="X381" s="1378">
        <f t="shared" si="48"/>
        <v>0.90909090909090906</v>
      </c>
      <c r="Y381" s="666" t="s">
        <v>1540</v>
      </c>
      <c r="Z381" s="666" t="s">
        <v>4454</v>
      </c>
    </row>
    <row r="382" spans="1:27" ht="18">
      <c r="A382" s="1377">
        <v>44909</v>
      </c>
      <c r="B382" s="666" t="s">
        <v>1170</v>
      </c>
      <c r="C382" s="666" t="s">
        <v>3456</v>
      </c>
      <c r="D382" s="666" t="s">
        <v>3503</v>
      </c>
      <c r="E382" s="666" t="s">
        <v>8</v>
      </c>
      <c r="F382" s="666" t="s">
        <v>3545</v>
      </c>
      <c r="G382" s="1245">
        <v>20000</v>
      </c>
      <c r="H382" s="1220" t="s">
        <v>3063</v>
      </c>
      <c r="I382" s="1355" t="s">
        <v>3453</v>
      </c>
      <c r="J382" s="1203"/>
      <c r="K382" s="1234" t="e">
        <f t="shared" ref="K382:K396" ca="1" si="84">_xludf.IFS(C382="成田机场",3000,C382="羽田机场",1200,D382="NearMe",1000,D382="VIP-limo",G382*0.12)</f>
        <v>#NAME?</v>
      </c>
      <c r="L382" s="1235" t="e">
        <f ca="1">_xludf.IFS(C382="成田机场",4000,C382="羽田机场",1000,D382="VIP-limo",0)</f>
        <v>#NAME?</v>
      </c>
      <c r="M382" s="1235"/>
      <c r="N382" s="1235"/>
      <c r="O382" s="1235">
        <v>5000</v>
      </c>
      <c r="P382" s="1356"/>
      <c r="S382" s="1238"/>
      <c r="U382" s="1239" t="e">
        <f t="shared" ca="1" si="46"/>
        <v>#NAME?</v>
      </c>
      <c r="V382" s="1239" t="e">
        <f t="shared" ca="1" si="49"/>
        <v>#NAME?</v>
      </c>
      <c r="W382" s="1240" t="e">
        <f t="shared" ca="1" si="47"/>
        <v>#NAME?</v>
      </c>
      <c r="X382" s="1378" t="e">
        <f t="shared" ca="1" si="48"/>
        <v>#NAME?</v>
      </c>
      <c r="Y382" s="666" t="s">
        <v>1540</v>
      </c>
      <c r="Z382" s="666" t="s">
        <v>4455</v>
      </c>
    </row>
    <row r="383" spans="1:27" ht="18">
      <c r="A383" s="1377">
        <v>44911</v>
      </c>
      <c r="B383" s="666" t="s">
        <v>570</v>
      </c>
      <c r="C383" s="666" t="s">
        <v>3456</v>
      </c>
      <c r="D383" s="666" t="s">
        <v>3697</v>
      </c>
      <c r="E383" s="666" t="s">
        <v>3910</v>
      </c>
      <c r="F383" s="666" t="s">
        <v>3466</v>
      </c>
      <c r="G383" s="1245">
        <v>15000</v>
      </c>
      <c r="H383" s="1220" t="s">
        <v>3050</v>
      </c>
      <c r="I383" s="1355" t="s">
        <v>3453</v>
      </c>
      <c r="J383" s="1203"/>
      <c r="K383" s="1234" t="e">
        <f t="shared" ca="1" si="84"/>
        <v>#NAME?</v>
      </c>
      <c r="L383" s="1235"/>
      <c r="M383" s="1235"/>
      <c r="N383" s="1235"/>
      <c r="O383" s="1235">
        <v>4000</v>
      </c>
      <c r="P383" s="1356"/>
      <c r="S383" s="1238"/>
      <c r="U383" s="1239" t="e">
        <f t="shared" ca="1" si="46"/>
        <v>#NAME?</v>
      </c>
      <c r="V383" s="1239" t="e">
        <f t="shared" ca="1" si="49"/>
        <v>#NAME?</v>
      </c>
      <c r="W383" s="1240" t="e">
        <f t="shared" ca="1" si="47"/>
        <v>#NAME?</v>
      </c>
      <c r="X383" s="1378" t="e">
        <f t="shared" ca="1" si="48"/>
        <v>#NAME?</v>
      </c>
      <c r="Y383" s="666" t="s">
        <v>3508</v>
      </c>
      <c r="Z383" s="666" t="s">
        <v>4456</v>
      </c>
    </row>
    <row r="384" spans="1:27" ht="18">
      <c r="A384" s="1379">
        <v>44913</v>
      </c>
      <c r="B384" s="284" t="s">
        <v>1170</v>
      </c>
      <c r="C384" s="284" t="s">
        <v>3456</v>
      </c>
      <c r="D384" s="284" t="s">
        <v>3503</v>
      </c>
      <c r="E384" s="284" t="s">
        <v>8</v>
      </c>
      <c r="F384" s="284" t="s">
        <v>3547</v>
      </c>
      <c r="G384" s="1342">
        <v>20000</v>
      </c>
      <c r="H384" s="1268" t="s">
        <v>3063</v>
      </c>
      <c r="I384" s="1380" t="s">
        <v>3453</v>
      </c>
      <c r="J384" s="1381"/>
      <c r="K384" s="1271" t="e">
        <f t="shared" ca="1" si="84"/>
        <v>#NAME?</v>
      </c>
      <c r="L384" s="1272" t="e">
        <f t="shared" ref="L384:L396" ca="1" si="85">_xludf.IFS(C384="成田机场",4000,C384="羽田机场",1000,D384="VIP-limo",0)</f>
        <v>#NAME?</v>
      </c>
      <c r="M384" s="1272"/>
      <c r="N384" s="1272"/>
      <c r="O384" s="1272">
        <v>5000</v>
      </c>
      <c r="P384" s="1384"/>
      <c r="Q384" s="81"/>
      <c r="R384" s="81"/>
      <c r="S384" s="1275"/>
      <c r="T384" s="81"/>
      <c r="U384" s="1239" t="e">
        <f t="shared" ca="1" si="46"/>
        <v>#NAME?</v>
      </c>
      <c r="V384" s="1239" t="e">
        <f t="shared" ca="1" si="49"/>
        <v>#NAME?</v>
      </c>
      <c r="W384" s="1240" t="e">
        <f t="shared" ca="1" si="47"/>
        <v>#NAME?</v>
      </c>
      <c r="X384" s="1383" t="e">
        <f t="shared" ca="1" si="48"/>
        <v>#NAME?</v>
      </c>
      <c r="Y384" s="284" t="s">
        <v>1540</v>
      </c>
      <c r="Z384" s="284" t="s">
        <v>4457</v>
      </c>
      <c r="AA384" s="81"/>
    </row>
    <row r="385" spans="1:27" ht="18">
      <c r="A385" s="1379">
        <v>44914</v>
      </c>
      <c r="B385" s="284" t="s">
        <v>1170</v>
      </c>
      <c r="C385" s="284" t="s">
        <v>3456</v>
      </c>
      <c r="D385" s="284" t="s">
        <v>2499</v>
      </c>
      <c r="E385" s="284" t="s">
        <v>1706</v>
      </c>
      <c r="F385" s="284" t="s">
        <v>3471</v>
      </c>
      <c r="G385" s="1342">
        <v>20000</v>
      </c>
      <c r="H385" s="1268" t="s">
        <v>3063</v>
      </c>
      <c r="I385" s="1380" t="s">
        <v>3453</v>
      </c>
      <c r="J385" s="1381"/>
      <c r="K385" s="1271" t="e">
        <f t="shared" ca="1" si="84"/>
        <v>#NAME?</v>
      </c>
      <c r="L385" s="1272" t="e">
        <f t="shared" ca="1" si="85"/>
        <v>#NAME?</v>
      </c>
      <c r="M385" s="1272"/>
      <c r="N385" s="1272"/>
      <c r="O385" s="1272">
        <v>5000</v>
      </c>
      <c r="P385" s="1384"/>
      <c r="Q385" s="81"/>
      <c r="R385" s="81"/>
      <c r="S385" s="1275"/>
      <c r="T385" s="81"/>
      <c r="U385" s="1239" t="e">
        <f t="shared" ca="1" si="46"/>
        <v>#NAME?</v>
      </c>
      <c r="V385" s="1239" t="e">
        <f t="shared" ca="1" si="49"/>
        <v>#NAME?</v>
      </c>
      <c r="W385" s="1240" t="e">
        <f t="shared" ca="1" si="47"/>
        <v>#NAME?</v>
      </c>
      <c r="X385" s="1383" t="e">
        <f t="shared" ca="1" si="48"/>
        <v>#NAME?</v>
      </c>
      <c r="Y385" s="284" t="s">
        <v>3508</v>
      </c>
      <c r="Z385" s="284" t="s">
        <v>4458</v>
      </c>
      <c r="AA385" s="81"/>
    </row>
    <row r="386" spans="1:27" ht="18">
      <c r="A386" s="1377">
        <v>44915</v>
      </c>
      <c r="B386" s="666" t="s">
        <v>1170</v>
      </c>
      <c r="C386" s="666" t="s">
        <v>3456</v>
      </c>
      <c r="D386" s="666" t="s">
        <v>3474</v>
      </c>
      <c r="E386" s="666" t="s">
        <v>55</v>
      </c>
      <c r="F386" s="666" t="s">
        <v>3486</v>
      </c>
      <c r="G386" s="1245">
        <v>19000</v>
      </c>
      <c r="H386" s="1220" t="s">
        <v>3063</v>
      </c>
      <c r="I386" s="1355" t="s">
        <v>3453</v>
      </c>
      <c r="J386" s="1203"/>
      <c r="K386" s="1234" t="e">
        <f t="shared" ca="1" si="84"/>
        <v>#NAME?</v>
      </c>
      <c r="L386" s="1235" t="e">
        <f t="shared" ca="1" si="85"/>
        <v>#NAME?</v>
      </c>
      <c r="M386" s="1235"/>
      <c r="N386" s="1235"/>
      <c r="O386" s="1235">
        <v>4000</v>
      </c>
      <c r="P386" s="1356"/>
      <c r="S386" s="1238"/>
      <c r="U386" s="1239" t="e">
        <f t="shared" ca="1" si="46"/>
        <v>#NAME?</v>
      </c>
      <c r="V386" s="1239" t="e">
        <f t="shared" ca="1" si="49"/>
        <v>#NAME?</v>
      </c>
      <c r="W386" s="1240" t="e">
        <f t="shared" ca="1" si="47"/>
        <v>#NAME?</v>
      </c>
      <c r="X386" s="1378" t="e">
        <f t="shared" ca="1" si="48"/>
        <v>#NAME?</v>
      </c>
      <c r="Y386" s="666" t="s">
        <v>27</v>
      </c>
      <c r="Z386" s="666" t="s">
        <v>4459</v>
      </c>
    </row>
    <row r="387" spans="1:27" ht="18">
      <c r="A387" s="1377">
        <v>44915</v>
      </c>
      <c r="B387" s="666" t="s">
        <v>1170</v>
      </c>
      <c r="C387" s="666" t="s">
        <v>3456</v>
      </c>
      <c r="D387" s="666" t="s">
        <v>3503</v>
      </c>
      <c r="E387" s="666" t="s">
        <v>3498</v>
      </c>
      <c r="F387" s="666" t="s">
        <v>3512</v>
      </c>
      <c r="G387" s="1245">
        <v>20000</v>
      </c>
      <c r="H387" s="1220" t="s">
        <v>3063</v>
      </c>
      <c r="I387" s="1355" t="s">
        <v>3453</v>
      </c>
      <c r="J387" s="1203"/>
      <c r="K387" s="1234" t="e">
        <f t="shared" ca="1" si="84"/>
        <v>#NAME?</v>
      </c>
      <c r="L387" s="1235" t="e">
        <f t="shared" ca="1" si="85"/>
        <v>#NAME?</v>
      </c>
      <c r="M387" s="1235"/>
      <c r="N387" s="1235"/>
      <c r="O387" s="1235">
        <v>5000</v>
      </c>
      <c r="P387" s="1356"/>
      <c r="S387" s="1238"/>
      <c r="U387" s="1239" t="e">
        <f t="shared" ca="1" si="46"/>
        <v>#NAME?</v>
      </c>
      <c r="V387" s="1239" t="e">
        <f t="shared" ca="1" si="49"/>
        <v>#NAME?</v>
      </c>
      <c r="W387" s="1240" t="e">
        <f t="shared" ca="1" si="47"/>
        <v>#NAME?</v>
      </c>
      <c r="X387" s="1378" t="e">
        <f t="shared" ca="1" si="48"/>
        <v>#NAME?</v>
      </c>
      <c r="Y387" s="666" t="s">
        <v>1540</v>
      </c>
      <c r="Z387" s="666" t="s">
        <v>4460</v>
      </c>
    </row>
    <row r="388" spans="1:27" ht="18">
      <c r="A388" s="1377">
        <v>44915</v>
      </c>
      <c r="B388" s="666" t="s">
        <v>1170</v>
      </c>
      <c r="C388" s="666" t="s">
        <v>3456</v>
      </c>
      <c r="D388" s="666" t="s">
        <v>3503</v>
      </c>
      <c r="E388" s="666" t="s">
        <v>1540</v>
      </c>
      <c r="F388" s="666" t="s">
        <v>3592</v>
      </c>
      <c r="G388" s="1245">
        <v>20000</v>
      </c>
      <c r="H388" s="1220" t="s">
        <v>3063</v>
      </c>
      <c r="I388" s="1355" t="s">
        <v>3453</v>
      </c>
      <c r="J388" s="1203"/>
      <c r="K388" s="1234" t="e">
        <f t="shared" ca="1" si="84"/>
        <v>#NAME?</v>
      </c>
      <c r="L388" s="1235" t="e">
        <f t="shared" ca="1" si="85"/>
        <v>#NAME?</v>
      </c>
      <c r="M388" s="1235"/>
      <c r="N388" s="1235"/>
      <c r="O388" s="1235">
        <v>5000</v>
      </c>
      <c r="P388" s="1356"/>
      <c r="S388" s="1238"/>
      <c r="U388" s="1239" t="e">
        <f t="shared" ca="1" si="46"/>
        <v>#NAME?</v>
      </c>
      <c r="V388" s="1239" t="e">
        <f t="shared" ca="1" si="49"/>
        <v>#NAME?</v>
      </c>
      <c r="W388" s="1240" t="e">
        <f t="shared" ca="1" si="47"/>
        <v>#NAME?</v>
      </c>
      <c r="X388" s="1378" t="e">
        <f t="shared" ca="1" si="48"/>
        <v>#NAME?</v>
      </c>
      <c r="Y388" s="666" t="s">
        <v>1540</v>
      </c>
      <c r="Z388" s="666" t="s">
        <v>4461</v>
      </c>
    </row>
    <row r="389" spans="1:27" ht="18">
      <c r="A389" s="1377">
        <v>44916</v>
      </c>
      <c r="B389" s="666" t="s">
        <v>570</v>
      </c>
      <c r="C389" s="666" t="s">
        <v>3456</v>
      </c>
      <c r="D389" s="666" t="s">
        <v>3503</v>
      </c>
      <c r="E389" s="666" t="s">
        <v>8</v>
      </c>
      <c r="F389" s="666" t="s">
        <v>3505</v>
      </c>
      <c r="G389" s="1245">
        <v>20000</v>
      </c>
      <c r="H389" s="1220" t="s">
        <v>3063</v>
      </c>
      <c r="I389" s="1355" t="s">
        <v>3453</v>
      </c>
      <c r="J389" s="1203"/>
      <c r="K389" s="1234" t="e">
        <f t="shared" ca="1" si="84"/>
        <v>#NAME?</v>
      </c>
      <c r="L389" s="1235" t="e">
        <f t="shared" ca="1" si="85"/>
        <v>#NAME?</v>
      </c>
      <c r="M389" s="1235"/>
      <c r="N389" s="1235"/>
      <c r="O389" s="1235">
        <v>5000</v>
      </c>
      <c r="P389" s="1356"/>
      <c r="S389" s="1238"/>
      <c r="U389" s="1239" t="e">
        <f t="shared" ca="1" si="46"/>
        <v>#NAME?</v>
      </c>
      <c r="V389" s="1239" t="e">
        <f t="shared" ca="1" si="49"/>
        <v>#NAME?</v>
      </c>
      <c r="W389" s="1240" t="e">
        <f t="shared" ca="1" si="47"/>
        <v>#NAME?</v>
      </c>
      <c r="X389" s="1378" t="e">
        <f t="shared" ca="1" si="48"/>
        <v>#NAME?</v>
      </c>
      <c r="Y389" s="666" t="s">
        <v>1540</v>
      </c>
      <c r="Z389" s="666" t="s">
        <v>4462</v>
      </c>
    </row>
    <row r="390" spans="1:27" ht="18">
      <c r="A390" s="1377">
        <v>44916</v>
      </c>
      <c r="B390" s="666" t="s">
        <v>1170</v>
      </c>
      <c r="C390" s="666" t="s">
        <v>3456</v>
      </c>
      <c r="D390" s="666" t="s">
        <v>3551</v>
      </c>
      <c r="E390" s="666" t="s">
        <v>2979</v>
      </c>
      <c r="F390" s="666" t="s">
        <v>4208</v>
      </c>
      <c r="G390" s="1245">
        <v>20000</v>
      </c>
      <c r="H390" s="1220" t="s">
        <v>3063</v>
      </c>
      <c r="I390" s="1355" t="s">
        <v>3453</v>
      </c>
      <c r="J390" s="1203"/>
      <c r="K390" s="1234" t="e">
        <f t="shared" ca="1" si="84"/>
        <v>#NAME?</v>
      </c>
      <c r="L390" s="1235" t="e">
        <f t="shared" ca="1" si="85"/>
        <v>#NAME?</v>
      </c>
      <c r="M390" s="1235"/>
      <c r="N390" s="1235"/>
      <c r="O390" s="1235">
        <v>5000</v>
      </c>
      <c r="P390" s="1356"/>
      <c r="S390" s="1238"/>
      <c r="U390" s="1239" t="e">
        <f t="shared" ca="1" si="46"/>
        <v>#NAME?</v>
      </c>
      <c r="V390" s="1239" t="e">
        <f t="shared" ca="1" si="49"/>
        <v>#NAME?</v>
      </c>
      <c r="W390" s="1240" t="e">
        <f t="shared" ca="1" si="47"/>
        <v>#NAME?</v>
      </c>
      <c r="X390" s="1378" t="e">
        <f t="shared" ca="1" si="48"/>
        <v>#NAME?</v>
      </c>
      <c r="Y390" s="666" t="s">
        <v>107</v>
      </c>
      <c r="Z390" s="666" t="s">
        <v>4463</v>
      </c>
    </row>
    <row r="391" spans="1:27" ht="18">
      <c r="A391" s="1377">
        <v>44918</v>
      </c>
      <c r="B391" s="666" t="s">
        <v>1170</v>
      </c>
      <c r="C391" s="666" t="s">
        <v>3456</v>
      </c>
      <c r="D391" s="666" t="s">
        <v>3503</v>
      </c>
      <c r="E391" s="666" t="s">
        <v>1798</v>
      </c>
      <c r="F391" s="666" t="s">
        <v>3547</v>
      </c>
      <c r="G391" s="1245">
        <v>20000</v>
      </c>
      <c r="H391" s="1220" t="s">
        <v>3063</v>
      </c>
      <c r="I391" s="1355" t="s">
        <v>3453</v>
      </c>
      <c r="J391" s="1203"/>
      <c r="K391" s="1234" t="e">
        <f t="shared" ca="1" si="84"/>
        <v>#NAME?</v>
      </c>
      <c r="L391" s="1235" t="e">
        <f t="shared" ca="1" si="85"/>
        <v>#NAME?</v>
      </c>
      <c r="M391" s="1235"/>
      <c r="N391" s="1235"/>
      <c r="O391" s="1235">
        <v>5000</v>
      </c>
      <c r="P391" s="1356"/>
      <c r="S391" s="1238"/>
      <c r="U391" s="1239" t="e">
        <f t="shared" ca="1" si="46"/>
        <v>#NAME?</v>
      </c>
      <c r="V391" s="1239" t="e">
        <f t="shared" ca="1" si="49"/>
        <v>#NAME?</v>
      </c>
      <c r="W391" s="1240" t="e">
        <f t="shared" ca="1" si="47"/>
        <v>#NAME?</v>
      </c>
      <c r="X391" s="1378" t="e">
        <f t="shared" ca="1" si="48"/>
        <v>#NAME?</v>
      </c>
      <c r="Y391" s="666" t="s">
        <v>1540</v>
      </c>
      <c r="Z391" s="666" t="s">
        <v>4464</v>
      </c>
    </row>
    <row r="392" spans="1:27" ht="18">
      <c r="A392" s="1377">
        <v>44920</v>
      </c>
      <c r="B392" s="666" t="s">
        <v>570</v>
      </c>
      <c r="C392" s="666" t="s">
        <v>3456</v>
      </c>
      <c r="D392" s="666" t="s">
        <v>3503</v>
      </c>
      <c r="E392" s="666" t="s">
        <v>8</v>
      </c>
      <c r="F392" s="666" t="s">
        <v>3636</v>
      </c>
      <c r="G392" s="1245">
        <v>20000</v>
      </c>
      <c r="H392" s="1220" t="s">
        <v>3063</v>
      </c>
      <c r="I392" s="1355" t="s">
        <v>3453</v>
      </c>
      <c r="J392" s="1203"/>
      <c r="K392" s="1234" t="e">
        <f t="shared" ca="1" si="84"/>
        <v>#NAME?</v>
      </c>
      <c r="L392" s="1235" t="e">
        <f t="shared" ca="1" si="85"/>
        <v>#NAME?</v>
      </c>
      <c r="M392" s="1235"/>
      <c r="N392" s="1235"/>
      <c r="O392" s="1235">
        <v>5000</v>
      </c>
      <c r="P392" s="1356"/>
      <c r="S392" s="1238"/>
      <c r="U392" s="1239" t="e">
        <f t="shared" ca="1" si="46"/>
        <v>#NAME?</v>
      </c>
      <c r="V392" s="1239" t="e">
        <f t="shared" ca="1" si="49"/>
        <v>#NAME?</v>
      </c>
      <c r="W392" s="1240" t="e">
        <f t="shared" ca="1" si="47"/>
        <v>#NAME?</v>
      </c>
      <c r="X392" s="1378" t="e">
        <f t="shared" ca="1" si="48"/>
        <v>#NAME?</v>
      </c>
      <c r="Y392" s="666" t="s">
        <v>1540</v>
      </c>
      <c r="Z392" s="666" t="s">
        <v>4465</v>
      </c>
    </row>
    <row r="393" spans="1:27" ht="18">
      <c r="A393" s="1377">
        <v>44920</v>
      </c>
      <c r="B393" s="666" t="s">
        <v>570</v>
      </c>
      <c r="C393" s="666" t="s">
        <v>3456</v>
      </c>
      <c r="D393" s="666" t="s">
        <v>3503</v>
      </c>
      <c r="E393" s="666" t="s">
        <v>2979</v>
      </c>
      <c r="F393" s="666" t="s">
        <v>3463</v>
      </c>
      <c r="G393" s="1245">
        <v>20000</v>
      </c>
      <c r="H393" s="1220" t="s">
        <v>3063</v>
      </c>
      <c r="I393" s="1355" t="s">
        <v>3453</v>
      </c>
      <c r="J393" s="1203"/>
      <c r="K393" s="1234" t="e">
        <f t="shared" ca="1" si="84"/>
        <v>#NAME?</v>
      </c>
      <c r="L393" s="1235" t="e">
        <f t="shared" ca="1" si="85"/>
        <v>#NAME?</v>
      </c>
      <c r="M393" s="1235"/>
      <c r="N393" s="1235"/>
      <c r="O393" s="1235">
        <v>5000</v>
      </c>
      <c r="P393" s="1356"/>
      <c r="S393" s="1238"/>
      <c r="U393" s="1239" t="e">
        <f t="shared" ca="1" si="46"/>
        <v>#NAME?</v>
      </c>
      <c r="V393" s="1239" t="e">
        <f t="shared" ca="1" si="49"/>
        <v>#NAME?</v>
      </c>
      <c r="W393" s="1240" t="e">
        <f t="shared" ca="1" si="47"/>
        <v>#NAME?</v>
      </c>
      <c r="X393" s="1378" t="e">
        <f t="shared" ca="1" si="48"/>
        <v>#NAME?</v>
      </c>
      <c r="Y393" s="666" t="s">
        <v>1540</v>
      </c>
      <c r="Z393" s="666" t="s">
        <v>4466</v>
      </c>
    </row>
    <row r="394" spans="1:27" ht="18">
      <c r="A394" s="1377">
        <v>44921</v>
      </c>
      <c r="B394" s="666" t="s">
        <v>1170</v>
      </c>
      <c r="C394" s="666" t="s">
        <v>3456</v>
      </c>
      <c r="D394" s="666" t="s">
        <v>3474</v>
      </c>
      <c r="E394" s="666" t="s">
        <v>55</v>
      </c>
      <c r="F394" s="666" t="s">
        <v>3571</v>
      </c>
      <c r="G394" s="1245">
        <v>19000</v>
      </c>
      <c r="H394" s="1220" t="s">
        <v>3063</v>
      </c>
      <c r="I394" s="1355" t="s">
        <v>3453</v>
      </c>
      <c r="J394" s="1203"/>
      <c r="K394" s="1234" t="e">
        <f t="shared" ca="1" si="84"/>
        <v>#NAME?</v>
      </c>
      <c r="L394" s="1235" t="e">
        <f t="shared" ca="1" si="85"/>
        <v>#NAME?</v>
      </c>
      <c r="M394" s="1235"/>
      <c r="N394" s="1235"/>
      <c r="O394" s="1235">
        <v>4000</v>
      </c>
      <c r="P394" s="1356"/>
      <c r="S394" s="1238"/>
      <c r="U394" s="1239" t="e">
        <f t="shared" ca="1" si="46"/>
        <v>#NAME?</v>
      </c>
      <c r="V394" s="1239" t="e">
        <f t="shared" ca="1" si="49"/>
        <v>#NAME?</v>
      </c>
      <c r="W394" s="1240" t="e">
        <f t="shared" ca="1" si="47"/>
        <v>#NAME?</v>
      </c>
      <c r="X394" s="1378" t="e">
        <f t="shared" ca="1" si="48"/>
        <v>#NAME?</v>
      </c>
      <c r="Y394" s="666" t="s">
        <v>27</v>
      </c>
      <c r="Z394" s="666" t="s">
        <v>4467</v>
      </c>
    </row>
    <row r="395" spans="1:27" ht="18">
      <c r="A395" s="1377">
        <v>44923</v>
      </c>
      <c r="B395" s="666" t="s">
        <v>1170</v>
      </c>
      <c r="C395" s="666" t="s">
        <v>3456</v>
      </c>
      <c r="D395" s="666" t="s">
        <v>354</v>
      </c>
      <c r="E395" s="666" t="s">
        <v>110</v>
      </c>
      <c r="F395" s="666" t="s">
        <v>3492</v>
      </c>
      <c r="G395" s="1245">
        <v>20000</v>
      </c>
      <c r="H395" s="1220" t="s">
        <v>3063</v>
      </c>
      <c r="I395" s="1355" t="s">
        <v>3453</v>
      </c>
      <c r="J395" s="1203"/>
      <c r="K395" s="1234" t="e">
        <f t="shared" ca="1" si="84"/>
        <v>#NAME?</v>
      </c>
      <c r="L395" s="1235" t="e">
        <f t="shared" ca="1" si="85"/>
        <v>#NAME?</v>
      </c>
      <c r="M395" s="1235"/>
      <c r="N395" s="1235"/>
      <c r="O395" s="1235">
        <v>5000</v>
      </c>
      <c r="P395" s="1356"/>
      <c r="S395" s="1238"/>
      <c r="U395" s="1239" t="e">
        <f t="shared" ca="1" si="46"/>
        <v>#NAME?</v>
      </c>
      <c r="V395" s="1239" t="e">
        <f t="shared" ca="1" si="49"/>
        <v>#NAME?</v>
      </c>
      <c r="W395" s="1240" t="e">
        <f t="shared" ca="1" si="47"/>
        <v>#NAME?</v>
      </c>
      <c r="X395" s="1378" t="e">
        <f t="shared" ca="1" si="48"/>
        <v>#NAME?</v>
      </c>
      <c r="Y395" s="666" t="s">
        <v>110</v>
      </c>
      <c r="Z395" s="666" t="s">
        <v>4468</v>
      </c>
    </row>
    <row r="396" spans="1:27" ht="18">
      <c r="A396" s="1377">
        <v>44923</v>
      </c>
      <c r="B396" s="666" t="s">
        <v>1170</v>
      </c>
      <c r="C396" s="666" t="s">
        <v>3456</v>
      </c>
      <c r="D396" s="666" t="s">
        <v>1090</v>
      </c>
      <c r="E396" s="666" t="s">
        <v>27</v>
      </c>
      <c r="F396" s="666" t="s">
        <v>3571</v>
      </c>
      <c r="G396" s="1245">
        <v>20000</v>
      </c>
      <c r="H396" s="1220" t="s">
        <v>3063</v>
      </c>
      <c r="I396" s="1355" t="s">
        <v>3453</v>
      </c>
      <c r="J396" s="1203"/>
      <c r="K396" s="1234" t="e">
        <f t="shared" ca="1" si="84"/>
        <v>#NAME?</v>
      </c>
      <c r="L396" s="1235" t="e">
        <f t="shared" ca="1" si="85"/>
        <v>#NAME?</v>
      </c>
      <c r="M396" s="1235"/>
      <c r="N396" s="1235"/>
      <c r="O396" s="1235">
        <v>5000</v>
      </c>
      <c r="P396" s="1356"/>
      <c r="S396" s="1238"/>
      <c r="U396" s="1239" t="e">
        <f t="shared" ca="1" si="46"/>
        <v>#NAME?</v>
      </c>
      <c r="V396" s="1239" t="e">
        <f t="shared" ca="1" si="49"/>
        <v>#NAME?</v>
      </c>
      <c r="W396" s="1240" t="e">
        <f t="shared" ca="1" si="47"/>
        <v>#NAME?</v>
      </c>
      <c r="X396" s="1378" t="e">
        <f t="shared" ca="1" si="48"/>
        <v>#NAME?</v>
      </c>
      <c r="Y396" s="666" t="s">
        <v>27</v>
      </c>
      <c r="Z396" s="666" t="s">
        <v>4469</v>
      </c>
    </row>
    <row r="397" spans="1:27" ht="18">
      <c r="A397" s="1377">
        <v>44924</v>
      </c>
      <c r="B397" s="666" t="s">
        <v>1215</v>
      </c>
      <c r="C397" s="666"/>
      <c r="D397" s="666" t="s">
        <v>3579</v>
      </c>
      <c r="E397" s="666" t="s">
        <v>1798</v>
      </c>
      <c r="F397" s="666" t="s">
        <v>3505</v>
      </c>
      <c r="G397" s="1245">
        <v>20000</v>
      </c>
      <c r="H397" s="1220" t="s">
        <v>3050</v>
      </c>
      <c r="I397" s="1355" t="s">
        <v>3453</v>
      </c>
      <c r="J397" s="1203"/>
      <c r="K397" s="1234">
        <v>2000</v>
      </c>
      <c r="L397" s="1235"/>
      <c r="M397" s="1235"/>
      <c r="N397" s="1236">
        <v>1</v>
      </c>
      <c r="O397" s="1235">
        <v>10000</v>
      </c>
      <c r="P397" s="1356"/>
      <c r="S397" s="1238"/>
      <c r="U397" s="1239">
        <f t="shared" si="46"/>
        <v>18000</v>
      </c>
      <c r="V397" s="1239">
        <f t="shared" si="49"/>
        <v>1636.3636363636379</v>
      </c>
      <c r="W397" s="1240">
        <f t="shared" si="47"/>
        <v>6363.6363636363621</v>
      </c>
      <c r="X397" s="1378">
        <f t="shared" si="48"/>
        <v>0.31818181818181812</v>
      </c>
      <c r="Y397" s="666" t="s">
        <v>27</v>
      </c>
      <c r="Z397" s="666" t="s">
        <v>4470</v>
      </c>
    </row>
    <row r="398" spans="1:27" ht="18">
      <c r="A398" s="1377">
        <v>44925</v>
      </c>
      <c r="B398" s="666" t="s">
        <v>1170</v>
      </c>
      <c r="C398" s="666" t="s">
        <v>3456</v>
      </c>
      <c r="D398" s="666" t="s">
        <v>3474</v>
      </c>
      <c r="E398" s="666" t="s">
        <v>52</v>
      </c>
      <c r="F398" s="666" t="s">
        <v>3545</v>
      </c>
      <c r="G398" s="1245">
        <v>19000</v>
      </c>
      <c r="H398" s="1220" t="s">
        <v>3063</v>
      </c>
      <c r="I398" s="1355" t="s">
        <v>3453</v>
      </c>
      <c r="J398" s="1203"/>
      <c r="K398" s="1234" t="e">
        <f t="shared" ref="K398:K403" ca="1" si="86">_xludf.IFS(C398="成田机场",3000,C398="羽田机场",1200,D398="NearMe",1000,D398="VIP-limo",G398*0.12)</f>
        <v>#NAME?</v>
      </c>
      <c r="L398" s="1235" t="e">
        <f t="shared" ref="L398:L403" ca="1" si="87">_xludf.IFS(C398="成田机场",4000,C398="羽田机场",1000,D398="VIP-limo",0)</f>
        <v>#NAME?</v>
      </c>
      <c r="M398" s="1235"/>
      <c r="N398" s="1235"/>
      <c r="O398" s="1235">
        <v>4000</v>
      </c>
      <c r="P398" s="1356"/>
      <c r="S398" s="1238"/>
      <c r="U398" s="1239" t="e">
        <f t="shared" ca="1" si="46"/>
        <v>#NAME?</v>
      </c>
      <c r="V398" s="1239" t="e">
        <f t="shared" ca="1" si="49"/>
        <v>#NAME?</v>
      </c>
      <c r="W398" s="1240" t="e">
        <f t="shared" ca="1" si="47"/>
        <v>#NAME?</v>
      </c>
      <c r="X398" s="1378" t="e">
        <f t="shared" ca="1" si="48"/>
        <v>#NAME?</v>
      </c>
      <c r="Y398" s="666" t="s">
        <v>27</v>
      </c>
      <c r="Z398" s="666" t="s">
        <v>4471</v>
      </c>
    </row>
    <row r="399" spans="1:27" ht="18">
      <c r="A399" s="1377">
        <v>44922</v>
      </c>
      <c r="B399" s="666" t="s">
        <v>1170</v>
      </c>
      <c r="C399" s="666" t="s">
        <v>3446</v>
      </c>
      <c r="D399" s="666" t="s">
        <v>3503</v>
      </c>
      <c r="E399" s="666" t="s">
        <v>27</v>
      </c>
      <c r="F399" s="666" t="s">
        <v>3512</v>
      </c>
      <c r="G399" s="1245">
        <v>14300</v>
      </c>
      <c r="H399" s="1220" t="s">
        <v>3063</v>
      </c>
      <c r="I399" s="1355" t="s">
        <v>3453</v>
      </c>
      <c r="J399" s="1203"/>
      <c r="K399" s="1234" t="e">
        <f t="shared" ca="1" si="86"/>
        <v>#NAME?</v>
      </c>
      <c r="L399" s="1235" t="e">
        <f t="shared" ca="1" si="87"/>
        <v>#NAME?</v>
      </c>
      <c r="M399" s="1235"/>
      <c r="N399" s="1235"/>
      <c r="O399" s="1235">
        <v>4000</v>
      </c>
      <c r="P399" s="1356"/>
      <c r="S399" s="1238"/>
      <c r="U399" s="1239" t="e">
        <f t="shared" ca="1" si="46"/>
        <v>#NAME?</v>
      </c>
      <c r="V399" s="1239" t="e">
        <f t="shared" ca="1" si="49"/>
        <v>#NAME?</v>
      </c>
      <c r="W399" s="1240" t="e">
        <f t="shared" ca="1" si="47"/>
        <v>#NAME?</v>
      </c>
      <c r="X399" s="1378" t="e">
        <f t="shared" ca="1" si="48"/>
        <v>#NAME?</v>
      </c>
      <c r="Y399" s="666" t="s">
        <v>1540</v>
      </c>
      <c r="Z399" s="666" t="s">
        <v>4472</v>
      </c>
    </row>
    <row r="400" spans="1:27" ht="18">
      <c r="A400" s="1388">
        <v>44897</v>
      </c>
      <c r="B400" s="666" t="s">
        <v>1170</v>
      </c>
      <c r="C400" s="666" t="s">
        <v>3446</v>
      </c>
      <c r="D400" s="666" t="s">
        <v>3503</v>
      </c>
      <c r="E400" s="666" t="s">
        <v>55</v>
      </c>
      <c r="F400" s="666" t="s">
        <v>3571</v>
      </c>
      <c r="G400" s="1245">
        <v>13350</v>
      </c>
      <c r="H400" s="1220" t="s">
        <v>3063</v>
      </c>
      <c r="I400" s="1355" t="s">
        <v>3453</v>
      </c>
      <c r="J400" s="1358"/>
      <c r="K400" s="1234" t="e">
        <f t="shared" ca="1" si="86"/>
        <v>#NAME?</v>
      </c>
      <c r="L400" s="1235" t="e">
        <f t="shared" ca="1" si="87"/>
        <v>#NAME?</v>
      </c>
      <c r="M400" s="1235"/>
      <c r="N400" s="1235"/>
      <c r="O400" s="1235">
        <v>3000</v>
      </c>
      <c r="P400" s="1356"/>
      <c r="Q400" s="1239"/>
      <c r="R400" s="1239"/>
      <c r="S400" s="1237"/>
      <c r="T400" s="1239"/>
      <c r="U400" s="1239" t="e">
        <f t="shared" ca="1" si="46"/>
        <v>#NAME?</v>
      </c>
      <c r="V400" s="1239" t="e">
        <f t="shared" ca="1" si="49"/>
        <v>#NAME?</v>
      </c>
      <c r="W400" s="1240" t="e">
        <f t="shared" ca="1" si="47"/>
        <v>#NAME?</v>
      </c>
      <c r="X400" s="1378" t="e">
        <f t="shared" ca="1" si="48"/>
        <v>#NAME?</v>
      </c>
      <c r="Y400" s="666" t="s">
        <v>1540</v>
      </c>
      <c r="Z400" s="666" t="s">
        <v>4473</v>
      </c>
    </row>
    <row r="401" spans="1:27" ht="18">
      <c r="A401" s="1379">
        <v>44914</v>
      </c>
      <c r="B401" s="284" t="s">
        <v>570</v>
      </c>
      <c r="C401" s="284" t="s">
        <v>3446</v>
      </c>
      <c r="D401" s="284" t="s">
        <v>3503</v>
      </c>
      <c r="E401" s="284" t="s">
        <v>86</v>
      </c>
      <c r="F401" s="284" t="s">
        <v>3714</v>
      </c>
      <c r="G401" s="1342">
        <v>13350</v>
      </c>
      <c r="H401" s="1268" t="s">
        <v>3063</v>
      </c>
      <c r="I401" s="1380" t="s">
        <v>3453</v>
      </c>
      <c r="J401" s="1381"/>
      <c r="K401" s="1271" t="e">
        <f t="shared" ca="1" si="86"/>
        <v>#NAME?</v>
      </c>
      <c r="L401" s="1272" t="e">
        <f t="shared" ca="1" si="87"/>
        <v>#NAME?</v>
      </c>
      <c r="M401" s="1272"/>
      <c r="N401" s="1272"/>
      <c r="O401" s="1272">
        <v>3000</v>
      </c>
      <c r="P401" s="1384"/>
      <c r="Q401" s="81"/>
      <c r="R401" s="81"/>
      <c r="S401" s="1275"/>
      <c r="T401" s="81"/>
      <c r="U401" s="1239" t="e">
        <f t="shared" ca="1" si="46"/>
        <v>#NAME?</v>
      </c>
      <c r="V401" s="1239" t="e">
        <f t="shared" ca="1" si="49"/>
        <v>#NAME?</v>
      </c>
      <c r="W401" s="1240" t="e">
        <f t="shared" ca="1" si="47"/>
        <v>#NAME?</v>
      </c>
      <c r="X401" s="1383" t="e">
        <f t="shared" ca="1" si="48"/>
        <v>#NAME?</v>
      </c>
      <c r="Y401" s="284" t="s">
        <v>1540</v>
      </c>
      <c r="Z401" s="284" t="s">
        <v>4474</v>
      </c>
      <c r="AA401" s="81"/>
    </row>
    <row r="402" spans="1:27" ht="18">
      <c r="A402" s="1377">
        <v>44917</v>
      </c>
      <c r="B402" s="666" t="s">
        <v>1170</v>
      </c>
      <c r="C402" s="666" t="s">
        <v>3446</v>
      </c>
      <c r="D402" s="666" t="s">
        <v>3503</v>
      </c>
      <c r="E402" s="666" t="s">
        <v>2979</v>
      </c>
      <c r="F402" s="666" t="s">
        <v>3686</v>
      </c>
      <c r="G402" s="1245">
        <v>13350</v>
      </c>
      <c r="H402" s="1220" t="s">
        <v>3063</v>
      </c>
      <c r="I402" s="1355" t="s">
        <v>3453</v>
      </c>
      <c r="J402" s="1203"/>
      <c r="K402" s="1234" t="e">
        <f t="shared" ca="1" si="86"/>
        <v>#NAME?</v>
      </c>
      <c r="L402" s="1235" t="e">
        <f t="shared" ca="1" si="87"/>
        <v>#NAME?</v>
      </c>
      <c r="M402" s="1235"/>
      <c r="N402" s="1235"/>
      <c r="O402" s="1235">
        <v>3000</v>
      </c>
      <c r="P402" s="1356"/>
      <c r="S402" s="1238"/>
      <c r="U402" s="1239" t="e">
        <f t="shared" ca="1" si="46"/>
        <v>#NAME?</v>
      </c>
      <c r="V402" s="1239" t="e">
        <f t="shared" ca="1" si="49"/>
        <v>#NAME?</v>
      </c>
      <c r="W402" s="1240" t="e">
        <f t="shared" ca="1" si="47"/>
        <v>#NAME?</v>
      </c>
      <c r="X402" s="1378" t="e">
        <f t="shared" ca="1" si="48"/>
        <v>#NAME?</v>
      </c>
      <c r="Y402" s="666" t="s">
        <v>1540</v>
      </c>
      <c r="Z402" s="666" t="s">
        <v>4475</v>
      </c>
    </row>
    <row r="403" spans="1:27" ht="18">
      <c r="A403" s="1377">
        <v>44921</v>
      </c>
      <c r="B403" s="666" t="s">
        <v>570</v>
      </c>
      <c r="C403" s="666" t="s">
        <v>3446</v>
      </c>
      <c r="D403" s="666" t="s">
        <v>3503</v>
      </c>
      <c r="E403" s="666" t="s">
        <v>52</v>
      </c>
      <c r="F403" s="666" t="s">
        <v>3512</v>
      </c>
      <c r="G403" s="1245">
        <v>13350</v>
      </c>
      <c r="H403" s="1220" t="s">
        <v>3063</v>
      </c>
      <c r="I403" s="1355" t="s">
        <v>3453</v>
      </c>
      <c r="J403" s="1203"/>
      <c r="K403" s="1234" t="e">
        <f t="shared" ca="1" si="86"/>
        <v>#NAME?</v>
      </c>
      <c r="L403" s="1235" t="e">
        <f t="shared" ca="1" si="87"/>
        <v>#NAME?</v>
      </c>
      <c r="M403" s="1235"/>
      <c r="N403" s="1235"/>
      <c r="O403" s="1235">
        <v>3000</v>
      </c>
      <c r="P403" s="1356"/>
      <c r="S403" s="1238"/>
      <c r="U403" s="1239" t="e">
        <f t="shared" ca="1" si="46"/>
        <v>#NAME?</v>
      </c>
      <c r="V403" s="1239" t="e">
        <f t="shared" ca="1" si="49"/>
        <v>#NAME?</v>
      </c>
      <c r="W403" s="1240" t="e">
        <f t="shared" ca="1" si="47"/>
        <v>#NAME?</v>
      </c>
      <c r="X403" s="1378" t="e">
        <f t="shared" ca="1" si="48"/>
        <v>#NAME?</v>
      </c>
      <c r="Y403" s="666" t="s">
        <v>1540</v>
      </c>
      <c r="Z403" s="666" t="s">
        <v>4476</v>
      </c>
    </row>
    <row r="404" spans="1:27" ht="18">
      <c r="A404" s="1385">
        <v>44922</v>
      </c>
      <c r="B404" s="1345" t="s">
        <v>3473</v>
      </c>
      <c r="C404" s="1345"/>
      <c r="D404" s="1345" t="s">
        <v>3503</v>
      </c>
      <c r="E404" s="1345" t="s">
        <v>52</v>
      </c>
      <c r="F404" s="1345" t="s">
        <v>3545</v>
      </c>
      <c r="G404" s="1361">
        <v>13350</v>
      </c>
      <c r="H404" s="1249" t="s">
        <v>3063</v>
      </c>
      <c r="I404" s="1362" t="s">
        <v>3453</v>
      </c>
      <c r="J404" s="1363"/>
      <c r="K404" s="1252">
        <v>1200</v>
      </c>
      <c r="L404" s="1253">
        <v>1000</v>
      </c>
      <c r="M404" s="1253"/>
      <c r="N404" s="1253"/>
      <c r="O404" s="1253">
        <v>3000</v>
      </c>
      <c r="P404" s="1352"/>
      <c r="Q404" s="1260"/>
      <c r="R404" s="1260"/>
      <c r="S404" s="1263"/>
      <c r="T404" s="1260"/>
      <c r="U404" s="1239">
        <f t="shared" si="46"/>
        <v>11150</v>
      </c>
      <c r="V404" s="1239">
        <f t="shared" si="49"/>
        <v>1013.636363636364</v>
      </c>
      <c r="W404" s="1240">
        <f t="shared" si="47"/>
        <v>7136.363636363636</v>
      </c>
      <c r="X404" s="1387">
        <f t="shared" si="48"/>
        <v>0.53455907388491652</v>
      </c>
      <c r="Y404" s="1345" t="s">
        <v>1540</v>
      </c>
      <c r="Z404" s="1345" t="s">
        <v>4477</v>
      </c>
      <c r="AA404" s="1260"/>
    </row>
    <row r="405" spans="1:27" ht="18">
      <c r="A405" s="1377">
        <v>44924</v>
      </c>
      <c r="B405" s="666" t="s">
        <v>570</v>
      </c>
      <c r="C405" s="666" t="s">
        <v>3456</v>
      </c>
      <c r="D405" s="666" t="s">
        <v>3542</v>
      </c>
      <c r="E405" s="666" t="s">
        <v>27</v>
      </c>
      <c r="F405" s="666" t="s">
        <v>3571</v>
      </c>
      <c r="G405" s="1245">
        <f>155*130</f>
        <v>20150</v>
      </c>
      <c r="H405" s="1220" t="s">
        <v>3063</v>
      </c>
      <c r="I405" s="1355" t="s">
        <v>3543</v>
      </c>
      <c r="J405" s="1203"/>
      <c r="K405" s="1234" t="e">
        <f t="shared" ref="K405:K412" ca="1" si="88">_xludf.IFS(C405="成田机场",3000,C405="羽田机场",1200,D405="NearMe",1000,D405="VIP-limo",G405*0.12)</f>
        <v>#NAME?</v>
      </c>
      <c r="L405" s="1235" t="e">
        <f t="shared" ref="L405:L412" ca="1" si="89">_xludf.IFS(C405="成田机场",4000,C405="羽田机场",1000,D405="VIP-limo",0)</f>
        <v>#NAME?</v>
      </c>
      <c r="M405" s="1235"/>
      <c r="N405" s="1235"/>
      <c r="O405" s="1235">
        <v>5000</v>
      </c>
      <c r="P405" s="1356"/>
      <c r="S405" s="1238"/>
      <c r="U405" s="1239" t="e">
        <f t="shared" ca="1" si="46"/>
        <v>#NAME?</v>
      </c>
      <c r="V405" s="1239" t="e">
        <f t="shared" ca="1" si="49"/>
        <v>#NAME?</v>
      </c>
      <c r="W405" s="1240" t="e">
        <f t="shared" ca="1" si="47"/>
        <v>#NAME?</v>
      </c>
      <c r="X405" s="1378" t="e">
        <f t="shared" ca="1" si="48"/>
        <v>#NAME?</v>
      </c>
      <c r="Y405" s="666" t="s">
        <v>27</v>
      </c>
      <c r="Z405" s="666" t="s">
        <v>4478</v>
      </c>
    </row>
    <row r="406" spans="1:27" ht="18">
      <c r="A406" s="1377">
        <v>44920</v>
      </c>
      <c r="B406" s="666" t="s">
        <v>1170</v>
      </c>
      <c r="C406" s="666" t="s">
        <v>3456</v>
      </c>
      <c r="D406" s="666" t="s">
        <v>3503</v>
      </c>
      <c r="E406" s="666" t="s">
        <v>92</v>
      </c>
      <c r="F406" s="666" t="s">
        <v>3629</v>
      </c>
      <c r="G406" s="1245">
        <v>20800</v>
      </c>
      <c r="H406" s="1220" t="s">
        <v>3063</v>
      </c>
      <c r="I406" s="1355" t="s">
        <v>3453</v>
      </c>
      <c r="J406" s="1203"/>
      <c r="K406" s="1234" t="e">
        <f t="shared" ca="1" si="88"/>
        <v>#NAME?</v>
      </c>
      <c r="L406" s="1235" t="e">
        <f t="shared" ca="1" si="89"/>
        <v>#NAME?</v>
      </c>
      <c r="M406" s="1235" t="e">
        <f ca="1">(15000-K406-L406)*0.7</f>
        <v>#NAME?</v>
      </c>
      <c r="N406" s="1235"/>
      <c r="O406" s="1235"/>
      <c r="P406" s="1356"/>
      <c r="S406" s="1238"/>
      <c r="U406" s="1239" t="e">
        <f t="shared" ca="1" si="46"/>
        <v>#NAME?</v>
      </c>
      <c r="V406" s="1239" t="e">
        <f t="shared" ca="1" si="49"/>
        <v>#NAME?</v>
      </c>
      <c r="W406" s="1240" t="e">
        <f t="shared" ca="1" si="47"/>
        <v>#NAME?</v>
      </c>
      <c r="X406" s="1378" t="e">
        <f t="shared" ca="1" si="48"/>
        <v>#NAME?</v>
      </c>
      <c r="Y406" s="666" t="s">
        <v>1540</v>
      </c>
      <c r="Z406" s="666" t="s">
        <v>4479</v>
      </c>
    </row>
    <row r="407" spans="1:27" ht="18">
      <c r="A407" s="1388">
        <v>44901</v>
      </c>
      <c r="B407" s="666" t="s">
        <v>570</v>
      </c>
      <c r="C407" s="666" t="s">
        <v>3456</v>
      </c>
      <c r="D407" s="666" t="s">
        <v>923</v>
      </c>
      <c r="E407" s="666" t="s">
        <v>34</v>
      </c>
      <c r="F407" s="666" t="s">
        <v>3657</v>
      </c>
      <c r="G407" s="1245">
        <f>1080/0.0517</f>
        <v>20889.748549323016</v>
      </c>
      <c r="H407" s="1220" t="s">
        <v>3063</v>
      </c>
      <c r="I407" s="1355" t="s">
        <v>3450</v>
      </c>
      <c r="J407" s="1358"/>
      <c r="K407" s="1234" t="e">
        <f t="shared" ca="1" si="88"/>
        <v>#NAME?</v>
      </c>
      <c r="L407" s="1235" t="e">
        <f t="shared" ca="1" si="89"/>
        <v>#NAME?</v>
      </c>
      <c r="M407" s="1235">
        <v>5600</v>
      </c>
      <c r="N407" s="1235"/>
      <c r="O407" s="1235"/>
      <c r="P407" s="1356"/>
      <c r="Q407" s="1239"/>
      <c r="R407" s="1239"/>
      <c r="S407" s="1237"/>
      <c r="T407" s="1239"/>
      <c r="U407" s="1239" t="e">
        <f t="shared" ca="1" si="46"/>
        <v>#NAME?</v>
      </c>
      <c r="V407" s="1239" t="e">
        <f t="shared" ca="1" si="49"/>
        <v>#NAME?</v>
      </c>
      <c r="W407" s="1240" t="e">
        <f t="shared" ca="1" si="47"/>
        <v>#NAME?</v>
      </c>
      <c r="X407" s="1378" t="e">
        <f t="shared" ca="1" si="48"/>
        <v>#NAME?</v>
      </c>
      <c r="Y407" s="666" t="s">
        <v>1540</v>
      </c>
      <c r="Z407" s="666" t="s">
        <v>4480</v>
      </c>
    </row>
    <row r="408" spans="1:27" ht="18">
      <c r="A408" s="1377">
        <v>44917</v>
      </c>
      <c r="B408" s="666" t="s">
        <v>1170</v>
      </c>
      <c r="C408" s="666" t="s">
        <v>3446</v>
      </c>
      <c r="D408" s="666" t="s">
        <v>3807</v>
      </c>
      <c r="E408" s="666" t="s">
        <v>55</v>
      </c>
      <c r="F408" s="666" t="s">
        <v>3524</v>
      </c>
      <c r="G408" s="1245">
        <v>15000</v>
      </c>
      <c r="H408" s="1220" t="s">
        <v>3063</v>
      </c>
      <c r="I408" s="1355" t="s">
        <v>3453</v>
      </c>
      <c r="J408" s="1203">
        <v>1500</v>
      </c>
      <c r="K408" s="1234" t="e">
        <f t="shared" ca="1" si="88"/>
        <v>#NAME?</v>
      </c>
      <c r="L408" s="1235" t="e">
        <f t="shared" ca="1" si="89"/>
        <v>#NAME?</v>
      </c>
      <c r="M408" s="1235"/>
      <c r="N408" s="1235"/>
      <c r="O408" s="1235">
        <v>3000</v>
      </c>
      <c r="P408" s="1356"/>
      <c r="S408" s="1238"/>
      <c r="U408" s="1239" t="e">
        <f t="shared" ca="1" si="46"/>
        <v>#NAME?</v>
      </c>
      <c r="V408" s="1239" t="e">
        <f t="shared" ca="1" si="49"/>
        <v>#NAME?</v>
      </c>
      <c r="W408" s="1240" t="e">
        <f t="shared" ca="1" si="47"/>
        <v>#NAME?</v>
      </c>
      <c r="X408" s="1378" t="e">
        <f t="shared" ca="1" si="48"/>
        <v>#NAME?</v>
      </c>
      <c r="Y408" s="666" t="s">
        <v>3807</v>
      </c>
      <c r="Z408" s="666" t="s">
        <v>4481</v>
      </c>
    </row>
    <row r="409" spans="1:27" ht="18">
      <c r="A409" s="1377">
        <v>44916</v>
      </c>
      <c r="B409" s="666" t="s">
        <v>570</v>
      </c>
      <c r="C409" s="666" t="s">
        <v>3456</v>
      </c>
      <c r="D409" s="666" t="s">
        <v>462</v>
      </c>
      <c r="E409" s="666" t="s">
        <v>3523</v>
      </c>
      <c r="F409" s="666" t="s">
        <v>3512</v>
      </c>
      <c r="G409" s="1245">
        <v>22000</v>
      </c>
      <c r="H409" s="1220" t="s">
        <v>3063</v>
      </c>
      <c r="I409" s="1355" t="s">
        <v>3453</v>
      </c>
      <c r="J409" s="1203"/>
      <c r="K409" s="1234" t="e">
        <f t="shared" ca="1" si="88"/>
        <v>#NAME?</v>
      </c>
      <c r="L409" s="1235" t="e">
        <f t="shared" ca="1" si="89"/>
        <v>#NAME?</v>
      </c>
      <c r="M409" s="1235" t="e">
        <f t="shared" ref="M409:M411" ca="1" si="90">(16500-K409-L409)*0.7</f>
        <v>#NAME?</v>
      </c>
      <c r="N409" s="1235"/>
      <c r="O409" s="1235"/>
      <c r="P409" s="1356"/>
      <c r="S409" s="1238"/>
      <c r="U409" s="1239" t="e">
        <f t="shared" ca="1" si="46"/>
        <v>#NAME?</v>
      </c>
      <c r="V409" s="1239" t="e">
        <f t="shared" ca="1" si="49"/>
        <v>#NAME?</v>
      </c>
      <c r="W409" s="1240" t="e">
        <f t="shared" ca="1" si="47"/>
        <v>#NAME?</v>
      </c>
      <c r="X409" s="1378" t="e">
        <f t="shared" ca="1" si="48"/>
        <v>#NAME?</v>
      </c>
      <c r="Y409" s="666" t="s">
        <v>108</v>
      </c>
      <c r="Z409" s="666" t="s">
        <v>4482</v>
      </c>
    </row>
    <row r="410" spans="1:27" ht="18">
      <c r="A410" s="1377">
        <v>44919</v>
      </c>
      <c r="B410" s="666" t="s">
        <v>570</v>
      </c>
      <c r="C410" s="666" t="s">
        <v>3456</v>
      </c>
      <c r="D410" s="666" t="s">
        <v>4367</v>
      </c>
      <c r="E410" s="666" t="s">
        <v>3523</v>
      </c>
      <c r="F410" s="666" t="s">
        <v>3501</v>
      </c>
      <c r="G410" s="1245">
        <v>22000</v>
      </c>
      <c r="H410" s="1220" t="s">
        <v>3063</v>
      </c>
      <c r="I410" s="1355" t="s">
        <v>3453</v>
      </c>
      <c r="J410" s="1203"/>
      <c r="K410" s="1234" t="e">
        <f t="shared" ca="1" si="88"/>
        <v>#NAME?</v>
      </c>
      <c r="L410" s="1235" t="e">
        <f t="shared" ca="1" si="89"/>
        <v>#NAME?</v>
      </c>
      <c r="M410" s="1235" t="e">
        <f t="shared" ca="1" si="90"/>
        <v>#NAME?</v>
      </c>
      <c r="N410" s="1235"/>
      <c r="O410" s="1235"/>
      <c r="P410" s="1356"/>
      <c r="S410" s="1238"/>
      <c r="U410" s="1239" t="e">
        <f t="shared" ca="1" si="46"/>
        <v>#NAME?</v>
      </c>
      <c r="V410" s="1239" t="e">
        <f t="shared" ca="1" si="49"/>
        <v>#NAME?</v>
      </c>
      <c r="W410" s="1240" t="e">
        <f t="shared" ca="1" si="47"/>
        <v>#NAME?</v>
      </c>
      <c r="X410" s="1378" t="e">
        <f t="shared" ca="1" si="48"/>
        <v>#NAME?</v>
      </c>
      <c r="Y410" s="666" t="s">
        <v>108</v>
      </c>
      <c r="Z410" s="666" t="s">
        <v>4483</v>
      </c>
    </row>
    <row r="411" spans="1:27" ht="18">
      <c r="A411" s="1377">
        <v>44919</v>
      </c>
      <c r="B411" s="666" t="s">
        <v>1170</v>
      </c>
      <c r="C411" s="666" t="s">
        <v>3456</v>
      </c>
      <c r="D411" s="666" t="s">
        <v>255</v>
      </c>
      <c r="E411" s="666" t="s">
        <v>3523</v>
      </c>
      <c r="F411" s="666" t="s">
        <v>3488</v>
      </c>
      <c r="G411" s="1245">
        <v>22000</v>
      </c>
      <c r="H411" s="1220" t="s">
        <v>3063</v>
      </c>
      <c r="I411" s="1355" t="s">
        <v>3453</v>
      </c>
      <c r="J411" s="1203"/>
      <c r="K411" s="1234" t="e">
        <f t="shared" ca="1" si="88"/>
        <v>#NAME?</v>
      </c>
      <c r="L411" s="1235" t="e">
        <f t="shared" ca="1" si="89"/>
        <v>#NAME?</v>
      </c>
      <c r="M411" s="1235" t="e">
        <f t="shared" ca="1" si="90"/>
        <v>#NAME?</v>
      </c>
      <c r="N411" s="1235"/>
      <c r="O411" s="1235"/>
      <c r="P411" s="1356"/>
      <c r="S411" s="1238"/>
      <c r="U411" s="1239" t="e">
        <f t="shared" ca="1" si="46"/>
        <v>#NAME?</v>
      </c>
      <c r="V411" s="1239" t="e">
        <f t="shared" ca="1" si="49"/>
        <v>#NAME?</v>
      </c>
      <c r="W411" s="1240" t="e">
        <f t="shared" ca="1" si="47"/>
        <v>#NAME?</v>
      </c>
      <c r="X411" s="1378" t="e">
        <f t="shared" ca="1" si="48"/>
        <v>#NAME?</v>
      </c>
      <c r="Y411" s="666" t="s">
        <v>107</v>
      </c>
      <c r="Z411" s="666" t="s">
        <v>4484</v>
      </c>
    </row>
    <row r="412" spans="1:27" ht="18">
      <c r="A412" s="1377">
        <v>44909</v>
      </c>
      <c r="B412" s="666" t="s">
        <v>570</v>
      </c>
      <c r="C412" s="666" t="s">
        <v>3446</v>
      </c>
      <c r="D412" s="666" t="s">
        <v>255</v>
      </c>
      <c r="E412" s="666" t="s">
        <v>3523</v>
      </c>
      <c r="F412" s="666" t="s">
        <v>3524</v>
      </c>
      <c r="G412" s="1245">
        <v>15000</v>
      </c>
      <c r="H412" s="1220" t="s">
        <v>3063</v>
      </c>
      <c r="I412" s="1355" t="s">
        <v>3453</v>
      </c>
      <c r="J412" s="1203"/>
      <c r="K412" s="1234" t="e">
        <f t="shared" ca="1" si="88"/>
        <v>#NAME?</v>
      </c>
      <c r="L412" s="1235" t="e">
        <f t="shared" ca="1" si="89"/>
        <v>#NAME?</v>
      </c>
      <c r="M412" s="1235" t="e">
        <f ca="1">(8500-K412-L412)*0.7</f>
        <v>#NAME?</v>
      </c>
      <c r="N412" s="1235"/>
      <c r="O412" s="1235"/>
      <c r="P412" s="1356"/>
      <c r="S412" s="1238"/>
      <c r="U412" s="1239" t="e">
        <f t="shared" ca="1" si="46"/>
        <v>#NAME?</v>
      </c>
      <c r="V412" s="1239" t="e">
        <f t="shared" ca="1" si="49"/>
        <v>#NAME?</v>
      </c>
      <c r="W412" s="1240" t="e">
        <f t="shared" ca="1" si="47"/>
        <v>#NAME?</v>
      </c>
      <c r="X412" s="1378" t="e">
        <f t="shared" ca="1" si="48"/>
        <v>#NAME?</v>
      </c>
      <c r="Y412" s="666" t="s">
        <v>2694</v>
      </c>
      <c r="Z412" s="666" t="s">
        <v>4485</v>
      </c>
    </row>
    <row r="413" spans="1:27" ht="18">
      <c r="A413" s="1377">
        <v>44904</v>
      </c>
      <c r="B413" s="666" t="s">
        <v>1170</v>
      </c>
      <c r="C413" s="666"/>
      <c r="D413" s="666" t="s">
        <v>3503</v>
      </c>
      <c r="E413" s="666" t="s">
        <v>3079</v>
      </c>
      <c r="F413" s="666" t="s">
        <v>3517</v>
      </c>
      <c r="G413" s="1245">
        <v>20000</v>
      </c>
      <c r="H413" s="1220" t="s">
        <v>3063</v>
      </c>
      <c r="I413" s="1355" t="s">
        <v>3453</v>
      </c>
      <c r="J413" s="1368"/>
      <c r="K413" s="1234">
        <v>3000</v>
      </c>
      <c r="L413" s="1235">
        <v>4420</v>
      </c>
      <c r="M413" s="1235"/>
      <c r="N413" s="1235"/>
      <c r="O413" s="1235">
        <v>4000</v>
      </c>
      <c r="P413" s="1356"/>
      <c r="Q413" s="1239"/>
      <c r="R413" s="1239"/>
      <c r="S413" s="1237"/>
      <c r="T413" s="1239"/>
      <c r="U413" s="1239">
        <f t="shared" si="46"/>
        <v>12580</v>
      </c>
      <c r="V413" s="1239">
        <f t="shared" si="49"/>
        <v>1143.636363636364</v>
      </c>
      <c r="W413" s="1240">
        <f t="shared" si="47"/>
        <v>7436.363636363636</v>
      </c>
      <c r="X413" s="1378">
        <f t="shared" si="48"/>
        <v>0.37181818181818183</v>
      </c>
      <c r="Y413" s="666" t="s">
        <v>1540</v>
      </c>
      <c r="Z413" s="666" t="s">
        <v>4486</v>
      </c>
    </row>
    <row r="414" spans="1:27" ht="18">
      <c r="A414" s="1377">
        <v>44907</v>
      </c>
      <c r="B414" s="666" t="s">
        <v>570</v>
      </c>
      <c r="C414" s="666" t="s">
        <v>3446</v>
      </c>
      <c r="D414" s="666" t="s">
        <v>4169</v>
      </c>
      <c r="E414" s="666" t="s">
        <v>49</v>
      </c>
      <c r="F414" s="666" t="s">
        <v>3457</v>
      </c>
      <c r="G414" s="1245">
        <v>18000</v>
      </c>
      <c r="H414" s="1220" t="s">
        <v>3063</v>
      </c>
      <c r="I414" s="1355" t="s">
        <v>3453</v>
      </c>
      <c r="J414" s="1203"/>
      <c r="K414" s="1234">
        <v>2400</v>
      </c>
      <c r="L414" s="1235">
        <v>2000</v>
      </c>
      <c r="M414" s="1235">
        <f t="shared" ref="M414:M415" si="91">(11500-K414-L414)*0.7</f>
        <v>4970</v>
      </c>
      <c r="N414" s="1235"/>
      <c r="O414" s="1235"/>
      <c r="P414" s="1356"/>
      <c r="S414" s="1238"/>
      <c r="U414" s="1239">
        <f t="shared" si="46"/>
        <v>13600</v>
      </c>
      <c r="V414" s="1239">
        <f t="shared" si="49"/>
        <v>1236.3636363636379</v>
      </c>
      <c r="W414" s="1240">
        <f t="shared" si="47"/>
        <v>7393.6363636363621</v>
      </c>
      <c r="X414" s="1378">
        <f t="shared" si="48"/>
        <v>0.41075757575757565</v>
      </c>
      <c r="Y414" s="666" t="s">
        <v>1540</v>
      </c>
      <c r="Z414" s="666" t="s">
        <v>4487</v>
      </c>
    </row>
    <row r="415" spans="1:27" ht="18">
      <c r="A415" s="1377">
        <v>44910</v>
      </c>
      <c r="B415" s="666" t="s">
        <v>570</v>
      </c>
      <c r="C415" s="666" t="s">
        <v>3446</v>
      </c>
      <c r="D415" s="666" t="s">
        <v>3924</v>
      </c>
      <c r="E415" s="666" t="s">
        <v>49</v>
      </c>
      <c r="F415" s="666" t="s">
        <v>3512</v>
      </c>
      <c r="G415" s="1245">
        <v>18000</v>
      </c>
      <c r="H415" s="1220" t="s">
        <v>3063</v>
      </c>
      <c r="I415" s="1355" t="s">
        <v>3453</v>
      </c>
      <c r="J415" s="1203"/>
      <c r="K415" s="1234">
        <v>2400</v>
      </c>
      <c r="L415" s="1235">
        <v>2000</v>
      </c>
      <c r="M415" s="1235">
        <f t="shared" si="91"/>
        <v>4970</v>
      </c>
      <c r="N415" s="1235"/>
      <c r="O415" s="1235"/>
      <c r="P415" s="1356"/>
      <c r="S415" s="1238"/>
      <c r="U415" s="1239">
        <f t="shared" si="46"/>
        <v>13600</v>
      </c>
      <c r="V415" s="1239">
        <f t="shared" si="49"/>
        <v>1236.3636363636379</v>
      </c>
      <c r="W415" s="1240">
        <f t="shared" si="47"/>
        <v>7393.6363636363621</v>
      </c>
      <c r="X415" s="1378">
        <f t="shared" si="48"/>
        <v>0.41075757575757565</v>
      </c>
      <c r="Y415" s="666" t="s">
        <v>1540</v>
      </c>
      <c r="Z415" s="666" t="s">
        <v>4488</v>
      </c>
    </row>
    <row r="416" spans="1:27" ht="18">
      <c r="A416" s="1388">
        <v>44897</v>
      </c>
      <c r="B416" s="666" t="s">
        <v>1170</v>
      </c>
      <c r="C416" s="666" t="s">
        <v>3456</v>
      </c>
      <c r="D416" s="666" t="s">
        <v>3557</v>
      </c>
      <c r="E416" s="666" t="s">
        <v>34</v>
      </c>
      <c r="F416" s="666" t="s">
        <v>3657</v>
      </c>
      <c r="G416" s="1245">
        <f t="shared" ref="G416:G418" si="92">1100/0.0517</f>
        <v>21276.59574468085</v>
      </c>
      <c r="H416" s="1220" t="s">
        <v>3063</v>
      </c>
      <c r="I416" s="1355" t="s">
        <v>3450</v>
      </c>
      <c r="J416" s="1358"/>
      <c r="K416" s="1234" t="e">
        <f t="shared" ref="K416:K421" ca="1" si="93">_xludf.IFS(C416="成田机场",3000,C416="羽田机场",1200,D416="NearMe",1000,D416="VIP-limo",G416*0.12)</f>
        <v>#NAME?</v>
      </c>
      <c r="L416" s="1235" t="e">
        <f t="shared" ref="L416:L421" ca="1" si="94">_xludf.IFS(C416="成田机场",4000,C416="羽田机场",1000,D416="VIP-limo",0)</f>
        <v>#NAME?</v>
      </c>
      <c r="M416" s="1235">
        <v>5600</v>
      </c>
      <c r="N416" s="1235"/>
      <c r="O416" s="1235"/>
      <c r="P416" s="1356"/>
      <c r="Q416" s="1239"/>
      <c r="R416" s="1239"/>
      <c r="S416" s="1237"/>
      <c r="T416" s="1239"/>
      <c r="U416" s="1239" t="e">
        <f t="shared" ca="1" si="46"/>
        <v>#NAME?</v>
      </c>
      <c r="V416" s="1239" t="e">
        <f t="shared" ca="1" si="49"/>
        <v>#NAME?</v>
      </c>
      <c r="W416" s="1240" t="e">
        <f t="shared" ca="1" si="47"/>
        <v>#NAME?</v>
      </c>
      <c r="X416" s="1378" t="e">
        <f t="shared" ca="1" si="48"/>
        <v>#NAME?</v>
      </c>
      <c r="Y416" s="666" t="s">
        <v>107</v>
      </c>
      <c r="Z416" s="666" t="s">
        <v>4489</v>
      </c>
    </row>
    <row r="417" spans="1:27" ht="18">
      <c r="A417" s="1388">
        <v>44902</v>
      </c>
      <c r="B417" s="666" t="s">
        <v>570</v>
      </c>
      <c r="C417" s="666" t="s">
        <v>3456</v>
      </c>
      <c r="D417" s="666" t="s">
        <v>3557</v>
      </c>
      <c r="E417" s="666" t="s">
        <v>34</v>
      </c>
      <c r="F417" s="666" t="s">
        <v>3626</v>
      </c>
      <c r="G417" s="1245">
        <f t="shared" si="92"/>
        <v>21276.59574468085</v>
      </c>
      <c r="H417" s="1220" t="s">
        <v>3063</v>
      </c>
      <c r="I417" s="1355" t="s">
        <v>3450</v>
      </c>
      <c r="J417" s="1358"/>
      <c r="K417" s="1234" t="e">
        <f t="shared" ca="1" si="93"/>
        <v>#NAME?</v>
      </c>
      <c r="L417" s="1235" t="e">
        <f t="shared" ca="1" si="94"/>
        <v>#NAME?</v>
      </c>
      <c r="M417" s="1235">
        <v>5600</v>
      </c>
      <c r="N417" s="1235"/>
      <c r="O417" s="1235"/>
      <c r="P417" s="1356"/>
      <c r="Q417" s="1239"/>
      <c r="R417" s="1239"/>
      <c r="S417" s="1237"/>
      <c r="T417" s="1239"/>
      <c r="U417" s="1239" t="e">
        <f t="shared" ca="1" si="46"/>
        <v>#NAME?</v>
      </c>
      <c r="V417" s="1239" t="e">
        <f t="shared" ca="1" si="49"/>
        <v>#NAME?</v>
      </c>
      <c r="W417" s="1240" t="e">
        <f t="shared" ca="1" si="47"/>
        <v>#NAME?</v>
      </c>
      <c r="X417" s="1378" t="e">
        <f t="shared" ca="1" si="48"/>
        <v>#NAME?</v>
      </c>
      <c r="Y417" s="666" t="s">
        <v>107</v>
      </c>
      <c r="Z417" s="666" t="s">
        <v>4490</v>
      </c>
    </row>
    <row r="418" spans="1:27" ht="18">
      <c r="A418" s="1377">
        <v>44909</v>
      </c>
      <c r="B418" s="666" t="s">
        <v>570</v>
      </c>
      <c r="C418" s="666" t="s">
        <v>3456</v>
      </c>
      <c r="D418" s="666" t="s">
        <v>3557</v>
      </c>
      <c r="E418" s="666" t="s">
        <v>34</v>
      </c>
      <c r="F418" s="666" t="s">
        <v>3571</v>
      </c>
      <c r="G418" s="1245">
        <f t="shared" si="92"/>
        <v>21276.59574468085</v>
      </c>
      <c r="H418" s="1220" t="s">
        <v>3063</v>
      </c>
      <c r="I418" s="1355" t="s">
        <v>3450</v>
      </c>
      <c r="J418" s="1203"/>
      <c r="K418" s="1234" t="e">
        <f t="shared" ca="1" si="93"/>
        <v>#NAME?</v>
      </c>
      <c r="L418" s="1235" t="e">
        <f t="shared" ca="1" si="94"/>
        <v>#NAME?</v>
      </c>
      <c r="M418" s="1235">
        <v>5600</v>
      </c>
      <c r="N418" s="1235"/>
      <c r="O418" s="1235"/>
      <c r="P418" s="1356"/>
      <c r="S418" s="1238"/>
      <c r="U418" s="1239" t="e">
        <f t="shared" ca="1" si="46"/>
        <v>#NAME?</v>
      </c>
      <c r="V418" s="1239" t="e">
        <f t="shared" ca="1" si="49"/>
        <v>#NAME?</v>
      </c>
      <c r="W418" s="1240" t="e">
        <f t="shared" ca="1" si="47"/>
        <v>#NAME?</v>
      </c>
      <c r="X418" s="1378" t="e">
        <f t="shared" ca="1" si="48"/>
        <v>#NAME?</v>
      </c>
      <c r="Y418" s="666" t="s">
        <v>107</v>
      </c>
      <c r="Z418" s="666" t="s">
        <v>4491</v>
      </c>
    </row>
    <row r="419" spans="1:27" ht="18">
      <c r="A419" s="1388">
        <v>44899</v>
      </c>
      <c r="B419" s="666" t="s">
        <v>570</v>
      </c>
      <c r="C419" s="666" t="s">
        <v>3456</v>
      </c>
      <c r="D419" s="666" t="s">
        <v>3447</v>
      </c>
      <c r="E419" s="666" t="s">
        <v>40</v>
      </c>
      <c r="F419" s="666" t="s">
        <v>3449</v>
      </c>
      <c r="G419" s="1245">
        <f t="shared" ref="G419:G423" si="95">1600/0.0517</f>
        <v>30947.775628626692</v>
      </c>
      <c r="H419" s="1220" t="s">
        <v>3063</v>
      </c>
      <c r="I419" s="1355" t="s">
        <v>3450</v>
      </c>
      <c r="J419" s="1358">
        <f>500/0.0517</f>
        <v>9671.1798839458406</v>
      </c>
      <c r="K419" s="1234" t="e">
        <f t="shared" ca="1" si="93"/>
        <v>#NAME?</v>
      </c>
      <c r="L419" s="1235" t="e">
        <f t="shared" ca="1" si="94"/>
        <v>#NAME?</v>
      </c>
      <c r="M419" s="1235" t="e">
        <f ca="1">(15000-K419-L419)*0.7</f>
        <v>#NAME?</v>
      </c>
      <c r="N419" s="1235"/>
      <c r="O419" s="1235"/>
      <c r="P419" s="1356"/>
      <c r="Q419" s="1239">
        <v>780</v>
      </c>
      <c r="R419" s="1239"/>
      <c r="S419" s="1237"/>
      <c r="T419" s="1239"/>
      <c r="U419" s="1239" t="e">
        <f t="shared" ca="1" si="46"/>
        <v>#NAME?</v>
      </c>
      <c r="V419" s="1239" t="e">
        <f t="shared" ca="1" si="49"/>
        <v>#NAME?</v>
      </c>
      <c r="W419" s="1240" t="e">
        <f t="shared" ca="1" si="47"/>
        <v>#NAME?</v>
      </c>
      <c r="X419" s="1378" t="e">
        <f t="shared" ca="1" si="48"/>
        <v>#NAME?</v>
      </c>
      <c r="Y419" s="666" t="s">
        <v>107</v>
      </c>
      <c r="Z419" s="666" t="s">
        <v>4492</v>
      </c>
    </row>
    <row r="420" spans="1:27" ht="18">
      <c r="A420" s="1388">
        <v>44902</v>
      </c>
      <c r="B420" s="666" t="s">
        <v>1170</v>
      </c>
      <c r="C420" s="666" t="s">
        <v>3456</v>
      </c>
      <c r="D420" s="666" t="s">
        <v>3447</v>
      </c>
      <c r="E420" s="666" t="s">
        <v>49</v>
      </c>
      <c r="F420" s="666" t="s">
        <v>3486</v>
      </c>
      <c r="G420" s="1245">
        <f t="shared" si="95"/>
        <v>30947.775628626692</v>
      </c>
      <c r="H420" s="1220" t="s">
        <v>3063</v>
      </c>
      <c r="I420" s="1355" t="s">
        <v>3450</v>
      </c>
      <c r="J420" s="1368">
        <v>9671</v>
      </c>
      <c r="K420" s="1234" t="e">
        <f t="shared" ca="1" si="93"/>
        <v>#NAME?</v>
      </c>
      <c r="L420" s="1235" t="e">
        <f t="shared" ca="1" si="94"/>
        <v>#NAME?</v>
      </c>
      <c r="M420" s="1235">
        <v>5600</v>
      </c>
      <c r="N420" s="1235"/>
      <c r="O420" s="1235"/>
      <c r="P420" s="1356"/>
      <c r="Q420" s="1239"/>
      <c r="R420" s="1239"/>
      <c r="S420" s="1237"/>
      <c r="T420" s="1239"/>
      <c r="U420" s="1239" t="e">
        <f t="shared" ca="1" si="46"/>
        <v>#NAME?</v>
      </c>
      <c r="V420" s="1239" t="e">
        <f t="shared" ca="1" si="49"/>
        <v>#NAME?</v>
      </c>
      <c r="W420" s="1240" t="e">
        <f t="shared" ca="1" si="47"/>
        <v>#NAME?</v>
      </c>
      <c r="X420" s="1378" t="e">
        <f t="shared" ca="1" si="48"/>
        <v>#NAME?</v>
      </c>
      <c r="Y420" s="666" t="s">
        <v>107</v>
      </c>
      <c r="Z420" s="666" t="s">
        <v>4493</v>
      </c>
    </row>
    <row r="421" spans="1:27" ht="18">
      <c r="A421" s="1377">
        <v>44903</v>
      </c>
      <c r="B421" s="666" t="s">
        <v>570</v>
      </c>
      <c r="C421" s="666" t="s">
        <v>3456</v>
      </c>
      <c r="D421" s="666" t="s">
        <v>3447</v>
      </c>
      <c r="E421" s="666" t="s">
        <v>49</v>
      </c>
      <c r="F421" s="666" t="s">
        <v>3571</v>
      </c>
      <c r="G421" s="1245">
        <f t="shared" si="95"/>
        <v>30947.775628626692</v>
      </c>
      <c r="H421" s="1220" t="s">
        <v>3063</v>
      </c>
      <c r="I421" s="1355" t="s">
        <v>3450</v>
      </c>
      <c r="J421" s="1368">
        <v>9671</v>
      </c>
      <c r="K421" s="1234" t="e">
        <f t="shared" ca="1" si="93"/>
        <v>#NAME?</v>
      </c>
      <c r="L421" s="1235" t="e">
        <f t="shared" ca="1" si="94"/>
        <v>#NAME?</v>
      </c>
      <c r="M421" s="1235">
        <v>5600</v>
      </c>
      <c r="N421" s="1235"/>
      <c r="O421" s="1235"/>
      <c r="P421" s="1356"/>
      <c r="Q421" s="1239"/>
      <c r="R421" s="1239"/>
      <c r="S421" s="1237"/>
      <c r="T421" s="1239"/>
      <c r="U421" s="1239" t="e">
        <f t="shared" ca="1" si="46"/>
        <v>#NAME?</v>
      </c>
      <c r="V421" s="1239" t="e">
        <f t="shared" ca="1" si="49"/>
        <v>#NAME?</v>
      </c>
      <c r="W421" s="1240" t="e">
        <f t="shared" ca="1" si="47"/>
        <v>#NAME?</v>
      </c>
      <c r="X421" s="1378" t="e">
        <f t="shared" ca="1" si="48"/>
        <v>#NAME?</v>
      </c>
      <c r="Y421" s="666" t="s">
        <v>107</v>
      </c>
      <c r="Z421" s="666" t="s">
        <v>4494</v>
      </c>
    </row>
    <row r="422" spans="1:27" ht="18">
      <c r="A422" s="1377">
        <v>44904</v>
      </c>
      <c r="B422" s="666" t="s">
        <v>570</v>
      </c>
      <c r="C422" s="666" t="s">
        <v>3456</v>
      </c>
      <c r="D422" s="666" t="s">
        <v>3447</v>
      </c>
      <c r="E422" s="666" t="s">
        <v>2285</v>
      </c>
      <c r="F422" s="666"/>
      <c r="G422" s="1245">
        <f t="shared" si="95"/>
        <v>30947.775628626692</v>
      </c>
      <c r="H422" s="1220" t="s">
        <v>3063</v>
      </c>
      <c r="I422" s="1355" t="s">
        <v>3450</v>
      </c>
      <c r="J422" s="1368">
        <v>9671</v>
      </c>
      <c r="K422" s="1234"/>
      <c r="L422" s="1235"/>
      <c r="M422" s="1235">
        <f>(18000-K422-L422)*0.7</f>
        <v>12600</v>
      </c>
      <c r="N422" s="1235"/>
      <c r="O422" s="1235"/>
      <c r="P422" s="1365"/>
      <c r="Q422" s="1239"/>
      <c r="R422" s="1239"/>
      <c r="S422" s="1237"/>
      <c r="T422" s="1239"/>
      <c r="U422" s="1239">
        <f t="shared" si="46"/>
        <v>21276.775628626692</v>
      </c>
      <c r="V422" s="1239">
        <f t="shared" si="49"/>
        <v>1934.2523298751548</v>
      </c>
      <c r="W422" s="1240">
        <f t="shared" si="47"/>
        <v>6742.5232987515374</v>
      </c>
      <c r="X422" s="1378">
        <f t="shared" si="48"/>
        <v>0.21786778409090907</v>
      </c>
      <c r="Y422" s="666" t="s">
        <v>107</v>
      </c>
      <c r="Z422" s="666" t="s">
        <v>4495</v>
      </c>
    </row>
    <row r="423" spans="1:27" ht="18">
      <c r="A423" s="1377">
        <v>44919</v>
      </c>
      <c r="B423" s="666" t="s">
        <v>1170</v>
      </c>
      <c r="C423" s="666" t="s">
        <v>3456</v>
      </c>
      <c r="D423" s="666" t="s">
        <v>3447</v>
      </c>
      <c r="E423" s="666" t="s">
        <v>49</v>
      </c>
      <c r="F423" s="666"/>
      <c r="G423" s="1245">
        <f t="shared" si="95"/>
        <v>30947.775628626692</v>
      </c>
      <c r="H423" s="1220" t="s">
        <v>3063</v>
      </c>
      <c r="I423" s="1355" t="s">
        <v>3450</v>
      </c>
      <c r="J423" s="1203">
        <v>9671</v>
      </c>
      <c r="K423" s="1234" t="e">
        <f t="shared" ref="K423:K424" ca="1" si="96">_xludf.IFS(C423="成田机场",3000,C423="羽田机场",1200,D423="NearMe",1000,D423="VIP-limo",G423*0.12)</f>
        <v>#NAME?</v>
      </c>
      <c r="L423" s="1235" t="e">
        <f ca="1">_xludf.IFS(C423="成田机场",4000,C423="羽田机场",1000,D423="VIP-limo",0)</f>
        <v>#NAME?</v>
      </c>
      <c r="M423" s="1235">
        <v>5600</v>
      </c>
      <c r="N423" s="1235"/>
      <c r="O423" s="1235"/>
      <c r="P423" s="1356"/>
      <c r="S423" s="1238"/>
      <c r="U423" s="1239" t="e">
        <f t="shared" ca="1" si="46"/>
        <v>#NAME?</v>
      </c>
      <c r="V423" s="1239" t="e">
        <f t="shared" ca="1" si="49"/>
        <v>#NAME?</v>
      </c>
      <c r="W423" s="1240" t="e">
        <f t="shared" ca="1" si="47"/>
        <v>#NAME?</v>
      </c>
      <c r="X423" s="1378" t="e">
        <f t="shared" ca="1" si="48"/>
        <v>#NAME?</v>
      </c>
      <c r="Y423" s="666" t="s">
        <v>107</v>
      </c>
      <c r="Z423" s="666" t="s">
        <v>4496</v>
      </c>
    </row>
    <row r="424" spans="1:27" ht="18">
      <c r="A424" s="1377">
        <v>44923</v>
      </c>
      <c r="B424" s="666" t="s">
        <v>1170</v>
      </c>
      <c r="C424" s="666" t="s">
        <v>3446</v>
      </c>
      <c r="D424" s="666" t="s">
        <v>4497</v>
      </c>
      <c r="E424" s="666" t="s">
        <v>34</v>
      </c>
      <c r="F424" s="666" t="s">
        <v>3505</v>
      </c>
      <c r="G424" s="1245">
        <v>15000</v>
      </c>
      <c r="H424" s="1220" t="s">
        <v>3050</v>
      </c>
      <c r="I424" s="1355" t="s">
        <v>3453</v>
      </c>
      <c r="J424" s="1203"/>
      <c r="K424" s="1234" t="e">
        <f t="shared" ca="1" si="96"/>
        <v>#NAME?</v>
      </c>
      <c r="L424" s="1235"/>
      <c r="M424" s="1235" t="e">
        <f ca="1">(8500-K424-L424)*0.7</f>
        <v>#NAME?</v>
      </c>
      <c r="N424" s="1235"/>
      <c r="O424" s="1235"/>
      <c r="P424" s="1356"/>
      <c r="S424" s="1238"/>
      <c r="U424" s="1239" t="e">
        <f t="shared" ca="1" si="46"/>
        <v>#NAME?</v>
      </c>
      <c r="V424" s="1239" t="e">
        <f t="shared" ca="1" si="49"/>
        <v>#NAME?</v>
      </c>
      <c r="W424" s="1240" t="e">
        <f t="shared" ca="1" si="47"/>
        <v>#NAME?</v>
      </c>
      <c r="X424" s="1378" t="e">
        <f t="shared" ca="1" si="48"/>
        <v>#NAME?</v>
      </c>
      <c r="Y424" s="666" t="s">
        <v>3508</v>
      </c>
      <c r="Z424" s="666" t="s">
        <v>4498</v>
      </c>
    </row>
    <row r="425" spans="1:27" ht="18">
      <c r="A425" s="1377">
        <v>44919</v>
      </c>
      <c r="B425" s="666" t="s">
        <v>3473</v>
      </c>
      <c r="C425" s="666"/>
      <c r="D425" s="666" t="s">
        <v>3697</v>
      </c>
      <c r="E425" s="666" t="s">
        <v>3523</v>
      </c>
      <c r="F425" s="666" t="s">
        <v>3524</v>
      </c>
      <c r="G425" s="1245">
        <v>15000</v>
      </c>
      <c r="H425" s="1220" t="s">
        <v>3063</v>
      </c>
      <c r="I425" s="1355" t="s">
        <v>3453</v>
      </c>
      <c r="J425" s="1203"/>
      <c r="K425" s="1234">
        <v>1200</v>
      </c>
      <c r="L425" s="1235">
        <v>1000</v>
      </c>
      <c r="M425" s="1235">
        <f>(8000-K425-L425)*0.7</f>
        <v>4059.9999999999995</v>
      </c>
      <c r="N425" s="1235"/>
      <c r="O425" s="1235"/>
      <c r="P425" s="1356"/>
      <c r="S425" s="1238"/>
      <c r="U425" s="1239">
        <f t="shared" si="46"/>
        <v>12800</v>
      </c>
      <c r="V425" s="1239">
        <f t="shared" si="49"/>
        <v>1163.636363636364</v>
      </c>
      <c r="W425" s="1240">
        <f t="shared" si="47"/>
        <v>7576.363636363636</v>
      </c>
      <c r="X425" s="1378">
        <f t="shared" si="48"/>
        <v>0.50509090909090903</v>
      </c>
      <c r="Y425" s="666" t="s">
        <v>2694</v>
      </c>
      <c r="Z425" s="666" t="s">
        <v>4499</v>
      </c>
    </row>
    <row r="426" spans="1:27" ht="18">
      <c r="A426" s="1377">
        <v>44911</v>
      </c>
      <c r="B426" s="666" t="s">
        <v>570</v>
      </c>
      <c r="C426" s="666" t="s">
        <v>3446</v>
      </c>
      <c r="D426" s="666" t="s">
        <v>4500</v>
      </c>
      <c r="E426" s="666" t="s">
        <v>86</v>
      </c>
      <c r="F426" s="666" t="s">
        <v>3714</v>
      </c>
      <c r="G426" s="1245">
        <v>16000</v>
      </c>
      <c r="H426" s="1220" t="s">
        <v>3063</v>
      </c>
      <c r="I426" s="1355" t="s">
        <v>3453</v>
      </c>
      <c r="J426" s="1203"/>
      <c r="K426" s="1234" t="e">
        <f t="shared" ref="K426:K430" ca="1" si="97">_xludf.IFS(C426="成田机场",3000,C426="羽田机场",1200,D426="NearMe",1000,D426="VIP-limo",G426*0.12)</f>
        <v>#NAME?</v>
      </c>
      <c r="L426" s="1235" t="e">
        <f t="shared" ref="L426:L430" ca="1" si="98">_xludf.IFS(C426="成田机场",4000,C426="羽田机场",1000,D426="VIP-limo",0)</f>
        <v>#NAME?</v>
      </c>
      <c r="M426" s="1235"/>
      <c r="N426" s="1235"/>
      <c r="O426" s="1235">
        <v>5000</v>
      </c>
      <c r="P426" s="1356"/>
      <c r="S426" s="1238"/>
      <c r="U426" s="1239" t="e">
        <f t="shared" ca="1" si="46"/>
        <v>#NAME?</v>
      </c>
      <c r="V426" s="1239" t="e">
        <f t="shared" ca="1" si="49"/>
        <v>#NAME?</v>
      </c>
      <c r="W426" s="1240" t="e">
        <f t="shared" ca="1" si="47"/>
        <v>#NAME?</v>
      </c>
      <c r="X426" s="1378" t="e">
        <f t="shared" ca="1" si="48"/>
        <v>#NAME?</v>
      </c>
      <c r="Y426" s="666" t="s">
        <v>108</v>
      </c>
      <c r="Z426" s="666" t="s">
        <v>4501</v>
      </c>
    </row>
    <row r="427" spans="1:27" ht="18">
      <c r="A427" s="1385">
        <v>44918</v>
      </c>
      <c r="B427" s="1345" t="s">
        <v>570</v>
      </c>
      <c r="C427" s="1345" t="s">
        <v>3446</v>
      </c>
      <c r="D427" s="1345" t="s">
        <v>354</v>
      </c>
      <c r="E427" s="1345" t="s">
        <v>2979</v>
      </c>
      <c r="F427" s="1345" t="s">
        <v>3524</v>
      </c>
      <c r="G427" s="1361">
        <v>15000</v>
      </c>
      <c r="H427" s="1249" t="s">
        <v>3063</v>
      </c>
      <c r="I427" s="1362" t="s">
        <v>3453</v>
      </c>
      <c r="J427" s="1363"/>
      <c r="K427" s="1252" t="e">
        <f t="shared" ca="1" si="97"/>
        <v>#NAME?</v>
      </c>
      <c r="L427" s="1253" t="e">
        <f t="shared" ca="1" si="98"/>
        <v>#NAME?</v>
      </c>
      <c r="M427" s="1253"/>
      <c r="N427" s="1253"/>
      <c r="O427" s="1253">
        <v>4000</v>
      </c>
      <c r="P427" s="1352"/>
      <c r="Q427" s="1260"/>
      <c r="R427" s="1260"/>
      <c r="S427" s="1263"/>
      <c r="T427" s="1260"/>
      <c r="U427" s="1239" t="e">
        <f t="shared" ca="1" si="46"/>
        <v>#NAME?</v>
      </c>
      <c r="V427" s="1239" t="e">
        <f t="shared" ca="1" si="49"/>
        <v>#NAME?</v>
      </c>
      <c r="W427" s="1240" t="e">
        <f t="shared" ca="1" si="47"/>
        <v>#NAME?</v>
      </c>
      <c r="X427" s="1387" t="e">
        <f t="shared" ca="1" si="48"/>
        <v>#NAME?</v>
      </c>
      <c r="Y427" s="1345" t="s">
        <v>110</v>
      </c>
      <c r="Z427" s="1345" t="s">
        <v>4502</v>
      </c>
      <c r="AA427" s="1260"/>
    </row>
    <row r="428" spans="1:27" ht="18">
      <c r="A428" s="1377">
        <v>44926</v>
      </c>
      <c r="B428" s="666" t="s">
        <v>1170</v>
      </c>
      <c r="C428" s="666" t="s">
        <v>3446</v>
      </c>
      <c r="D428" s="666" t="s">
        <v>3452</v>
      </c>
      <c r="E428" s="666" t="s">
        <v>52</v>
      </c>
      <c r="F428" s="666" t="s">
        <v>3512</v>
      </c>
      <c r="G428" s="1245">
        <v>16000</v>
      </c>
      <c r="H428" s="1220" t="s">
        <v>3063</v>
      </c>
      <c r="I428" s="1355" t="s">
        <v>3453</v>
      </c>
      <c r="J428" s="1203"/>
      <c r="K428" s="1234" t="e">
        <f t="shared" ca="1" si="97"/>
        <v>#NAME?</v>
      </c>
      <c r="L428" s="1235" t="e">
        <f t="shared" ca="1" si="98"/>
        <v>#NAME?</v>
      </c>
      <c r="M428" s="1235"/>
      <c r="N428" s="1235"/>
      <c r="O428" s="1235">
        <v>5000</v>
      </c>
      <c r="P428" s="1356"/>
      <c r="S428" s="1238"/>
      <c r="U428" s="1239" t="e">
        <f t="shared" ca="1" si="46"/>
        <v>#NAME?</v>
      </c>
      <c r="V428" s="1239" t="e">
        <f t="shared" ca="1" si="49"/>
        <v>#NAME?</v>
      </c>
      <c r="W428" s="1240" t="e">
        <f t="shared" ca="1" si="47"/>
        <v>#NAME?</v>
      </c>
      <c r="X428" s="1378" t="e">
        <f t="shared" ca="1" si="48"/>
        <v>#NAME?</v>
      </c>
      <c r="Y428" s="666" t="s">
        <v>3508</v>
      </c>
      <c r="Z428" s="666" t="s">
        <v>4503</v>
      </c>
    </row>
    <row r="429" spans="1:27" ht="18">
      <c r="A429" s="1377">
        <v>44909</v>
      </c>
      <c r="B429" s="666" t="s">
        <v>570</v>
      </c>
      <c r="C429" s="666" t="s">
        <v>3446</v>
      </c>
      <c r="D429" s="666" t="s">
        <v>3557</v>
      </c>
      <c r="E429" s="666" t="s">
        <v>3523</v>
      </c>
      <c r="F429" s="666"/>
      <c r="G429" s="1245">
        <f t="shared" ref="G429:G430" si="99">800/0.0517</f>
        <v>15473.887814313346</v>
      </c>
      <c r="H429" s="1220" t="s">
        <v>3063</v>
      </c>
      <c r="I429" s="1355" t="s">
        <v>3450</v>
      </c>
      <c r="J429" s="1203"/>
      <c r="K429" s="1234" t="e">
        <f t="shared" ca="1" si="97"/>
        <v>#NAME?</v>
      </c>
      <c r="L429" s="1235" t="e">
        <f t="shared" ca="1" si="98"/>
        <v>#NAME?</v>
      </c>
      <c r="M429" s="1235" t="e">
        <f t="shared" ref="M429:M430" ca="1" si="100">(8500-K429-L429)*0.7</f>
        <v>#NAME?</v>
      </c>
      <c r="N429" s="1235"/>
      <c r="O429" s="1235"/>
      <c r="P429" s="1356"/>
      <c r="S429" s="1238"/>
      <c r="U429" s="1239" t="e">
        <f t="shared" ca="1" si="46"/>
        <v>#NAME?</v>
      </c>
      <c r="V429" s="1239" t="e">
        <f t="shared" ca="1" si="49"/>
        <v>#NAME?</v>
      </c>
      <c r="W429" s="1240" t="e">
        <f t="shared" ca="1" si="47"/>
        <v>#NAME?</v>
      </c>
      <c r="X429" s="1378" t="e">
        <f t="shared" ca="1" si="48"/>
        <v>#NAME?</v>
      </c>
      <c r="Y429" s="666" t="s">
        <v>107</v>
      </c>
      <c r="Z429" s="666" t="s">
        <v>4504</v>
      </c>
    </row>
    <row r="430" spans="1:27" ht="18">
      <c r="A430" s="1379">
        <v>44913</v>
      </c>
      <c r="B430" s="284" t="s">
        <v>570</v>
      </c>
      <c r="C430" s="284" t="s">
        <v>3446</v>
      </c>
      <c r="D430" s="284" t="s">
        <v>3557</v>
      </c>
      <c r="E430" s="284" t="s">
        <v>3523</v>
      </c>
      <c r="F430" s="81"/>
      <c r="G430" s="1342">
        <f t="shared" si="99"/>
        <v>15473.887814313346</v>
      </c>
      <c r="H430" s="1268" t="s">
        <v>3063</v>
      </c>
      <c r="I430" s="1380" t="s">
        <v>3450</v>
      </c>
      <c r="J430" s="1381"/>
      <c r="K430" s="1271" t="e">
        <f t="shared" ca="1" si="97"/>
        <v>#NAME?</v>
      </c>
      <c r="L430" s="1272" t="e">
        <f t="shared" ca="1" si="98"/>
        <v>#NAME?</v>
      </c>
      <c r="M430" s="1272" t="e">
        <f t="shared" ca="1" si="100"/>
        <v>#NAME?</v>
      </c>
      <c r="N430" s="1272"/>
      <c r="O430" s="1272"/>
      <c r="P430" s="1384"/>
      <c r="Q430" s="81"/>
      <c r="R430" s="81"/>
      <c r="S430" s="1275"/>
      <c r="T430" s="81"/>
      <c r="U430" s="1239" t="e">
        <f t="shared" ca="1" si="46"/>
        <v>#NAME?</v>
      </c>
      <c r="V430" s="1239" t="e">
        <f t="shared" ca="1" si="49"/>
        <v>#NAME?</v>
      </c>
      <c r="W430" s="1240" t="e">
        <f t="shared" ca="1" si="47"/>
        <v>#NAME?</v>
      </c>
      <c r="X430" s="1383" t="e">
        <f t="shared" ca="1" si="48"/>
        <v>#NAME?</v>
      </c>
      <c r="Y430" s="284" t="s">
        <v>107</v>
      </c>
      <c r="Z430" s="284" t="s">
        <v>4505</v>
      </c>
      <c r="AA430" s="81"/>
    </row>
    <row r="431" spans="1:27" ht="18">
      <c r="A431" s="1377">
        <v>44920</v>
      </c>
      <c r="B431" s="666" t="s">
        <v>1170</v>
      </c>
      <c r="C431" s="666" t="s">
        <v>3456</v>
      </c>
      <c r="D431" s="666" t="s">
        <v>1371</v>
      </c>
      <c r="E431" s="666" t="s">
        <v>1798</v>
      </c>
      <c r="F431" s="666" t="s">
        <v>3466</v>
      </c>
      <c r="G431" s="1245">
        <v>40000</v>
      </c>
      <c r="H431" s="1220" t="s">
        <v>3063</v>
      </c>
      <c r="I431" s="1355" t="s">
        <v>3453</v>
      </c>
      <c r="J431" s="1203"/>
      <c r="K431" s="1234">
        <v>5000</v>
      </c>
      <c r="L431" s="1235">
        <v>11070</v>
      </c>
      <c r="M431" s="1235"/>
      <c r="N431" s="1235"/>
      <c r="O431" s="1235">
        <v>15000</v>
      </c>
      <c r="P431" s="1356"/>
      <c r="S431" s="1238"/>
      <c r="U431" s="1239">
        <f t="shared" si="46"/>
        <v>23930</v>
      </c>
      <c r="V431" s="1239">
        <f t="shared" si="49"/>
        <v>2175.4545454545478</v>
      </c>
      <c r="W431" s="1240">
        <f t="shared" si="47"/>
        <v>6754.5454545454522</v>
      </c>
      <c r="X431" s="1378">
        <f t="shared" si="48"/>
        <v>0.1688636363636363</v>
      </c>
      <c r="Y431" s="666" t="s">
        <v>1540</v>
      </c>
      <c r="Z431" s="666" t="s">
        <v>4506</v>
      </c>
    </row>
    <row r="432" spans="1:27" ht="18">
      <c r="A432" s="1388">
        <v>44899</v>
      </c>
      <c r="B432" s="666" t="s">
        <v>1170</v>
      </c>
      <c r="C432" s="666" t="s">
        <v>3456</v>
      </c>
      <c r="D432" s="666" t="s">
        <v>3503</v>
      </c>
      <c r="E432" s="666" t="s">
        <v>86</v>
      </c>
      <c r="F432" s="666" t="s">
        <v>3547</v>
      </c>
      <c r="G432" s="1245">
        <v>20000</v>
      </c>
      <c r="H432" s="1220" t="s">
        <v>3063</v>
      </c>
      <c r="I432" s="1355" t="s">
        <v>3453</v>
      </c>
      <c r="J432" s="1358"/>
      <c r="K432" s="1234" t="e">
        <f t="shared" ref="K432:K463" ca="1" si="101">_xludf.IFS(C432="成田机场",3000,C432="羽田机场",1200,D432="NearMe",1000,D432="VIP-limo",G432*0.12)</f>
        <v>#NAME?</v>
      </c>
      <c r="L432" s="1235" t="e">
        <f t="shared" ref="L432:L463" ca="1" si="102">_xludf.IFS(C432="成田机场",4000,C432="羽田机场",1000,D432="VIP-limo",0)</f>
        <v>#NAME?</v>
      </c>
      <c r="M432" s="1235"/>
      <c r="N432" s="1235"/>
      <c r="O432" s="1235">
        <v>4000</v>
      </c>
      <c r="P432" s="1356"/>
      <c r="Q432" s="1239"/>
      <c r="R432" s="1239"/>
      <c r="S432" s="1237"/>
      <c r="T432" s="1239"/>
      <c r="U432" s="1239" t="e">
        <f t="shared" ca="1" si="46"/>
        <v>#NAME?</v>
      </c>
      <c r="V432" s="1239" t="e">
        <f t="shared" ca="1" si="49"/>
        <v>#NAME?</v>
      </c>
      <c r="W432" s="1240" t="e">
        <f t="shared" ca="1" si="47"/>
        <v>#NAME?</v>
      </c>
      <c r="X432" s="1378" t="e">
        <f t="shared" ca="1" si="48"/>
        <v>#NAME?</v>
      </c>
      <c r="Y432" s="666" t="s">
        <v>1540</v>
      </c>
      <c r="Z432" s="666" t="s">
        <v>4507</v>
      </c>
    </row>
    <row r="433" spans="1:27" ht="18">
      <c r="A433" s="1388">
        <v>44900</v>
      </c>
      <c r="B433" s="666" t="s">
        <v>1170</v>
      </c>
      <c r="C433" s="666" t="s">
        <v>3456</v>
      </c>
      <c r="D433" s="666" t="s">
        <v>3503</v>
      </c>
      <c r="E433" s="666" t="s">
        <v>3910</v>
      </c>
      <c r="F433" s="666" t="s">
        <v>3488</v>
      </c>
      <c r="G433" s="1245">
        <v>20000</v>
      </c>
      <c r="H433" s="1220" t="s">
        <v>3063</v>
      </c>
      <c r="I433" s="1355" t="s">
        <v>3453</v>
      </c>
      <c r="J433" s="1358"/>
      <c r="K433" s="1234" t="e">
        <f t="shared" ca="1" si="101"/>
        <v>#NAME?</v>
      </c>
      <c r="L433" s="1235" t="e">
        <f t="shared" ca="1" si="102"/>
        <v>#NAME?</v>
      </c>
      <c r="M433" s="1235"/>
      <c r="N433" s="1235"/>
      <c r="O433" s="1235">
        <v>4000</v>
      </c>
      <c r="P433" s="1356"/>
      <c r="Q433" s="1239"/>
      <c r="R433" s="1239"/>
      <c r="S433" s="1237"/>
      <c r="T433" s="1239"/>
      <c r="U433" s="1239" t="e">
        <f t="shared" ca="1" si="46"/>
        <v>#NAME?</v>
      </c>
      <c r="V433" s="1239" t="e">
        <f t="shared" ca="1" si="49"/>
        <v>#NAME?</v>
      </c>
      <c r="W433" s="1240" t="e">
        <f t="shared" ca="1" si="47"/>
        <v>#NAME?</v>
      </c>
      <c r="X433" s="1378" t="e">
        <f t="shared" ca="1" si="48"/>
        <v>#NAME?</v>
      </c>
      <c r="Y433" s="666" t="s">
        <v>1540</v>
      </c>
      <c r="Z433" s="666" t="s">
        <v>4334</v>
      </c>
    </row>
    <row r="434" spans="1:27" ht="18">
      <c r="A434" s="1388">
        <v>44900</v>
      </c>
      <c r="B434" s="666" t="s">
        <v>570</v>
      </c>
      <c r="C434" s="666" t="s">
        <v>3456</v>
      </c>
      <c r="D434" s="666" t="s">
        <v>3503</v>
      </c>
      <c r="E434" s="666" t="s">
        <v>86</v>
      </c>
      <c r="F434" s="666" t="s">
        <v>3547</v>
      </c>
      <c r="G434" s="1245">
        <v>20000</v>
      </c>
      <c r="H434" s="1220" t="s">
        <v>3063</v>
      </c>
      <c r="I434" s="1355" t="s">
        <v>3453</v>
      </c>
      <c r="J434" s="1358"/>
      <c r="K434" s="1234" t="e">
        <f t="shared" ca="1" si="101"/>
        <v>#NAME?</v>
      </c>
      <c r="L434" s="1235" t="e">
        <f t="shared" ca="1" si="102"/>
        <v>#NAME?</v>
      </c>
      <c r="M434" s="1235"/>
      <c r="N434" s="1235"/>
      <c r="O434" s="1235">
        <v>4000</v>
      </c>
      <c r="P434" s="1356"/>
      <c r="Q434" s="1239"/>
      <c r="R434" s="1239"/>
      <c r="S434" s="1237"/>
      <c r="T434" s="1239"/>
      <c r="U434" s="1239" t="e">
        <f t="shared" ca="1" si="46"/>
        <v>#NAME?</v>
      </c>
      <c r="V434" s="1239" t="e">
        <f t="shared" ca="1" si="49"/>
        <v>#NAME?</v>
      </c>
      <c r="W434" s="1240" t="e">
        <f t="shared" ca="1" si="47"/>
        <v>#NAME?</v>
      </c>
      <c r="X434" s="1378" t="e">
        <f t="shared" ca="1" si="48"/>
        <v>#NAME?</v>
      </c>
      <c r="Y434" s="666" t="s">
        <v>1540</v>
      </c>
      <c r="Z434" s="666" t="s">
        <v>4508</v>
      </c>
    </row>
    <row r="435" spans="1:27" ht="18">
      <c r="A435" s="1399">
        <v>44902</v>
      </c>
      <c r="B435" s="660" t="s">
        <v>1170</v>
      </c>
      <c r="C435" s="660" t="s">
        <v>3456</v>
      </c>
      <c r="D435" s="660" t="s">
        <v>1371</v>
      </c>
      <c r="E435" s="660" t="s">
        <v>3079</v>
      </c>
      <c r="F435" s="660" t="s">
        <v>3501</v>
      </c>
      <c r="G435" s="1400">
        <v>20000</v>
      </c>
      <c r="H435" s="1401" t="s">
        <v>3063</v>
      </c>
      <c r="I435" s="1402" t="s">
        <v>3453</v>
      </c>
      <c r="J435" s="1403"/>
      <c r="K435" s="1404" t="e">
        <f t="shared" ca="1" si="101"/>
        <v>#NAME?</v>
      </c>
      <c r="L435" s="1405" t="e">
        <f t="shared" ca="1" si="102"/>
        <v>#NAME?</v>
      </c>
      <c r="M435" s="1405"/>
      <c r="N435" s="1405"/>
      <c r="O435" s="1405">
        <v>4000</v>
      </c>
      <c r="P435" s="1406"/>
      <c r="Q435" s="1407"/>
      <c r="R435" s="1407"/>
      <c r="S435" s="1408"/>
      <c r="T435" s="1407"/>
      <c r="U435" s="1407" t="e">
        <f t="shared" ca="1" si="46"/>
        <v>#NAME?</v>
      </c>
      <c r="V435" s="1407" t="e">
        <f t="shared" ca="1" si="49"/>
        <v>#NAME?</v>
      </c>
      <c r="W435" s="1407" t="e">
        <f t="shared" ca="1" si="47"/>
        <v>#NAME?</v>
      </c>
      <c r="X435" s="1409" t="e">
        <f t="shared" ca="1" si="48"/>
        <v>#NAME?</v>
      </c>
      <c r="Y435" s="660" t="s">
        <v>1540</v>
      </c>
      <c r="Z435" s="660" t="s">
        <v>4509</v>
      </c>
      <c r="AA435" s="117"/>
    </row>
    <row r="436" spans="1:27" ht="18">
      <c r="A436" s="1388">
        <v>44902</v>
      </c>
      <c r="B436" s="666" t="s">
        <v>570</v>
      </c>
      <c r="C436" s="666" t="s">
        <v>3456</v>
      </c>
      <c r="D436" s="666" t="s">
        <v>3503</v>
      </c>
      <c r="E436" s="666" t="s">
        <v>86</v>
      </c>
      <c r="F436" s="666" t="s">
        <v>3547</v>
      </c>
      <c r="G436" s="1245">
        <v>20000</v>
      </c>
      <c r="H436" s="1220" t="s">
        <v>3063</v>
      </c>
      <c r="I436" s="1355" t="s">
        <v>3453</v>
      </c>
      <c r="J436" s="1368"/>
      <c r="K436" s="1234" t="e">
        <f t="shared" ca="1" si="101"/>
        <v>#NAME?</v>
      </c>
      <c r="L436" s="1235" t="e">
        <f t="shared" ca="1" si="102"/>
        <v>#NAME?</v>
      </c>
      <c r="M436" s="1235"/>
      <c r="N436" s="1235"/>
      <c r="O436" s="1235">
        <v>4000</v>
      </c>
      <c r="P436" s="1356"/>
      <c r="Q436" s="1239"/>
      <c r="R436" s="1239"/>
      <c r="S436" s="1237"/>
      <c r="T436" s="1239"/>
      <c r="U436" s="1239" t="e">
        <f t="shared" ca="1" si="46"/>
        <v>#NAME?</v>
      </c>
      <c r="V436" s="1239" t="e">
        <f t="shared" ca="1" si="49"/>
        <v>#NAME?</v>
      </c>
      <c r="W436" s="1240" t="e">
        <f t="shared" ca="1" si="47"/>
        <v>#NAME?</v>
      </c>
      <c r="X436" s="1378" t="e">
        <f t="shared" ca="1" si="48"/>
        <v>#NAME?</v>
      </c>
      <c r="Y436" s="666" t="s">
        <v>1540</v>
      </c>
      <c r="Z436" s="666" t="s">
        <v>4510</v>
      </c>
    </row>
    <row r="437" spans="1:27" ht="18">
      <c r="A437" s="1388">
        <v>44902</v>
      </c>
      <c r="B437" s="666" t="s">
        <v>570</v>
      </c>
      <c r="C437" s="666" t="s">
        <v>3456</v>
      </c>
      <c r="D437" s="666" t="s">
        <v>3503</v>
      </c>
      <c r="E437" s="666" t="s">
        <v>52</v>
      </c>
      <c r="F437" s="666" t="s">
        <v>3592</v>
      </c>
      <c r="G437" s="1245">
        <v>20000</v>
      </c>
      <c r="H437" s="1220" t="s">
        <v>3063</v>
      </c>
      <c r="I437" s="1355" t="s">
        <v>3453</v>
      </c>
      <c r="J437" s="1368"/>
      <c r="K437" s="1234" t="e">
        <f t="shared" ca="1" si="101"/>
        <v>#NAME?</v>
      </c>
      <c r="L437" s="1235" t="e">
        <f t="shared" ca="1" si="102"/>
        <v>#NAME?</v>
      </c>
      <c r="M437" s="1235"/>
      <c r="N437" s="1235"/>
      <c r="O437" s="1235">
        <v>4000</v>
      </c>
      <c r="P437" s="1356"/>
      <c r="Q437" s="1239"/>
      <c r="R437" s="1239"/>
      <c r="S437" s="1237"/>
      <c r="T437" s="1239"/>
      <c r="U437" s="1239" t="e">
        <f t="shared" ca="1" si="46"/>
        <v>#NAME?</v>
      </c>
      <c r="V437" s="1239" t="e">
        <f t="shared" ca="1" si="49"/>
        <v>#NAME?</v>
      </c>
      <c r="W437" s="1240" t="e">
        <f t="shared" ca="1" si="47"/>
        <v>#NAME?</v>
      </c>
      <c r="X437" s="1378" t="e">
        <f t="shared" ca="1" si="48"/>
        <v>#NAME?</v>
      </c>
      <c r="Y437" s="666" t="s">
        <v>1540</v>
      </c>
      <c r="Z437" s="666" t="s">
        <v>4511</v>
      </c>
    </row>
    <row r="438" spans="1:27" ht="18">
      <c r="A438" s="1377">
        <v>44904</v>
      </c>
      <c r="B438" s="666" t="s">
        <v>1170</v>
      </c>
      <c r="C438" s="666" t="s">
        <v>3456</v>
      </c>
      <c r="D438" s="666" t="s">
        <v>3503</v>
      </c>
      <c r="E438" s="666" t="s">
        <v>55</v>
      </c>
      <c r="F438" s="666" t="s">
        <v>3571</v>
      </c>
      <c r="G438" s="1245">
        <v>20000</v>
      </c>
      <c r="H438" s="1220" t="s">
        <v>3063</v>
      </c>
      <c r="I438" s="1355" t="s">
        <v>3453</v>
      </c>
      <c r="J438" s="1203"/>
      <c r="K438" s="1234" t="e">
        <f t="shared" ca="1" si="101"/>
        <v>#NAME?</v>
      </c>
      <c r="L438" s="1235" t="e">
        <f t="shared" ca="1" si="102"/>
        <v>#NAME?</v>
      </c>
      <c r="M438" s="1235"/>
      <c r="N438" s="1235"/>
      <c r="O438" s="1235">
        <v>4000</v>
      </c>
      <c r="P438" s="1356"/>
      <c r="Q438" s="1239"/>
      <c r="R438" s="1239"/>
      <c r="S438" s="1237"/>
      <c r="T438" s="1239"/>
      <c r="U438" s="1239" t="e">
        <f t="shared" ca="1" si="46"/>
        <v>#NAME?</v>
      </c>
      <c r="V438" s="1239" t="e">
        <f t="shared" ca="1" si="49"/>
        <v>#NAME?</v>
      </c>
      <c r="W438" s="1240" t="e">
        <f t="shared" ca="1" si="47"/>
        <v>#NAME?</v>
      </c>
      <c r="X438" s="1378" t="e">
        <f t="shared" ca="1" si="48"/>
        <v>#NAME?</v>
      </c>
      <c r="Y438" s="666" t="s">
        <v>1540</v>
      </c>
      <c r="Z438" s="666" t="s">
        <v>4512</v>
      </c>
    </row>
    <row r="439" spans="1:27" ht="18">
      <c r="A439" s="1377">
        <v>44905</v>
      </c>
      <c r="B439" s="666" t="s">
        <v>1170</v>
      </c>
      <c r="C439" s="666" t="s">
        <v>3456</v>
      </c>
      <c r="D439" s="666" t="s">
        <v>946</v>
      </c>
      <c r="E439" s="666" t="s">
        <v>98</v>
      </c>
      <c r="F439" s="666" t="s">
        <v>3501</v>
      </c>
      <c r="G439" s="1245">
        <v>20000</v>
      </c>
      <c r="H439" s="1220" t="s">
        <v>3063</v>
      </c>
      <c r="I439" s="1355" t="s">
        <v>3453</v>
      </c>
      <c r="J439" s="1203"/>
      <c r="K439" s="1234" t="e">
        <f t="shared" ca="1" si="101"/>
        <v>#NAME?</v>
      </c>
      <c r="L439" s="1235" t="e">
        <f t="shared" ca="1" si="102"/>
        <v>#NAME?</v>
      </c>
      <c r="M439" s="1235"/>
      <c r="N439" s="1235"/>
      <c r="O439" s="1235">
        <v>4000</v>
      </c>
      <c r="P439" s="1356"/>
      <c r="Q439" s="1239"/>
      <c r="R439" s="1239"/>
      <c r="S439" s="1237"/>
      <c r="T439" s="1239"/>
      <c r="U439" s="1239" t="e">
        <f t="shared" ca="1" si="46"/>
        <v>#NAME?</v>
      </c>
      <c r="V439" s="1239" t="e">
        <f t="shared" ca="1" si="49"/>
        <v>#NAME?</v>
      </c>
      <c r="W439" s="1240" t="e">
        <f t="shared" ca="1" si="47"/>
        <v>#NAME?</v>
      </c>
      <c r="X439" s="1378" t="e">
        <f t="shared" ca="1" si="48"/>
        <v>#NAME?</v>
      </c>
      <c r="Y439" s="666" t="s">
        <v>1540</v>
      </c>
      <c r="Z439" s="666" t="s">
        <v>4513</v>
      </c>
    </row>
    <row r="440" spans="1:27" ht="18">
      <c r="A440" s="1377">
        <v>44906</v>
      </c>
      <c r="B440" s="666" t="s">
        <v>1170</v>
      </c>
      <c r="C440" s="666" t="s">
        <v>3456</v>
      </c>
      <c r="D440" s="666" t="s">
        <v>3503</v>
      </c>
      <c r="E440" s="666" t="s">
        <v>3910</v>
      </c>
      <c r="F440" s="666" t="s">
        <v>3449</v>
      </c>
      <c r="G440" s="1245">
        <v>20000</v>
      </c>
      <c r="H440" s="1220" t="s">
        <v>3063</v>
      </c>
      <c r="I440" s="1355" t="s">
        <v>3453</v>
      </c>
      <c r="J440" s="1203"/>
      <c r="K440" s="1234" t="e">
        <f t="shared" ca="1" si="101"/>
        <v>#NAME?</v>
      </c>
      <c r="L440" s="1235" t="e">
        <f t="shared" ca="1" si="102"/>
        <v>#NAME?</v>
      </c>
      <c r="M440" s="1235"/>
      <c r="N440" s="1235"/>
      <c r="O440" s="1235">
        <v>4000</v>
      </c>
      <c r="P440" s="1356"/>
      <c r="S440" s="1238"/>
      <c r="U440" s="1239" t="e">
        <f t="shared" ca="1" si="46"/>
        <v>#NAME?</v>
      </c>
      <c r="V440" s="1239" t="e">
        <f t="shared" ca="1" si="49"/>
        <v>#NAME?</v>
      </c>
      <c r="W440" s="1240" t="e">
        <f t="shared" ca="1" si="47"/>
        <v>#NAME?</v>
      </c>
      <c r="X440" s="1378" t="e">
        <f t="shared" ca="1" si="48"/>
        <v>#NAME?</v>
      </c>
      <c r="Y440" s="666" t="s">
        <v>1540</v>
      </c>
      <c r="Z440" s="666" t="s">
        <v>4514</v>
      </c>
    </row>
    <row r="441" spans="1:27" ht="18">
      <c r="A441" s="1377">
        <v>44906</v>
      </c>
      <c r="B441" s="666" t="s">
        <v>570</v>
      </c>
      <c r="C441" s="666" t="s">
        <v>3456</v>
      </c>
      <c r="D441" s="666" t="s">
        <v>500</v>
      </c>
      <c r="E441" s="666" t="s">
        <v>52</v>
      </c>
      <c r="F441" s="666" t="s">
        <v>3571</v>
      </c>
      <c r="G441" s="1245">
        <v>20000</v>
      </c>
      <c r="H441" s="1220" t="s">
        <v>3063</v>
      </c>
      <c r="I441" s="1355" t="s">
        <v>3453</v>
      </c>
      <c r="J441" s="1203"/>
      <c r="K441" s="1234" t="e">
        <f t="shared" ca="1" si="101"/>
        <v>#NAME?</v>
      </c>
      <c r="L441" s="1235" t="e">
        <f t="shared" ca="1" si="102"/>
        <v>#NAME?</v>
      </c>
      <c r="M441" s="1235"/>
      <c r="N441" s="1235"/>
      <c r="O441" s="1235">
        <v>4000</v>
      </c>
      <c r="P441" s="1356"/>
      <c r="Q441" s="10">
        <v>780</v>
      </c>
      <c r="S441" s="1238"/>
      <c r="U441" s="1239" t="e">
        <f t="shared" ca="1" si="46"/>
        <v>#NAME?</v>
      </c>
      <c r="V441" s="1239" t="e">
        <f t="shared" ca="1" si="49"/>
        <v>#NAME?</v>
      </c>
      <c r="W441" s="1240" t="e">
        <f t="shared" ca="1" si="47"/>
        <v>#NAME?</v>
      </c>
      <c r="X441" s="1378" t="e">
        <f t="shared" ca="1" si="48"/>
        <v>#NAME?</v>
      </c>
      <c r="Y441" s="666" t="s">
        <v>107</v>
      </c>
      <c r="Z441" s="666" t="s">
        <v>4515</v>
      </c>
    </row>
    <row r="442" spans="1:27" ht="18">
      <c r="A442" s="1377">
        <v>44907</v>
      </c>
      <c r="B442" s="666" t="s">
        <v>570</v>
      </c>
      <c r="C442" s="666" t="s">
        <v>3456</v>
      </c>
      <c r="D442" s="666" t="s">
        <v>3503</v>
      </c>
      <c r="E442" s="666" t="s">
        <v>86</v>
      </c>
      <c r="F442" s="666" t="s">
        <v>3657</v>
      </c>
      <c r="G442" s="1245">
        <v>20000</v>
      </c>
      <c r="H442" s="1220" t="s">
        <v>3063</v>
      </c>
      <c r="I442" s="1355" t="s">
        <v>3453</v>
      </c>
      <c r="J442" s="1203"/>
      <c r="K442" s="1234" t="e">
        <f t="shared" ca="1" si="101"/>
        <v>#NAME?</v>
      </c>
      <c r="L442" s="1235" t="e">
        <f t="shared" ca="1" si="102"/>
        <v>#NAME?</v>
      </c>
      <c r="M442" s="1235"/>
      <c r="N442" s="1235"/>
      <c r="O442" s="1235">
        <v>4000</v>
      </c>
      <c r="P442" s="1356"/>
      <c r="S442" s="1238"/>
      <c r="U442" s="1239" t="e">
        <f t="shared" ca="1" si="46"/>
        <v>#NAME?</v>
      </c>
      <c r="V442" s="1239" t="e">
        <f t="shared" ca="1" si="49"/>
        <v>#NAME?</v>
      </c>
      <c r="W442" s="1240" t="e">
        <f t="shared" ca="1" si="47"/>
        <v>#NAME?</v>
      </c>
      <c r="X442" s="1378" t="e">
        <f t="shared" ca="1" si="48"/>
        <v>#NAME?</v>
      </c>
      <c r="Y442" s="666" t="s">
        <v>1540</v>
      </c>
      <c r="Z442" s="666" t="s">
        <v>4516</v>
      </c>
    </row>
    <row r="443" spans="1:27" ht="18">
      <c r="A443" s="1377">
        <v>44908</v>
      </c>
      <c r="B443" s="666" t="s">
        <v>1170</v>
      </c>
      <c r="C443" s="666" t="s">
        <v>3456</v>
      </c>
      <c r="D443" s="666" t="s">
        <v>3532</v>
      </c>
      <c r="E443" s="666" t="s">
        <v>55</v>
      </c>
      <c r="F443" s="666" t="s">
        <v>3592</v>
      </c>
      <c r="G443" s="1245">
        <v>20000</v>
      </c>
      <c r="H443" s="1220" t="s">
        <v>3063</v>
      </c>
      <c r="I443" s="1355" t="s">
        <v>3453</v>
      </c>
      <c r="J443" s="1203"/>
      <c r="K443" s="1234" t="e">
        <f t="shared" ca="1" si="101"/>
        <v>#NAME?</v>
      </c>
      <c r="L443" s="1235" t="e">
        <f t="shared" ca="1" si="102"/>
        <v>#NAME?</v>
      </c>
      <c r="M443" s="1235"/>
      <c r="N443" s="1235"/>
      <c r="O443" s="1235">
        <v>4000</v>
      </c>
      <c r="P443" s="1356"/>
      <c r="S443" s="1238"/>
      <c r="U443" s="1239" t="e">
        <f t="shared" ca="1" si="46"/>
        <v>#NAME?</v>
      </c>
      <c r="V443" s="1239" t="e">
        <f t="shared" ca="1" si="49"/>
        <v>#NAME?</v>
      </c>
      <c r="W443" s="1240" t="e">
        <f t="shared" ca="1" si="47"/>
        <v>#NAME?</v>
      </c>
      <c r="X443" s="1378" t="e">
        <f t="shared" ca="1" si="48"/>
        <v>#NAME?</v>
      </c>
      <c r="Y443" s="666" t="s">
        <v>108</v>
      </c>
      <c r="Z443" s="666" t="s">
        <v>4517</v>
      </c>
    </row>
    <row r="444" spans="1:27" ht="18">
      <c r="A444" s="1377">
        <v>44909</v>
      </c>
      <c r="B444" s="666" t="s">
        <v>570</v>
      </c>
      <c r="C444" s="666" t="s">
        <v>3456</v>
      </c>
      <c r="D444" s="666" t="s">
        <v>3551</v>
      </c>
      <c r="E444" s="666" t="s">
        <v>86</v>
      </c>
      <c r="F444" s="666" t="s">
        <v>3498</v>
      </c>
      <c r="G444" s="1245">
        <v>20000</v>
      </c>
      <c r="H444" s="1220" t="s">
        <v>3063</v>
      </c>
      <c r="I444" s="1355" t="s">
        <v>3453</v>
      </c>
      <c r="J444" s="1203"/>
      <c r="K444" s="1234" t="e">
        <f t="shared" ca="1" si="101"/>
        <v>#NAME?</v>
      </c>
      <c r="L444" s="1235" t="e">
        <f t="shared" ca="1" si="102"/>
        <v>#NAME?</v>
      </c>
      <c r="M444" s="1235"/>
      <c r="N444" s="1235"/>
      <c r="O444" s="1235">
        <v>4000</v>
      </c>
      <c r="P444" s="1356"/>
      <c r="S444" s="1238"/>
      <c r="U444" s="1239" t="e">
        <f t="shared" ca="1" si="46"/>
        <v>#NAME?</v>
      </c>
      <c r="V444" s="1239" t="e">
        <f t="shared" ca="1" si="49"/>
        <v>#NAME?</v>
      </c>
      <c r="W444" s="1240" t="e">
        <f t="shared" ca="1" si="47"/>
        <v>#NAME?</v>
      </c>
      <c r="X444" s="1378" t="e">
        <f t="shared" ca="1" si="48"/>
        <v>#NAME?</v>
      </c>
      <c r="Y444" s="666" t="s">
        <v>107</v>
      </c>
      <c r="Z444" s="666" t="s">
        <v>4518</v>
      </c>
    </row>
    <row r="445" spans="1:27" ht="18">
      <c r="A445" s="1377">
        <v>44910</v>
      </c>
      <c r="B445" s="666" t="s">
        <v>570</v>
      </c>
      <c r="C445" s="666" t="s">
        <v>3456</v>
      </c>
      <c r="D445" s="666" t="s">
        <v>3503</v>
      </c>
      <c r="E445" s="666" t="s">
        <v>3079</v>
      </c>
      <c r="F445" s="666" t="s">
        <v>3477</v>
      </c>
      <c r="G445" s="1245">
        <v>20000</v>
      </c>
      <c r="H445" s="1220" t="s">
        <v>3063</v>
      </c>
      <c r="I445" s="1355" t="s">
        <v>3453</v>
      </c>
      <c r="J445" s="1203"/>
      <c r="K445" s="1234" t="e">
        <f t="shared" ca="1" si="101"/>
        <v>#NAME?</v>
      </c>
      <c r="L445" s="1235" t="e">
        <f t="shared" ca="1" si="102"/>
        <v>#NAME?</v>
      </c>
      <c r="M445" s="1235"/>
      <c r="N445" s="1235"/>
      <c r="O445" s="1235">
        <v>4000</v>
      </c>
      <c r="P445" s="1356"/>
      <c r="S445" s="1238"/>
      <c r="U445" s="1239" t="e">
        <f t="shared" ca="1" si="46"/>
        <v>#NAME?</v>
      </c>
      <c r="V445" s="1239" t="e">
        <f t="shared" ca="1" si="49"/>
        <v>#NAME?</v>
      </c>
      <c r="W445" s="1240" t="e">
        <f t="shared" ca="1" si="47"/>
        <v>#NAME?</v>
      </c>
      <c r="X445" s="1378" t="e">
        <f t="shared" ca="1" si="48"/>
        <v>#NAME?</v>
      </c>
      <c r="Y445" s="666" t="s">
        <v>1540</v>
      </c>
      <c r="Z445" s="666" t="s">
        <v>4519</v>
      </c>
    </row>
    <row r="446" spans="1:27" ht="18">
      <c r="A446" s="1377">
        <v>44910</v>
      </c>
      <c r="B446" s="666" t="s">
        <v>570</v>
      </c>
      <c r="C446" s="666" t="s">
        <v>3456</v>
      </c>
      <c r="D446" s="666" t="s">
        <v>3503</v>
      </c>
      <c r="E446" s="666" t="s">
        <v>55</v>
      </c>
      <c r="F446" s="666" t="s">
        <v>3466</v>
      </c>
      <c r="G446" s="1245">
        <v>20000</v>
      </c>
      <c r="H446" s="1220" t="s">
        <v>3063</v>
      </c>
      <c r="I446" s="1355" t="s">
        <v>3453</v>
      </c>
      <c r="J446" s="1203"/>
      <c r="K446" s="1234" t="e">
        <f t="shared" ca="1" si="101"/>
        <v>#NAME?</v>
      </c>
      <c r="L446" s="1235" t="e">
        <f t="shared" ca="1" si="102"/>
        <v>#NAME?</v>
      </c>
      <c r="M446" s="1235"/>
      <c r="N446" s="1235"/>
      <c r="O446" s="1235">
        <v>4000</v>
      </c>
      <c r="P446" s="1356"/>
      <c r="S446" s="1238"/>
      <c r="U446" s="1239" t="e">
        <f t="shared" ca="1" si="46"/>
        <v>#NAME?</v>
      </c>
      <c r="V446" s="1239" t="e">
        <f t="shared" ca="1" si="49"/>
        <v>#NAME?</v>
      </c>
      <c r="W446" s="1240" t="e">
        <f t="shared" ca="1" si="47"/>
        <v>#NAME?</v>
      </c>
      <c r="X446" s="1378" t="e">
        <f t="shared" ca="1" si="48"/>
        <v>#NAME?</v>
      </c>
      <c r="Y446" s="666" t="s">
        <v>1540</v>
      </c>
      <c r="Z446" s="666" t="s">
        <v>4520</v>
      </c>
    </row>
    <row r="447" spans="1:27" ht="18">
      <c r="A447" s="1377">
        <v>44910</v>
      </c>
      <c r="B447" s="666" t="s">
        <v>570</v>
      </c>
      <c r="C447" s="666" t="s">
        <v>3456</v>
      </c>
      <c r="D447" s="666" t="s">
        <v>3503</v>
      </c>
      <c r="E447" s="666" t="s">
        <v>3079</v>
      </c>
      <c r="F447" s="666"/>
      <c r="G447" s="1245">
        <v>20000</v>
      </c>
      <c r="H447" s="1220" t="s">
        <v>3063</v>
      </c>
      <c r="I447" s="1355" t="s">
        <v>3453</v>
      </c>
      <c r="J447" s="1203"/>
      <c r="K447" s="1234" t="e">
        <f t="shared" ca="1" si="101"/>
        <v>#NAME?</v>
      </c>
      <c r="L447" s="1235" t="e">
        <f t="shared" ca="1" si="102"/>
        <v>#NAME?</v>
      </c>
      <c r="M447" s="1235"/>
      <c r="N447" s="1235"/>
      <c r="O447" s="1235">
        <v>4000</v>
      </c>
      <c r="P447" s="1356"/>
      <c r="S447" s="1238"/>
      <c r="U447" s="1239" t="e">
        <f t="shared" ca="1" si="46"/>
        <v>#NAME?</v>
      </c>
      <c r="V447" s="1239" t="e">
        <f t="shared" ca="1" si="49"/>
        <v>#NAME?</v>
      </c>
      <c r="W447" s="1240" t="e">
        <f t="shared" ca="1" si="47"/>
        <v>#NAME?</v>
      </c>
      <c r="X447" s="1378" t="e">
        <f t="shared" ca="1" si="48"/>
        <v>#NAME?</v>
      </c>
      <c r="Y447" s="666" t="s">
        <v>1540</v>
      </c>
      <c r="Z447" s="666" t="s">
        <v>4521</v>
      </c>
    </row>
    <row r="448" spans="1:27" ht="18">
      <c r="A448" s="1377">
        <v>44910</v>
      </c>
      <c r="B448" s="666" t="s">
        <v>570</v>
      </c>
      <c r="C448" s="666" t="s">
        <v>3456</v>
      </c>
      <c r="D448" s="666" t="s">
        <v>3503</v>
      </c>
      <c r="E448" s="666" t="s">
        <v>3910</v>
      </c>
      <c r="F448" s="666" t="s">
        <v>3505</v>
      </c>
      <c r="G448" s="1245">
        <v>20000</v>
      </c>
      <c r="H448" s="1220" t="s">
        <v>3063</v>
      </c>
      <c r="I448" s="1355" t="s">
        <v>3453</v>
      </c>
      <c r="J448" s="1203"/>
      <c r="K448" s="1234" t="e">
        <f t="shared" ca="1" si="101"/>
        <v>#NAME?</v>
      </c>
      <c r="L448" s="1235" t="e">
        <f t="shared" ca="1" si="102"/>
        <v>#NAME?</v>
      </c>
      <c r="M448" s="1235"/>
      <c r="N448" s="1235"/>
      <c r="O448" s="1235">
        <v>4000</v>
      </c>
      <c r="P448" s="1356"/>
      <c r="S448" s="1238"/>
      <c r="U448" s="1239" t="e">
        <f t="shared" ca="1" si="46"/>
        <v>#NAME?</v>
      </c>
      <c r="V448" s="1239" t="e">
        <f t="shared" ca="1" si="49"/>
        <v>#NAME?</v>
      </c>
      <c r="W448" s="1240" t="e">
        <f t="shared" ca="1" si="47"/>
        <v>#NAME?</v>
      </c>
      <c r="X448" s="1378" t="e">
        <f t="shared" ca="1" si="48"/>
        <v>#NAME?</v>
      </c>
      <c r="Y448" s="666" t="s">
        <v>1540</v>
      </c>
      <c r="Z448" s="666" t="s">
        <v>4519</v>
      </c>
    </row>
    <row r="449" spans="1:27" ht="18">
      <c r="A449" s="1377">
        <v>44911</v>
      </c>
      <c r="B449" s="666" t="s">
        <v>1170</v>
      </c>
      <c r="C449" s="666" t="s">
        <v>3456</v>
      </c>
      <c r="D449" s="666" t="s">
        <v>3503</v>
      </c>
      <c r="E449" s="666" t="s">
        <v>52</v>
      </c>
      <c r="F449" s="666" t="s">
        <v>3463</v>
      </c>
      <c r="G449" s="1245">
        <v>20000</v>
      </c>
      <c r="H449" s="1220" t="s">
        <v>3063</v>
      </c>
      <c r="I449" s="1355" t="s">
        <v>3453</v>
      </c>
      <c r="J449" s="1203"/>
      <c r="K449" s="1234" t="e">
        <f t="shared" ca="1" si="101"/>
        <v>#NAME?</v>
      </c>
      <c r="L449" s="1235" t="e">
        <f t="shared" ca="1" si="102"/>
        <v>#NAME?</v>
      </c>
      <c r="M449" s="1235"/>
      <c r="N449" s="1235"/>
      <c r="O449" s="1235">
        <v>4000</v>
      </c>
      <c r="P449" s="1356"/>
      <c r="S449" s="1238"/>
      <c r="U449" s="1239" t="e">
        <f t="shared" ca="1" si="46"/>
        <v>#NAME?</v>
      </c>
      <c r="V449" s="1239" t="e">
        <f t="shared" ca="1" si="49"/>
        <v>#NAME?</v>
      </c>
      <c r="W449" s="1240" t="e">
        <f t="shared" ca="1" si="47"/>
        <v>#NAME?</v>
      </c>
      <c r="X449" s="1378" t="e">
        <f t="shared" ca="1" si="48"/>
        <v>#NAME?</v>
      </c>
      <c r="Y449" s="666" t="s">
        <v>1540</v>
      </c>
      <c r="Z449" s="666" t="s">
        <v>4522</v>
      </c>
    </row>
    <row r="450" spans="1:27" ht="18">
      <c r="A450" s="1377">
        <v>44911</v>
      </c>
      <c r="B450" s="666" t="s">
        <v>570</v>
      </c>
      <c r="C450" s="666" t="s">
        <v>3456</v>
      </c>
      <c r="D450" s="666" t="s">
        <v>3503</v>
      </c>
      <c r="E450" s="666" t="s">
        <v>52</v>
      </c>
      <c r="F450" s="666" t="s">
        <v>3571</v>
      </c>
      <c r="G450" s="1245">
        <v>20000</v>
      </c>
      <c r="H450" s="1220" t="s">
        <v>3063</v>
      </c>
      <c r="I450" s="1355" t="s">
        <v>3453</v>
      </c>
      <c r="J450" s="1203"/>
      <c r="K450" s="1234" t="e">
        <f t="shared" ca="1" si="101"/>
        <v>#NAME?</v>
      </c>
      <c r="L450" s="1235" t="e">
        <f t="shared" ca="1" si="102"/>
        <v>#NAME?</v>
      </c>
      <c r="M450" s="1235"/>
      <c r="N450" s="1235"/>
      <c r="O450" s="1235">
        <v>4000</v>
      </c>
      <c r="P450" s="1356"/>
      <c r="S450" s="1238"/>
      <c r="U450" s="1239" t="e">
        <f t="shared" ca="1" si="46"/>
        <v>#NAME?</v>
      </c>
      <c r="V450" s="1239" t="e">
        <f t="shared" ca="1" si="49"/>
        <v>#NAME?</v>
      </c>
      <c r="W450" s="1240" t="e">
        <f t="shared" ca="1" si="47"/>
        <v>#NAME?</v>
      </c>
      <c r="X450" s="1378" t="e">
        <f t="shared" ca="1" si="48"/>
        <v>#NAME?</v>
      </c>
      <c r="Y450" s="666" t="s">
        <v>1540</v>
      </c>
      <c r="Z450" s="666" t="s">
        <v>4523</v>
      </c>
    </row>
    <row r="451" spans="1:27" ht="18">
      <c r="A451" s="1377">
        <v>44912</v>
      </c>
      <c r="B451" s="666" t="s">
        <v>1170</v>
      </c>
      <c r="C451" s="666" t="s">
        <v>3456</v>
      </c>
      <c r="D451" s="666" t="s">
        <v>3503</v>
      </c>
      <c r="E451" s="666" t="s">
        <v>98</v>
      </c>
      <c r="F451" s="666" t="s">
        <v>3517</v>
      </c>
      <c r="G451" s="1245">
        <v>20000</v>
      </c>
      <c r="H451" s="1220" t="s">
        <v>3063</v>
      </c>
      <c r="I451" s="1355" t="s">
        <v>3453</v>
      </c>
      <c r="J451" s="1203"/>
      <c r="K451" s="1234" t="e">
        <f t="shared" ca="1" si="101"/>
        <v>#NAME?</v>
      </c>
      <c r="L451" s="1235" t="e">
        <f t="shared" ca="1" si="102"/>
        <v>#NAME?</v>
      </c>
      <c r="M451" s="1235"/>
      <c r="N451" s="1235"/>
      <c r="O451" s="1235">
        <v>4000</v>
      </c>
      <c r="P451" s="1356"/>
      <c r="S451" s="1238"/>
      <c r="U451" s="1239" t="e">
        <f t="shared" ca="1" si="46"/>
        <v>#NAME?</v>
      </c>
      <c r="V451" s="1239" t="e">
        <f t="shared" ca="1" si="49"/>
        <v>#NAME?</v>
      </c>
      <c r="W451" s="1240" t="e">
        <f t="shared" ca="1" si="47"/>
        <v>#NAME?</v>
      </c>
      <c r="X451" s="1378" t="e">
        <f t="shared" ca="1" si="48"/>
        <v>#NAME?</v>
      </c>
      <c r="Y451" s="666" t="s">
        <v>1540</v>
      </c>
      <c r="Z451" s="666" t="s">
        <v>4524</v>
      </c>
    </row>
    <row r="452" spans="1:27" ht="18">
      <c r="A452" s="1377">
        <v>44912</v>
      </c>
      <c r="B452" s="666" t="s">
        <v>570</v>
      </c>
      <c r="C452" s="666" t="s">
        <v>3456</v>
      </c>
      <c r="D452" s="666" t="s">
        <v>3503</v>
      </c>
      <c r="E452" s="666" t="s">
        <v>98</v>
      </c>
      <c r="F452" s="666" t="s">
        <v>3545</v>
      </c>
      <c r="G452" s="1245">
        <v>20000</v>
      </c>
      <c r="H452" s="1220" t="s">
        <v>3063</v>
      </c>
      <c r="I452" s="1355" t="s">
        <v>3453</v>
      </c>
      <c r="J452" s="1203"/>
      <c r="K452" s="1234" t="e">
        <f t="shared" ca="1" si="101"/>
        <v>#NAME?</v>
      </c>
      <c r="L452" s="1235" t="e">
        <f t="shared" ca="1" si="102"/>
        <v>#NAME?</v>
      </c>
      <c r="M452" s="1235"/>
      <c r="N452" s="1235"/>
      <c r="O452" s="1235">
        <v>4000</v>
      </c>
      <c r="P452" s="1356"/>
      <c r="S452" s="1238"/>
      <c r="U452" s="1239" t="e">
        <f t="shared" ca="1" si="46"/>
        <v>#NAME?</v>
      </c>
      <c r="V452" s="1239" t="e">
        <f t="shared" ca="1" si="49"/>
        <v>#NAME?</v>
      </c>
      <c r="W452" s="1240" t="e">
        <f t="shared" ca="1" si="47"/>
        <v>#NAME?</v>
      </c>
      <c r="X452" s="1378" t="e">
        <f t="shared" ca="1" si="48"/>
        <v>#NAME?</v>
      </c>
      <c r="Y452" s="666" t="s">
        <v>1540</v>
      </c>
      <c r="Z452" s="666" t="s">
        <v>4525</v>
      </c>
    </row>
    <row r="453" spans="1:27" ht="18">
      <c r="A453" s="1377">
        <v>44912</v>
      </c>
      <c r="B453" s="666" t="s">
        <v>570</v>
      </c>
      <c r="C453" s="666" t="s">
        <v>3456</v>
      </c>
      <c r="D453" s="666" t="s">
        <v>3503</v>
      </c>
      <c r="E453" s="666" t="s">
        <v>52</v>
      </c>
      <c r="F453" s="666" t="s">
        <v>3714</v>
      </c>
      <c r="G453" s="1245">
        <v>20000</v>
      </c>
      <c r="H453" s="1220" t="s">
        <v>3063</v>
      </c>
      <c r="I453" s="1355" t="s">
        <v>3453</v>
      </c>
      <c r="J453" s="1203"/>
      <c r="K453" s="1234" t="e">
        <f t="shared" ca="1" si="101"/>
        <v>#NAME?</v>
      </c>
      <c r="L453" s="1235" t="e">
        <f t="shared" ca="1" si="102"/>
        <v>#NAME?</v>
      </c>
      <c r="M453" s="1235"/>
      <c r="N453" s="1235"/>
      <c r="O453" s="1235">
        <v>4000</v>
      </c>
      <c r="P453" s="1356"/>
      <c r="S453" s="1238"/>
      <c r="U453" s="1239" t="e">
        <f t="shared" ca="1" si="46"/>
        <v>#NAME?</v>
      </c>
      <c r="V453" s="1239" t="e">
        <f t="shared" ca="1" si="49"/>
        <v>#NAME?</v>
      </c>
      <c r="W453" s="1240" t="e">
        <f t="shared" ca="1" si="47"/>
        <v>#NAME?</v>
      </c>
      <c r="X453" s="1378" t="e">
        <f t="shared" ca="1" si="48"/>
        <v>#NAME?</v>
      </c>
      <c r="Y453" s="666" t="s">
        <v>1540</v>
      </c>
      <c r="Z453" s="666" t="s">
        <v>4526</v>
      </c>
    </row>
    <row r="454" spans="1:27" ht="18">
      <c r="A454" s="1379">
        <v>44914</v>
      </c>
      <c r="B454" s="284" t="s">
        <v>1170</v>
      </c>
      <c r="C454" s="284" t="s">
        <v>3456</v>
      </c>
      <c r="D454" s="284" t="s">
        <v>3503</v>
      </c>
      <c r="E454" s="284" t="s">
        <v>55</v>
      </c>
      <c r="F454" s="284" t="s">
        <v>3498</v>
      </c>
      <c r="G454" s="1342">
        <v>20000</v>
      </c>
      <c r="H454" s="1268" t="s">
        <v>3063</v>
      </c>
      <c r="I454" s="1380" t="s">
        <v>3453</v>
      </c>
      <c r="J454" s="1381"/>
      <c r="K454" s="1271" t="e">
        <f t="shared" ca="1" si="101"/>
        <v>#NAME?</v>
      </c>
      <c r="L454" s="1272" t="e">
        <f t="shared" ca="1" si="102"/>
        <v>#NAME?</v>
      </c>
      <c r="M454" s="1272"/>
      <c r="N454" s="1272"/>
      <c r="O454" s="1272">
        <v>4000</v>
      </c>
      <c r="P454" s="1384"/>
      <c r="Q454" s="81"/>
      <c r="R454" s="81"/>
      <c r="S454" s="1275"/>
      <c r="T454" s="81"/>
      <c r="U454" s="1239" t="e">
        <f t="shared" ca="1" si="46"/>
        <v>#NAME?</v>
      </c>
      <c r="V454" s="1239" t="e">
        <f t="shared" ca="1" si="49"/>
        <v>#NAME?</v>
      </c>
      <c r="W454" s="1240" t="e">
        <f t="shared" ca="1" si="47"/>
        <v>#NAME?</v>
      </c>
      <c r="X454" s="1383" t="e">
        <f t="shared" ca="1" si="48"/>
        <v>#NAME?</v>
      </c>
      <c r="Y454" s="284" t="s">
        <v>1540</v>
      </c>
      <c r="Z454" s="284" t="s">
        <v>4527</v>
      </c>
      <c r="AA454" s="81"/>
    </row>
    <row r="455" spans="1:27" ht="18">
      <c r="A455" s="1377">
        <v>44916</v>
      </c>
      <c r="B455" s="666" t="s">
        <v>1170</v>
      </c>
      <c r="C455" s="666" t="s">
        <v>3456</v>
      </c>
      <c r="D455" s="666" t="s">
        <v>3503</v>
      </c>
      <c r="E455" s="666" t="s">
        <v>52</v>
      </c>
      <c r="F455" s="666" t="s">
        <v>3547</v>
      </c>
      <c r="G455" s="1245">
        <v>20000</v>
      </c>
      <c r="H455" s="1220" t="s">
        <v>3063</v>
      </c>
      <c r="I455" s="1355" t="s">
        <v>3453</v>
      </c>
      <c r="J455" s="1203"/>
      <c r="K455" s="1234" t="e">
        <f t="shared" ca="1" si="101"/>
        <v>#NAME?</v>
      </c>
      <c r="L455" s="1235" t="e">
        <f t="shared" ca="1" si="102"/>
        <v>#NAME?</v>
      </c>
      <c r="M455" s="1235"/>
      <c r="N455" s="1235"/>
      <c r="O455" s="1235">
        <v>4000</v>
      </c>
      <c r="P455" s="1356"/>
      <c r="S455" s="1238"/>
      <c r="U455" s="1239" t="e">
        <f t="shared" ca="1" si="46"/>
        <v>#NAME?</v>
      </c>
      <c r="V455" s="1239" t="e">
        <f t="shared" ca="1" si="49"/>
        <v>#NAME?</v>
      </c>
      <c r="W455" s="1240" t="e">
        <f t="shared" ca="1" si="47"/>
        <v>#NAME?</v>
      </c>
      <c r="X455" s="1378" t="e">
        <f t="shared" ca="1" si="48"/>
        <v>#NAME?</v>
      </c>
      <c r="Y455" s="666" t="s">
        <v>1540</v>
      </c>
      <c r="Z455" s="666" t="s">
        <v>4528</v>
      </c>
    </row>
    <row r="456" spans="1:27" ht="18">
      <c r="A456" s="1377">
        <v>44922</v>
      </c>
      <c r="B456" s="666" t="s">
        <v>1170</v>
      </c>
      <c r="C456" s="666" t="s">
        <v>3456</v>
      </c>
      <c r="D456" s="666" t="s">
        <v>3503</v>
      </c>
      <c r="E456" s="666" t="s">
        <v>52</v>
      </c>
      <c r="F456" s="666" t="s">
        <v>3545</v>
      </c>
      <c r="G456" s="1245">
        <v>20000</v>
      </c>
      <c r="H456" s="1220" t="s">
        <v>3063</v>
      </c>
      <c r="I456" s="1355" t="s">
        <v>3453</v>
      </c>
      <c r="J456" s="1203"/>
      <c r="K456" s="1234" t="e">
        <f t="shared" ca="1" si="101"/>
        <v>#NAME?</v>
      </c>
      <c r="L456" s="1235" t="e">
        <f t="shared" ca="1" si="102"/>
        <v>#NAME?</v>
      </c>
      <c r="M456" s="1235"/>
      <c r="N456" s="1235"/>
      <c r="O456" s="1235">
        <v>4000</v>
      </c>
      <c r="P456" s="1356"/>
      <c r="S456" s="1238"/>
      <c r="U456" s="1239" t="e">
        <f t="shared" ca="1" si="46"/>
        <v>#NAME?</v>
      </c>
      <c r="V456" s="1239" t="e">
        <f t="shared" ca="1" si="49"/>
        <v>#NAME?</v>
      </c>
      <c r="W456" s="1240" t="e">
        <f t="shared" ca="1" si="47"/>
        <v>#NAME?</v>
      </c>
      <c r="X456" s="1378" t="e">
        <f t="shared" ca="1" si="48"/>
        <v>#NAME?</v>
      </c>
      <c r="Y456" s="666" t="s">
        <v>1540</v>
      </c>
      <c r="Z456" s="666" t="s">
        <v>4529</v>
      </c>
    </row>
    <row r="457" spans="1:27" ht="18">
      <c r="A457" s="1377">
        <v>44923</v>
      </c>
      <c r="B457" s="666" t="s">
        <v>1170</v>
      </c>
      <c r="C457" s="666" t="s">
        <v>3456</v>
      </c>
      <c r="D457" s="666" t="s">
        <v>3503</v>
      </c>
      <c r="E457" s="666" t="s">
        <v>52</v>
      </c>
      <c r="F457" s="666" t="s">
        <v>3545</v>
      </c>
      <c r="G457" s="1245">
        <v>20000</v>
      </c>
      <c r="H457" s="1220" t="s">
        <v>3063</v>
      </c>
      <c r="I457" s="1355" t="s">
        <v>3453</v>
      </c>
      <c r="J457" s="1203"/>
      <c r="K457" s="1234" t="e">
        <f t="shared" ca="1" si="101"/>
        <v>#NAME?</v>
      </c>
      <c r="L457" s="1235" t="e">
        <f t="shared" ca="1" si="102"/>
        <v>#NAME?</v>
      </c>
      <c r="M457" s="1235"/>
      <c r="N457" s="1235"/>
      <c r="O457" s="1235">
        <v>4000</v>
      </c>
      <c r="P457" s="1356"/>
      <c r="S457" s="1238"/>
      <c r="U457" s="1239" t="e">
        <f t="shared" ca="1" si="46"/>
        <v>#NAME?</v>
      </c>
      <c r="V457" s="1239" t="e">
        <f t="shared" ca="1" si="49"/>
        <v>#NAME?</v>
      </c>
      <c r="W457" s="1240" t="e">
        <f t="shared" ca="1" si="47"/>
        <v>#NAME?</v>
      </c>
      <c r="X457" s="1378" t="e">
        <f t="shared" ca="1" si="48"/>
        <v>#NAME?</v>
      </c>
      <c r="Y457" s="666" t="s">
        <v>1540</v>
      </c>
      <c r="Z457" s="666" t="s">
        <v>4530</v>
      </c>
    </row>
    <row r="458" spans="1:27" ht="18">
      <c r="A458" s="1385">
        <v>44923</v>
      </c>
      <c r="B458" s="1345" t="s">
        <v>570</v>
      </c>
      <c r="C458" s="1345" t="s">
        <v>3456</v>
      </c>
      <c r="D458" s="1345" t="s">
        <v>3503</v>
      </c>
      <c r="E458" s="1345" t="s">
        <v>52</v>
      </c>
      <c r="F458" s="1345" t="s">
        <v>3545</v>
      </c>
      <c r="G458" s="1361">
        <v>20000</v>
      </c>
      <c r="H458" s="1249" t="s">
        <v>3063</v>
      </c>
      <c r="I458" s="1362" t="s">
        <v>3453</v>
      </c>
      <c r="J458" s="1363"/>
      <c r="K458" s="1252" t="e">
        <f t="shared" ca="1" si="101"/>
        <v>#NAME?</v>
      </c>
      <c r="L458" s="1253" t="e">
        <f t="shared" ca="1" si="102"/>
        <v>#NAME?</v>
      </c>
      <c r="M458" s="1253"/>
      <c r="N458" s="1253"/>
      <c r="O458" s="1253">
        <v>4000</v>
      </c>
      <c r="P458" s="1352"/>
      <c r="Q458" s="1260"/>
      <c r="R458" s="1260"/>
      <c r="S458" s="1263"/>
      <c r="T458" s="1260"/>
      <c r="U458" s="1239" t="e">
        <f t="shared" ca="1" si="46"/>
        <v>#NAME?</v>
      </c>
      <c r="V458" s="1239" t="e">
        <f t="shared" ca="1" si="49"/>
        <v>#NAME?</v>
      </c>
      <c r="W458" s="1240" t="e">
        <f t="shared" ca="1" si="47"/>
        <v>#NAME?</v>
      </c>
      <c r="X458" s="1387" t="e">
        <f t="shared" ca="1" si="48"/>
        <v>#NAME?</v>
      </c>
      <c r="Y458" s="1345" t="s">
        <v>1540</v>
      </c>
      <c r="Z458" s="1345" t="s">
        <v>4531</v>
      </c>
      <c r="AA458" s="1260"/>
    </row>
    <row r="459" spans="1:27" ht="18">
      <c r="A459" s="1377">
        <v>44924</v>
      </c>
      <c r="B459" s="666" t="s">
        <v>1170</v>
      </c>
      <c r="C459" s="666" t="s">
        <v>3456</v>
      </c>
      <c r="D459" s="666" t="s">
        <v>3503</v>
      </c>
      <c r="E459" s="666" t="s">
        <v>52</v>
      </c>
      <c r="F459" s="666" t="s">
        <v>3545</v>
      </c>
      <c r="G459" s="1245">
        <v>20000</v>
      </c>
      <c r="H459" s="1220" t="s">
        <v>3063</v>
      </c>
      <c r="I459" s="1355" t="s">
        <v>3453</v>
      </c>
      <c r="J459" s="1203"/>
      <c r="K459" s="1234" t="e">
        <f t="shared" ca="1" si="101"/>
        <v>#NAME?</v>
      </c>
      <c r="L459" s="1235" t="e">
        <f t="shared" ca="1" si="102"/>
        <v>#NAME?</v>
      </c>
      <c r="M459" s="1235"/>
      <c r="N459" s="1235"/>
      <c r="O459" s="1235">
        <v>4000</v>
      </c>
      <c r="P459" s="1356"/>
      <c r="S459" s="1238"/>
      <c r="U459" s="1239" t="e">
        <f t="shared" ca="1" si="46"/>
        <v>#NAME?</v>
      </c>
      <c r="V459" s="1239" t="e">
        <f t="shared" ca="1" si="49"/>
        <v>#NAME?</v>
      </c>
      <c r="W459" s="1240" t="e">
        <f t="shared" ca="1" si="47"/>
        <v>#NAME?</v>
      </c>
      <c r="X459" s="1378" t="e">
        <f t="shared" ca="1" si="48"/>
        <v>#NAME?</v>
      </c>
      <c r="Y459" s="666" t="s">
        <v>1540</v>
      </c>
      <c r="Z459" s="666" t="s">
        <v>4532</v>
      </c>
    </row>
    <row r="460" spans="1:27" ht="18">
      <c r="A460" s="1377">
        <v>44926</v>
      </c>
      <c r="B460" s="666" t="s">
        <v>570</v>
      </c>
      <c r="C460" s="666" t="s">
        <v>3446</v>
      </c>
      <c r="D460" s="666" t="s">
        <v>3470</v>
      </c>
      <c r="E460" s="666" t="s">
        <v>1798</v>
      </c>
      <c r="F460" s="666" t="s">
        <v>3545</v>
      </c>
      <c r="G460" s="1245">
        <f>900/0.0517</f>
        <v>17408.123791102513</v>
      </c>
      <c r="H460" s="1220" t="s">
        <v>3063</v>
      </c>
      <c r="I460" s="1355" t="s">
        <v>3450</v>
      </c>
      <c r="J460" s="1203"/>
      <c r="K460" s="1234" t="e">
        <f t="shared" ca="1" si="101"/>
        <v>#NAME?</v>
      </c>
      <c r="L460" s="1235" t="e">
        <f t="shared" ca="1" si="102"/>
        <v>#NAME?</v>
      </c>
      <c r="M460" s="1235"/>
      <c r="N460" s="1235"/>
      <c r="O460" s="1235">
        <v>6000</v>
      </c>
      <c r="P460" s="1356"/>
      <c r="S460" s="1238"/>
      <c r="U460" s="1239" t="e">
        <f t="shared" ca="1" si="46"/>
        <v>#NAME?</v>
      </c>
      <c r="V460" s="1239" t="e">
        <f t="shared" ca="1" si="49"/>
        <v>#NAME?</v>
      </c>
      <c r="W460" s="1240" t="e">
        <f t="shared" ca="1" si="47"/>
        <v>#NAME?</v>
      </c>
      <c r="X460" s="1378" t="e">
        <f t="shared" ca="1" si="48"/>
        <v>#NAME?</v>
      </c>
      <c r="Y460" s="666" t="s">
        <v>108</v>
      </c>
      <c r="Z460" s="666" t="s">
        <v>4533</v>
      </c>
    </row>
    <row r="461" spans="1:27" ht="18">
      <c r="A461" s="1377">
        <v>44912</v>
      </c>
      <c r="B461" s="666" t="s">
        <v>1170</v>
      </c>
      <c r="C461" s="666" t="s">
        <v>3456</v>
      </c>
      <c r="D461" s="666" t="s">
        <v>3557</v>
      </c>
      <c r="E461" s="666" t="s">
        <v>8</v>
      </c>
      <c r="F461" s="666" t="s">
        <v>3547</v>
      </c>
      <c r="G461" s="1245">
        <f>1100/0.0517</f>
        <v>21276.59574468085</v>
      </c>
      <c r="H461" s="1220" t="s">
        <v>3063</v>
      </c>
      <c r="I461" s="1355" t="s">
        <v>3450</v>
      </c>
      <c r="J461" s="1203"/>
      <c r="K461" s="1234" t="e">
        <f t="shared" ca="1" si="101"/>
        <v>#NAME?</v>
      </c>
      <c r="L461" s="1235" t="e">
        <f t="shared" ca="1" si="102"/>
        <v>#NAME?</v>
      </c>
      <c r="M461" s="1235"/>
      <c r="N461" s="1235"/>
      <c r="O461" s="1235">
        <v>5000</v>
      </c>
      <c r="P461" s="1356"/>
      <c r="S461" s="1238"/>
      <c r="U461" s="1239" t="e">
        <f t="shared" ca="1" si="46"/>
        <v>#NAME?</v>
      </c>
      <c r="V461" s="1239" t="e">
        <f t="shared" ca="1" si="49"/>
        <v>#NAME?</v>
      </c>
      <c r="W461" s="1240" t="e">
        <f t="shared" ca="1" si="47"/>
        <v>#NAME?</v>
      </c>
      <c r="X461" s="1378" t="e">
        <f t="shared" ca="1" si="48"/>
        <v>#NAME?</v>
      </c>
      <c r="Y461" s="666" t="s">
        <v>107</v>
      </c>
      <c r="Z461" s="666" t="s">
        <v>4534</v>
      </c>
    </row>
    <row r="462" spans="1:27" ht="18">
      <c r="A462" s="1377">
        <v>44906</v>
      </c>
      <c r="B462" s="666" t="s">
        <v>570</v>
      </c>
      <c r="C462" s="666" t="s">
        <v>3456</v>
      </c>
      <c r="D462" s="666" t="s">
        <v>3447</v>
      </c>
      <c r="E462" s="666" t="s">
        <v>110</v>
      </c>
      <c r="F462" s="666"/>
      <c r="G462" s="1245">
        <f t="shared" ref="G462:G463" si="103">1600/0.0517</f>
        <v>30947.775628626692</v>
      </c>
      <c r="H462" s="1220" t="s">
        <v>3063</v>
      </c>
      <c r="I462" s="1355" t="s">
        <v>3450</v>
      </c>
      <c r="J462" s="1368">
        <v>9671</v>
      </c>
      <c r="K462" s="1234" t="e">
        <f t="shared" ca="1" si="101"/>
        <v>#NAME?</v>
      </c>
      <c r="L462" s="1235" t="e">
        <f t="shared" ca="1" si="102"/>
        <v>#NAME?</v>
      </c>
      <c r="M462" s="1235"/>
      <c r="N462" s="1235"/>
      <c r="O462" s="1235">
        <v>5000</v>
      </c>
      <c r="P462" s="1356"/>
      <c r="Q462" s="10">
        <v>260</v>
      </c>
      <c r="S462" s="1238"/>
      <c r="U462" s="1239" t="e">
        <f t="shared" ca="1" si="46"/>
        <v>#NAME?</v>
      </c>
      <c r="V462" s="1239" t="e">
        <f t="shared" ca="1" si="49"/>
        <v>#NAME?</v>
      </c>
      <c r="W462" s="1240" t="e">
        <f t="shared" ca="1" si="47"/>
        <v>#NAME?</v>
      </c>
      <c r="X462" s="1378" t="e">
        <f t="shared" ca="1" si="48"/>
        <v>#NAME?</v>
      </c>
      <c r="Y462" s="666" t="s">
        <v>107</v>
      </c>
      <c r="Z462" s="666" t="s">
        <v>4535</v>
      </c>
    </row>
    <row r="463" spans="1:27" ht="18">
      <c r="A463" s="1377">
        <v>44920</v>
      </c>
      <c r="B463" s="666" t="s">
        <v>570</v>
      </c>
      <c r="C463" s="666" t="s">
        <v>3456</v>
      </c>
      <c r="D463" s="666" t="s">
        <v>3447</v>
      </c>
      <c r="E463" s="666" t="s">
        <v>1798</v>
      </c>
      <c r="F463" s="666" t="s">
        <v>3501</v>
      </c>
      <c r="G463" s="1245">
        <f t="shared" si="103"/>
        <v>30947.775628626692</v>
      </c>
      <c r="H463" s="1220" t="s">
        <v>3063</v>
      </c>
      <c r="I463" s="1355" t="s">
        <v>3450</v>
      </c>
      <c r="J463" s="1203">
        <v>9671</v>
      </c>
      <c r="K463" s="1234" t="e">
        <f t="shared" ca="1" si="101"/>
        <v>#NAME?</v>
      </c>
      <c r="L463" s="1235" t="e">
        <f t="shared" ca="1" si="102"/>
        <v>#NAME?</v>
      </c>
      <c r="M463" s="1235"/>
      <c r="N463" s="1235"/>
      <c r="O463" s="1235">
        <v>5000</v>
      </c>
      <c r="P463" s="1356"/>
      <c r="Q463" s="10">
        <v>780</v>
      </c>
      <c r="S463" s="1238"/>
      <c r="U463" s="1239" t="e">
        <f t="shared" ca="1" si="46"/>
        <v>#NAME?</v>
      </c>
      <c r="V463" s="1239" t="e">
        <f t="shared" ca="1" si="49"/>
        <v>#NAME?</v>
      </c>
      <c r="W463" s="1240" t="e">
        <f t="shared" ca="1" si="47"/>
        <v>#NAME?</v>
      </c>
      <c r="X463" s="1378" t="e">
        <f t="shared" ca="1" si="48"/>
        <v>#NAME?</v>
      </c>
      <c r="Y463" s="666" t="s">
        <v>107</v>
      </c>
      <c r="Z463" s="666" t="s">
        <v>4536</v>
      </c>
    </row>
    <row r="464" spans="1:27" ht="18">
      <c r="A464" s="1377">
        <v>44904</v>
      </c>
      <c r="B464" s="666" t="s">
        <v>3473</v>
      </c>
      <c r="C464" s="666"/>
      <c r="D464" s="666" t="s">
        <v>4537</v>
      </c>
      <c r="E464" s="666" t="s">
        <v>86</v>
      </c>
      <c r="F464" s="666" t="s">
        <v>3547</v>
      </c>
      <c r="G464" s="1245">
        <f>750/0.0517</f>
        <v>14506.769825918762</v>
      </c>
      <c r="H464" s="1220" t="s">
        <v>3063</v>
      </c>
      <c r="I464" s="1355" t="s">
        <v>3450</v>
      </c>
      <c r="J464" s="1203"/>
      <c r="K464" s="1234">
        <v>1200</v>
      </c>
      <c r="L464" s="1235">
        <v>1000</v>
      </c>
      <c r="M464" s="1235"/>
      <c r="N464" s="1235"/>
      <c r="O464" s="1235">
        <v>3000</v>
      </c>
      <c r="P464" s="1356"/>
      <c r="Q464" s="1239"/>
      <c r="R464" s="1239"/>
      <c r="S464" s="1237"/>
      <c r="T464" s="1239"/>
      <c r="U464" s="1239">
        <f t="shared" si="46"/>
        <v>12306.769825918762</v>
      </c>
      <c r="V464" s="1239">
        <f t="shared" si="49"/>
        <v>1118.7972569017056</v>
      </c>
      <c r="W464" s="1240">
        <f t="shared" si="47"/>
        <v>8187.9725690170562</v>
      </c>
      <c r="X464" s="1378">
        <f t="shared" si="48"/>
        <v>0.56442424242424238</v>
      </c>
      <c r="Y464" s="666" t="s">
        <v>107</v>
      </c>
      <c r="Z464" s="666" t="s">
        <v>4538</v>
      </c>
    </row>
    <row r="465" spans="1:27" ht="18">
      <c r="A465" s="1388">
        <v>44903</v>
      </c>
      <c r="B465" s="666" t="s">
        <v>570</v>
      </c>
      <c r="C465" s="666" t="s">
        <v>3456</v>
      </c>
      <c r="D465" s="666" t="s">
        <v>4537</v>
      </c>
      <c r="E465" s="666" t="s">
        <v>86</v>
      </c>
      <c r="F465" s="666" t="s">
        <v>3547</v>
      </c>
      <c r="G465" s="1245">
        <f t="shared" ref="G465:G466" si="104">1050/0.0517</f>
        <v>20309.477756286266</v>
      </c>
      <c r="H465" s="1220" t="s">
        <v>3063</v>
      </c>
      <c r="I465" s="1355" t="s">
        <v>3450</v>
      </c>
      <c r="J465" s="1368"/>
      <c r="K465" s="1234" t="e">
        <f t="shared" ref="K465:K467" ca="1" si="105">_xludf.IFS(C465="成田机场",3000,C465="羽田机场",1200,D465="NearMe",1000,D465="VIP-limo",G465*0.12)</f>
        <v>#NAME?</v>
      </c>
      <c r="L465" s="1235" t="e">
        <f t="shared" ref="L465:L467" ca="1" si="106">_xludf.IFS(C465="成田机场",4000,C465="羽田机场",1000,D465="VIP-limo",0)</f>
        <v>#NAME?</v>
      </c>
      <c r="M465" s="1235"/>
      <c r="N465" s="1235"/>
      <c r="O465" s="1235">
        <v>4000</v>
      </c>
      <c r="P465" s="1356"/>
      <c r="Q465" s="1239"/>
      <c r="R465" s="1239"/>
      <c r="S465" s="1237"/>
      <c r="T465" s="1239"/>
      <c r="U465" s="1239" t="e">
        <f t="shared" ca="1" si="46"/>
        <v>#NAME?</v>
      </c>
      <c r="V465" s="1239" t="e">
        <f t="shared" ca="1" si="49"/>
        <v>#NAME?</v>
      </c>
      <c r="W465" s="1240" t="e">
        <f t="shared" ca="1" si="47"/>
        <v>#NAME?</v>
      </c>
      <c r="X465" s="1378" t="e">
        <f t="shared" ca="1" si="48"/>
        <v>#NAME?</v>
      </c>
      <c r="Y465" s="666" t="s">
        <v>107</v>
      </c>
      <c r="Z465" s="666" t="s">
        <v>4539</v>
      </c>
    </row>
    <row r="466" spans="1:27" ht="18">
      <c r="A466" s="1377">
        <v>44909</v>
      </c>
      <c r="B466" s="666" t="s">
        <v>1170</v>
      </c>
      <c r="C466" s="666" t="s">
        <v>3456</v>
      </c>
      <c r="D466" s="666" t="s">
        <v>4537</v>
      </c>
      <c r="E466" s="666" t="s">
        <v>86</v>
      </c>
      <c r="F466" s="666" t="s">
        <v>3463</v>
      </c>
      <c r="G466" s="1245">
        <f t="shared" si="104"/>
        <v>20309.477756286266</v>
      </c>
      <c r="H466" s="1220" t="s">
        <v>3063</v>
      </c>
      <c r="I466" s="1355" t="s">
        <v>3450</v>
      </c>
      <c r="J466" s="1203"/>
      <c r="K466" s="1234" t="e">
        <f t="shared" ca="1" si="105"/>
        <v>#NAME?</v>
      </c>
      <c r="L466" s="1235" t="e">
        <f t="shared" ca="1" si="106"/>
        <v>#NAME?</v>
      </c>
      <c r="M466" s="1235"/>
      <c r="N466" s="1235"/>
      <c r="O466" s="1235">
        <v>4000</v>
      </c>
      <c r="P466" s="1356"/>
      <c r="S466" s="1238"/>
      <c r="U466" s="1239" t="e">
        <f t="shared" ca="1" si="46"/>
        <v>#NAME?</v>
      </c>
      <c r="V466" s="1239" t="e">
        <f t="shared" ca="1" si="49"/>
        <v>#NAME?</v>
      </c>
      <c r="W466" s="1240" t="e">
        <f t="shared" ca="1" si="47"/>
        <v>#NAME?</v>
      </c>
      <c r="X466" s="1378" t="e">
        <f t="shared" ca="1" si="48"/>
        <v>#NAME?</v>
      </c>
      <c r="Y466" s="666" t="s">
        <v>107</v>
      </c>
      <c r="Z466" s="666" t="s">
        <v>4540</v>
      </c>
    </row>
    <row r="467" spans="1:27" ht="18">
      <c r="A467" s="1388">
        <v>44896</v>
      </c>
      <c r="B467" s="666" t="s">
        <v>570</v>
      </c>
      <c r="C467" s="666" t="s">
        <v>3446</v>
      </c>
      <c r="D467" s="666" t="s">
        <v>3807</v>
      </c>
      <c r="E467" s="666" t="s">
        <v>86</v>
      </c>
      <c r="F467" s="666" t="s">
        <v>3547</v>
      </c>
      <c r="G467" s="1245">
        <v>16150</v>
      </c>
      <c r="H467" s="1220" t="s">
        <v>3063</v>
      </c>
      <c r="I467" s="1355" t="s">
        <v>3453</v>
      </c>
      <c r="J467" s="1358">
        <v>1615</v>
      </c>
      <c r="K467" s="1234" t="e">
        <f t="shared" ca="1" si="105"/>
        <v>#NAME?</v>
      </c>
      <c r="L467" s="1235" t="e">
        <f t="shared" ca="1" si="106"/>
        <v>#NAME?</v>
      </c>
      <c r="M467" s="1235"/>
      <c r="N467" s="1235"/>
      <c r="O467" s="1235">
        <v>3000</v>
      </c>
      <c r="P467" s="1356"/>
      <c r="Q467" s="1239"/>
      <c r="R467" s="1239"/>
      <c r="S467" s="1237"/>
      <c r="T467" s="1239"/>
      <c r="U467" s="1239" t="e">
        <f t="shared" ca="1" si="46"/>
        <v>#NAME?</v>
      </c>
      <c r="V467" s="1239" t="e">
        <f t="shared" ca="1" si="49"/>
        <v>#NAME?</v>
      </c>
      <c r="W467" s="1240" t="e">
        <f t="shared" ca="1" si="47"/>
        <v>#NAME?</v>
      </c>
      <c r="X467" s="1378" t="e">
        <f t="shared" ca="1" si="48"/>
        <v>#NAME?</v>
      </c>
      <c r="Y467" s="666" t="s">
        <v>105</v>
      </c>
      <c r="Z467" s="666" t="s">
        <v>4541</v>
      </c>
    </row>
    <row r="468" spans="1:27" ht="18">
      <c r="A468" s="1377">
        <v>44906</v>
      </c>
      <c r="B468" s="666" t="s">
        <v>570</v>
      </c>
      <c r="C468" s="666" t="s">
        <v>3446</v>
      </c>
      <c r="D468" s="666" t="s">
        <v>3607</v>
      </c>
      <c r="E468" s="666" t="s">
        <v>2285</v>
      </c>
      <c r="F468" s="666" t="s">
        <v>3449</v>
      </c>
      <c r="G468" s="1245">
        <v>15000</v>
      </c>
      <c r="H468" s="1220" t="s">
        <v>3063</v>
      </c>
      <c r="I468" s="1355" t="s">
        <v>3453</v>
      </c>
      <c r="J468" s="1203"/>
      <c r="K468" s="1234"/>
      <c r="L468" s="1235"/>
      <c r="M468" s="1235">
        <f>(8000-K468-L468)*0.7</f>
        <v>5600</v>
      </c>
      <c r="N468" s="1235"/>
      <c r="O468" s="1235"/>
      <c r="P468" s="1356"/>
      <c r="Q468" s="10">
        <v>450</v>
      </c>
      <c r="S468" s="1238"/>
      <c r="U468" s="1239">
        <f t="shared" si="46"/>
        <v>14550</v>
      </c>
      <c r="V468" s="1239">
        <f t="shared" si="49"/>
        <v>1322.7272727272739</v>
      </c>
      <c r="W468" s="1240">
        <f t="shared" si="47"/>
        <v>7627.2727272727261</v>
      </c>
      <c r="X468" s="1378">
        <f t="shared" si="48"/>
        <v>0.50848484848484843</v>
      </c>
      <c r="Y468" s="666" t="s">
        <v>27</v>
      </c>
      <c r="Z468" s="666" t="s">
        <v>4542</v>
      </c>
    </row>
    <row r="469" spans="1:27" ht="18">
      <c r="A469" s="1377">
        <v>44907</v>
      </c>
      <c r="B469" s="666" t="s">
        <v>1170</v>
      </c>
      <c r="C469" s="666" t="s">
        <v>3456</v>
      </c>
      <c r="D469" s="666" t="s">
        <v>3607</v>
      </c>
      <c r="E469" s="666" t="s">
        <v>60</v>
      </c>
      <c r="F469" s="666" t="s">
        <v>3488</v>
      </c>
      <c r="G469" s="1245">
        <v>22000</v>
      </c>
      <c r="H469" s="1220" t="s">
        <v>3063</v>
      </c>
      <c r="I469" s="1355" t="s">
        <v>3453</v>
      </c>
      <c r="J469" s="1203"/>
      <c r="K469" s="1234" t="e">
        <f ca="1">_xludf.IFS(C469="成田机场",3000,C469="羽田机场",1200,D469="NearMe",1000,D469="VIP-limo",G469*0.12)</f>
        <v>#NAME?</v>
      </c>
      <c r="L469" s="1235" t="e">
        <f ca="1">_xludf.IFS(C469="成田机场",4000,C469="羽田机场",1000,D469="VIP-limo",0)</f>
        <v>#NAME?</v>
      </c>
      <c r="M469" s="1235" t="e">
        <f ca="1">(15000-K469-L469)*0.7</f>
        <v>#NAME?</v>
      </c>
      <c r="N469" s="1235"/>
      <c r="O469" s="1235"/>
      <c r="P469" s="1356"/>
      <c r="S469" s="1238"/>
      <c r="U469" s="1239" t="e">
        <f t="shared" ca="1" si="46"/>
        <v>#NAME?</v>
      </c>
      <c r="V469" s="1239" t="e">
        <f t="shared" ca="1" si="49"/>
        <v>#NAME?</v>
      </c>
      <c r="W469" s="1240" t="e">
        <f t="shared" ca="1" si="47"/>
        <v>#NAME?</v>
      </c>
      <c r="X469" s="1378" t="e">
        <f t="shared" ca="1" si="48"/>
        <v>#NAME?</v>
      </c>
      <c r="Y469" s="666" t="s">
        <v>27</v>
      </c>
      <c r="Z469" s="666" t="s">
        <v>4543</v>
      </c>
    </row>
    <row r="470" spans="1:27" ht="18">
      <c r="A470" s="1377">
        <v>44910</v>
      </c>
      <c r="B470" s="666" t="s">
        <v>1170</v>
      </c>
      <c r="C470" s="666"/>
      <c r="D470" s="666" t="s">
        <v>462</v>
      </c>
      <c r="E470" s="666" t="s">
        <v>49</v>
      </c>
      <c r="F470" s="666" t="s">
        <v>3512</v>
      </c>
      <c r="G470" s="1245">
        <v>22000</v>
      </c>
      <c r="H470" s="1220" t="s">
        <v>3063</v>
      </c>
      <c r="I470" s="1355" t="s">
        <v>3453</v>
      </c>
      <c r="J470" s="1203"/>
      <c r="K470" s="1234">
        <v>3000</v>
      </c>
      <c r="L470" s="1235">
        <v>4000</v>
      </c>
      <c r="M470" s="1235">
        <v>5600</v>
      </c>
      <c r="N470" s="1235"/>
      <c r="O470" s="1235"/>
      <c r="P470" s="1356"/>
      <c r="S470" s="1238"/>
      <c r="U470" s="1239">
        <f t="shared" si="46"/>
        <v>15000</v>
      </c>
      <c r="V470" s="1239">
        <f t="shared" si="49"/>
        <v>1363.636363636364</v>
      </c>
      <c r="W470" s="1240">
        <f t="shared" si="47"/>
        <v>8036.363636363636</v>
      </c>
      <c r="X470" s="1378">
        <f t="shared" si="48"/>
        <v>0.36528925619834707</v>
      </c>
      <c r="Y470" s="666" t="s">
        <v>108</v>
      </c>
      <c r="Z470" s="666" t="s">
        <v>4544</v>
      </c>
    </row>
    <row r="471" spans="1:27" ht="18">
      <c r="A471" s="1377">
        <v>44912</v>
      </c>
      <c r="B471" s="666" t="s">
        <v>1170</v>
      </c>
      <c r="C471" s="666" t="s">
        <v>3456</v>
      </c>
      <c r="D471" s="666" t="s">
        <v>3607</v>
      </c>
      <c r="E471" s="666" t="s">
        <v>49</v>
      </c>
      <c r="F471" s="666" t="s">
        <v>3517</v>
      </c>
      <c r="G471" s="1245">
        <v>22000</v>
      </c>
      <c r="H471" s="1220" t="s">
        <v>3063</v>
      </c>
      <c r="I471" s="1355" t="s">
        <v>3453</v>
      </c>
      <c r="J471" s="1203"/>
      <c r="K471" s="1234" t="e">
        <f ca="1">_xludf.IFS(C471="成田机场",3000,C471="羽田机场",1200,D471="NearMe",1000,D471="VIP-limo",G471*0.12)</f>
        <v>#NAME?</v>
      </c>
      <c r="L471" s="1235" t="e">
        <f ca="1">_xludf.IFS(C471="成田机场",4000,C471="羽田机场",1000,D471="VIP-limo",0)</f>
        <v>#NAME?</v>
      </c>
      <c r="M471" s="1235">
        <v>5600</v>
      </c>
      <c r="N471" s="1235"/>
      <c r="O471" s="1235"/>
      <c r="P471" s="1356"/>
      <c r="S471" s="1238"/>
      <c r="U471" s="1239" t="e">
        <f t="shared" ca="1" si="46"/>
        <v>#NAME?</v>
      </c>
      <c r="V471" s="1239" t="e">
        <f t="shared" ca="1" si="49"/>
        <v>#NAME?</v>
      </c>
      <c r="W471" s="1240" t="e">
        <f t="shared" ca="1" si="47"/>
        <v>#NAME?</v>
      </c>
      <c r="X471" s="1378" t="e">
        <f t="shared" ca="1" si="48"/>
        <v>#NAME?</v>
      </c>
      <c r="Y471" s="666" t="s">
        <v>27</v>
      </c>
      <c r="Z471" s="666" t="s">
        <v>4545</v>
      </c>
    </row>
    <row r="472" spans="1:27" ht="18">
      <c r="A472" s="1388">
        <v>44899</v>
      </c>
      <c r="B472" s="666" t="s">
        <v>570</v>
      </c>
      <c r="C472" s="666" t="s">
        <v>3446</v>
      </c>
      <c r="D472" s="666" t="s">
        <v>3474</v>
      </c>
      <c r="E472" s="666" t="s">
        <v>3523</v>
      </c>
      <c r="F472" s="666" t="s">
        <v>3524</v>
      </c>
      <c r="G472" s="1245">
        <v>21000</v>
      </c>
      <c r="H472" s="1220" t="s">
        <v>3063</v>
      </c>
      <c r="I472" s="1355" t="s">
        <v>3453</v>
      </c>
      <c r="J472" s="1358"/>
      <c r="K472" s="1234">
        <v>2000</v>
      </c>
      <c r="L472" s="1235">
        <v>1500</v>
      </c>
      <c r="M472" s="1235">
        <f>(15000-K472-L472)*0.7</f>
        <v>8049.9999999999991</v>
      </c>
      <c r="N472" s="1235"/>
      <c r="O472" s="1235"/>
      <c r="P472" s="1356"/>
      <c r="Q472" s="1239">
        <v>450</v>
      </c>
      <c r="R472" s="1239"/>
      <c r="S472" s="1237"/>
      <c r="T472" s="1239"/>
      <c r="U472" s="1239">
        <f t="shared" si="46"/>
        <v>17050</v>
      </c>
      <c r="V472" s="1239">
        <f t="shared" si="49"/>
        <v>1550.0000000000018</v>
      </c>
      <c r="W472" s="1240">
        <f t="shared" si="47"/>
        <v>7449.9999999999982</v>
      </c>
      <c r="X472" s="1378">
        <f t="shared" si="48"/>
        <v>0.35476190476190467</v>
      </c>
      <c r="Y472" s="666" t="s">
        <v>27</v>
      </c>
      <c r="Z472" s="666" t="s">
        <v>4546</v>
      </c>
    </row>
    <row r="473" spans="1:27" ht="18">
      <c r="A473" s="1388">
        <v>44903</v>
      </c>
      <c r="B473" s="666" t="s">
        <v>570</v>
      </c>
      <c r="C473" s="666" t="s">
        <v>3456</v>
      </c>
      <c r="D473" s="666" t="s">
        <v>3521</v>
      </c>
      <c r="E473" s="666" t="s">
        <v>55</v>
      </c>
      <c r="F473" s="666" t="s">
        <v>3571</v>
      </c>
      <c r="G473" s="1245">
        <v>22000</v>
      </c>
      <c r="H473" s="1220" t="s">
        <v>3063</v>
      </c>
      <c r="I473" s="1355" t="s">
        <v>3453</v>
      </c>
      <c r="J473" s="1368"/>
      <c r="K473" s="1234" t="e">
        <f ca="1">_xludf.IFS(C473="成田机场",3000,C473="羽田机场",1200,D473="NearMe",1000,D473="VIP-limo",G473*0.12)</f>
        <v>#NAME?</v>
      </c>
      <c r="L473" s="1235" t="e">
        <f ca="1">_xludf.IFS(C473="成田机场",4000,C473="羽田机场",1000,D473="VIP-limo",0)</f>
        <v>#NAME?</v>
      </c>
      <c r="M473" s="1235"/>
      <c r="N473" s="1235"/>
      <c r="O473" s="1235">
        <v>5300</v>
      </c>
      <c r="P473" s="1356"/>
      <c r="Q473" s="1239">
        <v>1300</v>
      </c>
      <c r="R473" s="1239"/>
      <c r="S473" s="1237"/>
      <c r="T473" s="1239"/>
      <c r="U473" s="1239" t="e">
        <f t="shared" ca="1" si="46"/>
        <v>#NAME?</v>
      </c>
      <c r="V473" s="1239" t="e">
        <f t="shared" ca="1" si="49"/>
        <v>#NAME?</v>
      </c>
      <c r="W473" s="1240" t="e">
        <f t="shared" ca="1" si="47"/>
        <v>#NAME?</v>
      </c>
      <c r="X473" s="1378" t="e">
        <f t="shared" ca="1" si="48"/>
        <v>#NAME?</v>
      </c>
      <c r="Y473" s="666" t="s">
        <v>107</v>
      </c>
      <c r="Z473" s="666" t="s">
        <v>4547</v>
      </c>
    </row>
    <row r="474" spans="1:27" ht="18">
      <c r="A474" s="1379">
        <v>44915</v>
      </c>
      <c r="B474" s="284" t="s">
        <v>3473</v>
      </c>
      <c r="C474" s="284"/>
      <c r="D474" s="284" t="s">
        <v>3924</v>
      </c>
      <c r="E474" s="284" t="s">
        <v>102</v>
      </c>
      <c r="F474" s="284" t="s">
        <v>3524</v>
      </c>
      <c r="G474" s="1342">
        <v>15000</v>
      </c>
      <c r="H474" s="1268" t="s">
        <v>3063</v>
      </c>
      <c r="I474" s="1380" t="s">
        <v>3453</v>
      </c>
      <c r="J474" s="1381"/>
      <c r="K474" s="1271">
        <v>1200</v>
      </c>
      <c r="L474" s="1272"/>
      <c r="M474" s="1272"/>
      <c r="N474" s="1272"/>
      <c r="O474" s="1272">
        <v>4000</v>
      </c>
      <c r="P474" s="1384"/>
      <c r="Q474" s="81"/>
      <c r="R474" s="81"/>
      <c r="S474" s="1275"/>
      <c r="T474" s="81"/>
      <c r="U474" s="1276">
        <f t="shared" si="46"/>
        <v>13800</v>
      </c>
      <c r="V474" s="1276">
        <f t="shared" si="49"/>
        <v>1254.5454545454559</v>
      </c>
      <c r="W474" s="1276">
        <f t="shared" si="47"/>
        <v>8545.4545454545441</v>
      </c>
      <c r="X474" s="1383">
        <f t="shared" si="48"/>
        <v>0.56969696969696959</v>
      </c>
      <c r="Y474" s="284" t="s">
        <v>1540</v>
      </c>
      <c r="Z474" s="284" t="s">
        <v>4548</v>
      </c>
      <c r="AA474" s="81"/>
    </row>
    <row r="475" spans="1:27" ht="18">
      <c r="A475" s="1377">
        <v>44919</v>
      </c>
      <c r="B475" s="666" t="s">
        <v>1170</v>
      </c>
      <c r="C475" s="666" t="s">
        <v>3456</v>
      </c>
      <c r="D475" s="666" t="s">
        <v>3503</v>
      </c>
      <c r="E475" s="666" t="s">
        <v>52</v>
      </c>
      <c r="F475" s="666" t="s">
        <v>3501</v>
      </c>
      <c r="G475" s="1245">
        <v>20800</v>
      </c>
      <c r="H475" s="1220" t="s">
        <v>3063</v>
      </c>
      <c r="I475" s="1355" t="s">
        <v>3453</v>
      </c>
      <c r="J475" s="1203"/>
      <c r="K475" s="1234" t="e">
        <f t="shared" ref="K475:K480" ca="1" si="107">_xludf.IFS(C475="成田机场",3000,C475="羽田机场",1200,D475="NearMe",1000,D475="VIP-limo",G475*0.12)</f>
        <v>#NAME?</v>
      </c>
      <c r="L475" s="1235" t="e">
        <f t="shared" ref="L475:L480" ca="1" si="108">_xludf.IFS(C475="成田机场",4000,C475="羽田机场",1000,D475="VIP-limo",0)</f>
        <v>#NAME?</v>
      </c>
      <c r="M475" s="1235"/>
      <c r="N475" s="1235"/>
      <c r="O475" s="1235">
        <v>4000</v>
      </c>
      <c r="P475" s="1356"/>
      <c r="S475" s="1238"/>
      <c r="U475" s="1239" t="e">
        <f t="shared" ca="1" si="46"/>
        <v>#NAME?</v>
      </c>
      <c r="V475" s="1239" t="e">
        <f t="shared" ca="1" si="49"/>
        <v>#NAME?</v>
      </c>
      <c r="W475" s="1240" t="e">
        <f t="shared" ca="1" si="47"/>
        <v>#NAME?</v>
      </c>
      <c r="X475" s="1378" t="e">
        <f t="shared" ca="1" si="48"/>
        <v>#NAME?</v>
      </c>
      <c r="Y475" s="666" t="s">
        <v>1540</v>
      </c>
      <c r="Z475" s="666" t="s">
        <v>4549</v>
      </c>
    </row>
    <row r="476" spans="1:27" ht="18">
      <c r="A476" s="1377">
        <v>44921</v>
      </c>
      <c r="B476" s="666" t="s">
        <v>1170</v>
      </c>
      <c r="C476" s="666" t="s">
        <v>3456</v>
      </c>
      <c r="D476" s="666" t="s">
        <v>3503</v>
      </c>
      <c r="E476" s="666" t="s">
        <v>2979</v>
      </c>
      <c r="F476" s="666" t="s">
        <v>3463</v>
      </c>
      <c r="G476" s="1245">
        <v>20800</v>
      </c>
      <c r="H476" s="1220" t="s">
        <v>3063</v>
      </c>
      <c r="I476" s="1355" t="s">
        <v>3453</v>
      </c>
      <c r="J476" s="1203"/>
      <c r="K476" s="1234" t="e">
        <f t="shared" ca="1" si="107"/>
        <v>#NAME?</v>
      </c>
      <c r="L476" s="1235" t="e">
        <f t="shared" ca="1" si="108"/>
        <v>#NAME?</v>
      </c>
      <c r="M476" s="1235"/>
      <c r="N476" s="1235"/>
      <c r="O476" s="1235">
        <v>4000</v>
      </c>
      <c r="P476" s="1356"/>
      <c r="S476" s="1238"/>
      <c r="U476" s="1239" t="e">
        <f t="shared" ca="1" si="46"/>
        <v>#NAME?</v>
      </c>
      <c r="V476" s="1239" t="e">
        <f t="shared" ca="1" si="49"/>
        <v>#NAME?</v>
      </c>
      <c r="W476" s="1240" t="e">
        <f t="shared" ca="1" si="47"/>
        <v>#NAME?</v>
      </c>
      <c r="X476" s="1378" t="e">
        <f t="shared" ca="1" si="48"/>
        <v>#NAME?</v>
      </c>
      <c r="Y476" s="666" t="s">
        <v>1540</v>
      </c>
      <c r="Z476" s="666" t="s">
        <v>4550</v>
      </c>
    </row>
    <row r="477" spans="1:27" ht="18">
      <c r="A477" s="1377">
        <v>44925</v>
      </c>
      <c r="B477" s="666" t="s">
        <v>1170</v>
      </c>
      <c r="C477" s="666" t="s">
        <v>3456</v>
      </c>
      <c r="D477" s="666" t="s">
        <v>3503</v>
      </c>
      <c r="E477" s="666" t="s">
        <v>52</v>
      </c>
      <c r="F477" s="666" t="s">
        <v>3545</v>
      </c>
      <c r="G477" s="1245">
        <v>20800</v>
      </c>
      <c r="H477" s="1220" t="s">
        <v>3063</v>
      </c>
      <c r="I477" s="1355" t="s">
        <v>3453</v>
      </c>
      <c r="J477" s="1203"/>
      <c r="K477" s="1234" t="e">
        <f t="shared" ca="1" si="107"/>
        <v>#NAME?</v>
      </c>
      <c r="L477" s="1235" t="e">
        <f t="shared" ca="1" si="108"/>
        <v>#NAME?</v>
      </c>
      <c r="M477" s="1235"/>
      <c r="N477" s="1235"/>
      <c r="O477" s="1235">
        <v>4000</v>
      </c>
      <c r="P477" s="1356"/>
      <c r="S477" s="1238"/>
      <c r="U477" s="1239" t="e">
        <f t="shared" ca="1" si="46"/>
        <v>#NAME?</v>
      </c>
      <c r="V477" s="1239" t="e">
        <f t="shared" ca="1" si="49"/>
        <v>#NAME?</v>
      </c>
      <c r="W477" s="1240" t="e">
        <f t="shared" ca="1" si="47"/>
        <v>#NAME?</v>
      </c>
      <c r="X477" s="1378" t="e">
        <f t="shared" ca="1" si="48"/>
        <v>#NAME?</v>
      </c>
      <c r="Y477" s="666" t="s">
        <v>1540</v>
      </c>
      <c r="Z477" s="666" t="s">
        <v>4551</v>
      </c>
    </row>
    <row r="478" spans="1:27" ht="18">
      <c r="A478" s="1388">
        <v>44901</v>
      </c>
      <c r="B478" s="666" t="s">
        <v>570</v>
      </c>
      <c r="C478" s="666" t="s">
        <v>3456</v>
      </c>
      <c r="D478" s="666" t="s">
        <v>923</v>
      </c>
      <c r="E478" s="666" t="s">
        <v>55</v>
      </c>
      <c r="F478" s="666" t="s">
        <v>3512</v>
      </c>
      <c r="G478" s="1245">
        <f>1080/0.0517</f>
        <v>20889.748549323016</v>
      </c>
      <c r="H478" s="1220" t="s">
        <v>3063</v>
      </c>
      <c r="I478" s="1355" t="s">
        <v>3450</v>
      </c>
      <c r="J478" s="1358"/>
      <c r="K478" s="1234" t="e">
        <f t="shared" ca="1" si="107"/>
        <v>#NAME?</v>
      </c>
      <c r="L478" s="1235" t="e">
        <f t="shared" ca="1" si="108"/>
        <v>#NAME?</v>
      </c>
      <c r="M478" s="1235"/>
      <c r="N478" s="1235"/>
      <c r="O478" s="1235">
        <v>4000</v>
      </c>
      <c r="P478" s="1356"/>
      <c r="Q478" s="1239">
        <v>260</v>
      </c>
      <c r="R478" s="1239"/>
      <c r="S478" s="1237"/>
      <c r="T478" s="1239"/>
      <c r="U478" s="1239" t="e">
        <f t="shared" ca="1" si="46"/>
        <v>#NAME?</v>
      </c>
      <c r="V478" s="1239" t="e">
        <f t="shared" ca="1" si="49"/>
        <v>#NAME?</v>
      </c>
      <c r="W478" s="1240" t="e">
        <f t="shared" ca="1" si="47"/>
        <v>#NAME?</v>
      </c>
      <c r="X478" s="1378" t="e">
        <f t="shared" ca="1" si="48"/>
        <v>#NAME?</v>
      </c>
      <c r="Y478" s="666" t="s">
        <v>1540</v>
      </c>
      <c r="Z478" s="666" t="s">
        <v>4552</v>
      </c>
    </row>
    <row r="479" spans="1:27" ht="18">
      <c r="A479" s="1377">
        <v>44925</v>
      </c>
      <c r="B479" s="666" t="s">
        <v>570</v>
      </c>
      <c r="C479" s="666" t="s">
        <v>3456</v>
      </c>
      <c r="D479" s="666" t="s">
        <v>3557</v>
      </c>
      <c r="E479" s="666" t="s">
        <v>3523</v>
      </c>
      <c r="F479" s="666" t="s">
        <v>3524</v>
      </c>
      <c r="G479" s="1245">
        <f>1220/0.0517</f>
        <v>23597.678916827852</v>
      </c>
      <c r="H479" s="1220" t="s">
        <v>3063</v>
      </c>
      <c r="I479" s="1355" t="s">
        <v>3450</v>
      </c>
      <c r="J479" s="1203"/>
      <c r="K479" s="1234" t="e">
        <f t="shared" ca="1" si="107"/>
        <v>#NAME?</v>
      </c>
      <c r="L479" s="1235" t="e">
        <f t="shared" ca="1" si="108"/>
        <v>#NAME?</v>
      </c>
      <c r="M479" s="1235" t="e">
        <f ca="1">(16500-K479-L479)*0.7</f>
        <v>#NAME?</v>
      </c>
      <c r="N479" s="1235"/>
      <c r="O479" s="1235"/>
      <c r="P479" s="1356"/>
      <c r="S479" s="1238"/>
      <c r="U479" s="1239" t="e">
        <f t="shared" ca="1" si="46"/>
        <v>#NAME?</v>
      </c>
      <c r="V479" s="1239" t="e">
        <f t="shared" ca="1" si="49"/>
        <v>#NAME?</v>
      </c>
      <c r="W479" s="1240" t="e">
        <f t="shared" ca="1" si="47"/>
        <v>#NAME?</v>
      </c>
      <c r="X479" s="1378" t="e">
        <f t="shared" ca="1" si="48"/>
        <v>#NAME?</v>
      </c>
      <c r="Y479" s="666" t="s">
        <v>107</v>
      </c>
      <c r="Z479" s="666" t="s">
        <v>4553</v>
      </c>
    </row>
    <row r="480" spans="1:27" ht="18">
      <c r="A480" s="1377">
        <v>44912</v>
      </c>
      <c r="B480" s="666" t="s">
        <v>570</v>
      </c>
      <c r="C480" s="666" t="s">
        <v>3456</v>
      </c>
      <c r="D480" s="666" t="s">
        <v>255</v>
      </c>
      <c r="E480" s="666" t="s">
        <v>2979</v>
      </c>
      <c r="F480" s="666" t="s">
        <v>4322</v>
      </c>
      <c r="G480" s="1245">
        <v>22000</v>
      </c>
      <c r="H480" s="1220" t="s">
        <v>3063</v>
      </c>
      <c r="I480" s="1355" t="s">
        <v>3453</v>
      </c>
      <c r="J480" s="1203"/>
      <c r="K480" s="1234" t="e">
        <f t="shared" ca="1" si="107"/>
        <v>#NAME?</v>
      </c>
      <c r="L480" s="1235" t="e">
        <f t="shared" ca="1" si="108"/>
        <v>#NAME?</v>
      </c>
      <c r="M480" s="1235"/>
      <c r="N480" s="1235"/>
      <c r="O480" s="1235">
        <v>5000</v>
      </c>
      <c r="P480" s="1356"/>
      <c r="S480" s="1238"/>
      <c r="U480" s="1239" t="e">
        <f t="shared" ca="1" si="46"/>
        <v>#NAME?</v>
      </c>
      <c r="V480" s="1239" t="e">
        <f t="shared" ca="1" si="49"/>
        <v>#NAME?</v>
      </c>
      <c r="W480" s="1240" t="e">
        <f t="shared" ca="1" si="47"/>
        <v>#NAME?</v>
      </c>
      <c r="X480" s="1378" t="e">
        <f t="shared" ca="1" si="48"/>
        <v>#NAME?</v>
      </c>
      <c r="Y480" s="666" t="s">
        <v>2694</v>
      </c>
      <c r="Z480" s="666" t="s">
        <v>4554</v>
      </c>
    </row>
    <row r="481" spans="1:27" ht="18">
      <c r="A481" s="1379">
        <v>44914</v>
      </c>
      <c r="B481" s="284" t="s">
        <v>570</v>
      </c>
      <c r="C481" s="284" t="s">
        <v>3893</v>
      </c>
      <c r="D481" s="284" t="s">
        <v>1238</v>
      </c>
      <c r="E481" s="284" t="s">
        <v>3497</v>
      </c>
      <c r="F481" s="284" t="s">
        <v>3463</v>
      </c>
      <c r="G481" s="1342">
        <v>50000</v>
      </c>
      <c r="H481" s="1268" t="s">
        <v>3063</v>
      </c>
      <c r="I481" s="1380" t="s">
        <v>3453</v>
      </c>
      <c r="J481" s="1381"/>
      <c r="K481" s="1271"/>
      <c r="L481" s="1272"/>
      <c r="M481" s="1272"/>
      <c r="N481" s="1272"/>
      <c r="O481" s="1272"/>
      <c r="P481" s="1382">
        <v>40000</v>
      </c>
      <c r="Q481" s="81"/>
      <c r="R481" s="81"/>
      <c r="S481" s="1275"/>
      <c r="T481" s="81"/>
      <c r="U481" s="1239">
        <f t="shared" si="46"/>
        <v>10000</v>
      </c>
      <c r="V481" s="1239">
        <f t="shared" si="49"/>
        <v>909.09090909090992</v>
      </c>
      <c r="W481" s="1240">
        <f t="shared" si="47"/>
        <v>9090.9090909090901</v>
      </c>
      <c r="X481" s="1383">
        <f t="shared" si="48"/>
        <v>0.1818181818181818</v>
      </c>
      <c r="Y481" s="284" t="s">
        <v>1540</v>
      </c>
      <c r="Z481" s="284" t="s">
        <v>4555</v>
      </c>
      <c r="AA481" s="81"/>
    </row>
    <row r="482" spans="1:27" ht="18">
      <c r="A482" s="1377">
        <v>44918</v>
      </c>
      <c r="B482" s="666" t="s">
        <v>570</v>
      </c>
      <c r="C482" s="666"/>
      <c r="D482" s="666" t="s">
        <v>1238</v>
      </c>
      <c r="E482" s="666" t="s">
        <v>3497</v>
      </c>
      <c r="F482" s="666" t="s">
        <v>3524</v>
      </c>
      <c r="G482" s="1245">
        <v>100000</v>
      </c>
      <c r="H482" s="1220" t="s">
        <v>3063</v>
      </c>
      <c r="I482" s="1355" t="s">
        <v>3453</v>
      </c>
      <c r="J482" s="1203"/>
      <c r="K482" s="1234"/>
      <c r="L482" s="1235"/>
      <c r="M482" s="1235"/>
      <c r="N482" s="1235"/>
      <c r="O482" s="1235"/>
      <c r="P482" s="1365">
        <v>90000</v>
      </c>
      <c r="S482" s="1238"/>
      <c r="U482" s="1239">
        <f t="shared" si="46"/>
        <v>10000</v>
      </c>
      <c r="V482" s="1239">
        <f t="shared" si="49"/>
        <v>909.09090909090992</v>
      </c>
      <c r="W482" s="1240">
        <f t="shared" si="47"/>
        <v>9090.9090909090901</v>
      </c>
      <c r="X482" s="1378">
        <f t="shared" si="48"/>
        <v>9.0909090909090898E-2</v>
      </c>
      <c r="Y482" s="666" t="s">
        <v>1540</v>
      </c>
      <c r="Z482" s="666" t="s">
        <v>4556</v>
      </c>
    </row>
    <row r="483" spans="1:27" ht="18">
      <c r="A483" s="1377">
        <v>44919</v>
      </c>
      <c r="B483" s="666" t="s">
        <v>570</v>
      </c>
      <c r="C483" s="666" t="s">
        <v>3456</v>
      </c>
      <c r="D483" s="666" t="s">
        <v>3461</v>
      </c>
      <c r="E483" s="666" t="s">
        <v>1798</v>
      </c>
      <c r="F483" s="666" t="s">
        <v>3524</v>
      </c>
      <c r="G483" s="1245">
        <v>22000</v>
      </c>
      <c r="H483" s="1220" t="s">
        <v>3063</v>
      </c>
      <c r="I483" s="1355" t="s">
        <v>3453</v>
      </c>
      <c r="J483" s="1203"/>
      <c r="K483" s="1234" t="e">
        <f ca="1">_xludf.IFS(C483="成田机场",3000,C483="羽田机场",1200,D483="NearMe",1000,D483="VIP-limo",G483*0.12)</f>
        <v>#NAME?</v>
      </c>
      <c r="L483" s="1235" t="e">
        <f ca="1">_xludf.IFS(C483="成田机场",4000,C483="羽田机场",1000,D483="VIP-limo",0)</f>
        <v>#NAME?</v>
      </c>
      <c r="M483" s="1235"/>
      <c r="N483" s="1235"/>
      <c r="O483" s="1235">
        <v>5000</v>
      </c>
      <c r="P483" s="1356"/>
      <c r="Q483" s="10">
        <v>520</v>
      </c>
      <c r="S483" s="1238"/>
      <c r="U483" s="1239" t="e">
        <f t="shared" ca="1" si="46"/>
        <v>#NAME?</v>
      </c>
      <c r="V483" s="1239" t="e">
        <f t="shared" ca="1" si="49"/>
        <v>#NAME?</v>
      </c>
      <c r="W483" s="1240" t="e">
        <f t="shared" ca="1" si="47"/>
        <v>#NAME?</v>
      </c>
      <c r="X483" s="1378" t="e">
        <f t="shared" ca="1" si="48"/>
        <v>#NAME?</v>
      </c>
      <c r="Y483" s="666" t="s">
        <v>3464</v>
      </c>
      <c r="Z483" s="666" t="s">
        <v>4557</v>
      </c>
    </row>
    <row r="484" spans="1:27" ht="18">
      <c r="A484" s="1377">
        <v>44920</v>
      </c>
      <c r="B484" s="666" t="s">
        <v>1906</v>
      </c>
      <c r="C484" s="666"/>
      <c r="D484" s="666" t="s">
        <v>462</v>
      </c>
      <c r="E484" s="666" t="s">
        <v>3468</v>
      </c>
      <c r="F484" s="666" t="s">
        <v>3545</v>
      </c>
      <c r="G484" s="1245">
        <v>70000</v>
      </c>
      <c r="H484" s="1220" t="s">
        <v>3063</v>
      </c>
      <c r="I484" s="1355" t="s">
        <v>3453</v>
      </c>
      <c r="J484" s="1203"/>
      <c r="K484" s="1234"/>
      <c r="L484" s="1235"/>
      <c r="M484" s="1235"/>
      <c r="N484" s="1236">
        <v>1</v>
      </c>
      <c r="O484" s="1235"/>
      <c r="P484" s="1365">
        <v>60000</v>
      </c>
      <c r="S484" s="1238"/>
      <c r="U484" s="1239">
        <f t="shared" si="46"/>
        <v>10000</v>
      </c>
      <c r="V484" s="1239">
        <f t="shared" si="49"/>
        <v>909.09090909090992</v>
      </c>
      <c r="W484" s="1240">
        <f t="shared" si="47"/>
        <v>9090.9090909090901</v>
      </c>
      <c r="X484" s="1378">
        <f t="shared" si="48"/>
        <v>0.12987012987012986</v>
      </c>
      <c r="Y484" s="666" t="s">
        <v>108</v>
      </c>
      <c r="Z484" s="666" t="s">
        <v>4558</v>
      </c>
    </row>
    <row r="485" spans="1:27" ht="18">
      <c r="A485" s="1377">
        <v>44920</v>
      </c>
      <c r="B485" s="666" t="s">
        <v>1906</v>
      </c>
      <c r="C485" s="666"/>
      <c r="D485" s="666" t="s">
        <v>3452</v>
      </c>
      <c r="E485" s="666" t="s">
        <v>3497</v>
      </c>
      <c r="F485" s="666" t="s">
        <v>3498</v>
      </c>
      <c r="G485" s="1245">
        <v>90000</v>
      </c>
      <c r="H485" s="1220" t="s">
        <v>3063</v>
      </c>
      <c r="I485" s="1355" t="s">
        <v>3453</v>
      </c>
      <c r="J485" s="1203"/>
      <c r="K485" s="1234"/>
      <c r="L485" s="1235"/>
      <c r="M485" s="1235"/>
      <c r="N485" s="1236">
        <v>1</v>
      </c>
      <c r="O485" s="1235"/>
      <c r="P485" s="1365">
        <v>80000</v>
      </c>
      <c r="S485" s="1238"/>
      <c r="U485" s="1239">
        <f t="shared" si="46"/>
        <v>10000</v>
      </c>
      <c r="V485" s="1239">
        <f t="shared" si="49"/>
        <v>909.09090909090992</v>
      </c>
      <c r="W485" s="1240">
        <f t="shared" si="47"/>
        <v>9090.9090909090901</v>
      </c>
      <c r="X485" s="1378">
        <f t="shared" si="48"/>
        <v>0.10101010101010099</v>
      </c>
      <c r="Y485" s="666" t="s">
        <v>3508</v>
      </c>
      <c r="Z485" s="666" t="s">
        <v>4559</v>
      </c>
    </row>
    <row r="486" spans="1:27" ht="18">
      <c r="A486" s="1377">
        <v>44920</v>
      </c>
      <c r="B486" s="666" t="s">
        <v>1906</v>
      </c>
      <c r="C486" s="666"/>
      <c r="D486" s="666" t="s">
        <v>1238</v>
      </c>
      <c r="E486" s="666" t="s">
        <v>3497</v>
      </c>
      <c r="F486" s="666" t="s">
        <v>3547</v>
      </c>
      <c r="G486" s="1245">
        <v>190000</v>
      </c>
      <c r="H486" s="1220" t="s">
        <v>3063</v>
      </c>
      <c r="I486" s="1355" t="s">
        <v>3453</v>
      </c>
      <c r="J486" s="1203"/>
      <c r="K486" s="1234"/>
      <c r="L486" s="1235"/>
      <c r="M486" s="1235"/>
      <c r="N486" s="1236">
        <v>3</v>
      </c>
      <c r="O486" s="1235"/>
      <c r="P486" s="1365">
        <v>180000</v>
      </c>
      <c r="S486" s="1238"/>
      <c r="U486" s="1239">
        <f t="shared" si="46"/>
        <v>10000</v>
      </c>
      <c r="V486" s="1239">
        <f t="shared" si="49"/>
        <v>909.09090909090992</v>
      </c>
      <c r="W486" s="1240">
        <f t="shared" si="47"/>
        <v>9090.9090909090901</v>
      </c>
      <c r="X486" s="1378">
        <f t="shared" si="48"/>
        <v>4.7846889952153103E-2</v>
      </c>
      <c r="Y486" s="666" t="s">
        <v>1540</v>
      </c>
      <c r="Z486" s="666" t="s">
        <v>4560</v>
      </c>
    </row>
    <row r="487" spans="1:27" ht="18">
      <c r="A487" s="1377">
        <v>44926</v>
      </c>
      <c r="B487" s="666" t="s">
        <v>1170</v>
      </c>
      <c r="C487" s="666" t="s">
        <v>3456</v>
      </c>
      <c r="D487" s="666" t="s">
        <v>1393</v>
      </c>
      <c r="E487" s="666" t="s">
        <v>52</v>
      </c>
      <c r="F487" s="666" t="s">
        <v>3512</v>
      </c>
      <c r="G487" s="1245">
        <v>23000</v>
      </c>
      <c r="H487" s="1220" t="s">
        <v>3063</v>
      </c>
      <c r="I487" s="1355" t="s">
        <v>3453</v>
      </c>
      <c r="J487" s="1203"/>
      <c r="K487" s="1234" t="e">
        <f ca="1">_xludf.IFS(C487="成田机场",3000,C487="羽田机场",1200,D487="NearMe",1000,D487="VIP-limo",G487*0.12)</f>
        <v>#NAME?</v>
      </c>
      <c r="L487" s="1235" t="e">
        <f ca="1">_xludf.IFS(C487="成田机场",4000,C487="羽田机场",1000,D487="VIP-limo",0)</f>
        <v>#NAME?</v>
      </c>
      <c r="M487" s="1235"/>
      <c r="N487" s="1235"/>
      <c r="O487" s="1235">
        <v>6000</v>
      </c>
      <c r="P487" s="1356"/>
      <c r="S487" s="1238"/>
      <c r="U487" s="1239" t="e">
        <f t="shared" ca="1" si="46"/>
        <v>#NAME?</v>
      </c>
      <c r="V487" s="1239" t="e">
        <f t="shared" ca="1" si="49"/>
        <v>#NAME?</v>
      </c>
      <c r="W487" s="1240" t="e">
        <f t="shared" ca="1" si="47"/>
        <v>#NAME?</v>
      </c>
      <c r="X487" s="1378" t="e">
        <f t="shared" ca="1" si="48"/>
        <v>#NAME?</v>
      </c>
      <c r="Y487" s="666" t="s">
        <v>108</v>
      </c>
      <c r="Z487" s="666" t="s">
        <v>4561</v>
      </c>
    </row>
    <row r="488" spans="1:27" ht="18">
      <c r="A488" s="1377">
        <v>44926</v>
      </c>
      <c r="B488" s="666" t="s">
        <v>3473</v>
      </c>
      <c r="C488" s="666"/>
      <c r="D488" s="666" t="s">
        <v>3474</v>
      </c>
      <c r="E488" s="666" t="s">
        <v>3497</v>
      </c>
      <c r="F488" s="666"/>
      <c r="G488" s="1245">
        <v>93500</v>
      </c>
      <c r="H488" s="1220" t="s">
        <v>3063</v>
      </c>
      <c r="I488" s="1355" t="s">
        <v>3453</v>
      </c>
      <c r="J488" s="1203"/>
      <c r="K488" s="1234"/>
      <c r="L488" s="1235"/>
      <c r="M488" s="1235"/>
      <c r="N488" s="1235"/>
      <c r="O488" s="1235"/>
      <c r="P488" s="1365">
        <v>83500</v>
      </c>
      <c r="S488" s="1238"/>
      <c r="U488" s="1239">
        <f t="shared" si="46"/>
        <v>10000</v>
      </c>
      <c r="V488" s="1239">
        <f t="shared" si="49"/>
        <v>909.09090909090992</v>
      </c>
      <c r="W488" s="1240">
        <f t="shared" si="47"/>
        <v>9090.9090909090901</v>
      </c>
      <c r="X488" s="1378">
        <f t="shared" si="48"/>
        <v>9.7228974234321822E-2</v>
      </c>
      <c r="Y488" s="666" t="s">
        <v>27</v>
      </c>
      <c r="Z488" s="666" t="s">
        <v>4562</v>
      </c>
    </row>
    <row r="489" spans="1:27" ht="18">
      <c r="A489" s="1377">
        <v>44926</v>
      </c>
      <c r="B489" s="666" t="s">
        <v>570</v>
      </c>
      <c r="C489" s="666" t="s">
        <v>3446</v>
      </c>
      <c r="D489" s="666" t="s">
        <v>3470</v>
      </c>
      <c r="E489" s="666" t="s">
        <v>2979</v>
      </c>
      <c r="F489" s="666" t="s">
        <v>3492</v>
      </c>
      <c r="G489" s="1245">
        <f>900/0.0517</f>
        <v>17408.123791102513</v>
      </c>
      <c r="H489" s="1220" t="s">
        <v>3063</v>
      </c>
      <c r="I489" s="1355" t="s">
        <v>3450</v>
      </c>
      <c r="J489" s="1203"/>
      <c r="K489" s="1234" t="e">
        <f t="shared" ref="K489:K498" ca="1" si="109">_xludf.IFS(C489="成田机场",3000,C489="羽田机场",1200,D489="NearMe",1000,D489="VIP-limo",G489*0.12)</f>
        <v>#NAME?</v>
      </c>
      <c r="L489" s="1235" t="e">
        <f t="shared" ref="L489:L498" ca="1" si="110">_xludf.IFS(C489="成田机场",4000,C489="羽田机场",1000,D489="VIP-limo",0)</f>
        <v>#NAME?</v>
      </c>
      <c r="M489" s="1235"/>
      <c r="N489" s="1235"/>
      <c r="O489" s="1235">
        <v>5000</v>
      </c>
      <c r="P489" s="1356"/>
      <c r="S489" s="1238"/>
      <c r="U489" s="1239" t="e">
        <f t="shared" ca="1" si="46"/>
        <v>#NAME?</v>
      </c>
      <c r="V489" s="1239" t="e">
        <f t="shared" ca="1" si="49"/>
        <v>#NAME?</v>
      </c>
      <c r="W489" s="1240" t="e">
        <f t="shared" ca="1" si="47"/>
        <v>#NAME?</v>
      </c>
      <c r="X489" s="1378" t="e">
        <f t="shared" ca="1" si="48"/>
        <v>#NAME?</v>
      </c>
      <c r="Y489" s="666" t="s">
        <v>108</v>
      </c>
      <c r="Z489" s="666" t="s">
        <v>4563</v>
      </c>
    </row>
    <row r="490" spans="1:27" ht="18">
      <c r="A490" s="1377">
        <v>44906</v>
      </c>
      <c r="B490" s="666" t="s">
        <v>570</v>
      </c>
      <c r="C490" s="666" t="s">
        <v>3446</v>
      </c>
      <c r="D490" s="666" t="s">
        <v>3557</v>
      </c>
      <c r="E490" s="666" t="s">
        <v>86</v>
      </c>
      <c r="F490" s="666" t="s">
        <v>3501</v>
      </c>
      <c r="G490" s="1245">
        <f t="shared" ref="G490:G491" si="111">800/0.0517</f>
        <v>15473.887814313346</v>
      </c>
      <c r="H490" s="1220" t="s">
        <v>3063</v>
      </c>
      <c r="I490" s="1355" t="s">
        <v>3450</v>
      </c>
      <c r="J490" s="1203"/>
      <c r="K490" s="1234" t="e">
        <f t="shared" ca="1" si="109"/>
        <v>#NAME?</v>
      </c>
      <c r="L490" s="1235" t="e">
        <f t="shared" ca="1" si="110"/>
        <v>#NAME?</v>
      </c>
      <c r="M490" s="1235"/>
      <c r="N490" s="1235"/>
      <c r="O490" s="1235">
        <v>3000</v>
      </c>
      <c r="P490" s="1356"/>
      <c r="S490" s="1238"/>
      <c r="U490" s="1239" t="e">
        <f t="shared" ca="1" si="46"/>
        <v>#NAME?</v>
      </c>
      <c r="V490" s="1239" t="e">
        <f t="shared" ca="1" si="49"/>
        <v>#NAME?</v>
      </c>
      <c r="W490" s="1240" t="e">
        <f t="shared" ca="1" si="47"/>
        <v>#NAME?</v>
      </c>
      <c r="X490" s="1378" t="e">
        <f t="shared" ca="1" si="48"/>
        <v>#NAME?</v>
      </c>
      <c r="Y490" s="666" t="s">
        <v>107</v>
      </c>
      <c r="Z490" s="666" t="s">
        <v>4564</v>
      </c>
    </row>
    <row r="491" spans="1:27" ht="18">
      <c r="A491" s="1377">
        <v>44912</v>
      </c>
      <c r="B491" s="666" t="s">
        <v>1170</v>
      </c>
      <c r="C491" s="666" t="s">
        <v>3446</v>
      </c>
      <c r="D491" s="666" t="s">
        <v>3557</v>
      </c>
      <c r="E491" s="666" t="s">
        <v>86</v>
      </c>
      <c r="F491" s="666" t="s">
        <v>3545</v>
      </c>
      <c r="G491" s="1245">
        <f t="shared" si="111"/>
        <v>15473.887814313346</v>
      </c>
      <c r="H491" s="1220" t="s">
        <v>3063</v>
      </c>
      <c r="I491" s="1355" t="s">
        <v>3450</v>
      </c>
      <c r="J491" s="1203"/>
      <c r="K491" s="1234" t="e">
        <f t="shared" ca="1" si="109"/>
        <v>#NAME?</v>
      </c>
      <c r="L491" s="1235" t="e">
        <f t="shared" ca="1" si="110"/>
        <v>#NAME?</v>
      </c>
      <c r="M491" s="1235"/>
      <c r="N491" s="1235"/>
      <c r="O491" s="1235">
        <v>3000</v>
      </c>
      <c r="P491" s="1356"/>
      <c r="S491" s="1238"/>
      <c r="U491" s="1239" t="e">
        <f t="shared" ca="1" si="46"/>
        <v>#NAME?</v>
      </c>
      <c r="V491" s="1239" t="e">
        <f t="shared" ca="1" si="49"/>
        <v>#NAME?</v>
      </c>
      <c r="W491" s="1240" t="e">
        <f t="shared" ca="1" si="47"/>
        <v>#NAME?</v>
      </c>
      <c r="X491" s="1378" t="e">
        <f t="shared" ca="1" si="48"/>
        <v>#NAME?</v>
      </c>
      <c r="Y491" s="666" t="s">
        <v>107</v>
      </c>
      <c r="Z491" s="666" t="s">
        <v>4565</v>
      </c>
    </row>
    <row r="492" spans="1:27" ht="18">
      <c r="A492" s="1377">
        <v>44905</v>
      </c>
      <c r="B492" s="666" t="s">
        <v>1170</v>
      </c>
      <c r="C492" s="666" t="s">
        <v>3456</v>
      </c>
      <c r="D492" s="666" t="s">
        <v>3557</v>
      </c>
      <c r="E492" s="666" t="s">
        <v>98</v>
      </c>
      <c r="F492" s="666" t="s">
        <v>3501</v>
      </c>
      <c r="G492" s="1245">
        <f t="shared" ref="G492:G493" si="112">1100/0.0517</f>
        <v>21276.59574468085</v>
      </c>
      <c r="H492" s="1220" t="s">
        <v>3063</v>
      </c>
      <c r="I492" s="1355" t="s">
        <v>3450</v>
      </c>
      <c r="J492" s="1203"/>
      <c r="K492" s="1234" t="e">
        <f t="shared" ca="1" si="109"/>
        <v>#NAME?</v>
      </c>
      <c r="L492" s="1235" t="e">
        <f t="shared" ca="1" si="110"/>
        <v>#NAME?</v>
      </c>
      <c r="M492" s="1235"/>
      <c r="N492" s="1235"/>
      <c r="O492" s="1235">
        <v>4000</v>
      </c>
      <c r="P492" s="1356"/>
      <c r="Q492" s="1239"/>
      <c r="R492" s="1239"/>
      <c r="S492" s="1237"/>
      <c r="T492" s="1239"/>
      <c r="U492" s="1239" t="e">
        <f t="shared" ca="1" si="46"/>
        <v>#NAME?</v>
      </c>
      <c r="V492" s="1239" t="e">
        <f t="shared" ca="1" si="49"/>
        <v>#NAME?</v>
      </c>
      <c r="W492" s="1240" t="e">
        <f t="shared" ca="1" si="47"/>
        <v>#NAME?</v>
      </c>
      <c r="X492" s="1378" t="e">
        <f t="shared" ca="1" si="48"/>
        <v>#NAME?</v>
      </c>
      <c r="Y492" s="666" t="s">
        <v>107</v>
      </c>
      <c r="Z492" s="666" t="s">
        <v>4566</v>
      </c>
    </row>
    <row r="493" spans="1:27" ht="18">
      <c r="A493" s="1377">
        <v>44909</v>
      </c>
      <c r="B493" s="666" t="s">
        <v>570</v>
      </c>
      <c r="C493" s="666" t="s">
        <v>3456</v>
      </c>
      <c r="D493" s="666" t="s">
        <v>3557</v>
      </c>
      <c r="E493" s="666" t="s">
        <v>3079</v>
      </c>
      <c r="F493" s="666" t="s">
        <v>3547</v>
      </c>
      <c r="G493" s="1245">
        <f t="shared" si="112"/>
        <v>21276.59574468085</v>
      </c>
      <c r="H493" s="1220" t="s">
        <v>3063</v>
      </c>
      <c r="I493" s="1355" t="s">
        <v>3450</v>
      </c>
      <c r="J493" s="1203"/>
      <c r="K493" s="1234" t="e">
        <f t="shared" ca="1" si="109"/>
        <v>#NAME?</v>
      </c>
      <c r="L493" s="1235" t="e">
        <f t="shared" ca="1" si="110"/>
        <v>#NAME?</v>
      </c>
      <c r="M493" s="1235"/>
      <c r="N493" s="1235"/>
      <c r="O493" s="1235">
        <v>4000</v>
      </c>
      <c r="P493" s="1356"/>
      <c r="S493" s="1238"/>
      <c r="U493" s="1239" t="e">
        <f t="shared" ca="1" si="46"/>
        <v>#NAME?</v>
      </c>
      <c r="V493" s="1239" t="e">
        <f t="shared" ca="1" si="49"/>
        <v>#NAME?</v>
      </c>
      <c r="W493" s="1240" t="e">
        <f t="shared" ca="1" si="47"/>
        <v>#NAME?</v>
      </c>
      <c r="X493" s="1378" t="e">
        <f t="shared" ca="1" si="48"/>
        <v>#NAME?</v>
      </c>
      <c r="Y493" s="666" t="s">
        <v>107</v>
      </c>
      <c r="Z493" s="666" t="s">
        <v>4567</v>
      </c>
    </row>
    <row r="494" spans="1:27" ht="18">
      <c r="A494" s="1379">
        <v>44914</v>
      </c>
      <c r="B494" s="284" t="s">
        <v>1170</v>
      </c>
      <c r="C494" s="284" t="s">
        <v>3456</v>
      </c>
      <c r="D494" s="284" t="s">
        <v>3447</v>
      </c>
      <c r="E494" s="284" t="s">
        <v>45</v>
      </c>
      <c r="F494" s="284" t="s">
        <v>3524</v>
      </c>
      <c r="G494" s="1342">
        <f>1600/0.0517</f>
        <v>30947.775628626692</v>
      </c>
      <c r="H494" s="1268" t="s">
        <v>3063</v>
      </c>
      <c r="I494" s="1380" t="s">
        <v>3450</v>
      </c>
      <c r="J494" s="1381">
        <v>9671</v>
      </c>
      <c r="K494" s="1271" t="e">
        <f t="shared" ca="1" si="109"/>
        <v>#NAME?</v>
      </c>
      <c r="L494" s="1272" t="e">
        <f t="shared" ca="1" si="110"/>
        <v>#NAME?</v>
      </c>
      <c r="M494" s="1272"/>
      <c r="N494" s="1272"/>
      <c r="O494" s="1272">
        <v>4000</v>
      </c>
      <c r="P494" s="1384"/>
      <c r="Q494" s="81"/>
      <c r="R494" s="81"/>
      <c r="S494" s="1275"/>
      <c r="T494" s="81"/>
      <c r="U494" s="1239" t="e">
        <f t="shared" ca="1" si="46"/>
        <v>#NAME?</v>
      </c>
      <c r="V494" s="1239" t="e">
        <f t="shared" ca="1" si="49"/>
        <v>#NAME?</v>
      </c>
      <c r="W494" s="1240" t="e">
        <f t="shared" ca="1" si="47"/>
        <v>#NAME?</v>
      </c>
      <c r="X494" s="1383" t="e">
        <f t="shared" ca="1" si="48"/>
        <v>#NAME?</v>
      </c>
      <c r="Y494" s="284" t="s">
        <v>107</v>
      </c>
      <c r="Z494" s="284" t="s">
        <v>4568</v>
      </c>
      <c r="AA494" s="81"/>
    </row>
    <row r="495" spans="1:27" ht="18">
      <c r="A495" s="1377">
        <v>44926</v>
      </c>
      <c r="B495" s="666" t="s">
        <v>1170</v>
      </c>
      <c r="C495" s="666" t="s">
        <v>3456</v>
      </c>
      <c r="D495" s="666" t="s">
        <v>3537</v>
      </c>
      <c r="E495" s="666" t="s">
        <v>60</v>
      </c>
      <c r="F495" s="666" t="s">
        <v>3547</v>
      </c>
      <c r="G495" s="1245">
        <v>25000</v>
      </c>
      <c r="H495" s="1220" t="s">
        <v>3063</v>
      </c>
      <c r="I495" s="1355" t="s">
        <v>3453</v>
      </c>
      <c r="J495" s="1203"/>
      <c r="K495" s="1234" t="e">
        <f t="shared" ca="1" si="109"/>
        <v>#NAME?</v>
      </c>
      <c r="L495" s="1235" t="e">
        <f t="shared" ca="1" si="110"/>
        <v>#NAME?</v>
      </c>
      <c r="M495" s="1235" t="e">
        <f t="shared" ref="M495:M496" ca="1" si="113">(18000-K495-L495)*0.7</f>
        <v>#NAME?</v>
      </c>
      <c r="N495" s="1235"/>
      <c r="O495" s="1235"/>
      <c r="P495" s="1356"/>
      <c r="S495" s="1238"/>
      <c r="U495" s="1239" t="e">
        <f t="shared" ca="1" si="46"/>
        <v>#NAME?</v>
      </c>
      <c r="V495" s="1239" t="e">
        <f t="shared" ca="1" si="49"/>
        <v>#NAME?</v>
      </c>
      <c r="W495" s="1240" t="e">
        <f t="shared" ca="1" si="47"/>
        <v>#NAME?</v>
      </c>
      <c r="X495" s="1378" t="e">
        <f t="shared" ca="1" si="48"/>
        <v>#NAME?</v>
      </c>
      <c r="Y495" s="666" t="s">
        <v>40</v>
      </c>
      <c r="Z495" s="666" t="s">
        <v>4569</v>
      </c>
    </row>
    <row r="496" spans="1:27" ht="18">
      <c r="A496" s="1377">
        <v>44926</v>
      </c>
      <c r="B496" s="666" t="s">
        <v>570</v>
      </c>
      <c r="C496" s="666" t="s">
        <v>3456</v>
      </c>
      <c r="D496" s="666" t="s">
        <v>3607</v>
      </c>
      <c r="E496" s="666" t="s">
        <v>60</v>
      </c>
      <c r="F496" s="666" t="s">
        <v>3547</v>
      </c>
      <c r="G496" s="1245">
        <v>25000</v>
      </c>
      <c r="H496" s="1220" t="s">
        <v>3063</v>
      </c>
      <c r="I496" s="1355" t="s">
        <v>3453</v>
      </c>
      <c r="J496" s="1203"/>
      <c r="K496" s="1234" t="e">
        <f t="shared" ca="1" si="109"/>
        <v>#NAME?</v>
      </c>
      <c r="L496" s="1235" t="e">
        <f t="shared" ca="1" si="110"/>
        <v>#NAME?</v>
      </c>
      <c r="M496" s="1235" t="e">
        <f t="shared" ca="1" si="113"/>
        <v>#NAME?</v>
      </c>
      <c r="N496" s="1235"/>
      <c r="O496" s="1235"/>
      <c r="P496" s="1356"/>
      <c r="S496" s="1238"/>
      <c r="U496" s="1239" t="e">
        <f t="shared" ca="1" si="46"/>
        <v>#NAME?</v>
      </c>
      <c r="V496" s="1239" t="e">
        <f t="shared" ca="1" si="49"/>
        <v>#NAME?</v>
      </c>
      <c r="W496" s="1240" t="e">
        <f t="shared" ca="1" si="47"/>
        <v>#NAME?</v>
      </c>
      <c r="X496" s="1378" t="e">
        <f t="shared" ca="1" si="48"/>
        <v>#NAME?</v>
      </c>
      <c r="Y496" s="666" t="s">
        <v>27</v>
      </c>
      <c r="Z496" s="666" t="s">
        <v>4570</v>
      </c>
    </row>
    <row r="497" spans="1:27" ht="18">
      <c r="A497" s="1388">
        <v>44900</v>
      </c>
      <c r="B497" s="666" t="s">
        <v>570</v>
      </c>
      <c r="C497" s="666" t="s">
        <v>3456</v>
      </c>
      <c r="D497" s="666" t="s">
        <v>3503</v>
      </c>
      <c r="E497" s="666" t="s">
        <v>3910</v>
      </c>
      <c r="F497" s="666" t="s">
        <v>3488</v>
      </c>
      <c r="G497" s="1245">
        <v>22000</v>
      </c>
      <c r="H497" s="1220" t="s">
        <v>3063</v>
      </c>
      <c r="I497" s="1355" t="s">
        <v>3453</v>
      </c>
      <c r="J497" s="1358"/>
      <c r="K497" s="1234" t="e">
        <f t="shared" ca="1" si="109"/>
        <v>#NAME?</v>
      </c>
      <c r="L497" s="1235" t="e">
        <f t="shared" ca="1" si="110"/>
        <v>#NAME?</v>
      </c>
      <c r="M497" s="1235"/>
      <c r="N497" s="1235"/>
      <c r="O497" s="1235">
        <v>4650</v>
      </c>
      <c r="P497" s="1356"/>
      <c r="Q497" s="1239"/>
      <c r="R497" s="1239"/>
      <c r="S497" s="1237"/>
      <c r="T497" s="1239"/>
      <c r="U497" s="1239" t="e">
        <f t="shared" ca="1" si="46"/>
        <v>#NAME?</v>
      </c>
      <c r="V497" s="1239" t="e">
        <f t="shared" ca="1" si="49"/>
        <v>#NAME?</v>
      </c>
      <c r="W497" s="1240" t="e">
        <f t="shared" ca="1" si="47"/>
        <v>#NAME?</v>
      </c>
      <c r="X497" s="1378" t="e">
        <f t="shared" ca="1" si="48"/>
        <v>#NAME?</v>
      </c>
      <c r="Y497" s="666" t="s">
        <v>1540</v>
      </c>
      <c r="Z497" s="666" t="s">
        <v>4571</v>
      </c>
    </row>
    <row r="498" spans="1:27" ht="18">
      <c r="A498" s="1379">
        <v>44922</v>
      </c>
      <c r="B498" s="284" t="s">
        <v>570</v>
      </c>
      <c r="C498" s="284" t="s">
        <v>3446</v>
      </c>
      <c r="D498" s="284" t="s">
        <v>3503</v>
      </c>
      <c r="E498" s="284" t="s">
        <v>3523</v>
      </c>
      <c r="F498" s="284" t="s">
        <v>3524</v>
      </c>
      <c r="G498" s="1342">
        <v>17300</v>
      </c>
      <c r="H498" s="1268" t="s">
        <v>3063</v>
      </c>
      <c r="I498" s="1380" t="s">
        <v>3453</v>
      </c>
      <c r="J498" s="1381"/>
      <c r="K498" s="1271" t="e">
        <f t="shared" ca="1" si="109"/>
        <v>#NAME?</v>
      </c>
      <c r="L498" s="1272" t="e">
        <f t="shared" ca="1" si="110"/>
        <v>#NAME?</v>
      </c>
      <c r="M498" s="1272" t="e">
        <f ca="1">(8500-K498-L498)*0.7</f>
        <v>#NAME?</v>
      </c>
      <c r="N498" s="1272"/>
      <c r="O498" s="1272"/>
      <c r="P498" s="1384"/>
      <c r="Q498" s="81"/>
      <c r="R498" s="81"/>
      <c r="S498" s="1275"/>
      <c r="T498" s="81"/>
      <c r="U498" s="1276" t="e">
        <f t="shared" ca="1" si="46"/>
        <v>#NAME?</v>
      </c>
      <c r="V498" s="1276" t="e">
        <f t="shared" ca="1" si="49"/>
        <v>#NAME?</v>
      </c>
      <c r="W498" s="1276" t="e">
        <f t="shared" ca="1" si="47"/>
        <v>#NAME?</v>
      </c>
      <c r="X498" s="1383" t="e">
        <f t="shared" ca="1" si="48"/>
        <v>#NAME?</v>
      </c>
      <c r="Y498" s="284" t="s">
        <v>1540</v>
      </c>
      <c r="Z498" s="284" t="s">
        <v>4572</v>
      </c>
      <c r="AA498" s="81"/>
    </row>
    <row r="499" spans="1:27" ht="18">
      <c r="A499" s="1377">
        <v>44923</v>
      </c>
      <c r="B499" s="666" t="s">
        <v>570</v>
      </c>
      <c r="C499" s="666" t="s">
        <v>3456</v>
      </c>
      <c r="D499" s="666" t="s">
        <v>3521</v>
      </c>
      <c r="E499" s="666" t="s">
        <v>34</v>
      </c>
      <c r="F499" s="666" t="s">
        <v>3505</v>
      </c>
      <c r="G499" s="1245">
        <v>30000</v>
      </c>
      <c r="H499" s="1220" t="s">
        <v>3063</v>
      </c>
      <c r="I499" s="1355" t="s">
        <v>3453</v>
      </c>
      <c r="J499" s="1203"/>
      <c r="K499" s="1234">
        <v>4200</v>
      </c>
      <c r="L499" s="1235">
        <v>5000</v>
      </c>
      <c r="M499" s="1235">
        <f>(23500-K499-L499)*0.7</f>
        <v>10010</v>
      </c>
      <c r="N499" s="1235"/>
      <c r="O499" s="1235"/>
      <c r="P499" s="1356"/>
      <c r="S499" s="1238"/>
      <c r="U499" s="1239">
        <f t="shared" si="46"/>
        <v>20800</v>
      </c>
      <c r="V499" s="1239">
        <f t="shared" si="49"/>
        <v>1890.9090909090919</v>
      </c>
      <c r="W499" s="1240">
        <f t="shared" si="47"/>
        <v>8899.0909090909081</v>
      </c>
      <c r="X499" s="1378">
        <f t="shared" si="48"/>
        <v>0.29663636363636359</v>
      </c>
      <c r="Y499" s="666" t="s">
        <v>107</v>
      </c>
      <c r="Z499" s="666" t="s">
        <v>4573</v>
      </c>
    </row>
    <row r="500" spans="1:27" ht="18">
      <c r="A500" s="1377">
        <v>44912</v>
      </c>
      <c r="B500" s="666" t="s">
        <v>570</v>
      </c>
      <c r="C500" s="666" t="s">
        <v>3446</v>
      </c>
      <c r="D500" s="666" t="s">
        <v>4574</v>
      </c>
      <c r="E500" s="666" t="s">
        <v>3591</v>
      </c>
      <c r="F500" s="666" t="s">
        <v>3512</v>
      </c>
      <c r="G500" s="1245">
        <v>17000</v>
      </c>
      <c r="H500" s="1220" t="s">
        <v>3063</v>
      </c>
      <c r="I500" s="1355" t="s">
        <v>3453</v>
      </c>
      <c r="J500" s="1203"/>
      <c r="K500" s="1234" t="e">
        <f ca="1">_xludf.IFS(C500="成田机场",3000,C500="羽田机场",1200,D500="NearMe",1000,D500="VIP-limo",G500*0.12)</f>
        <v>#NAME?</v>
      </c>
      <c r="L500" s="1235" t="e">
        <f ca="1">_xludf.IFS(C500="成田机场",4000,C500="羽田机场",1000,D500="VIP-limo",0)</f>
        <v>#NAME?</v>
      </c>
      <c r="M500" s="1235"/>
      <c r="N500" s="1235"/>
      <c r="O500" s="1235">
        <v>4000</v>
      </c>
      <c r="P500" s="1356"/>
      <c r="Q500" s="10">
        <v>300</v>
      </c>
      <c r="S500" s="1238"/>
      <c r="U500" s="1239" t="e">
        <f t="shared" ca="1" si="46"/>
        <v>#NAME?</v>
      </c>
      <c r="V500" s="1239" t="e">
        <f t="shared" ca="1" si="49"/>
        <v>#NAME?</v>
      </c>
      <c r="W500" s="1240" t="e">
        <f t="shared" ca="1" si="47"/>
        <v>#NAME?</v>
      </c>
      <c r="X500" s="1378" t="e">
        <f t="shared" ca="1" si="48"/>
        <v>#NAME?</v>
      </c>
      <c r="Y500" s="666" t="s">
        <v>107</v>
      </c>
      <c r="Z500" s="666" t="s">
        <v>4575</v>
      </c>
    </row>
    <row r="501" spans="1:27" ht="18">
      <c r="A501" s="1379">
        <v>44915</v>
      </c>
      <c r="B501" s="284" t="s">
        <v>3473</v>
      </c>
      <c r="C501" s="284"/>
      <c r="D501" s="284" t="s">
        <v>3924</v>
      </c>
      <c r="E501" s="284" t="s">
        <v>2285</v>
      </c>
      <c r="F501" s="284" t="s">
        <v>3629</v>
      </c>
      <c r="G501" s="1342">
        <v>15000</v>
      </c>
      <c r="H501" s="1268" t="s">
        <v>3063</v>
      </c>
      <c r="I501" s="1380" t="s">
        <v>3453</v>
      </c>
      <c r="J501" s="1381"/>
      <c r="K501" s="1271"/>
      <c r="L501" s="1272"/>
      <c r="M501" s="1272">
        <f>6000*0.7</f>
        <v>4200</v>
      </c>
      <c r="N501" s="1272"/>
      <c r="O501" s="1272"/>
      <c r="P501" s="1384"/>
      <c r="Q501" s="81"/>
      <c r="R501" s="81"/>
      <c r="S501" s="1275"/>
      <c r="T501" s="81"/>
      <c r="U501" s="1276">
        <f t="shared" si="46"/>
        <v>15000</v>
      </c>
      <c r="V501" s="1276">
        <f t="shared" si="49"/>
        <v>1363.636363636364</v>
      </c>
      <c r="W501" s="1276">
        <f t="shared" si="47"/>
        <v>9436.363636363636</v>
      </c>
      <c r="X501" s="1383">
        <f t="shared" si="48"/>
        <v>0.62909090909090903</v>
      </c>
      <c r="Y501" s="284" t="s">
        <v>1540</v>
      </c>
      <c r="Z501" s="284" t="s">
        <v>4576</v>
      </c>
      <c r="AA501" s="81"/>
    </row>
    <row r="502" spans="1:27" ht="18">
      <c r="A502" s="1379">
        <v>44915</v>
      </c>
      <c r="B502" s="284" t="s">
        <v>3473</v>
      </c>
      <c r="C502" s="284"/>
      <c r="D502" s="284" t="s">
        <v>3924</v>
      </c>
      <c r="E502" s="284" t="s">
        <v>94</v>
      </c>
      <c r="F502" s="81"/>
      <c r="G502" s="1342">
        <v>15000</v>
      </c>
      <c r="H502" s="1268" t="s">
        <v>3063</v>
      </c>
      <c r="I502" s="1380" t="s">
        <v>3453</v>
      </c>
      <c r="J502" s="1381"/>
      <c r="K502" s="1271">
        <v>1200</v>
      </c>
      <c r="L502" s="1272"/>
      <c r="M502" s="1272"/>
      <c r="N502" s="1272"/>
      <c r="O502" s="1272">
        <v>3000</v>
      </c>
      <c r="P502" s="1384"/>
      <c r="Q502" s="81"/>
      <c r="R502" s="81"/>
      <c r="S502" s="1275"/>
      <c r="T502" s="81"/>
      <c r="U502" s="1276">
        <f t="shared" si="46"/>
        <v>13800</v>
      </c>
      <c r="V502" s="1276">
        <f t="shared" si="49"/>
        <v>1254.5454545454559</v>
      </c>
      <c r="W502" s="1276">
        <f t="shared" si="47"/>
        <v>9545.4545454545441</v>
      </c>
      <c r="X502" s="1383">
        <f t="shared" si="48"/>
        <v>0.63636363636363624</v>
      </c>
      <c r="Y502" s="284" t="s">
        <v>1540</v>
      </c>
      <c r="Z502" s="284" t="s">
        <v>4577</v>
      </c>
      <c r="AA502" s="81"/>
    </row>
    <row r="503" spans="1:27" ht="18">
      <c r="A503" s="1379">
        <v>44915</v>
      </c>
      <c r="B503" s="284" t="s">
        <v>3473</v>
      </c>
      <c r="C503" s="284"/>
      <c r="D503" s="284" t="s">
        <v>3924</v>
      </c>
      <c r="E503" s="284" t="s">
        <v>52</v>
      </c>
      <c r="F503" s="1275"/>
      <c r="G503" s="1342">
        <v>15000</v>
      </c>
      <c r="H503" s="1268" t="s">
        <v>3063</v>
      </c>
      <c r="I503" s="1380" t="s">
        <v>3453</v>
      </c>
      <c r="J503" s="1381"/>
      <c r="K503" s="1271">
        <v>1200</v>
      </c>
      <c r="L503" s="1272"/>
      <c r="M503" s="1272"/>
      <c r="N503" s="1272"/>
      <c r="O503" s="1272">
        <v>3000</v>
      </c>
      <c r="P503" s="1384"/>
      <c r="Q503" s="81"/>
      <c r="R503" s="81"/>
      <c r="S503" s="1275"/>
      <c r="T503" s="81"/>
      <c r="U503" s="1276">
        <f t="shared" si="46"/>
        <v>13800</v>
      </c>
      <c r="V503" s="1276">
        <f t="shared" si="49"/>
        <v>1254.5454545454559</v>
      </c>
      <c r="W503" s="1276">
        <f t="shared" si="47"/>
        <v>9545.4545454545441</v>
      </c>
      <c r="X503" s="1383">
        <f t="shared" si="48"/>
        <v>0.63636363636363624</v>
      </c>
      <c r="Y503" s="284" t="s">
        <v>1540</v>
      </c>
      <c r="Z503" s="284" t="s">
        <v>4578</v>
      </c>
      <c r="AA503" s="81"/>
    </row>
    <row r="504" spans="1:27" ht="18">
      <c r="A504" s="1377">
        <v>44911</v>
      </c>
      <c r="B504" s="666" t="s">
        <v>1170</v>
      </c>
      <c r="C504" s="666" t="s">
        <v>3456</v>
      </c>
      <c r="D504" s="666" t="s">
        <v>3607</v>
      </c>
      <c r="E504" s="666" t="s">
        <v>55</v>
      </c>
      <c r="F504" s="666" t="s">
        <v>3547</v>
      </c>
      <c r="G504" s="1245">
        <v>22000</v>
      </c>
      <c r="H504" s="1220" t="s">
        <v>3063</v>
      </c>
      <c r="I504" s="1355" t="s">
        <v>3453</v>
      </c>
      <c r="J504" s="1203"/>
      <c r="K504" s="1234" t="e">
        <f t="shared" ref="K504:K505" ca="1" si="114">_xludf.IFS(C504="成田机场",3000,C504="羽田机场",1200,D504="NearMe",1000,D504="VIP-limo",G504*0.12)</f>
        <v>#NAME?</v>
      </c>
      <c r="L504" s="1235" t="e">
        <f t="shared" ref="L504:L505" ca="1" si="115">_xludf.IFS(C504="成田机场",4000,C504="羽田机场",1000,D504="VIP-limo",0)</f>
        <v>#NAME?</v>
      </c>
      <c r="M504" s="1235"/>
      <c r="N504" s="1235"/>
      <c r="O504" s="1235">
        <v>4000</v>
      </c>
      <c r="P504" s="1356"/>
      <c r="S504" s="1238"/>
      <c r="U504" s="1239" t="e">
        <f t="shared" ca="1" si="46"/>
        <v>#NAME?</v>
      </c>
      <c r="V504" s="1239" t="e">
        <f t="shared" ca="1" si="49"/>
        <v>#NAME?</v>
      </c>
      <c r="W504" s="1240" t="e">
        <f t="shared" ca="1" si="47"/>
        <v>#NAME?</v>
      </c>
      <c r="X504" s="1378" t="e">
        <f t="shared" ca="1" si="48"/>
        <v>#NAME?</v>
      </c>
      <c r="Y504" s="666" t="s">
        <v>27</v>
      </c>
      <c r="Z504" s="666" t="s">
        <v>4579</v>
      </c>
    </row>
    <row r="505" spans="1:27" ht="18">
      <c r="A505" s="1377">
        <v>44915</v>
      </c>
      <c r="B505" s="666" t="s">
        <v>1170</v>
      </c>
      <c r="C505" s="666" t="s">
        <v>3456</v>
      </c>
      <c r="D505" s="666" t="s">
        <v>462</v>
      </c>
      <c r="E505" s="666" t="s">
        <v>52</v>
      </c>
      <c r="F505" s="666"/>
      <c r="G505" s="1245">
        <v>22000</v>
      </c>
      <c r="H505" s="1220" t="s">
        <v>3063</v>
      </c>
      <c r="I505" s="1355" t="s">
        <v>3453</v>
      </c>
      <c r="J505" s="1203"/>
      <c r="K505" s="1234" t="e">
        <f t="shared" ca="1" si="114"/>
        <v>#NAME?</v>
      </c>
      <c r="L505" s="1235" t="e">
        <f t="shared" ca="1" si="115"/>
        <v>#NAME?</v>
      </c>
      <c r="M505" s="1235"/>
      <c r="N505" s="1235"/>
      <c r="O505" s="1235">
        <v>4000</v>
      </c>
      <c r="P505" s="1356"/>
      <c r="S505" s="1238"/>
      <c r="U505" s="1239" t="e">
        <f t="shared" ca="1" si="46"/>
        <v>#NAME?</v>
      </c>
      <c r="V505" s="1239" t="e">
        <f t="shared" ca="1" si="49"/>
        <v>#NAME?</v>
      </c>
      <c r="W505" s="1240" t="e">
        <f t="shared" ca="1" si="47"/>
        <v>#NAME?</v>
      </c>
      <c r="X505" s="1378" t="e">
        <f t="shared" ca="1" si="48"/>
        <v>#NAME?</v>
      </c>
      <c r="Y505" s="666" t="s">
        <v>108</v>
      </c>
      <c r="Z505" s="666" t="s">
        <v>4580</v>
      </c>
    </row>
    <row r="506" spans="1:27" ht="18">
      <c r="A506" s="1377">
        <v>44926</v>
      </c>
      <c r="B506" s="666" t="s">
        <v>1170</v>
      </c>
      <c r="C506" s="666"/>
      <c r="D506" s="666" t="s">
        <v>255</v>
      </c>
      <c r="E506" s="666" t="s">
        <v>110</v>
      </c>
      <c r="F506" s="666"/>
      <c r="G506" s="1245">
        <v>24000</v>
      </c>
      <c r="H506" s="1220" t="s">
        <v>3063</v>
      </c>
      <c r="I506" s="1355" t="s">
        <v>3453</v>
      </c>
      <c r="J506" s="1203"/>
      <c r="K506" s="1234">
        <v>3000</v>
      </c>
      <c r="L506" s="1235">
        <v>4000</v>
      </c>
      <c r="M506" s="1235"/>
      <c r="N506" s="1235"/>
      <c r="O506" s="1235">
        <v>6000</v>
      </c>
      <c r="P506" s="1356"/>
      <c r="S506" s="1238"/>
      <c r="U506" s="1239">
        <f t="shared" si="46"/>
        <v>17000</v>
      </c>
      <c r="V506" s="1239">
        <f t="shared" si="49"/>
        <v>1545.454545454546</v>
      </c>
      <c r="W506" s="1240">
        <f t="shared" si="47"/>
        <v>9454.545454545454</v>
      </c>
      <c r="X506" s="1378">
        <f t="shared" si="48"/>
        <v>0.39393939393939392</v>
      </c>
      <c r="Y506" s="666" t="s">
        <v>108</v>
      </c>
      <c r="Z506" s="666" t="s">
        <v>4581</v>
      </c>
    </row>
    <row r="507" spans="1:27" ht="18">
      <c r="A507" s="1379">
        <v>44918</v>
      </c>
      <c r="B507" s="284" t="s">
        <v>570</v>
      </c>
      <c r="C507" s="284" t="s">
        <v>3446</v>
      </c>
      <c r="D507" s="284" t="s">
        <v>3710</v>
      </c>
      <c r="E507" s="284" t="s">
        <v>2285</v>
      </c>
      <c r="F507" s="284" t="s">
        <v>3505</v>
      </c>
      <c r="G507" s="1342">
        <f>883/0.0517</f>
        <v>17079.303675048355</v>
      </c>
      <c r="H507" s="1268" t="s">
        <v>3063</v>
      </c>
      <c r="I507" s="1380" t="s">
        <v>3450</v>
      </c>
      <c r="J507" s="1381"/>
      <c r="K507" s="1271"/>
      <c r="L507" s="1272"/>
      <c r="M507" s="1272">
        <f>(8500-K507-L507)*0.7</f>
        <v>5950</v>
      </c>
      <c r="N507" s="1272"/>
      <c r="O507" s="1272"/>
      <c r="P507" s="1384"/>
      <c r="Q507" s="81">
        <v>600</v>
      </c>
      <c r="R507" s="81"/>
      <c r="S507" s="1275"/>
      <c r="T507" s="81"/>
      <c r="U507" s="1276">
        <f t="shared" si="46"/>
        <v>16479.303675048355</v>
      </c>
      <c r="V507" s="1276">
        <f t="shared" si="49"/>
        <v>1498.1185159134875</v>
      </c>
      <c r="W507" s="1276">
        <f t="shared" si="47"/>
        <v>9031.1851591348677</v>
      </c>
      <c r="X507" s="1383">
        <f t="shared" si="48"/>
        <v>0.52877947081231336</v>
      </c>
      <c r="Y507" s="284" t="s">
        <v>3508</v>
      </c>
      <c r="Z507" s="284" t="s">
        <v>4582</v>
      </c>
      <c r="AA507" s="81"/>
    </row>
    <row r="508" spans="1:27" ht="18">
      <c r="A508" s="1377">
        <v>44910</v>
      </c>
      <c r="B508" s="666" t="s">
        <v>570</v>
      </c>
      <c r="C508" s="666" t="s">
        <v>3456</v>
      </c>
      <c r="D508" s="666" t="s">
        <v>255</v>
      </c>
      <c r="E508" s="666" t="s">
        <v>4346</v>
      </c>
      <c r="F508" s="666" t="s">
        <v>3505</v>
      </c>
      <c r="G508" s="1245">
        <f>1150/0.0517</f>
        <v>22243.713733075434</v>
      </c>
      <c r="H508" s="1220" t="s">
        <v>3063</v>
      </c>
      <c r="I508" s="1355" t="s">
        <v>3450</v>
      </c>
      <c r="J508" s="1203"/>
      <c r="K508" s="1234" t="e">
        <f t="shared" ref="K508:K515" ca="1" si="116">_xludf.IFS(C508="成田机场",3000,C508="羽田机场",1200,D508="NearMe",1000,D508="VIP-limo",G508*0.12)</f>
        <v>#NAME?</v>
      </c>
      <c r="L508" s="1235" t="e">
        <f t="shared" ref="L508:L513" ca="1" si="117">_xludf.IFS(C508="成田机场",4000,C508="羽田机场",1000,D508="VIP-limo",0)</f>
        <v>#NAME?</v>
      </c>
      <c r="M508" s="1235"/>
      <c r="N508" s="1235"/>
      <c r="O508" s="1235">
        <v>4000</v>
      </c>
      <c r="P508" s="1356"/>
      <c r="S508" s="1238"/>
      <c r="U508" s="1239" t="e">
        <f t="shared" ca="1" si="46"/>
        <v>#NAME?</v>
      </c>
      <c r="V508" s="1239" t="e">
        <f t="shared" ca="1" si="49"/>
        <v>#NAME?</v>
      </c>
      <c r="W508" s="1240" t="e">
        <f t="shared" ca="1" si="47"/>
        <v>#NAME?</v>
      </c>
      <c r="X508" s="1378" t="e">
        <f t="shared" ca="1" si="48"/>
        <v>#NAME?</v>
      </c>
      <c r="Y508" s="666" t="s">
        <v>2694</v>
      </c>
      <c r="Z508" s="666" t="s">
        <v>4583</v>
      </c>
    </row>
    <row r="509" spans="1:27" ht="18">
      <c r="A509" s="1377">
        <v>44917</v>
      </c>
      <c r="B509" s="666" t="s">
        <v>570</v>
      </c>
      <c r="C509" s="666" t="s">
        <v>3456</v>
      </c>
      <c r="D509" s="666" t="s">
        <v>4584</v>
      </c>
      <c r="E509" s="666" t="s">
        <v>3523</v>
      </c>
      <c r="F509" s="666" t="s">
        <v>3505</v>
      </c>
      <c r="G509" s="1245">
        <v>25000</v>
      </c>
      <c r="H509" s="1220" t="s">
        <v>3063</v>
      </c>
      <c r="I509" s="1355" t="s">
        <v>3453</v>
      </c>
      <c r="J509" s="1203"/>
      <c r="K509" s="1234" t="e">
        <f t="shared" ca="1" si="116"/>
        <v>#NAME?</v>
      </c>
      <c r="L509" s="1235" t="e">
        <f t="shared" ca="1" si="117"/>
        <v>#NAME?</v>
      </c>
      <c r="M509" s="1235" t="e">
        <f t="shared" ref="M509:M510" ca="1" si="118">(16500-K509-L509)*0.7</f>
        <v>#NAME?</v>
      </c>
      <c r="N509" s="1235"/>
      <c r="O509" s="1235"/>
      <c r="P509" s="1356"/>
      <c r="Q509" s="10">
        <v>520</v>
      </c>
      <c r="S509" s="1238"/>
      <c r="U509" s="1239" t="e">
        <f t="shared" ca="1" si="46"/>
        <v>#NAME?</v>
      </c>
      <c r="V509" s="1239" t="e">
        <f t="shared" ca="1" si="49"/>
        <v>#NAME?</v>
      </c>
      <c r="W509" s="1240" t="e">
        <f t="shared" ca="1" si="47"/>
        <v>#NAME?</v>
      </c>
      <c r="X509" s="1378" t="e">
        <f t="shared" ca="1" si="48"/>
        <v>#NAME?</v>
      </c>
      <c r="Y509" s="666" t="s">
        <v>108</v>
      </c>
      <c r="Z509" s="666" t="s">
        <v>4585</v>
      </c>
    </row>
    <row r="510" spans="1:27" ht="18">
      <c r="A510" s="1377">
        <v>44924</v>
      </c>
      <c r="B510" s="666" t="s">
        <v>570</v>
      </c>
      <c r="C510" s="666" t="s">
        <v>3456</v>
      </c>
      <c r="D510" s="666" t="s">
        <v>3537</v>
      </c>
      <c r="E510" s="666" t="s">
        <v>3523</v>
      </c>
      <c r="F510" s="666" t="s">
        <v>3524</v>
      </c>
      <c r="G510" s="1245">
        <v>25000</v>
      </c>
      <c r="H510" s="1220" t="s">
        <v>3063</v>
      </c>
      <c r="I510" s="1355" t="s">
        <v>3453</v>
      </c>
      <c r="J510" s="1203"/>
      <c r="K510" s="1234" t="e">
        <f t="shared" ca="1" si="116"/>
        <v>#NAME?</v>
      </c>
      <c r="L510" s="1235" t="e">
        <f t="shared" ca="1" si="117"/>
        <v>#NAME?</v>
      </c>
      <c r="M510" s="1235" t="e">
        <f t="shared" ca="1" si="118"/>
        <v>#NAME?</v>
      </c>
      <c r="N510" s="1235"/>
      <c r="O510" s="1235"/>
      <c r="P510" s="1356"/>
      <c r="S510" s="1238"/>
      <c r="U510" s="1239" t="e">
        <f t="shared" ca="1" si="46"/>
        <v>#NAME?</v>
      </c>
      <c r="V510" s="1239" t="e">
        <f t="shared" ca="1" si="49"/>
        <v>#NAME?</v>
      </c>
      <c r="W510" s="1240" t="e">
        <f t="shared" ca="1" si="47"/>
        <v>#NAME?</v>
      </c>
      <c r="X510" s="1378" t="e">
        <f t="shared" ca="1" si="48"/>
        <v>#NAME?</v>
      </c>
      <c r="Y510" s="666" t="s">
        <v>2694</v>
      </c>
      <c r="Z510" s="666" t="s">
        <v>4586</v>
      </c>
    </row>
    <row r="511" spans="1:27" ht="18">
      <c r="A511" s="1389">
        <v>44902</v>
      </c>
      <c r="B511" s="1345" t="s">
        <v>1170</v>
      </c>
      <c r="C511" s="1345" t="s">
        <v>3456</v>
      </c>
      <c r="D511" s="1345" t="s">
        <v>3447</v>
      </c>
      <c r="E511" s="1345" t="s">
        <v>34</v>
      </c>
      <c r="F511" s="1345" t="s">
        <v>3626</v>
      </c>
      <c r="G511" s="1361">
        <f>1750/0.0517</f>
        <v>33849.129593810445</v>
      </c>
      <c r="H511" s="1249" t="s">
        <v>3063</v>
      </c>
      <c r="I511" s="1362" t="s">
        <v>3450</v>
      </c>
      <c r="J511" s="1367">
        <v>9671</v>
      </c>
      <c r="K511" s="1252" t="e">
        <f t="shared" ca="1" si="116"/>
        <v>#NAME?</v>
      </c>
      <c r="L511" s="1253" t="e">
        <f t="shared" ca="1" si="117"/>
        <v>#NAME?</v>
      </c>
      <c r="M511" s="1253">
        <v>5600</v>
      </c>
      <c r="N511" s="1253"/>
      <c r="O511" s="1253"/>
      <c r="P511" s="1352"/>
      <c r="Q511" s="1256"/>
      <c r="R511" s="1256"/>
      <c r="S511" s="1255"/>
      <c r="T511" s="1256"/>
      <c r="U511" s="1239" t="e">
        <f t="shared" ca="1" si="46"/>
        <v>#NAME?</v>
      </c>
      <c r="V511" s="1239" t="e">
        <f t="shared" ca="1" si="49"/>
        <v>#NAME?</v>
      </c>
      <c r="W511" s="1240" t="e">
        <f t="shared" ca="1" si="47"/>
        <v>#NAME?</v>
      </c>
      <c r="X511" s="1387" t="e">
        <f t="shared" ca="1" si="48"/>
        <v>#NAME?</v>
      </c>
      <c r="Y511" s="1345" t="s">
        <v>107</v>
      </c>
      <c r="Z511" s="1345" t="s">
        <v>4587</v>
      </c>
      <c r="AA511" s="1260"/>
    </row>
    <row r="512" spans="1:27" ht="18">
      <c r="A512" s="1377">
        <v>44917</v>
      </c>
      <c r="B512" s="666" t="s">
        <v>1170</v>
      </c>
      <c r="C512" s="666" t="s">
        <v>3446</v>
      </c>
      <c r="D512" s="666" t="s">
        <v>1644</v>
      </c>
      <c r="E512" s="666" t="s">
        <v>3591</v>
      </c>
      <c r="F512" s="666" t="s">
        <v>3547</v>
      </c>
      <c r="G512" s="1245">
        <v>18000</v>
      </c>
      <c r="H512" s="1220" t="s">
        <v>3063</v>
      </c>
      <c r="I512" s="1355" t="s">
        <v>3453</v>
      </c>
      <c r="J512" s="1203"/>
      <c r="K512" s="1234" t="e">
        <f t="shared" ca="1" si="116"/>
        <v>#NAME?</v>
      </c>
      <c r="L512" s="1235" t="e">
        <f t="shared" ca="1" si="117"/>
        <v>#NAME?</v>
      </c>
      <c r="M512" s="1235"/>
      <c r="N512" s="1235"/>
      <c r="O512" s="1235">
        <v>4000</v>
      </c>
      <c r="P512" s="1356"/>
      <c r="S512" s="1238"/>
      <c r="U512" s="1239" t="e">
        <f t="shared" ca="1" si="46"/>
        <v>#NAME?</v>
      </c>
      <c r="V512" s="1239" t="e">
        <f t="shared" ca="1" si="49"/>
        <v>#NAME?</v>
      </c>
      <c r="W512" s="1240" t="e">
        <f t="shared" ca="1" si="47"/>
        <v>#NAME?</v>
      </c>
      <c r="X512" s="1378" t="e">
        <f t="shared" ca="1" si="48"/>
        <v>#NAME?</v>
      </c>
      <c r="Y512" s="666" t="s">
        <v>1540</v>
      </c>
      <c r="Z512" s="666" t="s">
        <v>4588</v>
      </c>
    </row>
    <row r="513" spans="1:26" ht="18">
      <c r="A513" s="1377">
        <v>44918</v>
      </c>
      <c r="B513" s="666" t="s">
        <v>570</v>
      </c>
      <c r="C513" s="666" t="s">
        <v>3446</v>
      </c>
      <c r="D513" s="666" t="s">
        <v>3398</v>
      </c>
      <c r="E513" s="666" t="s">
        <v>2979</v>
      </c>
      <c r="F513" s="666" t="s">
        <v>3512</v>
      </c>
      <c r="G513" s="1245">
        <v>18000</v>
      </c>
      <c r="H513" s="1220" t="s">
        <v>3063</v>
      </c>
      <c r="I513" s="1355" t="s">
        <v>3453</v>
      </c>
      <c r="J513" s="1203"/>
      <c r="K513" s="1234" t="e">
        <f t="shared" ca="1" si="116"/>
        <v>#NAME?</v>
      </c>
      <c r="L513" s="1235" t="e">
        <f t="shared" ca="1" si="117"/>
        <v>#NAME?</v>
      </c>
      <c r="M513" s="1235"/>
      <c r="N513" s="1235"/>
      <c r="O513" s="1235">
        <v>4000</v>
      </c>
      <c r="P513" s="1356"/>
      <c r="S513" s="1238"/>
      <c r="U513" s="1239" t="e">
        <f t="shared" ca="1" si="46"/>
        <v>#NAME?</v>
      </c>
      <c r="V513" s="1239" t="e">
        <f t="shared" ca="1" si="49"/>
        <v>#NAME?</v>
      </c>
      <c r="W513" s="1240" t="e">
        <f t="shared" ca="1" si="47"/>
        <v>#NAME?</v>
      </c>
      <c r="X513" s="1378" t="e">
        <f t="shared" ca="1" si="48"/>
        <v>#NAME?</v>
      </c>
      <c r="Y513" s="666" t="s">
        <v>1540</v>
      </c>
      <c r="Z513" s="666" t="s">
        <v>4589</v>
      </c>
    </row>
    <row r="514" spans="1:26" ht="18">
      <c r="A514" s="1377">
        <v>44918</v>
      </c>
      <c r="B514" s="666" t="s">
        <v>570</v>
      </c>
      <c r="C514" s="666" t="s">
        <v>3446</v>
      </c>
      <c r="D514" s="666" t="s">
        <v>3461</v>
      </c>
      <c r="E514" s="666" t="s">
        <v>2979</v>
      </c>
      <c r="F514" s="666" t="s">
        <v>3524</v>
      </c>
      <c r="G514" s="1245">
        <v>17000</v>
      </c>
      <c r="H514" s="1220" t="s">
        <v>3050</v>
      </c>
      <c r="I514" s="1355" t="s">
        <v>3453</v>
      </c>
      <c r="J514" s="1203"/>
      <c r="K514" s="1234" t="e">
        <f t="shared" ca="1" si="116"/>
        <v>#NAME?</v>
      </c>
      <c r="L514" s="1235"/>
      <c r="M514" s="1235"/>
      <c r="N514" s="1235"/>
      <c r="O514" s="1235">
        <v>4000</v>
      </c>
      <c r="P514" s="1356"/>
      <c r="S514" s="1238"/>
      <c r="U514" s="1239" t="e">
        <f t="shared" ref="U514:U657" ca="1" si="119">G514-J514-K514-L514-P514-Q514-T514</f>
        <v>#NAME?</v>
      </c>
      <c r="V514" s="1239" t="e">
        <f t="shared" ca="1" si="49"/>
        <v>#NAME?</v>
      </c>
      <c r="W514" s="1240" t="e">
        <f t="shared" ref="W514:W656" ca="1" si="120">G514-J514-K514-L514-M514-O514-P514-Q514-R514-S514-T514-V514</f>
        <v>#NAME?</v>
      </c>
      <c r="X514" s="1378" t="e">
        <f t="shared" ref="X514:X656" ca="1" si="121">W514/G514</f>
        <v>#NAME?</v>
      </c>
      <c r="Y514" s="666" t="s">
        <v>3464</v>
      </c>
      <c r="Z514" s="666" t="s">
        <v>4590</v>
      </c>
    </row>
    <row r="515" spans="1:26" ht="18">
      <c r="A515" s="1377">
        <v>44926</v>
      </c>
      <c r="B515" s="666" t="s">
        <v>570</v>
      </c>
      <c r="C515" s="666" t="s">
        <v>3446</v>
      </c>
      <c r="D515" s="666" t="s">
        <v>3503</v>
      </c>
      <c r="E515" s="666" t="s">
        <v>1798</v>
      </c>
      <c r="F515" s="666" t="s">
        <v>3545</v>
      </c>
      <c r="G515" s="1245">
        <v>20000</v>
      </c>
      <c r="H515" s="1220" t="s">
        <v>3063</v>
      </c>
      <c r="I515" s="1355" t="s">
        <v>3453</v>
      </c>
      <c r="J515" s="1203"/>
      <c r="K515" s="1234" t="e">
        <f t="shared" ca="1" si="116"/>
        <v>#NAME?</v>
      </c>
      <c r="L515" s="1235" t="e">
        <f ca="1">_xludf.IFS(C515="成田机场",4000,C515="羽田机场",1000,D515="VIP-limo",0)</f>
        <v>#NAME?</v>
      </c>
      <c r="M515" s="1235"/>
      <c r="N515" s="1235"/>
      <c r="O515" s="1235">
        <v>6000</v>
      </c>
      <c r="P515" s="1356"/>
      <c r="S515" s="1238"/>
      <c r="U515" s="1239" t="e">
        <f t="shared" ca="1" si="119"/>
        <v>#NAME?</v>
      </c>
      <c r="V515" s="1239" t="e">
        <f t="shared" ref="V515:V657" ca="1" si="122">U515-U515/1.1</f>
        <v>#NAME?</v>
      </c>
      <c r="W515" s="1240" t="e">
        <f t="shared" ca="1" si="120"/>
        <v>#NAME?</v>
      </c>
      <c r="X515" s="1378" t="e">
        <f t="shared" ca="1" si="121"/>
        <v>#NAME?</v>
      </c>
      <c r="Y515" s="666" t="s">
        <v>1540</v>
      </c>
      <c r="Z515" s="666" t="s">
        <v>4591</v>
      </c>
    </row>
    <row r="516" spans="1:26" ht="18">
      <c r="A516" s="1388">
        <v>44897</v>
      </c>
      <c r="B516" s="666" t="s">
        <v>1906</v>
      </c>
      <c r="C516" s="666"/>
      <c r="D516" s="666" t="s">
        <v>3537</v>
      </c>
      <c r="E516" s="666" t="s">
        <v>45</v>
      </c>
      <c r="F516" s="666" t="s">
        <v>3515</v>
      </c>
      <c r="G516" s="1245">
        <v>30000</v>
      </c>
      <c r="H516" s="1220" t="s">
        <v>3050</v>
      </c>
      <c r="I516" s="1355" t="s">
        <v>3453</v>
      </c>
      <c r="J516" s="1358"/>
      <c r="K516" s="1234">
        <v>3000</v>
      </c>
      <c r="L516" s="1235"/>
      <c r="M516" s="1235"/>
      <c r="N516" s="1236">
        <v>1</v>
      </c>
      <c r="O516" s="1235">
        <v>15000</v>
      </c>
      <c r="P516" s="1356"/>
      <c r="Q516" s="1239"/>
      <c r="R516" s="1239"/>
      <c r="S516" s="1237"/>
      <c r="T516" s="1239"/>
      <c r="U516" s="1239">
        <f t="shared" si="119"/>
        <v>27000</v>
      </c>
      <c r="V516" s="1239">
        <f t="shared" si="122"/>
        <v>2454.5454545454559</v>
      </c>
      <c r="W516" s="1240">
        <f t="shared" si="120"/>
        <v>9545.4545454545441</v>
      </c>
      <c r="X516" s="1378">
        <f t="shared" si="121"/>
        <v>0.31818181818181812</v>
      </c>
      <c r="Y516" s="666" t="s">
        <v>3079</v>
      </c>
      <c r="Z516" s="666" t="s">
        <v>4592</v>
      </c>
    </row>
    <row r="517" spans="1:26" ht="18">
      <c r="A517" s="1377">
        <v>44907</v>
      </c>
      <c r="B517" s="666" t="s">
        <v>570</v>
      </c>
      <c r="C517" s="666" t="s">
        <v>3456</v>
      </c>
      <c r="D517" s="666" t="s">
        <v>3907</v>
      </c>
      <c r="E517" s="666" t="s">
        <v>3448</v>
      </c>
      <c r="F517" s="666" t="s">
        <v>3571</v>
      </c>
      <c r="G517" s="1245">
        <v>25000</v>
      </c>
      <c r="H517" s="1220" t="s">
        <v>3063</v>
      </c>
      <c r="I517" s="1355" t="s">
        <v>3453</v>
      </c>
      <c r="J517" s="1203"/>
      <c r="K517" s="1234" t="e">
        <f t="shared" ref="K517:K527" ca="1" si="123">_xludf.IFS(C517="成田机场",3000,C517="羽田机场",1200,D517="NearMe",1000,D517="VIP-limo",G517*0.12)</f>
        <v>#NAME?</v>
      </c>
      <c r="L517" s="1235">
        <v>4670</v>
      </c>
      <c r="M517" s="1235"/>
      <c r="N517" s="1235"/>
      <c r="O517" s="1235">
        <v>5000</v>
      </c>
      <c r="P517" s="1356"/>
      <c r="Q517" s="10">
        <v>780</v>
      </c>
      <c r="S517" s="1238"/>
      <c r="U517" s="1239" t="e">
        <f t="shared" ca="1" si="119"/>
        <v>#NAME?</v>
      </c>
      <c r="V517" s="1239" t="e">
        <f t="shared" ca="1" si="122"/>
        <v>#NAME?</v>
      </c>
      <c r="W517" s="1240" t="e">
        <f t="shared" ca="1" si="120"/>
        <v>#NAME?</v>
      </c>
      <c r="X517" s="1378" t="e">
        <f t="shared" ca="1" si="121"/>
        <v>#NAME?</v>
      </c>
      <c r="Y517" s="666" t="s">
        <v>1540</v>
      </c>
      <c r="Z517" s="666" t="s">
        <v>4593</v>
      </c>
    </row>
    <row r="518" spans="1:26" ht="18">
      <c r="A518" s="1377">
        <v>44917</v>
      </c>
      <c r="B518" s="666" t="s">
        <v>570</v>
      </c>
      <c r="C518" s="666" t="s">
        <v>3456</v>
      </c>
      <c r="D518" s="666" t="s">
        <v>3710</v>
      </c>
      <c r="E518" s="666" t="s">
        <v>1706</v>
      </c>
      <c r="F518" s="666" t="s">
        <v>3524</v>
      </c>
      <c r="G518" s="1245">
        <f t="shared" ref="G518:G519" si="124">1260/0.0517</f>
        <v>24371.373307543519</v>
      </c>
      <c r="H518" s="1220" t="s">
        <v>3063</v>
      </c>
      <c r="I518" s="1355" t="s">
        <v>3450</v>
      </c>
      <c r="J518" s="1203"/>
      <c r="K518" s="1234" t="e">
        <f t="shared" ca="1" si="123"/>
        <v>#NAME?</v>
      </c>
      <c r="L518" s="1235" t="e">
        <f t="shared" ref="L518:L527" ca="1" si="125">_xludf.IFS(C518="成田机场",4000,C518="羽田机场",1000,D518="VIP-limo",0)</f>
        <v>#NAME?</v>
      </c>
      <c r="M518" s="1235"/>
      <c r="N518" s="1235"/>
      <c r="O518" s="1235">
        <v>5000</v>
      </c>
      <c r="P518" s="1356"/>
      <c r="S518" s="1238"/>
      <c r="U518" s="1239" t="e">
        <f t="shared" ca="1" si="119"/>
        <v>#NAME?</v>
      </c>
      <c r="V518" s="1239" t="e">
        <f t="shared" ca="1" si="122"/>
        <v>#NAME?</v>
      </c>
      <c r="W518" s="1240" t="e">
        <f t="shared" ca="1" si="120"/>
        <v>#NAME?</v>
      </c>
      <c r="X518" s="1378" t="e">
        <f t="shared" ca="1" si="121"/>
        <v>#NAME?</v>
      </c>
      <c r="Y518" s="666" t="s">
        <v>3508</v>
      </c>
      <c r="Z518" s="666" t="s">
        <v>4594</v>
      </c>
    </row>
    <row r="519" spans="1:26" ht="18">
      <c r="A519" s="1377">
        <v>44917</v>
      </c>
      <c r="B519" s="666" t="s">
        <v>570</v>
      </c>
      <c r="C519" s="666" t="s">
        <v>3456</v>
      </c>
      <c r="D519" s="666" t="s">
        <v>3710</v>
      </c>
      <c r="E519" s="666" t="s">
        <v>1706</v>
      </c>
      <c r="F519" s="666" t="s">
        <v>3512</v>
      </c>
      <c r="G519" s="1245">
        <f t="shared" si="124"/>
        <v>24371.373307543519</v>
      </c>
      <c r="H519" s="1220" t="s">
        <v>3063</v>
      </c>
      <c r="I519" s="1355" t="s">
        <v>3450</v>
      </c>
      <c r="J519" s="1203"/>
      <c r="K519" s="1234" t="e">
        <f t="shared" ca="1" si="123"/>
        <v>#NAME?</v>
      </c>
      <c r="L519" s="1235" t="e">
        <f t="shared" ca="1" si="125"/>
        <v>#NAME?</v>
      </c>
      <c r="M519" s="1235"/>
      <c r="N519" s="1235"/>
      <c r="O519" s="1235">
        <v>5000</v>
      </c>
      <c r="P519" s="1356"/>
      <c r="S519" s="1238"/>
      <c r="U519" s="1239" t="e">
        <f t="shared" ca="1" si="119"/>
        <v>#NAME?</v>
      </c>
      <c r="V519" s="1239" t="e">
        <f t="shared" ca="1" si="122"/>
        <v>#NAME?</v>
      </c>
      <c r="W519" s="1240" t="e">
        <f t="shared" ca="1" si="120"/>
        <v>#NAME?</v>
      </c>
      <c r="X519" s="1378" t="e">
        <f t="shared" ca="1" si="121"/>
        <v>#NAME?</v>
      </c>
      <c r="Y519" s="666" t="s">
        <v>3508</v>
      </c>
      <c r="Z519" s="666" t="s">
        <v>4595</v>
      </c>
    </row>
    <row r="520" spans="1:26" ht="18">
      <c r="A520" s="1388">
        <v>44899</v>
      </c>
      <c r="B520" s="666" t="s">
        <v>570</v>
      </c>
      <c r="C520" s="666" t="s">
        <v>3456</v>
      </c>
      <c r="D520" s="666" t="s">
        <v>2499</v>
      </c>
      <c r="E520" s="666" t="s">
        <v>49</v>
      </c>
      <c r="F520" s="666" t="s">
        <v>3626</v>
      </c>
      <c r="G520" s="1245">
        <v>25000</v>
      </c>
      <c r="H520" s="1220" t="s">
        <v>3063</v>
      </c>
      <c r="I520" s="1355" t="s">
        <v>3453</v>
      </c>
      <c r="J520" s="1358"/>
      <c r="K520" s="1234" t="e">
        <f t="shared" ca="1" si="123"/>
        <v>#NAME?</v>
      </c>
      <c r="L520" s="1235" t="e">
        <f t="shared" ca="1" si="125"/>
        <v>#NAME?</v>
      </c>
      <c r="M520" s="1235" t="e">
        <f ca="1">(15000-K520-L520)*0.7</f>
        <v>#NAME?</v>
      </c>
      <c r="N520" s="1235"/>
      <c r="O520" s="1235"/>
      <c r="P520" s="1356"/>
      <c r="Q520" s="1239">
        <v>780</v>
      </c>
      <c r="R520" s="1239"/>
      <c r="S520" s="1237"/>
      <c r="T520" s="1239"/>
      <c r="U520" s="1239" t="e">
        <f t="shared" ca="1" si="119"/>
        <v>#NAME?</v>
      </c>
      <c r="V520" s="1239" t="e">
        <f t="shared" ca="1" si="122"/>
        <v>#NAME?</v>
      </c>
      <c r="W520" s="1240" t="e">
        <f t="shared" ca="1" si="120"/>
        <v>#NAME?</v>
      </c>
      <c r="X520" s="1378" t="e">
        <f t="shared" ca="1" si="121"/>
        <v>#NAME?</v>
      </c>
      <c r="Y520" s="666" t="s">
        <v>3508</v>
      </c>
      <c r="Z520" s="666" t="s">
        <v>4596</v>
      </c>
    </row>
    <row r="521" spans="1:26" ht="18">
      <c r="A521" s="1377">
        <v>44905</v>
      </c>
      <c r="B521" s="666" t="s">
        <v>1170</v>
      </c>
      <c r="C521" s="666" t="s">
        <v>3456</v>
      </c>
      <c r="D521" s="666" t="s">
        <v>4597</v>
      </c>
      <c r="E521" s="666" t="s">
        <v>34</v>
      </c>
      <c r="F521" s="666" t="s">
        <v>3626</v>
      </c>
      <c r="G521" s="1245">
        <v>25000</v>
      </c>
      <c r="H521" s="1220" t="s">
        <v>3063</v>
      </c>
      <c r="I521" s="1355" t="s">
        <v>3453</v>
      </c>
      <c r="J521" s="1203"/>
      <c r="K521" s="1234" t="e">
        <f t="shared" ca="1" si="123"/>
        <v>#NAME?</v>
      </c>
      <c r="L521" s="1235" t="e">
        <f t="shared" ca="1" si="125"/>
        <v>#NAME?</v>
      </c>
      <c r="M521" s="1235">
        <v>5600</v>
      </c>
      <c r="N521" s="1235"/>
      <c r="O521" s="1235"/>
      <c r="P521" s="1356"/>
      <c r="Q521" s="1239"/>
      <c r="R521" s="1239"/>
      <c r="S521" s="1237"/>
      <c r="T521" s="1239"/>
      <c r="U521" s="1239" t="e">
        <f t="shared" ca="1" si="119"/>
        <v>#NAME?</v>
      </c>
      <c r="V521" s="1239" t="e">
        <f t="shared" ca="1" si="122"/>
        <v>#NAME?</v>
      </c>
      <c r="W521" s="1240" t="e">
        <f t="shared" ca="1" si="120"/>
        <v>#NAME?</v>
      </c>
      <c r="X521" s="1378" t="e">
        <f t="shared" ca="1" si="121"/>
        <v>#NAME?</v>
      </c>
      <c r="Y521" s="666" t="s">
        <v>4402</v>
      </c>
      <c r="Z521" s="666" t="s">
        <v>4598</v>
      </c>
    </row>
    <row r="522" spans="1:26" ht="18">
      <c r="A522" s="1377">
        <v>44909</v>
      </c>
      <c r="B522" s="666" t="s">
        <v>1170</v>
      </c>
      <c r="C522" s="666" t="s">
        <v>3446</v>
      </c>
      <c r="D522" s="666" t="s">
        <v>3447</v>
      </c>
      <c r="E522" s="666" t="s">
        <v>34</v>
      </c>
      <c r="F522" s="666" t="s">
        <v>3486</v>
      </c>
      <c r="G522" s="1245">
        <f t="shared" ref="G522:G524" si="126">1500/0.0517</f>
        <v>29013.539651837524</v>
      </c>
      <c r="H522" s="1220" t="s">
        <v>3063</v>
      </c>
      <c r="I522" s="1355" t="s">
        <v>3450</v>
      </c>
      <c r="J522" s="1203">
        <v>9671</v>
      </c>
      <c r="K522" s="1234" t="e">
        <f t="shared" ca="1" si="123"/>
        <v>#NAME?</v>
      </c>
      <c r="L522" s="1235" t="e">
        <f t="shared" ca="1" si="125"/>
        <v>#NAME?</v>
      </c>
      <c r="M522" s="1235">
        <v>4410</v>
      </c>
      <c r="N522" s="1235"/>
      <c r="O522" s="1235"/>
      <c r="P522" s="1356"/>
      <c r="S522" s="1238"/>
      <c r="U522" s="1239" t="e">
        <f t="shared" ca="1" si="119"/>
        <v>#NAME?</v>
      </c>
      <c r="V522" s="1239" t="e">
        <f t="shared" ca="1" si="122"/>
        <v>#NAME?</v>
      </c>
      <c r="W522" s="1240" t="e">
        <f t="shared" ca="1" si="120"/>
        <v>#NAME?</v>
      </c>
      <c r="X522" s="1378" t="e">
        <f t="shared" ca="1" si="121"/>
        <v>#NAME?</v>
      </c>
      <c r="Y522" s="666" t="s">
        <v>107</v>
      </c>
      <c r="Z522" s="666" t="s">
        <v>4599</v>
      </c>
    </row>
    <row r="523" spans="1:26" ht="18">
      <c r="A523" s="1377">
        <v>44909</v>
      </c>
      <c r="B523" s="666" t="s">
        <v>1170</v>
      </c>
      <c r="C523" s="666" t="s">
        <v>3446</v>
      </c>
      <c r="D523" s="666" t="s">
        <v>3447</v>
      </c>
      <c r="E523" s="666" t="s">
        <v>3523</v>
      </c>
      <c r="F523" s="666" t="s">
        <v>3626</v>
      </c>
      <c r="G523" s="1245">
        <f t="shared" si="126"/>
        <v>29013.539651837524</v>
      </c>
      <c r="H523" s="1220" t="s">
        <v>3063</v>
      </c>
      <c r="I523" s="1355" t="s">
        <v>3450</v>
      </c>
      <c r="J523" s="1203">
        <v>9671</v>
      </c>
      <c r="K523" s="1234" t="e">
        <f t="shared" ca="1" si="123"/>
        <v>#NAME?</v>
      </c>
      <c r="L523" s="1235" t="e">
        <f t="shared" ca="1" si="125"/>
        <v>#NAME?</v>
      </c>
      <c r="M523" s="1235" t="e">
        <f t="shared" ref="M523:M524" ca="1" si="127">(8500-K523-L523)*0.7</f>
        <v>#NAME?</v>
      </c>
      <c r="N523" s="1235"/>
      <c r="O523" s="1235"/>
      <c r="P523" s="1356"/>
      <c r="S523" s="1238"/>
      <c r="U523" s="1239" t="e">
        <f t="shared" ca="1" si="119"/>
        <v>#NAME?</v>
      </c>
      <c r="V523" s="1239" t="e">
        <f t="shared" ca="1" si="122"/>
        <v>#NAME?</v>
      </c>
      <c r="W523" s="1240" t="e">
        <f t="shared" ca="1" si="120"/>
        <v>#NAME?</v>
      </c>
      <c r="X523" s="1378" t="e">
        <f t="shared" ca="1" si="121"/>
        <v>#NAME?</v>
      </c>
      <c r="Y523" s="666" t="s">
        <v>107</v>
      </c>
      <c r="Z523" s="666" t="s">
        <v>4600</v>
      </c>
    </row>
    <row r="524" spans="1:26" ht="18">
      <c r="A524" s="1377">
        <v>44917</v>
      </c>
      <c r="B524" s="666" t="s">
        <v>1170</v>
      </c>
      <c r="C524" s="666" t="s">
        <v>3446</v>
      </c>
      <c r="D524" s="666" t="s">
        <v>3447</v>
      </c>
      <c r="E524" s="666" t="s">
        <v>3523</v>
      </c>
      <c r="F524" s="666" t="s">
        <v>3571</v>
      </c>
      <c r="G524" s="1245">
        <f t="shared" si="126"/>
        <v>29013.539651837524</v>
      </c>
      <c r="H524" s="1220" t="s">
        <v>3063</v>
      </c>
      <c r="I524" s="1355" t="s">
        <v>3450</v>
      </c>
      <c r="J524" s="1203">
        <v>9671</v>
      </c>
      <c r="K524" s="1234" t="e">
        <f t="shared" ca="1" si="123"/>
        <v>#NAME?</v>
      </c>
      <c r="L524" s="1235" t="e">
        <f t="shared" ca="1" si="125"/>
        <v>#NAME?</v>
      </c>
      <c r="M524" s="1235" t="e">
        <f t="shared" ca="1" si="127"/>
        <v>#NAME?</v>
      </c>
      <c r="N524" s="1235"/>
      <c r="O524" s="1235"/>
      <c r="P524" s="1356"/>
      <c r="S524" s="1238"/>
      <c r="U524" s="1239" t="e">
        <f t="shared" ca="1" si="119"/>
        <v>#NAME?</v>
      </c>
      <c r="V524" s="1239" t="e">
        <f t="shared" ca="1" si="122"/>
        <v>#NAME?</v>
      </c>
      <c r="W524" s="1240" t="e">
        <f t="shared" ca="1" si="120"/>
        <v>#NAME?</v>
      </c>
      <c r="X524" s="1378" t="e">
        <f t="shared" ca="1" si="121"/>
        <v>#NAME?</v>
      </c>
      <c r="Y524" s="666" t="s">
        <v>107</v>
      </c>
      <c r="Z524" s="666" t="s">
        <v>4601</v>
      </c>
    </row>
    <row r="525" spans="1:26" ht="18">
      <c r="A525" s="1377">
        <v>44917</v>
      </c>
      <c r="B525" s="666" t="s">
        <v>1170</v>
      </c>
      <c r="C525" s="666" t="s">
        <v>3446</v>
      </c>
      <c r="D525" s="666" t="s">
        <v>1644</v>
      </c>
      <c r="E525" s="666" t="s">
        <v>55</v>
      </c>
      <c r="F525" s="666" t="s">
        <v>3512</v>
      </c>
      <c r="G525" s="1245">
        <v>18000</v>
      </c>
      <c r="H525" s="1220" t="s">
        <v>3063</v>
      </c>
      <c r="I525" s="1355" t="s">
        <v>3453</v>
      </c>
      <c r="J525" s="1203"/>
      <c r="K525" s="1234" t="e">
        <f t="shared" ca="1" si="123"/>
        <v>#NAME?</v>
      </c>
      <c r="L525" s="1235" t="e">
        <f t="shared" ca="1" si="125"/>
        <v>#NAME?</v>
      </c>
      <c r="M525" s="1235"/>
      <c r="N525" s="1235"/>
      <c r="O525" s="1235">
        <v>3000</v>
      </c>
      <c r="P525" s="1356"/>
      <c r="S525" s="1238"/>
      <c r="U525" s="1239" t="e">
        <f t="shared" ca="1" si="119"/>
        <v>#NAME?</v>
      </c>
      <c r="V525" s="1239" t="e">
        <f t="shared" ca="1" si="122"/>
        <v>#NAME?</v>
      </c>
      <c r="W525" s="1240" t="e">
        <f t="shared" ca="1" si="120"/>
        <v>#NAME?</v>
      </c>
      <c r="X525" s="1378" t="e">
        <f t="shared" ca="1" si="121"/>
        <v>#NAME?</v>
      </c>
      <c r="Y525" s="666" t="s">
        <v>1540</v>
      </c>
      <c r="Z525" s="666" t="s">
        <v>4602</v>
      </c>
    </row>
    <row r="526" spans="1:26" ht="18">
      <c r="A526" s="1377">
        <v>44923</v>
      </c>
      <c r="B526" s="666" t="s">
        <v>570</v>
      </c>
      <c r="C526" s="666" t="s">
        <v>3446</v>
      </c>
      <c r="D526" s="666" t="s">
        <v>1644</v>
      </c>
      <c r="E526" s="666" t="s">
        <v>52</v>
      </c>
      <c r="F526" s="666" t="s">
        <v>3545</v>
      </c>
      <c r="G526" s="1245">
        <v>18000</v>
      </c>
      <c r="H526" s="1220" t="s">
        <v>3063</v>
      </c>
      <c r="I526" s="1355" t="s">
        <v>3453</v>
      </c>
      <c r="J526" s="1203"/>
      <c r="K526" s="1234" t="e">
        <f t="shared" ca="1" si="123"/>
        <v>#NAME?</v>
      </c>
      <c r="L526" s="1235" t="e">
        <f t="shared" ca="1" si="125"/>
        <v>#NAME?</v>
      </c>
      <c r="M526" s="1235"/>
      <c r="N526" s="1235"/>
      <c r="O526" s="1235">
        <v>3000</v>
      </c>
      <c r="P526" s="1356"/>
      <c r="S526" s="1238"/>
      <c r="U526" s="1239" t="e">
        <f t="shared" ca="1" si="119"/>
        <v>#NAME?</v>
      </c>
      <c r="V526" s="1239" t="e">
        <f t="shared" ca="1" si="122"/>
        <v>#NAME?</v>
      </c>
      <c r="W526" s="1240" t="e">
        <f t="shared" ca="1" si="120"/>
        <v>#NAME?</v>
      </c>
      <c r="X526" s="1378" t="e">
        <f t="shared" ca="1" si="121"/>
        <v>#NAME?</v>
      </c>
      <c r="Y526" s="666" t="s">
        <v>1540</v>
      </c>
      <c r="Z526" s="666" t="s">
        <v>4603</v>
      </c>
    </row>
    <row r="527" spans="1:26" ht="18">
      <c r="A527" s="1377">
        <v>44924</v>
      </c>
      <c r="B527" s="666" t="s">
        <v>1170</v>
      </c>
      <c r="C527" s="666" t="s">
        <v>3446</v>
      </c>
      <c r="D527" s="666" t="s">
        <v>3398</v>
      </c>
      <c r="E527" s="666" t="s">
        <v>86</v>
      </c>
      <c r="F527" s="666" t="s">
        <v>3547</v>
      </c>
      <c r="G527" s="1245">
        <v>18000</v>
      </c>
      <c r="H527" s="1220" t="s">
        <v>3063</v>
      </c>
      <c r="I527" s="1355" t="s">
        <v>3453</v>
      </c>
      <c r="J527" s="1203"/>
      <c r="K527" s="1234" t="e">
        <f t="shared" ca="1" si="123"/>
        <v>#NAME?</v>
      </c>
      <c r="L527" s="1235" t="e">
        <f t="shared" ca="1" si="125"/>
        <v>#NAME?</v>
      </c>
      <c r="M527" s="1235"/>
      <c r="N527" s="1235"/>
      <c r="O527" s="1235">
        <v>3000</v>
      </c>
      <c r="P527" s="1356"/>
      <c r="S527" s="1238"/>
      <c r="U527" s="1239" t="e">
        <f t="shared" ca="1" si="119"/>
        <v>#NAME?</v>
      </c>
      <c r="V527" s="1239" t="e">
        <f t="shared" ca="1" si="122"/>
        <v>#NAME?</v>
      </c>
      <c r="W527" s="1240" t="e">
        <f t="shared" ca="1" si="120"/>
        <v>#NAME?</v>
      </c>
      <c r="X527" s="1378" t="e">
        <f t="shared" ca="1" si="121"/>
        <v>#NAME?</v>
      </c>
      <c r="Y527" s="666" t="s">
        <v>1540</v>
      </c>
      <c r="Z527" s="666" t="s">
        <v>4604</v>
      </c>
    </row>
    <row r="528" spans="1:26" ht="18">
      <c r="A528" s="1388">
        <v>44898</v>
      </c>
      <c r="B528" s="666" t="s">
        <v>1215</v>
      </c>
      <c r="C528" s="666"/>
      <c r="D528" s="666" t="s">
        <v>3452</v>
      </c>
      <c r="E528" s="666" t="s">
        <v>45</v>
      </c>
      <c r="F528" s="666" t="s">
        <v>3629</v>
      </c>
      <c r="G528" s="1245">
        <v>25000</v>
      </c>
      <c r="H528" s="1220" t="s">
        <v>3063</v>
      </c>
      <c r="I528" s="1355" t="s">
        <v>3453</v>
      </c>
      <c r="J528" s="1358"/>
      <c r="K528" s="1234">
        <v>2000</v>
      </c>
      <c r="L528" s="1235"/>
      <c r="M528" s="1235"/>
      <c r="N528" s="1236">
        <v>1</v>
      </c>
      <c r="O528" s="1235">
        <v>10000</v>
      </c>
      <c r="P528" s="1356"/>
      <c r="Q528" s="1239"/>
      <c r="R528" s="1239"/>
      <c r="S528" s="1237"/>
      <c r="T528" s="1239"/>
      <c r="U528" s="1239">
        <f t="shared" si="119"/>
        <v>23000</v>
      </c>
      <c r="V528" s="1239">
        <f t="shared" si="122"/>
        <v>2090.9090909090919</v>
      </c>
      <c r="W528" s="1240">
        <f t="shared" si="120"/>
        <v>10909.090909090908</v>
      </c>
      <c r="X528" s="1378">
        <f t="shared" si="121"/>
        <v>0.43636363636363634</v>
      </c>
      <c r="Y528" s="666" t="s">
        <v>3508</v>
      </c>
      <c r="Z528" s="666" t="s">
        <v>4605</v>
      </c>
    </row>
    <row r="529" spans="1:27" ht="18">
      <c r="A529" s="1379">
        <v>44908</v>
      </c>
      <c r="B529" s="284" t="s">
        <v>570</v>
      </c>
      <c r="C529" s="284" t="s">
        <v>3446</v>
      </c>
      <c r="D529" s="284" t="s">
        <v>1667</v>
      </c>
      <c r="E529" s="284" t="s">
        <v>2285</v>
      </c>
      <c r="F529" s="284" t="s">
        <v>3571</v>
      </c>
      <c r="G529" s="1342">
        <v>19000</v>
      </c>
      <c r="H529" s="1268" t="s">
        <v>3063</v>
      </c>
      <c r="I529" s="1380" t="s">
        <v>3453</v>
      </c>
      <c r="J529" s="1381"/>
      <c r="K529" s="1271"/>
      <c r="L529" s="1272"/>
      <c r="M529" s="1272">
        <f t="shared" ref="M529:M530" si="128">(8000-K529-L529)*0.7</f>
        <v>5600</v>
      </c>
      <c r="N529" s="1272"/>
      <c r="O529" s="1272"/>
      <c r="P529" s="1384"/>
      <c r="Q529" s="81"/>
      <c r="R529" s="81"/>
      <c r="S529" s="1275"/>
      <c r="T529" s="81"/>
      <c r="U529" s="1276">
        <f t="shared" si="119"/>
        <v>19000</v>
      </c>
      <c r="V529" s="1276">
        <f t="shared" si="122"/>
        <v>1727.2727272727279</v>
      </c>
      <c r="W529" s="1276">
        <f t="shared" si="120"/>
        <v>11672.727272727272</v>
      </c>
      <c r="X529" s="1383">
        <f t="shared" si="121"/>
        <v>0.61435406698564587</v>
      </c>
      <c r="Y529" s="284" t="s">
        <v>55</v>
      </c>
      <c r="Z529" s="284" t="s">
        <v>4606</v>
      </c>
      <c r="AA529" s="81"/>
    </row>
    <row r="530" spans="1:27" ht="18">
      <c r="A530" s="1377">
        <v>44921</v>
      </c>
      <c r="B530" s="666" t="s">
        <v>1170</v>
      </c>
      <c r="C530" s="666" t="s">
        <v>3446</v>
      </c>
      <c r="D530" s="666" t="s">
        <v>3447</v>
      </c>
      <c r="E530" s="666" t="s">
        <v>2285</v>
      </c>
      <c r="F530" s="666" t="s">
        <v>3471</v>
      </c>
      <c r="G530" s="1245">
        <f>1500/0.0517</f>
        <v>29013.539651837524</v>
      </c>
      <c r="H530" s="1220" t="s">
        <v>3063</v>
      </c>
      <c r="I530" s="1355" t="s">
        <v>3450</v>
      </c>
      <c r="J530" s="1203">
        <v>9671</v>
      </c>
      <c r="K530" s="1234"/>
      <c r="L530" s="1235"/>
      <c r="M530" s="1235">
        <f t="shared" si="128"/>
        <v>5600</v>
      </c>
      <c r="N530" s="1235"/>
      <c r="O530" s="1235"/>
      <c r="P530" s="1356"/>
      <c r="S530" s="1238"/>
      <c r="U530" s="1239">
        <f t="shared" si="119"/>
        <v>19342.539651837524</v>
      </c>
      <c r="V530" s="1239">
        <f t="shared" si="122"/>
        <v>1758.412695621595</v>
      </c>
      <c r="W530" s="1240">
        <f t="shared" si="120"/>
        <v>11984.126956215929</v>
      </c>
      <c r="X530" s="1378">
        <f t="shared" si="121"/>
        <v>0.41305290909090903</v>
      </c>
      <c r="Y530" s="666" t="s">
        <v>107</v>
      </c>
      <c r="Z530" s="666" t="s">
        <v>4607</v>
      </c>
    </row>
    <row r="531" spans="1:27" ht="18">
      <c r="A531" s="1377">
        <v>44920</v>
      </c>
      <c r="B531" s="666" t="s">
        <v>570</v>
      </c>
      <c r="C531" s="666" t="s">
        <v>3456</v>
      </c>
      <c r="D531" s="666" t="s">
        <v>1371</v>
      </c>
      <c r="E531" s="666" t="s">
        <v>2979</v>
      </c>
      <c r="F531" s="666" t="s">
        <v>3524</v>
      </c>
      <c r="G531" s="1245">
        <f>1700/0.0517</f>
        <v>32882.011605415857</v>
      </c>
      <c r="H531" s="1220" t="s">
        <v>3063</v>
      </c>
      <c r="I531" s="1355" t="s">
        <v>3450</v>
      </c>
      <c r="J531" s="1203"/>
      <c r="K531" s="1234">
        <v>4000</v>
      </c>
      <c r="L531" s="1235">
        <v>5000</v>
      </c>
      <c r="M531" s="1235"/>
      <c r="N531" s="1235"/>
      <c r="O531" s="1235">
        <v>10000</v>
      </c>
      <c r="P531" s="1356"/>
      <c r="S531" s="1238"/>
      <c r="U531" s="1239">
        <f t="shared" si="119"/>
        <v>23882.011605415857</v>
      </c>
      <c r="V531" s="1239">
        <f t="shared" si="122"/>
        <v>2171.0919641287146</v>
      </c>
      <c r="W531" s="1240">
        <f t="shared" si="120"/>
        <v>11710.919641287142</v>
      </c>
      <c r="X531" s="1378">
        <f t="shared" si="121"/>
        <v>0.35614973262032079</v>
      </c>
      <c r="Y531" s="666" t="s">
        <v>1540</v>
      </c>
      <c r="Z531" s="666" t="s">
        <v>4608</v>
      </c>
    </row>
    <row r="532" spans="1:27" ht="18">
      <c r="A532" s="1388">
        <v>44897</v>
      </c>
      <c r="B532" s="666" t="s">
        <v>1170</v>
      </c>
      <c r="C532" s="666" t="s">
        <v>3456</v>
      </c>
      <c r="D532" s="666" t="s">
        <v>1061</v>
      </c>
      <c r="E532" s="666" t="s">
        <v>55</v>
      </c>
      <c r="F532" s="666" t="s">
        <v>3571</v>
      </c>
      <c r="G532" s="1245">
        <v>25000</v>
      </c>
      <c r="H532" s="1220" t="s">
        <v>3063</v>
      </c>
      <c r="I532" s="1355" t="s">
        <v>3453</v>
      </c>
      <c r="J532" s="1358"/>
      <c r="K532" s="1234" t="e">
        <f t="shared" ref="K532:K538" ca="1" si="129">_xludf.IFS(C532="成田机场",3000,C532="羽田机场",1200,D532="NearMe",1000,D532="VIP-limo",G532*0.12)</f>
        <v>#NAME?</v>
      </c>
      <c r="L532" s="1235" t="e">
        <f t="shared" ref="L532:L538" ca="1" si="130">_xludf.IFS(C532="成田机场",4000,C532="羽田机场",1000,D532="VIP-limo",0)</f>
        <v>#NAME?</v>
      </c>
      <c r="M532" s="1235"/>
      <c r="N532" s="1235"/>
      <c r="O532" s="1235">
        <v>4000</v>
      </c>
      <c r="P532" s="1356"/>
      <c r="Q532" s="1239"/>
      <c r="R532" s="1239"/>
      <c r="S532" s="1237"/>
      <c r="T532" s="1239"/>
      <c r="U532" s="1239" t="e">
        <f t="shared" ca="1" si="119"/>
        <v>#NAME?</v>
      </c>
      <c r="V532" s="1239" t="e">
        <f t="shared" ca="1" si="122"/>
        <v>#NAME?</v>
      </c>
      <c r="W532" s="1240" t="e">
        <f t="shared" ca="1" si="120"/>
        <v>#NAME?</v>
      </c>
      <c r="X532" s="1378" t="e">
        <f t="shared" ca="1" si="121"/>
        <v>#NAME?</v>
      </c>
      <c r="Y532" s="666" t="s">
        <v>3508</v>
      </c>
      <c r="Z532" s="666" t="s">
        <v>4609</v>
      </c>
    </row>
    <row r="533" spans="1:27" ht="18">
      <c r="A533" s="1377">
        <v>44912</v>
      </c>
      <c r="B533" s="666" t="s">
        <v>1170</v>
      </c>
      <c r="C533" s="666" t="s">
        <v>3456</v>
      </c>
      <c r="D533" s="666" t="s">
        <v>3607</v>
      </c>
      <c r="E533" s="666" t="s">
        <v>52</v>
      </c>
      <c r="F533" s="666" t="s">
        <v>3486</v>
      </c>
      <c r="G533" s="1245">
        <v>25000</v>
      </c>
      <c r="H533" s="1220" t="s">
        <v>3063</v>
      </c>
      <c r="I533" s="1355" t="s">
        <v>3453</v>
      </c>
      <c r="J533" s="1203"/>
      <c r="K533" s="1234" t="e">
        <f t="shared" ca="1" si="129"/>
        <v>#NAME?</v>
      </c>
      <c r="L533" s="1235" t="e">
        <f t="shared" ca="1" si="130"/>
        <v>#NAME?</v>
      </c>
      <c r="M533" s="1235"/>
      <c r="N533" s="1235"/>
      <c r="O533" s="1235">
        <v>4000</v>
      </c>
      <c r="P533" s="1356"/>
      <c r="S533" s="1238"/>
      <c r="U533" s="1239" t="e">
        <f t="shared" ca="1" si="119"/>
        <v>#NAME?</v>
      </c>
      <c r="V533" s="1239" t="e">
        <f t="shared" ca="1" si="122"/>
        <v>#NAME?</v>
      </c>
      <c r="W533" s="1240" t="e">
        <f t="shared" ca="1" si="120"/>
        <v>#NAME?</v>
      </c>
      <c r="X533" s="1378" t="e">
        <f t="shared" ca="1" si="121"/>
        <v>#NAME?</v>
      </c>
      <c r="Y533" s="666" t="s">
        <v>27</v>
      </c>
      <c r="Z533" s="666" t="s">
        <v>4610</v>
      </c>
    </row>
    <row r="534" spans="1:27" ht="18">
      <c r="A534" s="1377">
        <v>44922</v>
      </c>
      <c r="B534" s="666" t="s">
        <v>1170</v>
      </c>
      <c r="C534" s="666" t="s">
        <v>3456</v>
      </c>
      <c r="D534" s="666" t="s">
        <v>354</v>
      </c>
      <c r="E534" s="666" t="s">
        <v>52</v>
      </c>
      <c r="F534" s="666" t="s">
        <v>3545</v>
      </c>
      <c r="G534" s="1245">
        <v>25000</v>
      </c>
      <c r="H534" s="1220" t="s">
        <v>3063</v>
      </c>
      <c r="I534" s="1355" t="s">
        <v>3453</v>
      </c>
      <c r="J534" s="1203"/>
      <c r="K534" s="1234" t="e">
        <f t="shared" ca="1" si="129"/>
        <v>#NAME?</v>
      </c>
      <c r="L534" s="1235" t="e">
        <f t="shared" ca="1" si="130"/>
        <v>#NAME?</v>
      </c>
      <c r="M534" s="1235"/>
      <c r="N534" s="1235"/>
      <c r="O534" s="1235">
        <v>4000</v>
      </c>
      <c r="P534" s="1356"/>
      <c r="S534" s="1238"/>
      <c r="U534" s="1239" t="e">
        <f t="shared" ca="1" si="119"/>
        <v>#NAME?</v>
      </c>
      <c r="V534" s="1239" t="e">
        <f t="shared" ca="1" si="122"/>
        <v>#NAME?</v>
      </c>
      <c r="W534" s="1240" t="e">
        <f t="shared" ca="1" si="120"/>
        <v>#NAME?</v>
      </c>
      <c r="X534" s="1378" t="e">
        <f t="shared" ca="1" si="121"/>
        <v>#NAME?</v>
      </c>
      <c r="Y534" s="666" t="s">
        <v>110</v>
      </c>
      <c r="Z534" s="666" t="s">
        <v>4611</v>
      </c>
    </row>
    <row r="535" spans="1:27" ht="18">
      <c r="A535" s="1377">
        <v>44923</v>
      </c>
      <c r="B535" s="666" t="s">
        <v>570</v>
      </c>
      <c r="C535" s="666" t="s">
        <v>3456</v>
      </c>
      <c r="D535" s="666" t="s">
        <v>3503</v>
      </c>
      <c r="E535" s="666" t="s">
        <v>27</v>
      </c>
      <c r="F535" s="666" t="s">
        <v>3571</v>
      </c>
      <c r="G535" s="1245">
        <v>26000</v>
      </c>
      <c r="H535" s="1220" t="s">
        <v>3063</v>
      </c>
      <c r="I535" s="1355" t="s">
        <v>3453</v>
      </c>
      <c r="J535" s="1203"/>
      <c r="K535" s="1234" t="e">
        <f t="shared" ca="1" si="129"/>
        <v>#NAME?</v>
      </c>
      <c r="L535" s="1235" t="e">
        <f t="shared" ca="1" si="130"/>
        <v>#NAME?</v>
      </c>
      <c r="M535" s="1235"/>
      <c r="N535" s="1235"/>
      <c r="O535" s="1235">
        <v>5000</v>
      </c>
      <c r="P535" s="1356"/>
      <c r="S535" s="1238"/>
      <c r="U535" s="1239" t="e">
        <f t="shared" ca="1" si="119"/>
        <v>#NAME?</v>
      </c>
      <c r="V535" s="1239" t="e">
        <f t="shared" ca="1" si="122"/>
        <v>#NAME?</v>
      </c>
      <c r="W535" s="1240" t="e">
        <f t="shared" ca="1" si="120"/>
        <v>#NAME?</v>
      </c>
      <c r="X535" s="1378" t="e">
        <f t="shared" ca="1" si="121"/>
        <v>#NAME?</v>
      </c>
      <c r="Y535" s="666" t="s">
        <v>1540</v>
      </c>
      <c r="Z535" s="666" t="s">
        <v>4612</v>
      </c>
    </row>
    <row r="536" spans="1:27" ht="18">
      <c r="A536" s="1377">
        <v>44925</v>
      </c>
      <c r="B536" s="666" t="s">
        <v>570</v>
      </c>
      <c r="C536" s="666" t="s">
        <v>3456</v>
      </c>
      <c r="D536" s="666" t="s">
        <v>3607</v>
      </c>
      <c r="E536" s="666" t="s">
        <v>52</v>
      </c>
      <c r="F536" s="666" t="s">
        <v>3545</v>
      </c>
      <c r="G536" s="1245">
        <v>25000</v>
      </c>
      <c r="H536" s="1220" t="s">
        <v>3063</v>
      </c>
      <c r="I536" s="1355" t="s">
        <v>3453</v>
      </c>
      <c r="J536" s="1203"/>
      <c r="K536" s="1234" t="e">
        <f t="shared" ca="1" si="129"/>
        <v>#NAME?</v>
      </c>
      <c r="L536" s="1235" t="e">
        <f t="shared" ca="1" si="130"/>
        <v>#NAME?</v>
      </c>
      <c r="M536" s="1235"/>
      <c r="N536" s="1235"/>
      <c r="O536" s="1235">
        <v>4000</v>
      </c>
      <c r="P536" s="1356"/>
      <c r="Q536" s="10">
        <v>520</v>
      </c>
      <c r="S536" s="1238"/>
      <c r="U536" s="1239" t="e">
        <f t="shared" ca="1" si="119"/>
        <v>#NAME?</v>
      </c>
      <c r="V536" s="1239" t="e">
        <f t="shared" ca="1" si="122"/>
        <v>#NAME?</v>
      </c>
      <c r="W536" s="1240" t="e">
        <f t="shared" ca="1" si="120"/>
        <v>#NAME?</v>
      </c>
      <c r="X536" s="1378" t="e">
        <f t="shared" ca="1" si="121"/>
        <v>#NAME?</v>
      </c>
      <c r="Y536" s="666" t="s">
        <v>27</v>
      </c>
      <c r="Z536" s="666" t="s">
        <v>4613</v>
      </c>
    </row>
    <row r="537" spans="1:27" ht="18">
      <c r="A537" s="1377">
        <v>44906</v>
      </c>
      <c r="B537" s="666" t="s">
        <v>570</v>
      </c>
      <c r="C537" s="666" t="s">
        <v>3446</v>
      </c>
      <c r="D537" s="666" t="s">
        <v>3447</v>
      </c>
      <c r="E537" s="666" t="s">
        <v>86</v>
      </c>
      <c r="F537" s="666" t="s">
        <v>3545</v>
      </c>
      <c r="G537" s="1245">
        <f>1500/0.0517</f>
        <v>29013.539651837524</v>
      </c>
      <c r="H537" s="1220" t="s">
        <v>3063</v>
      </c>
      <c r="I537" s="1355" t="s">
        <v>3450</v>
      </c>
      <c r="J537" s="1368">
        <f>500/0.0517</f>
        <v>9671.1798839458406</v>
      </c>
      <c r="K537" s="1234" t="e">
        <f t="shared" ca="1" si="129"/>
        <v>#NAME?</v>
      </c>
      <c r="L537" s="1235" t="e">
        <f t="shared" ca="1" si="130"/>
        <v>#NAME?</v>
      </c>
      <c r="M537" s="1235"/>
      <c r="N537" s="1235"/>
      <c r="O537" s="1235">
        <v>3000</v>
      </c>
      <c r="P537" s="1356"/>
      <c r="S537" s="1238"/>
      <c r="U537" s="1239" t="e">
        <f t="shared" ca="1" si="119"/>
        <v>#NAME?</v>
      </c>
      <c r="V537" s="1239" t="e">
        <f t="shared" ca="1" si="122"/>
        <v>#NAME?</v>
      </c>
      <c r="W537" s="1240" t="e">
        <f t="shared" ca="1" si="120"/>
        <v>#NAME?</v>
      </c>
      <c r="X537" s="1378" t="e">
        <f t="shared" ca="1" si="121"/>
        <v>#NAME?</v>
      </c>
      <c r="Y537" s="666" t="s">
        <v>107</v>
      </c>
      <c r="Z537" s="666" t="s">
        <v>4614</v>
      </c>
    </row>
    <row r="538" spans="1:27" ht="18">
      <c r="A538" s="1377">
        <v>44926</v>
      </c>
      <c r="B538" s="666" t="s">
        <v>1170</v>
      </c>
      <c r="C538" s="666" t="s">
        <v>3456</v>
      </c>
      <c r="D538" s="666" t="s">
        <v>4597</v>
      </c>
      <c r="E538" s="666" t="s">
        <v>52</v>
      </c>
      <c r="F538" s="666" t="s">
        <v>3512</v>
      </c>
      <c r="G538" s="1245">
        <v>31000</v>
      </c>
      <c r="H538" s="1220" t="s">
        <v>3063</v>
      </c>
      <c r="I538" s="1355" t="s">
        <v>3453</v>
      </c>
      <c r="J538" s="1203"/>
      <c r="K538" s="1234" t="e">
        <f t="shared" ca="1" si="129"/>
        <v>#NAME?</v>
      </c>
      <c r="L538" s="1235" t="e">
        <f t="shared" ca="1" si="130"/>
        <v>#NAME?</v>
      </c>
      <c r="M538" s="1235"/>
      <c r="N538" s="1235"/>
      <c r="O538" s="1235">
        <v>9300</v>
      </c>
      <c r="P538" s="1356"/>
      <c r="S538" s="1238"/>
      <c r="U538" s="1239" t="e">
        <f t="shared" ca="1" si="119"/>
        <v>#NAME?</v>
      </c>
      <c r="V538" s="1239" t="e">
        <f t="shared" ca="1" si="122"/>
        <v>#NAME?</v>
      </c>
      <c r="W538" s="1240" t="e">
        <f t="shared" ca="1" si="120"/>
        <v>#NAME?</v>
      </c>
      <c r="X538" s="1378" t="e">
        <f t="shared" ca="1" si="121"/>
        <v>#NAME?</v>
      </c>
      <c r="Y538" s="666" t="s">
        <v>4402</v>
      </c>
      <c r="Z538" s="666" t="s">
        <v>4615</v>
      </c>
    </row>
    <row r="539" spans="1:27" ht="18">
      <c r="A539" s="1379">
        <v>44913</v>
      </c>
      <c r="B539" s="284" t="s">
        <v>1170</v>
      </c>
      <c r="C539" s="284"/>
      <c r="D539" s="284" t="s">
        <v>255</v>
      </c>
      <c r="E539" s="284" t="s">
        <v>3523</v>
      </c>
      <c r="F539" s="284" t="s">
        <v>3524</v>
      </c>
      <c r="G539" s="1342">
        <v>23000</v>
      </c>
      <c r="H539" s="1268" t="s">
        <v>3063</v>
      </c>
      <c r="I539" s="1380" t="s">
        <v>3453</v>
      </c>
      <c r="J539" s="1381"/>
      <c r="K539" s="1271">
        <v>1200</v>
      </c>
      <c r="L539" s="1272">
        <v>1000</v>
      </c>
      <c r="M539" s="1272">
        <f>(10500-K539-L539)*0.7</f>
        <v>5810</v>
      </c>
      <c r="N539" s="1272"/>
      <c r="O539" s="1272"/>
      <c r="P539" s="1384"/>
      <c r="Q539" s="81"/>
      <c r="R539" s="81"/>
      <c r="S539" s="1275"/>
      <c r="T539" s="81"/>
      <c r="U539" s="1239">
        <f t="shared" si="119"/>
        <v>20800</v>
      </c>
      <c r="V539" s="1239">
        <f t="shared" si="122"/>
        <v>1890.9090909090919</v>
      </c>
      <c r="W539" s="1240">
        <f t="shared" si="120"/>
        <v>13099.090909090908</v>
      </c>
      <c r="X539" s="1383">
        <f t="shared" si="121"/>
        <v>0.56952569169960465</v>
      </c>
      <c r="Y539" s="284" t="s">
        <v>107</v>
      </c>
      <c r="Z539" s="284" t="s">
        <v>4616</v>
      </c>
      <c r="AA539" s="81"/>
    </row>
    <row r="540" spans="1:27" ht="18">
      <c r="A540" s="1389">
        <v>44899</v>
      </c>
      <c r="B540" s="1345" t="s">
        <v>1906</v>
      </c>
      <c r="C540" s="1345"/>
      <c r="D540" s="1345" t="s">
        <v>4617</v>
      </c>
      <c r="E540" s="1345" t="s">
        <v>4361</v>
      </c>
      <c r="F540" s="1345" t="s">
        <v>3498</v>
      </c>
      <c r="G540" s="1361">
        <v>115000</v>
      </c>
      <c r="H540" s="1249" t="s">
        <v>3050</v>
      </c>
      <c r="I540" s="1362" t="s">
        <v>3453</v>
      </c>
      <c r="J540" s="1367"/>
      <c r="K540" s="1252"/>
      <c r="L540" s="1253"/>
      <c r="M540" s="1253"/>
      <c r="N540" s="1254">
        <v>2</v>
      </c>
      <c r="O540" s="1253"/>
      <c r="P540" s="1386">
        <v>100000</v>
      </c>
      <c r="Q540" s="1256"/>
      <c r="R540" s="1256"/>
      <c r="S540" s="1255"/>
      <c r="T540" s="1256"/>
      <c r="U540" s="1239">
        <f t="shared" si="119"/>
        <v>15000</v>
      </c>
      <c r="V540" s="1239">
        <f t="shared" si="122"/>
        <v>1363.636363636364</v>
      </c>
      <c r="W540" s="1240">
        <f t="shared" si="120"/>
        <v>13636.363636363636</v>
      </c>
      <c r="X540" s="1387">
        <f t="shared" si="121"/>
        <v>0.11857707509881422</v>
      </c>
      <c r="Y540" s="1345" t="s">
        <v>27</v>
      </c>
      <c r="Z540" s="1345" t="s">
        <v>4618</v>
      </c>
      <c r="AA540" s="1260"/>
    </row>
    <row r="541" spans="1:27" ht="18">
      <c r="A541" s="1379">
        <v>44913</v>
      </c>
      <c r="B541" s="284" t="s">
        <v>570</v>
      </c>
      <c r="C541" s="284" t="s">
        <v>3456</v>
      </c>
      <c r="D541" s="284" t="s">
        <v>4584</v>
      </c>
      <c r="E541" s="284" t="s">
        <v>2979</v>
      </c>
      <c r="F541" s="284" t="s">
        <v>3864</v>
      </c>
      <c r="G541" s="1342">
        <v>27000</v>
      </c>
      <c r="H541" s="1268" t="s">
        <v>3063</v>
      </c>
      <c r="I541" s="1380" t="s">
        <v>3453</v>
      </c>
      <c r="J541" s="1381"/>
      <c r="K541" s="1271" t="e">
        <f t="shared" ref="K541:K545" ca="1" si="131">_xludf.IFS(C541="成田机场",3000,C541="羽田机场",1200,D541="NearMe",1000,D541="VIP-limo",G541*0.12)</f>
        <v>#NAME?</v>
      </c>
      <c r="L541" s="1272" t="e">
        <f t="shared" ref="L541:L544" ca="1" si="132">_xludf.IFS(C541="成田机场",4000,C541="羽田机场",1000,D541="VIP-limo",0)</f>
        <v>#NAME?</v>
      </c>
      <c r="M541" s="1272"/>
      <c r="N541" s="1272"/>
      <c r="O541" s="1272">
        <v>5000</v>
      </c>
      <c r="P541" s="1384"/>
      <c r="Q541" s="81"/>
      <c r="R541" s="81"/>
      <c r="S541" s="1275"/>
      <c r="T541" s="81"/>
      <c r="U541" s="1239" t="e">
        <f t="shared" ca="1" si="119"/>
        <v>#NAME?</v>
      </c>
      <c r="V541" s="1239" t="e">
        <f t="shared" ca="1" si="122"/>
        <v>#NAME?</v>
      </c>
      <c r="W541" s="1240" t="e">
        <f t="shared" ca="1" si="120"/>
        <v>#NAME?</v>
      </c>
      <c r="X541" s="1383" t="e">
        <f t="shared" ca="1" si="121"/>
        <v>#NAME?</v>
      </c>
      <c r="Y541" s="284" t="s">
        <v>108</v>
      </c>
      <c r="Z541" s="284" t="s">
        <v>4619</v>
      </c>
      <c r="AA541" s="81"/>
    </row>
    <row r="542" spans="1:27" ht="18">
      <c r="A542" s="1377">
        <v>44920</v>
      </c>
      <c r="B542" s="666" t="s">
        <v>570</v>
      </c>
      <c r="C542" s="666" t="s">
        <v>3456</v>
      </c>
      <c r="D542" s="666" t="s">
        <v>3503</v>
      </c>
      <c r="E542" s="666" t="s">
        <v>52</v>
      </c>
      <c r="F542" s="666" t="s">
        <v>3545</v>
      </c>
      <c r="G542" s="1245">
        <v>26000</v>
      </c>
      <c r="H542" s="1220" t="s">
        <v>3063</v>
      </c>
      <c r="I542" s="1355" t="s">
        <v>3453</v>
      </c>
      <c r="J542" s="1203"/>
      <c r="K542" s="1234" t="e">
        <f t="shared" ca="1" si="131"/>
        <v>#NAME?</v>
      </c>
      <c r="L542" s="1235" t="e">
        <f t="shared" ca="1" si="132"/>
        <v>#NAME?</v>
      </c>
      <c r="M542" s="1235"/>
      <c r="N542" s="1235"/>
      <c r="O542" s="1235">
        <v>4000</v>
      </c>
      <c r="P542" s="1356"/>
      <c r="S542" s="1238"/>
      <c r="U542" s="1239" t="e">
        <f t="shared" ca="1" si="119"/>
        <v>#NAME?</v>
      </c>
      <c r="V542" s="1239" t="e">
        <f t="shared" ca="1" si="122"/>
        <v>#NAME?</v>
      </c>
      <c r="W542" s="1240" t="e">
        <f t="shared" ca="1" si="120"/>
        <v>#NAME?</v>
      </c>
      <c r="X542" s="1378" t="e">
        <f t="shared" ca="1" si="121"/>
        <v>#NAME?</v>
      </c>
      <c r="Y542" s="666" t="s">
        <v>1540</v>
      </c>
      <c r="Z542" s="666" t="s">
        <v>3586</v>
      </c>
    </row>
    <row r="543" spans="1:27" ht="18">
      <c r="A543" s="1377">
        <v>44921</v>
      </c>
      <c r="B543" s="666" t="s">
        <v>1170</v>
      </c>
      <c r="C543" s="666" t="s">
        <v>3456</v>
      </c>
      <c r="D543" s="666" t="s">
        <v>3503</v>
      </c>
      <c r="E543" s="666" t="s">
        <v>52</v>
      </c>
      <c r="F543" s="666" t="s">
        <v>3512</v>
      </c>
      <c r="G543" s="1245">
        <v>26000</v>
      </c>
      <c r="H543" s="1220" t="s">
        <v>3063</v>
      </c>
      <c r="I543" s="1355" t="s">
        <v>3453</v>
      </c>
      <c r="J543" s="1203"/>
      <c r="K543" s="1234" t="e">
        <f t="shared" ca="1" si="131"/>
        <v>#NAME?</v>
      </c>
      <c r="L543" s="1235" t="e">
        <f t="shared" ca="1" si="132"/>
        <v>#NAME?</v>
      </c>
      <c r="M543" s="1235"/>
      <c r="N543" s="1235"/>
      <c r="O543" s="1235">
        <v>4000</v>
      </c>
      <c r="P543" s="1356"/>
      <c r="S543" s="1238"/>
      <c r="U543" s="1239" t="e">
        <f t="shared" ca="1" si="119"/>
        <v>#NAME?</v>
      </c>
      <c r="V543" s="1239" t="e">
        <f t="shared" ca="1" si="122"/>
        <v>#NAME?</v>
      </c>
      <c r="W543" s="1240" t="e">
        <f t="shared" ca="1" si="120"/>
        <v>#NAME?</v>
      </c>
      <c r="X543" s="1378" t="e">
        <f t="shared" ca="1" si="121"/>
        <v>#NAME?</v>
      </c>
      <c r="Y543" s="666" t="s">
        <v>1540</v>
      </c>
      <c r="Z543" s="666" t="s">
        <v>4620</v>
      </c>
    </row>
    <row r="544" spans="1:27" ht="18">
      <c r="A544" s="1377">
        <v>44925</v>
      </c>
      <c r="B544" s="666" t="s">
        <v>570</v>
      </c>
      <c r="C544" s="666" t="s">
        <v>3456</v>
      </c>
      <c r="D544" s="666" t="s">
        <v>3447</v>
      </c>
      <c r="E544" s="666" t="s">
        <v>110</v>
      </c>
      <c r="F544" s="666" t="s">
        <v>3492</v>
      </c>
      <c r="G544" s="1245">
        <f>1900/0.0517</f>
        <v>36750.483558994194</v>
      </c>
      <c r="H544" s="1220" t="s">
        <v>3063</v>
      </c>
      <c r="I544" s="1355" t="s">
        <v>3450</v>
      </c>
      <c r="J544" s="1203">
        <v>9671</v>
      </c>
      <c r="K544" s="1234" t="e">
        <f t="shared" ca="1" si="131"/>
        <v>#NAME?</v>
      </c>
      <c r="L544" s="1235" t="e">
        <f t="shared" ca="1" si="132"/>
        <v>#NAME?</v>
      </c>
      <c r="M544" s="1235"/>
      <c r="N544" s="1235"/>
      <c r="O544" s="1235">
        <v>5000</v>
      </c>
      <c r="P544" s="1356"/>
      <c r="Q544" s="10">
        <v>1050</v>
      </c>
      <c r="S544" s="1238"/>
      <c r="U544" s="1239" t="e">
        <f t="shared" ca="1" si="119"/>
        <v>#NAME?</v>
      </c>
      <c r="V544" s="1239" t="e">
        <f t="shared" ca="1" si="122"/>
        <v>#NAME?</v>
      </c>
      <c r="W544" s="1240" t="e">
        <f t="shared" ca="1" si="120"/>
        <v>#NAME?</v>
      </c>
      <c r="X544" s="1378" t="e">
        <f t="shared" ca="1" si="121"/>
        <v>#NAME?</v>
      </c>
      <c r="Y544" s="666" t="s">
        <v>107</v>
      </c>
      <c r="Z544" s="666" t="s">
        <v>4621</v>
      </c>
    </row>
    <row r="545" spans="1:26" ht="18">
      <c r="A545" s="1388">
        <v>44903</v>
      </c>
      <c r="B545" s="666" t="s">
        <v>1170</v>
      </c>
      <c r="C545" s="666" t="s">
        <v>3456</v>
      </c>
      <c r="D545" s="666" t="s">
        <v>354</v>
      </c>
      <c r="E545" s="666" t="s">
        <v>3079</v>
      </c>
      <c r="F545" s="666" t="s">
        <v>3545</v>
      </c>
      <c r="G545" s="1245">
        <v>30000</v>
      </c>
      <c r="H545" s="1220" t="s">
        <v>3063</v>
      </c>
      <c r="I545" s="1355" t="s">
        <v>3453</v>
      </c>
      <c r="J545" s="1368"/>
      <c r="K545" s="1234" t="e">
        <f t="shared" ca="1" si="131"/>
        <v>#NAME?</v>
      </c>
      <c r="L545" s="1235">
        <v>4600</v>
      </c>
      <c r="M545" s="1235"/>
      <c r="N545" s="1235"/>
      <c r="O545" s="1235">
        <v>7000</v>
      </c>
      <c r="P545" s="1356"/>
      <c r="Q545" s="1239"/>
      <c r="R545" s="1239"/>
      <c r="S545" s="1237"/>
      <c r="T545" s="1239"/>
      <c r="U545" s="1239" t="e">
        <f t="shared" ca="1" si="119"/>
        <v>#NAME?</v>
      </c>
      <c r="V545" s="1239" t="e">
        <f t="shared" ca="1" si="122"/>
        <v>#NAME?</v>
      </c>
      <c r="W545" s="1240" t="e">
        <f t="shared" ca="1" si="120"/>
        <v>#NAME?</v>
      </c>
      <c r="X545" s="1378" t="e">
        <f t="shared" ca="1" si="121"/>
        <v>#NAME?</v>
      </c>
      <c r="Y545" s="666" t="s">
        <v>110</v>
      </c>
      <c r="Z545" s="666" t="s">
        <v>4622</v>
      </c>
    </row>
    <row r="546" spans="1:26" ht="18">
      <c r="A546" s="1388">
        <v>44902</v>
      </c>
      <c r="B546" s="666" t="s">
        <v>1906</v>
      </c>
      <c r="C546" s="666"/>
      <c r="D546" s="666" t="s">
        <v>1371</v>
      </c>
      <c r="E546" s="666" t="s">
        <v>1706</v>
      </c>
      <c r="F546" s="666" t="s">
        <v>3629</v>
      </c>
      <c r="G546" s="1245">
        <v>43000</v>
      </c>
      <c r="H546" s="1220" t="s">
        <v>3063</v>
      </c>
      <c r="I546" s="1355" t="s">
        <v>3453</v>
      </c>
      <c r="J546" s="1358"/>
      <c r="K546" s="1234">
        <v>5000</v>
      </c>
      <c r="L546" s="1235">
        <v>7580</v>
      </c>
      <c r="M546" s="1235"/>
      <c r="N546" s="1236">
        <v>1</v>
      </c>
      <c r="O546" s="1235">
        <v>15000</v>
      </c>
      <c r="P546" s="1356"/>
      <c r="Q546" s="1239"/>
      <c r="R546" s="1239"/>
      <c r="S546" s="1237"/>
      <c r="T546" s="1239"/>
      <c r="U546" s="1239">
        <f t="shared" si="119"/>
        <v>30420</v>
      </c>
      <c r="V546" s="1239">
        <f t="shared" si="122"/>
        <v>2765.4545454545478</v>
      </c>
      <c r="W546" s="1240">
        <f t="shared" si="120"/>
        <v>12654.545454545452</v>
      </c>
      <c r="X546" s="1378">
        <f t="shared" si="121"/>
        <v>0.29429175475687097</v>
      </c>
      <c r="Y546" s="666" t="s">
        <v>1540</v>
      </c>
      <c r="Z546" s="666" t="s">
        <v>4623</v>
      </c>
    </row>
    <row r="547" spans="1:26" ht="18">
      <c r="A547" s="1377">
        <v>44912</v>
      </c>
      <c r="B547" s="666" t="s">
        <v>570</v>
      </c>
      <c r="C547" s="666" t="s">
        <v>3446</v>
      </c>
      <c r="D547" s="666" t="s">
        <v>3447</v>
      </c>
      <c r="E547" s="666" t="s">
        <v>86</v>
      </c>
      <c r="F547" s="666" t="s">
        <v>3486</v>
      </c>
      <c r="G547" s="1245">
        <f>1500/0.0517</f>
        <v>29013.539651837524</v>
      </c>
      <c r="H547" s="1220" t="s">
        <v>3063</v>
      </c>
      <c r="I547" s="1355" t="s">
        <v>3450</v>
      </c>
      <c r="J547" s="1203">
        <v>7737</v>
      </c>
      <c r="K547" s="1234" t="e">
        <f ca="1">_xludf.IFS(C547="成田机场",3000,C547="羽田机场",1200,D547="NearMe",1000,D547="VIP-limo",G547*0.12)</f>
        <v>#NAME?</v>
      </c>
      <c r="L547" s="1235" t="e">
        <f ca="1">_xludf.IFS(C547="成田机场",4000,C547="羽田机场",1000,D547="VIP-limo",0)</f>
        <v>#NAME?</v>
      </c>
      <c r="M547" s="1235"/>
      <c r="N547" s="1235"/>
      <c r="O547" s="1235">
        <v>3000</v>
      </c>
      <c r="P547" s="1356"/>
      <c r="S547" s="1238"/>
      <c r="U547" s="1239" t="e">
        <f t="shared" ca="1" si="119"/>
        <v>#NAME?</v>
      </c>
      <c r="V547" s="1239" t="e">
        <f t="shared" ca="1" si="122"/>
        <v>#NAME?</v>
      </c>
      <c r="W547" s="1240" t="e">
        <f t="shared" ca="1" si="120"/>
        <v>#NAME?</v>
      </c>
      <c r="X547" s="1378" t="e">
        <f t="shared" ca="1" si="121"/>
        <v>#NAME?</v>
      </c>
      <c r="Y547" s="666" t="s">
        <v>107</v>
      </c>
      <c r="Z547" s="666" t="s">
        <v>4624</v>
      </c>
    </row>
    <row r="548" spans="1:26" ht="18">
      <c r="A548" s="1388">
        <v>44896</v>
      </c>
      <c r="B548" s="666" t="s">
        <v>1906</v>
      </c>
      <c r="C548" s="666"/>
      <c r="D548" s="666" t="s">
        <v>3452</v>
      </c>
      <c r="E548" s="666" t="s">
        <v>60</v>
      </c>
      <c r="F548" s="666" t="s">
        <v>3517</v>
      </c>
      <c r="G548" s="1245">
        <v>40000</v>
      </c>
      <c r="H548" s="1220" t="s">
        <v>3063</v>
      </c>
      <c r="I548" s="1355" t="s">
        <v>3453</v>
      </c>
      <c r="J548" s="1358"/>
      <c r="K548" s="1234">
        <v>3000</v>
      </c>
      <c r="L548" s="1235">
        <v>4000</v>
      </c>
      <c r="M548" s="1235"/>
      <c r="N548" s="1236">
        <v>1</v>
      </c>
      <c r="O548" s="1235">
        <v>16800</v>
      </c>
      <c r="P548" s="1356"/>
      <c r="Q548" s="1239"/>
      <c r="R548" s="1239"/>
      <c r="S548" s="1237"/>
      <c r="T548" s="1239"/>
      <c r="U548" s="1239">
        <f t="shared" si="119"/>
        <v>33000</v>
      </c>
      <c r="V548" s="1239">
        <f t="shared" si="122"/>
        <v>3000.0000000000036</v>
      </c>
      <c r="W548" s="1240">
        <f t="shared" si="120"/>
        <v>13199.999999999996</v>
      </c>
      <c r="X548" s="1378">
        <f t="shared" si="121"/>
        <v>0.3299999999999999</v>
      </c>
      <c r="Y548" s="666" t="s">
        <v>3508</v>
      </c>
      <c r="Z548" s="666" t="s">
        <v>4625</v>
      </c>
    </row>
    <row r="549" spans="1:26" ht="18">
      <c r="A549" s="1388">
        <v>44901</v>
      </c>
      <c r="B549" s="666" t="s">
        <v>1215</v>
      </c>
      <c r="C549" s="666"/>
      <c r="D549" s="666" t="s">
        <v>105</v>
      </c>
      <c r="E549" s="666" t="s">
        <v>45</v>
      </c>
      <c r="F549" s="666" t="s">
        <v>3626</v>
      </c>
      <c r="G549" s="1245">
        <v>26060</v>
      </c>
      <c r="H549" s="1220" t="s">
        <v>3063</v>
      </c>
      <c r="I549" s="1355" t="s">
        <v>3453</v>
      </c>
      <c r="J549" s="1358"/>
      <c r="K549" s="1234">
        <v>2000</v>
      </c>
      <c r="L549" s="1235">
        <v>1060</v>
      </c>
      <c r="M549" s="1235"/>
      <c r="N549" s="1236">
        <v>1</v>
      </c>
      <c r="O549" s="1235">
        <v>6300</v>
      </c>
      <c r="P549" s="1356"/>
      <c r="Q549" s="1239"/>
      <c r="R549" s="1239"/>
      <c r="S549" s="1237"/>
      <c r="T549" s="1239"/>
      <c r="U549" s="1239">
        <f t="shared" si="119"/>
        <v>23000</v>
      </c>
      <c r="V549" s="1239">
        <f t="shared" si="122"/>
        <v>2090.9090909090919</v>
      </c>
      <c r="W549" s="1240">
        <f t="shared" si="120"/>
        <v>14609.090909090908</v>
      </c>
      <c r="X549" s="1378">
        <f t="shared" si="121"/>
        <v>0.56059443242866114</v>
      </c>
      <c r="Y549" s="666" t="s">
        <v>105</v>
      </c>
      <c r="Z549" s="666" t="s">
        <v>4626</v>
      </c>
    </row>
    <row r="550" spans="1:26" ht="18">
      <c r="A550" s="1377">
        <v>44918</v>
      </c>
      <c r="B550" s="666" t="s">
        <v>3473</v>
      </c>
      <c r="C550" s="666"/>
      <c r="D550" s="666" t="s">
        <v>462</v>
      </c>
      <c r="E550" s="666" t="s">
        <v>1798</v>
      </c>
      <c r="F550" s="666"/>
      <c r="G550" s="1245">
        <v>40000</v>
      </c>
      <c r="H550" s="1220" t="s">
        <v>3063</v>
      </c>
      <c r="I550" s="1355" t="s">
        <v>3453</v>
      </c>
      <c r="J550" s="1203"/>
      <c r="K550" s="1234">
        <v>5000</v>
      </c>
      <c r="L550" s="1235">
        <v>8220</v>
      </c>
      <c r="M550" s="1235"/>
      <c r="N550" s="1235"/>
      <c r="O550" s="1235">
        <v>10000</v>
      </c>
      <c r="P550" s="1356"/>
      <c r="S550" s="1238"/>
      <c r="U550" s="1239">
        <f t="shared" si="119"/>
        <v>26780</v>
      </c>
      <c r="V550" s="1239">
        <f t="shared" si="122"/>
        <v>2434.5454545454559</v>
      </c>
      <c r="W550" s="1240">
        <f t="shared" si="120"/>
        <v>14345.454545454544</v>
      </c>
      <c r="X550" s="1378">
        <f t="shared" si="121"/>
        <v>0.35863636363636359</v>
      </c>
      <c r="Y550" s="666" t="s">
        <v>108</v>
      </c>
      <c r="Z550" s="666" t="s">
        <v>4627</v>
      </c>
    </row>
    <row r="551" spans="1:26" ht="18">
      <c r="A551" s="1377">
        <v>44917</v>
      </c>
      <c r="B551" s="666" t="s">
        <v>1906</v>
      </c>
      <c r="C551" s="666"/>
      <c r="D551" s="666" t="s">
        <v>1667</v>
      </c>
      <c r="E551" s="666" t="s">
        <v>1798</v>
      </c>
      <c r="F551" s="666"/>
      <c r="G551" s="1245">
        <v>48000</v>
      </c>
      <c r="H551" s="1220" t="s">
        <v>3063</v>
      </c>
      <c r="I551" s="1355" t="s">
        <v>3453</v>
      </c>
      <c r="J551" s="1203"/>
      <c r="K551" s="1234">
        <v>8000</v>
      </c>
      <c r="L551" s="1235">
        <v>8200</v>
      </c>
      <c r="M551" s="1235"/>
      <c r="N551" s="1236">
        <v>1</v>
      </c>
      <c r="O551" s="1235">
        <v>15000</v>
      </c>
      <c r="P551" s="1356"/>
      <c r="S551" s="1238"/>
      <c r="U551" s="1239">
        <f t="shared" si="119"/>
        <v>31800</v>
      </c>
      <c r="V551" s="1239">
        <f t="shared" si="122"/>
        <v>2890.9090909090919</v>
      </c>
      <c r="W551" s="1240">
        <f t="shared" si="120"/>
        <v>13909.090909090908</v>
      </c>
      <c r="X551" s="1378">
        <f t="shared" si="121"/>
        <v>0.28977272727272724</v>
      </c>
      <c r="Y551" s="666" t="s">
        <v>55</v>
      </c>
      <c r="Z551" s="666" t="s">
        <v>4628</v>
      </c>
    </row>
    <row r="552" spans="1:26" ht="18">
      <c r="A552" s="1388">
        <v>44899</v>
      </c>
      <c r="B552" s="666" t="s">
        <v>1906</v>
      </c>
      <c r="C552" s="666"/>
      <c r="D552" s="666" t="s">
        <v>3452</v>
      </c>
      <c r="E552" s="666" t="s">
        <v>45</v>
      </c>
      <c r="F552" s="666" t="s">
        <v>3629</v>
      </c>
      <c r="G552" s="1245">
        <v>35000</v>
      </c>
      <c r="H552" s="1220" t="s">
        <v>3063</v>
      </c>
      <c r="I552" s="1355" t="s">
        <v>3453</v>
      </c>
      <c r="J552" s="1358"/>
      <c r="K552" s="1234">
        <v>3000</v>
      </c>
      <c r="L552" s="1235"/>
      <c r="M552" s="1235"/>
      <c r="N552" s="1236">
        <v>1</v>
      </c>
      <c r="O552" s="1235">
        <v>15000</v>
      </c>
      <c r="P552" s="1356"/>
      <c r="Q552" s="1239"/>
      <c r="R552" s="1239"/>
      <c r="S552" s="1237"/>
      <c r="T552" s="1239"/>
      <c r="U552" s="1239">
        <f t="shared" si="119"/>
        <v>32000</v>
      </c>
      <c r="V552" s="1239">
        <f t="shared" si="122"/>
        <v>2909.0909090909117</v>
      </c>
      <c r="W552" s="1240">
        <f t="shared" si="120"/>
        <v>14090.909090909088</v>
      </c>
      <c r="X552" s="1378">
        <f t="shared" si="121"/>
        <v>0.40259740259740251</v>
      </c>
      <c r="Y552" s="666" t="s">
        <v>3508</v>
      </c>
      <c r="Z552" s="666" t="s">
        <v>4629</v>
      </c>
    </row>
    <row r="553" spans="1:26" ht="18">
      <c r="A553" s="1377">
        <v>44909</v>
      </c>
      <c r="B553" s="666" t="s">
        <v>1906</v>
      </c>
      <c r="C553" s="666"/>
      <c r="D553" s="666" t="s">
        <v>4169</v>
      </c>
      <c r="E553" s="666" t="s">
        <v>49</v>
      </c>
      <c r="F553" s="666" t="s">
        <v>3571</v>
      </c>
      <c r="G553" s="1245">
        <v>35000</v>
      </c>
      <c r="H553" s="1220" t="s">
        <v>3050</v>
      </c>
      <c r="I553" s="1355" t="s">
        <v>3453</v>
      </c>
      <c r="J553" s="1203"/>
      <c r="K553" s="1234">
        <v>3000</v>
      </c>
      <c r="L553" s="1235"/>
      <c r="M553" s="1235"/>
      <c r="N553" s="1236">
        <v>1</v>
      </c>
      <c r="O553" s="1235">
        <v>15000</v>
      </c>
      <c r="P553" s="1356"/>
      <c r="S553" s="1238"/>
      <c r="U553" s="1239">
        <f t="shared" si="119"/>
        <v>32000</v>
      </c>
      <c r="V553" s="1239">
        <f t="shared" si="122"/>
        <v>2909.0909090909117</v>
      </c>
      <c r="W553" s="1240">
        <f t="shared" si="120"/>
        <v>14090.909090909088</v>
      </c>
      <c r="X553" s="1378">
        <f t="shared" si="121"/>
        <v>0.40259740259740251</v>
      </c>
      <c r="Y553" s="666" t="s">
        <v>1540</v>
      </c>
      <c r="Z553" s="666" t="s">
        <v>4630</v>
      </c>
    </row>
    <row r="554" spans="1:26" ht="18">
      <c r="A554" s="1377">
        <v>44914</v>
      </c>
      <c r="B554" s="666" t="s">
        <v>1170</v>
      </c>
      <c r="C554" s="666" t="s">
        <v>3496</v>
      </c>
      <c r="D554" s="666" t="s">
        <v>3557</v>
      </c>
      <c r="E554" s="666" t="s">
        <v>3497</v>
      </c>
      <c r="F554" s="666" t="s">
        <v>3498</v>
      </c>
      <c r="G554" s="1245">
        <f>900/0.0517</f>
        <v>17408.123791102513</v>
      </c>
      <c r="H554" s="1220" t="s">
        <v>3063</v>
      </c>
      <c r="I554" s="1355" t="s">
        <v>3450</v>
      </c>
      <c r="J554" s="1203"/>
      <c r="K554" s="1234"/>
      <c r="L554" s="1235"/>
      <c r="M554" s="1235"/>
      <c r="N554" s="1235"/>
      <c r="O554" s="1235"/>
      <c r="P554" s="1356">
        <v>13000</v>
      </c>
      <c r="S554" s="1238"/>
      <c r="U554" s="1239">
        <f t="shared" si="119"/>
        <v>4408.1237911025128</v>
      </c>
      <c r="V554" s="1239">
        <f t="shared" si="122"/>
        <v>400.73852646386513</v>
      </c>
      <c r="W554" s="1239">
        <f t="shared" si="120"/>
        <v>4007.3852646386476</v>
      </c>
      <c r="X554" s="1357">
        <f t="shared" si="121"/>
        <v>0.2302020202020201</v>
      </c>
      <c r="Y554" s="666" t="s">
        <v>107</v>
      </c>
      <c r="Z554" s="666" t="s">
        <v>4631</v>
      </c>
    </row>
    <row r="555" spans="1:26" ht="18">
      <c r="A555" s="1377">
        <v>44905</v>
      </c>
      <c r="B555" s="666" t="s">
        <v>1906</v>
      </c>
      <c r="C555" s="666"/>
      <c r="D555" s="666" t="s">
        <v>3452</v>
      </c>
      <c r="E555" s="666" t="s">
        <v>2285</v>
      </c>
      <c r="F555" s="666" t="s">
        <v>3492</v>
      </c>
      <c r="G555" s="1245">
        <v>45000</v>
      </c>
      <c r="H555" s="1220" t="s">
        <v>3063</v>
      </c>
      <c r="I555" s="1355" t="s">
        <v>3453</v>
      </c>
      <c r="J555" s="1203"/>
      <c r="K555" s="1234">
        <v>5000</v>
      </c>
      <c r="L555" s="1235">
        <v>7460</v>
      </c>
      <c r="M555" s="1235"/>
      <c r="N555" s="1236">
        <v>1</v>
      </c>
      <c r="O555" s="1235">
        <v>15000</v>
      </c>
      <c r="P555" s="1356"/>
      <c r="Q555" s="1239"/>
      <c r="R555" s="1239"/>
      <c r="S555" s="1237"/>
      <c r="T555" s="1239"/>
      <c r="U555" s="1239">
        <f t="shared" si="119"/>
        <v>32540</v>
      </c>
      <c r="V555" s="1239">
        <f t="shared" si="122"/>
        <v>2958.1818181818198</v>
      </c>
      <c r="W555" s="1240">
        <f t="shared" si="120"/>
        <v>14581.81818181818</v>
      </c>
      <c r="X555" s="1378">
        <f t="shared" si="121"/>
        <v>0.32404040404040402</v>
      </c>
      <c r="Y555" s="666" t="s">
        <v>3508</v>
      </c>
      <c r="Z555" s="666" t="s">
        <v>4632</v>
      </c>
    </row>
    <row r="556" spans="1:26" ht="18">
      <c r="A556" s="1377">
        <v>44911</v>
      </c>
      <c r="B556" s="666" t="s">
        <v>1906</v>
      </c>
      <c r="C556" s="666"/>
      <c r="D556" s="666" t="s">
        <v>462</v>
      </c>
      <c r="E556" s="666" t="s">
        <v>49</v>
      </c>
      <c r="F556" s="666" t="s">
        <v>3547</v>
      </c>
      <c r="G556" s="1245">
        <v>46000</v>
      </c>
      <c r="H556" s="1220" t="s">
        <v>3063</v>
      </c>
      <c r="I556" s="1355" t="s">
        <v>3453</v>
      </c>
      <c r="J556" s="1203"/>
      <c r="K556" s="1234">
        <v>5000</v>
      </c>
      <c r="L556" s="1235">
        <v>8160</v>
      </c>
      <c r="M556" s="1235"/>
      <c r="N556" s="1236">
        <v>1</v>
      </c>
      <c r="O556" s="1235">
        <v>15000</v>
      </c>
      <c r="P556" s="1356"/>
      <c r="S556" s="1238"/>
      <c r="U556" s="1239">
        <f t="shared" si="119"/>
        <v>32840</v>
      </c>
      <c r="V556" s="1239">
        <f t="shared" si="122"/>
        <v>2985.4545454545478</v>
      </c>
      <c r="W556" s="1240">
        <f t="shared" si="120"/>
        <v>14854.545454545452</v>
      </c>
      <c r="X556" s="1378">
        <f t="shared" si="121"/>
        <v>0.32292490118577072</v>
      </c>
      <c r="Y556" s="666" t="s">
        <v>108</v>
      </c>
      <c r="Z556" s="666" t="s">
        <v>4633</v>
      </c>
    </row>
    <row r="557" spans="1:26" ht="18">
      <c r="A557" s="1388">
        <v>44903</v>
      </c>
      <c r="B557" s="666" t="s">
        <v>1906</v>
      </c>
      <c r="C557" s="666"/>
      <c r="D557" s="666" t="s">
        <v>1238</v>
      </c>
      <c r="E557" s="666" t="s">
        <v>3523</v>
      </c>
      <c r="F557" s="666" t="s">
        <v>3524</v>
      </c>
      <c r="G557" s="1245">
        <v>45000</v>
      </c>
      <c r="H557" s="1220" t="s">
        <v>3063</v>
      </c>
      <c r="I557" s="1355" t="s">
        <v>3453</v>
      </c>
      <c r="J557" s="1368"/>
      <c r="K557" s="1234">
        <v>5000</v>
      </c>
      <c r="L557" s="1235">
        <v>7090</v>
      </c>
      <c r="M557" s="1235"/>
      <c r="N557" s="1236">
        <v>1</v>
      </c>
      <c r="O557" s="1235">
        <v>15000</v>
      </c>
      <c r="P557" s="1356"/>
      <c r="Q557" s="1239"/>
      <c r="R557" s="1239"/>
      <c r="S557" s="1237"/>
      <c r="T557" s="1239"/>
      <c r="U557" s="1239">
        <f t="shared" si="119"/>
        <v>32910</v>
      </c>
      <c r="V557" s="1239">
        <f t="shared" si="122"/>
        <v>2991.8181818181838</v>
      </c>
      <c r="W557" s="1240">
        <f t="shared" si="120"/>
        <v>14918.181818181816</v>
      </c>
      <c r="X557" s="1378">
        <f t="shared" si="121"/>
        <v>0.33151515151515148</v>
      </c>
      <c r="Y557" s="666" t="s">
        <v>1540</v>
      </c>
      <c r="Z557" s="666" t="s">
        <v>4634</v>
      </c>
    </row>
    <row r="558" spans="1:26" ht="18">
      <c r="A558" s="1377">
        <v>44922</v>
      </c>
      <c r="B558" s="666" t="s">
        <v>1906</v>
      </c>
      <c r="C558" s="666"/>
      <c r="D558" s="666" t="s">
        <v>3603</v>
      </c>
      <c r="E558" s="666" t="s">
        <v>49</v>
      </c>
      <c r="F558" s="666" t="s">
        <v>3488</v>
      </c>
      <c r="G558" s="1245">
        <v>45000</v>
      </c>
      <c r="H558" s="1220" t="s">
        <v>3063</v>
      </c>
      <c r="I558" s="1355" t="s">
        <v>3453</v>
      </c>
      <c r="J558" s="1203"/>
      <c r="K558" s="1234">
        <v>5000</v>
      </c>
      <c r="L558" s="1235">
        <v>6400</v>
      </c>
      <c r="M558" s="1235"/>
      <c r="N558" s="1236">
        <v>1</v>
      </c>
      <c r="O558" s="1235">
        <v>15000</v>
      </c>
      <c r="P558" s="1356"/>
      <c r="S558" s="1238"/>
      <c r="U558" s="1239">
        <f t="shared" si="119"/>
        <v>33600</v>
      </c>
      <c r="V558" s="1239">
        <f t="shared" si="122"/>
        <v>3054.5454545454559</v>
      </c>
      <c r="W558" s="1240">
        <f t="shared" si="120"/>
        <v>15545.454545454544</v>
      </c>
      <c r="X558" s="1378">
        <f t="shared" si="121"/>
        <v>0.3454545454545454</v>
      </c>
      <c r="Y558" s="666" t="s">
        <v>100</v>
      </c>
      <c r="Z558" s="666" t="s">
        <v>4635</v>
      </c>
    </row>
    <row r="559" spans="1:26" ht="18">
      <c r="A559" s="1377">
        <v>44904</v>
      </c>
      <c r="B559" s="666" t="s">
        <v>570</v>
      </c>
      <c r="C559" s="666" t="s">
        <v>3456</v>
      </c>
      <c r="D559" s="666" t="s">
        <v>255</v>
      </c>
      <c r="E559" s="666" t="s">
        <v>94</v>
      </c>
      <c r="F559" s="666" t="s">
        <v>3547</v>
      </c>
      <c r="G559" s="1245">
        <v>33000</v>
      </c>
      <c r="H559" s="1220" t="s">
        <v>3063</v>
      </c>
      <c r="I559" s="1355" t="s">
        <v>3453</v>
      </c>
      <c r="J559" s="1203"/>
      <c r="K559" s="1234">
        <v>4000</v>
      </c>
      <c r="L559" s="1235">
        <v>6370</v>
      </c>
      <c r="M559" s="1235"/>
      <c r="N559" s="1235"/>
      <c r="O559" s="1235">
        <v>4000</v>
      </c>
      <c r="P559" s="1356"/>
      <c r="Q559" s="1239">
        <v>1040</v>
      </c>
      <c r="R559" s="1239"/>
      <c r="S559" s="1237"/>
      <c r="T559" s="1239"/>
      <c r="U559" s="1239">
        <f t="shared" si="119"/>
        <v>21590</v>
      </c>
      <c r="V559" s="1239">
        <f t="shared" si="122"/>
        <v>1962.7272727272757</v>
      </c>
      <c r="W559" s="1240">
        <f t="shared" si="120"/>
        <v>15627.272727272724</v>
      </c>
      <c r="X559" s="1378">
        <f t="shared" si="121"/>
        <v>0.47355371900826437</v>
      </c>
      <c r="Y559" s="666" t="s">
        <v>107</v>
      </c>
      <c r="Z559" s="666" t="s">
        <v>4636</v>
      </c>
    </row>
    <row r="560" spans="1:26" ht="18">
      <c r="A560" s="1388">
        <v>44897</v>
      </c>
      <c r="B560" s="666" t="s">
        <v>1215</v>
      </c>
      <c r="C560" s="666"/>
      <c r="D560" s="666" t="s">
        <v>3607</v>
      </c>
      <c r="E560" s="666" t="s">
        <v>1706</v>
      </c>
      <c r="F560" s="666" t="s">
        <v>3471</v>
      </c>
      <c r="G560" s="1245">
        <v>37000</v>
      </c>
      <c r="H560" s="1220" t="s">
        <v>3050</v>
      </c>
      <c r="I560" s="1355" t="s">
        <v>3453</v>
      </c>
      <c r="J560" s="1358"/>
      <c r="K560" s="1234">
        <v>3000</v>
      </c>
      <c r="L560" s="1235"/>
      <c r="M560" s="1235"/>
      <c r="N560" s="1236">
        <v>1</v>
      </c>
      <c r="O560" s="1235">
        <v>15000</v>
      </c>
      <c r="P560" s="1356"/>
      <c r="Q560" s="1239"/>
      <c r="R560" s="1239"/>
      <c r="S560" s="1237"/>
      <c r="T560" s="1239"/>
      <c r="U560" s="1239">
        <f t="shared" si="119"/>
        <v>34000</v>
      </c>
      <c r="V560" s="1239">
        <f t="shared" si="122"/>
        <v>3090.9090909090919</v>
      </c>
      <c r="W560" s="1240">
        <f t="shared" si="120"/>
        <v>15909.090909090908</v>
      </c>
      <c r="X560" s="1378">
        <f t="shared" si="121"/>
        <v>0.42997542997542992</v>
      </c>
      <c r="Y560" s="666" t="s">
        <v>27</v>
      </c>
      <c r="Z560" s="666" t="s">
        <v>4637</v>
      </c>
    </row>
    <row r="561" spans="1:27" ht="18">
      <c r="A561" s="1385">
        <v>44909</v>
      </c>
      <c r="B561" s="1345" t="s">
        <v>1906</v>
      </c>
      <c r="C561" s="1345"/>
      <c r="D561" s="1345" t="s">
        <v>1135</v>
      </c>
      <c r="E561" s="1345" t="s">
        <v>94</v>
      </c>
      <c r="F561" s="1345" t="s">
        <v>3492</v>
      </c>
      <c r="G561" s="1361">
        <v>38000</v>
      </c>
      <c r="H561" s="1249" t="s">
        <v>3050</v>
      </c>
      <c r="I561" s="1362" t="s">
        <v>3453</v>
      </c>
      <c r="J561" s="1363"/>
      <c r="K561" s="1252">
        <v>4000</v>
      </c>
      <c r="L561" s="1253"/>
      <c r="M561" s="1253"/>
      <c r="N561" s="1254">
        <v>1</v>
      </c>
      <c r="O561" s="1253">
        <v>15000</v>
      </c>
      <c r="P561" s="1352"/>
      <c r="Q561" s="1260"/>
      <c r="R561" s="1260"/>
      <c r="S561" s="1263"/>
      <c r="T561" s="1260"/>
      <c r="U561" s="1239">
        <f t="shared" si="119"/>
        <v>34000</v>
      </c>
      <c r="V561" s="1239">
        <f t="shared" si="122"/>
        <v>3090.9090909090919</v>
      </c>
      <c r="W561" s="1240">
        <f t="shared" si="120"/>
        <v>15909.090909090908</v>
      </c>
      <c r="X561" s="1387">
        <f t="shared" si="121"/>
        <v>0.41866028708133968</v>
      </c>
      <c r="Y561" s="1345" t="s">
        <v>107</v>
      </c>
      <c r="Z561" s="1345" t="s">
        <v>4638</v>
      </c>
      <c r="AA561" s="1260"/>
    </row>
    <row r="562" spans="1:27" ht="18">
      <c r="A562" s="1377">
        <v>44925</v>
      </c>
      <c r="B562" s="666" t="s">
        <v>1906</v>
      </c>
      <c r="C562" s="666"/>
      <c r="D562" s="666" t="s">
        <v>500</v>
      </c>
      <c r="E562" s="666" t="s">
        <v>49</v>
      </c>
      <c r="F562" s="666" t="s">
        <v>3486</v>
      </c>
      <c r="G562" s="1245">
        <v>40000</v>
      </c>
      <c r="H562" s="1220" t="s">
        <v>3050</v>
      </c>
      <c r="I562" s="1355" t="s">
        <v>3453</v>
      </c>
      <c r="J562" s="1203"/>
      <c r="K562" s="1234">
        <v>5000</v>
      </c>
      <c r="L562" s="1235"/>
      <c r="M562" s="1235"/>
      <c r="N562" s="1236">
        <v>1</v>
      </c>
      <c r="O562" s="1235">
        <v>15900</v>
      </c>
      <c r="P562" s="1356"/>
      <c r="S562" s="1238"/>
      <c r="U562" s="1239">
        <f t="shared" si="119"/>
        <v>35000</v>
      </c>
      <c r="V562" s="1239">
        <f t="shared" si="122"/>
        <v>3181.8181818181838</v>
      </c>
      <c r="W562" s="1240">
        <f t="shared" si="120"/>
        <v>15918.181818181816</v>
      </c>
      <c r="X562" s="1378">
        <f t="shared" si="121"/>
        <v>0.39795454545454539</v>
      </c>
      <c r="Y562" s="666" t="s">
        <v>107</v>
      </c>
      <c r="Z562" s="666" t="s">
        <v>4639</v>
      </c>
    </row>
    <row r="563" spans="1:27" ht="18">
      <c r="A563" s="1377">
        <v>44920</v>
      </c>
      <c r="B563" s="666" t="s">
        <v>3473</v>
      </c>
      <c r="C563" s="666"/>
      <c r="D563" s="666" t="s">
        <v>3603</v>
      </c>
      <c r="E563" s="666" t="s">
        <v>52</v>
      </c>
      <c r="F563" s="666" t="s">
        <v>3545</v>
      </c>
      <c r="G563" s="1245">
        <v>40000</v>
      </c>
      <c r="H563" s="1220" t="s">
        <v>3063</v>
      </c>
      <c r="I563" s="1355" t="s">
        <v>3453</v>
      </c>
      <c r="J563" s="1203"/>
      <c r="K563" s="1234">
        <v>5000</v>
      </c>
      <c r="L563" s="1235">
        <v>5870</v>
      </c>
      <c r="M563" s="1235"/>
      <c r="N563" s="1235"/>
      <c r="O563" s="1235">
        <v>10000</v>
      </c>
      <c r="P563" s="1356"/>
      <c r="S563" s="1238"/>
      <c r="U563" s="1239">
        <f t="shared" si="119"/>
        <v>29130</v>
      </c>
      <c r="V563" s="1239">
        <f t="shared" si="122"/>
        <v>2648.1818181818198</v>
      </c>
      <c r="W563" s="1240">
        <f t="shared" si="120"/>
        <v>16481.81818181818</v>
      </c>
      <c r="X563" s="1378">
        <f t="shared" si="121"/>
        <v>0.41204545454545449</v>
      </c>
      <c r="Y563" s="666" t="s">
        <v>100</v>
      </c>
      <c r="Z563" s="666" t="s">
        <v>4640</v>
      </c>
    </row>
    <row r="564" spans="1:27" ht="18">
      <c r="A564" s="1388">
        <v>44903</v>
      </c>
      <c r="B564" s="666" t="s">
        <v>1906</v>
      </c>
      <c r="C564" s="666"/>
      <c r="D564" s="666" t="s">
        <v>245</v>
      </c>
      <c r="E564" s="666" t="s">
        <v>3910</v>
      </c>
      <c r="F564" s="666" t="s">
        <v>3471</v>
      </c>
      <c r="G564" s="1245">
        <v>45000</v>
      </c>
      <c r="H564" s="1220" t="s">
        <v>3063</v>
      </c>
      <c r="I564" s="1355" t="s">
        <v>3453</v>
      </c>
      <c r="J564" s="1368"/>
      <c r="K564" s="1234">
        <v>5000</v>
      </c>
      <c r="L564" s="1235">
        <v>5790</v>
      </c>
      <c r="M564" s="1235"/>
      <c r="N564" s="1236">
        <v>1</v>
      </c>
      <c r="O564" s="1235">
        <v>15000</v>
      </c>
      <c r="P564" s="1356"/>
      <c r="Q564" s="1239"/>
      <c r="R564" s="1239"/>
      <c r="S564" s="1237"/>
      <c r="T564" s="1239"/>
      <c r="U564" s="1239">
        <f t="shared" si="119"/>
        <v>34210</v>
      </c>
      <c r="V564" s="1239">
        <f t="shared" si="122"/>
        <v>3110.0000000000036</v>
      </c>
      <c r="W564" s="1240">
        <f t="shared" si="120"/>
        <v>16099.999999999996</v>
      </c>
      <c r="X564" s="1378">
        <f t="shared" si="121"/>
        <v>0.35777777777777769</v>
      </c>
      <c r="Y564" s="666" t="s">
        <v>107</v>
      </c>
      <c r="Z564" s="666" t="s">
        <v>4641</v>
      </c>
    </row>
    <row r="565" spans="1:27" ht="18">
      <c r="A565" s="1377">
        <v>44920</v>
      </c>
      <c r="B565" s="666" t="s">
        <v>570</v>
      </c>
      <c r="C565" s="666" t="s">
        <v>3496</v>
      </c>
      <c r="D565" s="666" t="s">
        <v>3447</v>
      </c>
      <c r="E565" s="666" t="s">
        <v>3497</v>
      </c>
      <c r="F565" s="666" t="s">
        <v>3498</v>
      </c>
      <c r="G565" s="1245">
        <f>1500/0.0517</f>
        <v>29013.539651837524</v>
      </c>
      <c r="H565" s="1220" t="s">
        <v>3063</v>
      </c>
      <c r="I565" s="1355" t="s">
        <v>3450</v>
      </c>
      <c r="J565" s="1203">
        <v>9671</v>
      </c>
      <c r="K565" s="1234"/>
      <c r="L565" s="1235"/>
      <c r="M565" s="1235"/>
      <c r="N565" s="1235"/>
      <c r="O565" s="1235"/>
      <c r="P565" s="1356">
        <v>14000</v>
      </c>
      <c r="S565" s="1238"/>
      <c r="U565" s="1239">
        <f t="shared" si="119"/>
        <v>5342.5396518375237</v>
      </c>
      <c r="V565" s="1239">
        <f t="shared" si="122"/>
        <v>485.68542289432116</v>
      </c>
      <c r="W565" s="1239">
        <f t="shared" si="120"/>
        <v>4856.8542289432025</v>
      </c>
      <c r="X565" s="1357">
        <f t="shared" si="121"/>
        <v>0.16739957575757572</v>
      </c>
      <c r="Y565" s="666" t="s">
        <v>107</v>
      </c>
      <c r="Z565" s="666" t="s">
        <v>4642</v>
      </c>
    </row>
    <row r="566" spans="1:27" ht="18">
      <c r="A566" s="1377">
        <v>44904</v>
      </c>
      <c r="B566" s="666" t="s">
        <v>1906</v>
      </c>
      <c r="C566" s="666"/>
      <c r="D566" s="666" t="s">
        <v>3452</v>
      </c>
      <c r="E566" s="666" t="s">
        <v>1798</v>
      </c>
      <c r="F566" s="666" t="s">
        <v>3571</v>
      </c>
      <c r="G566" s="1245">
        <v>45000</v>
      </c>
      <c r="H566" s="1220" t="s">
        <v>3063</v>
      </c>
      <c r="I566" s="1355" t="s">
        <v>3453</v>
      </c>
      <c r="J566" s="1203"/>
      <c r="K566" s="1234">
        <v>5000</v>
      </c>
      <c r="L566" s="1235">
        <v>5300</v>
      </c>
      <c r="M566" s="1235"/>
      <c r="N566" s="1236">
        <v>1</v>
      </c>
      <c r="O566" s="1235">
        <v>15000</v>
      </c>
      <c r="P566" s="1356"/>
      <c r="Q566" s="1239"/>
      <c r="R566" s="1239"/>
      <c r="S566" s="1237"/>
      <c r="T566" s="1239"/>
      <c r="U566" s="1239">
        <f t="shared" si="119"/>
        <v>34700</v>
      </c>
      <c r="V566" s="1239">
        <f t="shared" si="122"/>
        <v>3154.5454545454559</v>
      </c>
      <c r="W566" s="1240">
        <f t="shared" si="120"/>
        <v>16545.454545454544</v>
      </c>
      <c r="X566" s="1378">
        <f t="shared" si="121"/>
        <v>0.36767676767676766</v>
      </c>
      <c r="Y566" s="666" t="s">
        <v>3508</v>
      </c>
      <c r="Z566" s="666" t="s">
        <v>4643</v>
      </c>
    </row>
    <row r="567" spans="1:27" ht="18">
      <c r="A567" s="1377">
        <v>44904</v>
      </c>
      <c r="B567" s="666" t="s">
        <v>1906</v>
      </c>
      <c r="C567" s="666"/>
      <c r="D567" s="666" t="s">
        <v>3452</v>
      </c>
      <c r="E567" s="666" t="s">
        <v>3079</v>
      </c>
      <c r="F567" s="666" t="s">
        <v>3686</v>
      </c>
      <c r="G567" s="1245">
        <v>40000</v>
      </c>
      <c r="H567" s="1220" t="s">
        <v>3063</v>
      </c>
      <c r="I567" s="1355" t="s">
        <v>3453</v>
      </c>
      <c r="J567" s="1203"/>
      <c r="K567" s="1234">
        <v>3000</v>
      </c>
      <c r="L567" s="1235"/>
      <c r="M567" s="1235"/>
      <c r="N567" s="1236">
        <v>1</v>
      </c>
      <c r="O567" s="1235">
        <v>16800</v>
      </c>
      <c r="P567" s="1356"/>
      <c r="Q567" s="1239"/>
      <c r="R567" s="1239"/>
      <c r="S567" s="1237"/>
      <c r="T567" s="1239"/>
      <c r="U567" s="1239">
        <f t="shared" si="119"/>
        <v>37000</v>
      </c>
      <c r="V567" s="1239">
        <f t="shared" si="122"/>
        <v>3363.6363636363676</v>
      </c>
      <c r="W567" s="1240">
        <f t="shared" si="120"/>
        <v>16836.363636363632</v>
      </c>
      <c r="X567" s="1378">
        <f t="shared" si="121"/>
        <v>0.42090909090909079</v>
      </c>
      <c r="Y567" s="666" t="s">
        <v>3508</v>
      </c>
      <c r="Z567" s="666" t="s">
        <v>4644</v>
      </c>
    </row>
    <row r="568" spans="1:27" ht="18">
      <c r="A568" s="1377">
        <v>44926</v>
      </c>
      <c r="B568" s="666" t="s">
        <v>1906</v>
      </c>
      <c r="C568" s="666"/>
      <c r="D568" s="666" t="s">
        <v>3919</v>
      </c>
      <c r="E568" s="1238"/>
      <c r="F568" s="1238"/>
      <c r="G568" s="1245">
        <v>91208</v>
      </c>
      <c r="H568" s="1220" t="s">
        <v>3050</v>
      </c>
      <c r="I568" s="1355" t="s">
        <v>3453</v>
      </c>
      <c r="J568" s="1203"/>
      <c r="K568" s="1234">
        <v>11400</v>
      </c>
      <c r="L568" s="1235">
        <v>11000</v>
      </c>
      <c r="M568" s="1235">
        <f>(91208-K568-L568)*0.7</f>
        <v>48165.599999999999</v>
      </c>
      <c r="N568" s="1236">
        <v>2</v>
      </c>
      <c r="O568" s="1235"/>
      <c r="P568" s="1356"/>
      <c r="S568" s="1238"/>
      <c r="U568" s="1239">
        <f t="shared" si="119"/>
        <v>68808</v>
      </c>
      <c r="V568" s="1239">
        <f t="shared" si="122"/>
        <v>6255.2727272727352</v>
      </c>
      <c r="W568" s="1240">
        <f t="shared" si="120"/>
        <v>14387.127272727266</v>
      </c>
      <c r="X568" s="1378">
        <f t="shared" si="121"/>
        <v>0.1577397516964221</v>
      </c>
      <c r="Y568" s="666" t="s">
        <v>27</v>
      </c>
      <c r="Z568" s="666" t="s">
        <v>4645</v>
      </c>
    </row>
    <row r="569" spans="1:27" ht="18">
      <c r="A569" s="1377">
        <v>44907</v>
      </c>
      <c r="B569" s="666" t="s">
        <v>1906</v>
      </c>
      <c r="C569" s="666"/>
      <c r="D569" s="666" t="s">
        <v>3532</v>
      </c>
      <c r="E569" s="666" t="s">
        <v>45</v>
      </c>
      <c r="F569" s="666" t="s">
        <v>3505</v>
      </c>
      <c r="G569" s="1245">
        <v>40000</v>
      </c>
      <c r="H569" s="1220" t="s">
        <v>3063</v>
      </c>
      <c r="I569" s="1355" t="s">
        <v>3453</v>
      </c>
      <c r="J569" s="1203"/>
      <c r="K569" s="1234">
        <v>4000</v>
      </c>
      <c r="L569" s="1235"/>
      <c r="M569" s="1235"/>
      <c r="N569" s="1236">
        <v>1</v>
      </c>
      <c r="O569" s="1235">
        <v>15000</v>
      </c>
      <c r="P569" s="1356"/>
      <c r="S569" s="1238"/>
      <c r="U569" s="1239">
        <f t="shared" si="119"/>
        <v>36000</v>
      </c>
      <c r="V569" s="1239">
        <f t="shared" si="122"/>
        <v>3272.7272727272757</v>
      </c>
      <c r="W569" s="1240">
        <f t="shared" si="120"/>
        <v>17727.272727272724</v>
      </c>
      <c r="X569" s="1378">
        <f t="shared" si="121"/>
        <v>0.44318181818181812</v>
      </c>
      <c r="Y569" s="666" t="s">
        <v>108</v>
      </c>
      <c r="Z569" s="666" t="s">
        <v>4646</v>
      </c>
    </row>
    <row r="570" spans="1:27" ht="18">
      <c r="A570" s="1377">
        <v>44919</v>
      </c>
      <c r="B570" s="666" t="s">
        <v>1906</v>
      </c>
      <c r="C570" s="666"/>
      <c r="D570" s="666" t="s">
        <v>3452</v>
      </c>
      <c r="E570" s="666" t="s">
        <v>2285</v>
      </c>
      <c r="F570" s="666" t="s">
        <v>3545</v>
      </c>
      <c r="G570" s="1245">
        <v>40000</v>
      </c>
      <c r="H570" s="1220" t="s">
        <v>3063</v>
      </c>
      <c r="I570" s="1355" t="s">
        <v>3453</v>
      </c>
      <c r="J570" s="1203"/>
      <c r="K570" s="1234">
        <v>4000</v>
      </c>
      <c r="L570" s="1235"/>
      <c r="M570" s="1235"/>
      <c r="N570" s="1236">
        <v>1</v>
      </c>
      <c r="O570" s="1235">
        <v>15000</v>
      </c>
      <c r="P570" s="1356"/>
      <c r="S570" s="1238"/>
      <c r="U570" s="1239">
        <f t="shared" si="119"/>
        <v>36000</v>
      </c>
      <c r="V570" s="1239">
        <f t="shared" si="122"/>
        <v>3272.7272727272757</v>
      </c>
      <c r="W570" s="1240">
        <f t="shared" si="120"/>
        <v>17727.272727272724</v>
      </c>
      <c r="X570" s="1378">
        <f t="shared" si="121"/>
        <v>0.44318181818181812</v>
      </c>
      <c r="Y570" s="666" t="s">
        <v>3508</v>
      </c>
      <c r="Z570" s="666" t="s">
        <v>4647</v>
      </c>
    </row>
    <row r="571" spans="1:27" ht="18">
      <c r="A571" s="1377">
        <v>44921</v>
      </c>
      <c r="B571" s="666" t="s">
        <v>1906</v>
      </c>
      <c r="C571" s="666"/>
      <c r="D571" s="666" t="s">
        <v>3452</v>
      </c>
      <c r="E571" s="666" t="s">
        <v>60</v>
      </c>
      <c r="F571" s="666" t="s">
        <v>3505</v>
      </c>
      <c r="G571" s="1245">
        <v>40000</v>
      </c>
      <c r="H571" s="1220" t="s">
        <v>3063</v>
      </c>
      <c r="I571" s="1355" t="s">
        <v>3453</v>
      </c>
      <c r="J571" s="1203"/>
      <c r="K571" s="1234">
        <v>4000</v>
      </c>
      <c r="L571" s="1235"/>
      <c r="M571" s="1235"/>
      <c r="N571" s="1236">
        <v>1</v>
      </c>
      <c r="O571" s="1235">
        <v>15000</v>
      </c>
      <c r="P571" s="1356"/>
      <c r="S571" s="1238"/>
      <c r="U571" s="1239">
        <f t="shared" si="119"/>
        <v>36000</v>
      </c>
      <c r="V571" s="1239">
        <f t="shared" si="122"/>
        <v>3272.7272727272757</v>
      </c>
      <c r="W571" s="1240">
        <f t="shared" si="120"/>
        <v>17727.272727272724</v>
      </c>
      <c r="X571" s="1378">
        <f t="shared" si="121"/>
        <v>0.44318181818181812</v>
      </c>
      <c r="Y571" s="666" t="s">
        <v>3508</v>
      </c>
      <c r="Z571" s="666" t="s">
        <v>4648</v>
      </c>
    </row>
    <row r="572" spans="1:27" ht="18">
      <c r="A572" s="1377">
        <v>44921</v>
      </c>
      <c r="B572" s="666" t="s">
        <v>1906</v>
      </c>
      <c r="C572" s="666"/>
      <c r="D572" s="666" t="s">
        <v>3452</v>
      </c>
      <c r="E572" s="666" t="s">
        <v>49</v>
      </c>
      <c r="F572" s="666" t="s">
        <v>3488</v>
      </c>
      <c r="G572" s="1245">
        <v>40000</v>
      </c>
      <c r="H572" s="1220" t="s">
        <v>3063</v>
      </c>
      <c r="I572" s="1355" t="s">
        <v>3453</v>
      </c>
      <c r="J572" s="1203"/>
      <c r="K572" s="1234">
        <v>4000</v>
      </c>
      <c r="L572" s="1235"/>
      <c r="M572" s="1235"/>
      <c r="N572" s="1236">
        <v>1</v>
      </c>
      <c r="O572" s="1235">
        <v>15000</v>
      </c>
      <c r="P572" s="1356"/>
      <c r="S572" s="1238"/>
      <c r="U572" s="1239">
        <f t="shared" si="119"/>
        <v>36000</v>
      </c>
      <c r="V572" s="1239">
        <f t="shared" si="122"/>
        <v>3272.7272727272757</v>
      </c>
      <c r="W572" s="1240">
        <f t="shared" si="120"/>
        <v>17727.272727272724</v>
      </c>
      <c r="X572" s="1378">
        <f t="shared" si="121"/>
        <v>0.44318181818181812</v>
      </c>
      <c r="Y572" s="666" t="s">
        <v>3508</v>
      </c>
      <c r="Z572" s="666" t="s">
        <v>4649</v>
      </c>
    </row>
    <row r="573" spans="1:27" ht="18">
      <c r="A573" s="1377">
        <v>44924</v>
      </c>
      <c r="B573" s="666" t="s">
        <v>1906</v>
      </c>
      <c r="C573" s="666"/>
      <c r="D573" s="666" t="s">
        <v>3579</v>
      </c>
      <c r="E573" s="666" t="s">
        <v>49</v>
      </c>
      <c r="F573" s="666" t="s">
        <v>3488</v>
      </c>
      <c r="G573" s="1245">
        <v>40000</v>
      </c>
      <c r="H573" s="1220" t="s">
        <v>3050</v>
      </c>
      <c r="I573" s="1355" t="s">
        <v>3453</v>
      </c>
      <c r="J573" s="1203"/>
      <c r="K573" s="1234">
        <v>4000</v>
      </c>
      <c r="L573" s="1235"/>
      <c r="M573" s="1235"/>
      <c r="N573" s="1236">
        <v>1</v>
      </c>
      <c r="O573" s="1235">
        <v>15000</v>
      </c>
      <c r="P573" s="1356"/>
      <c r="S573" s="1238"/>
      <c r="U573" s="1239">
        <f t="shared" si="119"/>
        <v>36000</v>
      </c>
      <c r="V573" s="1239">
        <f t="shared" si="122"/>
        <v>3272.7272727272757</v>
      </c>
      <c r="W573" s="1240">
        <f t="shared" si="120"/>
        <v>17727.272727272724</v>
      </c>
      <c r="X573" s="1378">
        <f t="shared" si="121"/>
        <v>0.44318181818181812</v>
      </c>
      <c r="Y573" s="666" t="s">
        <v>27</v>
      </c>
      <c r="Z573" s="666" t="s">
        <v>4650</v>
      </c>
    </row>
    <row r="574" spans="1:27" ht="18">
      <c r="A574" s="1388">
        <v>44899</v>
      </c>
      <c r="B574" s="666" t="s">
        <v>1906</v>
      </c>
      <c r="C574" s="666"/>
      <c r="D574" s="666" t="s">
        <v>3452</v>
      </c>
      <c r="E574" s="666" t="s">
        <v>52</v>
      </c>
      <c r="F574" s="666" t="s">
        <v>3501</v>
      </c>
      <c r="G574" s="1245">
        <v>47100</v>
      </c>
      <c r="H574" s="1220" t="s">
        <v>3063</v>
      </c>
      <c r="I574" s="1355" t="s">
        <v>3453</v>
      </c>
      <c r="J574" s="1358"/>
      <c r="K574" s="1234">
        <v>5000</v>
      </c>
      <c r="L574" s="1235">
        <v>5760</v>
      </c>
      <c r="M574" s="1235"/>
      <c r="N574" s="1236">
        <v>1</v>
      </c>
      <c r="O574" s="1235">
        <v>15000</v>
      </c>
      <c r="P574" s="1356"/>
      <c r="Q574" s="1239"/>
      <c r="R574" s="1239"/>
      <c r="S574" s="1237"/>
      <c r="T574" s="1239"/>
      <c r="U574" s="1239">
        <f t="shared" si="119"/>
        <v>36340</v>
      </c>
      <c r="V574" s="1239">
        <f t="shared" si="122"/>
        <v>3303.6363636363676</v>
      </c>
      <c r="W574" s="1240">
        <f t="shared" si="120"/>
        <v>18036.363636363632</v>
      </c>
      <c r="X574" s="1378">
        <f t="shared" si="121"/>
        <v>0.38293765682300707</v>
      </c>
      <c r="Y574" s="666" t="s">
        <v>3508</v>
      </c>
      <c r="Z574" s="666" t="s">
        <v>4651</v>
      </c>
    </row>
    <row r="575" spans="1:27" ht="18">
      <c r="A575" s="1379">
        <v>44914</v>
      </c>
      <c r="B575" s="284" t="s">
        <v>570</v>
      </c>
      <c r="C575" s="284" t="s">
        <v>3456</v>
      </c>
      <c r="D575" s="284" t="s">
        <v>4207</v>
      </c>
      <c r="E575" s="284" t="s">
        <v>3523</v>
      </c>
      <c r="F575" s="284" t="s">
        <v>3515</v>
      </c>
      <c r="G575" s="1342">
        <v>48000</v>
      </c>
      <c r="H575" s="1268" t="s">
        <v>3063</v>
      </c>
      <c r="I575" s="1380" t="s">
        <v>3453</v>
      </c>
      <c r="J575" s="1381"/>
      <c r="K575" s="1271" t="e">
        <f ca="1">_xludf.IFS(C575="成田机场",3000,C575="羽田机场",1200,D575="NearMe",1000,D575="VIP-limo",G575*0.12)</f>
        <v>#NAME?</v>
      </c>
      <c r="L575" s="1272" t="e">
        <f ca="1">_xludf.IFS(C575="成田机场",4000,C575="羽田机场",1000,D575="VIP-limo",0)</f>
        <v>#NAME?</v>
      </c>
      <c r="M575" s="1272" t="e">
        <f ca="1">(34500-K575-L575)*0.7</f>
        <v>#NAME?</v>
      </c>
      <c r="N575" s="1272"/>
      <c r="O575" s="1272"/>
      <c r="P575" s="1384"/>
      <c r="Q575" s="81"/>
      <c r="R575" s="81"/>
      <c r="S575" s="1275"/>
      <c r="T575" s="81"/>
      <c r="U575" s="1239" t="e">
        <f t="shared" ca="1" si="119"/>
        <v>#NAME?</v>
      </c>
      <c r="V575" s="1239" t="e">
        <f t="shared" ca="1" si="122"/>
        <v>#NAME?</v>
      </c>
      <c r="W575" s="1240" t="e">
        <f t="shared" ca="1" si="120"/>
        <v>#NAME?</v>
      </c>
      <c r="X575" s="1383" t="e">
        <f t="shared" ca="1" si="121"/>
        <v>#NAME?</v>
      </c>
      <c r="Y575" s="284" t="s">
        <v>107</v>
      </c>
      <c r="Z575" s="284" t="s">
        <v>4652</v>
      </c>
      <c r="AA575" s="81"/>
    </row>
    <row r="576" spans="1:27" ht="18">
      <c r="A576" s="1377">
        <v>44907</v>
      </c>
      <c r="B576" s="666" t="s">
        <v>1906</v>
      </c>
      <c r="C576" s="666"/>
      <c r="D576" s="666" t="s">
        <v>1238</v>
      </c>
      <c r="E576" s="666" t="s">
        <v>94</v>
      </c>
      <c r="F576" s="666" t="s">
        <v>3486</v>
      </c>
      <c r="G576" s="1245">
        <v>48000</v>
      </c>
      <c r="H576" s="1220" t="s">
        <v>3063</v>
      </c>
      <c r="I576" s="1355" t="s">
        <v>3453</v>
      </c>
      <c r="J576" s="1203"/>
      <c r="K576" s="1234">
        <v>5000</v>
      </c>
      <c r="L576" s="1235">
        <v>6080</v>
      </c>
      <c r="M576" s="1235"/>
      <c r="N576" s="1236">
        <v>1</v>
      </c>
      <c r="O576" s="1235">
        <v>15000</v>
      </c>
      <c r="P576" s="1356"/>
      <c r="S576" s="1238"/>
      <c r="U576" s="1239">
        <f t="shared" si="119"/>
        <v>36920</v>
      </c>
      <c r="V576" s="1239">
        <f t="shared" si="122"/>
        <v>3356.3636363636397</v>
      </c>
      <c r="W576" s="1240">
        <f t="shared" si="120"/>
        <v>18563.63636363636</v>
      </c>
      <c r="X576" s="1378">
        <f t="shared" si="121"/>
        <v>0.38674242424242417</v>
      </c>
      <c r="Y576" s="666" t="s">
        <v>1540</v>
      </c>
      <c r="Z576" s="666" t="s">
        <v>4653</v>
      </c>
    </row>
    <row r="577" spans="1:27" ht="18">
      <c r="A577" s="1388">
        <v>44901</v>
      </c>
      <c r="B577" s="666" t="s">
        <v>1906</v>
      </c>
      <c r="C577" s="666"/>
      <c r="D577" s="666" t="s">
        <v>1238</v>
      </c>
      <c r="E577" s="666" t="s">
        <v>3523</v>
      </c>
      <c r="F577" s="666" t="s">
        <v>3524</v>
      </c>
      <c r="G577" s="1245">
        <v>45000</v>
      </c>
      <c r="H577" s="1220" t="s">
        <v>3063</v>
      </c>
      <c r="I577" s="1355" t="s">
        <v>3453</v>
      </c>
      <c r="J577" s="1358"/>
      <c r="K577" s="1234">
        <v>4000</v>
      </c>
      <c r="L577" s="1235">
        <v>3580</v>
      </c>
      <c r="M577" s="1235"/>
      <c r="N577" s="1236">
        <v>1</v>
      </c>
      <c r="O577" s="1235">
        <v>15000</v>
      </c>
      <c r="P577" s="1356"/>
      <c r="Q577" s="1239"/>
      <c r="R577" s="1239"/>
      <c r="S577" s="1237"/>
      <c r="T577" s="1239"/>
      <c r="U577" s="1239">
        <f t="shared" si="119"/>
        <v>37420</v>
      </c>
      <c r="V577" s="1239">
        <f t="shared" si="122"/>
        <v>3401.8181818181838</v>
      </c>
      <c r="W577" s="1240">
        <f t="shared" si="120"/>
        <v>19018.181818181816</v>
      </c>
      <c r="X577" s="1378">
        <f t="shared" si="121"/>
        <v>0.42262626262626257</v>
      </c>
      <c r="Y577" s="666" t="s">
        <v>1540</v>
      </c>
      <c r="Z577" s="666" t="s">
        <v>4654</v>
      </c>
    </row>
    <row r="578" spans="1:27" ht="18">
      <c r="A578" s="1377">
        <v>44908</v>
      </c>
      <c r="B578" s="666" t="s">
        <v>1906</v>
      </c>
      <c r="C578" s="666"/>
      <c r="D578" s="666" t="s">
        <v>3452</v>
      </c>
      <c r="E578" s="666" t="s">
        <v>94</v>
      </c>
      <c r="F578" s="666" t="s">
        <v>3571</v>
      </c>
      <c r="G578" s="1245">
        <v>50000</v>
      </c>
      <c r="H578" s="1220" t="s">
        <v>3063</v>
      </c>
      <c r="I578" s="1355" t="s">
        <v>3453</v>
      </c>
      <c r="J578" s="1203"/>
      <c r="K578" s="1234">
        <v>5000</v>
      </c>
      <c r="L578" s="1235">
        <v>7450</v>
      </c>
      <c r="M578" s="1235"/>
      <c r="N578" s="1236">
        <v>1</v>
      </c>
      <c r="O578" s="1235">
        <v>15000</v>
      </c>
      <c r="P578" s="1356"/>
      <c r="S578" s="1238"/>
      <c r="U578" s="1239">
        <f t="shared" si="119"/>
        <v>37550</v>
      </c>
      <c r="V578" s="1239">
        <f t="shared" si="122"/>
        <v>3413.6363636363676</v>
      </c>
      <c r="W578" s="1240">
        <f t="shared" si="120"/>
        <v>19136.363636363632</v>
      </c>
      <c r="X578" s="1378">
        <f t="shared" si="121"/>
        <v>0.38272727272727264</v>
      </c>
      <c r="Y578" s="666" t="s">
        <v>3508</v>
      </c>
      <c r="Z578" s="666" t="s">
        <v>4655</v>
      </c>
    </row>
    <row r="579" spans="1:27" ht="18">
      <c r="A579" s="1388">
        <v>44899</v>
      </c>
      <c r="B579" s="666" t="s">
        <v>1906</v>
      </c>
      <c r="C579" s="666"/>
      <c r="D579" s="666" t="s">
        <v>255</v>
      </c>
      <c r="E579" s="666" t="s">
        <v>3910</v>
      </c>
      <c r="F579" s="666" t="s">
        <v>3486</v>
      </c>
      <c r="G579" s="1245">
        <v>45000</v>
      </c>
      <c r="H579" s="1220" t="s">
        <v>3063</v>
      </c>
      <c r="I579" s="1355" t="s">
        <v>3453</v>
      </c>
      <c r="J579" s="1358"/>
      <c r="K579" s="1234">
        <v>3000</v>
      </c>
      <c r="L579" s="1235">
        <v>4320</v>
      </c>
      <c r="M579" s="1235"/>
      <c r="N579" s="1236">
        <v>1</v>
      </c>
      <c r="O579" s="1235">
        <v>15000</v>
      </c>
      <c r="P579" s="1356"/>
      <c r="Q579" s="1239"/>
      <c r="R579" s="1239"/>
      <c r="S579" s="1237"/>
      <c r="T579" s="1239"/>
      <c r="U579" s="1239">
        <f t="shared" si="119"/>
        <v>37680</v>
      </c>
      <c r="V579" s="1239">
        <f t="shared" si="122"/>
        <v>3425.4545454545514</v>
      </c>
      <c r="W579" s="1240">
        <f t="shared" si="120"/>
        <v>19254.545454545449</v>
      </c>
      <c r="X579" s="1378">
        <f t="shared" si="121"/>
        <v>0.42787878787878775</v>
      </c>
      <c r="Y579" s="666" t="s">
        <v>107</v>
      </c>
      <c r="Z579" s="666" t="s">
        <v>4656</v>
      </c>
    </row>
    <row r="580" spans="1:27" ht="18">
      <c r="A580" s="1385">
        <v>44923</v>
      </c>
      <c r="B580" s="1345" t="s">
        <v>1906</v>
      </c>
      <c r="C580" s="1345"/>
      <c r="D580" s="1345" t="s">
        <v>3603</v>
      </c>
      <c r="E580" s="1345" t="s">
        <v>4035</v>
      </c>
      <c r="F580" s="1345" t="s">
        <v>3463</v>
      </c>
      <c r="G580" s="1361">
        <v>45000</v>
      </c>
      <c r="H580" s="1249" t="s">
        <v>3063</v>
      </c>
      <c r="I580" s="1362" t="s">
        <v>3453</v>
      </c>
      <c r="J580" s="1363"/>
      <c r="K580" s="1252">
        <v>4000</v>
      </c>
      <c r="L580" s="1253">
        <v>3120</v>
      </c>
      <c r="M580" s="1253"/>
      <c r="N580" s="1236">
        <v>1</v>
      </c>
      <c r="O580" s="1253">
        <v>15000</v>
      </c>
      <c r="P580" s="1352"/>
      <c r="Q580" s="1260"/>
      <c r="R580" s="1260"/>
      <c r="S580" s="1263"/>
      <c r="T580" s="1260"/>
      <c r="U580" s="1239">
        <f t="shared" si="119"/>
        <v>37880</v>
      </c>
      <c r="V580" s="1239">
        <f t="shared" si="122"/>
        <v>3443.6363636363676</v>
      </c>
      <c r="W580" s="1240">
        <f t="shared" si="120"/>
        <v>19436.363636363632</v>
      </c>
      <c r="X580" s="1387">
        <f t="shared" si="121"/>
        <v>0.43191919191919181</v>
      </c>
      <c r="Y580" s="1345" t="s">
        <v>100</v>
      </c>
      <c r="Z580" s="1345" t="s">
        <v>4657</v>
      </c>
      <c r="AA580" s="1260"/>
    </row>
    <row r="581" spans="1:27" ht="18">
      <c r="A581" s="1377">
        <v>44924</v>
      </c>
      <c r="B581" s="666" t="s">
        <v>1170</v>
      </c>
      <c r="C581" s="666" t="s">
        <v>3446</v>
      </c>
      <c r="D581" s="666" t="s">
        <v>3603</v>
      </c>
      <c r="E581" s="666" t="s">
        <v>4035</v>
      </c>
      <c r="F581" s="666" t="s">
        <v>3463</v>
      </c>
      <c r="G581" s="1245">
        <v>40000</v>
      </c>
      <c r="H581" s="1220" t="s">
        <v>3063</v>
      </c>
      <c r="I581" s="1355" t="s">
        <v>3453</v>
      </c>
      <c r="J581" s="1203"/>
      <c r="K581" s="1234">
        <v>4000</v>
      </c>
      <c r="L581" s="1235">
        <v>3120</v>
      </c>
      <c r="M581" s="1235"/>
      <c r="N581" s="1235"/>
      <c r="O581" s="1235">
        <v>10000</v>
      </c>
      <c r="P581" s="1356"/>
      <c r="S581" s="1238"/>
      <c r="U581" s="1239">
        <f t="shared" si="119"/>
        <v>32880</v>
      </c>
      <c r="V581" s="1239">
        <f t="shared" si="122"/>
        <v>2989.0909090909117</v>
      </c>
      <c r="W581" s="1240">
        <f t="shared" si="120"/>
        <v>19890.909090909088</v>
      </c>
      <c r="X581" s="1378">
        <f t="shared" si="121"/>
        <v>0.4972727272727272</v>
      </c>
      <c r="Y581" s="666" t="s">
        <v>100</v>
      </c>
      <c r="Z581" s="666" t="s">
        <v>4658</v>
      </c>
    </row>
    <row r="582" spans="1:27" ht="18">
      <c r="A582" s="1379">
        <v>44913</v>
      </c>
      <c r="B582" s="284" t="s">
        <v>1906</v>
      </c>
      <c r="C582" s="284"/>
      <c r="D582" s="284" t="s">
        <v>1667</v>
      </c>
      <c r="E582" s="284" t="s">
        <v>52</v>
      </c>
      <c r="F582" s="284" t="s">
        <v>3505</v>
      </c>
      <c r="G582" s="1342">
        <v>50000</v>
      </c>
      <c r="H582" s="1268" t="s">
        <v>3063</v>
      </c>
      <c r="I582" s="1380" t="s">
        <v>3453</v>
      </c>
      <c r="J582" s="1381"/>
      <c r="K582" s="1271">
        <v>5000</v>
      </c>
      <c r="L582" s="1272">
        <v>7020</v>
      </c>
      <c r="M582" s="1272"/>
      <c r="N582" s="1236">
        <v>1</v>
      </c>
      <c r="O582" s="1272">
        <v>15000</v>
      </c>
      <c r="P582" s="1384"/>
      <c r="Q582" s="81"/>
      <c r="R582" s="81"/>
      <c r="S582" s="1275"/>
      <c r="T582" s="81"/>
      <c r="U582" s="1239">
        <f t="shared" si="119"/>
        <v>37980</v>
      </c>
      <c r="V582" s="1239">
        <f t="shared" si="122"/>
        <v>3452.7272727272721</v>
      </c>
      <c r="W582" s="1240">
        <f t="shared" si="120"/>
        <v>19527.272727272728</v>
      </c>
      <c r="X582" s="1383">
        <f t="shared" si="121"/>
        <v>0.39054545454545458</v>
      </c>
      <c r="Y582" s="284" t="s">
        <v>55</v>
      </c>
      <c r="Z582" s="284" t="s">
        <v>4659</v>
      </c>
      <c r="AA582" s="81"/>
    </row>
    <row r="583" spans="1:27" ht="18">
      <c r="A583" s="1377">
        <v>44925</v>
      </c>
      <c r="B583" s="666" t="s">
        <v>1906</v>
      </c>
      <c r="C583" s="666"/>
      <c r="D583" s="666" t="s">
        <v>3697</v>
      </c>
      <c r="E583" s="666" t="s">
        <v>3462</v>
      </c>
      <c r="F583" s="666" t="s">
        <v>3515</v>
      </c>
      <c r="G583" s="1245">
        <v>50000</v>
      </c>
      <c r="H583" s="1220" t="s">
        <v>3063</v>
      </c>
      <c r="I583" s="1355" t="s">
        <v>3453</v>
      </c>
      <c r="J583" s="1203"/>
      <c r="K583" s="1234">
        <v>5000</v>
      </c>
      <c r="L583" s="1235">
        <v>7010</v>
      </c>
      <c r="M583" s="1235"/>
      <c r="N583" s="1236">
        <v>1</v>
      </c>
      <c r="O583" s="1235">
        <v>15000</v>
      </c>
      <c r="P583" s="1356"/>
      <c r="S583" s="1238"/>
      <c r="U583" s="1239">
        <f t="shared" si="119"/>
        <v>37990</v>
      </c>
      <c r="V583" s="1239">
        <f t="shared" si="122"/>
        <v>3453.6363636363676</v>
      </c>
      <c r="W583" s="1240">
        <f t="shared" si="120"/>
        <v>19536.363636363632</v>
      </c>
      <c r="X583" s="1378">
        <f t="shared" si="121"/>
        <v>0.39072727272727265</v>
      </c>
      <c r="Y583" s="666" t="s">
        <v>3508</v>
      </c>
      <c r="Z583" s="666" t="s">
        <v>4660</v>
      </c>
    </row>
    <row r="584" spans="1:27" ht="18">
      <c r="A584" s="1377">
        <v>44917</v>
      </c>
      <c r="B584" s="666" t="s">
        <v>570</v>
      </c>
      <c r="C584" s="666" t="s">
        <v>3456</v>
      </c>
      <c r="D584" s="666" t="s">
        <v>4584</v>
      </c>
      <c r="E584" s="666" t="s">
        <v>27</v>
      </c>
      <c r="F584" s="666" t="s">
        <v>3498</v>
      </c>
      <c r="G584" s="1245">
        <v>35000</v>
      </c>
      <c r="H584" s="1220" t="s">
        <v>3063</v>
      </c>
      <c r="I584" s="1355" t="s">
        <v>3453</v>
      </c>
      <c r="J584" s="1203"/>
      <c r="K584" s="1234" t="e">
        <f ca="1">_xludf.IFS(C584="成田机场",3000,C584="羽田机场",1200,D584="NearMe",1000,D584="VIP-limo",G584*0.12)</f>
        <v>#NAME?</v>
      </c>
      <c r="L584" s="1235" t="e">
        <f ca="1">_xludf.IFS(C584="成田机场",4000,C584="羽田机场",1000,D584="VIP-limo",0)</f>
        <v>#NAME?</v>
      </c>
      <c r="M584" s="1235"/>
      <c r="N584" s="1235"/>
      <c r="O584" s="1235">
        <v>5000</v>
      </c>
      <c r="P584" s="1356"/>
      <c r="S584" s="1238"/>
      <c r="U584" s="1239" t="e">
        <f t="shared" ca="1" si="119"/>
        <v>#NAME?</v>
      </c>
      <c r="V584" s="1239" t="e">
        <f t="shared" ca="1" si="122"/>
        <v>#NAME?</v>
      </c>
      <c r="W584" s="1240" t="e">
        <f t="shared" ca="1" si="120"/>
        <v>#NAME?</v>
      </c>
      <c r="X584" s="1378" t="e">
        <f t="shared" ca="1" si="121"/>
        <v>#NAME?</v>
      </c>
      <c r="Y584" s="666" t="s">
        <v>108</v>
      </c>
      <c r="Z584" s="666" t="s">
        <v>4661</v>
      </c>
    </row>
    <row r="585" spans="1:27" ht="18">
      <c r="A585" s="1388">
        <v>44896</v>
      </c>
      <c r="B585" s="666" t="s">
        <v>1906</v>
      </c>
      <c r="C585" s="666"/>
      <c r="D585" s="666" t="s">
        <v>1090</v>
      </c>
      <c r="E585" s="666" t="s">
        <v>49</v>
      </c>
      <c r="F585" s="666" t="s">
        <v>3505</v>
      </c>
      <c r="G585" s="1245">
        <v>42500</v>
      </c>
      <c r="H585" s="1220" t="s">
        <v>3050</v>
      </c>
      <c r="I585" s="1355" t="s">
        <v>3453</v>
      </c>
      <c r="J585" s="1358"/>
      <c r="K585" s="1234">
        <v>3000</v>
      </c>
      <c r="L585" s="1235"/>
      <c r="M585" s="1235"/>
      <c r="N585" s="1236">
        <v>1</v>
      </c>
      <c r="O585" s="1235">
        <v>15900</v>
      </c>
      <c r="P585" s="1356"/>
      <c r="Q585" s="1239"/>
      <c r="R585" s="1239"/>
      <c r="S585" s="1237"/>
      <c r="T585" s="1239"/>
      <c r="U585" s="1239">
        <f t="shared" si="119"/>
        <v>39500</v>
      </c>
      <c r="V585" s="1239">
        <f t="shared" si="122"/>
        <v>3590.9090909090955</v>
      </c>
      <c r="W585" s="1240">
        <f t="shared" si="120"/>
        <v>20009.090909090904</v>
      </c>
      <c r="X585" s="1378">
        <f t="shared" si="121"/>
        <v>0.47080213903743307</v>
      </c>
      <c r="Y585" s="666" t="s">
        <v>27</v>
      </c>
      <c r="Z585" s="666" t="s">
        <v>4662</v>
      </c>
    </row>
    <row r="586" spans="1:27" ht="18">
      <c r="A586" s="1377">
        <v>44922</v>
      </c>
      <c r="B586" s="666" t="s">
        <v>1906</v>
      </c>
      <c r="C586" s="666"/>
      <c r="D586" s="666" t="s">
        <v>462</v>
      </c>
      <c r="E586" s="666" t="s">
        <v>94</v>
      </c>
      <c r="F586" s="666" t="s">
        <v>3466</v>
      </c>
      <c r="G586" s="1245">
        <v>52000</v>
      </c>
      <c r="H586" s="1220" t="s">
        <v>3063</v>
      </c>
      <c r="I586" s="1355" t="s">
        <v>3453</v>
      </c>
      <c r="J586" s="1203"/>
      <c r="K586" s="1234">
        <v>5000</v>
      </c>
      <c r="L586" s="1235">
        <v>7580</v>
      </c>
      <c r="M586" s="1235"/>
      <c r="N586" s="1236">
        <v>1</v>
      </c>
      <c r="O586" s="1235">
        <v>15000</v>
      </c>
      <c r="P586" s="1356"/>
      <c r="S586" s="1238"/>
      <c r="U586" s="1239">
        <f t="shared" si="119"/>
        <v>39420</v>
      </c>
      <c r="V586" s="1239">
        <f t="shared" si="122"/>
        <v>3583.6363636363676</v>
      </c>
      <c r="W586" s="1240">
        <f t="shared" si="120"/>
        <v>20836.363636363632</v>
      </c>
      <c r="X586" s="1378">
        <f t="shared" si="121"/>
        <v>0.4006993006993006</v>
      </c>
      <c r="Y586" s="666" t="s">
        <v>108</v>
      </c>
      <c r="Z586" s="666" t="s">
        <v>4663</v>
      </c>
    </row>
    <row r="587" spans="1:27" ht="18">
      <c r="A587" s="1377">
        <v>44911</v>
      </c>
      <c r="B587" s="666" t="s">
        <v>1906</v>
      </c>
      <c r="C587" s="666"/>
      <c r="D587" s="666" t="s">
        <v>3452</v>
      </c>
      <c r="E587" s="666" t="s">
        <v>3641</v>
      </c>
      <c r="F587" s="666" t="s">
        <v>3527</v>
      </c>
      <c r="G587" s="1245">
        <v>50000</v>
      </c>
      <c r="H587" s="1220" t="s">
        <v>3063</v>
      </c>
      <c r="I587" s="1355" t="s">
        <v>3453</v>
      </c>
      <c r="J587" s="1203"/>
      <c r="K587" s="1234">
        <v>5000</v>
      </c>
      <c r="L587" s="1235">
        <v>5300</v>
      </c>
      <c r="M587" s="1235"/>
      <c r="N587" s="1236">
        <v>1</v>
      </c>
      <c r="O587" s="1235">
        <v>15000</v>
      </c>
      <c r="P587" s="1356"/>
      <c r="S587" s="1238"/>
      <c r="U587" s="1239">
        <f t="shared" si="119"/>
        <v>39700</v>
      </c>
      <c r="V587" s="1239">
        <f t="shared" si="122"/>
        <v>3609.0909090909117</v>
      </c>
      <c r="W587" s="1240">
        <f t="shared" si="120"/>
        <v>21090.909090909088</v>
      </c>
      <c r="X587" s="1378">
        <f t="shared" si="121"/>
        <v>0.42181818181818176</v>
      </c>
      <c r="Y587" s="666" t="s">
        <v>3508</v>
      </c>
      <c r="Z587" s="666" t="s">
        <v>4664</v>
      </c>
    </row>
    <row r="588" spans="1:27" ht="18">
      <c r="A588" s="1377">
        <v>44912</v>
      </c>
      <c r="B588" s="666" t="s">
        <v>1906</v>
      </c>
      <c r="C588" s="666"/>
      <c r="D588" s="666" t="s">
        <v>3452</v>
      </c>
      <c r="E588" s="666" t="s">
        <v>1798</v>
      </c>
      <c r="F588" s="666" t="s">
        <v>3498</v>
      </c>
      <c r="G588" s="1245">
        <v>50000</v>
      </c>
      <c r="H588" s="1220" t="s">
        <v>3063</v>
      </c>
      <c r="I588" s="1355" t="s">
        <v>3453</v>
      </c>
      <c r="J588" s="1203"/>
      <c r="K588" s="1234">
        <v>5000</v>
      </c>
      <c r="L588" s="1235">
        <v>5170</v>
      </c>
      <c r="M588" s="1235"/>
      <c r="N588" s="1236">
        <v>1</v>
      </c>
      <c r="O588" s="1235">
        <v>15000</v>
      </c>
      <c r="P588" s="1356"/>
      <c r="S588" s="1238"/>
      <c r="U588" s="1239">
        <f t="shared" si="119"/>
        <v>39830</v>
      </c>
      <c r="V588" s="1239">
        <f t="shared" si="122"/>
        <v>3620.9090909090955</v>
      </c>
      <c r="W588" s="1240">
        <f t="shared" si="120"/>
        <v>21209.090909090904</v>
      </c>
      <c r="X588" s="1378">
        <f t="shared" si="121"/>
        <v>0.4241818181818181</v>
      </c>
      <c r="Y588" s="666" t="s">
        <v>3508</v>
      </c>
      <c r="Z588" s="666" t="s">
        <v>4665</v>
      </c>
    </row>
    <row r="589" spans="1:27" ht="18">
      <c r="A589" s="1377">
        <v>44912</v>
      </c>
      <c r="B589" s="666" t="s">
        <v>1906</v>
      </c>
      <c r="C589" s="666"/>
      <c r="D589" s="666" t="s">
        <v>1371</v>
      </c>
      <c r="E589" s="666" t="s">
        <v>3497</v>
      </c>
      <c r="F589" s="666" t="s">
        <v>3545</v>
      </c>
      <c r="G589" s="1245">
        <v>185000</v>
      </c>
      <c r="H589" s="1220" t="s">
        <v>3063</v>
      </c>
      <c r="I589" s="1355" t="s">
        <v>3453</v>
      </c>
      <c r="J589" s="1203"/>
      <c r="K589" s="1234"/>
      <c r="L589" s="1235"/>
      <c r="M589" s="1235"/>
      <c r="N589" s="1236">
        <v>3</v>
      </c>
      <c r="O589" s="1235"/>
      <c r="P589" s="1365">
        <v>160000</v>
      </c>
      <c r="S589" s="1238"/>
      <c r="U589" s="1239">
        <f t="shared" si="119"/>
        <v>25000</v>
      </c>
      <c r="V589" s="1239">
        <f t="shared" si="122"/>
        <v>2272.7272727272757</v>
      </c>
      <c r="W589" s="1240">
        <f t="shared" si="120"/>
        <v>22727.272727272724</v>
      </c>
      <c r="X589" s="1378">
        <f t="shared" si="121"/>
        <v>0.12285012285012284</v>
      </c>
      <c r="Y589" s="666" t="s">
        <v>1540</v>
      </c>
      <c r="Z589" s="666" t="s">
        <v>4666</v>
      </c>
    </row>
    <row r="590" spans="1:27" ht="18">
      <c r="A590" s="1377">
        <v>44923</v>
      </c>
      <c r="B590" s="666" t="s">
        <v>1906</v>
      </c>
      <c r="C590" s="666"/>
      <c r="D590" s="666" t="s">
        <v>3507</v>
      </c>
      <c r="E590" s="666" t="s">
        <v>49</v>
      </c>
      <c r="F590" s="666" t="s">
        <v>3488</v>
      </c>
      <c r="G590" s="1245">
        <v>45000</v>
      </c>
      <c r="H590" s="1220" t="s">
        <v>3050</v>
      </c>
      <c r="I590" s="1355" t="s">
        <v>3453</v>
      </c>
      <c r="J590" s="1203"/>
      <c r="K590" s="1234">
        <v>5000</v>
      </c>
      <c r="L590" s="1235"/>
      <c r="M590" s="1235"/>
      <c r="N590" s="1236">
        <v>1</v>
      </c>
      <c r="O590" s="1235">
        <v>15000</v>
      </c>
      <c r="P590" s="1356"/>
      <c r="Q590" s="10">
        <v>936</v>
      </c>
      <c r="S590" s="1238"/>
      <c r="U590" s="1239">
        <f t="shared" si="119"/>
        <v>39064</v>
      </c>
      <c r="V590" s="1239">
        <f t="shared" si="122"/>
        <v>3551.2727272727279</v>
      </c>
      <c r="W590" s="1240">
        <f t="shared" si="120"/>
        <v>20512.727272727272</v>
      </c>
      <c r="X590" s="1378">
        <f t="shared" si="121"/>
        <v>0.45583838383838382</v>
      </c>
      <c r="Y590" s="666" t="s">
        <v>3508</v>
      </c>
      <c r="Z590" s="666" t="s">
        <v>4667</v>
      </c>
    </row>
    <row r="591" spans="1:27" ht="18">
      <c r="A591" s="1377">
        <v>44907</v>
      </c>
      <c r="B591" s="666" t="s">
        <v>1906</v>
      </c>
      <c r="C591" s="666"/>
      <c r="D591" s="666" t="s">
        <v>3507</v>
      </c>
      <c r="E591" s="666" t="s">
        <v>2285</v>
      </c>
      <c r="F591" s="666" t="s">
        <v>3571</v>
      </c>
      <c r="G591" s="1245">
        <v>45500</v>
      </c>
      <c r="H591" s="1220" t="s">
        <v>3050</v>
      </c>
      <c r="I591" s="1355" t="s">
        <v>3453</v>
      </c>
      <c r="J591" s="1203"/>
      <c r="K591" s="1234">
        <v>5000</v>
      </c>
      <c r="L591" s="1235"/>
      <c r="M591" s="1235"/>
      <c r="N591" s="1236">
        <v>1</v>
      </c>
      <c r="O591" s="1235">
        <v>15000</v>
      </c>
      <c r="P591" s="1356"/>
      <c r="S591" s="1238"/>
      <c r="U591" s="1239">
        <f t="shared" si="119"/>
        <v>40500</v>
      </c>
      <c r="V591" s="1239">
        <f t="shared" si="122"/>
        <v>3681.8181818181838</v>
      </c>
      <c r="W591" s="1240">
        <f t="shared" si="120"/>
        <v>21818.181818181816</v>
      </c>
      <c r="X591" s="1378">
        <f t="shared" si="121"/>
        <v>0.47952047952047949</v>
      </c>
      <c r="Y591" s="666" t="s">
        <v>3508</v>
      </c>
      <c r="Z591" s="666" t="s">
        <v>4668</v>
      </c>
    </row>
    <row r="592" spans="1:27" ht="18">
      <c r="A592" s="1377">
        <v>44918</v>
      </c>
      <c r="B592" s="666" t="s">
        <v>1906</v>
      </c>
      <c r="C592" s="666"/>
      <c r="D592" s="666" t="s">
        <v>462</v>
      </c>
      <c r="E592" s="666" t="s">
        <v>2285</v>
      </c>
      <c r="F592" s="666" t="s">
        <v>3449</v>
      </c>
      <c r="G592" s="1245">
        <v>52000</v>
      </c>
      <c r="H592" s="1220" t="s">
        <v>3063</v>
      </c>
      <c r="I592" s="1355" t="s">
        <v>3453</v>
      </c>
      <c r="J592" s="1203"/>
      <c r="K592" s="1234">
        <v>4000</v>
      </c>
      <c r="L592" s="1235">
        <v>2690</v>
      </c>
      <c r="M592" s="1235"/>
      <c r="N592" s="1236">
        <v>1</v>
      </c>
      <c r="O592" s="1235">
        <v>19500</v>
      </c>
      <c r="P592" s="1356"/>
      <c r="S592" s="1238"/>
      <c r="U592" s="1239">
        <f t="shared" si="119"/>
        <v>45310</v>
      </c>
      <c r="V592" s="1239">
        <f t="shared" si="122"/>
        <v>4119.0909090909117</v>
      </c>
      <c r="W592" s="1240">
        <f t="shared" si="120"/>
        <v>21690.909090909088</v>
      </c>
      <c r="X592" s="1378">
        <f t="shared" si="121"/>
        <v>0.41713286713286707</v>
      </c>
      <c r="Y592" s="666" t="s">
        <v>108</v>
      </c>
      <c r="Z592" s="666" t="s">
        <v>4669</v>
      </c>
    </row>
    <row r="593" spans="1:27" ht="18">
      <c r="A593" s="1388">
        <v>44896</v>
      </c>
      <c r="B593" s="666" t="s">
        <v>1906</v>
      </c>
      <c r="C593" s="666" t="s">
        <v>3446</v>
      </c>
      <c r="D593" s="666" t="s">
        <v>3607</v>
      </c>
      <c r="E593" s="666" t="s">
        <v>1706</v>
      </c>
      <c r="F593" s="666" t="s">
        <v>3471</v>
      </c>
      <c r="G593" s="1245">
        <v>44000</v>
      </c>
      <c r="H593" s="1220" t="s">
        <v>3050</v>
      </c>
      <c r="I593" s="1355" t="s">
        <v>3453</v>
      </c>
      <c r="J593" s="1358"/>
      <c r="K593" s="1234">
        <v>3000</v>
      </c>
      <c r="L593" s="1235"/>
      <c r="M593" s="1235"/>
      <c r="N593" s="1236">
        <v>1</v>
      </c>
      <c r="O593" s="1235">
        <v>15000</v>
      </c>
      <c r="P593" s="1356"/>
      <c r="Q593" s="1239"/>
      <c r="R593" s="1239"/>
      <c r="S593" s="1237"/>
      <c r="T593" s="1239"/>
      <c r="U593" s="1239">
        <f t="shared" si="119"/>
        <v>41000</v>
      </c>
      <c r="V593" s="1239">
        <f t="shared" si="122"/>
        <v>3727.2727272727279</v>
      </c>
      <c r="W593" s="1240">
        <f t="shared" si="120"/>
        <v>22272.727272727272</v>
      </c>
      <c r="X593" s="1378">
        <f t="shared" si="121"/>
        <v>0.50619834710743805</v>
      </c>
      <c r="Y593" s="666" t="s">
        <v>27</v>
      </c>
      <c r="Z593" s="666" t="s">
        <v>4670</v>
      </c>
    </row>
    <row r="594" spans="1:27" ht="18">
      <c r="A594" s="1377">
        <v>44925</v>
      </c>
      <c r="B594" s="666" t="s">
        <v>570</v>
      </c>
      <c r="C594" s="666" t="s">
        <v>3456</v>
      </c>
      <c r="D594" s="666" t="s">
        <v>1090</v>
      </c>
      <c r="E594" s="666" t="s">
        <v>98</v>
      </c>
      <c r="F594" s="666" t="s">
        <v>3488</v>
      </c>
      <c r="G594" s="1245">
        <v>40000</v>
      </c>
      <c r="H594" s="1220" t="s">
        <v>3050</v>
      </c>
      <c r="I594" s="1355" t="s">
        <v>3453</v>
      </c>
      <c r="J594" s="1203"/>
      <c r="K594" s="1234">
        <v>4000</v>
      </c>
      <c r="L594" s="1235"/>
      <c r="M594" s="1235"/>
      <c r="N594" s="1235"/>
      <c r="O594" s="1235">
        <v>10000</v>
      </c>
      <c r="P594" s="1356"/>
      <c r="S594" s="1238"/>
      <c r="U594" s="1239">
        <f t="shared" si="119"/>
        <v>36000</v>
      </c>
      <c r="V594" s="1239">
        <f t="shared" si="122"/>
        <v>3272.7272727272757</v>
      </c>
      <c r="W594" s="1240">
        <f t="shared" si="120"/>
        <v>22727.272727272724</v>
      </c>
      <c r="X594" s="1378">
        <f t="shared" si="121"/>
        <v>0.56818181818181812</v>
      </c>
      <c r="Y594" s="666" t="s">
        <v>27</v>
      </c>
      <c r="Z594" s="666" t="s">
        <v>4671</v>
      </c>
    </row>
    <row r="595" spans="1:27" ht="18">
      <c r="A595" s="1377">
        <v>44916</v>
      </c>
      <c r="B595" s="666" t="s">
        <v>1906</v>
      </c>
      <c r="C595" s="666"/>
      <c r="D595" s="666" t="s">
        <v>462</v>
      </c>
      <c r="E595" s="666" t="s">
        <v>101</v>
      </c>
      <c r="F595" s="666" t="s">
        <v>3545</v>
      </c>
      <c r="G595" s="1245">
        <v>57000</v>
      </c>
      <c r="H595" s="1220" t="s">
        <v>3063</v>
      </c>
      <c r="I595" s="1355" t="s">
        <v>3453</v>
      </c>
      <c r="J595" s="1203"/>
      <c r="K595" s="1234">
        <v>5000</v>
      </c>
      <c r="L595" s="1235">
        <v>6290</v>
      </c>
      <c r="M595" s="1235"/>
      <c r="N595" s="1236">
        <v>1</v>
      </c>
      <c r="O595" s="1235">
        <v>19500</v>
      </c>
      <c r="P595" s="1356"/>
      <c r="S595" s="1238"/>
      <c r="U595" s="1239">
        <f t="shared" si="119"/>
        <v>45710</v>
      </c>
      <c r="V595" s="1239">
        <f t="shared" si="122"/>
        <v>4155.4545454545514</v>
      </c>
      <c r="W595" s="1240">
        <f t="shared" si="120"/>
        <v>22054.545454545449</v>
      </c>
      <c r="X595" s="1378">
        <f t="shared" si="121"/>
        <v>0.38692185007974472</v>
      </c>
      <c r="Y595" s="666" t="s">
        <v>108</v>
      </c>
      <c r="Z595" s="666" t="s">
        <v>4672</v>
      </c>
    </row>
    <row r="596" spans="1:27" ht="18">
      <c r="A596" s="1379">
        <v>44914</v>
      </c>
      <c r="B596" s="284" t="s">
        <v>570</v>
      </c>
      <c r="C596" s="284" t="s">
        <v>3456</v>
      </c>
      <c r="D596" s="284" t="s">
        <v>4207</v>
      </c>
      <c r="E596" s="284" t="s">
        <v>1706</v>
      </c>
      <c r="F596" s="284" t="s">
        <v>3471</v>
      </c>
      <c r="G596" s="1342">
        <v>48000</v>
      </c>
      <c r="H596" s="1268" t="s">
        <v>3063</v>
      </c>
      <c r="I596" s="1380" t="s">
        <v>3453</v>
      </c>
      <c r="J596" s="1381"/>
      <c r="K596" s="1271" t="e">
        <f ca="1">_xludf.IFS(C596="成田机场",3000,C596="羽田机场",1200,D596="NearMe",1000,D596="VIP-limo",G596*0.12)</f>
        <v>#NAME?</v>
      </c>
      <c r="L596" s="1272" t="e">
        <f ca="1">_xludf.IFS(C596="成田机场",4000,C596="羽田机场",1000,D596="VIP-limo",0)</f>
        <v>#NAME?</v>
      </c>
      <c r="M596" s="1272"/>
      <c r="N596" s="1272"/>
      <c r="O596" s="1272">
        <v>14000</v>
      </c>
      <c r="P596" s="1384"/>
      <c r="Q596" s="81"/>
      <c r="R596" s="81"/>
      <c r="S596" s="1275"/>
      <c r="T596" s="81"/>
      <c r="U596" s="1239" t="e">
        <f t="shared" ca="1" si="119"/>
        <v>#NAME?</v>
      </c>
      <c r="V596" s="1239" t="e">
        <f t="shared" ca="1" si="122"/>
        <v>#NAME?</v>
      </c>
      <c r="W596" s="1240" t="e">
        <f t="shared" ca="1" si="120"/>
        <v>#NAME?</v>
      </c>
      <c r="X596" s="1383" t="e">
        <f t="shared" ca="1" si="121"/>
        <v>#NAME?</v>
      </c>
      <c r="Y596" s="284" t="s">
        <v>107</v>
      </c>
      <c r="Z596" s="284" t="s">
        <v>4673</v>
      </c>
      <c r="AA596" s="81"/>
    </row>
    <row r="597" spans="1:27" ht="18">
      <c r="A597" s="1377">
        <v>44922</v>
      </c>
      <c r="B597" s="666" t="s">
        <v>1906</v>
      </c>
      <c r="C597" s="666"/>
      <c r="D597" s="666" t="s">
        <v>1393</v>
      </c>
      <c r="E597" s="666" t="s">
        <v>60</v>
      </c>
      <c r="F597" s="666" t="s">
        <v>3517</v>
      </c>
      <c r="G597" s="1245">
        <v>60000</v>
      </c>
      <c r="H597" s="1220" t="s">
        <v>3063</v>
      </c>
      <c r="I597" s="1355" t="s">
        <v>3453</v>
      </c>
      <c r="J597" s="1203"/>
      <c r="K597" s="1234">
        <v>5000</v>
      </c>
      <c r="L597" s="1235">
        <v>8630</v>
      </c>
      <c r="M597" s="1235"/>
      <c r="N597" s="1236">
        <v>1</v>
      </c>
      <c r="O597" s="1235">
        <v>18600</v>
      </c>
      <c r="P597" s="1356"/>
      <c r="S597" s="1238"/>
      <c r="U597" s="1239">
        <f t="shared" si="119"/>
        <v>46370</v>
      </c>
      <c r="V597" s="1239">
        <f t="shared" si="122"/>
        <v>4215.4545454545514</v>
      </c>
      <c r="W597" s="1240">
        <f t="shared" si="120"/>
        <v>23554.545454545449</v>
      </c>
      <c r="X597" s="1378">
        <f t="shared" si="121"/>
        <v>0.39257575757575747</v>
      </c>
      <c r="Y597" s="666" t="s">
        <v>108</v>
      </c>
      <c r="Z597" s="666" t="s">
        <v>4674</v>
      </c>
    </row>
    <row r="598" spans="1:27" ht="18">
      <c r="A598" s="1377">
        <v>44919</v>
      </c>
      <c r="B598" s="666" t="s">
        <v>1906</v>
      </c>
      <c r="C598" s="666" t="s">
        <v>3456</v>
      </c>
      <c r="D598" s="666" t="s">
        <v>3470</v>
      </c>
      <c r="E598" s="666" t="s">
        <v>52</v>
      </c>
      <c r="F598" s="666" t="s">
        <v>3486</v>
      </c>
      <c r="G598" s="1245">
        <f>2380/0.0517</f>
        <v>46034.816247582203</v>
      </c>
      <c r="H598" s="1220" t="s">
        <v>3063</v>
      </c>
      <c r="I598" s="1355" t="s">
        <v>3450</v>
      </c>
      <c r="J598" s="1203"/>
      <c r="K598" s="1234">
        <v>4000</v>
      </c>
      <c r="L598" s="1235">
        <v>3950</v>
      </c>
      <c r="M598" s="1235"/>
      <c r="N598" s="1236">
        <v>1</v>
      </c>
      <c r="O598" s="1235">
        <v>10000</v>
      </c>
      <c r="P598" s="1356"/>
      <c r="Q598" s="10">
        <v>520</v>
      </c>
      <c r="S598" s="1238"/>
      <c r="U598" s="1239">
        <f t="shared" si="119"/>
        <v>37564.816247582203</v>
      </c>
      <c r="V598" s="1239">
        <f t="shared" si="122"/>
        <v>3414.9832952347497</v>
      </c>
      <c r="W598" s="1240">
        <f t="shared" si="120"/>
        <v>24149.832952347453</v>
      </c>
      <c r="X598" s="1378">
        <f t="shared" si="121"/>
        <v>0.52459931245225355</v>
      </c>
      <c r="Y598" s="666" t="s">
        <v>108</v>
      </c>
      <c r="Z598" s="666" t="s">
        <v>4675</v>
      </c>
    </row>
    <row r="599" spans="1:27" ht="18">
      <c r="A599" s="1379">
        <v>44913</v>
      </c>
      <c r="B599" s="284" t="s">
        <v>1906</v>
      </c>
      <c r="C599" s="284"/>
      <c r="D599" s="284" t="s">
        <v>255</v>
      </c>
      <c r="E599" s="284" t="s">
        <v>98</v>
      </c>
      <c r="F599" s="284" t="s">
        <v>3488</v>
      </c>
      <c r="G599" s="1342">
        <v>55000</v>
      </c>
      <c r="H599" s="1268" t="s">
        <v>3063</v>
      </c>
      <c r="I599" s="1380" t="s">
        <v>3453</v>
      </c>
      <c r="J599" s="1381"/>
      <c r="K599" s="1271">
        <v>5000</v>
      </c>
      <c r="L599" s="1272">
        <v>5420</v>
      </c>
      <c r="M599" s="1272"/>
      <c r="N599" s="1236">
        <v>1</v>
      </c>
      <c r="O599" s="1272">
        <v>15000</v>
      </c>
      <c r="P599" s="1384"/>
      <c r="Q599" s="81"/>
      <c r="R599" s="81"/>
      <c r="S599" s="1275"/>
      <c r="T599" s="81"/>
      <c r="U599" s="1239">
        <f t="shared" si="119"/>
        <v>44580</v>
      </c>
      <c r="V599" s="1239">
        <f t="shared" si="122"/>
        <v>4052.7272727272793</v>
      </c>
      <c r="W599" s="1240">
        <f t="shared" si="120"/>
        <v>25527.272727272721</v>
      </c>
      <c r="X599" s="1383">
        <f t="shared" si="121"/>
        <v>0.46413223140495857</v>
      </c>
      <c r="Y599" s="284" t="s">
        <v>107</v>
      </c>
      <c r="Z599" s="284" t="s">
        <v>4676</v>
      </c>
      <c r="AA599" s="81"/>
    </row>
    <row r="600" spans="1:27" ht="18">
      <c r="A600" s="1377">
        <v>44910</v>
      </c>
      <c r="B600" s="666" t="s">
        <v>1906</v>
      </c>
      <c r="C600" s="666"/>
      <c r="D600" s="666" t="s">
        <v>1238</v>
      </c>
      <c r="E600" s="666" t="s">
        <v>3497</v>
      </c>
      <c r="F600" s="666" t="s">
        <v>3629</v>
      </c>
      <c r="G600" s="1245">
        <v>245000</v>
      </c>
      <c r="H600" s="1220" t="s">
        <v>3063</v>
      </c>
      <c r="I600" s="1355" t="s">
        <v>3453</v>
      </c>
      <c r="J600" s="1203"/>
      <c r="K600" s="1234"/>
      <c r="L600" s="1235"/>
      <c r="M600" s="1235"/>
      <c r="N600" s="1236">
        <v>1</v>
      </c>
      <c r="O600" s="1235"/>
      <c r="P600" s="1365">
        <v>213000</v>
      </c>
      <c r="S600" s="1238"/>
      <c r="U600" s="1239">
        <f t="shared" si="119"/>
        <v>32000</v>
      </c>
      <c r="V600" s="1239">
        <f t="shared" si="122"/>
        <v>2909.0909090909117</v>
      </c>
      <c r="W600" s="1240">
        <f t="shared" si="120"/>
        <v>29090.909090909088</v>
      </c>
      <c r="X600" s="1378">
        <f t="shared" si="121"/>
        <v>0.11873840445269015</v>
      </c>
      <c r="Y600" s="666" t="s">
        <v>1540</v>
      </c>
      <c r="Z600" s="666" t="s">
        <v>4677</v>
      </c>
    </row>
    <row r="601" spans="1:27" ht="18">
      <c r="A601" s="1377">
        <v>44923</v>
      </c>
      <c r="B601" s="666" t="s">
        <v>1906</v>
      </c>
      <c r="C601" s="666"/>
      <c r="D601" s="666" t="s">
        <v>1393</v>
      </c>
      <c r="E601" s="666" t="s">
        <v>60</v>
      </c>
      <c r="F601" s="666" t="s">
        <v>3517</v>
      </c>
      <c r="G601" s="1245">
        <v>65000</v>
      </c>
      <c r="H601" s="1220" t="s">
        <v>3063</v>
      </c>
      <c r="I601" s="1355" t="s">
        <v>3453</v>
      </c>
      <c r="J601" s="1203"/>
      <c r="K601" s="1234">
        <v>4000</v>
      </c>
      <c r="L601" s="1235">
        <v>9070</v>
      </c>
      <c r="M601" s="1235"/>
      <c r="N601" s="1236">
        <v>1</v>
      </c>
      <c r="O601" s="1235">
        <v>18600</v>
      </c>
      <c r="P601" s="1356"/>
      <c r="Q601" s="10">
        <v>900</v>
      </c>
      <c r="S601" s="1238"/>
      <c r="U601" s="1239">
        <f t="shared" si="119"/>
        <v>51030</v>
      </c>
      <c r="V601" s="1239">
        <f t="shared" si="122"/>
        <v>4639.0909090909117</v>
      </c>
      <c r="W601" s="1240">
        <f t="shared" si="120"/>
        <v>27790.909090909088</v>
      </c>
      <c r="X601" s="1378">
        <f t="shared" si="121"/>
        <v>0.42755244755244753</v>
      </c>
      <c r="Y601" s="666" t="s">
        <v>108</v>
      </c>
      <c r="Z601" s="666" t="s">
        <v>4678</v>
      </c>
    </row>
    <row r="602" spans="1:27" ht="18">
      <c r="A602" s="1377">
        <v>44910</v>
      </c>
      <c r="B602" s="666" t="s">
        <v>1906</v>
      </c>
      <c r="C602" s="666"/>
      <c r="D602" s="666" t="s">
        <v>1135</v>
      </c>
      <c r="E602" s="666" t="s">
        <v>94</v>
      </c>
      <c r="F602" s="666" t="s">
        <v>3512</v>
      </c>
      <c r="G602" s="1245">
        <v>74000</v>
      </c>
      <c r="H602" s="1220" t="s">
        <v>3063</v>
      </c>
      <c r="I602" s="1355" t="s">
        <v>3453</v>
      </c>
      <c r="J602" s="1203"/>
      <c r="K602" s="1234">
        <v>6000</v>
      </c>
      <c r="L602" s="1235">
        <v>4000</v>
      </c>
      <c r="M602" s="1235"/>
      <c r="N602" s="1236">
        <v>2</v>
      </c>
      <c r="O602" s="1235">
        <v>30000</v>
      </c>
      <c r="P602" s="1356"/>
      <c r="S602" s="1238"/>
      <c r="U602" s="1239">
        <f t="shared" si="119"/>
        <v>64000</v>
      </c>
      <c r="V602" s="1239">
        <f t="shared" si="122"/>
        <v>5818.1818181818235</v>
      </c>
      <c r="W602" s="1240">
        <f t="shared" si="120"/>
        <v>28181.818181818177</v>
      </c>
      <c r="X602" s="1378">
        <f t="shared" si="121"/>
        <v>0.38083538083538077</v>
      </c>
      <c r="Y602" s="666" t="s">
        <v>107</v>
      </c>
      <c r="Z602" s="666" t="s">
        <v>4679</v>
      </c>
    </row>
    <row r="603" spans="1:27" ht="18">
      <c r="A603" s="1389">
        <v>44900</v>
      </c>
      <c r="B603" s="1345" t="s">
        <v>1906</v>
      </c>
      <c r="C603" s="1345"/>
      <c r="D603" s="1345" t="s">
        <v>3603</v>
      </c>
      <c r="E603" s="1345" t="s">
        <v>4035</v>
      </c>
      <c r="F603" s="1345" t="s">
        <v>3501</v>
      </c>
      <c r="G603" s="1361">
        <v>72000</v>
      </c>
      <c r="H603" s="1249" t="s">
        <v>3050</v>
      </c>
      <c r="I603" s="1362" t="s">
        <v>3453</v>
      </c>
      <c r="J603" s="1367"/>
      <c r="K603" s="1252">
        <v>6000</v>
      </c>
      <c r="L603" s="1253"/>
      <c r="M603" s="1253"/>
      <c r="N603" s="1254">
        <v>2</v>
      </c>
      <c r="O603" s="1253">
        <v>30000</v>
      </c>
      <c r="P603" s="1352"/>
      <c r="Q603" s="1256"/>
      <c r="R603" s="1256"/>
      <c r="S603" s="1255"/>
      <c r="T603" s="1256"/>
      <c r="U603" s="1239">
        <f t="shared" si="119"/>
        <v>66000</v>
      </c>
      <c r="V603" s="1239">
        <f t="shared" si="122"/>
        <v>6000.0000000000073</v>
      </c>
      <c r="W603" s="1240">
        <f t="shared" si="120"/>
        <v>29999.999999999993</v>
      </c>
      <c r="X603" s="1387">
        <f t="shared" si="121"/>
        <v>0.41666666666666657</v>
      </c>
      <c r="Y603" s="1345" t="s">
        <v>100</v>
      </c>
      <c r="Z603" s="1345" t="s">
        <v>4680</v>
      </c>
      <c r="AA603" s="1260"/>
    </row>
    <row r="604" spans="1:27" ht="18">
      <c r="A604" s="1388">
        <v>44901</v>
      </c>
      <c r="B604" s="666" t="s">
        <v>1906</v>
      </c>
      <c r="C604" s="666"/>
      <c r="D604" s="666" t="s">
        <v>3461</v>
      </c>
      <c r="E604" s="666" t="s">
        <v>3910</v>
      </c>
      <c r="F604" s="666" t="s">
        <v>3488</v>
      </c>
      <c r="G604" s="1245">
        <v>76000</v>
      </c>
      <c r="H604" s="1220" t="s">
        <v>3050</v>
      </c>
      <c r="I604" s="1355" t="s">
        <v>3453</v>
      </c>
      <c r="J604" s="1368"/>
      <c r="K604" s="1234">
        <v>10000</v>
      </c>
      <c r="L604" s="1235"/>
      <c r="M604" s="1235"/>
      <c r="N604" s="1236">
        <v>2</v>
      </c>
      <c r="O604" s="1235">
        <v>30000</v>
      </c>
      <c r="P604" s="1356"/>
      <c r="Q604" s="1239"/>
      <c r="R604" s="1239"/>
      <c r="S604" s="1237"/>
      <c r="T604" s="1239"/>
      <c r="U604" s="1239">
        <f t="shared" si="119"/>
        <v>66000</v>
      </c>
      <c r="V604" s="1239">
        <f t="shared" si="122"/>
        <v>6000.0000000000073</v>
      </c>
      <c r="W604" s="1240">
        <f t="shared" si="120"/>
        <v>29999.999999999993</v>
      </c>
      <c r="X604" s="1378">
        <f t="shared" si="121"/>
        <v>0.39473684210526305</v>
      </c>
      <c r="Y604" s="666" t="s">
        <v>3464</v>
      </c>
      <c r="Z604" s="666" t="s">
        <v>4681</v>
      </c>
    </row>
    <row r="605" spans="1:27" ht="18">
      <c r="A605" s="1388">
        <v>44901</v>
      </c>
      <c r="B605" s="666" t="s">
        <v>1215</v>
      </c>
      <c r="C605" s="666"/>
      <c r="D605" s="666" t="s">
        <v>4363</v>
      </c>
      <c r="E605" s="666" t="s">
        <v>45</v>
      </c>
      <c r="F605" s="666" t="s">
        <v>3626</v>
      </c>
      <c r="G605" s="1245">
        <v>55000</v>
      </c>
      <c r="H605" s="1220" t="s">
        <v>3063</v>
      </c>
      <c r="I605" s="1355" t="s">
        <v>3453</v>
      </c>
      <c r="J605" s="1358"/>
      <c r="K605" s="1234">
        <v>3000</v>
      </c>
      <c r="L605" s="1235"/>
      <c r="M605" s="1235"/>
      <c r="N605" s="1236">
        <v>1</v>
      </c>
      <c r="O605" s="1235">
        <v>15000</v>
      </c>
      <c r="P605" s="1356"/>
      <c r="Q605" s="1239"/>
      <c r="R605" s="1239"/>
      <c r="S605" s="1237"/>
      <c r="T605" s="1239"/>
      <c r="U605" s="1239">
        <f t="shared" si="119"/>
        <v>52000</v>
      </c>
      <c r="V605" s="1239">
        <f t="shared" si="122"/>
        <v>4727.2727272727279</v>
      </c>
      <c r="W605" s="1240">
        <f t="shared" si="120"/>
        <v>32272.727272727272</v>
      </c>
      <c r="X605" s="1378">
        <f t="shared" si="121"/>
        <v>0.58677685950413216</v>
      </c>
      <c r="Y605" s="666" t="s">
        <v>108</v>
      </c>
      <c r="Z605" s="666" t="s">
        <v>4682</v>
      </c>
    </row>
    <row r="606" spans="1:27" ht="18">
      <c r="A606" s="1388">
        <v>44903</v>
      </c>
      <c r="B606" s="666" t="s">
        <v>1906</v>
      </c>
      <c r="C606" s="666"/>
      <c r="D606" s="666" t="s">
        <v>923</v>
      </c>
      <c r="E606" s="666" t="s">
        <v>45</v>
      </c>
      <c r="F606" s="666" t="s">
        <v>3466</v>
      </c>
      <c r="G606" s="1245">
        <f>4374/0.0517</f>
        <v>84603.48162475822</v>
      </c>
      <c r="H606" s="1220" t="s">
        <v>3050</v>
      </c>
      <c r="I606" s="1355" t="s">
        <v>3450</v>
      </c>
      <c r="J606" s="1368"/>
      <c r="K606" s="1234">
        <v>10000</v>
      </c>
      <c r="L606" s="1235"/>
      <c r="M606" s="1235"/>
      <c r="N606" s="1236">
        <v>2</v>
      </c>
      <c r="O606" s="1235">
        <v>37200</v>
      </c>
      <c r="P606" s="1356"/>
      <c r="Q606" s="1239"/>
      <c r="R606" s="1239"/>
      <c r="S606" s="1237"/>
      <c r="T606" s="1239"/>
      <c r="U606" s="1239">
        <f t="shared" si="119"/>
        <v>74603.48162475822</v>
      </c>
      <c r="V606" s="1239">
        <f t="shared" si="122"/>
        <v>6782.1346931598382</v>
      </c>
      <c r="W606" s="1240">
        <f t="shared" si="120"/>
        <v>30621.346931598382</v>
      </c>
      <c r="X606" s="1378">
        <f t="shared" si="121"/>
        <v>0.36193956021116513</v>
      </c>
      <c r="Y606" s="666" t="s">
        <v>1540</v>
      </c>
      <c r="Z606" s="666" t="s">
        <v>4683</v>
      </c>
    </row>
    <row r="607" spans="1:27" ht="18">
      <c r="A607" s="1379">
        <v>44914</v>
      </c>
      <c r="B607" s="284" t="s">
        <v>1906</v>
      </c>
      <c r="C607" s="284"/>
      <c r="D607" s="284" t="s">
        <v>3924</v>
      </c>
      <c r="E607" s="284" t="s">
        <v>2979</v>
      </c>
      <c r="F607" s="284" t="s">
        <v>3657</v>
      </c>
      <c r="G607" s="1342">
        <v>63000</v>
      </c>
      <c r="H607" s="1268" t="s">
        <v>3050</v>
      </c>
      <c r="I607" s="1380" t="s">
        <v>3453</v>
      </c>
      <c r="J607" s="1381"/>
      <c r="K607" s="1271">
        <v>5000</v>
      </c>
      <c r="L607" s="1272"/>
      <c r="M607" s="1272"/>
      <c r="N607" s="1273">
        <v>1</v>
      </c>
      <c r="O607" s="1272">
        <v>20400</v>
      </c>
      <c r="P607" s="1384"/>
      <c r="Q607" s="81"/>
      <c r="R607" s="81"/>
      <c r="S607" s="1275"/>
      <c r="T607" s="81"/>
      <c r="U607" s="1239">
        <f t="shared" si="119"/>
        <v>58000</v>
      </c>
      <c r="V607" s="1239">
        <f t="shared" si="122"/>
        <v>5272.7272727272793</v>
      </c>
      <c r="W607" s="1240">
        <f t="shared" si="120"/>
        <v>32327.272727272721</v>
      </c>
      <c r="X607" s="1383">
        <f t="shared" si="121"/>
        <v>0.51313131313131299</v>
      </c>
      <c r="Y607" s="284" t="s">
        <v>1540</v>
      </c>
      <c r="Z607" s="284" t="s">
        <v>4684</v>
      </c>
      <c r="AA607" s="81"/>
    </row>
    <row r="608" spans="1:27" ht="18">
      <c r="A608" s="1377">
        <v>44919</v>
      </c>
      <c r="B608" s="666" t="s">
        <v>1170</v>
      </c>
      <c r="C608" s="666" t="s">
        <v>3496</v>
      </c>
      <c r="D608" s="666" t="s">
        <v>3557</v>
      </c>
      <c r="E608" s="666" t="s">
        <v>3497</v>
      </c>
      <c r="F608" s="666"/>
      <c r="G608" s="1245">
        <f>2000/0.0517</f>
        <v>38684.719535783363</v>
      </c>
      <c r="H608" s="1220" t="s">
        <v>3063</v>
      </c>
      <c r="I608" s="1355" t="s">
        <v>3450</v>
      </c>
      <c r="J608" s="1203"/>
      <c r="K608" s="1234"/>
      <c r="L608" s="1235"/>
      <c r="M608" s="1235"/>
      <c r="N608" s="1235"/>
      <c r="O608" s="1235"/>
      <c r="P608" s="1356">
        <v>18000</v>
      </c>
      <c r="S608" s="1238"/>
      <c r="U608" s="1239">
        <f t="shared" si="119"/>
        <v>20684.719535783363</v>
      </c>
      <c r="V608" s="1239">
        <f t="shared" si="122"/>
        <v>1880.4290487075814</v>
      </c>
      <c r="W608" s="1239">
        <f t="shared" si="120"/>
        <v>18804.290487075781</v>
      </c>
      <c r="X608" s="1357">
        <f t="shared" si="121"/>
        <v>0.48609090909090896</v>
      </c>
      <c r="Y608" s="666" t="s">
        <v>107</v>
      </c>
      <c r="Z608" s="666" t="s">
        <v>4685</v>
      </c>
    </row>
    <row r="609" spans="1:27" ht="18">
      <c r="A609" s="1377">
        <v>44907</v>
      </c>
      <c r="B609" s="666" t="s">
        <v>1906</v>
      </c>
      <c r="C609" s="666"/>
      <c r="D609" s="666" t="s">
        <v>500</v>
      </c>
      <c r="E609" s="666" t="s">
        <v>92</v>
      </c>
      <c r="F609" s="666" t="s">
        <v>3571</v>
      </c>
      <c r="G609" s="1245">
        <v>90000</v>
      </c>
      <c r="H609" s="1220" t="s">
        <v>3063</v>
      </c>
      <c r="I609" s="1355" t="s">
        <v>3453</v>
      </c>
      <c r="J609" s="1203"/>
      <c r="K609" s="1234">
        <v>10000</v>
      </c>
      <c r="L609" s="1235">
        <v>10450</v>
      </c>
      <c r="M609" s="1235"/>
      <c r="N609" s="1236">
        <v>2</v>
      </c>
      <c r="O609" s="1235">
        <v>30000</v>
      </c>
      <c r="P609" s="1356"/>
      <c r="Q609" s="10">
        <v>520</v>
      </c>
      <c r="S609" s="1238"/>
      <c r="U609" s="1239">
        <f t="shared" si="119"/>
        <v>69030</v>
      </c>
      <c r="V609" s="1239">
        <f t="shared" si="122"/>
        <v>6275.4545454545514</v>
      </c>
      <c r="W609" s="1240">
        <f t="shared" si="120"/>
        <v>32754.545454545449</v>
      </c>
      <c r="X609" s="1378">
        <f t="shared" si="121"/>
        <v>0.3639393939393939</v>
      </c>
      <c r="Y609" s="666" t="s">
        <v>107</v>
      </c>
      <c r="Z609" s="666" t="s">
        <v>4686</v>
      </c>
    </row>
    <row r="610" spans="1:27" ht="18">
      <c r="A610" s="1379">
        <v>44914</v>
      </c>
      <c r="B610" s="284" t="s">
        <v>1906</v>
      </c>
      <c r="C610" s="284"/>
      <c r="D610" s="284" t="s">
        <v>3924</v>
      </c>
      <c r="E610" s="284" t="s">
        <v>94</v>
      </c>
      <c r="F610" s="284" t="s">
        <v>3471</v>
      </c>
      <c r="G610" s="1342">
        <v>69000</v>
      </c>
      <c r="H610" s="1268" t="s">
        <v>3050</v>
      </c>
      <c r="I610" s="1380" t="s">
        <v>3453</v>
      </c>
      <c r="J610" s="1381"/>
      <c r="K610" s="1271">
        <v>5000</v>
      </c>
      <c r="L610" s="1272"/>
      <c r="M610" s="1272"/>
      <c r="N610" s="1273">
        <v>2</v>
      </c>
      <c r="O610" s="1272">
        <v>22200</v>
      </c>
      <c r="P610" s="1384"/>
      <c r="Q610" s="81"/>
      <c r="R610" s="81"/>
      <c r="S610" s="1275"/>
      <c r="T610" s="81"/>
      <c r="U610" s="1239">
        <f t="shared" si="119"/>
        <v>64000</v>
      </c>
      <c r="V610" s="1239">
        <f t="shared" si="122"/>
        <v>5818.1818181818235</v>
      </c>
      <c r="W610" s="1240">
        <f t="shared" si="120"/>
        <v>35981.818181818177</v>
      </c>
      <c r="X610" s="1383">
        <f t="shared" si="121"/>
        <v>0.52147562582345186</v>
      </c>
      <c r="Y610" s="284" t="s">
        <v>1540</v>
      </c>
      <c r="Z610" s="284" t="s">
        <v>4687</v>
      </c>
      <c r="AA610" s="81"/>
    </row>
    <row r="611" spans="1:27" ht="18">
      <c r="A611" s="1377">
        <v>44908</v>
      </c>
      <c r="B611" s="666" t="s">
        <v>1906</v>
      </c>
      <c r="C611" s="666"/>
      <c r="D611" s="666" t="s">
        <v>3452</v>
      </c>
      <c r="E611" s="666" t="s">
        <v>45</v>
      </c>
      <c r="F611" s="666" t="s">
        <v>3492</v>
      </c>
      <c r="G611" s="1245">
        <v>70000</v>
      </c>
      <c r="H611" s="1220" t="s">
        <v>3063</v>
      </c>
      <c r="I611" s="1355" t="s">
        <v>3453</v>
      </c>
      <c r="J611" s="1203"/>
      <c r="K611" s="1234">
        <v>6000</v>
      </c>
      <c r="L611" s="1235">
        <v>2230</v>
      </c>
      <c r="M611" s="1235"/>
      <c r="N611" s="1236">
        <v>1</v>
      </c>
      <c r="O611" s="1235">
        <v>18600</v>
      </c>
      <c r="P611" s="1356"/>
      <c r="Q611" s="10">
        <v>450</v>
      </c>
      <c r="S611" s="1238"/>
      <c r="U611" s="1239">
        <f t="shared" si="119"/>
        <v>61320</v>
      </c>
      <c r="V611" s="1239">
        <f t="shared" si="122"/>
        <v>5574.5454545454559</v>
      </c>
      <c r="W611" s="1240">
        <f t="shared" si="120"/>
        <v>37145.454545454544</v>
      </c>
      <c r="X611" s="1378">
        <f t="shared" si="121"/>
        <v>0.53064935064935059</v>
      </c>
      <c r="Y611" s="666" t="s">
        <v>3508</v>
      </c>
      <c r="Z611" s="666" t="s">
        <v>4688</v>
      </c>
    </row>
    <row r="612" spans="1:27" ht="18">
      <c r="A612" s="1377">
        <v>44915</v>
      </c>
      <c r="B612" s="666" t="s">
        <v>1906</v>
      </c>
      <c r="C612" s="666"/>
      <c r="D612" s="666" t="s">
        <v>4207</v>
      </c>
      <c r="E612" s="666" t="s">
        <v>1798</v>
      </c>
      <c r="F612" s="666" t="s">
        <v>3636</v>
      </c>
      <c r="G612" s="1245">
        <v>80000</v>
      </c>
      <c r="H612" s="1220" t="s">
        <v>3063</v>
      </c>
      <c r="I612" s="1355" t="s">
        <v>3453</v>
      </c>
      <c r="J612" s="1203"/>
      <c r="K612" s="1234">
        <v>6000</v>
      </c>
      <c r="L612" s="1235"/>
      <c r="M612" s="1235"/>
      <c r="N612" s="1236">
        <v>2</v>
      </c>
      <c r="O612" s="1235">
        <v>30000</v>
      </c>
      <c r="P612" s="1356"/>
      <c r="S612" s="1238"/>
      <c r="U612" s="1239">
        <f t="shared" si="119"/>
        <v>74000</v>
      </c>
      <c r="V612" s="1239">
        <f t="shared" si="122"/>
        <v>6727.2727272727352</v>
      </c>
      <c r="W612" s="1240">
        <f t="shared" si="120"/>
        <v>37272.727272727265</v>
      </c>
      <c r="X612" s="1378">
        <f t="shared" si="121"/>
        <v>0.46590909090909083</v>
      </c>
      <c r="Y612" s="666" t="s">
        <v>107</v>
      </c>
      <c r="Z612" s="666" t="s">
        <v>4689</v>
      </c>
    </row>
    <row r="613" spans="1:27" ht="18">
      <c r="A613" s="1377">
        <v>44911</v>
      </c>
      <c r="B613" s="666" t="s">
        <v>1906</v>
      </c>
      <c r="C613" s="666"/>
      <c r="D613" s="666" t="s">
        <v>3452</v>
      </c>
      <c r="E613" s="666" t="s">
        <v>45</v>
      </c>
      <c r="F613" s="666" t="s">
        <v>3714</v>
      </c>
      <c r="G613" s="1245">
        <v>105000</v>
      </c>
      <c r="H613" s="1220" t="s">
        <v>3063</v>
      </c>
      <c r="I613" s="1355" t="s">
        <v>3453</v>
      </c>
      <c r="J613" s="1203"/>
      <c r="K613" s="1234">
        <v>9000</v>
      </c>
      <c r="L613" s="1235">
        <v>1780</v>
      </c>
      <c r="M613" s="1235"/>
      <c r="N613" s="1236">
        <v>3</v>
      </c>
      <c r="O613" s="1235">
        <v>49800</v>
      </c>
      <c r="P613" s="1356"/>
      <c r="S613" s="1238"/>
      <c r="U613" s="1239">
        <f t="shared" si="119"/>
        <v>94220</v>
      </c>
      <c r="V613" s="1239">
        <f t="shared" si="122"/>
        <v>8565.4545454545587</v>
      </c>
      <c r="W613" s="1240">
        <f t="shared" si="120"/>
        <v>35854.545454545441</v>
      </c>
      <c r="X613" s="1378">
        <f t="shared" si="121"/>
        <v>0.34147186147186137</v>
      </c>
      <c r="Y613" s="666" t="s">
        <v>3508</v>
      </c>
      <c r="Z613" s="666" t="s">
        <v>4690</v>
      </c>
    </row>
    <row r="614" spans="1:27" ht="18">
      <c r="A614" s="1388">
        <v>44901</v>
      </c>
      <c r="B614" s="666" t="s">
        <v>1906</v>
      </c>
      <c r="C614" s="666"/>
      <c r="D614" s="666" t="s">
        <v>1238</v>
      </c>
      <c r="E614" s="666" t="s">
        <v>49</v>
      </c>
      <c r="F614" s="666" t="s">
        <v>3457</v>
      </c>
      <c r="G614" s="1245">
        <v>81000</v>
      </c>
      <c r="H614" s="1220" t="s">
        <v>3063</v>
      </c>
      <c r="I614" s="1355" t="s">
        <v>3453</v>
      </c>
      <c r="J614" s="1358"/>
      <c r="K614" s="1234">
        <v>5000</v>
      </c>
      <c r="L614" s="1235">
        <v>8990</v>
      </c>
      <c r="M614" s="1235"/>
      <c r="N614" s="1236">
        <v>1</v>
      </c>
      <c r="O614" s="1235">
        <v>20400</v>
      </c>
      <c r="P614" s="1356"/>
      <c r="Q614" s="1239"/>
      <c r="R614" s="1239"/>
      <c r="S614" s="1237"/>
      <c r="T614" s="1239"/>
      <c r="U614" s="1239">
        <f t="shared" si="119"/>
        <v>67010</v>
      </c>
      <c r="V614" s="1239">
        <f t="shared" si="122"/>
        <v>6091.8181818181838</v>
      </c>
      <c r="W614" s="1240">
        <f t="shared" si="120"/>
        <v>40518.181818181816</v>
      </c>
      <c r="X614" s="1378">
        <f t="shared" si="121"/>
        <v>0.50022446689113353</v>
      </c>
      <c r="Y614" s="666" t="s">
        <v>1540</v>
      </c>
      <c r="Z614" s="666" t="s">
        <v>4691</v>
      </c>
    </row>
    <row r="615" spans="1:27" ht="18">
      <c r="A615" s="1377">
        <v>44905</v>
      </c>
      <c r="B615" s="666" t="s">
        <v>1906</v>
      </c>
      <c r="C615" s="666"/>
      <c r="D615" s="666" t="s">
        <v>3452</v>
      </c>
      <c r="E615" s="666" t="s">
        <v>1798</v>
      </c>
      <c r="F615" s="666"/>
      <c r="G615" s="1245">
        <v>90000</v>
      </c>
      <c r="H615" s="1220" t="s">
        <v>3063</v>
      </c>
      <c r="I615" s="1355" t="s">
        <v>3453</v>
      </c>
      <c r="J615" s="1203"/>
      <c r="K615" s="1234">
        <v>6000</v>
      </c>
      <c r="L615" s="1235">
        <v>6930</v>
      </c>
      <c r="M615" s="1235"/>
      <c r="N615" s="1236">
        <v>2</v>
      </c>
      <c r="O615" s="1235">
        <v>30000</v>
      </c>
      <c r="P615" s="1356"/>
      <c r="Q615" s="1239"/>
      <c r="R615" s="1239"/>
      <c r="S615" s="1237"/>
      <c r="T615" s="1239"/>
      <c r="U615" s="1239">
        <f t="shared" si="119"/>
        <v>77070</v>
      </c>
      <c r="V615" s="1239">
        <f t="shared" si="122"/>
        <v>7006.3636363636469</v>
      </c>
      <c r="W615" s="1240">
        <f t="shared" si="120"/>
        <v>40063.636363636353</v>
      </c>
      <c r="X615" s="1378">
        <f t="shared" si="121"/>
        <v>0.44515151515151502</v>
      </c>
      <c r="Y615" s="666" t="s">
        <v>3508</v>
      </c>
      <c r="Z615" s="666" t="s">
        <v>4692</v>
      </c>
    </row>
    <row r="616" spans="1:27" ht="18">
      <c r="A616" s="1377">
        <v>44924</v>
      </c>
      <c r="B616" s="666" t="s">
        <v>1906</v>
      </c>
      <c r="C616" s="666" t="s">
        <v>3446</v>
      </c>
      <c r="D616" s="666" t="s">
        <v>3828</v>
      </c>
      <c r="E616" s="666" t="s">
        <v>60</v>
      </c>
      <c r="F616" s="666" t="s">
        <v>3517</v>
      </c>
      <c r="G616" s="1245">
        <v>90000</v>
      </c>
      <c r="H616" s="1220" t="s">
        <v>3063</v>
      </c>
      <c r="I616" s="1355" t="s">
        <v>3453</v>
      </c>
      <c r="J616" s="1203"/>
      <c r="K616" s="1234">
        <v>7000</v>
      </c>
      <c r="L616" s="1235">
        <v>1720</v>
      </c>
      <c r="M616" s="1235"/>
      <c r="N616" s="1236">
        <v>2</v>
      </c>
      <c r="O616" s="1235">
        <v>30000</v>
      </c>
      <c r="P616" s="1356"/>
      <c r="S616" s="1238"/>
      <c r="U616" s="1239">
        <f t="shared" si="119"/>
        <v>81280</v>
      </c>
      <c r="V616" s="1239">
        <f t="shared" si="122"/>
        <v>7389.0909090909117</v>
      </c>
      <c r="W616" s="1240">
        <f t="shared" si="120"/>
        <v>43890.909090909088</v>
      </c>
      <c r="X616" s="1378">
        <f t="shared" si="121"/>
        <v>0.48767676767676765</v>
      </c>
      <c r="Y616" s="666" t="s">
        <v>108</v>
      </c>
      <c r="Z616" s="666" t="s">
        <v>4693</v>
      </c>
    </row>
    <row r="617" spans="1:27" ht="18">
      <c r="A617" s="1377">
        <v>44915</v>
      </c>
      <c r="B617" s="666" t="s">
        <v>1906</v>
      </c>
      <c r="C617" s="666"/>
      <c r="D617" s="666" t="s">
        <v>3452</v>
      </c>
      <c r="E617" s="666" t="s">
        <v>49</v>
      </c>
      <c r="F617" s="666"/>
      <c r="G617" s="1245">
        <v>110000</v>
      </c>
      <c r="H617" s="1220" t="s">
        <v>3063</v>
      </c>
      <c r="I617" s="1355" t="s">
        <v>3453</v>
      </c>
      <c r="J617" s="1203"/>
      <c r="K617" s="1234">
        <v>10000</v>
      </c>
      <c r="L617" s="1235"/>
      <c r="M617" s="1235"/>
      <c r="N617" s="1236">
        <v>3</v>
      </c>
      <c r="O617" s="1235">
        <v>46800</v>
      </c>
      <c r="P617" s="1356"/>
      <c r="S617" s="1238"/>
      <c r="U617" s="1239">
        <f t="shared" si="119"/>
        <v>100000</v>
      </c>
      <c r="V617" s="1239">
        <f t="shared" si="122"/>
        <v>9090.9090909091028</v>
      </c>
      <c r="W617" s="1240">
        <f t="shared" si="120"/>
        <v>44109.090909090897</v>
      </c>
      <c r="X617" s="1378">
        <f t="shared" si="121"/>
        <v>0.40099173553718997</v>
      </c>
      <c r="Y617" s="666" t="s">
        <v>3508</v>
      </c>
      <c r="Z617" s="666" t="s">
        <v>4694</v>
      </c>
    </row>
    <row r="618" spans="1:27" ht="18">
      <c r="A618" s="1377">
        <v>44917</v>
      </c>
      <c r="B618" s="666" t="s">
        <v>1906</v>
      </c>
      <c r="C618" s="666"/>
      <c r="D618" s="666" t="s">
        <v>1238</v>
      </c>
      <c r="E618" s="666" t="s">
        <v>3497</v>
      </c>
      <c r="F618" s="666" t="s">
        <v>3488</v>
      </c>
      <c r="G618" s="1245">
        <v>470000</v>
      </c>
      <c r="H618" s="1220" t="s">
        <v>3063</v>
      </c>
      <c r="I618" s="1355" t="s">
        <v>3453</v>
      </c>
      <c r="J618" s="1203"/>
      <c r="K618" s="1234"/>
      <c r="L618" s="1235"/>
      <c r="M618" s="1235"/>
      <c r="N618" s="1236">
        <v>5</v>
      </c>
      <c r="O618" s="1235"/>
      <c r="P618" s="1365">
        <v>416500</v>
      </c>
      <c r="S618" s="1238"/>
      <c r="U618" s="1239">
        <f t="shared" si="119"/>
        <v>53500</v>
      </c>
      <c r="V618" s="1239">
        <f t="shared" si="122"/>
        <v>4863.6363636363676</v>
      </c>
      <c r="W618" s="1240">
        <f t="shared" si="120"/>
        <v>48636.363636363632</v>
      </c>
      <c r="X618" s="1378">
        <f t="shared" si="121"/>
        <v>0.10348162475822049</v>
      </c>
      <c r="Y618" s="666" t="s">
        <v>1540</v>
      </c>
      <c r="Z618" s="666" t="s">
        <v>4695</v>
      </c>
    </row>
    <row r="619" spans="1:27" ht="18">
      <c r="A619" s="1377">
        <v>44917</v>
      </c>
      <c r="B619" s="666" t="s">
        <v>1906</v>
      </c>
      <c r="C619" s="666"/>
      <c r="D619" s="666" t="s">
        <v>1238</v>
      </c>
      <c r="E619" s="666" t="s">
        <v>3497</v>
      </c>
      <c r="F619" s="666" t="s">
        <v>3488</v>
      </c>
      <c r="G619" s="1245">
        <v>470000</v>
      </c>
      <c r="H619" s="1220" t="s">
        <v>3063</v>
      </c>
      <c r="I619" s="1355" t="s">
        <v>3453</v>
      </c>
      <c r="J619" s="1203"/>
      <c r="K619" s="1234"/>
      <c r="L619" s="1235"/>
      <c r="M619" s="1235"/>
      <c r="N619" s="1236">
        <v>5</v>
      </c>
      <c r="O619" s="1235"/>
      <c r="P619" s="1365">
        <v>416500</v>
      </c>
      <c r="S619" s="1238"/>
      <c r="U619" s="1239">
        <f t="shared" si="119"/>
        <v>53500</v>
      </c>
      <c r="V619" s="1239">
        <f t="shared" si="122"/>
        <v>4863.6363636363676</v>
      </c>
      <c r="W619" s="1240">
        <f t="shared" si="120"/>
        <v>48636.363636363632</v>
      </c>
      <c r="X619" s="1378">
        <f t="shared" si="121"/>
        <v>0.10348162475822049</v>
      </c>
      <c r="Y619" s="666" t="s">
        <v>1540</v>
      </c>
      <c r="Z619" s="666" t="s">
        <v>4696</v>
      </c>
    </row>
    <row r="620" spans="1:27" ht="18">
      <c r="A620" s="1377">
        <v>44919</v>
      </c>
      <c r="B620" s="666" t="s">
        <v>1906</v>
      </c>
      <c r="C620" s="666"/>
      <c r="D620" s="666" t="s">
        <v>4358</v>
      </c>
      <c r="E620" s="666" t="s">
        <v>98</v>
      </c>
      <c r="F620" s="666" t="s">
        <v>3505</v>
      </c>
      <c r="G620" s="1245">
        <f>7000/0.0517</f>
        <v>135396.51837524178</v>
      </c>
      <c r="H620" s="1220" t="s">
        <v>3063</v>
      </c>
      <c r="I620" s="1355" t="s">
        <v>3450</v>
      </c>
      <c r="J620" s="1203"/>
      <c r="K620" s="1234">
        <v>20000</v>
      </c>
      <c r="L620" s="1235">
        <v>18050</v>
      </c>
      <c r="M620" s="1235"/>
      <c r="N620" s="1236" t="s">
        <v>4697</v>
      </c>
      <c r="O620" s="1235">
        <v>43000</v>
      </c>
      <c r="P620" s="1356"/>
      <c r="S620" s="1238"/>
      <c r="U620" s="1239">
        <f t="shared" si="119"/>
        <v>97346.51837524178</v>
      </c>
      <c r="V620" s="1239">
        <f t="shared" si="122"/>
        <v>8849.6834886583529</v>
      </c>
      <c r="W620" s="1240">
        <f t="shared" si="120"/>
        <v>45496.834886583427</v>
      </c>
      <c r="X620" s="1378">
        <f t="shared" si="121"/>
        <v>0.33602662337662331</v>
      </c>
      <c r="Y620" s="666" t="s">
        <v>1540</v>
      </c>
      <c r="Z620" s="666" t="s">
        <v>4698</v>
      </c>
    </row>
    <row r="621" spans="1:27" ht="18">
      <c r="A621" s="1379">
        <v>44926</v>
      </c>
      <c r="B621" s="284" t="s">
        <v>3473</v>
      </c>
      <c r="C621" s="284"/>
      <c r="D621" s="284" t="s">
        <v>3452</v>
      </c>
      <c r="E621" s="284" t="s">
        <v>3497</v>
      </c>
      <c r="F621" s="284"/>
      <c r="G621" s="1342">
        <v>55000</v>
      </c>
      <c r="H621" s="1268" t="s">
        <v>3063</v>
      </c>
      <c r="I621" s="1380" t="s">
        <v>3453</v>
      </c>
      <c r="J621" s="1381"/>
      <c r="K621" s="1271"/>
      <c r="L621" s="1272"/>
      <c r="M621" s="1272"/>
      <c r="N621" s="1272"/>
      <c r="O621" s="1272"/>
      <c r="P621" s="1384">
        <v>55000</v>
      </c>
      <c r="Q621" s="81"/>
      <c r="R621" s="81"/>
      <c r="S621" s="1275"/>
      <c r="T621" s="81"/>
      <c r="U621" s="1276">
        <f t="shared" si="119"/>
        <v>0</v>
      </c>
      <c r="V621" s="1276">
        <f t="shared" si="122"/>
        <v>0</v>
      </c>
      <c r="W621" s="1276">
        <f t="shared" si="120"/>
        <v>0</v>
      </c>
      <c r="X621" s="1383">
        <f t="shared" si="121"/>
        <v>0</v>
      </c>
      <c r="Y621" s="284" t="s">
        <v>3508</v>
      </c>
      <c r="Z621" s="284" t="s">
        <v>4699</v>
      </c>
      <c r="AA621" s="81"/>
    </row>
    <row r="622" spans="1:27" ht="18">
      <c r="A622" s="1379">
        <v>44926</v>
      </c>
      <c r="B622" s="284" t="s">
        <v>3473</v>
      </c>
      <c r="C622" s="284"/>
      <c r="D622" s="284" t="s">
        <v>3452</v>
      </c>
      <c r="E622" s="284" t="s">
        <v>3497</v>
      </c>
      <c r="F622" s="284"/>
      <c r="G622" s="1342">
        <v>55000</v>
      </c>
      <c r="H622" s="1268" t="s">
        <v>3063</v>
      </c>
      <c r="I622" s="1380" t="s">
        <v>3453</v>
      </c>
      <c r="J622" s="1381"/>
      <c r="K622" s="1271"/>
      <c r="L622" s="1272"/>
      <c r="M622" s="1272"/>
      <c r="N622" s="1272"/>
      <c r="O622" s="1272"/>
      <c r="P622" s="1384">
        <v>55000</v>
      </c>
      <c r="Q622" s="81"/>
      <c r="R622" s="81"/>
      <c r="S622" s="1275"/>
      <c r="T622" s="81"/>
      <c r="U622" s="1276">
        <f t="shared" si="119"/>
        <v>0</v>
      </c>
      <c r="V622" s="1276">
        <f t="shared" si="122"/>
        <v>0</v>
      </c>
      <c r="W622" s="1276">
        <f t="shared" si="120"/>
        <v>0</v>
      </c>
      <c r="X622" s="1383">
        <f t="shared" si="121"/>
        <v>0</v>
      </c>
      <c r="Y622" s="284" t="s">
        <v>3508</v>
      </c>
      <c r="Z622" s="284" t="s">
        <v>4700</v>
      </c>
      <c r="AA622" s="81"/>
    </row>
    <row r="623" spans="1:27" ht="18">
      <c r="A623" s="1385">
        <v>44906</v>
      </c>
      <c r="B623" s="1345" t="s">
        <v>570</v>
      </c>
      <c r="C623" s="1345" t="s">
        <v>3456</v>
      </c>
      <c r="D623" s="1345" t="s">
        <v>3452</v>
      </c>
      <c r="E623" s="1345" t="s">
        <v>45</v>
      </c>
      <c r="F623" s="1345" t="s">
        <v>3477</v>
      </c>
      <c r="G623" s="1361">
        <v>107000</v>
      </c>
      <c r="H623" s="1249" t="s">
        <v>3063</v>
      </c>
      <c r="I623" s="1362" t="s">
        <v>3453</v>
      </c>
      <c r="J623" s="1363"/>
      <c r="K623" s="1252">
        <v>18000</v>
      </c>
      <c r="L623" s="1253">
        <v>13910</v>
      </c>
      <c r="M623" s="1253"/>
      <c r="N623" s="1253"/>
      <c r="O623" s="1253">
        <v>20000</v>
      </c>
      <c r="P623" s="1352"/>
      <c r="Q623" s="1256">
        <v>840</v>
      </c>
      <c r="R623" s="1256"/>
      <c r="S623" s="1255"/>
      <c r="T623" s="1256"/>
      <c r="U623" s="1239">
        <f t="shared" si="119"/>
        <v>74250</v>
      </c>
      <c r="V623" s="1239">
        <f t="shared" si="122"/>
        <v>6750</v>
      </c>
      <c r="W623" s="1240">
        <f t="shared" si="120"/>
        <v>47500</v>
      </c>
      <c r="X623" s="1387">
        <f t="shared" si="121"/>
        <v>0.44392523364485981</v>
      </c>
      <c r="Y623" s="1345" t="s">
        <v>3508</v>
      </c>
      <c r="Z623" s="1345" t="s">
        <v>4701</v>
      </c>
      <c r="AA623" s="1260"/>
    </row>
    <row r="624" spans="1:27" ht="18">
      <c r="A624" s="1377">
        <v>44910</v>
      </c>
      <c r="B624" s="666" t="s">
        <v>3473</v>
      </c>
      <c r="C624" s="666"/>
      <c r="D624" s="666" t="s">
        <v>3452</v>
      </c>
      <c r="E624" s="666" t="s">
        <v>45</v>
      </c>
      <c r="F624" s="666" t="s">
        <v>3714</v>
      </c>
      <c r="G624" s="1245">
        <v>107000</v>
      </c>
      <c r="H624" s="1220" t="s">
        <v>3063</v>
      </c>
      <c r="I624" s="1355" t="s">
        <v>3453</v>
      </c>
      <c r="J624" s="1203"/>
      <c r="K624" s="1234">
        <v>18000</v>
      </c>
      <c r="L624" s="1235">
        <v>13910</v>
      </c>
      <c r="M624" s="1235"/>
      <c r="N624" s="1235"/>
      <c r="O624" s="1235">
        <v>20000</v>
      </c>
      <c r="P624" s="1356"/>
      <c r="S624" s="1238"/>
      <c r="U624" s="1239">
        <f t="shared" si="119"/>
        <v>75090</v>
      </c>
      <c r="V624" s="1239">
        <f t="shared" si="122"/>
        <v>6826.3636363636469</v>
      </c>
      <c r="W624" s="1240">
        <f t="shared" si="120"/>
        <v>48263.636363636353</v>
      </c>
      <c r="X624" s="1378">
        <f t="shared" si="121"/>
        <v>0.45106202209005936</v>
      </c>
      <c r="Y624" s="666" t="s">
        <v>3508</v>
      </c>
      <c r="Z624" s="666" t="s">
        <v>4702</v>
      </c>
    </row>
    <row r="625" spans="1:27" ht="18">
      <c r="A625" s="1388">
        <v>44899</v>
      </c>
      <c r="B625" s="666" t="s">
        <v>1906</v>
      </c>
      <c r="C625" s="666"/>
      <c r="D625" s="666" t="s">
        <v>4617</v>
      </c>
      <c r="E625" s="666" t="s">
        <v>98</v>
      </c>
      <c r="F625" s="666" t="s">
        <v>3657</v>
      </c>
      <c r="G625" s="1245">
        <v>115000</v>
      </c>
      <c r="H625" s="1220" t="s">
        <v>3050</v>
      </c>
      <c r="I625" s="1355" t="s">
        <v>3453</v>
      </c>
      <c r="J625" s="1358"/>
      <c r="K625" s="1234">
        <v>13000</v>
      </c>
      <c r="L625" s="1235"/>
      <c r="M625" s="1235"/>
      <c r="N625" s="1236">
        <v>3</v>
      </c>
      <c r="O625" s="1235">
        <v>45000</v>
      </c>
      <c r="P625" s="1356"/>
      <c r="Q625" s="1239"/>
      <c r="R625" s="1239"/>
      <c r="S625" s="1237"/>
      <c r="T625" s="1239"/>
      <c r="U625" s="1239">
        <f t="shared" si="119"/>
        <v>102000</v>
      </c>
      <c r="V625" s="1239">
        <f t="shared" si="122"/>
        <v>9272.7272727272793</v>
      </c>
      <c r="W625" s="1240">
        <f t="shared" si="120"/>
        <v>47727.272727272721</v>
      </c>
      <c r="X625" s="1378">
        <f t="shared" si="121"/>
        <v>0.41501976284584974</v>
      </c>
      <c r="Y625" s="666" t="s">
        <v>27</v>
      </c>
      <c r="Z625" s="666" t="s">
        <v>4703</v>
      </c>
    </row>
    <row r="626" spans="1:27" ht="18">
      <c r="A626" s="1379">
        <v>44914</v>
      </c>
      <c r="B626" s="284" t="s">
        <v>1906</v>
      </c>
      <c r="C626" s="284"/>
      <c r="D626" s="284" t="s">
        <v>4584</v>
      </c>
      <c r="E626" s="284" t="s">
        <v>40</v>
      </c>
      <c r="F626" s="284" t="s">
        <v>3515</v>
      </c>
      <c r="G626" s="1342">
        <v>114000</v>
      </c>
      <c r="H626" s="1268" t="s">
        <v>4704</v>
      </c>
      <c r="I626" s="1380" t="s">
        <v>3453</v>
      </c>
      <c r="J626" s="1381"/>
      <c r="K626" s="1271">
        <v>9000</v>
      </c>
      <c r="L626" s="1272">
        <v>0</v>
      </c>
      <c r="M626" s="1272"/>
      <c r="N626" s="1273">
        <v>3</v>
      </c>
      <c r="O626" s="1272">
        <v>45000</v>
      </c>
      <c r="P626" s="1384"/>
      <c r="Q626" s="81"/>
      <c r="R626" s="81"/>
      <c r="S626" s="1275"/>
      <c r="T626" s="81"/>
      <c r="U626" s="1239">
        <f t="shared" si="119"/>
        <v>105000</v>
      </c>
      <c r="V626" s="1239">
        <f t="shared" si="122"/>
        <v>9545.4545454545587</v>
      </c>
      <c r="W626" s="1240">
        <f t="shared" si="120"/>
        <v>50454.545454545441</v>
      </c>
      <c r="X626" s="1383">
        <f t="shared" si="121"/>
        <v>0.44258373205741613</v>
      </c>
      <c r="Y626" s="284" t="s">
        <v>108</v>
      </c>
      <c r="Z626" s="284" t="s">
        <v>4705</v>
      </c>
      <c r="AA626" s="81"/>
    </row>
    <row r="627" spans="1:27" ht="18">
      <c r="A627" s="1377">
        <v>44926</v>
      </c>
      <c r="B627" s="666" t="s">
        <v>1906</v>
      </c>
      <c r="C627" s="666" t="s">
        <v>3456</v>
      </c>
      <c r="D627" s="666" t="s">
        <v>1090</v>
      </c>
      <c r="E627" s="666" t="s">
        <v>98</v>
      </c>
      <c r="F627" s="666" t="s">
        <v>3488</v>
      </c>
      <c r="G627" s="1245">
        <v>115000</v>
      </c>
      <c r="H627" s="1220" t="s">
        <v>3050</v>
      </c>
      <c r="I627" s="1355" t="s">
        <v>3453</v>
      </c>
      <c r="J627" s="1203"/>
      <c r="K627" s="1234">
        <v>8000</v>
      </c>
      <c r="L627" s="1235"/>
      <c r="M627" s="1235"/>
      <c r="N627" s="1236">
        <v>2</v>
      </c>
      <c r="O627" s="1235">
        <v>43600</v>
      </c>
      <c r="P627" s="1356"/>
      <c r="S627" s="1238"/>
      <c r="U627" s="1239">
        <f t="shared" si="119"/>
        <v>107000</v>
      </c>
      <c r="V627" s="1239">
        <f t="shared" si="122"/>
        <v>9727.2727272727352</v>
      </c>
      <c r="W627" s="1240">
        <f t="shared" si="120"/>
        <v>53672.727272727265</v>
      </c>
      <c r="X627" s="1378">
        <f t="shared" si="121"/>
        <v>0.46671936758893273</v>
      </c>
      <c r="Y627" s="666" t="s">
        <v>27</v>
      </c>
      <c r="Z627" s="666" t="s">
        <v>4706</v>
      </c>
    </row>
    <row r="628" spans="1:27" ht="18">
      <c r="A628" s="1377">
        <v>44910</v>
      </c>
      <c r="B628" s="666" t="s">
        <v>1906</v>
      </c>
      <c r="C628" s="666" t="s">
        <v>3446</v>
      </c>
      <c r="D628" s="666" t="s">
        <v>3828</v>
      </c>
      <c r="E628" s="666" t="s">
        <v>3523</v>
      </c>
      <c r="F628" s="666"/>
      <c r="G628" s="1245">
        <v>125000</v>
      </c>
      <c r="H628" s="1220" t="s">
        <v>3063</v>
      </c>
      <c r="I628" s="1355" t="s">
        <v>3453</v>
      </c>
      <c r="J628" s="1203"/>
      <c r="K628" s="1234">
        <v>9000</v>
      </c>
      <c r="L628" s="1235">
        <v>2780</v>
      </c>
      <c r="M628" s="1235"/>
      <c r="N628" s="1236">
        <v>3</v>
      </c>
      <c r="O628" s="1235">
        <v>45000</v>
      </c>
      <c r="P628" s="1356"/>
      <c r="Q628" s="10">
        <f>140+650</f>
        <v>790</v>
      </c>
      <c r="S628" s="1238"/>
      <c r="U628" s="1239">
        <f t="shared" si="119"/>
        <v>112430</v>
      </c>
      <c r="V628" s="1239">
        <f t="shared" si="122"/>
        <v>10220.909090909103</v>
      </c>
      <c r="W628" s="1240">
        <f t="shared" si="120"/>
        <v>57209.090909090897</v>
      </c>
      <c r="X628" s="1378">
        <f t="shared" si="121"/>
        <v>0.45767272727272718</v>
      </c>
      <c r="Y628" s="666" t="s">
        <v>108</v>
      </c>
      <c r="Z628" s="666" t="s">
        <v>4707</v>
      </c>
    </row>
    <row r="629" spans="1:27" ht="18">
      <c r="A629" s="1410">
        <v>44901</v>
      </c>
      <c r="B629" s="284" t="s">
        <v>1906</v>
      </c>
      <c r="C629" s="284"/>
      <c r="D629" s="284" t="s">
        <v>3607</v>
      </c>
      <c r="E629" s="284" t="s">
        <v>45</v>
      </c>
      <c r="F629" s="284" t="s">
        <v>3527</v>
      </c>
      <c r="G629" s="1342">
        <v>113000</v>
      </c>
      <c r="H629" s="1268" t="s">
        <v>3050</v>
      </c>
      <c r="I629" s="1380" t="s">
        <v>3453</v>
      </c>
      <c r="J629" s="1411"/>
      <c r="K629" s="1271">
        <v>8000</v>
      </c>
      <c r="L629" s="1272">
        <v>4000</v>
      </c>
      <c r="M629" s="1272"/>
      <c r="N629" s="1273">
        <v>2</v>
      </c>
      <c r="O629" s="1272">
        <v>30900</v>
      </c>
      <c r="P629" s="1384"/>
      <c r="Q629" s="1276"/>
      <c r="R629" s="1276"/>
      <c r="S629" s="1274"/>
      <c r="T629" s="1276"/>
      <c r="U629" s="1276">
        <f t="shared" si="119"/>
        <v>101000</v>
      </c>
      <c r="V629" s="1276">
        <f t="shared" si="122"/>
        <v>9181.8181818181911</v>
      </c>
      <c r="W629" s="1276">
        <f t="shared" si="120"/>
        <v>60918.181818181809</v>
      </c>
      <c r="X629" s="1383">
        <f t="shared" si="121"/>
        <v>0.53909895414320186</v>
      </c>
      <c r="Y629" s="284" t="s">
        <v>27</v>
      </c>
      <c r="Z629" s="284" t="s">
        <v>4708</v>
      </c>
      <c r="AA629" s="81"/>
    </row>
    <row r="630" spans="1:27" ht="18">
      <c r="A630" s="1377">
        <v>44920</v>
      </c>
      <c r="B630" s="666" t="s">
        <v>1906</v>
      </c>
      <c r="C630" s="666"/>
      <c r="D630" s="666" t="s">
        <v>3537</v>
      </c>
      <c r="E630" s="666" t="s">
        <v>3148</v>
      </c>
      <c r="F630" s="666" t="s">
        <v>3629</v>
      </c>
      <c r="G630" s="1245">
        <v>145000</v>
      </c>
      <c r="H630" s="1220" t="s">
        <v>3063</v>
      </c>
      <c r="I630" s="1355" t="s">
        <v>3453</v>
      </c>
      <c r="J630" s="1203"/>
      <c r="K630" s="1234">
        <v>13000</v>
      </c>
      <c r="L630" s="1235">
        <v>9340</v>
      </c>
      <c r="M630" s="1235"/>
      <c r="N630" s="1236">
        <v>3</v>
      </c>
      <c r="O630" s="1235">
        <v>49000</v>
      </c>
      <c r="P630" s="1356"/>
      <c r="S630" s="1238"/>
      <c r="U630" s="1239">
        <f t="shared" si="119"/>
        <v>122660</v>
      </c>
      <c r="V630" s="1239">
        <f t="shared" si="122"/>
        <v>11150.909090909103</v>
      </c>
      <c r="W630" s="1240">
        <f t="shared" si="120"/>
        <v>62509.090909090897</v>
      </c>
      <c r="X630" s="1378">
        <f t="shared" si="121"/>
        <v>0.43109717868338548</v>
      </c>
      <c r="Y630" s="666" t="s">
        <v>4709</v>
      </c>
      <c r="Z630" s="666" t="s">
        <v>4710</v>
      </c>
    </row>
    <row r="631" spans="1:27" ht="18">
      <c r="A631" s="1388">
        <v>44899</v>
      </c>
      <c r="B631" s="666" t="s">
        <v>1906</v>
      </c>
      <c r="C631" s="666"/>
      <c r="D631" s="666" t="s">
        <v>4617</v>
      </c>
      <c r="E631" s="666" t="s">
        <v>44</v>
      </c>
      <c r="F631" s="666" t="s">
        <v>3545</v>
      </c>
      <c r="G631" s="1245">
        <v>137500</v>
      </c>
      <c r="H631" s="1220" t="s">
        <v>3050</v>
      </c>
      <c r="I631" s="1355" t="s">
        <v>3453</v>
      </c>
      <c r="J631" s="1368"/>
      <c r="K631" s="1234">
        <v>13000</v>
      </c>
      <c r="L631" s="1235"/>
      <c r="M631" s="1235"/>
      <c r="N631" s="1236">
        <v>3</v>
      </c>
      <c r="O631" s="1235">
        <v>45000</v>
      </c>
      <c r="P631" s="1356"/>
      <c r="Q631" s="1239"/>
      <c r="R631" s="1239"/>
      <c r="S631" s="1237"/>
      <c r="T631" s="1239"/>
      <c r="U631" s="1239">
        <f t="shared" si="119"/>
        <v>124500</v>
      </c>
      <c r="V631" s="1239">
        <f t="shared" si="122"/>
        <v>11318.181818181823</v>
      </c>
      <c r="W631" s="1240">
        <f t="shared" si="120"/>
        <v>68181.818181818177</v>
      </c>
      <c r="X631" s="1378">
        <f t="shared" si="121"/>
        <v>0.49586776859504128</v>
      </c>
      <c r="Y631" s="666" t="s">
        <v>27</v>
      </c>
      <c r="Z631" s="666" t="s">
        <v>4711</v>
      </c>
    </row>
    <row r="632" spans="1:27" ht="18">
      <c r="A632" s="1388">
        <v>44899</v>
      </c>
      <c r="B632" s="666" t="s">
        <v>1906</v>
      </c>
      <c r="C632" s="666"/>
      <c r="D632" s="666" t="s">
        <v>3914</v>
      </c>
      <c r="E632" s="666" t="s">
        <v>2986</v>
      </c>
      <c r="F632" s="666" t="s">
        <v>3463</v>
      </c>
      <c r="G632" s="1245">
        <v>175000</v>
      </c>
      <c r="H632" s="1220" t="s">
        <v>3050</v>
      </c>
      <c r="I632" s="1355" t="s">
        <v>3453</v>
      </c>
      <c r="J632" s="1358"/>
      <c r="K632" s="1234">
        <v>15000</v>
      </c>
      <c r="L632" s="1235"/>
      <c r="M632" s="1235"/>
      <c r="N632" s="1236">
        <v>5</v>
      </c>
      <c r="O632" s="1235">
        <v>75000</v>
      </c>
      <c r="P632" s="1356"/>
      <c r="Q632" s="1239"/>
      <c r="R632" s="1239"/>
      <c r="S632" s="1237"/>
      <c r="T632" s="1239"/>
      <c r="U632" s="1239">
        <f t="shared" si="119"/>
        <v>160000</v>
      </c>
      <c r="V632" s="1239">
        <f t="shared" si="122"/>
        <v>14545.454545454559</v>
      </c>
      <c r="W632" s="1240">
        <f t="shared" si="120"/>
        <v>70454.545454545441</v>
      </c>
      <c r="X632" s="1378">
        <f t="shared" si="121"/>
        <v>0.40259740259740251</v>
      </c>
      <c r="Y632" s="666" t="s">
        <v>3508</v>
      </c>
      <c r="Z632" s="666" t="s">
        <v>4712</v>
      </c>
    </row>
    <row r="633" spans="1:27" ht="18">
      <c r="A633" s="1379">
        <v>44914</v>
      </c>
      <c r="B633" s="284" t="s">
        <v>1906</v>
      </c>
      <c r="C633" s="284"/>
      <c r="D633" s="284" t="s">
        <v>3452</v>
      </c>
      <c r="E633" s="284" t="s">
        <v>2515</v>
      </c>
      <c r="F633" s="284"/>
      <c r="G633" s="1342">
        <v>174000</v>
      </c>
      <c r="H633" s="1268" t="s">
        <v>3063</v>
      </c>
      <c r="I633" s="1380" t="s">
        <v>3453</v>
      </c>
      <c r="J633" s="1381"/>
      <c r="K633" s="1271">
        <v>12000</v>
      </c>
      <c r="L633" s="1272">
        <v>16000</v>
      </c>
      <c r="M633" s="1272"/>
      <c r="N633" s="1273">
        <v>4</v>
      </c>
      <c r="O633" s="1272">
        <v>60000</v>
      </c>
      <c r="P633" s="1384"/>
      <c r="Q633" s="81"/>
      <c r="R633" s="81"/>
      <c r="S633" s="1275"/>
      <c r="T633" s="81">
        <v>3630</v>
      </c>
      <c r="U633" s="1239">
        <f t="shared" si="119"/>
        <v>142370</v>
      </c>
      <c r="V633" s="1239">
        <f t="shared" si="122"/>
        <v>12942.727272727279</v>
      </c>
      <c r="W633" s="1240">
        <f t="shared" si="120"/>
        <v>69427.272727272721</v>
      </c>
      <c r="X633" s="1383">
        <f t="shared" si="121"/>
        <v>0.39900731452455585</v>
      </c>
      <c r="Y633" s="284" t="s">
        <v>3508</v>
      </c>
      <c r="Z633" s="284" t="s">
        <v>4713</v>
      </c>
      <c r="AA633" s="81"/>
    </row>
    <row r="634" spans="1:27" ht="18">
      <c r="A634" s="1377">
        <v>44918</v>
      </c>
      <c r="B634" s="666" t="s">
        <v>1906</v>
      </c>
      <c r="C634" s="666" t="s">
        <v>3446</v>
      </c>
      <c r="D634" s="666" t="s">
        <v>3828</v>
      </c>
      <c r="E634" s="666" t="s">
        <v>34</v>
      </c>
      <c r="F634" s="666" t="s">
        <v>3488</v>
      </c>
      <c r="G634" s="1245">
        <v>213000</v>
      </c>
      <c r="H634" s="1220" t="s">
        <v>3063</v>
      </c>
      <c r="I634" s="1355" t="s">
        <v>3453</v>
      </c>
      <c r="J634" s="1203"/>
      <c r="K634" s="1234">
        <v>19000</v>
      </c>
      <c r="L634" s="1235">
        <v>31070</v>
      </c>
      <c r="M634" s="1235"/>
      <c r="N634" s="1236">
        <v>5</v>
      </c>
      <c r="O634" s="1235">
        <v>75000</v>
      </c>
      <c r="P634" s="1356"/>
      <c r="Q634" s="10">
        <v>12900</v>
      </c>
      <c r="S634" s="1238"/>
      <c r="U634" s="1239">
        <f t="shared" si="119"/>
        <v>150030</v>
      </c>
      <c r="V634" s="1239">
        <f t="shared" si="122"/>
        <v>13639.090909090912</v>
      </c>
      <c r="W634" s="1240">
        <f t="shared" si="120"/>
        <v>61390.909090909088</v>
      </c>
      <c r="X634" s="1378">
        <f t="shared" si="121"/>
        <v>0.28822023047375162</v>
      </c>
      <c r="Y634" s="666" t="s">
        <v>108</v>
      </c>
      <c r="Z634" s="666" t="s">
        <v>4714</v>
      </c>
    </row>
    <row r="635" spans="1:27" ht="18">
      <c r="A635" s="1377">
        <v>44925</v>
      </c>
      <c r="B635" s="666" t="s">
        <v>1906</v>
      </c>
      <c r="C635" s="666"/>
      <c r="D635" s="666" t="s">
        <v>3579</v>
      </c>
      <c r="E635" s="666" t="s">
        <v>27</v>
      </c>
      <c r="F635" s="666" t="s">
        <v>3505</v>
      </c>
      <c r="G635" s="1245">
        <v>140000</v>
      </c>
      <c r="H635" s="1220" t="s">
        <v>3050</v>
      </c>
      <c r="I635" s="1355" t="s">
        <v>3453</v>
      </c>
      <c r="J635" s="1203"/>
      <c r="K635" s="1234">
        <v>7000</v>
      </c>
      <c r="L635" s="1235"/>
      <c r="M635" s="1235"/>
      <c r="N635" s="1236">
        <v>2</v>
      </c>
      <c r="O635" s="1235">
        <v>43000</v>
      </c>
      <c r="P635" s="1356"/>
      <c r="S635" s="1238"/>
      <c r="U635" s="1239">
        <f t="shared" si="119"/>
        <v>133000</v>
      </c>
      <c r="V635" s="1239">
        <f t="shared" si="122"/>
        <v>12090.909090909103</v>
      </c>
      <c r="W635" s="1240">
        <f t="shared" si="120"/>
        <v>77909.090909090897</v>
      </c>
      <c r="X635" s="1378">
        <f t="shared" si="121"/>
        <v>0.55649350649350637</v>
      </c>
      <c r="Y635" s="666" t="s">
        <v>27</v>
      </c>
      <c r="Z635" s="666" t="s">
        <v>4715</v>
      </c>
    </row>
    <row r="636" spans="1:27" ht="18">
      <c r="A636" s="1377">
        <v>44910</v>
      </c>
      <c r="B636" s="666" t="s">
        <v>1906</v>
      </c>
      <c r="C636" s="666"/>
      <c r="D636" s="666" t="s">
        <v>1238</v>
      </c>
      <c r="E636" s="666" t="s">
        <v>1798</v>
      </c>
      <c r="F636" s="666" t="s">
        <v>3714</v>
      </c>
      <c r="G636" s="1245">
        <v>163000</v>
      </c>
      <c r="H636" s="1220" t="s">
        <v>3063</v>
      </c>
      <c r="I636" s="1355" t="s">
        <v>3453</v>
      </c>
      <c r="J636" s="1203"/>
      <c r="K636" s="1234">
        <v>10400</v>
      </c>
      <c r="L636" s="1235">
        <v>8350</v>
      </c>
      <c r="M636" s="1235"/>
      <c r="N636" s="1236">
        <v>3</v>
      </c>
      <c r="O636" s="1235">
        <v>53000</v>
      </c>
      <c r="P636" s="1356"/>
      <c r="Q636" s="10">
        <v>640</v>
      </c>
      <c r="S636" s="1238"/>
      <c r="U636" s="1239">
        <f t="shared" si="119"/>
        <v>143610</v>
      </c>
      <c r="V636" s="1239">
        <f t="shared" si="122"/>
        <v>13055.454545454559</v>
      </c>
      <c r="W636" s="1240">
        <f t="shared" si="120"/>
        <v>77554.545454545441</v>
      </c>
      <c r="X636" s="1378">
        <f t="shared" si="121"/>
        <v>0.47579475738984933</v>
      </c>
      <c r="Y636" s="666" t="s">
        <v>1540</v>
      </c>
      <c r="Z636" s="666" t="s">
        <v>4716</v>
      </c>
    </row>
    <row r="637" spans="1:27" ht="18">
      <c r="A637" s="1377">
        <v>44911</v>
      </c>
      <c r="B637" s="666" t="s">
        <v>1906</v>
      </c>
      <c r="C637" s="666"/>
      <c r="D637" s="666" t="s">
        <v>1238</v>
      </c>
      <c r="E637" s="666" t="s">
        <v>94</v>
      </c>
      <c r="F637" s="666" t="s">
        <v>3492</v>
      </c>
      <c r="G637" s="1245">
        <v>262000</v>
      </c>
      <c r="H637" s="1220" t="s">
        <v>3063</v>
      </c>
      <c r="I637" s="1355" t="s">
        <v>3453</v>
      </c>
      <c r="J637" s="1203"/>
      <c r="K637" s="1234">
        <v>27200</v>
      </c>
      <c r="L637" s="1235">
        <v>22190</v>
      </c>
      <c r="M637" s="1235"/>
      <c r="N637" s="1236">
        <v>8</v>
      </c>
      <c r="O637" s="1235">
        <v>120200</v>
      </c>
      <c r="P637" s="1356"/>
      <c r="S637" s="1238"/>
      <c r="U637" s="1239">
        <f t="shared" si="119"/>
        <v>212610</v>
      </c>
      <c r="V637" s="1239">
        <f t="shared" si="122"/>
        <v>19328.181818181823</v>
      </c>
      <c r="W637" s="1240">
        <f t="shared" si="120"/>
        <v>73081.818181818177</v>
      </c>
      <c r="X637" s="1378">
        <f t="shared" si="121"/>
        <v>0.27893823733518386</v>
      </c>
      <c r="Y637" s="666" t="s">
        <v>1540</v>
      </c>
      <c r="Z637" s="666" t="s">
        <v>4717</v>
      </c>
    </row>
    <row r="638" spans="1:27" ht="15">
      <c r="A638" s="1385">
        <v>44904</v>
      </c>
      <c r="B638" s="1345" t="s">
        <v>1906</v>
      </c>
      <c r="C638" s="1345"/>
      <c r="D638" s="1345" t="s">
        <v>1371</v>
      </c>
      <c r="E638" s="1345" t="s">
        <v>92</v>
      </c>
      <c r="F638" s="1345" t="s">
        <v>3457</v>
      </c>
      <c r="G638" s="1361">
        <v>190000</v>
      </c>
      <c r="H638" s="1249" t="s">
        <v>4718</v>
      </c>
      <c r="I638" s="1362" t="s">
        <v>3453</v>
      </c>
      <c r="J638" s="1369"/>
      <c r="K638" s="1252">
        <v>15000</v>
      </c>
      <c r="L638" s="1253"/>
      <c r="M638" s="1253"/>
      <c r="N638" s="1254">
        <v>5</v>
      </c>
      <c r="O638" s="1253">
        <v>81300</v>
      </c>
      <c r="P638" s="1352"/>
      <c r="Q638" s="1256"/>
      <c r="R638" s="1256"/>
      <c r="S638" s="1361"/>
      <c r="T638" s="1256"/>
      <c r="U638" s="1239">
        <f t="shared" si="119"/>
        <v>175000</v>
      </c>
      <c r="V638" s="1239">
        <f t="shared" si="122"/>
        <v>15909.090909090912</v>
      </c>
      <c r="W638" s="1240">
        <f t="shared" si="120"/>
        <v>77790.909090909088</v>
      </c>
      <c r="X638" s="1387">
        <f t="shared" si="121"/>
        <v>0.40942583732057414</v>
      </c>
      <c r="Y638" s="1345" t="s">
        <v>1540</v>
      </c>
      <c r="Z638" s="1345" t="s">
        <v>4719</v>
      </c>
      <c r="AA638" s="1260"/>
    </row>
    <row r="639" spans="1:27" ht="18">
      <c r="A639" s="1399">
        <v>44898</v>
      </c>
      <c r="B639" s="660" t="s">
        <v>1906</v>
      </c>
      <c r="C639" s="660"/>
      <c r="D639" s="660" t="s">
        <v>3514</v>
      </c>
      <c r="E639" s="660" t="s">
        <v>60</v>
      </c>
      <c r="F639" s="660" t="s">
        <v>3505</v>
      </c>
      <c r="G639" s="1400">
        <v>234800</v>
      </c>
      <c r="H639" s="1401" t="s">
        <v>3050</v>
      </c>
      <c r="I639" s="1402" t="s">
        <v>3453</v>
      </c>
      <c r="J639" s="1412"/>
      <c r="K639" s="1404">
        <v>21000</v>
      </c>
      <c r="L639" s="1405"/>
      <c r="M639" s="1405"/>
      <c r="N639" s="1413">
        <v>5</v>
      </c>
      <c r="O639" s="1405">
        <v>85200</v>
      </c>
      <c r="P639" s="1406"/>
      <c r="Q639" s="1407"/>
      <c r="R639" s="1407"/>
      <c r="S639" s="1408"/>
      <c r="T639" s="1407">
        <v>21400</v>
      </c>
      <c r="U639" s="1407">
        <f t="shared" si="119"/>
        <v>192400</v>
      </c>
      <c r="V639" s="1407">
        <f t="shared" si="122"/>
        <v>17490.909090909117</v>
      </c>
      <c r="W639" s="1407">
        <f t="shared" si="120"/>
        <v>89709.090909090883</v>
      </c>
      <c r="X639" s="1409">
        <f t="shared" si="121"/>
        <v>0.38206597491094924</v>
      </c>
      <c r="Y639" s="660" t="s">
        <v>107</v>
      </c>
      <c r="Z639" s="660" t="s">
        <v>4720</v>
      </c>
      <c r="AA639" s="117"/>
    </row>
    <row r="640" spans="1:27" ht="18">
      <c r="A640" s="1399">
        <v>44898</v>
      </c>
      <c r="B640" s="660" t="s">
        <v>1906</v>
      </c>
      <c r="C640" s="660"/>
      <c r="D640" s="660" t="s">
        <v>4721</v>
      </c>
      <c r="E640" s="660" t="s">
        <v>4346</v>
      </c>
      <c r="F640" s="660" t="s">
        <v>3515</v>
      </c>
      <c r="G640" s="1400">
        <v>270000</v>
      </c>
      <c r="H640" s="1401" t="s">
        <v>3050</v>
      </c>
      <c r="I640" s="1402" t="s">
        <v>3453</v>
      </c>
      <c r="J640" s="1412"/>
      <c r="K640" s="1404">
        <v>35000</v>
      </c>
      <c r="L640" s="1405"/>
      <c r="M640" s="1405"/>
      <c r="N640" s="1413">
        <v>7</v>
      </c>
      <c r="O640" s="1405">
        <v>109300</v>
      </c>
      <c r="P640" s="1406"/>
      <c r="Q640" s="1407"/>
      <c r="R640" s="1407"/>
      <c r="S640" s="1408"/>
      <c r="T640" s="1407">
        <v>17600</v>
      </c>
      <c r="U640" s="1407">
        <f t="shared" si="119"/>
        <v>217400</v>
      </c>
      <c r="V640" s="1407">
        <f t="shared" si="122"/>
        <v>19763.636363636382</v>
      </c>
      <c r="W640" s="1407">
        <f t="shared" si="120"/>
        <v>88336.363636363618</v>
      </c>
      <c r="X640" s="1409">
        <f t="shared" si="121"/>
        <v>0.32717171717171711</v>
      </c>
      <c r="Y640" s="660" t="s">
        <v>107</v>
      </c>
      <c r="Z640" s="660" t="s">
        <v>4722</v>
      </c>
      <c r="AA640" s="117"/>
    </row>
    <row r="641" spans="1:27" ht="18">
      <c r="A641" s="1379">
        <v>44914</v>
      </c>
      <c r="B641" s="284" t="s">
        <v>1906</v>
      </c>
      <c r="C641" s="284"/>
      <c r="D641" s="284" t="s">
        <v>1238</v>
      </c>
      <c r="E641" s="284" t="s">
        <v>1706</v>
      </c>
      <c r="F641" s="284" t="s">
        <v>3515</v>
      </c>
      <c r="G641" s="1342">
        <v>232000</v>
      </c>
      <c r="H641" s="1268" t="s">
        <v>3063</v>
      </c>
      <c r="I641" s="1380" t="s">
        <v>3453</v>
      </c>
      <c r="J641" s="1381"/>
      <c r="K641" s="1271">
        <v>3000</v>
      </c>
      <c r="L641" s="1272">
        <v>31490</v>
      </c>
      <c r="M641" s="1272"/>
      <c r="N641" s="1273">
        <v>5</v>
      </c>
      <c r="O641" s="1272">
        <v>84000</v>
      </c>
      <c r="P641" s="1384"/>
      <c r="Q641" s="81">
        <v>1500</v>
      </c>
      <c r="R641" s="81"/>
      <c r="S641" s="1275"/>
      <c r="T641" s="81"/>
      <c r="U641" s="1239">
        <f t="shared" si="119"/>
        <v>196010</v>
      </c>
      <c r="V641" s="1239">
        <f t="shared" si="122"/>
        <v>17819.090909090912</v>
      </c>
      <c r="W641" s="1240">
        <f t="shared" si="120"/>
        <v>94190.909090909088</v>
      </c>
      <c r="X641" s="1383">
        <f t="shared" si="121"/>
        <v>0.40599529780564264</v>
      </c>
      <c r="Y641" s="284" t="s">
        <v>1540</v>
      </c>
      <c r="Z641" s="284" t="s">
        <v>4723</v>
      </c>
      <c r="AA641" s="81"/>
    </row>
    <row r="642" spans="1:27" ht="18">
      <c r="A642" s="1377">
        <v>44918</v>
      </c>
      <c r="B642" s="666" t="s">
        <v>1906</v>
      </c>
      <c r="C642" s="666"/>
      <c r="D642" s="666" t="s">
        <v>462</v>
      </c>
      <c r="E642" s="666" t="s">
        <v>40</v>
      </c>
      <c r="F642" s="666" t="s">
        <v>3547</v>
      </c>
      <c r="G642" s="1245">
        <v>236000</v>
      </c>
      <c r="H642" s="1220" t="s">
        <v>3063</v>
      </c>
      <c r="I642" s="1355" t="s">
        <v>3453</v>
      </c>
      <c r="J642" s="1203"/>
      <c r="K642" s="1234">
        <v>17000</v>
      </c>
      <c r="L642" s="1235">
        <v>4060</v>
      </c>
      <c r="M642" s="1235"/>
      <c r="N642" s="1236">
        <v>6</v>
      </c>
      <c r="O642" s="1235">
        <v>93000</v>
      </c>
      <c r="P642" s="1356"/>
      <c r="Q642" s="10">
        <v>450</v>
      </c>
      <c r="S642" s="1238"/>
      <c r="U642" s="1239">
        <f t="shared" si="119"/>
        <v>214490</v>
      </c>
      <c r="V642" s="1239">
        <f t="shared" si="122"/>
        <v>19499.090909090912</v>
      </c>
      <c r="W642" s="1240">
        <f t="shared" si="120"/>
        <v>101990.90909090909</v>
      </c>
      <c r="X642" s="1378">
        <f t="shared" si="121"/>
        <v>0.43216486902927581</v>
      </c>
      <c r="Y642" s="666" t="s">
        <v>108</v>
      </c>
      <c r="Z642" s="666" t="s">
        <v>4724</v>
      </c>
    </row>
    <row r="643" spans="1:27" ht="18">
      <c r="A643" s="1377">
        <v>44921</v>
      </c>
      <c r="B643" s="666" t="s">
        <v>1906</v>
      </c>
      <c r="C643" s="666" t="s">
        <v>3456</v>
      </c>
      <c r="D643" s="666" t="s">
        <v>3697</v>
      </c>
      <c r="E643" s="666" t="s">
        <v>2285</v>
      </c>
      <c r="F643" s="666" t="s">
        <v>3471</v>
      </c>
      <c r="G643" s="1245">
        <v>240000</v>
      </c>
      <c r="H643" s="1220" t="s">
        <v>3050</v>
      </c>
      <c r="I643" s="1355" t="s">
        <v>3453</v>
      </c>
      <c r="J643" s="1203"/>
      <c r="K643" s="1234">
        <v>21000</v>
      </c>
      <c r="L643" s="1235"/>
      <c r="M643" s="1235">
        <v>95000</v>
      </c>
      <c r="N643" s="1236">
        <v>6</v>
      </c>
      <c r="O643" s="1235"/>
      <c r="P643" s="1356"/>
      <c r="Q643" s="10">
        <v>12023</v>
      </c>
      <c r="S643" s="1238"/>
      <c r="U643" s="1239">
        <f t="shared" si="119"/>
        <v>206977</v>
      </c>
      <c r="V643" s="1239">
        <f t="shared" si="122"/>
        <v>18816.090909090912</v>
      </c>
      <c r="W643" s="1240">
        <f t="shared" si="120"/>
        <v>93160.909090909088</v>
      </c>
      <c r="X643" s="1378">
        <f t="shared" si="121"/>
        <v>0.38817045454545451</v>
      </c>
      <c r="Y643" s="666" t="s">
        <v>3508</v>
      </c>
      <c r="Z643" s="666" t="s">
        <v>4725</v>
      </c>
    </row>
    <row r="644" spans="1:27" ht="18">
      <c r="A644" s="1388">
        <v>44898</v>
      </c>
      <c r="B644" s="666" t="s">
        <v>1906</v>
      </c>
      <c r="C644" s="666"/>
      <c r="D644" s="666" t="s">
        <v>2499</v>
      </c>
      <c r="E644" s="666" t="s">
        <v>2285</v>
      </c>
      <c r="F644" s="666" t="s">
        <v>3686</v>
      </c>
      <c r="G644" s="1245">
        <v>295000</v>
      </c>
      <c r="H644" s="1220" t="s">
        <v>3063</v>
      </c>
      <c r="I644" s="1355" t="s">
        <v>3453</v>
      </c>
      <c r="J644" s="1358"/>
      <c r="K644" s="1234">
        <v>21000</v>
      </c>
      <c r="L644" s="1235">
        <v>11560</v>
      </c>
      <c r="M644" s="1235"/>
      <c r="N644" s="1236">
        <v>7</v>
      </c>
      <c r="O644" s="1235">
        <v>117600</v>
      </c>
      <c r="P644" s="1356"/>
      <c r="Q644" s="1239">
        <f>800+530+638</f>
        <v>1968</v>
      </c>
      <c r="R644" s="1239"/>
      <c r="S644" s="1237"/>
      <c r="T644" s="1239">
        <v>3060</v>
      </c>
      <c r="U644" s="1239">
        <f t="shared" si="119"/>
        <v>257412</v>
      </c>
      <c r="V644" s="1239">
        <f t="shared" si="122"/>
        <v>23401.090909090941</v>
      </c>
      <c r="W644" s="1240">
        <f t="shared" si="120"/>
        <v>116410.90909090906</v>
      </c>
      <c r="X644" s="1378">
        <f t="shared" si="121"/>
        <v>0.39461325115562396</v>
      </c>
      <c r="Y644" s="666" t="s">
        <v>3508</v>
      </c>
      <c r="Z644" s="666" t="s">
        <v>4726</v>
      </c>
    </row>
    <row r="645" spans="1:27" ht="18">
      <c r="A645" s="1388">
        <v>44903</v>
      </c>
      <c r="B645" s="666" t="s">
        <v>1906</v>
      </c>
      <c r="C645" s="666"/>
      <c r="D645" s="666" t="s">
        <v>1238</v>
      </c>
      <c r="E645" s="666" t="s">
        <v>60</v>
      </c>
      <c r="F645" s="666" t="s">
        <v>3657</v>
      </c>
      <c r="G645" s="1245">
        <v>321000</v>
      </c>
      <c r="H645" s="1220" t="s">
        <v>3063</v>
      </c>
      <c r="I645" s="1355" t="s">
        <v>3453</v>
      </c>
      <c r="J645" s="1368"/>
      <c r="K645" s="1234">
        <v>25000</v>
      </c>
      <c r="L645" s="1235">
        <v>18330</v>
      </c>
      <c r="M645" s="1235"/>
      <c r="N645" s="1236">
        <v>8</v>
      </c>
      <c r="O645" s="1235">
        <v>127700</v>
      </c>
      <c r="P645" s="1356"/>
      <c r="Q645" s="1239"/>
      <c r="R645" s="1239"/>
      <c r="S645" s="1237"/>
      <c r="T645" s="1239"/>
      <c r="U645" s="1239">
        <f t="shared" si="119"/>
        <v>277670</v>
      </c>
      <c r="V645" s="1239">
        <f t="shared" si="122"/>
        <v>25242.727272727294</v>
      </c>
      <c r="W645" s="1240">
        <f t="shared" si="120"/>
        <v>124727.27272727271</v>
      </c>
      <c r="X645" s="1378">
        <f t="shared" si="121"/>
        <v>0.3885584820164259</v>
      </c>
      <c r="Y645" s="666" t="s">
        <v>1540</v>
      </c>
      <c r="Z645" s="666" t="s">
        <v>4727</v>
      </c>
    </row>
    <row r="646" spans="1:27" ht="18">
      <c r="A646" s="1388">
        <v>44897</v>
      </c>
      <c r="B646" s="666" t="s">
        <v>1906</v>
      </c>
      <c r="C646" s="666"/>
      <c r="D646" s="666" t="s">
        <v>4728</v>
      </c>
      <c r="E646" s="666" t="s">
        <v>94</v>
      </c>
      <c r="F646" s="666" t="s">
        <v>3477</v>
      </c>
      <c r="G646" s="1245">
        <v>290000</v>
      </c>
      <c r="H646" s="1220" t="s">
        <v>3050</v>
      </c>
      <c r="I646" s="1355" t="s">
        <v>3453</v>
      </c>
      <c r="J646" s="1358"/>
      <c r="K646" s="1234">
        <v>21000</v>
      </c>
      <c r="L646" s="1235"/>
      <c r="M646" s="1235"/>
      <c r="N646" s="1236">
        <v>6</v>
      </c>
      <c r="O646" s="1235">
        <v>98000</v>
      </c>
      <c r="P646" s="1356"/>
      <c r="Q646" s="1239"/>
      <c r="R646" s="1239"/>
      <c r="S646" s="1237"/>
      <c r="T646" s="1239"/>
      <c r="U646" s="1239">
        <f t="shared" si="119"/>
        <v>269000</v>
      </c>
      <c r="V646" s="1239">
        <f t="shared" si="122"/>
        <v>24454.54545454547</v>
      </c>
      <c r="W646" s="1240">
        <f t="shared" si="120"/>
        <v>146545.45454545453</v>
      </c>
      <c r="X646" s="1378">
        <f t="shared" si="121"/>
        <v>0.50532915360501562</v>
      </c>
      <c r="Y646" s="666" t="s">
        <v>3508</v>
      </c>
      <c r="Z646" s="666" t="s">
        <v>4729</v>
      </c>
    </row>
    <row r="647" spans="1:27" ht="18">
      <c r="A647" s="1377">
        <v>44904</v>
      </c>
      <c r="B647" s="666" t="s">
        <v>1906</v>
      </c>
      <c r="C647" s="666"/>
      <c r="D647" s="666" t="s">
        <v>1371</v>
      </c>
      <c r="E647" s="666" t="s">
        <v>4346</v>
      </c>
      <c r="F647" s="666" t="s">
        <v>3629</v>
      </c>
      <c r="G647" s="1245">
        <v>405000</v>
      </c>
      <c r="H647" s="1220" t="s">
        <v>4718</v>
      </c>
      <c r="I647" s="1355" t="s">
        <v>3453</v>
      </c>
      <c r="J647" s="1203"/>
      <c r="K647" s="1234">
        <v>36000</v>
      </c>
      <c r="L647" s="1235"/>
      <c r="M647" s="1235"/>
      <c r="N647" s="1236">
        <v>10</v>
      </c>
      <c r="O647" s="1235">
        <v>160000</v>
      </c>
      <c r="P647" s="1356"/>
      <c r="Q647" s="1239"/>
      <c r="R647" s="1239"/>
      <c r="S647" s="1237"/>
      <c r="T647" s="1239"/>
      <c r="U647" s="1239">
        <f t="shared" si="119"/>
        <v>369000</v>
      </c>
      <c r="V647" s="1239">
        <f t="shared" si="122"/>
        <v>33545.454545454588</v>
      </c>
      <c r="W647" s="1240">
        <f t="shared" si="120"/>
        <v>175454.54545454541</v>
      </c>
      <c r="X647" s="1378">
        <f t="shared" si="121"/>
        <v>0.43322109988776647</v>
      </c>
      <c r="Y647" s="666" t="s">
        <v>1540</v>
      </c>
      <c r="Z647" s="666" t="s">
        <v>4730</v>
      </c>
    </row>
    <row r="648" spans="1:27" ht="18">
      <c r="A648" s="1377">
        <v>44922</v>
      </c>
      <c r="B648" s="666" t="s">
        <v>1906</v>
      </c>
      <c r="C648" s="666"/>
      <c r="D648" s="666" t="s">
        <v>1667</v>
      </c>
      <c r="E648" s="666" t="s">
        <v>55</v>
      </c>
      <c r="F648" s="666" t="s">
        <v>3501</v>
      </c>
      <c r="G648" s="1245">
        <v>370000</v>
      </c>
      <c r="H648" s="1220" t="s">
        <v>3050</v>
      </c>
      <c r="I648" s="1355" t="s">
        <v>3453</v>
      </c>
      <c r="J648" s="1203"/>
      <c r="K648" s="1234">
        <v>20000</v>
      </c>
      <c r="L648" s="1235"/>
      <c r="M648" s="1235"/>
      <c r="N648" s="1236">
        <v>7</v>
      </c>
      <c r="O648" s="1235">
        <v>113800</v>
      </c>
      <c r="P648" s="1356"/>
      <c r="S648" s="1238"/>
      <c r="U648" s="1239">
        <f t="shared" si="119"/>
        <v>350000</v>
      </c>
      <c r="V648" s="1239">
        <f t="shared" si="122"/>
        <v>31818.181818181823</v>
      </c>
      <c r="W648" s="1240">
        <f t="shared" si="120"/>
        <v>204381.81818181818</v>
      </c>
      <c r="X648" s="1378">
        <f t="shared" si="121"/>
        <v>0.55238329238329242</v>
      </c>
      <c r="Y648" s="666" t="s">
        <v>55</v>
      </c>
      <c r="Z648" s="666" t="s">
        <v>4731</v>
      </c>
    </row>
    <row r="649" spans="1:27" ht="18">
      <c r="A649" s="1377">
        <v>44909</v>
      </c>
      <c r="B649" s="666" t="s">
        <v>1906</v>
      </c>
      <c r="C649" s="666"/>
      <c r="D649" s="666" t="s">
        <v>1238</v>
      </c>
      <c r="E649" s="666" t="s">
        <v>2285</v>
      </c>
      <c r="F649" s="666" t="s">
        <v>3524</v>
      </c>
      <c r="G649" s="1245">
        <v>409000</v>
      </c>
      <c r="H649" s="1220" t="s">
        <v>3063</v>
      </c>
      <c r="I649" s="1355" t="s">
        <v>3453</v>
      </c>
      <c r="J649" s="1203"/>
      <c r="K649" s="1234">
        <v>29400</v>
      </c>
      <c r="L649" s="1235">
        <v>10230</v>
      </c>
      <c r="M649" s="1235"/>
      <c r="N649" s="1236">
        <v>7</v>
      </c>
      <c r="O649" s="1235">
        <v>118600</v>
      </c>
      <c r="P649" s="1356"/>
      <c r="S649" s="1238"/>
      <c r="U649" s="1239">
        <f t="shared" si="119"/>
        <v>369370</v>
      </c>
      <c r="V649" s="1239">
        <f t="shared" si="122"/>
        <v>33579.090909090941</v>
      </c>
      <c r="W649" s="1240">
        <f t="shared" si="120"/>
        <v>217190.90909090906</v>
      </c>
      <c r="X649" s="1378">
        <f t="shared" si="121"/>
        <v>0.5310291175816847</v>
      </c>
      <c r="Y649" s="666" t="s">
        <v>1540</v>
      </c>
      <c r="Z649" s="666" t="s">
        <v>4732</v>
      </c>
    </row>
    <row r="650" spans="1:27" ht="18">
      <c r="A650" s="1399">
        <v>44898</v>
      </c>
      <c r="B650" s="660" t="s">
        <v>1906</v>
      </c>
      <c r="C650" s="660"/>
      <c r="D650" s="660" t="s">
        <v>4721</v>
      </c>
      <c r="E650" s="660" t="s">
        <v>92</v>
      </c>
      <c r="F650" s="660" t="s">
        <v>3517</v>
      </c>
      <c r="G650" s="1400">
        <v>392200</v>
      </c>
      <c r="H650" s="1401" t="s">
        <v>3050</v>
      </c>
      <c r="I650" s="1402" t="s">
        <v>3453</v>
      </c>
      <c r="J650" s="1412"/>
      <c r="K650" s="1404">
        <v>25000</v>
      </c>
      <c r="L650" s="1405"/>
      <c r="M650" s="1405"/>
      <c r="N650" s="1413">
        <v>6</v>
      </c>
      <c r="O650" s="1405">
        <v>97200</v>
      </c>
      <c r="P650" s="1406"/>
      <c r="Q650" s="1407"/>
      <c r="R650" s="1407"/>
      <c r="S650" s="1408"/>
      <c r="T650" s="1407">
        <v>17600</v>
      </c>
      <c r="U650" s="1407">
        <f t="shared" si="119"/>
        <v>349600</v>
      </c>
      <c r="V650" s="1407">
        <f t="shared" si="122"/>
        <v>31781.818181818235</v>
      </c>
      <c r="W650" s="1407">
        <f t="shared" si="120"/>
        <v>220618.18181818177</v>
      </c>
      <c r="X650" s="1409">
        <f t="shared" si="121"/>
        <v>0.56251448704278884</v>
      </c>
      <c r="Y650" s="660" t="s">
        <v>107</v>
      </c>
      <c r="Z650" s="660" t="s">
        <v>4733</v>
      </c>
      <c r="AA650" s="117"/>
    </row>
    <row r="651" spans="1:27" ht="18">
      <c r="A651" s="1377">
        <v>44923</v>
      </c>
      <c r="B651" s="666" t="s">
        <v>1906</v>
      </c>
      <c r="C651" s="666"/>
      <c r="D651" s="666" t="s">
        <v>1371</v>
      </c>
      <c r="E651" s="666" t="s">
        <v>3148</v>
      </c>
      <c r="F651" s="666" t="s">
        <v>3626</v>
      </c>
      <c r="G651" s="1245">
        <v>542500</v>
      </c>
      <c r="H651" s="1220" t="s">
        <v>3050</v>
      </c>
      <c r="I651" s="1355" t="s">
        <v>3453</v>
      </c>
      <c r="J651" s="1203"/>
      <c r="K651" s="1234">
        <v>45000</v>
      </c>
      <c r="L651" s="1235"/>
      <c r="M651" s="1235"/>
      <c r="N651" s="1236">
        <v>14</v>
      </c>
      <c r="O651" s="1235">
        <v>228900</v>
      </c>
      <c r="P651" s="1356"/>
      <c r="S651" s="1238"/>
      <c r="U651" s="1239">
        <f t="shared" si="119"/>
        <v>497500</v>
      </c>
      <c r="V651" s="1239">
        <f t="shared" si="122"/>
        <v>45227.272727272764</v>
      </c>
      <c r="W651" s="1240">
        <f t="shared" si="120"/>
        <v>223372.72727272724</v>
      </c>
      <c r="X651" s="1378">
        <f t="shared" si="121"/>
        <v>0.41174696271470457</v>
      </c>
      <c r="Y651" s="666" t="s">
        <v>1540</v>
      </c>
      <c r="Z651" s="666" t="s">
        <v>4734</v>
      </c>
    </row>
    <row r="652" spans="1:27" ht="18">
      <c r="A652" s="1388">
        <v>44896</v>
      </c>
      <c r="B652" s="666" t="s">
        <v>1906</v>
      </c>
      <c r="C652" s="666"/>
      <c r="D652" s="666" t="s">
        <v>4735</v>
      </c>
      <c r="E652" s="1238" t="s">
        <v>4736</v>
      </c>
      <c r="F652" s="1238"/>
      <c r="G652" s="1245">
        <v>280000</v>
      </c>
      <c r="H652" s="1220" t="s">
        <v>3063</v>
      </c>
      <c r="I652" s="1355" t="s">
        <v>3453</v>
      </c>
      <c r="J652" s="1358"/>
      <c r="K652" s="1234"/>
      <c r="L652" s="1235"/>
      <c r="M652" s="1235"/>
      <c r="N652" s="1236"/>
      <c r="O652" s="1235"/>
      <c r="P652" s="1356"/>
      <c r="Q652" s="1239"/>
      <c r="R652" s="1239"/>
      <c r="S652" s="1237"/>
      <c r="T652" s="1239"/>
      <c r="U652" s="1239">
        <f t="shared" si="119"/>
        <v>280000</v>
      </c>
      <c r="V652" s="1239">
        <f t="shared" si="122"/>
        <v>25454.54545454547</v>
      </c>
      <c r="W652" s="1240">
        <f t="shared" si="120"/>
        <v>254545.45454545453</v>
      </c>
      <c r="X652" s="1378">
        <f t="shared" si="121"/>
        <v>0.90909090909090906</v>
      </c>
      <c r="Y652" s="666" t="s">
        <v>1540</v>
      </c>
      <c r="Z652" s="666" t="s">
        <v>4737</v>
      </c>
    </row>
    <row r="653" spans="1:27" ht="18">
      <c r="A653" s="1410">
        <v>44896</v>
      </c>
      <c r="B653" s="284" t="s">
        <v>1906</v>
      </c>
      <c r="C653" s="284"/>
      <c r="D653" s="284" t="s">
        <v>245</v>
      </c>
      <c r="E653" s="284" t="s">
        <v>46</v>
      </c>
      <c r="F653" s="284" t="s">
        <v>3459</v>
      </c>
      <c r="G653" s="1342">
        <v>900000</v>
      </c>
      <c r="H653" s="1268" t="s">
        <v>3050</v>
      </c>
      <c r="I653" s="1380" t="s">
        <v>3453</v>
      </c>
      <c r="J653" s="1411"/>
      <c r="K653" s="1271"/>
      <c r="L653" s="1272"/>
      <c r="M653" s="1272"/>
      <c r="N653" s="1273"/>
      <c r="O653" s="1272">
        <v>500000</v>
      </c>
      <c r="P653" s="1384"/>
      <c r="Q653" s="1276"/>
      <c r="R653" s="1276"/>
      <c r="S653" s="1274"/>
      <c r="T653" s="1276"/>
      <c r="U653" s="1239">
        <f t="shared" si="119"/>
        <v>900000</v>
      </c>
      <c r="V653" s="1239">
        <f t="shared" si="122"/>
        <v>81818.181818181882</v>
      </c>
      <c r="W653" s="1240">
        <f t="shared" si="120"/>
        <v>318181.81818181812</v>
      </c>
      <c r="X653" s="1383">
        <f t="shared" si="121"/>
        <v>0.35353535353535348</v>
      </c>
      <c r="Y653" s="284" t="s">
        <v>107</v>
      </c>
      <c r="Z653" s="284" t="s">
        <v>4738</v>
      </c>
      <c r="AA653" s="81"/>
    </row>
    <row r="654" spans="1:27" ht="18">
      <c r="A654" s="1414">
        <v>44917</v>
      </c>
      <c r="B654" s="660" t="s">
        <v>1906</v>
      </c>
      <c r="C654" s="660"/>
      <c r="D654" s="660" t="s">
        <v>3697</v>
      </c>
      <c r="E654" s="660" t="s">
        <v>45</v>
      </c>
      <c r="F654" s="660" t="s">
        <v>3471</v>
      </c>
      <c r="G654" s="1400">
        <v>951000</v>
      </c>
      <c r="H654" s="1401" t="s">
        <v>3063</v>
      </c>
      <c r="I654" s="1402"/>
      <c r="J654" s="1415"/>
      <c r="K654" s="1404">
        <v>80000</v>
      </c>
      <c r="L654" s="1405">
        <v>66850</v>
      </c>
      <c r="M654" s="1405"/>
      <c r="N654" s="1413">
        <v>20</v>
      </c>
      <c r="O654" s="1405">
        <v>318500</v>
      </c>
      <c r="P654" s="1406"/>
      <c r="Q654" s="117"/>
      <c r="R654" s="117"/>
      <c r="S654" s="1416"/>
      <c r="T654" s="1407">
        <v>65034</v>
      </c>
      <c r="U654" s="1407">
        <f t="shared" si="119"/>
        <v>739116</v>
      </c>
      <c r="V654" s="1407">
        <f t="shared" si="122"/>
        <v>67192.363636363647</v>
      </c>
      <c r="W654" s="1407">
        <f t="shared" si="120"/>
        <v>353423.63636363635</v>
      </c>
      <c r="X654" s="1409">
        <f t="shared" si="121"/>
        <v>0.37163368702800881</v>
      </c>
      <c r="Y654" s="660" t="s">
        <v>3508</v>
      </c>
      <c r="Z654" s="660" t="s">
        <v>4739</v>
      </c>
      <c r="AA654" s="117"/>
    </row>
    <row r="655" spans="1:27" ht="18">
      <c r="A655" s="1377">
        <v>44916</v>
      </c>
      <c r="B655" s="666" t="s">
        <v>1906</v>
      </c>
      <c r="C655" s="666"/>
      <c r="D655" s="666" t="s">
        <v>3514</v>
      </c>
      <c r="E655" s="666" t="s">
        <v>840</v>
      </c>
      <c r="F655" s="666" t="s">
        <v>3517</v>
      </c>
      <c r="G655" s="1245">
        <v>605000</v>
      </c>
      <c r="H655" s="1220" t="s">
        <v>3063</v>
      </c>
      <c r="I655" s="1355" t="s">
        <v>3453</v>
      </c>
      <c r="J655" s="1203"/>
      <c r="K655" s="1234"/>
      <c r="L655" s="1235"/>
      <c r="M655" s="1235"/>
      <c r="N655" s="1236">
        <v>35</v>
      </c>
      <c r="O655" s="1235"/>
      <c r="P655" s="1356">
        <v>568180</v>
      </c>
      <c r="S655" s="1238"/>
      <c r="U655" s="1239">
        <f t="shared" si="119"/>
        <v>36820</v>
      </c>
      <c r="V655" s="1239">
        <f t="shared" si="122"/>
        <v>3347.2727272727279</v>
      </c>
      <c r="W655" s="1239">
        <f t="shared" si="120"/>
        <v>33472.727272727272</v>
      </c>
      <c r="X655" s="1357">
        <f t="shared" si="121"/>
        <v>5.5326821938392189E-2</v>
      </c>
      <c r="Y655" s="666" t="s">
        <v>107</v>
      </c>
      <c r="Z655" s="666" t="s">
        <v>4740</v>
      </c>
    </row>
    <row r="656" spans="1:27" ht="18">
      <c r="A656" s="1377">
        <v>44911</v>
      </c>
      <c r="B656" s="666" t="s">
        <v>1906</v>
      </c>
      <c r="C656" s="666"/>
      <c r="D656" s="666" t="s">
        <v>3924</v>
      </c>
      <c r="E656" s="666" t="s">
        <v>92</v>
      </c>
      <c r="F656" s="666" t="s">
        <v>3501</v>
      </c>
      <c r="G656" s="1245">
        <v>1243000</v>
      </c>
      <c r="H656" s="1220" t="s">
        <v>3050</v>
      </c>
      <c r="I656" s="1355" t="s">
        <v>3453</v>
      </c>
      <c r="J656" s="1203"/>
      <c r="K656" s="1234">
        <v>72000</v>
      </c>
      <c r="L656" s="1235"/>
      <c r="M656" s="1235"/>
      <c r="N656" s="1236">
        <v>20</v>
      </c>
      <c r="O656" s="1235">
        <v>335200</v>
      </c>
      <c r="P656" s="1356"/>
      <c r="S656" s="1238"/>
      <c r="U656" s="1239">
        <f t="shared" si="119"/>
        <v>1171000</v>
      </c>
      <c r="V656" s="1239">
        <f t="shared" si="122"/>
        <v>106454.54545454565</v>
      </c>
      <c r="W656" s="1240">
        <f t="shared" si="120"/>
        <v>729345.45454545435</v>
      </c>
      <c r="X656" s="1378">
        <f t="shared" si="121"/>
        <v>0.58676223213632694</v>
      </c>
      <c r="Y656" s="666" t="s">
        <v>1540</v>
      </c>
      <c r="Z656" s="666" t="s">
        <v>4741</v>
      </c>
    </row>
    <row r="657" spans="7:22" ht="13.2">
      <c r="G657" s="1239"/>
      <c r="H657" s="1220"/>
      <c r="I657" s="482"/>
      <c r="J657" s="1203"/>
      <c r="K657" s="1234"/>
      <c r="L657" s="1235"/>
      <c r="M657" s="1235"/>
      <c r="N657" s="1235"/>
      <c r="O657" s="1235"/>
      <c r="P657" s="1234"/>
      <c r="U657" s="1239">
        <f t="shared" si="119"/>
        <v>0</v>
      </c>
      <c r="V657" s="1239">
        <f t="shared" si="122"/>
        <v>0</v>
      </c>
    </row>
    <row r="658" spans="7:22" ht="13.2">
      <c r="G658" s="1239"/>
      <c r="H658" s="1220"/>
      <c r="I658" s="482"/>
      <c r="J658" s="1203"/>
      <c r="K658" s="1234"/>
      <c r="L658" s="1235"/>
      <c r="M658" s="1235"/>
      <c r="N658" s="1236"/>
      <c r="O658" s="1235"/>
      <c r="P658" s="1234"/>
    </row>
    <row r="659" spans="7:22" ht="13.2">
      <c r="G659" s="1239"/>
      <c r="H659" s="1220"/>
      <c r="I659" s="482"/>
      <c r="J659" s="1203"/>
      <c r="K659" s="1234"/>
      <c r="L659" s="1235"/>
      <c r="M659" s="1235"/>
      <c r="N659" s="1236"/>
      <c r="O659" s="1235"/>
      <c r="P659" s="1234"/>
    </row>
    <row r="660" spans="7:22" ht="13.2">
      <c r="G660" s="1239"/>
      <c r="H660" s="1220"/>
      <c r="I660" s="482"/>
      <c r="J660" s="1203"/>
      <c r="K660" s="1234"/>
      <c r="L660" s="1235"/>
      <c r="M660" s="1235"/>
      <c r="N660" s="1236"/>
      <c r="O660" s="1235"/>
      <c r="P660" s="1234"/>
    </row>
    <row r="661" spans="7:22" ht="13.2">
      <c r="G661" s="1239"/>
      <c r="H661" s="1220"/>
      <c r="I661" s="482"/>
      <c r="J661" s="1203"/>
      <c r="K661" s="1234"/>
      <c r="L661" s="1235"/>
      <c r="M661" s="1235"/>
      <c r="N661" s="1236"/>
      <c r="O661" s="1235"/>
      <c r="P661" s="1234"/>
    </row>
    <row r="662" spans="7:22" ht="13.2">
      <c r="G662" s="1239"/>
      <c r="H662" s="1220"/>
      <c r="I662" s="482"/>
      <c r="J662" s="1203"/>
      <c r="K662" s="1234"/>
      <c r="L662" s="1235"/>
      <c r="M662" s="1235"/>
      <c r="N662" s="1236"/>
      <c r="O662" s="1235"/>
      <c r="P662" s="1234"/>
    </row>
    <row r="663" spans="7:22" ht="13.2">
      <c r="G663" s="1239"/>
      <c r="H663" s="1220"/>
      <c r="I663" s="482"/>
      <c r="J663" s="1203"/>
      <c r="K663" s="1234"/>
      <c r="L663" s="1235"/>
      <c r="M663" s="1235"/>
      <c r="N663" s="1236"/>
      <c r="O663" s="1235"/>
      <c r="P663" s="1234"/>
    </row>
    <row r="664" spans="7:22" ht="13.2">
      <c r="G664" s="1239"/>
      <c r="H664" s="1220"/>
      <c r="I664" s="482"/>
      <c r="J664" s="1203"/>
      <c r="K664" s="1234"/>
      <c r="L664" s="1235"/>
      <c r="M664" s="1235"/>
      <c r="N664" s="1236"/>
      <c r="O664" s="1235"/>
      <c r="P664" s="1234"/>
    </row>
    <row r="665" spans="7:22" ht="13.2">
      <c r="G665" s="1239"/>
      <c r="H665" s="1220"/>
      <c r="I665" s="482"/>
      <c r="J665" s="1203"/>
      <c r="K665" s="1234"/>
      <c r="L665" s="1235"/>
      <c r="M665" s="1235"/>
      <c r="N665" s="1236"/>
      <c r="O665" s="1235"/>
      <c r="P665" s="1234"/>
    </row>
    <row r="666" spans="7:22" ht="13.2">
      <c r="G666" s="1239"/>
      <c r="H666" s="1220"/>
      <c r="I666" s="482"/>
      <c r="J666" s="1203"/>
      <c r="K666" s="1234"/>
      <c r="L666" s="1235"/>
      <c r="M666" s="1235"/>
      <c r="N666" s="1236"/>
      <c r="O666" s="1235"/>
      <c r="P666" s="1234"/>
    </row>
    <row r="667" spans="7:22" ht="13.2">
      <c r="G667" s="1239"/>
      <c r="H667" s="1220"/>
      <c r="I667" s="482"/>
      <c r="J667" s="1203"/>
      <c r="K667" s="1234"/>
      <c r="L667" s="1235"/>
      <c r="M667" s="1235"/>
      <c r="N667" s="1236"/>
      <c r="O667" s="1235"/>
      <c r="P667" s="1234"/>
    </row>
    <row r="668" spans="7:22" ht="13.2">
      <c r="G668" s="1239"/>
      <c r="H668" s="1220"/>
      <c r="I668" s="482"/>
      <c r="J668" s="1203"/>
      <c r="K668" s="1234"/>
      <c r="L668" s="1235"/>
      <c r="M668" s="1235"/>
      <c r="N668" s="1236"/>
      <c r="O668" s="1235"/>
      <c r="P668" s="1234"/>
    </row>
    <row r="669" spans="7:22" ht="13.2">
      <c r="G669" s="1239"/>
      <c r="H669" s="1220"/>
      <c r="I669" s="482"/>
      <c r="J669" s="1203"/>
      <c r="K669" s="1234"/>
      <c r="L669" s="1235"/>
      <c r="M669" s="1235"/>
      <c r="N669" s="1236"/>
      <c r="O669" s="1235"/>
      <c r="P669" s="1234"/>
    </row>
    <row r="670" spans="7:22" ht="13.2">
      <c r="G670" s="1239"/>
      <c r="H670" s="1220"/>
      <c r="I670" s="482"/>
      <c r="J670" s="1203"/>
      <c r="K670" s="1234"/>
      <c r="L670" s="1235"/>
      <c r="M670" s="1235"/>
      <c r="N670" s="1236"/>
      <c r="O670" s="1235"/>
      <c r="P670" s="1234"/>
    </row>
    <row r="671" spans="7:22" ht="13.2">
      <c r="G671" s="1239"/>
      <c r="H671" s="1220"/>
      <c r="I671" s="482"/>
      <c r="J671" s="1203"/>
      <c r="K671" s="1234"/>
      <c r="L671" s="1235"/>
      <c r="M671" s="1235"/>
      <c r="N671" s="1236"/>
      <c r="O671" s="1235"/>
      <c r="P671" s="1234"/>
    </row>
    <row r="672" spans="7:22" ht="13.2">
      <c r="G672" s="1239"/>
      <c r="H672" s="1220"/>
      <c r="I672" s="482"/>
      <c r="J672" s="1203"/>
      <c r="K672" s="1234"/>
      <c r="L672" s="1235"/>
      <c r="M672" s="1235"/>
      <c r="N672" s="1236"/>
      <c r="O672" s="1235"/>
      <c r="P672" s="1234"/>
    </row>
    <row r="673" spans="7:16" ht="13.2">
      <c r="G673" s="1239"/>
      <c r="H673" s="1220"/>
      <c r="I673" s="482"/>
      <c r="J673" s="1203"/>
      <c r="K673" s="1234"/>
      <c r="L673" s="1235"/>
      <c r="M673" s="1235"/>
      <c r="N673" s="1236"/>
      <c r="O673" s="1235"/>
      <c r="P673" s="1234"/>
    </row>
    <row r="674" spans="7:16" ht="13.2">
      <c r="G674" s="1239"/>
      <c r="H674" s="1220"/>
      <c r="I674" s="482"/>
      <c r="J674" s="1203"/>
      <c r="K674" s="1234"/>
      <c r="L674" s="1235"/>
      <c r="M674" s="1235"/>
      <c r="N674" s="1236"/>
      <c r="O674" s="1235"/>
      <c r="P674" s="1234"/>
    </row>
    <row r="675" spans="7:16" ht="13.2">
      <c r="G675" s="1239"/>
      <c r="H675" s="1220"/>
      <c r="I675" s="482"/>
      <c r="J675" s="1203"/>
      <c r="K675" s="1234"/>
      <c r="L675" s="1235"/>
      <c r="M675" s="1235"/>
      <c r="N675" s="1236"/>
      <c r="O675" s="1235"/>
      <c r="P675" s="1234"/>
    </row>
    <row r="676" spans="7:16" ht="13.2">
      <c r="G676" s="1239"/>
      <c r="H676" s="1220"/>
      <c r="I676" s="482"/>
      <c r="J676" s="1203"/>
      <c r="K676" s="1234"/>
      <c r="L676" s="1235"/>
      <c r="M676" s="1235"/>
      <c r="N676" s="1236"/>
      <c r="O676" s="1235"/>
      <c r="P676" s="1234"/>
    </row>
    <row r="677" spans="7:16" ht="13.2">
      <c r="G677" s="1239"/>
      <c r="H677" s="1220"/>
      <c r="I677" s="482"/>
      <c r="J677" s="1203"/>
      <c r="K677" s="1234"/>
      <c r="L677" s="1235"/>
      <c r="M677" s="1235"/>
      <c r="N677" s="1236"/>
      <c r="O677" s="1235"/>
      <c r="P677" s="1234"/>
    </row>
    <row r="678" spans="7:16" ht="13.2">
      <c r="G678" s="1239"/>
      <c r="H678" s="1220"/>
      <c r="I678" s="482"/>
      <c r="J678" s="1203"/>
      <c r="K678" s="1234"/>
      <c r="L678" s="1235"/>
      <c r="M678" s="1235"/>
      <c r="N678" s="1236"/>
      <c r="O678" s="1235"/>
      <c r="P678" s="1234"/>
    </row>
    <row r="679" spans="7:16" ht="13.2">
      <c r="G679" s="1239"/>
      <c r="H679" s="1220"/>
      <c r="I679" s="482"/>
      <c r="J679" s="1203"/>
      <c r="K679" s="1234"/>
      <c r="L679" s="1235"/>
      <c r="M679" s="1235"/>
      <c r="N679" s="1236"/>
      <c r="O679" s="1235"/>
      <c r="P679" s="1234"/>
    </row>
    <row r="680" spans="7:16" ht="13.2">
      <c r="G680" s="1239"/>
      <c r="H680" s="1220"/>
      <c r="I680" s="482"/>
      <c r="J680" s="1203"/>
      <c r="K680" s="1234"/>
      <c r="L680" s="1235"/>
      <c r="M680" s="1235"/>
      <c r="N680" s="1236"/>
      <c r="O680" s="1235"/>
      <c r="P680" s="1234"/>
    </row>
    <row r="681" spans="7:16" ht="13.2">
      <c r="G681" s="1239"/>
      <c r="H681" s="1220"/>
      <c r="I681" s="482"/>
      <c r="J681" s="1203"/>
      <c r="K681" s="1234"/>
      <c r="L681" s="1235"/>
      <c r="M681" s="1235"/>
      <c r="N681" s="1236"/>
      <c r="O681" s="1235"/>
      <c r="P681" s="1234"/>
    </row>
    <row r="682" spans="7:16" ht="13.2">
      <c r="G682" s="1239"/>
      <c r="H682" s="1220"/>
      <c r="I682" s="482"/>
      <c r="J682" s="1203"/>
      <c r="K682" s="1234"/>
      <c r="L682" s="1235"/>
      <c r="M682" s="1235"/>
      <c r="N682" s="1236"/>
      <c r="O682" s="1235"/>
      <c r="P682" s="1234"/>
    </row>
    <row r="683" spans="7:16" ht="13.2">
      <c r="G683" s="1239"/>
      <c r="H683" s="1220"/>
      <c r="I683" s="482"/>
      <c r="J683" s="1203"/>
      <c r="K683" s="1234"/>
      <c r="L683" s="1235"/>
      <c r="M683" s="1235"/>
      <c r="N683" s="1236"/>
      <c r="O683" s="1235"/>
      <c r="P683" s="1234"/>
    </row>
    <row r="684" spans="7:16" ht="13.2">
      <c r="G684" s="1239"/>
      <c r="H684" s="1220"/>
      <c r="I684" s="482"/>
      <c r="J684" s="1203"/>
      <c r="K684" s="1234"/>
      <c r="L684" s="1235"/>
      <c r="M684" s="1235"/>
      <c r="N684" s="1236"/>
      <c r="O684" s="1235"/>
      <c r="P684" s="1234"/>
    </row>
    <row r="685" spans="7:16" ht="13.2">
      <c r="G685" s="1239"/>
      <c r="H685" s="1220"/>
      <c r="I685" s="482"/>
      <c r="J685" s="1203"/>
      <c r="K685" s="1234"/>
      <c r="L685" s="1235"/>
      <c r="M685" s="1235"/>
      <c r="N685" s="1236"/>
      <c r="O685" s="1235"/>
      <c r="P685" s="1234"/>
    </row>
    <row r="686" spans="7:16" ht="13.2">
      <c r="G686" s="1239"/>
      <c r="H686" s="1220"/>
      <c r="I686" s="482"/>
      <c r="J686" s="1203"/>
      <c r="K686" s="1234"/>
      <c r="L686" s="1235"/>
      <c r="M686" s="1235"/>
      <c r="N686" s="1236"/>
      <c r="O686" s="1235"/>
      <c r="P686" s="1234"/>
    </row>
    <row r="687" spans="7:16" ht="13.2">
      <c r="G687" s="1239"/>
      <c r="H687" s="1220"/>
      <c r="I687" s="482"/>
      <c r="J687" s="1203"/>
      <c r="K687" s="1234"/>
      <c r="L687" s="1235"/>
      <c r="M687" s="1235"/>
      <c r="N687" s="1236"/>
      <c r="O687" s="1235"/>
      <c r="P687" s="1234"/>
    </row>
    <row r="688" spans="7:16" ht="13.2">
      <c r="G688" s="1239"/>
      <c r="H688" s="1220"/>
      <c r="I688" s="482"/>
      <c r="J688" s="1203"/>
      <c r="K688" s="1234"/>
      <c r="L688" s="1235"/>
      <c r="M688" s="1235"/>
      <c r="N688" s="1236"/>
      <c r="O688" s="1235"/>
      <c r="P688" s="1234"/>
    </row>
    <row r="689" spans="7:16" ht="13.2">
      <c r="G689" s="1239"/>
      <c r="H689" s="1220"/>
      <c r="I689" s="482"/>
      <c r="J689" s="1203"/>
      <c r="K689" s="1234"/>
      <c r="L689" s="1235"/>
      <c r="M689" s="1235"/>
      <c r="N689" s="1236"/>
      <c r="O689" s="1235"/>
      <c r="P689" s="1234"/>
    </row>
    <row r="690" spans="7:16" ht="13.2">
      <c r="G690" s="1239"/>
      <c r="H690" s="1220"/>
      <c r="I690" s="482"/>
      <c r="J690" s="1203"/>
      <c r="K690" s="1234"/>
      <c r="L690" s="1235"/>
      <c r="M690" s="1235"/>
      <c r="N690" s="1236"/>
      <c r="O690" s="1235"/>
      <c r="P690" s="1234"/>
    </row>
    <row r="691" spans="7:16" ht="13.2">
      <c r="G691" s="1239"/>
      <c r="H691" s="1220"/>
      <c r="I691" s="482"/>
      <c r="J691" s="1203"/>
      <c r="K691" s="1234"/>
      <c r="L691" s="1235"/>
      <c r="M691" s="1235"/>
      <c r="N691" s="1236"/>
      <c r="O691" s="1235"/>
      <c r="P691" s="1234"/>
    </row>
    <row r="692" spans="7:16" ht="13.2">
      <c r="G692" s="1239"/>
      <c r="H692" s="1220"/>
      <c r="I692" s="482"/>
      <c r="J692" s="1203"/>
      <c r="K692" s="1234"/>
      <c r="L692" s="1235"/>
      <c r="M692" s="1235"/>
      <c r="N692" s="1236"/>
      <c r="O692" s="1235"/>
      <c r="P692" s="1234"/>
    </row>
    <row r="693" spans="7:16" ht="13.2">
      <c r="G693" s="1239"/>
      <c r="H693" s="1220"/>
      <c r="I693" s="482"/>
      <c r="J693" s="1203"/>
      <c r="K693" s="1234"/>
      <c r="L693" s="1235"/>
      <c r="M693" s="1235"/>
      <c r="N693" s="1236"/>
      <c r="O693" s="1235"/>
      <c r="P693" s="1234"/>
    </row>
    <row r="694" spans="7:16" ht="13.2">
      <c r="G694" s="1239"/>
      <c r="H694" s="1220"/>
      <c r="I694" s="482"/>
      <c r="J694" s="1203"/>
      <c r="K694" s="1234"/>
      <c r="L694" s="1235"/>
      <c r="M694" s="1235"/>
      <c r="N694" s="1236"/>
      <c r="O694" s="1235"/>
      <c r="P694" s="1234"/>
    </row>
    <row r="695" spans="7:16" ht="13.2">
      <c r="G695" s="1239"/>
      <c r="H695" s="1220"/>
      <c r="I695" s="482"/>
      <c r="J695" s="1203"/>
      <c r="K695" s="1234"/>
      <c r="L695" s="1235"/>
      <c r="M695" s="1235"/>
      <c r="N695" s="1236"/>
      <c r="O695" s="1235"/>
      <c r="P695" s="1234"/>
    </row>
    <row r="696" spans="7:16" ht="13.2">
      <c r="G696" s="1239"/>
      <c r="H696" s="1220"/>
      <c r="I696" s="482"/>
      <c r="J696" s="1203"/>
      <c r="K696" s="1234"/>
      <c r="L696" s="1235"/>
      <c r="M696" s="1235"/>
      <c r="N696" s="1236"/>
      <c r="O696" s="1235"/>
      <c r="P696" s="1234"/>
    </row>
    <row r="697" spans="7:16" ht="13.2">
      <c r="G697" s="1239"/>
      <c r="H697" s="1220"/>
      <c r="I697" s="482"/>
      <c r="J697" s="1203"/>
      <c r="K697" s="1234"/>
      <c r="L697" s="1235"/>
      <c r="M697" s="1235"/>
      <c r="N697" s="1236"/>
      <c r="O697" s="1235"/>
      <c r="P697" s="1234"/>
    </row>
    <row r="698" spans="7:16" ht="13.2">
      <c r="G698" s="1239"/>
      <c r="H698" s="1220"/>
      <c r="I698" s="482"/>
      <c r="J698" s="1203"/>
      <c r="K698" s="1234"/>
      <c r="L698" s="1235"/>
      <c r="M698" s="1235"/>
      <c r="N698" s="1236"/>
      <c r="O698" s="1235"/>
      <c r="P698" s="1234"/>
    </row>
    <row r="699" spans="7:16" ht="13.2">
      <c r="G699" s="1239"/>
      <c r="H699" s="1220"/>
      <c r="I699" s="482"/>
      <c r="J699" s="1203"/>
      <c r="K699" s="1234"/>
      <c r="L699" s="1235"/>
      <c r="M699" s="1235"/>
      <c r="N699" s="1236"/>
      <c r="O699" s="1235"/>
      <c r="P699" s="1234"/>
    </row>
    <row r="700" spans="7:16" ht="13.2">
      <c r="G700" s="1239"/>
      <c r="H700" s="1220"/>
      <c r="I700" s="482"/>
      <c r="J700" s="1203"/>
      <c r="K700" s="1234"/>
      <c r="L700" s="1235"/>
      <c r="M700" s="1235"/>
      <c r="N700" s="1236"/>
      <c r="O700" s="1235"/>
      <c r="P700" s="1234"/>
    </row>
    <row r="701" spans="7:16" ht="13.2">
      <c r="G701" s="1239"/>
      <c r="H701" s="1220"/>
      <c r="I701" s="482"/>
      <c r="J701" s="1203"/>
      <c r="K701" s="1234"/>
      <c r="L701" s="1235"/>
      <c r="M701" s="1235"/>
      <c r="N701" s="1236"/>
      <c r="O701" s="1235"/>
      <c r="P701" s="1234"/>
    </row>
    <row r="702" spans="7:16" ht="13.2">
      <c r="G702" s="1239"/>
      <c r="H702" s="1220"/>
      <c r="I702" s="482"/>
      <c r="J702" s="1203"/>
      <c r="K702" s="1234"/>
      <c r="L702" s="1235"/>
      <c r="M702" s="1235"/>
      <c r="N702" s="1236"/>
      <c r="O702" s="1235"/>
      <c r="P702" s="1234"/>
    </row>
    <row r="703" spans="7:16" ht="13.2">
      <c r="G703" s="1239"/>
      <c r="H703" s="1220"/>
      <c r="I703" s="482"/>
      <c r="J703" s="1203"/>
      <c r="K703" s="1234"/>
      <c r="L703" s="1235"/>
      <c r="M703" s="1235"/>
      <c r="N703" s="1236"/>
      <c r="O703" s="1235"/>
      <c r="P703" s="1234"/>
    </row>
    <row r="704" spans="7:16" ht="13.2">
      <c r="G704" s="1239"/>
      <c r="H704" s="1220"/>
      <c r="I704" s="482"/>
      <c r="J704" s="1203"/>
      <c r="K704" s="1234"/>
      <c r="L704" s="1235"/>
      <c r="M704" s="1235"/>
      <c r="N704" s="1236"/>
      <c r="O704" s="1235"/>
      <c r="P704" s="1234"/>
    </row>
    <row r="705" spans="7:16" ht="13.2">
      <c r="G705" s="1239"/>
      <c r="H705" s="1220"/>
      <c r="I705" s="482"/>
      <c r="J705" s="1203"/>
      <c r="K705" s="1234"/>
      <c r="L705" s="1235"/>
      <c r="M705" s="1235"/>
      <c r="N705" s="1236"/>
      <c r="O705" s="1235"/>
      <c r="P705" s="1234"/>
    </row>
    <row r="706" spans="7:16" ht="13.2">
      <c r="G706" s="1239"/>
      <c r="H706" s="1220"/>
      <c r="I706" s="482"/>
      <c r="J706" s="1203"/>
      <c r="K706" s="1234"/>
      <c r="L706" s="1235"/>
      <c r="M706" s="1235"/>
      <c r="N706" s="1236"/>
      <c r="O706" s="1235"/>
      <c r="P706" s="1234"/>
    </row>
    <row r="707" spans="7:16" ht="13.2">
      <c r="G707" s="1239"/>
      <c r="H707" s="1220"/>
      <c r="I707" s="482"/>
      <c r="J707" s="1203"/>
      <c r="K707" s="1234"/>
      <c r="L707" s="1235"/>
      <c r="M707" s="1244"/>
      <c r="N707" s="1236"/>
      <c r="O707" s="1244"/>
      <c r="P707" s="1234"/>
    </row>
    <row r="708" spans="7:16" ht="13.2">
      <c r="G708" s="1239"/>
      <c r="H708" s="1220"/>
      <c r="I708" s="482"/>
      <c r="J708" s="1203"/>
      <c r="K708" s="1234"/>
      <c r="L708" s="1235"/>
      <c r="M708" s="1244"/>
      <c r="N708" s="1236"/>
      <c r="O708" s="1244"/>
      <c r="P708" s="1234"/>
    </row>
    <row r="709" spans="7:16" ht="13.2">
      <c r="G709" s="1239"/>
      <c r="H709" s="1220"/>
      <c r="I709" s="482"/>
      <c r="J709" s="1203"/>
      <c r="K709" s="1234"/>
      <c r="L709" s="1235"/>
      <c r="M709" s="1244"/>
      <c r="N709" s="1236"/>
      <c r="O709" s="1244"/>
      <c r="P709" s="1234"/>
    </row>
    <row r="710" spans="7:16" ht="13.2">
      <c r="G710" s="1239"/>
      <c r="H710" s="1220"/>
      <c r="I710" s="482"/>
      <c r="J710" s="1203"/>
      <c r="K710" s="1234"/>
      <c r="L710" s="1235"/>
      <c r="M710" s="1244"/>
      <c r="N710" s="1236"/>
      <c r="O710" s="1244"/>
      <c r="P710" s="1234"/>
    </row>
    <row r="711" spans="7:16" ht="13.2">
      <c r="G711" s="1239"/>
      <c r="H711" s="1220"/>
      <c r="I711" s="482"/>
      <c r="J711" s="1203"/>
      <c r="K711" s="1234"/>
      <c r="L711" s="1235"/>
      <c r="M711" s="1244"/>
      <c r="N711" s="1236"/>
      <c r="O711" s="1244"/>
      <c r="P711" s="1234"/>
    </row>
    <row r="712" spans="7:16" ht="13.2">
      <c r="G712" s="1239"/>
      <c r="H712" s="1220"/>
      <c r="I712" s="482"/>
      <c r="J712" s="1203"/>
      <c r="K712" s="1234"/>
      <c r="L712" s="1235"/>
      <c r="M712" s="1244"/>
      <c r="N712" s="1236"/>
      <c r="O712" s="1244"/>
      <c r="P712" s="1234"/>
    </row>
    <row r="713" spans="7:16" ht="13.2">
      <c r="G713" s="1239"/>
      <c r="H713" s="1220"/>
      <c r="I713" s="482"/>
      <c r="J713" s="1203"/>
      <c r="K713" s="1234"/>
      <c r="L713" s="1235"/>
      <c r="M713" s="1244"/>
      <c r="N713" s="1236"/>
      <c r="O713" s="1244"/>
      <c r="P713" s="1234"/>
    </row>
    <row r="714" spans="7:16" ht="13.2">
      <c r="G714" s="1239"/>
      <c r="H714" s="1220"/>
      <c r="I714" s="482"/>
      <c r="J714" s="1203"/>
      <c r="K714" s="1234"/>
      <c r="L714" s="1235"/>
      <c r="M714" s="1244"/>
      <c r="N714" s="1236"/>
      <c r="O714" s="1244"/>
      <c r="P714" s="1234"/>
    </row>
    <row r="715" spans="7:16" ht="13.2">
      <c r="G715" s="1239"/>
      <c r="H715" s="1220"/>
      <c r="I715" s="482"/>
      <c r="J715" s="1203"/>
      <c r="K715" s="1234"/>
      <c r="L715" s="1235"/>
      <c r="M715" s="1244"/>
      <c r="N715" s="1236"/>
      <c r="O715" s="1244"/>
      <c r="P715" s="1234"/>
    </row>
    <row r="716" spans="7:16" ht="13.2">
      <c r="G716" s="1239"/>
      <c r="H716" s="1220"/>
      <c r="I716" s="482"/>
      <c r="J716" s="1203"/>
      <c r="K716" s="1234"/>
      <c r="L716" s="1235"/>
      <c r="M716" s="1244"/>
      <c r="N716" s="1236"/>
      <c r="O716" s="1244"/>
      <c r="P716" s="1234"/>
    </row>
    <row r="717" spans="7:16" ht="13.2">
      <c r="G717" s="1239"/>
      <c r="H717" s="1220"/>
      <c r="I717" s="482"/>
      <c r="J717" s="1203"/>
      <c r="K717" s="1234"/>
      <c r="L717" s="1235"/>
      <c r="M717" s="1244"/>
      <c r="N717" s="1236"/>
      <c r="O717" s="1244"/>
      <c r="P717" s="1234"/>
    </row>
    <row r="718" spans="7:16" ht="13.2">
      <c r="G718" s="1239"/>
      <c r="H718" s="1220"/>
      <c r="I718" s="482"/>
      <c r="J718" s="1203"/>
      <c r="K718" s="1234"/>
      <c r="L718" s="1235"/>
      <c r="M718" s="1244"/>
      <c r="N718" s="1236"/>
      <c r="O718" s="1244"/>
      <c r="P718" s="1234"/>
    </row>
    <row r="719" spans="7:16" ht="13.2">
      <c r="G719" s="1239"/>
      <c r="H719" s="1220"/>
      <c r="I719" s="482"/>
      <c r="J719" s="1203"/>
      <c r="K719" s="1234"/>
      <c r="L719" s="1235"/>
      <c r="M719" s="1244"/>
      <c r="N719" s="1236"/>
      <c r="O719" s="1244"/>
      <c r="P719" s="1234"/>
    </row>
    <row r="720" spans="7:16" ht="13.2">
      <c r="G720" s="1239"/>
      <c r="H720" s="1220"/>
      <c r="I720" s="482"/>
      <c r="J720" s="1203"/>
      <c r="K720" s="1234"/>
      <c r="L720" s="1235"/>
      <c r="M720" s="1244"/>
      <c r="N720" s="1236"/>
      <c r="O720" s="1244"/>
      <c r="P720" s="1234"/>
    </row>
    <row r="721" spans="7:16" ht="13.2">
      <c r="G721" s="1239"/>
      <c r="H721" s="1220"/>
      <c r="I721" s="482"/>
      <c r="J721" s="1203"/>
      <c r="K721" s="1234"/>
      <c r="L721" s="1235"/>
      <c r="M721" s="1244"/>
      <c r="N721" s="1236"/>
      <c r="O721" s="1244"/>
      <c r="P721" s="1234"/>
    </row>
    <row r="722" spans="7:16" ht="13.2">
      <c r="G722" s="1239"/>
      <c r="H722" s="1220"/>
      <c r="I722" s="482"/>
      <c r="J722" s="1203"/>
      <c r="K722" s="1234"/>
      <c r="L722" s="1235"/>
      <c r="M722" s="1244"/>
      <c r="N722" s="1236"/>
      <c r="O722" s="1244"/>
      <c r="P722" s="1234"/>
    </row>
    <row r="723" spans="7:16" ht="13.2">
      <c r="G723" s="1239"/>
      <c r="H723" s="1220"/>
      <c r="I723" s="482"/>
      <c r="J723" s="1203"/>
      <c r="K723" s="1234"/>
      <c r="L723" s="1235"/>
      <c r="M723" s="1244"/>
      <c r="N723" s="1236"/>
      <c r="O723" s="1244"/>
      <c r="P723" s="1234"/>
    </row>
    <row r="724" spans="7:16" ht="13.2">
      <c r="G724" s="1239"/>
      <c r="H724" s="1220"/>
      <c r="I724" s="482"/>
      <c r="J724" s="1203"/>
      <c r="K724" s="1234"/>
      <c r="L724" s="1235"/>
      <c r="M724" s="1244"/>
      <c r="N724" s="1236"/>
      <c r="O724" s="1244"/>
      <c r="P724" s="1234"/>
    </row>
    <row r="725" spans="7:16" ht="13.2">
      <c r="G725" s="1239"/>
      <c r="H725" s="1220"/>
      <c r="I725" s="482"/>
      <c r="J725" s="1203"/>
      <c r="K725" s="1234"/>
      <c r="L725" s="1235"/>
      <c r="M725" s="1244"/>
      <c r="N725" s="1236"/>
      <c r="O725" s="1244"/>
      <c r="P725" s="1234"/>
    </row>
    <row r="726" spans="7:16" ht="13.2">
      <c r="G726" s="1239"/>
      <c r="H726" s="1220"/>
      <c r="I726" s="482"/>
      <c r="J726" s="1203"/>
      <c r="K726" s="1234"/>
      <c r="L726" s="1235"/>
      <c r="M726" s="1244"/>
      <c r="N726" s="1236"/>
      <c r="O726" s="1244"/>
      <c r="P726" s="1234"/>
    </row>
    <row r="727" spans="7:16" ht="13.2">
      <c r="G727" s="1239"/>
      <c r="H727" s="1220"/>
      <c r="I727" s="482"/>
      <c r="J727" s="1203"/>
      <c r="K727" s="1234"/>
      <c r="L727" s="1235"/>
      <c r="M727" s="1244"/>
      <c r="N727" s="1236"/>
      <c r="O727" s="1244"/>
      <c r="P727" s="1234"/>
    </row>
    <row r="728" spans="7:16" ht="13.2">
      <c r="G728" s="1239"/>
      <c r="H728" s="6"/>
      <c r="I728" s="482"/>
      <c r="J728" s="1203"/>
      <c r="K728" s="1234"/>
      <c r="L728" s="1235"/>
      <c r="M728" s="1244"/>
      <c r="N728" s="1236"/>
      <c r="O728" s="1244"/>
      <c r="P728" s="1234"/>
    </row>
    <row r="729" spans="7:16" ht="13.2">
      <c r="G729" s="1239"/>
      <c r="H729" s="6"/>
      <c r="I729" s="482"/>
      <c r="J729" s="1203"/>
      <c r="K729" s="1234"/>
      <c r="L729" s="1235"/>
      <c r="M729" s="1244"/>
      <c r="N729" s="1236"/>
      <c r="O729" s="1244"/>
      <c r="P729" s="1234"/>
    </row>
    <row r="730" spans="7:16" ht="13.2">
      <c r="G730" s="1239"/>
      <c r="H730" s="6"/>
      <c r="I730" s="482"/>
      <c r="J730" s="1203"/>
      <c r="K730" s="1234"/>
      <c r="L730" s="1235"/>
      <c r="M730" s="1244"/>
      <c r="N730" s="1236"/>
      <c r="O730" s="1244"/>
      <c r="P730" s="1234"/>
    </row>
    <row r="731" spans="7:16" ht="13.2">
      <c r="G731" s="1239"/>
      <c r="H731" s="6"/>
      <c r="I731" s="482"/>
      <c r="J731" s="1203"/>
      <c r="K731" s="1234"/>
      <c r="L731" s="1235"/>
      <c r="M731" s="1244"/>
      <c r="N731" s="1236"/>
      <c r="O731" s="1244"/>
      <c r="P731" s="1234"/>
    </row>
    <row r="732" spans="7:16" ht="13.2">
      <c r="G732" s="1239"/>
      <c r="H732" s="6"/>
      <c r="I732" s="482"/>
      <c r="J732" s="1203"/>
      <c r="K732" s="1234"/>
      <c r="L732" s="1235"/>
      <c r="M732" s="1244"/>
      <c r="N732" s="1236"/>
      <c r="O732" s="1244"/>
      <c r="P732" s="1234"/>
    </row>
    <row r="733" spans="7:16" ht="13.2">
      <c r="G733" s="1239"/>
      <c r="H733" s="6"/>
      <c r="I733" s="482"/>
      <c r="J733" s="1203"/>
      <c r="K733" s="1234"/>
      <c r="L733" s="1235"/>
      <c r="M733" s="1244"/>
      <c r="N733" s="1236"/>
      <c r="O733" s="1244"/>
      <c r="P733" s="1234"/>
    </row>
    <row r="734" spans="7:16" ht="13.2">
      <c r="G734" s="1239"/>
      <c r="H734" s="6"/>
      <c r="I734" s="482"/>
      <c r="J734" s="1203"/>
      <c r="K734" s="1234"/>
      <c r="L734" s="1235"/>
      <c r="M734" s="1244"/>
      <c r="N734" s="1236"/>
      <c r="O734" s="1244"/>
      <c r="P734" s="1234"/>
    </row>
    <row r="735" spans="7:16" ht="13.2">
      <c r="G735" s="1239"/>
      <c r="H735" s="6"/>
      <c r="I735" s="482"/>
      <c r="J735" s="1203"/>
      <c r="K735" s="1234"/>
      <c r="L735" s="1235"/>
      <c r="M735" s="1244"/>
      <c r="N735" s="1236"/>
      <c r="O735" s="1244"/>
      <c r="P735" s="1234"/>
    </row>
    <row r="736" spans="7:16" ht="13.2">
      <c r="G736" s="1239"/>
      <c r="H736" s="6"/>
      <c r="I736" s="482"/>
      <c r="J736" s="1203"/>
      <c r="K736" s="1234"/>
      <c r="L736" s="1235"/>
      <c r="M736" s="1244"/>
      <c r="N736" s="1236"/>
      <c r="O736" s="1244"/>
      <c r="P736" s="1234"/>
    </row>
    <row r="737" spans="7:16" ht="13.2">
      <c r="G737" s="1239"/>
      <c r="H737" s="6"/>
      <c r="I737" s="482"/>
      <c r="J737" s="1203"/>
      <c r="K737" s="1234"/>
      <c r="L737" s="1235"/>
      <c r="M737" s="1244"/>
      <c r="N737" s="1236"/>
      <c r="O737" s="1244"/>
      <c r="P737" s="1234"/>
    </row>
    <row r="738" spans="7:16" ht="13.2">
      <c r="G738" s="1239"/>
      <c r="H738" s="6"/>
      <c r="I738" s="482"/>
      <c r="J738" s="1203"/>
      <c r="K738" s="1234"/>
      <c r="L738" s="1235"/>
      <c r="M738" s="1244"/>
      <c r="N738" s="1236"/>
      <c r="O738" s="1244"/>
      <c r="P738" s="1234"/>
    </row>
    <row r="739" spans="7:16" ht="13.2">
      <c r="G739" s="1239"/>
      <c r="H739" s="6"/>
      <c r="I739" s="482"/>
      <c r="J739" s="1203"/>
      <c r="K739" s="1234"/>
      <c r="L739" s="1235"/>
      <c r="M739" s="1244"/>
      <c r="N739" s="1236"/>
      <c r="O739" s="1244"/>
      <c r="P739" s="1234"/>
    </row>
    <row r="740" spans="7:16" ht="13.2">
      <c r="G740" s="1239"/>
      <c r="H740" s="6"/>
      <c r="I740" s="482"/>
      <c r="J740" s="1203"/>
      <c r="K740" s="1234"/>
      <c r="L740" s="1235"/>
      <c r="M740" s="1244"/>
      <c r="N740" s="1236"/>
      <c r="O740" s="1244"/>
      <c r="P740" s="1234"/>
    </row>
    <row r="741" spans="7:16" ht="13.2">
      <c r="G741" s="1239"/>
      <c r="H741" s="6"/>
      <c r="I741" s="482"/>
      <c r="J741" s="1203"/>
      <c r="K741" s="1234"/>
      <c r="L741" s="1235"/>
      <c r="M741" s="1244"/>
      <c r="N741" s="1236"/>
      <c r="O741" s="1244"/>
      <c r="P741" s="1234"/>
    </row>
    <row r="742" spans="7:16" ht="13.2">
      <c r="G742" s="1239"/>
      <c r="H742" s="6"/>
      <c r="I742" s="482"/>
      <c r="J742" s="1203"/>
      <c r="K742" s="1234"/>
      <c r="L742" s="1235"/>
      <c r="M742" s="1244"/>
      <c r="N742" s="1236"/>
      <c r="O742" s="1244"/>
      <c r="P742" s="1234"/>
    </row>
    <row r="743" spans="7:16" ht="13.2">
      <c r="G743" s="1239"/>
      <c r="H743" s="6"/>
      <c r="I743" s="482"/>
      <c r="J743" s="1203"/>
      <c r="K743" s="1234"/>
      <c r="L743" s="1235"/>
      <c r="M743" s="1244"/>
      <c r="N743" s="1236"/>
      <c r="O743" s="1244"/>
      <c r="P743" s="1234"/>
    </row>
    <row r="744" spans="7:16" ht="13.2">
      <c r="G744" s="1239"/>
      <c r="H744" s="6"/>
      <c r="I744" s="482"/>
      <c r="J744" s="1203"/>
      <c r="K744" s="1234"/>
      <c r="L744" s="1235"/>
      <c r="M744" s="1244"/>
      <c r="N744" s="1236"/>
      <c r="O744" s="1244"/>
      <c r="P744" s="1234"/>
    </row>
    <row r="745" spans="7:16" ht="13.2">
      <c r="G745" s="1239"/>
      <c r="H745" s="6"/>
      <c r="I745" s="482"/>
      <c r="J745" s="1203"/>
      <c r="K745" s="1234"/>
      <c r="L745" s="1235"/>
      <c r="M745" s="1244"/>
      <c r="N745" s="1236"/>
      <c r="O745" s="1244"/>
      <c r="P745" s="1234"/>
    </row>
    <row r="746" spans="7:16" ht="13.2">
      <c r="G746" s="1239"/>
      <c r="H746" s="6"/>
      <c r="I746" s="482"/>
      <c r="J746" s="1203"/>
      <c r="K746" s="1234"/>
      <c r="L746" s="1235"/>
      <c r="M746" s="1244"/>
      <c r="N746" s="1236"/>
      <c r="O746" s="1244"/>
      <c r="P746" s="1234"/>
    </row>
    <row r="747" spans="7:16" ht="13.2">
      <c r="G747" s="1239"/>
      <c r="H747" s="6"/>
      <c r="I747" s="482"/>
      <c r="J747" s="1203"/>
      <c r="K747" s="1234"/>
      <c r="L747" s="1235"/>
      <c r="M747" s="1244"/>
      <c r="N747" s="1236"/>
      <c r="O747" s="1244"/>
      <c r="P747" s="1234"/>
    </row>
    <row r="748" spans="7:16" ht="13.2">
      <c r="G748" s="1239"/>
      <c r="H748" s="6"/>
      <c r="I748" s="482"/>
      <c r="J748" s="1203"/>
      <c r="K748" s="1234"/>
      <c r="L748" s="1235"/>
      <c r="M748" s="1244"/>
      <c r="N748" s="1236"/>
      <c r="O748" s="1244"/>
      <c r="P748" s="1234"/>
    </row>
    <row r="749" spans="7:16" ht="13.2">
      <c r="G749" s="1239"/>
      <c r="H749" s="6"/>
      <c r="I749" s="482"/>
      <c r="J749" s="1203"/>
      <c r="K749" s="1234"/>
      <c r="L749" s="1235"/>
      <c r="M749" s="1244"/>
      <c r="N749" s="1236"/>
      <c r="O749" s="1244"/>
      <c r="P749" s="1234"/>
    </row>
    <row r="750" spans="7:16" ht="13.2">
      <c r="G750" s="1239"/>
      <c r="H750" s="6"/>
      <c r="I750" s="482"/>
      <c r="J750" s="1203"/>
      <c r="K750" s="1234"/>
      <c r="L750" s="1235"/>
      <c r="M750" s="1244"/>
      <c r="N750" s="1236"/>
      <c r="O750" s="1244"/>
      <c r="P750" s="1234"/>
    </row>
    <row r="751" spans="7:16" ht="13.2">
      <c r="G751" s="1239"/>
      <c r="H751" s="6"/>
      <c r="I751" s="482"/>
      <c r="J751" s="1203"/>
      <c r="K751" s="1234"/>
      <c r="L751" s="1235"/>
      <c r="M751" s="1244"/>
      <c r="N751" s="1236"/>
      <c r="O751" s="1244"/>
      <c r="P751" s="1234"/>
    </row>
    <row r="752" spans="7:16" ht="13.2">
      <c r="G752" s="1239"/>
      <c r="H752" s="6"/>
      <c r="I752" s="482"/>
      <c r="J752" s="1203"/>
      <c r="K752" s="1234"/>
      <c r="L752" s="1235"/>
      <c r="M752" s="1244"/>
      <c r="N752" s="1236"/>
      <c r="O752" s="1244"/>
      <c r="P752" s="1234"/>
    </row>
    <row r="753" spans="7:16" ht="13.2">
      <c r="G753" s="1239"/>
      <c r="H753" s="6"/>
      <c r="I753" s="482"/>
      <c r="J753" s="1203"/>
      <c r="K753" s="1234"/>
      <c r="L753" s="1235"/>
      <c r="M753" s="1244"/>
      <c r="N753" s="1236"/>
      <c r="O753" s="1244"/>
      <c r="P753" s="1234"/>
    </row>
    <row r="754" spans="7:16" ht="13.2">
      <c r="G754" s="1239"/>
      <c r="H754" s="6"/>
      <c r="I754" s="482"/>
      <c r="J754" s="1203"/>
      <c r="K754" s="1234"/>
      <c r="L754" s="1235"/>
      <c r="M754" s="1244"/>
      <c r="N754" s="1236"/>
      <c r="O754" s="1244"/>
      <c r="P754" s="1234"/>
    </row>
    <row r="755" spans="7:16" ht="13.2">
      <c r="G755" s="1239"/>
      <c r="H755" s="6"/>
      <c r="I755" s="482"/>
      <c r="J755" s="1203"/>
      <c r="K755" s="1234"/>
      <c r="L755" s="1235"/>
      <c r="M755" s="1244"/>
      <c r="N755" s="1236"/>
      <c r="O755" s="1244"/>
      <c r="P755" s="1234"/>
    </row>
    <row r="756" spans="7:16" ht="13.2">
      <c r="G756" s="1239"/>
      <c r="H756" s="6"/>
      <c r="I756" s="482"/>
      <c r="J756" s="1203"/>
      <c r="K756" s="1234"/>
      <c r="L756" s="1235"/>
      <c r="M756" s="1244"/>
      <c r="N756" s="1236"/>
      <c r="O756" s="1244"/>
      <c r="P756" s="1234"/>
    </row>
    <row r="757" spans="7:16" ht="13.2">
      <c r="G757" s="1239"/>
      <c r="H757" s="6"/>
      <c r="I757" s="482"/>
      <c r="J757" s="1203"/>
      <c r="K757" s="1234"/>
      <c r="L757" s="1235"/>
      <c r="M757" s="1244"/>
      <c r="N757" s="1236"/>
      <c r="O757" s="1244"/>
      <c r="P757" s="1234"/>
    </row>
    <row r="758" spans="7:16" ht="13.2">
      <c r="G758" s="1239"/>
      <c r="H758" s="6"/>
      <c r="I758" s="482"/>
      <c r="J758" s="1203"/>
      <c r="K758" s="1234"/>
      <c r="L758" s="1235"/>
      <c r="M758" s="1244"/>
      <c r="N758" s="1236"/>
      <c r="O758" s="1244"/>
      <c r="P758" s="1234"/>
    </row>
    <row r="759" spans="7:16" ht="13.2">
      <c r="G759" s="1239"/>
      <c r="H759" s="6"/>
      <c r="I759" s="482"/>
      <c r="J759" s="1203"/>
      <c r="K759" s="1234"/>
      <c r="L759" s="1235"/>
      <c r="M759" s="1244"/>
      <c r="N759" s="1236"/>
      <c r="O759" s="1244"/>
      <c r="P759" s="1234"/>
    </row>
    <row r="760" spans="7:16" ht="13.2">
      <c r="G760" s="1239"/>
      <c r="H760" s="6"/>
      <c r="I760" s="482"/>
      <c r="J760" s="1203"/>
      <c r="K760" s="1234"/>
      <c r="L760" s="1235"/>
      <c r="M760" s="1244"/>
      <c r="N760" s="1236"/>
      <c r="O760" s="1244"/>
      <c r="P760" s="1234"/>
    </row>
    <row r="761" spans="7:16" ht="13.2">
      <c r="G761" s="1239"/>
      <c r="H761" s="6"/>
      <c r="I761" s="482"/>
      <c r="J761" s="1203"/>
      <c r="K761" s="1234"/>
      <c r="L761" s="1235"/>
      <c r="M761" s="1244"/>
      <c r="N761" s="1236"/>
      <c r="O761" s="1244"/>
      <c r="P761" s="1234"/>
    </row>
    <row r="762" spans="7:16" ht="13.2">
      <c r="G762" s="1239"/>
      <c r="H762" s="6"/>
      <c r="I762" s="482"/>
      <c r="J762" s="1203"/>
      <c r="K762" s="1234"/>
      <c r="L762" s="1235"/>
      <c r="M762" s="1244"/>
      <c r="N762" s="1236"/>
      <c r="O762" s="1244"/>
      <c r="P762" s="1234"/>
    </row>
    <row r="763" spans="7:16" ht="13.2">
      <c r="G763" s="1239"/>
      <c r="H763" s="6"/>
      <c r="I763" s="482"/>
      <c r="J763" s="1203"/>
      <c r="K763" s="1234"/>
      <c r="L763" s="1235"/>
      <c r="M763" s="1244"/>
      <c r="N763" s="1236"/>
      <c r="O763" s="1244"/>
      <c r="P763" s="1234"/>
    </row>
    <row r="764" spans="7:16" ht="13.2">
      <c r="G764" s="1239"/>
      <c r="H764" s="6"/>
      <c r="I764" s="482"/>
      <c r="J764" s="1203"/>
      <c r="K764" s="1234"/>
      <c r="L764" s="1235"/>
      <c r="M764" s="1244"/>
      <c r="N764" s="1236"/>
      <c r="O764" s="1244"/>
      <c r="P764" s="1234"/>
    </row>
    <row r="765" spans="7:16" ht="13.2">
      <c r="G765" s="1239"/>
      <c r="H765" s="6"/>
      <c r="I765" s="482"/>
      <c r="J765" s="1203"/>
      <c r="K765" s="1234"/>
      <c r="L765" s="1235"/>
      <c r="M765" s="1244"/>
      <c r="N765" s="1236"/>
      <c r="O765" s="1244"/>
      <c r="P765" s="1234"/>
    </row>
    <row r="766" spans="7:16" ht="13.2">
      <c r="G766" s="1239"/>
      <c r="H766" s="6"/>
      <c r="I766" s="482"/>
      <c r="J766" s="1203"/>
      <c r="K766" s="1234"/>
      <c r="L766" s="1235"/>
      <c r="M766" s="1244"/>
      <c r="N766" s="1236"/>
      <c r="O766" s="1244"/>
      <c r="P766" s="1234"/>
    </row>
    <row r="767" spans="7:16" ht="13.2">
      <c r="G767" s="1239"/>
      <c r="H767" s="6"/>
      <c r="I767" s="482"/>
      <c r="J767" s="1203"/>
      <c r="K767" s="1234"/>
      <c r="L767" s="1235"/>
      <c r="M767" s="1244"/>
      <c r="N767" s="1236"/>
      <c r="O767" s="1244"/>
      <c r="P767" s="1234"/>
    </row>
    <row r="768" spans="7:16" ht="13.2">
      <c r="G768" s="1239"/>
      <c r="H768" s="6"/>
      <c r="I768" s="482"/>
      <c r="J768" s="1203"/>
      <c r="K768" s="1234"/>
      <c r="L768" s="1235"/>
      <c r="M768" s="1244"/>
      <c r="N768" s="1236"/>
      <c r="O768" s="1244"/>
      <c r="P768" s="1234"/>
    </row>
    <row r="769" spans="7:16" ht="13.2">
      <c r="G769" s="1239"/>
      <c r="H769" s="6"/>
      <c r="I769" s="482"/>
      <c r="J769" s="1203"/>
      <c r="K769" s="1234"/>
      <c r="L769" s="1235"/>
      <c r="M769" s="1244"/>
      <c r="N769" s="1236"/>
      <c r="O769" s="1244"/>
      <c r="P769" s="1234"/>
    </row>
    <row r="770" spans="7:16" ht="13.2">
      <c r="G770" s="1239"/>
      <c r="H770" s="6"/>
      <c r="I770" s="482"/>
      <c r="J770" s="1203"/>
      <c r="K770" s="1234"/>
      <c r="L770" s="1235"/>
      <c r="M770" s="1244"/>
      <c r="N770" s="1236"/>
      <c r="O770" s="1244"/>
      <c r="P770" s="1234"/>
    </row>
    <row r="771" spans="7:16" ht="13.2">
      <c r="G771" s="1239"/>
      <c r="H771" s="6"/>
      <c r="I771" s="482"/>
      <c r="J771" s="1203"/>
      <c r="K771" s="1234"/>
      <c r="L771" s="1235"/>
      <c r="M771" s="1244"/>
      <c r="N771" s="1236"/>
      <c r="O771" s="1244"/>
      <c r="P771" s="1234"/>
    </row>
    <row r="772" spans="7:16" ht="13.2">
      <c r="G772" s="1239"/>
      <c r="H772" s="6"/>
      <c r="I772" s="482"/>
      <c r="J772" s="1203"/>
      <c r="K772" s="1234"/>
      <c r="L772" s="1235"/>
      <c r="M772" s="1244"/>
      <c r="N772" s="1236"/>
      <c r="O772" s="1244"/>
      <c r="P772" s="1234"/>
    </row>
    <row r="773" spans="7:16" ht="13.2">
      <c r="G773" s="1239"/>
      <c r="H773" s="6"/>
      <c r="I773" s="482"/>
      <c r="J773" s="1203"/>
      <c r="K773" s="1234"/>
      <c r="L773" s="1235"/>
      <c r="M773" s="1244"/>
      <c r="N773" s="1236"/>
      <c r="O773" s="1244"/>
      <c r="P773" s="1234"/>
    </row>
    <row r="774" spans="7:16" ht="13.2">
      <c r="G774" s="1239"/>
      <c r="H774" s="6"/>
      <c r="I774" s="482"/>
      <c r="J774" s="1203"/>
      <c r="K774" s="1234"/>
      <c r="L774" s="1235"/>
      <c r="M774" s="1244"/>
      <c r="N774" s="1236"/>
      <c r="O774" s="1244"/>
      <c r="P774" s="1234"/>
    </row>
    <row r="775" spans="7:16" ht="13.2">
      <c r="G775" s="1239"/>
      <c r="H775" s="6"/>
      <c r="I775" s="482"/>
      <c r="J775" s="1203"/>
      <c r="K775" s="1234"/>
      <c r="L775" s="1235"/>
      <c r="M775" s="1244"/>
      <c r="N775" s="1236"/>
      <c r="O775" s="1244"/>
      <c r="P775" s="1234"/>
    </row>
    <row r="776" spans="7:16" ht="13.2">
      <c r="G776" s="1239"/>
      <c r="H776" s="6"/>
      <c r="I776" s="482"/>
      <c r="J776" s="1203"/>
      <c r="K776" s="1234"/>
      <c r="L776" s="1235"/>
      <c r="M776" s="1244"/>
      <c r="N776" s="1236"/>
      <c r="O776" s="1244"/>
      <c r="P776" s="1234"/>
    </row>
    <row r="777" spans="7:16" ht="13.2">
      <c r="G777" s="1239"/>
      <c r="H777" s="6"/>
      <c r="I777" s="482"/>
      <c r="J777" s="1203"/>
      <c r="K777" s="1234"/>
      <c r="L777" s="1235"/>
      <c r="M777" s="1244"/>
      <c r="N777" s="1236"/>
      <c r="O777" s="1244"/>
      <c r="P777" s="1234"/>
    </row>
    <row r="778" spans="7:16" ht="13.2">
      <c r="G778" s="1239"/>
      <c r="H778" s="6"/>
      <c r="I778" s="482"/>
      <c r="J778" s="1203"/>
      <c r="K778" s="1234"/>
      <c r="L778" s="1235"/>
      <c r="M778" s="1244"/>
      <c r="N778" s="1236"/>
      <c r="O778" s="1244"/>
      <c r="P778" s="1234"/>
    </row>
    <row r="779" spans="7:16" ht="13.2">
      <c r="G779" s="1239"/>
      <c r="H779" s="6"/>
      <c r="I779" s="482"/>
      <c r="J779" s="1203"/>
      <c r="K779" s="1234"/>
      <c r="L779" s="1235"/>
      <c r="M779" s="1244"/>
      <c r="N779" s="1236"/>
      <c r="O779" s="1244"/>
      <c r="P779" s="1234"/>
    </row>
    <row r="780" spans="7:16" ht="13.2">
      <c r="G780" s="1239"/>
      <c r="H780" s="6"/>
      <c r="I780" s="482"/>
      <c r="J780" s="1203"/>
      <c r="K780" s="1234"/>
      <c r="L780" s="1235"/>
      <c r="M780" s="1244"/>
      <c r="N780" s="1236"/>
      <c r="O780" s="1244"/>
      <c r="P780" s="1234"/>
    </row>
    <row r="781" spans="7:16" ht="13.2">
      <c r="G781" s="1239"/>
      <c r="H781" s="6"/>
      <c r="I781" s="482"/>
      <c r="J781" s="1203"/>
      <c r="K781" s="1234"/>
      <c r="L781" s="1235"/>
      <c r="M781" s="1244"/>
      <c r="N781" s="1236"/>
      <c r="O781" s="1244"/>
      <c r="P781" s="1234"/>
    </row>
    <row r="782" spans="7:16" ht="13.2">
      <c r="G782" s="1239"/>
      <c r="H782" s="6"/>
      <c r="I782" s="482"/>
      <c r="J782" s="1203"/>
      <c r="K782" s="1234"/>
      <c r="L782" s="1235"/>
      <c r="M782" s="1244"/>
      <c r="N782" s="1236"/>
      <c r="O782" s="1244"/>
      <c r="P782" s="1234"/>
    </row>
    <row r="783" spans="7:16" ht="13.2">
      <c r="G783" s="1239"/>
      <c r="H783" s="6"/>
      <c r="I783" s="482"/>
      <c r="J783" s="1203"/>
      <c r="K783" s="1234"/>
      <c r="L783" s="1235"/>
      <c r="M783" s="1244"/>
      <c r="N783" s="1236"/>
      <c r="O783" s="1244"/>
      <c r="P783" s="1234"/>
    </row>
    <row r="784" spans="7:16" ht="13.2">
      <c r="G784" s="1239"/>
      <c r="H784" s="6"/>
      <c r="I784" s="482"/>
      <c r="J784" s="1203"/>
      <c r="K784" s="1234"/>
      <c r="L784" s="1235"/>
      <c r="M784" s="1244"/>
      <c r="N784" s="1236"/>
      <c r="O784" s="1244"/>
      <c r="P784" s="1234"/>
    </row>
    <row r="785" spans="7:16" ht="13.2">
      <c r="G785" s="1239"/>
      <c r="H785" s="6"/>
      <c r="I785" s="482"/>
      <c r="J785" s="1203"/>
      <c r="K785" s="1234"/>
      <c r="L785" s="1235"/>
      <c r="M785" s="1244"/>
      <c r="N785" s="1236"/>
      <c r="O785" s="1244"/>
      <c r="P785" s="1234"/>
    </row>
    <row r="786" spans="7:16" ht="13.2">
      <c r="G786" s="1239"/>
      <c r="H786" s="6"/>
      <c r="I786" s="482"/>
      <c r="J786" s="1203"/>
      <c r="K786" s="1234"/>
      <c r="L786" s="1235"/>
      <c r="M786" s="1244"/>
      <c r="N786" s="1236"/>
      <c r="O786" s="1244"/>
      <c r="P786" s="1234"/>
    </row>
    <row r="787" spans="7:16" ht="13.2">
      <c r="G787" s="1239"/>
      <c r="H787" s="6"/>
      <c r="I787" s="482"/>
      <c r="J787" s="1203"/>
      <c r="K787" s="1234"/>
      <c r="L787" s="1235"/>
      <c r="M787" s="1244"/>
      <c r="N787" s="1236"/>
      <c r="O787" s="1244"/>
      <c r="P787" s="1234"/>
    </row>
    <row r="788" spans="7:16" ht="13.2">
      <c r="G788" s="1239"/>
      <c r="H788" s="6"/>
      <c r="I788" s="482"/>
      <c r="J788" s="1203"/>
      <c r="K788" s="1234"/>
      <c r="L788" s="1235"/>
      <c r="M788" s="1244"/>
      <c r="N788" s="1236"/>
      <c r="O788" s="1244"/>
      <c r="P788" s="1234"/>
    </row>
    <row r="789" spans="7:16" ht="13.2">
      <c r="G789" s="1239"/>
      <c r="H789" s="6"/>
      <c r="I789" s="482"/>
      <c r="J789" s="1203"/>
      <c r="K789" s="1234"/>
      <c r="L789" s="1235"/>
      <c r="M789" s="1244"/>
      <c r="N789" s="1236"/>
      <c r="O789" s="1244"/>
      <c r="P789" s="1234"/>
    </row>
    <row r="790" spans="7:16" ht="13.2">
      <c r="G790" s="1239"/>
      <c r="H790" s="6"/>
      <c r="I790" s="482"/>
      <c r="J790" s="1203"/>
      <c r="K790" s="1234"/>
      <c r="L790" s="1235"/>
      <c r="M790" s="1244"/>
      <c r="N790" s="1236"/>
      <c r="O790" s="1244"/>
      <c r="P790" s="1234"/>
    </row>
    <row r="791" spans="7:16" ht="13.2">
      <c r="G791" s="1239"/>
      <c r="H791" s="6"/>
      <c r="I791" s="482"/>
      <c r="J791" s="1203"/>
      <c r="K791" s="1234"/>
      <c r="L791" s="1235"/>
      <c r="M791" s="1244"/>
      <c r="N791" s="1236"/>
      <c r="O791" s="1244"/>
      <c r="P791" s="1234"/>
    </row>
    <row r="792" spans="7:16" ht="13.2">
      <c r="G792" s="1239"/>
      <c r="H792" s="6"/>
      <c r="I792" s="482"/>
      <c r="J792" s="1203"/>
      <c r="K792" s="1234"/>
      <c r="L792" s="1235"/>
      <c r="M792" s="1244"/>
      <c r="N792" s="1236"/>
      <c r="O792" s="1244"/>
      <c r="P792" s="1234"/>
    </row>
    <row r="793" spans="7:16" ht="13.2">
      <c r="G793" s="1239"/>
      <c r="H793" s="6"/>
      <c r="I793" s="482"/>
      <c r="J793" s="1203"/>
      <c r="K793" s="1234"/>
      <c r="L793" s="1235"/>
      <c r="M793" s="1244"/>
      <c r="N793" s="1236"/>
      <c r="O793" s="1244"/>
      <c r="P793" s="1234"/>
    </row>
    <row r="794" spans="7:16" ht="13.2">
      <c r="G794" s="1239"/>
      <c r="H794" s="6"/>
      <c r="I794" s="482"/>
      <c r="J794" s="1203"/>
      <c r="K794" s="1234"/>
      <c r="L794" s="1235"/>
      <c r="M794" s="1244"/>
      <c r="N794" s="1236"/>
      <c r="O794" s="1244"/>
      <c r="P794" s="1234"/>
    </row>
    <row r="795" spans="7:16" ht="13.2">
      <c r="G795" s="1239"/>
      <c r="H795" s="6"/>
      <c r="I795" s="482"/>
      <c r="J795" s="1203"/>
      <c r="K795" s="1234"/>
      <c r="L795" s="1235"/>
      <c r="M795" s="1244"/>
      <c r="N795" s="1236"/>
      <c r="O795" s="1244"/>
      <c r="P795" s="1234"/>
    </row>
    <row r="796" spans="7:16" ht="13.2">
      <c r="G796" s="1239"/>
      <c r="H796" s="6"/>
      <c r="I796" s="482"/>
      <c r="J796" s="1203"/>
      <c r="K796" s="1234"/>
      <c r="L796" s="1235"/>
      <c r="M796" s="1244"/>
      <c r="N796" s="1236"/>
      <c r="O796" s="1244"/>
      <c r="P796" s="1234"/>
    </row>
    <row r="797" spans="7:16" ht="13.2">
      <c r="G797" s="1239"/>
      <c r="H797" s="6"/>
      <c r="I797" s="482"/>
      <c r="J797" s="1203"/>
      <c r="K797" s="1234"/>
      <c r="L797" s="1235"/>
      <c r="M797" s="1244"/>
      <c r="N797" s="1236"/>
      <c r="O797" s="1244"/>
      <c r="P797" s="1234"/>
    </row>
    <row r="798" spans="7:16" ht="13.2">
      <c r="G798" s="1239"/>
      <c r="H798" s="6"/>
      <c r="I798" s="482"/>
      <c r="J798" s="1203"/>
      <c r="K798" s="1234"/>
      <c r="L798" s="1235"/>
      <c r="M798" s="1244"/>
      <c r="N798" s="1236"/>
      <c r="O798" s="1244"/>
      <c r="P798" s="1234"/>
    </row>
    <row r="799" spans="7:16" ht="13.2">
      <c r="G799" s="1239"/>
      <c r="H799" s="6"/>
      <c r="I799" s="482"/>
      <c r="J799" s="1203"/>
      <c r="K799" s="1234"/>
      <c r="L799" s="1235"/>
      <c r="M799" s="1244"/>
      <c r="N799" s="1236"/>
      <c r="O799" s="1244"/>
      <c r="P799" s="1234"/>
    </row>
    <row r="800" spans="7:16" ht="13.2">
      <c r="G800" s="1239"/>
      <c r="H800" s="6"/>
      <c r="I800" s="482"/>
      <c r="J800" s="1203"/>
      <c r="K800" s="1234"/>
      <c r="L800" s="1235"/>
      <c r="M800" s="1244"/>
      <c r="N800" s="1236"/>
      <c r="O800" s="1244"/>
      <c r="P800" s="1234"/>
    </row>
    <row r="801" spans="7:16" ht="13.2">
      <c r="G801" s="1239"/>
      <c r="H801" s="6"/>
      <c r="I801" s="482"/>
      <c r="J801" s="1203"/>
      <c r="K801" s="1234"/>
      <c r="L801" s="1235"/>
      <c r="M801" s="1244"/>
      <c r="N801" s="1236"/>
      <c r="O801" s="1244"/>
      <c r="P801" s="1234"/>
    </row>
    <row r="802" spans="7:16" ht="13.2">
      <c r="G802" s="1239"/>
      <c r="H802" s="6"/>
      <c r="I802" s="482"/>
      <c r="J802" s="1203"/>
      <c r="K802" s="1234"/>
      <c r="L802" s="1235"/>
      <c r="M802" s="1244"/>
      <c r="N802" s="1236"/>
      <c r="O802" s="1244"/>
      <c r="P802" s="1234"/>
    </row>
    <row r="803" spans="7:16" ht="13.2">
      <c r="G803" s="1239"/>
      <c r="H803" s="6"/>
      <c r="I803" s="482"/>
      <c r="J803" s="1203"/>
      <c r="K803" s="1234"/>
      <c r="L803" s="1235"/>
      <c r="M803" s="1244"/>
      <c r="N803" s="1236"/>
      <c r="O803" s="1244"/>
      <c r="P803" s="1234"/>
    </row>
    <row r="804" spans="7:16" ht="13.2">
      <c r="G804" s="1239"/>
      <c r="H804" s="6"/>
      <c r="I804" s="482"/>
      <c r="J804" s="1203"/>
      <c r="K804" s="1234"/>
      <c r="L804" s="1235"/>
      <c r="M804" s="1244"/>
      <c r="N804" s="1236"/>
      <c r="O804" s="1244"/>
      <c r="P804" s="1234"/>
    </row>
    <row r="805" spans="7:16" ht="13.2">
      <c r="G805" s="1239"/>
      <c r="H805" s="6"/>
      <c r="I805" s="482"/>
      <c r="J805" s="1203"/>
      <c r="K805" s="1234"/>
      <c r="L805" s="1235"/>
      <c r="M805" s="1244"/>
      <c r="N805" s="1236"/>
      <c r="O805" s="1244"/>
      <c r="P805" s="1234"/>
    </row>
    <row r="806" spans="7:16" ht="13.2">
      <c r="G806" s="1239"/>
      <c r="H806" s="6"/>
      <c r="I806" s="482"/>
      <c r="J806" s="1203"/>
      <c r="K806" s="1234"/>
      <c r="L806" s="1235"/>
      <c r="M806" s="1244"/>
      <c r="N806" s="1236"/>
      <c r="O806" s="1244"/>
      <c r="P806" s="1234"/>
    </row>
    <row r="807" spans="7:16" ht="13.2">
      <c r="G807" s="1239"/>
      <c r="H807" s="6"/>
      <c r="I807" s="482"/>
      <c r="J807" s="1203"/>
      <c r="K807" s="1234"/>
      <c r="L807" s="1235"/>
      <c r="M807" s="1244"/>
      <c r="N807" s="1236"/>
      <c r="O807" s="1244"/>
      <c r="P807" s="1234"/>
    </row>
    <row r="808" spans="7:16" ht="13.2">
      <c r="G808" s="1239"/>
      <c r="H808" s="6"/>
      <c r="I808" s="482"/>
      <c r="J808" s="1203"/>
      <c r="K808" s="1234"/>
      <c r="L808" s="1235"/>
      <c r="M808" s="1244"/>
      <c r="N808" s="1236"/>
      <c r="O808" s="1244"/>
      <c r="P808" s="1234"/>
    </row>
    <row r="809" spans="7:16" ht="13.2">
      <c r="G809" s="1239"/>
      <c r="H809" s="6"/>
      <c r="I809" s="482"/>
      <c r="J809" s="1203"/>
      <c r="K809" s="1234"/>
      <c r="L809" s="1235"/>
      <c r="M809" s="1244"/>
      <c r="N809" s="1236"/>
      <c r="O809" s="1244"/>
      <c r="P809" s="1234"/>
    </row>
    <row r="810" spans="7:16" ht="13.2">
      <c r="G810" s="1239"/>
      <c r="H810" s="6"/>
      <c r="I810" s="482"/>
      <c r="J810" s="1203"/>
      <c r="K810" s="1234"/>
      <c r="L810" s="1235"/>
      <c r="M810" s="1244"/>
      <c r="N810" s="1236"/>
      <c r="O810" s="1244"/>
      <c r="P810" s="1234"/>
    </row>
    <row r="811" spans="7:16" ht="13.2">
      <c r="G811" s="1239"/>
      <c r="H811" s="6"/>
      <c r="I811" s="482"/>
      <c r="J811" s="1203"/>
      <c r="K811" s="1234"/>
      <c r="L811" s="1235"/>
      <c r="M811" s="1244"/>
      <c r="N811" s="1236"/>
      <c r="O811" s="1244"/>
      <c r="P811" s="1234"/>
    </row>
    <row r="812" spans="7:16" ht="13.2">
      <c r="G812" s="1239"/>
      <c r="H812" s="6"/>
      <c r="I812" s="482"/>
      <c r="J812" s="1203"/>
      <c r="K812" s="1234"/>
      <c r="L812" s="1235"/>
      <c r="M812" s="1244"/>
      <c r="N812" s="1236"/>
      <c r="O812" s="1244"/>
      <c r="P812" s="1234"/>
    </row>
    <row r="813" spans="7:16" ht="13.2">
      <c r="G813" s="1239"/>
      <c r="H813" s="6"/>
      <c r="I813" s="482"/>
      <c r="J813" s="1203"/>
      <c r="K813" s="1234"/>
      <c r="L813" s="1235"/>
      <c r="M813" s="1244"/>
      <c r="N813" s="1236"/>
      <c r="O813" s="1244"/>
      <c r="P813" s="1234"/>
    </row>
    <row r="814" spans="7:16" ht="13.2">
      <c r="G814" s="1239"/>
      <c r="H814" s="6"/>
      <c r="I814" s="482"/>
      <c r="J814" s="1203"/>
      <c r="K814" s="1234"/>
      <c r="L814" s="1235"/>
      <c r="M814" s="1244"/>
      <c r="N814" s="1236"/>
      <c r="O814" s="1244"/>
      <c r="P814" s="1234"/>
    </row>
    <row r="815" spans="7:16" ht="13.2">
      <c r="G815" s="1239"/>
      <c r="H815" s="6"/>
      <c r="I815" s="482"/>
      <c r="J815" s="1203"/>
      <c r="K815" s="1234"/>
      <c r="L815" s="1235"/>
      <c r="M815" s="1244"/>
      <c r="N815" s="1236"/>
      <c r="O815" s="1244"/>
      <c r="P815" s="1234"/>
    </row>
    <row r="816" spans="7:16" ht="13.2">
      <c r="G816" s="1239"/>
      <c r="H816" s="6"/>
      <c r="I816" s="482"/>
      <c r="J816" s="1203"/>
      <c r="K816" s="1234"/>
      <c r="L816" s="1235"/>
      <c r="M816" s="1244"/>
      <c r="N816" s="1236"/>
      <c r="O816" s="1244"/>
      <c r="P816" s="1234"/>
    </row>
    <row r="817" spans="7:16" ht="13.2">
      <c r="G817" s="1239"/>
      <c r="H817" s="6"/>
      <c r="I817" s="482"/>
      <c r="J817" s="1203"/>
      <c r="K817" s="1234"/>
      <c r="L817" s="1235"/>
      <c r="M817" s="1244"/>
      <c r="N817" s="1236"/>
      <c r="O817" s="1244"/>
      <c r="P817" s="1234"/>
    </row>
    <row r="818" spans="7:16" ht="13.2">
      <c r="G818" s="1239"/>
      <c r="H818" s="6"/>
      <c r="I818" s="482"/>
      <c r="J818" s="1203"/>
      <c r="K818" s="1234"/>
      <c r="L818" s="1235"/>
      <c r="M818" s="1244"/>
      <c r="N818" s="1236"/>
      <c r="O818" s="1244"/>
      <c r="P818" s="1234"/>
    </row>
    <row r="819" spans="7:16" ht="13.2">
      <c r="G819" s="1239"/>
      <c r="H819" s="6"/>
      <c r="I819" s="482"/>
      <c r="J819" s="1203"/>
      <c r="K819" s="1234"/>
      <c r="L819" s="1235"/>
      <c r="M819" s="1244"/>
      <c r="N819" s="1236"/>
      <c r="O819" s="1244"/>
      <c r="P819" s="1234"/>
    </row>
    <row r="820" spans="7:16" ht="13.2">
      <c r="G820" s="1239"/>
      <c r="H820" s="6"/>
      <c r="I820" s="482"/>
      <c r="J820" s="1203"/>
      <c r="K820" s="1234"/>
      <c r="L820" s="1235"/>
      <c r="M820" s="1244"/>
      <c r="N820" s="1236"/>
      <c r="O820" s="1244"/>
      <c r="P820" s="1234"/>
    </row>
    <row r="821" spans="7:16" ht="13.2">
      <c r="G821" s="1239"/>
      <c r="H821" s="6"/>
      <c r="I821" s="482"/>
      <c r="J821" s="1203"/>
      <c r="K821" s="1234"/>
      <c r="L821" s="1235"/>
      <c r="M821" s="1244"/>
      <c r="N821" s="1236"/>
      <c r="O821" s="1244"/>
      <c r="P821" s="1234"/>
    </row>
    <row r="822" spans="7:16" ht="13.2">
      <c r="G822" s="1239"/>
      <c r="H822" s="6"/>
      <c r="I822" s="482"/>
      <c r="J822" s="1203"/>
      <c r="K822" s="1234"/>
      <c r="L822" s="1235"/>
      <c r="M822" s="1244"/>
      <c r="N822" s="1236"/>
      <c r="O822" s="1244"/>
      <c r="P822" s="1234"/>
    </row>
    <row r="823" spans="7:16" ht="13.2">
      <c r="G823" s="1239"/>
      <c r="H823" s="6"/>
      <c r="I823" s="482"/>
      <c r="J823" s="1203"/>
      <c r="K823" s="1234"/>
      <c r="L823" s="1235"/>
      <c r="M823" s="1244"/>
      <c r="N823" s="1236"/>
      <c r="O823" s="1244"/>
      <c r="P823" s="1234"/>
    </row>
    <row r="824" spans="7:16" ht="13.2">
      <c r="G824" s="1239"/>
      <c r="H824" s="6"/>
      <c r="I824" s="482"/>
      <c r="J824" s="1203"/>
      <c r="K824" s="1234"/>
      <c r="L824" s="1235"/>
      <c r="M824" s="1244"/>
      <c r="N824" s="1236"/>
      <c r="O824" s="1244"/>
      <c r="P824" s="1234"/>
    </row>
    <row r="825" spans="7:16" ht="13.2">
      <c r="G825" s="1239"/>
      <c r="H825" s="6"/>
      <c r="I825" s="482"/>
      <c r="J825" s="1203"/>
      <c r="K825" s="1234"/>
      <c r="L825" s="1235"/>
      <c r="M825" s="1244"/>
      <c r="N825" s="1236"/>
      <c r="O825" s="1244"/>
      <c r="P825" s="1234"/>
    </row>
    <row r="826" spans="7:16" ht="13.2">
      <c r="G826" s="1239"/>
      <c r="H826" s="6"/>
      <c r="I826" s="482"/>
      <c r="J826" s="1203"/>
      <c r="K826" s="1234"/>
      <c r="L826" s="1235"/>
      <c r="M826" s="1244"/>
      <c r="N826" s="1236"/>
      <c r="O826" s="1244"/>
      <c r="P826" s="1234"/>
    </row>
    <row r="827" spans="7:16" ht="13.2">
      <c r="G827" s="1239"/>
      <c r="H827" s="6"/>
      <c r="I827" s="482"/>
      <c r="J827" s="1203"/>
      <c r="K827" s="1234"/>
      <c r="L827" s="1235"/>
      <c r="M827" s="1244"/>
      <c r="N827" s="1236"/>
      <c r="O827" s="1244"/>
      <c r="P827" s="1234"/>
    </row>
    <row r="828" spans="7:16" ht="13.2">
      <c r="G828" s="1239"/>
      <c r="H828" s="6"/>
      <c r="I828" s="482"/>
      <c r="J828" s="1203"/>
      <c r="K828" s="1234"/>
      <c r="L828" s="1235"/>
      <c r="M828" s="1244"/>
      <c r="N828" s="1236"/>
      <c r="O828" s="1244"/>
      <c r="P828" s="1234"/>
    </row>
    <row r="829" spans="7:16" ht="13.2">
      <c r="G829" s="1239"/>
      <c r="H829" s="6"/>
      <c r="I829" s="482"/>
      <c r="J829" s="1203"/>
      <c r="K829" s="1234"/>
      <c r="L829" s="1235"/>
      <c r="M829" s="1244"/>
      <c r="N829" s="1236"/>
      <c r="O829" s="1244"/>
      <c r="P829" s="1234"/>
    </row>
    <row r="830" spans="7:16" ht="13.2">
      <c r="G830" s="1239"/>
      <c r="H830" s="6"/>
      <c r="I830" s="482"/>
      <c r="J830" s="1203"/>
      <c r="K830" s="1234"/>
      <c r="L830" s="1235"/>
      <c r="M830" s="1244"/>
      <c r="N830" s="1236"/>
      <c r="O830" s="1244"/>
      <c r="P830" s="1234"/>
    </row>
    <row r="831" spans="7:16" ht="13.2">
      <c r="G831" s="1239"/>
      <c r="H831" s="6"/>
      <c r="I831" s="482"/>
      <c r="J831" s="1203"/>
      <c r="K831" s="1234"/>
      <c r="L831" s="1235"/>
      <c r="M831" s="1244"/>
      <c r="N831" s="1236"/>
      <c r="O831" s="1244"/>
      <c r="P831" s="1234"/>
    </row>
    <row r="832" spans="7:16" ht="13.2">
      <c r="G832" s="1239"/>
      <c r="H832" s="6"/>
      <c r="I832" s="482"/>
      <c r="J832" s="1203"/>
      <c r="K832" s="1234"/>
      <c r="L832" s="1235"/>
      <c r="M832" s="1244"/>
      <c r="N832" s="1236"/>
      <c r="O832" s="1244"/>
      <c r="P832" s="1234"/>
    </row>
    <row r="833" spans="7:16" ht="13.2">
      <c r="G833" s="1239"/>
      <c r="H833" s="6"/>
      <c r="I833" s="482"/>
      <c r="J833" s="1203"/>
      <c r="K833" s="1234"/>
      <c r="L833" s="1235"/>
      <c r="M833" s="1244"/>
      <c r="N833" s="1236"/>
      <c r="O833" s="1244"/>
      <c r="P833" s="1234"/>
    </row>
    <row r="834" spans="7:16" ht="13.2">
      <c r="G834" s="1239"/>
      <c r="H834" s="6"/>
      <c r="I834" s="482"/>
      <c r="J834" s="1203"/>
      <c r="K834" s="1234"/>
      <c r="L834" s="1235"/>
      <c r="M834" s="1244"/>
      <c r="N834" s="1236"/>
      <c r="O834" s="1244"/>
      <c r="P834" s="1234"/>
    </row>
    <row r="835" spans="7:16" ht="13.2">
      <c r="G835" s="1239"/>
      <c r="H835" s="6"/>
      <c r="I835" s="482"/>
      <c r="J835" s="1203"/>
      <c r="K835" s="1234"/>
      <c r="L835" s="1235"/>
      <c r="M835" s="1244"/>
      <c r="N835" s="1236"/>
      <c r="O835" s="1244"/>
      <c r="P835" s="1234"/>
    </row>
    <row r="836" spans="7:16" ht="13.2">
      <c r="G836" s="1239"/>
      <c r="H836" s="6"/>
      <c r="I836" s="482"/>
      <c r="J836" s="1203"/>
      <c r="K836" s="1234"/>
      <c r="L836" s="1235"/>
      <c r="M836" s="1244"/>
      <c r="N836" s="1236"/>
      <c r="O836" s="1244"/>
      <c r="P836" s="1234"/>
    </row>
    <row r="837" spans="7:16" ht="13.2">
      <c r="G837" s="1239"/>
      <c r="H837" s="6"/>
      <c r="I837" s="482"/>
      <c r="J837" s="1203"/>
      <c r="K837" s="1234"/>
      <c r="L837" s="1235"/>
      <c r="M837" s="1244"/>
      <c r="N837" s="1236"/>
      <c r="O837" s="1244"/>
      <c r="P837" s="1234"/>
    </row>
    <row r="838" spans="7:16" ht="13.2">
      <c r="G838" s="1239"/>
      <c r="H838" s="6"/>
      <c r="I838" s="482"/>
      <c r="J838" s="1203"/>
      <c r="K838" s="1234"/>
      <c r="L838" s="1235"/>
      <c r="M838" s="1244"/>
      <c r="N838" s="1236"/>
      <c r="O838" s="1244"/>
      <c r="P838" s="1234"/>
    </row>
    <row r="839" spans="7:16" ht="13.2">
      <c r="G839" s="1239"/>
      <c r="H839" s="6"/>
      <c r="I839" s="482"/>
      <c r="J839" s="1203"/>
      <c r="K839" s="1234"/>
      <c r="L839" s="1235"/>
      <c r="M839" s="1244"/>
      <c r="N839" s="1236"/>
      <c r="O839" s="1244"/>
      <c r="P839" s="1234"/>
    </row>
    <row r="840" spans="7:16" ht="13.2">
      <c r="G840" s="1239"/>
      <c r="H840" s="6"/>
      <c r="I840" s="482"/>
      <c r="J840" s="1203"/>
      <c r="K840" s="1234"/>
      <c r="L840" s="1235"/>
      <c r="M840" s="1244"/>
      <c r="N840" s="1236"/>
      <c r="O840" s="1244"/>
      <c r="P840" s="1234"/>
    </row>
    <row r="841" spans="7:16" ht="13.2">
      <c r="G841" s="1239"/>
      <c r="H841" s="6"/>
      <c r="I841" s="482"/>
      <c r="J841" s="1203"/>
      <c r="K841" s="1234"/>
      <c r="L841" s="1235"/>
      <c r="M841" s="1244"/>
      <c r="N841" s="1236"/>
      <c r="O841" s="1244"/>
      <c r="P841" s="1234"/>
    </row>
    <row r="842" spans="7:16" ht="13.2">
      <c r="G842" s="1239"/>
      <c r="H842" s="6"/>
      <c r="I842" s="482"/>
      <c r="J842" s="1203"/>
      <c r="K842" s="1234"/>
      <c r="L842" s="1235"/>
      <c r="M842" s="1244"/>
      <c r="N842" s="1236"/>
      <c r="O842" s="1244"/>
      <c r="P842" s="1234"/>
    </row>
    <row r="843" spans="7:16" ht="13.2">
      <c r="G843" s="1239"/>
      <c r="H843" s="6"/>
      <c r="I843" s="482"/>
      <c r="J843" s="1203"/>
      <c r="K843" s="1234"/>
      <c r="L843" s="1235"/>
      <c r="M843" s="1244"/>
      <c r="N843" s="1236"/>
      <c r="O843" s="1244"/>
      <c r="P843" s="1234"/>
    </row>
    <row r="844" spans="7:16" ht="13.2">
      <c r="G844" s="1239"/>
      <c r="H844" s="6"/>
      <c r="I844" s="482"/>
      <c r="J844" s="1203"/>
      <c r="K844" s="1234"/>
      <c r="L844" s="1235"/>
      <c r="M844" s="1244"/>
      <c r="N844" s="1236"/>
      <c r="O844" s="1244"/>
      <c r="P844" s="1234"/>
    </row>
    <row r="845" spans="7:16" ht="13.2">
      <c r="G845" s="1239"/>
      <c r="H845" s="6"/>
      <c r="I845" s="482"/>
      <c r="J845" s="1203"/>
      <c r="K845" s="1234"/>
      <c r="L845" s="1235"/>
      <c r="M845" s="1244"/>
      <c r="N845" s="1236"/>
      <c r="O845" s="1244"/>
      <c r="P845" s="1234"/>
    </row>
    <row r="846" spans="7:16" ht="13.2">
      <c r="G846" s="1239"/>
      <c r="H846" s="6"/>
      <c r="I846" s="482"/>
      <c r="J846" s="1203"/>
      <c r="K846" s="1234"/>
      <c r="L846" s="1235"/>
      <c r="M846" s="1244"/>
      <c r="N846" s="1236"/>
      <c r="O846" s="1244"/>
      <c r="P846" s="1234"/>
    </row>
    <row r="847" spans="7:16" ht="13.2">
      <c r="G847" s="1239"/>
      <c r="H847" s="6"/>
      <c r="I847" s="482"/>
      <c r="J847" s="1203"/>
      <c r="K847" s="1234"/>
      <c r="L847" s="1235"/>
      <c r="M847" s="1244"/>
      <c r="N847" s="1236"/>
      <c r="O847" s="1244"/>
      <c r="P847" s="1234"/>
    </row>
    <row r="848" spans="7:16" ht="13.2">
      <c r="G848" s="1239"/>
      <c r="H848" s="6"/>
      <c r="I848" s="482"/>
      <c r="J848" s="1203"/>
      <c r="K848" s="1234"/>
      <c r="L848" s="1235"/>
      <c r="M848" s="1244"/>
      <c r="N848" s="1236"/>
      <c r="O848" s="1244"/>
      <c r="P848" s="1234"/>
    </row>
    <row r="849" spans="7:16" ht="13.2">
      <c r="G849" s="1239"/>
      <c r="H849" s="6"/>
      <c r="I849" s="482"/>
      <c r="J849" s="1203"/>
      <c r="K849" s="1234"/>
      <c r="L849" s="1235"/>
      <c r="M849" s="1244"/>
      <c r="N849" s="1236"/>
      <c r="O849" s="1244"/>
      <c r="P849" s="1234"/>
    </row>
    <row r="850" spans="7:16" ht="13.2">
      <c r="G850" s="1239"/>
      <c r="H850" s="6"/>
      <c r="I850" s="482"/>
      <c r="J850" s="1203"/>
      <c r="K850" s="1234"/>
      <c r="L850" s="1235"/>
      <c r="M850" s="1244"/>
      <c r="N850" s="1236"/>
      <c r="O850" s="1244"/>
      <c r="P850" s="1234"/>
    </row>
    <row r="851" spans="7:16" ht="13.2">
      <c r="G851" s="1239"/>
      <c r="H851" s="6"/>
      <c r="I851" s="482"/>
      <c r="J851" s="1203"/>
      <c r="K851" s="1234"/>
      <c r="L851" s="1235"/>
      <c r="M851" s="1244"/>
      <c r="N851" s="1236"/>
      <c r="O851" s="1244"/>
      <c r="P851" s="1234"/>
    </row>
    <row r="852" spans="7:16" ht="13.2">
      <c r="G852" s="1239"/>
      <c r="H852" s="6"/>
      <c r="I852" s="482"/>
      <c r="J852" s="1203"/>
      <c r="K852" s="1234"/>
      <c r="L852" s="1235"/>
      <c r="M852" s="1244"/>
      <c r="N852" s="1236"/>
      <c r="O852" s="1244"/>
      <c r="P852" s="1234"/>
    </row>
    <row r="853" spans="7:16" ht="13.2">
      <c r="G853" s="1239"/>
      <c r="H853" s="6"/>
      <c r="I853" s="482"/>
      <c r="J853" s="1203"/>
      <c r="K853" s="1234"/>
      <c r="L853" s="1235"/>
      <c r="M853" s="1244"/>
      <c r="N853" s="1236"/>
      <c r="O853" s="1244"/>
      <c r="P853" s="1234"/>
    </row>
    <row r="854" spans="7:16" ht="13.2">
      <c r="G854" s="1239"/>
      <c r="H854" s="6"/>
      <c r="I854" s="482"/>
      <c r="J854" s="1203"/>
      <c r="K854" s="1234"/>
      <c r="L854" s="1235"/>
      <c r="M854" s="1244"/>
      <c r="N854" s="1236"/>
      <c r="O854" s="1244"/>
      <c r="P854" s="1234"/>
    </row>
    <row r="855" spans="7:16" ht="13.2">
      <c r="G855" s="1239"/>
      <c r="H855" s="6"/>
      <c r="I855" s="482"/>
      <c r="J855" s="1203"/>
      <c r="K855" s="1234"/>
      <c r="L855" s="1235"/>
      <c r="M855" s="1244"/>
      <c r="N855" s="1236"/>
      <c r="O855" s="1244"/>
      <c r="P855" s="1234"/>
    </row>
    <row r="856" spans="7:16" ht="13.2">
      <c r="G856" s="1239"/>
      <c r="H856" s="6"/>
      <c r="I856" s="482"/>
      <c r="J856" s="1203"/>
      <c r="K856" s="1234"/>
      <c r="L856" s="1235"/>
      <c r="M856" s="1244"/>
      <c r="N856" s="1236"/>
      <c r="O856" s="1244"/>
      <c r="P856" s="1234"/>
    </row>
    <row r="857" spans="7:16" ht="13.2">
      <c r="G857" s="1239"/>
      <c r="H857" s="6"/>
      <c r="I857" s="482"/>
      <c r="J857" s="1203"/>
      <c r="K857" s="1234"/>
      <c r="L857" s="1235"/>
      <c r="M857" s="1244"/>
      <c r="N857" s="1236"/>
      <c r="O857" s="1244"/>
      <c r="P857" s="1234"/>
    </row>
    <row r="858" spans="7:16" ht="13.2">
      <c r="G858" s="1239"/>
      <c r="H858" s="6"/>
      <c r="I858" s="482"/>
      <c r="J858" s="1203"/>
      <c r="K858" s="1234"/>
      <c r="L858" s="1235"/>
      <c r="M858" s="1244"/>
      <c r="N858" s="1236"/>
      <c r="O858" s="1244"/>
      <c r="P858" s="1234"/>
    </row>
    <row r="859" spans="7:16" ht="13.2">
      <c r="G859" s="1239"/>
      <c r="H859" s="6"/>
      <c r="I859" s="482"/>
      <c r="J859" s="1203"/>
      <c r="K859" s="1234"/>
      <c r="L859" s="1235"/>
      <c r="M859" s="1244"/>
      <c r="N859" s="1236"/>
      <c r="O859" s="1244"/>
      <c r="P859" s="1234"/>
    </row>
    <row r="860" spans="7:16" ht="13.2">
      <c r="G860" s="1239"/>
      <c r="H860" s="6"/>
      <c r="I860" s="482"/>
      <c r="J860" s="1203"/>
      <c r="K860" s="1234"/>
      <c r="L860" s="1235"/>
      <c r="M860" s="1244"/>
      <c r="N860" s="1236"/>
      <c r="O860" s="1244"/>
      <c r="P860" s="1234"/>
    </row>
    <row r="861" spans="7:16" ht="13.2">
      <c r="G861" s="1239"/>
      <c r="H861" s="6"/>
      <c r="I861" s="482"/>
      <c r="J861" s="1203"/>
      <c r="K861" s="1234"/>
      <c r="L861" s="1235"/>
      <c r="M861" s="1244"/>
      <c r="N861" s="1236"/>
      <c r="O861" s="1244"/>
      <c r="P861" s="1234"/>
    </row>
    <row r="862" spans="7:16" ht="13.2">
      <c r="G862" s="1239"/>
      <c r="H862" s="6"/>
      <c r="I862" s="482"/>
      <c r="J862" s="1203"/>
      <c r="K862" s="1234"/>
      <c r="L862" s="1235"/>
      <c r="M862" s="1244"/>
      <c r="N862" s="1236"/>
      <c r="O862" s="1244"/>
      <c r="P862" s="1234"/>
    </row>
    <row r="863" spans="7:16" ht="13.2">
      <c r="G863" s="1239"/>
      <c r="H863" s="6"/>
      <c r="I863" s="482"/>
      <c r="J863" s="1203"/>
      <c r="K863" s="1234"/>
      <c r="L863" s="1235"/>
      <c r="M863" s="1244"/>
      <c r="N863" s="1236"/>
      <c r="O863" s="1244"/>
      <c r="P863" s="1234"/>
    </row>
    <row r="864" spans="7:16" ht="13.2">
      <c r="G864" s="1239"/>
      <c r="H864" s="6"/>
      <c r="I864" s="482"/>
      <c r="J864" s="1203"/>
      <c r="K864" s="1234"/>
      <c r="L864" s="1235"/>
      <c r="M864" s="1244"/>
      <c r="N864" s="1236"/>
      <c r="O864" s="1244"/>
      <c r="P864" s="1234"/>
    </row>
    <row r="865" spans="7:16" ht="13.2">
      <c r="G865" s="1239"/>
      <c r="H865" s="6"/>
      <c r="I865" s="482"/>
      <c r="J865" s="1203"/>
      <c r="K865" s="1234"/>
      <c r="L865" s="1235"/>
      <c r="M865" s="1244"/>
      <c r="N865" s="1236"/>
      <c r="O865" s="1244"/>
      <c r="P865" s="1234"/>
    </row>
    <row r="866" spans="7:16" ht="13.2">
      <c r="G866" s="1239"/>
      <c r="H866" s="6"/>
      <c r="I866" s="482"/>
      <c r="J866" s="1203"/>
      <c r="K866" s="1234"/>
      <c r="L866" s="1235"/>
      <c r="M866" s="1244"/>
      <c r="N866" s="1236"/>
      <c r="O866" s="1244"/>
      <c r="P866" s="1234"/>
    </row>
    <row r="867" spans="7:16" ht="13.2">
      <c r="G867" s="1239"/>
      <c r="H867" s="6"/>
      <c r="I867" s="482"/>
      <c r="J867" s="1203"/>
      <c r="K867" s="1234"/>
      <c r="L867" s="1235"/>
      <c r="M867" s="1244"/>
      <c r="N867" s="1236"/>
      <c r="O867" s="1244"/>
      <c r="P867" s="1234"/>
    </row>
    <row r="868" spans="7:16" ht="13.2">
      <c r="G868" s="1239"/>
      <c r="H868" s="6"/>
      <c r="I868" s="482"/>
      <c r="J868" s="1203"/>
      <c r="K868" s="1234"/>
      <c r="L868" s="1235"/>
      <c r="M868" s="1244"/>
      <c r="N868" s="1236"/>
      <c r="O868" s="1244"/>
      <c r="P868" s="1234"/>
    </row>
    <row r="869" spans="7:16" ht="13.2">
      <c r="G869" s="1239"/>
      <c r="H869" s="6"/>
      <c r="I869" s="482"/>
      <c r="J869" s="1203"/>
      <c r="K869" s="1234"/>
      <c r="L869" s="1235"/>
      <c r="M869" s="1244"/>
      <c r="N869" s="1236"/>
      <c r="O869" s="1244"/>
      <c r="P869" s="1234"/>
    </row>
    <row r="870" spans="7:16" ht="13.2">
      <c r="G870" s="1239"/>
      <c r="H870" s="6"/>
      <c r="I870" s="482"/>
      <c r="J870" s="1203"/>
      <c r="K870" s="1234"/>
      <c r="L870" s="1235"/>
      <c r="M870" s="1244"/>
      <c r="N870" s="1236"/>
      <c r="O870" s="1244"/>
      <c r="P870" s="1234"/>
    </row>
    <row r="871" spans="7:16" ht="13.2">
      <c r="G871" s="1239"/>
      <c r="H871" s="6"/>
      <c r="I871" s="482"/>
      <c r="J871" s="1203"/>
      <c r="K871" s="1234"/>
      <c r="L871" s="1235"/>
      <c r="M871" s="1244"/>
      <c r="N871" s="1236"/>
      <c r="O871" s="1244"/>
      <c r="P871" s="1234"/>
    </row>
    <row r="872" spans="7:16" ht="13.2">
      <c r="G872" s="1239"/>
      <c r="H872" s="6"/>
      <c r="I872" s="482"/>
      <c r="J872" s="1203"/>
      <c r="K872" s="1234"/>
      <c r="L872" s="1235"/>
      <c r="M872" s="1244"/>
      <c r="N872" s="1236"/>
      <c r="O872" s="1244"/>
      <c r="P872" s="1234"/>
    </row>
    <row r="873" spans="7:16" ht="13.2">
      <c r="G873" s="1239"/>
      <c r="H873" s="6"/>
      <c r="I873" s="482"/>
      <c r="J873" s="1203"/>
      <c r="K873" s="1234"/>
      <c r="L873" s="1235"/>
      <c r="M873" s="1244"/>
      <c r="N873" s="1236"/>
      <c r="O873" s="1244"/>
      <c r="P873" s="1234"/>
    </row>
    <row r="874" spans="7:16" ht="13.2">
      <c r="G874" s="1239"/>
      <c r="H874" s="6"/>
      <c r="I874" s="482"/>
      <c r="J874" s="1203"/>
      <c r="K874" s="1234"/>
      <c r="L874" s="1235"/>
      <c r="M874" s="1244"/>
      <c r="N874" s="1236"/>
      <c r="O874" s="1244"/>
      <c r="P874" s="1234"/>
    </row>
    <row r="875" spans="7:16" ht="13.2">
      <c r="G875" s="1239"/>
      <c r="H875" s="6"/>
      <c r="I875" s="482"/>
      <c r="J875" s="1203"/>
      <c r="K875" s="1234"/>
      <c r="L875" s="1235"/>
      <c r="M875" s="1244"/>
      <c r="N875" s="1236"/>
      <c r="O875" s="1244"/>
      <c r="P875" s="1234"/>
    </row>
    <row r="876" spans="7:16" ht="13.2">
      <c r="G876" s="1239"/>
      <c r="H876" s="6"/>
      <c r="I876" s="482"/>
      <c r="J876" s="1203"/>
      <c r="K876" s="1234"/>
      <c r="L876" s="1235"/>
      <c r="M876" s="1244"/>
      <c r="N876" s="1236"/>
      <c r="O876" s="1244"/>
      <c r="P876" s="1234"/>
    </row>
    <row r="877" spans="7:16" ht="13.2">
      <c r="G877" s="1239"/>
      <c r="H877" s="6"/>
      <c r="I877" s="482"/>
      <c r="J877" s="1203"/>
      <c r="K877" s="1234"/>
      <c r="L877" s="1235"/>
      <c r="M877" s="1244"/>
      <c r="N877" s="1236"/>
      <c r="O877" s="1244"/>
      <c r="P877" s="1234"/>
    </row>
    <row r="878" spans="7:16" ht="13.2">
      <c r="G878" s="1239"/>
      <c r="H878" s="6"/>
      <c r="I878" s="482"/>
      <c r="J878" s="1203"/>
      <c r="K878" s="1234"/>
      <c r="L878" s="1235"/>
      <c r="M878" s="1244"/>
      <c r="N878" s="1236"/>
      <c r="O878" s="1244"/>
      <c r="P878" s="1234"/>
    </row>
    <row r="879" spans="7:16" ht="13.2">
      <c r="G879" s="1239"/>
      <c r="H879" s="6"/>
      <c r="I879" s="482"/>
      <c r="J879" s="1203"/>
      <c r="K879" s="1234"/>
      <c r="L879" s="1235"/>
      <c r="M879" s="1244"/>
      <c r="N879" s="1236"/>
      <c r="O879" s="1244"/>
      <c r="P879" s="1234"/>
    </row>
    <row r="880" spans="7:16" ht="13.2">
      <c r="G880" s="1239"/>
      <c r="H880" s="6"/>
      <c r="I880" s="482"/>
      <c r="J880" s="1203"/>
      <c r="K880" s="1234"/>
      <c r="L880" s="1235"/>
      <c r="M880" s="1244"/>
      <c r="N880" s="1236"/>
      <c r="O880" s="1244"/>
      <c r="P880" s="1234"/>
    </row>
    <row r="881" spans="7:16" ht="13.2">
      <c r="G881" s="1239"/>
      <c r="H881" s="6"/>
      <c r="I881" s="482"/>
      <c r="J881" s="1203"/>
      <c r="K881" s="1234"/>
      <c r="L881" s="1235"/>
      <c r="M881" s="1244"/>
      <c r="N881" s="1236"/>
      <c r="O881" s="1244"/>
      <c r="P881" s="1234"/>
    </row>
    <row r="882" spans="7:16" ht="13.2">
      <c r="G882" s="1239"/>
      <c r="H882" s="6"/>
      <c r="I882" s="482"/>
      <c r="J882" s="1203"/>
      <c r="K882" s="1234"/>
      <c r="L882" s="1235"/>
      <c r="M882" s="1244"/>
      <c r="N882" s="1236"/>
      <c r="O882" s="1244"/>
      <c r="P882" s="1234"/>
    </row>
    <row r="883" spans="7:16" ht="13.2">
      <c r="G883" s="1239"/>
      <c r="H883" s="6"/>
      <c r="I883" s="482"/>
      <c r="J883" s="1203"/>
      <c r="K883" s="1234"/>
      <c r="L883" s="1235"/>
      <c r="M883" s="1244"/>
      <c r="N883" s="1236"/>
      <c r="O883" s="1244"/>
      <c r="P883" s="1234"/>
    </row>
    <row r="884" spans="7:16" ht="13.2">
      <c r="G884" s="1239"/>
      <c r="H884" s="6"/>
      <c r="I884" s="482"/>
      <c r="J884" s="1203"/>
      <c r="K884" s="1234"/>
      <c r="L884" s="1235"/>
      <c r="M884" s="1244"/>
      <c r="N884" s="1236"/>
      <c r="O884" s="1244"/>
      <c r="P884" s="1234"/>
    </row>
    <row r="885" spans="7:16" ht="13.2">
      <c r="G885" s="1239"/>
      <c r="H885" s="6"/>
      <c r="I885" s="482"/>
      <c r="J885" s="1203"/>
      <c r="K885" s="1234"/>
      <c r="L885" s="1235"/>
      <c r="M885" s="1244"/>
      <c r="N885" s="1236"/>
      <c r="O885" s="1244"/>
      <c r="P885" s="1234"/>
    </row>
    <row r="886" spans="7:16" ht="13.2">
      <c r="G886" s="1239"/>
      <c r="H886" s="6"/>
      <c r="I886" s="482"/>
      <c r="J886" s="1203"/>
      <c r="K886" s="1234"/>
      <c r="L886" s="1235"/>
      <c r="M886" s="1244"/>
      <c r="N886" s="1236"/>
      <c r="O886" s="1244"/>
      <c r="P886" s="1234"/>
    </row>
    <row r="887" spans="7:16" ht="13.2">
      <c r="G887" s="1239"/>
      <c r="H887" s="6"/>
      <c r="I887" s="482"/>
      <c r="J887" s="1203"/>
      <c r="K887" s="1234"/>
      <c r="L887" s="1235"/>
      <c r="M887" s="1244"/>
      <c r="N887" s="1236"/>
      <c r="O887" s="1244"/>
      <c r="P887" s="1234"/>
    </row>
    <row r="888" spans="7:16" ht="13.2">
      <c r="G888" s="1239"/>
      <c r="H888" s="6"/>
      <c r="I888" s="482"/>
      <c r="J888" s="1203"/>
      <c r="K888" s="1234"/>
      <c r="L888" s="1235"/>
      <c r="M888" s="1244"/>
      <c r="N888" s="1236"/>
      <c r="O888" s="1244"/>
      <c r="P888" s="1234"/>
    </row>
    <row r="889" spans="7:16" ht="13.2">
      <c r="G889" s="1239"/>
      <c r="H889" s="6"/>
      <c r="I889" s="482"/>
      <c r="J889" s="1203"/>
      <c r="K889" s="1234"/>
      <c r="L889" s="1235"/>
      <c r="M889" s="1244"/>
      <c r="N889" s="1236"/>
      <c r="O889" s="1244"/>
      <c r="P889" s="1234"/>
    </row>
    <row r="890" spans="7:16" ht="13.2">
      <c r="G890" s="1239"/>
      <c r="H890" s="6"/>
      <c r="I890" s="482"/>
      <c r="J890" s="1203"/>
      <c r="K890" s="1234"/>
      <c r="L890" s="1235"/>
      <c r="M890" s="1244"/>
      <c r="N890" s="1236"/>
      <c r="O890" s="1244"/>
      <c r="P890" s="1234"/>
    </row>
    <row r="891" spans="7:16" ht="13.2">
      <c r="G891" s="1239"/>
      <c r="H891" s="6"/>
      <c r="I891" s="482"/>
      <c r="J891" s="1203"/>
      <c r="K891" s="1234"/>
      <c r="L891" s="1235"/>
      <c r="M891" s="1244"/>
      <c r="N891" s="1236"/>
      <c r="O891" s="1244"/>
      <c r="P891" s="1234"/>
    </row>
    <row r="892" spans="7:16" ht="13.2">
      <c r="G892" s="1239"/>
      <c r="H892" s="6"/>
      <c r="I892" s="482"/>
      <c r="J892" s="1203"/>
      <c r="K892" s="1234"/>
      <c r="L892" s="1235"/>
      <c r="M892" s="1244"/>
      <c r="N892" s="1236"/>
      <c r="O892" s="1244"/>
      <c r="P892" s="1234"/>
    </row>
    <row r="893" spans="7:16" ht="13.2">
      <c r="G893" s="1239"/>
      <c r="H893" s="6"/>
      <c r="I893" s="482"/>
      <c r="J893" s="1203"/>
      <c r="K893" s="1234"/>
      <c r="L893" s="1235"/>
      <c r="M893" s="1244"/>
      <c r="N893" s="1236"/>
      <c r="O893" s="1244"/>
      <c r="P893" s="1234"/>
    </row>
    <row r="894" spans="7:16" ht="13.2">
      <c r="G894" s="1239"/>
      <c r="H894" s="6"/>
      <c r="I894" s="482"/>
      <c r="J894" s="1203"/>
      <c r="K894" s="1234"/>
      <c r="L894" s="1235"/>
      <c r="M894" s="1244"/>
      <c r="N894" s="1236"/>
      <c r="O894" s="1244"/>
      <c r="P894" s="1234"/>
    </row>
    <row r="895" spans="7:16" ht="13.2">
      <c r="G895" s="1239"/>
      <c r="H895" s="6"/>
      <c r="I895" s="482"/>
      <c r="J895" s="1203"/>
      <c r="K895" s="1234"/>
      <c r="L895" s="1235"/>
      <c r="M895" s="1244"/>
      <c r="N895" s="1236"/>
      <c r="O895" s="1244"/>
      <c r="P895" s="1234"/>
    </row>
    <row r="896" spans="7:16" ht="13.2">
      <c r="G896" s="1239"/>
      <c r="H896" s="6"/>
      <c r="I896" s="482"/>
      <c r="J896" s="1203"/>
      <c r="K896" s="1234"/>
      <c r="L896" s="1235"/>
      <c r="M896" s="1244"/>
      <c r="N896" s="1236"/>
      <c r="O896" s="1244"/>
      <c r="P896" s="1234"/>
    </row>
    <row r="897" spans="7:16" ht="13.2">
      <c r="G897" s="1239"/>
      <c r="H897" s="6"/>
      <c r="I897" s="482"/>
      <c r="J897" s="1203"/>
      <c r="K897" s="1234"/>
      <c r="L897" s="1235"/>
      <c r="M897" s="1244"/>
      <c r="N897" s="1236"/>
      <c r="O897" s="1244"/>
      <c r="P897" s="1234"/>
    </row>
    <row r="898" spans="7:16" ht="13.2">
      <c r="G898" s="1239"/>
      <c r="H898" s="6"/>
      <c r="I898" s="482"/>
      <c r="J898" s="1203"/>
      <c r="K898" s="1234"/>
      <c r="L898" s="1235"/>
      <c r="M898" s="1244"/>
      <c r="N898" s="1236"/>
      <c r="O898" s="1244"/>
      <c r="P898" s="1234"/>
    </row>
    <row r="899" spans="7:16" ht="13.2">
      <c r="G899" s="1239"/>
      <c r="H899" s="6"/>
      <c r="I899" s="482"/>
      <c r="J899" s="1203"/>
      <c r="K899" s="1234"/>
      <c r="L899" s="1235"/>
      <c r="M899" s="1244"/>
      <c r="N899" s="1236"/>
      <c r="O899" s="1244"/>
      <c r="P899" s="1234"/>
    </row>
    <row r="900" spans="7:16" ht="13.2">
      <c r="G900" s="1239"/>
      <c r="H900" s="6"/>
      <c r="I900" s="482"/>
      <c r="J900" s="1203"/>
      <c r="K900" s="1234"/>
      <c r="L900" s="1235"/>
      <c r="M900" s="1244"/>
      <c r="N900" s="1236"/>
      <c r="O900" s="1244"/>
      <c r="P900" s="1234"/>
    </row>
    <row r="901" spans="7:16" ht="13.2">
      <c r="G901" s="1239"/>
      <c r="H901" s="6"/>
      <c r="I901" s="482"/>
      <c r="J901" s="1203"/>
      <c r="K901" s="1234"/>
      <c r="L901" s="1235"/>
      <c r="M901" s="1244"/>
      <c r="N901" s="1236"/>
      <c r="O901" s="1244"/>
      <c r="P901" s="1234"/>
    </row>
    <row r="902" spans="7:16" ht="13.2">
      <c r="G902" s="1239"/>
      <c r="H902" s="6"/>
      <c r="I902" s="482"/>
      <c r="J902" s="1203"/>
      <c r="K902" s="1234"/>
      <c r="L902" s="1235"/>
      <c r="M902" s="1244"/>
      <c r="N902" s="1236"/>
      <c r="O902" s="1244"/>
      <c r="P902" s="1234"/>
    </row>
    <row r="903" spans="7:16" ht="13.2">
      <c r="G903" s="1239"/>
      <c r="H903" s="6"/>
      <c r="I903" s="482"/>
      <c r="J903" s="1203"/>
      <c r="K903" s="1234"/>
      <c r="L903" s="1235"/>
      <c r="M903" s="1244"/>
      <c r="N903" s="1236"/>
      <c r="O903" s="1244"/>
      <c r="P903" s="1234"/>
    </row>
    <row r="904" spans="7:16" ht="13.2">
      <c r="G904" s="1239"/>
      <c r="H904" s="6"/>
      <c r="I904" s="482"/>
      <c r="J904" s="1203"/>
      <c r="K904" s="1234"/>
      <c r="L904" s="1235"/>
      <c r="M904" s="1244"/>
      <c r="N904" s="1236"/>
      <c r="O904" s="1244"/>
      <c r="P904" s="1234"/>
    </row>
    <row r="905" spans="7:16" ht="13.2">
      <c r="G905" s="1239"/>
      <c r="H905" s="6"/>
      <c r="I905" s="482"/>
      <c r="J905" s="1203"/>
      <c r="K905" s="1234"/>
      <c r="L905" s="1235"/>
      <c r="M905" s="1244"/>
      <c r="N905" s="1236"/>
      <c r="O905" s="1244"/>
      <c r="P905" s="1234"/>
    </row>
    <row r="906" spans="7:16" ht="13.2">
      <c r="G906" s="1239"/>
      <c r="H906" s="6"/>
      <c r="I906" s="482"/>
      <c r="J906" s="1203"/>
      <c r="K906" s="1234"/>
      <c r="L906" s="1235"/>
      <c r="M906" s="1244"/>
      <c r="N906" s="1236"/>
      <c r="O906" s="1244"/>
      <c r="P906" s="1234"/>
    </row>
    <row r="907" spans="7:16" ht="13.2">
      <c r="G907" s="1239"/>
      <c r="H907" s="6"/>
      <c r="I907" s="482"/>
      <c r="J907" s="1203"/>
      <c r="K907" s="1234"/>
      <c r="L907" s="1235"/>
      <c r="M907" s="1244"/>
      <c r="N907" s="1236"/>
      <c r="O907" s="1244"/>
      <c r="P907" s="1234"/>
    </row>
    <row r="908" spans="7:16" ht="13.2">
      <c r="G908" s="1239"/>
      <c r="H908" s="6"/>
      <c r="I908" s="482"/>
      <c r="J908" s="1203"/>
      <c r="K908" s="1234"/>
      <c r="L908" s="1235"/>
      <c r="M908" s="1244"/>
      <c r="N908" s="1236"/>
      <c r="O908" s="1244"/>
      <c r="P908" s="1234"/>
    </row>
    <row r="909" spans="7:16" ht="13.2">
      <c r="G909" s="1239"/>
      <c r="H909" s="6"/>
      <c r="I909" s="482"/>
      <c r="J909" s="1203"/>
      <c r="K909" s="1234"/>
      <c r="L909" s="1235"/>
      <c r="M909" s="1244"/>
      <c r="N909" s="1236"/>
      <c r="O909" s="1244"/>
      <c r="P909" s="1234"/>
    </row>
    <row r="910" spans="7:16" ht="13.2">
      <c r="G910" s="1239"/>
      <c r="H910" s="6"/>
      <c r="I910" s="482"/>
      <c r="J910" s="1203"/>
      <c r="K910" s="1234"/>
      <c r="L910" s="1235"/>
      <c r="M910" s="1244"/>
      <c r="N910" s="1236"/>
      <c r="O910" s="1244"/>
      <c r="P910" s="1234"/>
    </row>
    <row r="911" spans="7:16" ht="13.2">
      <c r="G911" s="1239"/>
      <c r="H911" s="6"/>
      <c r="I911" s="482"/>
      <c r="J911" s="1203"/>
      <c r="K911" s="1234"/>
      <c r="L911" s="1235"/>
      <c r="M911" s="1244"/>
      <c r="N911" s="1236"/>
      <c r="O911" s="1244"/>
      <c r="P911" s="1234"/>
    </row>
    <row r="912" spans="7:16" ht="13.2">
      <c r="G912" s="1239"/>
      <c r="H912" s="6"/>
      <c r="I912" s="482"/>
      <c r="J912" s="1203"/>
      <c r="K912" s="1234"/>
      <c r="L912" s="1235"/>
      <c r="M912" s="1244"/>
      <c r="N912" s="1236"/>
      <c r="O912" s="1244"/>
      <c r="P912" s="1234"/>
    </row>
    <row r="913" spans="7:16" ht="13.2">
      <c r="G913" s="1239"/>
      <c r="H913" s="6"/>
      <c r="I913" s="482"/>
      <c r="J913" s="1203"/>
      <c r="K913" s="1234"/>
      <c r="L913" s="1235"/>
      <c r="M913" s="1244"/>
      <c r="N913" s="1236"/>
      <c r="O913" s="1244"/>
      <c r="P913" s="1234"/>
    </row>
    <row r="914" spans="7:16" ht="13.2">
      <c r="G914" s="1239"/>
      <c r="H914" s="6"/>
      <c r="I914" s="482"/>
      <c r="J914" s="1203"/>
      <c r="K914" s="1234"/>
      <c r="L914" s="1235"/>
      <c r="M914" s="1244"/>
      <c r="N914" s="1236"/>
      <c r="O914" s="1244"/>
      <c r="P914" s="1234"/>
    </row>
    <row r="915" spans="7:16" ht="13.2">
      <c r="G915" s="1239"/>
      <c r="H915" s="6"/>
      <c r="I915" s="482"/>
      <c r="J915" s="1203"/>
      <c r="K915" s="1234"/>
      <c r="L915" s="1235"/>
      <c r="M915" s="1244"/>
      <c r="N915" s="1236"/>
      <c r="O915" s="1244"/>
      <c r="P915" s="1234"/>
    </row>
    <row r="916" spans="7:16" ht="13.2">
      <c r="G916" s="1239"/>
      <c r="H916" s="6"/>
      <c r="I916" s="482"/>
      <c r="J916" s="1203"/>
      <c r="K916" s="1234"/>
      <c r="L916" s="1235"/>
      <c r="M916" s="1244"/>
      <c r="N916" s="1236"/>
      <c r="O916" s="1244"/>
      <c r="P916" s="1234"/>
    </row>
    <row r="917" spans="7:16" ht="13.2">
      <c r="G917" s="1239"/>
      <c r="H917" s="6"/>
      <c r="I917" s="482"/>
      <c r="J917" s="1203"/>
      <c r="K917" s="1234"/>
      <c r="L917" s="1235"/>
      <c r="M917" s="1244"/>
      <c r="N917" s="1236"/>
      <c r="O917" s="1244"/>
      <c r="P917" s="1234"/>
    </row>
    <row r="918" spans="7:16" ht="13.2">
      <c r="G918" s="1239"/>
      <c r="H918" s="6"/>
      <c r="I918" s="482"/>
      <c r="J918" s="1203"/>
      <c r="K918" s="1234"/>
      <c r="L918" s="1235"/>
      <c r="M918" s="1244"/>
      <c r="N918" s="1236"/>
      <c r="O918" s="1244"/>
      <c r="P918" s="1234"/>
    </row>
    <row r="919" spans="7:16" ht="13.2">
      <c r="G919" s="1239"/>
      <c r="H919" s="6"/>
      <c r="I919" s="482"/>
      <c r="J919" s="1203"/>
      <c r="K919" s="1234"/>
      <c r="L919" s="1235"/>
      <c r="M919" s="1244"/>
      <c r="N919" s="1236"/>
      <c r="O919" s="1244"/>
      <c r="P919" s="1234"/>
    </row>
    <row r="920" spans="7:16" ht="13.2">
      <c r="G920" s="1239"/>
      <c r="H920" s="6"/>
      <c r="I920" s="482"/>
      <c r="J920" s="1203"/>
      <c r="K920" s="1234"/>
      <c r="L920" s="1235"/>
      <c r="M920" s="1244"/>
      <c r="N920" s="1236"/>
      <c r="O920" s="1244"/>
      <c r="P920" s="1234"/>
    </row>
    <row r="921" spans="7:16" ht="13.2">
      <c r="G921" s="1239"/>
      <c r="H921" s="6"/>
      <c r="I921" s="482"/>
      <c r="J921" s="1203"/>
      <c r="K921" s="1234"/>
      <c r="L921" s="1235"/>
      <c r="M921" s="1244"/>
      <c r="N921" s="1236"/>
      <c r="O921" s="1244"/>
      <c r="P921" s="1234"/>
    </row>
    <row r="922" spans="7:16" ht="13.2">
      <c r="G922" s="1239"/>
      <c r="H922" s="6"/>
      <c r="I922" s="482"/>
      <c r="J922" s="1203"/>
      <c r="K922" s="1234"/>
      <c r="L922" s="1235"/>
      <c r="M922" s="1244"/>
      <c r="N922" s="1236"/>
      <c r="O922" s="1244"/>
      <c r="P922" s="1234"/>
    </row>
    <row r="923" spans="7:16" ht="13.2">
      <c r="G923" s="1239"/>
      <c r="H923" s="6"/>
      <c r="I923" s="482"/>
      <c r="J923" s="1203"/>
      <c r="K923" s="1234"/>
      <c r="L923" s="1235"/>
      <c r="M923" s="1244"/>
      <c r="N923" s="1236"/>
      <c r="O923" s="1244"/>
      <c r="P923" s="1234"/>
    </row>
    <row r="924" spans="7:16" ht="13.2">
      <c r="G924" s="1239"/>
      <c r="H924" s="6"/>
      <c r="I924" s="482"/>
      <c r="J924" s="1203"/>
      <c r="K924" s="1234"/>
      <c r="L924" s="1235"/>
      <c r="M924" s="1244"/>
      <c r="N924" s="1236"/>
      <c r="O924" s="1244"/>
      <c r="P924" s="1234"/>
    </row>
    <row r="925" spans="7:16" ht="13.2">
      <c r="G925" s="1239"/>
      <c r="H925" s="6"/>
      <c r="I925" s="482"/>
      <c r="J925" s="1203"/>
      <c r="K925" s="1234"/>
      <c r="L925" s="1235"/>
      <c r="M925" s="1244"/>
      <c r="N925" s="1236"/>
      <c r="O925" s="1244"/>
      <c r="P925" s="1234"/>
    </row>
    <row r="926" spans="7:16" ht="13.2">
      <c r="G926" s="1239"/>
      <c r="H926" s="6"/>
      <c r="I926" s="482"/>
      <c r="J926" s="1203"/>
      <c r="K926" s="1234"/>
      <c r="L926" s="1235"/>
      <c r="M926" s="1244"/>
      <c r="N926" s="1236"/>
      <c r="O926" s="1244"/>
      <c r="P926" s="1234"/>
    </row>
    <row r="927" spans="7:16" ht="13.2">
      <c r="G927" s="1239"/>
      <c r="H927" s="6"/>
      <c r="I927" s="482"/>
      <c r="J927" s="1203"/>
      <c r="K927" s="1234"/>
      <c r="L927" s="1235"/>
      <c r="M927" s="1244"/>
      <c r="N927" s="1236"/>
      <c r="O927" s="1244"/>
      <c r="P927" s="1234"/>
    </row>
    <row r="928" spans="7:16" ht="13.2">
      <c r="G928" s="1239"/>
      <c r="H928" s="6"/>
      <c r="I928" s="482"/>
      <c r="J928" s="1203"/>
      <c r="K928" s="1234"/>
      <c r="L928" s="1235"/>
      <c r="M928" s="1244"/>
      <c r="N928" s="1236"/>
      <c r="O928" s="1244"/>
      <c r="P928" s="1234"/>
    </row>
    <row r="929" spans="7:16" ht="13.2">
      <c r="G929" s="1239"/>
      <c r="H929" s="6"/>
      <c r="I929" s="482"/>
      <c r="J929" s="1203"/>
      <c r="K929" s="1234"/>
      <c r="L929" s="1235"/>
      <c r="M929" s="1244"/>
      <c r="N929" s="1236"/>
      <c r="O929" s="1244"/>
      <c r="P929" s="1234"/>
    </row>
    <row r="930" spans="7:16" ht="13.2">
      <c r="G930" s="1239"/>
      <c r="H930" s="6"/>
      <c r="I930" s="482"/>
      <c r="J930" s="1203"/>
      <c r="K930" s="1234"/>
      <c r="L930" s="1235"/>
      <c r="M930" s="1244"/>
      <c r="N930" s="1236"/>
      <c r="O930" s="1244"/>
      <c r="P930" s="1234"/>
    </row>
    <row r="931" spans="7:16" ht="13.2">
      <c r="G931" s="1239"/>
      <c r="H931" s="6"/>
      <c r="I931" s="482"/>
      <c r="J931" s="1203"/>
      <c r="K931" s="1234"/>
      <c r="L931" s="1235"/>
      <c r="M931" s="1244"/>
      <c r="N931" s="1236"/>
      <c r="O931" s="1244"/>
      <c r="P931" s="1234"/>
    </row>
    <row r="932" spans="7:16" ht="13.2">
      <c r="G932" s="1239"/>
      <c r="H932" s="6"/>
      <c r="I932" s="482"/>
      <c r="J932" s="1203"/>
      <c r="K932" s="1234"/>
      <c r="L932" s="1235"/>
      <c r="M932" s="1244"/>
      <c r="N932" s="1236"/>
      <c r="O932" s="1244"/>
      <c r="P932" s="1234"/>
    </row>
    <row r="933" spans="7:16" ht="13.2">
      <c r="G933" s="1239"/>
      <c r="H933" s="6"/>
      <c r="I933" s="482"/>
      <c r="J933" s="1203"/>
      <c r="K933" s="1234"/>
      <c r="L933" s="1235"/>
      <c r="M933" s="1244"/>
      <c r="N933" s="1236"/>
      <c r="O933" s="1244"/>
      <c r="P933" s="1234"/>
    </row>
    <row r="934" spans="7:16" ht="13.2">
      <c r="G934" s="1239"/>
      <c r="H934" s="6"/>
      <c r="I934" s="482"/>
      <c r="J934" s="1203"/>
      <c r="K934" s="1234"/>
      <c r="L934" s="1235"/>
      <c r="M934" s="1244"/>
      <c r="N934" s="1236"/>
      <c r="O934" s="1244"/>
      <c r="P934" s="1234"/>
    </row>
    <row r="935" spans="7:16" ht="13.2">
      <c r="G935" s="1239"/>
      <c r="H935" s="6"/>
      <c r="I935" s="482"/>
      <c r="J935" s="1203"/>
      <c r="K935" s="1234"/>
      <c r="L935" s="1235"/>
      <c r="M935" s="1244"/>
      <c r="N935" s="1236"/>
      <c r="O935" s="1244"/>
      <c r="P935" s="1234"/>
    </row>
    <row r="936" spans="7:16" ht="13.2">
      <c r="G936" s="1239"/>
      <c r="H936" s="6"/>
      <c r="I936" s="482"/>
      <c r="J936" s="1203"/>
      <c r="K936" s="1234"/>
      <c r="L936" s="1235"/>
      <c r="M936" s="1244"/>
      <c r="N936" s="1236"/>
      <c r="O936" s="1244"/>
      <c r="P936" s="1234"/>
    </row>
    <row r="937" spans="7:16" ht="13.2">
      <c r="G937" s="1239"/>
      <c r="H937" s="6"/>
      <c r="I937" s="482"/>
      <c r="J937" s="1203"/>
      <c r="K937" s="1234"/>
      <c r="L937" s="1235"/>
      <c r="M937" s="1244"/>
      <c r="N937" s="1236"/>
      <c r="O937" s="1244"/>
      <c r="P937" s="1234"/>
    </row>
    <row r="938" spans="7:16" ht="13.2">
      <c r="G938" s="1239"/>
      <c r="H938" s="6"/>
      <c r="I938" s="482"/>
      <c r="J938" s="1203"/>
      <c r="K938" s="1234"/>
      <c r="L938" s="1235"/>
      <c r="M938" s="1244"/>
      <c r="N938" s="1236"/>
      <c r="O938" s="1244"/>
      <c r="P938" s="1234"/>
    </row>
    <row r="939" spans="7:16" ht="13.2">
      <c r="G939" s="1239"/>
      <c r="H939" s="6"/>
      <c r="I939" s="482"/>
      <c r="J939" s="1203"/>
      <c r="K939" s="1234"/>
      <c r="L939" s="1235"/>
      <c r="M939" s="1244"/>
      <c r="N939" s="1236"/>
      <c r="O939" s="1244"/>
      <c r="P939" s="1234"/>
    </row>
    <row r="940" spans="7:16" ht="13.2">
      <c r="G940" s="1239"/>
      <c r="H940" s="6"/>
      <c r="I940" s="482"/>
      <c r="J940" s="1203"/>
      <c r="K940" s="1234"/>
      <c r="L940" s="1235"/>
      <c r="M940" s="1244"/>
      <c r="N940" s="1236"/>
      <c r="O940" s="1244"/>
      <c r="P940" s="1234"/>
    </row>
    <row r="941" spans="7:16" ht="13.2">
      <c r="G941" s="1239"/>
      <c r="H941" s="6"/>
      <c r="I941" s="482"/>
      <c r="J941" s="1203"/>
      <c r="K941" s="1234"/>
      <c r="L941" s="1235"/>
      <c r="M941" s="1244"/>
      <c r="N941" s="1236"/>
      <c r="O941" s="1244"/>
      <c r="P941" s="1234"/>
    </row>
    <row r="942" spans="7:16" ht="13.2">
      <c r="G942" s="1239"/>
      <c r="H942" s="6"/>
      <c r="I942" s="482"/>
      <c r="J942" s="1203"/>
      <c r="K942" s="1234"/>
      <c r="L942" s="1235"/>
      <c r="M942" s="1244"/>
      <c r="N942" s="1236"/>
      <c r="O942" s="1244"/>
      <c r="P942" s="1234"/>
    </row>
    <row r="943" spans="7:16" ht="13.2">
      <c r="G943" s="1239"/>
      <c r="H943" s="6"/>
      <c r="I943" s="482"/>
      <c r="J943" s="1203"/>
      <c r="K943" s="1234"/>
      <c r="L943" s="1235"/>
      <c r="M943" s="1244"/>
      <c r="N943" s="1236"/>
      <c r="O943" s="1244"/>
      <c r="P943" s="1234"/>
    </row>
    <row r="944" spans="7:16" ht="13.2">
      <c r="G944" s="1239"/>
      <c r="H944" s="6"/>
      <c r="I944" s="482"/>
      <c r="J944" s="1203"/>
      <c r="K944" s="1234"/>
      <c r="L944" s="1235"/>
      <c r="M944" s="1244"/>
      <c r="N944" s="1236"/>
      <c r="O944" s="1244"/>
      <c r="P944" s="1234"/>
    </row>
    <row r="945" spans="7:16" ht="13.2">
      <c r="G945" s="1239"/>
      <c r="H945" s="6"/>
      <c r="I945" s="482"/>
      <c r="J945" s="1203"/>
      <c r="K945" s="1234"/>
      <c r="L945" s="1235"/>
      <c r="M945" s="1244"/>
      <c r="N945" s="1236"/>
      <c r="O945" s="1244"/>
      <c r="P945" s="1234"/>
    </row>
    <row r="946" spans="7:16" ht="13.2">
      <c r="G946" s="1239"/>
      <c r="H946" s="6"/>
      <c r="I946" s="482"/>
      <c r="J946" s="1203"/>
      <c r="K946" s="1234"/>
      <c r="L946" s="1235"/>
      <c r="M946" s="1244"/>
      <c r="N946" s="1236"/>
      <c r="O946" s="1244"/>
      <c r="P946" s="1234"/>
    </row>
    <row r="947" spans="7:16" ht="13.2">
      <c r="G947" s="1239"/>
      <c r="H947" s="6"/>
      <c r="I947" s="482"/>
      <c r="J947" s="1203"/>
      <c r="K947" s="1234"/>
      <c r="L947" s="1235"/>
      <c r="M947" s="1244"/>
      <c r="N947" s="1236"/>
      <c r="O947" s="1244"/>
      <c r="P947" s="1234"/>
    </row>
  </sheetData>
  <autoFilter ref="A3:AA657" xr:uid="{00000000-0009-0000-0000-000025000000}"/>
  <customSheetViews>
    <customSheetView guid="{5BAC734D-AAD9-49B7-BF1E-8A7F0C57DC34}" filter="1" showAutoFilter="1">
      <pageMargins left="0.7" right="0.7" top="0.75" bottom="0.75" header="0.3" footer="0.3"/>
      <autoFilter ref="A3:AA657" xr:uid="{A1D60E0D-CB57-4336-9D93-072F99BA7053}">
        <sortState xmlns:xlrd2="http://schemas.microsoft.com/office/spreadsheetml/2017/richdata2" ref="A3:AA657">
          <sortCondition ref="A3:A657"/>
        </sortState>
      </autoFilter>
    </customSheetView>
    <customSheetView guid="{859E8F4F-CDA7-4144-A3F8-CC268F11A414}" filter="1" showAutoFilter="1">
      <pageMargins left="0.7" right="0.7" top="0.75" bottom="0.75" header="0.3" footer="0.3"/>
      <autoFilter ref="A3:AA657" xr:uid="{796194B0-E853-4981-B791-8B614E72DB4C}">
        <sortState xmlns:xlrd2="http://schemas.microsoft.com/office/spreadsheetml/2017/richdata2" ref="A3:AA657">
          <sortCondition descending="1" sortBy="cellColor" ref="A3:A657" dxfId="621"/>
        </sortState>
      </autoFilter>
    </customSheetView>
    <customSheetView guid="{BC424814-40A3-4B04-969C-358EE5C51724}" filter="1" showAutoFilter="1">
      <pageMargins left="0.7" right="0.7" top="0.75" bottom="0.75" header="0.3" footer="0.3"/>
      <autoFilter ref="L13" xr:uid="{6F322AA6-A860-4C9D-BB19-24F9DA4D7270}"/>
    </customSheetView>
    <customSheetView guid="{386F8A9A-9ED6-411B-8590-B61F0AD78228}" filter="1" showAutoFilter="1">
      <pageMargins left="0.7" right="0.7" top="0.75" bottom="0.75" header="0.3" footer="0.3"/>
      <autoFilter ref="A3:AA657" xr:uid="{5CC3EFE3-D843-4639-A490-E3A3F07EE0A3}">
        <sortState xmlns:xlrd2="http://schemas.microsoft.com/office/spreadsheetml/2017/richdata2" ref="A3:AA657">
          <sortCondition descending="1" ref="A3:A657"/>
        </sortState>
      </autoFilter>
    </customSheetView>
  </customSheetViews>
  <phoneticPr fontId="151"/>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xr:uid="{00000000-0002-0000-2500-000000000000}">
          <x14:formula1>
            <xm:f>条件勿动!$G:$G</xm:f>
          </x14:formula1>
          <xm:sqref>H4:H727</xm:sqref>
        </x14:dataValidation>
      </x14:dataValidations>
    </ext>
  </extLs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FFFF"/>
    <outlinePr summaryBelow="0" summaryRight="0"/>
  </sheetPr>
  <dimension ref="A1:AP83"/>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2.109375" customWidth="1"/>
    <col min="2" max="19" width="8.88671875" customWidth="1"/>
    <col min="20" max="22" width="9.33203125" customWidth="1"/>
    <col min="23" max="42" width="8.88671875" customWidth="1"/>
  </cols>
  <sheetData>
    <row r="1" spans="1:42" ht="13.2">
      <c r="A1" s="2338"/>
      <c r="B1" s="738">
        <v>1</v>
      </c>
      <c r="C1" s="1174">
        <v>2</v>
      </c>
      <c r="D1" s="16">
        <v>3</v>
      </c>
      <c r="E1" s="16">
        <v>4</v>
      </c>
      <c r="F1" s="16">
        <v>5</v>
      </c>
      <c r="G1" s="16">
        <v>6</v>
      </c>
      <c r="H1" s="16">
        <v>7</v>
      </c>
      <c r="I1" s="20">
        <v>8</v>
      </c>
      <c r="J1" s="20">
        <v>9</v>
      </c>
      <c r="K1" s="1174">
        <v>10</v>
      </c>
      <c r="L1" s="16">
        <v>11</v>
      </c>
      <c r="M1" s="16">
        <v>12</v>
      </c>
      <c r="N1" s="16">
        <v>13</v>
      </c>
      <c r="O1" s="16">
        <v>14</v>
      </c>
      <c r="P1" s="738">
        <v>15</v>
      </c>
      <c r="Q1" s="1175">
        <v>16</v>
      </c>
      <c r="R1" s="16">
        <v>17</v>
      </c>
      <c r="S1" s="16">
        <v>18</v>
      </c>
      <c r="T1" s="16">
        <v>19</v>
      </c>
      <c r="U1" s="16">
        <v>20</v>
      </c>
      <c r="V1" s="16">
        <v>21</v>
      </c>
      <c r="W1" s="738">
        <v>22</v>
      </c>
      <c r="X1" s="1174">
        <v>23</v>
      </c>
      <c r="Y1" s="16">
        <v>24</v>
      </c>
      <c r="Z1" s="16">
        <v>25</v>
      </c>
      <c r="AA1" s="16">
        <v>26</v>
      </c>
      <c r="AB1" s="16">
        <v>27</v>
      </c>
      <c r="AC1" s="16">
        <v>28</v>
      </c>
      <c r="AD1" s="738">
        <v>29</v>
      </c>
      <c r="AE1" s="738">
        <v>30</v>
      </c>
      <c r="AF1" s="16">
        <v>31</v>
      </c>
      <c r="AG1" s="738">
        <v>1</v>
      </c>
      <c r="AH1" s="775">
        <v>2</v>
      </c>
      <c r="AI1" s="16">
        <v>3</v>
      </c>
      <c r="AJ1" s="16">
        <v>4</v>
      </c>
      <c r="AK1" s="16">
        <v>5</v>
      </c>
      <c r="AL1" s="16">
        <v>6</v>
      </c>
      <c r="AM1" s="16">
        <v>7</v>
      </c>
      <c r="AN1" s="738">
        <v>8</v>
      </c>
      <c r="AO1" s="774">
        <v>9</v>
      </c>
      <c r="AP1" s="775">
        <v>10</v>
      </c>
    </row>
    <row r="2" spans="1:42" ht="13.2">
      <c r="A2" s="2333"/>
      <c r="B2" s="1177" t="s">
        <v>68</v>
      </c>
      <c r="C2" s="1177" t="s">
        <v>69</v>
      </c>
      <c r="D2" s="740" t="s">
        <v>70</v>
      </c>
      <c r="E2" s="740" t="s">
        <v>71</v>
      </c>
      <c r="F2" s="17" t="s">
        <v>72</v>
      </c>
      <c r="G2" s="17" t="s">
        <v>66</v>
      </c>
      <c r="H2" s="17" t="s">
        <v>67</v>
      </c>
      <c r="I2" s="24" t="s">
        <v>68</v>
      </c>
      <c r="J2" s="24" t="s">
        <v>69</v>
      </c>
      <c r="K2" s="777" t="s">
        <v>70</v>
      </c>
      <c r="L2" s="740" t="s">
        <v>71</v>
      </c>
      <c r="M2" s="17" t="s">
        <v>72</v>
      </c>
      <c r="N2" s="17" t="s">
        <v>66</v>
      </c>
      <c r="O2" s="17" t="s">
        <v>67</v>
      </c>
      <c r="P2" s="1177" t="s">
        <v>68</v>
      </c>
      <c r="Q2" s="1177" t="s">
        <v>69</v>
      </c>
      <c r="R2" s="777" t="s">
        <v>70</v>
      </c>
      <c r="S2" s="740" t="s">
        <v>71</v>
      </c>
      <c r="T2" s="17" t="s">
        <v>72</v>
      </c>
      <c r="U2" s="17" t="s">
        <v>66</v>
      </c>
      <c r="V2" s="17" t="s">
        <v>67</v>
      </c>
      <c r="W2" s="1177" t="s">
        <v>68</v>
      </c>
      <c r="X2" s="1177" t="s">
        <v>69</v>
      </c>
      <c r="Y2" s="777" t="s">
        <v>70</v>
      </c>
      <c r="Z2" s="740" t="s">
        <v>71</v>
      </c>
      <c r="AA2" s="17" t="s">
        <v>72</v>
      </c>
      <c r="AB2" s="17" t="s">
        <v>66</v>
      </c>
      <c r="AC2" s="17" t="s">
        <v>67</v>
      </c>
      <c r="AD2" s="1177" t="s">
        <v>68</v>
      </c>
      <c r="AE2" s="1177" t="s">
        <v>69</v>
      </c>
      <c r="AF2" s="777" t="s">
        <v>70</v>
      </c>
      <c r="AG2" s="777"/>
      <c r="AH2" s="1417"/>
      <c r="AI2" s="17"/>
      <c r="AJ2" s="17"/>
      <c r="AK2" s="17"/>
      <c r="AL2" s="17"/>
      <c r="AM2" s="17"/>
      <c r="AN2" s="1417"/>
      <c r="AO2" s="1417"/>
      <c r="AP2" s="1417"/>
    </row>
    <row r="3" spans="1:42" ht="13.2">
      <c r="A3" s="26" t="s">
        <v>73</v>
      </c>
      <c r="B3" s="27"/>
      <c r="C3" s="27"/>
      <c r="D3" s="27"/>
      <c r="E3" s="27"/>
      <c r="F3" s="27"/>
      <c r="G3" s="27"/>
      <c r="H3" s="27"/>
      <c r="I3" s="139"/>
      <c r="J3" s="380"/>
      <c r="K3" s="27"/>
      <c r="L3" s="27"/>
      <c r="M3" s="27"/>
      <c r="N3" s="27"/>
      <c r="O3" s="27"/>
      <c r="P3" s="27"/>
      <c r="Q3" s="29"/>
      <c r="R3" s="27"/>
      <c r="S3" s="27"/>
      <c r="T3" s="27"/>
      <c r="U3" s="27"/>
      <c r="V3" s="27"/>
      <c r="W3" s="27"/>
      <c r="X3" s="27"/>
      <c r="Y3" s="27"/>
      <c r="Z3" s="27"/>
      <c r="AA3" s="27"/>
      <c r="AB3" s="27"/>
      <c r="AC3" s="27"/>
      <c r="AD3" s="27"/>
      <c r="AE3" s="27"/>
      <c r="AF3" s="27"/>
      <c r="AG3" s="27"/>
      <c r="AH3" s="27"/>
      <c r="AI3" s="27"/>
      <c r="AJ3" s="27"/>
      <c r="AK3" s="27"/>
      <c r="AL3" s="27"/>
      <c r="AM3" s="27"/>
      <c r="AN3" s="27"/>
      <c r="AO3" s="28"/>
      <c r="AP3" s="27"/>
    </row>
    <row r="4" spans="1:42" ht="41.4">
      <c r="A4" s="30" t="s">
        <v>74</v>
      </c>
      <c r="B4" s="823" t="s">
        <v>4742</v>
      </c>
      <c r="C4" s="32"/>
      <c r="D4" s="32" t="s">
        <v>4743</v>
      </c>
      <c r="E4" s="32"/>
      <c r="F4" s="33"/>
      <c r="G4" s="34"/>
      <c r="H4" s="35"/>
      <c r="I4" s="381"/>
      <c r="J4" s="1418" t="s">
        <v>4744</v>
      </c>
      <c r="K4" s="44"/>
      <c r="L4" s="189" t="s">
        <v>4745</v>
      </c>
      <c r="M4" s="35"/>
      <c r="N4" s="597" t="s">
        <v>4746</v>
      </c>
      <c r="O4" s="597" t="s">
        <v>1351</v>
      </c>
      <c r="P4" s="597" t="s">
        <v>1349</v>
      </c>
      <c r="Q4" s="36" t="s">
        <v>1348</v>
      </c>
      <c r="R4" s="910" t="s">
        <v>4747</v>
      </c>
      <c r="S4" s="910" t="s">
        <v>4748</v>
      </c>
      <c r="T4" s="1419" t="s">
        <v>4749</v>
      </c>
      <c r="U4" s="910" t="s">
        <v>4750</v>
      </c>
      <c r="V4" s="35" t="s">
        <v>4751</v>
      </c>
      <c r="W4" s="658" t="s">
        <v>4752</v>
      </c>
      <c r="X4" s="32"/>
      <c r="Y4" s="1420" t="s">
        <v>4753</v>
      </c>
      <c r="Z4" s="32"/>
      <c r="AA4" s="32"/>
      <c r="AB4" s="32"/>
      <c r="AC4" s="32"/>
      <c r="AD4" s="35" t="s">
        <v>4754</v>
      </c>
      <c r="AE4" s="38"/>
      <c r="AF4" s="38"/>
      <c r="AG4" s="31"/>
      <c r="AH4" s="32"/>
      <c r="AI4" s="32"/>
      <c r="AJ4" s="32"/>
      <c r="AK4" s="33"/>
      <c r="AL4" s="34"/>
      <c r="AM4" s="35"/>
      <c r="AN4" s="35"/>
      <c r="AO4" s="36"/>
      <c r="AP4" s="44"/>
    </row>
    <row r="5" spans="1:42" ht="13.8">
      <c r="A5" s="30" t="s">
        <v>75</v>
      </c>
      <c r="B5" s="546"/>
      <c r="C5" s="35"/>
      <c r="D5" s="35" t="s">
        <v>4755</v>
      </c>
      <c r="E5" s="35"/>
      <c r="F5" s="35"/>
      <c r="G5" s="35"/>
      <c r="H5" s="35"/>
      <c r="I5" s="381"/>
      <c r="J5" s="381"/>
      <c r="K5" s="32"/>
      <c r="L5" s="39"/>
      <c r="M5" s="35"/>
      <c r="N5" s="32"/>
      <c r="O5" s="35"/>
      <c r="P5" s="32"/>
      <c r="Q5" s="32"/>
      <c r="R5" s="32"/>
      <c r="S5" s="32"/>
      <c r="T5" s="35" t="s">
        <v>3392</v>
      </c>
      <c r="U5" s="825" t="s">
        <v>4756</v>
      </c>
      <c r="V5" s="658" t="s">
        <v>4752</v>
      </c>
      <c r="W5" s="658" t="s">
        <v>4752</v>
      </c>
      <c r="X5" s="658" t="s">
        <v>4752</v>
      </c>
      <c r="Y5" s="35"/>
      <c r="Z5" s="32"/>
      <c r="AA5" s="32"/>
      <c r="AB5" s="32"/>
      <c r="AC5" s="32"/>
      <c r="AD5" s="33"/>
      <c r="AE5" s="40"/>
      <c r="AF5" s="41"/>
      <c r="AG5" s="546"/>
      <c r="AH5" s="35"/>
      <c r="AI5" s="32"/>
      <c r="AJ5" s="35"/>
      <c r="AK5" s="35"/>
      <c r="AL5" s="35"/>
      <c r="AM5" s="35"/>
      <c r="AN5" s="35"/>
      <c r="AO5" s="35"/>
      <c r="AP5" s="32"/>
    </row>
    <row r="6" spans="1:42" ht="13.2">
      <c r="A6" s="30" t="s">
        <v>76</v>
      </c>
      <c r="B6" s="42"/>
      <c r="C6" s="32"/>
      <c r="D6" s="32"/>
      <c r="E6" s="32"/>
      <c r="F6" s="35"/>
      <c r="G6" s="32"/>
      <c r="H6" s="32"/>
      <c r="I6" s="379"/>
      <c r="J6" s="379"/>
      <c r="K6" s="32"/>
      <c r="L6" s="32"/>
      <c r="M6" s="32"/>
      <c r="N6" s="32"/>
      <c r="O6" s="32"/>
      <c r="P6" s="32"/>
      <c r="Q6" s="35"/>
      <c r="R6" s="43"/>
      <c r="S6" s="32"/>
      <c r="T6" s="35"/>
      <c r="U6" s="32"/>
      <c r="V6" s="32"/>
      <c r="W6" s="57"/>
      <c r="X6" s="32"/>
      <c r="Y6" s="32"/>
      <c r="Z6" s="32"/>
      <c r="AA6" s="32"/>
      <c r="AB6" s="32"/>
      <c r="AC6" s="32"/>
      <c r="AD6" s="33"/>
      <c r="AE6" s="38"/>
      <c r="AF6" s="38"/>
      <c r="AG6" s="42"/>
      <c r="AH6" s="32"/>
      <c r="AI6" s="32"/>
      <c r="AJ6" s="32"/>
      <c r="AK6" s="35"/>
      <c r="AL6" s="32"/>
      <c r="AM6" s="32"/>
      <c r="AN6" s="32"/>
      <c r="AO6" s="32"/>
      <c r="AP6" s="32"/>
    </row>
    <row r="7" spans="1:42" ht="13.2">
      <c r="A7" s="30" t="s">
        <v>77</v>
      </c>
      <c r="B7" s="42"/>
      <c r="C7" s="32"/>
      <c r="D7" s="32"/>
      <c r="E7" s="32"/>
      <c r="F7" s="35"/>
      <c r="G7" s="35"/>
      <c r="H7" s="32"/>
      <c r="I7" s="379"/>
      <c r="J7" s="379"/>
      <c r="K7" s="32"/>
      <c r="L7" s="32"/>
      <c r="M7" s="45"/>
      <c r="N7" s="32"/>
      <c r="O7" s="32"/>
      <c r="P7" s="32"/>
      <c r="Q7" s="35"/>
      <c r="R7" s="33"/>
      <c r="S7" s="32"/>
      <c r="T7" s="32"/>
      <c r="U7" s="32"/>
      <c r="V7" s="32"/>
      <c r="W7" s="32"/>
      <c r="X7" s="32"/>
      <c r="Y7" s="32"/>
      <c r="Z7" s="32"/>
      <c r="AA7" s="32"/>
      <c r="AB7" s="32"/>
      <c r="AC7" s="32"/>
      <c r="AD7" s="32"/>
      <c r="AE7" s="38"/>
      <c r="AF7" s="38"/>
      <c r="AG7" s="42"/>
      <c r="AH7" s="32"/>
      <c r="AI7" s="32"/>
      <c r="AJ7" s="32"/>
      <c r="AK7" s="35"/>
      <c r="AL7" s="35"/>
      <c r="AM7" s="32"/>
      <c r="AN7" s="32"/>
      <c r="AO7" s="32"/>
      <c r="AP7" s="32"/>
    </row>
    <row r="8" spans="1:42" ht="13.2">
      <c r="A8" s="46" t="s">
        <v>78</v>
      </c>
      <c r="B8" s="47"/>
      <c r="C8" s="32"/>
      <c r="D8" s="32"/>
      <c r="E8" s="32"/>
      <c r="F8" s="32"/>
      <c r="G8" s="32"/>
      <c r="H8" s="32" t="s">
        <v>79</v>
      </c>
      <c r="I8" s="81"/>
      <c r="J8" s="379"/>
      <c r="K8" s="32"/>
      <c r="L8" s="32"/>
      <c r="M8" s="32"/>
      <c r="N8" s="32"/>
      <c r="O8" s="32" t="s">
        <v>79</v>
      </c>
      <c r="P8" s="32"/>
      <c r="Q8" s="32"/>
      <c r="R8" s="32"/>
      <c r="S8" s="32"/>
      <c r="T8" s="32"/>
      <c r="U8" s="32"/>
      <c r="V8" s="32" t="s">
        <v>79</v>
      </c>
      <c r="W8" s="32"/>
      <c r="X8" s="32"/>
      <c r="Y8" s="32"/>
      <c r="Z8" s="32"/>
      <c r="AA8" s="32"/>
      <c r="AB8" s="32"/>
      <c r="AC8" s="32" t="s">
        <v>79</v>
      </c>
      <c r="AD8" s="32"/>
      <c r="AE8" s="32"/>
      <c r="AF8" s="32"/>
      <c r="AG8" s="47"/>
      <c r="AH8" s="32"/>
      <c r="AI8" s="32"/>
      <c r="AJ8" s="32"/>
      <c r="AK8" s="32"/>
      <c r="AL8" s="32"/>
      <c r="AM8" s="32" t="s">
        <v>79</v>
      </c>
      <c r="AN8" s="48"/>
      <c r="AO8" s="32"/>
      <c r="AP8" s="32"/>
    </row>
    <row r="9" spans="1:42" ht="13.8">
      <c r="A9" s="2" t="s">
        <v>80</v>
      </c>
      <c r="B9" s="49" t="s">
        <v>81</v>
      </c>
      <c r="C9" s="49" t="s">
        <v>81</v>
      </c>
      <c r="D9" s="49" t="s">
        <v>81</v>
      </c>
      <c r="E9" s="50" t="s">
        <v>81</v>
      </c>
      <c r="F9" s="49" t="s">
        <v>81</v>
      </c>
      <c r="G9" s="49" t="s">
        <v>81</v>
      </c>
      <c r="H9" s="49" t="s">
        <v>81</v>
      </c>
      <c r="I9" s="1421" t="s">
        <v>81</v>
      </c>
      <c r="J9" s="1421"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c r="AG9" s="49" t="s">
        <v>81</v>
      </c>
      <c r="AH9" s="49" t="s">
        <v>81</v>
      </c>
      <c r="AI9" s="49" t="s">
        <v>81</v>
      </c>
      <c r="AJ9" s="50" t="s">
        <v>81</v>
      </c>
      <c r="AK9" s="49" t="s">
        <v>81</v>
      </c>
      <c r="AL9" s="49" t="s">
        <v>81</v>
      </c>
      <c r="AM9" s="49" t="s">
        <v>81</v>
      </c>
      <c r="AN9" s="49" t="s">
        <v>81</v>
      </c>
      <c r="AO9" s="49" t="s">
        <v>81</v>
      </c>
      <c r="AP9" s="49" t="s">
        <v>81</v>
      </c>
    </row>
    <row r="10" spans="1:42" ht="13.8">
      <c r="A10" s="2"/>
      <c r="B10" s="827" t="s">
        <v>82</v>
      </c>
      <c r="C10" s="827" t="s">
        <v>82</v>
      </c>
      <c r="D10" s="827" t="s">
        <v>82</v>
      </c>
      <c r="E10" s="827" t="s">
        <v>82</v>
      </c>
      <c r="F10" s="827" t="s">
        <v>82</v>
      </c>
      <c r="G10" s="827" t="s">
        <v>82</v>
      </c>
      <c r="H10" s="827" t="s">
        <v>82</v>
      </c>
      <c r="I10" s="1422" t="s">
        <v>82</v>
      </c>
      <c r="J10" s="1423" t="s">
        <v>82</v>
      </c>
      <c r="K10" s="827" t="s">
        <v>82</v>
      </c>
      <c r="L10" s="827" t="s">
        <v>82</v>
      </c>
      <c r="M10" s="827" t="s">
        <v>82</v>
      </c>
      <c r="N10" s="829" t="s">
        <v>82</v>
      </c>
      <c r="O10" s="829" t="s">
        <v>82</v>
      </c>
      <c r="P10" s="829" t="s">
        <v>82</v>
      </c>
      <c r="Q10" s="829" t="s">
        <v>82</v>
      </c>
      <c r="R10" s="829" t="s">
        <v>82</v>
      </c>
      <c r="S10" s="829" t="s">
        <v>82</v>
      </c>
      <c r="T10" s="829" t="s">
        <v>82</v>
      </c>
      <c r="U10" s="829" t="s">
        <v>82</v>
      </c>
      <c r="V10" s="829" t="s">
        <v>82</v>
      </c>
      <c r="W10" s="829" t="s">
        <v>82</v>
      </c>
      <c r="X10" s="829" t="s">
        <v>82</v>
      </c>
      <c r="Y10" s="829" t="s">
        <v>82</v>
      </c>
      <c r="Z10" s="829" t="s">
        <v>82</v>
      </c>
      <c r="AA10" s="829" t="s">
        <v>82</v>
      </c>
      <c r="AB10" s="829" t="s">
        <v>82</v>
      </c>
      <c r="AC10" s="829" t="s">
        <v>82</v>
      </c>
      <c r="AD10" s="50" t="s">
        <v>82</v>
      </c>
      <c r="AE10" s="50" t="s">
        <v>82</v>
      </c>
      <c r="AF10" s="50" t="s">
        <v>82</v>
      </c>
      <c r="AG10" s="52" t="s">
        <v>82</v>
      </c>
      <c r="AH10" s="52" t="s">
        <v>82</v>
      </c>
      <c r="AI10" s="52" t="s">
        <v>82</v>
      </c>
      <c r="AJ10" s="52" t="s">
        <v>82</v>
      </c>
      <c r="AK10" s="52" t="s">
        <v>82</v>
      </c>
      <c r="AL10" s="52" t="s">
        <v>82</v>
      </c>
      <c r="AM10" s="52" t="s">
        <v>82</v>
      </c>
      <c r="AN10" s="53" t="s">
        <v>82</v>
      </c>
      <c r="AO10" s="52" t="s">
        <v>82</v>
      </c>
      <c r="AP10" s="52" t="s">
        <v>82</v>
      </c>
    </row>
    <row r="11" spans="1:42" ht="13.2">
      <c r="A11" s="2"/>
      <c r="B11" s="54"/>
      <c r="C11" s="54"/>
      <c r="D11" s="54"/>
      <c r="E11" s="54"/>
      <c r="F11" s="54"/>
      <c r="G11" s="54"/>
      <c r="H11" s="54"/>
      <c r="I11" s="1424"/>
      <c r="J11" s="1424"/>
      <c r="K11" s="54"/>
      <c r="L11" s="54"/>
      <c r="M11" s="54"/>
      <c r="N11" s="54"/>
      <c r="O11" s="54"/>
      <c r="P11" s="54"/>
      <c r="Q11" s="54"/>
      <c r="R11" s="54"/>
      <c r="S11" s="54"/>
      <c r="T11" s="54"/>
      <c r="U11" s="54"/>
      <c r="V11" s="54"/>
      <c r="W11" s="54"/>
      <c r="X11" s="54"/>
      <c r="Y11" s="54"/>
      <c r="Z11" s="54"/>
      <c r="AA11" s="54"/>
      <c r="AB11" s="54"/>
      <c r="AC11" s="54"/>
      <c r="AD11" s="54"/>
      <c r="AE11" s="55"/>
      <c r="AF11" s="55"/>
      <c r="AG11" s="54"/>
      <c r="AH11" s="54"/>
      <c r="AI11" s="54"/>
      <c r="AJ11" s="54"/>
      <c r="AK11" s="54"/>
      <c r="AL11" s="54"/>
      <c r="AM11" s="54"/>
      <c r="AN11" s="54"/>
      <c r="AO11" s="54"/>
      <c r="AP11" s="54"/>
    </row>
    <row r="12" spans="1:42" ht="13.2">
      <c r="A12" s="56" t="s">
        <v>83</v>
      </c>
      <c r="B12" s="265"/>
      <c r="C12" s="265"/>
      <c r="D12" s="265"/>
      <c r="E12" s="265"/>
      <c r="F12" s="265"/>
      <c r="G12" s="265"/>
      <c r="H12" s="265"/>
      <c r="I12" s="57"/>
      <c r="J12" s="57"/>
      <c r="K12" s="265"/>
      <c r="L12" s="265"/>
      <c r="M12" s="58"/>
      <c r="N12" s="58"/>
      <c r="O12" s="58"/>
      <c r="P12" s="58"/>
      <c r="Q12" s="58"/>
      <c r="R12" s="58"/>
      <c r="S12" s="58"/>
      <c r="T12" s="58"/>
      <c r="U12" s="58"/>
      <c r="V12" s="58"/>
      <c r="W12" s="58"/>
      <c r="X12" s="58"/>
      <c r="Y12" s="58"/>
      <c r="Z12" s="58"/>
      <c r="AA12" s="58"/>
      <c r="AB12" s="58"/>
      <c r="AC12" s="58"/>
      <c r="AD12" s="58"/>
      <c r="AE12" s="58"/>
      <c r="AF12" s="58"/>
      <c r="AG12" s="265"/>
      <c r="AH12" s="265"/>
      <c r="AI12" s="265"/>
      <c r="AJ12" s="265"/>
      <c r="AK12" s="265"/>
      <c r="AL12" s="265"/>
      <c r="AM12" s="265"/>
      <c r="AN12" s="265"/>
      <c r="AO12" s="265"/>
      <c r="AP12" s="265"/>
    </row>
    <row r="13" spans="1:42" ht="13.2">
      <c r="A13" s="1425" t="s">
        <v>84</v>
      </c>
      <c r="B13" s="58" t="s">
        <v>240</v>
      </c>
      <c r="C13" s="58" t="s">
        <v>240</v>
      </c>
      <c r="D13" s="58" t="s">
        <v>240</v>
      </c>
      <c r="E13" s="58" t="s">
        <v>240</v>
      </c>
      <c r="F13" s="58" t="s">
        <v>240</v>
      </c>
      <c r="G13" s="105" t="s">
        <v>4757</v>
      </c>
      <c r="H13" s="58" t="s">
        <v>134</v>
      </c>
      <c r="I13" s="57" t="s">
        <v>4757</v>
      </c>
      <c r="J13" s="57" t="s">
        <v>240</v>
      </c>
      <c r="K13" s="58" t="s">
        <v>240</v>
      </c>
      <c r="L13" s="58" t="s">
        <v>134</v>
      </c>
      <c r="M13" s="58" t="s">
        <v>134</v>
      </c>
      <c r="N13" s="58" t="s">
        <v>240</v>
      </c>
      <c r="O13" s="58" t="s">
        <v>240</v>
      </c>
      <c r="P13" s="602" t="s">
        <v>2906</v>
      </c>
      <c r="Q13" s="602" t="s">
        <v>2906</v>
      </c>
      <c r="R13" s="602" t="s">
        <v>2906</v>
      </c>
      <c r="S13" s="58" t="s">
        <v>240</v>
      </c>
      <c r="T13" s="58" t="s">
        <v>240</v>
      </c>
      <c r="U13" s="58" t="s">
        <v>4758</v>
      </c>
      <c r="V13" s="58" t="s">
        <v>240</v>
      </c>
      <c r="W13" s="58" t="s">
        <v>240</v>
      </c>
      <c r="X13" s="58" t="s">
        <v>240</v>
      </c>
      <c r="Y13" s="58" t="s">
        <v>240</v>
      </c>
      <c r="Z13" s="58" t="s">
        <v>240</v>
      </c>
      <c r="AA13" s="58" t="s">
        <v>240</v>
      </c>
      <c r="AB13" s="58" t="s">
        <v>240</v>
      </c>
      <c r="AC13" s="58" t="s">
        <v>240</v>
      </c>
      <c r="AD13" s="58" t="s">
        <v>240</v>
      </c>
      <c r="AE13" s="58" t="s">
        <v>240</v>
      </c>
      <c r="AF13" s="58" t="s">
        <v>134</v>
      </c>
      <c r="AG13" s="58" t="s">
        <v>134</v>
      </c>
      <c r="AH13" s="58" t="s">
        <v>134</v>
      </c>
      <c r="AI13" s="58"/>
      <c r="AJ13" s="58"/>
      <c r="AK13" s="58"/>
      <c r="AL13" s="58"/>
      <c r="AM13" s="58"/>
      <c r="AN13" s="58"/>
      <c r="AO13" s="58"/>
      <c r="AP13" s="58"/>
    </row>
    <row r="14" spans="1:42" ht="13.2">
      <c r="A14" s="1426" t="s">
        <v>85</v>
      </c>
      <c r="B14" s="58" t="s">
        <v>2990</v>
      </c>
      <c r="C14" s="58" t="s">
        <v>240</v>
      </c>
      <c r="D14" s="58" t="s">
        <v>240</v>
      </c>
      <c r="E14" s="58" t="s">
        <v>134</v>
      </c>
      <c r="F14" s="105" t="s">
        <v>1906</v>
      </c>
      <c r="G14" s="105" t="s">
        <v>1906</v>
      </c>
      <c r="H14" s="58" t="s">
        <v>240</v>
      </c>
      <c r="I14" s="57" t="s">
        <v>240</v>
      </c>
      <c r="J14" s="57" t="s">
        <v>2990</v>
      </c>
      <c r="K14" s="58" t="s">
        <v>240</v>
      </c>
      <c r="L14" s="58" t="s">
        <v>2990</v>
      </c>
      <c r="M14" s="58" t="s">
        <v>134</v>
      </c>
      <c r="N14" s="58" t="s">
        <v>2990</v>
      </c>
      <c r="O14" s="58" t="s">
        <v>240</v>
      </c>
      <c r="P14" s="58" t="s">
        <v>134</v>
      </c>
      <c r="Q14" s="58" t="s">
        <v>134</v>
      </c>
      <c r="R14" s="58" t="s">
        <v>134</v>
      </c>
      <c r="S14" s="58" t="s">
        <v>134</v>
      </c>
      <c r="T14" s="58" t="s">
        <v>134</v>
      </c>
      <c r="U14" s="58" t="s">
        <v>134</v>
      </c>
      <c r="V14" s="58" t="s">
        <v>134</v>
      </c>
      <c r="W14" s="58" t="s">
        <v>134</v>
      </c>
      <c r="X14" s="602" t="s">
        <v>2906</v>
      </c>
      <c r="Y14" s="602" t="s">
        <v>2906</v>
      </c>
      <c r="Z14" s="602" t="s">
        <v>2906</v>
      </c>
      <c r="AA14" s="602" t="s">
        <v>2906</v>
      </c>
      <c r="AB14" s="602" t="s">
        <v>4759</v>
      </c>
      <c r="AC14" s="58" t="s">
        <v>240</v>
      </c>
      <c r="AD14" s="58" t="s">
        <v>134</v>
      </c>
      <c r="AE14" s="58" t="s">
        <v>134</v>
      </c>
      <c r="AF14" s="58" t="s">
        <v>134</v>
      </c>
      <c r="AG14" s="58" t="s">
        <v>134</v>
      </c>
      <c r="AH14" s="58" t="s">
        <v>134</v>
      </c>
      <c r="AI14" s="58" t="s">
        <v>134</v>
      </c>
      <c r="AJ14" s="58" t="s">
        <v>134</v>
      </c>
      <c r="AK14" s="58" t="s">
        <v>134</v>
      </c>
      <c r="AL14" s="58" t="s">
        <v>134</v>
      </c>
      <c r="AM14" s="58" t="s">
        <v>134</v>
      </c>
      <c r="AN14" s="58" t="s">
        <v>134</v>
      </c>
      <c r="AO14" s="58" t="s">
        <v>134</v>
      </c>
      <c r="AP14" s="58"/>
    </row>
    <row r="15" spans="1:42" ht="13.2">
      <c r="A15" s="368" t="s">
        <v>40</v>
      </c>
      <c r="B15" s="57" t="s">
        <v>240</v>
      </c>
      <c r="C15" s="57" t="s">
        <v>240</v>
      </c>
      <c r="D15" s="57" t="s">
        <v>240</v>
      </c>
      <c r="E15" s="57" t="s">
        <v>240</v>
      </c>
      <c r="F15" s="57" t="s">
        <v>240</v>
      </c>
      <c r="G15" s="58" t="s">
        <v>134</v>
      </c>
      <c r="H15" s="58" t="s">
        <v>134</v>
      </c>
      <c r="I15" s="57" t="s">
        <v>134</v>
      </c>
      <c r="J15" s="57" t="s">
        <v>134</v>
      </c>
      <c r="K15" s="58" t="s">
        <v>134</v>
      </c>
      <c r="L15" s="58" t="s">
        <v>134</v>
      </c>
      <c r="M15" s="58" t="s">
        <v>134</v>
      </c>
      <c r="N15" s="58" t="s">
        <v>134</v>
      </c>
      <c r="O15" s="58" t="s">
        <v>134</v>
      </c>
      <c r="P15" s="58" t="s">
        <v>134</v>
      </c>
      <c r="Q15" s="58" t="s">
        <v>134</v>
      </c>
      <c r="R15" s="58" t="s">
        <v>134</v>
      </c>
      <c r="S15" s="58" t="s">
        <v>134</v>
      </c>
      <c r="T15" s="97" t="s">
        <v>3146</v>
      </c>
      <c r="U15" s="97" t="s">
        <v>3146</v>
      </c>
      <c r="V15" s="97" t="s">
        <v>3146</v>
      </c>
      <c r="W15" s="58" t="s">
        <v>134</v>
      </c>
      <c r="X15" s="602" t="s">
        <v>4760</v>
      </c>
      <c r="Y15" s="602" t="s">
        <v>4760</v>
      </c>
      <c r="Z15" s="602" t="s">
        <v>4760</v>
      </c>
      <c r="AA15" s="602" t="s">
        <v>4760</v>
      </c>
      <c r="AB15" s="58" t="s">
        <v>242</v>
      </c>
      <c r="AC15" s="602" t="s">
        <v>4760</v>
      </c>
      <c r="AD15" s="57" t="s">
        <v>240</v>
      </c>
      <c r="AE15" s="57" t="s">
        <v>240</v>
      </c>
      <c r="AF15" s="58" t="s">
        <v>134</v>
      </c>
      <c r="AG15" s="58" t="s">
        <v>134</v>
      </c>
      <c r="AH15" s="58" t="s">
        <v>134</v>
      </c>
      <c r="AI15" s="58"/>
      <c r="AJ15" s="58"/>
      <c r="AK15" s="58"/>
      <c r="AL15" s="58"/>
      <c r="AM15" s="58"/>
      <c r="AN15" s="58"/>
      <c r="AO15" s="58"/>
      <c r="AP15" s="58"/>
    </row>
    <row r="16" spans="1:42" ht="13.2">
      <c r="A16" s="1426" t="s">
        <v>49</v>
      </c>
      <c r="B16" s="105" t="s">
        <v>4761</v>
      </c>
      <c r="C16" s="57" t="s">
        <v>240</v>
      </c>
      <c r="D16" s="57" t="s">
        <v>240</v>
      </c>
      <c r="E16" s="58" t="s">
        <v>240</v>
      </c>
      <c r="F16" s="58" t="s">
        <v>134</v>
      </c>
      <c r="G16" s="251" t="s">
        <v>4757</v>
      </c>
      <c r="H16" s="58" t="s">
        <v>240</v>
      </c>
      <c r="I16" s="57" t="s">
        <v>1906</v>
      </c>
      <c r="J16" s="57" t="s">
        <v>1906</v>
      </c>
      <c r="K16" s="58" t="s">
        <v>134</v>
      </c>
      <c r="L16" s="58" t="s">
        <v>134</v>
      </c>
      <c r="M16" s="105" t="s">
        <v>570</v>
      </c>
      <c r="N16" s="58" t="s">
        <v>240</v>
      </c>
      <c r="O16" s="105" t="s">
        <v>1906</v>
      </c>
      <c r="P16" s="105" t="s">
        <v>4762</v>
      </c>
      <c r="Q16" s="602" t="s">
        <v>4763</v>
      </c>
      <c r="R16" s="58" t="s">
        <v>242</v>
      </c>
      <c r="S16" s="58" t="s">
        <v>134</v>
      </c>
      <c r="T16" s="58" t="s">
        <v>134</v>
      </c>
      <c r="U16" s="105" t="s">
        <v>3358</v>
      </c>
      <c r="V16" s="105" t="s">
        <v>3358</v>
      </c>
      <c r="W16" s="105" t="s">
        <v>3358</v>
      </c>
      <c r="X16" s="58" t="s">
        <v>242</v>
      </c>
      <c r="Y16" s="58" t="s">
        <v>240</v>
      </c>
      <c r="Z16" s="58" t="s">
        <v>134</v>
      </c>
      <c r="AA16" s="105" t="s">
        <v>3358</v>
      </c>
      <c r="AB16" s="105" t="s">
        <v>4764</v>
      </c>
      <c r="AC16" s="105" t="s">
        <v>1029</v>
      </c>
      <c r="AD16" s="58" t="s">
        <v>844</v>
      </c>
      <c r="AE16" s="58" t="s">
        <v>338</v>
      </c>
      <c r="AF16" s="57" t="s">
        <v>134</v>
      </c>
      <c r="AG16" s="58" t="s">
        <v>134</v>
      </c>
      <c r="AH16" s="58"/>
      <c r="AI16" s="58"/>
      <c r="AJ16" s="58"/>
      <c r="AK16" s="58"/>
      <c r="AL16" s="58"/>
      <c r="AM16" s="58"/>
      <c r="AN16" s="58"/>
      <c r="AO16" s="58"/>
      <c r="AP16" s="58"/>
    </row>
    <row r="17" spans="1:42" ht="13.2">
      <c r="A17" s="832" t="s">
        <v>55</v>
      </c>
      <c r="B17" s="58" t="s">
        <v>2910</v>
      </c>
      <c r="C17" s="58" t="s">
        <v>2910</v>
      </c>
      <c r="D17" s="58" t="s">
        <v>134</v>
      </c>
      <c r="E17" s="58" t="s">
        <v>134</v>
      </c>
      <c r="F17" s="58" t="s">
        <v>2910</v>
      </c>
      <c r="G17" s="58" t="s">
        <v>2910</v>
      </c>
      <c r="H17" s="58" t="s">
        <v>2910</v>
      </c>
      <c r="I17" s="57" t="s">
        <v>2910</v>
      </c>
      <c r="J17" s="57" t="s">
        <v>2910</v>
      </c>
      <c r="K17" s="58" t="s">
        <v>134</v>
      </c>
      <c r="L17" s="58" t="s">
        <v>134</v>
      </c>
      <c r="M17" s="58" t="s">
        <v>2910</v>
      </c>
      <c r="N17" s="58" t="s">
        <v>2910</v>
      </c>
      <c r="O17" s="58" t="s">
        <v>2910</v>
      </c>
      <c r="P17" s="58" t="s">
        <v>2910</v>
      </c>
      <c r="Q17" s="58" t="s">
        <v>2910</v>
      </c>
      <c r="R17" s="58" t="s">
        <v>134</v>
      </c>
      <c r="S17" s="58" t="s">
        <v>134</v>
      </c>
      <c r="T17" s="58" t="s">
        <v>2910</v>
      </c>
      <c r="U17" s="58" t="s">
        <v>2910</v>
      </c>
      <c r="V17" s="58" t="s">
        <v>2910</v>
      </c>
      <c r="W17" s="58" t="s">
        <v>2910</v>
      </c>
      <c r="X17" s="58" t="s">
        <v>2910</v>
      </c>
      <c r="Y17" s="57" t="s">
        <v>134</v>
      </c>
      <c r="Z17" s="57" t="s">
        <v>134</v>
      </c>
      <c r="AA17" s="57" t="s">
        <v>2910</v>
      </c>
      <c r="AB17" s="105" t="s">
        <v>1278</v>
      </c>
      <c r="AC17" s="105" t="s">
        <v>1278</v>
      </c>
      <c r="AD17" s="105" t="s">
        <v>1278</v>
      </c>
      <c r="AE17" s="105" t="s">
        <v>1278</v>
      </c>
      <c r="AF17" s="105" t="s">
        <v>1278</v>
      </c>
      <c r="AG17" s="105" t="s">
        <v>1278</v>
      </c>
      <c r="AH17" s="105" t="s">
        <v>1278</v>
      </c>
      <c r="AI17" s="58"/>
      <c r="AJ17" s="58"/>
      <c r="AK17" s="58" t="s">
        <v>2910</v>
      </c>
      <c r="AL17" s="58"/>
      <c r="AM17" s="58"/>
      <c r="AN17" s="58"/>
      <c r="AO17" s="58"/>
      <c r="AP17" s="58"/>
    </row>
    <row r="18" spans="1:42" ht="13.2">
      <c r="A18" s="832" t="s">
        <v>2366</v>
      </c>
      <c r="B18" s="58" t="s">
        <v>1906</v>
      </c>
      <c r="C18" s="58" t="s">
        <v>4765</v>
      </c>
      <c r="D18" s="58" t="s">
        <v>134</v>
      </c>
      <c r="E18" s="105" t="s">
        <v>255</v>
      </c>
      <c r="F18" s="57"/>
      <c r="G18" s="105" t="s">
        <v>1906</v>
      </c>
      <c r="H18" s="105" t="s">
        <v>1906</v>
      </c>
      <c r="I18" s="57" t="s">
        <v>1906</v>
      </c>
      <c r="J18" s="57" t="s">
        <v>2990</v>
      </c>
      <c r="K18" s="58" t="s">
        <v>35</v>
      </c>
      <c r="L18" s="58" t="s">
        <v>2990</v>
      </c>
      <c r="M18" s="58" t="s">
        <v>134</v>
      </c>
      <c r="N18" s="58" t="s">
        <v>35</v>
      </c>
      <c r="O18" s="58" t="s">
        <v>35</v>
      </c>
      <c r="P18" s="58" t="s">
        <v>134</v>
      </c>
      <c r="Q18" s="58" t="s">
        <v>242</v>
      </c>
      <c r="R18" s="58" t="s">
        <v>35</v>
      </c>
      <c r="S18" s="57" t="s">
        <v>35</v>
      </c>
      <c r="T18" s="57" t="s">
        <v>4766</v>
      </c>
      <c r="U18" s="57" t="s">
        <v>134</v>
      </c>
      <c r="V18" s="57" t="s">
        <v>35</v>
      </c>
      <c r="W18" s="57" t="s">
        <v>35</v>
      </c>
      <c r="X18" s="57" t="s">
        <v>35</v>
      </c>
      <c r="Y18" s="57" t="s">
        <v>50</v>
      </c>
      <c r="Z18" s="57" t="s">
        <v>50</v>
      </c>
      <c r="AA18" s="57" t="s">
        <v>35</v>
      </c>
      <c r="AB18" s="57" t="s">
        <v>35</v>
      </c>
      <c r="AC18" s="57" t="s">
        <v>35</v>
      </c>
      <c r="AD18" s="57" t="s">
        <v>35</v>
      </c>
      <c r="AE18" s="57" t="s">
        <v>35</v>
      </c>
      <c r="AF18" s="57" t="s">
        <v>844</v>
      </c>
      <c r="AG18" s="1180" t="s">
        <v>3360</v>
      </c>
      <c r="AH18" s="1427" t="s">
        <v>3360</v>
      </c>
      <c r="AI18" s="58"/>
      <c r="AJ18" s="58"/>
      <c r="AK18" s="58"/>
      <c r="AL18" s="58" t="s">
        <v>35</v>
      </c>
      <c r="AM18" s="58"/>
      <c r="AN18" s="58"/>
      <c r="AO18" s="58"/>
      <c r="AP18" s="58"/>
    </row>
    <row r="19" spans="1:42" ht="13.2">
      <c r="A19" s="832" t="s">
        <v>86</v>
      </c>
      <c r="B19" s="58" t="s">
        <v>2910</v>
      </c>
      <c r="C19" s="58" t="s">
        <v>134</v>
      </c>
      <c r="D19" s="58" t="s">
        <v>242</v>
      </c>
      <c r="E19" s="58" t="s">
        <v>2990</v>
      </c>
      <c r="F19" s="58" t="s">
        <v>2910</v>
      </c>
      <c r="G19" s="58" t="s">
        <v>2910</v>
      </c>
      <c r="H19" s="58" t="s">
        <v>2910</v>
      </c>
      <c r="I19" s="57" t="s">
        <v>2910</v>
      </c>
      <c r="J19" s="57" t="s">
        <v>2910</v>
      </c>
      <c r="K19" s="58" t="s">
        <v>2990</v>
      </c>
      <c r="L19" s="57" t="s">
        <v>242</v>
      </c>
      <c r="M19" s="58" t="s">
        <v>2910</v>
      </c>
      <c r="N19" s="58" t="s">
        <v>2910</v>
      </c>
      <c r="O19" s="58" t="s">
        <v>2910</v>
      </c>
      <c r="P19" s="58" t="s">
        <v>2910</v>
      </c>
      <c r="Q19" s="58" t="s">
        <v>2910</v>
      </c>
      <c r="R19" s="58" t="s">
        <v>2990</v>
      </c>
      <c r="S19" s="58" t="s">
        <v>4767</v>
      </c>
      <c r="T19" s="58" t="s">
        <v>2910</v>
      </c>
      <c r="U19" s="58" t="s">
        <v>134</v>
      </c>
      <c r="V19" s="58" t="s">
        <v>134</v>
      </c>
      <c r="W19" s="58" t="s">
        <v>134</v>
      </c>
      <c r="X19" s="58" t="s">
        <v>134</v>
      </c>
      <c r="Y19" s="57" t="s">
        <v>134</v>
      </c>
      <c r="Z19" s="57" t="s">
        <v>134</v>
      </c>
      <c r="AA19" s="296" t="s">
        <v>4768</v>
      </c>
      <c r="AB19" s="58" t="s">
        <v>4769</v>
      </c>
      <c r="AC19" s="207" t="s">
        <v>134</v>
      </c>
      <c r="AD19" s="58"/>
      <c r="AE19" s="58" t="s">
        <v>134</v>
      </c>
      <c r="AF19" s="58" t="s">
        <v>134</v>
      </c>
      <c r="AG19" s="57" t="s">
        <v>3358</v>
      </c>
      <c r="AH19" s="58" t="s">
        <v>134</v>
      </c>
      <c r="AI19" s="58" t="s">
        <v>134</v>
      </c>
      <c r="AJ19" s="58"/>
      <c r="AK19" s="58" t="s">
        <v>2910</v>
      </c>
      <c r="AL19" s="58"/>
      <c r="AM19" s="58"/>
      <c r="AN19" s="58"/>
      <c r="AO19" s="58"/>
      <c r="AP19" s="58"/>
    </row>
    <row r="20" spans="1:42" ht="13.2">
      <c r="A20" s="231" t="s">
        <v>3079</v>
      </c>
      <c r="B20" s="58" t="s">
        <v>134</v>
      </c>
      <c r="C20" s="58" t="s">
        <v>134</v>
      </c>
      <c r="D20" s="58" t="s">
        <v>134</v>
      </c>
      <c r="E20" s="58" t="s">
        <v>134</v>
      </c>
      <c r="F20" s="58" t="s">
        <v>134</v>
      </c>
      <c r="G20" s="58" t="s">
        <v>64</v>
      </c>
      <c r="H20" s="58" t="s">
        <v>242</v>
      </c>
      <c r="I20" s="57" t="s">
        <v>2990</v>
      </c>
      <c r="J20" s="57" t="s">
        <v>3358</v>
      </c>
      <c r="K20" s="58" t="s">
        <v>35</v>
      </c>
      <c r="L20" s="58" t="s">
        <v>2990</v>
      </c>
      <c r="M20" s="58" t="s">
        <v>35</v>
      </c>
      <c r="N20" s="58" t="s">
        <v>35</v>
      </c>
      <c r="O20" s="58" t="s">
        <v>242</v>
      </c>
      <c r="P20" s="57" t="s">
        <v>2642</v>
      </c>
      <c r="Q20" s="58" t="s">
        <v>134</v>
      </c>
      <c r="R20" s="58" t="s">
        <v>134</v>
      </c>
      <c r="S20" s="58" t="s">
        <v>134</v>
      </c>
      <c r="T20" s="58" t="s">
        <v>134</v>
      </c>
      <c r="U20" s="58" t="s">
        <v>134</v>
      </c>
      <c r="V20" s="58" t="s">
        <v>134</v>
      </c>
      <c r="W20" s="58" t="s">
        <v>134</v>
      </c>
      <c r="X20" s="58" t="s">
        <v>134</v>
      </c>
      <c r="Y20" s="58" t="s">
        <v>134</v>
      </c>
      <c r="Z20" s="58" t="s">
        <v>134</v>
      </c>
      <c r="AA20" s="58" t="s">
        <v>134</v>
      </c>
      <c r="AB20" s="58" t="s">
        <v>134</v>
      </c>
      <c r="AC20" s="58" t="s">
        <v>134</v>
      </c>
      <c r="AD20" s="58" t="s">
        <v>134</v>
      </c>
      <c r="AE20" s="58" t="s">
        <v>134</v>
      </c>
      <c r="AF20" s="58" t="s">
        <v>134</v>
      </c>
      <c r="AG20" s="58" t="s">
        <v>134</v>
      </c>
      <c r="AH20" s="58" t="s">
        <v>134</v>
      </c>
      <c r="AI20" s="58" t="s">
        <v>134</v>
      </c>
      <c r="AJ20" s="58" t="s">
        <v>134</v>
      </c>
      <c r="AK20" s="58" t="s">
        <v>134</v>
      </c>
      <c r="AL20" s="58"/>
      <c r="AM20" s="58"/>
      <c r="AN20" s="58"/>
      <c r="AO20" s="58"/>
      <c r="AP20" s="58"/>
    </row>
    <row r="21" spans="1:42" ht="13.2">
      <c r="A21" s="231" t="s">
        <v>92</v>
      </c>
      <c r="B21" s="58" t="s">
        <v>134</v>
      </c>
      <c r="C21" s="58" t="s">
        <v>134</v>
      </c>
      <c r="D21" s="743" t="s">
        <v>4770</v>
      </c>
      <c r="E21" s="743" t="s">
        <v>4770</v>
      </c>
      <c r="F21" s="743" t="s">
        <v>4770</v>
      </c>
      <c r="G21" s="743" t="s">
        <v>4770</v>
      </c>
      <c r="H21" s="743" t="s">
        <v>4770</v>
      </c>
      <c r="I21" s="57" t="s">
        <v>4770</v>
      </c>
      <c r="J21" s="105" t="s">
        <v>2618</v>
      </c>
      <c r="K21" s="105" t="s">
        <v>2618</v>
      </c>
      <c r="L21" s="105" t="s">
        <v>2618</v>
      </c>
      <c r="M21" s="105" t="s">
        <v>4771</v>
      </c>
      <c r="N21" s="105" t="s">
        <v>4771</v>
      </c>
      <c r="O21" s="58" t="s">
        <v>2990</v>
      </c>
      <c r="P21" s="58" t="s">
        <v>134</v>
      </c>
      <c r="Q21" s="105" t="s">
        <v>3364</v>
      </c>
      <c r="R21" s="105" t="s">
        <v>3364</v>
      </c>
      <c r="S21" s="105" t="s">
        <v>3364</v>
      </c>
      <c r="T21" s="105" t="s">
        <v>3364</v>
      </c>
      <c r="U21" s="105" t="s">
        <v>3364</v>
      </c>
      <c r="V21" s="105" t="s">
        <v>3364</v>
      </c>
      <c r="W21" s="105" t="s">
        <v>3364</v>
      </c>
      <c r="X21" s="105" t="s">
        <v>3364</v>
      </c>
      <c r="Y21" s="113" t="s">
        <v>4772</v>
      </c>
      <c r="Z21" s="58" t="s">
        <v>2990</v>
      </c>
      <c r="AA21" s="105" t="s">
        <v>4773</v>
      </c>
      <c r="AB21" s="105" t="s">
        <v>3364</v>
      </c>
      <c r="AC21" s="105" t="s">
        <v>3364</v>
      </c>
      <c r="AD21" s="105" t="s">
        <v>3364</v>
      </c>
      <c r="AE21" s="105" t="s">
        <v>3364</v>
      </c>
      <c r="AF21" s="105" t="s">
        <v>3364</v>
      </c>
      <c r="AG21" s="105" t="s">
        <v>3364</v>
      </c>
      <c r="AH21" s="105" t="s">
        <v>3364</v>
      </c>
      <c r="AI21" s="105" t="s">
        <v>3364</v>
      </c>
      <c r="AJ21" s="105" t="s">
        <v>64</v>
      </c>
      <c r="AK21" s="105" t="s">
        <v>4774</v>
      </c>
      <c r="AL21" s="58"/>
      <c r="AM21" s="58"/>
      <c r="AN21" s="58"/>
      <c r="AO21" s="58"/>
      <c r="AP21" s="58"/>
    </row>
    <row r="22" spans="1:42" ht="13.2">
      <c r="A22" s="1426" t="s">
        <v>60</v>
      </c>
      <c r="B22" s="105" t="s">
        <v>3358</v>
      </c>
      <c r="C22" s="58" t="s">
        <v>240</v>
      </c>
      <c r="D22" s="105" t="s">
        <v>4775</v>
      </c>
      <c r="E22" s="105" t="s">
        <v>4775</v>
      </c>
      <c r="F22" s="105" t="s">
        <v>4775</v>
      </c>
      <c r="G22" s="105" t="s">
        <v>4775</v>
      </c>
      <c r="H22" s="105" t="s">
        <v>4775</v>
      </c>
      <c r="I22" s="105" t="s">
        <v>4776</v>
      </c>
      <c r="J22" s="105" t="s">
        <v>4776</v>
      </c>
      <c r="K22" s="105" t="s">
        <v>4776</v>
      </c>
      <c r="L22" s="105" t="s">
        <v>4776</v>
      </c>
      <c r="M22" s="296" t="s">
        <v>4777</v>
      </c>
      <c r="N22" s="105" t="s">
        <v>4776</v>
      </c>
      <c r="O22" s="105" t="s">
        <v>4776</v>
      </c>
      <c r="P22" s="105" t="s">
        <v>4776</v>
      </c>
      <c r="Q22" s="57" t="s">
        <v>134</v>
      </c>
      <c r="R22" s="57" t="s">
        <v>134</v>
      </c>
      <c r="S22" s="58" t="s">
        <v>134</v>
      </c>
      <c r="T22" s="58" t="s">
        <v>134</v>
      </c>
      <c r="U22" s="58" t="s">
        <v>134</v>
      </c>
      <c r="V22" s="296" t="s">
        <v>134</v>
      </c>
      <c r="W22" s="296" t="s">
        <v>134</v>
      </c>
      <c r="X22" s="58" t="s">
        <v>134</v>
      </c>
      <c r="Y22" s="58" t="s">
        <v>134</v>
      </c>
      <c r="Z22" s="58" t="s">
        <v>134</v>
      </c>
      <c r="AA22" s="105" t="s">
        <v>3358</v>
      </c>
      <c r="AB22" s="363" t="s">
        <v>4778</v>
      </c>
      <c r="AC22" s="363" t="s">
        <v>4778</v>
      </c>
      <c r="AD22" s="1428" t="s">
        <v>4779</v>
      </c>
      <c r="AE22" s="753" t="s">
        <v>2906</v>
      </c>
      <c r="AF22" s="57" t="s">
        <v>242</v>
      </c>
      <c r="AG22" s="57" t="s">
        <v>134</v>
      </c>
      <c r="AH22" s="57" t="s">
        <v>134</v>
      </c>
      <c r="AI22" s="58"/>
      <c r="AJ22" s="58"/>
      <c r="AK22" s="58"/>
      <c r="AL22" s="58"/>
      <c r="AM22" s="58"/>
      <c r="AN22" s="58"/>
      <c r="AO22" s="58"/>
      <c r="AP22" s="58"/>
    </row>
    <row r="23" spans="1:42" ht="13.2">
      <c r="A23" s="2" t="s">
        <v>45</v>
      </c>
      <c r="B23" s="57" t="s">
        <v>134</v>
      </c>
      <c r="C23" s="105" t="s">
        <v>1906</v>
      </c>
      <c r="D23" s="105" t="s">
        <v>4780</v>
      </c>
      <c r="E23" s="105" t="s">
        <v>3358</v>
      </c>
      <c r="F23" s="58" t="s">
        <v>134</v>
      </c>
      <c r="G23" s="737" t="s">
        <v>4781</v>
      </c>
      <c r="H23" s="737" t="s">
        <v>4781</v>
      </c>
      <c r="I23" s="58" t="s">
        <v>923</v>
      </c>
      <c r="J23" s="58" t="s">
        <v>923</v>
      </c>
      <c r="K23" s="58" t="s">
        <v>134</v>
      </c>
      <c r="L23" s="58" t="s">
        <v>4782</v>
      </c>
      <c r="M23" s="105" t="s">
        <v>4783</v>
      </c>
      <c r="N23" s="105" t="s">
        <v>3358</v>
      </c>
      <c r="O23" s="105" t="s">
        <v>3358</v>
      </c>
      <c r="P23" s="58" t="s">
        <v>4782</v>
      </c>
      <c r="Q23" s="105" t="s">
        <v>3358</v>
      </c>
      <c r="R23" s="105" t="s">
        <v>3358</v>
      </c>
      <c r="S23" s="105" t="s">
        <v>3358</v>
      </c>
      <c r="T23" s="766" t="s">
        <v>3402</v>
      </c>
      <c r="U23" s="766" t="s">
        <v>3402</v>
      </c>
      <c r="V23" s="57"/>
      <c r="W23" s="752" t="s">
        <v>3360</v>
      </c>
      <c r="X23" s="752" t="s">
        <v>3360</v>
      </c>
      <c r="Y23" s="752" t="s">
        <v>3360</v>
      </c>
      <c r="Z23" s="752" t="s">
        <v>3360</v>
      </c>
      <c r="AA23" s="752" t="s">
        <v>3360</v>
      </c>
      <c r="AB23" s="752" t="s">
        <v>3360</v>
      </c>
      <c r="AC23" s="752" t="s">
        <v>3360</v>
      </c>
      <c r="AD23" s="752" t="s">
        <v>3360</v>
      </c>
      <c r="AE23" s="752" t="s">
        <v>3360</v>
      </c>
      <c r="AF23" s="752" t="s">
        <v>3360</v>
      </c>
      <c r="AG23" s="57" t="s">
        <v>134</v>
      </c>
      <c r="AH23" s="57" t="s">
        <v>134</v>
      </c>
      <c r="AI23" s="752" t="s">
        <v>3360</v>
      </c>
      <c r="AJ23" s="752" t="s">
        <v>3360</v>
      </c>
      <c r="AK23" s="752" t="s">
        <v>3360</v>
      </c>
      <c r="AL23" s="752" t="s">
        <v>3360</v>
      </c>
      <c r="AM23" s="752" t="s">
        <v>3360</v>
      </c>
      <c r="AN23" s="752" t="s">
        <v>3360</v>
      </c>
      <c r="AO23" s="752" t="s">
        <v>3360</v>
      </c>
      <c r="AP23" s="752" t="s">
        <v>3360</v>
      </c>
    </row>
    <row r="24" spans="1:42" ht="13.2">
      <c r="A24" s="834" t="s">
        <v>1706</v>
      </c>
      <c r="B24" s="105" t="s">
        <v>4784</v>
      </c>
      <c r="C24" s="105" t="s">
        <v>4784</v>
      </c>
      <c r="D24" s="58" t="s">
        <v>134</v>
      </c>
      <c r="E24" s="57" t="s">
        <v>134</v>
      </c>
      <c r="F24" s="57" t="s">
        <v>774</v>
      </c>
      <c r="G24" s="57" t="s">
        <v>774</v>
      </c>
      <c r="H24" s="58" t="s">
        <v>1906</v>
      </c>
      <c r="I24" s="58" t="s">
        <v>398</v>
      </c>
      <c r="J24" s="58" t="s">
        <v>35</v>
      </c>
      <c r="K24" s="58" t="s">
        <v>35</v>
      </c>
      <c r="L24" s="58" t="s">
        <v>35</v>
      </c>
      <c r="M24" s="58" t="s">
        <v>35</v>
      </c>
      <c r="N24" s="58" t="s">
        <v>35</v>
      </c>
      <c r="O24" s="58" t="s">
        <v>35</v>
      </c>
      <c r="P24" s="58" t="s">
        <v>35</v>
      </c>
      <c r="Q24" s="58" t="s">
        <v>35</v>
      </c>
      <c r="R24" s="58" t="s">
        <v>134</v>
      </c>
      <c r="S24" s="58" t="s">
        <v>134</v>
      </c>
      <c r="T24" s="105" t="s">
        <v>4785</v>
      </c>
      <c r="U24" s="105" t="s">
        <v>4786</v>
      </c>
      <c r="V24" s="105" t="s">
        <v>4786</v>
      </c>
      <c r="W24" s="105" t="s">
        <v>4787</v>
      </c>
      <c r="X24" s="105" t="s">
        <v>4786</v>
      </c>
      <c r="Y24" s="105" t="s">
        <v>4786</v>
      </c>
      <c r="Z24" s="58" t="s">
        <v>35</v>
      </c>
      <c r="AA24" s="58" t="s">
        <v>35</v>
      </c>
      <c r="AB24" s="58" t="s">
        <v>35</v>
      </c>
      <c r="AC24" s="58" t="s">
        <v>35</v>
      </c>
      <c r="AD24" s="58" t="s">
        <v>35</v>
      </c>
      <c r="AE24" s="58" t="s">
        <v>35</v>
      </c>
      <c r="AF24" s="58" t="s">
        <v>35</v>
      </c>
      <c r="AG24" s="58" t="s">
        <v>35</v>
      </c>
      <c r="AH24" s="58" t="s">
        <v>35</v>
      </c>
      <c r="AI24" s="58" t="s">
        <v>35</v>
      </c>
      <c r="AJ24" s="58" t="s">
        <v>35</v>
      </c>
      <c r="AK24" s="58" t="s">
        <v>35</v>
      </c>
      <c r="AL24" s="58"/>
      <c r="AM24" s="58"/>
      <c r="AN24" s="58"/>
      <c r="AO24" s="58"/>
      <c r="AP24" s="58"/>
    </row>
    <row r="25" spans="1:42" ht="13.2">
      <c r="A25" s="73" t="s">
        <v>2285</v>
      </c>
      <c r="B25" s="57" t="s">
        <v>134</v>
      </c>
      <c r="C25" s="57" t="s">
        <v>134</v>
      </c>
      <c r="D25" s="57" t="s">
        <v>570</v>
      </c>
      <c r="E25" s="57" t="s">
        <v>4788</v>
      </c>
      <c r="F25" s="57" t="s">
        <v>4788</v>
      </c>
      <c r="G25" s="113" t="s">
        <v>4789</v>
      </c>
      <c r="H25" s="57" t="s">
        <v>242</v>
      </c>
      <c r="I25" s="57"/>
      <c r="J25" s="57" t="s">
        <v>242</v>
      </c>
      <c r="K25" s="57" t="s">
        <v>3358</v>
      </c>
      <c r="L25" s="58" t="s">
        <v>242</v>
      </c>
      <c r="M25" s="57" t="s">
        <v>1029</v>
      </c>
      <c r="N25" s="57" t="s">
        <v>242</v>
      </c>
      <c r="O25" s="105" t="s">
        <v>4790</v>
      </c>
      <c r="P25" s="105" t="s">
        <v>134</v>
      </c>
      <c r="Q25" s="105" t="s">
        <v>4757</v>
      </c>
      <c r="R25" s="105" t="s">
        <v>4757</v>
      </c>
      <c r="S25" s="105" t="s">
        <v>4757</v>
      </c>
      <c r="T25" s="105" t="s">
        <v>4757</v>
      </c>
      <c r="U25" s="105" t="s">
        <v>4757</v>
      </c>
      <c r="V25" s="105" t="s">
        <v>4757</v>
      </c>
      <c r="W25" s="105" t="s">
        <v>4791</v>
      </c>
      <c r="X25" s="578" t="s">
        <v>4792</v>
      </c>
      <c r="Y25" s="105" t="s">
        <v>3358</v>
      </c>
      <c r="Z25" s="58" t="s">
        <v>134</v>
      </c>
      <c r="AA25" s="105" t="s">
        <v>4793</v>
      </c>
      <c r="AB25" s="105" t="s">
        <v>4793</v>
      </c>
      <c r="AC25" s="105" t="s">
        <v>4793</v>
      </c>
      <c r="AD25" s="105" t="s">
        <v>4793</v>
      </c>
      <c r="AE25" s="105" t="s">
        <v>4793</v>
      </c>
      <c r="AF25" s="105" t="s">
        <v>4793</v>
      </c>
      <c r="AG25" s="57" t="s">
        <v>134</v>
      </c>
      <c r="AH25" s="57"/>
      <c r="AI25" s="57"/>
      <c r="AJ25" s="105" t="s">
        <v>134</v>
      </c>
      <c r="AK25" s="105" t="s">
        <v>134</v>
      </c>
      <c r="AL25" s="58"/>
      <c r="AM25" s="58"/>
      <c r="AN25" s="58"/>
      <c r="AO25" s="58"/>
      <c r="AP25" s="58"/>
    </row>
    <row r="26" spans="1:42" ht="13.2">
      <c r="A26" s="834" t="s">
        <v>98</v>
      </c>
      <c r="B26" s="58" t="s">
        <v>134</v>
      </c>
      <c r="C26" s="58" t="s">
        <v>134</v>
      </c>
      <c r="D26" s="58" t="s">
        <v>134</v>
      </c>
      <c r="E26" s="58" t="s">
        <v>1906</v>
      </c>
      <c r="F26" s="58" t="s">
        <v>134</v>
      </c>
      <c r="G26" s="58" t="s">
        <v>134</v>
      </c>
      <c r="H26" s="58" t="s">
        <v>134</v>
      </c>
      <c r="I26" s="58" t="s">
        <v>134</v>
      </c>
      <c r="J26" s="58" t="s">
        <v>134</v>
      </c>
      <c r="K26" s="58" t="s">
        <v>242</v>
      </c>
      <c r="L26" s="58" t="s">
        <v>134</v>
      </c>
      <c r="M26" s="58" t="s">
        <v>134</v>
      </c>
      <c r="N26" s="58" t="s">
        <v>134</v>
      </c>
      <c r="O26" s="58" t="s">
        <v>134</v>
      </c>
      <c r="P26" s="58" t="s">
        <v>134</v>
      </c>
      <c r="Q26" s="58" t="s">
        <v>134</v>
      </c>
      <c r="R26" s="58" t="s">
        <v>242</v>
      </c>
      <c r="S26" s="251" t="s">
        <v>1290</v>
      </c>
      <c r="T26" s="58" t="s">
        <v>134</v>
      </c>
      <c r="U26" s="58" t="s">
        <v>134</v>
      </c>
      <c r="V26" s="58" t="s">
        <v>134</v>
      </c>
      <c r="W26" s="58" t="s">
        <v>134</v>
      </c>
      <c r="X26" s="58" t="s">
        <v>134</v>
      </c>
      <c r="Y26" s="762" t="s">
        <v>4358</v>
      </c>
      <c r="Z26" s="762" t="s">
        <v>4358</v>
      </c>
      <c r="AA26" s="58" t="s">
        <v>134</v>
      </c>
      <c r="AB26" s="58" t="s">
        <v>134</v>
      </c>
      <c r="AC26" s="58" t="s">
        <v>134</v>
      </c>
      <c r="AD26" s="58" t="s">
        <v>134</v>
      </c>
      <c r="AE26" s="58" t="s">
        <v>4794</v>
      </c>
      <c r="AF26" s="58" t="s">
        <v>4794</v>
      </c>
      <c r="AG26" s="58" t="s">
        <v>4794</v>
      </c>
      <c r="AH26" s="58" t="s">
        <v>4794</v>
      </c>
      <c r="AI26" s="58"/>
      <c r="AJ26" s="58"/>
      <c r="AK26" s="58"/>
      <c r="AL26" s="58"/>
      <c r="AM26" s="58"/>
      <c r="AN26" s="58"/>
      <c r="AO26" s="58"/>
      <c r="AP26" s="58"/>
    </row>
    <row r="27" spans="1:42" ht="13.2">
      <c r="A27" s="834" t="s">
        <v>2136</v>
      </c>
      <c r="B27" s="58" t="s">
        <v>2910</v>
      </c>
      <c r="C27" s="58" t="s">
        <v>134</v>
      </c>
      <c r="D27" s="58" t="s">
        <v>134</v>
      </c>
      <c r="E27" s="57" t="s">
        <v>3358</v>
      </c>
      <c r="F27" s="58" t="s">
        <v>2910</v>
      </c>
      <c r="G27" s="58" t="s">
        <v>2910</v>
      </c>
      <c r="H27" s="58" t="s">
        <v>2910</v>
      </c>
      <c r="I27" s="58" t="s">
        <v>2910</v>
      </c>
      <c r="J27" s="58" t="s">
        <v>2910</v>
      </c>
      <c r="K27" s="58" t="s">
        <v>134</v>
      </c>
      <c r="L27" s="58" t="s">
        <v>4795</v>
      </c>
      <c r="M27" s="58" t="s">
        <v>2910</v>
      </c>
      <c r="N27" s="58" t="s">
        <v>2910</v>
      </c>
      <c r="O27" s="58" t="s">
        <v>2910</v>
      </c>
      <c r="P27" s="58" t="s">
        <v>2910</v>
      </c>
      <c r="Q27" s="58" t="s">
        <v>2910</v>
      </c>
      <c r="R27" s="58" t="s">
        <v>242</v>
      </c>
      <c r="S27" s="602" t="s">
        <v>520</v>
      </c>
      <c r="T27" s="296" t="s">
        <v>4796</v>
      </c>
      <c r="U27" s="58" t="s">
        <v>2910</v>
      </c>
      <c r="V27" s="58" t="s">
        <v>2910</v>
      </c>
      <c r="W27" s="58" t="s">
        <v>134</v>
      </c>
      <c r="X27" s="58" t="s">
        <v>2910</v>
      </c>
      <c r="Y27" s="300" t="s">
        <v>4797</v>
      </c>
      <c r="Z27" s="207" t="s">
        <v>242</v>
      </c>
      <c r="AA27" s="57" t="s">
        <v>2910</v>
      </c>
      <c r="AB27" s="57" t="s">
        <v>242</v>
      </c>
      <c r="AC27" s="57" t="s">
        <v>242</v>
      </c>
      <c r="AD27" s="57" t="s">
        <v>242</v>
      </c>
      <c r="AE27" s="57" t="s">
        <v>242</v>
      </c>
      <c r="AF27" s="57" t="s">
        <v>242</v>
      </c>
      <c r="AG27" s="93" t="s">
        <v>3384</v>
      </c>
      <c r="AH27" s="57"/>
      <c r="AI27" s="58"/>
      <c r="AJ27" s="58"/>
      <c r="AK27" s="58" t="s">
        <v>2910</v>
      </c>
      <c r="AL27" s="58"/>
      <c r="AM27" s="58"/>
      <c r="AN27" s="58"/>
      <c r="AO27" s="58"/>
      <c r="AP27" s="58"/>
    </row>
    <row r="28" spans="1:42" ht="17.25" customHeight="1">
      <c r="A28" s="834" t="s">
        <v>1798</v>
      </c>
      <c r="B28" s="57" t="s">
        <v>1906</v>
      </c>
      <c r="C28" s="57" t="s">
        <v>1906</v>
      </c>
      <c r="D28" s="58" t="s">
        <v>134</v>
      </c>
      <c r="E28" s="57" t="s">
        <v>2990</v>
      </c>
      <c r="F28" s="57" t="s">
        <v>2990</v>
      </c>
      <c r="G28" s="57" t="s">
        <v>4788</v>
      </c>
      <c r="H28" s="57" t="s">
        <v>4788</v>
      </c>
      <c r="I28" s="57" t="s">
        <v>4788</v>
      </c>
      <c r="J28" s="105" t="s">
        <v>3358</v>
      </c>
      <c r="K28" s="105" t="s">
        <v>3358</v>
      </c>
      <c r="L28" s="105" t="s">
        <v>3358</v>
      </c>
      <c r="M28" s="105" t="s">
        <v>2618</v>
      </c>
      <c r="N28" s="105" t="s">
        <v>2618</v>
      </c>
      <c r="O28" s="58" t="s">
        <v>134</v>
      </c>
      <c r="P28" s="58" t="s">
        <v>4786</v>
      </c>
      <c r="Q28" s="58" t="s">
        <v>4786</v>
      </c>
      <c r="R28" s="58" t="s">
        <v>3358</v>
      </c>
      <c r="S28" s="58" t="s">
        <v>134</v>
      </c>
      <c r="T28" s="58" t="s">
        <v>134</v>
      </c>
      <c r="U28" s="57" t="s">
        <v>4207</v>
      </c>
      <c r="V28" s="57" t="s">
        <v>4207</v>
      </c>
      <c r="W28" s="583" t="s">
        <v>4798</v>
      </c>
      <c r="X28" s="58" t="s">
        <v>242</v>
      </c>
      <c r="Y28" s="58" t="s">
        <v>242</v>
      </c>
      <c r="Z28" s="57" t="s">
        <v>4799</v>
      </c>
      <c r="AA28" s="296" t="s">
        <v>4800</v>
      </c>
      <c r="AB28" s="58" t="s">
        <v>134</v>
      </c>
      <c r="AC28" s="58" t="s">
        <v>134</v>
      </c>
      <c r="AD28" s="58" t="s">
        <v>397</v>
      </c>
      <c r="AE28" s="58" t="s">
        <v>4801</v>
      </c>
      <c r="AF28" s="57" t="s">
        <v>242</v>
      </c>
      <c r="AG28" s="58" t="s">
        <v>134</v>
      </c>
      <c r="AH28" s="58"/>
      <c r="AI28" s="58"/>
      <c r="AJ28" s="58" t="s">
        <v>134</v>
      </c>
      <c r="AK28" s="58" t="s">
        <v>134</v>
      </c>
      <c r="AL28" s="58"/>
      <c r="AM28" s="58"/>
      <c r="AN28" s="58"/>
      <c r="AO28" s="58"/>
      <c r="AP28" s="58"/>
    </row>
    <row r="29" spans="1:42" ht="17.25" customHeight="1">
      <c r="A29" s="834" t="s">
        <v>101</v>
      </c>
      <c r="B29" s="57" t="s">
        <v>134</v>
      </c>
      <c r="C29" s="57" t="s">
        <v>134</v>
      </c>
      <c r="D29" s="57" t="s">
        <v>134</v>
      </c>
      <c r="E29" s="57" t="s">
        <v>134</v>
      </c>
      <c r="F29" s="57" t="s">
        <v>134</v>
      </c>
      <c r="G29" s="57" t="s">
        <v>134</v>
      </c>
      <c r="H29" s="57" t="s">
        <v>134</v>
      </c>
      <c r="I29" s="57" t="s">
        <v>134</v>
      </c>
      <c r="J29" s="57" t="s">
        <v>134</v>
      </c>
      <c r="K29" s="57" t="s">
        <v>134</v>
      </c>
      <c r="L29" s="57" t="s">
        <v>134</v>
      </c>
      <c r="M29" s="57" t="s">
        <v>134</v>
      </c>
      <c r="N29" s="57" t="s">
        <v>134</v>
      </c>
      <c r="O29" s="57" t="s">
        <v>134</v>
      </c>
      <c r="P29" s="57" t="s">
        <v>134</v>
      </c>
      <c r="Q29" s="57" t="s">
        <v>134</v>
      </c>
      <c r="R29" s="57" t="s">
        <v>134</v>
      </c>
      <c r="S29" s="57" t="s">
        <v>134</v>
      </c>
      <c r="T29" s="57" t="s">
        <v>134</v>
      </c>
      <c r="U29" s="57" t="s">
        <v>134</v>
      </c>
      <c r="V29" s="602" t="s">
        <v>3125</v>
      </c>
      <c r="W29" s="58" t="s">
        <v>134</v>
      </c>
      <c r="X29" s="58" t="s">
        <v>134</v>
      </c>
      <c r="Y29" s="58" t="s">
        <v>134</v>
      </c>
      <c r="Z29" s="58" t="s">
        <v>134</v>
      </c>
      <c r="AA29" s="58" t="s">
        <v>134</v>
      </c>
      <c r="AB29" s="58" t="s">
        <v>134</v>
      </c>
      <c r="AC29" s="58" t="s">
        <v>134</v>
      </c>
      <c r="AD29" s="58" t="s">
        <v>134</v>
      </c>
      <c r="AE29" s="58" t="s">
        <v>134</v>
      </c>
      <c r="AF29" s="58" t="s">
        <v>134</v>
      </c>
      <c r="AG29" s="58" t="s">
        <v>134</v>
      </c>
      <c r="AH29" s="58"/>
      <c r="AI29" s="58"/>
      <c r="AJ29" s="58"/>
      <c r="AK29" s="58"/>
      <c r="AL29" s="58"/>
      <c r="AM29" s="58"/>
      <c r="AN29" s="58"/>
      <c r="AO29" s="58"/>
      <c r="AP29" s="58"/>
    </row>
    <row r="30" spans="1:42" ht="17.25" customHeight="1">
      <c r="A30" s="834" t="s">
        <v>3148</v>
      </c>
      <c r="B30" s="57" t="s">
        <v>134</v>
      </c>
      <c r="C30" s="57" t="s">
        <v>134</v>
      </c>
      <c r="D30" s="57" t="s">
        <v>134</v>
      </c>
      <c r="E30" s="57" t="s">
        <v>134</v>
      </c>
      <c r="F30" s="57" t="s">
        <v>134</v>
      </c>
      <c r="G30" s="57" t="s">
        <v>134</v>
      </c>
      <c r="H30" s="57" t="s">
        <v>134</v>
      </c>
      <c r="I30" s="57" t="s">
        <v>134</v>
      </c>
      <c r="J30" s="57" t="s">
        <v>134</v>
      </c>
      <c r="K30" s="57" t="s">
        <v>134</v>
      </c>
      <c r="L30" s="57" t="s">
        <v>134</v>
      </c>
      <c r="M30" s="57" t="s">
        <v>134</v>
      </c>
      <c r="N30" s="57" t="s">
        <v>134</v>
      </c>
      <c r="O30" s="57" t="s">
        <v>134</v>
      </c>
      <c r="P30" s="57" t="s">
        <v>134</v>
      </c>
      <c r="Q30" s="57" t="s">
        <v>134</v>
      </c>
      <c r="R30" s="57" t="s">
        <v>134</v>
      </c>
      <c r="S30" s="57" t="s">
        <v>134</v>
      </c>
      <c r="T30" s="57" t="s">
        <v>134</v>
      </c>
      <c r="U30" s="57" t="s">
        <v>134</v>
      </c>
      <c r="V30" s="58" t="s">
        <v>134</v>
      </c>
      <c r="W30" s="58" t="s">
        <v>134</v>
      </c>
      <c r="X30" s="57" t="s">
        <v>134</v>
      </c>
      <c r="Y30" s="105" t="s">
        <v>3358</v>
      </c>
      <c r="Z30" s="115" t="s">
        <v>4802</v>
      </c>
      <c r="AA30" s="115" t="s">
        <v>4802</v>
      </c>
      <c r="AB30" s="115" t="s">
        <v>4802</v>
      </c>
      <c r="AC30" s="105" t="s">
        <v>4803</v>
      </c>
      <c r="AD30" s="105" t="s">
        <v>2618</v>
      </c>
      <c r="AE30" s="105" t="s">
        <v>2618</v>
      </c>
      <c r="AF30" s="105" t="s">
        <v>2618</v>
      </c>
      <c r="AG30" s="58"/>
      <c r="AH30" s="58"/>
      <c r="AI30" s="58"/>
      <c r="AJ30" s="58"/>
      <c r="AK30" s="58"/>
      <c r="AL30" s="58"/>
      <c r="AM30" s="58"/>
      <c r="AN30" s="58"/>
      <c r="AO30" s="58"/>
      <c r="AP30" s="58"/>
    </row>
    <row r="31" spans="1:42" ht="13.2">
      <c r="A31" s="834" t="s">
        <v>100</v>
      </c>
      <c r="B31" s="58" t="s">
        <v>1906</v>
      </c>
      <c r="C31" s="58" t="s">
        <v>1906</v>
      </c>
      <c r="D31" s="58" t="s">
        <v>134</v>
      </c>
      <c r="E31" s="58" t="s">
        <v>134</v>
      </c>
      <c r="F31" s="97" t="s">
        <v>4764</v>
      </c>
      <c r="G31" s="97" t="s">
        <v>4764</v>
      </c>
      <c r="H31" s="58" t="s">
        <v>134</v>
      </c>
      <c r="I31" s="58" t="s">
        <v>134</v>
      </c>
      <c r="J31" s="58" t="s">
        <v>134</v>
      </c>
      <c r="K31" s="58" t="s">
        <v>134</v>
      </c>
      <c r="L31" s="58" t="s">
        <v>134</v>
      </c>
      <c r="M31" s="58" t="s">
        <v>134</v>
      </c>
      <c r="N31" s="58" t="s">
        <v>134</v>
      </c>
      <c r="O31" s="58" t="s">
        <v>134</v>
      </c>
      <c r="P31" s="58" t="s">
        <v>134</v>
      </c>
      <c r="Q31" s="58" t="s">
        <v>134</v>
      </c>
      <c r="R31" s="58" t="s">
        <v>134</v>
      </c>
      <c r="S31" s="58" t="s">
        <v>134</v>
      </c>
      <c r="T31" s="58" t="s">
        <v>134</v>
      </c>
      <c r="U31" s="58" t="s">
        <v>134</v>
      </c>
      <c r="V31" s="58" t="s">
        <v>134</v>
      </c>
      <c r="W31" s="58" t="s">
        <v>134</v>
      </c>
      <c r="X31" s="58" t="s">
        <v>134</v>
      </c>
      <c r="Y31" s="58" t="s">
        <v>134</v>
      </c>
      <c r="Z31" s="58" t="s">
        <v>134</v>
      </c>
      <c r="AA31" s="58" t="s">
        <v>134</v>
      </c>
      <c r="AB31" s="58" t="s">
        <v>134</v>
      </c>
      <c r="AC31" s="602" t="s">
        <v>4804</v>
      </c>
      <c r="AD31" s="737" t="s">
        <v>4805</v>
      </c>
      <c r="AE31" s="58"/>
      <c r="AF31" s="58"/>
      <c r="AG31" s="58"/>
      <c r="AH31" s="58"/>
      <c r="AI31" s="58"/>
      <c r="AJ31" s="58"/>
      <c r="AK31" s="58"/>
      <c r="AL31" s="58"/>
      <c r="AM31" s="58"/>
      <c r="AN31" s="58" t="s">
        <v>4806</v>
      </c>
      <c r="AO31" s="58"/>
      <c r="AP31" s="58"/>
    </row>
    <row r="32" spans="1:42" ht="13.2">
      <c r="A32" s="834" t="s">
        <v>102</v>
      </c>
      <c r="B32" s="58" t="s">
        <v>134</v>
      </c>
      <c r="C32" s="58" t="s">
        <v>134</v>
      </c>
      <c r="D32" s="58"/>
      <c r="E32" s="58" t="s">
        <v>134</v>
      </c>
      <c r="F32" s="58" t="s">
        <v>134</v>
      </c>
      <c r="G32" s="58" t="s">
        <v>134</v>
      </c>
      <c r="H32" s="58" t="s">
        <v>134</v>
      </c>
      <c r="I32" s="58" t="s">
        <v>134</v>
      </c>
      <c r="J32" s="58" t="s">
        <v>134</v>
      </c>
      <c r="K32" s="58" t="s">
        <v>134</v>
      </c>
      <c r="L32" s="58" t="s">
        <v>134</v>
      </c>
      <c r="M32" s="58" t="s">
        <v>134</v>
      </c>
      <c r="N32" s="58"/>
      <c r="O32" s="58"/>
      <c r="P32" s="58" t="s">
        <v>4757</v>
      </c>
      <c r="Q32" s="58"/>
      <c r="R32" s="58" t="s">
        <v>134</v>
      </c>
      <c r="S32" s="58" t="s">
        <v>134</v>
      </c>
      <c r="T32" s="58" t="s">
        <v>134</v>
      </c>
      <c r="U32" s="58" t="s">
        <v>4758</v>
      </c>
      <c r="V32" s="58" t="s">
        <v>134</v>
      </c>
      <c r="W32" s="58" t="s">
        <v>134</v>
      </c>
      <c r="X32" s="58" t="s">
        <v>134</v>
      </c>
      <c r="Y32" s="58" t="s">
        <v>134</v>
      </c>
      <c r="Z32" s="58" t="s">
        <v>134</v>
      </c>
      <c r="AA32" s="58" t="s">
        <v>134</v>
      </c>
      <c r="AB32" s="58" t="s">
        <v>134</v>
      </c>
      <c r="AC32" s="58" t="s">
        <v>134</v>
      </c>
      <c r="AD32" s="58" t="s">
        <v>134</v>
      </c>
      <c r="AE32" s="58" t="s">
        <v>134</v>
      </c>
      <c r="AF32" s="58" t="s">
        <v>134</v>
      </c>
      <c r="AG32" s="58"/>
      <c r="AH32" s="58"/>
      <c r="AI32" s="58"/>
      <c r="AJ32" s="58"/>
      <c r="AK32" s="58"/>
      <c r="AL32" s="58"/>
      <c r="AM32" s="58"/>
      <c r="AN32" s="58"/>
      <c r="AO32" s="58"/>
      <c r="AP32" s="58"/>
    </row>
    <row r="33" spans="1:42" ht="13.2">
      <c r="A33" s="834" t="s">
        <v>2986</v>
      </c>
      <c r="B33" s="58" t="s">
        <v>134</v>
      </c>
      <c r="C33" s="58" t="s">
        <v>134</v>
      </c>
      <c r="D33" s="58" t="s">
        <v>134</v>
      </c>
      <c r="E33" s="105" t="s">
        <v>1906</v>
      </c>
      <c r="F33" s="105" t="s">
        <v>1906</v>
      </c>
      <c r="G33" s="105" t="s">
        <v>1906</v>
      </c>
      <c r="H33" s="105" t="s">
        <v>1906</v>
      </c>
      <c r="I33" s="105" t="s">
        <v>1906</v>
      </c>
      <c r="J33" s="58" t="s">
        <v>134</v>
      </c>
      <c r="K33" s="58" t="s">
        <v>134</v>
      </c>
      <c r="L33" s="105" t="s">
        <v>4807</v>
      </c>
      <c r="M33" s="58" t="s">
        <v>134</v>
      </c>
      <c r="N33" s="58" t="s">
        <v>134</v>
      </c>
      <c r="O33" s="58" t="s">
        <v>134</v>
      </c>
      <c r="P33" s="58" t="s">
        <v>134</v>
      </c>
      <c r="Q33" s="58" t="s">
        <v>134</v>
      </c>
      <c r="R33" s="58" t="s">
        <v>134</v>
      </c>
      <c r="S33" s="58" t="s">
        <v>134</v>
      </c>
      <c r="T33" s="58" t="s">
        <v>134</v>
      </c>
      <c r="U33" s="58" t="s">
        <v>134</v>
      </c>
      <c r="V33" s="58" t="s">
        <v>134</v>
      </c>
      <c r="W33" s="58" t="s">
        <v>134</v>
      </c>
      <c r="X33" s="58" t="s">
        <v>134</v>
      </c>
      <c r="Y33" s="58" t="s">
        <v>134</v>
      </c>
      <c r="Z33" s="58" t="s">
        <v>134</v>
      </c>
      <c r="AA33" s="58" t="s">
        <v>134</v>
      </c>
      <c r="AB33" s="58" t="s">
        <v>134</v>
      </c>
      <c r="AC33" s="58" t="s">
        <v>134</v>
      </c>
      <c r="AD33" s="58" t="s">
        <v>134</v>
      </c>
      <c r="AE33" s="58" t="s">
        <v>134</v>
      </c>
      <c r="AF33" s="58" t="s">
        <v>134</v>
      </c>
      <c r="AG33" s="58"/>
      <c r="AH33" s="58"/>
      <c r="AI33" s="58"/>
      <c r="AJ33" s="58"/>
      <c r="AK33" s="58"/>
      <c r="AL33" s="58"/>
      <c r="AM33" s="58"/>
      <c r="AN33" s="58"/>
      <c r="AO33" s="58"/>
      <c r="AP33" s="58"/>
    </row>
    <row r="34" spans="1:42" ht="13.2">
      <c r="A34" s="834" t="s">
        <v>94</v>
      </c>
      <c r="B34" s="58" t="s">
        <v>134</v>
      </c>
      <c r="C34" s="58" t="s">
        <v>2913</v>
      </c>
      <c r="D34" s="689" t="s">
        <v>4808</v>
      </c>
      <c r="E34" s="689" t="s">
        <v>4808</v>
      </c>
      <c r="F34" s="689" t="s">
        <v>4808</v>
      </c>
      <c r="G34" s="689" t="s">
        <v>4808</v>
      </c>
      <c r="H34" s="689" t="s">
        <v>4808</v>
      </c>
      <c r="I34" s="689" t="s">
        <v>4808</v>
      </c>
      <c r="J34" s="58" t="s">
        <v>242</v>
      </c>
      <c r="K34" s="58" t="s">
        <v>242</v>
      </c>
      <c r="L34" s="58" t="s">
        <v>134</v>
      </c>
      <c r="M34" s="105" t="s">
        <v>4757</v>
      </c>
      <c r="N34" s="58" t="s">
        <v>3358</v>
      </c>
      <c r="O34" s="58" t="s">
        <v>466</v>
      </c>
      <c r="P34" s="57" t="s">
        <v>466</v>
      </c>
      <c r="Q34" s="912" t="s">
        <v>4809</v>
      </c>
      <c r="R34" s="912" t="s">
        <v>4767</v>
      </c>
      <c r="S34" s="912" t="s">
        <v>4767</v>
      </c>
      <c r="T34" s="1429" t="s">
        <v>4810</v>
      </c>
      <c r="U34" s="57" t="s">
        <v>2910</v>
      </c>
      <c r="V34" s="912" t="s">
        <v>4767</v>
      </c>
      <c r="W34" s="912" t="s">
        <v>4767</v>
      </c>
      <c r="X34" s="912" t="s">
        <v>4767</v>
      </c>
      <c r="Y34" s="912" t="s">
        <v>4811</v>
      </c>
      <c r="Z34" s="58" t="s">
        <v>134</v>
      </c>
      <c r="AA34" s="58" t="s">
        <v>134</v>
      </c>
      <c r="AB34" s="648" t="s">
        <v>4812</v>
      </c>
      <c r="AC34" s="58" t="s">
        <v>134</v>
      </c>
      <c r="AD34" s="58" t="s">
        <v>134</v>
      </c>
      <c r="AE34" s="58" t="s">
        <v>134</v>
      </c>
      <c r="AF34" s="58" t="s">
        <v>134</v>
      </c>
      <c r="AG34" s="58" t="s">
        <v>134</v>
      </c>
      <c r="AH34" s="58" t="s">
        <v>134</v>
      </c>
      <c r="AI34" s="58" t="s">
        <v>134</v>
      </c>
      <c r="AJ34" s="58"/>
      <c r="AK34" s="58"/>
      <c r="AL34" s="58"/>
      <c r="AM34" s="58"/>
      <c r="AN34" s="58"/>
      <c r="AO34" s="58"/>
      <c r="AP34" s="58"/>
    </row>
    <row r="35" spans="1:42" ht="13.2">
      <c r="A35" s="834" t="s">
        <v>4346</v>
      </c>
      <c r="B35" s="58"/>
      <c r="C35" s="58"/>
      <c r="D35" s="743" t="s">
        <v>4770</v>
      </c>
      <c r="E35" s="743" t="s">
        <v>4770</v>
      </c>
      <c r="F35" s="743" t="s">
        <v>4770</v>
      </c>
      <c r="G35" s="743" t="s">
        <v>4770</v>
      </c>
      <c r="H35" s="743" t="s">
        <v>4770</v>
      </c>
      <c r="I35" s="743" t="s">
        <v>4770</v>
      </c>
      <c r="J35" s="58" t="s">
        <v>134</v>
      </c>
      <c r="K35" s="105" t="s">
        <v>2618</v>
      </c>
      <c r="L35" s="105" t="s">
        <v>2618</v>
      </c>
      <c r="M35" s="105" t="s">
        <v>2618</v>
      </c>
      <c r="N35" s="105" t="s">
        <v>2618</v>
      </c>
      <c r="O35" s="105" t="s">
        <v>2618</v>
      </c>
      <c r="P35" s="105" t="s">
        <v>2618</v>
      </c>
      <c r="Q35" s="105" t="s">
        <v>2618</v>
      </c>
      <c r="R35" s="105" t="s">
        <v>2618</v>
      </c>
      <c r="S35" s="105" t="s">
        <v>2618</v>
      </c>
      <c r="T35" s="58" t="s">
        <v>134</v>
      </c>
      <c r="U35" s="58" t="s">
        <v>134</v>
      </c>
      <c r="V35" s="58" t="s">
        <v>134</v>
      </c>
      <c r="W35" s="58" t="s">
        <v>134</v>
      </c>
      <c r="X35" s="58" t="s">
        <v>134</v>
      </c>
      <c r="Y35" s="58" t="s">
        <v>134</v>
      </c>
      <c r="Z35" s="58" t="s">
        <v>134</v>
      </c>
      <c r="AA35" s="58" t="s">
        <v>134</v>
      </c>
      <c r="AB35" s="58" t="s">
        <v>134</v>
      </c>
      <c r="AC35" s="58" t="s">
        <v>134</v>
      </c>
      <c r="AD35" s="58" t="s">
        <v>134</v>
      </c>
      <c r="AE35" s="58" t="s">
        <v>134</v>
      </c>
      <c r="AF35" s="58" t="s">
        <v>134</v>
      </c>
      <c r="AG35" s="58"/>
      <c r="AH35" s="58"/>
      <c r="AI35" s="58"/>
      <c r="AJ35" s="58"/>
      <c r="AK35" s="58"/>
      <c r="AL35" s="58"/>
      <c r="AM35" s="58"/>
      <c r="AN35" s="58"/>
      <c r="AO35" s="58"/>
      <c r="AP35" s="58"/>
    </row>
    <row r="36" spans="1:42" ht="13.2">
      <c r="A36" s="231" t="s">
        <v>3086</v>
      </c>
      <c r="B36" s="58" t="s">
        <v>240</v>
      </c>
      <c r="C36" s="58" t="s">
        <v>240</v>
      </c>
      <c r="D36" s="58" t="s">
        <v>134</v>
      </c>
      <c r="E36" s="58" t="s">
        <v>134</v>
      </c>
      <c r="F36" s="58" t="s">
        <v>240</v>
      </c>
      <c r="G36" s="58" t="s">
        <v>240</v>
      </c>
      <c r="H36" s="58" t="s">
        <v>240</v>
      </c>
      <c r="I36" s="57" t="s">
        <v>240</v>
      </c>
      <c r="J36" s="57" t="s">
        <v>240</v>
      </c>
      <c r="K36" s="58" t="s">
        <v>134</v>
      </c>
      <c r="L36" s="58" t="s">
        <v>134</v>
      </c>
      <c r="M36" s="58" t="s">
        <v>240</v>
      </c>
      <c r="N36" s="58" t="s">
        <v>240</v>
      </c>
      <c r="O36" s="58" t="s">
        <v>240</v>
      </c>
      <c r="P36" s="58" t="s">
        <v>240</v>
      </c>
      <c r="Q36" s="58" t="s">
        <v>240</v>
      </c>
      <c r="R36" s="58" t="s">
        <v>134</v>
      </c>
      <c r="S36" s="58" t="s">
        <v>134</v>
      </c>
      <c r="T36" s="58" t="s">
        <v>240</v>
      </c>
      <c r="U36" s="58" t="s">
        <v>240</v>
      </c>
      <c r="V36" s="58" t="s">
        <v>240</v>
      </c>
      <c r="W36" s="58" t="s">
        <v>240</v>
      </c>
      <c r="X36" s="58" t="s">
        <v>134</v>
      </c>
      <c r="Y36" s="58" t="s">
        <v>134</v>
      </c>
      <c r="Z36" s="58" t="s">
        <v>134</v>
      </c>
      <c r="AA36" s="58" t="s">
        <v>134</v>
      </c>
      <c r="AB36" s="58" t="s">
        <v>134</v>
      </c>
      <c r="AC36" s="58" t="s">
        <v>134</v>
      </c>
      <c r="AD36" s="58" t="s">
        <v>134</v>
      </c>
      <c r="AE36" s="58" t="s">
        <v>134</v>
      </c>
      <c r="AF36" s="58" t="s">
        <v>134</v>
      </c>
      <c r="AG36" s="58" t="s">
        <v>134</v>
      </c>
      <c r="AH36" s="58" t="s">
        <v>134</v>
      </c>
      <c r="AI36" s="58" t="s">
        <v>134</v>
      </c>
      <c r="AJ36" s="58" t="s">
        <v>134</v>
      </c>
      <c r="AK36" s="58" t="s">
        <v>134</v>
      </c>
      <c r="AL36" s="58" t="s">
        <v>134</v>
      </c>
      <c r="AM36" s="58" t="s">
        <v>134</v>
      </c>
      <c r="AN36" s="58" t="s">
        <v>134</v>
      </c>
      <c r="AO36" s="58" t="s">
        <v>134</v>
      </c>
      <c r="AP36" s="58" t="s">
        <v>134</v>
      </c>
    </row>
    <row r="37" spans="1:42" ht="13.2">
      <c r="A37" s="834" t="s">
        <v>106</v>
      </c>
      <c r="B37" s="105" t="s">
        <v>3065</v>
      </c>
      <c r="C37" s="97" t="s">
        <v>2990</v>
      </c>
      <c r="D37" s="105" t="s">
        <v>3065</v>
      </c>
      <c r="E37" s="58" t="s">
        <v>134</v>
      </c>
      <c r="F37" s="58" t="s">
        <v>2990</v>
      </c>
      <c r="G37" s="105" t="s">
        <v>3065</v>
      </c>
      <c r="H37" s="58" t="s">
        <v>2990</v>
      </c>
      <c r="I37" s="105" t="s">
        <v>3065</v>
      </c>
      <c r="J37" s="105" t="s">
        <v>3065</v>
      </c>
      <c r="K37" s="105" t="s">
        <v>3065</v>
      </c>
      <c r="L37" s="58" t="s">
        <v>134</v>
      </c>
      <c r="M37" s="58" t="s">
        <v>2990</v>
      </c>
      <c r="N37" s="97" t="s">
        <v>2990</v>
      </c>
      <c r="O37" s="58" t="s">
        <v>2990</v>
      </c>
      <c r="P37" s="58" t="s">
        <v>2990</v>
      </c>
      <c r="Q37" s="58" t="s">
        <v>2990</v>
      </c>
      <c r="R37" s="58" t="s">
        <v>2990</v>
      </c>
      <c r="S37" s="58" t="s">
        <v>134</v>
      </c>
      <c r="T37" s="58" t="s">
        <v>2990</v>
      </c>
      <c r="U37" s="58" t="s">
        <v>2990</v>
      </c>
      <c r="V37" s="58" t="s">
        <v>2990</v>
      </c>
      <c r="W37" s="58" t="s">
        <v>2990</v>
      </c>
      <c r="X37" s="97" t="s">
        <v>2990</v>
      </c>
      <c r="Y37" s="58" t="s">
        <v>2990</v>
      </c>
      <c r="Z37" s="58" t="s">
        <v>2990</v>
      </c>
      <c r="AA37" s="58" t="s">
        <v>2990</v>
      </c>
      <c r="AB37" s="97" t="s">
        <v>2990</v>
      </c>
      <c r="AC37" s="58" t="s">
        <v>2990</v>
      </c>
      <c r="AD37" s="58" t="s">
        <v>2990</v>
      </c>
      <c r="AE37" s="58" t="s">
        <v>2990</v>
      </c>
      <c r="AF37" s="58" t="s">
        <v>2990</v>
      </c>
      <c r="AG37" s="58"/>
      <c r="AH37" s="58"/>
      <c r="AI37" s="58"/>
      <c r="AJ37" s="58"/>
      <c r="AK37" s="58"/>
      <c r="AL37" s="58"/>
      <c r="AM37" s="58"/>
      <c r="AN37" s="58"/>
      <c r="AO37" s="58"/>
      <c r="AP37" s="58"/>
    </row>
    <row r="38" spans="1:42" ht="13.2">
      <c r="A38" s="834" t="s">
        <v>107</v>
      </c>
      <c r="B38" s="58" t="s">
        <v>2990</v>
      </c>
      <c r="C38" s="58" t="s">
        <v>2910</v>
      </c>
      <c r="D38" s="58" t="s">
        <v>2990</v>
      </c>
      <c r="E38" s="58" t="s">
        <v>2990</v>
      </c>
      <c r="F38" s="58" t="s">
        <v>2990</v>
      </c>
      <c r="G38" s="58" t="s">
        <v>2990</v>
      </c>
      <c r="H38" s="58" t="s">
        <v>134</v>
      </c>
      <c r="I38" s="58" t="s">
        <v>2990</v>
      </c>
      <c r="J38" s="58" t="s">
        <v>2990</v>
      </c>
      <c r="K38" s="58" t="s">
        <v>2990</v>
      </c>
      <c r="L38" s="58" t="s">
        <v>2990</v>
      </c>
      <c r="M38" s="58" t="s">
        <v>2990</v>
      </c>
      <c r="N38" s="58" t="s">
        <v>134</v>
      </c>
      <c r="O38" s="58" t="s">
        <v>134</v>
      </c>
      <c r="P38" s="58" t="s">
        <v>2990</v>
      </c>
      <c r="Q38" s="58" t="s">
        <v>2990</v>
      </c>
      <c r="R38" s="58" t="s">
        <v>2990</v>
      </c>
      <c r="S38" s="58" t="s">
        <v>2990</v>
      </c>
      <c r="T38" s="58" t="s">
        <v>2990</v>
      </c>
      <c r="U38" s="58" t="s">
        <v>2990</v>
      </c>
      <c r="V38" s="58" t="s">
        <v>2990</v>
      </c>
      <c r="W38" s="58" t="s">
        <v>2990</v>
      </c>
      <c r="X38" s="58" t="s">
        <v>2990</v>
      </c>
      <c r="Y38" s="58" t="s">
        <v>2990</v>
      </c>
      <c r="Z38" s="58" t="s">
        <v>2990</v>
      </c>
      <c r="AA38" s="58" t="s">
        <v>2990</v>
      </c>
      <c r="AB38" s="58" t="s">
        <v>2990</v>
      </c>
      <c r="AC38" s="58" t="s">
        <v>134</v>
      </c>
      <c r="AD38" s="58" t="s">
        <v>134</v>
      </c>
      <c r="AE38" s="58" t="s">
        <v>2990</v>
      </c>
      <c r="AF38" s="58" t="s">
        <v>2990</v>
      </c>
      <c r="AG38" s="58"/>
      <c r="AH38" s="58"/>
      <c r="AI38" s="58"/>
      <c r="AJ38" s="58"/>
      <c r="AK38" s="58"/>
      <c r="AL38" s="58"/>
      <c r="AM38" s="58"/>
      <c r="AN38" s="58"/>
      <c r="AO38" s="58"/>
      <c r="AP38" s="58"/>
    </row>
    <row r="39" spans="1:42" ht="13.2">
      <c r="A39" s="834" t="s">
        <v>108</v>
      </c>
      <c r="B39" s="58" t="s">
        <v>2990</v>
      </c>
      <c r="C39" s="58" t="s">
        <v>2990</v>
      </c>
      <c r="D39" s="58" t="s">
        <v>2990</v>
      </c>
      <c r="E39" s="58" t="s">
        <v>2990</v>
      </c>
      <c r="F39" s="97" t="s">
        <v>2990</v>
      </c>
      <c r="G39" s="58" t="s">
        <v>2990</v>
      </c>
      <c r="H39" s="58" t="s">
        <v>2990</v>
      </c>
      <c r="I39" s="58" t="s">
        <v>2990</v>
      </c>
      <c r="J39" s="58" t="s">
        <v>134</v>
      </c>
      <c r="K39" s="58" t="s">
        <v>134</v>
      </c>
      <c r="L39" s="97" t="s">
        <v>2990</v>
      </c>
      <c r="M39" s="97" t="s">
        <v>2990</v>
      </c>
      <c r="N39" s="58" t="s">
        <v>2990</v>
      </c>
      <c r="O39" s="58" t="s">
        <v>2990</v>
      </c>
      <c r="P39" s="97" t="s">
        <v>242</v>
      </c>
      <c r="Q39" s="58" t="s">
        <v>2990</v>
      </c>
      <c r="R39" s="58" t="s">
        <v>2990</v>
      </c>
      <c r="S39" s="58" t="s">
        <v>2990</v>
      </c>
      <c r="T39" s="58" t="s">
        <v>134</v>
      </c>
      <c r="U39" s="58" t="s">
        <v>2990</v>
      </c>
      <c r="V39" s="58" t="s">
        <v>2990</v>
      </c>
      <c r="W39" s="97" t="s">
        <v>2990</v>
      </c>
      <c r="X39" s="58" t="s">
        <v>2990</v>
      </c>
      <c r="Y39" s="58" t="s">
        <v>2990</v>
      </c>
      <c r="Z39" s="58" t="s">
        <v>2990</v>
      </c>
      <c r="AA39" s="207"/>
      <c r="AB39" s="58" t="s">
        <v>2990</v>
      </c>
      <c r="AC39" s="58" t="s">
        <v>2990</v>
      </c>
      <c r="AD39" s="58" t="s">
        <v>2990</v>
      </c>
      <c r="AE39" s="58" t="s">
        <v>2990</v>
      </c>
      <c r="AF39" s="58" t="s">
        <v>2990</v>
      </c>
      <c r="AG39" s="58"/>
      <c r="AH39" s="58"/>
      <c r="AI39" s="58"/>
      <c r="AJ39" s="58"/>
      <c r="AK39" s="58"/>
      <c r="AL39" s="58"/>
      <c r="AM39" s="58"/>
      <c r="AN39" s="58"/>
      <c r="AO39" s="58"/>
      <c r="AP39" s="58"/>
    </row>
    <row r="40" spans="1:42" ht="13.2">
      <c r="A40" s="835" t="s">
        <v>109</v>
      </c>
      <c r="B40" s="58" t="s">
        <v>134</v>
      </c>
      <c r="C40" s="58" t="s">
        <v>2990</v>
      </c>
      <c r="D40" s="58" t="s">
        <v>134</v>
      </c>
      <c r="E40" s="58" t="s">
        <v>134</v>
      </c>
      <c r="F40" s="58" t="s">
        <v>2990</v>
      </c>
      <c r="G40" s="58" t="s">
        <v>2990</v>
      </c>
      <c r="H40" s="58" t="s">
        <v>2990</v>
      </c>
      <c r="I40" s="58" t="s">
        <v>2990</v>
      </c>
      <c r="J40" s="58" t="s">
        <v>134</v>
      </c>
      <c r="K40" s="58" t="s">
        <v>2990</v>
      </c>
      <c r="L40" s="58" t="s">
        <v>2990</v>
      </c>
      <c r="M40" s="58" t="s">
        <v>2990</v>
      </c>
      <c r="N40" s="58" t="s">
        <v>2990</v>
      </c>
      <c r="O40" s="58" t="s">
        <v>2990</v>
      </c>
      <c r="P40" s="58" t="s">
        <v>2990</v>
      </c>
      <c r="Q40" s="97" t="s">
        <v>2990</v>
      </c>
      <c r="R40" s="97" t="s">
        <v>2990</v>
      </c>
      <c r="S40" s="58" t="s">
        <v>134</v>
      </c>
      <c r="T40" s="97" t="s">
        <v>2990</v>
      </c>
      <c r="U40" s="97" t="s">
        <v>2990</v>
      </c>
      <c r="V40" s="58" t="s">
        <v>2990</v>
      </c>
      <c r="W40" s="58" t="s">
        <v>2990</v>
      </c>
      <c r="X40" s="58" t="s">
        <v>2990</v>
      </c>
      <c r="Y40" s="97" t="s">
        <v>2990</v>
      </c>
      <c r="Z40" s="97" t="s">
        <v>2990</v>
      </c>
      <c r="AA40" s="58" t="s">
        <v>2990</v>
      </c>
      <c r="AB40" s="58" t="s">
        <v>2990</v>
      </c>
      <c r="AC40" s="58" t="s">
        <v>134</v>
      </c>
      <c r="AD40" s="58" t="s">
        <v>2990</v>
      </c>
      <c r="AE40" s="58" t="s">
        <v>2990</v>
      </c>
      <c r="AF40" s="58" t="s">
        <v>2990</v>
      </c>
      <c r="AG40" s="58"/>
      <c r="AH40" s="58"/>
      <c r="AI40" s="58"/>
      <c r="AJ40" s="58"/>
      <c r="AK40" s="58"/>
      <c r="AL40" s="58"/>
      <c r="AM40" s="58"/>
      <c r="AN40" s="58"/>
      <c r="AO40" s="58"/>
      <c r="AP40" s="58"/>
    </row>
    <row r="41" spans="1:42" ht="13.2">
      <c r="A41" s="834" t="s">
        <v>27</v>
      </c>
      <c r="B41" s="58" t="s">
        <v>2990</v>
      </c>
      <c r="C41" s="58" t="s">
        <v>2990</v>
      </c>
      <c r="D41" s="97" t="s">
        <v>2990</v>
      </c>
      <c r="E41" s="58" t="s">
        <v>2990</v>
      </c>
      <c r="F41" s="58" t="s">
        <v>2990</v>
      </c>
      <c r="G41" s="58" t="s">
        <v>2990</v>
      </c>
      <c r="H41" s="58" t="s">
        <v>2990</v>
      </c>
      <c r="I41" s="97" t="s">
        <v>2990</v>
      </c>
      <c r="J41" s="97" t="s">
        <v>2990</v>
      </c>
      <c r="K41" s="58" t="s">
        <v>2990</v>
      </c>
      <c r="L41" s="58" t="s">
        <v>2990</v>
      </c>
      <c r="M41" s="58" t="s">
        <v>2990</v>
      </c>
      <c r="N41" s="58" t="s">
        <v>2990</v>
      </c>
      <c r="O41" s="58" t="s">
        <v>2990</v>
      </c>
      <c r="P41" s="58" t="s">
        <v>242</v>
      </c>
      <c r="Q41" s="58" t="s">
        <v>134</v>
      </c>
      <c r="R41" s="58" t="s">
        <v>134</v>
      </c>
      <c r="S41" s="58" t="s">
        <v>134</v>
      </c>
      <c r="T41" s="58" t="s">
        <v>134</v>
      </c>
      <c r="U41" s="58" t="s">
        <v>134</v>
      </c>
      <c r="V41" s="58" t="s">
        <v>134</v>
      </c>
      <c r="W41" s="58" t="s">
        <v>2990</v>
      </c>
      <c r="X41" s="58" t="s">
        <v>2990</v>
      </c>
      <c r="Y41" s="58" t="s">
        <v>2990</v>
      </c>
      <c r="Z41" s="58" t="s">
        <v>134</v>
      </c>
      <c r="AA41" s="97" t="s">
        <v>2990</v>
      </c>
      <c r="AB41" s="58" t="s">
        <v>2990</v>
      </c>
      <c r="AC41" s="58" t="s">
        <v>2990</v>
      </c>
      <c r="AD41" s="58" t="s">
        <v>2990</v>
      </c>
      <c r="AE41" s="58" t="s">
        <v>774</v>
      </c>
      <c r="AF41" s="58" t="s">
        <v>774</v>
      </c>
      <c r="AG41" s="58" t="s">
        <v>774</v>
      </c>
      <c r="AH41" s="58"/>
      <c r="AI41" s="58"/>
      <c r="AJ41" s="58"/>
      <c r="AK41" s="58"/>
      <c r="AL41" s="58"/>
      <c r="AM41" s="58"/>
      <c r="AN41" s="58"/>
      <c r="AO41" s="58"/>
      <c r="AP41" s="58"/>
    </row>
    <row r="42" spans="1:42" ht="13.2">
      <c r="A42" s="834" t="s">
        <v>110</v>
      </c>
      <c r="B42" s="97" t="s">
        <v>2990</v>
      </c>
      <c r="C42" s="58" t="s">
        <v>2990</v>
      </c>
      <c r="D42" s="58" t="s">
        <v>2990</v>
      </c>
      <c r="E42" s="97" t="s">
        <v>2990</v>
      </c>
      <c r="F42" s="58" t="s">
        <v>2990</v>
      </c>
      <c r="G42" s="58" t="s">
        <v>2990</v>
      </c>
      <c r="H42" s="97" t="s">
        <v>2990</v>
      </c>
      <c r="I42" s="58" t="s">
        <v>134</v>
      </c>
      <c r="J42" s="58" t="s">
        <v>134</v>
      </c>
      <c r="K42" s="97" t="s">
        <v>2990</v>
      </c>
      <c r="L42" s="58" t="s">
        <v>2990</v>
      </c>
      <c r="M42" s="58" t="s">
        <v>2990</v>
      </c>
      <c r="N42" s="58" t="s">
        <v>2990</v>
      </c>
      <c r="O42" s="97" t="s">
        <v>134</v>
      </c>
      <c r="P42" s="58" t="s">
        <v>134</v>
      </c>
      <c r="Q42" s="58" t="s">
        <v>2499</v>
      </c>
      <c r="R42" s="58" t="s">
        <v>2499</v>
      </c>
      <c r="S42" s="58" t="s">
        <v>2990</v>
      </c>
      <c r="T42" s="58" t="s">
        <v>2990</v>
      </c>
      <c r="U42" s="58" t="s">
        <v>2990</v>
      </c>
      <c r="V42" s="97" t="s">
        <v>2990</v>
      </c>
      <c r="W42" s="58" t="s">
        <v>134</v>
      </c>
      <c r="X42" s="58" t="s">
        <v>134</v>
      </c>
      <c r="Y42" s="58" t="s">
        <v>2990</v>
      </c>
      <c r="Z42" s="58" t="s">
        <v>2990</v>
      </c>
      <c r="AA42" s="58" t="s">
        <v>2990</v>
      </c>
      <c r="AB42" s="58" t="s">
        <v>2990</v>
      </c>
      <c r="AC42" s="58" t="s">
        <v>2990</v>
      </c>
      <c r="AD42" s="58" t="s">
        <v>2990</v>
      </c>
      <c r="AE42" s="58" t="s">
        <v>2990</v>
      </c>
      <c r="AF42" s="58" t="s">
        <v>2990</v>
      </c>
      <c r="AG42" s="58"/>
      <c r="AH42" s="58"/>
      <c r="AI42" s="58"/>
      <c r="AJ42" s="58"/>
      <c r="AK42" s="58"/>
      <c r="AL42" s="58"/>
      <c r="AM42" s="58"/>
      <c r="AN42" s="58"/>
      <c r="AO42" s="58"/>
      <c r="AP42" s="58"/>
    </row>
    <row r="43" spans="1:42" ht="13.2">
      <c r="A43" s="26" t="s">
        <v>112</v>
      </c>
      <c r="B43" s="521"/>
      <c r="C43" s="6"/>
      <c r="D43" s="6"/>
      <c r="E43" s="6"/>
      <c r="F43" s="6"/>
      <c r="G43" s="6"/>
      <c r="H43" s="6"/>
      <c r="I43" s="6"/>
      <c r="J43" s="6"/>
      <c r="K43" s="6"/>
      <c r="L43" s="6"/>
      <c r="M43" s="6"/>
      <c r="N43" s="6"/>
      <c r="O43" s="6"/>
      <c r="P43" s="6"/>
      <c r="Q43" s="6"/>
      <c r="R43" s="6"/>
      <c r="S43" s="6"/>
      <c r="T43" s="6"/>
      <c r="U43" s="6"/>
      <c r="V43" s="6"/>
      <c r="W43" s="6"/>
      <c r="X43" s="58"/>
      <c r="Z43" s="6"/>
      <c r="AA43" s="6"/>
      <c r="AB43" s="6"/>
      <c r="AC43" s="6"/>
      <c r="AD43" s="6"/>
      <c r="AE43" s="6"/>
      <c r="AF43" s="6"/>
      <c r="AG43" s="58"/>
      <c r="AH43" s="58"/>
      <c r="AI43" s="58"/>
      <c r="AJ43" s="58"/>
      <c r="AK43" s="58"/>
      <c r="AL43" s="58"/>
      <c r="AM43" s="58"/>
      <c r="AN43" s="58"/>
      <c r="AO43" s="58"/>
      <c r="AP43" s="58"/>
    </row>
    <row r="44" spans="1:42" ht="13.2">
      <c r="A44" s="63">
        <v>7700</v>
      </c>
      <c r="B44" s="390"/>
      <c r="C44" s="390"/>
      <c r="D44" s="390"/>
      <c r="E44" s="390"/>
      <c r="F44" s="390"/>
      <c r="G44" s="390"/>
      <c r="H44" s="390"/>
      <c r="I44" s="390"/>
      <c r="J44" s="390"/>
      <c r="K44" s="390"/>
      <c r="L44" s="390"/>
      <c r="M44" s="390"/>
      <c r="N44" s="390"/>
      <c r="O44" s="390"/>
      <c r="P44" s="390"/>
      <c r="Q44" s="390"/>
      <c r="R44" s="390"/>
      <c r="S44" s="390"/>
      <c r="T44" s="390"/>
      <c r="U44" s="390"/>
      <c r="V44" s="390"/>
      <c r="W44" s="390"/>
      <c r="X44" s="390"/>
      <c r="Y44" s="390"/>
      <c r="Z44" s="390"/>
      <c r="AA44" s="390"/>
      <c r="AB44" s="526"/>
      <c r="AC44" s="526"/>
      <c r="AD44" s="526"/>
      <c r="AE44" s="526"/>
      <c r="AF44" s="390"/>
      <c r="AG44" s="58"/>
      <c r="AH44" s="58"/>
      <c r="AI44" s="58"/>
      <c r="AJ44" s="58"/>
      <c r="AK44" s="58"/>
      <c r="AL44" s="58"/>
      <c r="AM44" s="58"/>
      <c r="AN44" s="58"/>
      <c r="AO44" s="58"/>
      <c r="AP44" s="58"/>
    </row>
    <row r="45" spans="1:42" ht="13.2">
      <c r="A45" s="528">
        <v>7701</v>
      </c>
      <c r="B45" s="208"/>
      <c r="C45" s="371"/>
      <c r="D45" s="208"/>
      <c r="E45" s="57"/>
      <c r="F45" s="371"/>
      <c r="G45" s="526" t="s">
        <v>1910</v>
      </c>
      <c r="H45" s="371" t="s">
        <v>2285</v>
      </c>
      <c r="I45" s="371" t="s">
        <v>2285</v>
      </c>
      <c r="J45" s="371" t="s">
        <v>1538</v>
      </c>
      <c r="K45" s="526" t="s">
        <v>3358</v>
      </c>
      <c r="L45" s="371"/>
      <c r="M45" s="371"/>
      <c r="N45" s="371"/>
      <c r="O45" s="371" t="s">
        <v>3079</v>
      </c>
      <c r="P45" s="207"/>
      <c r="Q45" s="207"/>
      <c r="R45" s="208"/>
      <c r="S45" s="207"/>
      <c r="T45" s="208"/>
      <c r="U45" s="207"/>
      <c r="V45" s="371"/>
      <c r="W45" s="371"/>
      <c r="X45" s="371" t="s">
        <v>1910</v>
      </c>
      <c r="Y45" s="371"/>
      <c r="Z45" s="371"/>
      <c r="AA45" s="371"/>
      <c r="AB45" s="57"/>
      <c r="AC45" s="57"/>
      <c r="AD45" s="371"/>
      <c r="AE45" s="371"/>
      <c r="AF45" s="371"/>
      <c r="AG45" s="390"/>
      <c r="AH45" s="390"/>
      <c r="AI45" s="390"/>
      <c r="AJ45" s="390"/>
      <c r="AK45" s="390"/>
      <c r="AL45" s="390"/>
      <c r="AM45" s="390"/>
      <c r="AN45" s="390"/>
      <c r="AO45" s="390"/>
      <c r="AP45" s="390"/>
    </row>
    <row r="46" spans="1:42" ht="13.2">
      <c r="A46" s="75">
        <v>7702</v>
      </c>
      <c r="B46" s="526"/>
      <c r="C46" s="526"/>
      <c r="D46" s="526" t="s">
        <v>45</v>
      </c>
      <c r="E46" s="526" t="s">
        <v>45</v>
      </c>
      <c r="F46" s="526" t="s">
        <v>86</v>
      </c>
      <c r="G46" s="113" t="s">
        <v>4789</v>
      </c>
      <c r="H46" s="526" t="s">
        <v>1706</v>
      </c>
      <c r="I46" s="526" t="s">
        <v>107</v>
      </c>
      <c r="J46" s="526" t="s">
        <v>2866</v>
      </c>
      <c r="K46" s="526" t="s">
        <v>3358</v>
      </c>
      <c r="L46" s="526" t="s">
        <v>3358</v>
      </c>
      <c r="M46" s="526"/>
      <c r="N46" s="526" t="s">
        <v>1538</v>
      </c>
      <c r="O46" s="526"/>
      <c r="P46" s="12" t="s">
        <v>49</v>
      </c>
      <c r="Q46" s="12" t="s">
        <v>49</v>
      </c>
      <c r="R46" s="526" t="s">
        <v>2866</v>
      </c>
      <c r="S46" s="526"/>
      <c r="T46" s="526"/>
      <c r="U46" s="526" t="s">
        <v>102</v>
      </c>
      <c r="V46" s="526"/>
      <c r="W46" s="526"/>
      <c r="X46" s="526" t="s">
        <v>2866</v>
      </c>
      <c r="Y46" s="526" t="s">
        <v>2866</v>
      </c>
      <c r="Z46" s="115" t="s">
        <v>4802</v>
      </c>
      <c r="AA46" s="115" t="s">
        <v>4802</v>
      </c>
      <c r="AB46" s="115" t="s">
        <v>4802</v>
      </c>
      <c r="AC46" s="526"/>
      <c r="AD46" s="526"/>
      <c r="AE46" s="526" t="s">
        <v>2866</v>
      </c>
      <c r="AF46" s="526" t="s">
        <v>2866</v>
      </c>
      <c r="AG46" s="371"/>
      <c r="AH46" s="371"/>
      <c r="AI46" s="371"/>
      <c r="AJ46" s="371"/>
      <c r="AK46" s="371"/>
      <c r="AL46" s="371"/>
      <c r="AM46" s="371"/>
      <c r="AN46" s="371"/>
      <c r="AO46" s="371"/>
      <c r="AP46" s="371"/>
    </row>
    <row r="47" spans="1:42" ht="13.2">
      <c r="A47" s="75">
        <v>7703</v>
      </c>
      <c r="B47" s="371"/>
      <c r="C47" s="371" t="s">
        <v>49</v>
      </c>
      <c r="D47" s="371" t="s">
        <v>49</v>
      </c>
      <c r="E47" s="371" t="s">
        <v>2366</v>
      </c>
      <c r="F47" s="371"/>
      <c r="G47" s="371"/>
      <c r="H47" s="371" t="s">
        <v>49</v>
      </c>
      <c r="I47" s="371"/>
      <c r="J47" s="371"/>
      <c r="K47" s="371" t="s">
        <v>49</v>
      </c>
      <c r="L47" s="371"/>
      <c r="M47" s="371" t="s">
        <v>49</v>
      </c>
      <c r="N47" s="371" t="s">
        <v>49</v>
      </c>
      <c r="O47" s="371" t="s">
        <v>49</v>
      </c>
      <c r="P47" s="12" t="s">
        <v>4813</v>
      </c>
      <c r="Q47" s="12" t="s">
        <v>4813</v>
      </c>
      <c r="R47" s="371" t="s">
        <v>49</v>
      </c>
      <c r="S47" s="371"/>
      <c r="T47" s="371"/>
      <c r="U47" s="371" t="s">
        <v>49</v>
      </c>
      <c r="V47" s="371" t="s">
        <v>49</v>
      </c>
      <c r="W47" s="371" t="s">
        <v>49</v>
      </c>
      <c r="X47" s="371" t="s">
        <v>49</v>
      </c>
      <c r="Y47" s="371" t="s">
        <v>49</v>
      </c>
      <c r="Z47" s="371"/>
      <c r="AA47" s="371"/>
      <c r="AB47" s="371" t="s">
        <v>49</v>
      </c>
      <c r="AC47" s="371" t="s">
        <v>49</v>
      </c>
      <c r="AD47" s="371" t="s">
        <v>49</v>
      </c>
      <c r="AE47" s="371" t="s">
        <v>338</v>
      </c>
      <c r="AF47" s="390"/>
      <c r="AG47" s="526"/>
      <c r="AH47" s="526"/>
      <c r="AI47" s="526"/>
      <c r="AJ47" s="526"/>
      <c r="AK47" s="526"/>
      <c r="AL47" s="526"/>
      <c r="AM47" s="526"/>
      <c r="AN47" s="526"/>
      <c r="AO47" s="526"/>
      <c r="AP47" s="526"/>
    </row>
    <row r="48" spans="1:42" ht="13.2">
      <c r="A48" s="75">
        <v>7705</v>
      </c>
      <c r="B48" s="82" t="s">
        <v>40</v>
      </c>
      <c r="C48" s="82" t="s">
        <v>40</v>
      </c>
      <c r="D48" s="82" t="s">
        <v>40</v>
      </c>
      <c r="E48" s="82" t="s">
        <v>40</v>
      </c>
      <c r="F48" s="82" t="s">
        <v>40</v>
      </c>
      <c r="G48" s="82" t="s">
        <v>110</v>
      </c>
      <c r="H48" s="82"/>
      <c r="I48" s="82"/>
      <c r="J48" s="82"/>
      <c r="K48" s="82"/>
      <c r="L48" s="82"/>
      <c r="M48" s="82"/>
      <c r="N48" s="82"/>
      <c r="O48" s="82"/>
      <c r="P48" s="82"/>
      <c r="Q48" s="82"/>
      <c r="R48" s="82"/>
      <c r="S48" s="82"/>
      <c r="T48" s="82"/>
      <c r="U48" s="82"/>
      <c r="V48" s="82"/>
      <c r="W48" s="82"/>
      <c r="X48" s="602" t="s">
        <v>4760</v>
      </c>
      <c r="Y48" s="602" t="s">
        <v>4760</v>
      </c>
      <c r="Z48" s="602" t="s">
        <v>4760</v>
      </c>
      <c r="AA48" s="602" t="s">
        <v>4760</v>
      </c>
      <c r="AB48" s="602" t="s">
        <v>4814</v>
      </c>
      <c r="AC48" s="602" t="s">
        <v>4760</v>
      </c>
      <c r="AD48" s="82" t="s">
        <v>40</v>
      </c>
      <c r="AE48" s="82" t="s">
        <v>40</v>
      </c>
      <c r="AF48" s="526"/>
      <c r="AG48" s="371"/>
      <c r="AH48" s="371"/>
      <c r="AI48" s="371"/>
      <c r="AJ48" s="371"/>
      <c r="AK48" s="371"/>
      <c r="AL48" s="371"/>
      <c r="AM48" s="371"/>
      <c r="AN48" s="371"/>
      <c r="AO48" s="371"/>
      <c r="AP48" s="371"/>
    </row>
    <row r="49" spans="1:42" ht="13.2">
      <c r="A49" s="75">
        <v>7706</v>
      </c>
      <c r="B49" s="371" t="s">
        <v>1320</v>
      </c>
      <c r="C49" s="371" t="s">
        <v>1320</v>
      </c>
      <c r="D49" s="371" t="s">
        <v>1320</v>
      </c>
      <c r="E49" s="371" t="s">
        <v>1320</v>
      </c>
      <c r="F49" s="371" t="s">
        <v>1320</v>
      </c>
      <c r="G49" s="371" t="s">
        <v>1320</v>
      </c>
      <c r="H49" s="371" t="s">
        <v>1320</v>
      </c>
      <c r="I49" s="371" t="s">
        <v>1320</v>
      </c>
      <c r="J49" s="371" t="s">
        <v>1320</v>
      </c>
      <c r="K49" s="371" t="s">
        <v>1320</v>
      </c>
      <c r="L49" s="371" t="s">
        <v>1320</v>
      </c>
      <c r="M49" s="371" t="s">
        <v>1320</v>
      </c>
      <c r="N49" s="371" t="s">
        <v>1320</v>
      </c>
      <c r="O49" s="371" t="s">
        <v>1320</v>
      </c>
      <c r="P49" s="371" t="s">
        <v>1320</v>
      </c>
      <c r="Q49" s="371" t="s">
        <v>1320</v>
      </c>
      <c r="R49" s="371" t="s">
        <v>1320</v>
      </c>
      <c r="S49" s="371" t="s">
        <v>1320</v>
      </c>
      <c r="T49" s="371" t="s">
        <v>1320</v>
      </c>
      <c r="U49" s="371" t="s">
        <v>1320</v>
      </c>
      <c r="V49" s="371" t="s">
        <v>1320</v>
      </c>
      <c r="W49" s="371" t="s">
        <v>1320</v>
      </c>
      <c r="X49" s="371" t="s">
        <v>1320</v>
      </c>
      <c r="Y49" s="371" t="s">
        <v>1320</v>
      </c>
      <c r="Z49" s="371" t="s">
        <v>1320</v>
      </c>
      <c r="AA49" s="371" t="s">
        <v>1320</v>
      </c>
      <c r="AB49" s="371" t="s">
        <v>1320</v>
      </c>
      <c r="AC49" s="371" t="s">
        <v>1320</v>
      </c>
      <c r="AD49" s="371" t="s">
        <v>1320</v>
      </c>
      <c r="AE49" s="371" t="s">
        <v>1320</v>
      </c>
      <c r="AF49" s="371" t="s">
        <v>1320</v>
      </c>
      <c r="AG49" s="526"/>
      <c r="AH49" s="526"/>
      <c r="AI49" s="526"/>
      <c r="AJ49" s="526"/>
      <c r="AK49" s="526"/>
      <c r="AL49" s="526"/>
      <c r="AM49" s="526"/>
      <c r="AN49" s="526"/>
      <c r="AO49" s="526"/>
      <c r="AP49" s="526"/>
    </row>
    <row r="50" spans="1:42" ht="13.2">
      <c r="A50" s="75">
        <v>7707</v>
      </c>
      <c r="B50" s="526" t="s">
        <v>1910</v>
      </c>
      <c r="C50" s="526" t="s">
        <v>1910</v>
      </c>
      <c r="D50" s="526" t="s">
        <v>1910</v>
      </c>
      <c r="E50" s="526" t="s">
        <v>1910</v>
      </c>
      <c r="F50" s="526" t="s">
        <v>1910</v>
      </c>
      <c r="G50" s="526" t="s">
        <v>1910</v>
      </c>
      <c r="H50" s="526" t="s">
        <v>1910</v>
      </c>
      <c r="I50" s="526" t="s">
        <v>1910</v>
      </c>
      <c r="J50" s="526" t="s">
        <v>1910</v>
      </c>
      <c r="K50" s="526" t="s">
        <v>1910</v>
      </c>
      <c r="L50" s="526" t="s">
        <v>1910</v>
      </c>
      <c r="M50" s="526" t="s">
        <v>1910</v>
      </c>
      <c r="N50" s="526" t="s">
        <v>1910</v>
      </c>
      <c r="O50" s="526" t="s">
        <v>1910</v>
      </c>
      <c r="P50" s="526" t="s">
        <v>1910</v>
      </c>
      <c r="Q50" s="526" t="s">
        <v>1910</v>
      </c>
      <c r="R50" s="526" t="s">
        <v>1910</v>
      </c>
      <c r="S50" s="526" t="s">
        <v>1910</v>
      </c>
      <c r="T50" s="526" t="s">
        <v>1910</v>
      </c>
      <c r="U50" s="526" t="s">
        <v>1910</v>
      </c>
      <c r="V50" s="526" t="s">
        <v>1910</v>
      </c>
      <c r="W50" s="526" t="s">
        <v>1910</v>
      </c>
      <c r="X50" s="526" t="s">
        <v>1910</v>
      </c>
      <c r="Y50" s="526" t="s">
        <v>1910</v>
      </c>
      <c r="Z50" s="526" t="s">
        <v>1910</v>
      </c>
      <c r="AA50" s="526" t="s">
        <v>1910</v>
      </c>
      <c r="AB50" s="526" t="s">
        <v>1910</v>
      </c>
      <c r="AC50" s="526" t="s">
        <v>1910</v>
      </c>
      <c r="AD50" s="526" t="s">
        <v>1910</v>
      </c>
      <c r="AE50" s="526" t="s">
        <v>1910</v>
      </c>
      <c r="AF50" s="526" t="s">
        <v>1910</v>
      </c>
      <c r="AG50" s="371"/>
      <c r="AH50" s="371"/>
      <c r="AI50" s="371"/>
      <c r="AJ50" s="371"/>
      <c r="AK50" s="371"/>
      <c r="AL50" s="371"/>
      <c r="AM50" s="371"/>
      <c r="AN50" s="371"/>
      <c r="AO50" s="371"/>
      <c r="AP50" s="371"/>
    </row>
    <row r="51" spans="1:42" ht="13.2">
      <c r="A51" s="75">
        <v>7708</v>
      </c>
      <c r="B51" s="526" t="s">
        <v>1910</v>
      </c>
      <c r="C51" s="526" t="s">
        <v>1910</v>
      </c>
      <c r="D51" s="526" t="s">
        <v>1910</v>
      </c>
      <c r="E51" s="526" t="s">
        <v>1910</v>
      </c>
      <c r="F51" s="526" t="s">
        <v>1910</v>
      </c>
      <c r="G51" s="526" t="s">
        <v>1910</v>
      </c>
      <c r="H51" s="526" t="s">
        <v>1910</v>
      </c>
      <c r="I51" s="526" t="s">
        <v>1910</v>
      </c>
      <c r="J51" s="526" t="s">
        <v>1910</v>
      </c>
      <c r="K51" s="526" t="s">
        <v>1910</v>
      </c>
      <c r="L51" s="526" t="s">
        <v>1910</v>
      </c>
      <c r="M51" s="526" t="s">
        <v>1910</v>
      </c>
      <c r="N51" s="526" t="s">
        <v>1910</v>
      </c>
      <c r="O51" s="526" t="s">
        <v>1910</v>
      </c>
      <c r="P51" s="526" t="s">
        <v>1910</v>
      </c>
      <c r="Q51" s="526" t="s">
        <v>1910</v>
      </c>
      <c r="R51" s="526" t="s">
        <v>1910</v>
      </c>
      <c r="S51" s="526" t="s">
        <v>1910</v>
      </c>
      <c r="T51" s="526" t="s">
        <v>1910</v>
      </c>
      <c r="U51" s="526" t="s">
        <v>1910</v>
      </c>
      <c r="V51" s="526" t="s">
        <v>1910</v>
      </c>
      <c r="W51" s="526" t="s">
        <v>1910</v>
      </c>
      <c r="X51" s="526" t="s">
        <v>1910</v>
      </c>
      <c r="Y51" s="526" t="s">
        <v>1910</v>
      </c>
      <c r="Z51" s="526" t="s">
        <v>1910</v>
      </c>
      <c r="AA51" s="526" t="s">
        <v>1910</v>
      </c>
      <c r="AB51" s="526" t="s">
        <v>1910</v>
      </c>
      <c r="AC51" s="526" t="s">
        <v>1910</v>
      </c>
      <c r="AD51" s="526" t="s">
        <v>1910</v>
      </c>
      <c r="AE51" s="526" t="s">
        <v>1910</v>
      </c>
      <c r="AF51" s="526" t="s">
        <v>1910</v>
      </c>
      <c r="AG51" s="526"/>
      <c r="AH51" s="526"/>
      <c r="AI51" s="526"/>
      <c r="AJ51" s="526"/>
      <c r="AK51" s="526"/>
      <c r="AL51" s="526"/>
      <c r="AM51" s="371"/>
      <c r="AN51" s="526"/>
      <c r="AO51" s="526"/>
      <c r="AP51" s="526"/>
    </row>
    <row r="52" spans="1:42" ht="13.2">
      <c r="A52" s="75">
        <v>7709</v>
      </c>
      <c r="B52" s="526"/>
      <c r="C52" s="526"/>
      <c r="D52" s="526" t="s">
        <v>4788</v>
      </c>
      <c r="E52" s="526" t="s">
        <v>4788</v>
      </c>
      <c r="F52" s="526" t="s">
        <v>4788</v>
      </c>
      <c r="G52" s="526" t="s">
        <v>4788</v>
      </c>
      <c r="H52" s="526" t="s">
        <v>4788</v>
      </c>
      <c r="I52" s="526" t="s">
        <v>4788</v>
      </c>
      <c r="J52" s="526" t="s">
        <v>4788</v>
      </c>
      <c r="K52" s="526" t="s">
        <v>3132</v>
      </c>
      <c r="L52" s="526" t="s">
        <v>3132</v>
      </c>
      <c r="M52" s="526" t="s">
        <v>3132</v>
      </c>
      <c r="N52" s="526" t="s">
        <v>3132</v>
      </c>
      <c r="O52" s="526" t="s">
        <v>3132</v>
      </c>
      <c r="P52" s="526" t="s">
        <v>3132</v>
      </c>
      <c r="Q52" s="526" t="s">
        <v>3132</v>
      </c>
      <c r="R52" s="526" t="s">
        <v>3132</v>
      </c>
      <c r="S52" s="526" t="s">
        <v>3132</v>
      </c>
      <c r="T52" s="526" t="s">
        <v>3132</v>
      </c>
      <c r="U52" s="526" t="s">
        <v>3132</v>
      </c>
      <c r="V52" s="57"/>
      <c r="W52" s="752" t="s">
        <v>3360</v>
      </c>
      <c r="X52" s="752" t="s">
        <v>3360</v>
      </c>
      <c r="Y52" s="752" t="s">
        <v>3360</v>
      </c>
      <c r="Z52" s="752" t="s">
        <v>3360</v>
      </c>
      <c r="AA52" s="752" t="s">
        <v>3360</v>
      </c>
      <c r="AB52" s="752" t="s">
        <v>3360</v>
      </c>
      <c r="AC52" s="752" t="s">
        <v>3360</v>
      </c>
      <c r="AD52" s="752" t="s">
        <v>3360</v>
      </c>
      <c r="AE52" s="752" t="s">
        <v>3360</v>
      </c>
      <c r="AF52" s="752" t="s">
        <v>3360</v>
      </c>
      <c r="AG52" s="752" t="s">
        <v>3360</v>
      </c>
      <c r="AH52" s="752" t="s">
        <v>3360</v>
      </c>
      <c r="AI52" s="752" t="s">
        <v>3360</v>
      </c>
      <c r="AJ52" s="752" t="s">
        <v>3360</v>
      </c>
      <c r="AK52" s="752" t="s">
        <v>3360</v>
      </c>
      <c r="AL52" s="752" t="s">
        <v>3360</v>
      </c>
      <c r="AM52" s="752" t="s">
        <v>3360</v>
      </c>
      <c r="AN52" s="752" t="s">
        <v>3360</v>
      </c>
      <c r="AO52" s="752" t="s">
        <v>3360</v>
      </c>
      <c r="AP52" s="752" t="s">
        <v>3360</v>
      </c>
    </row>
    <row r="53" spans="1:42" ht="13.2">
      <c r="A53" s="76">
        <v>7710</v>
      </c>
      <c r="B53" s="371" t="s">
        <v>60</v>
      </c>
      <c r="C53" s="371" t="s">
        <v>60</v>
      </c>
      <c r="D53" s="371"/>
      <c r="E53" s="371" t="s">
        <v>4770</v>
      </c>
      <c r="F53" s="371" t="s">
        <v>4770</v>
      </c>
      <c r="G53" s="371" t="s">
        <v>4770</v>
      </c>
      <c r="H53" s="371" t="s">
        <v>4770</v>
      </c>
      <c r="I53" s="371" t="s">
        <v>4770</v>
      </c>
      <c r="J53" s="371" t="s">
        <v>3138</v>
      </c>
      <c r="K53" s="371" t="s">
        <v>3138</v>
      </c>
      <c r="L53" s="371" t="s">
        <v>3138</v>
      </c>
      <c r="M53" s="371" t="s">
        <v>3138</v>
      </c>
      <c r="N53" s="371" t="s">
        <v>3138</v>
      </c>
      <c r="O53" s="371"/>
      <c r="P53" s="371"/>
      <c r="Q53" s="371" t="s">
        <v>571</v>
      </c>
      <c r="R53" s="371" t="s">
        <v>86</v>
      </c>
      <c r="S53" s="371" t="s">
        <v>86</v>
      </c>
      <c r="T53" s="371" t="s">
        <v>2979</v>
      </c>
      <c r="U53" s="371"/>
      <c r="V53" s="602" t="s">
        <v>3125</v>
      </c>
      <c r="W53" s="371" t="s">
        <v>60</v>
      </c>
      <c r="X53" s="331" t="s">
        <v>1968</v>
      </c>
      <c r="Y53" s="371" t="s">
        <v>60</v>
      </c>
      <c r="Z53" s="371" t="s">
        <v>60</v>
      </c>
      <c r="AA53" s="371"/>
      <c r="AB53" s="363" t="s">
        <v>4778</v>
      </c>
      <c r="AC53" s="363" t="s">
        <v>4778</v>
      </c>
      <c r="AD53" s="66" t="s">
        <v>2906</v>
      </c>
      <c r="AE53" s="753" t="s">
        <v>2906</v>
      </c>
      <c r="AF53" s="717"/>
      <c r="AG53" s="93" t="s">
        <v>3384</v>
      </c>
      <c r="AH53" s="82"/>
      <c r="AI53" s="82"/>
      <c r="AJ53" s="82"/>
      <c r="AK53" s="82"/>
      <c r="AL53" s="82"/>
      <c r="AM53" s="526"/>
      <c r="AN53" s="526"/>
      <c r="AO53" s="526"/>
      <c r="AP53" s="526"/>
    </row>
    <row r="54" spans="1:42" ht="13.2">
      <c r="A54" s="76">
        <v>7711</v>
      </c>
      <c r="B54" s="526"/>
      <c r="C54" s="331" t="s">
        <v>4815</v>
      </c>
      <c r="D54" s="526"/>
      <c r="E54" s="335" t="s">
        <v>3358</v>
      </c>
      <c r="F54" s="347" t="s">
        <v>4764</v>
      </c>
      <c r="G54" s="347" t="s">
        <v>4764</v>
      </c>
      <c r="H54" s="526"/>
      <c r="I54" s="526" t="s">
        <v>1906</v>
      </c>
      <c r="J54" s="526" t="s">
        <v>1906</v>
      </c>
      <c r="K54" s="525"/>
      <c r="L54" s="526" t="s">
        <v>86</v>
      </c>
      <c r="M54" s="526"/>
      <c r="N54" s="105" t="s">
        <v>3358</v>
      </c>
      <c r="O54" s="105" t="s">
        <v>3358</v>
      </c>
      <c r="P54" s="57" t="s">
        <v>571</v>
      </c>
      <c r="Q54" s="105" t="s">
        <v>3358</v>
      </c>
      <c r="R54" s="105" t="s">
        <v>3358</v>
      </c>
      <c r="S54" s="105" t="s">
        <v>3358</v>
      </c>
      <c r="T54" s="105" t="s">
        <v>4816</v>
      </c>
      <c r="U54" s="105" t="s">
        <v>3358</v>
      </c>
      <c r="V54" s="526"/>
      <c r="W54" s="526"/>
      <c r="X54" s="526"/>
      <c r="Y54" s="300" t="s">
        <v>4797</v>
      </c>
      <c r="Z54" s="208"/>
      <c r="AA54" s="208"/>
      <c r="AB54" s="335" t="s">
        <v>1278</v>
      </c>
      <c r="AC54" s="335" t="s">
        <v>1278</v>
      </c>
      <c r="AD54" s="335" t="s">
        <v>1278</v>
      </c>
      <c r="AE54" s="335" t="s">
        <v>1278</v>
      </c>
      <c r="AF54" s="335" t="s">
        <v>1278</v>
      </c>
      <c r="AG54" s="335" t="s">
        <v>1278</v>
      </c>
      <c r="AH54" s="335" t="s">
        <v>1278</v>
      </c>
      <c r="AI54" s="371"/>
      <c r="AJ54" s="371"/>
      <c r="AK54" s="371"/>
      <c r="AL54" s="371"/>
      <c r="AM54" s="371"/>
      <c r="AN54" s="371"/>
      <c r="AO54" s="371"/>
      <c r="AP54" s="371"/>
    </row>
    <row r="55" spans="1:42" ht="13.2">
      <c r="A55" s="75">
        <v>7712</v>
      </c>
      <c r="B55" s="105" t="s">
        <v>4784</v>
      </c>
      <c r="C55" s="105" t="s">
        <v>4784</v>
      </c>
      <c r="D55" s="371" t="s">
        <v>2031</v>
      </c>
      <c r="E55" s="371" t="s">
        <v>2031</v>
      </c>
      <c r="F55" s="371" t="s">
        <v>2031</v>
      </c>
      <c r="G55" s="371" t="s">
        <v>2031</v>
      </c>
      <c r="H55" s="371" t="s">
        <v>2031</v>
      </c>
      <c r="I55" s="371" t="s">
        <v>2366</v>
      </c>
      <c r="O55" s="526"/>
      <c r="P55" s="82" t="s">
        <v>804</v>
      </c>
      <c r="Q55" s="82" t="s">
        <v>804</v>
      </c>
      <c r="R55" s="390"/>
      <c r="S55" s="390"/>
      <c r="T55" s="264" t="s">
        <v>4817</v>
      </c>
      <c r="U55" s="264" t="s">
        <v>4757</v>
      </c>
      <c r="V55" s="264" t="s">
        <v>4757</v>
      </c>
      <c r="W55" s="335" t="s">
        <v>4818</v>
      </c>
      <c r="X55" s="335" t="s">
        <v>4757</v>
      </c>
      <c r="Y55" s="335" t="s">
        <v>4757</v>
      </c>
      <c r="Z55" s="265"/>
      <c r="AA55" s="251" t="s">
        <v>4793</v>
      </c>
      <c r="AB55" s="251" t="s">
        <v>4793</v>
      </c>
      <c r="AC55" s="251" t="s">
        <v>4793</v>
      </c>
      <c r="AD55" s="251" t="s">
        <v>4793</v>
      </c>
      <c r="AE55" s="251" t="s">
        <v>4793</v>
      </c>
      <c r="AF55" s="251" t="s">
        <v>4793</v>
      </c>
      <c r="AG55" s="371"/>
      <c r="AH55" s="371"/>
      <c r="AI55" s="526"/>
      <c r="AJ55" s="526"/>
      <c r="AK55" s="526"/>
      <c r="AL55" s="371"/>
      <c r="AM55" s="526"/>
      <c r="AN55" s="526"/>
      <c r="AO55" s="526"/>
      <c r="AP55" s="526"/>
    </row>
    <row r="56" spans="1:42" ht="13.2">
      <c r="A56" s="75">
        <v>7713</v>
      </c>
      <c r="B56" s="82"/>
      <c r="C56" s="82"/>
      <c r="D56" s="689" t="s">
        <v>4808</v>
      </c>
      <c r="E56" s="689" t="s">
        <v>4808</v>
      </c>
      <c r="F56" s="689" t="s">
        <v>4808</v>
      </c>
      <c r="G56" s="689" t="s">
        <v>4808</v>
      </c>
      <c r="H56" s="689" t="s">
        <v>4808</v>
      </c>
      <c r="I56" s="689" t="s">
        <v>4808</v>
      </c>
      <c r="J56" s="689" t="s">
        <v>4808</v>
      </c>
      <c r="K56" s="689" t="s">
        <v>4808</v>
      </c>
      <c r="L56" s="526"/>
      <c r="M56" s="526"/>
      <c r="N56" s="526"/>
      <c r="O56" s="526"/>
      <c r="P56" s="526"/>
      <c r="Q56" s="526"/>
      <c r="R56" s="526"/>
      <c r="S56" s="526"/>
      <c r="T56" s="526"/>
      <c r="U56" s="526"/>
      <c r="V56" s="526"/>
      <c r="W56" s="526"/>
      <c r="X56" s="526"/>
      <c r="Y56" s="526"/>
      <c r="Z56" s="526"/>
      <c r="AA56" s="526"/>
      <c r="AB56" s="526"/>
      <c r="AC56" s="526"/>
      <c r="AD56" s="208"/>
      <c r="AE56" s="526"/>
      <c r="AF56" s="526"/>
      <c r="AG56" s="371"/>
      <c r="AH56" s="371"/>
      <c r="AI56" s="371"/>
      <c r="AJ56" s="371"/>
      <c r="AK56" s="371"/>
      <c r="AL56" s="371"/>
      <c r="AM56" s="371"/>
      <c r="AN56" s="371"/>
      <c r="AO56" s="371"/>
      <c r="AP56" s="371"/>
    </row>
    <row r="57" spans="1:42" ht="13.2">
      <c r="A57" s="76">
        <v>7715</v>
      </c>
      <c r="B57" s="371" t="s">
        <v>2866</v>
      </c>
      <c r="C57" s="371" t="s">
        <v>2866</v>
      </c>
      <c r="D57" s="371"/>
      <c r="E57" s="371" t="s">
        <v>49</v>
      </c>
      <c r="F57" s="371"/>
      <c r="G57" s="371" t="s">
        <v>45</v>
      </c>
      <c r="H57" s="371" t="s">
        <v>85</v>
      </c>
      <c r="I57" s="371" t="s">
        <v>85</v>
      </c>
      <c r="J57" s="371" t="s">
        <v>85</v>
      </c>
      <c r="K57" s="371" t="s">
        <v>85</v>
      </c>
      <c r="L57" s="371"/>
      <c r="M57" s="371" t="s">
        <v>85</v>
      </c>
      <c r="N57" s="371" t="s">
        <v>85</v>
      </c>
      <c r="O57" s="371" t="s">
        <v>85</v>
      </c>
      <c r="P57" s="371"/>
      <c r="Q57" s="371"/>
      <c r="R57" s="371"/>
      <c r="S57" s="371"/>
      <c r="T57" s="371" t="s">
        <v>3364</v>
      </c>
      <c r="U57" s="371" t="s">
        <v>4819</v>
      </c>
      <c r="V57" s="371" t="s">
        <v>85</v>
      </c>
      <c r="W57" s="371" t="s">
        <v>85</v>
      </c>
      <c r="X57" s="602" t="s">
        <v>2906</v>
      </c>
      <c r="Y57" s="602" t="s">
        <v>2906</v>
      </c>
      <c r="Z57" s="602" t="s">
        <v>2906</v>
      </c>
      <c r="AA57" s="602" t="s">
        <v>2906</v>
      </c>
      <c r="AB57" s="602" t="s">
        <v>2906</v>
      </c>
      <c r="AC57" s="335" t="s">
        <v>2618</v>
      </c>
      <c r="AD57" s="335" t="s">
        <v>2618</v>
      </c>
      <c r="AE57" s="335" t="s">
        <v>2618</v>
      </c>
      <c r="AF57" s="335" t="s">
        <v>2618</v>
      </c>
      <c r="AG57" s="526"/>
      <c r="AH57" s="526"/>
      <c r="AI57" s="526"/>
      <c r="AJ57" s="526"/>
      <c r="AK57" s="526"/>
      <c r="AL57" s="526"/>
      <c r="AM57" s="526"/>
      <c r="AN57" s="526"/>
      <c r="AO57" s="526"/>
      <c r="AP57" s="526"/>
    </row>
    <row r="58" spans="1:42" ht="13.2">
      <c r="A58" s="76">
        <v>7716</v>
      </c>
      <c r="B58" s="335" t="s">
        <v>4815</v>
      </c>
      <c r="C58" s="105" t="s">
        <v>1906</v>
      </c>
      <c r="D58" s="371" t="s">
        <v>4770</v>
      </c>
      <c r="E58" s="371" t="s">
        <v>4770</v>
      </c>
      <c r="F58" s="371" t="s">
        <v>4770</v>
      </c>
      <c r="G58" s="371" t="s">
        <v>4770</v>
      </c>
      <c r="H58" s="371" t="s">
        <v>4770</v>
      </c>
      <c r="I58" s="371" t="s">
        <v>4770</v>
      </c>
      <c r="J58" s="251" t="s">
        <v>3358</v>
      </c>
      <c r="K58" s="335" t="s">
        <v>3358</v>
      </c>
      <c r="L58" s="335" t="s">
        <v>3358</v>
      </c>
      <c r="M58" s="526"/>
      <c r="N58" s="526"/>
      <c r="O58" s="526" t="s">
        <v>571</v>
      </c>
      <c r="P58" s="208"/>
      <c r="Q58" s="208"/>
      <c r="R58" s="208" t="s">
        <v>1950</v>
      </c>
      <c r="S58" s="208" t="s">
        <v>1950</v>
      </c>
      <c r="T58" s="82" t="s">
        <v>84</v>
      </c>
      <c r="U58" s="207" t="s">
        <v>4207</v>
      </c>
      <c r="V58" s="525" t="s">
        <v>4207</v>
      </c>
      <c r="W58" s="371"/>
      <c r="X58" s="526"/>
      <c r="Y58" s="82"/>
      <c r="Z58" s="82"/>
      <c r="AA58" s="82"/>
      <c r="AB58" s="82"/>
      <c r="AC58" s="82" t="s">
        <v>34</v>
      </c>
      <c r="AD58" s="82" t="s">
        <v>3148</v>
      </c>
      <c r="AE58" s="82"/>
      <c r="AF58" s="82"/>
      <c r="AG58" s="82"/>
      <c r="AH58" s="82"/>
      <c r="AI58" s="371"/>
      <c r="AJ58" s="371"/>
      <c r="AK58" s="371"/>
      <c r="AL58" s="371"/>
      <c r="AM58" s="371"/>
      <c r="AN58" s="371"/>
      <c r="AO58" s="371"/>
      <c r="AP58" s="371"/>
    </row>
    <row r="59" spans="1:42" ht="13.2">
      <c r="A59" s="76">
        <v>7717</v>
      </c>
      <c r="B59" s="371" t="s">
        <v>84</v>
      </c>
      <c r="C59" s="371" t="s">
        <v>84</v>
      </c>
      <c r="D59" s="371" t="s">
        <v>84</v>
      </c>
      <c r="E59" s="371" t="s">
        <v>84</v>
      </c>
      <c r="F59" s="371" t="s">
        <v>84</v>
      </c>
      <c r="G59" s="371" t="s">
        <v>84</v>
      </c>
      <c r="H59" s="371" t="s">
        <v>84</v>
      </c>
      <c r="I59" s="371" t="s">
        <v>84</v>
      </c>
      <c r="J59" s="371" t="s">
        <v>84</v>
      </c>
      <c r="K59" s="371" t="s">
        <v>84</v>
      </c>
      <c r="L59" s="371"/>
      <c r="M59" s="371" t="s">
        <v>84</v>
      </c>
      <c r="N59" s="371" t="s">
        <v>84</v>
      </c>
      <c r="O59" s="371" t="s">
        <v>84</v>
      </c>
      <c r="P59" s="602" t="s">
        <v>2906</v>
      </c>
      <c r="Q59" s="602" t="s">
        <v>2906</v>
      </c>
      <c r="R59" s="602" t="s">
        <v>2906</v>
      </c>
      <c r="S59" s="371" t="s">
        <v>84</v>
      </c>
      <c r="T59" s="371" t="s">
        <v>3364</v>
      </c>
      <c r="U59" s="371" t="s">
        <v>84</v>
      </c>
      <c r="V59" s="371" t="s">
        <v>84</v>
      </c>
      <c r="W59" s="371" t="s">
        <v>84</v>
      </c>
      <c r="X59" s="371" t="s">
        <v>84</v>
      </c>
      <c r="Y59" s="371" t="s">
        <v>84</v>
      </c>
      <c r="Z59" s="371" t="s">
        <v>84</v>
      </c>
      <c r="AA59" s="371" t="s">
        <v>84</v>
      </c>
      <c r="AB59" s="371" t="s">
        <v>84</v>
      </c>
      <c r="AC59" s="371" t="s">
        <v>84</v>
      </c>
      <c r="AD59" s="371" t="s">
        <v>84</v>
      </c>
      <c r="AE59" s="371" t="s">
        <v>84</v>
      </c>
      <c r="AF59" s="371"/>
      <c r="AG59" s="371"/>
      <c r="AH59" s="371"/>
      <c r="AI59" s="371"/>
      <c r="AJ59" s="371"/>
      <c r="AK59" s="371"/>
      <c r="AL59" s="371"/>
      <c r="AM59" s="526"/>
      <c r="AN59" s="526"/>
      <c r="AO59" s="526"/>
      <c r="AP59" s="371"/>
    </row>
    <row r="60" spans="1:42" ht="13.2">
      <c r="A60" s="76">
        <v>7718</v>
      </c>
      <c r="B60" s="525"/>
      <c r="C60" s="207"/>
      <c r="D60" s="525" t="s">
        <v>34</v>
      </c>
      <c r="E60" s="207" t="s">
        <v>4761</v>
      </c>
      <c r="F60" s="207" t="s">
        <v>4761</v>
      </c>
      <c r="G60" s="207" t="s">
        <v>4761</v>
      </c>
      <c r="H60" s="525"/>
      <c r="I60" s="525" t="s">
        <v>60</v>
      </c>
      <c r="J60" s="525" t="s">
        <v>60</v>
      </c>
      <c r="K60" s="525" t="s">
        <v>60</v>
      </c>
      <c r="L60" s="525" t="s">
        <v>60</v>
      </c>
      <c r="M60" s="525" t="s">
        <v>60</v>
      </c>
      <c r="N60" s="525" t="s">
        <v>60</v>
      </c>
      <c r="O60" s="525" t="s">
        <v>60</v>
      </c>
      <c r="P60" s="525" t="s">
        <v>60</v>
      </c>
      <c r="Q60" s="207" t="s">
        <v>4820</v>
      </c>
      <c r="R60" s="525" t="s">
        <v>2866</v>
      </c>
      <c r="S60" s="207"/>
      <c r="T60" s="331" t="s">
        <v>1950</v>
      </c>
      <c r="U60" s="331" t="s">
        <v>1950</v>
      </c>
      <c r="V60" s="331" t="s">
        <v>1950</v>
      </c>
      <c r="W60" s="331" t="s">
        <v>1950</v>
      </c>
      <c r="X60" s="331" t="s">
        <v>1950</v>
      </c>
      <c r="Y60" s="525" t="s">
        <v>1170</v>
      </c>
      <c r="Z60" s="525"/>
      <c r="AA60" s="331" t="s">
        <v>1950</v>
      </c>
      <c r="AB60" s="331" t="s">
        <v>1950</v>
      </c>
      <c r="AC60" s="331" t="s">
        <v>1950</v>
      </c>
      <c r="AD60" s="331" t="s">
        <v>1950</v>
      </c>
      <c r="AE60" s="331" t="s">
        <v>1950</v>
      </c>
      <c r="AF60" s="331" t="s">
        <v>1950</v>
      </c>
      <c r="AG60" s="331" t="s">
        <v>1950</v>
      </c>
      <c r="AH60" s="331" t="s">
        <v>1950</v>
      </c>
      <c r="AI60" s="371"/>
      <c r="AJ60" s="371"/>
      <c r="AK60" s="371"/>
      <c r="AL60" s="371"/>
      <c r="AM60" s="371"/>
      <c r="AN60" s="371"/>
      <c r="AO60" s="371"/>
      <c r="AP60" s="371"/>
    </row>
    <row r="61" spans="1:42" ht="13.2">
      <c r="A61" s="76">
        <v>7719</v>
      </c>
      <c r="B61" s="525"/>
      <c r="C61" s="207"/>
      <c r="D61" s="525"/>
      <c r="E61" s="525"/>
      <c r="F61" s="525"/>
      <c r="G61" s="525"/>
      <c r="H61" s="525"/>
      <c r="I61" s="526" t="s">
        <v>3156</v>
      </c>
      <c r="J61" s="526" t="s">
        <v>3156</v>
      </c>
      <c r="K61" s="525"/>
      <c r="L61" s="525"/>
      <c r="M61" s="207"/>
      <c r="N61" s="207" t="s">
        <v>94</v>
      </c>
      <c r="O61" s="207" t="s">
        <v>94</v>
      </c>
      <c r="P61" s="207" t="s">
        <v>94</v>
      </c>
      <c r="Q61" s="1430" t="s">
        <v>570</v>
      </c>
      <c r="R61" s="1430" t="s">
        <v>4757</v>
      </c>
      <c r="S61" s="1430" t="s">
        <v>4757</v>
      </c>
      <c r="T61" s="1430" t="s">
        <v>2366</v>
      </c>
      <c r="U61" s="207"/>
      <c r="V61" s="1430" t="s">
        <v>4757</v>
      </c>
      <c r="W61" s="1430" t="s">
        <v>4757</v>
      </c>
      <c r="X61" s="1430" t="s">
        <v>4757</v>
      </c>
      <c r="Y61" s="1430" t="s">
        <v>4821</v>
      </c>
      <c r="Z61" s="208" t="s">
        <v>3358</v>
      </c>
      <c r="AA61" s="208" t="s">
        <v>3358</v>
      </c>
      <c r="AB61" s="648" t="s">
        <v>4812</v>
      </c>
      <c r="AC61" s="371" t="s">
        <v>4822</v>
      </c>
      <c r="AD61" s="371" t="s">
        <v>4822</v>
      </c>
      <c r="AE61" s="57"/>
      <c r="AF61" s="57"/>
      <c r="AG61" s="57"/>
      <c r="AH61" s="57"/>
      <c r="AI61" s="525"/>
      <c r="AJ61" s="525"/>
      <c r="AK61" s="525"/>
      <c r="AL61" s="525"/>
      <c r="AM61" s="525"/>
      <c r="AN61" s="525"/>
      <c r="AO61" s="525"/>
      <c r="AP61" s="525"/>
    </row>
    <row r="62" spans="1:42" ht="13.2">
      <c r="A62" s="60">
        <v>7777</v>
      </c>
      <c r="B62" s="525" t="s">
        <v>4823</v>
      </c>
      <c r="C62" s="525" t="s">
        <v>4823</v>
      </c>
      <c r="D62" s="525" t="s">
        <v>4823</v>
      </c>
      <c r="E62" s="525" t="s">
        <v>4823</v>
      </c>
      <c r="F62" s="525" t="s">
        <v>4823</v>
      </c>
      <c r="G62" s="525" t="s">
        <v>4823</v>
      </c>
      <c r="H62" s="525" t="s">
        <v>4823</v>
      </c>
      <c r="I62" s="525" t="s">
        <v>4823</v>
      </c>
      <c r="J62" s="525" t="s">
        <v>4823</v>
      </c>
      <c r="K62" s="525" t="s">
        <v>4823</v>
      </c>
      <c r="L62" s="525" t="s">
        <v>4823</v>
      </c>
      <c r="M62" s="525"/>
      <c r="N62" s="525"/>
      <c r="O62" s="251" t="s">
        <v>4824</v>
      </c>
      <c r="P62" s="251" t="s">
        <v>1906</v>
      </c>
      <c r="Q62" s="251" t="s">
        <v>1906</v>
      </c>
      <c r="R62" s="251" t="s">
        <v>1906</v>
      </c>
      <c r="S62" s="251" t="s">
        <v>1906</v>
      </c>
      <c r="T62" s="251" t="s">
        <v>1906</v>
      </c>
      <c r="U62" s="251" t="s">
        <v>1906</v>
      </c>
      <c r="V62" s="251" t="s">
        <v>1906</v>
      </c>
      <c r="W62" s="251" t="s">
        <v>1906</v>
      </c>
      <c r="X62" s="82"/>
      <c r="Y62" s="82"/>
      <c r="Z62" s="82"/>
      <c r="AA62" s="82"/>
      <c r="AB62" s="82"/>
      <c r="AC62" s="82"/>
      <c r="AD62" s="82"/>
      <c r="AE62" s="82"/>
      <c r="AF62" s="82"/>
      <c r="AG62" s="525"/>
      <c r="AH62" s="525"/>
      <c r="AI62" s="525"/>
      <c r="AJ62" s="525"/>
      <c r="AK62" s="525"/>
      <c r="AL62" s="525"/>
      <c r="AM62" s="525"/>
      <c r="AN62" s="525"/>
      <c r="AO62" s="525"/>
      <c r="AP62" s="525"/>
    </row>
    <row r="63" spans="1:42" ht="13.2">
      <c r="A63" s="60">
        <v>7721</v>
      </c>
      <c r="B63" s="525"/>
      <c r="C63" s="525"/>
      <c r="D63" s="525"/>
      <c r="E63" s="207"/>
      <c r="F63" s="207"/>
      <c r="G63" s="737" t="s">
        <v>4781</v>
      </c>
      <c r="H63" s="737" t="s">
        <v>4781</v>
      </c>
      <c r="I63" s="207"/>
      <c r="J63" s="525"/>
      <c r="K63" s="525"/>
      <c r="L63" s="331" t="s">
        <v>3358</v>
      </c>
      <c r="M63" s="530"/>
      <c r="N63" s="530"/>
      <c r="O63" s="531"/>
      <c r="P63" s="531"/>
      <c r="Q63" s="105" t="s">
        <v>3364</v>
      </c>
      <c r="R63" s="58"/>
      <c r="S63" s="58"/>
      <c r="T63" s="105" t="s">
        <v>3364</v>
      </c>
      <c r="U63" s="105" t="s">
        <v>3364</v>
      </c>
      <c r="V63" s="105" t="s">
        <v>3364</v>
      </c>
      <c r="W63" s="105" t="s">
        <v>3364</v>
      </c>
      <c r="X63" s="105" t="s">
        <v>3364</v>
      </c>
      <c r="Y63" s="105" t="s">
        <v>3364</v>
      </c>
      <c r="Z63" s="105" t="s">
        <v>3364</v>
      </c>
      <c r="AA63" s="105" t="s">
        <v>3364</v>
      </c>
      <c r="AB63" s="105" t="s">
        <v>3364</v>
      </c>
      <c r="AC63" s="105" t="s">
        <v>3364</v>
      </c>
      <c r="AD63" s="105" t="s">
        <v>3364</v>
      </c>
      <c r="AE63" s="105" t="s">
        <v>3364</v>
      </c>
      <c r="AF63" s="105" t="s">
        <v>3364</v>
      </c>
      <c r="AG63" s="105" t="s">
        <v>3364</v>
      </c>
      <c r="AH63" s="105" t="s">
        <v>3364</v>
      </c>
      <c r="AI63" s="105" t="s">
        <v>3364</v>
      </c>
      <c r="AJ63" s="525"/>
      <c r="AK63" s="525"/>
      <c r="AL63" s="525"/>
      <c r="AM63" s="525"/>
      <c r="AN63" s="525"/>
      <c r="AO63" s="525"/>
      <c r="AP63" s="525"/>
    </row>
    <row r="64" spans="1:42" ht="13.2">
      <c r="A64" s="60">
        <v>7722</v>
      </c>
      <c r="B64" s="208"/>
      <c r="C64" s="371"/>
      <c r="D64" s="105" t="s">
        <v>4775</v>
      </c>
      <c r="E64" s="105" t="s">
        <v>4775</v>
      </c>
      <c r="F64" s="105" t="s">
        <v>4775</v>
      </c>
      <c r="G64" s="105" t="s">
        <v>4775</v>
      </c>
      <c r="H64" s="105" t="s">
        <v>4775</v>
      </c>
      <c r="I64" s="208"/>
      <c r="J64" s="251" t="s">
        <v>3358</v>
      </c>
      <c r="K64" s="371"/>
      <c r="L64" s="371"/>
      <c r="M64" s="264" t="s">
        <v>4771</v>
      </c>
      <c r="N64" s="264" t="s">
        <v>4771</v>
      </c>
      <c r="O64" s="390"/>
      <c r="P64" s="390"/>
      <c r="Q64" s="390" t="s">
        <v>4825</v>
      </c>
      <c r="R64" s="371"/>
      <c r="S64" s="371" t="s">
        <v>4826</v>
      </c>
      <c r="T64" s="526" t="s">
        <v>3358</v>
      </c>
      <c r="U64" s="526" t="s">
        <v>3358</v>
      </c>
      <c r="V64" s="526" t="s">
        <v>3358</v>
      </c>
      <c r="W64" s="526" t="s">
        <v>3358</v>
      </c>
      <c r="X64" s="82" t="s">
        <v>4827</v>
      </c>
      <c r="Y64" s="815" t="s">
        <v>4358</v>
      </c>
      <c r="Z64" s="1431" t="s">
        <v>4358</v>
      </c>
      <c r="AA64" s="207" t="s">
        <v>60</v>
      </c>
      <c r="AB64" s="12"/>
      <c r="AC64" s="82" t="s">
        <v>34</v>
      </c>
      <c r="AD64" s="208" t="s">
        <v>2866</v>
      </c>
      <c r="AE64" s="371" t="s">
        <v>4828</v>
      </c>
      <c r="AF64" s="371" t="s">
        <v>4828</v>
      </c>
      <c r="AG64" s="371" t="s">
        <v>4828</v>
      </c>
      <c r="AH64" s="525" t="s">
        <v>4829</v>
      </c>
      <c r="AI64" s="525"/>
      <c r="AJ64" s="525"/>
      <c r="AK64" s="525"/>
      <c r="AL64" s="525"/>
      <c r="AM64" s="525"/>
      <c r="AN64" s="525"/>
      <c r="AO64" s="525"/>
      <c r="AP64" s="525"/>
    </row>
    <row r="66" spans="1:42" ht="13.2">
      <c r="A66" s="77">
        <v>7723</v>
      </c>
      <c r="B66" s="526" t="s">
        <v>2910</v>
      </c>
      <c r="C66" s="526" t="s">
        <v>2910</v>
      </c>
      <c r="D66" s="526"/>
      <c r="E66" s="526"/>
      <c r="F66" s="526" t="s">
        <v>2910</v>
      </c>
      <c r="G66" s="526" t="s">
        <v>2910</v>
      </c>
      <c r="H66" s="526" t="s">
        <v>2910</v>
      </c>
      <c r="I66" s="526" t="s">
        <v>2910</v>
      </c>
      <c r="J66" s="526" t="s">
        <v>2910</v>
      </c>
      <c r="K66" s="526"/>
      <c r="L66" s="251" t="s">
        <v>4830</v>
      </c>
      <c r="M66" s="526" t="s">
        <v>2910</v>
      </c>
      <c r="N66" s="526" t="s">
        <v>2910</v>
      </c>
      <c r="O66" s="526" t="s">
        <v>2910</v>
      </c>
      <c r="P66" s="526" t="s">
        <v>2910</v>
      </c>
      <c r="Q66" s="526" t="s">
        <v>2910</v>
      </c>
      <c r="R66" s="526"/>
      <c r="S66" s="57"/>
      <c r="T66" s="526" t="s">
        <v>2910</v>
      </c>
      <c r="U66" s="526" t="s">
        <v>2910</v>
      </c>
      <c r="V66" s="526" t="s">
        <v>2910</v>
      </c>
      <c r="W66" s="526" t="s">
        <v>2910</v>
      </c>
      <c r="X66" s="526" t="s">
        <v>2910</v>
      </c>
      <c r="Y66" s="526" t="s">
        <v>242</v>
      </c>
      <c r="Z66" s="207"/>
      <c r="AA66" s="526" t="s">
        <v>2910</v>
      </c>
      <c r="AB66" s="207"/>
      <c r="AC66" s="207"/>
      <c r="AD66" s="526" t="s">
        <v>86</v>
      </c>
      <c r="AE66" s="526" t="s">
        <v>2866</v>
      </c>
      <c r="AF66" s="526" t="s">
        <v>4831</v>
      </c>
      <c r="AG66" s="526" t="s">
        <v>4831</v>
      </c>
      <c r="AH66" s="371"/>
      <c r="AI66" s="371"/>
      <c r="AJ66" s="371"/>
      <c r="AK66" s="371"/>
      <c r="AL66" s="371"/>
      <c r="AM66" s="371"/>
      <c r="AN66" s="371"/>
      <c r="AO66" s="371"/>
      <c r="AP66" s="371"/>
    </row>
    <row r="67" spans="1:42" ht="13.2">
      <c r="A67" s="75">
        <v>7726</v>
      </c>
      <c r="B67" s="526" t="s">
        <v>1910</v>
      </c>
      <c r="C67" s="526" t="s">
        <v>1910</v>
      </c>
      <c r="D67" s="526" t="s">
        <v>1910</v>
      </c>
      <c r="E67" s="526" t="s">
        <v>1910</v>
      </c>
      <c r="F67" s="526" t="s">
        <v>1910</v>
      </c>
      <c r="G67" s="251" t="s">
        <v>4757</v>
      </c>
      <c r="H67" s="526" t="s">
        <v>1910</v>
      </c>
      <c r="I67" s="526" t="s">
        <v>1910</v>
      </c>
      <c r="J67" s="526" t="s">
        <v>1910</v>
      </c>
      <c r="K67" s="526" t="s">
        <v>1910</v>
      </c>
      <c r="L67" s="526" t="s">
        <v>1910</v>
      </c>
      <c r="M67" s="526" t="s">
        <v>1910</v>
      </c>
      <c r="N67" s="526" t="s">
        <v>1910</v>
      </c>
      <c r="O67" s="526" t="s">
        <v>1910</v>
      </c>
      <c r="P67" s="526" t="s">
        <v>1910</v>
      </c>
      <c r="Q67" s="526" t="s">
        <v>1910</v>
      </c>
      <c r="R67" s="526" t="s">
        <v>1910</v>
      </c>
      <c r="S67" s="526" t="s">
        <v>1910</v>
      </c>
      <c r="T67" s="526" t="s">
        <v>1910</v>
      </c>
      <c r="U67" s="526" t="s">
        <v>1910</v>
      </c>
      <c r="V67" s="526" t="s">
        <v>1910</v>
      </c>
      <c r="W67" s="526" t="s">
        <v>1910</v>
      </c>
      <c r="X67" s="602" t="s">
        <v>4760</v>
      </c>
      <c r="Y67" s="526" t="s">
        <v>1910</v>
      </c>
      <c r="Z67" s="526" t="s">
        <v>1910</v>
      </c>
      <c r="AA67" s="526" t="s">
        <v>1910</v>
      </c>
      <c r="AB67" s="526" t="s">
        <v>1910</v>
      </c>
      <c r="AC67" s="526" t="s">
        <v>1910</v>
      </c>
      <c r="AD67" s="526" t="s">
        <v>1910</v>
      </c>
      <c r="AE67" s="526" t="s">
        <v>1910</v>
      </c>
      <c r="AF67" s="526" t="s">
        <v>1910</v>
      </c>
      <c r="AG67" s="251" t="s">
        <v>2642</v>
      </c>
      <c r="AH67" s="251" t="s">
        <v>1170</v>
      </c>
      <c r="AI67" s="526"/>
      <c r="AJ67" s="526"/>
      <c r="AK67" s="526"/>
      <c r="AL67" s="526"/>
      <c r="AM67" s="526"/>
      <c r="AN67" s="526"/>
      <c r="AO67" s="526"/>
      <c r="AP67" s="526"/>
    </row>
    <row r="68" spans="1:42" ht="13.2">
      <c r="A68" s="75">
        <v>7727</v>
      </c>
      <c r="B68" s="526"/>
      <c r="C68" s="526"/>
      <c r="D68" s="526" t="s">
        <v>242</v>
      </c>
      <c r="E68" s="251" t="s">
        <v>4832</v>
      </c>
      <c r="F68" s="251" t="s">
        <v>4832</v>
      </c>
      <c r="G68" s="251" t="s">
        <v>4832</v>
      </c>
      <c r="H68" s="251" t="s">
        <v>4832</v>
      </c>
      <c r="I68" s="251" t="s">
        <v>4832</v>
      </c>
      <c r="J68" s="526"/>
      <c r="K68" s="526"/>
      <c r="L68" s="251" t="s">
        <v>4832</v>
      </c>
      <c r="M68" s="105" t="s">
        <v>4783</v>
      </c>
      <c r="N68" s="82"/>
      <c r="O68" s="526"/>
      <c r="P68" s="526"/>
      <c r="Q68" s="602" t="s">
        <v>4763</v>
      </c>
      <c r="R68" s="526"/>
      <c r="S68" s="526" t="s">
        <v>242</v>
      </c>
      <c r="T68" s="97" t="s">
        <v>3146</v>
      </c>
      <c r="U68" s="97" t="s">
        <v>3146</v>
      </c>
      <c r="V68" s="97" t="s">
        <v>3146</v>
      </c>
      <c r="W68" s="1432" t="s">
        <v>4833</v>
      </c>
      <c r="X68" s="1432" t="s">
        <v>2642</v>
      </c>
      <c r="Y68" s="1432" t="s">
        <v>1906</v>
      </c>
      <c r="Z68" s="1432" t="s">
        <v>2642</v>
      </c>
      <c r="AA68" s="12" t="s">
        <v>2979</v>
      </c>
      <c r="AB68" s="772" t="s">
        <v>1170</v>
      </c>
      <c r="AC68" s="737" t="s">
        <v>4834</v>
      </c>
      <c r="AD68" s="737" t="s">
        <v>4805</v>
      </c>
      <c r="AE68" s="82"/>
      <c r="AF68" s="82" t="s">
        <v>4835</v>
      </c>
      <c r="AG68" s="526"/>
      <c r="AH68" s="526"/>
      <c r="AI68" s="526"/>
      <c r="AJ68" s="526"/>
      <c r="AK68" s="526"/>
      <c r="AL68" s="526"/>
      <c r="AM68" s="526"/>
      <c r="AN68" s="526"/>
      <c r="AO68" s="526"/>
      <c r="AP68" s="526"/>
    </row>
    <row r="69" spans="1:42" ht="13.2">
      <c r="A69" s="1433">
        <v>7728</v>
      </c>
      <c r="B69" s="335" t="s">
        <v>4836</v>
      </c>
      <c r="C69" s="526"/>
      <c r="D69" s="526" t="s">
        <v>242</v>
      </c>
      <c r="E69" s="207" t="s">
        <v>4761</v>
      </c>
      <c r="F69" s="207" t="s">
        <v>4761</v>
      </c>
      <c r="G69" s="207" t="s">
        <v>4761</v>
      </c>
      <c r="H69" s="526"/>
      <c r="I69" s="526" t="s">
        <v>1170</v>
      </c>
      <c r="J69" s="526"/>
      <c r="K69" s="526"/>
      <c r="L69" s="526" t="s">
        <v>242</v>
      </c>
      <c r="M69" s="251" t="s">
        <v>4757</v>
      </c>
      <c r="N69" s="526"/>
      <c r="O69" s="526" t="s">
        <v>27</v>
      </c>
      <c r="P69" s="10" t="s">
        <v>27</v>
      </c>
      <c r="Q69" s="57"/>
      <c r="R69" s="526"/>
      <c r="S69" s="602" t="s">
        <v>4837</v>
      </c>
      <c r="T69" s="526" t="s">
        <v>242</v>
      </c>
      <c r="U69" s="526"/>
      <c r="V69" s="526"/>
      <c r="W69" s="1432" t="s">
        <v>4833</v>
      </c>
      <c r="X69" s="1432" t="s">
        <v>2642</v>
      </c>
      <c r="Y69" s="1432" t="s">
        <v>1906</v>
      </c>
      <c r="Z69" s="1432" t="s">
        <v>2642</v>
      </c>
      <c r="AA69" s="12"/>
      <c r="AB69" s="12" t="s">
        <v>2540</v>
      </c>
      <c r="AC69" s="12" t="s">
        <v>2540</v>
      </c>
      <c r="AD69" s="12" t="s">
        <v>2540</v>
      </c>
      <c r="AE69" s="12" t="s">
        <v>2540</v>
      </c>
      <c r="AF69" s="526"/>
      <c r="AG69" s="526"/>
      <c r="AH69" s="526"/>
      <c r="AI69" s="526"/>
      <c r="AJ69" s="526"/>
      <c r="AK69" s="526"/>
      <c r="AL69" s="526"/>
      <c r="AM69" s="526"/>
      <c r="AN69" s="526"/>
      <c r="AO69" s="526"/>
      <c r="AP69" s="526"/>
    </row>
    <row r="70" spans="1:42" ht="13.2">
      <c r="A70" s="1433">
        <v>7729</v>
      </c>
      <c r="B70" s="526"/>
      <c r="C70" s="526"/>
      <c r="D70" s="526"/>
      <c r="E70" s="526"/>
      <c r="F70" s="526" t="s">
        <v>4838</v>
      </c>
      <c r="G70" s="335" t="s">
        <v>2366</v>
      </c>
      <c r="H70" s="335" t="s">
        <v>2366</v>
      </c>
      <c r="I70" s="335" t="s">
        <v>2366</v>
      </c>
      <c r="J70" s="526"/>
      <c r="K70" s="526"/>
      <c r="L70" s="526" t="s">
        <v>242</v>
      </c>
      <c r="M70" s="526" t="s">
        <v>1906</v>
      </c>
      <c r="N70" s="526"/>
      <c r="O70" s="526"/>
      <c r="Q70" s="526"/>
      <c r="R70" s="526"/>
      <c r="S70" s="251" t="s">
        <v>1290</v>
      </c>
      <c r="T70" s="526"/>
      <c r="U70" s="526"/>
      <c r="V70" s="526"/>
      <c r="W70" s="251" t="s">
        <v>1872</v>
      </c>
      <c r="X70" s="578" t="s">
        <v>4792</v>
      </c>
      <c r="Y70" s="12" t="s">
        <v>1029</v>
      </c>
      <c r="Z70" s="12"/>
      <c r="AA70" s="12" t="s">
        <v>49</v>
      </c>
      <c r="AB70" s="12" t="s">
        <v>49</v>
      </c>
      <c r="AC70" s="334" t="s">
        <v>1029</v>
      </c>
      <c r="AD70" s="526" t="s">
        <v>49</v>
      </c>
      <c r="AE70" s="526" t="s">
        <v>4839</v>
      </c>
      <c r="AF70" s="526" t="s">
        <v>4839</v>
      </c>
      <c r="AG70" s="526" t="s">
        <v>4839</v>
      </c>
      <c r="AH70" s="526" t="s">
        <v>4839</v>
      </c>
      <c r="AI70" s="526"/>
      <c r="AJ70" s="526"/>
      <c r="AK70" s="526"/>
      <c r="AL70" s="526"/>
      <c r="AM70" s="526"/>
      <c r="AN70" s="526"/>
      <c r="AO70" s="526"/>
      <c r="AP70" s="526"/>
    </row>
    <row r="71" spans="1:42" ht="13.2">
      <c r="A71" s="77">
        <v>7731</v>
      </c>
      <c r="B71" s="526" t="s">
        <v>2910</v>
      </c>
      <c r="C71" s="526" t="s">
        <v>2910</v>
      </c>
      <c r="D71" s="526"/>
      <c r="E71" s="526"/>
      <c r="F71" s="526" t="s">
        <v>2910</v>
      </c>
      <c r="G71" s="526" t="s">
        <v>2910</v>
      </c>
      <c r="H71" s="526" t="s">
        <v>2910</v>
      </c>
      <c r="I71" s="526" t="s">
        <v>2910</v>
      </c>
      <c r="J71" s="526" t="s">
        <v>2910</v>
      </c>
      <c r="K71" s="526"/>
      <c r="L71" s="526"/>
      <c r="M71" s="526" t="s">
        <v>2910</v>
      </c>
      <c r="N71" s="526" t="s">
        <v>2910</v>
      </c>
      <c r="O71" s="526" t="s">
        <v>2910</v>
      </c>
      <c r="P71" s="526" t="s">
        <v>2910</v>
      </c>
      <c r="Q71" s="526" t="s">
        <v>2910</v>
      </c>
      <c r="R71" s="526"/>
      <c r="S71" s="526"/>
      <c r="T71" s="526" t="s">
        <v>2910</v>
      </c>
      <c r="U71" s="526" t="s">
        <v>2910</v>
      </c>
      <c r="V71" s="526" t="s">
        <v>2910</v>
      </c>
      <c r="W71" s="526" t="s">
        <v>2910</v>
      </c>
      <c r="X71" s="526" t="s">
        <v>2910</v>
      </c>
      <c r="Y71" s="82"/>
      <c r="Z71" s="1434" t="s">
        <v>4840</v>
      </c>
      <c r="AA71" s="526" t="s">
        <v>2910</v>
      </c>
      <c r="AB71" s="526"/>
      <c r="AC71" s="526" t="s">
        <v>373</v>
      </c>
      <c r="AD71" s="526" t="s">
        <v>373</v>
      </c>
      <c r="AE71" s="526"/>
      <c r="AF71" s="526"/>
      <c r="AG71" s="526"/>
      <c r="AH71" s="526"/>
      <c r="AI71" s="526"/>
      <c r="AJ71" s="526"/>
      <c r="AK71" s="526"/>
      <c r="AL71" s="526"/>
      <c r="AM71" s="526"/>
      <c r="AN71" s="526"/>
      <c r="AO71" s="526"/>
      <c r="AP71" s="526"/>
    </row>
    <row r="72" spans="1:42" ht="13.2">
      <c r="A72" s="78">
        <v>7732</v>
      </c>
      <c r="B72" s="526" t="s">
        <v>1910</v>
      </c>
      <c r="C72" s="526" t="s">
        <v>1910</v>
      </c>
      <c r="D72" s="526" t="s">
        <v>1910</v>
      </c>
      <c r="E72" s="526" t="s">
        <v>1910</v>
      </c>
      <c r="F72" s="526" t="s">
        <v>1910</v>
      </c>
      <c r="G72" s="526" t="s">
        <v>1910</v>
      </c>
      <c r="H72" s="526" t="s">
        <v>1910</v>
      </c>
      <c r="I72" s="526" t="s">
        <v>1910</v>
      </c>
      <c r="J72" s="526" t="s">
        <v>1910</v>
      </c>
      <c r="K72" s="526" t="s">
        <v>1910</v>
      </c>
      <c r="L72" s="526" t="s">
        <v>1910</v>
      </c>
      <c r="M72" s="526" t="s">
        <v>1910</v>
      </c>
      <c r="N72" s="526" t="s">
        <v>1910</v>
      </c>
      <c r="O72" s="526" t="s">
        <v>1910</v>
      </c>
      <c r="P72" s="526" t="s">
        <v>1910</v>
      </c>
      <c r="Q72" s="526" t="s">
        <v>1910</v>
      </c>
      <c r="R72" s="526" t="s">
        <v>1910</v>
      </c>
      <c r="S72" s="526" t="s">
        <v>1910</v>
      </c>
      <c r="T72" s="526" t="s">
        <v>1910</v>
      </c>
      <c r="U72" s="526" t="s">
        <v>1910</v>
      </c>
      <c r="V72" s="526" t="s">
        <v>1910</v>
      </c>
      <c r="W72" s="526" t="s">
        <v>1910</v>
      </c>
      <c r="X72" s="526" t="s">
        <v>1910</v>
      </c>
      <c r="Y72" s="526" t="s">
        <v>1910</v>
      </c>
      <c r="Z72" s="526" t="s">
        <v>1910</v>
      </c>
      <c r="AA72" s="526" t="s">
        <v>1910</v>
      </c>
      <c r="AB72" s="526" t="s">
        <v>1910</v>
      </c>
      <c r="AC72" s="526" t="s">
        <v>1910</v>
      </c>
      <c r="AD72" s="345" t="s">
        <v>1910</v>
      </c>
      <c r="AE72" s="345" t="s">
        <v>1910</v>
      </c>
      <c r="AF72" s="345" t="s">
        <v>1910</v>
      </c>
      <c r="AG72" s="526"/>
      <c r="AH72" s="526"/>
      <c r="AI72" s="526"/>
      <c r="AJ72" s="526"/>
      <c r="AK72" s="526"/>
      <c r="AL72" s="526"/>
      <c r="AM72" s="526"/>
      <c r="AN72" s="526"/>
      <c r="AO72" s="526"/>
      <c r="AP72" s="526"/>
    </row>
    <row r="73" spans="1:42" ht="13.2">
      <c r="A73" s="79">
        <v>7752</v>
      </c>
      <c r="B73" s="371" t="s">
        <v>2910</v>
      </c>
      <c r="C73" s="371" t="s">
        <v>2910</v>
      </c>
      <c r="D73" s="371"/>
      <c r="E73" s="371"/>
      <c r="F73" s="371" t="s">
        <v>2910</v>
      </c>
      <c r="G73" s="371" t="s">
        <v>2910</v>
      </c>
      <c r="H73" s="371" t="s">
        <v>2910</v>
      </c>
      <c r="I73" s="371" t="s">
        <v>2910</v>
      </c>
      <c r="J73" s="371" t="s">
        <v>2910</v>
      </c>
      <c r="K73" s="371" t="s">
        <v>1906</v>
      </c>
      <c r="L73" s="371"/>
      <c r="M73" s="371" t="s">
        <v>2910</v>
      </c>
      <c r="N73" s="371" t="s">
        <v>2910</v>
      </c>
      <c r="O73" s="371" t="s">
        <v>2910</v>
      </c>
      <c r="P73" s="371" t="s">
        <v>2910</v>
      </c>
      <c r="Q73" s="371" t="s">
        <v>2910</v>
      </c>
      <c r="R73" s="371"/>
      <c r="S73" s="371"/>
      <c r="T73" s="371" t="s">
        <v>2910</v>
      </c>
      <c r="U73" s="371" t="s">
        <v>2910</v>
      </c>
      <c r="V73" s="371" t="s">
        <v>2910</v>
      </c>
      <c r="W73" s="371" t="s">
        <v>2910</v>
      </c>
      <c r="X73" s="371" t="s">
        <v>2910</v>
      </c>
      <c r="Y73" s="371" t="s">
        <v>373</v>
      </c>
      <c r="Z73" s="371" t="s">
        <v>373</v>
      </c>
      <c r="AA73" s="371" t="s">
        <v>2910</v>
      </c>
      <c r="AB73" s="371"/>
      <c r="AC73" s="371"/>
      <c r="AD73" s="371"/>
      <c r="AE73" s="371"/>
      <c r="AF73" s="371"/>
      <c r="AG73" s="526"/>
      <c r="AH73" s="526"/>
      <c r="AI73" s="526"/>
      <c r="AJ73" s="526"/>
      <c r="AK73" s="526"/>
      <c r="AL73" s="526"/>
      <c r="AM73" s="526"/>
      <c r="AN73" s="526"/>
      <c r="AO73" s="526"/>
      <c r="AP73" s="526"/>
    </row>
    <row r="74" spans="1:42" ht="13.2">
      <c r="A74" s="80">
        <v>7751</v>
      </c>
      <c r="B74" s="6" t="s">
        <v>1910</v>
      </c>
      <c r="C74" s="6" t="s">
        <v>1910</v>
      </c>
      <c r="D74" s="6" t="s">
        <v>1910</v>
      </c>
      <c r="E74" s="6" t="s">
        <v>1910</v>
      </c>
      <c r="F74" s="6" t="s">
        <v>1910</v>
      </c>
      <c r="G74" s="6" t="s">
        <v>1910</v>
      </c>
      <c r="H74" s="6" t="s">
        <v>1910</v>
      </c>
      <c r="I74" s="6" t="s">
        <v>1910</v>
      </c>
      <c r="J74" s="6" t="s">
        <v>1910</v>
      </c>
      <c r="K74" s="6" t="s">
        <v>1910</v>
      </c>
      <c r="L74" s="6" t="s">
        <v>1910</v>
      </c>
      <c r="M74" s="6" t="s">
        <v>1910</v>
      </c>
      <c r="N74" s="6" t="s">
        <v>1910</v>
      </c>
      <c r="O74" s="6" t="s">
        <v>1910</v>
      </c>
      <c r="P74" s="6" t="s">
        <v>1910</v>
      </c>
      <c r="Q74" s="6" t="s">
        <v>1910</v>
      </c>
      <c r="R74" s="6" t="s">
        <v>1910</v>
      </c>
      <c r="S74" s="6" t="s">
        <v>1910</v>
      </c>
      <c r="T74" s="6" t="s">
        <v>1910</v>
      </c>
      <c r="U74" s="6" t="s">
        <v>1910</v>
      </c>
      <c r="V74" s="6" t="s">
        <v>373</v>
      </c>
      <c r="W74" s="6" t="s">
        <v>373</v>
      </c>
      <c r="X74" s="6" t="s">
        <v>373</v>
      </c>
      <c r="Y74" s="6" t="s">
        <v>373</v>
      </c>
      <c r="Z74" s="6" t="s">
        <v>373</v>
      </c>
      <c r="AA74" s="6" t="s">
        <v>373</v>
      </c>
      <c r="AB74" s="6" t="s">
        <v>1910</v>
      </c>
      <c r="AC74" s="6" t="s">
        <v>1910</v>
      </c>
      <c r="AD74" s="6" t="s">
        <v>1910</v>
      </c>
      <c r="AE74" s="6" t="s">
        <v>1910</v>
      </c>
      <c r="AF74" s="6" t="s">
        <v>1910</v>
      </c>
      <c r="AG74" s="371"/>
      <c r="AH74" s="371"/>
      <c r="AI74" s="371"/>
      <c r="AJ74" s="371" t="s">
        <v>1794</v>
      </c>
      <c r="AK74" s="371"/>
      <c r="AL74" s="371"/>
      <c r="AM74" s="371"/>
      <c r="AN74" s="371"/>
      <c r="AO74" s="371"/>
      <c r="AP74" s="371"/>
    </row>
    <row r="75" spans="1:42" ht="13.2">
      <c r="A75" s="80">
        <v>7753</v>
      </c>
      <c r="B75" s="6" t="s">
        <v>1910</v>
      </c>
      <c r="C75" s="6" t="s">
        <v>1910</v>
      </c>
      <c r="D75" s="6" t="s">
        <v>1910</v>
      </c>
      <c r="E75" s="6" t="s">
        <v>1910</v>
      </c>
      <c r="F75" s="6" t="s">
        <v>1910</v>
      </c>
      <c r="G75" s="6" t="s">
        <v>1910</v>
      </c>
      <c r="H75" s="6" t="s">
        <v>1910</v>
      </c>
      <c r="I75" s="6" t="s">
        <v>1910</v>
      </c>
      <c r="J75" s="6" t="s">
        <v>1910</v>
      </c>
      <c r="K75" s="6" t="s">
        <v>1910</v>
      </c>
      <c r="L75" s="6" t="s">
        <v>1910</v>
      </c>
      <c r="M75" s="6" t="s">
        <v>1910</v>
      </c>
      <c r="N75" s="6" t="s">
        <v>1910</v>
      </c>
      <c r="O75" s="6" t="s">
        <v>1910</v>
      </c>
      <c r="P75" s="6" t="s">
        <v>1910</v>
      </c>
      <c r="Q75" s="6" t="s">
        <v>1910</v>
      </c>
      <c r="R75" s="6" t="s">
        <v>1910</v>
      </c>
      <c r="S75" s="6" t="s">
        <v>1910</v>
      </c>
      <c r="T75" s="6" t="s">
        <v>1910</v>
      </c>
      <c r="U75" s="6" t="s">
        <v>1910</v>
      </c>
      <c r="V75" s="6" t="s">
        <v>1910</v>
      </c>
      <c r="W75" s="6" t="s">
        <v>1910</v>
      </c>
      <c r="X75" s="6" t="s">
        <v>1910</v>
      </c>
      <c r="Y75" s="6" t="s">
        <v>1910</v>
      </c>
      <c r="Z75" s="6" t="s">
        <v>1910</v>
      </c>
      <c r="AA75" s="6" t="s">
        <v>1910</v>
      </c>
      <c r="AB75" s="6" t="s">
        <v>1910</v>
      </c>
      <c r="AC75" s="6" t="s">
        <v>1910</v>
      </c>
      <c r="AD75" s="6" t="s">
        <v>1910</v>
      </c>
      <c r="AE75" s="6" t="s">
        <v>1910</v>
      </c>
      <c r="AF75" s="6" t="s">
        <v>1910</v>
      </c>
      <c r="AG75" s="6"/>
      <c r="AH75" s="6"/>
      <c r="AI75" s="6"/>
      <c r="AJ75" s="6"/>
      <c r="AK75" s="6"/>
      <c r="AL75" s="6"/>
      <c r="AM75" s="6"/>
      <c r="AN75" s="6"/>
      <c r="AO75" s="6"/>
      <c r="AP75" s="6"/>
    </row>
    <row r="76" spans="1:42" ht="13.2">
      <c r="A76" s="26" t="s">
        <v>113</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6"/>
      <c r="AH76" s="6"/>
      <c r="AI76" s="6"/>
      <c r="AJ76" s="6"/>
      <c r="AK76" s="6"/>
      <c r="AL76" s="6"/>
      <c r="AM76" s="6"/>
      <c r="AN76" s="6"/>
      <c r="AO76" s="6"/>
      <c r="AP76" s="6"/>
    </row>
    <row r="77" spans="1:42" ht="13.2">
      <c r="A77" s="83" t="s">
        <v>114</v>
      </c>
      <c r="B77" s="84">
        <v>67385</v>
      </c>
      <c r="C77" s="84">
        <v>149948</v>
      </c>
      <c r="D77" s="84">
        <v>107417</v>
      </c>
      <c r="E77" s="84">
        <v>31428</v>
      </c>
      <c r="F77" s="84">
        <v>47655</v>
      </c>
      <c r="G77" s="84">
        <v>22316</v>
      </c>
      <c r="H77" s="84">
        <v>30285</v>
      </c>
      <c r="I77" s="84">
        <v>31127</v>
      </c>
      <c r="J77" s="84">
        <v>27572</v>
      </c>
      <c r="K77" s="84">
        <v>69323</v>
      </c>
      <c r="L77" s="84">
        <v>0</v>
      </c>
      <c r="M77" s="84">
        <v>32137</v>
      </c>
      <c r="N77" s="84">
        <v>76523</v>
      </c>
      <c r="O77" s="84">
        <v>28562</v>
      </c>
      <c r="P77" s="84">
        <v>20275</v>
      </c>
      <c r="Q77" s="84">
        <v>0</v>
      </c>
      <c r="R77" s="84">
        <v>0</v>
      </c>
      <c r="S77" s="84">
        <v>10974</v>
      </c>
      <c r="T77" s="84">
        <v>0</v>
      </c>
      <c r="U77" s="84">
        <v>32673</v>
      </c>
      <c r="V77" s="84">
        <v>17834</v>
      </c>
      <c r="W77" s="84">
        <v>16061</v>
      </c>
      <c r="X77" s="84">
        <v>0</v>
      </c>
      <c r="Y77" s="85">
        <v>0</v>
      </c>
      <c r="Z77" s="85">
        <v>0</v>
      </c>
      <c r="AA77" s="85">
        <v>0</v>
      </c>
      <c r="AB77" s="85">
        <v>0</v>
      </c>
      <c r="AC77" s="85">
        <v>8620</v>
      </c>
      <c r="AD77" s="85">
        <v>0</v>
      </c>
      <c r="AE77" s="85">
        <v>0</v>
      </c>
      <c r="AF77" s="85">
        <v>0</v>
      </c>
      <c r="AG77" s="1435">
        <f t="shared" ref="AG77:AG79" si="0">SUM(B77:AF77)</f>
        <v>828115</v>
      </c>
      <c r="AH77" s="16"/>
      <c r="AI77" s="16"/>
      <c r="AJ77" s="16"/>
      <c r="AK77" s="16"/>
      <c r="AL77" s="16"/>
      <c r="AM77" s="16"/>
      <c r="AN77" s="16"/>
      <c r="AO77" s="16"/>
      <c r="AP77" s="16"/>
    </row>
    <row r="78" spans="1:42" ht="13.2">
      <c r="A78" s="87" t="s">
        <v>116</v>
      </c>
      <c r="B78" s="88">
        <v>90000</v>
      </c>
      <c r="C78" s="88">
        <v>90000</v>
      </c>
      <c r="D78" s="88">
        <v>30000</v>
      </c>
      <c r="E78" s="88">
        <v>30000</v>
      </c>
      <c r="F78" s="88">
        <v>90000</v>
      </c>
      <c r="G78" s="88">
        <v>90000</v>
      </c>
      <c r="H78" s="88">
        <v>90000</v>
      </c>
      <c r="I78" s="88">
        <v>90000</v>
      </c>
      <c r="J78" s="88">
        <v>90000</v>
      </c>
      <c r="K78" s="88">
        <v>30000</v>
      </c>
      <c r="L78" s="88">
        <v>30000</v>
      </c>
      <c r="M78" s="88">
        <v>90000</v>
      </c>
      <c r="N78" s="88">
        <v>90000</v>
      </c>
      <c r="O78" s="88">
        <v>90000</v>
      </c>
      <c r="P78" s="88">
        <v>90000</v>
      </c>
      <c r="Q78" s="88">
        <v>90000</v>
      </c>
      <c r="R78" s="88">
        <v>30000</v>
      </c>
      <c r="S78" s="88">
        <v>30000</v>
      </c>
      <c r="T78" s="88">
        <v>90000</v>
      </c>
      <c r="U78" s="88">
        <v>90000</v>
      </c>
      <c r="V78" s="88">
        <v>90000</v>
      </c>
      <c r="W78" s="88">
        <v>90000</v>
      </c>
      <c r="X78" s="88">
        <v>90000</v>
      </c>
      <c r="Y78" s="88">
        <v>30000</v>
      </c>
      <c r="Z78" s="88">
        <v>30000</v>
      </c>
      <c r="AA78" s="88">
        <v>90000</v>
      </c>
      <c r="AB78" s="88">
        <v>90000</v>
      </c>
      <c r="AC78" s="88">
        <v>90000</v>
      </c>
      <c r="AD78" s="88">
        <v>90000</v>
      </c>
      <c r="AE78" s="88">
        <v>90000</v>
      </c>
      <c r="AF78" s="88">
        <v>30000</v>
      </c>
      <c r="AG78" s="1435">
        <f t="shared" si="0"/>
        <v>2250000</v>
      </c>
      <c r="AH78" s="88"/>
      <c r="AI78" s="88"/>
      <c r="AJ78" s="88"/>
      <c r="AK78" s="88"/>
      <c r="AL78" s="88"/>
      <c r="AM78" s="88"/>
      <c r="AN78" s="88"/>
      <c r="AO78" s="88"/>
      <c r="AP78" s="88"/>
    </row>
    <row r="79" spans="1:42" ht="13.2">
      <c r="A79" s="2" t="s">
        <v>117</v>
      </c>
      <c r="B79" s="88">
        <v>540100</v>
      </c>
      <c r="C79" s="88">
        <v>498550</v>
      </c>
      <c r="D79" s="88">
        <v>1325900</v>
      </c>
      <c r="E79" s="88">
        <v>888300</v>
      </c>
      <c r="F79" s="88">
        <v>660900</v>
      </c>
      <c r="G79" s="88">
        <v>514860</v>
      </c>
      <c r="H79" s="88">
        <v>266500</v>
      </c>
      <c r="I79" s="88">
        <v>724400</v>
      </c>
      <c r="J79" s="89">
        <v>960000</v>
      </c>
      <c r="K79" s="89">
        <v>293200</v>
      </c>
      <c r="L79" s="89">
        <v>386900</v>
      </c>
      <c r="M79" s="89">
        <v>409500</v>
      </c>
      <c r="N79" s="89">
        <v>282500</v>
      </c>
      <c r="O79" s="89">
        <v>758900</v>
      </c>
      <c r="P79" s="89">
        <v>1005900</v>
      </c>
      <c r="Q79" s="89">
        <v>1852000</v>
      </c>
      <c r="R79" s="89">
        <v>517600</v>
      </c>
      <c r="S79" s="89">
        <v>526150</v>
      </c>
      <c r="T79" s="89">
        <v>1098500</v>
      </c>
      <c r="U79" s="89">
        <v>483150</v>
      </c>
      <c r="V79" s="89">
        <v>934250</v>
      </c>
      <c r="W79" s="89">
        <v>2319950</v>
      </c>
      <c r="X79" s="89">
        <v>1045000</v>
      </c>
      <c r="Y79" s="89">
        <v>549150</v>
      </c>
      <c r="Z79" s="89">
        <v>1055800</v>
      </c>
      <c r="AA79" s="89">
        <v>656450</v>
      </c>
      <c r="AB79" s="89">
        <v>794850</v>
      </c>
      <c r="AC79" s="89">
        <v>1041850</v>
      </c>
      <c r="AD79" s="89">
        <v>467655</v>
      </c>
      <c r="AE79" s="89">
        <v>415220</v>
      </c>
      <c r="AF79" s="89">
        <v>824628</v>
      </c>
      <c r="AG79" s="1435">
        <f t="shared" si="0"/>
        <v>24098613</v>
      </c>
      <c r="AH79" s="88"/>
      <c r="AI79" s="88"/>
      <c r="AJ79" s="88"/>
      <c r="AK79" s="88"/>
      <c r="AL79" s="88"/>
      <c r="AM79" s="88"/>
      <c r="AN79" s="88"/>
      <c r="AO79" s="88"/>
      <c r="AP79" s="88"/>
    </row>
    <row r="80" spans="1:42" ht="13.2">
      <c r="A80" s="90" t="s">
        <v>2</v>
      </c>
      <c r="B80" s="84">
        <f t="shared" ref="B80:K80" si="1">SUM(B77:B79)</f>
        <v>697485</v>
      </c>
      <c r="C80" s="84">
        <f t="shared" si="1"/>
        <v>738498</v>
      </c>
      <c r="D80" s="84">
        <f t="shared" si="1"/>
        <v>1463317</v>
      </c>
      <c r="E80" s="84">
        <f t="shared" si="1"/>
        <v>949728</v>
      </c>
      <c r="F80" s="84">
        <f t="shared" si="1"/>
        <v>798555</v>
      </c>
      <c r="G80" s="84">
        <f t="shared" si="1"/>
        <v>627176</v>
      </c>
      <c r="H80" s="84">
        <f t="shared" si="1"/>
        <v>386785</v>
      </c>
      <c r="I80" s="84">
        <f t="shared" si="1"/>
        <v>845527</v>
      </c>
      <c r="J80" s="84">
        <f t="shared" si="1"/>
        <v>1077572</v>
      </c>
      <c r="K80" s="84">
        <f t="shared" si="1"/>
        <v>392523</v>
      </c>
      <c r="L80" s="84">
        <v>385900</v>
      </c>
      <c r="M80" s="84">
        <f t="shared" ref="M80:AG80" si="2">SUM(M77:M79)</f>
        <v>531637</v>
      </c>
      <c r="N80" s="84">
        <f t="shared" si="2"/>
        <v>449023</v>
      </c>
      <c r="O80" s="84">
        <f t="shared" si="2"/>
        <v>877462</v>
      </c>
      <c r="P80" s="84">
        <f t="shared" si="2"/>
        <v>1116175</v>
      </c>
      <c r="Q80" s="84">
        <f t="shared" si="2"/>
        <v>1942000</v>
      </c>
      <c r="R80" s="84">
        <f t="shared" si="2"/>
        <v>547600</v>
      </c>
      <c r="S80" s="84">
        <f t="shared" si="2"/>
        <v>567124</v>
      </c>
      <c r="T80" s="84">
        <f t="shared" si="2"/>
        <v>1188500</v>
      </c>
      <c r="U80" s="84">
        <f t="shared" si="2"/>
        <v>605823</v>
      </c>
      <c r="V80" s="84">
        <f t="shared" si="2"/>
        <v>1042084</v>
      </c>
      <c r="W80" s="84">
        <f t="shared" si="2"/>
        <v>2426011</v>
      </c>
      <c r="X80" s="84">
        <f t="shared" si="2"/>
        <v>1135000</v>
      </c>
      <c r="Y80" s="84">
        <f t="shared" si="2"/>
        <v>579150</v>
      </c>
      <c r="Z80" s="84">
        <f t="shared" si="2"/>
        <v>1085800</v>
      </c>
      <c r="AA80" s="84">
        <f t="shared" si="2"/>
        <v>746450</v>
      </c>
      <c r="AB80" s="84">
        <f t="shared" si="2"/>
        <v>884850</v>
      </c>
      <c r="AC80" s="84">
        <f t="shared" si="2"/>
        <v>1140470</v>
      </c>
      <c r="AD80" s="84">
        <f t="shared" si="2"/>
        <v>557655</v>
      </c>
      <c r="AE80" s="84">
        <f t="shared" si="2"/>
        <v>505220</v>
      </c>
      <c r="AF80" s="84">
        <f t="shared" si="2"/>
        <v>854628</v>
      </c>
      <c r="AG80" s="88">
        <f t="shared" si="2"/>
        <v>27176728</v>
      </c>
      <c r="AH80" s="88"/>
      <c r="AI80" s="88"/>
      <c r="AJ80" s="88"/>
      <c r="AK80" s="88"/>
      <c r="AL80" s="88"/>
      <c r="AM80" s="88"/>
      <c r="AN80" s="88"/>
      <c r="AO80" s="89"/>
      <c r="AP80" s="89"/>
    </row>
    <row r="81" spans="1:42" ht="13.2">
      <c r="A81" s="91" t="s">
        <v>118</v>
      </c>
      <c r="B81" s="92">
        <v>18</v>
      </c>
      <c r="C81" s="92">
        <v>17</v>
      </c>
      <c r="D81" s="92">
        <v>12</v>
      </c>
      <c r="E81" s="92">
        <v>19</v>
      </c>
      <c r="F81" s="92">
        <v>18</v>
      </c>
      <c r="G81" s="92">
        <v>21</v>
      </c>
      <c r="H81" s="92">
        <v>18</v>
      </c>
      <c r="I81" s="92">
        <v>21</v>
      </c>
      <c r="J81" s="92">
        <v>26</v>
      </c>
      <c r="K81" s="92">
        <v>8</v>
      </c>
      <c r="L81" s="92">
        <v>18</v>
      </c>
      <c r="M81" s="92">
        <v>21</v>
      </c>
      <c r="N81" s="92">
        <v>19</v>
      </c>
      <c r="O81" s="92">
        <v>25</v>
      </c>
      <c r="P81" s="92">
        <v>26</v>
      </c>
      <c r="Q81" s="92">
        <v>20</v>
      </c>
      <c r="R81" s="92">
        <v>19</v>
      </c>
      <c r="S81" s="92">
        <v>18</v>
      </c>
      <c r="T81" s="92">
        <v>33</v>
      </c>
      <c r="U81" s="92">
        <v>27</v>
      </c>
      <c r="V81" s="92">
        <v>21</v>
      </c>
      <c r="W81" s="92">
        <v>30</v>
      </c>
      <c r="X81" s="92">
        <v>35</v>
      </c>
      <c r="Y81" s="92">
        <v>19</v>
      </c>
      <c r="Z81" s="92">
        <v>28</v>
      </c>
      <c r="AA81" s="92">
        <v>21</v>
      </c>
      <c r="AB81" s="92">
        <v>19</v>
      </c>
      <c r="AC81" s="92">
        <v>23</v>
      </c>
      <c r="AD81" s="92">
        <v>20</v>
      </c>
      <c r="AE81" s="92">
        <v>15</v>
      </c>
      <c r="AF81" s="92">
        <v>16</v>
      </c>
      <c r="AG81" s="1436">
        <f>SUM(B81:AF81)</f>
        <v>651</v>
      </c>
      <c r="AH81" s="84"/>
      <c r="AI81" s="84"/>
      <c r="AJ81" s="84"/>
      <c r="AK81" s="84"/>
      <c r="AL81" s="84"/>
      <c r="AM81" s="84"/>
      <c r="AN81" s="84"/>
      <c r="AO81" s="84"/>
      <c r="AP81" s="88"/>
    </row>
    <row r="82" spans="1:42" ht="13.2">
      <c r="AG82" s="92"/>
      <c r="AH82" s="92"/>
      <c r="AI82" s="92"/>
      <c r="AJ82" s="92"/>
      <c r="AK82" s="92"/>
      <c r="AL82" s="92"/>
      <c r="AM82" s="92"/>
      <c r="AN82" s="92"/>
      <c r="AO82" s="92"/>
      <c r="AP82" s="92"/>
    </row>
    <row r="83" spans="1:42" ht="13.2">
      <c r="F83" s="81"/>
      <c r="G83" s="81"/>
    </row>
  </sheetData>
  <mergeCells count="1">
    <mergeCell ref="A1:A2"/>
  </mergeCells>
  <phoneticPr fontId="151"/>
  <conditionalFormatting sqref="W6 B12:B43 C12:S42 T12:T33 U12:W42 X12:X43 Y12:AF42 AG12:AP44 T35:T42 E45 AB45:AB46 AC45 G46 Z46:AA46 X48:AC48 V52:V53 W52:AA52 AB52:AC53 AD52:AF52 AG52:AG53 AH52:AP52 N54:U54 B55:C55 Z55:AC55 D56:K56 X57:AB57 C58 P59:R59 AB61:AH61 Q63:Z63 AA63:AA64 AB63:AI63 D64:H64 S66 Z66 AB66:AC66 X67 M68 Q68:Q69 T68:V68 S69">
    <cfRule type="containsText" dxfId="620" priority="1" operator="containsText" text="长距离">
      <formula>NOT(ISERROR(SEARCH(("长距离"),(W6))))</formula>
    </cfRule>
  </conditionalFormatting>
  <conditionalFormatting sqref="W6 B12:B43 C12:S42 T12:T33 U12:W42 X12:X43 Y12:AF42 AG12:AP44 T35:T42 E45 AB45:AB46 AC45 G46 Z46:AA46 X48:AC48 V52:V53 W52:AA52 AB52:AC53 AD52:AF52 AG52:AG53 AH52:AP52 N54:U54 B55:C55 Z55:AC55 D56:K56 X57:AB57 C58 P59:R59 AB61:AH61 Q63:Z63 AA63:AA64 AB63:AI63 D64:H64 S66 Z66 AB66:AC66 X67 M68 Q68:Q69 T68:V68 S69">
    <cfRule type="containsText" dxfId="619" priority="2" operator="containsText" text="bm">
      <formula>NOT(ISERROR(SEARCH(("bm"),(W6))))</formula>
    </cfRule>
  </conditionalFormatting>
  <conditionalFormatting sqref="W6 B12:B43 C12:S42 T12:T33 U12:W42 X12:X43 Y12:AF42 AG12:AP44 T35:T42 E45 AB45:AB46 AC45 G46 Z46:AA46 X48:AC48 V52:V53 W52:AA52 AB52:AC53 AD52:AF52 AG52:AG53 AH52:AP52 N54:U54 B55:C55 Z55:AC55 D56:K56 X57:AB57 C58 P59:R59 AB61:AH61 Q63:Z63 AA63:AA64 AB63:AI63 D64:H64 S66 Z66 AB66:AC66 X67 M68 Q68:Q69 T68:V68 S69">
    <cfRule type="containsText" dxfId="618" priority="3" operator="containsText" text="Lt">
      <formula>NOT(ISERROR(SEARCH(("Lt"),(W6))))</formula>
    </cfRule>
  </conditionalFormatting>
  <conditionalFormatting sqref="W6 B12:B43 C12:S42 T12:T33 U12:W42 X12:X43 Y12:AF42 AG12:AP44 T35:T42 E45 AB45:AB46 AC45 G46 Z46:AA46 X48:AC48 V52:V53 W52:AA52 AB52:AC53 AD52:AF52 AG52:AG53 AH52:AP52 N54:U54 B55:C55 Z55:AC55 D56:K56 X57:AB57 C58 P59:R59 AB61:AH61 Q63:Z63 AA63:AA64 AB63:AI63 D64:H64 S66 Z66 AB66:AC66 X67 M68 Q68:Q69 T68:V68 S69">
    <cfRule type="containsText" dxfId="617" priority="4" operator="containsText" text="考斯特">
      <formula>NOT(ISERROR(SEARCH(("考斯特"),(W6))))</formula>
    </cfRule>
  </conditionalFormatting>
  <conditionalFormatting sqref="W6 B12:B43 C12:S42 T12:T33 U12:W42 X12:X43 Y12:AF42 AG12:AP44 T35:T42 E45 AB45:AB46 AC45 G46 Z46:AA46 X48:AC48 V52:V53 W52:AA52 AB52:AC53 AD52:AF52 AG52:AG53 AH52:AP52 N54:U54 B55:C55 Z55:AC55 D56:K56 X57:AB57 C58 P59:R59 AB61:AH61 Q63:Z63 AA63:AA64 AB63:AI63 D64:H64 S66 Z66 AB66:AC66 X67 M68 Q68:Q69 T68:V68 S69">
    <cfRule type="containsText" dxfId="616" priority="5" operator="containsText" text="R">
      <formula>NOT(ISERROR(SEARCH(("R"),(W6))))</formula>
    </cfRule>
  </conditionalFormatting>
  <conditionalFormatting sqref="G16 AC16:AD16 AC19 G23:H23 X25 S26 Y27:Z27 Z29:AB30 S34 AB34 AA39 B44:AF75 AG44:AP76">
    <cfRule type="containsText" dxfId="615" priority="6" operator="containsText" text="修理">
      <formula>NOT(ISERROR(SEARCH(("修理"),(G16))))</formula>
    </cfRule>
  </conditionalFormatting>
  <conditionalFormatting sqref="G16 AC16:AD16 AC19 G23:H23 X25 S26 Y27:Z27 Z29:AB30 S34 AB34 AA39 B44:AF75 AG44:AP76">
    <cfRule type="containsText" dxfId="614" priority="7" operator="containsText" text="三检">
      <formula>NOT(ISERROR(SEARCH(("三检"),(G16))))</formula>
    </cfRule>
  </conditionalFormatting>
  <conditionalFormatting sqref="G16 AC16:AD16 AC19 G23:H23 X25 S26 Y27:Z27 Z29:AB30 S34 AB34 AA39 B44:AF75 AG44:AP76">
    <cfRule type="containsText" dxfId="613" priority="8" operator="containsText" text="年检">
      <formula>NOT(ISERROR(SEARCH(("年检"),(G16))))</formula>
    </cfRule>
  </conditionalFormatting>
  <conditionalFormatting sqref="G16 AC16:AD16 AC19 G23:H23 X25 S26 Y27:Z27 Z29:AB30 S34 AB34 AA39 B44:AF75 AG44:AP76">
    <cfRule type="containsText" dxfId="612" priority="9" operator="containsText" text="搬">
      <formula>NOT(ISERROR(SEARCH(("搬"),(G16))))</formula>
    </cfRule>
  </conditionalFormatting>
  <conditionalFormatting sqref="AD6">
    <cfRule type="notContainsBlanks" dxfId="611" priority="10">
      <formula>LEN(TRIM(AD6))&gt;0</formula>
    </cfRule>
  </conditionalFormatting>
  <conditionalFormatting sqref="AG2:AP2 AE20 AF20:AP21">
    <cfRule type="notContainsBlanks" dxfId="610" priority="11">
      <formula>LEN(TRIM(AG2))&gt;0</formula>
    </cfRule>
  </conditionalFormatting>
  <conditionalFormatting sqref="W6 B13:S42 T13:T33 U13:W42 X13:X43 Y13:AF42 AG13:AP44 T35:T42 E45 AB45:AB46 AC45 G46 Z46:AA46 X48:AC48 V52:V53 W52:AA52 AB52:AC53 AD52:AF52 AG52:AG53 AH52:AP52 N54:U54 B55:C55 Z55:AC55 D56:K56 X57:AB57 C58 P59:R59 AB61:AH61 Q63:Z63 AA63:AA64 AB63:AI63 D64:H64 S66 Z66 AB66:AC66 X67 M68 Q68:Q69 T68:V68 S69">
    <cfRule type="containsText" dxfId="609" priority="12" operator="containsText" text="本社番">
      <formula>NOT(ISERROR(SEARCH(("本社番"),(W6))))</formula>
    </cfRule>
  </conditionalFormatting>
  <conditionalFormatting sqref="B2:AP2">
    <cfRule type="notContainsBlanks" dxfId="608" priority="13">
      <formula>LEN(TRIM(B2))&gt;0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2600-000000000000}">
          <x14:formula1>
            <xm:f>条件勿动!$A$2:$A$23</xm:f>
          </x14:formula1>
          <xm:sqref>B43</xm:sqref>
        </x14:dataValidation>
        <x14:dataValidation type="list" allowBlank="1" xr:uid="{00000000-0002-0000-2600-000001000000}">
          <x14:formula1>
            <xm:f>条件勿动!$A:$A</xm:f>
          </x14:formula1>
          <xm:sqref>W6 B13:AP15 B16:F16 H16:AP16 B17:AP18 B19:AB19 AD19:AP19 B20:AP22 B23:F23 I23:AP23 B24:AP24 B25:W25 Y25:AP25 B26:R26 T26:AP26 B27:X27 AA27:AP27 B28:AP33 B34:S34 U34:AA34 AC34:AP34 B35:AP38 B39:Z39 AB39:AP39 B40:AP42 X43 AG43:AP44 E45 AB45:AC45 G46 Z46:AB46 X48:AC48 V52:AP52 V53 AB53:AC53 AG53 N54:U54 B55:C55 Z55 D56:K56 X57:AB57 C58 P59:R59 AE61:AH61 Q63:AI63 D64:H64 S66 X67 M68 T68:V68 Q68:Q69 S69</xm:sqref>
        </x14:dataValidation>
        <x14:dataValidation type="list" allowBlank="1" xr:uid="{00000000-0002-0000-2600-000002000000}">
          <x14:formula1>
            <xm:f>条件勿动!$B:$B</xm:f>
          </x14:formula1>
          <xm:sqref>G16 AC19 G23:H23 X25 S26 Y27:Z27 AB34 AA39 B44:AF44 B45:D45 F45:AA45 AD45:AP45 B46:F46 H46:Y46 AC46:AP46 B47:AP47 B48:W48 AD48:AP48 B49:AP51 B52:U53 W53:AA53 AD53:AF53 AH53:AP53 B54:M54 V54:AP54 D55:I55 O55:Y55 AA55:AP55 B56:C56 L56:AP56 B57:W57 AC57:AP57 B58 D58:AP58 B59:O59 S59:AP59 B60:AP60 B61:AD61 AI61:AP61 B62:AP62 B63:P63 AJ63:AP63 B64:C64 I64:AP64 B66:R66 T66:AP66 B67:W67 Y67:AP67 B68:L68 N68:P68 R68:S68 W68:AP68 R69 T69:AP69 B69:O70 Q70:AP70 B71:AP75 AG76:AP76</xm:sqref>
        </x14:dataValidation>
      </x14:dataValidations>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outlinePr summaryBelow="0" summaryRight="0"/>
  </sheetPr>
  <dimension ref="A1:AH703"/>
  <sheetViews>
    <sheetView workbookViewId="0">
      <pane ySplit="2" topLeftCell="A3" activePane="bottomLeft" state="frozen"/>
      <selection pane="bottomLeft" activeCell="B4" sqref="B4"/>
    </sheetView>
  </sheetViews>
  <sheetFormatPr defaultColWidth="12.6640625" defaultRowHeight="15.75" customHeight="1"/>
  <cols>
    <col min="1" max="1" width="9.88671875" customWidth="1"/>
    <col min="2" max="2" width="10.109375" customWidth="1"/>
    <col min="3" max="3" width="8.88671875" customWidth="1"/>
    <col min="4" max="4" width="15.77734375" customWidth="1"/>
    <col min="5" max="5" width="10.109375" customWidth="1"/>
    <col min="6" max="6" width="10.109375" hidden="1" customWidth="1"/>
    <col min="7" max="7" width="10" customWidth="1"/>
    <col min="8" max="8" width="11.88671875" customWidth="1"/>
    <col min="9" max="9" width="6.88671875" customWidth="1"/>
    <col min="10" max="10" width="8.44140625" customWidth="1"/>
    <col min="11" max="11" width="7.77734375" customWidth="1"/>
    <col min="12" max="12" width="10.33203125" customWidth="1"/>
    <col min="13" max="13" width="16.88671875" customWidth="1"/>
    <col min="14" max="15" width="10.109375" customWidth="1"/>
    <col min="16" max="19" width="10" customWidth="1"/>
    <col min="20" max="20" width="11.44140625" customWidth="1"/>
    <col min="21" max="21" width="8.44140625" customWidth="1"/>
    <col min="22" max="22" width="10.109375" customWidth="1"/>
    <col min="23" max="23" width="7.6640625" customWidth="1"/>
    <col min="24" max="24" width="10.109375" customWidth="1"/>
    <col min="25" max="25" width="17.6640625" customWidth="1"/>
    <col min="26" max="26" width="1.44140625" customWidth="1"/>
    <col min="27" max="27" width="8.6640625" customWidth="1"/>
    <col min="28" max="28" width="10.33203125" customWidth="1"/>
    <col min="29" max="29" width="17" customWidth="1"/>
    <col min="30" max="30" width="10.109375" customWidth="1"/>
  </cols>
  <sheetData>
    <row r="1" spans="1:34" ht="13.2">
      <c r="A1" s="1371" t="s">
        <v>4063</v>
      </c>
      <c r="B1" s="10"/>
      <c r="C1" s="10"/>
      <c r="D1" s="10"/>
      <c r="E1" s="6"/>
      <c r="G1" s="1239"/>
      <c r="H1" s="1437" t="s">
        <v>3416</v>
      </c>
      <c r="I1" s="1438">
        <v>4.79</v>
      </c>
      <c r="J1" s="1439" t="s">
        <v>4841</v>
      </c>
      <c r="M1" s="1239"/>
      <c r="N1" s="1239"/>
      <c r="O1" s="1239"/>
      <c r="P1" s="1239"/>
      <c r="Q1" s="1239"/>
      <c r="R1" s="1239"/>
      <c r="S1" s="1239"/>
      <c r="T1" s="1239"/>
      <c r="U1" s="1357"/>
      <c r="AA1" s="2363" t="s">
        <v>4842</v>
      </c>
      <c r="AB1" s="2333"/>
      <c r="AC1" s="2333"/>
      <c r="AD1" s="2333"/>
    </row>
    <row r="2" spans="1:34" ht="27.75" hidden="1" customHeight="1">
      <c r="A2" s="83" t="s">
        <v>3421</v>
      </c>
      <c r="B2" s="1440" t="s">
        <v>4843</v>
      </c>
      <c r="C2" s="1440" t="s">
        <v>4844</v>
      </c>
      <c r="D2" s="1440" t="s">
        <v>3424</v>
      </c>
      <c r="E2" s="1440" t="s">
        <v>3425</v>
      </c>
      <c r="F2" s="1440" t="s">
        <v>4845</v>
      </c>
      <c r="G2" s="1441" t="s">
        <v>3427</v>
      </c>
      <c r="H2" s="1442" t="s">
        <v>4064</v>
      </c>
      <c r="I2" s="1440" t="s">
        <v>3429</v>
      </c>
      <c r="J2" s="1443" t="s">
        <v>3430</v>
      </c>
      <c r="K2" s="90" t="s">
        <v>3431</v>
      </c>
      <c r="L2" s="90" t="s">
        <v>3432</v>
      </c>
      <c r="M2" s="1444" t="s">
        <v>3433</v>
      </c>
      <c r="N2" s="1444" t="s">
        <v>3435</v>
      </c>
      <c r="O2" s="1444" t="s">
        <v>3436</v>
      </c>
      <c r="P2" s="1444" t="s">
        <v>3437</v>
      </c>
      <c r="Q2" s="1444" t="s">
        <v>3438</v>
      </c>
      <c r="R2" s="1444" t="s">
        <v>3439</v>
      </c>
      <c r="S2" s="1444" t="s">
        <v>3440</v>
      </c>
      <c r="T2" s="1444" t="s">
        <v>3443</v>
      </c>
      <c r="U2" s="90" t="s">
        <v>4846</v>
      </c>
      <c r="V2" s="90" t="s">
        <v>4847</v>
      </c>
      <c r="W2" s="1445" t="s">
        <v>4065</v>
      </c>
      <c r="X2" s="1446" t="s">
        <v>4848</v>
      </c>
      <c r="Y2" s="2" t="s">
        <v>3420</v>
      </c>
      <c r="Z2" s="2"/>
      <c r="AA2" s="5" t="s">
        <v>4849</v>
      </c>
      <c r="AB2" s="5" t="s">
        <v>4850</v>
      </c>
      <c r="AC2" s="5" t="s">
        <v>4851</v>
      </c>
      <c r="AD2" s="5" t="s">
        <v>4852</v>
      </c>
      <c r="AE2" s="2"/>
      <c r="AF2" s="2"/>
      <c r="AG2" s="2"/>
      <c r="AH2" s="2"/>
    </row>
    <row r="3" spans="1:34" ht="18" hidden="1">
      <c r="A3" s="1447">
        <v>44866</v>
      </c>
      <c r="B3" s="1261" t="s">
        <v>1170</v>
      </c>
      <c r="C3" s="1261" t="s">
        <v>3456</v>
      </c>
      <c r="D3" s="1261" t="s">
        <v>3521</v>
      </c>
      <c r="E3" s="1261" t="s">
        <v>1798</v>
      </c>
      <c r="F3" s="1261" t="s">
        <v>3629</v>
      </c>
      <c r="G3" s="1448">
        <v>3000</v>
      </c>
      <c r="H3" s="1449" t="s">
        <v>3063</v>
      </c>
      <c r="I3" s="1261" t="s">
        <v>3453</v>
      </c>
      <c r="J3" s="1238"/>
      <c r="M3" s="1239">
        <f>(18000-K3-L3)*0.7</f>
        <v>12600</v>
      </c>
      <c r="N3" s="1239"/>
      <c r="O3" s="1237"/>
      <c r="P3" s="1239"/>
      <c r="Q3" s="1239"/>
      <c r="R3" s="1239"/>
      <c r="S3" s="1239"/>
      <c r="T3" s="1240">
        <f t="shared" ref="T3:T257" si="0">G3-J3-K3-L3-M3-N3-O3-P3-Q3-R3-S3</f>
        <v>-9600</v>
      </c>
      <c r="U3" s="1378">
        <f t="shared" ref="U3:U257" si="1">T3/G3</f>
        <v>-3.2</v>
      </c>
      <c r="V3" s="1227"/>
      <c r="W3" s="1261" t="s">
        <v>107</v>
      </c>
      <c r="X3" s="1227"/>
      <c r="Y3" s="1261" t="s">
        <v>4853</v>
      </c>
    </row>
    <row r="4" spans="1:34" ht="18" hidden="1">
      <c r="A4" s="1450">
        <v>44866</v>
      </c>
      <c r="B4" s="1217" t="s">
        <v>1906</v>
      </c>
      <c r="C4" s="1217" t="s">
        <v>3456</v>
      </c>
      <c r="D4" s="1217" t="s">
        <v>3474</v>
      </c>
      <c r="E4" s="1217" t="s">
        <v>373</v>
      </c>
      <c r="F4" s="1238"/>
      <c r="G4" s="1219">
        <v>71780</v>
      </c>
      <c r="H4" s="1449" t="s">
        <v>3063</v>
      </c>
      <c r="I4" s="1217" t="s">
        <v>3453</v>
      </c>
      <c r="J4" s="1238"/>
      <c r="M4" s="1239"/>
      <c r="N4" s="1239"/>
      <c r="O4" s="1237">
        <v>71780</v>
      </c>
      <c r="P4" s="1239"/>
      <c r="Q4" s="1239"/>
      <c r="R4" s="1239"/>
      <c r="S4" s="1239"/>
      <c r="T4" s="1240">
        <f t="shared" si="0"/>
        <v>0</v>
      </c>
      <c r="U4" s="1378">
        <f t="shared" si="1"/>
        <v>0</v>
      </c>
      <c r="W4" s="1217" t="s">
        <v>27</v>
      </c>
      <c r="Y4" s="1217" t="s">
        <v>4854</v>
      </c>
      <c r="AA4" s="1451"/>
      <c r="AB4" s="10"/>
      <c r="AC4" s="10"/>
      <c r="AD4" s="10"/>
    </row>
    <row r="5" spans="1:34" ht="18">
      <c r="A5" s="1450">
        <v>44866</v>
      </c>
      <c r="B5" s="1217" t="s">
        <v>570</v>
      </c>
      <c r="C5" s="1217" t="s">
        <v>3456</v>
      </c>
      <c r="D5" s="1217" t="s">
        <v>3503</v>
      </c>
      <c r="E5" s="1217" t="s">
        <v>92</v>
      </c>
      <c r="F5" s="666" t="s">
        <v>3636</v>
      </c>
      <c r="G5" s="1219">
        <v>20000</v>
      </c>
      <c r="H5" s="1449" t="s">
        <v>3063</v>
      </c>
      <c r="I5" s="1217" t="s">
        <v>3453</v>
      </c>
      <c r="J5" s="1238"/>
      <c r="K5" s="10" t="e">
        <f t="shared" ref="K5:K6" ca="1" si="2">_xludf.IFS(C5="成田机场",3000,C5="羽田机场",1200,D5="NearMe",1000,D5="VIP-limo",G5*0.12)</f>
        <v>#NAME?</v>
      </c>
      <c r="L5" s="10" t="e">
        <f t="shared" ref="L5:L6" ca="1" si="3">_xludf.IFS(C5="成田机场",4000,C5="羽田机场",1000,D5="VIP-limo",0)</f>
        <v>#NAME?</v>
      </c>
      <c r="M5" s="1239">
        <v>7500</v>
      </c>
      <c r="N5" s="1239">
        <f>5785*0.7</f>
        <v>4049.4999999999995</v>
      </c>
      <c r="O5" s="1237"/>
      <c r="P5" s="1239"/>
      <c r="Q5" s="1239"/>
      <c r="R5" s="1239"/>
      <c r="S5" s="1239"/>
      <c r="T5" s="1240" t="e">
        <f t="shared" ca="1" si="0"/>
        <v>#NAME?</v>
      </c>
      <c r="U5" s="1378" t="e">
        <f t="shared" ca="1" si="1"/>
        <v>#NAME?</v>
      </c>
      <c r="W5" s="1217" t="s">
        <v>1540</v>
      </c>
      <c r="Y5" s="1217" t="s">
        <v>4855</v>
      </c>
    </row>
    <row r="6" spans="1:34" ht="18">
      <c r="A6" s="1450">
        <v>44866</v>
      </c>
      <c r="B6" s="1217" t="s">
        <v>570</v>
      </c>
      <c r="C6" s="1217" t="s">
        <v>3456</v>
      </c>
      <c r="D6" s="1217" t="s">
        <v>3503</v>
      </c>
      <c r="E6" s="1217" t="s">
        <v>3523</v>
      </c>
      <c r="F6" s="1261" t="s">
        <v>3524</v>
      </c>
      <c r="G6" s="1219">
        <v>16000</v>
      </c>
      <c r="H6" s="1449" t="s">
        <v>3063</v>
      </c>
      <c r="I6" s="1217" t="s">
        <v>3453</v>
      </c>
      <c r="J6" s="1238"/>
      <c r="K6" s="10" t="e">
        <f t="shared" ca="1" si="2"/>
        <v>#NAME?</v>
      </c>
      <c r="L6" s="10" t="e">
        <f t="shared" ca="1" si="3"/>
        <v>#NAME?</v>
      </c>
      <c r="M6" s="1239" t="e">
        <f ca="1">(16500-K6-L6)*0.7</f>
        <v>#NAME?</v>
      </c>
      <c r="N6" s="1239"/>
      <c r="O6" s="1237"/>
      <c r="P6" s="1239"/>
      <c r="Q6" s="1239"/>
      <c r="R6" s="1239"/>
      <c r="S6" s="1239"/>
      <c r="T6" s="1240" t="e">
        <f t="shared" ca="1" si="0"/>
        <v>#NAME?</v>
      </c>
      <c r="U6" s="1378" t="e">
        <f t="shared" ca="1" si="1"/>
        <v>#NAME?</v>
      </c>
      <c r="W6" s="1217" t="s">
        <v>1540</v>
      </c>
      <c r="Y6" s="1217" t="s">
        <v>4856</v>
      </c>
    </row>
    <row r="7" spans="1:34" ht="18" hidden="1">
      <c r="A7" s="1450">
        <v>44866</v>
      </c>
      <c r="B7" s="1217" t="s">
        <v>1170</v>
      </c>
      <c r="C7" s="1217" t="s">
        <v>3456</v>
      </c>
      <c r="D7" s="1217" t="s">
        <v>3521</v>
      </c>
      <c r="E7" s="1217" t="s">
        <v>92</v>
      </c>
      <c r="F7" s="1217" t="s">
        <v>3636</v>
      </c>
      <c r="G7" s="1219">
        <v>20000</v>
      </c>
      <c r="H7" s="1449" t="s">
        <v>3063</v>
      </c>
      <c r="I7" s="1217" t="s">
        <v>3453</v>
      </c>
      <c r="J7" s="1238"/>
      <c r="K7" s="10">
        <v>4000</v>
      </c>
      <c r="L7" s="10">
        <v>5000</v>
      </c>
      <c r="M7" s="1239"/>
      <c r="N7" s="1239">
        <v>7500</v>
      </c>
      <c r="O7" s="1237"/>
      <c r="P7" s="1239"/>
      <c r="Q7" s="1239"/>
      <c r="R7" s="1239"/>
      <c r="S7" s="1239"/>
      <c r="T7" s="1240">
        <f t="shared" si="0"/>
        <v>3500</v>
      </c>
      <c r="U7" s="1378">
        <f t="shared" si="1"/>
        <v>0.17499999999999999</v>
      </c>
      <c r="W7" s="1217" t="s">
        <v>107</v>
      </c>
      <c r="Y7" s="1217" t="s">
        <v>4857</v>
      </c>
    </row>
    <row r="8" spans="1:34" ht="18" hidden="1">
      <c r="A8" s="1450">
        <v>44866</v>
      </c>
      <c r="B8" s="1217" t="s">
        <v>1170</v>
      </c>
      <c r="C8" s="1217" t="s">
        <v>3456</v>
      </c>
      <c r="D8" s="1217" t="s">
        <v>105</v>
      </c>
      <c r="E8" s="1217" t="s">
        <v>3523</v>
      </c>
      <c r="F8" s="1217" t="s">
        <v>3524</v>
      </c>
      <c r="G8" s="1219">
        <v>28000</v>
      </c>
      <c r="H8" s="1449" t="s">
        <v>3063</v>
      </c>
      <c r="I8" s="1217" t="s">
        <v>3453</v>
      </c>
      <c r="J8" s="666">
        <v>2000</v>
      </c>
      <c r="K8" s="10" t="e">
        <f t="shared" ref="K8:K23" ca="1" si="4">_xludf.IFS(C8="成田机场",3000,C8="羽田机场",1200,D8="NearMe",1000,D8="VIP-limo",G8*0.12)</f>
        <v>#NAME?</v>
      </c>
      <c r="L8" s="10" t="e">
        <f t="shared" ref="L8:L16" ca="1" si="5">_xludf.IFS(C8="成田机场",4000,C8="羽田机场",1000,D8="VIP-limo",0)</f>
        <v>#NAME?</v>
      </c>
      <c r="M8" s="1239" t="e">
        <f ca="1">(16500-K8-L8)*0.7</f>
        <v>#NAME?</v>
      </c>
      <c r="N8" s="1239"/>
      <c r="O8" s="1237">
        <v>5000</v>
      </c>
      <c r="P8" s="1239">
        <v>520</v>
      </c>
      <c r="Q8" s="1239"/>
      <c r="R8" s="1239"/>
      <c r="S8" s="1239"/>
      <c r="T8" s="1240" t="e">
        <f t="shared" ca="1" si="0"/>
        <v>#NAME?</v>
      </c>
      <c r="U8" s="1378" t="e">
        <f t="shared" ca="1" si="1"/>
        <v>#NAME?</v>
      </c>
      <c r="W8" s="1217" t="s">
        <v>105</v>
      </c>
      <c r="Y8" s="1217" t="s">
        <v>4858</v>
      </c>
      <c r="AA8" s="1451"/>
      <c r="AB8" s="10"/>
      <c r="AC8" s="10"/>
      <c r="AD8" s="10"/>
    </row>
    <row r="9" spans="1:34" ht="18" hidden="1">
      <c r="A9" s="1450">
        <v>44866</v>
      </c>
      <c r="B9" s="1217" t="s">
        <v>1906</v>
      </c>
      <c r="C9" s="1217"/>
      <c r="D9" s="1217" t="s">
        <v>3919</v>
      </c>
      <c r="E9" s="1217" t="s">
        <v>1798</v>
      </c>
      <c r="F9" s="1217" t="s">
        <v>3629</v>
      </c>
      <c r="G9" s="1219">
        <v>24000</v>
      </c>
      <c r="H9" s="1449" t="s">
        <v>3063</v>
      </c>
      <c r="I9" s="1217" t="s">
        <v>3453</v>
      </c>
      <c r="J9" s="1238"/>
      <c r="K9" s="10" t="e">
        <f t="shared" ca="1" si="4"/>
        <v>#NAME?</v>
      </c>
      <c r="L9" s="10" t="e">
        <f t="shared" ca="1" si="5"/>
        <v>#NAME?</v>
      </c>
      <c r="M9" s="1239" t="e">
        <f ca="1">(G9-K9-L9)*0.7</f>
        <v>#NAME?</v>
      </c>
      <c r="N9" s="1239"/>
      <c r="O9" s="1237"/>
      <c r="P9" s="1239"/>
      <c r="Q9" s="1239"/>
      <c r="R9" s="1239"/>
      <c r="S9" s="1239"/>
      <c r="T9" s="1240" t="e">
        <f t="shared" ca="1" si="0"/>
        <v>#NAME?</v>
      </c>
      <c r="U9" s="1378" t="e">
        <f t="shared" ca="1" si="1"/>
        <v>#NAME?</v>
      </c>
      <c r="W9" s="1217" t="s">
        <v>27</v>
      </c>
      <c r="Y9" s="1217" t="s">
        <v>4859</v>
      </c>
      <c r="AA9" s="1451"/>
      <c r="AB9" s="10"/>
      <c r="AC9" s="10"/>
      <c r="AD9" s="10"/>
    </row>
    <row r="10" spans="1:34" ht="18" hidden="1">
      <c r="A10" s="1450">
        <v>44866</v>
      </c>
      <c r="B10" s="1217" t="s">
        <v>1170</v>
      </c>
      <c r="C10" s="1217" t="s">
        <v>3446</v>
      </c>
      <c r="D10" s="1217" t="s">
        <v>3452</v>
      </c>
      <c r="E10" s="1217" t="s">
        <v>60</v>
      </c>
      <c r="F10" s="1217" t="s">
        <v>3517</v>
      </c>
      <c r="G10" s="1219">
        <v>9000</v>
      </c>
      <c r="H10" s="1449" t="s">
        <v>3063</v>
      </c>
      <c r="I10" s="1217" t="s">
        <v>3453</v>
      </c>
      <c r="J10" s="1238"/>
      <c r="K10" s="10" t="e">
        <f t="shared" ca="1" si="4"/>
        <v>#NAME?</v>
      </c>
      <c r="L10" s="10" t="e">
        <f t="shared" ca="1" si="5"/>
        <v>#NAME?</v>
      </c>
      <c r="M10" s="1239" t="e">
        <f ca="1">(8500-K10-L10)*0.7</f>
        <v>#NAME?</v>
      </c>
      <c r="N10" s="1239"/>
      <c r="O10" s="1237"/>
      <c r="P10" s="1239"/>
      <c r="Q10" s="1239"/>
      <c r="R10" s="1239"/>
      <c r="S10" s="1239"/>
      <c r="T10" s="1240" t="e">
        <f t="shared" ca="1" si="0"/>
        <v>#NAME?</v>
      </c>
      <c r="U10" s="1378" t="e">
        <f t="shared" ca="1" si="1"/>
        <v>#NAME?</v>
      </c>
      <c r="W10" s="1217" t="s">
        <v>3508</v>
      </c>
      <c r="Y10" s="1217" t="s">
        <v>4860</v>
      </c>
    </row>
    <row r="11" spans="1:34" ht="18" hidden="1">
      <c r="A11" s="1450">
        <v>44866</v>
      </c>
      <c r="B11" s="1217" t="s">
        <v>1906</v>
      </c>
      <c r="C11" s="1217"/>
      <c r="D11" s="1217" t="s">
        <v>3919</v>
      </c>
      <c r="E11" s="1217" t="s">
        <v>2979</v>
      </c>
      <c r="F11" s="1217" t="s">
        <v>3501</v>
      </c>
      <c r="G11" s="1219">
        <v>36000</v>
      </c>
      <c r="H11" s="1449" t="s">
        <v>3063</v>
      </c>
      <c r="I11" s="1217" t="s">
        <v>3453</v>
      </c>
      <c r="J11" s="1238"/>
      <c r="K11" s="10" t="e">
        <f t="shared" ca="1" si="4"/>
        <v>#NAME?</v>
      </c>
      <c r="L11" s="10" t="e">
        <f t="shared" ca="1" si="5"/>
        <v>#NAME?</v>
      </c>
      <c r="M11" s="1239"/>
      <c r="N11" s="1239">
        <v>22100</v>
      </c>
      <c r="O11" s="1237"/>
      <c r="P11" s="1239"/>
      <c r="Q11" s="1239"/>
      <c r="R11" s="1239"/>
      <c r="S11" s="1239"/>
      <c r="T11" s="1240" t="e">
        <f t="shared" ca="1" si="0"/>
        <v>#NAME?</v>
      </c>
      <c r="U11" s="1378" t="e">
        <f t="shared" ca="1" si="1"/>
        <v>#NAME?</v>
      </c>
      <c r="W11" s="1217" t="s">
        <v>27</v>
      </c>
      <c r="Y11" s="1217" t="s">
        <v>4861</v>
      </c>
    </row>
    <row r="12" spans="1:34" ht="18" hidden="1">
      <c r="A12" s="1450">
        <v>44866</v>
      </c>
      <c r="B12" s="1217" t="s">
        <v>1170</v>
      </c>
      <c r="C12" s="1217" t="s">
        <v>3456</v>
      </c>
      <c r="D12" s="1217" t="s">
        <v>3521</v>
      </c>
      <c r="E12" s="1217" t="s">
        <v>55</v>
      </c>
      <c r="F12" s="1217" t="s">
        <v>3512</v>
      </c>
      <c r="G12" s="1219">
        <v>15000</v>
      </c>
      <c r="H12" s="1449" t="s">
        <v>3063</v>
      </c>
      <c r="I12" s="1217" t="s">
        <v>3453</v>
      </c>
      <c r="J12" s="1238"/>
      <c r="K12" s="10" t="e">
        <f t="shared" ca="1" si="4"/>
        <v>#NAME?</v>
      </c>
      <c r="L12" s="10" t="e">
        <f t="shared" ca="1" si="5"/>
        <v>#NAME?</v>
      </c>
      <c r="M12" s="1239"/>
      <c r="N12" s="1239">
        <v>4000</v>
      </c>
      <c r="O12" s="1237"/>
      <c r="P12" s="1239"/>
      <c r="Q12" s="1239"/>
      <c r="R12" s="1239"/>
      <c r="S12" s="1239"/>
      <c r="T12" s="1240" t="e">
        <f t="shared" ca="1" si="0"/>
        <v>#NAME?</v>
      </c>
      <c r="U12" s="1378" t="e">
        <f t="shared" ca="1" si="1"/>
        <v>#NAME?</v>
      </c>
      <c r="W12" s="1217" t="s">
        <v>107</v>
      </c>
      <c r="Y12" s="1217" t="s">
        <v>4862</v>
      </c>
      <c r="AA12" s="1451"/>
      <c r="AB12" s="10"/>
      <c r="AC12" s="10"/>
      <c r="AD12" s="6"/>
    </row>
    <row r="13" spans="1:34" ht="18">
      <c r="A13" s="1450">
        <v>44866</v>
      </c>
      <c r="B13" s="1217" t="s">
        <v>570</v>
      </c>
      <c r="C13" s="1217" t="s">
        <v>3456</v>
      </c>
      <c r="D13" s="1217" t="s">
        <v>3503</v>
      </c>
      <c r="E13" s="1217" t="s">
        <v>55</v>
      </c>
      <c r="F13" s="1217" t="s">
        <v>3512</v>
      </c>
      <c r="G13" s="1219">
        <v>16000</v>
      </c>
      <c r="H13" s="1449" t="s">
        <v>3063</v>
      </c>
      <c r="I13" s="1217" t="s">
        <v>3453</v>
      </c>
      <c r="J13" s="1238"/>
      <c r="K13" s="10" t="e">
        <f t="shared" ca="1" si="4"/>
        <v>#NAME?</v>
      </c>
      <c r="L13" s="10" t="e">
        <f t="shared" ca="1" si="5"/>
        <v>#NAME?</v>
      </c>
      <c r="M13" s="1239"/>
      <c r="N13" s="1239">
        <v>4000</v>
      </c>
      <c r="O13" s="1237"/>
      <c r="P13" s="1239"/>
      <c r="Q13" s="1239"/>
      <c r="R13" s="1239"/>
      <c r="S13" s="1239"/>
      <c r="T13" s="1240" t="e">
        <f t="shared" ca="1" si="0"/>
        <v>#NAME?</v>
      </c>
      <c r="U13" s="1378" t="e">
        <f t="shared" ca="1" si="1"/>
        <v>#NAME?</v>
      </c>
      <c r="W13" s="1217" t="s">
        <v>1540</v>
      </c>
      <c r="Y13" s="1217" t="s">
        <v>4863</v>
      </c>
    </row>
    <row r="14" spans="1:34" ht="18" hidden="1">
      <c r="A14" s="1450">
        <v>44866</v>
      </c>
      <c r="B14" s="1217" t="s">
        <v>1906</v>
      </c>
      <c r="C14" s="1217"/>
      <c r="D14" s="1217" t="s">
        <v>3919</v>
      </c>
      <c r="E14" s="1217" t="s">
        <v>45</v>
      </c>
      <c r="F14" s="1217" t="s">
        <v>4322</v>
      </c>
      <c r="G14" s="1219">
        <v>26400</v>
      </c>
      <c r="H14" s="1449" t="s">
        <v>3063</v>
      </c>
      <c r="I14" s="1217" t="s">
        <v>3453</v>
      </c>
      <c r="J14" s="1238"/>
      <c r="K14" s="10" t="e">
        <f t="shared" ca="1" si="4"/>
        <v>#NAME?</v>
      </c>
      <c r="L14" s="10" t="e">
        <f t="shared" ca="1" si="5"/>
        <v>#NAME?</v>
      </c>
      <c r="M14" s="1239"/>
      <c r="N14" s="1239">
        <v>14300</v>
      </c>
      <c r="O14" s="1237"/>
      <c r="P14" s="1239"/>
      <c r="Q14" s="1239"/>
      <c r="R14" s="1239"/>
      <c r="S14" s="1239"/>
      <c r="T14" s="1240" t="e">
        <f t="shared" ca="1" si="0"/>
        <v>#NAME?</v>
      </c>
      <c r="U14" s="1378" t="e">
        <f t="shared" ca="1" si="1"/>
        <v>#NAME?</v>
      </c>
      <c r="W14" s="1217" t="s">
        <v>27</v>
      </c>
      <c r="Y14" s="1217" t="s">
        <v>4864</v>
      </c>
    </row>
    <row r="15" spans="1:34" ht="18">
      <c r="A15" s="1450">
        <v>44866</v>
      </c>
      <c r="B15" s="1217" t="s">
        <v>570</v>
      </c>
      <c r="C15" s="1217" t="s">
        <v>3456</v>
      </c>
      <c r="D15" s="1217" t="s">
        <v>1371</v>
      </c>
      <c r="E15" s="1217" t="s">
        <v>94</v>
      </c>
      <c r="F15" s="1217" t="s">
        <v>3686</v>
      </c>
      <c r="G15" s="1219">
        <f>800/0.0479</f>
        <v>16701.461377870564</v>
      </c>
      <c r="H15" s="1449" t="s">
        <v>3063</v>
      </c>
      <c r="I15" s="1217" t="s">
        <v>3450</v>
      </c>
      <c r="J15" s="1238"/>
      <c r="K15" s="10" t="e">
        <f t="shared" ca="1" si="4"/>
        <v>#NAME?</v>
      </c>
      <c r="L15" s="10" t="e">
        <f t="shared" ca="1" si="5"/>
        <v>#NAME?</v>
      </c>
      <c r="M15" s="1239"/>
      <c r="N15" s="1239">
        <v>4000</v>
      </c>
      <c r="O15" s="1237"/>
      <c r="P15" s="1239"/>
      <c r="Q15" s="1239"/>
      <c r="R15" s="1239"/>
      <c r="S15" s="1239"/>
      <c r="T15" s="1240" t="e">
        <f t="shared" ca="1" si="0"/>
        <v>#NAME?</v>
      </c>
      <c r="U15" s="1378" t="e">
        <f t="shared" ca="1" si="1"/>
        <v>#NAME?</v>
      </c>
      <c r="W15" s="1217" t="s">
        <v>1540</v>
      </c>
      <c r="Y15" s="1217" t="s">
        <v>4865</v>
      </c>
      <c r="AA15" s="1451"/>
      <c r="AB15" s="10"/>
      <c r="AC15" s="10"/>
      <c r="AD15" s="10"/>
    </row>
    <row r="16" spans="1:34" ht="18" hidden="1">
      <c r="A16" s="1450">
        <v>44866</v>
      </c>
      <c r="B16" s="1217" t="s">
        <v>1170</v>
      </c>
      <c r="C16" s="1217" t="s">
        <v>3456</v>
      </c>
      <c r="D16" s="1217" t="s">
        <v>4367</v>
      </c>
      <c r="E16" s="1217" t="s">
        <v>94</v>
      </c>
      <c r="F16" s="1217" t="s">
        <v>3686</v>
      </c>
      <c r="G16" s="1219">
        <v>17000</v>
      </c>
      <c r="H16" s="1449" t="s">
        <v>3063</v>
      </c>
      <c r="I16" s="1217" t="s">
        <v>3453</v>
      </c>
      <c r="J16" s="1238"/>
      <c r="K16" s="10" t="e">
        <f t="shared" ca="1" si="4"/>
        <v>#NAME?</v>
      </c>
      <c r="L16" s="10" t="e">
        <f t="shared" ca="1" si="5"/>
        <v>#NAME?</v>
      </c>
      <c r="M16" s="1239"/>
      <c r="N16" s="1239">
        <v>4000</v>
      </c>
      <c r="O16" s="1237"/>
      <c r="P16" s="1239"/>
      <c r="Q16" s="1239"/>
      <c r="R16" s="1239"/>
      <c r="S16" s="1239"/>
      <c r="T16" s="1240" t="e">
        <f t="shared" ca="1" si="0"/>
        <v>#NAME?</v>
      </c>
      <c r="U16" s="1378" t="e">
        <f t="shared" ca="1" si="1"/>
        <v>#NAME?</v>
      </c>
      <c r="V16" s="1260"/>
      <c r="W16" s="1217" t="s">
        <v>108</v>
      </c>
      <c r="X16" s="1260"/>
      <c r="Y16" s="1217" t="s">
        <v>4866</v>
      </c>
      <c r="Z16" s="1260"/>
      <c r="AA16" s="1452"/>
      <c r="AB16" s="1260"/>
      <c r="AC16" s="1260"/>
      <c r="AD16" s="1260"/>
      <c r="AE16" s="1260"/>
      <c r="AF16" s="1260"/>
      <c r="AG16" s="1260"/>
      <c r="AH16" s="1260"/>
    </row>
    <row r="17" spans="1:34" ht="18" hidden="1">
      <c r="A17" s="1450">
        <v>44866</v>
      </c>
      <c r="B17" s="1217" t="s">
        <v>3473</v>
      </c>
      <c r="C17" s="1217"/>
      <c r="D17" s="1217" t="s">
        <v>3570</v>
      </c>
      <c r="E17" s="1217" t="s">
        <v>52</v>
      </c>
      <c r="F17" s="1217" t="s">
        <v>3547</v>
      </c>
      <c r="G17" s="1219">
        <v>8500</v>
      </c>
      <c r="H17" s="1449" t="s">
        <v>3063</v>
      </c>
      <c r="I17" s="1217" t="s">
        <v>3453</v>
      </c>
      <c r="J17" s="1453"/>
      <c r="K17" s="10" t="e">
        <f t="shared" ca="1" si="4"/>
        <v>#NAME?</v>
      </c>
      <c r="M17" s="1239"/>
      <c r="N17" s="1239">
        <v>4300</v>
      </c>
      <c r="O17" s="1237"/>
      <c r="P17" s="1239"/>
      <c r="Q17" s="1239"/>
      <c r="R17" s="1239"/>
      <c r="S17" s="1239"/>
      <c r="T17" s="1240" t="e">
        <f t="shared" ca="1" si="0"/>
        <v>#NAME?</v>
      </c>
      <c r="U17" s="1378" t="e">
        <f t="shared" ca="1" si="1"/>
        <v>#NAME?</v>
      </c>
      <c r="W17" s="1217" t="s">
        <v>3572</v>
      </c>
      <c r="Y17" s="1217" t="s">
        <v>4867</v>
      </c>
      <c r="AA17" s="1451"/>
      <c r="AB17" s="10"/>
      <c r="AC17" s="10"/>
      <c r="AD17" s="10"/>
    </row>
    <row r="18" spans="1:34" ht="18" hidden="1">
      <c r="A18" s="1450">
        <v>44866</v>
      </c>
      <c r="B18" s="1217" t="s">
        <v>3473</v>
      </c>
      <c r="C18" s="1217"/>
      <c r="D18" s="1217" t="s">
        <v>3570</v>
      </c>
      <c r="E18" s="1217" t="s">
        <v>52</v>
      </c>
      <c r="F18" s="1217" t="s">
        <v>3547</v>
      </c>
      <c r="G18" s="1219">
        <v>8500</v>
      </c>
      <c r="H18" s="1449" t="s">
        <v>3063</v>
      </c>
      <c r="I18" s="1217" t="s">
        <v>3453</v>
      </c>
      <c r="J18" s="1238"/>
      <c r="K18" s="10" t="e">
        <f t="shared" ca="1" si="4"/>
        <v>#NAME?</v>
      </c>
      <c r="M18" s="1239"/>
      <c r="N18" s="1239">
        <v>4300</v>
      </c>
      <c r="O18" s="1237"/>
      <c r="P18" s="1239"/>
      <c r="Q18" s="1239"/>
      <c r="R18" s="1239"/>
      <c r="S18" s="1239"/>
      <c r="T18" s="1240" t="e">
        <f t="shared" ca="1" si="0"/>
        <v>#NAME?</v>
      </c>
      <c r="U18" s="1378" t="e">
        <f t="shared" ca="1" si="1"/>
        <v>#NAME?</v>
      </c>
      <c r="W18" s="1217" t="s">
        <v>3572</v>
      </c>
      <c r="Y18" s="1217" t="s">
        <v>4868</v>
      </c>
    </row>
    <row r="19" spans="1:34" ht="18">
      <c r="A19" s="1450">
        <v>44866</v>
      </c>
      <c r="B19" s="1217" t="s">
        <v>570</v>
      </c>
      <c r="C19" s="1217" t="s">
        <v>3446</v>
      </c>
      <c r="D19" s="1217" t="s">
        <v>3503</v>
      </c>
      <c r="E19" s="1217" t="s">
        <v>60</v>
      </c>
      <c r="F19" s="1217" t="s">
        <v>3517</v>
      </c>
      <c r="G19" s="1219">
        <v>11000</v>
      </c>
      <c r="H19" s="1449" t="s">
        <v>3063</v>
      </c>
      <c r="I19" s="1217" t="s">
        <v>3453</v>
      </c>
      <c r="J19" s="1238"/>
      <c r="K19" s="10" t="e">
        <f t="shared" ca="1" si="4"/>
        <v>#NAME?</v>
      </c>
      <c r="L19" s="10" t="e">
        <f ca="1">_xludf.IFS(C19="成田机场",4000,C19="羽田机场",1000,D19="VIP-limo",0)</f>
        <v>#NAME?</v>
      </c>
      <c r="M19" s="1239" t="e">
        <f ca="1">(8500-K19-L19)*0.7</f>
        <v>#NAME?</v>
      </c>
      <c r="N19" s="1239"/>
      <c r="O19" s="1237"/>
      <c r="P19" s="1239"/>
      <c r="Q19" s="1239"/>
      <c r="R19" s="1239"/>
      <c r="S19" s="1239"/>
      <c r="T19" s="1240" t="e">
        <f t="shared" ca="1" si="0"/>
        <v>#NAME?</v>
      </c>
      <c r="U19" s="1378" t="e">
        <f t="shared" ca="1" si="1"/>
        <v>#NAME?</v>
      </c>
      <c r="W19" s="1217" t="s">
        <v>1540</v>
      </c>
      <c r="Y19" s="1217" t="s">
        <v>4869</v>
      </c>
      <c r="AA19" s="1451"/>
      <c r="AB19" s="10"/>
      <c r="AC19" s="10"/>
      <c r="AD19" s="10"/>
    </row>
    <row r="20" spans="1:34" ht="18" hidden="1">
      <c r="A20" s="1450">
        <v>44866</v>
      </c>
      <c r="B20" s="1217" t="s">
        <v>3473</v>
      </c>
      <c r="C20" s="1217"/>
      <c r="D20" s="1217" t="s">
        <v>3570</v>
      </c>
      <c r="E20" s="1217" t="s">
        <v>3910</v>
      </c>
      <c r="F20" s="1217" t="s">
        <v>3592</v>
      </c>
      <c r="G20" s="1219">
        <v>11000</v>
      </c>
      <c r="H20" s="1449" t="s">
        <v>3063</v>
      </c>
      <c r="I20" s="1217" t="s">
        <v>3453</v>
      </c>
      <c r="J20" s="1238"/>
      <c r="K20" s="10" t="e">
        <f t="shared" ca="1" si="4"/>
        <v>#NAME?</v>
      </c>
      <c r="M20" s="1239"/>
      <c r="N20" s="1239">
        <v>5300</v>
      </c>
      <c r="O20" s="1237"/>
      <c r="P20" s="1239"/>
      <c r="Q20" s="1239"/>
      <c r="R20" s="1239"/>
      <c r="S20" s="1239"/>
      <c r="T20" s="1240" t="e">
        <f t="shared" ca="1" si="0"/>
        <v>#NAME?</v>
      </c>
      <c r="U20" s="1378" t="e">
        <f t="shared" ca="1" si="1"/>
        <v>#NAME?</v>
      </c>
      <c r="W20" s="1217" t="s">
        <v>3572</v>
      </c>
      <c r="Y20" s="1217" t="s">
        <v>4870</v>
      </c>
      <c r="AA20" s="1451"/>
      <c r="AB20" s="10"/>
      <c r="AC20" s="10"/>
      <c r="AD20" s="10"/>
    </row>
    <row r="21" spans="1:34" ht="18" hidden="1">
      <c r="A21" s="1450">
        <v>44866</v>
      </c>
      <c r="B21" s="1217" t="s">
        <v>3473</v>
      </c>
      <c r="C21" s="1217"/>
      <c r="D21" s="1217" t="s">
        <v>3570</v>
      </c>
      <c r="E21" s="1217" t="s">
        <v>55</v>
      </c>
      <c r="F21" s="1217" t="s">
        <v>3512</v>
      </c>
      <c r="G21" s="1219">
        <v>11000</v>
      </c>
      <c r="H21" s="1449" t="s">
        <v>3063</v>
      </c>
      <c r="I21" s="1217" t="s">
        <v>3453</v>
      </c>
      <c r="J21" s="1238"/>
      <c r="K21" s="10" t="e">
        <f t="shared" ca="1" si="4"/>
        <v>#NAME?</v>
      </c>
      <c r="M21" s="1239"/>
      <c r="N21" s="1239">
        <v>5300</v>
      </c>
      <c r="O21" s="1237"/>
      <c r="P21" s="1239"/>
      <c r="Q21" s="1239"/>
      <c r="R21" s="1239"/>
      <c r="S21" s="1239"/>
      <c r="T21" s="1240" t="e">
        <f t="shared" ca="1" si="0"/>
        <v>#NAME?</v>
      </c>
      <c r="U21" s="1378" t="e">
        <f t="shared" ca="1" si="1"/>
        <v>#NAME?</v>
      </c>
      <c r="V21" s="1260"/>
      <c r="W21" s="1217" t="s">
        <v>3572</v>
      </c>
      <c r="X21" s="1260"/>
      <c r="Y21" s="1217" t="s">
        <v>4871</v>
      </c>
      <c r="Z21" s="1260"/>
      <c r="AA21" s="1452"/>
      <c r="AB21" s="1260"/>
      <c r="AC21" s="1260"/>
      <c r="AD21" s="1260"/>
      <c r="AE21" s="1260"/>
      <c r="AF21" s="1260"/>
      <c r="AG21" s="1260"/>
      <c r="AH21" s="1260"/>
    </row>
    <row r="22" spans="1:34" ht="18" hidden="1">
      <c r="A22" s="1450">
        <v>44866</v>
      </c>
      <c r="B22" s="1217" t="s">
        <v>3473</v>
      </c>
      <c r="C22" s="1217"/>
      <c r="D22" s="1217" t="s">
        <v>3570</v>
      </c>
      <c r="E22" s="1217" t="s">
        <v>3910</v>
      </c>
      <c r="F22" s="1217" t="s">
        <v>3592</v>
      </c>
      <c r="G22" s="1219">
        <v>11000</v>
      </c>
      <c r="H22" s="1449" t="s">
        <v>3063</v>
      </c>
      <c r="I22" s="1217" t="s">
        <v>3453</v>
      </c>
      <c r="J22" s="1238"/>
      <c r="K22" s="10" t="e">
        <f t="shared" ca="1" si="4"/>
        <v>#NAME?</v>
      </c>
      <c r="M22" s="1239"/>
      <c r="N22" s="1239">
        <v>5300</v>
      </c>
      <c r="O22" s="1237"/>
      <c r="P22" s="1239"/>
      <c r="Q22" s="1239"/>
      <c r="R22" s="1239"/>
      <c r="S22" s="1239"/>
      <c r="T22" s="1240" t="e">
        <f t="shared" ca="1" si="0"/>
        <v>#NAME?</v>
      </c>
      <c r="U22" s="1378" t="e">
        <f t="shared" ca="1" si="1"/>
        <v>#NAME?</v>
      </c>
      <c r="W22" s="1217" t="s">
        <v>3572</v>
      </c>
      <c r="Y22" s="1217" t="s">
        <v>4872</v>
      </c>
    </row>
    <row r="23" spans="1:34" ht="18" hidden="1">
      <c r="A23" s="1450">
        <v>44866</v>
      </c>
      <c r="B23" s="1217" t="s">
        <v>3473</v>
      </c>
      <c r="C23" s="1217"/>
      <c r="D23" s="1217" t="s">
        <v>3570</v>
      </c>
      <c r="E23" s="1217" t="s">
        <v>55</v>
      </c>
      <c r="F23" s="1217" t="s">
        <v>3512</v>
      </c>
      <c r="G23" s="1219">
        <v>11000</v>
      </c>
      <c r="H23" s="1449" t="s">
        <v>3063</v>
      </c>
      <c r="I23" s="1217" t="s">
        <v>3453</v>
      </c>
      <c r="J23" s="1238"/>
      <c r="K23" s="10" t="e">
        <f t="shared" ca="1" si="4"/>
        <v>#NAME?</v>
      </c>
      <c r="M23" s="1239"/>
      <c r="N23" s="1239">
        <v>5300</v>
      </c>
      <c r="O23" s="1237"/>
      <c r="P23" s="1239"/>
      <c r="Q23" s="1239"/>
      <c r="R23" s="1239"/>
      <c r="S23" s="1239"/>
      <c r="T23" s="1240" t="e">
        <f t="shared" ca="1" si="0"/>
        <v>#NAME?</v>
      </c>
      <c r="U23" s="1378" t="e">
        <f t="shared" ca="1" si="1"/>
        <v>#NAME?</v>
      </c>
      <c r="W23" s="1217" t="s">
        <v>3572</v>
      </c>
      <c r="Y23" s="1217" t="s">
        <v>4873</v>
      </c>
    </row>
    <row r="24" spans="1:34" ht="18">
      <c r="A24" s="1450">
        <v>44866</v>
      </c>
      <c r="B24" s="1217" t="s">
        <v>1906</v>
      </c>
      <c r="C24" s="1217"/>
      <c r="D24" s="1217" t="s">
        <v>1238</v>
      </c>
      <c r="E24" s="1217" t="s">
        <v>94</v>
      </c>
      <c r="F24" s="1217" t="s">
        <v>3686</v>
      </c>
      <c r="G24" s="1219">
        <v>235000</v>
      </c>
      <c r="H24" s="1449" t="s">
        <v>3063</v>
      </c>
      <c r="I24" s="1217" t="s">
        <v>3453</v>
      </c>
      <c r="J24" s="1453"/>
      <c r="K24" s="10">
        <v>21000</v>
      </c>
      <c r="L24" s="10">
        <v>28000</v>
      </c>
      <c r="M24" s="1239"/>
      <c r="N24" s="1239">
        <v>82600</v>
      </c>
      <c r="O24" s="1237"/>
      <c r="P24" s="1239"/>
      <c r="Q24" s="1239"/>
      <c r="R24" s="1239"/>
      <c r="S24" s="1239"/>
      <c r="T24" s="1240">
        <f t="shared" si="0"/>
        <v>103400</v>
      </c>
      <c r="U24" s="1378">
        <f t="shared" si="1"/>
        <v>0.44</v>
      </c>
      <c r="W24" s="1217" t="s">
        <v>1540</v>
      </c>
      <c r="Y24" s="1217" t="s">
        <v>4874</v>
      </c>
    </row>
    <row r="25" spans="1:34" ht="18" hidden="1">
      <c r="A25" s="1450">
        <v>44866</v>
      </c>
      <c r="B25" s="1217" t="s">
        <v>1906</v>
      </c>
      <c r="C25" s="1217"/>
      <c r="D25" s="1217" t="s">
        <v>245</v>
      </c>
      <c r="E25" s="1217" t="s">
        <v>46</v>
      </c>
      <c r="F25" s="1217" t="s">
        <v>3459</v>
      </c>
      <c r="G25" s="1219">
        <v>900000</v>
      </c>
      <c r="H25" s="1449" t="s">
        <v>3063</v>
      </c>
      <c r="I25" s="1217" t="s">
        <v>3453</v>
      </c>
      <c r="J25" s="1238"/>
      <c r="M25" s="1239"/>
      <c r="N25" s="1239">
        <v>500000</v>
      </c>
      <c r="O25" s="1237"/>
      <c r="P25" s="1239"/>
      <c r="Q25" s="1239"/>
      <c r="R25" s="1239"/>
      <c r="S25" s="1239"/>
      <c r="T25" s="1240">
        <f t="shared" si="0"/>
        <v>400000</v>
      </c>
      <c r="U25" s="1378">
        <f t="shared" si="1"/>
        <v>0.44444444444444442</v>
      </c>
      <c r="W25" s="1217" t="s">
        <v>107</v>
      </c>
      <c r="Y25" s="1217" t="s">
        <v>4875</v>
      </c>
      <c r="AA25" s="1451"/>
      <c r="AB25" s="10"/>
      <c r="AC25" s="10"/>
      <c r="AD25" s="10"/>
    </row>
    <row r="26" spans="1:34" ht="18" hidden="1">
      <c r="A26" s="1450">
        <v>44866</v>
      </c>
      <c r="B26" s="1217" t="s">
        <v>570</v>
      </c>
      <c r="C26" s="1217" t="s">
        <v>3456</v>
      </c>
      <c r="D26" s="1217" t="s">
        <v>3557</v>
      </c>
      <c r="E26" s="1217" t="s">
        <v>60</v>
      </c>
      <c r="F26" s="1217" t="s">
        <v>3517</v>
      </c>
      <c r="G26" s="1219">
        <f>1100/0.0479</f>
        <v>22964.509394572025</v>
      </c>
      <c r="H26" s="1449" t="s">
        <v>3063</v>
      </c>
      <c r="I26" s="1217" t="s">
        <v>3450</v>
      </c>
      <c r="J26" s="1238"/>
      <c r="K26" s="10" t="e">
        <f t="shared" ref="K26:K27" ca="1" si="6">_xludf.IFS(C26="成田机场",3000,C26="羽田机场",1200,D26="NearMe",1000,D26="VIP-limo",G26*0.12)</f>
        <v>#NAME?</v>
      </c>
      <c r="L26" s="10" t="e">
        <f t="shared" ref="L26:L27" ca="1" si="7">_xludf.IFS(C26="成田机场",4000,C26="羽田机场",1000,D26="VIP-limo",0)</f>
        <v>#NAME?</v>
      </c>
      <c r="M26" s="1239" t="e">
        <f ca="1">(15000-K26-L26)*0.7</f>
        <v>#NAME?</v>
      </c>
      <c r="N26" s="1239"/>
      <c r="O26" s="1237"/>
      <c r="P26" s="1239"/>
      <c r="Q26" s="1239"/>
      <c r="R26" s="1239"/>
      <c r="S26" s="1239"/>
      <c r="T26" s="1240" t="e">
        <f t="shared" ca="1" si="0"/>
        <v>#NAME?</v>
      </c>
      <c r="U26" s="1378" t="e">
        <f t="shared" ca="1" si="1"/>
        <v>#NAME?</v>
      </c>
      <c r="W26" s="1217" t="s">
        <v>107</v>
      </c>
      <c r="Y26" s="1217" t="s">
        <v>4876</v>
      </c>
    </row>
    <row r="27" spans="1:34" ht="18" hidden="1">
      <c r="A27" s="1450">
        <v>44866</v>
      </c>
      <c r="B27" s="1217" t="s">
        <v>570</v>
      </c>
      <c r="C27" s="1217" t="s">
        <v>3446</v>
      </c>
      <c r="D27" s="1217" t="s">
        <v>462</v>
      </c>
      <c r="E27" s="1217" t="s">
        <v>110</v>
      </c>
      <c r="F27" s="1217" t="s">
        <v>4322</v>
      </c>
      <c r="G27" s="1219">
        <v>12000</v>
      </c>
      <c r="H27" s="1449" t="s">
        <v>3063</v>
      </c>
      <c r="I27" s="1217" t="s">
        <v>3453</v>
      </c>
      <c r="J27" s="1238"/>
      <c r="K27" s="10" t="e">
        <f t="shared" ca="1" si="6"/>
        <v>#NAME?</v>
      </c>
      <c r="L27" s="10" t="e">
        <f t="shared" ca="1" si="7"/>
        <v>#NAME?</v>
      </c>
      <c r="M27" s="1239"/>
      <c r="N27" s="1239">
        <v>4000</v>
      </c>
      <c r="O27" s="1237"/>
      <c r="P27" s="1239">
        <v>750</v>
      </c>
      <c r="Q27" s="1239"/>
      <c r="R27" s="1239"/>
      <c r="S27" s="1239"/>
      <c r="T27" s="1240" t="e">
        <f t="shared" ca="1" si="0"/>
        <v>#NAME?</v>
      </c>
      <c r="U27" s="1378" t="e">
        <f t="shared" ca="1" si="1"/>
        <v>#NAME?</v>
      </c>
      <c r="W27" s="1217" t="s">
        <v>108</v>
      </c>
      <c r="Y27" s="1217" t="s">
        <v>4877</v>
      </c>
      <c r="AA27" s="1451"/>
      <c r="AB27" s="10"/>
      <c r="AC27" s="10"/>
      <c r="AD27" s="10"/>
    </row>
    <row r="28" spans="1:34" ht="18" hidden="1">
      <c r="A28" s="1454">
        <v>44866</v>
      </c>
      <c r="B28" s="1246" t="s">
        <v>1215</v>
      </c>
      <c r="C28" s="1246"/>
      <c r="D28" s="1246" t="s">
        <v>3579</v>
      </c>
      <c r="E28" s="1246" t="s">
        <v>52</v>
      </c>
      <c r="F28" s="1246" t="s">
        <v>3547</v>
      </c>
      <c r="G28" s="1248">
        <v>34010</v>
      </c>
      <c r="H28" s="1455" t="s">
        <v>3050</v>
      </c>
      <c r="I28" s="1246" t="s">
        <v>3453</v>
      </c>
      <c r="J28" s="1263"/>
      <c r="K28" s="1260">
        <v>2000</v>
      </c>
      <c r="L28" s="1260"/>
      <c r="M28" s="1256"/>
      <c r="N28" s="1256">
        <v>10000</v>
      </c>
      <c r="O28" s="1255"/>
      <c r="P28" s="1256"/>
      <c r="Q28" s="1256"/>
      <c r="R28" s="1256"/>
      <c r="S28" s="1256"/>
      <c r="T28" s="1257">
        <f t="shared" si="0"/>
        <v>22010</v>
      </c>
      <c r="U28" s="1387">
        <f t="shared" si="1"/>
        <v>0.647162599235519</v>
      </c>
      <c r="V28" s="1260"/>
      <c r="W28" s="1246" t="s">
        <v>27</v>
      </c>
      <c r="X28" s="1260"/>
      <c r="Y28" s="1246" t="s">
        <v>4878</v>
      </c>
      <c r="Z28" s="1260"/>
      <c r="AA28" s="1452"/>
      <c r="AB28" s="1260"/>
      <c r="AC28" s="1260"/>
      <c r="AD28" s="1260"/>
      <c r="AE28" s="1260"/>
      <c r="AF28" s="1260"/>
      <c r="AG28" s="1260"/>
      <c r="AH28" s="1260"/>
    </row>
    <row r="29" spans="1:34" ht="18" hidden="1">
      <c r="A29" s="1450">
        <v>44867</v>
      </c>
      <c r="B29" s="1217" t="s">
        <v>1170</v>
      </c>
      <c r="C29" s="1217" t="s">
        <v>3456</v>
      </c>
      <c r="D29" s="1217" t="s">
        <v>354</v>
      </c>
      <c r="E29" s="1217" t="s">
        <v>3523</v>
      </c>
      <c r="F29" s="1217" t="s">
        <v>3524</v>
      </c>
      <c r="G29" s="1219">
        <v>18000</v>
      </c>
      <c r="H29" s="1449" t="s">
        <v>3063</v>
      </c>
      <c r="I29" s="1217" t="s">
        <v>3453</v>
      </c>
      <c r="J29" s="1238"/>
      <c r="K29" s="10" t="e">
        <f t="shared" ref="K29:K41" ca="1" si="8">_xludf.IFS(C29="成田机场",3000,C29="羽田机场",1200,D29="NearMe",1000,D29="VIP-limo",G29*0.12)</f>
        <v>#NAME?</v>
      </c>
      <c r="L29" s="10" t="e">
        <f t="shared" ref="L29:L35" ca="1" si="9">_xludf.IFS(C29="成田机场",4000,C29="羽田机场",1000,D29="VIP-limo",0)</f>
        <v>#NAME?</v>
      </c>
      <c r="M29" s="1239" t="e">
        <f ca="1">(16500-K29-L29)*0.7</f>
        <v>#NAME?</v>
      </c>
      <c r="N29" s="1239"/>
      <c r="O29" s="1237"/>
      <c r="P29" s="1239"/>
      <c r="Q29" s="1239"/>
      <c r="R29" s="1239"/>
      <c r="S29" s="1239"/>
      <c r="T29" s="1240" t="e">
        <f t="shared" ca="1" si="0"/>
        <v>#NAME?</v>
      </c>
      <c r="U29" s="1378" t="e">
        <f t="shared" ca="1" si="1"/>
        <v>#NAME?</v>
      </c>
      <c r="W29" s="1217" t="s">
        <v>110</v>
      </c>
      <c r="Y29" s="1217" t="s">
        <v>4879</v>
      </c>
    </row>
    <row r="30" spans="1:34" ht="18">
      <c r="A30" s="1450">
        <v>44867</v>
      </c>
      <c r="B30" s="1217" t="s">
        <v>1170</v>
      </c>
      <c r="C30" s="1217" t="s">
        <v>3456</v>
      </c>
      <c r="D30" s="1217" t="s">
        <v>3503</v>
      </c>
      <c r="E30" s="1217" t="s">
        <v>27</v>
      </c>
      <c r="F30" s="1217" t="s">
        <v>3505</v>
      </c>
      <c r="G30" s="1219">
        <v>16000</v>
      </c>
      <c r="H30" s="1449" t="s">
        <v>3063</v>
      </c>
      <c r="I30" s="1217" t="s">
        <v>3453</v>
      </c>
      <c r="J30" s="1238"/>
      <c r="K30" s="10" t="e">
        <f t="shared" ca="1" si="8"/>
        <v>#NAME?</v>
      </c>
      <c r="L30" s="10" t="e">
        <f t="shared" ca="1" si="9"/>
        <v>#NAME?</v>
      </c>
      <c r="M30" s="1239"/>
      <c r="N30" s="1239">
        <v>5000</v>
      </c>
      <c r="O30" s="1237"/>
      <c r="P30" s="1239"/>
      <c r="Q30" s="1239"/>
      <c r="R30" s="1239"/>
      <c r="S30" s="1239"/>
      <c r="T30" s="1240" t="e">
        <f t="shared" ca="1" si="0"/>
        <v>#NAME?</v>
      </c>
      <c r="U30" s="1378" t="e">
        <f t="shared" ca="1" si="1"/>
        <v>#NAME?</v>
      </c>
      <c r="W30" s="1217" t="s">
        <v>1540</v>
      </c>
      <c r="Y30" s="1217" t="s">
        <v>4880</v>
      </c>
    </row>
    <row r="31" spans="1:34" ht="18" hidden="1">
      <c r="A31" s="1450">
        <v>44867</v>
      </c>
      <c r="B31" s="1217" t="s">
        <v>1906</v>
      </c>
      <c r="C31" s="1217"/>
      <c r="D31" s="1217" t="s">
        <v>3919</v>
      </c>
      <c r="E31" s="1217" t="s">
        <v>45</v>
      </c>
      <c r="F31" s="1217" t="s">
        <v>4322</v>
      </c>
      <c r="G31" s="1219">
        <v>33600</v>
      </c>
      <c r="H31" s="1449" t="s">
        <v>3063</v>
      </c>
      <c r="I31" s="1217" t="s">
        <v>3453</v>
      </c>
      <c r="J31" s="1238"/>
      <c r="K31" s="10" t="e">
        <f t="shared" ca="1" si="8"/>
        <v>#NAME?</v>
      </c>
      <c r="L31" s="10" t="e">
        <f t="shared" ca="1" si="9"/>
        <v>#NAME?</v>
      </c>
      <c r="M31" s="1239"/>
      <c r="N31" s="1239">
        <v>20800</v>
      </c>
      <c r="O31" s="1237"/>
      <c r="P31" s="1239"/>
      <c r="Q31" s="1239"/>
      <c r="R31" s="1239"/>
      <c r="S31" s="1239"/>
      <c r="T31" s="1240" t="e">
        <f t="shared" ca="1" si="0"/>
        <v>#NAME?</v>
      </c>
      <c r="U31" s="1378" t="e">
        <f t="shared" ca="1" si="1"/>
        <v>#NAME?</v>
      </c>
      <c r="W31" s="1217" t="s">
        <v>27</v>
      </c>
      <c r="Y31" s="1217" t="s">
        <v>4881</v>
      </c>
    </row>
    <row r="32" spans="1:34" ht="18" hidden="1">
      <c r="A32" s="1450">
        <v>44867</v>
      </c>
      <c r="B32" s="1217" t="s">
        <v>1906</v>
      </c>
      <c r="C32" s="1217"/>
      <c r="D32" s="1217" t="s">
        <v>3919</v>
      </c>
      <c r="E32" s="1217" t="s">
        <v>40</v>
      </c>
      <c r="F32" s="1217" t="s">
        <v>3449</v>
      </c>
      <c r="G32" s="1219">
        <v>24000</v>
      </c>
      <c r="H32" s="1449" t="s">
        <v>3063</v>
      </c>
      <c r="I32" s="1217" t="s">
        <v>3453</v>
      </c>
      <c r="J32" s="1453"/>
      <c r="K32" s="10" t="e">
        <f t="shared" ca="1" si="8"/>
        <v>#NAME?</v>
      </c>
      <c r="L32" s="10" t="e">
        <f t="shared" ca="1" si="9"/>
        <v>#NAME?</v>
      </c>
      <c r="M32" s="1239" t="e">
        <f ca="1">(G32-K32-L32)*0.7</f>
        <v>#NAME?</v>
      </c>
      <c r="N32" s="1239"/>
      <c r="O32" s="1237"/>
      <c r="P32" s="1239"/>
      <c r="Q32" s="1239"/>
      <c r="R32" s="1239"/>
      <c r="S32" s="1239"/>
      <c r="T32" s="1240" t="e">
        <f t="shared" ca="1" si="0"/>
        <v>#NAME?</v>
      </c>
      <c r="U32" s="1378" t="e">
        <f t="shared" ca="1" si="1"/>
        <v>#NAME?</v>
      </c>
      <c r="W32" s="1217" t="s">
        <v>27</v>
      </c>
      <c r="Y32" s="1217" t="s">
        <v>4882</v>
      </c>
    </row>
    <row r="33" spans="1:34" ht="18" hidden="1">
      <c r="A33" s="1450">
        <v>44867</v>
      </c>
      <c r="B33" s="1217" t="s">
        <v>1906</v>
      </c>
      <c r="C33" s="1217"/>
      <c r="D33" s="1217" t="s">
        <v>3919</v>
      </c>
      <c r="E33" s="1217" t="s">
        <v>101</v>
      </c>
      <c r="F33" s="1217" t="s">
        <v>3629</v>
      </c>
      <c r="G33" s="1219">
        <v>19200</v>
      </c>
      <c r="H33" s="1449" t="s">
        <v>3063</v>
      </c>
      <c r="I33" s="1217" t="s">
        <v>3453</v>
      </c>
      <c r="J33" s="1238"/>
      <c r="K33" s="10" t="e">
        <f t="shared" ca="1" si="8"/>
        <v>#NAME?</v>
      </c>
      <c r="L33" s="10" t="e">
        <f t="shared" ca="1" si="9"/>
        <v>#NAME?</v>
      </c>
      <c r="M33" s="1239"/>
      <c r="N33" s="1239">
        <v>11700</v>
      </c>
      <c r="O33" s="1237"/>
      <c r="P33" s="1239"/>
      <c r="Q33" s="1239"/>
      <c r="R33" s="1239"/>
      <c r="S33" s="1239"/>
      <c r="T33" s="1240" t="e">
        <f t="shared" ca="1" si="0"/>
        <v>#NAME?</v>
      </c>
      <c r="U33" s="1378" t="e">
        <f t="shared" ca="1" si="1"/>
        <v>#NAME?</v>
      </c>
      <c r="W33" s="1217" t="s">
        <v>27</v>
      </c>
      <c r="Y33" s="1217" t="s">
        <v>4883</v>
      </c>
    </row>
    <row r="34" spans="1:34" ht="18">
      <c r="A34" s="1450">
        <v>44867</v>
      </c>
      <c r="B34" s="1217" t="s">
        <v>1170</v>
      </c>
      <c r="C34" s="1217" t="s">
        <v>3456</v>
      </c>
      <c r="D34" s="1217" t="s">
        <v>3503</v>
      </c>
      <c r="E34" s="1217" t="s">
        <v>86</v>
      </c>
      <c r="F34" s="1217" t="s">
        <v>3733</v>
      </c>
      <c r="G34" s="1219">
        <v>16000</v>
      </c>
      <c r="H34" s="1449" t="s">
        <v>3063</v>
      </c>
      <c r="I34" s="1217" t="s">
        <v>3453</v>
      </c>
      <c r="J34" s="1238"/>
      <c r="K34" s="10" t="e">
        <f t="shared" ca="1" si="8"/>
        <v>#NAME?</v>
      </c>
      <c r="L34" s="10" t="e">
        <f t="shared" ca="1" si="9"/>
        <v>#NAME?</v>
      </c>
      <c r="M34" s="1239"/>
      <c r="N34" s="1239">
        <v>4000</v>
      </c>
      <c r="O34" s="1237"/>
      <c r="P34" s="1239"/>
      <c r="Q34" s="1239"/>
      <c r="R34" s="1239"/>
      <c r="S34" s="1239"/>
      <c r="T34" s="1240" t="e">
        <f t="shared" ca="1" si="0"/>
        <v>#NAME?</v>
      </c>
      <c r="U34" s="1378" t="e">
        <f t="shared" ca="1" si="1"/>
        <v>#NAME?</v>
      </c>
      <c r="W34" s="1217" t="s">
        <v>1540</v>
      </c>
      <c r="Y34" s="1217" t="s">
        <v>4884</v>
      </c>
    </row>
    <row r="35" spans="1:34" ht="18" hidden="1">
      <c r="A35" s="1450">
        <v>44867</v>
      </c>
      <c r="B35" s="1217" t="s">
        <v>1170</v>
      </c>
      <c r="C35" s="1217" t="s">
        <v>3456</v>
      </c>
      <c r="D35" s="1217" t="s">
        <v>3474</v>
      </c>
      <c r="E35" s="1217" t="s">
        <v>52</v>
      </c>
      <c r="F35" s="1217" t="s">
        <v>3547</v>
      </c>
      <c r="G35" s="1219">
        <v>17000</v>
      </c>
      <c r="H35" s="1449" t="s">
        <v>3063</v>
      </c>
      <c r="I35" s="1217" t="s">
        <v>3453</v>
      </c>
      <c r="J35" s="1238"/>
      <c r="K35" s="10" t="e">
        <f t="shared" ca="1" si="8"/>
        <v>#NAME?</v>
      </c>
      <c r="L35" s="10" t="e">
        <f t="shared" ca="1" si="9"/>
        <v>#NAME?</v>
      </c>
      <c r="M35" s="1239"/>
      <c r="N35" s="1239">
        <v>4000</v>
      </c>
      <c r="O35" s="1237"/>
      <c r="P35" s="1239"/>
      <c r="Q35" s="1239"/>
      <c r="R35" s="1239"/>
      <c r="S35" s="1239"/>
      <c r="T35" s="1240" t="e">
        <f t="shared" ca="1" si="0"/>
        <v>#NAME?</v>
      </c>
      <c r="U35" s="1378" t="e">
        <f t="shared" ca="1" si="1"/>
        <v>#NAME?</v>
      </c>
      <c r="W35" s="1217" t="s">
        <v>27</v>
      </c>
      <c r="Y35" s="1217" t="s">
        <v>4885</v>
      </c>
    </row>
    <row r="36" spans="1:34" ht="18" hidden="1">
      <c r="A36" s="1450">
        <v>44867</v>
      </c>
      <c r="B36" s="1217" t="s">
        <v>3473</v>
      </c>
      <c r="C36" s="1217"/>
      <c r="D36" s="1217" t="s">
        <v>3570</v>
      </c>
      <c r="E36" s="666" t="s">
        <v>52</v>
      </c>
      <c r="F36" s="666" t="s">
        <v>3547</v>
      </c>
      <c r="G36" s="1219">
        <v>8500</v>
      </c>
      <c r="H36" s="1449" t="s">
        <v>3063</v>
      </c>
      <c r="I36" s="1217" t="s">
        <v>3453</v>
      </c>
      <c r="J36" s="1238"/>
      <c r="K36" s="10" t="e">
        <f t="shared" ca="1" si="8"/>
        <v>#NAME?</v>
      </c>
      <c r="M36" s="1239"/>
      <c r="N36" s="1239">
        <v>4300</v>
      </c>
      <c r="O36" s="1237"/>
      <c r="P36" s="1239"/>
      <c r="Q36" s="1239"/>
      <c r="R36" s="1239"/>
      <c r="S36" s="1239"/>
      <c r="T36" s="1240" t="e">
        <f t="shared" ca="1" si="0"/>
        <v>#NAME?</v>
      </c>
      <c r="U36" s="1378" t="e">
        <f t="shared" ca="1" si="1"/>
        <v>#NAME?</v>
      </c>
      <c r="W36" s="1217" t="s">
        <v>3572</v>
      </c>
      <c r="Y36" s="1217" t="s">
        <v>4886</v>
      </c>
    </row>
    <row r="37" spans="1:34" ht="18" hidden="1">
      <c r="A37" s="1450">
        <v>44867</v>
      </c>
      <c r="B37" s="1217" t="s">
        <v>3473</v>
      </c>
      <c r="C37" s="1217"/>
      <c r="D37" s="1217" t="s">
        <v>3570</v>
      </c>
      <c r="E37" s="1261" t="s">
        <v>52</v>
      </c>
      <c r="F37" s="1261" t="s">
        <v>3547</v>
      </c>
      <c r="G37" s="1219">
        <v>8500</v>
      </c>
      <c r="H37" s="1449" t="s">
        <v>3063</v>
      </c>
      <c r="I37" s="1217" t="s">
        <v>3453</v>
      </c>
      <c r="J37" s="1281"/>
      <c r="K37" s="10" t="e">
        <f t="shared" ca="1" si="8"/>
        <v>#NAME?</v>
      </c>
      <c r="M37" s="1239"/>
      <c r="N37" s="1239">
        <v>4300</v>
      </c>
      <c r="O37" s="1237"/>
      <c r="P37" s="1239"/>
      <c r="Q37" s="1239"/>
      <c r="R37" s="1239"/>
      <c r="S37" s="1239"/>
      <c r="T37" s="1240" t="e">
        <f t="shared" ca="1" si="0"/>
        <v>#NAME?</v>
      </c>
      <c r="U37" s="1378" t="e">
        <f t="shared" ca="1" si="1"/>
        <v>#NAME?</v>
      </c>
      <c r="V37" s="1260"/>
      <c r="W37" s="1217" t="s">
        <v>3572</v>
      </c>
      <c r="X37" s="1260"/>
      <c r="Y37" s="1217" t="s">
        <v>4887</v>
      </c>
      <c r="Z37" s="1260"/>
      <c r="AA37" s="1260"/>
      <c r="AB37" s="1260"/>
      <c r="AC37" s="1260"/>
      <c r="AD37" s="1260"/>
      <c r="AE37" s="1260"/>
      <c r="AF37" s="1260"/>
      <c r="AG37" s="1260"/>
      <c r="AH37" s="1260"/>
    </row>
    <row r="38" spans="1:34" ht="18" hidden="1">
      <c r="A38" s="1450">
        <v>44867</v>
      </c>
      <c r="B38" s="1217" t="s">
        <v>3473</v>
      </c>
      <c r="C38" s="1217"/>
      <c r="D38" s="1217" t="s">
        <v>3570</v>
      </c>
      <c r="E38" s="1217" t="s">
        <v>3079</v>
      </c>
      <c r="F38" s="1217" t="s">
        <v>3592</v>
      </c>
      <c r="G38" s="1219">
        <v>11000</v>
      </c>
      <c r="H38" s="1449" t="s">
        <v>3063</v>
      </c>
      <c r="I38" s="1217" t="s">
        <v>3453</v>
      </c>
      <c r="J38" s="1238"/>
      <c r="K38" s="10" t="e">
        <f t="shared" ca="1" si="8"/>
        <v>#NAME?</v>
      </c>
      <c r="M38" s="1239"/>
      <c r="N38" s="1239">
        <v>5300</v>
      </c>
      <c r="O38" s="1237"/>
      <c r="P38" s="1239"/>
      <c r="Q38" s="1239"/>
      <c r="R38" s="1239"/>
      <c r="S38" s="1239"/>
      <c r="T38" s="1240" t="e">
        <f t="shared" ca="1" si="0"/>
        <v>#NAME?</v>
      </c>
      <c r="U38" s="1378" t="e">
        <f t="shared" ca="1" si="1"/>
        <v>#NAME?</v>
      </c>
      <c r="W38" s="1217" t="s">
        <v>3572</v>
      </c>
      <c r="Y38" s="1217" t="s">
        <v>4888</v>
      </c>
    </row>
    <row r="39" spans="1:34" ht="18" hidden="1">
      <c r="A39" s="1450">
        <v>44867</v>
      </c>
      <c r="B39" s="1217" t="s">
        <v>3473</v>
      </c>
      <c r="C39" s="1217"/>
      <c r="D39" s="1217" t="s">
        <v>3570</v>
      </c>
      <c r="E39" s="1217" t="s">
        <v>55</v>
      </c>
      <c r="F39" s="1217" t="s">
        <v>3512</v>
      </c>
      <c r="G39" s="1219">
        <v>11000</v>
      </c>
      <c r="H39" s="1449" t="s">
        <v>3063</v>
      </c>
      <c r="I39" s="1217" t="s">
        <v>3453</v>
      </c>
      <c r="J39" s="1238"/>
      <c r="K39" s="10" t="e">
        <f t="shared" ca="1" si="8"/>
        <v>#NAME?</v>
      </c>
      <c r="M39" s="1239"/>
      <c r="N39" s="1239">
        <v>5300</v>
      </c>
      <c r="O39" s="1237"/>
      <c r="P39" s="1239"/>
      <c r="Q39" s="1239"/>
      <c r="R39" s="1239"/>
      <c r="S39" s="1239"/>
      <c r="T39" s="1240" t="e">
        <f t="shared" ca="1" si="0"/>
        <v>#NAME?</v>
      </c>
      <c r="U39" s="1378" t="e">
        <f t="shared" ca="1" si="1"/>
        <v>#NAME?</v>
      </c>
      <c r="W39" s="1217" t="s">
        <v>3572</v>
      </c>
      <c r="Y39" s="1217" t="s">
        <v>4889</v>
      </c>
    </row>
    <row r="40" spans="1:34" ht="18" hidden="1">
      <c r="A40" s="1450">
        <v>44867</v>
      </c>
      <c r="B40" s="1217" t="s">
        <v>3473</v>
      </c>
      <c r="C40" s="1217"/>
      <c r="D40" s="1217" t="s">
        <v>3570</v>
      </c>
      <c r="E40" s="1217" t="s">
        <v>3079</v>
      </c>
      <c r="F40" s="1217" t="s">
        <v>3592</v>
      </c>
      <c r="G40" s="1219">
        <v>11000</v>
      </c>
      <c r="H40" s="1449" t="s">
        <v>3063</v>
      </c>
      <c r="I40" s="1217" t="s">
        <v>3453</v>
      </c>
      <c r="J40" s="1238"/>
      <c r="K40" s="10" t="e">
        <f t="shared" ca="1" si="8"/>
        <v>#NAME?</v>
      </c>
      <c r="M40" s="1239"/>
      <c r="N40" s="1239">
        <v>5300</v>
      </c>
      <c r="O40" s="1237"/>
      <c r="P40" s="1239"/>
      <c r="Q40" s="1239"/>
      <c r="R40" s="1239"/>
      <c r="S40" s="1239"/>
      <c r="T40" s="1240" t="e">
        <f t="shared" ca="1" si="0"/>
        <v>#NAME?</v>
      </c>
      <c r="U40" s="1378" t="e">
        <f t="shared" ca="1" si="1"/>
        <v>#NAME?</v>
      </c>
      <c r="W40" s="1217" t="s">
        <v>3572</v>
      </c>
      <c r="Y40" s="1217" t="s">
        <v>4890</v>
      </c>
    </row>
    <row r="41" spans="1:34" ht="18" hidden="1">
      <c r="A41" s="1450">
        <v>44867</v>
      </c>
      <c r="B41" s="1217" t="s">
        <v>3473</v>
      </c>
      <c r="C41" s="1217"/>
      <c r="D41" s="1217" t="s">
        <v>3570</v>
      </c>
      <c r="E41" s="1217" t="s">
        <v>55</v>
      </c>
      <c r="F41" s="1217" t="s">
        <v>3512</v>
      </c>
      <c r="G41" s="1219">
        <v>11000</v>
      </c>
      <c r="H41" s="1449" t="s">
        <v>3063</v>
      </c>
      <c r="I41" s="1217" t="s">
        <v>3453</v>
      </c>
      <c r="J41" s="1238"/>
      <c r="K41" s="10" t="e">
        <f t="shared" ca="1" si="8"/>
        <v>#NAME?</v>
      </c>
      <c r="M41" s="1239"/>
      <c r="N41" s="1239">
        <v>5300</v>
      </c>
      <c r="O41" s="1237"/>
      <c r="P41" s="1239"/>
      <c r="Q41" s="1239"/>
      <c r="R41" s="1239"/>
      <c r="S41" s="1239"/>
      <c r="T41" s="1240" t="e">
        <f t="shared" ca="1" si="0"/>
        <v>#NAME?</v>
      </c>
      <c r="U41" s="1378" t="e">
        <f t="shared" ca="1" si="1"/>
        <v>#NAME?</v>
      </c>
      <c r="W41" s="1217" t="s">
        <v>3572</v>
      </c>
      <c r="Y41" s="1217" t="s">
        <v>4891</v>
      </c>
    </row>
    <row r="42" spans="1:34" ht="18" hidden="1">
      <c r="A42" s="1450">
        <v>44867</v>
      </c>
      <c r="B42" s="1217" t="s">
        <v>3473</v>
      </c>
      <c r="C42" s="1217"/>
      <c r="D42" s="1217" t="s">
        <v>332</v>
      </c>
      <c r="E42" s="1217" t="s">
        <v>3523</v>
      </c>
      <c r="F42" s="1217" t="s">
        <v>3524</v>
      </c>
      <c r="G42" s="1219">
        <v>10000</v>
      </c>
      <c r="H42" s="1449" t="s">
        <v>3063</v>
      </c>
      <c r="I42" s="1217" t="s">
        <v>3453</v>
      </c>
      <c r="J42" s="1238"/>
      <c r="K42" s="10">
        <v>2000</v>
      </c>
      <c r="M42" s="1239">
        <f>(7000-K42-L42)*0.7</f>
        <v>3500</v>
      </c>
      <c r="N42" s="1239"/>
      <c r="O42" s="1237"/>
      <c r="P42" s="1239"/>
      <c r="Q42" s="1239"/>
      <c r="R42" s="1239"/>
      <c r="S42" s="1239"/>
      <c r="T42" s="1240">
        <f t="shared" si="0"/>
        <v>4500</v>
      </c>
      <c r="U42" s="1378">
        <f t="shared" si="1"/>
        <v>0.45</v>
      </c>
      <c r="W42" s="1217" t="s">
        <v>107</v>
      </c>
      <c r="Y42" s="1217" t="s">
        <v>4892</v>
      </c>
    </row>
    <row r="43" spans="1:34" ht="18" hidden="1">
      <c r="A43" s="1450">
        <v>44867</v>
      </c>
      <c r="B43" s="1217" t="s">
        <v>3473</v>
      </c>
      <c r="C43" s="1217"/>
      <c r="D43" s="1217" t="s">
        <v>3740</v>
      </c>
      <c r="E43" s="1217" t="s">
        <v>86</v>
      </c>
      <c r="F43" s="1217" t="s">
        <v>3505</v>
      </c>
      <c r="G43" s="1219">
        <v>10000</v>
      </c>
      <c r="H43" s="1449" t="s">
        <v>3063</v>
      </c>
      <c r="I43" s="1217" t="s">
        <v>3453</v>
      </c>
      <c r="J43" s="1238"/>
      <c r="K43" s="10">
        <v>2000</v>
      </c>
      <c r="M43" s="1239"/>
      <c r="N43" s="1239">
        <v>3000</v>
      </c>
      <c r="O43" s="1237"/>
      <c r="P43" s="1239"/>
      <c r="Q43" s="1239"/>
      <c r="R43" s="1239"/>
      <c r="S43" s="1239"/>
      <c r="T43" s="1240">
        <f t="shared" si="0"/>
        <v>5000</v>
      </c>
      <c r="U43" s="1378">
        <f t="shared" si="1"/>
        <v>0.5</v>
      </c>
      <c r="W43" s="1217" t="s">
        <v>107</v>
      </c>
      <c r="Y43" s="1217" t="s">
        <v>4893</v>
      </c>
    </row>
    <row r="44" spans="1:34" ht="18" hidden="1">
      <c r="A44" s="1450">
        <v>44867</v>
      </c>
      <c r="B44" s="1217" t="s">
        <v>1170</v>
      </c>
      <c r="C44" s="1217" t="s">
        <v>3456</v>
      </c>
      <c r="D44" s="1217" t="s">
        <v>594</v>
      </c>
      <c r="E44" s="1217" t="s">
        <v>86</v>
      </c>
      <c r="F44" s="1217" t="s">
        <v>3733</v>
      </c>
      <c r="G44" s="1219">
        <v>25000</v>
      </c>
      <c r="H44" s="1449" t="s">
        <v>3063</v>
      </c>
      <c r="I44" s="1217" t="s">
        <v>3453</v>
      </c>
      <c r="J44" s="1238"/>
      <c r="K44" s="10" t="e">
        <f ca="1">_xludf.IFS(C44="成田机场",3000,C44="羽田机场",1200,D44="NearMe",1000,D44="VIP-limo",G44*0.12)</f>
        <v>#NAME?</v>
      </c>
      <c r="L44" s="10" t="e">
        <f ca="1">_xludf.IFS(C44="成田机场",4000,C44="羽田机场",1000,D44="VIP-limo",0)</f>
        <v>#NAME?</v>
      </c>
      <c r="M44" s="1239"/>
      <c r="N44" s="1239">
        <v>4000</v>
      </c>
      <c r="O44" s="1237"/>
      <c r="P44" s="1239"/>
      <c r="Q44" s="1239"/>
      <c r="R44" s="1239"/>
      <c r="S44" s="1239"/>
      <c r="T44" s="1240" t="e">
        <f t="shared" ca="1" si="0"/>
        <v>#NAME?</v>
      </c>
      <c r="U44" s="1378" t="e">
        <f t="shared" ca="1" si="1"/>
        <v>#NAME?</v>
      </c>
      <c r="W44" s="1217" t="s">
        <v>86</v>
      </c>
      <c r="Y44" s="1217" t="s">
        <v>4894</v>
      </c>
    </row>
    <row r="45" spans="1:34" ht="18" hidden="1">
      <c r="A45" s="1450">
        <v>44867</v>
      </c>
      <c r="B45" s="1217" t="s">
        <v>1906</v>
      </c>
      <c r="C45" s="1217"/>
      <c r="D45" s="1217" t="s">
        <v>3452</v>
      </c>
      <c r="E45" s="1217" t="s">
        <v>60</v>
      </c>
      <c r="F45" s="1217" t="s">
        <v>3636</v>
      </c>
      <c r="G45" s="1219">
        <v>102100</v>
      </c>
      <c r="H45" s="1449" t="s">
        <v>3063</v>
      </c>
      <c r="I45" s="1217" t="s">
        <v>3453</v>
      </c>
      <c r="J45" s="1281"/>
      <c r="K45" s="10">
        <v>6000</v>
      </c>
      <c r="L45" s="10">
        <v>8000</v>
      </c>
      <c r="M45" s="1239"/>
      <c r="N45" s="1239">
        <v>30000</v>
      </c>
      <c r="O45" s="1237"/>
      <c r="P45" s="1239">
        <v>2400</v>
      </c>
      <c r="Q45" s="1239"/>
      <c r="R45" s="1239"/>
      <c r="S45" s="1239">
        <v>12000</v>
      </c>
      <c r="T45" s="1240">
        <f t="shared" si="0"/>
        <v>43700</v>
      </c>
      <c r="U45" s="1378">
        <f t="shared" si="1"/>
        <v>0.42801175318315376</v>
      </c>
      <c r="W45" s="1217" t="s">
        <v>3508</v>
      </c>
      <c r="Y45" s="1217" t="s">
        <v>4895</v>
      </c>
    </row>
    <row r="46" spans="1:34" ht="18">
      <c r="A46" s="1450">
        <v>44867</v>
      </c>
      <c r="B46" s="1217" t="s">
        <v>1170</v>
      </c>
      <c r="C46" s="1217" t="s">
        <v>3446</v>
      </c>
      <c r="D46" s="1217" t="s">
        <v>3503</v>
      </c>
      <c r="E46" s="1217" t="s">
        <v>3079</v>
      </c>
      <c r="F46" s="1217" t="s">
        <v>3592</v>
      </c>
      <c r="G46" s="1219">
        <v>13350</v>
      </c>
      <c r="H46" s="1449" t="s">
        <v>3063</v>
      </c>
      <c r="I46" s="1217" t="s">
        <v>3453</v>
      </c>
      <c r="J46" s="1238"/>
      <c r="K46" s="10" t="e">
        <f t="shared" ref="K46:K47" ca="1" si="10">_xludf.IFS(C46="成田机场",3000,C46="羽田机场",1200,D46="NearMe",1000,D46="VIP-limo",G46*0.12)</f>
        <v>#NAME?</v>
      </c>
      <c r="L46" s="10" t="e">
        <f t="shared" ref="L46:L47" ca="1" si="11">_xludf.IFS(C46="成田机场",4000,C46="羽田机场",1000,D46="VIP-limo",0)</f>
        <v>#NAME?</v>
      </c>
      <c r="M46" s="1239"/>
      <c r="N46" s="1239">
        <v>3000</v>
      </c>
      <c r="O46" s="1237"/>
      <c r="P46" s="1239"/>
      <c r="Q46" s="1239"/>
      <c r="R46" s="1239"/>
      <c r="S46" s="1239"/>
      <c r="T46" s="1240" t="e">
        <f t="shared" ca="1" si="0"/>
        <v>#NAME?</v>
      </c>
      <c r="U46" s="1378" t="e">
        <f t="shared" ca="1" si="1"/>
        <v>#NAME?</v>
      </c>
      <c r="W46" s="1217" t="s">
        <v>1540</v>
      </c>
      <c r="Y46" s="1217" t="s">
        <v>4896</v>
      </c>
    </row>
    <row r="47" spans="1:34" ht="18" hidden="1">
      <c r="A47" s="1454">
        <v>44867</v>
      </c>
      <c r="B47" s="1246" t="s">
        <v>1170</v>
      </c>
      <c r="C47" s="1246" t="s">
        <v>3446</v>
      </c>
      <c r="D47" s="1246" t="s">
        <v>3474</v>
      </c>
      <c r="E47" s="1246" t="s">
        <v>86</v>
      </c>
      <c r="F47" s="1246" t="s">
        <v>3733</v>
      </c>
      <c r="G47" s="1248">
        <v>15000</v>
      </c>
      <c r="H47" s="1455" t="s">
        <v>3063</v>
      </c>
      <c r="I47" s="1246" t="s">
        <v>3453</v>
      </c>
      <c r="J47" s="1263"/>
      <c r="K47" s="1260" t="e">
        <f t="shared" ca="1" si="10"/>
        <v>#NAME?</v>
      </c>
      <c r="L47" s="1260" t="e">
        <f t="shared" ca="1" si="11"/>
        <v>#NAME?</v>
      </c>
      <c r="M47" s="1256"/>
      <c r="N47" s="1256">
        <v>3000</v>
      </c>
      <c r="O47" s="1255"/>
      <c r="P47" s="1256"/>
      <c r="Q47" s="1256"/>
      <c r="R47" s="1256"/>
      <c r="S47" s="1256"/>
      <c r="T47" s="1257" t="e">
        <f t="shared" ca="1" si="0"/>
        <v>#NAME?</v>
      </c>
      <c r="U47" s="1387" t="e">
        <f t="shared" ca="1" si="1"/>
        <v>#NAME?</v>
      </c>
      <c r="V47" s="1260"/>
      <c r="W47" s="1246" t="s">
        <v>27</v>
      </c>
      <c r="X47" s="1260"/>
      <c r="Y47" s="1246" t="s">
        <v>4897</v>
      </c>
      <c r="Z47" s="1260"/>
      <c r="AA47" s="1260"/>
      <c r="AB47" s="1260"/>
      <c r="AC47" s="1260"/>
      <c r="AD47" s="1260"/>
      <c r="AE47" s="1260"/>
      <c r="AF47" s="1260"/>
      <c r="AG47" s="1260"/>
      <c r="AH47" s="1260"/>
    </row>
    <row r="48" spans="1:34" ht="18">
      <c r="A48" s="1450">
        <v>44868</v>
      </c>
      <c r="B48" s="1217" t="s">
        <v>1170</v>
      </c>
      <c r="C48" s="1217" t="s">
        <v>3456</v>
      </c>
      <c r="D48" s="1217" t="s">
        <v>3503</v>
      </c>
      <c r="E48" s="1217" t="s">
        <v>1798</v>
      </c>
      <c r="F48" s="1217" t="s">
        <v>3629</v>
      </c>
      <c r="G48" s="1219">
        <v>16000</v>
      </c>
      <c r="H48" s="1449" t="s">
        <v>3063</v>
      </c>
      <c r="I48" s="1217" t="s">
        <v>3453</v>
      </c>
      <c r="J48" s="1238"/>
      <c r="M48" s="1239">
        <f>18000*0.7</f>
        <v>12600</v>
      </c>
      <c r="N48" s="1239"/>
      <c r="O48" s="1237"/>
      <c r="P48" s="1239"/>
      <c r="Q48" s="1239"/>
      <c r="R48" s="1239"/>
      <c r="S48" s="1239"/>
      <c r="T48" s="1240">
        <f t="shared" si="0"/>
        <v>3400</v>
      </c>
      <c r="U48" s="1378">
        <f t="shared" si="1"/>
        <v>0.21249999999999999</v>
      </c>
      <c r="W48" s="1217" t="s">
        <v>1540</v>
      </c>
      <c r="Y48" s="1217" t="s">
        <v>4898</v>
      </c>
    </row>
    <row r="49" spans="1:34" ht="18" hidden="1">
      <c r="A49" s="1450">
        <v>44868</v>
      </c>
      <c r="B49" s="1217" t="s">
        <v>1170</v>
      </c>
      <c r="C49" s="1217" t="s">
        <v>3446</v>
      </c>
      <c r="D49" s="1217" t="s">
        <v>3514</v>
      </c>
      <c r="E49" s="1217" t="s">
        <v>1798</v>
      </c>
      <c r="F49" s="1217" t="s">
        <v>3629</v>
      </c>
      <c r="G49" s="1219">
        <v>10000</v>
      </c>
      <c r="H49" s="1449" t="s">
        <v>3063</v>
      </c>
      <c r="I49" s="1217" t="s">
        <v>3453</v>
      </c>
      <c r="J49" s="1238"/>
      <c r="K49" s="10" t="e">
        <f t="shared" ref="K49:K50" ca="1" si="12">_xludf.IFS(C49="成田机场",3000,C49="羽田机场",1200,D49="NearMe",1000,D49="VIP-limo",G49*0.12)</f>
        <v>#NAME?</v>
      </c>
      <c r="L49" s="10" t="e">
        <f t="shared" ref="L49:L50" ca="1" si="13">_xludf.IFS(C49="成田机场",4000,C49="羽田机场",1000,D49="VIP-limo",0)</f>
        <v>#NAME?</v>
      </c>
      <c r="M49" s="1239">
        <f>8000*0.7</f>
        <v>5600</v>
      </c>
      <c r="N49" s="1239"/>
      <c r="O49" s="1237"/>
      <c r="P49" s="1239"/>
      <c r="Q49" s="1239"/>
      <c r="R49" s="1239"/>
      <c r="S49" s="1239"/>
      <c r="T49" s="1240" t="e">
        <f t="shared" ca="1" si="0"/>
        <v>#NAME?</v>
      </c>
      <c r="U49" s="1378" t="e">
        <f t="shared" ca="1" si="1"/>
        <v>#NAME?</v>
      </c>
      <c r="W49" s="1217" t="s">
        <v>107</v>
      </c>
      <c r="Y49" s="1217" t="s">
        <v>4899</v>
      </c>
    </row>
    <row r="50" spans="1:34" ht="18" hidden="1">
      <c r="A50" s="1450">
        <v>44868</v>
      </c>
      <c r="B50" s="1217" t="s">
        <v>1170</v>
      </c>
      <c r="C50" s="1217" t="s">
        <v>3456</v>
      </c>
      <c r="D50" s="1217" t="s">
        <v>3557</v>
      </c>
      <c r="E50" s="1217" t="s">
        <v>3523</v>
      </c>
      <c r="F50" s="1217" t="s">
        <v>3524</v>
      </c>
      <c r="G50" s="1219">
        <f>1100/0.0479</f>
        <v>22964.509394572025</v>
      </c>
      <c r="H50" s="1449" t="s">
        <v>3063</v>
      </c>
      <c r="I50" s="1217" t="s">
        <v>3450</v>
      </c>
      <c r="J50" s="1238"/>
      <c r="K50" s="10" t="e">
        <f t="shared" ca="1" si="12"/>
        <v>#NAME?</v>
      </c>
      <c r="L50" s="10" t="e">
        <f t="shared" ca="1" si="13"/>
        <v>#NAME?</v>
      </c>
      <c r="M50" s="1239" t="e">
        <f ca="1">(22000-K50-L50)*0.7</f>
        <v>#NAME?</v>
      </c>
      <c r="N50" s="1239"/>
      <c r="O50" s="1237"/>
      <c r="P50" s="1239"/>
      <c r="Q50" s="1239"/>
      <c r="R50" s="1239"/>
      <c r="S50" s="1239"/>
      <c r="T50" s="1240" t="e">
        <f t="shared" ca="1" si="0"/>
        <v>#NAME?</v>
      </c>
      <c r="U50" s="1378" t="e">
        <f t="shared" ca="1" si="1"/>
        <v>#NAME?</v>
      </c>
      <c r="W50" s="1217" t="s">
        <v>107</v>
      </c>
      <c r="Y50" s="1217" t="s">
        <v>4900</v>
      </c>
    </row>
    <row r="51" spans="1:34" ht="18" hidden="1">
      <c r="A51" s="1450">
        <v>44868</v>
      </c>
      <c r="B51" s="1217" t="s">
        <v>1170</v>
      </c>
      <c r="C51" s="1217" t="s">
        <v>3456</v>
      </c>
      <c r="D51" s="1217" t="s">
        <v>3474</v>
      </c>
      <c r="E51" s="1217" t="s">
        <v>1798</v>
      </c>
      <c r="F51" s="1217" t="s">
        <v>3629</v>
      </c>
      <c r="G51" s="1219">
        <v>17000</v>
      </c>
      <c r="H51" s="1449" t="s">
        <v>3063</v>
      </c>
      <c r="I51" s="1217" t="s">
        <v>3453</v>
      </c>
      <c r="J51" s="1238"/>
      <c r="M51" s="1239">
        <f>(18000-K51-L51)*0.7</f>
        <v>12600</v>
      </c>
      <c r="N51" s="1239"/>
      <c r="O51" s="1237"/>
      <c r="P51" s="1239"/>
      <c r="Q51" s="1239"/>
      <c r="R51" s="1239"/>
      <c r="S51" s="1239"/>
      <c r="T51" s="1240">
        <f t="shared" si="0"/>
        <v>4400</v>
      </c>
      <c r="U51" s="1378">
        <f t="shared" si="1"/>
        <v>0.25882352941176473</v>
      </c>
      <c r="W51" s="1217" t="s">
        <v>27</v>
      </c>
      <c r="Y51" s="1217" t="s">
        <v>4901</v>
      </c>
    </row>
    <row r="52" spans="1:34" ht="18" hidden="1">
      <c r="A52" s="1450">
        <v>44868</v>
      </c>
      <c r="B52" s="1217" t="s">
        <v>1906</v>
      </c>
      <c r="C52" s="1217"/>
      <c r="D52" s="1217" t="s">
        <v>3919</v>
      </c>
      <c r="E52" s="1217" t="s">
        <v>45</v>
      </c>
      <c r="F52" s="1217" t="s">
        <v>3515</v>
      </c>
      <c r="G52" s="1219">
        <v>33600</v>
      </c>
      <c r="H52" s="1449" t="s">
        <v>3063</v>
      </c>
      <c r="I52" s="1217" t="s">
        <v>3453</v>
      </c>
      <c r="J52" s="1238"/>
      <c r="K52" s="10" t="e">
        <f t="shared" ref="K52:K60" ca="1" si="14">_xludf.IFS(C52="成田机场",3000,C52="羽田机场",1200,D52="NearMe",1000,D52="VIP-limo",G52*0.12)</f>
        <v>#NAME?</v>
      </c>
      <c r="L52" s="10" t="e">
        <f t="shared" ref="L52:L60" ca="1" si="15">_xludf.IFS(C52="成田机场",4000,C52="羽田机场",1000,D52="VIP-limo",0)</f>
        <v>#NAME?</v>
      </c>
      <c r="M52" s="1239"/>
      <c r="N52" s="1239">
        <v>20800</v>
      </c>
      <c r="O52" s="1237"/>
      <c r="P52" s="1239"/>
      <c r="Q52" s="1239"/>
      <c r="R52" s="1239"/>
      <c r="S52" s="1239"/>
      <c r="T52" s="1240" t="e">
        <f t="shared" ca="1" si="0"/>
        <v>#NAME?</v>
      </c>
      <c r="U52" s="1378" t="e">
        <f t="shared" ca="1" si="1"/>
        <v>#NAME?</v>
      </c>
      <c r="W52" s="1217" t="s">
        <v>27</v>
      </c>
      <c r="Y52" s="1217" t="s">
        <v>4902</v>
      </c>
    </row>
    <row r="53" spans="1:34" ht="18" hidden="1">
      <c r="A53" s="1450">
        <v>44868</v>
      </c>
      <c r="B53" s="1217" t="s">
        <v>1906</v>
      </c>
      <c r="C53" s="1217"/>
      <c r="D53" s="1217" t="s">
        <v>3919</v>
      </c>
      <c r="E53" s="1217" t="s">
        <v>2979</v>
      </c>
      <c r="F53" s="1217" t="s">
        <v>3501</v>
      </c>
      <c r="G53" s="1219">
        <v>36000</v>
      </c>
      <c r="H53" s="1449" t="s">
        <v>3063</v>
      </c>
      <c r="I53" s="1217" t="s">
        <v>3453</v>
      </c>
      <c r="J53" s="1238"/>
      <c r="K53" s="10" t="e">
        <f t="shared" ca="1" si="14"/>
        <v>#NAME?</v>
      </c>
      <c r="L53" s="10" t="e">
        <f t="shared" ca="1" si="15"/>
        <v>#NAME?</v>
      </c>
      <c r="M53" s="1239"/>
      <c r="N53" s="1239">
        <v>22100</v>
      </c>
      <c r="O53" s="1237"/>
      <c r="P53" s="1239"/>
      <c r="Q53" s="1239"/>
      <c r="R53" s="1239"/>
      <c r="S53" s="1239"/>
      <c r="T53" s="1240" t="e">
        <f t="shared" ca="1" si="0"/>
        <v>#NAME?</v>
      </c>
      <c r="U53" s="1378" t="e">
        <f t="shared" ca="1" si="1"/>
        <v>#NAME?</v>
      </c>
      <c r="W53" s="1217" t="s">
        <v>27</v>
      </c>
      <c r="Y53" s="1217" t="s">
        <v>4903</v>
      </c>
    </row>
    <row r="54" spans="1:34" ht="18" hidden="1">
      <c r="A54" s="1450">
        <v>44868</v>
      </c>
      <c r="B54" s="1217" t="s">
        <v>1906</v>
      </c>
      <c r="C54" s="1217"/>
      <c r="D54" s="1217" t="s">
        <v>3919</v>
      </c>
      <c r="E54" s="1217" t="s">
        <v>98</v>
      </c>
      <c r="F54" s="1217" t="s">
        <v>3657</v>
      </c>
      <c r="G54" s="1219">
        <v>26400</v>
      </c>
      <c r="H54" s="1449" t="s">
        <v>3063</v>
      </c>
      <c r="I54" s="1217" t="s">
        <v>3453</v>
      </c>
      <c r="J54" s="1238"/>
      <c r="K54" s="10" t="e">
        <f t="shared" ca="1" si="14"/>
        <v>#NAME?</v>
      </c>
      <c r="L54" s="10" t="e">
        <f t="shared" ca="1" si="15"/>
        <v>#NAME?</v>
      </c>
      <c r="M54" s="1239"/>
      <c r="N54" s="1239">
        <v>15600</v>
      </c>
      <c r="O54" s="1237"/>
      <c r="P54" s="1239"/>
      <c r="Q54" s="1239"/>
      <c r="R54" s="1239"/>
      <c r="S54" s="1239"/>
      <c r="T54" s="1240" t="e">
        <f t="shared" ca="1" si="0"/>
        <v>#NAME?</v>
      </c>
      <c r="U54" s="1378" t="e">
        <f t="shared" ca="1" si="1"/>
        <v>#NAME?</v>
      </c>
      <c r="W54" s="1217" t="s">
        <v>27</v>
      </c>
      <c r="Y54" s="1217" t="s">
        <v>4904</v>
      </c>
    </row>
    <row r="55" spans="1:34" ht="18" hidden="1">
      <c r="A55" s="1450">
        <v>44869</v>
      </c>
      <c r="B55" s="1217" t="s">
        <v>570</v>
      </c>
      <c r="C55" s="1217" t="s">
        <v>3456</v>
      </c>
      <c r="D55" s="1217" t="s">
        <v>3452</v>
      </c>
      <c r="E55" s="1217" t="s">
        <v>3448</v>
      </c>
      <c r="F55" s="1217" t="s">
        <v>3457</v>
      </c>
      <c r="G55" s="1219">
        <v>15000</v>
      </c>
      <c r="H55" s="1449" t="s">
        <v>3063</v>
      </c>
      <c r="I55" s="1217" t="s">
        <v>3453</v>
      </c>
      <c r="J55" s="1238"/>
      <c r="K55" s="10" t="e">
        <f t="shared" ca="1" si="14"/>
        <v>#NAME?</v>
      </c>
      <c r="L55" s="10" t="e">
        <f t="shared" ca="1" si="15"/>
        <v>#NAME?</v>
      </c>
      <c r="M55" s="1239"/>
      <c r="N55" s="1239">
        <v>5000</v>
      </c>
      <c r="O55" s="1237"/>
      <c r="P55" s="1239"/>
      <c r="Q55" s="1239"/>
      <c r="R55" s="1239"/>
      <c r="S55" s="1239"/>
      <c r="T55" s="1240" t="e">
        <f t="shared" ca="1" si="0"/>
        <v>#NAME?</v>
      </c>
      <c r="U55" s="1378" t="e">
        <f t="shared" ca="1" si="1"/>
        <v>#NAME?</v>
      </c>
      <c r="W55" s="1217" t="s">
        <v>3508</v>
      </c>
      <c r="Y55" s="1217" t="s">
        <v>4905</v>
      </c>
    </row>
    <row r="56" spans="1:34" ht="18" hidden="1">
      <c r="A56" s="1450">
        <v>44868</v>
      </c>
      <c r="B56" s="1217" t="s">
        <v>1170</v>
      </c>
      <c r="C56" s="1217" t="s">
        <v>3446</v>
      </c>
      <c r="D56" s="1217" t="s">
        <v>3474</v>
      </c>
      <c r="E56" s="1217" t="s">
        <v>110</v>
      </c>
      <c r="F56" s="1217" t="s">
        <v>3471</v>
      </c>
      <c r="G56" s="1219">
        <v>9900</v>
      </c>
      <c r="H56" s="1449" t="s">
        <v>3063</v>
      </c>
      <c r="I56" s="1217" t="s">
        <v>3453</v>
      </c>
      <c r="J56" s="1453"/>
      <c r="K56" s="10" t="e">
        <f t="shared" ca="1" si="14"/>
        <v>#NAME?</v>
      </c>
      <c r="L56" s="10" t="e">
        <f t="shared" ca="1" si="15"/>
        <v>#NAME?</v>
      </c>
      <c r="M56" s="1239"/>
      <c r="N56" s="1239">
        <v>4000</v>
      </c>
      <c r="O56" s="1237"/>
      <c r="P56" s="1239"/>
      <c r="Q56" s="1239"/>
      <c r="R56" s="1239"/>
      <c r="S56" s="1239"/>
      <c r="T56" s="1240" t="e">
        <f t="shared" ca="1" si="0"/>
        <v>#NAME?</v>
      </c>
      <c r="U56" s="1378" t="e">
        <f t="shared" ca="1" si="1"/>
        <v>#NAME?</v>
      </c>
      <c r="W56" s="1217" t="s">
        <v>27</v>
      </c>
      <c r="Y56" s="1217" t="s">
        <v>4906</v>
      </c>
    </row>
    <row r="57" spans="1:34" ht="18" hidden="1">
      <c r="A57" s="1450">
        <v>44868</v>
      </c>
      <c r="B57" s="1217" t="s">
        <v>1170</v>
      </c>
      <c r="C57" s="1217" t="s">
        <v>3456</v>
      </c>
      <c r="D57" s="1217" t="s">
        <v>4907</v>
      </c>
      <c r="E57" s="1217" t="s">
        <v>3523</v>
      </c>
      <c r="F57" s="1217" t="s">
        <v>3524</v>
      </c>
      <c r="G57" s="1219">
        <v>22000</v>
      </c>
      <c r="H57" s="1449" t="s">
        <v>3063</v>
      </c>
      <c r="I57" s="1217" t="s">
        <v>3453</v>
      </c>
      <c r="J57" s="1238"/>
      <c r="K57" s="10" t="e">
        <f t="shared" ca="1" si="14"/>
        <v>#NAME?</v>
      </c>
      <c r="L57" s="10" t="e">
        <f t="shared" ca="1" si="15"/>
        <v>#NAME?</v>
      </c>
      <c r="M57" s="1239" t="e">
        <f ca="1">(16500-K57-L57)*0.7</f>
        <v>#NAME?</v>
      </c>
      <c r="N57" s="1239"/>
      <c r="O57" s="1237"/>
      <c r="P57" s="1239"/>
      <c r="Q57" s="1239"/>
      <c r="R57" s="1239"/>
      <c r="S57" s="1239"/>
      <c r="T57" s="1240" t="e">
        <f t="shared" ca="1" si="0"/>
        <v>#NAME?</v>
      </c>
      <c r="U57" s="1378" t="e">
        <f t="shared" ca="1" si="1"/>
        <v>#NAME?</v>
      </c>
      <c r="W57" s="1217" t="s">
        <v>108</v>
      </c>
      <c r="Y57" s="1217" t="s">
        <v>4908</v>
      </c>
    </row>
    <row r="58" spans="1:34" ht="18" hidden="1">
      <c r="A58" s="1450">
        <v>44868</v>
      </c>
      <c r="B58" s="1217" t="s">
        <v>1170</v>
      </c>
      <c r="C58" s="1217" t="s">
        <v>3446</v>
      </c>
      <c r="D58" s="1217" t="s">
        <v>3521</v>
      </c>
      <c r="E58" s="1217" t="s">
        <v>1540</v>
      </c>
      <c r="F58" s="1217" t="s">
        <v>3457</v>
      </c>
      <c r="G58" s="1219">
        <v>10000</v>
      </c>
      <c r="H58" s="1449" t="s">
        <v>3063</v>
      </c>
      <c r="I58" s="1217" t="s">
        <v>3453</v>
      </c>
      <c r="J58" s="1281"/>
      <c r="K58" s="10" t="e">
        <f t="shared" ca="1" si="14"/>
        <v>#NAME?</v>
      </c>
      <c r="L58" s="10" t="e">
        <f t="shared" ca="1" si="15"/>
        <v>#NAME?</v>
      </c>
      <c r="M58" s="1239"/>
      <c r="N58" s="1239">
        <v>4000</v>
      </c>
      <c r="O58" s="1237"/>
      <c r="P58" s="1239"/>
      <c r="Q58" s="1239"/>
      <c r="R58" s="1239"/>
      <c r="S58" s="1239"/>
      <c r="T58" s="1240" t="e">
        <f t="shared" ca="1" si="0"/>
        <v>#NAME?</v>
      </c>
      <c r="U58" s="1378" t="e">
        <f t="shared" ca="1" si="1"/>
        <v>#NAME?</v>
      </c>
      <c r="W58" s="1217" t="s">
        <v>107</v>
      </c>
      <c r="Y58" s="1217" t="s">
        <v>4909</v>
      </c>
    </row>
    <row r="59" spans="1:34" ht="18">
      <c r="A59" s="1450">
        <v>44868</v>
      </c>
      <c r="B59" s="1217" t="s">
        <v>570</v>
      </c>
      <c r="C59" s="1217" t="s">
        <v>3456</v>
      </c>
      <c r="D59" s="1217" t="s">
        <v>3503</v>
      </c>
      <c r="E59" s="1217" t="s">
        <v>1540</v>
      </c>
      <c r="F59" s="1217" t="s">
        <v>3457</v>
      </c>
      <c r="G59" s="1219">
        <v>20000</v>
      </c>
      <c r="H59" s="1449" t="s">
        <v>3063</v>
      </c>
      <c r="I59" s="1217" t="s">
        <v>3453</v>
      </c>
      <c r="J59" s="1238"/>
      <c r="K59" s="10" t="e">
        <f t="shared" ca="1" si="14"/>
        <v>#NAME?</v>
      </c>
      <c r="L59" s="10" t="e">
        <f t="shared" ca="1" si="15"/>
        <v>#NAME?</v>
      </c>
      <c r="M59" s="1239"/>
      <c r="N59" s="1239">
        <v>5000</v>
      </c>
      <c r="O59" s="1237"/>
      <c r="P59" s="1239"/>
      <c r="Q59" s="1239"/>
      <c r="R59" s="1239"/>
      <c r="S59" s="1239"/>
      <c r="T59" s="1240" t="e">
        <f t="shared" ca="1" si="0"/>
        <v>#NAME?</v>
      </c>
      <c r="U59" s="1378" t="e">
        <f t="shared" ca="1" si="1"/>
        <v>#NAME?</v>
      </c>
      <c r="W59" s="1217" t="s">
        <v>1540</v>
      </c>
      <c r="Y59" s="1217" t="s">
        <v>4910</v>
      </c>
    </row>
    <row r="60" spans="1:34" ht="18">
      <c r="A60" s="1450">
        <v>44868</v>
      </c>
      <c r="B60" s="1217" t="s">
        <v>1170</v>
      </c>
      <c r="C60" s="1217" t="s">
        <v>3456</v>
      </c>
      <c r="D60" s="1217" t="s">
        <v>3503</v>
      </c>
      <c r="E60" s="1217" t="s">
        <v>1540</v>
      </c>
      <c r="F60" s="1217" t="s">
        <v>3457</v>
      </c>
      <c r="G60" s="1219">
        <v>20000</v>
      </c>
      <c r="H60" s="1449" t="s">
        <v>3063</v>
      </c>
      <c r="I60" s="1217" t="s">
        <v>3453</v>
      </c>
      <c r="J60" s="1238"/>
      <c r="K60" s="10" t="e">
        <f t="shared" ca="1" si="14"/>
        <v>#NAME?</v>
      </c>
      <c r="L60" s="10" t="e">
        <f t="shared" ca="1" si="15"/>
        <v>#NAME?</v>
      </c>
      <c r="M60" s="1239"/>
      <c r="N60" s="1239">
        <v>5000</v>
      </c>
      <c r="O60" s="1237"/>
      <c r="P60" s="1239"/>
      <c r="Q60" s="1239"/>
      <c r="R60" s="1239"/>
      <c r="S60" s="1239"/>
      <c r="T60" s="1240" t="e">
        <f t="shared" ca="1" si="0"/>
        <v>#NAME?</v>
      </c>
      <c r="U60" s="1378" t="e">
        <f t="shared" ca="1" si="1"/>
        <v>#NAME?</v>
      </c>
      <c r="V60" s="1260"/>
      <c r="W60" s="1217" t="s">
        <v>1540</v>
      </c>
      <c r="X60" s="1260"/>
      <c r="Y60" s="1217" t="s">
        <v>4911</v>
      </c>
      <c r="Z60" s="1260"/>
      <c r="AA60" s="1260"/>
      <c r="AB60" s="1260"/>
      <c r="AC60" s="1260"/>
      <c r="AD60" s="1260"/>
      <c r="AE60" s="1260"/>
      <c r="AF60" s="1260"/>
      <c r="AG60" s="1260"/>
      <c r="AH60" s="1260"/>
    </row>
    <row r="61" spans="1:34" ht="18" hidden="1">
      <c r="A61" s="1450">
        <v>44868</v>
      </c>
      <c r="B61" s="1217" t="s">
        <v>1906</v>
      </c>
      <c r="C61" s="1217"/>
      <c r="D61" s="1217" t="s">
        <v>4912</v>
      </c>
      <c r="E61" s="1217" t="s">
        <v>55</v>
      </c>
      <c r="F61" s="1217" t="s">
        <v>3512</v>
      </c>
      <c r="G61" s="1219">
        <v>45000</v>
      </c>
      <c r="H61" s="1449" t="s">
        <v>3050</v>
      </c>
      <c r="I61" s="1217" t="s">
        <v>3453</v>
      </c>
      <c r="J61" s="1238"/>
      <c r="K61" s="10">
        <v>4000</v>
      </c>
      <c r="M61" s="1239"/>
      <c r="N61" s="1239">
        <v>21600</v>
      </c>
      <c r="O61" s="1237"/>
      <c r="P61" s="1239"/>
      <c r="Q61" s="1239"/>
      <c r="R61" s="1239"/>
      <c r="S61" s="1239"/>
      <c r="T61" s="1240">
        <f t="shared" si="0"/>
        <v>19400</v>
      </c>
      <c r="U61" s="1378">
        <f t="shared" si="1"/>
        <v>0.43111111111111111</v>
      </c>
      <c r="W61" s="1217" t="s">
        <v>107</v>
      </c>
      <c r="Y61" s="1217" t="s">
        <v>4913</v>
      </c>
    </row>
    <row r="62" spans="1:34" ht="18" hidden="1">
      <c r="A62" s="1450">
        <v>44868</v>
      </c>
      <c r="B62" s="1217" t="s">
        <v>1906</v>
      </c>
      <c r="C62" s="1217"/>
      <c r="D62" s="1217" t="s">
        <v>4912</v>
      </c>
      <c r="E62" s="1217" t="s">
        <v>52</v>
      </c>
      <c r="F62" s="1217" t="s">
        <v>3592</v>
      </c>
      <c r="G62" s="1219">
        <v>35000</v>
      </c>
      <c r="H62" s="1449" t="s">
        <v>3050</v>
      </c>
      <c r="I62" s="1217" t="s">
        <v>3453</v>
      </c>
      <c r="J62" s="1238"/>
      <c r="K62" s="10">
        <v>4000</v>
      </c>
      <c r="M62" s="1239"/>
      <c r="N62" s="1239">
        <v>15000</v>
      </c>
      <c r="O62" s="1237"/>
      <c r="P62" s="1239"/>
      <c r="Q62" s="1239"/>
      <c r="R62" s="1239"/>
      <c r="S62" s="1239"/>
      <c r="T62" s="1240">
        <f t="shared" si="0"/>
        <v>16000</v>
      </c>
      <c r="U62" s="1378">
        <f t="shared" si="1"/>
        <v>0.45714285714285713</v>
      </c>
      <c r="W62" s="1217" t="s">
        <v>107</v>
      </c>
      <c r="Y62" s="1217" t="s">
        <v>4913</v>
      </c>
    </row>
    <row r="63" spans="1:34" ht="18" hidden="1">
      <c r="A63" s="1450">
        <v>44870</v>
      </c>
      <c r="B63" s="1217" t="s">
        <v>570</v>
      </c>
      <c r="C63" s="1217" t="s">
        <v>3456</v>
      </c>
      <c r="D63" s="1217" t="s">
        <v>1553</v>
      </c>
      <c r="E63" s="1217" t="s">
        <v>86</v>
      </c>
      <c r="F63" s="1217" t="s">
        <v>3547</v>
      </c>
      <c r="G63" s="1219">
        <v>26020</v>
      </c>
      <c r="H63" s="1449" t="s">
        <v>3063</v>
      </c>
      <c r="I63" s="1217" t="s">
        <v>3453</v>
      </c>
      <c r="J63" s="1238"/>
      <c r="K63" s="10" t="e">
        <f ca="1">_xludf.IFS(C63="成田机场",3000,C63="羽田机场",1200,D63="NearMe",1000,D63="VIP-limo",G63*0.12)</f>
        <v>#NAME?</v>
      </c>
      <c r="L63" s="10" t="e">
        <f ca="1">_xludf.IFS(C63="成田机场",4000,C63="羽田机场",1000,D63="VIP-limo",0)</f>
        <v>#NAME?</v>
      </c>
      <c r="M63" s="1239"/>
      <c r="N63" s="1239">
        <v>4000</v>
      </c>
      <c r="O63" s="1237"/>
      <c r="P63" s="1239"/>
      <c r="Q63" s="1239"/>
      <c r="R63" s="1239"/>
      <c r="S63" s="1239"/>
      <c r="T63" s="1240" t="e">
        <f t="shared" ca="1" si="0"/>
        <v>#NAME?</v>
      </c>
      <c r="U63" s="1378" t="e">
        <f t="shared" ca="1" si="1"/>
        <v>#NAME?</v>
      </c>
      <c r="W63" s="1217" t="s">
        <v>3508</v>
      </c>
      <c r="Y63" s="1217" t="s">
        <v>4914</v>
      </c>
    </row>
    <row r="64" spans="1:34" ht="18" hidden="1">
      <c r="A64" s="1450">
        <v>44868</v>
      </c>
      <c r="B64" s="1217" t="s">
        <v>3473</v>
      </c>
      <c r="C64" s="1217"/>
      <c r="D64" s="1217" t="s">
        <v>3521</v>
      </c>
      <c r="E64" s="1217" t="s">
        <v>49</v>
      </c>
      <c r="F64" s="1217" t="s">
        <v>3486</v>
      </c>
      <c r="G64" s="1219">
        <v>10000</v>
      </c>
      <c r="H64" s="1449" t="s">
        <v>3063</v>
      </c>
      <c r="I64" s="1217" t="s">
        <v>3453</v>
      </c>
      <c r="J64" s="1238"/>
      <c r="K64" s="10">
        <v>2000</v>
      </c>
      <c r="M64" s="1239">
        <v>3000</v>
      </c>
      <c r="N64" s="1239"/>
      <c r="O64" s="1237"/>
      <c r="P64" s="1239"/>
      <c r="Q64" s="1239"/>
      <c r="R64" s="1239"/>
      <c r="S64" s="1239"/>
      <c r="T64" s="1240">
        <f t="shared" si="0"/>
        <v>5000</v>
      </c>
      <c r="U64" s="1378">
        <f t="shared" si="1"/>
        <v>0.5</v>
      </c>
      <c r="W64" s="1217" t="s">
        <v>107</v>
      </c>
      <c r="Y64" s="1217" t="s">
        <v>4915</v>
      </c>
    </row>
    <row r="65" spans="1:34" ht="18" hidden="1">
      <c r="A65" s="1450">
        <v>44868</v>
      </c>
      <c r="B65" s="1217" t="s">
        <v>1906</v>
      </c>
      <c r="C65" s="1217"/>
      <c r="D65" s="1217" t="s">
        <v>3740</v>
      </c>
      <c r="E65" s="1217" t="s">
        <v>44</v>
      </c>
      <c r="F65" s="1217" t="s">
        <v>3505</v>
      </c>
      <c r="G65" s="1219">
        <v>45000</v>
      </c>
      <c r="H65" s="1449" t="s">
        <v>3063</v>
      </c>
      <c r="I65" s="1217" t="s">
        <v>3453</v>
      </c>
      <c r="J65" s="1238"/>
      <c r="K65" s="10">
        <v>3000</v>
      </c>
      <c r="L65" s="10">
        <v>4000</v>
      </c>
      <c r="M65" s="1239"/>
      <c r="N65" s="1239">
        <v>15000</v>
      </c>
      <c r="O65" s="1237"/>
      <c r="P65" s="1239"/>
      <c r="Q65" s="1239"/>
      <c r="R65" s="1239"/>
      <c r="S65" s="1239"/>
      <c r="T65" s="1240">
        <f t="shared" si="0"/>
        <v>23000</v>
      </c>
      <c r="U65" s="1378">
        <f t="shared" si="1"/>
        <v>0.51111111111111107</v>
      </c>
      <c r="W65" s="1217" t="s">
        <v>107</v>
      </c>
      <c r="Y65" s="1217" t="s">
        <v>4916</v>
      </c>
    </row>
    <row r="66" spans="1:34" ht="18">
      <c r="A66" s="1454">
        <v>44868</v>
      </c>
      <c r="B66" s="1246" t="s">
        <v>570</v>
      </c>
      <c r="C66" s="1246" t="s">
        <v>3446</v>
      </c>
      <c r="D66" s="1246" t="s">
        <v>1238</v>
      </c>
      <c r="E66" s="1246" t="s">
        <v>110</v>
      </c>
      <c r="F66" s="1246" t="s">
        <v>3471</v>
      </c>
      <c r="G66" s="1248">
        <v>15000</v>
      </c>
      <c r="H66" s="1455" t="s">
        <v>3063</v>
      </c>
      <c r="I66" s="1246" t="s">
        <v>3453</v>
      </c>
      <c r="J66" s="1263"/>
      <c r="K66" s="1260" t="e">
        <f t="shared" ref="K66:K68" ca="1" si="16">_xludf.IFS(C66="成田机场",3000,C66="羽田机场",1200,D66="NearMe",1000,D66="VIP-limo",G66*0.12)</f>
        <v>#NAME?</v>
      </c>
      <c r="L66" s="1260" t="e">
        <f t="shared" ref="L66:L68" ca="1" si="17">_xludf.IFS(C66="成田机场",4000,C66="羽田机场",1000,D66="VIP-limo",0)</f>
        <v>#NAME?</v>
      </c>
      <c r="M66" s="1256"/>
      <c r="N66" s="1256">
        <v>4000</v>
      </c>
      <c r="O66" s="1255"/>
      <c r="P66" s="1256"/>
      <c r="Q66" s="1256"/>
      <c r="R66" s="1256"/>
      <c r="S66" s="1256"/>
      <c r="T66" s="1257" t="e">
        <f t="shared" ca="1" si="0"/>
        <v>#NAME?</v>
      </c>
      <c r="U66" s="1387" t="e">
        <f t="shared" ca="1" si="1"/>
        <v>#NAME?</v>
      </c>
      <c r="V66" s="1260"/>
      <c r="W66" s="1246" t="s">
        <v>1540</v>
      </c>
      <c r="X66" s="1260"/>
      <c r="Y66" s="1246" t="s">
        <v>4917</v>
      </c>
      <c r="Z66" s="1260"/>
      <c r="AA66" s="1260"/>
      <c r="AB66" s="1260"/>
      <c r="AC66" s="1260"/>
      <c r="AD66" s="1260"/>
      <c r="AE66" s="1260"/>
      <c r="AF66" s="1260"/>
      <c r="AG66" s="1260"/>
      <c r="AH66" s="1260"/>
    </row>
    <row r="67" spans="1:34" ht="18">
      <c r="A67" s="1450">
        <v>44869</v>
      </c>
      <c r="B67" s="1217" t="s">
        <v>570</v>
      </c>
      <c r="C67" s="1217" t="s">
        <v>3456</v>
      </c>
      <c r="D67" s="1217" t="s">
        <v>3503</v>
      </c>
      <c r="E67" s="1217" t="s">
        <v>3523</v>
      </c>
      <c r="F67" s="1217" t="s">
        <v>3524</v>
      </c>
      <c r="G67" s="1219">
        <v>16000</v>
      </c>
      <c r="H67" s="1449" t="s">
        <v>3063</v>
      </c>
      <c r="I67" s="1217" t="s">
        <v>3453</v>
      </c>
      <c r="J67" s="1453"/>
      <c r="K67" s="10" t="e">
        <f t="shared" ca="1" si="16"/>
        <v>#NAME?</v>
      </c>
      <c r="L67" s="10" t="e">
        <f t="shared" ca="1" si="17"/>
        <v>#NAME?</v>
      </c>
      <c r="M67" s="1239" t="e">
        <f ca="1">(16500-K67-L67)*0.7</f>
        <v>#NAME?</v>
      </c>
      <c r="N67" s="1239"/>
      <c r="O67" s="1237"/>
      <c r="P67" s="1239"/>
      <c r="Q67" s="1239"/>
      <c r="R67" s="1239"/>
      <c r="S67" s="1239"/>
      <c r="T67" s="1240" t="e">
        <f t="shared" ca="1" si="0"/>
        <v>#NAME?</v>
      </c>
      <c r="U67" s="1378" t="e">
        <f t="shared" ca="1" si="1"/>
        <v>#NAME?</v>
      </c>
      <c r="W67" s="1217" t="s">
        <v>1540</v>
      </c>
      <c r="Y67" s="1217" t="s">
        <v>4918</v>
      </c>
    </row>
    <row r="68" spans="1:34" ht="18">
      <c r="A68" s="1450">
        <v>44869</v>
      </c>
      <c r="B68" s="1217" t="s">
        <v>1170</v>
      </c>
      <c r="C68" s="1217" t="s">
        <v>3456</v>
      </c>
      <c r="D68" s="1217" t="s">
        <v>1238</v>
      </c>
      <c r="E68" s="1217" t="s">
        <v>1540</v>
      </c>
      <c r="F68" s="1217" t="s">
        <v>3471</v>
      </c>
      <c r="G68" s="1219">
        <v>15000</v>
      </c>
      <c r="H68" s="1449" t="s">
        <v>3063</v>
      </c>
      <c r="I68" s="1217" t="s">
        <v>3453</v>
      </c>
      <c r="J68" s="1238"/>
      <c r="K68" s="10" t="e">
        <f t="shared" ca="1" si="16"/>
        <v>#NAME?</v>
      </c>
      <c r="L68" s="10" t="e">
        <f t="shared" ca="1" si="17"/>
        <v>#NAME?</v>
      </c>
      <c r="M68" s="1239"/>
      <c r="N68" s="1239">
        <v>5000</v>
      </c>
      <c r="O68" s="1237"/>
      <c r="P68" s="1239"/>
      <c r="Q68" s="1239"/>
      <c r="R68" s="1239"/>
      <c r="S68" s="1239"/>
      <c r="T68" s="1240" t="e">
        <f t="shared" ca="1" si="0"/>
        <v>#NAME?</v>
      </c>
      <c r="U68" s="1378" t="e">
        <f t="shared" ca="1" si="1"/>
        <v>#NAME?</v>
      </c>
      <c r="W68" s="1217" t="s">
        <v>1540</v>
      </c>
      <c r="Y68" s="1217" t="s">
        <v>4919</v>
      </c>
    </row>
    <row r="69" spans="1:34" ht="18" hidden="1">
      <c r="A69" s="1450">
        <v>44871</v>
      </c>
      <c r="B69" s="1217" t="s">
        <v>1906</v>
      </c>
      <c r="C69" s="1217"/>
      <c r="D69" s="1217" t="s">
        <v>1553</v>
      </c>
      <c r="E69" s="1217" t="s">
        <v>1706</v>
      </c>
      <c r="F69" s="1217" t="s">
        <v>3457</v>
      </c>
      <c r="G69" s="1219">
        <v>42940</v>
      </c>
      <c r="H69" s="1449" t="s">
        <v>3063</v>
      </c>
      <c r="I69" s="1217" t="s">
        <v>3453</v>
      </c>
      <c r="J69" s="1238"/>
      <c r="K69" s="10">
        <v>3000</v>
      </c>
      <c r="L69" s="10">
        <v>4000</v>
      </c>
      <c r="M69" s="1239"/>
      <c r="N69" s="1239">
        <v>15000</v>
      </c>
      <c r="O69" s="1237"/>
      <c r="P69" s="1239"/>
      <c r="Q69" s="1239"/>
      <c r="R69" s="1239"/>
      <c r="S69" s="1239"/>
      <c r="T69" s="1240">
        <f t="shared" si="0"/>
        <v>20940</v>
      </c>
      <c r="U69" s="1378">
        <f t="shared" si="1"/>
        <v>0.48765719608756403</v>
      </c>
      <c r="W69" s="1217" t="s">
        <v>3508</v>
      </c>
      <c r="Y69" s="1217" t="s">
        <v>4920</v>
      </c>
    </row>
    <row r="70" spans="1:34" ht="18">
      <c r="A70" s="1450">
        <v>44869</v>
      </c>
      <c r="B70" s="1217" t="s">
        <v>1170</v>
      </c>
      <c r="C70" s="1217" t="s">
        <v>3456</v>
      </c>
      <c r="D70" s="1217" t="s">
        <v>3503</v>
      </c>
      <c r="E70" s="1217" t="s">
        <v>34</v>
      </c>
      <c r="F70" s="1217" t="s">
        <v>3626</v>
      </c>
      <c r="G70" s="1219">
        <v>16000</v>
      </c>
      <c r="H70" s="1449" t="s">
        <v>3063</v>
      </c>
      <c r="I70" s="1217" t="s">
        <v>3453</v>
      </c>
      <c r="J70" s="1238"/>
      <c r="K70" s="10" t="e">
        <f t="shared" ref="K70:K82" ca="1" si="18">_xludf.IFS(C70="成田机场",3000,C70="羽田机场",1200,D70="NearMe",1000,D70="VIP-limo",G70*0.12)</f>
        <v>#NAME?</v>
      </c>
      <c r="L70" s="10" t="e">
        <f t="shared" ref="L70:L80" ca="1" si="19">_xludf.IFS(C70="成田机场",4000,C70="羽田机场",1000,D70="VIP-limo",0)</f>
        <v>#NAME?</v>
      </c>
      <c r="M70" s="1239" t="e">
        <f ca="1">(15000-K70-L70)*0.7</f>
        <v>#NAME?</v>
      </c>
      <c r="N70" s="1239"/>
      <c r="O70" s="1237"/>
      <c r="P70" s="1239"/>
      <c r="Q70" s="1239"/>
      <c r="R70" s="1239"/>
      <c r="S70" s="1239"/>
      <c r="T70" s="1240" t="e">
        <f t="shared" ca="1" si="0"/>
        <v>#NAME?</v>
      </c>
      <c r="U70" s="1378" t="e">
        <f t="shared" ca="1" si="1"/>
        <v>#NAME?</v>
      </c>
      <c r="W70" s="1217" t="s">
        <v>1540</v>
      </c>
      <c r="Y70" s="1217" t="s">
        <v>4921</v>
      </c>
    </row>
    <row r="71" spans="1:34" ht="18">
      <c r="A71" s="1450">
        <v>44869</v>
      </c>
      <c r="B71" s="1217" t="s">
        <v>570</v>
      </c>
      <c r="C71" s="1217" t="s">
        <v>3456</v>
      </c>
      <c r="D71" s="1217" t="s">
        <v>3503</v>
      </c>
      <c r="E71" s="1217" t="s">
        <v>34</v>
      </c>
      <c r="F71" s="1217" t="s">
        <v>3626</v>
      </c>
      <c r="G71" s="1219">
        <v>16000</v>
      </c>
      <c r="H71" s="1449" t="s">
        <v>3063</v>
      </c>
      <c r="I71" s="1217" t="s">
        <v>3453</v>
      </c>
      <c r="J71" s="1238"/>
      <c r="K71" s="10" t="e">
        <f t="shared" ca="1" si="18"/>
        <v>#NAME?</v>
      </c>
      <c r="L71" s="10" t="e">
        <f t="shared" ca="1" si="19"/>
        <v>#NAME?</v>
      </c>
      <c r="M71" s="1239">
        <v>5600</v>
      </c>
      <c r="N71" s="1239"/>
      <c r="O71" s="1237"/>
      <c r="P71" s="1239"/>
      <c r="Q71" s="1239"/>
      <c r="R71" s="1239"/>
      <c r="S71" s="1239"/>
      <c r="T71" s="1240" t="e">
        <f t="shared" ca="1" si="0"/>
        <v>#NAME?</v>
      </c>
      <c r="U71" s="1378" t="e">
        <f t="shared" ca="1" si="1"/>
        <v>#NAME?</v>
      </c>
      <c r="W71" s="1217" t="s">
        <v>1540</v>
      </c>
      <c r="Y71" s="1217" t="s">
        <v>4922</v>
      </c>
    </row>
    <row r="72" spans="1:34" ht="18">
      <c r="A72" s="1450">
        <v>44869</v>
      </c>
      <c r="B72" s="1217" t="s">
        <v>570</v>
      </c>
      <c r="C72" s="1217" t="s">
        <v>3456</v>
      </c>
      <c r="D72" s="1217" t="s">
        <v>3503</v>
      </c>
      <c r="E72" s="1217" t="s">
        <v>1540</v>
      </c>
      <c r="F72" s="666" t="s">
        <v>3471</v>
      </c>
      <c r="G72" s="1219">
        <v>16000</v>
      </c>
      <c r="H72" s="1449" t="s">
        <v>3063</v>
      </c>
      <c r="I72" s="1217" t="s">
        <v>3453</v>
      </c>
      <c r="J72" s="1281"/>
      <c r="K72" s="10" t="e">
        <f t="shared" ca="1" si="18"/>
        <v>#NAME?</v>
      </c>
      <c r="L72" s="10" t="e">
        <f t="shared" ca="1" si="19"/>
        <v>#NAME?</v>
      </c>
      <c r="M72" s="1239"/>
      <c r="N72" s="1239">
        <v>5000</v>
      </c>
      <c r="O72" s="1237"/>
      <c r="P72" s="1239"/>
      <c r="Q72" s="1239"/>
      <c r="R72" s="1239"/>
      <c r="S72" s="1239"/>
      <c r="T72" s="1240" t="e">
        <f t="shared" ca="1" si="0"/>
        <v>#NAME?</v>
      </c>
      <c r="U72" s="1378" t="e">
        <f t="shared" ca="1" si="1"/>
        <v>#NAME?</v>
      </c>
      <c r="W72" s="1217" t="s">
        <v>1540</v>
      </c>
      <c r="Y72" s="1217" t="s">
        <v>4923</v>
      </c>
    </row>
    <row r="73" spans="1:34" ht="18" hidden="1">
      <c r="A73" s="1450">
        <v>44869</v>
      </c>
      <c r="B73" s="1217" t="s">
        <v>1170</v>
      </c>
      <c r="C73" s="1217" t="s">
        <v>3456</v>
      </c>
      <c r="D73" s="1217" t="s">
        <v>3474</v>
      </c>
      <c r="E73" s="1217" t="s">
        <v>60</v>
      </c>
      <c r="F73" s="666" t="s">
        <v>3517</v>
      </c>
      <c r="G73" s="1219">
        <v>17000</v>
      </c>
      <c r="H73" s="1449" t="s">
        <v>3063</v>
      </c>
      <c r="I73" s="1217" t="s">
        <v>3453</v>
      </c>
      <c r="J73" s="1243"/>
      <c r="K73" s="10" t="e">
        <f t="shared" ca="1" si="18"/>
        <v>#NAME?</v>
      </c>
      <c r="L73" s="10" t="e">
        <f t="shared" ca="1" si="19"/>
        <v>#NAME?</v>
      </c>
      <c r="M73" s="1239" t="e">
        <f t="shared" ref="M73:M74" ca="1" si="20">(15000-K73-L73)*0.7</f>
        <v>#NAME?</v>
      </c>
      <c r="N73" s="1239"/>
      <c r="O73" s="1237"/>
      <c r="P73" s="1239"/>
      <c r="Q73" s="1239"/>
      <c r="R73" s="1239"/>
      <c r="S73" s="1239"/>
      <c r="T73" s="1240" t="e">
        <f t="shared" ca="1" si="0"/>
        <v>#NAME?</v>
      </c>
      <c r="U73" s="1378" t="e">
        <f t="shared" ca="1" si="1"/>
        <v>#NAME?</v>
      </c>
      <c r="W73" s="1217" t="s">
        <v>27</v>
      </c>
      <c r="Y73" s="1217" t="s">
        <v>4924</v>
      </c>
    </row>
    <row r="74" spans="1:34" ht="18" hidden="1">
      <c r="A74" s="1450">
        <v>44869</v>
      </c>
      <c r="B74" s="1217" t="s">
        <v>570</v>
      </c>
      <c r="C74" s="1217" t="s">
        <v>3456</v>
      </c>
      <c r="D74" s="1217" t="s">
        <v>3474</v>
      </c>
      <c r="E74" s="1217" t="s">
        <v>60</v>
      </c>
      <c r="F74" s="1261" t="s">
        <v>3517</v>
      </c>
      <c r="G74" s="1219">
        <v>17000</v>
      </c>
      <c r="H74" s="1449" t="s">
        <v>3063</v>
      </c>
      <c r="I74" s="1217" t="s">
        <v>3453</v>
      </c>
      <c r="J74" s="1238"/>
      <c r="K74" s="10" t="e">
        <f t="shared" ca="1" si="18"/>
        <v>#NAME?</v>
      </c>
      <c r="L74" s="10" t="e">
        <f t="shared" ca="1" si="19"/>
        <v>#NAME?</v>
      </c>
      <c r="M74" s="1239" t="e">
        <f t="shared" ca="1" si="20"/>
        <v>#NAME?</v>
      </c>
      <c r="N74" s="1239"/>
      <c r="O74" s="1237"/>
      <c r="P74" s="1239"/>
      <c r="Q74" s="1239"/>
      <c r="R74" s="1239"/>
      <c r="S74" s="1239"/>
      <c r="T74" s="1240" t="e">
        <f t="shared" ca="1" si="0"/>
        <v>#NAME?</v>
      </c>
      <c r="U74" s="1378" t="e">
        <f t="shared" ca="1" si="1"/>
        <v>#NAME?</v>
      </c>
      <c r="W74" s="1217" t="s">
        <v>27</v>
      </c>
      <c r="Y74" s="1217" t="s">
        <v>4925</v>
      </c>
    </row>
    <row r="75" spans="1:34" ht="18" hidden="1">
      <c r="A75" s="1450">
        <v>44869</v>
      </c>
      <c r="B75" s="1217" t="s">
        <v>1906</v>
      </c>
      <c r="C75" s="1217"/>
      <c r="D75" s="1217" t="s">
        <v>3919</v>
      </c>
      <c r="E75" s="1217" t="s">
        <v>49</v>
      </c>
      <c r="F75" s="1217" t="s">
        <v>3486</v>
      </c>
      <c r="G75" s="1219">
        <v>33600</v>
      </c>
      <c r="H75" s="1449" t="s">
        <v>3063</v>
      </c>
      <c r="I75" s="1217" t="s">
        <v>3453</v>
      </c>
      <c r="J75" s="1238"/>
      <c r="K75" s="10" t="e">
        <f t="shared" ca="1" si="18"/>
        <v>#NAME?</v>
      </c>
      <c r="L75" s="10" t="e">
        <f t="shared" ca="1" si="19"/>
        <v>#NAME?</v>
      </c>
      <c r="M75" s="1239" t="e">
        <f t="shared" ref="M75:M76" ca="1" si="21">(G75-K75-L75)*0.7</f>
        <v>#NAME?</v>
      </c>
      <c r="N75" s="1239"/>
      <c r="O75" s="1237"/>
      <c r="P75" s="1239"/>
      <c r="Q75" s="1239"/>
      <c r="R75" s="1239"/>
      <c r="S75" s="1239"/>
      <c r="T75" s="1240" t="e">
        <f t="shared" ca="1" si="0"/>
        <v>#NAME?</v>
      </c>
      <c r="U75" s="1378" t="e">
        <f t="shared" ca="1" si="1"/>
        <v>#NAME?</v>
      </c>
      <c r="W75" s="1217" t="s">
        <v>27</v>
      </c>
      <c r="Y75" s="1217" t="s">
        <v>4926</v>
      </c>
    </row>
    <row r="76" spans="1:34" ht="18" hidden="1">
      <c r="A76" s="1450">
        <v>44869</v>
      </c>
      <c r="B76" s="1217" t="s">
        <v>1906</v>
      </c>
      <c r="C76" s="1217"/>
      <c r="D76" s="1217" t="s">
        <v>3919</v>
      </c>
      <c r="E76" s="1217" t="s">
        <v>1798</v>
      </c>
      <c r="F76" s="1217" t="s">
        <v>3629</v>
      </c>
      <c r="G76" s="1219">
        <v>19200</v>
      </c>
      <c r="H76" s="1449" t="s">
        <v>3063</v>
      </c>
      <c r="I76" s="1217" t="s">
        <v>3453</v>
      </c>
      <c r="J76" s="1281"/>
      <c r="K76" s="10" t="e">
        <f t="shared" ca="1" si="18"/>
        <v>#NAME?</v>
      </c>
      <c r="L76" s="10" t="e">
        <f t="shared" ca="1" si="19"/>
        <v>#NAME?</v>
      </c>
      <c r="M76" s="1239" t="e">
        <f t="shared" ca="1" si="21"/>
        <v>#NAME?</v>
      </c>
      <c r="N76" s="1239"/>
      <c r="O76" s="1237"/>
      <c r="P76" s="1239"/>
      <c r="Q76" s="1239"/>
      <c r="R76" s="1239"/>
      <c r="S76" s="1239"/>
      <c r="T76" s="1240" t="e">
        <f t="shared" ca="1" si="0"/>
        <v>#NAME?</v>
      </c>
      <c r="U76" s="1378" t="e">
        <f t="shared" ca="1" si="1"/>
        <v>#NAME?</v>
      </c>
      <c r="V76" s="1260"/>
      <c r="W76" s="1217" t="s">
        <v>27</v>
      </c>
      <c r="X76" s="1260"/>
      <c r="Y76" s="1217" t="s">
        <v>4927</v>
      </c>
      <c r="Z76" s="1260"/>
      <c r="AA76" s="1260"/>
      <c r="AB76" s="1260"/>
      <c r="AC76" s="1260"/>
      <c r="AD76" s="1260"/>
      <c r="AE76" s="1260"/>
      <c r="AF76" s="1260"/>
      <c r="AG76" s="1260"/>
      <c r="AH76" s="1260"/>
    </row>
    <row r="77" spans="1:34" ht="18" hidden="1">
      <c r="A77" s="1450">
        <v>44869</v>
      </c>
      <c r="B77" s="1217" t="s">
        <v>570</v>
      </c>
      <c r="C77" s="1217" t="s">
        <v>3456</v>
      </c>
      <c r="D77" s="1217" t="s">
        <v>3807</v>
      </c>
      <c r="E77" s="1217" t="s">
        <v>34</v>
      </c>
      <c r="F77" s="1217" t="s">
        <v>3626</v>
      </c>
      <c r="G77" s="1219">
        <v>20000</v>
      </c>
      <c r="H77" s="1449" t="s">
        <v>3060</v>
      </c>
      <c r="I77" s="1217" t="s">
        <v>3453</v>
      </c>
      <c r="J77" s="666">
        <v>2000</v>
      </c>
      <c r="K77" s="10" t="e">
        <f t="shared" ca="1" si="18"/>
        <v>#NAME?</v>
      </c>
      <c r="L77" s="10" t="e">
        <f t="shared" ca="1" si="19"/>
        <v>#NAME?</v>
      </c>
      <c r="M77" s="1239">
        <v>5600</v>
      </c>
      <c r="N77" s="1239"/>
      <c r="O77" s="1237"/>
      <c r="P77" s="1239"/>
      <c r="Q77" s="1239"/>
      <c r="R77" s="1239"/>
      <c r="S77" s="1239"/>
      <c r="T77" s="1240" t="e">
        <f t="shared" ca="1" si="0"/>
        <v>#NAME?</v>
      </c>
      <c r="U77" s="1378" t="e">
        <f t="shared" ca="1" si="1"/>
        <v>#NAME?</v>
      </c>
      <c r="W77" s="1217" t="s">
        <v>105</v>
      </c>
      <c r="Y77" s="1217" t="s">
        <v>4928</v>
      </c>
    </row>
    <row r="78" spans="1:34" ht="18" hidden="1">
      <c r="A78" s="1450">
        <v>44869</v>
      </c>
      <c r="B78" s="1217" t="s">
        <v>1906</v>
      </c>
      <c r="C78" s="1217"/>
      <c r="D78" s="1217" t="s">
        <v>3919</v>
      </c>
      <c r="E78" s="1217" t="s">
        <v>2979</v>
      </c>
      <c r="F78" s="1217" t="s">
        <v>3501</v>
      </c>
      <c r="G78" s="1219">
        <v>40800</v>
      </c>
      <c r="H78" s="1449" t="s">
        <v>3063</v>
      </c>
      <c r="I78" s="1217" t="s">
        <v>3453</v>
      </c>
      <c r="J78" s="1238"/>
      <c r="K78" s="10" t="e">
        <f t="shared" ca="1" si="18"/>
        <v>#NAME?</v>
      </c>
      <c r="L78" s="10" t="e">
        <f t="shared" ca="1" si="19"/>
        <v>#NAME?</v>
      </c>
      <c r="M78" s="1239"/>
      <c r="N78" s="1239">
        <v>24700</v>
      </c>
      <c r="O78" s="1237"/>
      <c r="P78" s="1239"/>
      <c r="Q78" s="1239"/>
      <c r="R78" s="1239"/>
      <c r="S78" s="1239"/>
      <c r="T78" s="1240" t="e">
        <f t="shared" ca="1" si="0"/>
        <v>#NAME?</v>
      </c>
      <c r="U78" s="1378" t="e">
        <f t="shared" ca="1" si="1"/>
        <v>#NAME?</v>
      </c>
      <c r="W78" s="1217" t="s">
        <v>27</v>
      </c>
      <c r="Y78" s="1217" t="s">
        <v>4929</v>
      </c>
    </row>
    <row r="79" spans="1:34" ht="18" hidden="1">
      <c r="A79" s="1450">
        <v>44869</v>
      </c>
      <c r="B79" s="1217" t="s">
        <v>570</v>
      </c>
      <c r="C79" s="1217" t="s">
        <v>3456</v>
      </c>
      <c r="D79" s="1217" t="s">
        <v>4367</v>
      </c>
      <c r="E79" s="1217" t="s">
        <v>40</v>
      </c>
      <c r="F79" s="1217" t="s">
        <v>3449</v>
      </c>
      <c r="G79" s="1219">
        <v>25000</v>
      </c>
      <c r="H79" s="1449" t="s">
        <v>3063</v>
      </c>
      <c r="I79" s="1217" t="s">
        <v>3453</v>
      </c>
      <c r="J79" s="1238"/>
      <c r="K79" s="10" t="e">
        <f t="shared" ca="1" si="18"/>
        <v>#NAME?</v>
      </c>
      <c r="L79" s="10" t="e">
        <f t="shared" ca="1" si="19"/>
        <v>#NAME?</v>
      </c>
      <c r="M79" s="1239" t="e">
        <f ca="1">(22000-K79-L79)*0.7</f>
        <v>#NAME?</v>
      </c>
      <c r="N79" s="1239"/>
      <c r="O79" s="1237"/>
      <c r="P79" s="1239"/>
      <c r="Q79" s="1239"/>
      <c r="R79" s="1239"/>
      <c r="S79" s="1239"/>
      <c r="T79" s="1240" t="e">
        <f t="shared" ca="1" si="0"/>
        <v>#NAME?</v>
      </c>
      <c r="U79" s="1378" t="e">
        <f t="shared" ca="1" si="1"/>
        <v>#NAME?</v>
      </c>
      <c r="W79" s="1217" t="s">
        <v>108</v>
      </c>
      <c r="Y79" s="1217" t="s">
        <v>4930</v>
      </c>
    </row>
    <row r="80" spans="1:34" ht="18" hidden="1">
      <c r="A80" s="1450">
        <v>44869</v>
      </c>
      <c r="B80" s="1217" t="s">
        <v>570</v>
      </c>
      <c r="C80" s="1217" t="s">
        <v>3456</v>
      </c>
      <c r="D80" s="1217" t="s">
        <v>2499</v>
      </c>
      <c r="E80" s="1217" t="s">
        <v>60</v>
      </c>
      <c r="F80" s="1217" t="s">
        <v>3517</v>
      </c>
      <c r="G80" s="1219">
        <v>18000</v>
      </c>
      <c r="H80" s="1449" t="s">
        <v>3063</v>
      </c>
      <c r="I80" s="1217" t="s">
        <v>3453</v>
      </c>
      <c r="J80" s="1238"/>
      <c r="K80" s="10" t="e">
        <f t="shared" ca="1" si="18"/>
        <v>#NAME?</v>
      </c>
      <c r="L80" s="10" t="e">
        <f t="shared" ca="1" si="19"/>
        <v>#NAME?</v>
      </c>
      <c r="M80" s="1239" t="e">
        <f ca="1">(15000-K80-L80)*0.7</f>
        <v>#NAME?</v>
      </c>
      <c r="N80" s="1239"/>
      <c r="O80" s="1237"/>
      <c r="P80" s="1239"/>
      <c r="Q80" s="1239"/>
      <c r="R80" s="1239"/>
      <c r="S80" s="1239"/>
      <c r="T80" s="1240" t="e">
        <f t="shared" ca="1" si="0"/>
        <v>#NAME?</v>
      </c>
      <c r="U80" s="1378" t="e">
        <f t="shared" ca="1" si="1"/>
        <v>#NAME?</v>
      </c>
      <c r="W80" s="1217" t="s">
        <v>102</v>
      </c>
      <c r="Y80" s="1217" t="s">
        <v>4931</v>
      </c>
    </row>
    <row r="81" spans="1:34" ht="18" hidden="1">
      <c r="A81" s="1450">
        <v>44869</v>
      </c>
      <c r="B81" s="1217" t="s">
        <v>3473</v>
      </c>
      <c r="C81" s="1217"/>
      <c r="D81" s="1217" t="s">
        <v>3570</v>
      </c>
      <c r="E81" s="1217" t="s">
        <v>86</v>
      </c>
      <c r="F81" s="1217" t="s">
        <v>3547</v>
      </c>
      <c r="G81" s="1219">
        <v>8500</v>
      </c>
      <c r="H81" s="1449" t="s">
        <v>3063</v>
      </c>
      <c r="I81" s="1217" t="s">
        <v>3453</v>
      </c>
      <c r="J81" s="1238"/>
      <c r="K81" s="10" t="e">
        <f t="shared" ca="1" si="18"/>
        <v>#NAME?</v>
      </c>
      <c r="M81" s="1239"/>
      <c r="N81" s="1239">
        <v>4300</v>
      </c>
      <c r="O81" s="1237"/>
      <c r="P81" s="1239"/>
      <c r="Q81" s="1239"/>
      <c r="R81" s="1239"/>
      <c r="S81" s="1239"/>
      <c r="T81" s="1240" t="e">
        <f t="shared" ca="1" si="0"/>
        <v>#NAME?</v>
      </c>
      <c r="U81" s="1378" t="e">
        <f t="shared" ca="1" si="1"/>
        <v>#NAME?</v>
      </c>
      <c r="W81" s="1217" t="s">
        <v>3572</v>
      </c>
      <c r="Y81" s="1217" t="s">
        <v>4932</v>
      </c>
    </row>
    <row r="82" spans="1:34" ht="18" hidden="1">
      <c r="A82" s="1450">
        <v>44869</v>
      </c>
      <c r="B82" s="1217" t="s">
        <v>3473</v>
      </c>
      <c r="C82" s="1217"/>
      <c r="D82" s="1217" t="s">
        <v>3570</v>
      </c>
      <c r="E82" s="1217" t="s">
        <v>86</v>
      </c>
      <c r="F82" s="1217" t="s">
        <v>3547</v>
      </c>
      <c r="G82" s="1219">
        <v>8500</v>
      </c>
      <c r="H82" s="1449" t="s">
        <v>3063</v>
      </c>
      <c r="I82" s="1217" t="s">
        <v>3453</v>
      </c>
      <c r="J82" s="1238"/>
      <c r="K82" s="10" t="e">
        <f t="shared" ca="1" si="18"/>
        <v>#NAME?</v>
      </c>
      <c r="M82" s="1239"/>
      <c r="N82" s="1239">
        <v>4300</v>
      </c>
      <c r="O82" s="1237"/>
      <c r="P82" s="1239"/>
      <c r="Q82" s="1239"/>
      <c r="R82" s="1239"/>
      <c r="S82" s="1239"/>
      <c r="T82" s="1240" t="e">
        <f t="shared" ca="1" si="0"/>
        <v>#NAME?</v>
      </c>
      <c r="U82" s="1378" t="e">
        <f t="shared" ca="1" si="1"/>
        <v>#NAME?</v>
      </c>
      <c r="W82" s="1217" t="s">
        <v>3572</v>
      </c>
      <c r="Y82" s="1217" t="s">
        <v>4933</v>
      </c>
    </row>
    <row r="83" spans="1:34" ht="18" hidden="1">
      <c r="A83" s="1450">
        <v>44869</v>
      </c>
      <c r="B83" s="1217" t="s">
        <v>3473</v>
      </c>
      <c r="C83" s="1217"/>
      <c r="D83" s="1217" t="s">
        <v>3521</v>
      </c>
      <c r="E83" s="1217" t="s">
        <v>40</v>
      </c>
      <c r="F83" s="666" t="s">
        <v>3449</v>
      </c>
      <c r="G83" s="1219">
        <v>10000</v>
      </c>
      <c r="H83" s="1449" t="s">
        <v>3063</v>
      </c>
      <c r="I83" s="1217" t="s">
        <v>3453</v>
      </c>
      <c r="J83" s="1238"/>
      <c r="K83" s="10">
        <v>2000</v>
      </c>
      <c r="M83" s="1239">
        <f>(8000-K83-L83)*0.7</f>
        <v>4200</v>
      </c>
      <c r="N83" s="1239"/>
      <c r="O83" s="1237"/>
      <c r="P83" s="1239"/>
      <c r="Q83" s="1239"/>
      <c r="R83" s="1239"/>
      <c r="S83" s="1239"/>
      <c r="T83" s="1240">
        <f t="shared" si="0"/>
        <v>3800</v>
      </c>
      <c r="U83" s="1378">
        <f t="shared" si="1"/>
        <v>0.38</v>
      </c>
      <c r="W83" s="1217" t="s">
        <v>107</v>
      </c>
      <c r="Y83" s="1217" t="s">
        <v>4934</v>
      </c>
    </row>
    <row r="84" spans="1:34" ht="18" hidden="1">
      <c r="A84" s="1450">
        <v>44869</v>
      </c>
      <c r="B84" s="1217" t="s">
        <v>3473</v>
      </c>
      <c r="C84" s="1217"/>
      <c r="D84" s="1217" t="s">
        <v>3570</v>
      </c>
      <c r="E84" s="1217" t="s">
        <v>52</v>
      </c>
      <c r="F84" s="666" t="s">
        <v>3592</v>
      </c>
      <c r="G84" s="1219">
        <v>11000</v>
      </c>
      <c r="H84" s="1449" t="s">
        <v>3063</v>
      </c>
      <c r="I84" s="1217" t="s">
        <v>3453</v>
      </c>
      <c r="J84" s="1238"/>
      <c r="K84" s="10" t="e">
        <f t="shared" ref="K84:K89" ca="1" si="22">_xludf.IFS(C84="成田机场",3000,C84="羽田机场",1200,D84="NearMe",1000,D84="VIP-limo",G84*0.12)</f>
        <v>#NAME?</v>
      </c>
      <c r="M84" s="1239"/>
      <c r="N84" s="1239">
        <v>5300</v>
      </c>
      <c r="O84" s="1237"/>
      <c r="P84" s="1239"/>
      <c r="Q84" s="1239"/>
      <c r="R84" s="1239"/>
      <c r="S84" s="1239"/>
      <c r="T84" s="1240" t="e">
        <f t="shared" ca="1" si="0"/>
        <v>#NAME?</v>
      </c>
      <c r="U84" s="1378" t="e">
        <f t="shared" ca="1" si="1"/>
        <v>#NAME?</v>
      </c>
      <c r="W84" s="1217" t="s">
        <v>3572</v>
      </c>
      <c r="Y84" s="1217" t="s">
        <v>4935</v>
      </c>
    </row>
    <row r="85" spans="1:34" ht="18" hidden="1">
      <c r="A85" s="1450">
        <v>44869</v>
      </c>
      <c r="B85" s="1217" t="s">
        <v>3473</v>
      </c>
      <c r="C85" s="1217"/>
      <c r="D85" s="1217" t="s">
        <v>3570</v>
      </c>
      <c r="E85" s="1217" t="s">
        <v>55</v>
      </c>
      <c r="F85" s="1261" t="s">
        <v>3512</v>
      </c>
      <c r="G85" s="1219">
        <v>11000</v>
      </c>
      <c r="H85" s="1449" t="s">
        <v>3063</v>
      </c>
      <c r="I85" s="1217" t="s">
        <v>3453</v>
      </c>
      <c r="J85" s="1238"/>
      <c r="K85" s="10" t="e">
        <f t="shared" ca="1" si="22"/>
        <v>#NAME?</v>
      </c>
      <c r="M85" s="1239"/>
      <c r="N85" s="1239">
        <v>5300</v>
      </c>
      <c r="O85" s="1237"/>
      <c r="P85" s="1239"/>
      <c r="Q85" s="1239"/>
      <c r="R85" s="1239"/>
      <c r="S85" s="1239"/>
      <c r="T85" s="1240" t="e">
        <f t="shared" ca="1" si="0"/>
        <v>#NAME?</v>
      </c>
      <c r="U85" s="1378" t="e">
        <f t="shared" ca="1" si="1"/>
        <v>#NAME?</v>
      </c>
      <c r="W85" s="1217" t="s">
        <v>3572</v>
      </c>
      <c r="Y85" s="1217" t="s">
        <v>4936</v>
      </c>
    </row>
    <row r="86" spans="1:34" ht="18" hidden="1">
      <c r="A86" s="1450">
        <v>44869</v>
      </c>
      <c r="B86" s="1217" t="s">
        <v>3473</v>
      </c>
      <c r="C86" s="1217"/>
      <c r="D86" s="1217" t="s">
        <v>3570</v>
      </c>
      <c r="E86" s="1217" t="s">
        <v>52</v>
      </c>
      <c r="F86" s="1217" t="s">
        <v>3592</v>
      </c>
      <c r="G86" s="1219">
        <v>11000</v>
      </c>
      <c r="H86" s="1449" t="s">
        <v>3063</v>
      </c>
      <c r="I86" s="1217" t="s">
        <v>3453</v>
      </c>
      <c r="J86" s="1238"/>
      <c r="K86" s="10" t="e">
        <f t="shared" ca="1" si="22"/>
        <v>#NAME?</v>
      </c>
      <c r="M86" s="1239"/>
      <c r="N86" s="1239">
        <v>5300</v>
      </c>
      <c r="O86" s="1237"/>
      <c r="P86" s="1239"/>
      <c r="Q86" s="1239"/>
      <c r="R86" s="1239"/>
      <c r="S86" s="1239"/>
      <c r="T86" s="1240" t="e">
        <f t="shared" ca="1" si="0"/>
        <v>#NAME?</v>
      </c>
      <c r="U86" s="1378" t="e">
        <f t="shared" ca="1" si="1"/>
        <v>#NAME?</v>
      </c>
      <c r="W86" s="1217" t="s">
        <v>3572</v>
      </c>
      <c r="Y86" s="1217" t="s">
        <v>4937</v>
      </c>
    </row>
    <row r="87" spans="1:34" ht="18" hidden="1">
      <c r="A87" s="1450">
        <v>44869</v>
      </c>
      <c r="B87" s="1217" t="s">
        <v>3473</v>
      </c>
      <c r="C87" s="1217"/>
      <c r="D87" s="1217" t="s">
        <v>3570</v>
      </c>
      <c r="E87" s="1217" t="s">
        <v>55</v>
      </c>
      <c r="F87" s="1217" t="s">
        <v>3512</v>
      </c>
      <c r="G87" s="1219">
        <v>11000</v>
      </c>
      <c r="H87" s="1449" t="s">
        <v>3063</v>
      </c>
      <c r="I87" s="1217" t="s">
        <v>3453</v>
      </c>
      <c r="J87" s="1238"/>
      <c r="K87" s="10" t="e">
        <f t="shared" ca="1" si="22"/>
        <v>#NAME?</v>
      </c>
      <c r="M87" s="1239"/>
      <c r="N87" s="1239">
        <v>5300</v>
      </c>
      <c r="O87" s="1237"/>
      <c r="P87" s="1239"/>
      <c r="Q87" s="1239"/>
      <c r="R87" s="1239"/>
      <c r="S87" s="1239"/>
      <c r="T87" s="1240" t="e">
        <f t="shared" ca="1" si="0"/>
        <v>#NAME?</v>
      </c>
      <c r="U87" s="1378" t="e">
        <f t="shared" ca="1" si="1"/>
        <v>#NAME?</v>
      </c>
      <c r="W87" s="1217" t="s">
        <v>3572</v>
      </c>
      <c r="Y87" s="1217" t="s">
        <v>4938</v>
      </c>
    </row>
    <row r="88" spans="1:34" ht="18" hidden="1">
      <c r="A88" s="1450">
        <v>44869</v>
      </c>
      <c r="B88" s="1217" t="s">
        <v>1170</v>
      </c>
      <c r="C88" s="1217" t="s">
        <v>3446</v>
      </c>
      <c r="D88" s="1217" t="s">
        <v>3474</v>
      </c>
      <c r="E88" s="1217" t="s">
        <v>52</v>
      </c>
      <c r="F88" s="1217" t="s">
        <v>3592</v>
      </c>
      <c r="G88" s="1219">
        <v>9900</v>
      </c>
      <c r="H88" s="1449" t="s">
        <v>3063</v>
      </c>
      <c r="I88" s="1217" t="s">
        <v>3453</v>
      </c>
      <c r="J88" s="1238"/>
      <c r="K88" s="10" t="e">
        <f t="shared" ca="1" si="22"/>
        <v>#NAME?</v>
      </c>
      <c r="L88" s="10" t="e">
        <f t="shared" ref="L88:L89" ca="1" si="23">_xludf.IFS(C88="成田机场",4000,C88="羽田机场",1000,D88="VIP-limo",0)</f>
        <v>#NAME?</v>
      </c>
      <c r="M88" s="1239"/>
      <c r="N88" s="1239">
        <v>3000</v>
      </c>
      <c r="O88" s="1237"/>
      <c r="P88" s="1239"/>
      <c r="Q88" s="1239"/>
      <c r="R88" s="1239"/>
      <c r="S88" s="1239"/>
      <c r="T88" s="1240" t="e">
        <f t="shared" ca="1" si="0"/>
        <v>#NAME?</v>
      </c>
      <c r="U88" s="1378" t="e">
        <f t="shared" ca="1" si="1"/>
        <v>#NAME?</v>
      </c>
      <c r="W88" s="1217" t="s">
        <v>27</v>
      </c>
      <c r="Y88" s="1217" t="s">
        <v>4939</v>
      </c>
    </row>
    <row r="89" spans="1:34" ht="18" hidden="1">
      <c r="A89" s="1450">
        <v>44869</v>
      </c>
      <c r="B89" s="1217" t="s">
        <v>570</v>
      </c>
      <c r="C89" s="1217" t="s">
        <v>3446</v>
      </c>
      <c r="D89" s="1217" t="s">
        <v>3521</v>
      </c>
      <c r="E89" s="1217" t="s">
        <v>52</v>
      </c>
      <c r="F89" s="1217" t="s">
        <v>3592</v>
      </c>
      <c r="G89" s="1219">
        <v>10000</v>
      </c>
      <c r="H89" s="1449" t="s">
        <v>3063</v>
      </c>
      <c r="I89" s="1217" t="s">
        <v>3453</v>
      </c>
      <c r="J89" s="1238"/>
      <c r="K89" s="10" t="e">
        <f t="shared" ca="1" si="22"/>
        <v>#NAME?</v>
      </c>
      <c r="L89" s="10" t="e">
        <f t="shared" ca="1" si="23"/>
        <v>#NAME?</v>
      </c>
      <c r="M89" s="1239"/>
      <c r="N89" s="1239">
        <v>3000</v>
      </c>
      <c r="O89" s="1237"/>
      <c r="P89" s="1239"/>
      <c r="Q89" s="1239"/>
      <c r="R89" s="1239"/>
      <c r="S89" s="1239"/>
      <c r="T89" s="1240" t="e">
        <f t="shared" ca="1" si="0"/>
        <v>#NAME?</v>
      </c>
      <c r="U89" s="1378" t="e">
        <f t="shared" ca="1" si="1"/>
        <v>#NAME?</v>
      </c>
      <c r="W89" s="1217" t="s">
        <v>107</v>
      </c>
      <c r="Y89" s="1217" t="s">
        <v>4940</v>
      </c>
    </row>
    <row r="90" spans="1:34" ht="18" hidden="1">
      <c r="A90" s="1450">
        <v>44869</v>
      </c>
      <c r="B90" s="1217" t="s">
        <v>1906</v>
      </c>
      <c r="C90" s="1217"/>
      <c r="D90" s="1217" t="s">
        <v>3740</v>
      </c>
      <c r="E90" s="1217" t="s">
        <v>3498</v>
      </c>
      <c r="F90" s="1217" t="s">
        <v>3505</v>
      </c>
      <c r="G90" s="1219">
        <v>45000</v>
      </c>
      <c r="H90" s="1449" t="s">
        <v>3063</v>
      </c>
      <c r="I90" s="1217" t="s">
        <v>3453</v>
      </c>
      <c r="J90" s="1281"/>
      <c r="K90" s="10">
        <v>3000</v>
      </c>
      <c r="L90" s="10">
        <v>4000</v>
      </c>
      <c r="M90" s="1239">
        <v>15000</v>
      </c>
      <c r="N90" s="1239"/>
      <c r="O90" s="1237"/>
      <c r="P90" s="1239"/>
      <c r="Q90" s="1239"/>
      <c r="R90" s="1239"/>
      <c r="S90" s="1239"/>
      <c r="T90" s="1240">
        <f t="shared" si="0"/>
        <v>23000</v>
      </c>
      <c r="U90" s="1378">
        <f t="shared" si="1"/>
        <v>0.51111111111111107</v>
      </c>
      <c r="W90" s="1217" t="s">
        <v>107</v>
      </c>
      <c r="Y90" s="1217" t="s">
        <v>4941</v>
      </c>
    </row>
    <row r="91" spans="1:34" ht="18" hidden="1">
      <c r="A91" s="1454">
        <v>44869</v>
      </c>
      <c r="B91" s="1246" t="s">
        <v>1170</v>
      </c>
      <c r="C91" s="1246" t="s">
        <v>3456</v>
      </c>
      <c r="D91" s="1246" t="s">
        <v>3579</v>
      </c>
      <c r="E91" s="1246" t="s">
        <v>3448</v>
      </c>
      <c r="F91" s="1246" t="s">
        <v>3457</v>
      </c>
      <c r="G91" s="1248">
        <v>25000</v>
      </c>
      <c r="H91" s="1455" t="s">
        <v>3063</v>
      </c>
      <c r="I91" s="1246" t="s">
        <v>3453</v>
      </c>
      <c r="J91" s="1263"/>
      <c r="K91" s="1260" t="e">
        <f t="shared" ref="K91:K101" ca="1" si="24">_xludf.IFS(C91="成田机场",3000,C91="羽田机场",1200,D91="NearMe",1000,D91="VIP-limo",G91*0.12)</f>
        <v>#NAME?</v>
      </c>
      <c r="L91" s="1260" t="e">
        <f t="shared" ref="L91:L101" ca="1" si="25">_xludf.IFS(C91="成田机场",4000,C91="羽田机场",1000,D91="VIP-limo",0)</f>
        <v>#NAME?</v>
      </c>
      <c r="M91" s="1256"/>
      <c r="N91" s="1256">
        <v>5000</v>
      </c>
      <c r="O91" s="1255"/>
      <c r="P91" s="1256"/>
      <c r="Q91" s="1256"/>
      <c r="R91" s="1256"/>
      <c r="S91" s="1256"/>
      <c r="T91" s="1257" t="e">
        <f t="shared" ca="1" si="0"/>
        <v>#NAME?</v>
      </c>
      <c r="U91" s="1387" t="e">
        <f t="shared" ca="1" si="1"/>
        <v>#NAME?</v>
      </c>
      <c r="V91" s="1260"/>
      <c r="W91" s="1246" t="s">
        <v>27</v>
      </c>
      <c r="X91" s="1260"/>
      <c r="Y91" s="1246" t="s">
        <v>4942</v>
      </c>
      <c r="Z91" s="1260"/>
      <c r="AA91" s="1260"/>
      <c r="AB91" s="1260"/>
      <c r="AC91" s="1260"/>
      <c r="AD91" s="1260"/>
      <c r="AE91" s="1260"/>
      <c r="AF91" s="1260"/>
      <c r="AG91" s="1260"/>
      <c r="AH91" s="1260"/>
    </row>
    <row r="92" spans="1:34" ht="18" hidden="1">
      <c r="A92" s="1450">
        <v>44870</v>
      </c>
      <c r="B92" s="1217" t="s">
        <v>1170</v>
      </c>
      <c r="C92" s="1217" t="s">
        <v>3456</v>
      </c>
      <c r="D92" s="1217" t="s">
        <v>3521</v>
      </c>
      <c r="E92" s="1217" t="s">
        <v>34</v>
      </c>
      <c r="F92" s="1217" t="s">
        <v>3626</v>
      </c>
      <c r="G92" s="1219">
        <v>15000</v>
      </c>
      <c r="H92" s="1449" t="s">
        <v>3063</v>
      </c>
      <c r="I92" s="1217" t="s">
        <v>3453</v>
      </c>
      <c r="J92" s="1243"/>
      <c r="K92" s="10" t="e">
        <f t="shared" ca="1" si="24"/>
        <v>#NAME?</v>
      </c>
      <c r="L92" s="10" t="e">
        <f t="shared" ca="1" si="25"/>
        <v>#NAME?</v>
      </c>
      <c r="M92" s="1239" t="e">
        <f ca="1">(G92-K92-L92)*0.7</f>
        <v>#NAME?</v>
      </c>
      <c r="N92" s="1239"/>
      <c r="O92" s="1237"/>
      <c r="P92" s="1239"/>
      <c r="Q92" s="1239"/>
      <c r="R92" s="1239"/>
      <c r="S92" s="1239"/>
      <c r="T92" s="1240" t="e">
        <f t="shared" ca="1" si="0"/>
        <v>#NAME?</v>
      </c>
      <c r="U92" s="1378" t="e">
        <f t="shared" ca="1" si="1"/>
        <v>#NAME?</v>
      </c>
      <c r="W92" s="1217" t="s">
        <v>107</v>
      </c>
      <c r="Y92" s="1217" t="s">
        <v>4943</v>
      </c>
    </row>
    <row r="93" spans="1:34" ht="18">
      <c r="A93" s="1450">
        <v>44870</v>
      </c>
      <c r="B93" s="1217" t="s">
        <v>1170</v>
      </c>
      <c r="C93" s="1217" t="s">
        <v>3456</v>
      </c>
      <c r="D93" s="1217" t="s">
        <v>3503</v>
      </c>
      <c r="E93" s="1217" t="s">
        <v>43</v>
      </c>
      <c r="F93" s="1217" t="s">
        <v>3477</v>
      </c>
      <c r="G93" s="1219">
        <v>16000</v>
      </c>
      <c r="H93" s="1449" t="s">
        <v>3063</v>
      </c>
      <c r="I93" s="1217" t="s">
        <v>3453</v>
      </c>
      <c r="J93" s="1238"/>
      <c r="K93" s="10" t="e">
        <f t="shared" ca="1" si="24"/>
        <v>#NAME?</v>
      </c>
      <c r="L93" s="10" t="e">
        <f t="shared" ca="1" si="25"/>
        <v>#NAME?</v>
      </c>
      <c r="M93" s="1239" t="e">
        <f t="shared" ref="M93:M95" ca="1" si="26">(15000-K93-L93)*0.7</f>
        <v>#NAME?</v>
      </c>
      <c r="N93" s="1239"/>
      <c r="O93" s="1237"/>
      <c r="P93" s="1239"/>
      <c r="Q93" s="1239"/>
      <c r="R93" s="1239"/>
      <c r="S93" s="1239"/>
      <c r="T93" s="1240" t="e">
        <f t="shared" ca="1" si="0"/>
        <v>#NAME?</v>
      </c>
      <c r="U93" s="1378" t="e">
        <f t="shared" ca="1" si="1"/>
        <v>#NAME?</v>
      </c>
      <c r="W93" s="1217" t="s">
        <v>1540</v>
      </c>
      <c r="Y93" s="1217" t="s">
        <v>4944</v>
      </c>
    </row>
    <row r="94" spans="1:34" ht="18">
      <c r="A94" s="1450">
        <v>44870</v>
      </c>
      <c r="B94" s="1217" t="s">
        <v>1170</v>
      </c>
      <c r="C94" s="1217" t="s">
        <v>3456</v>
      </c>
      <c r="D94" s="1217" t="s">
        <v>3503</v>
      </c>
      <c r="E94" s="1217" t="s">
        <v>40</v>
      </c>
      <c r="F94" s="1217" t="s">
        <v>3449</v>
      </c>
      <c r="G94" s="1219">
        <v>16000</v>
      </c>
      <c r="H94" s="1449" t="s">
        <v>3063</v>
      </c>
      <c r="I94" s="1217" t="s">
        <v>3453</v>
      </c>
      <c r="J94" s="1238"/>
      <c r="K94" s="10" t="e">
        <f t="shared" ca="1" si="24"/>
        <v>#NAME?</v>
      </c>
      <c r="L94" s="10" t="e">
        <f t="shared" ca="1" si="25"/>
        <v>#NAME?</v>
      </c>
      <c r="M94" s="1239" t="e">
        <f t="shared" ca="1" si="26"/>
        <v>#NAME?</v>
      </c>
      <c r="N94" s="1239"/>
      <c r="O94" s="1237"/>
      <c r="P94" s="1239"/>
      <c r="Q94" s="1239"/>
      <c r="R94" s="1239"/>
      <c r="S94" s="1239"/>
      <c r="T94" s="1240" t="e">
        <f t="shared" ca="1" si="0"/>
        <v>#NAME?</v>
      </c>
      <c r="U94" s="1378" t="e">
        <f t="shared" ca="1" si="1"/>
        <v>#NAME?</v>
      </c>
      <c r="V94" s="1260"/>
      <c r="W94" s="1217" t="s">
        <v>1540</v>
      </c>
      <c r="X94" s="1260"/>
      <c r="Y94" s="1217" t="s">
        <v>4945</v>
      </c>
      <c r="Z94" s="1260"/>
      <c r="AA94" s="1260"/>
      <c r="AB94" s="1260"/>
      <c r="AC94" s="1260"/>
      <c r="AD94" s="1260"/>
      <c r="AE94" s="1260"/>
      <c r="AF94" s="1260"/>
      <c r="AG94" s="1260"/>
      <c r="AH94" s="1260"/>
    </row>
    <row r="95" spans="1:34" ht="18" hidden="1">
      <c r="A95" s="1450">
        <v>44870</v>
      </c>
      <c r="B95" s="1217" t="s">
        <v>1170</v>
      </c>
      <c r="C95" s="1217" t="s">
        <v>3456</v>
      </c>
      <c r="D95" s="1217" t="s">
        <v>3474</v>
      </c>
      <c r="E95" s="1217" t="s">
        <v>49</v>
      </c>
      <c r="F95" s="1217" t="s">
        <v>3471</v>
      </c>
      <c r="G95" s="1219">
        <v>17000</v>
      </c>
      <c r="H95" s="1449" t="s">
        <v>3063</v>
      </c>
      <c r="I95" s="1217" t="s">
        <v>3453</v>
      </c>
      <c r="J95" s="1238"/>
      <c r="K95" s="10" t="e">
        <f t="shared" ca="1" si="24"/>
        <v>#NAME?</v>
      </c>
      <c r="L95" s="10" t="e">
        <f t="shared" ca="1" si="25"/>
        <v>#NAME?</v>
      </c>
      <c r="M95" s="1239" t="e">
        <f t="shared" ca="1" si="26"/>
        <v>#NAME?</v>
      </c>
      <c r="N95" s="1239"/>
      <c r="O95" s="1237"/>
      <c r="P95" s="1239"/>
      <c r="Q95" s="1239"/>
      <c r="R95" s="1239"/>
      <c r="S95" s="1239"/>
      <c r="T95" s="1240" t="e">
        <f t="shared" ca="1" si="0"/>
        <v>#NAME?</v>
      </c>
      <c r="U95" s="1378" t="e">
        <f t="shared" ca="1" si="1"/>
        <v>#NAME?</v>
      </c>
      <c r="W95" s="1217" t="s">
        <v>27</v>
      </c>
      <c r="Y95" s="1217" t="s">
        <v>4946</v>
      </c>
    </row>
    <row r="96" spans="1:34" ht="18" hidden="1">
      <c r="A96" s="1450">
        <v>44870</v>
      </c>
      <c r="B96" s="1217" t="s">
        <v>1906</v>
      </c>
      <c r="C96" s="1217"/>
      <c r="D96" s="1217" t="s">
        <v>3919</v>
      </c>
      <c r="E96" s="1217" t="s">
        <v>1798</v>
      </c>
      <c r="F96" s="1217" t="s">
        <v>3629</v>
      </c>
      <c r="G96" s="1219">
        <v>21600</v>
      </c>
      <c r="H96" s="1449" t="s">
        <v>3063</v>
      </c>
      <c r="I96" s="1217" t="s">
        <v>3453</v>
      </c>
      <c r="J96" s="1238"/>
      <c r="K96" s="10" t="e">
        <f t="shared" ca="1" si="24"/>
        <v>#NAME?</v>
      </c>
      <c r="L96" s="10" t="e">
        <f t="shared" ca="1" si="25"/>
        <v>#NAME?</v>
      </c>
      <c r="M96" s="1239" t="e">
        <f ca="1">(G96-K96-L96)*0.7</f>
        <v>#NAME?</v>
      </c>
      <c r="N96" s="1239"/>
      <c r="O96" s="1237"/>
      <c r="P96" s="1239"/>
      <c r="Q96" s="1239"/>
      <c r="R96" s="1239"/>
      <c r="S96" s="1239"/>
      <c r="T96" s="1240" t="e">
        <f t="shared" ca="1" si="0"/>
        <v>#NAME?</v>
      </c>
      <c r="U96" s="1378" t="e">
        <f t="shared" ca="1" si="1"/>
        <v>#NAME?</v>
      </c>
      <c r="W96" s="1217" t="s">
        <v>27</v>
      </c>
      <c r="Y96" s="1217" t="s">
        <v>4947</v>
      </c>
    </row>
    <row r="97" spans="1:34" ht="18">
      <c r="A97" s="1450">
        <v>44870</v>
      </c>
      <c r="B97" s="1217" t="s">
        <v>1170</v>
      </c>
      <c r="C97" s="1217" t="s">
        <v>3456</v>
      </c>
      <c r="D97" s="1217" t="s">
        <v>1238</v>
      </c>
      <c r="E97" s="1217" t="s">
        <v>98</v>
      </c>
      <c r="F97" s="1217" t="s">
        <v>3492</v>
      </c>
      <c r="G97" s="1219">
        <v>15000</v>
      </c>
      <c r="H97" s="1449" t="s">
        <v>3063</v>
      </c>
      <c r="I97" s="1217" t="s">
        <v>3453</v>
      </c>
      <c r="J97" s="1238"/>
      <c r="K97" s="10" t="e">
        <f t="shared" ca="1" si="24"/>
        <v>#NAME?</v>
      </c>
      <c r="L97" s="10" t="e">
        <f t="shared" ca="1" si="25"/>
        <v>#NAME?</v>
      </c>
      <c r="M97" s="1239"/>
      <c r="N97" s="1239">
        <v>4000</v>
      </c>
      <c r="O97" s="1237"/>
      <c r="P97" s="1239"/>
      <c r="Q97" s="1239"/>
      <c r="R97" s="1239"/>
      <c r="S97" s="1239"/>
      <c r="T97" s="1240" t="e">
        <f t="shared" ca="1" si="0"/>
        <v>#NAME?</v>
      </c>
      <c r="U97" s="1378" t="e">
        <f t="shared" ca="1" si="1"/>
        <v>#NAME?</v>
      </c>
      <c r="W97" s="1217" t="s">
        <v>1540</v>
      </c>
      <c r="Y97" s="1217" t="s">
        <v>4948</v>
      </c>
    </row>
    <row r="98" spans="1:34" ht="18" hidden="1">
      <c r="A98" s="1450">
        <v>44870</v>
      </c>
      <c r="B98" s="1217" t="s">
        <v>1906</v>
      </c>
      <c r="C98" s="1217"/>
      <c r="D98" s="1217" t="s">
        <v>3919</v>
      </c>
      <c r="E98" s="1217" t="s">
        <v>44</v>
      </c>
      <c r="F98" s="1217" t="s">
        <v>3657</v>
      </c>
      <c r="G98" s="1219">
        <v>38400</v>
      </c>
      <c r="H98" s="1449" t="s">
        <v>3063</v>
      </c>
      <c r="I98" s="1217" t="s">
        <v>3453</v>
      </c>
      <c r="J98" s="1238"/>
      <c r="K98" s="10" t="e">
        <f t="shared" ca="1" si="24"/>
        <v>#NAME?</v>
      </c>
      <c r="L98" s="10" t="e">
        <f t="shared" ca="1" si="25"/>
        <v>#NAME?</v>
      </c>
      <c r="M98" s="1239"/>
      <c r="N98" s="1239">
        <v>23400</v>
      </c>
      <c r="O98" s="1237"/>
      <c r="P98" s="1239"/>
      <c r="Q98" s="1239"/>
      <c r="R98" s="1239"/>
      <c r="S98" s="1239"/>
      <c r="T98" s="1240" t="e">
        <f t="shared" ca="1" si="0"/>
        <v>#NAME?</v>
      </c>
      <c r="U98" s="1378" t="e">
        <f t="shared" ca="1" si="1"/>
        <v>#NAME?</v>
      </c>
      <c r="W98" s="1217" t="s">
        <v>27</v>
      </c>
      <c r="Y98" s="1217" t="s">
        <v>4949</v>
      </c>
    </row>
    <row r="99" spans="1:34" ht="18" hidden="1">
      <c r="A99" s="1450">
        <v>44870</v>
      </c>
      <c r="B99" s="1217" t="s">
        <v>1906</v>
      </c>
      <c r="C99" s="1217"/>
      <c r="D99" s="1217" t="s">
        <v>3919</v>
      </c>
      <c r="E99" s="1217" t="s">
        <v>2979</v>
      </c>
      <c r="F99" s="1217" t="s">
        <v>3501</v>
      </c>
      <c r="G99" s="1219">
        <v>40800</v>
      </c>
      <c r="H99" s="1449" t="s">
        <v>3063</v>
      </c>
      <c r="I99" s="1217" t="s">
        <v>3453</v>
      </c>
      <c r="J99" s="1238"/>
      <c r="K99" s="10" t="e">
        <f t="shared" ca="1" si="24"/>
        <v>#NAME?</v>
      </c>
      <c r="L99" s="10" t="e">
        <f t="shared" ca="1" si="25"/>
        <v>#NAME?</v>
      </c>
      <c r="M99" s="1239"/>
      <c r="N99" s="1239">
        <v>24700</v>
      </c>
      <c r="O99" s="1237"/>
      <c r="P99" s="1239"/>
      <c r="Q99" s="1239"/>
      <c r="R99" s="1239"/>
      <c r="S99" s="1239"/>
      <c r="T99" s="1240" t="e">
        <f t="shared" ca="1" si="0"/>
        <v>#NAME?</v>
      </c>
      <c r="U99" s="1378" t="e">
        <f t="shared" ca="1" si="1"/>
        <v>#NAME?</v>
      </c>
      <c r="W99" s="1217" t="s">
        <v>27</v>
      </c>
      <c r="Y99" s="1217" t="s">
        <v>4950</v>
      </c>
    </row>
    <row r="100" spans="1:34" ht="18" hidden="1">
      <c r="A100" s="1450">
        <v>44870</v>
      </c>
      <c r="B100" s="1217" t="s">
        <v>1906</v>
      </c>
      <c r="C100" s="1217"/>
      <c r="D100" s="1217" t="s">
        <v>3919</v>
      </c>
      <c r="E100" s="1217" t="s">
        <v>98</v>
      </c>
      <c r="F100" s="1217" t="s">
        <v>3492</v>
      </c>
      <c r="G100" s="1219">
        <v>24000</v>
      </c>
      <c r="H100" s="1449" t="s">
        <v>3063</v>
      </c>
      <c r="I100" s="1217" t="s">
        <v>3453</v>
      </c>
      <c r="J100" s="1238"/>
      <c r="K100" s="10" t="e">
        <f t="shared" ca="1" si="24"/>
        <v>#NAME?</v>
      </c>
      <c r="L100" s="10" t="e">
        <f t="shared" ca="1" si="25"/>
        <v>#NAME?</v>
      </c>
      <c r="M100" s="1239"/>
      <c r="N100" s="1239">
        <v>14300</v>
      </c>
      <c r="O100" s="1237"/>
      <c r="P100" s="1239"/>
      <c r="Q100" s="1239"/>
      <c r="R100" s="1239"/>
      <c r="S100" s="1239"/>
      <c r="T100" s="1240" t="e">
        <f t="shared" ca="1" si="0"/>
        <v>#NAME?</v>
      </c>
      <c r="U100" s="1378" t="e">
        <f t="shared" ca="1" si="1"/>
        <v>#NAME?</v>
      </c>
      <c r="W100" s="1217" t="s">
        <v>27</v>
      </c>
      <c r="Y100" s="1217" t="s">
        <v>4951</v>
      </c>
    </row>
    <row r="101" spans="1:34" ht="18" hidden="1">
      <c r="A101" s="1450">
        <v>44870</v>
      </c>
      <c r="B101" s="1217" t="s">
        <v>570</v>
      </c>
      <c r="C101" s="1217" t="s">
        <v>3456</v>
      </c>
      <c r="D101" s="1217" t="s">
        <v>332</v>
      </c>
      <c r="E101" s="1217" t="s">
        <v>40</v>
      </c>
      <c r="F101" s="1217" t="s">
        <v>3449</v>
      </c>
      <c r="G101" s="1219">
        <v>18000</v>
      </c>
      <c r="H101" s="1449" t="s">
        <v>3063</v>
      </c>
      <c r="I101" s="1217" t="s">
        <v>3453</v>
      </c>
      <c r="J101" s="1238"/>
      <c r="K101" s="10" t="e">
        <f t="shared" ca="1" si="24"/>
        <v>#NAME?</v>
      </c>
      <c r="L101" s="10" t="e">
        <f t="shared" ca="1" si="25"/>
        <v>#NAME?</v>
      </c>
      <c r="M101" s="1239" t="e">
        <f ca="1">(15000-K101-L101)*0.7</f>
        <v>#NAME?</v>
      </c>
      <c r="N101" s="1239"/>
      <c r="O101" s="1237"/>
      <c r="P101" s="1239"/>
      <c r="Q101" s="1239"/>
      <c r="R101" s="1239"/>
      <c r="S101" s="1239"/>
      <c r="T101" s="1240" t="e">
        <f t="shared" ca="1" si="0"/>
        <v>#NAME?</v>
      </c>
      <c r="U101" s="1378" t="e">
        <f t="shared" ca="1" si="1"/>
        <v>#NAME?</v>
      </c>
      <c r="W101" s="1217" t="s">
        <v>107</v>
      </c>
      <c r="Y101" s="1217" t="s">
        <v>4952</v>
      </c>
    </row>
    <row r="102" spans="1:34" ht="18" hidden="1">
      <c r="A102" s="1450">
        <v>44870</v>
      </c>
      <c r="B102" s="1217" t="s">
        <v>1906</v>
      </c>
      <c r="C102" s="1217"/>
      <c r="D102" s="1217" t="s">
        <v>4912</v>
      </c>
      <c r="E102" s="1217" t="s">
        <v>52</v>
      </c>
      <c r="F102" s="1217" t="s">
        <v>3592</v>
      </c>
      <c r="G102" s="1219">
        <v>35000</v>
      </c>
      <c r="H102" s="1449" t="s">
        <v>3050</v>
      </c>
      <c r="I102" s="1217" t="s">
        <v>3453</v>
      </c>
      <c r="J102" s="1238"/>
      <c r="K102" s="10">
        <v>5000</v>
      </c>
      <c r="M102" s="1239"/>
      <c r="N102" s="1239">
        <v>18000</v>
      </c>
      <c r="O102" s="1237"/>
      <c r="P102" s="1239"/>
      <c r="Q102" s="1239"/>
      <c r="R102" s="1239"/>
      <c r="S102" s="1239"/>
      <c r="T102" s="1240">
        <f t="shared" si="0"/>
        <v>12000</v>
      </c>
      <c r="U102" s="1378">
        <f t="shared" si="1"/>
        <v>0.34285714285714286</v>
      </c>
      <c r="W102" s="1217" t="s">
        <v>107</v>
      </c>
      <c r="Y102" s="1217" t="s">
        <v>4953</v>
      </c>
    </row>
    <row r="103" spans="1:34" ht="18">
      <c r="A103" s="1450">
        <v>44870</v>
      </c>
      <c r="B103" s="1217" t="s">
        <v>570</v>
      </c>
      <c r="C103" s="1217" t="s">
        <v>3446</v>
      </c>
      <c r="D103" s="1217" t="s">
        <v>1238</v>
      </c>
      <c r="E103" s="1217" t="s">
        <v>86</v>
      </c>
      <c r="F103" s="1217" t="s">
        <v>3515</v>
      </c>
      <c r="G103" s="1219">
        <v>35000</v>
      </c>
      <c r="H103" s="1449" t="s">
        <v>3063</v>
      </c>
      <c r="I103" s="1217" t="s">
        <v>3453</v>
      </c>
      <c r="J103" s="1238"/>
      <c r="K103" s="10">
        <v>4000</v>
      </c>
      <c r="L103" s="10">
        <v>5000</v>
      </c>
      <c r="M103" s="1239"/>
      <c r="N103" s="1239">
        <v>14000</v>
      </c>
      <c r="O103" s="1237"/>
      <c r="P103" s="1239"/>
      <c r="Q103" s="1239"/>
      <c r="R103" s="1239"/>
      <c r="S103" s="1239"/>
      <c r="T103" s="1240">
        <f t="shared" si="0"/>
        <v>12000</v>
      </c>
      <c r="U103" s="1378">
        <f t="shared" si="1"/>
        <v>0.34285714285714286</v>
      </c>
      <c r="W103" s="1217" t="s">
        <v>1540</v>
      </c>
      <c r="Y103" s="1217" t="s">
        <v>4954</v>
      </c>
    </row>
    <row r="104" spans="1:34" ht="18">
      <c r="A104" s="1450">
        <v>44870</v>
      </c>
      <c r="B104" s="1217" t="s">
        <v>570</v>
      </c>
      <c r="C104" s="1217" t="s">
        <v>3446</v>
      </c>
      <c r="D104" s="1217" t="s">
        <v>3503</v>
      </c>
      <c r="E104" s="1217" t="s">
        <v>49</v>
      </c>
      <c r="F104" s="1217" t="s">
        <v>3471</v>
      </c>
      <c r="G104" s="1219">
        <v>11000</v>
      </c>
      <c r="H104" s="1449" t="s">
        <v>3063</v>
      </c>
      <c r="I104" s="1217" t="s">
        <v>3453</v>
      </c>
      <c r="J104" s="1238"/>
      <c r="K104" s="10" t="e">
        <f ca="1">_xludf.IFS(C104="成田机场",3000,C104="羽田机场",1200,D104="NearMe",1000,D104="VIP-limo",G104*0.12)</f>
        <v>#NAME?</v>
      </c>
      <c r="L104" s="10" t="e">
        <f ca="1">_xludf.IFS(C104="成田机场",4000,C104="羽田机场",1000,D104="VIP-limo",0)</f>
        <v>#NAME?</v>
      </c>
      <c r="M104" s="1239" t="e">
        <f ca="1">(8500-K104-L104)*0.7</f>
        <v>#NAME?</v>
      </c>
      <c r="N104" s="1239"/>
      <c r="O104" s="1237"/>
      <c r="P104" s="1239"/>
      <c r="Q104" s="1239"/>
      <c r="R104" s="1239"/>
      <c r="S104" s="1239"/>
      <c r="T104" s="1240" t="e">
        <f t="shared" ca="1" si="0"/>
        <v>#NAME?</v>
      </c>
      <c r="U104" s="1378" t="e">
        <f t="shared" ca="1" si="1"/>
        <v>#NAME?</v>
      </c>
      <c r="W104" s="1217" t="s">
        <v>1540</v>
      </c>
      <c r="Y104" s="1217" t="s">
        <v>4955</v>
      </c>
    </row>
    <row r="105" spans="1:34" ht="18" hidden="1">
      <c r="A105" s="1450">
        <v>44870</v>
      </c>
      <c r="B105" s="1217" t="s">
        <v>570</v>
      </c>
      <c r="C105" s="1217" t="s">
        <v>3446</v>
      </c>
      <c r="D105" s="1217" t="s">
        <v>4214</v>
      </c>
      <c r="E105" s="1217" t="s">
        <v>34</v>
      </c>
      <c r="F105" s="1217" t="s">
        <v>3505</v>
      </c>
      <c r="G105" s="1219">
        <v>35000</v>
      </c>
      <c r="H105" s="1449" t="s">
        <v>3063</v>
      </c>
      <c r="I105" s="1217" t="s">
        <v>3453</v>
      </c>
      <c r="J105" s="1453"/>
      <c r="K105" s="10">
        <v>4000</v>
      </c>
      <c r="L105" s="10">
        <v>5000</v>
      </c>
      <c r="M105" s="1239"/>
      <c r="N105" s="1239">
        <v>11000</v>
      </c>
      <c r="O105" s="1237"/>
      <c r="P105" s="1239"/>
      <c r="Q105" s="1239"/>
      <c r="R105" s="1239"/>
      <c r="S105" s="1239"/>
      <c r="T105" s="1240">
        <f t="shared" si="0"/>
        <v>15000</v>
      </c>
      <c r="U105" s="1378">
        <f t="shared" si="1"/>
        <v>0.42857142857142855</v>
      </c>
      <c r="W105" s="1217" t="s">
        <v>34</v>
      </c>
      <c r="Y105" s="1217" t="s">
        <v>4956</v>
      </c>
    </row>
    <row r="106" spans="1:34" ht="18" hidden="1">
      <c r="A106" s="1450">
        <v>44870</v>
      </c>
      <c r="B106" s="1217" t="s">
        <v>570</v>
      </c>
      <c r="C106" s="1217"/>
      <c r="D106" s="1217" t="s">
        <v>4907</v>
      </c>
      <c r="E106" s="1217" t="s">
        <v>34</v>
      </c>
      <c r="F106" s="1217" t="s">
        <v>3626</v>
      </c>
      <c r="G106" s="1219">
        <v>12000</v>
      </c>
      <c r="H106" s="1449" t="s">
        <v>3063</v>
      </c>
      <c r="I106" s="1217" t="s">
        <v>3453</v>
      </c>
      <c r="J106" s="1238"/>
      <c r="K106" s="10">
        <v>1000</v>
      </c>
      <c r="L106" s="10">
        <v>2000</v>
      </c>
      <c r="M106" s="1239">
        <f>(8500-K106-L106)*0.7</f>
        <v>3849.9999999999995</v>
      </c>
      <c r="N106" s="1239"/>
      <c r="O106" s="1237"/>
      <c r="P106" s="1239">
        <v>300</v>
      </c>
      <c r="Q106" s="1239"/>
      <c r="R106" s="1239"/>
      <c r="S106" s="1239"/>
      <c r="T106" s="1240">
        <f t="shared" si="0"/>
        <v>4850</v>
      </c>
      <c r="U106" s="1378">
        <f t="shared" si="1"/>
        <v>0.40416666666666667</v>
      </c>
      <c r="W106" s="1217" t="s">
        <v>108</v>
      </c>
      <c r="Y106" s="1217" t="s">
        <v>4957</v>
      </c>
    </row>
    <row r="107" spans="1:34" ht="18" hidden="1">
      <c r="A107" s="1450">
        <v>44870</v>
      </c>
      <c r="B107" s="1217" t="s">
        <v>1170</v>
      </c>
      <c r="C107" s="1217" t="s">
        <v>3446</v>
      </c>
      <c r="D107" s="1217" t="s">
        <v>3474</v>
      </c>
      <c r="E107" s="1217" t="s">
        <v>1798</v>
      </c>
      <c r="F107" s="666" t="s">
        <v>3629</v>
      </c>
      <c r="G107" s="1219">
        <v>9900</v>
      </c>
      <c r="H107" s="1449" t="s">
        <v>3063</v>
      </c>
      <c r="I107" s="1217" t="s">
        <v>3453</v>
      </c>
      <c r="J107" s="1238"/>
      <c r="M107" s="1239">
        <f>(8000-K107-L107)*0.7</f>
        <v>5600</v>
      </c>
      <c r="N107" s="1239"/>
      <c r="O107" s="1237"/>
      <c r="P107" s="1239"/>
      <c r="Q107" s="1239"/>
      <c r="R107" s="1239"/>
      <c r="S107" s="1239"/>
      <c r="T107" s="1240">
        <f t="shared" si="0"/>
        <v>4300</v>
      </c>
      <c r="U107" s="1378">
        <f t="shared" si="1"/>
        <v>0.43434343434343436</v>
      </c>
      <c r="W107" s="1217" t="s">
        <v>27</v>
      </c>
      <c r="Y107" s="1217" t="s">
        <v>4958</v>
      </c>
    </row>
    <row r="108" spans="1:34" ht="18" hidden="1">
      <c r="A108" s="1450">
        <v>44870</v>
      </c>
      <c r="B108" s="1217" t="s">
        <v>1170</v>
      </c>
      <c r="C108" s="1217" t="s">
        <v>3446</v>
      </c>
      <c r="D108" s="1217" t="s">
        <v>3474</v>
      </c>
      <c r="E108" s="1217" t="s">
        <v>43</v>
      </c>
      <c r="F108" s="1261" t="s">
        <v>3477</v>
      </c>
      <c r="G108" s="1219">
        <v>17000</v>
      </c>
      <c r="H108" s="1449" t="s">
        <v>3063</v>
      </c>
      <c r="I108" s="1217" t="s">
        <v>3453</v>
      </c>
      <c r="J108" s="1238"/>
      <c r="K108" s="10" t="e">
        <f t="shared" ref="K108:K110" ca="1" si="27">_xludf.IFS(C108="成田机场",3000,C108="羽田机场",1200,D108="NearMe",1000,D108="VIP-limo",G108*0.12)</f>
        <v>#NAME?</v>
      </c>
      <c r="L108" s="10" t="e">
        <f t="shared" ref="L108:L110" ca="1" si="28">_xludf.IFS(C108="成田机场",4000,C108="羽田机场",1000,D108="VIP-limo",0)</f>
        <v>#NAME?</v>
      </c>
      <c r="M108" s="1239" t="e">
        <f ca="1">(12000-K108-L108)*0.7</f>
        <v>#NAME?</v>
      </c>
      <c r="N108" s="1239"/>
      <c r="O108" s="1237"/>
      <c r="P108" s="1239"/>
      <c r="Q108" s="1239"/>
      <c r="R108" s="1239"/>
      <c r="S108" s="1239"/>
      <c r="T108" s="1240" t="e">
        <f t="shared" ca="1" si="0"/>
        <v>#NAME?</v>
      </c>
      <c r="U108" s="1378" t="e">
        <f t="shared" ca="1" si="1"/>
        <v>#NAME?</v>
      </c>
      <c r="W108" s="1217" t="s">
        <v>27</v>
      </c>
      <c r="Y108" s="1217" t="s">
        <v>4959</v>
      </c>
    </row>
    <row r="109" spans="1:34" ht="18" hidden="1">
      <c r="A109" s="1450">
        <v>44870</v>
      </c>
      <c r="B109" s="1217" t="s">
        <v>1170</v>
      </c>
      <c r="C109" s="1217" t="s">
        <v>3446</v>
      </c>
      <c r="D109" s="1217" t="s">
        <v>3597</v>
      </c>
      <c r="E109" s="1217" t="s">
        <v>3448</v>
      </c>
      <c r="F109" s="1217" t="s">
        <v>3571</v>
      </c>
      <c r="G109" s="1219">
        <v>12000</v>
      </c>
      <c r="H109" s="1449" t="s">
        <v>3063</v>
      </c>
      <c r="I109" s="1217" t="s">
        <v>3453</v>
      </c>
      <c r="J109" s="1238"/>
      <c r="K109" s="10" t="e">
        <f t="shared" ca="1" si="27"/>
        <v>#NAME?</v>
      </c>
      <c r="L109" s="10" t="e">
        <f t="shared" ca="1" si="28"/>
        <v>#NAME?</v>
      </c>
      <c r="M109" s="1239"/>
      <c r="N109" s="1239">
        <v>4000</v>
      </c>
      <c r="O109" s="1237"/>
      <c r="P109" s="1239"/>
      <c r="Q109" s="1239"/>
      <c r="R109" s="1239"/>
      <c r="S109" s="1239"/>
      <c r="T109" s="1240" t="e">
        <f t="shared" ca="1" si="0"/>
        <v>#NAME?</v>
      </c>
      <c r="U109" s="1378" t="e">
        <f t="shared" ca="1" si="1"/>
        <v>#NAME?</v>
      </c>
      <c r="W109" s="1217" t="s">
        <v>107</v>
      </c>
      <c r="Y109" s="1217" t="s">
        <v>4960</v>
      </c>
    </row>
    <row r="110" spans="1:34" ht="18" hidden="1">
      <c r="A110" s="1450">
        <v>44870</v>
      </c>
      <c r="B110" s="1217" t="s">
        <v>570</v>
      </c>
      <c r="C110" s="1217" t="s">
        <v>3456</v>
      </c>
      <c r="D110" s="1217" t="s">
        <v>4907</v>
      </c>
      <c r="E110" s="1217" t="s">
        <v>49</v>
      </c>
      <c r="F110" s="1217" t="s">
        <v>3471</v>
      </c>
      <c r="G110" s="1219">
        <v>25000</v>
      </c>
      <c r="H110" s="1449" t="s">
        <v>3063</v>
      </c>
      <c r="I110" s="1217" t="s">
        <v>3453</v>
      </c>
      <c r="J110" s="1238"/>
      <c r="K110" s="10" t="e">
        <f t="shared" ca="1" si="27"/>
        <v>#NAME?</v>
      </c>
      <c r="L110" s="10" t="e">
        <f t="shared" ca="1" si="28"/>
        <v>#NAME?</v>
      </c>
      <c r="M110" s="1239" t="e">
        <f ca="1">(15000-K110-L110)*0.7</f>
        <v>#NAME?</v>
      </c>
      <c r="N110" s="1239"/>
      <c r="O110" s="1237"/>
      <c r="P110" s="1239">
        <v>520</v>
      </c>
      <c r="Q110" s="1239"/>
      <c r="R110" s="1239"/>
      <c r="S110" s="1239"/>
      <c r="T110" s="1240" t="e">
        <f t="shared" ca="1" si="0"/>
        <v>#NAME?</v>
      </c>
      <c r="U110" s="1378" t="e">
        <f t="shared" ca="1" si="1"/>
        <v>#NAME?</v>
      </c>
      <c r="W110" s="1217" t="s">
        <v>108</v>
      </c>
      <c r="Y110" s="1217" t="s">
        <v>4961</v>
      </c>
    </row>
    <row r="111" spans="1:34" ht="18" hidden="1">
      <c r="A111" s="1450">
        <v>44870</v>
      </c>
      <c r="B111" s="1217" t="s">
        <v>3473</v>
      </c>
      <c r="C111" s="1217"/>
      <c r="D111" s="1217" t="s">
        <v>3521</v>
      </c>
      <c r="E111" s="1217" t="s">
        <v>86</v>
      </c>
      <c r="F111" s="1217" t="s">
        <v>3547</v>
      </c>
      <c r="G111" s="1219">
        <v>10000</v>
      </c>
      <c r="H111" s="1449" t="s">
        <v>3063</v>
      </c>
      <c r="I111" s="1217" t="s">
        <v>3453</v>
      </c>
      <c r="J111" s="1238"/>
      <c r="K111" s="10">
        <v>2000</v>
      </c>
      <c r="M111" s="1239"/>
      <c r="N111" s="1239">
        <v>3000</v>
      </c>
      <c r="O111" s="1237"/>
      <c r="P111" s="1239"/>
      <c r="Q111" s="1239"/>
      <c r="R111" s="1239"/>
      <c r="S111" s="1239"/>
      <c r="T111" s="1240">
        <f t="shared" si="0"/>
        <v>5000</v>
      </c>
      <c r="U111" s="1378">
        <f t="shared" si="1"/>
        <v>0.5</v>
      </c>
      <c r="V111" s="1260"/>
      <c r="W111" s="1217" t="s">
        <v>107</v>
      </c>
      <c r="X111" s="1260"/>
      <c r="Y111" s="1217" t="s">
        <v>4962</v>
      </c>
      <c r="Z111" s="1260"/>
      <c r="AA111" s="1260"/>
      <c r="AB111" s="1260"/>
      <c r="AC111" s="1260"/>
      <c r="AD111" s="1260"/>
      <c r="AE111" s="1260"/>
      <c r="AF111" s="1260"/>
      <c r="AG111" s="1260"/>
      <c r="AH111" s="1260"/>
    </row>
    <row r="112" spans="1:34" ht="18" hidden="1">
      <c r="A112" s="1450">
        <v>44870</v>
      </c>
      <c r="B112" s="1217" t="s">
        <v>1906</v>
      </c>
      <c r="C112" s="1217"/>
      <c r="D112" s="1217" t="s">
        <v>1812</v>
      </c>
      <c r="E112" s="1217" t="s">
        <v>3523</v>
      </c>
      <c r="F112" s="666" t="s">
        <v>3524</v>
      </c>
      <c r="G112" s="1219">
        <v>80000</v>
      </c>
      <c r="H112" s="1449" t="s">
        <v>3063</v>
      </c>
      <c r="I112" s="1217" t="s">
        <v>3453</v>
      </c>
      <c r="J112" s="1238"/>
      <c r="K112" s="10">
        <v>5000</v>
      </c>
      <c r="L112" s="10">
        <v>6000</v>
      </c>
      <c r="M112" s="1239">
        <v>25800</v>
      </c>
      <c r="N112" s="1239"/>
      <c r="O112" s="1237"/>
      <c r="P112" s="1239"/>
      <c r="Q112" s="1239"/>
      <c r="R112" s="1239"/>
      <c r="S112" s="1239"/>
      <c r="T112" s="1240">
        <f t="shared" si="0"/>
        <v>43200</v>
      </c>
      <c r="U112" s="1378">
        <f t="shared" si="1"/>
        <v>0.54</v>
      </c>
      <c r="W112" s="1217" t="s">
        <v>109</v>
      </c>
      <c r="Y112" s="1217" t="s">
        <v>4963</v>
      </c>
    </row>
    <row r="113" spans="1:34" ht="18" hidden="1">
      <c r="A113" s="1450">
        <v>44870</v>
      </c>
      <c r="B113" s="1217" t="s">
        <v>1906</v>
      </c>
      <c r="C113" s="1217"/>
      <c r="D113" s="1217" t="s">
        <v>3514</v>
      </c>
      <c r="E113" s="1217" t="s">
        <v>60</v>
      </c>
      <c r="F113" s="1261" t="s">
        <v>3517</v>
      </c>
      <c r="G113" s="1219">
        <v>134000</v>
      </c>
      <c r="H113" s="1449" t="s">
        <v>3050</v>
      </c>
      <c r="I113" s="1217" t="s">
        <v>3453</v>
      </c>
      <c r="J113" s="1238"/>
      <c r="K113" s="10">
        <v>9000</v>
      </c>
      <c r="M113" s="1239"/>
      <c r="N113" s="1239">
        <v>52200</v>
      </c>
      <c r="O113" s="1237"/>
      <c r="P113" s="1239"/>
      <c r="Q113" s="1239"/>
      <c r="R113" s="1239"/>
      <c r="S113" s="1239"/>
      <c r="T113" s="1240">
        <f t="shared" si="0"/>
        <v>72800</v>
      </c>
      <c r="U113" s="1378">
        <f t="shared" si="1"/>
        <v>0.54328358208955219</v>
      </c>
      <c r="W113" s="1217" t="s">
        <v>107</v>
      </c>
      <c r="Y113" s="1217" t="s">
        <v>4964</v>
      </c>
    </row>
    <row r="114" spans="1:34" ht="18" hidden="1">
      <c r="A114" s="1450">
        <v>44870</v>
      </c>
      <c r="B114" s="1217" t="s">
        <v>1170</v>
      </c>
      <c r="C114" s="1217" t="s">
        <v>3446</v>
      </c>
      <c r="D114" s="1217" t="s">
        <v>3474</v>
      </c>
      <c r="E114" s="1217" t="s">
        <v>34</v>
      </c>
      <c r="F114" s="1217" t="s">
        <v>3626</v>
      </c>
      <c r="G114" s="1219">
        <v>15000</v>
      </c>
      <c r="H114" s="1449" t="s">
        <v>3063</v>
      </c>
      <c r="I114" s="1217" t="s">
        <v>3453</v>
      </c>
      <c r="J114" s="1238"/>
      <c r="K114" s="10" t="e">
        <f ca="1">_xludf.IFS(C114="成田机场",3000,C114="羽田机场",1200,D114="NearMe",1000,D114="VIP-limo",G114*0.12)</f>
        <v>#NAME?</v>
      </c>
      <c r="L114" s="10" t="e">
        <f ca="1">_xludf.IFS(C114="成田机场",4000,C114="羽田机场",1000,D114="VIP-limo",0)</f>
        <v>#NAME?</v>
      </c>
      <c r="M114" s="1239" t="e">
        <f ca="1">(8500-K114-L114)*0.7</f>
        <v>#NAME?</v>
      </c>
      <c r="N114" s="1239"/>
      <c r="O114" s="1237"/>
      <c r="P114" s="1239"/>
      <c r="Q114" s="1239"/>
      <c r="R114" s="1239"/>
      <c r="S114" s="1239"/>
      <c r="T114" s="1240" t="e">
        <f t="shared" ca="1" si="0"/>
        <v>#NAME?</v>
      </c>
      <c r="U114" s="1378" t="e">
        <f t="shared" ca="1" si="1"/>
        <v>#NAME?</v>
      </c>
      <c r="W114" s="1217" t="s">
        <v>27</v>
      </c>
      <c r="Y114" s="1217" t="s">
        <v>4965</v>
      </c>
    </row>
    <row r="115" spans="1:34" ht="18" hidden="1">
      <c r="A115" s="1450">
        <v>44871</v>
      </c>
      <c r="B115" s="1217" t="s">
        <v>1906</v>
      </c>
      <c r="C115" s="1217"/>
      <c r="D115" s="1217" t="s">
        <v>3507</v>
      </c>
      <c r="E115" s="1217" t="s">
        <v>4346</v>
      </c>
      <c r="F115" s="1217" t="s">
        <v>3457</v>
      </c>
      <c r="G115" s="1219">
        <v>160000</v>
      </c>
      <c r="H115" s="1449" t="s">
        <v>3050</v>
      </c>
      <c r="I115" s="1217" t="s">
        <v>3453</v>
      </c>
      <c r="J115" s="1238"/>
      <c r="K115" s="10">
        <v>15000</v>
      </c>
      <c r="M115" s="1239"/>
      <c r="N115" s="1239">
        <v>60000</v>
      </c>
      <c r="O115" s="1237"/>
      <c r="P115" s="1239"/>
      <c r="Q115" s="1239"/>
      <c r="R115" s="1239"/>
      <c r="S115" s="1239"/>
      <c r="T115" s="1240">
        <f t="shared" si="0"/>
        <v>85000</v>
      </c>
      <c r="U115" s="1378">
        <f t="shared" si="1"/>
        <v>0.53125</v>
      </c>
      <c r="W115" s="1217" t="s">
        <v>3508</v>
      </c>
      <c r="Y115" s="1217" t="s">
        <v>4966</v>
      </c>
    </row>
    <row r="116" spans="1:34" ht="18" hidden="1">
      <c r="A116" s="1454">
        <v>44870</v>
      </c>
      <c r="B116" s="1246" t="s">
        <v>1170</v>
      </c>
      <c r="C116" s="1246" t="s">
        <v>3446</v>
      </c>
      <c r="D116" s="1246" t="s">
        <v>3607</v>
      </c>
      <c r="E116" s="1246" t="s">
        <v>1540</v>
      </c>
      <c r="F116" s="1246" t="s">
        <v>3733</v>
      </c>
      <c r="G116" s="1248">
        <v>15000</v>
      </c>
      <c r="H116" s="1455" t="s">
        <v>3063</v>
      </c>
      <c r="I116" s="1246" t="s">
        <v>3453</v>
      </c>
      <c r="J116" s="1456"/>
      <c r="K116" s="1260" t="e">
        <f t="shared" ref="K116:K123" ca="1" si="29">_xludf.IFS(C116="成田机场",3000,C116="羽田机场",1200,D116="NearMe",1000,D116="VIP-limo",G116*0.12)</f>
        <v>#NAME?</v>
      </c>
      <c r="L116" s="1260" t="e">
        <f t="shared" ref="L116:L123" ca="1" si="30">_xludf.IFS(C116="成田机场",4000,C116="羽田机场",1000,D116="VIP-limo",0)</f>
        <v>#NAME?</v>
      </c>
      <c r="M116" s="1256"/>
      <c r="N116" s="1256">
        <v>4000</v>
      </c>
      <c r="O116" s="1255"/>
      <c r="P116" s="1256"/>
      <c r="Q116" s="1256"/>
      <c r="R116" s="1256"/>
      <c r="S116" s="1256"/>
      <c r="T116" s="1257" t="e">
        <f t="shared" ca="1" si="0"/>
        <v>#NAME?</v>
      </c>
      <c r="U116" s="1387" t="e">
        <f t="shared" ca="1" si="1"/>
        <v>#NAME?</v>
      </c>
      <c r="V116" s="1260"/>
      <c r="W116" s="1246" t="s">
        <v>27</v>
      </c>
      <c r="X116" s="1260"/>
      <c r="Y116" s="1246" t="s">
        <v>4967</v>
      </c>
      <c r="Z116" s="1260"/>
      <c r="AA116" s="1260"/>
      <c r="AB116" s="1260"/>
      <c r="AC116" s="1260"/>
      <c r="AD116" s="1260"/>
      <c r="AE116" s="1260"/>
      <c r="AF116" s="1260"/>
      <c r="AG116" s="1260"/>
      <c r="AH116" s="1260"/>
    </row>
    <row r="117" spans="1:34" ht="18" hidden="1">
      <c r="A117" s="1450">
        <v>44871</v>
      </c>
      <c r="B117" s="1217" t="s">
        <v>570</v>
      </c>
      <c r="C117" s="1217" t="s">
        <v>3456</v>
      </c>
      <c r="D117" s="1217" t="s">
        <v>3474</v>
      </c>
      <c r="E117" s="1217" t="s">
        <v>43</v>
      </c>
      <c r="F117" s="1217" t="s">
        <v>3477</v>
      </c>
      <c r="G117" s="1219">
        <v>17000</v>
      </c>
      <c r="H117" s="1449" t="s">
        <v>3063</v>
      </c>
      <c r="I117" s="1217" t="s">
        <v>3453</v>
      </c>
      <c r="J117" s="1238"/>
      <c r="K117" s="10" t="e">
        <f t="shared" ca="1" si="29"/>
        <v>#NAME?</v>
      </c>
      <c r="L117" s="10" t="e">
        <f t="shared" ca="1" si="30"/>
        <v>#NAME?</v>
      </c>
      <c r="M117" s="1239" t="e">
        <f ca="1">(15000-K117-L117)*0.7</f>
        <v>#NAME?</v>
      </c>
      <c r="N117" s="1239"/>
      <c r="O117" s="1237"/>
      <c r="P117" s="1239"/>
      <c r="Q117" s="1239"/>
      <c r="R117" s="1239"/>
      <c r="S117" s="1239"/>
      <c r="T117" s="1240" t="e">
        <f t="shared" ca="1" si="0"/>
        <v>#NAME?</v>
      </c>
      <c r="U117" s="1378" t="e">
        <f t="shared" ca="1" si="1"/>
        <v>#NAME?</v>
      </c>
      <c r="W117" s="1217" t="s">
        <v>27</v>
      </c>
      <c r="Y117" s="1217" t="s">
        <v>4968</v>
      </c>
    </row>
    <row r="118" spans="1:34" ht="18" hidden="1">
      <c r="A118" s="1450">
        <v>44871</v>
      </c>
      <c r="B118" s="1217" t="s">
        <v>1906</v>
      </c>
      <c r="C118" s="1217"/>
      <c r="D118" s="1217" t="s">
        <v>3919</v>
      </c>
      <c r="E118" s="1217" t="s">
        <v>45</v>
      </c>
      <c r="F118" s="1217" t="s">
        <v>3515</v>
      </c>
      <c r="G118" s="1219">
        <v>33600</v>
      </c>
      <c r="H118" s="1449" t="s">
        <v>3063</v>
      </c>
      <c r="I118" s="1217" t="s">
        <v>3453</v>
      </c>
      <c r="J118" s="1238"/>
      <c r="K118" s="10" t="e">
        <f t="shared" ca="1" si="29"/>
        <v>#NAME?</v>
      </c>
      <c r="L118" s="10" t="e">
        <f t="shared" ca="1" si="30"/>
        <v>#NAME?</v>
      </c>
      <c r="M118" s="1239"/>
      <c r="N118" s="1239">
        <v>20800</v>
      </c>
      <c r="O118" s="1237"/>
      <c r="P118" s="1239"/>
      <c r="Q118" s="1239"/>
      <c r="R118" s="1239"/>
      <c r="S118" s="1239"/>
      <c r="T118" s="1240" t="e">
        <f t="shared" ca="1" si="0"/>
        <v>#NAME?</v>
      </c>
      <c r="U118" s="1378" t="e">
        <f t="shared" ca="1" si="1"/>
        <v>#NAME?</v>
      </c>
      <c r="W118" s="1217" t="s">
        <v>27</v>
      </c>
      <c r="Y118" s="1217" t="s">
        <v>4969</v>
      </c>
    </row>
    <row r="119" spans="1:34" ht="18" hidden="1">
      <c r="A119" s="1450">
        <v>44871</v>
      </c>
      <c r="B119" s="1217" t="s">
        <v>1906</v>
      </c>
      <c r="C119" s="1217"/>
      <c r="D119" s="1217" t="s">
        <v>3919</v>
      </c>
      <c r="E119" s="1217" t="s">
        <v>2979</v>
      </c>
      <c r="F119" s="1217" t="s">
        <v>3501</v>
      </c>
      <c r="G119" s="1219">
        <v>36000</v>
      </c>
      <c r="H119" s="1449" t="s">
        <v>3063</v>
      </c>
      <c r="I119" s="1217" t="s">
        <v>3453</v>
      </c>
      <c r="J119" s="1238"/>
      <c r="K119" s="10" t="e">
        <f t="shared" ca="1" si="29"/>
        <v>#NAME?</v>
      </c>
      <c r="L119" s="10" t="e">
        <f t="shared" ca="1" si="30"/>
        <v>#NAME?</v>
      </c>
      <c r="M119" s="1239"/>
      <c r="N119" s="1239">
        <v>22100</v>
      </c>
      <c r="O119" s="1237"/>
      <c r="P119" s="1239"/>
      <c r="Q119" s="1239"/>
      <c r="R119" s="1239"/>
      <c r="S119" s="1239"/>
      <c r="T119" s="1240" t="e">
        <f t="shared" ca="1" si="0"/>
        <v>#NAME?</v>
      </c>
      <c r="U119" s="1378" t="e">
        <f t="shared" ca="1" si="1"/>
        <v>#NAME?</v>
      </c>
      <c r="W119" s="1217" t="s">
        <v>27</v>
      </c>
      <c r="Y119" s="1217" t="s">
        <v>4970</v>
      </c>
    </row>
    <row r="120" spans="1:34" ht="18" hidden="1">
      <c r="A120" s="1450">
        <v>44871</v>
      </c>
      <c r="B120" s="1217" t="s">
        <v>1170</v>
      </c>
      <c r="C120" s="1217" t="s">
        <v>3456</v>
      </c>
      <c r="D120" s="1217" t="s">
        <v>3521</v>
      </c>
      <c r="E120" s="1217" t="s">
        <v>86</v>
      </c>
      <c r="F120" s="1217" t="s">
        <v>3547</v>
      </c>
      <c r="G120" s="1219">
        <v>15000</v>
      </c>
      <c r="H120" s="1449" t="s">
        <v>3063</v>
      </c>
      <c r="I120" s="1217" t="s">
        <v>3453</v>
      </c>
      <c r="J120" s="1238"/>
      <c r="K120" s="10" t="e">
        <f t="shared" ca="1" si="29"/>
        <v>#NAME?</v>
      </c>
      <c r="L120" s="10" t="e">
        <f t="shared" ca="1" si="30"/>
        <v>#NAME?</v>
      </c>
      <c r="M120" s="1239"/>
      <c r="N120" s="1239">
        <v>4000</v>
      </c>
      <c r="O120" s="1237"/>
      <c r="P120" s="1239"/>
      <c r="Q120" s="1239"/>
      <c r="R120" s="1239"/>
      <c r="S120" s="1239"/>
      <c r="T120" s="1240" t="e">
        <f t="shared" ca="1" si="0"/>
        <v>#NAME?</v>
      </c>
      <c r="U120" s="1378" t="e">
        <f t="shared" ca="1" si="1"/>
        <v>#NAME?</v>
      </c>
      <c r="W120" s="1217" t="s">
        <v>107</v>
      </c>
      <c r="Y120" s="1217" t="s">
        <v>4971</v>
      </c>
    </row>
    <row r="121" spans="1:34" ht="18" hidden="1">
      <c r="A121" s="1450">
        <v>44871</v>
      </c>
      <c r="B121" s="1217" t="s">
        <v>1906</v>
      </c>
      <c r="C121" s="1217"/>
      <c r="D121" s="1217" t="s">
        <v>3919</v>
      </c>
      <c r="E121" s="1217" t="s">
        <v>98</v>
      </c>
      <c r="F121" s="1217" t="s">
        <v>3492</v>
      </c>
      <c r="G121" s="1219">
        <v>26400</v>
      </c>
      <c r="H121" s="1449" t="s">
        <v>3063</v>
      </c>
      <c r="I121" s="1217" t="s">
        <v>3453</v>
      </c>
      <c r="J121" s="1238"/>
      <c r="K121" s="10" t="e">
        <f t="shared" ca="1" si="29"/>
        <v>#NAME?</v>
      </c>
      <c r="L121" s="10" t="e">
        <f t="shared" ca="1" si="30"/>
        <v>#NAME?</v>
      </c>
      <c r="M121" s="1239"/>
      <c r="N121" s="1239">
        <v>15600</v>
      </c>
      <c r="O121" s="1237"/>
      <c r="P121" s="1239"/>
      <c r="Q121" s="1239"/>
      <c r="R121" s="1239"/>
      <c r="S121" s="1239"/>
      <c r="T121" s="1240" t="e">
        <f t="shared" ca="1" si="0"/>
        <v>#NAME?</v>
      </c>
      <c r="U121" s="1378" t="e">
        <f t="shared" ca="1" si="1"/>
        <v>#NAME?</v>
      </c>
      <c r="W121" s="1217" t="s">
        <v>27</v>
      </c>
      <c r="Y121" s="1217" t="s">
        <v>4972</v>
      </c>
    </row>
    <row r="122" spans="1:34" ht="18" hidden="1">
      <c r="A122" s="1450">
        <v>44871</v>
      </c>
      <c r="B122" s="1217" t="s">
        <v>570</v>
      </c>
      <c r="C122" s="1217" t="s">
        <v>3446</v>
      </c>
      <c r="D122" s="1217" t="s">
        <v>3521</v>
      </c>
      <c r="E122" s="1217" t="s">
        <v>43</v>
      </c>
      <c r="F122" s="1217" t="s">
        <v>3477</v>
      </c>
      <c r="G122" s="1219">
        <v>10000</v>
      </c>
      <c r="H122" s="1449" t="s">
        <v>3063</v>
      </c>
      <c r="I122" s="1217" t="s">
        <v>3453</v>
      </c>
      <c r="J122" s="1238"/>
      <c r="K122" s="10" t="e">
        <f t="shared" ca="1" si="29"/>
        <v>#NAME?</v>
      </c>
      <c r="L122" s="10" t="e">
        <f t="shared" ca="1" si="30"/>
        <v>#NAME?</v>
      </c>
      <c r="M122" s="1239" t="e">
        <f ca="1">(8500-K122-L122)*0.7</f>
        <v>#NAME?</v>
      </c>
      <c r="N122" s="1239"/>
      <c r="O122" s="1237"/>
      <c r="P122" s="1239"/>
      <c r="Q122" s="1239"/>
      <c r="R122" s="1239"/>
      <c r="S122" s="1239"/>
      <c r="T122" s="1240" t="e">
        <f t="shared" ca="1" si="0"/>
        <v>#NAME?</v>
      </c>
      <c r="U122" s="1378" t="e">
        <f t="shared" ca="1" si="1"/>
        <v>#NAME?</v>
      </c>
      <c r="W122" s="1217" t="s">
        <v>107</v>
      </c>
      <c r="Y122" s="1217" t="s">
        <v>4973</v>
      </c>
    </row>
    <row r="123" spans="1:34" ht="18" hidden="1">
      <c r="A123" s="1450">
        <v>44871</v>
      </c>
      <c r="B123" s="1217" t="s">
        <v>570</v>
      </c>
      <c r="C123" s="1217" t="s">
        <v>3456</v>
      </c>
      <c r="D123" s="1217" t="s">
        <v>3557</v>
      </c>
      <c r="E123" s="1217" t="s">
        <v>40</v>
      </c>
      <c r="F123" s="1217" t="s">
        <v>3449</v>
      </c>
      <c r="G123" s="1219">
        <f>1100/0.0479</f>
        <v>22964.509394572025</v>
      </c>
      <c r="H123" s="1449" t="s">
        <v>3063</v>
      </c>
      <c r="I123" s="1217" t="s">
        <v>3450</v>
      </c>
      <c r="J123" s="1238"/>
      <c r="K123" s="10" t="e">
        <f t="shared" ca="1" si="29"/>
        <v>#NAME?</v>
      </c>
      <c r="L123" s="10" t="e">
        <f t="shared" ca="1" si="30"/>
        <v>#NAME?</v>
      </c>
      <c r="M123" s="1239" t="e">
        <f ca="1">(15000-K123-L123)*0.7</f>
        <v>#NAME?</v>
      </c>
      <c r="N123" s="1239"/>
      <c r="O123" s="1237"/>
      <c r="P123" s="1239"/>
      <c r="Q123" s="1239"/>
      <c r="R123" s="1239"/>
      <c r="S123" s="1239"/>
      <c r="T123" s="1240" t="e">
        <f t="shared" ca="1" si="0"/>
        <v>#NAME?</v>
      </c>
      <c r="U123" s="1378" t="e">
        <f t="shared" ca="1" si="1"/>
        <v>#NAME?</v>
      </c>
      <c r="W123" s="1217" t="s">
        <v>107</v>
      </c>
      <c r="Y123" s="1217" t="s">
        <v>4974</v>
      </c>
    </row>
    <row r="124" spans="1:34" ht="18" hidden="1">
      <c r="A124" s="1450">
        <v>44873</v>
      </c>
      <c r="B124" s="1217" t="s">
        <v>1906</v>
      </c>
      <c r="C124" s="1217"/>
      <c r="D124" s="1217" t="s">
        <v>3452</v>
      </c>
      <c r="E124" s="1217" t="s">
        <v>60</v>
      </c>
      <c r="F124" s="1217" t="s">
        <v>3636</v>
      </c>
      <c r="G124" s="1219">
        <v>275000</v>
      </c>
      <c r="H124" s="1449" t="s">
        <v>3063</v>
      </c>
      <c r="I124" s="1217" t="s">
        <v>3453</v>
      </c>
      <c r="J124" s="1238"/>
      <c r="K124" s="10">
        <v>24000</v>
      </c>
      <c r="L124" s="10">
        <v>32000</v>
      </c>
      <c r="M124" s="1239">
        <v>86800</v>
      </c>
      <c r="N124" s="1239"/>
      <c r="O124" s="1237"/>
      <c r="P124" s="1239">
        <v>4700</v>
      </c>
      <c r="Q124" s="1239"/>
      <c r="R124" s="1239"/>
      <c r="S124" s="1239">
        <v>30000</v>
      </c>
      <c r="T124" s="1240">
        <f t="shared" si="0"/>
        <v>97500</v>
      </c>
      <c r="U124" s="1378">
        <f t="shared" si="1"/>
        <v>0.35454545454545455</v>
      </c>
      <c r="W124" s="1217" t="s">
        <v>3508</v>
      </c>
      <c r="Y124" s="1217" t="s">
        <v>4975</v>
      </c>
    </row>
    <row r="125" spans="1:34" ht="18" hidden="1">
      <c r="A125" s="1450">
        <v>44871</v>
      </c>
      <c r="B125" s="1217" t="s">
        <v>3473</v>
      </c>
      <c r="C125" s="1217"/>
      <c r="D125" s="1217" t="s">
        <v>3579</v>
      </c>
      <c r="E125" s="1217" t="s">
        <v>86</v>
      </c>
      <c r="F125" s="1217" t="s">
        <v>3547</v>
      </c>
      <c r="G125" s="1219">
        <v>19760</v>
      </c>
      <c r="H125" s="1449" t="s">
        <v>3063</v>
      </c>
      <c r="I125" s="1217" t="s">
        <v>3453</v>
      </c>
      <c r="J125" s="1281"/>
      <c r="K125" s="10">
        <v>2000</v>
      </c>
      <c r="L125" s="10">
        <v>2760</v>
      </c>
      <c r="M125" s="1239"/>
      <c r="N125" s="1239">
        <v>5000</v>
      </c>
      <c r="O125" s="1237"/>
      <c r="P125" s="1239"/>
      <c r="Q125" s="1239"/>
      <c r="R125" s="1239"/>
      <c r="S125" s="1239"/>
      <c r="T125" s="1240">
        <f t="shared" si="0"/>
        <v>10000</v>
      </c>
      <c r="U125" s="1378">
        <f t="shared" si="1"/>
        <v>0.50607287449392713</v>
      </c>
      <c r="W125" s="1217" t="s">
        <v>27</v>
      </c>
      <c r="Y125" s="1217" t="s">
        <v>4976</v>
      </c>
    </row>
    <row r="126" spans="1:34" ht="18" hidden="1">
      <c r="A126" s="1450">
        <v>44871</v>
      </c>
      <c r="B126" s="1217" t="s">
        <v>3473</v>
      </c>
      <c r="C126" s="1217"/>
      <c r="D126" s="1217" t="s">
        <v>3579</v>
      </c>
      <c r="E126" s="1217" t="s">
        <v>110</v>
      </c>
      <c r="F126" s="1217" t="s">
        <v>3463</v>
      </c>
      <c r="G126" s="1219">
        <v>19760</v>
      </c>
      <c r="H126" s="1449" t="s">
        <v>3063</v>
      </c>
      <c r="I126" s="1217" t="s">
        <v>3453</v>
      </c>
      <c r="J126" s="1238"/>
      <c r="K126" s="10">
        <v>2000</v>
      </c>
      <c r="L126" s="10">
        <v>2760</v>
      </c>
      <c r="M126" s="1239"/>
      <c r="N126" s="1239">
        <v>5000</v>
      </c>
      <c r="O126" s="1237"/>
      <c r="P126" s="1239"/>
      <c r="Q126" s="1239"/>
      <c r="R126" s="1239"/>
      <c r="S126" s="1239"/>
      <c r="T126" s="1240">
        <f t="shared" si="0"/>
        <v>10000</v>
      </c>
      <c r="U126" s="1378">
        <f t="shared" si="1"/>
        <v>0.50607287449392713</v>
      </c>
      <c r="W126" s="1217" t="s">
        <v>27</v>
      </c>
      <c r="Y126" s="1217" t="s">
        <v>4977</v>
      </c>
    </row>
    <row r="127" spans="1:34" ht="18" hidden="1">
      <c r="A127" s="1450">
        <v>44871</v>
      </c>
      <c r="B127" s="1217" t="s">
        <v>1906</v>
      </c>
      <c r="C127" s="1217"/>
      <c r="D127" s="1217" t="s">
        <v>255</v>
      </c>
      <c r="E127" s="1217" t="s">
        <v>52</v>
      </c>
      <c r="F127" s="1217" t="s">
        <v>3471</v>
      </c>
      <c r="G127" s="1219">
        <v>45000</v>
      </c>
      <c r="H127" s="1449" t="s">
        <v>3063</v>
      </c>
      <c r="I127" s="1217" t="s">
        <v>3453</v>
      </c>
      <c r="J127" s="1238"/>
      <c r="K127" s="10">
        <v>3000</v>
      </c>
      <c r="L127" s="10">
        <v>4000</v>
      </c>
      <c r="M127" s="1239"/>
      <c r="N127" s="1239">
        <v>15000</v>
      </c>
      <c r="O127" s="1237"/>
      <c r="P127" s="1239"/>
      <c r="Q127" s="1239"/>
      <c r="R127" s="1239"/>
      <c r="S127" s="1239"/>
      <c r="T127" s="1240">
        <f t="shared" si="0"/>
        <v>23000</v>
      </c>
      <c r="U127" s="1378">
        <f t="shared" si="1"/>
        <v>0.51111111111111107</v>
      </c>
      <c r="W127" s="1217" t="s">
        <v>107</v>
      </c>
      <c r="Y127" s="1217" t="s">
        <v>4978</v>
      </c>
    </row>
    <row r="128" spans="1:34" ht="18" hidden="1">
      <c r="A128" s="1450">
        <v>44875</v>
      </c>
      <c r="B128" s="1217" t="s">
        <v>1906</v>
      </c>
      <c r="C128" s="1217"/>
      <c r="D128" s="1217" t="s">
        <v>3452</v>
      </c>
      <c r="E128" s="1217" t="s">
        <v>40</v>
      </c>
      <c r="F128" s="1243"/>
      <c r="G128" s="1219">
        <v>45000</v>
      </c>
      <c r="H128" s="1449" t="s">
        <v>3063</v>
      </c>
      <c r="I128" s="1217" t="s">
        <v>3453</v>
      </c>
      <c r="J128" s="1238"/>
      <c r="K128" s="10">
        <v>3000</v>
      </c>
      <c r="L128" s="10">
        <v>4000</v>
      </c>
      <c r="M128" s="1239">
        <v>15000</v>
      </c>
      <c r="N128" s="1239"/>
      <c r="O128" s="1237"/>
      <c r="P128" s="1239"/>
      <c r="Q128" s="1239"/>
      <c r="R128" s="1239"/>
      <c r="S128" s="1239"/>
      <c r="T128" s="1240">
        <f t="shared" si="0"/>
        <v>23000</v>
      </c>
      <c r="U128" s="1378">
        <f t="shared" si="1"/>
        <v>0.51111111111111107</v>
      </c>
      <c r="W128" s="1217" t="s">
        <v>3508</v>
      </c>
      <c r="Y128" s="1217" t="s">
        <v>4979</v>
      </c>
    </row>
    <row r="129" spans="1:34" ht="18" hidden="1">
      <c r="A129" s="1450">
        <v>44871</v>
      </c>
      <c r="B129" s="1217" t="s">
        <v>1906</v>
      </c>
      <c r="C129" s="1217"/>
      <c r="D129" s="1217" t="s">
        <v>3461</v>
      </c>
      <c r="E129" s="1217" t="s">
        <v>3910</v>
      </c>
      <c r="F129" s="1217" t="s">
        <v>3733</v>
      </c>
      <c r="G129" s="1219">
        <v>225000</v>
      </c>
      <c r="H129" s="1449" t="s">
        <v>3050</v>
      </c>
      <c r="I129" s="1217" t="s">
        <v>3453</v>
      </c>
      <c r="J129" s="1238"/>
      <c r="K129" s="10">
        <v>15000</v>
      </c>
      <c r="M129" s="1239"/>
      <c r="N129" s="1239">
        <v>75000</v>
      </c>
      <c r="O129" s="1237"/>
      <c r="P129" s="1239"/>
      <c r="Q129" s="1239"/>
      <c r="R129" s="1239"/>
      <c r="S129" s="1239"/>
      <c r="T129" s="1240">
        <f t="shared" si="0"/>
        <v>135000</v>
      </c>
      <c r="U129" s="1378">
        <f t="shared" si="1"/>
        <v>0.6</v>
      </c>
      <c r="W129" s="1217" t="s">
        <v>3464</v>
      </c>
      <c r="Y129" s="1217" t="s">
        <v>4980</v>
      </c>
    </row>
    <row r="130" spans="1:34" ht="18" hidden="1">
      <c r="A130" s="1454">
        <v>44871</v>
      </c>
      <c r="B130" s="1246" t="s">
        <v>3473</v>
      </c>
      <c r="C130" s="1246"/>
      <c r="D130" s="1246" t="s">
        <v>1090</v>
      </c>
      <c r="E130" s="1246" t="s">
        <v>43</v>
      </c>
      <c r="F130" s="1246" t="s">
        <v>3477</v>
      </c>
      <c r="G130" s="1248">
        <v>9000</v>
      </c>
      <c r="H130" s="1455" t="s">
        <v>3063</v>
      </c>
      <c r="I130" s="1246" t="s">
        <v>3453</v>
      </c>
      <c r="J130" s="1456"/>
      <c r="K130" s="1260">
        <v>1000</v>
      </c>
      <c r="L130" s="1260"/>
      <c r="M130" s="1256">
        <f>(4000-K130-L130)*0.7</f>
        <v>2100</v>
      </c>
      <c r="N130" s="1256"/>
      <c r="O130" s="1255"/>
      <c r="P130" s="1256"/>
      <c r="Q130" s="1256"/>
      <c r="R130" s="1256"/>
      <c r="S130" s="1256"/>
      <c r="T130" s="1257">
        <f t="shared" si="0"/>
        <v>5900</v>
      </c>
      <c r="U130" s="1387">
        <f t="shared" si="1"/>
        <v>0.65555555555555556</v>
      </c>
      <c r="V130" s="1260"/>
      <c r="W130" s="1246" t="s">
        <v>27</v>
      </c>
      <c r="X130" s="1260"/>
      <c r="Y130" s="1246" t="s">
        <v>4981</v>
      </c>
      <c r="Z130" s="1260"/>
      <c r="AA130" s="1260"/>
      <c r="AB130" s="1260"/>
      <c r="AC130" s="1260"/>
      <c r="AD130" s="1260"/>
      <c r="AE130" s="1260"/>
      <c r="AF130" s="1260"/>
      <c r="AG130" s="1260"/>
      <c r="AH130" s="1260"/>
    </row>
    <row r="131" spans="1:34" ht="18">
      <c r="A131" s="1450">
        <v>44872</v>
      </c>
      <c r="B131" s="1217" t="s">
        <v>1170</v>
      </c>
      <c r="C131" s="1217" t="s">
        <v>3456</v>
      </c>
      <c r="D131" s="1217" t="s">
        <v>3503</v>
      </c>
      <c r="E131" s="1217" t="s">
        <v>34</v>
      </c>
      <c r="F131" s="1217" t="s">
        <v>3626</v>
      </c>
      <c r="G131" s="1219">
        <v>16000</v>
      </c>
      <c r="H131" s="1449" t="s">
        <v>3063</v>
      </c>
      <c r="I131" s="1217" t="s">
        <v>3453</v>
      </c>
      <c r="J131" s="1238"/>
      <c r="K131" s="10" t="e">
        <f t="shared" ref="K131:K136" ca="1" si="31">_xludf.IFS(C131="成田机场",3000,C131="羽田机场",1200,D131="NearMe",1000,D131="VIP-limo",G131*0.12)</f>
        <v>#NAME?</v>
      </c>
      <c r="L131" s="10" t="e">
        <f t="shared" ref="L131:L136" ca="1" si="32">_xludf.IFS(C131="成田机场",4000,C131="羽田机场",1000,D131="VIP-limo",0)</f>
        <v>#NAME?</v>
      </c>
      <c r="M131" s="1239" t="e">
        <f ca="1">(15000-K131-L131)*0.7</f>
        <v>#NAME?</v>
      </c>
      <c r="N131" s="1239"/>
      <c r="O131" s="1237"/>
      <c r="P131" s="1239"/>
      <c r="Q131" s="1239"/>
      <c r="R131" s="1239"/>
      <c r="S131" s="1239"/>
      <c r="T131" s="1240" t="e">
        <f t="shared" ca="1" si="0"/>
        <v>#NAME?</v>
      </c>
      <c r="U131" s="1378" t="e">
        <f t="shared" ca="1" si="1"/>
        <v>#NAME?</v>
      </c>
      <c r="W131" s="1217" t="s">
        <v>1540</v>
      </c>
      <c r="Y131" s="1217" t="s">
        <v>4982</v>
      </c>
    </row>
    <row r="132" spans="1:34" ht="18">
      <c r="A132" s="1450">
        <v>44872</v>
      </c>
      <c r="B132" s="1217" t="s">
        <v>1170</v>
      </c>
      <c r="C132" s="1217" t="s">
        <v>3456</v>
      </c>
      <c r="D132" s="1217" t="s">
        <v>3503</v>
      </c>
      <c r="E132" s="1217" t="s">
        <v>1540</v>
      </c>
      <c r="F132" s="1217" t="s">
        <v>3492</v>
      </c>
      <c r="G132" s="1219">
        <v>16000</v>
      </c>
      <c r="H132" s="1449" t="s">
        <v>3063</v>
      </c>
      <c r="I132" s="1217" t="s">
        <v>3453</v>
      </c>
      <c r="J132" s="1238"/>
      <c r="K132" s="10" t="e">
        <f t="shared" ca="1" si="31"/>
        <v>#NAME?</v>
      </c>
      <c r="L132" s="10" t="e">
        <f t="shared" ca="1" si="32"/>
        <v>#NAME?</v>
      </c>
      <c r="M132" s="1239"/>
      <c r="N132" s="1239">
        <v>5000</v>
      </c>
      <c r="O132" s="1237"/>
      <c r="P132" s="1239"/>
      <c r="Q132" s="1239"/>
      <c r="R132" s="1239"/>
      <c r="S132" s="1239"/>
      <c r="T132" s="1240" t="e">
        <f t="shared" ca="1" si="0"/>
        <v>#NAME?</v>
      </c>
      <c r="U132" s="1378" t="e">
        <f t="shared" ca="1" si="1"/>
        <v>#NAME?</v>
      </c>
      <c r="W132" s="1217" t="s">
        <v>1540</v>
      </c>
      <c r="Y132" s="1217" t="s">
        <v>4983</v>
      </c>
    </row>
    <row r="133" spans="1:34" ht="18">
      <c r="A133" s="1450">
        <v>44872</v>
      </c>
      <c r="B133" s="1217" t="s">
        <v>570</v>
      </c>
      <c r="C133" s="1217" t="s">
        <v>3456</v>
      </c>
      <c r="D133" s="1217" t="s">
        <v>3503</v>
      </c>
      <c r="E133" s="1217" t="s">
        <v>1540</v>
      </c>
      <c r="F133" s="1217" t="s">
        <v>3492</v>
      </c>
      <c r="G133" s="1219">
        <v>16000</v>
      </c>
      <c r="H133" s="1449" t="s">
        <v>3063</v>
      </c>
      <c r="I133" s="1217" t="s">
        <v>3453</v>
      </c>
      <c r="J133" s="1453"/>
      <c r="K133" s="10" t="e">
        <f t="shared" ca="1" si="31"/>
        <v>#NAME?</v>
      </c>
      <c r="L133" s="10" t="e">
        <f t="shared" ca="1" si="32"/>
        <v>#NAME?</v>
      </c>
      <c r="M133" s="1239"/>
      <c r="N133" s="1239">
        <v>5000</v>
      </c>
      <c r="O133" s="1237"/>
      <c r="P133" s="1239"/>
      <c r="Q133" s="1239"/>
      <c r="R133" s="1239"/>
      <c r="S133" s="1239"/>
      <c r="T133" s="1240" t="e">
        <f t="shared" ca="1" si="0"/>
        <v>#NAME?</v>
      </c>
      <c r="U133" s="1378" t="e">
        <f t="shared" ca="1" si="1"/>
        <v>#NAME?</v>
      </c>
      <c r="W133" s="1217" t="s">
        <v>1540</v>
      </c>
      <c r="Y133" s="1217" t="s">
        <v>4984</v>
      </c>
    </row>
    <row r="134" spans="1:34" ht="18">
      <c r="A134" s="1450">
        <v>44872</v>
      </c>
      <c r="B134" s="1217" t="s">
        <v>570</v>
      </c>
      <c r="C134" s="1217" t="s">
        <v>3456</v>
      </c>
      <c r="D134" s="1217" t="s">
        <v>3503</v>
      </c>
      <c r="E134" s="1217" t="s">
        <v>110</v>
      </c>
      <c r="F134" s="1217" t="s">
        <v>3471</v>
      </c>
      <c r="G134" s="1219">
        <v>16000</v>
      </c>
      <c r="H134" s="1449" t="s">
        <v>3063</v>
      </c>
      <c r="I134" s="1217" t="s">
        <v>3453</v>
      </c>
      <c r="J134" s="1238"/>
      <c r="K134" s="10" t="e">
        <f t="shared" ca="1" si="31"/>
        <v>#NAME?</v>
      </c>
      <c r="L134" s="10" t="e">
        <f t="shared" ca="1" si="32"/>
        <v>#NAME?</v>
      </c>
      <c r="M134" s="1239"/>
      <c r="N134" s="1239">
        <v>5000</v>
      </c>
      <c r="O134" s="1237"/>
      <c r="P134" s="1239"/>
      <c r="Q134" s="1239"/>
      <c r="R134" s="1239"/>
      <c r="S134" s="1239"/>
      <c r="T134" s="1240" t="e">
        <f t="shared" ca="1" si="0"/>
        <v>#NAME?</v>
      </c>
      <c r="U134" s="1378" t="e">
        <f t="shared" ca="1" si="1"/>
        <v>#NAME?</v>
      </c>
      <c r="W134" s="1217" t="s">
        <v>1540</v>
      </c>
      <c r="Y134" s="1217" t="s">
        <v>4985</v>
      </c>
    </row>
    <row r="135" spans="1:34" ht="18" hidden="1">
      <c r="A135" s="1450">
        <v>44872</v>
      </c>
      <c r="B135" s="1217" t="s">
        <v>1906</v>
      </c>
      <c r="C135" s="1217"/>
      <c r="D135" s="1217" t="s">
        <v>3919</v>
      </c>
      <c r="E135" s="1217" t="s">
        <v>1798</v>
      </c>
      <c r="F135" s="1217" t="s">
        <v>3629</v>
      </c>
      <c r="G135" s="1219">
        <v>24000</v>
      </c>
      <c r="H135" s="1449" t="s">
        <v>3063</v>
      </c>
      <c r="I135" s="1217" t="s">
        <v>3453</v>
      </c>
      <c r="J135" s="1453"/>
      <c r="K135" s="10" t="e">
        <f t="shared" ca="1" si="31"/>
        <v>#NAME?</v>
      </c>
      <c r="L135" s="10" t="e">
        <f t="shared" ca="1" si="32"/>
        <v>#NAME?</v>
      </c>
      <c r="M135" s="1239" t="e">
        <f ca="1">(G135-K135-L135)*0.7</f>
        <v>#NAME?</v>
      </c>
      <c r="N135" s="1239"/>
      <c r="O135" s="1237"/>
      <c r="P135" s="1239"/>
      <c r="Q135" s="1239"/>
      <c r="R135" s="1239"/>
      <c r="S135" s="1239"/>
      <c r="T135" s="1240" t="e">
        <f t="shared" ca="1" si="0"/>
        <v>#NAME?</v>
      </c>
      <c r="U135" s="1378" t="e">
        <f t="shared" ca="1" si="1"/>
        <v>#NAME?</v>
      </c>
      <c r="V135" s="1260"/>
      <c r="W135" s="1217" t="s">
        <v>27</v>
      </c>
      <c r="X135" s="1260"/>
      <c r="Y135" s="1217" t="s">
        <v>4986</v>
      </c>
      <c r="Z135" s="1260"/>
      <c r="AA135" s="1260"/>
      <c r="AB135" s="1260"/>
      <c r="AC135" s="1260"/>
      <c r="AD135" s="1260"/>
      <c r="AE135" s="1260"/>
      <c r="AF135" s="1260"/>
      <c r="AG135" s="1260"/>
      <c r="AH135" s="1260"/>
    </row>
    <row r="136" spans="1:34" ht="18" hidden="1">
      <c r="A136" s="1450">
        <v>44872</v>
      </c>
      <c r="B136" s="1217" t="s">
        <v>1906</v>
      </c>
      <c r="C136" s="1217"/>
      <c r="D136" s="1217" t="s">
        <v>3919</v>
      </c>
      <c r="E136" s="1217" t="s">
        <v>2979</v>
      </c>
      <c r="F136" s="1217" t="s">
        <v>3501</v>
      </c>
      <c r="G136" s="1219">
        <v>36000</v>
      </c>
      <c r="H136" s="1449" t="s">
        <v>3063</v>
      </c>
      <c r="I136" s="1217" t="s">
        <v>3453</v>
      </c>
      <c r="J136" s="1238"/>
      <c r="K136" s="10" t="e">
        <f t="shared" ca="1" si="31"/>
        <v>#NAME?</v>
      </c>
      <c r="L136" s="10" t="e">
        <f t="shared" ca="1" si="32"/>
        <v>#NAME?</v>
      </c>
      <c r="M136" s="1239"/>
      <c r="N136" s="1239">
        <v>22100</v>
      </c>
      <c r="O136" s="1237"/>
      <c r="P136" s="1239"/>
      <c r="Q136" s="1239"/>
      <c r="R136" s="1239"/>
      <c r="S136" s="1239"/>
      <c r="T136" s="1240" t="e">
        <f t="shared" ca="1" si="0"/>
        <v>#NAME?</v>
      </c>
      <c r="U136" s="1378" t="e">
        <f t="shared" ca="1" si="1"/>
        <v>#NAME?</v>
      </c>
      <c r="W136" s="1217" t="s">
        <v>27</v>
      </c>
      <c r="Y136" s="1217" t="s">
        <v>4987</v>
      </c>
    </row>
    <row r="137" spans="1:34" ht="18" hidden="1">
      <c r="A137" s="1450">
        <v>44872</v>
      </c>
      <c r="B137" s="1217" t="s">
        <v>3473</v>
      </c>
      <c r="C137" s="1217"/>
      <c r="D137" s="1217" t="s">
        <v>1090</v>
      </c>
      <c r="E137" s="1217" t="s">
        <v>43</v>
      </c>
      <c r="F137" s="1217" t="s">
        <v>3477</v>
      </c>
      <c r="G137" s="1219">
        <v>20000</v>
      </c>
      <c r="H137" s="1449" t="s">
        <v>3063</v>
      </c>
      <c r="I137" s="1217" t="s">
        <v>3453</v>
      </c>
      <c r="J137" s="1238"/>
      <c r="K137" s="10">
        <v>2000</v>
      </c>
      <c r="M137" s="1239">
        <f>(20000-K137-L137)*0.7</f>
        <v>12600</v>
      </c>
      <c r="N137" s="1239"/>
      <c r="O137" s="1237"/>
      <c r="P137" s="1239"/>
      <c r="Q137" s="1239"/>
      <c r="R137" s="1239"/>
      <c r="S137" s="1239"/>
      <c r="T137" s="1240">
        <f t="shared" si="0"/>
        <v>5400</v>
      </c>
      <c r="U137" s="1378">
        <f t="shared" si="1"/>
        <v>0.27</v>
      </c>
      <c r="W137" s="1217" t="s">
        <v>27</v>
      </c>
      <c r="Y137" s="1217" t="s">
        <v>4988</v>
      </c>
    </row>
    <row r="138" spans="1:34" ht="18" hidden="1">
      <c r="A138" s="1450">
        <v>44872</v>
      </c>
      <c r="B138" s="1217" t="s">
        <v>1906</v>
      </c>
      <c r="C138" s="1217"/>
      <c r="D138" s="1217" t="s">
        <v>3919</v>
      </c>
      <c r="E138" s="1217" t="s">
        <v>45</v>
      </c>
      <c r="F138" s="1217" t="s">
        <v>3515</v>
      </c>
      <c r="G138" s="1219">
        <v>26400</v>
      </c>
      <c r="H138" s="1449" t="s">
        <v>3063</v>
      </c>
      <c r="I138" s="1217" t="s">
        <v>3453</v>
      </c>
      <c r="J138" s="1238"/>
      <c r="K138" s="10" t="e">
        <f t="shared" ref="K138:K141" ca="1" si="33">_xludf.IFS(C138="成田机场",3000,C138="羽田机场",1200,D138="NearMe",1000,D138="VIP-limo",G138*0.12)</f>
        <v>#NAME?</v>
      </c>
      <c r="L138" s="10" t="e">
        <f t="shared" ref="L138:L141" ca="1" si="34">_xludf.IFS(C138="成田机场",4000,C138="羽田机场",1000,D138="VIP-limo",0)</f>
        <v>#NAME?</v>
      </c>
      <c r="M138" s="1239"/>
      <c r="N138" s="1239">
        <v>15600</v>
      </c>
      <c r="O138" s="1237"/>
      <c r="P138" s="1239"/>
      <c r="Q138" s="1239"/>
      <c r="R138" s="1239"/>
      <c r="S138" s="1239"/>
      <c r="T138" s="1240" t="e">
        <f t="shared" ca="1" si="0"/>
        <v>#NAME?</v>
      </c>
      <c r="U138" s="1378" t="e">
        <f t="shared" ca="1" si="1"/>
        <v>#NAME?</v>
      </c>
      <c r="W138" s="1217" t="s">
        <v>27</v>
      </c>
      <c r="Y138" s="1217" t="s">
        <v>4989</v>
      </c>
    </row>
    <row r="139" spans="1:34" ht="18">
      <c r="A139" s="1450">
        <v>44872</v>
      </c>
      <c r="B139" s="1217" t="s">
        <v>1170</v>
      </c>
      <c r="C139" s="1217" t="s">
        <v>3456</v>
      </c>
      <c r="D139" s="1217" t="s">
        <v>3503</v>
      </c>
      <c r="E139" s="1217" t="s">
        <v>86</v>
      </c>
      <c r="F139" s="1217" t="s">
        <v>3547</v>
      </c>
      <c r="G139" s="1219">
        <v>16000</v>
      </c>
      <c r="H139" s="1449" t="s">
        <v>3063</v>
      </c>
      <c r="I139" s="1217" t="s">
        <v>3453</v>
      </c>
      <c r="J139" s="1238"/>
      <c r="K139" s="10" t="e">
        <f t="shared" ca="1" si="33"/>
        <v>#NAME?</v>
      </c>
      <c r="L139" s="10" t="e">
        <f t="shared" ca="1" si="34"/>
        <v>#NAME?</v>
      </c>
      <c r="M139" s="1239"/>
      <c r="N139" s="1239">
        <v>4000</v>
      </c>
      <c r="O139" s="1237"/>
      <c r="P139" s="1239"/>
      <c r="Q139" s="1239"/>
      <c r="R139" s="1239"/>
      <c r="S139" s="1239"/>
      <c r="T139" s="1240" t="e">
        <f t="shared" ca="1" si="0"/>
        <v>#NAME?</v>
      </c>
      <c r="U139" s="1378" t="e">
        <f t="shared" ca="1" si="1"/>
        <v>#NAME?</v>
      </c>
      <c r="W139" s="1217" t="s">
        <v>1540</v>
      </c>
      <c r="Y139" s="1217" t="s">
        <v>4990</v>
      </c>
    </row>
    <row r="140" spans="1:34" ht="18">
      <c r="A140" s="1450">
        <v>44872</v>
      </c>
      <c r="B140" s="1217" t="s">
        <v>570</v>
      </c>
      <c r="C140" s="1217" t="s">
        <v>3456</v>
      </c>
      <c r="D140" s="1217" t="s">
        <v>3503</v>
      </c>
      <c r="E140" s="1217" t="s">
        <v>86</v>
      </c>
      <c r="F140" s="1217" t="s">
        <v>3547</v>
      </c>
      <c r="G140" s="1219">
        <v>16000</v>
      </c>
      <c r="H140" s="1449" t="s">
        <v>3063</v>
      </c>
      <c r="I140" s="1217" t="s">
        <v>3453</v>
      </c>
      <c r="J140" s="1238"/>
      <c r="K140" s="10" t="e">
        <f t="shared" ca="1" si="33"/>
        <v>#NAME?</v>
      </c>
      <c r="L140" s="10" t="e">
        <f t="shared" ca="1" si="34"/>
        <v>#NAME?</v>
      </c>
      <c r="M140" s="1239"/>
      <c r="N140" s="1239">
        <v>4000</v>
      </c>
      <c r="O140" s="1237"/>
      <c r="P140" s="1239"/>
      <c r="Q140" s="1239"/>
      <c r="R140" s="1239"/>
      <c r="S140" s="1239"/>
      <c r="T140" s="1240" t="e">
        <f t="shared" ca="1" si="0"/>
        <v>#NAME?</v>
      </c>
      <c r="U140" s="1378" t="e">
        <f t="shared" ca="1" si="1"/>
        <v>#NAME?</v>
      </c>
      <c r="W140" s="1217" t="s">
        <v>1540</v>
      </c>
      <c r="Y140" s="1217" t="s">
        <v>4991</v>
      </c>
    </row>
    <row r="141" spans="1:34" ht="18" hidden="1">
      <c r="A141" s="1450">
        <v>44872</v>
      </c>
      <c r="B141" s="1217" t="s">
        <v>570</v>
      </c>
      <c r="C141" s="1217" t="s">
        <v>3456</v>
      </c>
      <c r="D141" s="1217" t="s">
        <v>3481</v>
      </c>
      <c r="E141" s="1217" t="s">
        <v>86</v>
      </c>
      <c r="F141" s="1217" t="s">
        <v>3547</v>
      </c>
      <c r="G141" s="1219">
        <v>16900</v>
      </c>
      <c r="H141" s="1449" t="s">
        <v>3063</v>
      </c>
      <c r="I141" s="1217" t="s">
        <v>3453</v>
      </c>
      <c r="J141" s="1238"/>
      <c r="K141" s="10" t="e">
        <f t="shared" ca="1" si="33"/>
        <v>#NAME?</v>
      </c>
      <c r="L141" s="10" t="e">
        <f t="shared" ca="1" si="34"/>
        <v>#NAME?</v>
      </c>
      <c r="M141" s="1239"/>
      <c r="N141" s="1239">
        <v>4000</v>
      </c>
      <c r="O141" s="1237"/>
      <c r="P141" s="1239"/>
      <c r="Q141" s="1239"/>
      <c r="R141" s="1239"/>
      <c r="S141" s="1239"/>
      <c r="T141" s="1240" t="e">
        <f t="shared" ca="1" si="0"/>
        <v>#NAME?</v>
      </c>
      <c r="U141" s="1378" t="e">
        <f t="shared" ca="1" si="1"/>
        <v>#NAME?</v>
      </c>
      <c r="W141" s="1217" t="s">
        <v>27</v>
      </c>
      <c r="Y141" s="1217" t="s">
        <v>4992</v>
      </c>
    </row>
    <row r="142" spans="1:34" ht="18" hidden="1">
      <c r="A142" s="1450">
        <v>44872</v>
      </c>
      <c r="B142" s="1217" t="s">
        <v>570</v>
      </c>
      <c r="C142" s="1217" t="s">
        <v>3446</v>
      </c>
      <c r="D142" s="1217" t="s">
        <v>3521</v>
      </c>
      <c r="E142" s="1217" t="s">
        <v>8</v>
      </c>
      <c r="F142" s="666" t="s">
        <v>3636</v>
      </c>
      <c r="G142" s="1219">
        <v>15000</v>
      </c>
      <c r="H142" s="1449" t="s">
        <v>3063</v>
      </c>
      <c r="I142" s="1217" t="s">
        <v>3453</v>
      </c>
      <c r="J142" s="1238"/>
      <c r="K142" s="10">
        <v>2400</v>
      </c>
      <c r="L142" s="10">
        <v>2000</v>
      </c>
      <c r="M142" s="1239"/>
      <c r="N142" s="1239">
        <v>5000</v>
      </c>
      <c r="O142" s="1237"/>
      <c r="P142" s="1239"/>
      <c r="Q142" s="1239"/>
      <c r="R142" s="1239"/>
      <c r="S142" s="1239"/>
      <c r="T142" s="1240">
        <f t="shared" si="0"/>
        <v>5600</v>
      </c>
      <c r="U142" s="1378">
        <f t="shared" si="1"/>
        <v>0.37333333333333335</v>
      </c>
      <c r="W142" s="1217" t="s">
        <v>107</v>
      </c>
      <c r="Y142" s="1217" t="s">
        <v>4993</v>
      </c>
    </row>
    <row r="143" spans="1:34" ht="18" hidden="1">
      <c r="A143" s="1450">
        <v>44872</v>
      </c>
      <c r="B143" s="1217" t="s">
        <v>3473</v>
      </c>
      <c r="C143" s="1217"/>
      <c r="D143" s="1217" t="s">
        <v>3570</v>
      </c>
      <c r="E143" s="1217" t="s">
        <v>86</v>
      </c>
      <c r="F143" s="1261" t="s">
        <v>3547</v>
      </c>
      <c r="G143" s="1219">
        <v>8500</v>
      </c>
      <c r="H143" s="1449" t="s">
        <v>3063</v>
      </c>
      <c r="I143" s="1217" t="s">
        <v>3453</v>
      </c>
      <c r="J143" s="1238"/>
      <c r="K143" s="10" t="e">
        <f t="shared" ref="K143:K145" ca="1" si="35">_xludf.IFS(C143="成田机场",3000,C143="羽田机场",1200,D143="NearMe",1000,D143="VIP-limo",G143*0.12)</f>
        <v>#NAME?</v>
      </c>
      <c r="M143" s="1239"/>
      <c r="N143" s="1239">
        <v>4300</v>
      </c>
      <c r="O143" s="1237"/>
      <c r="P143" s="1239"/>
      <c r="Q143" s="1239"/>
      <c r="R143" s="1239"/>
      <c r="S143" s="1239"/>
      <c r="T143" s="1240" t="e">
        <f t="shared" ca="1" si="0"/>
        <v>#NAME?</v>
      </c>
      <c r="U143" s="1378" t="e">
        <f t="shared" ca="1" si="1"/>
        <v>#NAME?</v>
      </c>
      <c r="W143" s="1217" t="s">
        <v>3572</v>
      </c>
      <c r="Y143" s="1217" t="s">
        <v>4994</v>
      </c>
    </row>
    <row r="144" spans="1:34" ht="18" hidden="1">
      <c r="A144" s="1450">
        <v>44872</v>
      </c>
      <c r="B144" s="1217" t="s">
        <v>3473</v>
      </c>
      <c r="C144" s="1217"/>
      <c r="D144" s="1217" t="s">
        <v>3570</v>
      </c>
      <c r="E144" s="1217" t="s">
        <v>86</v>
      </c>
      <c r="F144" s="1217" t="s">
        <v>3547</v>
      </c>
      <c r="G144" s="1219">
        <v>8500</v>
      </c>
      <c r="H144" s="1449" t="s">
        <v>3063</v>
      </c>
      <c r="I144" s="1217" t="s">
        <v>3453</v>
      </c>
      <c r="J144" s="1281"/>
      <c r="K144" s="10" t="e">
        <f t="shared" ca="1" si="35"/>
        <v>#NAME?</v>
      </c>
      <c r="M144" s="1239"/>
      <c r="N144" s="1239">
        <v>4300</v>
      </c>
      <c r="O144" s="1237"/>
      <c r="P144" s="1239"/>
      <c r="Q144" s="1239"/>
      <c r="R144" s="1239"/>
      <c r="S144" s="1239"/>
      <c r="T144" s="1240" t="e">
        <f t="shared" ca="1" si="0"/>
        <v>#NAME?</v>
      </c>
      <c r="U144" s="1378" t="e">
        <f t="shared" ca="1" si="1"/>
        <v>#NAME?</v>
      </c>
      <c r="W144" s="1217" t="s">
        <v>3572</v>
      </c>
      <c r="Y144" s="1217" t="s">
        <v>4995</v>
      </c>
    </row>
    <row r="145" spans="1:34" ht="18" hidden="1">
      <c r="A145" s="1450">
        <v>44872</v>
      </c>
      <c r="B145" s="1217" t="s">
        <v>570</v>
      </c>
      <c r="C145" s="1217" t="s">
        <v>3446</v>
      </c>
      <c r="D145" s="1217" t="s">
        <v>3607</v>
      </c>
      <c r="E145" s="1217" t="s">
        <v>34</v>
      </c>
      <c r="F145" s="1217" t="s">
        <v>3626</v>
      </c>
      <c r="G145" s="1219">
        <v>11000</v>
      </c>
      <c r="H145" s="1449" t="s">
        <v>3063</v>
      </c>
      <c r="I145" s="1217" t="s">
        <v>3453</v>
      </c>
      <c r="J145" s="1243"/>
      <c r="K145" s="10" t="e">
        <f t="shared" ca="1" si="35"/>
        <v>#NAME?</v>
      </c>
      <c r="L145" s="10" t="e">
        <f ca="1">_xludf.IFS(C145="成田机场",4000,C145="羽田机场",1000,D145="VIP-limo",0)</f>
        <v>#NAME?</v>
      </c>
      <c r="M145" s="1239" t="e">
        <f ca="1">(8500-K145-L145)*0.7</f>
        <v>#NAME?</v>
      </c>
      <c r="N145" s="1239"/>
      <c r="O145" s="1237"/>
      <c r="P145" s="1239">
        <v>450</v>
      </c>
      <c r="Q145" s="1239"/>
      <c r="R145" s="1239"/>
      <c r="S145" s="1239"/>
      <c r="T145" s="1240" t="e">
        <f t="shared" ca="1" si="0"/>
        <v>#NAME?</v>
      </c>
      <c r="U145" s="1378" t="e">
        <f t="shared" ca="1" si="1"/>
        <v>#NAME?</v>
      </c>
      <c r="W145" s="1217" t="s">
        <v>27</v>
      </c>
      <c r="Y145" s="1217" t="s">
        <v>4996</v>
      </c>
    </row>
    <row r="146" spans="1:34" ht="18" hidden="1">
      <c r="A146" s="1450">
        <v>44872</v>
      </c>
      <c r="B146" s="1217" t="s">
        <v>3473</v>
      </c>
      <c r="C146" s="1217"/>
      <c r="D146" s="1217" t="s">
        <v>3521</v>
      </c>
      <c r="E146" s="1217" t="s">
        <v>55</v>
      </c>
      <c r="F146" s="1217" t="s">
        <v>3512</v>
      </c>
      <c r="G146" s="1219">
        <v>10000</v>
      </c>
      <c r="H146" s="1449" t="s">
        <v>3063</v>
      </c>
      <c r="I146" s="1217" t="s">
        <v>3453</v>
      </c>
      <c r="J146" s="1243"/>
      <c r="K146" s="10">
        <v>2000</v>
      </c>
      <c r="M146" s="1239"/>
      <c r="N146" s="1239">
        <v>4000</v>
      </c>
      <c r="O146" s="1237"/>
      <c r="P146" s="1239"/>
      <c r="Q146" s="1239"/>
      <c r="R146" s="1239"/>
      <c r="S146" s="1239"/>
      <c r="T146" s="1240">
        <f t="shared" si="0"/>
        <v>4000</v>
      </c>
      <c r="U146" s="1378">
        <f t="shared" si="1"/>
        <v>0.4</v>
      </c>
      <c r="V146" s="1260"/>
      <c r="W146" s="1217" t="s">
        <v>107</v>
      </c>
      <c r="X146" s="1260"/>
      <c r="Y146" s="1217" t="s">
        <v>4997</v>
      </c>
      <c r="Z146" s="1260"/>
      <c r="AA146" s="1260"/>
      <c r="AB146" s="1260"/>
      <c r="AC146" s="1260"/>
      <c r="AD146" s="1260"/>
      <c r="AE146" s="1260"/>
      <c r="AF146" s="1260"/>
      <c r="AG146" s="1260"/>
      <c r="AH146" s="1260"/>
    </row>
    <row r="147" spans="1:34" ht="18" hidden="1">
      <c r="A147" s="1450">
        <v>44872</v>
      </c>
      <c r="B147" s="1217" t="s">
        <v>3473</v>
      </c>
      <c r="C147" s="1217"/>
      <c r="D147" s="1217" t="s">
        <v>3570</v>
      </c>
      <c r="E147" s="1217" t="s">
        <v>52</v>
      </c>
      <c r="F147" s="1217" t="s">
        <v>3592</v>
      </c>
      <c r="G147" s="1219">
        <v>11000</v>
      </c>
      <c r="H147" s="1449" t="s">
        <v>3063</v>
      </c>
      <c r="I147" s="1217" t="s">
        <v>3453</v>
      </c>
      <c r="J147" s="1238"/>
      <c r="K147" s="10" t="e">
        <f t="shared" ref="K147:K150" ca="1" si="36">_xludf.IFS(C147="成田机场",3000,C147="羽田机场",1200,D147="NearMe",1000,D147="VIP-limo",G147*0.12)</f>
        <v>#NAME?</v>
      </c>
      <c r="M147" s="1239"/>
      <c r="N147" s="1239">
        <v>5300</v>
      </c>
      <c r="O147" s="1237"/>
      <c r="P147" s="1239"/>
      <c r="Q147" s="1239"/>
      <c r="R147" s="1239"/>
      <c r="S147" s="1239"/>
      <c r="T147" s="1240" t="e">
        <f t="shared" ca="1" si="0"/>
        <v>#NAME?</v>
      </c>
      <c r="U147" s="1378" t="e">
        <f t="shared" ca="1" si="1"/>
        <v>#NAME?</v>
      </c>
      <c r="W147" s="1217" t="s">
        <v>3572</v>
      </c>
      <c r="Y147" s="1217" t="s">
        <v>4998</v>
      </c>
    </row>
    <row r="148" spans="1:34" ht="18" hidden="1">
      <c r="A148" s="1450">
        <v>44872</v>
      </c>
      <c r="B148" s="1217" t="s">
        <v>3473</v>
      </c>
      <c r="C148" s="1217"/>
      <c r="D148" s="1217" t="s">
        <v>3570</v>
      </c>
      <c r="E148" s="1217" t="s">
        <v>55</v>
      </c>
      <c r="F148" s="1217" t="s">
        <v>3512</v>
      </c>
      <c r="G148" s="1219">
        <v>11000</v>
      </c>
      <c r="H148" s="1449" t="s">
        <v>3063</v>
      </c>
      <c r="I148" s="1217" t="s">
        <v>3453</v>
      </c>
      <c r="J148" s="1238"/>
      <c r="K148" s="10" t="e">
        <f t="shared" ca="1" si="36"/>
        <v>#NAME?</v>
      </c>
      <c r="M148" s="1239"/>
      <c r="N148" s="1239">
        <v>5300</v>
      </c>
      <c r="O148" s="1237"/>
      <c r="P148" s="1239"/>
      <c r="Q148" s="1239"/>
      <c r="R148" s="1239"/>
      <c r="S148" s="1239"/>
      <c r="T148" s="1240" t="e">
        <f t="shared" ca="1" si="0"/>
        <v>#NAME?</v>
      </c>
      <c r="U148" s="1378" t="e">
        <f t="shared" ca="1" si="1"/>
        <v>#NAME?</v>
      </c>
      <c r="W148" s="1217" t="s">
        <v>3572</v>
      </c>
      <c r="Y148" s="1217" t="s">
        <v>4999</v>
      </c>
    </row>
    <row r="149" spans="1:34" ht="18" hidden="1">
      <c r="A149" s="1450">
        <v>44872</v>
      </c>
      <c r="B149" s="1217" t="s">
        <v>3473</v>
      </c>
      <c r="C149" s="1217"/>
      <c r="D149" s="1217" t="s">
        <v>3570</v>
      </c>
      <c r="E149" s="1217" t="s">
        <v>52</v>
      </c>
      <c r="F149" s="1217" t="s">
        <v>3592</v>
      </c>
      <c r="G149" s="1219">
        <v>11000</v>
      </c>
      <c r="H149" s="1449" t="s">
        <v>3063</v>
      </c>
      <c r="I149" s="1217" t="s">
        <v>3453</v>
      </c>
      <c r="J149" s="1238"/>
      <c r="K149" s="10" t="e">
        <f t="shared" ca="1" si="36"/>
        <v>#NAME?</v>
      </c>
      <c r="M149" s="1239"/>
      <c r="N149" s="1239">
        <v>5300</v>
      </c>
      <c r="O149" s="1237"/>
      <c r="P149" s="1239"/>
      <c r="Q149" s="1239"/>
      <c r="R149" s="1239"/>
      <c r="S149" s="1239"/>
      <c r="T149" s="1240" t="e">
        <f t="shared" ca="1" si="0"/>
        <v>#NAME?</v>
      </c>
      <c r="U149" s="1378" t="e">
        <f t="shared" ca="1" si="1"/>
        <v>#NAME?</v>
      </c>
      <c r="W149" s="1217" t="s">
        <v>3572</v>
      </c>
      <c r="Y149" s="1217" t="s">
        <v>5000</v>
      </c>
    </row>
    <row r="150" spans="1:34" ht="18" hidden="1">
      <c r="A150" s="1450">
        <v>44872</v>
      </c>
      <c r="B150" s="1217" t="s">
        <v>3473</v>
      </c>
      <c r="C150" s="1217"/>
      <c r="D150" s="1217" t="s">
        <v>3570</v>
      </c>
      <c r="E150" s="1217" t="s">
        <v>55</v>
      </c>
      <c r="F150" s="1217" t="s">
        <v>3512</v>
      </c>
      <c r="G150" s="1219">
        <v>11000</v>
      </c>
      <c r="H150" s="1449" t="s">
        <v>3063</v>
      </c>
      <c r="I150" s="1217" t="s">
        <v>3453</v>
      </c>
      <c r="J150" s="1281"/>
      <c r="K150" s="10" t="e">
        <f t="shared" ca="1" si="36"/>
        <v>#NAME?</v>
      </c>
      <c r="M150" s="1239"/>
      <c r="N150" s="1239">
        <v>5300</v>
      </c>
      <c r="O150" s="1237"/>
      <c r="P150" s="1239"/>
      <c r="Q150" s="1239"/>
      <c r="R150" s="1239"/>
      <c r="S150" s="1239"/>
      <c r="T150" s="1240" t="e">
        <f t="shared" ca="1" si="0"/>
        <v>#NAME?</v>
      </c>
      <c r="U150" s="1378" t="e">
        <f t="shared" ca="1" si="1"/>
        <v>#NAME?</v>
      </c>
      <c r="W150" s="1217" t="s">
        <v>3572</v>
      </c>
      <c r="Y150" s="1217" t="s">
        <v>5001</v>
      </c>
    </row>
    <row r="151" spans="1:34" ht="18" hidden="1">
      <c r="A151" s="1450">
        <v>44872</v>
      </c>
      <c r="B151" s="1217" t="s">
        <v>1906</v>
      </c>
      <c r="C151" s="1217"/>
      <c r="D151" s="1217" t="s">
        <v>5002</v>
      </c>
      <c r="E151" s="1217" t="s">
        <v>3523</v>
      </c>
      <c r="F151" s="1217" t="s">
        <v>3524</v>
      </c>
      <c r="G151" s="1219">
        <v>49500</v>
      </c>
      <c r="H151" s="1449" t="s">
        <v>3063</v>
      </c>
      <c r="I151" s="1217" t="s">
        <v>3453</v>
      </c>
      <c r="J151" s="1238"/>
      <c r="K151" s="10">
        <v>5000</v>
      </c>
      <c r="L151" s="10">
        <v>8000</v>
      </c>
      <c r="M151" s="1239"/>
      <c r="N151" s="1239">
        <v>15000</v>
      </c>
      <c r="O151" s="1237"/>
      <c r="P151" s="1239"/>
      <c r="Q151" s="1239"/>
      <c r="R151" s="1239"/>
      <c r="S151" s="1239"/>
      <c r="T151" s="1240">
        <f t="shared" si="0"/>
        <v>21500</v>
      </c>
      <c r="U151" s="1378">
        <f t="shared" si="1"/>
        <v>0.43434343434343436</v>
      </c>
      <c r="W151" s="1217" t="s">
        <v>107</v>
      </c>
      <c r="Y151" s="1217" t="s">
        <v>5003</v>
      </c>
    </row>
    <row r="152" spans="1:34" ht="18">
      <c r="A152" s="1450">
        <v>44872</v>
      </c>
      <c r="B152" s="1217" t="s">
        <v>1170</v>
      </c>
      <c r="C152" s="1217" t="s">
        <v>3456</v>
      </c>
      <c r="D152" s="1217" t="s">
        <v>3503</v>
      </c>
      <c r="E152" s="1217" t="s">
        <v>55</v>
      </c>
      <c r="F152" s="1217" t="s">
        <v>3512</v>
      </c>
      <c r="G152" s="1219">
        <v>20000</v>
      </c>
      <c r="H152" s="1449" t="s">
        <v>3063</v>
      </c>
      <c r="I152" s="1217" t="s">
        <v>3453</v>
      </c>
      <c r="J152" s="1238"/>
      <c r="K152" s="10" t="e">
        <f ca="1">_xludf.IFS(C152="成田机场",3000,C152="羽田机场",1200,D152="NearMe",1000,D152="VIP-limo",G152*0.12)</f>
        <v>#NAME?</v>
      </c>
      <c r="L152" s="10" t="e">
        <f ca="1">_xludf.IFS(C152="成田机场",4000,C152="羽田机场",1000,D152="VIP-limo",0)</f>
        <v>#NAME?</v>
      </c>
      <c r="M152" s="1239"/>
      <c r="N152" s="1239">
        <v>4000</v>
      </c>
      <c r="O152" s="1237"/>
      <c r="P152" s="1239"/>
      <c r="Q152" s="1239"/>
      <c r="R152" s="1239"/>
      <c r="S152" s="1239"/>
      <c r="T152" s="1240" t="e">
        <f t="shared" ca="1" si="0"/>
        <v>#NAME?</v>
      </c>
      <c r="U152" s="1378" t="e">
        <f t="shared" ca="1" si="1"/>
        <v>#NAME?</v>
      </c>
      <c r="W152" s="1217" t="s">
        <v>1540</v>
      </c>
      <c r="Y152" s="1217" t="s">
        <v>5004</v>
      </c>
    </row>
    <row r="153" spans="1:34" ht="18" hidden="1">
      <c r="A153" s="1450">
        <v>44872</v>
      </c>
      <c r="B153" s="1217" t="s">
        <v>1170</v>
      </c>
      <c r="C153" s="1217" t="s">
        <v>3446</v>
      </c>
      <c r="D153" s="1217" t="s">
        <v>3579</v>
      </c>
      <c r="E153" s="1217" t="s">
        <v>3448</v>
      </c>
      <c r="F153" s="1217" t="s">
        <v>3512</v>
      </c>
      <c r="G153" s="1219">
        <v>20000</v>
      </c>
      <c r="H153" s="1449" t="s">
        <v>3063</v>
      </c>
      <c r="I153" s="1217" t="s">
        <v>3453</v>
      </c>
      <c r="J153" s="1238"/>
      <c r="K153" s="10">
        <v>2400</v>
      </c>
      <c r="M153" s="1239"/>
      <c r="N153" s="1239"/>
      <c r="O153" s="1237">
        <v>4000</v>
      </c>
      <c r="P153" s="1239"/>
      <c r="Q153" s="1239"/>
      <c r="R153" s="1239"/>
      <c r="S153" s="1239"/>
      <c r="T153" s="1240">
        <f t="shared" si="0"/>
        <v>13600</v>
      </c>
      <c r="U153" s="1378">
        <f t="shared" si="1"/>
        <v>0.68</v>
      </c>
      <c r="W153" s="1217" t="s">
        <v>27</v>
      </c>
      <c r="Y153" s="1217" t="s">
        <v>5005</v>
      </c>
    </row>
    <row r="154" spans="1:34" ht="18" hidden="1">
      <c r="A154" s="1450">
        <v>44872</v>
      </c>
      <c r="B154" s="1217" t="s">
        <v>1170</v>
      </c>
      <c r="C154" s="1217" t="s">
        <v>3446</v>
      </c>
      <c r="D154" s="1217" t="s">
        <v>3579</v>
      </c>
      <c r="E154" s="1217" t="s">
        <v>27</v>
      </c>
      <c r="F154" s="1217" t="s">
        <v>3505</v>
      </c>
      <c r="G154" s="1219">
        <v>20600</v>
      </c>
      <c r="H154" s="1449" t="s">
        <v>3063</v>
      </c>
      <c r="I154" s="1217" t="s">
        <v>3453</v>
      </c>
      <c r="J154" s="1238"/>
      <c r="K154" s="10" t="e">
        <f ca="1">_xludf.IFS(C154="成田机场",3000,C154="羽田机场",1200,D154="NearMe",1000,D154="VIP-limo",G154*0.12)</f>
        <v>#NAME?</v>
      </c>
      <c r="L154" s="10">
        <v>600</v>
      </c>
      <c r="M154" s="1239"/>
      <c r="N154" s="1239"/>
      <c r="O154" s="1237">
        <v>4000</v>
      </c>
      <c r="P154" s="1239"/>
      <c r="Q154" s="1239"/>
      <c r="R154" s="1239"/>
      <c r="S154" s="1239"/>
      <c r="T154" s="1240" t="e">
        <f t="shared" ca="1" si="0"/>
        <v>#NAME?</v>
      </c>
      <c r="U154" s="1378" t="e">
        <f t="shared" ca="1" si="1"/>
        <v>#NAME?</v>
      </c>
      <c r="W154" s="1217" t="s">
        <v>27</v>
      </c>
      <c r="Y154" s="1217" t="s">
        <v>5006</v>
      </c>
    </row>
    <row r="155" spans="1:34" ht="18" hidden="1">
      <c r="A155" s="1454">
        <v>44872</v>
      </c>
      <c r="B155" s="1246" t="s">
        <v>1906</v>
      </c>
      <c r="C155" s="1246"/>
      <c r="D155" s="1246" t="s">
        <v>3514</v>
      </c>
      <c r="E155" s="1246" t="s">
        <v>3497</v>
      </c>
      <c r="F155" s="1246" t="s">
        <v>3498</v>
      </c>
      <c r="G155" s="1248">
        <v>270655</v>
      </c>
      <c r="H155" s="1455" t="s">
        <v>3063</v>
      </c>
      <c r="I155" s="1246" t="s">
        <v>3453</v>
      </c>
      <c r="J155" s="1263"/>
      <c r="K155" s="1260"/>
      <c r="L155" s="1260"/>
      <c r="M155" s="1256"/>
      <c r="N155" s="1256"/>
      <c r="O155" s="1255">
        <v>230655</v>
      </c>
      <c r="P155" s="1256"/>
      <c r="Q155" s="1256"/>
      <c r="R155" s="1256"/>
      <c r="S155" s="1256"/>
      <c r="T155" s="1257">
        <f t="shared" si="0"/>
        <v>40000</v>
      </c>
      <c r="U155" s="1387">
        <f t="shared" si="1"/>
        <v>0.14778962147383201</v>
      </c>
      <c r="V155" s="1260"/>
      <c r="W155" s="1246" t="s">
        <v>107</v>
      </c>
      <c r="X155" s="1260"/>
      <c r="Y155" s="1246" t="s">
        <v>5007</v>
      </c>
      <c r="Z155" s="1260"/>
      <c r="AA155" s="1260"/>
      <c r="AB155" s="1260"/>
      <c r="AC155" s="1260"/>
      <c r="AD155" s="1260"/>
      <c r="AE155" s="1260"/>
      <c r="AF155" s="1260"/>
      <c r="AG155" s="1260"/>
      <c r="AH155" s="1260"/>
    </row>
    <row r="156" spans="1:34" ht="18" hidden="1">
      <c r="A156" s="1450">
        <v>44873</v>
      </c>
      <c r="B156" s="1217" t="s">
        <v>570</v>
      </c>
      <c r="C156" s="1217" t="s">
        <v>3456</v>
      </c>
      <c r="D156" s="1217" t="s">
        <v>3474</v>
      </c>
      <c r="E156" s="1217" t="s">
        <v>2285</v>
      </c>
      <c r="F156" s="1217" t="s">
        <v>3486</v>
      </c>
      <c r="G156" s="1219">
        <v>17000</v>
      </c>
      <c r="H156" s="1449" t="s">
        <v>3063</v>
      </c>
      <c r="I156" s="1217" t="s">
        <v>3453</v>
      </c>
      <c r="J156" s="1238"/>
      <c r="M156" s="1239">
        <f>(18000-K156-L156)*0.7</f>
        <v>12600</v>
      </c>
      <c r="N156" s="1239"/>
      <c r="O156" s="1237"/>
      <c r="P156" s="1239"/>
      <c r="Q156" s="1239"/>
      <c r="R156" s="1239"/>
      <c r="S156" s="1239"/>
      <c r="T156" s="1240">
        <f t="shared" si="0"/>
        <v>4400</v>
      </c>
      <c r="U156" s="1378">
        <f t="shared" si="1"/>
        <v>0.25882352941176473</v>
      </c>
      <c r="W156" s="1217" t="s">
        <v>27</v>
      </c>
      <c r="Y156" s="1217" t="s">
        <v>5008</v>
      </c>
    </row>
    <row r="157" spans="1:34" ht="18" hidden="1">
      <c r="A157" s="1450">
        <v>44873</v>
      </c>
      <c r="B157" s="1217" t="s">
        <v>1906</v>
      </c>
      <c r="C157" s="1217"/>
      <c r="D157" s="1217" t="s">
        <v>3919</v>
      </c>
      <c r="E157" s="1217" t="s">
        <v>1798</v>
      </c>
      <c r="F157" s="1217" t="s">
        <v>3629</v>
      </c>
      <c r="G157" s="1219">
        <v>24000</v>
      </c>
      <c r="H157" s="1449" t="s">
        <v>3063</v>
      </c>
      <c r="I157" s="1217" t="s">
        <v>3453</v>
      </c>
      <c r="J157" s="1238"/>
      <c r="K157" s="10" t="e">
        <f t="shared" ref="K157:K162" ca="1" si="37">_xludf.IFS(C157="成田机场",3000,C157="羽田机场",1200,D157="NearMe",1000,D157="VIP-limo",G157*0.12)</f>
        <v>#NAME?</v>
      </c>
      <c r="L157" s="10" t="e">
        <f t="shared" ref="L157:L162" ca="1" si="38">_xludf.IFS(C157="成田机场",4000,C157="羽田机场",1000,D157="VIP-limo",0)</f>
        <v>#NAME?</v>
      </c>
      <c r="M157" s="1239" t="e">
        <f ca="1">(G157-K157-L157)*0.7</f>
        <v>#NAME?</v>
      </c>
      <c r="N157" s="1239"/>
      <c r="O157" s="1237"/>
      <c r="P157" s="1239"/>
      <c r="Q157" s="1239"/>
      <c r="R157" s="1239"/>
      <c r="S157" s="1239"/>
      <c r="T157" s="1240" t="e">
        <f t="shared" ca="1" si="0"/>
        <v>#NAME?</v>
      </c>
      <c r="U157" s="1378" t="e">
        <f t="shared" ca="1" si="1"/>
        <v>#NAME?</v>
      </c>
      <c r="W157" s="1217" t="s">
        <v>27</v>
      </c>
      <c r="Y157" s="1217" t="s">
        <v>5009</v>
      </c>
    </row>
    <row r="158" spans="1:34" ht="18" hidden="1">
      <c r="A158" s="1450">
        <v>44873</v>
      </c>
      <c r="B158" s="1217" t="s">
        <v>1906</v>
      </c>
      <c r="C158" s="1217"/>
      <c r="D158" s="1217" t="s">
        <v>3919</v>
      </c>
      <c r="E158" s="1217" t="s">
        <v>2979</v>
      </c>
      <c r="F158" s="1217" t="s">
        <v>3501</v>
      </c>
      <c r="G158" s="1219">
        <v>36000</v>
      </c>
      <c r="H158" s="1449" t="s">
        <v>3063</v>
      </c>
      <c r="I158" s="1217" t="s">
        <v>3453</v>
      </c>
      <c r="J158" s="1238"/>
      <c r="K158" s="10" t="e">
        <f t="shared" ca="1" si="37"/>
        <v>#NAME?</v>
      </c>
      <c r="L158" s="10" t="e">
        <f t="shared" ca="1" si="38"/>
        <v>#NAME?</v>
      </c>
      <c r="M158" s="1239"/>
      <c r="N158" s="1239">
        <v>22100</v>
      </c>
      <c r="O158" s="1237"/>
      <c r="P158" s="1239"/>
      <c r="Q158" s="1239"/>
      <c r="R158" s="1239"/>
      <c r="S158" s="1239"/>
      <c r="T158" s="1240" t="e">
        <f t="shared" ca="1" si="0"/>
        <v>#NAME?</v>
      </c>
      <c r="U158" s="1378" t="e">
        <f t="shared" ca="1" si="1"/>
        <v>#NAME?</v>
      </c>
      <c r="W158" s="1217" t="s">
        <v>27</v>
      </c>
      <c r="Y158" s="1217" t="s">
        <v>5010</v>
      </c>
    </row>
    <row r="159" spans="1:34" ht="18" hidden="1">
      <c r="A159" s="1450">
        <v>44873</v>
      </c>
      <c r="B159" s="1217" t="s">
        <v>1170</v>
      </c>
      <c r="C159" s="1217" t="s">
        <v>3456</v>
      </c>
      <c r="D159" s="1217" t="s">
        <v>3521</v>
      </c>
      <c r="E159" s="1217" t="s">
        <v>55</v>
      </c>
      <c r="F159" s="1217" t="s">
        <v>3512</v>
      </c>
      <c r="G159" s="1219">
        <v>15000</v>
      </c>
      <c r="H159" s="1449" t="s">
        <v>3063</v>
      </c>
      <c r="I159" s="1217" t="s">
        <v>3453</v>
      </c>
      <c r="J159" s="1238"/>
      <c r="K159" s="10" t="e">
        <f t="shared" ca="1" si="37"/>
        <v>#NAME?</v>
      </c>
      <c r="L159" s="10" t="e">
        <f t="shared" ca="1" si="38"/>
        <v>#NAME?</v>
      </c>
      <c r="M159" s="1239"/>
      <c r="N159" s="1239">
        <v>4000</v>
      </c>
      <c r="O159" s="1237"/>
      <c r="P159" s="1239"/>
      <c r="Q159" s="1239"/>
      <c r="R159" s="1239"/>
      <c r="S159" s="1239"/>
      <c r="T159" s="1240" t="e">
        <f t="shared" ca="1" si="0"/>
        <v>#NAME?</v>
      </c>
      <c r="U159" s="1378" t="e">
        <f t="shared" ca="1" si="1"/>
        <v>#NAME?</v>
      </c>
      <c r="W159" s="1217" t="s">
        <v>107</v>
      </c>
      <c r="Y159" s="1217" t="s">
        <v>5011</v>
      </c>
    </row>
    <row r="160" spans="1:34" ht="18" hidden="1">
      <c r="A160" s="1450">
        <v>44873</v>
      </c>
      <c r="B160" s="1217" t="s">
        <v>1170</v>
      </c>
      <c r="C160" s="1217" t="s">
        <v>3456</v>
      </c>
      <c r="D160" s="1217" t="s">
        <v>3521</v>
      </c>
      <c r="E160" s="1217" t="s">
        <v>52</v>
      </c>
      <c r="F160" s="1217" t="s">
        <v>3592</v>
      </c>
      <c r="G160" s="1219">
        <v>15000</v>
      </c>
      <c r="H160" s="1449" t="s">
        <v>3063</v>
      </c>
      <c r="I160" s="1217" t="s">
        <v>3453</v>
      </c>
      <c r="J160" s="1238"/>
      <c r="K160" s="10" t="e">
        <f t="shared" ca="1" si="37"/>
        <v>#NAME?</v>
      </c>
      <c r="L160" s="10" t="e">
        <f t="shared" ca="1" si="38"/>
        <v>#NAME?</v>
      </c>
      <c r="M160" s="1239"/>
      <c r="N160" s="1239">
        <v>4000</v>
      </c>
      <c r="O160" s="1237"/>
      <c r="P160" s="1239"/>
      <c r="Q160" s="1239"/>
      <c r="R160" s="1239"/>
      <c r="S160" s="1239"/>
      <c r="T160" s="1240" t="e">
        <f t="shared" ca="1" si="0"/>
        <v>#NAME?</v>
      </c>
      <c r="U160" s="1378" t="e">
        <f t="shared" ca="1" si="1"/>
        <v>#NAME?</v>
      </c>
      <c r="V160" s="1260"/>
      <c r="W160" s="1217" t="s">
        <v>107</v>
      </c>
      <c r="X160" s="1260"/>
      <c r="Y160" s="1217" t="s">
        <v>5012</v>
      </c>
      <c r="Z160" s="1260"/>
      <c r="AA160" s="1260"/>
      <c r="AB160" s="1260"/>
      <c r="AC160" s="1260"/>
      <c r="AD160" s="1260"/>
      <c r="AE160" s="1260"/>
      <c r="AF160" s="1260"/>
      <c r="AG160" s="1260"/>
      <c r="AH160" s="1260"/>
    </row>
    <row r="161" spans="1:34" ht="18" hidden="1">
      <c r="A161" s="1450">
        <v>44873</v>
      </c>
      <c r="B161" s="1217" t="s">
        <v>1906</v>
      </c>
      <c r="C161" s="1217"/>
      <c r="D161" s="1217" t="s">
        <v>3919</v>
      </c>
      <c r="E161" s="1217" t="s">
        <v>45</v>
      </c>
      <c r="F161" s="1217" t="s">
        <v>3515</v>
      </c>
      <c r="G161" s="1219">
        <v>26400</v>
      </c>
      <c r="H161" s="1449" t="s">
        <v>3063</v>
      </c>
      <c r="I161" s="1217" t="s">
        <v>3453</v>
      </c>
      <c r="J161" s="1238"/>
      <c r="K161" s="10" t="e">
        <f t="shared" ca="1" si="37"/>
        <v>#NAME?</v>
      </c>
      <c r="L161" s="10" t="e">
        <f t="shared" ca="1" si="38"/>
        <v>#NAME?</v>
      </c>
      <c r="M161" s="1239"/>
      <c r="N161" s="1239">
        <v>15600</v>
      </c>
      <c r="O161" s="1237"/>
      <c r="P161" s="1239"/>
      <c r="Q161" s="1239"/>
      <c r="R161" s="1239"/>
      <c r="S161" s="1239"/>
      <c r="T161" s="1240" t="e">
        <f t="shared" ca="1" si="0"/>
        <v>#NAME?</v>
      </c>
      <c r="U161" s="1378" t="e">
        <f t="shared" ca="1" si="1"/>
        <v>#NAME?</v>
      </c>
      <c r="W161" s="1217" t="s">
        <v>27</v>
      </c>
      <c r="Y161" s="1217" t="s">
        <v>5013</v>
      </c>
    </row>
    <row r="162" spans="1:34" ht="18">
      <c r="A162" s="1450">
        <v>44873</v>
      </c>
      <c r="B162" s="1217" t="s">
        <v>1170</v>
      </c>
      <c r="C162" s="1217" t="s">
        <v>3456</v>
      </c>
      <c r="D162" s="1217" t="s">
        <v>3503</v>
      </c>
      <c r="E162" s="1217" t="s">
        <v>86</v>
      </c>
      <c r="F162" s="1217" t="s">
        <v>3463</v>
      </c>
      <c r="G162" s="1219">
        <v>16000</v>
      </c>
      <c r="H162" s="1449" t="s">
        <v>3063</v>
      </c>
      <c r="I162" s="1217" t="s">
        <v>3453</v>
      </c>
      <c r="J162" s="1281"/>
      <c r="K162" s="10" t="e">
        <f t="shared" ca="1" si="37"/>
        <v>#NAME?</v>
      </c>
      <c r="L162" s="10" t="e">
        <f t="shared" ca="1" si="38"/>
        <v>#NAME?</v>
      </c>
      <c r="M162" s="1239"/>
      <c r="N162" s="1239">
        <v>4000</v>
      </c>
      <c r="O162" s="1237"/>
      <c r="P162" s="1239"/>
      <c r="Q162" s="1239"/>
      <c r="R162" s="1239"/>
      <c r="S162" s="1239"/>
      <c r="T162" s="1240" t="e">
        <f t="shared" ca="1" si="0"/>
        <v>#NAME?</v>
      </c>
      <c r="U162" s="1378" t="e">
        <f t="shared" ca="1" si="1"/>
        <v>#NAME?</v>
      </c>
      <c r="W162" s="1217" t="s">
        <v>1540</v>
      </c>
      <c r="Y162" s="1217" t="s">
        <v>5014</v>
      </c>
    </row>
    <row r="163" spans="1:34" ht="18" hidden="1">
      <c r="A163" s="1450">
        <v>44873</v>
      </c>
      <c r="B163" s="1217" t="s">
        <v>1170</v>
      </c>
      <c r="C163" s="1217" t="s">
        <v>3456</v>
      </c>
      <c r="D163" s="1217" t="s">
        <v>3521</v>
      </c>
      <c r="E163" s="1217" t="s">
        <v>2285</v>
      </c>
      <c r="F163" s="1217" t="s">
        <v>3486</v>
      </c>
      <c r="G163" s="1219">
        <v>20000</v>
      </c>
      <c r="H163" s="1449" t="s">
        <v>3063</v>
      </c>
      <c r="I163" s="1217" t="s">
        <v>3453</v>
      </c>
      <c r="J163" s="1238"/>
      <c r="M163" s="1239">
        <f>(18000-K163-L163)*0.7</f>
        <v>12600</v>
      </c>
      <c r="N163" s="1239"/>
      <c r="O163" s="1237"/>
      <c r="P163" s="1239"/>
      <c r="Q163" s="1239"/>
      <c r="R163" s="1239"/>
      <c r="S163" s="1239"/>
      <c r="T163" s="1240">
        <f t="shared" si="0"/>
        <v>7400</v>
      </c>
      <c r="U163" s="1378">
        <f t="shared" si="1"/>
        <v>0.37</v>
      </c>
      <c r="W163" s="1217" t="s">
        <v>107</v>
      </c>
      <c r="Y163" s="1217" t="s">
        <v>5015</v>
      </c>
    </row>
    <row r="164" spans="1:34" ht="18" hidden="1">
      <c r="A164" s="1450">
        <v>44875</v>
      </c>
      <c r="B164" s="1217" t="s">
        <v>1906</v>
      </c>
      <c r="C164" s="1217"/>
      <c r="D164" s="1217" t="s">
        <v>3452</v>
      </c>
      <c r="E164" s="1217" t="s">
        <v>1798</v>
      </c>
      <c r="F164" s="1217" t="s">
        <v>3629</v>
      </c>
      <c r="G164" s="1219">
        <v>45000</v>
      </c>
      <c r="H164" s="1449" t="s">
        <v>3063</v>
      </c>
      <c r="I164" s="1217" t="s">
        <v>3453</v>
      </c>
      <c r="J164" s="1238"/>
      <c r="K164" s="10">
        <v>3000</v>
      </c>
      <c r="L164" s="10">
        <v>4000</v>
      </c>
      <c r="M164" s="1239">
        <v>15000</v>
      </c>
      <c r="N164" s="1239"/>
      <c r="O164" s="1237"/>
      <c r="P164" s="1239"/>
      <c r="Q164" s="1239"/>
      <c r="R164" s="1239"/>
      <c r="S164" s="1239"/>
      <c r="T164" s="1240">
        <f t="shared" si="0"/>
        <v>23000</v>
      </c>
      <c r="U164" s="1378">
        <f t="shared" si="1"/>
        <v>0.51111111111111107</v>
      </c>
      <c r="W164" s="1217" t="s">
        <v>3508</v>
      </c>
      <c r="Y164" s="1217" t="s">
        <v>5016</v>
      </c>
    </row>
    <row r="165" spans="1:34" ht="18" hidden="1">
      <c r="A165" s="1450">
        <v>44873</v>
      </c>
      <c r="B165" s="1217" t="s">
        <v>3473</v>
      </c>
      <c r="C165" s="1217"/>
      <c r="D165" s="1217" t="s">
        <v>3570</v>
      </c>
      <c r="E165" s="1217" t="s">
        <v>86</v>
      </c>
      <c r="F165" s="1217" t="s">
        <v>3547</v>
      </c>
      <c r="G165" s="1219">
        <v>8500</v>
      </c>
      <c r="H165" s="1449" t="s">
        <v>3063</v>
      </c>
      <c r="I165" s="1217" t="s">
        <v>3453</v>
      </c>
      <c r="J165" s="1238"/>
      <c r="K165" s="10" t="e">
        <f t="shared" ref="K165:K171" ca="1" si="39">_xludf.IFS(C165="成田机场",3000,C165="羽田机场",1200,D165="NearMe",1000,D165="VIP-limo",G165*0.12)</f>
        <v>#NAME?</v>
      </c>
      <c r="M165" s="1239"/>
      <c r="N165" s="1239">
        <v>4300</v>
      </c>
      <c r="O165" s="1237"/>
      <c r="P165" s="1239"/>
      <c r="Q165" s="1239"/>
      <c r="R165" s="1239"/>
      <c r="S165" s="1239"/>
      <c r="T165" s="1240" t="e">
        <f t="shared" ca="1" si="0"/>
        <v>#NAME?</v>
      </c>
      <c r="U165" s="1378" t="e">
        <f t="shared" ca="1" si="1"/>
        <v>#NAME?</v>
      </c>
      <c r="W165" s="1217" t="s">
        <v>3572</v>
      </c>
      <c r="Y165" s="1217" t="s">
        <v>5017</v>
      </c>
    </row>
    <row r="166" spans="1:34" ht="18" hidden="1">
      <c r="A166" s="1450">
        <v>44873</v>
      </c>
      <c r="B166" s="1217" t="s">
        <v>3473</v>
      </c>
      <c r="C166" s="1217"/>
      <c r="D166" s="1217" t="s">
        <v>3570</v>
      </c>
      <c r="E166" s="1217" t="s">
        <v>86</v>
      </c>
      <c r="F166" s="1217" t="s">
        <v>3463</v>
      </c>
      <c r="G166" s="1219">
        <v>8500</v>
      </c>
      <c r="H166" s="1449" t="s">
        <v>3063</v>
      </c>
      <c r="I166" s="1217" t="s">
        <v>3453</v>
      </c>
      <c r="J166" s="1238"/>
      <c r="K166" s="10" t="e">
        <f t="shared" ca="1" si="39"/>
        <v>#NAME?</v>
      </c>
      <c r="M166" s="1239"/>
      <c r="N166" s="1239">
        <v>4300</v>
      </c>
      <c r="O166" s="1237"/>
      <c r="P166" s="1239"/>
      <c r="Q166" s="1239"/>
      <c r="R166" s="1239"/>
      <c r="S166" s="1239"/>
      <c r="T166" s="1240" t="e">
        <f t="shared" ca="1" si="0"/>
        <v>#NAME?</v>
      </c>
      <c r="U166" s="1378" t="e">
        <f t="shared" ca="1" si="1"/>
        <v>#NAME?</v>
      </c>
      <c r="W166" s="1217" t="s">
        <v>3572</v>
      </c>
      <c r="Y166" s="1217" t="s">
        <v>5018</v>
      </c>
    </row>
    <row r="167" spans="1:34" ht="18" hidden="1">
      <c r="A167" s="1450">
        <v>44873</v>
      </c>
      <c r="B167" s="1217" t="s">
        <v>1170</v>
      </c>
      <c r="C167" s="1217" t="s">
        <v>3456</v>
      </c>
      <c r="D167" s="1217" t="s">
        <v>3532</v>
      </c>
      <c r="E167" s="1217" t="s">
        <v>94</v>
      </c>
      <c r="F167" s="1217" t="s">
        <v>3686</v>
      </c>
      <c r="G167" s="1219">
        <v>18000</v>
      </c>
      <c r="H167" s="1449" t="s">
        <v>3063</v>
      </c>
      <c r="I167" s="1217" t="s">
        <v>3453</v>
      </c>
      <c r="J167" s="1238"/>
      <c r="K167" s="10" t="e">
        <f t="shared" ca="1" si="39"/>
        <v>#NAME?</v>
      </c>
      <c r="L167" s="10" t="e">
        <f ca="1">_xludf.IFS(C167="成田机场",4000,C167="羽田机场",1000,D167="VIP-limo",0)</f>
        <v>#NAME?</v>
      </c>
      <c r="M167" s="1239"/>
      <c r="N167" s="1239">
        <v>4000</v>
      </c>
      <c r="O167" s="1237"/>
      <c r="P167" s="1239"/>
      <c r="Q167" s="1239"/>
      <c r="R167" s="1239"/>
      <c r="S167" s="1239"/>
      <c r="T167" s="1240" t="e">
        <f t="shared" ca="1" si="0"/>
        <v>#NAME?</v>
      </c>
      <c r="U167" s="1378" t="e">
        <f t="shared" ca="1" si="1"/>
        <v>#NAME?</v>
      </c>
      <c r="W167" s="1217" t="s">
        <v>108</v>
      </c>
      <c r="Y167" s="1217" t="s">
        <v>5019</v>
      </c>
    </row>
    <row r="168" spans="1:34" ht="18" hidden="1">
      <c r="A168" s="1450">
        <v>44873</v>
      </c>
      <c r="B168" s="1217" t="s">
        <v>3473</v>
      </c>
      <c r="C168" s="1217"/>
      <c r="D168" s="1217" t="s">
        <v>3570</v>
      </c>
      <c r="E168" s="1217" t="s">
        <v>52</v>
      </c>
      <c r="F168" s="1217" t="s">
        <v>3592</v>
      </c>
      <c r="G168" s="1219">
        <v>11000</v>
      </c>
      <c r="H168" s="1449" t="s">
        <v>3063</v>
      </c>
      <c r="I168" s="1217" t="s">
        <v>3453</v>
      </c>
      <c r="J168" s="1238"/>
      <c r="K168" s="10" t="e">
        <f t="shared" ca="1" si="39"/>
        <v>#NAME?</v>
      </c>
      <c r="M168" s="1239"/>
      <c r="N168" s="1239">
        <v>5300</v>
      </c>
      <c r="O168" s="1237"/>
      <c r="P168" s="1239"/>
      <c r="Q168" s="1239"/>
      <c r="R168" s="1239"/>
      <c r="S168" s="1239"/>
      <c r="T168" s="1240" t="e">
        <f t="shared" ca="1" si="0"/>
        <v>#NAME?</v>
      </c>
      <c r="U168" s="1378" t="e">
        <f t="shared" ca="1" si="1"/>
        <v>#NAME?</v>
      </c>
      <c r="W168" s="1217" t="s">
        <v>3572</v>
      </c>
      <c r="Y168" s="1217" t="s">
        <v>5020</v>
      </c>
    </row>
    <row r="169" spans="1:34" ht="18" hidden="1">
      <c r="A169" s="1450">
        <v>44873</v>
      </c>
      <c r="B169" s="1217" t="s">
        <v>3473</v>
      </c>
      <c r="C169" s="1217"/>
      <c r="D169" s="1217" t="s">
        <v>3570</v>
      </c>
      <c r="E169" s="1217" t="s">
        <v>55</v>
      </c>
      <c r="F169" s="1217" t="s">
        <v>3512</v>
      </c>
      <c r="G169" s="1219">
        <v>11000</v>
      </c>
      <c r="H169" s="1449" t="s">
        <v>3063</v>
      </c>
      <c r="I169" s="1217" t="s">
        <v>3453</v>
      </c>
      <c r="J169" s="1238"/>
      <c r="K169" s="10" t="e">
        <f t="shared" ca="1" si="39"/>
        <v>#NAME?</v>
      </c>
      <c r="M169" s="1239"/>
      <c r="N169" s="1239">
        <v>5300</v>
      </c>
      <c r="O169" s="1237"/>
      <c r="P169" s="1239"/>
      <c r="Q169" s="1239"/>
      <c r="R169" s="1239"/>
      <c r="S169" s="1239"/>
      <c r="T169" s="1240" t="e">
        <f t="shared" ca="1" si="0"/>
        <v>#NAME?</v>
      </c>
      <c r="U169" s="1378" t="e">
        <f t="shared" ca="1" si="1"/>
        <v>#NAME?</v>
      </c>
      <c r="W169" s="1217" t="s">
        <v>3572</v>
      </c>
      <c r="Y169" s="1217" t="s">
        <v>5021</v>
      </c>
    </row>
    <row r="170" spans="1:34" ht="18" hidden="1">
      <c r="A170" s="1450">
        <v>44873</v>
      </c>
      <c r="B170" s="1217" t="s">
        <v>3473</v>
      </c>
      <c r="C170" s="1217"/>
      <c r="D170" s="1217" t="s">
        <v>3570</v>
      </c>
      <c r="E170" s="1217" t="s">
        <v>52</v>
      </c>
      <c r="F170" s="1217" t="s">
        <v>3592</v>
      </c>
      <c r="G170" s="1219">
        <v>11000</v>
      </c>
      <c r="H170" s="1449" t="s">
        <v>3063</v>
      </c>
      <c r="I170" s="1217" t="s">
        <v>3453</v>
      </c>
      <c r="J170" s="1238"/>
      <c r="K170" s="10" t="e">
        <f t="shared" ca="1" si="39"/>
        <v>#NAME?</v>
      </c>
      <c r="M170" s="1239"/>
      <c r="N170" s="1239">
        <v>5300</v>
      </c>
      <c r="O170" s="1237"/>
      <c r="P170" s="1239"/>
      <c r="Q170" s="1239"/>
      <c r="R170" s="1239"/>
      <c r="S170" s="1239"/>
      <c r="T170" s="1240" t="e">
        <f t="shared" ca="1" si="0"/>
        <v>#NAME?</v>
      </c>
      <c r="U170" s="1378" t="e">
        <f t="shared" ca="1" si="1"/>
        <v>#NAME?</v>
      </c>
      <c r="W170" s="1217" t="s">
        <v>3572</v>
      </c>
      <c r="Y170" s="1217" t="s">
        <v>5022</v>
      </c>
    </row>
    <row r="171" spans="1:34" ht="18" hidden="1">
      <c r="A171" s="1450">
        <v>44873</v>
      </c>
      <c r="B171" s="1217" t="s">
        <v>3473</v>
      </c>
      <c r="C171" s="1217"/>
      <c r="D171" s="1217" t="s">
        <v>3570</v>
      </c>
      <c r="E171" s="1217" t="s">
        <v>55</v>
      </c>
      <c r="F171" s="1217" t="s">
        <v>3512</v>
      </c>
      <c r="G171" s="1219">
        <v>11000</v>
      </c>
      <c r="H171" s="1449" t="s">
        <v>3063</v>
      </c>
      <c r="I171" s="1217" t="s">
        <v>3453</v>
      </c>
      <c r="J171" s="1238"/>
      <c r="K171" s="10" t="e">
        <f t="shared" ca="1" si="39"/>
        <v>#NAME?</v>
      </c>
      <c r="M171" s="1239"/>
      <c r="N171" s="1239">
        <v>5300</v>
      </c>
      <c r="O171" s="1237"/>
      <c r="P171" s="1239"/>
      <c r="Q171" s="1239"/>
      <c r="R171" s="1239"/>
      <c r="S171" s="1239"/>
      <c r="T171" s="1240" t="e">
        <f t="shared" ca="1" si="0"/>
        <v>#NAME?</v>
      </c>
      <c r="U171" s="1378" t="e">
        <f t="shared" ca="1" si="1"/>
        <v>#NAME?</v>
      </c>
      <c r="W171" s="1217" t="s">
        <v>3572</v>
      </c>
      <c r="Y171" s="1217" t="s">
        <v>5023</v>
      </c>
    </row>
    <row r="172" spans="1:34" ht="18" hidden="1">
      <c r="A172" s="1450">
        <v>44873</v>
      </c>
      <c r="B172" s="1217" t="s">
        <v>570</v>
      </c>
      <c r="C172" s="1217" t="s">
        <v>3446</v>
      </c>
      <c r="D172" s="1217" t="s">
        <v>3521</v>
      </c>
      <c r="E172" s="1217" t="s">
        <v>2285</v>
      </c>
      <c r="F172" s="1217" t="s">
        <v>3486</v>
      </c>
      <c r="G172" s="1219">
        <v>10000</v>
      </c>
      <c r="H172" s="1449" t="s">
        <v>3063</v>
      </c>
      <c r="I172" s="1217" t="s">
        <v>3453</v>
      </c>
      <c r="J172" s="1238"/>
      <c r="M172" s="1239">
        <f>(8000-K172-L172)*0.7</f>
        <v>5600</v>
      </c>
      <c r="N172" s="1239"/>
      <c r="O172" s="1237"/>
      <c r="P172" s="1239"/>
      <c r="Q172" s="1239"/>
      <c r="R172" s="1239"/>
      <c r="S172" s="1239"/>
      <c r="T172" s="1240">
        <f t="shared" si="0"/>
        <v>4400</v>
      </c>
      <c r="U172" s="1378">
        <f t="shared" si="1"/>
        <v>0.44</v>
      </c>
      <c r="W172" s="1217" t="s">
        <v>107</v>
      </c>
      <c r="Y172" s="1217" t="s">
        <v>5024</v>
      </c>
    </row>
    <row r="173" spans="1:34" ht="18" hidden="1">
      <c r="A173" s="1450">
        <v>44873</v>
      </c>
      <c r="B173" s="1217" t="s">
        <v>1170</v>
      </c>
      <c r="C173" s="1217" t="s">
        <v>3456</v>
      </c>
      <c r="D173" s="1217" t="s">
        <v>4907</v>
      </c>
      <c r="E173" s="1217" t="s">
        <v>8</v>
      </c>
      <c r="F173" s="1217" t="s">
        <v>3471</v>
      </c>
      <c r="G173" s="1219">
        <v>25000</v>
      </c>
      <c r="H173" s="1449" t="s">
        <v>3063</v>
      </c>
      <c r="I173" s="1217" t="s">
        <v>3453</v>
      </c>
      <c r="J173" s="1238"/>
      <c r="K173" s="10" t="e">
        <f ca="1">_xludf.IFS(C173="成田机场",3000,C173="羽田机场",1200,D173="NearMe",1000,D173="VIP-limo",G173*0.12)</f>
        <v>#NAME?</v>
      </c>
      <c r="L173" s="10" t="e">
        <f ca="1">_xludf.IFS(C173="成田机场",4000,C173="羽田机场",1000,D173="VIP-limo",0)</f>
        <v>#NAME?</v>
      </c>
      <c r="M173" s="1239"/>
      <c r="N173" s="1239">
        <v>5000</v>
      </c>
      <c r="O173" s="1237"/>
      <c r="P173" s="1239"/>
      <c r="Q173" s="1239"/>
      <c r="R173" s="1239"/>
      <c r="S173" s="1239"/>
      <c r="T173" s="1240" t="e">
        <f t="shared" ca="1" si="0"/>
        <v>#NAME?</v>
      </c>
      <c r="U173" s="1378" t="e">
        <f t="shared" ca="1" si="1"/>
        <v>#NAME?</v>
      </c>
      <c r="W173" s="1217" t="s">
        <v>108</v>
      </c>
      <c r="Y173" s="1217" t="s">
        <v>5025</v>
      </c>
    </row>
    <row r="174" spans="1:34" ht="18" hidden="1">
      <c r="A174" s="1450">
        <v>44873</v>
      </c>
      <c r="B174" s="1217" t="s">
        <v>1906</v>
      </c>
      <c r="C174" s="1217"/>
      <c r="D174" s="1217" t="s">
        <v>3579</v>
      </c>
      <c r="E174" s="1217" t="s">
        <v>34</v>
      </c>
      <c r="F174" s="1217" t="s">
        <v>3626</v>
      </c>
      <c r="G174" s="1219">
        <v>40000</v>
      </c>
      <c r="H174" s="1449" t="s">
        <v>3050</v>
      </c>
      <c r="I174" s="1217" t="s">
        <v>3453</v>
      </c>
      <c r="J174" s="1238"/>
      <c r="K174" s="10">
        <v>3000</v>
      </c>
      <c r="M174" s="1239"/>
      <c r="N174" s="1239">
        <v>15000</v>
      </c>
      <c r="O174" s="1237"/>
      <c r="P174" s="1239"/>
      <c r="Q174" s="1239"/>
      <c r="R174" s="1239"/>
      <c r="S174" s="1239"/>
      <c r="T174" s="1240">
        <f t="shared" si="0"/>
        <v>22000</v>
      </c>
      <c r="U174" s="1378">
        <f t="shared" si="1"/>
        <v>0.55000000000000004</v>
      </c>
      <c r="W174" s="1217" t="s">
        <v>27</v>
      </c>
      <c r="Y174" s="1217" t="s">
        <v>5026</v>
      </c>
    </row>
    <row r="175" spans="1:34" ht="18" hidden="1">
      <c r="A175" s="1450">
        <v>44873</v>
      </c>
      <c r="B175" s="1217" t="s">
        <v>1906</v>
      </c>
      <c r="C175" s="1217"/>
      <c r="D175" s="1217" t="s">
        <v>1090</v>
      </c>
      <c r="E175" s="1217" t="s">
        <v>43</v>
      </c>
      <c r="F175" s="1217" t="s">
        <v>3477</v>
      </c>
      <c r="G175" s="1219">
        <v>40000</v>
      </c>
      <c r="H175" s="1449" t="s">
        <v>3063</v>
      </c>
      <c r="I175" s="1217" t="s">
        <v>3453</v>
      </c>
      <c r="J175" s="1453"/>
      <c r="K175" s="10">
        <v>3000</v>
      </c>
      <c r="M175" s="1239">
        <v>15000</v>
      </c>
      <c r="N175" s="1239"/>
      <c r="O175" s="1237"/>
      <c r="P175" s="1239"/>
      <c r="Q175" s="1239"/>
      <c r="R175" s="1239"/>
      <c r="S175" s="1239"/>
      <c r="T175" s="1240">
        <f t="shared" si="0"/>
        <v>22000</v>
      </c>
      <c r="U175" s="1378">
        <f t="shared" si="1"/>
        <v>0.55000000000000004</v>
      </c>
      <c r="V175" s="1260"/>
      <c r="W175" s="1217" t="s">
        <v>27</v>
      </c>
      <c r="X175" s="1260"/>
      <c r="Y175" s="1217" t="s">
        <v>5027</v>
      </c>
      <c r="Z175" s="1260"/>
      <c r="AA175" s="1260"/>
      <c r="AB175" s="1260"/>
      <c r="AC175" s="1260"/>
      <c r="AD175" s="1260"/>
      <c r="AE175" s="1260"/>
      <c r="AF175" s="1260"/>
      <c r="AG175" s="1260"/>
      <c r="AH175" s="1260"/>
    </row>
    <row r="176" spans="1:34" ht="18" hidden="1">
      <c r="A176" s="1450">
        <v>44873</v>
      </c>
      <c r="B176" s="1217" t="s">
        <v>1215</v>
      </c>
      <c r="C176" s="1217"/>
      <c r="D176" s="1217" t="s">
        <v>1812</v>
      </c>
      <c r="E176" s="1217" t="s">
        <v>1706</v>
      </c>
      <c r="F176" s="1217" t="s">
        <v>3657</v>
      </c>
      <c r="G176" s="1219">
        <v>35000</v>
      </c>
      <c r="H176" s="1449" t="s">
        <v>3063</v>
      </c>
      <c r="I176" s="1217" t="s">
        <v>3453</v>
      </c>
      <c r="J176" s="1238"/>
      <c r="K176" s="10">
        <v>2000</v>
      </c>
      <c r="M176" s="1239">
        <v>10000</v>
      </c>
      <c r="N176" s="1239"/>
      <c r="O176" s="1237"/>
      <c r="P176" s="1239"/>
      <c r="Q176" s="1239"/>
      <c r="R176" s="1239"/>
      <c r="S176" s="1239"/>
      <c r="T176" s="1240">
        <f t="shared" si="0"/>
        <v>23000</v>
      </c>
      <c r="U176" s="1378">
        <f t="shared" si="1"/>
        <v>0.65714285714285714</v>
      </c>
      <c r="W176" s="1217" t="s">
        <v>109</v>
      </c>
      <c r="Y176" s="1217" t="s">
        <v>5028</v>
      </c>
    </row>
    <row r="177" spans="1:34" ht="18" hidden="1">
      <c r="A177" s="1454">
        <v>44873</v>
      </c>
      <c r="B177" s="1246" t="s">
        <v>1215</v>
      </c>
      <c r="C177" s="1246"/>
      <c r="D177" s="1246" t="s">
        <v>4363</v>
      </c>
      <c r="E177" s="1246" t="s">
        <v>3523</v>
      </c>
      <c r="F177" s="1246" t="s">
        <v>3524</v>
      </c>
      <c r="G177" s="1248">
        <v>33000</v>
      </c>
      <c r="H177" s="1455" t="s">
        <v>3063</v>
      </c>
      <c r="I177" s="1246" t="s">
        <v>3453</v>
      </c>
      <c r="J177" s="1263"/>
      <c r="K177" s="1260">
        <v>2000</v>
      </c>
      <c r="L177" s="1260"/>
      <c r="M177" s="1256">
        <f>(15000-K177-L177)*0.7</f>
        <v>9100</v>
      </c>
      <c r="N177" s="1256"/>
      <c r="O177" s="1255"/>
      <c r="P177" s="1256"/>
      <c r="Q177" s="1256"/>
      <c r="R177" s="1256"/>
      <c r="S177" s="1256"/>
      <c r="T177" s="1257">
        <f t="shared" si="0"/>
        <v>21900</v>
      </c>
      <c r="U177" s="1387">
        <f t="shared" si="1"/>
        <v>0.66363636363636369</v>
      </c>
      <c r="V177" s="1260"/>
      <c r="W177" s="1246" t="s">
        <v>108</v>
      </c>
      <c r="X177" s="1260"/>
      <c r="Y177" s="1246" t="s">
        <v>5029</v>
      </c>
      <c r="Z177" s="1260"/>
      <c r="AA177" s="1260"/>
      <c r="AB177" s="1260"/>
      <c r="AC177" s="1260"/>
      <c r="AD177" s="1260"/>
      <c r="AE177" s="1260"/>
      <c r="AF177" s="1260"/>
      <c r="AG177" s="1260"/>
      <c r="AH177" s="1260"/>
    </row>
    <row r="178" spans="1:34" ht="18" hidden="1">
      <c r="A178" s="1450">
        <v>44874</v>
      </c>
      <c r="B178" s="1217" t="s">
        <v>570</v>
      </c>
      <c r="C178" s="1217" t="s">
        <v>3456</v>
      </c>
      <c r="D178" s="1217" t="s">
        <v>332</v>
      </c>
      <c r="E178" s="1217" t="s">
        <v>2285</v>
      </c>
      <c r="F178" s="1217" t="s">
        <v>3492</v>
      </c>
      <c r="G178" s="1219">
        <v>15000</v>
      </c>
      <c r="H178" s="1449" t="s">
        <v>3063</v>
      </c>
      <c r="I178" s="1217" t="s">
        <v>3453</v>
      </c>
      <c r="J178" s="1238"/>
      <c r="M178" s="1239">
        <f>(18000-K178-L178)*0.7</f>
        <v>12600</v>
      </c>
      <c r="N178" s="1239"/>
      <c r="O178" s="1237"/>
      <c r="P178" s="1239"/>
      <c r="Q178" s="1239"/>
      <c r="R178" s="1239"/>
      <c r="S178" s="1239"/>
      <c r="T178" s="1240">
        <f t="shared" si="0"/>
        <v>2400</v>
      </c>
      <c r="U178" s="1378">
        <f t="shared" si="1"/>
        <v>0.16</v>
      </c>
      <c r="W178" s="1217" t="s">
        <v>107</v>
      </c>
      <c r="Y178" s="1217" t="s">
        <v>5030</v>
      </c>
    </row>
    <row r="179" spans="1:34" ht="18">
      <c r="A179" s="1450">
        <v>44874</v>
      </c>
      <c r="B179" s="1217" t="s">
        <v>1170</v>
      </c>
      <c r="C179" s="1217" t="s">
        <v>3456</v>
      </c>
      <c r="D179" s="1217" t="s">
        <v>3503</v>
      </c>
      <c r="E179" s="1217" t="s">
        <v>34</v>
      </c>
      <c r="F179" s="1217" t="s">
        <v>3626</v>
      </c>
      <c r="G179" s="1219">
        <v>16000</v>
      </c>
      <c r="H179" s="1449" t="s">
        <v>3063</v>
      </c>
      <c r="I179" s="1217" t="s">
        <v>3453</v>
      </c>
      <c r="J179" s="1238"/>
      <c r="K179" s="10" t="e">
        <f t="shared" ref="K179:K184" ca="1" si="40">_xludf.IFS(C179="成田机场",3000,C179="羽田机场",1200,D179="NearMe",1000,D179="VIP-limo",G179*0.12)</f>
        <v>#NAME?</v>
      </c>
      <c r="L179" s="10" t="e">
        <f t="shared" ref="L179:L184" ca="1" si="41">_xludf.IFS(C179="成田机场",4000,C179="羽田机场",1000,D179="VIP-limo",0)</f>
        <v>#NAME?</v>
      </c>
      <c r="M179" s="1239">
        <v>5600</v>
      </c>
      <c r="N179" s="1239"/>
      <c r="O179" s="1237"/>
      <c r="P179" s="1239"/>
      <c r="Q179" s="1239"/>
      <c r="R179" s="1239"/>
      <c r="S179" s="1239"/>
      <c r="T179" s="1240" t="e">
        <f t="shared" ca="1" si="0"/>
        <v>#NAME?</v>
      </c>
      <c r="U179" s="1378" t="e">
        <f t="shared" ca="1" si="1"/>
        <v>#NAME?</v>
      </c>
      <c r="W179" s="1217" t="s">
        <v>1540</v>
      </c>
      <c r="Y179" s="1217" t="s">
        <v>5031</v>
      </c>
    </row>
    <row r="180" spans="1:34" ht="18" hidden="1">
      <c r="A180" s="1450">
        <v>44874</v>
      </c>
      <c r="B180" s="1217" t="s">
        <v>1906</v>
      </c>
      <c r="C180" s="1217"/>
      <c r="D180" s="1217" t="s">
        <v>3919</v>
      </c>
      <c r="E180" s="1217" t="s">
        <v>2979</v>
      </c>
      <c r="F180" s="1217" t="s">
        <v>3501</v>
      </c>
      <c r="G180" s="1219">
        <v>36000</v>
      </c>
      <c r="H180" s="1449" t="s">
        <v>3063</v>
      </c>
      <c r="I180" s="1217" t="s">
        <v>3453</v>
      </c>
      <c r="J180" s="1453"/>
      <c r="K180" s="10" t="e">
        <f t="shared" ca="1" si="40"/>
        <v>#NAME?</v>
      </c>
      <c r="L180" s="10" t="e">
        <f t="shared" ca="1" si="41"/>
        <v>#NAME?</v>
      </c>
      <c r="M180" s="1239"/>
      <c r="N180" s="1239">
        <v>22100</v>
      </c>
      <c r="O180" s="1237"/>
      <c r="P180" s="1239"/>
      <c r="Q180" s="1239"/>
      <c r="R180" s="1239"/>
      <c r="S180" s="1239"/>
      <c r="T180" s="1240" t="e">
        <f t="shared" ca="1" si="0"/>
        <v>#NAME?</v>
      </c>
      <c r="U180" s="1378" t="e">
        <f t="shared" ca="1" si="1"/>
        <v>#NAME?</v>
      </c>
      <c r="W180" s="1217" t="s">
        <v>27</v>
      </c>
      <c r="Y180" s="1217" t="s">
        <v>5032</v>
      </c>
    </row>
    <row r="181" spans="1:34" ht="18" hidden="1">
      <c r="A181" s="1450">
        <v>44874</v>
      </c>
      <c r="B181" s="1217" t="s">
        <v>1906</v>
      </c>
      <c r="C181" s="1217"/>
      <c r="D181" s="1217" t="s">
        <v>3919</v>
      </c>
      <c r="E181" s="1217" t="s">
        <v>101</v>
      </c>
      <c r="F181" s="1217" t="s">
        <v>3629</v>
      </c>
      <c r="G181" s="1219">
        <v>24000</v>
      </c>
      <c r="H181" s="1449" t="s">
        <v>3063</v>
      </c>
      <c r="I181" s="1217" t="s">
        <v>3453</v>
      </c>
      <c r="J181" s="1238"/>
      <c r="K181" s="10" t="e">
        <f t="shared" ca="1" si="40"/>
        <v>#NAME?</v>
      </c>
      <c r="L181" s="10" t="e">
        <f t="shared" ca="1" si="41"/>
        <v>#NAME?</v>
      </c>
      <c r="M181" s="1239"/>
      <c r="N181" s="1239">
        <v>14300</v>
      </c>
      <c r="O181" s="1237"/>
      <c r="P181" s="1239"/>
      <c r="Q181" s="1239"/>
      <c r="R181" s="1239"/>
      <c r="S181" s="1239"/>
      <c r="T181" s="1240" t="e">
        <f t="shared" ca="1" si="0"/>
        <v>#NAME?</v>
      </c>
      <c r="U181" s="1378" t="e">
        <f t="shared" ca="1" si="1"/>
        <v>#NAME?</v>
      </c>
      <c r="W181" s="1217" t="s">
        <v>27</v>
      </c>
      <c r="Y181" s="1217" t="s">
        <v>5033</v>
      </c>
    </row>
    <row r="182" spans="1:34" ht="18" hidden="1">
      <c r="A182" s="1450">
        <v>44874</v>
      </c>
      <c r="B182" s="1217" t="s">
        <v>1906</v>
      </c>
      <c r="C182" s="1217"/>
      <c r="D182" s="1217" t="s">
        <v>3919</v>
      </c>
      <c r="E182" s="1217" t="s">
        <v>45</v>
      </c>
      <c r="F182" s="1217" t="s">
        <v>3515</v>
      </c>
      <c r="G182" s="1219">
        <v>26400</v>
      </c>
      <c r="H182" s="1449" t="s">
        <v>3063</v>
      </c>
      <c r="I182" s="1217" t="s">
        <v>3453</v>
      </c>
      <c r="J182" s="1238"/>
      <c r="K182" s="10" t="e">
        <f t="shared" ca="1" si="40"/>
        <v>#NAME?</v>
      </c>
      <c r="L182" s="10" t="e">
        <f t="shared" ca="1" si="41"/>
        <v>#NAME?</v>
      </c>
      <c r="M182" s="1239"/>
      <c r="N182" s="1239">
        <v>15600</v>
      </c>
      <c r="O182" s="1237"/>
      <c r="P182" s="1239"/>
      <c r="Q182" s="1239"/>
      <c r="R182" s="1239"/>
      <c r="S182" s="1239"/>
      <c r="T182" s="1240" t="e">
        <f t="shared" ca="1" si="0"/>
        <v>#NAME?</v>
      </c>
      <c r="U182" s="1378" t="e">
        <f t="shared" ca="1" si="1"/>
        <v>#NAME?</v>
      </c>
      <c r="W182" s="1217" t="s">
        <v>27</v>
      </c>
      <c r="Y182" s="1217" t="s">
        <v>5034</v>
      </c>
    </row>
    <row r="183" spans="1:34" ht="18" hidden="1">
      <c r="A183" s="1450">
        <v>44874</v>
      </c>
      <c r="B183" s="1217" t="s">
        <v>1170</v>
      </c>
      <c r="C183" s="1217" t="s">
        <v>3456</v>
      </c>
      <c r="D183" s="1217" t="s">
        <v>1090</v>
      </c>
      <c r="E183" s="1217" t="s">
        <v>43</v>
      </c>
      <c r="F183" s="1217" t="s">
        <v>3477</v>
      </c>
      <c r="G183" s="1219">
        <v>18000</v>
      </c>
      <c r="H183" s="1449" t="s">
        <v>3063</v>
      </c>
      <c r="I183" s="1217" t="s">
        <v>3453</v>
      </c>
      <c r="J183" s="1238"/>
      <c r="K183" s="10" t="e">
        <f t="shared" ca="1" si="40"/>
        <v>#NAME?</v>
      </c>
      <c r="L183" s="10" t="e">
        <f t="shared" ca="1" si="41"/>
        <v>#NAME?</v>
      </c>
      <c r="M183" s="1239">
        <v>5600</v>
      </c>
      <c r="N183" s="1239"/>
      <c r="O183" s="1237"/>
      <c r="P183" s="1239"/>
      <c r="Q183" s="1239"/>
      <c r="R183" s="1239"/>
      <c r="S183" s="1239"/>
      <c r="T183" s="1240" t="e">
        <f t="shared" ca="1" si="0"/>
        <v>#NAME?</v>
      </c>
      <c r="U183" s="1378" t="e">
        <f t="shared" ca="1" si="1"/>
        <v>#NAME?</v>
      </c>
      <c r="W183" s="1217" t="s">
        <v>27</v>
      </c>
      <c r="Y183" s="1217" t="s">
        <v>5035</v>
      </c>
    </row>
    <row r="184" spans="1:34" ht="18" hidden="1">
      <c r="A184" s="1450">
        <v>44874</v>
      </c>
      <c r="B184" s="1217" t="s">
        <v>570</v>
      </c>
      <c r="C184" s="1217" t="s">
        <v>3456</v>
      </c>
      <c r="D184" s="1217" t="s">
        <v>5036</v>
      </c>
      <c r="E184" s="1217" t="s">
        <v>43</v>
      </c>
      <c r="F184" s="1217" t="s">
        <v>3477</v>
      </c>
      <c r="G184" s="1219">
        <v>18000</v>
      </c>
      <c r="H184" s="1449" t="s">
        <v>3063</v>
      </c>
      <c r="I184" s="1217" t="s">
        <v>3453</v>
      </c>
      <c r="J184" s="1238"/>
      <c r="K184" s="10" t="e">
        <f t="shared" ca="1" si="40"/>
        <v>#NAME?</v>
      </c>
      <c r="L184" s="10" t="e">
        <f t="shared" ca="1" si="41"/>
        <v>#NAME?</v>
      </c>
      <c r="M184" s="1239">
        <v>5600</v>
      </c>
      <c r="N184" s="1239"/>
      <c r="O184" s="1237"/>
      <c r="P184" s="1239">
        <v>780</v>
      </c>
      <c r="Q184" s="1239"/>
      <c r="R184" s="1239"/>
      <c r="S184" s="1239"/>
      <c r="T184" s="1240" t="e">
        <f t="shared" ca="1" si="0"/>
        <v>#NAME?</v>
      </c>
      <c r="U184" s="1378" t="e">
        <f t="shared" ca="1" si="1"/>
        <v>#NAME?</v>
      </c>
      <c r="W184" s="1217" t="s">
        <v>5037</v>
      </c>
      <c r="Y184" s="1217" t="s">
        <v>5038</v>
      </c>
    </row>
    <row r="185" spans="1:34" ht="18">
      <c r="A185" s="1450">
        <v>44874</v>
      </c>
      <c r="B185" s="1217" t="s">
        <v>3473</v>
      </c>
      <c r="C185" s="1217"/>
      <c r="D185" s="1217" t="s">
        <v>1238</v>
      </c>
      <c r="E185" s="1217" t="s">
        <v>2285</v>
      </c>
      <c r="F185" s="1217" t="s">
        <v>3492</v>
      </c>
      <c r="G185" s="1219">
        <v>35000</v>
      </c>
      <c r="H185" s="1449" t="s">
        <v>3063</v>
      </c>
      <c r="I185" s="1217" t="s">
        <v>3453</v>
      </c>
      <c r="J185" s="1238"/>
      <c r="K185" s="10">
        <v>6000</v>
      </c>
      <c r="L185" s="10">
        <v>8000</v>
      </c>
      <c r="M185" s="1239">
        <v>10000</v>
      </c>
      <c r="N185" s="1239"/>
      <c r="O185" s="1237"/>
      <c r="P185" s="1239"/>
      <c r="Q185" s="1239"/>
      <c r="R185" s="1239"/>
      <c r="S185" s="1239"/>
      <c r="T185" s="1240">
        <f t="shared" si="0"/>
        <v>11000</v>
      </c>
      <c r="U185" s="1378">
        <f t="shared" si="1"/>
        <v>0.31428571428571428</v>
      </c>
      <c r="W185" s="1217" t="s">
        <v>1540</v>
      </c>
      <c r="Y185" s="1217" t="s">
        <v>5039</v>
      </c>
    </row>
    <row r="186" spans="1:34" ht="18">
      <c r="A186" s="1450">
        <v>44874</v>
      </c>
      <c r="B186" s="1217" t="s">
        <v>570</v>
      </c>
      <c r="C186" s="1217" t="s">
        <v>3456</v>
      </c>
      <c r="D186" s="1217" t="s">
        <v>1238</v>
      </c>
      <c r="E186" s="1217" t="s">
        <v>34</v>
      </c>
      <c r="F186" s="1217" t="s">
        <v>3626</v>
      </c>
      <c r="G186" s="1219">
        <v>19000</v>
      </c>
      <c r="H186" s="1449" t="s">
        <v>3063</v>
      </c>
      <c r="I186" s="1217" t="s">
        <v>3453</v>
      </c>
      <c r="J186" s="1238"/>
      <c r="K186" s="10" t="e">
        <f t="shared" ref="K186:K189" ca="1" si="42">_xludf.IFS(C186="成田机场",3000,C186="羽田机场",1200,D186="NearMe",1000,D186="VIP-limo",G186*0.12)</f>
        <v>#NAME?</v>
      </c>
      <c r="L186" s="10" t="e">
        <f t="shared" ref="L186:L187" ca="1" si="43">_xludf.IFS(C186="成田机场",4000,C186="羽田机场",1000,D186="VIP-limo",0)</f>
        <v>#NAME?</v>
      </c>
      <c r="M186" s="1239">
        <v>5600</v>
      </c>
      <c r="N186" s="1239"/>
      <c r="O186" s="1237"/>
      <c r="P186" s="1239"/>
      <c r="Q186" s="1239"/>
      <c r="R186" s="1239"/>
      <c r="S186" s="1239"/>
      <c r="T186" s="1240" t="e">
        <f t="shared" ca="1" si="0"/>
        <v>#NAME?</v>
      </c>
      <c r="U186" s="1378" t="e">
        <f t="shared" ca="1" si="1"/>
        <v>#NAME?</v>
      </c>
      <c r="W186" s="1217" t="s">
        <v>1540</v>
      </c>
      <c r="Y186" s="1217" t="s">
        <v>5040</v>
      </c>
    </row>
    <row r="187" spans="1:34" ht="18" hidden="1">
      <c r="A187" s="1450">
        <v>44874</v>
      </c>
      <c r="B187" s="1217" t="s">
        <v>570</v>
      </c>
      <c r="C187" s="1217" t="s">
        <v>3446</v>
      </c>
      <c r="D187" s="1217" t="s">
        <v>500</v>
      </c>
      <c r="E187" s="1217" t="s">
        <v>3523</v>
      </c>
      <c r="F187" s="1217" t="s">
        <v>3524</v>
      </c>
      <c r="G187" s="1219">
        <v>10000</v>
      </c>
      <c r="H187" s="1449" t="s">
        <v>3063</v>
      </c>
      <c r="I187" s="1217" t="s">
        <v>3453</v>
      </c>
      <c r="J187" s="1238"/>
      <c r="K187" s="10" t="e">
        <f t="shared" ca="1" si="42"/>
        <v>#NAME?</v>
      </c>
      <c r="L187" s="10" t="e">
        <f t="shared" ca="1" si="43"/>
        <v>#NAME?</v>
      </c>
      <c r="M187" s="1239" t="e">
        <f ca="1">(8500-K187-L187)*0.7</f>
        <v>#NAME?</v>
      </c>
      <c r="N187" s="1239"/>
      <c r="O187" s="1237"/>
      <c r="P187" s="1239"/>
      <c r="Q187" s="1239"/>
      <c r="R187" s="1239"/>
      <c r="S187" s="1239"/>
      <c r="T187" s="1240" t="e">
        <f t="shared" ca="1" si="0"/>
        <v>#NAME?</v>
      </c>
      <c r="U187" s="1378" t="e">
        <f t="shared" ca="1" si="1"/>
        <v>#NAME?</v>
      </c>
      <c r="W187" s="1217" t="s">
        <v>107</v>
      </c>
      <c r="Y187" s="1217" t="s">
        <v>5041</v>
      </c>
    </row>
    <row r="188" spans="1:34" ht="18" hidden="1">
      <c r="A188" s="1450">
        <v>44874</v>
      </c>
      <c r="B188" s="1217" t="s">
        <v>3473</v>
      </c>
      <c r="C188" s="1217"/>
      <c r="D188" s="1217" t="s">
        <v>3570</v>
      </c>
      <c r="E188" s="1217" t="s">
        <v>86</v>
      </c>
      <c r="F188" s="1217" t="s">
        <v>3463</v>
      </c>
      <c r="G188" s="1219">
        <v>8500</v>
      </c>
      <c r="H188" s="1449" t="s">
        <v>3063</v>
      </c>
      <c r="I188" s="1217" t="s">
        <v>3453</v>
      </c>
      <c r="J188" s="1238"/>
      <c r="K188" s="10" t="e">
        <f t="shared" ca="1" si="42"/>
        <v>#NAME?</v>
      </c>
      <c r="M188" s="1239"/>
      <c r="N188" s="1239">
        <v>4300</v>
      </c>
      <c r="O188" s="1237"/>
      <c r="P188" s="1239"/>
      <c r="Q188" s="1239"/>
      <c r="R188" s="1239"/>
      <c r="S188" s="1239"/>
      <c r="T188" s="1240" t="e">
        <f t="shared" ca="1" si="0"/>
        <v>#NAME?</v>
      </c>
      <c r="U188" s="1378" t="e">
        <f t="shared" ca="1" si="1"/>
        <v>#NAME?</v>
      </c>
      <c r="W188" s="1217" t="s">
        <v>3572</v>
      </c>
      <c r="Y188" s="1217" t="s">
        <v>5042</v>
      </c>
    </row>
    <row r="189" spans="1:34" ht="18" hidden="1">
      <c r="A189" s="1450">
        <v>44874</v>
      </c>
      <c r="B189" s="1217" t="s">
        <v>3473</v>
      </c>
      <c r="C189" s="1217"/>
      <c r="D189" s="1217" t="s">
        <v>3570</v>
      </c>
      <c r="E189" s="1217" t="s">
        <v>86</v>
      </c>
      <c r="F189" s="1217" t="s">
        <v>3463</v>
      </c>
      <c r="G189" s="1219">
        <v>8500</v>
      </c>
      <c r="H189" s="1449" t="s">
        <v>3063</v>
      </c>
      <c r="I189" s="1217" t="s">
        <v>3453</v>
      </c>
      <c r="J189" s="1238"/>
      <c r="K189" s="10" t="e">
        <f t="shared" ca="1" si="42"/>
        <v>#NAME?</v>
      </c>
      <c r="M189" s="1239"/>
      <c r="N189" s="1239">
        <v>4300</v>
      </c>
      <c r="O189" s="1237"/>
      <c r="P189" s="1239"/>
      <c r="Q189" s="1239"/>
      <c r="R189" s="1239"/>
      <c r="S189" s="1239"/>
      <c r="T189" s="1240" t="e">
        <f t="shared" ca="1" si="0"/>
        <v>#NAME?</v>
      </c>
      <c r="U189" s="1378" t="e">
        <f t="shared" ca="1" si="1"/>
        <v>#NAME?</v>
      </c>
      <c r="W189" s="1217" t="s">
        <v>3572</v>
      </c>
      <c r="Y189" s="1217" t="s">
        <v>5043</v>
      </c>
    </row>
    <row r="190" spans="1:34" ht="18" hidden="1">
      <c r="A190" s="1450">
        <v>44874</v>
      </c>
      <c r="B190" s="1217" t="s">
        <v>3473</v>
      </c>
      <c r="C190" s="1217"/>
      <c r="D190" s="1217" t="s">
        <v>3521</v>
      </c>
      <c r="E190" s="1217" t="s">
        <v>86</v>
      </c>
      <c r="F190" s="1217" t="s">
        <v>3463</v>
      </c>
      <c r="G190" s="1219">
        <v>10000</v>
      </c>
      <c r="H190" s="1449" t="s">
        <v>3063</v>
      </c>
      <c r="I190" s="1217" t="s">
        <v>3453</v>
      </c>
      <c r="J190" s="1238"/>
      <c r="K190" s="10">
        <v>2000</v>
      </c>
      <c r="M190" s="1239"/>
      <c r="N190" s="1239">
        <v>4000</v>
      </c>
      <c r="O190" s="1237"/>
      <c r="P190" s="1239"/>
      <c r="Q190" s="1239"/>
      <c r="R190" s="1239"/>
      <c r="S190" s="1239"/>
      <c r="T190" s="1240">
        <f t="shared" si="0"/>
        <v>4000</v>
      </c>
      <c r="U190" s="1378">
        <f t="shared" si="1"/>
        <v>0.4</v>
      </c>
      <c r="W190" s="1217" t="s">
        <v>107</v>
      </c>
      <c r="Y190" s="1217" t="s">
        <v>5044</v>
      </c>
    </row>
    <row r="191" spans="1:34" ht="18" hidden="1">
      <c r="A191" s="1450">
        <v>44874</v>
      </c>
      <c r="B191" s="1217" t="s">
        <v>3473</v>
      </c>
      <c r="C191" s="1217"/>
      <c r="D191" s="1217" t="s">
        <v>3570</v>
      </c>
      <c r="E191" s="1217" t="s">
        <v>52</v>
      </c>
      <c r="F191" s="1217" t="s">
        <v>3592</v>
      </c>
      <c r="G191" s="1219">
        <v>11000</v>
      </c>
      <c r="H191" s="1449" t="s">
        <v>3063</v>
      </c>
      <c r="I191" s="1217" t="s">
        <v>3453</v>
      </c>
      <c r="J191" s="1238"/>
      <c r="K191" s="10" t="e">
        <f t="shared" ref="K191:K194" ca="1" si="44">_xludf.IFS(C191="成田机场",3000,C191="羽田机场",1200,D191="NearMe",1000,D191="VIP-limo",G191*0.12)</f>
        <v>#NAME?</v>
      </c>
      <c r="M191" s="1239"/>
      <c r="N191" s="1239">
        <v>5300</v>
      </c>
      <c r="O191" s="1237"/>
      <c r="P191" s="1239"/>
      <c r="Q191" s="1239"/>
      <c r="R191" s="1239"/>
      <c r="S191" s="1239"/>
      <c r="T191" s="1240" t="e">
        <f t="shared" ca="1" si="0"/>
        <v>#NAME?</v>
      </c>
      <c r="U191" s="1378" t="e">
        <f t="shared" ca="1" si="1"/>
        <v>#NAME?</v>
      </c>
      <c r="W191" s="1217" t="s">
        <v>3572</v>
      </c>
      <c r="Y191" s="1217" t="s">
        <v>5045</v>
      </c>
    </row>
    <row r="192" spans="1:34" ht="18" hidden="1">
      <c r="A192" s="1450">
        <v>44874</v>
      </c>
      <c r="B192" s="1217" t="s">
        <v>3473</v>
      </c>
      <c r="C192" s="1217"/>
      <c r="D192" s="1217" t="s">
        <v>3570</v>
      </c>
      <c r="E192" s="1217" t="s">
        <v>55</v>
      </c>
      <c r="F192" s="1217" t="s">
        <v>3512</v>
      </c>
      <c r="G192" s="1219">
        <v>11000</v>
      </c>
      <c r="H192" s="1449" t="s">
        <v>3063</v>
      </c>
      <c r="I192" s="1217" t="s">
        <v>3453</v>
      </c>
      <c r="J192" s="1238"/>
      <c r="K192" s="10" t="e">
        <f t="shared" ca="1" si="44"/>
        <v>#NAME?</v>
      </c>
      <c r="M192" s="1239"/>
      <c r="N192" s="1239">
        <v>5300</v>
      </c>
      <c r="O192" s="1237"/>
      <c r="P192" s="1239"/>
      <c r="Q192" s="1239"/>
      <c r="R192" s="1239"/>
      <c r="S192" s="1239"/>
      <c r="T192" s="1240" t="e">
        <f t="shared" ca="1" si="0"/>
        <v>#NAME?</v>
      </c>
      <c r="U192" s="1378" t="e">
        <f t="shared" ca="1" si="1"/>
        <v>#NAME?</v>
      </c>
      <c r="W192" s="1217" t="s">
        <v>3572</v>
      </c>
      <c r="Y192" s="1217" t="s">
        <v>5046</v>
      </c>
    </row>
    <row r="193" spans="1:34" ht="18" hidden="1">
      <c r="A193" s="1450">
        <v>44874</v>
      </c>
      <c r="B193" s="1217" t="s">
        <v>3473</v>
      </c>
      <c r="C193" s="1217"/>
      <c r="D193" s="1217" t="s">
        <v>3570</v>
      </c>
      <c r="E193" s="1217" t="s">
        <v>52</v>
      </c>
      <c r="F193" s="1217" t="s">
        <v>3592</v>
      </c>
      <c r="G193" s="1219">
        <v>11000</v>
      </c>
      <c r="H193" s="1449" t="s">
        <v>3063</v>
      </c>
      <c r="I193" s="1217" t="s">
        <v>3453</v>
      </c>
      <c r="J193" s="1238"/>
      <c r="K193" s="10" t="e">
        <f t="shared" ca="1" si="44"/>
        <v>#NAME?</v>
      </c>
      <c r="M193" s="1239"/>
      <c r="N193" s="1239">
        <v>5300</v>
      </c>
      <c r="O193" s="1237"/>
      <c r="P193" s="1239"/>
      <c r="Q193" s="1239"/>
      <c r="R193" s="1239"/>
      <c r="S193" s="1239"/>
      <c r="T193" s="1240" t="e">
        <f t="shared" ca="1" si="0"/>
        <v>#NAME?</v>
      </c>
      <c r="U193" s="1378" t="e">
        <f t="shared" ca="1" si="1"/>
        <v>#NAME?</v>
      </c>
      <c r="W193" s="1217" t="s">
        <v>3572</v>
      </c>
      <c r="Y193" s="1217" t="s">
        <v>5047</v>
      </c>
    </row>
    <row r="194" spans="1:34" ht="18" hidden="1">
      <c r="A194" s="1450">
        <v>44874</v>
      </c>
      <c r="B194" s="1217" t="s">
        <v>3473</v>
      </c>
      <c r="C194" s="1217"/>
      <c r="D194" s="1217" t="s">
        <v>3570</v>
      </c>
      <c r="E194" s="1217" t="s">
        <v>55</v>
      </c>
      <c r="F194" s="1217" t="s">
        <v>3512</v>
      </c>
      <c r="G194" s="1219">
        <v>11000</v>
      </c>
      <c r="H194" s="1449" t="s">
        <v>3063</v>
      </c>
      <c r="I194" s="1217" t="s">
        <v>3453</v>
      </c>
      <c r="J194" s="1238"/>
      <c r="K194" s="10" t="e">
        <f t="shared" ca="1" si="44"/>
        <v>#NAME?</v>
      </c>
      <c r="M194" s="1239"/>
      <c r="N194" s="1239">
        <v>5300</v>
      </c>
      <c r="O194" s="1237"/>
      <c r="P194" s="1239"/>
      <c r="Q194" s="1239"/>
      <c r="R194" s="1239"/>
      <c r="S194" s="1239"/>
      <c r="T194" s="1240" t="e">
        <f t="shared" ca="1" si="0"/>
        <v>#NAME?</v>
      </c>
      <c r="U194" s="1378" t="e">
        <f t="shared" ca="1" si="1"/>
        <v>#NAME?</v>
      </c>
      <c r="W194" s="1217" t="s">
        <v>3572</v>
      </c>
      <c r="Y194" s="1217" t="s">
        <v>5048</v>
      </c>
    </row>
    <row r="195" spans="1:34" ht="18" hidden="1">
      <c r="A195" s="1450">
        <v>44874</v>
      </c>
      <c r="B195" s="1217" t="s">
        <v>1170</v>
      </c>
      <c r="C195" s="1217" t="s">
        <v>3456</v>
      </c>
      <c r="D195" s="1217" t="s">
        <v>3607</v>
      </c>
      <c r="E195" s="1217" t="s">
        <v>2285</v>
      </c>
      <c r="F195" s="1217" t="s">
        <v>3492</v>
      </c>
      <c r="G195" s="1219">
        <v>22000</v>
      </c>
      <c r="H195" s="1449" t="s">
        <v>3063</v>
      </c>
      <c r="I195" s="1217" t="s">
        <v>3453</v>
      </c>
      <c r="J195" s="1238"/>
      <c r="M195" s="1239">
        <f>(18000-K195-L195)*0.7</f>
        <v>12600</v>
      </c>
      <c r="N195" s="1239"/>
      <c r="O195" s="1237"/>
      <c r="P195" s="1239"/>
      <c r="Q195" s="1239"/>
      <c r="R195" s="1239"/>
      <c r="S195" s="1239"/>
      <c r="T195" s="1240">
        <f t="shared" si="0"/>
        <v>9400</v>
      </c>
      <c r="U195" s="1378">
        <f t="shared" si="1"/>
        <v>0.42727272727272725</v>
      </c>
      <c r="W195" s="1217" t="s">
        <v>27</v>
      </c>
      <c r="Y195" s="1217" t="s">
        <v>5049</v>
      </c>
    </row>
    <row r="196" spans="1:34" ht="18">
      <c r="A196" s="1450">
        <v>44874</v>
      </c>
      <c r="B196" s="1217" t="s">
        <v>570</v>
      </c>
      <c r="C196" s="1217" t="s">
        <v>3456</v>
      </c>
      <c r="D196" s="1217" t="s">
        <v>1238</v>
      </c>
      <c r="E196" s="1217" t="s">
        <v>1540</v>
      </c>
      <c r="F196" s="1217" t="s">
        <v>3505</v>
      </c>
      <c r="G196" s="1219">
        <v>21000</v>
      </c>
      <c r="H196" s="1449" t="s">
        <v>3063</v>
      </c>
      <c r="I196" s="1217" t="s">
        <v>3453</v>
      </c>
      <c r="J196" s="1238"/>
      <c r="K196" s="10" t="e">
        <f t="shared" ref="K196:K203" ca="1" si="45">_xludf.IFS(C196="成田机场",3000,C196="羽田机场",1200,D196="NearMe",1000,D196="VIP-limo",G196*0.12)</f>
        <v>#NAME?</v>
      </c>
      <c r="L196" s="10" t="e">
        <f t="shared" ref="L196:L203" ca="1" si="46">_xludf.IFS(C196="成田机场",4000,C196="羽田机场",1000,D196="VIP-limo",0)</f>
        <v>#NAME?</v>
      </c>
      <c r="M196" s="1239"/>
      <c r="N196" s="1239">
        <v>5000</v>
      </c>
      <c r="O196" s="1237"/>
      <c r="P196" s="1239"/>
      <c r="Q196" s="1239"/>
      <c r="R196" s="1239"/>
      <c r="S196" s="1239"/>
      <c r="T196" s="1240" t="e">
        <f t="shared" ca="1" si="0"/>
        <v>#NAME?</v>
      </c>
      <c r="U196" s="1378" t="e">
        <f t="shared" ca="1" si="1"/>
        <v>#NAME?</v>
      </c>
      <c r="W196" s="1217" t="s">
        <v>1540</v>
      </c>
      <c r="Y196" s="1217" t="s">
        <v>5050</v>
      </c>
    </row>
    <row r="197" spans="1:34" ht="18">
      <c r="A197" s="1454">
        <v>44874</v>
      </c>
      <c r="B197" s="1246" t="s">
        <v>1170</v>
      </c>
      <c r="C197" s="1246" t="s">
        <v>3456</v>
      </c>
      <c r="D197" s="1246" t="s">
        <v>1371</v>
      </c>
      <c r="E197" s="1246" t="s">
        <v>34</v>
      </c>
      <c r="F197" s="1246" t="s">
        <v>3626</v>
      </c>
      <c r="G197" s="1248">
        <v>25000</v>
      </c>
      <c r="H197" s="1455" t="s">
        <v>3063</v>
      </c>
      <c r="I197" s="1246" t="s">
        <v>3453</v>
      </c>
      <c r="J197" s="1263"/>
      <c r="K197" s="1260" t="e">
        <f t="shared" ca="1" si="45"/>
        <v>#NAME?</v>
      </c>
      <c r="L197" s="1260" t="e">
        <f t="shared" ca="1" si="46"/>
        <v>#NAME?</v>
      </c>
      <c r="M197" s="1256">
        <v>5600</v>
      </c>
      <c r="N197" s="1256"/>
      <c r="O197" s="1255"/>
      <c r="P197" s="1256"/>
      <c r="Q197" s="1256"/>
      <c r="R197" s="1256"/>
      <c r="S197" s="1256"/>
      <c r="T197" s="1257" t="e">
        <f t="shared" ca="1" si="0"/>
        <v>#NAME?</v>
      </c>
      <c r="U197" s="1387" t="e">
        <f t="shared" ca="1" si="1"/>
        <v>#NAME?</v>
      </c>
      <c r="V197" s="1260"/>
      <c r="W197" s="1246" t="s">
        <v>1540</v>
      </c>
      <c r="X197" s="1260"/>
      <c r="Y197" s="1246" t="s">
        <v>5051</v>
      </c>
      <c r="Z197" s="1260"/>
      <c r="AA197" s="1260"/>
      <c r="AB197" s="1260"/>
      <c r="AC197" s="1260"/>
      <c r="AD197" s="1260"/>
      <c r="AE197" s="1260"/>
      <c r="AF197" s="1260"/>
      <c r="AG197" s="1260"/>
      <c r="AH197" s="1260"/>
    </row>
    <row r="198" spans="1:34" ht="18" hidden="1">
      <c r="A198" s="1450">
        <v>44875</v>
      </c>
      <c r="B198" s="1217" t="s">
        <v>1170</v>
      </c>
      <c r="C198" s="1217" t="s">
        <v>3456</v>
      </c>
      <c r="D198" s="1217" t="s">
        <v>3474</v>
      </c>
      <c r="E198" s="1217" t="s">
        <v>3523</v>
      </c>
      <c r="F198" s="1243"/>
      <c r="G198" s="1219">
        <v>17000</v>
      </c>
      <c r="H198" s="1449" t="s">
        <v>3063</v>
      </c>
      <c r="I198" s="1217" t="s">
        <v>3453</v>
      </c>
      <c r="J198" s="1238"/>
      <c r="K198" s="10" t="e">
        <f t="shared" ca="1" si="45"/>
        <v>#NAME?</v>
      </c>
      <c r="L198" s="10" t="e">
        <f t="shared" ca="1" si="46"/>
        <v>#NAME?</v>
      </c>
      <c r="M198" s="1239" t="e">
        <f ca="1">(16500-K198-L198)*0.7</f>
        <v>#NAME?</v>
      </c>
      <c r="N198" s="1239"/>
      <c r="O198" s="1237"/>
      <c r="P198" s="1239"/>
      <c r="Q198" s="1239"/>
      <c r="R198" s="1239"/>
      <c r="S198" s="1239"/>
      <c r="T198" s="1240" t="e">
        <f t="shared" ca="1" si="0"/>
        <v>#NAME?</v>
      </c>
      <c r="U198" s="1378" t="e">
        <f t="shared" ca="1" si="1"/>
        <v>#NAME?</v>
      </c>
      <c r="W198" s="1217" t="s">
        <v>27</v>
      </c>
      <c r="Y198" s="1217" t="s">
        <v>5052</v>
      </c>
    </row>
    <row r="199" spans="1:34" ht="18" hidden="1">
      <c r="A199" s="1450">
        <v>44875</v>
      </c>
      <c r="B199" s="1217" t="s">
        <v>1170</v>
      </c>
      <c r="C199" s="1217" t="s">
        <v>3456</v>
      </c>
      <c r="D199" s="1217" t="s">
        <v>3532</v>
      </c>
      <c r="E199" s="1217" t="s">
        <v>49</v>
      </c>
      <c r="F199" s="1217" t="s">
        <v>3486</v>
      </c>
      <c r="G199" s="1219">
        <v>16000</v>
      </c>
      <c r="H199" s="1449" t="s">
        <v>3063</v>
      </c>
      <c r="I199" s="1217" t="s">
        <v>3453</v>
      </c>
      <c r="J199" s="1238"/>
      <c r="K199" s="10" t="e">
        <f t="shared" ca="1" si="45"/>
        <v>#NAME?</v>
      </c>
      <c r="L199" s="10" t="e">
        <f t="shared" ca="1" si="46"/>
        <v>#NAME?</v>
      </c>
      <c r="M199" s="1239" t="e">
        <f ca="1">(15000-K199-L199)*0.7</f>
        <v>#NAME?</v>
      </c>
      <c r="N199" s="1239"/>
      <c r="O199" s="1237"/>
      <c r="P199" s="1239"/>
      <c r="Q199" s="1239"/>
      <c r="R199" s="1239"/>
      <c r="S199" s="1239"/>
      <c r="T199" s="1240" t="e">
        <f t="shared" ca="1" si="0"/>
        <v>#NAME?</v>
      </c>
      <c r="U199" s="1378" t="e">
        <f t="shared" ca="1" si="1"/>
        <v>#NAME?</v>
      </c>
      <c r="W199" s="1217" t="s">
        <v>108</v>
      </c>
      <c r="Y199" s="1217" t="s">
        <v>5053</v>
      </c>
    </row>
    <row r="200" spans="1:34" ht="18" hidden="1">
      <c r="A200" s="1450">
        <v>44875</v>
      </c>
      <c r="B200" s="1217" t="s">
        <v>1906</v>
      </c>
      <c r="C200" s="1217"/>
      <c r="D200" s="1217" t="s">
        <v>3919</v>
      </c>
      <c r="E200" s="1217" t="s">
        <v>102</v>
      </c>
      <c r="F200" s="1217" t="s">
        <v>3517</v>
      </c>
      <c r="G200" s="1219">
        <v>36000</v>
      </c>
      <c r="H200" s="1449" t="s">
        <v>3063</v>
      </c>
      <c r="I200" s="1217" t="s">
        <v>3453</v>
      </c>
      <c r="J200" s="1238"/>
      <c r="K200" s="10" t="e">
        <f t="shared" ca="1" si="45"/>
        <v>#NAME?</v>
      </c>
      <c r="L200" s="10" t="e">
        <f t="shared" ca="1" si="46"/>
        <v>#NAME?</v>
      </c>
      <c r="M200" s="1239"/>
      <c r="N200" s="1239">
        <v>22100</v>
      </c>
      <c r="O200" s="1237"/>
      <c r="P200" s="1239"/>
      <c r="Q200" s="1239"/>
      <c r="R200" s="1239"/>
      <c r="S200" s="1239"/>
      <c r="T200" s="1240" t="e">
        <f t="shared" ca="1" si="0"/>
        <v>#NAME?</v>
      </c>
      <c r="U200" s="1378" t="e">
        <f t="shared" ca="1" si="1"/>
        <v>#NAME?</v>
      </c>
      <c r="W200" s="1217" t="s">
        <v>27</v>
      </c>
      <c r="Y200" s="1217" t="s">
        <v>5054</v>
      </c>
    </row>
    <row r="201" spans="1:34" ht="18" hidden="1">
      <c r="A201" s="1450">
        <v>44875</v>
      </c>
      <c r="B201" s="1217" t="s">
        <v>1170</v>
      </c>
      <c r="C201" s="1217" t="s">
        <v>3456</v>
      </c>
      <c r="D201" s="1217" t="s">
        <v>3521</v>
      </c>
      <c r="E201" s="1217" t="s">
        <v>86</v>
      </c>
      <c r="F201" s="1217" t="s">
        <v>3463</v>
      </c>
      <c r="G201" s="1219">
        <v>15000</v>
      </c>
      <c r="H201" s="1449" t="s">
        <v>3063</v>
      </c>
      <c r="I201" s="1217" t="s">
        <v>3453</v>
      </c>
      <c r="J201" s="1238"/>
      <c r="K201" s="10" t="e">
        <f t="shared" ca="1" si="45"/>
        <v>#NAME?</v>
      </c>
      <c r="L201" s="10" t="e">
        <f t="shared" ca="1" si="46"/>
        <v>#NAME?</v>
      </c>
      <c r="M201" s="1239"/>
      <c r="N201" s="1239">
        <v>4000</v>
      </c>
      <c r="O201" s="1237"/>
      <c r="P201" s="1239"/>
      <c r="Q201" s="1239"/>
      <c r="R201" s="1239"/>
      <c r="S201" s="1239"/>
      <c r="T201" s="1240" t="e">
        <f t="shared" ca="1" si="0"/>
        <v>#NAME?</v>
      </c>
      <c r="U201" s="1378" t="e">
        <f t="shared" ca="1" si="1"/>
        <v>#NAME?</v>
      </c>
      <c r="W201" s="1217" t="s">
        <v>107</v>
      </c>
      <c r="Y201" s="1217" t="s">
        <v>5055</v>
      </c>
    </row>
    <row r="202" spans="1:34" ht="18" hidden="1">
      <c r="A202" s="1450">
        <v>44875</v>
      </c>
      <c r="B202" s="1217" t="s">
        <v>1906</v>
      </c>
      <c r="C202" s="1217"/>
      <c r="D202" s="1217" t="s">
        <v>3919</v>
      </c>
      <c r="E202" s="1217" t="s">
        <v>3079</v>
      </c>
      <c r="F202" s="1217" t="s">
        <v>3471</v>
      </c>
      <c r="G202" s="1219">
        <v>24000</v>
      </c>
      <c r="H202" s="1449" t="s">
        <v>3063</v>
      </c>
      <c r="I202" s="1217" t="s">
        <v>3453</v>
      </c>
      <c r="J202" s="1238"/>
      <c r="K202" s="10" t="e">
        <f t="shared" ca="1" si="45"/>
        <v>#NAME?</v>
      </c>
      <c r="L202" s="10" t="e">
        <f t="shared" ca="1" si="46"/>
        <v>#NAME?</v>
      </c>
      <c r="M202" s="1239"/>
      <c r="N202" s="1239">
        <v>14300</v>
      </c>
      <c r="O202" s="1237"/>
      <c r="P202" s="1239"/>
      <c r="Q202" s="1239"/>
      <c r="R202" s="1239"/>
      <c r="S202" s="1239"/>
      <c r="T202" s="1240" t="e">
        <f t="shared" ca="1" si="0"/>
        <v>#NAME?</v>
      </c>
      <c r="U202" s="1378" t="e">
        <f t="shared" ca="1" si="1"/>
        <v>#NAME?</v>
      </c>
      <c r="W202" s="1217" t="s">
        <v>27</v>
      </c>
      <c r="Y202" s="1217" t="s">
        <v>5056</v>
      </c>
    </row>
    <row r="203" spans="1:34" ht="18" hidden="1">
      <c r="A203" s="1450">
        <v>44875</v>
      </c>
      <c r="B203" s="1217" t="s">
        <v>1906</v>
      </c>
      <c r="C203" s="1217"/>
      <c r="D203" s="1217" t="s">
        <v>3919</v>
      </c>
      <c r="E203" s="1217" t="s">
        <v>45</v>
      </c>
      <c r="F203" s="1217" t="s">
        <v>3515</v>
      </c>
      <c r="G203" s="1219">
        <v>26400</v>
      </c>
      <c r="H203" s="1449" t="s">
        <v>3063</v>
      </c>
      <c r="I203" s="1217" t="s">
        <v>3453</v>
      </c>
      <c r="J203" s="1281"/>
      <c r="K203" s="10" t="e">
        <f t="shared" ca="1" si="45"/>
        <v>#NAME?</v>
      </c>
      <c r="L203" s="10" t="e">
        <f t="shared" ca="1" si="46"/>
        <v>#NAME?</v>
      </c>
      <c r="M203" s="1239"/>
      <c r="N203" s="1239">
        <v>15600</v>
      </c>
      <c r="O203" s="1237"/>
      <c r="P203" s="1239"/>
      <c r="Q203" s="1239"/>
      <c r="R203" s="1239"/>
      <c r="S203" s="1239"/>
      <c r="T203" s="1240" t="e">
        <f t="shared" ca="1" si="0"/>
        <v>#NAME?</v>
      </c>
      <c r="U203" s="1378" t="e">
        <f t="shared" ca="1" si="1"/>
        <v>#NAME?</v>
      </c>
      <c r="V203" s="1260"/>
      <c r="W203" s="1217" t="s">
        <v>27</v>
      </c>
      <c r="X203" s="1260"/>
      <c r="Y203" s="1217" t="s">
        <v>5057</v>
      </c>
      <c r="Z203" s="1260"/>
      <c r="AA203" s="1260"/>
      <c r="AB203" s="1260"/>
      <c r="AC203" s="1260"/>
      <c r="AD203" s="1260"/>
      <c r="AE203" s="1260"/>
      <c r="AF203" s="1260"/>
      <c r="AG203" s="1260"/>
      <c r="AH203" s="1260"/>
    </row>
    <row r="204" spans="1:34" ht="18" hidden="1">
      <c r="A204" s="1450">
        <v>44875</v>
      </c>
      <c r="B204" s="1217" t="s">
        <v>1170</v>
      </c>
      <c r="C204" s="1217" t="s">
        <v>3456</v>
      </c>
      <c r="D204" s="1217" t="s">
        <v>2499</v>
      </c>
      <c r="E204" s="1217" t="s">
        <v>2285</v>
      </c>
      <c r="F204" s="1217" t="s">
        <v>3492</v>
      </c>
      <c r="G204" s="1219">
        <v>18000</v>
      </c>
      <c r="H204" s="1449" t="s">
        <v>3063</v>
      </c>
      <c r="I204" s="1217" t="s">
        <v>3453</v>
      </c>
      <c r="J204" s="1238"/>
      <c r="M204" s="1239">
        <f>(18000-K204-L204)*0.7</f>
        <v>12600</v>
      </c>
      <c r="N204" s="1239"/>
      <c r="O204" s="1237"/>
      <c r="P204" s="1239"/>
      <c r="Q204" s="1239"/>
      <c r="R204" s="1239"/>
      <c r="S204" s="1239"/>
      <c r="T204" s="1240">
        <f t="shared" si="0"/>
        <v>5400</v>
      </c>
      <c r="U204" s="1378">
        <f t="shared" si="1"/>
        <v>0.3</v>
      </c>
      <c r="W204" s="1217" t="s">
        <v>102</v>
      </c>
      <c r="Y204" s="1217" t="s">
        <v>5058</v>
      </c>
    </row>
    <row r="205" spans="1:34" ht="18" hidden="1">
      <c r="A205" s="1450">
        <v>44875</v>
      </c>
      <c r="B205" s="1217" t="s">
        <v>3473</v>
      </c>
      <c r="C205" s="1217"/>
      <c r="D205" s="1217" t="s">
        <v>3570</v>
      </c>
      <c r="E205" s="1217" t="s">
        <v>86</v>
      </c>
      <c r="F205" s="1217" t="s">
        <v>3463</v>
      </c>
      <c r="G205" s="1219">
        <v>8500</v>
      </c>
      <c r="H205" s="1449" t="s">
        <v>3063</v>
      </c>
      <c r="I205" s="1217" t="s">
        <v>3453</v>
      </c>
      <c r="J205" s="1238"/>
      <c r="K205" s="10" t="e">
        <f t="shared" ref="K205:K217" ca="1" si="47">_xludf.IFS(C205="成田机场",3000,C205="羽田机场",1200,D205="NearMe",1000,D205="VIP-limo",G205*0.12)</f>
        <v>#NAME?</v>
      </c>
      <c r="M205" s="1239"/>
      <c r="N205" s="1239">
        <v>4300</v>
      </c>
      <c r="O205" s="1237"/>
      <c r="P205" s="1239"/>
      <c r="Q205" s="1239"/>
      <c r="R205" s="1239"/>
      <c r="S205" s="1239"/>
      <c r="T205" s="1240" t="e">
        <f t="shared" ca="1" si="0"/>
        <v>#NAME?</v>
      </c>
      <c r="U205" s="1378" t="e">
        <f t="shared" ca="1" si="1"/>
        <v>#NAME?</v>
      </c>
      <c r="W205" s="1217" t="s">
        <v>3572</v>
      </c>
      <c r="Y205" s="1217" t="s">
        <v>5059</v>
      </c>
    </row>
    <row r="206" spans="1:34" ht="18" hidden="1">
      <c r="A206" s="1450">
        <v>44875</v>
      </c>
      <c r="B206" s="1217" t="s">
        <v>3473</v>
      </c>
      <c r="C206" s="1217"/>
      <c r="D206" s="1217" t="s">
        <v>3570</v>
      </c>
      <c r="E206" s="1217" t="s">
        <v>86</v>
      </c>
      <c r="F206" s="1217" t="s">
        <v>3463</v>
      </c>
      <c r="G206" s="1219">
        <v>8500</v>
      </c>
      <c r="H206" s="1449" t="s">
        <v>3063</v>
      </c>
      <c r="I206" s="1217" t="s">
        <v>3453</v>
      </c>
      <c r="J206" s="1238"/>
      <c r="K206" s="10" t="e">
        <f t="shared" ca="1" si="47"/>
        <v>#NAME?</v>
      </c>
      <c r="M206" s="1239"/>
      <c r="N206" s="1239">
        <v>4300</v>
      </c>
      <c r="O206" s="1237"/>
      <c r="P206" s="1239"/>
      <c r="Q206" s="1239"/>
      <c r="R206" s="1239"/>
      <c r="S206" s="1239"/>
      <c r="T206" s="1240" t="e">
        <f t="shared" ca="1" si="0"/>
        <v>#NAME?</v>
      </c>
      <c r="U206" s="1378" t="e">
        <f t="shared" ca="1" si="1"/>
        <v>#NAME?</v>
      </c>
      <c r="W206" s="1217" t="s">
        <v>3572</v>
      </c>
      <c r="Y206" s="1217" t="s">
        <v>5060</v>
      </c>
    </row>
    <row r="207" spans="1:34" ht="18" hidden="1">
      <c r="A207" s="1450">
        <v>44875</v>
      </c>
      <c r="B207" s="1217" t="s">
        <v>570</v>
      </c>
      <c r="C207" s="1217" t="s">
        <v>3446</v>
      </c>
      <c r="D207" s="1217" t="s">
        <v>3807</v>
      </c>
      <c r="E207" s="1217" t="s">
        <v>8</v>
      </c>
      <c r="F207" s="1217" t="s">
        <v>3505</v>
      </c>
      <c r="G207" s="1219">
        <v>21000</v>
      </c>
      <c r="H207" s="1449" t="s">
        <v>3063</v>
      </c>
      <c r="I207" s="1217" t="s">
        <v>3453</v>
      </c>
      <c r="J207" s="666">
        <v>6465</v>
      </c>
      <c r="K207" s="10" t="e">
        <f t="shared" ca="1" si="47"/>
        <v>#NAME?</v>
      </c>
      <c r="L207" s="10" t="e">
        <f t="shared" ref="L207:L208" ca="1" si="48">_xludf.IFS(C207="成田机场",4000,C207="羽田机场",1000,D207="VIP-limo",0)</f>
        <v>#NAME?</v>
      </c>
      <c r="M207" s="1239"/>
      <c r="N207" s="1239">
        <v>4000</v>
      </c>
      <c r="O207" s="1237"/>
      <c r="P207" s="1239"/>
      <c r="Q207" s="1239"/>
      <c r="R207" s="1239"/>
      <c r="S207" s="1239"/>
      <c r="T207" s="1240" t="e">
        <f t="shared" ca="1" si="0"/>
        <v>#NAME?</v>
      </c>
      <c r="U207" s="1378" t="e">
        <f t="shared" ca="1" si="1"/>
        <v>#NAME?</v>
      </c>
      <c r="W207" s="1217" t="s">
        <v>105</v>
      </c>
      <c r="Y207" s="1217" t="s">
        <v>5061</v>
      </c>
    </row>
    <row r="208" spans="1:34" ht="18" hidden="1">
      <c r="A208" s="1450">
        <v>44875</v>
      </c>
      <c r="B208" s="1217" t="s">
        <v>570</v>
      </c>
      <c r="C208" s="1217" t="s">
        <v>3456</v>
      </c>
      <c r="D208" s="1217" t="s">
        <v>3597</v>
      </c>
      <c r="E208" s="1217" t="s">
        <v>94</v>
      </c>
      <c r="F208" s="1217" t="s">
        <v>3457</v>
      </c>
      <c r="G208" s="1219">
        <v>19000</v>
      </c>
      <c r="H208" s="1449" t="s">
        <v>3063</v>
      </c>
      <c r="I208" s="1217" t="s">
        <v>3453</v>
      </c>
      <c r="J208" s="1238"/>
      <c r="K208" s="10" t="e">
        <f t="shared" ca="1" si="47"/>
        <v>#NAME?</v>
      </c>
      <c r="L208" s="10" t="e">
        <f t="shared" ca="1" si="48"/>
        <v>#NAME?</v>
      </c>
      <c r="M208" s="1239"/>
      <c r="N208" s="1239">
        <v>4000</v>
      </c>
      <c r="O208" s="1237"/>
      <c r="P208" s="1239">
        <v>520</v>
      </c>
      <c r="Q208" s="1239"/>
      <c r="R208" s="1239"/>
      <c r="S208" s="1239"/>
      <c r="T208" s="1240" t="e">
        <f t="shared" ca="1" si="0"/>
        <v>#NAME?</v>
      </c>
      <c r="U208" s="1378" t="e">
        <f t="shared" ca="1" si="1"/>
        <v>#NAME?</v>
      </c>
      <c r="W208" s="1217" t="s">
        <v>107</v>
      </c>
      <c r="Y208" s="1217" t="s">
        <v>5062</v>
      </c>
    </row>
    <row r="209" spans="1:34" ht="18" hidden="1">
      <c r="A209" s="1450">
        <v>44875</v>
      </c>
      <c r="B209" s="1217" t="s">
        <v>3473</v>
      </c>
      <c r="C209" s="1217"/>
      <c r="D209" s="1217" t="s">
        <v>3570</v>
      </c>
      <c r="E209" s="1217" t="s">
        <v>52</v>
      </c>
      <c r="F209" s="1217" t="s">
        <v>3592</v>
      </c>
      <c r="G209" s="1219">
        <v>11000</v>
      </c>
      <c r="H209" s="1449" t="s">
        <v>3063</v>
      </c>
      <c r="I209" s="1217" t="s">
        <v>3453</v>
      </c>
      <c r="J209" s="1238"/>
      <c r="K209" s="10" t="e">
        <f t="shared" ca="1" si="47"/>
        <v>#NAME?</v>
      </c>
      <c r="M209" s="1239"/>
      <c r="N209" s="1239">
        <v>5300</v>
      </c>
      <c r="O209" s="1237"/>
      <c r="P209" s="1239"/>
      <c r="Q209" s="1239"/>
      <c r="R209" s="1239"/>
      <c r="S209" s="1239"/>
      <c r="T209" s="1240" t="e">
        <f t="shared" ca="1" si="0"/>
        <v>#NAME?</v>
      </c>
      <c r="U209" s="1378" t="e">
        <f t="shared" ca="1" si="1"/>
        <v>#NAME?</v>
      </c>
      <c r="W209" s="1217" t="s">
        <v>3572</v>
      </c>
      <c r="Y209" s="1217" t="s">
        <v>5063</v>
      </c>
    </row>
    <row r="210" spans="1:34" ht="18" hidden="1">
      <c r="A210" s="1450">
        <v>44875</v>
      </c>
      <c r="B210" s="1217" t="s">
        <v>3473</v>
      </c>
      <c r="C210" s="1217"/>
      <c r="D210" s="1217" t="s">
        <v>3570</v>
      </c>
      <c r="E210" s="1217" t="s">
        <v>55</v>
      </c>
      <c r="F210" s="1217" t="s">
        <v>3512</v>
      </c>
      <c r="G210" s="1219">
        <v>11000</v>
      </c>
      <c r="H210" s="1449" t="s">
        <v>3063</v>
      </c>
      <c r="I210" s="1217" t="s">
        <v>3453</v>
      </c>
      <c r="J210" s="1238"/>
      <c r="K210" s="10" t="e">
        <f t="shared" ca="1" si="47"/>
        <v>#NAME?</v>
      </c>
      <c r="M210" s="1239"/>
      <c r="N210" s="1239">
        <v>5300</v>
      </c>
      <c r="O210" s="1237"/>
      <c r="P210" s="1239"/>
      <c r="Q210" s="1239"/>
      <c r="R210" s="1239"/>
      <c r="S210" s="1239"/>
      <c r="T210" s="1240" t="e">
        <f t="shared" ca="1" si="0"/>
        <v>#NAME?</v>
      </c>
      <c r="U210" s="1378" t="e">
        <f t="shared" ca="1" si="1"/>
        <v>#NAME?</v>
      </c>
      <c r="W210" s="1217" t="s">
        <v>3572</v>
      </c>
      <c r="Y210" s="1217" t="s">
        <v>5064</v>
      </c>
    </row>
    <row r="211" spans="1:34" ht="18" hidden="1">
      <c r="A211" s="1450">
        <v>44875</v>
      </c>
      <c r="B211" s="1217" t="s">
        <v>3473</v>
      </c>
      <c r="C211" s="1217"/>
      <c r="D211" s="1217" t="s">
        <v>3570</v>
      </c>
      <c r="E211" s="1217" t="s">
        <v>52</v>
      </c>
      <c r="F211" s="1217" t="s">
        <v>3592</v>
      </c>
      <c r="G211" s="1219">
        <v>11000</v>
      </c>
      <c r="H211" s="1449" t="s">
        <v>3063</v>
      </c>
      <c r="I211" s="1217" t="s">
        <v>3453</v>
      </c>
      <c r="J211" s="1238"/>
      <c r="K211" s="10" t="e">
        <f t="shared" ca="1" si="47"/>
        <v>#NAME?</v>
      </c>
      <c r="M211" s="1239"/>
      <c r="N211" s="1239">
        <v>5300</v>
      </c>
      <c r="O211" s="1237"/>
      <c r="P211" s="1239"/>
      <c r="Q211" s="1239"/>
      <c r="R211" s="1239"/>
      <c r="S211" s="1239"/>
      <c r="T211" s="1240" t="e">
        <f t="shared" ca="1" si="0"/>
        <v>#NAME?</v>
      </c>
      <c r="U211" s="1378" t="e">
        <f t="shared" ca="1" si="1"/>
        <v>#NAME?</v>
      </c>
      <c r="W211" s="1217" t="s">
        <v>3572</v>
      </c>
      <c r="Y211" s="1217" t="s">
        <v>5065</v>
      </c>
    </row>
    <row r="212" spans="1:34" ht="18" hidden="1">
      <c r="A212" s="1450">
        <v>44875</v>
      </c>
      <c r="B212" s="1217" t="s">
        <v>3473</v>
      </c>
      <c r="C212" s="1217"/>
      <c r="D212" s="1217" t="s">
        <v>3570</v>
      </c>
      <c r="E212" s="1217" t="s">
        <v>55</v>
      </c>
      <c r="F212" s="1217" t="s">
        <v>3512</v>
      </c>
      <c r="G212" s="1219">
        <v>11000</v>
      </c>
      <c r="H212" s="1449" t="s">
        <v>3063</v>
      </c>
      <c r="I212" s="1217" t="s">
        <v>3453</v>
      </c>
      <c r="J212" s="1238"/>
      <c r="K212" s="10" t="e">
        <f t="shared" ca="1" si="47"/>
        <v>#NAME?</v>
      </c>
      <c r="M212" s="1239"/>
      <c r="N212" s="1239">
        <v>5300</v>
      </c>
      <c r="O212" s="1237"/>
      <c r="P212" s="1239"/>
      <c r="Q212" s="1239"/>
      <c r="R212" s="1239"/>
      <c r="S212" s="1239"/>
      <c r="T212" s="1240" t="e">
        <f t="shared" ca="1" si="0"/>
        <v>#NAME?</v>
      </c>
      <c r="U212" s="1378" t="e">
        <f t="shared" ca="1" si="1"/>
        <v>#NAME?</v>
      </c>
      <c r="W212" s="1217" t="s">
        <v>3572</v>
      </c>
      <c r="Y212" s="1217" t="s">
        <v>5066</v>
      </c>
    </row>
    <row r="213" spans="1:34" ht="18" hidden="1">
      <c r="A213" s="1450">
        <v>44875</v>
      </c>
      <c r="B213" s="1217" t="s">
        <v>1170</v>
      </c>
      <c r="C213" s="1217" t="s">
        <v>3456</v>
      </c>
      <c r="D213" s="1217" t="s">
        <v>3557</v>
      </c>
      <c r="E213" s="1217" t="s">
        <v>49</v>
      </c>
      <c r="F213" s="1217" t="s">
        <v>3486</v>
      </c>
      <c r="G213" s="1219">
        <f>1100/0.0479</f>
        <v>22964.509394572025</v>
      </c>
      <c r="H213" s="1449" t="s">
        <v>3063</v>
      </c>
      <c r="I213" s="1217" t="s">
        <v>3450</v>
      </c>
      <c r="J213" s="1238"/>
      <c r="K213" s="10" t="e">
        <f t="shared" ca="1" si="47"/>
        <v>#NAME?</v>
      </c>
      <c r="L213" s="10" t="e">
        <f t="shared" ref="L213:L217" ca="1" si="49">_xludf.IFS(C213="成田机场",4000,C213="羽田机场",1000,D213="VIP-limo",0)</f>
        <v>#NAME?</v>
      </c>
      <c r="M213" s="1239" t="e">
        <f ca="1">(15000-K213-L213)*0.7</f>
        <v>#NAME?</v>
      </c>
      <c r="N213" s="1239"/>
      <c r="O213" s="1237"/>
      <c r="P213" s="1239"/>
      <c r="Q213" s="1239"/>
      <c r="R213" s="1239"/>
      <c r="S213" s="1239"/>
      <c r="T213" s="1240" t="e">
        <f t="shared" ca="1" si="0"/>
        <v>#NAME?</v>
      </c>
      <c r="U213" s="1378" t="e">
        <f t="shared" ca="1" si="1"/>
        <v>#NAME?</v>
      </c>
      <c r="W213" s="1217" t="s">
        <v>107</v>
      </c>
      <c r="Y213" s="1217" t="s">
        <v>5067</v>
      </c>
    </row>
    <row r="214" spans="1:34" ht="18" hidden="1">
      <c r="A214" s="1450">
        <v>44875</v>
      </c>
      <c r="B214" s="1217" t="s">
        <v>570</v>
      </c>
      <c r="C214" s="1217" t="s">
        <v>3446</v>
      </c>
      <c r="D214" s="1217" t="s">
        <v>3597</v>
      </c>
      <c r="E214" s="1217" t="s">
        <v>86</v>
      </c>
      <c r="F214" s="1217" t="s">
        <v>3463</v>
      </c>
      <c r="G214" s="1219">
        <v>10000</v>
      </c>
      <c r="H214" s="1449" t="s">
        <v>3063</v>
      </c>
      <c r="I214" s="1217" t="s">
        <v>3453</v>
      </c>
      <c r="J214" s="1238"/>
      <c r="K214" s="10" t="e">
        <f t="shared" ca="1" si="47"/>
        <v>#NAME?</v>
      </c>
      <c r="L214" s="10" t="e">
        <f t="shared" ca="1" si="49"/>
        <v>#NAME?</v>
      </c>
      <c r="M214" s="1239"/>
      <c r="N214" s="1239">
        <v>3000</v>
      </c>
      <c r="O214" s="1237"/>
      <c r="P214" s="1239"/>
      <c r="Q214" s="1239"/>
      <c r="R214" s="1239"/>
      <c r="S214" s="1239"/>
      <c r="T214" s="1240" t="e">
        <f t="shared" ca="1" si="0"/>
        <v>#NAME?</v>
      </c>
      <c r="U214" s="1378" t="e">
        <f t="shared" ca="1" si="1"/>
        <v>#NAME?</v>
      </c>
      <c r="W214" s="1217" t="s">
        <v>107</v>
      </c>
      <c r="Y214" s="1217" t="s">
        <v>5068</v>
      </c>
    </row>
    <row r="215" spans="1:34" ht="18" hidden="1">
      <c r="A215" s="1450">
        <v>44877</v>
      </c>
      <c r="B215" s="1217" t="s">
        <v>1170</v>
      </c>
      <c r="C215" s="1217" t="s">
        <v>3456</v>
      </c>
      <c r="D215" s="1217" t="s">
        <v>3452</v>
      </c>
      <c r="E215" s="1217" t="s">
        <v>1540</v>
      </c>
      <c r="F215" s="1217" t="s">
        <v>3733</v>
      </c>
      <c r="G215" s="1219">
        <v>15000</v>
      </c>
      <c r="H215" s="1449" t="s">
        <v>3063</v>
      </c>
      <c r="I215" s="1217" t="s">
        <v>3453</v>
      </c>
      <c r="J215" s="1238"/>
      <c r="K215" s="10" t="e">
        <f t="shared" ca="1" si="47"/>
        <v>#NAME?</v>
      </c>
      <c r="L215" s="10" t="e">
        <f t="shared" ca="1" si="49"/>
        <v>#NAME?</v>
      </c>
      <c r="M215" s="1239"/>
      <c r="N215" s="1239">
        <v>5000</v>
      </c>
      <c r="O215" s="1237"/>
      <c r="P215" s="1239"/>
      <c r="Q215" s="1239"/>
      <c r="R215" s="1239"/>
      <c r="S215" s="1239"/>
      <c r="T215" s="1240" t="e">
        <f t="shared" ca="1" si="0"/>
        <v>#NAME?</v>
      </c>
      <c r="U215" s="1378" t="e">
        <f t="shared" ca="1" si="1"/>
        <v>#NAME?</v>
      </c>
      <c r="W215" s="1217" t="s">
        <v>3508</v>
      </c>
      <c r="Y215" s="1217" t="s">
        <v>5069</v>
      </c>
    </row>
    <row r="216" spans="1:34" ht="18" hidden="1">
      <c r="A216" s="1450">
        <v>44877</v>
      </c>
      <c r="B216" s="1217" t="s">
        <v>1170</v>
      </c>
      <c r="C216" s="1217" t="s">
        <v>3456</v>
      </c>
      <c r="D216" s="1217" t="s">
        <v>1553</v>
      </c>
      <c r="E216" s="1217" t="s">
        <v>105</v>
      </c>
      <c r="F216" s="1217" t="s">
        <v>3505</v>
      </c>
      <c r="G216" s="1219">
        <v>25500</v>
      </c>
      <c r="H216" s="1449" t="s">
        <v>3063</v>
      </c>
      <c r="I216" s="1217" t="s">
        <v>3453</v>
      </c>
      <c r="J216" s="1238"/>
      <c r="K216" s="10" t="e">
        <f t="shared" ca="1" si="47"/>
        <v>#NAME?</v>
      </c>
      <c r="L216" s="10" t="e">
        <f t="shared" ca="1" si="49"/>
        <v>#NAME?</v>
      </c>
      <c r="M216" s="1239"/>
      <c r="N216" s="1239">
        <v>5000</v>
      </c>
      <c r="O216" s="1237"/>
      <c r="P216" s="1239"/>
      <c r="Q216" s="1239"/>
      <c r="R216" s="1239"/>
      <c r="S216" s="1239"/>
      <c r="T216" s="1240" t="e">
        <f t="shared" ca="1" si="0"/>
        <v>#NAME?</v>
      </c>
      <c r="U216" s="1378" t="e">
        <f t="shared" ca="1" si="1"/>
        <v>#NAME?</v>
      </c>
      <c r="W216" s="1217" t="s">
        <v>3508</v>
      </c>
      <c r="Y216" s="1217" t="s">
        <v>5070</v>
      </c>
    </row>
    <row r="217" spans="1:34" ht="18" hidden="1">
      <c r="A217" s="1450">
        <v>44875</v>
      </c>
      <c r="B217" s="1217" t="s">
        <v>1170</v>
      </c>
      <c r="C217" s="1217" t="s">
        <v>3446</v>
      </c>
      <c r="D217" s="1217" t="s">
        <v>3579</v>
      </c>
      <c r="E217" s="1217" t="s">
        <v>27</v>
      </c>
      <c r="F217" s="1217" t="s">
        <v>3686</v>
      </c>
      <c r="G217" s="1219">
        <v>15000</v>
      </c>
      <c r="H217" s="1449" t="s">
        <v>3063</v>
      </c>
      <c r="I217" s="1217" t="s">
        <v>3453</v>
      </c>
      <c r="J217" s="1238"/>
      <c r="K217" s="10" t="e">
        <f t="shared" ca="1" si="47"/>
        <v>#NAME?</v>
      </c>
      <c r="L217" s="10" t="e">
        <f t="shared" ca="1" si="49"/>
        <v>#NAME?</v>
      </c>
      <c r="M217" s="1239"/>
      <c r="N217" s="1239">
        <v>4000</v>
      </c>
      <c r="O217" s="1237"/>
      <c r="P217" s="1239">
        <v>450</v>
      </c>
      <c r="Q217" s="1239"/>
      <c r="R217" s="1239"/>
      <c r="S217" s="1239"/>
      <c r="T217" s="1240" t="e">
        <f t="shared" ca="1" si="0"/>
        <v>#NAME?</v>
      </c>
      <c r="U217" s="1378" t="e">
        <f t="shared" ca="1" si="1"/>
        <v>#NAME?</v>
      </c>
      <c r="W217" s="1217" t="s">
        <v>27</v>
      </c>
      <c r="Y217" s="1217" t="s">
        <v>5071</v>
      </c>
    </row>
    <row r="218" spans="1:34" ht="18" hidden="1">
      <c r="A218" s="1454">
        <v>44875</v>
      </c>
      <c r="B218" s="1246" t="s">
        <v>3473</v>
      </c>
      <c r="C218" s="1246"/>
      <c r="D218" s="1246" t="s">
        <v>3579</v>
      </c>
      <c r="E218" s="1246" t="s">
        <v>2285</v>
      </c>
      <c r="F218" s="1246" t="s">
        <v>3492</v>
      </c>
      <c r="G218" s="1248">
        <v>13000</v>
      </c>
      <c r="H218" s="1455" t="s">
        <v>3063</v>
      </c>
      <c r="I218" s="1246" t="s">
        <v>3453</v>
      </c>
      <c r="J218" s="1263"/>
      <c r="K218" s="1260"/>
      <c r="L218" s="1260"/>
      <c r="M218" s="1256">
        <v>5000</v>
      </c>
      <c r="N218" s="1256"/>
      <c r="O218" s="1255"/>
      <c r="P218" s="1256"/>
      <c r="Q218" s="1256"/>
      <c r="R218" s="1256"/>
      <c r="S218" s="1256"/>
      <c r="T218" s="1257">
        <f t="shared" si="0"/>
        <v>8000</v>
      </c>
      <c r="U218" s="1387">
        <f t="shared" si="1"/>
        <v>0.61538461538461542</v>
      </c>
      <c r="V218" s="1260"/>
      <c r="W218" s="1246" t="s">
        <v>27</v>
      </c>
      <c r="X218" s="1260"/>
      <c r="Y218" s="1246" t="s">
        <v>5072</v>
      </c>
      <c r="Z218" s="1260"/>
      <c r="AA218" s="1260"/>
      <c r="AB218" s="1260"/>
      <c r="AC218" s="1260"/>
      <c r="AD218" s="1260"/>
      <c r="AE218" s="1260"/>
      <c r="AF218" s="1260"/>
      <c r="AG218" s="1260"/>
      <c r="AH218" s="1260"/>
    </row>
    <row r="219" spans="1:34" ht="18" hidden="1">
      <c r="A219" s="1450">
        <v>44876</v>
      </c>
      <c r="B219" s="1217" t="s">
        <v>1906</v>
      </c>
      <c r="C219" s="1217"/>
      <c r="D219" s="1217" t="s">
        <v>255</v>
      </c>
      <c r="E219" s="1217" t="s">
        <v>3497</v>
      </c>
      <c r="F219" s="1243"/>
      <c r="G219" s="1219">
        <v>80000</v>
      </c>
      <c r="H219" s="1449" t="s">
        <v>3050</v>
      </c>
      <c r="I219" s="1217" t="s">
        <v>3453</v>
      </c>
      <c r="J219" s="1238"/>
      <c r="M219" s="1239"/>
      <c r="N219" s="1239"/>
      <c r="O219" s="1245">
        <v>70000</v>
      </c>
      <c r="P219" s="1239"/>
      <c r="Q219" s="1239"/>
      <c r="R219" s="1239"/>
      <c r="S219" s="1239"/>
      <c r="T219" s="1240">
        <f t="shared" si="0"/>
        <v>10000</v>
      </c>
      <c r="U219" s="1378">
        <f t="shared" si="1"/>
        <v>0.125</v>
      </c>
      <c r="W219" s="1217" t="s">
        <v>107</v>
      </c>
      <c r="Y219" s="1217" t="s">
        <v>5073</v>
      </c>
    </row>
    <row r="220" spans="1:34" ht="18">
      <c r="A220" s="1450">
        <v>44876</v>
      </c>
      <c r="B220" s="1217" t="s">
        <v>1170</v>
      </c>
      <c r="C220" s="1217" t="s">
        <v>3456</v>
      </c>
      <c r="D220" s="1217" t="s">
        <v>3503</v>
      </c>
      <c r="E220" s="1217" t="s">
        <v>1540</v>
      </c>
      <c r="F220" s="1217" t="s">
        <v>3477</v>
      </c>
      <c r="G220" s="1219">
        <v>16000</v>
      </c>
      <c r="H220" s="1449" t="s">
        <v>3063</v>
      </c>
      <c r="I220" s="1217" t="s">
        <v>3453</v>
      </c>
      <c r="J220" s="1238"/>
      <c r="K220" s="10" t="e">
        <f t="shared" ref="K220:K224" ca="1" si="50">_xludf.IFS(C220="成田机场",3000,C220="羽田机场",1200,D220="NearMe",1000,D220="VIP-limo",G220*0.12)</f>
        <v>#NAME?</v>
      </c>
      <c r="L220" s="10" t="e">
        <f t="shared" ref="L220:L224" ca="1" si="51">_xludf.IFS(C220="成田机场",4000,C220="羽田机场",1000,D220="VIP-limo",0)</f>
        <v>#NAME?</v>
      </c>
      <c r="M220" s="1239"/>
      <c r="N220" s="1239">
        <v>5000</v>
      </c>
      <c r="O220" s="1237"/>
      <c r="P220" s="1239"/>
      <c r="Q220" s="1239"/>
      <c r="R220" s="1239"/>
      <c r="S220" s="1239"/>
      <c r="T220" s="1240" t="e">
        <f t="shared" ca="1" si="0"/>
        <v>#NAME?</v>
      </c>
      <c r="U220" s="1378" t="e">
        <f t="shared" ca="1" si="1"/>
        <v>#NAME?</v>
      </c>
      <c r="W220" s="1217" t="s">
        <v>1540</v>
      </c>
      <c r="Y220" s="1217" t="s">
        <v>5074</v>
      </c>
    </row>
    <row r="221" spans="1:34" ht="18" hidden="1">
      <c r="A221" s="1450">
        <v>44876</v>
      </c>
      <c r="B221" s="1217" t="s">
        <v>1906</v>
      </c>
      <c r="C221" s="1217"/>
      <c r="D221" s="1217" t="s">
        <v>3919</v>
      </c>
      <c r="E221" s="1217" t="s">
        <v>2285</v>
      </c>
      <c r="F221" s="1217" t="s">
        <v>3492</v>
      </c>
      <c r="G221" s="1219">
        <v>40800</v>
      </c>
      <c r="H221" s="1449" t="s">
        <v>3063</v>
      </c>
      <c r="I221" s="1217" t="s">
        <v>3453</v>
      </c>
      <c r="J221" s="1238"/>
      <c r="K221" s="10" t="e">
        <f t="shared" ca="1" si="50"/>
        <v>#NAME?</v>
      </c>
      <c r="L221" s="10" t="e">
        <f t="shared" ca="1" si="51"/>
        <v>#NAME?</v>
      </c>
      <c r="M221" s="1239" t="e">
        <f t="shared" ref="M221:M223" ca="1" si="52">(G221-K221-L221)*0.7</f>
        <v>#NAME?</v>
      </c>
      <c r="N221" s="1239"/>
      <c r="O221" s="1237"/>
      <c r="P221" s="1239"/>
      <c r="Q221" s="1239"/>
      <c r="R221" s="1239"/>
      <c r="S221" s="1239"/>
      <c r="T221" s="1240" t="e">
        <f t="shared" ca="1" si="0"/>
        <v>#NAME?</v>
      </c>
      <c r="U221" s="1378" t="e">
        <f t="shared" ca="1" si="1"/>
        <v>#NAME?</v>
      </c>
      <c r="W221" s="1217" t="s">
        <v>27</v>
      </c>
      <c r="Y221" s="1217" t="s">
        <v>5075</v>
      </c>
    </row>
    <row r="222" spans="1:34" ht="18" hidden="1">
      <c r="A222" s="1450">
        <v>44876</v>
      </c>
      <c r="B222" s="1217" t="s">
        <v>1906</v>
      </c>
      <c r="C222" s="1217"/>
      <c r="D222" s="1217" t="s">
        <v>3919</v>
      </c>
      <c r="E222" s="1217" t="s">
        <v>40</v>
      </c>
      <c r="F222" s="1217" t="s">
        <v>3449</v>
      </c>
      <c r="G222" s="1219">
        <v>19200</v>
      </c>
      <c r="H222" s="1449" t="s">
        <v>3063</v>
      </c>
      <c r="I222" s="1217" t="s">
        <v>3453</v>
      </c>
      <c r="J222" s="1238"/>
      <c r="K222" s="10" t="e">
        <f t="shared" ca="1" si="50"/>
        <v>#NAME?</v>
      </c>
      <c r="L222" s="10" t="e">
        <f t="shared" ca="1" si="51"/>
        <v>#NAME?</v>
      </c>
      <c r="M222" s="1239" t="e">
        <f t="shared" ca="1" si="52"/>
        <v>#NAME?</v>
      </c>
      <c r="N222" s="1239"/>
      <c r="O222" s="1237"/>
      <c r="P222" s="1239"/>
      <c r="Q222" s="1239"/>
      <c r="R222" s="1239"/>
      <c r="S222" s="1239"/>
      <c r="T222" s="1240" t="e">
        <f t="shared" ca="1" si="0"/>
        <v>#NAME?</v>
      </c>
      <c r="U222" s="1378" t="e">
        <f t="shared" ca="1" si="1"/>
        <v>#NAME?</v>
      </c>
      <c r="W222" s="1217" t="s">
        <v>27</v>
      </c>
      <c r="Y222" s="1217" t="s">
        <v>5076</v>
      </c>
    </row>
    <row r="223" spans="1:34" ht="18" hidden="1">
      <c r="A223" s="1450">
        <v>44876</v>
      </c>
      <c r="B223" s="1217" t="s">
        <v>1906</v>
      </c>
      <c r="C223" s="1217"/>
      <c r="D223" s="1217" t="s">
        <v>3919</v>
      </c>
      <c r="E223" s="1217" t="s">
        <v>1798</v>
      </c>
      <c r="F223" s="1217" t="s">
        <v>3629</v>
      </c>
      <c r="G223" s="1219">
        <v>33600</v>
      </c>
      <c r="H223" s="1449" t="s">
        <v>3063</v>
      </c>
      <c r="I223" s="1217" t="s">
        <v>3453</v>
      </c>
      <c r="J223" s="1238"/>
      <c r="K223" s="10" t="e">
        <f t="shared" ca="1" si="50"/>
        <v>#NAME?</v>
      </c>
      <c r="L223" s="10" t="e">
        <f t="shared" ca="1" si="51"/>
        <v>#NAME?</v>
      </c>
      <c r="M223" s="1239" t="e">
        <f t="shared" ca="1" si="52"/>
        <v>#NAME?</v>
      </c>
      <c r="N223" s="1239"/>
      <c r="O223" s="1237"/>
      <c r="P223" s="1239"/>
      <c r="Q223" s="1239"/>
      <c r="R223" s="1239"/>
      <c r="S223" s="1239"/>
      <c r="T223" s="1240" t="e">
        <f t="shared" ca="1" si="0"/>
        <v>#NAME?</v>
      </c>
      <c r="U223" s="1378" t="e">
        <f t="shared" ca="1" si="1"/>
        <v>#NAME?</v>
      </c>
      <c r="W223" s="1217" t="s">
        <v>27</v>
      </c>
      <c r="Y223" s="1217" t="s">
        <v>5077</v>
      </c>
    </row>
    <row r="224" spans="1:34" ht="18">
      <c r="A224" s="1450">
        <v>44876</v>
      </c>
      <c r="B224" s="1217" t="s">
        <v>570</v>
      </c>
      <c r="C224" s="1217" t="s">
        <v>3456</v>
      </c>
      <c r="D224" s="1217" t="s">
        <v>3503</v>
      </c>
      <c r="E224" s="1217" t="s">
        <v>86</v>
      </c>
      <c r="F224" s="666" t="s">
        <v>3547</v>
      </c>
      <c r="G224" s="1219">
        <v>16000</v>
      </c>
      <c r="H224" s="1449" t="s">
        <v>3063</v>
      </c>
      <c r="I224" s="1217" t="s">
        <v>3453</v>
      </c>
      <c r="J224" s="1238"/>
      <c r="K224" s="10" t="e">
        <f t="shared" ca="1" si="50"/>
        <v>#NAME?</v>
      </c>
      <c r="L224" s="10" t="e">
        <f t="shared" ca="1" si="51"/>
        <v>#NAME?</v>
      </c>
      <c r="M224" s="1239"/>
      <c r="N224" s="1239">
        <v>4000</v>
      </c>
      <c r="O224" s="1237"/>
      <c r="P224" s="1239"/>
      <c r="Q224" s="1239"/>
      <c r="R224" s="1239"/>
      <c r="S224" s="1239"/>
      <c r="T224" s="1240" t="e">
        <f t="shared" ca="1" si="0"/>
        <v>#NAME?</v>
      </c>
      <c r="U224" s="1378" t="e">
        <f t="shared" ca="1" si="1"/>
        <v>#NAME?</v>
      </c>
      <c r="V224" s="1260"/>
      <c r="W224" s="1217" t="s">
        <v>1540</v>
      </c>
      <c r="X224" s="1260"/>
      <c r="Y224" s="1217" t="s">
        <v>5078</v>
      </c>
      <c r="Z224" s="1260"/>
      <c r="AA224" s="1260"/>
      <c r="AB224" s="1260"/>
      <c r="AC224" s="1260"/>
      <c r="AD224" s="1260"/>
      <c r="AE224" s="1260"/>
      <c r="AF224" s="1260"/>
      <c r="AG224" s="1260"/>
      <c r="AH224" s="1260"/>
    </row>
    <row r="225" spans="1:34" ht="18" hidden="1">
      <c r="A225" s="1450">
        <v>44876</v>
      </c>
      <c r="B225" s="1217" t="s">
        <v>3473</v>
      </c>
      <c r="C225" s="1217"/>
      <c r="D225" s="1217" t="s">
        <v>462</v>
      </c>
      <c r="E225" s="1217" t="s">
        <v>3523</v>
      </c>
      <c r="F225" s="1261" t="s">
        <v>3524</v>
      </c>
      <c r="G225" s="1219">
        <v>10000</v>
      </c>
      <c r="H225" s="1449" t="s">
        <v>3063</v>
      </c>
      <c r="I225" s="1217" t="s">
        <v>3453</v>
      </c>
      <c r="J225" s="1238"/>
      <c r="K225" s="10">
        <v>1200</v>
      </c>
      <c r="L225" s="10">
        <v>1000</v>
      </c>
      <c r="M225" s="1239">
        <f>(8500-K225-L225)*0.7</f>
        <v>4410</v>
      </c>
      <c r="N225" s="1239"/>
      <c r="O225" s="1237"/>
      <c r="P225" s="1239"/>
      <c r="Q225" s="1239"/>
      <c r="R225" s="1239"/>
      <c r="S225" s="1239"/>
      <c r="T225" s="1240">
        <f t="shared" si="0"/>
        <v>3390</v>
      </c>
      <c r="U225" s="1378">
        <f t="shared" si="1"/>
        <v>0.33900000000000002</v>
      </c>
      <c r="W225" s="1217" t="s">
        <v>108</v>
      </c>
      <c r="Y225" s="1217" t="s">
        <v>5079</v>
      </c>
    </row>
    <row r="226" spans="1:34" ht="18" hidden="1">
      <c r="A226" s="1450">
        <v>44876</v>
      </c>
      <c r="B226" s="1217" t="s">
        <v>3473</v>
      </c>
      <c r="C226" s="1217"/>
      <c r="D226" s="1217" t="s">
        <v>3570</v>
      </c>
      <c r="E226" s="1217" t="s">
        <v>86</v>
      </c>
      <c r="F226" s="1217" t="s">
        <v>3547</v>
      </c>
      <c r="G226" s="1219">
        <v>8500</v>
      </c>
      <c r="H226" s="1449" t="s">
        <v>3063</v>
      </c>
      <c r="I226" s="1217"/>
      <c r="J226" s="1238"/>
      <c r="K226" s="10" t="e">
        <f t="shared" ref="K226:K233" ca="1" si="53">_xludf.IFS(C226="成田机场",3000,C226="羽田机场",1200,D226="NearMe",1000,D226="VIP-limo",G226*0.12)</f>
        <v>#NAME?</v>
      </c>
      <c r="M226" s="1239"/>
      <c r="N226" s="1239">
        <v>4300</v>
      </c>
      <c r="O226" s="1237"/>
      <c r="P226" s="1239"/>
      <c r="Q226" s="1239"/>
      <c r="R226" s="1239"/>
      <c r="S226" s="1239"/>
      <c r="T226" s="1240" t="e">
        <f t="shared" ca="1" si="0"/>
        <v>#NAME?</v>
      </c>
      <c r="U226" s="1378" t="e">
        <f t="shared" ca="1" si="1"/>
        <v>#NAME?</v>
      </c>
      <c r="W226" s="1217" t="s">
        <v>107</v>
      </c>
      <c r="Y226" s="1217" t="s">
        <v>5080</v>
      </c>
    </row>
    <row r="227" spans="1:34" ht="18" hidden="1">
      <c r="A227" s="1450">
        <v>44876</v>
      </c>
      <c r="B227" s="1217" t="s">
        <v>3473</v>
      </c>
      <c r="C227" s="1217"/>
      <c r="D227" s="1217" t="s">
        <v>3570</v>
      </c>
      <c r="E227" s="1217" t="s">
        <v>86</v>
      </c>
      <c r="F227" s="1243"/>
      <c r="G227" s="1219">
        <v>8500</v>
      </c>
      <c r="H227" s="1449" t="s">
        <v>3063</v>
      </c>
      <c r="I227" s="1217"/>
      <c r="J227" s="1238"/>
      <c r="K227" s="10" t="e">
        <f t="shared" ca="1" si="53"/>
        <v>#NAME?</v>
      </c>
      <c r="M227" s="1239"/>
      <c r="N227" s="1239">
        <v>4300</v>
      </c>
      <c r="O227" s="1237"/>
      <c r="P227" s="1239"/>
      <c r="Q227" s="1239"/>
      <c r="R227" s="1239"/>
      <c r="S227" s="1239"/>
      <c r="T227" s="1240" t="e">
        <f t="shared" ca="1" si="0"/>
        <v>#NAME?</v>
      </c>
      <c r="U227" s="1378" t="e">
        <f t="shared" ca="1" si="1"/>
        <v>#NAME?</v>
      </c>
      <c r="W227" s="1217" t="s">
        <v>107</v>
      </c>
      <c r="Y227" s="1217" t="s">
        <v>5081</v>
      </c>
    </row>
    <row r="228" spans="1:34" ht="18" hidden="1">
      <c r="A228" s="1450">
        <v>44876</v>
      </c>
      <c r="B228" s="1217" t="s">
        <v>3473</v>
      </c>
      <c r="C228" s="1217"/>
      <c r="D228" s="1217" t="s">
        <v>3570</v>
      </c>
      <c r="E228" s="1217" t="s">
        <v>52</v>
      </c>
      <c r="F228" s="1217" t="s">
        <v>3592</v>
      </c>
      <c r="G228" s="1219">
        <v>11000</v>
      </c>
      <c r="H228" s="1449" t="s">
        <v>3063</v>
      </c>
      <c r="I228" s="1217"/>
      <c r="J228" s="1238"/>
      <c r="K228" s="10" t="e">
        <f t="shared" ca="1" si="53"/>
        <v>#NAME?</v>
      </c>
      <c r="M228" s="1239"/>
      <c r="N228" s="1239">
        <v>5300</v>
      </c>
      <c r="O228" s="1237"/>
      <c r="P228" s="1239"/>
      <c r="Q228" s="1239"/>
      <c r="R228" s="1239"/>
      <c r="S228" s="1239"/>
      <c r="T228" s="1240" t="e">
        <f t="shared" ca="1" si="0"/>
        <v>#NAME?</v>
      </c>
      <c r="U228" s="1378" t="e">
        <f t="shared" ca="1" si="1"/>
        <v>#NAME?</v>
      </c>
      <c r="W228" s="1217" t="s">
        <v>107</v>
      </c>
      <c r="Y228" s="1217" t="s">
        <v>5082</v>
      </c>
    </row>
    <row r="229" spans="1:34" ht="18" hidden="1">
      <c r="A229" s="1450">
        <v>44876</v>
      </c>
      <c r="B229" s="1217" t="s">
        <v>3473</v>
      </c>
      <c r="C229" s="1217"/>
      <c r="D229" s="1217" t="s">
        <v>3570</v>
      </c>
      <c r="E229" s="1217" t="s">
        <v>55</v>
      </c>
      <c r="F229" s="1217" t="s">
        <v>3512</v>
      </c>
      <c r="G229" s="1219">
        <v>11000</v>
      </c>
      <c r="H229" s="1449" t="s">
        <v>3063</v>
      </c>
      <c r="I229" s="1217"/>
      <c r="J229" s="1238"/>
      <c r="K229" s="10" t="e">
        <f t="shared" ca="1" si="53"/>
        <v>#NAME?</v>
      </c>
      <c r="M229" s="1239"/>
      <c r="N229" s="1239">
        <v>5300</v>
      </c>
      <c r="O229" s="1237"/>
      <c r="P229" s="1239"/>
      <c r="Q229" s="1239"/>
      <c r="R229" s="1239"/>
      <c r="S229" s="1239"/>
      <c r="T229" s="1240" t="e">
        <f t="shared" ca="1" si="0"/>
        <v>#NAME?</v>
      </c>
      <c r="U229" s="1378" t="e">
        <f t="shared" ca="1" si="1"/>
        <v>#NAME?</v>
      </c>
      <c r="W229" s="1217" t="s">
        <v>107</v>
      </c>
      <c r="Y229" s="1217" t="s">
        <v>5083</v>
      </c>
    </row>
    <row r="230" spans="1:34" ht="18" hidden="1">
      <c r="A230" s="1450">
        <v>44876</v>
      </c>
      <c r="B230" s="1217" t="s">
        <v>3473</v>
      </c>
      <c r="C230" s="1217"/>
      <c r="D230" s="1217" t="s">
        <v>3570</v>
      </c>
      <c r="E230" s="1217" t="s">
        <v>52</v>
      </c>
      <c r="F230" s="1243"/>
      <c r="G230" s="1219">
        <v>11000</v>
      </c>
      <c r="H230" s="1449" t="s">
        <v>3063</v>
      </c>
      <c r="I230" s="1217"/>
      <c r="J230" s="1238"/>
      <c r="K230" s="10" t="e">
        <f t="shared" ca="1" si="53"/>
        <v>#NAME?</v>
      </c>
      <c r="M230" s="1239"/>
      <c r="N230" s="1239">
        <v>5300</v>
      </c>
      <c r="O230" s="1237"/>
      <c r="P230" s="1239"/>
      <c r="Q230" s="1239"/>
      <c r="R230" s="1239"/>
      <c r="S230" s="1239"/>
      <c r="T230" s="1240" t="e">
        <f t="shared" ca="1" si="0"/>
        <v>#NAME?</v>
      </c>
      <c r="U230" s="1378" t="e">
        <f t="shared" ca="1" si="1"/>
        <v>#NAME?</v>
      </c>
      <c r="W230" s="1217" t="s">
        <v>107</v>
      </c>
      <c r="Y230" s="1217" t="s">
        <v>5084</v>
      </c>
    </row>
    <row r="231" spans="1:34" ht="18" hidden="1">
      <c r="A231" s="1450">
        <v>44876</v>
      </c>
      <c r="B231" s="1217" t="s">
        <v>3473</v>
      </c>
      <c r="C231" s="1217"/>
      <c r="D231" s="1217" t="s">
        <v>3570</v>
      </c>
      <c r="E231" s="1217" t="s">
        <v>55</v>
      </c>
      <c r="F231" s="1243"/>
      <c r="G231" s="1219">
        <v>11000</v>
      </c>
      <c r="H231" s="1449" t="s">
        <v>3063</v>
      </c>
      <c r="I231" s="1217"/>
      <c r="J231" s="1238"/>
      <c r="K231" s="10" t="e">
        <f t="shared" ca="1" si="53"/>
        <v>#NAME?</v>
      </c>
      <c r="M231" s="1239"/>
      <c r="N231" s="1239">
        <v>5300</v>
      </c>
      <c r="O231" s="1237"/>
      <c r="P231" s="1239"/>
      <c r="Q231" s="1239"/>
      <c r="R231" s="1239"/>
      <c r="S231" s="1239"/>
      <c r="T231" s="1240" t="e">
        <f t="shared" ca="1" si="0"/>
        <v>#NAME?</v>
      </c>
      <c r="U231" s="1378" t="e">
        <f t="shared" ca="1" si="1"/>
        <v>#NAME?</v>
      </c>
      <c r="W231" s="1217" t="s">
        <v>107</v>
      </c>
      <c r="Y231" s="1217" t="s">
        <v>5085</v>
      </c>
    </row>
    <row r="232" spans="1:34" ht="18" hidden="1">
      <c r="A232" s="1450">
        <v>44876</v>
      </c>
      <c r="B232" s="1217" t="s">
        <v>570</v>
      </c>
      <c r="C232" s="1217" t="s">
        <v>3446</v>
      </c>
      <c r="D232" s="1217" t="s">
        <v>462</v>
      </c>
      <c r="E232" s="1217" t="s">
        <v>3523</v>
      </c>
      <c r="F232" s="1217" t="s">
        <v>3524</v>
      </c>
      <c r="G232" s="1219">
        <v>12000</v>
      </c>
      <c r="H232" s="1449" t="s">
        <v>3063</v>
      </c>
      <c r="I232" s="1217" t="s">
        <v>3453</v>
      </c>
      <c r="J232" s="1238"/>
      <c r="K232" s="10" t="e">
        <f t="shared" ca="1" si="53"/>
        <v>#NAME?</v>
      </c>
      <c r="L232" s="10" t="e">
        <f t="shared" ref="L232:L233" ca="1" si="54">_xludf.IFS(C232="成田机场",4000,C232="羽田机场",1000,D232="VIP-limo",0)</f>
        <v>#NAME?</v>
      </c>
      <c r="M232" s="1239" t="e">
        <f ca="1">(8500-K232-L232)*0.7</f>
        <v>#NAME?</v>
      </c>
      <c r="N232" s="1239"/>
      <c r="O232" s="1237"/>
      <c r="P232" s="1239">
        <v>300</v>
      </c>
      <c r="Q232" s="1239"/>
      <c r="R232" s="1239"/>
      <c r="S232" s="1239"/>
      <c r="T232" s="1240" t="e">
        <f t="shared" ca="1" si="0"/>
        <v>#NAME?</v>
      </c>
      <c r="U232" s="1378" t="e">
        <f t="shared" ca="1" si="1"/>
        <v>#NAME?</v>
      </c>
      <c r="W232" s="1217" t="s">
        <v>108</v>
      </c>
      <c r="Y232" s="1217" t="s">
        <v>5086</v>
      </c>
    </row>
    <row r="233" spans="1:34" ht="18" hidden="1">
      <c r="A233" s="1450">
        <v>44876</v>
      </c>
      <c r="B233" s="1217" t="s">
        <v>1170</v>
      </c>
      <c r="C233" s="1217" t="s">
        <v>3456</v>
      </c>
      <c r="D233" s="1217" t="s">
        <v>3807</v>
      </c>
      <c r="E233" s="1217" t="s">
        <v>86</v>
      </c>
      <c r="F233" s="1217" t="s">
        <v>3547</v>
      </c>
      <c r="G233" s="1219">
        <v>25500</v>
      </c>
      <c r="H233" s="1449" t="s">
        <v>3063</v>
      </c>
      <c r="I233" s="1217" t="s">
        <v>3453</v>
      </c>
      <c r="J233" s="666">
        <v>2550</v>
      </c>
      <c r="K233" s="10" t="e">
        <f t="shared" ca="1" si="53"/>
        <v>#NAME?</v>
      </c>
      <c r="L233" s="10" t="e">
        <f t="shared" ca="1" si="54"/>
        <v>#NAME?</v>
      </c>
      <c r="M233" s="1239"/>
      <c r="N233" s="1239">
        <v>4000</v>
      </c>
      <c r="O233" s="1237"/>
      <c r="P233" s="1239"/>
      <c r="Q233" s="1239"/>
      <c r="R233" s="1239"/>
      <c r="S233" s="1239"/>
      <c r="T233" s="1240" t="e">
        <f t="shared" ca="1" si="0"/>
        <v>#NAME?</v>
      </c>
      <c r="U233" s="1378" t="e">
        <f t="shared" ca="1" si="1"/>
        <v>#NAME?</v>
      </c>
      <c r="W233" s="1217" t="s">
        <v>105</v>
      </c>
      <c r="Y233" s="1217" t="s">
        <v>5087</v>
      </c>
    </row>
    <row r="234" spans="1:34" ht="18" hidden="1">
      <c r="A234" s="1450">
        <v>44876</v>
      </c>
      <c r="B234" s="1217" t="s">
        <v>1906</v>
      </c>
      <c r="C234" s="1217"/>
      <c r="D234" s="1217" t="s">
        <v>4214</v>
      </c>
      <c r="E234" s="1217" t="s">
        <v>34</v>
      </c>
      <c r="F234" s="1217" t="s">
        <v>3457</v>
      </c>
      <c r="G234" s="1219">
        <v>255000</v>
      </c>
      <c r="H234" s="1449" t="s">
        <v>3063</v>
      </c>
      <c r="I234" s="1217" t="s">
        <v>3453</v>
      </c>
      <c r="J234" s="1238"/>
      <c r="K234" s="10">
        <v>25000</v>
      </c>
      <c r="L234" s="10">
        <v>30000</v>
      </c>
      <c r="M234" s="1239"/>
      <c r="N234" s="1239">
        <v>79000</v>
      </c>
      <c r="O234" s="1237"/>
      <c r="P234" s="1239">
        <v>3110</v>
      </c>
      <c r="Q234" s="1239"/>
      <c r="R234" s="1239"/>
      <c r="S234" s="1239"/>
      <c r="T234" s="1240">
        <f t="shared" si="0"/>
        <v>117890</v>
      </c>
      <c r="U234" s="1378">
        <f t="shared" si="1"/>
        <v>0.46231372549019606</v>
      </c>
      <c r="W234" s="1217" t="s">
        <v>34</v>
      </c>
      <c r="Y234" s="1217" t="s">
        <v>5088</v>
      </c>
    </row>
    <row r="235" spans="1:34" ht="18" hidden="1">
      <c r="A235" s="1450">
        <v>44876</v>
      </c>
      <c r="B235" s="1217" t="s">
        <v>570</v>
      </c>
      <c r="C235" s="1217" t="s">
        <v>3446</v>
      </c>
      <c r="D235" s="1217" t="s">
        <v>3521</v>
      </c>
      <c r="E235" s="1217" t="s">
        <v>86</v>
      </c>
      <c r="F235" s="1217" t="s">
        <v>3547</v>
      </c>
      <c r="G235" s="1219">
        <v>10000</v>
      </c>
      <c r="H235" s="1449" t="s">
        <v>3063</v>
      </c>
      <c r="I235" s="1217" t="s">
        <v>3453</v>
      </c>
      <c r="J235" s="1281"/>
      <c r="K235" s="10" t="e">
        <f ca="1">_xludf.IFS(C235="成田机场",3000,C235="羽田机场",1200,D235="NearMe",1000,D235="VIP-limo",G235*0.12)</f>
        <v>#NAME?</v>
      </c>
      <c r="L235" s="10" t="e">
        <f ca="1">_xludf.IFS(C235="成田机场",4000,C235="羽田机场",1000,D235="VIP-limo",0)</f>
        <v>#NAME?</v>
      </c>
      <c r="M235" s="1239"/>
      <c r="N235" s="1239">
        <v>3000</v>
      </c>
      <c r="O235" s="1237"/>
      <c r="P235" s="1239"/>
      <c r="Q235" s="1239"/>
      <c r="R235" s="1239"/>
      <c r="S235" s="1239"/>
      <c r="T235" s="1240" t="e">
        <f t="shared" ca="1" si="0"/>
        <v>#NAME?</v>
      </c>
      <c r="U235" s="1378" t="e">
        <f t="shared" ca="1" si="1"/>
        <v>#NAME?</v>
      </c>
      <c r="W235" s="1217" t="s">
        <v>107</v>
      </c>
      <c r="Y235" s="1217" t="s">
        <v>5089</v>
      </c>
    </row>
    <row r="236" spans="1:34" ht="18" hidden="1">
      <c r="A236" s="1454">
        <v>44876</v>
      </c>
      <c r="B236" s="1246" t="s">
        <v>1906</v>
      </c>
      <c r="C236" s="1246"/>
      <c r="D236" s="1246" t="s">
        <v>245</v>
      </c>
      <c r="E236" s="1246" t="s">
        <v>94</v>
      </c>
      <c r="F236" s="1246" t="s">
        <v>3657</v>
      </c>
      <c r="G236" s="1248">
        <v>45000</v>
      </c>
      <c r="H236" s="1455" t="s">
        <v>3063</v>
      </c>
      <c r="I236" s="1246" t="s">
        <v>3453</v>
      </c>
      <c r="J236" s="1263"/>
      <c r="K236" s="1260">
        <v>3000</v>
      </c>
      <c r="L236" s="1260">
        <v>4000</v>
      </c>
      <c r="M236" s="1256"/>
      <c r="N236" s="1256">
        <v>15000</v>
      </c>
      <c r="O236" s="1255"/>
      <c r="P236" s="1256"/>
      <c r="Q236" s="1256"/>
      <c r="R236" s="1256"/>
      <c r="S236" s="1256"/>
      <c r="T236" s="1257">
        <f t="shared" si="0"/>
        <v>23000</v>
      </c>
      <c r="U236" s="1387">
        <f t="shared" si="1"/>
        <v>0.51111111111111107</v>
      </c>
      <c r="V236" s="1260"/>
      <c r="W236" s="1246" t="s">
        <v>107</v>
      </c>
      <c r="X236" s="1260"/>
      <c r="Y236" s="1246" t="s">
        <v>5090</v>
      </c>
      <c r="Z236" s="1260"/>
      <c r="AA236" s="1260"/>
      <c r="AB236" s="1260"/>
      <c r="AC236" s="1260"/>
      <c r="AD236" s="1260"/>
      <c r="AE236" s="1260"/>
      <c r="AF236" s="1260"/>
      <c r="AG236" s="1260"/>
      <c r="AH236" s="1260"/>
    </row>
    <row r="237" spans="1:34" ht="18" hidden="1">
      <c r="A237" s="1450">
        <v>44877</v>
      </c>
      <c r="B237" s="1217" t="s">
        <v>3473</v>
      </c>
      <c r="C237" s="1217"/>
      <c r="D237" s="1217" t="s">
        <v>3521</v>
      </c>
      <c r="E237" s="1217" t="s">
        <v>3523</v>
      </c>
      <c r="F237" s="1217" t="s">
        <v>3524</v>
      </c>
      <c r="G237" s="1219">
        <v>10000</v>
      </c>
      <c r="H237" s="1449" t="s">
        <v>3063</v>
      </c>
      <c r="I237" s="1217" t="s">
        <v>3453</v>
      </c>
      <c r="J237" s="1238"/>
      <c r="K237" s="10">
        <v>2400</v>
      </c>
      <c r="M237" s="1239">
        <f>(13000-K237-L237)*0.7</f>
        <v>7419.9999999999991</v>
      </c>
      <c r="N237" s="1239"/>
      <c r="O237" s="1237"/>
      <c r="P237" s="1239"/>
      <c r="Q237" s="1239"/>
      <c r="R237" s="1239"/>
      <c r="S237" s="1239"/>
      <c r="T237" s="1240">
        <f t="shared" si="0"/>
        <v>180.00000000000091</v>
      </c>
      <c r="U237" s="1378">
        <f t="shared" si="1"/>
        <v>1.8000000000000092E-2</v>
      </c>
      <c r="W237" s="1217" t="s">
        <v>107</v>
      </c>
      <c r="Y237" s="1217" t="s">
        <v>5091</v>
      </c>
    </row>
    <row r="238" spans="1:34" ht="18" hidden="1">
      <c r="A238" s="1450">
        <v>44877</v>
      </c>
      <c r="B238" s="1217" t="s">
        <v>3473</v>
      </c>
      <c r="C238" s="1217"/>
      <c r="D238" s="1217" t="s">
        <v>3521</v>
      </c>
      <c r="E238" s="1217" t="s">
        <v>3523</v>
      </c>
      <c r="F238" s="1217" t="s">
        <v>3524</v>
      </c>
      <c r="G238" s="1219">
        <v>5000</v>
      </c>
      <c r="H238" s="1449" t="s">
        <v>3063</v>
      </c>
      <c r="I238" s="1217" t="s">
        <v>3453</v>
      </c>
      <c r="J238" s="1238"/>
      <c r="K238" s="10">
        <v>1000</v>
      </c>
      <c r="M238" s="1239">
        <f>(6500-K238-L238)*0.7</f>
        <v>3849.9999999999995</v>
      </c>
      <c r="N238" s="1239"/>
      <c r="O238" s="1237"/>
      <c r="P238" s="1239"/>
      <c r="Q238" s="1239"/>
      <c r="R238" s="1239"/>
      <c r="S238" s="1239"/>
      <c r="T238" s="1240">
        <f t="shared" si="0"/>
        <v>150.00000000000045</v>
      </c>
      <c r="U238" s="1378">
        <f t="shared" si="1"/>
        <v>3.0000000000000093E-2</v>
      </c>
      <c r="W238" s="1217" t="s">
        <v>107</v>
      </c>
      <c r="Y238" s="1217" t="s">
        <v>5092</v>
      </c>
    </row>
    <row r="239" spans="1:34" ht="18" hidden="1">
      <c r="A239" s="1450">
        <v>44877</v>
      </c>
      <c r="B239" s="1217" t="s">
        <v>570</v>
      </c>
      <c r="C239" s="1217" t="s">
        <v>3496</v>
      </c>
      <c r="D239" s="1217" t="s">
        <v>3447</v>
      </c>
      <c r="E239" s="1217" t="s">
        <v>3497</v>
      </c>
      <c r="F239" s="1243"/>
      <c r="G239" s="1219">
        <f>1500/0.0479</f>
        <v>31315.240083507309</v>
      </c>
      <c r="H239" s="1449" t="s">
        <v>3063</v>
      </c>
      <c r="I239" s="1217" t="s">
        <v>3450</v>
      </c>
      <c r="J239" s="1457">
        <f>500/0.0479</f>
        <v>10438.413361169103</v>
      </c>
      <c r="M239" s="1239"/>
      <c r="N239" s="1239"/>
      <c r="O239" s="1237">
        <v>15000</v>
      </c>
      <c r="P239" s="1239"/>
      <c r="Q239" s="1239"/>
      <c r="R239" s="1239"/>
      <c r="S239" s="1239"/>
      <c r="T239" s="1240">
        <f t="shared" si="0"/>
        <v>5876.8267223382063</v>
      </c>
      <c r="U239" s="1378">
        <f t="shared" si="1"/>
        <v>0.1876666666666667</v>
      </c>
      <c r="W239" s="1217" t="s">
        <v>107</v>
      </c>
      <c r="Y239" s="1217" t="s">
        <v>5093</v>
      </c>
    </row>
    <row r="240" spans="1:34" ht="18" hidden="1">
      <c r="A240" s="1450">
        <v>44878</v>
      </c>
      <c r="B240" s="1217" t="s">
        <v>3473</v>
      </c>
      <c r="C240" s="1217"/>
      <c r="D240" s="1217" t="s">
        <v>5094</v>
      </c>
      <c r="E240" s="1217" t="s">
        <v>94</v>
      </c>
      <c r="F240" s="1217" t="s">
        <v>3686</v>
      </c>
      <c r="G240" s="1219">
        <v>10000</v>
      </c>
      <c r="H240" s="1449" t="s">
        <v>3063</v>
      </c>
      <c r="I240" s="1217" t="s">
        <v>3453</v>
      </c>
      <c r="J240" s="1238"/>
      <c r="K240" s="10">
        <v>2000</v>
      </c>
      <c r="M240" s="1239"/>
      <c r="N240" s="1239">
        <v>3000</v>
      </c>
      <c r="O240" s="1237"/>
      <c r="P240" s="1239"/>
      <c r="Q240" s="1239"/>
      <c r="R240" s="1239"/>
      <c r="S240" s="1239"/>
      <c r="T240" s="1240">
        <f t="shared" si="0"/>
        <v>5000</v>
      </c>
      <c r="U240" s="1378">
        <f t="shared" si="1"/>
        <v>0.5</v>
      </c>
      <c r="W240" s="1217" t="s">
        <v>3508</v>
      </c>
      <c r="Y240" s="1217" t="s">
        <v>5095</v>
      </c>
    </row>
    <row r="241" spans="1:34" ht="18">
      <c r="A241" s="1450">
        <v>44877</v>
      </c>
      <c r="B241" s="1217" t="s">
        <v>1170</v>
      </c>
      <c r="C241" s="1217" t="s">
        <v>3456</v>
      </c>
      <c r="D241" s="1217" t="s">
        <v>3503</v>
      </c>
      <c r="E241" s="1217" t="s">
        <v>40</v>
      </c>
      <c r="F241" s="1217" t="s">
        <v>3449</v>
      </c>
      <c r="G241" s="1219">
        <v>16000</v>
      </c>
      <c r="H241" s="1449" t="s">
        <v>3063</v>
      </c>
      <c r="I241" s="1217" t="s">
        <v>3453</v>
      </c>
      <c r="J241" s="1238"/>
      <c r="K241" s="10" t="e">
        <f t="shared" ref="K241:K246" ca="1" si="55">_xludf.IFS(C241="成田机场",3000,C241="羽田机场",1200,D241="NearMe",1000,D241="VIP-limo",G241*0.12)</f>
        <v>#NAME?</v>
      </c>
      <c r="L241" s="10" t="e">
        <f t="shared" ref="L241:L246" ca="1" si="56">_xludf.IFS(C241="成田机场",4000,C241="羽田机场",1000,D241="VIP-limo",0)</f>
        <v>#NAME?</v>
      </c>
      <c r="M241" s="1239" t="e">
        <f ca="1">(15000-K241-L241)*0.7</f>
        <v>#NAME?</v>
      </c>
      <c r="N241" s="1239"/>
      <c r="O241" s="1237"/>
      <c r="P241" s="1239"/>
      <c r="Q241" s="1239"/>
      <c r="R241" s="1239"/>
      <c r="S241" s="1239"/>
      <c r="T241" s="1240" t="e">
        <f t="shared" ca="1" si="0"/>
        <v>#NAME?</v>
      </c>
      <c r="U241" s="1378" t="e">
        <f t="shared" ca="1" si="1"/>
        <v>#NAME?</v>
      </c>
      <c r="W241" s="1217" t="s">
        <v>1540</v>
      </c>
      <c r="Y241" s="1217" t="s">
        <v>5096</v>
      </c>
    </row>
    <row r="242" spans="1:34" ht="18">
      <c r="A242" s="1450">
        <v>44877</v>
      </c>
      <c r="B242" s="1217" t="s">
        <v>1170</v>
      </c>
      <c r="C242" s="1217" t="s">
        <v>3456</v>
      </c>
      <c r="D242" s="1217" t="s">
        <v>3503</v>
      </c>
      <c r="E242" s="1217" t="s">
        <v>105</v>
      </c>
      <c r="F242" s="1217" t="s">
        <v>3505</v>
      </c>
      <c r="G242" s="1219">
        <v>16000</v>
      </c>
      <c r="H242" s="1455" t="s">
        <v>3063</v>
      </c>
      <c r="I242" s="1217" t="s">
        <v>3453</v>
      </c>
      <c r="J242" s="1238"/>
      <c r="K242" s="10" t="e">
        <f t="shared" ca="1" si="55"/>
        <v>#NAME?</v>
      </c>
      <c r="L242" s="10" t="e">
        <f t="shared" ca="1" si="56"/>
        <v>#NAME?</v>
      </c>
      <c r="M242" s="1239"/>
      <c r="N242" s="1239">
        <v>5000</v>
      </c>
      <c r="O242" s="1237"/>
      <c r="P242" s="1239"/>
      <c r="Q242" s="1239"/>
      <c r="R242" s="1239"/>
      <c r="S242" s="1239"/>
      <c r="T242" s="1240" t="e">
        <f t="shared" ca="1" si="0"/>
        <v>#NAME?</v>
      </c>
      <c r="U242" s="1378" t="e">
        <f t="shared" ca="1" si="1"/>
        <v>#NAME?</v>
      </c>
      <c r="V242" s="1260"/>
      <c r="W242" s="1217" t="s">
        <v>1540</v>
      </c>
      <c r="X242" s="1260"/>
      <c r="Y242" s="1217" t="s">
        <v>5097</v>
      </c>
      <c r="Z242" s="1260"/>
      <c r="AA242" s="1260"/>
      <c r="AB242" s="1260"/>
      <c r="AC242" s="1260"/>
      <c r="AD242" s="1260"/>
      <c r="AE242" s="1260"/>
      <c r="AF242" s="1260"/>
      <c r="AG242" s="1260"/>
      <c r="AH242" s="1260"/>
    </row>
    <row r="243" spans="1:34" ht="18" hidden="1">
      <c r="A243" s="1450">
        <v>44877</v>
      </c>
      <c r="B243" s="1217" t="s">
        <v>1906</v>
      </c>
      <c r="C243" s="1217"/>
      <c r="D243" s="1217" t="s">
        <v>3919</v>
      </c>
      <c r="E243" s="1217" t="s">
        <v>98</v>
      </c>
      <c r="F243" s="1217" t="s">
        <v>3657</v>
      </c>
      <c r="G243" s="1219">
        <v>21600</v>
      </c>
      <c r="H243" s="1449" t="s">
        <v>3063</v>
      </c>
      <c r="I243" s="1217" t="s">
        <v>3453</v>
      </c>
      <c r="J243" s="1238"/>
      <c r="K243" s="10" t="e">
        <f t="shared" ca="1" si="55"/>
        <v>#NAME?</v>
      </c>
      <c r="L243" s="10" t="e">
        <f t="shared" ca="1" si="56"/>
        <v>#NAME?</v>
      </c>
      <c r="M243" s="1239" t="e">
        <f t="shared" ref="M243:M244" ca="1" si="57">(G243-K243-L243)*0.7</f>
        <v>#NAME?</v>
      </c>
      <c r="N243" s="1239"/>
      <c r="O243" s="1237"/>
      <c r="P243" s="1239"/>
      <c r="Q243" s="1239"/>
      <c r="R243" s="1239"/>
      <c r="S243" s="1239"/>
      <c r="T243" s="1240" t="e">
        <f t="shared" ca="1" si="0"/>
        <v>#NAME?</v>
      </c>
      <c r="U243" s="1378" t="e">
        <f t="shared" ca="1" si="1"/>
        <v>#NAME?</v>
      </c>
      <c r="W243" s="1217" t="s">
        <v>27</v>
      </c>
      <c r="Y243" s="1217" t="s">
        <v>5098</v>
      </c>
    </row>
    <row r="244" spans="1:34" ht="18" hidden="1">
      <c r="A244" s="1450">
        <v>44877</v>
      </c>
      <c r="B244" s="1217" t="s">
        <v>1906</v>
      </c>
      <c r="C244" s="1217"/>
      <c r="D244" s="1217" t="s">
        <v>3919</v>
      </c>
      <c r="E244" s="1217" t="s">
        <v>1798</v>
      </c>
      <c r="F244" s="1217" t="s">
        <v>3629</v>
      </c>
      <c r="G244" s="1219">
        <v>24000</v>
      </c>
      <c r="H244" s="1449" t="s">
        <v>3063</v>
      </c>
      <c r="I244" s="1217" t="s">
        <v>3453</v>
      </c>
      <c r="J244" s="1238"/>
      <c r="K244" s="10" t="e">
        <f t="shared" ca="1" si="55"/>
        <v>#NAME?</v>
      </c>
      <c r="L244" s="10" t="e">
        <f t="shared" ca="1" si="56"/>
        <v>#NAME?</v>
      </c>
      <c r="M244" s="1239" t="e">
        <f t="shared" ca="1" si="57"/>
        <v>#NAME?</v>
      </c>
      <c r="N244" s="1239"/>
      <c r="O244" s="1237"/>
      <c r="P244" s="1239"/>
      <c r="Q244" s="1239"/>
      <c r="R244" s="1239"/>
      <c r="S244" s="1239"/>
      <c r="T244" s="1240" t="e">
        <f t="shared" ca="1" si="0"/>
        <v>#NAME?</v>
      </c>
      <c r="U244" s="1378" t="e">
        <f t="shared" ca="1" si="1"/>
        <v>#NAME?</v>
      </c>
      <c r="W244" s="1217" t="s">
        <v>27</v>
      </c>
      <c r="Y244" s="1217" t="s">
        <v>5099</v>
      </c>
    </row>
    <row r="245" spans="1:34" ht="18" hidden="1">
      <c r="A245" s="1450">
        <v>44877</v>
      </c>
      <c r="B245" s="1217" t="s">
        <v>1906</v>
      </c>
      <c r="C245" s="1217"/>
      <c r="D245" s="1217" t="s">
        <v>3919</v>
      </c>
      <c r="E245" s="1217" t="s">
        <v>2979</v>
      </c>
      <c r="F245" s="1217" t="s">
        <v>3501</v>
      </c>
      <c r="G245" s="1219">
        <v>40800</v>
      </c>
      <c r="H245" s="1449" t="s">
        <v>3063</v>
      </c>
      <c r="I245" s="1217" t="s">
        <v>3453</v>
      </c>
      <c r="J245" s="1238"/>
      <c r="K245" s="10" t="e">
        <f t="shared" ca="1" si="55"/>
        <v>#NAME?</v>
      </c>
      <c r="L245" s="10" t="e">
        <f t="shared" ca="1" si="56"/>
        <v>#NAME?</v>
      </c>
      <c r="M245" s="1239"/>
      <c r="N245" s="1239">
        <v>24700</v>
      </c>
      <c r="O245" s="1237"/>
      <c r="P245" s="1239"/>
      <c r="Q245" s="1239"/>
      <c r="R245" s="1239"/>
      <c r="S245" s="1239"/>
      <c r="T245" s="1240" t="e">
        <f t="shared" ca="1" si="0"/>
        <v>#NAME?</v>
      </c>
      <c r="U245" s="1378" t="e">
        <f t="shared" ca="1" si="1"/>
        <v>#NAME?</v>
      </c>
      <c r="W245" s="1217" t="s">
        <v>27</v>
      </c>
      <c r="Y245" s="1217" t="s">
        <v>5100</v>
      </c>
    </row>
    <row r="246" spans="1:34" ht="18" hidden="1">
      <c r="A246" s="1450">
        <v>44877</v>
      </c>
      <c r="B246" s="1217" t="s">
        <v>1170</v>
      </c>
      <c r="C246" s="1217" t="s">
        <v>3456</v>
      </c>
      <c r="D246" s="1217" t="s">
        <v>2499</v>
      </c>
      <c r="E246" s="1217" t="s">
        <v>92</v>
      </c>
      <c r="F246" s="1217" t="s">
        <v>3571</v>
      </c>
      <c r="G246" s="1219">
        <v>18000</v>
      </c>
      <c r="H246" s="1449" t="s">
        <v>3063</v>
      </c>
      <c r="I246" s="1217" t="s">
        <v>3453</v>
      </c>
      <c r="J246" s="1238"/>
      <c r="K246" s="10" t="e">
        <f t="shared" ca="1" si="55"/>
        <v>#NAME?</v>
      </c>
      <c r="L246" s="10" t="e">
        <f t="shared" ca="1" si="56"/>
        <v>#NAME?</v>
      </c>
      <c r="M246" s="1239" t="e">
        <f t="shared" ref="M246:M247" ca="1" si="58">(15000-K246-L246)*0.7</f>
        <v>#NAME?</v>
      </c>
      <c r="N246" s="1239"/>
      <c r="O246" s="1237"/>
      <c r="P246" s="1239"/>
      <c r="Q246" s="1239"/>
      <c r="R246" s="1239"/>
      <c r="S246" s="1239"/>
      <c r="T246" s="1240" t="e">
        <f t="shared" ca="1" si="0"/>
        <v>#NAME?</v>
      </c>
      <c r="U246" s="1378" t="e">
        <f t="shared" ca="1" si="1"/>
        <v>#NAME?</v>
      </c>
      <c r="W246" s="1217" t="s">
        <v>102</v>
      </c>
      <c r="Y246" s="1217" t="s">
        <v>5101</v>
      </c>
    </row>
    <row r="247" spans="1:34" ht="18">
      <c r="A247" s="1450">
        <v>44877</v>
      </c>
      <c r="B247" s="1217" t="s">
        <v>570</v>
      </c>
      <c r="C247" s="1217"/>
      <c r="D247" s="1217" t="s">
        <v>3503</v>
      </c>
      <c r="E247" s="1217" t="s">
        <v>92</v>
      </c>
      <c r="F247" s="1217" t="s">
        <v>3571</v>
      </c>
      <c r="G247" s="1219">
        <v>20000</v>
      </c>
      <c r="H247" s="1449" t="s">
        <v>3063</v>
      </c>
      <c r="I247" s="1217" t="s">
        <v>3453</v>
      </c>
      <c r="J247" s="1238"/>
      <c r="K247" s="10">
        <v>3000</v>
      </c>
      <c r="L247" s="10">
        <v>4000</v>
      </c>
      <c r="M247" s="1239">
        <f t="shared" si="58"/>
        <v>5600</v>
      </c>
      <c r="N247" s="1239"/>
      <c r="O247" s="1237"/>
      <c r="P247" s="1239"/>
      <c r="Q247" s="1239"/>
      <c r="R247" s="1239"/>
      <c r="S247" s="1239"/>
      <c r="T247" s="1240">
        <f t="shared" si="0"/>
        <v>7400</v>
      </c>
      <c r="U247" s="1378">
        <f t="shared" si="1"/>
        <v>0.37</v>
      </c>
      <c r="W247" s="1217" t="s">
        <v>1540</v>
      </c>
      <c r="Y247" s="1217" t="s">
        <v>5102</v>
      </c>
    </row>
    <row r="248" spans="1:34" ht="18" hidden="1">
      <c r="A248" s="1450">
        <v>44877</v>
      </c>
      <c r="B248" s="1217" t="s">
        <v>1906</v>
      </c>
      <c r="C248" s="1217"/>
      <c r="D248" s="1217" t="s">
        <v>500</v>
      </c>
      <c r="E248" s="1217" t="s">
        <v>86</v>
      </c>
      <c r="F248" s="1217" t="s">
        <v>3471</v>
      </c>
      <c r="G248" s="1219">
        <v>70000</v>
      </c>
      <c r="H248" s="1449" t="s">
        <v>3050</v>
      </c>
      <c r="I248" s="1217" t="s">
        <v>3453</v>
      </c>
      <c r="J248" s="1238"/>
      <c r="K248" s="10">
        <v>6000</v>
      </c>
      <c r="L248" s="10">
        <v>8000</v>
      </c>
      <c r="M248" s="1239"/>
      <c r="N248" s="1239">
        <v>30000</v>
      </c>
      <c r="O248" s="1237"/>
      <c r="P248" s="1239"/>
      <c r="Q248" s="1239"/>
      <c r="R248" s="1239"/>
      <c r="S248" s="1239"/>
      <c r="T248" s="1240">
        <f t="shared" si="0"/>
        <v>26000</v>
      </c>
      <c r="U248" s="1378">
        <f t="shared" si="1"/>
        <v>0.37142857142857144</v>
      </c>
      <c r="W248" s="1217" t="s">
        <v>107</v>
      </c>
      <c r="Y248" s="1217" t="s">
        <v>5103</v>
      </c>
    </row>
    <row r="249" spans="1:34" ht="18" hidden="1">
      <c r="A249" s="1450">
        <v>44877</v>
      </c>
      <c r="B249" s="1217" t="s">
        <v>1906</v>
      </c>
      <c r="C249" s="1217"/>
      <c r="D249" s="1217" t="s">
        <v>4912</v>
      </c>
      <c r="E249" s="1217" t="s">
        <v>55</v>
      </c>
      <c r="F249" s="1217" t="s">
        <v>3512</v>
      </c>
      <c r="G249" s="1219">
        <v>43000</v>
      </c>
      <c r="H249" s="1449" t="s">
        <v>3050</v>
      </c>
      <c r="I249" s="1217" t="s">
        <v>3453</v>
      </c>
      <c r="J249" s="1238"/>
      <c r="K249" s="10">
        <v>5000</v>
      </c>
      <c r="M249" s="1239"/>
      <c r="N249" s="1239">
        <v>19800</v>
      </c>
      <c r="O249" s="1237"/>
      <c r="P249" s="1239"/>
      <c r="Q249" s="1239"/>
      <c r="R249" s="1239"/>
      <c r="S249" s="1239"/>
      <c r="T249" s="1240">
        <f t="shared" si="0"/>
        <v>18200</v>
      </c>
      <c r="U249" s="1378">
        <f t="shared" si="1"/>
        <v>0.42325581395348838</v>
      </c>
      <c r="W249" s="1217" t="s">
        <v>107</v>
      </c>
      <c r="Y249" s="1217" t="s">
        <v>5104</v>
      </c>
    </row>
    <row r="250" spans="1:34" ht="18" hidden="1">
      <c r="A250" s="1450">
        <v>44877</v>
      </c>
      <c r="B250" s="1217" t="s">
        <v>1906</v>
      </c>
      <c r="C250" s="1217"/>
      <c r="D250" s="1217" t="s">
        <v>4912</v>
      </c>
      <c r="E250" s="1217" t="s">
        <v>4035</v>
      </c>
      <c r="F250" s="1217" t="s">
        <v>3636</v>
      </c>
      <c r="G250" s="1219">
        <v>35000</v>
      </c>
      <c r="H250" s="1449" t="s">
        <v>3050</v>
      </c>
      <c r="I250" s="1217" t="s">
        <v>3453</v>
      </c>
      <c r="J250" s="1238"/>
      <c r="K250" s="10">
        <v>5000</v>
      </c>
      <c r="M250" s="1239"/>
      <c r="N250" s="1239">
        <v>15000</v>
      </c>
      <c r="O250" s="1237"/>
      <c r="P250" s="1239"/>
      <c r="Q250" s="1239"/>
      <c r="R250" s="1239"/>
      <c r="S250" s="1239"/>
      <c r="T250" s="1240">
        <f t="shared" si="0"/>
        <v>15000</v>
      </c>
      <c r="U250" s="1378">
        <f t="shared" si="1"/>
        <v>0.42857142857142855</v>
      </c>
      <c r="W250" s="1217" t="s">
        <v>107</v>
      </c>
      <c r="Y250" s="1217" t="s">
        <v>5105</v>
      </c>
    </row>
    <row r="251" spans="1:34" ht="18" hidden="1">
      <c r="A251" s="1450">
        <v>44877</v>
      </c>
      <c r="B251" s="1217" t="s">
        <v>570</v>
      </c>
      <c r="C251" s="1217" t="s">
        <v>3446</v>
      </c>
      <c r="D251" s="1217" t="s">
        <v>462</v>
      </c>
      <c r="E251" s="1217" t="s">
        <v>49</v>
      </c>
      <c r="F251" s="1217" t="s">
        <v>3486</v>
      </c>
      <c r="G251" s="1219">
        <v>12000</v>
      </c>
      <c r="H251" s="1449" t="s">
        <v>3063</v>
      </c>
      <c r="I251" s="1217" t="s">
        <v>3453</v>
      </c>
      <c r="J251" s="1238"/>
      <c r="K251" s="10" t="e">
        <f t="shared" ref="K251:K252" ca="1" si="59">_xludf.IFS(C251="成田机场",3000,C251="羽田机场",1200,D251="NearMe",1000,D251="VIP-limo",G251*0.12)</f>
        <v>#NAME?</v>
      </c>
      <c r="L251" s="10" t="e">
        <f t="shared" ref="L251:L252" ca="1" si="60">_xludf.IFS(C251="成田机场",4000,C251="羽田机场",1000,D251="VIP-limo",0)</f>
        <v>#NAME?</v>
      </c>
      <c r="M251" s="1239" t="e">
        <f ca="1">(8500-K251-L251)*0.7</f>
        <v>#NAME?</v>
      </c>
      <c r="N251" s="1239"/>
      <c r="O251" s="1237"/>
      <c r="P251" s="1239"/>
      <c r="Q251" s="1239"/>
      <c r="R251" s="1239"/>
      <c r="S251" s="1239"/>
      <c r="T251" s="1240" t="e">
        <f t="shared" ca="1" si="0"/>
        <v>#NAME?</v>
      </c>
      <c r="U251" s="1378" t="e">
        <f t="shared" ca="1" si="1"/>
        <v>#NAME?</v>
      </c>
      <c r="W251" s="1217" t="s">
        <v>108</v>
      </c>
      <c r="Y251" s="1217" t="s">
        <v>5106</v>
      </c>
    </row>
    <row r="252" spans="1:34" ht="18" hidden="1">
      <c r="A252" s="1450">
        <v>44877</v>
      </c>
      <c r="B252" s="1217" t="s">
        <v>570</v>
      </c>
      <c r="C252" s="1217" t="s">
        <v>3456</v>
      </c>
      <c r="D252" s="1217" t="s">
        <v>3597</v>
      </c>
      <c r="E252" s="1217" t="s">
        <v>105</v>
      </c>
      <c r="F252" s="1217" t="s">
        <v>3505</v>
      </c>
      <c r="G252" s="1219">
        <v>22000</v>
      </c>
      <c r="H252" s="1449" t="s">
        <v>3063</v>
      </c>
      <c r="I252" s="1217" t="s">
        <v>3453</v>
      </c>
      <c r="J252" s="1238"/>
      <c r="K252" s="10" t="e">
        <f t="shared" ca="1" si="59"/>
        <v>#NAME?</v>
      </c>
      <c r="L252" s="10" t="e">
        <f t="shared" ca="1" si="60"/>
        <v>#NAME?</v>
      </c>
      <c r="M252" s="1239"/>
      <c r="N252" s="1239">
        <v>5000</v>
      </c>
      <c r="O252" s="1237"/>
      <c r="P252" s="1239">
        <v>1300</v>
      </c>
      <c r="Q252" s="1239"/>
      <c r="R252" s="1239"/>
      <c r="S252" s="1239"/>
      <c r="T252" s="1240" t="e">
        <f t="shared" ca="1" si="0"/>
        <v>#NAME?</v>
      </c>
      <c r="U252" s="1378" t="e">
        <f t="shared" ca="1" si="1"/>
        <v>#NAME?</v>
      </c>
      <c r="W252" s="1217" t="s">
        <v>107</v>
      </c>
      <c r="Y252" s="1217" t="s">
        <v>5107</v>
      </c>
    </row>
    <row r="253" spans="1:34" ht="18" hidden="1">
      <c r="A253" s="1450">
        <v>44877</v>
      </c>
      <c r="B253" s="1217" t="s">
        <v>1906</v>
      </c>
      <c r="C253" s="1217"/>
      <c r="D253" s="1217" t="s">
        <v>5002</v>
      </c>
      <c r="E253" s="1217" t="s">
        <v>60</v>
      </c>
      <c r="F253" s="1217" t="s">
        <v>3517</v>
      </c>
      <c r="G253" s="1219">
        <v>51240</v>
      </c>
      <c r="H253" s="1449" t="s">
        <v>3063</v>
      </c>
      <c r="I253" s="1217" t="s">
        <v>3453</v>
      </c>
      <c r="J253" s="1453"/>
      <c r="K253" s="10">
        <v>3000</v>
      </c>
      <c r="L253" s="10">
        <v>4000</v>
      </c>
      <c r="M253" s="1239">
        <v>16800</v>
      </c>
      <c r="N253" s="1239"/>
      <c r="O253" s="1237"/>
      <c r="P253" s="1239">
        <v>2100</v>
      </c>
      <c r="Q253" s="1239"/>
      <c r="R253" s="1239"/>
      <c r="S253" s="1239"/>
      <c r="T253" s="1240">
        <f t="shared" si="0"/>
        <v>25340</v>
      </c>
      <c r="U253" s="1378">
        <f t="shared" si="1"/>
        <v>0.49453551912568305</v>
      </c>
      <c r="W253" s="1217" t="s">
        <v>107</v>
      </c>
      <c r="Y253" s="1217" t="s">
        <v>5108</v>
      </c>
    </row>
    <row r="254" spans="1:34" ht="18" hidden="1">
      <c r="A254" s="1450">
        <v>44877</v>
      </c>
      <c r="B254" s="1217" t="s">
        <v>1170</v>
      </c>
      <c r="C254" s="1217" t="s">
        <v>3456</v>
      </c>
      <c r="D254" s="1217" t="s">
        <v>3557</v>
      </c>
      <c r="E254" s="1217" t="s">
        <v>52</v>
      </c>
      <c r="F254" s="1217" t="s">
        <v>3626</v>
      </c>
      <c r="G254" s="1219">
        <f>1100/0.0479</f>
        <v>22964.509394572025</v>
      </c>
      <c r="H254" s="1449" t="s">
        <v>3063</v>
      </c>
      <c r="I254" s="1217" t="s">
        <v>3450</v>
      </c>
      <c r="J254" s="1238"/>
      <c r="K254" s="10" t="e">
        <f t="shared" ref="K254:K255" ca="1" si="61">_xludf.IFS(C254="成田机场",3000,C254="羽田机场",1200,D254="NearMe",1000,D254="VIP-limo",G254*0.12)</f>
        <v>#NAME?</v>
      </c>
      <c r="L254" s="10" t="e">
        <f t="shared" ref="L254:L255" ca="1" si="62">_xludf.IFS(C254="成田机场",4000,C254="羽田机场",1000,D254="VIP-limo",0)</f>
        <v>#NAME?</v>
      </c>
      <c r="M254" s="1239"/>
      <c r="N254" s="1239">
        <v>4000</v>
      </c>
      <c r="O254" s="1237"/>
      <c r="P254" s="1239"/>
      <c r="Q254" s="1239"/>
      <c r="R254" s="1239"/>
      <c r="S254" s="1239"/>
      <c r="T254" s="1240" t="e">
        <f t="shared" ca="1" si="0"/>
        <v>#NAME?</v>
      </c>
      <c r="U254" s="1378" t="e">
        <f t="shared" ca="1" si="1"/>
        <v>#NAME?</v>
      </c>
      <c r="W254" s="1217" t="s">
        <v>107</v>
      </c>
      <c r="Y254" s="1217" t="s">
        <v>5109</v>
      </c>
    </row>
    <row r="255" spans="1:34" ht="18">
      <c r="A255" s="1450">
        <v>44877</v>
      </c>
      <c r="B255" s="1217" t="s">
        <v>1170</v>
      </c>
      <c r="C255" s="1217" t="s">
        <v>3446</v>
      </c>
      <c r="D255" s="1217" t="s">
        <v>3503</v>
      </c>
      <c r="E255" s="1217" t="s">
        <v>52</v>
      </c>
      <c r="F255" s="1217" t="s">
        <v>3626</v>
      </c>
      <c r="G255" s="1219">
        <v>11000</v>
      </c>
      <c r="H255" s="1449" t="s">
        <v>3063</v>
      </c>
      <c r="I255" s="1217" t="s">
        <v>3453</v>
      </c>
      <c r="J255" s="1238"/>
      <c r="K255" s="10" t="e">
        <f t="shared" ca="1" si="61"/>
        <v>#NAME?</v>
      </c>
      <c r="L255" s="10" t="e">
        <f t="shared" ca="1" si="62"/>
        <v>#NAME?</v>
      </c>
      <c r="M255" s="1239"/>
      <c r="N255" s="1239">
        <v>3000</v>
      </c>
      <c r="O255" s="1237"/>
      <c r="P255" s="1239"/>
      <c r="Q255" s="1239"/>
      <c r="R255" s="1239"/>
      <c r="S255" s="1239"/>
      <c r="T255" s="1240" t="e">
        <f t="shared" ca="1" si="0"/>
        <v>#NAME?</v>
      </c>
      <c r="U255" s="1378" t="e">
        <f t="shared" ca="1" si="1"/>
        <v>#NAME?</v>
      </c>
      <c r="W255" s="1217" t="s">
        <v>1540</v>
      </c>
      <c r="Y255" s="1217" t="s">
        <v>5110</v>
      </c>
    </row>
    <row r="256" spans="1:34" ht="18" hidden="1">
      <c r="A256" s="1450">
        <v>44879</v>
      </c>
      <c r="B256" s="1217" t="s">
        <v>1906</v>
      </c>
      <c r="C256" s="1217"/>
      <c r="D256" s="1217" t="s">
        <v>3452</v>
      </c>
      <c r="E256" s="1217" t="s">
        <v>2285</v>
      </c>
      <c r="F256" s="1217" t="s">
        <v>3492</v>
      </c>
      <c r="G256" s="1219">
        <v>60000</v>
      </c>
      <c r="H256" s="1449" t="s">
        <v>3063</v>
      </c>
      <c r="I256" s="1217" t="s">
        <v>3453</v>
      </c>
      <c r="J256" s="1237"/>
      <c r="K256" s="1458">
        <v>5000</v>
      </c>
      <c r="L256" s="1458">
        <v>4000</v>
      </c>
      <c r="M256" s="1459">
        <v>24000</v>
      </c>
      <c r="N256" s="1239"/>
      <c r="O256" s="1237"/>
      <c r="P256" s="1239"/>
      <c r="Q256" s="1239"/>
      <c r="R256" s="1239"/>
      <c r="S256" s="1239"/>
      <c r="T256" s="1240">
        <f t="shared" si="0"/>
        <v>27000</v>
      </c>
      <c r="U256" s="1378">
        <f t="shared" si="1"/>
        <v>0.45</v>
      </c>
      <c r="V256" s="1239"/>
      <c r="W256" s="1217" t="s">
        <v>3508</v>
      </c>
      <c r="Y256" s="1217" t="s">
        <v>5111</v>
      </c>
    </row>
    <row r="257" spans="1:34" ht="18">
      <c r="A257" s="1450">
        <v>44877</v>
      </c>
      <c r="B257" s="1217" t="s">
        <v>3473</v>
      </c>
      <c r="C257" s="1217" t="s">
        <v>3446</v>
      </c>
      <c r="D257" s="1217" t="s">
        <v>1238</v>
      </c>
      <c r="E257" s="1217" t="s">
        <v>40</v>
      </c>
      <c r="F257" s="1217" t="s">
        <v>3449</v>
      </c>
      <c r="G257" s="1219">
        <v>15000</v>
      </c>
      <c r="H257" s="1449" t="s">
        <v>3063</v>
      </c>
      <c r="I257" s="1217" t="s">
        <v>3453</v>
      </c>
      <c r="J257" s="1238"/>
      <c r="K257" s="10" t="e">
        <f t="shared" ref="K257:K258" ca="1" si="63">_xludf.IFS(C257="成田机场",3000,C257="羽田机场",1200,D257="NearMe",1000,D257="VIP-limo",G257*0.12)</f>
        <v>#NAME?</v>
      </c>
      <c r="L257" s="10" t="e">
        <f t="shared" ref="L257:L258" ca="1" si="64">_xludf.IFS(C257="成田机场",4000,C257="羽田机场",1000,D257="VIP-limo",0)</f>
        <v>#NAME?</v>
      </c>
      <c r="M257" s="1239" t="e">
        <f ca="1">(8500-K257-L257)*0.7</f>
        <v>#NAME?</v>
      </c>
      <c r="N257" s="1239"/>
      <c r="O257" s="1237"/>
      <c r="P257" s="1239"/>
      <c r="Q257" s="1239"/>
      <c r="R257" s="1239"/>
      <c r="S257" s="1239"/>
      <c r="T257" s="1240" t="e">
        <f t="shared" ca="1" si="0"/>
        <v>#NAME?</v>
      </c>
      <c r="U257" s="1378" t="e">
        <f t="shared" ca="1" si="1"/>
        <v>#NAME?</v>
      </c>
      <c r="W257" s="1217" t="s">
        <v>1540</v>
      </c>
      <c r="Y257" s="1217" t="s">
        <v>5112</v>
      </c>
    </row>
    <row r="258" spans="1:34" ht="18" hidden="1">
      <c r="A258" s="1454">
        <v>44877</v>
      </c>
      <c r="B258" s="1246" t="s">
        <v>1170</v>
      </c>
      <c r="C258" s="1246" t="s">
        <v>3446</v>
      </c>
      <c r="D258" s="1246" t="s">
        <v>4907</v>
      </c>
      <c r="E258" s="1246" t="s">
        <v>52</v>
      </c>
      <c r="F258" s="1246" t="s">
        <v>3626</v>
      </c>
      <c r="G258" s="1248">
        <v>12000</v>
      </c>
      <c r="H258" s="1455" t="s">
        <v>3063</v>
      </c>
      <c r="I258" s="1246" t="s">
        <v>3453</v>
      </c>
      <c r="J258" s="1263"/>
      <c r="K258" s="1260" t="e">
        <f t="shared" ca="1" si="63"/>
        <v>#NAME?</v>
      </c>
      <c r="L258" s="1260" t="e">
        <f t="shared" ca="1" si="64"/>
        <v>#NAME?</v>
      </c>
      <c r="M258" s="1256"/>
      <c r="N258" s="1256">
        <v>3000</v>
      </c>
      <c r="O258" s="1255"/>
      <c r="P258" s="1256"/>
      <c r="Q258" s="1256"/>
      <c r="R258" s="1256"/>
      <c r="S258" s="1256"/>
      <c r="T258" s="1257" t="e">
        <f t="shared" ref="T258:T512" ca="1" si="65">G258-J258-K258-L258-M258-N258-O258-P258-Q258-R258-S258</f>
        <v>#NAME?</v>
      </c>
      <c r="U258" s="1387" t="e">
        <f t="shared" ref="U258:U512" ca="1" si="66">T258/G258</f>
        <v>#NAME?</v>
      </c>
      <c r="V258" s="1260"/>
      <c r="W258" s="1246" t="s">
        <v>108</v>
      </c>
      <c r="X258" s="1260"/>
      <c r="Y258" s="1246" t="s">
        <v>5113</v>
      </c>
      <c r="Z258" s="1260"/>
      <c r="AA258" s="1260"/>
      <c r="AB258" s="1260"/>
      <c r="AC258" s="1260"/>
      <c r="AD258" s="1260"/>
      <c r="AE258" s="1260"/>
      <c r="AF258" s="1260"/>
      <c r="AG258" s="1260"/>
      <c r="AH258" s="1260"/>
    </row>
    <row r="259" spans="1:34" ht="18" hidden="1">
      <c r="A259" s="1450">
        <v>44878</v>
      </c>
      <c r="B259" s="1217" t="s">
        <v>1170</v>
      </c>
      <c r="C259" s="1217" t="s">
        <v>3446</v>
      </c>
      <c r="D259" s="1217" t="s">
        <v>462</v>
      </c>
      <c r="E259" s="1217" t="s">
        <v>3497</v>
      </c>
      <c r="F259" s="1243"/>
      <c r="G259" s="1219">
        <v>35000</v>
      </c>
      <c r="H259" s="1449" t="s">
        <v>3063</v>
      </c>
      <c r="I259" s="1217" t="s">
        <v>3453</v>
      </c>
      <c r="J259" s="1238"/>
      <c r="M259" s="1239"/>
      <c r="N259" s="1239"/>
      <c r="O259" s="1237">
        <v>35000</v>
      </c>
      <c r="P259" s="1239"/>
      <c r="Q259" s="1239"/>
      <c r="R259" s="1239"/>
      <c r="S259" s="1239"/>
      <c r="T259" s="1240">
        <f t="shared" si="65"/>
        <v>0</v>
      </c>
      <c r="U259" s="1378">
        <f t="shared" si="66"/>
        <v>0</v>
      </c>
      <c r="W259" s="1217" t="s">
        <v>108</v>
      </c>
      <c r="Y259" s="1217" t="s">
        <v>5114</v>
      </c>
    </row>
    <row r="260" spans="1:34" ht="18" hidden="1">
      <c r="A260" s="1450">
        <v>44878</v>
      </c>
      <c r="B260" s="1217" t="s">
        <v>3473</v>
      </c>
      <c r="C260" s="1217"/>
      <c r="D260" s="1217" t="s">
        <v>3521</v>
      </c>
      <c r="E260" s="1217" t="s">
        <v>3523</v>
      </c>
      <c r="F260" s="1217" t="s">
        <v>3524</v>
      </c>
      <c r="G260" s="1219">
        <v>10000</v>
      </c>
      <c r="H260" s="1449" t="s">
        <v>3063</v>
      </c>
      <c r="I260" s="1217" t="s">
        <v>3453</v>
      </c>
      <c r="J260" s="1238"/>
      <c r="K260" s="10">
        <v>2400</v>
      </c>
      <c r="M260" s="1239">
        <f>(13000-K260-L260)*0.7</f>
        <v>7419.9999999999991</v>
      </c>
      <c r="N260" s="1239"/>
      <c r="O260" s="1237"/>
      <c r="P260" s="1239"/>
      <c r="Q260" s="1239"/>
      <c r="R260" s="1239"/>
      <c r="S260" s="1239"/>
      <c r="T260" s="1240">
        <f t="shared" si="65"/>
        <v>180.00000000000091</v>
      </c>
      <c r="U260" s="1378">
        <f t="shared" si="66"/>
        <v>1.8000000000000092E-2</v>
      </c>
      <c r="W260" s="1217" t="s">
        <v>107</v>
      </c>
      <c r="Y260" s="1217" t="s">
        <v>5092</v>
      </c>
    </row>
    <row r="261" spans="1:34" ht="18">
      <c r="A261" s="1450">
        <v>44878</v>
      </c>
      <c r="B261" s="1217" t="s">
        <v>1906</v>
      </c>
      <c r="C261" s="1217"/>
      <c r="D261" s="1217" t="s">
        <v>3695</v>
      </c>
      <c r="E261" s="1217" t="s">
        <v>3497</v>
      </c>
      <c r="F261" s="1217" t="s">
        <v>3629</v>
      </c>
      <c r="G261" s="1219">
        <v>38000</v>
      </c>
      <c r="H261" s="1449" t="s">
        <v>3050</v>
      </c>
      <c r="I261" s="1217"/>
      <c r="J261" s="1238"/>
      <c r="M261" s="1239"/>
      <c r="N261" s="1239"/>
      <c r="O261" s="1237">
        <v>35000</v>
      </c>
      <c r="P261" s="1239"/>
      <c r="Q261" s="1239"/>
      <c r="R261" s="1239"/>
      <c r="S261" s="1239"/>
      <c r="T261" s="1240">
        <f t="shared" si="65"/>
        <v>3000</v>
      </c>
      <c r="U261" s="1378">
        <f t="shared" si="66"/>
        <v>7.8947368421052627E-2</v>
      </c>
      <c r="W261" s="1217" t="s">
        <v>1540</v>
      </c>
      <c r="Y261" s="1217" t="s">
        <v>5115</v>
      </c>
    </row>
    <row r="262" spans="1:34" ht="18">
      <c r="A262" s="1450">
        <v>44878</v>
      </c>
      <c r="B262" s="1217" t="s">
        <v>1170</v>
      </c>
      <c r="C262" s="1217" t="s">
        <v>3456</v>
      </c>
      <c r="D262" s="1217" t="s">
        <v>3503</v>
      </c>
      <c r="E262" s="1217" t="s">
        <v>2285</v>
      </c>
      <c r="F262" s="1217" t="s">
        <v>3492</v>
      </c>
      <c r="G262" s="1219">
        <v>16000</v>
      </c>
      <c r="H262" s="1449" t="s">
        <v>3063</v>
      </c>
      <c r="I262" s="1217" t="s">
        <v>3453</v>
      </c>
      <c r="J262" s="1238"/>
      <c r="M262" s="1239">
        <f>(18000-K262-L262)*0.7</f>
        <v>12600</v>
      </c>
      <c r="N262" s="1239"/>
      <c r="O262" s="1237"/>
      <c r="P262" s="1239"/>
      <c r="Q262" s="1239"/>
      <c r="R262" s="1239"/>
      <c r="S262" s="1239"/>
      <c r="T262" s="1240">
        <f t="shared" si="65"/>
        <v>3400</v>
      </c>
      <c r="U262" s="1378">
        <f t="shared" si="66"/>
        <v>0.21249999999999999</v>
      </c>
      <c r="W262" s="1217" t="s">
        <v>1540</v>
      </c>
      <c r="Y262" s="1217" t="s">
        <v>5116</v>
      </c>
    </row>
    <row r="263" spans="1:34" ht="18" hidden="1">
      <c r="A263" s="1450">
        <v>44878</v>
      </c>
      <c r="B263" s="1217" t="s">
        <v>570</v>
      </c>
      <c r="C263" s="1217" t="s">
        <v>3456</v>
      </c>
      <c r="D263" s="1217" t="s">
        <v>3447</v>
      </c>
      <c r="E263" s="1217" t="s">
        <v>92</v>
      </c>
      <c r="F263" s="1217" t="s">
        <v>3657</v>
      </c>
      <c r="G263" s="1219">
        <f>1900/0.0479</f>
        <v>39665.97077244259</v>
      </c>
      <c r="H263" s="1449" t="s">
        <v>3063</v>
      </c>
      <c r="I263" s="1217" t="s">
        <v>3450</v>
      </c>
      <c r="J263" s="666">
        <v>500</v>
      </c>
      <c r="K263" s="10" t="e">
        <f ca="1">_xludf.IFS(C263="成田机场",3000,C263="羽田机场",1200,D263="NearMe",1000,D263="VIP-limo",G263*0.12)</f>
        <v>#NAME?</v>
      </c>
      <c r="L263" s="10" t="e">
        <f ca="1">_xludf.IFS(C263="成田机场",4000,C263="羽田机场",1000,D263="VIP-limo",0)</f>
        <v>#NAME?</v>
      </c>
      <c r="M263" s="1239" t="e">
        <f ca="1">(G263-K263-L263)*0.7</f>
        <v>#NAME?</v>
      </c>
      <c r="N263" s="1239"/>
      <c r="O263" s="1237"/>
      <c r="P263" s="1239">
        <v>1300</v>
      </c>
      <c r="Q263" s="1239"/>
      <c r="R263" s="1239"/>
      <c r="S263" s="1239"/>
      <c r="T263" s="1240" t="e">
        <f t="shared" ca="1" si="65"/>
        <v>#NAME?</v>
      </c>
      <c r="U263" s="1378" t="e">
        <f t="shared" ca="1" si="66"/>
        <v>#NAME?</v>
      </c>
      <c r="W263" s="1217" t="s">
        <v>107</v>
      </c>
      <c r="Y263" s="1217" t="s">
        <v>5117</v>
      </c>
    </row>
    <row r="264" spans="1:34" ht="18" hidden="1">
      <c r="A264" s="1450">
        <v>44878</v>
      </c>
      <c r="B264" s="1217" t="s">
        <v>3473</v>
      </c>
      <c r="C264" s="1217"/>
      <c r="D264" s="1217" t="s">
        <v>3521</v>
      </c>
      <c r="E264" s="1217" t="s">
        <v>105</v>
      </c>
      <c r="F264" s="1217" t="s">
        <v>3505</v>
      </c>
      <c r="G264" s="1219">
        <v>10000</v>
      </c>
      <c r="H264" s="1449" t="s">
        <v>3063</v>
      </c>
      <c r="I264" s="1217" t="s">
        <v>3453</v>
      </c>
      <c r="J264" s="1238"/>
      <c r="K264" s="10">
        <v>2400</v>
      </c>
      <c r="M264" s="1239"/>
      <c r="N264" s="1239">
        <v>5000</v>
      </c>
      <c r="O264" s="1237"/>
      <c r="P264" s="1239"/>
      <c r="Q264" s="1239"/>
      <c r="R264" s="1239"/>
      <c r="S264" s="1239"/>
      <c r="T264" s="1240">
        <f t="shared" si="65"/>
        <v>2600</v>
      </c>
      <c r="U264" s="1378">
        <f t="shared" si="66"/>
        <v>0.26</v>
      </c>
      <c r="W264" s="1217" t="s">
        <v>107</v>
      </c>
      <c r="Y264" s="1217" t="s">
        <v>5118</v>
      </c>
    </row>
    <row r="265" spans="1:34" ht="18" hidden="1">
      <c r="A265" s="1450">
        <v>44878</v>
      </c>
      <c r="B265" s="1217" t="s">
        <v>1906</v>
      </c>
      <c r="C265" s="1217"/>
      <c r="D265" s="1217" t="s">
        <v>3919</v>
      </c>
      <c r="E265" s="1217" t="s">
        <v>45</v>
      </c>
      <c r="F265" s="1217" t="s">
        <v>3449</v>
      </c>
      <c r="G265" s="1219">
        <v>33600</v>
      </c>
      <c r="H265" s="1449" t="s">
        <v>3063</v>
      </c>
      <c r="I265" s="1217" t="s">
        <v>3453</v>
      </c>
      <c r="J265" s="1238"/>
      <c r="K265" s="10" t="e">
        <f ca="1">_xludf.IFS(C265="成田机场",3000,C265="羽田机场",1200,D265="NearMe",1000,D265="VIP-limo",G265*0.12)</f>
        <v>#NAME?</v>
      </c>
      <c r="L265" s="10" t="e">
        <f ca="1">_xludf.IFS(C265="成田机场",4000,C265="羽田机场",1000,D265="VIP-limo",0)</f>
        <v>#NAME?</v>
      </c>
      <c r="M265" s="1239"/>
      <c r="N265" s="1239">
        <v>20800</v>
      </c>
      <c r="O265" s="1237"/>
      <c r="P265" s="1239"/>
      <c r="Q265" s="1239"/>
      <c r="R265" s="1239"/>
      <c r="S265" s="1239"/>
      <c r="T265" s="1240" t="e">
        <f t="shared" ca="1" si="65"/>
        <v>#NAME?</v>
      </c>
      <c r="U265" s="1378" t="e">
        <f t="shared" ca="1" si="66"/>
        <v>#NAME?</v>
      </c>
      <c r="W265" s="1217" t="s">
        <v>27</v>
      </c>
      <c r="Y265" s="1217"/>
    </row>
    <row r="266" spans="1:34" ht="18" hidden="1">
      <c r="A266" s="1450">
        <v>44878</v>
      </c>
      <c r="B266" s="1217" t="s">
        <v>1906</v>
      </c>
      <c r="C266" s="1217"/>
      <c r="D266" s="1217" t="s">
        <v>3514</v>
      </c>
      <c r="E266" s="1217" t="s">
        <v>3497</v>
      </c>
      <c r="F266" s="1217" t="s">
        <v>3498</v>
      </c>
      <c r="G266" s="1219">
        <v>88000</v>
      </c>
      <c r="H266" s="1449" t="s">
        <v>3063</v>
      </c>
      <c r="I266" s="1217" t="s">
        <v>3453</v>
      </c>
      <c r="J266" s="1238"/>
      <c r="M266" s="1239"/>
      <c r="N266" s="1239"/>
      <c r="O266" s="1245">
        <v>65000</v>
      </c>
      <c r="P266" s="1239"/>
      <c r="Q266" s="1239"/>
      <c r="R266" s="1239"/>
      <c r="S266" s="1239"/>
      <c r="T266" s="1240">
        <f t="shared" si="65"/>
        <v>23000</v>
      </c>
      <c r="U266" s="1378">
        <f t="shared" si="66"/>
        <v>0.26136363636363635</v>
      </c>
      <c r="W266" s="1217" t="s">
        <v>107</v>
      </c>
      <c r="Y266" s="1217" t="s">
        <v>5119</v>
      </c>
    </row>
    <row r="267" spans="1:34" ht="18" hidden="1">
      <c r="A267" s="1450">
        <v>44878</v>
      </c>
      <c r="B267" s="1217" t="s">
        <v>1906</v>
      </c>
      <c r="C267" s="1217"/>
      <c r="D267" s="1217" t="s">
        <v>3919</v>
      </c>
      <c r="E267" s="1217" t="s">
        <v>2979</v>
      </c>
      <c r="F267" s="1217" t="s">
        <v>3449</v>
      </c>
      <c r="G267" s="1219">
        <v>36000</v>
      </c>
      <c r="H267" s="1449" t="s">
        <v>3063</v>
      </c>
      <c r="I267" s="1217" t="s">
        <v>3453</v>
      </c>
      <c r="J267" s="1281"/>
      <c r="K267" s="10" t="e">
        <f t="shared" ref="K267:K280" ca="1" si="67">_xludf.IFS(C267="成田机场",3000,C267="羽田机场",1200,D267="NearMe",1000,D267="VIP-limo",G267*0.12)</f>
        <v>#NAME?</v>
      </c>
      <c r="L267" s="10" t="e">
        <f t="shared" ref="L267:L280" ca="1" si="68">_xludf.IFS(C267="成田机场",4000,C267="羽田机场",1000,D267="VIP-limo",0)</f>
        <v>#NAME?</v>
      </c>
      <c r="M267" s="1239"/>
      <c r="N267" s="1239">
        <v>22100</v>
      </c>
      <c r="O267" s="1237"/>
      <c r="P267" s="1239"/>
      <c r="Q267" s="1239"/>
      <c r="R267" s="1239"/>
      <c r="S267" s="1239"/>
      <c r="T267" s="1240" t="e">
        <f t="shared" ca="1" si="65"/>
        <v>#NAME?</v>
      </c>
      <c r="U267" s="1378" t="e">
        <f t="shared" ca="1" si="66"/>
        <v>#NAME?</v>
      </c>
      <c r="W267" s="1217" t="s">
        <v>27</v>
      </c>
      <c r="Y267" s="1217"/>
    </row>
    <row r="268" spans="1:34" ht="18" hidden="1">
      <c r="A268" s="1450">
        <v>44878</v>
      </c>
      <c r="B268" s="1217" t="s">
        <v>1170</v>
      </c>
      <c r="C268" s="1217" t="s">
        <v>3456</v>
      </c>
      <c r="D268" s="1217" t="s">
        <v>3521</v>
      </c>
      <c r="E268" s="1217" t="s">
        <v>52</v>
      </c>
      <c r="F268" s="1217" t="s">
        <v>3592</v>
      </c>
      <c r="G268" s="1219">
        <v>15000</v>
      </c>
      <c r="H268" s="1449" t="s">
        <v>3063</v>
      </c>
      <c r="I268" s="1217" t="s">
        <v>3453</v>
      </c>
      <c r="J268" s="1238"/>
      <c r="K268" s="10" t="e">
        <f t="shared" ca="1" si="67"/>
        <v>#NAME?</v>
      </c>
      <c r="L268" s="10" t="e">
        <f t="shared" ca="1" si="68"/>
        <v>#NAME?</v>
      </c>
      <c r="M268" s="1239"/>
      <c r="N268" s="1239">
        <v>4000</v>
      </c>
      <c r="O268" s="1237"/>
      <c r="P268" s="1239"/>
      <c r="Q268" s="1239"/>
      <c r="R268" s="1239"/>
      <c r="S268" s="1239"/>
      <c r="T268" s="1240" t="e">
        <f t="shared" ca="1" si="65"/>
        <v>#NAME?</v>
      </c>
      <c r="U268" s="1378" t="e">
        <f t="shared" ca="1" si="66"/>
        <v>#NAME?</v>
      </c>
      <c r="W268" s="1217" t="s">
        <v>107</v>
      </c>
      <c r="Y268" s="1217" t="s">
        <v>5120</v>
      </c>
    </row>
    <row r="269" spans="1:34" ht="18" hidden="1">
      <c r="A269" s="1450">
        <v>44878</v>
      </c>
      <c r="B269" s="1217" t="s">
        <v>570</v>
      </c>
      <c r="C269" s="1217" t="s">
        <v>3456</v>
      </c>
      <c r="D269" s="1217" t="s">
        <v>3521</v>
      </c>
      <c r="E269" s="1217" t="s">
        <v>52</v>
      </c>
      <c r="F269" s="1217" t="s">
        <v>3592</v>
      </c>
      <c r="G269" s="1219">
        <v>15000</v>
      </c>
      <c r="H269" s="1449" t="s">
        <v>3063</v>
      </c>
      <c r="I269" s="1217" t="s">
        <v>3453</v>
      </c>
      <c r="J269" s="1238"/>
      <c r="K269" s="10" t="e">
        <f t="shared" ca="1" si="67"/>
        <v>#NAME?</v>
      </c>
      <c r="L269" s="10" t="e">
        <f t="shared" ca="1" si="68"/>
        <v>#NAME?</v>
      </c>
      <c r="M269" s="1239"/>
      <c r="N269" s="1239">
        <v>4000</v>
      </c>
      <c r="O269" s="1237"/>
      <c r="P269" s="1239"/>
      <c r="Q269" s="1239"/>
      <c r="R269" s="1239"/>
      <c r="S269" s="1239"/>
      <c r="T269" s="1240" t="e">
        <f t="shared" ca="1" si="65"/>
        <v>#NAME?</v>
      </c>
      <c r="U269" s="1378" t="e">
        <f t="shared" ca="1" si="66"/>
        <v>#NAME?</v>
      </c>
      <c r="W269" s="1217" t="s">
        <v>107</v>
      </c>
      <c r="Y269" s="1217" t="s">
        <v>5121</v>
      </c>
    </row>
    <row r="270" spans="1:34" ht="18">
      <c r="A270" s="1450">
        <v>44878</v>
      </c>
      <c r="B270" s="1217" t="s">
        <v>1170</v>
      </c>
      <c r="C270" s="1217" t="s">
        <v>3456</v>
      </c>
      <c r="D270" s="1217" t="s">
        <v>1238</v>
      </c>
      <c r="E270" s="1217" t="s">
        <v>94</v>
      </c>
      <c r="F270" s="1217" t="s">
        <v>3686</v>
      </c>
      <c r="G270" s="1219">
        <v>15000</v>
      </c>
      <c r="H270" s="1449" t="s">
        <v>3063</v>
      </c>
      <c r="I270" s="1217" t="s">
        <v>3453</v>
      </c>
      <c r="J270" s="1238"/>
      <c r="K270" s="10" t="e">
        <f t="shared" ca="1" si="67"/>
        <v>#NAME?</v>
      </c>
      <c r="L270" s="10" t="e">
        <f t="shared" ca="1" si="68"/>
        <v>#NAME?</v>
      </c>
      <c r="M270" s="1239"/>
      <c r="N270" s="1239">
        <v>4000</v>
      </c>
      <c r="O270" s="1237"/>
      <c r="P270" s="1239"/>
      <c r="Q270" s="1239"/>
      <c r="R270" s="1239"/>
      <c r="S270" s="1239"/>
      <c r="T270" s="1240" t="e">
        <f t="shared" ca="1" si="65"/>
        <v>#NAME?</v>
      </c>
      <c r="U270" s="1378" t="e">
        <f t="shared" ca="1" si="66"/>
        <v>#NAME?</v>
      </c>
      <c r="W270" s="1217" t="s">
        <v>1540</v>
      </c>
      <c r="Y270" s="1217" t="s">
        <v>5122</v>
      </c>
    </row>
    <row r="271" spans="1:34" ht="18" hidden="1">
      <c r="A271" s="1450">
        <v>44878</v>
      </c>
      <c r="B271" s="1217" t="s">
        <v>1170</v>
      </c>
      <c r="C271" s="1217" t="s">
        <v>3456</v>
      </c>
      <c r="D271" s="1217" t="s">
        <v>3807</v>
      </c>
      <c r="E271" s="1217" t="s">
        <v>60</v>
      </c>
      <c r="F271" s="1217" t="s">
        <v>3517</v>
      </c>
      <c r="G271" s="1219">
        <v>20000</v>
      </c>
      <c r="H271" s="1449" t="s">
        <v>3063</v>
      </c>
      <c r="I271" s="1217" t="s">
        <v>3453</v>
      </c>
      <c r="J271" s="666">
        <v>2000</v>
      </c>
      <c r="K271" s="10" t="e">
        <f t="shared" ca="1" si="67"/>
        <v>#NAME?</v>
      </c>
      <c r="L271" s="10" t="e">
        <f t="shared" ca="1" si="68"/>
        <v>#NAME?</v>
      </c>
      <c r="M271" s="1239" t="e">
        <f ca="1">(15000-K271-L271)*0.7</f>
        <v>#NAME?</v>
      </c>
      <c r="N271" s="1239"/>
      <c r="O271" s="1237"/>
      <c r="P271" s="1239"/>
      <c r="Q271" s="1239"/>
      <c r="R271" s="1239"/>
      <c r="S271" s="1239"/>
      <c r="T271" s="1240" t="e">
        <f t="shared" ca="1" si="65"/>
        <v>#NAME?</v>
      </c>
      <c r="U271" s="1378" t="e">
        <f t="shared" ca="1" si="66"/>
        <v>#NAME?</v>
      </c>
      <c r="V271" s="1260"/>
      <c r="W271" s="1217" t="s">
        <v>105</v>
      </c>
      <c r="X271" s="1260"/>
      <c r="Y271" s="1217" t="s">
        <v>5123</v>
      </c>
      <c r="Z271" s="1260"/>
      <c r="AA271" s="1260"/>
      <c r="AB271" s="1260"/>
      <c r="AC271" s="1260"/>
      <c r="AD271" s="1260"/>
      <c r="AE271" s="1260"/>
      <c r="AF271" s="1260"/>
      <c r="AG271" s="1260"/>
      <c r="AH271" s="1260"/>
    </row>
    <row r="272" spans="1:34" ht="18" hidden="1">
      <c r="A272" s="1450">
        <v>44878</v>
      </c>
      <c r="B272" s="1217" t="s">
        <v>1906</v>
      </c>
      <c r="C272" s="1217"/>
      <c r="D272" s="1217" t="s">
        <v>3919</v>
      </c>
      <c r="E272" s="1217" t="s">
        <v>98</v>
      </c>
      <c r="F272" s="1217" t="s">
        <v>3449</v>
      </c>
      <c r="G272" s="1219">
        <v>26400</v>
      </c>
      <c r="H272" s="1449" t="s">
        <v>3063</v>
      </c>
      <c r="I272" s="1217" t="s">
        <v>3453</v>
      </c>
      <c r="J272" s="1238"/>
      <c r="K272" s="10" t="e">
        <f t="shared" ca="1" si="67"/>
        <v>#NAME?</v>
      </c>
      <c r="L272" s="10" t="e">
        <f t="shared" ca="1" si="68"/>
        <v>#NAME?</v>
      </c>
      <c r="M272" s="1239"/>
      <c r="N272" s="1239">
        <v>15600</v>
      </c>
      <c r="O272" s="1237"/>
      <c r="P272" s="1239"/>
      <c r="Q272" s="1239"/>
      <c r="R272" s="1239"/>
      <c r="S272" s="1239"/>
      <c r="T272" s="1240" t="e">
        <f t="shared" ca="1" si="65"/>
        <v>#NAME?</v>
      </c>
      <c r="U272" s="1378" t="e">
        <f t="shared" ca="1" si="66"/>
        <v>#NAME?</v>
      </c>
      <c r="W272" s="1217" t="s">
        <v>27</v>
      </c>
      <c r="Y272" s="1217"/>
    </row>
    <row r="273" spans="1:34" ht="18">
      <c r="A273" s="1450">
        <v>44878</v>
      </c>
      <c r="B273" s="1217" t="s">
        <v>1170</v>
      </c>
      <c r="C273" s="1217" t="s">
        <v>3456</v>
      </c>
      <c r="D273" s="1217" t="s">
        <v>1238</v>
      </c>
      <c r="E273" s="1217" t="s">
        <v>105</v>
      </c>
      <c r="F273" s="1217" t="s">
        <v>3505</v>
      </c>
      <c r="G273" s="1219">
        <v>17000</v>
      </c>
      <c r="H273" s="1449" t="s">
        <v>3063</v>
      </c>
      <c r="I273" s="1217" t="s">
        <v>3453</v>
      </c>
      <c r="J273" s="1238"/>
      <c r="K273" s="10" t="e">
        <f t="shared" ca="1" si="67"/>
        <v>#NAME?</v>
      </c>
      <c r="L273" s="10" t="e">
        <f t="shared" ca="1" si="68"/>
        <v>#NAME?</v>
      </c>
      <c r="M273" s="1239"/>
      <c r="N273" s="1239">
        <v>5000</v>
      </c>
      <c r="O273" s="1237"/>
      <c r="P273" s="1239"/>
      <c r="Q273" s="1239"/>
      <c r="R273" s="1239"/>
      <c r="S273" s="1239"/>
      <c r="T273" s="1240" t="e">
        <f t="shared" ca="1" si="65"/>
        <v>#NAME?</v>
      </c>
      <c r="U273" s="1378" t="e">
        <f t="shared" ca="1" si="66"/>
        <v>#NAME?</v>
      </c>
      <c r="W273" s="1217" t="s">
        <v>1540</v>
      </c>
      <c r="Y273" s="1217" t="s">
        <v>5124</v>
      </c>
    </row>
    <row r="274" spans="1:34" ht="18" hidden="1">
      <c r="A274" s="1450">
        <v>44878</v>
      </c>
      <c r="B274" s="1217" t="s">
        <v>1170</v>
      </c>
      <c r="C274" s="1217" t="s">
        <v>3456</v>
      </c>
      <c r="D274" s="1217" t="s">
        <v>332</v>
      </c>
      <c r="E274" s="1217" t="s">
        <v>92</v>
      </c>
      <c r="F274" s="1217" t="s">
        <v>3657</v>
      </c>
      <c r="G274" s="1219">
        <v>18000</v>
      </c>
      <c r="H274" s="1449" t="s">
        <v>3063</v>
      </c>
      <c r="I274" s="1217" t="s">
        <v>3453</v>
      </c>
      <c r="J274" s="1238"/>
      <c r="K274" s="10" t="e">
        <f t="shared" ca="1" si="67"/>
        <v>#NAME?</v>
      </c>
      <c r="L274" s="10" t="e">
        <f t="shared" ca="1" si="68"/>
        <v>#NAME?</v>
      </c>
      <c r="M274" s="1239" t="e">
        <f t="shared" ref="M274:M275" ca="1" si="69">(15000-K274-L274)*0.7</f>
        <v>#NAME?</v>
      </c>
      <c r="N274" s="1239"/>
      <c r="O274" s="1237"/>
      <c r="P274" s="1239"/>
      <c r="Q274" s="1239"/>
      <c r="R274" s="1239"/>
      <c r="S274" s="1239"/>
      <c r="T274" s="1240" t="e">
        <f t="shared" ca="1" si="65"/>
        <v>#NAME?</v>
      </c>
      <c r="U274" s="1378" t="e">
        <f t="shared" ca="1" si="66"/>
        <v>#NAME?</v>
      </c>
      <c r="W274" s="1217" t="s">
        <v>107</v>
      </c>
      <c r="Y274" s="1217" t="s">
        <v>5125</v>
      </c>
    </row>
    <row r="275" spans="1:34" ht="18" hidden="1">
      <c r="A275" s="1450">
        <v>44878</v>
      </c>
      <c r="B275" s="1217" t="s">
        <v>1170</v>
      </c>
      <c r="C275" s="1217" t="s">
        <v>3456</v>
      </c>
      <c r="D275" s="1217" t="s">
        <v>332</v>
      </c>
      <c r="E275" s="1217" t="s">
        <v>92</v>
      </c>
      <c r="F275" s="1217" t="s">
        <v>3657</v>
      </c>
      <c r="G275" s="1219">
        <v>18000</v>
      </c>
      <c r="H275" s="1449" t="s">
        <v>3063</v>
      </c>
      <c r="I275" s="1217" t="s">
        <v>3453</v>
      </c>
      <c r="J275" s="1238"/>
      <c r="K275" s="10" t="e">
        <f t="shared" ca="1" si="67"/>
        <v>#NAME?</v>
      </c>
      <c r="L275" s="10" t="e">
        <f t="shared" ca="1" si="68"/>
        <v>#NAME?</v>
      </c>
      <c r="M275" s="1239" t="e">
        <f t="shared" ca="1" si="69"/>
        <v>#NAME?</v>
      </c>
      <c r="N275" s="1239"/>
      <c r="O275" s="1237"/>
      <c r="P275" s="1239"/>
      <c r="Q275" s="1239"/>
      <c r="R275" s="1239"/>
      <c r="S275" s="1239"/>
      <c r="T275" s="1240" t="e">
        <f t="shared" ca="1" si="65"/>
        <v>#NAME?</v>
      </c>
      <c r="U275" s="1378" t="e">
        <f t="shared" ca="1" si="66"/>
        <v>#NAME?</v>
      </c>
      <c r="W275" s="1217" t="s">
        <v>107</v>
      </c>
      <c r="Y275" s="1217" t="s">
        <v>5126</v>
      </c>
    </row>
    <row r="276" spans="1:34" ht="18">
      <c r="A276" s="1450">
        <v>44878</v>
      </c>
      <c r="B276" s="1217" t="s">
        <v>1170</v>
      </c>
      <c r="C276" s="1217" t="s">
        <v>3456</v>
      </c>
      <c r="D276" s="1217" t="s">
        <v>1238</v>
      </c>
      <c r="E276" s="1217" t="s">
        <v>27</v>
      </c>
      <c r="F276" s="1217" t="s">
        <v>3512</v>
      </c>
      <c r="G276" s="1219">
        <v>20000</v>
      </c>
      <c r="H276" s="1449" t="s">
        <v>3063</v>
      </c>
      <c r="I276" s="1217" t="s">
        <v>3453</v>
      </c>
      <c r="J276" s="1238"/>
      <c r="K276" s="10" t="e">
        <f t="shared" ca="1" si="67"/>
        <v>#NAME?</v>
      </c>
      <c r="L276" s="10" t="e">
        <f t="shared" ca="1" si="68"/>
        <v>#NAME?</v>
      </c>
      <c r="M276" s="1239"/>
      <c r="N276" s="1239">
        <v>5000</v>
      </c>
      <c r="O276" s="1237"/>
      <c r="P276" s="1239"/>
      <c r="Q276" s="1239"/>
      <c r="R276" s="1239"/>
      <c r="S276" s="1239"/>
      <c r="T276" s="1240" t="e">
        <f t="shared" ca="1" si="65"/>
        <v>#NAME?</v>
      </c>
      <c r="U276" s="1378" t="e">
        <f t="shared" ca="1" si="66"/>
        <v>#NAME?</v>
      </c>
      <c r="W276" s="1217" t="s">
        <v>1540</v>
      </c>
      <c r="Y276" s="1217" t="s">
        <v>5127</v>
      </c>
    </row>
    <row r="277" spans="1:34" ht="18">
      <c r="A277" s="1450">
        <v>44878</v>
      </c>
      <c r="B277" s="1217" t="s">
        <v>1170</v>
      </c>
      <c r="C277" s="1217" t="s">
        <v>3456</v>
      </c>
      <c r="D277" s="1217" t="s">
        <v>1238</v>
      </c>
      <c r="E277" s="1217" t="s">
        <v>110</v>
      </c>
      <c r="F277" s="1217" t="s">
        <v>3864</v>
      </c>
      <c r="G277" s="1219">
        <v>20000</v>
      </c>
      <c r="H277" s="1449" t="s">
        <v>3063</v>
      </c>
      <c r="I277" s="1217" t="s">
        <v>3453</v>
      </c>
      <c r="J277" s="1238"/>
      <c r="K277" s="10" t="e">
        <f t="shared" ca="1" si="67"/>
        <v>#NAME?</v>
      </c>
      <c r="L277" s="10" t="e">
        <f t="shared" ca="1" si="68"/>
        <v>#NAME?</v>
      </c>
      <c r="M277" s="1239"/>
      <c r="N277" s="1239">
        <v>5000</v>
      </c>
      <c r="O277" s="1237"/>
      <c r="P277" s="1239"/>
      <c r="Q277" s="1239"/>
      <c r="R277" s="1239"/>
      <c r="S277" s="1239"/>
      <c r="T277" s="1240" t="e">
        <f t="shared" ca="1" si="65"/>
        <v>#NAME?</v>
      </c>
      <c r="U277" s="1378" t="e">
        <f t="shared" ca="1" si="66"/>
        <v>#NAME?</v>
      </c>
      <c r="W277" s="1217" t="s">
        <v>1540</v>
      </c>
      <c r="Y277" s="1217" t="s">
        <v>5128</v>
      </c>
    </row>
    <row r="278" spans="1:34" ht="18" hidden="1">
      <c r="A278" s="1450">
        <v>44878</v>
      </c>
      <c r="B278" s="1217" t="s">
        <v>1170</v>
      </c>
      <c r="C278" s="1217" t="s">
        <v>3446</v>
      </c>
      <c r="D278" s="1217" t="s">
        <v>3597</v>
      </c>
      <c r="E278" s="1217" t="s">
        <v>105</v>
      </c>
      <c r="F278" s="1217" t="s">
        <v>3505</v>
      </c>
      <c r="G278" s="1219">
        <v>13000</v>
      </c>
      <c r="H278" s="1449" t="s">
        <v>3063</v>
      </c>
      <c r="I278" s="1217" t="s">
        <v>3453</v>
      </c>
      <c r="J278" s="1238"/>
      <c r="K278" s="10" t="e">
        <f t="shared" ca="1" si="67"/>
        <v>#NAME?</v>
      </c>
      <c r="L278" s="10" t="e">
        <f t="shared" ca="1" si="68"/>
        <v>#NAME?</v>
      </c>
      <c r="M278" s="1239"/>
      <c r="N278" s="1239">
        <v>5000</v>
      </c>
      <c r="O278" s="1237"/>
      <c r="P278" s="1239"/>
      <c r="Q278" s="1239"/>
      <c r="R278" s="1239"/>
      <c r="S278" s="1239"/>
      <c r="T278" s="1240" t="e">
        <f t="shared" ca="1" si="65"/>
        <v>#NAME?</v>
      </c>
      <c r="U278" s="1378" t="e">
        <f t="shared" ca="1" si="66"/>
        <v>#NAME?</v>
      </c>
      <c r="W278" s="1217" t="s">
        <v>107</v>
      </c>
      <c r="Y278" s="1217" t="s">
        <v>5129</v>
      </c>
    </row>
    <row r="279" spans="1:34" ht="18" hidden="1">
      <c r="A279" s="1450">
        <v>44878</v>
      </c>
      <c r="B279" s="1217" t="s">
        <v>570</v>
      </c>
      <c r="C279" s="1217" t="s">
        <v>3446</v>
      </c>
      <c r="D279" s="1217" t="s">
        <v>3521</v>
      </c>
      <c r="E279" s="1217" t="s">
        <v>52</v>
      </c>
      <c r="F279" s="1217" t="s">
        <v>3592</v>
      </c>
      <c r="G279" s="1219">
        <v>10000</v>
      </c>
      <c r="H279" s="1449" t="s">
        <v>3063</v>
      </c>
      <c r="I279" s="1217" t="s">
        <v>3453</v>
      </c>
      <c r="J279" s="1238"/>
      <c r="K279" s="10" t="e">
        <f t="shared" ca="1" si="67"/>
        <v>#NAME?</v>
      </c>
      <c r="L279" s="10" t="e">
        <f t="shared" ca="1" si="68"/>
        <v>#NAME?</v>
      </c>
      <c r="M279" s="1239"/>
      <c r="N279" s="1239">
        <v>3000</v>
      </c>
      <c r="O279" s="1237"/>
      <c r="P279" s="1239"/>
      <c r="Q279" s="1239"/>
      <c r="R279" s="1239"/>
      <c r="S279" s="1239"/>
      <c r="T279" s="1240" t="e">
        <f t="shared" ca="1" si="65"/>
        <v>#NAME?</v>
      </c>
      <c r="U279" s="1378" t="e">
        <f t="shared" ca="1" si="66"/>
        <v>#NAME?</v>
      </c>
      <c r="W279" s="1217" t="s">
        <v>107</v>
      </c>
      <c r="Y279" s="1217" t="s">
        <v>5130</v>
      </c>
    </row>
    <row r="280" spans="1:34" ht="18" hidden="1">
      <c r="A280" s="1450">
        <v>44878</v>
      </c>
      <c r="B280" s="1217" t="s">
        <v>570</v>
      </c>
      <c r="C280" s="1217" t="s">
        <v>3446</v>
      </c>
      <c r="D280" s="1217" t="s">
        <v>3521</v>
      </c>
      <c r="E280" s="1217" t="s">
        <v>52</v>
      </c>
      <c r="F280" s="1261" t="s">
        <v>3592</v>
      </c>
      <c r="G280" s="1219">
        <v>10000</v>
      </c>
      <c r="H280" s="1449" t="s">
        <v>3063</v>
      </c>
      <c r="I280" s="1217" t="s">
        <v>3453</v>
      </c>
      <c r="J280" s="1238"/>
      <c r="K280" s="10" t="e">
        <f t="shared" ca="1" si="67"/>
        <v>#NAME?</v>
      </c>
      <c r="L280" s="10" t="e">
        <f t="shared" ca="1" si="68"/>
        <v>#NAME?</v>
      </c>
      <c r="M280" s="1239"/>
      <c r="N280" s="1239">
        <v>3000</v>
      </c>
      <c r="O280" s="1237"/>
      <c r="P280" s="1239"/>
      <c r="Q280" s="1239"/>
      <c r="R280" s="1239"/>
      <c r="S280" s="1239"/>
      <c r="T280" s="1240" t="e">
        <f t="shared" ca="1" si="65"/>
        <v>#NAME?</v>
      </c>
      <c r="U280" s="1378" t="e">
        <f t="shared" ca="1" si="66"/>
        <v>#NAME?</v>
      </c>
      <c r="W280" s="1217" t="s">
        <v>107</v>
      </c>
      <c r="Y280" s="1217" t="s">
        <v>5131</v>
      </c>
    </row>
    <row r="281" spans="1:34" ht="18" hidden="1">
      <c r="A281" s="1450">
        <v>44879</v>
      </c>
      <c r="B281" s="1217" t="s">
        <v>1906</v>
      </c>
      <c r="C281" s="1217"/>
      <c r="D281" s="1217" t="s">
        <v>5094</v>
      </c>
      <c r="E281" s="1217" t="s">
        <v>94</v>
      </c>
      <c r="F281" s="1261" t="s">
        <v>3686</v>
      </c>
      <c r="G281" s="1219">
        <v>150000</v>
      </c>
      <c r="H281" s="1449" t="s">
        <v>3050</v>
      </c>
      <c r="I281" s="1217" t="s">
        <v>3453</v>
      </c>
      <c r="J281" s="1237"/>
      <c r="K281" s="10">
        <v>16000</v>
      </c>
      <c r="M281" s="1239"/>
      <c r="N281" s="1239">
        <v>63600</v>
      </c>
      <c r="O281" s="1237"/>
      <c r="P281" s="1239"/>
      <c r="Q281" s="1239"/>
      <c r="R281" s="1239"/>
      <c r="S281" s="1239"/>
      <c r="T281" s="1240">
        <f t="shared" si="65"/>
        <v>70400</v>
      </c>
      <c r="U281" s="1378">
        <f t="shared" si="66"/>
        <v>0.46933333333333332</v>
      </c>
      <c r="V281" s="1239"/>
      <c r="W281" s="1217" t="s">
        <v>3508</v>
      </c>
      <c r="Y281" s="1217" t="s">
        <v>5132</v>
      </c>
    </row>
    <row r="282" spans="1:34" ht="18" hidden="1">
      <c r="A282" s="1450">
        <v>44879</v>
      </c>
      <c r="B282" s="1217" t="s">
        <v>1906</v>
      </c>
      <c r="C282" s="1217"/>
      <c r="D282" s="1217" t="s">
        <v>3452</v>
      </c>
      <c r="E282" s="1217" t="s">
        <v>1706</v>
      </c>
      <c r="F282" s="1261" t="s">
        <v>3471</v>
      </c>
      <c r="G282" s="1219">
        <v>194000</v>
      </c>
      <c r="H282" s="1449" t="s">
        <v>3063</v>
      </c>
      <c r="I282" s="1217" t="s">
        <v>3453</v>
      </c>
      <c r="J282" s="1237"/>
      <c r="K282" s="1458">
        <v>20000</v>
      </c>
      <c r="L282" s="1458">
        <v>15000</v>
      </c>
      <c r="M282" s="1459"/>
      <c r="N282" s="1239">
        <v>45000</v>
      </c>
      <c r="O282" s="1237"/>
      <c r="P282" s="1239">
        <v>3990</v>
      </c>
      <c r="Q282" s="1239"/>
      <c r="R282" s="1239"/>
      <c r="S282" s="1239">
        <v>7900</v>
      </c>
      <c r="T282" s="1240">
        <f t="shared" si="65"/>
        <v>102110</v>
      </c>
      <c r="U282" s="1378">
        <f t="shared" si="66"/>
        <v>0.52634020618556698</v>
      </c>
      <c r="V282" s="1239"/>
      <c r="W282" s="1217" t="s">
        <v>3508</v>
      </c>
      <c r="Y282" s="1217" t="s">
        <v>5133</v>
      </c>
    </row>
    <row r="283" spans="1:34" ht="18" hidden="1">
      <c r="A283" s="1454">
        <v>44878</v>
      </c>
      <c r="B283" s="1246" t="s">
        <v>3473</v>
      </c>
      <c r="C283" s="1246"/>
      <c r="D283" s="1246" t="s">
        <v>3521</v>
      </c>
      <c r="E283" s="1246"/>
      <c r="F283" s="1246"/>
      <c r="G283" s="1248">
        <v>0</v>
      </c>
      <c r="H283" s="1455" t="s">
        <v>3063</v>
      </c>
      <c r="I283" s="1246" t="s">
        <v>3453</v>
      </c>
      <c r="J283" s="1263"/>
      <c r="K283" s="1260" t="e">
        <f t="shared" ref="K283:K285" ca="1" si="70">_xludf.IFS(C283="成田机场",3000,C283="羽田机场",1200,D283="NearMe",1000,D283="VIP-limo",G283*0.12)</f>
        <v>#NAME?</v>
      </c>
      <c r="L283" s="1260" t="e">
        <f t="shared" ref="L283:L285" ca="1" si="71">_xludf.IFS(C283="成田机场",4000,C283="羽田机场",1000,D283="VIP-limo",0)</f>
        <v>#NAME?</v>
      </c>
      <c r="M283" s="1256" t="e">
        <f ca="1">(G283-K283-L283)*0.7</f>
        <v>#NAME?</v>
      </c>
      <c r="N283" s="1256"/>
      <c r="O283" s="1255"/>
      <c r="P283" s="1256"/>
      <c r="Q283" s="1256"/>
      <c r="R283" s="1256"/>
      <c r="S283" s="1256"/>
      <c r="T283" s="1257" t="e">
        <f t="shared" ca="1" si="65"/>
        <v>#NAME?</v>
      </c>
      <c r="U283" s="1387" t="e">
        <f t="shared" ca="1" si="66"/>
        <v>#NAME?</v>
      </c>
      <c r="V283" s="1260"/>
      <c r="W283" s="1246" t="s">
        <v>107</v>
      </c>
      <c r="X283" s="1260"/>
      <c r="Y283" s="1246" t="s">
        <v>5134</v>
      </c>
      <c r="Z283" s="1260"/>
      <c r="AA283" s="1260"/>
      <c r="AB283" s="1260"/>
      <c r="AC283" s="1260"/>
      <c r="AD283" s="1260"/>
      <c r="AE283" s="1260"/>
      <c r="AF283" s="1260"/>
      <c r="AG283" s="1260"/>
      <c r="AH283" s="1260"/>
    </row>
    <row r="284" spans="1:34" ht="18" hidden="1">
      <c r="A284" s="1450">
        <v>44879</v>
      </c>
      <c r="B284" s="1217" t="s">
        <v>1170</v>
      </c>
      <c r="C284" s="1217" t="s">
        <v>3456</v>
      </c>
      <c r="D284" s="1217" t="s">
        <v>3521</v>
      </c>
      <c r="E284" s="1217" t="s">
        <v>1540</v>
      </c>
      <c r="F284" s="1217" t="s">
        <v>3733</v>
      </c>
      <c r="G284" s="1219">
        <v>15000</v>
      </c>
      <c r="H284" s="1449" t="s">
        <v>3063</v>
      </c>
      <c r="I284" s="1217" t="s">
        <v>3453</v>
      </c>
      <c r="J284" s="1238"/>
      <c r="K284" s="10" t="e">
        <f t="shared" ca="1" si="70"/>
        <v>#NAME?</v>
      </c>
      <c r="L284" s="10" t="e">
        <f t="shared" ca="1" si="71"/>
        <v>#NAME?</v>
      </c>
      <c r="M284" s="1239"/>
      <c r="N284" s="1239">
        <v>5000</v>
      </c>
      <c r="O284" s="1237"/>
      <c r="P284" s="1239"/>
      <c r="Q284" s="1239"/>
      <c r="R284" s="1239"/>
      <c r="S284" s="1239"/>
      <c r="T284" s="1240" t="e">
        <f t="shared" ca="1" si="65"/>
        <v>#NAME?</v>
      </c>
      <c r="U284" s="1378" t="e">
        <f t="shared" ca="1" si="66"/>
        <v>#NAME?</v>
      </c>
      <c r="W284" s="1217" t="s">
        <v>107</v>
      </c>
      <c r="Y284" s="1217" t="s">
        <v>5135</v>
      </c>
    </row>
    <row r="285" spans="1:34" ht="18">
      <c r="A285" s="1450">
        <v>44879</v>
      </c>
      <c r="B285" s="1217" t="s">
        <v>1170</v>
      </c>
      <c r="C285" s="1217" t="s">
        <v>3456</v>
      </c>
      <c r="D285" s="1217" t="s">
        <v>3503</v>
      </c>
      <c r="E285" s="1217" t="s">
        <v>3591</v>
      </c>
      <c r="F285" s="1217" t="s">
        <v>4322</v>
      </c>
      <c r="G285" s="1219">
        <v>16000</v>
      </c>
      <c r="H285" s="1449" t="s">
        <v>3063</v>
      </c>
      <c r="I285" s="1217" t="s">
        <v>3453</v>
      </c>
      <c r="J285" s="1237"/>
      <c r="K285" s="10" t="e">
        <f t="shared" ca="1" si="70"/>
        <v>#NAME?</v>
      </c>
      <c r="L285" s="10" t="e">
        <f t="shared" ca="1" si="71"/>
        <v>#NAME?</v>
      </c>
      <c r="M285" s="1239"/>
      <c r="N285" s="1239">
        <v>5000</v>
      </c>
      <c r="O285" s="1237"/>
      <c r="P285" s="1239"/>
      <c r="Q285" s="1239"/>
      <c r="R285" s="1239"/>
      <c r="S285" s="1239"/>
      <c r="T285" s="1240" t="e">
        <f t="shared" ca="1" si="65"/>
        <v>#NAME?</v>
      </c>
      <c r="U285" s="1378" t="e">
        <f t="shared" ca="1" si="66"/>
        <v>#NAME?</v>
      </c>
      <c r="V285" s="1239"/>
      <c r="W285" s="1217" t="s">
        <v>1540</v>
      </c>
      <c r="Y285" s="1217" t="s">
        <v>5136</v>
      </c>
    </row>
    <row r="286" spans="1:34" ht="18" hidden="1">
      <c r="A286" s="1450">
        <v>44879</v>
      </c>
      <c r="B286" s="1217" t="s">
        <v>1170</v>
      </c>
      <c r="C286" s="1217" t="s">
        <v>3456</v>
      </c>
      <c r="D286" s="1217" t="s">
        <v>3521</v>
      </c>
      <c r="E286" s="1217" t="s">
        <v>2285</v>
      </c>
      <c r="F286" s="1217" t="s">
        <v>3492</v>
      </c>
      <c r="G286" s="1219">
        <v>17000</v>
      </c>
      <c r="H286" s="1449" t="s">
        <v>3063</v>
      </c>
      <c r="I286" s="1217" t="s">
        <v>3453</v>
      </c>
      <c r="J286" s="1281"/>
      <c r="M286" s="1239">
        <f>(18000-K286-L286)*0.7</f>
        <v>12600</v>
      </c>
      <c r="N286" s="1239"/>
      <c r="O286" s="1237"/>
      <c r="P286" s="1239"/>
      <c r="Q286" s="1239"/>
      <c r="R286" s="1239"/>
      <c r="S286" s="1239"/>
      <c r="T286" s="1240">
        <f t="shared" si="65"/>
        <v>4400</v>
      </c>
      <c r="U286" s="1378">
        <f t="shared" si="66"/>
        <v>0.25882352941176473</v>
      </c>
      <c r="W286" s="1217" t="s">
        <v>107</v>
      </c>
      <c r="Y286" s="1217" t="s">
        <v>5137</v>
      </c>
    </row>
    <row r="287" spans="1:34" ht="18" hidden="1">
      <c r="A287" s="1450">
        <v>44879</v>
      </c>
      <c r="B287" s="1217" t="s">
        <v>1170</v>
      </c>
      <c r="C287" s="1217" t="s">
        <v>3456</v>
      </c>
      <c r="D287" s="1217" t="s">
        <v>3521</v>
      </c>
      <c r="E287" s="1217" t="s">
        <v>92</v>
      </c>
      <c r="F287" s="1217" t="s">
        <v>3636</v>
      </c>
      <c r="G287" s="1219">
        <v>17000</v>
      </c>
      <c r="H287" s="1449" t="s">
        <v>3063</v>
      </c>
      <c r="I287" s="1217" t="s">
        <v>3453</v>
      </c>
      <c r="J287" s="1238"/>
      <c r="K287" s="10" t="e">
        <f t="shared" ref="K287:K290" ca="1" si="72">_xludf.IFS(C287="成田机场",3000,C287="羽田机场",1200,D287="NearMe",1000,D287="VIP-limo",G287*0.12)</f>
        <v>#NAME?</v>
      </c>
      <c r="L287" s="10" t="e">
        <f t="shared" ref="L287:L290" ca="1" si="73">_xludf.IFS(C287="成田机场",4000,C287="羽田机场",1000,D287="VIP-limo",0)</f>
        <v>#NAME?</v>
      </c>
      <c r="M287" s="1239" t="e">
        <f ca="1">(15000-K287-L287)*0.7</f>
        <v>#NAME?</v>
      </c>
      <c r="N287" s="1239"/>
      <c r="O287" s="1237"/>
      <c r="P287" s="1239"/>
      <c r="Q287" s="1239"/>
      <c r="R287" s="1239"/>
      <c r="S287" s="1239"/>
      <c r="T287" s="1240" t="e">
        <f t="shared" ca="1" si="65"/>
        <v>#NAME?</v>
      </c>
      <c r="U287" s="1378" t="e">
        <f t="shared" ca="1" si="66"/>
        <v>#NAME?</v>
      </c>
      <c r="W287" s="1217" t="s">
        <v>107</v>
      </c>
      <c r="Y287" s="1217" t="s">
        <v>5138</v>
      </c>
    </row>
    <row r="288" spans="1:34" ht="18" hidden="1">
      <c r="A288" s="1450">
        <v>44879</v>
      </c>
      <c r="B288" s="1217" t="s">
        <v>1906</v>
      </c>
      <c r="C288" s="1217"/>
      <c r="D288" s="1217" t="s">
        <v>3919</v>
      </c>
      <c r="E288" s="1217" t="s">
        <v>45</v>
      </c>
      <c r="F288" s="1217" t="s">
        <v>3515</v>
      </c>
      <c r="G288" s="1219">
        <v>26400</v>
      </c>
      <c r="H288" s="1449" t="s">
        <v>3063</v>
      </c>
      <c r="I288" s="1217" t="s">
        <v>3453</v>
      </c>
      <c r="J288" s="1237"/>
      <c r="K288" s="10" t="e">
        <f t="shared" ca="1" si="72"/>
        <v>#NAME?</v>
      </c>
      <c r="L288" s="10" t="e">
        <f t="shared" ca="1" si="73"/>
        <v>#NAME?</v>
      </c>
      <c r="M288" s="1239" t="e">
        <f t="shared" ref="M288:M290" ca="1" si="74">(G288-K288-L288)*0.7</f>
        <v>#NAME?</v>
      </c>
      <c r="N288" s="1239"/>
      <c r="O288" s="1237"/>
      <c r="P288" s="1239"/>
      <c r="Q288" s="1239"/>
      <c r="R288" s="1239"/>
      <c r="S288" s="1239"/>
      <c r="T288" s="1240" t="e">
        <f t="shared" ca="1" si="65"/>
        <v>#NAME?</v>
      </c>
      <c r="U288" s="1378" t="e">
        <f t="shared" ca="1" si="66"/>
        <v>#NAME?</v>
      </c>
      <c r="V288" s="1239"/>
      <c r="W288" s="1217" t="s">
        <v>27</v>
      </c>
      <c r="Y288" s="1217" t="s">
        <v>5139</v>
      </c>
    </row>
    <row r="289" spans="1:34" ht="18" hidden="1">
      <c r="A289" s="1450">
        <v>44879</v>
      </c>
      <c r="B289" s="1217" t="s">
        <v>1906</v>
      </c>
      <c r="C289" s="1217"/>
      <c r="D289" s="1217" t="s">
        <v>3919</v>
      </c>
      <c r="E289" s="1217" t="s">
        <v>2979</v>
      </c>
      <c r="F289" s="1217" t="s">
        <v>3501</v>
      </c>
      <c r="G289" s="1219">
        <v>36000</v>
      </c>
      <c r="H289" s="1449" t="s">
        <v>3063</v>
      </c>
      <c r="I289" s="1217" t="s">
        <v>3453</v>
      </c>
      <c r="J289" s="1237"/>
      <c r="K289" s="10" t="e">
        <f t="shared" ca="1" si="72"/>
        <v>#NAME?</v>
      </c>
      <c r="L289" s="10" t="e">
        <f t="shared" ca="1" si="73"/>
        <v>#NAME?</v>
      </c>
      <c r="M289" s="1239" t="e">
        <f t="shared" ca="1" si="74"/>
        <v>#NAME?</v>
      </c>
      <c r="N289" s="1239"/>
      <c r="O289" s="1237"/>
      <c r="P289" s="1239"/>
      <c r="Q289" s="1239"/>
      <c r="R289" s="1239"/>
      <c r="S289" s="1239"/>
      <c r="T289" s="1240" t="e">
        <f t="shared" ca="1" si="65"/>
        <v>#NAME?</v>
      </c>
      <c r="U289" s="1378" t="e">
        <f t="shared" ca="1" si="66"/>
        <v>#NAME?</v>
      </c>
      <c r="V289" s="1239"/>
      <c r="W289" s="1217" t="s">
        <v>27</v>
      </c>
      <c r="Y289" s="1217" t="s">
        <v>5140</v>
      </c>
    </row>
    <row r="290" spans="1:34" ht="18" hidden="1">
      <c r="A290" s="1450">
        <v>44879</v>
      </c>
      <c r="B290" s="1217" t="s">
        <v>1906</v>
      </c>
      <c r="C290" s="1217"/>
      <c r="D290" s="1217" t="s">
        <v>3919</v>
      </c>
      <c r="E290" s="1217" t="s">
        <v>1798</v>
      </c>
      <c r="F290" s="1217" t="s">
        <v>3629</v>
      </c>
      <c r="G290" s="1219">
        <v>24000</v>
      </c>
      <c r="H290" s="1449" t="s">
        <v>3063</v>
      </c>
      <c r="I290" s="1217" t="s">
        <v>3453</v>
      </c>
      <c r="J290" s="1238"/>
      <c r="K290" s="10" t="e">
        <f t="shared" ca="1" si="72"/>
        <v>#NAME?</v>
      </c>
      <c r="L290" s="10" t="e">
        <f t="shared" ca="1" si="73"/>
        <v>#NAME?</v>
      </c>
      <c r="M290" s="1239" t="e">
        <f t="shared" ca="1" si="74"/>
        <v>#NAME?</v>
      </c>
      <c r="N290" s="1239"/>
      <c r="O290" s="1237"/>
      <c r="P290" s="1239"/>
      <c r="Q290" s="1239"/>
      <c r="R290" s="1239"/>
      <c r="S290" s="1239"/>
      <c r="T290" s="1240" t="e">
        <f t="shared" ca="1" si="65"/>
        <v>#NAME?</v>
      </c>
      <c r="U290" s="1378" t="e">
        <f t="shared" ca="1" si="66"/>
        <v>#NAME?</v>
      </c>
      <c r="W290" s="1217" t="s">
        <v>27</v>
      </c>
      <c r="Y290" s="1217" t="s">
        <v>5141</v>
      </c>
    </row>
    <row r="291" spans="1:34" ht="18" hidden="1">
      <c r="A291" s="1450">
        <v>44879</v>
      </c>
      <c r="B291" s="1217" t="s">
        <v>1906</v>
      </c>
      <c r="C291" s="1217"/>
      <c r="D291" s="1217" t="s">
        <v>3579</v>
      </c>
      <c r="E291" s="1217" t="s">
        <v>3079</v>
      </c>
      <c r="F291" s="1217" t="s">
        <v>3517</v>
      </c>
      <c r="G291" s="1219">
        <v>30000</v>
      </c>
      <c r="H291" s="1449" t="s">
        <v>3050</v>
      </c>
      <c r="I291" s="1217" t="s">
        <v>3453</v>
      </c>
      <c r="J291" s="1237"/>
      <c r="K291" s="10">
        <v>3000</v>
      </c>
      <c r="L291" s="10">
        <v>4000</v>
      </c>
      <c r="M291" s="1239"/>
      <c r="N291" s="1239">
        <v>15000</v>
      </c>
      <c r="O291" s="1237"/>
      <c r="P291" s="1239"/>
      <c r="Q291" s="1239"/>
      <c r="R291" s="1239"/>
      <c r="S291" s="1239"/>
      <c r="T291" s="1240">
        <f t="shared" si="65"/>
        <v>8000</v>
      </c>
      <c r="U291" s="1378">
        <f t="shared" si="66"/>
        <v>0.26666666666666666</v>
      </c>
      <c r="V291" s="1239"/>
      <c r="W291" s="1217" t="s">
        <v>27</v>
      </c>
      <c r="Y291" s="1217" t="s">
        <v>5142</v>
      </c>
    </row>
    <row r="292" spans="1:34" ht="18" hidden="1">
      <c r="A292" s="1450">
        <v>44879</v>
      </c>
      <c r="B292" s="1217" t="s">
        <v>570</v>
      </c>
      <c r="C292" s="1217" t="s">
        <v>3456</v>
      </c>
      <c r="D292" s="1217" t="s">
        <v>3474</v>
      </c>
      <c r="E292" s="1217" t="s">
        <v>3591</v>
      </c>
      <c r="F292" s="1217" t="s">
        <v>4322</v>
      </c>
      <c r="G292" s="1219">
        <v>17000</v>
      </c>
      <c r="H292" s="1449" t="s">
        <v>3063</v>
      </c>
      <c r="I292" s="1217" t="s">
        <v>3453</v>
      </c>
      <c r="J292" s="1237"/>
      <c r="K292" s="10" t="e">
        <f t="shared" ref="K292:K295" ca="1" si="75">_xludf.IFS(C292="成田机场",3000,C292="羽田机场",1200,D292="NearMe",1000,D292="VIP-limo",G292*0.12)</f>
        <v>#NAME?</v>
      </c>
      <c r="L292" s="10" t="e">
        <f t="shared" ref="L292:L293" ca="1" si="76">_xludf.IFS(C292="成田机场",4000,C292="羽田机场",1000,D292="VIP-limo",0)</f>
        <v>#NAME?</v>
      </c>
      <c r="M292" s="1239"/>
      <c r="N292" s="1239">
        <v>5000</v>
      </c>
      <c r="O292" s="1237"/>
      <c r="P292" s="1239"/>
      <c r="Q292" s="1239"/>
      <c r="R292" s="1239"/>
      <c r="S292" s="1239"/>
      <c r="T292" s="1240" t="e">
        <f t="shared" ca="1" si="65"/>
        <v>#NAME?</v>
      </c>
      <c r="U292" s="1378" t="e">
        <f t="shared" ca="1" si="66"/>
        <v>#NAME?</v>
      </c>
      <c r="V292" s="1239"/>
      <c r="W292" s="1217" t="s">
        <v>27</v>
      </c>
      <c r="Y292" s="1217" t="s">
        <v>5143</v>
      </c>
    </row>
    <row r="293" spans="1:34" ht="18">
      <c r="A293" s="1450">
        <v>44879</v>
      </c>
      <c r="B293" s="1217" t="s">
        <v>570</v>
      </c>
      <c r="C293" s="1217" t="s">
        <v>3456</v>
      </c>
      <c r="D293" s="1217" t="s">
        <v>3503</v>
      </c>
      <c r="E293" s="1217" t="s">
        <v>92</v>
      </c>
      <c r="F293" s="1217" t="s">
        <v>3636</v>
      </c>
      <c r="G293" s="1219">
        <v>20000</v>
      </c>
      <c r="H293" s="1449" t="s">
        <v>3063</v>
      </c>
      <c r="I293" s="1217" t="s">
        <v>3453</v>
      </c>
      <c r="J293" s="1237"/>
      <c r="K293" s="10" t="e">
        <f t="shared" ca="1" si="75"/>
        <v>#NAME?</v>
      </c>
      <c r="L293" s="10" t="e">
        <f t="shared" ca="1" si="76"/>
        <v>#NAME?</v>
      </c>
      <c r="M293" s="1239" t="e">
        <f ca="1">(15000-K293-L293)*0.7</f>
        <v>#NAME?</v>
      </c>
      <c r="N293" s="1239"/>
      <c r="O293" s="1237"/>
      <c r="P293" s="1239"/>
      <c r="Q293" s="1239"/>
      <c r="R293" s="1239"/>
      <c r="S293" s="1239"/>
      <c r="T293" s="1240" t="e">
        <f t="shared" ca="1" si="65"/>
        <v>#NAME?</v>
      </c>
      <c r="U293" s="1378" t="e">
        <f t="shared" ca="1" si="66"/>
        <v>#NAME?</v>
      </c>
      <c r="V293" s="1239"/>
      <c r="W293" s="1217" t="s">
        <v>1540</v>
      </c>
      <c r="Y293" s="1217" t="s">
        <v>5144</v>
      </c>
    </row>
    <row r="294" spans="1:34" ht="18" hidden="1">
      <c r="A294" s="1450">
        <v>44879</v>
      </c>
      <c r="B294" s="1217" t="s">
        <v>3473</v>
      </c>
      <c r="C294" s="1217"/>
      <c r="D294" s="1217" t="s">
        <v>3570</v>
      </c>
      <c r="E294" s="1217" t="s">
        <v>86</v>
      </c>
      <c r="F294" s="1217" t="s">
        <v>3463</v>
      </c>
      <c r="G294" s="1219">
        <v>8500</v>
      </c>
      <c r="H294" s="1449" t="s">
        <v>3063</v>
      </c>
      <c r="I294" s="1217" t="s">
        <v>3453</v>
      </c>
      <c r="J294" s="1238"/>
      <c r="K294" s="10" t="e">
        <f t="shared" ca="1" si="75"/>
        <v>#NAME?</v>
      </c>
      <c r="M294" s="1239"/>
      <c r="N294" s="1239">
        <v>4300</v>
      </c>
      <c r="O294" s="1237"/>
      <c r="P294" s="1239"/>
      <c r="Q294" s="1239"/>
      <c r="R294" s="1239"/>
      <c r="S294" s="1239"/>
      <c r="T294" s="1240" t="e">
        <f t="shared" ca="1" si="65"/>
        <v>#NAME?</v>
      </c>
      <c r="U294" s="1378" t="e">
        <f t="shared" ca="1" si="66"/>
        <v>#NAME?</v>
      </c>
      <c r="W294" s="1217" t="s">
        <v>3572</v>
      </c>
      <c r="Y294" s="1217" t="s">
        <v>5145</v>
      </c>
    </row>
    <row r="295" spans="1:34" ht="18" hidden="1">
      <c r="A295" s="1450">
        <v>44879</v>
      </c>
      <c r="B295" s="1217" t="s">
        <v>3473</v>
      </c>
      <c r="C295" s="1217"/>
      <c r="D295" s="1217" t="s">
        <v>3570</v>
      </c>
      <c r="E295" s="1217" t="s">
        <v>86</v>
      </c>
      <c r="F295" s="1217" t="s">
        <v>3463</v>
      </c>
      <c r="G295" s="1219">
        <v>8500</v>
      </c>
      <c r="H295" s="1449" t="s">
        <v>3063</v>
      </c>
      <c r="I295" s="1217" t="s">
        <v>3453</v>
      </c>
      <c r="J295" s="1460"/>
      <c r="K295" s="10" t="e">
        <f t="shared" ca="1" si="75"/>
        <v>#NAME?</v>
      </c>
      <c r="M295" s="1239"/>
      <c r="N295" s="1239">
        <v>4300</v>
      </c>
      <c r="O295" s="1237"/>
      <c r="P295" s="1239"/>
      <c r="Q295" s="1239"/>
      <c r="R295" s="1239"/>
      <c r="S295" s="1239"/>
      <c r="T295" s="1240" t="e">
        <f t="shared" ca="1" si="65"/>
        <v>#NAME?</v>
      </c>
      <c r="U295" s="1378" t="e">
        <f t="shared" ca="1" si="66"/>
        <v>#NAME?</v>
      </c>
      <c r="V295" s="1239"/>
      <c r="W295" s="1217" t="s">
        <v>3572</v>
      </c>
      <c r="Y295" s="1217" t="s">
        <v>5146</v>
      </c>
    </row>
    <row r="296" spans="1:34" ht="18" hidden="1">
      <c r="A296" s="1450">
        <v>44879</v>
      </c>
      <c r="B296" s="1217" t="s">
        <v>3473</v>
      </c>
      <c r="C296" s="1217"/>
      <c r="D296" s="1217" t="s">
        <v>3521</v>
      </c>
      <c r="E296" s="1217" t="s">
        <v>86</v>
      </c>
      <c r="F296" s="1217" t="s">
        <v>3463</v>
      </c>
      <c r="G296" s="1219">
        <v>10000</v>
      </c>
      <c r="H296" s="1449" t="s">
        <v>3063</v>
      </c>
      <c r="I296" s="1217" t="s">
        <v>3453</v>
      </c>
      <c r="J296" s="1237"/>
      <c r="K296" s="10">
        <v>2000</v>
      </c>
      <c r="M296" s="1239"/>
      <c r="N296" s="1239">
        <v>4000</v>
      </c>
      <c r="O296" s="1237"/>
      <c r="P296" s="1239"/>
      <c r="Q296" s="1239"/>
      <c r="R296" s="1239"/>
      <c r="S296" s="1239"/>
      <c r="T296" s="1240">
        <f t="shared" si="65"/>
        <v>4000</v>
      </c>
      <c r="U296" s="1378">
        <f t="shared" si="66"/>
        <v>0.4</v>
      </c>
      <c r="V296" s="1239"/>
      <c r="W296" s="1217" t="s">
        <v>107</v>
      </c>
      <c r="Y296" s="1217" t="s">
        <v>5147</v>
      </c>
    </row>
    <row r="297" spans="1:34" ht="18" hidden="1">
      <c r="A297" s="1450">
        <v>44879</v>
      </c>
      <c r="B297" s="1217" t="s">
        <v>1170</v>
      </c>
      <c r="C297" s="1217" t="s">
        <v>3456</v>
      </c>
      <c r="D297" s="1217" t="s">
        <v>462</v>
      </c>
      <c r="E297" s="1217" t="s">
        <v>49</v>
      </c>
      <c r="F297" s="1217" t="s">
        <v>3626</v>
      </c>
      <c r="G297" s="1219">
        <v>22000</v>
      </c>
      <c r="H297" s="1449" t="s">
        <v>3063</v>
      </c>
      <c r="I297" s="1217" t="s">
        <v>3453</v>
      </c>
      <c r="J297" s="1238"/>
      <c r="K297" s="10" t="e">
        <f t="shared" ref="K297:K301" ca="1" si="77">_xludf.IFS(C297="成田机场",3000,C297="羽田机场",1200,D297="NearMe",1000,D297="VIP-limo",G297*0.12)</f>
        <v>#NAME?</v>
      </c>
      <c r="L297" s="10" t="e">
        <f ca="1">_xludf.IFS(C297="成田机场",4000,C297="羽田机场",1000,D297="VIP-limo",0)</f>
        <v>#NAME?</v>
      </c>
      <c r="M297" s="1239" t="e">
        <f ca="1">(15000-K297-L297)*0.7</f>
        <v>#NAME?</v>
      </c>
      <c r="N297" s="1239"/>
      <c r="O297" s="1237"/>
      <c r="P297" s="1239"/>
      <c r="Q297" s="1239"/>
      <c r="R297" s="1239"/>
      <c r="S297" s="1239"/>
      <c r="T297" s="1240" t="e">
        <f t="shared" ca="1" si="65"/>
        <v>#NAME?</v>
      </c>
      <c r="U297" s="1378" t="e">
        <f t="shared" ca="1" si="66"/>
        <v>#NAME?</v>
      </c>
      <c r="W297" s="1217" t="s">
        <v>108</v>
      </c>
      <c r="Y297" s="1217" t="s">
        <v>5148</v>
      </c>
    </row>
    <row r="298" spans="1:34" ht="18" hidden="1">
      <c r="A298" s="1450">
        <v>44879</v>
      </c>
      <c r="B298" s="1217" t="s">
        <v>3473</v>
      </c>
      <c r="C298" s="1217"/>
      <c r="D298" s="1217" t="s">
        <v>3570</v>
      </c>
      <c r="E298" s="1217" t="s">
        <v>52</v>
      </c>
      <c r="F298" s="1217" t="s">
        <v>3592</v>
      </c>
      <c r="G298" s="1219">
        <v>11000</v>
      </c>
      <c r="H298" s="1455" t="s">
        <v>3063</v>
      </c>
      <c r="I298" s="1217" t="s">
        <v>3453</v>
      </c>
      <c r="J298" s="1237"/>
      <c r="K298" s="10" t="e">
        <f t="shared" ca="1" si="77"/>
        <v>#NAME?</v>
      </c>
      <c r="M298" s="1239"/>
      <c r="N298" s="1239">
        <v>5300</v>
      </c>
      <c r="O298" s="1237"/>
      <c r="P298" s="1239"/>
      <c r="Q298" s="1239"/>
      <c r="R298" s="1239"/>
      <c r="S298" s="1239"/>
      <c r="T298" s="1240" t="e">
        <f t="shared" ca="1" si="65"/>
        <v>#NAME?</v>
      </c>
      <c r="U298" s="1378" t="e">
        <f t="shared" ca="1" si="66"/>
        <v>#NAME?</v>
      </c>
      <c r="V298" s="1256"/>
      <c r="W298" s="1217" t="s">
        <v>3572</v>
      </c>
      <c r="X298" s="1260"/>
      <c r="Y298" s="1217" t="s">
        <v>5149</v>
      </c>
      <c r="Z298" s="1260"/>
      <c r="AA298" s="1260"/>
      <c r="AB298" s="1260"/>
      <c r="AC298" s="1260"/>
      <c r="AD298" s="1260"/>
      <c r="AE298" s="1260"/>
      <c r="AF298" s="1260"/>
      <c r="AG298" s="1260"/>
      <c r="AH298" s="1260"/>
    </row>
    <row r="299" spans="1:34" ht="18" hidden="1">
      <c r="A299" s="1450">
        <v>44879</v>
      </c>
      <c r="B299" s="1217" t="s">
        <v>3473</v>
      </c>
      <c r="C299" s="1217"/>
      <c r="D299" s="1217" t="s">
        <v>3570</v>
      </c>
      <c r="E299" s="1217" t="s">
        <v>55</v>
      </c>
      <c r="F299" s="1217" t="s">
        <v>3512</v>
      </c>
      <c r="G299" s="1219">
        <v>11000</v>
      </c>
      <c r="H299" s="1449" t="s">
        <v>3063</v>
      </c>
      <c r="I299" s="1217" t="s">
        <v>3453</v>
      </c>
      <c r="J299" s="1237"/>
      <c r="K299" s="10" t="e">
        <f t="shared" ca="1" si="77"/>
        <v>#NAME?</v>
      </c>
      <c r="M299" s="1239"/>
      <c r="N299" s="1239">
        <v>5300</v>
      </c>
      <c r="O299" s="1237"/>
      <c r="P299" s="1239"/>
      <c r="Q299" s="1239"/>
      <c r="R299" s="1239"/>
      <c r="S299" s="1239"/>
      <c r="T299" s="1240" t="e">
        <f t="shared" ca="1" si="65"/>
        <v>#NAME?</v>
      </c>
      <c r="U299" s="1378" t="e">
        <f t="shared" ca="1" si="66"/>
        <v>#NAME?</v>
      </c>
      <c r="V299" s="1239"/>
      <c r="W299" s="1219" t="s">
        <v>3572</v>
      </c>
      <c r="X299" s="1239"/>
      <c r="Y299" s="1219" t="s">
        <v>5150</v>
      </c>
    </row>
    <row r="300" spans="1:34" ht="18" hidden="1">
      <c r="A300" s="1450">
        <v>44879</v>
      </c>
      <c r="B300" s="1217" t="s">
        <v>3473</v>
      </c>
      <c r="C300" s="1217"/>
      <c r="D300" s="1217" t="s">
        <v>3570</v>
      </c>
      <c r="E300" s="1217" t="s">
        <v>52</v>
      </c>
      <c r="F300" s="1217" t="s">
        <v>3592</v>
      </c>
      <c r="G300" s="1219">
        <v>11000</v>
      </c>
      <c r="H300" s="1449" t="s">
        <v>3063</v>
      </c>
      <c r="I300" s="1217" t="s">
        <v>3453</v>
      </c>
      <c r="J300" s="1237"/>
      <c r="K300" s="10" t="e">
        <f t="shared" ca="1" si="77"/>
        <v>#NAME?</v>
      </c>
      <c r="M300" s="1239"/>
      <c r="N300" s="1239">
        <v>5300</v>
      </c>
      <c r="O300" s="1237"/>
      <c r="P300" s="1239"/>
      <c r="Q300" s="1239"/>
      <c r="R300" s="1239"/>
      <c r="S300" s="1239"/>
      <c r="T300" s="1240" t="e">
        <f t="shared" ca="1" si="65"/>
        <v>#NAME?</v>
      </c>
      <c r="U300" s="1378" t="e">
        <f t="shared" ca="1" si="66"/>
        <v>#NAME?</v>
      </c>
      <c r="V300" s="1239"/>
      <c r="W300" s="1217" t="s">
        <v>3572</v>
      </c>
      <c r="Y300" s="1217" t="s">
        <v>5151</v>
      </c>
    </row>
    <row r="301" spans="1:34" ht="18" hidden="1">
      <c r="A301" s="1450">
        <v>44879</v>
      </c>
      <c r="B301" s="1217" t="s">
        <v>3473</v>
      </c>
      <c r="C301" s="1217"/>
      <c r="D301" s="1217" t="s">
        <v>3570</v>
      </c>
      <c r="E301" s="1217" t="s">
        <v>55</v>
      </c>
      <c r="F301" s="1217" t="s">
        <v>3512</v>
      </c>
      <c r="G301" s="1219">
        <v>11000</v>
      </c>
      <c r="H301" s="1449" t="s">
        <v>3063</v>
      </c>
      <c r="I301" s="1217" t="s">
        <v>3453</v>
      </c>
      <c r="J301" s="1237"/>
      <c r="K301" s="10" t="e">
        <f t="shared" ca="1" si="77"/>
        <v>#NAME?</v>
      </c>
      <c r="M301" s="1239"/>
      <c r="N301" s="1239">
        <v>5300</v>
      </c>
      <c r="O301" s="1237"/>
      <c r="P301" s="1239"/>
      <c r="Q301" s="1239"/>
      <c r="R301" s="1239"/>
      <c r="S301" s="1239"/>
      <c r="T301" s="1240" t="e">
        <f t="shared" ca="1" si="65"/>
        <v>#NAME?</v>
      </c>
      <c r="U301" s="1378" t="e">
        <f t="shared" ca="1" si="66"/>
        <v>#NAME?</v>
      </c>
      <c r="V301" s="1239"/>
      <c r="W301" s="1217" t="s">
        <v>3572</v>
      </c>
      <c r="Y301" s="1217" t="s">
        <v>5152</v>
      </c>
    </row>
    <row r="302" spans="1:34" ht="18" hidden="1">
      <c r="A302" s="1450">
        <v>44880</v>
      </c>
      <c r="B302" s="1217" t="s">
        <v>1170</v>
      </c>
      <c r="C302" s="1217" t="s">
        <v>3446</v>
      </c>
      <c r="D302" s="1217" t="s">
        <v>2499</v>
      </c>
      <c r="E302" s="1217" t="s">
        <v>55</v>
      </c>
      <c r="F302" s="1217" t="s">
        <v>3512</v>
      </c>
      <c r="G302" s="1219">
        <v>20000</v>
      </c>
      <c r="H302" s="1449" t="s">
        <v>3063</v>
      </c>
      <c r="I302" s="1217" t="s">
        <v>3453</v>
      </c>
      <c r="J302" s="1238"/>
      <c r="K302" s="10">
        <v>3000</v>
      </c>
      <c r="L302" s="10">
        <v>3900</v>
      </c>
      <c r="M302" s="1239"/>
      <c r="N302" s="1239">
        <v>4000</v>
      </c>
      <c r="O302" s="1237"/>
      <c r="P302" s="1239"/>
      <c r="Q302" s="1239"/>
      <c r="R302" s="1239"/>
      <c r="S302" s="1239"/>
      <c r="T302" s="1240">
        <f t="shared" si="65"/>
        <v>9100</v>
      </c>
      <c r="U302" s="1378">
        <f t="shared" si="66"/>
        <v>0.45500000000000002</v>
      </c>
      <c r="W302" s="1217" t="s">
        <v>3508</v>
      </c>
      <c r="Y302" s="1217" t="s">
        <v>5153</v>
      </c>
    </row>
    <row r="303" spans="1:34" ht="18" hidden="1">
      <c r="A303" s="1450">
        <v>44879</v>
      </c>
      <c r="B303" s="1217" t="s">
        <v>570</v>
      </c>
      <c r="C303" s="1217" t="s">
        <v>3456</v>
      </c>
      <c r="D303" s="1217" t="s">
        <v>255</v>
      </c>
      <c r="E303" s="1217" t="s">
        <v>3523</v>
      </c>
      <c r="F303" s="1217" t="s">
        <v>3524</v>
      </c>
      <c r="G303" s="1219">
        <v>25000</v>
      </c>
      <c r="H303" s="1449" t="s">
        <v>3063</v>
      </c>
      <c r="I303" s="1217" t="s">
        <v>3453</v>
      </c>
      <c r="J303" s="1237"/>
      <c r="K303" s="10" t="e">
        <f t="shared" ref="K303:K304" ca="1" si="78">_xludf.IFS(C303="成田机场",3000,C303="羽田机场",1200,D303="NearMe",1000,D303="VIP-limo",G303*0.12)</f>
        <v>#NAME?</v>
      </c>
      <c r="L303" s="10" t="e">
        <f t="shared" ref="L303:L304" ca="1" si="79">_xludf.IFS(C303="成田机场",4000,C303="羽田机场",1000,D303="VIP-limo",0)</f>
        <v>#NAME?</v>
      </c>
      <c r="M303" s="1239" t="e">
        <f ca="1">(16500-K303-L303)*0.7</f>
        <v>#NAME?</v>
      </c>
      <c r="N303" s="1239"/>
      <c r="O303" s="1237"/>
      <c r="P303" s="1239"/>
      <c r="Q303" s="1239"/>
      <c r="R303" s="1239"/>
      <c r="S303" s="1239"/>
      <c r="T303" s="1240" t="e">
        <f t="shared" ca="1" si="65"/>
        <v>#NAME?</v>
      </c>
      <c r="U303" s="1378" t="e">
        <f t="shared" ca="1" si="66"/>
        <v>#NAME?</v>
      </c>
      <c r="V303" s="1239"/>
      <c r="W303" s="1217" t="s">
        <v>107</v>
      </c>
      <c r="Y303" s="1217" t="s">
        <v>5154</v>
      </c>
    </row>
    <row r="304" spans="1:34" ht="18" hidden="1">
      <c r="A304" s="1450">
        <v>44879</v>
      </c>
      <c r="B304" s="1217" t="s">
        <v>570</v>
      </c>
      <c r="C304" s="1217" t="s">
        <v>3456</v>
      </c>
      <c r="D304" s="1217" t="s">
        <v>4010</v>
      </c>
      <c r="E304" s="1217" t="s">
        <v>8</v>
      </c>
      <c r="F304" s="1217" t="s">
        <v>3505</v>
      </c>
      <c r="G304" s="1219">
        <v>22000</v>
      </c>
      <c r="H304" s="1449" t="s">
        <v>3063</v>
      </c>
      <c r="I304" s="1217" t="s">
        <v>3453</v>
      </c>
      <c r="J304" s="1237"/>
      <c r="K304" s="10" t="e">
        <f t="shared" ca="1" si="78"/>
        <v>#NAME?</v>
      </c>
      <c r="L304" s="10" t="e">
        <f t="shared" ca="1" si="79"/>
        <v>#NAME?</v>
      </c>
      <c r="M304" s="1239"/>
      <c r="N304" s="1239">
        <v>5000</v>
      </c>
      <c r="O304" s="1237"/>
      <c r="P304" s="1239"/>
      <c r="Q304" s="1239"/>
      <c r="R304" s="1239"/>
      <c r="S304" s="1239"/>
      <c r="T304" s="1240" t="e">
        <f t="shared" ca="1" si="65"/>
        <v>#NAME?</v>
      </c>
      <c r="U304" s="1378" t="e">
        <f t="shared" ca="1" si="66"/>
        <v>#NAME?</v>
      </c>
      <c r="V304" s="1239"/>
      <c r="W304" s="1217" t="s">
        <v>108</v>
      </c>
      <c r="Y304" s="1217" t="s">
        <v>5155</v>
      </c>
    </row>
    <row r="305" spans="1:34" ht="18" hidden="1">
      <c r="A305" s="1450">
        <v>44880</v>
      </c>
      <c r="B305" s="1217" t="s">
        <v>3473</v>
      </c>
      <c r="C305" s="1217"/>
      <c r="D305" s="1217" t="s">
        <v>2499</v>
      </c>
      <c r="E305" s="1217" t="s">
        <v>52</v>
      </c>
      <c r="F305" s="1217" t="s">
        <v>3592</v>
      </c>
      <c r="G305" s="1219">
        <v>12000</v>
      </c>
      <c r="H305" s="1449" t="s">
        <v>3063</v>
      </c>
      <c r="I305" s="1217" t="s">
        <v>3453</v>
      </c>
      <c r="J305" s="1238"/>
      <c r="K305" s="10">
        <v>2400</v>
      </c>
      <c r="L305" s="10">
        <v>1000</v>
      </c>
      <c r="M305" s="1239"/>
      <c r="N305" s="1239">
        <v>3000</v>
      </c>
      <c r="O305" s="1237"/>
      <c r="P305" s="1239"/>
      <c r="Q305" s="1239"/>
      <c r="R305" s="1239"/>
      <c r="S305" s="1239"/>
      <c r="T305" s="1240">
        <f t="shared" si="65"/>
        <v>5600</v>
      </c>
      <c r="U305" s="1378">
        <f t="shared" si="66"/>
        <v>0.46666666666666667</v>
      </c>
      <c r="W305" s="1217" t="s">
        <v>3508</v>
      </c>
      <c r="Y305" s="1217" t="s">
        <v>5156</v>
      </c>
    </row>
    <row r="306" spans="1:34" ht="18" hidden="1">
      <c r="A306" s="1450">
        <v>44879</v>
      </c>
      <c r="B306" s="1217" t="s">
        <v>570</v>
      </c>
      <c r="C306" s="1217" t="s">
        <v>3446</v>
      </c>
      <c r="D306" s="1217" t="s">
        <v>3521</v>
      </c>
      <c r="E306" s="1217" t="s">
        <v>55</v>
      </c>
      <c r="F306" s="1217" t="s">
        <v>3512</v>
      </c>
      <c r="G306" s="1219">
        <v>10000</v>
      </c>
      <c r="H306" s="1449" t="s">
        <v>3063</v>
      </c>
      <c r="I306" s="1217" t="s">
        <v>3453</v>
      </c>
      <c r="J306" s="1237"/>
      <c r="K306" s="10" t="e">
        <f t="shared" ref="K306:K307" ca="1" si="80">_xludf.IFS(C306="成田机场",3000,C306="羽田机场",1200,D306="NearMe",1000,D306="VIP-limo",G306*0.12)</f>
        <v>#NAME?</v>
      </c>
      <c r="L306" s="10" t="e">
        <f t="shared" ref="L306:L307" ca="1" si="81">_xludf.IFS(C306="成田机场",4000,C306="羽田机场",1000,D306="VIP-limo",0)</f>
        <v>#NAME?</v>
      </c>
      <c r="M306" s="1239"/>
      <c r="N306" s="1239">
        <v>3000</v>
      </c>
      <c r="O306" s="1237"/>
      <c r="P306" s="1239"/>
      <c r="Q306" s="1239"/>
      <c r="R306" s="1239"/>
      <c r="S306" s="1239"/>
      <c r="T306" s="1240" t="e">
        <f t="shared" ca="1" si="65"/>
        <v>#NAME?</v>
      </c>
      <c r="U306" s="1378" t="e">
        <f t="shared" ca="1" si="66"/>
        <v>#NAME?</v>
      </c>
      <c r="V306" s="1239"/>
      <c r="W306" s="1217" t="s">
        <v>107</v>
      </c>
      <c r="Y306" s="1217" t="s">
        <v>5157</v>
      </c>
    </row>
    <row r="307" spans="1:34" ht="18" hidden="1">
      <c r="A307" s="1450">
        <v>44879</v>
      </c>
      <c r="B307" s="1217" t="s">
        <v>570</v>
      </c>
      <c r="C307" s="1217" t="s">
        <v>3446</v>
      </c>
      <c r="D307" s="1217" t="s">
        <v>4367</v>
      </c>
      <c r="E307" s="1217" t="s">
        <v>49</v>
      </c>
      <c r="F307" s="666" t="s">
        <v>3626</v>
      </c>
      <c r="G307" s="1219">
        <v>13000</v>
      </c>
      <c r="H307" s="1449" t="s">
        <v>3063</v>
      </c>
      <c r="I307" s="1217" t="s">
        <v>3453</v>
      </c>
      <c r="J307" s="1237"/>
      <c r="K307" s="10" t="e">
        <f t="shared" ca="1" si="80"/>
        <v>#NAME?</v>
      </c>
      <c r="L307" s="10" t="e">
        <f t="shared" ca="1" si="81"/>
        <v>#NAME?</v>
      </c>
      <c r="M307" s="1239" t="e">
        <f ca="1">(8500-K307-L307)*0.7</f>
        <v>#NAME?</v>
      </c>
      <c r="N307" s="1239"/>
      <c r="O307" s="1237"/>
      <c r="P307" s="1239"/>
      <c r="Q307" s="1239"/>
      <c r="R307" s="1239"/>
      <c r="S307" s="1239"/>
      <c r="T307" s="1240" t="e">
        <f t="shared" ca="1" si="65"/>
        <v>#NAME?</v>
      </c>
      <c r="U307" s="1378" t="e">
        <f t="shared" ca="1" si="66"/>
        <v>#NAME?</v>
      </c>
      <c r="V307" s="1239"/>
      <c r="W307" s="1217" t="s">
        <v>108</v>
      </c>
      <c r="Y307" s="1217" t="s">
        <v>5158</v>
      </c>
    </row>
    <row r="308" spans="1:34" ht="18">
      <c r="A308" s="1450">
        <v>44879</v>
      </c>
      <c r="B308" s="1217" t="s">
        <v>1906</v>
      </c>
      <c r="C308" s="1217"/>
      <c r="D308" s="1217" t="s">
        <v>1371</v>
      </c>
      <c r="E308" s="1217" t="s">
        <v>60</v>
      </c>
      <c r="F308" s="666" t="s">
        <v>4208</v>
      </c>
      <c r="G308" s="1219">
        <v>134000</v>
      </c>
      <c r="H308" s="1449" t="s">
        <v>3050</v>
      </c>
      <c r="I308" s="1217" t="s">
        <v>3453</v>
      </c>
      <c r="J308" s="1237"/>
      <c r="K308" s="1458">
        <v>9000</v>
      </c>
      <c r="L308" s="1458"/>
      <c r="M308" s="1459"/>
      <c r="N308" s="1239">
        <v>52200</v>
      </c>
      <c r="O308" s="1237"/>
      <c r="P308" s="1239"/>
      <c r="Q308" s="1239"/>
      <c r="R308" s="1239"/>
      <c r="S308" s="1239"/>
      <c r="T308" s="1240">
        <f t="shared" si="65"/>
        <v>72800</v>
      </c>
      <c r="U308" s="1378">
        <f t="shared" si="66"/>
        <v>0.54328358208955219</v>
      </c>
      <c r="V308" s="1239"/>
      <c r="W308" s="1217" t="s">
        <v>1540</v>
      </c>
      <c r="Y308" s="1217" t="s">
        <v>5159</v>
      </c>
    </row>
    <row r="309" spans="1:34" ht="18" hidden="1">
      <c r="A309" s="1450">
        <v>44879</v>
      </c>
      <c r="B309" s="1217" t="s">
        <v>570</v>
      </c>
      <c r="C309" s="1217" t="s">
        <v>3446</v>
      </c>
      <c r="D309" s="1217" t="s">
        <v>3579</v>
      </c>
      <c r="E309" s="1217" t="s">
        <v>92</v>
      </c>
      <c r="F309" s="1261" t="s">
        <v>3657</v>
      </c>
      <c r="G309" s="1219">
        <v>15000</v>
      </c>
      <c r="H309" s="1449" t="s">
        <v>3063</v>
      </c>
      <c r="I309" s="1217" t="s">
        <v>3453</v>
      </c>
      <c r="J309" s="1237"/>
      <c r="K309" s="10" t="e">
        <f t="shared" ref="K309:K314" ca="1" si="82">_xludf.IFS(C309="成田机场",3000,C309="羽田机场",1200,D309="NearMe",1000,D309="VIP-limo",G309*0.12)</f>
        <v>#NAME?</v>
      </c>
      <c r="L309" s="10" t="e">
        <f t="shared" ref="L309:L314" ca="1" si="83">_xludf.IFS(C309="成田机场",4000,C309="羽田机场",1000,D309="VIP-limo",0)</f>
        <v>#NAME?</v>
      </c>
      <c r="M309" s="1239" t="e">
        <f t="shared" ref="M309:M310" ca="1" si="84">(8500-K309-L309)*0.7</f>
        <v>#NAME?</v>
      </c>
      <c r="N309" s="1239"/>
      <c r="O309" s="1237"/>
      <c r="P309" s="1239"/>
      <c r="Q309" s="1239"/>
      <c r="R309" s="1239"/>
      <c r="S309" s="1239"/>
      <c r="T309" s="1240" t="e">
        <f t="shared" ca="1" si="65"/>
        <v>#NAME?</v>
      </c>
      <c r="U309" s="1378" t="e">
        <f t="shared" ca="1" si="66"/>
        <v>#NAME?</v>
      </c>
      <c r="V309" s="1239"/>
      <c r="W309" s="1217" t="s">
        <v>27</v>
      </c>
      <c r="Y309" s="1217" t="s">
        <v>5160</v>
      </c>
    </row>
    <row r="310" spans="1:34" ht="18" hidden="1">
      <c r="A310" s="1450">
        <v>44879</v>
      </c>
      <c r="B310" s="1217" t="s">
        <v>570</v>
      </c>
      <c r="C310" s="1217" t="s">
        <v>3446</v>
      </c>
      <c r="D310" s="1217" t="s">
        <v>3579</v>
      </c>
      <c r="E310" s="1217" t="s">
        <v>92</v>
      </c>
      <c r="F310" s="1217" t="s">
        <v>3657</v>
      </c>
      <c r="G310" s="1219">
        <v>15000</v>
      </c>
      <c r="H310" s="1449" t="s">
        <v>3063</v>
      </c>
      <c r="I310" s="1217" t="s">
        <v>3453</v>
      </c>
      <c r="J310" s="1237"/>
      <c r="K310" s="10" t="e">
        <f t="shared" ca="1" si="82"/>
        <v>#NAME?</v>
      </c>
      <c r="L310" s="10" t="e">
        <f t="shared" ca="1" si="83"/>
        <v>#NAME?</v>
      </c>
      <c r="M310" s="1239" t="e">
        <f t="shared" ca="1" si="84"/>
        <v>#NAME?</v>
      </c>
      <c r="N310" s="1239"/>
      <c r="O310" s="1237"/>
      <c r="P310" s="1239">
        <v>1650</v>
      </c>
      <c r="Q310" s="1239"/>
      <c r="R310" s="1239"/>
      <c r="S310" s="1239"/>
      <c r="T310" s="1240" t="e">
        <f t="shared" ca="1" si="65"/>
        <v>#NAME?</v>
      </c>
      <c r="U310" s="1378" t="e">
        <f t="shared" ca="1" si="66"/>
        <v>#NAME?</v>
      </c>
      <c r="V310" s="1239"/>
      <c r="W310" s="1217" t="s">
        <v>27</v>
      </c>
      <c r="Y310" s="1217" t="s">
        <v>5161</v>
      </c>
    </row>
    <row r="311" spans="1:34" ht="18" hidden="1">
      <c r="A311" s="1450">
        <v>44881</v>
      </c>
      <c r="B311" s="1217" t="s">
        <v>570</v>
      </c>
      <c r="C311" s="1217" t="s">
        <v>3456</v>
      </c>
      <c r="D311" s="1217" t="s">
        <v>3452</v>
      </c>
      <c r="E311" s="1217" t="s">
        <v>2285</v>
      </c>
      <c r="F311" s="1217" t="s">
        <v>3657</v>
      </c>
      <c r="G311" s="1219">
        <v>50000</v>
      </c>
      <c r="H311" s="1449" t="s">
        <v>3063</v>
      </c>
      <c r="I311" s="1217" t="s">
        <v>3453</v>
      </c>
      <c r="J311" s="1238"/>
      <c r="K311" s="10" t="e">
        <f t="shared" ca="1" si="82"/>
        <v>#NAME?</v>
      </c>
      <c r="L311" s="10" t="e">
        <f t="shared" ca="1" si="83"/>
        <v>#NAME?</v>
      </c>
      <c r="M311" s="1239"/>
      <c r="N311" s="1239">
        <v>16500</v>
      </c>
      <c r="O311" s="1237"/>
      <c r="P311" s="1239"/>
      <c r="Q311" s="1239"/>
      <c r="R311" s="1239"/>
      <c r="S311" s="1239"/>
      <c r="T311" s="1240" t="e">
        <f t="shared" ca="1" si="65"/>
        <v>#NAME?</v>
      </c>
      <c r="U311" s="1378" t="e">
        <f t="shared" ca="1" si="66"/>
        <v>#NAME?</v>
      </c>
      <c r="W311" s="1217" t="s">
        <v>3508</v>
      </c>
      <c r="Y311" s="1217" t="s">
        <v>5162</v>
      </c>
    </row>
    <row r="312" spans="1:34" ht="18" hidden="1">
      <c r="A312" s="1450">
        <v>44879</v>
      </c>
      <c r="B312" s="1217" t="s">
        <v>570</v>
      </c>
      <c r="C312" s="1217" t="s">
        <v>3446</v>
      </c>
      <c r="D312" s="1217" t="s">
        <v>3579</v>
      </c>
      <c r="E312" s="1217" t="s">
        <v>3079</v>
      </c>
      <c r="F312" s="1217" t="s">
        <v>3517</v>
      </c>
      <c r="G312" s="1219">
        <v>15000</v>
      </c>
      <c r="H312" s="1449" t="s">
        <v>3063</v>
      </c>
      <c r="I312" s="1217" t="s">
        <v>3453</v>
      </c>
      <c r="J312" s="1238"/>
      <c r="K312" s="10" t="e">
        <f t="shared" ca="1" si="82"/>
        <v>#NAME?</v>
      </c>
      <c r="L312" s="10" t="e">
        <f t="shared" ca="1" si="83"/>
        <v>#NAME?</v>
      </c>
      <c r="M312" s="1239"/>
      <c r="N312" s="1239">
        <v>3000</v>
      </c>
      <c r="O312" s="1237"/>
      <c r="P312" s="1239"/>
      <c r="Q312" s="1239"/>
      <c r="R312" s="1239"/>
      <c r="S312" s="1239"/>
      <c r="T312" s="1240" t="e">
        <f t="shared" ca="1" si="65"/>
        <v>#NAME?</v>
      </c>
      <c r="U312" s="1378" t="e">
        <f t="shared" ca="1" si="66"/>
        <v>#NAME?</v>
      </c>
      <c r="W312" s="1217" t="s">
        <v>27</v>
      </c>
      <c r="Y312" s="1217" t="s">
        <v>5163</v>
      </c>
    </row>
    <row r="313" spans="1:34" ht="18" hidden="1">
      <c r="A313" s="1454">
        <v>44879</v>
      </c>
      <c r="B313" s="1246" t="s">
        <v>570</v>
      </c>
      <c r="C313" s="1246" t="s">
        <v>3446</v>
      </c>
      <c r="D313" s="1246" t="s">
        <v>3579</v>
      </c>
      <c r="E313" s="1246" t="s">
        <v>86</v>
      </c>
      <c r="F313" s="1345" t="s">
        <v>3463</v>
      </c>
      <c r="G313" s="1248">
        <v>15000</v>
      </c>
      <c r="H313" s="1455" t="s">
        <v>3063</v>
      </c>
      <c r="I313" s="1246" t="s">
        <v>3453</v>
      </c>
      <c r="J313" s="1255"/>
      <c r="K313" s="1260" t="e">
        <f t="shared" ca="1" si="82"/>
        <v>#NAME?</v>
      </c>
      <c r="L313" s="1260" t="e">
        <f t="shared" ca="1" si="83"/>
        <v>#NAME?</v>
      </c>
      <c r="M313" s="1256"/>
      <c r="N313" s="1256">
        <v>3000</v>
      </c>
      <c r="O313" s="1255"/>
      <c r="P313" s="1256">
        <v>750</v>
      </c>
      <c r="Q313" s="1256"/>
      <c r="R313" s="1256"/>
      <c r="S313" s="1256"/>
      <c r="T313" s="1257" t="e">
        <f t="shared" ca="1" si="65"/>
        <v>#NAME?</v>
      </c>
      <c r="U313" s="1387" t="e">
        <f t="shared" ca="1" si="66"/>
        <v>#NAME?</v>
      </c>
      <c r="V313" s="1256"/>
      <c r="W313" s="1246" t="s">
        <v>27</v>
      </c>
      <c r="X313" s="1260"/>
      <c r="Y313" s="1246" t="s">
        <v>5164</v>
      </c>
      <c r="Z313" s="1260"/>
      <c r="AA313" s="1260"/>
      <c r="AB313" s="1260"/>
      <c r="AC313" s="1260"/>
      <c r="AD313" s="1260"/>
      <c r="AE313" s="1260"/>
      <c r="AF313" s="1260"/>
      <c r="AG313" s="1260"/>
      <c r="AH313" s="1260"/>
    </row>
    <row r="314" spans="1:34" ht="18" hidden="1">
      <c r="A314" s="1450">
        <v>44880</v>
      </c>
      <c r="B314" s="1217" t="s">
        <v>1170</v>
      </c>
      <c r="C314" s="1217" t="s">
        <v>3456</v>
      </c>
      <c r="D314" s="1217" t="s">
        <v>3521</v>
      </c>
      <c r="E314" s="1217" t="s">
        <v>49</v>
      </c>
      <c r="F314" s="1217" t="s">
        <v>3486</v>
      </c>
      <c r="G314" s="1219">
        <v>15000</v>
      </c>
      <c r="H314" s="1449" t="s">
        <v>3063</v>
      </c>
      <c r="I314" s="1217" t="s">
        <v>3453</v>
      </c>
      <c r="J314" s="1237"/>
      <c r="K314" s="10" t="e">
        <f t="shared" ca="1" si="82"/>
        <v>#NAME?</v>
      </c>
      <c r="L314" s="10" t="e">
        <f t="shared" ca="1" si="83"/>
        <v>#NAME?</v>
      </c>
      <c r="M314" s="1239" t="e">
        <f ca="1">(G314-K314-L314)*0.7</f>
        <v>#NAME?</v>
      </c>
      <c r="N314" s="1239"/>
      <c r="O314" s="1237"/>
      <c r="P314" s="1239"/>
      <c r="Q314" s="1239"/>
      <c r="R314" s="1239"/>
      <c r="S314" s="1239"/>
      <c r="T314" s="1240" t="e">
        <f t="shared" ca="1" si="65"/>
        <v>#NAME?</v>
      </c>
      <c r="U314" s="1378" t="e">
        <f t="shared" ca="1" si="66"/>
        <v>#NAME?</v>
      </c>
      <c r="V314" s="1239"/>
      <c r="W314" s="1217" t="s">
        <v>107</v>
      </c>
      <c r="Y314" s="1217" t="s">
        <v>5165</v>
      </c>
    </row>
    <row r="315" spans="1:34" ht="18" hidden="1">
      <c r="A315" s="1450">
        <v>44880</v>
      </c>
      <c r="B315" s="1217" t="s">
        <v>1170</v>
      </c>
      <c r="C315" s="1217" t="s">
        <v>3456</v>
      </c>
      <c r="D315" s="1217" t="s">
        <v>3521</v>
      </c>
      <c r="E315" s="1217" t="s">
        <v>2285</v>
      </c>
      <c r="F315" s="1217" t="s">
        <v>3492</v>
      </c>
      <c r="G315" s="1219">
        <v>15000</v>
      </c>
      <c r="H315" s="1449" t="s">
        <v>3063</v>
      </c>
      <c r="I315" s="1217" t="s">
        <v>3453</v>
      </c>
      <c r="J315" s="1237"/>
      <c r="M315" s="1239">
        <f t="shared" ref="M315:M316" si="85">(18000-K315-L315)*0.7</f>
        <v>12600</v>
      </c>
      <c r="N315" s="1239"/>
      <c r="O315" s="1237"/>
      <c r="P315" s="1239"/>
      <c r="Q315" s="1239"/>
      <c r="R315" s="1239"/>
      <c r="S315" s="1239"/>
      <c r="T315" s="1240">
        <f t="shared" si="65"/>
        <v>2400</v>
      </c>
      <c r="U315" s="1378">
        <f t="shared" si="66"/>
        <v>0.16</v>
      </c>
      <c r="V315" s="1239"/>
      <c r="W315" s="1217" t="s">
        <v>107</v>
      </c>
      <c r="Y315" s="1217" t="s">
        <v>5166</v>
      </c>
    </row>
    <row r="316" spans="1:34" ht="18">
      <c r="A316" s="1450">
        <v>44880</v>
      </c>
      <c r="B316" s="1217" t="s">
        <v>1170</v>
      </c>
      <c r="C316" s="1217" t="s">
        <v>3456</v>
      </c>
      <c r="D316" s="1217" t="s">
        <v>3503</v>
      </c>
      <c r="E316" s="1217" t="s">
        <v>2285</v>
      </c>
      <c r="F316" s="1217" t="s">
        <v>3492</v>
      </c>
      <c r="G316" s="1219">
        <v>16000</v>
      </c>
      <c r="H316" s="1449" t="s">
        <v>3063</v>
      </c>
      <c r="I316" s="1217" t="s">
        <v>3453</v>
      </c>
      <c r="J316" s="1238"/>
      <c r="M316" s="1239">
        <f t="shared" si="85"/>
        <v>12600</v>
      </c>
      <c r="N316" s="1239"/>
      <c r="O316" s="1237"/>
      <c r="P316" s="1239"/>
      <c r="Q316" s="1239"/>
      <c r="R316" s="1239"/>
      <c r="S316" s="1239"/>
      <c r="T316" s="1240">
        <f t="shared" si="65"/>
        <v>3400</v>
      </c>
      <c r="U316" s="1378">
        <f t="shared" si="66"/>
        <v>0.21249999999999999</v>
      </c>
      <c r="W316" s="1217" t="s">
        <v>1540</v>
      </c>
      <c r="Y316" s="1217" t="s">
        <v>5167</v>
      </c>
    </row>
    <row r="317" spans="1:34" ht="18" hidden="1">
      <c r="A317" s="1450">
        <v>44880</v>
      </c>
      <c r="B317" s="1217" t="s">
        <v>1170</v>
      </c>
      <c r="C317" s="1217" t="s">
        <v>3456</v>
      </c>
      <c r="D317" s="1217" t="s">
        <v>3481</v>
      </c>
      <c r="E317" s="1217" t="s">
        <v>40</v>
      </c>
      <c r="F317" s="1217" t="s">
        <v>3449</v>
      </c>
      <c r="G317" s="1219">
        <v>16900</v>
      </c>
      <c r="H317" s="1449" t="s">
        <v>3063</v>
      </c>
      <c r="I317" s="1217" t="s">
        <v>3453</v>
      </c>
      <c r="J317" s="1237"/>
      <c r="K317" s="10" t="e">
        <f t="shared" ref="K317:K332" ca="1" si="86">_xludf.IFS(C317="成田机场",3000,C317="羽田机场",1200,D317="NearMe",1000,D317="VIP-limo",G317*0.12)</f>
        <v>#NAME?</v>
      </c>
      <c r="L317" s="10" t="e">
        <f t="shared" ref="L317:L323" ca="1" si="87">_xludf.IFS(C317="成田机场",4000,C317="羽田机场",1000,D317="VIP-limo",0)</f>
        <v>#NAME?</v>
      </c>
      <c r="M317" s="1239" t="e">
        <f ca="1">(15000-K317-L317)*0.7</f>
        <v>#NAME?</v>
      </c>
      <c r="N317" s="1239"/>
      <c r="O317" s="1237"/>
      <c r="P317" s="1239"/>
      <c r="Q317" s="1239"/>
      <c r="R317" s="1239"/>
      <c r="S317" s="1239"/>
      <c r="T317" s="1240" t="e">
        <f t="shared" ca="1" si="65"/>
        <v>#NAME?</v>
      </c>
      <c r="U317" s="1378" t="e">
        <f t="shared" ca="1" si="66"/>
        <v>#NAME?</v>
      </c>
      <c r="V317" s="1239"/>
      <c r="W317" s="1217" t="s">
        <v>27</v>
      </c>
      <c r="Y317" s="1217" t="s">
        <v>5168</v>
      </c>
    </row>
    <row r="318" spans="1:34" ht="18" hidden="1">
      <c r="A318" s="1450">
        <v>44880</v>
      </c>
      <c r="B318" s="1217" t="s">
        <v>1906</v>
      </c>
      <c r="C318" s="1217"/>
      <c r="D318" s="1217" t="s">
        <v>3919</v>
      </c>
      <c r="E318" s="1217" t="s">
        <v>1798</v>
      </c>
      <c r="F318" s="1217" t="s">
        <v>3629</v>
      </c>
      <c r="G318" s="1219">
        <v>24000</v>
      </c>
      <c r="H318" s="1449" t="s">
        <v>3063</v>
      </c>
      <c r="I318" s="1217" t="s">
        <v>3453</v>
      </c>
      <c r="J318" s="1237"/>
      <c r="K318" s="10" t="e">
        <f t="shared" ca="1" si="86"/>
        <v>#NAME?</v>
      </c>
      <c r="L318" s="10" t="e">
        <f t="shared" ca="1" si="87"/>
        <v>#NAME?</v>
      </c>
      <c r="M318" s="1239" t="e">
        <f ca="1">(G318-K318-L318)*0.7</f>
        <v>#NAME?</v>
      </c>
      <c r="N318" s="1239"/>
      <c r="O318" s="1237"/>
      <c r="P318" s="1239"/>
      <c r="Q318" s="1239"/>
      <c r="R318" s="1239"/>
      <c r="S318" s="1239"/>
      <c r="T318" s="1240" t="e">
        <f t="shared" ca="1" si="65"/>
        <v>#NAME?</v>
      </c>
      <c r="U318" s="1378" t="e">
        <f t="shared" ca="1" si="66"/>
        <v>#NAME?</v>
      </c>
      <c r="V318" s="1239"/>
      <c r="W318" s="1217" t="s">
        <v>27</v>
      </c>
      <c r="Y318" s="1217" t="s">
        <v>5169</v>
      </c>
    </row>
    <row r="319" spans="1:34" ht="18" hidden="1">
      <c r="A319" s="1450">
        <v>44880</v>
      </c>
      <c r="B319" s="1217" t="s">
        <v>1906</v>
      </c>
      <c r="C319" s="1217"/>
      <c r="D319" s="1217" t="s">
        <v>3919</v>
      </c>
      <c r="E319" s="1217" t="s">
        <v>2979</v>
      </c>
      <c r="F319" s="1217" t="s">
        <v>3501</v>
      </c>
      <c r="G319" s="1219">
        <v>36000</v>
      </c>
      <c r="H319" s="1449" t="s">
        <v>3063</v>
      </c>
      <c r="I319" s="1217" t="s">
        <v>3453</v>
      </c>
      <c r="J319" s="1237"/>
      <c r="K319" s="10" t="e">
        <f t="shared" ca="1" si="86"/>
        <v>#NAME?</v>
      </c>
      <c r="L319" s="10" t="e">
        <f t="shared" ca="1" si="87"/>
        <v>#NAME?</v>
      </c>
      <c r="M319" s="1239"/>
      <c r="N319" s="1239">
        <v>22100</v>
      </c>
      <c r="O319" s="1237"/>
      <c r="P319" s="1239"/>
      <c r="Q319" s="1239"/>
      <c r="R319" s="1239"/>
      <c r="S319" s="1239"/>
      <c r="T319" s="1240" t="e">
        <f t="shared" ca="1" si="65"/>
        <v>#NAME?</v>
      </c>
      <c r="U319" s="1378" t="e">
        <f t="shared" ca="1" si="66"/>
        <v>#NAME?</v>
      </c>
      <c r="V319" s="1239"/>
      <c r="W319" s="1217" t="s">
        <v>27</v>
      </c>
      <c r="Y319" s="1217" t="s">
        <v>5170</v>
      </c>
    </row>
    <row r="320" spans="1:34" ht="18" hidden="1">
      <c r="A320" s="1450">
        <v>44880</v>
      </c>
      <c r="B320" s="1217" t="s">
        <v>1170</v>
      </c>
      <c r="C320" s="1217" t="s">
        <v>3456</v>
      </c>
      <c r="D320" s="1217" t="s">
        <v>3521</v>
      </c>
      <c r="E320" s="1217" t="s">
        <v>55</v>
      </c>
      <c r="F320" s="1217" t="s">
        <v>3512</v>
      </c>
      <c r="G320" s="1219">
        <v>15000</v>
      </c>
      <c r="H320" s="1449" t="s">
        <v>3063</v>
      </c>
      <c r="I320" s="1217" t="s">
        <v>3453</v>
      </c>
      <c r="J320" s="1237"/>
      <c r="K320" s="10" t="e">
        <f t="shared" ca="1" si="86"/>
        <v>#NAME?</v>
      </c>
      <c r="L320" s="10" t="e">
        <f t="shared" ca="1" si="87"/>
        <v>#NAME?</v>
      </c>
      <c r="M320" s="1239"/>
      <c r="N320" s="1239">
        <v>4000</v>
      </c>
      <c r="O320" s="1237"/>
      <c r="P320" s="1239"/>
      <c r="Q320" s="1239"/>
      <c r="R320" s="1239"/>
      <c r="S320" s="1239"/>
      <c r="T320" s="1240" t="e">
        <f t="shared" ca="1" si="65"/>
        <v>#NAME?</v>
      </c>
      <c r="U320" s="1378" t="e">
        <f t="shared" ca="1" si="66"/>
        <v>#NAME?</v>
      </c>
      <c r="V320" s="1239"/>
      <c r="W320" s="1217" t="s">
        <v>107</v>
      </c>
      <c r="Y320" s="1217" t="s">
        <v>5171</v>
      </c>
    </row>
    <row r="321" spans="1:34" ht="18" hidden="1">
      <c r="A321" s="1450">
        <v>44880</v>
      </c>
      <c r="B321" s="1217" t="s">
        <v>1170</v>
      </c>
      <c r="C321" s="1217" t="s">
        <v>3456</v>
      </c>
      <c r="D321" s="1217" t="s">
        <v>3521</v>
      </c>
      <c r="E321" s="1217" t="s">
        <v>52</v>
      </c>
      <c r="F321" s="1217" t="s">
        <v>3592</v>
      </c>
      <c r="G321" s="1219">
        <v>15000</v>
      </c>
      <c r="H321" s="1449" t="s">
        <v>3063</v>
      </c>
      <c r="I321" s="1217" t="s">
        <v>3453</v>
      </c>
      <c r="J321" s="1237"/>
      <c r="K321" s="10" t="e">
        <f t="shared" ca="1" si="86"/>
        <v>#NAME?</v>
      </c>
      <c r="L321" s="10" t="e">
        <f t="shared" ca="1" si="87"/>
        <v>#NAME?</v>
      </c>
      <c r="M321" s="1239"/>
      <c r="N321" s="1239">
        <v>4000</v>
      </c>
      <c r="O321" s="1237"/>
      <c r="P321" s="1239"/>
      <c r="Q321" s="1239"/>
      <c r="R321" s="1239"/>
      <c r="S321" s="1239"/>
      <c r="T321" s="1240" t="e">
        <f t="shared" ca="1" si="65"/>
        <v>#NAME?</v>
      </c>
      <c r="U321" s="1378" t="e">
        <f t="shared" ca="1" si="66"/>
        <v>#NAME?</v>
      </c>
      <c r="V321" s="1239"/>
      <c r="W321" s="1217" t="s">
        <v>107</v>
      </c>
      <c r="Y321" s="1217" t="s">
        <v>5172</v>
      </c>
    </row>
    <row r="322" spans="1:34" ht="18" hidden="1">
      <c r="A322" s="1450">
        <v>44880</v>
      </c>
      <c r="B322" s="1217" t="s">
        <v>1906</v>
      </c>
      <c r="C322" s="1217"/>
      <c r="D322" s="1217" t="s">
        <v>3919</v>
      </c>
      <c r="E322" s="1217" t="s">
        <v>45</v>
      </c>
      <c r="F322" s="1217" t="s">
        <v>3515</v>
      </c>
      <c r="G322" s="1219">
        <v>26400</v>
      </c>
      <c r="H322" s="1449" t="s">
        <v>3063</v>
      </c>
      <c r="I322" s="1217" t="s">
        <v>3453</v>
      </c>
      <c r="J322" s="1237"/>
      <c r="K322" s="10" t="e">
        <f t="shared" ca="1" si="86"/>
        <v>#NAME?</v>
      </c>
      <c r="L322" s="10" t="e">
        <f t="shared" ca="1" si="87"/>
        <v>#NAME?</v>
      </c>
      <c r="M322" s="1239"/>
      <c r="N322" s="1239">
        <v>15600</v>
      </c>
      <c r="O322" s="1237"/>
      <c r="P322" s="1239"/>
      <c r="Q322" s="1239"/>
      <c r="R322" s="1239"/>
      <c r="S322" s="1239"/>
      <c r="T322" s="1240" t="e">
        <f t="shared" ca="1" si="65"/>
        <v>#NAME?</v>
      </c>
      <c r="U322" s="1378" t="e">
        <f t="shared" ca="1" si="66"/>
        <v>#NAME?</v>
      </c>
      <c r="V322" s="1239"/>
      <c r="W322" s="1217" t="s">
        <v>27</v>
      </c>
      <c r="Y322" s="1217" t="s">
        <v>5173</v>
      </c>
    </row>
    <row r="323" spans="1:34" ht="18">
      <c r="A323" s="1450">
        <v>44880</v>
      </c>
      <c r="B323" s="1217" t="s">
        <v>570</v>
      </c>
      <c r="C323" s="1217" t="s">
        <v>3456</v>
      </c>
      <c r="D323" s="1217" t="s">
        <v>3503</v>
      </c>
      <c r="E323" s="1217" t="s">
        <v>34</v>
      </c>
      <c r="F323" s="1217" t="s">
        <v>3457</v>
      </c>
      <c r="G323" s="1219">
        <v>20000</v>
      </c>
      <c r="H323" s="1449" t="s">
        <v>3063</v>
      </c>
      <c r="I323" s="1217" t="s">
        <v>3453</v>
      </c>
      <c r="J323" s="1237"/>
      <c r="K323" s="10" t="e">
        <f t="shared" ca="1" si="86"/>
        <v>#NAME?</v>
      </c>
      <c r="L323" s="10" t="e">
        <f t="shared" ca="1" si="87"/>
        <v>#NAME?</v>
      </c>
      <c r="M323" s="1239">
        <v>5600</v>
      </c>
      <c r="N323" s="1239"/>
      <c r="O323" s="1237"/>
      <c r="P323" s="1239"/>
      <c r="Q323" s="1239"/>
      <c r="R323" s="1239"/>
      <c r="S323" s="1239"/>
      <c r="T323" s="1240" t="e">
        <f t="shared" ca="1" si="65"/>
        <v>#NAME?</v>
      </c>
      <c r="U323" s="1378" t="e">
        <f t="shared" ca="1" si="66"/>
        <v>#NAME?</v>
      </c>
      <c r="V323" s="1239"/>
      <c r="W323" s="1217" t="s">
        <v>1540</v>
      </c>
      <c r="Y323" s="1217" t="s">
        <v>5174</v>
      </c>
    </row>
    <row r="324" spans="1:34" ht="18" hidden="1">
      <c r="A324" s="1450">
        <v>44880</v>
      </c>
      <c r="B324" s="1217" t="s">
        <v>3473</v>
      </c>
      <c r="C324" s="1217"/>
      <c r="D324" s="1217" t="s">
        <v>3570</v>
      </c>
      <c r="E324" s="1217" t="s">
        <v>86</v>
      </c>
      <c r="F324" s="1217" t="s">
        <v>3463</v>
      </c>
      <c r="G324" s="1219">
        <v>8500</v>
      </c>
      <c r="H324" s="1449" t="s">
        <v>3063</v>
      </c>
      <c r="I324" s="1217" t="s">
        <v>3453</v>
      </c>
      <c r="J324" s="1237"/>
      <c r="K324" s="10" t="e">
        <f t="shared" ca="1" si="86"/>
        <v>#NAME?</v>
      </c>
      <c r="M324" s="1239"/>
      <c r="N324" s="1239">
        <v>4300</v>
      </c>
      <c r="O324" s="1237"/>
      <c r="P324" s="1239"/>
      <c r="Q324" s="1239"/>
      <c r="R324" s="1239"/>
      <c r="S324" s="1239"/>
      <c r="T324" s="1240" t="e">
        <f t="shared" ca="1" si="65"/>
        <v>#NAME?</v>
      </c>
      <c r="U324" s="1378" t="e">
        <f t="shared" ca="1" si="66"/>
        <v>#NAME?</v>
      </c>
      <c r="V324" s="1239"/>
      <c r="W324" s="1217" t="s">
        <v>3572</v>
      </c>
      <c r="Y324" s="1217" t="s">
        <v>5175</v>
      </c>
    </row>
    <row r="325" spans="1:34" ht="18" hidden="1">
      <c r="A325" s="1450">
        <v>44880</v>
      </c>
      <c r="B325" s="1217" t="s">
        <v>3473</v>
      </c>
      <c r="C325" s="1217"/>
      <c r="D325" s="1217" t="s">
        <v>3570</v>
      </c>
      <c r="E325" s="1217" t="s">
        <v>86</v>
      </c>
      <c r="F325" s="1217" t="s">
        <v>3463</v>
      </c>
      <c r="G325" s="1219">
        <v>8500</v>
      </c>
      <c r="H325" s="1449" t="s">
        <v>3063</v>
      </c>
      <c r="I325" s="1217" t="s">
        <v>3453</v>
      </c>
      <c r="J325" s="1238"/>
      <c r="K325" s="10" t="e">
        <f t="shared" ca="1" si="86"/>
        <v>#NAME?</v>
      </c>
      <c r="M325" s="1239"/>
      <c r="N325" s="1239">
        <v>4300</v>
      </c>
      <c r="O325" s="1237"/>
      <c r="P325" s="1239"/>
      <c r="Q325" s="1239"/>
      <c r="R325" s="1239"/>
      <c r="S325" s="1239"/>
      <c r="T325" s="1240" t="e">
        <f t="shared" ca="1" si="65"/>
        <v>#NAME?</v>
      </c>
      <c r="U325" s="1378" t="e">
        <f t="shared" ca="1" si="66"/>
        <v>#NAME?</v>
      </c>
      <c r="V325" s="1260"/>
      <c r="W325" s="1217" t="s">
        <v>3572</v>
      </c>
      <c r="X325" s="1260"/>
      <c r="Y325" s="1217" t="s">
        <v>5176</v>
      </c>
      <c r="Z325" s="1260"/>
      <c r="AA325" s="1260"/>
      <c r="AB325" s="1260"/>
      <c r="AC325" s="1260"/>
      <c r="AD325" s="1260"/>
      <c r="AE325" s="1260"/>
      <c r="AF325" s="1260"/>
      <c r="AG325" s="1260"/>
      <c r="AH325" s="1260"/>
    </row>
    <row r="326" spans="1:34" ht="18" hidden="1">
      <c r="A326" s="1450">
        <v>44880</v>
      </c>
      <c r="B326" s="1217" t="s">
        <v>3473</v>
      </c>
      <c r="C326" s="1217"/>
      <c r="D326" s="1217" t="s">
        <v>3570</v>
      </c>
      <c r="E326" s="1217" t="s">
        <v>52</v>
      </c>
      <c r="F326" s="1217" t="s">
        <v>3592</v>
      </c>
      <c r="G326" s="1219">
        <v>11000</v>
      </c>
      <c r="H326" s="1449" t="s">
        <v>3063</v>
      </c>
      <c r="I326" s="1217" t="s">
        <v>3453</v>
      </c>
      <c r="J326" s="1237"/>
      <c r="K326" s="10" t="e">
        <f t="shared" ca="1" si="86"/>
        <v>#NAME?</v>
      </c>
      <c r="M326" s="1239"/>
      <c r="N326" s="1239">
        <v>5300</v>
      </c>
      <c r="O326" s="1237"/>
      <c r="P326" s="1239"/>
      <c r="Q326" s="1239"/>
      <c r="R326" s="1239"/>
      <c r="S326" s="1239"/>
      <c r="T326" s="1240" t="e">
        <f t="shared" ca="1" si="65"/>
        <v>#NAME?</v>
      </c>
      <c r="U326" s="1378" t="e">
        <f t="shared" ca="1" si="66"/>
        <v>#NAME?</v>
      </c>
      <c r="V326" s="1239"/>
      <c r="W326" s="1217" t="s">
        <v>3572</v>
      </c>
      <c r="Y326" s="1217" t="s">
        <v>5177</v>
      </c>
    </row>
    <row r="327" spans="1:34" ht="18" hidden="1">
      <c r="A327" s="1450">
        <v>44880</v>
      </c>
      <c r="B327" s="1217" t="s">
        <v>3473</v>
      </c>
      <c r="C327" s="1217"/>
      <c r="D327" s="1217" t="s">
        <v>3570</v>
      </c>
      <c r="E327" s="1217" t="s">
        <v>55</v>
      </c>
      <c r="F327" s="1217" t="s">
        <v>3512</v>
      </c>
      <c r="G327" s="1219">
        <v>11000</v>
      </c>
      <c r="H327" s="1449" t="s">
        <v>3063</v>
      </c>
      <c r="I327" s="1217" t="s">
        <v>3453</v>
      </c>
      <c r="J327" s="1237"/>
      <c r="K327" s="10" t="e">
        <f t="shared" ca="1" si="86"/>
        <v>#NAME?</v>
      </c>
      <c r="M327" s="1239"/>
      <c r="N327" s="1239">
        <v>5300</v>
      </c>
      <c r="O327" s="1237"/>
      <c r="P327" s="1239"/>
      <c r="Q327" s="1239"/>
      <c r="R327" s="1239"/>
      <c r="S327" s="1239"/>
      <c r="T327" s="1240" t="e">
        <f t="shared" ca="1" si="65"/>
        <v>#NAME?</v>
      </c>
      <c r="U327" s="1378" t="e">
        <f t="shared" ca="1" si="66"/>
        <v>#NAME?</v>
      </c>
      <c r="V327" s="1239"/>
      <c r="W327" s="1217" t="s">
        <v>3572</v>
      </c>
      <c r="Y327" s="1217" t="s">
        <v>5178</v>
      </c>
    </row>
    <row r="328" spans="1:34" ht="18" hidden="1">
      <c r="A328" s="1450">
        <v>44880</v>
      </c>
      <c r="B328" s="1217" t="s">
        <v>3473</v>
      </c>
      <c r="C328" s="1217"/>
      <c r="D328" s="1217" t="s">
        <v>3570</v>
      </c>
      <c r="E328" s="1217" t="s">
        <v>52</v>
      </c>
      <c r="F328" s="1217" t="s">
        <v>3592</v>
      </c>
      <c r="G328" s="1219">
        <v>11000</v>
      </c>
      <c r="H328" s="1449" t="s">
        <v>3063</v>
      </c>
      <c r="I328" s="1217" t="s">
        <v>3453</v>
      </c>
      <c r="J328" s="1238"/>
      <c r="K328" s="10" t="e">
        <f t="shared" ca="1" si="86"/>
        <v>#NAME?</v>
      </c>
      <c r="M328" s="1239"/>
      <c r="N328" s="1239">
        <v>5300</v>
      </c>
      <c r="O328" s="1237"/>
      <c r="P328" s="1239"/>
      <c r="Q328" s="1239"/>
      <c r="R328" s="1239"/>
      <c r="S328" s="1239"/>
      <c r="T328" s="1240" t="e">
        <f t="shared" ca="1" si="65"/>
        <v>#NAME?</v>
      </c>
      <c r="U328" s="1378" t="e">
        <f t="shared" ca="1" si="66"/>
        <v>#NAME?</v>
      </c>
      <c r="W328" s="1217" t="s">
        <v>3572</v>
      </c>
      <c r="Y328" s="1217" t="s">
        <v>5179</v>
      </c>
    </row>
    <row r="329" spans="1:34" ht="18" hidden="1">
      <c r="A329" s="1450">
        <v>44880</v>
      </c>
      <c r="B329" s="1217" t="s">
        <v>3473</v>
      </c>
      <c r="C329" s="1217"/>
      <c r="D329" s="1217" t="s">
        <v>3570</v>
      </c>
      <c r="E329" s="1217" t="s">
        <v>55</v>
      </c>
      <c r="F329" s="1217" t="s">
        <v>3512</v>
      </c>
      <c r="G329" s="1219">
        <v>11000</v>
      </c>
      <c r="H329" s="1449" t="s">
        <v>3063</v>
      </c>
      <c r="I329" s="1217" t="s">
        <v>3453</v>
      </c>
      <c r="J329" s="1238"/>
      <c r="K329" s="10" t="e">
        <f t="shared" ca="1" si="86"/>
        <v>#NAME?</v>
      </c>
      <c r="M329" s="1239"/>
      <c r="N329" s="1239">
        <v>5300</v>
      </c>
      <c r="O329" s="1237"/>
      <c r="P329" s="1239"/>
      <c r="Q329" s="1239"/>
      <c r="R329" s="1239"/>
      <c r="S329" s="1239"/>
      <c r="T329" s="1240" t="e">
        <f t="shared" ca="1" si="65"/>
        <v>#NAME?</v>
      </c>
      <c r="U329" s="1378" t="e">
        <f t="shared" ca="1" si="66"/>
        <v>#NAME?</v>
      </c>
      <c r="W329" s="1217" t="s">
        <v>3572</v>
      </c>
      <c r="Y329" s="1217" t="s">
        <v>5180</v>
      </c>
    </row>
    <row r="330" spans="1:34" ht="18" hidden="1">
      <c r="A330" s="1450">
        <v>44881</v>
      </c>
      <c r="B330" s="1217" t="s">
        <v>570</v>
      </c>
      <c r="C330" s="1217" t="s">
        <v>3456</v>
      </c>
      <c r="D330" s="1217" t="s">
        <v>3452</v>
      </c>
      <c r="E330" s="1217" t="s">
        <v>34</v>
      </c>
      <c r="F330" s="1217" t="s">
        <v>3626</v>
      </c>
      <c r="G330" s="1219">
        <v>50000</v>
      </c>
      <c r="H330" s="1449" t="s">
        <v>3063</v>
      </c>
      <c r="I330" s="1217" t="s">
        <v>3453</v>
      </c>
      <c r="J330" s="1238"/>
      <c r="K330" s="10" t="e">
        <f t="shared" ca="1" si="86"/>
        <v>#NAME?</v>
      </c>
      <c r="L330" s="10" t="e">
        <f t="shared" ref="L330:L332" ca="1" si="88">_xludf.IFS(C330="成田机场",4000,C330="羽田机场",1000,D330="VIP-limo",0)</f>
        <v>#NAME?</v>
      </c>
      <c r="M330" s="1239"/>
      <c r="N330" s="1239">
        <v>13500</v>
      </c>
      <c r="O330" s="1237"/>
      <c r="P330" s="1239"/>
      <c r="Q330" s="1239"/>
      <c r="R330" s="1239"/>
      <c r="S330" s="1239"/>
      <c r="T330" s="1240" t="e">
        <f t="shared" ca="1" si="65"/>
        <v>#NAME?</v>
      </c>
      <c r="U330" s="1378" t="e">
        <f t="shared" ca="1" si="66"/>
        <v>#NAME?</v>
      </c>
      <c r="W330" s="1217" t="s">
        <v>3508</v>
      </c>
      <c r="Y330" s="1217" t="s">
        <v>5181</v>
      </c>
    </row>
    <row r="331" spans="1:34" ht="18" hidden="1">
      <c r="A331" s="1450">
        <v>44882</v>
      </c>
      <c r="B331" s="1217" t="s">
        <v>1170</v>
      </c>
      <c r="C331" s="1217" t="s">
        <v>3456</v>
      </c>
      <c r="D331" s="1217" t="s">
        <v>3452</v>
      </c>
      <c r="E331" s="1217" t="s">
        <v>60</v>
      </c>
      <c r="F331" s="1217" t="s">
        <v>3517</v>
      </c>
      <c r="G331" s="1219">
        <v>16000</v>
      </c>
      <c r="H331" s="1449" t="s">
        <v>3063</v>
      </c>
      <c r="I331" s="1217" t="s">
        <v>3453</v>
      </c>
      <c r="J331" s="1238"/>
      <c r="K331" s="10" t="e">
        <f t="shared" ca="1" si="86"/>
        <v>#NAME?</v>
      </c>
      <c r="L331" s="10" t="e">
        <f t="shared" ca="1" si="88"/>
        <v>#NAME?</v>
      </c>
      <c r="M331" s="1239">
        <v>5600</v>
      </c>
      <c r="N331" s="1239"/>
      <c r="O331" s="1237"/>
      <c r="P331" s="1239"/>
      <c r="Q331" s="1239"/>
      <c r="R331" s="1239"/>
      <c r="S331" s="1239"/>
      <c r="T331" s="1240" t="e">
        <f t="shared" ca="1" si="65"/>
        <v>#NAME?</v>
      </c>
      <c r="U331" s="1378" t="e">
        <f t="shared" ca="1" si="66"/>
        <v>#NAME?</v>
      </c>
      <c r="W331" s="1217" t="s">
        <v>3508</v>
      </c>
      <c r="Y331" s="1217" t="s">
        <v>5182</v>
      </c>
    </row>
    <row r="332" spans="1:34" ht="18" hidden="1">
      <c r="A332" s="1450">
        <v>44880</v>
      </c>
      <c r="B332" s="1217" t="s">
        <v>1170</v>
      </c>
      <c r="C332" s="1217" t="s">
        <v>3446</v>
      </c>
      <c r="D332" s="1217" t="s">
        <v>3474</v>
      </c>
      <c r="E332" s="1217" t="s">
        <v>3079</v>
      </c>
      <c r="F332" s="1217" t="s">
        <v>3517</v>
      </c>
      <c r="G332" s="1219">
        <v>9900</v>
      </c>
      <c r="H332" s="1449" t="s">
        <v>3063</v>
      </c>
      <c r="I332" s="1217" t="s">
        <v>3453</v>
      </c>
      <c r="J332" s="1237"/>
      <c r="K332" s="10" t="e">
        <f t="shared" ca="1" si="86"/>
        <v>#NAME?</v>
      </c>
      <c r="L332" s="10" t="e">
        <f t="shared" ca="1" si="88"/>
        <v>#NAME?</v>
      </c>
      <c r="M332" s="1239"/>
      <c r="N332" s="1239">
        <v>3000</v>
      </c>
      <c r="O332" s="1237"/>
      <c r="P332" s="1239"/>
      <c r="Q332" s="1239"/>
      <c r="R332" s="1239"/>
      <c r="S332" s="1239"/>
      <c r="T332" s="1240" t="e">
        <f t="shared" ca="1" si="65"/>
        <v>#NAME?</v>
      </c>
      <c r="U332" s="1378" t="e">
        <f t="shared" ca="1" si="66"/>
        <v>#NAME?</v>
      </c>
      <c r="V332" s="1239"/>
      <c r="W332" s="1217" t="s">
        <v>27</v>
      </c>
      <c r="Y332" s="1217" t="s">
        <v>5183</v>
      </c>
    </row>
    <row r="333" spans="1:34" ht="18" hidden="1">
      <c r="A333" s="1450">
        <v>44880</v>
      </c>
      <c r="B333" s="1217" t="s">
        <v>3473</v>
      </c>
      <c r="C333" s="1217"/>
      <c r="D333" s="1217" t="s">
        <v>332</v>
      </c>
      <c r="E333" s="1217" t="s">
        <v>86</v>
      </c>
      <c r="F333" s="1217" t="s">
        <v>3463</v>
      </c>
      <c r="G333" s="1219">
        <v>18000</v>
      </c>
      <c r="H333" s="1449" t="s">
        <v>3055</v>
      </c>
      <c r="I333" s="1217" t="s">
        <v>3453</v>
      </c>
      <c r="J333" s="1237"/>
      <c r="K333" s="10">
        <v>3000</v>
      </c>
      <c r="M333" s="1239"/>
      <c r="N333" s="1239">
        <v>6000</v>
      </c>
      <c r="O333" s="1237"/>
      <c r="P333" s="1239"/>
      <c r="Q333" s="1239"/>
      <c r="R333" s="1239"/>
      <c r="S333" s="1239"/>
      <c r="T333" s="1240">
        <f t="shared" si="65"/>
        <v>9000</v>
      </c>
      <c r="U333" s="1378">
        <f t="shared" si="66"/>
        <v>0.5</v>
      </c>
      <c r="V333" s="1239"/>
      <c r="W333" s="1217" t="s">
        <v>107</v>
      </c>
      <c r="Y333" s="1217" t="s">
        <v>5184</v>
      </c>
    </row>
    <row r="334" spans="1:34" ht="18" hidden="1">
      <c r="A334" s="1450">
        <v>44880</v>
      </c>
      <c r="B334" s="1217" t="s">
        <v>1906</v>
      </c>
      <c r="C334" s="1217"/>
      <c r="D334" s="1217" t="s">
        <v>3579</v>
      </c>
      <c r="E334" s="1217" t="s">
        <v>92</v>
      </c>
      <c r="F334" s="1217" t="s">
        <v>3657</v>
      </c>
      <c r="G334" s="1219">
        <v>46570</v>
      </c>
      <c r="H334" s="1449" t="s">
        <v>3050</v>
      </c>
      <c r="I334" s="1217" t="s">
        <v>3453</v>
      </c>
      <c r="J334" s="1237"/>
      <c r="K334" s="1458">
        <v>3000</v>
      </c>
      <c r="L334" s="1458">
        <v>1570</v>
      </c>
      <c r="M334" s="1459"/>
      <c r="N334" s="1239">
        <v>15000</v>
      </c>
      <c r="O334" s="1237"/>
      <c r="P334" s="1239"/>
      <c r="Q334" s="1239"/>
      <c r="R334" s="1239"/>
      <c r="S334" s="1239"/>
      <c r="T334" s="1240">
        <f t="shared" si="65"/>
        <v>27000</v>
      </c>
      <c r="U334" s="1378">
        <f t="shared" si="66"/>
        <v>0.57977238565600175</v>
      </c>
      <c r="V334" s="1239"/>
      <c r="W334" s="1217" t="s">
        <v>27</v>
      </c>
      <c r="Y334" s="1217" t="s">
        <v>5185</v>
      </c>
    </row>
    <row r="335" spans="1:34" ht="18" hidden="1">
      <c r="A335" s="1450">
        <v>44880</v>
      </c>
      <c r="B335" s="1217" t="s">
        <v>1906</v>
      </c>
      <c r="C335" s="1217"/>
      <c r="D335" s="1217" t="s">
        <v>3579</v>
      </c>
      <c r="E335" s="1217" t="s">
        <v>3079</v>
      </c>
      <c r="F335" s="1217" t="s">
        <v>3517</v>
      </c>
      <c r="G335" s="1219">
        <v>52000</v>
      </c>
      <c r="H335" s="1449" t="s">
        <v>3063</v>
      </c>
      <c r="I335" s="1217" t="s">
        <v>3453</v>
      </c>
      <c r="J335" s="1237"/>
      <c r="K335" s="10">
        <v>3000</v>
      </c>
      <c r="M335" s="1239"/>
      <c r="N335" s="1239">
        <v>15000</v>
      </c>
      <c r="O335" s="1237"/>
      <c r="P335" s="1239"/>
      <c r="Q335" s="1239"/>
      <c r="R335" s="1239"/>
      <c r="S335" s="1239"/>
      <c r="T335" s="1240">
        <f t="shared" si="65"/>
        <v>34000</v>
      </c>
      <c r="U335" s="1378">
        <f t="shared" si="66"/>
        <v>0.65384615384615385</v>
      </c>
      <c r="V335" s="1239"/>
      <c r="W335" s="1217" t="s">
        <v>27</v>
      </c>
      <c r="Y335" s="1217" t="s">
        <v>5186</v>
      </c>
    </row>
    <row r="336" spans="1:34" ht="18" hidden="1">
      <c r="A336" s="1454">
        <v>44880</v>
      </c>
      <c r="B336" s="1246" t="s">
        <v>1170</v>
      </c>
      <c r="C336" s="1246" t="s">
        <v>3446</v>
      </c>
      <c r="D336" s="1246" t="s">
        <v>332</v>
      </c>
      <c r="E336" s="1246" t="s">
        <v>3591</v>
      </c>
      <c r="F336" s="1246" t="s">
        <v>3571</v>
      </c>
      <c r="G336" s="1248">
        <v>20000</v>
      </c>
      <c r="H336" s="1455" t="s">
        <v>3063</v>
      </c>
      <c r="I336" s="1246" t="s">
        <v>3453</v>
      </c>
      <c r="J336" s="1255"/>
      <c r="K336" s="1260" t="e">
        <f ca="1">_xludf.IFS(C336="成田机场",3000,C336="羽田机场",1200,D336="NearMe",1000,D336="VIP-limo",G336*0.12)</f>
        <v>#NAME?</v>
      </c>
      <c r="L336" s="1260" t="e">
        <f ca="1">_xludf.IFS(C336="成田机场",4000,C336="羽田机场",1000,D336="VIP-limo",0)</f>
        <v>#NAME?</v>
      </c>
      <c r="M336" s="1256"/>
      <c r="N336" s="1256">
        <v>4000</v>
      </c>
      <c r="O336" s="1255"/>
      <c r="P336" s="1256"/>
      <c r="Q336" s="1256"/>
      <c r="R336" s="1256"/>
      <c r="S336" s="1256"/>
      <c r="T336" s="1257" t="e">
        <f t="shared" ca="1" si="65"/>
        <v>#NAME?</v>
      </c>
      <c r="U336" s="1387" t="e">
        <f t="shared" ca="1" si="66"/>
        <v>#NAME?</v>
      </c>
      <c r="V336" s="1256"/>
      <c r="W336" s="1246" t="s">
        <v>107</v>
      </c>
      <c r="X336" s="1260"/>
      <c r="Y336" s="1246" t="s">
        <v>5187</v>
      </c>
      <c r="Z336" s="1260"/>
      <c r="AA336" s="1260"/>
      <c r="AB336" s="1260"/>
      <c r="AC336" s="1260"/>
      <c r="AD336" s="1260"/>
      <c r="AE336" s="1260"/>
      <c r="AF336" s="1260"/>
      <c r="AG336" s="1260"/>
      <c r="AH336" s="1260"/>
    </row>
    <row r="337" spans="1:25" ht="18">
      <c r="A337" s="1450">
        <v>44881</v>
      </c>
      <c r="B337" s="1217" t="s">
        <v>1170</v>
      </c>
      <c r="C337" s="1217" t="s">
        <v>3456</v>
      </c>
      <c r="D337" s="1217" t="s">
        <v>3503</v>
      </c>
      <c r="E337" s="1217" t="s">
        <v>2285</v>
      </c>
      <c r="F337" s="1217" t="s">
        <v>3657</v>
      </c>
      <c r="G337" s="1219">
        <v>16000</v>
      </c>
      <c r="H337" s="1449" t="s">
        <v>3063</v>
      </c>
      <c r="I337" s="1217" t="s">
        <v>3453</v>
      </c>
      <c r="J337" s="1238"/>
      <c r="M337" s="1239">
        <f>(18000-K337-L337)*0.7</f>
        <v>12600</v>
      </c>
      <c r="N337" s="1239"/>
      <c r="O337" s="1237"/>
      <c r="P337" s="1239"/>
      <c r="Q337" s="1239"/>
      <c r="R337" s="1239"/>
      <c r="S337" s="1239"/>
      <c r="T337" s="1240">
        <f t="shared" si="65"/>
        <v>3400</v>
      </c>
      <c r="U337" s="1378">
        <f t="shared" si="66"/>
        <v>0.21249999999999999</v>
      </c>
      <c r="W337" s="1217" t="s">
        <v>1540</v>
      </c>
      <c r="Y337" s="1217" t="s">
        <v>5188</v>
      </c>
    </row>
    <row r="338" spans="1:25" ht="18" hidden="1">
      <c r="A338" s="1450">
        <v>44881</v>
      </c>
      <c r="B338" s="1217" t="s">
        <v>1170</v>
      </c>
      <c r="C338" s="1217" t="s">
        <v>3456</v>
      </c>
      <c r="D338" s="1217" t="s">
        <v>3597</v>
      </c>
      <c r="E338" s="1217" t="s">
        <v>34</v>
      </c>
      <c r="F338" s="1217" t="s">
        <v>3626</v>
      </c>
      <c r="G338" s="1219">
        <v>16000</v>
      </c>
      <c r="H338" s="1449" t="s">
        <v>3063</v>
      </c>
      <c r="I338" s="1217" t="s">
        <v>3453</v>
      </c>
      <c r="J338" s="1453"/>
      <c r="K338" s="10" t="e">
        <f t="shared" ref="K338:K339" ca="1" si="89">_xludf.IFS(C338="成田机场",3000,C338="羽田机场",1200,D338="NearMe",1000,D338="VIP-limo",G338*0.12)</f>
        <v>#NAME?</v>
      </c>
      <c r="L338" s="10" t="e">
        <f t="shared" ref="L338:L339" ca="1" si="90">_xludf.IFS(C338="成田机场",4000,C338="羽田机场",1000,D338="VIP-limo",0)</f>
        <v>#NAME?</v>
      </c>
      <c r="M338" s="1239" t="e">
        <f t="shared" ref="M338:M339" ca="1" si="91">(15000-K338-L338)*0.7</f>
        <v>#NAME?</v>
      </c>
      <c r="N338" s="1239"/>
      <c r="O338" s="1237"/>
      <c r="P338" s="1239">
        <v>260</v>
      </c>
      <c r="Q338" s="1239"/>
      <c r="R338" s="1239"/>
      <c r="S338" s="1239"/>
      <c r="T338" s="1240" t="e">
        <f t="shared" ca="1" si="65"/>
        <v>#NAME?</v>
      </c>
      <c r="U338" s="1378" t="e">
        <f t="shared" ca="1" si="66"/>
        <v>#NAME?</v>
      </c>
      <c r="W338" s="1217" t="s">
        <v>107</v>
      </c>
      <c r="Y338" s="1217" t="s">
        <v>5189</v>
      </c>
    </row>
    <row r="339" spans="1:25" ht="18">
      <c r="A339" s="1450">
        <v>44881</v>
      </c>
      <c r="B339" s="1217" t="s">
        <v>570</v>
      </c>
      <c r="C339" s="1217" t="s">
        <v>3456</v>
      </c>
      <c r="D339" s="1217" t="s">
        <v>3503</v>
      </c>
      <c r="E339" s="1217" t="s">
        <v>40</v>
      </c>
      <c r="F339" s="1217" t="s">
        <v>3449</v>
      </c>
      <c r="G339" s="1219">
        <v>16000</v>
      </c>
      <c r="H339" s="1449" t="s">
        <v>3063</v>
      </c>
      <c r="I339" s="1217" t="s">
        <v>3453</v>
      </c>
      <c r="J339" s="1238"/>
      <c r="K339" s="10" t="e">
        <f t="shared" ca="1" si="89"/>
        <v>#NAME?</v>
      </c>
      <c r="L339" s="10" t="e">
        <f t="shared" ca="1" si="90"/>
        <v>#NAME?</v>
      </c>
      <c r="M339" s="1239" t="e">
        <f t="shared" ca="1" si="91"/>
        <v>#NAME?</v>
      </c>
      <c r="N339" s="1239"/>
      <c r="O339" s="1237"/>
      <c r="P339" s="1239"/>
      <c r="Q339" s="1239"/>
      <c r="R339" s="1239"/>
      <c r="S339" s="1239"/>
      <c r="T339" s="1240" t="e">
        <f t="shared" ca="1" si="65"/>
        <v>#NAME?</v>
      </c>
      <c r="U339" s="1378" t="e">
        <f t="shared" ca="1" si="66"/>
        <v>#NAME?</v>
      </c>
      <c r="W339" s="1217" t="s">
        <v>1540</v>
      </c>
      <c r="Y339" s="1217" t="s">
        <v>5190</v>
      </c>
    </row>
    <row r="340" spans="1:25" ht="18" hidden="1">
      <c r="A340" s="1450">
        <v>44881</v>
      </c>
      <c r="B340" s="1217" t="s">
        <v>1170</v>
      </c>
      <c r="C340" s="1217" t="s">
        <v>3456</v>
      </c>
      <c r="D340" s="1217" t="s">
        <v>3474</v>
      </c>
      <c r="E340" s="1217" t="s">
        <v>2285</v>
      </c>
      <c r="F340" s="1243"/>
      <c r="G340" s="1219">
        <v>17000</v>
      </c>
      <c r="H340" s="1449" t="s">
        <v>3063</v>
      </c>
      <c r="I340" s="1217" t="s">
        <v>3453</v>
      </c>
      <c r="J340" s="1238"/>
      <c r="M340" s="1239">
        <f>(18000-K340-L340)*0.7</f>
        <v>12600</v>
      </c>
      <c r="N340" s="1239"/>
      <c r="O340" s="1237"/>
      <c r="P340" s="1239"/>
      <c r="Q340" s="1239"/>
      <c r="R340" s="1239"/>
      <c r="S340" s="1239"/>
      <c r="T340" s="1240">
        <f t="shared" si="65"/>
        <v>4400</v>
      </c>
      <c r="U340" s="1378">
        <f t="shared" si="66"/>
        <v>0.25882352941176473</v>
      </c>
      <c r="W340" s="1217" t="s">
        <v>27</v>
      </c>
      <c r="Y340" s="1217" t="s">
        <v>5191</v>
      </c>
    </row>
    <row r="341" spans="1:25" ht="18" hidden="1">
      <c r="A341" s="1450">
        <v>44881</v>
      </c>
      <c r="B341" s="1217" t="s">
        <v>1906</v>
      </c>
      <c r="C341" s="1217"/>
      <c r="D341" s="1217" t="s">
        <v>3919</v>
      </c>
      <c r="E341" s="1217" t="s">
        <v>2979</v>
      </c>
      <c r="F341" s="1217" t="s">
        <v>3657</v>
      </c>
      <c r="G341" s="1219">
        <v>36000</v>
      </c>
      <c r="H341" s="1449" t="s">
        <v>3063</v>
      </c>
      <c r="I341" s="1217" t="s">
        <v>3453</v>
      </c>
      <c r="J341" s="1238"/>
      <c r="K341" s="10" t="e">
        <f t="shared" ref="K341:K355" ca="1" si="92">_xludf.IFS(C341="成田机场",3000,C341="羽田机场",1200,D341="NearMe",1000,D341="VIP-limo",G341*0.12)</f>
        <v>#NAME?</v>
      </c>
      <c r="L341" s="10" t="e">
        <f t="shared" ref="L341:L345" ca="1" si="93">_xludf.IFS(C341="成田机场",4000,C341="羽田机场",1000,D341="VIP-limo",0)</f>
        <v>#NAME?</v>
      </c>
      <c r="M341" s="1239"/>
      <c r="N341" s="1239">
        <v>22100</v>
      </c>
      <c r="O341" s="1237"/>
      <c r="P341" s="1239"/>
      <c r="Q341" s="1239"/>
      <c r="R341" s="1239"/>
      <c r="S341" s="1239"/>
      <c r="T341" s="1240" t="e">
        <f t="shared" ca="1" si="65"/>
        <v>#NAME?</v>
      </c>
      <c r="U341" s="1378" t="e">
        <f t="shared" ca="1" si="66"/>
        <v>#NAME?</v>
      </c>
      <c r="W341" s="1217" t="s">
        <v>27</v>
      </c>
      <c r="Y341" s="1217" t="s">
        <v>5192</v>
      </c>
    </row>
    <row r="342" spans="1:25" ht="18" hidden="1">
      <c r="A342" s="1450">
        <v>44881</v>
      </c>
      <c r="B342" s="1217" t="s">
        <v>1170</v>
      </c>
      <c r="C342" s="1217" t="s">
        <v>3456</v>
      </c>
      <c r="D342" s="1217" t="s">
        <v>500</v>
      </c>
      <c r="E342" s="1217" t="s">
        <v>86</v>
      </c>
      <c r="F342" s="1217" t="s">
        <v>3463</v>
      </c>
      <c r="G342" s="1219">
        <v>15000</v>
      </c>
      <c r="H342" s="1449" t="s">
        <v>3063</v>
      </c>
      <c r="I342" s="1217" t="s">
        <v>3453</v>
      </c>
      <c r="J342" s="1238"/>
      <c r="K342" s="10" t="e">
        <f t="shared" ca="1" si="92"/>
        <v>#NAME?</v>
      </c>
      <c r="L342" s="10" t="e">
        <f t="shared" ca="1" si="93"/>
        <v>#NAME?</v>
      </c>
      <c r="M342" s="1239"/>
      <c r="N342" s="1239">
        <v>4000</v>
      </c>
      <c r="O342" s="1237"/>
      <c r="P342" s="1239"/>
      <c r="Q342" s="1239"/>
      <c r="R342" s="1239"/>
      <c r="S342" s="1239"/>
      <c r="T342" s="1240" t="e">
        <f t="shared" ca="1" si="65"/>
        <v>#NAME?</v>
      </c>
      <c r="U342" s="1378" t="e">
        <f t="shared" ca="1" si="66"/>
        <v>#NAME?</v>
      </c>
      <c r="W342" s="1217" t="s">
        <v>107</v>
      </c>
      <c r="Y342" s="1217" t="s">
        <v>5193</v>
      </c>
    </row>
    <row r="343" spans="1:25" ht="18" hidden="1">
      <c r="A343" s="1450">
        <v>44881</v>
      </c>
      <c r="B343" s="1217" t="s">
        <v>1906</v>
      </c>
      <c r="C343" s="1217"/>
      <c r="D343" s="1217" t="s">
        <v>3919</v>
      </c>
      <c r="E343" s="1217" t="s">
        <v>3079</v>
      </c>
      <c r="F343" s="1217" t="s">
        <v>3477</v>
      </c>
      <c r="G343" s="1219">
        <v>24000</v>
      </c>
      <c r="H343" s="1449" t="s">
        <v>3063</v>
      </c>
      <c r="I343" s="1217" t="s">
        <v>3453</v>
      </c>
      <c r="J343" s="1238"/>
      <c r="K343" s="10" t="e">
        <f t="shared" ca="1" si="92"/>
        <v>#NAME?</v>
      </c>
      <c r="L343" s="10" t="e">
        <f t="shared" ca="1" si="93"/>
        <v>#NAME?</v>
      </c>
      <c r="M343" s="1239"/>
      <c r="N343" s="1239">
        <v>14300</v>
      </c>
      <c r="O343" s="1237"/>
      <c r="P343" s="1239"/>
      <c r="Q343" s="1239"/>
      <c r="R343" s="1239"/>
      <c r="S343" s="1239"/>
      <c r="T343" s="1240" t="e">
        <f t="shared" ca="1" si="65"/>
        <v>#NAME?</v>
      </c>
      <c r="U343" s="1378" t="e">
        <f t="shared" ca="1" si="66"/>
        <v>#NAME?</v>
      </c>
      <c r="W343" s="1217" t="s">
        <v>27</v>
      </c>
      <c r="Y343" s="1217" t="s">
        <v>5194</v>
      </c>
    </row>
    <row r="344" spans="1:25" ht="18" hidden="1">
      <c r="A344" s="1450">
        <v>44881</v>
      </c>
      <c r="B344" s="1217" t="s">
        <v>1906</v>
      </c>
      <c r="C344" s="1217"/>
      <c r="D344" s="1217" t="s">
        <v>3919</v>
      </c>
      <c r="E344" s="1217" t="s">
        <v>45</v>
      </c>
      <c r="F344" s="1217" t="s">
        <v>3515</v>
      </c>
      <c r="G344" s="1219">
        <v>26400</v>
      </c>
      <c r="H344" s="1449" t="s">
        <v>3063</v>
      </c>
      <c r="I344" s="1217" t="s">
        <v>3453</v>
      </c>
      <c r="J344" s="1238"/>
      <c r="K344" s="10" t="e">
        <f t="shared" ca="1" si="92"/>
        <v>#NAME?</v>
      </c>
      <c r="L344" s="10" t="e">
        <f t="shared" ca="1" si="93"/>
        <v>#NAME?</v>
      </c>
      <c r="M344" s="1239"/>
      <c r="N344" s="1239">
        <v>15600</v>
      </c>
      <c r="O344" s="1237"/>
      <c r="P344" s="1239"/>
      <c r="Q344" s="1239"/>
      <c r="R344" s="1239"/>
      <c r="S344" s="1239"/>
      <c r="T344" s="1240" t="e">
        <f t="shared" ca="1" si="65"/>
        <v>#NAME?</v>
      </c>
      <c r="U344" s="1378" t="e">
        <f t="shared" ca="1" si="66"/>
        <v>#NAME?</v>
      </c>
      <c r="W344" s="1217" t="s">
        <v>27</v>
      </c>
      <c r="Y344" s="1217" t="s">
        <v>5195</v>
      </c>
    </row>
    <row r="345" spans="1:25" ht="18" hidden="1">
      <c r="A345" s="1450">
        <v>44881</v>
      </c>
      <c r="B345" s="1217" t="s">
        <v>1170</v>
      </c>
      <c r="C345" s="1217" t="s">
        <v>3456</v>
      </c>
      <c r="D345" s="1217" t="s">
        <v>4367</v>
      </c>
      <c r="E345" s="1217" t="s">
        <v>8</v>
      </c>
      <c r="F345" s="1217" t="s">
        <v>3517</v>
      </c>
      <c r="G345" s="1219">
        <v>19000</v>
      </c>
      <c r="H345" s="1449" t="s">
        <v>3063</v>
      </c>
      <c r="I345" s="1217" t="s">
        <v>3453</v>
      </c>
      <c r="J345" s="1238"/>
      <c r="K345" s="10" t="e">
        <f t="shared" ca="1" si="92"/>
        <v>#NAME?</v>
      </c>
      <c r="L345" s="10" t="e">
        <f t="shared" ca="1" si="93"/>
        <v>#NAME?</v>
      </c>
      <c r="M345" s="1239"/>
      <c r="N345" s="1239">
        <v>5000</v>
      </c>
      <c r="O345" s="1237"/>
      <c r="P345" s="1239"/>
      <c r="Q345" s="1239"/>
      <c r="R345" s="1239"/>
      <c r="S345" s="1239"/>
      <c r="T345" s="1240" t="e">
        <f t="shared" ca="1" si="65"/>
        <v>#NAME?</v>
      </c>
      <c r="U345" s="1378" t="e">
        <f t="shared" ca="1" si="66"/>
        <v>#NAME?</v>
      </c>
      <c r="W345" s="1217" t="s">
        <v>108</v>
      </c>
      <c r="Y345" s="1217" t="s">
        <v>5196</v>
      </c>
    </row>
    <row r="346" spans="1:25" ht="18" hidden="1">
      <c r="A346" s="1450">
        <v>44881</v>
      </c>
      <c r="B346" s="1217" t="s">
        <v>3473</v>
      </c>
      <c r="C346" s="1217"/>
      <c r="D346" s="1217" t="s">
        <v>3570</v>
      </c>
      <c r="E346" s="1217" t="s">
        <v>86</v>
      </c>
      <c r="F346" s="1217" t="s">
        <v>3463</v>
      </c>
      <c r="G346" s="1219">
        <v>8500</v>
      </c>
      <c r="H346" s="1449" t="s">
        <v>3063</v>
      </c>
      <c r="I346" s="1217" t="s">
        <v>3453</v>
      </c>
      <c r="J346" s="1238"/>
      <c r="K346" s="10" t="e">
        <f t="shared" ca="1" si="92"/>
        <v>#NAME?</v>
      </c>
      <c r="M346" s="1239"/>
      <c r="N346" s="1239">
        <v>4300</v>
      </c>
      <c r="O346" s="1237"/>
      <c r="P346" s="1239"/>
      <c r="Q346" s="1239"/>
      <c r="R346" s="1239"/>
      <c r="S346" s="1239"/>
      <c r="T346" s="1240" t="e">
        <f t="shared" ca="1" si="65"/>
        <v>#NAME?</v>
      </c>
      <c r="U346" s="1378" t="e">
        <f t="shared" ca="1" si="66"/>
        <v>#NAME?</v>
      </c>
      <c r="W346" s="1217" t="s">
        <v>3572</v>
      </c>
      <c r="Y346" s="1217" t="s">
        <v>5197</v>
      </c>
    </row>
    <row r="347" spans="1:25" ht="18" hidden="1">
      <c r="A347" s="1450">
        <v>44881</v>
      </c>
      <c r="B347" s="1217" t="s">
        <v>3473</v>
      </c>
      <c r="C347" s="1217"/>
      <c r="D347" s="1217" t="s">
        <v>3570</v>
      </c>
      <c r="E347" s="1217" t="s">
        <v>86</v>
      </c>
      <c r="F347" s="1217" t="s">
        <v>3463</v>
      </c>
      <c r="G347" s="1219">
        <v>8500</v>
      </c>
      <c r="H347" s="1449" t="s">
        <v>3063</v>
      </c>
      <c r="I347" s="1217" t="s">
        <v>3453</v>
      </c>
      <c r="J347" s="1238"/>
      <c r="K347" s="10" t="e">
        <f t="shared" ca="1" si="92"/>
        <v>#NAME?</v>
      </c>
      <c r="M347" s="1239"/>
      <c r="N347" s="1239">
        <v>4300</v>
      </c>
      <c r="O347" s="1237"/>
      <c r="P347" s="1239"/>
      <c r="Q347" s="1239"/>
      <c r="R347" s="1239"/>
      <c r="S347" s="1239"/>
      <c r="T347" s="1240" t="e">
        <f t="shared" ca="1" si="65"/>
        <v>#NAME?</v>
      </c>
      <c r="U347" s="1378" t="e">
        <f t="shared" ca="1" si="66"/>
        <v>#NAME?</v>
      </c>
      <c r="W347" s="1217" t="s">
        <v>3572</v>
      </c>
      <c r="Y347" s="1217" t="s">
        <v>5198</v>
      </c>
    </row>
    <row r="348" spans="1:25" ht="18" hidden="1">
      <c r="A348" s="1450">
        <v>44881</v>
      </c>
      <c r="B348" s="1217" t="s">
        <v>1170</v>
      </c>
      <c r="C348" s="1217" t="s">
        <v>3456</v>
      </c>
      <c r="D348" s="1217" t="s">
        <v>3474</v>
      </c>
      <c r="E348" s="1217" t="s">
        <v>55</v>
      </c>
      <c r="F348" s="1243"/>
      <c r="G348" s="1219">
        <v>19000</v>
      </c>
      <c r="H348" s="1449" t="s">
        <v>3063</v>
      </c>
      <c r="I348" s="1217" t="s">
        <v>3453</v>
      </c>
      <c r="J348" s="1238"/>
      <c r="K348" s="10" t="e">
        <f t="shared" ca="1" si="92"/>
        <v>#NAME?</v>
      </c>
      <c r="L348" s="10" t="e">
        <f ca="1">_xludf.IFS(C348="成田机场",4000,C348="羽田机场",1000,D348="VIP-limo",0)</f>
        <v>#NAME?</v>
      </c>
      <c r="M348" s="1239"/>
      <c r="N348" s="1239">
        <v>4000</v>
      </c>
      <c r="O348" s="1237"/>
      <c r="P348" s="1239"/>
      <c r="Q348" s="1239"/>
      <c r="R348" s="1239"/>
      <c r="S348" s="1239"/>
      <c r="T348" s="1240" t="e">
        <f t="shared" ca="1" si="65"/>
        <v>#NAME?</v>
      </c>
      <c r="U348" s="1378" t="e">
        <f t="shared" ca="1" si="66"/>
        <v>#NAME?</v>
      </c>
      <c r="W348" s="1217" t="s">
        <v>27</v>
      </c>
      <c r="Y348" s="1217" t="s">
        <v>5199</v>
      </c>
    </row>
    <row r="349" spans="1:25" ht="18" hidden="1">
      <c r="A349" s="1450">
        <v>44881</v>
      </c>
      <c r="B349" s="1217" t="s">
        <v>3473</v>
      </c>
      <c r="C349" s="1217"/>
      <c r="D349" s="1217" t="s">
        <v>3570</v>
      </c>
      <c r="E349" s="1217" t="s">
        <v>52</v>
      </c>
      <c r="F349" s="1217" t="s">
        <v>3592</v>
      </c>
      <c r="G349" s="1219">
        <v>11000</v>
      </c>
      <c r="H349" s="1449" t="s">
        <v>3063</v>
      </c>
      <c r="I349" s="1217" t="s">
        <v>3453</v>
      </c>
      <c r="J349" s="1238"/>
      <c r="K349" s="10" t="e">
        <f t="shared" ca="1" si="92"/>
        <v>#NAME?</v>
      </c>
      <c r="M349" s="1239"/>
      <c r="N349" s="1239">
        <v>5300</v>
      </c>
      <c r="O349" s="1237"/>
      <c r="P349" s="1239"/>
      <c r="Q349" s="1239"/>
      <c r="R349" s="1239"/>
      <c r="S349" s="1239"/>
      <c r="T349" s="1240" t="e">
        <f t="shared" ca="1" si="65"/>
        <v>#NAME?</v>
      </c>
      <c r="U349" s="1378" t="e">
        <f t="shared" ca="1" si="66"/>
        <v>#NAME?</v>
      </c>
      <c r="W349" s="1217" t="s">
        <v>3572</v>
      </c>
      <c r="Y349" s="1217" t="s">
        <v>5200</v>
      </c>
    </row>
    <row r="350" spans="1:25" ht="18" hidden="1">
      <c r="A350" s="1450">
        <v>44881</v>
      </c>
      <c r="B350" s="1217" t="s">
        <v>3473</v>
      </c>
      <c r="C350" s="1217"/>
      <c r="D350" s="1217" t="s">
        <v>3570</v>
      </c>
      <c r="E350" s="1217" t="s">
        <v>55</v>
      </c>
      <c r="F350" s="1217" t="s">
        <v>3512</v>
      </c>
      <c r="G350" s="1219">
        <v>11000</v>
      </c>
      <c r="H350" s="1449" t="s">
        <v>3063</v>
      </c>
      <c r="I350" s="1217" t="s">
        <v>3453</v>
      </c>
      <c r="J350" s="1238"/>
      <c r="K350" s="10" t="e">
        <f t="shared" ca="1" si="92"/>
        <v>#NAME?</v>
      </c>
      <c r="M350" s="1239"/>
      <c r="N350" s="1239">
        <v>5300</v>
      </c>
      <c r="O350" s="1237"/>
      <c r="P350" s="1239"/>
      <c r="Q350" s="1239"/>
      <c r="R350" s="1239"/>
      <c r="S350" s="1239"/>
      <c r="T350" s="1240" t="e">
        <f t="shared" ca="1" si="65"/>
        <v>#NAME?</v>
      </c>
      <c r="U350" s="1378" t="e">
        <f t="shared" ca="1" si="66"/>
        <v>#NAME?</v>
      </c>
      <c r="W350" s="1217" t="s">
        <v>3572</v>
      </c>
      <c r="Y350" s="1217" t="s">
        <v>5201</v>
      </c>
    </row>
    <row r="351" spans="1:25" ht="18" hidden="1">
      <c r="A351" s="1450">
        <v>44881</v>
      </c>
      <c r="B351" s="1217" t="s">
        <v>3473</v>
      </c>
      <c r="C351" s="1217"/>
      <c r="D351" s="1217" t="s">
        <v>3570</v>
      </c>
      <c r="E351" s="1217" t="s">
        <v>52</v>
      </c>
      <c r="F351" s="1217" t="s">
        <v>3592</v>
      </c>
      <c r="G351" s="1219">
        <v>11000</v>
      </c>
      <c r="H351" s="1449" t="s">
        <v>3063</v>
      </c>
      <c r="I351" s="1217" t="s">
        <v>3453</v>
      </c>
      <c r="J351" s="1238"/>
      <c r="K351" s="10" t="e">
        <f t="shared" ca="1" si="92"/>
        <v>#NAME?</v>
      </c>
      <c r="M351" s="1239"/>
      <c r="N351" s="1239">
        <v>5300</v>
      </c>
      <c r="O351" s="1237"/>
      <c r="P351" s="1239"/>
      <c r="Q351" s="1239"/>
      <c r="R351" s="1239"/>
      <c r="S351" s="1239"/>
      <c r="T351" s="1240" t="e">
        <f t="shared" ca="1" si="65"/>
        <v>#NAME?</v>
      </c>
      <c r="U351" s="1378" t="e">
        <f t="shared" ca="1" si="66"/>
        <v>#NAME?</v>
      </c>
      <c r="W351" s="1217" t="s">
        <v>3572</v>
      </c>
      <c r="Y351" s="1217" t="s">
        <v>5202</v>
      </c>
    </row>
    <row r="352" spans="1:25" ht="18" hidden="1">
      <c r="A352" s="1450">
        <v>44881</v>
      </c>
      <c r="B352" s="1217" t="s">
        <v>3473</v>
      </c>
      <c r="C352" s="1217"/>
      <c r="D352" s="1217" t="s">
        <v>3570</v>
      </c>
      <c r="E352" s="1217" t="s">
        <v>55</v>
      </c>
      <c r="F352" s="1217" t="s">
        <v>3512</v>
      </c>
      <c r="G352" s="1219">
        <v>11000</v>
      </c>
      <c r="H352" s="1449" t="s">
        <v>3063</v>
      </c>
      <c r="I352" s="1217" t="s">
        <v>3453</v>
      </c>
      <c r="J352" s="1453"/>
      <c r="K352" s="10" t="e">
        <f t="shared" ca="1" si="92"/>
        <v>#NAME?</v>
      </c>
      <c r="M352" s="1239"/>
      <c r="N352" s="1239">
        <v>5300</v>
      </c>
      <c r="O352" s="1237"/>
      <c r="P352" s="1239"/>
      <c r="Q352" s="1239"/>
      <c r="R352" s="1239"/>
      <c r="S352" s="1239"/>
      <c r="T352" s="1240" t="e">
        <f t="shared" ca="1" si="65"/>
        <v>#NAME?</v>
      </c>
      <c r="U352" s="1378" t="e">
        <f t="shared" ca="1" si="66"/>
        <v>#NAME?</v>
      </c>
      <c r="W352" s="1217" t="s">
        <v>3572</v>
      </c>
      <c r="Y352" s="1217" t="s">
        <v>5203</v>
      </c>
    </row>
    <row r="353" spans="1:34" ht="18" hidden="1">
      <c r="A353" s="1450">
        <v>44881</v>
      </c>
      <c r="B353" s="1217" t="s">
        <v>570</v>
      </c>
      <c r="C353" s="1217" t="s">
        <v>3456</v>
      </c>
      <c r="D353" s="1217" t="s">
        <v>3557</v>
      </c>
      <c r="E353" s="1217" t="s">
        <v>8</v>
      </c>
      <c r="F353" s="1217" t="s">
        <v>3517</v>
      </c>
      <c r="G353" s="1219">
        <f>1100/0.0479</f>
        <v>22964.509394572025</v>
      </c>
      <c r="H353" s="1449" t="s">
        <v>3063</v>
      </c>
      <c r="I353" s="1217" t="s">
        <v>3450</v>
      </c>
      <c r="J353" s="1238"/>
      <c r="K353" s="10" t="e">
        <f t="shared" ca="1" si="92"/>
        <v>#NAME?</v>
      </c>
      <c r="L353" s="10" t="e">
        <f t="shared" ref="L353:L355" ca="1" si="94">_xludf.IFS(C353="成田机场",4000,C353="羽田机场",1000,D353="VIP-limo",0)</f>
        <v>#NAME?</v>
      </c>
      <c r="M353" s="1239"/>
      <c r="N353" s="1239">
        <v>5000</v>
      </c>
      <c r="O353" s="1237"/>
      <c r="P353" s="1239"/>
      <c r="Q353" s="1239"/>
      <c r="R353" s="1239"/>
      <c r="S353" s="1239"/>
      <c r="T353" s="1240" t="e">
        <f t="shared" ca="1" si="65"/>
        <v>#NAME?</v>
      </c>
      <c r="U353" s="1378" t="e">
        <f t="shared" ca="1" si="66"/>
        <v>#NAME?</v>
      </c>
      <c r="W353" s="1217" t="s">
        <v>107</v>
      </c>
      <c r="Y353" s="1217" t="s">
        <v>5204</v>
      </c>
    </row>
    <row r="354" spans="1:34" ht="18" hidden="1">
      <c r="A354" s="1450">
        <v>44881</v>
      </c>
      <c r="B354" s="1217" t="s">
        <v>1170</v>
      </c>
      <c r="C354" s="1217" t="s">
        <v>3446</v>
      </c>
      <c r="D354" s="1217" t="s">
        <v>3514</v>
      </c>
      <c r="E354" s="1217" t="s">
        <v>52</v>
      </c>
      <c r="F354" s="1243"/>
      <c r="G354" s="1219">
        <v>10000</v>
      </c>
      <c r="H354" s="1449" t="s">
        <v>3063</v>
      </c>
      <c r="I354" s="1217" t="s">
        <v>3453</v>
      </c>
      <c r="J354" s="1238"/>
      <c r="K354" s="10" t="e">
        <f t="shared" ca="1" si="92"/>
        <v>#NAME?</v>
      </c>
      <c r="L354" s="10" t="e">
        <f t="shared" ca="1" si="94"/>
        <v>#NAME?</v>
      </c>
      <c r="M354" s="1239"/>
      <c r="N354" s="1239">
        <v>3000</v>
      </c>
      <c r="O354" s="1237"/>
      <c r="P354" s="1239"/>
      <c r="Q354" s="1239"/>
      <c r="R354" s="1239"/>
      <c r="S354" s="1239"/>
      <c r="T354" s="1240" t="e">
        <f t="shared" ca="1" si="65"/>
        <v>#NAME?</v>
      </c>
      <c r="U354" s="1378" t="e">
        <f t="shared" ca="1" si="66"/>
        <v>#NAME?</v>
      </c>
      <c r="W354" s="1217" t="s">
        <v>107</v>
      </c>
      <c r="Y354" s="1217" t="s">
        <v>5205</v>
      </c>
    </row>
    <row r="355" spans="1:34" ht="18">
      <c r="A355" s="1450">
        <v>44881</v>
      </c>
      <c r="B355" s="1217" t="s">
        <v>570</v>
      </c>
      <c r="C355" s="1217" t="s">
        <v>3456</v>
      </c>
      <c r="D355" s="1217" t="s">
        <v>3503</v>
      </c>
      <c r="E355" s="1217" t="s">
        <v>8</v>
      </c>
      <c r="F355" s="1217" t="s">
        <v>3505</v>
      </c>
      <c r="G355" s="1219">
        <v>24000</v>
      </c>
      <c r="H355" s="1449" t="s">
        <v>3063</v>
      </c>
      <c r="I355" s="1217" t="s">
        <v>3453</v>
      </c>
      <c r="J355" s="1238"/>
      <c r="K355" s="10" t="e">
        <f t="shared" ca="1" si="92"/>
        <v>#NAME?</v>
      </c>
      <c r="L355" s="10" t="e">
        <f t="shared" ca="1" si="94"/>
        <v>#NAME?</v>
      </c>
      <c r="M355" s="1239"/>
      <c r="N355" s="1239">
        <v>5000</v>
      </c>
      <c r="O355" s="1237"/>
      <c r="P355" s="1239"/>
      <c r="Q355" s="1239"/>
      <c r="R355" s="1239"/>
      <c r="S355" s="1239"/>
      <c r="T355" s="1240" t="e">
        <f t="shared" ca="1" si="65"/>
        <v>#NAME?</v>
      </c>
      <c r="U355" s="1378" t="e">
        <f t="shared" ca="1" si="66"/>
        <v>#NAME?</v>
      </c>
      <c r="W355" s="1217" t="s">
        <v>1540</v>
      </c>
      <c r="Y355" s="1217" t="s">
        <v>5206</v>
      </c>
    </row>
    <row r="356" spans="1:34" ht="18" hidden="1">
      <c r="A356" s="1450">
        <v>44881</v>
      </c>
      <c r="B356" s="1217" t="s">
        <v>1906</v>
      </c>
      <c r="C356" s="1217"/>
      <c r="D356" s="1217" t="s">
        <v>3537</v>
      </c>
      <c r="E356" s="1217" t="s">
        <v>4346</v>
      </c>
      <c r="F356" s="1217" t="s">
        <v>3629</v>
      </c>
      <c r="G356" s="1219">
        <v>52500</v>
      </c>
      <c r="H356" s="1449" t="s">
        <v>3063</v>
      </c>
      <c r="I356" s="1217" t="s">
        <v>3453</v>
      </c>
      <c r="J356" s="1238"/>
      <c r="K356" s="1458">
        <v>3000</v>
      </c>
      <c r="L356" s="1458">
        <v>4000</v>
      </c>
      <c r="M356" s="1239"/>
      <c r="N356" s="1239">
        <v>17700</v>
      </c>
      <c r="O356" s="1237"/>
      <c r="P356" s="1239"/>
      <c r="Q356" s="1239"/>
      <c r="R356" s="1239"/>
      <c r="S356" s="1239"/>
      <c r="T356" s="1240">
        <f t="shared" si="65"/>
        <v>27800</v>
      </c>
      <c r="U356" s="1378">
        <f t="shared" si="66"/>
        <v>0.52952380952380951</v>
      </c>
      <c r="W356" s="1217" t="s">
        <v>110</v>
      </c>
      <c r="Y356" s="1217" t="s">
        <v>5207</v>
      </c>
    </row>
    <row r="357" spans="1:34" ht="18" hidden="1">
      <c r="A357" s="1450">
        <v>44883</v>
      </c>
      <c r="B357" s="1217" t="s">
        <v>1170</v>
      </c>
      <c r="C357" s="1217" t="s">
        <v>3456</v>
      </c>
      <c r="D357" s="1217" t="s">
        <v>5094</v>
      </c>
      <c r="E357" s="1217" t="s">
        <v>94</v>
      </c>
      <c r="F357" s="1217" t="s">
        <v>3686</v>
      </c>
      <c r="G357" s="1219">
        <v>15000</v>
      </c>
      <c r="H357" s="1449" t="s">
        <v>3063</v>
      </c>
      <c r="I357" s="1217" t="s">
        <v>3453</v>
      </c>
      <c r="J357" s="1238"/>
      <c r="K357" s="10" t="e">
        <f ca="1">_xludf.IFS(C357="成田机场",3000,C357="羽田机场",1200,D357="NearMe",1000,D357="VIP-limo",G357*0.12)</f>
        <v>#NAME?</v>
      </c>
      <c r="L357" s="10" t="e">
        <f ca="1">_xludf.IFS(C357="成田机场",4000,C357="羽田机场",1000,D357="VIP-limo",0)</f>
        <v>#NAME?</v>
      </c>
      <c r="M357" s="1239"/>
      <c r="N357" s="1239">
        <v>4000</v>
      </c>
      <c r="O357" s="1237"/>
      <c r="P357" s="1239"/>
      <c r="Q357" s="1239"/>
      <c r="R357" s="1239"/>
      <c r="S357" s="1239"/>
      <c r="T357" s="1240" t="e">
        <f t="shared" ca="1" si="65"/>
        <v>#NAME?</v>
      </c>
      <c r="U357" s="1378" t="e">
        <f t="shared" ca="1" si="66"/>
        <v>#NAME?</v>
      </c>
      <c r="W357" s="1217" t="s">
        <v>3508</v>
      </c>
      <c r="Y357" s="1217" t="s">
        <v>5208</v>
      </c>
    </row>
    <row r="358" spans="1:34" ht="18" hidden="1">
      <c r="A358" s="1450">
        <v>44881</v>
      </c>
      <c r="B358" s="1217" t="s">
        <v>1906</v>
      </c>
      <c r="C358" s="1217"/>
      <c r="D358" s="1217" t="s">
        <v>3514</v>
      </c>
      <c r="E358" s="1217" t="s">
        <v>2285</v>
      </c>
      <c r="F358" s="1217" t="s">
        <v>3636</v>
      </c>
      <c r="G358" s="1219">
        <v>435000</v>
      </c>
      <c r="H358" s="1449" t="s">
        <v>3063</v>
      </c>
      <c r="I358" s="1217" t="s">
        <v>3453</v>
      </c>
      <c r="J358" s="1453"/>
      <c r="K358" s="10">
        <v>32000</v>
      </c>
      <c r="L358" s="10">
        <v>40000</v>
      </c>
      <c r="M358" s="1239"/>
      <c r="N358" s="1239">
        <v>117200</v>
      </c>
      <c r="O358" s="1237"/>
      <c r="P358" s="1239"/>
      <c r="Q358" s="1239"/>
      <c r="R358" s="1239"/>
      <c r="S358" s="1239"/>
      <c r="T358" s="1240">
        <f t="shared" si="65"/>
        <v>245800</v>
      </c>
      <c r="U358" s="1378">
        <f t="shared" si="66"/>
        <v>0.56505747126436778</v>
      </c>
      <c r="W358" s="1217" t="s">
        <v>107</v>
      </c>
      <c r="Y358" s="1217" t="s">
        <v>5209</v>
      </c>
    </row>
    <row r="359" spans="1:34" ht="18" hidden="1">
      <c r="A359" s="1450">
        <v>44883</v>
      </c>
      <c r="B359" s="1217" t="s">
        <v>570</v>
      </c>
      <c r="C359" s="1217" t="s">
        <v>3456</v>
      </c>
      <c r="D359" s="1217" t="s">
        <v>3452</v>
      </c>
      <c r="E359" s="1217" t="s">
        <v>8</v>
      </c>
      <c r="F359" s="1217" t="s">
        <v>3864</v>
      </c>
      <c r="G359" s="1219">
        <v>17000</v>
      </c>
      <c r="H359" s="1449" t="s">
        <v>3063</v>
      </c>
      <c r="I359" s="1217" t="s">
        <v>3453</v>
      </c>
      <c r="J359" s="1238"/>
      <c r="K359" s="10" t="e">
        <f ca="1">_xludf.IFS(C359="成田机场",3000,C359="羽田机场",1200,D359="NearMe",1000,D359="VIP-limo",G359*0.12)</f>
        <v>#NAME?</v>
      </c>
      <c r="L359" s="10" t="e">
        <f ca="1">_xludf.IFS(C359="成田机场",4000,C359="羽田机场",1000,D359="VIP-limo",0)</f>
        <v>#NAME?</v>
      </c>
      <c r="M359" s="1239"/>
      <c r="N359" s="1239">
        <v>5000</v>
      </c>
      <c r="O359" s="1237"/>
      <c r="P359" s="1239"/>
      <c r="Q359" s="1239"/>
      <c r="R359" s="1239"/>
      <c r="S359" s="1239"/>
      <c r="T359" s="1240" t="e">
        <f t="shared" ca="1" si="65"/>
        <v>#NAME?</v>
      </c>
      <c r="U359" s="1378" t="e">
        <f t="shared" ca="1" si="66"/>
        <v>#NAME?</v>
      </c>
      <c r="W359" s="1217" t="s">
        <v>3508</v>
      </c>
      <c r="Y359" s="1217" t="s">
        <v>5210</v>
      </c>
    </row>
    <row r="360" spans="1:34" ht="18" hidden="1">
      <c r="A360" s="1450">
        <v>44881</v>
      </c>
      <c r="B360" s="1217" t="s">
        <v>3473</v>
      </c>
      <c r="C360" s="1217"/>
      <c r="D360" s="1217" t="s">
        <v>3579</v>
      </c>
      <c r="E360" s="1217" t="s">
        <v>3523</v>
      </c>
      <c r="F360" s="1217" t="s">
        <v>3524</v>
      </c>
      <c r="G360" s="1219">
        <v>13000</v>
      </c>
      <c r="H360" s="1449" t="s">
        <v>3063</v>
      </c>
      <c r="I360" s="1217" t="s">
        <v>3453</v>
      </c>
      <c r="J360" s="1238"/>
      <c r="K360" s="10">
        <v>1000</v>
      </c>
      <c r="M360" s="1239">
        <f>(5000-K360-L360)*0.7</f>
        <v>2800</v>
      </c>
      <c r="N360" s="1239"/>
      <c r="O360" s="1237"/>
      <c r="P360" s="1239"/>
      <c r="Q360" s="1239"/>
      <c r="R360" s="1239"/>
      <c r="S360" s="1239"/>
      <c r="T360" s="1240">
        <f t="shared" si="65"/>
        <v>9200</v>
      </c>
      <c r="U360" s="1378">
        <f t="shared" si="66"/>
        <v>0.70769230769230773</v>
      </c>
      <c r="W360" s="1217" t="s">
        <v>27</v>
      </c>
      <c r="Y360" s="1217" t="s">
        <v>5211</v>
      </c>
    </row>
    <row r="361" spans="1:34" ht="18" hidden="1">
      <c r="A361" s="1461">
        <v>44881</v>
      </c>
      <c r="B361" s="1462" t="s">
        <v>1906</v>
      </c>
      <c r="C361" s="1462"/>
      <c r="D361" s="1462" t="s">
        <v>4363</v>
      </c>
      <c r="E361" s="1462" t="s">
        <v>49</v>
      </c>
      <c r="F361" s="1462" t="s">
        <v>3505</v>
      </c>
      <c r="G361" s="1463">
        <v>20000</v>
      </c>
      <c r="H361" s="1464" t="s">
        <v>3050</v>
      </c>
      <c r="I361" s="1462" t="s">
        <v>3453</v>
      </c>
      <c r="J361" s="1465"/>
      <c r="K361" s="1466"/>
      <c r="L361" s="1466"/>
      <c r="M361" s="1467"/>
      <c r="N361" s="1468"/>
      <c r="O361" s="1469"/>
      <c r="P361" s="1468"/>
      <c r="Q361" s="1468"/>
      <c r="R361" s="1468"/>
      <c r="S361" s="1468"/>
      <c r="T361" s="1468">
        <f t="shared" si="65"/>
        <v>20000</v>
      </c>
      <c r="U361" s="1470">
        <f t="shared" si="66"/>
        <v>1</v>
      </c>
      <c r="V361" s="1471"/>
      <c r="W361" s="1462" t="s">
        <v>108</v>
      </c>
      <c r="X361" s="1471"/>
      <c r="Y361" s="1462" t="s">
        <v>5212</v>
      </c>
      <c r="Z361" s="1471"/>
      <c r="AA361" s="1471"/>
      <c r="AB361" s="1471"/>
      <c r="AC361" s="1471"/>
      <c r="AD361" s="1471"/>
      <c r="AE361" s="1471"/>
      <c r="AF361" s="1471"/>
      <c r="AG361" s="1471"/>
      <c r="AH361" s="1471"/>
    </row>
    <row r="362" spans="1:34" ht="18" hidden="1">
      <c r="A362" s="1450">
        <v>44882</v>
      </c>
      <c r="B362" s="1217" t="s">
        <v>570</v>
      </c>
      <c r="C362" s="1217" t="s">
        <v>3456</v>
      </c>
      <c r="D362" s="1217" t="s">
        <v>3807</v>
      </c>
      <c r="E362" s="1217" t="s">
        <v>49</v>
      </c>
      <c r="F362" s="1217" t="s">
        <v>3733</v>
      </c>
      <c r="G362" s="1219">
        <v>18000</v>
      </c>
      <c r="H362" s="1449" t="s">
        <v>3063</v>
      </c>
      <c r="I362" s="1217" t="s">
        <v>3453</v>
      </c>
      <c r="J362" s="666">
        <v>1800</v>
      </c>
      <c r="K362" s="10" t="e">
        <f t="shared" ref="K362:K367" ca="1" si="95">_xludf.IFS(C362="成田机场",3000,C362="羽田机场",1200,D362="NearMe",1000,D362="VIP-limo",G362*0.12)</f>
        <v>#NAME?</v>
      </c>
      <c r="L362" s="10" t="e">
        <f t="shared" ref="L362:L367" ca="1" si="96">_xludf.IFS(C362="成田机场",4000,C362="羽田机场",1000,D362="VIP-limo",0)</f>
        <v>#NAME?</v>
      </c>
      <c r="M362" s="1239">
        <v>5600</v>
      </c>
      <c r="N362" s="1239"/>
      <c r="O362" s="1237"/>
      <c r="P362" s="1239"/>
      <c r="Q362" s="1239"/>
      <c r="R362" s="1239"/>
      <c r="S362" s="1239"/>
      <c r="T362" s="1240" t="e">
        <f t="shared" ca="1" si="65"/>
        <v>#NAME?</v>
      </c>
      <c r="U362" s="1378" t="e">
        <f t="shared" ca="1" si="66"/>
        <v>#NAME?</v>
      </c>
      <c r="W362" s="1217" t="s">
        <v>105</v>
      </c>
      <c r="Y362" s="1217" t="s">
        <v>5213</v>
      </c>
    </row>
    <row r="363" spans="1:34" ht="18" hidden="1">
      <c r="A363" s="1450">
        <v>44883</v>
      </c>
      <c r="B363" s="1217" t="s">
        <v>570</v>
      </c>
      <c r="C363" s="1217" t="s">
        <v>3456</v>
      </c>
      <c r="D363" s="1217" t="s">
        <v>3452</v>
      </c>
      <c r="E363" s="1217" t="s">
        <v>86</v>
      </c>
      <c r="F363" s="1217" t="s">
        <v>3463</v>
      </c>
      <c r="G363" s="1219">
        <v>17000</v>
      </c>
      <c r="H363" s="1449" t="s">
        <v>3063</v>
      </c>
      <c r="I363" s="1217" t="s">
        <v>3453</v>
      </c>
      <c r="J363" s="1238"/>
      <c r="K363" s="10" t="e">
        <f t="shared" ca="1" si="95"/>
        <v>#NAME?</v>
      </c>
      <c r="L363" s="10" t="e">
        <f t="shared" ca="1" si="96"/>
        <v>#NAME?</v>
      </c>
      <c r="M363" s="1239"/>
      <c r="N363" s="1239">
        <v>4000</v>
      </c>
      <c r="O363" s="1237"/>
      <c r="P363" s="1239"/>
      <c r="Q363" s="1239"/>
      <c r="R363" s="1239"/>
      <c r="S363" s="1239"/>
      <c r="T363" s="1240" t="e">
        <f t="shared" ca="1" si="65"/>
        <v>#NAME?</v>
      </c>
      <c r="U363" s="1378" t="e">
        <f t="shared" ca="1" si="66"/>
        <v>#NAME?</v>
      </c>
      <c r="W363" s="1217" t="s">
        <v>3508</v>
      </c>
      <c r="Y363" s="1217" t="s">
        <v>5214</v>
      </c>
    </row>
    <row r="364" spans="1:34" ht="18">
      <c r="A364" s="1450">
        <v>44882</v>
      </c>
      <c r="B364" s="1217" t="s">
        <v>570</v>
      </c>
      <c r="C364" s="1217" t="s">
        <v>3456</v>
      </c>
      <c r="D364" s="1217" t="s">
        <v>3503</v>
      </c>
      <c r="E364" s="1217" t="s">
        <v>34</v>
      </c>
      <c r="F364" s="1217" t="s">
        <v>3626</v>
      </c>
      <c r="G364" s="1219">
        <v>16000</v>
      </c>
      <c r="H364" s="1449" t="s">
        <v>3063</v>
      </c>
      <c r="I364" s="1217" t="s">
        <v>3453</v>
      </c>
      <c r="J364" s="1453"/>
      <c r="K364" s="10" t="e">
        <f t="shared" ca="1" si="95"/>
        <v>#NAME?</v>
      </c>
      <c r="L364" s="10" t="e">
        <f t="shared" ca="1" si="96"/>
        <v>#NAME?</v>
      </c>
      <c r="M364" s="1239">
        <v>5600</v>
      </c>
      <c r="N364" s="1239"/>
      <c r="O364" s="1237"/>
      <c r="P364" s="1239"/>
      <c r="Q364" s="1239"/>
      <c r="R364" s="1239"/>
      <c r="S364" s="1239"/>
      <c r="T364" s="1240" t="e">
        <f t="shared" ca="1" si="65"/>
        <v>#NAME?</v>
      </c>
      <c r="U364" s="1378" t="e">
        <f t="shared" ca="1" si="66"/>
        <v>#NAME?</v>
      </c>
      <c r="W364" s="1217" t="s">
        <v>1540</v>
      </c>
      <c r="Y364" s="1217" t="s">
        <v>5215</v>
      </c>
    </row>
    <row r="365" spans="1:34" ht="18" hidden="1">
      <c r="A365" s="1450">
        <v>44882</v>
      </c>
      <c r="B365" s="1217" t="s">
        <v>1906</v>
      </c>
      <c r="C365" s="1217"/>
      <c r="D365" s="1217" t="s">
        <v>3919</v>
      </c>
      <c r="E365" s="1217" t="s">
        <v>2285</v>
      </c>
      <c r="F365" s="1217" t="s">
        <v>3492</v>
      </c>
      <c r="G365" s="1219">
        <v>26400</v>
      </c>
      <c r="H365" s="1449" t="s">
        <v>3063</v>
      </c>
      <c r="I365" s="1217" t="s">
        <v>3453</v>
      </c>
      <c r="J365" s="1238"/>
      <c r="K365" s="10" t="e">
        <f t="shared" ca="1" si="95"/>
        <v>#NAME?</v>
      </c>
      <c r="L365" s="10" t="e">
        <f t="shared" ca="1" si="96"/>
        <v>#NAME?</v>
      </c>
      <c r="M365" s="1239" t="e">
        <f t="shared" ref="M365:M366" ca="1" si="97">(G365-K365-L365)*0.7</f>
        <v>#NAME?</v>
      </c>
      <c r="N365" s="1239"/>
      <c r="O365" s="1237"/>
      <c r="P365" s="1239"/>
      <c r="Q365" s="1239"/>
      <c r="R365" s="1239"/>
      <c r="S365" s="1239"/>
      <c r="T365" s="1240" t="e">
        <f t="shared" ca="1" si="65"/>
        <v>#NAME?</v>
      </c>
      <c r="U365" s="1378" t="e">
        <f t="shared" ca="1" si="66"/>
        <v>#NAME?</v>
      </c>
      <c r="W365" s="1217" t="s">
        <v>27</v>
      </c>
      <c r="Y365" s="1217" t="s">
        <v>5216</v>
      </c>
    </row>
    <row r="366" spans="1:34" ht="18" hidden="1">
      <c r="A366" s="1450">
        <v>44882</v>
      </c>
      <c r="B366" s="1217" t="s">
        <v>1906</v>
      </c>
      <c r="C366" s="1217"/>
      <c r="D366" s="1217" t="s">
        <v>3919</v>
      </c>
      <c r="E366" s="1217" t="s">
        <v>3523</v>
      </c>
      <c r="F366" s="1217" t="s">
        <v>3524</v>
      </c>
      <c r="G366" s="1219">
        <v>24000</v>
      </c>
      <c r="H366" s="1449" t="s">
        <v>3063</v>
      </c>
      <c r="I366" s="1217" t="s">
        <v>3453</v>
      </c>
      <c r="J366" s="1238"/>
      <c r="K366" s="10" t="e">
        <f t="shared" ca="1" si="95"/>
        <v>#NAME?</v>
      </c>
      <c r="L366" s="10" t="e">
        <f t="shared" ca="1" si="96"/>
        <v>#NAME?</v>
      </c>
      <c r="M366" s="1239" t="e">
        <f t="shared" ca="1" si="97"/>
        <v>#NAME?</v>
      </c>
      <c r="N366" s="1239"/>
      <c r="O366" s="1237"/>
      <c r="P366" s="1239"/>
      <c r="Q366" s="1239"/>
      <c r="R366" s="1239"/>
      <c r="S366" s="1239"/>
      <c r="T366" s="1240" t="e">
        <f t="shared" ca="1" si="65"/>
        <v>#NAME?</v>
      </c>
      <c r="U366" s="1378" t="e">
        <f t="shared" ca="1" si="66"/>
        <v>#NAME?</v>
      </c>
      <c r="V366" s="1260"/>
      <c r="W366" s="1217" t="s">
        <v>27</v>
      </c>
      <c r="X366" s="1260"/>
      <c r="Y366" s="1217" t="s">
        <v>5217</v>
      </c>
      <c r="Z366" s="1260"/>
      <c r="AA366" s="1260"/>
      <c r="AB366" s="1260"/>
      <c r="AC366" s="1260"/>
      <c r="AD366" s="1260"/>
      <c r="AE366" s="1260"/>
      <c r="AF366" s="1260"/>
      <c r="AG366" s="1260"/>
      <c r="AH366" s="1260"/>
    </row>
    <row r="367" spans="1:34" ht="18" hidden="1">
      <c r="A367" s="1450">
        <v>44882</v>
      </c>
      <c r="B367" s="1217" t="s">
        <v>1906</v>
      </c>
      <c r="C367" s="1217"/>
      <c r="D367" s="1217" t="s">
        <v>3919</v>
      </c>
      <c r="E367" s="1217" t="s">
        <v>45</v>
      </c>
      <c r="F367" s="1217" t="s">
        <v>3629</v>
      </c>
      <c r="G367" s="1219">
        <v>36000</v>
      </c>
      <c r="H367" s="1449" t="s">
        <v>3063</v>
      </c>
      <c r="I367" s="1217" t="s">
        <v>3453</v>
      </c>
      <c r="J367" s="1453"/>
      <c r="K367" s="10" t="e">
        <f t="shared" ca="1" si="95"/>
        <v>#NAME?</v>
      </c>
      <c r="L367" s="10" t="e">
        <f t="shared" ca="1" si="96"/>
        <v>#NAME?</v>
      </c>
      <c r="M367" s="1239"/>
      <c r="N367" s="1239">
        <v>22100</v>
      </c>
      <c r="O367" s="1237"/>
      <c r="P367" s="1239"/>
      <c r="Q367" s="1239"/>
      <c r="R367" s="1239"/>
      <c r="S367" s="1239"/>
      <c r="T367" s="1240" t="e">
        <f t="shared" ca="1" si="65"/>
        <v>#NAME?</v>
      </c>
      <c r="U367" s="1378" t="e">
        <f t="shared" ca="1" si="66"/>
        <v>#NAME?</v>
      </c>
      <c r="W367" s="1217" t="s">
        <v>27</v>
      </c>
      <c r="Y367" s="1217" t="s">
        <v>5218</v>
      </c>
    </row>
    <row r="368" spans="1:34" ht="18" hidden="1">
      <c r="A368" s="1450">
        <v>44882</v>
      </c>
      <c r="B368" s="1217" t="s">
        <v>3473</v>
      </c>
      <c r="C368" s="1217"/>
      <c r="D368" s="1217" t="s">
        <v>3807</v>
      </c>
      <c r="E368" s="1217" t="s">
        <v>49</v>
      </c>
      <c r="F368" s="1217" t="s">
        <v>3733</v>
      </c>
      <c r="G368" s="1219">
        <v>8000</v>
      </c>
      <c r="H368" s="1449" t="s">
        <v>3063</v>
      </c>
      <c r="I368" s="1217" t="s">
        <v>3453</v>
      </c>
      <c r="J368" s="666">
        <v>800</v>
      </c>
      <c r="K368" s="10">
        <v>2000</v>
      </c>
      <c r="M368" s="1239">
        <f>(6000-K368-L368)*0.7</f>
        <v>2800</v>
      </c>
      <c r="N368" s="1239"/>
      <c r="O368" s="1237"/>
      <c r="P368" s="1239"/>
      <c r="Q368" s="1239"/>
      <c r="R368" s="1239"/>
      <c r="S368" s="1239"/>
      <c r="T368" s="1240">
        <f t="shared" si="65"/>
        <v>2400</v>
      </c>
      <c r="U368" s="1378">
        <f t="shared" si="66"/>
        <v>0.3</v>
      </c>
      <c r="W368" s="1217" t="s">
        <v>105</v>
      </c>
      <c r="Y368" s="1217" t="s">
        <v>5219</v>
      </c>
    </row>
    <row r="369" spans="1:34" ht="18" hidden="1">
      <c r="A369" s="1450">
        <v>44882</v>
      </c>
      <c r="B369" s="1217" t="s">
        <v>1170</v>
      </c>
      <c r="C369" s="1217" t="s">
        <v>3456</v>
      </c>
      <c r="D369" s="1217" t="s">
        <v>3474</v>
      </c>
      <c r="E369" s="1217" t="s">
        <v>3079</v>
      </c>
      <c r="F369" s="1217" t="s">
        <v>3592</v>
      </c>
      <c r="G369" s="1219">
        <v>17000</v>
      </c>
      <c r="H369" s="1449" t="s">
        <v>3063</v>
      </c>
      <c r="I369" s="1217"/>
      <c r="J369" s="1238"/>
      <c r="K369" s="10" t="e">
        <f t="shared" ref="K369:K377" ca="1" si="98">_xludf.IFS(C369="成田机场",3000,C369="羽田机场",1200,D369="NearMe",1000,D369="VIP-limo",G369*0.12)</f>
        <v>#NAME?</v>
      </c>
      <c r="L369" s="10" t="e">
        <f ca="1">_xludf.IFS(C369="成田机场",4000,C369="羽田机场",1000,D369="VIP-limo",0)</f>
        <v>#NAME?</v>
      </c>
      <c r="M369" s="1239"/>
      <c r="N369" s="1239">
        <v>4000</v>
      </c>
      <c r="O369" s="1237"/>
      <c r="P369" s="1239"/>
      <c r="Q369" s="1239"/>
      <c r="R369" s="1239"/>
      <c r="S369" s="1239"/>
      <c r="T369" s="1240" t="e">
        <f t="shared" ca="1" si="65"/>
        <v>#NAME?</v>
      </c>
      <c r="U369" s="1378" t="e">
        <f t="shared" ca="1" si="66"/>
        <v>#NAME?</v>
      </c>
      <c r="W369" s="1217" t="s">
        <v>27</v>
      </c>
      <c r="Y369" s="1217" t="s">
        <v>5220</v>
      </c>
    </row>
    <row r="370" spans="1:34" ht="18" hidden="1">
      <c r="A370" s="1450">
        <v>44882</v>
      </c>
      <c r="B370" s="1217" t="s">
        <v>3473</v>
      </c>
      <c r="C370" s="1217"/>
      <c r="D370" s="1217" t="s">
        <v>3570</v>
      </c>
      <c r="E370" s="1217" t="s">
        <v>86</v>
      </c>
      <c r="F370" s="1217" t="s">
        <v>3463</v>
      </c>
      <c r="G370" s="1219">
        <v>8500</v>
      </c>
      <c r="H370" s="1449" t="s">
        <v>3063</v>
      </c>
      <c r="I370" s="1217" t="s">
        <v>3453</v>
      </c>
      <c r="J370" s="1238"/>
      <c r="K370" s="10" t="e">
        <f t="shared" ca="1" si="98"/>
        <v>#NAME?</v>
      </c>
      <c r="M370" s="1239"/>
      <c r="N370" s="1239">
        <v>4300</v>
      </c>
      <c r="O370" s="1237"/>
      <c r="P370" s="1239"/>
      <c r="Q370" s="1239"/>
      <c r="R370" s="1239"/>
      <c r="S370" s="1239"/>
      <c r="T370" s="1240" t="e">
        <f t="shared" ca="1" si="65"/>
        <v>#NAME?</v>
      </c>
      <c r="U370" s="1378" t="e">
        <f t="shared" ca="1" si="66"/>
        <v>#NAME?</v>
      </c>
      <c r="W370" s="1217" t="s">
        <v>3572</v>
      </c>
      <c r="Y370" s="1217" t="s">
        <v>5221</v>
      </c>
    </row>
    <row r="371" spans="1:34" ht="18" hidden="1">
      <c r="A371" s="1450">
        <v>44882</v>
      </c>
      <c r="B371" s="1217" t="s">
        <v>3473</v>
      </c>
      <c r="C371" s="1217"/>
      <c r="D371" s="1217" t="s">
        <v>3570</v>
      </c>
      <c r="E371" s="1217" t="s">
        <v>86</v>
      </c>
      <c r="F371" s="1217" t="s">
        <v>3463</v>
      </c>
      <c r="G371" s="1219">
        <v>8500</v>
      </c>
      <c r="H371" s="1449" t="s">
        <v>3063</v>
      </c>
      <c r="I371" s="1217" t="s">
        <v>3453</v>
      </c>
      <c r="J371" s="1238"/>
      <c r="K371" s="10" t="e">
        <f t="shared" ca="1" si="98"/>
        <v>#NAME?</v>
      </c>
      <c r="M371" s="1239"/>
      <c r="N371" s="1239">
        <v>4300</v>
      </c>
      <c r="O371" s="1237"/>
      <c r="P371" s="1239"/>
      <c r="Q371" s="1239"/>
      <c r="R371" s="1239"/>
      <c r="S371" s="1239"/>
      <c r="T371" s="1240" t="e">
        <f t="shared" ca="1" si="65"/>
        <v>#NAME?</v>
      </c>
      <c r="U371" s="1378" t="e">
        <f t="shared" ca="1" si="66"/>
        <v>#NAME?</v>
      </c>
      <c r="W371" s="1217" t="s">
        <v>3572</v>
      </c>
      <c r="Y371" s="1217" t="s">
        <v>5222</v>
      </c>
    </row>
    <row r="372" spans="1:34" ht="18" hidden="1">
      <c r="A372" s="1450">
        <v>44882</v>
      </c>
      <c r="B372" s="1217" t="s">
        <v>3473</v>
      </c>
      <c r="C372" s="1217"/>
      <c r="D372" s="1217" t="s">
        <v>3570</v>
      </c>
      <c r="E372" s="1217" t="s">
        <v>3079</v>
      </c>
      <c r="F372" s="1217" t="s">
        <v>3592</v>
      </c>
      <c r="G372" s="1219">
        <v>11000</v>
      </c>
      <c r="H372" s="1449" t="s">
        <v>3063</v>
      </c>
      <c r="I372" s="1217" t="s">
        <v>3453</v>
      </c>
      <c r="J372" s="1238"/>
      <c r="K372" s="10" t="e">
        <f t="shared" ca="1" si="98"/>
        <v>#NAME?</v>
      </c>
      <c r="M372" s="1239"/>
      <c r="N372" s="1239">
        <v>5300</v>
      </c>
      <c r="O372" s="1237"/>
      <c r="P372" s="1239"/>
      <c r="Q372" s="1239"/>
      <c r="R372" s="1239"/>
      <c r="S372" s="1239"/>
      <c r="T372" s="1240" t="e">
        <f t="shared" ca="1" si="65"/>
        <v>#NAME?</v>
      </c>
      <c r="U372" s="1378" t="e">
        <f t="shared" ca="1" si="66"/>
        <v>#NAME?</v>
      </c>
      <c r="W372" s="1217" t="s">
        <v>3572</v>
      </c>
      <c r="Y372" s="1217" t="s">
        <v>5223</v>
      </c>
    </row>
    <row r="373" spans="1:34" ht="18" hidden="1">
      <c r="A373" s="1450">
        <v>44882</v>
      </c>
      <c r="B373" s="1217" t="s">
        <v>3473</v>
      </c>
      <c r="C373" s="1217"/>
      <c r="D373" s="1217" t="s">
        <v>3570</v>
      </c>
      <c r="E373" s="1217" t="s">
        <v>55</v>
      </c>
      <c r="F373" s="1217" t="s">
        <v>3512</v>
      </c>
      <c r="G373" s="1219">
        <v>11000</v>
      </c>
      <c r="H373" s="1449" t="s">
        <v>3063</v>
      </c>
      <c r="I373" s="1217" t="s">
        <v>3453</v>
      </c>
      <c r="J373" s="1238"/>
      <c r="K373" s="10" t="e">
        <f t="shared" ca="1" si="98"/>
        <v>#NAME?</v>
      </c>
      <c r="M373" s="1239"/>
      <c r="N373" s="1239">
        <v>5300</v>
      </c>
      <c r="O373" s="1237"/>
      <c r="P373" s="1239"/>
      <c r="Q373" s="1239"/>
      <c r="R373" s="1239"/>
      <c r="S373" s="1239"/>
      <c r="T373" s="1240" t="e">
        <f t="shared" ca="1" si="65"/>
        <v>#NAME?</v>
      </c>
      <c r="U373" s="1378" t="e">
        <f t="shared" ca="1" si="66"/>
        <v>#NAME?</v>
      </c>
      <c r="W373" s="1217" t="s">
        <v>3572</v>
      </c>
      <c r="Y373" s="1217" t="s">
        <v>5224</v>
      </c>
    </row>
    <row r="374" spans="1:34" ht="18" hidden="1">
      <c r="A374" s="1450">
        <v>44882</v>
      </c>
      <c r="B374" s="1217" t="s">
        <v>3473</v>
      </c>
      <c r="C374" s="1217"/>
      <c r="D374" s="1217" t="s">
        <v>3570</v>
      </c>
      <c r="E374" s="1217" t="s">
        <v>3079</v>
      </c>
      <c r="F374" s="1217" t="s">
        <v>3592</v>
      </c>
      <c r="G374" s="1219">
        <v>11000</v>
      </c>
      <c r="H374" s="1449" t="s">
        <v>3063</v>
      </c>
      <c r="I374" s="1217" t="s">
        <v>3453</v>
      </c>
      <c r="J374" s="1238"/>
      <c r="K374" s="10" t="e">
        <f t="shared" ca="1" si="98"/>
        <v>#NAME?</v>
      </c>
      <c r="M374" s="1239"/>
      <c r="N374" s="1239">
        <v>5300</v>
      </c>
      <c r="O374" s="1237"/>
      <c r="P374" s="1239"/>
      <c r="Q374" s="1239"/>
      <c r="R374" s="1239"/>
      <c r="S374" s="1239"/>
      <c r="T374" s="1240" t="e">
        <f t="shared" ca="1" si="65"/>
        <v>#NAME?</v>
      </c>
      <c r="U374" s="1378" t="e">
        <f t="shared" ca="1" si="66"/>
        <v>#NAME?</v>
      </c>
      <c r="W374" s="1217" t="s">
        <v>3572</v>
      </c>
      <c r="Y374" s="1217" t="s">
        <v>5225</v>
      </c>
    </row>
    <row r="375" spans="1:34" ht="18" hidden="1">
      <c r="A375" s="1450">
        <v>44882</v>
      </c>
      <c r="B375" s="1217" t="s">
        <v>3473</v>
      </c>
      <c r="C375" s="1217"/>
      <c r="D375" s="1217" t="s">
        <v>3570</v>
      </c>
      <c r="E375" s="1217" t="s">
        <v>55</v>
      </c>
      <c r="F375" s="1217" t="s">
        <v>3512</v>
      </c>
      <c r="G375" s="1219">
        <v>11000</v>
      </c>
      <c r="H375" s="1449" t="s">
        <v>3063</v>
      </c>
      <c r="I375" s="1217" t="s">
        <v>3453</v>
      </c>
      <c r="J375" s="1238"/>
      <c r="K375" s="10" t="e">
        <f t="shared" ca="1" si="98"/>
        <v>#NAME?</v>
      </c>
      <c r="M375" s="1239"/>
      <c r="N375" s="1239">
        <v>5300</v>
      </c>
      <c r="O375" s="1237"/>
      <c r="P375" s="1239"/>
      <c r="Q375" s="1239"/>
      <c r="R375" s="1239"/>
      <c r="S375" s="1239"/>
      <c r="T375" s="1240" t="e">
        <f t="shared" ca="1" si="65"/>
        <v>#NAME?</v>
      </c>
      <c r="U375" s="1378" t="e">
        <f t="shared" ca="1" si="66"/>
        <v>#NAME?</v>
      </c>
      <c r="W375" s="1217" t="s">
        <v>3572</v>
      </c>
      <c r="Y375" s="1217" t="s">
        <v>5226</v>
      </c>
    </row>
    <row r="376" spans="1:34" ht="18" hidden="1">
      <c r="A376" s="1450">
        <v>44882</v>
      </c>
      <c r="B376" s="1217" t="s">
        <v>570</v>
      </c>
      <c r="C376" s="1217" t="s">
        <v>3446</v>
      </c>
      <c r="D376" s="1217" t="s">
        <v>3521</v>
      </c>
      <c r="E376" s="1217" t="s">
        <v>86</v>
      </c>
      <c r="F376" s="1217" t="s">
        <v>3463</v>
      </c>
      <c r="G376" s="1219">
        <v>10000</v>
      </c>
      <c r="H376" s="1449" t="s">
        <v>3063</v>
      </c>
      <c r="I376" s="1217" t="s">
        <v>3453</v>
      </c>
      <c r="J376" s="1238"/>
      <c r="K376" s="10" t="e">
        <f t="shared" ca="1" si="98"/>
        <v>#NAME?</v>
      </c>
      <c r="L376" s="10" t="e">
        <f t="shared" ref="L376:L377" ca="1" si="99">_xludf.IFS(C376="成田机场",4000,C376="羽田机场",1000,D376="VIP-limo",0)</f>
        <v>#NAME?</v>
      </c>
      <c r="M376" s="1239"/>
      <c r="N376" s="1239">
        <v>3000</v>
      </c>
      <c r="O376" s="1237"/>
      <c r="P376" s="1239"/>
      <c r="Q376" s="1239"/>
      <c r="R376" s="1239"/>
      <c r="S376" s="1239"/>
      <c r="T376" s="1240" t="e">
        <f t="shared" ca="1" si="65"/>
        <v>#NAME?</v>
      </c>
      <c r="U376" s="1378" t="e">
        <f t="shared" ca="1" si="66"/>
        <v>#NAME?</v>
      </c>
      <c r="W376" s="1217" t="s">
        <v>107</v>
      </c>
      <c r="Y376" s="1217" t="s">
        <v>5227</v>
      </c>
    </row>
    <row r="377" spans="1:34" ht="18" hidden="1">
      <c r="A377" s="1450">
        <v>44882</v>
      </c>
      <c r="B377" s="1217" t="s">
        <v>570</v>
      </c>
      <c r="C377" s="1217" t="s">
        <v>3456</v>
      </c>
      <c r="D377" s="1217" t="s">
        <v>1667</v>
      </c>
      <c r="E377" s="1217" t="s">
        <v>27</v>
      </c>
      <c r="F377" s="1217" t="s">
        <v>3505</v>
      </c>
      <c r="G377" s="1219">
        <v>45000</v>
      </c>
      <c r="H377" s="1449" t="s">
        <v>3050</v>
      </c>
      <c r="I377" s="1217" t="s">
        <v>3453</v>
      </c>
      <c r="J377" s="1238"/>
      <c r="K377" s="10" t="e">
        <f t="shared" ca="1" si="98"/>
        <v>#NAME?</v>
      </c>
      <c r="L377" s="10" t="e">
        <f t="shared" ca="1" si="99"/>
        <v>#NAME?</v>
      </c>
      <c r="M377" s="1239"/>
      <c r="N377" s="1239">
        <v>15000</v>
      </c>
      <c r="O377" s="1237"/>
      <c r="P377" s="1239"/>
      <c r="Q377" s="1239"/>
      <c r="R377" s="1239"/>
      <c r="S377" s="1239"/>
      <c r="T377" s="1240" t="e">
        <f t="shared" ca="1" si="65"/>
        <v>#NAME?</v>
      </c>
      <c r="U377" s="1378" t="e">
        <f t="shared" ca="1" si="66"/>
        <v>#NAME?</v>
      </c>
      <c r="W377" s="1217" t="s">
        <v>55</v>
      </c>
      <c r="Y377" s="1217" t="s">
        <v>5228</v>
      </c>
    </row>
    <row r="378" spans="1:34" ht="18" hidden="1">
      <c r="A378" s="1450">
        <v>44882</v>
      </c>
      <c r="B378" s="1217" t="s">
        <v>1170</v>
      </c>
      <c r="C378" s="1217" t="s">
        <v>3446</v>
      </c>
      <c r="D378" s="1217" t="s">
        <v>4010</v>
      </c>
      <c r="E378" s="1217" t="s">
        <v>86</v>
      </c>
      <c r="F378" s="1217" t="s">
        <v>3463</v>
      </c>
      <c r="G378" s="1219">
        <v>20000</v>
      </c>
      <c r="H378" s="1449" t="s">
        <v>3063</v>
      </c>
      <c r="I378" s="1217" t="s">
        <v>3453</v>
      </c>
      <c r="J378" s="1238"/>
      <c r="K378" s="10">
        <v>2400</v>
      </c>
      <c r="L378" s="10">
        <v>3900</v>
      </c>
      <c r="M378" s="1239"/>
      <c r="N378" s="1239">
        <v>3000</v>
      </c>
      <c r="O378" s="1237"/>
      <c r="P378" s="1239"/>
      <c r="Q378" s="1239"/>
      <c r="R378" s="1239"/>
      <c r="S378" s="1239"/>
      <c r="T378" s="1240">
        <f t="shared" si="65"/>
        <v>10700</v>
      </c>
      <c r="U378" s="1378">
        <f t="shared" si="66"/>
        <v>0.53500000000000003</v>
      </c>
      <c r="W378" s="1217" t="s">
        <v>108</v>
      </c>
      <c r="Y378" s="1217" t="s">
        <v>5229</v>
      </c>
    </row>
    <row r="379" spans="1:34" ht="18" hidden="1">
      <c r="A379" s="1450">
        <v>44882</v>
      </c>
      <c r="B379" s="1217" t="s">
        <v>570</v>
      </c>
      <c r="C379" s="1217" t="s">
        <v>3446</v>
      </c>
      <c r="D379" s="1217" t="s">
        <v>3607</v>
      </c>
      <c r="E379" s="1217" t="s">
        <v>49</v>
      </c>
      <c r="F379" s="1217" t="s">
        <v>3733</v>
      </c>
      <c r="G379" s="1219">
        <v>15000</v>
      </c>
      <c r="H379" s="1449" t="s">
        <v>3063</v>
      </c>
      <c r="I379" s="1217" t="s">
        <v>3453</v>
      </c>
      <c r="J379" s="1238"/>
      <c r="K379" s="10" t="e">
        <f ca="1">_xludf.IFS(C379="成田机场",3000,C379="羽田机场",1200,D379="NearMe",1000,D379="VIP-limo",G379*0.12)</f>
        <v>#NAME?</v>
      </c>
      <c r="L379" s="10" t="e">
        <f ca="1">_xludf.IFS(C379="成田机场",4000,C379="羽田机场",1000,D379="VIP-limo",0)</f>
        <v>#NAME?</v>
      </c>
      <c r="M379" s="1239">
        <v>4410</v>
      </c>
      <c r="N379" s="1239"/>
      <c r="O379" s="1237"/>
      <c r="P379" s="1239"/>
      <c r="Q379" s="1239"/>
      <c r="R379" s="1239"/>
      <c r="S379" s="1239"/>
      <c r="T379" s="1240" t="e">
        <f t="shared" ca="1" si="65"/>
        <v>#NAME?</v>
      </c>
      <c r="U379" s="1378" t="e">
        <f t="shared" ca="1" si="66"/>
        <v>#NAME?</v>
      </c>
      <c r="W379" s="1217" t="s">
        <v>27</v>
      </c>
      <c r="Y379" s="1217" t="s">
        <v>5230</v>
      </c>
    </row>
    <row r="380" spans="1:34" ht="18" hidden="1">
      <c r="A380" s="1450">
        <v>44882</v>
      </c>
      <c r="B380" s="1217" t="s">
        <v>1906</v>
      </c>
      <c r="C380" s="1217"/>
      <c r="D380" s="1217" t="s">
        <v>1667</v>
      </c>
      <c r="E380" s="1217" t="s">
        <v>1706</v>
      </c>
      <c r="F380" s="1217" t="s">
        <v>3515</v>
      </c>
      <c r="G380" s="1219">
        <v>1496000</v>
      </c>
      <c r="H380" s="1449" t="s">
        <v>3055</v>
      </c>
      <c r="I380" s="1217" t="s">
        <v>3453</v>
      </c>
      <c r="J380" s="1281"/>
      <c r="K380" s="1458">
        <v>84000</v>
      </c>
      <c r="L380" s="1458"/>
      <c r="M380" s="1459"/>
      <c r="N380" s="1239">
        <v>410500</v>
      </c>
      <c r="O380" s="1237"/>
      <c r="P380" s="1239">
        <v>2420</v>
      </c>
      <c r="Q380" s="1239"/>
      <c r="R380" s="1239"/>
      <c r="S380" s="1239"/>
      <c r="T380" s="1240">
        <f t="shared" si="65"/>
        <v>999080</v>
      </c>
      <c r="U380" s="1378">
        <f t="shared" si="66"/>
        <v>0.66783422459893049</v>
      </c>
      <c r="W380" s="1217" t="s">
        <v>55</v>
      </c>
      <c r="Y380" s="1217" t="s">
        <v>5231</v>
      </c>
    </row>
    <row r="381" spans="1:34" ht="18" hidden="1">
      <c r="A381" s="1450">
        <v>44882</v>
      </c>
      <c r="B381" s="1217" t="s">
        <v>1906</v>
      </c>
      <c r="C381" s="1217"/>
      <c r="D381" s="1217" t="s">
        <v>1667</v>
      </c>
      <c r="E381" s="1217" t="s">
        <v>4346</v>
      </c>
      <c r="F381" s="1217" t="s">
        <v>4208</v>
      </c>
      <c r="G381" s="1219">
        <v>0</v>
      </c>
      <c r="H381" s="1449" t="s">
        <v>3055</v>
      </c>
      <c r="I381" s="1217" t="s">
        <v>3453</v>
      </c>
      <c r="J381" s="1238"/>
      <c r="K381" s="1458">
        <v>0</v>
      </c>
      <c r="L381" s="1458">
        <v>0</v>
      </c>
      <c r="M381" s="1459"/>
      <c r="N381" s="1239">
        <v>0</v>
      </c>
      <c r="O381" s="1237"/>
      <c r="P381" s="1239"/>
      <c r="Q381" s="1239"/>
      <c r="R381" s="1239"/>
      <c r="S381" s="1239"/>
      <c r="T381" s="1240">
        <f t="shared" si="65"/>
        <v>0</v>
      </c>
      <c r="U381" s="1378" t="e">
        <f t="shared" si="66"/>
        <v>#DIV/0!</v>
      </c>
      <c r="W381" s="1217" t="s">
        <v>55</v>
      </c>
      <c r="Y381" s="1217" t="s">
        <v>5232</v>
      </c>
    </row>
    <row r="382" spans="1:34" ht="18" hidden="1">
      <c r="A382" s="1454">
        <v>44882</v>
      </c>
      <c r="B382" s="1246" t="s">
        <v>1906</v>
      </c>
      <c r="C382" s="1246"/>
      <c r="D382" s="1246" t="s">
        <v>1667</v>
      </c>
      <c r="E382" s="1246" t="s">
        <v>60</v>
      </c>
      <c r="F382" s="1246" t="s">
        <v>3517</v>
      </c>
      <c r="G382" s="1248">
        <v>0</v>
      </c>
      <c r="H382" s="1455" t="s">
        <v>3055</v>
      </c>
      <c r="I382" s="1246" t="s">
        <v>3453</v>
      </c>
      <c r="J382" s="1263"/>
      <c r="K382" s="1260">
        <v>0</v>
      </c>
      <c r="L382" s="1260">
        <v>0</v>
      </c>
      <c r="M382" s="1256"/>
      <c r="N382" s="1256">
        <v>0</v>
      </c>
      <c r="O382" s="1255"/>
      <c r="P382" s="1256"/>
      <c r="Q382" s="1256"/>
      <c r="R382" s="1256"/>
      <c r="S382" s="1256"/>
      <c r="T382" s="1257">
        <f t="shared" si="65"/>
        <v>0</v>
      </c>
      <c r="U382" s="1387" t="e">
        <f t="shared" si="66"/>
        <v>#DIV/0!</v>
      </c>
      <c r="V382" s="1260"/>
      <c r="W382" s="1246" t="s">
        <v>55</v>
      </c>
      <c r="X382" s="1260"/>
      <c r="Y382" s="1246" t="s">
        <v>5233</v>
      </c>
      <c r="Z382" s="1260"/>
      <c r="AA382" s="1260"/>
      <c r="AB382" s="1260"/>
      <c r="AC382" s="1260"/>
      <c r="AD382" s="1260"/>
      <c r="AE382" s="1260"/>
      <c r="AF382" s="1260"/>
      <c r="AG382" s="1260"/>
      <c r="AH382" s="1260"/>
    </row>
    <row r="383" spans="1:34" ht="18" hidden="1">
      <c r="A383" s="1450">
        <v>44883</v>
      </c>
      <c r="B383" s="1217" t="s">
        <v>1906</v>
      </c>
      <c r="C383" s="1217"/>
      <c r="D383" s="1217" t="s">
        <v>3919</v>
      </c>
      <c r="E383" s="1217" t="s">
        <v>49</v>
      </c>
      <c r="F383" s="1217" t="s">
        <v>3486</v>
      </c>
      <c r="G383" s="1219">
        <v>19200</v>
      </c>
      <c r="H383" s="1449" t="s">
        <v>3063</v>
      </c>
      <c r="I383" s="1217" t="s">
        <v>3453</v>
      </c>
      <c r="J383" s="1238"/>
      <c r="K383" s="10" t="e">
        <f t="shared" ref="K383:K396" ca="1" si="100">_xludf.IFS(C383="成田机场",3000,C383="羽田机场",1200,D383="NearMe",1000,D383="VIP-limo",G383*0.12)</f>
        <v>#NAME?</v>
      </c>
      <c r="L383" s="10" t="e">
        <f t="shared" ref="L383:L390" ca="1" si="101">_xludf.IFS(C383="成田机场",4000,C383="羽田机场",1000,D383="VIP-limo",0)</f>
        <v>#NAME?</v>
      </c>
      <c r="M383" s="1239" t="e">
        <f ca="1">(G383-K383-L383)*0.7</f>
        <v>#NAME?</v>
      </c>
      <c r="N383" s="1239"/>
      <c r="O383" s="1237"/>
      <c r="P383" s="1239"/>
      <c r="Q383" s="1239"/>
      <c r="R383" s="1239"/>
      <c r="S383" s="1239"/>
      <c r="T383" s="1240" t="e">
        <f t="shared" ca="1" si="65"/>
        <v>#NAME?</v>
      </c>
      <c r="U383" s="1378" t="e">
        <f t="shared" ca="1" si="66"/>
        <v>#NAME?</v>
      </c>
      <c r="W383" s="1217" t="s">
        <v>27</v>
      </c>
      <c r="Y383" s="1217" t="s">
        <v>5234</v>
      </c>
    </row>
    <row r="384" spans="1:34" ht="18" hidden="1">
      <c r="A384" s="1450">
        <v>44883</v>
      </c>
      <c r="B384" s="1217" t="s">
        <v>570</v>
      </c>
      <c r="C384" s="1217" t="s">
        <v>3446</v>
      </c>
      <c r="D384" s="1217" t="s">
        <v>3597</v>
      </c>
      <c r="E384" s="1217" t="s">
        <v>40</v>
      </c>
      <c r="F384" s="1217" t="s">
        <v>3449</v>
      </c>
      <c r="G384" s="1219">
        <v>9000</v>
      </c>
      <c r="H384" s="1449" t="s">
        <v>3063</v>
      </c>
      <c r="I384" s="1217" t="s">
        <v>3453</v>
      </c>
      <c r="J384" s="1238"/>
      <c r="K384" s="10" t="e">
        <f t="shared" ca="1" si="100"/>
        <v>#NAME?</v>
      </c>
      <c r="L384" s="10" t="e">
        <f t="shared" ca="1" si="101"/>
        <v>#NAME?</v>
      </c>
      <c r="M384" s="1239" t="e">
        <f t="shared" ref="M384:M385" ca="1" si="102">(8500-K384-L384)*0.7</f>
        <v>#NAME?</v>
      </c>
      <c r="N384" s="1239"/>
      <c r="O384" s="1237"/>
      <c r="P384" s="1239"/>
      <c r="Q384" s="1239"/>
      <c r="R384" s="1239"/>
      <c r="S384" s="1239"/>
      <c r="T384" s="1240" t="e">
        <f t="shared" ca="1" si="65"/>
        <v>#NAME?</v>
      </c>
      <c r="U384" s="1378" t="e">
        <f t="shared" ca="1" si="66"/>
        <v>#NAME?</v>
      </c>
      <c r="W384" s="1217" t="s">
        <v>107</v>
      </c>
      <c r="Y384" s="1217" t="s">
        <v>5235</v>
      </c>
    </row>
    <row r="385" spans="1:34" ht="18" hidden="1">
      <c r="A385" s="1450">
        <v>44884</v>
      </c>
      <c r="B385" s="1217" t="s">
        <v>570</v>
      </c>
      <c r="C385" s="1217" t="s">
        <v>3446</v>
      </c>
      <c r="D385" s="1217" t="s">
        <v>5236</v>
      </c>
      <c r="E385" s="1217" t="s">
        <v>3523</v>
      </c>
      <c r="F385" s="1217" t="s">
        <v>3524</v>
      </c>
      <c r="G385" s="1219">
        <v>10000</v>
      </c>
      <c r="H385" s="1449" t="s">
        <v>3063</v>
      </c>
      <c r="I385" s="1217" t="s">
        <v>3453</v>
      </c>
      <c r="J385" s="1238"/>
      <c r="K385" s="10" t="e">
        <f t="shared" ca="1" si="100"/>
        <v>#NAME?</v>
      </c>
      <c r="L385" s="10" t="e">
        <f t="shared" ca="1" si="101"/>
        <v>#NAME?</v>
      </c>
      <c r="M385" s="1239" t="e">
        <f t="shared" ca="1" si="102"/>
        <v>#NAME?</v>
      </c>
      <c r="N385" s="1239"/>
      <c r="O385" s="1237"/>
      <c r="P385" s="1239"/>
      <c r="Q385" s="1239"/>
      <c r="R385" s="1239"/>
      <c r="S385" s="1239"/>
      <c r="T385" s="1240" t="e">
        <f t="shared" ca="1" si="65"/>
        <v>#NAME?</v>
      </c>
      <c r="U385" s="1378" t="e">
        <f t="shared" ca="1" si="66"/>
        <v>#NAME?</v>
      </c>
      <c r="W385" s="1217" t="s">
        <v>3508</v>
      </c>
      <c r="Y385" s="1217" t="s">
        <v>5237</v>
      </c>
    </row>
    <row r="386" spans="1:34" ht="18" hidden="1">
      <c r="A386" s="1450">
        <v>44883</v>
      </c>
      <c r="B386" s="1217" t="s">
        <v>1906</v>
      </c>
      <c r="C386" s="1217"/>
      <c r="D386" s="1217" t="s">
        <v>3919</v>
      </c>
      <c r="E386" s="1217" t="s">
        <v>2979</v>
      </c>
      <c r="F386" s="1217" t="s">
        <v>3501</v>
      </c>
      <c r="G386" s="1219">
        <v>40800</v>
      </c>
      <c r="H386" s="1449" t="s">
        <v>3063</v>
      </c>
      <c r="I386" s="1217" t="s">
        <v>3453</v>
      </c>
      <c r="J386" s="1281"/>
      <c r="K386" s="10" t="e">
        <f t="shared" ca="1" si="100"/>
        <v>#NAME?</v>
      </c>
      <c r="L386" s="10" t="e">
        <f t="shared" ca="1" si="101"/>
        <v>#NAME?</v>
      </c>
      <c r="M386" s="1239"/>
      <c r="N386" s="1239">
        <v>24700</v>
      </c>
      <c r="O386" s="1237"/>
      <c r="P386" s="1239"/>
      <c r="Q386" s="1239"/>
      <c r="R386" s="1239"/>
      <c r="S386" s="1239"/>
      <c r="T386" s="1240" t="e">
        <f t="shared" ca="1" si="65"/>
        <v>#NAME?</v>
      </c>
      <c r="U386" s="1378" t="e">
        <f t="shared" ca="1" si="66"/>
        <v>#NAME?</v>
      </c>
      <c r="W386" s="1217" t="s">
        <v>27</v>
      </c>
      <c r="Y386" s="1217" t="s">
        <v>5238</v>
      </c>
    </row>
    <row r="387" spans="1:34" ht="18" hidden="1">
      <c r="A387" s="1450">
        <v>44884</v>
      </c>
      <c r="B387" s="1217" t="s">
        <v>570</v>
      </c>
      <c r="C387" s="1217" t="s">
        <v>3456</v>
      </c>
      <c r="D387" s="1217" t="s">
        <v>3452</v>
      </c>
      <c r="E387" s="1217" t="s">
        <v>52</v>
      </c>
      <c r="F387" s="1217" t="s">
        <v>3592</v>
      </c>
      <c r="G387" s="1219">
        <v>17000</v>
      </c>
      <c r="H387" s="1449" t="s">
        <v>3063</v>
      </c>
      <c r="I387" s="1217" t="s">
        <v>3453</v>
      </c>
      <c r="J387" s="1238"/>
      <c r="K387" s="10" t="e">
        <f t="shared" ca="1" si="100"/>
        <v>#NAME?</v>
      </c>
      <c r="L387" s="10" t="e">
        <f t="shared" ca="1" si="101"/>
        <v>#NAME?</v>
      </c>
      <c r="M387" s="1239"/>
      <c r="N387" s="1239">
        <v>4000</v>
      </c>
      <c r="O387" s="1237"/>
      <c r="P387" s="1239"/>
      <c r="Q387" s="1239"/>
      <c r="R387" s="1239"/>
      <c r="S387" s="1239"/>
      <c r="T387" s="1240" t="e">
        <f t="shared" ca="1" si="65"/>
        <v>#NAME?</v>
      </c>
      <c r="U387" s="1378" t="e">
        <f t="shared" ca="1" si="66"/>
        <v>#NAME?</v>
      </c>
      <c r="W387" s="1217" t="s">
        <v>3508</v>
      </c>
      <c r="Y387" s="1217" t="s">
        <v>5239</v>
      </c>
    </row>
    <row r="388" spans="1:34" ht="18" hidden="1">
      <c r="A388" s="1450">
        <v>44885</v>
      </c>
      <c r="B388" s="1217" t="s">
        <v>570</v>
      </c>
      <c r="C388" s="1217" t="s">
        <v>3456</v>
      </c>
      <c r="D388" s="1217" t="s">
        <v>3452</v>
      </c>
      <c r="E388" s="1217" t="s">
        <v>52</v>
      </c>
      <c r="F388" s="1217" t="s">
        <v>3592</v>
      </c>
      <c r="G388" s="1219">
        <v>17000</v>
      </c>
      <c r="H388" s="1449" t="s">
        <v>3063</v>
      </c>
      <c r="I388" s="1217" t="s">
        <v>3453</v>
      </c>
      <c r="J388" s="1238"/>
      <c r="K388" s="10" t="e">
        <f t="shared" ca="1" si="100"/>
        <v>#NAME?</v>
      </c>
      <c r="L388" s="10" t="e">
        <f t="shared" ca="1" si="101"/>
        <v>#NAME?</v>
      </c>
      <c r="M388" s="1239"/>
      <c r="N388" s="1239">
        <v>4000</v>
      </c>
      <c r="O388" s="1237"/>
      <c r="P388" s="1239"/>
      <c r="Q388" s="1239"/>
      <c r="R388" s="1239"/>
      <c r="S388" s="1239"/>
      <c r="T388" s="1240" t="e">
        <f t="shared" ca="1" si="65"/>
        <v>#NAME?</v>
      </c>
      <c r="U388" s="1378" t="e">
        <f t="shared" ca="1" si="66"/>
        <v>#NAME?</v>
      </c>
      <c r="W388" s="1217" t="s">
        <v>3508</v>
      </c>
      <c r="Y388" s="1217" t="s">
        <v>5240</v>
      </c>
    </row>
    <row r="389" spans="1:34" ht="18" hidden="1">
      <c r="A389" s="1450">
        <v>44883</v>
      </c>
      <c r="B389" s="1217" t="s">
        <v>570</v>
      </c>
      <c r="C389" s="1217" t="s">
        <v>3456</v>
      </c>
      <c r="D389" s="1217" t="s">
        <v>3481</v>
      </c>
      <c r="E389" s="1217" t="s">
        <v>3448</v>
      </c>
      <c r="F389" s="1217" t="s">
        <v>3714</v>
      </c>
      <c r="G389" s="1219">
        <v>18900</v>
      </c>
      <c r="H389" s="1449" t="s">
        <v>3063</v>
      </c>
      <c r="I389" s="1217" t="s">
        <v>3453</v>
      </c>
      <c r="J389" s="1238"/>
      <c r="K389" s="10" t="e">
        <f t="shared" ca="1" si="100"/>
        <v>#NAME?</v>
      </c>
      <c r="L389" s="10" t="e">
        <f t="shared" ca="1" si="101"/>
        <v>#NAME?</v>
      </c>
      <c r="M389" s="1239"/>
      <c r="N389" s="1239">
        <v>5000</v>
      </c>
      <c r="O389" s="1237"/>
      <c r="P389" s="1239"/>
      <c r="Q389" s="1239"/>
      <c r="R389" s="1239"/>
      <c r="S389" s="1239"/>
      <c r="T389" s="1240" t="e">
        <f t="shared" ca="1" si="65"/>
        <v>#NAME?</v>
      </c>
      <c r="U389" s="1378" t="e">
        <f t="shared" ca="1" si="66"/>
        <v>#NAME?</v>
      </c>
      <c r="W389" s="1217" t="s">
        <v>27</v>
      </c>
      <c r="Y389" s="1217" t="s">
        <v>5241</v>
      </c>
    </row>
    <row r="390" spans="1:34" ht="18" hidden="1">
      <c r="A390" s="1450">
        <v>44883</v>
      </c>
      <c r="B390" s="1217" t="s">
        <v>570</v>
      </c>
      <c r="C390" s="1217" t="s">
        <v>3456</v>
      </c>
      <c r="D390" s="1217" t="s">
        <v>4907</v>
      </c>
      <c r="E390" s="1217" t="s">
        <v>43</v>
      </c>
      <c r="F390" s="1217" t="s">
        <v>3657</v>
      </c>
      <c r="G390" s="1219">
        <v>20000</v>
      </c>
      <c r="H390" s="1455" t="s">
        <v>3063</v>
      </c>
      <c r="I390" s="1217" t="s">
        <v>3453</v>
      </c>
      <c r="J390" s="1238"/>
      <c r="K390" s="10" t="e">
        <f t="shared" ca="1" si="100"/>
        <v>#NAME?</v>
      </c>
      <c r="L390" s="10" t="e">
        <f t="shared" ca="1" si="101"/>
        <v>#NAME?</v>
      </c>
      <c r="M390" s="1239">
        <v>5600</v>
      </c>
      <c r="N390" s="1239"/>
      <c r="O390" s="1237"/>
      <c r="P390" s="1239">
        <v>520</v>
      </c>
      <c r="Q390" s="1239"/>
      <c r="R390" s="1239"/>
      <c r="S390" s="1239"/>
      <c r="T390" s="1240" t="e">
        <f t="shared" ca="1" si="65"/>
        <v>#NAME?</v>
      </c>
      <c r="U390" s="1378" t="e">
        <f t="shared" ca="1" si="66"/>
        <v>#NAME?</v>
      </c>
      <c r="V390" s="1260"/>
      <c r="W390" s="1217" t="s">
        <v>108</v>
      </c>
      <c r="X390" s="1260"/>
      <c r="Y390" s="1217" t="s">
        <v>5242</v>
      </c>
      <c r="Z390" s="1260"/>
      <c r="AA390" s="1260"/>
      <c r="AB390" s="1260"/>
      <c r="AC390" s="1260"/>
      <c r="AD390" s="1260"/>
      <c r="AE390" s="1260"/>
      <c r="AF390" s="1260"/>
      <c r="AG390" s="1260"/>
      <c r="AH390" s="1260"/>
    </row>
    <row r="391" spans="1:34" ht="18" hidden="1">
      <c r="A391" s="1450">
        <v>44883</v>
      </c>
      <c r="B391" s="1217" t="s">
        <v>3473</v>
      </c>
      <c r="C391" s="1217"/>
      <c r="D391" s="1217" t="s">
        <v>3570</v>
      </c>
      <c r="E391" s="1217" t="s">
        <v>86</v>
      </c>
      <c r="F391" s="1217" t="s">
        <v>3463</v>
      </c>
      <c r="G391" s="1219">
        <v>8500</v>
      </c>
      <c r="H391" s="1449" t="s">
        <v>3063</v>
      </c>
      <c r="I391" s="1217" t="s">
        <v>3453</v>
      </c>
      <c r="J391" s="1243"/>
      <c r="K391" s="10" t="e">
        <f t="shared" ca="1" si="100"/>
        <v>#NAME?</v>
      </c>
      <c r="M391" s="1239"/>
      <c r="N391" s="1239">
        <v>4300</v>
      </c>
      <c r="O391" s="1237"/>
      <c r="P391" s="1239"/>
      <c r="Q391" s="1239"/>
      <c r="R391" s="1239"/>
      <c r="S391" s="1239"/>
      <c r="T391" s="1240" t="e">
        <f t="shared" ca="1" si="65"/>
        <v>#NAME?</v>
      </c>
      <c r="U391" s="1378" t="e">
        <f t="shared" ca="1" si="66"/>
        <v>#NAME?</v>
      </c>
      <c r="W391" s="1217" t="s">
        <v>3572</v>
      </c>
      <c r="Y391" s="1217" t="s">
        <v>5243</v>
      </c>
    </row>
    <row r="392" spans="1:34" ht="18" hidden="1">
      <c r="A392" s="1450">
        <v>44883</v>
      </c>
      <c r="B392" s="1217" t="s">
        <v>3473</v>
      </c>
      <c r="C392" s="1217"/>
      <c r="D392" s="1217" t="s">
        <v>3570</v>
      </c>
      <c r="E392" s="1217" t="s">
        <v>86</v>
      </c>
      <c r="F392" s="1217" t="s">
        <v>3463</v>
      </c>
      <c r="G392" s="1219">
        <v>8500</v>
      </c>
      <c r="H392" s="1449" t="s">
        <v>3063</v>
      </c>
      <c r="I392" s="1217" t="s">
        <v>3453</v>
      </c>
      <c r="J392" s="1238"/>
      <c r="K392" s="10" t="e">
        <f t="shared" ca="1" si="100"/>
        <v>#NAME?</v>
      </c>
      <c r="M392" s="1239"/>
      <c r="N392" s="1239">
        <v>4300</v>
      </c>
      <c r="O392" s="1237"/>
      <c r="P392" s="1239"/>
      <c r="Q392" s="1239"/>
      <c r="R392" s="1239"/>
      <c r="S392" s="1239"/>
      <c r="T392" s="1240" t="e">
        <f t="shared" ca="1" si="65"/>
        <v>#NAME?</v>
      </c>
      <c r="U392" s="1378" t="e">
        <f t="shared" ca="1" si="66"/>
        <v>#NAME?</v>
      </c>
      <c r="W392" s="1217" t="s">
        <v>3572</v>
      </c>
      <c r="Y392" s="1217" t="s">
        <v>5244</v>
      </c>
    </row>
    <row r="393" spans="1:34" ht="18" hidden="1">
      <c r="A393" s="1450">
        <v>44883</v>
      </c>
      <c r="B393" s="1217" t="s">
        <v>3473</v>
      </c>
      <c r="C393" s="1217"/>
      <c r="D393" s="1217" t="s">
        <v>3570</v>
      </c>
      <c r="E393" s="1217" t="s">
        <v>55</v>
      </c>
      <c r="F393" s="1217" t="s">
        <v>3512</v>
      </c>
      <c r="G393" s="1219">
        <v>11000</v>
      </c>
      <c r="H393" s="1449" t="s">
        <v>3063</v>
      </c>
      <c r="I393" s="1217" t="s">
        <v>3453</v>
      </c>
      <c r="J393" s="1238"/>
      <c r="K393" s="10" t="e">
        <f t="shared" ca="1" si="100"/>
        <v>#NAME?</v>
      </c>
      <c r="M393" s="1239"/>
      <c r="N393" s="1239">
        <v>5300</v>
      </c>
      <c r="O393" s="1237"/>
      <c r="P393" s="1239"/>
      <c r="Q393" s="1239"/>
      <c r="R393" s="1239"/>
      <c r="S393" s="1239"/>
      <c r="T393" s="1240" t="e">
        <f t="shared" ca="1" si="65"/>
        <v>#NAME?</v>
      </c>
      <c r="U393" s="1378" t="e">
        <f t="shared" ca="1" si="66"/>
        <v>#NAME?</v>
      </c>
      <c r="W393" s="1217" t="s">
        <v>3572</v>
      </c>
      <c r="Y393" s="1217" t="s">
        <v>5245</v>
      </c>
    </row>
    <row r="394" spans="1:34" ht="18" hidden="1">
      <c r="A394" s="1450">
        <v>44883</v>
      </c>
      <c r="B394" s="1217" t="s">
        <v>3473</v>
      </c>
      <c r="C394" s="1217"/>
      <c r="D394" s="1217" t="s">
        <v>3570</v>
      </c>
      <c r="E394" s="1217" t="s">
        <v>52</v>
      </c>
      <c r="F394" s="1217" t="s">
        <v>3592</v>
      </c>
      <c r="G394" s="1219">
        <v>11000</v>
      </c>
      <c r="H394" s="1449" t="s">
        <v>3063</v>
      </c>
      <c r="I394" s="1217" t="s">
        <v>3453</v>
      </c>
      <c r="J394" s="1238"/>
      <c r="K394" s="10" t="e">
        <f t="shared" ca="1" si="100"/>
        <v>#NAME?</v>
      </c>
      <c r="M394" s="1239"/>
      <c r="N394" s="1239">
        <v>5300</v>
      </c>
      <c r="O394" s="1237"/>
      <c r="P394" s="1239"/>
      <c r="Q394" s="1239"/>
      <c r="R394" s="1239"/>
      <c r="S394" s="1239"/>
      <c r="T394" s="1240" t="e">
        <f t="shared" ca="1" si="65"/>
        <v>#NAME?</v>
      </c>
      <c r="U394" s="1378" t="e">
        <f t="shared" ca="1" si="66"/>
        <v>#NAME?</v>
      </c>
      <c r="W394" s="1217" t="s">
        <v>3572</v>
      </c>
      <c r="Y394" s="1217" t="s">
        <v>5246</v>
      </c>
    </row>
    <row r="395" spans="1:34" ht="18" hidden="1">
      <c r="A395" s="1450">
        <v>44883</v>
      </c>
      <c r="B395" s="1217" t="s">
        <v>3473</v>
      </c>
      <c r="C395" s="1217"/>
      <c r="D395" s="1217" t="s">
        <v>3570</v>
      </c>
      <c r="E395" s="1217" t="s">
        <v>55</v>
      </c>
      <c r="F395" s="666" t="s">
        <v>3512</v>
      </c>
      <c r="G395" s="1219">
        <v>11000</v>
      </c>
      <c r="H395" s="1449" t="s">
        <v>3063</v>
      </c>
      <c r="I395" s="1217" t="s">
        <v>3453</v>
      </c>
      <c r="J395" s="1238"/>
      <c r="K395" s="10" t="e">
        <f t="shared" ca="1" si="100"/>
        <v>#NAME?</v>
      </c>
      <c r="M395" s="1239"/>
      <c r="N395" s="1239">
        <v>5300</v>
      </c>
      <c r="O395" s="1237"/>
      <c r="P395" s="1239"/>
      <c r="Q395" s="1239"/>
      <c r="R395" s="1239"/>
      <c r="S395" s="1239"/>
      <c r="T395" s="1240" t="e">
        <f t="shared" ca="1" si="65"/>
        <v>#NAME?</v>
      </c>
      <c r="U395" s="1378" t="e">
        <f t="shared" ca="1" si="66"/>
        <v>#NAME?</v>
      </c>
      <c r="W395" s="1217" t="s">
        <v>3572</v>
      </c>
      <c r="Y395" s="1217" t="s">
        <v>5247</v>
      </c>
    </row>
    <row r="396" spans="1:34" ht="18" hidden="1">
      <c r="A396" s="1450">
        <v>44883</v>
      </c>
      <c r="B396" s="1217" t="s">
        <v>3473</v>
      </c>
      <c r="C396" s="1217"/>
      <c r="D396" s="1217" t="s">
        <v>3570</v>
      </c>
      <c r="E396" s="1217" t="s">
        <v>52</v>
      </c>
      <c r="F396" s="1261" t="s">
        <v>3592</v>
      </c>
      <c r="G396" s="1219">
        <v>11000</v>
      </c>
      <c r="H396" s="1449" t="s">
        <v>3063</v>
      </c>
      <c r="I396" s="1217" t="s">
        <v>3453</v>
      </c>
      <c r="J396" s="1238"/>
      <c r="K396" s="10" t="e">
        <f t="shared" ca="1" si="100"/>
        <v>#NAME?</v>
      </c>
      <c r="M396" s="1239"/>
      <c r="N396" s="1239">
        <v>5300</v>
      </c>
      <c r="O396" s="1237"/>
      <c r="P396" s="1239"/>
      <c r="Q396" s="1239"/>
      <c r="R396" s="1239"/>
      <c r="S396" s="1239"/>
      <c r="T396" s="1240" t="e">
        <f t="shared" ca="1" si="65"/>
        <v>#NAME?</v>
      </c>
      <c r="U396" s="1378" t="e">
        <f t="shared" ca="1" si="66"/>
        <v>#NAME?</v>
      </c>
      <c r="W396" s="1217" t="s">
        <v>3572</v>
      </c>
      <c r="Y396" s="1217" t="s">
        <v>5248</v>
      </c>
    </row>
    <row r="397" spans="1:34" ht="18" hidden="1">
      <c r="A397" s="1450">
        <v>44883</v>
      </c>
      <c r="B397" s="1217" t="s">
        <v>1906</v>
      </c>
      <c r="C397" s="1217"/>
      <c r="D397" s="1217" t="s">
        <v>2499</v>
      </c>
      <c r="E397" s="1217" t="s">
        <v>94</v>
      </c>
      <c r="F397" s="1217" t="s">
        <v>3686</v>
      </c>
      <c r="G397" s="1219">
        <v>43000</v>
      </c>
      <c r="H397" s="1449" t="s">
        <v>3063</v>
      </c>
      <c r="I397" s="1217" t="s">
        <v>3453</v>
      </c>
      <c r="J397" s="1238"/>
      <c r="K397" s="1458">
        <v>3000</v>
      </c>
      <c r="L397" s="1458">
        <v>4000</v>
      </c>
      <c r="M397" s="1459"/>
      <c r="N397" s="1239">
        <v>15000</v>
      </c>
      <c r="O397" s="1237"/>
      <c r="P397" s="1239">
        <v>1300</v>
      </c>
      <c r="Q397" s="1239"/>
      <c r="R397" s="1239"/>
      <c r="S397" s="1239"/>
      <c r="T397" s="1240">
        <f t="shared" si="65"/>
        <v>19700</v>
      </c>
      <c r="U397" s="1378">
        <f t="shared" si="66"/>
        <v>0.45813953488372094</v>
      </c>
      <c r="W397" s="1217" t="s">
        <v>110</v>
      </c>
      <c r="Y397" s="1217" t="s">
        <v>5249</v>
      </c>
    </row>
    <row r="398" spans="1:34" ht="18" hidden="1">
      <c r="A398" s="1450">
        <v>44883</v>
      </c>
      <c r="B398" s="1217" t="s">
        <v>1170</v>
      </c>
      <c r="C398" s="1217" t="s">
        <v>3456</v>
      </c>
      <c r="D398" s="1217" t="s">
        <v>255</v>
      </c>
      <c r="E398" s="1217" t="s">
        <v>43</v>
      </c>
      <c r="F398" s="1217" t="s">
        <v>3657</v>
      </c>
      <c r="G398" s="1219">
        <v>25000</v>
      </c>
      <c r="H398" s="1449" t="s">
        <v>3063</v>
      </c>
      <c r="I398" s="1217" t="s">
        <v>3453</v>
      </c>
      <c r="J398" s="1238"/>
      <c r="K398" s="10" t="e">
        <f ca="1">_xludf.IFS(C398="成田机场",3000,C398="羽田机场",1200,D398="NearMe",1000,D398="VIP-limo",G398*0.12)</f>
        <v>#NAME?</v>
      </c>
      <c r="L398" s="10" t="e">
        <f ca="1">_xludf.IFS(C398="成田机场",4000,C398="羽田机场",1000,D398="VIP-limo",0)</f>
        <v>#NAME?</v>
      </c>
      <c r="M398" s="1239">
        <v>5600</v>
      </c>
      <c r="N398" s="1239"/>
      <c r="O398" s="1237"/>
      <c r="P398" s="1239"/>
      <c r="Q398" s="1239"/>
      <c r="R398" s="1239"/>
      <c r="S398" s="1239"/>
      <c r="T398" s="1240" t="e">
        <f t="shared" ca="1" si="65"/>
        <v>#NAME?</v>
      </c>
      <c r="U398" s="1378" t="e">
        <f t="shared" ca="1" si="66"/>
        <v>#NAME?</v>
      </c>
      <c r="W398" s="1217" t="s">
        <v>107</v>
      </c>
      <c r="Y398" s="1217" t="s">
        <v>5250</v>
      </c>
    </row>
    <row r="399" spans="1:34" ht="18">
      <c r="A399" s="1450">
        <v>44883</v>
      </c>
      <c r="B399" s="1217" t="s">
        <v>570</v>
      </c>
      <c r="C399" s="1217" t="s">
        <v>3456</v>
      </c>
      <c r="D399" s="1217" t="s">
        <v>1371</v>
      </c>
      <c r="E399" s="1217" t="s">
        <v>2285</v>
      </c>
      <c r="F399" s="1217" t="s">
        <v>3626</v>
      </c>
      <c r="G399" s="1219">
        <v>25000</v>
      </c>
      <c r="H399" s="1449" t="s">
        <v>3063</v>
      </c>
      <c r="I399" s="1217" t="s">
        <v>3453</v>
      </c>
      <c r="J399" s="1238"/>
      <c r="M399" s="1239">
        <f>(18000-K399-L399)*0.7</f>
        <v>12600</v>
      </c>
      <c r="N399" s="1239"/>
      <c r="O399" s="1237"/>
      <c r="P399" s="1239">
        <v>260</v>
      </c>
      <c r="Q399" s="1239"/>
      <c r="R399" s="1239"/>
      <c r="S399" s="1239"/>
      <c r="T399" s="1240">
        <f t="shared" si="65"/>
        <v>12140</v>
      </c>
      <c r="U399" s="1378">
        <f t="shared" si="66"/>
        <v>0.48559999999999998</v>
      </c>
      <c r="W399" s="1217" t="s">
        <v>1540</v>
      </c>
      <c r="Y399" s="1217" t="s">
        <v>5251</v>
      </c>
    </row>
    <row r="400" spans="1:34" ht="18" hidden="1">
      <c r="A400" s="1450">
        <v>44883</v>
      </c>
      <c r="B400" s="1217" t="s">
        <v>1170</v>
      </c>
      <c r="C400" s="1217" t="s">
        <v>3446</v>
      </c>
      <c r="D400" s="1217" t="s">
        <v>3447</v>
      </c>
      <c r="E400" s="1217" t="s">
        <v>43</v>
      </c>
      <c r="F400" s="666" t="s">
        <v>3657</v>
      </c>
      <c r="G400" s="1219">
        <f>1500/0.0479</f>
        <v>31315.240083507309</v>
      </c>
      <c r="H400" s="1449" t="s">
        <v>3063</v>
      </c>
      <c r="I400" s="1217" t="s">
        <v>3450</v>
      </c>
      <c r="J400" s="1448">
        <f>400/0.0479</f>
        <v>8350.7306889352822</v>
      </c>
      <c r="K400" s="10" t="e">
        <f ca="1">_xludf.IFS(C400="成田机场",3000,C400="羽田机场",1200,D400="NearMe",1000,D400="VIP-limo",G400*0.12)</f>
        <v>#NAME?</v>
      </c>
      <c r="L400" s="10" t="e">
        <f ca="1">_xludf.IFS(C400="成田机场",4000,C400="羽田机场",1000,D400="VIP-limo",0)</f>
        <v>#NAME?</v>
      </c>
      <c r="M400" s="1239" t="e">
        <f ca="1">(8500-K400-L400)*0.7</f>
        <v>#NAME?</v>
      </c>
      <c r="N400" s="1239"/>
      <c r="O400" s="1237"/>
      <c r="P400" s="1239"/>
      <c r="Q400" s="1239"/>
      <c r="R400" s="1239"/>
      <c r="S400" s="1239"/>
      <c r="T400" s="1240" t="e">
        <f t="shared" ca="1" si="65"/>
        <v>#NAME?</v>
      </c>
      <c r="U400" s="1378" t="e">
        <f t="shared" ca="1" si="66"/>
        <v>#NAME?</v>
      </c>
      <c r="W400" s="1217" t="s">
        <v>107</v>
      </c>
      <c r="Y400" s="1217" t="s">
        <v>5252</v>
      </c>
    </row>
    <row r="401" spans="1:34" ht="18" hidden="1">
      <c r="A401" s="1450">
        <v>44883</v>
      </c>
      <c r="B401" s="1217" t="s">
        <v>1215</v>
      </c>
      <c r="C401" s="1217"/>
      <c r="D401" s="1217" t="s">
        <v>3579</v>
      </c>
      <c r="E401" s="1217" t="s">
        <v>27</v>
      </c>
      <c r="F401" s="1261" t="s">
        <v>3505</v>
      </c>
      <c r="G401" s="1219">
        <v>25600</v>
      </c>
      <c r="H401" s="1449" t="s">
        <v>3063</v>
      </c>
      <c r="I401" s="1217" t="s">
        <v>3453</v>
      </c>
      <c r="J401" s="1238"/>
      <c r="K401" s="10">
        <v>3000</v>
      </c>
      <c r="L401" s="10">
        <v>1600</v>
      </c>
      <c r="M401" s="1239"/>
      <c r="N401" s="1239">
        <v>6400</v>
      </c>
      <c r="O401" s="1237"/>
      <c r="P401" s="1239"/>
      <c r="Q401" s="1239"/>
      <c r="R401" s="1239"/>
      <c r="S401" s="1239"/>
      <c r="T401" s="1240">
        <f t="shared" si="65"/>
        <v>14600</v>
      </c>
      <c r="U401" s="1378">
        <f t="shared" si="66"/>
        <v>0.5703125</v>
      </c>
      <c r="W401" s="1217" t="s">
        <v>27</v>
      </c>
      <c r="Y401" s="1217" t="s">
        <v>5253</v>
      </c>
    </row>
    <row r="402" spans="1:34" ht="18">
      <c r="A402" s="1450">
        <v>44883</v>
      </c>
      <c r="B402" s="1217" t="s">
        <v>1170</v>
      </c>
      <c r="C402" s="1217" t="s">
        <v>3446</v>
      </c>
      <c r="D402" s="1217" t="s">
        <v>3503</v>
      </c>
      <c r="E402" s="1217" t="s">
        <v>86</v>
      </c>
      <c r="F402" s="1217" t="s">
        <v>3463</v>
      </c>
      <c r="G402" s="1219">
        <v>13350</v>
      </c>
      <c r="H402" s="1449" t="s">
        <v>3063</v>
      </c>
      <c r="I402" s="1217" t="s">
        <v>3453</v>
      </c>
      <c r="J402" s="1238"/>
      <c r="K402" s="10" t="e">
        <f t="shared" ref="K402:K403" ca="1" si="103">_xludf.IFS(C402="成田机场",3000,C402="羽田机场",1200,D402="NearMe",1000,D402="VIP-limo",G402*0.12)</f>
        <v>#NAME?</v>
      </c>
      <c r="L402" s="10" t="e">
        <f t="shared" ref="L402:L403" ca="1" si="104">_xludf.IFS(C402="成田机场",4000,C402="羽田机场",1000,D402="VIP-limo",0)</f>
        <v>#NAME?</v>
      </c>
      <c r="M402" s="1239"/>
      <c r="N402" s="1239">
        <v>3000</v>
      </c>
      <c r="O402" s="1237"/>
      <c r="P402" s="1239"/>
      <c r="Q402" s="1239"/>
      <c r="R402" s="1239"/>
      <c r="S402" s="1239"/>
      <c r="T402" s="1240" t="e">
        <f t="shared" ca="1" si="65"/>
        <v>#NAME?</v>
      </c>
      <c r="U402" s="1378" t="e">
        <f t="shared" ca="1" si="66"/>
        <v>#NAME?</v>
      </c>
      <c r="W402" s="1217" t="s">
        <v>1540</v>
      </c>
      <c r="Y402" s="1217" t="s">
        <v>5254</v>
      </c>
    </row>
    <row r="403" spans="1:34" ht="18" hidden="1">
      <c r="A403" s="1454">
        <v>44883</v>
      </c>
      <c r="B403" s="1246" t="s">
        <v>570</v>
      </c>
      <c r="C403" s="1246" t="s">
        <v>3446</v>
      </c>
      <c r="D403" s="1246" t="s">
        <v>3579</v>
      </c>
      <c r="E403" s="1246" t="s">
        <v>55</v>
      </c>
      <c r="F403" s="1246" t="s">
        <v>3512</v>
      </c>
      <c r="G403" s="1248">
        <v>15000</v>
      </c>
      <c r="H403" s="1455" t="s">
        <v>3063</v>
      </c>
      <c r="I403" s="1246" t="s">
        <v>3453</v>
      </c>
      <c r="J403" s="1263"/>
      <c r="K403" s="1260" t="e">
        <f t="shared" ca="1" si="103"/>
        <v>#NAME?</v>
      </c>
      <c r="L403" s="1260" t="e">
        <f t="shared" ca="1" si="104"/>
        <v>#NAME?</v>
      </c>
      <c r="M403" s="1239"/>
      <c r="N403" s="1256">
        <v>3000</v>
      </c>
      <c r="O403" s="1255"/>
      <c r="P403" s="1256"/>
      <c r="Q403" s="1256"/>
      <c r="R403" s="1256"/>
      <c r="S403" s="1256"/>
      <c r="T403" s="1257" t="e">
        <f t="shared" ca="1" si="65"/>
        <v>#NAME?</v>
      </c>
      <c r="U403" s="1387" t="e">
        <f t="shared" ca="1" si="66"/>
        <v>#NAME?</v>
      </c>
      <c r="V403" s="1260"/>
      <c r="W403" s="1246" t="s">
        <v>27</v>
      </c>
      <c r="X403" s="1260"/>
      <c r="Y403" s="1246" t="s">
        <v>5255</v>
      </c>
      <c r="Z403" s="1260"/>
      <c r="AA403" s="1260"/>
      <c r="AB403" s="1260"/>
      <c r="AC403" s="1260"/>
      <c r="AD403" s="1260"/>
      <c r="AE403" s="1260"/>
      <c r="AF403" s="1260"/>
      <c r="AG403" s="1260"/>
      <c r="AH403" s="1260"/>
    </row>
    <row r="404" spans="1:34" ht="18">
      <c r="A404" s="1450">
        <v>44884</v>
      </c>
      <c r="B404" s="1217" t="s">
        <v>570</v>
      </c>
      <c r="C404" s="1217" t="s">
        <v>3456</v>
      </c>
      <c r="D404" s="1217" t="s">
        <v>3503</v>
      </c>
      <c r="E404" s="1217" t="s">
        <v>2285</v>
      </c>
      <c r="F404" s="1217" t="s">
        <v>3492</v>
      </c>
      <c r="G404" s="1219">
        <v>16000</v>
      </c>
      <c r="H404" s="1449" t="s">
        <v>3063</v>
      </c>
      <c r="I404" s="1217" t="s">
        <v>3453</v>
      </c>
      <c r="J404" s="1238"/>
      <c r="M404" s="1239">
        <f t="shared" ref="M404:M405" si="105">(18000-K404-L404)*0.7</f>
        <v>12600</v>
      </c>
      <c r="N404" s="1239"/>
      <c r="O404" s="1237"/>
      <c r="P404" s="1239"/>
      <c r="Q404" s="1239"/>
      <c r="R404" s="1239"/>
      <c r="S404" s="1239"/>
      <c r="T404" s="1240">
        <f t="shared" si="65"/>
        <v>3400</v>
      </c>
      <c r="U404" s="1378">
        <f t="shared" si="66"/>
        <v>0.21249999999999999</v>
      </c>
      <c r="W404" s="1217" t="s">
        <v>1540</v>
      </c>
      <c r="Y404" s="1217" t="s">
        <v>5256</v>
      </c>
    </row>
    <row r="405" spans="1:34" ht="18" hidden="1">
      <c r="A405" s="1450">
        <v>44884</v>
      </c>
      <c r="B405" s="1217" t="s">
        <v>1170</v>
      </c>
      <c r="C405" s="1217" t="s">
        <v>3456</v>
      </c>
      <c r="D405" s="1217" t="s">
        <v>3474</v>
      </c>
      <c r="E405" s="1217" t="s">
        <v>2285</v>
      </c>
      <c r="F405" s="1217" t="s">
        <v>3492</v>
      </c>
      <c r="G405" s="1219">
        <v>17000</v>
      </c>
      <c r="H405" s="1449" t="s">
        <v>3063</v>
      </c>
      <c r="I405" s="1217"/>
      <c r="J405" s="1238"/>
      <c r="M405" s="1239">
        <f t="shared" si="105"/>
        <v>12600</v>
      </c>
      <c r="N405" s="1239"/>
      <c r="O405" s="1237"/>
      <c r="P405" s="1239"/>
      <c r="Q405" s="1239"/>
      <c r="R405" s="1239"/>
      <c r="S405" s="1239"/>
      <c r="T405" s="1240">
        <f t="shared" si="65"/>
        <v>4400</v>
      </c>
      <c r="U405" s="1378">
        <f t="shared" si="66"/>
        <v>0.25882352941176473</v>
      </c>
      <c r="W405" s="1217" t="s">
        <v>27</v>
      </c>
      <c r="Y405" s="1217" t="s">
        <v>5257</v>
      </c>
    </row>
    <row r="406" spans="1:34" ht="18" hidden="1">
      <c r="A406" s="1450">
        <v>44884</v>
      </c>
      <c r="B406" s="1217" t="s">
        <v>570</v>
      </c>
      <c r="C406" s="1217" t="s">
        <v>3456</v>
      </c>
      <c r="D406" s="1217" t="s">
        <v>4214</v>
      </c>
      <c r="E406" s="1217" t="s">
        <v>34</v>
      </c>
      <c r="F406" s="1217" t="s">
        <v>3457</v>
      </c>
      <c r="G406" s="1219">
        <v>17000</v>
      </c>
      <c r="H406" s="1449" t="s">
        <v>3060</v>
      </c>
      <c r="I406" s="1217" t="s">
        <v>3453</v>
      </c>
      <c r="J406" s="1238"/>
      <c r="K406" s="10" t="e">
        <f t="shared" ref="K406:K415" ca="1" si="106">_xludf.IFS(C406="成田机场",3000,C406="羽田机场",1200,D406="NearMe",1000,D406="VIP-limo",G406*0.12)</f>
        <v>#NAME?</v>
      </c>
      <c r="L406" s="10" t="e">
        <f t="shared" ref="L406:L415" ca="1" si="107">_xludf.IFS(C406="成田机场",4000,C406="羽田机场",1000,D406="VIP-limo",0)</f>
        <v>#NAME?</v>
      </c>
      <c r="M406" s="1239">
        <v>5600</v>
      </c>
      <c r="N406" s="1239"/>
      <c r="O406" s="1237"/>
      <c r="P406" s="1239"/>
      <c r="Q406" s="1239"/>
      <c r="R406" s="1239"/>
      <c r="S406" s="1239"/>
      <c r="T406" s="1240" t="e">
        <f t="shared" ca="1" si="65"/>
        <v>#NAME?</v>
      </c>
      <c r="U406" s="1378" t="e">
        <f t="shared" ca="1" si="66"/>
        <v>#NAME?</v>
      </c>
      <c r="W406" s="1217" t="s">
        <v>34</v>
      </c>
      <c r="Y406" s="1217" t="s">
        <v>5258</v>
      </c>
    </row>
    <row r="407" spans="1:34" ht="18" hidden="1">
      <c r="A407" s="1450">
        <v>44884</v>
      </c>
      <c r="B407" s="1217" t="s">
        <v>1906</v>
      </c>
      <c r="C407" s="1217"/>
      <c r="D407" s="1217" t="s">
        <v>3919</v>
      </c>
      <c r="E407" s="1217" t="s">
        <v>43</v>
      </c>
      <c r="F407" s="1217" t="s">
        <v>3477</v>
      </c>
      <c r="G407" s="1219">
        <v>24000</v>
      </c>
      <c r="H407" s="1449" t="s">
        <v>3063</v>
      </c>
      <c r="I407" s="1217" t="s">
        <v>3453</v>
      </c>
      <c r="J407" s="1238"/>
      <c r="K407" s="10" t="e">
        <f t="shared" ca="1" si="106"/>
        <v>#NAME?</v>
      </c>
      <c r="L407" s="10" t="e">
        <f t="shared" ca="1" si="107"/>
        <v>#NAME?</v>
      </c>
      <c r="M407" s="1239" t="e">
        <f ca="1">(G407-K407-L407)*0.7</f>
        <v>#NAME?</v>
      </c>
      <c r="N407" s="1239"/>
      <c r="O407" s="1237"/>
      <c r="P407" s="1239"/>
      <c r="Q407" s="1239"/>
      <c r="R407" s="1239"/>
      <c r="S407" s="1239"/>
      <c r="T407" s="1240" t="e">
        <f t="shared" ca="1" si="65"/>
        <v>#NAME?</v>
      </c>
      <c r="U407" s="1378" t="e">
        <f t="shared" ca="1" si="66"/>
        <v>#NAME?</v>
      </c>
      <c r="W407" s="1217" t="s">
        <v>27</v>
      </c>
      <c r="Y407" s="1217" t="s">
        <v>5259</v>
      </c>
    </row>
    <row r="408" spans="1:34" ht="18" hidden="1">
      <c r="A408" s="1450">
        <v>44884</v>
      </c>
      <c r="B408" s="1217" t="s">
        <v>1170</v>
      </c>
      <c r="C408" s="1217" t="s">
        <v>3456</v>
      </c>
      <c r="D408" s="1217" t="s">
        <v>3521</v>
      </c>
      <c r="E408" s="1217" t="s">
        <v>98</v>
      </c>
      <c r="F408" s="1217" t="s">
        <v>3629</v>
      </c>
      <c r="G408" s="1219">
        <v>15000</v>
      </c>
      <c r="H408" s="1449" t="s">
        <v>3063</v>
      </c>
      <c r="I408" s="1217" t="s">
        <v>3453</v>
      </c>
      <c r="J408" s="1238"/>
      <c r="K408" s="10" t="e">
        <f t="shared" ca="1" si="106"/>
        <v>#NAME?</v>
      </c>
      <c r="L408" s="10" t="e">
        <f t="shared" ca="1" si="107"/>
        <v>#NAME?</v>
      </c>
      <c r="M408" s="1239"/>
      <c r="N408" s="1239">
        <v>4000</v>
      </c>
      <c r="O408" s="1237"/>
      <c r="P408" s="1239"/>
      <c r="Q408" s="1239"/>
      <c r="R408" s="1239"/>
      <c r="S408" s="1239"/>
      <c r="T408" s="1240" t="e">
        <f t="shared" ca="1" si="65"/>
        <v>#NAME?</v>
      </c>
      <c r="U408" s="1378" t="e">
        <f t="shared" ca="1" si="66"/>
        <v>#NAME?</v>
      </c>
      <c r="W408" s="1217" t="s">
        <v>107</v>
      </c>
      <c r="Y408" s="1217" t="s">
        <v>5260</v>
      </c>
    </row>
    <row r="409" spans="1:34" ht="18" hidden="1">
      <c r="A409" s="1450">
        <v>44884</v>
      </c>
      <c r="B409" s="1217" t="s">
        <v>1906</v>
      </c>
      <c r="C409" s="1217"/>
      <c r="D409" s="1217" t="s">
        <v>3919</v>
      </c>
      <c r="E409" s="1217" t="s">
        <v>44</v>
      </c>
      <c r="F409" s="1217" t="s">
        <v>3686</v>
      </c>
      <c r="G409" s="1219">
        <v>38400</v>
      </c>
      <c r="H409" s="1449" t="s">
        <v>3063</v>
      </c>
      <c r="I409" s="1217" t="s">
        <v>3453</v>
      </c>
      <c r="J409" s="1238"/>
      <c r="K409" s="10" t="e">
        <f t="shared" ca="1" si="106"/>
        <v>#NAME?</v>
      </c>
      <c r="L409" s="10" t="e">
        <f t="shared" ca="1" si="107"/>
        <v>#NAME?</v>
      </c>
      <c r="M409" s="1239"/>
      <c r="N409" s="1239">
        <v>23400</v>
      </c>
      <c r="O409" s="1237"/>
      <c r="P409" s="1239"/>
      <c r="Q409" s="1239"/>
      <c r="R409" s="1239"/>
      <c r="S409" s="1239"/>
      <c r="T409" s="1240" t="e">
        <f t="shared" ca="1" si="65"/>
        <v>#NAME?</v>
      </c>
      <c r="U409" s="1378" t="e">
        <f t="shared" ca="1" si="66"/>
        <v>#NAME?</v>
      </c>
      <c r="W409" s="1217" t="s">
        <v>27</v>
      </c>
      <c r="Y409" s="1217" t="s">
        <v>5261</v>
      </c>
    </row>
    <row r="410" spans="1:34" ht="18" hidden="1">
      <c r="A410" s="1450">
        <v>44884</v>
      </c>
      <c r="B410" s="1217" t="s">
        <v>1906</v>
      </c>
      <c r="C410" s="1217"/>
      <c r="D410" s="1217" t="s">
        <v>3919</v>
      </c>
      <c r="E410" s="1217" t="s">
        <v>2979</v>
      </c>
      <c r="F410" s="1217" t="s">
        <v>3501</v>
      </c>
      <c r="G410" s="1219">
        <v>40800</v>
      </c>
      <c r="H410" s="1449" t="s">
        <v>3063</v>
      </c>
      <c r="I410" s="1217" t="s">
        <v>3453</v>
      </c>
      <c r="J410" s="1238"/>
      <c r="K410" s="10" t="e">
        <f t="shared" ca="1" si="106"/>
        <v>#NAME?</v>
      </c>
      <c r="L410" s="10" t="e">
        <f t="shared" ca="1" si="107"/>
        <v>#NAME?</v>
      </c>
      <c r="M410" s="1239"/>
      <c r="N410" s="1239">
        <v>24700</v>
      </c>
      <c r="O410" s="1237"/>
      <c r="P410" s="1239"/>
      <c r="Q410" s="1239"/>
      <c r="R410" s="1239"/>
      <c r="S410" s="1239"/>
      <c r="T410" s="1240" t="e">
        <f t="shared" ca="1" si="65"/>
        <v>#NAME?</v>
      </c>
      <c r="U410" s="1378" t="e">
        <f t="shared" ca="1" si="66"/>
        <v>#NAME?</v>
      </c>
      <c r="W410" s="1217" t="s">
        <v>27</v>
      </c>
      <c r="Y410" s="1217" t="s">
        <v>5262</v>
      </c>
    </row>
    <row r="411" spans="1:34" ht="18" hidden="1">
      <c r="A411" s="1450">
        <v>44884</v>
      </c>
      <c r="B411" s="1217" t="s">
        <v>1906</v>
      </c>
      <c r="C411" s="1217"/>
      <c r="D411" s="1217" t="s">
        <v>3919</v>
      </c>
      <c r="E411" s="1217" t="s">
        <v>98</v>
      </c>
      <c r="F411" s="1217" t="s">
        <v>3629</v>
      </c>
      <c r="G411" s="1219">
        <v>21600</v>
      </c>
      <c r="H411" s="1455" t="s">
        <v>3063</v>
      </c>
      <c r="I411" s="1217" t="s">
        <v>3453</v>
      </c>
      <c r="J411" s="1238"/>
      <c r="K411" s="10" t="e">
        <f t="shared" ca="1" si="106"/>
        <v>#NAME?</v>
      </c>
      <c r="L411" s="10" t="e">
        <f t="shared" ca="1" si="107"/>
        <v>#NAME?</v>
      </c>
      <c r="M411" s="1239"/>
      <c r="N411" s="1239">
        <v>13000</v>
      </c>
      <c r="O411" s="1237"/>
      <c r="P411" s="1239"/>
      <c r="Q411" s="1239"/>
      <c r="R411" s="1239"/>
      <c r="S411" s="1239"/>
      <c r="T411" s="1240" t="e">
        <f t="shared" ca="1" si="65"/>
        <v>#NAME?</v>
      </c>
      <c r="U411" s="1378" t="e">
        <f t="shared" ca="1" si="66"/>
        <v>#NAME?</v>
      </c>
      <c r="V411" s="1260"/>
      <c r="W411" s="1217" t="s">
        <v>27</v>
      </c>
      <c r="X411" s="1260"/>
      <c r="Y411" s="1217" t="s">
        <v>5263</v>
      </c>
      <c r="Z411" s="1260"/>
      <c r="AA411" s="1260"/>
      <c r="AB411" s="1260"/>
      <c r="AC411" s="1260"/>
      <c r="AD411" s="1260"/>
      <c r="AE411" s="1260"/>
      <c r="AF411" s="1260"/>
      <c r="AG411" s="1260"/>
      <c r="AH411" s="1260"/>
    </row>
    <row r="412" spans="1:34" ht="18" hidden="1">
      <c r="A412" s="1450">
        <v>44886</v>
      </c>
      <c r="B412" s="1217" t="s">
        <v>1170</v>
      </c>
      <c r="C412" s="1217" t="s">
        <v>3446</v>
      </c>
      <c r="D412" s="1217" t="s">
        <v>5236</v>
      </c>
      <c r="E412" s="1217" t="s">
        <v>49</v>
      </c>
      <c r="F412" s="1217" t="s">
        <v>3486</v>
      </c>
      <c r="G412" s="1219">
        <v>10000</v>
      </c>
      <c r="H412" s="1449" t="s">
        <v>3063</v>
      </c>
      <c r="I412" s="1217" t="s">
        <v>3453</v>
      </c>
      <c r="J412" s="1238"/>
      <c r="K412" s="10" t="e">
        <f t="shared" ca="1" si="106"/>
        <v>#NAME?</v>
      </c>
      <c r="L412" s="10" t="e">
        <f t="shared" ca="1" si="107"/>
        <v>#NAME?</v>
      </c>
      <c r="M412" s="1239">
        <v>4410</v>
      </c>
      <c r="N412" s="1239"/>
      <c r="O412" s="1237"/>
      <c r="P412" s="1239"/>
      <c r="Q412" s="1239"/>
      <c r="R412" s="1239"/>
      <c r="S412" s="1239"/>
      <c r="T412" s="1240" t="e">
        <f t="shared" ca="1" si="65"/>
        <v>#NAME?</v>
      </c>
      <c r="U412" s="1378" t="e">
        <f t="shared" ca="1" si="66"/>
        <v>#NAME?</v>
      </c>
      <c r="W412" s="1217" t="s">
        <v>3508</v>
      </c>
      <c r="Y412" s="1217" t="s">
        <v>5264</v>
      </c>
    </row>
    <row r="413" spans="1:34" ht="18" hidden="1">
      <c r="A413" s="1450">
        <v>44888</v>
      </c>
      <c r="B413" s="1217" t="s">
        <v>570</v>
      </c>
      <c r="C413" s="1217" t="s">
        <v>3456</v>
      </c>
      <c r="D413" s="1217" t="s">
        <v>3452</v>
      </c>
      <c r="E413" s="1217" t="s">
        <v>52</v>
      </c>
      <c r="F413" s="1217" t="s">
        <v>3592</v>
      </c>
      <c r="G413" s="1219">
        <v>17000</v>
      </c>
      <c r="H413" s="1449" t="s">
        <v>3063</v>
      </c>
      <c r="I413" s="1217" t="s">
        <v>3453</v>
      </c>
      <c r="J413" s="1238"/>
      <c r="K413" s="10" t="e">
        <f t="shared" ca="1" si="106"/>
        <v>#NAME?</v>
      </c>
      <c r="L413" s="10" t="e">
        <f t="shared" ca="1" si="107"/>
        <v>#NAME?</v>
      </c>
      <c r="M413" s="1239"/>
      <c r="N413" s="1239">
        <v>4000</v>
      </c>
      <c r="O413" s="1237"/>
      <c r="P413" s="1239"/>
      <c r="Q413" s="1239"/>
      <c r="R413" s="1239"/>
      <c r="S413" s="1239"/>
      <c r="T413" s="1240" t="e">
        <f t="shared" ca="1" si="65"/>
        <v>#NAME?</v>
      </c>
      <c r="U413" s="1378" t="e">
        <f t="shared" ca="1" si="66"/>
        <v>#NAME?</v>
      </c>
      <c r="W413" s="1217" t="s">
        <v>3508</v>
      </c>
      <c r="Y413" s="1217" t="s">
        <v>5265</v>
      </c>
    </row>
    <row r="414" spans="1:34" ht="18">
      <c r="A414" s="1450">
        <v>44884</v>
      </c>
      <c r="B414" s="1217" t="s">
        <v>1170</v>
      </c>
      <c r="C414" s="1217" t="s">
        <v>3456</v>
      </c>
      <c r="D414" s="1217" t="s">
        <v>3503</v>
      </c>
      <c r="E414" s="1217" t="s">
        <v>34</v>
      </c>
      <c r="F414" s="1217" t="s">
        <v>3457</v>
      </c>
      <c r="G414" s="1219">
        <v>20000</v>
      </c>
      <c r="H414" s="1449" t="s">
        <v>3063</v>
      </c>
      <c r="I414" s="1217" t="s">
        <v>3453</v>
      </c>
      <c r="J414" s="1238"/>
      <c r="K414" s="10" t="e">
        <f t="shared" ca="1" si="106"/>
        <v>#NAME?</v>
      </c>
      <c r="L414" s="10" t="e">
        <f t="shared" ca="1" si="107"/>
        <v>#NAME?</v>
      </c>
      <c r="M414" s="1239">
        <v>5600</v>
      </c>
      <c r="N414" s="1239"/>
      <c r="O414" s="1237"/>
      <c r="P414" s="1239"/>
      <c r="Q414" s="1239"/>
      <c r="R414" s="1239"/>
      <c r="S414" s="1239"/>
      <c r="T414" s="1240" t="e">
        <f t="shared" ca="1" si="65"/>
        <v>#NAME?</v>
      </c>
      <c r="U414" s="1378" t="e">
        <f t="shared" ca="1" si="66"/>
        <v>#NAME?</v>
      </c>
      <c r="W414" s="1217" t="s">
        <v>1540</v>
      </c>
      <c r="Y414" s="1217" t="s">
        <v>5266</v>
      </c>
    </row>
    <row r="415" spans="1:34" ht="18" hidden="1">
      <c r="A415" s="1450">
        <v>44884</v>
      </c>
      <c r="B415" s="1217" t="s">
        <v>570</v>
      </c>
      <c r="C415" s="1217" t="s">
        <v>3456</v>
      </c>
      <c r="D415" s="1217" t="s">
        <v>3597</v>
      </c>
      <c r="E415" s="1217" t="s">
        <v>55</v>
      </c>
      <c r="F415" s="666" t="s">
        <v>3505</v>
      </c>
      <c r="G415" s="1219">
        <v>19000</v>
      </c>
      <c r="H415" s="1449" t="s">
        <v>3063</v>
      </c>
      <c r="I415" s="1217" t="s">
        <v>3453</v>
      </c>
      <c r="J415" s="1238"/>
      <c r="K415" s="10" t="e">
        <f t="shared" ca="1" si="106"/>
        <v>#NAME?</v>
      </c>
      <c r="L415" s="10" t="e">
        <f t="shared" ca="1" si="107"/>
        <v>#NAME?</v>
      </c>
      <c r="M415" s="1239"/>
      <c r="N415" s="1239">
        <v>4000</v>
      </c>
      <c r="O415" s="1237"/>
      <c r="P415" s="1239">
        <v>780</v>
      </c>
      <c r="Q415" s="1239"/>
      <c r="R415" s="1239"/>
      <c r="S415" s="1239"/>
      <c r="T415" s="1240" t="e">
        <f t="shared" ca="1" si="65"/>
        <v>#NAME?</v>
      </c>
      <c r="U415" s="1378" t="e">
        <f t="shared" ca="1" si="66"/>
        <v>#NAME?</v>
      </c>
      <c r="W415" s="1217" t="s">
        <v>107</v>
      </c>
      <c r="Y415" s="1217" t="s">
        <v>5267</v>
      </c>
    </row>
    <row r="416" spans="1:34" ht="18">
      <c r="A416" s="1450">
        <v>44884</v>
      </c>
      <c r="B416" s="1217" t="s">
        <v>1906</v>
      </c>
      <c r="C416" s="1217"/>
      <c r="D416" s="1217" t="s">
        <v>1371</v>
      </c>
      <c r="E416" s="1217" t="s">
        <v>1540</v>
      </c>
      <c r="F416" s="1261" t="s">
        <v>3471</v>
      </c>
      <c r="G416" s="1219">
        <v>160000</v>
      </c>
      <c r="H416" s="1449" t="s">
        <v>3063</v>
      </c>
      <c r="I416" s="1217" t="s">
        <v>3450</v>
      </c>
      <c r="J416" s="1238"/>
      <c r="K416" s="1458">
        <v>12000</v>
      </c>
      <c r="L416" s="1458">
        <v>16000</v>
      </c>
      <c r="M416" s="1459"/>
      <c r="N416" s="1239">
        <v>60000</v>
      </c>
      <c r="O416" s="1237"/>
      <c r="P416" s="1239">
        <v>530</v>
      </c>
      <c r="Q416" s="1239"/>
      <c r="R416" s="1239"/>
      <c r="S416" s="1239">
        <v>9148</v>
      </c>
      <c r="T416" s="1240">
        <f t="shared" si="65"/>
        <v>62322</v>
      </c>
      <c r="U416" s="1378">
        <f t="shared" si="66"/>
        <v>0.38951249999999998</v>
      </c>
      <c r="W416" s="1217" t="s">
        <v>1540</v>
      </c>
      <c r="Y416" s="1217" t="s">
        <v>5268</v>
      </c>
    </row>
    <row r="417" spans="1:34" ht="18" hidden="1">
      <c r="A417" s="1450">
        <v>44884</v>
      </c>
      <c r="B417" s="1217" t="s">
        <v>570</v>
      </c>
      <c r="C417" s="1217" t="s">
        <v>3446</v>
      </c>
      <c r="D417" s="1217" t="s">
        <v>3521</v>
      </c>
      <c r="E417" s="1217" t="s">
        <v>55</v>
      </c>
      <c r="F417" s="1217" t="s">
        <v>3505</v>
      </c>
      <c r="G417" s="1219">
        <v>10000</v>
      </c>
      <c r="H417" s="1449" t="s">
        <v>3063</v>
      </c>
      <c r="I417" s="1217" t="s">
        <v>3453</v>
      </c>
      <c r="J417" s="1281"/>
      <c r="K417" s="10" t="e">
        <f t="shared" ref="K417:K418" ca="1" si="108">_xludf.IFS(C417="成田机场",3000,C417="羽田机场",1200,D417="NearMe",1000,D417="VIP-limo",G417*0.12)</f>
        <v>#NAME?</v>
      </c>
      <c r="L417" s="10" t="e">
        <f t="shared" ref="L417:L418" ca="1" si="109">_xludf.IFS(C417="成田机场",4000,C417="羽田机场",1000,D417="VIP-limo",0)</f>
        <v>#NAME?</v>
      </c>
      <c r="M417" s="1239"/>
      <c r="N417" s="1239">
        <v>3000</v>
      </c>
      <c r="O417" s="1237"/>
      <c r="P417" s="1239"/>
      <c r="Q417" s="1239"/>
      <c r="R417" s="1239"/>
      <c r="S417" s="1239"/>
      <c r="T417" s="1240" t="e">
        <f t="shared" ca="1" si="65"/>
        <v>#NAME?</v>
      </c>
      <c r="U417" s="1378" t="e">
        <f t="shared" ca="1" si="66"/>
        <v>#NAME?</v>
      </c>
      <c r="W417" s="1217" t="s">
        <v>107</v>
      </c>
      <c r="Y417" s="1217" t="s">
        <v>5269</v>
      </c>
    </row>
    <row r="418" spans="1:34" ht="18" hidden="1">
      <c r="A418" s="1450">
        <v>44884</v>
      </c>
      <c r="B418" s="1217" t="s">
        <v>570</v>
      </c>
      <c r="C418" s="1217" t="s">
        <v>3446</v>
      </c>
      <c r="D418" s="1217" t="s">
        <v>3521</v>
      </c>
      <c r="E418" s="1217" t="s">
        <v>52</v>
      </c>
      <c r="F418" s="666" t="s">
        <v>3592</v>
      </c>
      <c r="G418" s="1219">
        <v>10000</v>
      </c>
      <c r="H418" s="1449" t="s">
        <v>3063</v>
      </c>
      <c r="I418" s="1217" t="s">
        <v>3453</v>
      </c>
      <c r="J418" s="1238"/>
      <c r="K418" s="10" t="e">
        <f t="shared" ca="1" si="108"/>
        <v>#NAME?</v>
      </c>
      <c r="L418" s="10" t="e">
        <f t="shared" ca="1" si="109"/>
        <v>#NAME?</v>
      </c>
      <c r="M418" s="1239"/>
      <c r="N418" s="1239">
        <v>3000</v>
      </c>
      <c r="O418" s="1237"/>
      <c r="P418" s="1239"/>
      <c r="Q418" s="1239"/>
      <c r="R418" s="1239"/>
      <c r="S418" s="1239"/>
      <c r="T418" s="1240" t="e">
        <f t="shared" ca="1" si="65"/>
        <v>#NAME?</v>
      </c>
      <c r="U418" s="1378" t="e">
        <f t="shared" ca="1" si="66"/>
        <v>#NAME?</v>
      </c>
      <c r="W418" s="1217" t="s">
        <v>107</v>
      </c>
      <c r="Y418" s="1217" t="s">
        <v>5270</v>
      </c>
    </row>
    <row r="419" spans="1:34" ht="18" hidden="1">
      <c r="A419" s="1454">
        <v>44884</v>
      </c>
      <c r="B419" s="1246" t="s">
        <v>1906</v>
      </c>
      <c r="C419" s="1246"/>
      <c r="D419" s="1246" t="s">
        <v>2598</v>
      </c>
      <c r="E419" s="1246" t="s">
        <v>1798</v>
      </c>
      <c r="F419" s="1344" t="s">
        <v>3657</v>
      </c>
      <c r="G419" s="1248">
        <v>45000</v>
      </c>
      <c r="H419" s="1455" t="s">
        <v>3063</v>
      </c>
      <c r="I419" s="1246" t="s">
        <v>3453</v>
      </c>
      <c r="J419" s="1263"/>
      <c r="K419" s="1260">
        <v>3000</v>
      </c>
      <c r="L419" s="1260">
        <v>4000</v>
      </c>
      <c r="M419" s="1256">
        <v>15000</v>
      </c>
      <c r="N419" s="1256"/>
      <c r="O419" s="1255"/>
      <c r="P419" s="1256"/>
      <c r="Q419" s="1256"/>
      <c r="R419" s="1256"/>
      <c r="S419" s="1256"/>
      <c r="T419" s="1257">
        <f t="shared" si="65"/>
        <v>23000</v>
      </c>
      <c r="U419" s="1387">
        <f t="shared" si="66"/>
        <v>0.51111111111111107</v>
      </c>
      <c r="V419" s="1260"/>
      <c r="W419" s="1246" t="s">
        <v>108</v>
      </c>
      <c r="X419" s="1260"/>
      <c r="Y419" s="1246" t="s">
        <v>5271</v>
      </c>
      <c r="Z419" s="1260"/>
      <c r="AA419" s="1260"/>
      <c r="AB419" s="1260"/>
      <c r="AC419" s="1260"/>
      <c r="AD419" s="1260"/>
      <c r="AE419" s="1260"/>
      <c r="AF419" s="1260"/>
      <c r="AG419" s="1260"/>
      <c r="AH419" s="1260"/>
    </row>
    <row r="420" spans="1:34" ht="18" hidden="1">
      <c r="A420" s="1450">
        <v>44885</v>
      </c>
      <c r="B420" s="1217" t="s">
        <v>1906</v>
      </c>
      <c r="C420" s="1217"/>
      <c r="D420" s="1217" t="s">
        <v>3551</v>
      </c>
      <c r="E420" s="1217" t="s">
        <v>3497</v>
      </c>
      <c r="F420" s="1243"/>
      <c r="G420" s="1219">
        <v>235000</v>
      </c>
      <c r="H420" s="1449" t="s">
        <v>3063</v>
      </c>
      <c r="I420" s="1217" t="s">
        <v>3453</v>
      </c>
      <c r="J420" s="1238"/>
      <c r="M420" s="1239"/>
      <c r="N420" s="1239"/>
      <c r="O420" s="1245">
        <v>202710</v>
      </c>
      <c r="P420" s="1239"/>
      <c r="Q420" s="1239"/>
      <c r="R420" s="1239"/>
      <c r="S420" s="1239"/>
      <c r="T420" s="1240">
        <f t="shared" si="65"/>
        <v>32290</v>
      </c>
      <c r="U420" s="1378">
        <f t="shared" si="66"/>
        <v>0.13740425531914893</v>
      </c>
      <c r="W420" s="1217" t="s">
        <v>107</v>
      </c>
      <c r="Y420" s="1217" t="s">
        <v>5272</v>
      </c>
    </row>
    <row r="421" spans="1:34" ht="18" hidden="1">
      <c r="A421" s="1450">
        <v>44885</v>
      </c>
      <c r="B421" s="1217" t="s">
        <v>570</v>
      </c>
      <c r="C421" s="1217" t="s">
        <v>3446</v>
      </c>
      <c r="D421" s="1217" t="s">
        <v>3521</v>
      </c>
      <c r="E421" s="1217" t="s">
        <v>3523</v>
      </c>
      <c r="F421" s="1217" t="s">
        <v>3524</v>
      </c>
      <c r="G421" s="1219">
        <v>25000</v>
      </c>
      <c r="H421" s="1449" t="s">
        <v>3063</v>
      </c>
      <c r="I421" s="1217" t="s">
        <v>3453</v>
      </c>
      <c r="J421" s="1238"/>
      <c r="K421" s="10">
        <v>4200</v>
      </c>
      <c r="L421" s="10">
        <v>5000</v>
      </c>
      <c r="M421" s="1239">
        <f>(25000-K421-L421)*0.7</f>
        <v>11060</v>
      </c>
      <c r="N421" s="1239"/>
      <c r="O421" s="1237"/>
      <c r="P421" s="1239"/>
      <c r="Q421" s="1239"/>
      <c r="R421" s="1239"/>
      <c r="S421" s="1239"/>
      <c r="T421" s="1240">
        <f t="shared" si="65"/>
        <v>4740</v>
      </c>
      <c r="U421" s="1378">
        <f t="shared" si="66"/>
        <v>0.18959999999999999</v>
      </c>
      <c r="W421" s="1217" t="s">
        <v>107</v>
      </c>
      <c r="Y421" s="1217" t="s">
        <v>5273</v>
      </c>
    </row>
    <row r="422" spans="1:34" ht="18">
      <c r="A422" s="1450">
        <v>44885</v>
      </c>
      <c r="B422" s="1217" t="s">
        <v>1170</v>
      </c>
      <c r="C422" s="1217" t="s">
        <v>3456</v>
      </c>
      <c r="D422" s="1217" t="s">
        <v>3503</v>
      </c>
      <c r="E422" s="1217" t="s">
        <v>2285</v>
      </c>
      <c r="F422" s="1217" t="s">
        <v>3492</v>
      </c>
      <c r="G422" s="1219">
        <v>16000</v>
      </c>
      <c r="H422" s="1449" t="s">
        <v>3063</v>
      </c>
      <c r="I422" s="1217" t="s">
        <v>3453</v>
      </c>
      <c r="J422" s="1238"/>
      <c r="M422" s="1239">
        <f>(18000-K422-L422)*0.7</f>
        <v>12600</v>
      </c>
      <c r="N422" s="1239"/>
      <c r="O422" s="1237"/>
      <c r="P422" s="1239"/>
      <c r="Q422" s="1239"/>
      <c r="R422" s="1239"/>
      <c r="S422" s="1239"/>
      <c r="T422" s="1240">
        <f t="shared" si="65"/>
        <v>3400</v>
      </c>
      <c r="U422" s="1378">
        <f t="shared" si="66"/>
        <v>0.21249999999999999</v>
      </c>
      <c r="W422" s="1217" t="s">
        <v>1540</v>
      </c>
      <c r="Y422" s="1217" t="s">
        <v>5274</v>
      </c>
    </row>
    <row r="423" spans="1:34" ht="18" hidden="1">
      <c r="A423" s="1450">
        <v>44885</v>
      </c>
      <c r="B423" s="1217" t="s">
        <v>570</v>
      </c>
      <c r="C423" s="1217" t="s">
        <v>3456</v>
      </c>
      <c r="D423" s="1217" t="s">
        <v>3597</v>
      </c>
      <c r="E423" s="1217" t="s">
        <v>3523</v>
      </c>
      <c r="F423" s="1217" t="s">
        <v>3524</v>
      </c>
      <c r="G423" s="1219">
        <v>18000</v>
      </c>
      <c r="H423" s="1449" t="s">
        <v>3063</v>
      </c>
      <c r="I423" s="1217" t="s">
        <v>3453</v>
      </c>
      <c r="J423" s="1238"/>
      <c r="K423" s="10" t="e">
        <f t="shared" ref="K423:K427" ca="1" si="110">_xludf.IFS(C423="成田机场",3000,C423="羽田机场",1200,D423="NearMe",1000,D423="VIP-limo",G423*0.12)</f>
        <v>#NAME?</v>
      </c>
      <c r="L423" s="10" t="e">
        <f t="shared" ref="L423:L427" ca="1" si="111">_xludf.IFS(C423="成田机场",4000,C423="羽田机场",1000,D423="VIP-limo",0)</f>
        <v>#NAME?</v>
      </c>
      <c r="M423" s="1239" t="e">
        <f ca="1">(16500-K423-L423)*0.7</f>
        <v>#NAME?</v>
      </c>
      <c r="N423" s="1239"/>
      <c r="O423" s="1237"/>
      <c r="P423" s="1239">
        <v>270</v>
      </c>
      <c r="Q423" s="1239"/>
      <c r="R423" s="1239"/>
      <c r="S423" s="1239"/>
      <c r="T423" s="1240" t="e">
        <f t="shared" ca="1" si="65"/>
        <v>#NAME?</v>
      </c>
      <c r="U423" s="1378" t="e">
        <f t="shared" ca="1" si="66"/>
        <v>#NAME?</v>
      </c>
      <c r="W423" s="1217" t="s">
        <v>107</v>
      </c>
      <c r="Y423" s="1217" t="s">
        <v>5275</v>
      </c>
    </row>
    <row r="424" spans="1:34" ht="18" hidden="1">
      <c r="A424" s="1450">
        <v>44885</v>
      </c>
      <c r="B424" s="1217" t="s">
        <v>1906</v>
      </c>
      <c r="C424" s="1217"/>
      <c r="D424" s="1217" t="s">
        <v>3919</v>
      </c>
      <c r="E424" s="1217" t="s">
        <v>98</v>
      </c>
      <c r="F424" s="1217" t="s">
        <v>3466</v>
      </c>
      <c r="G424" s="1219">
        <v>33600</v>
      </c>
      <c r="H424" s="1449" t="s">
        <v>3063</v>
      </c>
      <c r="I424" s="1217" t="s">
        <v>3453</v>
      </c>
      <c r="J424" s="1238"/>
      <c r="K424" s="10" t="e">
        <f t="shared" ca="1" si="110"/>
        <v>#NAME?</v>
      </c>
      <c r="L424" s="10" t="e">
        <f t="shared" ca="1" si="111"/>
        <v>#NAME?</v>
      </c>
      <c r="M424" s="1239"/>
      <c r="N424" s="1239">
        <v>20800</v>
      </c>
      <c r="O424" s="1237"/>
      <c r="P424" s="1239"/>
      <c r="Q424" s="1239"/>
      <c r="R424" s="1239"/>
      <c r="S424" s="1239"/>
      <c r="T424" s="1240" t="e">
        <f t="shared" ca="1" si="65"/>
        <v>#NAME?</v>
      </c>
      <c r="U424" s="1378" t="e">
        <f t="shared" ca="1" si="66"/>
        <v>#NAME?</v>
      </c>
      <c r="W424" s="1217" t="s">
        <v>27</v>
      </c>
      <c r="Y424" s="1217" t="s">
        <v>5276</v>
      </c>
    </row>
    <row r="425" spans="1:34" ht="18" hidden="1">
      <c r="A425" s="1450">
        <v>44885</v>
      </c>
      <c r="B425" s="1217" t="s">
        <v>1906</v>
      </c>
      <c r="C425" s="1217"/>
      <c r="D425" s="1217" t="s">
        <v>3919</v>
      </c>
      <c r="E425" s="1217" t="s">
        <v>2979</v>
      </c>
      <c r="F425" s="1217" t="s">
        <v>3501</v>
      </c>
      <c r="G425" s="1219">
        <v>36000</v>
      </c>
      <c r="H425" s="1449" t="s">
        <v>3063</v>
      </c>
      <c r="I425" s="1217" t="s">
        <v>3453</v>
      </c>
      <c r="J425" s="1238"/>
      <c r="K425" s="10" t="e">
        <f t="shared" ca="1" si="110"/>
        <v>#NAME?</v>
      </c>
      <c r="L425" s="10" t="e">
        <f t="shared" ca="1" si="111"/>
        <v>#NAME?</v>
      </c>
      <c r="M425" s="1239"/>
      <c r="N425" s="1239">
        <v>22100</v>
      </c>
      <c r="O425" s="1237"/>
      <c r="P425" s="1239"/>
      <c r="Q425" s="1239"/>
      <c r="R425" s="1239"/>
      <c r="S425" s="1239"/>
      <c r="T425" s="1240" t="e">
        <f t="shared" ca="1" si="65"/>
        <v>#NAME?</v>
      </c>
      <c r="U425" s="1378" t="e">
        <f t="shared" ca="1" si="66"/>
        <v>#NAME?</v>
      </c>
      <c r="W425" s="1217" t="s">
        <v>27</v>
      </c>
      <c r="Y425" s="1217" t="s">
        <v>5277</v>
      </c>
    </row>
    <row r="426" spans="1:34" ht="18" hidden="1">
      <c r="A426" s="1450">
        <v>44885</v>
      </c>
      <c r="B426" s="1217" t="s">
        <v>1170</v>
      </c>
      <c r="C426" s="1217" t="s">
        <v>3446</v>
      </c>
      <c r="D426" s="1217" t="s">
        <v>3474</v>
      </c>
      <c r="E426" s="1217" t="s">
        <v>3523</v>
      </c>
      <c r="F426" s="1217" t="s">
        <v>3524</v>
      </c>
      <c r="G426" s="1219">
        <v>9900</v>
      </c>
      <c r="H426" s="1449" t="s">
        <v>3063</v>
      </c>
      <c r="I426" s="1217" t="s">
        <v>3453</v>
      </c>
      <c r="J426" s="1238"/>
      <c r="K426" s="10" t="e">
        <f t="shared" ca="1" si="110"/>
        <v>#NAME?</v>
      </c>
      <c r="L426" s="10" t="e">
        <f t="shared" ca="1" si="111"/>
        <v>#NAME?</v>
      </c>
      <c r="M426" s="1239" t="e">
        <f t="shared" ref="M426:M427" ca="1" si="112">(8500-K426-L426)*0.7</f>
        <v>#NAME?</v>
      </c>
      <c r="N426" s="1239"/>
      <c r="O426" s="1237"/>
      <c r="P426" s="1239"/>
      <c r="Q426" s="1239"/>
      <c r="R426" s="1239"/>
      <c r="S426" s="1239"/>
      <c r="T426" s="1240" t="e">
        <f t="shared" ca="1" si="65"/>
        <v>#NAME?</v>
      </c>
      <c r="U426" s="1378" t="e">
        <f t="shared" ca="1" si="66"/>
        <v>#NAME?</v>
      </c>
      <c r="W426" s="1217" t="s">
        <v>27</v>
      </c>
      <c r="Y426" s="1217" t="s">
        <v>5278</v>
      </c>
    </row>
    <row r="427" spans="1:34" ht="18" hidden="1">
      <c r="A427" s="1450">
        <v>44885</v>
      </c>
      <c r="B427" s="1217" t="s">
        <v>570</v>
      </c>
      <c r="C427" s="1217" t="s">
        <v>3446</v>
      </c>
      <c r="D427" s="1217" t="s">
        <v>3521</v>
      </c>
      <c r="E427" s="1217" t="s">
        <v>40</v>
      </c>
      <c r="F427" s="1217" t="s">
        <v>3449</v>
      </c>
      <c r="G427" s="1219">
        <v>10000</v>
      </c>
      <c r="H427" s="1449" t="s">
        <v>3063</v>
      </c>
      <c r="I427" s="1217" t="s">
        <v>3453</v>
      </c>
      <c r="J427" s="1238"/>
      <c r="K427" s="10" t="e">
        <f t="shared" ca="1" si="110"/>
        <v>#NAME?</v>
      </c>
      <c r="L427" s="10" t="e">
        <f t="shared" ca="1" si="111"/>
        <v>#NAME?</v>
      </c>
      <c r="M427" s="1239" t="e">
        <f t="shared" ca="1" si="112"/>
        <v>#NAME?</v>
      </c>
      <c r="N427" s="1239"/>
      <c r="O427" s="1237"/>
      <c r="P427" s="1239"/>
      <c r="Q427" s="1239"/>
      <c r="R427" s="1239"/>
      <c r="S427" s="1239"/>
      <c r="T427" s="1240" t="e">
        <f t="shared" ca="1" si="65"/>
        <v>#NAME?</v>
      </c>
      <c r="U427" s="1378" t="e">
        <f t="shared" ca="1" si="66"/>
        <v>#NAME?</v>
      </c>
      <c r="W427" s="1217" t="s">
        <v>107</v>
      </c>
      <c r="Y427" s="1217" t="s">
        <v>5279</v>
      </c>
    </row>
    <row r="428" spans="1:34" ht="18" hidden="1">
      <c r="A428" s="1450">
        <v>44889</v>
      </c>
      <c r="B428" s="1217" t="s">
        <v>3473</v>
      </c>
      <c r="C428" s="1217"/>
      <c r="D428" s="1217" t="s">
        <v>3452</v>
      </c>
      <c r="E428" s="1217" t="s">
        <v>52</v>
      </c>
      <c r="F428" s="1217" t="s">
        <v>3592</v>
      </c>
      <c r="G428" s="1219">
        <v>14000</v>
      </c>
      <c r="H428" s="1449" t="s">
        <v>3063</v>
      </c>
      <c r="I428" s="1217" t="s">
        <v>3453</v>
      </c>
      <c r="J428" s="1238"/>
      <c r="K428" s="10">
        <v>2000</v>
      </c>
      <c r="L428" s="10">
        <v>1000</v>
      </c>
      <c r="M428" s="1239"/>
      <c r="N428" s="1239">
        <v>4000</v>
      </c>
      <c r="O428" s="1237"/>
      <c r="P428" s="1239">
        <v>580</v>
      </c>
      <c r="Q428" s="1239"/>
      <c r="R428" s="1239"/>
      <c r="S428" s="1239"/>
      <c r="T428" s="1240">
        <f t="shared" si="65"/>
        <v>6420</v>
      </c>
      <c r="U428" s="1378">
        <f t="shared" si="66"/>
        <v>0.45857142857142857</v>
      </c>
      <c r="W428" s="1217" t="s">
        <v>3508</v>
      </c>
      <c r="Y428" s="1217" t="s">
        <v>5280</v>
      </c>
    </row>
    <row r="429" spans="1:34" ht="18" hidden="1">
      <c r="A429" s="1450">
        <v>44885</v>
      </c>
      <c r="B429" s="1217" t="s">
        <v>1170</v>
      </c>
      <c r="C429" s="1217" t="s">
        <v>3456</v>
      </c>
      <c r="D429" s="1217" t="s">
        <v>462</v>
      </c>
      <c r="E429" s="1217" t="s">
        <v>2285</v>
      </c>
      <c r="F429" s="1217" t="s">
        <v>3492</v>
      </c>
      <c r="G429" s="1219">
        <v>22000</v>
      </c>
      <c r="H429" s="1449" t="s">
        <v>3063</v>
      </c>
      <c r="I429" s="1217" t="s">
        <v>3453</v>
      </c>
      <c r="J429" s="1238"/>
      <c r="M429" s="1239">
        <f t="shared" ref="M429:M430" si="113">(18000-K429-L429)*0.7</f>
        <v>12600</v>
      </c>
      <c r="N429" s="1239"/>
      <c r="O429" s="1237"/>
      <c r="P429" s="1239"/>
      <c r="Q429" s="1239"/>
      <c r="R429" s="1239"/>
      <c r="S429" s="1239"/>
      <c r="T429" s="1240">
        <f t="shared" si="65"/>
        <v>9400</v>
      </c>
      <c r="U429" s="1378">
        <f t="shared" si="66"/>
        <v>0.42727272727272725</v>
      </c>
      <c r="W429" s="1217" t="s">
        <v>108</v>
      </c>
      <c r="Y429" s="1217" t="s">
        <v>5281</v>
      </c>
    </row>
    <row r="430" spans="1:34" ht="18" hidden="1">
      <c r="A430" s="1450">
        <v>44885</v>
      </c>
      <c r="B430" s="1217" t="s">
        <v>570</v>
      </c>
      <c r="C430" s="1217" t="s">
        <v>3456</v>
      </c>
      <c r="D430" s="1217" t="s">
        <v>3597</v>
      </c>
      <c r="E430" s="1217" t="s">
        <v>2285</v>
      </c>
      <c r="F430" s="666" t="s">
        <v>3492</v>
      </c>
      <c r="G430" s="1219">
        <v>22000</v>
      </c>
      <c r="H430" s="1449" t="s">
        <v>3063</v>
      </c>
      <c r="I430" s="1217" t="s">
        <v>3453</v>
      </c>
      <c r="J430" s="1238"/>
      <c r="M430" s="1239">
        <f t="shared" si="113"/>
        <v>12600</v>
      </c>
      <c r="N430" s="1239"/>
      <c r="O430" s="1237"/>
      <c r="P430" s="1239">
        <v>1300</v>
      </c>
      <c r="Q430" s="1239"/>
      <c r="R430" s="1239"/>
      <c r="S430" s="1239"/>
      <c r="T430" s="1240">
        <f t="shared" si="65"/>
        <v>8100</v>
      </c>
      <c r="U430" s="1378">
        <f t="shared" si="66"/>
        <v>0.36818181818181817</v>
      </c>
      <c r="W430" s="1217" t="s">
        <v>107</v>
      </c>
      <c r="Y430" s="1217" t="s">
        <v>5282</v>
      </c>
    </row>
    <row r="431" spans="1:34" ht="18" hidden="1">
      <c r="A431" s="1450">
        <v>44885</v>
      </c>
      <c r="B431" s="1217" t="s">
        <v>1170</v>
      </c>
      <c r="C431" s="1217" t="s">
        <v>3446</v>
      </c>
      <c r="D431" s="1217" t="s">
        <v>3597</v>
      </c>
      <c r="E431" s="1217" t="s">
        <v>2285</v>
      </c>
      <c r="F431" s="1261" t="s">
        <v>3492</v>
      </c>
      <c r="G431" s="1219">
        <v>10000</v>
      </c>
      <c r="H431" s="1449" t="s">
        <v>3063</v>
      </c>
      <c r="I431" s="1217" t="s">
        <v>3453</v>
      </c>
      <c r="J431" s="1238"/>
      <c r="M431" s="1239">
        <f>(8000-K431-L431)*0.7</f>
        <v>5600</v>
      </c>
      <c r="N431" s="1239"/>
      <c r="O431" s="1237"/>
      <c r="P431" s="1239"/>
      <c r="Q431" s="1239"/>
      <c r="R431" s="1239"/>
      <c r="S431" s="1239"/>
      <c r="T431" s="1240">
        <f t="shared" si="65"/>
        <v>4400</v>
      </c>
      <c r="U431" s="1378">
        <f t="shared" si="66"/>
        <v>0.44</v>
      </c>
      <c r="W431" s="1217" t="s">
        <v>107</v>
      </c>
      <c r="Y431" s="1217" t="s">
        <v>5283</v>
      </c>
    </row>
    <row r="432" spans="1:34" ht="18" hidden="1">
      <c r="A432" s="1450">
        <v>44885</v>
      </c>
      <c r="B432" s="1217" t="s">
        <v>1170</v>
      </c>
      <c r="C432" s="1217" t="s">
        <v>3446</v>
      </c>
      <c r="D432" s="1217" t="s">
        <v>462</v>
      </c>
      <c r="E432" s="1217" t="s">
        <v>40</v>
      </c>
      <c r="F432" s="1217" t="s">
        <v>3449</v>
      </c>
      <c r="G432" s="1219">
        <v>12000</v>
      </c>
      <c r="H432" s="1449" t="s">
        <v>3063</v>
      </c>
      <c r="I432" s="1217" t="s">
        <v>3453</v>
      </c>
      <c r="J432" s="1238"/>
      <c r="K432" s="10" t="e">
        <f t="shared" ref="K432:K433" ca="1" si="114">_xludf.IFS(C432="成田机场",3000,C432="羽田机场",1200,D432="NearMe",1000,D432="VIP-limo",G432*0.12)</f>
        <v>#NAME?</v>
      </c>
      <c r="L432" s="10" t="e">
        <f t="shared" ref="L432:L433" ca="1" si="115">_xludf.IFS(C432="成田机场",4000,C432="羽田机场",1000,D432="VIP-limo",0)</f>
        <v>#NAME?</v>
      </c>
      <c r="M432" s="1239" t="e">
        <f ca="1">(8500-K432-L432)*0.7</f>
        <v>#NAME?</v>
      </c>
      <c r="N432" s="1239"/>
      <c r="O432" s="1237"/>
      <c r="P432" s="1239"/>
      <c r="Q432" s="1239"/>
      <c r="R432" s="1239"/>
      <c r="S432" s="1239"/>
      <c r="T432" s="1240" t="e">
        <f t="shared" ca="1" si="65"/>
        <v>#NAME?</v>
      </c>
      <c r="U432" s="1378" t="e">
        <f t="shared" ca="1" si="66"/>
        <v>#NAME?</v>
      </c>
      <c r="W432" s="1217" t="s">
        <v>108</v>
      </c>
      <c r="Y432" s="1217" t="s">
        <v>5284</v>
      </c>
    </row>
    <row r="433" spans="1:34" ht="18" hidden="1">
      <c r="A433" s="1450">
        <v>44885</v>
      </c>
      <c r="B433" s="1217" t="s">
        <v>570</v>
      </c>
      <c r="C433" s="1217" t="s">
        <v>3456</v>
      </c>
      <c r="D433" s="1217" t="s">
        <v>5094</v>
      </c>
      <c r="E433" s="1217" t="s">
        <v>43</v>
      </c>
      <c r="F433" s="1217" t="s">
        <v>3686</v>
      </c>
      <c r="G433" s="1219">
        <v>32500</v>
      </c>
      <c r="H433" s="1449" t="s">
        <v>3063</v>
      </c>
      <c r="I433" s="1217" t="s">
        <v>3453</v>
      </c>
      <c r="J433" s="1281"/>
      <c r="K433" s="10" t="e">
        <f t="shared" ca="1" si="114"/>
        <v>#NAME?</v>
      </c>
      <c r="L433" s="10" t="e">
        <f t="shared" ca="1" si="115"/>
        <v>#NAME?</v>
      </c>
      <c r="M433" s="1239" t="e">
        <f ca="1">(22500-K433-L433)*0.7</f>
        <v>#NAME?</v>
      </c>
      <c r="N433" s="1239"/>
      <c r="O433" s="1237"/>
      <c r="P433" s="1239">
        <v>780</v>
      </c>
      <c r="Q433" s="1239"/>
      <c r="R433" s="1239"/>
      <c r="S433" s="1239"/>
      <c r="T433" s="1240" t="e">
        <f t="shared" ca="1" si="65"/>
        <v>#NAME?</v>
      </c>
      <c r="U433" s="1378" t="e">
        <f t="shared" ca="1" si="66"/>
        <v>#NAME?</v>
      </c>
      <c r="W433" s="1217" t="s">
        <v>107</v>
      </c>
      <c r="Y433" s="1217" t="s">
        <v>5285</v>
      </c>
    </row>
    <row r="434" spans="1:34" ht="18" hidden="1">
      <c r="A434" s="1450">
        <v>44885</v>
      </c>
      <c r="B434" s="1217" t="s">
        <v>1906</v>
      </c>
      <c r="C434" s="1217"/>
      <c r="D434" s="1217" t="s">
        <v>4500</v>
      </c>
      <c r="E434" s="1217" t="s">
        <v>34</v>
      </c>
      <c r="F434" s="1217" t="s">
        <v>3626</v>
      </c>
      <c r="G434" s="1219">
        <v>35000</v>
      </c>
      <c r="H434" s="1449" t="s">
        <v>3050</v>
      </c>
      <c r="I434" s="1217" t="s">
        <v>3453</v>
      </c>
      <c r="J434" s="1238"/>
      <c r="K434" s="10">
        <v>3000</v>
      </c>
      <c r="M434" s="1239"/>
      <c r="N434" s="1239">
        <v>15000</v>
      </c>
      <c r="O434" s="1237"/>
      <c r="P434" s="1239"/>
      <c r="Q434" s="1239"/>
      <c r="R434" s="1239"/>
      <c r="S434" s="1239"/>
      <c r="T434" s="1240">
        <f t="shared" si="65"/>
        <v>17000</v>
      </c>
      <c r="U434" s="1378">
        <f t="shared" si="66"/>
        <v>0.48571428571428571</v>
      </c>
      <c r="W434" s="1217" t="s">
        <v>108</v>
      </c>
      <c r="Y434" s="1217" t="s">
        <v>5286</v>
      </c>
    </row>
    <row r="435" spans="1:34" ht="18">
      <c r="A435" s="1450">
        <v>44885</v>
      </c>
      <c r="B435" s="1217" t="s">
        <v>570</v>
      </c>
      <c r="C435" s="1217" t="s">
        <v>3456</v>
      </c>
      <c r="D435" s="1217" t="s">
        <v>1061</v>
      </c>
      <c r="E435" s="1217" t="s">
        <v>92</v>
      </c>
      <c r="F435" s="1217" t="s">
        <v>3657</v>
      </c>
      <c r="G435" s="1219">
        <v>25000</v>
      </c>
      <c r="H435" s="1449" t="s">
        <v>3063</v>
      </c>
      <c r="I435" s="1217" t="s">
        <v>3453</v>
      </c>
      <c r="J435" s="1238"/>
      <c r="K435" s="10" t="e">
        <f ca="1">_xludf.IFS(C435="成田机场",3000,C435="羽田机场",1200,D435="NearMe",1000,D435="VIP-limo",G435*0.12)</f>
        <v>#NAME?</v>
      </c>
      <c r="L435" s="10" t="e">
        <f ca="1">_xludf.IFS(C435="成田机场",4000,C435="羽田机场",1000,D435="VIP-limo",0)</f>
        <v>#NAME?</v>
      </c>
      <c r="M435" s="1239" t="e">
        <f ca="1">(15000-K435-L435)*0.7</f>
        <v>#NAME?</v>
      </c>
      <c r="N435" s="1239"/>
      <c r="O435" s="1237"/>
      <c r="P435" s="1239">
        <v>1040</v>
      </c>
      <c r="Q435" s="1239"/>
      <c r="R435" s="1239"/>
      <c r="S435" s="1239"/>
      <c r="T435" s="1240" t="e">
        <f t="shared" ca="1" si="65"/>
        <v>#NAME?</v>
      </c>
      <c r="U435" s="1378" t="e">
        <f t="shared" ca="1" si="66"/>
        <v>#NAME?</v>
      </c>
      <c r="W435" s="1217" t="s">
        <v>1540</v>
      </c>
      <c r="Y435" s="1217" t="s">
        <v>5287</v>
      </c>
    </row>
    <row r="436" spans="1:34" ht="18" hidden="1">
      <c r="A436" s="1450">
        <v>44885</v>
      </c>
      <c r="B436" s="1217" t="s">
        <v>1906</v>
      </c>
      <c r="C436" s="1217"/>
      <c r="D436" s="1217" t="s">
        <v>3807</v>
      </c>
      <c r="E436" s="1217" t="s">
        <v>105</v>
      </c>
      <c r="F436" s="1217" t="s">
        <v>3733</v>
      </c>
      <c r="G436" s="1219">
        <v>45000</v>
      </c>
      <c r="H436" s="1449" t="s">
        <v>3050</v>
      </c>
      <c r="I436" s="1217" t="s">
        <v>3453</v>
      </c>
      <c r="J436" s="1238">
        <v>4500</v>
      </c>
      <c r="K436" s="10">
        <v>3000</v>
      </c>
      <c r="M436" s="1239"/>
      <c r="N436" s="1239">
        <v>15000</v>
      </c>
      <c r="O436" s="1237"/>
      <c r="P436" s="1239"/>
      <c r="Q436" s="1239"/>
      <c r="R436" s="1239"/>
      <c r="S436" s="1239"/>
      <c r="T436" s="1240">
        <f t="shared" si="65"/>
        <v>22500</v>
      </c>
      <c r="U436" s="1378">
        <f t="shared" si="66"/>
        <v>0.5</v>
      </c>
      <c r="W436" s="1217" t="s">
        <v>105</v>
      </c>
      <c r="Y436" s="1217" t="s">
        <v>5288</v>
      </c>
    </row>
    <row r="437" spans="1:34" ht="18">
      <c r="A437" s="1450">
        <v>44885</v>
      </c>
      <c r="B437" s="1217" t="s">
        <v>1170</v>
      </c>
      <c r="C437" s="1217" t="s">
        <v>3456</v>
      </c>
      <c r="D437" s="1217" t="s">
        <v>3503</v>
      </c>
      <c r="E437" s="1217" t="s">
        <v>52</v>
      </c>
      <c r="F437" s="1217" t="s">
        <v>3592</v>
      </c>
      <c r="G437" s="1219">
        <v>25000</v>
      </c>
      <c r="H437" s="1449" t="s">
        <v>3063</v>
      </c>
      <c r="I437" s="1217" t="s">
        <v>3453</v>
      </c>
      <c r="J437" s="1238"/>
      <c r="K437" s="10" t="e">
        <f t="shared" ref="K437:K454" ca="1" si="116">_xludf.IFS(C437="成田机场",3000,C437="羽田机场",1200,D437="NearMe",1000,D437="VIP-limo",G437*0.12)</f>
        <v>#NAME?</v>
      </c>
      <c r="L437" s="10" t="e">
        <f t="shared" ref="L437:L448" ca="1" si="117">_xludf.IFS(C437="成田机场",4000,C437="羽田机场",1000,D437="VIP-limo",0)</f>
        <v>#NAME?</v>
      </c>
      <c r="M437" s="1239"/>
      <c r="N437" s="1239">
        <v>4000</v>
      </c>
      <c r="O437" s="1237"/>
      <c r="P437" s="1239"/>
      <c r="Q437" s="1239"/>
      <c r="R437" s="1239"/>
      <c r="S437" s="1239"/>
      <c r="T437" s="1240" t="e">
        <f t="shared" ca="1" si="65"/>
        <v>#NAME?</v>
      </c>
      <c r="U437" s="1378" t="e">
        <f t="shared" ca="1" si="66"/>
        <v>#NAME?</v>
      </c>
      <c r="V437" s="1260"/>
      <c r="W437" s="1217" t="s">
        <v>1540</v>
      </c>
      <c r="X437" s="1260"/>
      <c r="Y437" s="1217" t="s">
        <v>5289</v>
      </c>
      <c r="Z437" s="1260"/>
      <c r="AA437" s="1260"/>
      <c r="AB437" s="1260"/>
      <c r="AC437" s="1260"/>
      <c r="AD437" s="1260"/>
      <c r="AE437" s="1260"/>
      <c r="AF437" s="1260"/>
      <c r="AG437" s="1260"/>
      <c r="AH437" s="1260"/>
    </row>
    <row r="438" spans="1:34" ht="18" hidden="1">
      <c r="A438" s="1450">
        <v>44885</v>
      </c>
      <c r="B438" s="1217" t="s">
        <v>570</v>
      </c>
      <c r="C438" s="1217" t="s">
        <v>3446</v>
      </c>
      <c r="D438" s="1217" t="s">
        <v>3597</v>
      </c>
      <c r="E438" s="1217" t="s">
        <v>94</v>
      </c>
      <c r="F438" s="1217" t="s">
        <v>3505</v>
      </c>
      <c r="G438" s="1219">
        <v>12000</v>
      </c>
      <c r="H438" s="1449" t="s">
        <v>3063</v>
      </c>
      <c r="I438" s="1217" t="s">
        <v>3453</v>
      </c>
      <c r="J438" s="1238"/>
      <c r="K438" s="10" t="e">
        <f t="shared" ca="1" si="116"/>
        <v>#NAME?</v>
      </c>
      <c r="L438" s="10" t="e">
        <f t="shared" ca="1" si="117"/>
        <v>#NAME?</v>
      </c>
      <c r="M438" s="1239"/>
      <c r="N438" s="1239">
        <v>3000</v>
      </c>
      <c r="O438" s="1237"/>
      <c r="P438" s="1239">
        <v>450</v>
      </c>
      <c r="Q438" s="1239"/>
      <c r="R438" s="1239"/>
      <c r="S438" s="1239"/>
      <c r="T438" s="1240" t="e">
        <f t="shared" ca="1" si="65"/>
        <v>#NAME?</v>
      </c>
      <c r="U438" s="1378" t="e">
        <f t="shared" ca="1" si="66"/>
        <v>#NAME?</v>
      </c>
      <c r="W438" s="1217" t="s">
        <v>107</v>
      </c>
      <c r="Y438" s="1217" t="s">
        <v>5290</v>
      </c>
    </row>
    <row r="439" spans="1:34" ht="18" hidden="1">
      <c r="A439" s="1450">
        <v>44885</v>
      </c>
      <c r="B439" s="1217" t="s">
        <v>570</v>
      </c>
      <c r="C439" s="1217" t="s">
        <v>3446</v>
      </c>
      <c r="D439" s="1217" t="s">
        <v>3579</v>
      </c>
      <c r="E439" s="1217" t="s">
        <v>3448</v>
      </c>
      <c r="F439" s="1217" t="s">
        <v>3463</v>
      </c>
      <c r="G439" s="1219">
        <v>15000</v>
      </c>
      <c r="H439" s="1449" t="s">
        <v>3063</v>
      </c>
      <c r="I439" s="1217" t="s">
        <v>3453</v>
      </c>
      <c r="J439" s="1238"/>
      <c r="K439" s="10" t="e">
        <f t="shared" ca="1" si="116"/>
        <v>#NAME?</v>
      </c>
      <c r="L439" s="10" t="e">
        <f t="shared" ca="1" si="117"/>
        <v>#NAME?</v>
      </c>
      <c r="M439" s="1239"/>
      <c r="N439" s="1239">
        <v>4000</v>
      </c>
      <c r="O439" s="1237"/>
      <c r="P439" s="1239"/>
      <c r="Q439" s="1239"/>
      <c r="R439" s="1239"/>
      <c r="S439" s="1239"/>
      <c r="T439" s="1240" t="e">
        <f t="shared" ca="1" si="65"/>
        <v>#NAME?</v>
      </c>
      <c r="U439" s="1378" t="e">
        <f t="shared" ca="1" si="66"/>
        <v>#NAME?</v>
      </c>
      <c r="W439" s="1217" t="s">
        <v>27</v>
      </c>
      <c r="Y439" s="1217" t="s">
        <v>5291</v>
      </c>
    </row>
    <row r="440" spans="1:34" ht="18">
      <c r="A440" s="1450">
        <v>44885</v>
      </c>
      <c r="B440" s="1217" t="s">
        <v>570</v>
      </c>
      <c r="C440" s="1217" t="s">
        <v>3456</v>
      </c>
      <c r="D440" s="1217" t="s">
        <v>1061</v>
      </c>
      <c r="E440" s="1217" t="s">
        <v>3591</v>
      </c>
      <c r="F440" s="1217" t="s">
        <v>3714</v>
      </c>
      <c r="G440" s="1219">
        <v>30000</v>
      </c>
      <c r="H440" s="1449" t="s">
        <v>3063</v>
      </c>
      <c r="I440" s="1217" t="s">
        <v>3453</v>
      </c>
      <c r="J440" s="1238"/>
      <c r="K440" s="10" t="e">
        <f t="shared" ca="1" si="116"/>
        <v>#NAME?</v>
      </c>
      <c r="L440" s="10" t="e">
        <f t="shared" ca="1" si="117"/>
        <v>#NAME?</v>
      </c>
      <c r="M440" s="1239"/>
      <c r="N440" s="1239">
        <v>5000</v>
      </c>
      <c r="O440" s="1237"/>
      <c r="P440" s="1239"/>
      <c r="Q440" s="1239"/>
      <c r="R440" s="1239"/>
      <c r="S440" s="1239"/>
      <c r="T440" s="1240" t="e">
        <f t="shared" ca="1" si="65"/>
        <v>#NAME?</v>
      </c>
      <c r="U440" s="1378" t="e">
        <f t="shared" ca="1" si="66"/>
        <v>#NAME?</v>
      </c>
      <c r="W440" s="1217" t="s">
        <v>1540</v>
      </c>
      <c r="Y440" s="1217" t="s">
        <v>5292</v>
      </c>
    </row>
    <row r="441" spans="1:34" ht="18" hidden="1">
      <c r="A441" s="1454">
        <v>44885</v>
      </c>
      <c r="B441" s="1246" t="s">
        <v>1906</v>
      </c>
      <c r="C441" s="1246"/>
      <c r="D441" s="1246" t="s">
        <v>3919</v>
      </c>
      <c r="E441" s="1246" t="s">
        <v>55</v>
      </c>
      <c r="F441" s="1246" t="s">
        <v>3629</v>
      </c>
      <c r="G441" s="1248">
        <v>0</v>
      </c>
      <c r="H441" s="1455" t="s">
        <v>3063</v>
      </c>
      <c r="I441" s="1246" t="s">
        <v>3453</v>
      </c>
      <c r="J441" s="1263"/>
      <c r="K441" s="1260" t="e">
        <f t="shared" ca="1" si="116"/>
        <v>#NAME?</v>
      </c>
      <c r="L441" s="1260" t="e">
        <f t="shared" ca="1" si="117"/>
        <v>#NAME?</v>
      </c>
      <c r="M441" s="1256" t="e">
        <f ca="1">(G441-K441-L441)*0.7</f>
        <v>#NAME?</v>
      </c>
      <c r="N441" s="1256"/>
      <c r="O441" s="1255"/>
      <c r="P441" s="1256"/>
      <c r="Q441" s="1256"/>
      <c r="R441" s="1256"/>
      <c r="S441" s="1256"/>
      <c r="T441" s="1257" t="e">
        <f t="shared" ca="1" si="65"/>
        <v>#NAME?</v>
      </c>
      <c r="U441" s="1387" t="e">
        <f t="shared" ca="1" si="66"/>
        <v>#NAME?</v>
      </c>
      <c r="V441" s="1260"/>
      <c r="W441" s="1246" t="s">
        <v>27</v>
      </c>
      <c r="X441" s="1260"/>
      <c r="Y441" s="1246" t="s">
        <v>5293</v>
      </c>
      <c r="Z441" s="1260"/>
      <c r="AA441" s="1260"/>
      <c r="AB441" s="1260"/>
      <c r="AC441" s="1260"/>
      <c r="AD441" s="1260"/>
      <c r="AE441" s="1260"/>
      <c r="AF441" s="1260"/>
      <c r="AG441" s="1260"/>
      <c r="AH441" s="1260"/>
    </row>
    <row r="442" spans="1:34" ht="18">
      <c r="A442" s="1450">
        <v>44886</v>
      </c>
      <c r="B442" s="1217" t="s">
        <v>570</v>
      </c>
      <c r="C442" s="1217" t="s">
        <v>3456</v>
      </c>
      <c r="D442" s="1217" t="s">
        <v>3503</v>
      </c>
      <c r="E442" s="1217" t="s">
        <v>34</v>
      </c>
      <c r="F442" s="1217" t="s">
        <v>3733</v>
      </c>
      <c r="G442" s="1219">
        <v>16000</v>
      </c>
      <c r="H442" s="1449" t="s">
        <v>3063</v>
      </c>
      <c r="I442" s="1217" t="s">
        <v>3453</v>
      </c>
      <c r="J442" s="1238"/>
      <c r="K442" s="10" t="e">
        <f t="shared" ca="1" si="116"/>
        <v>#NAME?</v>
      </c>
      <c r="L442" s="10" t="e">
        <f t="shared" ca="1" si="117"/>
        <v>#NAME?</v>
      </c>
      <c r="M442" s="1239">
        <v>5600</v>
      </c>
      <c r="N442" s="1239"/>
      <c r="O442" s="1237"/>
      <c r="P442" s="1239"/>
      <c r="Q442" s="1239"/>
      <c r="R442" s="1239"/>
      <c r="S442" s="1239"/>
      <c r="T442" s="1240" t="e">
        <f t="shared" ca="1" si="65"/>
        <v>#NAME?</v>
      </c>
      <c r="U442" s="1378" t="e">
        <f t="shared" ca="1" si="66"/>
        <v>#NAME?</v>
      </c>
      <c r="W442" s="1217" t="s">
        <v>1540</v>
      </c>
      <c r="Y442" s="1217" t="s">
        <v>5294</v>
      </c>
    </row>
    <row r="443" spans="1:34" ht="18" hidden="1">
      <c r="A443" s="1450">
        <v>44886</v>
      </c>
      <c r="B443" s="1217" t="s">
        <v>3473</v>
      </c>
      <c r="C443" s="1217"/>
      <c r="D443" s="1217" t="s">
        <v>3919</v>
      </c>
      <c r="E443" s="1217" t="s">
        <v>1798</v>
      </c>
      <c r="F443" s="666" t="s">
        <v>3629</v>
      </c>
      <c r="G443" s="1219">
        <v>24000</v>
      </c>
      <c r="H443" s="1449" t="s">
        <v>3063</v>
      </c>
      <c r="I443" s="1217" t="s">
        <v>3453</v>
      </c>
      <c r="J443" s="1238"/>
      <c r="K443" s="10" t="e">
        <f t="shared" ca="1" si="116"/>
        <v>#NAME?</v>
      </c>
      <c r="L443" s="10" t="e">
        <f t="shared" ca="1" si="117"/>
        <v>#NAME?</v>
      </c>
      <c r="M443" s="1239" t="e">
        <f ca="1">(G443-K443-L443)*0.7</f>
        <v>#NAME?</v>
      </c>
      <c r="N443" s="1239"/>
      <c r="O443" s="1237"/>
      <c r="P443" s="1239"/>
      <c r="Q443" s="1239"/>
      <c r="R443" s="1239"/>
      <c r="S443" s="1239"/>
      <c r="T443" s="1240" t="e">
        <f t="shared" ca="1" si="65"/>
        <v>#NAME?</v>
      </c>
      <c r="U443" s="1378" t="e">
        <f t="shared" ca="1" si="66"/>
        <v>#NAME?</v>
      </c>
      <c r="W443" s="1217" t="s">
        <v>27</v>
      </c>
      <c r="Y443" s="1217" t="s">
        <v>5295</v>
      </c>
    </row>
    <row r="444" spans="1:34" ht="18" hidden="1">
      <c r="A444" s="1450">
        <v>44886</v>
      </c>
      <c r="B444" s="1217" t="s">
        <v>3473</v>
      </c>
      <c r="C444" s="1217"/>
      <c r="D444" s="1217" t="s">
        <v>3919</v>
      </c>
      <c r="E444" s="1217" t="s">
        <v>2979</v>
      </c>
      <c r="F444" s="1261" t="s">
        <v>3501</v>
      </c>
      <c r="G444" s="1219">
        <v>36000</v>
      </c>
      <c r="H444" s="1449" t="s">
        <v>3063</v>
      </c>
      <c r="I444" s="1217" t="s">
        <v>3453</v>
      </c>
      <c r="J444" s="1238"/>
      <c r="K444" s="10" t="e">
        <f t="shared" ca="1" si="116"/>
        <v>#NAME?</v>
      </c>
      <c r="L444" s="10" t="e">
        <f t="shared" ca="1" si="117"/>
        <v>#NAME?</v>
      </c>
      <c r="M444" s="1239"/>
      <c r="N444" s="1239">
        <v>22100</v>
      </c>
      <c r="O444" s="1237"/>
      <c r="P444" s="1239"/>
      <c r="Q444" s="1239"/>
      <c r="R444" s="1239"/>
      <c r="S444" s="1239"/>
      <c r="T444" s="1240" t="e">
        <f t="shared" ca="1" si="65"/>
        <v>#NAME?</v>
      </c>
      <c r="U444" s="1378" t="e">
        <f t="shared" ca="1" si="66"/>
        <v>#NAME?</v>
      </c>
      <c r="W444" s="1217" t="s">
        <v>27</v>
      </c>
      <c r="Y444" s="1217" t="s">
        <v>5296</v>
      </c>
    </row>
    <row r="445" spans="1:34" ht="18" hidden="1">
      <c r="A445" s="1450">
        <v>44886</v>
      </c>
      <c r="B445" s="1217" t="s">
        <v>1170</v>
      </c>
      <c r="C445" s="1217" t="s">
        <v>3456</v>
      </c>
      <c r="D445" s="1217" t="s">
        <v>3521</v>
      </c>
      <c r="E445" s="1217" t="s">
        <v>52</v>
      </c>
      <c r="F445" s="1217" t="s">
        <v>3592</v>
      </c>
      <c r="G445" s="1219">
        <v>20000</v>
      </c>
      <c r="H445" s="1449" t="s">
        <v>3063</v>
      </c>
      <c r="I445" s="1217" t="s">
        <v>3453</v>
      </c>
      <c r="J445" s="1238"/>
      <c r="K445" s="10" t="e">
        <f t="shared" ca="1" si="116"/>
        <v>#NAME?</v>
      </c>
      <c r="L445" s="10" t="e">
        <f t="shared" ca="1" si="117"/>
        <v>#NAME?</v>
      </c>
      <c r="M445" s="1239"/>
      <c r="N445" s="1239">
        <v>7300</v>
      </c>
      <c r="O445" s="1237"/>
      <c r="P445" s="1239"/>
      <c r="Q445" s="1239"/>
      <c r="R445" s="1239"/>
      <c r="S445" s="1239"/>
      <c r="T445" s="1240" t="e">
        <f t="shared" ca="1" si="65"/>
        <v>#NAME?</v>
      </c>
      <c r="U445" s="1378" t="e">
        <f t="shared" ca="1" si="66"/>
        <v>#NAME?</v>
      </c>
      <c r="W445" s="1217" t="s">
        <v>107</v>
      </c>
      <c r="Y445" s="1217" t="s">
        <v>5297</v>
      </c>
    </row>
    <row r="446" spans="1:34" ht="18" hidden="1">
      <c r="A446" s="1450">
        <v>44886</v>
      </c>
      <c r="B446" s="1217" t="s">
        <v>3473</v>
      </c>
      <c r="C446" s="1217"/>
      <c r="D446" s="1217" t="s">
        <v>3919</v>
      </c>
      <c r="E446" s="1217" t="s">
        <v>45</v>
      </c>
      <c r="F446" s="1217" t="s">
        <v>3466</v>
      </c>
      <c r="G446" s="1219">
        <v>26400</v>
      </c>
      <c r="H446" s="1449" t="s">
        <v>3063</v>
      </c>
      <c r="I446" s="1217" t="s">
        <v>3453</v>
      </c>
      <c r="J446" s="1238"/>
      <c r="K446" s="10" t="e">
        <f t="shared" ca="1" si="116"/>
        <v>#NAME?</v>
      </c>
      <c r="L446" s="10" t="e">
        <f t="shared" ca="1" si="117"/>
        <v>#NAME?</v>
      </c>
      <c r="M446" s="1239"/>
      <c r="N446" s="1239">
        <v>15600</v>
      </c>
      <c r="O446" s="1237"/>
      <c r="P446" s="1239"/>
      <c r="Q446" s="1239"/>
      <c r="R446" s="1239"/>
      <c r="S446" s="1239"/>
      <c r="T446" s="1240" t="e">
        <f t="shared" ca="1" si="65"/>
        <v>#NAME?</v>
      </c>
      <c r="U446" s="1378" t="e">
        <f t="shared" ca="1" si="66"/>
        <v>#NAME?</v>
      </c>
      <c r="W446" s="1217" t="s">
        <v>27</v>
      </c>
      <c r="Y446" s="1217" t="s">
        <v>5298</v>
      </c>
    </row>
    <row r="447" spans="1:34" ht="18" hidden="1">
      <c r="A447" s="1450">
        <v>44886</v>
      </c>
      <c r="B447" s="1217" t="s">
        <v>1170</v>
      </c>
      <c r="C447" s="1217" t="s">
        <v>3456</v>
      </c>
      <c r="D447" s="1217" t="s">
        <v>3521</v>
      </c>
      <c r="E447" s="1217" t="s">
        <v>3523</v>
      </c>
      <c r="F447" s="1217" t="s">
        <v>3524</v>
      </c>
      <c r="G447" s="1219">
        <v>20000</v>
      </c>
      <c r="H447" s="1449" t="s">
        <v>3063</v>
      </c>
      <c r="I447" s="1217" t="s">
        <v>3453</v>
      </c>
      <c r="J447" s="1238"/>
      <c r="K447" s="10" t="e">
        <f t="shared" ca="1" si="116"/>
        <v>#NAME?</v>
      </c>
      <c r="L447" s="10" t="e">
        <f t="shared" ca="1" si="117"/>
        <v>#NAME?</v>
      </c>
      <c r="M447" s="1239" t="e">
        <f ca="1">(16500-K447-L447)*0.7</f>
        <v>#NAME?</v>
      </c>
      <c r="N447" s="1239"/>
      <c r="O447" s="1237"/>
      <c r="P447" s="1239"/>
      <c r="Q447" s="1239"/>
      <c r="R447" s="1239"/>
      <c r="S447" s="1239"/>
      <c r="T447" s="1240" t="e">
        <f t="shared" ca="1" si="65"/>
        <v>#NAME?</v>
      </c>
      <c r="U447" s="1378" t="e">
        <f t="shared" ca="1" si="66"/>
        <v>#NAME?</v>
      </c>
      <c r="W447" s="1217" t="s">
        <v>107</v>
      </c>
      <c r="Y447" s="1217" t="s">
        <v>5299</v>
      </c>
    </row>
    <row r="448" spans="1:34" ht="18" hidden="1">
      <c r="A448" s="1450">
        <v>44889</v>
      </c>
      <c r="B448" s="1217" t="s">
        <v>1170</v>
      </c>
      <c r="C448" s="1217" t="s">
        <v>3456</v>
      </c>
      <c r="D448" s="1217" t="s">
        <v>1061</v>
      </c>
      <c r="E448" s="1217" t="s">
        <v>86</v>
      </c>
      <c r="F448" s="1217" t="s">
        <v>3463</v>
      </c>
      <c r="G448" s="1219">
        <v>37500</v>
      </c>
      <c r="H448" s="1449" t="s">
        <v>3063</v>
      </c>
      <c r="I448" s="1217" t="s">
        <v>3453</v>
      </c>
      <c r="J448" s="1238"/>
      <c r="K448" s="10" t="e">
        <f t="shared" ca="1" si="116"/>
        <v>#NAME?</v>
      </c>
      <c r="L448" s="10" t="e">
        <f t="shared" ca="1" si="117"/>
        <v>#NAME?</v>
      </c>
      <c r="M448" s="1239"/>
      <c r="N448" s="1239">
        <v>5000</v>
      </c>
      <c r="O448" s="1237"/>
      <c r="P448" s="1239"/>
      <c r="Q448" s="1239"/>
      <c r="R448" s="1239"/>
      <c r="S448" s="1239"/>
      <c r="T448" s="1240" t="e">
        <f t="shared" ca="1" si="65"/>
        <v>#NAME?</v>
      </c>
      <c r="U448" s="1378" t="e">
        <f t="shared" ca="1" si="66"/>
        <v>#NAME?</v>
      </c>
      <c r="W448" s="1217" t="s">
        <v>3508</v>
      </c>
      <c r="Y448" s="1217" t="s">
        <v>5300</v>
      </c>
    </row>
    <row r="449" spans="1:34" ht="18" hidden="1">
      <c r="A449" s="1450">
        <v>44886</v>
      </c>
      <c r="B449" s="1217" t="s">
        <v>3473</v>
      </c>
      <c r="C449" s="1217"/>
      <c r="D449" s="1217" t="s">
        <v>3570</v>
      </c>
      <c r="E449" s="1217" t="s">
        <v>94</v>
      </c>
      <c r="F449" s="1217" t="s">
        <v>3527</v>
      </c>
      <c r="G449" s="1219">
        <v>8500</v>
      </c>
      <c r="H449" s="1449" t="s">
        <v>3063</v>
      </c>
      <c r="I449" s="1217" t="s">
        <v>3453</v>
      </c>
      <c r="J449" s="1238"/>
      <c r="K449" s="10" t="e">
        <f t="shared" ca="1" si="116"/>
        <v>#NAME?</v>
      </c>
      <c r="M449" s="1239"/>
      <c r="N449" s="1239">
        <v>4300</v>
      </c>
      <c r="O449" s="1237"/>
      <c r="P449" s="1239"/>
      <c r="Q449" s="1239"/>
      <c r="R449" s="1239"/>
      <c r="S449" s="1239"/>
      <c r="T449" s="1240" t="e">
        <f t="shared" ca="1" si="65"/>
        <v>#NAME?</v>
      </c>
      <c r="U449" s="1378" t="e">
        <f t="shared" ca="1" si="66"/>
        <v>#NAME?</v>
      </c>
      <c r="W449" s="1217" t="s">
        <v>3572</v>
      </c>
      <c r="Y449" s="1217" t="s">
        <v>5301</v>
      </c>
    </row>
    <row r="450" spans="1:34" ht="18" hidden="1">
      <c r="A450" s="1450">
        <v>44886</v>
      </c>
      <c r="B450" s="1217" t="s">
        <v>3473</v>
      </c>
      <c r="C450" s="1217"/>
      <c r="D450" s="1217" t="s">
        <v>3570</v>
      </c>
      <c r="E450" s="1217" t="s">
        <v>94</v>
      </c>
      <c r="F450" s="1217" t="s">
        <v>3527</v>
      </c>
      <c r="G450" s="1219">
        <v>8500</v>
      </c>
      <c r="H450" s="1449" t="s">
        <v>3063</v>
      </c>
      <c r="I450" s="1217" t="s">
        <v>3453</v>
      </c>
      <c r="J450" s="1238"/>
      <c r="K450" s="10" t="e">
        <f t="shared" ca="1" si="116"/>
        <v>#NAME?</v>
      </c>
      <c r="M450" s="1239"/>
      <c r="N450" s="1239">
        <v>4300</v>
      </c>
      <c r="O450" s="1237"/>
      <c r="P450" s="1239"/>
      <c r="Q450" s="1239"/>
      <c r="R450" s="1239"/>
      <c r="S450" s="1239"/>
      <c r="T450" s="1240" t="e">
        <f t="shared" ca="1" si="65"/>
        <v>#NAME?</v>
      </c>
      <c r="U450" s="1378" t="e">
        <f t="shared" ca="1" si="66"/>
        <v>#NAME?</v>
      </c>
      <c r="W450" s="1217" t="s">
        <v>3572</v>
      </c>
      <c r="Y450" s="1217" t="s">
        <v>5302</v>
      </c>
    </row>
    <row r="451" spans="1:34" ht="18" hidden="1">
      <c r="A451" s="1450">
        <v>44886</v>
      </c>
      <c r="B451" s="1217" t="s">
        <v>3473</v>
      </c>
      <c r="C451" s="1217"/>
      <c r="D451" s="1217" t="s">
        <v>3570</v>
      </c>
      <c r="E451" s="1217" t="s">
        <v>55</v>
      </c>
      <c r="F451" s="1217" t="s">
        <v>3512</v>
      </c>
      <c r="G451" s="1219">
        <v>11000</v>
      </c>
      <c r="H451" s="1449" t="s">
        <v>3063</v>
      </c>
      <c r="I451" s="1217" t="s">
        <v>3453</v>
      </c>
      <c r="J451" s="1238"/>
      <c r="K451" s="10" t="e">
        <f t="shared" ca="1" si="116"/>
        <v>#NAME?</v>
      </c>
      <c r="M451" s="1239"/>
      <c r="N451" s="1239">
        <v>5300</v>
      </c>
      <c r="O451" s="1237"/>
      <c r="P451" s="1239"/>
      <c r="Q451" s="1239"/>
      <c r="R451" s="1239"/>
      <c r="S451" s="1239"/>
      <c r="T451" s="1240" t="e">
        <f t="shared" ca="1" si="65"/>
        <v>#NAME?</v>
      </c>
      <c r="U451" s="1378" t="e">
        <f t="shared" ca="1" si="66"/>
        <v>#NAME?</v>
      </c>
      <c r="W451" s="1217" t="s">
        <v>3572</v>
      </c>
      <c r="Y451" s="1217" t="s">
        <v>5303</v>
      </c>
    </row>
    <row r="452" spans="1:34" ht="18" hidden="1">
      <c r="A452" s="1450">
        <v>44886</v>
      </c>
      <c r="B452" s="1217" t="s">
        <v>3473</v>
      </c>
      <c r="C452" s="1217"/>
      <c r="D452" s="1217" t="s">
        <v>3570</v>
      </c>
      <c r="E452" s="1217" t="s">
        <v>52</v>
      </c>
      <c r="F452" s="1217" t="s">
        <v>3592</v>
      </c>
      <c r="G452" s="1219">
        <v>11000</v>
      </c>
      <c r="H452" s="1449" t="s">
        <v>3063</v>
      </c>
      <c r="I452" s="1217" t="s">
        <v>3453</v>
      </c>
      <c r="J452" s="1238"/>
      <c r="K452" s="10" t="e">
        <f t="shared" ca="1" si="116"/>
        <v>#NAME?</v>
      </c>
      <c r="M452" s="1239"/>
      <c r="N452" s="1239">
        <v>5300</v>
      </c>
      <c r="O452" s="1237"/>
      <c r="P452" s="1239"/>
      <c r="Q452" s="1239"/>
      <c r="R452" s="1239"/>
      <c r="S452" s="1239"/>
      <c r="T452" s="1240" t="e">
        <f t="shared" ca="1" si="65"/>
        <v>#NAME?</v>
      </c>
      <c r="U452" s="1378" t="e">
        <f t="shared" ca="1" si="66"/>
        <v>#NAME?</v>
      </c>
      <c r="W452" s="1217" t="s">
        <v>3572</v>
      </c>
      <c r="Y452" s="1217" t="s">
        <v>5304</v>
      </c>
    </row>
    <row r="453" spans="1:34" ht="18" hidden="1">
      <c r="A453" s="1450">
        <v>44886</v>
      </c>
      <c r="B453" s="1217" t="s">
        <v>3473</v>
      </c>
      <c r="C453" s="1217"/>
      <c r="D453" s="1217" t="s">
        <v>3570</v>
      </c>
      <c r="E453" s="1217" t="s">
        <v>55</v>
      </c>
      <c r="F453" s="1217" t="s">
        <v>3512</v>
      </c>
      <c r="G453" s="1219">
        <v>11000</v>
      </c>
      <c r="H453" s="1449" t="s">
        <v>3063</v>
      </c>
      <c r="I453" s="1217" t="s">
        <v>3453</v>
      </c>
      <c r="J453" s="1238"/>
      <c r="K453" s="10" t="e">
        <f t="shared" ca="1" si="116"/>
        <v>#NAME?</v>
      </c>
      <c r="M453" s="1239"/>
      <c r="N453" s="1239">
        <v>5300</v>
      </c>
      <c r="O453" s="1237"/>
      <c r="P453" s="1239"/>
      <c r="Q453" s="1239"/>
      <c r="R453" s="1239"/>
      <c r="S453" s="1239"/>
      <c r="T453" s="1240" t="e">
        <f t="shared" ca="1" si="65"/>
        <v>#NAME?</v>
      </c>
      <c r="U453" s="1378" t="e">
        <f t="shared" ca="1" si="66"/>
        <v>#NAME?</v>
      </c>
      <c r="W453" s="1217" t="s">
        <v>3572</v>
      </c>
      <c r="Y453" s="1217" t="s">
        <v>5305</v>
      </c>
    </row>
    <row r="454" spans="1:34" ht="18" hidden="1">
      <c r="A454" s="1450">
        <v>44886</v>
      </c>
      <c r="B454" s="1217" t="s">
        <v>3473</v>
      </c>
      <c r="C454" s="1217"/>
      <c r="D454" s="1217" t="s">
        <v>3570</v>
      </c>
      <c r="E454" s="1217" t="s">
        <v>52</v>
      </c>
      <c r="F454" s="1217" t="s">
        <v>3592</v>
      </c>
      <c r="G454" s="1219">
        <v>11000</v>
      </c>
      <c r="H454" s="1449" t="s">
        <v>3063</v>
      </c>
      <c r="I454" s="1217" t="s">
        <v>3453</v>
      </c>
      <c r="J454" s="1238"/>
      <c r="K454" s="10" t="e">
        <f t="shared" ca="1" si="116"/>
        <v>#NAME?</v>
      </c>
      <c r="M454" s="1239"/>
      <c r="N454" s="1239">
        <v>5300</v>
      </c>
      <c r="O454" s="1237"/>
      <c r="P454" s="1239"/>
      <c r="Q454" s="1239"/>
      <c r="R454" s="1239"/>
      <c r="S454" s="1239"/>
      <c r="T454" s="1240" t="e">
        <f t="shared" ca="1" si="65"/>
        <v>#NAME?</v>
      </c>
      <c r="U454" s="1378" t="e">
        <f t="shared" ca="1" si="66"/>
        <v>#NAME?</v>
      </c>
      <c r="W454" s="1217" t="s">
        <v>3572</v>
      </c>
      <c r="Y454" s="1217" t="s">
        <v>5306</v>
      </c>
    </row>
    <row r="455" spans="1:34" ht="18" hidden="1">
      <c r="A455" s="1450">
        <v>44886</v>
      </c>
      <c r="B455" s="1217" t="s">
        <v>1906</v>
      </c>
      <c r="C455" s="1217"/>
      <c r="D455" s="1217" t="s">
        <v>5094</v>
      </c>
      <c r="E455" s="1217" t="s">
        <v>4346</v>
      </c>
      <c r="F455" s="1217" t="s">
        <v>3686</v>
      </c>
      <c r="G455" s="1219">
        <v>250000</v>
      </c>
      <c r="H455" s="1449" t="s">
        <v>3063</v>
      </c>
      <c r="I455" s="1217" t="s">
        <v>3453</v>
      </c>
      <c r="J455" s="1238"/>
      <c r="K455" s="10">
        <v>21000</v>
      </c>
      <c r="L455" s="10">
        <v>28000</v>
      </c>
      <c r="M455" s="1239"/>
      <c r="N455" s="1239">
        <v>90800</v>
      </c>
      <c r="O455" s="1237"/>
      <c r="P455" s="1239"/>
      <c r="Q455" s="1239"/>
      <c r="R455" s="1239"/>
      <c r="S455" s="1239">
        <v>18000</v>
      </c>
      <c r="T455" s="1240">
        <f t="shared" si="65"/>
        <v>92200</v>
      </c>
      <c r="U455" s="1378">
        <f t="shared" si="66"/>
        <v>0.36880000000000002</v>
      </c>
      <c r="W455" s="1217" t="s">
        <v>107</v>
      </c>
      <c r="Y455" s="1217" t="s">
        <v>5307</v>
      </c>
    </row>
    <row r="456" spans="1:34" ht="18" hidden="1">
      <c r="A456" s="1450">
        <v>44886</v>
      </c>
      <c r="B456" s="1217" t="s">
        <v>1906</v>
      </c>
      <c r="C456" s="1217"/>
      <c r="D456" s="1217" t="s">
        <v>4500</v>
      </c>
      <c r="E456" s="1217" t="s">
        <v>3498</v>
      </c>
      <c r="F456" s="1217" t="s">
        <v>3657</v>
      </c>
      <c r="G456" s="1219">
        <v>35000</v>
      </c>
      <c r="H456" s="1455" t="s">
        <v>3050</v>
      </c>
      <c r="I456" s="1217" t="s">
        <v>3453</v>
      </c>
      <c r="J456" s="1238"/>
      <c r="K456" s="10">
        <v>3000</v>
      </c>
      <c r="M456" s="1239">
        <v>15000</v>
      </c>
      <c r="N456" s="1239"/>
      <c r="O456" s="1237"/>
      <c r="P456" s="1239"/>
      <c r="Q456" s="1239"/>
      <c r="R456" s="1239"/>
      <c r="S456" s="1239"/>
      <c r="T456" s="1240">
        <f t="shared" si="65"/>
        <v>17000</v>
      </c>
      <c r="U456" s="1378">
        <f t="shared" si="66"/>
        <v>0.48571428571428571</v>
      </c>
      <c r="V456" s="1260"/>
      <c r="W456" s="1217" t="s">
        <v>108</v>
      </c>
      <c r="X456" s="1260"/>
      <c r="Y456" s="1217" t="s">
        <v>5308</v>
      </c>
      <c r="Z456" s="1260"/>
      <c r="AA456" s="1260"/>
      <c r="AB456" s="1260"/>
      <c r="AC456" s="1260"/>
      <c r="AD456" s="1260"/>
      <c r="AE456" s="1260"/>
      <c r="AF456" s="1260"/>
      <c r="AG456" s="1260"/>
      <c r="AH456" s="1260"/>
    </row>
    <row r="457" spans="1:34" ht="18" hidden="1">
      <c r="A457" s="1450">
        <v>44886</v>
      </c>
      <c r="B457" s="1217" t="s">
        <v>1170</v>
      </c>
      <c r="C457" s="1217" t="s">
        <v>3456</v>
      </c>
      <c r="D457" s="1217" t="s">
        <v>255</v>
      </c>
      <c r="E457" s="1217" t="s">
        <v>49</v>
      </c>
      <c r="F457" s="1217" t="s">
        <v>3486</v>
      </c>
      <c r="G457" s="1219">
        <v>25000</v>
      </c>
      <c r="H457" s="1449" t="s">
        <v>3063</v>
      </c>
      <c r="I457" s="1217" t="s">
        <v>3453</v>
      </c>
      <c r="J457" s="1238"/>
      <c r="K457" s="10" t="e">
        <f ca="1">_xludf.IFS(C457="成田机场",3000,C457="羽田机场",1200,D457="NearMe",1000,D457="VIP-limo",G457*0.12)</f>
        <v>#NAME?</v>
      </c>
      <c r="L457" s="10" t="e">
        <f ca="1">_xludf.IFS(C457="成田机场",4000,C457="羽田机场",1000,D457="VIP-limo",0)</f>
        <v>#NAME?</v>
      </c>
      <c r="M457" s="1239">
        <v>5600</v>
      </c>
      <c r="N457" s="1239"/>
      <c r="O457" s="1237"/>
      <c r="P457" s="1239"/>
      <c r="Q457" s="1239"/>
      <c r="R457" s="1239"/>
      <c r="S457" s="1239"/>
      <c r="T457" s="1240" t="e">
        <f t="shared" ca="1" si="65"/>
        <v>#NAME?</v>
      </c>
      <c r="U457" s="1378" t="e">
        <f t="shared" ca="1" si="66"/>
        <v>#NAME?</v>
      </c>
      <c r="W457" s="1217" t="s">
        <v>107</v>
      </c>
      <c r="Y457" s="1217" t="s">
        <v>5309</v>
      </c>
    </row>
    <row r="458" spans="1:34" ht="18">
      <c r="A458" s="1450">
        <v>44886</v>
      </c>
      <c r="B458" s="1217" t="s">
        <v>1906</v>
      </c>
      <c r="C458" s="1217"/>
      <c r="D458" s="1217" t="s">
        <v>1061</v>
      </c>
      <c r="E458" s="1217" t="s">
        <v>2285</v>
      </c>
      <c r="F458" s="1217" t="s">
        <v>3492</v>
      </c>
      <c r="G458" s="1219">
        <v>114000</v>
      </c>
      <c r="H458" s="1449" t="s">
        <v>3050</v>
      </c>
      <c r="I458" s="1217" t="s">
        <v>3453</v>
      </c>
      <c r="J458" s="1238"/>
      <c r="K458" s="10">
        <v>10000</v>
      </c>
      <c r="M458" s="1239"/>
      <c r="N458" s="1239">
        <v>45000</v>
      </c>
      <c r="O458" s="1237"/>
      <c r="P458" s="1239"/>
      <c r="Q458" s="1239"/>
      <c r="R458" s="1239"/>
      <c r="S458" s="1239"/>
      <c r="T458" s="1240">
        <f t="shared" si="65"/>
        <v>59000</v>
      </c>
      <c r="U458" s="1378">
        <f t="shared" si="66"/>
        <v>0.51754385964912286</v>
      </c>
      <c r="W458" s="1217" t="s">
        <v>1540</v>
      </c>
      <c r="Y458" s="1217" t="s">
        <v>5310</v>
      </c>
    </row>
    <row r="459" spans="1:34" ht="18" hidden="1">
      <c r="A459" s="1450">
        <v>44886</v>
      </c>
      <c r="B459" s="1217" t="s">
        <v>1170</v>
      </c>
      <c r="C459" s="1217" t="s">
        <v>3456</v>
      </c>
      <c r="D459" s="1217" t="s">
        <v>3447</v>
      </c>
      <c r="E459" s="1217" t="s">
        <v>3523</v>
      </c>
      <c r="F459" s="1217" t="s">
        <v>3524</v>
      </c>
      <c r="G459" s="1219">
        <f>1600/0.0479</f>
        <v>33402.922755741129</v>
      </c>
      <c r="H459" s="1449" t="s">
        <v>3063</v>
      </c>
      <c r="I459" s="1217" t="s">
        <v>3450</v>
      </c>
      <c r="J459" s="666">
        <v>500</v>
      </c>
      <c r="K459" s="10" t="e">
        <f ca="1">_xludf.IFS(C459="成田机场",3000,C459="羽田机场",1200,D459="NearMe",1000,D459="VIP-limo",G459*0.12)</f>
        <v>#NAME?</v>
      </c>
      <c r="L459" s="10" t="e">
        <f ca="1">_xludf.IFS(C459="成田机场",4000,C459="羽田机场",1000,D459="VIP-limo",0)</f>
        <v>#NAME?</v>
      </c>
      <c r="M459" s="1239" t="e">
        <f ca="1">(16500-K459-L459)*0.7</f>
        <v>#NAME?</v>
      </c>
      <c r="N459" s="1239"/>
      <c r="O459" s="1237"/>
      <c r="P459" s="1239"/>
      <c r="Q459" s="1239"/>
      <c r="R459" s="1239"/>
      <c r="S459" s="1239"/>
      <c r="T459" s="1240" t="e">
        <f t="shared" ca="1" si="65"/>
        <v>#NAME?</v>
      </c>
      <c r="U459" s="1378" t="e">
        <f t="shared" ca="1" si="66"/>
        <v>#NAME?</v>
      </c>
      <c r="W459" s="1217" t="s">
        <v>107</v>
      </c>
      <c r="Y459" s="1217" t="s">
        <v>5311</v>
      </c>
    </row>
    <row r="460" spans="1:34" ht="18" hidden="1">
      <c r="A460" s="1450">
        <v>44886</v>
      </c>
      <c r="B460" s="1217" t="s">
        <v>1215</v>
      </c>
      <c r="C460" s="1217"/>
      <c r="D460" s="1217" t="s">
        <v>3579</v>
      </c>
      <c r="E460" s="1217" t="s">
        <v>3910</v>
      </c>
      <c r="F460" s="1217" t="s">
        <v>3505</v>
      </c>
      <c r="G460" s="1219">
        <v>30000</v>
      </c>
      <c r="H460" s="1449" t="s">
        <v>3050</v>
      </c>
      <c r="I460" s="1217" t="s">
        <v>3453</v>
      </c>
      <c r="J460" s="1238"/>
      <c r="K460" s="10">
        <v>2000</v>
      </c>
      <c r="M460" s="1239"/>
      <c r="N460" s="1239">
        <v>10000</v>
      </c>
      <c r="O460" s="1237"/>
      <c r="P460" s="1239"/>
      <c r="Q460" s="1239"/>
      <c r="R460" s="1239"/>
      <c r="S460" s="1239"/>
      <c r="T460" s="1240">
        <f t="shared" si="65"/>
        <v>18000</v>
      </c>
      <c r="U460" s="1378">
        <f t="shared" si="66"/>
        <v>0.6</v>
      </c>
      <c r="W460" s="1217" t="s">
        <v>27</v>
      </c>
      <c r="Y460" s="1217" t="s">
        <v>5312</v>
      </c>
    </row>
    <row r="461" spans="1:34" ht="18" hidden="1">
      <c r="A461" s="1450">
        <v>44886</v>
      </c>
      <c r="B461" s="1217" t="s">
        <v>1170</v>
      </c>
      <c r="C461" s="1217" t="s">
        <v>3456</v>
      </c>
      <c r="D461" s="1217" t="s">
        <v>3579</v>
      </c>
      <c r="E461" s="1217" t="s">
        <v>55</v>
      </c>
      <c r="F461" s="1217" t="s">
        <v>3512</v>
      </c>
      <c r="G461" s="1219">
        <v>28530</v>
      </c>
      <c r="H461" s="1449" t="s">
        <v>3050</v>
      </c>
      <c r="I461" s="1217" t="s">
        <v>3453</v>
      </c>
      <c r="J461" s="1238"/>
      <c r="K461" s="10" t="e">
        <f t="shared" ref="K461:K464" ca="1" si="118">_xludf.IFS(C461="成田机场",3000,C461="羽田机场",1200,D461="NearMe",1000,D461="VIP-limo",G461*0.12)</f>
        <v>#NAME?</v>
      </c>
      <c r="L461" s="10">
        <v>3530</v>
      </c>
      <c r="M461" s="1239"/>
      <c r="N461" s="1239">
        <v>4000</v>
      </c>
      <c r="O461" s="1237"/>
      <c r="P461" s="1239"/>
      <c r="Q461" s="1239"/>
      <c r="R461" s="1239"/>
      <c r="S461" s="1239"/>
      <c r="T461" s="1240" t="e">
        <f t="shared" ca="1" si="65"/>
        <v>#NAME?</v>
      </c>
      <c r="U461" s="1378" t="e">
        <f t="shared" ca="1" si="66"/>
        <v>#NAME?</v>
      </c>
      <c r="W461" s="1217" t="s">
        <v>27</v>
      </c>
      <c r="Y461" s="1217" t="s">
        <v>5313</v>
      </c>
    </row>
    <row r="462" spans="1:34" ht="18" hidden="1">
      <c r="A462" s="1450">
        <v>44886</v>
      </c>
      <c r="B462" s="1217" t="s">
        <v>570</v>
      </c>
      <c r="C462" s="1217" t="s">
        <v>3446</v>
      </c>
      <c r="D462" s="1217" t="s">
        <v>3579</v>
      </c>
      <c r="E462" s="1217" t="s">
        <v>3910</v>
      </c>
      <c r="F462" s="1217" t="s">
        <v>3505</v>
      </c>
      <c r="G462" s="1219">
        <v>14600</v>
      </c>
      <c r="H462" s="1449" t="s">
        <v>3063</v>
      </c>
      <c r="I462" s="1217" t="s">
        <v>3453</v>
      </c>
      <c r="J462" s="1238"/>
      <c r="K462" s="10" t="e">
        <f t="shared" ca="1" si="118"/>
        <v>#NAME?</v>
      </c>
      <c r="L462" s="10" t="e">
        <f ca="1">_xludf.IFS(C462="成田机场",4000,C462="羽田机场",1000,D462="VIP-limo",0)</f>
        <v>#NAME?</v>
      </c>
      <c r="M462" s="1239"/>
      <c r="N462" s="1239">
        <v>3000</v>
      </c>
      <c r="O462" s="1237"/>
      <c r="P462" s="1239"/>
      <c r="Q462" s="1239"/>
      <c r="R462" s="1239"/>
      <c r="S462" s="1239"/>
      <c r="T462" s="1240" t="e">
        <f t="shared" ca="1" si="65"/>
        <v>#NAME?</v>
      </c>
      <c r="U462" s="1378" t="e">
        <f t="shared" ca="1" si="66"/>
        <v>#NAME?</v>
      </c>
      <c r="W462" s="1217" t="s">
        <v>27</v>
      </c>
      <c r="Y462" s="1217" t="s">
        <v>5314</v>
      </c>
    </row>
    <row r="463" spans="1:34" ht="18" hidden="1">
      <c r="A463" s="1450">
        <v>44886</v>
      </c>
      <c r="B463" s="1217" t="s">
        <v>1170</v>
      </c>
      <c r="C463" s="1217" t="s">
        <v>3446</v>
      </c>
      <c r="D463" s="1217" t="s">
        <v>3579</v>
      </c>
      <c r="E463" s="1217" t="s">
        <v>94</v>
      </c>
      <c r="F463" s="1217" t="s">
        <v>3527</v>
      </c>
      <c r="G463" s="1219">
        <v>14910</v>
      </c>
      <c r="H463" s="1449" t="s">
        <v>3050</v>
      </c>
      <c r="I463" s="1217" t="s">
        <v>3453</v>
      </c>
      <c r="J463" s="1238"/>
      <c r="K463" s="10" t="e">
        <f t="shared" ca="1" si="118"/>
        <v>#NAME?</v>
      </c>
      <c r="L463" s="10">
        <v>910</v>
      </c>
      <c r="M463" s="1239"/>
      <c r="N463" s="1239">
        <v>3000</v>
      </c>
      <c r="O463" s="1237"/>
      <c r="P463" s="1239"/>
      <c r="Q463" s="1239"/>
      <c r="R463" s="1239"/>
      <c r="S463" s="1239"/>
      <c r="T463" s="1240" t="e">
        <f t="shared" ca="1" si="65"/>
        <v>#NAME?</v>
      </c>
      <c r="U463" s="1378" t="e">
        <f t="shared" ca="1" si="66"/>
        <v>#NAME?</v>
      </c>
      <c r="W463" s="1217" t="s">
        <v>27</v>
      </c>
      <c r="Y463" s="1217" t="s">
        <v>5315</v>
      </c>
    </row>
    <row r="464" spans="1:34" ht="18" hidden="1">
      <c r="A464" s="1454">
        <v>44886</v>
      </c>
      <c r="B464" s="1246" t="s">
        <v>1170</v>
      </c>
      <c r="C464" s="1246" t="s">
        <v>3446</v>
      </c>
      <c r="D464" s="1246" t="s">
        <v>3579</v>
      </c>
      <c r="E464" s="1246" t="s">
        <v>52</v>
      </c>
      <c r="F464" s="1246" t="s">
        <v>3592</v>
      </c>
      <c r="G464" s="1248">
        <v>14860</v>
      </c>
      <c r="H464" s="1455" t="s">
        <v>3050</v>
      </c>
      <c r="I464" s="1246" t="s">
        <v>3453</v>
      </c>
      <c r="J464" s="1263"/>
      <c r="K464" s="1260" t="e">
        <f t="shared" ca="1" si="118"/>
        <v>#NAME?</v>
      </c>
      <c r="L464" s="1260">
        <v>860</v>
      </c>
      <c r="M464" s="1256"/>
      <c r="N464" s="1256">
        <v>3000</v>
      </c>
      <c r="O464" s="1255"/>
      <c r="P464" s="1256"/>
      <c r="Q464" s="1256"/>
      <c r="R464" s="1256"/>
      <c r="S464" s="1256"/>
      <c r="T464" s="1257" t="e">
        <f t="shared" ca="1" si="65"/>
        <v>#NAME?</v>
      </c>
      <c r="U464" s="1387" t="e">
        <f t="shared" ca="1" si="66"/>
        <v>#NAME?</v>
      </c>
      <c r="V464" s="1260"/>
      <c r="W464" s="1246" t="s">
        <v>27</v>
      </c>
      <c r="X464" s="1260"/>
      <c r="Y464" s="1246" t="s">
        <v>5316</v>
      </c>
      <c r="Z464" s="1260"/>
      <c r="AA464" s="1260"/>
      <c r="AB464" s="1260"/>
      <c r="AC464" s="1260"/>
      <c r="AD464" s="1260"/>
      <c r="AE464" s="1260"/>
      <c r="AF464" s="1260"/>
      <c r="AG464" s="1260"/>
      <c r="AH464" s="1260"/>
    </row>
    <row r="465" spans="1:34" ht="18">
      <c r="A465" s="1450">
        <v>44887</v>
      </c>
      <c r="B465" s="1217" t="s">
        <v>570</v>
      </c>
      <c r="C465" s="1217" t="s">
        <v>3456</v>
      </c>
      <c r="D465" s="1217" t="s">
        <v>3503</v>
      </c>
      <c r="E465" s="1217" t="s">
        <v>4361</v>
      </c>
      <c r="F465" s="1217" t="s">
        <v>3498</v>
      </c>
      <c r="G465" s="1219">
        <v>16000</v>
      </c>
      <c r="H465" s="1449" t="s">
        <v>3063</v>
      </c>
      <c r="I465" s="1217" t="s">
        <v>3453</v>
      </c>
      <c r="J465" s="1238"/>
      <c r="M465" s="1239"/>
      <c r="N465" s="1239"/>
      <c r="O465" s="1237">
        <v>15000</v>
      </c>
      <c r="P465" s="1239"/>
      <c r="Q465" s="1239"/>
      <c r="R465" s="1239"/>
      <c r="S465" s="1239"/>
      <c r="T465" s="1240">
        <f t="shared" si="65"/>
        <v>1000</v>
      </c>
      <c r="U465" s="1378">
        <f t="shared" si="66"/>
        <v>6.25E-2</v>
      </c>
      <c r="W465" s="1217" t="s">
        <v>1540</v>
      </c>
      <c r="Y465" s="1217" t="s">
        <v>5317</v>
      </c>
    </row>
    <row r="466" spans="1:34" ht="18" hidden="1">
      <c r="A466" s="1450">
        <v>44887</v>
      </c>
      <c r="B466" s="1217" t="s">
        <v>1906</v>
      </c>
      <c r="C466" s="1217"/>
      <c r="D466" s="1217" t="s">
        <v>3919</v>
      </c>
      <c r="E466" s="1217" t="s">
        <v>45</v>
      </c>
      <c r="F466" s="1217" t="s">
        <v>3466</v>
      </c>
      <c r="G466" s="1219">
        <v>33600</v>
      </c>
      <c r="H466" s="1449" t="s">
        <v>3063</v>
      </c>
      <c r="I466" s="1217" t="s">
        <v>3453</v>
      </c>
      <c r="J466" s="1238"/>
      <c r="K466" s="10" t="e">
        <f t="shared" ref="K466:K471" ca="1" si="119">_xludf.IFS(C466="成田机场",3000,C466="羽田机场",1200,D466="NearMe",1000,D466="VIP-limo",G466*0.12)</f>
        <v>#NAME?</v>
      </c>
      <c r="L466" s="10" t="e">
        <f t="shared" ref="L466:L468" ca="1" si="120">_xludf.IFS(C466="成田机场",4000,C466="羽田机场",1000,D466="VIP-limo",0)</f>
        <v>#NAME?</v>
      </c>
      <c r="M466" s="1239"/>
      <c r="N466" s="1239">
        <v>20800</v>
      </c>
      <c r="O466" s="1237"/>
      <c r="P466" s="1239"/>
      <c r="Q466" s="1239"/>
      <c r="R466" s="1239"/>
      <c r="S466" s="1239"/>
      <c r="T466" s="1240" t="e">
        <f t="shared" ca="1" si="65"/>
        <v>#NAME?</v>
      </c>
      <c r="U466" s="1378" t="e">
        <f t="shared" ca="1" si="66"/>
        <v>#NAME?</v>
      </c>
      <c r="W466" s="1217" t="s">
        <v>27</v>
      </c>
      <c r="Y466" s="1217" t="s">
        <v>5318</v>
      </c>
    </row>
    <row r="467" spans="1:34" ht="18" hidden="1">
      <c r="A467" s="1450">
        <v>44887</v>
      </c>
      <c r="B467" s="1217" t="s">
        <v>1906</v>
      </c>
      <c r="C467" s="1217"/>
      <c r="D467" s="1217" t="s">
        <v>3919</v>
      </c>
      <c r="E467" s="1217" t="s">
        <v>1798</v>
      </c>
      <c r="F467" s="1217" t="s">
        <v>3629</v>
      </c>
      <c r="G467" s="1219">
        <v>19200</v>
      </c>
      <c r="H467" s="1449" t="s">
        <v>3063</v>
      </c>
      <c r="I467" s="1217" t="s">
        <v>3453</v>
      </c>
      <c r="J467" s="1238"/>
      <c r="K467" s="10" t="e">
        <f t="shared" ca="1" si="119"/>
        <v>#NAME?</v>
      </c>
      <c r="L467" s="10" t="e">
        <f t="shared" ca="1" si="120"/>
        <v>#NAME?</v>
      </c>
      <c r="M467" s="1239" t="e">
        <f ca="1">(G467-K467-L467)*0.7</f>
        <v>#NAME?</v>
      </c>
      <c r="N467" s="1239"/>
      <c r="O467" s="1237"/>
      <c r="P467" s="1239"/>
      <c r="Q467" s="1239"/>
      <c r="R467" s="1239"/>
      <c r="S467" s="1239"/>
      <c r="T467" s="1240" t="e">
        <f t="shared" ca="1" si="65"/>
        <v>#NAME?</v>
      </c>
      <c r="U467" s="1378" t="e">
        <f t="shared" ca="1" si="66"/>
        <v>#NAME?</v>
      </c>
      <c r="W467" s="1217" t="s">
        <v>27</v>
      </c>
      <c r="Y467" s="1217" t="s">
        <v>5319</v>
      </c>
    </row>
    <row r="468" spans="1:34" ht="18" hidden="1">
      <c r="A468" s="1450">
        <v>44887</v>
      </c>
      <c r="B468" s="1217" t="s">
        <v>1170</v>
      </c>
      <c r="C468" s="1217" t="s">
        <v>3456</v>
      </c>
      <c r="D468" s="1217" t="s">
        <v>3521</v>
      </c>
      <c r="E468" s="1217" t="s">
        <v>55</v>
      </c>
      <c r="F468" s="1217" t="s">
        <v>3512</v>
      </c>
      <c r="G468" s="1219">
        <v>15000</v>
      </c>
      <c r="H468" s="1449" t="s">
        <v>3063</v>
      </c>
      <c r="I468" s="1217" t="s">
        <v>3453</v>
      </c>
      <c r="J468" s="1238"/>
      <c r="K468" s="10" t="e">
        <f t="shared" ca="1" si="119"/>
        <v>#NAME?</v>
      </c>
      <c r="L468" s="10" t="e">
        <f t="shared" ca="1" si="120"/>
        <v>#NAME?</v>
      </c>
      <c r="M468" s="1239"/>
      <c r="N468" s="1239">
        <v>4000</v>
      </c>
      <c r="O468" s="1237"/>
      <c r="P468" s="1239"/>
      <c r="Q468" s="1239"/>
      <c r="R468" s="1239"/>
      <c r="S468" s="1239"/>
      <c r="T468" s="1240" t="e">
        <f t="shared" ca="1" si="65"/>
        <v>#NAME?</v>
      </c>
      <c r="U468" s="1378" t="e">
        <f t="shared" ca="1" si="66"/>
        <v>#NAME?</v>
      </c>
      <c r="W468" s="1217" t="s">
        <v>107</v>
      </c>
      <c r="Y468" s="1217" t="s">
        <v>5320</v>
      </c>
    </row>
    <row r="469" spans="1:34" ht="18" hidden="1">
      <c r="A469" s="1450">
        <v>44887</v>
      </c>
      <c r="B469" s="1217" t="s">
        <v>3473</v>
      </c>
      <c r="C469" s="1217"/>
      <c r="D469" s="1217" t="s">
        <v>3570</v>
      </c>
      <c r="E469" s="1217" t="s">
        <v>86</v>
      </c>
      <c r="F469" s="1217" t="s">
        <v>3547</v>
      </c>
      <c r="G469" s="1219">
        <v>8500</v>
      </c>
      <c r="H469" s="1449" t="s">
        <v>3063</v>
      </c>
      <c r="I469" s="1217" t="s">
        <v>3453</v>
      </c>
      <c r="J469" s="1238"/>
      <c r="K469" s="10" t="e">
        <f t="shared" ca="1" si="119"/>
        <v>#NAME?</v>
      </c>
      <c r="M469" s="1239"/>
      <c r="N469" s="1239">
        <v>4300</v>
      </c>
      <c r="O469" s="1237"/>
      <c r="P469" s="1239"/>
      <c r="Q469" s="1239"/>
      <c r="R469" s="1239"/>
      <c r="S469" s="1239"/>
      <c r="T469" s="1240" t="e">
        <f t="shared" ca="1" si="65"/>
        <v>#NAME?</v>
      </c>
      <c r="U469" s="1378" t="e">
        <f t="shared" ca="1" si="66"/>
        <v>#NAME?</v>
      </c>
      <c r="W469" s="1217" t="s">
        <v>3572</v>
      </c>
      <c r="Y469" s="1217" t="s">
        <v>5321</v>
      </c>
    </row>
    <row r="470" spans="1:34" ht="18" hidden="1">
      <c r="A470" s="1450">
        <v>44887</v>
      </c>
      <c r="B470" s="1217" t="s">
        <v>3473</v>
      </c>
      <c r="C470" s="1217"/>
      <c r="D470" s="1217" t="s">
        <v>3570</v>
      </c>
      <c r="E470" s="1217" t="s">
        <v>86</v>
      </c>
      <c r="F470" s="1217" t="s">
        <v>3547</v>
      </c>
      <c r="G470" s="1219">
        <v>8500</v>
      </c>
      <c r="H470" s="1449" t="s">
        <v>3063</v>
      </c>
      <c r="I470" s="1217" t="s">
        <v>3453</v>
      </c>
      <c r="J470" s="1238"/>
      <c r="K470" s="10" t="e">
        <f t="shared" ca="1" si="119"/>
        <v>#NAME?</v>
      </c>
      <c r="M470" s="1239"/>
      <c r="N470" s="1239">
        <v>4300</v>
      </c>
      <c r="O470" s="1237"/>
      <c r="P470" s="1239"/>
      <c r="Q470" s="1239"/>
      <c r="R470" s="1239"/>
      <c r="S470" s="1239"/>
      <c r="T470" s="1240" t="e">
        <f t="shared" ca="1" si="65"/>
        <v>#NAME?</v>
      </c>
      <c r="U470" s="1378" t="e">
        <f t="shared" ca="1" si="66"/>
        <v>#NAME?</v>
      </c>
      <c r="W470" s="1217" t="s">
        <v>3572</v>
      </c>
      <c r="Y470" s="1217" t="s">
        <v>5322</v>
      </c>
    </row>
    <row r="471" spans="1:34" ht="18">
      <c r="A471" s="1450">
        <v>44887</v>
      </c>
      <c r="B471" s="1217" t="s">
        <v>570</v>
      </c>
      <c r="C471" s="1217" t="s">
        <v>3456</v>
      </c>
      <c r="D471" s="1217" t="s">
        <v>3503</v>
      </c>
      <c r="E471" s="1217" t="s">
        <v>3591</v>
      </c>
      <c r="F471" s="1217" t="s">
        <v>3714</v>
      </c>
      <c r="G471" s="1219">
        <v>20000</v>
      </c>
      <c r="H471" s="1455" t="s">
        <v>3063</v>
      </c>
      <c r="I471" s="1217" t="s">
        <v>3453</v>
      </c>
      <c r="J471" s="1238"/>
      <c r="K471" s="10" t="e">
        <f t="shared" ca="1" si="119"/>
        <v>#NAME?</v>
      </c>
      <c r="L471" s="10" t="e">
        <f ca="1">_xludf.IFS(C471="成田机场",4000,C471="羽田机场",1000,D471="VIP-limo",0)</f>
        <v>#NAME?</v>
      </c>
      <c r="M471" s="1239"/>
      <c r="N471" s="1239">
        <v>5000</v>
      </c>
      <c r="O471" s="1237"/>
      <c r="P471" s="1239"/>
      <c r="Q471" s="1239"/>
      <c r="R471" s="1239"/>
      <c r="S471" s="1239"/>
      <c r="T471" s="1240" t="e">
        <f t="shared" ca="1" si="65"/>
        <v>#NAME?</v>
      </c>
      <c r="U471" s="1378" t="e">
        <f t="shared" ca="1" si="66"/>
        <v>#NAME?</v>
      </c>
      <c r="V471" s="1260"/>
      <c r="W471" s="1217" t="s">
        <v>1540</v>
      </c>
      <c r="X471" s="1260"/>
      <c r="Y471" s="1217" t="s">
        <v>5323</v>
      </c>
      <c r="Z471" s="1260"/>
      <c r="AA471" s="1260"/>
      <c r="AB471" s="1260"/>
      <c r="AC471" s="1260"/>
      <c r="AD471" s="1260"/>
      <c r="AE471" s="1260"/>
      <c r="AF471" s="1260"/>
      <c r="AG471" s="1260"/>
      <c r="AH471" s="1260"/>
    </row>
    <row r="472" spans="1:34" ht="14.4" hidden="1">
      <c r="A472" s="1450">
        <v>44887</v>
      </c>
      <c r="B472" s="1217" t="s">
        <v>570</v>
      </c>
      <c r="C472" s="1217" t="s">
        <v>3496</v>
      </c>
      <c r="D472" s="1217" t="s">
        <v>3447</v>
      </c>
      <c r="E472" s="1217" t="s">
        <v>3497</v>
      </c>
      <c r="F472" s="1217" t="s">
        <v>3498</v>
      </c>
      <c r="G472" s="1219">
        <f>1500/0.0479</f>
        <v>31315.240083507309</v>
      </c>
      <c r="H472" s="1449" t="s">
        <v>3063</v>
      </c>
      <c r="I472" s="1217" t="s">
        <v>3450</v>
      </c>
      <c r="J472" s="1472">
        <f>400/0.0479</f>
        <v>8350.7306889352822</v>
      </c>
      <c r="M472" s="1239"/>
      <c r="N472" s="1239"/>
      <c r="O472" s="1245">
        <v>10000</v>
      </c>
      <c r="P472" s="1239"/>
      <c r="Q472" s="1239"/>
      <c r="R472" s="1239"/>
      <c r="S472" s="1239"/>
      <c r="T472" s="1240">
        <f t="shared" si="65"/>
        <v>12964.509394572029</v>
      </c>
      <c r="U472" s="1378">
        <f t="shared" si="66"/>
        <v>0.41400000000000009</v>
      </c>
      <c r="W472" s="1217" t="s">
        <v>107</v>
      </c>
      <c r="Y472" s="1217" t="s">
        <v>5324</v>
      </c>
    </row>
    <row r="473" spans="1:34" ht="18" hidden="1">
      <c r="A473" s="1450">
        <v>44887</v>
      </c>
      <c r="B473" s="1217" t="s">
        <v>3473</v>
      </c>
      <c r="C473" s="1217"/>
      <c r="D473" s="1217" t="s">
        <v>3570</v>
      </c>
      <c r="E473" s="1217" t="s">
        <v>52</v>
      </c>
      <c r="F473" s="1217" t="s">
        <v>3592</v>
      </c>
      <c r="G473" s="1219">
        <v>11000</v>
      </c>
      <c r="H473" s="1449" t="s">
        <v>3063</v>
      </c>
      <c r="I473" s="1217" t="s">
        <v>3453</v>
      </c>
      <c r="J473" s="1238"/>
      <c r="K473" s="10" t="e">
        <f t="shared" ref="K473:K479" ca="1" si="121">_xludf.IFS(C473="成田机场",3000,C473="羽田机场",1200,D473="NearMe",1000,D473="VIP-limo",G473*0.12)</f>
        <v>#NAME?</v>
      </c>
      <c r="M473" s="1239"/>
      <c r="N473" s="1239">
        <v>5300</v>
      </c>
      <c r="O473" s="1237"/>
      <c r="P473" s="1239"/>
      <c r="Q473" s="1239"/>
      <c r="R473" s="1239"/>
      <c r="S473" s="1239"/>
      <c r="T473" s="1240" t="e">
        <f t="shared" ca="1" si="65"/>
        <v>#NAME?</v>
      </c>
      <c r="U473" s="1378" t="e">
        <f t="shared" ca="1" si="66"/>
        <v>#NAME?</v>
      </c>
      <c r="W473" s="1217" t="s">
        <v>3572</v>
      </c>
      <c r="Y473" s="1217" t="s">
        <v>5325</v>
      </c>
    </row>
    <row r="474" spans="1:34" ht="18" hidden="1">
      <c r="A474" s="1450">
        <v>44887</v>
      </c>
      <c r="B474" s="1217" t="s">
        <v>3473</v>
      </c>
      <c r="C474" s="1217"/>
      <c r="D474" s="1217" t="s">
        <v>3570</v>
      </c>
      <c r="E474" s="1217" t="s">
        <v>55</v>
      </c>
      <c r="F474" s="1217" t="s">
        <v>3512</v>
      </c>
      <c r="G474" s="1219">
        <v>11000</v>
      </c>
      <c r="H474" s="1449" t="s">
        <v>3063</v>
      </c>
      <c r="I474" s="1217" t="s">
        <v>3453</v>
      </c>
      <c r="J474" s="1238"/>
      <c r="K474" s="10" t="e">
        <f t="shared" ca="1" si="121"/>
        <v>#NAME?</v>
      </c>
      <c r="M474" s="1239"/>
      <c r="N474" s="1239">
        <v>5300</v>
      </c>
      <c r="O474" s="1237"/>
      <c r="P474" s="1239"/>
      <c r="Q474" s="1239"/>
      <c r="R474" s="1239"/>
      <c r="S474" s="1239"/>
      <c r="T474" s="1240" t="e">
        <f t="shared" ca="1" si="65"/>
        <v>#NAME?</v>
      </c>
      <c r="U474" s="1378" t="e">
        <f t="shared" ca="1" si="66"/>
        <v>#NAME?</v>
      </c>
      <c r="W474" s="1217" t="s">
        <v>3572</v>
      </c>
      <c r="Y474" s="1217" t="s">
        <v>5326</v>
      </c>
    </row>
    <row r="475" spans="1:34" ht="18" hidden="1">
      <c r="A475" s="1450">
        <v>44887</v>
      </c>
      <c r="B475" s="1217" t="s">
        <v>3473</v>
      </c>
      <c r="C475" s="1217"/>
      <c r="D475" s="1217" t="s">
        <v>3570</v>
      </c>
      <c r="E475" s="1217" t="s">
        <v>52</v>
      </c>
      <c r="F475" s="1217" t="s">
        <v>3592</v>
      </c>
      <c r="G475" s="1219">
        <v>11000</v>
      </c>
      <c r="H475" s="1449" t="s">
        <v>3063</v>
      </c>
      <c r="I475" s="1217" t="s">
        <v>3453</v>
      </c>
      <c r="J475" s="1238"/>
      <c r="K475" s="10" t="e">
        <f t="shared" ca="1" si="121"/>
        <v>#NAME?</v>
      </c>
      <c r="M475" s="1239"/>
      <c r="N475" s="1239">
        <v>5300</v>
      </c>
      <c r="O475" s="1237"/>
      <c r="P475" s="1239"/>
      <c r="Q475" s="1239"/>
      <c r="R475" s="1239"/>
      <c r="S475" s="1239"/>
      <c r="T475" s="1240" t="e">
        <f t="shared" ca="1" si="65"/>
        <v>#NAME?</v>
      </c>
      <c r="U475" s="1378" t="e">
        <f t="shared" ca="1" si="66"/>
        <v>#NAME?</v>
      </c>
      <c r="W475" s="1217" t="s">
        <v>3572</v>
      </c>
      <c r="Y475" s="1217" t="s">
        <v>5327</v>
      </c>
    </row>
    <row r="476" spans="1:34" ht="18" hidden="1">
      <c r="A476" s="1450">
        <v>44887</v>
      </c>
      <c r="B476" s="1217" t="s">
        <v>3473</v>
      </c>
      <c r="C476" s="1217"/>
      <c r="D476" s="1217" t="s">
        <v>3570</v>
      </c>
      <c r="E476" s="1217" t="s">
        <v>55</v>
      </c>
      <c r="F476" s="1217" t="s">
        <v>3512</v>
      </c>
      <c r="G476" s="1219">
        <v>11000</v>
      </c>
      <c r="H476" s="1449" t="s">
        <v>3063</v>
      </c>
      <c r="I476" s="1217" t="s">
        <v>3453</v>
      </c>
      <c r="J476" s="1238"/>
      <c r="K476" s="10" t="e">
        <f t="shared" ca="1" si="121"/>
        <v>#NAME?</v>
      </c>
      <c r="M476" s="1239"/>
      <c r="N476" s="1239">
        <v>5300</v>
      </c>
      <c r="O476" s="1237"/>
      <c r="P476" s="1239"/>
      <c r="Q476" s="1239"/>
      <c r="R476" s="1239"/>
      <c r="S476" s="1239"/>
      <c r="T476" s="1240" t="e">
        <f t="shared" ca="1" si="65"/>
        <v>#NAME?</v>
      </c>
      <c r="U476" s="1378" t="e">
        <f t="shared" ca="1" si="66"/>
        <v>#NAME?</v>
      </c>
      <c r="W476" s="1217" t="s">
        <v>3572</v>
      </c>
      <c r="Y476" s="1217" t="s">
        <v>5328</v>
      </c>
    </row>
    <row r="477" spans="1:34" ht="18" hidden="1">
      <c r="A477" s="1450">
        <v>44887</v>
      </c>
      <c r="B477" s="1217" t="s">
        <v>570</v>
      </c>
      <c r="C477" s="1217" t="s">
        <v>3456</v>
      </c>
      <c r="D477" s="1217" t="s">
        <v>3461</v>
      </c>
      <c r="E477" s="1217" t="s">
        <v>3910</v>
      </c>
      <c r="F477" s="1217" t="s">
        <v>3457</v>
      </c>
      <c r="G477" s="1219">
        <v>20000</v>
      </c>
      <c r="H477" s="1449" t="s">
        <v>3063</v>
      </c>
      <c r="I477" s="1217" t="s">
        <v>3453</v>
      </c>
      <c r="J477" s="1238"/>
      <c r="K477" s="10" t="e">
        <f t="shared" ca="1" si="121"/>
        <v>#NAME?</v>
      </c>
      <c r="L477" s="10" t="e">
        <f t="shared" ref="L477:L479" ca="1" si="122">_xludf.IFS(C477="成田机场",4000,C477="羽田机场",1000,D477="VIP-limo",0)</f>
        <v>#NAME?</v>
      </c>
      <c r="M477" s="1239"/>
      <c r="N477" s="1239">
        <v>4000</v>
      </c>
      <c r="O477" s="1237"/>
      <c r="P477" s="1239"/>
      <c r="Q477" s="1239"/>
      <c r="R477" s="1239"/>
      <c r="S477" s="1239"/>
      <c r="T477" s="1240" t="e">
        <f t="shared" ca="1" si="65"/>
        <v>#NAME?</v>
      </c>
      <c r="U477" s="1378" t="e">
        <f t="shared" ca="1" si="66"/>
        <v>#NAME?</v>
      </c>
      <c r="W477" s="1217" t="s">
        <v>3464</v>
      </c>
      <c r="Y477" s="1217" t="s">
        <v>5329</v>
      </c>
    </row>
    <row r="478" spans="1:34" ht="18" hidden="1">
      <c r="A478" s="1450">
        <v>44887</v>
      </c>
      <c r="B478" s="1217" t="s">
        <v>1170</v>
      </c>
      <c r="C478" s="1217" t="s">
        <v>3456</v>
      </c>
      <c r="D478" s="1217" t="s">
        <v>4907</v>
      </c>
      <c r="E478" s="1217" t="s">
        <v>94</v>
      </c>
      <c r="F478" s="1217" t="s">
        <v>3501</v>
      </c>
      <c r="G478" s="1219">
        <v>20000</v>
      </c>
      <c r="H478" s="1449" t="s">
        <v>3063</v>
      </c>
      <c r="I478" s="1217" t="s">
        <v>3453</v>
      </c>
      <c r="J478" s="1238"/>
      <c r="K478" s="10" t="e">
        <f t="shared" ca="1" si="121"/>
        <v>#NAME?</v>
      </c>
      <c r="L478" s="10" t="e">
        <f t="shared" ca="1" si="122"/>
        <v>#NAME?</v>
      </c>
      <c r="M478" s="1239"/>
      <c r="N478" s="1239">
        <v>4000</v>
      </c>
      <c r="O478" s="1237"/>
      <c r="P478" s="1239"/>
      <c r="Q478" s="1239"/>
      <c r="R478" s="1239"/>
      <c r="S478" s="1239"/>
      <c r="T478" s="1240" t="e">
        <f t="shared" ca="1" si="65"/>
        <v>#NAME?</v>
      </c>
      <c r="U478" s="1378" t="e">
        <f t="shared" ca="1" si="66"/>
        <v>#NAME?</v>
      </c>
      <c r="W478" s="1217" t="s">
        <v>108</v>
      </c>
      <c r="Y478" s="1217" t="s">
        <v>5330</v>
      </c>
    </row>
    <row r="479" spans="1:34" ht="18">
      <c r="A479" s="1450">
        <v>44887</v>
      </c>
      <c r="B479" s="1217" t="s">
        <v>570</v>
      </c>
      <c r="C479" s="1217" t="s">
        <v>3456</v>
      </c>
      <c r="D479" s="1217" t="s">
        <v>3503</v>
      </c>
      <c r="E479" s="1217" t="s">
        <v>55</v>
      </c>
      <c r="F479" s="1217" t="s">
        <v>3512</v>
      </c>
      <c r="G479" s="1219">
        <v>20000</v>
      </c>
      <c r="H479" s="1449" t="s">
        <v>3063</v>
      </c>
      <c r="I479" s="1217" t="s">
        <v>3453</v>
      </c>
      <c r="J479" s="1238"/>
      <c r="K479" s="10" t="e">
        <f t="shared" ca="1" si="121"/>
        <v>#NAME?</v>
      </c>
      <c r="L479" s="10" t="e">
        <f t="shared" ca="1" si="122"/>
        <v>#NAME?</v>
      </c>
      <c r="M479" s="1239"/>
      <c r="N479" s="1239">
        <v>4000</v>
      </c>
      <c r="O479" s="1237"/>
      <c r="P479" s="1239"/>
      <c r="Q479" s="1239"/>
      <c r="R479" s="1239"/>
      <c r="S479" s="1239"/>
      <c r="T479" s="1240" t="e">
        <f t="shared" ca="1" si="65"/>
        <v>#NAME?</v>
      </c>
      <c r="U479" s="1378" t="e">
        <f t="shared" ca="1" si="66"/>
        <v>#NAME?</v>
      </c>
      <c r="W479" s="1217" t="s">
        <v>1540</v>
      </c>
      <c r="Y479" s="1217" t="s">
        <v>5331</v>
      </c>
    </row>
    <row r="480" spans="1:34" ht="18">
      <c r="A480" s="1450">
        <v>44887</v>
      </c>
      <c r="B480" s="1217" t="s">
        <v>1906</v>
      </c>
      <c r="C480" s="1217"/>
      <c r="D480" s="1217" t="s">
        <v>4735</v>
      </c>
      <c r="E480" s="1217" t="s">
        <v>49</v>
      </c>
      <c r="F480" s="1217" t="s">
        <v>3449</v>
      </c>
      <c r="G480" s="1219">
        <v>504900</v>
      </c>
      <c r="H480" s="1449" t="s">
        <v>3050</v>
      </c>
      <c r="I480" s="1217" t="s">
        <v>3453</v>
      </c>
      <c r="J480" s="1238"/>
      <c r="K480" s="10">
        <v>27000</v>
      </c>
      <c r="L480" s="10"/>
      <c r="M480" s="1239"/>
      <c r="N480" s="1239">
        <v>170550</v>
      </c>
      <c r="O480" s="1237"/>
      <c r="P480" s="1239"/>
      <c r="Q480" s="1239"/>
      <c r="R480" s="1239"/>
      <c r="S480" s="1239"/>
      <c r="T480" s="1240">
        <f t="shared" si="65"/>
        <v>307350</v>
      </c>
      <c r="U480" s="1378">
        <f t="shared" si="66"/>
        <v>0.60873440285204994</v>
      </c>
      <c r="W480" s="1217" t="s">
        <v>1540</v>
      </c>
      <c r="Y480" s="1217" t="s">
        <v>5332</v>
      </c>
    </row>
    <row r="481" spans="1:34" ht="18">
      <c r="A481" s="1450">
        <v>44887</v>
      </c>
      <c r="B481" s="1217" t="s">
        <v>1906</v>
      </c>
      <c r="C481" s="1217"/>
      <c r="D481" s="1217" t="s">
        <v>4735</v>
      </c>
      <c r="E481" s="1217" t="s">
        <v>92</v>
      </c>
      <c r="F481" s="1217" t="s">
        <v>3477</v>
      </c>
      <c r="G481" s="1219">
        <v>504900</v>
      </c>
      <c r="H481" s="1449" t="s">
        <v>3050</v>
      </c>
      <c r="I481" s="1217" t="s">
        <v>3453</v>
      </c>
      <c r="J481" s="1238"/>
      <c r="K481" s="10">
        <v>27000</v>
      </c>
      <c r="L481" s="10"/>
      <c r="M481" s="1239"/>
      <c r="N481" s="1239">
        <v>170550</v>
      </c>
      <c r="O481" s="1237"/>
      <c r="P481" s="1239"/>
      <c r="Q481" s="1239"/>
      <c r="R481" s="1239"/>
      <c r="S481" s="1239"/>
      <c r="T481" s="1240">
        <f t="shared" si="65"/>
        <v>307350</v>
      </c>
      <c r="U481" s="1378">
        <f t="shared" si="66"/>
        <v>0.60873440285204994</v>
      </c>
      <c r="W481" s="1217" t="s">
        <v>1540</v>
      </c>
      <c r="Y481" s="1217" t="s">
        <v>5333</v>
      </c>
    </row>
    <row r="482" spans="1:34" ht="18" hidden="1">
      <c r="A482" s="1450">
        <v>44887</v>
      </c>
      <c r="B482" s="1217" t="s">
        <v>1170</v>
      </c>
      <c r="C482" s="1217" t="s">
        <v>3456</v>
      </c>
      <c r="D482" s="1217" t="s">
        <v>3474</v>
      </c>
      <c r="E482" s="1217" t="s">
        <v>3591</v>
      </c>
      <c r="F482" s="1217" t="s">
        <v>3714</v>
      </c>
      <c r="G482" s="1219">
        <v>25000</v>
      </c>
      <c r="H482" s="1449" t="s">
        <v>3063</v>
      </c>
      <c r="I482" s="1217" t="s">
        <v>3453</v>
      </c>
      <c r="J482" s="1238"/>
      <c r="K482" s="10" t="e">
        <f t="shared" ref="K482:K483" ca="1" si="123">_xludf.IFS(C482="成田机场",3000,C482="羽田机场",1200,D482="NearMe",1000,D482="VIP-limo",G482*0.12)</f>
        <v>#NAME?</v>
      </c>
      <c r="L482" s="10" t="e">
        <f t="shared" ref="L482:L483" ca="1" si="124">_xludf.IFS(C482="成田机场",4000,C482="羽田机场",1000,D482="VIP-limo",0)</f>
        <v>#NAME?</v>
      </c>
      <c r="M482" s="1239"/>
      <c r="N482" s="1239">
        <v>5000</v>
      </c>
      <c r="O482" s="1237"/>
      <c r="P482" s="1239"/>
      <c r="Q482" s="1239"/>
      <c r="R482" s="1239"/>
      <c r="S482" s="1239"/>
      <c r="T482" s="1240" t="e">
        <f t="shared" ca="1" si="65"/>
        <v>#NAME?</v>
      </c>
      <c r="U482" s="1378" t="e">
        <f t="shared" ca="1" si="66"/>
        <v>#NAME?</v>
      </c>
      <c r="W482" s="1217" t="s">
        <v>27</v>
      </c>
      <c r="Y482" s="1217" t="s">
        <v>5334</v>
      </c>
    </row>
    <row r="483" spans="1:34" ht="18" hidden="1">
      <c r="A483" s="1450">
        <v>44887</v>
      </c>
      <c r="B483" s="1217" t="s">
        <v>570</v>
      </c>
      <c r="C483" s="1217" t="s">
        <v>3456</v>
      </c>
      <c r="D483" s="1217" t="s">
        <v>3557</v>
      </c>
      <c r="E483" s="1217" t="s">
        <v>94</v>
      </c>
      <c r="F483" s="1217" t="s">
        <v>3501</v>
      </c>
      <c r="G483" s="1219">
        <f>1100/0.0479</f>
        <v>22964.509394572025</v>
      </c>
      <c r="H483" s="1449" t="s">
        <v>3063</v>
      </c>
      <c r="I483" s="1217" t="s">
        <v>3450</v>
      </c>
      <c r="J483" s="1238"/>
      <c r="K483" s="10" t="e">
        <f t="shared" ca="1" si="123"/>
        <v>#NAME?</v>
      </c>
      <c r="L483" s="10" t="e">
        <f t="shared" ca="1" si="124"/>
        <v>#NAME?</v>
      </c>
      <c r="M483" s="1239"/>
      <c r="N483" s="1239">
        <v>4000</v>
      </c>
      <c r="O483" s="1237"/>
      <c r="P483" s="1239"/>
      <c r="Q483" s="1239"/>
      <c r="R483" s="1239"/>
      <c r="S483" s="1239"/>
      <c r="T483" s="1240" t="e">
        <f t="shared" ca="1" si="65"/>
        <v>#NAME?</v>
      </c>
      <c r="U483" s="1378" t="e">
        <f t="shared" ca="1" si="66"/>
        <v>#NAME?</v>
      </c>
      <c r="W483" s="1217" t="s">
        <v>107</v>
      </c>
      <c r="Y483" s="1217" t="s">
        <v>5335</v>
      </c>
    </row>
    <row r="484" spans="1:34" ht="18">
      <c r="A484" s="1450">
        <v>44887</v>
      </c>
      <c r="B484" s="1217" t="s">
        <v>1906</v>
      </c>
      <c r="C484" s="1217"/>
      <c r="D484" s="1217" t="s">
        <v>1371</v>
      </c>
      <c r="E484" s="1217" t="s">
        <v>34</v>
      </c>
      <c r="F484" s="1217" t="s">
        <v>3657</v>
      </c>
      <c r="G484" s="1219">
        <f>6950/0.0479</f>
        <v>145093.94572025051</v>
      </c>
      <c r="H484" s="1449" t="s">
        <v>3063</v>
      </c>
      <c r="I484" s="1217" t="s">
        <v>3450</v>
      </c>
      <c r="J484" s="1238"/>
      <c r="K484" s="10">
        <v>12000</v>
      </c>
      <c r="L484" s="10">
        <v>12210</v>
      </c>
      <c r="M484" s="1239"/>
      <c r="N484" s="1239">
        <v>45000</v>
      </c>
      <c r="O484" s="1237"/>
      <c r="P484" s="1239">
        <v>1740</v>
      </c>
      <c r="Q484" s="1239"/>
      <c r="R484" s="1239"/>
      <c r="S484" s="1239"/>
      <c r="T484" s="1240">
        <f t="shared" si="65"/>
        <v>74143.945720250515</v>
      </c>
      <c r="U484" s="1378">
        <f t="shared" si="66"/>
        <v>0.51100647482014383</v>
      </c>
      <c r="W484" s="1217" t="s">
        <v>1540</v>
      </c>
      <c r="Y484" s="1217" t="s">
        <v>5336</v>
      </c>
    </row>
    <row r="485" spans="1:34" ht="18" hidden="1">
      <c r="A485" s="1450">
        <v>44887</v>
      </c>
      <c r="B485" s="1217" t="s">
        <v>1906</v>
      </c>
      <c r="C485" s="1217"/>
      <c r="D485" s="1217" t="s">
        <v>3740</v>
      </c>
      <c r="E485" s="1217" t="s">
        <v>49</v>
      </c>
      <c r="F485" s="1217" t="s">
        <v>3505</v>
      </c>
      <c r="G485" s="1219">
        <v>70000</v>
      </c>
      <c r="H485" s="1449" t="s">
        <v>3063</v>
      </c>
      <c r="I485" s="1217" t="s">
        <v>3453</v>
      </c>
      <c r="J485" s="1238"/>
      <c r="K485" s="10">
        <v>5000</v>
      </c>
      <c r="L485" s="10">
        <v>4000</v>
      </c>
      <c r="M485" s="1239">
        <v>24000</v>
      </c>
      <c r="N485" s="1239"/>
      <c r="O485" s="1237"/>
      <c r="P485" s="1239"/>
      <c r="Q485" s="1239"/>
      <c r="R485" s="1239"/>
      <c r="S485" s="1239"/>
      <c r="T485" s="1240">
        <f t="shared" si="65"/>
        <v>37000</v>
      </c>
      <c r="U485" s="1378">
        <f t="shared" si="66"/>
        <v>0.52857142857142858</v>
      </c>
      <c r="W485" s="1217" t="s">
        <v>107</v>
      </c>
      <c r="Y485" s="1217" t="s">
        <v>5337</v>
      </c>
    </row>
    <row r="486" spans="1:34" ht="18" hidden="1">
      <c r="A486" s="1450">
        <v>44887</v>
      </c>
      <c r="B486" s="1217" t="s">
        <v>1906</v>
      </c>
      <c r="C486" s="1217"/>
      <c r="D486" s="1217" t="s">
        <v>3537</v>
      </c>
      <c r="E486" s="1217" t="s">
        <v>101</v>
      </c>
      <c r="F486" s="1217" t="s">
        <v>3733</v>
      </c>
      <c r="G486" s="1219">
        <v>48000</v>
      </c>
      <c r="H486" s="1449" t="s">
        <v>3063</v>
      </c>
      <c r="I486" s="1217" t="s">
        <v>3453</v>
      </c>
      <c r="J486" s="1238"/>
      <c r="K486" s="10">
        <v>3000</v>
      </c>
      <c r="L486" s="10">
        <v>4000</v>
      </c>
      <c r="M486" s="1239"/>
      <c r="N486" s="1239">
        <v>15000</v>
      </c>
      <c r="O486" s="1237"/>
      <c r="P486" s="1239"/>
      <c r="Q486" s="1239"/>
      <c r="R486" s="1239"/>
      <c r="S486" s="1239"/>
      <c r="T486" s="1240">
        <f t="shared" si="65"/>
        <v>26000</v>
      </c>
      <c r="U486" s="1378">
        <f t="shared" si="66"/>
        <v>0.54166666666666663</v>
      </c>
      <c r="W486" s="1217" t="s">
        <v>110</v>
      </c>
      <c r="Y486" s="1217" t="s">
        <v>5338</v>
      </c>
    </row>
    <row r="487" spans="1:34" ht="18" hidden="1">
      <c r="A487" s="1454">
        <v>44887</v>
      </c>
      <c r="B487" s="1246" t="s">
        <v>1906</v>
      </c>
      <c r="C487" s="1246"/>
      <c r="D487" s="1246" t="s">
        <v>4500</v>
      </c>
      <c r="E487" s="1246" t="s">
        <v>8</v>
      </c>
      <c r="F487" s="1246" t="s">
        <v>4208</v>
      </c>
      <c r="G487" s="1248">
        <v>120000</v>
      </c>
      <c r="H487" s="1455" t="s">
        <v>3050</v>
      </c>
      <c r="I487" s="1246" t="s">
        <v>3453</v>
      </c>
      <c r="J487" s="1263"/>
      <c r="K487" s="1260">
        <v>9000</v>
      </c>
      <c r="L487" s="1260"/>
      <c r="M487" s="1256"/>
      <c r="N487" s="1256">
        <v>45000</v>
      </c>
      <c r="O487" s="1255"/>
      <c r="P487" s="1256"/>
      <c r="Q487" s="1256"/>
      <c r="R487" s="1256"/>
      <c r="S487" s="1256"/>
      <c r="T487" s="1257">
        <f t="shared" si="65"/>
        <v>66000</v>
      </c>
      <c r="U487" s="1387">
        <f t="shared" si="66"/>
        <v>0.55000000000000004</v>
      </c>
      <c r="V487" s="1260"/>
      <c r="W487" s="1246" t="s">
        <v>108</v>
      </c>
      <c r="X487" s="1260"/>
      <c r="Y487" s="1246" t="s">
        <v>5339</v>
      </c>
      <c r="Z487" s="1260"/>
      <c r="AA487" s="1260"/>
      <c r="AB487" s="1260"/>
      <c r="AC487" s="1260"/>
      <c r="AD487" s="1260"/>
      <c r="AE487" s="1260"/>
      <c r="AF487" s="1260"/>
      <c r="AG487" s="1260"/>
      <c r="AH487" s="1260"/>
    </row>
    <row r="488" spans="1:34" ht="18" hidden="1">
      <c r="A488" s="1450">
        <v>44888</v>
      </c>
      <c r="B488" s="1217" t="s">
        <v>3473</v>
      </c>
      <c r="C488" s="1217"/>
      <c r="D488" s="1217" t="s">
        <v>3521</v>
      </c>
      <c r="E488" s="1217" t="s">
        <v>86</v>
      </c>
      <c r="F488" s="1217" t="s">
        <v>3463</v>
      </c>
      <c r="G488" s="1219">
        <v>5000</v>
      </c>
      <c r="H488" s="1449" t="s">
        <v>3063</v>
      </c>
      <c r="I488" s="1217" t="s">
        <v>3453</v>
      </c>
      <c r="J488" s="1238"/>
      <c r="K488" s="10">
        <v>1000</v>
      </c>
      <c r="M488" s="1239"/>
      <c r="N488" s="1239">
        <v>3000</v>
      </c>
      <c r="O488" s="1237"/>
      <c r="P488" s="1239"/>
      <c r="Q488" s="1239"/>
      <c r="R488" s="1239"/>
      <c r="S488" s="1239"/>
      <c r="T488" s="1240">
        <f t="shared" si="65"/>
        <v>1000</v>
      </c>
      <c r="U488" s="1378">
        <f t="shared" si="66"/>
        <v>0.2</v>
      </c>
      <c r="W488" s="1217" t="s">
        <v>107</v>
      </c>
      <c r="Y488" s="1217" t="s">
        <v>5340</v>
      </c>
    </row>
    <row r="489" spans="1:34" ht="18" hidden="1">
      <c r="A489" s="1450">
        <v>44888</v>
      </c>
      <c r="B489" s="1217" t="s">
        <v>1906</v>
      </c>
      <c r="C489" s="1217"/>
      <c r="D489" s="1217" t="s">
        <v>3919</v>
      </c>
      <c r="E489" s="1217" t="s">
        <v>45</v>
      </c>
      <c r="F489" s="1217" t="s">
        <v>3466</v>
      </c>
      <c r="G489" s="1219">
        <v>33600</v>
      </c>
      <c r="H489" s="1449" t="s">
        <v>3063</v>
      </c>
      <c r="I489" s="1217" t="s">
        <v>3453</v>
      </c>
      <c r="J489" s="1238"/>
      <c r="K489" s="10" t="e">
        <f t="shared" ref="K489:K493" ca="1" si="125">_xludf.IFS(C489="成田机场",3000,C489="羽田机场",1200,D489="NearMe",1000,D489="VIP-limo",G489*0.12)</f>
        <v>#NAME?</v>
      </c>
      <c r="L489" s="10" t="e">
        <f t="shared" ref="L489:L493" ca="1" si="126">_xludf.IFS(C489="成田机场",4000,C489="羽田机场",1000,D489="VIP-limo",0)</f>
        <v>#NAME?</v>
      </c>
      <c r="M489" s="1239"/>
      <c r="N489" s="1239">
        <v>20800</v>
      </c>
      <c r="O489" s="1237"/>
      <c r="P489" s="1239"/>
      <c r="Q489" s="1239"/>
      <c r="R489" s="1239"/>
      <c r="S489" s="1239"/>
      <c r="T489" s="1240" t="e">
        <f t="shared" ca="1" si="65"/>
        <v>#NAME?</v>
      </c>
      <c r="U489" s="1378" t="e">
        <f t="shared" ca="1" si="66"/>
        <v>#NAME?</v>
      </c>
      <c r="W489" s="1217" t="s">
        <v>27</v>
      </c>
      <c r="Y489" s="1217" t="s">
        <v>5341</v>
      </c>
    </row>
    <row r="490" spans="1:34" ht="18" hidden="1">
      <c r="A490" s="1450">
        <v>44888</v>
      </c>
      <c r="B490" s="1217" t="s">
        <v>1906</v>
      </c>
      <c r="C490" s="1217"/>
      <c r="D490" s="1217" t="s">
        <v>3919</v>
      </c>
      <c r="E490" s="1217" t="s">
        <v>2979</v>
      </c>
      <c r="F490" s="1217" t="s">
        <v>3501</v>
      </c>
      <c r="G490" s="1219">
        <v>36000</v>
      </c>
      <c r="H490" s="1449" t="s">
        <v>3063</v>
      </c>
      <c r="I490" s="1217" t="s">
        <v>3453</v>
      </c>
      <c r="J490" s="1238"/>
      <c r="K490" s="10" t="e">
        <f t="shared" ca="1" si="125"/>
        <v>#NAME?</v>
      </c>
      <c r="L490" s="10" t="e">
        <f t="shared" ca="1" si="126"/>
        <v>#NAME?</v>
      </c>
      <c r="M490" s="1239"/>
      <c r="N490" s="1239">
        <v>22100</v>
      </c>
      <c r="O490" s="1237"/>
      <c r="P490" s="1239"/>
      <c r="Q490" s="1239"/>
      <c r="R490" s="1239"/>
      <c r="S490" s="1239"/>
      <c r="T490" s="1240" t="e">
        <f t="shared" ca="1" si="65"/>
        <v>#NAME?</v>
      </c>
      <c r="U490" s="1378" t="e">
        <f t="shared" ca="1" si="66"/>
        <v>#NAME?</v>
      </c>
      <c r="W490" s="1217" t="s">
        <v>27</v>
      </c>
      <c r="Y490" s="1217" t="s">
        <v>5342</v>
      </c>
    </row>
    <row r="491" spans="1:34" ht="18" hidden="1">
      <c r="A491" s="1450">
        <v>44888</v>
      </c>
      <c r="B491" s="1217" t="s">
        <v>1906</v>
      </c>
      <c r="C491" s="1217"/>
      <c r="D491" s="1217" t="s">
        <v>3919</v>
      </c>
      <c r="E491" s="1217" t="s">
        <v>98</v>
      </c>
      <c r="F491" s="1217" t="s">
        <v>3629</v>
      </c>
      <c r="G491" s="1219">
        <v>26400</v>
      </c>
      <c r="H491" s="1449" t="s">
        <v>3063</v>
      </c>
      <c r="I491" s="1217" t="s">
        <v>3453</v>
      </c>
      <c r="J491" s="1238"/>
      <c r="K491" s="10" t="e">
        <f t="shared" ca="1" si="125"/>
        <v>#NAME?</v>
      </c>
      <c r="L491" s="10" t="e">
        <f t="shared" ca="1" si="126"/>
        <v>#NAME?</v>
      </c>
      <c r="M491" s="1239"/>
      <c r="N491" s="1239">
        <v>15600</v>
      </c>
      <c r="O491" s="1237"/>
      <c r="P491" s="1239"/>
      <c r="Q491" s="1239"/>
      <c r="R491" s="1239"/>
      <c r="S491" s="1239"/>
      <c r="T491" s="1240" t="e">
        <f t="shared" ca="1" si="65"/>
        <v>#NAME?</v>
      </c>
      <c r="U491" s="1378" t="e">
        <f t="shared" ca="1" si="66"/>
        <v>#NAME?</v>
      </c>
      <c r="W491" s="1217" t="s">
        <v>27</v>
      </c>
      <c r="Y491" s="1217" t="s">
        <v>5343</v>
      </c>
    </row>
    <row r="492" spans="1:34" ht="18" hidden="1">
      <c r="A492" s="1450">
        <v>44888</v>
      </c>
      <c r="B492" s="1217" t="s">
        <v>1170</v>
      </c>
      <c r="C492" s="1217" t="s">
        <v>3456</v>
      </c>
      <c r="D492" s="1217" t="s">
        <v>3828</v>
      </c>
      <c r="E492" s="1217" t="s">
        <v>40</v>
      </c>
      <c r="F492" s="1217" t="s">
        <v>3486</v>
      </c>
      <c r="G492" s="1219">
        <v>18000</v>
      </c>
      <c r="H492" s="1449" t="s">
        <v>3063</v>
      </c>
      <c r="I492" s="1217"/>
      <c r="J492" s="1238"/>
      <c r="K492" s="10" t="e">
        <f t="shared" ca="1" si="125"/>
        <v>#NAME?</v>
      </c>
      <c r="L492" s="10" t="e">
        <f t="shared" ca="1" si="126"/>
        <v>#NAME?</v>
      </c>
      <c r="M492" s="1239" t="e">
        <f t="shared" ref="M492:M493" ca="1" si="127">(15000-K492-L492)*0.7</f>
        <v>#NAME?</v>
      </c>
      <c r="N492" s="1239"/>
      <c r="O492" s="1237"/>
      <c r="P492" s="1239"/>
      <c r="Q492" s="1239"/>
      <c r="R492" s="1239"/>
      <c r="S492" s="1239"/>
      <c r="T492" s="1240" t="e">
        <f t="shared" ca="1" si="65"/>
        <v>#NAME?</v>
      </c>
      <c r="U492" s="1378" t="e">
        <f t="shared" ca="1" si="66"/>
        <v>#NAME?</v>
      </c>
      <c r="V492" s="1260"/>
      <c r="W492" s="1217" t="s">
        <v>108</v>
      </c>
      <c r="X492" s="1260"/>
      <c r="Y492" s="1217" t="s">
        <v>5344</v>
      </c>
      <c r="Z492" s="1260"/>
      <c r="AA492" s="1260"/>
      <c r="AB492" s="1260"/>
      <c r="AC492" s="1260"/>
      <c r="AD492" s="1260"/>
      <c r="AE492" s="1260"/>
      <c r="AF492" s="1260"/>
      <c r="AG492" s="1260"/>
      <c r="AH492" s="1260"/>
    </row>
    <row r="493" spans="1:34" ht="18" hidden="1">
      <c r="A493" s="1450">
        <v>44888</v>
      </c>
      <c r="B493" s="1217" t="s">
        <v>570</v>
      </c>
      <c r="C493" s="1217" t="s">
        <v>3456</v>
      </c>
      <c r="D493" s="1217" t="s">
        <v>3447</v>
      </c>
      <c r="E493" s="1217" t="s">
        <v>40</v>
      </c>
      <c r="F493" s="1217" t="s">
        <v>3486</v>
      </c>
      <c r="G493" s="1219">
        <f>1600/0.0479</f>
        <v>33402.922755741129</v>
      </c>
      <c r="H493" s="1449" t="s">
        <v>3063</v>
      </c>
      <c r="I493" s="1217" t="s">
        <v>3450</v>
      </c>
      <c r="J493" s="1245">
        <f>500/0.0479</f>
        <v>10438.413361169103</v>
      </c>
      <c r="K493" s="10" t="e">
        <f t="shared" ca="1" si="125"/>
        <v>#NAME?</v>
      </c>
      <c r="L493" s="10" t="e">
        <f t="shared" ca="1" si="126"/>
        <v>#NAME?</v>
      </c>
      <c r="M493" s="1239" t="e">
        <f t="shared" ca="1" si="127"/>
        <v>#NAME?</v>
      </c>
      <c r="N493" s="1239"/>
      <c r="O493" s="1237"/>
      <c r="P493" s="1239"/>
      <c r="Q493" s="1239"/>
      <c r="R493" s="1239"/>
      <c r="S493" s="1239"/>
      <c r="T493" s="1240" t="e">
        <f t="shared" ca="1" si="65"/>
        <v>#NAME?</v>
      </c>
      <c r="U493" s="1378" t="e">
        <f t="shared" ca="1" si="66"/>
        <v>#NAME?</v>
      </c>
      <c r="W493" s="1217" t="s">
        <v>107</v>
      </c>
      <c r="Y493" s="1217" t="s">
        <v>5345</v>
      </c>
    </row>
    <row r="494" spans="1:34" ht="18" hidden="1">
      <c r="A494" s="1450">
        <v>44888</v>
      </c>
      <c r="B494" s="1217" t="s">
        <v>570</v>
      </c>
      <c r="C494" s="1217" t="s">
        <v>3446</v>
      </c>
      <c r="D494" s="1217" t="s">
        <v>3521</v>
      </c>
      <c r="E494" s="1217" t="s">
        <v>86</v>
      </c>
      <c r="F494" s="1217" t="s">
        <v>3463</v>
      </c>
      <c r="G494" s="1219">
        <v>25000</v>
      </c>
      <c r="H494" s="1449" t="s">
        <v>3063</v>
      </c>
      <c r="I494" s="1217" t="s">
        <v>3453</v>
      </c>
      <c r="J494" s="1238"/>
      <c r="K494" s="10">
        <v>4200</v>
      </c>
      <c r="L494" s="10">
        <v>5000</v>
      </c>
      <c r="M494" s="1239"/>
      <c r="N494" s="1239">
        <v>7000</v>
      </c>
      <c r="O494" s="1237"/>
      <c r="P494" s="1239"/>
      <c r="Q494" s="1239"/>
      <c r="R494" s="1239"/>
      <c r="S494" s="1239"/>
      <c r="T494" s="1240">
        <f t="shared" si="65"/>
        <v>8800</v>
      </c>
      <c r="U494" s="1378">
        <f t="shared" si="66"/>
        <v>0.35199999999999998</v>
      </c>
      <c r="W494" s="1217" t="s">
        <v>107</v>
      </c>
      <c r="Y494" s="1217" t="s">
        <v>5346</v>
      </c>
    </row>
    <row r="495" spans="1:34" ht="18" hidden="1">
      <c r="A495" s="1450">
        <v>44890</v>
      </c>
      <c r="B495" s="1217" t="s">
        <v>1906</v>
      </c>
      <c r="C495" s="1217"/>
      <c r="D495" s="1217" t="s">
        <v>3697</v>
      </c>
      <c r="E495" s="1217" t="s">
        <v>1540</v>
      </c>
      <c r="F495" s="1217" t="s">
        <v>3626</v>
      </c>
      <c r="G495" s="1219">
        <v>251000</v>
      </c>
      <c r="H495" s="1449" t="s">
        <v>3063</v>
      </c>
      <c r="I495" s="1217" t="s">
        <v>3453</v>
      </c>
      <c r="J495" s="1238"/>
      <c r="K495" s="10">
        <v>25000</v>
      </c>
      <c r="L495" s="10">
        <v>44770</v>
      </c>
      <c r="M495" s="1239"/>
      <c r="N495" s="1239">
        <v>75000</v>
      </c>
      <c r="O495" s="1237"/>
      <c r="P495" s="1239">
        <v>5680</v>
      </c>
      <c r="Q495" s="1239"/>
      <c r="R495" s="1239"/>
      <c r="S495" s="1239"/>
      <c r="T495" s="1240">
        <f t="shared" si="65"/>
        <v>100550</v>
      </c>
      <c r="U495" s="1378">
        <f t="shared" si="66"/>
        <v>0.400597609561753</v>
      </c>
      <c r="W495" s="1217" t="s">
        <v>3508</v>
      </c>
      <c r="Y495" s="1217" t="s">
        <v>5347</v>
      </c>
    </row>
    <row r="496" spans="1:34" ht="18" hidden="1">
      <c r="A496" s="1450">
        <v>44888</v>
      </c>
      <c r="B496" s="1217" t="s">
        <v>1170</v>
      </c>
      <c r="C496" s="1217" t="s">
        <v>3456</v>
      </c>
      <c r="D496" s="1217" t="s">
        <v>3447</v>
      </c>
      <c r="E496" s="1217" t="s">
        <v>86</v>
      </c>
      <c r="F496" s="1217" t="s">
        <v>3524</v>
      </c>
      <c r="G496" s="1219">
        <f t="shared" ref="G496:G497" si="128">1600/0.0479</f>
        <v>33402.922755741129</v>
      </c>
      <c r="H496" s="1449" t="s">
        <v>3063</v>
      </c>
      <c r="I496" s="1217" t="s">
        <v>3450</v>
      </c>
      <c r="J496" s="1245">
        <f t="shared" ref="J496:J497" si="129">500/0.0479</f>
        <v>10438.413361169103</v>
      </c>
      <c r="K496" s="10" t="e">
        <f t="shared" ref="K496:K497" ca="1" si="130">_xludf.IFS(C496="成田机场",3000,C496="羽田机场",1200,D496="NearMe",1000,D496="VIP-limo",G496*0.12)</f>
        <v>#NAME?</v>
      </c>
      <c r="L496" s="10" t="e">
        <f t="shared" ref="L496:L497" ca="1" si="131">_xludf.IFS(C496="成田机场",4000,C496="羽田机场",1000,D496="VIP-limo",0)</f>
        <v>#NAME?</v>
      </c>
      <c r="M496" s="1239"/>
      <c r="N496" s="1239">
        <v>4000</v>
      </c>
      <c r="O496" s="1237"/>
      <c r="P496" s="1239"/>
      <c r="Q496" s="1239"/>
      <c r="R496" s="1239"/>
      <c r="S496" s="1239"/>
      <c r="T496" s="1240" t="e">
        <f t="shared" ca="1" si="65"/>
        <v>#NAME?</v>
      </c>
      <c r="U496" s="1378" t="e">
        <f t="shared" ca="1" si="66"/>
        <v>#NAME?</v>
      </c>
      <c r="W496" s="1217" t="s">
        <v>107</v>
      </c>
      <c r="Y496" s="1217" t="s">
        <v>5348</v>
      </c>
    </row>
    <row r="497" spans="1:34" ht="18" hidden="1">
      <c r="A497" s="1450">
        <v>44888</v>
      </c>
      <c r="B497" s="1217" t="s">
        <v>570</v>
      </c>
      <c r="C497" s="1217" t="s">
        <v>3456</v>
      </c>
      <c r="D497" s="1217" t="s">
        <v>3447</v>
      </c>
      <c r="E497" s="1217" t="s">
        <v>86</v>
      </c>
      <c r="F497" s="1217" t="s">
        <v>3524</v>
      </c>
      <c r="G497" s="1219">
        <f t="shared" si="128"/>
        <v>33402.922755741129</v>
      </c>
      <c r="H497" s="1449" t="s">
        <v>3063</v>
      </c>
      <c r="I497" s="1217" t="s">
        <v>3450</v>
      </c>
      <c r="J497" s="1245">
        <f t="shared" si="129"/>
        <v>10438.413361169103</v>
      </c>
      <c r="K497" s="10" t="e">
        <f t="shared" ca="1" si="130"/>
        <v>#NAME?</v>
      </c>
      <c r="L497" s="10" t="e">
        <f t="shared" ca="1" si="131"/>
        <v>#NAME?</v>
      </c>
      <c r="M497" s="1239"/>
      <c r="N497" s="1239">
        <v>4000</v>
      </c>
      <c r="O497" s="1237"/>
      <c r="P497" s="1239"/>
      <c r="Q497" s="1239"/>
      <c r="R497" s="1239"/>
      <c r="S497" s="1239"/>
      <c r="T497" s="1240" t="e">
        <f t="shared" ca="1" si="65"/>
        <v>#NAME?</v>
      </c>
      <c r="U497" s="1378" t="e">
        <f t="shared" ca="1" si="66"/>
        <v>#NAME?</v>
      </c>
      <c r="W497" s="1217" t="s">
        <v>107</v>
      </c>
      <c r="Y497" s="1217" t="s">
        <v>5349</v>
      </c>
    </row>
    <row r="498" spans="1:34" ht="18" hidden="1">
      <c r="A498" s="1450">
        <v>44888</v>
      </c>
      <c r="B498" s="1217" t="s">
        <v>1906</v>
      </c>
      <c r="C498" s="1217"/>
      <c r="D498" s="1217" t="s">
        <v>4214</v>
      </c>
      <c r="E498" s="1217" t="s">
        <v>34</v>
      </c>
      <c r="F498" s="1217" t="s">
        <v>3657</v>
      </c>
      <c r="G498" s="1219">
        <v>46000</v>
      </c>
      <c r="H498" s="1449" t="s">
        <v>3063</v>
      </c>
      <c r="I498" s="1217" t="s">
        <v>3453</v>
      </c>
      <c r="J498" s="1238"/>
      <c r="K498" s="10">
        <v>5000</v>
      </c>
      <c r="L498" s="10">
        <v>5560</v>
      </c>
      <c r="M498" s="1239">
        <v>15000</v>
      </c>
      <c r="N498" s="1239"/>
      <c r="O498" s="1237"/>
      <c r="P498" s="1239"/>
      <c r="Q498" s="1239"/>
      <c r="R498" s="1239"/>
      <c r="S498" s="1239"/>
      <c r="T498" s="1240">
        <f t="shared" si="65"/>
        <v>20440</v>
      </c>
      <c r="U498" s="1378">
        <f t="shared" si="66"/>
        <v>0.4443478260869565</v>
      </c>
      <c r="W498" s="1217" t="s">
        <v>34</v>
      </c>
      <c r="Y498" s="1217" t="s">
        <v>5350</v>
      </c>
    </row>
    <row r="499" spans="1:34" ht="18" hidden="1">
      <c r="A499" s="1450">
        <v>44888</v>
      </c>
      <c r="B499" s="1217" t="s">
        <v>1215</v>
      </c>
      <c r="C499" s="1217"/>
      <c r="D499" s="1217" t="s">
        <v>3807</v>
      </c>
      <c r="E499" s="1217" t="s">
        <v>52</v>
      </c>
      <c r="F499" s="1217" t="s">
        <v>3592</v>
      </c>
      <c r="G499" s="1219">
        <v>35700</v>
      </c>
      <c r="H499" s="1449" t="s">
        <v>3063</v>
      </c>
      <c r="I499" s="1217" t="s">
        <v>3453</v>
      </c>
      <c r="J499" s="1217">
        <v>3570</v>
      </c>
      <c r="K499" s="10">
        <v>3000</v>
      </c>
      <c r="L499" s="10">
        <v>2000</v>
      </c>
      <c r="M499" s="1239"/>
      <c r="N499" s="1239">
        <v>10000</v>
      </c>
      <c r="O499" s="1237"/>
      <c r="P499" s="1239"/>
      <c r="Q499" s="1239"/>
      <c r="R499" s="1239"/>
      <c r="S499" s="1239"/>
      <c r="T499" s="1240">
        <f t="shared" si="65"/>
        <v>17130</v>
      </c>
      <c r="U499" s="1378">
        <f t="shared" si="66"/>
        <v>0.47983193277310926</v>
      </c>
      <c r="W499" s="1217" t="s">
        <v>105</v>
      </c>
      <c r="Y499" s="1217" t="s">
        <v>5351</v>
      </c>
    </row>
    <row r="500" spans="1:34" ht="18" hidden="1">
      <c r="A500" s="1450">
        <v>44888</v>
      </c>
      <c r="B500" s="1217" t="s">
        <v>570</v>
      </c>
      <c r="C500" s="1217" t="s">
        <v>3446</v>
      </c>
      <c r="D500" s="1217" t="s">
        <v>3521</v>
      </c>
      <c r="E500" s="1217" t="s">
        <v>86</v>
      </c>
      <c r="F500" s="1217" t="s">
        <v>3463</v>
      </c>
      <c r="G500" s="1219">
        <v>10000</v>
      </c>
      <c r="H500" s="1449" t="s">
        <v>3063</v>
      </c>
      <c r="I500" s="1217" t="s">
        <v>3453</v>
      </c>
      <c r="J500" s="1243"/>
      <c r="K500" s="10" t="e">
        <f t="shared" ref="K500:K509" ca="1" si="132">_xludf.IFS(C500="成田机场",3000,C500="羽田机场",1200,D500="NearMe",1000,D500="VIP-limo",G500*0.12)</f>
        <v>#NAME?</v>
      </c>
      <c r="L500" s="10" t="e">
        <f t="shared" ref="L500:L509" ca="1" si="133">_xludf.IFS(C500="成田机场",4000,C500="羽田机场",1000,D500="VIP-limo",0)</f>
        <v>#NAME?</v>
      </c>
      <c r="M500" s="1239"/>
      <c r="N500" s="1239">
        <v>3000</v>
      </c>
      <c r="O500" s="1237"/>
      <c r="P500" s="1239"/>
      <c r="Q500" s="1239"/>
      <c r="R500" s="1239"/>
      <c r="S500" s="1239"/>
      <c r="T500" s="1240" t="e">
        <f t="shared" ca="1" si="65"/>
        <v>#NAME?</v>
      </c>
      <c r="U500" s="1378" t="e">
        <f t="shared" ca="1" si="66"/>
        <v>#NAME?</v>
      </c>
      <c r="W500" s="1217" t="s">
        <v>107</v>
      </c>
      <c r="Y500" s="1217" t="s">
        <v>5352</v>
      </c>
    </row>
    <row r="501" spans="1:34" ht="18" hidden="1">
      <c r="A501" s="1450">
        <v>44888</v>
      </c>
      <c r="B501" s="1217" t="s">
        <v>1170</v>
      </c>
      <c r="C501" s="1217" t="s">
        <v>3446</v>
      </c>
      <c r="D501" s="1217" t="s">
        <v>3514</v>
      </c>
      <c r="E501" s="1217" t="s">
        <v>60</v>
      </c>
      <c r="F501" s="1243"/>
      <c r="G501" s="1219">
        <v>15000</v>
      </c>
      <c r="H501" s="1449" t="s">
        <v>3063</v>
      </c>
      <c r="I501" s="1217" t="s">
        <v>3453</v>
      </c>
      <c r="J501" s="1243"/>
      <c r="K501" s="10" t="e">
        <f t="shared" ca="1" si="132"/>
        <v>#NAME?</v>
      </c>
      <c r="L501" s="10" t="e">
        <f t="shared" ca="1" si="133"/>
        <v>#NAME?</v>
      </c>
      <c r="M501" s="1239" t="e">
        <f ca="1">(10000-K501-L501)*0.7</f>
        <v>#NAME?</v>
      </c>
      <c r="N501" s="1239"/>
      <c r="O501" s="1237"/>
      <c r="P501" s="1239"/>
      <c r="Q501" s="1239"/>
      <c r="R501" s="1239"/>
      <c r="S501" s="1239"/>
      <c r="T501" s="1240" t="e">
        <f t="shared" ca="1" si="65"/>
        <v>#NAME?</v>
      </c>
      <c r="U501" s="1378" t="e">
        <f t="shared" ca="1" si="66"/>
        <v>#NAME?</v>
      </c>
      <c r="W501" s="1217" t="s">
        <v>107</v>
      </c>
      <c r="Y501" s="1217" t="s">
        <v>5353</v>
      </c>
    </row>
    <row r="502" spans="1:34" ht="18" hidden="1">
      <c r="A502" s="1450">
        <v>44888</v>
      </c>
      <c r="B502" s="1217" t="s">
        <v>570</v>
      </c>
      <c r="C502" s="1217" t="s">
        <v>3456</v>
      </c>
      <c r="D502" s="1217" t="s">
        <v>1667</v>
      </c>
      <c r="E502" s="1217" t="s">
        <v>55</v>
      </c>
      <c r="F502" s="1217" t="s">
        <v>3512</v>
      </c>
      <c r="G502" s="1219">
        <v>45000</v>
      </c>
      <c r="H502" s="1449" t="s">
        <v>3063</v>
      </c>
      <c r="I502" s="1217" t="s">
        <v>3453</v>
      </c>
      <c r="J502" s="1238"/>
      <c r="K502" s="10" t="e">
        <f t="shared" ca="1" si="132"/>
        <v>#NAME?</v>
      </c>
      <c r="L502" s="10" t="e">
        <f t="shared" ca="1" si="133"/>
        <v>#NAME?</v>
      </c>
      <c r="M502" s="1239"/>
      <c r="N502" s="1239">
        <v>15000</v>
      </c>
      <c r="O502" s="1237"/>
      <c r="P502" s="1239"/>
      <c r="Q502" s="1239"/>
      <c r="R502" s="1239"/>
      <c r="S502" s="1239"/>
      <c r="T502" s="1240" t="e">
        <f t="shared" ca="1" si="65"/>
        <v>#NAME?</v>
      </c>
      <c r="U502" s="1378" t="e">
        <f t="shared" ca="1" si="66"/>
        <v>#NAME?</v>
      </c>
      <c r="W502" s="1217" t="s">
        <v>55</v>
      </c>
      <c r="Y502" s="1217" t="s">
        <v>5354</v>
      </c>
    </row>
    <row r="503" spans="1:34" ht="18">
      <c r="A503" s="1450">
        <v>44888</v>
      </c>
      <c r="B503" s="1217" t="s">
        <v>570</v>
      </c>
      <c r="C503" s="1217" t="s">
        <v>3446</v>
      </c>
      <c r="D503" s="1217" t="s">
        <v>3503</v>
      </c>
      <c r="E503" s="1217" t="s">
        <v>3448</v>
      </c>
      <c r="F503" s="1217" t="s">
        <v>3505</v>
      </c>
      <c r="G503" s="1219">
        <v>15350</v>
      </c>
      <c r="H503" s="1449" t="s">
        <v>3063</v>
      </c>
      <c r="I503" s="1217" t="s">
        <v>3453</v>
      </c>
      <c r="J503" s="1238"/>
      <c r="K503" s="10" t="e">
        <f t="shared" ca="1" si="132"/>
        <v>#NAME?</v>
      </c>
      <c r="L503" s="10" t="e">
        <f t="shared" ca="1" si="133"/>
        <v>#NAME?</v>
      </c>
      <c r="M503" s="1239"/>
      <c r="N503" s="1239">
        <v>4000</v>
      </c>
      <c r="O503" s="1237"/>
      <c r="P503" s="1239"/>
      <c r="Q503" s="1239"/>
      <c r="R503" s="1239"/>
      <c r="S503" s="1239"/>
      <c r="T503" s="1240" t="e">
        <f t="shared" ca="1" si="65"/>
        <v>#NAME?</v>
      </c>
      <c r="U503" s="1378" t="e">
        <f t="shared" ca="1" si="66"/>
        <v>#NAME?</v>
      </c>
      <c r="W503" s="1217" t="s">
        <v>1540</v>
      </c>
      <c r="Y503" s="1217" t="s">
        <v>5355</v>
      </c>
    </row>
    <row r="504" spans="1:34" ht="18">
      <c r="A504" s="1450">
        <v>44888</v>
      </c>
      <c r="B504" s="1217" t="s">
        <v>1170</v>
      </c>
      <c r="C504" s="1217" t="s">
        <v>3446</v>
      </c>
      <c r="D504" s="1217" t="s">
        <v>3503</v>
      </c>
      <c r="E504" s="1217" t="s">
        <v>55</v>
      </c>
      <c r="F504" s="1217" t="s">
        <v>3512</v>
      </c>
      <c r="G504" s="1219">
        <v>13350</v>
      </c>
      <c r="H504" s="1449" t="s">
        <v>3063</v>
      </c>
      <c r="I504" s="1217" t="s">
        <v>3453</v>
      </c>
      <c r="J504" s="1238"/>
      <c r="K504" s="10" t="e">
        <f t="shared" ca="1" si="132"/>
        <v>#NAME?</v>
      </c>
      <c r="L504" s="10" t="e">
        <f t="shared" ca="1" si="133"/>
        <v>#NAME?</v>
      </c>
      <c r="M504" s="1239"/>
      <c r="N504" s="1239">
        <v>3000</v>
      </c>
      <c r="O504" s="1237"/>
      <c r="P504" s="1239"/>
      <c r="Q504" s="1239"/>
      <c r="R504" s="1239"/>
      <c r="S504" s="1239"/>
      <c r="T504" s="1240" t="e">
        <f t="shared" ca="1" si="65"/>
        <v>#NAME?</v>
      </c>
      <c r="U504" s="1378" t="e">
        <f t="shared" ca="1" si="66"/>
        <v>#NAME?</v>
      </c>
      <c r="W504" s="1217" t="s">
        <v>1540</v>
      </c>
      <c r="Y504" s="1217" t="s">
        <v>5356</v>
      </c>
    </row>
    <row r="505" spans="1:34" ht="18" hidden="1">
      <c r="A505" s="1454">
        <v>44888</v>
      </c>
      <c r="B505" s="1246" t="s">
        <v>570</v>
      </c>
      <c r="C505" s="1246" t="s">
        <v>3446</v>
      </c>
      <c r="D505" s="1246" t="s">
        <v>3710</v>
      </c>
      <c r="E505" s="1246" t="s">
        <v>1706</v>
      </c>
      <c r="F505" s="1246" t="s">
        <v>3512</v>
      </c>
      <c r="G505" s="1248">
        <f>861/0.0479</f>
        <v>17974.947807933197</v>
      </c>
      <c r="H505" s="1455" t="s">
        <v>3063</v>
      </c>
      <c r="I505" s="1246" t="s">
        <v>3450</v>
      </c>
      <c r="J505" s="1263"/>
      <c r="K505" s="1260" t="e">
        <f t="shared" ca="1" si="132"/>
        <v>#NAME?</v>
      </c>
      <c r="L505" s="1260" t="e">
        <f t="shared" ca="1" si="133"/>
        <v>#NAME?</v>
      </c>
      <c r="M505" s="1256"/>
      <c r="N505" s="1256">
        <v>4000</v>
      </c>
      <c r="O505" s="1255"/>
      <c r="P505" s="1256">
        <v>750</v>
      </c>
      <c r="Q505" s="1256"/>
      <c r="R505" s="1256"/>
      <c r="S505" s="1256"/>
      <c r="T505" s="1257" t="e">
        <f t="shared" ca="1" si="65"/>
        <v>#NAME?</v>
      </c>
      <c r="U505" s="1387" t="e">
        <f t="shared" ca="1" si="66"/>
        <v>#NAME?</v>
      </c>
      <c r="V505" s="1260"/>
      <c r="W505" s="1246" t="s">
        <v>27</v>
      </c>
      <c r="X505" s="1260"/>
      <c r="Y505" s="1246" t="s">
        <v>5357</v>
      </c>
      <c r="Z505" s="1260"/>
      <c r="AA505" s="1260"/>
      <c r="AB505" s="1260"/>
      <c r="AC505" s="1260"/>
      <c r="AD505" s="1260"/>
      <c r="AE505" s="1260"/>
      <c r="AF505" s="1260"/>
      <c r="AG505" s="1260"/>
      <c r="AH505" s="1260"/>
    </row>
    <row r="506" spans="1:34" ht="18">
      <c r="A506" s="1450">
        <v>44889</v>
      </c>
      <c r="B506" s="1217" t="s">
        <v>1170</v>
      </c>
      <c r="C506" s="1217" t="s">
        <v>3456</v>
      </c>
      <c r="D506" s="1217" t="s">
        <v>3503</v>
      </c>
      <c r="E506" s="1217" t="s">
        <v>60</v>
      </c>
      <c r="F506" s="1217" t="s">
        <v>3517</v>
      </c>
      <c r="G506" s="1219">
        <v>16000</v>
      </c>
      <c r="H506" s="1449" t="s">
        <v>3063</v>
      </c>
      <c r="I506" s="1217" t="s">
        <v>3453</v>
      </c>
      <c r="J506" s="1238"/>
      <c r="K506" s="10" t="e">
        <f t="shared" ca="1" si="132"/>
        <v>#NAME?</v>
      </c>
      <c r="L506" s="10" t="e">
        <f t="shared" ca="1" si="133"/>
        <v>#NAME?</v>
      </c>
      <c r="M506" s="1239">
        <v>5600</v>
      </c>
      <c r="N506" s="1239"/>
      <c r="O506" s="1237"/>
      <c r="P506" s="1239"/>
      <c r="Q506" s="1239"/>
      <c r="R506" s="1239"/>
      <c r="S506" s="1239"/>
      <c r="T506" s="1240" t="e">
        <f t="shared" ca="1" si="65"/>
        <v>#NAME?</v>
      </c>
      <c r="U506" s="1378" t="e">
        <f t="shared" ca="1" si="66"/>
        <v>#NAME?</v>
      </c>
      <c r="W506" s="1217" t="s">
        <v>1540</v>
      </c>
      <c r="Y506" s="1217" t="s">
        <v>5358</v>
      </c>
    </row>
    <row r="507" spans="1:34" ht="18">
      <c r="A507" s="1450">
        <v>44889</v>
      </c>
      <c r="B507" s="1217" t="s">
        <v>1170</v>
      </c>
      <c r="C507" s="1217" t="s">
        <v>3456</v>
      </c>
      <c r="D507" s="1217" t="s">
        <v>3503</v>
      </c>
      <c r="E507" s="1217" t="s">
        <v>60</v>
      </c>
      <c r="F507" s="1217" t="s">
        <v>3517</v>
      </c>
      <c r="G507" s="1219">
        <v>16000</v>
      </c>
      <c r="H507" s="1449" t="s">
        <v>3063</v>
      </c>
      <c r="I507" s="1217" t="s">
        <v>3453</v>
      </c>
      <c r="J507" s="1238"/>
      <c r="K507" s="10" t="e">
        <f t="shared" ca="1" si="132"/>
        <v>#NAME?</v>
      </c>
      <c r="L507" s="10" t="e">
        <f t="shared" ca="1" si="133"/>
        <v>#NAME?</v>
      </c>
      <c r="M507" s="1239">
        <v>5600</v>
      </c>
      <c r="N507" s="1239"/>
      <c r="O507" s="1237"/>
      <c r="P507" s="1239"/>
      <c r="Q507" s="1239"/>
      <c r="R507" s="1239"/>
      <c r="S507" s="1239"/>
      <c r="T507" s="1240" t="e">
        <f t="shared" ca="1" si="65"/>
        <v>#NAME?</v>
      </c>
      <c r="U507" s="1378" t="e">
        <f t="shared" ca="1" si="66"/>
        <v>#NAME?</v>
      </c>
      <c r="W507" s="1217" t="s">
        <v>1540</v>
      </c>
      <c r="Y507" s="1217" t="s">
        <v>5359</v>
      </c>
    </row>
    <row r="508" spans="1:34" ht="18">
      <c r="A508" s="1450">
        <v>44889</v>
      </c>
      <c r="B508" s="1217" t="s">
        <v>570</v>
      </c>
      <c r="C508" s="1217" t="s">
        <v>3456</v>
      </c>
      <c r="D508" s="1217" t="s">
        <v>3503</v>
      </c>
      <c r="E508" s="1217" t="s">
        <v>60</v>
      </c>
      <c r="F508" s="1217" t="s">
        <v>3517</v>
      </c>
      <c r="G508" s="1219">
        <v>16000</v>
      </c>
      <c r="H508" s="1449" t="s">
        <v>3063</v>
      </c>
      <c r="I508" s="1217" t="s">
        <v>3453</v>
      </c>
      <c r="J508" s="1238"/>
      <c r="K508" s="10" t="e">
        <f t="shared" ca="1" si="132"/>
        <v>#NAME?</v>
      </c>
      <c r="L508" s="10" t="e">
        <f t="shared" ca="1" si="133"/>
        <v>#NAME?</v>
      </c>
      <c r="M508" s="1239" t="e">
        <f ca="1">(15000-K508-L508)*0.7</f>
        <v>#NAME?</v>
      </c>
      <c r="N508" s="1239"/>
      <c r="O508" s="1237"/>
      <c r="P508" s="1239"/>
      <c r="Q508" s="1239"/>
      <c r="R508" s="1239"/>
      <c r="S508" s="1239"/>
      <c r="T508" s="1240" t="e">
        <f t="shared" ca="1" si="65"/>
        <v>#NAME?</v>
      </c>
      <c r="U508" s="1378" t="e">
        <f t="shared" ca="1" si="66"/>
        <v>#NAME?</v>
      </c>
      <c r="W508" s="1217" t="s">
        <v>1540</v>
      </c>
      <c r="Y508" s="1217" t="s">
        <v>5360</v>
      </c>
    </row>
    <row r="509" spans="1:34" ht="18" hidden="1">
      <c r="A509" s="1450">
        <v>44889</v>
      </c>
      <c r="B509" s="1217" t="s">
        <v>1170</v>
      </c>
      <c r="C509" s="1217" t="s">
        <v>3456</v>
      </c>
      <c r="D509" s="1217" t="s">
        <v>3807</v>
      </c>
      <c r="E509" s="1217" t="s">
        <v>105</v>
      </c>
      <c r="F509" s="1217" t="s">
        <v>3515</v>
      </c>
      <c r="G509" s="1219">
        <v>18000</v>
      </c>
      <c r="H509" s="1449" t="s">
        <v>3063</v>
      </c>
      <c r="I509" s="1217" t="s">
        <v>3453</v>
      </c>
      <c r="J509" s="666">
        <v>1800</v>
      </c>
      <c r="K509" s="10" t="e">
        <f t="shared" ca="1" si="132"/>
        <v>#NAME?</v>
      </c>
      <c r="L509" s="10" t="e">
        <f t="shared" ca="1" si="133"/>
        <v>#NAME?</v>
      </c>
      <c r="M509" s="1239"/>
      <c r="N509" s="1239">
        <v>5000</v>
      </c>
      <c r="O509" s="1237"/>
      <c r="P509" s="1239"/>
      <c r="Q509" s="1239"/>
      <c r="R509" s="1239"/>
      <c r="S509" s="1239"/>
      <c r="T509" s="1240" t="e">
        <f t="shared" ca="1" si="65"/>
        <v>#NAME?</v>
      </c>
      <c r="U509" s="1378" t="e">
        <f t="shared" ca="1" si="66"/>
        <v>#NAME?</v>
      </c>
      <c r="W509" s="1217" t="s">
        <v>105</v>
      </c>
      <c r="Y509" s="1217" t="s">
        <v>5361</v>
      </c>
    </row>
    <row r="510" spans="1:34" ht="18">
      <c r="A510" s="1450">
        <v>44889</v>
      </c>
      <c r="B510" s="1217" t="s">
        <v>570</v>
      </c>
      <c r="C510" s="1217" t="s">
        <v>3446</v>
      </c>
      <c r="D510" s="1217" t="s">
        <v>3503</v>
      </c>
      <c r="E510" s="1217" t="s">
        <v>4361</v>
      </c>
      <c r="F510" s="1243"/>
      <c r="G510" s="1219">
        <v>13350</v>
      </c>
      <c r="H510" s="1449" t="s">
        <v>3063</v>
      </c>
      <c r="I510" s="1217" t="s">
        <v>3453</v>
      </c>
      <c r="J510" s="1238"/>
      <c r="M510" s="1239"/>
      <c r="N510" s="1239"/>
      <c r="O510" s="1237">
        <v>10000</v>
      </c>
      <c r="P510" s="1239"/>
      <c r="Q510" s="1239"/>
      <c r="R510" s="1239"/>
      <c r="S510" s="1239"/>
      <c r="T510" s="1240">
        <f t="shared" si="65"/>
        <v>3350</v>
      </c>
      <c r="U510" s="1378">
        <f t="shared" si="66"/>
        <v>0.25093632958801498</v>
      </c>
      <c r="W510" s="1217" t="s">
        <v>1540</v>
      </c>
      <c r="Y510" s="1217" t="s">
        <v>5362</v>
      </c>
    </row>
    <row r="511" spans="1:34" ht="18" hidden="1">
      <c r="A511" s="1450">
        <v>44889</v>
      </c>
      <c r="B511" s="1217" t="s">
        <v>570</v>
      </c>
      <c r="C511" s="1217" t="s">
        <v>3456</v>
      </c>
      <c r="D511" s="1217" t="s">
        <v>1090</v>
      </c>
      <c r="E511" s="1217" t="s">
        <v>34</v>
      </c>
      <c r="F511" s="1217" t="s">
        <v>3657</v>
      </c>
      <c r="G511" s="1219">
        <v>18000</v>
      </c>
      <c r="H511" s="1449" t="s">
        <v>3063</v>
      </c>
      <c r="I511" s="1217" t="s">
        <v>3453</v>
      </c>
      <c r="J511" s="1238"/>
      <c r="K511" s="10" t="e">
        <f t="shared" ref="K511:K518" ca="1" si="134">_xludf.IFS(C511="成田机场",3000,C511="羽田机场",1200,D511="NearMe",1000,D511="VIP-limo",G511*0.12)</f>
        <v>#NAME?</v>
      </c>
      <c r="L511" s="10" t="e">
        <f t="shared" ref="L511:L518" ca="1" si="135">_xludf.IFS(C511="成田机场",4000,C511="羽田机场",1000,D511="VIP-limo",0)</f>
        <v>#NAME?</v>
      </c>
      <c r="M511" s="1239" t="e">
        <f ca="1">(16000-K511-L511)*0.7</f>
        <v>#NAME?</v>
      </c>
      <c r="N511" s="1239"/>
      <c r="O511" s="1237"/>
      <c r="P511" s="1239"/>
      <c r="Q511" s="1239"/>
      <c r="R511" s="1239"/>
      <c r="S511" s="1239"/>
      <c r="T511" s="1240" t="e">
        <f t="shared" ca="1" si="65"/>
        <v>#NAME?</v>
      </c>
      <c r="U511" s="1378" t="e">
        <f t="shared" ca="1" si="66"/>
        <v>#NAME?</v>
      </c>
      <c r="W511" s="1217" t="s">
        <v>27</v>
      </c>
      <c r="Y511" s="1217" t="s">
        <v>5363</v>
      </c>
    </row>
    <row r="512" spans="1:34" ht="18" hidden="1">
      <c r="A512" s="1450">
        <v>44889</v>
      </c>
      <c r="B512" s="1217" t="s">
        <v>1906</v>
      </c>
      <c r="C512" s="1217"/>
      <c r="D512" s="1217" t="s">
        <v>3919</v>
      </c>
      <c r="E512" s="1217" t="s">
        <v>45</v>
      </c>
      <c r="F512" s="1217" t="s">
        <v>3466</v>
      </c>
      <c r="G512" s="1219">
        <v>26400</v>
      </c>
      <c r="H512" s="1449" t="s">
        <v>3063</v>
      </c>
      <c r="I512" s="1217" t="s">
        <v>3453</v>
      </c>
      <c r="J512" s="1237"/>
      <c r="K512" s="10" t="e">
        <f t="shared" ca="1" si="134"/>
        <v>#NAME?</v>
      </c>
      <c r="L512" s="10" t="e">
        <f t="shared" ca="1" si="135"/>
        <v>#NAME?</v>
      </c>
      <c r="M512" s="1239" t="e">
        <f t="shared" ref="M512:M513" ca="1" si="136">(G512-K512-L512)*0.7</f>
        <v>#NAME?</v>
      </c>
      <c r="N512" s="1239"/>
      <c r="O512" s="1237"/>
      <c r="P512" s="1239"/>
      <c r="Q512" s="1239"/>
      <c r="R512" s="1239"/>
      <c r="S512" s="1239"/>
      <c r="T512" s="1240" t="e">
        <f t="shared" ca="1" si="65"/>
        <v>#NAME?</v>
      </c>
      <c r="U512" s="1378" t="e">
        <f t="shared" ca="1" si="66"/>
        <v>#NAME?</v>
      </c>
      <c r="W512" s="1217" t="s">
        <v>27</v>
      </c>
      <c r="Y512" s="1217" t="s">
        <v>5364</v>
      </c>
    </row>
    <row r="513" spans="1:34" ht="18" hidden="1">
      <c r="A513" s="1450">
        <v>44889</v>
      </c>
      <c r="B513" s="1217" t="s">
        <v>1906</v>
      </c>
      <c r="C513" s="1217"/>
      <c r="D513" s="1217" t="s">
        <v>3919</v>
      </c>
      <c r="E513" s="1217" t="s">
        <v>2979</v>
      </c>
      <c r="F513" s="1217" t="s">
        <v>3501</v>
      </c>
      <c r="G513" s="1219">
        <v>36000</v>
      </c>
      <c r="H513" s="1449" t="s">
        <v>3063</v>
      </c>
      <c r="I513" s="1217" t="s">
        <v>3453</v>
      </c>
      <c r="J513" s="1238"/>
      <c r="K513" s="10" t="e">
        <f t="shared" ca="1" si="134"/>
        <v>#NAME?</v>
      </c>
      <c r="L513" s="10" t="e">
        <f t="shared" ca="1" si="135"/>
        <v>#NAME?</v>
      </c>
      <c r="M513" s="1239" t="e">
        <f t="shared" ca="1" si="136"/>
        <v>#NAME?</v>
      </c>
      <c r="N513" s="1239"/>
      <c r="O513" s="1237"/>
      <c r="P513" s="1239"/>
      <c r="Q513" s="1239"/>
      <c r="R513" s="1239"/>
      <c r="S513" s="1239"/>
      <c r="T513" s="1240" t="e">
        <f t="shared" ref="T513:T659" ca="1" si="137">G513-J513-K513-L513-M513-N513-O513-P513-Q513-R513-S513</f>
        <v>#NAME?</v>
      </c>
      <c r="U513" s="1378" t="e">
        <f t="shared" ref="U513:U659" ca="1" si="138">T513/G513</f>
        <v>#NAME?</v>
      </c>
      <c r="W513" s="1217" t="s">
        <v>27</v>
      </c>
      <c r="Y513" s="1217" t="s">
        <v>5365</v>
      </c>
    </row>
    <row r="514" spans="1:34" ht="18" hidden="1">
      <c r="A514" s="1450">
        <v>44889</v>
      </c>
      <c r="B514" s="1217" t="s">
        <v>1170</v>
      </c>
      <c r="C514" s="1217" t="s">
        <v>3456</v>
      </c>
      <c r="D514" s="1217" t="s">
        <v>3521</v>
      </c>
      <c r="E514" s="1217" t="s">
        <v>55</v>
      </c>
      <c r="F514" s="1217" t="s">
        <v>3512</v>
      </c>
      <c r="G514" s="1219">
        <v>15000</v>
      </c>
      <c r="H514" s="1449" t="s">
        <v>3063</v>
      </c>
      <c r="I514" s="1217" t="s">
        <v>3453</v>
      </c>
      <c r="J514" s="1238"/>
      <c r="K514" s="10" t="e">
        <f t="shared" ca="1" si="134"/>
        <v>#NAME?</v>
      </c>
      <c r="L514" s="10" t="e">
        <f t="shared" ca="1" si="135"/>
        <v>#NAME?</v>
      </c>
      <c r="M514" s="1239"/>
      <c r="N514" s="1239">
        <v>4000</v>
      </c>
      <c r="O514" s="1237"/>
      <c r="P514" s="1239"/>
      <c r="Q514" s="1239"/>
      <c r="R514" s="1239"/>
      <c r="S514" s="1239"/>
      <c r="T514" s="1240" t="e">
        <f t="shared" ca="1" si="137"/>
        <v>#NAME?</v>
      </c>
      <c r="U514" s="1378" t="e">
        <f t="shared" ca="1" si="138"/>
        <v>#NAME?</v>
      </c>
      <c r="V514" s="1260"/>
      <c r="W514" s="1217" t="s">
        <v>107</v>
      </c>
      <c r="X514" s="1260"/>
      <c r="Y514" s="1217" t="s">
        <v>5366</v>
      </c>
      <c r="Z514" s="1260"/>
      <c r="AA514" s="1260"/>
      <c r="AB514" s="1260"/>
      <c r="AC514" s="1260"/>
      <c r="AD514" s="1260"/>
      <c r="AE514" s="1260"/>
      <c r="AF514" s="1260"/>
      <c r="AG514" s="1260"/>
      <c r="AH514" s="1260"/>
    </row>
    <row r="515" spans="1:34" ht="18" hidden="1">
      <c r="A515" s="1450">
        <v>44889</v>
      </c>
      <c r="B515" s="1217" t="s">
        <v>1906</v>
      </c>
      <c r="C515" s="1217"/>
      <c r="D515" s="1217" t="s">
        <v>3919</v>
      </c>
      <c r="E515" s="1217" t="s">
        <v>3079</v>
      </c>
      <c r="F515" s="1217" t="s">
        <v>3492</v>
      </c>
      <c r="G515" s="1219">
        <v>24000</v>
      </c>
      <c r="H515" s="1449" t="s">
        <v>3063</v>
      </c>
      <c r="I515" s="1217" t="s">
        <v>3453</v>
      </c>
      <c r="J515" s="1238"/>
      <c r="K515" s="10" t="e">
        <f t="shared" ca="1" si="134"/>
        <v>#NAME?</v>
      </c>
      <c r="L515" s="10" t="e">
        <f t="shared" ca="1" si="135"/>
        <v>#NAME?</v>
      </c>
      <c r="M515" s="1239"/>
      <c r="N515" s="1239">
        <v>14300</v>
      </c>
      <c r="O515" s="1237"/>
      <c r="P515" s="1239"/>
      <c r="Q515" s="1239"/>
      <c r="R515" s="1239"/>
      <c r="S515" s="1239"/>
      <c r="T515" s="1240" t="e">
        <f t="shared" ca="1" si="137"/>
        <v>#NAME?</v>
      </c>
      <c r="U515" s="1378" t="e">
        <f t="shared" ca="1" si="138"/>
        <v>#NAME?</v>
      </c>
      <c r="W515" s="1217" t="s">
        <v>27</v>
      </c>
      <c r="Y515" s="1217" t="s">
        <v>5367</v>
      </c>
    </row>
    <row r="516" spans="1:34" ht="18" hidden="1">
      <c r="A516" s="1450">
        <v>44889</v>
      </c>
      <c r="B516" s="1217" t="s">
        <v>1170</v>
      </c>
      <c r="C516" s="1217" t="s">
        <v>3456</v>
      </c>
      <c r="D516" s="1217" t="s">
        <v>3532</v>
      </c>
      <c r="E516" s="1217" t="s">
        <v>105</v>
      </c>
      <c r="F516" s="1217" t="s">
        <v>3515</v>
      </c>
      <c r="G516" s="1219">
        <v>17000</v>
      </c>
      <c r="H516" s="1449" t="s">
        <v>3063</v>
      </c>
      <c r="I516" s="1217" t="s">
        <v>3453</v>
      </c>
      <c r="J516" s="1238"/>
      <c r="K516" s="10" t="e">
        <f t="shared" ca="1" si="134"/>
        <v>#NAME?</v>
      </c>
      <c r="L516" s="10" t="e">
        <f t="shared" ca="1" si="135"/>
        <v>#NAME?</v>
      </c>
      <c r="M516" s="1239"/>
      <c r="N516" s="1239">
        <v>5000</v>
      </c>
      <c r="O516" s="1237"/>
      <c r="P516" s="1239"/>
      <c r="Q516" s="1239"/>
      <c r="R516" s="1239"/>
      <c r="S516" s="1239"/>
      <c r="T516" s="1240" t="e">
        <f t="shared" ca="1" si="137"/>
        <v>#NAME?</v>
      </c>
      <c r="U516" s="1378" t="e">
        <f t="shared" ca="1" si="138"/>
        <v>#NAME?</v>
      </c>
      <c r="W516" s="1217" t="s">
        <v>108</v>
      </c>
      <c r="Y516" s="1217" t="s">
        <v>5368</v>
      </c>
    </row>
    <row r="517" spans="1:34" ht="18">
      <c r="A517" s="1450">
        <v>44889</v>
      </c>
      <c r="B517" s="1217" t="s">
        <v>1170</v>
      </c>
      <c r="C517" s="1217" t="s">
        <v>3456</v>
      </c>
      <c r="D517" s="1217" t="s">
        <v>3503</v>
      </c>
      <c r="E517" s="1217" t="s">
        <v>52</v>
      </c>
      <c r="F517" s="1217" t="s">
        <v>3592</v>
      </c>
      <c r="G517" s="1219">
        <v>16000</v>
      </c>
      <c r="H517" s="1449" t="s">
        <v>3063</v>
      </c>
      <c r="I517" s="1217" t="s">
        <v>3453</v>
      </c>
      <c r="J517" s="1238"/>
      <c r="K517" s="10" t="e">
        <f t="shared" ca="1" si="134"/>
        <v>#NAME?</v>
      </c>
      <c r="L517" s="10" t="e">
        <f t="shared" ca="1" si="135"/>
        <v>#NAME?</v>
      </c>
      <c r="M517" s="1239"/>
      <c r="N517" s="1239">
        <v>4000</v>
      </c>
      <c r="O517" s="1237"/>
      <c r="P517" s="1239"/>
      <c r="Q517" s="1239"/>
      <c r="R517" s="1239"/>
      <c r="S517" s="1239"/>
      <c r="T517" s="1240" t="e">
        <f t="shared" ca="1" si="137"/>
        <v>#NAME?</v>
      </c>
      <c r="U517" s="1378" t="e">
        <f t="shared" ca="1" si="138"/>
        <v>#NAME?</v>
      </c>
      <c r="W517" s="1217" t="s">
        <v>1540</v>
      </c>
      <c r="Y517" s="1217" t="s">
        <v>5369</v>
      </c>
    </row>
    <row r="518" spans="1:34" ht="18" hidden="1">
      <c r="A518" s="1450">
        <v>44889</v>
      </c>
      <c r="B518" s="1217" t="s">
        <v>1170</v>
      </c>
      <c r="C518" s="1217" t="s">
        <v>3446</v>
      </c>
      <c r="D518" s="1217" t="s">
        <v>3481</v>
      </c>
      <c r="E518" s="1217" t="s">
        <v>3523</v>
      </c>
      <c r="F518" s="1217" t="s">
        <v>3524</v>
      </c>
      <c r="G518" s="1219">
        <v>9900</v>
      </c>
      <c r="H518" s="1449" t="s">
        <v>3063</v>
      </c>
      <c r="I518" s="1217" t="s">
        <v>3453</v>
      </c>
      <c r="J518" s="1238"/>
      <c r="K518" s="10" t="e">
        <f t="shared" ca="1" si="134"/>
        <v>#NAME?</v>
      </c>
      <c r="L518" s="10" t="e">
        <f t="shared" ca="1" si="135"/>
        <v>#NAME?</v>
      </c>
      <c r="M518" s="1239" t="e">
        <f ca="1">(8500-K518-L518)*0.7</f>
        <v>#NAME?</v>
      </c>
      <c r="N518" s="1239"/>
      <c r="O518" s="1237"/>
      <c r="P518" s="1239"/>
      <c r="Q518" s="1239"/>
      <c r="R518" s="1239"/>
      <c r="S518" s="1239"/>
      <c r="T518" s="1240" t="e">
        <f t="shared" ca="1" si="137"/>
        <v>#NAME?</v>
      </c>
      <c r="U518" s="1378" t="e">
        <f t="shared" ca="1" si="138"/>
        <v>#NAME?</v>
      </c>
      <c r="W518" s="1217" t="s">
        <v>27</v>
      </c>
      <c r="Y518" s="1217" t="s">
        <v>5370</v>
      </c>
    </row>
    <row r="519" spans="1:34" ht="18">
      <c r="A519" s="1450">
        <v>44889</v>
      </c>
      <c r="B519" s="1217" t="s">
        <v>3473</v>
      </c>
      <c r="C519" s="1217"/>
      <c r="D519" s="1217" t="s">
        <v>1371</v>
      </c>
      <c r="E519" s="1217" t="s">
        <v>40</v>
      </c>
      <c r="F519" s="1217" t="s">
        <v>3626</v>
      </c>
      <c r="G519" s="1219">
        <v>38000</v>
      </c>
      <c r="H519" s="1449" t="s">
        <v>3063</v>
      </c>
      <c r="I519" s="1217" t="s">
        <v>3453</v>
      </c>
      <c r="J519" s="1243"/>
      <c r="K519" s="10">
        <v>4000</v>
      </c>
      <c r="L519" s="10">
        <v>6650</v>
      </c>
      <c r="M519" s="1239">
        <f>(30000-K519-L519)*0.7</f>
        <v>13545</v>
      </c>
      <c r="N519" s="1239"/>
      <c r="O519" s="1237"/>
      <c r="P519" s="1239"/>
      <c r="Q519" s="1239"/>
      <c r="R519" s="1239"/>
      <c r="S519" s="1239"/>
      <c r="T519" s="1240">
        <f t="shared" si="137"/>
        <v>13805</v>
      </c>
      <c r="U519" s="1378">
        <f t="shared" si="138"/>
        <v>0.36328947368421055</v>
      </c>
      <c r="W519" s="1217" t="s">
        <v>1540</v>
      </c>
      <c r="Y519" s="1217" t="s">
        <v>5371</v>
      </c>
    </row>
    <row r="520" spans="1:34" ht="18" hidden="1">
      <c r="A520" s="1450">
        <v>44889</v>
      </c>
      <c r="B520" s="1217" t="s">
        <v>3473</v>
      </c>
      <c r="C520" s="1217"/>
      <c r="D520" s="1217" t="s">
        <v>3570</v>
      </c>
      <c r="E520" s="1217" t="s">
        <v>86</v>
      </c>
      <c r="F520" s="1217" t="s">
        <v>3463</v>
      </c>
      <c r="G520" s="1219">
        <v>8500</v>
      </c>
      <c r="H520" s="1449" t="s">
        <v>3063</v>
      </c>
      <c r="I520" s="1217" t="s">
        <v>3453</v>
      </c>
      <c r="J520" s="1238"/>
      <c r="K520" s="10" t="e">
        <f t="shared" ref="K520:K530" ca="1" si="139">_xludf.IFS(C520="成田机场",3000,C520="羽田机场",1200,D520="NearMe",1000,D520="VIP-limo",G520*0.12)</f>
        <v>#NAME?</v>
      </c>
      <c r="M520" s="1239"/>
      <c r="N520" s="1239">
        <v>4300</v>
      </c>
      <c r="O520" s="1237"/>
      <c r="P520" s="1239"/>
      <c r="Q520" s="1239"/>
      <c r="R520" s="1239"/>
      <c r="S520" s="1239"/>
      <c r="T520" s="1240" t="e">
        <f t="shared" ca="1" si="137"/>
        <v>#NAME?</v>
      </c>
      <c r="U520" s="1378" t="e">
        <f t="shared" ca="1" si="138"/>
        <v>#NAME?</v>
      </c>
      <c r="W520" s="1217" t="s">
        <v>3572</v>
      </c>
      <c r="Y520" s="1217" t="s">
        <v>5372</v>
      </c>
    </row>
    <row r="521" spans="1:34" ht="18" hidden="1">
      <c r="A521" s="1450">
        <v>44889</v>
      </c>
      <c r="B521" s="1217" t="s">
        <v>3473</v>
      </c>
      <c r="C521" s="1217"/>
      <c r="D521" s="1217" t="s">
        <v>3570</v>
      </c>
      <c r="E521" s="1217" t="s">
        <v>86</v>
      </c>
      <c r="F521" s="1217" t="s">
        <v>3463</v>
      </c>
      <c r="G521" s="1219">
        <v>8500</v>
      </c>
      <c r="H521" s="1449" t="s">
        <v>3063</v>
      </c>
      <c r="I521" s="1217" t="s">
        <v>3453</v>
      </c>
      <c r="J521" s="1238"/>
      <c r="K521" s="10" t="e">
        <f t="shared" ca="1" si="139"/>
        <v>#NAME?</v>
      </c>
      <c r="M521" s="1239"/>
      <c r="N521" s="1239">
        <v>4300</v>
      </c>
      <c r="O521" s="1237"/>
      <c r="P521" s="1239"/>
      <c r="Q521" s="1239"/>
      <c r="R521" s="1239"/>
      <c r="S521" s="1239"/>
      <c r="T521" s="1240" t="e">
        <f t="shared" ca="1" si="137"/>
        <v>#NAME?</v>
      </c>
      <c r="U521" s="1378" t="e">
        <f t="shared" ca="1" si="138"/>
        <v>#NAME?</v>
      </c>
      <c r="W521" s="1217" t="s">
        <v>3572</v>
      </c>
      <c r="Y521" s="1217" t="s">
        <v>5373</v>
      </c>
    </row>
    <row r="522" spans="1:34" ht="18" hidden="1">
      <c r="A522" s="1450">
        <v>44889</v>
      </c>
      <c r="B522" s="1217" t="s">
        <v>1170</v>
      </c>
      <c r="C522" s="1217" t="s">
        <v>3446</v>
      </c>
      <c r="D522" s="1217" t="s">
        <v>3607</v>
      </c>
      <c r="E522" s="1217" t="s">
        <v>3523</v>
      </c>
      <c r="F522" s="1217" t="s">
        <v>3524</v>
      </c>
      <c r="G522" s="1219">
        <v>11000</v>
      </c>
      <c r="H522" s="1449" t="s">
        <v>3063</v>
      </c>
      <c r="I522" s="1217" t="s">
        <v>3453</v>
      </c>
      <c r="J522" s="1238"/>
      <c r="K522" s="10" t="e">
        <f t="shared" ca="1" si="139"/>
        <v>#NAME?</v>
      </c>
      <c r="L522" s="10" t="e">
        <f t="shared" ref="L522:L524" ca="1" si="140">_xludf.IFS(C522="成田机场",4000,C522="羽田机场",1000,D522="VIP-limo",0)</f>
        <v>#NAME?</v>
      </c>
      <c r="M522" s="1239" t="e">
        <f ca="1">(8500-K522-L522)*0.7</f>
        <v>#NAME?</v>
      </c>
      <c r="N522" s="1239"/>
      <c r="O522" s="1237"/>
      <c r="P522" s="1239"/>
      <c r="Q522" s="1239"/>
      <c r="R522" s="1239"/>
      <c r="S522" s="1239"/>
      <c r="T522" s="1240" t="e">
        <f t="shared" ca="1" si="137"/>
        <v>#NAME?</v>
      </c>
      <c r="U522" s="1378" t="e">
        <f t="shared" ca="1" si="138"/>
        <v>#NAME?</v>
      </c>
      <c r="W522" s="1217" t="s">
        <v>27</v>
      </c>
      <c r="Y522" s="1217" t="s">
        <v>5374</v>
      </c>
    </row>
    <row r="523" spans="1:34" ht="18">
      <c r="A523" s="1450">
        <v>44889</v>
      </c>
      <c r="B523" s="1217" t="s">
        <v>1170</v>
      </c>
      <c r="C523" s="1217" t="s">
        <v>3446</v>
      </c>
      <c r="D523" s="1217" t="s">
        <v>3503</v>
      </c>
      <c r="E523" s="1217" t="s">
        <v>34</v>
      </c>
      <c r="F523" s="1217" t="s">
        <v>3657</v>
      </c>
      <c r="G523" s="1219">
        <v>11000</v>
      </c>
      <c r="H523" s="1449" t="s">
        <v>3063</v>
      </c>
      <c r="I523" s="1217" t="s">
        <v>3453</v>
      </c>
      <c r="J523" s="1238"/>
      <c r="K523" s="10" t="e">
        <f t="shared" ca="1" si="139"/>
        <v>#NAME?</v>
      </c>
      <c r="L523" s="10" t="e">
        <f t="shared" ca="1" si="140"/>
        <v>#NAME?</v>
      </c>
      <c r="M523" s="1239">
        <v>4410</v>
      </c>
      <c r="N523" s="1239"/>
      <c r="O523" s="1237"/>
      <c r="P523" s="1239"/>
      <c r="Q523" s="1239"/>
      <c r="R523" s="1239"/>
      <c r="S523" s="1239"/>
      <c r="T523" s="1240" t="e">
        <f t="shared" ca="1" si="137"/>
        <v>#NAME?</v>
      </c>
      <c r="U523" s="1378" t="e">
        <f t="shared" ca="1" si="138"/>
        <v>#NAME?</v>
      </c>
      <c r="W523" s="1217" t="s">
        <v>1540</v>
      </c>
      <c r="Y523" s="1217" t="s">
        <v>5375</v>
      </c>
    </row>
    <row r="524" spans="1:34" ht="18">
      <c r="A524" s="1450">
        <v>44889</v>
      </c>
      <c r="B524" s="1217" t="s">
        <v>570</v>
      </c>
      <c r="C524" s="1217" t="s">
        <v>3456</v>
      </c>
      <c r="D524" s="1217" t="s">
        <v>3503</v>
      </c>
      <c r="E524" s="1217" t="s">
        <v>86</v>
      </c>
      <c r="F524" s="1217" t="s">
        <v>3463</v>
      </c>
      <c r="G524" s="1219">
        <v>20000</v>
      </c>
      <c r="H524" s="1449" t="s">
        <v>3063</v>
      </c>
      <c r="I524" s="1217" t="s">
        <v>3453</v>
      </c>
      <c r="J524" s="1238"/>
      <c r="K524" s="10" t="e">
        <f t="shared" ca="1" si="139"/>
        <v>#NAME?</v>
      </c>
      <c r="L524" s="10" t="e">
        <f t="shared" ca="1" si="140"/>
        <v>#NAME?</v>
      </c>
      <c r="M524" s="1239"/>
      <c r="N524" s="1239">
        <v>5000</v>
      </c>
      <c r="O524" s="1237"/>
      <c r="P524" s="1239"/>
      <c r="Q524" s="1239"/>
      <c r="R524" s="1239"/>
      <c r="S524" s="1239"/>
      <c r="T524" s="1240" t="e">
        <f t="shared" ca="1" si="137"/>
        <v>#NAME?</v>
      </c>
      <c r="U524" s="1378" t="e">
        <f t="shared" ca="1" si="138"/>
        <v>#NAME?</v>
      </c>
      <c r="W524" s="1217" t="s">
        <v>1540</v>
      </c>
      <c r="Y524" s="1217" t="s">
        <v>5360</v>
      </c>
    </row>
    <row r="525" spans="1:34" ht="18" hidden="1">
      <c r="A525" s="1450">
        <v>44889</v>
      </c>
      <c r="B525" s="1217" t="s">
        <v>3473</v>
      </c>
      <c r="C525" s="1217"/>
      <c r="D525" s="1217" t="s">
        <v>3570</v>
      </c>
      <c r="E525" s="1217" t="s">
        <v>52</v>
      </c>
      <c r="F525" s="1217" t="s">
        <v>3592</v>
      </c>
      <c r="G525" s="1219">
        <v>11000</v>
      </c>
      <c r="H525" s="1449" t="s">
        <v>3063</v>
      </c>
      <c r="I525" s="1217" t="s">
        <v>3453</v>
      </c>
      <c r="J525" s="1238"/>
      <c r="K525" s="10" t="e">
        <f t="shared" ca="1" si="139"/>
        <v>#NAME?</v>
      </c>
      <c r="M525" s="1239"/>
      <c r="N525" s="1239">
        <v>5300</v>
      </c>
      <c r="O525" s="1237"/>
      <c r="P525" s="1239"/>
      <c r="Q525" s="1239"/>
      <c r="R525" s="1239"/>
      <c r="S525" s="1239"/>
      <c r="T525" s="1240" t="e">
        <f t="shared" ca="1" si="137"/>
        <v>#NAME?</v>
      </c>
      <c r="U525" s="1378" t="e">
        <f t="shared" ca="1" si="138"/>
        <v>#NAME?</v>
      </c>
      <c r="W525" s="1217" t="s">
        <v>3572</v>
      </c>
      <c r="Y525" s="1217" t="s">
        <v>5376</v>
      </c>
    </row>
    <row r="526" spans="1:34" ht="18" hidden="1">
      <c r="A526" s="1450">
        <v>44889</v>
      </c>
      <c r="B526" s="1217" t="s">
        <v>3473</v>
      </c>
      <c r="C526" s="1217"/>
      <c r="D526" s="1217" t="s">
        <v>3570</v>
      </c>
      <c r="E526" s="1217" t="s">
        <v>55</v>
      </c>
      <c r="F526" s="1217" t="s">
        <v>3512</v>
      </c>
      <c r="G526" s="1219">
        <v>11000</v>
      </c>
      <c r="H526" s="1449" t="s">
        <v>3063</v>
      </c>
      <c r="I526" s="1217" t="s">
        <v>3453</v>
      </c>
      <c r="J526" s="1238"/>
      <c r="K526" s="10" t="e">
        <f t="shared" ca="1" si="139"/>
        <v>#NAME?</v>
      </c>
      <c r="M526" s="1239"/>
      <c r="N526" s="1239">
        <v>5300</v>
      </c>
      <c r="O526" s="1237"/>
      <c r="P526" s="1239"/>
      <c r="Q526" s="1239"/>
      <c r="R526" s="1239"/>
      <c r="S526" s="1239"/>
      <c r="T526" s="1240" t="e">
        <f t="shared" ca="1" si="137"/>
        <v>#NAME?</v>
      </c>
      <c r="U526" s="1378" t="e">
        <f t="shared" ca="1" si="138"/>
        <v>#NAME?</v>
      </c>
      <c r="W526" s="1217" t="s">
        <v>3572</v>
      </c>
      <c r="Y526" s="1217" t="s">
        <v>5377</v>
      </c>
    </row>
    <row r="527" spans="1:34" ht="18" hidden="1">
      <c r="A527" s="1450">
        <v>44889</v>
      </c>
      <c r="B527" s="1217" t="s">
        <v>3473</v>
      </c>
      <c r="C527" s="1217"/>
      <c r="D527" s="1217" t="s">
        <v>3570</v>
      </c>
      <c r="E527" s="1217" t="s">
        <v>52</v>
      </c>
      <c r="F527" s="1217" t="s">
        <v>3592</v>
      </c>
      <c r="G527" s="1219">
        <v>11000</v>
      </c>
      <c r="H527" s="1449" t="s">
        <v>3063</v>
      </c>
      <c r="I527" s="1217" t="s">
        <v>3453</v>
      </c>
      <c r="J527" s="1238"/>
      <c r="K527" s="10" t="e">
        <f t="shared" ca="1" si="139"/>
        <v>#NAME?</v>
      </c>
      <c r="M527" s="1239"/>
      <c r="N527" s="1239">
        <v>5300</v>
      </c>
      <c r="O527" s="1237"/>
      <c r="P527" s="1239"/>
      <c r="Q527" s="1239"/>
      <c r="R527" s="1239"/>
      <c r="S527" s="1239"/>
      <c r="T527" s="1240" t="e">
        <f t="shared" ca="1" si="137"/>
        <v>#NAME?</v>
      </c>
      <c r="U527" s="1378" t="e">
        <f t="shared" ca="1" si="138"/>
        <v>#NAME?</v>
      </c>
      <c r="W527" s="1217" t="s">
        <v>3572</v>
      </c>
      <c r="Y527" s="1217" t="s">
        <v>5378</v>
      </c>
    </row>
    <row r="528" spans="1:34" ht="18" hidden="1">
      <c r="A528" s="1450">
        <v>44889</v>
      </c>
      <c r="B528" s="1217" t="s">
        <v>3473</v>
      </c>
      <c r="C528" s="1217"/>
      <c r="D528" s="1217" t="s">
        <v>3570</v>
      </c>
      <c r="E528" s="1217" t="s">
        <v>55</v>
      </c>
      <c r="F528" s="1217" t="s">
        <v>3512</v>
      </c>
      <c r="G528" s="1219">
        <v>11000</v>
      </c>
      <c r="H528" s="1449" t="s">
        <v>3063</v>
      </c>
      <c r="I528" s="1217" t="s">
        <v>3453</v>
      </c>
      <c r="J528" s="1243"/>
      <c r="K528" s="10" t="e">
        <f t="shared" ca="1" si="139"/>
        <v>#NAME?</v>
      </c>
      <c r="M528" s="1239"/>
      <c r="N528" s="1239">
        <v>5300</v>
      </c>
      <c r="O528" s="1237"/>
      <c r="P528" s="1239"/>
      <c r="Q528" s="1239"/>
      <c r="R528" s="1239"/>
      <c r="S528" s="1239"/>
      <c r="T528" s="1240" t="e">
        <f t="shared" ca="1" si="137"/>
        <v>#NAME?</v>
      </c>
      <c r="U528" s="1378" t="e">
        <f t="shared" ca="1" si="138"/>
        <v>#NAME?</v>
      </c>
      <c r="W528" s="1217" t="s">
        <v>3572</v>
      </c>
      <c r="Y528" s="1217" t="s">
        <v>5379</v>
      </c>
    </row>
    <row r="529" spans="1:34" ht="18" hidden="1">
      <c r="A529" s="1450">
        <v>44889</v>
      </c>
      <c r="B529" s="1217" t="s">
        <v>570</v>
      </c>
      <c r="C529" s="1217" t="s">
        <v>3456</v>
      </c>
      <c r="D529" s="1217" t="s">
        <v>3447</v>
      </c>
      <c r="E529" s="1217" t="s">
        <v>105</v>
      </c>
      <c r="F529" s="1217" t="s">
        <v>3515</v>
      </c>
      <c r="G529" s="1219">
        <f>2000/0.0479</f>
        <v>41753.653444676413</v>
      </c>
      <c r="H529" s="1449" t="s">
        <v>3063</v>
      </c>
      <c r="I529" s="1217" t="s">
        <v>3450</v>
      </c>
      <c r="J529" s="1245">
        <f t="shared" ref="J529:J530" si="141">500/0.0479</f>
        <v>10438.413361169103</v>
      </c>
      <c r="K529" s="10" t="e">
        <f t="shared" ca="1" si="139"/>
        <v>#NAME?</v>
      </c>
      <c r="L529" s="10" t="e">
        <f t="shared" ref="L529:L530" ca="1" si="142">_xludf.IFS(C529="成田机场",4000,C529="羽田机场",1000,D529="VIP-limo",0)</f>
        <v>#NAME?</v>
      </c>
      <c r="M529" s="1239"/>
      <c r="N529" s="1239">
        <v>6000</v>
      </c>
      <c r="O529" s="1237"/>
      <c r="P529" s="1239">
        <v>260</v>
      </c>
      <c r="Q529" s="1239"/>
      <c r="R529" s="1239"/>
      <c r="S529" s="1239"/>
      <c r="T529" s="1240" t="e">
        <f t="shared" ca="1" si="137"/>
        <v>#NAME?</v>
      </c>
      <c r="U529" s="1378" t="e">
        <f t="shared" ca="1" si="138"/>
        <v>#NAME?</v>
      </c>
      <c r="W529" s="1217" t="s">
        <v>107</v>
      </c>
      <c r="Y529" s="1217" t="s">
        <v>5380</v>
      </c>
    </row>
    <row r="530" spans="1:34" ht="18" hidden="1">
      <c r="A530" s="1450">
        <v>44889</v>
      </c>
      <c r="B530" s="1217" t="s">
        <v>1170</v>
      </c>
      <c r="C530" s="1217" t="s">
        <v>3446</v>
      </c>
      <c r="D530" s="1217" t="s">
        <v>3447</v>
      </c>
      <c r="E530" s="1217" t="s">
        <v>40</v>
      </c>
      <c r="F530" s="1217" t="s">
        <v>3626</v>
      </c>
      <c r="G530" s="1219">
        <f>1500/0.0479</f>
        <v>31315.240083507309</v>
      </c>
      <c r="H530" s="1449" t="s">
        <v>3063</v>
      </c>
      <c r="I530" s="1217" t="s">
        <v>3450</v>
      </c>
      <c r="J530" s="1245">
        <f t="shared" si="141"/>
        <v>10438.413361169103</v>
      </c>
      <c r="K530" s="10" t="e">
        <f t="shared" ca="1" si="139"/>
        <v>#NAME?</v>
      </c>
      <c r="L530" s="10" t="e">
        <f t="shared" ca="1" si="142"/>
        <v>#NAME?</v>
      </c>
      <c r="M530" s="1239" t="e">
        <f ca="1">(8500-K530-L530)*0.7</f>
        <v>#NAME?</v>
      </c>
      <c r="N530" s="1239"/>
      <c r="O530" s="1237"/>
      <c r="P530" s="1239"/>
      <c r="Q530" s="1239"/>
      <c r="R530" s="1239"/>
      <c r="S530" s="1239"/>
      <c r="T530" s="1240" t="e">
        <f t="shared" ca="1" si="137"/>
        <v>#NAME?</v>
      </c>
      <c r="U530" s="1378" t="e">
        <f t="shared" ca="1" si="138"/>
        <v>#NAME?</v>
      </c>
      <c r="W530" s="1217" t="s">
        <v>107</v>
      </c>
      <c r="Y530" s="1217" t="s">
        <v>5381</v>
      </c>
    </row>
    <row r="531" spans="1:34" ht="18" hidden="1">
      <c r="A531" s="1450">
        <v>44890</v>
      </c>
      <c r="B531" s="1217" t="s">
        <v>1906</v>
      </c>
      <c r="C531" s="1217"/>
      <c r="D531" s="1217" t="s">
        <v>3914</v>
      </c>
      <c r="E531" s="1217" t="s">
        <v>2986</v>
      </c>
      <c r="F531" s="1217" t="s">
        <v>3488</v>
      </c>
      <c r="G531" s="1219">
        <v>70000</v>
      </c>
      <c r="H531" s="1449" t="s">
        <v>3050</v>
      </c>
      <c r="I531" s="1217" t="s">
        <v>3453</v>
      </c>
      <c r="J531" s="1238"/>
      <c r="K531" s="10">
        <v>7000</v>
      </c>
      <c r="M531" s="1239"/>
      <c r="N531" s="1239">
        <v>30000</v>
      </c>
      <c r="O531" s="1237"/>
      <c r="P531" s="1239"/>
      <c r="Q531" s="1239"/>
      <c r="R531" s="1239"/>
      <c r="S531" s="1239"/>
      <c r="T531" s="1240">
        <f t="shared" si="137"/>
        <v>33000</v>
      </c>
      <c r="U531" s="1378">
        <f t="shared" si="138"/>
        <v>0.47142857142857142</v>
      </c>
      <c r="W531" s="1217" t="s">
        <v>3508</v>
      </c>
      <c r="Y531" s="1217" t="s">
        <v>5382</v>
      </c>
    </row>
    <row r="532" spans="1:34" ht="18" hidden="1">
      <c r="A532" s="1450">
        <v>44889</v>
      </c>
      <c r="B532" s="1217" t="s">
        <v>1906</v>
      </c>
      <c r="C532" s="1217"/>
      <c r="D532" s="1217" t="s">
        <v>1090</v>
      </c>
      <c r="E532" s="1217" t="s">
        <v>49</v>
      </c>
      <c r="F532" s="1217" t="s">
        <v>3505</v>
      </c>
      <c r="G532" s="1219">
        <v>57270</v>
      </c>
      <c r="H532" s="1449" t="s">
        <v>3063</v>
      </c>
      <c r="I532" s="1217"/>
      <c r="J532" s="1238"/>
      <c r="K532" s="10">
        <v>3000</v>
      </c>
      <c r="L532" s="10">
        <v>2270</v>
      </c>
      <c r="M532" s="1239">
        <v>20400</v>
      </c>
      <c r="N532" s="1239"/>
      <c r="O532" s="1237"/>
      <c r="P532" s="1239"/>
      <c r="Q532" s="1239"/>
      <c r="R532" s="1239"/>
      <c r="S532" s="1239"/>
      <c r="T532" s="1240">
        <f t="shared" si="137"/>
        <v>31600</v>
      </c>
      <c r="U532" s="1378">
        <f t="shared" si="138"/>
        <v>0.55177230661777543</v>
      </c>
      <c r="W532" s="1217" t="s">
        <v>27</v>
      </c>
      <c r="Y532" s="1217" t="s">
        <v>5383</v>
      </c>
    </row>
    <row r="533" spans="1:34" ht="18" hidden="1">
      <c r="A533" s="1450">
        <v>44889</v>
      </c>
      <c r="B533" s="1217" t="s">
        <v>570</v>
      </c>
      <c r="C533" s="1217" t="s">
        <v>3446</v>
      </c>
      <c r="D533" s="1217" t="s">
        <v>1667</v>
      </c>
      <c r="E533" s="1217" t="s">
        <v>3523</v>
      </c>
      <c r="F533" s="1243"/>
      <c r="G533" s="1219">
        <v>20000</v>
      </c>
      <c r="H533" s="1449" t="s">
        <v>3063</v>
      </c>
      <c r="I533" s="1217" t="s">
        <v>3453</v>
      </c>
      <c r="J533" s="1238"/>
      <c r="K533" s="10" t="e">
        <f t="shared" ref="K533:K534" ca="1" si="143">_xludf.IFS(C533="成田机场",3000,C533="羽田机场",1200,D533="NearMe",1000,D533="VIP-limo",G533*0.12)</f>
        <v>#NAME?</v>
      </c>
      <c r="L533" s="10" t="e">
        <f t="shared" ref="L533:L534" ca="1" si="144">_xludf.IFS(C533="成田机场",4000,C533="羽田机场",1000,D533="VIP-limo",0)</f>
        <v>#NAME?</v>
      </c>
      <c r="M533" s="1239" t="e">
        <f ca="1">(8500-K533-L533)*0.7</f>
        <v>#NAME?</v>
      </c>
      <c r="N533" s="1239"/>
      <c r="O533" s="1237"/>
      <c r="P533" s="1239"/>
      <c r="Q533" s="1239"/>
      <c r="R533" s="1239"/>
      <c r="S533" s="1239"/>
      <c r="T533" s="1240" t="e">
        <f t="shared" ca="1" si="137"/>
        <v>#NAME?</v>
      </c>
      <c r="U533" s="1378" t="e">
        <f t="shared" ca="1" si="138"/>
        <v>#NAME?</v>
      </c>
      <c r="W533" s="1217" t="s">
        <v>55</v>
      </c>
      <c r="Y533" s="1217" t="s">
        <v>5384</v>
      </c>
    </row>
    <row r="534" spans="1:34" ht="18" hidden="1">
      <c r="A534" s="1450">
        <v>44891</v>
      </c>
      <c r="B534" s="1217" t="s">
        <v>1170</v>
      </c>
      <c r="C534" s="1217" t="s">
        <v>3456</v>
      </c>
      <c r="D534" s="1217" t="s">
        <v>3452</v>
      </c>
      <c r="E534" s="1217" t="s">
        <v>105</v>
      </c>
      <c r="F534" s="1217" t="s">
        <v>3457</v>
      </c>
      <c r="G534" s="1219">
        <v>15000</v>
      </c>
      <c r="H534" s="1449" t="s">
        <v>3063</v>
      </c>
      <c r="I534" s="1217" t="s">
        <v>3453</v>
      </c>
      <c r="J534" s="1238"/>
      <c r="K534" s="10" t="e">
        <f t="shared" ca="1" si="143"/>
        <v>#NAME?</v>
      </c>
      <c r="L534" s="10" t="e">
        <f t="shared" ca="1" si="144"/>
        <v>#NAME?</v>
      </c>
      <c r="M534" s="1239"/>
      <c r="N534" s="1239">
        <v>5000</v>
      </c>
      <c r="O534" s="1237"/>
      <c r="P534" s="1239"/>
      <c r="Q534" s="1239"/>
      <c r="R534" s="1239"/>
      <c r="S534" s="1239"/>
      <c r="T534" s="1240" t="e">
        <f t="shared" ca="1" si="137"/>
        <v>#NAME?</v>
      </c>
      <c r="U534" s="1378" t="e">
        <f t="shared" ca="1" si="138"/>
        <v>#NAME?</v>
      </c>
      <c r="W534" s="1217" t="s">
        <v>3508</v>
      </c>
      <c r="Y534" s="1217" t="s">
        <v>5385</v>
      </c>
    </row>
    <row r="535" spans="1:34" ht="18" hidden="1">
      <c r="A535" s="1461">
        <v>44889</v>
      </c>
      <c r="B535" s="1462" t="s">
        <v>1170</v>
      </c>
      <c r="C535" s="1462" t="s">
        <v>3456</v>
      </c>
      <c r="D535" s="1462" t="s">
        <v>3557</v>
      </c>
      <c r="E535" s="1462" t="s">
        <v>3498</v>
      </c>
      <c r="F535" s="1462" t="s">
        <v>3498</v>
      </c>
      <c r="G535" s="1463">
        <f>1100/0.0479</f>
        <v>22964.509394572025</v>
      </c>
      <c r="H535" s="1464" t="s">
        <v>3063</v>
      </c>
      <c r="I535" s="1462" t="s">
        <v>3450</v>
      </c>
      <c r="J535" s="1473"/>
      <c r="K535" s="1471">
        <v>0</v>
      </c>
      <c r="L535" s="1471">
        <v>0</v>
      </c>
      <c r="M535" s="1468">
        <v>0</v>
      </c>
      <c r="N535" s="1468"/>
      <c r="O535" s="1469"/>
      <c r="P535" s="1468"/>
      <c r="Q535" s="1468"/>
      <c r="R535" s="1468"/>
      <c r="S535" s="1468"/>
      <c r="T535" s="1468">
        <f t="shared" si="137"/>
        <v>22964.509394572025</v>
      </c>
      <c r="U535" s="1470">
        <f t="shared" si="138"/>
        <v>1</v>
      </c>
      <c r="V535" s="1471"/>
      <c r="W535" s="1462" t="s">
        <v>107</v>
      </c>
      <c r="X535" s="1471"/>
      <c r="Y535" s="1462" t="s">
        <v>5386</v>
      </c>
      <c r="Z535" s="1471"/>
      <c r="AA535" s="1471"/>
      <c r="AB535" s="1471"/>
      <c r="AC535" s="1471"/>
      <c r="AD535" s="1471"/>
      <c r="AE535" s="1471"/>
      <c r="AF535" s="1471"/>
      <c r="AG535" s="1471"/>
      <c r="AH535" s="1471"/>
    </row>
    <row r="536" spans="1:34" ht="18">
      <c r="A536" s="1450">
        <v>44890</v>
      </c>
      <c r="B536" s="1217" t="s">
        <v>1170</v>
      </c>
      <c r="C536" s="1217" t="s">
        <v>3456</v>
      </c>
      <c r="D536" s="1217" t="s">
        <v>3503</v>
      </c>
      <c r="E536" s="1217" t="s">
        <v>2285</v>
      </c>
      <c r="F536" s="1217" t="s">
        <v>3492</v>
      </c>
      <c r="G536" s="1219">
        <v>16000</v>
      </c>
      <c r="H536" s="1449" t="s">
        <v>3063</v>
      </c>
      <c r="I536" s="1217" t="s">
        <v>3453</v>
      </c>
      <c r="J536" s="1238"/>
      <c r="M536" s="1239">
        <f>(18000-K536-L536)*0.7</f>
        <v>12600</v>
      </c>
      <c r="N536" s="1239"/>
      <c r="O536" s="1237"/>
      <c r="P536" s="1239"/>
      <c r="Q536" s="1239"/>
      <c r="R536" s="1239"/>
      <c r="S536" s="1239"/>
      <c r="T536" s="1240">
        <f t="shared" si="137"/>
        <v>3400</v>
      </c>
      <c r="U536" s="1378">
        <f t="shared" si="138"/>
        <v>0.21249999999999999</v>
      </c>
      <c r="W536" s="1217" t="s">
        <v>1540</v>
      </c>
      <c r="Y536" s="1217" t="s">
        <v>5387</v>
      </c>
    </row>
    <row r="537" spans="1:34" ht="18">
      <c r="A537" s="1450">
        <v>44890</v>
      </c>
      <c r="B537" s="1217" t="s">
        <v>1170</v>
      </c>
      <c r="C537" s="1217" t="s">
        <v>3456</v>
      </c>
      <c r="D537" s="1217" t="s">
        <v>3503</v>
      </c>
      <c r="E537" s="1217" t="s">
        <v>8</v>
      </c>
      <c r="F537" s="1217" t="s">
        <v>3545</v>
      </c>
      <c r="G537" s="1219">
        <v>16000</v>
      </c>
      <c r="H537" s="1449" t="s">
        <v>3063</v>
      </c>
      <c r="I537" s="1217" t="s">
        <v>3453</v>
      </c>
      <c r="J537" s="1238"/>
      <c r="K537" s="10" t="e">
        <f t="shared" ref="K537:K543" ca="1" si="145">_xludf.IFS(C537="成田机场",3000,C537="羽田机场",1200,D537="NearMe",1000,D537="VIP-limo",G537*0.12)</f>
        <v>#NAME?</v>
      </c>
      <c r="L537" s="10" t="e">
        <f ca="1">_xludf.IFS(C537="成田机场",4000,C537="羽田机场",1000,D537="VIP-limo",0)</f>
        <v>#NAME?</v>
      </c>
      <c r="M537" s="1239"/>
      <c r="N537" s="1239">
        <v>5000</v>
      </c>
      <c r="O537" s="1237"/>
      <c r="P537" s="1239"/>
      <c r="Q537" s="1239"/>
      <c r="R537" s="1239"/>
      <c r="S537" s="1239"/>
      <c r="T537" s="1240" t="e">
        <f t="shared" ca="1" si="137"/>
        <v>#NAME?</v>
      </c>
      <c r="U537" s="1378" t="e">
        <f t="shared" ca="1" si="138"/>
        <v>#NAME?</v>
      </c>
      <c r="W537" s="1217" t="s">
        <v>1540</v>
      </c>
      <c r="Y537" s="1217" t="s">
        <v>5388</v>
      </c>
    </row>
    <row r="538" spans="1:34" ht="18" hidden="1">
      <c r="A538" s="1450">
        <v>44890</v>
      </c>
      <c r="B538" s="1217" t="s">
        <v>3473</v>
      </c>
      <c r="C538" s="1217"/>
      <c r="D538" s="1217" t="s">
        <v>3570</v>
      </c>
      <c r="E538" s="1217" t="s">
        <v>3079</v>
      </c>
      <c r="F538" s="1217" t="s">
        <v>3547</v>
      </c>
      <c r="G538" s="1219">
        <v>8500</v>
      </c>
      <c r="H538" s="1449" t="s">
        <v>3063</v>
      </c>
      <c r="I538" s="1217" t="s">
        <v>3453</v>
      </c>
      <c r="J538" s="1238"/>
      <c r="K538" s="10" t="e">
        <f t="shared" ca="1" si="145"/>
        <v>#NAME?</v>
      </c>
      <c r="M538" s="1239"/>
      <c r="N538" s="1239">
        <v>5300</v>
      </c>
      <c r="O538" s="1237"/>
      <c r="P538" s="1239"/>
      <c r="Q538" s="1239"/>
      <c r="R538" s="1239"/>
      <c r="S538" s="1239"/>
      <c r="T538" s="1240" t="e">
        <f t="shared" ca="1" si="137"/>
        <v>#NAME?</v>
      </c>
      <c r="U538" s="1378" t="e">
        <f t="shared" ca="1" si="138"/>
        <v>#NAME?</v>
      </c>
      <c r="W538" s="1217" t="s">
        <v>3572</v>
      </c>
      <c r="Y538" s="1217" t="s">
        <v>5389</v>
      </c>
    </row>
    <row r="539" spans="1:34" ht="18" hidden="1">
      <c r="A539" s="1450">
        <v>44890</v>
      </c>
      <c r="B539" s="1217" t="s">
        <v>1170</v>
      </c>
      <c r="C539" s="1217" t="s">
        <v>3456</v>
      </c>
      <c r="D539" s="1217" t="s">
        <v>3474</v>
      </c>
      <c r="E539" s="1217" t="s">
        <v>40</v>
      </c>
      <c r="F539" s="1217" t="s">
        <v>3524</v>
      </c>
      <c r="G539" s="1219">
        <v>17000</v>
      </c>
      <c r="H539" s="1449" t="s">
        <v>3063</v>
      </c>
      <c r="I539" s="1217" t="s">
        <v>3453</v>
      </c>
      <c r="J539" s="1238"/>
      <c r="K539" s="10" t="e">
        <f t="shared" ca="1" si="145"/>
        <v>#NAME?</v>
      </c>
      <c r="L539" s="10" t="e">
        <f t="shared" ref="L539:L542" ca="1" si="146">_xludf.IFS(C539="成田机场",4000,C539="羽田机场",1000,D539="VIP-limo",0)</f>
        <v>#NAME?</v>
      </c>
      <c r="M539" s="1239" t="e">
        <f ca="1">(15000-K539-L539)*0.7</f>
        <v>#NAME?</v>
      </c>
      <c r="N539" s="1239"/>
      <c r="O539" s="1237"/>
      <c r="P539" s="1239"/>
      <c r="Q539" s="1239"/>
      <c r="R539" s="1239"/>
      <c r="S539" s="1239"/>
      <c r="T539" s="1240" t="e">
        <f t="shared" ca="1" si="137"/>
        <v>#NAME?</v>
      </c>
      <c r="U539" s="1378" t="e">
        <f t="shared" ca="1" si="138"/>
        <v>#NAME?</v>
      </c>
      <c r="V539" s="1260"/>
      <c r="W539" s="1217" t="s">
        <v>27</v>
      </c>
      <c r="X539" s="1260"/>
      <c r="Y539" s="1217" t="s">
        <v>5390</v>
      </c>
      <c r="Z539" s="1260"/>
      <c r="AA539" s="1260"/>
      <c r="AB539" s="1260"/>
      <c r="AC539" s="1260"/>
      <c r="AD539" s="1260"/>
      <c r="AE539" s="1260"/>
      <c r="AF539" s="1260"/>
      <c r="AG539" s="1260"/>
      <c r="AH539" s="1260"/>
    </row>
    <row r="540" spans="1:34" ht="18" hidden="1">
      <c r="A540" s="1450">
        <v>44890</v>
      </c>
      <c r="B540" s="1217" t="s">
        <v>1906</v>
      </c>
      <c r="C540" s="1217"/>
      <c r="D540" s="1217" t="s">
        <v>3919</v>
      </c>
      <c r="E540" s="1217" t="s">
        <v>1798</v>
      </c>
      <c r="F540" s="1217" t="s">
        <v>3629</v>
      </c>
      <c r="G540" s="1219">
        <v>19200</v>
      </c>
      <c r="H540" s="1449" t="s">
        <v>3063</v>
      </c>
      <c r="I540" s="1217" t="s">
        <v>3453</v>
      </c>
      <c r="J540" s="1238"/>
      <c r="K540" s="10" t="e">
        <f t="shared" ca="1" si="145"/>
        <v>#NAME?</v>
      </c>
      <c r="L540" s="10" t="e">
        <f t="shared" ca="1" si="146"/>
        <v>#NAME?</v>
      </c>
      <c r="M540" s="1239" t="e">
        <f ca="1">(G540-K540-L540)*0.7</f>
        <v>#NAME?</v>
      </c>
      <c r="N540" s="1239"/>
      <c r="O540" s="1237"/>
      <c r="P540" s="1239"/>
      <c r="Q540" s="1239"/>
      <c r="R540" s="1239"/>
      <c r="S540" s="1239"/>
      <c r="T540" s="1240" t="e">
        <f t="shared" ca="1" si="137"/>
        <v>#NAME?</v>
      </c>
      <c r="U540" s="1378" t="e">
        <f t="shared" ca="1" si="138"/>
        <v>#NAME?</v>
      </c>
      <c r="W540" s="1217" t="s">
        <v>27</v>
      </c>
      <c r="Y540" s="1217" t="s">
        <v>5391</v>
      </c>
    </row>
    <row r="541" spans="1:34" ht="18" hidden="1">
      <c r="A541" s="1450">
        <v>44890</v>
      </c>
      <c r="B541" s="1217" t="s">
        <v>1906</v>
      </c>
      <c r="C541" s="1217"/>
      <c r="D541" s="1217" t="s">
        <v>3919</v>
      </c>
      <c r="E541" s="1217" t="s">
        <v>45</v>
      </c>
      <c r="F541" s="1217" t="s">
        <v>3466</v>
      </c>
      <c r="G541" s="1219">
        <v>40800</v>
      </c>
      <c r="H541" s="1449" t="s">
        <v>3063</v>
      </c>
      <c r="I541" s="1217" t="s">
        <v>3453</v>
      </c>
      <c r="J541" s="1238"/>
      <c r="K541" s="10" t="e">
        <f t="shared" ca="1" si="145"/>
        <v>#NAME?</v>
      </c>
      <c r="L541" s="10" t="e">
        <f t="shared" ca="1" si="146"/>
        <v>#NAME?</v>
      </c>
      <c r="M541" s="1239"/>
      <c r="N541" s="1239">
        <v>24700</v>
      </c>
      <c r="O541" s="1237"/>
      <c r="P541" s="1239"/>
      <c r="Q541" s="1239"/>
      <c r="R541" s="1239"/>
      <c r="S541" s="1239"/>
      <c r="T541" s="1240" t="e">
        <f t="shared" ca="1" si="137"/>
        <v>#NAME?</v>
      </c>
      <c r="U541" s="1378" t="e">
        <f t="shared" ca="1" si="138"/>
        <v>#NAME?</v>
      </c>
      <c r="W541" s="1217" t="s">
        <v>27</v>
      </c>
      <c r="Y541" s="1217" t="s">
        <v>5392</v>
      </c>
    </row>
    <row r="542" spans="1:34" ht="18" hidden="1">
      <c r="A542" s="1450">
        <v>44890</v>
      </c>
      <c r="B542" s="1217" t="s">
        <v>1170</v>
      </c>
      <c r="C542" s="1217" t="s">
        <v>3456</v>
      </c>
      <c r="D542" s="1217" t="s">
        <v>4214</v>
      </c>
      <c r="E542" s="1217" t="s">
        <v>55</v>
      </c>
      <c r="F542" s="1217" t="s">
        <v>3545</v>
      </c>
      <c r="G542" s="1219">
        <v>17000</v>
      </c>
      <c r="H542" s="1449" t="s">
        <v>3063</v>
      </c>
      <c r="I542" s="1217" t="s">
        <v>3453</v>
      </c>
      <c r="J542" s="1238"/>
      <c r="K542" s="10" t="e">
        <f t="shared" ca="1" si="145"/>
        <v>#NAME?</v>
      </c>
      <c r="L542" s="10" t="e">
        <f t="shared" ca="1" si="146"/>
        <v>#NAME?</v>
      </c>
      <c r="M542" s="1239"/>
      <c r="N542" s="1239">
        <v>4000</v>
      </c>
      <c r="O542" s="1237"/>
      <c r="P542" s="1239"/>
      <c r="Q542" s="1239"/>
      <c r="R542" s="1239"/>
      <c r="S542" s="1239"/>
      <c r="T542" s="1240" t="e">
        <f t="shared" ca="1" si="137"/>
        <v>#NAME?</v>
      </c>
      <c r="U542" s="1378" t="e">
        <f t="shared" ca="1" si="138"/>
        <v>#NAME?</v>
      </c>
      <c r="W542" s="1217" t="s">
        <v>34</v>
      </c>
      <c r="Y542" s="1217" t="s">
        <v>5393</v>
      </c>
    </row>
    <row r="543" spans="1:34" ht="18" hidden="1">
      <c r="A543" s="1450">
        <v>44890</v>
      </c>
      <c r="B543" s="1217" t="s">
        <v>3473</v>
      </c>
      <c r="C543" s="1217"/>
      <c r="D543" s="1217" t="s">
        <v>3570</v>
      </c>
      <c r="E543" s="1217" t="s">
        <v>3079</v>
      </c>
      <c r="F543" s="1243"/>
      <c r="G543" s="1219">
        <v>8500</v>
      </c>
      <c r="H543" s="1449" t="s">
        <v>3063</v>
      </c>
      <c r="I543" s="1217" t="s">
        <v>3453</v>
      </c>
      <c r="J543" s="1238"/>
      <c r="K543" s="10" t="e">
        <f t="shared" ca="1" si="145"/>
        <v>#NAME?</v>
      </c>
      <c r="M543" s="1239"/>
      <c r="N543" s="1239">
        <v>4300</v>
      </c>
      <c r="O543" s="1237"/>
      <c r="P543" s="1239"/>
      <c r="Q543" s="1239"/>
      <c r="R543" s="1239"/>
      <c r="S543" s="1239"/>
      <c r="T543" s="1240" t="e">
        <f t="shared" ca="1" si="137"/>
        <v>#NAME?</v>
      </c>
      <c r="U543" s="1378" t="e">
        <f t="shared" ca="1" si="138"/>
        <v>#NAME?</v>
      </c>
      <c r="W543" s="1217" t="s">
        <v>3572</v>
      </c>
      <c r="Y543" s="1217" t="s">
        <v>5394</v>
      </c>
    </row>
    <row r="544" spans="1:34" ht="18" hidden="1">
      <c r="A544" s="1450">
        <v>44891</v>
      </c>
      <c r="B544" s="1217" t="s">
        <v>1906</v>
      </c>
      <c r="C544" s="1217"/>
      <c r="D544" s="1217" t="s">
        <v>3452</v>
      </c>
      <c r="E544" s="1217" t="s">
        <v>86</v>
      </c>
      <c r="F544" s="1217" t="s">
        <v>3545</v>
      </c>
      <c r="G544" s="1219">
        <v>50000</v>
      </c>
      <c r="H544" s="1449" t="s">
        <v>3063</v>
      </c>
      <c r="I544" s="1217" t="s">
        <v>3453</v>
      </c>
      <c r="J544" s="1238"/>
      <c r="K544" s="10">
        <v>4000</v>
      </c>
      <c r="L544" s="10">
        <v>4180</v>
      </c>
      <c r="M544" s="1239"/>
      <c r="N544" s="1239">
        <v>15000</v>
      </c>
      <c r="O544" s="1237"/>
      <c r="P544" s="1239"/>
      <c r="Q544" s="1239"/>
      <c r="R544" s="1239"/>
      <c r="S544" s="1239"/>
      <c r="T544" s="1240">
        <f t="shared" si="137"/>
        <v>26820</v>
      </c>
      <c r="U544" s="1378">
        <f t="shared" si="138"/>
        <v>0.53639999999999999</v>
      </c>
      <c r="W544" s="1217" t="s">
        <v>3508</v>
      </c>
      <c r="Y544" s="1217" t="s">
        <v>5395</v>
      </c>
    </row>
    <row r="545" spans="1:34" ht="18" hidden="1">
      <c r="A545" s="1450">
        <v>44890</v>
      </c>
      <c r="B545" s="1217" t="s">
        <v>3473</v>
      </c>
      <c r="C545" s="1217"/>
      <c r="D545" s="1217" t="s">
        <v>3570</v>
      </c>
      <c r="E545" s="1217" t="s">
        <v>52</v>
      </c>
      <c r="F545" s="1217" t="s">
        <v>3592</v>
      </c>
      <c r="G545" s="1219">
        <v>11000</v>
      </c>
      <c r="H545" s="1449" t="s">
        <v>3063</v>
      </c>
      <c r="I545" s="1217" t="s">
        <v>3453</v>
      </c>
      <c r="J545" s="1238"/>
      <c r="K545" s="10" t="e">
        <f t="shared" ref="K545:K546" ca="1" si="147">_xludf.IFS(C545="成田机场",3000,C545="羽田机场",1200,D545="NearMe",1000,D545="VIP-limo",G545*0.12)</f>
        <v>#NAME?</v>
      </c>
      <c r="M545" s="1239"/>
      <c r="N545" s="1239">
        <v>5300</v>
      </c>
      <c r="O545" s="1237"/>
      <c r="P545" s="1239"/>
      <c r="Q545" s="1239"/>
      <c r="R545" s="1239"/>
      <c r="S545" s="1239"/>
      <c r="T545" s="1240" t="e">
        <f t="shared" ca="1" si="137"/>
        <v>#NAME?</v>
      </c>
      <c r="U545" s="1378" t="e">
        <f t="shared" ca="1" si="138"/>
        <v>#NAME?</v>
      </c>
      <c r="W545" s="1217" t="s">
        <v>3572</v>
      </c>
      <c r="Y545" s="1217" t="s">
        <v>5396</v>
      </c>
    </row>
    <row r="546" spans="1:34" ht="18" hidden="1">
      <c r="A546" s="1450">
        <v>44890</v>
      </c>
      <c r="B546" s="1217" t="s">
        <v>3473</v>
      </c>
      <c r="C546" s="1217"/>
      <c r="D546" s="1217" t="s">
        <v>3570</v>
      </c>
      <c r="E546" s="1217" t="s">
        <v>52</v>
      </c>
      <c r="F546" s="1243"/>
      <c r="G546" s="1219">
        <v>11000</v>
      </c>
      <c r="H546" s="1449" t="s">
        <v>3063</v>
      </c>
      <c r="I546" s="1217" t="s">
        <v>3453</v>
      </c>
      <c r="J546" s="1238"/>
      <c r="K546" s="10" t="e">
        <f t="shared" ca="1" si="147"/>
        <v>#NAME?</v>
      </c>
      <c r="M546" s="1239"/>
      <c r="N546" s="1239">
        <v>5300</v>
      </c>
      <c r="O546" s="1237"/>
      <c r="P546" s="1239"/>
      <c r="Q546" s="1239"/>
      <c r="R546" s="1239"/>
      <c r="S546" s="1239"/>
      <c r="T546" s="1240" t="e">
        <f t="shared" ca="1" si="137"/>
        <v>#NAME?</v>
      </c>
      <c r="U546" s="1378" t="e">
        <f t="shared" ca="1" si="138"/>
        <v>#NAME?</v>
      </c>
      <c r="W546" s="1217" t="s">
        <v>3572</v>
      </c>
      <c r="Y546" s="1217" t="s">
        <v>5397</v>
      </c>
    </row>
    <row r="547" spans="1:34" ht="18" hidden="1">
      <c r="A547" s="1450">
        <v>44890</v>
      </c>
      <c r="B547" s="1217" t="s">
        <v>3473</v>
      </c>
      <c r="C547" s="1217"/>
      <c r="D547" s="1217" t="s">
        <v>3807</v>
      </c>
      <c r="E547" s="1217" t="s">
        <v>2285</v>
      </c>
      <c r="F547" s="1217" t="s">
        <v>3492</v>
      </c>
      <c r="G547" s="1219">
        <v>7650</v>
      </c>
      <c r="H547" s="1449" t="s">
        <v>3050</v>
      </c>
      <c r="I547" s="1217" t="s">
        <v>3453</v>
      </c>
      <c r="J547" s="1238"/>
      <c r="M547" s="1239">
        <f>(6200-K547-L547)*0.7</f>
        <v>4340</v>
      </c>
      <c r="N547" s="1239"/>
      <c r="O547" s="1237"/>
      <c r="P547" s="1239"/>
      <c r="Q547" s="1239"/>
      <c r="R547" s="1239"/>
      <c r="S547" s="1239"/>
      <c r="T547" s="1240">
        <f t="shared" si="137"/>
        <v>3310</v>
      </c>
      <c r="U547" s="1378">
        <f t="shared" si="138"/>
        <v>0.43267973856209152</v>
      </c>
      <c r="W547" s="1217" t="s">
        <v>105</v>
      </c>
      <c r="Y547" s="1217" t="s">
        <v>5398</v>
      </c>
    </row>
    <row r="548" spans="1:34" ht="18" hidden="1">
      <c r="A548" s="1450">
        <v>44893</v>
      </c>
      <c r="B548" s="1217" t="s">
        <v>570</v>
      </c>
      <c r="C548" s="1217" t="s">
        <v>3446</v>
      </c>
      <c r="D548" s="1217" t="s">
        <v>3452</v>
      </c>
      <c r="E548" s="1217" t="s">
        <v>34</v>
      </c>
      <c r="F548" s="1217" t="s">
        <v>3657</v>
      </c>
      <c r="G548" s="1219">
        <v>12000</v>
      </c>
      <c r="H548" s="1449" t="s">
        <v>3063</v>
      </c>
      <c r="I548" s="1217" t="s">
        <v>3453</v>
      </c>
      <c r="J548" s="1238"/>
      <c r="K548" s="10" t="e">
        <f ca="1">_xludf.IFS(C548="成田机场",3000,C548="羽田机场",1200,D548="NearMe",1000,D548="VIP-limo",G548*0.12)</f>
        <v>#NAME?</v>
      </c>
      <c r="L548" s="10" t="e">
        <f ca="1">_xludf.IFS(C548="成田机场",4000,C548="羽田机场",1000,D548="VIP-limo",0)</f>
        <v>#NAME?</v>
      </c>
      <c r="M548" s="1239" t="e">
        <f ca="1">(9550-K548-L548)*0.7</f>
        <v>#NAME?</v>
      </c>
      <c r="N548" s="1239"/>
      <c r="O548" s="1237"/>
      <c r="P548" s="1239"/>
      <c r="Q548" s="1239"/>
      <c r="R548" s="1239"/>
      <c r="S548" s="1239"/>
      <c r="T548" s="1240" t="e">
        <f t="shared" ca="1" si="137"/>
        <v>#NAME?</v>
      </c>
      <c r="U548" s="1378" t="e">
        <f t="shared" ca="1" si="138"/>
        <v>#NAME?</v>
      </c>
      <c r="W548" s="1217" t="s">
        <v>3508</v>
      </c>
      <c r="Y548" s="1217" t="s">
        <v>5399</v>
      </c>
    </row>
    <row r="549" spans="1:34" ht="18" hidden="1">
      <c r="A549" s="1450">
        <v>44890</v>
      </c>
      <c r="B549" s="1217" t="s">
        <v>1215</v>
      </c>
      <c r="C549" s="1217"/>
      <c r="D549" s="1217" t="s">
        <v>3474</v>
      </c>
      <c r="E549" s="1217" t="s">
        <v>3079</v>
      </c>
      <c r="F549" s="1217" t="s">
        <v>3547</v>
      </c>
      <c r="G549" s="1219">
        <v>25000</v>
      </c>
      <c r="H549" s="1449" t="s">
        <v>3050</v>
      </c>
      <c r="I549" s="1217" t="s">
        <v>3453</v>
      </c>
      <c r="J549" s="1238"/>
      <c r="K549" s="10">
        <v>3000</v>
      </c>
      <c r="M549" s="1239"/>
      <c r="N549" s="1239">
        <v>10000</v>
      </c>
      <c r="O549" s="1237"/>
      <c r="P549" s="1239"/>
      <c r="Q549" s="1239"/>
      <c r="R549" s="1239"/>
      <c r="S549" s="1239"/>
      <c r="T549" s="1240">
        <f t="shared" si="137"/>
        <v>12000</v>
      </c>
      <c r="U549" s="1378">
        <f t="shared" si="138"/>
        <v>0.48</v>
      </c>
      <c r="W549" s="1217" t="s">
        <v>27</v>
      </c>
      <c r="Y549" s="1217" t="s">
        <v>5400</v>
      </c>
    </row>
    <row r="550" spans="1:34" ht="18" hidden="1">
      <c r="A550" s="1450">
        <v>44890</v>
      </c>
      <c r="B550" s="1217" t="s">
        <v>3473</v>
      </c>
      <c r="C550" s="1217"/>
      <c r="D550" s="1217" t="s">
        <v>3570</v>
      </c>
      <c r="E550" s="1217" t="s">
        <v>55</v>
      </c>
      <c r="F550" s="1217" t="s">
        <v>3512</v>
      </c>
      <c r="G550" s="1219">
        <v>11000</v>
      </c>
      <c r="H550" s="1449" t="s">
        <v>3063</v>
      </c>
      <c r="I550" s="1217" t="s">
        <v>3453</v>
      </c>
      <c r="J550" s="1238"/>
      <c r="K550" s="10" t="e">
        <f t="shared" ref="K550:K551" ca="1" si="148">_xludf.IFS(C550="成田机场",3000,C550="羽田机场",1200,D550="NearMe",1000,D550="VIP-limo",G550*0.12)</f>
        <v>#NAME?</v>
      </c>
      <c r="M550" s="1239"/>
      <c r="N550" s="1239">
        <v>4300</v>
      </c>
      <c r="O550" s="1237"/>
      <c r="P550" s="1239"/>
      <c r="Q550" s="1239"/>
      <c r="R550" s="1239"/>
      <c r="S550" s="1239"/>
      <c r="T550" s="1240" t="e">
        <f t="shared" ca="1" si="137"/>
        <v>#NAME?</v>
      </c>
      <c r="U550" s="1378" t="e">
        <f t="shared" ca="1" si="138"/>
        <v>#NAME?</v>
      </c>
      <c r="W550" s="1217" t="s">
        <v>3572</v>
      </c>
      <c r="Y550" s="1217" t="s">
        <v>5401</v>
      </c>
    </row>
    <row r="551" spans="1:34" ht="18" hidden="1">
      <c r="A551" s="1450">
        <v>44890</v>
      </c>
      <c r="B551" s="1217" t="s">
        <v>3473</v>
      </c>
      <c r="C551" s="1217"/>
      <c r="D551" s="1217" t="s">
        <v>3570</v>
      </c>
      <c r="E551" s="1217" t="s">
        <v>55</v>
      </c>
      <c r="F551" s="1217" t="s">
        <v>3512</v>
      </c>
      <c r="G551" s="1219">
        <v>11000</v>
      </c>
      <c r="H551" s="1449" t="s">
        <v>3063</v>
      </c>
      <c r="I551" s="1217" t="s">
        <v>3453</v>
      </c>
      <c r="J551" s="1238"/>
      <c r="K551" s="10" t="e">
        <f t="shared" ca="1" si="148"/>
        <v>#NAME?</v>
      </c>
      <c r="M551" s="1239"/>
      <c r="N551" s="1239">
        <v>4300</v>
      </c>
      <c r="O551" s="1237"/>
      <c r="P551" s="1239"/>
      <c r="Q551" s="1239"/>
      <c r="R551" s="1239"/>
      <c r="S551" s="1239"/>
      <c r="T551" s="1240" t="e">
        <f t="shared" ca="1" si="137"/>
        <v>#NAME?</v>
      </c>
      <c r="U551" s="1378" t="e">
        <f t="shared" ca="1" si="138"/>
        <v>#NAME?</v>
      </c>
      <c r="W551" s="1217" t="s">
        <v>3572</v>
      </c>
      <c r="Y551" s="1217" t="s">
        <v>5402</v>
      </c>
    </row>
    <row r="552" spans="1:34" ht="18" hidden="1">
      <c r="A552" s="1450">
        <v>44890</v>
      </c>
      <c r="B552" s="1217" t="s">
        <v>1906</v>
      </c>
      <c r="C552" s="1217"/>
      <c r="D552" s="1217" t="s">
        <v>3461</v>
      </c>
      <c r="E552" s="1217" t="s">
        <v>3910</v>
      </c>
      <c r="F552" s="1217" t="s">
        <v>3636</v>
      </c>
      <c r="G552" s="1219">
        <v>263000</v>
      </c>
      <c r="H552" s="1449" t="s">
        <v>3050</v>
      </c>
      <c r="I552" s="1217" t="s">
        <v>3453</v>
      </c>
      <c r="J552" s="1238"/>
      <c r="K552" s="10">
        <v>24000</v>
      </c>
      <c r="M552" s="1239"/>
      <c r="N552" s="1239">
        <v>97000</v>
      </c>
      <c r="O552" s="1237"/>
      <c r="P552" s="1239"/>
      <c r="Q552" s="1239"/>
      <c r="R552" s="1239"/>
      <c r="S552" s="1239"/>
      <c r="T552" s="1240">
        <f t="shared" si="137"/>
        <v>142000</v>
      </c>
      <c r="U552" s="1378">
        <f t="shared" si="138"/>
        <v>0.53992395437262353</v>
      </c>
      <c r="W552" s="1217" t="s">
        <v>2366</v>
      </c>
      <c r="Y552" s="1217" t="s">
        <v>5403</v>
      </c>
    </row>
    <row r="553" spans="1:34" ht="18">
      <c r="A553" s="1450">
        <v>44890</v>
      </c>
      <c r="B553" s="1217" t="s">
        <v>570</v>
      </c>
      <c r="C553" s="1217" t="s">
        <v>3446</v>
      </c>
      <c r="D553" s="1217" t="s">
        <v>3503</v>
      </c>
      <c r="E553" s="1217" t="s">
        <v>55</v>
      </c>
      <c r="F553" s="1217" t="s">
        <v>3512</v>
      </c>
      <c r="G553" s="1219">
        <v>13350</v>
      </c>
      <c r="H553" s="1449" t="s">
        <v>3063</v>
      </c>
      <c r="I553" s="1217" t="s">
        <v>3453</v>
      </c>
      <c r="J553" s="1238"/>
      <c r="K553" s="10" t="e">
        <f ca="1">_xludf.IFS(C553="成田机场",3000,C553="羽田机场",1200,D553="NearMe",1000,D553="VIP-limo",G553*0.12)</f>
        <v>#NAME?</v>
      </c>
      <c r="L553" s="10" t="e">
        <f ca="1">_xludf.IFS(C553="成田机场",4000,C553="羽田机场",1000,D553="VIP-limo",0)</f>
        <v>#NAME?</v>
      </c>
      <c r="M553" s="1239"/>
      <c r="N553" s="1239">
        <v>4000</v>
      </c>
      <c r="O553" s="1237"/>
      <c r="P553" s="1239"/>
      <c r="Q553" s="1239"/>
      <c r="R553" s="1239"/>
      <c r="S553" s="1239"/>
      <c r="T553" s="1240" t="e">
        <f t="shared" ca="1" si="137"/>
        <v>#NAME?</v>
      </c>
      <c r="U553" s="1378" t="e">
        <f t="shared" ca="1" si="138"/>
        <v>#NAME?</v>
      </c>
      <c r="W553" s="1217" t="s">
        <v>1540</v>
      </c>
      <c r="Y553" s="1217" t="s">
        <v>5404</v>
      </c>
    </row>
    <row r="554" spans="1:34" ht="18" hidden="1">
      <c r="A554" s="1450">
        <v>44890</v>
      </c>
      <c r="B554" s="1217" t="s">
        <v>3473</v>
      </c>
      <c r="C554" s="1217"/>
      <c r="D554" s="1217" t="s">
        <v>3807</v>
      </c>
      <c r="E554" s="1217" t="s">
        <v>52</v>
      </c>
      <c r="F554" s="1217" t="s">
        <v>3592</v>
      </c>
      <c r="G554" s="1219">
        <v>16150</v>
      </c>
      <c r="H554" s="1449" t="s">
        <v>3063</v>
      </c>
      <c r="I554" s="1217" t="s">
        <v>3453</v>
      </c>
      <c r="J554" s="666">
        <v>1615</v>
      </c>
      <c r="K554" s="10">
        <v>2000</v>
      </c>
      <c r="M554" s="1239"/>
      <c r="N554" s="1239">
        <v>3000</v>
      </c>
      <c r="O554" s="1237"/>
      <c r="P554" s="1239"/>
      <c r="Q554" s="1239"/>
      <c r="R554" s="1239"/>
      <c r="S554" s="1239"/>
      <c r="T554" s="1240">
        <f t="shared" si="137"/>
        <v>9535</v>
      </c>
      <c r="U554" s="1378">
        <f t="shared" si="138"/>
        <v>0.59040247678018576</v>
      </c>
      <c r="W554" s="1217" t="s">
        <v>105</v>
      </c>
      <c r="Y554" s="1217" t="s">
        <v>5405</v>
      </c>
    </row>
    <row r="555" spans="1:34" ht="18" hidden="1">
      <c r="A555" s="1450">
        <v>44890</v>
      </c>
      <c r="B555" s="1217" t="s">
        <v>1170</v>
      </c>
      <c r="C555" s="1217" t="s">
        <v>3446</v>
      </c>
      <c r="D555" s="1217" t="s">
        <v>3521</v>
      </c>
      <c r="E555" s="1217" t="s">
        <v>55</v>
      </c>
      <c r="F555" s="1217" t="s">
        <v>3512</v>
      </c>
      <c r="G555" s="1219">
        <v>13000</v>
      </c>
      <c r="H555" s="1449" t="s">
        <v>3063</v>
      </c>
      <c r="I555" s="1217" t="s">
        <v>3453</v>
      </c>
      <c r="J555" s="1238"/>
      <c r="K555" s="10" t="e">
        <f ca="1">_xludf.IFS(C555="成田机场",3000,C555="羽田机场",1200,D555="NearMe",1000,D555="VIP-limo",G555*0.12)</f>
        <v>#NAME?</v>
      </c>
      <c r="L555" s="10" t="e">
        <f ca="1">_xludf.IFS(C555="成田机场",4000,C555="羽田机场",1000,D555="VIP-limo",0)</f>
        <v>#NAME?</v>
      </c>
      <c r="M555" s="1239"/>
      <c r="N555" s="1239">
        <v>3000</v>
      </c>
      <c r="O555" s="1237"/>
      <c r="P555" s="1239"/>
      <c r="Q555" s="1239"/>
      <c r="R555" s="1239"/>
      <c r="S555" s="1239"/>
      <c r="T555" s="1240" t="e">
        <f t="shared" ca="1" si="137"/>
        <v>#NAME?</v>
      </c>
      <c r="U555" s="1378" t="e">
        <f t="shared" ca="1" si="138"/>
        <v>#NAME?</v>
      </c>
      <c r="W555" s="1217" t="s">
        <v>107</v>
      </c>
      <c r="Y555" s="1217" t="s">
        <v>5406</v>
      </c>
    </row>
    <row r="556" spans="1:34" ht="18" hidden="1">
      <c r="A556" s="1474">
        <v>44890</v>
      </c>
      <c r="B556" s="1475" t="s">
        <v>1906</v>
      </c>
      <c r="C556" s="1475"/>
      <c r="D556" s="1475" t="s">
        <v>5407</v>
      </c>
      <c r="E556" s="1475" t="s">
        <v>105</v>
      </c>
      <c r="F556" s="1475" t="s">
        <v>3547</v>
      </c>
      <c r="G556" s="1476">
        <v>270000</v>
      </c>
      <c r="H556" s="1477" t="s">
        <v>3063</v>
      </c>
      <c r="I556" s="1475" t="s">
        <v>3453</v>
      </c>
      <c r="J556" s="1478">
        <v>27000</v>
      </c>
      <c r="K556" s="34">
        <v>10000</v>
      </c>
      <c r="L556" s="34"/>
      <c r="M556" s="1479"/>
      <c r="N556" s="1479">
        <v>107300</v>
      </c>
      <c r="O556" s="1480"/>
      <c r="P556" s="1479">
        <v>1200</v>
      </c>
      <c r="Q556" s="1479"/>
      <c r="R556" s="1479"/>
      <c r="S556" s="1479"/>
      <c r="T556" s="1481">
        <f t="shared" si="137"/>
        <v>124500</v>
      </c>
      <c r="U556" s="1482">
        <f t="shared" si="138"/>
        <v>0.46111111111111114</v>
      </c>
      <c r="V556" s="34"/>
      <c r="W556" s="1475" t="s">
        <v>108</v>
      </c>
      <c r="X556" s="34"/>
      <c r="Y556" s="1475" t="s">
        <v>5408</v>
      </c>
      <c r="Z556" s="34"/>
      <c r="AA556" s="34"/>
      <c r="AB556" s="34"/>
      <c r="AC556" s="34"/>
      <c r="AD556" s="34"/>
      <c r="AE556" s="34"/>
      <c r="AF556" s="34"/>
      <c r="AG556" s="34"/>
      <c r="AH556" s="34"/>
    </row>
    <row r="557" spans="1:34" ht="18" hidden="1">
      <c r="A557" s="1474">
        <v>44890</v>
      </c>
      <c r="B557" s="1475" t="s">
        <v>1906</v>
      </c>
      <c r="C557" s="1475"/>
      <c r="D557" s="1475" t="s">
        <v>5407</v>
      </c>
      <c r="E557" s="1475" t="s">
        <v>34</v>
      </c>
      <c r="F557" s="1475" t="s">
        <v>3505</v>
      </c>
      <c r="G557" s="1476">
        <v>270000</v>
      </c>
      <c r="H557" s="1477" t="s">
        <v>3063</v>
      </c>
      <c r="I557" s="1475" t="s">
        <v>3453</v>
      </c>
      <c r="J557" s="1478">
        <v>27000</v>
      </c>
      <c r="K557" s="34">
        <v>10000</v>
      </c>
      <c r="L557" s="34"/>
      <c r="M557" s="1479"/>
      <c r="N557" s="1479">
        <v>60000</v>
      </c>
      <c r="O557" s="1480"/>
      <c r="P557" s="1479">
        <v>1996</v>
      </c>
      <c r="Q557" s="1479"/>
      <c r="R557" s="1479"/>
      <c r="S557" s="1479"/>
      <c r="T557" s="1481">
        <f t="shared" si="137"/>
        <v>171004</v>
      </c>
      <c r="U557" s="1482">
        <f t="shared" si="138"/>
        <v>0.6333481481481481</v>
      </c>
      <c r="V557" s="34"/>
      <c r="W557" s="1475" t="s">
        <v>108</v>
      </c>
      <c r="X557" s="34"/>
      <c r="Y557" s="1475" t="s">
        <v>5409</v>
      </c>
      <c r="Z557" s="34"/>
      <c r="AA557" s="34"/>
      <c r="AB557" s="34"/>
      <c r="AC557" s="34"/>
      <c r="AD557" s="34"/>
      <c r="AE557" s="34"/>
      <c r="AF557" s="34"/>
      <c r="AG557" s="34"/>
      <c r="AH557" s="34"/>
    </row>
    <row r="558" spans="1:34" ht="18" hidden="1">
      <c r="A558" s="1474">
        <v>44890</v>
      </c>
      <c r="B558" s="1475" t="s">
        <v>1906</v>
      </c>
      <c r="C558" s="1475"/>
      <c r="D558" s="1475" t="s">
        <v>5407</v>
      </c>
      <c r="E558" s="1475" t="s">
        <v>49</v>
      </c>
      <c r="F558" s="1475" t="s">
        <v>3463</v>
      </c>
      <c r="G558" s="1476">
        <v>270000</v>
      </c>
      <c r="H558" s="1477" t="s">
        <v>3063</v>
      </c>
      <c r="I558" s="1475" t="s">
        <v>3453</v>
      </c>
      <c r="J558" s="1478">
        <v>27000</v>
      </c>
      <c r="K558" s="34">
        <v>10000</v>
      </c>
      <c r="L558" s="34"/>
      <c r="M558" s="1479"/>
      <c r="N558" s="1479">
        <v>12000</v>
      </c>
      <c r="O558" s="1480"/>
      <c r="P558" s="1479">
        <v>360</v>
      </c>
      <c r="Q558" s="1479"/>
      <c r="R558" s="1479"/>
      <c r="S558" s="1479"/>
      <c r="T558" s="1481">
        <f t="shared" si="137"/>
        <v>220640</v>
      </c>
      <c r="U558" s="1482">
        <f t="shared" si="138"/>
        <v>0.81718518518518524</v>
      </c>
      <c r="V558" s="34"/>
      <c r="W558" s="1475" t="s">
        <v>108</v>
      </c>
      <c r="X558" s="34"/>
      <c r="Y558" s="1475" t="s">
        <v>5410</v>
      </c>
      <c r="Z558" s="34"/>
      <c r="AA558" s="34"/>
      <c r="AB558" s="34"/>
      <c r="AC558" s="34"/>
      <c r="AD558" s="34"/>
      <c r="AE558" s="34"/>
      <c r="AF558" s="34"/>
      <c r="AG558" s="34"/>
      <c r="AH558" s="34"/>
    </row>
    <row r="559" spans="1:34" ht="18" hidden="1">
      <c r="A559" s="1483">
        <v>44890</v>
      </c>
      <c r="B559" s="1484" t="s">
        <v>1906</v>
      </c>
      <c r="C559" s="1484"/>
      <c r="D559" s="1484" t="s">
        <v>5407</v>
      </c>
      <c r="E559" s="1484" t="s">
        <v>94</v>
      </c>
      <c r="F559" s="1484" t="s">
        <v>3714</v>
      </c>
      <c r="G559" s="1485">
        <v>270000</v>
      </c>
      <c r="H559" s="1486" t="s">
        <v>3063</v>
      </c>
      <c r="I559" s="1484" t="s">
        <v>3453</v>
      </c>
      <c r="J559" s="1487">
        <v>27000</v>
      </c>
      <c r="K559" s="1488">
        <v>10000</v>
      </c>
      <c r="L559" s="1488"/>
      <c r="M559" s="1489"/>
      <c r="N559" s="1489"/>
      <c r="O559" s="1490"/>
      <c r="P559" s="1489">
        <v>650</v>
      </c>
      <c r="Q559" s="1489"/>
      <c r="R559" s="1489"/>
      <c r="S559" s="1489"/>
      <c r="T559" s="1489">
        <f t="shared" si="137"/>
        <v>232350</v>
      </c>
      <c r="U559" s="1491">
        <f t="shared" si="138"/>
        <v>0.86055555555555552</v>
      </c>
      <c r="V559" s="1488"/>
      <c r="W559" s="1484" t="s">
        <v>108</v>
      </c>
      <c r="X559" s="1488"/>
      <c r="Y559" s="1484" t="s">
        <v>5411</v>
      </c>
      <c r="Z559" s="1488"/>
      <c r="AA559" s="1488"/>
      <c r="AB559" s="1488"/>
      <c r="AC559" s="1488"/>
      <c r="AD559" s="1488"/>
      <c r="AE559" s="1488"/>
      <c r="AF559" s="1488"/>
      <c r="AG559" s="1488"/>
      <c r="AH559" s="1488"/>
    </row>
    <row r="560" spans="1:34" ht="18" hidden="1">
      <c r="A560" s="1483">
        <v>44890</v>
      </c>
      <c r="B560" s="1484" t="s">
        <v>1906</v>
      </c>
      <c r="C560" s="1484"/>
      <c r="D560" s="1484" t="s">
        <v>5407</v>
      </c>
      <c r="E560" s="1484" t="s">
        <v>92</v>
      </c>
      <c r="F560" s="1484" t="s">
        <v>3571</v>
      </c>
      <c r="G560" s="1485">
        <v>270000</v>
      </c>
      <c r="H560" s="1486" t="s">
        <v>3063</v>
      </c>
      <c r="I560" s="1484" t="s">
        <v>3453</v>
      </c>
      <c r="J560" s="1487">
        <v>27000</v>
      </c>
      <c r="K560" s="1488">
        <v>10000</v>
      </c>
      <c r="L560" s="1488"/>
      <c r="M560" s="1489"/>
      <c r="N560" s="1489"/>
      <c r="O560" s="1490"/>
      <c r="P560" s="1489">
        <v>3900</v>
      </c>
      <c r="Q560" s="1489"/>
      <c r="R560" s="1489"/>
      <c r="S560" s="1489"/>
      <c r="T560" s="1489">
        <f t="shared" si="137"/>
        <v>229100</v>
      </c>
      <c r="U560" s="1491">
        <f t="shared" si="138"/>
        <v>0.84851851851851856</v>
      </c>
      <c r="V560" s="1492"/>
      <c r="W560" s="1484" t="s">
        <v>108</v>
      </c>
      <c r="X560" s="1492"/>
      <c r="Y560" s="1484" t="s">
        <v>5412</v>
      </c>
      <c r="Z560" s="1492"/>
      <c r="AA560" s="1492"/>
      <c r="AB560" s="1492"/>
      <c r="AC560" s="1492"/>
      <c r="AD560" s="1492"/>
      <c r="AE560" s="1492"/>
      <c r="AF560" s="1492"/>
      <c r="AG560" s="1492"/>
      <c r="AH560" s="1492"/>
    </row>
    <row r="561" spans="1:34" ht="18" hidden="1">
      <c r="A561" s="1493">
        <v>44890</v>
      </c>
      <c r="B561" s="1494" t="s">
        <v>1906</v>
      </c>
      <c r="C561" s="1494"/>
      <c r="D561" s="1494" t="s">
        <v>5407</v>
      </c>
      <c r="E561" s="1494" t="s">
        <v>60</v>
      </c>
      <c r="F561" s="1494" t="s">
        <v>3527</v>
      </c>
      <c r="G561" s="1495">
        <v>270000</v>
      </c>
      <c r="H561" s="1496" t="s">
        <v>3063</v>
      </c>
      <c r="I561" s="1494" t="s">
        <v>3453</v>
      </c>
      <c r="J561" s="1487">
        <v>27000</v>
      </c>
      <c r="K561" s="1488">
        <v>10000</v>
      </c>
      <c r="L561" s="1492"/>
      <c r="M561" s="1497"/>
      <c r="N561" s="1497"/>
      <c r="O561" s="1498"/>
      <c r="P561" s="1497"/>
      <c r="Q561" s="1497"/>
      <c r="R561" s="1497"/>
      <c r="S561" s="1497"/>
      <c r="T561" s="1497">
        <f t="shared" si="137"/>
        <v>233000</v>
      </c>
      <c r="U561" s="1499">
        <f t="shared" si="138"/>
        <v>0.86296296296296293</v>
      </c>
      <c r="V561" s="1492"/>
      <c r="W561" s="1494" t="s">
        <v>108</v>
      </c>
      <c r="X561" s="1492"/>
      <c r="Y561" s="1494" t="s">
        <v>5413</v>
      </c>
      <c r="Z561" s="1492"/>
      <c r="AA561" s="1492"/>
      <c r="AB561" s="1492"/>
      <c r="AC561" s="1492"/>
      <c r="AD561" s="1492"/>
      <c r="AE561" s="1492"/>
      <c r="AF561" s="1492"/>
      <c r="AG561" s="1492"/>
      <c r="AH561" s="1492"/>
    </row>
    <row r="562" spans="1:34" ht="13.2" hidden="1">
      <c r="A562" s="1450">
        <v>44891</v>
      </c>
      <c r="B562" s="1217" t="s">
        <v>1170</v>
      </c>
      <c r="C562" s="1217" t="s">
        <v>3496</v>
      </c>
      <c r="D562" s="1217" t="s">
        <v>3447</v>
      </c>
      <c r="E562" s="1217" t="s">
        <v>3497</v>
      </c>
      <c r="F562" s="1217" t="s">
        <v>3498</v>
      </c>
      <c r="G562" s="1219">
        <f>1500/0.0479</f>
        <v>31315.240083507309</v>
      </c>
      <c r="H562" s="1449" t="s">
        <v>3063</v>
      </c>
      <c r="I562" s="1217" t="s">
        <v>3450</v>
      </c>
      <c r="J562" s="1245">
        <f>400/0.0479</f>
        <v>8350.7306889352822</v>
      </c>
      <c r="M562" s="1239"/>
      <c r="N562" s="1239"/>
      <c r="O562" s="1245">
        <v>20000</v>
      </c>
      <c r="P562" s="1239"/>
      <c r="Q562" s="1239"/>
      <c r="R562" s="1239"/>
      <c r="S562" s="1239"/>
      <c r="T562" s="1240">
        <f t="shared" si="137"/>
        <v>2964.5093945720291</v>
      </c>
      <c r="U562" s="1378">
        <f t="shared" si="138"/>
        <v>9.4666666666666788E-2</v>
      </c>
      <c r="W562" s="1217" t="s">
        <v>107</v>
      </c>
      <c r="Y562" s="1217" t="s">
        <v>5414</v>
      </c>
    </row>
    <row r="563" spans="1:34" ht="18" hidden="1">
      <c r="A563" s="1450">
        <v>44893</v>
      </c>
      <c r="B563" s="1217" t="s">
        <v>1906</v>
      </c>
      <c r="C563" s="1217"/>
      <c r="D563" s="1217" t="s">
        <v>3914</v>
      </c>
      <c r="E563" s="1217" t="s">
        <v>2986</v>
      </c>
      <c r="F563" s="1217" t="s">
        <v>3488</v>
      </c>
      <c r="G563" s="1219">
        <v>35000</v>
      </c>
      <c r="H563" s="1449" t="s">
        <v>3050</v>
      </c>
      <c r="I563" s="1217" t="s">
        <v>3453</v>
      </c>
      <c r="J563" s="1238"/>
      <c r="K563" s="10">
        <v>3000</v>
      </c>
      <c r="M563" s="1239"/>
      <c r="N563" s="1239">
        <v>15000</v>
      </c>
      <c r="O563" s="1237"/>
      <c r="P563" s="1239"/>
      <c r="Q563" s="1239"/>
      <c r="R563" s="1239"/>
      <c r="S563" s="1239"/>
      <c r="T563" s="1240">
        <f t="shared" si="137"/>
        <v>17000</v>
      </c>
      <c r="U563" s="1378">
        <f t="shared" si="138"/>
        <v>0.48571428571428571</v>
      </c>
      <c r="W563" s="1217" t="s">
        <v>3508</v>
      </c>
      <c r="Y563" s="1217" t="s">
        <v>5415</v>
      </c>
    </row>
    <row r="564" spans="1:34" ht="18" hidden="1">
      <c r="A564" s="1450">
        <v>44891</v>
      </c>
      <c r="B564" s="1217" t="s">
        <v>3473</v>
      </c>
      <c r="C564" s="1217" t="s">
        <v>3456</v>
      </c>
      <c r="D564" s="1217" t="s">
        <v>3521</v>
      </c>
      <c r="E564" s="1217" t="s">
        <v>40</v>
      </c>
      <c r="F564" s="1217" t="s">
        <v>3471</v>
      </c>
      <c r="G564" s="1219">
        <v>15000</v>
      </c>
      <c r="H564" s="1449" t="s">
        <v>3063</v>
      </c>
      <c r="I564" s="1217" t="s">
        <v>3453</v>
      </c>
      <c r="J564" s="1238"/>
      <c r="K564" s="10" t="e">
        <f t="shared" ref="K564:K565" ca="1" si="149">_xludf.IFS(C564="成田机场",3000,C564="羽田机场",1200,D564="NearMe",1000,D564="VIP-limo",G564*0.12)</f>
        <v>#NAME?</v>
      </c>
      <c r="L564" s="10" t="e">
        <f t="shared" ref="L564:L565" ca="1" si="150">_xludf.IFS(C564="成田机场",4000,C564="羽田机场",1000,D564="VIP-limo",0)</f>
        <v>#NAME?</v>
      </c>
      <c r="M564" s="1239" t="e">
        <f ca="1">(15000-K564-L564)*0.7</f>
        <v>#NAME?</v>
      </c>
      <c r="N564" s="1239"/>
      <c r="O564" s="1237"/>
      <c r="P564" s="1239"/>
      <c r="Q564" s="1239"/>
      <c r="R564" s="1239"/>
      <c r="S564" s="1239"/>
      <c r="T564" s="1240" t="e">
        <f t="shared" ca="1" si="137"/>
        <v>#NAME?</v>
      </c>
      <c r="U564" s="1378" t="e">
        <f t="shared" ca="1" si="138"/>
        <v>#NAME?</v>
      </c>
      <c r="W564" s="1217" t="s">
        <v>107</v>
      </c>
      <c r="Y564" s="1217" t="s">
        <v>5416</v>
      </c>
    </row>
    <row r="565" spans="1:34" ht="18" hidden="1">
      <c r="A565" s="1450">
        <v>44893</v>
      </c>
      <c r="B565" s="1217" t="s">
        <v>1170</v>
      </c>
      <c r="C565" s="1217" t="s">
        <v>3456</v>
      </c>
      <c r="D565" s="1217" t="s">
        <v>3452</v>
      </c>
      <c r="E565" s="1217" t="s">
        <v>3079</v>
      </c>
      <c r="F565" s="1217" t="s">
        <v>3592</v>
      </c>
      <c r="G565" s="1219">
        <v>31000</v>
      </c>
      <c r="H565" s="1449" t="s">
        <v>3063</v>
      </c>
      <c r="I565" s="1217" t="s">
        <v>3453</v>
      </c>
      <c r="J565" s="1238"/>
      <c r="K565" s="10" t="e">
        <f t="shared" ca="1" si="149"/>
        <v>#NAME?</v>
      </c>
      <c r="L565" s="10" t="e">
        <f t="shared" ca="1" si="150"/>
        <v>#NAME?</v>
      </c>
      <c r="M565" s="1239"/>
      <c r="N565" s="1239">
        <v>4000</v>
      </c>
      <c r="O565" s="1237"/>
      <c r="P565" s="1239"/>
      <c r="Q565" s="1239"/>
      <c r="R565" s="1239"/>
      <c r="S565" s="1239"/>
      <c r="T565" s="1240" t="e">
        <f t="shared" ca="1" si="137"/>
        <v>#NAME?</v>
      </c>
      <c r="U565" s="1378" t="e">
        <f t="shared" ca="1" si="138"/>
        <v>#NAME?</v>
      </c>
      <c r="W565" s="1217" t="s">
        <v>3508</v>
      </c>
      <c r="Y565" s="1217" t="s">
        <v>5417</v>
      </c>
    </row>
    <row r="566" spans="1:34" ht="18" hidden="1">
      <c r="A566" s="1450">
        <v>44891</v>
      </c>
      <c r="B566" s="1217" t="s">
        <v>1215</v>
      </c>
      <c r="C566" s="1217"/>
      <c r="D566" s="1217" t="s">
        <v>3537</v>
      </c>
      <c r="E566" s="1217" t="s">
        <v>3523</v>
      </c>
      <c r="F566" s="1217" t="s">
        <v>3524</v>
      </c>
      <c r="G566" s="1219">
        <v>21000</v>
      </c>
      <c r="H566" s="1449" t="s">
        <v>3063</v>
      </c>
      <c r="I566" s="1217" t="s">
        <v>3453</v>
      </c>
      <c r="J566" s="1243"/>
      <c r="K566" s="10">
        <v>4000</v>
      </c>
      <c r="L566" s="10">
        <v>4000</v>
      </c>
      <c r="M566" s="1239">
        <f>(20000-K566-L566)*0.7</f>
        <v>8400</v>
      </c>
      <c r="N566" s="1239"/>
      <c r="O566" s="1237"/>
      <c r="P566" s="1239"/>
      <c r="Q566" s="1239"/>
      <c r="R566" s="1239"/>
      <c r="S566" s="1239"/>
      <c r="T566" s="1240">
        <f t="shared" si="137"/>
        <v>4600</v>
      </c>
      <c r="U566" s="1378">
        <f t="shared" si="138"/>
        <v>0.21904761904761905</v>
      </c>
      <c r="W566" s="1217" t="s">
        <v>34</v>
      </c>
      <c r="Y566" s="1217" t="s">
        <v>5418</v>
      </c>
    </row>
    <row r="567" spans="1:34" ht="18" hidden="1">
      <c r="A567" s="1450">
        <v>44891</v>
      </c>
      <c r="B567" s="1217" t="s">
        <v>3473</v>
      </c>
      <c r="C567" s="1217"/>
      <c r="D567" s="1217" t="s">
        <v>3521</v>
      </c>
      <c r="E567" s="1217" t="s">
        <v>40</v>
      </c>
      <c r="F567" s="1217" t="s">
        <v>3471</v>
      </c>
      <c r="G567" s="1219">
        <v>5000</v>
      </c>
      <c r="H567" s="1449" t="s">
        <v>3063</v>
      </c>
      <c r="I567" s="1217" t="s">
        <v>3453</v>
      </c>
      <c r="J567" s="1238"/>
      <c r="K567" s="10">
        <v>1200</v>
      </c>
      <c r="M567" s="1239">
        <f>(5000-K567-L567)*0.7</f>
        <v>2660</v>
      </c>
      <c r="N567" s="1239"/>
      <c r="O567" s="1237"/>
      <c r="P567" s="1239"/>
      <c r="Q567" s="1239"/>
      <c r="R567" s="1239"/>
      <c r="S567" s="1239"/>
      <c r="T567" s="1240">
        <f t="shared" si="137"/>
        <v>1140</v>
      </c>
      <c r="U567" s="1378">
        <f t="shared" si="138"/>
        <v>0.22800000000000001</v>
      </c>
      <c r="W567" s="1217" t="s">
        <v>107</v>
      </c>
      <c r="Y567" s="1217" t="s">
        <v>5419</v>
      </c>
    </row>
    <row r="568" spans="1:34" ht="18" hidden="1">
      <c r="A568" s="1450">
        <v>44891</v>
      </c>
      <c r="B568" s="1217" t="s">
        <v>3473</v>
      </c>
      <c r="C568" s="1217"/>
      <c r="D568" s="1217" t="s">
        <v>3807</v>
      </c>
      <c r="E568" s="1217" t="s">
        <v>105</v>
      </c>
      <c r="F568" s="1243"/>
      <c r="G568" s="1219">
        <v>9350</v>
      </c>
      <c r="H568" s="1449" t="s">
        <v>3050</v>
      </c>
      <c r="I568" s="1217" t="s">
        <v>3453</v>
      </c>
      <c r="J568" s="666">
        <v>935</v>
      </c>
      <c r="K568" s="10">
        <v>2000</v>
      </c>
      <c r="M568" s="1239"/>
      <c r="N568" s="1239">
        <v>4000</v>
      </c>
      <c r="O568" s="1237"/>
      <c r="P568" s="1239"/>
      <c r="Q568" s="1239"/>
      <c r="R568" s="1239"/>
      <c r="S568" s="1239"/>
      <c r="T568" s="1240">
        <f t="shared" si="137"/>
        <v>2415</v>
      </c>
      <c r="U568" s="1378">
        <f t="shared" si="138"/>
        <v>0.25828877005347595</v>
      </c>
      <c r="W568" s="1217" t="s">
        <v>105</v>
      </c>
      <c r="Y568" s="1217" t="s">
        <v>5420</v>
      </c>
    </row>
    <row r="569" spans="1:34" ht="18" hidden="1">
      <c r="A569" s="1450">
        <v>44891</v>
      </c>
      <c r="B569" s="1217" t="s">
        <v>1906</v>
      </c>
      <c r="C569" s="1217"/>
      <c r="D569" s="1217" t="s">
        <v>3919</v>
      </c>
      <c r="E569" s="1217" t="s">
        <v>1798</v>
      </c>
      <c r="F569" s="1217" t="s">
        <v>3629</v>
      </c>
      <c r="G569" s="1219">
        <v>21600</v>
      </c>
      <c r="H569" s="1449" t="s">
        <v>3063</v>
      </c>
      <c r="I569" s="1217" t="s">
        <v>3453</v>
      </c>
      <c r="J569" s="1238"/>
      <c r="K569" s="10" t="e">
        <f t="shared" ref="K569:K574" ca="1" si="151">_xludf.IFS(C569="成田机场",3000,C569="羽田机场",1200,D569="NearMe",1000,D569="VIP-limo",G569*0.12)</f>
        <v>#NAME?</v>
      </c>
      <c r="L569" s="10" t="e">
        <f t="shared" ref="L569:L574" ca="1" si="152">_xludf.IFS(C569="成田机场",4000,C569="羽田机场",1000,D569="VIP-limo",0)</f>
        <v>#NAME?</v>
      </c>
      <c r="M569" s="1239" t="e">
        <f ca="1">(G569-K569-L569)*0.7</f>
        <v>#NAME?</v>
      </c>
      <c r="N569" s="1239"/>
      <c r="O569" s="1237"/>
      <c r="P569" s="1239"/>
      <c r="Q569" s="1239"/>
      <c r="R569" s="1239"/>
      <c r="S569" s="1239"/>
      <c r="T569" s="1240" t="e">
        <f t="shared" ca="1" si="137"/>
        <v>#NAME?</v>
      </c>
      <c r="U569" s="1378" t="e">
        <f t="shared" ca="1" si="138"/>
        <v>#NAME?</v>
      </c>
      <c r="W569" s="1217" t="s">
        <v>27</v>
      </c>
      <c r="Y569" s="1217" t="s">
        <v>5421</v>
      </c>
    </row>
    <row r="570" spans="1:34" ht="18" hidden="1">
      <c r="A570" s="1450">
        <v>44891</v>
      </c>
      <c r="B570" s="1217" t="s">
        <v>1906</v>
      </c>
      <c r="C570" s="1217"/>
      <c r="D570" s="1217" t="s">
        <v>3919</v>
      </c>
      <c r="E570" s="1217" t="s">
        <v>2979</v>
      </c>
      <c r="F570" s="1217" t="s">
        <v>3501</v>
      </c>
      <c r="G570" s="1219">
        <v>40800</v>
      </c>
      <c r="H570" s="1449" t="s">
        <v>3063</v>
      </c>
      <c r="I570" s="1217" t="s">
        <v>3453</v>
      </c>
      <c r="J570" s="1238"/>
      <c r="K570" s="10" t="e">
        <f t="shared" ca="1" si="151"/>
        <v>#NAME?</v>
      </c>
      <c r="L570" s="10" t="e">
        <f t="shared" ca="1" si="152"/>
        <v>#NAME?</v>
      </c>
      <c r="M570" s="1239"/>
      <c r="N570" s="1239">
        <v>24700</v>
      </c>
      <c r="O570" s="1237"/>
      <c r="P570" s="1239"/>
      <c r="Q570" s="1239"/>
      <c r="R570" s="1239"/>
      <c r="S570" s="1239"/>
      <c r="T570" s="1240" t="e">
        <f t="shared" ca="1" si="137"/>
        <v>#NAME?</v>
      </c>
      <c r="U570" s="1378" t="e">
        <f t="shared" ca="1" si="138"/>
        <v>#NAME?</v>
      </c>
      <c r="W570" s="1217" t="s">
        <v>27</v>
      </c>
      <c r="Y570" s="1217" t="s">
        <v>5422</v>
      </c>
    </row>
    <row r="571" spans="1:34" ht="18" hidden="1">
      <c r="A571" s="1450">
        <v>44891</v>
      </c>
      <c r="B571" s="1217" t="s">
        <v>1906</v>
      </c>
      <c r="C571" s="1217"/>
      <c r="D571" s="1217" t="s">
        <v>3919</v>
      </c>
      <c r="E571" s="1217" t="s">
        <v>98</v>
      </c>
      <c r="F571" s="1217" t="s">
        <v>3466</v>
      </c>
      <c r="G571" s="1219">
        <v>24000</v>
      </c>
      <c r="H571" s="1449" t="s">
        <v>3063</v>
      </c>
      <c r="I571" s="1217" t="s">
        <v>3453</v>
      </c>
      <c r="J571" s="1238"/>
      <c r="K571" s="10" t="e">
        <f t="shared" ca="1" si="151"/>
        <v>#NAME?</v>
      </c>
      <c r="L571" s="10" t="e">
        <f t="shared" ca="1" si="152"/>
        <v>#NAME?</v>
      </c>
      <c r="M571" s="1239"/>
      <c r="N571" s="1239">
        <v>14300</v>
      </c>
      <c r="O571" s="1237"/>
      <c r="P571" s="1239"/>
      <c r="Q571" s="1239"/>
      <c r="R571" s="1239"/>
      <c r="S571" s="1239"/>
      <c r="T571" s="1240" t="e">
        <f t="shared" ca="1" si="137"/>
        <v>#NAME?</v>
      </c>
      <c r="U571" s="1378" t="e">
        <f t="shared" ca="1" si="138"/>
        <v>#NAME?</v>
      </c>
      <c r="W571" s="1217" t="s">
        <v>27</v>
      </c>
      <c r="Y571" s="1217" t="s">
        <v>5423</v>
      </c>
    </row>
    <row r="572" spans="1:34" ht="18" hidden="1">
      <c r="A572" s="1450">
        <v>44891</v>
      </c>
      <c r="B572" s="1217" t="s">
        <v>1906</v>
      </c>
      <c r="C572" s="1217"/>
      <c r="D572" s="1217" t="s">
        <v>3919</v>
      </c>
      <c r="E572" s="1217" t="s">
        <v>44</v>
      </c>
      <c r="F572" s="1217" t="s">
        <v>3515</v>
      </c>
      <c r="G572" s="1219">
        <v>38600</v>
      </c>
      <c r="H572" s="1449" t="s">
        <v>3063</v>
      </c>
      <c r="I572" s="1217" t="s">
        <v>3453</v>
      </c>
      <c r="J572" s="1238"/>
      <c r="K572" s="10" t="e">
        <f t="shared" ca="1" si="151"/>
        <v>#NAME?</v>
      </c>
      <c r="L572" s="10" t="e">
        <f t="shared" ca="1" si="152"/>
        <v>#NAME?</v>
      </c>
      <c r="M572" s="1239"/>
      <c r="N572" s="1239">
        <v>22100</v>
      </c>
      <c r="O572" s="1237"/>
      <c r="P572" s="1239"/>
      <c r="Q572" s="1239"/>
      <c r="R572" s="1239"/>
      <c r="S572" s="1239"/>
      <c r="T572" s="1240" t="e">
        <f t="shared" ca="1" si="137"/>
        <v>#NAME?</v>
      </c>
      <c r="U572" s="1378" t="e">
        <f t="shared" ca="1" si="138"/>
        <v>#NAME?</v>
      </c>
      <c r="W572" s="1217" t="s">
        <v>27</v>
      </c>
      <c r="Y572" s="1217" t="s">
        <v>5424</v>
      </c>
    </row>
    <row r="573" spans="1:34" ht="18" hidden="1">
      <c r="A573" s="1450">
        <v>44891</v>
      </c>
      <c r="B573" s="1217" t="s">
        <v>570</v>
      </c>
      <c r="C573" s="1217" t="s">
        <v>3446</v>
      </c>
      <c r="D573" s="1217" t="s">
        <v>3521</v>
      </c>
      <c r="E573" s="1217" t="s">
        <v>3523</v>
      </c>
      <c r="F573" s="1217" t="s">
        <v>3524</v>
      </c>
      <c r="G573" s="1219">
        <v>10000</v>
      </c>
      <c r="H573" s="1449" t="s">
        <v>3063</v>
      </c>
      <c r="I573" s="1217" t="s">
        <v>3453</v>
      </c>
      <c r="J573" s="1238"/>
      <c r="K573" s="10" t="e">
        <f t="shared" ca="1" si="151"/>
        <v>#NAME?</v>
      </c>
      <c r="L573" s="10" t="e">
        <f t="shared" ca="1" si="152"/>
        <v>#NAME?</v>
      </c>
      <c r="M573" s="1239" t="e">
        <f ca="1">(8500-K573-L573)*0.7</f>
        <v>#NAME?</v>
      </c>
      <c r="N573" s="1239"/>
      <c r="O573" s="1237"/>
      <c r="P573" s="1239"/>
      <c r="Q573" s="1239"/>
      <c r="R573" s="1239"/>
      <c r="S573" s="1239"/>
      <c r="T573" s="1240" t="e">
        <f t="shared" ca="1" si="137"/>
        <v>#NAME?</v>
      </c>
      <c r="U573" s="1378" t="e">
        <f t="shared" ca="1" si="138"/>
        <v>#NAME?</v>
      </c>
      <c r="W573" s="1217" t="s">
        <v>107</v>
      </c>
      <c r="Y573" s="1217" t="s">
        <v>5425</v>
      </c>
    </row>
    <row r="574" spans="1:34" ht="18" hidden="1">
      <c r="A574" s="1450">
        <v>44891</v>
      </c>
      <c r="B574" s="1217" t="s">
        <v>1170</v>
      </c>
      <c r="C574" s="1217" t="s">
        <v>3456</v>
      </c>
      <c r="D574" s="1217" t="s">
        <v>4214</v>
      </c>
      <c r="E574" s="1217" t="s">
        <v>94</v>
      </c>
      <c r="F574" s="1217" t="s">
        <v>3512</v>
      </c>
      <c r="G574" s="1219">
        <v>17000</v>
      </c>
      <c r="H574" s="1449" t="s">
        <v>3063</v>
      </c>
      <c r="I574" s="1217" t="s">
        <v>3453</v>
      </c>
      <c r="J574" s="1238"/>
      <c r="K574" s="10" t="e">
        <f t="shared" ca="1" si="151"/>
        <v>#NAME?</v>
      </c>
      <c r="L574" s="10" t="e">
        <f t="shared" ca="1" si="152"/>
        <v>#NAME?</v>
      </c>
      <c r="M574" s="1239"/>
      <c r="N574" s="1239">
        <v>4000</v>
      </c>
      <c r="O574" s="1237"/>
      <c r="P574" s="1239"/>
      <c r="Q574" s="1239"/>
      <c r="R574" s="1239"/>
      <c r="S574" s="1239"/>
      <c r="T574" s="1240" t="e">
        <f t="shared" ca="1" si="137"/>
        <v>#NAME?</v>
      </c>
      <c r="U574" s="1378" t="e">
        <f t="shared" ca="1" si="138"/>
        <v>#NAME?</v>
      </c>
      <c r="W574" s="1217" t="s">
        <v>85</v>
      </c>
      <c r="Y574" s="1217" t="s">
        <v>5426</v>
      </c>
    </row>
    <row r="575" spans="1:34" ht="18" hidden="1">
      <c r="A575" s="1450">
        <v>44891</v>
      </c>
      <c r="B575" s="1217" t="s">
        <v>3473</v>
      </c>
      <c r="C575" s="1217"/>
      <c r="D575" s="1217" t="s">
        <v>3807</v>
      </c>
      <c r="E575" s="1217" t="s">
        <v>98</v>
      </c>
      <c r="F575" s="1243"/>
      <c r="G575" s="1219">
        <v>9350</v>
      </c>
      <c r="H575" s="1449" t="s">
        <v>3063</v>
      </c>
      <c r="I575" s="1217" t="s">
        <v>3453</v>
      </c>
      <c r="J575" s="666">
        <v>935</v>
      </c>
      <c r="K575" s="10">
        <v>2000</v>
      </c>
      <c r="M575" s="1239"/>
      <c r="N575" s="1239">
        <v>3000</v>
      </c>
      <c r="O575" s="1237"/>
      <c r="P575" s="1239"/>
      <c r="Q575" s="1239"/>
      <c r="R575" s="1239"/>
      <c r="S575" s="1239"/>
      <c r="T575" s="1240">
        <f t="shared" si="137"/>
        <v>3415</v>
      </c>
      <c r="U575" s="1378">
        <f t="shared" si="138"/>
        <v>0.36524064171122994</v>
      </c>
      <c r="W575" s="1217" t="s">
        <v>105</v>
      </c>
      <c r="Y575" s="1217" t="s">
        <v>5427</v>
      </c>
    </row>
    <row r="576" spans="1:34" ht="18" hidden="1">
      <c r="A576" s="1450">
        <v>44891</v>
      </c>
      <c r="B576" s="1217" t="s">
        <v>1170</v>
      </c>
      <c r="C576" s="1217" t="s">
        <v>3456</v>
      </c>
      <c r="D576" s="1217" t="s">
        <v>3597</v>
      </c>
      <c r="E576" s="1217" t="s">
        <v>94</v>
      </c>
      <c r="F576" s="1217" t="s">
        <v>3512</v>
      </c>
      <c r="G576" s="1219">
        <v>18000</v>
      </c>
      <c r="H576" s="1449" t="s">
        <v>3063</v>
      </c>
      <c r="I576" s="1217" t="s">
        <v>3453</v>
      </c>
      <c r="J576" s="1238"/>
      <c r="K576" s="10" t="e">
        <f t="shared" ref="K576:K578" ca="1" si="153">_xludf.IFS(C576="成田机场",3000,C576="羽田机场",1200,D576="NearMe",1000,D576="VIP-limo",G576*0.12)</f>
        <v>#NAME?</v>
      </c>
      <c r="L576" s="10" t="e">
        <f t="shared" ref="L576:L578" ca="1" si="154">_xludf.IFS(C576="成田机场",4000,C576="羽田机场",1000,D576="VIP-limo",0)</f>
        <v>#NAME?</v>
      </c>
      <c r="M576" s="1239"/>
      <c r="N576" s="1239">
        <v>4000</v>
      </c>
      <c r="O576" s="1237"/>
      <c r="P576" s="1239"/>
      <c r="Q576" s="1239"/>
      <c r="R576" s="1239"/>
      <c r="S576" s="1239"/>
      <c r="T576" s="1240" t="e">
        <f t="shared" ca="1" si="137"/>
        <v>#NAME?</v>
      </c>
      <c r="U576" s="1378" t="e">
        <f t="shared" ca="1" si="138"/>
        <v>#NAME?</v>
      </c>
      <c r="W576" s="1217" t="s">
        <v>107</v>
      </c>
      <c r="Y576" s="1217" t="s">
        <v>5428</v>
      </c>
    </row>
    <row r="577" spans="1:34" ht="18">
      <c r="A577" s="1450">
        <v>44891</v>
      </c>
      <c r="B577" s="1217" t="s">
        <v>1170</v>
      </c>
      <c r="C577" s="1217" t="s">
        <v>3456</v>
      </c>
      <c r="D577" s="1217" t="s">
        <v>3503</v>
      </c>
      <c r="E577" s="1217" t="s">
        <v>94</v>
      </c>
      <c r="F577" s="1217" t="s">
        <v>3512</v>
      </c>
      <c r="G577" s="1219">
        <v>20000</v>
      </c>
      <c r="H577" s="1449" t="s">
        <v>3063</v>
      </c>
      <c r="I577" s="1217" t="s">
        <v>3453</v>
      </c>
      <c r="J577" s="1238"/>
      <c r="K577" s="10" t="e">
        <f t="shared" ca="1" si="153"/>
        <v>#NAME?</v>
      </c>
      <c r="L577" s="10" t="e">
        <f t="shared" ca="1" si="154"/>
        <v>#NAME?</v>
      </c>
      <c r="M577" s="1239"/>
      <c r="N577" s="1239">
        <v>4000</v>
      </c>
      <c r="O577" s="1237"/>
      <c r="P577" s="1239"/>
      <c r="Q577" s="1239"/>
      <c r="R577" s="1239"/>
      <c r="S577" s="1239"/>
      <c r="T577" s="1240" t="e">
        <f t="shared" ca="1" si="137"/>
        <v>#NAME?</v>
      </c>
      <c r="U577" s="1378" t="e">
        <f t="shared" ca="1" si="138"/>
        <v>#NAME?</v>
      </c>
      <c r="W577" s="1217" t="s">
        <v>1540</v>
      </c>
      <c r="Y577" s="1217" t="s">
        <v>5429</v>
      </c>
    </row>
    <row r="578" spans="1:34" ht="18" hidden="1">
      <c r="A578" s="1450">
        <v>44894</v>
      </c>
      <c r="B578" s="1217" t="s">
        <v>1170</v>
      </c>
      <c r="C578" s="1217" t="s">
        <v>3456</v>
      </c>
      <c r="D578" s="1217" t="s">
        <v>2499</v>
      </c>
      <c r="E578" s="1217" t="s">
        <v>86</v>
      </c>
      <c r="F578" s="1217" t="s">
        <v>3545</v>
      </c>
      <c r="G578" s="1219">
        <v>20000</v>
      </c>
      <c r="H578" s="1449" t="s">
        <v>3063</v>
      </c>
      <c r="I578" s="1217" t="s">
        <v>3453</v>
      </c>
      <c r="J578" s="1238"/>
      <c r="K578" s="10" t="e">
        <f t="shared" ca="1" si="153"/>
        <v>#NAME?</v>
      </c>
      <c r="L578" s="10" t="e">
        <f t="shared" ca="1" si="154"/>
        <v>#NAME?</v>
      </c>
      <c r="M578" s="1239"/>
      <c r="N578" s="1239">
        <v>4000</v>
      </c>
      <c r="O578" s="1237"/>
      <c r="P578" s="1239"/>
      <c r="Q578" s="1239"/>
      <c r="R578" s="1239"/>
      <c r="S578" s="1239"/>
      <c r="T578" s="1240" t="e">
        <f t="shared" ca="1" si="137"/>
        <v>#NAME?</v>
      </c>
      <c r="U578" s="1378" t="e">
        <f t="shared" ca="1" si="138"/>
        <v>#NAME?</v>
      </c>
      <c r="W578" s="1217" t="s">
        <v>3508</v>
      </c>
      <c r="Y578" s="1217" t="s">
        <v>5430</v>
      </c>
    </row>
    <row r="579" spans="1:34" ht="18" hidden="1">
      <c r="A579" s="1454">
        <v>44891</v>
      </c>
      <c r="B579" s="1246" t="s">
        <v>1906</v>
      </c>
      <c r="C579" s="1246"/>
      <c r="D579" s="1246" t="s">
        <v>1090</v>
      </c>
      <c r="E579" s="1246" t="s">
        <v>60</v>
      </c>
      <c r="F579" s="1246" t="s">
        <v>3517</v>
      </c>
      <c r="G579" s="1248">
        <v>40400</v>
      </c>
      <c r="H579" s="1455" t="s">
        <v>3050</v>
      </c>
      <c r="I579" s="1246" t="s">
        <v>3453</v>
      </c>
      <c r="J579" s="1263"/>
      <c r="K579" s="1260">
        <v>3000</v>
      </c>
      <c r="L579" s="1260"/>
      <c r="M579" s="1256">
        <v>15000</v>
      </c>
      <c r="N579" s="1256"/>
      <c r="O579" s="1255"/>
      <c r="P579" s="1256"/>
      <c r="Q579" s="1256"/>
      <c r="R579" s="1256"/>
      <c r="S579" s="1256"/>
      <c r="T579" s="1257">
        <f t="shared" si="137"/>
        <v>22400</v>
      </c>
      <c r="U579" s="1387">
        <f t="shared" si="138"/>
        <v>0.5544554455445545</v>
      </c>
      <c r="V579" s="1260"/>
      <c r="W579" s="1246" t="s">
        <v>27</v>
      </c>
      <c r="X579" s="1260"/>
      <c r="Y579" s="1246" t="s">
        <v>5431</v>
      </c>
      <c r="Z579" s="1260"/>
      <c r="AA579" s="1260"/>
      <c r="AB579" s="1260"/>
      <c r="AC579" s="1260"/>
      <c r="AD579" s="1260"/>
      <c r="AE579" s="1260"/>
      <c r="AF579" s="1260"/>
      <c r="AG579" s="1260"/>
      <c r="AH579" s="1260"/>
    </row>
    <row r="580" spans="1:34" ht="18">
      <c r="A580" s="1450">
        <v>44892</v>
      </c>
      <c r="B580" s="1217" t="s">
        <v>570</v>
      </c>
      <c r="C580" s="1217" t="s">
        <v>3456</v>
      </c>
      <c r="D580" s="1217" t="s">
        <v>3503</v>
      </c>
      <c r="E580" s="1217" t="s">
        <v>3523</v>
      </c>
      <c r="F580" s="1217" t="s">
        <v>3524</v>
      </c>
      <c r="G580" s="1219">
        <v>16000</v>
      </c>
      <c r="H580" s="1449" t="s">
        <v>3063</v>
      </c>
      <c r="I580" s="1217" t="s">
        <v>3453</v>
      </c>
      <c r="J580" s="1238"/>
      <c r="K580" s="10" t="e">
        <f t="shared" ref="K580:K584" ca="1" si="155">_xludf.IFS(C580="成田机场",3000,C580="羽田机场",1200,D580="NearMe",1000,D580="VIP-limo",G580*0.12)</f>
        <v>#NAME?</v>
      </c>
      <c r="L580" s="10" t="e">
        <f t="shared" ref="L580:L584" ca="1" si="156">_xludf.IFS(C580="成田机场",4000,C580="羽田机场",1000,D580="VIP-limo",0)</f>
        <v>#NAME?</v>
      </c>
      <c r="M580" s="1239" t="e">
        <f ca="1">(18600-K580-L580)*0.7</f>
        <v>#NAME?</v>
      </c>
      <c r="N580" s="1239"/>
      <c r="O580" s="1237"/>
      <c r="P580" s="1239"/>
      <c r="Q580" s="1239"/>
      <c r="R580" s="1239"/>
      <c r="S580" s="1239"/>
      <c r="T580" s="1240" t="e">
        <f t="shared" ca="1" si="137"/>
        <v>#NAME?</v>
      </c>
      <c r="U580" s="1378" t="e">
        <f t="shared" ca="1" si="138"/>
        <v>#NAME?</v>
      </c>
      <c r="W580" s="1217" t="s">
        <v>1540</v>
      </c>
      <c r="Y580" s="1217" t="s">
        <v>5432</v>
      </c>
    </row>
    <row r="581" spans="1:34" ht="18">
      <c r="A581" s="1450">
        <v>44892</v>
      </c>
      <c r="B581" s="1217" t="s">
        <v>1170</v>
      </c>
      <c r="C581" s="1217" t="s">
        <v>3456</v>
      </c>
      <c r="D581" s="1217" t="s">
        <v>3503</v>
      </c>
      <c r="E581" s="1217" t="s">
        <v>34</v>
      </c>
      <c r="F581" s="1217" t="s">
        <v>3626</v>
      </c>
      <c r="G581" s="1219">
        <v>16000</v>
      </c>
      <c r="H581" s="1449" t="s">
        <v>3063</v>
      </c>
      <c r="I581" s="1217" t="s">
        <v>3453</v>
      </c>
      <c r="J581" s="1238"/>
      <c r="K581" s="10" t="e">
        <f t="shared" ca="1" si="155"/>
        <v>#NAME?</v>
      </c>
      <c r="L581" s="10" t="e">
        <f t="shared" ca="1" si="156"/>
        <v>#NAME?</v>
      </c>
      <c r="M581" s="1239">
        <v>5600</v>
      </c>
      <c r="N581" s="1239"/>
      <c r="O581" s="1237"/>
      <c r="P581" s="1239"/>
      <c r="Q581" s="1239"/>
      <c r="R581" s="1239"/>
      <c r="S581" s="1239"/>
      <c r="T581" s="1240" t="e">
        <f t="shared" ca="1" si="137"/>
        <v>#NAME?</v>
      </c>
      <c r="U581" s="1378" t="e">
        <f t="shared" ca="1" si="138"/>
        <v>#NAME?</v>
      </c>
      <c r="W581" s="1217" t="s">
        <v>1540</v>
      </c>
      <c r="Y581" s="1217" t="s">
        <v>5433</v>
      </c>
    </row>
    <row r="582" spans="1:34" ht="18">
      <c r="A582" s="1450">
        <v>44892</v>
      </c>
      <c r="B582" s="1217" t="s">
        <v>570</v>
      </c>
      <c r="C582" s="1217" t="s">
        <v>3456</v>
      </c>
      <c r="D582" s="1217" t="s">
        <v>3503</v>
      </c>
      <c r="E582" s="1217" t="s">
        <v>40</v>
      </c>
      <c r="F582" s="1217" t="s">
        <v>3471</v>
      </c>
      <c r="G582" s="1219">
        <v>16000</v>
      </c>
      <c r="H582" s="1449" t="s">
        <v>3063</v>
      </c>
      <c r="I582" s="1217" t="s">
        <v>3453</v>
      </c>
      <c r="J582" s="1238"/>
      <c r="K582" s="10" t="e">
        <f t="shared" ca="1" si="155"/>
        <v>#NAME?</v>
      </c>
      <c r="L582" s="10" t="e">
        <f t="shared" ca="1" si="156"/>
        <v>#NAME?</v>
      </c>
      <c r="M582" s="1239" t="e">
        <f ca="1">(15000-K582-L582)*0.7</f>
        <v>#NAME?</v>
      </c>
      <c r="N582" s="1239"/>
      <c r="O582" s="1237"/>
      <c r="P582" s="1239"/>
      <c r="Q582" s="1239"/>
      <c r="R582" s="1239"/>
      <c r="S582" s="1239"/>
      <c r="T582" s="1240" t="e">
        <f t="shared" ca="1" si="137"/>
        <v>#NAME?</v>
      </c>
      <c r="U582" s="1378" t="e">
        <f t="shared" ca="1" si="138"/>
        <v>#NAME?</v>
      </c>
      <c r="W582" s="1217" t="s">
        <v>1540</v>
      </c>
      <c r="Y582" s="1217" t="s">
        <v>5434</v>
      </c>
    </row>
    <row r="583" spans="1:34" ht="18">
      <c r="A583" s="1450">
        <v>44892</v>
      </c>
      <c r="B583" s="1217" t="s">
        <v>570</v>
      </c>
      <c r="C583" s="1217" t="s">
        <v>3456</v>
      </c>
      <c r="D583" s="1217" t="s">
        <v>3503</v>
      </c>
      <c r="E583" s="1217" t="s">
        <v>34</v>
      </c>
      <c r="F583" s="1217" t="s">
        <v>3626</v>
      </c>
      <c r="G583" s="1219">
        <v>16000</v>
      </c>
      <c r="H583" s="1449" t="s">
        <v>3063</v>
      </c>
      <c r="I583" s="1217" t="s">
        <v>3453</v>
      </c>
      <c r="J583" s="1238"/>
      <c r="K583" s="10" t="e">
        <f t="shared" ca="1" si="155"/>
        <v>#NAME?</v>
      </c>
      <c r="L583" s="10" t="e">
        <f t="shared" ca="1" si="156"/>
        <v>#NAME?</v>
      </c>
      <c r="M583" s="1239">
        <v>5600</v>
      </c>
      <c r="N583" s="1239"/>
      <c r="O583" s="1237"/>
      <c r="P583" s="1239"/>
      <c r="Q583" s="1239"/>
      <c r="R583" s="1239"/>
      <c r="S583" s="1239"/>
      <c r="T583" s="1240" t="e">
        <f t="shared" ca="1" si="137"/>
        <v>#NAME?</v>
      </c>
      <c r="U583" s="1378" t="e">
        <f t="shared" ca="1" si="138"/>
        <v>#NAME?</v>
      </c>
      <c r="W583" s="1217" t="s">
        <v>1540</v>
      </c>
      <c r="Y583" s="1217" t="s">
        <v>5435</v>
      </c>
    </row>
    <row r="584" spans="1:34" ht="18">
      <c r="A584" s="1450">
        <v>44892</v>
      </c>
      <c r="B584" s="1217" t="s">
        <v>1170</v>
      </c>
      <c r="C584" s="1217" t="s">
        <v>3456</v>
      </c>
      <c r="D584" s="1217" t="s">
        <v>3503</v>
      </c>
      <c r="E584" s="1217" t="s">
        <v>60</v>
      </c>
      <c r="F584" s="1217" t="s">
        <v>3517</v>
      </c>
      <c r="G584" s="1219">
        <v>16000</v>
      </c>
      <c r="H584" s="1455" t="s">
        <v>3063</v>
      </c>
      <c r="I584" s="1217" t="s">
        <v>3453</v>
      </c>
      <c r="J584" s="1238"/>
      <c r="K584" s="10" t="e">
        <f t="shared" ca="1" si="155"/>
        <v>#NAME?</v>
      </c>
      <c r="L584" s="10" t="e">
        <f t="shared" ca="1" si="156"/>
        <v>#NAME?</v>
      </c>
      <c r="M584" s="1239">
        <v>5600</v>
      </c>
      <c r="N584" s="1239"/>
      <c r="O584" s="1237"/>
      <c r="P584" s="1239"/>
      <c r="Q584" s="1239"/>
      <c r="R584" s="1239"/>
      <c r="S584" s="1239"/>
      <c r="T584" s="1240" t="e">
        <f t="shared" ca="1" si="137"/>
        <v>#NAME?</v>
      </c>
      <c r="U584" s="1378" t="e">
        <f t="shared" ca="1" si="138"/>
        <v>#NAME?</v>
      </c>
      <c r="V584" s="1260"/>
      <c r="W584" s="1217" t="s">
        <v>1540</v>
      </c>
      <c r="X584" s="1260"/>
      <c r="Y584" s="1217" t="s">
        <v>5436</v>
      </c>
      <c r="Z584" s="1260"/>
      <c r="AA584" s="1260"/>
      <c r="AB584" s="1260"/>
      <c r="AC584" s="1260"/>
      <c r="AD584" s="1260"/>
      <c r="AE584" s="1260"/>
      <c r="AF584" s="1260"/>
      <c r="AG584" s="1260"/>
      <c r="AH584" s="1260"/>
    </row>
    <row r="585" spans="1:34" ht="18" hidden="1">
      <c r="A585" s="1450">
        <v>44892</v>
      </c>
      <c r="B585" s="1217" t="s">
        <v>3473</v>
      </c>
      <c r="C585" s="1217"/>
      <c r="D585" s="1217" t="s">
        <v>3807</v>
      </c>
      <c r="E585" s="1217" t="s">
        <v>52</v>
      </c>
      <c r="F585" s="1217" t="s">
        <v>3545</v>
      </c>
      <c r="G585" s="1219">
        <v>7650</v>
      </c>
      <c r="H585" s="1455" t="s">
        <v>3050</v>
      </c>
      <c r="I585" s="1217" t="s">
        <v>3453</v>
      </c>
      <c r="J585" s="666">
        <v>765</v>
      </c>
      <c r="K585" s="10">
        <v>2000</v>
      </c>
      <c r="M585" s="1239"/>
      <c r="N585" s="1239">
        <v>3000</v>
      </c>
      <c r="O585" s="1237"/>
      <c r="P585" s="1239"/>
      <c r="Q585" s="1239"/>
      <c r="R585" s="1239"/>
      <c r="S585" s="1239"/>
      <c r="T585" s="1240">
        <f t="shared" si="137"/>
        <v>1885</v>
      </c>
      <c r="U585" s="1378">
        <f t="shared" si="138"/>
        <v>0.24640522875816995</v>
      </c>
      <c r="W585" s="1217" t="s">
        <v>105</v>
      </c>
      <c r="Y585" s="1217" t="s">
        <v>5437</v>
      </c>
    </row>
    <row r="586" spans="1:34" ht="18">
      <c r="A586" s="1450">
        <v>44892</v>
      </c>
      <c r="B586" s="1217" t="s">
        <v>570</v>
      </c>
      <c r="C586" s="1217" t="s">
        <v>3456</v>
      </c>
      <c r="D586" s="1217" t="s">
        <v>3503</v>
      </c>
      <c r="E586" s="1217" t="s">
        <v>60</v>
      </c>
      <c r="F586" s="1217" t="s">
        <v>3517</v>
      </c>
      <c r="G586" s="1219">
        <v>18000</v>
      </c>
      <c r="H586" s="1455" t="s">
        <v>3063</v>
      </c>
      <c r="I586" s="1217" t="s">
        <v>3453</v>
      </c>
      <c r="J586" s="1238"/>
      <c r="K586" s="10" t="e">
        <f t="shared" ref="K586:K592" ca="1" si="157">_xludf.IFS(C586="成田机场",3000,C586="羽田机场",1200,D586="NearMe",1000,D586="VIP-limo",G586*0.12)</f>
        <v>#NAME?</v>
      </c>
      <c r="L586" s="10" t="e">
        <f t="shared" ref="L586:L592" ca="1" si="158">_xludf.IFS(C586="成田机场",4000,C586="羽田机场",1000,D586="VIP-limo",0)</f>
        <v>#NAME?</v>
      </c>
      <c r="M586" s="1239" t="e">
        <f ca="1">(16050-K586-L586)*0.7</f>
        <v>#NAME?</v>
      </c>
      <c r="N586" s="1239"/>
      <c r="O586" s="1237"/>
      <c r="P586" s="1239"/>
      <c r="Q586" s="1239"/>
      <c r="R586" s="1239"/>
      <c r="S586" s="1239"/>
      <c r="T586" s="1240" t="e">
        <f t="shared" ca="1" si="137"/>
        <v>#NAME?</v>
      </c>
      <c r="U586" s="1378" t="e">
        <f t="shared" ca="1" si="138"/>
        <v>#NAME?</v>
      </c>
      <c r="W586" s="1217" t="s">
        <v>1540</v>
      </c>
      <c r="Y586" s="1217" t="s">
        <v>5434</v>
      </c>
    </row>
    <row r="587" spans="1:34" ht="18" hidden="1">
      <c r="A587" s="1450">
        <v>44892</v>
      </c>
      <c r="B587" s="1217" t="s">
        <v>1906</v>
      </c>
      <c r="C587" s="1217"/>
      <c r="D587" s="1217" t="s">
        <v>3919</v>
      </c>
      <c r="E587" s="1217" t="s">
        <v>45</v>
      </c>
      <c r="F587" s="1217" t="s">
        <v>3466</v>
      </c>
      <c r="G587" s="1219">
        <v>33600</v>
      </c>
      <c r="H587" s="1455" t="s">
        <v>3063</v>
      </c>
      <c r="I587" s="1217" t="s">
        <v>3453</v>
      </c>
      <c r="J587" s="1238"/>
      <c r="K587" s="10" t="e">
        <f t="shared" ca="1" si="157"/>
        <v>#NAME?</v>
      </c>
      <c r="L587" s="10" t="e">
        <f t="shared" ca="1" si="158"/>
        <v>#NAME?</v>
      </c>
      <c r="M587" s="1239"/>
      <c r="N587" s="1239">
        <v>20800</v>
      </c>
      <c r="O587" s="1237"/>
      <c r="P587" s="1239"/>
      <c r="Q587" s="1239"/>
      <c r="R587" s="1239"/>
      <c r="S587" s="1239"/>
      <c r="T587" s="1240" t="e">
        <f t="shared" ca="1" si="137"/>
        <v>#NAME?</v>
      </c>
      <c r="U587" s="1378" t="e">
        <f t="shared" ca="1" si="138"/>
        <v>#NAME?</v>
      </c>
      <c r="W587" s="1217" t="s">
        <v>27</v>
      </c>
      <c r="Y587" s="1217" t="s">
        <v>5438</v>
      </c>
    </row>
    <row r="588" spans="1:34" ht="18" hidden="1">
      <c r="A588" s="1450">
        <v>44892</v>
      </c>
      <c r="B588" s="1217" t="s">
        <v>1906</v>
      </c>
      <c r="C588" s="1217"/>
      <c r="D588" s="1217" t="s">
        <v>3919</v>
      </c>
      <c r="E588" s="1217" t="s">
        <v>2979</v>
      </c>
      <c r="F588" s="1217" t="s">
        <v>3501</v>
      </c>
      <c r="G588" s="1219">
        <v>36000</v>
      </c>
      <c r="H588" s="1455" t="s">
        <v>3063</v>
      </c>
      <c r="I588" s="1217" t="s">
        <v>3453</v>
      </c>
      <c r="J588" s="1238"/>
      <c r="K588" s="10" t="e">
        <f t="shared" ca="1" si="157"/>
        <v>#NAME?</v>
      </c>
      <c r="L588" s="10" t="e">
        <f t="shared" ca="1" si="158"/>
        <v>#NAME?</v>
      </c>
      <c r="M588" s="1239"/>
      <c r="N588" s="1239">
        <v>22100</v>
      </c>
      <c r="O588" s="1237"/>
      <c r="P588" s="1239"/>
      <c r="Q588" s="1239"/>
      <c r="R588" s="1239"/>
      <c r="S588" s="1239"/>
      <c r="T588" s="1240" t="e">
        <f t="shared" ca="1" si="137"/>
        <v>#NAME?</v>
      </c>
      <c r="U588" s="1378" t="e">
        <f t="shared" ca="1" si="138"/>
        <v>#NAME?</v>
      </c>
      <c r="W588" s="1217" t="s">
        <v>27</v>
      </c>
      <c r="Y588" s="1217" t="s">
        <v>5439</v>
      </c>
    </row>
    <row r="589" spans="1:34" ht="18" hidden="1">
      <c r="A589" s="1450">
        <v>44892</v>
      </c>
      <c r="B589" s="1217" t="s">
        <v>1906</v>
      </c>
      <c r="C589" s="1217"/>
      <c r="D589" s="1217" t="s">
        <v>3919</v>
      </c>
      <c r="E589" s="1217" t="s">
        <v>98</v>
      </c>
      <c r="F589" s="1217" t="s">
        <v>3686</v>
      </c>
      <c r="G589" s="1219">
        <v>26400</v>
      </c>
      <c r="H589" s="1455" t="s">
        <v>3063</v>
      </c>
      <c r="I589" s="1217" t="s">
        <v>3453</v>
      </c>
      <c r="J589" s="1238"/>
      <c r="K589" s="10" t="e">
        <f t="shared" ca="1" si="157"/>
        <v>#NAME?</v>
      </c>
      <c r="L589" s="10" t="e">
        <f t="shared" ca="1" si="158"/>
        <v>#NAME?</v>
      </c>
      <c r="M589" s="1239"/>
      <c r="N589" s="1239">
        <v>15600</v>
      </c>
      <c r="O589" s="1237"/>
      <c r="P589" s="1239"/>
      <c r="Q589" s="1239"/>
      <c r="R589" s="1239"/>
      <c r="S589" s="1239"/>
      <c r="T589" s="1240" t="e">
        <f t="shared" ca="1" si="137"/>
        <v>#NAME?</v>
      </c>
      <c r="U589" s="1378" t="e">
        <f t="shared" ca="1" si="138"/>
        <v>#NAME?</v>
      </c>
      <c r="W589" s="1217" t="s">
        <v>27</v>
      </c>
      <c r="Y589" s="1217" t="s">
        <v>5440</v>
      </c>
    </row>
    <row r="590" spans="1:34" ht="18" hidden="1">
      <c r="A590" s="1450">
        <v>44892</v>
      </c>
      <c r="B590" s="1217" t="s">
        <v>570</v>
      </c>
      <c r="C590" s="1217" t="s">
        <v>3456</v>
      </c>
      <c r="D590" s="1217" t="s">
        <v>3447</v>
      </c>
      <c r="E590" s="1217" t="s">
        <v>40</v>
      </c>
      <c r="F590" s="1217" t="s">
        <v>3471</v>
      </c>
      <c r="G590" s="1219">
        <f>1600/0.0479</f>
        <v>33402.922755741129</v>
      </c>
      <c r="H590" s="1455" t="s">
        <v>3063</v>
      </c>
      <c r="I590" s="1217" t="s">
        <v>3450</v>
      </c>
      <c r="J590" s="1245">
        <f>500/0.0479</f>
        <v>10438.413361169103</v>
      </c>
      <c r="K590" s="10" t="e">
        <f t="shared" ca="1" si="157"/>
        <v>#NAME?</v>
      </c>
      <c r="L590" s="10" t="e">
        <f t="shared" ca="1" si="158"/>
        <v>#NAME?</v>
      </c>
      <c r="M590" s="1239" t="e">
        <f ca="1">(15000-K590-L590)*0.7</f>
        <v>#NAME?</v>
      </c>
      <c r="N590" s="1239"/>
      <c r="O590" s="1237"/>
      <c r="P590" s="1239">
        <v>520</v>
      </c>
      <c r="Q590" s="1239"/>
      <c r="R590" s="1239"/>
      <c r="S590" s="1239"/>
      <c r="T590" s="1240" t="e">
        <f t="shared" ca="1" si="137"/>
        <v>#NAME?</v>
      </c>
      <c r="U590" s="1378" t="e">
        <f t="shared" ca="1" si="138"/>
        <v>#NAME?</v>
      </c>
      <c r="W590" s="1217" t="s">
        <v>107</v>
      </c>
      <c r="Y590" s="1217" t="s">
        <v>5441</v>
      </c>
    </row>
    <row r="591" spans="1:34" ht="18">
      <c r="A591" s="1450">
        <v>44892</v>
      </c>
      <c r="B591" s="1217" t="s">
        <v>1170</v>
      </c>
      <c r="C591" s="1217" t="s">
        <v>3456</v>
      </c>
      <c r="D591" s="1217" t="s">
        <v>3503</v>
      </c>
      <c r="E591" s="1217" t="s">
        <v>52</v>
      </c>
      <c r="F591" s="1217" t="s">
        <v>3545</v>
      </c>
      <c r="G591" s="1219">
        <v>16000</v>
      </c>
      <c r="H591" s="1455" t="s">
        <v>3063</v>
      </c>
      <c r="I591" s="1217" t="s">
        <v>3453</v>
      </c>
      <c r="J591" s="1238"/>
      <c r="K591" s="10" t="e">
        <f t="shared" ca="1" si="157"/>
        <v>#NAME?</v>
      </c>
      <c r="L591" s="10" t="e">
        <f t="shared" ca="1" si="158"/>
        <v>#NAME?</v>
      </c>
      <c r="M591" s="1239"/>
      <c r="N591" s="1239">
        <v>4000</v>
      </c>
      <c r="O591" s="1237"/>
      <c r="P591" s="1239"/>
      <c r="Q591" s="1239"/>
      <c r="R591" s="1239"/>
      <c r="S591" s="1239"/>
      <c r="T591" s="1240" t="e">
        <f t="shared" ca="1" si="137"/>
        <v>#NAME?</v>
      </c>
      <c r="U591" s="1378" t="e">
        <f t="shared" ca="1" si="138"/>
        <v>#NAME?</v>
      </c>
      <c r="W591" s="1217" t="s">
        <v>1540</v>
      </c>
      <c r="Y591" s="1217" t="s">
        <v>5442</v>
      </c>
    </row>
    <row r="592" spans="1:34" ht="18" hidden="1">
      <c r="A592" s="1450">
        <v>44892</v>
      </c>
      <c r="B592" s="1217" t="s">
        <v>570</v>
      </c>
      <c r="C592" s="1217" t="s">
        <v>3446</v>
      </c>
      <c r="D592" s="1217" t="s">
        <v>3521</v>
      </c>
      <c r="E592" s="1217" t="s">
        <v>60</v>
      </c>
      <c r="F592" s="1217" t="s">
        <v>3517</v>
      </c>
      <c r="G592" s="1219">
        <v>10000</v>
      </c>
      <c r="H592" s="1455" t="s">
        <v>3063</v>
      </c>
      <c r="I592" s="1217" t="s">
        <v>3453</v>
      </c>
      <c r="J592" s="1238"/>
      <c r="K592" s="10" t="e">
        <f t="shared" ca="1" si="157"/>
        <v>#NAME?</v>
      </c>
      <c r="L592" s="10" t="e">
        <f t="shared" ca="1" si="158"/>
        <v>#NAME?</v>
      </c>
      <c r="M592" s="1239" t="e">
        <f ca="1">(8500-K592-L592)*0.7</f>
        <v>#NAME?</v>
      </c>
      <c r="N592" s="1239"/>
      <c r="O592" s="1237"/>
      <c r="P592" s="1239"/>
      <c r="Q592" s="1239"/>
      <c r="R592" s="1239"/>
      <c r="S592" s="1239"/>
      <c r="T592" s="1240" t="e">
        <f t="shared" ca="1" si="137"/>
        <v>#NAME?</v>
      </c>
      <c r="U592" s="1378" t="e">
        <f t="shared" ca="1" si="138"/>
        <v>#NAME?</v>
      </c>
      <c r="W592" s="1217" t="s">
        <v>107</v>
      </c>
      <c r="Y592" s="1217" t="s">
        <v>5443</v>
      </c>
    </row>
    <row r="593" spans="1:34" ht="16.5" hidden="1" customHeight="1">
      <c r="A593" s="1450">
        <v>44892</v>
      </c>
      <c r="B593" s="1217" t="s">
        <v>3473</v>
      </c>
      <c r="C593" s="1217"/>
      <c r="D593" s="1217" t="s">
        <v>3521</v>
      </c>
      <c r="E593" s="1217" t="s">
        <v>52</v>
      </c>
      <c r="F593" s="1217" t="s">
        <v>3545</v>
      </c>
      <c r="G593" s="1219">
        <v>10000</v>
      </c>
      <c r="H593" s="1455" t="s">
        <v>3063</v>
      </c>
      <c r="I593" s="1217" t="s">
        <v>3453</v>
      </c>
      <c r="J593" s="1238"/>
      <c r="K593" s="10">
        <v>2400</v>
      </c>
      <c r="M593" s="1239"/>
      <c r="N593" s="1239">
        <v>4000</v>
      </c>
      <c r="O593" s="1237"/>
      <c r="P593" s="1239"/>
      <c r="Q593" s="1239"/>
      <c r="R593" s="1239"/>
      <c r="S593" s="1239"/>
      <c r="T593" s="1240">
        <f t="shared" si="137"/>
        <v>3600</v>
      </c>
      <c r="U593" s="1378">
        <f t="shared" si="138"/>
        <v>0.36</v>
      </c>
      <c r="W593" s="1217" t="s">
        <v>107</v>
      </c>
      <c r="Y593" s="1217" t="s">
        <v>5444</v>
      </c>
    </row>
    <row r="594" spans="1:34" ht="18" hidden="1">
      <c r="A594" s="1450">
        <v>44892</v>
      </c>
      <c r="B594" s="1217" t="s">
        <v>1906</v>
      </c>
      <c r="C594" s="1217"/>
      <c r="D594" s="1217" t="s">
        <v>255</v>
      </c>
      <c r="E594" s="1217" t="s">
        <v>86</v>
      </c>
      <c r="F594" s="1217" t="s">
        <v>3492</v>
      </c>
      <c r="G594" s="1219">
        <v>45000</v>
      </c>
      <c r="H594" s="1449" t="s">
        <v>3063</v>
      </c>
      <c r="I594" s="1217" t="s">
        <v>3453</v>
      </c>
      <c r="J594" s="1238"/>
      <c r="K594" s="10">
        <v>3000</v>
      </c>
      <c r="L594" s="10">
        <v>4000</v>
      </c>
      <c r="M594" s="1239"/>
      <c r="N594" s="1239">
        <v>15000</v>
      </c>
      <c r="O594" s="1237"/>
      <c r="P594" s="1239"/>
      <c r="Q594" s="1239"/>
      <c r="R594" s="1239"/>
      <c r="S594" s="1239"/>
      <c r="T594" s="1240">
        <f t="shared" si="137"/>
        <v>23000</v>
      </c>
      <c r="U594" s="1378">
        <f t="shared" si="138"/>
        <v>0.51111111111111107</v>
      </c>
      <c r="W594" s="1217" t="s">
        <v>107</v>
      </c>
      <c r="Y594" s="1217" t="s">
        <v>5445</v>
      </c>
    </row>
    <row r="595" spans="1:34" ht="18" hidden="1">
      <c r="A595" s="1454">
        <v>44892</v>
      </c>
      <c r="B595" s="1246" t="s">
        <v>1170</v>
      </c>
      <c r="C595" s="1246" t="s">
        <v>3446</v>
      </c>
      <c r="D595" s="1246" t="s">
        <v>3607</v>
      </c>
      <c r="E595" s="1246" t="s">
        <v>27</v>
      </c>
      <c r="F595" s="1246" t="s">
        <v>3733</v>
      </c>
      <c r="G595" s="1248">
        <v>15000</v>
      </c>
      <c r="H595" s="1455" t="s">
        <v>3063</v>
      </c>
      <c r="I595" s="1246" t="s">
        <v>3453</v>
      </c>
      <c r="J595" s="1243"/>
      <c r="K595" s="1260" t="e">
        <f t="shared" ref="K595:K600" ca="1" si="159">_xludf.IFS(C595="成田机场",3000,C595="羽田机场",1200,D595="NearMe",1000,D595="VIP-limo",G595*0.12)</f>
        <v>#NAME?</v>
      </c>
      <c r="L595" s="1260" t="e">
        <f t="shared" ref="L595:L600" ca="1" si="160">_xludf.IFS(C595="成田机场",4000,C595="羽田机场",1000,D595="VIP-limo",0)</f>
        <v>#NAME?</v>
      </c>
      <c r="M595" s="1256"/>
      <c r="N595" s="1256">
        <v>4000</v>
      </c>
      <c r="O595" s="1255"/>
      <c r="P595" s="1256"/>
      <c r="Q595" s="1256"/>
      <c r="R595" s="1256"/>
      <c r="S595" s="1256"/>
      <c r="T595" s="1257" t="e">
        <f t="shared" ca="1" si="137"/>
        <v>#NAME?</v>
      </c>
      <c r="U595" s="1387" t="e">
        <f t="shared" ca="1" si="138"/>
        <v>#NAME?</v>
      </c>
      <c r="V595" s="1260"/>
      <c r="W595" s="1246" t="s">
        <v>27</v>
      </c>
      <c r="X595" s="1260"/>
      <c r="Y595" s="1246" t="s">
        <v>5446</v>
      </c>
      <c r="Z595" s="1260"/>
      <c r="AA595" s="1260"/>
      <c r="AB595" s="1260"/>
      <c r="AC595" s="1260"/>
      <c r="AD595" s="1260"/>
      <c r="AE595" s="1260"/>
      <c r="AF595" s="1260"/>
      <c r="AG595" s="1260"/>
      <c r="AH595" s="1260"/>
    </row>
    <row r="596" spans="1:34" ht="18">
      <c r="A596" s="1450">
        <v>44893</v>
      </c>
      <c r="B596" s="1217" t="s">
        <v>570</v>
      </c>
      <c r="C596" s="1217" t="s">
        <v>3456</v>
      </c>
      <c r="D596" s="1217" t="s">
        <v>3503</v>
      </c>
      <c r="E596" s="1217" t="s">
        <v>34</v>
      </c>
      <c r="F596" s="1217" t="s">
        <v>3657</v>
      </c>
      <c r="G596" s="1219">
        <v>16000</v>
      </c>
      <c r="H596" s="1449" t="s">
        <v>3063</v>
      </c>
      <c r="I596" s="1217" t="s">
        <v>3453</v>
      </c>
      <c r="J596" s="1238"/>
      <c r="K596" s="10" t="e">
        <f t="shared" ca="1" si="159"/>
        <v>#NAME?</v>
      </c>
      <c r="L596" s="10" t="e">
        <f t="shared" ca="1" si="160"/>
        <v>#NAME?</v>
      </c>
      <c r="M596" s="1239">
        <v>5600</v>
      </c>
      <c r="N596" s="1239"/>
      <c r="O596" s="1237"/>
      <c r="P596" s="1239"/>
      <c r="Q596" s="1239"/>
      <c r="R596" s="1239"/>
      <c r="S596" s="1239"/>
      <c r="T596" s="1240" t="e">
        <f t="shared" ca="1" si="137"/>
        <v>#NAME?</v>
      </c>
      <c r="U596" s="1378" t="e">
        <f t="shared" ca="1" si="138"/>
        <v>#NAME?</v>
      </c>
      <c r="W596" s="1217" t="s">
        <v>1540</v>
      </c>
      <c r="Y596" s="1217" t="s">
        <v>5447</v>
      </c>
    </row>
    <row r="597" spans="1:34" ht="18" hidden="1">
      <c r="A597" s="1450">
        <v>44893</v>
      </c>
      <c r="B597" s="1217" t="s">
        <v>1906</v>
      </c>
      <c r="C597" s="1217"/>
      <c r="D597" s="1217" t="s">
        <v>3919</v>
      </c>
      <c r="E597" s="1217" t="s">
        <v>1798</v>
      </c>
      <c r="F597" s="1217" t="s">
        <v>3629</v>
      </c>
      <c r="G597" s="1219">
        <v>24000</v>
      </c>
      <c r="H597" s="1449" t="s">
        <v>3063</v>
      </c>
      <c r="I597" s="1217" t="s">
        <v>3453</v>
      </c>
      <c r="J597" s="1238"/>
      <c r="K597" s="10" t="e">
        <f t="shared" ca="1" si="159"/>
        <v>#NAME?</v>
      </c>
      <c r="L597" s="10" t="e">
        <f t="shared" ca="1" si="160"/>
        <v>#NAME?</v>
      </c>
      <c r="M597" s="1239" t="e">
        <f ca="1">(G597-K597-L597)*0.7</f>
        <v>#NAME?</v>
      </c>
      <c r="N597" s="1239"/>
      <c r="O597" s="1237"/>
      <c r="P597" s="1239"/>
      <c r="Q597" s="1239"/>
      <c r="R597" s="1239"/>
      <c r="S597" s="1239"/>
      <c r="T597" s="1240" t="e">
        <f t="shared" ca="1" si="137"/>
        <v>#NAME?</v>
      </c>
      <c r="U597" s="1378" t="e">
        <f t="shared" ca="1" si="138"/>
        <v>#NAME?</v>
      </c>
      <c r="W597" s="1217" t="s">
        <v>27</v>
      </c>
      <c r="Y597" s="1217" t="s">
        <v>5448</v>
      </c>
    </row>
    <row r="598" spans="1:34" ht="18" hidden="1">
      <c r="A598" s="1450">
        <v>44893</v>
      </c>
      <c r="B598" s="1217" t="s">
        <v>1906</v>
      </c>
      <c r="C598" s="1217"/>
      <c r="D598" s="1217" t="s">
        <v>3919</v>
      </c>
      <c r="E598" s="1217" t="s">
        <v>2979</v>
      </c>
      <c r="F598" s="1217" t="s">
        <v>3501</v>
      </c>
      <c r="G598" s="1219">
        <v>36000</v>
      </c>
      <c r="H598" s="1449" t="s">
        <v>3063</v>
      </c>
      <c r="I598" s="1217" t="s">
        <v>3453</v>
      </c>
      <c r="J598" s="1238"/>
      <c r="K598" s="10" t="e">
        <f t="shared" ca="1" si="159"/>
        <v>#NAME?</v>
      </c>
      <c r="L598" s="10" t="e">
        <f t="shared" ca="1" si="160"/>
        <v>#NAME?</v>
      </c>
      <c r="M598" s="1239"/>
      <c r="N598" s="1239">
        <v>22100</v>
      </c>
      <c r="O598" s="1237"/>
      <c r="P598" s="1239"/>
      <c r="Q598" s="1239"/>
      <c r="R598" s="1239"/>
      <c r="S598" s="1239"/>
      <c r="T598" s="1240" t="e">
        <f t="shared" ca="1" si="137"/>
        <v>#NAME?</v>
      </c>
      <c r="U598" s="1378" t="e">
        <f t="shared" ca="1" si="138"/>
        <v>#NAME?</v>
      </c>
      <c r="W598" s="1217" t="s">
        <v>27</v>
      </c>
      <c r="Y598" s="1217" t="s">
        <v>5449</v>
      </c>
    </row>
    <row r="599" spans="1:34" ht="18" hidden="1">
      <c r="A599" s="1450">
        <v>44893</v>
      </c>
      <c r="B599" s="1217" t="s">
        <v>1170</v>
      </c>
      <c r="C599" s="1217" t="s">
        <v>3456</v>
      </c>
      <c r="D599" s="1217" t="s">
        <v>3521</v>
      </c>
      <c r="E599" s="1217" t="s">
        <v>86</v>
      </c>
      <c r="F599" s="1217" t="s">
        <v>3545</v>
      </c>
      <c r="G599" s="1219">
        <v>15000</v>
      </c>
      <c r="H599" s="1449" t="s">
        <v>3063</v>
      </c>
      <c r="I599" s="1217" t="s">
        <v>3453</v>
      </c>
      <c r="J599" s="1238"/>
      <c r="K599" s="10" t="e">
        <f t="shared" ca="1" si="159"/>
        <v>#NAME?</v>
      </c>
      <c r="L599" s="10" t="e">
        <f t="shared" ca="1" si="160"/>
        <v>#NAME?</v>
      </c>
      <c r="M599" s="1239"/>
      <c r="N599" s="1239">
        <v>4000</v>
      </c>
      <c r="O599" s="1237"/>
      <c r="P599" s="1239"/>
      <c r="Q599" s="1239"/>
      <c r="R599" s="1239"/>
      <c r="S599" s="1239"/>
      <c r="T599" s="1240" t="e">
        <f t="shared" ca="1" si="137"/>
        <v>#NAME?</v>
      </c>
      <c r="U599" s="1378" t="e">
        <f t="shared" ca="1" si="138"/>
        <v>#NAME?</v>
      </c>
      <c r="W599" s="1217" t="s">
        <v>107</v>
      </c>
      <c r="Y599" s="1217" t="s">
        <v>5450</v>
      </c>
    </row>
    <row r="600" spans="1:34" ht="18" hidden="1">
      <c r="A600" s="1450">
        <v>44893</v>
      </c>
      <c r="B600" s="1217" t="s">
        <v>1906</v>
      </c>
      <c r="C600" s="1217"/>
      <c r="D600" s="1217" t="s">
        <v>3919</v>
      </c>
      <c r="E600" s="1217" t="s">
        <v>45</v>
      </c>
      <c r="F600" s="1217" t="s">
        <v>3466</v>
      </c>
      <c r="G600" s="1219">
        <v>26400</v>
      </c>
      <c r="H600" s="1449" t="s">
        <v>3063</v>
      </c>
      <c r="I600" s="1217" t="s">
        <v>3453</v>
      </c>
      <c r="J600" s="1238"/>
      <c r="K600" s="10" t="e">
        <f t="shared" ca="1" si="159"/>
        <v>#NAME?</v>
      </c>
      <c r="L600" s="10" t="e">
        <f t="shared" ca="1" si="160"/>
        <v>#NAME?</v>
      </c>
      <c r="M600" s="1239"/>
      <c r="N600" s="1239">
        <v>15600</v>
      </c>
      <c r="O600" s="1237"/>
      <c r="P600" s="1239"/>
      <c r="Q600" s="1239"/>
      <c r="R600" s="1239"/>
      <c r="S600" s="1239"/>
      <c r="T600" s="1240" t="e">
        <f t="shared" ca="1" si="137"/>
        <v>#NAME?</v>
      </c>
      <c r="U600" s="1378" t="e">
        <f t="shared" ca="1" si="138"/>
        <v>#NAME?</v>
      </c>
      <c r="W600" s="1217" t="s">
        <v>27</v>
      </c>
      <c r="Y600" s="1217" t="s">
        <v>5451</v>
      </c>
    </row>
    <row r="601" spans="1:34" ht="18" hidden="1">
      <c r="A601" s="1450">
        <v>44893</v>
      </c>
      <c r="B601" s="1217" t="s">
        <v>1215</v>
      </c>
      <c r="C601" s="1217"/>
      <c r="D601" s="1217" t="s">
        <v>3537</v>
      </c>
      <c r="E601" s="1217" t="s">
        <v>49</v>
      </c>
      <c r="F601" s="1217" t="s">
        <v>3517</v>
      </c>
      <c r="G601" s="1219">
        <v>25000</v>
      </c>
      <c r="H601" s="1449" t="s">
        <v>3060</v>
      </c>
      <c r="I601" s="1217" t="s">
        <v>3453</v>
      </c>
      <c r="J601" s="1238"/>
      <c r="K601" s="10">
        <v>2000</v>
      </c>
      <c r="M601" s="1239">
        <v>15000</v>
      </c>
      <c r="N601" s="1239"/>
      <c r="O601" s="1237"/>
      <c r="P601" s="1239"/>
      <c r="Q601" s="1239"/>
      <c r="R601" s="1239"/>
      <c r="S601" s="1239"/>
      <c r="T601" s="1240">
        <f t="shared" si="137"/>
        <v>8000</v>
      </c>
      <c r="U601" s="1378">
        <f t="shared" si="138"/>
        <v>0.32</v>
      </c>
      <c r="V601" s="1260"/>
      <c r="W601" s="1217" t="s">
        <v>110</v>
      </c>
      <c r="X601" s="1260"/>
      <c r="Y601" s="1217" t="s">
        <v>5452</v>
      </c>
      <c r="Z601" s="1260"/>
      <c r="AA601" s="1260"/>
      <c r="AB601" s="1260"/>
      <c r="AC601" s="1260"/>
      <c r="AD601" s="1260"/>
      <c r="AE601" s="1260"/>
      <c r="AF601" s="1260"/>
      <c r="AG601" s="1260"/>
      <c r="AH601" s="1260"/>
    </row>
    <row r="602" spans="1:34" ht="18" hidden="1">
      <c r="A602" s="1450">
        <v>44893</v>
      </c>
      <c r="B602" s="1217" t="s">
        <v>3473</v>
      </c>
      <c r="C602" s="1217"/>
      <c r="D602" s="1217" t="s">
        <v>3570</v>
      </c>
      <c r="E602" s="1217" t="s">
        <v>86</v>
      </c>
      <c r="F602" s="1217" t="s">
        <v>3545</v>
      </c>
      <c r="G602" s="1219">
        <v>8500</v>
      </c>
      <c r="H602" s="1449" t="s">
        <v>3063</v>
      </c>
      <c r="I602" s="1217" t="s">
        <v>3453</v>
      </c>
      <c r="J602" s="1238"/>
      <c r="K602" s="10" t="e">
        <f t="shared" ref="K602:K603" ca="1" si="161">_xludf.IFS(C602="成田机场",3000,C602="羽田机场",1200,D602="NearMe",1000,D602="VIP-limo",G602*0.12)</f>
        <v>#NAME?</v>
      </c>
      <c r="M602" s="1239"/>
      <c r="N602" s="1239">
        <v>4300</v>
      </c>
      <c r="O602" s="1237"/>
      <c r="P602" s="1239"/>
      <c r="Q602" s="1239"/>
      <c r="R602" s="1239"/>
      <c r="S602" s="1239"/>
      <c r="T602" s="1240" t="e">
        <f t="shared" ca="1" si="137"/>
        <v>#NAME?</v>
      </c>
      <c r="U602" s="1378" t="e">
        <f t="shared" ca="1" si="138"/>
        <v>#NAME?</v>
      </c>
      <c r="W602" s="1217" t="s">
        <v>3572</v>
      </c>
      <c r="Y602" s="1217" t="s">
        <v>5453</v>
      </c>
    </row>
    <row r="603" spans="1:34" ht="18" hidden="1">
      <c r="A603" s="1450">
        <v>44893</v>
      </c>
      <c r="B603" s="1217" t="s">
        <v>3473</v>
      </c>
      <c r="C603" s="1217"/>
      <c r="D603" s="1217" t="s">
        <v>3570</v>
      </c>
      <c r="E603" s="1217" t="s">
        <v>86</v>
      </c>
      <c r="F603" s="1217" t="s">
        <v>3545</v>
      </c>
      <c r="G603" s="1219">
        <v>8500</v>
      </c>
      <c r="H603" s="1449" t="s">
        <v>3063</v>
      </c>
      <c r="I603" s="1217" t="s">
        <v>3453</v>
      </c>
      <c r="J603" s="1238"/>
      <c r="K603" s="10" t="e">
        <f t="shared" ca="1" si="161"/>
        <v>#NAME?</v>
      </c>
      <c r="M603" s="1239"/>
      <c r="N603" s="1239">
        <v>4300</v>
      </c>
      <c r="O603" s="1237"/>
      <c r="P603" s="1239"/>
      <c r="Q603" s="1239"/>
      <c r="R603" s="1239"/>
      <c r="S603" s="1239"/>
      <c r="T603" s="1240" t="e">
        <f t="shared" ca="1" si="137"/>
        <v>#NAME?</v>
      </c>
      <c r="U603" s="1378" t="e">
        <f t="shared" ca="1" si="138"/>
        <v>#NAME?</v>
      </c>
      <c r="W603" s="1217" t="s">
        <v>3572</v>
      </c>
      <c r="Y603" s="1217" t="s">
        <v>5454</v>
      </c>
    </row>
    <row r="604" spans="1:34" ht="18" hidden="1">
      <c r="A604" s="1500">
        <v>44895</v>
      </c>
      <c r="B604" s="1217" t="s">
        <v>1906</v>
      </c>
      <c r="C604" s="1217"/>
      <c r="D604" s="1217" t="s">
        <v>3452</v>
      </c>
      <c r="E604" s="1217" t="s">
        <v>60</v>
      </c>
      <c r="F604" s="1217" t="s">
        <v>3517</v>
      </c>
      <c r="G604" s="1219">
        <v>40000</v>
      </c>
      <c r="H604" s="1449" t="s">
        <v>3063</v>
      </c>
      <c r="I604" s="1217" t="s">
        <v>3453</v>
      </c>
      <c r="J604" s="1238"/>
      <c r="K604" s="10">
        <v>3000</v>
      </c>
      <c r="L604" s="10">
        <v>4000</v>
      </c>
      <c r="M604" s="1239">
        <v>16800</v>
      </c>
      <c r="N604" s="1239"/>
      <c r="O604" s="1237"/>
      <c r="P604" s="1239"/>
      <c r="Q604" s="1239"/>
      <c r="R604" s="1239"/>
      <c r="S604" s="1239"/>
      <c r="T604" s="1240">
        <f t="shared" si="137"/>
        <v>16200</v>
      </c>
      <c r="U604" s="1378">
        <f t="shared" si="138"/>
        <v>0.40500000000000003</v>
      </c>
      <c r="W604" s="1217" t="s">
        <v>3508</v>
      </c>
      <c r="Y604" s="1217" t="s">
        <v>5455</v>
      </c>
    </row>
    <row r="605" spans="1:34" ht="18" hidden="1">
      <c r="A605" s="1450">
        <v>44893</v>
      </c>
      <c r="B605" s="1217" t="s">
        <v>1170</v>
      </c>
      <c r="C605" s="1217" t="s">
        <v>3456</v>
      </c>
      <c r="D605" s="1217" t="s">
        <v>3481</v>
      </c>
      <c r="E605" s="1217" t="s">
        <v>55</v>
      </c>
      <c r="F605" s="1217" t="s">
        <v>3512</v>
      </c>
      <c r="G605" s="1219">
        <v>18900</v>
      </c>
      <c r="H605" s="1449" t="s">
        <v>3063</v>
      </c>
      <c r="I605" s="1217" t="s">
        <v>3453</v>
      </c>
      <c r="J605" s="1238"/>
      <c r="K605" s="10" t="e">
        <f t="shared" ref="K605:K611" ca="1" si="162">_xludf.IFS(C605="成田机场",3000,C605="羽田机场",1200,D605="NearMe",1000,D605="VIP-limo",G605*0.12)</f>
        <v>#NAME?</v>
      </c>
      <c r="L605" s="10" t="e">
        <f ca="1">_xludf.IFS(C605="成田机场",4000,C605="羽田机场",1000,D605="VIP-limo",0)</f>
        <v>#NAME?</v>
      </c>
      <c r="M605" s="1239"/>
      <c r="N605" s="1239">
        <v>4000</v>
      </c>
      <c r="O605" s="1237"/>
      <c r="P605" s="1239"/>
      <c r="Q605" s="1239"/>
      <c r="R605" s="1239"/>
      <c r="S605" s="1239"/>
      <c r="T605" s="1240" t="e">
        <f t="shared" ca="1" si="137"/>
        <v>#NAME?</v>
      </c>
      <c r="U605" s="1378" t="e">
        <f t="shared" ca="1" si="138"/>
        <v>#NAME?</v>
      </c>
      <c r="W605" s="1217" t="s">
        <v>27</v>
      </c>
      <c r="Y605" s="1217" t="s">
        <v>5456</v>
      </c>
    </row>
    <row r="606" spans="1:34" ht="18" hidden="1">
      <c r="A606" s="1450">
        <v>44893</v>
      </c>
      <c r="B606" s="1217" t="s">
        <v>3473</v>
      </c>
      <c r="C606" s="1217"/>
      <c r="D606" s="1217" t="s">
        <v>3570</v>
      </c>
      <c r="E606" s="1217" t="s">
        <v>3079</v>
      </c>
      <c r="F606" s="1217" t="s">
        <v>3592</v>
      </c>
      <c r="G606" s="1219">
        <v>11000</v>
      </c>
      <c r="H606" s="1449" t="s">
        <v>3063</v>
      </c>
      <c r="I606" s="1217" t="s">
        <v>3453</v>
      </c>
      <c r="J606" s="1238"/>
      <c r="K606" s="10" t="e">
        <f t="shared" ca="1" si="162"/>
        <v>#NAME?</v>
      </c>
      <c r="M606" s="1239"/>
      <c r="N606" s="1239">
        <v>5300</v>
      </c>
      <c r="O606" s="1237"/>
      <c r="P606" s="1239"/>
      <c r="Q606" s="1239"/>
      <c r="R606" s="1239"/>
      <c r="S606" s="1239"/>
      <c r="T606" s="1240" t="e">
        <f t="shared" ca="1" si="137"/>
        <v>#NAME?</v>
      </c>
      <c r="U606" s="1378" t="e">
        <f t="shared" ca="1" si="138"/>
        <v>#NAME?</v>
      </c>
      <c r="W606" s="1217" t="s">
        <v>3572</v>
      </c>
      <c r="Y606" s="1217" t="s">
        <v>5457</v>
      </c>
    </row>
    <row r="607" spans="1:34" ht="18" hidden="1">
      <c r="A607" s="1450">
        <v>44893</v>
      </c>
      <c r="B607" s="1217" t="s">
        <v>3473</v>
      </c>
      <c r="C607" s="1217"/>
      <c r="D607" s="1217" t="s">
        <v>3570</v>
      </c>
      <c r="E607" s="1217" t="s">
        <v>55</v>
      </c>
      <c r="F607" s="1217" t="s">
        <v>3512</v>
      </c>
      <c r="G607" s="1219">
        <v>11000</v>
      </c>
      <c r="H607" s="1449" t="s">
        <v>3063</v>
      </c>
      <c r="I607" s="1217" t="s">
        <v>3453</v>
      </c>
      <c r="J607" s="1238"/>
      <c r="K607" s="10" t="e">
        <f t="shared" ca="1" si="162"/>
        <v>#NAME?</v>
      </c>
      <c r="M607" s="1239"/>
      <c r="N607" s="1239">
        <v>5300</v>
      </c>
      <c r="O607" s="1237"/>
      <c r="P607" s="1239"/>
      <c r="Q607" s="1239"/>
      <c r="R607" s="1239"/>
      <c r="S607" s="1239"/>
      <c r="T607" s="1240" t="e">
        <f t="shared" ca="1" si="137"/>
        <v>#NAME?</v>
      </c>
      <c r="U607" s="1378" t="e">
        <f t="shared" ca="1" si="138"/>
        <v>#NAME?</v>
      </c>
      <c r="W607" s="1217" t="s">
        <v>3572</v>
      </c>
      <c r="Y607" s="1217" t="s">
        <v>5458</v>
      </c>
    </row>
    <row r="608" spans="1:34" ht="18" hidden="1">
      <c r="A608" s="1450">
        <v>44893</v>
      </c>
      <c r="B608" s="1217" t="s">
        <v>3473</v>
      </c>
      <c r="C608" s="1217"/>
      <c r="D608" s="1217" t="s">
        <v>3570</v>
      </c>
      <c r="E608" s="1217" t="s">
        <v>52</v>
      </c>
      <c r="F608" s="1217" t="s">
        <v>3592</v>
      </c>
      <c r="G608" s="1219">
        <v>11000</v>
      </c>
      <c r="H608" s="1449" t="s">
        <v>3063</v>
      </c>
      <c r="I608" s="1217" t="s">
        <v>3453</v>
      </c>
      <c r="J608" s="1238"/>
      <c r="K608" s="10" t="e">
        <f t="shared" ca="1" si="162"/>
        <v>#NAME?</v>
      </c>
      <c r="M608" s="1239"/>
      <c r="N608" s="1239">
        <v>5300</v>
      </c>
      <c r="O608" s="1237"/>
      <c r="P608" s="1239"/>
      <c r="Q608" s="1239"/>
      <c r="R608" s="1239"/>
      <c r="S608" s="1239"/>
      <c r="T608" s="1240" t="e">
        <f t="shared" ca="1" si="137"/>
        <v>#NAME?</v>
      </c>
      <c r="U608" s="1378" t="e">
        <f t="shared" ca="1" si="138"/>
        <v>#NAME?</v>
      </c>
      <c r="W608" s="1217" t="s">
        <v>3572</v>
      </c>
      <c r="Y608" s="1217" t="s">
        <v>5459</v>
      </c>
    </row>
    <row r="609" spans="1:34" ht="18" hidden="1">
      <c r="A609" s="1450">
        <v>44893</v>
      </c>
      <c r="B609" s="1217" t="s">
        <v>3473</v>
      </c>
      <c r="C609" s="1217"/>
      <c r="D609" s="1217" t="s">
        <v>3570</v>
      </c>
      <c r="E609" s="1217" t="s">
        <v>55</v>
      </c>
      <c r="F609" s="1217" t="s">
        <v>3512</v>
      </c>
      <c r="G609" s="1219">
        <v>11000</v>
      </c>
      <c r="H609" s="1449" t="s">
        <v>3063</v>
      </c>
      <c r="I609" s="1217" t="s">
        <v>3453</v>
      </c>
      <c r="J609" s="1238"/>
      <c r="K609" s="10" t="e">
        <f t="shared" ca="1" si="162"/>
        <v>#NAME?</v>
      </c>
      <c r="M609" s="1239"/>
      <c r="N609" s="1239">
        <v>5300</v>
      </c>
      <c r="O609" s="1237"/>
      <c r="P609" s="1239"/>
      <c r="Q609" s="1239"/>
      <c r="R609" s="1239"/>
      <c r="S609" s="1239"/>
      <c r="T609" s="1240" t="e">
        <f t="shared" ca="1" si="137"/>
        <v>#NAME?</v>
      </c>
      <c r="U609" s="1378" t="e">
        <f t="shared" ca="1" si="138"/>
        <v>#NAME?</v>
      </c>
      <c r="W609" s="1217" t="s">
        <v>3572</v>
      </c>
      <c r="Y609" s="1217" t="s">
        <v>5460</v>
      </c>
    </row>
    <row r="610" spans="1:34" ht="18" hidden="1">
      <c r="A610" s="1450">
        <v>44893</v>
      </c>
      <c r="B610" s="1217" t="s">
        <v>570</v>
      </c>
      <c r="C610" s="1217" t="s">
        <v>3446</v>
      </c>
      <c r="D610" s="1217" t="s">
        <v>3474</v>
      </c>
      <c r="E610" s="1243"/>
      <c r="F610" s="1243"/>
      <c r="G610" s="1219">
        <v>11900</v>
      </c>
      <c r="H610" s="1449" t="s">
        <v>3063</v>
      </c>
      <c r="I610" s="1217" t="s">
        <v>3453</v>
      </c>
      <c r="J610" s="1238"/>
      <c r="K610" s="10" t="e">
        <f t="shared" ca="1" si="162"/>
        <v>#NAME?</v>
      </c>
      <c r="L610" s="10" t="e">
        <f t="shared" ref="L610:L611" ca="1" si="163">_xludf.IFS(C610="成田机场",4000,C610="羽田机场",1000,D610="VIP-limo",0)</f>
        <v>#NAME?</v>
      </c>
      <c r="M610" s="1239" t="e">
        <f ca="1">(8500-K610-L610)*0.7</f>
        <v>#NAME?</v>
      </c>
      <c r="N610" s="1239"/>
      <c r="O610" s="1237"/>
      <c r="P610" s="1239"/>
      <c r="Q610" s="1239"/>
      <c r="R610" s="1239"/>
      <c r="S610" s="1239"/>
      <c r="T610" s="1240" t="e">
        <f t="shared" ca="1" si="137"/>
        <v>#NAME?</v>
      </c>
      <c r="U610" s="1378" t="e">
        <f t="shared" ca="1" si="138"/>
        <v>#NAME?</v>
      </c>
      <c r="W610" s="1217" t="s">
        <v>27</v>
      </c>
      <c r="Y610" s="1217" t="s">
        <v>5461</v>
      </c>
    </row>
    <row r="611" spans="1:34" ht="18" hidden="1">
      <c r="A611" s="1450">
        <v>44868</v>
      </c>
      <c r="B611" s="1217" t="s">
        <v>1170</v>
      </c>
      <c r="C611" s="1217" t="s">
        <v>3456</v>
      </c>
      <c r="D611" s="1217" t="s">
        <v>2499</v>
      </c>
      <c r="E611" s="1217" t="s">
        <v>3523</v>
      </c>
      <c r="F611" s="1217" t="s">
        <v>3524</v>
      </c>
      <c r="G611" s="1219">
        <v>20000</v>
      </c>
      <c r="H611" s="1449" t="s">
        <v>3063</v>
      </c>
      <c r="I611" s="1217" t="s">
        <v>3453</v>
      </c>
      <c r="J611" s="1238"/>
      <c r="K611" s="10" t="e">
        <f t="shared" ca="1" si="162"/>
        <v>#NAME?</v>
      </c>
      <c r="L611" s="10" t="e">
        <f t="shared" ca="1" si="163"/>
        <v>#NAME?</v>
      </c>
      <c r="M611" s="1239" t="e">
        <f ca="1">(16500-K611-L611)*0.7</f>
        <v>#NAME?</v>
      </c>
      <c r="N611" s="1239"/>
      <c r="O611" s="1237"/>
      <c r="P611" s="1239"/>
      <c r="Q611" s="1239"/>
      <c r="R611" s="1239"/>
      <c r="S611" s="1239"/>
      <c r="T611" s="1240" t="e">
        <f t="shared" ca="1" si="137"/>
        <v>#NAME?</v>
      </c>
      <c r="U611" s="1378" t="e">
        <f t="shared" ca="1" si="138"/>
        <v>#NAME?</v>
      </c>
      <c r="W611" s="1217" t="s">
        <v>2694</v>
      </c>
      <c r="Y611" s="1217" t="s">
        <v>5462</v>
      </c>
    </row>
    <row r="612" spans="1:34" ht="18" hidden="1">
      <c r="A612" s="1450">
        <v>44893</v>
      </c>
      <c r="B612" s="1217" t="s">
        <v>3473</v>
      </c>
      <c r="C612" s="1217"/>
      <c r="D612" s="1217" t="s">
        <v>3807</v>
      </c>
      <c r="E612" s="1217" t="s">
        <v>86</v>
      </c>
      <c r="F612" s="1217" t="s">
        <v>3545</v>
      </c>
      <c r="G612" s="1219">
        <v>16150</v>
      </c>
      <c r="H612" s="1449" t="s">
        <v>3063</v>
      </c>
      <c r="I612" s="1217" t="s">
        <v>3453</v>
      </c>
      <c r="J612" s="666">
        <v>1615</v>
      </c>
      <c r="K612" s="10">
        <v>2000</v>
      </c>
      <c r="M612" s="1239"/>
      <c r="N612" s="1239">
        <v>3000</v>
      </c>
      <c r="O612" s="1237"/>
      <c r="P612" s="1239"/>
      <c r="Q612" s="1239"/>
      <c r="R612" s="1239"/>
      <c r="S612" s="1239"/>
      <c r="T612" s="1240">
        <f t="shared" si="137"/>
        <v>9535</v>
      </c>
      <c r="U612" s="1378">
        <f t="shared" si="138"/>
        <v>0.59040247678018576</v>
      </c>
      <c r="W612" s="1217" t="s">
        <v>105</v>
      </c>
      <c r="Y612" s="1217" t="s">
        <v>5463</v>
      </c>
    </row>
    <row r="613" spans="1:34" ht="18" hidden="1">
      <c r="A613" s="1454">
        <v>44868</v>
      </c>
      <c r="B613" s="1246" t="s">
        <v>570</v>
      </c>
      <c r="C613" s="1246" t="s">
        <v>3496</v>
      </c>
      <c r="D613" s="1246" t="s">
        <v>5464</v>
      </c>
      <c r="E613" s="1246" t="s">
        <v>3497</v>
      </c>
      <c r="F613" s="1246" t="s">
        <v>3498</v>
      </c>
      <c r="G613" s="1248">
        <v>25000</v>
      </c>
      <c r="H613" s="1455" t="s">
        <v>3063</v>
      </c>
      <c r="I613" s="1246" t="s">
        <v>3453</v>
      </c>
      <c r="J613" s="1263"/>
      <c r="K613" s="1260"/>
      <c r="L613" s="1260"/>
      <c r="M613" s="1256"/>
      <c r="N613" s="1256"/>
      <c r="O613" s="1361">
        <v>13000</v>
      </c>
      <c r="P613" s="1256"/>
      <c r="Q613" s="1256"/>
      <c r="R613" s="1256"/>
      <c r="S613" s="1256"/>
      <c r="T613" s="1257">
        <f t="shared" si="137"/>
        <v>12000</v>
      </c>
      <c r="U613" s="1387">
        <f t="shared" si="138"/>
        <v>0.48</v>
      </c>
      <c r="V613" s="1260"/>
      <c r="W613" s="1246" t="s">
        <v>2694</v>
      </c>
      <c r="X613" s="1260"/>
      <c r="Y613" s="1246" t="s">
        <v>5465</v>
      </c>
      <c r="Z613" s="1260"/>
      <c r="AA613" s="1260"/>
      <c r="AB613" s="1260"/>
      <c r="AC613" s="1260"/>
      <c r="AD613" s="1260"/>
      <c r="AE613" s="1260"/>
      <c r="AF613" s="1260"/>
      <c r="AG613" s="1260"/>
      <c r="AH613" s="1260"/>
    </row>
    <row r="614" spans="1:34" ht="18" hidden="1">
      <c r="A614" s="1450">
        <v>44894</v>
      </c>
      <c r="B614" s="1217" t="s">
        <v>3473</v>
      </c>
      <c r="C614" s="1217"/>
      <c r="D614" s="1217" t="s">
        <v>3521</v>
      </c>
      <c r="E614" s="1217" t="s">
        <v>52</v>
      </c>
      <c r="F614" s="1217" t="s">
        <v>3592</v>
      </c>
      <c r="G614" s="1219">
        <v>5000</v>
      </c>
      <c r="H614" s="1449" t="s">
        <v>3063</v>
      </c>
      <c r="I614" s="1217" t="s">
        <v>3453</v>
      </c>
      <c r="J614" s="1238"/>
      <c r="K614" s="10">
        <v>1200</v>
      </c>
      <c r="M614" s="1239"/>
      <c r="N614" s="1239">
        <v>3000</v>
      </c>
      <c r="O614" s="1237"/>
      <c r="P614" s="1239"/>
      <c r="Q614" s="1239"/>
      <c r="R614" s="1239"/>
      <c r="S614" s="1239"/>
      <c r="T614" s="1240">
        <f t="shared" si="137"/>
        <v>800</v>
      </c>
      <c r="U614" s="1378">
        <f t="shared" si="138"/>
        <v>0.16</v>
      </c>
      <c r="W614" s="1217" t="s">
        <v>107</v>
      </c>
      <c r="Y614" s="1217" t="s">
        <v>5466</v>
      </c>
    </row>
    <row r="615" spans="1:34" ht="18" hidden="1">
      <c r="A615" s="1450">
        <v>44894</v>
      </c>
      <c r="B615" s="1217" t="s">
        <v>570</v>
      </c>
      <c r="C615" s="1217" t="s">
        <v>3456</v>
      </c>
      <c r="D615" s="1217" t="s">
        <v>3537</v>
      </c>
      <c r="E615" s="1217" t="s">
        <v>3523</v>
      </c>
      <c r="F615" s="1217" t="s">
        <v>3524</v>
      </c>
      <c r="G615" s="1219">
        <v>20000</v>
      </c>
      <c r="H615" s="1449" t="s">
        <v>3063</v>
      </c>
      <c r="I615" s="1217" t="s">
        <v>3453</v>
      </c>
      <c r="J615" s="1238"/>
      <c r="K615" s="10">
        <v>4000</v>
      </c>
      <c r="L615" s="10">
        <v>5000</v>
      </c>
      <c r="M615" s="1239">
        <f>(20000-K615-L615)*0.7</f>
        <v>7699.9999999999991</v>
      </c>
      <c r="N615" s="1239"/>
      <c r="O615" s="1237"/>
      <c r="P615" s="1239"/>
      <c r="Q615" s="1239"/>
      <c r="R615" s="1239"/>
      <c r="S615" s="1239"/>
      <c r="T615" s="1240">
        <f t="shared" si="137"/>
        <v>3300.0000000000009</v>
      </c>
      <c r="U615" s="1378">
        <f t="shared" si="138"/>
        <v>0.16500000000000004</v>
      </c>
      <c r="W615" s="1217" t="s">
        <v>84</v>
      </c>
      <c r="Y615" s="1217" t="s">
        <v>5467</v>
      </c>
    </row>
    <row r="616" spans="1:34" ht="18">
      <c r="A616" s="1450">
        <v>44894</v>
      </c>
      <c r="B616" s="1217" t="s">
        <v>1170</v>
      </c>
      <c r="C616" s="1217" t="s">
        <v>3456</v>
      </c>
      <c r="D616" s="1217" t="s">
        <v>3503</v>
      </c>
      <c r="E616" s="1217" t="s">
        <v>55</v>
      </c>
      <c r="F616" s="1217" t="s">
        <v>3512</v>
      </c>
      <c r="G616" s="1219">
        <v>13350</v>
      </c>
      <c r="H616" s="1449" t="s">
        <v>3063</v>
      </c>
      <c r="I616" s="1217" t="s">
        <v>3453</v>
      </c>
      <c r="J616" s="1238"/>
      <c r="K616" s="10" t="e">
        <f t="shared" ref="K616:K630" ca="1" si="164">_xludf.IFS(C616="成田机场",3000,C616="羽田机场",1200,D616="NearMe",1000,D616="VIP-limo",G616*0.12)</f>
        <v>#NAME?</v>
      </c>
      <c r="L616" s="10" t="e">
        <f t="shared" ref="L616:L623" ca="1" si="165">_xludf.IFS(C616="成田机场",4000,C616="羽田机场",1000,D616="VIP-limo",0)</f>
        <v>#NAME?</v>
      </c>
      <c r="M616" s="1239"/>
      <c r="N616" s="1239">
        <v>4000</v>
      </c>
      <c r="O616" s="1237"/>
      <c r="P616" s="1239"/>
      <c r="Q616" s="1239"/>
      <c r="R616" s="1239"/>
      <c r="S616" s="1239"/>
      <c r="T616" s="1240" t="e">
        <f t="shared" ca="1" si="137"/>
        <v>#NAME?</v>
      </c>
      <c r="U616" s="1378" t="e">
        <f t="shared" ca="1" si="138"/>
        <v>#NAME?</v>
      </c>
      <c r="W616" s="1217" t="s">
        <v>1540</v>
      </c>
      <c r="Y616" s="1217" t="s">
        <v>5468</v>
      </c>
    </row>
    <row r="617" spans="1:34" ht="18" hidden="1">
      <c r="A617" s="1450">
        <v>44894</v>
      </c>
      <c r="B617" s="1217" t="s">
        <v>1170</v>
      </c>
      <c r="C617" s="1217" t="s">
        <v>3456</v>
      </c>
      <c r="D617" s="1217" t="s">
        <v>3537</v>
      </c>
      <c r="E617" s="1217" t="s">
        <v>3523</v>
      </c>
      <c r="F617" s="1217" t="s">
        <v>3524</v>
      </c>
      <c r="G617" s="1219">
        <v>18000</v>
      </c>
      <c r="H617" s="1449" t="s">
        <v>3063</v>
      </c>
      <c r="I617" s="1217" t="s">
        <v>3453</v>
      </c>
      <c r="J617" s="1238"/>
      <c r="K617" s="10" t="e">
        <f t="shared" ca="1" si="164"/>
        <v>#NAME?</v>
      </c>
      <c r="L617" s="10" t="e">
        <f t="shared" ca="1" si="165"/>
        <v>#NAME?</v>
      </c>
      <c r="M617" s="1239" t="e">
        <f ca="1">(16500-K617-L617)*0.7</f>
        <v>#NAME?</v>
      </c>
      <c r="N617" s="1239"/>
      <c r="O617" s="1237"/>
      <c r="P617" s="1239"/>
      <c r="Q617" s="1239"/>
      <c r="R617" s="1239"/>
      <c r="S617" s="1239"/>
      <c r="T617" s="1240" t="e">
        <f t="shared" ca="1" si="137"/>
        <v>#NAME?</v>
      </c>
      <c r="U617" s="1378" t="e">
        <f t="shared" ca="1" si="138"/>
        <v>#NAME?</v>
      </c>
      <c r="W617" s="1217" t="s">
        <v>84</v>
      </c>
      <c r="Y617" s="1217" t="s">
        <v>5469</v>
      </c>
    </row>
    <row r="618" spans="1:34" ht="18" hidden="1">
      <c r="A618" s="1450">
        <v>44894</v>
      </c>
      <c r="B618" s="1217" t="s">
        <v>1906</v>
      </c>
      <c r="C618" s="1217"/>
      <c r="D618" s="1217" t="s">
        <v>3919</v>
      </c>
      <c r="E618" s="1217" t="s">
        <v>1798</v>
      </c>
      <c r="F618" s="1217" t="s">
        <v>3629</v>
      </c>
      <c r="G618" s="1219">
        <v>24000</v>
      </c>
      <c r="H618" s="1449" t="s">
        <v>3063</v>
      </c>
      <c r="I618" s="1217" t="s">
        <v>3453</v>
      </c>
      <c r="J618" s="1238"/>
      <c r="K618" s="10" t="e">
        <f t="shared" ca="1" si="164"/>
        <v>#NAME?</v>
      </c>
      <c r="L618" s="10" t="e">
        <f t="shared" ca="1" si="165"/>
        <v>#NAME?</v>
      </c>
      <c r="M618" s="1239" t="e">
        <f ca="1">(G618-K618-L618)*0.7</f>
        <v>#NAME?</v>
      </c>
      <c r="N618" s="1239"/>
      <c r="O618" s="1237"/>
      <c r="P618" s="1239"/>
      <c r="Q618" s="1239"/>
      <c r="R618" s="1239"/>
      <c r="S618" s="1239"/>
      <c r="T618" s="1240" t="e">
        <f t="shared" ca="1" si="137"/>
        <v>#NAME?</v>
      </c>
      <c r="U618" s="1378" t="e">
        <f t="shared" ca="1" si="138"/>
        <v>#NAME?</v>
      </c>
      <c r="W618" s="1217" t="s">
        <v>27</v>
      </c>
      <c r="Y618" s="1217" t="s">
        <v>5470</v>
      </c>
    </row>
    <row r="619" spans="1:34" ht="18" hidden="1">
      <c r="A619" s="1450">
        <v>44894</v>
      </c>
      <c r="B619" s="1217" t="s">
        <v>1170</v>
      </c>
      <c r="C619" s="1217" t="s">
        <v>3456</v>
      </c>
      <c r="D619" s="1217" t="s">
        <v>3521</v>
      </c>
      <c r="E619" s="1217" t="s">
        <v>55</v>
      </c>
      <c r="F619" s="1217" t="s">
        <v>3512</v>
      </c>
      <c r="G619" s="1219">
        <v>15000</v>
      </c>
      <c r="H619" s="1449" t="s">
        <v>3063</v>
      </c>
      <c r="I619" s="1217" t="s">
        <v>3453</v>
      </c>
      <c r="J619" s="1238"/>
      <c r="K619" s="10" t="e">
        <f t="shared" ca="1" si="164"/>
        <v>#NAME?</v>
      </c>
      <c r="L619" s="10" t="e">
        <f t="shared" ca="1" si="165"/>
        <v>#NAME?</v>
      </c>
      <c r="M619" s="1239"/>
      <c r="N619" s="1239">
        <v>4000</v>
      </c>
      <c r="O619" s="1237"/>
      <c r="P619" s="1239"/>
      <c r="Q619" s="1239"/>
      <c r="R619" s="1239"/>
      <c r="S619" s="1239"/>
      <c r="T619" s="1240" t="e">
        <f t="shared" ca="1" si="137"/>
        <v>#NAME?</v>
      </c>
      <c r="U619" s="1378" t="e">
        <f t="shared" ca="1" si="138"/>
        <v>#NAME?</v>
      </c>
      <c r="W619" s="1217" t="s">
        <v>107</v>
      </c>
      <c r="Y619" s="1217" t="s">
        <v>5471</v>
      </c>
    </row>
    <row r="620" spans="1:34" ht="18" hidden="1">
      <c r="A620" s="1450">
        <v>44894</v>
      </c>
      <c r="B620" s="1217" t="s">
        <v>1906</v>
      </c>
      <c r="C620" s="1217"/>
      <c r="D620" s="1217" t="s">
        <v>3919</v>
      </c>
      <c r="E620" s="1217" t="s">
        <v>45</v>
      </c>
      <c r="F620" s="1217" t="s">
        <v>3466</v>
      </c>
      <c r="G620" s="1219">
        <v>26400</v>
      </c>
      <c r="H620" s="1449" t="s">
        <v>3063</v>
      </c>
      <c r="I620" s="1217" t="s">
        <v>3453</v>
      </c>
      <c r="J620" s="1238"/>
      <c r="K620" s="10" t="e">
        <f t="shared" ca="1" si="164"/>
        <v>#NAME?</v>
      </c>
      <c r="L620" s="10" t="e">
        <f t="shared" ca="1" si="165"/>
        <v>#NAME?</v>
      </c>
      <c r="M620" s="1239"/>
      <c r="N620" s="1239">
        <v>15600</v>
      </c>
      <c r="O620" s="1237"/>
      <c r="P620" s="1239"/>
      <c r="Q620" s="1239"/>
      <c r="R620" s="1239"/>
      <c r="S620" s="1239"/>
      <c r="T620" s="1240" t="e">
        <f t="shared" ca="1" si="137"/>
        <v>#NAME?</v>
      </c>
      <c r="U620" s="1378" t="e">
        <f t="shared" ca="1" si="138"/>
        <v>#NAME?</v>
      </c>
      <c r="W620" s="1217" t="s">
        <v>27</v>
      </c>
      <c r="Y620" s="1217" t="s">
        <v>5472</v>
      </c>
    </row>
    <row r="621" spans="1:34" ht="18" hidden="1">
      <c r="A621" s="1450">
        <v>44894</v>
      </c>
      <c r="B621" s="1217" t="s">
        <v>1170</v>
      </c>
      <c r="C621" s="1217" t="s">
        <v>3456</v>
      </c>
      <c r="D621" s="1217" t="s">
        <v>3557</v>
      </c>
      <c r="E621" s="1217" t="s">
        <v>3523</v>
      </c>
      <c r="F621" s="1217" t="s">
        <v>3524</v>
      </c>
      <c r="G621" s="1219">
        <f>1100/0.0479</f>
        <v>22964.509394572025</v>
      </c>
      <c r="H621" s="1449" t="s">
        <v>3063</v>
      </c>
      <c r="I621" s="1217" t="s">
        <v>3450</v>
      </c>
      <c r="J621" s="1238"/>
      <c r="K621" s="10" t="e">
        <f t="shared" ca="1" si="164"/>
        <v>#NAME?</v>
      </c>
      <c r="L621" s="10" t="e">
        <f t="shared" ca="1" si="165"/>
        <v>#NAME?</v>
      </c>
      <c r="M621" s="1239" t="e">
        <f ca="1">(20000-K621-L621)*0.7</f>
        <v>#NAME?</v>
      </c>
      <c r="N621" s="1239"/>
      <c r="O621" s="1237"/>
      <c r="P621" s="1239"/>
      <c r="Q621" s="1239"/>
      <c r="R621" s="1239"/>
      <c r="S621" s="1239"/>
      <c r="T621" s="1240" t="e">
        <f t="shared" ca="1" si="137"/>
        <v>#NAME?</v>
      </c>
      <c r="U621" s="1378" t="e">
        <f t="shared" ca="1" si="138"/>
        <v>#NAME?</v>
      </c>
      <c r="W621" s="1217" t="s">
        <v>107</v>
      </c>
      <c r="Y621" s="1217" t="s">
        <v>5473</v>
      </c>
    </row>
    <row r="622" spans="1:34" ht="18">
      <c r="A622" s="1450">
        <v>44894</v>
      </c>
      <c r="B622" s="1217" t="s">
        <v>570</v>
      </c>
      <c r="C622" s="1217" t="s">
        <v>3456</v>
      </c>
      <c r="D622" s="1217" t="s">
        <v>3503</v>
      </c>
      <c r="E622" s="1217" t="s">
        <v>86</v>
      </c>
      <c r="F622" s="1217" t="s">
        <v>3545</v>
      </c>
      <c r="G622" s="1219">
        <v>16000</v>
      </c>
      <c r="H622" s="1455" t="s">
        <v>3063</v>
      </c>
      <c r="I622" s="1217" t="s">
        <v>3453</v>
      </c>
      <c r="J622" s="1238"/>
      <c r="K622" s="10" t="e">
        <f t="shared" ca="1" si="164"/>
        <v>#NAME?</v>
      </c>
      <c r="L622" s="10" t="e">
        <f t="shared" ca="1" si="165"/>
        <v>#NAME?</v>
      </c>
      <c r="M622" s="1239"/>
      <c r="N622" s="1239">
        <v>4000</v>
      </c>
      <c r="O622" s="1237"/>
      <c r="P622" s="1239"/>
      <c r="Q622" s="1239"/>
      <c r="R622" s="1239"/>
      <c r="S622" s="1239"/>
      <c r="T622" s="1240" t="e">
        <f t="shared" ca="1" si="137"/>
        <v>#NAME?</v>
      </c>
      <c r="U622" s="1378" t="e">
        <f t="shared" ca="1" si="138"/>
        <v>#NAME?</v>
      </c>
      <c r="V622" s="1260"/>
      <c r="W622" s="1217" t="s">
        <v>1540</v>
      </c>
      <c r="X622" s="1260"/>
      <c r="Y622" s="1217" t="s">
        <v>5474</v>
      </c>
      <c r="Z622" s="1260"/>
      <c r="AA622" s="1260"/>
      <c r="AB622" s="1260"/>
      <c r="AC622" s="1260"/>
      <c r="AD622" s="1260"/>
      <c r="AE622" s="1260"/>
      <c r="AF622" s="1260"/>
      <c r="AG622" s="1260"/>
      <c r="AH622" s="1260"/>
    </row>
    <row r="623" spans="1:34" ht="18" hidden="1">
      <c r="A623" s="1450">
        <v>44894</v>
      </c>
      <c r="B623" s="1217" t="s">
        <v>1170</v>
      </c>
      <c r="C623" s="1217" t="s">
        <v>3456</v>
      </c>
      <c r="D623" s="1217" t="s">
        <v>3521</v>
      </c>
      <c r="E623" s="1217" t="s">
        <v>27</v>
      </c>
      <c r="F623" s="1217" t="s">
        <v>3457</v>
      </c>
      <c r="G623" s="1219">
        <v>18000</v>
      </c>
      <c r="H623" s="1455" t="s">
        <v>3063</v>
      </c>
      <c r="I623" s="1217" t="s">
        <v>3453</v>
      </c>
      <c r="J623" s="1238"/>
      <c r="K623" s="10" t="e">
        <f t="shared" ca="1" si="164"/>
        <v>#NAME?</v>
      </c>
      <c r="L623" s="10" t="e">
        <f t="shared" ca="1" si="165"/>
        <v>#NAME?</v>
      </c>
      <c r="M623" s="1239"/>
      <c r="N623" s="1239">
        <v>5000</v>
      </c>
      <c r="O623" s="1237"/>
      <c r="P623" s="1239"/>
      <c r="Q623" s="1239"/>
      <c r="R623" s="1239"/>
      <c r="S623" s="1239"/>
      <c r="T623" s="1240" t="e">
        <f t="shared" ca="1" si="137"/>
        <v>#NAME?</v>
      </c>
      <c r="U623" s="1378" t="e">
        <f t="shared" ca="1" si="138"/>
        <v>#NAME?</v>
      </c>
      <c r="W623" s="1217" t="s">
        <v>107</v>
      </c>
      <c r="Y623" s="1217" t="s">
        <v>5475</v>
      </c>
    </row>
    <row r="624" spans="1:34" ht="18" hidden="1">
      <c r="A624" s="1450">
        <v>44894</v>
      </c>
      <c r="B624" s="1217" t="s">
        <v>3473</v>
      </c>
      <c r="C624" s="1217"/>
      <c r="D624" s="1217" t="s">
        <v>3570</v>
      </c>
      <c r="E624" s="1217" t="s">
        <v>3591</v>
      </c>
      <c r="F624" s="1217" t="s">
        <v>3545</v>
      </c>
      <c r="G624" s="1219">
        <v>8500</v>
      </c>
      <c r="H624" s="1455" t="s">
        <v>3063</v>
      </c>
      <c r="I624" s="1217" t="s">
        <v>3453</v>
      </c>
      <c r="J624" s="1238"/>
      <c r="K624" s="10" t="e">
        <f t="shared" ca="1" si="164"/>
        <v>#NAME?</v>
      </c>
      <c r="M624" s="1239"/>
      <c r="N624" s="1239">
        <v>4300</v>
      </c>
      <c r="O624" s="1237"/>
      <c r="P624" s="1239"/>
      <c r="Q624" s="1239"/>
      <c r="R624" s="1239"/>
      <c r="S624" s="1239"/>
      <c r="T624" s="1240" t="e">
        <f t="shared" ca="1" si="137"/>
        <v>#NAME?</v>
      </c>
      <c r="U624" s="1378" t="e">
        <f t="shared" ca="1" si="138"/>
        <v>#NAME?</v>
      </c>
      <c r="W624" s="1217" t="s">
        <v>3572</v>
      </c>
      <c r="Y624" s="1217" t="s">
        <v>5476</v>
      </c>
    </row>
    <row r="625" spans="1:34" ht="18" hidden="1">
      <c r="A625" s="1450">
        <v>44894</v>
      </c>
      <c r="B625" s="1217" t="s">
        <v>3473</v>
      </c>
      <c r="C625" s="1217"/>
      <c r="D625" s="1217" t="s">
        <v>3570</v>
      </c>
      <c r="E625" s="1217" t="s">
        <v>86</v>
      </c>
      <c r="F625" s="1217" t="s">
        <v>3545</v>
      </c>
      <c r="G625" s="1219">
        <v>8500</v>
      </c>
      <c r="H625" s="1455" t="s">
        <v>3063</v>
      </c>
      <c r="I625" s="1217" t="s">
        <v>3453</v>
      </c>
      <c r="J625" s="1238"/>
      <c r="K625" s="10" t="e">
        <f t="shared" ca="1" si="164"/>
        <v>#NAME?</v>
      </c>
      <c r="M625" s="1239"/>
      <c r="N625" s="1239">
        <v>4300</v>
      </c>
      <c r="O625" s="1237"/>
      <c r="P625" s="1239"/>
      <c r="Q625" s="1239"/>
      <c r="R625" s="1239"/>
      <c r="S625" s="1239"/>
      <c r="T625" s="1240" t="e">
        <f t="shared" ca="1" si="137"/>
        <v>#NAME?</v>
      </c>
      <c r="U625" s="1378" t="e">
        <f t="shared" ca="1" si="138"/>
        <v>#NAME?</v>
      </c>
      <c r="W625" s="1217" t="s">
        <v>3572</v>
      </c>
      <c r="Y625" s="1217" t="s">
        <v>5477</v>
      </c>
    </row>
    <row r="626" spans="1:34" ht="18" hidden="1">
      <c r="A626" s="1450">
        <v>44894</v>
      </c>
      <c r="B626" s="1217" t="s">
        <v>3473</v>
      </c>
      <c r="C626" s="1217"/>
      <c r="D626" s="1217" t="s">
        <v>3570</v>
      </c>
      <c r="E626" s="1217" t="s">
        <v>52</v>
      </c>
      <c r="F626" s="1217" t="s">
        <v>3592</v>
      </c>
      <c r="G626" s="1219">
        <v>11000</v>
      </c>
      <c r="H626" s="1455" t="s">
        <v>3063</v>
      </c>
      <c r="I626" s="1217" t="s">
        <v>3453</v>
      </c>
      <c r="J626" s="1281"/>
      <c r="K626" s="10" t="e">
        <f t="shared" ca="1" si="164"/>
        <v>#NAME?</v>
      </c>
      <c r="M626" s="1239"/>
      <c r="N626" s="1239">
        <v>5300</v>
      </c>
      <c r="O626" s="1237"/>
      <c r="P626" s="1239"/>
      <c r="Q626" s="1239"/>
      <c r="R626" s="1239"/>
      <c r="S626" s="1239"/>
      <c r="T626" s="1240" t="e">
        <f t="shared" ca="1" si="137"/>
        <v>#NAME?</v>
      </c>
      <c r="U626" s="1378" t="e">
        <f t="shared" ca="1" si="138"/>
        <v>#NAME?</v>
      </c>
      <c r="W626" s="1217" t="s">
        <v>3572</v>
      </c>
      <c r="Y626" s="1217" t="s">
        <v>5478</v>
      </c>
    </row>
    <row r="627" spans="1:34" ht="18" hidden="1">
      <c r="A627" s="1450">
        <v>44894</v>
      </c>
      <c r="B627" s="1217" t="s">
        <v>3473</v>
      </c>
      <c r="C627" s="1217"/>
      <c r="D627" s="1217" t="s">
        <v>3570</v>
      </c>
      <c r="E627" s="1217" t="s">
        <v>55</v>
      </c>
      <c r="F627" s="1217" t="s">
        <v>3512</v>
      </c>
      <c r="G627" s="1219">
        <v>11000</v>
      </c>
      <c r="H627" s="1455" t="s">
        <v>3063</v>
      </c>
      <c r="I627" s="1217" t="s">
        <v>3453</v>
      </c>
      <c r="J627" s="1238"/>
      <c r="K627" s="10" t="e">
        <f t="shared" ca="1" si="164"/>
        <v>#NAME?</v>
      </c>
      <c r="M627" s="1239"/>
      <c r="N627" s="1239">
        <v>5300</v>
      </c>
      <c r="O627" s="1237"/>
      <c r="P627" s="1239"/>
      <c r="Q627" s="1239"/>
      <c r="R627" s="1239"/>
      <c r="S627" s="1239"/>
      <c r="T627" s="1240" t="e">
        <f t="shared" ca="1" si="137"/>
        <v>#NAME?</v>
      </c>
      <c r="U627" s="1378" t="e">
        <f t="shared" ca="1" si="138"/>
        <v>#NAME?</v>
      </c>
      <c r="W627" s="1217" t="s">
        <v>3572</v>
      </c>
      <c r="Y627" s="1217" t="s">
        <v>5479</v>
      </c>
    </row>
    <row r="628" spans="1:34" ht="18" hidden="1">
      <c r="A628" s="1450">
        <v>44894</v>
      </c>
      <c r="B628" s="1217" t="s">
        <v>3473</v>
      </c>
      <c r="C628" s="1217"/>
      <c r="D628" s="1217" t="s">
        <v>3570</v>
      </c>
      <c r="E628" s="1217" t="s">
        <v>52</v>
      </c>
      <c r="F628" s="1217" t="s">
        <v>3592</v>
      </c>
      <c r="G628" s="1219">
        <v>11000</v>
      </c>
      <c r="H628" s="1455" t="s">
        <v>3063</v>
      </c>
      <c r="I628" s="1217" t="s">
        <v>3453</v>
      </c>
      <c r="J628" s="1238"/>
      <c r="K628" s="10" t="e">
        <f t="shared" ca="1" si="164"/>
        <v>#NAME?</v>
      </c>
      <c r="M628" s="1239"/>
      <c r="N628" s="1239">
        <v>5300</v>
      </c>
      <c r="O628" s="1237"/>
      <c r="P628" s="1239"/>
      <c r="Q628" s="1239"/>
      <c r="R628" s="1239"/>
      <c r="S628" s="1239"/>
      <c r="T628" s="1240" t="e">
        <f t="shared" ca="1" si="137"/>
        <v>#NAME?</v>
      </c>
      <c r="U628" s="1378" t="e">
        <f t="shared" ca="1" si="138"/>
        <v>#NAME?</v>
      </c>
      <c r="W628" s="1217" t="s">
        <v>3572</v>
      </c>
      <c r="Y628" s="1217" t="s">
        <v>5480</v>
      </c>
    </row>
    <row r="629" spans="1:34" ht="18" hidden="1">
      <c r="A629" s="1450">
        <v>44894</v>
      </c>
      <c r="B629" s="1217" t="s">
        <v>3473</v>
      </c>
      <c r="C629" s="1217"/>
      <c r="D629" s="1217" t="s">
        <v>3570</v>
      </c>
      <c r="E629" s="1217" t="s">
        <v>55</v>
      </c>
      <c r="F629" s="1217" t="s">
        <v>3512</v>
      </c>
      <c r="G629" s="1219">
        <v>11000</v>
      </c>
      <c r="H629" s="1455" t="s">
        <v>3063</v>
      </c>
      <c r="I629" s="1217" t="s">
        <v>3453</v>
      </c>
      <c r="J629" s="1238"/>
      <c r="K629" s="10" t="e">
        <f t="shared" ca="1" si="164"/>
        <v>#NAME?</v>
      </c>
      <c r="M629" s="1239"/>
      <c r="N629" s="1239">
        <v>5300</v>
      </c>
      <c r="O629" s="1237"/>
      <c r="P629" s="1239"/>
      <c r="Q629" s="1239"/>
      <c r="R629" s="1239"/>
      <c r="S629" s="1239"/>
      <c r="T629" s="1240" t="e">
        <f t="shared" ca="1" si="137"/>
        <v>#NAME?</v>
      </c>
      <c r="U629" s="1378" t="e">
        <f t="shared" ca="1" si="138"/>
        <v>#NAME?</v>
      </c>
      <c r="W629" s="1217" t="s">
        <v>3572</v>
      </c>
      <c r="Y629" s="1217" t="s">
        <v>5481</v>
      </c>
    </row>
    <row r="630" spans="1:34" ht="18" hidden="1">
      <c r="A630" s="1450">
        <v>44878</v>
      </c>
      <c r="B630" s="1217" t="s">
        <v>1170</v>
      </c>
      <c r="C630" s="1217" t="s">
        <v>3456</v>
      </c>
      <c r="D630" s="1217" t="s">
        <v>5464</v>
      </c>
      <c r="E630" s="1217" t="s">
        <v>3591</v>
      </c>
      <c r="F630" s="1217" t="s">
        <v>4322</v>
      </c>
      <c r="G630" s="1219">
        <v>25000</v>
      </c>
      <c r="H630" s="1455" t="s">
        <v>3063</v>
      </c>
      <c r="I630" s="1217" t="s">
        <v>3453</v>
      </c>
      <c r="J630" s="1238"/>
      <c r="K630" s="10" t="e">
        <f t="shared" ca="1" si="164"/>
        <v>#NAME?</v>
      </c>
      <c r="L630" s="10" t="e">
        <f ca="1">_xludf.IFS(C630="成田机场",4000,C630="羽田机场",1000,D630="VIP-limo",0)</f>
        <v>#NAME?</v>
      </c>
      <c r="M630" s="1239"/>
      <c r="N630" s="1239">
        <v>5000</v>
      </c>
      <c r="O630" s="1237"/>
      <c r="P630" s="1239"/>
      <c r="Q630" s="1239"/>
      <c r="R630" s="1239"/>
      <c r="S630" s="1239"/>
      <c r="T630" s="1240" t="e">
        <f t="shared" ca="1" si="137"/>
        <v>#NAME?</v>
      </c>
      <c r="U630" s="1378" t="e">
        <f t="shared" ca="1" si="138"/>
        <v>#NAME?</v>
      </c>
      <c r="W630" s="1217" t="s">
        <v>2694</v>
      </c>
      <c r="Y630" s="1217" t="s">
        <v>5482</v>
      </c>
    </row>
    <row r="631" spans="1:34" ht="18">
      <c r="A631" s="1450">
        <v>44894</v>
      </c>
      <c r="B631" s="1217" t="s">
        <v>1906</v>
      </c>
      <c r="C631" s="1217"/>
      <c r="D631" s="1217" t="s">
        <v>3907</v>
      </c>
      <c r="E631" s="1217" t="s">
        <v>4035</v>
      </c>
      <c r="F631" s="1217" t="s">
        <v>3515</v>
      </c>
      <c r="G631" s="1219">
        <v>140000</v>
      </c>
      <c r="H631" s="1455" t="s">
        <v>3050</v>
      </c>
      <c r="I631" s="1217" t="s">
        <v>3453</v>
      </c>
      <c r="J631" s="1238"/>
      <c r="K631" s="10">
        <v>12000</v>
      </c>
      <c r="M631" s="1239"/>
      <c r="N631" s="1239">
        <v>60000</v>
      </c>
      <c r="O631" s="1237"/>
      <c r="P631" s="1239"/>
      <c r="Q631" s="1239"/>
      <c r="R631" s="1239"/>
      <c r="S631" s="1239"/>
      <c r="T631" s="1240">
        <f t="shared" si="137"/>
        <v>68000</v>
      </c>
      <c r="U631" s="1378">
        <f t="shared" si="138"/>
        <v>0.48571428571428571</v>
      </c>
      <c r="W631" s="1217" t="s">
        <v>1540</v>
      </c>
      <c r="Y631" s="1217" t="s">
        <v>5483</v>
      </c>
    </row>
    <row r="632" spans="1:34" ht="18">
      <c r="A632" s="1454">
        <v>44894</v>
      </c>
      <c r="B632" s="1246" t="s">
        <v>570</v>
      </c>
      <c r="C632" s="1246" t="s">
        <v>3446</v>
      </c>
      <c r="D632" s="1246" t="s">
        <v>3503</v>
      </c>
      <c r="E632" s="1246" t="s">
        <v>3591</v>
      </c>
      <c r="F632" s="1246" t="s">
        <v>3488</v>
      </c>
      <c r="G632" s="1248">
        <v>17350</v>
      </c>
      <c r="H632" s="1455" t="s">
        <v>3063</v>
      </c>
      <c r="I632" s="1246" t="s">
        <v>3453</v>
      </c>
      <c r="J632" s="1263"/>
      <c r="K632" s="1260" t="e">
        <f ca="1">_xludf.IFS(C632="成田机场",3000,C632="羽田机场",1200,D632="NearMe",1000,D632="VIP-limo",G632*0.12)</f>
        <v>#NAME?</v>
      </c>
      <c r="L632" s="1260" t="e">
        <f ca="1">_xludf.IFS(C632="成田机场",4000,C632="羽田机场",1000,D632="VIP-limo",0)</f>
        <v>#NAME?</v>
      </c>
      <c r="M632" s="1256"/>
      <c r="N632" s="1256">
        <v>4000</v>
      </c>
      <c r="O632" s="1255"/>
      <c r="P632" s="1256"/>
      <c r="Q632" s="1256"/>
      <c r="R632" s="1256"/>
      <c r="S632" s="1256"/>
      <c r="T632" s="1257" t="e">
        <f t="shared" ca="1" si="137"/>
        <v>#NAME?</v>
      </c>
      <c r="U632" s="1387" t="e">
        <f t="shared" ca="1" si="138"/>
        <v>#NAME?</v>
      </c>
      <c r="V632" s="1260"/>
      <c r="W632" s="1246" t="s">
        <v>1540</v>
      </c>
      <c r="X632" s="1260"/>
      <c r="Y632" s="1246" t="s">
        <v>5484</v>
      </c>
      <c r="Z632" s="1260"/>
      <c r="AA632" s="1260"/>
      <c r="AB632" s="1260"/>
      <c r="AC632" s="1260"/>
      <c r="AD632" s="1260"/>
      <c r="AE632" s="1260"/>
      <c r="AF632" s="1260"/>
      <c r="AG632" s="1260"/>
      <c r="AH632" s="1260"/>
    </row>
    <row r="633" spans="1:34" ht="18" hidden="1">
      <c r="A633" s="1450">
        <v>44895</v>
      </c>
      <c r="B633" s="1217" t="s">
        <v>1906</v>
      </c>
      <c r="C633" s="1217"/>
      <c r="D633" s="1217" t="s">
        <v>3579</v>
      </c>
      <c r="E633" s="1217" t="s">
        <v>373</v>
      </c>
      <c r="F633" s="1243"/>
      <c r="G633" s="1219">
        <v>2400345</v>
      </c>
      <c r="H633" s="1455" t="s">
        <v>3063</v>
      </c>
      <c r="I633" s="1217" t="s">
        <v>3453</v>
      </c>
      <c r="J633" s="1238"/>
      <c r="M633" s="1239"/>
      <c r="N633" s="1239"/>
      <c r="O633" s="1245">
        <v>2400345</v>
      </c>
      <c r="P633" s="1239"/>
      <c r="Q633" s="1239"/>
      <c r="R633" s="1239"/>
      <c r="S633" s="1239"/>
      <c r="T633" s="1240">
        <f t="shared" si="137"/>
        <v>0</v>
      </c>
      <c r="U633" s="1378">
        <f t="shared" si="138"/>
        <v>0</v>
      </c>
      <c r="W633" s="1217" t="s">
        <v>27</v>
      </c>
      <c r="Y633" s="1217" t="s">
        <v>5485</v>
      </c>
    </row>
    <row r="634" spans="1:34" ht="18" hidden="1">
      <c r="A634" s="1450">
        <v>44895</v>
      </c>
      <c r="B634" s="1217" t="s">
        <v>1906</v>
      </c>
      <c r="C634" s="1217"/>
      <c r="D634" s="1217" t="s">
        <v>3474</v>
      </c>
      <c r="E634" s="1217" t="s">
        <v>373</v>
      </c>
      <c r="F634" s="1243"/>
      <c r="G634" s="1219">
        <v>343030</v>
      </c>
      <c r="H634" s="1455" t="s">
        <v>3063</v>
      </c>
      <c r="I634" s="1217" t="s">
        <v>3453</v>
      </c>
      <c r="J634" s="1238"/>
      <c r="M634" s="1239"/>
      <c r="N634" s="1239"/>
      <c r="O634" s="1245">
        <v>343030</v>
      </c>
      <c r="P634" s="1239"/>
      <c r="Q634" s="1239"/>
      <c r="R634" s="1239"/>
      <c r="S634" s="1239"/>
      <c r="T634" s="1240">
        <f t="shared" si="137"/>
        <v>0</v>
      </c>
      <c r="U634" s="1378">
        <f t="shared" si="138"/>
        <v>0</v>
      </c>
      <c r="W634" s="1217" t="s">
        <v>27</v>
      </c>
      <c r="Y634" s="1217" t="s">
        <v>5486</v>
      </c>
    </row>
    <row r="635" spans="1:34" ht="18">
      <c r="A635" s="1450">
        <v>44895</v>
      </c>
      <c r="B635" s="1217" t="s">
        <v>1906</v>
      </c>
      <c r="C635" s="1217"/>
      <c r="D635" s="1217" t="s">
        <v>1238</v>
      </c>
      <c r="E635" s="1217" t="s">
        <v>3497</v>
      </c>
      <c r="F635" s="666" t="s">
        <v>3498</v>
      </c>
      <c r="G635" s="1219">
        <v>304000</v>
      </c>
      <c r="H635" s="1455" t="s">
        <v>3063</v>
      </c>
      <c r="I635" s="1217" t="s">
        <v>3453</v>
      </c>
      <c r="J635" s="1238"/>
      <c r="M635" s="1239"/>
      <c r="N635" s="1239"/>
      <c r="O635" s="1245">
        <v>260000</v>
      </c>
      <c r="P635" s="1239"/>
      <c r="Q635" s="1239"/>
      <c r="R635" s="1239"/>
      <c r="S635" s="1239"/>
      <c r="T635" s="1240">
        <f t="shared" si="137"/>
        <v>44000</v>
      </c>
      <c r="U635" s="1378">
        <f t="shared" si="138"/>
        <v>0.14473684210526316</v>
      </c>
      <c r="W635" s="1217" t="s">
        <v>1540</v>
      </c>
      <c r="Y635" s="1217" t="s">
        <v>5487</v>
      </c>
    </row>
    <row r="636" spans="1:34" ht="18">
      <c r="A636" s="1500">
        <v>44895</v>
      </c>
      <c r="B636" s="1217" t="s">
        <v>570</v>
      </c>
      <c r="C636" s="1217" t="s">
        <v>3456</v>
      </c>
      <c r="D636" s="1217" t="s">
        <v>3503</v>
      </c>
      <c r="E636" s="1217" t="s">
        <v>3523</v>
      </c>
      <c r="F636" s="1261" t="s">
        <v>3524</v>
      </c>
      <c r="G636" s="1219">
        <v>16000</v>
      </c>
      <c r="H636" s="1455" t="s">
        <v>3063</v>
      </c>
      <c r="I636" s="1217" t="s">
        <v>3453</v>
      </c>
      <c r="J636" s="1281"/>
      <c r="K636" s="10" t="e">
        <f t="shared" ref="K636:K649" ca="1" si="166">_xludf.IFS(C636="成田机场",3000,C636="羽田机场",1200,D636="NearMe",1000,D636="VIP-limo",G636*0.12)</f>
        <v>#NAME?</v>
      </c>
      <c r="L636" s="10" t="e">
        <f t="shared" ref="L636:L646" ca="1" si="167">_xludf.IFS(C636="成田机场",4000,C636="羽田机场",1000,D636="VIP-limo",0)</f>
        <v>#NAME?</v>
      </c>
      <c r="M636" s="1239" t="e">
        <f ca="1">(16500-K636-L636)*0.7</f>
        <v>#NAME?</v>
      </c>
      <c r="N636" s="1239"/>
      <c r="O636" s="1237"/>
      <c r="P636" s="1239"/>
      <c r="Q636" s="1239"/>
      <c r="R636" s="1239"/>
      <c r="S636" s="1239"/>
      <c r="T636" s="1240" t="e">
        <f t="shared" ca="1" si="137"/>
        <v>#NAME?</v>
      </c>
      <c r="U636" s="1378" t="e">
        <f t="shared" ca="1" si="138"/>
        <v>#NAME?</v>
      </c>
      <c r="W636" s="1217" t="s">
        <v>1540</v>
      </c>
      <c r="Y636" s="1217" t="s">
        <v>5488</v>
      </c>
    </row>
    <row r="637" spans="1:34" ht="18">
      <c r="A637" s="1450">
        <v>44895</v>
      </c>
      <c r="B637" s="1217" t="s">
        <v>1170</v>
      </c>
      <c r="C637" s="1217" t="s">
        <v>3456</v>
      </c>
      <c r="D637" s="1217" t="s">
        <v>3503</v>
      </c>
      <c r="E637" s="1217" t="s">
        <v>34</v>
      </c>
      <c r="F637" s="1217" t="s">
        <v>3657</v>
      </c>
      <c r="G637" s="1219">
        <v>16000</v>
      </c>
      <c r="H637" s="1455" t="s">
        <v>3063</v>
      </c>
      <c r="I637" s="1217" t="s">
        <v>3453</v>
      </c>
      <c r="J637" s="1238"/>
      <c r="K637" s="10" t="e">
        <f t="shared" ca="1" si="166"/>
        <v>#NAME?</v>
      </c>
      <c r="L637" s="10" t="e">
        <f t="shared" ca="1" si="167"/>
        <v>#NAME?</v>
      </c>
      <c r="M637" s="1239">
        <v>5600</v>
      </c>
      <c r="N637" s="1239"/>
      <c r="O637" s="1237"/>
      <c r="P637" s="1239"/>
      <c r="Q637" s="1239"/>
      <c r="R637" s="1239"/>
      <c r="S637" s="1239"/>
      <c r="T637" s="1240" t="e">
        <f t="shared" ca="1" si="137"/>
        <v>#NAME?</v>
      </c>
      <c r="U637" s="1378" t="e">
        <f t="shared" ca="1" si="138"/>
        <v>#NAME?</v>
      </c>
      <c r="W637" s="1217" t="s">
        <v>1540</v>
      </c>
      <c r="Y637" s="1217" t="s">
        <v>5489</v>
      </c>
    </row>
    <row r="638" spans="1:34" ht="18">
      <c r="A638" s="1500">
        <v>44895</v>
      </c>
      <c r="B638" s="1217" t="s">
        <v>1170</v>
      </c>
      <c r="C638" s="1217" t="s">
        <v>3456</v>
      </c>
      <c r="D638" s="1217" t="s">
        <v>3503</v>
      </c>
      <c r="E638" s="1217" t="s">
        <v>40</v>
      </c>
      <c r="F638" s="1217" t="s">
        <v>3686</v>
      </c>
      <c r="G638" s="1219">
        <v>16000</v>
      </c>
      <c r="H638" s="1455" t="s">
        <v>3063</v>
      </c>
      <c r="I638" s="1217" t="s">
        <v>3453</v>
      </c>
      <c r="J638" s="1238"/>
      <c r="K638" s="10" t="e">
        <f t="shared" ca="1" si="166"/>
        <v>#NAME?</v>
      </c>
      <c r="L638" s="10" t="e">
        <f t="shared" ca="1" si="167"/>
        <v>#NAME?</v>
      </c>
      <c r="M638" s="1239" t="e">
        <f ca="1">(15000-K638-L638)*0.7</f>
        <v>#NAME?</v>
      </c>
      <c r="N638" s="1239"/>
      <c r="O638" s="1237"/>
      <c r="P638" s="1239"/>
      <c r="Q638" s="1239"/>
      <c r="R638" s="1239"/>
      <c r="S638" s="1239"/>
      <c r="T638" s="1240" t="e">
        <f t="shared" ca="1" si="137"/>
        <v>#NAME?</v>
      </c>
      <c r="U638" s="1378" t="e">
        <f t="shared" ca="1" si="138"/>
        <v>#NAME?</v>
      </c>
      <c r="W638" s="1217" t="s">
        <v>1540</v>
      </c>
      <c r="Y638" s="1217" t="s">
        <v>5490</v>
      </c>
    </row>
    <row r="639" spans="1:34" ht="18" hidden="1">
      <c r="A639" s="1500">
        <v>44895</v>
      </c>
      <c r="B639" s="1217" t="s">
        <v>570</v>
      </c>
      <c r="C639" s="1217" t="s">
        <v>3446</v>
      </c>
      <c r="D639" s="1217" t="s">
        <v>105</v>
      </c>
      <c r="E639" s="1217" t="s">
        <v>40</v>
      </c>
      <c r="F639" s="1217" t="s">
        <v>3686</v>
      </c>
      <c r="G639" s="1219">
        <v>8500</v>
      </c>
      <c r="H639" s="1455" t="s">
        <v>3063</v>
      </c>
      <c r="I639" s="1217" t="s">
        <v>3453</v>
      </c>
      <c r="J639" s="1238"/>
      <c r="K639" s="10" t="e">
        <f t="shared" ca="1" si="166"/>
        <v>#NAME?</v>
      </c>
      <c r="L639" s="10" t="e">
        <f t="shared" ca="1" si="167"/>
        <v>#NAME?</v>
      </c>
      <c r="M639" s="1239" t="e">
        <f ca="1">(G639-K639-L639)*0.7</f>
        <v>#NAME?</v>
      </c>
      <c r="N639" s="1239"/>
      <c r="O639" s="1237"/>
      <c r="P639" s="1239"/>
      <c r="Q639" s="1239"/>
      <c r="R639" s="1239"/>
      <c r="S639" s="1239"/>
      <c r="T639" s="1240" t="e">
        <f t="shared" ca="1" si="137"/>
        <v>#NAME?</v>
      </c>
      <c r="U639" s="1378" t="e">
        <f t="shared" ca="1" si="138"/>
        <v>#NAME?</v>
      </c>
      <c r="W639" s="1217" t="s">
        <v>105</v>
      </c>
      <c r="Y639" s="1217" t="s">
        <v>5491</v>
      </c>
    </row>
    <row r="640" spans="1:34" ht="18" hidden="1">
      <c r="A640" s="1500">
        <v>44895</v>
      </c>
      <c r="B640" s="1217" t="s">
        <v>570</v>
      </c>
      <c r="C640" s="1217" t="s">
        <v>3456</v>
      </c>
      <c r="D640" s="1217" t="s">
        <v>3537</v>
      </c>
      <c r="E640" s="1217" t="s">
        <v>3523</v>
      </c>
      <c r="F640" s="1243"/>
      <c r="G640" s="1219">
        <v>18000</v>
      </c>
      <c r="H640" s="1455" t="s">
        <v>3063</v>
      </c>
      <c r="I640" s="1217" t="s">
        <v>3453</v>
      </c>
      <c r="J640" s="1238"/>
      <c r="K640" s="10" t="e">
        <f t="shared" ca="1" si="166"/>
        <v>#NAME?</v>
      </c>
      <c r="L640" s="10" t="e">
        <f t="shared" ca="1" si="167"/>
        <v>#NAME?</v>
      </c>
      <c r="M640" s="1239" t="e">
        <f ca="1">(16500-K640-L640)*0.7</f>
        <v>#NAME?</v>
      </c>
      <c r="N640" s="1239"/>
      <c r="O640" s="1237"/>
      <c r="P640" s="1239"/>
      <c r="Q640" s="1239"/>
      <c r="R640" s="1239"/>
      <c r="S640" s="1239"/>
      <c r="T640" s="1240" t="e">
        <f t="shared" ca="1" si="137"/>
        <v>#NAME?</v>
      </c>
      <c r="U640" s="1378" t="e">
        <f t="shared" ca="1" si="138"/>
        <v>#NAME?</v>
      </c>
      <c r="W640" s="1217" t="s">
        <v>3523</v>
      </c>
      <c r="Y640" s="1217" t="s">
        <v>5492</v>
      </c>
    </row>
    <row r="641" spans="1:34" ht="18" hidden="1">
      <c r="A641" s="1500">
        <v>44895</v>
      </c>
      <c r="B641" s="1217" t="s">
        <v>1906</v>
      </c>
      <c r="C641" s="1217"/>
      <c r="D641" s="1217" t="s">
        <v>3919</v>
      </c>
      <c r="E641" s="1217" t="s">
        <v>2979</v>
      </c>
      <c r="F641" s="1217" t="s">
        <v>3501</v>
      </c>
      <c r="G641" s="1219">
        <v>36000</v>
      </c>
      <c r="H641" s="1455" t="s">
        <v>3063</v>
      </c>
      <c r="I641" s="1217" t="s">
        <v>3453</v>
      </c>
      <c r="J641" s="1238"/>
      <c r="K641" s="10" t="e">
        <f t="shared" ca="1" si="166"/>
        <v>#NAME?</v>
      </c>
      <c r="L641" s="10" t="e">
        <f t="shared" ca="1" si="167"/>
        <v>#NAME?</v>
      </c>
      <c r="M641" s="1239"/>
      <c r="N641" s="1239">
        <v>22100</v>
      </c>
      <c r="O641" s="1237"/>
      <c r="P641" s="1239"/>
      <c r="Q641" s="1239"/>
      <c r="R641" s="1239"/>
      <c r="S641" s="1239"/>
      <c r="T641" s="1240" t="e">
        <f t="shared" ca="1" si="137"/>
        <v>#NAME?</v>
      </c>
      <c r="U641" s="1378" t="e">
        <f t="shared" ca="1" si="138"/>
        <v>#NAME?</v>
      </c>
      <c r="V641" s="1260"/>
      <c r="W641" s="1217" t="s">
        <v>27</v>
      </c>
      <c r="X641" s="1260"/>
      <c r="Y641" s="1217" t="s">
        <v>5493</v>
      </c>
      <c r="Z641" s="1260"/>
      <c r="AA641" s="1260"/>
      <c r="AB641" s="1260"/>
      <c r="AC641" s="1260"/>
      <c r="AD641" s="1260"/>
      <c r="AE641" s="1260"/>
      <c r="AF641" s="1260"/>
      <c r="AG641" s="1260"/>
      <c r="AH641" s="1260"/>
    </row>
    <row r="642" spans="1:34" ht="18" hidden="1">
      <c r="A642" s="1500">
        <v>44895</v>
      </c>
      <c r="B642" s="1217" t="s">
        <v>1170</v>
      </c>
      <c r="C642" s="1217" t="s">
        <v>3456</v>
      </c>
      <c r="D642" s="1217" t="s">
        <v>3521</v>
      </c>
      <c r="E642" s="1217" t="s">
        <v>52</v>
      </c>
      <c r="F642" s="1217" t="s">
        <v>3592</v>
      </c>
      <c r="G642" s="1219">
        <v>15000</v>
      </c>
      <c r="H642" s="1455" t="s">
        <v>3063</v>
      </c>
      <c r="I642" s="1217" t="s">
        <v>3453</v>
      </c>
      <c r="J642" s="1238"/>
      <c r="K642" s="10" t="e">
        <f t="shared" ca="1" si="166"/>
        <v>#NAME?</v>
      </c>
      <c r="L642" s="10" t="e">
        <f t="shared" ca="1" si="167"/>
        <v>#NAME?</v>
      </c>
      <c r="M642" s="1239"/>
      <c r="N642" s="1239">
        <v>4000</v>
      </c>
      <c r="O642" s="1237"/>
      <c r="P642" s="1239"/>
      <c r="Q642" s="1239"/>
      <c r="R642" s="1239"/>
      <c r="S642" s="1239"/>
      <c r="T642" s="1240" t="e">
        <f t="shared" ca="1" si="137"/>
        <v>#NAME?</v>
      </c>
      <c r="U642" s="1378" t="e">
        <f t="shared" ca="1" si="138"/>
        <v>#NAME?</v>
      </c>
      <c r="W642" s="1217" t="s">
        <v>107</v>
      </c>
      <c r="Y642" s="1217" t="s">
        <v>5494</v>
      </c>
    </row>
    <row r="643" spans="1:34" ht="18" hidden="1">
      <c r="A643" s="1450">
        <v>44895</v>
      </c>
      <c r="B643" s="1217" t="s">
        <v>1906</v>
      </c>
      <c r="C643" s="1217"/>
      <c r="D643" s="1217" t="s">
        <v>3919</v>
      </c>
      <c r="E643" s="1217" t="s">
        <v>101</v>
      </c>
      <c r="F643" s="1217" t="s">
        <v>3492</v>
      </c>
      <c r="G643" s="1219">
        <v>26400</v>
      </c>
      <c r="H643" s="1455" t="s">
        <v>3063</v>
      </c>
      <c r="I643" s="1217" t="s">
        <v>3453</v>
      </c>
      <c r="J643" s="1238"/>
      <c r="K643" s="10" t="e">
        <f t="shared" ca="1" si="166"/>
        <v>#NAME?</v>
      </c>
      <c r="L643" s="10" t="e">
        <f t="shared" ca="1" si="167"/>
        <v>#NAME?</v>
      </c>
      <c r="M643" s="1239"/>
      <c r="N643" s="1239">
        <v>15600</v>
      </c>
      <c r="O643" s="1237"/>
      <c r="P643" s="1239"/>
      <c r="Q643" s="1239"/>
      <c r="R643" s="1239"/>
      <c r="S643" s="1239"/>
      <c r="T643" s="1240" t="e">
        <f t="shared" ca="1" si="137"/>
        <v>#NAME?</v>
      </c>
      <c r="U643" s="1378" t="e">
        <f t="shared" ca="1" si="138"/>
        <v>#NAME?</v>
      </c>
      <c r="W643" s="1217" t="s">
        <v>27</v>
      </c>
      <c r="Y643" s="1217" t="s">
        <v>5495</v>
      </c>
    </row>
    <row r="644" spans="1:34" ht="18" hidden="1">
      <c r="A644" s="1500">
        <v>44895</v>
      </c>
      <c r="B644" s="1217" t="s">
        <v>1906</v>
      </c>
      <c r="C644" s="1217"/>
      <c r="D644" s="1217" t="s">
        <v>3919</v>
      </c>
      <c r="E644" s="1217" t="s">
        <v>45</v>
      </c>
      <c r="F644" s="1217" t="s">
        <v>3466</v>
      </c>
      <c r="G644" s="1219">
        <v>26400</v>
      </c>
      <c r="H644" s="1449" t="s">
        <v>3063</v>
      </c>
      <c r="I644" s="1217" t="s">
        <v>3453</v>
      </c>
      <c r="J644" s="1238"/>
      <c r="K644" s="10" t="e">
        <f t="shared" ca="1" si="166"/>
        <v>#NAME?</v>
      </c>
      <c r="L644" s="10" t="e">
        <f t="shared" ca="1" si="167"/>
        <v>#NAME?</v>
      </c>
      <c r="M644" s="1239"/>
      <c r="N644" s="1239">
        <v>15600</v>
      </c>
      <c r="O644" s="1237"/>
      <c r="P644" s="1239"/>
      <c r="Q644" s="1239"/>
      <c r="R644" s="1239"/>
      <c r="S644" s="1239"/>
      <c r="T644" s="1240" t="e">
        <f t="shared" ca="1" si="137"/>
        <v>#NAME?</v>
      </c>
      <c r="U644" s="1378" t="e">
        <f t="shared" ca="1" si="138"/>
        <v>#NAME?</v>
      </c>
      <c r="W644" s="1217" t="s">
        <v>27</v>
      </c>
      <c r="Y644" s="1217" t="s">
        <v>5496</v>
      </c>
    </row>
    <row r="645" spans="1:34" ht="18" hidden="1">
      <c r="A645" s="1450">
        <v>44895</v>
      </c>
      <c r="B645" s="1217" t="s">
        <v>1170</v>
      </c>
      <c r="C645" s="1217" t="s">
        <v>3456</v>
      </c>
      <c r="D645" s="1217" t="s">
        <v>3521</v>
      </c>
      <c r="E645" s="1217" t="s">
        <v>40</v>
      </c>
      <c r="F645" s="1217" t="s">
        <v>3686</v>
      </c>
      <c r="G645" s="1219">
        <v>18000</v>
      </c>
      <c r="H645" s="1449" t="s">
        <v>3063</v>
      </c>
      <c r="I645" s="1217" t="s">
        <v>3453</v>
      </c>
      <c r="J645" s="1238"/>
      <c r="K645" s="10" t="e">
        <f t="shared" ca="1" si="166"/>
        <v>#NAME?</v>
      </c>
      <c r="L645" s="10" t="e">
        <f t="shared" ca="1" si="167"/>
        <v>#NAME?</v>
      </c>
      <c r="M645" s="1239" t="e">
        <f ca="1">(15000-K645-L645)*0.7</f>
        <v>#NAME?</v>
      </c>
      <c r="N645" s="1239"/>
      <c r="O645" s="1237"/>
      <c r="P645" s="1239"/>
      <c r="Q645" s="1239"/>
      <c r="R645" s="1239"/>
      <c r="S645" s="1239"/>
      <c r="T645" s="1240" t="e">
        <f t="shared" ca="1" si="137"/>
        <v>#NAME?</v>
      </c>
      <c r="U645" s="1378" t="e">
        <f t="shared" ca="1" si="138"/>
        <v>#NAME?</v>
      </c>
      <c r="W645" s="1217" t="s">
        <v>107</v>
      </c>
      <c r="Y645" s="1217" t="s">
        <v>5497</v>
      </c>
    </row>
    <row r="646" spans="1:34" ht="18">
      <c r="A646" s="1450">
        <v>44895</v>
      </c>
      <c r="B646" s="1217" t="s">
        <v>1170</v>
      </c>
      <c r="C646" s="1217" t="s">
        <v>3456</v>
      </c>
      <c r="D646" s="1217" t="s">
        <v>3503</v>
      </c>
      <c r="E646" s="1217" t="s">
        <v>94</v>
      </c>
      <c r="F646" s="1217" t="s">
        <v>3629</v>
      </c>
      <c r="G646" s="1219">
        <v>16000</v>
      </c>
      <c r="H646" s="1449" t="s">
        <v>3063</v>
      </c>
      <c r="I646" s="1217" t="s">
        <v>3453</v>
      </c>
      <c r="J646" s="1238"/>
      <c r="K646" s="10" t="e">
        <f t="shared" ca="1" si="166"/>
        <v>#NAME?</v>
      </c>
      <c r="L646" s="10" t="e">
        <f t="shared" ca="1" si="167"/>
        <v>#NAME?</v>
      </c>
      <c r="M646" s="1239"/>
      <c r="N646" s="1239">
        <v>4000</v>
      </c>
      <c r="O646" s="1237"/>
      <c r="P646" s="1239"/>
      <c r="Q646" s="1239"/>
      <c r="R646" s="1239"/>
      <c r="S646" s="1239"/>
      <c r="T646" s="1240" t="e">
        <f t="shared" ca="1" si="137"/>
        <v>#NAME?</v>
      </c>
      <c r="U646" s="1378" t="e">
        <f t="shared" ca="1" si="138"/>
        <v>#NAME?</v>
      </c>
      <c r="W646" s="1217" t="s">
        <v>1540</v>
      </c>
      <c r="Y646" s="1217" t="s">
        <v>5498</v>
      </c>
    </row>
    <row r="647" spans="1:34" ht="18" hidden="1">
      <c r="A647" s="1450">
        <v>44895</v>
      </c>
      <c r="B647" s="1217" t="s">
        <v>3473</v>
      </c>
      <c r="C647" s="1217"/>
      <c r="D647" s="1217" t="s">
        <v>3570</v>
      </c>
      <c r="E647" s="1217" t="s">
        <v>86</v>
      </c>
      <c r="F647" s="1217" t="s">
        <v>3545</v>
      </c>
      <c r="G647" s="1219">
        <v>8500</v>
      </c>
      <c r="H647" s="1449" t="s">
        <v>3063</v>
      </c>
      <c r="I647" s="1217" t="s">
        <v>3453</v>
      </c>
      <c r="J647" s="1238"/>
      <c r="K647" s="10" t="e">
        <f t="shared" ca="1" si="166"/>
        <v>#NAME?</v>
      </c>
      <c r="M647" s="1239"/>
      <c r="N647" s="1239">
        <v>4300</v>
      </c>
      <c r="O647" s="1237"/>
      <c r="P647" s="1239"/>
      <c r="Q647" s="1239"/>
      <c r="R647" s="1239"/>
      <c r="S647" s="1239"/>
      <c r="T647" s="1240" t="e">
        <f t="shared" ca="1" si="137"/>
        <v>#NAME?</v>
      </c>
      <c r="U647" s="1378" t="e">
        <f t="shared" ca="1" si="138"/>
        <v>#NAME?</v>
      </c>
      <c r="W647" s="1217" t="s">
        <v>3572</v>
      </c>
      <c r="Y647" s="1217" t="s">
        <v>5499</v>
      </c>
    </row>
    <row r="648" spans="1:34" ht="18" hidden="1">
      <c r="A648" s="1500">
        <v>44895</v>
      </c>
      <c r="B648" s="1217" t="s">
        <v>3473</v>
      </c>
      <c r="C648" s="1217"/>
      <c r="D648" s="1217" t="s">
        <v>3570</v>
      </c>
      <c r="E648" s="1217" t="s">
        <v>86</v>
      </c>
      <c r="F648" s="1217" t="s">
        <v>3545</v>
      </c>
      <c r="G648" s="1219">
        <v>8500</v>
      </c>
      <c r="H648" s="1449" t="s">
        <v>3063</v>
      </c>
      <c r="I648" s="1217" t="s">
        <v>3453</v>
      </c>
      <c r="J648" s="1238"/>
      <c r="K648" s="10" t="e">
        <f t="shared" ca="1" si="166"/>
        <v>#NAME?</v>
      </c>
      <c r="M648" s="1239"/>
      <c r="N648" s="1239">
        <v>4300</v>
      </c>
      <c r="O648" s="1237"/>
      <c r="P648" s="1239"/>
      <c r="Q648" s="1239"/>
      <c r="R648" s="1239"/>
      <c r="S648" s="1239"/>
      <c r="T648" s="1240" t="e">
        <f t="shared" ca="1" si="137"/>
        <v>#NAME?</v>
      </c>
      <c r="U648" s="1378" t="e">
        <f t="shared" ca="1" si="138"/>
        <v>#NAME?</v>
      </c>
      <c r="W648" s="1217" t="s">
        <v>3572</v>
      </c>
      <c r="Y648" s="1217" t="s">
        <v>5500</v>
      </c>
    </row>
    <row r="649" spans="1:34" ht="18" hidden="1">
      <c r="A649" s="1500">
        <v>44895</v>
      </c>
      <c r="B649" s="1217" t="s">
        <v>570</v>
      </c>
      <c r="C649" s="1217" t="s">
        <v>3456</v>
      </c>
      <c r="D649" s="1217" t="s">
        <v>3597</v>
      </c>
      <c r="E649" s="1217" t="s">
        <v>94</v>
      </c>
      <c r="F649" s="1217" t="s">
        <v>3629</v>
      </c>
      <c r="G649" s="1219">
        <v>18000</v>
      </c>
      <c r="H649" s="1449" t="s">
        <v>3063</v>
      </c>
      <c r="I649" s="1217" t="s">
        <v>3453</v>
      </c>
      <c r="J649" s="1238"/>
      <c r="K649" s="10" t="e">
        <f t="shared" ca="1" si="166"/>
        <v>#NAME?</v>
      </c>
      <c r="L649" s="10" t="e">
        <f ca="1">_xludf.IFS(C649="成田机场",4000,C649="羽田机场",1000,D649="VIP-limo",0)</f>
        <v>#NAME?</v>
      </c>
      <c r="M649" s="1239"/>
      <c r="N649" s="1239">
        <v>4000</v>
      </c>
      <c r="O649" s="1237"/>
      <c r="P649" s="1239">
        <v>520</v>
      </c>
      <c r="Q649" s="1239"/>
      <c r="R649" s="1239"/>
      <c r="S649" s="1239"/>
      <c r="T649" s="1240" t="e">
        <f t="shared" ca="1" si="137"/>
        <v>#NAME?</v>
      </c>
      <c r="U649" s="1378" t="e">
        <f t="shared" ca="1" si="138"/>
        <v>#NAME?</v>
      </c>
      <c r="W649" s="1217" t="s">
        <v>107</v>
      </c>
      <c r="Y649" s="1217" t="s">
        <v>5501</v>
      </c>
    </row>
    <row r="650" spans="1:34" ht="18" hidden="1">
      <c r="A650" s="1450">
        <v>44891</v>
      </c>
      <c r="B650" s="1217" t="s">
        <v>1906</v>
      </c>
      <c r="C650" s="1217"/>
      <c r="D650" s="1217" t="s">
        <v>5464</v>
      </c>
      <c r="E650" s="1217" t="s">
        <v>3497</v>
      </c>
      <c r="F650" s="1217" t="s">
        <v>3498</v>
      </c>
      <c r="G650" s="1219">
        <v>245000</v>
      </c>
      <c r="H650" s="1449" t="s">
        <v>3063</v>
      </c>
      <c r="I650" s="1217" t="s">
        <v>3453</v>
      </c>
      <c r="J650" s="1238"/>
      <c r="M650" s="1239"/>
      <c r="N650" s="1239"/>
      <c r="O650" s="1245">
        <v>213000</v>
      </c>
      <c r="P650" s="1239"/>
      <c r="Q650" s="1239"/>
      <c r="R650" s="1239"/>
      <c r="S650" s="1239"/>
      <c r="T650" s="1240">
        <f t="shared" si="137"/>
        <v>32000</v>
      </c>
      <c r="U650" s="1378">
        <f t="shared" si="138"/>
        <v>0.1306122448979592</v>
      </c>
      <c r="W650" s="1217" t="s">
        <v>2694</v>
      </c>
      <c r="Y650" s="1217" t="s">
        <v>5502</v>
      </c>
    </row>
    <row r="651" spans="1:34" ht="18" hidden="1">
      <c r="A651" s="1450">
        <v>44895</v>
      </c>
      <c r="B651" s="1217" t="s">
        <v>3473</v>
      </c>
      <c r="C651" s="1217"/>
      <c r="D651" s="1217" t="s">
        <v>3570</v>
      </c>
      <c r="E651" s="1217" t="s">
        <v>52</v>
      </c>
      <c r="F651" s="1217" t="s">
        <v>3592</v>
      </c>
      <c r="G651" s="1219">
        <v>11000</v>
      </c>
      <c r="H651" s="1449" t="s">
        <v>3063</v>
      </c>
      <c r="I651" s="1217" t="s">
        <v>3453</v>
      </c>
      <c r="J651" s="1238"/>
      <c r="K651" s="10" t="e">
        <f t="shared" ref="K651:K656" ca="1" si="168">_xludf.IFS(C651="成田机场",3000,C651="羽田机场",1200,D651="NearMe",1000,D651="VIP-limo",G651*0.12)</f>
        <v>#NAME?</v>
      </c>
      <c r="M651" s="1239"/>
      <c r="N651" s="1239">
        <v>5300</v>
      </c>
      <c r="O651" s="1237"/>
      <c r="P651" s="1239"/>
      <c r="Q651" s="1239"/>
      <c r="R651" s="1239"/>
      <c r="S651" s="1239"/>
      <c r="T651" s="1240" t="e">
        <f t="shared" ca="1" si="137"/>
        <v>#NAME?</v>
      </c>
      <c r="U651" s="1378" t="e">
        <f t="shared" ca="1" si="138"/>
        <v>#NAME?</v>
      </c>
      <c r="W651" s="1217" t="s">
        <v>3572</v>
      </c>
      <c r="Y651" s="1217" t="s">
        <v>5503</v>
      </c>
    </row>
    <row r="652" spans="1:34" ht="18" hidden="1">
      <c r="A652" s="1450">
        <v>44895</v>
      </c>
      <c r="B652" s="1217" t="s">
        <v>3473</v>
      </c>
      <c r="C652" s="1217"/>
      <c r="D652" s="1217" t="s">
        <v>3570</v>
      </c>
      <c r="E652" s="1217" t="s">
        <v>55</v>
      </c>
      <c r="F652" s="1217" t="s">
        <v>3512</v>
      </c>
      <c r="G652" s="1219">
        <v>11000</v>
      </c>
      <c r="H652" s="1449" t="s">
        <v>3063</v>
      </c>
      <c r="I652" s="1217" t="s">
        <v>3453</v>
      </c>
      <c r="J652" s="1237"/>
      <c r="K652" s="10" t="e">
        <f t="shared" ca="1" si="168"/>
        <v>#NAME?</v>
      </c>
      <c r="M652" s="1239"/>
      <c r="N652" s="1239">
        <v>5300</v>
      </c>
      <c r="O652" s="1237"/>
      <c r="P652" s="1239"/>
      <c r="Q652" s="1239"/>
      <c r="R652" s="1239"/>
      <c r="S652" s="1239"/>
      <c r="T652" s="1240" t="e">
        <f t="shared" ca="1" si="137"/>
        <v>#NAME?</v>
      </c>
      <c r="U652" s="1378" t="e">
        <f t="shared" ca="1" si="138"/>
        <v>#NAME?</v>
      </c>
      <c r="W652" s="1217" t="s">
        <v>3572</v>
      </c>
      <c r="Y652" s="1217" t="s">
        <v>5504</v>
      </c>
    </row>
    <row r="653" spans="1:34" ht="18" hidden="1">
      <c r="A653" s="1500">
        <v>44895</v>
      </c>
      <c r="B653" s="1217" t="s">
        <v>3473</v>
      </c>
      <c r="C653" s="1217"/>
      <c r="D653" s="1217" t="s">
        <v>3570</v>
      </c>
      <c r="E653" s="1217" t="s">
        <v>52</v>
      </c>
      <c r="F653" s="1217" t="s">
        <v>3592</v>
      </c>
      <c r="G653" s="1219">
        <v>11000</v>
      </c>
      <c r="H653" s="1455" t="s">
        <v>3063</v>
      </c>
      <c r="I653" s="1217" t="s">
        <v>3453</v>
      </c>
      <c r="J653" s="1238"/>
      <c r="K653" s="10" t="e">
        <f t="shared" ca="1" si="168"/>
        <v>#NAME?</v>
      </c>
      <c r="M653" s="1239"/>
      <c r="N653" s="1239">
        <v>5300</v>
      </c>
      <c r="O653" s="1237"/>
      <c r="P653" s="1239"/>
      <c r="Q653" s="1239"/>
      <c r="R653" s="1239"/>
      <c r="S653" s="1239"/>
      <c r="T653" s="1240" t="e">
        <f t="shared" ca="1" si="137"/>
        <v>#NAME?</v>
      </c>
      <c r="U653" s="1378" t="e">
        <f t="shared" ca="1" si="138"/>
        <v>#NAME?</v>
      </c>
      <c r="W653" s="1217" t="s">
        <v>3572</v>
      </c>
      <c r="Y653" s="1217" t="s">
        <v>5505</v>
      </c>
    </row>
    <row r="654" spans="1:34" ht="18" hidden="1">
      <c r="A654" s="1500">
        <v>44895</v>
      </c>
      <c r="B654" s="1217" t="s">
        <v>3473</v>
      </c>
      <c r="C654" s="1217"/>
      <c r="D654" s="1217" t="s">
        <v>3570</v>
      </c>
      <c r="E654" s="1217" t="s">
        <v>55</v>
      </c>
      <c r="F654" s="1217" t="s">
        <v>3512</v>
      </c>
      <c r="G654" s="1219">
        <v>11000</v>
      </c>
      <c r="H654" s="1455" t="s">
        <v>3063</v>
      </c>
      <c r="I654" s="1217" t="s">
        <v>3453</v>
      </c>
      <c r="J654" s="1238"/>
      <c r="K654" s="10" t="e">
        <f t="shared" ca="1" si="168"/>
        <v>#NAME?</v>
      </c>
      <c r="M654" s="1239"/>
      <c r="N654" s="1239">
        <v>5300</v>
      </c>
      <c r="O654" s="1237"/>
      <c r="P654" s="1239"/>
      <c r="Q654" s="1239"/>
      <c r="R654" s="1239"/>
      <c r="S654" s="1239"/>
      <c r="T654" s="1240" t="e">
        <f t="shared" ca="1" si="137"/>
        <v>#NAME?</v>
      </c>
      <c r="U654" s="1378" t="e">
        <f t="shared" ca="1" si="138"/>
        <v>#NAME?</v>
      </c>
      <c r="W654" s="1217" t="s">
        <v>3572</v>
      </c>
      <c r="Y654" s="1217" t="s">
        <v>5506</v>
      </c>
    </row>
    <row r="655" spans="1:34" ht="18">
      <c r="A655" s="1500">
        <v>44895</v>
      </c>
      <c r="B655" s="1217" t="s">
        <v>1170</v>
      </c>
      <c r="C655" s="1217" t="s">
        <v>3456</v>
      </c>
      <c r="D655" s="1217" t="s">
        <v>1371</v>
      </c>
      <c r="E655" s="1217" t="s">
        <v>94</v>
      </c>
      <c r="F655" s="1217" t="s">
        <v>3629</v>
      </c>
      <c r="G655" s="1219">
        <v>20000</v>
      </c>
      <c r="H655" s="1455" t="s">
        <v>3063</v>
      </c>
      <c r="I655" s="1217" t="s">
        <v>3453</v>
      </c>
      <c r="J655" s="1238"/>
      <c r="K655" s="10" t="e">
        <f t="shared" ca="1" si="168"/>
        <v>#NAME?</v>
      </c>
      <c r="L655" s="10" t="e">
        <f t="shared" ref="L655:L656" ca="1" si="169">_xludf.IFS(C655="成田机场",4000,C655="羽田机场",1000,D655="VIP-limo",0)</f>
        <v>#NAME?</v>
      </c>
      <c r="M655" s="1239"/>
      <c r="N655" s="1239">
        <v>4000</v>
      </c>
      <c r="O655" s="1237"/>
      <c r="P655" s="1239"/>
      <c r="Q655" s="1239"/>
      <c r="R655" s="1239"/>
      <c r="S655" s="1239"/>
      <c r="T655" s="1240" t="e">
        <f t="shared" ca="1" si="137"/>
        <v>#NAME?</v>
      </c>
      <c r="U655" s="1378" t="e">
        <f t="shared" ca="1" si="138"/>
        <v>#NAME?</v>
      </c>
      <c r="W655" s="1217" t="s">
        <v>1540</v>
      </c>
      <c r="Y655" s="1217" t="s">
        <v>5507</v>
      </c>
    </row>
    <row r="656" spans="1:34" ht="18" hidden="1">
      <c r="A656" s="1500">
        <v>44895</v>
      </c>
      <c r="B656" s="1217" t="s">
        <v>1170</v>
      </c>
      <c r="C656" s="1217" t="s">
        <v>3456</v>
      </c>
      <c r="D656" s="1217" t="s">
        <v>3461</v>
      </c>
      <c r="E656" s="1217" t="s">
        <v>86</v>
      </c>
      <c r="F656" s="1217" t="s">
        <v>3545</v>
      </c>
      <c r="G656" s="1219">
        <v>20000</v>
      </c>
      <c r="H656" s="1455" t="s">
        <v>3063</v>
      </c>
      <c r="I656" s="1217" t="s">
        <v>3453</v>
      </c>
      <c r="J656" s="1238"/>
      <c r="K656" s="10" t="e">
        <f t="shared" ca="1" si="168"/>
        <v>#NAME?</v>
      </c>
      <c r="L656" s="10" t="e">
        <f t="shared" ca="1" si="169"/>
        <v>#NAME?</v>
      </c>
      <c r="M656" s="1239"/>
      <c r="N656" s="1239">
        <v>4000</v>
      </c>
      <c r="O656" s="1237"/>
      <c r="P656" s="1239"/>
      <c r="Q656" s="1239"/>
      <c r="R656" s="1239"/>
      <c r="S656" s="1239"/>
      <c r="T656" s="1240" t="e">
        <f t="shared" ca="1" si="137"/>
        <v>#NAME?</v>
      </c>
      <c r="U656" s="1378" t="e">
        <f t="shared" ca="1" si="138"/>
        <v>#NAME?</v>
      </c>
      <c r="W656" s="1217" t="s">
        <v>3464</v>
      </c>
      <c r="Y656" s="1217" t="s">
        <v>5508</v>
      </c>
    </row>
    <row r="657" spans="1:34" ht="18">
      <c r="A657" s="1500">
        <v>44895</v>
      </c>
      <c r="B657" s="1217" t="s">
        <v>1906</v>
      </c>
      <c r="C657" s="1217"/>
      <c r="D657" s="1217" t="s">
        <v>1371</v>
      </c>
      <c r="E657" s="1217" t="s">
        <v>1798</v>
      </c>
      <c r="F657" s="1217" t="s">
        <v>3626</v>
      </c>
      <c r="G657" s="1219">
        <v>105000</v>
      </c>
      <c r="H657" s="1455" t="s">
        <v>3050</v>
      </c>
      <c r="I657" s="1217" t="s">
        <v>3453</v>
      </c>
      <c r="J657" s="1238"/>
      <c r="K657" s="10">
        <v>9000</v>
      </c>
      <c r="M657" s="1239"/>
      <c r="N657" s="1239">
        <v>45000</v>
      </c>
      <c r="O657" s="1237"/>
      <c r="P657" s="1239"/>
      <c r="Q657" s="1239"/>
      <c r="R657" s="1239"/>
      <c r="S657" s="1239"/>
      <c r="T657" s="1240">
        <f t="shared" si="137"/>
        <v>51000</v>
      </c>
      <c r="U657" s="1378">
        <f t="shared" si="138"/>
        <v>0.48571428571428571</v>
      </c>
      <c r="W657" s="1217" t="s">
        <v>1540</v>
      </c>
      <c r="Y657" s="1217" t="s">
        <v>5509</v>
      </c>
    </row>
    <row r="658" spans="1:34" ht="18" hidden="1">
      <c r="A658" s="1500">
        <v>44895</v>
      </c>
      <c r="B658" s="1217" t="s">
        <v>1906</v>
      </c>
      <c r="C658" s="1217"/>
      <c r="D658" s="1217" t="s">
        <v>3607</v>
      </c>
      <c r="E658" s="1217" t="s">
        <v>49</v>
      </c>
      <c r="F658" s="1217" t="s">
        <v>3471</v>
      </c>
      <c r="G658" s="1219">
        <v>37000</v>
      </c>
      <c r="H658" s="1455" t="s">
        <v>3050</v>
      </c>
      <c r="I658" s="1217" t="s">
        <v>3453</v>
      </c>
      <c r="J658" s="1238"/>
      <c r="K658" s="10">
        <v>3000</v>
      </c>
      <c r="M658" s="1239">
        <v>15000</v>
      </c>
      <c r="N658" s="1239"/>
      <c r="O658" s="1237"/>
      <c r="P658" s="1239"/>
      <c r="Q658" s="1239"/>
      <c r="R658" s="1239"/>
      <c r="S658" s="1239"/>
      <c r="T658" s="1240">
        <f t="shared" si="137"/>
        <v>19000</v>
      </c>
      <c r="U658" s="1378">
        <f t="shared" si="138"/>
        <v>0.51351351351351349</v>
      </c>
      <c r="W658" s="1217" t="s">
        <v>27</v>
      </c>
      <c r="Y658" s="1217" t="s">
        <v>5510</v>
      </c>
    </row>
    <row r="659" spans="1:34" ht="18">
      <c r="A659" s="1501">
        <v>44895</v>
      </c>
      <c r="B659" s="1246" t="s">
        <v>1170</v>
      </c>
      <c r="C659" s="1246" t="s">
        <v>3446</v>
      </c>
      <c r="D659" s="1246" t="s">
        <v>3503</v>
      </c>
      <c r="E659" s="1246" t="s">
        <v>55</v>
      </c>
      <c r="F659" s="1246" t="s">
        <v>3512</v>
      </c>
      <c r="G659" s="1248">
        <v>11000</v>
      </c>
      <c r="H659" s="1455" t="s">
        <v>3063</v>
      </c>
      <c r="I659" s="1246" t="s">
        <v>3453</v>
      </c>
      <c r="J659" s="1263"/>
      <c r="K659" s="1260" t="e">
        <f ca="1">_xludf.IFS(C659="成田机场",3000,C659="羽田机场",1200,D659="NearMe",1000,D659="VIP-limo",G659*0.12)</f>
        <v>#NAME?</v>
      </c>
      <c r="L659" s="1260" t="e">
        <f ca="1">_xludf.IFS(C659="成田机场",4000,C659="羽田机场",1000,D659="VIP-limo",0)</f>
        <v>#NAME?</v>
      </c>
      <c r="M659" s="1256"/>
      <c r="N659" s="1256">
        <v>3000</v>
      </c>
      <c r="O659" s="1255"/>
      <c r="P659" s="1256"/>
      <c r="Q659" s="1256"/>
      <c r="R659" s="1256"/>
      <c r="S659" s="1256"/>
      <c r="T659" s="1257" t="e">
        <f t="shared" ca="1" si="137"/>
        <v>#NAME?</v>
      </c>
      <c r="U659" s="1387" t="e">
        <f t="shared" ca="1" si="138"/>
        <v>#NAME?</v>
      </c>
      <c r="V659" s="1260"/>
      <c r="W659" s="1246" t="s">
        <v>1540</v>
      </c>
      <c r="X659" s="1260"/>
      <c r="Y659" s="1246" t="s">
        <v>5511</v>
      </c>
      <c r="Z659" s="1260"/>
      <c r="AA659" s="1260"/>
      <c r="AB659" s="1260"/>
      <c r="AC659" s="1260"/>
      <c r="AD659" s="1260"/>
      <c r="AE659" s="1260"/>
      <c r="AF659" s="1260"/>
      <c r="AG659" s="1260"/>
      <c r="AH659" s="1260"/>
    </row>
    <row r="660" spans="1:34" ht="13.2">
      <c r="E660" s="6"/>
      <c r="G660" s="1239"/>
      <c r="H660" s="642"/>
      <c r="J660" s="1439"/>
      <c r="M660" s="1239"/>
      <c r="N660" s="1239"/>
      <c r="O660" s="1239"/>
      <c r="P660" s="1239"/>
      <c r="Q660" s="1239"/>
      <c r="R660" s="1239"/>
      <c r="S660" s="1239"/>
      <c r="T660" s="1240"/>
      <c r="U660" s="1378"/>
    </row>
    <row r="661" spans="1:34" ht="13.2">
      <c r="E661" s="6"/>
      <c r="G661" s="1239"/>
      <c r="H661" s="642"/>
      <c r="J661" s="1439"/>
      <c r="M661" s="1239"/>
      <c r="N661" s="1239"/>
      <c r="O661" s="1239"/>
      <c r="P661" s="1239"/>
      <c r="Q661" s="1239"/>
      <c r="R661" s="1239"/>
      <c r="S661" s="1239"/>
      <c r="T661" s="1240"/>
      <c r="U661" s="1378"/>
    </row>
    <row r="662" spans="1:34" ht="13.2">
      <c r="E662" s="6"/>
      <c r="G662" s="1239"/>
      <c r="H662" s="642"/>
      <c r="J662" s="1439"/>
      <c r="M662" s="1239"/>
      <c r="N662" s="1239"/>
      <c r="O662" s="1239"/>
      <c r="P662" s="1239"/>
      <c r="Q662" s="1239"/>
      <c r="R662" s="1239"/>
      <c r="S662" s="1239"/>
      <c r="T662" s="1240"/>
      <c r="U662" s="1378"/>
    </row>
    <row r="663" spans="1:34" ht="13.2">
      <c r="E663" s="6"/>
      <c r="G663" s="1239"/>
      <c r="H663" s="642"/>
      <c r="J663" s="1439"/>
      <c r="M663" s="1239"/>
      <c r="N663" s="1239"/>
      <c r="O663" s="1239"/>
      <c r="P663" s="1239"/>
      <c r="Q663" s="1239"/>
      <c r="R663" s="1239"/>
      <c r="S663" s="1239"/>
      <c r="T663" s="1240"/>
      <c r="U663" s="1378"/>
    </row>
    <row r="664" spans="1:34" ht="13.2">
      <c r="E664" s="6"/>
      <c r="G664" s="1239"/>
      <c r="H664" s="642"/>
      <c r="J664" s="1439"/>
      <c r="M664" s="1239"/>
      <c r="N664" s="1239"/>
      <c r="O664" s="1239"/>
      <c r="P664" s="1239"/>
      <c r="Q664" s="1239"/>
      <c r="R664" s="1239"/>
      <c r="S664" s="1239"/>
      <c r="T664" s="1240"/>
      <c r="U664" s="1378"/>
    </row>
    <row r="665" spans="1:34" ht="13.2">
      <c r="E665" s="6"/>
      <c r="G665" s="1239"/>
      <c r="H665" s="642"/>
      <c r="J665" s="1439"/>
      <c r="M665" s="1239"/>
      <c r="N665" s="1239"/>
      <c r="O665" s="1239"/>
      <c r="P665" s="1239"/>
      <c r="Q665" s="1239"/>
      <c r="R665" s="1239"/>
      <c r="S665" s="1239"/>
      <c r="T665" s="1240"/>
      <c r="U665" s="1378"/>
    </row>
    <row r="666" spans="1:34" ht="13.2">
      <c r="E666" s="6"/>
      <c r="G666" s="1239"/>
      <c r="H666" s="642"/>
      <c r="J666" s="1439"/>
      <c r="M666" s="1239"/>
      <c r="N666" s="1239"/>
      <c r="O666" s="1239"/>
      <c r="P666" s="1239"/>
      <c r="Q666" s="1239"/>
      <c r="R666" s="1239"/>
      <c r="S666" s="1239"/>
      <c r="T666" s="1240"/>
      <c r="U666" s="1378"/>
    </row>
    <row r="667" spans="1:34" ht="13.2">
      <c r="E667" s="6"/>
      <c r="G667" s="1239"/>
      <c r="H667" s="642"/>
      <c r="J667" s="1439"/>
      <c r="M667" s="1239"/>
      <c r="N667" s="1239"/>
      <c r="O667" s="1239"/>
      <c r="P667" s="1239"/>
      <c r="Q667" s="1239"/>
      <c r="R667" s="1239"/>
      <c r="S667" s="1239"/>
      <c r="T667" s="1240"/>
      <c r="U667" s="1378"/>
    </row>
    <row r="668" spans="1:34" ht="13.2">
      <c r="E668" s="6"/>
      <c r="G668" s="1239"/>
      <c r="H668" s="642"/>
      <c r="J668" s="1439"/>
      <c r="M668" s="1239"/>
      <c r="N668" s="1239"/>
      <c r="O668" s="1239"/>
      <c r="P668" s="1239"/>
      <c r="Q668" s="1239"/>
      <c r="R668" s="1239"/>
      <c r="S668" s="1239"/>
      <c r="T668" s="1239"/>
      <c r="U668" s="1357"/>
    </row>
    <row r="669" spans="1:34" ht="13.2">
      <c r="E669" s="6"/>
      <c r="G669" s="1239"/>
      <c r="H669" s="642"/>
      <c r="J669" s="1439"/>
      <c r="M669" s="1239"/>
      <c r="N669" s="1239"/>
      <c r="O669" s="1239"/>
      <c r="P669" s="1239"/>
      <c r="Q669" s="1239"/>
      <c r="R669" s="1239"/>
      <c r="S669" s="1239"/>
      <c r="T669" s="1239"/>
      <c r="U669" s="1357"/>
    </row>
    <row r="670" spans="1:34" ht="13.2">
      <c r="E670" s="6"/>
      <c r="G670" s="1239"/>
      <c r="H670" s="642"/>
      <c r="J670" s="1439"/>
      <c r="M670" s="1239"/>
      <c r="N670" s="1239"/>
      <c r="O670" s="1239"/>
      <c r="P670" s="1239"/>
      <c r="Q670" s="1239"/>
      <c r="R670" s="1239"/>
      <c r="S670" s="1239"/>
      <c r="T670" s="1239"/>
      <c r="U670" s="1357"/>
    </row>
    <row r="671" spans="1:34" ht="13.2">
      <c r="E671" s="6"/>
      <c r="G671" s="1239"/>
      <c r="H671" s="642"/>
      <c r="J671" s="1439"/>
      <c r="M671" s="1239"/>
      <c r="N671" s="1239"/>
      <c r="O671" s="1239"/>
      <c r="P671" s="1239"/>
      <c r="Q671" s="1239"/>
      <c r="R671" s="1239"/>
      <c r="S671" s="1239"/>
      <c r="T671" s="1239"/>
      <c r="U671" s="1357"/>
    </row>
    <row r="672" spans="1:34" ht="13.2">
      <c r="E672" s="6"/>
      <c r="G672" s="1239"/>
      <c r="H672" s="642"/>
      <c r="J672" s="1439"/>
      <c r="M672" s="1239"/>
      <c r="N672" s="1239"/>
      <c r="O672" s="1239"/>
      <c r="P672" s="1239"/>
      <c r="Q672" s="1239"/>
      <c r="R672" s="1239"/>
      <c r="S672" s="1239"/>
      <c r="T672" s="1239"/>
      <c r="U672" s="1357"/>
    </row>
    <row r="673" spans="5:21" ht="13.2">
      <c r="E673" s="6"/>
      <c r="G673" s="1239"/>
      <c r="H673" s="642"/>
      <c r="J673" s="1439"/>
      <c r="M673" s="1239"/>
      <c r="N673" s="1239"/>
      <c r="O673" s="1239"/>
      <c r="P673" s="1239"/>
      <c r="Q673" s="1239"/>
      <c r="R673" s="1239"/>
      <c r="S673" s="1239"/>
      <c r="T673" s="1239"/>
      <c r="U673" s="1357"/>
    </row>
    <row r="674" spans="5:21" ht="13.2">
      <c r="E674" s="6"/>
      <c r="G674" s="1239"/>
      <c r="H674" s="642"/>
      <c r="J674" s="1439"/>
      <c r="M674" s="1239"/>
      <c r="N674" s="1239"/>
      <c r="O674" s="1239"/>
      <c r="P674" s="1239"/>
      <c r="Q674" s="1239"/>
      <c r="R674" s="1239"/>
      <c r="S674" s="1239"/>
      <c r="T674" s="1239"/>
      <c r="U674" s="1357"/>
    </row>
    <row r="675" spans="5:21" ht="13.2">
      <c r="E675" s="6"/>
      <c r="G675" s="1239"/>
      <c r="H675" s="642"/>
      <c r="J675" s="1439"/>
      <c r="M675" s="1239"/>
      <c r="N675" s="1239"/>
      <c r="O675" s="1239"/>
      <c r="P675" s="1239"/>
      <c r="Q675" s="1239"/>
      <c r="R675" s="1239"/>
      <c r="S675" s="1239"/>
      <c r="T675" s="1239"/>
      <c r="U675" s="1357"/>
    </row>
    <row r="676" spans="5:21" ht="13.2">
      <c r="E676" s="6"/>
      <c r="G676" s="1239"/>
      <c r="H676" s="642"/>
      <c r="J676" s="1439"/>
      <c r="M676" s="1239"/>
      <c r="N676" s="1239"/>
      <c r="O676" s="1239"/>
      <c r="P676" s="1239"/>
      <c r="Q676" s="1239"/>
      <c r="R676" s="1239"/>
      <c r="S676" s="1239"/>
      <c r="T676" s="1239"/>
      <c r="U676" s="1357"/>
    </row>
    <row r="677" spans="5:21" ht="13.2">
      <c r="E677" s="6"/>
      <c r="G677" s="1239"/>
      <c r="H677" s="642"/>
      <c r="J677" s="1439"/>
      <c r="M677" s="1239"/>
      <c r="N677" s="1239"/>
      <c r="O677" s="1239"/>
      <c r="P677" s="1239"/>
      <c r="Q677" s="1239"/>
      <c r="R677" s="1239"/>
      <c r="S677" s="1239"/>
      <c r="T677" s="1239"/>
      <c r="U677" s="1357"/>
    </row>
    <row r="678" spans="5:21" ht="13.2">
      <c r="E678" s="6"/>
      <c r="G678" s="1239"/>
      <c r="H678" s="642"/>
      <c r="J678" s="1439"/>
      <c r="M678" s="1239"/>
      <c r="N678" s="1239"/>
      <c r="O678" s="1239"/>
      <c r="P678" s="1239"/>
      <c r="Q678" s="1239"/>
      <c r="R678" s="1239"/>
      <c r="S678" s="1239"/>
      <c r="T678" s="1239"/>
      <c r="U678" s="1357"/>
    </row>
    <row r="679" spans="5:21" ht="13.2">
      <c r="E679" s="6"/>
      <c r="G679" s="1239"/>
      <c r="H679" s="642"/>
      <c r="J679" s="1439"/>
      <c r="M679" s="1239"/>
      <c r="N679" s="1239"/>
      <c r="O679" s="1239"/>
      <c r="P679" s="1239"/>
      <c r="Q679" s="1239"/>
      <c r="R679" s="1239"/>
      <c r="S679" s="1239"/>
      <c r="T679" s="1239"/>
      <c r="U679" s="1357"/>
    </row>
    <row r="680" spans="5:21" ht="13.2">
      <c r="E680" s="6"/>
      <c r="G680" s="1239"/>
      <c r="H680" s="642"/>
      <c r="J680" s="1439"/>
      <c r="M680" s="1239"/>
      <c r="N680" s="1239"/>
      <c r="O680" s="1239"/>
      <c r="P680" s="1239"/>
      <c r="Q680" s="1239"/>
      <c r="R680" s="1239"/>
      <c r="S680" s="1239"/>
      <c r="T680" s="1239"/>
      <c r="U680" s="1357"/>
    </row>
    <row r="681" spans="5:21" ht="13.2">
      <c r="E681" s="6"/>
      <c r="G681" s="1239"/>
      <c r="H681" s="642"/>
      <c r="J681" s="1439"/>
      <c r="M681" s="1239"/>
      <c r="N681" s="1239"/>
      <c r="O681" s="1239"/>
      <c r="P681" s="1239"/>
      <c r="Q681" s="1239"/>
      <c r="R681" s="1239"/>
      <c r="S681" s="1239"/>
      <c r="T681" s="1239"/>
      <c r="U681" s="1357"/>
    </row>
    <row r="682" spans="5:21" ht="13.2">
      <c r="E682" s="6"/>
      <c r="G682" s="1239"/>
      <c r="H682" s="642"/>
      <c r="J682" s="1439"/>
      <c r="M682" s="1239"/>
      <c r="N682" s="1239"/>
      <c r="O682" s="1239"/>
      <c r="P682" s="1239"/>
      <c r="Q682" s="1239"/>
      <c r="R682" s="1239"/>
      <c r="S682" s="1239"/>
      <c r="T682" s="1239"/>
      <c r="U682" s="1357"/>
    </row>
    <row r="683" spans="5:21" ht="13.2">
      <c r="E683" s="6"/>
      <c r="G683" s="1239"/>
      <c r="H683" s="642"/>
      <c r="J683" s="1439"/>
      <c r="M683" s="1239"/>
      <c r="N683" s="1239"/>
      <c r="O683" s="1239"/>
      <c r="P683" s="1239"/>
      <c r="Q683" s="1239"/>
      <c r="R683" s="1239"/>
      <c r="S683" s="1239"/>
      <c r="T683" s="1239"/>
      <c r="U683" s="1357"/>
    </row>
    <row r="684" spans="5:21" ht="13.2">
      <c r="E684" s="6"/>
      <c r="G684" s="1239"/>
      <c r="H684" s="642"/>
      <c r="J684" s="1439"/>
      <c r="M684" s="1239"/>
      <c r="N684" s="1239"/>
      <c r="O684" s="1239"/>
      <c r="P684" s="1239"/>
      <c r="Q684" s="1239"/>
      <c r="R684" s="1239"/>
      <c r="S684" s="1239"/>
      <c r="T684" s="1239"/>
      <c r="U684" s="1357"/>
    </row>
    <row r="685" spans="5:21" ht="13.2">
      <c r="E685" s="6"/>
      <c r="G685" s="1239"/>
      <c r="H685" s="642"/>
      <c r="J685" s="1439"/>
      <c r="M685" s="1239"/>
      <c r="N685" s="1239"/>
      <c r="O685" s="1239"/>
      <c r="P685" s="1239"/>
      <c r="Q685" s="1239"/>
      <c r="R685" s="1239"/>
      <c r="S685" s="1239"/>
      <c r="T685" s="1239"/>
      <c r="U685" s="1357"/>
    </row>
    <row r="686" spans="5:21" ht="13.2">
      <c r="E686" s="6"/>
      <c r="G686" s="1239"/>
      <c r="H686" s="642"/>
      <c r="J686" s="1439"/>
      <c r="M686" s="1239"/>
      <c r="N686" s="1239"/>
      <c r="O686" s="1239"/>
      <c r="P686" s="1239"/>
      <c r="Q686" s="1239"/>
      <c r="R686" s="1239"/>
      <c r="S686" s="1239"/>
      <c r="T686" s="1239"/>
      <c r="U686" s="1357"/>
    </row>
    <row r="687" spans="5:21" ht="13.2">
      <c r="E687" s="6"/>
      <c r="G687" s="1239"/>
      <c r="H687" s="642"/>
      <c r="J687" s="1439"/>
      <c r="M687" s="1239"/>
      <c r="N687" s="1239"/>
      <c r="O687" s="1239"/>
      <c r="P687" s="1239"/>
      <c r="Q687" s="1239"/>
      <c r="R687" s="1239"/>
      <c r="S687" s="1239"/>
      <c r="T687" s="1239"/>
      <c r="U687" s="1357"/>
    </row>
    <row r="688" spans="5:21" ht="13.2">
      <c r="E688" s="6"/>
      <c r="G688" s="1239"/>
      <c r="H688" s="642"/>
      <c r="J688" s="1439"/>
      <c r="M688" s="1239"/>
      <c r="N688" s="1239"/>
      <c r="O688" s="1239"/>
      <c r="P688" s="1239"/>
      <c r="Q688" s="1239"/>
      <c r="R688" s="1239"/>
      <c r="S688" s="1239"/>
      <c r="T688" s="1239"/>
      <c r="U688" s="1357"/>
    </row>
    <row r="689" spans="5:21" ht="13.2">
      <c r="E689" s="6"/>
      <c r="G689" s="1239"/>
      <c r="H689" s="642"/>
      <c r="J689" s="1439"/>
      <c r="M689" s="1239"/>
      <c r="N689" s="1239"/>
      <c r="O689" s="1239"/>
      <c r="P689" s="1239"/>
      <c r="Q689" s="1239"/>
      <c r="R689" s="1239"/>
      <c r="S689" s="1239"/>
      <c r="T689" s="1239"/>
      <c r="U689" s="1357"/>
    </row>
    <row r="690" spans="5:21" ht="13.2">
      <c r="E690" s="6"/>
      <c r="G690" s="1239"/>
      <c r="H690" s="642"/>
      <c r="J690" s="1439"/>
      <c r="M690" s="1239"/>
      <c r="N690" s="1239"/>
      <c r="O690" s="1239"/>
      <c r="P690" s="1239"/>
      <c r="Q690" s="1239"/>
      <c r="R690" s="1239"/>
      <c r="S690" s="1239"/>
      <c r="T690" s="1239"/>
      <c r="U690" s="1357"/>
    </row>
    <row r="691" spans="5:21" ht="13.2">
      <c r="E691" s="6"/>
      <c r="G691" s="1239"/>
      <c r="H691" s="642"/>
      <c r="J691" s="1439"/>
      <c r="M691" s="1239"/>
      <c r="N691" s="1239"/>
      <c r="O691" s="1239"/>
      <c r="P691" s="1239"/>
      <c r="Q691" s="1239"/>
      <c r="R691" s="1239"/>
      <c r="S691" s="1239"/>
      <c r="T691" s="1239"/>
      <c r="U691" s="1357"/>
    </row>
    <row r="692" spans="5:21" ht="13.2">
      <c r="E692" s="6"/>
      <c r="G692" s="1239"/>
      <c r="H692" s="642"/>
      <c r="J692" s="1439"/>
      <c r="M692" s="1239"/>
      <c r="N692" s="1239"/>
      <c r="O692" s="1239"/>
      <c r="P692" s="1239"/>
      <c r="Q692" s="1239"/>
      <c r="R692" s="1239"/>
      <c r="S692" s="1239"/>
      <c r="T692" s="1239"/>
      <c r="U692" s="1357"/>
    </row>
    <row r="693" spans="5:21" ht="13.2">
      <c r="E693" s="6"/>
      <c r="G693" s="1239"/>
      <c r="H693" s="642"/>
      <c r="J693" s="1439"/>
      <c r="M693" s="1239"/>
      <c r="N693" s="1239"/>
      <c r="O693" s="1239"/>
      <c r="P693" s="1239"/>
      <c r="Q693" s="1239"/>
      <c r="R693" s="1239"/>
      <c r="S693" s="1239"/>
      <c r="T693" s="1239"/>
      <c r="U693" s="1357"/>
    </row>
    <row r="694" spans="5:21" ht="13.2">
      <c r="E694" s="6"/>
      <c r="G694" s="1239"/>
      <c r="H694" s="642"/>
      <c r="J694" s="1439"/>
      <c r="M694" s="1239"/>
      <c r="N694" s="1239"/>
      <c r="O694" s="1239"/>
      <c r="P694" s="1239"/>
      <c r="Q694" s="1239"/>
      <c r="R694" s="1239"/>
      <c r="S694" s="1239"/>
      <c r="T694" s="1239"/>
      <c r="U694" s="1357"/>
    </row>
    <row r="695" spans="5:21" ht="13.2">
      <c r="E695" s="6"/>
      <c r="G695" s="1239"/>
      <c r="H695" s="642"/>
      <c r="J695" s="1439"/>
      <c r="M695" s="1239"/>
      <c r="N695" s="1239"/>
      <c r="O695" s="1239"/>
      <c r="P695" s="1239"/>
      <c r="Q695" s="1239"/>
      <c r="R695" s="1239"/>
      <c r="S695" s="1239"/>
      <c r="T695" s="1239"/>
      <c r="U695" s="1357"/>
    </row>
    <row r="696" spans="5:21" ht="13.2">
      <c r="E696" s="6"/>
      <c r="G696" s="1239"/>
      <c r="H696" s="642"/>
      <c r="J696" s="1439"/>
      <c r="M696" s="1239"/>
      <c r="N696" s="1239"/>
      <c r="O696" s="1239"/>
      <c r="P696" s="1239"/>
      <c r="Q696" s="1239"/>
      <c r="R696" s="1239"/>
      <c r="S696" s="1239"/>
      <c r="T696" s="1239"/>
      <c r="U696" s="1357"/>
    </row>
    <row r="697" spans="5:21" ht="13.2">
      <c r="E697" s="6"/>
      <c r="G697" s="1239"/>
      <c r="H697" s="642"/>
      <c r="J697" s="1439"/>
      <c r="M697" s="1239"/>
      <c r="N697" s="1239"/>
      <c r="O697" s="1239"/>
      <c r="P697" s="1239"/>
      <c r="Q697" s="1239"/>
      <c r="R697" s="1239"/>
      <c r="S697" s="1239"/>
      <c r="T697" s="1239"/>
      <c r="U697" s="1357"/>
    </row>
    <row r="698" spans="5:21" ht="13.2">
      <c r="E698" s="6"/>
      <c r="G698" s="1239"/>
      <c r="H698" s="642"/>
      <c r="J698" s="1439"/>
      <c r="M698" s="1239"/>
      <c r="N698" s="1239"/>
      <c r="O698" s="1239"/>
      <c r="P698" s="1239"/>
      <c r="Q698" s="1239"/>
      <c r="R698" s="1239"/>
      <c r="S698" s="1239"/>
      <c r="T698" s="1239"/>
      <c r="U698" s="1357"/>
    </row>
    <row r="699" spans="5:21" ht="13.2">
      <c r="E699" s="6"/>
      <c r="G699" s="1239"/>
      <c r="H699" s="642"/>
      <c r="J699" s="1439"/>
      <c r="M699" s="1239"/>
      <c r="N699" s="1239"/>
      <c r="O699" s="1239"/>
      <c r="P699" s="1239"/>
      <c r="Q699" s="1239"/>
      <c r="R699" s="1239"/>
      <c r="S699" s="1239"/>
      <c r="T699" s="1239"/>
      <c r="U699" s="1357"/>
    </row>
    <row r="700" spans="5:21" ht="13.2">
      <c r="E700" s="6"/>
      <c r="G700" s="1239"/>
      <c r="H700" s="642"/>
      <c r="J700" s="1439"/>
      <c r="M700" s="1239"/>
      <c r="N700" s="1239"/>
      <c r="O700" s="1239"/>
      <c r="P700" s="1239"/>
      <c r="Q700" s="1239"/>
      <c r="R700" s="1239"/>
      <c r="S700" s="1239"/>
      <c r="T700" s="1239"/>
      <c r="U700" s="1357"/>
    </row>
    <row r="701" spans="5:21" ht="13.2">
      <c r="E701" s="6"/>
      <c r="G701" s="1239"/>
      <c r="H701" s="642"/>
      <c r="J701" s="1439"/>
      <c r="M701" s="1239"/>
      <c r="N701" s="1239"/>
      <c r="O701" s="1239"/>
      <c r="P701" s="1239"/>
      <c r="Q701" s="1239"/>
      <c r="R701" s="1239"/>
      <c r="S701" s="1239"/>
      <c r="T701" s="1239"/>
      <c r="U701" s="1357"/>
    </row>
    <row r="702" spans="5:21" ht="13.2">
      <c r="E702" s="6"/>
      <c r="G702" s="1239"/>
      <c r="H702" s="642"/>
      <c r="J702" s="1439"/>
      <c r="M702" s="1239"/>
      <c r="N702" s="1239"/>
      <c r="O702" s="1239"/>
      <c r="P702" s="1239"/>
      <c r="Q702" s="1239"/>
      <c r="R702" s="1239"/>
      <c r="S702" s="1239"/>
      <c r="T702" s="1239"/>
      <c r="U702" s="1357"/>
    </row>
    <row r="703" spans="5:21" ht="13.2">
      <c r="E703" s="6"/>
      <c r="G703" s="1239"/>
      <c r="H703" s="642"/>
      <c r="J703" s="1439"/>
      <c r="M703" s="1239"/>
      <c r="N703" s="1239"/>
      <c r="O703" s="1239"/>
      <c r="P703" s="1239"/>
      <c r="Q703" s="1239"/>
      <c r="R703" s="1239"/>
      <c r="S703" s="1239"/>
      <c r="T703" s="1239"/>
      <c r="U703" s="1357"/>
    </row>
  </sheetData>
  <autoFilter ref="A1:Y659" xr:uid="{00000000-0009-0000-0000-000027000000}">
    <filterColumn colId="22">
      <filters>
        <filter val="谭海清"/>
      </filters>
    </filterColumn>
  </autoFilter>
  <mergeCells count="1">
    <mergeCell ref="AA1:AD1"/>
  </mergeCells>
  <phoneticPr fontId="151"/>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xr:uid="{00000000-0002-0000-2700-000000000000}">
          <x14:formula1>
            <xm:f>条件勿动!$G:$G</xm:f>
          </x14:formula1>
          <xm:sqref>H3:H659</xm:sqref>
        </x14:dataValidation>
      </x14:dataValidations>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FFFFFF"/>
    <outlinePr summaryBelow="0" summaryRight="0"/>
  </sheetPr>
  <dimension ref="A1:AK1005"/>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2.109375" customWidth="1"/>
    <col min="2" max="31" width="8.88671875" customWidth="1"/>
    <col min="32" max="32" width="10.109375" customWidth="1"/>
    <col min="33" max="37" width="8.88671875" customWidth="1"/>
  </cols>
  <sheetData>
    <row r="1" spans="1:37">
      <c r="A1" s="2338" t="s">
        <v>1555</v>
      </c>
      <c r="B1" s="6">
        <v>1</v>
      </c>
      <c r="C1" s="21">
        <v>2</v>
      </c>
      <c r="D1" s="1502">
        <v>3</v>
      </c>
      <c r="E1" s="21">
        <v>4</v>
      </c>
      <c r="F1" s="1502">
        <v>5</v>
      </c>
      <c r="G1" s="1502">
        <v>6</v>
      </c>
      <c r="H1" s="21">
        <v>7</v>
      </c>
      <c r="I1" s="21">
        <v>8</v>
      </c>
      <c r="J1" s="21">
        <v>9</v>
      </c>
      <c r="K1" s="21">
        <v>10</v>
      </c>
      <c r="L1" s="6">
        <v>11</v>
      </c>
      <c r="M1" s="1502">
        <v>12</v>
      </c>
      <c r="N1" s="1502">
        <v>13</v>
      </c>
      <c r="O1" s="6">
        <v>14</v>
      </c>
      <c r="P1" s="6">
        <v>15</v>
      </c>
      <c r="Q1" s="1503">
        <v>16</v>
      </c>
      <c r="R1" s="6">
        <v>17</v>
      </c>
      <c r="S1" s="6">
        <v>18</v>
      </c>
      <c r="T1" s="1502">
        <v>19</v>
      </c>
      <c r="U1" s="1502">
        <v>20</v>
      </c>
      <c r="V1" s="6">
        <v>21</v>
      </c>
      <c r="W1" s="6">
        <v>22</v>
      </c>
      <c r="X1" s="1502">
        <v>23</v>
      </c>
      <c r="Y1" s="6">
        <v>24</v>
      </c>
      <c r="Z1" s="6">
        <v>25</v>
      </c>
      <c r="AA1" s="1502">
        <v>26</v>
      </c>
      <c r="AB1" s="1502">
        <v>27</v>
      </c>
      <c r="AC1" s="6">
        <v>28</v>
      </c>
      <c r="AD1" s="6">
        <v>29</v>
      </c>
      <c r="AE1" s="6">
        <v>30</v>
      </c>
      <c r="AF1" s="88"/>
      <c r="AG1" s="6">
        <v>1</v>
      </c>
      <c r="AH1" s="6">
        <v>2</v>
      </c>
      <c r="AI1" s="6">
        <v>3</v>
      </c>
      <c r="AJ1" s="6"/>
      <c r="AK1" s="6"/>
    </row>
    <row r="2" spans="1:37">
      <c r="A2" s="2333"/>
      <c r="B2" s="1504" t="s">
        <v>66</v>
      </c>
      <c r="C2" s="1504" t="s">
        <v>67</v>
      </c>
      <c r="D2" s="1504" t="s">
        <v>68</v>
      </c>
      <c r="E2" s="1504" t="s">
        <v>69</v>
      </c>
      <c r="F2" s="1504" t="s">
        <v>70</v>
      </c>
      <c r="G2" s="1504" t="s">
        <v>71</v>
      </c>
      <c r="H2" s="1504" t="s">
        <v>72</v>
      </c>
      <c r="I2" s="1504" t="s">
        <v>66</v>
      </c>
      <c r="J2" s="1504" t="s">
        <v>67</v>
      </c>
      <c r="K2" s="1504" t="s">
        <v>68</v>
      </c>
      <c r="L2" s="1505" t="s">
        <v>69</v>
      </c>
      <c r="M2" s="1505" t="s">
        <v>70</v>
      </c>
      <c r="N2" s="1505" t="s">
        <v>71</v>
      </c>
      <c r="O2" s="1505" t="s">
        <v>72</v>
      </c>
      <c r="P2" s="1506" t="s">
        <v>66</v>
      </c>
      <c r="Q2" s="1506" t="s">
        <v>67</v>
      </c>
      <c r="R2" s="1505" t="s">
        <v>68</v>
      </c>
      <c r="S2" s="1505" t="s">
        <v>69</v>
      </c>
      <c r="T2" s="1505" t="s">
        <v>70</v>
      </c>
      <c r="U2" s="1505" t="s">
        <v>71</v>
      </c>
      <c r="V2" s="1505" t="s">
        <v>72</v>
      </c>
      <c r="W2" s="1506" t="s">
        <v>66</v>
      </c>
      <c r="X2" s="1506" t="s">
        <v>67</v>
      </c>
      <c r="Y2" s="1505" t="s">
        <v>68</v>
      </c>
      <c r="Z2" s="1505" t="s">
        <v>69</v>
      </c>
      <c r="AA2" s="1505" t="s">
        <v>70</v>
      </c>
      <c r="AB2" s="1505" t="s">
        <v>71</v>
      </c>
      <c r="AC2" s="1505" t="s">
        <v>72</v>
      </c>
      <c r="AD2" s="1507" t="s">
        <v>66</v>
      </c>
      <c r="AE2" s="1507" t="s">
        <v>67</v>
      </c>
      <c r="AF2" s="1508"/>
      <c r="AG2" s="1505"/>
      <c r="AH2" s="1505"/>
      <c r="AI2" s="1505"/>
      <c r="AJ2" s="1505"/>
      <c r="AK2" s="1505"/>
    </row>
    <row r="3" spans="1:37">
      <c r="A3" s="26" t="s">
        <v>73</v>
      </c>
      <c r="B3" s="27"/>
      <c r="C3" s="27"/>
      <c r="D3" s="27"/>
      <c r="E3" s="27"/>
      <c r="F3" s="27"/>
      <c r="G3" s="27"/>
      <c r="H3" s="27"/>
      <c r="I3" s="27"/>
      <c r="J3" s="28"/>
      <c r="K3" s="27"/>
      <c r="L3" s="27"/>
      <c r="M3" s="27"/>
      <c r="N3" s="27"/>
      <c r="O3" s="27"/>
      <c r="P3" s="27"/>
      <c r="Q3" s="27"/>
      <c r="R3" s="27"/>
      <c r="S3" s="27"/>
      <c r="T3" s="27"/>
      <c r="U3" s="27"/>
      <c r="V3" s="27"/>
      <c r="W3" s="27"/>
      <c r="X3" s="27"/>
      <c r="Y3" s="27"/>
      <c r="Z3" s="27"/>
      <c r="AA3" s="27"/>
      <c r="AB3" s="27"/>
      <c r="AC3" s="27"/>
      <c r="AD3" s="27"/>
      <c r="AE3" s="27"/>
      <c r="AF3" s="1509"/>
      <c r="AG3" s="27"/>
      <c r="AH3" s="27"/>
      <c r="AI3" s="27"/>
      <c r="AJ3" s="27"/>
      <c r="AK3" s="27"/>
    </row>
    <row r="4" spans="1:37">
      <c r="A4" s="30" t="s">
        <v>74</v>
      </c>
      <c r="B4" s="31"/>
      <c r="C4" s="32"/>
      <c r="D4" s="32" t="s">
        <v>5512</v>
      </c>
      <c r="E4" s="32" t="s">
        <v>5513</v>
      </c>
      <c r="F4" s="43" t="s">
        <v>3071</v>
      </c>
      <c r="G4" s="1510" t="s">
        <v>5514</v>
      </c>
      <c r="H4" s="1510" t="s">
        <v>5514</v>
      </c>
      <c r="I4" s="1510" t="s">
        <v>5514</v>
      </c>
      <c r="J4" s="1510" t="s">
        <v>5514</v>
      </c>
      <c r="K4" s="1510" t="s">
        <v>5514</v>
      </c>
      <c r="L4" s="1511" t="s">
        <v>5515</v>
      </c>
      <c r="M4" s="1511"/>
      <c r="N4" s="143"/>
      <c r="O4" s="35" t="s">
        <v>5516</v>
      </c>
      <c r="P4" s="32"/>
      <c r="Q4" s="1512" t="s">
        <v>5517</v>
      </c>
      <c r="R4" s="35" t="s">
        <v>3104</v>
      </c>
      <c r="S4" s="37"/>
      <c r="T4" s="32"/>
      <c r="U4" s="32" t="s">
        <v>5518</v>
      </c>
      <c r="V4" s="32"/>
      <c r="W4" s="35" t="s">
        <v>5519</v>
      </c>
      <c r="X4" s="32"/>
      <c r="Y4" s="32"/>
      <c r="Z4" s="32" t="s">
        <v>5520</v>
      </c>
      <c r="AA4" s="32" t="s">
        <v>5520</v>
      </c>
      <c r="AB4" s="32" t="s">
        <v>5520</v>
      </c>
      <c r="AC4" s="32" t="s">
        <v>5520</v>
      </c>
      <c r="AD4" s="32" t="s">
        <v>5520</v>
      </c>
      <c r="AE4" s="32" t="s">
        <v>5520</v>
      </c>
      <c r="AF4" s="1513"/>
      <c r="AG4" s="32" t="s">
        <v>5520</v>
      </c>
      <c r="AH4" s="32" t="s">
        <v>5520</v>
      </c>
      <c r="AI4" s="32" t="s">
        <v>5520</v>
      </c>
      <c r="AJ4" s="16"/>
      <c r="AK4" s="16"/>
    </row>
    <row r="5" spans="1:37" ht="15.75" customHeight="1">
      <c r="A5" s="30" t="s">
        <v>75</v>
      </c>
      <c r="B5" s="546"/>
      <c r="C5" s="35"/>
      <c r="D5" s="32"/>
      <c r="E5" s="35"/>
      <c r="F5" s="35" t="s">
        <v>5521</v>
      </c>
      <c r="G5" s="1514"/>
      <c r="H5" s="2364" t="s">
        <v>5522</v>
      </c>
      <c r="I5" s="2336"/>
      <c r="J5" s="2336"/>
      <c r="K5" s="2336"/>
      <c r="L5" s="2336"/>
      <c r="M5" s="2336"/>
      <c r="N5" s="2337"/>
      <c r="O5" s="1515"/>
      <c r="P5" s="32"/>
      <c r="Q5" s="32"/>
      <c r="R5" s="32"/>
      <c r="S5" s="35" t="s">
        <v>5523</v>
      </c>
      <c r="T5" s="32"/>
      <c r="U5" s="32"/>
      <c r="V5" s="32"/>
      <c r="W5" s="32" t="s">
        <v>5524</v>
      </c>
      <c r="X5" s="32"/>
      <c r="Y5" s="35"/>
      <c r="Z5" s="37">
        <v>44797</v>
      </c>
      <c r="AA5" s="32" t="s">
        <v>5525</v>
      </c>
      <c r="AB5" s="32"/>
      <c r="AC5" s="32" t="s">
        <v>5526</v>
      </c>
      <c r="AD5" s="33" t="s">
        <v>5527</v>
      </c>
      <c r="AE5" s="40"/>
      <c r="AF5" s="1516"/>
      <c r="AG5" s="41"/>
      <c r="AH5" s="41"/>
      <c r="AI5" s="41"/>
      <c r="AJ5" s="640"/>
      <c r="AK5" s="640"/>
    </row>
    <row r="6" spans="1:37">
      <c r="A6" s="30" t="s">
        <v>76</v>
      </c>
      <c r="B6" s="42"/>
      <c r="C6" s="32"/>
      <c r="D6" s="32"/>
      <c r="E6" s="32"/>
      <c r="F6" s="35"/>
      <c r="G6" s="32"/>
      <c r="H6" s="159" t="s">
        <v>5528</v>
      </c>
      <c r="I6" s="1517" t="s">
        <v>5529</v>
      </c>
      <c r="J6" s="159"/>
      <c r="K6" s="159"/>
      <c r="L6" s="159"/>
      <c r="M6" s="159"/>
      <c r="N6" s="159"/>
      <c r="O6" s="32"/>
      <c r="P6" s="32"/>
      <c r="Q6" s="35"/>
      <c r="R6" s="43"/>
      <c r="S6" s="32"/>
      <c r="T6" s="35"/>
      <c r="U6" s="32"/>
      <c r="V6" s="32"/>
      <c r="W6" s="44"/>
      <c r="X6" s="32"/>
      <c r="Y6" s="32"/>
      <c r="Z6" s="32"/>
      <c r="AA6" s="32"/>
      <c r="AB6" s="32"/>
      <c r="AC6" s="32"/>
      <c r="AD6" s="33"/>
      <c r="AE6" s="38"/>
      <c r="AF6" s="1518"/>
      <c r="AG6" s="38"/>
      <c r="AH6" s="38"/>
      <c r="AI6" s="38"/>
      <c r="AJ6" s="16"/>
      <c r="AK6" s="16"/>
    </row>
    <row r="7" spans="1:37">
      <c r="A7" s="30" t="s">
        <v>77</v>
      </c>
      <c r="B7" s="42"/>
      <c r="C7" s="32"/>
      <c r="D7" s="32"/>
      <c r="E7" s="32"/>
      <c r="F7" s="35"/>
      <c r="G7" s="35"/>
      <c r="H7" s="32"/>
      <c r="I7" s="32"/>
      <c r="J7" s="35" t="s">
        <v>5530</v>
      </c>
      <c r="K7" s="32"/>
      <c r="L7" s="32"/>
      <c r="M7" s="45"/>
      <c r="N7" s="32"/>
      <c r="O7" s="32"/>
      <c r="P7" s="32"/>
      <c r="Q7" s="35"/>
      <c r="R7" s="33"/>
      <c r="S7" s="32"/>
      <c r="T7" s="32"/>
      <c r="U7" s="32"/>
      <c r="V7" s="32"/>
      <c r="W7" s="32"/>
      <c r="X7" s="32"/>
      <c r="Y7" s="32"/>
      <c r="Z7" s="32"/>
      <c r="AA7" s="32"/>
      <c r="AB7" s="32"/>
      <c r="AC7" s="32"/>
      <c r="AD7" s="32"/>
      <c r="AE7" s="38"/>
      <c r="AF7" s="1518"/>
      <c r="AG7" s="38"/>
      <c r="AH7" s="38"/>
      <c r="AI7" s="38"/>
      <c r="AJ7" s="16"/>
      <c r="AK7" s="16"/>
    </row>
    <row r="8" spans="1:37">
      <c r="A8" s="46" t="s">
        <v>78</v>
      </c>
      <c r="B8" s="47"/>
      <c r="C8" s="32"/>
      <c r="D8" s="32"/>
      <c r="E8" s="35" t="s">
        <v>79</v>
      </c>
      <c r="F8" s="32"/>
      <c r="G8" s="32"/>
      <c r="H8" s="32" t="s">
        <v>79</v>
      </c>
      <c r="I8" s="48"/>
      <c r="J8" s="32"/>
      <c r="K8" s="32"/>
      <c r="L8" s="32" t="s">
        <v>79</v>
      </c>
      <c r="M8" s="32"/>
      <c r="N8" s="32"/>
      <c r="O8" s="32"/>
      <c r="P8" s="32"/>
      <c r="Q8" s="32"/>
      <c r="R8" s="32"/>
      <c r="S8" s="32" t="s">
        <v>79</v>
      </c>
      <c r="T8" s="32"/>
      <c r="U8" s="32"/>
      <c r="V8" s="32"/>
      <c r="W8" s="32"/>
      <c r="X8" s="32"/>
      <c r="Y8" s="32"/>
      <c r="Z8" s="32" t="s">
        <v>79</v>
      </c>
      <c r="AA8" s="32"/>
      <c r="AB8" s="32"/>
      <c r="AC8" s="32"/>
      <c r="AD8" s="32"/>
      <c r="AE8" s="32"/>
      <c r="AF8" s="1513"/>
      <c r="AG8" s="32"/>
      <c r="AH8" s="32"/>
      <c r="AI8" s="32"/>
      <c r="AJ8" s="16"/>
      <c r="AK8" s="16"/>
    </row>
    <row r="9" spans="1:37" ht="15.75" customHeight="1">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1519"/>
      <c r="AG9" s="49"/>
      <c r="AH9" s="49"/>
      <c r="AI9" s="49"/>
      <c r="AJ9" s="641"/>
      <c r="AK9" s="641"/>
    </row>
    <row r="10" spans="1:37" ht="15.75" customHeight="1">
      <c r="A10" s="2"/>
      <c r="B10" s="827" t="s">
        <v>82</v>
      </c>
      <c r="C10" s="827" t="s">
        <v>82</v>
      </c>
      <c r="D10" s="827" t="s">
        <v>82</v>
      </c>
      <c r="E10" s="827" t="s">
        <v>82</v>
      </c>
      <c r="F10" s="827" t="s">
        <v>82</v>
      </c>
      <c r="G10" s="52" t="s">
        <v>82</v>
      </c>
      <c r="H10" s="52" t="s">
        <v>82</v>
      </c>
      <c r="I10" s="53" t="s">
        <v>82</v>
      </c>
      <c r="J10" s="827" t="s">
        <v>82</v>
      </c>
      <c r="K10" s="827" t="s">
        <v>82</v>
      </c>
      <c r="L10" s="827" t="s">
        <v>82</v>
      </c>
      <c r="M10" s="827" t="s">
        <v>82</v>
      </c>
      <c r="N10" s="829" t="s">
        <v>82</v>
      </c>
      <c r="O10" s="829" t="s">
        <v>82</v>
      </c>
      <c r="P10" s="829" t="s">
        <v>82</v>
      </c>
      <c r="Q10" s="829" t="s">
        <v>82</v>
      </c>
      <c r="R10" s="829" t="s">
        <v>82</v>
      </c>
      <c r="S10" s="829" t="s">
        <v>82</v>
      </c>
      <c r="T10" s="829" t="s">
        <v>82</v>
      </c>
      <c r="U10" s="829" t="s">
        <v>82</v>
      </c>
      <c r="V10" s="829" t="s">
        <v>82</v>
      </c>
      <c r="W10" s="829" t="s">
        <v>82</v>
      </c>
      <c r="X10" s="829" t="s">
        <v>82</v>
      </c>
      <c r="Y10" s="50" t="s">
        <v>82</v>
      </c>
      <c r="Z10" s="50" t="s">
        <v>82</v>
      </c>
      <c r="AA10" s="50" t="s">
        <v>82</v>
      </c>
      <c r="AB10" s="829" t="s">
        <v>82</v>
      </c>
      <c r="AC10" s="829" t="s">
        <v>82</v>
      </c>
      <c r="AD10" s="50" t="s">
        <v>82</v>
      </c>
      <c r="AE10" s="50" t="s">
        <v>82</v>
      </c>
      <c r="AF10" s="1520"/>
      <c r="AG10" s="50"/>
      <c r="AH10" s="50"/>
      <c r="AI10" s="50"/>
      <c r="AJ10" s="641"/>
      <c r="AK10" s="641"/>
    </row>
    <row r="11" spans="1:37" ht="15.75" customHeight="1">
      <c r="A11" s="2"/>
      <c r="B11" s="50"/>
      <c r="C11" s="50"/>
      <c r="D11" s="50"/>
      <c r="E11" s="48"/>
      <c r="F11" s="50"/>
      <c r="G11" s="50"/>
      <c r="H11" s="50"/>
      <c r="I11" s="50"/>
      <c r="J11" s="50"/>
      <c r="K11" s="50"/>
      <c r="L11" s="50"/>
      <c r="M11" s="50"/>
      <c r="N11" s="50"/>
      <c r="O11" s="50"/>
      <c r="P11" s="50"/>
      <c r="Q11" s="50"/>
      <c r="R11" s="50"/>
      <c r="S11" s="50"/>
      <c r="T11" s="50"/>
      <c r="U11" s="50"/>
      <c r="V11" s="50"/>
      <c r="W11" s="50"/>
      <c r="X11" s="50"/>
      <c r="Y11" s="50"/>
      <c r="Z11" s="50"/>
      <c r="AA11" s="50"/>
      <c r="AB11" s="50"/>
      <c r="AC11" s="50"/>
      <c r="AD11" s="50"/>
      <c r="AE11" s="50"/>
      <c r="AF11" s="1520"/>
      <c r="AG11" s="50"/>
      <c r="AH11" s="50"/>
      <c r="AI11" s="50"/>
      <c r="AJ11" s="641"/>
      <c r="AK11" s="641"/>
    </row>
    <row r="12" spans="1:37">
      <c r="A12" s="2"/>
      <c r="B12" s="54"/>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5"/>
      <c r="AF12" s="1521"/>
      <c r="AG12" s="55"/>
      <c r="AH12" s="55"/>
      <c r="AI12" s="55"/>
      <c r="AJ12" s="16"/>
      <c r="AK12" s="16"/>
    </row>
    <row r="13" spans="1:37">
      <c r="A13" s="56" t="s">
        <v>83</v>
      </c>
      <c r="B13" s="265"/>
      <c r="C13" s="265"/>
      <c r="D13" s="265"/>
      <c r="E13" s="265"/>
      <c r="F13" s="265"/>
      <c r="G13" s="265"/>
      <c r="H13" s="265"/>
      <c r="I13" s="265"/>
      <c r="J13" s="265"/>
      <c r="K13" s="265"/>
      <c r="L13" s="265"/>
      <c r="M13" s="58"/>
      <c r="N13" s="58"/>
      <c r="O13" s="58"/>
      <c r="P13" s="58"/>
      <c r="Q13" s="58"/>
      <c r="R13" s="58"/>
      <c r="S13" s="58"/>
      <c r="T13" s="58"/>
      <c r="U13" s="58"/>
      <c r="V13" s="58"/>
      <c r="W13" s="58"/>
      <c r="X13" s="58"/>
      <c r="Y13" s="58"/>
      <c r="Z13" s="58"/>
      <c r="AA13" s="58"/>
      <c r="AB13" s="58"/>
      <c r="AC13" s="58"/>
      <c r="AD13" s="58"/>
      <c r="AE13" s="58"/>
      <c r="AF13" s="1522"/>
      <c r="AG13" s="58"/>
      <c r="AH13" s="58"/>
      <c r="AI13" s="58"/>
      <c r="AJ13" s="6"/>
      <c r="AK13" s="6"/>
    </row>
    <row r="14" spans="1:37">
      <c r="A14" s="830" t="s">
        <v>84</v>
      </c>
      <c r="B14" s="58" t="s">
        <v>240</v>
      </c>
      <c r="C14" s="58" t="s">
        <v>240</v>
      </c>
      <c r="D14" s="58" t="s">
        <v>240</v>
      </c>
      <c r="E14" s="58" t="s">
        <v>240</v>
      </c>
      <c r="F14" s="58" t="s">
        <v>1906</v>
      </c>
      <c r="G14" s="58" t="s">
        <v>134</v>
      </c>
      <c r="H14" s="58" t="s">
        <v>1906</v>
      </c>
      <c r="I14" s="58" t="s">
        <v>240</v>
      </c>
      <c r="J14" s="58" t="s">
        <v>240</v>
      </c>
      <c r="K14" s="58" t="s">
        <v>240</v>
      </c>
      <c r="L14" s="58" t="s">
        <v>240</v>
      </c>
      <c r="M14" s="58" t="s">
        <v>240</v>
      </c>
      <c r="N14" s="58" t="s">
        <v>240</v>
      </c>
      <c r="O14" s="58" t="s">
        <v>240</v>
      </c>
      <c r="P14" s="58" t="s">
        <v>240</v>
      </c>
      <c r="Q14" s="58" t="s">
        <v>240</v>
      </c>
      <c r="R14" s="58" t="s">
        <v>3074</v>
      </c>
      <c r="S14" s="57" t="s">
        <v>240</v>
      </c>
      <c r="T14" s="57" t="s">
        <v>240</v>
      </c>
      <c r="U14" s="57" t="s">
        <v>240</v>
      </c>
      <c r="V14" s="57" t="s">
        <v>240</v>
      </c>
      <c r="W14" s="1523" t="s">
        <v>5531</v>
      </c>
      <c r="X14" s="1523" t="s">
        <v>5531</v>
      </c>
      <c r="Y14" s="58" t="s">
        <v>240</v>
      </c>
      <c r="Z14" s="58" t="s">
        <v>134</v>
      </c>
      <c r="AA14" s="58" t="s">
        <v>240</v>
      </c>
      <c r="AB14" s="58" t="s">
        <v>240</v>
      </c>
      <c r="AC14" s="58" t="s">
        <v>240</v>
      </c>
      <c r="AD14" s="58" t="s">
        <v>240</v>
      </c>
      <c r="AE14" s="58" t="s">
        <v>240</v>
      </c>
      <c r="AF14" s="1522"/>
      <c r="AG14" s="58"/>
      <c r="AH14" s="58"/>
      <c r="AI14" s="58"/>
      <c r="AJ14" s="830" t="s">
        <v>84</v>
      </c>
      <c r="AK14" s="2">
        <v>7</v>
      </c>
    </row>
    <row r="15" spans="1:37">
      <c r="A15" s="231" t="s">
        <v>85</v>
      </c>
      <c r="B15" s="58" t="s">
        <v>774</v>
      </c>
      <c r="C15" s="58" t="s">
        <v>240</v>
      </c>
      <c r="D15" s="58" t="s">
        <v>134</v>
      </c>
      <c r="E15" s="58" t="s">
        <v>240</v>
      </c>
      <c r="F15" s="58" t="s">
        <v>240</v>
      </c>
      <c r="G15" s="58" t="s">
        <v>134</v>
      </c>
      <c r="H15" s="58" t="s">
        <v>240</v>
      </c>
      <c r="I15" s="113" t="s">
        <v>844</v>
      </c>
      <c r="J15" s="58" t="s">
        <v>240</v>
      </c>
      <c r="K15" s="58" t="s">
        <v>134</v>
      </c>
      <c r="L15" s="97" t="s">
        <v>5532</v>
      </c>
      <c r="M15" s="97" t="s">
        <v>5532</v>
      </c>
      <c r="N15" s="97" t="s">
        <v>5532</v>
      </c>
      <c r="O15" s="97" t="s">
        <v>5532</v>
      </c>
      <c r="P15" s="97" t="s">
        <v>5532</v>
      </c>
      <c r="Q15" s="58" t="s">
        <v>240</v>
      </c>
      <c r="R15" s="58" t="s">
        <v>240</v>
      </c>
      <c r="S15" s="57" t="s">
        <v>134</v>
      </c>
      <c r="T15" s="57" t="s">
        <v>240</v>
      </c>
      <c r="U15" s="602" t="s">
        <v>5533</v>
      </c>
      <c r="V15" s="57" t="s">
        <v>240</v>
      </c>
      <c r="W15" s="57" t="s">
        <v>1906</v>
      </c>
      <c r="X15" s="57" t="s">
        <v>5534</v>
      </c>
      <c r="Y15" s="58" t="s">
        <v>240</v>
      </c>
      <c r="Z15" s="58" t="s">
        <v>240</v>
      </c>
      <c r="AA15" s="58" t="s">
        <v>134</v>
      </c>
      <c r="AB15" s="58" t="s">
        <v>240</v>
      </c>
      <c r="AC15" s="58" t="s">
        <v>240</v>
      </c>
      <c r="AD15" s="757" t="s">
        <v>5535</v>
      </c>
      <c r="AE15" s="58" t="s">
        <v>240</v>
      </c>
      <c r="AF15" s="1522"/>
      <c r="AG15" s="58"/>
      <c r="AH15" s="58"/>
      <c r="AI15" s="58"/>
      <c r="AJ15" s="231" t="s">
        <v>85</v>
      </c>
      <c r="AK15" s="2">
        <v>25</v>
      </c>
    </row>
    <row r="16" spans="1:37">
      <c r="A16" s="231" t="s">
        <v>2979</v>
      </c>
      <c r="B16" s="58" t="s">
        <v>3078</v>
      </c>
      <c r="C16" s="58" t="s">
        <v>134</v>
      </c>
      <c r="D16" s="58" t="s">
        <v>3098</v>
      </c>
      <c r="E16" s="58" t="s">
        <v>3082</v>
      </c>
      <c r="F16" s="58" t="s">
        <v>3090</v>
      </c>
      <c r="G16" s="58" t="s">
        <v>3098</v>
      </c>
      <c r="H16" s="58" t="s">
        <v>3078</v>
      </c>
      <c r="I16" s="58" t="s">
        <v>3078</v>
      </c>
      <c r="J16" s="58" t="s">
        <v>3078</v>
      </c>
      <c r="K16" s="58" t="s">
        <v>134</v>
      </c>
      <c r="L16" s="58" t="s">
        <v>134</v>
      </c>
      <c r="M16" s="58" t="s">
        <v>3090</v>
      </c>
      <c r="N16" s="58" t="s">
        <v>3098</v>
      </c>
      <c r="O16" s="58" t="s">
        <v>3078</v>
      </c>
      <c r="P16" s="58" t="s">
        <v>3078</v>
      </c>
      <c r="Q16" s="58" t="s">
        <v>3078</v>
      </c>
      <c r="R16" s="58" t="s">
        <v>134</v>
      </c>
      <c r="S16" s="58" t="s">
        <v>3082</v>
      </c>
      <c r="T16" s="58" t="s">
        <v>3090</v>
      </c>
      <c r="U16" s="58" t="s">
        <v>3098</v>
      </c>
      <c r="V16" s="58" t="s">
        <v>3078</v>
      </c>
      <c r="W16" s="58" t="s">
        <v>134</v>
      </c>
      <c r="X16" s="58" t="s">
        <v>3098</v>
      </c>
      <c r="Y16" s="58" t="s">
        <v>3078</v>
      </c>
      <c r="Z16" s="58" t="s">
        <v>134</v>
      </c>
      <c r="AA16" s="58" t="s">
        <v>3090</v>
      </c>
      <c r="AB16" s="58" t="s">
        <v>3098</v>
      </c>
      <c r="AC16" s="58" t="s">
        <v>3078</v>
      </c>
      <c r="AD16" s="58" t="s">
        <v>3078</v>
      </c>
      <c r="AE16" s="58" t="s">
        <v>3078</v>
      </c>
      <c r="AF16" s="1524"/>
      <c r="AG16" s="1523"/>
      <c r="AH16" s="1523"/>
      <c r="AI16" s="58"/>
      <c r="AJ16" s="231" t="s">
        <v>2979</v>
      </c>
      <c r="AK16" s="2">
        <v>7</v>
      </c>
    </row>
    <row r="17" spans="1:37">
      <c r="A17" s="231" t="s">
        <v>49</v>
      </c>
      <c r="B17" s="58" t="s">
        <v>240</v>
      </c>
      <c r="C17" s="58" t="s">
        <v>240</v>
      </c>
      <c r="D17" s="58" t="s">
        <v>240</v>
      </c>
      <c r="E17" s="58" t="s">
        <v>3085</v>
      </c>
      <c r="F17" s="58" t="s">
        <v>240</v>
      </c>
      <c r="G17" s="58" t="s">
        <v>134</v>
      </c>
      <c r="H17" s="58" t="s">
        <v>134</v>
      </c>
      <c r="I17" s="58" t="s">
        <v>134</v>
      </c>
      <c r="J17" s="58" t="s">
        <v>5536</v>
      </c>
      <c r="K17" s="58" t="s">
        <v>240</v>
      </c>
      <c r="L17" s="58" t="s">
        <v>240</v>
      </c>
      <c r="M17" s="58" t="s">
        <v>240</v>
      </c>
      <c r="N17" s="58" t="s">
        <v>134</v>
      </c>
      <c r="O17" s="58" t="s">
        <v>240</v>
      </c>
      <c r="P17" s="58" t="s">
        <v>240</v>
      </c>
      <c r="Q17" s="58" t="s">
        <v>240</v>
      </c>
      <c r="R17" s="58" t="s">
        <v>240</v>
      </c>
      <c r="S17" s="58" t="s">
        <v>3084</v>
      </c>
      <c r="T17" s="57" t="s">
        <v>240</v>
      </c>
      <c r="U17" s="57" t="s">
        <v>134</v>
      </c>
      <c r="V17" s="57" t="s">
        <v>240</v>
      </c>
      <c r="W17" s="105" t="s">
        <v>1906</v>
      </c>
      <c r="X17" s="1523" t="s">
        <v>5531</v>
      </c>
      <c r="Y17" s="105" t="s">
        <v>1906</v>
      </c>
      <c r="Z17" s="1523" t="s">
        <v>5531</v>
      </c>
      <c r="AA17" s="1523" t="s">
        <v>5531</v>
      </c>
      <c r="AB17" s="58" t="s">
        <v>134</v>
      </c>
      <c r="AC17" s="58" t="s">
        <v>240</v>
      </c>
      <c r="AD17" s="757" t="s">
        <v>5535</v>
      </c>
      <c r="AE17" s="58" t="s">
        <v>1906</v>
      </c>
      <c r="AF17" s="1522"/>
      <c r="AG17" s="58"/>
      <c r="AH17" s="58"/>
      <c r="AI17" s="58"/>
      <c r="AJ17" s="231" t="s">
        <v>49</v>
      </c>
      <c r="AK17" s="2">
        <v>25</v>
      </c>
    </row>
    <row r="18" spans="1:37">
      <c r="A18" s="832" t="s">
        <v>40</v>
      </c>
      <c r="B18" s="58" t="s">
        <v>240</v>
      </c>
      <c r="C18" s="58" t="s">
        <v>3082</v>
      </c>
      <c r="D18" s="58" t="s">
        <v>240</v>
      </c>
      <c r="E18" s="58" t="s">
        <v>240</v>
      </c>
      <c r="F18" s="58" t="s">
        <v>240</v>
      </c>
      <c r="G18" s="58" t="s">
        <v>240</v>
      </c>
      <c r="H18" s="58" t="s">
        <v>134</v>
      </c>
      <c r="I18" s="58" t="s">
        <v>134</v>
      </c>
      <c r="J18" s="58" t="s">
        <v>240</v>
      </c>
      <c r="K18" s="58" t="s">
        <v>240</v>
      </c>
      <c r="L18" s="58" t="s">
        <v>3084</v>
      </c>
      <c r="M18" s="58" t="s">
        <v>240</v>
      </c>
      <c r="N18" s="58" t="s">
        <v>240</v>
      </c>
      <c r="O18" s="58" t="s">
        <v>134</v>
      </c>
      <c r="P18" s="58" t="s">
        <v>240</v>
      </c>
      <c r="Q18" s="58" t="s">
        <v>240</v>
      </c>
      <c r="R18" s="58" t="s">
        <v>240</v>
      </c>
      <c r="S18" s="57" t="s">
        <v>240</v>
      </c>
      <c r="T18" s="57" t="s">
        <v>240</v>
      </c>
      <c r="U18" s="57" t="s">
        <v>240</v>
      </c>
      <c r="V18" s="57" t="s">
        <v>134</v>
      </c>
      <c r="W18" s="1523" t="s">
        <v>5531</v>
      </c>
      <c r="X18" s="57" t="s">
        <v>240</v>
      </c>
      <c r="Y18" s="58" t="s">
        <v>240</v>
      </c>
      <c r="Z18" s="58" t="s">
        <v>240</v>
      </c>
      <c r="AA18" s="58" t="s">
        <v>240</v>
      </c>
      <c r="AB18" s="58" t="s">
        <v>240</v>
      </c>
      <c r="AC18" s="58" t="s">
        <v>134</v>
      </c>
      <c r="AD18" s="57" t="s">
        <v>5531</v>
      </c>
      <c r="AE18" s="58" t="s">
        <v>240</v>
      </c>
      <c r="AF18" s="1524"/>
      <c r="AG18" s="1523"/>
      <c r="AH18" s="1523"/>
      <c r="AI18" s="58"/>
      <c r="AJ18" s="832" t="s">
        <v>40</v>
      </c>
      <c r="AK18" s="2">
        <v>25</v>
      </c>
    </row>
    <row r="19" spans="1:37">
      <c r="A19" s="832" t="s">
        <v>55</v>
      </c>
      <c r="B19" s="58" t="s">
        <v>2910</v>
      </c>
      <c r="C19" s="58" t="s">
        <v>2910</v>
      </c>
      <c r="D19" s="58" t="s">
        <v>1696</v>
      </c>
      <c r="E19" s="58" t="s">
        <v>2910</v>
      </c>
      <c r="F19" s="58" t="s">
        <v>134</v>
      </c>
      <c r="G19" s="58" t="s">
        <v>134</v>
      </c>
      <c r="H19" s="58" t="s">
        <v>2910</v>
      </c>
      <c r="I19" s="58" t="s">
        <v>2910</v>
      </c>
      <c r="J19" s="58" t="s">
        <v>2910</v>
      </c>
      <c r="K19" s="58" t="s">
        <v>2910</v>
      </c>
      <c r="L19" s="58" t="s">
        <v>2910</v>
      </c>
      <c r="M19" s="96" t="s">
        <v>5537</v>
      </c>
      <c r="N19" s="58" t="s">
        <v>134</v>
      </c>
      <c r="O19" s="58" t="s">
        <v>2910</v>
      </c>
      <c r="P19" s="58" t="s">
        <v>2910</v>
      </c>
      <c r="Q19" s="58" t="s">
        <v>2910</v>
      </c>
      <c r="R19" s="58" t="s">
        <v>2910</v>
      </c>
      <c r="S19" s="58" t="s">
        <v>2910</v>
      </c>
      <c r="T19" s="57" t="s">
        <v>242</v>
      </c>
      <c r="U19" s="57" t="s">
        <v>134</v>
      </c>
      <c r="V19" s="58" t="s">
        <v>2910</v>
      </c>
      <c r="W19" s="58" t="s">
        <v>2910</v>
      </c>
      <c r="X19" s="58" t="s">
        <v>5538</v>
      </c>
      <c r="Y19" s="58" t="s">
        <v>2910</v>
      </c>
      <c r="Z19" s="58" t="s">
        <v>2910</v>
      </c>
      <c r="AA19" s="58" t="s">
        <v>134</v>
      </c>
      <c r="AB19" s="58" t="s">
        <v>134</v>
      </c>
      <c r="AC19" s="58" t="s">
        <v>2910</v>
      </c>
      <c r="AD19" s="58" t="s">
        <v>2910</v>
      </c>
      <c r="AE19" s="58" t="s">
        <v>2910</v>
      </c>
      <c r="AF19" s="1522"/>
      <c r="AG19" s="58"/>
      <c r="AH19" s="58"/>
      <c r="AI19" s="58"/>
      <c r="AJ19" s="832" t="s">
        <v>55</v>
      </c>
      <c r="AK19" s="2"/>
    </row>
    <row r="20" spans="1:37">
      <c r="A20" s="832" t="s">
        <v>5539</v>
      </c>
      <c r="B20" s="58" t="s">
        <v>2910</v>
      </c>
      <c r="C20" s="58" t="s">
        <v>134</v>
      </c>
      <c r="D20" s="58" t="s">
        <v>35</v>
      </c>
      <c r="E20" s="58" t="s">
        <v>35</v>
      </c>
      <c r="F20" s="58" t="s">
        <v>35</v>
      </c>
      <c r="G20" s="113" t="s">
        <v>774</v>
      </c>
      <c r="H20" s="113" t="s">
        <v>774</v>
      </c>
      <c r="I20" s="113" t="s">
        <v>774</v>
      </c>
      <c r="J20" s="113" t="s">
        <v>774</v>
      </c>
      <c r="K20" s="113" t="s">
        <v>774</v>
      </c>
      <c r="L20" s="57" t="s">
        <v>35</v>
      </c>
      <c r="M20" s="57" t="s">
        <v>35</v>
      </c>
      <c r="N20" s="57" t="s">
        <v>35</v>
      </c>
      <c r="O20" s="57" t="s">
        <v>5540</v>
      </c>
      <c r="P20" s="57" t="s">
        <v>35</v>
      </c>
      <c r="Q20" s="57" t="s">
        <v>35</v>
      </c>
      <c r="R20" s="57" t="s">
        <v>35</v>
      </c>
      <c r="S20" s="58" t="s">
        <v>35</v>
      </c>
      <c r="T20" s="58" t="s">
        <v>35</v>
      </c>
      <c r="U20" s="58" t="s">
        <v>35</v>
      </c>
      <c r="V20" s="58"/>
      <c r="W20" s="58" t="s">
        <v>35</v>
      </c>
      <c r="X20" s="58" t="s">
        <v>134</v>
      </c>
      <c r="Y20" s="58" t="s">
        <v>35</v>
      </c>
      <c r="Z20" s="113" t="s">
        <v>774</v>
      </c>
      <c r="AA20" s="113" t="s">
        <v>774</v>
      </c>
      <c r="AB20" s="113" t="s">
        <v>774</v>
      </c>
      <c r="AC20" s="113" t="s">
        <v>774</v>
      </c>
      <c r="AD20" s="113" t="s">
        <v>774</v>
      </c>
      <c r="AE20" s="113" t="s">
        <v>774</v>
      </c>
      <c r="AF20" s="1525"/>
      <c r="AG20" s="113" t="s">
        <v>774</v>
      </c>
      <c r="AH20" s="113" t="s">
        <v>774</v>
      </c>
      <c r="AI20" s="113" t="s">
        <v>774</v>
      </c>
      <c r="AJ20" s="832" t="s">
        <v>2366</v>
      </c>
      <c r="AK20" s="2"/>
    </row>
    <row r="21" spans="1:37">
      <c r="A21" s="832" t="s">
        <v>86</v>
      </c>
      <c r="B21" s="58" t="s">
        <v>1906</v>
      </c>
      <c r="C21" s="58" t="s">
        <v>242</v>
      </c>
      <c r="D21" s="58" t="s">
        <v>1906</v>
      </c>
      <c r="E21" s="58" t="s">
        <v>2910</v>
      </c>
      <c r="F21" s="58" t="s">
        <v>242</v>
      </c>
      <c r="G21" s="58" t="s">
        <v>242</v>
      </c>
      <c r="H21" s="58" t="s">
        <v>2910</v>
      </c>
      <c r="I21" s="58" t="s">
        <v>2910</v>
      </c>
      <c r="J21" s="58" t="s">
        <v>2910</v>
      </c>
      <c r="K21" s="58" t="s">
        <v>2910</v>
      </c>
      <c r="L21" s="58" t="s">
        <v>2910</v>
      </c>
      <c r="M21" s="58" t="s">
        <v>1906</v>
      </c>
      <c r="N21" s="58" t="s">
        <v>1906</v>
      </c>
      <c r="O21" s="58" t="s">
        <v>2910</v>
      </c>
      <c r="P21" s="58" t="s">
        <v>2910</v>
      </c>
      <c r="Q21" s="58" t="s">
        <v>2910</v>
      </c>
      <c r="R21" s="58" t="s">
        <v>2910</v>
      </c>
      <c r="S21" s="58" t="s">
        <v>2910</v>
      </c>
      <c r="T21" s="57" t="s">
        <v>2990</v>
      </c>
      <c r="U21" s="58" t="s">
        <v>134</v>
      </c>
      <c r="V21" s="58" t="s">
        <v>134</v>
      </c>
      <c r="W21" s="58" t="s">
        <v>2910</v>
      </c>
      <c r="X21" s="57" t="s">
        <v>242</v>
      </c>
      <c r="Y21" s="58" t="s">
        <v>2910</v>
      </c>
      <c r="Z21" s="58" t="s">
        <v>134</v>
      </c>
      <c r="AA21" s="58" t="s">
        <v>3358</v>
      </c>
      <c r="AB21" s="58"/>
      <c r="AC21" s="58" t="s">
        <v>2910</v>
      </c>
      <c r="AD21" s="58" t="s">
        <v>5541</v>
      </c>
      <c r="AE21" s="58" t="s">
        <v>2910</v>
      </c>
      <c r="AF21" s="1522"/>
      <c r="AG21" s="58"/>
      <c r="AH21" s="58"/>
      <c r="AI21" s="58"/>
      <c r="AJ21" s="832" t="s">
        <v>86</v>
      </c>
      <c r="AK21" s="2"/>
    </row>
    <row r="22" spans="1:37">
      <c r="A22" s="231" t="s">
        <v>3086</v>
      </c>
      <c r="B22" s="58" t="s">
        <v>240</v>
      </c>
      <c r="C22" s="58" t="s">
        <v>240</v>
      </c>
      <c r="D22" s="58" t="s">
        <v>240</v>
      </c>
      <c r="E22" s="58" t="s">
        <v>134</v>
      </c>
      <c r="F22" s="58" t="s">
        <v>134</v>
      </c>
      <c r="G22" s="58" t="s">
        <v>134</v>
      </c>
      <c r="H22" s="58" t="s">
        <v>240</v>
      </c>
      <c r="I22" s="58" t="s">
        <v>240</v>
      </c>
      <c r="J22" s="58" t="s">
        <v>240</v>
      </c>
      <c r="K22" s="58" t="s">
        <v>134</v>
      </c>
      <c r="L22" s="58" t="s">
        <v>134</v>
      </c>
      <c r="M22" s="58" t="s">
        <v>134</v>
      </c>
      <c r="N22" s="58" t="s">
        <v>134</v>
      </c>
      <c r="O22" s="58" t="s">
        <v>134</v>
      </c>
      <c r="P22" s="58" t="s">
        <v>240</v>
      </c>
      <c r="Q22" s="58" t="s">
        <v>240</v>
      </c>
      <c r="R22" s="58" t="s">
        <v>240</v>
      </c>
      <c r="S22" s="58" t="s">
        <v>240</v>
      </c>
      <c r="T22" s="58" t="s">
        <v>134</v>
      </c>
      <c r="U22" s="58" t="s">
        <v>134</v>
      </c>
      <c r="V22" s="58" t="s">
        <v>240</v>
      </c>
      <c r="W22" s="58" t="s">
        <v>240</v>
      </c>
      <c r="X22" s="58" t="s">
        <v>240</v>
      </c>
      <c r="Y22" s="58" t="s">
        <v>240</v>
      </c>
      <c r="Z22" s="58" t="s">
        <v>240</v>
      </c>
      <c r="AA22" s="58" t="s">
        <v>134</v>
      </c>
      <c r="AB22" s="58" t="s">
        <v>134</v>
      </c>
      <c r="AC22" s="58" t="s">
        <v>134</v>
      </c>
      <c r="AD22" s="58" t="s">
        <v>134</v>
      </c>
      <c r="AE22" s="58" t="s">
        <v>240</v>
      </c>
      <c r="AF22" s="1522"/>
      <c r="AG22" s="58"/>
      <c r="AH22" s="58"/>
      <c r="AI22" s="58"/>
      <c r="AJ22" s="231" t="s">
        <v>3086</v>
      </c>
      <c r="AK22" s="2"/>
    </row>
    <row r="23" spans="1:37">
      <c r="A23" s="231" t="s">
        <v>3079</v>
      </c>
      <c r="B23" s="58" t="s">
        <v>1906</v>
      </c>
      <c r="C23" s="58" t="s">
        <v>2910</v>
      </c>
      <c r="D23" s="58" t="s">
        <v>35</v>
      </c>
      <c r="E23" s="58" t="s">
        <v>35</v>
      </c>
      <c r="F23" s="58" t="s">
        <v>35</v>
      </c>
      <c r="G23" s="58" t="s">
        <v>35</v>
      </c>
      <c r="H23" s="58" t="s">
        <v>134</v>
      </c>
      <c r="I23" s="58" t="s">
        <v>134</v>
      </c>
      <c r="J23" s="58" t="s">
        <v>134</v>
      </c>
      <c r="K23" s="58" t="s">
        <v>3074</v>
      </c>
      <c r="L23" s="58" t="s">
        <v>35</v>
      </c>
      <c r="M23" s="58" t="s">
        <v>35</v>
      </c>
      <c r="N23" s="58" t="s">
        <v>35</v>
      </c>
      <c r="O23" s="58" t="s">
        <v>774</v>
      </c>
      <c r="P23" s="58" t="s">
        <v>774</v>
      </c>
      <c r="Q23" s="58" t="s">
        <v>3074</v>
      </c>
      <c r="R23" s="58" t="s">
        <v>2910</v>
      </c>
      <c r="S23" s="58" t="s">
        <v>134</v>
      </c>
      <c r="T23" s="58" t="s">
        <v>134</v>
      </c>
      <c r="U23" s="58" t="s">
        <v>134</v>
      </c>
      <c r="V23" s="58" t="s">
        <v>134</v>
      </c>
      <c r="W23" s="57" t="s">
        <v>2990</v>
      </c>
      <c r="X23" s="57" t="s">
        <v>35</v>
      </c>
      <c r="Y23" s="57" t="s">
        <v>3074</v>
      </c>
      <c r="Z23" s="58" t="s">
        <v>2910</v>
      </c>
      <c r="AA23" s="58" t="s">
        <v>35</v>
      </c>
      <c r="AB23" s="58" t="s">
        <v>35</v>
      </c>
      <c r="AC23" s="58" t="s">
        <v>5542</v>
      </c>
      <c r="AD23" s="58" t="s">
        <v>134</v>
      </c>
      <c r="AE23" s="58" t="s">
        <v>134</v>
      </c>
      <c r="AF23" s="1522"/>
      <c r="AG23" s="58"/>
      <c r="AH23" s="58"/>
      <c r="AI23" s="58"/>
      <c r="AJ23" s="231" t="s">
        <v>3079</v>
      </c>
      <c r="AK23" s="2"/>
    </row>
    <row r="24" spans="1:37">
      <c r="A24" s="231" t="s">
        <v>92</v>
      </c>
      <c r="B24" s="58" t="s">
        <v>240</v>
      </c>
      <c r="C24" s="58" t="s">
        <v>240</v>
      </c>
      <c r="D24" s="58" t="s">
        <v>35</v>
      </c>
      <c r="E24" s="58" t="s">
        <v>35</v>
      </c>
      <c r="F24" s="58" t="s">
        <v>35</v>
      </c>
      <c r="G24" s="58" t="s">
        <v>35</v>
      </c>
      <c r="H24" s="105" t="s">
        <v>1696</v>
      </c>
      <c r="I24" s="105" t="s">
        <v>5543</v>
      </c>
      <c r="J24" s="105" t="s">
        <v>1696</v>
      </c>
      <c r="K24" s="105" t="s">
        <v>1696</v>
      </c>
      <c r="L24" s="58" t="s">
        <v>134</v>
      </c>
      <c r="M24" s="105" t="s">
        <v>5544</v>
      </c>
      <c r="N24" s="58" t="s">
        <v>240</v>
      </c>
      <c r="O24" s="58" t="s">
        <v>240</v>
      </c>
      <c r="P24" s="58" t="s">
        <v>774</v>
      </c>
      <c r="Q24" s="58" t="s">
        <v>134</v>
      </c>
      <c r="R24" s="58" t="s">
        <v>134</v>
      </c>
      <c r="S24" s="58" t="s">
        <v>134</v>
      </c>
      <c r="T24" s="57" t="s">
        <v>134</v>
      </c>
      <c r="U24" s="57" t="s">
        <v>240</v>
      </c>
      <c r="V24" s="1526" t="s">
        <v>5545</v>
      </c>
      <c r="W24" s="1526" t="s">
        <v>5545</v>
      </c>
      <c r="X24" s="1526" t="s">
        <v>5545</v>
      </c>
      <c r="Y24" s="1523" t="s">
        <v>5531</v>
      </c>
      <c r="Z24" s="1523" t="s">
        <v>5531</v>
      </c>
      <c r="AA24" s="1523" t="s">
        <v>5531</v>
      </c>
      <c r="AB24" s="1523" t="s">
        <v>5531</v>
      </c>
      <c r="AC24" s="1523" t="s">
        <v>5531</v>
      </c>
      <c r="AD24" s="757" t="s">
        <v>5535</v>
      </c>
      <c r="AE24" s="1523" t="s">
        <v>5531</v>
      </c>
      <c r="AF24" s="1527"/>
      <c r="AG24" s="58"/>
      <c r="AH24" s="58"/>
      <c r="AI24" s="58"/>
      <c r="AJ24" s="231" t="s">
        <v>92</v>
      </c>
      <c r="AK24" s="2"/>
    </row>
    <row r="25" spans="1:37">
      <c r="A25" s="231" t="s">
        <v>60</v>
      </c>
      <c r="B25" s="58" t="s">
        <v>240</v>
      </c>
      <c r="C25" s="58" t="s">
        <v>5546</v>
      </c>
      <c r="D25" s="58" t="s">
        <v>5546</v>
      </c>
      <c r="E25" s="58" t="s">
        <v>240</v>
      </c>
      <c r="F25" s="105" t="s">
        <v>774</v>
      </c>
      <c r="G25" s="105" t="s">
        <v>774</v>
      </c>
      <c r="H25" s="58" t="s">
        <v>134</v>
      </c>
      <c r="I25" s="105" t="s">
        <v>3358</v>
      </c>
      <c r="J25" s="105" t="s">
        <v>3358</v>
      </c>
      <c r="K25" s="105" t="s">
        <v>3358</v>
      </c>
      <c r="L25" s="105" t="s">
        <v>3358</v>
      </c>
      <c r="M25" s="58" t="s">
        <v>240</v>
      </c>
      <c r="N25" s="58" t="s">
        <v>240</v>
      </c>
      <c r="O25" s="58" t="s">
        <v>1906</v>
      </c>
      <c r="P25" s="58" t="s">
        <v>1906</v>
      </c>
      <c r="Q25" s="57" t="s">
        <v>774</v>
      </c>
      <c r="R25" s="551" t="s">
        <v>5547</v>
      </c>
      <c r="S25" s="551" t="s">
        <v>5547</v>
      </c>
      <c r="T25" s="551" t="s">
        <v>5547</v>
      </c>
      <c r="U25" s="551" t="s">
        <v>5547</v>
      </c>
      <c r="V25" s="551" t="s">
        <v>5547</v>
      </c>
      <c r="W25" s="551" t="s">
        <v>5547</v>
      </c>
      <c r="X25" s="551" t="s">
        <v>5547</v>
      </c>
      <c r="Y25" s="57" t="s">
        <v>240</v>
      </c>
      <c r="Z25" s="58" t="s">
        <v>240</v>
      </c>
      <c r="AA25" s="105" t="s">
        <v>4761</v>
      </c>
      <c r="AB25" s="58" t="s">
        <v>240</v>
      </c>
      <c r="AC25" s="58" t="s">
        <v>134</v>
      </c>
      <c r="AD25" s="757" t="s">
        <v>5535</v>
      </c>
      <c r="AE25" s="105" t="s">
        <v>3358</v>
      </c>
      <c r="AF25" s="1522"/>
      <c r="AG25" s="58"/>
      <c r="AH25" s="58"/>
      <c r="AI25" s="58"/>
      <c r="AJ25" s="231" t="s">
        <v>60</v>
      </c>
      <c r="AK25" s="2"/>
    </row>
    <row r="26" spans="1:37">
      <c r="A26" s="832" t="s">
        <v>44</v>
      </c>
      <c r="B26" s="58" t="s">
        <v>134</v>
      </c>
      <c r="C26" s="58" t="s">
        <v>134</v>
      </c>
      <c r="D26" s="58" t="s">
        <v>1906</v>
      </c>
      <c r="E26" s="58" t="s">
        <v>134</v>
      </c>
      <c r="F26" s="58" t="s">
        <v>3096</v>
      </c>
      <c r="G26" s="58"/>
      <c r="H26" s="58" t="s">
        <v>134</v>
      </c>
      <c r="I26" s="58" t="s">
        <v>134</v>
      </c>
      <c r="J26" s="58" t="s">
        <v>134</v>
      </c>
      <c r="K26" s="58" t="s">
        <v>134</v>
      </c>
      <c r="L26" s="58" t="s">
        <v>134</v>
      </c>
      <c r="M26" s="58" t="s">
        <v>3096</v>
      </c>
      <c r="N26" s="58"/>
      <c r="O26" s="58" t="s">
        <v>134</v>
      </c>
      <c r="P26" s="58" t="s">
        <v>134</v>
      </c>
      <c r="Q26" s="58" t="s">
        <v>134</v>
      </c>
      <c r="R26" s="58" t="s">
        <v>134</v>
      </c>
      <c r="S26" s="58" t="s">
        <v>134</v>
      </c>
      <c r="T26" s="58" t="s">
        <v>3096</v>
      </c>
      <c r="U26" s="58"/>
      <c r="V26" s="58" t="s">
        <v>134</v>
      </c>
      <c r="W26" s="58" t="s">
        <v>134</v>
      </c>
      <c r="X26" s="58" t="s">
        <v>134</v>
      </c>
      <c r="Y26" s="58" t="s">
        <v>134</v>
      </c>
      <c r="Z26" s="58" t="s">
        <v>134</v>
      </c>
      <c r="AA26" s="58" t="s">
        <v>3096</v>
      </c>
      <c r="AB26" s="58" t="s">
        <v>134</v>
      </c>
      <c r="AC26" s="58" t="s">
        <v>134</v>
      </c>
      <c r="AD26" s="58" t="s">
        <v>134</v>
      </c>
      <c r="AE26" s="58" t="s">
        <v>134</v>
      </c>
      <c r="AF26" s="1522"/>
      <c r="AG26" s="58"/>
      <c r="AH26" s="58"/>
      <c r="AI26" s="58"/>
      <c r="AJ26" s="832" t="s">
        <v>44</v>
      </c>
      <c r="AK26" s="2"/>
    </row>
    <row r="27" spans="1:37">
      <c r="A27" s="2" t="s">
        <v>45</v>
      </c>
      <c r="B27" s="58" t="s">
        <v>3077</v>
      </c>
      <c r="C27" s="58" t="s">
        <v>3085</v>
      </c>
      <c r="D27" s="58" t="s">
        <v>3099</v>
      </c>
      <c r="E27" s="58" t="s">
        <v>134</v>
      </c>
      <c r="F27" s="58" t="s">
        <v>134</v>
      </c>
      <c r="G27" s="58" t="s">
        <v>3099</v>
      </c>
      <c r="H27" s="58" t="s">
        <v>3077</v>
      </c>
      <c r="I27" s="58" t="s">
        <v>3077</v>
      </c>
      <c r="J27" s="58" t="s">
        <v>3077</v>
      </c>
      <c r="K27" s="58" t="s">
        <v>3077</v>
      </c>
      <c r="L27" s="58" t="s">
        <v>134</v>
      </c>
      <c r="M27" s="58" t="s">
        <v>134</v>
      </c>
      <c r="N27" s="58" t="s">
        <v>3099</v>
      </c>
      <c r="O27" s="58" t="s">
        <v>3077</v>
      </c>
      <c r="P27" s="58" t="s">
        <v>3077</v>
      </c>
      <c r="Q27" s="58" t="s">
        <v>3077</v>
      </c>
      <c r="R27" s="58" t="s">
        <v>3078</v>
      </c>
      <c r="S27" s="58" t="s">
        <v>134</v>
      </c>
      <c r="T27" s="58" t="s">
        <v>134</v>
      </c>
      <c r="U27" s="58" t="s">
        <v>134</v>
      </c>
      <c r="V27" s="58" t="s">
        <v>3077</v>
      </c>
      <c r="W27" s="58" t="s">
        <v>3085</v>
      </c>
      <c r="X27" s="58" t="s">
        <v>3099</v>
      </c>
      <c r="Y27" s="58" t="s">
        <v>3077</v>
      </c>
      <c r="Z27" s="58" t="s">
        <v>3082</v>
      </c>
      <c r="AA27" s="58" t="s">
        <v>134</v>
      </c>
      <c r="AB27" s="58" t="s">
        <v>3099</v>
      </c>
      <c r="AC27" s="58" t="s">
        <v>3077</v>
      </c>
      <c r="AD27" s="58" t="s">
        <v>3077</v>
      </c>
      <c r="AE27" s="58" t="s">
        <v>3077</v>
      </c>
      <c r="AF27" s="1522"/>
      <c r="AG27" s="58"/>
      <c r="AH27" s="58"/>
      <c r="AI27" s="58"/>
      <c r="AJ27" s="2" t="s">
        <v>45</v>
      </c>
      <c r="AK27" s="2"/>
    </row>
    <row r="28" spans="1:37">
      <c r="A28" s="834" t="s">
        <v>43</v>
      </c>
      <c r="B28" s="58" t="s">
        <v>240</v>
      </c>
      <c r="C28" s="58" t="s">
        <v>240</v>
      </c>
      <c r="D28" s="58" t="s">
        <v>240</v>
      </c>
      <c r="E28" s="58" t="s">
        <v>134</v>
      </c>
      <c r="F28" s="58" t="s">
        <v>240</v>
      </c>
      <c r="G28" s="58" t="s">
        <v>240</v>
      </c>
      <c r="H28" s="58" t="s">
        <v>240</v>
      </c>
      <c r="I28" s="58" t="s">
        <v>1906</v>
      </c>
      <c r="J28" s="58" t="s">
        <v>240</v>
      </c>
      <c r="K28" s="58" t="s">
        <v>134</v>
      </c>
      <c r="L28" s="58" t="s">
        <v>134</v>
      </c>
      <c r="M28" s="58" t="s">
        <v>134</v>
      </c>
      <c r="N28" s="58" t="s">
        <v>134</v>
      </c>
      <c r="O28" s="58" t="s">
        <v>134</v>
      </c>
      <c r="P28" s="58" t="s">
        <v>134</v>
      </c>
      <c r="Q28" s="58" t="s">
        <v>134</v>
      </c>
      <c r="R28" s="58" t="s">
        <v>134</v>
      </c>
      <c r="S28" s="58" t="s">
        <v>240</v>
      </c>
      <c r="T28" s="58" t="s">
        <v>3094</v>
      </c>
      <c r="U28" s="57" t="s">
        <v>240</v>
      </c>
      <c r="V28" s="57" t="s">
        <v>134</v>
      </c>
      <c r="W28" s="57" t="s">
        <v>134</v>
      </c>
      <c r="X28" s="57" t="s">
        <v>134</v>
      </c>
      <c r="Y28" s="57" t="s">
        <v>134</v>
      </c>
      <c r="Z28" s="58" t="s">
        <v>134</v>
      </c>
      <c r="AA28" s="58" t="s">
        <v>134</v>
      </c>
      <c r="AB28" s="58" t="s">
        <v>134</v>
      </c>
      <c r="AC28" s="58" t="s">
        <v>134</v>
      </c>
      <c r="AD28" s="58" t="s">
        <v>134</v>
      </c>
      <c r="AE28" s="58" t="s">
        <v>134</v>
      </c>
      <c r="AF28" s="1522"/>
      <c r="AG28" s="58"/>
      <c r="AH28" s="58"/>
      <c r="AI28" s="58"/>
      <c r="AJ28" s="834" t="s">
        <v>43</v>
      </c>
      <c r="AK28" s="2">
        <v>25</v>
      </c>
    </row>
    <row r="29" spans="1:37">
      <c r="A29" s="834" t="s">
        <v>1706</v>
      </c>
      <c r="B29" s="58" t="s">
        <v>134</v>
      </c>
      <c r="C29" s="58" t="s">
        <v>134</v>
      </c>
      <c r="D29" s="58" t="s">
        <v>35</v>
      </c>
      <c r="E29" s="58" t="s">
        <v>134</v>
      </c>
      <c r="F29" s="58" t="s">
        <v>35</v>
      </c>
      <c r="G29" s="58" t="s">
        <v>5548</v>
      </c>
      <c r="H29" s="58" t="s">
        <v>488</v>
      </c>
      <c r="I29" s="58" t="s">
        <v>1621</v>
      </c>
      <c r="J29" s="58" t="s">
        <v>35</v>
      </c>
      <c r="K29" s="58" t="s">
        <v>35</v>
      </c>
      <c r="L29" s="58" t="s">
        <v>35</v>
      </c>
      <c r="M29" s="58" t="s">
        <v>35</v>
      </c>
      <c r="N29" s="58" t="s">
        <v>35</v>
      </c>
      <c r="O29" s="105" t="s">
        <v>3358</v>
      </c>
      <c r="P29" s="105" t="s">
        <v>3358</v>
      </c>
      <c r="Q29" s="105" t="s">
        <v>3358</v>
      </c>
      <c r="R29" s="551" t="s">
        <v>5547</v>
      </c>
      <c r="S29" s="551" t="s">
        <v>5547</v>
      </c>
      <c r="T29" s="551" t="s">
        <v>5547</v>
      </c>
      <c r="U29" s="551" t="s">
        <v>5547</v>
      </c>
      <c r="V29" s="551" t="s">
        <v>5547</v>
      </c>
      <c r="W29" s="551" t="s">
        <v>5547</v>
      </c>
      <c r="X29" s="551" t="s">
        <v>5547</v>
      </c>
      <c r="Y29" s="1523" t="s">
        <v>5531</v>
      </c>
      <c r="Z29" s="57" t="s">
        <v>134</v>
      </c>
      <c r="AA29" s="58" t="s">
        <v>134</v>
      </c>
      <c r="AB29" s="1523" t="s">
        <v>5531</v>
      </c>
      <c r="AC29" s="1523" t="s">
        <v>5531</v>
      </c>
      <c r="AD29" s="1523" t="s">
        <v>5531</v>
      </c>
      <c r="AE29" s="1523" t="s">
        <v>5531</v>
      </c>
      <c r="AF29" s="1527"/>
      <c r="AG29" s="58"/>
      <c r="AH29" s="58"/>
      <c r="AI29" s="58"/>
      <c r="AJ29" s="834" t="s">
        <v>3318</v>
      </c>
      <c r="AK29" s="2"/>
    </row>
    <row r="30" spans="1:37" ht="13.2">
      <c r="A30" s="834" t="s">
        <v>2285</v>
      </c>
      <c r="B30" s="58" t="s">
        <v>134</v>
      </c>
      <c r="C30" s="58" t="s">
        <v>134</v>
      </c>
      <c r="D30" s="58" t="s">
        <v>134</v>
      </c>
      <c r="E30" s="58" t="s">
        <v>134</v>
      </c>
      <c r="F30" s="58" t="s">
        <v>134</v>
      </c>
      <c r="G30" s="58" t="s">
        <v>134</v>
      </c>
      <c r="H30" s="58" t="s">
        <v>488</v>
      </c>
      <c r="I30" s="58" t="s">
        <v>242</v>
      </c>
      <c r="J30" s="58" t="s">
        <v>242</v>
      </c>
      <c r="K30" s="58" t="s">
        <v>240</v>
      </c>
      <c r="L30" s="58" t="s">
        <v>3082</v>
      </c>
      <c r="M30" s="58" t="s">
        <v>134</v>
      </c>
      <c r="N30" s="58" t="s">
        <v>242</v>
      </c>
      <c r="O30" s="105" t="s">
        <v>3358</v>
      </c>
      <c r="P30" s="58" t="s">
        <v>240</v>
      </c>
      <c r="Q30" s="58" t="s">
        <v>240</v>
      </c>
      <c r="R30" s="58" t="s">
        <v>240</v>
      </c>
      <c r="S30" s="58" t="s">
        <v>240</v>
      </c>
      <c r="T30" s="58" t="s">
        <v>240</v>
      </c>
      <c r="U30" s="58" t="s">
        <v>242</v>
      </c>
      <c r="V30" s="105" t="s">
        <v>1906</v>
      </c>
      <c r="W30" s="105" t="s">
        <v>1906</v>
      </c>
      <c r="X30" s="105" t="s">
        <v>1906</v>
      </c>
      <c r="Y30" s="57" t="s">
        <v>5536</v>
      </c>
      <c r="Z30" s="57" t="s">
        <v>1170</v>
      </c>
      <c r="AA30" s="58" t="s">
        <v>134</v>
      </c>
      <c r="AB30" s="58" t="s">
        <v>134</v>
      </c>
      <c r="AC30" s="58" t="s">
        <v>134</v>
      </c>
      <c r="AD30" s="58" t="s">
        <v>134</v>
      </c>
      <c r="AE30" s="58" t="s">
        <v>134</v>
      </c>
      <c r="AF30" s="1522"/>
      <c r="AG30" s="58"/>
      <c r="AH30" s="58"/>
      <c r="AI30" s="58"/>
      <c r="AJ30" s="834"/>
      <c r="AK30" s="2"/>
    </row>
    <row r="31" spans="1:37" ht="13.2">
      <c r="A31" s="834" t="s">
        <v>98</v>
      </c>
      <c r="B31" s="58" t="s">
        <v>134</v>
      </c>
      <c r="C31" s="58" t="s">
        <v>134</v>
      </c>
      <c r="D31" s="58" t="s">
        <v>3097</v>
      </c>
      <c r="E31" s="58" t="s">
        <v>134</v>
      </c>
      <c r="F31" s="58" t="s">
        <v>3094</v>
      </c>
      <c r="G31" s="58" t="s">
        <v>3097</v>
      </c>
      <c r="H31" s="58" t="s">
        <v>134</v>
      </c>
      <c r="I31" s="58" t="s">
        <v>134</v>
      </c>
      <c r="J31" s="58" t="s">
        <v>134</v>
      </c>
      <c r="K31" s="58" t="s">
        <v>134</v>
      </c>
      <c r="L31" s="58" t="s">
        <v>134</v>
      </c>
      <c r="M31" s="58" t="s">
        <v>3092</v>
      </c>
      <c r="N31" s="58" t="s">
        <v>3097</v>
      </c>
      <c r="O31" s="58" t="s">
        <v>134</v>
      </c>
      <c r="P31" s="58" t="s">
        <v>134</v>
      </c>
      <c r="Q31" s="58" t="s">
        <v>134</v>
      </c>
      <c r="R31" s="58" t="s">
        <v>134</v>
      </c>
      <c r="S31" s="58" t="s">
        <v>134</v>
      </c>
      <c r="T31" s="58" t="s">
        <v>3092</v>
      </c>
      <c r="U31" s="57" t="s">
        <v>3099</v>
      </c>
      <c r="V31" s="58" t="s">
        <v>134</v>
      </c>
      <c r="W31" s="58" t="s">
        <v>134</v>
      </c>
      <c r="X31" s="58" t="s">
        <v>3097</v>
      </c>
      <c r="Y31" s="58" t="s">
        <v>134</v>
      </c>
      <c r="Z31" s="58" t="s">
        <v>134</v>
      </c>
      <c r="AA31" s="58" t="s">
        <v>3094</v>
      </c>
      <c r="AB31" s="58" t="s">
        <v>3097</v>
      </c>
      <c r="AC31" s="58" t="s">
        <v>134</v>
      </c>
      <c r="AD31" s="58" t="s">
        <v>134</v>
      </c>
      <c r="AE31" s="58" t="s">
        <v>134</v>
      </c>
      <c r="AF31" s="1522"/>
      <c r="AG31" s="58" t="s">
        <v>134</v>
      </c>
      <c r="AH31" s="58"/>
      <c r="AI31" s="58"/>
      <c r="AJ31" s="834" t="s">
        <v>98</v>
      </c>
      <c r="AK31" s="2"/>
    </row>
    <row r="32" spans="1:37" ht="13.2">
      <c r="A32" s="834" t="s">
        <v>5549</v>
      </c>
      <c r="B32" s="58" t="s">
        <v>2910</v>
      </c>
      <c r="C32" s="58" t="s">
        <v>2910</v>
      </c>
      <c r="D32" s="58" t="s">
        <v>5550</v>
      </c>
      <c r="E32" s="58" t="s">
        <v>2910</v>
      </c>
      <c r="F32" s="58" t="s">
        <v>1696</v>
      </c>
      <c r="G32" s="58" t="s">
        <v>1906</v>
      </c>
      <c r="H32" s="58" t="s">
        <v>2910</v>
      </c>
      <c r="I32" s="58" t="s">
        <v>2910</v>
      </c>
      <c r="J32" s="58" t="s">
        <v>2910</v>
      </c>
      <c r="K32" s="58" t="s">
        <v>2910</v>
      </c>
      <c r="L32" s="58" t="s">
        <v>2910</v>
      </c>
      <c r="M32" s="58" t="s">
        <v>242</v>
      </c>
      <c r="N32" s="58"/>
      <c r="O32" s="58" t="s">
        <v>2910</v>
      </c>
      <c r="P32" s="58" t="s">
        <v>2910</v>
      </c>
      <c r="Q32" s="58" t="s">
        <v>2910</v>
      </c>
      <c r="R32" s="58" t="s">
        <v>134</v>
      </c>
      <c r="S32" s="58" t="s">
        <v>2910</v>
      </c>
      <c r="T32" s="58" t="s">
        <v>242</v>
      </c>
      <c r="U32" s="58" t="s">
        <v>242</v>
      </c>
      <c r="V32" s="58" t="s">
        <v>2910</v>
      </c>
      <c r="W32" s="58" t="s">
        <v>2910</v>
      </c>
      <c r="X32" s="58" t="s">
        <v>242</v>
      </c>
      <c r="Y32" s="58" t="s">
        <v>2910</v>
      </c>
      <c r="Z32" s="58" t="s">
        <v>2910</v>
      </c>
      <c r="AA32" s="58" t="s">
        <v>134</v>
      </c>
      <c r="AB32" s="58" t="s">
        <v>242</v>
      </c>
      <c r="AC32" s="58" t="s">
        <v>5541</v>
      </c>
      <c r="AD32" s="58" t="s">
        <v>2910</v>
      </c>
      <c r="AE32" s="58" t="s">
        <v>2910</v>
      </c>
      <c r="AF32" s="1522"/>
      <c r="AG32" s="58"/>
      <c r="AH32" s="58"/>
      <c r="AI32" s="58"/>
      <c r="AJ32" s="834" t="s">
        <v>5549</v>
      </c>
      <c r="AK32" s="2"/>
    </row>
    <row r="33" spans="1:37" ht="13.2">
      <c r="A33" s="834" t="s">
        <v>1798</v>
      </c>
      <c r="B33" s="58" t="s">
        <v>3074</v>
      </c>
      <c r="C33" s="58" t="s">
        <v>134</v>
      </c>
      <c r="D33" s="58" t="s">
        <v>242</v>
      </c>
      <c r="E33" s="58" t="s">
        <v>3084</v>
      </c>
      <c r="F33" s="58" t="s">
        <v>3092</v>
      </c>
      <c r="G33" s="58" t="s">
        <v>134</v>
      </c>
      <c r="H33" s="58" t="s">
        <v>3074</v>
      </c>
      <c r="I33" s="58" t="s">
        <v>3074</v>
      </c>
      <c r="J33" s="58" t="s">
        <v>134</v>
      </c>
      <c r="K33" s="58" t="s">
        <v>3358</v>
      </c>
      <c r="L33" s="58" t="s">
        <v>3085</v>
      </c>
      <c r="M33" s="58" t="s">
        <v>3094</v>
      </c>
      <c r="N33" s="58" t="s">
        <v>134</v>
      </c>
      <c r="O33" s="58" t="s">
        <v>3074</v>
      </c>
      <c r="P33" s="58" t="s">
        <v>3074</v>
      </c>
      <c r="Q33" s="58" t="s">
        <v>134</v>
      </c>
      <c r="R33" s="58" t="s">
        <v>134</v>
      </c>
      <c r="S33" s="58" t="s">
        <v>134</v>
      </c>
      <c r="T33" s="58" t="s">
        <v>1906</v>
      </c>
      <c r="U33" s="58" t="s">
        <v>134</v>
      </c>
      <c r="V33" s="58" t="s">
        <v>3074</v>
      </c>
      <c r="W33" s="57" t="s">
        <v>3084</v>
      </c>
      <c r="X33" s="105" t="s">
        <v>1906</v>
      </c>
      <c r="Y33" s="105" t="s">
        <v>1906</v>
      </c>
      <c r="Z33" s="58" t="s">
        <v>3084</v>
      </c>
      <c r="AA33" s="58" t="s">
        <v>3092</v>
      </c>
      <c r="AB33" s="58" t="s">
        <v>134</v>
      </c>
      <c r="AC33" s="58" t="s">
        <v>3074</v>
      </c>
      <c r="AD33" s="58" t="s">
        <v>3074</v>
      </c>
      <c r="AE33" s="58" t="s">
        <v>1906</v>
      </c>
      <c r="AF33" s="1522"/>
      <c r="AG33" s="58"/>
      <c r="AH33" s="58"/>
      <c r="AI33" s="58"/>
      <c r="AJ33" s="834" t="s">
        <v>1798</v>
      </c>
      <c r="AK33" s="2">
        <v>7</v>
      </c>
    </row>
    <row r="34" spans="1:37" ht="13.2">
      <c r="A34" s="834" t="s">
        <v>102</v>
      </c>
      <c r="B34" s="58" t="s">
        <v>134</v>
      </c>
      <c r="C34" s="58" t="s">
        <v>134</v>
      </c>
      <c r="D34" s="58" t="s">
        <v>134</v>
      </c>
      <c r="E34" s="58" t="s">
        <v>134</v>
      </c>
      <c r="F34" s="58" t="s">
        <v>134</v>
      </c>
      <c r="G34" s="58" t="s">
        <v>134</v>
      </c>
      <c r="H34" s="58" t="s">
        <v>134</v>
      </c>
      <c r="I34" s="58" t="s">
        <v>134</v>
      </c>
      <c r="J34" s="58" t="s">
        <v>134</v>
      </c>
      <c r="K34" s="58" t="s">
        <v>3078</v>
      </c>
      <c r="L34" s="58" t="s">
        <v>134</v>
      </c>
      <c r="M34" s="58" t="s">
        <v>134</v>
      </c>
      <c r="N34" s="58" t="s">
        <v>134</v>
      </c>
      <c r="O34" s="58" t="s">
        <v>134</v>
      </c>
      <c r="P34" s="58" t="s">
        <v>134</v>
      </c>
      <c r="Q34" s="58" t="s">
        <v>134</v>
      </c>
      <c r="R34" s="58" t="s">
        <v>134</v>
      </c>
      <c r="S34" s="58" t="s">
        <v>134</v>
      </c>
      <c r="T34" s="58" t="s">
        <v>134</v>
      </c>
      <c r="U34" s="58" t="s">
        <v>134</v>
      </c>
      <c r="V34" s="58" t="s">
        <v>134</v>
      </c>
      <c r="W34" s="58" t="s">
        <v>134</v>
      </c>
      <c r="X34" s="58" t="s">
        <v>134</v>
      </c>
      <c r="Y34" s="58" t="s">
        <v>134</v>
      </c>
      <c r="Z34" s="58" t="s">
        <v>134</v>
      </c>
      <c r="AA34" s="58" t="s">
        <v>134</v>
      </c>
      <c r="AB34" s="58" t="s">
        <v>134</v>
      </c>
      <c r="AC34" s="58" t="s">
        <v>134</v>
      </c>
      <c r="AD34" s="58" t="s">
        <v>134</v>
      </c>
      <c r="AE34" s="58" t="s">
        <v>134</v>
      </c>
      <c r="AF34" s="1522"/>
      <c r="AG34" s="58"/>
      <c r="AH34" s="58"/>
      <c r="AI34" s="58"/>
      <c r="AJ34" s="834" t="s">
        <v>102</v>
      </c>
      <c r="AK34" s="2"/>
    </row>
    <row r="35" spans="1:37" ht="13.2">
      <c r="A35" s="834" t="s">
        <v>5551</v>
      </c>
      <c r="B35" s="57" t="s">
        <v>134</v>
      </c>
      <c r="C35" s="57" t="s">
        <v>134</v>
      </c>
      <c r="D35" s="57" t="s">
        <v>134</v>
      </c>
      <c r="E35" s="57" t="s">
        <v>134</v>
      </c>
      <c r="F35" s="57" t="s">
        <v>134</v>
      </c>
      <c r="G35" s="57" t="s">
        <v>134</v>
      </c>
      <c r="H35" s="57" t="s">
        <v>134</v>
      </c>
      <c r="I35" s="57" t="s">
        <v>134</v>
      </c>
      <c r="J35" s="57" t="s">
        <v>134</v>
      </c>
      <c r="K35" s="57" t="s">
        <v>134</v>
      </c>
      <c r="L35" s="57" t="s">
        <v>134</v>
      </c>
      <c r="M35" s="57" t="s">
        <v>134</v>
      </c>
      <c r="N35" s="57" t="s">
        <v>134</v>
      </c>
      <c r="O35" s="57" t="s">
        <v>134</v>
      </c>
      <c r="P35" s="57" t="s">
        <v>134</v>
      </c>
      <c r="Q35" s="57" t="s">
        <v>134</v>
      </c>
      <c r="R35" s="57" t="s">
        <v>134</v>
      </c>
      <c r="S35" s="57" t="s">
        <v>134</v>
      </c>
      <c r="T35" s="57" t="s">
        <v>134</v>
      </c>
      <c r="U35" s="57" t="s">
        <v>134</v>
      </c>
      <c r="V35" s="602" t="s">
        <v>5533</v>
      </c>
      <c r="W35" s="58" t="s">
        <v>134</v>
      </c>
      <c r="X35" s="58" t="s">
        <v>134</v>
      </c>
      <c r="Y35" s="58" t="s">
        <v>134</v>
      </c>
      <c r="Z35" s="58" t="s">
        <v>134</v>
      </c>
      <c r="AA35" s="58" t="s">
        <v>134</v>
      </c>
      <c r="AB35" s="58" t="s">
        <v>134</v>
      </c>
      <c r="AC35" s="58" t="s">
        <v>134</v>
      </c>
      <c r="AD35" s="58" t="s">
        <v>134</v>
      </c>
      <c r="AE35" s="58" t="s">
        <v>134</v>
      </c>
      <c r="AF35" s="1522"/>
      <c r="AG35" s="58"/>
      <c r="AH35" s="58"/>
      <c r="AI35" s="58"/>
      <c r="AJ35" s="834"/>
      <c r="AK35" s="2"/>
    </row>
    <row r="36" spans="1:37" ht="13.2">
      <c r="A36" s="834" t="s">
        <v>101</v>
      </c>
      <c r="B36" s="57" t="s">
        <v>134</v>
      </c>
      <c r="C36" s="57" t="s">
        <v>3084</v>
      </c>
      <c r="D36" s="57" t="s">
        <v>134</v>
      </c>
      <c r="E36" s="57" t="s">
        <v>134</v>
      </c>
      <c r="F36" s="57" t="s">
        <v>134</v>
      </c>
      <c r="G36" s="57" t="s">
        <v>134</v>
      </c>
      <c r="H36" s="57" t="s">
        <v>134</v>
      </c>
      <c r="I36" s="57" t="s">
        <v>134</v>
      </c>
      <c r="J36" s="58" t="s">
        <v>3074</v>
      </c>
      <c r="K36" s="58" t="s">
        <v>134</v>
      </c>
      <c r="L36" s="58" t="s">
        <v>134</v>
      </c>
      <c r="M36" s="58" t="s">
        <v>134</v>
      </c>
      <c r="N36" s="58" t="s">
        <v>134</v>
      </c>
      <c r="O36" s="58" t="s">
        <v>134</v>
      </c>
      <c r="P36" s="58"/>
      <c r="Q36" s="58" t="s">
        <v>134</v>
      </c>
      <c r="R36" s="58" t="s">
        <v>134</v>
      </c>
      <c r="S36" s="58" t="s">
        <v>134</v>
      </c>
      <c r="T36" s="58" t="s">
        <v>134</v>
      </c>
      <c r="U36" s="58" t="s">
        <v>134</v>
      </c>
      <c r="V36" s="58" t="s">
        <v>134</v>
      </c>
      <c r="W36" s="58" t="s">
        <v>1906</v>
      </c>
      <c r="X36" s="58" t="s">
        <v>134</v>
      </c>
      <c r="Y36" s="58" t="s">
        <v>134</v>
      </c>
      <c r="Z36" s="58" t="s">
        <v>134</v>
      </c>
      <c r="AA36" s="58" t="s">
        <v>134</v>
      </c>
      <c r="AB36" s="58" t="s">
        <v>134</v>
      </c>
      <c r="AC36" s="58" t="s">
        <v>134</v>
      </c>
      <c r="AD36" s="58" t="s">
        <v>134</v>
      </c>
      <c r="AE36" s="58" t="s">
        <v>3074</v>
      </c>
      <c r="AF36" s="1522"/>
      <c r="AG36" s="58"/>
      <c r="AH36" s="58"/>
      <c r="AI36" s="58"/>
      <c r="AJ36" s="834"/>
      <c r="AK36" s="2"/>
    </row>
    <row r="37" spans="1:37" ht="13.2">
      <c r="A37" s="834" t="s">
        <v>94</v>
      </c>
      <c r="B37" s="105" t="s">
        <v>570</v>
      </c>
      <c r="C37" s="105" t="s">
        <v>1906</v>
      </c>
      <c r="D37" s="105" t="s">
        <v>1906</v>
      </c>
      <c r="E37" s="105" t="s">
        <v>5552</v>
      </c>
      <c r="F37" s="105" t="s">
        <v>1906</v>
      </c>
      <c r="G37" s="58" t="s">
        <v>1696</v>
      </c>
      <c r="H37" s="58" t="s">
        <v>134</v>
      </c>
      <c r="I37" s="57" t="s">
        <v>242</v>
      </c>
      <c r="J37" s="57" t="s">
        <v>134</v>
      </c>
      <c r="K37" s="57" t="s">
        <v>242</v>
      </c>
      <c r="L37" s="57" t="s">
        <v>1906</v>
      </c>
      <c r="M37" s="57"/>
      <c r="N37" s="105" t="s">
        <v>5553</v>
      </c>
      <c r="O37" s="105" t="s">
        <v>1906</v>
      </c>
      <c r="P37" s="105" t="s">
        <v>1906</v>
      </c>
      <c r="Q37" s="105" t="s">
        <v>1906</v>
      </c>
      <c r="R37" s="105" t="s">
        <v>1906</v>
      </c>
      <c r="S37" s="105" t="s">
        <v>1906</v>
      </c>
      <c r="T37" s="57" t="s">
        <v>134</v>
      </c>
      <c r="U37" s="57"/>
      <c r="V37" s="57"/>
      <c r="W37" s="57" t="s">
        <v>242</v>
      </c>
      <c r="X37" s="57"/>
      <c r="Y37" s="58" t="s">
        <v>134</v>
      </c>
      <c r="Z37" s="58" t="s">
        <v>134</v>
      </c>
      <c r="AA37" s="58" t="s">
        <v>242</v>
      </c>
      <c r="AB37" s="58" t="s">
        <v>242</v>
      </c>
      <c r="AC37" s="58"/>
      <c r="AD37" s="757" t="s">
        <v>5535</v>
      </c>
      <c r="AE37" s="57" t="s">
        <v>242</v>
      </c>
      <c r="AF37" s="1522"/>
      <c r="AG37" s="58"/>
      <c r="AH37" s="58"/>
      <c r="AI37" s="58"/>
      <c r="AJ37" s="834" t="s">
        <v>94</v>
      </c>
      <c r="AK37" s="2"/>
    </row>
    <row r="38" spans="1:37" ht="13.2">
      <c r="A38" s="834" t="s">
        <v>4346</v>
      </c>
      <c r="B38" s="58"/>
      <c r="C38" s="58"/>
      <c r="D38" s="58"/>
      <c r="E38" s="58" t="s">
        <v>1906</v>
      </c>
      <c r="F38" s="58"/>
      <c r="G38" s="105" t="s">
        <v>1906</v>
      </c>
      <c r="H38" s="105" t="s">
        <v>1906</v>
      </c>
      <c r="I38" s="105" t="s">
        <v>1906</v>
      </c>
      <c r="J38" s="105" t="s">
        <v>1906</v>
      </c>
      <c r="K38" s="58"/>
      <c r="L38" s="58"/>
      <c r="M38" s="58"/>
      <c r="N38" s="58"/>
      <c r="O38" s="58"/>
      <c r="P38" s="58"/>
      <c r="Q38" s="57"/>
      <c r="R38" s="551" t="s">
        <v>5547</v>
      </c>
      <c r="S38" s="551" t="s">
        <v>5547</v>
      </c>
      <c r="T38" s="551" t="s">
        <v>5547</v>
      </c>
      <c r="U38" s="551" t="s">
        <v>5547</v>
      </c>
      <c r="V38" s="105" t="s">
        <v>5553</v>
      </c>
      <c r="W38" s="105" t="s">
        <v>5553</v>
      </c>
      <c r="X38" s="105" t="s">
        <v>5553</v>
      </c>
      <c r="Y38" s="105" t="s">
        <v>5553</v>
      </c>
      <c r="Z38" s="105" t="s">
        <v>5553</v>
      </c>
      <c r="AA38" s="105" t="s">
        <v>5553</v>
      </c>
      <c r="AB38" s="58"/>
      <c r="AC38" s="58"/>
      <c r="AD38" s="58" t="s">
        <v>134</v>
      </c>
      <c r="AE38" s="58"/>
      <c r="AF38" s="1522"/>
      <c r="AG38" s="58"/>
      <c r="AH38" s="58"/>
      <c r="AI38" s="58"/>
      <c r="AJ38" s="834" t="s">
        <v>4346</v>
      </c>
      <c r="AK38" s="2"/>
    </row>
    <row r="39" spans="1:37" ht="13.2">
      <c r="A39" s="834" t="s">
        <v>100</v>
      </c>
      <c r="B39" s="58"/>
      <c r="C39" s="58"/>
      <c r="D39" s="58"/>
      <c r="E39" s="58"/>
      <c r="F39" s="58"/>
      <c r="G39" s="105"/>
      <c r="H39" s="58"/>
      <c r="I39" s="58"/>
      <c r="J39" s="58"/>
      <c r="K39" s="58"/>
      <c r="L39" s="58"/>
      <c r="M39" s="96" t="s">
        <v>5554</v>
      </c>
      <c r="N39" s="58"/>
      <c r="O39" s="58"/>
      <c r="P39" s="58"/>
      <c r="Q39" s="105" t="s">
        <v>5555</v>
      </c>
      <c r="R39" s="105" t="s">
        <v>5536</v>
      </c>
      <c r="S39" s="105" t="s">
        <v>5536</v>
      </c>
      <c r="T39" s="105" t="s">
        <v>5536</v>
      </c>
      <c r="U39" s="105" t="s">
        <v>5536</v>
      </c>
      <c r="V39" s="105" t="s">
        <v>5536</v>
      </c>
      <c r="W39" s="105" t="s">
        <v>5536</v>
      </c>
      <c r="X39" s="105" t="s">
        <v>5536</v>
      </c>
      <c r="Y39" s="57" t="s">
        <v>134</v>
      </c>
      <c r="Z39" s="57" t="s">
        <v>134</v>
      </c>
      <c r="AA39" s="57" t="s">
        <v>134</v>
      </c>
      <c r="AB39" s="57" t="s">
        <v>134</v>
      </c>
      <c r="AC39" s="57" t="s">
        <v>134</v>
      </c>
      <c r="AD39" s="57" t="s">
        <v>1906</v>
      </c>
      <c r="AE39" s="57" t="s">
        <v>1906</v>
      </c>
      <c r="AF39" s="1522"/>
      <c r="AG39" s="58"/>
      <c r="AH39" s="58"/>
      <c r="AI39" s="58"/>
      <c r="AJ39" s="834"/>
      <c r="AK39" s="2"/>
    </row>
    <row r="40" spans="1:37" ht="13.2">
      <c r="A40" s="834" t="s">
        <v>5556</v>
      </c>
      <c r="B40" s="58" t="s">
        <v>2499</v>
      </c>
      <c r="C40" s="58" t="s">
        <v>2499</v>
      </c>
      <c r="D40" s="296" t="s">
        <v>242</v>
      </c>
      <c r="E40" s="296" t="s">
        <v>242</v>
      </c>
      <c r="F40" s="113" t="s">
        <v>242</v>
      </c>
      <c r="G40" s="113" t="s">
        <v>3065</v>
      </c>
      <c r="H40" s="296" t="s">
        <v>242</v>
      </c>
      <c r="I40" s="58" t="s">
        <v>2499</v>
      </c>
      <c r="J40" s="113" t="s">
        <v>242</v>
      </c>
      <c r="K40" s="58" t="s">
        <v>2499</v>
      </c>
      <c r="L40" s="296" t="s">
        <v>242</v>
      </c>
      <c r="M40" s="113" t="s">
        <v>242</v>
      </c>
      <c r="N40" s="58" t="s">
        <v>134</v>
      </c>
      <c r="O40" s="113" t="s">
        <v>242</v>
      </c>
      <c r="P40" s="58" t="s">
        <v>2990</v>
      </c>
      <c r="Q40" s="296" t="s">
        <v>3065</v>
      </c>
      <c r="R40" s="296" t="s">
        <v>3065</v>
      </c>
      <c r="S40" s="296" t="s">
        <v>3065</v>
      </c>
      <c r="T40" s="105" t="s">
        <v>1906</v>
      </c>
      <c r="U40" s="105" t="s">
        <v>1906</v>
      </c>
      <c r="V40" s="105" t="s">
        <v>1906</v>
      </c>
      <c r="W40" s="105" t="s">
        <v>1906</v>
      </c>
      <c r="X40" s="58" t="s">
        <v>2990</v>
      </c>
      <c r="Y40" s="296" t="s">
        <v>3065</v>
      </c>
      <c r="Z40" s="105" t="s">
        <v>5557</v>
      </c>
      <c r="AA40" s="105" t="s">
        <v>5557</v>
      </c>
      <c r="AB40" s="105" t="s">
        <v>5557</v>
      </c>
      <c r="AC40" s="105" t="s">
        <v>5557</v>
      </c>
      <c r="AD40" s="105" t="s">
        <v>5557</v>
      </c>
      <c r="AE40" s="296" t="s">
        <v>3065</v>
      </c>
      <c r="AF40" s="1522"/>
      <c r="AG40" s="58"/>
      <c r="AH40" s="58"/>
      <c r="AI40" s="58"/>
      <c r="AJ40" s="1528" t="s">
        <v>106</v>
      </c>
      <c r="AK40" s="1529">
        <v>23</v>
      </c>
    </row>
    <row r="41" spans="1:37" ht="13.2">
      <c r="A41" s="834" t="s">
        <v>107</v>
      </c>
      <c r="B41" s="58"/>
      <c r="C41" s="58" t="s">
        <v>35</v>
      </c>
      <c r="D41" s="58" t="s">
        <v>35</v>
      </c>
      <c r="E41" s="58" t="s">
        <v>35</v>
      </c>
      <c r="F41" s="58" t="s">
        <v>35</v>
      </c>
      <c r="G41" s="58" t="s">
        <v>35</v>
      </c>
      <c r="H41" s="58" t="s">
        <v>373</v>
      </c>
      <c r="I41" s="58" t="s">
        <v>373</v>
      </c>
      <c r="J41" s="58" t="s">
        <v>134</v>
      </c>
      <c r="K41" s="58" t="s">
        <v>373</v>
      </c>
      <c r="L41" s="58" t="s">
        <v>373</v>
      </c>
      <c r="M41" s="58" t="s">
        <v>35</v>
      </c>
      <c r="N41" s="58" t="s">
        <v>373</v>
      </c>
      <c r="O41" s="296" t="s">
        <v>242</v>
      </c>
      <c r="P41" s="296" t="s">
        <v>3065</v>
      </c>
      <c r="Q41" s="58" t="s">
        <v>134</v>
      </c>
      <c r="R41" s="296" t="s">
        <v>3065</v>
      </c>
      <c r="S41" s="57" t="s">
        <v>35</v>
      </c>
      <c r="T41" s="57" t="s">
        <v>5558</v>
      </c>
      <c r="U41" s="58" t="s">
        <v>2990</v>
      </c>
      <c r="V41" s="58" t="s">
        <v>2990</v>
      </c>
      <c r="W41" s="57" t="s">
        <v>2990</v>
      </c>
      <c r="X41" s="58" t="s">
        <v>134</v>
      </c>
      <c r="Y41" s="58" t="s">
        <v>35</v>
      </c>
      <c r="Z41" s="58" t="s">
        <v>134</v>
      </c>
      <c r="AA41" s="58" t="s">
        <v>35</v>
      </c>
      <c r="AB41" s="58" t="s">
        <v>2990</v>
      </c>
      <c r="AC41" s="58" t="s">
        <v>2990</v>
      </c>
      <c r="AD41" s="58" t="s">
        <v>5542</v>
      </c>
      <c r="AE41" s="58" t="s">
        <v>134</v>
      </c>
      <c r="AF41" s="1522"/>
      <c r="AG41" s="58"/>
      <c r="AH41" s="58"/>
      <c r="AI41" s="58"/>
      <c r="AJ41" s="1528" t="s">
        <v>107</v>
      </c>
      <c r="AK41" s="1529">
        <v>13</v>
      </c>
    </row>
    <row r="42" spans="1:37" ht="13.2">
      <c r="A42" s="834" t="s">
        <v>108</v>
      </c>
      <c r="B42" s="58" t="s">
        <v>2499</v>
      </c>
      <c r="C42" s="58" t="s">
        <v>2499</v>
      </c>
      <c r="D42" s="58" t="s">
        <v>2499</v>
      </c>
      <c r="E42" s="58" t="s">
        <v>134</v>
      </c>
      <c r="F42" s="58" t="s">
        <v>134</v>
      </c>
      <c r="G42" s="58" t="s">
        <v>134</v>
      </c>
      <c r="H42" s="58" t="s">
        <v>2499</v>
      </c>
      <c r="I42" s="113" t="s">
        <v>242</v>
      </c>
      <c r="J42" s="58" t="s">
        <v>2499</v>
      </c>
      <c r="K42" s="113" t="s">
        <v>242</v>
      </c>
      <c r="L42" s="58" t="s">
        <v>2499</v>
      </c>
      <c r="M42" s="58" t="s">
        <v>2990</v>
      </c>
      <c r="N42" s="58" t="s">
        <v>2499</v>
      </c>
      <c r="O42" s="113" t="s">
        <v>242</v>
      </c>
      <c r="P42" s="113" t="s">
        <v>3065</v>
      </c>
      <c r="Q42" s="113" t="s">
        <v>242</v>
      </c>
      <c r="R42" s="58" t="s">
        <v>2499</v>
      </c>
      <c r="S42" s="57" t="s">
        <v>2990</v>
      </c>
      <c r="T42" s="57" t="s">
        <v>2990</v>
      </c>
      <c r="U42" s="57" t="s">
        <v>2990</v>
      </c>
      <c r="V42" s="57" t="s">
        <v>2990</v>
      </c>
      <c r="W42" s="602" t="s">
        <v>5533</v>
      </c>
      <c r="X42" s="602" t="s">
        <v>5533</v>
      </c>
      <c r="Y42" s="602" t="s">
        <v>5533</v>
      </c>
      <c r="Z42" s="58" t="s">
        <v>2990</v>
      </c>
      <c r="AA42" s="58" t="s">
        <v>134</v>
      </c>
      <c r="AB42" s="58" t="s">
        <v>2990</v>
      </c>
      <c r="AC42" s="58" t="s">
        <v>2499</v>
      </c>
      <c r="AD42" s="58" t="s">
        <v>2990</v>
      </c>
      <c r="AE42" s="113" t="s">
        <v>3065</v>
      </c>
      <c r="AF42" s="1522"/>
      <c r="AG42" s="58"/>
      <c r="AH42" s="58"/>
      <c r="AI42" s="58"/>
      <c r="AJ42" s="1528" t="s">
        <v>108</v>
      </c>
      <c r="AK42" s="1529">
        <v>8</v>
      </c>
    </row>
    <row r="43" spans="1:37" ht="13.2">
      <c r="A43" s="835" t="s">
        <v>109</v>
      </c>
      <c r="B43" s="58" t="s">
        <v>2499</v>
      </c>
      <c r="C43" s="58" t="s">
        <v>2499</v>
      </c>
      <c r="D43" s="58" t="s">
        <v>134</v>
      </c>
      <c r="E43" s="296" t="s">
        <v>242</v>
      </c>
      <c r="F43" s="113" t="s">
        <v>242</v>
      </c>
      <c r="G43" s="58" t="s">
        <v>134</v>
      </c>
      <c r="H43" s="58" t="s">
        <v>2499</v>
      </c>
      <c r="I43" s="58" t="s">
        <v>2499</v>
      </c>
      <c r="J43" s="58" t="s">
        <v>2499</v>
      </c>
      <c r="K43" s="58" t="s">
        <v>134</v>
      </c>
      <c r="L43" s="58" t="s">
        <v>2499</v>
      </c>
      <c r="M43" s="58" t="s">
        <v>2499</v>
      </c>
      <c r="N43" s="58" t="s">
        <v>134</v>
      </c>
      <c r="O43" s="58" t="s">
        <v>2499</v>
      </c>
      <c r="P43" s="58" t="s">
        <v>2990</v>
      </c>
      <c r="Q43" s="58" t="s">
        <v>2499</v>
      </c>
      <c r="R43" s="58" t="s">
        <v>2499</v>
      </c>
      <c r="S43" s="296" t="s">
        <v>3065</v>
      </c>
      <c r="T43" s="58" t="s">
        <v>2990</v>
      </c>
      <c r="U43" s="58" t="s">
        <v>134</v>
      </c>
      <c r="V43" s="58" t="s">
        <v>2499</v>
      </c>
      <c r="W43" s="58" t="s">
        <v>134</v>
      </c>
      <c r="X43" s="113" t="s">
        <v>3065</v>
      </c>
      <c r="Y43" s="58" t="s">
        <v>2990</v>
      </c>
      <c r="Z43" s="58" t="s">
        <v>2990</v>
      </c>
      <c r="AA43" s="58" t="s">
        <v>2990</v>
      </c>
      <c r="AB43" s="58" t="s">
        <v>2499</v>
      </c>
      <c r="AC43" s="58" t="s">
        <v>2499</v>
      </c>
      <c r="AD43" s="58" t="s">
        <v>2990</v>
      </c>
      <c r="AE43" s="58" t="s">
        <v>2499</v>
      </c>
      <c r="AF43" s="1522"/>
      <c r="AG43" s="58"/>
      <c r="AH43" s="58"/>
      <c r="AI43" s="58"/>
      <c r="AJ43" s="1528" t="s">
        <v>109</v>
      </c>
      <c r="AK43" s="1529">
        <v>5</v>
      </c>
    </row>
    <row r="44" spans="1:37" ht="13.2">
      <c r="A44" s="834" t="s">
        <v>27</v>
      </c>
      <c r="B44" s="58" t="s">
        <v>2499</v>
      </c>
      <c r="C44" s="113" t="s">
        <v>242</v>
      </c>
      <c r="D44" s="58" t="s">
        <v>35</v>
      </c>
      <c r="E44" s="58" t="s">
        <v>35</v>
      </c>
      <c r="F44" s="58" t="s">
        <v>35</v>
      </c>
      <c r="G44" s="58" t="s">
        <v>35</v>
      </c>
      <c r="H44" s="58" t="s">
        <v>2499</v>
      </c>
      <c r="I44" s="58" t="s">
        <v>2499</v>
      </c>
      <c r="J44" s="58" t="s">
        <v>2499</v>
      </c>
      <c r="K44" s="58" t="s">
        <v>2499</v>
      </c>
      <c r="L44" s="58" t="s">
        <v>2499</v>
      </c>
      <c r="M44" s="58" t="s">
        <v>2499</v>
      </c>
      <c r="N44" s="113" t="s">
        <v>242</v>
      </c>
      <c r="O44" s="58" t="s">
        <v>2499</v>
      </c>
      <c r="P44" s="58" t="s">
        <v>2499</v>
      </c>
      <c r="Q44" s="58" t="s">
        <v>2499</v>
      </c>
      <c r="R44" s="58" t="s">
        <v>2499</v>
      </c>
      <c r="S44" s="296" t="s">
        <v>774</v>
      </c>
      <c r="T44" s="58" t="s">
        <v>2499</v>
      </c>
      <c r="U44" s="58" t="s">
        <v>2990</v>
      </c>
      <c r="V44" s="113" t="s">
        <v>3065</v>
      </c>
      <c r="W44" s="58" t="s">
        <v>2990</v>
      </c>
      <c r="X44" s="58" t="s">
        <v>2990</v>
      </c>
      <c r="Y44" s="58" t="s">
        <v>2990</v>
      </c>
      <c r="Z44" s="58" t="s">
        <v>2990</v>
      </c>
      <c r="AA44" s="58" t="s">
        <v>2990</v>
      </c>
      <c r="AB44" s="58" t="s">
        <v>2990</v>
      </c>
      <c r="AC44" s="58" t="s">
        <v>2499</v>
      </c>
      <c r="AD44" s="58" t="s">
        <v>2499</v>
      </c>
      <c r="AE44" s="58" t="s">
        <v>2499</v>
      </c>
      <c r="AF44" s="1522"/>
      <c r="AG44" s="58"/>
      <c r="AH44" s="58"/>
      <c r="AI44" s="58"/>
      <c r="AJ44" s="1528" t="s">
        <v>27</v>
      </c>
      <c r="AK44" s="1529">
        <v>8</v>
      </c>
    </row>
    <row r="45" spans="1:37" ht="13.2">
      <c r="A45" s="834" t="s">
        <v>110</v>
      </c>
      <c r="B45" s="113" t="s">
        <v>242</v>
      </c>
      <c r="C45" s="58" t="s">
        <v>2499</v>
      </c>
      <c r="D45" s="296" t="s">
        <v>242</v>
      </c>
      <c r="E45" s="58" t="s">
        <v>2499</v>
      </c>
      <c r="F45" s="113" t="s">
        <v>3065</v>
      </c>
      <c r="G45" s="113" t="s">
        <v>242</v>
      </c>
      <c r="H45" s="113" t="s">
        <v>242</v>
      </c>
      <c r="I45" s="58" t="s">
        <v>2499</v>
      </c>
      <c r="J45" s="58" t="s">
        <v>2499</v>
      </c>
      <c r="K45" s="58" t="s">
        <v>134</v>
      </c>
      <c r="L45" s="58" t="s">
        <v>134</v>
      </c>
      <c r="M45" s="58" t="s">
        <v>2499</v>
      </c>
      <c r="N45" s="113" t="s">
        <v>242</v>
      </c>
      <c r="O45" s="58" t="s">
        <v>2499</v>
      </c>
      <c r="P45" s="58" t="s">
        <v>2499</v>
      </c>
      <c r="Q45" s="296" t="s">
        <v>3065</v>
      </c>
      <c r="R45" s="296" t="s">
        <v>3065</v>
      </c>
      <c r="S45" s="58" t="s">
        <v>2990</v>
      </c>
      <c r="T45" s="57" t="s">
        <v>2499</v>
      </c>
      <c r="U45" s="57" t="s">
        <v>2499</v>
      </c>
      <c r="V45" s="57" t="s">
        <v>2499</v>
      </c>
      <c r="W45" s="57" t="s">
        <v>2499</v>
      </c>
      <c r="X45" s="113" t="s">
        <v>3065</v>
      </c>
      <c r="Y45" s="58" t="s">
        <v>134</v>
      </c>
      <c r="Z45" s="58" t="s">
        <v>134</v>
      </c>
      <c r="AA45" s="58" t="s">
        <v>134</v>
      </c>
      <c r="AB45" s="58" t="s">
        <v>2990</v>
      </c>
      <c r="AC45" s="58" t="s">
        <v>2990</v>
      </c>
      <c r="AD45" s="57" t="s">
        <v>2990</v>
      </c>
      <c r="AE45" s="58" t="s">
        <v>2990</v>
      </c>
      <c r="AF45" s="1522"/>
      <c r="AG45" s="58"/>
      <c r="AH45" s="58"/>
      <c r="AI45" s="58"/>
      <c r="AJ45" s="1528" t="s">
        <v>110</v>
      </c>
      <c r="AK45" s="1529">
        <v>9</v>
      </c>
    </row>
    <row r="46" spans="1:37" ht="13.2">
      <c r="A46" s="26" t="s">
        <v>112</v>
      </c>
      <c r="B46" s="521"/>
      <c r="C46" s="6"/>
      <c r="D46" s="6"/>
      <c r="E46" s="6"/>
      <c r="F46" s="6"/>
      <c r="G46" s="6"/>
      <c r="H46" s="6"/>
      <c r="I46" s="6"/>
      <c r="J46" s="6"/>
      <c r="K46" s="6"/>
      <c r="L46" s="6"/>
      <c r="M46" s="6"/>
      <c r="N46" s="6"/>
      <c r="O46" s="6"/>
      <c r="P46" s="6"/>
      <c r="Q46" s="6"/>
      <c r="R46" s="6"/>
      <c r="S46" s="6"/>
      <c r="T46" s="6"/>
      <c r="U46" s="6"/>
      <c r="V46" s="6"/>
      <c r="W46" s="6"/>
      <c r="X46" s="58"/>
      <c r="Z46" s="6"/>
      <c r="AA46" s="6"/>
      <c r="AB46" s="6"/>
      <c r="AC46" s="6"/>
      <c r="AD46" s="6"/>
      <c r="AE46" s="6"/>
      <c r="AF46" s="88"/>
      <c r="AG46" s="6"/>
      <c r="AH46" s="6"/>
      <c r="AI46" s="6"/>
      <c r="AJ46" s="6"/>
      <c r="AK46" s="6"/>
    </row>
    <row r="47" spans="1:37" ht="13.2">
      <c r="A47" s="63">
        <v>7700</v>
      </c>
      <c r="B47" s="390" t="s">
        <v>5559</v>
      </c>
      <c r="C47" s="390" t="s">
        <v>5560</v>
      </c>
      <c r="D47" s="208"/>
      <c r="E47" s="390"/>
      <c r="F47" s="390" t="s">
        <v>1170</v>
      </c>
      <c r="G47" s="390" t="s">
        <v>5561</v>
      </c>
      <c r="H47" s="390" t="s">
        <v>5561</v>
      </c>
      <c r="I47" s="390" t="s">
        <v>5561</v>
      </c>
      <c r="J47" s="390" t="s">
        <v>5561</v>
      </c>
      <c r="K47" s="390" t="s">
        <v>5561</v>
      </c>
      <c r="L47" s="390"/>
      <c r="M47" s="390"/>
      <c r="N47" s="390"/>
      <c r="O47" s="390"/>
      <c r="P47" s="390"/>
      <c r="Q47" s="390"/>
      <c r="R47" s="390" t="s">
        <v>2285</v>
      </c>
      <c r="S47" s="390"/>
      <c r="T47" s="390"/>
      <c r="U47" s="390" t="s">
        <v>1906</v>
      </c>
      <c r="V47" s="208" t="s">
        <v>85</v>
      </c>
      <c r="W47" s="161" t="s">
        <v>101</v>
      </c>
      <c r="X47" s="161"/>
      <c r="Y47" s="161"/>
      <c r="Z47" s="390"/>
      <c r="AA47" s="390"/>
      <c r="AB47" s="390"/>
      <c r="AC47" s="390"/>
      <c r="AD47" s="390"/>
      <c r="AE47" s="526"/>
      <c r="AF47" s="1530"/>
      <c r="AG47" s="531"/>
      <c r="AH47" s="531"/>
      <c r="AI47" s="390"/>
      <c r="AJ47" s="6"/>
      <c r="AK47" s="6"/>
    </row>
    <row r="48" spans="1:37" ht="13.2">
      <c r="A48" s="528">
        <v>7701</v>
      </c>
      <c r="B48" s="371" t="s">
        <v>5562</v>
      </c>
      <c r="C48" s="371" t="s">
        <v>5562</v>
      </c>
      <c r="D48" s="371" t="s">
        <v>5562</v>
      </c>
      <c r="E48" s="371"/>
      <c r="F48" s="371" t="s">
        <v>98</v>
      </c>
      <c r="G48" s="371" t="s">
        <v>98</v>
      </c>
      <c r="H48" s="371" t="s">
        <v>1540</v>
      </c>
      <c r="I48" s="371"/>
      <c r="J48" s="371" t="s">
        <v>2285</v>
      </c>
      <c r="K48" s="371" t="s">
        <v>2285</v>
      </c>
      <c r="L48" s="371" t="s">
        <v>2285</v>
      </c>
      <c r="M48" s="371" t="s">
        <v>2285</v>
      </c>
      <c r="N48" s="371" t="s">
        <v>2285</v>
      </c>
      <c r="O48" s="371" t="s">
        <v>2285</v>
      </c>
      <c r="P48" s="371" t="s">
        <v>2285</v>
      </c>
      <c r="Q48" s="371" t="s">
        <v>3045</v>
      </c>
      <c r="R48" s="371"/>
      <c r="S48" s="371"/>
      <c r="T48" s="208" t="s">
        <v>2285</v>
      </c>
      <c r="U48" s="208" t="s">
        <v>2285</v>
      </c>
      <c r="V48" s="208" t="s">
        <v>2285</v>
      </c>
      <c r="W48" s="208" t="s">
        <v>2285</v>
      </c>
      <c r="X48" s="208" t="s">
        <v>2285</v>
      </c>
      <c r="Y48" s="371" t="s">
        <v>3079</v>
      </c>
      <c r="Z48" s="371" t="s">
        <v>2285</v>
      </c>
      <c r="AA48" s="371"/>
      <c r="AB48" s="371"/>
      <c r="AC48" s="371"/>
      <c r="AD48" s="371"/>
      <c r="AE48" s="526" t="s">
        <v>101</v>
      </c>
      <c r="AF48" s="1531"/>
      <c r="AG48" s="371"/>
      <c r="AH48" s="371"/>
      <c r="AI48" s="371"/>
      <c r="AJ48" s="6"/>
      <c r="AK48" s="6"/>
    </row>
    <row r="49" spans="1:37" ht="13.2">
      <c r="A49" s="75">
        <v>7702</v>
      </c>
      <c r="B49" s="526" t="s">
        <v>1798</v>
      </c>
      <c r="C49" s="526" t="s">
        <v>101</v>
      </c>
      <c r="D49" s="526" t="s">
        <v>1798</v>
      </c>
      <c r="E49" s="526" t="s">
        <v>1798</v>
      </c>
      <c r="F49" s="526" t="s">
        <v>1798</v>
      </c>
      <c r="G49" s="526"/>
      <c r="H49" s="526" t="s">
        <v>1798</v>
      </c>
      <c r="I49" s="526" t="s">
        <v>1798</v>
      </c>
      <c r="J49" s="526" t="s">
        <v>101</v>
      </c>
      <c r="K49" s="526" t="s">
        <v>1798</v>
      </c>
      <c r="L49" s="526" t="s">
        <v>1798</v>
      </c>
      <c r="M49" s="526" t="s">
        <v>1798</v>
      </c>
      <c r="N49" s="526" t="s">
        <v>5563</v>
      </c>
      <c r="O49" s="526" t="s">
        <v>1798</v>
      </c>
      <c r="P49" s="526" t="s">
        <v>1798</v>
      </c>
      <c r="Q49" s="526" t="s">
        <v>5564</v>
      </c>
      <c r="R49" s="526" t="s">
        <v>45</v>
      </c>
      <c r="S49" s="526"/>
      <c r="T49" s="526" t="s">
        <v>98</v>
      </c>
      <c r="U49" s="82" t="s">
        <v>55</v>
      </c>
      <c r="V49" s="526" t="s">
        <v>1798</v>
      </c>
      <c r="W49" s="526" t="s">
        <v>1798</v>
      </c>
      <c r="X49" s="526" t="s">
        <v>98</v>
      </c>
      <c r="Y49" s="526"/>
      <c r="Z49" s="526" t="s">
        <v>1798</v>
      </c>
      <c r="AA49" s="526" t="s">
        <v>1798</v>
      </c>
      <c r="AB49" s="526"/>
      <c r="AC49" s="526" t="s">
        <v>1798</v>
      </c>
      <c r="AD49" s="526" t="s">
        <v>1798</v>
      </c>
      <c r="AE49" s="371" t="s">
        <v>94</v>
      </c>
      <c r="AF49" s="1531"/>
      <c r="AG49" s="526"/>
      <c r="AH49" s="526"/>
      <c r="AI49" s="526"/>
      <c r="AJ49" s="6"/>
      <c r="AK49" s="6"/>
    </row>
    <row r="50" spans="1:37" ht="13.2">
      <c r="A50" s="75">
        <v>7703</v>
      </c>
      <c r="B50" s="371" t="s">
        <v>49</v>
      </c>
      <c r="C50" s="371" t="s">
        <v>49</v>
      </c>
      <c r="D50" s="371" t="s">
        <v>49</v>
      </c>
      <c r="E50" s="371" t="s">
        <v>49</v>
      </c>
      <c r="F50" s="371"/>
      <c r="G50" s="371"/>
      <c r="H50" s="371"/>
      <c r="I50" s="371"/>
      <c r="J50" s="371"/>
      <c r="K50" s="371" t="s">
        <v>49</v>
      </c>
      <c r="L50" s="371" t="s">
        <v>49</v>
      </c>
      <c r="M50" s="371" t="s">
        <v>49</v>
      </c>
      <c r="N50" s="371" t="s">
        <v>98</v>
      </c>
      <c r="O50" s="371" t="s">
        <v>49</v>
      </c>
      <c r="P50" s="371" t="s">
        <v>49</v>
      </c>
      <c r="Q50" s="371" t="s">
        <v>49</v>
      </c>
      <c r="R50" s="371" t="s">
        <v>49</v>
      </c>
      <c r="S50" s="371" t="s">
        <v>49</v>
      </c>
      <c r="T50" s="371" t="s">
        <v>49</v>
      </c>
      <c r="U50" s="371" t="s">
        <v>49</v>
      </c>
      <c r="V50" s="371" t="s">
        <v>49</v>
      </c>
      <c r="W50" s="371"/>
      <c r="X50" s="371" t="s">
        <v>40</v>
      </c>
      <c r="Y50" s="371"/>
      <c r="Z50" s="371" t="s">
        <v>49</v>
      </c>
      <c r="AA50" s="371" t="s">
        <v>49</v>
      </c>
      <c r="AB50" s="371"/>
      <c r="AC50" s="371" t="s">
        <v>49</v>
      </c>
      <c r="AD50" s="371" t="s">
        <v>49</v>
      </c>
      <c r="AE50" s="371"/>
      <c r="AF50" s="1532"/>
      <c r="AG50" s="390"/>
      <c r="AH50" s="390"/>
      <c r="AI50" s="390"/>
      <c r="AJ50" s="6"/>
      <c r="AK50" s="6"/>
    </row>
    <row r="51" spans="1:37" ht="13.2">
      <c r="A51" s="75">
        <v>7705</v>
      </c>
      <c r="B51" s="526" t="s">
        <v>40</v>
      </c>
      <c r="C51" s="526" t="s">
        <v>40</v>
      </c>
      <c r="D51" s="526" t="s">
        <v>40</v>
      </c>
      <c r="E51" s="526" t="s">
        <v>40</v>
      </c>
      <c r="F51" s="526" t="s">
        <v>40</v>
      </c>
      <c r="G51" s="526" t="s">
        <v>40</v>
      </c>
      <c r="H51" s="526" t="s">
        <v>5562</v>
      </c>
      <c r="I51" s="526" t="s">
        <v>5562</v>
      </c>
      <c r="J51" s="526" t="s">
        <v>5562</v>
      </c>
      <c r="K51" s="526" t="s">
        <v>40</v>
      </c>
      <c r="L51" s="526" t="s">
        <v>40</v>
      </c>
      <c r="M51" s="526" t="s">
        <v>40</v>
      </c>
      <c r="N51" s="526" t="s">
        <v>40</v>
      </c>
      <c r="O51" s="526"/>
      <c r="P51" s="526" t="s">
        <v>40</v>
      </c>
      <c r="Q51" s="526" t="s">
        <v>40</v>
      </c>
      <c r="R51" s="526" t="s">
        <v>40</v>
      </c>
      <c r="S51" s="526" t="s">
        <v>40</v>
      </c>
      <c r="T51" s="526" t="s">
        <v>40</v>
      </c>
      <c r="U51" s="526" t="s">
        <v>40</v>
      </c>
      <c r="V51" s="526" t="s">
        <v>40</v>
      </c>
      <c r="W51" s="251" t="s">
        <v>5531</v>
      </c>
      <c r="X51" s="251" t="s">
        <v>5531</v>
      </c>
      <c r="Y51" s="251" t="s">
        <v>5531</v>
      </c>
      <c r="Z51" s="251" t="s">
        <v>5531</v>
      </c>
      <c r="AA51" s="251" t="s">
        <v>5531</v>
      </c>
      <c r="AB51" s="251" t="s">
        <v>5531</v>
      </c>
      <c r="AC51" s="251" t="s">
        <v>5531</v>
      </c>
      <c r="AD51" s="251" t="s">
        <v>5531</v>
      </c>
      <c r="AE51" s="251" t="s">
        <v>5531</v>
      </c>
      <c r="AF51" s="1533"/>
      <c r="AG51" s="526"/>
      <c r="AH51" s="526"/>
      <c r="AI51" s="526"/>
      <c r="AJ51" s="6"/>
      <c r="AK51" s="6"/>
    </row>
    <row r="52" spans="1:37" ht="13.2">
      <c r="A52" s="75">
        <v>7706</v>
      </c>
      <c r="B52" s="371" t="s">
        <v>1320</v>
      </c>
      <c r="C52" s="371" t="s">
        <v>1320</v>
      </c>
      <c r="D52" s="371" t="s">
        <v>1320</v>
      </c>
      <c r="E52" s="371" t="s">
        <v>1320</v>
      </c>
      <c r="F52" s="371" t="s">
        <v>1320</v>
      </c>
      <c r="G52" s="371" t="s">
        <v>1320</v>
      </c>
      <c r="H52" s="371" t="s">
        <v>1320</v>
      </c>
      <c r="I52" s="371" t="s">
        <v>1320</v>
      </c>
      <c r="J52" s="371" t="s">
        <v>1320</v>
      </c>
      <c r="K52" s="371" t="s">
        <v>1320</v>
      </c>
      <c r="L52" s="371" t="s">
        <v>1320</v>
      </c>
      <c r="M52" s="371" t="s">
        <v>1320</v>
      </c>
      <c r="N52" s="371" t="s">
        <v>1320</v>
      </c>
      <c r="O52" s="371" t="s">
        <v>1320</v>
      </c>
      <c r="P52" s="371" t="s">
        <v>1320</v>
      </c>
      <c r="Q52" s="371" t="s">
        <v>1320</v>
      </c>
      <c r="R52" s="371" t="s">
        <v>1320</v>
      </c>
      <c r="S52" s="371" t="s">
        <v>1320</v>
      </c>
      <c r="T52" s="371" t="s">
        <v>1320</v>
      </c>
      <c r="U52" s="371" t="s">
        <v>1320</v>
      </c>
      <c r="V52" s="371" t="s">
        <v>1320</v>
      </c>
      <c r="W52" s="371" t="s">
        <v>1320</v>
      </c>
      <c r="X52" s="371" t="s">
        <v>1320</v>
      </c>
      <c r="Y52" s="371" t="s">
        <v>1320</v>
      </c>
      <c r="Z52" s="371" t="s">
        <v>1320</v>
      </c>
      <c r="AA52" s="371" t="s">
        <v>1320</v>
      </c>
      <c r="AB52" s="371" t="s">
        <v>1320</v>
      </c>
      <c r="AC52" s="371" t="s">
        <v>1320</v>
      </c>
      <c r="AD52" s="371" t="s">
        <v>1320</v>
      </c>
      <c r="AE52" s="371" t="s">
        <v>1320</v>
      </c>
      <c r="AF52" s="1534"/>
      <c r="AG52" s="371"/>
      <c r="AH52" s="371"/>
      <c r="AI52" s="371"/>
      <c r="AJ52" s="6"/>
      <c r="AK52" s="6"/>
    </row>
    <row r="53" spans="1:37" ht="13.2">
      <c r="A53" s="75">
        <v>7707</v>
      </c>
      <c r="B53" s="526" t="s">
        <v>45</v>
      </c>
      <c r="C53" s="526" t="s">
        <v>45</v>
      </c>
      <c r="D53" s="526"/>
      <c r="E53" s="526"/>
      <c r="F53" s="526"/>
      <c r="G53" s="526"/>
      <c r="H53" s="371"/>
      <c r="I53" s="526"/>
      <c r="J53" s="526"/>
      <c r="K53" s="526"/>
      <c r="L53" s="526"/>
      <c r="M53" s="526"/>
      <c r="N53" s="526"/>
      <c r="O53" s="526"/>
      <c r="P53" s="526" t="s">
        <v>1910</v>
      </c>
      <c r="Q53" s="526" t="s">
        <v>1910</v>
      </c>
      <c r="R53" s="526" t="s">
        <v>1910</v>
      </c>
      <c r="S53" s="526" t="s">
        <v>1910</v>
      </c>
      <c r="T53" s="526" t="s">
        <v>1910</v>
      </c>
      <c r="U53" s="526" t="s">
        <v>1910</v>
      </c>
      <c r="V53" s="526" t="s">
        <v>1910</v>
      </c>
      <c r="W53" s="526" t="s">
        <v>1910</v>
      </c>
      <c r="X53" s="526" t="s">
        <v>1910</v>
      </c>
      <c r="Y53" s="526" t="s">
        <v>1910</v>
      </c>
      <c r="Z53" s="526" t="s">
        <v>1910</v>
      </c>
      <c r="AA53" s="526" t="s">
        <v>1910</v>
      </c>
      <c r="AB53" s="526" t="s">
        <v>1910</v>
      </c>
      <c r="AC53" s="526" t="s">
        <v>1910</v>
      </c>
      <c r="AD53" s="526" t="s">
        <v>1910</v>
      </c>
      <c r="AE53" s="526" t="s">
        <v>1910</v>
      </c>
      <c r="AF53" s="1533"/>
      <c r="AG53" s="526" t="s">
        <v>1910</v>
      </c>
      <c r="AH53" s="526" t="s">
        <v>1910</v>
      </c>
      <c r="AI53" s="526" t="s">
        <v>1910</v>
      </c>
      <c r="AJ53" s="6"/>
      <c r="AK53" s="6"/>
    </row>
    <row r="54" spans="1:37" ht="13.2">
      <c r="A54" s="75">
        <v>7708</v>
      </c>
      <c r="B54" s="526" t="s">
        <v>1910</v>
      </c>
      <c r="C54" s="526" t="s">
        <v>1910</v>
      </c>
      <c r="D54" s="526" t="s">
        <v>1910</v>
      </c>
      <c r="E54" s="526" t="s">
        <v>1910</v>
      </c>
      <c r="F54" s="526" t="s">
        <v>1910</v>
      </c>
      <c r="G54" s="526" t="s">
        <v>1910</v>
      </c>
      <c r="H54" s="526" t="s">
        <v>1910</v>
      </c>
      <c r="I54" s="526" t="s">
        <v>1910</v>
      </c>
      <c r="J54" s="526" t="s">
        <v>1910</v>
      </c>
      <c r="K54" s="526" t="s">
        <v>1910</v>
      </c>
      <c r="L54" s="526" t="s">
        <v>1910</v>
      </c>
      <c r="M54" s="526" t="s">
        <v>1910</v>
      </c>
      <c r="N54" s="526" t="s">
        <v>1910</v>
      </c>
      <c r="O54" s="526" t="s">
        <v>1910</v>
      </c>
      <c r="P54" s="526" t="s">
        <v>1910</v>
      </c>
      <c r="Q54" s="526" t="s">
        <v>1910</v>
      </c>
      <c r="R54" s="526" t="s">
        <v>1910</v>
      </c>
      <c r="S54" s="526" t="s">
        <v>1910</v>
      </c>
      <c r="T54" s="526" t="s">
        <v>1910</v>
      </c>
      <c r="U54" s="526" t="s">
        <v>1910</v>
      </c>
      <c r="V54" s="526" t="s">
        <v>1910</v>
      </c>
      <c r="W54" s="526" t="s">
        <v>1910</v>
      </c>
      <c r="X54" s="526" t="s">
        <v>1910</v>
      </c>
      <c r="Y54" s="526" t="s">
        <v>1910</v>
      </c>
      <c r="Z54" s="526" t="s">
        <v>1910</v>
      </c>
      <c r="AA54" s="526" t="s">
        <v>1910</v>
      </c>
      <c r="AB54" s="526" t="s">
        <v>1910</v>
      </c>
      <c r="AC54" s="526" t="s">
        <v>1910</v>
      </c>
      <c r="AD54" s="526" t="s">
        <v>1910</v>
      </c>
      <c r="AE54" s="526" t="s">
        <v>1910</v>
      </c>
      <c r="AF54" s="1533"/>
      <c r="AG54" s="526" t="s">
        <v>1910</v>
      </c>
      <c r="AH54" s="526" t="s">
        <v>1910</v>
      </c>
      <c r="AI54" s="526" t="s">
        <v>1910</v>
      </c>
      <c r="AJ54" s="6"/>
      <c r="AK54" s="6"/>
    </row>
    <row r="55" spans="1:37" ht="13.2">
      <c r="A55" s="75">
        <v>7709</v>
      </c>
      <c r="B55" s="251" t="s">
        <v>4817</v>
      </c>
      <c r="C55" s="335" t="s">
        <v>4757</v>
      </c>
      <c r="D55" s="335" t="s">
        <v>4757</v>
      </c>
      <c r="E55" s="335" t="s">
        <v>5565</v>
      </c>
      <c r="F55" s="335" t="s">
        <v>4757</v>
      </c>
      <c r="G55" s="526"/>
      <c r="H55" s="526"/>
      <c r="I55" s="526" t="s">
        <v>94</v>
      </c>
      <c r="J55" s="526"/>
      <c r="K55" s="526" t="s">
        <v>5566</v>
      </c>
      <c r="L55" s="526"/>
      <c r="M55" s="526"/>
      <c r="N55" s="251" t="s">
        <v>5553</v>
      </c>
      <c r="O55" s="251" t="s">
        <v>5553</v>
      </c>
      <c r="P55" s="251" t="s">
        <v>5553</v>
      </c>
      <c r="Q55" s="251" t="s">
        <v>5553</v>
      </c>
      <c r="R55" s="251" t="s">
        <v>5553</v>
      </c>
      <c r="S55" s="251" t="s">
        <v>1170</v>
      </c>
      <c r="T55" s="526" t="s">
        <v>44</v>
      </c>
      <c r="U55" s="526" t="s">
        <v>570</v>
      </c>
      <c r="V55" s="251" t="s">
        <v>5553</v>
      </c>
      <c r="W55" s="251" t="s">
        <v>5553</v>
      </c>
      <c r="X55" s="251" t="s">
        <v>5553</v>
      </c>
      <c r="Y55" s="251" t="s">
        <v>5553</v>
      </c>
      <c r="Z55" s="251" t="s">
        <v>5553</v>
      </c>
      <c r="AA55" s="251" t="s">
        <v>5553</v>
      </c>
      <c r="AB55" s="526" t="s">
        <v>98</v>
      </c>
      <c r="AC55" s="526"/>
      <c r="AD55" s="526"/>
      <c r="AE55" s="526" t="s">
        <v>40</v>
      </c>
      <c r="AF55" s="1533"/>
      <c r="AG55" s="526"/>
      <c r="AH55" s="526"/>
      <c r="AI55" s="526"/>
      <c r="AJ55" s="6"/>
      <c r="AK55" s="6"/>
    </row>
    <row r="56" spans="1:37" ht="13.2">
      <c r="A56" s="76">
        <v>7710</v>
      </c>
      <c r="B56" s="371" t="s">
        <v>60</v>
      </c>
      <c r="C56" s="371" t="s">
        <v>60</v>
      </c>
      <c r="D56" s="371" t="s">
        <v>60</v>
      </c>
      <c r="E56" s="371" t="s">
        <v>60</v>
      </c>
      <c r="F56" s="335" t="s">
        <v>5536</v>
      </c>
      <c r="G56" s="335" t="s">
        <v>5536</v>
      </c>
      <c r="H56" s="208"/>
      <c r="I56" s="208"/>
      <c r="J56" s="208" t="s">
        <v>49</v>
      </c>
      <c r="K56" s="208" t="s">
        <v>102</v>
      </c>
      <c r="L56" s="208"/>
      <c r="M56" s="371" t="s">
        <v>60</v>
      </c>
      <c r="N56" s="371" t="s">
        <v>60</v>
      </c>
      <c r="O56" s="371" t="s">
        <v>3079</v>
      </c>
      <c r="P56" s="371" t="s">
        <v>3079</v>
      </c>
      <c r="Q56" s="1523" t="s">
        <v>108</v>
      </c>
      <c r="R56" s="1526" t="s">
        <v>5567</v>
      </c>
      <c r="S56" s="1526" t="s">
        <v>5567</v>
      </c>
      <c r="T56" s="1526" t="s">
        <v>5567</v>
      </c>
      <c r="U56" s="1526" t="s">
        <v>5567</v>
      </c>
      <c r="V56" s="1526" t="s">
        <v>5567</v>
      </c>
      <c r="W56" s="1526" t="s">
        <v>5567</v>
      </c>
      <c r="X56" s="1526" t="s">
        <v>5567</v>
      </c>
      <c r="Y56" s="1523" t="s">
        <v>60</v>
      </c>
      <c r="Z56" s="371" t="s">
        <v>60</v>
      </c>
      <c r="AA56" s="371" t="s">
        <v>60</v>
      </c>
      <c r="AB56" s="371" t="s">
        <v>60</v>
      </c>
      <c r="AC56" s="371"/>
      <c r="AD56" s="371" t="s">
        <v>60</v>
      </c>
      <c r="AE56" s="371" t="s">
        <v>60</v>
      </c>
      <c r="AF56" s="1534"/>
      <c r="AG56" s="371"/>
      <c r="AH56" s="371"/>
      <c r="AI56" s="371"/>
      <c r="AJ56" s="6"/>
      <c r="AK56" s="6"/>
    </row>
    <row r="57" spans="1:37" ht="13.2">
      <c r="A57" s="76">
        <v>7711</v>
      </c>
      <c r="B57" s="526" t="s">
        <v>2979</v>
      </c>
      <c r="C57" s="526" t="s">
        <v>2979</v>
      </c>
      <c r="D57" s="526" t="s">
        <v>2979</v>
      </c>
      <c r="E57" s="526" t="s">
        <v>2979</v>
      </c>
      <c r="F57" s="526" t="s">
        <v>2979</v>
      </c>
      <c r="G57" s="526" t="s">
        <v>2979</v>
      </c>
      <c r="H57" s="526" t="s">
        <v>2979</v>
      </c>
      <c r="I57" s="526" t="s">
        <v>2979</v>
      </c>
      <c r="J57" s="526" t="s">
        <v>2979</v>
      </c>
      <c r="K57" s="526" t="s">
        <v>2979</v>
      </c>
      <c r="L57" s="526" t="s">
        <v>2979</v>
      </c>
      <c r="M57" s="526" t="s">
        <v>2979</v>
      </c>
      <c r="N57" s="526" t="s">
        <v>2979</v>
      </c>
      <c r="O57" s="526" t="s">
        <v>2979</v>
      </c>
      <c r="P57" s="526" t="s">
        <v>2979</v>
      </c>
      <c r="Q57" s="526" t="s">
        <v>2979</v>
      </c>
      <c r="R57" s="526" t="s">
        <v>2979</v>
      </c>
      <c r="S57" s="526" t="s">
        <v>2979</v>
      </c>
      <c r="T57" s="526" t="s">
        <v>2979</v>
      </c>
      <c r="U57" s="526" t="s">
        <v>2979</v>
      </c>
      <c r="V57" s="526" t="s">
        <v>2979</v>
      </c>
      <c r="W57" s="526" t="s">
        <v>85</v>
      </c>
      <c r="X57" s="526" t="s">
        <v>2979</v>
      </c>
      <c r="Y57" s="526" t="s">
        <v>2979</v>
      </c>
      <c r="Z57" s="526" t="s">
        <v>2979</v>
      </c>
      <c r="AA57" s="526" t="s">
        <v>2979</v>
      </c>
      <c r="AB57" s="526" t="s">
        <v>2979</v>
      </c>
      <c r="AC57" s="526" t="s">
        <v>2979</v>
      </c>
      <c r="AD57" s="526" t="s">
        <v>2979</v>
      </c>
      <c r="AE57" s="526" t="s">
        <v>2979</v>
      </c>
      <c r="AF57" s="1533"/>
      <c r="AG57" s="526"/>
      <c r="AH57" s="526"/>
      <c r="AI57" s="526"/>
      <c r="AJ57" s="6"/>
      <c r="AK57" s="6"/>
    </row>
    <row r="58" spans="1:37" ht="13.2">
      <c r="A58" s="75">
        <v>7712</v>
      </c>
      <c r="B58" s="335" t="s">
        <v>5568</v>
      </c>
      <c r="C58" s="208"/>
      <c r="D58" s="208" t="s">
        <v>110</v>
      </c>
      <c r="E58" s="208" t="s">
        <v>1540</v>
      </c>
      <c r="F58" s="208" t="s">
        <v>49</v>
      </c>
      <c r="G58" s="371" t="s">
        <v>2540</v>
      </c>
      <c r="H58" s="371" t="s">
        <v>110</v>
      </c>
      <c r="I58" s="371" t="s">
        <v>2285</v>
      </c>
      <c r="J58" s="208"/>
      <c r="K58" s="208" t="s">
        <v>3079</v>
      </c>
      <c r="L58" s="390"/>
      <c r="M58" s="264" t="s">
        <v>4771</v>
      </c>
      <c r="N58" s="264" t="s">
        <v>4771</v>
      </c>
      <c r="O58" s="251" t="s">
        <v>3358</v>
      </c>
      <c r="P58" s="251" t="s">
        <v>3358</v>
      </c>
      <c r="Q58" s="251" t="s">
        <v>3358</v>
      </c>
      <c r="R58" s="390"/>
      <c r="S58" s="161"/>
      <c r="T58" s="264" t="s">
        <v>5569</v>
      </c>
      <c r="U58" s="264" t="s">
        <v>5569</v>
      </c>
      <c r="V58" s="264" t="s">
        <v>5569</v>
      </c>
      <c r="W58" s="264" t="s">
        <v>5569</v>
      </c>
      <c r="X58" s="525" t="s">
        <v>2866</v>
      </c>
      <c r="Y58" s="525" t="s">
        <v>2866</v>
      </c>
      <c r="Z58" s="208"/>
      <c r="AA58" s="208" t="s">
        <v>40</v>
      </c>
      <c r="AB58" s="208"/>
      <c r="AC58" s="208"/>
      <c r="AD58" s="371"/>
      <c r="AE58" s="371" t="s">
        <v>49</v>
      </c>
      <c r="AF58" s="1534"/>
      <c r="AG58" s="371"/>
      <c r="AH58" s="371"/>
      <c r="AI58" s="371"/>
      <c r="AJ58" s="6"/>
      <c r="AK58" s="6"/>
    </row>
    <row r="59" spans="1:37" ht="13.2">
      <c r="A59" s="75">
        <v>7713</v>
      </c>
      <c r="B59" s="526" t="s">
        <v>43</v>
      </c>
      <c r="C59" s="526" t="s">
        <v>43</v>
      </c>
      <c r="D59" s="526" t="s">
        <v>43</v>
      </c>
      <c r="E59" s="526"/>
      <c r="F59" s="526" t="s">
        <v>43</v>
      </c>
      <c r="G59" s="526" t="s">
        <v>43</v>
      </c>
      <c r="H59" s="526" t="s">
        <v>43</v>
      </c>
      <c r="I59" s="526" t="s">
        <v>43</v>
      </c>
      <c r="J59" s="526" t="s">
        <v>43</v>
      </c>
      <c r="K59" s="526"/>
      <c r="L59" s="526"/>
      <c r="M59" s="251" t="s">
        <v>5570</v>
      </c>
      <c r="N59" s="251" t="s">
        <v>5570</v>
      </c>
      <c r="O59" s="526"/>
      <c r="P59" s="526"/>
      <c r="Q59" s="526" t="s">
        <v>3079</v>
      </c>
      <c r="R59" s="526"/>
      <c r="S59" s="526" t="s">
        <v>43</v>
      </c>
      <c r="T59" s="82" t="s">
        <v>43</v>
      </c>
      <c r="U59" s="82" t="s">
        <v>43</v>
      </c>
      <c r="V59" s="82" t="s">
        <v>43</v>
      </c>
      <c r="W59" s="251" t="s">
        <v>5531</v>
      </c>
      <c r="X59" s="251" t="s">
        <v>5531</v>
      </c>
      <c r="Y59" s="251" t="s">
        <v>5531</v>
      </c>
      <c r="Z59" s="251" t="s">
        <v>5531</v>
      </c>
      <c r="AA59" s="251" t="s">
        <v>5531</v>
      </c>
      <c r="AB59" s="251" t="s">
        <v>5531</v>
      </c>
      <c r="AC59" s="251" t="s">
        <v>5531</v>
      </c>
      <c r="AD59" s="251" t="s">
        <v>5531</v>
      </c>
      <c r="AE59" s="251" t="s">
        <v>5531</v>
      </c>
      <c r="AF59" s="1533"/>
      <c r="AG59" s="526"/>
      <c r="AH59" s="526"/>
      <c r="AI59" s="526"/>
      <c r="AJ59" s="6"/>
      <c r="AK59" s="6"/>
    </row>
    <row r="60" spans="1:37" ht="13.2">
      <c r="A60" s="76">
        <v>7715</v>
      </c>
      <c r="B60" s="371" t="s">
        <v>34</v>
      </c>
      <c r="C60" s="371" t="s">
        <v>34</v>
      </c>
      <c r="D60" s="371" t="s">
        <v>34</v>
      </c>
      <c r="E60" s="371" t="s">
        <v>34</v>
      </c>
      <c r="F60" s="371" t="s">
        <v>34</v>
      </c>
      <c r="G60" s="371"/>
      <c r="H60" s="371" t="s">
        <v>34</v>
      </c>
      <c r="I60" s="371" t="s">
        <v>34</v>
      </c>
      <c r="J60" s="371" t="s">
        <v>34</v>
      </c>
      <c r="K60" s="371"/>
      <c r="L60" s="371"/>
      <c r="M60" s="371"/>
      <c r="N60" s="371"/>
      <c r="O60" s="371"/>
      <c r="P60" s="371"/>
      <c r="Q60" s="371" t="s">
        <v>34</v>
      </c>
      <c r="R60" s="371" t="s">
        <v>34</v>
      </c>
      <c r="S60" s="371" t="s">
        <v>34</v>
      </c>
      <c r="T60" s="371" t="s">
        <v>34</v>
      </c>
      <c r="U60" s="1535" t="s">
        <v>5571</v>
      </c>
      <c r="V60" s="1526" t="s">
        <v>5545</v>
      </c>
      <c r="W60" s="1526" t="s">
        <v>5545</v>
      </c>
      <c r="X60" s="1526" t="s">
        <v>5545</v>
      </c>
      <c r="Y60" s="1523" t="s">
        <v>40</v>
      </c>
      <c r="Z60" s="1536" t="s">
        <v>5557</v>
      </c>
      <c r="AA60" s="1536" t="s">
        <v>5557</v>
      </c>
      <c r="AB60" s="1536" t="s">
        <v>5557</v>
      </c>
      <c r="AC60" s="1536" t="s">
        <v>5557</v>
      </c>
      <c r="AD60" s="1536" t="s">
        <v>5557</v>
      </c>
      <c r="AE60" s="371" t="s">
        <v>2866</v>
      </c>
      <c r="AF60" s="1534"/>
      <c r="AG60" s="371"/>
      <c r="AH60" s="371"/>
      <c r="AI60" s="371"/>
      <c r="AJ60" s="6"/>
      <c r="AK60" s="6"/>
    </row>
    <row r="61" spans="1:37" ht="13.2">
      <c r="A61" s="76">
        <v>7716</v>
      </c>
      <c r="B61" s="335" t="s">
        <v>5572</v>
      </c>
      <c r="C61" s="371"/>
      <c r="D61" s="82" t="s">
        <v>45</v>
      </c>
      <c r="E61" s="208"/>
      <c r="F61" s="82" t="s">
        <v>86</v>
      </c>
      <c r="G61" s="82" t="s">
        <v>45</v>
      </c>
      <c r="H61" s="82" t="s">
        <v>45</v>
      </c>
      <c r="I61" s="82" t="s">
        <v>45</v>
      </c>
      <c r="J61" s="82" t="s">
        <v>45</v>
      </c>
      <c r="K61" s="82" t="s">
        <v>45</v>
      </c>
      <c r="L61" s="82" t="s">
        <v>45</v>
      </c>
      <c r="M61" s="526" t="s">
        <v>44</v>
      </c>
      <c r="N61" s="526" t="s">
        <v>45</v>
      </c>
      <c r="O61" s="526" t="s">
        <v>45</v>
      </c>
      <c r="P61" s="526" t="s">
        <v>45</v>
      </c>
      <c r="Q61" s="1523" t="s">
        <v>45</v>
      </c>
      <c r="R61" s="1526" t="s">
        <v>5573</v>
      </c>
      <c r="S61" s="1526" t="s">
        <v>5573</v>
      </c>
      <c r="T61" s="1526" t="s">
        <v>5573</v>
      </c>
      <c r="U61" s="1526" t="s">
        <v>5573</v>
      </c>
      <c r="V61" s="1526" t="s">
        <v>5573</v>
      </c>
      <c r="W61" s="1526" t="s">
        <v>5573</v>
      </c>
      <c r="X61" s="1526" t="s">
        <v>5573</v>
      </c>
      <c r="Y61" s="1523" t="s">
        <v>105</v>
      </c>
      <c r="Z61" s="525"/>
      <c r="AA61" s="525" t="s">
        <v>44</v>
      </c>
      <c r="AB61" s="525"/>
      <c r="AC61" s="525"/>
      <c r="AD61" s="331" t="s">
        <v>4815</v>
      </c>
      <c r="AE61" s="331" t="s">
        <v>4815</v>
      </c>
      <c r="AF61" s="1530"/>
      <c r="AG61" s="390"/>
      <c r="AH61" s="390"/>
      <c r="AI61" s="390"/>
      <c r="AJ61" s="6"/>
      <c r="AK61" s="6"/>
    </row>
    <row r="62" spans="1:37" ht="13.2">
      <c r="A62" s="76">
        <v>7717</v>
      </c>
      <c r="B62" s="371" t="s">
        <v>3523</v>
      </c>
      <c r="C62" s="371" t="s">
        <v>3523</v>
      </c>
      <c r="D62" s="371" t="s">
        <v>3523</v>
      </c>
      <c r="E62" s="371" t="s">
        <v>3523</v>
      </c>
      <c r="F62" s="371" t="s">
        <v>3523</v>
      </c>
      <c r="G62" s="371"/>
      <c r="H62" s="371" t="s">
        <v>3523</v>
      </c>
      <c r="I62" s="371" t="s">
        <v>3523</v>
      </c>
      <c r="J62" s="371" t="s">
        <v>3523</v>
      </c>
      <c r="K62" s="371" t="s">
        <v>3523</v>
      </c>
      <c r="L62" s="371" t="s">
        <v>3523</v>
      </c>
      <c r="M62" s="371" t="s">
        <v>3523</v>
      </c>
      <c r="N62" s="371" t="s">
        <v>3523</v>
      </c>
      <c r="O62" s="371" t="s">
        <v>3523</v>
      </c>
      <c r="P62" s="371" t="s">
        <v>3523</v>
      </c>
      <c r="Q62" s="371" t="s">
        <v>3523</v>
      </c>
      <c r="R62" s="371" t="s">
        <v>3523</v>
      </c>
      <c r="S62" s="371" t="s">
        <v>3523</v>
      </c>
      <c r="T62" s="371" t="s">
        <v>3523</v>
      </c>
      <c r="U62" s="371" t="s">
        <v>3523</v>
      </c>
      <c r="V62" s="371" t="s">
        <v>3523</v>
      </c>
      <c r="W62" s="371"/>
      <c r="X62" s="371" t="s">
        <v>86</v>
      </c>
      <c r="Y62" s="371" t="s">
        <v>3523</v>
      </c>
      <c r="Z62" s="371"/>
      <c r="AA62" s="371" t="s">
        <v>3523</v>
      </c>
      <c r="AB62" s="371" t="s">
        <v>3523</v>
      </c>
      <c r="AC62" s="371" t="s">
        <v>3523</v>
      </c>
      <c r="AD62" s="371" t="s">
        <v>3523</v>
      </c>
      <c r="AE62" s="371" t="s">
        <v>3523</v>
      </c>
      <c r="AF62" s="1534"/>
      <c r="AG62" s="371"/>
      <c r="AH62" s="371"/>
      <c r="AI62" s="371"/>
      <c r="AJ62" s="6"/>
      <c r="AK62" s="6"/>
    </row>
    <row r="63" spans="1:37" ht="13.2">
      <c r="A63" s="76">
        <v>7718</v>
      </c>
      <c r="B63" s="525" t="s">
        <v>92</v>
      </c>
      <c r="C63" s="525" t="s">
        <v>92</v>
      </c>
      <c r="D63" s="525" t="s">
        <v>98</v>
      </c>
      <c r="E63" s="525"/>
      <c r="F63" s="525" t="s">
        <v>44</v>
      </c>
      <c r="G63" s="525"/>
      <c r="H63" s="525"/>
      <c r="I63" s="525" t="s">
        <v>1706</v>
      </c>
      <c r="J63" s="525"/>
      <c r="K63" s="525"/>
      <c r="L63" s="525" t="s">
        <v>94</v>
      </c>
      <c r="M63" s="525" t="s">
        <v>98</v>
      </c>
      <c r="N63" s="525" t="s">
        <v>92</v>
      </c>
      <c r="O63" s="525" t="s">
        <v>92</v>
      </c>
      <c r="P63" s="525" t="s">
        <v>92</v>
      </c>
      <c r="Q63" s="525" t="s">
        <v>84</v>
      </c>
      <c r="R63" s="82"/>
      <c r="S63" s="82"/>
      <c r="T63" s="82" t="s">
        <v>1798</v>
      </c>
      <c r="U63" s="82" t="s">
        <v>92</v>
      </c>
      <c r="V63" s="737" t="s">
        <v>5574</v>
      </c>
      <c r="W63" s="208" t="s">
        <v>34</v>
      </c>
      <c r="X63" s="208" t="s">
        <v>85</v>
      </c>
      <c r="Y63" s="208" t="s">
        <v>85</v>
      </c>
      <c r="Z63" s="208" t="s">
        <v>85</v>
      </c>
      <c r="AA63" s="208" t="s">
        <v>85</v>
      </c>
      <c r="AB63" s="208" t="s">
        <v>85</v>
      </c>
      <c r="AC63" s="208" t="s">
        <v>85</v>
      </c>
      <c r="AD63" s="208" t="s">
        <v>85</v>
      </c>
      <c r="AE63" s="208" t="s">
        <v>85</v>
      </c>
      <c r="AF63" s="1531"/>
      <c r="AG63" s="525"/>
      <c r="AH63" s="525"/>
      <c r="AI63" s="525"/>
      <c r="AJ63" s="6"/>
      <c r="AK63" s="6"/>
    </row>
    <row r="64" spans="1:37" ht="13.2">
      <c r="A64" s="76">
        <v>7719</v>
      </c>
      <c r="B64" s="1537"/>
      <c r="C64" s="1537"/>
      <c r="D64" s="1537"/>
      <c r="E64" s="1537"/>
      <c r="F64" s="1537"/>
      <c r="G64" s="1537"/>
      <c r="H64" s="1537"/>
      <c r="I64" s="1537"/>
      <c r="J64" s="1537"/>
      <c r="K64" s="1537"/>
      <c r="L64" s="1537"/>
      <c r="M64" s="1537"/>
      <c r="N64" s="1537"/>
      <c r="O64" s="1537"/>
      <c r="P64" s="525"/>
      <c r="Q64" s="525"/>
      <c r="R64" s="82"/>
      <c r="S64" s="526"/>
      <c r="T64" s="526"/>
      <c r="U64" s="526" t="s">
        <v>98</v>
      </c>
      <c r="V64" s="525" t="s">
        <v>45</v>
      </c>
      <c r="W64" s="525" t="s">
        <v>45</v>
      </c>
      <c r="X64" s="525" t="s">
        <v>45</v>
      </c>
      <c r="Y64" s="525" t="s">
        <v>45</v>
      </c>
      <c r="Z64" s="525" t="s">
        <v>45</v>
      </c>
      <c r="AA64" s="525" t="s">
        <v>98</v>
      </c>
      <c r="AB64" s="525" t="s">
        <v>45</v>
      </c>
      <c r="AC64" s="525" t="s">
        <v>45</v>
      </c>
      <c r="AD64" s="525" t="s">
        <v>45</v>
      </c>
      <c r="AE64" s="525" t="s">
        <v>45</v>
      </c>
      <c r="AF64" s="1531"/>
      <c r="AG64" s="525"/>
      <c r="AH64" s="653"/>
      <c r="AI64" s="653"/>
      <c r="AJ64" s="6"/>
      <c r="AK64" s="6"/>
    </row>
    <row r="65" spans="1:37" ht="13.2">
      <c r="A65" s="60">
        <v>7777</v>
      </c>
      <c r="B65" s="525"/>
      <c r="C65" s="525"/>
      <c r="D65" s="525"/>
      <c r="E65" s="525"/>
      <c r="F65" s="525"/>
      <c r="G65" s="525"/>
      <c r="H65" s="525"/>
      <c r="I65" s="525"/>
      <c r="J65" s="525"/>
      <c r="K65" s="525"/>
      <c r="L65" s="525"/>
      <c r="M65" s="371" t="s">
        <v>5575</v>
      </c>
      <c r="N65" s="525"/>
      <c r="O65" s="526" t="s">
        <v>60</v>
      </c>
      <c r="P65" s="526" t="s">
        <v>60</v>
      </c>
      <c r="Q65" s="82"/>
      <c r="R65" s="919" t="s">
        <v>5576</v>
      </c>
      <c r="S65" s="919" t="s">
        <v>5576</v>
      </c>
      <c r="T65" s="919" t="s">
        <v>5576</v>
      </c>
      <c r="U65" s="919" t="s">
        <v>5576</v>
      </c>
      <c r="V65" s="1523" t="s">
        <v>2699</v>
      </c>
      <c r="W65" s="648" t="s">
        <v>5533</v>
      </c>
      <c r="X65" s="648" t="s">
        <v>5533</v>
      </c>
      <c r="Y65" s="648" t="s">
        <v>5533</v>
      </c>
      <c r="Z65" s="1537" t="s">
        <v>4823</v>
      </c>
      <c r="AA65" s="1537" t="s">
        <v>4823</v>
      </c>
      <c r="AB65" s="1537" t="s">
        <v>4823</v>
      </c>
      <c r="AC65" s="1537" t="s">
        <v>4823</v>
      </c>
      <c r="AD65" s="1537" t="s">
        <v>4823</v>
      </c>
      <c r="AE65" s="1537" t="s">
        <v>4823</v>
      </c>
      <c r="AF65" s="1538"/>
      <c r="AG65" s="1537" t="s">
        <v>4823</v>
      </c>
      <c r="AH65" s="1537" t="s">
        <v>4823</v>
      </c>
      <c r="AI65" s="1537" t="s">
        <v>4823</v>
      </c>
      <c r="AJ65" s="6"/>
      <c r="AK65" s="6"/>
    </row>
    <row r="66" spans="1:37" ht="13.2">
      <c r="A66" s="75">
        <v>7721</v>
      </c>
      <c r="B66" s="525"/>
      <c r="C66" s="525"/>
      <c r="D66" s="525"/>
      <c r="E66" s="525"/>
      <c r="F66" s="525"/>
      <c r="G66" s="525"/>
      <c r="H66" s="525"/>
      <c r="I66" s="525"/>
      <c r="J66" s="525"/>
      <c r="K66" s="525"/>
      <c r="L66" s="525"/>
      <c r="M66" s="531"/>
      <c r="N66" s="531"/>
      <c r="O66" s="531"/>
      <c r="P66" s="531"/>
      <c r="Q66" s="530"/>
      <c r="R66" s="530"/>
      <c r="S66" s="530"/>
      <c r="T66" s="530"/>
      <c r="U66" s="530"/>
      <c r="V66" s="530"/>
      <c r="W66" s="525"/>
      <c r="X66" s="525"/>
      <c r="Y66" s="525"/>
      <c r="Z66" s="1539" t="s">
        <v>5535</v>
      </c>
      <c r="AA66" s="1539" t="s">
        <v>5535</v>
      </c>
      <c r="AB66" s="1539" t="s">
        <v>5535</v>
      </c>
      <c r="AC66" s="1539" t="s">
        <v>5535</v>
      </c>
      <c r="AD66" s="1539" t="s">
        <v>5535</v>
      </c>
      <c r="AE66" s="1539" t="s">
        <v>5535</v>
      </c>
      <c r="AF66" s="1540"/>
      <c r="AG66" s="1539" t="s">
        <v>5535</v>
      </c>
      <c r="AH66" s="1539" t="s">
        <v>5535</v>
      </c>
      <c r="AI66" s="653"/>
      <c r="AJ66" s="6"/>
      <c r="AK66" s="6"/>
    </row>
    <row r="67" spans="1:37" ht="13.2">
      <c r="A67" s="60">
        <v>7722</v>
      </c>
      <c r="B67" s="371"/>
      <c r="C67" s="371"/>
      <c r="D67" s="371" t="s">
        <v>5577</v>
      </c>
      <c r="E67" s="371" t="s">
        <v>5578</v>
      </c>
      <c r="F67" s="371"/>
      <c r="G67" s="686" t="s">
        <v>5579</v>
      </c>
      <c r="H67" s="371"/>
      <c r="I67" s="371"/>
      <c r="J67" s="371"/>
      <c r="K67" s="371" t="s">
        <v>108</v>
      </c>
      <c r="L67" s="371"/>
      <c r="M67" s="390" t="s">
        <v>105</v>
      </c>
      <c r="N67" s="390" t="s">
        <v>105</v>
      </c>
      <c r="O67" s="390"/>
      <c r="P67" s="390"/>
      <c r="Q67" s="161"/>
      <c r="R67" s="1541" t="s">
        <v>5580</v>
      </c>
      <c r="S67" s="371"/>
      <c r="T67" s="526"/>
      <c r="U67" s="82"/>
      <c r="V67" s="82"/>
      <c r="W67" s="82" t="s">
        <v>1906</v>
      </c>
      <c r="X67" s="82" t="s">
        <v>5538</v>
      </c>
      <c r="Y67" s="82" t="s">
        <v>49</v>
      </c>
      <c r="Z67" s="1539" t="s">
        <v>5535</v>
      </c>
      <c r="AA67" s="1539" t="s">
        <v>5535</v>
      </c>
      <c r="AB67" s="1539" t="s">
        <v>5535</v>
      </c>
      <c r="AC67" s="1539" t="s">
        <v>5535</v>
      </c>
      <c r="AD67" s="1539" t="s">
        <v>5535</v>
      </c>
      <c r="AE67" s="1539" t="s">
        <v>5535</v>
      </c>
      <c r="AF67" s="1540"/>
      <c r="AG67" s="1539" t="s">
        <v>5535</v>
      </c>
      <c r="AH67" s="1539" t="s">
        <v>5535</v>
      </c>
      <c r="AI67" s="371"/>
      <c r="AJ67" s="6"/>
      <c r="AK67" s="6"/>
    </row>
    <row r="68" spans="1:37" ht="13.2">
      <c r="A68" s="77">
        <v>7723</v>
      </c>
      <c r="B68" s="526" t="s">
        <v>2910</v>
      </c>
      <c r="C68" s="526" t="s">
        <v>2910</v>
      </c>
      <c r="D68" s="526" t="s">
        <v>5568</v>
      </c>
      <c r="E68" s="526" t="s">
        <v>2910</v>
      </c>
      <c r="F68" s="526" t="s">
        <v>86</v>
      </c>
      <c r="G68" s="1542" t="s">
        <v>5581</v>
      </c>
      <c r="H68" s="526" t="s">
        <v>2910</v>
      </c>
      <c r="I68" s="526" t="s">
        <v>1538</v>
      </c>
      <c r="J68" s="1543" t="s">
        <v>4823</v>
      </c>
      <c r="K68" s="1543" t="s">
        <v>4823</v>
      </c>
      <c r="L68" s="1543" t="s">
        <v>4823</v>
      </c>
      <c r="M68" s="1543" t="s">
        <v>4823</v>
      </c>
      <c r="N68" s="1543" t="s">
        <v>4823</v>
      </c>
      <c r="O68" s="1543" t="s">
        <v>4823</v>
      </c>
      <c r="P68" s="1543" t="s">
        <v>4823</v>
      </c>
      <c r="Q68" s="1543" t="s">
        <v>4823</v>
      </c>
      <c r="R68" s="1543" t="s">
        <v>4823</v>
      </c>
      <c r="S68" s="1543" t="s">
        <v>4823</v>
      </c>
      <c r="T68" s="1543" t="s">
        <v>4823</v>
      </c>
      <c r="U68" s="1543" t="s">
        <v>4823</v>
      </c>
      <c r="V68" s="1543" t="s">
        <v>4823</v>
      </c>
      <c r="W68" s="1543" t="s">
        <v>4823</v>
      </c>
      <c r="X68" s="1543" t="s">
        <v>4823</v>
      </c>
      <c r="Y68" s="1543" t="s">
        <v>4823</v>
      </c>
      <c r="Z68" s="1539" t="s">
        <v>5535</v>
      </c>
      <c r="AA68" s="1539" t="s">
        <v>5535</v>
      </c>
      <c r="AB68" s="1539" t="s">
        <v>5535</v>
      </c>
      <c r="AC68" s="1539" t="s">
        <v>5535</v>
      </c>
      <c r="AD68" s="1539" t="s">
        <v>5535</v>
      </c>
      <c r="AE68" s="1539" t="s">
        <v>5535</v>
      </c>
      <c r="AF68" s="1540"/>
      <c r="AG68" s="1539" t="s">
        <v>5535</v>
      </c>
      <c r="AH68" s="1539" t="s">
        <v>5535</v>
      </c>
      <c r="AI68" s="526"/>
      <c r="AJ68" s="6"/>
      <c r="AK68" s="6"/>
    </row>
    <row r="69" spans="1:37" ht="13.2">
      <c r="A69" s="60">
        <v>7725</v>
      </c>
      <c r="B69" s="526" t="s">
        <v>242</v>
      </c>
      <c r="C69" s="82" t="s">
        <v>5582</v>
      </c>
      <c r="D69" s="82" t="s">
        <v>5582</v>
      </c>
      <c r="E69" s="82"/>
      <c r="F69" s="784"/>
      <c r="G69" s="718" t="s">
        <v>5583</v>
      </c>
      <c r="H69" s="82" t="s">
        <v>108</v>
      </c>
      <c r="I69" s="251" t="s">
        <v>3358</v>
      </c>
      <c r="J69" s="251" t="s">
        <v>3358</v>
      </c>
      <c r="K69" s="251" t="s">
        <v>3358</v>
      </c>
      <c r="L69" s="251" t="s">
        <v>3358</v>
      </c>
      <c r="M69" s="288" t="s">
        <v>5584</v>
      </c>
      <c r="N69" s="526"/>
      <c r="O69" s="208" t="s">
        <v>92</v>
      </c>
      <c r="P69" s="526"/>
      <c r="Q69" s="251" t="s">
        <v>5536</v>
      </c>
      <c r="R69" s="251" t="s">
        <v>5536</v>
      </c>
      <c r="S69" s="251" t="s">
        <v>5536</v>
      </c>
      <c r="T69" s="251" t="s">
        <v>5536</v>
      </c>
      <c r="U69" s="251" t="s">
        <v>5536</v>
      </c>
      <c r="V69" s="251" t="s">
        <v>5536</v>
      </c>
      <c r="W69" s="251" t="s">
        <v>5536</v>
      </c>
      <c r="X69" s="251" t="s">
        <v>5536</v>
      </c>
      <c r="Y69" s="251" t="s">
        <v>5536</v>
      </c>
      <c r="Z69" s="737" t="s">
        <v>5585</v>
      </c>
      <c r="AA69" s="737" t="s">
        <v>53</v>
      </c>
      <c r="AB69" s="737" t="s">
        <v>53</v>
      </c>
      <c r="AC69" s="737" t="s">
        <v>53</v>
      </c>
      <c r="AD69" s="737" t="s">
        <v>53</v>
      </c>
      <c r="AE69" s="737" t="s">
        <v>53</v>
      </c>
      <c r="AF69" s="1544"/>
      <c r="AG69" s="737" t="s">
        <v>53</v>
      </c>
      <c r="AH69" s="737" t="s">
        <v>53</v>
      </c>
      <c r="AI69" s="526"/>
      <c r="AJ69" s="6"/>
      <c r="AK69" s="6"/>
    </row>
    <row r="70" spans="1:37" ht="13.2">
      <c r="A70" s="60">
        <v>7726</v>
      </c>
      <c r="B70" s="526"/>
      <c r="C70" s="526"/>
      <c r="D70" s="526" t="s">
        <v>242</v>
      </c>
      <c r="E70" s="526" t="s">
        <v>3093</v>
      </c>
      <c r="F70" s="526"/>
      <c r="G70" s="550" t="s">
        <v>5532</v>
      </c>
      <c r="H70" s="550" t="s">
        <v>5532</v>
      </c>
      <c r="I70" s="550" t="s">
        <v>5532</v>
      </c>
      <c r="J70" s="550" t="s">
        <v>5532</v>
      </c>
      <c r="K70" s="526" t="s">
        <v>94</v>
      </c>
      <c r="L70" s="550" t="s">
        <v>5586</v>
      </c>
      <c r="M70" s="550" t="s">
        <v>5586</v>
      </c>
      <c r="N70" s="550" t="s">
        <v>5586</v>
      </c>
      <c r="O70" s="550" t="s">
        <v>5586</v>
      </c>
      <c r="P70" s="550" t="s">
        <v>5586</v>
      </c>
      <c r="Q70" s="526"/>
      <c r="R70" s="526"/>
      <c r="S70" s="526"/>
      <c r="T70" s="82"/>
      <c r="U70" s="82"/>
      <c r="V70" s="82"/>
      <c r="W70" s="82"/>
      <c r="X70" s="12"/>
      <c r="Y70" s="345"/>
      <c r="Z70" s="526" t="s">
        <v>1910</v>
      </c>
      <c r="AA70" s="526" t="s">
        <v>1910</v>
      </c>
      <c r="AB70" s="526" t="s">
        <v>1910</v>
      </c>
      <c r="AC70" s="526" t="s">
        <v>1910</v>
      </c>
      <c r="AD70" s="526" t="s">
        <v>1910</v>
      </c>
      <c r="AE70" s="526" t="s">
        <v>1910</v>
      </c>
      <c r="AF70" s="1533"/>
      <c r="AG70" s="526" t="s">
        <v>1910</v>
      </c>
      <c r="AH70" s="526" t="s">
        <v>1910</v>
      </c>
      <c r="AI70" s="526" t="s">
        <v>1910</v>
      </c>
      <c r="AJ70" s="6"/>
      <c r="AK70" s="6"/>
    </row>
    <row r="71" spans="1:37" ht="13.2">
      <c r="A71" s="75">
        <v>7727</v>
      </c>
      <c r="B71" s="526"/>
      <c r="C71" s="526"/>
      <c r="D71" s="526"/>
      <c r="E71" s="526"/>
      <c r="F71" s="526"/>
      <c r="G71" s="915" t="s">
        <v>5587</v>
      </c>
      <c r="H71" s="526"/>
      <c r="I71" s="526" t="s">
        <v>2910</v>
      </c>
      <c r="J71" s="526" t="s">
        <v>2910</v>
      </c>
      <c r="K71" s="526" t="s">
        <v>2910</v>
      </c>
      <c r="L71" s="526" t="s">
        <v>2910</v>
      </c>
      <c r="M71" s="526"/>
      <c r="N71" s="526"/>
      <c r="O71" s="526" t="s">
        <v>2910</v>
      </c>
      <c r="P71" s="526" t="s">
        <v>2910</v>
      </c>
      <c r="Q71" s="526" t="s">
        <v>2910</v>
      </c>
      <c r="R71" s="526" t="s">
        <v>2910</v>
      </c>
      <c r="S71" s="526" t="s">
        <v>2910</v>
      </c>
      <c r="T71" s="526"/>
      <c r="U71" s="82"/>
      <c r="V71" s="82" t="s">
        <v>2910</v>
      </c>
      <c r="W71" s="82" t="s">
        <v>2910</v>
      </c>
      <c r="X71" s="82"/>
      <c r="Y71" s="82" t="s">
        <v>2910</v>
      </c>
      <c r="Z71" s="1539" t="s">
        <v>5535</v>
      </c>
      <c r="AA71" s="1539" t="s">
        <v>5535</v>
      </c>
      <c r="AB71" s="1539" t="s">
        <v>5535</v>
      </c>
      <c r="AC71" s="1539" t="s">
        <v>5535</v>
      </c>
      <c r="AD71" s="1539" t="s">
        <v>5535</v>
      </c>
      <c r="AE71" s="1539" t="s">
        <v>5535</v>
      </c>
      <c r="AF71" s="1540"/>
      <c r="AG71" s="1539" t="s">
        <v>5535</v>
      </c>
      <c r="AH71" s="1539" t="s">
        <v>5535</v>
      </c>
      <c r="AI71" s="526"/>
      <c r="AJ71" s="6"/>
      <c r="AK71" s="6"/>
    </row>
    <row r="72" spans="1:37" ht="13.2">
      <c r="A72" s="75">
        <v>7728</v>
      </c>
      <c r="B72" s="1543"/>
      <c r="C72" s="1543"/>
      <c r="D72" s="1543"/>
      <c r="E72" s="1543"/>
      <c r="F72" s="1543"/>
      <c r="G72" s="1543"/>
      <c r="H72" s="1543"/>
      <c r="I72" s="1543"/>
      <c r="J72" s="1543"/>
      <c r="K72" s="1543"/>
      <c r="L72" s="1543"/>
      <c r="M72" s="1543"/>
      <c r="N72" s="1543"/>
      <c r="O72" s="1543"/>
      <c r="P72" s="526"/>
      <c r="Q72" s="526"/>
      <c r="R72" s="526"/>
      <c r="S72" s="526"/>
      <c r="T72" s="526"/>
      <c r="U72" s="526"/>
      <c r="V72" s="526"/>
      <c r="W72" s="526"/>
      <c r="X72" s="526"/>
      <c r="Y72" s="526"/>
      <c r="Z72" s="526"/>
      <c r="AA72" s="334"/>
      <c r="AB72" s="526"/>
      <c r="AC72" s="526"/>
      <c r="AD72" s="526"/>
      <c r="AE72" s="526"/>
      <c r="AF72" s="1533"/>
      <c r="AG72" s="526"/>
      <c r="AH72" s="526"/>
      <c r="AI72" s="526"/>
      <c r="AJ72" s="6"/>
      <c r="AK72" s="6"/>
    </row>
    <row r="73" spans="1:37" ht="13.2">
      <c r="A73" s="75">
        <v>7729</v>
      </c>
      <c r="B73" s="1543"/>
      <c r="C73" s="1543"/>
      <c r="D73" s="1543"/>
      <c r="E73" s="1543"/>
      <c r="F73" s="1543"/>
      <c r="G73" s="1543"/>
      <c r="H73" s="1543"/>
      <c r="I73" s="1543"/>
      <c r="J73" s="1543"/>
      <c r="K73" s="1543"/>
      <c r="L73" s="1543"/>
      <c r="M73" s="1543"/>
      <c r="N73" s="1543"/>
      <c r="O73" s="1543"/>
      <c r="P73" s="526"/>
      <c r="Q73" s="526"/>
      <c r="R73" s="526"/>
      <c r="S73" s="526"/>
      <c r="T73" s="526"/>
      <c r="U73" s="526"/>
      <c r="V73" s="526"/>
      <c r="W73" s="526"/>
      <c r="X73" s="526"/>
      <c r="Y73" s="526"/>
      <c r="Z73" s="1545" t="s">
        <v>2986</v>
      </c>
      <c r="AA73" s="1545" t="s">
        <v>2986</v>
      </c>
      <c r="AB73" s="526"/>
      <c r="AC73" s="1545" t="s">
        <v>2986</v>
      </c>
      <c r="AD73" s="526" t="s">
        <v>242</v>
      </c>
      <c r="AE73" s="82"/>
      <c r="AF73" s="1533"/>
      <c r="AG73" s="526"/>
      <c r="AH73" s="526"/>
      <c r="AI73" s="526"/>
      <c r="AJ73" s="6"/>
      <c r="AK73" s="6"/>
    </row>
    <row r="74" spans="1:37" ht="13.2">
      <c r="A74" s="60">
        <v>7731</v>
      </c>
      <c r="B74" s="526" t="s">
        <v>2910</v>
      </c>
      <c r="C74" s="526" t="s">
        <v>2910</v>
      </c>
      <c r="D74" s="526" t="s">
        <v>5547</v>
      </c>
      <c r="E74" s="526" t="s">
        <v>2910</v>
      </c>
      <c r="F74" s="526" t="s">
        <v>1906</v>
      </c>
      <c r="G74" s="691" t="s">
        <v>5588</v>
      </c>
      <c r="H74" s="526" t="s">
        <v>2910</v>
      </c>
      <c r="I74" s="526" t="s">
        <v>2910</v>
      </c>
      <c r="J74" s="526" t="s">
        <v>2910</v>
      </c>
      <c r="K74" s="526" t="s">
        <v>2910</v>
      </c>
      <c r="L74" s="526" t="s">
        <v>2910</v>
      </c>
      <c r="M74" s="288" t="s">
        <v>5589</v>
      </c>
      <c r="N74" s="526"/>
      <c r="O74" s="526" t="s">
        <v>2910</v>
      </c>
      <c r="P74" s="526" t="s">
        <v>2910</v>
      </c>
      <c r="Q74" s="526" t="s">
        <v>2910</v>
      </c>
      <c r="R74" s="526" t="s">
        <v>2910</v>
      </c>
      <c r="S74" s="526" t="s">
        <v>2910</v>
      </c>
      <c r="T74" s="526"/>
      <c r="U74" s="82"/>
      <c r="V74" s="526" t="s">
        <v>2910</v>
      </c>
      <c r="W74" s="526" t="s">
        <v>2910</v>
      </c>
      <c r="X74" s="82" t="s">
        <v>5538</v>
      </c>
      <c r="Y74" s="526" t="s">
        <v>2910</v>
      </c>
      <c r="Z74" s="526" t="s">
        <v>2910</v>
      </c>
      <c r="AA74" s="526" t="s">
        <v>94</v>
      </c>
      <c r="AB74" s="526"/>
      <c r="AC74" s="526" t="s">
        <v>2910</v>
      </c>
      <c r="AD74" s="526" t="s">
        <v>2910</v>
      </c>
      <c r="AE74" s="526" t="s">
        <v>2910</v>
      </c>
      <c r="AF74" s="1533"/>
      <c r="AG74" s="526"/>
      <c r="AH74" s="526"/>
      <c r="AI74" s="526"/>
      <c r="AJ74" s="6"/>
      <c r="AK74" s="6"/>
    </row>
    <row r="75" spans="1:37" ht="13.2">
      <c r="A75" s="78">
        <v>7732</v>
      </c>
      <c r="B75" s="526"/>
      <c r="C75" s="526"/>
      <c r="D75" s="526" t="s">
        <v>5590</v>
      </c>
      <c r="E75" s="526" t="s">
        <v>5590</v>
      </c>
      <c r="F75" s="526" t="s">
        <v>5590</v>
      </c>
      <c r="G75" s="526"/>
      <c r="H75" s="526"/>
      <c r="I75" s="526"/>
      <c r="J75" s="526"/>
      <c r="K75" s="526"/>
      <c r="L75" s="526"/>
      <c r="M75" s="526"/>
      <c r="N75" s="526"/>
      <c r="O75" s="526"/>
      <c r="P75" s="526"/>
      <c r="Q75" s="526"/>
      <c r="R75" s="526"/>
      <c r="S75" s="526"/>
      <c r="T75" s="526"/>
      <c r="U75" s="139"/>
      <c r="V75" s="139"/>
      <c r="W75" s="139"/>
      <c r="X75" s="139"/>
      <c r="Y75" s="139"/>
      <c r="Z75" s="526" t="s">
        <v>1910</v>
      </c>
      <c r="AA75" s="526" t="s">
        <v>1910</v>
      </c>
      <c r="AB75" s="526" t="s">
        <v>1910</v>
      </c>
      <c r="AC75" s="526" t="s">
        <v>1910</v>
      </c>
      <c r="AD75" s="526" t="s">
        <v>1910</v>
      </c>
      <c r="AE75" s="526" t="s">
        <v>1910</v>
      </c>
      <c r="AF75" s="1533"/>
      <c r="AG75" s="526" t="s">
        <v>1910</v>
      </c>
      <c r="AH75" s="526" t="s">
        <v>1910</v>
      </c>
      <c r="AI75" s="526" t="s">
        <v>1910</v>
      </c>
      <c r="AJ75" s="6"/>
      <c r="AK75" s="6"/>
    </row>
    <row r="76" spans="1:37" ht="13.2">
      <c r="A76" s="79">
        <v>7752</v>
      </c>
      <c r="B76" s="371" t="s">
        <v>2910</v>
      </c>
      <c r="C76" s="371" t="s">
        <v>2910</v>
      </c>
      <c r="D76" s="371" t="s">
        <v>5591</v>
      </c>
      <c r="E76" s="371" t="s">
        <v>2910</v>
      </c>
      <c r="F76" s="371" t="s">
        <v>1906</v>
      </c>
      <c r="G76" s="208"/>
      <c r="H76" s="371" t="s">
        <v>2910</v>
      </c>
      <c r="I76" s="371" t="s">
        <v>2910</v>
      </c>
      <c r="J76" s="371" t="s">
        <v>2910</v>
      </c>
      <c r="K76" s="371" t="s">
        <v>2910</v>
      </c>
      <c r="L76" s="371" t="s">
        <v>2910</v>
      </c>
      <c r="M76" s="371"/>
      <c r="N76" s="371"/>
      <c r="O76" s="371" t="s">
        <v>2910</v>
      </c>
      <c r="P76" s="371" t="s">
        <v>2910</v>
      </c>
      <c r="Q76" s="371" t="s">
        <v>2910</v>
      </c>
      <c r="R76" s="371" t="s">
        <v>2910</v>
      </c>
      <c r="S76" s="371" t="s">
        <v>2910</v>
      </c>
      <c r="T76" s="371" t="s">
        <v>5592</v>
      </c>
      <c r="U76" s="371"/>
      <c r="V76" s="371" t="s">
        <v>2910</v>
      </c>
      <c r="W76" s="371" t="s">
        <v>2910</v>
      </c>
      <c r="X76" s="371" t="s">
        <v>570</v>
      </c>
      <c r="Y76" s="371" t="s">
        <v>2910</v>
      </c>
      <c r="Z76" s="371" t="s">
        <v>2910</v>
      </c>
      <c r="AA76" s="371" t="s">
        <v>373</v>
      </c>
      <c r="AB76" s="371" t="s">
        <v>373</v>
      </c>
      <c r="AC76" s="371" t="s">
        <v>2910</v>
      </c>
      <c r="AD76" s="371" t="s">
        <v>2910</v>
      </c>
      <c r="AE76" s="371" t="s">
        <v>2910</v>
      </c>
      <c r="AF76" s="1534"/>
      <c r="AG76" s="371"/>
      <c r="AH76" s="371"/>
      <c r="AI76" s="371"/>
      <c r="AJ76" s="6"/>
      <c r="AK76" s="6"/>
    </row>
    <row r="77" spans="1:37" ht="13.2">
      <c r="A77" s="63">
        <v>7751</v>
      </c>
      <c r="B77" s="6"/>
      <c r="C77" s="6"/>
      <c r="D77" s="6"/>
      <c r="E77" s="6"/>
      <c r="F77" s="139"/>
      <c r="G77" s="139"/>
      <c r="H77" s="139"/>
      <c r="I77" s="139"/>
      <c r="J77" s="139"/>
      <c r="K77" s="139"/>
      <c r="L77" s="139"/>
      <c r="M77" s="139"/>
      <c r="N77" s="6"/>
      <c r="O77" s="6" t="s">
        <v>5593</v>
      </c>
      <c r="P77" s="526" t="s">
        <v>1910</v>
      </c>
      <c r="Q77" s="526" t="s">
        <v>1910</v>
      </c>
      <c r="R77" s="526" t="s">
        <v>1910</v>
      </c>
      <c r="S77" s="526" t="s">
        <v>1910</v>
      </c>
      <c r="T77" s="526" t="s">
        <v>1910</v>
      </c>
      <c r="U77" s="526" t="s">
        <v>1910</v>
      </c>
      <c r="V77" s="526" t="s">
        <v>1910</v>
      </c>
      <c r="W77" s="526" t="s">
        <v>1910</v>
      </c>
      <c r="X77" s="526" t="s">
        <v>1910</v>
      </c>
      <c r="Y77" s="526" t="s">
        <v>1910</v>
      </c>
      <c r="Z77" s="1539" t="s">
        <v>5535</v>
      </c>
      <c r="AA77" s="1539" t="s">
        <v>5535</v>
      </c>
      <c r="AB77" s="1539" t="s">
        <v>5535</v>
      </c>
      <c r="AC77" s="1539" t="s">
        <v>5535</v>
      </c>
      <c r="AD77" s="1539" t="s">
        <v>5535</v>
      </c>
      <c r="AE77" s="1539" t="s">
        <v>5535</v>
      </c>
      <c r="AF77" s="1540"/>
      <c r="AG77" s="1539" t="s">
        <v>5535</v>
      </c>
      <c r="AH77" s="1539" t="s">
        <v>5535</v>
      </c>
      <c r="AI77" s="6"/>
      <c r="AJ77" s="6"/>
      <c r="AK77" s="6"/>
    </row>
    <row r="78" spans="1:37" ht="13.2">
      <c r="A78" s="63">
        <v>7753</v>
      </c>
      <c r="B78" s="6"/>
      <c r="C78" s="6"/>
      <c r="D78" s="6"/>
      <c r="E78" s="6"/>
      <c r="F78" s="163" t="s">
        <v>1238</v>
      </c>
      <c r="G78" s="163" t="s">
        <v>1238</v>
      </c>
      <c r="H78" s="163" t="s">
        <v>1238</v>
      </c>
      <c r="I78" s="163" t="s">
        <v>1238</v>
      </c>
      <c r="J78" s="163" t="s">
        <v>1238</v>
      </c>
      <c r="K78" s="163" t="s">
        <v>1238</v>
      </c>
      <c r="L78" s="6"/>
      <c r="M78" s="6" t="s">
        <v>92</v>
      </c>
      <c r="N78" s="6"/>
      <c r="O78" s="6"/>
      <c r="P78" s="526" t="s">
        <v>1910</v>
      </c>
      <c r="Q78" s="526" t="s">
        <v>1910</v>
      </c>
      <c r="R78" s="526" t="s">
        <v>1910</v>
      </c>
      <c r="S78" s="526" t="s">
        <v>1910</v>
      </c>
      <c r="T78" s="526" t="s">
        <v>1910</v>
      </c>
      <c r="U78" s="526" t="s">
        <v>1910</v>
      </c>
      <c r="V78" s="526" t="s">
        <v>1910</v>
      </c>
      <c r="W78" s="526" t="s">
        <v>1910</v>
      </c>
      <c r="X78" s="526" t="s">
        <v>1910</v>
      </c>
      <c r="Y78" s="526" t="s">
        <v>1910</v>
      </c>
      <c r="Z78" s="1539" t="s">
        <v>5535</v>
      </c>
      <c r="AA78" s="1539" t="s">
        <v>5535</v>
      </c>
      <c r="AB78" s="1539" t="s">
        <v>5535</v>
      </c>
      <c r="AC78" s="1539" t="s">
        <v>5535</v>
      </c>
      <c r="AD78" s="1539" t="s">
        <v>5535</v>
      </c>
      <c r="AE78" s="1539" t="s">
        <v>5535</v>
      </c>
      <c r="AF78" s="1540"/>
      <c r="AG78" s="1539" t="s">
        <v>5535</v>
      </c>
      <c r="AH78" s="1539" t="s">
        <v>5535</v>
      </c>
      <c r="AI78" s="6"/>
      <c r="AJ78" s="6"/>
      <c r="AK78" s="6"/>
    </row>
    <row r="79" spans="1:37" ht="13.2">
      <c r="A79" s="26" t="s">
        <v>113</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435"/>
      <c r="AG79" s="16"/>
      <c r="AH79" s="16"/>
      <c r="AI79" s="16"/>
      <c r="AJ79" s="16"/>
      <c r="AK79" s="16"/>
    </row>
    <row r="80" spans="1:37" ht="13.2">
      <c r="A80" s="83" t="s">
        <v>114</v>
      </c>
      <c r="B80" s="84">
        <v>94228</v>
      </c>
      <c r="C80" s="84">
        <v>80218</v>
      </c>
      <c r="D80" s="84">
        <v>114023</v>
      </c>
      <c r="E80" s="84">
        <v>19715</v>
      </c>
      <c r="F80" s="84">
        <v>35793</v>
      </c>
      <c r="G80" s="84">
        <v>33921</v>
      </c>
      <c r="H80" s="84">
        <v>25387</v>
      </c>
      <c r="I80" s="84">
        <v>26829</v>
      </c>
      <c r="J80" s="84">
        <v>98039</v>
      </c>
      <c r="K80" s="84">
        <v>40970</v>
      </c>
      <c r="L80" s="84">
        <v>56687</v>
      </c>
      <c r="M80" s="84">
        <v>56392</v>
      </c>
      <c r="N80" s="84">
        <v>24531</v>
      </c>
      <c r="O80" s="84">
        <v>10566</v>
      </c>
      <c r="P80" s="84">
        <v>42522</v>
      </c>
      <c r="Q80" s="84">
        <v>85340</v>
      </c>
      <c r="R80" s="84">
        <v>45666</v>
      </c>
      <c r="S80" s="84">
        <v>90294</v>
      </c>
      <c r="T80" s="84">
        <v>147667</v>
      </c>
      <c r="U80" s="84">
        <v>15050</v>
      </c>
      <c r="V80" s="84">
        <v>56062</v>
      </c>
      <c r="W80" s="84">
        <v>10036</v>
      </c>
      <c r="X80" s="84">
        <v>36717</v>
      </c>
      <c r="Y80" s="84">
        <v>27127</v>
      </c>
      <c r="Z80" s="84">
        <v>49952</v>
      </c>
      <c r="AA80" s="84">
        <v>39558</v>
      </c>
      <c r="AB80" s="84">
        <v>45656</v>
      </c>
      <c r="AC80" s="84">
        <v>43558</v>
      </c>
      <c r="AD80" s="84">
        <v>39595</v>
      </c>
      <c r="AE80" s="84">
        <v>25021</v>
      </c>
      <c r="AF80" s="84">
        <f t="shared" ref="AF80:AF83" si="0">SUM(B80:AE80)</f>
        <v>1517120</v>
      </c>
      <c r="AG80" s="85"/>
      <c r="AH80" s="85"/>
      <c r="AI80" s="85"/>
      <c r="AJ80" s="86"/>
      <c r="AK80" s="86"/>
    </row>
    <row r="81" spans="1:37" ht="13.2">
      <c r="A81" s="87" t="s">
        <v>115</v>
      </c>
      <c r="B81" s="88">
        <v>96000</v>
      </c>
      <c r="C81" s="88">
        <v>105600</v>
      </c>
      <c r="D81" s="88">
        <v>108000</v>
      </c>
      <c r="E81" s="88">
        <v>105600</v>
      </c>
      <c r="F81" s="88">
        <v>139200</v>
      </c>
      <c r="G81" s="88">
        <v>108000</v>
      </c>
      <c r="H81" s="88">
        <v>96000</v>
      </c>
      <c r="I81" s="88">
        <v>96000</v>
      </c>
      <c r="J81" s="88">
        <v>96000</v>
      </c>
      <c r="K81" s="88">
        <v>96000</v>
      </c>
      <c r="L81" s="88">
        <v>105600</v>
      </c>
      <c r="M81" s="88">
        <v>139200</v>
      </c>
      <c r="N81" s="88">
        <v>108000</v>
      </c>
      <c r="O81" s="88">
        <v>96000</v>
      </c>
      <c r="P81" s="88">
        <v>96000</v>
      </c>
      <c r="Q81" s="88">
        <v>96000</v>
      </c>
      <c r="R81" s="88">
        <v>96000</v>
      </c>
      <c r="S81" s="88">
        <v>105600</v>
      </c>
      <c r="T81" s="88">
        <v>139200</v>
      </c>
      <c r="U81" s="88">
        <v>108000</v>
      </c>
      <c r="V81" s="88">
        <v>96000</v>
      </c>
      <c r="W81" s="88">
        <v>60000</v>
      </c>
      <c r="X81" s="88">
        <v>108000</v>
      </c>
      <c r="Y81" s="88">
        <v>96000</v>
      </c>
      <c r="Z81" s="88">
        <v>67200</v>
      </c>
      <c r="AA81" s="88">
        <v>139200</v>
      </c>
      <c r="AB81" s="88">
        <v>108000</v>
      </c>
      <c r="AC81" s="88">
        <v>96000</v>
      </c>
      <c r="AD81" s="88">
        <v>96000</v>
      </c>
      <c r="AE81" s="88">
        <v>96000</v>
      </c>
      <c r="AF81" s="84">
        <f t="shared" si="0"/>
        <v>3098400</v>
      </c>
      <c r="AG81" s="88"/>
      <c r="AH81" s="88"/>
      <c r="AI81" s="88"/>
      <c r="AJ81" s="88"/>
      <c r="AK81" s="88"/>
    </row>
    <row r="82" spans="1:37" ht="13.2">
      <c r="A82" s="87" t="s">
        <v>116</v>
      </c>
      <c r="B82" s="88">
        <v>91000</v>
      </c>
      <c r="C82" s="88">
        <v>91000</v>
      </c>
      <c r="D82" s="88">
        <v>30000</v>
      </c>
      <c r="E82" s="88">
        <v>91000</v>
      </c>
      <c r="F82" s="88">
        <v>30000</v>
      </c>
      <c r="G82" s="88">
        <v>30000</v>
      </c>
      <c r="H82" s="88">
        <v>91000</v>
      </c>
      <c r="I82" s="88">
        <v>91000</v>
      </c>
      <c r="J82" s="88">
        <v>91000</v>
      </c>
      <c r="K82" s="88">
        <v>91000</v>
      </c>
      <c r="L82" s="88">
        <v>91000</v>
      </c>
      <c r="M82" s="88">
        <v>30000</v>
      </c>
      <c r="N82" s="88">
        <v>30000</v>
      </c>
      <c r="O82" s="88">
        <v>91000</v>
      </c>
      <c r="P82" s="88">
        <v>91000</v>
      </c>
      <c r="Q82" s="88">
        <v>91000</v>
      </c>
      <c r="R82" s="88">
        <v>91000</v>
      </c>
      <c r="S82" s="88">
        <v>91000</v>
      </c>
      <c r="T82" s="88">
        <v>30000</v>
      </c>
      <c r="U82" s="88">
        <v>30000</v>
      </c>
      <c r="V82" s="88">
        <v>91000</v>
      </c>
      <c r="W82" s="88">
        <v>91000</v>
      </c>
      <c r="X82" s="88">
        <v>30000</v>
      </c>
      <c r="Y82" s="88">
        <v>91000</v>
      </c>
      <c r="Z82" s="88">
        <v>91000</v>
      </c>
      <c r="AA82" s="88">
        <v>30000</v>
      </c>
      <c r="AB82" s="88">
        <v>30000</v>
      </c>
      <c r="AC82" s="88">
        <v>91000</v>
      </c>
      <c r="AD82" s="88">
        <v>91000</v>
      </c>
      <c r="AE82" s="88">
        <v>91000</v>
      </c>
      <c r="AF82" s="84">
        <f t="shared" si="0"/>
        <v>2120000</v>
      </c>
      <c r="AG82" s="88"/>
      <c r="AH82" s="88"/>
      <c r="AI82" s="88"/>
      <c r="AJ82" s="88"/>
      <c r="AK82" s="88"/>
    </row>
    <row r="83" spans="1:37" ht="13.2">
      <c r="A83" s="2" t="s">
        <v>117</v>
      </c>
      <c r="B83" s="88">
        <v>472010</v>
      </c>
      <c r="C83" s="88">
        <v>242450</v>
      </c>
      <c r="D83" s="88">
        <v>340900</v>
      </c>
      <c r="E83" s="88">
        <v>290900</v>
      </c>
      <c r="F83" s="88">
        <v>568920</v>
      </c>
      <c r="G83" s="88">
        <v>542460</v>
      </c>
      <c r="H83" s="88">
        <v>549655</v>
      </c>
      <c r="I83" s="88">
        <v>559000</v>
      </c>
      <c r="J83" s="89">
        <v>209000</v>
      </c>
      <c r="K83" s="89">
        <v>255000</v>
      </c>
      <c r="L83" s="89">
        <v>424500</v>
      </c>
      <c r="M83" s="89">
        <v>446640</v>
      </c>
      <c r="N83" s="89">
        <v>469000</v>
      </c>
      <c r="O83" s="89">
        <v>767000</v>
      </c>
      <c r="P83" s="89">
        <v>239370</v>
      </c>
      <c r="Q83" s="89">
        <v>807500</v>
      </c>
      <c r="R83" s="89">
        <v>907000</v>
      </c>
      <c r="S83" s="89">
        <v>245350</v>
      </c>
      <c r="T83" s="89">
        <v>557000</v>
      </c>
      <c r="U83" s="89">
        <v>616400</v>
      </c>
      <c r="V83" s="89">
        <v>739500</v>
      </c>
      <c r="W83" s="89">
        <v>1424000</v>
      </c>
      <c r="X83" s="89">
        <v>354400</v>
      </c>
      <c r="Y83" s="89">
        <v>452020</v>
      </c>
      <c r="Z83" s="89">
        <v>2340150</v>
      </c>
      <c r="AA83" s="89">
        <v>505100</v>
      </c>
      <c r="AB83" s="89">
        <v>231650</v>
      </c>
      <c r="AC83" s="89">
        <v>180950</v>
      </c>
      <c r="AD83" s="89">
        <v>303700</v>
      </c>
      <c r="AE83" s="89">
        <v>269500</v>
      </c>
      <c r="AF83" s="84">
        <f t="shared" si="0"/>
        <v>16311025</v>
      </c>
      <c r="AG83" s="89"/>
      <c r="AH83" s="89"/>
      <c r="AI83" s="89"/>
      <c r="AJ83" s="88"/>
      <c r="AK83" s="88"/>
    </row>
    <row r="84" spans="1:37" ht="13.2">
      <c r="A84" s="90" t="s">
        <v>2</v>
      </c>
      <c r="B84" s="84">
        <f t="shared" ref="B84:AF84" si="1">SUM(B80:B83)</f>
        <v>753238</v>
      </c>
      <c r="C84" s="84">
        <f t="shared" si="1"/>
        <v>519268</v>
      </c>
      <c r="D84" s="84">
        <f t="shared" si="1"/>
        <v>592923</v>
      </c>
      <c r="E84" s="84">
        <f t="shared" si="1"/>
        <v>507215</v>
      </c>
      <c r="F84" s="84">
        <f t="shared" si="1"/>
        <v>773913</v>
      </c>
      <c r="G84" s="84">
        <f t="shared" si="1"/>
        <v>714381</v>
      </c>
      <c r="H84" s="84">
        <f t="shared" si="1"/>
        <v>762042</v>
      </c>
      <c r="I84" s="84">
        <f t="shared" si="1"/>
        <v>772829</v>
      </c>
      <c r="J84" s="84">
        <f t="shared" si="1"/>
        <v>494039</v>
      </c>
      <c r="K84" s="84">
        <f t="shared" si="1"/>
        <v>482970</v>
      </c>
      <c r="L84" s="84">
        <f t="shared" si="1"/>
        <v>677787</v>
      </c>
      <c r="M84" s="84">
        <f t="shared" si="1"/>
        <v>672232</v>
      </c>
      <c r="N84" s="84">
        <f t="shared" si="1"/>
        <v>631531</v>
      </c>
      <c r="O84" s="84">
        <f t="shared" si="1"/>
        <v>964566</v>
      </c>
      <c r="P84" s="84">
        <f t="shared" si="1"/>
        <v>468892</v>
      </c>
      <c r="Q84" s="84">
        <f t="shared" si="1"/>
        <v>1079840</v>
      </c>
      <c r="R84" s="84">
        <f t="shared" si="1"/>
        <v>1139666</v>
      </c>
      <c r="S84" s="84">
        <f t="shared" si="1"/>
        <v>532244</v>
      </c>
      <c r="T84" s="84">
        <f t="shared" si="1"/>
        <v>873867</v>
      </c>
      <c r="U84" s="84">
        <f t="shared" si="1"/>
        <v>769450</v>
      </c>
      <c r="V84" s="84">
        <f t="shared" si="1"/>
        <v>982562</v>
      </c>
      <c r="W84" s="84">
        <f t="shared" si="1"/>
        <v>1585036</v>
      </c>
      <c r="X84" s="84">
        <f t="shared" si="1"/>
        <v>529117</v>
      </c>
      <c r="Y84" s="84">
        <f t="shared" si="1"/>
        <v>666147</v>
      </c>
      <c r="Z84" s="84">
        <f t="shared" si="1"/>
        <v>2548302</v>
      </c>
      <c r="AA84" s="84">
        <f t="shared" si="1"/>
        <v>713858</v>
      </c>
      <c r="AB84" s="84">
        <f t="shared" si="1"/>
        <v>415306</v>
      </c>
      <c r="AC84" s="84">
        <f t="shared" si="1"/>
        <v>411508</v>
      </c>
      <c r="AD84" s="84">
        <f t="shared" si="1"/>
        <v>530295</v>
      </c>
      <c r="AE84" s="84">
        <f t="shared" si="1"/>
        <v>481521</v>
      </c>
      <c r="AF84" s="89">
        <f t="shared" si="1"/>
        <v>23046545</v>
      </c>
      <c r="AG84" s="89"/>
      <c r="AH84" s="89"/>
      <c r="AI84" s="89"/>
      <c r="AJ84" s="88"/>
      <c r="AK84" s="88"/>
    </row>
    <row r="85" spans="1:37" ht="13.2">
      <c r="A85" s="91" t="s">
        <v>118</v>
      </c>
      <c r="B85" s="92">
        <v>24</v>
      </c>
      <c r="C85" s="92">
        <v>19</v>
      </c>
      <c r="D85" s="92">
        <v>21</v>
      </c>
      <c r="E85" s="92">
        <v>26</v>
      </c>
      <c r="F85" s="92">
        <v>26</v>
      </c>
      <c r="G85" s="92">
        <v>13</v>
      </c>
      <c r="H85" s="92">
        <v>26</v>
      </c>
      <c r="I85" s="92">
        <v>23</v>
      </c>
      <c r="J85" s="92">
        <v>21</v>
      </c>
      <c r="K85" s="92">
        <v>22</v>
      </c>
      <c r="L85" s="92">
        <v>18</v>
      </c>
      <c r="M85" s="92">
        <v>23</v>
      </c>
      <c r="N85" s="92">
        <v>25</v>
      </c>
      <c r="O85" s="92">
        <v>31</v>
      </c>
      <c r="P85" s="92">
        <v>24</v>
      </c>
      <c r="Q85" s="92">
        <v>26</v>
      </c>
      <c r="R85" s="92">
        <v>21</v>
      </c>
      <c r="S85" s="92">
        <v>21</v>
      </c>
      <c r="T85" s="92">
        <v>17</v>
      </c>
      <c r="U85" s="92">
        <v>22</v>
      </c>
      <c r="V85" s="92">
        <v>23</v>
      </c>
      <c r="W85" s="92">
        <v>23</v>
      </c>
      <c r="X85" s="92">
        <v>18</v>
      </c>
      <c r="Y85" s="92">
        <v>30</v>
      </c>
      <c r="Z85" s="92">
        <v>26</v>
      </c>
      <c r="AA85" s="92">
        <v>18</v>
      </c>
      <c r="AB85" s="92">
        <v>16</v>
      </c>
      <c r="AC85" s="92">
        <v>18</v>
      </c>
      <c r="AD85" s="92">
        <v>19</v>
      </c>
      <c r="AE85" s="92">
        <v>21</v>
      </c>
      <c r="AF85" s="92">
        <f>SUM(B85:AE85)</f>
        <v>661</v>
      </c>
      <c r="AG85" s="92"/>
      <c r="AH85" s="92"/>
      <c r="AI85" s="92"/>
      <c r="AJ85" s="6"/>
      <c r="AK85" s="6"/>
    </row>
    <row r="86" spans="1:37" ht="13.2">
      <c r="AF86" s="1239"/>
    </row>
    <row r="87" spans="1:37" ht="13.2">
      <c r="AF87" s="1239"/>
    </row>
    <row r="88" spans="1:37" ht="13.2">
      <c r="AF88" s="1239"/>
    </row>
    <row r="89" spans="1:37" ht="13.2">
      <c r="AF89" s="1239"/>
    </row>
    <row r="90" spans="1:37" ht="13.2">
      <c r="AF90" s="1239"/>
    </row>
    <row r="91" spans="1:37" ht="13.2">
      <c r="AF91" s="1239"/>
    </row>
    <row r="92" spans="1:37" ht="13.2">
      <c r="AF92" s="1239"/>
    </row>
    <row r="93" spans="1:37" ht="13.2">
      <c r="AF93" s="1239"/>
    </row>
    <row r="94" spans="1:37" ht="13.2">
      <c r="AF94" s="1239"/>
    </row>
    <row r="95" spans="1:37" ht="13.2">
      <c r="AF95" s="1239"/>
    </row>
    <row r="96" spans="1:37" ht="13.2">
      <c r="AF96" s="1239"/>
    </row>
    <row r="97" spans="32:32" ht="13.2">
      <c r="AF97" s="1239"/>
    </row>
    <row r="98" spans="32:32" ht="13.2">
      <c r="AF98" s="1239"/>
    </row>
    <row r="99" spans="32:32" ht="13.2">
      <c r="AF99" s="1239"/>
    </row>
    <row r="100" spans="32:32" ht="13.2">
      <c r="AF100" s="1239"/>
    </row>
    <row r="101" spans="32:32" ht="13.2">
      <c r="AF101" s="1239"/>
    </row>
    <row r="102" spans="32:32" ht="13.2">
      <c r="AF102" s="1239"/>
    </row>
    <row r="103" spans="32:32" ht="13.2">
      <c r="AF103" s="1239"/>
    </row>
    <row r="104" spans="32:32" ht="13.2">
      <c r="AF104" s="1239"/>
    </row>
    <row r="105" spans="32:32" ht="13.2">
      <c r="AF105" s="1239"/>
    </row>
    <row r="106" spans="32:32" ht="13.2">
      <c r="AF106" s="1239"/>
    </row>
    <row r="107" spans="32:32" ht="13.2">
      <c r="AF107" s="1239"/>
    </row>
    <row r="108" spans="32:32" ht="13.2">
      <c r="AF108" s="1239"/>
    </row>
    <row r="109" spans="32:32" ht="13.2">
      <c r="AF109" s="1239"/>
    </row>
    <row r="110" spans="32:32" ht="13.2">
      <c r="AF110" s="1239"/>
    </row>
    <row r="111" spans="32:32" ht="13.2">
      <c r="AF111" s="1239"/>
    </row>
    <row r="112" spans="32:32" ht="13.2">
      <c r="AF112" s="1239"/>
    </row>
    <row r="113" spans="32:32" ht="13.2">
      <c r="AF113" s="1239"/>
    </row>
    <row r="114" spans="32:32" ht="13.2">
      <c r="AF114" s="1239"/>
    </row>
    <row r="115" spans="32:32" ht="13.2">
      <c r="AF115" s="1239"/>
    </row>
    <row r="116" spans="32:32" ht="13.2">
      <c r="AF116" s="1239"/>
    </row>
    <row r="117" spans="32:32" ht="13.2">
      <c r="AF117" s="1239"/>
    </row>
    <row r="118" spans="32:32" ht="13.2">
      <c r="AF118" s="1239"/>
    </row>
    <row r="119" spans="32:32" ht="13.2">
      <c r="AF119" s="1239"/>
    </row>
    <row r="120" spans="32:32" ht="13.2">
      <c r="AF120" s="1239"/>
    </row>
    <row r="121" spans="32:32" ht="13.2">
      <c r="AF121" s="1239"/>
    </row>
    <row r="122" spans="32:32" ht="13.2">
      <c r="AF122" s="1239"/>
    </row>
    <row r="123" spans="32:32" ht="13.2">
      <c r="AF123" s="1239"/>
    </row>
    <row r="124" spans="32:32" ht="13.2">
      <c r="AF124" s="1239"/>
    </row>
    <row r="125" spans="32:32" ht="13.2">
      <c r="AF125" s="1239"/>
    </row>
    <row r="126" spans="32:32" ht="13.2">
      <c r="AF126" s="1239"/>
    </row>
    <row r="127" spans="32:32" ht="13.2">
      <c r="AF127" s="1239"/>
    </row>
    <row r="128" spans="32:32" ht="13.2">
      <c r="AF128" s="1239"/>
    </row>
    <row r="129" spans="32:32" ht="13.2">
      <c r="AF129" s="1239"/>
    </row>
    <row r="130" spans="32:32" ht="13.2">
      <c r="AF130" s="1239"/>
    </row>
    <row r="131" spans="32:32" ht="13.2">
      <c r="AF131" s="1239"/>
    </row>
    <row r="132" spans="32:32" ht="13.2">
      <c r="AF132" s="1239"/>
    </row>
    <row r="133" spans="32:32" ht="13.2">
      <c r="AF133" s="1239"/>
    </row>
    <row r="134" spans="32:32" ht="13.2">
      <c r="AF134" s="1239"/>
    </row>
    <row r="135" spans="32:32" ht="13.2">
      <c r="AF135" s="1239"/>
    </row>
    <row r="136" spans="32:32" ht="13.2">
      <c r="AF136" s="1239"/>
    </row>
    <row r="137" spans="32:32" ht="13.2">
      <c r="AF137" s="1239"/>
    </row>
    <row r="138" spans="32:32" ht="13.2">
      <c r="AF138" s="1239"/>
    </row>
    <row r="139" spans="32:32" ht="13.2">
      <c r="AF139" s="1239"/>
    </row>
    <row r="140" spans="32:32" ht="13.2">
      <c r="AF140" s="1239"/>
    </row>
    <row r="141" spans="32:32" ht="13.2">
      <c r="AF141" s="1239"/>
    </row>
    <row r="142" spans="32:32" ht="13.2">
      <c r="AF142" s="1239"/>
    </row>
    <row r="143" spans="32:32" ht="13.2">
      <c r="AF143" s="1239"/>
    </row>
    <row r="144" spans="32:32" ht="13.2">
      <c r="AF144" s="1239"/>
    </row>
    <row r="145" spans="32:32" ht="13.2">
      <c r="AF145" s="1239"/>
    </row>
    <row r="146" spans="32:32" ht="13.2">
      <c r="AF146" s="1239"/>
    </row>
    <row r="147" spans="32:32" ht="13.2">
      <c r="AF147" s="1239"/>
    </row>
    <row r="148" spans="32:32" ht="13.2">
      <c r="AF148" s="1239"/>
    </row>
    <row r="149" spans="32:32" ht="13.2">
      <c r="AF149" s="1239"/>
    </row>
    <row r="150" spans="32:32" ht="13.2">
      <c r="AF150" s="1239"/>
    </row>
    <row r="151" spans="32:32" ht="13.2">
      <c r="AF151" s="1239"/>
    </row>
    <row r="152" spans="32:32" ht="13.2">
      <c r="AF152" s="1239"/>
    </row>
    <row r="153" spans="32:32" ht="13.2">
      <c r="AF153" s="1239"/>
    </row>
    <row r="154" spans="32:32" ht="13.2">
      <c r="AF154" s="1239"/>
    </row>
    <row r="155" spans="32:32" ht="13.2">
      <c r="AF155" s="1239"/>
    </row>
    <row r="156" spans="32:32" ht="13.2">
      <c r="AF156" s="1239"/>
    </row>
    <row r="157" spans="32:32" ht="13.2">
      <c r="AF157" s="1239"/>
    </row>
    <row r="158" spans="32:32" ht="13.2">
      <c r="AF158" s="1239"/>
    </row>
    <row r="159" spans="32:32" ht="13.2">
      <c r="AF159" s="1239"/>
    </row>
    <row r="160" spans="32:32" ht="13.2">
      <c r="AF160" s="1239"/>
    </row>
    <row r="161" spans="32:32" ht="13.2">
      <c r="AF161" s="1239"/>
    </row>
    <row r="162" spans="32:32" ht="13.2">
      <c r="AF162" s="1239"/>
    </row>
    <row r="163" spans="32:32" ht="13.2">
      <c r="AF163" s="1239"/>
    </row>
    <row r="164" spans="32:32" ht="13.2">
      <c r="AF164" s="1239"/>
    </row>
    <row r="165" spans="32:32" ht="13.2">
      <c r="AF165" s="1239"/>
    </row>
    <row r="166" spans="32:32" ht="13.2">
      <c r="AF166" s="1239"/>
    </row>
    <row r="167" spans="32:32" ht="13.2">
      <c r="AF167" s="1239"/>
    </row>
    <row r="168" spans="32:32" ht="13.2">
      <c r="AF168" s="1239"/>
    </row>
    <row r="169" spans="32:32" ht="13.2">
      <c r="AF169" s="1239"/>
    </row>
    <row r="170" spans="32:32" ht="13.2">
      <c r="AF170" s="1239"/>
    </row>
    <row r="171" spans="32:32" ht="13.2">
      <c r="AF171" s="1239"/>
    </row>
    <row r="172" spans="32:32" ht="13.2">
      <c r="AF172" s="1239"/>
    </row>
    <row r="173" spans="32:32" ht="13.2">
      <c r="AF173" s="1239"/>
    </row>
    <row r="174" spans="32:32" ht="13.2">
      <c r="AF174" s="1239"/>
    </row>
    <row r="175" spans="32:32" ht="13.2">
      <c r="AF175" s="1239"/>
    </row>
    <row r="176" spans="32:32" ht="13.2">
      <c r="AF176" s="1239"/>
    </row>
    <row r="177" spans="32:32" ht="13.2">
      <c r="AF177" s="1239"/>
    </row>
    <row r="178" spans="32:32" ht="13.2">
      <c r="AF178" s="1239"/>
    </row>
    <row r="179" spans="32:32" ht="13.2">
      <c r="AF179" s="1239"/>
    </row>
    <row r="180" spans="32:32" ht="13.2">
      <c r="AF180" s="1239"/>
    </row>
    <row r="181" spans="32:32" ht="13.2">
      <c r="AF181" s="1239"/>
    </row>
    <row r="182" spans="32:32" ht="13.2">
      <c r="AF182" s="1239"/>
    </row>
    <row r="183" spans="32:32" ht="13.2">
      <c r="AF183" s="1239"/>
    </row>
    <row r="184" spans="32:32" ht="13.2">
      <c r="AF184" s="1239"/>
    </row>
    <row r="185" spans="32:32" ht="13.2">
      <c r="AF185" s="1239"/>
    </row>
    <row r="186" spans="32:32" ht="13.2">
      <c r="AF186" s="1239"/>
    </row>
    <row r="187" spans="32:32" ht="13.2">
      <c r="AF187" s="1239"/>
    </row>
    <row r="188" spans="32:32" ht="13.2">
      <c r="AF188" s="1239"/>
    </row>
    <row r="189" spans="32:32" ht="13.2">
      <c r="AF189" s="1239"/>
    </row>
    <row r="190" spans="32:32" ht="13.2">
      <c r="AF190" s="1239"/>
    </row>
    <row r="191" spans="32:32" ht="13.2">
      <c r="AF191" s="1239"/>
    </row>
    <row r="192" spans="32:32" ht="13.2">
      <c r="AF192" s="1239"/>
    </row>
    <row r="193" spans="32:32" ht="13.2">
      <c r="AF193" s="1239"/>
    </row>
    <row r="194" spans="32:32" ht="13.2">
      <c r="AF194" s="1239"/>
    </row>
    <row r="195" spans="32:32" ht="13.2">
      <c r="AF195" s="1239"/>
    </row>
    <row r="196" spans="32:32" ht="13.2">
      <c r="AF196" s="1239"/>
    </row>
    <row r="197" spans="32:32" ht="13.2">
      <c r="AF197" s="1239"/>
    </row>
    <row r="198" spans="32:32" ht="13.2">
      <c r="AF198" s="1239"/>
    </row>
    <row r="199" spans="32:32" ht="13.2">
      <c r="AF199" s="1239"/>
    </row>
    <row r="200" spans="32:32" ht="13.2">
      <c r="AF200" s="1239"/>
    </row>
    <row r="201" spans="32:32" ht="13.2">
      <c r="AF201" s="1239"/>
    </row>
    <row r="202" spans="32:32" ht="13.2">
      <c r="AF202" s="1239"/>
    </row>
    <row r="203" spans="32:32" ht="13.2">
      <c r="AF203" s="1239"/>
    </row>
    <row r="204" spans="32:32" ht="13.2">
      <c r="AF204" s="1239"/>
    </row>
    <row r="205" spans="32:32" ht="13.2">
      <c r="AF205" s="1239"/>
    </row>
    <row r="206" spans="32:32" ht="13.2">
      <c r="AF206" s="1239"/>
    </row>
    <row r="207" spans="32:32" ht="13.2">
      <c r="AF207" s="1239"/>
    </row>
    <row r="208" spans="32:32" ht="13.2">
      <c r="AF208" s="1239"/>
    </row>
    <row r="209" spans="32:32" ht="13.2">
      <c r="AF209" s="1239"/>
    </row>
    <row r="210" spans="32:32" ht="13.2">
      <c r="AF210" s="1239"/>
    </row>
    <row r="211" spans="32:32" ht="13.2">
      <c r="AF211" s="1239"/>
    </row>
    <row r="212" spans="32:32" ht="13.2">
      <c r="AF212" s="1239"/>
    </row>
    <row r="213" spans="32:32" ht="13.2">
      <c r="AF213" s="1239"/>
    </row>
    <row r="214" spans="32:32" ht="13.2">
      <c r="AF214" s="1239"/>
    </row>
    <row r="215" spans="32:32" ht="13.2">
      <c r="AF215" s="1239"/>
    </row>
    <row r="216" spans="32:32" ht="13.2">
      <c r="AF216" s="1239"/>
    </row>
    <row r="217" spans="32:32" ht="13.2">
      <c r="AF217" s="1239"/>
    </row>
    <row r="218" spans="32:32" ht="13.2">
      <c r="AF218" s="1239"/>
    </row>
    <row r="219" spans="32:32" ht="13.2">
      <c r="AF219" s="1239"/>
    </row>
    <row r="220" spans="32:32" ht="13.2">
      <c r="AF220" s="1239"/>
    </row>
    <row r="221" spans="32:32" ht="13.2">
      <c r="AF221" s="1239"/>
    </row>
    <row r="222" spans="32:32" ht="13.2">
      <c r="AF222" s="1239"/>
    </row>
    <row r="223" spans="32:32" ht="13.2">
      <c r="AF223" s="1239"/>
    </row>
    <row r="224" spans="32:32" ht="13.2">
      <c r="AF224" s="1239"/>
    </row>
    <row r="225" spans="32:32" ht="13.2">
      <c r="AF225" s="1239"/>
    </row>
    <row r="226" spans="32:32" ht="13.2">
      <c r="AF226" s="1239"/>
    </row>
    <row r="227" spans="32:32" ht="13.2">
      <c r="AF227" s="1239"/>
    </row>
    <row r="228" spans="32:32" ht="13.2">
      <c r="AF228" s="1239"/>
    </row>
    <row r="229" spans="32:32" ht="13.2">
      <c r="AF229" s="1239"/>
    </row>
    <row r="230" spans="32:32" ht="13.2">
      <c r="AF230" s="1239"/>
    </row>
    <row r="231" spans="32:32" ht="13.2">
      <c r="AF231" s="1239"/>
    </row>
    <row r="232" spans="32:32" ht="13.2">
      <c r="AF232" s="1239"/>
    </row>
    <row r="233" spans="32:32" ht="13.2">
      <c r="AF233" s="1239"/>
    </row>
    <row r="234" spans="32:32" ht="13.2">
      <c r="AF234" s="1239"/>
    </row>
    <row r="235" spans="32:32" ht="13.2">
      <c r="AF235" s="1239"/>
    </row>
    <row r="236" spans="32:32" ht="13.2">
      <c r="AF236" s="1239"/>
    </row>
    <row r="237" spans="32:32" ht="13.2">
      <c r="AF237" s="1239"/>
    </row>
    <row r="238" spans="32:32" ht="13.2">
      <c r="AF238" s="1239"/>
    </row>
    <row r="239" spans="32:32" ht="13.2">
      <c r="AF239" s="1239"/>
    </row>
    <row r="240" spans="32:32" ht="13.2">
      <c r="AF240" s="1239"/>
    </row>
    <row r="241" spans="32:32" ht="13.2">
      <c r="AF241" s="1239"/>
    </row>
    <row r="242" spans="32:32" ht="13.2">
      <c r="AF242" s="1239"/>
    </row>
    <row r="243" spans="32:32" ht="13.2">
      <c r="AF243" s="1239"/>
    </row>
    <row r="244" spans="32:32" ht="13.2">
      <c r="AF244" s="1239"/>
    </row>
    <row r="245" spans="32:32" ht="13.2">
      <c r="AF245" s="1239"/>
    </row>
    <row r="246" spans="32:32" ht="13.2">
      <c r="AF246" s="1239"/>
    </row>
    <row r="247" spans="32:32" ht="13.2">
      <c r="AF247" s="1239"/>
    </row>
    <row r="248" spans="32:32" ht="13.2">
      <c r="AF248" s="1239"/>
    </row>
    <row r="249" spans="32:32" ht="13.2">
      <c r="AF249" s="1239"/>
    </row>
    <row r="250" spans="32:32" ht="13.2">
      <c r="AF250" s="1239"/>
    </row>
    <row r="251" spans="32:32" ht="13.2">
      <c r="AF251" s="1239"/>
    </row>
    <row r="252" spans="32:32" ht="13.2">
      <c r="AF252" s="1239"/>
    </row>
    <row r="253" spans="32:32" ht="13.2">
      <c r="AF253" s="1239"/>
    </row>
    <row r="254" spans="32:32" ht="13.2">
      <c r="AF254" s="1239"/>
    </row>
    <row r="255" spans="32:32" ht="13.2">
      <c r="AF255" s="1239"/>
    </row>
    <row r="256" spans="32:32" ht="13.2">
      <c r="AF256" s="1239"/>
    </row>
    <row r="257" spans="32:32" ht="13.2">
      <c r="AF257" s="1239"/>
    </row>
    <row r="258" spans="32:32" ht="13.2">
      <c r="AF258" s="1239"/>
    </row>
    <row r="259" spans="32:32" ht="13.2">
      <c r="AF259" s="1239"/>
    </row>
    <row r="260" spans="32:32" ht="13.2">
      <c r="AF260" s="1239"/>
    </row>
    <row r="261" spans="32:32" ht="13.2">
      <c r="AF261" s="1239"/>
    </row>
    <row r="262" spans="32:32" ht="13.2">
      <c r="AF262" s="1239"/>
    </row>
    <row r="263" spans="32:32" ht="13.2">
      <c r="AF263" s="1239"/>
    </row>
    <row r="264" spans="32:32" ht="13.2">
      <c r="AF264" s="1239"/>
    </row>
    <row r="265" spans="32:32" ht="13.2">
      <c r="AF265" s="1239"/>
    </row>
    <row r="266" spans="32:32" ht="13.2">
      <c r="AF266" s="1239"/>
    </row>
    <row r="267" spans="32:32" ht="13.2">
      <c r="AF267" s="1239"/>
    </row>
    <row r="268" spans="32:32" ht="13.2">
      <c r="AF268" s="1239"/>
    </row>
    <row r="269" spans="32:32" ht="13.2">
      <c r="AF269" s="1239"/>
    </row>
    <row r="270" spans="32:32" ht="13.2">
      <c r="AF270" s="1239"/>
    </row>
    <row r="271" spans="32:32" ht="13.2">
      <c r="AF271" s="1239"/>
    </row>
    <row r="272" spans="32:32" ht="13.2">
      <c r="AF272" s="1239"/>
    </row>
    <row r="273" spans="32:32" ht="13.2">
      <c r="AF273" s="1239"/>
    </row>
    <row r="274" spans="32:32" ht="13.2">
      <c r="AF274" s="1239"/>
    </row>
    <row r="275" spans="32:32" ht="13.2">
      <c r="AF275" s="1239"/>
    </row>
    <row r="276" spans="32:32" ht="13.2">
      <c r="AF276" s="1239"/>
    </row>
    <row r="277" spans="32:32" ht="13.2">
      <c r="AF277" s="1239"/>
    </row>
    <row r="278" spans="32:32" ht="13.2">
      <c r="AF278" s="1239"/>
    </row>
    <row r="279" spans="32:32" ht="13.2">
      <c r="AF279" s="1239"/>
    </row>
    <row r="280" spans="32:32" ht="13.2">
      <c r="AF280" s="1239"/>
    </row>
    <row r="281" spans="32:32" ht="13.2">
      <c r="AF281" s="1239"/>
    </row>
    <row r="282" spans="32:32" ht="13.2">
      <c r="AF282" s="1239"/>
    </row>
    <row r="283" spans="32:32" ht="13.2">
      <c r="AF283" s="1239"/>
    </row>
    <row r="284" spans="32:32" ht="13.2">
      <c r="AF284" s="1239"/>
    </row>
    <row r="285" spans="32:32" ht="13.2">
      <c r="AF285" s="1239"/>
    </row>
    <row r="286" spans="32:32" ht="13.2">
      <c r="AF286" s="1239"/>
    </row>
    <row r="287" spans="32:32" ht="13.2">
      <c r="AF287" s="1239"/>
    </row>
    <row r="288" spans="32:32" ht="13.2">
      <c r="AF288" s="1239"/>
    </row>
    <row r="289" spans="32:32" ht="13.2">
      <c r="AF289" s="1239"/>
    </row>
    <row r="290" spans="32:32" ht="13.2">
      <c r="AF290" s="1239"/>
    </row>
    <row r="291" spans="32:32" ht="13.2">
      <c r="AF291" s="1239"/>
    </row>
    <row r="292" spans="32:32" ht="13.2">
      <c r="AF292" s="1239"/>
    </row>
    <row r="293" spans="32:32" ht="13.2">
      <c r="AF293" s="1239"/>
    </row>
    <row r="294" spans="32:32" ht="13.2">
      <c r="AF294" s="1239"/>
    </row>
    <row r="295" spans="32:32" ht="13.2">
      <c r="AF295" s="1239"/>
    </row>
    <row r="296" spans="32:32" ht="13.2">
      <c r="AF296" s="1239"/>
    </row>
    <row r="297" spans="32:32" ht="13.2">
      <c r="AF297" s="1239"/>
    </row>
    <row r="298" spans="32:32" ht="13.2">
      <c r="AF298" s="1239"/>
    </row>
    <row r="299" spans="32:32" ht="13.2">
      <c r="AF299" s="1239"/>
    </row>
    <row r="300" spans="32:32" ht="13.2">
      <c r="AF300" s="1239"/>
    </row>
    <row r="301" spans="32:32" ht="13.2">
      <c r="AF301" s="1239"/>
    </row>
    <row r="302" spans="32:32" ht="13.2">
      <c r="AF302" s="1239"/>
    </row>
    <row r="303" spans="32:32" ht="13.2">
      <c r="AF303" s="1239"/>
    </row>
    <row r="304" spans="32:32" ht="13.2">
      <c r="AF304" s="1239"/>
    </row>
    <row r="305" spans="32:32" ht="13.2">
      <c r="AF305" s="1239"/>
    </row>
    <row r="306" spans="32:32" ht="13.2">
      <c r="AF306" s="1239"/>
    </row>
    <row r="307" spans="32:32" ht="13.2">
      <c r="AF307" s="1239"/>
    </row>
    <row r="308" spans="32:32" ht="13.2">
      <c r="AF308" s="1239"/>
    </row>
    <row r="309" spans="32:32" ht="13.2">
      <c r="AF309" s="1239"/>
    </row>
    <row r="310" spans="32:32" ht="13.2">
      <c r="AF310" s="1239"/>
    </row>
    <row r="311" spans="32:32" ht="13.2">
      <c r="AF311" s="1239"/>
    </row>
    <row r="312" spans="32:32" ht="13.2">
      <c r="AF312" s="1239"/>
    </row>
    <row r="313" spans="32:32" ht="13.2">
      <c r="AF313" s="1239"/>
    </row>
    <row r="314" spans="32:32" ht="13.2">
      <c r="AF314" s="1239"/>
    </row>
    <row r="315" spans="32:32" ht="13.2">
      <c r="AF315" s="1239"/>
    </row>
    <row r="316" spans="32:32" ht="13.2">
      <c r="AF316" s="1239"/>
    </row>
    <row r="317" spans="32:32" ht="13.2">
      <c r="AF317" s="1239"/>
    </row>
    <row r="318" spans="32:32" ht="13.2">
      <c r="AF318" s="1239"/>
    </row>
    <row r="319" spans="32:32" ht="13.2">
      <c r="AF319" s="1239"/>
    </row>
    <row r="320" spans="32:32" ht="13.2">
      <c r="AF320" s="1239"/>
    </row>
    <row r="321" spans="32:32" ht="13.2">
      <c r="AF321" s="1239"/>
    </row>
    <row r="322" spans="32:32" ht="13.2">
      <c r="AF322" s="1239"/>
    </row>
    <row r="323" spans="32:32" ht="13.2">
      <c r="AF323" s="1239"/>
    </row>
    <row r="324" spans="32:32" ht="13.2">
      <c r="AF324" s="1239"/>
    </row>
    <row r="325" spans="32:32" ht="13.2">
      <c r="AF325" s="1239"/>
    </row>
    <row r="326" spans="32:32" ht="13.2">
      <c r="AF326" s="1239"/>
    </row>
    <row r="327" spans="32:32" ht="13.2">
      <c r="AF327" s="1239"/>
    </row>
    <row r="328" spans="32:32" ht="13.2">
      <c r="AF328" s="1239"/>
    </row>
    <row r="329" spans="32:32" ht="13.2">
      <c r="AF329" s="1239"/>
    </row>
    <row r="330" spans="32:32" ht="13.2">
      <c r="AF330" s="1239"/>
    </row>
    <row r="331" spans="32:32" ht="13.2">
      <c r="AF331" s="1239"/>
    </row>
    <row r="332" spans="32:32" ht="13.2">
      <c r="AF332" s="1239"/>
    </row>
    <row r="333" spans="32:32" ht="13.2">
      <c r="AF333" s="1239"/>
    </row>
    <row r="334" spans="32:32" ht="13.2">
      <c r="AF334" s="1239"/>
    </row>
    <row r="335" spans="32:32" ht="13.2">
      <c r="AF335" s="1239"/>
    </row>
    <row r="336" spans="32:32" ht="13.2">
      <c r="AF336" s="1239"/>
    </row>
    <row r="337" spans="32:32" ht="13.2">
      <c r="AF337" s="1239"/>
    </row>
    <row r="338" spans="32:32" ht="13.2">
      <c r="AF338" s="1239"/>
    </row>
    <row r="339" spans="32:32" ht="13.2">
      <c r="AF339" s="1239"/>
    </row>
    <row r="340" spans="32:32" ht="13.2">
      <c r="AF340" s="1239"/>
    </row>
    <row r="341" spans="32:32" ht="13.2">
      <c r="AF341" s="1239"/>
    </row>
    <row r="342" spans="32:32" ht="13.2">
      <c r="AF342" s="1239"/>
    </row>
    <row r="343" spans="32:32" ht="13.2">
      <c r="AF343" s="1239"/>
    </row>
    <row r="344" spans="32:32" ht="13.2">
      <c r="AF344" s="1239"/>
    </row>
    <row r="345" spans="32:32" ht="13.2">
      <c r="AF345" s="1239"/>
    </row>
    <row r="346" spans="32:32" ht="13.2">
      <c r="AF346" s="1239"/>
    </row>
    <row r="347" spans="32:32" ht="13.2">
      <c r="AF347" s="1239"/>
    </row>
    <row r="348" spans="32:32" ht="13.2">
      <c r="AF348" s="1239"/>
    </row>
    <row r="349" spans="32:32" ht="13.2">
      <c r="AF349" s="1239"/>
    </row>
    <row r="350" spans="32:32" ht="13.2">
      <c r="AF350" s="1239"/>
    </row>
    <row r="351" spans="32:32" ht="13.2">
      <c r="AF351" s="1239"/>
    </row>
    <row r="352" spans="32:32" ht="13.2">
      <c r="AF352" s="1239"/>
    </row>
    <row r="353" spans="32:32" ht="13.2">
      <c r="AF353" s="1239"/>
    </row>
    <row r="354" spans="32:32" ht="13.2">
      <c r="AF354" s="1239"/>
    </row>
    <row r="355" spans="32:32" ht="13.2">
      <c r="AF355" s="1239"/>
    </row>
    <row r="356" spans="32:32" ht="13.2">
      <c r="AF356" s="1239"/>
    </row>
    <row r="357" spans="32:32" ht="13.2">
      <c r="AF357" s="1239"/>
    </row>
    <row r="358" spans="32:32" ht="13.2">
      <c r="AF358" s="1239"/>
    </row>
    <row r="359" spans="32:32" ht="13.2">
      <c r="AF359" s="1239"/>
    </row>
    <row r="360" spans="32:32" ht="13.2">
      <c r="AF360" s="1239"/>
    </row>
    <row r="361" spans="32:32" ht="13.2">
      <c r="AF361" s="1239"/>
    </row>
    <row r="362" spans="32:32" ht="13.2">
      <c r="AF362" s="1239"/>
    </row>
    <row r="363" spans="32:32" ht="13.2">
      <c r="AF363" s="1239"/>
    </row>
    <row r="364" spans="32:32" ht="13.2">
      <c r="AF364" s="1239"/>
    </row>
    <row r="365" spans="32:32" ht="13.2">
      <c r="AF365" s="1239"/>
    </row>
    <row r="366" spans="32:32" ht="13.2">
      <c r="AF366" s="1239"/>
    </row>
    <row r="367" spans="32:32" ht="13.2">
      <c r="AF367" s="1239"/>
    </row>
    <row r="368" spans="32:32" ht="13.2">
      <c r="AF368" s="1239"/>
    </row>
    <row r="369" spans="32:32" ht="13.2">
      <c r="AF369" s="1239"/>
    </row>
    <row r="370" spans="32:32" ht="13.2">
      <c r="AF370" s="1239"/>
    </row>
    <row r="371" spans="32:32" ht="13.2">
      <c r="AF371" s="1239"/>
    </row>
    <row r="372" spans="32:32" ht="13.2">
      <c r="AF372" s="1239"/>
    </row>
    <row r="373" spans="32:32" ht="13.2">
      <c r="AF373" s="1239"/>
    </row>
    <row r="374" spans="32:32" ht="13.2">
      <c r="AF374" s="1239"/>
    </row>
    <row r="375" spans="32:32" ht="13.2">
      <c r="AF375" s="1239"/>
    </row>
    <row r="376" spans="32:32" ht="13.2">
      <c r="AF376" s="1239"/>
    </row>
    <row r="377" spans="32:32" ht="13.2">
      <c r="AF377" s="1239"/>
    </row>
    <row r="378" spans="32:32" ht="13.2">
      <c r="AF378" s="1239"/>
    </row>
    <row r="379" spans="32:32" ht="13.2">
      <c r="AF379" s="1239"/>
    </row>
    <row r="380" spans="32:32" ht="13.2">
      <c r="AF380" s="1239"/>
    </row>
    <row r="381" spans="32:32" ht="13.2">
      <c r="AF381" s="1239"/>
    </row>
    <row r="382" spans="32:32" ht="13.2">
      <c r="AF382" s="1239"/>
    </row>
    <row r="383" spans="32:32" ht="13.2">
      <c r="AF383" s="1239"/>
    </row>
    <row r="384" spans="32:32" ht="13.2">
      <c r="AF384" s="1239"/>
    </row>
    <row r="385" spans="32:32" ht="13.2">
      <c r="AF385" s="1239"/>
    </row>
    <row r="386" spans="32:32" ht="13.2">
      <c r="AF386" s="1239"/>
    </row>
    <row r="387" spans="32:32" ht="13.2">
      <c r="AF387" s="1239"/>
    </row>
    <row r="388" spans="32:32" ht="13.2">
      <c r="AF388" s="1239"/>
    </row>
    <row r="389" spans="32:32" ht="13.2">
      <c r="AF389" s="1239"/>
    </row>
    <row r="390" spans="32:32" ht="13.2">
      <c r="AF390" s="1239"/>
    </row>
    <row r="391" spans="32:32" ht="13.2">
      <c r="AF391" s="1239"/>
    </row>
    <row r="392" spans="32:32" ht="13.2">
      <c r="AF392" s="1239"/>
    </row>
    <row r="393" spans="32:32" ht="13.2">
      <c r="AF393" s="1239"/>
    </row>
    <row r="394" spans="32:32" ht="13.2">
      <c r="AF394" s="1239"/>
    </row>
    <row r="395" spans="32:32" ht="13.2">
      <c r="AF395" s="1239"/>
    </row>
    <row r="396" spans="32:32" ht="13.2">
      <c r="AF396" s="1239"/>
    </row>
    <row r="397" spans="32:32" ht="13.2">
      <c r="AF397" s="1239"/>
    </row>
    <row r="398" spans="32:32" ht="13.2">
      <c r="AF398" s="1239"/>
    </row>
    <row r="399" spans="32:32" ht="13.2">
      <c r="AF399" s="1239"/>
    </row>
    <row r="400" spans="32:32" ht="13.2">
      <c r="AF400" s="1239"/>
    </row>
    <row r="401" spans="32:32" ht="13.2">
      <c r="AF401" s="1239"/>
    </row>
    <row r="402" spans="32:32" ht="13.2">
      <c r="AF402" s="1239"/>
    </row>
    <row r="403" spans="32:32" ht="13.2">
      <c r="AF403" s="1239"/>
    </row>
    <row r="404" spans="32:32" ht="13.2">
      <c r="AF404" s="1239"/>
    </row>
    <row r="405" spans="32:32" ht="13.2">
      <c r="AF405" s="1239"/>
    </row>
    <row r="406" spans="32:32" ht="13.2">
      <c r="AF406" s="1239"/>
    </row>
    <row r="407" spans="32:32" ht="13.2">
      <c r="AF407" s="1239"/>
    </row>
    <row r="408" spans="32:32" ht="13.2">
      <c r="AF408" s="1239"/>
    </row>
    <row r="409" spans="32:32" ht="13.2">
      <c r="AF409" s="1239"/>
    </row>
    <row r="410" spans="32:32" ht="13.2">
      <c r="AF410" s="1239"/>
    </row>
    <row r="411" spans="32:32" ht="13.2">
      <c r="AF411" s="1239"/>
    </row>
    <row r="412" spans="32:32" ht="13.2">
      <c r="AF412" s="1239"/>
    </row>
    <row r="413" spans="32:32" ht="13.2">
      <c r="AF413" s="1239"/>
    </row>
    <row r="414" spans="32:32" ht="13.2">
      <c r="AF414" s="1239"/>
    </row>
    <row r="415" spans="32:32" ht="13.2">
      <c r="AF415" s="1239"/>
    </row>
    <row r="416" spans="32:32" ht="13.2">
      <c r="AF416" s="1239"/>
    </row>
    <row r="417" spans="32:32" ht="13.2">
      <c r="AF417" s="1239"/>
    </row>
    <row r="418" spans="32:32" ht="13.2">
      <c r="AF418" s="1239"/>
    </row>
    <row r="419" spans="32:32" ht="13.2">
      <c r="AF419" s="1239"/>
    </row>
    <row r="420" spans="32:32" ht="13.2">
      <c r="AF420" s="1239"/>
    </row>
    <row r="421" spans="32:32" ht="13.2">
      <c r="AF421" s="1239"/>
    </row>
    <row r="422" spans="32:32" ht="13.2">
      <c r="AF422" s="1239"/>
    </row>
    <row r="423" spans="32:32" ht="13.2">
      <c r="AF423" s="1239"/>
    </row>
    <row r="424" spans="32:32" ht="13.2">
      <c r="AF424" s="1239"/>
    </row>
    <row r="425" spans="32:32" ht="13.2">
      <c r="AF425" s="1239"/>
    </row>
    <row r="426" spans="32:32" ht="13.2">
      <c r="AF426" s="1239"/>
    </row>
    <row r="427" spans="32:32" ht="13.2">
      <c r="AF427" s="1239"/>
    </row>
    <row r="428" spans="32:32" ht="13.2">
      <c r="AF428" s="1239"/>
    </row>
    <row r="429" spans="32:32" ht="13.2">
      <c r="AF429" s="1239"/>
    </row>
    <row r="430" spans="32:32" ht="13.2">
      <c r="AF430" s="1239"/>
    </row>
    <row r="431" spans="32:32" ht="13.2">
      <c r="AF431" s="1239"/>
    </row>
    <row r="432" spans="32:32" ht="13.2">
      <c r="AF432" s="1239"/>
    </row>
    <row r="433" spans="32:32" ht="13.2">
      <c r="AF433" s="1239"/>
    </row>
    <row r="434" spans="32:32" ht="13.2">
      <c r="AF434" s="1239"/>
    </row>
    <row r="435" spans="32:32" ht="13.2">
      <c r="AF435" s="1239"/>
    </row>
    <row r="436" spans="32:32" ht="13.2">
      <c r="AF436" s="1239"/>
    </row>
    <row r="437" spans="32:32" ht="13.2">
      <c r="AF437" s="1239"/>
    </row>
    <row r="438" spans="32:32" ht="13.2">
      <c r="AF438" s="1239"/>
    </row>
    <row r="439" spans="32:32" ht="13.2">
      <c r="AF439" s="1239"/>
    </row>
    <row r="440" spans="32:32" ht="13.2">
      <c r="AF440" s="1239"/>
    </row>
    <row r="441" spans="32:32" ht="13.2">
      <c r="AF441" s="1239"/>
    </row>
    <row r="442" spans="32:32" ht="13.2">
      <c r="AF442" s="1239"/>
    </row>
    <row r="443" spans="32:32" ht="13.2">
      <c r="AF443" s="1239"/>
    </row>
    <row r="444" spans="32:32" ht="13.2">
      <c r="AF444" s="1239"/>
    </row>
    <row r="445" spans="32:32" ht="13.2">
      <c r="AF445" s="1239"/>
    </row>
    <row r="446" spans="32:32" ht="13.2">
      <c r="AF446" s="1239"/>
    </row>
    <row r="447" spans="32:32" ht="13.2">
      <c r="AF447" s="1239"/>
    </row>
    <row r="448" spans="32:32" ht="13.2">
      <c r="AF448" s="1239"/>
    </row>
    <row r="449" spans="32:32" ht="13.2">
      <c r="AF449" s="1239"/>
    </row>
    <row r="450" spans="32:32" ht="13.2">
      <c r="AF450" s="1239"/>
    </row>
    <row r="451" spans="32:32" ht="13.2">
      <c r="AF451" s="1239"/>
    </row>
    <row r="452" spans="32:32" ht="13.2">
      <c r="AF452" s="1239"/>
    </row>
    <row r="453" spans="32:32" ht="13.2">
      <c r="AF453" s="1239"/>
    </row>
    <row r="454" spans="32:32" ht="13.2">
      <c r="AF454" s="1239"/>
    </row>
    <row r="455" spans="32:32" ht="13.2">
      <c r="AF455" s="1239"/>
    </row>
    <row r="456" spans="32:32" ht="13.2">
      <c r="AF456" s="1239"/>
    </row>
    <row r="457" spans="32:32" ht="13.2">
      <c r="AF457" s="1239"/>
    </row>
    <row r="458" spans="32:32" ht="13.2">
      <c r="AF458" s="1239"/>
    </row>
    <row r="459" spans="32:32" ht="13.2">
      <c r="AF459" s="1239"/>
    </row>
    <row r="460" spans="32:32" ht="13.2">
      <c r="AF460" s="1239"/>
    </row>
    <row r="461" spans="32:32" ht="13.2">
      <c r="AF461" s="1239"/>
    </row>
    <row r="462" spans="32:32" ht="13.2">
      <c r="AF462" s="1239"/>
    </row>
    <row r="463" spans="32:32" ht="13.2">
      <c r="AF463" s="1239"/>
    </row>
    <row r="464" spans="32:32" ht="13.2">
      <c r="AF464" s="1239"/>
    </row>
    <row r="465" spans="32:32" ht="13.2">
      <c r="AF465" s="1239"/>
    </row>
    <row r="466" spans="32:32" ht="13.2">
      <c r="AF466" s="1239"/>
    </row>
    <row r="467" spans="32:32" ht="13.2">
      <c r="AF467" s="1239"/>
    </row>
    <row r="468" spans="32:32" ht="13.2">
      <c r="AF468" s="1239"/>
    </row>
    <row r="469" spans="32:32" ht="13.2">
      <c r="AF469" s="1239"/>
    </row>
    <row r="470" spans="32:32" ht="13.2">
      <c r="AF470" s="1239"/>
    </row>
    <row r="471" spans="32:32" ht="13.2">
      <c r="AF471" s="1239"/>
    </row>
    <row r="472" spans="32:32" ht="13.2">
      <c r="AF472" s="1239"/>
    </row>
    <row r="473" spans="32:32" ht="13.2">
      <c r="AF473" s="1239"/>
    </row>
    <row r="474" spans="32:32" ht="13.2">
      <c r="AF474" s="1239"/>
    </row>
    <row r="475" spans="32:32" ht="13.2">
      <c r="AF475" s="1239"/>
    </row>
    <row r="476" spans="32:32" ht="13.2">
      <c r="AF476" s="1239"/>
    </row>
    <row r="477" spans="32:32" ht="13.2">
      <c r="AF477" s="1239"/>
    </row>
    <row r="478" spans="32:32" ht="13.2">
      <c r="AF478" s="1239"/>
    </row>
    <row r="479" spans="32:32" ht="13.2">
      <c r="AF479" s="1239"/>
    </row>
    <row r="480" spans="32:32" ht="13.2">
      <c r="AF480" s="1239"/>
    </row>
    <row r="481" spans="32:32" ht="13.2">
      <c r="AF481" s="1239"/>
    </row>
    <row r="482" spans="32:32" ht="13.2">
      <c r="AF482" s="1239"/>
    </row>
    <row r="483" spans="32:32" ht="13.2">
      <c r="AF483" s="1239"/>
    </row>
    <row r="484" spans="32:32" ht="13.2">
      <c r="AF484" s="1239"/>
    </row>
    <row r="485" spans="32:32" ht="13.2">
      <c r="AF485" s="1239"/>
    </row>
    <row r="486" spans="32:32" ht="13.2">
      <c r="AF486" s="1239"/>
    </row>
    <row r="487" spans="32:32" ht="13.2">
      <c r="AF487" s="1239"/>
    </row>
    <row r="488" spans="32:32" ht="13.2">
      <c r="AF488" s="1239"/>
    </row>
    <row r="489" spans="32:32" ht="13.2">
      <c r="AF489" s="1239"/>
    </row>
    <row r="490" spans="32:32" ht="13.2">
      <c r="AF490" s="1239"/>
    </row>
    <row r="491" spans="32:32" ht="13.2">
      <c r="AF491" s="1239"/>
    </row>
    <row r="492" spans="32:32" ht="13.2">
      <c r="AF492" s="1239"/>
    </row>
    <row r="493" spans="32:32" ht="13.2">
      <c r="AF493" s="1239"/>
    </row>
    <row r="494" spans="32:32" ht="13.2">
      <c r="AF494" s="1239"/>
    </row>
    <row r="495" spans="32:32" ht="13.2">
      <c r="AF495" s="1239"/>
    </row>
    <row r="496" spans="32:32" ht="13.2">
      <c r="AF496" s="1239"/>
    </row>
    <row r="497" spans="32:32" ht="13.2">
      <c r="AF497" s="1239"/>
    </row>
    <row r="498" spans="32:32" ht="13.2">
      <c r="AF498" s="1239"/>
    </row>
    <row r="499" spans="32:32" ht="13.2">
      <c r="AF499" s="1239"/>
    </row>
    <row r="500" spans="32:32" ht="13.2">
      <c r="AF500" s="1239"/>
    </row>
    <row r="501" spans="32:32" ht="13.2">
      <c r="AF501" s="1239"/>
    </row>
    <row r="502" spans="32:32" ht="13.2">
      <c r="AF502" s="1239"/>
    </row>
    <row r="503" spans="32:32" ht="13.2">
      <c r="AF503" s="1239"/>
    </row>
    <row r="504" spans="32:32" ht="13.2">
      <c r="AF504" s="1239"/>
    </row>
    <row r="505" spans="32:32" ht="13.2">
      <c r="AF505" s="1239"/>
    </row>
    <row r="506" spans="32:32" ht="13.2">
      <c r="AF506" s="1239"/>
    </row>
    <row r="507" spans="32:32" ht="13.2">
      <c r="AF507" s="1239"/>
    </row>
    <row r="508" spans="32:32" ht="13.2">
      <c r="AF508" s="1239"/>
    </row>
    <row r="509" spans="32:32" ht="13.2">
      <c r="AF509" s="1239"/>
    </row>
    <row r="510" spans="32:32" ht="13.2">
      <c r="AF510" s="1239"/>
    </row>
    <row r="511" spans="32:32" ht="13.2">
      <c r="AF511" s="1239"/>
    </row>
    <row r="512" spans="32:32" ht="13.2">
      <c r="AF512" s="1239"/>
    </row>
    <row r="513" spans="32:32" ht="13.2">
      <c r="AF513" s="1239"/>
    </row>
    <row r="514" spans="32:32" ht="13.2">
      <c r="AF514" s="1239"/>
    </row>
    <row r="515" spans="32:32" ht="13.2">
      <c r="AF515" s="1239"/>
    </row>
    <row r="516" spans="32:32" ht="13.2">
      <c r="AF516" s="1239"/>
    </row>
    <row r="517" spans="32:32" ht="13.2">
      <c r="AF517" s="1239"/>
    </row>
    <row r="518" spans="32:32" ht="13.2">
      <c r="AF518" s="1239"/>
    </row>
    <row r="519" spans="32:32" ht="13.2">
      <c r="AF519" s="1239"/>
    </row>
    <row r="520" spans="32:32" ht="13.2">
      <c r="AF520" s="1239"/>
    </row>
    <row r="521" spans="32:32" ht="13.2">
      <c r="AF521" s="1239"/>
    </row>
    <row r="522" spans="32:32" ht="13.2">
      <c r="AF522" s="1239"/>
    </row>
    <row r="523" spans="32:32" ht="13.2">
      <c r="AF523" s="1239"/>
    </row>
    <row r="524" spans="32:32" ht="13.2">
      <c r="AF524" s="1239"/>
    </row>
    <row r="525" spans="32:32" ht="13.2">
      <c r="AF525" s="1239"/>
    </row>
    <row r="526" spans="32:32" ht="13.2">
      <c r="AF526" s="1239"/>
    </row>
    <row r="527" spans="32:32" ht="13.2">
      <c r="AF527" s="1239"/>
    </row>
    <row r="528" spans="32:32" ht="13.2">
      <c r="AF528" s="1239"/>
    </row>
    <row r="529" spans="32:32" ht="13.2">
      <c r="AF529" s="1239"/>
    </row>
    <row r="530" spans="32:32" ht="13.2">
      <c r="AF530" s="1239"/>
    </row>
    <row r="531" spans="32:32" ht="13.2">
      <c r="AF531" s="1239"/>
    </row>
    <row r="532" spans="32:32" ht="13.2">
      <c r="AF532" s="1239"/>
    </row>
    <row r="533" spans="32:32" ht="13.2">
      <c r="AF533" s="1239"/>
    </row>
    <row r="534" spans="32:32" ht="13.2">
      <c r="AF534" s="1239"/>
    </row>
    <row r="535" spans="32:32" ht="13.2">
      <c r="AF535" s="1239"/>
    </row>
    <row r="536" spans="32:32" ht="13.2">
      <c r="AF536" s="1239"/>
    </row>
    <row r="537" spans="32:32" ht="13.2">
      <c r="AF537" s="1239"/>
    </row>
    <row r="538" spans="32:32" ht="13.2">
      <c r="AF538" s="1239"/>
    </row>
    <row r="539" spans="32:32" ht="13.2">
      <c r="AF539" s="1239"/>
    </row>
    <row r="540" spans="32:32" ht="13.2">
      <c r="AF540" s="1239"/>
    </row>
    <row r="541" spans="32:32" ht="13.2">
      <c r="AF541" s="1239"/>
    </row>
    <row r="542" spans="32:32" ht="13.2">
      <c r="AF542" s="1239"/>
    </row>
    <row r="543" spans="32:32" ht="13.2">
      <c r="AF543" s="1239"/>
    </row>
    <row r="544" spans="32:32" ht="13.2">
      <c r="AF544" s="1239"/>
    </row>
    <row r="545" spans="32:32" ht="13.2">
      <c r="AF545" s="1239"/>
    </row>
    <row r="546" spans="32:32" ht="13.2">
      <c r="AF546" s="1239"/>
    </row>
    <row r="547" spans="32:32" ht="13.2">
      <c r="AF547" s="1239"/>
    </row>
    <row r="548" spans="32:32" ht="13.2">
      <c r="AF548" s="1239"/>
    </row>
    <row r="549" spans="32:32" ht="13.2">
      <c r="AF549" s="1239"/>
    </row>
    <row r="550" spans="32:32" ht="13.2">
      <c r="AF550" s="1239"/>
    </row>
    <row r="551" spans="32:32" ht="13.2">
      <c r="AF551" s="1239"/>
    </row>
    <row r="552" spans="32:32" ht="13.2">
      <c r="AF552" s="1239"/>
    </row>
    <row r="553" spans="32:32" ht="13.2">
      <c r="AF553" s="1239"/>
    </row>
    <row r="554" spans="32:32" ht="13.2">
      <c r="AF554" s="1239"/>
    </row>
    <row r="555" spans="32:32" ht="13.2">
      <c r="AF555" s="1239"/>
    </row>
    <row r="556" spans="32:32" ht="13.2">
      <c r="AF556" s="1239"/>
    </row>
    <row r="557" spans="32:32" ht="13.2">
      <c r="AF557" s="1239"/>
    </row>
    <row r="558" spans="32:32" ht="13.2">
      <c r="AF558" s="1239"/>
    </row>
    <row r="559" spans="32:32" ht="13.2">
      <c r="AF559" s="1239"/>
    </row>
    <row r="560" spans="32:32" ht="13.2">
      <c r="AF560" s="1239"/>
    </row>
    <row r="561" spans="32:32" ht="13.2">
      <c r="AF561" s="1239"/>
    </row>
    <row r="562" spans="32:32" ht="13.2">
      <c r="AF562" s="1239"/>
    </row>
    <row r="563" spans="32:32" ht="13.2">
      <c r="AF563" s="1239"/>
    </row>
    <row r="564" spans="32:32" ht="13.2">
      <c r="AF564" s="1239"/>
    </row>
    <row r="565" spans="32:32" ht="13.2">
      <c r="AF565" s="1239"/>
    </row>
    <row r="566" spans="32:32" ht="13.2">
      <c r="AF566" s="1239"/>
    </row>
    <row r="567" spans="32:32" ht="13.2">
      <c r="AF567" s="1239"/>
    </row>
    <row r="568" spans="32:32" ht="13.2">
      <c r="AF568" s="1239"/>
    </row>
    <row r="569" spans="32:32" ht="13.2">
      <c r="AF569" s="1239"/>
    </row>
    <row r="570" spans="32:32" ht="13.2">
      <c r="AF570" s="1239"/>
    </row>
    <row r="571" spans="32:32" ht="13.2">
      <c r="AF571" s="1239"/>
    </row>
    <row r="572" spans="32:32" ht="13.2">
      <c r="AF572" s="1239"/>
    </row>
    <row r="573" spans="32:32" ht="13.2">
      <c r="AF573" s="1239"/>
    </row>
    <row r="574" spans="32:32" ht="13.2">
      <c r="AF574" s="1239"/>
    </row>
    <row r="575" spans="32:32" ht="13.2">
      <c r="AF575" s="1239"/>
    </row>
    <row r="576" spans="32:32" ht="13.2">
      <c r="AF576" s="1239"/>
    </row>
    <row r="577" spans="32:32" ht="13.2">
      <c r="AF577" s="1239"/>
    </row>
    <row r="578" spans="32:32" ht="13.2">
      <c r="AF578" s="1239"/>
    </row>
    <row r="579" spans="32:32" ht="13.2">
      <c r="AF579" s="1239"/>
    </row>
    <row r="580" spans="32:32" ht="13.2">
      <c r="AF580" s="1239"/>
    </row>
    <row r="581" spans="32:32" ht="13.2">
      <c r="AF581" s="1239"/>
    </row>
    <row r="582" spans="32:32" ht="13.2">
      <c r="AF582" s="1239"/>
    </row>
    <row r="583" spans="32:32" ht="13.2">
      <c r="AF583" s="1239"/>
    </row>
    <row r="584" spans="32:32" ht="13.2">
      <c r="AF584" s="1239"/>
    </row>
    <row r="585" spans="32:32" ht="13.2">
      <c r="AF585" s="1239"/>
    </row>
    <row r="586" spans="32:32" ht="13.2">
      <c r="AF586" s="1239"/>
    </row>
    <row r="587" spans="32:32" ht="13.2">
      <c r="AF587" s="1239"/>
    </row>
    <row r="588" spans="32:32" ht="13.2">
      <c r="AF588" s="1239"/>
    </row>
    <row r="589" spans="32:32" ht="13.2">
      <c r="AF589" s="1239"/>
    </row>
    <row r="590" spans="32:32" ht="13.2">
      <c r="AF590" s="1239"/>
    </row>
    <row r="591" spans="32:32" ht="13.2">
      <c r="AF591" s="1239"/>
    </row>
    <row r="592" spans="32:32" ht="13.2">
      <c r="AF592" s="1239"/>
    </row>
    <row r="593" spans="32:32" ht="13.2">
      <c r="AF593" s="1239"/>
    </row>
    <row r="594" spans="32:32" ht="13.2">
      <c r="AF594" s="1239"/>
    </row>
    <row r="595" spans="32:32" ht="13.2">
      <c r="AF595" s="1239"/>
    </row>
    <row r="596" spans="32:32" ht="13.2">
      <c r="AF596" s="1239"/>
    </row>
    <row r="597" spans="32:32" ht="13.2">
      <c r="AF597" s="1239"/>
    </row>
    <row r="598" spans="32:32" ht="13.2">
      <c r="AF598" s="1239"/>
    </row>
    <row r="599" spans="32:32" ht="13.2">
      <c r="AF599" s="1239"/>
    </row>
    <row r="600" spans="32:32" ht="13.2">
      <c r="AF600" s="1239"/>
    </row>
    <row r="601" spans="32:32" ht="13.2">
      <c r="AF601" s="1239"/>
    </row>
    <row r="602" spans="32:32" ht="13.2">
      <c r="AF602" s="1239"/>
    </row>
    <row r="603" spans="32:32" ht="13.2">
      <c r="AF603" s="1239"/>
    </row>
    <row r="604" spans="32:32" ht="13.2">
      <c r="AF604" s="1239"/>
    </row>
    <row r="605" spans="32:32" ht="13.2">
      <c r="AF605" s="1239"/>
    </row>
    <row r="606" spans="32:32" ht="13.2">
      <c r="AF606" s="1239"/>
    </row>
    <row r="607" spans="32:32" ht="13.2">
      <c r="AF607" s="1239"/>
    </row>
    <row r="608" spans="32:32" ht="13.2">
      <c r="AF608" s="1239"/>
    </row>
    <row r="609" spans="32:32" ht="13.2">
      <c r="AF609" s="1239"/>
    </row>
    <row r="610" spans="32:32" ht="13.2">
      <c r="AF610" s="1239"/>
    </row>
    <row r="611" spans="32:32" ht="13.2">
      <c r="AF611" s="1239"/>
    </row>
    <row r="612" spans="32:32" ht="13.2">
      <c r="AF612" s="1239"/>
    </row>
    <row r="613" spans="32:32" ht="13.2">
      <c r="AF613" s="1239"/>
    </row>
    <row r="614" spans="32:32" ht="13.2">
      <c r="AF614" s="1239"/>
    </row>
    <row r="615" spans="32:32" ht="13.2">
      <c r="AF615" s="1239"/>
    </row>
    <row r="616" spans="32:32" ht="13.2">
      <c r="AF616" s="1239"/>
    </row>
    <row r="617" spans="32:32" ht="13.2">
      <c r="AF617" s="1239"/>
    </row>
    <row r="618" spans="32:32" ht="13.2">
      <c r="AF618" s="1239"/>
    </row>
    <row r="619" spans="32:32" ht="13.2">
      <c r="AF619" s="1239"/>
    </row>
    <row r="620" spans="32:32" ht="13.2">
      <c r="AF620" s="1239"/>
    </row>
    <row r="621" spans="32:32" ht="13.2">
      <c r="AF621" s="1239"/>
    </row>
    <row r="622" spans="32:32" ht="13.2">
      <c r="AF622" s="1239"/>
    </row>
    <row r="623" spans="32:32" ht="13.2">
      <c r="AF623" s="1239"/>
    </row>
    <row r="624" spans="32:32" ht="13.2">
      <c r="AF624" s="1239"/>
    </row>
    <row r="625" spans="32:32" ht="13.2">
      <c r="AF625" s="1239"/>
    </row>
    <row r="626" spans="32:32" ht="13.2">
      <c r="AF626" s="1239"/>
    </row>
    <row r="627" spans="32:32" ht="13.2">
      <c r="AF627" s="1239"/>
    </row>
    <row r="628" spans="32:32" ht="13.2">
      <c r="AF628" s="1239"/>
    </row>
    <row r="629" spans="32:32" ht="13.2">
      <c r="AF629" s="1239"/>
    </row>
    <row r="630" spans="32:32" ht="13.2">
      <c r="AF630" s="1239"/>
    </row>
    <row r="631" spans="32:32" ht="13.2">
      <c r="AF631" s="1239"/>
    </row>
    <row r="632" spans="32:32" ht="13.2">
      <c r="AF632" s="1239"/>
    </row>
    <row r="633" spans="32:32" ht="13.2">
      <c r="AF633" s="1239"/>
    </row>
    <row r="634" spans="32:32" ht="13.2">
      <c r="AF634" s="1239"/>
    </row>
    <row r="635" spans="32:32" ht="13.2">
      <c r="AF635" s="1239"/>
    </row>
    <row r="636" spans="32:32" ht="13.2">
      <c r="AF636" s="1239"/>
    </row>
    <row r="637" spans="32:32" ht="13.2">
      <c r="AF637" s="1239"/>
    </row>
    <row r="638" spans="32:32" ht="13.2">
      <c r="AF638" s="1239"/>
    </row>
    <row r="639" spans="32:32" ht="13.2">
      <c r="AF639" s="1239"/>
    </row>
    <row r="640" spans="32:32" ht="13.2">
      <c r="AF640" s="1239"/>
    </row>
    <row r="641" spans="32:32" ht="13.2">
      <c r="AF641" s="1239"/>
    </row>
    <row r="642" spans="32:32" ht="13.2">
      <c r="AF642" s="1239"/>
    </row>
    <row r="643" spans="32:32" ht="13.2">
      <c r="AF643" s="1239"/>
    </row>
    <row r="644" spans="32:32" ht="13.2">
      <c r="AF644" s="1239"/>
    </row>
    <row r="645" spans="32:32" ht="13.2">
      <c r="AF645" s="1239"/>
    </row>
    <row r="646" spans="32:32" ht="13.2">
      <c r="AF646" s="1239"/>
    </row>
    <row r="647" spans="32:32" ht="13.2">
      <c r="AF647" s="1239"/>
    </row>
    <row r="648" spans="32:32" ht="13.2">
      <c r="AF648" s="1239"/>
    </row>
    <row r="649" spans="32:32" ht="13.2">
      <c r="AF649" s="1239"/>
    </row>
    <row r="650" spans="32:32" ht="13.2">
      <c r="AF650" s="1239"/>
    </row>
    <row r="651" spans="32:32" ht="13.2">
      <c r="AF651" s="1239"/>
    </row>
    <row r="652" spans="32:32" ht="13.2">
      <c r="AF652" s="1239"/>
    </row>
    <row r="653" spans="32:32" ht="13.2">
      <c r="AF653" s="1239"/>
    </row>
    <row r="654" spans="32:32" ht="13.2">
      <c r="AF654" s="1239"/>
    </row>
    <row r="655" spans="32:32" ht="13.2">
      <c r="AF655" s="1239"/>
    </row>
    <row r="656" spans="32:32" ht="13.2">
      <c r="AF656" s="1239"/>
    </row>
    <row r="657" spans="32:32" ht="13.2">
      <c r="AF657" s="1239"/>
    </row>
    <row r="658" spans="32:32" ht="13.2">
      <c r="AF658" s="1239"/>
    </row>
    <row r="659" spans="32:32" ht="13.2">
      <c r="AF659" s="1239"/>
    </row>
    <row r="660" spans="32:32" ht="13.2">
      <c r="AF660" s="1239"/>
    </row>
    <row r="661" spans="32:32" ht="13.2">
      <c r="AF661" s="1239"/>
    </row>
    <row r="662" spans="32:32" ht="13.2">
      <c r="AF662" s="1239"/>
    </row>
    <row r="663" spans="32:32" ht="13.2">
      <c r="AF663" s="1239"/>
    </row>
    <row r="664" spans="32:32" ht="13.2">
      <c r="AF664" s="1239"/>
    </row>
    <row r="665" spans="32:32" ht="13.2">
      <c r="AF665" s="1239"/>
    </row>
    <row r="666" spans="32:32" ht="13.2">
      <c r="AF666" s="1239"/>
    </row>
    <row r="667" spans="32:32" ht="13.2">
      <c r="AF667" s="1239"/>
    </row>
    <row r="668" spans="32:32" ht="13.2">
      <c r="AF668" s="1239"/>
    </row>
    <row r="669" spans="32:32" ht="13.2">
      <c r="AF669" s="1239"/>
    </row>
    <row r="670" spans="32:32" ht="13.2">
      <c r="AF670" s="1239"/>
    </row>
    <row r="671" spans="32:32" ht="13.2">
      <c r="AF671" s="1239"/>
    </row>
    <row r="672" spans="32:32" ht="13.2">
      <c r="AF672" s="1239"/>
    </row>
    <row r="673" spans="32:32" ht="13.2">
      <c r="AF673" s="1239"/>
    </row>
    <row r="674" spans="32:32" ht="13.2">
      <c r="AF674" s="1239"/>
    </row>
    <row r="675" spans="32:32" ht="13.2">
      <c r="AF675" s="1239"/>
    </row>
    <row r="676" spans="32:32" ht="13.2">
      <c r="AF676" s="1239"/>
    </row>
    <row r="677" spans="32:32" ht="13.2">
      <c r="AF677" s="1239"/>
    </row>
    <row r="678" spans="32:32" ht="13.2">
      <c r="AF678" s="1239"/>
    </row>
    <row r="679" spans="32:32" ht="13.2">
      <c r="AF679" s="1239"/>
    </row>
    <row r="680" spans="32:32" ht="13.2">
      <c r="AF680" s="1239"/>
    </row>
    <row r="681" spans="32:32" ht="13.2">
      <c r="AF681" s="1239"/>
    </row>
    <row r="682" spans="32:32" ht="13.2">
      <c r="AF682" s="1239"/>
    </row>
    <row r="683" spans="32:32" ht="13.2">
      <c r="AF683" s="1239"/>
    </row>
    <row r="684" spans="32:32" ht="13.2">
      <c r="AF684" s="1239"/>
    </row>
    <row r="685" spans="32:32" ht="13.2">
      <c r="AF685" s="1239"/>
    </row>
    <row r="686" spans="32:32" ht="13.2">
      <c r="AF686" s="1239"/>
    </row>
    <row r="687" spans="32:32" ht="13.2">
      <c r="AF687" s="1239"/>
    </row>
    <row r="688" spans="32:32" ht="13.2">
      <c r="AF688" s="1239"/>
    </row>
    <row r="689" spans="32:32" ht="13.2">
      <c r="AF689" s="1239"/>
    </row>
    <row r="690" spans="32:32" ht="13.2">
      <c r="AF690" s="1239"/>
    </row>
    <row r="691" spans="32:32" ht="13.2">
      <c r="AF691" s="1239"/>
    </row>
    <row r="692" spans="32:32" ht="13.2">
      <c r="AF692" s="1239"/>
    </row>
    <row r="693" spans="32:32" ht="13.2">
      <c r="AF693" s="1239"/>
    </row>
    <row r="694" spans="32:32" ht="13.2">
      <c r="AF694" s="1239"/>
    </row>
    <row r="695" spans="32:32" ht="13.2">
      <c r="AF695" s="1239"/>
    </row>
    <row r="696" spans="32:32" ht="13.2">
      <c r="AF696" s="1239"/>
    </row>
    <row r="697" spans="32:32" ht="13.2">
      <c r="AF697" s="1239"/>
    </row>
    <row r="698" spans="32:32" ht="13.2">
      <c r="AF698" s="1239"/>
    </row>
    <row r="699" spans="32:32" ht="13.2">
      <c r="AF699" s="1239"/>
    </row>
    <row r="700" spans="32:32" ht="13.2">
      <c r="AF700" s="1239"/>
    </row>
    <row r="701" spans="32:32" ht="13.2">
      <c r="AF701" s="1239"/>
    </row>
    <row r="702" spans="32:32" ht="13.2">
      <c r="AF702" s="1239"/>
    </row>
    <row r="703" spans="32:32" ht="13.2">
      <c r="AF703" s="1239"/>
    </row>
    <row r="704" spans="32:32" ht="13.2">
      <c r="AF704" s="1239"/>
    </row>
    <row r="705" spans="32:32" ht="13.2">
      <c r="AF705" s="1239"/>
    </row>
    <row r="706" spans="32:32" ht="13.2">
      <c r="AF706" s="1239"/>
    </row>
    <row r="707" spans="32:32" ht="13.2">
      <c r="AF707" s="1239"/>
    </row>
    <row r="708" spans="32:32" ht="13.2">
      <c r="AF708" s="1239"/>
    </row>
    <row r="709" spans="32:32" ht="13.2">
      <c r="AF709" s="1239"/>
    </row>
    <row r="710" spans="32:32" ht="13.2">
      <c r="AF710" s="1239"/>
    </row>
    <row r="711" spans="32:32" ht="13.2">
      <c r="AF711" s="1239"/>
    </row>
    <row r="712" spans="32:32" ht="13.2">
      <c r="AF712" s="1239"/>
    </row>
    <row r="713" spans="32:32" ht="13.2">
      <c r="AF713" s="1239"/>
    </row>
    <row r="714" spans="32:32" ht="13.2">
      <c r="AF714" s="1239"/>
    </row>
    <row r="715" spans="32:32" ht="13.2">
      <c r="AF715" s="1239"/>
    </row>
    <row r="716" spans="32:32" ht="13.2">
      <c r="AF716" s="1239"/>
    </row>
    <row r="717" spans="32:32" ht="13.2">
      <c r="AF717" s="1239"/>
    </row>
    <row r="718" spans="32:32" ht="13.2">
      <c r="AF718" s="1239"/>
    </row>
    <row r="719" spans="32:32" ht="13.2">
      <c r="AF719" s="1239"/>
    </row>
    <row r="720" spans="32:32" ht="13.2">
      <c r="AF720" s="1239"/>
    </row>
    <row r="721" spans="32:32" ht="13.2">
      <c r="AF721" s="1239"/>
    </row>
    <row r="722" spans="32:32" ht="13.2">
      <c r="AF722" s="1239"/>
    </row>
    <row r="723" spans="32:32" ht="13.2">
      <c r="AF723" s="1239"/>
    </row>
    <row r="724" spans="32:32" ht="13.2">
      <c r="AF724" s="1239"/>
    </row>
    <row r="725" spans="32:32" ht="13.2">
      <c r="AF725" s="1239"/>
    </row>
    <row r="726" spans="32:32" ht="13.2">
      <c r="AF726" s="1239"/>
    </row>
    <row r="727" spans="32:32" ht="13.2">
      <c r="AF727" s="1239"/>
    </row>
    <row r="728" spans="32:32" ht="13.2">
      <c r="AF728" s="1239"/>
    </row>
    <row r="729" spans="32:32" ht="13.2">
      <c r="AF729" s="1239"/>
    </row>
    <row r="730" spans="32:32" ht="13.2">
      <c r="AF730" s="1239"/>
    </row>
    <row r="731" spans="32:32" ht="13.2">
      <c r="AF731" s="1239"/>
    </row>
    <row r="732" spans="32:32" ht="13.2">
      <c r="AF732" s="1239"/>
    </row>
    <row r="733" spans="32:32" ht="13.2">
      <c r="AF733" s="1239"/>
    </row>
    <row r="734" spans="32:32" ht="13.2">
      <c r="AF734" s="1239"/>
    </row>
    <row r="735" spans="32:32" ht="13.2">
      <c r="AF735" s="1239"/>
    </row>
    <row r="736" spans="32:32" ht="13.2">
      <c r="AF736" s="1239"/>
    </row>
    <row r="737" spans="32:32" ht="13.2">
      <c r="AF737" s="1239"/>
    </row>
    <row r="738" spans="32:32" ht="13.2">
      <c r="AF738" s="1239"/>
    </row>
    <row r="739" spans="32:32" ht="13.2">
      <c r="AF739" s="1239"/>
    </row>
    <row r="740" spans="32:32" ht="13.2">
      <c r="AF740" s="1239"/>
    </row>
    <row r="741" spans="32:32" ht="13.2">
      <c r="AF741" s="1239"/>
    </row>
    <row r="742" spans="32:32" ht="13.2">
      <c r="AF742" s="1239"/>
    </row>
    <row r="743" spans="32:32" ht="13.2">
      <c r="AF743" s="1239"/>
    </row>
    <row r="744" spans="32:32" ht="13.2">
      <c r="AF744" s="1239"/>
    </row>
    <row r="745" spans="32:32" ht="13.2">
      <c r="AF745" s="1239"/>
    </row>
    <row r="746" spans="32:32" ht="13.2">
      <c r="AF746" s="1239"/>
    </row>
    <row r="747" spans="32:32" ht="13.2">
      <c r="AF747" s="1239"/>
    </row>
    <row r="748" spans="32:32" ht="13.2">
      <c r="AF748" s="1239"/>
    </row>
    <row r="749" spans="32:32" ht="13.2">
      <c r="AF749" s="1239"/>
    </row>
    <row r="750" spans="32:32" ht="13.2">
      <c r="AF750" s="1239"/>
    </row>
    <row r="751" spans="32:32" ht="13.2">
      <c r="AF751" s="1239"/>
    </row>
    <row r="752" spans="32:32" ht="13.2">
      <c r="AF752" s="1239"/>
    </row>
    <row r="753" spans="32:32" ht="13.2">
      <c r="AF753" s="1239"/>
    </row>
    <row r="754" spans="32:32" ht="13.2">
      <c r="AF754" s="1239"/>
    </row>
    <row r="755" spans="32:32" ht="13.2">
      <c r="AF755" s="1239"/>
    </row>
    <row r="756" spans="32:32" ht="13.2">
      <c r="AF756" s="1239"/>
    </row>
    <row r="757" spans="32:32" ht="13.2">
      <c r="AF757" s="1239"/>
    </row>
    <row r="758" spans="32:32" ht="13.2">
      <c r="AF758" s="1239"/>
    </row>
    <row r="759" spans="32:32" ht="13.2">
      <c r="AF759" s="1239"/>
    </row>
    <row r="760" spans="32:32" ht="13.2">
      <c r="AF760" s="1239"/>
    </row>
    <row r="761" spans="32:32" ht="13.2">
      <c r="AF761" s="1239"/>
    </row>
    <row r="762" spans="32:32" ht="13.2">
      <c r="AF762" s="1239"/>
    </row>
    <row r="763" spans="32:32" ht="13.2">
      <c r="AF763" s="1239"/>
    </row>
    <row r="764" spans="32:32" ht="13.2">
      <c r="AF764" s="1239"/>
    </row>
    <row r="765" spans="32:32" ht="13.2">
      <c r="AF765" s="1239"/>
    </row>
    <row r="766" spans="32:32" ht="13.2">
      <c r="AF766" s="1239"/>
    </row>
    <row r="767" spans="32:32" ht="13.2">
      <c r="AF767" s="1239"/>
    </row>
    <row r="768" spans="32:32" ht="13.2">
      <c r="AF768" s="1239"/>
    </row>
    <row r="769" spans="32:32" ht="13.2">
      <c r="AF769" s="1239"/>
    </row>
    <row r="770" spans="32:32" ht="13.2">
      <c r="AF770" s="1239"/>
    </row>
    <row r="771" spans="32:32" ht="13.2">
      <c r="AF771" s="1239"/>
    </row>
    <row r="772" spans="32:32" ht="13.2">
      <c r="AF772" s="1239"/>
    </row>
    <row r="773" spans="32:32" ht="13.2">
      <c r="AF773" s="1239"/>
    </row>
    <row r="774" spans="32:32" ht="13.2">
      <c r="AF774" s="1239"/>
    </row>
    <row r="775" spans="32:32" ht="13.2">
      <c r="AF775" s="1239"/>
    </row>
    <row r="776" spans="32:32" ht="13.2">
      <c r="AF776" s="1239"/>
    </row>
    <row r="777" spans="32:32" ht="13.2">
      <c r="AF777" s="1239"/>
    </row>
    <row r="778" spans="32:32" ht="13.2">
      <c r="AF778" s="1239"/>
    </row>
    <row r="779" spans="32:32" ht="13.2">
      <c r="AF779" s="1239"/>
    </row>
    <row r="780" spans="32:32" ht="13.2">
      <c r="AF780" s="1239"/>
    </row>
    <row r="781" spans="32:32" ht="13.2">
      <c r="AF781" s="1239"/>
    </row>
    <row r="782" spans="32:32" ht="13.2">
      <c r="AF782" s="1239"/>
    </row>
    <row r="783" spans="32:32" ht="13.2">
      <c r="AF783" s="1239"/>
    </row>
    <row r="784" spans="32:32" ht="13.2">
      <c r="AF784" s="1239"/>
    </row>
    <row r="785" spans="32:32" ht="13.2">
      <c r="AF785" s="1239"/>
    </row>
    <row r="786" spans="32:32" ht="13.2">
      <c r="AF786" s="1239"/>
    </row>
    <row r="787" spans="32:32" ht="13.2">
      <c r="AF787" s="1239"/>
    </row>
    <row r="788" spans="32:32" ht="13.2">
      <c r="AF788" s="1239"/>
    </row>
    <row r="789" spans="32:32" ht="13.2">
      <c r="AF789" s="1239"/>
    </row>
    <row r="790" spans="32:32" ht="13.2">
      <c r="AF790" s="1239"/>
    </row>
    <row r="791" spans="32:32" ht="13.2">
      <c r="AF791" s="1239"/>
    </row>
    <row r="792" spans="32:32" ht="13.2">
      <c r="AF792" s="1239"/>
    </row>
    <row r="793" spans="32:32" ht="13.2">
      <c r="AF793" s="1239"/>
    </row>
    <row r="794" spans="32:32" ht="13.2">
      <c r="AF794" s="1239"/>
    </row>
    <row r="795" spans="32:32" ht="13.2">
      <c r="AF795" s="1239"/>
    </row>
    <row r="796" spans="32:32" ht="13.2">
      <c r="AF796" s="1239"/>
    </row>
    <row r="797" spans="32:32" ht="13.2">
      <c r="AF797" s="1239"/>
    </row>
    <row r="798" spans="32:32" ht="13.2">
      <c r="AF798" s="1239"/>
    </row>
    <row r="799" spans="32:32" ht="13.2">
      <c r="AF799" s="1239"/>
    </row>
    <row r="800" spans="32:32" ht="13.2">
      <c r="AF800" s="1239"/>
    </row>
    <row r="801" spans="32:32" ht="13.2">
      <c r="AF801" s="1239"/>
    </row>
    <row r="802" spans="32:32" ht="13.2">
      <c r="AF802" s="1239"/>
    </row>
    <row r="803" spans="32:32" ht="13.2">
      <c r="AF803" s="1239"/>
    </row>
    <row r="804" spans="32:32" ht="13.2">
      <c r="AF804" s="1239"/>
    </row>
    <row r="805" spans="32:32" ht="13.2">
      <c r="AF805" s="1239"/>
    </row>
    <row r="806" spans="32:32" ht="13.2">
      <c r="AF806" s="1239"/>
    </row>
    <row r="807" spans="32:32" ht="13.2">
      <c r="AF807" s="1239"/>
    </row>
    <row r="808" spans="32:32" ht="13.2">
      <c r="AF808" s="1239"/>
    </row>
    <row r="809" spans="32:32" ht="13.2">
      <c r="AF809" s="1239"/>
    </row>
    <row r="810" spans="32:32" ht="13.2">
      <c r="AF810" s="1239"/>
    </row>
    <row r="811" spans="32:32" ht="13.2">
      <c r="AF811" s="1239"/>
    </row>
    <row r="812" spans="32:32" ht="13.2">
      <c r="AF812" s="1239"/>
    </row>
    <row r="813" spans="32:32" ht="13.2">
      <c r="AF813" s="1239"/>
    </row>
    <row r="814" spans="32:32" ht="13.2">
      <c r="AF814" s="1239"/>
    </row>
    <row r="815" spans="32:32" ht="13.2">
      <c r="AF815" s="1239"/>
    </row>
    <row r="816" spans="32:32" ht="13.2">
      <c r="AF816" s="1239"/>
    </row>
    <row r="817" spans="32:32" ht="13.2">
      <c r="AF817" s="1239"/>
    </row>
    <row r="818" spans="32:32" ht="13.2">
      <c r="AF818" s="1239"/>
    </row>
    <row r="819" spans="32:32" ht="13.2">
      <c r="AF819" s="1239"/>
    </row>
    <row r="820" spans="32:32" ht="13.2">
      <c r="AF820" s="1239"/>
    </row>
    <row r="821" spans="32:32" ht="13.2">
      <c r="AF821" s="1239"/>
    </row>
    <row r="822" spans="32:32" ht="13.2">
      <c r="AF822" s="1239"/>
    </row>
    <row r="823" spans="32:32" ht="13.2">
      <c r="AF823" s="1239"/>
    </row>
    <row r="824" spans="32:32" ht="13.2">
      <c r="AF824" s="1239"/>
    </row>
    <row r="825" spans="32:32" ht="13.2">
      <c r="AF825" s="1239"/>
    </row>
    <row r="826" spans="32:32" ht="13.2">
      <c r="AF826" s="1239"/>
    </row>
    <row r="827" spans="32:32" ht="13.2">
      <c r="AF827" s="1239"/>
    </row>
    <row r="828" spans="32:32" ht="13.2">
      <c r="AF828" s="1239"/>
    </row>
    <row r="829" spans="32:32" ht="13.2">
      <c r="AF829" s="1239"/>
    </row>
    <row r="830" spans="32:32" ht="13.2">
      <c r="AF830" s="1239"/>
    </row>
    <row r="831" spans="32:32" ht="13.2">
      <c r="AF831" s="1239"/>
    </row>
    <row r="832" spans="32:32" ht="13.2">
      <c r="AF832" s="1239"/>
    </row>
    <row r="833" spans="32:32" ht="13.2">
      <c r="AF833" s="1239"/>
    </row>
    <row r="834" spans="32:32" ht="13.2">
      <c r="AF834" s="1239"/>
    </row>
    <row r="835" spans="32:32" ht="13.2">
      <c r="AF835" s="1239"/>
    </row>
    <row r="836" spans="32:32" ht="13.2">
      <c r="AF836" s="1239"/>
    </row>
    <row r="837" spans="32:32" ht="13.2">
      <c r="AF837" s="1239"/>
    </row>
    <row r="838" spans="32:32" ht="13.2">
      <c r="AF838" s="1239"/>
    </row>
    <row r="839" spans="32:32" ht="13.2">
      <c r="AF839" s="1239"/>
    </row>
    <row r="840" spans="32:32" ht="13.2">
      <c r="AF840" s="1239"/>
    </row>
    <row r="841" spans="32:32" ht="13.2">
      <c r="AF841" s="1239"/>
    </row>
    <row r="842" spans="32:32" ht="13.2">
      <c r="AF842" s="1239"/>
    </row>
    <row r="843" spans="32:32" ht="13.2">
      <c r="AF843" s="1239"/>
    </row>
    <row r="844" spans="32:32" ht="13.2">
      <c r="AF844" s="1239"/>
    </row>
    <row r="845" spans="32:32" ht="13.2">
      <c r="AF845" s="1239"/>
    </row>
    <row r="846" spans="32:32" ht="13.2">
      <c r="AF846" s="1239"/>
    </row>
    <row r="847" spans="32:32" ht="13.2">
      <c r="AF847" s="1239"/>
    </row>
    <row r="848" spans="32:32" ht="13.2">
      <c r="AF848" s="1239"/>
    </row>
    <row r="849" spans="32:32" ht="13.2">
      <c r="AF849" s="1239"/>
    </row>
    <row r="850" spans="32:32" ht="13.2">
      <c r="AF850" s="1239"/>
    </row>
    <row r="851" spans="32:32" ht="13.2">
      <c r="AF851" s="1239"/>
    </row>
    <row r="852" spans="32:32" ht="13.2">
      <c r="AF852" s="1239"/>
    </row>
    <row r="853" spans="32:32" ht="13.2">
      <c r="AF853" s="1239"/>
    </row>
    <row r="854" spans="32:32" ht="13.2">
      <c r="AF854" s="1239"/>
    </row>
    <row r="855" spans="32:32" ht="13.2">
      <c r="AF855" s="1239"/>
    </row>
    <row r="856" spans="32:32" ht="13.2">
      <c r="AF856" s="1239"/>
    </row>
    <row r="857" spans="32:32" ht="13.2">
      <c r="AF857" s="1239"/>
    </row>
    <row r="858" spans="32:32" ht="13.2">
      <c r="AF858" s="1239"/>
    </row>
    <row r="859" spans="32:32" ht="13.2">
      <c r="AF859" s="1239"/>
    </row>
    <row r="860" spans="32:32" ht="13.2">
      <c r="AF860" s="1239"/>
    </row>
    <row r="861" spans="32:32" ht="13.2">
      <c r="AF861" s="1239"/>
    </row>
    <row r="862" spans="32:32" ht="13.2">
      <c r="AF862" s="1239"/>
    </row>
    <row r="863" spans="32:32" ht="13.2">
      <c r="AF863" s="1239"/>
    </row>
    <row r="864" spans="32:32" ht="13.2">
      <c r="AF864" s="1239"/>
    </row>
    <row r="865" spans="32:32" ht="13.2">
      <c r="AF865" s="1239"/>
    </row>
    <row r="866" spans="32:32" ht="13.2">
      <c r="AF866" s="1239"/>
    </row>
    <row r="867" spans="32:32" ht="13.2">
      <c r="AF867" s="1239"/>
    </row>
    <row r="868" spans="32:32" ht="13.2">
      <c r="AF868" s="1239"/>
    </row>
    <row r="869" spans="32:32" ht="13.2">
      <c r="AF869" s="1239"/>
    </row>
    <row r="870" spans="32:32" ht="13.2">
      <c r="AF870" s="1239"/>
    </row>
    <row r="871" spans="32:32" ht="13.2">
      <c r="AF871" s="1239"/>
    </row>
    <row r="872" spans="32:32" ht="13.2">
      <c r="AF872" s="1239"/>
    </row>
    <row r="873" spans="32:32" ht="13.2">
      <c r="AF873" s="1239"/>
    </row>
    <row r="874" spans="32:32" ht="13.2">
      <c r="AF874" s="1239"/>
    </row>
    <row r="875" spans="32:32" ht="13.2">
      <c r="AF875" s="1239"/>
    </row>
    <row r="876" spans="32:32" ht="13.2">
      <c r="AF876" s="1239"/>
    </row>
    <row r="877" spans="32:32" ht="13.2">
      <c r="AF877" s="1239"/>
    </row>
    <row r="878" spans="32:32" ht="13.2">
      <c r="AF878" s="1239"/>
    </row>
    <row r="879" spans="32:32" ht="13.2">
      <c r="AF879" s="1239"/>
    </row>
    <row r="880" spans="32:32" ht="13.2">
      <c r="AF880" s="1239"/>
    </row>
    <row r="881" spans="32:32" ht="13.2">
      <c r="AF881" s="1239"/>
    </row>
    <row r="882" spans="32:32" ht="13.2">
      <c r="AF882" s="1239"/>
    </row>
    <row r="883" spans="32:32" ht="13.2">
      <c r="AF883" s="1239"/>
    </row>
    <row r="884" spans="32:32" ht="13.2">
      <c r="AF884" s="1239"/>
    </row>
    <row r="885" spans="32:32" ht="13.2">
      <c r="AF885" s="1239"/>
    </row>
    <row r="886" spans="32:32" ht="13.2">
      <c r="AF886" s="1239"/>
    </row>
    <row r="887" spans="32:32" ht="13.2">
      <c r="AF887" s="1239"/>
    </row>
    <row r="888" spans="32:32" ht="13.2">
      <c r="AF888" s="1239"/>
    </row>
    <row r="889" spans="32:32" ht="13.2">
      <c r="AF889" s="1239"/>
    </row>
    <row r="890" spans="32:32" ht="13.2">
      <c r="AF890" s="1239"/>
    </row>
    <row r="891" spans="32:32" ht="13.2">
      <c r="AF891" s="1239"/>
    </row>
    <row r="892" spans="32:32" ht="13.2">
      <c r="AF892" s="1239"/>
    </row>
    <row r="893" spans="32:32" ht="13.2">
      <c r="AF893" s="1239"/>
    </row>
    <row r="894" spans="32:32" ht="13.2">
      <c r="AF894" s="1239"/>
    </row>
    <row r="895" spans="32:32" ht="13.2">
      <c r="AF895" s="1239"/>
    </row>
    <row r="896" spans="32:32" ht="13.2">
      <c r="AF896" s="1239"/>
    </row>
    <row r="897" spans="32:32" ht="13.2">
      <c r="AF897" s="1239"/>
    </row>
    <row r="898" spans="32:32" ht="13.2">
      <c r="AF898" s="1239"/>
    </row>
    <row r="899" spans="32:32" ht="13.2">
      <c r="AF899" s="1239"/>
    </row>
    <row r="900" spans="32:32" ht="13.2">
      <c r="AF900" s="1239"/>
    </row>
    <row r="901" spans="32:32" ht="13.2">
      <c r="AF901" s="1239"/>
    </row>
    <row r="902" spans="32:32" ht="13.2">
      <c r="AF902" s="1239"/>
    </row>
    <row r="903" spans="32:32" ht="13.2">
      <c r="AF903" s="1239"/>
    </row>
    <row r="904" spans="32:32" ht="13.2">
      <c r="AF904" s="1239"/>
    </row>
    <row r="905" spans="32:32" ht="13.2">
      <c r="AF905" s="1239"/>
    </row>
    <row r="906" spans="32:32" ht="13.2">
      <c r="AF906" s="1239"/>
    </row>
    <row r="907" spans="32:32" ht="13.2">
      <c r="AF907" s="1239"/>
    </row>
    <row r="908" spans="32:32" ht="13.2">
      <c r="AF908" s="1239"/>
    </row>
    <row r="909" spans="32:32" ht="13.2">
      <c r="AF909" s="1239"/>
    </row>
    <row r="910" spans="32:32" ht="13.2">
      <c r="AF910" s="1239"/>
    </row>
    <row r="911" spans="32:32" ht="13.2">
      <c r="AF911" s="1239"/>
    </row>
    <row r="912" spans="32:32" ht="13.2">
      <c r="AF912" s="1239"/>
    </row>
    <row r="913" spans="32:32" ht="13.2">
      <c r="AF913" s="1239"/>
    </row>
    <row r="914" spans="32:32" ht="13.2">
      <c r="AF914" s="1239"/>
    </row>
    <row r="915" spans="32:32" ht="13.2">
      <c r="AF915" s="1239"/>
    </row>
    <row r="916" spans="32:32" ht="13.2">
      <c r="AF916" s="1239"/>
    </row>
    <row r="917" spans="32:32" ht="13.2">
      <c r="AF917" s="1239"/>
    </row>
    <row r="918" spans="32:32" ht="13.2">
      <c r="AF918" s="1239"/>
    </row>
    <row r="919" spans="32:32" ht="13.2">
      <c r="AF919" s="1239"/>
    </row>
    <row r="920" spans="32:32" ht="13.2">
      <c r="AF920" s="1239"/>
    </row>
    <row r="921" spans="32:32" ht="13.2">
      <c r="AF921" s="1239"/>
    </row>
    <row r="922" spans="32:32" ht="13.2">
      <c r="AF922" s="1239"/>
    </row>
    <row r="923" spans="32:32" ht="13.2">
      <c r="AF923" s="1239"/>
    </row>
    <row r="924" spans="32:32" ht="13.2">
      <c r="AF924" s="1239"/>
    </row>
    <row r="925" spans="32:32" ht="13.2">
      <c r="AF925" s="1239"/>
    </row>
    <row r="926" spans="32:32" ht="13.2">
      <c r="AF926" s="1239"/>
    </row>
    <row r="927" spans="32:32" ht="13.2">
      <c r="AF927" s="1239"/>
    </row>
    <row r="928" spans="32:32" ht="13.2">
      <c r="AF928" s="1239"/>
    </row>
    <row r="929" spans="32:32" ht="13.2">
      <c r="AF929" s="1239"/>
    </row>
    <row r="930" spans="32:32" ht="13.2">
      <c r="AF930" s="1239"/>
    </row>
    <row r="931" spans="32:32" ht="13.2">
      <c r="AF931" s="1239"/>
    </row>
    <row r="932" spans="32:32" ht="13.2">
      <c r="AF932" s="1239"/>
    </row>
    <row r="933" spans="32:32" ht="13.2">
      <c r="AF933" s="1239"/>
    </row>
    <row r="934" spans="32:32" ht="13.2">
      <c r="AF934" s="1239"/>
    </row>
    <row r="935" spans="32:32" ht="13.2">
      <c r="AF935" s="1239"/>
    </row>
    <row r="936" spans="32:32" ht="13.2">
      <c r="AF936" s="1239"/>
    </row>
    <row r="937" spans="32:32" ht="13.2">
      <c r="AF937" s="1239"/>
    </row>
    <row r="938" spans="32:32" ht="13.2">
      <c r="AF938" s="1239"/>
    </row>
    <row r="939" spans="32:32" ht="13.2">
      <c r="AF939" s="1239"/>
    </row>
    <row r="940" spans="32:32" ht="13.2">
      <c r="AF940" s="1239"/>
    </row>
    <row r="941" spans="32:32" ht="13.2">
      <c r="AF941" s="1239"/>
    </row>
    <row r="942" spans="32:32" ht="13.2">
      <c r="AF942" s="1239"/>
    </row>
    <row r="943" spans="32:32" ht="13.2">
      <c r="AF943" s="1239"/>
    </row>
    <row r="944" spans="32:32" ht="13.2">
      <c r="AF944" s="1239"/>
    </row>
    <row r="945" spans="32:32" ht="13.2">
      <c r="AF945" s="1239"/>
    </row>
    <row r="946" spans="32:32" ht="13.2">
      <c r="AF946" s="1239"/>
    </row>
    <row r="947" spans="32:32" ht="13.2">
      <c r="AF947" s="1239"/>
    </row>
    <row r="948" spans="32:32" ht="13.2">
      <c r="AF948" s="1239"/>
    </row>
    <row r="949" spans="32:32" ht="13.2">
      <c r="AF949" s="1239"/>
    </row>
    <row r="950" spans="32:32" ht="13.2">
      <c r="AF950" s="1239"/>
    </row>
    <row r="951" spans="32:32" ht="13.2">
      <c r="AF951" s="1239"/>
    </row>
    <row r="952" spans="32:32" ht="13.2">
      <c r="AF952" s="1239"/>
    </row>
    <row r="953" spans="32:32" ht="13.2">
      <c r="AF953" s="1239"/>
    </row>
    <row r="954" spans="32:32" ht="13.2">
      <c r="AF954" s="1239"/>
    </row>
    <row r="955" spans="32:32" ht="13.2">
      <c r="AF955" s="1239"/>
    </row>
    <row r="956" spans="32:32" ht="13.2">
      <c r="AF956" s="1239"/>
    </row>
    <row r="957" spans="32:32" ht="13.2">
      <c r="AF957" s="1239"/>
    </row>
    <row r="958" spans="32:32" ht="13.2">
      <c r="AF958" s="1239"/>
    </row>
    <row r="959" spans="32:32" ht="13.2">
      <c r="AF959" s="1239"/>
    </row>
    <row r="960" spans="32:32" ht="13.2">
      <c r="AF960" s="1239"/>
    </row>
    <row r="961" spans="32:32" ht="13.2">
      <c r="AF961" s="1239"/>
    </row>
    <row r="962" spans="32:32" ht="13.2">
      <c r="AF962" s="1239"/>
    </row>
    <row r="963" spans="32:32" ht="13.2">
      <c r="AF963" s="1239"/>
    </row>
    <row r="964" spans="32:32" ht="13.2">
      <c r="AF964" s="1239"/>
    </row>
    <row r="965" spans="32:32" ht="13.2">
      <c r="AF965" s="1239"/>
    </row>
    <row r="966" spans="32:32" ht="13.2">
      <c r="AF966" s="1239"/>
    </row>
    <row r="967" spans="32:32" ht="13.2">
      <c r="AF967" s="1239"/>
    </row>
    <row r="968" spans="32:32" ht="13.2">
      <c r="AF968" s="1239"/>
    </row>
    <row r="969" spans="32:32" ht="13.2">
      <c r="AF969" s="1239"/>
    </row>
    <row r="970" spans="32:32" ht="13.2">
      <c r="AF970" s="1239"/>
    </row>
    <row r="971" spans="32:32" ht="13.2">
      <c r="AF971" s="1239"/>
    </row>
    <row r="972" spans="32:32" ht="13.2">
      <c r="AF972" s="1239"/>
    </row>
    <row r="973" spans="32:32" ht="13.2">
      <c r="AF973" s="1239"/>
    </row>
    <row r="974" spans="32:32" ht="13.2">
      <c r="AF974" s="1239"/>
    </row>
    <row r="975" spans="32:32" ht="13.2">
      <c r="AF975" s="1239"/>
    </row>
    <row r="976" spans="32:32" ht="13.2">
      <c r="AF976" s="1239"/>
    </row>
    <row r="977" spans="32:32" ht="13.2">
      <c r="AF977" s="1239"/>
    </row>
    <row r="978" spans="32:32" ht="13.2">
      <c r="AF978" s="1239"/>
    </row>
    <row r="979" spans="32:32" ht="13.2">
      <c r="AF979" s="1239"/>
    </row>
    <row r="980" spans="32:32" ht="13.2">
      <c r="AF980" s="1239"/>
    </row>
    <row r="981" spans="32:32" ht="13.2">
      <c r="AF981" s="1239"/>
    </row>
    <row r="982" spans="32:32" ht="13.2">
      <c r="AF982" s="1239"/>
    </row>
    <row r="983" spans="32:32" ht="13.2">
      <c r="AF983" s="1239"/>
    </row>
    <row r="984" spans="32:32" ht="13.2">
      <c r="AF984" s="1239"/>
    </row>
    <row r="985" spans="32:32" ht="13.2">
      <c r="AF985" s="1239"/>
    </row>
    <row r="986" spans="32:32" ht="13.2">
      <c r="AF986" s="1239"/>
    </row>
    <row r="987" spans="32:32" ht="13.2">
      <c r="AF987" s="1239"/>
    </row>
    <row r="988" spans="32:32" ht="13.2">
      <c r="AF988" s="1239"/>
    </row>
    <row r="989" spans="32:32" ht="13.2">
      <c r="AF989" s="1239"/>
    </row>
    <row r="990" spans="32:32" ht="13.2">
      <c r="AF990" s="1239"/>
    </row>
    <row r="991" spans="32:32" ht="13.2">
      <c r="AF991" s="1239"/>
    </row>
    <row r="992" spans="32:32" ht="13.2">
      <c r="AF992" s="1239"/>
    </row>
    <row r="993" spans="32:32" ht="13.2">
      <c r="AF993" s="1239"/>
    </row>
    <row r="994" spans="32:32" ht="13.2">
      <c r="AF994" s="1239"/>
    </row>
    <row r="995" spans="32:32" ht="13.2">
      <c r="AF995" s="1239"/>
    </row>
    <row r="996" spans="32:32" ht="13.2">
      <c r="AF996" s="1239"/>
    </row>
    <row r="997" spans="32:32" ht="13.2">
      <c r="AF997" s="1239"/>
    </row>
    <row r="998" spans="32:32" ht="13.2">
      <c r="AF998" s="1239"/>
    </row>
    <row r="999" spans="32:32" ht="13.2">
      <c r="AF999" s="1239"/>
    </row>
    <row r="1000" spans="32:32" ht="13.2">
      <c r="AF1000" s="1239"/>
    </row>
    <row r="1001" spans="32:32" ht="13.2">
      <c r="AF1001" s="1239"/>
    </row>
    <row r="1002" spans="32:32" ht="13.2">
      <c r="AF1002" s="1239"/>
    </row>
    <row r="1003" spans="32:32" ht="13.2">
      <c r="AF1003" s="1239"/>
    </row>
    <row r="1004" spans="32:32" ht="13.2">
      <c r="AF1004" s="1239"/>
    </row>
    <row r="1005" spans="32:32" ht="13.2">
      <c r="AF1005" s="1239"/>
    </row>
  </sheetData>
  <mergeCells count="2">
    <mergeCell ref="A1:A2"/>
    <mergeCell ref="H5:N5"/>
  </mergeCells>
  <phoneticPr fontId="151"/>
  <conditionalFormatting sqref="B13:B46 C13:W45 X13:X46 Y13:AI45 AJ13:AK13 Z60:AD60">
    <cfRule type="containsText" dxfId="607" priority="1" operator="containsText" text="长距离">
      <formula>NOT(ISERROR(SEARCH(("长距离"),(B13))))</formula>
    </cfRule>
  </conditionalFormatting>
  <conditionalFormatting sqref="B13:B46 C13:W45 X13:X46 Y13:AI45 AJ13:AK13 Z60:AD60">
    <cfRule type="containsText" dxfId="606" priority="2" operator="containsText" text="bm">
      <formula>NOT(ISERROR(SEARCH(("bm"),(B13))))</formula>
    </cfRule>
  </conditionalFormatting>
  <conditionalFormatting sqref="B13:B46 C13:W45 X13:X46 Y13:AI45 AJ13:AK13 Z60:AD60">
    <cfRule type="containsText" dxfId="605" priority="3" operator="containsText" text="Lt">
      <formula>NOT(ISERROR(SEARCH(("Lt"),(B13))))</formula>
    </cfRule>
  </conditionalFormatting>
  <conditionalFormatting sqref="B13:B46 C13:W45 X13:X46 Y13:AI45 AJ13:AK13 Z60:AD60">
    <cfRule type="containsText" dxfId="604" priority="4" operator="containsText" text="考斯特">
      <formula>NOT(ISERROR(SEARCH(("考斯特"),(B13))))</formula>
    </cfRule>
  </conditionalFormatting>
  <conditionalFormatting sqref="B13:B46 C13:W45 X13:X46 Y13:AI45 AJ13:AK13 Z60:AD60">
    <cfRule type="containsText" dxfId="603" priority="5" operator="containsText" text="R">
      <formula>NOT(ISERROR(SEARCH(("R"),(B13))))</formula>
    </cfRule>
  </conditionalFormatting>
  <conditionalFormatting sqref="W14:X14 AF16:AH16 X17 Z17:AA17 W18 AF18:AH18 V24:AE24 Y29 AB29:AE29 AD40 AD42:AD45 B47:AK78">
    <cfRule type="containsText" dxfId="602" priority="6" operator="containsText" text="修理">
      <formula>NOT(ISERROR(SEARCH(("修理"),(W14))))</formula>
    </cfRule>
  </conditionalFormatting>
  <conditionalFormatting sqref="W14:X14 AF16:AH16 X17 Z17:AA17 W18 AF18:AH18 V24:AE24 Y29 AB29:AE29 AD40 AD42:AD45 B47:AK78">
    <cfRule type="containsText" dxfId="601" priority="7" operator="containsText" text="三检">
      <formula>NOT(ISERROR(SEARCH(("三检"),(W14))))</formula>
    </cfRule>
  </conditionalFormatting>
  <conditionalFormatting sqref="W14:X14 AF16:AH16 X17 Z17:AA17 W18 AF18:AH18 V24:AE24 Y29 AB29:AE29 AD40 AD42:AD45 B47:AK78">
    <cfRule type="containsText" dxfId="600" priority="8" operator="containsText" text="年检">
      <formula>NOT(ISERROR(SEARCH(("年检"),(W14))))</formula>
    </cfRule>
  </conditionalFormatting>
  <conditionalFormatting sqref="W14:X14 AF16:AH16 X17 Z17:AA17 W18 AF18:AH18 V24:AE24 Y29 AB29:AE29 AD40 AD42:AD45 B47:AK78">
    <cfRule type="containsText" dxfId="599" priority="9" operator="containsText" text="搬">
      <formula>NOT(ISERROR(SEARCH(("搬"),(W14))))</formula>
    </cfRule>
  </conditionalFormatting>
  <conditionalFormatting sqref="AD6">
    <cfRule type="notContainsBlanks" dxfId="598" priority="10">
      <formula>LEN(TRIM(AD6))&gt;0</formula>
    </cfRule>
  </conditionalFormatting>
  <conditionalFormatting sqref="AE23 AF23:AI24">
    <cfRule type="notContainsBlanks" dxfId="597" priority="11">
      <formula>LEN(TRIM(AE23))&gt;0</formula>
    </cfRule>
  </conditionalFormatting>
  <conditionalFormatting sqref="B14:W45 X14:X46 Y14:AI45 Z60:AD60">
    <cfRule type="containsText" dxfId="596" priority="12" operator="containsText" text="本社番">
      <formula>NOT(ISERROR(SEARCH(("本社番"),(B14))))</formula>
    </cfRule>
  </conditionalFormatting>
  <conditionalFormatting sqref="B2:AK2">
    <cfRule type="notContainsBlanks" dxfId="595" priority="13">
      <formula>LEN(TRIM(B2))&gt;0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2800-000000000000}">
          <x14:formula1>
            <xm:f>条件勿动!$A$2:$A$23</xm:f>
          </x14:formula1>
          <xm:sqref>B46</xm:sqref>
        </x14:dataValidation>
        <x14:dataValidation type="list" allowBlank="1" xr:uid="{00000000-0002-0000-2800-000001000000}">
          <x14:formula1>
            <xm:f>条件勿动!$A:$A</xm:f>
          </x14:formula1>
          <xm:sqref>B14:V14 Y14:AI14 B15:AI15 B16:AE16 AI16 B17:W17 Y17 AB17:AI17 B18:V18 X18:AE18 AI18 B19:AI23 B24:U24 AD24 AF24:AI24 B25:AI28 B29:X29 Z29:AA29 AF29:AI29 B30:AI45 X46 Z60:AD60</xm:sqref>
        </x14:dataValidation>
        <x14:dataValidation type="list" allowBlank="1" xr:uid="{00000000-0002-0000-2800-000002000000}">
          <x14:formula1>
            <xm:f>条件勿动!$B:$B</xm:f>
          </x14:formula1>
          <xm:sqref>W14:X14 AF16:AH16 X17 Z17:AA17 W18 AF18:AH18 V24:AC24 AE24 Y29 AB29:AE29 B47:AK59 B60:Y60 AE60:AK60 B61:AK78</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FFFFFF"/>
    <outlinePr summaryBelow="0" summaryRight="0"/>
  </sheetPr>
  <dimension ref="A1:AG8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2.109375" customWidth="1"/>
    <col min="2" max="32" width="8.88671875" customWidth="1"/>
    <col min="33" max="33" width="11.88671875" customWidth="1"/>
  </cols>
  <sheetData>
    <row r="1" spans="1:33">
      <c r="A1" s="2338" t="s">
        <v>5594</v>
      </c>
      <c r="B1" s="738">
        <v>1</v>
      </c>
      <c r="C1" s="775">
        <v>2</v>
      </c>
      <c r="D1" s="16">
        <v>3</v>
      </c>
      <c r="E1" s="16">
        <v>4</v>
      </c>
      <c r="F1" s="16">
        <v>5</v>
      </c>
      <c r="G1" s="16">
        <v>6</v>
      </c>
      <c r="H1" s="16">
        <v>7</v>
      </c>
      <c r="I1" s="738">
        <v>8</v>
      </c>
      <c r="J1" s="774">
        <v>9</v>
      </c>
      <c r="K1" s="775">
        <v>10</v>
      </c>
      <c r="L1" s="16">
        <v>11</v>
      </c>
      <c r="M1" s="16">
        <v>12</v>
      </c>
      <c r="N1" s="16">
        <v>13</v>
      </c>
      <c r="O1" s="16">
        <v>14</v>
      </c>
      <c r="P1" s="738">
        <v>15</v>
      </c>
      <c r="Q1" s="776">
        <v>16</v>
      </c>
      <c r="R1" s="16">
        <v>17</v>
      </c>
      <c r="S1" s="16">
        <v>18</v>
      </c>
      <c r="T1" s="16">
        <v>19</v>
      </c>
      <c r="U1" s="16">
        <v>20</v>
      </c>
      <c r="V1" s="16">
        <v>21</v>
      </c>
      <c r="W1" s="738">
        <v>22</v>
      </c>
      <c r="X1" s="774">
        <v>23</v>
      </c>
      <c r="Y1" s="16">
        <v>24</v>
      </c>
      <c r="Z1" s="16">
        <v>25</v>
      </c>
      <c r="AA1" s="16">
        <v>26</v>
      </c>
      <c r="AB1" s="16">
        <v>27</v>
      </c>
      <c r="AC1" s="16">
        <v>28</v>
      </c>
      <c r="AD1" s="738">
        <v>29</v>
      </c>
      <c r="AE1" s="738">
        <v>30</v>
      </c>
      <c r="AF1" s="16">
        <v>31</v>
      </c>
      <c r="AG1" s="16"/>
    </row>
    <row r="2" spans="1:33">
      <c r="A2" s="2333"/>
      <c r="B2" s="777" t="s">
        <v>70</v>
      </c>
      <c r="C2" s="1417" t="s">
        <v>71</v>
      </c>
      <c r="D2" s="17" t="s">
        <v>72</v>
      </c>
      <c r="E2" s="17" t="s">
        <v>66</v>
      </c>
      <c r="F2" s="17" t="s">
        <v>67</v>
      </c>
      <c r="G2" s="17" t="s">
        <v>68</v>
      </c>
      <c r="H2" s="17" t="s">
        <v>69</v>
      </c>
      <c r="I2" s="1417" t="s">
        <v>70</v>
      </c>
      <c r="J2" s="1417" t="s">
        <v>71</v>
      </c>
      <c r="K2" s="1417" t="s">
        <v>72</v>
      </c>
      <c r="L2" s="17" t="s">
        <v>66</v>
      </c>
      <c r="M2" s="17" t="s">
        <v>67</v>
      </c>
      <c r="N2" s="17" t="s">
        <v>68</v>
      </c>
      <c r="O2" s="17" t="s">
        <v>69</v>
      </c>
      <c r="P2" s="1417" t="s">
        <v>70</v>
      </c>
      <c r="Q2" s="1417" t="s">
        <v>71</v>
      </c>
      <c r="R2" s="17" t="s">
        <v>72</v>
      </c>
      <c r="S2" s="17" t="s">
        <v>66</v>
      </c>
      <c r="T2" s="17" t="s">
        <v>67</v>
      </c>
      <c r="U2" s="17" t="s">
        <v>68</v>
      </c>
      <c r="V2" s="17" t="s">
        <v>69</v>
      </c>
      <c r="W2" s="1417" t="s">
        <v>70</v>
      </c>
      <c r="X2" s="1417" t="s">
        <v>71</v>
      </c>
      <c r="Y2" s="17" t="s">
        <v>72</v>
      </c>
      <c r="Z2" s="17" t="s">
        <v>66</v>
      </c>
      <c r="AA2" s="17" t="s">
        <v>67</v>
      </c>
      <c r="AB2" s="17" t="s">
        <v>68</v>
      </c>
      <c r="AC2" s="17" t="s">
        <v>69</v>
      </c>
      <c r="AD2" s="1417" t="s">
        <v>70</v>
      </c>
      <c r="AE2" s="1417" t="s">
        <v>71</v>
      </c>
      <c r="AF2" s="17" t="s">
        <v>72</v>
      </c>
      <c r="AG2" s="1546"/>
    </row>
    <row r="3" spans="1:33">
      <c r="A3" s="26" t="s">
        <v>73</v>
      </c>
      <c r="B3" s="27"/>
      <c r="C3" s="27"/>
      <c r="D3" s="27"/>
      <c r="E3" s="27"/>
      <c r="F3" s="27"/>
      <c r="G3" s="27"/>
      <c r="H3" s="27"/>
      <c r="I3" s="27"/>
      <c r="J3" s="28"/>
      <c r="K3" s="27"/>
      <c r="L3" s="27"/>
      <c r="M3" s="27"/>
      <c r="N3" s="27"/>
      <c r="O3" s="27"/>
      <c r="P3" s="27"/>
      <c r="Q3" s="29"/>
      <c r="R3" s="27"/>
      <c r="S3" s="27"/>
      <c r="T3" s="27"/>
      <c r="U3" s="27"/>
      <c r="V3" s="27"/>
      <c r="W3" s="27"/>
      <c r="X3" s="27"/>
      <c r="Y3" s="27"/>
      <c r="Z3" s="27"/>
      <c r="AA3" s="27"/>
      <c r="AB3" s="27"/>
      <c r="AC3" s="27"/>
      <c r="AD3" s="27"/>
      <c r="AE3" s="27"/>
      <c r="AF3" s="27"/>
      <c r="AG3" s="16"/>
    </row>
    <row r="4" spans="1:33">
      <c r="A4" s="30" t="s">
        <v>74</v>
      </c>
      <c r="B4" s="31"/>
      <c r="C4" s="32" t="s">
        <v>2187</v>
      </c>
      <c r="D4" s="32" t="s">
        <v>5595</v>
      </c>
      <c r="E4" s="32"/>
      <c r="F4" s="33"/>
      <c r="G4" s="34"/>
      <c r="H4" s="35" t="s">
        <v>5596</v>
      </c>
      <c r="I4" s="35"/>
      <c r="J4" s="36"/>
      <c r="K4" s="44"/>
      <c r="L4" s="35" t="s">
        <v>5597</v>
      </c>
      <c r="M4" s="35" t="s">
        <v>3351</v>
      </c>
      <c r="N4" s="35" t="s">
        <v>3103</v>
      </c>
      <c r="O4" s="32"/>
      <c r="P4" s="32"/>
      <c r="Q4" s="33"/>
      <c r="R4" s="32"/>
      <c r="S4" s="37"/>
      <c r="T4" s="35" t="s">
        <v>3353</v>
      </c>
      <c r="U4" s="35" t="s">
        <v>3340</v>
      </c>
      <c r="V4" s="32"/>
      <c r="W4" s="32"/>
      <c r="X4" s="32"/>
      <c r="Y4" s="35" t="s">
        <v>5598</v>
      </c>
      <c r="Z4" s="35" t="s">
        <v>5599</v>
      </c>
      <c r="AA4" s="35" t="s">
        <v>3071</v>
      </c>
      <c r="AB4" s="32"/>
      <c r="AC4" s="35" t="s">
        <v>5600</v>
      </c>
      <c r="AD4" s="32"/>
      <c r="AE4" s="38"/>
      <c r="AF4" s="38" t="s">
        <v>5601</v>
      </c>
      <c r="AG4" s="16"/>
    </row>
    <row r="5" spans="1:33" ht="15.75" customHeight="1">
      <c r="A5" s="30" t="s">
        <v>75</v>
      </c>
      <c r="B5" s="546"/>
      <c r="C5" s="35"/>
      <c r="D5" s="32"/>
      <c r="E5" s="35"/>
      <c r="F5" s="35"/>
      <c r="G5" s="35"/>
      <c r="H5" s="35"/>
      <c r="I5" s="35"/>
      <c r="J5" s="35"/>
      <c r="K5" s="32"/>
      <c r="L5" s="39" t="s">
        <v>5602</v>
      </c>
      <c r="M5" s="35"/>
      <c r="N5" s="32"/>
      <c r="O5" s="35" t="s">
        <v>4752</v>
      </c>
      <c r="P5" s="32"/>
      <c r="Q5" s="35" t="s">
        <v>5603</v>
      </c>
      <c r="R5" s="32"/>
      <c r="S5" s="35" t="s">
        <v>5604</v>
      </c>
      <c r="T5" s="35" t="s">
        <v>5605</v>
      </c>
      <c r="U5" s="32" t="s">
        <v>5606</v>
      </c>
      <c r="V5" s="35" t="s">
        <v>5607</v>
      </c>
      <c r="W5" s="32"/>
      <c r="X5" s="32"/>
      <c r="Y5" s="1511"/>
      <c r="Z5" s="1511" t="s">
        <v>3341</v>
      </c>
      <c r="AA5" s="32"/>
      <c r="AB5" s="143"/>
      <c r="AC5" s="1511" t="s">
        <v>5608</v>
      </c>
      <c r="AD5" s="1512" t="s">
        <v>5609</v>
      </c>
      <c r="AE5" s="40"/>
      <c r="AF5" s="41"/>
      <c r="AG5" s="16"/>
    </row>
    <row r="6" spans="1:33">
      <c r="A6" s="30" t="s">
        <v>76</v>
      </c>
      <c r="B6" s="42"/>
      <c r="C6" s="32"/>
      <c r="D6" s="32"/>
      <c r="E6" s="32"/>
      <c r="F6" s="35"/>
      <c r="G6" s="32"/>
      <c r="H6" s="32"/>
      <c r="I6" s="32"/>
      <c r="J6" s="32"/>
      <c r="K6" s="32"/>
      <c r="L6" s="32"/>
      <c r="M6" s="32"/>
      <c r="N6" s="32"/>
      <c r="O6" s="32"/>
      <c r="P6" s="32"/>
      <c r="Q6" s="35"/>
      <c r="R6" s="43"/>
      <c r="S6" s="32"/>
      <c r="T6" s="35"/>
      <c r="U6" s="32"/>
      <c r="V6" s="32"/>
      <c r="W6" s="44"/>
      <c r="X6" s="38"/>
      <c r="Y6" s="2364" t="s">
        <v>5610</v>
      </c>
      <c r="Z6" s="2337"/>
      <c r="AA6" s="315"/>
      <c r="AB6" s="2364" t="s">
        <v>5610</v>
      </c>
      <c r="AC6" s="2337"/>
      <c r="AD6" s="1547"/>
      <c r="AE6" s="38"/>
      <c r="AF6" s="38"/>
      <c r="AG6" s="16"/>
    </row>
    <row r="7" spans="1:33">
      <c r="A7" s="30" t="s">
        <v>77</v>
      </c>
      <c r="B7" s="42"/>
      <c r="C7" s="32"/>
      <c r="D7" s="32"/>
      <c r="E7" s="32"/>
      <c r="F7" s="35"/>
      <c r="G7" s="35"/>
      <c r="H7" s="32"/>
      <c r="I7" s="32"/>
      <c r="J7" s="32"/>
      <c r="K7" s="32"/>
      <c r="L7" s="32"/>
      <c r="M7" s="45"/>
      <c r="N7" s="32"/>
      <c r="O7" s="32"/>
      <c r="P7" s="32"/>
      <c r="Q7" s="35"/>
      <c r="R7" s="33"/>
      <c r="S7" s="32"/>
      <c r="T7" s="32"/>
      <c r="U7" s="32"/>
      <c r="V7" s="32"/>
      <c r="W7" s="32"/>
      <c r="X7" s="32"/>
      <c r="Y7" s="159"/>
      <c r="Z7" s="159"/>
      <c r="AA7" s="32"/>
      <c r="AB7" s="159"/>
      <c r="AC7" s="159" t="s">
        <v>5611</v>
      </c>
      <c r="AD7" s="32"/>
      <c r="AE7" s="38"/>
      <c r="AF7" s="38"/>
      <c r="AG7" s="16"/>
    </row>
    <row r="8" spans="1:33">
      <c r="A8" s="46" t="s">
        <v>78</v>
      </c>
      <c r="B8" s="47"/>
      <c r="C8" s="32"/>
      <c r="D8" s="32"/>
      <c r="E8" s="32"/>
      <c r="F8" s="32"/>
      <c r="G8" s="32"/>
      <c r="H8" s="32" t="s">
        <v>79</v>
      </c>
      <c r="I8" s="48"/>
      <c r="J8" s="32"/>
      <c r="K8" s="32"/>
      <c r="L8" s="32"/>
      <c r="M8" s="32"/>
      <c r="N8" s="32"/>
      <c r="O8" s="32" t="s">
        <v>79</v>
      </c>
      <c r="P8" s="32"/>
      <c r="Q8" s="32"/>
      <c r="R8" s="32"/>
      <c r="S8" s="32"/>
      <c r="T8" s="32"/>
      <c r="U8" s="32"/>
      <c r="V8" s="32" t="s">
        <v>79</v>
      </c>
      <c r="W8" s="32"/>
      <c r="X8" s="32"/>
      <c r="Y8" s="32"/>
      <c r="Z8" s="32"/>
      <c r="AA8" s="32"/>
      <c r="AB8" s="32"/>
      <c r="AC8" s="32" t="s">
        <v>79</v>
      </c>
      <c r="AD8" s="32"/>
      <c r="AE8" s="32"/>
      <c r="AF8" s="32"/>
      <c r="AG8" s="16"/>
    </row>
    <row r="9" spans="1:33" ht="15.75" customHeight="1">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c r="AG9" s="16"/>
    </row>
    <row r="10" spans="1:33" ht="15.75" customHeight="1">
      <c r="A10" s="2"/>
      <c r="B10" s="1548" t="s">
        <v>82</v>
      </c>
      <c r="C10" s="829" t="s">
        <v>82</v>
      </c>
      <c r="D10" s="1548" t="s">
        <v>82</v>
      </c>
      <c r="E10" s="1548" t="s">
        <v>82</v>
      </c>
      <c r="F10" s="1548" t="s">
        <v>82</v>
      </c>
      <c r="G10" s="50" t="s">
        <v>82</v>
      </c>
      <c r="H10" s="50" t="s">
        <v>82</v>
      </c>
      <c r="I10" s="1549" t="s">
        <v>82</v>
      </c>
      <c r="J10" s="1548" t="s">
        <v>82</v>
      </c>
      <c r="K10" s="1548" t="s">
        <v>82</v>
      </c>
      <c r="L10" s="1548" t="s">
        <v>82</v>
      </c>
      <c r="M10" s="1548" t="s">
        <v>82</v>
      </c>
      <c r="N10" s="50" t="s">
        <v>82</v>
      </c>
      <c r="O10" s="50" t="s">
        <v>82</v>
      </c>
      <c r="P10" s="50" t="s">
        <v>82</v>
      </c>
      <c r="Q10" s="50" t="s">
        <v>82</v>
      </c>
      <c r="R10" s="1549" t="s">
        <v>82</v>
      </c>
      <c r="S10" s="1548" t="s">
        <v>82</v>
      </c>
      <c r="T10" s="1548" t="s">
        <v>82</v>
      </c>
      <c r="U10" s="1548" t="s">
        <v>82</v>
      </c>
      <c r="V10" s="50" t="s">
        <v>82</v>
      </c>
      <c r="W10" s="50" t="s">
        <v>82</v>
      </c>
      <c r="X10" s="50" t="s">
        <v>82</v>
      </c>
      <c r="Y10" s="1548" t="s">
        <v>82</v>
      </c>
      <c r="Z10" s="1548" t="s">
        <v>82</v>
      </c>
      <c r="AA10" s="1548" t="s">
        <v>82</v>
      </c>
      <c r="AB10" s="1548" t="s">
        <v>82</v>
      </c>
      <c r="AC10" s="1548" t="s">
        <v>82</v>
      </c>
      <c r="AD10" s="1548" t="s">
        <v>82</v>
      </c>
      <c r="AE10" s="1548" t="s">
        <v>82</v>
      </c>
      <c r="AF10" s="1548" t="s">
        <v>82</v>
      </c>
      <c r="AG10" s="16"/>
    </row>
    <row r="11" spans="1:33" ht="15.75" customHeight="1">
      <c r="A11" s="2"/>
      <c r="B11" s="50"/>
      <c r="C11" s="50" t="s">
        <v>5612</v>
      </c>
      <c r="D11" s="50"/>
      <c r="E11" s="48"/>
      <c r="F11" s="50" t="s">
        <v>5613</v>
      </c>
      <c r="G11" s="50"/>
      <c r="H11" s="50" t="s">
        <v>5614</v>
      </c>
      <c r="I11" s="50"/>
      <c r="J11" s="50" t="s">
        <v>5612</v>
      </c>
      <c r="K11" s="50"/>
      <c r="L11" s="50"/>
      <c r="M11" s="50" t="s">
        <v>5613</v>
      </c>
      <c r="N11" s="50"/>
      <c r="O11" s="50" t="s">
        <v>5614</v>
      </c>
      <c r="P11" s="50"/>
      <c r="Q11" s="50" t="s">
        <v>5612</v>
      </c>
      <c r="R11" s="50"/>
      <c r="S11" s="50"/>
      <c r="T11" s="50" t="s">
        <v>5613</v>
      </c>
      <c r="U11" s="50"/>
      <c r="V11" s="50" t="s">
        <v>5614</v>
      </c>
      <c r="W11" s="50"/>
      <c r="X11" s="50" t="s">
        <v>5612</v>
      </c>
      <c r="Y11" s="50"/>
      <c r="Z11" s="50"/>
      <c r="AA11" s="50" t="s">
        <v>5613</v>
      </c>
      <c r="AB11" s="50"/>
      <c r="AC11" s="50" t="s">
        <v>5614</v>
      </c>
      <c r="AD11" s="50"/>
      <c r="AE11" s="50" t="s">
        <v>5612</v>
      </c>
      <c r="AF11" s="50" t="s">
        <v>5612</v>
      </c>
      <c r="AG11" s="16"/>
    </row>
    <row r="12" spans="1:33">
      <c r="A12" s="2"/>
      <c r="B12" s="54"/>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5"/>
      <c r="AF12" s="55"/>
      <c r="AG12" s="16"/>
    </row>
    <row r="13" spans="1:33">
      <c r="A13" s="56" t="s">
        <v>83</v>
      </c>
      <c r="B13" s="265"/>
      <c r="C13" s="265"/>
      <c r="D13" s="265"/>
      <c r="E13" s="265"/>
      <c r="F13" s="265"/>
      <c r="G13" s="265"/>
      <c r="H13" s="265"/>
      <c r="I13" s="265"/>
      <c r="J13" s="265"/>
      <c r="K13" s="265"/>
      <c r="L13" s="265"/>
      <c r="M13" s="265"/>
      <c r="N13" s="265"/>
      <c r="O13" s="265"/>
      <c r="P13" s="265"/>
      <c r="Q13" s="265"/>
      <c r="R13" s="265"/>
      <c r="S13" s="265"/>
      <c r="T13" s="265"/>
      <c r="U13" s="265"/>
      <c r="V13" s="265"/>
      <c r="W13" s="265"/>
      <c r="X13" s="265"/>
      <c r="Y13" s="265"/>
      <c r="Z13" s="265"/>
      <c r="AA13" s="265"/>
      <c r="AB13" s="265"/>
      <c r="AC13" s="265"/>
      <c r="AD13" s="265"/>
      <c r="AE13" s="265"/>
      <c r="AF13" s="265"/>
      <c r="AG13" s="16"/>
    </row>
    <row r="14" spans="1:33">
      <c r="A14" s="830" t="s">
        <v>84</v>
      </c>
      <c r="B14" s="265" t="s">
        <v>134</v>
      </c>
      <c r="C14" s="265" t="s">
        <v>134</v>
      </c>
      <c r="D14" s="265" t="s">
        <v>134</v>
      </c>
      <c r="E14" s="265" t="s">
        <v>134</v>
      </c>
      <c r="F14" s="265" t="s">
        <v>134</v>
      </c>
      <c r="G14" s="265" t="s">
        <v>134</v>
      </c>
      <c r="H14" s="265" t="s">
        <v>134</v>
      </c>
      <c r="I14" s="265" t="s">
        <v>134</v>
      </c>
      <c r="J14" s="265" t="s">
        <v>240</v>
      </c>
      <c r="K14" s="265" t="s">
        <v>240</v>
      </c>
      <c r="L14" s="265" t="s">
        <v>3076</v>
      </c>
      <c r="M14" s="265" t="s">
        <v>3076</v>
      </c>
      <c r="N14" s="265" t="s">
        <v>240</v>
      </c>
      <c r="O14" s="265" t="s">
        <v>240</v>
      </c>
      <c r="P14" s="265" t="s">
        <v>240</v>
      </c>
      <c r="Q14" s="265" t="s">
        <v>240</v>
      </c>
      <c r="R14" s="265" t="s">
        <v>3076</v>
      </c>
      <c r="S14" s="265" t="s">
        <v>3076</v>
      </c>
      <c r="T14" s="265" t="s">
        <v>3076</v>
      </c>
      <c r="U14" s="265" t="s">
        <v>134</v>
      </c>
      <c r="V14" s="265" t="s">
        <v>134</v>
      </c>
      <c r="W14" s="265" t="s">
        <v>134</v>
      </c>
      <c r="X14" s="265" t="s">
        <v>240</v>
      </c>
      <c r="Y14" s="265" t="s">
        <v>3076</v>
      </c>
      <c r="Z14" s="265" t="s">
        <v>3076</v>
      </c>
      <c r="AA14" s="265" t="s">
        <v>3076</v>
      </c>
      <c r="AB14" s="265" t="s">
        <v>240</v>
      </c>
      <c r="AC14" s="265" t="s">
        <v>240</v>
      </c>
      <c r="AD14" s="265" t="s">
        <v>240</v>
      </c>
      <c r="AE14" s="265" t="s">
        <v>240</v>
      </c>
      <c r="AF14" s="265" t="s">
        <v>3076</v>
      </c>
      <c r="AG14" s="16"/>
    </row>
    <row r="15" spans="1:33">
      <c r="A15" s="231" t="s">
        <v>85</v>
      </c>
      <c r="B15" s="105" t="s">
        <v>1906</v>
      </c>
      <c r="C15" s="105" t="s">
        <v>1906</v>
      </c>
      <c r="D15" s="265" t="s">
        <v>240</v>
      </c>
      <c r="E15" s="265" t="s">
        <v>134</v>
      </c>
      <c r="F15" s="265" t="s">
        <v>3076</v>
      </c>
      <c r="G15" s="265" t="s">
        <v>240</v>
      </c>
      <c r="H15" s="265" t="s">
        <v>240</v>
      </c>
      <c r="I15" s="265" t="s">
        <v>134</v>
      </c>
      <c r="J15" s="265" t="s">
        <v>134</v>
      </c>
      <c r="K15" s="265" t="s">
        <v>134</v>
      </c>
      <c r="L15" s="265" t="s">
        <v>134</v>
      </c>
      <c r="M15" s="265" t="s">
        <v>134</v>
      </c>
      <c r="N15" s="265" t="s">
        <v>134</v>
      </c>
      <c r="O15" s="265" t="s">
        <v>134</v>
      </c>
      <c r="P15" s="265" t="s">
        <v>134</v>
      </c>
      <c r="Q15" s="265" t="s">
        <v>134</v>
      </c>
      <c r="R15" s="265" t="s">
        <v>134</v>
      </c>
      <c r="S15" s="265" t="s">
        <v>134</v>
      </c>
      <c r="T15" s="265" t="s">
        <v>240</v>
      </c>
      <c r="U15" s="265" t="s">
        <v>240</v>
      </c>
      <c r="V15" s="265" t="s">
        <v>240</v>
      </c>
      <c r="W15" s="105" t="s">
        <v>1621</v>
      </c>
      <c r="X15" s="265" t="s">
        <v>134</v>
      </c>
      <c r="Y15" s="265" t="s">
        <v>774</v>
      </c>
      <c r="Z15" s="265" t="s">
        <v>240</v>
      </c>
      <c r="AA15" s="265" t="s">
        <v>240</v>
      </c>
      <c r="AB15" s="265" t="s">
        <v>240</v>
      </c>
      <c r="AC15" s="265" t="s">
        <v>774</v>
      </c>
      <c r="AD15" s="265" t="s">
        <v>774</v>
      </c>
      <c r="AE15" s="265" t="s">
        <v>774</v>
      </c>
      <c r="AF15" s="265" t="s">
        <v>774</v>
      </c>
      <c r="AG15" s="16"/>
    </row>
    <row r="16" spans="1:33">
      <c r="A16" s="231" t="s">
        <v>2979</v>
      </c>
      <c r="B16" s="265" t="s">
        <v>3090</v>
      </c>
      <c r="C16" s="265" t="s">
        <v>3098</v>
      </c>
      <c r="D16" s="265" t="s">
        <v>3078</v>
      </c>
      <c r="E16" s="265" t="s">
        <v>3078</v>
      </c>
      <c r="F16" s="265" t="s">
        <v>3078</v>
      </c>
      <c r="G16" s="265" t="s">
        <v>134</v>
      </c>
      <c r="H16" s="265" t="s">
        <v>3082</v>
      </c>
      <c r="I16" s="265" t="s">
        <v>3090</v>
      </c>
      <c r="J16" s="265" t="s">
        <v>134</v>
      </c>
      <c r="K16" s="265" t="s">
        <v>3098</v>
      </c>
      <c r="L16" s="265" t="s">
        <v>3078</v>
      </c>
      <c r="M16" s="265" t="s">
        <v>3078</v>
      </c>
      <c r="N16" s="265" t="s">
        <v>134</v>
      </c>
      <c r="O16" s="265" t="s">
        <v>3082</v>
      </c>
      <c r="P16" s="265" t="s">
        <v>3090</v>
      </c>
      <c r="Q16" s="265" t="s">
        <v>3098</v>
      </c>
      <c r="R16" s="265" t="s">
        <v>134</v>
      </c>
      <c r="S16" s="265" t="s">
        <v>134</v>
      </c>
      <c r="T16" s="265" t="s">
        <v>134</v>
      </c>
      <c r="U16" s="265" t="s">
        <v>134</v>
      </c>
      <c r="V16" s="265" t="s">
        <v>134</v>
      </c>
      <c r="W16" s="265" t="s">
        <v>3090</v>
      </c>
      <c r="X16" s="265" t="s">
        <v>3098</v>
      </c>
      <c r="Y16" s="265" t="s">
        <v>3078</v>
      </c>
      <c r="Z16" s="265" t="s">
        <v>3078</v>
      </c>
      <c r="AA16" s="265" t="s">
        <v>3078</v>
      </c>
      <c r="AB16" s="265" t="s">
        <v>134</v>
      </c>
      <c r="AC16" s="265" t="s">
        <v>3082</v>
      </c>
      <c r="AD16" s="265" t="s">
        <v>3090</v>
      </c>
      <c r="AE16" s="265" t="s">
        <v>3098</v>
      </c>
      <c r="AF16" s="265" t="s">
        <v>3078</v>
      </c>
      <c r="AG16" s="16"/>
    </row>
    <row r="17" spans="1:33">
      <c r="A17" s="231" t="s">
        <v>3075</v>
      </c>
      <c r="B17" s="265" t="s">
        <v>240</v>
      </c>
      <c r="C17" s="265" t="s">
        <v>240</v>
      </c>
      <c r="D17" s="265" t="s">
        <v>134</v>
      </c>
      <c r="E17" s="265" t="s">
        <v>240</v>
      </c>
      <c r="F17" s="265" t="s">
        <v>240</v>
      </c>
      <c r="G17" s="265" t="s">
        <v>240</v>
      </c>
      <c r="H17" s="265" t="s">
        <v>240</v>
      </c>
      <c r="I17" s="265" t="s">
        <v>240</v>
      </c>
      <c r="J17" s="265" t="s">
        <v>134</v>
      </c>
      <c r="K17" s="265" t="s">
        <v>240</v>
      </c>
      <c r="L17" s="265" t="s">
        <v>240</v>
      </c>
      <c r="M17" s="265" t="s">
        <v>134</v>
      </c>
      <c r="N17" s="265" t="s">
        <v>134</v>
      </c>
      <c r="O17" s="265" t="s">
        <v>240</v>
      </c>
      <c r="P17" s="265" t="s">
        <v>240</v>
      </c>
      <c r="Q17" s="265" t="s">
        <v>240</v>
      </c>
      <c r="R17" s="265" t="s">
        <v>240</v>
      </c>
      <c r="S17" s="265" t="s">
        <v>240</v>
      </c>
      <c r="T17" s="265" t="s">
        <v>134</v>
      </c>
      <c r="U17" s="265" t="s">
        <v>240</v>
      </c>
      <c r="V17" s="265" t="s">
        <v>240</v>
      </c>
      <c r="W17" s="105" t="s">
        <v>1621</v>
      </c>
      <c r="X17" s="265" t="s">
        <v>240</v>
      </c>
      <c r="Y17" s="265" t="s">
        <v>240</v>
      </c>
      <c r="Z17" s="265" t="s">
        <v>240</v>
      </c>
      <c r="AA17" s="265" t="s">
        <v>240</v>
      </c>
      <c r="AB17" s="265" t="s">
        <v>240</v>
      </c>
      <c r="AC17" s="265" t="s">
        <v>240</v>
      </c>
      <c r="AD17" s="265" t="s">
        <v>240</v>
      </c>
      <c r="AE17" s="265" t="s">
        <v>240</v>
      </c>
      <c r="AF17" s="265" t="s">
        <v>240</v>
      </c>
      <c r="AG17" s="16"/>
    </row>
    <row r="18" spans="1:33">
      <c r="A18" s="231" t="s">
        <v>49</v>
      </c>
      <c r="B18" s="265" t="s">
        <v>240</v>
      </c>
      <c r="C18" s="265" t="s">
        <v>134</v>
      </c>
      <c r="D18" s="265" t="s">
        <v>134</v>
      </c>
      <c r="E18" s="265" t="s">
        <v>240</v>
      </c>
      <c r="F18" s="265" t="s">
        <v>240</v>
      </c>
      <c r="G18" s="265" t="s">
        <v>240</v>
      </c>
      <c r="H18" s="265" t="s">
        <v>240</v>
      </c>
      <c r="I18" s="265" t="s">
        <v>240</v>
      </c>
      <c r="J18" s="265" t="s">
        <v>240</v>
      </c>
      <c r="K18" s="265" t="s">
        <v>134</v>
      </c>
      <c r="L18" s="105" t="s">
        <v>774</v>
      </c>
      <c r="M18" s="105" t="s">
        <v>774</v>
      </c>
      <c r="N18" s="105" t="s">
        <v>774</v>
      </c>
      <c r="O18" s="265" t="s">
        <v>3085</v>
      </c>
      <c r="P18" s="265" t="s">
        <v>240</v>
      </c>
      <c r="Q18" s="265" t="s">
        <v>134</v>
      </c>
      <c r="R18" s="265" t="s">
        <v>240</v>
      </c>
      <c r="S18" s="265" t="s">
        <v>240</v>
      </c>
      <c r="T18" s="265" t="s">
        <v>1906</v>
      </c>
      <c r="U18" s="265" t="s">
        <v>3076</v>
      </c>
      <c r="V18" s="265" t="s">
        <v>3088</v>
      </c>
      <c r="W18" s="105" t="s">
        <v>1621</v>
      </c>
      <c r="X18" s="265" t="s">
        <v>134</v>
      </c>
      <c r="Y18" s="113" t="s">
        <v>774</v>
      </c>
      <c r="Z18" s="113" t="s">
        <v>240</v>
      </c>
      <c r="AA18" s="265" t="s">
        <v>774</v>
      </c>
      <c r="AB18" s="265" t="s">
        <v>774</v>
      </c>
      <c r="AC18" s="265" t="s">
        <v>774</v>
      </c>
      <c r="AD18" s="265" t="s">
        <v>240</v>
      </c>
      <c r="AE18" s="265" t="s">
        <v>134</v>
      </c>
      <c r="AF18" s="265" t="s">
        <v>134</v>
      </c>
      <c r="AG18" s="16"/>
    </row>
    <row r="19" spans="1:33">
      <c r="A19" s="832" t="s">
        <v>40</v>
      </c>
      <c r="B19" s="265" t="s">
        <v>240</v>
      </c>
      <c r="C19" s="265" t="s">
        <v>134</v>
      </c>
      <c r="D19" s="265" t="s">
        <v>3072</v>
      </c>
      <c r="E19" s="265" t="s">
        <v>240</v>
      </c>
      <c r="F19" s="265" t="s">
        <v>240</v>
      </c>
      <c r="G19" s="265" t="s">
        <v>240</v>
      </c>
      <c r="H19" s="265" t="s">
        <v>240</v>
      </c>
      <c r="I19" s="265" t="s">
        <v>240</v>
      </c>
      <c r="J19" s="265" t="s">
        <v>3071</v>
      </c>
      <c r="K19" s="265" t="s">
        <v>134</v>
      </c>
      <c r="L19" s="265" t="s">
        <v>240</v>
      </c>
      <c r="M19" s="57" t="s">
        <v>240</v>
      </c>
      <c r="N19" s="265" t="s">
        <v>240</v>
      </c>
      <c r="O19" s="265" t="s">
        <v>3081</v>
      </c>
      <c r="P19" s="265" t="s">
        <v>240</v>
      </c>
      <c r="Q19" s="265" t="s">
        <v>134</v>
      </c>
      <c r="R19" s="265" t="s">
        <v>134</v>
      </c>
      <c r="S19" s="265" t="s">
        <v>240</v>
      </c>
      <c r="T19" s="265" t="s">
        <v>240</v>
      </c>
      <c r="U19" s="105" t="s">
        <v>1906</v>
      </c>
      <c r="V19" s="265" t="s">
        <v>240</v>
      </c>
      <c r="W19" s="105" t="s">
        <v>1621</v>
      </c>
      <c r="X19" s="265" t="s">
        <v>134</v>
      </c>
      <c r="Y19" s="265" t="s">
        <v>240</v>
      </c>
      <c r="Z19" s="265" t="s">
        <v>240</v>
      </c>
      <c r="AA19" s="265" t="s">
        <v>240</v>
      </c>
      <c r="AB19" s="265" t="s">
        <v>240</v>
      </c>
      <c r="AC19" s="265" t="s">
        <v>240</v>
      </c>
      <c r="AD19" s="265" t="s">
        <v>240</v>
      </c>
      <c r="AE19" s="265" t="s">
        <v>134</v>
      </c>
      <c r="AF19" s="265" t="s">
        <v>240</v>
      </c>
      <c r="AG19" s="16"/>
    </row>
    <row r="20" spans="1:33">
      <c r="A20" s="832" t="s">
        <v>55</v>
      </c>
      <c r="B20" s="265" t="s">
        <v>3080</v>
      </c>
      <c r="C20" s="265" t="s">
        <v>134</v>
      </c>
      <c r="D20" s="265" t="s">
        <v>2910</v>
      </c>
      <c r="E20" s="265" t="s">
        <v>2910</v>
      </c>
      <c r="F20" s="265" t="s">
        <v>2910</v>
      </c>
      <c r="G20" s="265" t="s">
        <v>2910</v>
      </c>
      <c r="H20" s="265" t="s">
        <v>2910</v>
      </c>
      <c r="I20" s="265" t="s">
        <v>134</v>
      </c>
      <c r="J20" s="265" t="s">
        <v>134</v>
      </c>
      <c r="K20" s="265"/>
      <c r="L20" s="265" t="s">
        <v>2910</v>
      </c>
      <c r="M20" s="265" t="s">
        <v>2910</v>
      </c>
      <c r="N20" s="265" t="s">
        <v>2910</v>
      </c>
      <c r="O20" s="265" t="s">
        <v>2910</v>
      </c>
      <c r="P20" s="265" t="s">
        <v>3080</v>
      </c>
      <c r="Q20" s="265" t="s">
        <v>134</v>
      </c>
      <c r="R20" s="265" t="s">
        <v>2910</v>
      </c>
      <c r="S20" s="265" t="s">
        <v>2910</v>
      </c>
      <c r="T20" s="265" t="s">
        <v>2910</v>
      </c>
      <c r="U20" s="265" t="s">
        <v>2910</v>
      </c>
      <c r="V20" s="265" t="s">
        <v>2910</v>
      </c>
      <c r="W20" s="105" t="s">
        <v>1621</v>
      </c>
      <c r="X20" s="265" t="s">
        <v>134</v>
      </c>
      <c r="Y20" s="265" t="s">
        <v>2910</v>
      </c>
      <c r="Z20" s="265" t="s">
        <v>2910</v>
      </c>
      <c r="AA20" s="265" t="s">
        <v>2910</v>
      </c>
      <c r="AB20" s="265" t="s">
        <v>2910</v>
      </c>
      <c r="AC20" s="265" t="s">
        <v>2910</v>
      </c>
      <c r="AD20" s="265" t="s">
        <v>3080</v>
      </c>
      <c r="AE20" s="265" t="s">
        <v>134</v>
      </c>
      <c r="AF20" s="265" t="s">
        <v>2910</v>
      </c>
      <c r="AG20" s="16"/>
    </row>
    <row r="21" spans="1:33">
      <c r="A21" s="832" t="s">
        <v>2366</v>
      </c>
      <c r="B21" s="265" t="s">
        <v>35</v>
      </c>
      <c r="C21" s="265" t="s">
        <v>35</v>
      </c>
      <c r="D21" s="265" t="s">
        <v>2910</v>
      </c>
      <c r="E21" s="265" t="s">
        <v>2910</v>
      </c>
      <c r="F21" s="265" t="s">
        <v>2910</v>
      </c>
      <c r="G21" s="265" t="s">
        <v>2910</v>
      </c>
      <c r="H21" s="265" t="s">
        <v>2910</v>
      </c>
      <c r="I21" s="265" t="s">
        <v>134</v>
      </c>
      <c r="J21" s="265" t="s">
        <v>35</v>
      </c>
      <c r="K21" s="265" t="s">
        <v>35</v>
      </c>
      <c r="L21" s="265" t="s">
        <v>2910</v>
      </c>
      <c r="M21" s="265" t="s">
        <v>2910</v>
      </c>
      <c r="N21" s="265" t="s">
        <v>35</v>
      </c>
      <c r="O21" s="265" t="s">
        <v>134</v>
      </c>
      <c r="P21" s="265" t="s">
        <v>35</v>
      </c>
      <c r="Q21" s="265" t="s">
        <v>242</v>
      </c>
      <c r="R21" s="265" t="s">
        <v>2910</v>
      </c>
      <c r="S21" s="265" t="s">
        <v>2910</v>
      </c>
      <c r="T21" s="265" t="s">
        <v>2910</v>
      </c>
      <c r="U21" s="265" t="s">
        <v>2910</v>
      </c>
      <c r="V21" s="265" t="s">
        <v>2910</v>
      </c>
      <c r="W21" s="265" t="s">
        <v>35</v>
      </c>
      <c r="X21" s="265" t="s">
        <v>35</v>
      </c>
      <c r="Y21" s="265" t="s">
        <v>35</v>
      </c>
      <c r="Z21" s="265" t="s">
        <v>35</v>
      </c>
      <c r="AA21" s="265" t="s">
        <v>35</v>
      </c>
      <c r="AB21" s="265" t="s">
        <v>35</v>
      </c>
      <c r="AC21" s="265" t="s">
        <v>2910</v>
      </c>
      <c r="AD21" s="265"/>
      <c r="AE21" s="265"/>
      <c r="AF21" s="265" t="s">
        <v>2910</v>
      </c>
      <c r="AG21" s="16"/>
    </row>
    <row r="22" spans="1:33">
      <c r="A22" s="832" t="s">
        <v>86</v>
      </c>
      <c r="B22" s="265" t="s">
        <v>242</v>
      </c>
      <c r="C22" s="105" t="s">
        <v>1906</v>
      </c>
      <c r="D22" s="265" t="s">
        <v>2910</v>
      </c>
      <c r="E22" s="265" t="s">
        <v>2910</v>
      </c>
      <c r="F22" s="265" t="s">
        <v>2910</v>
      </c>
      <c r="G22" s="265" t="s">
        <v>2910</v>
      </c>
      <c r="H22" s="265" t="s">
        <v>2910</v>
      </c>
      <c r="I22" s="105" t="s">
        <v>1906</v>
      </c>
      <c r="J22" s="105" t="s">
        <v>1906</v>
      </c>
      <c r="K22" s="105" t="s">
        <v>1906</v>
      </c>
      <c r="L22" s="265" t="s">
        <v>2910</v>
      </c>
      <c r="M22" s="265" t="s">
        <v>2910</v>
      </c>
      <c r="N22" s="265" t="s">
        <v>2910</v>
      </c>
      <c r="O22" s="265" t="s">
        <v>2910</v>
      </c>
      <c r="P22" s="265" t="s">
        <v>1906</v>
      </c>
      <c r="Q22" s="265" t="s">
        <v>1906</v>
      </c>
      <c r="R22" s="265" t="s">
        <v>2910</v>
      </c>
      <c r="S22" s="265" t="s">
        <v>2910</v>
      </c>
      <c r="T22" s="265" t="s">
        <v>2910</v>
      </c>
      <c r="U22" s="265" t="s">
        <v>2910</v>
      </c>
      <c r="V22" s="265" t="s">
        <v>2910</v>
      </c>
      <c r="W22" s="265" t="s">
        <v>134</v>
      </c>
      <c r="X22" s="265" t="s">
        <v>774</v>
      </c>
      <c r="Y22" s="265" t="s">
        <v>2910</v>
      </c>
      <c r="Z22" s="265" t="s">
        <v>2910</v>
      </c>
      <c r="AA22" s="265" t="s">
        <v>2910</v>
      </c>
      <c r="AB22" s="265" t="s">
        <v>2910</v>
      </c>
      <c r="AC22" s="265" t="s">
        <v>570</v>
      </c>
      <c r="AD22" s="265" t="s">
        <v>1906</v>
      </c>
      <c r="AE22" s="265" t="s">
        <v>1906</v>
      </c>
      <c r="AF22" s="265" t="s">
        <v>1906</v>
      </c>
      <c r="AG22" s="16"/>
    </row>
    <row r="23" spans="1:33">
      <c r="A23" s="231" t="s">
        <v>3086</v>
      </c>
      <c r="B23" s="265" t="s">
        <v>134</v>
      </c>
      <c r="C23" s="265" t="s">
        <v>134</v>
      </c>
      <c r="D23" s="265" t="s">
        <v>134</v>
      </c>
      <c r="E23" s="265" t="s">
        <v>134</v>
      </c>
      <c r="F23" s="265" t="s">
        <v>134</v>
      </c>
      <c r="G23" s="265" t="s">
        <v>240</v>
      </c>
      <c r="H23" s="265" t="s">
        <v>240</v>
      </c>
      <c r="I23" s="265" t="s">
        <v>134</v>
      </c>
      <c r="J23" s="265" t="s">
        <v>134</v>
      </c>
      <c r="K23" s="265" t="s">
        <v>134</v>
      </c>
      <c r="L23" s="265" t="s">
        <v>240</v>
      </c>
      <c r="M23" s="265" t="s">
        <v>240</v>
      </c>
      <c r="N23" s="265" t="s">
        <v>240</v>
      </c>
      <c r="O23" s="265" t="s">
        <v>240</v>
      </c>
      <c r="P23" s="265" t="s">
        <v>134</v>
      </c>
      <c r="Q23" s="265" t="s">
        <v>134</v>
      </c>
      <c r="R23" s="265" t="s">
        <v>240</v>
      </c>
      <c r="S23" s="265" t="s">
        <v>240</v>
      </c>
      <c r="T23" s="265" t="s">
        <v>240</v>
      </c>
      <c r="U23" s="265" t="s">
        <v>134</v>
      </c>
      <c r="V23" s="265" t="s">
        <v>240</v>
      </c>
      <c r="W23" s="265" t="s">
        <v>134</v>
      </c>
      <c r="X23" s="265" t="s">
        <v>134</v>
      </c>
      <c r="Y23" s="265" t="s">
        <v>240</v>
      </c>
      <c r="Z23" s="265" t="s">
        <v>240</v>
      </c>
      <c r="AA23" s="265" t="s">
        <v>240</v>
      </c>
      <c r="AB23" s="265" t="s">
        <v>134</v>
      </c>
      <c r="AC23" s="265" t="s">
        <v>240</v>
      </c>
      <c r="AD23" s="265" t="s">
        <v>134</v>
      </c>
      <c r="AE23" s="265" t="s">
        <v>134</v>
      </c>
      <c r="AF23" s="265" t="s">
        <v>240</v>
      </c>
      <c r="AG23" s="16"/>
    </row>
    <row r="24" spans="1:33">
      <c r="A24" s="231" t="s">
        <v>3079</v>
      </c>
      <c r="B24" s="105" t="s">
        <v>1906</v>
      </c>
      <c r="C24" s="105" t="s">
        <v>1906</v>
      </c>
      <c r="D24" s="105" t="s">
        <v>1906</v>
      </c>
      <c r="E24" s="105" t="s">
        <v>1906</v>
      </c>
      <c r="F24" s="265" t="s">
        <v>134</v>
      </c>
      <c r="G24" s="265" t="s">
        <v>134</v>
      </c>
      <c r="H24" s="105" t="s">
        <v>1906</v>
      </c>
      <c r="I24" s="105" t="s">
        <v>1906</v>
      </c>
      <c r="J24" s="105" t="s">
        <v>1906</v>
      </c>
      <c r="K24" s="105" t="s">
        <v>1906</v>
      </c>
      <c r="L24" s="105" t="s">
        <v>1906</v>
      </c>
      <c r="M24" s="105" t="s">
        <v>1906</v>
      </c>
      <c r="N24" s="265" t="s">
        <v>3072</v>
      </c>
      <c r="O24" s="265" t="s">
        <v>134</v>
      </c>
      <c r="P24" s="265" t="s">
        <v>134</v>
      </c>
      <c r="Q24" s="265" t="s">
        <v>134</v>
      </c>
      <c r="R24" s="265" t="s">
        <v>134</v>
      </c>
      <c r="S24" s="265" t="s">
        <v>35</v>
      </c>
      <c r="T24" s="265" t="s">
        <v>35</v>
      </c>
      <c r="U24" s="265" t="s">
        <v>3072</v>
      </c>
      <c r="V24" s="265" t="s">
        <v>3081</v>
      </c>
      <c r="W24" s="265" t="s">
        <v>35</v>
      </c>
      <c r="X24" s="265" t="s">
        <v>35</v>
      </c>
      <c r="Y24" s="265" t="s">
        <v>2910</v>
      </c>
      <c r="Z24" s="265" t="s">
        <v>2910</v>
      </c>
      <c r="AA24" s="265" t="s">
        <v>35</v>
      </c>
      <c r="AB24" s="265" t="s">
        <v>3072</v>
      </c>
      <c r="AC24" s="265" t="s">
        <v>3081</v>
      </c>
      <c r="AD24" s="265" t="s">
        <v>35</v>
      </c>
      <c r="AE24" s="265" t="s">
        <v>1906</v>
      </c>
      <c r="AF24" s="265" t="s">
        <v>1906</v>
      </c>
      <c r="AG24" s="16"/>
    </row>
    <row r="25" spans="1:33">
      <c r="A25" s="231" t="s">
        <v>92</v>
      </c>
      <c r="B25" s="265" t="s">
        <v>3096</v>
      </c>
      <c r="C25" s="265" t="s">
        <v>3100</v>
      </c>
      <c r="D25" s="265" t="s">
        <v>3076</v>
      </c>
      <c r="E25" s="265" t="s">
        <v>3074</v>
      </c>
      <c r="F25" s="265" t="s">
        <v>3074</v>
      </c>
      <c r="G25" s="265" t="s">
        <v>3074</v>
      </c>
      <c r="H25" s="265" t="s">
        <v>3084</v>
      </c>
      <c r="I25" s="265" t="s">
        <v>3094</v>
      </c>
      <c r="J25" s="265" t="s">
        <v>134</v>
      </c>
      <c r="K25" s="265" t="s">
        <v>3097</v>
      </c>
      <c r="L25" s="265" t="s">
        <v>3074</v>
      </c>
      <c r="M25" s="265" t="s">
        <v>3074</v>
      </c>
      <c r="N25" s="265" t="s">
        <v>3074</v>
      </c>
      <c r="O25" s="265" t="s">
        <v>3084</v>
      </c>
      <c r="P25" s="57" t="s">
        <v>2990</v>
      </c>
      <c r="Q25" s="265" t="s">
        <v>134</v>
      </c>
      <c r="R25" s="265" t="s">
        <v>3074</v>
      </c>
      <c r="S25" s="265" t="s">
        <v>3074</v>
      </c>
      <c r="T25" s="265" t="s">
        <v>3074</v>
      </c>
      <c r="U25" s="265" t="s">
        <v>3074</v>
      </c>
      <c r="V25" s="265" t="s">
        <v>3085</v>
      </c>
      <c r="W25" s="265" t="s">
        <v>3096</v>
      </c>
      <c r="X25" s="265" t="s">
        <v>3100</v>
      </c>
      <c r="Y25" s="265" t="s">
        <v>134</v>
      </c>
      <c r="Z25" s="265" t="s">
        <v>134</v>
      </c>
      <c r="AA25" s="265" t="s">
        <v>3074</v>
      </c>
      <c r="AB25" s="265" t="s">
        <v>3074</v>
      </c>
      <c r="AC25" s="265" t="s">
        <v>3085</v>
      </c>
      <c r="AD25" s="265" t="s">
        <v>3096</v>
      </c>
      <c r="AE25" s="265" t="s">
        <v>3100</v>
      </c>
      <c r="AF25" s="265" t="s">
        <v>240</v>
      </c>
      <c r="AG25" s="16"/>
    </row>
    <row r="26" spans="1:33">
      <c r="A26" s="231" t="s">
        <v>60</v>
      </c>
      <c r="B26" s="265" t="s">
        <v>240</v>
      </c>
      <c r="C26" s="105" t="s">
        <v>1906</v>
      </c>
      <c r="D26" s="105" t="s">
        <v>1906</v>
      </c>
      <c r="E26" s="105" t="s">
        <v>1906</v>
      </c>
      <c r="F26" s="105" t="s">
        <v>1906</v>
      </c>
      <c r="G26" s="105" t="s">
        <v>1906</v>
      </c>
      <c r="H26" s="105" t="s">
        <v>1906</v>
      </c>
      <c r="I26" s="265" t="s">
        <v>1170</v>
      </c>
      <c r="J26" s="265" t="s">
        <v>3080</v>
      </c>
      <c r="K26" s="265" t="s">
        <v>240</v>
      </c>
      <c r="L26" s="265" t="s">
        <v>134</v>
      </c>
      <c r="M26" s="105" t="s">
        <v>1906</v>
      </c>
      <c r="N26" s="105" t="s">
        <v>1906</v>
      </c>
      <c r="O26" s="105" t="s">
        <v>1906</v>
      </c>
      <c r="P26" s="105" t="s">
        <v>1906</v>
      </c>
      <c r="Q26" s="105" t="s">
        <v>1906</v>
      </c>
      <c r="R26" s="105" t="s">
        <v>1906</v>
      </c>
      <c r="S26" s="105" t="s">
        <v>1170</v>
      </c>
      <c r="T26" s="265" t="s">
        <v>3077</v>
      </c>
      <c r="U26" s="265" t="s">
        <v>134</v>
      </c>
      <c r="V26" s="602" t="s">
        <v>1906</v>
      </c>
      <c r="W26" s="602" t="s">
        <v>1906</v>
      </c>
      <c r="X26" s="602" t="s">
        <v>1906</v>
      </c>
      <c r="Y26" s="602" t="s">
        <v>1906</v>
      </c>
      <c r="Z26" s="602" t="s">
        <v>1906</v>
      </c>
      <c r="AA26" s="602" t="s">
        <v>1906</v>
      </c>
      <c r="AB26" s="602" t="s">
        <v>1906</v>
      </c>
      <c r="AC26" s="602" t="s">
        <v>1906</v>
      </c>
      <c r="AD26" s="265" t="s">
        <v>240</v>
      </c>
      <c r="AE26" s="265" t="s">
        <v>240</v>
      </c>
      <c r="AF26" s="265" t="s">
        <v>134</v>
      </c>
      <c r="AG26" s="16"/>
    </row>
    <row r="27" spans="1:33">
      <c r="A27" s="832" t="s">
        <v>44</v>
      </c>
      <c r="B27" s="265" t="s">
        <v>3080</v>
      </c>
      <c r="C27" s="265" t="s">
        <v>3097</v>
      </c>
      <c r="D27" s="265" t="s">
        <v>134</v>
      </c>
      <c r="E27" s="265" t="s">
        <v>134</v>
      </c>
      <c r="F27" s="265" t="s">
        <v>134</v>
      </c>
      <c r="G27" s="265" t="s">
        <v>134</v>
      </c>
      <c r="H27" s="265" t="s">
        <v>134</v>
      </c>
      <c r="I27" s="265" t="s">
        <v>3080</v>
      </c>
      <c r="J27" s="265" t="s">
        <v>3080</v>
      </c>
      <c r="K27" s="265" t="s">
        <v>134</v>
      </c>
      <c r="L27" s="265" t="s">
        <v>134</v>
      </c>
      <c r="M27" s="265" t="s">
        <v>134</v>
      </c>
      <c r="N27" s="265" t="s">
        <v>134</v>
      </c>
      <c r="O27" s="265" t="s">
        <v>134</v>
      </c>
      <c r="P27" s="265" t="s">
        <v>3096</v>
      </c>
      <c r="Q27" s="265" t="s">
        <v>134</v>
      </c>
      <c r="R27" s="265" t="s">
        <v>134</v>
      </c>
      <c r="S27" s="265" t="s">
        <v>134</v>
      </c>
      <c r="T27" s="265" t="s">
        <v>134</v>
      </c>
      <c r="U27" s="265" t="s">
        <v>134</v>
      </c>
      <c r="V27" s="105" t="s">
        <v>1906</v>
      </c>
      <c r="W27" s="265" t="s">
        <v>3080</v>
      </c>
      <c r="X27" s="265" t="s">
        <v>134</v>
      </c>
      <c r="Y27" s="265" t="s">
        <v>134</v>
      </c>
      <c r="Z27" s="265" t="s">
        <v>134</v>
      </c>
      <c r="AA27" s="265" t="s">
        <v>134</v>
      </c>
      <c r="AB27" s="265" t="s">
        <v>134</v>
      </c>
      <c r="AC27" s="265" t="s">
        <v>134</v>
      </c>
      <c r="AD27" s="265" t="s">
        <v>3080</v>
      </c>
      <c r="AE27" s="265" t="s">
        <v>3097</v>
      </c>
      <c r="AF27" s="265" t="s">
        <v>134</v>
      </c>
      <c r="AG27" s="16"/>
    </row>
    <row r="28" spans="1:33">
      <c r="A28" s="2" t="s">
        <v>45</v>
      </c>
      <c r="B28" s="265" t="s">
        <v>134</v>
      </c>
      <c r="C28" s="265" t="s">
        <v>134</v>
      </c>
      <c r="D28" s="265" t="s">
        <v>3077</v>
      </c>
      <c r="E28" s="265" t="s">
        <v>3077</v>
      </c>
      <c r="F28" s="265" t="s">
        <v>3077</v>
      </c>
      <c r="G28" s="265" t="s">
        <v>3077</v>
      </c>
      <c r="H28" s="265" t="s">
        <v>3078</v>
      </c>
      <c r="I28" s="265" t="s">
        <v>3096</v>
      </c>
      <c r="J28" s="265" t="s">
        <v>3096</v>
      </c>
      <c r="K28" s="265" t="s">
        <v>134</v>
      </c>
      <c r="L28" s="265" t="s">
        <v>3077</v>
      </c>
      <c r="M28" s="265" t="s">
        <v>3077</v>
      </c>
      <c r="N28" s="265" t="s">
        <v>3077</v>
      </c>
      <c r="O28" s="265" t="s">
        <v>3078</v>
      </c>
      <c r="P28" s="265" t="s">
        <v>134</v>
      </c>
      <c r="Q28" s="265" t="s">
        <v>3099</v>
      </c>
      <c r="R28" s="265" t="s">
        <v>3078</v>
      </c>
      <c r="S28" s="265" t="s">
        <v>3078</v>
      </c>
      <c r="T28" s="265" t="s">
        <v>3078</v>
      </c>
      <c r="U28" s="265" t="s">
        <v>3078</v>
      </c>
      <c r="V28" s="265" t="s">
        <v>3078</v>
      </c>
      <c r="W28" s="105" t="s">
        <v>1621</v>
      </c>
      <c r="X28" s="265" t="s">
        <v>3099</v>
      </c>
      <c r="Y28" s="265" t="s">
        <v>3077</v>
      </c>
      <c r="Z28" s="265" t="s">
        <v>3077</v>
      </c>
      <c r="AA28" s="265" t="s">
        <v>3077</v>
      </c>
      <c r="AB28" s="265" t="s">
        <v>3078</v>
      </c>
      <c r="AC28" s="265" t="s">
        <v>3078</v>
      </c>
      <c r="AD28" s="265"/>
      <c r="AE28" s="265" t="s">
        <v>3099</v>
      </c>
      <c r="AF28" s="265" t="s">
        <v>3077</v>
      </c>
      <c r="AG28" s="16"/>
    </row>
    <row r="29" spans="1:33">
      <c r="A29" s="834" t="s">
        <v>43</v>
      </c>
      <c r="B29" s="265" t="s">
        <v>134</v>
      </c>
      <c r="C29" s="265" t="s">
        <v>134</v>
      </c>
      <c r="D29" s="265" t="s">
        <v>774</v>
      </c>
      <c r="E29" s="265" t="s">
        <v>240</v>
      </c>
      <c r="F29" s="265" t="s">
        <v>240</v>
      </c>
      <c r="G29" s="265" t="s">
        <v>240</v>
      </c>
      <c r="H29" s="265" t="s">
        <v>3081</v>
      </c>
      <c r="I29" s="265" t="s">
        <v>240</v>
      </c>
      <c r="J29" s="265" t="s">
        <v>134</v>
      </c>
      <c r="K29" s="265" t="s">
        <v>1906</v>
      </c>
      <c r="L29" s="265" t="s">
        <v>240</v>
      </c>
      <c r="M29" s="265" t="s">
        <v>240</v>
      </c>
      <c r="N29" s="265" t="s">
        <v>240</v>
      </c>
      <c r="O29" s="265" t="s">
        <v>2910</v>
      </c>
      <c r="P29" s="265" t="s">
        <v>240</v>
      </c>
      <c r="Q29" s="265" t="s">
        <v>134</v>
      </c>
      <c r="R29" s="265" t="s">
        <v>240</v>
      </c>
      <c r="S29" s="265" t="s">
        <v>240</v>
      </c>
      <c r="T29" s="265" t="s">
        <v>240</v>
      </c>
      <c r="U29" s="265" t="s">
        <v>240</v>
      </c>
      <c r="V29" s="265" t="s">
        <v>240</v>
      </c>
      <c r="W29" s="265" t="s">
        <v>3094</v>
      </c>
      <c r="X29" s="265" t="s">
        <v>134</v>
      </c>
      <c r="Y29" s="265" t="s">
        <v>240</v>
      </c>
      <c r="Z29" s="265" t="s">
        <v>134</v>
      </c>
      <c r="AA29" s="265" t="s">
        <v>240</v>
      </c>
      <c r="AB29" s="265" t="s">
        <v>3077</v>
      </c>
      <c r="AC29" s="265" t="s">
        <v>134</v>
      </c>
      <c r="AD29" s="265" t="s">
        <v>134</v>
      </c>
      <c r="AE29" s="265" t="s">
        <v>240</v>
      </c>
      <c r="AF29" s="265" t="s">
        <v>240</v>
      </c>
      <c r="AG29" s="16"/>
    </row>
    <row r="30" spans="1:33" ht="13.2">
      <c r="A30" s="834" t="s">
        <v>98</v>
      </c>
      <c r="B30" s="265" t="s">
        <v>3094</v>
      </c>
      <c r="C30" s="265" t="s">
        <v>3099</v>
      </c>
      <c r="D30" s="265" t="s">
        <v>134</v>
      </c>
      <c r="E30" s="265" t="s">
        <v>134</v>
      </c>
      <c r="F30" s="265" t="s">
        <v>134</v>
      </c>
      <c r="G30" s="265" t="s">
        <v>134</v>
      </c>
      <c r="H30" s="265" t="s">
        <v>134</v>
      </c>
      <c r="I30" s="265" t="s">
        <v>3080</v>
      </c>
      <c r="J30" s="265" t="s">
        <v>3094</v>
      </c>
      <c r="K30" s="265" t="s">
        <v>3100</v>
      </c>
      <c r="L30" s="265" t="s">
        <v>134</v>
      </c>
      <c r="M30" s="265" t="s">
        <v>134</v>
      </c>
      <c r="N30" s="265" t="s">
        <v>134</v>
      </c>
      <c r="O30" s="265" t="s">
        <v>134</v>
      </c>
      <c r="P30" s="265" t="s">
        <v>3094</v>
      </c>
      <c r="Q30" s="265" t="s">
        <v>3097</v>
      </c>
      <c r="R30" s="265" t="s">
        <v>134</v>
      </c>
      <c r="S30" s="265" t="s">
        <v>134</v>
      </c>
      <c r="T30" s="265" t="s">
        <v>134</v>
      </c>
      <c r="U30" s="265" t="s">
        <v>134</v>
      </c>
      <c r="V30" s="265" t="s">
        <v>134</v>
      </c>
      <c r="W30" s="265" t="s">
        <v>3080</v>
      </c>
      <c r="X30" s="265" t="s">
        <v>3097</v>
      </c>
      <c r="Y30" s="265" t="s">
        <v>134</v>
      </c>
      <c r="Z30" s="265" t="s">
        <v>134</v>
      </c>
      <c r="AA30" s="265" t="s">
        <v>134</v>
      </c>
      <c r="AB30" s="265" t="s">
        <v>134</v>
      </c>
      <c r="AC30" s="265" t="s">
        <v>134</v>
      </c>
      <c r="AD30" s="265" t="s">
        <v>3094</v>
      </c>
      <c r="AE30" s="265" t="s">
        <v>134</v>
      </c>
      <c r="AF30" s="265" t="s">
        <v>3072</v>
      </c>
      <c r="AG30" s="16"/>
    </row>
    <row r="31" spans="1:33" ht="13.2">
      <c r="A31" s="834" t="s">
        <v>5549</v>
      </c>
      <c r="B31" s="265" t="s">
        <v>134</v>
      </c>
      <c r="C31" s="105" t="s">
        <v>1906</v>
      </c>
      <c r="D31" s="265" t="s">
        <v>134</v>
      </c>
      <c r="E31" s="265" t="s">
        <v>134</v>
      </c>
      <c r="F31" s="265" t="s">
        <v>134</v>
      </c>
      <c r="G31" s="265" t="s">
        <v>134</v>
      </c>
      <c r="H31" s="265" t="s">
        <v>134</v>
      </c>
      <c r="I31" s="265" t="s">
        <v>134</v>
      </c>
      <c r="J31" s="265" t="s">
        <v>134</v>
      </c>
      <c r="K31" s="265" t="s">
        <v>134</v>
      </c>
      <c r="L31" s="265" t="s">
        <v>134</v>
      </c>
      <c r="M31" s="265" t="s">
        <v>134</v>
      </c>
      <c r="N31" s="265" t="s">
        <v>134</v>
      </c>
      <c r="O31" s="265" t="s">
        <v>134</v>
      </c>
      <c r="P31" s="265" t="s">
        <v>134</v>
      </c>
      <c r="Q31" s="265" t="s">
        <v>134</v>
      </c>
      <c r="R31" s="265" t="s">
        <v>134</v>
      </c>
      <c r="S31" s="265" t="s">
        <v>134</v>
      </c>
      <c r="T31" s="265" t="s">
        <v>134</v>
      </c>
      <c r="U31" s="265" t="s">
        <v>134</v>
      </c>
      <c r="V31" s="265" t="s">
        <v>134</v>
      </c>
      <c r="W31" s="265" t="s">
        <v>134</v>
      </c>
      <c r="X31" s="265" t="s">
        <v>134</v>
      </c>
      <c r="Y31" s="265" t="s">
        <v>134</v>
      </c>
      <c r="Z31" s="265" t="s">
        <v>134</v>
      </c>
      <c r="AA31" s="265" t="s">
        <v>2910</v>
      </c>
      <c r="AB31" s="265" t="s">
        <v>2910</v>
      </c>
      <c r="AC31" s="265" t="s">
        <v>2910</v>
      </c>
      <c r="AD31" s="265" t="s">
        <v>1906</v>
      </c>
      <c r="AE31" s="265" t="s">
        <v>1621</v>
      </c>
      <c r="AF31" s="265" t="s">
        <v>2910</v>
      </c>
      <c r="AG31" s="16"/>
    </row>
    <row r="32" spans="1:33" ht="13.2">
      <c r="A32" s="834" t="s">
        <v>1798</v>
      </c>
      <c r="B32" s="265" t="s">
        <v>3092</v>
      </c>
      <c r="C32" s="265" t="s">
        <v>134</v>
      </c>
      <c r="D32" s="265" t="s">
        <v>3074</v>
      </c>
      <c r="E32" s="265" t="s">
        <v>3076</v>
      </c>
      <c r="F32" s="265" t="s">
        <v>134</v>
      </c>
      <c r="G32" s="265" t="s">
        <v>134</v>
      </c>
      <c r="H32" s="265" t="s">
        <v>3088</v>
      </c>
      <c r="I32" s="265" t="s">
        <v>3092</v>
      </c>
      <c r="J32" s="265" t="s">
        <v>134</v>
      </c>
      <c r="K32" s="265" t="s">
        <v>3099</v>
      </c>
      <c r="L32" s="265" t="s">
        <v>242</v>
      </c>
      <c r="M32" s="265" t="s">
        <v>134</v>
      </c>
      <c r="N32" s="265" t="s">
        <v>242</v>
      </c>
      <c r="O32" s="265" t="s">
        <v>3088</v>
      </c>
      <c r="P32" s="265" t="s">
        <v>3092</v>
      </c>
      <c r="Q32" s="265" t="s">
        <v>134</v>
      </c>
      <c r="R32" s="265" t="s">
        <v>3077</v>
      </c>
      <c r="S32" s="265" t="s">
        <v>3077</v>
      </c>
      <c r="T32" s="265" t="s">
        <v>134</v>
      </c>
      <c r="U32" s="265" t="s">
        <v>134</v>
      </c>
      <c r="V32" s="265" t="s">
        <v>3084</v>
      </c>
      <c r="W32" s="265" t="s">
        <v>3092</v>
      </c>
      <c r="X32" s="265" t="s">
        <v>242</v>
      </c>
      <c r="Y32" s="265" t="s">
        <v>3072</v>
      </c>
      <c r="Z32" s="265" t="s">
        <v>3072</v>
      </c>
      <c r="AA32" s="265" t="s">
        <v>134</v>
      </c>
      <c r="AB32" s="265" t="s">
        <v>2035</v>
      </c>
      <c r="AC32" s="265" t="s">
        <v>3084</v>
      </c>
      <c r="AD32" s="265" t="s">
        <v>3092</v>
      </c>
      <c r="AE32" s="265" t="s">
        <v>134</v>
      </c>
      <c r="AF32" s="265" t="s">
        <v>3074</v>
      </c>
      <c r="AG32" s="16"/>
    </row>
    <row r="33" spans="1:33" ht="13.2">
      <c r="A33" s="834" t="s">
        <v>101</v>
      </c>
      <c r="B33" s="265" t="s">
        <v>134</v>
      </c>
      <c r="C33" s="265" t="s">
        <v>134</v>
      </c>
      <c r="D33" s="265" t="s">
        <v>134</v>
      </c>
      <c r="E33" s="265" t="s">
        <v>3072</v>
      </c>
      <c r="F33" s="265" t="s">
        <v>134</v>
      </c>
      <c r="G33" s="265" t="s">
        <v>134</v>
      </c>
      <c r="H33" s="265" t="s">
        <v>134</v>
      </c>
      <c r="I33" s="265" t="s">
        <v>134</v>
      </c>
      <c r="J33" s="265" t="s">
        <v>134</v>
      </c>
      <c r="K33" s="265" t="s">
        <v>134</v>
      </c>
      <c r="L33" s="265" t="s">
        <v>134</v>
      </c>
      <c r="M33" s="265" t="s">
        <v>3072</v>
      </c>
      <c r="N33" s="265" t="s">
        <v>134</v>
      </c>
      <c r="O33" s="265" t="s">
        <v>134</v>
      </c>
      <c r="P33" s="265" t="s">
        <v>134</v>
      </c>
      <c r="Q33" s="265" t="s">
        <v>134</v>
      </c>
      <c r="R33" s="265" t="s">
        <v>134</v>
      </c>
      <c r="S33" s="265" t="s">
        <v>3072</v>
      </c>
      <c r="T33" s="265" t="s">
        <v>134</v>
      </c>
      <c r="U33" s="265" t="s">
        <v>134</v>
      </c>
      <c r="V33" s="265" t="s">
        <v>134</v>
      </c>
      <c r="W33" s="265" t="s">
        <v>134</v>
      </c>
      <c r="X33" s="265" t="s">
        <v>134</v>
      </c>
      <c r="Y33" s="265" t="s">
        <v>134</v>
      </c>
      <c r="Z33" s="265" t="s">
        <v>134</v>
      </c>
      <c r="AA33" s="265"/>
      <c r="AB33" s="265" t="s">
        <v>134</v>
      </c>
      <c r="AC33" s="265" t="s">
        <v>134</v>
      </c>
      <c r="AD33" s="265" t="s">
        <v>134</v>
      </c>
      <c r="AE33" s="265" t="s">
        <v>134</v>
      </c>
      <c r="AF33" s="265" t="s">
        <v>134</v>
      </c>
      <c r="AG33" s="16"/>
    </row>
    <row r="34" spans="1:33" ht="13.2">
      <c r="A34" s="834" t="s">
        <v>102</v>
      </c>
      <c r="B34" s="265" t="s">
        <v>134</v>
      </c>
      <c r="C34" s="265" t="s">
        <v>134</v>
      </c>
      <c r="D34" s="265" t="s">
        <v>134</v>
      </c>
      <c r="E34" s="265" t="s">
        <v>134</v>
      </c>
      <c r="F34" s="265" t="s">
        <v>134</v>
      </c>
      <c r="G34" s="265" t="s">
        <v>3078</v>
      </c>
      <c r="H34" s="265" t="s">
        <v>134</v>
      </c>
      <c r="I34" s="265" t="s">
        <v>134</v>
      </c>
      <c r="J34" s="265" t="s">
        <v>3090</v>
      </c>
      <c r="K34" s="265" t="s">
        <v>134</v>
      </c>
      <c r="L34" s="265" t="s">
        <v>134</v>
      </c>
      <c r="M34" s="265" t="s">
        <v>134</v>
      </c>
      <c r="N34" s="265" t="s">
        <v>3078</v>
      </c>
      <c r="O34" s="265" t="s">
        <v>134</v>
      </c>
      <c r="P34" s="265" t="s">
        <v>134</v>
      </c>
      <c r="Q34" s="265" t="s">
        <v>134</v>
      </c>
      <c r="R34" s="265" t="s">
        <v>134</v>
      </c>
      <c r="S34" s="265" t="s">
        <v>134</v>
      </c>
      <c r="T34" s="265" t="s">
        <v>134</v>
      </c>
      <c r="U34" s="265" t="s">
        <v>134</v>
      </c>
      <c r="V34" s="265" t="s">
        <v>3082</v>
      </c>
      <c r="W34" s="265" t="s">
        <v>134</v>
      </c>
      <c r="X34" s="265" t="s">
        <v>134</v>
      </c>
      <c r="Y34" s="265" t="s">
        <v>134</v>
      </c>
      <c r="Z34" s="265" t="s">
        <v>134</v>
      </c>
      <c r="AA34" s="265" t="s">
        <v>134</v>
      </c>
      <c r="AB34" s="265" t="s">
        <v>134</v>
      </c>
      <c r="AC34" s="265" t="s">
        <v>3088</v>
      </c>
      <c r="AD34" s="265" t="s">
        <v>134</v>
      </c>
      <c r="AE34" s="265" t="s">
        <v>134</v>
      </c>
      <c r="AF34" s="265" t="s">
        <v>134</v>
      </c>
      <c r="AG34" s="16"/>
    </row>
    <row r="35" spans="1:33" ht="13.2">
      <c r="A35" s="834" t="s">
        <v>94</v>
      </c>
      <c r="B35" s="265" t="s">
        <v>134</v>
      </c>
      <c r="C35" s="265" t="s">
        <v>134</v>
      </c>
      <c r="D35" s="265" t="s">
        <v>134</v>
      </c>
      <c r="E35" s="265" t="s">
        <v>134</v>
      </c>
      <c r="F35" s="265" t="s">
        <v>134</v>
      </c>
      <c r="G35" s="265" t="s">
        <v>134</v>
      </c>
      <c r="H35" s="265" t="s">
        <v>134</v>
      </c>
      <c r="I35" s="265" t="s">
        <v>134</v>
      </c>
      <c r="J35" s="265" t="s">
        <v>134</v>
      </c>
      <c r="K35" s="57" t="s">
        <v>906</v>
      </c>
      <c r="L35" s="265" t="s">
        <v>1906</v>
      </c>
      <c r="M35" s="265" t="s">
        <v>1906</v>
      </c>
      <c r="N35" s="265" t="s">
        <v>1906</v>
      </c>
      <c r="O35" s="265" t="s">
        <v>134</v>
      </c>
      <c r="P35" s="265" t="s">
        <v>242</v>
      </c>
      <c r="Q35" s="265" t="s">
        <v>134</v>
      </c>
      <c r="R35" s="265" t="s">
        <v>134</v>
      </c>
      <c r="S35" s="265" t="s">
        <v>134</v>
      </c>
      <c r="T35" s="265" t="s">
        <v>134</v>
      </c>
      <c r="U35" s="265" t="s">
        <v>134</v>
      </c>
      <c r="V35" s="602" t="s">
        <v>1906</v>
      </c>
      <c r="W35" s="602" t="s">
        <v>1906</v>
      </c>
      <c r="X35" s="602" t="s">
        <v>1906</v>
      </c>
      <c r="Y35" s="602" t="s">
        <v>1906</v>
      </c>
      <c r="Z35" s="602" t="s">
        <v>1906</v>
      </c>
      <c r="AA35" s="602" t="s">
        <v>1906</v>
      </c>
      <c r="AB35" s="602" t="s">
        <v>1906</v>
      </c>
      <c r="AC35" s="602" t="s">
        <v>1906</v>
      </c>
      <c r="AD35" s="265" t="s">
        <v>134</v>
      </c>
      <c r="AE35" s="265" t="s">
        <v>134</v>
      </c>
      <c r="AF35" s="265" t="s">
        <v>134</v>
      </c>
      <c r="AG35" s="401" t="s">
        <v>5615</v>
      </c>
    </row>
    <row r="36" spans="1:33" ht="13.2">
      <c r="A36" s="834" t="s">
        <v>61</v>
      </c>
      <c r="B36" s="265" t="s">
        <v>134</v>
      </c>
      <c r="C36" s="265" t="s">
        <v>134</v>
      </c>
      <c r="D36" s="265" t="s">
        <v>240</v>
      </c>
      <c r="E36" s="265" t="s">
        <v>240</v>
      </c>
      <c r="F36" s="265" t="s">
        <v>3072</v>
      </c>
      <c r="G36" s="265" t="s">
        <v>3072</v>
      </c>
      <c r="H36" s="265" t="s">
        <v>240</v>
      </c>
      <c r="I36" s="265" t="s">
        <v>134</v>
      </c>
      <c r="J36" s="265" t="s">
        <v>134</v>
      </c>
      <c r="K36" s="265" t="s">
        <v>134</v>
      </c>
      <c r="L36" s="265" t="s">
        <v>134</v>
      </c>
      <c r="M36" s="265" t="s">
        <v>134</v>
      </c>
      <c r="N36" s="265" t="s">
        <v>134</v>
      </c>
      <c r="O36" s="265" t="s">
        <v>134</v>
      </c>
      <c r="P36" s="265" t="s">
        <v>134</v>
      </c>
      <c r="Q36" s="265" t="s">
        <v>134</v>
      </c>
      <c r="R36" s="265" t="s">
        <v>3072</v>
      </c>
      <c r="S36" s="265" t="s">
        <v>134</v>
      </c>
      <c r="T36" s="265" t="s">
        <v>134</v>
      </c>
      <c r="U36" s="265" t="s">
        <v>134</v>
      </c>
      <c r="V36" s="265" t="s">
        <v>134</v>
      </c>
      <c r="W36" s="265" t="s">
        <v>134</v>
      </c>
      <c r="X36" s="265" t="s">
        <v>134</v>
      </c>
      <c r="Y36" s="265" t="s">
        <v>134</v>
      </c>
      <c r="Z36" s="265" t="s">
        <v>134</v>
      </c>
      <c r="AA36" s="265" t="s">
        <v>134</v>
      </c>
      <c r="AB36" s="265" t="s">
        <v>134</v>
      </c>
      <c r="AC36" s="265" t="s">
        <v>134</v>
      </c>
      <c r="AD36" s="265" t="s">
        <v>134</v>
      </c>
      <c r="AE36" s="265" t="s">
        <v>134</v>
      </c>
      <c r="AF36" s="265" t="s">
        <v>134</v>
      </c>
      <c r="AG36" s="401"/>
    </row>
    <row r="37" spans="1:33" ht="13.2">
      <c r="A37" s="834" t="s">
        <v>47</v>
      </c>
      <c r="B37" s="265" t="s">
        <v>134</v>
      </c>
      <c r="C37" s="265" t="s">
        <v>134</v>
      </c>
      <c r="D37" s="265" t="s">
        <v>134</v>
      </c>
      <c r="E37" s="265" t="s">
        <v>134</v>
      </c>
      <c r="F37" s="265" t="s">
        <v>134</v>
      </c>
      <c r="G37" s="265" t="s">
        <v>3076</v>
      </c>
      <c r="H37" s="265" t="s">
        <v>3085</v>
      </c>
      <c r="I37" s="265" t="s">
        <v>134</v>
      </c>
      <c r="J37" s="265" t="s">
        <v>3092</v>
      </c>
      <c r="K37" s="265" t="s">
        <v>134</v>
      </c>
      <c r="L37" s="265" t="s">
        <v>3072</v>
      </c>
      <c r="M37" s="265" t="s">
        <v>134</v>
      </c>
      <c r="N37" s="265" t="s">
        <v>3076</v>
      </c>
      <c r="O37" s="265" t="s">
        <v>134</v>
      </c>
      <c r="P37" s="265" t="s">
        <v>134</v>
      </c>
      <c r="Q37" s="265" t="s">
        <v>3100</v>
      </c>
      <c r="R37" s="265" t="s">
        <v>134</v>
      </c>
      <c r="S37" s="265" t="s">
        <v>134</v>
      </c>
      <c r="T37" s="265" t="s">
        <v>134</v>
      </c>
      <c r="U37" s="265" t="s">
        <v>134</v>
      </c>
      <c r="V37" s="265" t="s">
        <v>134</v>
      </c>
      <c r="W37" s="265" t="s">
        <v>134</v>
      </c>
      <c r="X37" s="265" t="s">
        <v>134</v>
      </c>
      <c r="Y37" s="265" t="s">
        <v>3074</v>
      </c>
      <c r="Z37" s="265" t="s">
        <v>3074</v>
      </c>
      <c r="AA37" s="265"/>
      <c r="AB37" s="265" t="s">
        <v>3076</v>
      </c>
      <c r="AC37" s="265"/>
      <c r="AD37" s="265"/>
      <c r="AE37" s="265"/>
      <c r="AF37" s="265"/>
      <c r="AG37" s="401"/>
    </row>
    <row r="38" spans="1:33" ht="13.2">
      <c r="A38" s="834" t="s">
        <v>4346</v>
      </c>
      <c r="B38" s="265" t="s">
        <v>134</v>
      </c>
      <c r="C38" s="265" t="s">
        <v>134</v>
      </c>
      <c r="D38" s="265" t="s">
        <v>134</v>
      </c>
      <c r="E38" s="265" t="s">
        <v>134</v>
      </c>
      <c r="F38" s="265" t="s">
        <v>134</v>
      </c>
      <c r="G38" s="265" t="s">
        <v>134</v>
      </c>
      <c r="H38" s="265" t="s">
        <v>134</v>
      </c>
      <c r="I38" s="265" t="s">
        <v>134</v>
      </c>
      <c r="J38" s="265" t="s">
        <v>134</v>
      </c>
      <c r="K38" s="265" t="s">
        <v>134</v>
      </c>
      <c r="L38" s="265" t="s">
        <v>134</v>
      </c>
      <c r="M38" s="105" t="s">
        <v>1906</v>
      </c>
      <c r="N38" s="105" t="s">
        <v>1906</v>
      </c>
      <c r="O38" s="105" t="s">
        <v>1906</v>
      </c>
      <c r="P38" s="105" t="s">
        <v>1906</v>
      </c>
      <c r="Q38" s="105" t="s">
        <v>1906</v>
      </c>
      <c r="R38" s="105" t="s">
        <v>1170</v>
      </c>
      <c r="S38" s="265" t="s">
        <v>134</v>
      </c>
      <c r="T38" s="265" t="s">
        <v>134</v>
      </c>
      <c r="U38" s="265" t="s">
        <v>134</v>
      </c>
      <c r="V38" s="602" t="s">
        <v>1906</v>
      </c>
      <c r="W38" s="602" t="s">
        <v>1906</v>
      </c>
      <c r="X38" s="602" t="s">
        <v>1906</v>
      </c>
      <c r="Y38" s="602" t="s">
        <v>1906</v>
      </c>
      <c r="Z38" s="602" t="s">
        <v>1906</v>
      </c>
      <c r="AA38" s="602" t="s">
        <v>1906</v>
      </c>
      <c r="AB38" s="602" t="s">
        <v>1906</v>
      </c>
      <c r="AC38" s="602" t="s">
        <v>1906</v>
      </c>
      <c r="AD38" s="265"/>
      <c r="AE38" s="265"/>
      <c r="AF38" s="265" t="s">
        <v>134</v>
      </c>
      <c r="AG38" s="401"/>
    </row>
    <row r="39" spans="1:33" ht="13.2">
      <c r="A39" s="834" t="s">
        <v>106</v>
      </c>
      <c r="B39" s="265" t="s">
        <v>2990</v>
      </c>
      <c r="C39" s="265" t="s">
        <v>134</v>
      </c>
      <c r="D39" s="265" t="s">
        <v>2990</v>
      </c>
      <c r="E39" s="265" t="s">
        <v>2499</v>
      </c>
      <c r="F39" s="113" t="s">
        <v>3065</v>
      </c>
      <c r="G39" s="113" t="s">
        <v>3065</v>
      </c>
      <c r="H39" s="265" t="s">
        <v>2990</v>
      </c>
      <c r="I39" s="113" t="s">
        <v>3065</v>
      </c>
      <c r="J39" s="265" t="s">
        <v>134</v>
      </c>
      <c r="K39" s="265"/>
      <c r="L39" s="265" t="s">
        <v>2990</v>
      </c>
      <c r="M39" s="265" t="s">
        <v>2990</v>
      </c>
      <c r="N39" s="113" t="s">
        <v>3065</v>
      </c>
      <c r="O39" s="113" t="s">
        <v>3065</v>
      </c>
      <c r="P39" s="265" t="s">
        <v>2990</v>
      </c>
      <c r="Q39" s="265" t="s">
        <v>134</v>
      </c>
      <c r="R39" s="265" t="s">
        <v>2499</v>
      </c>
      <c r="S39" s="265" t="s">
        <v>2499</v>
      </c>
      <c r="T39" s="93" t="s">
        <v>365</v>
      </c>
      <c r="U39" s="113" t="s">
        <v>242</v>
      </c>
      <c r="V39" s="113" t="s">
        <v>3065</v>
      </c>
      <c r="W39" s="265" t="s">
        <v>2990</v>
      </c>
      <c r="X39" s="58" t="s">
        <v>3071</v>
      </c>
      <c r="Y39" s="265" t="s">
        <v>2499</v>
      </c>
      <c r="Z39" s="265" t="s">
        <v>2499</v>
      </c>
      <c r="AA39" s="296" t="s">
        <v>242</v>
      </c>
      <c r="AB39" s="265" t="s">
        <v>2499</v>
      </c>
      <c r="AC39" s="105" t="s">
        <v>774</v>
      </c>
      <c r="AD39" s="98" t="s">
        <v>134</v>
      </c>
      <c r="AE39" s="1550" t="s">
        <v>3065</v>
      </c>
      <c r="AF39" s="113" t="s">
        <v>242</v>
      </c>
      <c r="AG39" s="401"/>
    </row>
    <row r="40" spans="1:33" ht="13.2">
      <c r="A40" s="834" t="s">
        <v>107</v>
      </c>
      <c r="B40" s="265" t="s">
        <v>35</v>
      </c>
      <c r="C40" s="265" t="s">
        <v>2990</v>
      </c>
      <c r="D40" s="265" t="s">
        <v>35</v>
      </c>
      <c r="E40" s="265" t="s">
        <v>2990</v>
      </c>
      <c r="F40" s="265" t="s">
        <v>134</v>
      </c>
      <c r="G40" s="113" t="s">
        <v>3065</v>
      </c>
      <c r="H40" s="265" t="s">
        <v>2990</v>
      </c>
      <c r="I40" s="265" t="s">
        <v>35</v>
      </c>
      <c r="J40" s="265" t="s">
        <v>2990</v>
      </c>
      <c r="K40" s="265" t="s">
        <v>2990</v>
      </c>
      <c r="L40" s="113" t="s">
        <v>3065</v>
      </c>
      <c r="M40" s="265" t="s">
        <v>134</v>
      </c>
      <c r="N40" s="265" t="s">
        <v>35</v>
      </c>
      <c r="O40" s="265" t="s">
        <v>134</v>
      </c>
      <c r="P40" s="265" t="s">
        <v>35</v>
      </c>
      <c r="Q40" s="113" t="s">
        <v>242</v>
      </c>
      <c r="R40" s="265" t="s">
        <v>2990</v>
      </c>
      <c r="S40" s="265" t="s">
        <v>2990</v>
      </c>
      <c r="T40" s="265" t="s">
        <v>134</v>
      </c>
      <c r="U40" s="265" t="s">
        <v>373</v>
      </c>
      <c r="V40" s="265" t="s">
        <v>35</v>
      </c>
      <c r="W40" s="265" t="s">
        <v>35</v>
      </c>
      <c r="X40" s="105" t="s">
        <v>774</v>
      </c>
      <c r="Y40" s="265" t="s">
        <v>373</v>
      </c>
      <c r="Z40" s="265" t="s">
        <v>373</v>
      </c>
      <c r="AA40" s="265" t="s">
        <v>134</v>
      </c>
      <c r="AB40" s="265" t="s">
        <v>35</v>
      </c>
      <c r="AC40" s="58" t="s">
        <v>35</v>
      </c>
      <c r="AD40" s="265" t="s">
        <v>373</v>
      </c>
      <c r="AE40" s="265" t="s">
        <v>134</v>
      </c>
      <c r="AF40" s="265" t="s">
        <v>134</v>
      </c>
      <c r="AG40" s="401"/>
    </row>
    <row r="41" spans="1:33" ht="13.2">
      <c r="A41" s="834" t="s">
        <v>108</v>
      </c>
      <c r="B41" s="265" t="s">
        <v>2990</v>
      </c>
      <c r="C41" s="265" t="s">
        <v>2990</v>
      </c>
      <c r="D41" s="265" t="s">
        <v>2499</v>
      </c>
      <c r="E41" s="265" t="s">
        <v>2990</v>
      </c>
      <c r="F41" s="113" t="s">
        <v>242</v>
      </c>
      <c r="G41" s="265" t="s">
        <v>134</v>
      </c>
      <c r="H41" s="265" t="s">
        <v>2990</v>
      </c>
      <c r="I41" s="296" t="s">
        <v>242</v>
      </c>
      <c r="J41" s="265" t="s">
        <v>2990</v>
      </c>
      <c r="K41" s="265" t="s">
        <v>2990</v>
      </c>
      <c r="L41" s="113" t="s">
        <v>242</v>
      </c>
      <c r="M41" s="265" t="s">
        <v>2499</v>
      </c>
      <c r="N41" s="265" t="s">
        <v>134</v>
      </c>
      <c r="O41" s="113" t="s">
        <v>242</v>
      </c>
      <c r="P41" s="265" t="s">
        <v>3080</v>
      </c>
      <c r="Q41" s="265" t="s">
        <v>2990</v>
      </c>
      <c r="R41" s="296" t="s">
        <v>3065</v>
      </c>
      <c r="S41" s="265" t="s">
        <v>2990</v>
      </c>
      <c r="T41" s="105" t="s">
        <v>1906</v>
      </c>
      <c r="U41" s="105" t="s">
        <v>1906</v>
      </c>
      <c r="V41" s="105" t="s">
        <v>1906</v>
      </c>
      <c r="W41" s="105" t="s">
        <v>1906</v>
      </c>
      <c r="X41" s="105" t="s">
        <v>1906</v>
      </c>
      <c r="Y41" s="265" t="s">
        <v>1170</v>
      </c>
      <c r="Z41" s="265" t="s">
        <v>2499</v>
      </c>
      <c r="AA41" s="265" t="s">
        <v>2499</v>
      </c>
      <c r="AB41" s="296" t="s">
        <v>242</v>
      </c>
      <c r="AC41" s="58" t="s">
        <v>134</v>
      </c>
      <c r="AD41" s="265" t="s">
        <v>134</v>
      </c>
      <c r="AE41" s="296" t="s">
        <v>242</v>
      </c>
      <c r="AF41" s="113" t="s">
        <v>242</v>
      </c>
      <c r="AG41" s="401"/>
    </row>
    <row r="42" spans="1:33" ht="13.2">
      <c r="A42" s="835" t="s">
        <v>109</v>
      </c>
      <c r="B42" s="265" t="s">
        <v>2990</v>
      </c>
      <c r="C42" s="265" t="s">
        <v>134</v>
      </c>
      <c r="D42" s="296" t="s">
        <v>3065</v>
      </c>
      <c r="E42" s="265" t="s">
        <v>2990</v>
      </c>
      <c r="F42" s="265" t="s">
        <v>2990</v>
      </c>
      <c r="G42" s="265" t="s">
        <v>2990</v>
      </c>
      <c r="H42" s="265" t="s">
        <v>2990</v>
      </c>
      <c r="I42" s="113" t="s">
        <v>3065</v>
      </c>
      <c r="J42" s="265" t="s">
        <v>2990</v>
      </c>
      <c r="K42" s="265" t="s">
        <v>2990</v>
      </c>
      <c r="L42" s="265" t="s">
        <v>134</v>
      </c>
      <c r="M42" s="265" t="s">
        <v>134</v>
      </c>
      <c r="N42" s="265" t="s">
        <v>134</v>
      </c>
      <c r="O42" s="265" t="s">
        <v>2990</v>
      </c>
      <c r="P42" s="113" t="s">
        <v>242</v>
      </c>
      <c r="Q42" s="296" t="s">
        <v>242</v>
      </c>
      <c r="R42" s="265" t="s">
        <v>2499</v>
      </c>
      <c r="S42" s="265" t="s">
        <v>2499</v>
      </c>
      <c r="T42" s="265" t="s">
        <v>2499</v>
      </c>
      <c r="U42" s="265" t="s">
        <v>2499</v>
      </c>
      <c r="V42" s="113" t="s">
        <v>242</v>
      </c>
      <c r="W42" s="675" t="s">
        <v>242</v>
      </c>
      <c r="X42" s="265" t="s">
        <v>3071</v>
      </c>
      <c r="Y42" s="265" t="s">
        <v>2499</v>
      </c>
      <c r="Z42" s="265" t="s">
        <v>2499</v>
      </c>
      <c r="AA42" s="265" t="s">
        <v>2499</v>
      </c>
      <c r="AB42" s="265" t="s">
        <v>134</v>
      </c>
      <c r="AC42" s="265" t="s">
        <v>134</v>
      </c>
      <c r="AD42" s="113" t="s">
        <v>242</v>
      </c>
      <c r="AE42" s="296" t="s">
        <v>242</v>
      </c>
      <c r="AF42" s="265" t="s">
        <v>2499</v>
      </c>
      <c r="AG42" s="401"/>
    </row>
    <row r="43" spans="1:33" ht="13.2">
      <c r="A43" s="834" t="s">
        <v>27</v>
      </c>
      <c r="B43" s="265" t="s">
        <v>2990</v>
      </c>
      <c r="C43" s="113" t="s">
        <v>3065</v>
      </c>
      <c r="D43" s="113" t="s">
        <v>3065</v>
      </c>
      <c r="E43" s="265" t="s">
        <v>2499</v>
      </c>
      <c r="F43" s="265" t="s">
        <v>2990</v>
      </c>
      <c r="G43" s="265" t="s">
        <v>2499</v>
      </c>
      <c r="H43" s="113" t="s">
        <v>3065</v>
      </c>
      <c r="I43" s="105" t="s">
        <v>1906</v>
      </c>
      <c r="J43" s="265" t="s">
        <v>2990</v>
      </c>
      <c r="K43" s="265" t="s">
        <v>2990</v>
      </c>
      <c r="L43" s="113" t="s">
        <v>242</v>
      </c>
      <c r="M43" s="265" t="s">
        <v>2990</v>
      </c>
      <c r="N43" s="265" t="s">
        <v>2910</v>
      </c>
      <c r="O43" s="105" t="s">
        <v>1906</v>
      </c>
      <c r="P43" s="113" t="s">
        <v>242</v>
      </c>
      <c r="Q43" s="296" t="s">
        <v>242</v>
      </c>
      <c r="R43" s="265" t="s">
        <v>2990</v>
      </c>
      <c r="S43" s="265" t="s">
        <v>2990</v>
      </c>
      <c r="T43" s="265" t="s">
        <v>2499</v>
      </c>
      <c r="U43" s="93" t="s">
        <v>365</v>
      </c>
      <c r="V43" s="265" t="s">
        <v>2499</v>
      </c>
      <c r="W43" s="265" t="s">
        <v>2499</v>
      </c>
      <c r="X43" s="265" t="s">
        <v>2499</v>
      </c>
      <c r="Y43" s="265" t="s">
        <v>2499</v>
      </c>
      <c r="Z43" s="265" t="s">
        <v>2499</v>
      </c>
      <c r="AA43" s="265" t="s">
        <v>3072</v>
      </c>
      <c r="AB43" s="265" t="s">
        <v>2499</v>
      </c>
      <c r="AC43" s="113" t="s">
        <v>242</v>
      </c>
      <c r="AD43" s="265" t="s">
        <v>2499</v>
      </c>
      <c r="AE43" s="296" t="s">
        <v>774</v>
      </c>
      <c r="AF43" s="296" t="s">
        <v>774</v>
      </c>
      <c r="AG43" s="401"/>
    </row>
    <row r="44" spans="1:33" ht="13.2">
      <c r="A44" s="834" t="s">
        <v>110</v>
      </c>
      <c r="B44" s="113" t="s">
        <v>242</v>
      </c>
      <c r="C44" s="296" t="s">
        <v>242</v>
      </c>
      <c r="D44" s="296" t="s">
        <v>242</v>
      </c>
      <c r="E44" s="265" t="s">
        <v>2990</v>
      </c>
      <c r="F44" s="296" t="s">
        <v>3065</v>
      </c>
      <c r="G44" s="296" t="s">
        <v>774</v>
      </c>
      <c r="H44" s="296" t="s">
        <v>774</v>
      </c>
      <c r="I44" s="265" t="s">
        <v>2499</v>
      </c>
      <c r="J44" s="265" t="s">
        <v>2990</v>
      </c>
      <c r="K44" s="265" t="s">
        <v>2990</v>
      </c>
      <c r="L44" s="113" t="s">
        <v>242</v>
      </c>
      <c r="M44" s="265" t="s">
        <v>2990</v>
      </c>
      <c r="N44" s="265" t="s">
        <v>134</v>
      </c>
      <c r="O44" s="265" t="s">
        <v>134</v>
      </c>
      <c r="P44" s="265" t="s">
        <v>134</v>
      </c>
      <c r="Q44" s="113" t="s">
        <v>242</v>
      </c>
      <c r="R44" s="265" t="s">
        <v>2990</v>
      </c>
      <c r="S44" s="265" t="s">
        <v>2990</v>
      </c>
      <c r="T44" s="113" t="s">
        <v>3065</v>
      </c>
      <c r="U44" s="113" t="s">
        <v>242</v>
      </c>
      <c r="V44" s="105" t="s">
        <v>1906</v>
      </c>
      <c r="W44" s="105" t="s">
        <v>1906</v>
      </c>
      <c r="X44" s="105" t="s">
        <v>1906</v>
      </c>
      <c r="Y44" s="265" t="s">
        <v>2499</v>
      </c>
      <c r="Z44" s="265" t="s">
        <v>2499</v>
      </c>
      <c r="AA44" s="265" t="s">
        <v>2499</v>
      </c>
      <c r="AB44" s="265" t="s">
        <v>2499</v>
      </c>
      <c r="AC44" s="296" t="s">
        <v>242</v>
      </c>
      <c r="AD44" s="265" t="s">
        <v>2499</v>
      </c>
      <c r="AE44" s="296" t="s">
        <v>242</v>
      </c>
      <c r="AF44" s="265" t="s">
        <v>2499</v>
      </c>
      <c r="AG44" s="401"/>
    </row>
    <row r="45" spans="1:33" ht="13.2">
      <c r="A45" s="26" t="s">
        <v>112</v>
      </c>
      <c r="B45" s="1551"/>
      <c r="C45" s="16"/>
      <c r="D45" s="16"/>
      <c r="E45" s="16"/>
      <c r="F45" s="16"/>
      <c r="G45" s="16"/>
      <c r="H45" s="16"/>
      <c r="I45" s="16"/>
      <c r="J45" s="16"/>
      <c r="K45" s="16"/>
      <c r="L45" s="16"/>
      <c r="M45" s="16"/>
      <c r="N45" s="16"/>
      <c r="O45" s="16"/>
      <c r="P45" s="16"/>
      <c r="Q45" s="16"/>
      <c r="R45" s="16"/>
      <c r="S45" s="16"/>
      <c r="T45" s="16"/>
      <c r="U45" s="16"/>
      <c r="V45" s="16"/>
      <c r="W45" s="16"/>
      <c r="X45" s="265"/>
      <c r="Y45" s="48"/>
      <c r="Z45" s="16"/>
      <c r="AA45" s="16"/>
      <c r="AB45" s="265"/>
      <c r="AC45" s="16"/>
      <c r="AD45" s="16"/>
      <c r="AE45" s="16"/>
      <c r="AF45" s="16"/>
      <c r="AG45" s="16"/>
    </row>
    <row r="46" spans="1:33" ht="13.2">
      <c r="A46" s="63">
        <v>7700</v>
      </c>
      <c r="B46" s="401"/>
      <c r="C46" s="401"/>
      <c r="D46" s="401"/>
      <c r="E46" s="401"/>
      <c r="F46" s="401"/>
      <c r="G46" s="401"/>
      <c r="H46" s="401"/>
      <c r="I46" s="401"/>
      <c r="J46" s="401"/>
      <c r="K46" s="401"/>
      <c r="L46" s="401"/>
      <c r="M46" s="401"/>
      <c r="N46" s="401"/>
      <c r="O46" s="401"/>
      <c r="P46" s="401"/>
      <c r="Q46" s="401"/>
      <c r="R46" s="401"/>
      <c r="S46" s="401"/>
      <c r="T46" s="401"/>
      <c r="U46" s="401"/>
      <c r="V46" s="401"/>
      <c r="W46" s="401"/>
      <c r="X46" s="401"/>
      <c r="Y46" s="264"/>
      <c r="Z46" s="401"/>
      <c r="AA46" s="401"/>
      <c r="AB46" s="82"/>
      <c r="AC46" s="82" t="s">
        <v>5616</v>
      </c>
      <c r="AD46" s="82"/>
      <c r="AE46" s="82"/>
      <c r="AF46" s="401" t="s">
        <v>5559</v>
      </c>
      <c r="AG46" s="16"/>
    </row>
    <row r="47" spans="1:33" ht="13.2">
      <c r="A47" s="528">
        <v>7701</v>
      </c>
      <c r="B47" s="1552" t="s">
        <v>3075</v>
      </c>
      <c r="C47" s="1552" t="s">
        <v>3075</v>
      </c>
      <c r="D47" s="1552" t="s">
        <v>3075</v>
      </c>
      <c r="E47" s="1552" t="s">
        <v>3075</v>
      </c>
      <c r="F47" s="1552" t="s">
        <v>3075</v>
      </c>
      <c r="G47" s="1552" t="s">
        <v>3075</v>
      </c>
      <c r="H47" s="1552" t="s">
        <v>3075</v>
      </c>
      <c r="I47" s="1552" t="s">
        <v>3075</v>
      </c>
      <c r="J47" s="1552" t="s">
        <v>3075</v>
      </c>
      <c r="K47" s="1552" t="s">
        <v>3075</v>
      </c>
      <c r="L47" s="1552" t="s">
        <v>3075</v>
      </c>
      <c r="M47" s="1552" t="s">
        <v>3075</v>
      </c>
      <c r="N47" s="1552" t="s">
        <v>3075</v>
      </c>
      <c r="O47" s="1552" t="s">
        <v>3075</v>
      </c>
      <c r="P47" s="1552" t="s">
        <v>3075</v>
      </c>
      <c r="Q47" s="1552" t="s">
        <v>3075</v>
      </c>
      <c r="R47" s="1552" t="s">
        <v>3075</v>
      </c>
      <c r="S47" s="1552" t="s">
        <v>3075</v>
      </c>
      <c r="T47" s="1552" t="s">
        <v>3075</v>
      </c>
      <c r="U47" s="1552" t="s">
        <v>3075</v>
      </c>
      <c r="V47" s="1552" t="s">
        <v>3075</v>
      </c>
      <c r="W47" s="1552" t="s">
        <v>3075</v>
      </c>
      <c r="X47" s="1552" t="s">
        <v>3075</v>
      </c>
      <c r="Y47" s="1552" t="s">
        <v>3075</v>
      </c>
      <c r="Z47" s="1552" t="s">
        <v>3075</v>
      </c>
      <c r="AA47" s="1552" t="s">
        <v>3075</v>
      </c>
      <c r="AB47" s="1552" t="s">
        <v>3075</v>
      </c>
      <c r="AC47" s="1552" t="s">
        <v>3075</v>
      </c>
      <c r="AD47" s="1552" t="s">
        <v>3075</v>
      </c>
      <c r="AE47" s="1552" t="s">
        <v>3075</v>
      </c>
      <c r="AF47" s="1552" t="s">
        <v>3075</v>
      </c>
      <c r="AG47" s="16"/>
    </row>
    <row r="48" spans="1:33" ht="13.2">
      <c r="A48" s="75">
        <v>7702</v>
      </c>
      <c r="B48" s="1553" t="s">
        <v>1798</v>
      </c>
      <c r="C48" s="1553"/>
      <c r="D48" s="1553" t="s">
        <v>1798</v>
      </c>
      <c r="E48" s="1553" t="s">
        <v>1798</v>
      </c>
      <c r="F48" s="1553"/>
      <c r="G48" s="1553" t="s">
        <v>102</v>
      </c>
      <c r="H48" s="1553" t="s">
        <v>1798</v>
      </c>
      <c r="I48" s="1553" t="s">
        <v>1798</v>
      </c>
      <c r="J48" s="1553" t="s">
        <v>102</v>
      </c>
      <c r="K48" s="1553" t="s">
        <v>1798</v>
      </c>
      <c r="L48" s="1553" t="s">
        <v>1798</v>
      </c>
      <c r="M48" s="1553"/>
      <c r="N48" s="1553" t="s">
        <v>102</v>
      </c>
      <c r="O48" s="1553"/>
      <c r="P48" s="1553" t="s">
        <v>1798</v>
      </c>
      <c r="Q48" s="1553" t="s">
        <v>86</v>
      </c>
      <c r="R48" s="1553" t="s">
        <v>1798</v>
      </c>
      <c r="S48" s="1553" t="s">
        <v>1798</v>
      </c>
      <c r="T48" s="1553"/>
      <c r="U48" s="82"/>
      <c r="V48" s="1553" t="s">
        <v>1798</v>
      </c>
      <c r="W48" s="1553" t="s">
        <v>1798</v>
      </c>
      <c r="X48" s="1553" t="s">
        <v>1798</v>
      </c>
      <c r="Y48" s="1553" t="s">
        <v>1798</v>
      </c>
      <c r="Z48" s="1553" t="s">
        <v>1798</v>
      </c>
      <c r="AA48" s="82"/>
      <c r="AB48" s="1553" t="s">
        <v>1798</v>
      </c>
      <c r="AC48" s="1553" t="s">
        <v>1798</v>
      </c>
      <c r="AD48" s="1553" t="s">
        <v>1798</v>
      </c>
      <c r="AE48" s="1553"/>
      <c r="AF48" s="1553" t="s">
        <v>1798</v>
      </c>
      <c r="AG48" s="16"/>
    </row>
    <row r="49" spans="1:33" ht="13.2">
      <c r="A49" s="75">
        <v>7703</v>
      </c>
      <c r="B49" s="1554" t="s">
        <v>2037</v>
      </c>
      <c r="C49" s="1554" t="s">
        <v>2037</v>
      </c>
      <c r="D49" s="1554" t="s">
        <v>2037</v>
      </c>
      <c r="E49" s="1554" t="s">
        <v>2037</v>
      </c>
      <c r="F49" s="1554" t="s">
        <v>2037</v>
      </c>
      <c r="G49" s="1554" t="s">
        <v>2037</v>
      </c>
      <c r="H49" s="1554" t="s">
        <v>2037</v>
      </c>
      <c r="I49" s="1554" t="s">
        <v>2037</v>
      </c>
      <c r="J49" s="1554" t="s">
        <v>2037</v>
      </c>
      <c r="K49" s="1554" t="s">
        <v>2037</v>
      </c>
      <c r="L49" s="1554" t="s">
        <v>2037</v>
      </c>
      <c r="M49" s="1554" t="s">
        <v>2037</v>
      </c>
      <c r="N49" s="371"/>
      <c r="O49" s="371" t="s">
        <v>49</v>
      </c>
      <c r="P49" s="371" t="s">
        <v>49</v>
      </c>
      <c r="Q49" s="371" t="s">
        <v>3093</v>
      </c>
      <c r="R49" s="1552" t="s">
        <v>49</v>
      </c>
      <c r="S49" s="1552" t="s">
        <v>49</v>
      </c>
      <c r="T49" s="1552" t="s">
        <v>49</v>
      </c>
      <c r="U49" s="1552" t="s">
        <v>49</v>
      </c>
      <c r="V49" s="1552" t="s">
        <v>49</v>
      </c>
      <c r="W49" s="1552" t="s">
        <v>49</v>
      </c>
      <c r="X49" s="1552"/>
      <c r="Y49" s="1552" t="s">
        <v>49</v>
      </c>
      <c r="Z49" s="1552" t="s">
        <v>49</v>
      </c>
      <c r="AA49" s="1552" t="s">
        <v>49</v>
      </c>
      <c r="AB49" s="1552"/>
      <c r="AC49" s="1552" t="s">
        <v>102</v>
      </c>
      <c r="AD49" s="1552" t="s">
        <v>49</v>
      </c>
      <c r="AE49" s="1552"/>
      <c r="AF49" s="1552" t="s">
        <v>49</v>
      </c>
      <c r="AG49" s="139"/>
    </row>
    <row r="50" spans="1:33" ht="13.2">
      <c r="A50" s="75">
        <v>7705</v>
      </c>
      <c r="B50" s="1553" t="s">
        <v>40</v>
      </c>
      <c r="C50" s="1553" t="s">
        <v>40</v>
      </c>
      <c r="D50" s="1553" t="s">
        <v>40</v>
      </c>
      <c r="E50" s="1553" t="s">
        <v>40</v>
      </c>
      <c r="F50" s="1553" t="s">
        <v>40</v>
      </c>
      <c r="G50" s="1553" t="s">
        <v>40</v>
      </c>
      <c r="H50" s="1553" t="s">
        <v>40</v>
      </c>
      <c r="I50" s="1553" t="s">
        <v>40</v>
      </c>
      <c r="J50" s="1553" t="s">
        <v>40</v>
      </c>
      <c r="K50" s="1553" t="s">
        <v>40</v>
      </c>
      <c r="L50" s="1553" t="s">
        <v>40</v>
      </c>
      <c r="M50" s="1553" t="s">
        <v>40</v>
      </c>
      <c r="N50" s="1553" t="s">
        <v>40</v>
      </c>
      <c r="O50" s="1553" t="s">
        <v>40</v>
      </c>
      <c r="P50" s="1553" t="s">
        <v>40</v>
      </c>
      <c r="Q50" s="1553"/>
      <c r="R50" s="1553"/>
      <c r="S50" s="1553" t="s">
        <v>40</v>
      </c>
      <c r="T50" s="1553" t="s">
        <v>40</v>
      </c>
      <c r="U50" s="1553" t="s">
        <v>40</v>
      </c>
      <c r="V50" s="1553" t="s">
        <v>40</v>
      </c>
      <c r="W50" s="1553" t="s">
        <v>40</v>
      </c>
      <c r="X50" s="1553"/>
      <c r="Y50" s="1553" t="s">
        <v>40</v>
      </c>
      <c r="Z50" s="1553" t="s">
        <v>40</v>
      </c>
      <c r="AA50" s="1553" t="s">
        <v>40</v>
      </c>
      <c r="AB50" s="1553" t="s">
        <v>40</v>
      </c>
      <c r="AC50" s="1553" t="s">
        <v>40</v>
      </c>
      <c r="AD50" s="1553" t="s">
        <v>40</v>
      </c>
      <c r="AE50" s="1553"/>
      <c r="AF50" s="1553" t="s">
        <v>40</v>
      </c>
      <c r="AG50" s="16"/>
    </row>
    <row r="51" spans="1:33" ht="13.2">
      <c r="A51" s="75">
        <v>7706</v>
      </c>
      <c r="B51" s="347" t="s">
        <v>1320</v>
      </c>
      <c r="C51" s="347" t="s">
        <v>1320</v>
      </c>
      <c r="D51" s="347" t="s">
        <v>1320</v>
      </c>
      <c r="E51" s="347" t="s">
        <v>1320</v>
      </c>
      <c r="F51" s="347" t="s">
        <v>1320</v>
      </c>
      <c r="G51" s="347" t="s">
        <v>1320</v>
      </c>
      <c r="H51" s="347" t="s">
        <v>1320</v>
      </c>
      <c r="I51" s="347" t="s">
        <v>1320</v>
      </c>
      <c r="J51" s="347" t="s">
        <v>1320</v>
      </c>
      <c r="K51" s="347" t="s">
        <v>1320</v>
      </c>
      <c r="L51" s="347" t="s">
        <v>1320</v>
      </c>
      <c r="M51" s="347" t="s">
        <v>1320</v>
      </c>
      <c r="N51" s="347" t="s">
        <v>1320</v>
      </c>
      <c r="O51" s="347" t="s">
        <v>1320</v>
      </c>
      <c r="P51" s="347" t="s">
        <v>1320</v>
      </c>
      <c r="Q51" s="347" t="s">
        <v>1320</v>
      </c>
      <c r="R51" s="347" t="s">
        <v>1320</v>
      </c>
      <c r="S51" s="347" t="s">
        <v>1320</v>
      </c>
      <c r="T51" s="347" t="s">
        <v>1320</v>
      </c>
      <c r="U51" s="347" t="s">
        <v>1320</v>
      </c>
      <c r="V51" s="347" t="s">
        <v>1320</v>
      </c>
      <c r="W51" s="347" t="s">
        <v>1320</v>
      </c>
      <c r="X51" s="347" t="s">
        <v>1320</v>
      </c>
      <c r="Y51" s="347" t="s">
        <v>1320</v>
      </c>
      <c r="Z51" s="347" t="s">
        <v>1320</v>
      </c>
      <c r="AA51" s="347" t="s">
        <v>1320</v>
      </c>
      <c r="AB51" s="347" t="s">
        <v>1320</v>
      </c>
      <c r="AC51" s="347" t="s">
        <v>1320</v>
      </c>
      <c r="AD51" s="347" t="s">
        <v>1320</v>
      </c>
      <c r="AE51" s="347" t="s">
        <v>1320</v>
      </c>
      <c r="AF51" s="347" t="s">
        <v>1320</v>
      </c>
      <c r="AG51" s="16"/>
    </row>
    <row r="52" spans="1:33" ht="13.2">
      <c r="A52" s="75">
        <v>7707</v>
      </c>
      <c r="B52" s="1553" t="s">
        <v>44</v>
      </c>
      <c r="C52" s="1553" t="s">
        <v>44</v>
      </c>
      <c r="D52" s="1553" t="s">
        <v>45</v>
      </c>
      <c r="E52" s="1553" t="s">
        <v>101</v>
      </c>
      <c r="F52" s="1553"/>
      <c r="G52" s="1553" t="s">
        <v>45</v>
      </c>
      <c r="H52" s="1552" t="s">
        <v>47</v>
      </c>
      <c r="I52" s="1553" t="s">
        <v>44</v>
      </c>
      <c r="J52" s="1553" t="s">
        <v>44</v>
      </c>
      <c r="K52" s="1553"/>
      <c r="L52" s="1553" t="s">
        <v>47</v>
      </c>
      <c r="M52" s="1553" t="s">
        <v>101</v>
      </c>
      <c r="N52" s="1553"/>
      <c r="O52" s="1553"/>
      <c r="P52" s="1553" t="s">
        <v>55</v>
      </c>
      <c r="Q52" s="401" t="s">
        <v>47</v>
      </c>
      <c r="R52" s="1553"/>
      <c r="S52" s="1553"/>
      <c r="T52" s="1553"/>
      <c r="U52" s="1553"/>
      <c r="V52" s="1553"/>
      <c r="W52" s="1553" t="s">
        <v>44</v>
      </c>
      <c r="X52" s="1553"/>
      <c r="Y52" s="1553" t="s">
        <v>47</v>
      </c>
      <c r="Z52" s="1553" t="s">
        <v>47</v>
      </c>
      <c r="AA52" s="1553" t="s">
        <v>27</v>
      </c>
      <c r="AB52" s="1553" t="s">
        <v>3079</v>
      </c>
      <c r="AC52" s="1553" t="s">
        <v>3079</v>
      </c>
      <c r="AD52" s="1553" t="s">
        <v>44</v>
      </c>
      <c r="AE52" s="1553" t="s">
        <v>44</v>
      </c>
      <c r="AF52" s="161" t="s">
        <v>98</v>
      </c>
      <c r="AG52" s="16"/>
    </row>
    <row r="53" spans="1:33" ht="13.2">
      <c r="A53" s="75">
        <v>7708</v>
      </c>
      <c r="B53" s="1553" t="s">
        <v>1910</v>
      </c>
      <c r="C53" s="1553" t="s">
        <v>1910</v>
      </c>
      <c r="D53" s="1553" t="s">
        <v>1910</v>
      </c>
      <c r="E53" s="1553" t="s">
        <v>1910</v>
      </c>
      <c r="F53" s="1553" t="s">
        <v>1910</v>
      </c>
      <c r="G53" s="1553" t="s">
        <v>1910</v>
      </c>
      <c r="H53" s="1553" t="s">
        <v>1910</v>
      </c>
      <c r="I53" s="1553" t="s">
        <v>1910</v>
      </c>
      <c r="J53" s="1553" t="s">
        <v>1910</v>
      </c>
      <c r="K53" s="1553" t="s">
        <v>1910</v>
      </c>
      <c r="L53" s="1553" t="s">
        <v>1910</v>
      </c>
      <c r="M53" s="1553" t="s">
        <v>1910</v>
      </c>
      <c r="N53" s="1553" t="s">
        <v>1910</v>
      </c>
      <c r="O53" s="1553" t="s">
        <v>1910</v>
      </c>
      <c r="P53" s="1553" t="s">
        <v>1910</v>
      </c>
      <c r="Q53" s="1553" t="s">
        <v>1910</v>
      </c>
      <c r="R53" s="1553" t="s">
        <v>1910</v>
      </c>
      <c r="S53" s="1553" t="s">
        <v>1910</v>
      </c>
      <c r="T53" s="1553" t="s">
        <v>1910</v>
      </c>
      <c r="U53" s="1553" t="s">
        <v>1910</v>
      </c>
      <c r="V53" s="1553" t="s">
        <v>1910</v>
      </c>
      <c r="W53" s="1553" t="s">
        <v>1910</v>
      </c>
      <c r="X53" s="1553" t="s">
        <v>1910</v>
      </c>
      <c r="Y53" s="1553" t="s">
        <v>1910</v>
      </c>
      <c r="Z53" s="1553" t="s">
        <v>1910</v>
      </c>
      <c r="AA53" s="1553" t="s">
        <v>1910</v>
      </c>
      <c r="AB53" s="1553" t="s">
        <v>1910</v>
      </c>
      <c r="AC53" s="1553" t="s">
        <v>1910</v>
      </c>
      <c r="AD53" s="1553" t="s">
        <v>1910</v>
      </c>
      <c r="AE53" s="1553" t="s">
        <v>1910</v>
      </c>
      <c r="AF53" s="1553" t="s">
        <v>1910</v>
      </c>
      <c r="AG53" s="16"/>
    </row>
    <row r="54" spans="1:33" ht="13.2">
      <c r="A54" s="75">
        <v>7709</v>
      </c>
      <c r="B54" s="1553" t="s">
        <v>49</v>
      </c>
      <c r="C54" s="1555" t="s">
        <v>1906</v>
      </c>
      <c r="D54" s="1555" t="s">
        <v>1906</v>
      </c>
      <c r="E54" s="1553" t="s">
        <v>49</v>
      </c>
      <c r="F54" s="1553" t="s">
        <v>49</v>
      </c>
      <c r="G54" s="1553" t="s">
        <v>49</v>
      </c>
      <c r="H54" s="1553" t="s">
        <v>49</v>
      </c>
      <c r="I54" s="1553" t="s">
        <v>49</v>
      </c>
      <c r="J54" s="1553"/>
      <c r="K54" s="1553"/>
      <c r="L54" s="251" t="s">
        <v>5617</v>
      </c>
      <c r="M54" s="251" t="s">
        <v>5617</v>
      </c>
      <c r="N54" s="251" t="s">
        <v>5617</v>
      </c>
      <c r="O54" s="1553"/>
      <c r="P54" s="1553" t="s">
        <v>3093</v>
      </c>
      <c r="Q54" s="82" t="s">
        <v>86</v>
      </c>
      <c r="R54" s="82"/>
      <c r="S54" s="82"/>
      <c r="T54" s="82"/>
      <c r="U54" s="82"/>
      <c r="V54" s="82" t="s">
        <v>3079</v>
      </c>
      <c r="W54" s="82" t="s">
        <v>98</v>
      </c>
      <c r="X54" s="82"/>
      <c r="Y54" s="401"/>
      <c r="Z54" s="1553"/>
      <c r="AA54" s="82"/>
      <c r="AB54" s="82"/>
      <c r="AC54" s="82"/>
      <c r="AD54" s="1553" t="s">
        <v>98</v>
      </c>
      <c r="AE54" s="1553" t="s">
        <v>45</v>
      </c>
      <c r="AF54" s="1553" t="s">
        <v>108</v>
      </c>
      <c r="AG54" s="16"/>
    </row>
    <row r="55" spans="1:33" ht="13.2">
      <c r="A55" s="76">
        <v>7710</v>
      </c>
      <c r="B55" s="1552" t="s">
        <v>60</v>
      </c>
      <c r="C55" s="1552" t="s">
        <v>60</v>
      </c>
      <c r="D55" s="335" t="s">
        <v>60</v>
      </c>
      <c r="E55" s="335" t="s">
        <v>60</v>
      </c>
      <c r="F55" s="335" t="s">
        <v>60</v>
      </c>
      <c r="G55" s="335" t="s">
        <v>60</v>
      </c>
      <c r="H55" s="335" t="s">
        <v>60</v>
      </c>
      <c r="I55" s="335" t="s">
        <v>60</v>
      </c>
      <c r="J55" s="1552" t="s">
        <v>60</v>
      </c>
      <c r="K55" s="1552" t="s">
        <v>60</v>
      </c>
      <c r="L55" s="1552"/>
      <c r="M55" s="1552" t="s">
        <v>60</v>
      </c>
      <c r="N55" s="1552" t="s">
        <v>60</v>
      </c>
      <c r="O55" s="1552" t="s">
        <v>60</v>
      </c>
      <c r="P55" s="1552" t="s">
        <v>60</v>
      </c>
      <c r="Q55" s="1552" t="s">
        <v>60</v>
      </c>
      <c r="R55" s="1552" t="s">
        <v>60</v>
      </c>
      <c r="S55" s="1552" t="s">
        <v>60</v>
      </c>
      <c r="T55" s="1552" t="s">
        <v>60</v>
      </c>
      <c r="U55" s="1552"/>
      <c r="V55" s="1552" t="s">
        <v>105</v>
      </c>
      <c r="W55" s="1552" t="s">
        <v>105</v>
      </c>
      <c r="X55" s="1552" t="s">
        <v>86</v>
      </c>
      <c r="Y55" s="1552"/>
      <c r="Z55" s="1552" t="s">
        <v>109</v>
      </c>
      <c r="AA55" s="1552" t="s">
        <v>109</v>
      </c>
      <c r="AB55" s="1552" t="s">
        <v>49</v>
      </c>
      <c r="AC55" s="1552" t="s">
        <v>1540</v>
      </c>
      <c r="AD55" s="1552" t="s">
        <v>60</v>
      </c>
      <c r="AE55" s="1552" t="s">
        <v>60</v>
      </c>
      <c r="AF55" s="1552" t="s">
        <v>45</v>
      </c>
      <c r="AG55" s="16"/>
    </row>
    <row r="56" spans="1:33" ht="13.2">
      <c r="A56" s="76">
        <v>7711</v>
      </c>
      <c r="B56" s="1553" t="s">
        <v>2979</v>
      </c>
      <c r="C56" s="1553" t="s">
        <v>2979</v>
      </c>
      <c r="D56" s="1553" t="s">
        <v>2979</v>
      </c>
      <c r="E56" s="1553" t="s">
        <v>2979</v>
      </c>
      <c r="F56" s="1553" t="s">
        <v>2979</v>
      </c>
      <c r="G56" s="1552" t="s">
        <v>47</v>
      </c>
      <c r="H56" s="1553" t="s">
        <v>2979</v>
      </c>
      <c r="I56" s="1553" t="s">
        <v>2979</v>
      </c>
      <c r="J56" s="1553"/>
      <c r="K56" s="1553" t="s">
        <v>2979</v>
      </c>
      <c r="L56" s="1553" t="s">
        <v>2979</v>
      </c>
      <c r="M56" s="1553" t="s">
        <v>2979</v>
      </c>
      <c r="N56" s="1553" t="s">
        <v>47</v>
      </c>
      <c r="O56" s="1553" t="s">
        <v>2979</v>
      </c>
      <c r="P56" s="1553" t="s">
        <v>2979</v>
      </c>
      <c r="Q56" s="1553" t="s">
        <v>2979</v>
      </c>
      <c r="R56" s="1553" t="s">
        <v>61</v>
      </c>
      <c r="S56" s="1553"/>
      <c r="T56" s="1553"/>
      <c r="U56" s="1553" t="s">
        <v>3079</v>
      </c>
      <c r="V56" s="1553" t="s">
        <v>102</v>
      </c>
      <c r="W56" s="1553" t="s">
        <v>2979</v>
      </c>
      <c r="X56" s="1553" t="s">
        <v>2979</v>
      </c>
      <c r="Y56" s="1553" t="s">
        <v>2979</v>
      </c>
      <c r="Z56" s="1553" t="s">
        <v>2979</v>
      </c>
      <c r="AA56" s="1553" t="s">
        <v>2979</v>
      </c>
      <c r="AB56" s="1553" t="s">
        <v>47</v>
      </c>
      <c r="AC56" s="1553" t="s">
        <v>2979</v>
      </c>
      <c r="AD56" s="1553" t="s">
        <v>2979</v>
      </c>
      <c r="AE56" s="1553" t="s">
        <v>2979</v>
      </c>
      <c r="AF56" s="1553" t="s">
        <v>2979</v>
      </c>
      <c r="AG56" s="16"/>
    </row>
    <row r="57" spans="1:33" ht="13.2">
      <c r="A57" s="75">
        <v>7712</v>
      </c>
      <c r="B57" s="1552" t="s">
        <v>98</v>
      </c>
      <c r="C57" s="1552" t="s">
        <v>98</v>
      </c>
      <c r="D57" s="1552"/>
      <c r="E57" s="1552"/>
      <c r="F57" s="1552" t="s">
        <v>61</v>
      </c>
      <c r="G57" s="1552" t="s">
        <v>61</v>
      </c>
      <c r="H57" s="1552" t="s">
        <v>61</v>
      </c>
      <c r="I57" s="1552" t="s">
        <v>98</v>
      </c>
      <c r="J57" s="1552" t="s">
        <v>98</v>
      </c>
      <c r="K57" s="1552" t="s">
        <v>98</v>
      </c>
      <c r="L57" s="401" t="s">
        <v>571</v>
      </c>
      <c r="M57" s="161"/>
      <c r="N57" s="161"/>
      <c r="O57" s="1553" t="s">
        <v>1798</v>
      </c>
      <c r="P57" s="161" t="s">
        <v>105</v>
      </c>
      <c r="Q57" s="401" t="s">
        <v>5618</v>
      </c>
      <c r="R57" s="401" t="s">
        <v>105</v>
      </c>
      <c r="S57" s="401"/>
      <c r="T57" s="401"/>
      <c r="U57" s="264" t="s">
        <v>5619</v>
      </c>
      <c r="V57" s="264" t="s">
        <v>5620</v>
      </c>
      <c r="W57" s="264" t="s">
        <v>5620</v>
      </c>
      <c r="X57" s="264" t="s">
        <v>5620</v>
      </c>
      <c r="Y57" s="208" t="s">
        <v>110</v>
      </c>
      <c r="Z57" s="1552"/>
      <c r="AA57" s="1552" t="s">
        <v>110</v>
      </c>
      <c r="AB57" s="1552"/>
      <c r="AC57" s="208" t="s">
        <v>110</v>
      </c>
      <c r="AD57" s="335" t="s">
        <v>5568</v>
      </c>
      <c r="AE57" s="335" t="s">
        <v>5568</v>
      </c>
      <c r="AF57" s="335" t="s">
        <v>5568</v>
      </c>
      <c r="AG57" s="139"/>
    </row>
    <row r="58" spans="1:33" ht="13.2">
      <c r="A58" s="75">
        <v>7713</v>
      </c>
      <c r="B58" s="1553" t="s">
        <v>55</v>
      </c>
      <c r="C58" s="1553"/>
      <c r="D58" s="1553" t="s">
        <v>43</v>
      </c>
      <c r="E58" s="1553" t="s">
        <v>43</v>
      </c>
      <c r="F58" s="1553" t="s">
        <v>43</v>
      </c>
      <c r="G58" s="1553" t="s">
        <v>43</v>
      </c>
      <c r="H58" s="1553" t="s">
        <v>43</v>
      </c>
      <c r="I58" s="1553" t="s">
        <v>43</v>
      </c>
      <c r="J58" s="1553" t="s">
        <v>47</v>
      </c>
      <c r="K58" s="1553"/>
      <c r="L58" s="1553" t="s">
        <v>43</v>
      </c>
      <c r="M58" s="1553" t="s">
        <v>43</v>
      </c>
      <c r="N58" s="1553" t="s">
        <v>43</v>
      </c>
      <c r="O58" s="1553" t="s">
        <v>43</v>
      </c>
      <c r="P58" s="1553" t="s">
        <v>43</v>
      </c>
      <c r="Q58" s="1553"/>
      <c r="R58" s="1553" t="s">
        <v>43</v>
      </c>
      <c r="S58" s="1553" t="s">
        <v>43</v>
      </c>
      <c r="T58" s="1553" t="s">
        <v>43</v>
      </c>
      <c r="U58" s="1553" t="s">
        <v>43</v>
      </c>
      <c r="V58" s="1553" t="s">
        <v>43</v>
      </c>
      <c r="W58" s="1553" t="s">
        <v>43</v>
      </c>
      <c r="X58" s="1553"/>
      <c r="Y58" s="1553" t="s">
        <v>43</v>
      </c>
      <c r="Z58" s="1553" t="s">
        <v>43</v>
      </c>
      <c r="AA58" s="1553" t="s">
        <v>43</v>
      </c>
      <c r="AB58" s="1553" t="s">
        <v>43</v>
      </c>
      <c r="AC58" s="1553" t="s">
        <v>43</v>
      </c>
      <c r="AD58" s="1553" t="s">
        <v>55</v>
      </c>
      <c r="AE58" s="1553" t="s">
        <v>43</v>
      </c>
      <c r="AF58" s="1553" t="s">
        <v>43</v>
      </c>
      <c r="AG58" s="16"/>
    </row>
    <row r="59" spans="1:33" ht="13.2">
      <c r="A59" s="76">
        <v>7715</v>
      </c>
      <c r="B59" s="1552" t="s">
        <v>34</v>
      </c>
      <c r="C59" s="1552" t="s">
        <v>34</v>
      </c>
      <c r="D59" s="1552" t="s">
        <v>85</v>
      </c>
      <c r="E59" s="1552" t="s">
        <v>61</v>
      </c>
      <c r="F59" s="1552" t="s">
        <v>85</v>
      </c>
      <c r="G59" s="1552" t="s">
        <v>85</v>
      </c>
      <c r="H59" s="1552" t="s">
        <v>85</v>
      </c>
      <c r="I59" s="1552"/>
      <c r="J59" s="1552"/>
      <c r="K59" s="1552"/>
      <c r="L59" s="1552"/>
      <c r="M59" s="1552" t="s">
        <v>571</v>
      </c>
      <c r="N59" s="1552" t="s">
        <v>92</v>
      </c>
      <c r="O59" s="1552" t="s">
        <v>92</v>
      </c>
      <c r="P59" s="1552"/>
      <c r="Q59" s="1552" t="s">
        <v>110</v>
      </c>
      <c r="R59" s="1552"/>
      <c r="S59" s="1552"/>
      <c r="T59" s="1552"/>
      <c r="U59" s="1552" t="s">
        <v>85</v>
      </c>
      <c r="V59" s="1552" t="s">
        <v>85</v>
      </c>
      <c r="W59" s="1552" t="s">
        <v>85</v>
      </c>
      <c r="X59" s="1552"/>
      <c r="Y59" s="1552" t="s">
        <v>85</v>
      </c>
      <c r="Z59" s="1552" t="s">
        <v>85</v>
      </c>
      <c r="AA59" s="1552" t="s">
        <v>85</v>
      </c>
      <c r="AB59" s="1552" t="s">
        <v>85</v>
      </c>
      <c r="AC59" s="1552" t="s">
        <v>85</v>
      </c>
      <c r="AD59" s="1552" t="s">
        <v>85</v>
      </c>
      <c r="AE59" s="1552" t="s">
        <v>85</v>
      </c>
      <c r="AF59" s="1552" t="s">
        <v>85</v>
      </c>
      <c r="AG59" s="16"/>
    </row>
    <row r="60" spans="1:33" ht="13.2">
      <c r="A60" s="76">
        <v>7716</v>
      </c>
      <c r="B60" s="1556"/>
      <c r="C60" s="1556"/>
      <c r="D60" s="1556"/>
      <c r="E60" s="1556"/>
      <c r="F60" s="1556"/>
      <c r="G60" s="1556"/>
      <c r="H60" s="1553" t="s">
        <v>45</v>
      </c>
      <c r="I60" s="1553" t="s">
        <v>45</v>
      </c>
      <c r="J60" s="1553" t="s">
        <v>45</v>
      </c>
      <c r="K60" s="1552"/>
      <c r="L60" s="1553" t="s">
        <v>45</v>
      </c>
      <c r="M60" s="1553" t="s">
        <v>45</v>
      </c>
      <c r="N60" s="1553" t="s">
        <v>45</v>
      </c>
      <c r="O60" s="1553" t="s">
        <v>45</v>
      </c>
      <c r="P60" s="1552" t="s">
        <v>44</v>
      </c>
      <c r="Q60" s="1553" t="s">
        <v>45</v>
      </c>
      <c r="R60" s="1553" t="s">
        <v>45</v>
      </c>
      <c r="S60" s="1553" t="s">
        <v>45</v>
      </c>
      <c r="T60" s="1553" t="s">
        <v>45</v>
      </c>
      <c r="U60" s="1553" t="s">
        <v>45</v>
      </c>
      <c r="V60" s="1553" t="s">
        <v>45</v>
      </c>
      <c r="W60" s="1552" t="s">
        <v>1621</v>
      </c>
      <c r="X60" s="1553" t="s">
        <v>45</v>
      </c>
      <c r="Y60" s="1553" t="s">
        <v>45</v>
      </c>
      <c r="Z60" s="1553" t="s">
        <v>45</v>
      </c>
      <c r="AA60" s="1553" t="s">
        <v>45</v>
      </c>
      <c r="AB60" s="1553" t="s">
        <v>45</v>
      </c>
      <c r="AC60" s="1553" t="s">
        <v>45</v>
      </c>
      <c r="AD60" s="1552"/>
      <c r="AE60" s="264" t="s">
        <v>1906</v>
      </c>
      <c r="AF60" s="264" t="s">
        <v>1906</v>
      </c>
      <c r="AG60" s="163" t="s">
        <v>5621</v>
      </c>
    </row>
    <row r="61" spans="1:33" ht="13.2">
      <c r="A61" s="76">
        <v>7717</v>
      </c>
      <c r="B61" s="1552"/>
      <c r="C61" s="1552"/>
      <c r="D61" s="1552"/>
      <c r="E61" s="1552" t="s">
        <v>45</v>
      </c>
      <c r="F61" s="1552" t="s">
        <v>45</v>
      </c>
      <c r="G61" s="335" t="s">
        <v>5622</v>
      </c>
      <c r="H61" s="335" t="s">
        <v>5622</v>
      </c>
      <c r="I61" s="1552"/>
      <c r="J61" s="1552" t="s">
        <v>84</v>
      </c>
      <c r="K61" s="1552" t="s">
        <v>84</v>
      </c>
      <c r="L61" s="1552" t="s">
        <v>84</v>
      </c>
      <c r="M61" s="1552" t="s">
        <v>84</v>
      </c>
      <c r="N61" s="1552" t="s">
        <v>84</v>
      </c>
      <c r="O61" s="1552" t="s">
        <v>84</v>
      </c>
      <c r="P61" s="1552" t="s">
        <v>84</v>
      </c>
      <c r="Q61" s="1552" t="s">
        <v>84</v>
      </c>
      <c r="R61" s="1552" t="s">
        <v>84</v>
      </c>
      <c r="S61" s="1552" t="s">
        <v>84</v>
      </c>
      <c r="T61" s="1552" t="s">
        <v>84</v>
      </c>
      <c r="U61" s="1552" t="s">
        <v>571</v>
      </c>
      <c r="V61" s="1552" t="s">
        <v>1906</v>
      </c>
      <c r="W61" s="1552"/>
      <c r="X61" s="1552" t="s">
        <v>84</v>
      </c>
      <c r="Y61" s="1552" t="s">
        <v>84</v>
      </c>
      <c r="Z61" s="1552" t="s">
        <v>84</v>
      </c>
      <c r="AA61" s="1552" t="s">
        <v>84</v>
      </c>
      <c r="AB61" s="1552" t="s">
        <v>84</v>
      </c>
      <c r="AC61" s="1552" t="s">
        <v>84</v>
      </c>
      <c r="AD61" s="1552" t="s">
        <v>84</v>
      </c>
      <c r="AE61" s="1552" t="s">
        <v>84</v>
      </c>
      <c r="AF61" s="1552" t="s">
        <v>84</v>
      </c>
      <c r="AG61" s="16"/>
    </row>
    <row r="62" spans="1:33" ht="13.2">
      <c r="A62" s="76">
        <v>7718</v>
      </c>
      <c r="B62" s="1557" t="s">
        <v>92</v>
      </c>
      <c r="C62" s="1557" t="s">
        <v>92</v>
      </c>
      <c r="D62" s="1557" t="s">
        <v>92</v>
      </c>
      <c r="E62" s="1557" t="s">
        <v>92</v>
      </c>
      <c r="F62" s="1557" t="s">
        <v>92</v>
      </c>
      <c r="G62" s="1557" t="s">
        <v>92</v>
      </c>
      <c r="H62" s="1557" t="s">
        <v>92</v>
      </c>
      <c r="I62" s="1557" t="s">
        <v>92</v>
      </c>
      <c r="J62" s="1558" t="s">
        <v>1906</v>
      </c>
      <c r="K62" s="1557" t="s">
        <v>92</v>
      </c>
      <c r="L62" s="1557" t="s">
        <v>92</v>
      </c>
      <c r="M62" s="1557" t="s">
        <v>92</v>
      </c>
      <c r="N62" s="1557" t="s">
        <v>3079</v>
      </c>
      <c r="O62" s="1557" t="s">
        <v>571</v>
      </c>
      <c r="P62" s="1557" t="s">
        <v>98</v>
      </c>
      <c r="Q62" s="1557" t="s">
        <v>98</v>
      </c>
      <c r="R62" s="1557" t="s">
        <v>92</v>
      </c>
      <c r="S62" s="1557" t="s">
        <v>92</v>
      </c>
      <c r="T62" s="1557" t="s">
        <v>92</v>
      </c>
      <c r="U62" s="1557" t="s">
        <v>92</v>
      </c>
      <c r="V62" s="1557" t="s">
        <v>92</v>
      </c>
      <c r="W62" s="1557" t="s">
        <v>92</v>
      </c>
      <c r="X62" s="1557" t="s">
        <v>92</v>
      </c>
      <c r="Y62" s="1557"/>
      <c r="Z62" s="1557" t="s">
        <v>571</v>
      </c>
      <c r="AA62" s="1557" t="s">
        <v>92</v>
      </c>
      <c r="AB62" s="1557" t="s">
        <v>92</v>
      </c>
      <c r="AC62" s="1557" t="s">
        <v>92</v>
      </c>
      <c r="AD62" s="1557" t="s">
        <v>92</v>
      </c>
      <c r="AE62" s="1557" t="s">
        <v>92</v>
      </c>
      <c r="AF62" s="1557" t="s">
        <v>92</v>
      </c>
      <c r="AG62" s="16"/>
    </row>
    <row r="63" spans="1:33" ht="13.2">
      <c r="A63" s="60">
        <v>7777</v>
      </c>
      <c r="B63" s="1557"/>
      <c r="C63" s="1557"/>
      <c r="D63" s="1557"/>
      <c r="E63" s="1557"/>
      <c r="F63" s="1557"/>
      <c r="G63" s="1557"/>
      <c r="H63" s="1557"/>
      <c r="I63" s="1557"/>
      <c r="J63" s="1557"/>
      <c r="K63" s="1557"/>
      <c r="L63" s="1557"/>
      <c r="M63" s="1557"/>
      <c r="N63" s="1557"/>
      <c r="O63" s="1553"/>
      <c r="P63" s="1553"/>
      <c r="Q63" s="1553"/>
      <c r="R63" s="1557"/>
      <c r="S63" s="1557"/>
      <c r="T63" s="1557"/>
      <c r="U63" s="1557"/>
      <c r="V63" s="1557"/>
      <c r="W63" s="1557"/>
      <c r="X63" s="1557"/>
      <c r="Y63" s="1557"/>
      <c r="Z63" s="1557"/>
      <c r="AA63" s="1553"/>
      <c r="AB63" s="1553"/>
      <c r="AC63" s="1557"/>
      <c r="AD63" s="1557"/>
      <c r="AE63" s="1559"/>
      <c r="AF63" s="1559"/>
      <c r="AG63" s="16"/>
    </row>
    <row r="64" spans="1:33" ht="13.2">
      <c r="A64" s="60">
        <v>7722</v>
      </c>
      <c r="B64" s="1552"/>
      <c r="C64" s="1552"/>
      <c r="D64" s="1552"/>
      <c r="E64" s="1552"/>
      <c r="F64" s="1552" t="s">
        <v>108</v>
      </c>
      <c r="G64" s="1552"/>
      <c r="H64" s="1552"/>
      <c r="I64" s="208"/>
      <c r="J64" s="1552" t="s">
        <v>49</v>
      </c>
      <c r="K64" s="208" t="s">
        <v>55</v>
      </c>
      <c r="L64" s="1552"/>
      <c r="M64" s="264" t="s">
        <v>5578</v>
      </c>
      <c r="N64" s="264" t="s">
        <v>5578</v>
      </c>
      <c r="O64" s="264" t="s">
        <v>5578</v>
      </c>
      <c r="P64" s="264" t="s">
        <v>5578</v>
      </c>
      <c r="Q64" s="264" t="s">
        <v>5578</v>
      </c>
      <c r="R64" s="335" t="s">
        <v>5623</v>
      </c>
      <c r="S64" s="1552"/>
      <c r="T64" s="82" t="s">
        <v>27</v>
      </c>
      <c r="U64" s="82"/>
      <c r="V64" s="1434" t="s">
        <v>5578</v>
      </c>
      <c r="W64" s="1434" t="s">
        <v>5578</v>
      </c>
      <c r="X64" s="1434" t="s">
        <v>5578</v>
      </c>
      <c r="Y64" s="1434" t="s">
        <v>5578</v>
      </c>
      <c r="Z64" s="1434" t="s">
        <v>5578</v>
      </c>
      <c r="AA64" s="1434" t="s">
        <v>5578</v>
      </c>
      <c r="AB64" s="1434" t="s">
        <v>5578</v>
      </c>
      <c r="AC64" s="1434" t="s">
        <v>5578</v>
      </c>
      <c r="AD64" s="1552"/>
      <c r="AE64" s="1552" t="s">
        <v>27</v>
      </c>
      <c r="AF64" s="1552"/>
      <c r="AG64" s="1552"/>
    </row>
    <row r="65" spans="1:33" ht="13.2">
      <c r="A65" s="77">
        <v>7723</v>
      </c>
      <c r="B65" s="1553"/>
      <c r="C65" s="1553"/>
      <c r="D65" s="1553" t="s">
        <v>2910</v>
      </c>
      <c r="E65" s="1553" t="s">
        <v>2910</v>
      </c>
      <c r="F65" s="1553" t="s">
        <v>2910</v>
      </c>
      <c r="G65" s="1553" t="s">
        <v>2910</v>
      </c>
      <c r="H65" s="1553" t="s">
        <v>2910</v>
      </c>
      <c r="I65" s="251" t="s">
        <v>1906</v>
      </c>
      <c r="J65" s="1553" t="s">
        <v>40</v>
      </c>
      <c r="K65" s="251" t="s">
        <v>1906</v>
      </c>
      <c r="L65" s="1553" t="s">
        <v>2910</v>
      </c>
      <c r="M65" s="1553" t="s">
        <v>2910</v>
      </c>
      <c r="N65" s="1553" t="s">
        <v>2910</v>
      </c>
      <c r="O65" s="1553" t="s">
        <v>2910</v>
      </c>
      <c r="P65" s="1553"/>
      <c r="Q65" s="1553"/>
      <c r="R65" s="1553" t="s">
        <v>2910</v>
      </c>
      <c r="S65" s="1553" t="s">
        <v>2910</v>
      </c>
      <c r="T65" s="1553" t="s">
        <v>2910</v>
      </c>
      <c r="U65" s="1553" t="s">
        <v>2910</v>
      </c>
      <c r="V65" s="1553" t="s">
        <v>2910</v>
      </c>
      <c r="W65" s="732" t="s">
        <v>5624</v>
      </c>
      <c r="X65" s="1553"/>
      <c r="Y65" s="1553" t="s">
        <v>2910</v>
      </c>
      <c r="Z65" s="1553" t="s">
        <v>2910</v>
      </c>
      <c r="AA65" s="1553" t="s">
        <v>2910</v>
      </c>
      <c r="AB65" s="1553" t="s">
        <v>2910</v>
      </c>
      <c r="AC65" s="1553" t="s">
        <v>2910</v>
      </c>
      <c r="AD65" s="1553"/>
      <c r="AE65" s="1553" t="s">
        <v>2540</v>
      </c>
      <c r="AF65" s="1553" t="s">
        <v>2910</v>
      </c>
      <c r="AG65" s="16"/>
    </row>
    <row r="66" spans="1:33" ht="13.2">
      <c r="A66" s="60">
        <v>7725</v>
      </c>
      <c r="B66" s="251" t="s">
        <v>5559</v>
      </c>
      <c r="C66" s="251" t="s">
        <v>5559</v>
      </c>
      <c r="D66" s="251" t="s">
        <v>5559</v>
      </c>
      <c r="E66" s="251" t="s">
        <v>5559</v>
      </c>
      <c r="F66" s="1560"/>
      <c r="G66" s="1560"/>
      <c r="H66" s="251" t="s">
        <v>5559</v>
      </c>
      <c r="I66" s="251" t="s">
        <v>5559</v>
      </c>
      <c r="J66" s="251" t="s">
        <v>5559</v>
      </c>
      <c r="K66" s="251" t="s">
        <v>5559</v>
      </c>
      <c r="L66" s="251" t="s">
        <v>5559</v>
      </c>
      <c r="M66" s="251" t="s">
        <v>5559</v>
      </c>
      <c r="N66" s="1553" t="s">
        <v>1798</v>
      </c>
      <c r="O66" s="1552" t="s">
        <v>60</v>
      </c>
      <c r="P66" s="1553" t="s">
        <v>3312</v>
      </c>
      <c r="Q66" s="1553"/>
      <c r="R66" s="82"/>
      <c r="S66" s="1553"/>
      <c r="T66" s="82"/>
      <c r="U66" s="82"/>
      <c r="V66" s="737" t="s">
        <v>5625</v>
      </c>
      <c r="W66" s="737" t="s">
        <v>5625</v>
      </c>
      <c r="X66" s="737" t="s">
        <v>5625</v>
      </c>
      <c r="Y66" s="737" t="s">
        <v>5625</v>
      </c>
      <c r="Z66" s="737" t="s">
        <v>5625</v>
      </c>
      <c r="AA66" s="737" t="s">
        <v>5625</v>
      </c>
      <c r="AB66" s="737" t="s">
        <v>5625</v>
      </c>
      <c r="AC66" s="737" t="s">
        <v>5625</v>
      </c>
      <c r="AD66" s="1553"/>
      <c r="AE66" s="1553" t="s">
        <v>3079</v>
      </c>
      <c r="AF66" s="1553"/>
      <c r="AG66" s="16"/>
    </row>
    <row r="67" spans="1:33" ht="13.2">
      <c r="A67" s="75">
        <v>7726</v>
      </c>
      <c r="B67" s="1553" t="s">
        <v>1910</v>
      </c>
      <c r="C67" s="1553" t="s">
        <v>1910</v>
      </c>
      <c r="D67" s="1553" t="s">
        <v>1910</v>
      </c>
      <c r="E67" s="1553" t="s">
        <v>1910</v>
      </c>
      <c r="F67" s="1553" t="s">
        <v>1910</v>
      </c>
      <c r="G67" s="1553" t="s">
        <v>1910</v>
      </c>
      <c r="H67" s="1553" t="s">
        <v>1910</v>
      </c>
      <c r="I67" s="1553" t="s">
        <v>1910</v>
      </c>
      <c r="J67" s="1553" t="s">
        <v>1910</v>
      </c>
      <c r="K67" s="1553" t="s">
        <v>1910</v>
      </c>
      <c r="L67" s="1553" t="s">
        <v>1910</v>
      </c>
      <c r="M67" s="1553" t="s">
        <v>1910</v>
      </c>
      <c r="N67" s="1553" t="s">
        <v>1910</v>
      </c>
      <c r="O67" s="1553" t="s">
        <v>1910</v>
      </c>
      <c r="P67" s="1553" t="s">
        <v>1910</v>
      </c>
      <c r="Q67" s="1553" t="s">
        <v>1910</v>
      </c>
      <c r="R67" s="1553" t="s">
        <v>1910</v>
      </c>
      <c r="S67" s="1553" t="s">
        <v>1910</v>
      </c>
      <c r="T67" s="251" t="s">
        <v>5626</v>
      </c>
      <c r="U67" s="251" t="s">
        <v>5626</v>
      </c>
      <c r="V67" s="251" t="s">
        <v>5626</v>
      </c>
      <c r="W67" s="251" t="s">
        <v>5626</v>
      </c>
      <c r="X67" s="251" t="s">
        <v>5626</v>
      </c>
      <c r="Y67" s="251" t="s">
        <v>1170</v>
      </c>
      <c r="Z67" s="12"/>
      <c r="AA67" s="12" t="s">
        <v>570</v>
      </c>
      <c r="AB67" s="12"/>
      <c r="AC67" s="334" t="s">
        <v>5627</v>
      </c>
      <c r="AD67" s="1553" t="s">
        <v>2540</v>
      </c>
      <c r="AE67" s="1553" t="s">
        <v>109</v>
      </c>
      <c r="AF67" s="1553"/>
      <c r="AG67" s="16"/>
    </row>
    <row r="68" spans="1:33" ht="13.2">
      <c r="A68" s="75">
        <v>7727</v>
      </c>
      <c r="B68" s="1553" t="s">
        <v>570</v>
      </c>
      <c r="C68" s="251" t="s">
        <v>2042</v>
      </c>
      <c r="D68" s="1553"/>
      <c r="E68" s="1553"/>
      <c r="F68" s="1553"/>
      <c r="G68" s="1553"/>
      <c r="H68" s="1553"/>
      <c r="I68" s="1553"/>
      <c r="J68" s="1553"/>
      <c r="K68" s="1553" t="s">
        <v>43</v>
      </c>
      <c r="L68" s="1553" t="s">
        <v>94</v>
      </c>
      <c r="M68" s="1553" t="s">
        <v>94</v>
      </c>
      <c r="N68" s="1553" t="s">
        <v>94</v>
      </c>
      <c r="O68" s="1553"/>
      <c r="P68" s="1553"/>
      <c r="Q68" s="82"/>
      <c r="R68" s="82"/>
      <c r="S68" s="82"/>
      <c r="T68" s="82"/>
      <c r="U68" s="82"/>
      <c r="V68" s="737" t="s">
        <v>5582</v>
      </c>
      <c r="W68" s="737" t="s">
        <v>5582</v>
      </c>
      <c r="X68" s="737" t="s">
        <v>5582</v>
      </c>
      <c r="Y68" s="737" t="s">
        <v>5582</v>
      </c>
      <c r="Z68" s="737" t="s">
        <v>5582</v>
      </c>
      <c r="AA68" s="737" t="s">
        <v>5582</v>
      </c>
      <c r="AB68" s="737" t="s">
        <v>5582</v>
      </c>
      <c r="AC68" s="737" t="s">
        <v>5582</v>
      </c>
      <c r="AD68" s="1553"/>
      <c r="AE68" s="1553" t="s">
        <v>108</v>
      </c>
      <c r="AF68" s="1553"/>
      <c r="AG68" s="16"/>
    </row>
    <row r="69" spans="1:33" ht="13.2">
      <c r="A69" s="77">
        <v>7731</v>
      </c>
      <c r="B69" s="1553"/>
      <c r="C69" s="251" t="s">
        <v>2042</v>
      </c>
      <c r="D69" s="1553" t="s">
        <v>2910</v>
      </c>
      <c r="E69" s="1553" t="s">
        <v>2910</v>
      </c>
      <c r="F69" s="1553" t="s">
        <v>2910</v>
      </c>
      <c r="G69" s="1553" t="s">
        <v>2910</v>
      </c>
      <c r="H69" s="1553" t="s">
        <v>2910</v>
      </c>
      <c r="I69" s="1553"/>
      <c r="J69" s="1553"/>
      <c r="K69" s="1553"/>
      <c r="L69" s="1553" t="s">
        <v>2910</v>
      </c>
      <c r="M69" s="1553" t="s">
        <v>2910</v>
      </c>
      <c r="N69" s="1553" t="s">
        <v>2910</v>
      </c>
      <c r="O69" s="1553" t="s">
        <v>2910</v>
      </c>
      <c r="Q69" s="1553"/>
      <c r="R69" s="1553" t="s">
        <v>2910</v>
      </c>
      <c r="S69" s="1553" t="s">
        <v>2910</v>
      </c>
      <c r="T69" s="1553" t="s">
        <v>2910</v>
      </c>
      <c r="U69" s="1553" t="s">
        <v>2910</v>
      </c>
      <c r="V69" s="1553" t="s">
        <v>2910</v>
      </c>
      <c r="W69" s="732" t="s">
        <v>5624</v>
      </c>
      <c r="X69" s="1553" t="s">
        <v>3093</v>
      </c>
      <c r="Y69" s="1553" t="s">
        <v>2910</v>
      </c>
      <c r="Z69" s="1553" t="s">
        <v>2910</v>
      </c>
      <c r="AA69" s="1553" t="s">
        <v>2910</v>
      </c>
      <c r="AB69" s="1553" t="s">
        <v>2910</v>
      </c>
      <c r="AC69" s="1553" t="s">
        <v>2910</v>
      </c>
      <c r="AD69" s="1553"/>
      <c r="AE69" s="1553"/>
      <c r="AF69" s="1553" t="s">
        <v>2910</v>
      </c>
      <c r="AG69" s="16"/>
    </row>
    <row r="70" spans="1:33" ht="13.2">
      <c r="A70" s="78">
        <v>7732</v>
      </c>
      <c r="B70" s="1553" t="s">
        <v>1910</v>
      </c>
      <c r="C70" s="1553" t="s">
        <v>1910</v>
      </c>
      <c r="D70" s="1553" t="s">
        <v>1910</v>
      </c>
      <c r="E70" s="1553" t="s">
        <v>1910</v>
      </c>
      <c r="F70" s="1553" t="s">
        <v>1910</v>
      </c>
      <c r="G70" s="1553" t="s">
        <v>1910</v>
      </c>
      <c r="H70" s="1553" t="s">
        <v>1910</v>
      </c>
      <c r="I70" s="1553" t="s">
        <v>1910</v>
      </c>
      <c r="J70" s="1553" t="s">
        <v>1910</v>
      </c>
      <c r="K70" s="1553" t="s">
        <v>1910</v>
      </c>
      <c r="L70" s="1553" t="s">
        <v>1910</v>
      </c>
      <c r="M70" s="1553" t="s">
        <v>1910</v>
      </c>
      <c r="N70" s="1553" t="s">
        <v>1910</v>
      </c>
      <c r="O70" s="1553" t="s">
        <v>1910</v>
      </c>
      <c r="P70" s="1553" t="s">
        <v>1910</v>
      </c>
      <c r="Q70" s="1553" t="s">
        <v>1910</v>
      </c>
      <c r="R70" s="1553" t="s">
        <v>1910</v>
      </c>
      <c r="S70" s="1553" t="s">
        <v>1910</v>
      </c>
      <c r="T70" s="1553"/>
      <c r="U70" s="1553"/>
      <c r="V70" s="12" t="s">
        <v>5628</v>
      </c>
      <c r="W70" s="732" t="s">
        <v>5624</v>
      </c>
      <c r="X70" s="12" t="s">
        <v>63</v>
      </c>
      <c r="Y70" s="12"/>
      <c r="Z70" s="12"/>
      <c r="AA70" s="12" t="s">
        <v>85</v>
      </c>
      <c r="AB70" s="12"/>
      <c r="AC70" s="12"/>
      <c r="AD70" s="1553"/>
      <c r="AE70" s="1553"/>
      <c r="AF70" s="1553"/>
      <c r="AG70" s="16"/>
    </row>
    <row r="71" spans="1:33" ht="13.2">
      <c r="A71" s="79">
        <v>7752</v>
      </c>
      <c r="B71" s="1552"/>
      <c r="C71" s="1552"/>
      <c r="D71" s="1552" t="s">
        <v>2910</v>
      </c>
      <c r="E71" s="1552" t="s">
        <v>2910</v>
      </c>
      <c r="F71" s="1552" t="s">
        <v>2910</v>
      </c>
      <c r="G71" s="1552" t="s">
        <v>2910</v>
      </c>
      <c r="H71" s="1552" t="s">
        <v>2910</v>
      </c>
      <c r="I71" s="1552"/>
      <c r="J71" s="1552"/>
      <c r="K71" s="1552"/>
      <c r="L71" s="1552" t="s">
        <v>2910</v>
      </c>
      <c r="M71" s="1552" t="s">
        <v>2910</v>
      </c>
      <c r="N71" s="1552" t="s">
        <v>2910</v>
      </c>
      <c r="O71" s="1552" t="s">
        <v>2910</v>
      </c>
      <c r="P71" s="1553" t="s">
        <v>92</v>
      </c>
      <c r="Q71" s="1552"/>
      <c r="R71" s="1552" t="s">
        <v>2910</v>
      </c>
      <c r="S71" s="1552" t="s">
        <v>2910</v>
      </c>
      <c r="T71" s="1552" t="s">
        <v>2910</v>
      </c>
      <c r="U71" s="1552" t="s">
        <v>2910</v>
      </c>
      <c r="V71" s="1552" t="s">
        <v>2910</v>
      </c>
      <c r="W71" s="732" t="s">
        <v>5624</v>
      </c>
      <c r="X71" s="1552"/>
      <c r="Y71" s="1552" t="s">
        <v>2910</v>
      </c>
      <c r="Z71" s="1552" t="s">
        <v>2910</v>
      </c>
      <c r="AA71" s="1552" t="s">
        <v>2910</v>
      </c>
      <c r="AB71" s="1552" t="s">
        <v>2910</v>
      </c>
      <c r="AC71" s="1552" t="s">
        <v>2910</v>
      </c>
      <c r="AD71" s="1552"/>
      <c r="AE71" s="1552"/>
      <c r="AF71" s="1552" t="s">
        <v>2910</v>
      </c>
      <c r="AG71" s="16"/>
    </row>
    <row r="72" spans="1:33" ht="13.2">
      <c r="A72" s="80">
        <v>7751</v>
      </c>
      <c r="B72" s="16" t="s">
        <v>1910</v>
      </c>
      <c r="C72" s="16" t="s">
        <v>1910</v>
      </c>
      <c r="D72" s="16" t="s">
        <v>1910</v>
      </c>
      <c r="E72" s="16" t="s">
        <v>1910</v>
      </c>
      <c r="F72" s="16" t="s">
        <v>1910</v>
      </c>
      <c r="G72" s="16" t="s">
        <v>1910</v>
      </c>
      <c r="H72" s="16" t="s">
        <v>1910</v>
      </c>
      <c r="I72" s="16" t="s">
        <v>1910</v>
      </c>
      <c r="J72" s="16" t="s">
        <v>1910</v>
      </c>
      <c r="K72" s="16" t="s">
        <v>1910</v>
      </c>
      <c r="L72" s="16" t="s">
        <v>1910</v>
      </c>
      <c r="M72" s="16" t="s">
        <v>1910</v>
      </c>
      <c r="N72" s="16" t="s">
        <v>1910</v>
      </c>
      <c r="O72" s="16" t="s">
        <v>1910</v>
      </c>
      <c r="P72" s="16" t="s">
        <v>1910</v>
      </c>
      <c r="Q72" s="16" t="s">
        <v>1910</v>
      </c>
      <c r="R72" s="16" t="s">
        <v>1910</v>
      </c>
      <c r="S72" s="16" t="s">
        <v>1910</v>
      </c>
      <c r="T72" s="16"/>
      <c r="U72" s="16"/>
      <c r="V72" s="12"/>
      <c r="W72" s="12"/>
      <c r="X72" s="12"/>
      <c r="Y72" s="12"/>
      <c r="Z72" s="12"/>
      <c r="AA72" s="12"/>
      <c r="AB72" s="12"/>
      <c r="AC72" s="12"/>
      <c r="AD72" s="16"/>
      <c r="AE72" s="16"/>
      <c r="AF72" s="16"/>
      <c r="AG72" s="16"/>
    </row>
    <row r="73" spans="1:33" ht="13.2">
      <c r="A73" s="80">
        <v>7753</v>
      </c>
      <c r="B73" s="16" t="s">
        <v>1910</v>
      </c>
      <c r="C73" s="16" t="s">
        <v>1910</v>
      </c>
      <c r="D73" s="16" t="s">
        <v>1910</v>
      </c>
      <c r="E73" s="16" t="s">
        <v>1910</v>
      </c>
      <c r="F73" s="16" t="s">
        <v>1910</v>
      </c>
      <c r="G73" s="16" t="s">
        <v>1910</v>
      </c>
      <c r="H73" s="16" t="s">
        <v>1910</v>
      </c>
      <c r="I73" s="16" t="s">
        <v>1910</v>
      </c>
      <c r="J73" s="16" t="s">
        <v>1910</v>
      </c>
      <c r="K73" s="16" t="s">
        <v>1910</v>
      </c>
      <c r="L73" s="16" t="s">
        <v>1910</v>
      </c>
      <c r="M73" s="16" t="s">
        <v>1910</v>
      </c>
      <c r="N73" s="16" t="s">
        <v>1910</v>
      </c>
      <c r="O73" s="16" t="s">
        <v>1910</v>
      </c>
      <c r="P73" s="16" t="s">
        <v>1910</v>
      </c>
      <c r="Q73" s="16" t="s">
        <v>1910</v>
      </c>
      <c r="R73" s="16" t="s">
        <v>1910</v>
      </c>
      <c r="S73" s="16" t="s">
        <v>1910</v>
      </c>
      <c r="T73" s="16"/>
      <c r="U73" s="16"/>
      <c r="V73" s="16"/>
      <c r="W73" s="16"/>
      <c r="X73" s="16"/>
      <c r="Y73" s="16"/>
      <c r="Z73" s="16"/>
      <c r="AA73" s="16"/>
      <c r="AB73" s="16"/>
      <c r="AC73" s="16"/>
      <c r="AD73" s="16"/>
      <c r="AE73" s="16"/>
      <c r="AF73" s="16"/>
      <c r="AG73" s="16"/>
    </row>
    <row r="74" spans="1:33" ht="13.2">
      <c r="A74" s="26" t="s">
        <v>113</v>
      </c>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row>
    <row r="75" spans="1:33" ht="13.2">
      <c r="A75" s="83" t="s">
        <v>114</v>
      </c>
      <c r="B75" s="84">
        <v>55521</v>
      </c>
      <c r="C75" s="84">
        <v>22270</v>
      </c>
      <c r="D75" s="84">
        <v>43458</v>
      </c>
      <c r="E75" s="84">
        <v>78218</v>
      </c>
      <c r="F75" s="84">
        <v>76826</v>
      </c>
      <c r="G75" s="84">
        <v>86158</v>
      </c>
      <c r="H75" s="84">
        <v>87212</v>
      </c>
      <c r="I75" s="84">
        <v>105108</v>
      </c>
      <c r="J75" s="84">
        <v>18310</v>
      </c>
      <c r="K75" s="84">
        <v>56729</v>
      </c>
      <c r="L75" s="84">
        <v>73303</v>
      </c>
      <c r="M75" s="84">
        <v>59670</v>
      </c>
      <c r="N75" s="84">
        <v>87053</v>
      </c>
      <c r="O75" s="84">
        <v>80744</v>
      </c>
      <c r="P75" s="84">
        <v>66821</v>
      </c>
      <c r="Q75" s="84">
        <v>45962</v>
      </c>
      <c r="R75" s="84">
        <v>91640</v>
      </c>
      <c r="S75" s="84">
        <v>79760</v>
      </c>
      <c r="T75" s="84">
        <v>37663</v>
      </c>
      <c r="U75" s="84">
        <v>68996</v>
      </c>
      <c r="V75" s="84">
        <v>70590</v>
      </c>
      <c r="W75" s="84">
        <v>68585</v>
      </c>
      <c r="X75" s="84">
        <v>47357</v>
      </c>
      <c r="Y75" s="84">
        <v>67054</v>
      </c>
      <c r="Z75" s="84">
        <v>70465</v>
      </c>
      <c r="AA75" s="84">
        <v>54078</v>
      </c>
      <c r="AB75" s="84">
        <v>71712</v>
      </c>
      <c r="AC75" s="84">
        <v>98983</v>
      </c>
      <c r="AD75" s="84">
        <v>99191</v>
      </c>
      <c r="AE75" s="85">
        <v>85612</v>
      </c>
      <c r="AF75" s="85">
        <v>84818</v>
      </c>
      <c r="AG75" s="1435">
        <f t="shared" ref="AG75:AG78" si="0">SUM(B75:AF75)</f>
        <v>2139867</v>
      </c>
    </row>
    <row r="76" spans="1:33" ht="13.2">
      <c r="A76" s="87" t="s">
        <v>115</v>
      </c>
      <c r="B76" s="88">
        <v>168000</v>
      </c>
      <c r="C76" s="88">
        <v>120000</v>
      </c>
      <c r="D76" s="88">
        <v>134400</v>
      </c>
      <c r="E76" s="88">
        <v>134400</v>
      </c>
      <c r="F76" s="88">
        <v>134400</v>
      </c>
      <c r="G76" s="88">
        <v>134400</v>
      </c>
      <c r="H76" s="88">
        <v>168000</v>
      </c>
      <c r="I76" s="88">
        <v>168000</v>
      </c>
      <c r="J76" s="88">
        <v>168000</v>
      </c>
      <c r="K76" s="88">
        <v>120000</v>
      </c>
      <c r="L76" s="88">
        <v>134400</v>
      </c>
      <c r="M76" s="88">
        <v>134400</v>
      </c>
      <c r="N76" s="88">
        <v>134400</v>
      </c>
      <c r="O76" s="88">
        <v>168000</v>
      </c>
      <c r="P76" s="88">
        <v>168000</v>
      </c>
      <c r="Q76" s="88">
        <v>120000</v>
      </c>
      <c r="R76" s="88">
        <v>134400</v>
      </c>
      <c r="S76" s="88">
        <v>134400</v>
      </c>
      <c r="T76" s="88">
        <v>134400</v>
      </c>
      <c r="U76" s="88">
        <v>134400</v>
      </c>
      <c r="V76" s="88">
        <v>168000</v>
      </c>
      <c r="W76" s="88">
        <v>168000</v>
      </c>
      <c r="X76" s="88">
        <v>120000</v>
      </c>
      <c r="Y76" s="88">
        <v>134400</v>
      </c>
      <c r="Z76" s="88">
        <v>134400</v>
      </c>
      <c r="AA76" s="88">
        <v>134400</v>
      </c>
      <c r="AB76" s="88">
        <v>134400</v>
      </c>
      <c r="AC76" s="88">
        <v>168000</v>
      </c>
      <c r="AD76" s="88">
        <v>168000</v>
      </c>
      <c r="AE76" s="88">
        <v>120000</v>
      </c>
      <c r="AF76" s="88">
        <v>134400</v>
      </c>
      <c r="AG76" s="1435">
        <f t="shared" si="0"/>
        <v>4430400</v>
      </c>
    </row>
    <row r="77" spans="1:33" ht="13.2">
      <c r="A77" s="87" t="s">
        <v>116</v>
      </c>
      <c r="B77" s="88">
        <v>30000</v>
      </c>
      <c r="C77" s="88">
        <v>30000</v>
      </c>
      <c r="D77" s="88">
        <v>91000</v>
      </c>
      <c r="E77" s="88">
        <v>91000</v>
      </c>
      <c r="F77" s="88">
        <v>91000</v>
      </c>
      <c r="G77" s="88">
        <v>91000</v>
      </c>
      <c r="H77" s="88">
        <v>91000</v>
      </c>
      <c r="I77" s="88">
        <v>30000</v>
      </c>
      <c r="J77" s="88">
        <v>30000</v>
      </c>
      <c r="K77" s="88">
        <v>30000</v>
      </c>
      <c r="L77" s="88">
        <v>91000</v>
      </c>
      <c r="M77" s="88">
        <v>91000</v>
      </c>
      <c r="N77" s="88">
        <v>91000</v>
      </c>
      <c r="O77" s="88">
        <v>91000</v>
      </c>
      <c r="P77" s="88">
        <v>30000</v>
      </c>
      <c r="Q77" s="88">
        <v>30000</v>
      </c>
      <c r="R77" s="88">
        <v>91000</v>
      </c>
      <c r="S77" s="88">
        <v>91000</v>
      </c>
      <c r="T77" s="88">
        <v>91000</v>
      </c>
      <c r="U77" s="88">
        <v>91000</v>
      </c>
      <c r="V77" s="88">
        <v>91000</v>
      </c>
      <c r="W77" s="88">
        <v>30000</v>
      </c>
      <c r="X77" s="88">
        <v>30000</v>
      </c>
      <c r="Y77" s="88">
        <v>91000</v>
      </c>
      <c r="Z77" s="88">
        <v>91000</v>
      </c>
      <c r="AA77" s="88">
        <v>91000</v>
      </c>
      <c r="AB77" s="88">
        <v>91000</v>
      </c>
      <c r="AC77" s="88">
        <v>91000</v>
      </c>
      <c r="AD77" s="88">
        <v>30000</v>
      </c>
      <c r="AE77" s="88">
        <v>30000</v>
      </c>
      <c r="AF77" s="88">
        <v>91000</v>
      </c>
      <c r="AG77" s="1435">
        <f t="shared" si="0"/>
        <v>2150000</v>
      </c>
    </row>
    <row r="78" spans="1:33" ht="13.2">
      <c r="A78" s="2" t="s">
        <v>117</v>
      </c>
      <c r="B78" s="88">
        <v>245500</v>
      </c>
      <c r="C78" s="88">
        <v>328000</v>
      </c>
      <c r="D78" s="88">
        <v>258000</v>
      </c>
      <c r="E78" s="88">
        <v>196800</v>
      </c>
      <c r="F78" s="88">
        <v>158000</v>
      </c>
      <c r="G78" s="88">
        <v>179500</v>
      </c>
      <c r="H78" s="88">
        <v>273800</v>
      </c>
      <c r="I78" s="88">
        <v>180000</v>
      </c>
      <c r="J78" s="89">
        <v>215000</v>
      </c>
      <c r="K78" s="89">
        <v>458310</v>
      </c>
      <c r="L78" s="89">
        <v>304250</v>
      </c>
      <c r="M78" s="89">
        <v>331500</v>
      </c>
      <c r="N78" s="89">
        <v>294700</v>
      </c>
      <c r="O78" s="89">
        <v>287000</v>
      </c>
      <c r="P78" s="89">
        <v>450000</v>
      </c>
      <c r="Q78" s="89">
        <v>536420</v>
      </c>
      <c r="R78" s="89">
        <v>199000</v>
      </c>
      <c r="S78" s="89">
        <v>311500</v>
      </c>
      <c r="T78" s="89">
        <v>333900</v>
      </c>
      <c r="U78" s="89">
        <v>357000</v>
      </c>
      <c r="V78" s="89">
        <v>599200</v>
      </c>
      <c r="W78" s="89">
        <v>442000</v>
      </c>
      <c r="X78" s="89">
        <v>462000</v>
      </c>
      <c r="Y78" s="89">
        <v>378000</v>
      </c>
      <c r="Z78" s="89">
        <v>249000</v>
      </c>
      <c r="AA78" s="89">
        <v>480000</v>
      </c>
      <c r="AB78" s="89">
        <v>310000</v>
      </c>
      <c r="AC78" s="89">
        <v>403000</v>
      </c>
      <c r="AD78" s="89">
        <v>257000</v>
      </c>
      <c r="AE78" s="89">
        <v>469000</v>
      </c>
      <c r="AF78" s="89">
        <v>317000</v>
      </c>
      <c r="AG78" s="1435">
        <f t="shared" si="0"/>
        <v>10264380</v>
      </c>
    </row>
    <row r="79" spans="1:33" ht="13.2">
      <c r="A79" s="90" t="s">
        <v>2</v>
      </c>
      <c r="B79" s="84">
        <f t="shared" ref="B79:AG79" si="1">SUM(B75:B78)</f>
        <v>499021</v>
      </c>
      <c r="C79" s="84">
        <f t="shared" si="1"/>
        <v>500270</v>
      </c>
      <c r="D79" s="84">
        <f t="shared" si="1"/>
        <v>526858</v>
      </c>
      <c r="E79" s="84">
        <f t="shared" si="1"/>
        <v>500418</v>
      </c>
      <c r="F79" s="84">
        <f t="shared" si="1"/>
        <v>460226</v>
      </c>
      <c r="G79" s="84">
        <f t="shared" si="1"/>
        <v>491058</v>
      </c>
      <c r="H79" s="84">
        <f t="shared" si="1"/>
        <v>620012</v>
      </c>
      <c r="I79" s="84">
        <f t="shared" si="1"/>
        <v>483108</v>
      </c>
      <c r="J79" s="84">
        <f t="shared" si="1"/>
        <v>431310</v>
      </c>
      <c r="K79" s="88">
        <f t="shared" si="1"/>
        <v>665039</v>
      </c>
      <c r="L79" s="88">
        <f t="shared" si="1"/>
        <v>602953</v>
      </c>
      <c r="M79" s="88">
        <f t="shared" si="1"/>
        <v>616570</v>
      </c>
      <c r="N79" s="88">
        <f t="shared" si="1"/>
        <v>607153</v>
      </c>
      <c r="O79" s="88">
        <f t="shared" si="1"/>
        <v>626744</v>
      </c>
      <c r="P79" s="88">
        <f t="shared" si="1"/>
        <v>714821</v>
      </c>
      <c r="Q79" s="88">
        <f t="shared" si="1"/>
        <v>732382</v>
      </c>
      <c r="R79" s="88">
        <f t="shared" si="1"/>
        <v>516040</v>
      </c>
      <c r="S79" s="88">
        <f t="shared" si="1"/>
        <v>616660</v>
      </c>
      <c r="T79" s="88">
        <f t="shared" si="1"/>
        <v>596963</v>
      </c>
      <c r="U79" s="88">
        <f t="shared" si="1"/>
        <v>651396</v>
      </c>
      <c r="V79" s="88">
        <f t="shared" si="1"/>
        <v>928790</v>
      </c>
      <c r="W79" s="88">
        <f t="shared" si="1"/>
        <v>708585</v>
      </c>
      <c r="X79" s="88">
        <f t="shared" si="1"/>
        <v>659357</v>
      </c>
      <c r="Y79" s="88">
        <f t="shared" si="1"/>
        <v>670454</v>
      </c>
      <c r="Z79" s="88">
        <f t="shared" si="1"/>
        <v>544865</v>
      </c>
      <c r="AA79" s="88">
        <f t="shared" si="1"/>
        <v>759478</v>
      </c>
      <c r="AB79" s="88">
        <f t="shared" si="1"/>
        <v>607112</v>
      </c>
      <c r="AC79" s="88">
        <f t="shared" si="1"/>
        <v>760983</v>
      </c>
      <c r="AD79" s="88">
        <f t="shared" si="1"/>
        <v>554191</v>
      </c>
      <c r="AE79" s="89">
        <f t="shared" si="1"/>
        <v>704612</v>
      </c>
      <c r="AF79" s="89">
        <f t="shared" si="1"/>
        <v>627218</v>
      </c>
      <c r="AG79" s="1435">
        <f t="shared" si="1"/>
        <v>18984647</v>
      </c>
    </row>
    <row r="80" spans="1:33" ht="13.2">
      <c r="A80" s="91" t="s">
        <v>118</v>
      </c>
      <c r="B80" s="92">
        <v>19</v>
      </c>
      <c r="C80" s="92">
        <v>16</v>
      </c>
      <c r="D80" s="92">
        <v>22</v>
      </c>
      <c r="E80" s="92">
        <v>18</v>
      </c>
      <c r="F80" s="92">
        <v>19</v>
      </c>
      <c r="G80" s="92">
        <v>18</v>
      </c>
      <c r="H80" s="92">
        <v>26</v>
      </c>
      <c r="I80" s="92">
        <v>13</v>
      </c>
      <c r="J80" s="92">
        <v>14</v>
      </c>
      <c r="K80" s="92">
        <v>15</v>
      </c>
      <c r="L80" s="92">
        <v>24</v>
      </c>
      <c r="M80" s="92">
        <v>21</v>
      </c>
      <c r="N80" s="92">
        <v>21</v>
      </c>
      <c r="O80" s="92">
        <v>28</v>
      </c>
      <c r="P80" s="92">
        <v>27</v>
      </c>
      <c r="Q80" s="92">
        <v>27</v>
      </c>
      <c r="R80" s="92">
        <v>22</v>
      </c>
      <c r="S80" s="92">
        <v>28</v>
      </c>
      <c r="T80" s="92">
        <v>25</v>
      </c>
      <c r="U80" s="92">
        <v>25</v>
      </c>
      <c r="V80" s="92">
        <v>39</v>
      </c>
      <c r="W80" s="92">
        <v>26</v>
      </c>
      <c r="X80" s="92">
        <v>20</v>
      </c>
      <c r="Y80" s="92">
        <v>26</v>
      </c>
      <c r="Z80" s="92">
        <v>24</v>
      </c>
      <c r="AA80" s="92">
        <v>31</v>
      </c>
      <c r="AB80" s="92">
        <v>25</v>
      </c>
      <c r="AC80" s="92">
        <v>30</v>
      </c>
      <c r="AD80" s="92">
        <v>18</v>
      </c>
      <c r="AE80" s="92">
        <v>23</v>
      </c>
      <c r="AF80" s="92"/>
      <c r="AG80" s="1435"/>
    </row>
  </sheetData>
  <mergeCells count="3">
    <mergeCell ref="A1:A2"/>
    <mergeCell ref="Y6:Z6"/>
    <mergeCell ref="AB6:AC6"/>
  </mergeCells>
  <phoneticPr fontId="151"/>
  <conditionalFormatting sqref="B13:B45 C13:W44 X13:X45 Y13:AA44 AB13:AB45 AC13:AF44 AG24">
    <cfRule type="containsText" dxfId="594" priority="1" operator="containsText" text="长距离">
      <formula>NOT(ISERROR(SEARCH(("长距离"),(B13))))</formula>
    </cfRule>
  </conditionalFormatting>
  <conditionalFormatting sqref="B13:B45 C13:W44 X13:X45 Y13:AA44 AB13:AB45 AC13:AF44 AG24">
    <cfRule type="containsText" dxfId="593" priority="2" operator="containsText" text="bm">
      <formula>NOT(ISERROR(SEARCH(("bm"),(B13))))</formula>
    </cfRule>
  </conditionalFormatting>
  <conditionalFormatting sqref="B13:B45 C13:W44 X13:X45 Y13:AA44 AB13:AB45 AC13:AF44 AG24">
    <cfRule type="containsText" dxfId="592" priority="3" operator="containsText" text="Lt">
      <formula>NOT(ISERROR(SEARCH(("Lt"),(B13))))</formula>
    </cfRule>
  </conditionalFormatting>
  <conditionalFormatting sqref="B13:B45 C13:W44 X13:X45 Y13:AA44 AB13:AB45 AC13:AF44 AG24">
    <cfRule type="containsText" dxfId="591" priority="4" operator="containsText" text="考斯特">
      <formula>NOT(ISERROR(SEARCH(("考斯特"),(B13))))</formula>
    </cfRule>
  </conditionalFormatting>
  <conditionalFormatting sqref="B13:B45 C13:W44 X13:X45 Y13:AA44 AB13:AB45 AC13:AF44 AG24">
    <cfRule type="containsText" dxfId="590" priority="5" operator="containsText" text="R">
      <formula>NOT(ISERROR(SEARCH(("R"),(B13))))</formula>
    </cfRule>
  </conditionalFormatting>
  <conditionalFormatting sqref="B46:AF73 AG64">
    <cfRule type="containsText" dxfId="589" priority="6" operator="containsText" text="修理">
      <formula>NOT(ISERROR(SEARCH(("修理"),(B46))))</formula>
    </cfRule>
  </conditionalFormatting>
  <conditionalFormatting sqref="B46:AF73 AG64">
    <cfRule type="containsText" dxfId="588" priority="7" operator="containsText" text="三检">
      <formula>NOT(ISERROR(SEARCH(("三检"),(B46))))</formula>
    </cfRule>
  </conditionalFormatting>
  <conditionalFormatting sqref="B46:AF73 AG64">
    <cfRule type="containsText" dxfId="587" priority="8" operator="containsText" text="年检">
      <formula>NOT(ISERROR(SEARCH(("年检"),(B46))))</formula>
    </cfRule>
  </conditionalFormatting>
  <conditionalFormatting sqref="B46:AF73 AG64">
    <cfRule type="containsText" dxfId="586" priority="9" operator="containsText" text="搬">
      <formula>NOT(ISERROR(SEARCH(("搬"),(B46))))</formula>
    </cfRule>
  </conditionalFormatting>
  <conditionalFormatting sqref="AD6">
    <cfRule type="notContainsBlanks" dxfId="585" priority="10">
      <formula>LEN(TRIM(AD6))&gt;0</formula>
    </cfRule>
  </conditionalFormatting>
  <conditionalFormatting sqref="AE24 AF24:AG25">
    <cfRule type="notContainsBlanks" dxfId="584" priority="11">
      <formula>LEN(TRIM(AE24))&gt;0</formula>
    </cfRule>
  </conditionalFormatting>
  <conditionalFormatting sqref="B14:W44 X14:X45 Y14:AA44 AB14:AB45 AC14:AF44 AG24">
    <cfRule type="containsText" dxfId="583" priority="12" operator="containsText" text="本社番">
      <formula>NOT(ISERROR(SEARCH(("本社番"),(B14))))</formula>
    </cfRule>
  </conditionalFormatting>
  <conditionalFormatting sqref="A2:AG2">
    <cfRule type="notContainsBlanks" dxfId="582" priority="13">
      <formula>LEN(TRIM(A2))&gt;0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r:uid="{00000000-0002-0000-2900-000000000000}">
          <x14:formula1>
            <xm:f>条件勿动!$A$2:$A$23</xm:f>
          </x14:formula1>
          <xm:sqref>B45</xm:sqref>
        </x14:dataValidation>
        <x14:dataValidation type="list" allowBlank="1" xr:uid="{00000000-0002-0000-2900-000001000000}">
          <x14:formula1>
            <xm:f>条件勿动!$A:$A</xm:f>
          </x14:formula1>
          <xm:sqref>B14:AF44 X45 AB45</xm:sqref>
        </x14:dataValidation>
        <x14:dataValidation type="list" allowBlank="1" xr:uid="{00000000-0002-0000-2900-000002000000}">
          <x14:formula1>
            <xm:f>条件勿动!$B:$B</xm:f>
          </x14:formula1>
          <xm:sqref>B46:AF63 B64:AG64 B65:AF68 B69:O69 Q69:AF69 B70:AF73</xm:sqref>
        </x14:dataValidation>
      </x14:dataValidations>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FFFF"/>
    <outlinePr summaryBelow="0" summaryRight="0"/>
  </sheetPr>
  <dimension ref="A1:AH740"/>
  <sheetViews>
    <sheetView workbookViewId="0">
      <pane ySplit="2" topLeftCell="A3" activePane="bottomLeft" state="frozen"/>
      <selection pane="bottomLeft" activeCell="B4" sqref="B4"/>
    </sheetView>
  </sheetViews>
  <sheetFormatPr defaultColWidth="12.6640625" defaultRowHeight="15.75" customHeight="1"/>
  <cols>
    <col min="1" max="1" width="6.109375" customWidth="1"/>
    <col min="2" max="2" width="8.33203125" customWidth="1"/>
    <col min="3" max="3" width="7.77734375" customWidth="1"/>
    <col min="4" max="4" width="13.21875" customWidth="1"/>
    <col min="5" max="6" width="10.109375" customWidth="1"/>
    <col min="7" max="7" width="10" customWidth="1"/>
    <col min="8" max="8" width="12.44140625" customWidth="1"/>
    <col min="9" max="9" width="6.88671875" customWidth="1"/>
    <col min="10" max="10" width="8.44140625" customWidth="1"/>
    <col min="11" max="11" width="7.77734375" customWidth="1"/>
    <col min="12" max="12" width="10.33203125" customWidth="1"/>
    <col min="13" max="13" width="16.88671875" customWidth="1"/>
    <col min="14" max="15" width="10.109375" customWidth="1"/>
    <col min="16" max="20" width="10" customWidth="1"/>
    <col min="21" max="21" width="8.44140625" customWidth="1"/>
    <col min="22" max="22" width="10.109375" customWidth="1"/>
    <col min="23" max="23" width="7.6640625" customWidth="1"/>
    <col min="24" max="24" width="10.109375" customWidth="1"/>
    <col min="25" max="25" width="17.6640625" customWidth="1"/>
    <col min="26" max="26" width="1.44140625" customWidth="1"/>
    <col min="27" max="27" width="8.6640625" customWidth="1"/>
    <col min="28" max="28" width="10.33203125" customWidth="1"/>
    <col min="29" max="29" width="17" customWidth="1"/>
    <col min="30" max="30" width="10.109375" customWidth="1"/>
  </cols>
  <sheetData>
    <row r="1" spans="1:34" ht="13.2">
      <c r="A1" s="1371" t="s">
        <v>5629</v>
      </c>
      <c r="B1" s="10"/>
      <c r="C1" s="1561"/>
      <c r="D1" s="10"/>
      <c r="E1" s="6"/>
      <c r="G1" s="1239"/>
      <c r="H1" s="1437" t="s">
        <v>3416</v>
      </c>
      <c r="I1" s="1438">
        <v>4.79</v>
      </c>
      <c r="J1" s="1439" t="s">
        <v>4841</v>
      </c>
      <c r="M1" s="1239"/>
      <c r="N1" s="1239"/>
      <c r="O1" s="1239"/>
      <c r="P1" s="1239"/>
      <c r="Q1" s="1239"/>
      <c r="R1" s="1239"/>
      <c r="S1" s="1239"/>
      <c r="T1" s="1239"/>
      <c r="U1" s="1357"/>
      <c r="Z1" s="1562"/>
      <c r="AA1" s="2365" t="s">
        <v>4842</v>
      </c>
      <c r="AB1" s="2333"/>
      <c r="AC1" s="2333"/>
      <c r="AD1" s="2333"/>
    </row>
    <row r="2" spans="1:34" ht="27.75" customHeight="1">
      <c r="A2" s="83" t="s">
        <v>3421</v>
      </c>
      <c r="B2" s="1440" t="s">
        <v>4843</v>
      </c>
      <c r="C2" s="1442" t="s">
        <v>4844</v>
      </c>
      <c r="D2" s="1440" t="s">
        <v>3424</v>
      </c>
      <c r="E2" s="1440" t="s">
        <v>3425</v>
      </c>
      <c r="F2" s="1440" t="s">
        <v>4845</v>
      </c>
      <c r="G2" s="1563" t="s">
        <v>3427</v>
      </c>
      <c r="H2" s="1442" t="s">
        <v>4064</v>
      </c>
      <c r="I2" s="1440" t="s">
        <v>3429</v>
      </c>
      <c r="J2" s="1443" t="s">
        <v>3430</v>
      </c>
      <c r="K2" s="90" t="s">
        <v>3431</v>
      </c>
      <c r="L2" s="90" t="s">
        <v>3432</v>
      </c>
      <c r="M2" s="1444" t="s">
        <v>3433</v>
      </c>
      <c r="N2" s="1444" t="s">
        <v>3435</v>
      </c>
      <c r="O2" s="1444" t="s">
        <v>3436</v>
      </c>
      <c r="P2" s="1444" t="s">
        <v>3437</v>
      </c>
      <c r="Q2" s="1444" t="s">
        <v>3438</v>
      </c>
      <c r="R2" s="1444" t="s">
        <v>3439</v>
      </c>
      <c r="S2" s="1444" t="s">
        <v>3440</v>
      </c>
      <c r="T2" s="1444" t="s">
        <v>3443</v>
      </c>
      <c r="U2" s="90" t="s">
        <v>4846</v>
      </c>
      <c r="V2" s="90" t="s">
        <v>4847</v>
      </c>
      <c r="W2" s="1445" t="s">
        <v>4065</v>
      </c>
      <c r="X2" s="1446" t="s">
        <v>4848</v>
      </c>
      <c r="Y2" s="2" t="s">
        <v>3420</v>
      </c>
      <c r="Z2" s="1564"/>
      <c r="AA2" s="1565" t="s">
        <v>4849</v>
      </c>
      <c r="AB2" s="1565" t="s">
        <v>4850</v>
      </c>
      <c r="AC2" s="1565" t="s">
        <v>4851</v>
      </c>
      <c r="AD2" s="1565" t="s">
        <v>4852</v>
      </c>
      <c r="AE2" s="2"/>
      <c r="AF2" s="2"/>
      <c r="AG2" s="2"/>
      <c r="AH2" s="2"/>
    </row>
    <row r="3" spans="1:34" ht="18">
      <c r="A3" s="1447">
        <v>44854</v>
      </c>
      <c r="B3" s="1261" t="s">
        <v>1215</v>
      </c>
      <c r="C3" s="1566"/>
      <c r="D3" s="1261" t="s">
        <v>5630</v>
      </c>
      <c r="E3" s="1261" t="s">
        <v>55</v>
      </c>
      <c r="F3" s="1261" t="s">
        <v>3714</v>
      </c>
      <c r="G3" s="1448">
        <v>36000</v>
      </c>
      <c r="H3" s="1449" t="s">
        <v>3050</v>
      </c>
      <c r="I3" s="1261" t="s">
        <v>3453</v>
      </c>
      <c r="J3" s="1238"/>
      <c r="K3" s="10">
        <v>3000</v>
      </c>
      <c r="L3" s="48"/>
      <c r="M3" s="1230"/>
      <c r="N3" s="1230">
        <v>5000</v>
      </c>
      <c r="O3" s="1237"/>
      <c r="P3" s="1240"/>
      <c r="Q3" s="1240"/>
      <c r="R3" s="1240"/>
      <c r="S3" s="1240"/>
      <c r="T3" s="1240">
        <f t="shared" ref="T3:T257" si="0">G3-J3-K3-L3-M3-N3-O3-P3-Q3-R3-S3</f>
        <v>28000</v>
      </c>
      <c r="U3" s="1378">
        <f t="shared" ref="U3:U257" si="1">T3/G3</f>
        <v>0.77777777777777779</v>
      </c>
      <c r="V3" s="1567"/>
      <c r="W3" s="1261" t="s">
        <v>107</v>
      </c>
      <c r="X3" s="1567"/>
      <c r="Y3" s="1261" t="s">
        <v>5631</v>
      </c>
      <c r="Z3" s="48"/>
      <c r="AA3" s="48"/>
      <c r="AB3" s="48"/>
      <c r="AC3" s="48"/>
      <c r="AD3" s="48"/>
      <c r="AE3" s="48"/>
      <c r="AF3" s="48"/>
      <c r="AG3" s="48"/>
      <c r="AH3" s="48"/>
    </row>
    <row r="4" spans="1:34" ht="18">
      <c r="A4" s="1568">
        <v>44858</v>
      </c>
      <c r="B4" s="1265" t="s">
        <v>1215</v>
      </c>
      <c r="C4" s="1569"/>
      <c r="D4" s="1265" t="s">
        <v>5630</v>
      </c>
      <c r="E4" s="1265" t="s">
        <v>55</v>
      </c>
      <c r="F4" s="1265" t="s">
        <v>3512</v>
      </c>
      <c r="G4" s="1267">
        <v>36000</v>
      </c>
      <c r="H4" s="1570" t="s">
        <v>3050</v>
      </c>
      <c r="I4" s="1265" t="s">
        <v>3453</v>
      </c>
      <c r="J4" s="1275"/>
      <c r="K4" s="81">
        <v>3000</v>
      </c>
      <c r="L4" s="81"/>
      <c r="M4" s="1276"/>
      <c r="N4" s="1276">
        <v>5000</v>
      </c>
      <c r="O4" s="1274"/>
      <c r="P4" s="1276"/>
      <c r="Q4" s="1276"/>
      <c r="R4" s="1276"/>
      <c r="S4" s="1276"/>
      <c r="T4" s="1276">
        <f t="shared" si="0"/>
        <v>28000</v>
      </c>
      <c r="U4" s="1383">
        <f t="shared" si="1"/>
        <v>0.77777777777777779</v>
      </c>
      <c r="V4" s="81"/>
      <c r="W4" s="1265" t="s">
        <v>107</v>
      </c>
      <c r="X4" s="81"/>
      <c r="Y4" s="1265" t="s">
        <v>5632</v>
      </c>
      <c r="Z4" s="81"/>
      <c r="AA4" s="81"/>
      <c r="AB4" s="81"/>
      <c r="AC4" s="81"/>
      <c r="AD4" s="81"/>
      <c r="AE4" s="81"/>
      <c r="AF4" s="81"/>
      <c r="AG4" s="81"/>
      <c r="AH4" s="81"/>
    </row>
    <row r="5" spans="1:34" ht="18">
      <c r="A5" s="1450">
        <v>44844</v>
      </c>
      <c r="B5" s="1217" t="s">
        <v>3473</v>
      </c>
      <c r="C5" s="1571"/>
      <c r="D5" s="1217" t="s">
        <v>3740</v>
      </c>
      <c r="E5" s="1217" t="s">
        <v>110</v>
      </c>
      <c r="F5" s="1217" t="s">
        <v>5633</v>
      </c>
      <c r="G5" s="1219">
        <v>120000</v>
      </c>
      <c r="H5" s="1449" t="s">
        <v>3050</v>
      </c>
      <c r="I5" s="1217" t="s">
        <v>3453</v>
      </c>
      <c r="J5" s="1238"/>
      <c r="K5" s="10">
        <v>15000</v>
      </c>
      <c r="M5" s="1239"/>
      <c r="N5" s="1239">
        <v>20000</v>
      </c>
      <c r="O5" s="1237"/>
      <c r="P5" s="1240"/>
      <c r="Q5" s="1240"/>
      <c r="R5" s="1240"/>
      <c r="S5" s="1240"/>
      <c r="T5" s="1240">
        <f t="shared" si="0"/>
        <v>85000</v>
      </c>
      <c r="U5" s="1378">
        <f t="shared" si="1"/>
        <v>0.70833333333333337</v>
      </c>
      <c r="V5" s="48"/>
      <c r="W5" s="1217" t="s">
        <v>107</v>
      </c>
      <c r="X5" s="48"/>
      <c r="Y5" s="1217" t="s">
        <v>5634</v>
      </c>
      <c r="Z5" s="48"/>
      <c r="AA5" s="48"/>
      <c r="AB5" s="48"/>
      <c r="AC5" s="48"/>
      <c r="AD5" s="48"/>
      <c r="AE5" s="48"/>
      <c r="AF5" s="48"/>
      <c r="AG5" s="48"/>
      <c r="AH5" s="48"/>
    </row>
    <row r="6" spans="1:34" ht="18">
      <c r="A6" s="1450">
        <v>44850</v>
      </c>
      <c r="B6" s="1217" t="s">
        <v>1170</v>
      </c>
      <c r="C6" s="1571" t="s">
        <v>3446</v>
      </c>
      <c r="D6" s="1217" t="s">
        <v>3579</v>
      </c>
      <c r="E6" s="1217" t="s">
        <v>3910</v>
      </c>
      <c r="F6" s="1217" t="s">
        <v>3463</v>
      </c>
      <c r="G6" s="1219">
        <v>14000</v>
      </c>
      <c r="H6" s="1572" t="s">
        <v>3050</v>
      </c>
      <c r="I6" s="1217" t="s">
        <v>3453</v>
      </c>
      <c r="J6" s="1237"/>
      <c r="K6" s="48" t="e">
        <f ca="1">_xludf.IFS(C6="成田机场",3000,C6="羽田机场",1200,D6="NearMe",1000,D6="VIP-limo",G6*0.12)</f>
        <v>#NAME?</v>
      </c>
      <c r="L6" s="48"/>
      <c r="M6" s="1240"/>
      <c r="N6" s="1240">
        <v>3000</v>
      </c>
      <c r="O6" s="1237"/>
      <c r="P6" s="1240"/>
      <c r="Q6" s="1240"/>
      <c r="R6" s="1240"/>
      <c r="S6" s="1240"/>
      <c r="T6" s="1240" t="e">
        <f t="shared" ca="1" si="0"/>
        <v>#NAME?</v>
      </c>
      <c r="U6" s="1378" t="e">
        <f t="shared" ca="1" si="1"/>
        <v>#NAME?</v>
      </c>
      <c r="V6" s="1240"/>
      <c r="W6" s="1217" t="s">
        <v>27</v>
      </c>
      <c r="X6" s="48"/>
      <c r="Y6" s="1217" t="s">
        <v>5635</v>
      </c>
      <c r="Z6" s="48"/>
      <c r="AA6" s="48"/>
      <c r="AB6" s="48"/>
      <c r="AC6" s="48"/>
      <c r="AD6" s="48"/>
      <c r="AE6" s="48"/>
      <c r="AF6" s="48"/>
      <c r="AG6" s="48"/>
      <c r="AH6" s="48"/>
    </row>
    <row r="7" spans="1:34" ht="18">
      <c r="A7" s="1450">
        <v>44864</v>
      </c>
      <c r="B7" s="1217" t="s">
        <v>3473</v>
      </c>
      <c r="C7" s="1571"/>
      <c r="D7" s="1217" t="s">
        <v>3579</v>
      </c>
      <c r="E7" s="1217" t="s">
        <v>52</v>
      </c>
      <c r="F7" s="1217" t="s">
        <v>3547</v>
      </c>
      <c r="G7" s="1219">
        <v>13000</v>
      </c>
      <c r="H7" s="1449" t="s">
        <v>3063</v>
      </c>
      <c r="I7" s="1217" t="s">
        <v>3453</v>
      </c>
      <c r="J7" s="1238"/>
      <c r="K7" s="10">
        <v>1200</v>
      </c>
      <c r="L7" s="48"/>
      <c r="M7" s="1240"/>
      <c r="N7" s="1239">
        <v>3000</v>
      </c>
      <c r="O7" s="1237"/>
      <c r="P7" s="1239"/>
      <c r="Q7" s="1239"/>
      <c r="R7" s="1239"/>
      <c r="S7" s="1240"/>
      <c r="T7" s="1240">
        <f t="shared" si="0"/>
        <v>8800</v>
      </c>
      <c r="U7" s="1378">
        <f t="shared" si="1"/>
        <v>0.67692307692307696</v>
      </c>
      <c r="W7" s="1217" t="s">
        <v>27</v>
      </c>
      <c r="Y7" s="1217" t="s">
        <v>5636</v>
      </c>
      <c r="Z7" s="1562"/>
    </row>
    <row r="8" spans="1:34" ht="18">
      <c r="A8" s="1450">
        <v>44845</v>
      </c>
      <c r="B8" s="1217" t="s">
        <v>1906</v>
      </c>
      <c r="C8" s="1571"/>
      <c r="D8" s="1217" t="s">
        <v>1667</v>
      </c>
      <c r="E8" s="1217" t="s">
        <v>49</v>
      </c>
      <c r="F8" s="1217" t="s">
        <v>3686</v>
      </c>
      <c r="G8" s="1219">
        <v>202500</v>
      </c>
      <c r="H8" s="1572" t="s">
        <v>3050</v>
      </c>
      <c r="I8" s="1217" t="s">
        <v>3453</v>
      </c>
      <c r="J8" s="1238"/>
      <c r="K8" s="48">
        <v>9000</v>
      </c>
      <c r="L8" s="48"/>
      <c r="M8" s="1240"/>
      <c r="N8" s="1240">
        <v>54900</v>
      </c>
      <c r="O8" s="1237"/>
      <c r="P8" s="1240"/>
      <c r="Q8" s="1240"/>
      <c r="R8" s="1240"/>
      <c r="S8" s="1240"/>
      <c r="T8" s="1240">
        <f t="shared" si="0"/>
        <v>138600</v>
      </c>
      <c r="U8" s="1378">
        <f t="shared" si="1"/>
        <v>0.68444444444444441</v>
      </c>
      <c r="V8" s="48"/>
      <c r="W8" s="1217" t="s">
        <v>55</v>
      </c>
      <c r="X8" s="48"/>
      <c r="Y8" s="1217" t="s">
        <v>5637</v>
      </c>
      <c r="Z8" s="48"/>
      <c r="AA8" s="48"/>
      <c r="AB8" s="48"/>
      <c r="AC8" s="48"/>
      <c r="AD8" s="48"/>
      <c r="AE8" s="48"/>
      <c r="AF8" s="48"/>
      <c r="AG8" s="48"/>
      <c r="AH8" s="48"/>
    </row>
    <row r="9" spans="1:34" ht="18">
      <c r="A9" s="1450">
        <v>44844</v>
      </c>
      <c r="B9" s="1217" t="s">
        <v>3473</v>
      </c>
      <c r="C9" s="1571"/>
      <c r="D9" s="1217" t="s">
        <v>3740</v>
      </c>
      <c r="E9" s="1217" t="s">
        <v>60</v>
      </c>
      <c r="F9" s="1217" t="s">
        <v>3517</v>
      </c>
      <c r="G9" s="1219">
        <v>120000</v>
      </c>
      <c r="H9" s="1449" t="s">
        <v>3050</v>
      </c>
      <c r="I9" s="1217" t="s">
        <v>3453</v>
      </c>
      <c r="J9" s="1238"/>
      <c r="K9" s="10">
        <v>15000</v>
      </c>
      <c r="M9" s="1239">
        <f>(50000-K9-L9)*0.7</f>
        <v>24500</v>
      </c>
      <c r="N9" s="1239"/>
      <c r="O9" s="1237"/>
      <c r="P9" s="1240"/>
      <c r="Q9" s="1240"/>
      <c r="R9" s="1240"/>
      <c r="S9" s="1240"/>
      <c r="T9" s="1240">
        <f t="shared" si="0"/>
        <v>80500</v>
      </c>
      <c r="U9" s="1378">
        <f t="shared" si="1"/>
        <v>0.67083333333333328</v>
      </c>
      <c r="V9" s="48"/>
      <c r="W9" s="1217" t="s">
        <v>107</v>
      </c>
      <c r="X9" s="48"/>
      <c r="Y9" s="1217" t="s">
        <v>5638</v>
      </c>
      <c r="Z9" s="48"/>
      <c r="AA9" s="48"/>
      <c r="AB9" s="48"/>
      <c r="AC9" s="48"/>
      <c r="AD9" s="48"/>
      <c r="AE9" s="48"/>
      <c r="AF9" s="48"/>
      <c r="AG9" s="48"/>
      <c r="AH9" s="48"/>
    </row>
    <row r="10" spans="1:34" ht="18">
      <c r="A10" s="1450">
        <v>44856</v>
      </c>
      <c r="B10" s="1217" t="s">
        <v>1215</v>
      </c>
      <c r="C10" s="1571"/>
      <c r="D10" s="1217" t="s">
        <v>4363</v>
      </c>
      <c r="E10" s="1217" t="s">
        <v>55</v>
      </c>
      <c r="F10" s="1217" t="s">
        <v>3512</v>
      </c>
      <c r="G10" s="1219">
        <v>24000</v>
      </c>
      <c r="H10" s="1449" t="s">
        <v>3055</v>
      </c>
      <c r="I10" s="1217" t="s">
        <v>3453</v>
      </c>
      <c r="J10" s="1238"/>
      <c r="K10" s="10">
        <v>2000</v>
      </c>
      <c r="L10" s="48"/>
      <c r="M10" s="1240"/>
      <c r="N10" s="1240">
        <v>6000</v>
      </c>
      <c r="O10" s="1237"/>
      <c r="P10" s="1240"/>
      <c r="Q10" s="1240"/>
      <c r="R10" s="1240"/>
      <c r="S10" s="1240"/>
      <c r="T10" s="1240">
        <f t="shared" si="0"/>
        <v>16000</v>
      </c>
      <c r="U10" s="1378">
        <f t="shared" si="1"/>
        <v>0.66666666666666663</v>
      </c>
      <c r="V10" s="48"/>
      <c r="W10" s="1217" t="s">
        <v>108</v>
      </c>
      <c r="X10" s="48"/>
      <c r="Y10" s="1217" t="s">
        <v>5639</v>
      </c>
      <c r="Z10" s="48"/>
      <c r="AA10" s="48"/>
      <c r="AB10" s="48"/>
      <c r="AC10" s="48"/>
      <c r="AD10" s="48"/>
      <c r="AE10" s="48"/>
      <c r="AF10" s="48"/>
      <c r="AG10" s="48"/>
      <c r="AH10" s="48"/>
    </row>
    <row r="11" spans="1:34" ht="18">
      <c r="A11" s="1450">
        <v>44856</v>
      </c>
      <c r="B11" s="1217" t="s">
        <v>1215</v>
      </c>
      <c r="C11" s="1571"/>
      <c r="D11" s="1217" t="s">
        <v>4363</v>
      </c>
      <c r="E11" s="1217" t="s">
        <v>45</v>
      </c>
      <c r="F11" s="1217" t="s">
        <v>3515</v>
      </c>
      <c r="G11" s="1219">
        <v>24000</v>
      </c>
      <c r="H11" s="1449" t="s">
        <v>3055</v>
      </c>
      <c r="I11" s="1217" t="s">
        <v>3453</v>
      </c>
      <c r="J11" s="1238"/>
      <c r="K11" s="10">
        <v>2000</v>
      </c>
      <c r="L11" s="48"/>
      <c r="M11" s="1240"/>
      <c r="N11" s="1240">
        <v>6000</v>
      </c>
      <c r="O11" s="1237"/>
      <c r="P11" s="1240"/>
      <c r="Q11" s="1240"/>
      <c r="R11" s="1240"/>
      <c r="S11" s="1240"/>
      <c r="T11" s="1240">
        <f t="shared" si="0"/>
        <v>16000</v>
      </c>
      <c r="U11" s="1378">
        <f t="shared" si="1"/>
        <v>0.66666666666666663</v>
      </c>
      <c r="V11" s="48"/>
      <c r="W11" s="1217" t="s">
        <v>108</v>
      </c>
      <c r="X11" s="48"/>
      <c r="Y11" s="1217" t="s">
        <v>5640</v>
      </c>
      <c r="Z11" s="48"/>
      <c r="AA11" s="48"/>
      <c r="AB11" s="48"/>
      <c r="AC11" s="48"/>
      <c r="AD11" s="48"/>
      <c r="AE11" s="48"/>
      <c r="AF11" s="48"/>
      <c r="AG11" s="48"/>
      <c r="AH11" s="48"/>
    </row>
    <row r="12" spans="1:34" ht="18">
      <c r="A12" s="1450">
        <v>44856</v>
      </c>
      <c r="B12" s="1217" t="s">
        <v>1215</v>
      </c>
      <c r="C12" s="1571"/>
      <c r="D12" s="1217" t="s">
        <v>4363</v>
      </c>
      <c r="E12" s="1217" t="s">
        <v>4035</v>
      </c>
      <c r="F12" s="1217" t="s">
        <v>3547</v>
      </c>
      <c r="G12" s="1219">
        <v>24000</v>
      </c>
      <c r="H12" s="1449" t="s">
        <v>3055</v>
      </c>
      <c r="I12" s="1217" t="s">
        <v>3453</v>
      </c>
      <c r="J12" s="1238"/>
      <c r="K12" s="10">
        <v>2000</v>
      </c>
      <c r="L12" s="48"/>
      <c r="M12" s="1240"/>
      <c r="N12" s="1240">
        <v>6000</v>
      </c>
      <c r="O12" s="1237"/>
      <c r="P12" s="1240"/>
      <c r="Q12" s="1240"/>
      <c r="R12" s="1240"/>
      <c r="S12" s="1240"/>
      <c r="T12" s="1240">
        <f t="shared" si="0"/>
        <v>16000</v>
      </c>
      <c r="U12" s="1378">
        <f t="shared" si="1"/>
        <v>0.66666666666666663</v>
      </c>
      <c r="V12" s="48"/>
      <c r="W12" s="1217" t="s">
        <v>108</v>
      </c>
      <c r="X12" s="48"/>
      <c r="Y12" s="1217" t="s">
        <v>5641</v>
      </c>
      <c r="Z12" s="48"/>
      <c r="AA12" s="48"/>
      <c r="AB12" s="48"/>
      <c r="AC12" s="48"/>
      <c r="AD12" s="48"/>
      <c r="AE12" s="48"/>
      <c r="AF12" s="48"/>
      <c r="AG12" s="48"/>
      <c r="AH12" s="48"/>
    </row>
    <row r="13" spans="1:34" ht="18">
      <c r="A13" s="1450">
        <v>44857</v>
      </c>
      <c r="B13" s="1217" t="s">
        <v>3473</v>
      </c>
      <c r="C13" s="1571"/>
      <c r="D13" s="1217" t="s">
        <v>3579</v>
      </c>
      <c r="E13" s="1217" t="s">
        <v>3523</v>
      </c>
      <c r="F13" s="1217" t="s">
        <v>3524</v>
      </c>
      <c r="G13" s="1219">
        <v>13000</v>
      </c>
      <c r="H13" s="1449" t="s">
        <v>3063</v>
      </c>
      <c r="I13" s="1217" t="s">
        <v>3453</v>
      </c>
      <c r="J13" s="1238"/>
      <c r="K13" s="10">
        <v>1000</v>
      </c>
      <c r="L13" s="48"/>
      <c r="M13" s="1240">
        <f>(6000-K13-L13)*0.7</f>
        <v>3500</v>
      </c>
      <c r="N13" s="1240"/>
      <c r="O13" s="1237"/>
      <c r="P13" s="1240"/>
      <c r="Q13" s="1240"/>
      <c r="R13" s="1240"/>
      <c r="S13" s="1240"/>
      <c r="T13" s="1240">
        <f t="shared" si="0"/>
        <v>8500</v>
      </c>
      <c r="U13" s="1378">
        <f t="shared" si="1"/>
        <v>0.65384615384615385</v>
      </c>
      <c r="V13" s="48"/>
      <c r="W13" s="1217" t="s">
        <v>27</v>
      </c>
      <c r="X13" s="48"/>
      <c r="Y13" s="1217" t="s">
        <v>5642</v>
      </c>
      <c r="Z13" s="48"/>
      <c r="AA13" s="48"/>
      <c r="AB13" s="48"/>
      <c r="AC13" s="48"/>
      <c r="AD13" s="48"/>
      <c r="AE13" s="48"/>
      <c r="AF13" s="48"/>
      <c r="AG13" s="48"/>
      <c r="AH13" s="48"/>
    </row>
    <row r="14" spans="1:34" ht="18">
      <c r="A14" s="1450">
        <v>44860</v>
      </c>
      <c r="B14" s="1217" t="s">
        <v>3473</v>
      </c>
      <c r="C14" s="1571"/>
      <c r="D14" s="1217" t="s">
        <v>3551</v>
      </c>
      <c r="E14" s="1217" t="s">
        <v>52</v>
      </c>
      <c r="F14" s="1217" t="s">
        <v>3592</v>
      </c>
      <c r="G14" s="1219">
        <v>15000</v>
      </c>
      <c r="H14" s="1449" t="s">
        <v>3063</v>
      </c>
      <c r="I14" s="1217" t="s">
        <v>3453</v>
      </c>
      <c r="J14" s="1238"/>
      <c r="K14" s="10">
        <v>1200</v>
      </c>
      <c r="L14" s="48">
        <v>1000</v>
      </c>
      <c r="M14" s="1240"/>
      <c r="N14" s="1239">
        <v>3000</v>
      </c>
      <c r="O14" s="1237"/>
      <c r="P14" s="1239"/>
      <c r="Q14" s="1239"/>
      <c r="R14" s="1239"/>
      <c r="S14" s="1240"/>
      <c r="T14" s="1240">
        <f t="shared" si="0"/>
        <v>9800</v>
      </c>
      <c r="U14" s="1378">
        <f t="shared" si="1"/>
        <v>0.65333333333333332</v>
      </c>
      <c r="W14" s="1217" t="s">
        <v>107</v>
      </c>
      <c r="Y14" s="1217" t="s">
        <v>5643</v>
      </c>
      <c r="Z14" s="1562"/>
    </row>
    <row r="15" spans="1:34" ht="18">
      <c r="A15" s="1450">
        <v>44864</v>
      </c>
      <c r="B15" s="1217" t="s">
        <v>1215</v>
      </c>
      <c r="C15" s="1571"/>
      <c r="D15" s="1217" t="s">
        <v>3452</v>
      </c>
      <c r="E15" s="1217" t="s">
        <v>60</v>
      </c>
      <c r="F15" s="1217" t="s">
        <v>3517</v>
      </c>
      <c r="G15" s="1219">
        <v>25000</v>
      </c>
      <c r="H15" s="1449" t="s">
        <v>3063</v>
      </c>
      <c r="I15" s="1217" t="s">
        <v>3453</v>
      </c>
      <c r="J15" s="1238"/>
      <c r="K15" s="10">
        <v>2000</v>
      </c>
      <c r="L15" s="48"/>
      <c r="M15" s="1240">
        <f>(12000-K15-L15)*0.7</f>
        <v>7000</v>
      </c>
      <c r="N15" s="1239"/>
      <c r="O15" s="1237"/>
      <c r="P15" s="1239"/>
      <c r="Q15" s="1239"/>
      <c r="R15" s="1239"/>
      <c r="S15" s="1240"/>
      <c r="T15" s="1240">
        <f t="shared" si="0"/>
        <v>16000</v>
      </c>
      <c r="U15" s="1378">
        <f t="shared" si="1"/>
        <v>0.64</v>
      </c>
      <c r="W15" s="1217" t="s">
        <v>3508</v>
      </c>
      <c r="Y15" s="1217" t="s">
        <v>5644</v>
      </c>
      <c r="Z15" s="1562"/>
    </row>
    <row r="16" spans="1:34" ht="18">
      <c r="A16" s="1450">
        <v>44848</v>
      </c>
      <c r="B16" s="1217" t="s">
        <v>1215</v>
      </c>
      <c r="C16" s="1571"/>
      <c r="D16" s="1217" t="s">
        <v>3579</v>
      </c>
      <c r="E16" s="1217" t="s">
        <v>60</v>
      </c>
      <c r="F16" s="1217" t="s">
        <v>3636</v>
      </c>
      <c r="G16" s="1219">
        <v>22000</v>
      </c>
      <c r="H16" s="1449" t="s">
        <v>3063</v>
      </c>
      <c r="I16" s="1217" t="s">
        <v>3453</v>
      </c>
      <c r="J16" s="1238"/>
      <c r="K16" s="1573">
        <v>2000</v>
      </c>
      <c r="L16" s="1573"/>
      <c r="M16" s="1240">
        <f>(10500-K16-L16)*0.7</f>
        <v>5950</v>
      </c>
      <c r="N16" s="1257"/>
      <c r="O16" s="1237"/>
      <c r="P16" s="1257"/>
      <c r="Q16" s="1257"/>
      <c r="R16" s="1257"/>
      <c r="S16" s="1257"/>
      <c r="T16" s="1257">
        <f t="shared" si="0"/>
        <v>14050</v>
      </c>
      <c r="U16" s="1387">
        <f t="shared" si="1"/>
        <v>0.63863636363636367</v>
      </c>
      <c r="V16" s="1573"/>
      <c r="W16" s="1217" t="s">
        <v>27</v>
      </c>
      <c r="X16" s="1573"/>
      <c r="Y16" s="1217" t="s">
        <v>5645</v>
      </c>
      <c r="Z16" s="1573"/>
      <c r="AA16" s="1573"/>
      <c r="AB16" s="1573"/>
      <c r="AC16" s="1573"/>
      <c r="AD16" s="1573"/>
      <c r="AE16" s="1573"/>
      <c r="AF16" s="1573"/>
      <c r="AG16" s="1573"/>
      <c r="AH16" s="1573"/>
    </row>
    <row r="17" spans="1:34" ht="18">
      <c r="A17" s="1450">
        <v>44849</v>
      </c>
      <c r="B17" s="1217" t="s">
        <v>570</v>
      </c>
      <c r="C17" s="1571" t="s">
        <v>3456</v>
      </c>
      <c r="D17" s="1217" t="s">
        <v>3579</v>
      </c>
      <c r="E17" s="1217" t="s">
        <v>94</v>
      </c>
      <c r="F17" s="1217" t="s">
        <v>3636</v>
      </c>
      <c r="G17" s="1219">
        <v>28700</v>
      </c>
      <c r="H17" s="1449" t="s">
        <v>3063</v>
      </c>
      <c r="I17" s="1217" t="s">
        <v>3453</v>
      </c>
      <c r="J17" s="1237"/>
      <c r="K17" s="10" t="e">
        <f ca="1">_xludf.IFS(C17="成田机场",3000,C17="羽田机场",1200,D17="NearMe",1000,D17="VIP-limo",G17*0.12)</f>
        <v>#NAME?</v>
      </c>
      <c r="L17" s="10">
        <v>3700</v>
      </c>
      <c r="M17" s="1239"/>
      <c r="N17" s="1240">
        <v>4000</v>
      </c>
      <c r="O17" s="1237"/>
      <c r="P17" s="1240"/>
      <c r="Q17" s="1240"/>
      <c r="R17" s="1240"/>
      <c r="S17" s="1240"/>
      <c r="T17" s="1240" t="e">
        <f t="shared" ca="1" si="0"/>
        <v>#NAME?</v>
      </c>
      <c r="U17" s="1378" t="e">
        <f t="shared" ca="1" si="1"/>
        <v>#NAME?</v>
      </c>
      <c r="V17" s="1240"/>
      <c r="W17" s="1217" t="s">
        <v>27</v>
      </c>
      <c r="X17" s="48"/>
      <c r="Y17" s="1217" t="s">
        <v>5646</v>
      </c>
      <c r="Z17" s="48"/>
      <c r="AA17" s="48"/>
      <c r="AB17" s="48"/>
      <c r="AC17" s="48"/>
      <c r="AD17" s="48"/>
      <c r="AE17" s="48"/>
      <c r="AF17" s="48"/>
      <c r="AG17" s="48"/>
      <c r="AH17" s="48"/>
    </row>
    <row r="18" spans="1:34" ht="18">
      <c r="A18" s="1450">
        <v>44836</v>
      </c>
      <c r="B18" s="1217" t="s">
        <v>570</v>
      </c>
      <c r="C18" s="1571" t="s">
        <v>3456</v>
      </c>
      <c r="D18" s="1217" t="s">
        <v>3474</v>
      </c>
      <c r="E18" s="1217" t="s">
        <v>110</v>
      </c>
      <c r="F18" s="1217" t="s">
        <v>3471</v>
      </c>
      <c r="G18" s="1267">
        <v>32000</v>
      </c>
      <c r="H18" s="1449" t="s">
        <v>3063</v>
      </c>
      <c r="I18" s="1217" t="s">
        <v>3453</v>
      </c>
      <c r="J18" s="1238"/>
      <c r="K18" s="10">
        <v>4000</v>
      </c>
      <c r="L18" s="10">
        <v>5000</v>
      </c>
      <c r="M18" s="1239"/>
      <c r="N18" s="1239">
        <v>5000</v>
      </c>
      <c r="O18" s="1237"/>
      <c r="P18" s="1240"/>
      <c r="Q18" s="1240"/>
      <c r="R18" s="1240"/>
      <c r="S18" s="1240"/>
      <c r="T18" s="1240">
        <f t="shared" si="0"/>
        <v>18000</v>
      </c>
      <c r="U18" s="1378">
        <f t="shared" si="1"/>
        <v>0.5625</v>
      </c>
      <c r="V18" s="48"/>
      <c r="W18" s="1217" t="s">
        <v>27</v>
      </c>
      <c r="X18" s="48"/>
      <c r="Y18" s="1217" t="s">
        <v>5647</v>
      </c>
      <c r="Z18" s="48"/>
      <c r="AA18" s="48"/>
      <c r="AB18" s="48"/>
      <c r="AC18" s="48"/>
      <c r="AD18" s="48"/>
      <c r="AE18" s="48"/>
      <c r="AF18" s="48"/>
      <c r="AG18" s="48"/>
      <c r="AH18" s="48"/>
    </row>
    <row r="19" spans="1:34" ht="18">
      <c r="A19" s="1450">
        <v>44856</v>
      </c>
      <c r="B19" s="1217" t="s">
        <v>1215</v>
      </c>
      <c r="C19" s="1571"/>
      <c r="D19" s="1217" t="s">
        <v>4363</v>
      </c>
      <c r="E19" s="1217" t="s">
        <v>34</v>
      </c>
      <c r="F19" s="1217" t="s">
        <v>3626</v>
      </c>
      <c r="G19" s="1219">
        <v>24000</v>
      </c>
      <c r="H19" s="1449" t="s">
        <v>3055</v>
      </c>
      <c r="I19" s="1217" t="s">
        <v>3453</v>
      </c>
      <c r="J19" s="1238"/>
      <c r="K19" s="10">
        <v>2000</v>
      </c>
      <c r="L19" s="48"/>
      <c r="M19" s="1240">
        <f t="shared" ref="M19:M21" si="2">(12000-K19-L19)*0.7</f>
        <v>7000</v>
      </c>
      <c r="N19" s="1240"/>
      <c r="O19" s="1237"/>
      <c r="P19" s="1240"/>
      <c r="Q19" s="1240"/>
      <c r="R19" s="1240"/>
      <c r="S19" s="1240"/>
      <c r="T19" s="1240">
        <f t="shared" si="0"/>
        <v>15000</v>
      </c>
      <c r="U19" s="1378">
        <f t="shared" si="1"/>
        <v>0.625</v>
      </c>
      <c r="V19" s="48"/>
      <c r="W19" s="1217" t="s">
        <v>108</v>
      </c>
      <c r="X19" s="48"/>
      <c r="Y19" s="1217" t="s">
        <v>5648</v>
      </c>
      <c r="Z19" s="48"/>
      <c r="AA19" s="48"/>
      <c r="AB19" s="48"/>
      <c r="AC19" s="48"/>
      <c r="AD19" s="48"/>
      <c r="AE19" s="48"/>
      <c r="AF19" s="48"/>
      <c r="AG19" s="48"/>
      <c r="AH19" s="48"/>
    </row>
    <row r="20" spans="1:34" ht="18">
      <c r="A20" s="1450">
        <v>44856</v>
      </c>
      <c r="B20" s="1217" t="s">
        <v>1215</v>
      </c>
      <c r="C20" s="1571"/>
      <c r="D20" s="1217" t="s">
        <v>4363</v>
      </c>
      <c r="E20" s="1217" t="s">
        <v>49</v>
      </c>
      <c r="F20" s="1217" t="s">
        <v>3449</v>
      </c>
      <c r="G20" s="1219">
        <v>24000</v>
      </c>
      <c r="H20" s="1449" t="s">
        <v>3055</v>
      </c>
      <c r="I20" s="1217" t="s">
        <v>3453</v>
      </c>
      <c r="J20" s="1238"/>
      <c r="K20" s="10">
        <v>2000</v>
      </c>
      <c r="L20" s="48"/>
      <c r="M20" s="1240">
        <f t="shared" si="2"/>
        <v>7000</v>
      </c>
      <c r="N20" s="1240"/>
      <c r="O20" s="1237"/>
      <c r="P20" s="1240"/>
      <c r="Q20" s="1240"/>
      <c r="R20" s="1240"/>
      <c r="S20" s="1240"/>
      <c r="T20" s="1240">
        <f t="shared" si="0"/>
        <v>15000</v>
      </c>
      <c r="U20" s="1378">
        <f t="shared" si="1"/>
        <v>0.625</v>
      </c>
      <c r="V20" s="48"/>
      <c r="W20" s="1217" t="s">
        <v>108</v>
      </c>
      <c r="X20" s="48"/>
      <c r="Y20" s="1217" t="s">
        <v>5649</v>
      </c>
      <c r="Z20" s="48"/>
      <c r="AA20" s="48"/>
      <c r="AB20" s="48"/>
      <c r="AC20" s="48"/>
      <c r="AD20" s="48"/>
      <c r="AE20" s="48"/>
      <c r="AF20" s="48"/>
      <c r="AG20" s="48"/>
      <c r="AH20" s="48"/>
    </row>
    <row r="21" spans="1:34" ht="18">
      <c r="A21" s="1454">
        <v>44856</v>
      </c>
      <c r="B21" s="1246" t="s">
        <v>1215</v>
      </c>
      <c r="C21" s="1574"/>
      <c r="D21" s="1246" t="s">
        <v>4363</v>
      </c>
      <c r="E21" s="1246" t="s">
        <v>40</v>
      </c>
      <c r="F21" s="1246" t="s">
        <v>3486</v>
      </c>
      <c r="G21" s="1248">
        <v>24000</v>
      </c>
      <c r="H21" s="1455" t="s">
        <v>3055</v>
      </c>
      <c r="I21" s="1246" t="s">
        <v>3453</v>
      </c>
      <c r="J21" s="1263"/>
      <c r="K21" s="1260">
        <v>2000</v>
      </c>
      <c r="L21" s="1573"/>
      <c r="M21" s="1257">
        <f t="shared" si="2"/>
        <v>7000</v>
      </c>
      <c r="N21" s="1257"/>
      <c r="O21" s="1255"/>
      <c r="P21" s="1257"/>
      <c r="Q21" s="1257"/>
      <c r="R21" s="1257"/>
      <c r="S21" s="1257"/>
      <c r="T21" s="1257">
        <f t="shared" si="0"/>
        <v>15000</v>
      </c>
      <c r="U21" s="1387">
        <f t="shared" si="1"/>
        <v>0.625</v>
      </c>
      <c r="V21" s="1573"/>
      <c r="W21" s="1246" t="s">
        <v>108</v>
      </c>
      <c r="X21" s="1573"/>
      <c r="Y21" s="1246" t="s">
        <v>5650</v>
      </c>
      <c r="Z21" s="1573"/>
      <c r="AA21" s="1573"/>
      <c r="AB21" s="1573"/>
      <c r="AC21" s="1573"/>
      <c r="AD21" s="1573"/>
      <c r="AE21" s="1573"/>
      <c r="AF21" s="1573"/>
      <c r="AG21" s="1573"/>
      <c r="AH21" s="1573"/>
    </row>
    <row r="22" spans="1:34" ht="18">
      <c r="A22" s="1568">
        <v>44863</v>
      </c>
      <c r="B22" s="1265" t="s">
        <v>1906</v>
      </c>
      <c r="C22" s="1569"/>
      <c r="D22" s="1265" t="s">
        <v>3579</v>
      </c>
      <c r="E22" s="1265" t="s">
        <v>52</v>
      </c>
      <c r="F22" s="1265" t="s">
        <v>3457</v>
      </c>
      <c r="G22" s="1267">
        <v>68710</v>
      </c>
      <c r="H22" s="1570" t="s">
        <v>3063</v>
      </c>
      <c r="I22" s="1265" t="s">
        <v>3453</v>
      </c>
      <c r="J22" s="1275"/>
      <c r="K22" s="81">
        <v>4000</v>
      </c>
      <c r="L22" s="81">
        <v>7110</v>
      </c>
      <c r="M22" s="1276"/>
      <c r="N22" s="1276">
        <v>15000</v>
      </c>
      <c r="O22" s="1274"/>
      <c r="P22" s="1276"/>
      <c r="Q22" s="1276"/>
      <c r="R22" s="1276"/>
      <c r="S22" s="1276"/>
      <c r="T22" s="1276">
        <f t="shared" si="0"/>
        <v>42600</v>
      </c>
      <c r="U22" s="1383">
        <f t="shared" si="1"/>
        <v>0.61999708921554364</v>
      </c>
      <c r="V22" s="81"/>
      <c r="W22" s="1265" t="s">
        <v>27</v>
      </c>
      <c r="X22" s="81"/>
      <c r="Y22" s="1265" t="s">
        <v>5651</v>
      </c>
      <c r="Z22" s="81"/>
      <c r="AA22" s="81"/>
      <c r="AB22" s="81"/>
      <c r="AC22" s="81"/>
      <c r="AD22" s="81"/>
      <c r="AE22" s="81"/>
      <c r="AF22" s="81"/>
      <c r="AG22" s="81"/>
      <c r="AH22" s="81"/>
    </row>
    <row r="23" spans="1:34" ht="18">
      <c r="A23" s="1450">
        <v>44837</v>
      </c>
      <c r="B23" s="1217" t="s">
        <v>1906</v>
      </c>
      <c r="C23" s="1571"/>
      <c r="D23" s="1217" t="s">
        <v>1371</v>
      </c>
      <c r="E23" s="1217" t="s">
        <v>60</v>
      </c>
      <c r="F23" s="1217" t="s">
        <v>3517</v>
      </c>
      <c r="G23" s="1219">
        <v>245000</v>
      </c>
      <c r="H23" s="1449" t="s">
        <v>3050</v>
      </c>
      <c r="I23" s="1217" t="s">
        <v>3453</v>
      </c>
      <c r="J23" s="1238"/>
      <c r="K23" s="10">
        <v>15000</v>
      </c>
      <c r="M23" s="1239"/>
      <c r="N23" s="1239">
        <v>115200</v>
      </c>
      <c r="O23" s="1237"/>
      <c r="P23" s="1240"/>
      <c r="Q23" s="1240"/>
      <c r="R23" s="1240"/>
      <c r="S23" s="1240"/>
      <c r="T23" s="1240">
        <f t="shared" si="0"/>
        <v>114800</v>
      </c>
      <c r="U23" s="1378">
        <f t="shared" si="1"/>
        <v>0.46857142857142858</v>
      </c>
      <c r="V23" s="48"/>
      <c r="W23" s="1217" t="s">
        <v>1540</v>
      </c>
      <c r="X23" s="48"/>
      <c r="Y23" s="1217" t="s">
        <v>5652</v>
      </c>
      <c r="Z23" s="48"/>
      <c r="AA23" s="48"/>
      <c r="AB23" s="48"/>
      <c r="AC23" s="48"/>
      <c r="AD23" s="48"/>
      <c r="AE23" s="48"/>
      <c r="AF23" s="48"/>
      <c r="AG23" s="48"/>
      <c r="AH23" s="48"/>
    </row>
    <row r="24" spans="1:34" ht="18">
      <c r="A24" s="1450">
        <v>44864</v>
      </c>
      <c r="B24" s="1217" t="s">
        <v>3473</v>
      </c>
      <c r="C24" s="1571"/>
      <c r="D24" s="1217" t="s">
        <v>3579</v>
      </c>
      <c r="E24" s="1217" t="s">
        <v>3448</v>
      </c>
      <c r="F24" s="1217" t="s">
        <v>3457</v>
      </c>
      <c r="G24" s="1219">
        <v>13000</v>
      </c>
      <c r="H24" s="1449" t="s">
        <v>3063</v>
      </c>
      <c r="I24" s="1217" t="s">
        <v>3453</v>
      </c>
      <c r="J24" s="1238"/>
      <c r="K24" s="10">
        <v>1000</v>
      </c>
      <c r="L24" s="48"/>
      <c r="M24" s="1240"/>
      <c r="N24" s="1239">
        <v>4000</v>
      </c>
      <c r="O24" s="1237"/>
      <c r="P24" s="1239"/>
      <c r="Q24" s="1239"/>
      <c r="R24" s="1239"/>
      <c r="S24" s="1240"/>
      <c r="T24" s="1240">
        <f t="shared" si="0"/>
        <v>8000</v>
      </c>
      <c r="U24" s="1378">
        <f t="shared" si="1"/>
        <v>0.61538461538461542</v>
      </c>
      <c r="W24" s="1217" t="s">
        <v>27</v>
      </c>
      <c r="Y24" s="1217" t="s">
        <v>5653</v>
      </c>
      <c r="Z24" s="1562"/>
    </row>
    <row r="25" spans="1:34" ht="18">
      <c r="A25" s="1450">
        <v>44860</v>
      </c>
      <c r="B25" s="1217" t="s">
        <v>570</v>
      </c>
      <c r="C25" s="1571" t="s">
        <v>3446</v>
      </c>
      <c r="D25" s="1217" t="s">
        <v>5654</v>
      </c>
      <c r="E25" s="1217" t="s">
        <v>1540</v>
      </c>
      <c r="F25" s="1217" t="s">
        <v>3457</v>
      </c>
      <c r="G25" s="1219">
        <v>16000</v>
      </c>
      <c r="H25" s="1449" t="s">
        <v>3063</v>
      </c>
      <c r="I25" s="1217" t="s">
        <v>3453</v>
      </c>
      <c r="J25" s="1238"/>
      <c r="K25" s="10">
        <v>4200</v>
      </c>
      <c r="L25" s="48">
        <v>5000</v>
      </c>
      <c r="M25" s="1240"/>
      <c r="N25" s="1239">
        <v>5000</v>
      </c>
      <c r="O25" s="1237"/>
      <c r="P25" s="1239"/>
      <c r="Q25" s="1239"/>
      <c r="R25" s="1239"/>
      <c r="S25" s="1240"/>
      <c r="T25" s="1240">
        <f t="shared" si="0"/>
        <v>1800</v>
      </c>
      <c r="U25" s="1378">
        <f t="shared" si="1"/>
        <v>0.1125</v>
      </c>
      <c r="W25" s="1217" t="s">
        <v>108</v>
      </c>
      <c r="Y25" s="1217" t="s">
        <v>5655</v>
      </c>
      <c r="Z25" s="1562"/>
    </row>
    <row r="26" spans="1:34" ht="18">
      <c r="A26" s="1450">
        <v>44849</v>
      </c>
      <c r="B26" s="1217" t="s">
        <v>1170</v>
      </c>
      <c r="C26" s="1571" t="s">
        <v>3446</v>
      </c>
      <c r="D26" s="1217" t="s">
        <v>3557</v>
      </c>
      <c r="E26" s="1217" t="s">
        <v>48</v>
      </c>
      <c r="F26" s="1217" t="s">
        <v>3686</v>
      </c>
      <c r="G26" s="1219">
        <f t="shared" ref="G26:G27" si="3">800/0.0479</f>
        <v>16701.461377870564</v>
      </c>
      <c r="H26" s="1449" t="s">
        <v>3063</v>
      </c>
      <c r="I26" s="1575" t="s">
        <v>3450</v>
      </c>
      <c r="J26" s="1238"/>
      <c r="K26" s="48" t="e">
        <f t="shared" ref="K26:K28" ca="1" si="4">_xludf.IFS(C26="成田机场",3000,C26="羽田机场",1200,D26="NearMe",1000,D26="VIP-limo",G26*0.12)</f>
        <v>#NAME?</v>
      </c>
      <c r="L26" s="48" t="e">
        <f ca="1">_xludf.IFS(C26="成田机场",4000,C26="羽田机场",1000,D26="VIP-limo",0)</f>
        <v>#NAME?</v>
      </c>
      <c r="M26" s="1240" t="e">
        <f t="shared" ref="M26:M27" ca="1" si="5">(8500-K26-L26)*0.7</f>
        <v>#NAME?</v>
      </c>
      <c r="N26" s="1240"/>
      <c r="O26" s="1237"/>
      <c r="P26" s="1240"/>
      <c r="Q26" s="1240"/>
      <c r="R26" s="1240"/>
      <c r="S26" s="1240"/>
      <c r="T26" s="1240" t="e">
        <f t="shared" ca="1" si="0"/>
        <v>#NAME?</v>
      </c>
      <c r="U26" s="1378" t="e">
        <f t="shared" ca="1" si="1"/>
        <v>#NAME?</v>
      </c>
      <c r="V26" s="48"/>
      <c r="W26" s="1217" t="s">
        <v>107</v>
      </c>
      <c r="X26" s="48"/>
      <c r="Y26" s="1217" t="s">
        <v>5656</v>
      </c>
      <c r="Z26" s="48"/>
      <c r="AA26" s="48"/>
      <c r="AB26" s="48"/>
      <c r="AC26" s="48"/>
      <c r="AD26" s="48"/>
      <c r="AE26" s="48"/>
      <c r="AF26" s="48"/>
      <c r="AG26" s="48"/>
      <c r="AH26" s="48"/>
    </row>
    <row r="27" spans="1:34" ht="18">
      <c r="A27" s="1450">
        <v>44855</v>
      </c>
      <c r="B27" s="1217" t="s">
        <v>570</v>
      </c>
      <c r="C27" s="1571" t="s">
        <v>3446</v>
      </c>
      <c r="D27" s="1217" t="s">
        <v>3557</v>
      </c>
      <c r="E27" s="1217" t="s">
        <v>34</v>
      </c>
      <c r="F27" s="1217" t="s">
        <v>3626</v>
      </c>
      <c r="G27" s="1219">
        <f t="shared" si="3"/>
        <v>16701.461377870564</v>
      </c>
      <c r="H27" s="1449" t="s">
        <v>3063</v>
      </c>
      <c r="I27" s="1575" t="s">
        <v>3450</v>
      </c>
      <c r="J27" s="1238"/>
      <c r="K27" s="10" t="e">
        <f t="shared" ca="1" si="4"/>
        <v>#NAME?</v>
      </c>
      <c r="L27" s="48" t="e">
        <f ca="1">_xludf.IFS(C27="成田机场",4000,C27="羽田机场",1000)</f>
        <v>#NAME?</v>
      </c>
      <c r="M27" s="1240" t="e">
        <f t="shared" ca="1" si="5"/>
        <v>#NAME?</v>
      </c>
      <c r="N27" s="1240"/>
      <c r="O27" s="1237"/>
      <c r="P27" s="1240"/>
      <c r="Q27" s="1240"/>
      <c r="R27" s="1240"/>
      <c r="S27" s="1240"/>
      <c r="T27" s="1240" t="e">
        <f t="shared" ca="1" si="0"/>
        <v>#NAME?</v>
      </c>
      <c r="U27" s="1378" t="e">
        <f t="shared" ca="1" si="1"/>
        <v>#NAME?</v>
      </c>
      <c r="V27" s="48"/>
      <c r="W27" s="1217" t="s">
        <v>107</v>
      </c>
      <c r="X27" s="48"/>
      <c r="Y27" s="1217" t="s">
        <v>5657</v>
      </c>
      <c r="Z27" s="48"/>
      <c r="AA27" s="48"/>
      <c r="AB27" s="48"/>
      <c r="AC27" s="48"/>
      <c r="AD27" s="48"/>
      <c r="AE27" s="48"/>
      <c r="AF27" s="48"/>
      <c r="AG27" s="48"/>
      <c r="AH27" s="48"/>
    </row>
    <row r="28" spans="1:34" ht="18">
      <c r="A28" s="1450">
        <v>44849</v>
      </c>
      <c r="B28" s="1217" t="s">
        <v>570</v>
      </c>
      <c r="C28" s="1571" t="s">
        <v>3456</v>
      </c>
      <c r="D28" s="1217" t="s">
        <v>3807</v>
      </c>
      <c r="E28" s="1217" t="s">
        <v>105</v>
      </c>
      <c r="F28" s="1217" t="s">
        <v>3471</v>
      </c>
      <c r="G28" s="1219">
        <v>36000</v>
      </c>
      <c r="H28" s="1449" t="s">
        <v>3063</v>
      </c>
      <c r="I28" s="1217" t="s">
        <v>3453</v>
      </c>
      <c r="J28" s="666">
        <v>2295</v>
      </c>
      <c r="K28" s="48" t="e">
        <f t="shared" ca="1" si="4"/>
        <v>#NAME?</v>
      </c>
      <c r="L28" s="48" t="e">
        <f ca="1">_xludf.IFS(C28="成田机场",4000,C28="羽田机场",1000,D28="VIP-limo",0)</f>
        <v>#NAME?</v>
      </c>
      <c r="M28" s="1240"/>
      <c r="N28" s="1240">
        <v>5000</v>
      </c>
      <c r="O28" s="1237"/>
      <c r="P28" s="1240"/>
      <c r="Q28" s="1240"/>
      <c r="R28" s="1240"/>
      <c r="S28" s="1240"/>
      <c r="T28" s="1240" t="e">
        <f t="shared" ca="1" si="0"/>
        <v>#NAME?</v>
      </c>
      <c r="U28" s="1378" t="e">
        <f t="shared" ca="1" si="1"/>
        <v>#NAME?</v>
      </c>
      <c r="V28" s="48"/>
      <c r="W28" s="1217" t="s">
        <v>105</v>
      </c>
      <c r="X28" s="48"/>
      <c r="Y28" s="1217" t="s">
        <v>5658</v>
      </c>
      <c r="Z28" s="48"/>
      <c r="AA28" s="48"/>
      <c r="AB28" s="48"/>
      <c r="AC28" s="48"/>
      <c r="AD28" s="48"/>
      <c r="AE28" s="48"/>
      <c r="AF28" s="48"/>
      <c r="AG28" s="48"/>
      <c r="AH28" s="48"/>
    </row>
    <row r="29" spans="1:34" ht="18">
      <c r="A29" s="1450">
        <v>44838</v>
      </c>
      <c r="B29" s="1217" t="s">
        <v>3473</v>
      </c>
      <c r="C29" s="1571"/>
      <c r="D29" s="1217" t="s">
        <v>462</v>
      </c>
      <c r="E29" s="1217" t="s">
        <v>55</v>
      </c>
      <c r="F29" s="1217" t="s">
        <v>3512</v>
      </c>
      <c r="G29" s="1219">
        <v>30000</v>
      </c>
      <c r="H29" s="1449" t="s">
        <v>3063</v>
      </c>
      <c r="I29" s="1217" t="s">
        <v>3453</v>
      </c>
      <c r="J29" s="1238"/>
      <c r="K29" s="10">
        <v>3000</v>
      </c>
      <c r="L29" s="10">
        <v>4000</v>
      </c>
      <c r="M29" s="1239"/>
      <c r="N29" s="1239">
        <v>5000</v>
      </c>
      <c r="O29" s="1237"/>
      <c r="P29" s="1240"/>
      <c r="Q29" s="1240"/>
      <c r="R29" s="1240"/>
      <c r="S29" s="1240"/>
      <c r="T29" s="1240">
        <f t="shared" si="0"/>
        <v>18000</v>
      </c>
      <c r="U29" s="1378">
        <f t="shared" si="1"/>
        <v>0.6</v>
      </c>
      <c r="V29" s="48"/>
      <c r="W29" s="1217" t="s">
        <v>108</v>
      </c>
      <c r="X29" s="48"/>
      <c r="Y29" s="1217" t="s">
        <v>5659</v>
      </c>
      <c r="Z29" s="48"/>
      <c r="AA29" s="48"/>
      <c r="AB29" s="48"/>
      <c r="AC29" s="48"/>
      <c r="AD29" s="48"/>
      <c r="AE29" s="48"/>
      <c r="AF29" s="48"/>
      <c r="AG29" s="48"/>
      <c r="AH29" s="48"/>
    </row>
    <row r="30" spans="1:34" ht="18">
      <c r="A30" s="1450">
        <v>44838</v>
      </c>
      <c r="B30" s="1217" t="s">
        <v>3473</v>
      </c>
      <c r="C30" s="1571"/>
      <c r="D30" s="1217" t="s">
        <v>462</v>
      </c>
      <c r="E30" s="1217" t="s">
        <v>3591</v>
      </c>
      <c r="F30" s="1217" t="s">
        <v>3571</v>
      </c>
      <c r="G30" s="1219">
        <v>30000</v>
      </c>
      <c r="H30" s="1449" t="s">
        <v>3063</v>
      </c>
      <c r="I30" s="1217" t="s">
        <v>3453</v>
      </c>
      <c r="J30" s="1238"/>
      <c r="K30" s="10">
        <v>3000</v>
      </c>
      <c r="L30" s="10">
        <v>4000</v>
      </c>
      <c r="M30" s="1239"/>
      <c r="N30" s="1239">
        <v>5000</v>
      </c>
      <c r="O30" s="1237"/>
      <c r="P30" s="1240"/>
      <c r="Q30" s="1240"/>
      <c r="R30" s="1240"/>
      <c r="S30" s="1240"/>
      <c r="T30" s="1240">
        <f t="shared" si="0"/>
        <v>18000</v>
      </c>
      <c r="U30" s="1378">
        <f t="shared" si="1"/>
        <v>0.6</v>
      </c>
      <c r="V30" s="48"/>
      <c r="W30" s="1217" t="s">
        <v>108</v>
      </c>
      <c r="X30" s="48"/>
      <c r="Y30" s="1217" t="s">
        <v>5660</v>
      </c>
      <c r="Z30" s="48"/>
      <c r="AA30" s="48"/>
      <c r="AB30" s="48"/>
      <c r="AC30" s="48"/>
      <c r="AD30" s="48"/>
      <c r="AE30" s="48"/>
      <c r="AF30" s="48"/>
      <c r="AG30" s="48"/>
      <c r="AH30" s="48"/>
    </row>
    <row r="31" spans="1:34" ht="18">
      <c r="A31" s="1450">
        <v>44856</v>
      </c>
      <c r="B31" s="1217" t="s">
        <v>1215</v>
      </c>
      <c r="C31" s="1571"/>
      <c r="D31" s="1217" t="s">
        <v>4363</v>
      </c>
      <c r="E31" s="1217" t="s">
        <v>5661</v>
      </c>
      <c r="F31" s="1217" t="s">
        <v>3492</v>
      </c>
      <c r="G31" s="1219">
        <v>24000</v>
      </c>
      <c r="H31" s="1449" t="s">
        <v>3055</v>
      </c>
      <c r="I31" s="1217" t="s">
        <v>3453</v>
      </c>
      <c r="J31" s="1238"/>
      <c r="K31" s="10">
        <v>2000</v>
      </c>
      <c r="L31" s="48"/>
      <c r="M31" s="1240">
        <f>(12000-K31-L31)*0.7</f>
        <v>7000</v>
      </c>
      <c r="N31" s="1240"/>
      <c r="O31" s="1237"/>
      <c r="P31" s="1240">
        <v>600</v>
      </c>
      <c r="Q31" s="1240"/>
      <c r="R31" s="1240"/>
      <c r="S31" s="1240"/>
      <c r="T31" s="1240">
        <f t="shared" si="0"/>
        <v>14400</v>
      </c>
      <c r="U31" s="1378">
        <f t="shared" si="1"/>
        <v>0.6</v>
      </c>
      <c r="V31" s="48"/>
      <c r="W31" s="1217" t="s">
        <v>108</v>
      </c>
      <c r="X31" s="48"/>
      <c r="Y31" s="1217" t="s">
        <v>5662</v>
      </c>
      <c r="Z31" s="48"/>
      <c r="AA31" s="48"/>
      <c r="AB31" s="48"/>
      <c r="AC31" s="48"/>
      <c r="AD31" s="48"/>
      <c r="AE31" s="48"/>
      <c r="AF31" s="48"/>
      <c r="AG31" s="48"/>
      <c r="AH31" s="48"/>
    </row>
    <row r="32" spans="1:34" ht="18">
      <c r="A32" s="1450">
        <v>44864</v>
      </c>
      <c r="B32" s="1217" t="s">
        <v>1906</v>
      </c>
      <c r="C32" s="1571"/>
      <c r="D32" s="1217" t="s">
        <v>1090</v>
      </c>
      <c r="E32" s="1217" t="s">
        <v>3079</v>
      </c>
      <c r="F32" s="1217" t="s">
        <v>3636</v>
      </c>
      <c r="G32" s="1219">
        <v>55000</v>
      </c>
      <c r="H32" s="1449" t="s">
        <v>3063</v>
      </c>
      <c r="I32" s="1217" t="s">
        <v>3453</v>
      </c>
      <c r="J32" s="1238"/>
      <c r="K32" s="10">
        <v>3000</v>
      </c>
      <c r="L32" s="48">
        <v>4000</v>
      </c>
      <c r="M32" s="1240"/>
      <c r="N32" s="1239">
        <v>15000</v>
      </c>
      <c r="O32" s="1237"/>
      <c r="P32" s="1239"/>
      <c r="Q32" s="1239"/>
      <c r="R32" s="1239"/>
      <c r="S32" s="1240"/>
      <c r="T32" s="1240">
        <f t="shared" si="0"/>
        <v>33000</v>
      </c>
      <c r="U32" s="1378">
        <f t="shared" si="1"/>
        <v>0.6</v>
      </c>
      <c r="W32" s="1217" t="s">
        <v>27</v>
      </c>
      <c r="Y32" s="1217" t="s">
        <v>5663</v>
      </c>
      <c r="Z32" s="1562"/>
    </row>
    <row r="33" spans="1:34" ht="18">
      <c r="A33" s="1450">
        <v>44864</v>
      </c>
      <c r="B33" s="1217" t="s">
        <v>1215</v>
      </c>
      <c r="C33" s="1571"/>
      <c r="D33" s="1217" t="s">
        <v>3579</v>
      </c>
      <c r="E33" s="1217" t="s">
        <v>52</v>
      </c>
      <c r="F33" s="1217" t="s">
        <v>3547</v>
      </c>
      <c r="G33" s="1219">
        <v>32500</v>
      </c>
      <c r="H33" s="1449" t="s">
        <v>3050</v>
      </c>
      <c r="I33" s="1217" t="s">
        <v>3453</v>
      </c>
      <c r="J33" s="1238"/>
      <c r="K33" s="10">
        <v>3000</v>
      </c>
      <c r="L33" s="48"/>
      <c r="M33" s="1240"/>
      <c r="N33" s="1239">
        <v>10000</v>
      </c>
      <c r="O33" s="1237"/>
      <c r="P33" s="1239"/>
      <c r="Q33" s="1239"/>
      <c r="R33" s="1239"/>
      <c r="S33" s="1240"/>
      <c r="T33" s="1240">
        <f t="shared" si="0"/>
        <v>19500</v>
      </c>
      <c r="U33" s="1378">
        <f t="shared" si="1"/>
        <v>0.6</v>
      </c>
      <c r="W33" s="1217" t="s">
        <v>27</v>
      </c>
      <c r="Y33" s="1217" t="s">
        <v>5664</v>
      </c>
      <c r="Z33" s="1562"/>
    </row>
    <row r="34" spans="1:34" ht="18">
      <c r="A34" s="1450">
        <v>44864</v>
      </c>
      <c r="B34" s="1217" t="s">
        <v>1170</v>
      </c>
      <c r="C34" s="1571" t="s">
        <v>3456</v>
      </c>
      <c r="D34" s="1217" t="s">
        <v>5654</v>
      </c>
      <c r="E34" s="1217" t="s">
        <v>8</v>
      </c>
      <c r="F34" s="1217" t="s">
        <v>3463</v>
      </c>
      <c r="G34" s="1219">
        <v>30000</v>
      </c>
      <c r="H34" s="1449" t="s">
        <v>3063</v>
      </c>
      <c r="I34" s="1217" t="s">
        <v>3453</v>
      </c>
      <c r="J34" s="1238"/>
      <c r="K34" s="10" t="e">
        <f ca="1">_xludf.IFS(C34="成田机场",3000,C34="羽田机场",1200,D34="NearMe",1000,D34="VIP-limo",G34*0.12)</f>
        <v>#NAME?</v>
      </c>
      <c r="L34" s="48" t="e">
        <f ca="1">_xludf.IFS(C34="成田机场",4000,C34="羽田机场",1000)</f>
        <v>#NAME?</v>
      </c>
      <c r="M34" s="1240"/>
      <c r="N34" s="1239">
        <v>5000</v>
      </c>
      <c r="O34" s="1237"/>
      <c r="P34" s="1239"/>
      <c r="Q34" s="1239"/>
      <c r="R34" s="1239"/>
      <c r="S34" s="1240"/>
      <c r="T34" s="1240" t="e">
        <f t="shared" ca="1" si="0"/>
        <v>#NAME?</v>
      </c>
      <c r="U34" s="1378" t="e">
        <f t="shared" ca="1" si="1"/>
        <v>#NAME?</v>
      </c>
      <c r="W34" s="1217" t="s">
        <v>108</v>
      </c>
      <c r="Y34" s="1217" t="s">
        <v>5665</v>
      </c>
      <c r="Z34" s="1562"/>
    </row>
    <row r="35" spans="1:34" ht="18">
      <c r="A35" s="1450">
        <v>44862</v>
      </c>
      <c r="B35" s="1217" t="s">
        <v>1906</v>
      </c>
      <c r="C35" s="1571"/>
      <c r="D35" s="1217" t="s">
        <v>1371</v>
      </c>
      <c r="E35" s="1217" t="s">
        <v>34</v>
      </c>
      <c r="F35" s="1217" t="s">
        <v>3626</v>
      </c>
      <c r="G35" s="1219">
        <v>223700</v>
      </c>
      <c r="H35" s="1449" t="s">
        <v>3050</v>
      </c>
      <c r="I35" s="1217" t="s">
        <v>3453</v>
      </c>
      <c r="J35" s="1238"/>
      <c r="K35" s="10">
        <v>15000</v>
      </c>
      <c r="L35" s="48">
        <v>20000</v>
      </c>
      <c r="M35" s="1240"/>
      <c r="N35" s="1239">
        <v>84000</v>
      </c>
      <c r="O35" s="1237"/>
      <c r="P35" s="1239"/>
      <c r="Q35" s="1239"/>
      <c r="R35" s="1239"/>
      <c r="S35" s="1240"/>
      <c r="T35" s="1240">
        <f t="shared" si="0"/>
        <v>104700</v>
      </c>
      <c r="U35" s="1378">
        <f t="shared" si="1"/>
        <v>0.46803755029056771</v>
      </c>
      <c r="W35" s="1217" t="s">
        <v>1540</v>
      </c>
      <c r="Y35" s="1217" t="s">
        <v>5666</v>
      </c>
      <c r="Z35" s="1562"/>
    </row>
    <row r="36" spans="1:34" ht="18">
      <c r="A36" s="1450">
        <v>44850</v>
      </c>
      <c r="B36" s="1217" t="s">
        <v>1170</v>
      </c>
      <c r="C36" s="1571" t="s">
        <v>3456</v>
      </c>
      <c r="D36" s="1217" t="s">
        <v>3579</v>
      </c>
      <c r="E36" s="1217" t="s">
        <v>27</v>
      </c>
      <c r="F36" s="1217" t="s">
        <v>3636</v>
      </c>
      <c r="G36" s="1219">
        <v>28700</v>
      </c>
      <c r="H36" s="1572" t="s">
        <v>3063</v>
      </c>
      <c r="I36" s="1217" t="s">
        <v>3453</v>
      </c>
      <c r="J36" s="1237"/>
      <c r="K36" s="48" t="e">
        <f ca="1">_xludf.IFS(C36="成田机场",3000,C36="羽田机场",1200,D36="NearMe",1000,D36="VIP-limo",G36*0.12)</f>
        <v>#NAME?</v>
      </c>
      <c r="L36" s="48">
        <v>3700</v>
      </c>
      <c r="M36" s="1240"/>
      <c r="N36" s="1240">
        <v>5000</v>
      </c>
      <c r="O36" s="1237"/>
      <c r="P36" s="1240"/>
      <c r="Q36" s="1240"/>
      <c r="R36" s="1240"/>
      <c r="S36" s="1240"/>
      <c r="T36" s="1240" t="e">
        <f t="shared" ca="1" si="0"/>
        <v>#NAME?</v>
      </c>
      <c r="U36" s="1378" t="e">
        <f t="shared" ca="1" si="1"/>
        <v>#NAME?</v>
      </c>
      <c r="V36" s="1240"/>
      <c r="W36" s="1217" t="s">
        <v>27</v>
      </c>
      <c r="X36" s="48"/>
      <c r="Y36" s="1217" t="s">
        <v>5667</v>
      </c>
      <c r="Z36" s="48"/>
      <c r="AA36" s="48"/>
      <c r="AB36" s="48"/>
      <c r="AC36" s="48"/>
      <c r="AD36" s="48"/>
      <c r="AE36" s="48"/>
      <c r="AF36" s="48"/>
      <c r="AG36" s="48"/>
      <c r="AH36" s="48"/>
    </row>
    <row r="37" spans="1:34" ht="18">
      <c r="A37" s="1454">
        <v>44855</v>
      </c>
      <c r="B37" s="1246" t="s">
        <v>1906</v>
      </c>
      <c r="C37" s="1574"/>
      <c r="D37" s="1246" t="s">
        <v>3514</v>
      </c>
      <c r="E37" s="1246" t="s">
        <v>3498</v>
      </c>
      <c r="F37" s="1246" t="s">
        <v>3505</v>
      </c>
      <c r="G37" s="1248">
        <v>359000</v>
      </c>
      <c r="H37" s="1455" t="s">
        <v>3050</v>
      </c>
      <c r="I37" s="1246" t="s">
        <v>3453</v>
      </c>
      <c r="J37" s="1263"/>
      <c r="K37" s="1260">
        <v>24000</v>
      </c>
      <c r="L37" s="1573"/>
      <c r="M37" s="1257"/>
      <c r="N37" s="1257">
        <v>127600</v>
      </c>
      <c r="O37" s="1255"/>
      <c r="P37" s="1257"/>
      <c r="Q37" s="1257"/>
      <c r="R37" s="1257"/>
      <c r="S37" s="1257"/>
      <c r="T37" s="1257">
        <f t="shared" si="0"/>
        <v>207400</v>
      </c>
      <c r="U37" s="1387">
        <f t="shared" si="1"/>
        <v>0.57771587743732589</v>
      </c>
      <c r="V37" s="1573"/>
      <c r="W37" s="1246" t="s">
        <v>107</v>
      </c>
      <c r="X37" s="1573"/>
      <c r="Y37" s="1246" t="s">
        <v>5668</v>
      </c>
      <c r="Z37" s="1573"/>
      <c r="AA37" s="1573"/>
      <c r="AB37" s="1573"/>
      <c r="AC37" s="1573"/>
      <c r="AD37" s="1573"/>
      <c r="AE37" s="1573"/>
      <c r="AF37" s="1573"/>
      <c r="AG37" s="1573"/>
      <c r="AH37" s="1573"/>
    </row>
    <row r="38" spans="1:34" ht="18">
      <c r="A38" s="1450">
        <v>44841</v>
      </c>
      <c r="B38" s="1217" t="s">
        <v>1906</v>
      </c>
      <c r="C38" s="1571"/>
      <c r="D38" s="1217" t="s">
        <v>1238</v>
      </c>
      <c r="E38" s="1217" t="s">
        <v>3079</v>
      </c>
      <c r="F38" s="1217" t="s">
        <v>3636</v>
      </c>
      <c r="G38" s="1219">
        <v>620000</v>
      </c>
      <c r="H38" s="1449" t="s">
        <v>3063</v>
      </c>
      <c r="I38" s="1217" t="s">
        <v>3453</v>
      </c>
      <c r="J38" s="1238"/>
      <c r="K38" s="10">
        <v>33000</v>
      </c>
      <c r="L38" s="10">
        <v>44000</v>
      </c>
      <c r="M38" s="1239"/>
      <c r="N38" s="1239">
        <v>183000</v>
      </c>
      <c r="O38" s="1237"/>
      <c r="P38" s="1240">
        <v>2800</v>
      </c>
      <c r="Q38" s="1240"/>
      <c r="R38" s="1240"/>
      <c r="S38" s="1240"/>
      <c r="T38" s="1240">
        <f t="shared" si="0"/>
        <v>357200</v>
      </c>
      <c r="U38" s="1378">
        <f t="shared" si="1"/>
        <v>0.57612903225806456</v>
      </c>
      <c r="V38" s="48"/>
      <c r="W38" s="1217" t="s">
        <v>1540</v>
      </c>
      <c r="X38" s="48"/>
      <c r="Y38" s="1217" t="s">
        <v>5669</v>
      </c>
      <c r="Z38" s="48"/>
      <c r="AA38" s="48"/>
      <c r="AB38" s="48"/>
      <c r="AC38" s="48"/>
      <c r="AD38" s="48"/>
      <c r="AE38" s="48"/>
      <c r="AF38" s="48"/>
      <c r="AG38" s="48"/>
      <c r="AH38" s="48"/>
    </row>
    <row r="39" spans="1:34" ht="18">
      <c r="A39" s="1450">
        <v>44842</v>
      </c>
      <c r="B39" s="1217" t="s">
        <v>570</v>
      </c>
      <c r="C39" s="1571" t="s">
        <v>3446</v>
      </c>
      <c r="D39" s="1217" t="s">
        <v>462</v>
      </c>
      <c r="E39" s="1217" t="s">
        <v>8</v>
      </c>
      <c r="F39" s="1217" t="s">
        <v>3733</v>
      </c>
      <c r="G39" s="1219">
        <v>12000</v>
      </c>
      <c r="H39" s="1449" t="s">
        <v>3063</v>
      </c>
      <c r="I39" s="1217" t="s">
        <v>3453</v>
      </c>
      <c r="J39" s="1238"/>
      <c r="K39" s="10">
        <v>2400</v>
      </c>
      <c r="L39" s="10">
        <v>1950</v>
      </c>
      <c r="M39" s="1239"/>
      <c r="N39" s="1239">
        <v>4000</v>
      </c>
      <c r="O39" s="1237"/>
      <c r="P39" s="1240"/>
      <c r="Q39" s="1240"/>
      <c r="R39" s="1240"/>
      <c r="S39" s="1240"/>
      <c r="T39" s="1240">
        <f t="shared" si="0"/>
        <v>3650</v>
      </c>
      <c r="U39" s="1378">
        <f t="shared" si="1"/>
        <v>0.30416666666666664</v>
      </c>
      <c r="V39" s="48"/>
      <c r="W39" s="1217" t="s">
        <v>108</v>
      </c>
      <c r="X39" s="48"/>
      <c r="Y39" s="1217" t="s">
        <v>5670</v>
      </c>
      <c r="Z39" s="48"/>
      <c r="AA39" s="48"/>
      <c r="AB39" s="48"/>
      <c r="AC39" s="48"/>
      <c r="AD39" s="48"/>
      <c r="AE39" s="48"/>
      <c r="AF39" s="48"/>
      <c r="AG39" s="48"/>
      <c r="AH39" s="48"/>
    </row>
    <row r="40" spans="1:34" ht="18">
      <c r="A40" s="1450">
        <v>44847</v>
      </c>
      <c r="B40" s="1217" t="s">
        <v>1170</v>
      </c>
      <c r="C40" s="1571" t="s">
        <v>3446</v>
      </c>
      <c r="D40" s="1217" t="s">
        <v>462</v>
      </c>
      <c r="E40" s="1217" t="s">
        <v>86</v>
      </c>
      <c r="F40" s="1217" t="s">
        <v>3547</v>
      </c>
      <c r="G40" s="1219">
        <v>12000</v>
      </c>
      <c r="H40" s="1449" t="s">
        <v>3063</v>
      </c>
      <c r="I40" s="1217" t="s">
        <v>3453</v>
      </c>
      <c r="J40" s="1238"/>
      <c r="K40" s="48" t="e">
        <f t="shared" ref="K40:K41" ca="1" si="6">_xludf.IFS(C40="成田机场",3000,C40="羽田机场",1200,D40="NearMe",1000,D40="VIP-limo",G40*0.12)</f>
        <v>#NAME?</v>
      </c>
      <c r="L40" s="48" t="e">
        <f t="shared" ref="L40:L41" ca="1" si="7">_xludf.IFS(C40="成田机场",4000,C40="羽田机场",1000,D40="VIP-limo",0)</f>
        <v>#NAME?</v>
      </c>
      <c r="M40" s="1240"/>
      <c r="N40" s="1240">
        <v>3000</v>
      </c>
      <c r="O40" s="1237"/>
      <c r="P40" s="1240"/>
      <c r="Q40" s="1240"/>
      <c r="R40" s="1240"/>
      <c r="S40" s="1240"/>
      <c r="T40" s="1240" t="e">
        <f t="shared" ca="1" si="0"/>
        <v>#NAME?</v>
      </c>
      <c r="U40" s="1378" t="e">
        <f t="shared" ca="1" si="1"/>
        <v>#NAME?</v>
      </c>
      <c r="V40" s="48"/>
      <c r="W40" s="1217" t="s">
        <v>108</v>
      </c>
      <c r="X40" s="48"/>
      <c r="Y40" s="1217" t="s">
        <v>5671</v>
      </c>
      <c r="Z40" s="48"/>
      <c r="AA40" s="48"/>
      <c r="AB40" s="48"/>
      <c r="AC40" s="48"/>
      <c r="AD40" s="48"/>
      <c r="AE40" s="48"/>
      <c r="AF40" s="48"/>
      <c r="AG40" s="48"/>
      <c r="AH40" s="48"/>
    </row>
    <row r="41" spans="1:34" ht="18">
      <c r="A41" s="1450">
        <v>44848</v>
      </c>
      <c r="B41" s="1217" t="s">
        <v>570</v>
      </c>
      <c r="C41" s="1571" t="s">
        <v>3446</v>
      </c>
      <c r="D41" s="1217" t="s">
        <v>3452</v>
      </c>
      <c r="E41" s="1217" t="s">
        <v>55</v>
      </c>
      <c r="F41" s="1217" t="s">
        <v>3547</v>
      </c>
      <c r="G41" s="1219">
        <v>12000</v>
      </c>
      <c r="H41" s="1449" t="s">
        <v>3063</v>
      </c>
      <c r="I41" s="1217" t="s">
        <v>3453</v>
      </c>
      <c r="J41" s="1238"/>
      <c r="K41" s="10" t="e">
        <f t="shared" ca="1" si="6"/>
        <v>#NAME?</v>
      </c>
      <c r="L41" s="10" t="e">
        <f t="shared" ca="1" si="7"/>
        <v>#NAME?</v>
      </c>
      <c r="M41" s="1239"/>
      <c r="N41" s="1240">
        <v>3000</v>
      </c>
      <c r="O41" s="1237"/>
      <c r="P41" s="1240"/>
      <c r="Q41" s="1240"/>
      <c r="R41" s="1240"/>
      <c r="S41" s="1240"/>
      <c r="T41" s="1240" t="e">
        <f t="shared" ca="1" si="0"/>
        <v>#NAME?</v>
      </c>
      <c r="U41" s="1378" t="e">
        <f t="shared" ca="1" si="1"/>
        <v>#NAME?</v>
      </c>
      <c r="V41" s="48"/>
      <c r="W41" s="1217" t="s">
        <v>3454</v>
      </c>
      <c r="X41" s="48"/>
      <c r="Y41" s="1217" t="s">
        <v>5672</v>
      </c>
      <c r="Z41" s="48"/>
      <c r="AA41" s="48"/>
      <c r="AB41" s="48"/>
      <c r="AC41" s="48"/>
      <c r="AD41" s="48"/>
      <c r="AE41" s="48"/>
      <c r="AF41" s="48"/>
      <c r="AG41" s="48"/>
      <c r="AH41" s="48"/>
    </row>
    <row r="42" spans="1:34" ht="18">
      <c r="A42" s="1450">
        <v>44855</v>
      </c>
      <c r="B42" s="1217" t="s">
        <v>1906</v>
      </c>
      <c r="C42" s="1571"/>
      <c r="D42" s="1217" t="s">
        <v>3514</v>
      </c>
      <c r="E42" s="1217" t="s">
        <v>60</v>
      </c>
      <c r="F42" s="1217" t="s">
        <v>3636</v>
      </c>
      <c r="G42" s="1219">
        <v>369000</v>
      </c>
      <c r="H42" s="1449" t="s">
        <v>3050</v>
      </c>
      <c r="I42" s="1217" t="s">
        <v>3453</v>
      </c>
      <c r="J42" s="1238"/>
      <c r="K42" s="10">
        <v>24000</v>
      </c>
      <c r="L42" s="48"/>
      <c r="M42" s="1240"/>
      <c r="N42" s="1240">
        <v>136200</v>
      </c>
      <c r="O42" s="1237"/>
      <c r="P42" s="1240"/>
      <c r="Q42" s="1240"/>
      <c r="R42" s="1240"/>
      <c r="S42" s="1240"/>
      <c r="T42" s="1240">
        <f t="shared" si="0"/>
        <v>208800</v>
      </c>
      <c r="U42" s="1378">
        <f t="shared" si="1"/>
        <v>0.56585365853658531</v>
      </c>
      <c r="V42" s="48"/>
      <c r="W42" s="1217" t="s">
        <v>107</v>
      </c>
      <c r="X42" s="48"/>
      <c r="Y42" s="1217" t="s">
        <v>5673</v>
      </c>
      <c r="Z42" s="48"/>
      <c r="AA42" s="48"/>
      <c r="AB42" s="48"/>
      <c r="AC42" s="48"/>
      <c r="AD42" s="48"/>
      <c r="AE42" s="48"/>
      <c r="AF42" s="48"/>
      <c r="AG42" s="48"/>
      <c r="AH42" s="48"/>
    </row>
    <row r="43" spans="1:34" ht="18">
      <c r="A43" s="1450">
        <v>44845</v>
      </c>
      <c r="B43" s="1217" t="s">
        <v>570</v>
      </c>
      <c r="C43" s="1571" t="s">
        <v>3446</v>
      </c>
      <c r="D43" s="1217" t="s">
        <v>3474</v>
      </c>
      <c r="E43" s="1217" t="s">
        <v>45</v>
      </c>
      <c r="F43" s="1217" t="s">
        <v>3505</v>
      </c>
      <c r="G43" s="1219">
        <v>13000</v>
      </c>
      <c r="H43" s="1449" t="s">
        <v>3063</v>
      </c>
      <c r="I43" s="1217" t="s">
        <v>3453</v>
      </c>
      <c r="J43" s="1238"/>
      <c r="K43" s="48" t="e">
        <f ca="1">_xludf.IFS(C43="成田机场",3000,C43="羽田机场",1200,D43="NearMe",1000,D43="VIP-limo",G43*0.12)</f>
        <v>#NAME?</v>
      </c>
      <c r="L43" s="48" t="e">
        <f ca="1">_xludf.IFS(C43="成田机场",4000,C43="羽田机场",1000,D43="VIP-limo",0)</f>
        <v>#NAME?</v>
      </c>
      <c r="M43" s="1240"/>
      <c r="N43" s="1240">
        <v>3000</v>
      </c>
      <c r="O43" s="1237"/>
      <c r="P43" s="1240">
        <v>450</v>
      </c>
      <c r="Q43" s="1240"/>
      <c r="R43" s="1240"/>
      <c r="S43" s="1240"/>
      <c r="T43" s="1240" t="e">
        <f t="shared" ca="1" si="0"/>
        <v>#NAME?</v>
      </c>
      <c r="U43" s="1378" t="e">
        <f t="shared" ca="1" si="1"/>
        <v>#NAME?</v>
      </c>
      <c r="V43" s="48"/>
      <c r="W43" s="1217" t="s">
        <v>27</v>
      </c>
      <c r="X43" s="48"/>
      <c r="Y43" s="1217" t="s">
        <v>5674</v>
      </c>
      <c r="Z43" s="48"/>
      <c r="AA43" s="48"/>
      <c r="AB43" s="48"/>
      <c r="AC43" s="48"/>
      <c r="AD43" s="48"/>
      <c r="AE43" s="48"/>
      <c r="AF43" s="48"/>
      <c r="AG43" s="48"/>
      <c r="AH43" s="48"/>
    </row>
    <row r="44" spans="1:34" ht="18">
      <c r="A44" s="1450">
        <v>44855</v>
      </c>
      <c r="B44" s="1217" t="s">
        <v>1906</v>
      </c>
      <c r="C44" s="1571"/>
      <c r="D44" s="1217" t="s">
        <v>3514</v>
      </c>
      <c r="E44" s="1217" t="s">
        <v>94</v>
      </c>
      <c r="F44" s="1217" t="s">
        <v>3463</v>
      </c>
      <c r="G44" s="1219">
        <v>354000</v>
      </c>
      <c r="H44" s="1449" t="s">
        <v>3050</v>
      </c>
      <c r="I44" s="1217" t="s">
        <v>3453</v>
      </c>
      <c r="J44" s="1238"/>
      <c r="K44" s="10">
        <v>24000</v>
      </c>
      <c r="L44" s="48"/>
      <c r="M44" s="1240"/>
      <c r="N44" s="1240">
        <v>130800</v>
      </c>
      <c r="O44" s="1237"/>
      <c r="P44" s="1240"/>
      <c r="Q44" s="1240"/>
      <c r="R44" s="1240"/>
      <c r="S44" s="1240"/>
      <c r="T44" s="1240">
        <f t="shared" si="0"/>
        <v>199200</v>
      </c>
      <c r="U44" s="1378">
        <f t="shared" si="1"/>
        <v>0.56271186440677967</v>
      </c>
      <c r="V44" s="48"/>
      <c r="W44" s="1217" t="s">
        <v>107</v>
      </c>
      <c r="X44" s="48"/>
      <c r="Y44" s="1217" t="s">
        <v>5675</v>
      </c>
      <c r="Z44" s="48"/>
      <c r="AA44" s="48"/>
      <c r="AB44" s="48"/>
      <c r="AC44" s="48"/>
      <c r="AD44" s="48"/>
      <c r="AE44" s="48"/>
      <c r="AF44" s="48"/>
      <c r="AG44" s="48"/>
      <c r="AH44" s="48"/>
    </row>
    <row r="45" spans="1:34" ht="18">
      <c r="A45" s="1450">
        <v>44862</v>
      </c>
      <c r="B45" s="1217" t="s">
        <v>570</v>
      </c>
      <c r="C45" s="1571" t="s">
        <v>3456</v>
      </c>
      <c r="D45" s="1217" t="s">
        <v>594</v>
      </c>
      <c r="E45" s="1217" t="s">
        <v>86</v>
      </c>
      <c r="F45" s="1217" t="s">
        <v>3733</v>
      </c>
      <c r="G45" s="1219">
        <v>25000</v>
      </c>
      <c r="H45" s="1449" t="s">
        <v>3063</v>
      </c>
      <c r="I45" s="1217" t="s">
        <v>3453</v>
      </c>
      <c r="J45" s="1238"/>
      <c r="K45" s="10" t="e">
        <f t="shared" ref="K45:K49" ca="1" si="8">_xludf.IFS(C45="成田机场",3000,C45="羽田机场",1200,D45="NearMe",1000,D45="VIP-limo",G45*0.12)</f>
        <v>#NAME?</v>
      </c>
      <c r="L45" s="48" t="e">
        <f ca="1">_xludf.IFS(C45="成田机场",4000,C45="羽田机场",1000)</f>
        <v>#NAME?</v>
      </c>
      <c r="M45" s="1240"/>
      <c r="N45" s="1239">
        <v>4000</v>
      </c>
      <c r="O45" s="1237"/>
      <c r="P45" s="1239"/>
      <c r="Q45" s="1239"/>
      <c r="R45" s="1239"/>
      <c r="S45" s="1240"/>
      <c r="T45" s="1240" t="e">
        <f t="shared" ca="1" si="0"/>
        <v>#NAME?</v>
      </c>
      <c r="U45" s="1378" t="e">
        <f t="shared" ca="1" si="1"/>
        <v>#NAME?</v>
      </c>
      <c r="W45" s="1217" t="s">
        <v>86</v>
      </c>
      <c r="Y45" s="1217" t="s">
        <v>5676</v>
      </c>
      <c r="Z45" s="1562"/>
    </row>
    <row r="46" spans="1:34" ht="18">
      <c r="A46" s="1450">
        <v>44836</v>
      </c>
      <c r="B46" s="1217" t="s">
        <v>570</v>
      </c>
      <c r="C46" s="1571" t="s">
        <v>3446</v>
      </c>
      <c r="D46" s="1217" t="s">
        <v>3474</v>
      </c>
      <c r="E46" s="1217" t="s">
        <v>40</v>
      </c>
      <c r="F46" s="1217" t="s">
        <v>3449</v>
      </c>
      <c r="G46" s="1219">
        <v>15000</v>
      </c>
      <c r="H46" s="1449" t="s">
        <v>3063</v>
      </c>
      <c r="I46" s="1217" t="s">
        <v>3453</v>
      </c>
      <c r="J46" s="1238"/>
      <c r="K46" s="10" t="e">
        <f t="shared" ca="1" si="8"/>
        <v>#NAME?</v>
      </c>
      <c r="L46" s="10" t="e">
        <f t="shared" ref="L46:L49" ca="1" si="9">_xludf.IFS(C46="成田机场",4000,C46="羽田机场",1000,D46="VIP-limo",0)</f>
        <v>#NAME?</v>
      </c>
      <c r="M46" s="1239" t="e">
        <f t="shared" ref="M46:M48" ca="1" si="10">(8500-K46-L46)*0.7</f>
        <v>#NAME?</v>
      </c>
      <c r="N46" s="1239"/>
      <c r="O46" s="1237"/>
      <c r="P46" s="1240"/>
      <c r="Q46" s="1240"/>
      <c r="R46" s="1240"/>
      <c r="S46" s="1240"/>
      <c r="T46" s="1240" t="e">
        <f t="shared" ca="1" si="0"/>
        <v>#NAME?</v>
      </c>
      <c r="U46" s="1378" t="e">
        <f t="shared" ca="1" si="1"/>
        <v>#NAME?</v>
      </c>
      <c r="V46" s="48"/>
      <c r="W46" s="1217" t="s">
        <v>27</v>
      </c>
      <c r="X46" s="48"/>
      <c r="Y46" s="1217" t="s">
        <v>5677</v>
      </c>
      <c r="Z46" s="48"/>
      <c r="AA46" s="48"/>
      <c r="AB46" s="48"/>
      <c r="AC46" s="48"/>
      <c r="AD46" s="48"/>
      <c r="AE46" s="48"/>
      <c r="AF46" s="48"/>
      <c r="AG46" s="48"/>
      <c r="AH46" s="48"/>
    </row>
    <row r="47" spans="1:34" ht="18">
      <c r="A47" s="1450">
        <v>44838</v>
      </c>
      <c r="B47" s="1217" t="s">
        <v>1170</v>
      </c>
      <c r="C47" s="1571" t="s">
        <v>3446</v>
      </c>
      <c r="D47" s="1217" t="s">
        <v>3474</v>
      </c>
      <c r="E47" s="1217" t="s">
        <v>40</v>
      </c>
      <c r="F47" s="1217" t="s">
        <v>3449</v>
      </c>
      <c r="G47" s="1219">
        <v>15000</v>
      </c>
      <c r="H47" s="1449" t="s">
        <v>3063</v>
      </c>
      <c r="I47" s="1217" t="s">
        <v>3453</v>
      </c>
      <c r="J47" s="1238"/>
      <c r="K47" s="10" t="e">
        <f t="shared" ca="1" si="8"/>
        <v>#NAME?</v>
      </c>
      <c r="L47" s="10" t="e">
        <f t="shared" ca="1" si="9"/>
        <v>#NAME?</v>
      </c>
      <c r="M47" s="1239" t="e">
        <f t="shared" ca="1" si="10"/>
        <v>#NAME?</v>
      </c>
      <c r="N47" s="1239"/>
      <c r="O47" s="1237"/>
      <c r="P47" s="1240"/>
      <c r="Q47" s="1240"/>
      <c r="R47" s="1240"/>
      <c r="S47" s="1240"/>
      <c r="T47" s="1240" t="e">
        <f t="shared" ca="1" si="0"/>
        <v>#NAME?</v>
      </c>
      <c r="U47" s="1378" t="e">
        <f t="shared" ca="1" si="1"/>
        <v>#NAME?</v>
      </c>
      <c r="V47" s="48"/>
      <c r="W47" s="1217" t="s">
        <v>27</v>
      </c>
      <c r="X47" s="48"/>
      <c r="Y47" s="1217" t="s">
        <v>5678</v>
      </c>
      <c r="Z47" s="48"/>
      <c r="AA47" s="48"/>
      <c r="AB47" s="48"/>
      <c r="AC47" s="48"/>
      <c r="AD47" s="48"/>
      <c r="AE47" s="48"/>
      <c r="AF47" s="48"/>
      <c r="AG47" s="48"/>
      <c r="AH47" s="48"/>
    </row>
    <row r="48" spans="1:34" ht="18">
      <c r="A48" s="1450">
        <v>44854</v>
      </c>
      <c r="B48" s="1217" t="s">
        <v>570</v>
      </c>
      <c r="C48" s="1571" t="s">
        <v>3446</v>
      </c>
      <c r="D48" s="1217" t="s">
        <v>5630</v>
      </c>
      <c r="E48" s="1217" t="s">
        <v>34</v>
      </c>
      <c r="F48" s="1217" t="s">
        <v>3626</v>
      </c>
      <c r="G48" s="1219">
        <v>15000</v>
      </c>
      <c r="H48" s="1449" t="s">
        <v>3063</v>
      </c>
      <c r="I48" s="1217" t="s">
        <v>3453</v>
      </c>
      <c r="J48" s="1238"/>
      <c r="K48" s="10" t="e">
        <f t="shared" ca="1" si="8"/>
        <v>#NAME?</v>
      </c>
      <c r="L48" s="48" t="e">
        <f t="shared" ca="1" si="9"/>
        <v>#NAME?</v>
      </c>
      <c r="M48" s="1240" t="e">
        <f t="shared" ca="1" si="10"/>
        <v>#NAME?</v>
      </c>
      <c r="N48" s="1240"/>
      <c r="O48" s="1237"/>
      <c r="P48" s="1240"/>
      <c r="Q48" s="1240"/>
      <c r="R48" s="1240"/>
      <c r="S48" s="1240"/>
      <c r="T48" s="1240" t="e">
        <f t="shared" ca="1" si="0"/>
        <v>#NAME?</v>
      </c>
      <c r="U48" s="1378" t="e">
        <f t="shared" ca="1" si="1"/>
        <v>#NAME?</v>
      </c>
      <c r="V48" s="48"/>
      <c r="W48" s="1217" t="s">
        <v>107</v>
      </c>
      <c r="X48" s="48"/>
      <c r="Y48" s="1217" t="s">
        <v>5679</v>
      </c>
      <c r="Z48" s="48"/>
      <c r="AA48" s="48"/>
      <c r="AB48" s="48"/>
      <c r="AC48" s="48"/>
      <c r="AD48" s="48"/>
      <c r="AE48" s="48"/>
      <c r="AF48" s="48"/>
      <c r="AG48" s="48"/>
      <c r="AH48" s="48"/>
    </row>
    <row r="49" spans="1:34" ht="18">
      <c r="A49" s="1450">
        <v>44849</v>
      </c>
      <c r="B49" s="1217" t="s">
        <v>1170</v>
      </c>
      <c r="C49" s="1571" t="s">
        <v>3456</v>
      </c>
      <c r="D49" s="1217" t="s">
        <v>3474</v>
      </c>
      <c r="E49" s="1217" t="s">
        <v>3448</v>
      </c>
      <c r="F49" s="1217" t="s">
        <v>3463</v>
      </c>
      <c r="G49" s="1219">
        <v>27000</v>
      </c>
      <c r="H49" s="1449" t="s">
        <v>3063</v>
      </c>
      <c r="I49" s="1217" t="s">
        <v>3453</v>
      </c>
      <c r="J49" s="1238"/>
      <c r="K49" s="48" t="e">
        <f t="shared" ca="1" si="8"/>
        <v>#NAME?</v>
      </c>
      <c r="L49" s="48" t="e">
        <f t="shared" ca="1" si="9"/>
        <v>#NAME?</v>
      </c>
      <c r="M49" s="1240"/>
      <c r="N49" s="1240">
        <v>5000</v>
      </c>
      <c r="O49" s="1237"/>
      <c r="P49" s="1240"/>
      <c r="Q49" s="1240"/>
      <c r="R49" s="1240"/>
      <c r="S49" s="1240"/>
      <c r="T49" s="1240" t="e">
        <f t="shared" ca="1" si="0"/>
        <v>#NAME?</v>
      </c>
      <c r="U49" s="1378" t="e">
        <f t="shared" ca="1" si="1"/>
        <v>#NAME?</v>
      </c>
      <c r="V49" s="48"/>
      <c r="W49" s="1217" t="s">
        <v>27</v>
      </c>
      <c r="X49" s="48"/>
      <c r="Y49" s="1217" t="s">
        <v>5680</v>
      </c>
      <c r="Z49" s="48"/>
      <c r="AA49" s="48"/>
      <c r="AB49" s="48"/>
      <c r="AC49" s="48"/>
      <c r="AD49" s="48"/>
      <c r="AE49" s="48"/>
      <c r="AF49" s="48"/>
      <c r="AG49" s="48"/>
      <c r="AH49" s="48"/>
    </row>
    <row r="50" spans="1:34" ht="18">
      <c r="A50" s="1450">
        <v>44862</v>
      </c>
      <c r="B50" s="1217" t="s">
        <v>1906</v>
      </c>
      <c r="C50" s="1571" t="s">
        <v>3456</v>
      </c>
      <c r="D50" s="1217" t="s">
        <v>3551</v>
      </c>
      <c r="E50" s="1217" t="s">
        <v>49</v>
      </c>
      <c r="F50" s="1217" t="s">
        <v>3457</v>
      </c>
      <c r="G50" s="1219">
        <v>68000</v>
      </c>
      <c r="H50" s="1449" t="s">
        <v>3063</v>
      </c>
      <c r="I50" s="1217" t="s">
        <v>3453</v>
      </c>
      <c r="J50" s="1238"/>
      <c r="K50" s="10">
        <v>4000</v>
      </c>
      <c r="L50" s="48">
        <v>6000</v>
      </c>
      <c r="M50" s="1240"/>
      <c r="N50" s="1239">
        <v>20400</v>
      </c>
      <c r="O50" s="1237"/>
      <c r="P50" s="1239"/>
      <c r="Q50" s="1239"/>
      <c r="R50" s="1239"/>
      <c r="S50" s="1240"/>
      <c r="T50" s="1240">
        <f t="shared" si="0"/>
        <v>37600</v>
      </c>
      <c r="U50" s="1378">
        <f t="shared" si="1"/>
        <v>0.55294117647058827</v>
      </c>
      <c r="W50" s="1217" t="s">
        <v>107</v>
      </c>
      <c r="Y50" s="1217" t="s">
        <v>5681</v>
      </c>
      <c r="Z50" s="1562"/>
    </row>
    <row r="51" spans="1:34" ht="18">
      <c r="A51" s="1450">
        <v>44849</v>
      </c>
      <c r="B51" s="1217" t="s">
        <v>1906</v>
      </c>
      <c r="C51" s="1571"/>
      <c r="D51" s="1217" t="s">
        <v>1371</v>
      </c>
      <c r="E51" s="1217" t="s">
        <v>60</v>
      </c>
      <c r="F51" s="1217" t="s">
        <v>3517</v>
      </c>
      <c r="G51" s="1219">
        <v>140000</v>
      </c>
      <c r="H51" s="1449" t="s">
        <v>3050</v>
      </c>
      <c r="I51" s="1217" t="s">
        <v>3453</v>
      </c>
      <c r="J51" s="1238"/>
      <c r="K51" s="10">
        <v>9000</v>
      </c>
      <c r="M51" s="1239"/>
      <c r="N51" s="1240">
        <v>53600</v>
      </c>
      <c r="O51" s="1237"/>
      <c r="P51" s="1240"/>
      <c r="Q51" s="1240"/>
      <c r="R51" s="1240"/>
      <c r="S51" s="1240"/>
      <c r="T51" s="1240">
        <f t="shared" si="0"/>
        <v>77400</v>
      </c>
      <c r="U51" s="1378">
        <f t="shared" si="1"/>
        <v>0.55285714285714282</v>
      </c>
      <c r="V51" s="48"/>
      <c r="W51" s="1217" t="s">
        <v>1540</v>
      </c>
      <c r="X51" s="48"/>
      <c r="Y51" s="1217" t="s">
        <v>5682</v>
      </c>
      <c r="Z51" s="48"/>
      <c r="AA51" s="48"/>
      <c r="AB51" s="48"/>
      <c r="AC51" s="48"/>
      <c r="AD51" s="48"/>
      <c r="AE51" s="48"/>
      <c r="AF51" s="48"/>
      <c r="AG51" s="48"/>
      <c r="AH51" s="48"/>
    </row>
    <row r="52" spans="1:34" ht="18">
      <c r="A52" s="1450">
        <v>44856</v>
      </c>
      <c r="B52" s="1217" t="s">
        <v>1170</v>
      </c>
      <c r="C52" s="1571" t="s">
        <v>3446</v>
      </c>
      <c r="D52" s="1217" t="s">
        <v>3807</v>
      </c>
      <c r="E52" s="1217" t="s">
        <v>105</v>
      </c>
      <c r="F52" s="1217" t="s">
        <v>3517</v>
      </c>
      <c r="G52" s="1219">
        <v>17000</v>
      </c>
      <c r="H52" s="1449" t="s">
        <v>3063</v>
      </c>
      <c r="I52" s="1217" t="s">
        <v>3453</v>
      </c>
      <c r="J52" s="666">
        <v>1445</v>
      </c>
      <c r="K52" s="10" t="e">
        <f ca="1">_xludf.IFS(C52="成田机场",3000,C52="羽田机场",1200,D52="NearMe",1000,D52="VIP-limo",G52*0.12)</f>
        <v>#NAME?</v>
      </c>
      <c r="L52" s="48" t="e">
        <f ca="1">_xludf.IFS(C52="成田机场",4000,C52="羽田机场",1000)</f>
        <v>#NAME?</v>
      </c>
      <c r="M52" s="1240"/>
      <c r="N52" s="1240">
        <v>4000</v>
      </c>
      <c r="O52" s="1237"/>
      <c r="P52" s="1240"/>
      <c r="Q52" s="1240"/>
      <c r="R52" s="1240"/>
      <c r="S52" s="1240"/>
      <c r="T52" s="1240" t="e">
        <f t="shared" ca="1" si="0"/>
        <v>#NAME?</v>
      </c>
      <c r="U52" s="1378" t="e">
        <f t="shared" ca="1" si="1"/>
        <v>#NAME?</v>
      </c>
      <c r="V52" s="48"/>
      <c r="W52" s="1217" t="s">
        <v>105</v>
      </c>
      <c r="X52" s="48"/>
      <c r="Y52" s="1217" t="s">
        <v>5683</v>
      </c>
      <c r="Z52" s="48"/>
      <c r="AA52" s="48"/>
      <c r="AB52" s="48"/>
      <c r="AC52" s="48"/>
      <c r="AD52" s="48"/>
      <c r="AE52" s="48"/>
      <c r="AF52" s="48"/>
      <c r="AG52" s="48"/>
      <c r="AH52" s="48"/>
    </row>
    <row r="53" spans="1:34" ht="18">
      <c r="A53" s="1450">
        <v>44836</v>
      </c>
      <c r="B53" s="1217" t="s">
        <v>1906</v>
      </c>
      <c r="C53" s="1571"/>
      <c r="D53" s="1217" t="s">
        <v>3579</v>
      </c>
      <c r="E53" s="1217" t="s">
        <v>52</v>
      </c>
      <c r="F53" s="1217" t="s">
        <v>3463</v>
      </c>
      <c r="G53" s="1219">
        <v>40000</v>
      </c>
      <c r="H53" s="1449" t="s">
        <v>3055</v>
      </c>
      <c r="I53" s="1217" t="s">
        <v>3453</v>
      </c>
      <c r="J53" s="1238"/>
      <c r="K53" s="10">
        <v>3000</v>
      </c>
      <c r="M53" s="1239"/>
      <c r="N53" s="1239">
        <v>15000</v>
      </c>
      <c r="O53" s="1237"/>
      <c r="P53" s="1240"/>
      <c r="Q53" s="1240"/>
      <c r="R53" s="1240"/>
      <c r="S53" s="1240"/>
      <c r="T53" s="1240">
        <f t="shared" si="0"/>
        <v>22000</v>
      </c>
      <c r="U53" s="1378">
        <f t="shared" si="1"/>
        <v>0.55000000000000004</v>
      </c>
      <c r="V53" s="48"/>
      <c r="W53" s="1217" t="s">
        <v>27</v>
      </c>
      <c r="X53" s="48"/>
      <c r="Y53" s="1217" t="s">
        <v>5684</v>
      </c>
      <c r="Z53" s="48"/>
      <c r="AA53" s="48"/>
      <c r="AB53" s="48"/>
      <c r="AC53" s="48"/>
      <c r="AD53" s="48"/>
      <c r="AE53" s="48"/>
      <c r="AF53" s="48"/>
      <c r="AG53" s="48"/>
      <c r="AH53" s="48"/>
    </row>
    <row r="54" spans="1:34" ht="18">
      <c r="A54" s="1450">
        <v>44836</v>
      </c>
      <c r="B54" s="1217" t="s">
        <v>1906</v>
      </c>
      <c r="C54" s="1571"/>
      <c r="D54" s="1217" t="s">
        <v>3579</v>
      </c>
      <c r="E54" s="1217" t="s">
        <v>86</v>
      </c>
      <c r="F54" s="1217" t="s">
        <v>3505</v>
      </c>
      <c r="G54" s="1219">
        <v>40000</v>
      </c>
      <c r="H54" s="1449" t="s">
        <v>3055</v>
      </c>
      <c r="I54" s="1217" t="s">
        <v>3453</v>
      </c>
      <c r="J54" s="1238"/>
      <c r="K54" s="10">
        <v>3000</v>
      </c>
      <c r="M54" s="1239"/>
      <c r="N54" s="1239">
        <v>15000</v>
      </c>
      <c r="O54" s="1237"/>
      <c r="P54" s="1240"/>
      <c r="Q54" s="1240"/>
      <c r="R54" s="1240"/>
      <c r="S54" s="1240"/>
      <c r="T54" s="1240">
        <f t="shared" si="0"/>
        <v>22000</v>
      </c>
      <c r="U54" s="1378">
        <f t="shared" si="1"/>
        <v>0.55000000000000004</v>
      </c>
      <c r="V54" s="48"/>
      <c r="W54" s="1217" t="s">
        <v>27</v>
      </c>
      <c r="X54" s="48"/>
      <c r="Y54" s="1217" t="s">
        <v>5685</v>
      </c>
      <c r="Z54" s="48"/>
      <c r="AA54" s="48"/>
      <c r="AB54" s="48"/>
      <c r="AC54" s="48"/>
      <c r="AD54" s="48"/>
      <c r="AE54" s="48"/>
      <c r="AF54" s="48"/>
      <c r="AG54" s="48"/>
      <c r="AH54" s="48"/>
    </row>
    <row r="55" spans="1:34" ht="18">
      <c r="A55" s="1450">
        <v>44858</v>
      </c>
      <c r="B55" s="1217" t="s">
        <v>1906</v>
      </c>
      <c r="C55" s="1571"/>
      <c r="D55" s="1217" t="s">
        <v>5686</v>
      </c>
      <c r="E55" s="1217" t="s">
        <v>34</v>
      </c>
      <c r="F55" s="1217" t="s">
        <v>3733</v>
      </c>
      <c r="G55" s="1219">
        <v>40000</v>
      </c>
      <c r="H55" s="1449" t="s">
        <v>3050</v>
      </c>
      <c r="I55" s="1217" t="s">
        <v>3453</v>
      </c>
      <c r="J55" s="1238"/>
      <c r="K55" s="10">
        <v>3000</v>
      </c>
      <c r="L55" s="48"/>
      <c r="M55" s="1240"/>
      <c r="N55" s="1239">
        <v>15000</v>
      </c>
      <c r="O55" s="1237"/>
      <c r="P55" s="1239"/>
      <c r="Q55" s="1239"/>
      <c r="R55" s="1239"/>
      <c r="S55" s="1240"/>
      <c r="T55" s="1240">
        <f t="shared" si="0"/>
        <v>22000</v>
      </c>
      <c r="U55" s="1378">
        <f t="shared" si="1"/>
        <v>0.55000000000000004</v>
      </c>
      <c r="W55" s="1217" t="s">
        <v>1540</v>
      </c>
      <c r="Y55" s="1217" t="s">
        <v>5687</v>
      </c>
      <c r="Z55" s="1562"/>
    </row>
    <row r="56" spans="1:34" ht="18">
      <c r="A56" s="1450">
        <v>44844</v>
      </c>
      <c r="B56" s="1217" t="s">
        <v>1215</v>
      </c>
      <c r="C56" s="1571"/>
      <c r="D56" s="1217" t="s">
        <v>3579</v>
      </c>
      <c r="E56" s="1217" t="s">
        <v>86</v>
      </c>
      <c r="F56" s="1217" t="s">
        <v>3547</v>
      </c>
      <c r="G56" s="1219">
        <v>36410</v>
      </c>
      <c r="H56" s="1449" t="s">
        <v>3063</v>
      </c>
      <c r="I56" s="1217" t="s">
        <v>3453</v>
      </c>
      <c r="J56" s="1238"/>
      <c r="K56" s="10">
        <v>3000</v>
      </c>
      <c r="L56" s="10">
        <v>3410</v>
      </c>
      <c r="M56" s="1239"/>
      <c r="N56" s="1239">
        <v>10000</v>
      </c>
      <c r="O56" s="1237"/>
      <c r="P56" s="1240"/>
      <c r="Q56" s="1240"/>
      <c r="R56" s="1240"/>
      <c r="S56" s="1240"/>
      <c r="T56" s="1240">
        <f t="shared" si="0"/>
        <v>20000</v>
      </c>
      <c r="U56" s="1378">
        <f t="shared" si="1"/>
        <v>0.54929964295523204</v>
      </c>
      <c r="V56" s="48"/>
      <c r="W56" s="1217" t="s">
        <v>27</v>
      </c>
      <c r="X56" s="48"/>
      <c r="Y56" s="1217" t="s">
        <v>5688</v>
      </c>
      <c r="Z56" s="48"/>
      <c r="AA56" s="48"/>
      <c r="AB56" s="48"/>
      <c r="AC56" s="48"/>
      <c r="AD56" s="48"/>
      <c r="AE56" s="48"/>
      <c r="AF56" s="48"/>
      <c r="AG56" s="48"/>
      <c r="AH56" s="48"/>
    </row>
    <row r="57" spans="1:34" ht="18">
      <c r="A57" s="1450">
        <v>44845</v>
      </c>
      <c r="B57" s="1217" t="s">
        <v>570</v>
      </c>
      <c r="C57" s="1571" t="s">
        <v>3446</v>
      </c>
      <c r="D57" s="1217" t="s">
        <v>3503</v>
      </c>
      <c r="E57" s="1217" t="s">
        <v>27</v>
      </c>
      <c r="F57" s="1217" t="s">
        <v>3457</v>
      </c>
      <c r="G57" s="1219">
        <v>13350</v>
      </c>
      <c r="H57" s="1449" t="s">
        <v>3063</v>
      </c>
      <c r="I57" s="1217" t="s">
        <v>3453</v>
      </c>
      <c r="J57" s="1238"/>
      <c r="K57" s="48" t="e">
        <f ca="1">_xludf.IFS(C57="成田机场",3000,C57="羽田机场",1200,D57="NearMe",1000,D57="VIP-limo",G57*0.12)</f>
        <v>#NAME?</v>
      </c>
      <c r="L57" s="48" t="e">
        <f ca="1">_xludf.IFS(C57="成田机场",4000,C57="羽田机场",1000,D57="VIP-limo",0)</f>
        <v>#NAME?</v>
      </c>
      <c r="M57" s="1240"/>
      <c r="N57" s="1240">
        <v>4000</v>
      </c>
      <c r="O57" s="1237"/>
      <c r="P57" s="1240"/>
      <c r="Q57" s="1240"/>
      <c r="R57" s="1240"/>
      <c r="S57" s="1240"/>
      <c r="T57" s="1240" t="e">
        <f t="shared" ca="1" si="0"/>
        <v>#NAME?</v>
      </c>
      <c r="U57" s="1378" t="e">
        <f t="shared" ca="1" si="1"/>
        <v>#NAME?</v>
      </c>
      <c r="V57" s="48"/>
      <c r="W57" s="1217" t="s">
        <v>1540</v>
      </c>
      <c r="X57" s="48"/>
      <c r="Y57" s="1217" t="s">
        <v>5689</v>
      </c>
      <c r="Z57" s="48"/>
      <c r="AA57" s="48"/>
      <c r="AB57" s="48"/>
      <c r="AC57" s="48"/>
      <c r="AD57" s="48"/>
      <c r="AE57" s="48"/>
      <c r="AF57" s="48"/>
      <c r="AG57" s="48"/>
      <c r="AH57" s="48"/>
    </row>
    <row r="58" spans="1:34" ht="18">
      <c r="A58" s="1450">
        <v>44865</v>
      </c>
      <c r="B58" s="1217" t="s">
        <v>3473</v>
      </c>
      <c r="C58" s="1571"/>
      <c r="D58" s="1217" t="s">
        <v>3607</v>
      </c>
      <c r="E58" s="1217" t="s">
        <v>27</v>
      </c>
      <c r="F58" s="1217" t="s">
        <v>3505</v>
      </c>
      <c r="G58" s="1219">
        <v>47000</v>
      </c>
      <c r="H58" s="1449" t="s">
        <v>3063</v>
      </c>
      <c r="I58" s="1217" t="s">
        <v>3453</v>
      </c>
      <c r="J58" s="1238"/>
      <c r="K58" s="10">
        <v>3000</v>
      </c>
      <c r="L58" s="48">
        <v>4000</v>
      </c>
      <c r="M58" s="1240"/>
      <c r="N58" s="1239">
        <v>15000</v>
      </c>
      <c r="O58" s="1237"/>
      <c r="P58" s="1239"/>
      <c r="Q58" s="1239"/>
      <c r="R58" s="1239"/>
      <c r="S58" s="1240"/>
      <c r="T58" s="1240">
        <f t="shared" si="0"/>
        <v>25000</v>
      </c>
      <c r="U58" s="1378">
        <f t="shared" si="1"/>
        <v>0.53191489361702127</v>
      </c>
      <c r="W58" s="1217" t="s">
        <v>27</v>
      </c>
      <c r="Y58" s="1217" t="s">
        <v>5690</v>
      </c>
      <c r="Z58" s="1562"/>
    </row>
    <row r="59" spans="1:34" ht="18">
      <c r="A59" s="1450">
        <v>44836</v>
      </c>
      <c r="B59" s="1217" t="s">
        <v>3473</v>
      </c>
      <c r="C59" s="1571"/>
      <c r="D59" s="1217" t="s">
        <v>3474</v>
      </c>
      <c r="E59" s="1217" t="s">
        <v>86</v>
      </c>
      <c r="F59" s="1217" t="s">
        <v>3505</v>
      </c>
      <c r="G59" s="1219">
        <v>19000</v>
      </c>
      <c r="H59" s="1449" t="s">
        <v>3063</v>
      </c>
      <c r="I59" s="1217" t="s">
        <v>3453</v>
      </c>
      <c r="J59" s="1238"/>
      <c r="K59" s="10">
        <v>2000</v>
      </c>
      <c r="L59" s="10">
        <v>1950</v>
      </c>
      <c r="M59" s="1239"/>
      <c r="N59" s="1239">
        <v>5000</v>
      </c>
      <c r="O59" s="1237"/>
      <c r="P59" s="1240"/>
      <c r="Q59" s="1240"/>
      <c r="R59" s="1240"/>
      <c r="S59" s="1240"/>
      <c r="T59" s="1240">
        <f t="shared" si="0"/>
        <v>10050</v>
      </c>
      <c r="U59" s="1378">
        <f t="shared" si="1"/>
        <v>0.52894736842105261</v>
      </c>
      <c r="V59" s="48"/>
      <c r="W59" s="1217" t="s">
        <v>27</v>
      </c>
      <c r="X59" s="48"/>
      <c r="Y59" s="1217" t="s">
        <v>5691</v>
      </c>
      <c r="Z59" s="48"/>
      <c r="AA59" s="48"/>
      <c r="AB59" s="48"/>
      <c r="AC59" s="48"/>
      <c r="AD59" s="48"/>
      <c r="AE59" s="48"/>
      <c r="AF59" s="48"/>
      <c r="AG59" s="48"/>
      <c r="AH59" s="48"/>
    </row>
    <row r="60" spans="1:34" ht="18">
      <c r="A60" s="1454">
        <v>44852</v>
      </c>
      <c r="B60" s="1246" t="s">
        <v>570</v>
      </c>
      <c r="C60" s="1574" t="s">
        <v>3446</v>
      </c>
      <c r="D60" s="1246" t="s">
        <v>462</v>
      </c>
      <c r="E60" s="1246" t="s">
        <v>3523</v>
      </c>
      <c r="F60" s="1246" t="s">
        <v>3524</v>
      </c>
      <c r="G60" s="1248">
        <v>14000</v>
      </c>
      <c r="H60" s="1455" t="s">
        <v>3063</v>
      </c>
      <c r="I60" s="1246" t="s">
        <v>3453</v>
      </c>
      <c r="J60" s="1263"/>
      <c r="K60" s="1573" t="e">
        <f t="shared" ref="K60:K64" ca="1" si="11">_xludf.IFS(C60="成田机场",3000,C60="羽田机场",1200,D60="NearMe",1000,D60="VIP-limo",G60*0.12)</f>
        <v>#NAME?</v>
      </c>
      <c r="L60" s="1573" t="e">
        <f t="shared" ref="L60:L62" ca="1" si="12">_xludf.IFS(C60="成田机场",4000,C60="羽田机场",1000,D60="VIP-limo",0)</f>
        <v>#NAME?</v>
      </c>
      <c r="M60" s="1257" t="e">
        <f ca="1">(8500-K60-L60)*0.7</f>
        <v>#NAME?</v>
      </c>
      <c r="N60" s="1257"/>
      <c r="O60" s="1255"/>
      <c r="P60" s="1257"/>
      <c r="Q60" s="1257"/>
      <c r="R60" s="1257"/>
      <c r="S60" s="1257"/>
      <c r="T60" s="1257" t="e">
        <f t="shared" ca="1" si="0"/>
        <v>#NAME?</v>
      </c>
      <c r="U60" s="1387" t="e">
        <f t="shared" ca="1" si="1"/>
        <v>#NAME?</v>
      </c>
      <c r="V60" s="1573"/>
      <c r="W60" s="1246" t="s">
        <v>108</v>
      </c>
      <c r="X60" s="1573"/>
      <c r="Y60" s="1246" t="s">
        <v>5692</v>
      </c>
      <c r="Z60" s="1573"/>
      <c r="AA60" s="1573"/>
      <c r="AB60" s="1573"/>
      <c r="AC60" s="1573"/>
      <c r="AD60" s="1573"/>
      <c r="AE60" s="1573"/>
      <c r="AF60" s="1573"/>
      <c r="AG60" s="1573"/>
      <c r="AH60" s="1573"/>
    </row>
    <row r="61" spans="1:34" ht="18">
      <c r="A61" s="1450">
        <v>44846</v>
      </c>
      <c r="B61" s="1217" t="s">
        <v>1170</v>
      </c>
      <c r="C61" s="1571" t="s">
        <v>3446</v>
      </c>
      <c r="D61" s="1217" t="s">
        <v>3474</v>
      </c>
      <c r="E61" s="1217" t="s">
        <v>55</v>
      </c>
      <c r="F61" s="1217" t="s">
        <v>3512</v>
      </c>
      <c r="G61" s="1219">
        <v>11000</v>
      </c>
      <c r="H61" s="1449" t="s">
        <v>3063</v>
      </c>
      <c r="I61" s="1217" t="s">
        <v>3453</v>
      </c>
      <c r="J61" s="1238"/>
      <c r="K61" s="48" t="e">
        <f t="shared" ca="1" si="11"/>
        <v>#NAME?</v>
      </c>
      <c r="L61" s="48" t="e">
        <f t="shared" ca="1" si="12"/>
        <v>#NAME?</v>
      </c>
      <c r="M61" s="1240"/>
      <c r="N61" s="1240">
        <v>3000</v>
      </c>
      <c r="O61" s="1237"/>
      <c r="P61" s="1240"/>
      <c r="Q61" s="1240"/>
      <c r="R61" s="1240"/>
      <c r="S61" s="1240"/>
      <c r="T61" s="1240" t="e">
        <f t="shared" ca="1" si="0"/>
        <v>#NAME?</v>
      </c>
      <c r="U61" s="1378" t="e">
        <f t="shared" ca="1" si="1"/>
        <v>#NAME?</v>
      </c>
      <c r="V61" s="48"/>
      <c r="W61" s="1217" t="s">
        <v>27</v>
      </c>
      <c r="X61" s="48"/>
      <c r="Y61" s="1217" t="s">
        <v>5693</v>
      </c>
      <c r="Z61" s="48"/>
      <c r="AA61" s="48"/>
      <c r="AB61" s="48"/>
      <c r="AC61" s="48"/>
      <c r="AD61" s="48"/>
      <c r="AE61" s="48"/>
      <c r="AF61" s="48"/>
      <c r="AG61" s="48"/>
      <c r="AH61" s="48"/>
    </row>
    <row r="62" spans="1:34" ht="18">
      <c r="A62" s="1450">
        <v>44850</v>
      </c>
      <c r="B62" s="1217" t="s">
        <v>570</v>
      </c>
      <c r="C62" s="1571" t="s">
        <v>3446</v>
      </c>
      <c r="D62" s="1217" t="s">
        <v>3503</v>
      </c>
      <c r="E62" s="1217" t="s">
        <v>3910</v>
      </c>
      <c r="F62" s="1217" t="s">
        <v>3463</v>
      </c>
      <c r="G62" s="1219">
        <v>11000</v>
      </c>
      <c r="H62" s="1449" t="s">
        <v>3063</v>
      </c>
      <c r="I62" s="1217" t="s">
        <v>3453</v>
      </c>
      <c r="J62" s="1237"/>
      <c r="K62" s="48" t="e">
        <f t="shared" ca="1" si="11"/>
        <v>#NAME?</v>
      </c>
      <c r="L62" s="48" t="e">
        <f t="shared" ca="1" si="12"/>
        <v>#NAME?</v>
      </c>
      <c r="M62" s="1240"/>
      <c r="N62" s="1240">
        <v>3000</v>
      </c>
      <c r="O62" s="1237"/>
      <c r="P62" s="1240"/>
      <c r="Q62" s="1240"/>
      <c r="R62" s="1240"/>
      <c r="S62" s="1240"/>
      <c r="T62" s="1240" t="e">
        <f t="shared" ca="1" si="0"/>
        <v>#NAME?</v>
      </c>
      <c r="U62" s="1378" t="e">
        <f t="shared" ca="1" si="1"/>
        <v>#NAME?</v>
      </c>
      <c r="V62" s="1240"/>
      <c r="W62" s="1217" t="s">
        <v>1540</v>
      </c>
      <c r="X62" s="48"/>
      <c r="Y62" s="1217" t="s">
        <v>5694</v>
      </c>
      <c r="Z62" s="48"/>
      <c r="AA62" s="48"/>
      <c r="AB62" s="48"/>
      <c r="AC62" s="48"/>
      <c r="AD62" s="48"/>
      <c r="AE62" s="48"/>
      <c r="AF62" s="48"/>
      <c r="AG62" s="48"/>
      <c r="AH62" s="48"/>
    </row>
    <row r="63" spans="1:34" ht="18">
      <c r="A63" s="1450">
        <v>44856</v>
      </c>
      <c r="B63" s="1217" t="s">
        <v>570</v>
      </c>
      <c r="C63" s="1571" t="s">
        <v>3446</v>
      </c>
      <c r="D63" s="1217" t="s">
        <v>3503</v>
      </c>
      <c r="E63" s="1217" t="s">
        <v>55</v>
      </c>
      <c r="F63" s="1217" t="s">
        <v>3512</v>
      </c>
      <c r="G63" s="1219">
        <v>11000</v>
      </c>
      <c r="H63" s="1449" t="s">
        <v>3063</v>
      </c>
      <c r="I63" s="1217" t="s">
        <v>3453</v>
      </c>
      <c r="J63" s="1238"/>
      <c r="K63" s="10" t="e">
        <f t="shared" ca="1" si="11"/>
        <v>#NAME?</v>
      </c>
      <c r="L63" s="48" t="e">
        <f t="shared" ref="L63:L64" ca="1" si="13">_xludf.IFS(C63="成田机场",4000,C63="羽田机场",1000)</f>
        <v>#NAME?</v>
      </c>
      <c r="M63" s="1240"/>
      <c r="N63" s="1240">
        <v>3000</v>
      </c>
      <c r="O63" s="1237"/>
      <c r="P63" s="1240"/>
      <c r="Q63" s="1240"/>
      <c r="R63" s="1240"/>
      <c r="S63" s="1240"/>
      <c r="T63" s="1240" t="e">
        <f t="shared" ca="1" si="0"/>
        <v>#NAME?</v>
      </c>
      <c r="U63" s="1378" t="e">
        <f t="shared" ca="1" si="1"/>
        <v>#NAME?</v>
      </c>
      <c r="V63" s="48"/>
      <c r="W63" s="1217" t="s">
        <v>1540</v>
      </c>
      <c r="X63" s="48"/>
      <c r="Y63" s="1217" t="s">
        <v>5695</v>
      </c>
      <c r="Z63" s="48"/>
      <c r="AA63" s="48"/>
      <c r="AB63" s="48"/>
      <c r="AC63" s="48"/>
      <c r="AD63" s="48"/>
      <c r="AE63" s="48"/>
      <c r="AF63" s="48"/>
      <c r="AG63" s="48"/>
      <c r="AH63" s="48"/>
    </row>
    <row r="64" spans="1:34" ht="18">
      <c r="A64" s="1450">
        <v>44859</v>
      </c>
      <c r="B64" s="1217" t="s">
        <v>1170</v>
      </c>
      <c r="C64" s="1571" t="s">
        <v>3446</v>
      </c>
      <c r="D64" s="1217" t="s">
        <v>3452</v>
      </c>
      <c r="E64" s="1217" t="s">
        <v>86</v>
      </c>
      <c r="F64" s="1217" t="s">
        <v>3547</v>
      </c>
      <c r="G64" s="1219">
        <v>11000</v>
      </c>
      <c r="H64" s="1449" t="s">
        <v>3063</v>
      </c>
      <c r="I64" s="1217" t="s">
        <v>3453</v>
      </c>
      <c r="J64" s="1238"/>
      <c r="K64" s="10" t="e">
        <f t="shared" ca="1" si="11"/>
        <v>#NAME?</v>
      </c>
      <c r="L64" s="48" t="e">
        <f t="shared" ca="1" si="13"/>
        <v>#NAME?</v>
      </c>
      <c r="M64" s="1240"/>
      <c r="N64" s="1239">
        <v>3000</v>
      </c>
      <c r="O64" s="1237"/>
      <c r="P64" s="1239"/>
      <c r="Q64" s="1239"/>
      <c r="R64" s="1239"/>
      <c r="S64" s="1240"/>
      <c r="T64" s="1240" t="e">
        <f t="shared" ca="1" si="0"/>
        <v>#NAME?</v>
      </c>
      <c r="U64" s="1378" t="e">
        <f t="shared" ca="1" si="1"/>
        <v>#NAME?</v>
      </c>
      <c r="W64" s="1217" t="s">
        <v>3508</v>
      </c>
      <c r="Y64" s="1217" t="s">
        <v>5696</v>
      </c>
      <c r="Z64" s="1562"/>
    </row>
    <row r="65" spans="1:34" ht="18">
      <c r="A65" s="1450">
        <v>44864</v>
      </c>
      <c r="B65" s="1217" t="s">
        <v>1906</v>
      </c>
      <c r="C65" s="1571" t="s">
        <v>3456</v>
      </c>
      <c r="D65" s="1217" t="s">
        <v>3607</v>
      </c>
      <c r="E65" s="1217" t="s">
        <v>27</v>
      </c>
      <c r="F65" s="1217" t="s">
        <v>3505</v>
      </c>
      <c r="G65" s="1219">
        <v>55000</v>
      </c>
      <c r="H65" s="1449" t="s">
        <v>3050</v>
      </c>
      <c r="I65" s="1217" t="s">
        <v>3453</v>
      </c>
      <c r="J65" s="1238"/>
      <c r="K65" s="10">
        <v>5000</v>
      </c>
      <c r="L65" s="48"/>
      <c r="M65" s="1240"/>
      <c r="N65" s="1239">
        <v>15000</v>
      </c>
      <c r="O65" s="1237"/>
      <c r="P65" s="1239"/>
      <c r="Q65" s="1239"/>
      <c r="R65" s="1239"/>
      <c r="S65" s="1240">
        <v>6000</v>
      </c>
      <c r="T65" s="1240">
        <f t="shared" si="0"/>
        <v>29000</v>
      </c>
      <c r="U65" s="1378">
        <f t="shared" si="1"/>
        <v>0.52727272727272723</v>
      </c>
      <c r="W65" s="1217" t="s">
        <v>27</v>
      </c>
      <c r="Y65" s="1217" t="s">
        <v>5697</v>
      </c>
      <c r="Z65" s="1562"/>
    </row>
    <row r="66" spans="1:34" ht="18">
      <c r="A66" s="1450">
        <v>44856</v>
      </c>
      <c r="B66" s="1217" t="s">
        <v>1170</v>
      </c>
      <c r="C66" s="1571" t="s">
        <v>3446</v>
      </c>
      <c r="D66" s="1217" t="s">
        <v>3807</v>
      </c>
      <c r="E66" s="1217" t="s">
        <v>43</v>
      </c>
      <c r="F66" s="1217" t="s">
        <v>3477</v>
      </c>
      <c r="G66" s="1219">
        <v>17000</v>
      </c>
      <c r="H66" s="1449" t="s">
        <v>3063</v>
      </c>
      <c r="I66" s="1217" t="s">
        <v>3453</v>
      </c>
      <c r="J66" s="666">
        <v>1445</v>
      </c>
      <c r="K66" s="10" t="e">
        <f ca="1">_xludf.IFS(C66="成田机场",3000,C66="羽田机场",1200,D66="NearMe",1000,D66="VIP-limo",G66*0.12)</f>
        <v>#NAME?</v>
      </c>
      <c r="L66" s="48" t="e">
        <f ca="1">_xludf.IFS(C66="成田机场",4000,C66="羽田机场",1000)</f>
        <v>#NAME?</v>
      </c>
      <c r="M66" s="1240" t="e">
        <f ca="1">(8500-K66-L66)*0.7</f>
        <v>#NAME?</v>
      </c>
      <c r="N66" s="1240"/>
      <c r="O66" s="1237"/>
      <c r="P66" s="1240"/>
      <c r="Q66" s="1240"/>
      <c r="R66" s="1240"/>
      <c r="S66" s="1240"/>
      <c r="T66" s="1240" t="e">
        <f t="shared" ca="1" si="0"/>
        <v>#NAME?</v>
      </c>
      <c r="U66" s="1378" t="e">
        <f t="shared" ca="1" si="1"/>
        <v>#NAME?</v>
      </c>
      <c r="V66" s="48"/>
      <c r="W66" s="1217" t="s">
        <v>105</v>
      </c>
      <c r="X66" s="48"/>
      <c r="Y66" s="1217" t="s">
        <v>5698</v>
      </c>
      <c r="Z66" s="48"/>
      <c r="AA66" s="48"/>
      <c r="AB66" s="48"/>
      <c r="AC66" s="48"/>
      <c r="AD66" s="48"/>
      <c r="AE66" s="48"/>
      <c r="AF66" s="48"/>
      <c r="AG66" s="48"/>
      <c r="AH66" s="48"/>
    </row>
    <row r="67" spans="1:34" ht="18">
      <c r="A67" s="1450">
        <v>44835</v>
      </c>
      <c r="B67" s="1217" t="s">
        <v>3473</v>
      </c>
      <c r="C67" s="1571"/>
      <c r="D67" s="1217" t="s">
        <v>5699</v>
      </c>
      <c r="E67" s="1217" t="s">
        <v>3523</v>
      </c>
      <c r="F67" s="1217" t="s">
        <v>3524</v>
      </c>
      <c r="G67" s="1219">
        <v>8000</v>
      </c>
      <c r="H67" s="1449" t="s">
        <v>3063</v>
      </c>
      <c r="I67" s="1217" t="s">
        <v>3453</v>
      </c>
      <c r="J67" s="1238"/>
      <c r="K67" s="10">
        <v>1000</v>
      </c>
      <c r="M67" s="1239">
        <f t="shared" ref="M67:M68" si="14">(5000-K67-L67)*0.7</f>
        <v>2800</v>
      </c>
      <c r="N67" s="1239"/>
      <c r="O67" s="1237"/>
      <c r="P67" s="1240"/>
      <c r="Q67" s="1240"/>
      <c r="R67" s="1240"/>
      <c r="S67" s="1240"/>
      <c r="T67" s="1240">
        <f t="shared" si="0"/>
        <v>4200</v>
      </c>
      <c r="U67" s="1378">
        <f t="shared" si="1"/>
        <v>0.52500000000000002</v>
      </c>
      <c r="V67" s="48"/>
      <c r="W67" s="1217" t="s">
        <v>1540</v>
      </c>
      <c r="X67" s="48"/>
      <c r="Y67" s="1217" t="s">
        <v>5700</v>
      </c>
      <c r="Z67" s="48"/>
      <c r="AA67" s="1576"/>
      <c r="AB67" s="48"/>
      <c r="AC67" s="48"/>
      <c r="AD67" s="48"/>
      <c r="AE67" s="48"/>
      <c r="AF67" s="48"/>
      <c r="AG67" s="48"/>
      <c r="AH67" s="48"/>
    </row>
    <row r="68" spans="1:34" ht="18">
      <c r="A68" s="1450">
        <v>44835</v>
      </c>
      <c r="B68" s="1217" t="s">
        <v>3473</v>
      </c>
      <c r="C68" s="1571"/>
      <c r="D68" s="1217" t="s">
        <v>5699</v>
      </c>
      <c r="E68" s="1217" t="s">
        <v>60</v>
      </c>
      <c r="F68" s="1217" t="s">
        <v>3517</v>
      </c>
      <c r="G68" s="1219">
        <v>8000</v>
      </c>
      <c r="H68" s="1449" t="s">
        <v>3063</v>
      </c>
      <c r="I68" s="1217" t="s">
        <v>3453</v>
      </c>
      <c r="J68" s="1453"/>
      <c r="K68" s="10">
        <v>1000</v>
      </c>
      <c r="M68" s="1239">
        <f t="shared" si="14"/>
        <v>2800</v>
      </c>
      <c r="N68" s="1239"/>
      <c r="O68" s="1237"/>
      <c r="P68" s="1240"/>
      <c r="Q68" s="1240"/>
      <c r="R68" s="1240"/>
      <c r="S68" s="1240"/>
      <c r="T68" s="1240">
        <f t="shared" si="0"/>
        <v>4200</v>
      </c>
      <c r="U68" s="1378">
        <f t="shared" si="1"/>
        <v>0.52500000000000002</v>
      </c>
      <c r="V68" s="48"/>
      <c r="W68" s="1217" t="s">
        <v>1540</v>
      </c>
      <c r="X68" s="48"/>
      <c r="Y68" s="1217" t="s">
        <v>5701</v>
      </c>
      <c r="Z68" s="48"/>
      <c r="AA68" s="48"/>
      <c r="AB68" s="48"/>
      <c r="AC68" s="48"/>
      <c r="AD68" s="48"/>
      <c r="AE68" s="48"/>
      <c r="AF68" s="48"/>
      <c r="AG68" s="48"/>
      <c r="AH68" s="48"/>
    </row>
    <row r="69" spans="1:34" ht="18">
      <c r="A69" s="1450">
        <v>44855</v>
      </c>
      <c r="B69" s="1217" t="s">
        <v>1906</v>
      </c>
      <c r="C69" s="1571"/>
      <c r="D69" s="1217" t="s">
        <v>3579</v>
      </c>
      <c r="E69" s="1217" t="s">
        <v>44</v>
      </c>
      <c r="F69" s="1217" t="s">
        <v>3524</v>
      </c>
      <c r="G69" s="1219">
        <v>37500</v>
      </c>
      <c r="H69" s="1449" t="s">
        <v>3055</v>
      </c>
      <c r="I69" s="1217" t="s">
        <v>3453</v>
      </c>
      <c r="J69" s="1238"/>
      <c r="K69" s="10">
        <v>3000</v>
      </c>
      <c r="L69" s="48"/>
      <c r="M69" s="1240"/>
      <c r="N69" s="1240">
        <v>15000</v>
      </c>
      <c r="O69" s="1237"/>
      <c r="P69" s="1240"/>
      <c r="Q69" s="1240"/>
      <c r="R69" s="1240"/>
      <c r="S69" s="1240"/>
      <c r="T69" s="1240">
        <f t="shared" si="0"/>
        <v>19500</v>
      </c>
      <c r="U69" s="1378">
        <f t="shared" si="1"/>
        <v>0.52</v>
      </c>
      <c r="V69" s="48"/>
      <c r="W69" s="1217" t="s">
        <v>27</v>
      </c>
      <c r="X69" s="48"/>
      <c r="Y69" s="1217" t="s">
        <v>5702</v>
      </c>
      <c r="Z69" s="48"/>
      <c r="AA69" s="48"/>
      <c r="AB69" s="48"/>
      <c r="AC69" s="48"/>
      <c r="AD69" s="48"/>
      <c r="AE69" s="48"/>
      <c r="AF69" s="48"/>
      <c r="AG69" s="48"/>
      <c r="AH69" s="48"/>
    </row>
    <row r="70" spans="1:34" ht="18">
      <c r="A70" s="1450">
        <v>44859</v>
      </c>
      <c r="B70" s="1217" t="s">
        <v>3473</v>
      </c>
      <c r="C70" s="1571"/>
      <c r="D70" s="1217" t="s">
        <v>3570</v>
      </c>
      <c r="E70" s="1217" t="s">
        <v>86</v>
      </c>
      <c r="F70" s="1217" t="s">
        <v>3547</v>
      </c>
      <c r="G70" s="1219">
        <v>11000</v>
      </c>
      <c r="H70" s="1449" t="s">
        <v>3063</v>
      </c>
      <c r="I70" s="1217" t="s">
        <v>3453</v>
      </c>
      <c r="J70" s="1238"/>
      <c r="K70" s="10" t="e">
        <f ca="1">_xludf.IFS(C70="成田机场",3000,C70="羽田机场",1200,D70="NearMe",1000,D70="VIP-limo",G70*0.12)</f>
        <v>#NAME?</v>
      </c>
      <c r="L70" s="48"/>
      <c r="M70" s="1240"/>
      <c r="N70" s="1239">
        <v>4300</v>
      </c>
      <c r="O70" s="1237"/>
      <c r="P70" s="1239"/>
      <c r="Q70" s="1239"/>
      <c r="R70" s="1239"/>
      <c r="S70" s="1240"/>
      <c r="T70" s="1240" t="e">
        <f t="shared" ca="1" si="0"/>
        <v>#NAME?</v>
      </c>
      <c r="U70" s="1378" t="e">
        <f t="shared" ca="1" si="1"/>
        <v>#NAME?</v>
      </c>
      <c r="W70" s="1217" t="s">
        <v>3572</v>
      </c>
      <c r="Y70" s="1217" t="s">
        <v>5703</v>
      </c>
      <c r="Z70" s="1562"/>
    </row>
    <row r="71" spans="1:34" ht="18">
      <c r="A71" s="1450">
        <v>44850</v>
      </c>
      <c r="B71" s="1217" t="s">
        <v>1906</v>
      </c>
      <c r="C71" s="1571"/>
      <c r="D71" s="1217" t="s">
        <v>255</v>
      </c>
      <c r="E71" s="1217" t="s">
        <v>373</v>
      </c>
      <c r="F71" s="1217" t="s">
        <v>3471</v>
      </c>
      <c r="G71" s="1219">
        <v>50000</v>
      </c>
      <c r="H71" s="1449" t="s">
        <v>3063</v>
      </c>
      <c r="I71" s="1217" t="s">
        <v>3453</v>
      </c>
      <c r="J71" s="1237"/>
      <c r="K71" s="48">
        <v>3000</v>
      </c>
      <c r="L71" s="48">
        <v>4000</v>
      </c>
      <c r="M71" s="1240"/>
      <c r="N71" s="1240">
        <v>15000</v>
      </c>
      <c r="O71" s="1237"/>
      <c r="P71" s="1240"/>
      <c r="Q71" s="1240">
        <v>2100</v>
      </c>
      <c r="R71" s="1240"/>
      <c r="S71" s="1240"/>
      <c r="T71" s="1240">
        <f t="shared" si="0"/>
        <v>25900</v>
      </c>
      <c r="U71" s="1378">
        <f t="shared" si="1"/>
        <v>0.51800000000000002</v>
      </c>
      <c r="V71" s="1240"/>
      <c r="W71" s="1217" t="s">
        <v>107</v>
      </c>
      <c r="X71" s="48"/>
      <c r="Y71" s="1217" t="s">
        <v>5704</v>
      </c>
      <c r="Z71" s="48"/>
      <c r="AA71" s="48"/>
      <c r="AB71" s="48"/>
      <c r="AC71" s="48"/>
      <c r="AD71" s="48"/>
      <c r="AE71" s="48"/>
      <c r="AF71" s="48"/>
      <c r="AG71" s="48"/>
      <c r="AH71" s="48"/>
    </row>
    <row r="72" spans="1:34" ht="18">
      <c r="A72" s="1568">
        <v>44865</v>
      </c>
      <c r="B72" s="1265" t="s">
        <v>1906</v>
      </c>
      <c r="C72" s="1569"/>
      <c r="D72" s="1265" t="s">
        <v>3514</v>
      </c>
      <c r="E72" s="1265" t="s">
        <v>3079</v>
      </c>
      <c r="F72" s="1265" t="s">
        <v>3733</v>
      </c>
      <c r="G72" s="1267">
        <v>106000</v>
      </c>
      <c r="H72" s="1570" t="s">
        <v>3063</v>
      </c>
      <c r="I72" s="1265" t="s">
        <v>3453</v>
      </c>
      <c r="J72" s="1577"/>
      <c r="K72" s="81">
        <v>6000</v>
      </c>
      <c r="L72" s="81">
        <v>8000</v>
      </c>
      <c r="M72" s="1276"/>
      <c r="N72" s="1276">
        <v>37200</v>
      </c>
      <c r="O72" s="1274"/>
      <c r="P72" s="1276"/>
      <c r="Q72" s="1276"/>
      <c r="R72" s="1276"/>
      <c r="S72" s="1276"/>
      <c r="T72" s="1276">
        <f t="shared" si="0"/>
        <v>54800</v>
      </c>
      <c r="U72" s="1383">
        <f t="shared" si="1"/>
        <v>0.51698113207547169</v>
      </c>
      <c r="V72" s="81"/>
      <c r="W72" s="1265" t="s">
        <v>107</v>
      </c>
      <c r="X72" s="81"/>
      <c r="Y72" s="1265" t="s">
        <v>5705</v>
      </c>
      <c r="Z72" s="81"/>
      <c r="AA72" s="81"/>
      <c r="AB72" s="81"/>
      <c r="AC72" s="81"/>
      <c r="AD72" s="81"/>
      <c r="AE72" s="81"/>
      <c r="AF72" s="81"/>
      <c r="AG72" s="81"/>
      <c r="AH72" s="81"/>
    </row>
    <row r="73" spans="1:34" ht="18">
      <c r="A73" s="1450">
        <v>44842</v>
      </c>
      <c r="B73" s="1217" t="s">
        <v>1906</v>
      </c>
      <c r="C73" s="1571"/>
      <c r="D73" s="1217" t="s">
        <v>1090</v>
      </c>
      <c r="E73" s="1217" t="s">
        <v>27</v>
      </c>
      <c r="F73" s="1217" t="s">
        <v>4322</v>
      </c>
      <c r="G73" s="1219">
        <v>45000</v>
      </c>
      <c r="H73" s="1449" t="s">
        <v>3063</v>
      </c>
      <c r="I73" s="1217" t="s">
        <v>3453</v>
      </c>
      <c r="J73" s="1238"/>
      <c r="K73" s="10">
        <v>3000</v>
      </c>
      <c r="L73" s="10">
        <v>4000</v>
      </c>
      <c r="M73" s="1239"/>
      <c r="N73" s="1239">
        <v>15000</v>
      </c>
      <c r="O73" s="1237"/>
      <c r="P73" s="1240"/>
      <c r="Q73" s="1240"/>
      <c r="R73" s="1240"/>
      <c r="S73" s="1240"/>
      <c r="T73" s="1240">
        <f t="shared" si="0"/>
        <v>23000</v>
      </c>
      <c r="U73" s="1378">
        <f t="shared" si="1"/>
        <v>0.51111111111111107</v>
      </c>
      <c r="V73" s="48"/>
      <c r="W73" s="1217" t="s">
        <v>27</v>
      </c>
      <c r="X73" s="48"/>
      <c r="Y73" s="1217" t="s">
        <v>5706</v>
      </c>
      <c r="Z73" s="48"/>
      <c r="AA73" s="48"/>
      <c r="AB73" s="48"/>
      <c r="AC73" s="48"/>
      <c r="AD73" s="48"/>
      <c r="AE73" s="48"/>
      <c r="AF73" s="48"/>
      <c r="AG73" s="48"/>
      <c r="AH73" s="48"/>
    </row>
    <row r="74" spans="1:34" ht="18">
      <c r="A74" s="1450">
        <v>44850</v>
      </c>
      <c r="B74" s="1217" t="s">
        <v>1906</v>
      </c>
      <c r="C74" s="1571"/>
      <c r="D74" s="1217" t="s">
        <v>255</v>
      </c>
      <c r="E74" s="1217" t="s">
        <v>86</v>
      </c>
      <c r="F74" s="1217" t="s">
        <v>3686</v>
      </c>
      <c r="G74" s="1219">
        <v>45000</v>
      </c>
      <c r="H74" s="1449" t="s">
        <v>3063</v>
      </c>
      <c r="I74" s="1217" t="s">
        <v>3453</v>
      </c>
      <c r="J74" s="1237"/>
      <c r="K74" s="10">
        <v>6000</v>
      </c>
      <c r="L74" s="10">
        <v>8000</v>
      </c>
      <c r="M74" s="1239"/>
      <c r="N74" s="1240">
        <v>15000</v>
      </c>
      <c r="O74" s="1237"/>
      <c r="P74" s="1240"/>
      <c r="Q74" s="1240"/>
      <c r="R74" s="1240"/>
      <c r="S74" s="1240"/>
      <c r="T74" s="1240">
        <f t="shared" si="0"/>
        <v>16000</v>
      </c>
      <c r="U74" s="1378">
        <f t="shared" si="1"/>
        <v>0.35555555555555557</v>
      </c>
      <c r="V74" s="1240"/>
      <c r="W74" s="1217" t="s">
        <v>107</v>
      </c>
      <c r="X74" s="48"/>
      <c r="Y74" s="1217" t="s">
        <v>5707</v>
      </c>
      <c r="Z74" s="48"/>
      <c r="AA74" s="48"/>
      <c r="AB74" s="48"/>
      <c r="AC74" s="48"/>
      <c r="AD74" s="48"/>
      <c r="AE74" s="48"/>
      <c r="AF74" s="48"/>
      <c r="AG74" s="48"/>
      <c r="AH74" s="48"/>
    </row>
    <row r="75" spans="1:34" ht="18">
      <c r="A75" s="1450">
        <v>44846</v>
      </c>
      <c r="B75" s="1217" t="s">
        <v>1906</v>
      </c>
      <c r="C75" s="1571"/>
      <c r="D75" s="1217" t="s">
        <v>3452</v>
      </c>
      <c r="E75" s="1217" t="s">
        <v>60</v>
      </c>
      <c r="F75" s="1217" t="s">
        <v>3517</v>
      </c>
      <c r="G75" s="1219">
        <v>45000</v>
      </c>
      <c r="H75" s="1449" t="s">
        <v>3063</v>
      </c>
      <c r="I75" s="1217" t="s">
        <v>3453</v>
      </c>
      <c r="J75" s="1238"/>
      <c r="K75" s="48">
        <v>3000</v>
      </c>
      <c r="L75" s="48">
        <v>4000</v>
      </c>
      <c r="M75" s="1276"/>
      <c r="N75" s="1240">
        <v>15000</v>
      </c>
      <c r="O75" s="1237"/>
      <c r="P75" s="1240">
        <v>300</v>
      </c>
      <c r="Q75" s="1240"/>
      <c r="R75" s="1240"/>
      <c r="S75" s="1240"/>
      <c r="T75" s="1240">
        <f t="shared" si="0"/>
        <v>22700</v>
      </c>
      <c r="U75" s="1378">
        <f t="shared" si="1"/>
        <v>0.50444444444444447</v>
      </c>
      <c r="V75" s="48"/>
      <c r="W75" s="1217" t="s">
        <v>3508</v>
      </c>
      <c r="X75" s="48"/>
      <c r="Y75" s="1217" t="s">
        <v>5708</v>
      </c>
      <c r="Z75" s="48"/>
      <c r="AA75" s="48"/>
      <c r="AB75" s="48"/>
      <c r="AC75" s="48"/>
      <c r="AD75" s="48"/>
      <c r="AE75" s="48"/>
      <c r="AF75" s="48"/>
      <c r="AG75" s="48"/>
      <c r="AH75" s="48"/>
    </row>
    <row r="76" spans="1:34" ht="18">
      <c r="A76" s="1450">
        <v>44850</v>
      </c>
      <c r="B76" s="1217" t="s">
        <v>570</v>
      </c>
      <c r="C76" s="1571" t="s">
        <v>3456</v>
      </c>
      <c r="D76" s="1217" t="s">
        <v>5709</v>
      </c>
      <c r="E76" s="1217" t="s">
        <v>110</v>
      </c>
      <c r="F76" s="1217" t="s">
        <v>3626</v>
      </c>
      <c r="G76" s="1219">
        <v>25000</v>
      </c>
      <c r="H76" s="1449" t="s">
        <v>3063</v>
      </c>
      <c r="I76" s="1217" t="s">
        <v>3453</v>
      </c>
      <c r="J76" s="1237"/>
      <c r="K76" s="48" t="e">
        <f ca="1">_xludf.IFS(C76="成田机场",3000,C76="羽田机场",1200,D76="NearMe",1000,D76="VIP-limo",G76*0.12)</f>
        <v>#NAME?</v>
      </c>
      <c r="L76" s="48" t="e">
        <f ca="1">_xludf.IFS(C76="成田机场",4000,C76="羽田机场",1000,D76="VIP-limo",0)</f>
        <v>#NAME?</v>
      </c>
      <c r="M76" s="1240"/>
      <c r="N76" s="1240">
        <v>5000</v>
      </c>
      <c r="O76" s="1237"/>
      <c r="P76" s="1240">
        <v>520</v>
      </c>
      <c r="Q76" s="1240"/>
      <c r="R76" s="1240"/>
      <c r="S76" s="1240"/>
      <c r="T76" s="1240" t="e">
        <f t="shared" ca="1" si="0"/>
        <v>#NAME?</v>
      </c>
      <c r="U76" s="1378" t="e">
        <f t="shared" ca="1" si="1"/>
        <v>#NAME?</v>
      </c>
      <c r="V76" s="1240"/>
      <c r="W76" s="1217" t="s">
        <v>107</v>
      </c>
      <c r="X76" s="48"/>
      <c r="Y76" s="1217" t="s">
        <v>5710</v>
      </c>
      <c r="Z76" s="48"/>
      <c r="AA76" s="48"/>
      <c r="AB76" s="48"/>
      <c r="AC76" s="48"/>
      <c r="AD76" s="48"/>
      <c r="AE76" s="48"/>
      <c r="AF76" s="48"/>
      <c r="AG76" s="48"/>
      <c r="AH76" s="48"/>
    </row>
    <row r="77" spans="1:34" ht="18">
      <c r="A77" s="1454">
        <v>44849</v>
      </c>
      <c r="B77" s="1246" t="s">
        <v>1170</v>
      </c>
      <c r="C77" s="1574" t="s">
        <v>3456</v>
      </c>
      <c r="D77" s="1246" t="s">
        <v>3474</v>
      </c>
      <c r="E77" s="1246" t="s">
        <v>40</v>
      </c>
      <c r="F77" s="1246" t="s">
        <v>3449</v>
      </c>
      <c r="G77" s="1248">
        <v>42000</v>
      </c>
      <c r="H77" s="1455" t="s">
        <v>3063</v>
      </c>
      <c r="I77" s="1246" t="s">
        <v>3453</v>
      </c>
      <c r="J77" s="1255"/>
      <c r="K77" s="1260">
        <v>5000</v>
      </c>
      <c r="L77" s="1260">
        <v>7000</v>
      </c>
      <c r="M77" s="1256">
        <f>(25000-K77-L77)*0.7</f>
        <v>9100</v>
      </c>
      <c r="N77" s="1257"/>
      <c r="O77" s="1255"/>
      <c r="P77" s="1257"/>
      <c r="Q77" s="1257"/>
      <c r="R77" s="1257"/>
      <c r="S77" s="1257"/>
      <c r="T77" s="1257">
        <f t="shared" si="0"/>
        <v>20900</v>
      </c>
      <c r="U77" s="1387">
        <f t="shared" si="1"/>
        <v>0.49761904761904763</v>
      </c>
      <c r="V77" s="1257"/>
      <c r="W77" s="1248" t="s">
        <v>27</v>
      </c>
      <c r="X77" s="1257"/>
      <c r="Y77" s="1248" t="s">
        <v>5711</v>
      </c>
      <c r="Z77" s="1573"/>
      <c r="AA77" s="1573"/>
      <c r="AB77" s="1573"/>
      <c r="AC77" s="1573"/>
      <c r="AD77" s="1573"/>
      <c r="AE77" s="1573"/>
      <c r="AF77" s="1573"/>
      <c r="AG77" s="1573"/>
      <c r="AH77" s="1573"/>
    </row>
    <row r="78" spans="1:34" ht="18">
      <c r="A78" s="1450">
        <v>44844</v>
      </c>
      <c r="B78" s="1217" t="s">
        <v>1906</v>
      </c>
      <c r="C78" s="1571"/>
      <c r="D78" s="1217" t="s">
        <v>1371</v>
      </c>
      <c r="E78" s="1217" t="s">
        <v>43</v>
      </c>
      <c r="F78" s="1217" t="s">
        <v>3463</v>
      </c>
      <c r="G78" s="1219">
        <v>235000</v>
      </c>
      <c r="H78" s="1449" t="s">
        <v>3063</v>
      </c>
      <c r="I78" s="1217" t="s">
        <v>3453</v>
      </c>
      <c r="J78" s="1238"/>
      <c r="K78" s="10">
        <v>12000</v>
      </c>
      <c r="L78" s="10">
        <v>16000</v>
      </c>
      <c r="M78" s="1239"/>
      <c r="N78" s="1239">
        <v>74400</v>
      </c>
      <c r="O78" s="1237"/>
      <c r="P78" s="1240"/>
      <c r="Q78" s="1240"/>
      <c r="R78" s="1240"/>
      <c r="S78" s="1240">
        <v>15800</v>
      </c>
      <c r="T78" s="1240">
        <f t="shared" si="0"/>
        <v>116800</v>
      </c>
      <c r="U78" s="1378">
        <f t="shared" si="1"/>
        <v>0.49702127659574469</v>
      </c>
      <c r="V78" s="48"/>
      <c r="W78" s="1217" t="s">
        <v>1540</v>
      </c>
      <c r="X78" s="48"/>
      <c r="Y78" s="1217" t="s">
        <v>5712</v>
      </c>
      <c r="Z78" s="48"/>
      <c r="AA78" s="48"/>
      <c r="AB78" s="48"/>
      <c r="AC78" s="48"/>
      <c r="AD78" s="48"/>
      <c r="AE78" s="48"/>
      <c r="AF78" s="48"/>
      <c r="AG78" s="48"/>
      <c r="AH78" s="48"/>
    </row>
    <row r="79" spans="1:34" ht="18">
      <c r="A79" s="1450">
        <v>44863</v>
      </c>
      <c r="B79" s="1217" t="s">
        <v>1170</v>
      </c>
      <c r="C79" s="1571" t="s">
        <v>3456</v>
      </c>
      <c r="D79" s="1217" t="s">
        <v>3474</v>
      </c>
      <c r="E79" s="1217" t="s">
        <v>3523</v>
      </c>
      <c r="F79" s="1217" t="s">
        <v>3524</v>
      </c>
      <c r="G79" s="1219">
        <v>27000</v>
      </c>
      <c r="H79" s="1449" t="s">
        <v>3063</v>
      </c>
      <c r="I79" s="1217" t="s">
        <v>3453</v>
      </c>
      <c r="J79" s="1238"/>
      <c r="K79" s="10" t="e">
        <f ca="1">_xludf.IFS(C79="成田机场",3000,C79="羽田机场",1200,D79="NearMe",1000,D79="VIP-limo",G79*0.12)</f>
        <v>#NAME?</v>
      </c>
      <c r="L79" s="48" t="e">
        <f ca="1">_xludf.IFS(C79="成田机场",4000,C79="羽田机场",1000)</f>
        <v>#NAME?</v>
      </c>
      <c r="M79" s="1240" t="e">
        <f ca="1">(20000-K79-L79)*0.7</f>
        <v>#NAME?</v>
      </c>
      <c r="N79" s="1239"/>
      <c r="O79" s="1237"/>
      <c r="P79" s="1239"/>
      <c r="Q79" s="1239"/>
      <c r="R79" s="1239"/>
      <c r="S79" s="1240"/>
      <c r="T79" s="1240" t="e">
        <f t="shared" ca="1" si="0"/>
        <v>#NAME?</v>
      </c>
      <c r="U79" s="1378" t="e">
        <f t="shared" ca="1" si="1"/>
        <v>#NAME?</v>
      </c>
      <c r="W79" s="1217" t="s">
        <v>27</v>
      </c>
      <c r="Y79" s="1217" t="s">
        <v>5713</v>
      </c>
      <c r="Z79" s="1562"/>
    </row>
    <row r="80" spans="1:34" ht="18">
      <c r="A80" s="1568">
        <v>44859</v>
      </c>
      <c r="B80" s="1265" t="s">
        <v>1170</v>
      </c>
      <c r="C80" s="1569" t="s">
        <v>3446</v>
      </c>
      <c r="D80" s="1265" t="s">
        <v>3503</v>
      </c>
      <c r="E80" s="1265" t="s">
        <v>1798</v>
      </c>
      <c r="F80" s="1265" t="s">
        <v>3629</v>
      </c>
      <c r="G80" s="1267">
        <v>11000</v>
      </c>
      <c r="H80" s="1570" t="s">
        <v>3063</v>
      </c>
      <c r="I80" s="1265" t="s">
        <v>3453</v>
      </c>
      <c r="J80" s="1275"/>
      <c r="K80" s="81"/>
      <c r="L80" s="81"/>
      <c r="M80" s="1276">
        <f>(8000*0.7)</f>
        <v>5600</v>
      </c>
      <c r="N80" s="1276"/>
      <c r="O80" s="1274"/>
      <c r="P80" s="1276"/>
      <c r="Q80" s="1276"/>
      <c r="R80" s="1276"/>
      <c r="S80" s="1276"/>
      <c r="T80" s="1276">
        <f t="shared" si="0"/>
        <v>5400</v>
      </c>
      <c r="U80" s="1383">
        <f t="shared" si="1"/>
        <v>0.49090909090909091</v>
      </c>
      <c r="V80" s="81"/>
      <c r="W80" s="1265" t="s">
        <v>1540</v>
      </c>
      <c r="X80" s="81"/>
      <c r="Y80" s="1265" t="s">
        <v>5714</v>
      </c>
      <c r="Z80" s="81"/>
      <c r="AA80" s="81"/>
      <c r="AB80" s="81"/>
      <c r="AC80" s="81"/>
      <c r="AD80" s="81"/>
      <c r="AE80" s="81"/>
      <c r="AF80" s="81"/>
      <c r="AG80" s="81"/>
      <c r="AH80" s="81"/>
    </row>
    <row r="81" spans="1:34" ht="18">
      <c r="A81" s="1450">
        <v>44837</v>
      </c>
      <c r="B81" s="1217" t="s">
        <v>1906</v>
      </c>
      <c r="C81" s="1571"/>
      <c r="D81" s="1217" t="s">
        <v>3452</v>
      </c>
      <c r="E81" s="1217" t="s">
        <v>43</v>
      </c>
      <c r="F81" s="1217" t="s">
        <v>3477</v>
      </c>
      <c r="G81" s="1219">
        <v>47100</v>
      </c>
      <c r="H81" s="1449" t="s">
        <v>3063</v>
      </c>
      <c r="I81" s="1217" t="s">
        <v>3453</v>
      </c>
      <c r="J81" s="1238"/>
      <c r="K81" s="10">
        <v>3000</v>
      </c>
      <c r="L81" s="10">
        <v>4000</v>
      </c>
      <c r="M81" s="1239"/>
      <c r="N81" s="1239">
        <v>15000</v>
      </c>
      <c r="O81" s="1237"/>
      <c r="P81" s="1240"/>
      <c r="Q81" s="1240">
        <v>2100</v>
      </c>
      <c r="R81" s="1240"/>
      <c r="S81" s="1240"/>
      <c r="T81" s="1240">
        <f t="shared" si="0"/>
        <v>23000</v>
      </c>
      <c r="U81" s="1378">
        <f t="shared" si="1"/>
        <v>0.48832271762208068</v>
      </c>
      <c r="V81" s="48"/>
      <c r="W81" s="1217" t="s">
        <v>3508</v>
      </c>
      <c r="X81" s="48"/>
      <c r="Y81" s="1217" t="s">
        <v>5715</v>
      </c>
      <c r="Z81" s="48"/>
      <c r="AA81" s="48"/>
      <c r="AB81" s="48"/>
      <c r="AC81" s="48"/>
      <c r="AD81" s="48"/>
      <c r="AE81" s="48"/>
      <c r="AF81" s="48"/>
      <c r="AG81" s="48"/>
      <c r="AH81" s="48"/>
    </row>
    <row r="82" spans="1:34" ht="18">
      <c r="A82" s="1450">
        <v>44860</v>
      </c>
      <c r="B82" s="1217" t="s">
        <v>1170</v>
      </c>
      <c r="C82" s="1571" t="s">
        <v>3456</v>
      </c>
      <c r="D82" s="1217" t="s">
        <v>3607</v>
      </c>
      <c r="E82" s="1217" t="s">
        <v>43</v>
      </c>
      <c r="F82" s="1217" t="s">
        <v>3477</v>
      </c>
      <c r="G82" s="1219">
        <v>25000</v>
      </c>
      <c r="H82" s="1449" t="s">
        <v>3063</v>
      </c>
      <c r="I82" s="1217" t="s">
        <v>3453</v>
      </c>
      <c r="J82" s="1238"/>
      <c r="K82" s="10" t="e">
        <f ca="1">_xludf.IFS(C82="成田机场",3000,C82="羽田机场",1200,D82="NearMe",1000,D82="VIP-limo",G82*0.12)</f>
        <v>#NAME?</v>
      </c>
      <c r="L82" s="48" t="e">
        <f ca="1">_xludf.IFS(C82="成田机场",4000,C82="羽田机场",1000)</f>
        <v>#NAME?</v>
      </c>
      <c r="M82" s="1240" t="e">
        <f ca="1">(15000-K82-L82)*0.7</f>
        <v>#NAME?</v>
      </c>
      <c r="N82" s="1239"/>
      <c r="O82" s="1237"/>
      <c r="P82" s="1239">
        <v>240</v>
      </c>
      <c r="Q82" s="1239"/>
      <c r="R82" s="1239"/>
      <c r="S82" s="1240"/>
      <c r="T82" s="1240" t="e">
        <f t="shared" ca="1" si="0"/>
        <v>#NAME?</v>
      </c>
      <c r="U82" s="1378" t="e">
        <f t="shared" ca="1" si="1"/>
        <v>#NAME?</v>
      </c>
      <c r="W82" s="1217" t="s">
        <v>27</v>
      </c>
      <c r="Y82" s="1217" t="s">
        <v>5716</v>
      </c>
      <c r="Z82" s="1562"/>
    </row>
    <row r="83" spans="1:34" ht="18">
      <c r="A83" s="1450">
        <v>44842</v>
      </c>
      <c r="B83" s="1217" t="s">
        <v>1906</v>
      </c>
      <c r="C83" s="1571"/>
      <c r="D83" s="1217" t="s">
        <v>4912</v>
      </c>
      <c r="E83" s="1217" t="s">
        <v>86</v>
      </c>
      <c r="F83" s="1217" t="s">
        <v>3547</v>
      </c>
      <c r="G83" s="1219">
        <v>35000</v>
      </c>
      <c r="H83" s="1449" t="s">
        <v>3050</v>
      </c>
      <c r="I83" s="1217" t="s">
        <v>3453</v>
      </c>
      <c r="J83" s="1238"/>
      <c r="K83" s="10">
        <v>3000</v>
      </c>
      <c r="M83" s="1239"/>
      <c r="N83" s="1239">
        <v>15000</v>
      </c>
      <c r="O83" s="1237"/>
      <c r="P83" s="1240"/>
      <c r="Q83" s="1240"/>
      <c r="R83" s="1240"/>
      <c r="S83" s="1240"/>
      <c r="T83" s="1240">
        <f t="shared" si="0"/>
        <v>17000</v>
      </c>
      <c r="U83" s="1378">
        <f t="shared" si="1"/>
        <v>0.48571428571428571</v>
      </c>
      <c r="V83" s="48"/>
      <c r="W83" s="1217" t="s">
        <v>107</v>
      </c>
      <c r="X83" s="48"/>
      <c r="Y83" s="1217" t="s">
        <v>5717</v>
      </c>
      <c r="Z83" s="48"/>
      <c r="AA83" s="48"/>
      <c r="AB83" s="48"/>
      <c r="AC83" s="48"/>
      <c r="AD83" s="48"/>
      <c r="AE83" s="48"/>
      <c r="AF83" s="48"/>
      <c r="AG83" s="48"/>
      <c r="AH83" s="48"/>
    </row>
    <row r="84" spans="1:34" ht="18">
      <c r="A84" s="1450">
        <v>44849</v>
      </c>
      <c r="B84" s="1217" t="s">
        <v>1906</v>
      </c>
      <c r="C84" s="1571"/>
      <c r="D84" s="1217" t="s">
        <v>4912</v>
      </c>
      <c r="E84" s="1217" t="s">
        <v>86</v>
      </c>
      <c r="F84" s="1217" t="s">
        <v>3547</v>
      </c>
      <c r="G84" s="1219">
        <v>35000</v>
      </c>
      <c r="H84" s="1449" t="s">
        <v>3050</v>
      </c>
      <c r="I84" s="1217" t="s">
        <v>3453</v>
      </c>
      <c r="J84" s="1238"/>
      <c r="K84" s="10">
        <v>3000</v>
      </c>
      <c r="M84" s="1239"/>
      <c r="N84" s="1240">
        <v>15000</v>
      </c>
      <c r="O84" s="1237"/>
      <c r="P84" s="1240"/>
      <c r="Q84" s="1240"/>
      <c r="R84" s="1240"/>
      <c r="S84" s="1240"/>
      <c r="T84" s="1240">
        <f t="shared" si="0"/>
        <v>17000</v>
      </c>
      <c r="U84" s="1378">
        <f t="shared" si="1"/>
        <v>0.48571428571428571</v>
      </c>
      <c r="V84" s="48"/>
      <c r="W84" s="1217" t="s">
        <v>107</v>
      </c>
      <c r="X84" s="48"/>
      <c r="Y84" s="1217" t="s">
        <v>5718</v>
      </c>
      <c r="Z84" s="48"/>
      <c r="AA84" s="48"/>
      <c r="AB84" s="48"/>
      <c r="AC84" s="48"/>
      <c r="AD84" s="48"/>
      <c r="AE84" s="48"/>
      <c r="AF84" s="48"/>
      <c r="AG84" s="48"/>
      <c r="AH84" s="48"/>
    </row>
    <row r="85" spans="1:34" ht="18">
      <c r="A85" s="1450">
        <v>44854</v>
      </c>
      <c r="B85" s="1217" t="s">
        <v>1906</v>
      </c>
      <c r="C85" s="1571"/>
      <c r="D85" s="1217" t="s">
        <v>3452</v>
      </c>
      <c r="E85" s="1217" t="s">
        <v>40</v>
      </c>
      <c r="F85" s="1217" t="s">
        <v>3449</v>
      </c>
      <c r="G85" s="1219">
        <v>35000</v>
      </c>
      <c r="H85" s="1449" t="s">
        <v>3063</v>
      </c>
      <c r="I85" s="1217" t="s">
        <v>3453</v>
      </c>
      <c r="J85" s="1238"/>
      <c r="K85" s="10">
        <v>3000</v>
      </c>
      <c r="L85" s="48">
        <v>4000</v>
      </c>
      <c r="M85" s="1240"/>
      <c r="N85" s="1240">
        <v>15000</v>
      </c>
      <c r="O85" s="1237"/>
      <c r="P85" s="1240"/>
      <c r="Q85" s="1240"/>
      <c r="R85" s="1240"/>
      <c r="S85" s="1240"/>
      <c r="T85" s="1240">
        <f t="shared" si="0"/>
        <v>13000</v>
      </c>
      <c r="U85" s="1378">
        <f t="shared" si="1"/>
        <v>0.37142857142857144</v>
      </c>
      <c r="V85" s="48"/>
      <c r="W85" s="1217" t="s">
        <v>3508</v>
      </c>
      <c r="X85" s="48"/>
      <c r="Y85" s="1217" t="s">
        <v>5719</v>
      </c>
      <c r="Z85" s="48"/>
      <c r="AA85" s="48"/>
      <c r="AB85" s="48"/>
      <c r="AC85" s="48"/>
      <c r="AD85" s="48"/>
      <c r="AE85" s="48"/>
      <c r="AF85" s="48"/>
      <c r="AG85" s="48"/>
      <c r="AH85" s="48"/>
    </row>
    <row r="86" spans="1:34" ht="18">
      <c r="A86" s="1450">
        <v>44837</v>
      </c>
      <c r="B86" s="1217" t="s">
        <v>570</v>
      </c>
      <c r="C86" s="1571" t="s">
        <v>3446</v>
      </c>
      <c r="D86" s="1217" t="s">
        <v>3740</v>
      </c>
      <c r="E86" s="1217" t="s">
        <v>86</v>
      </c>
      <c r="F86" s="1217" t="s">
        <v>3547</v>
      </c>
      <c r="G86" s="1219">
        <v>10000</v>
      </c>
      <c r="H86" s="1449" t="s">
        <v>3063</v>
      </c>
      <c r="I86" s="1217" t="s">
        <v>3453</v>
      </c>
      <c r="J86" s="1238"/>
      <c r="K86" s="10" t="e">
        <f t="shared" ref="K86:K106" ca="1" si="15">_xludf.IFS(C86="成田机场",3000,C86="羽田机场",1200,D86="NearMe",1000,D86="VIP-limo",G86*0.12)</f>
        <v>#NAME?</v>
      </c>
      <c r="L86" s="10" t="e">
        <f t="shared" ref="L86:L92" ca="1" si="16">_xludf.IFS(C86="成田机场",4000,C86="羽田机场",1000,D86="VIP-limo",0)</f>
        <v>#NAME?</v>
      </c>
      <c r="M86" s="1239"/>
      <c r="N86" s="1239">
        <v>3000</v>
      </c>
      <c r="O86" s="1237"/>
      <c r="P86" s="1240"/>
      <c r="Q86" s="1240"/>
      <c r="R86" s="1240"/>
      <c r="S86" s="1240"/>
      <c r="T86" s="1240" t="e">
        <f t="shared" ca="1" si="0"/>
        <v>#NAME?</v>
      </c>
      <c r="U86" s="1378" t="e">
        <f t="shared" ca="1" si="1"/>
        <v>#NAME?</v>
      </c>
      <c r="V86" s="48"/>
      <c r="W86" s="1217" t="s">
        <v>107</v>
      </c>
      <c r="X86" s="48"/>
      <c r="Y86" s="1217" t="s">
        <v>5720</v>
      </c>
      <c r="Z86" s="48"/>
      <c r="AA86" s="48"/>
      <c r="AB86" s="48"/>
      <c r="AC86" s="48"/>
      <c r="AD86" s="48"/>
      <c r="AE86" s="48"/>
      <c r="AF86" s="48"/>
      <c r="AG86" s="48"/>
      <c r="AH86" s="48"/>
    </row>
    <row r="87" spans="1:34" ht="18">
      <c r="A87" s="1450">
        <v>44844</v>
      </c>
      <c r="B87" s="1217" t="s">
        <v>570</v>
      </c>
      <c r="C87" s="1571" t="s">
        <v>3446</v>
      </c>
      <c r="D87" s="1217" t="s">
        <v>3521</v>
      </c>
      <c r="E87" s="1217" t="s">
        <v>55</v>
      </c>
      <c r="F87" s="1217" t="s">
        <v>3505</v>
      </c>
      <c r="G87" s="1219">
        <v>10000</v>
      </c>
      <c r="H87" s="1449" t="s">
        <v>3063</v>
      </c>
      <c r="I87" s="1217" t="s">
        <v>3453</v>
      </c>
      <c r="J87" s="1453"/>
      <c r="K87" s="48" t="e">
        <f t="shared" ca="1" si="15"/>
        <v>#NAME?</v>
      </c>
      <c r="L87" s="48" t="e">
        <f t="shared" ca="1" si="16"/>
        <v>#NAME?</v>
      </c>
      <c r="M87" s="1240"/>
      <c r="N87" s="1240">
        <v>3000</v>
      </c>
      <c r="O87" s="1237"/>
      <c r="P87" s="1240"/>
      <c r="Q87" s="1240"/>
      <c r="R87" s="1240"/>
      <c r="S87" s="1240"/>
      <c r="T87" s="1240" t="e">
        <f t="shared" ca="1" si="0"/>
        <v>#NAME?</v>
      </c>
      <c r="U87" s="1378" t="e">
        <f t="shared" ca="1" si="1"/>
        <v>#NAME?</v>
      </c>
      <c r="V87" s="48"/>
      <c r="W87" s="1217" t="s">
        <v>107</v>
      </c>
      <c r="X87" s="48"/>
      <c r="Y87" s="1217" t="s">
        <v>5721</v>
      </c>
      <c r="Z87" s="48"/>
      <c r="AA87" s="48"/>
      <c r="AB87" s="48"/>
      <c r="AC87" s="48"/>
      <c r="AD87" s="48"/>
      <c r="AE87" s="48"/>
      <c r="AF87" s="48"/>
      <c r="AG87" s="48"/>
      <c r="AH87" s="48"/>
    </row>
    <row r="88" spans="1:34" ht="18">
      <c r="A88" s="1450">
        <v>44845</v>
      </c>
      <c r="B88" s="1217" t="s">
        <v>570</v>
      </c>
      <c r="C88" s="1571" t="s">
        <v>3446</v>
      </c>
      <c r="D88" s="1217" t="s">
        <v>3521</v>
      </c>
      <c r="E88" s="1217" t="s">
        <v>55</v>
      </c>
      <c r="F88" s="1217" t="s">
        <v>3512</v>
      </c>
      <c r="G88" s="1219">
        <v>10000</v>
      </c>
      <c r="H88" s="1449" t="s">
        <v>3063</v>
      </c>
      <c r="I88" s="1217" t="s">
        <v>3453</v>
      </c>
      <c r="J88" s="1238"/>
      <c r="K88" s="48" t="e">
        <f t="shared" ca="1" si="15"/>
        <v>#NAME?</v>
      </c>
      <c r="L88" s="48" t="e">
        <f t="shared" ca="1" si="16"/>
        <v>#NAME?</v>
      </c>
      <c r="M88" s="1240"/>
      <c r="N88" s="1240">
        <v>3000</v>
      </c>
      <c r="O88" s="1237"/>
      <c r="P88" s="1240"/>
      <c r="Q88" s="1240"/>
      <c r="R88" s="1240"/>
      <c r="S88" s="1240"/>
      <c r="T88" s="1240" t="e">
        <f t="shared" ca="1" si="0"/>
        <v>#NAME?</v>
      </c>
      <c r="U88" s="1378" t="e">
        <f t="shared" ca="1" si="1"/>
        <v>#NAME?</v>
      </c>
      <c r="V88" s="48"/>
      <c r="W88" s="1217" t="s">
        <v>107</v>
      </c>
      <c r="X88" s="48"/>
      <c r="Y88" s="1217" t="s">
        <v>5722</v>
      </c>
      <c r="Z88" s="48"/>
      <c r="AA88" s="48"/>
      <c r="AB88" s="48"/>
      <c r="AC88" s="48"/>
      <c r="AD88" s="48"/>
      <c r="AE88" s="48"/>
      <c r="AF88" s="48"/>
      <c r="AG88" s="48"/>
      <c r="AH88" s="48"/>
    </row>
    <row r="89" spans="1:34" ht="18">
      <c r="A89" s="1450">
        <v>44848</v>
      </c>
      <c r="B89" s="1217" t="s">
        <v>1170</v>
      </c>
      <c r="C89" s="1571" t="s">
        <v>3446</v>
      </c>
      <c r="D89" s="1217" t="s">
        <v>4010</v>
      </c>
      <c r="E89" s="1217" t="s">
        <v>86</v>
      </c>
      <c r="F89" s="1217" t="s">
        <v>3547</v>
      </c>
      <c r="G89" s="1219">
        <v>10000</v>
      </c>
      <c r="H89" s="1449" t="s">
        <v>3063</v>
      </c>
      <c r="I89" s="1217" t="s">
        <v>3453</v>
      </c>
      <c r="J89" s="1238"/>
      <c r="K89" s="48" t="e">
        <f t="shared" ca="1" si="15"/>
        <v>#NAME?</v>
      </c>
      <c r="L89" s="48" t="e">
        <f t="shared" ca="1" si="16"/>
        <v>#NAME?</v>
      </c>
      <c r="M89" s="1240"/>
      <c r="N89" s="1240">
        <v>3000</v>
      </c>
      <c r="O89" s="1237"/>
      <c r="P89" s="1240"/>
      <c r="Q89" s="1240"/>
      <c r="R89" s="1240"/>
      <c r="S89" s="1240"/>
      <c r="T89" s="1240" t="e">
        <f t="shared" ca="1" si="0"/>
        <v>#NAME?</v>
      </c>
      <c r="U89" s="1378" t="e">
        <f t="shared" ca="1" si="1"/>
        <v>#NAME?</v>
      </c>
      <c r="V89" s="48"/>
      <c r="W89" s="1217" t="s">
        <v>108</v>
      </c>
      <c r="X89" s="48"/>
      <c r="Y89" s="1217" t="s">
        <v>5723</v>
      </c>
      <c r="Z89" s="48"/>
      <c r="AA89" s="48"/>
      <c r="AB89" s="48"/>
      <c r="AC89" s="48"/>
      <c r="AD89" s="48"/>
      <c r="AE89" s="48"/>
      <c r="AF89" s="48"/>
      <c r="AG89" s="48"/>
      <c r="AH89" s="48"/>
    </row>
    <row r="90" spans="1:34" ht="18">
      <c r="A90" s="1450">
        <v>44848</v>
      </c>
      <c r="B90" s="1217" t="s">
        <v>1170</v>
      </c>
      <c r="C90" s="1571" t="s">
        <v>3446</v>
      </c>
      <c r="D90" s="1217" t="s">
        <v>4010</v>
      </c>
      <c r="E90" s="1217" t="s">
        <v>43</v>
      </c>
      <c r="F90" s="1217" t="s">
        <v>3592</v>
      </c>
      <c r="G90" s="1219">
        <v>10000</v>
      </c>
      <c r="H90" s="1449" t="s">
        <v>3063</v>
      </c>
      <c r="I90" s="1217" t="s">
        <v>3453</v>
      </c>
      <c r="J90" s="1238"/>
      <c r="K90" s="48" t="e">
        <f t="shared" ca="1" si="15"/>
        <v>#NAME?</v>
      </c>
      <c r="L90" s="48" t="e">
        <f t="shared" ca="1" si="16"/>
        <v>#NAME?</v>
      </c>
      <c r="M90" s="1240"/>
      <c r="N90" s="1240">
        <v>5000</v>
      </c>
      <c r="O90" s="1237"/>
      <c r="P90" s="1240"/>
      <c r="Q90" s="1240"/>
      <c r="R90" s="1240"/>
      <c r="S90" s="1240"/>
      <c r="T90" s="1240" t="e">
        <f t="shared" ca="1" si="0"/>
        <v>#NAME?</v>
      </c>
      <c r="U90" s="1378" t="e">
        <f t="shared" ca="1" si="1"/>
        <v>#NAME?</v>
      </c>
      <c r="V90" s="48"/>
      <c r="W90" s="1217" t="s">
        <v>108</v>
      </c>
      <c r="X90" s="48"/>
      <c r="Y90" s="1217" t="s">
        <v>5724</v>
      </c>
      <c r="Z90" s="48"/>
      <c r="AA90" s="48"/>
      <c r="AB90" s="48"/>
      <c r="AC90" s="48"/>
      <c r="AD90" s="48"/>
      <c r="AE90" s="48"/>
      <c r="AF90" s="48"/>
      <c r="AG90" s="48"/>
      <c r="AH90" s="48"/>
    </row>
    <row r="91" spans="1:34" ht="18">
      <c r="A91" s="1450">
        <v>44850</v>
      </c>
      <c r="B91" s="1217" t="s">
        <v>570</v>
      </c>
      <c r="C91" s="1571" t="s">
        <v>3446</v>
      </c>
      <c r="D91" s="1217" t="s">
        <v>3521</v>
      </c>
      <c r="E91" s="1217" t="s">
        <v>3910</v>
      </c>
      <c r="F91" s="1217" t="s">
        <v>3463</v>
      </c>
      <c r="G91" s="1219">
        <v>10000</v>
      </c>
      <c r="H91" s="1449" t="s">
        <v>3063</v>
      </c>
      <c r="I91" s="1217" t="s">
        <v>3453</v>
      </c>
      <c r="J91" s="1460"/>
      <c r="K91" s="48" t="e">
        <f t="shared" ca="1" si="15"/>
        <v>#NAME?</v>
      </c>
      <c r="L91" s="48" t="e">
        <f t="shared" ca="1" si="16"/>
        <v>#NAME?</v>
      </c>
      <c r="M91" s="1240"/>
      <c r="N91" s="1240">
        <v>3000</v>
      </c>
      <c r="O91" s="1237"/>
      <c r="P91" s="1240"/>
      <c r="Q91" s="1240"/>
      <c r="R91" s="1240"/>
      <c r="S91" s="1240"/>
      <c r="T91" s="1240" t="e">
        <f t="shared" ca="1" si="0"/>
        <v>#NAME?</v>
      </c>
      <c r="U91" s="1378" t="e">
        <f t="shared" ca="1" si="1"/>
        <v>#NAME?</v>
      </c>
      <c r="V91" s="1240"/>
      <c r="W91" s="1217" t="s">
        <v>107</v>
      </c>
      <c r="X91" s="48"/>
      <c r="Y91" s="1217" t="s">
        <v>5725</v>
      </c>
      <c r="Z91" s="48"/>
      <c r="AA91" s="48"/>
      <c r="AB91" s="48"/>
      <c r="AC91" s="48"/>
      <c r="AD91" s="48"/>
      <c r="AE91" s="48"/>
      <c r="AF91" s="48"/>
      <c r="AG91" s="48"/>
      <c r="AH91" s="48"/>
    </row>
    <row r="92" spans="1:34" ht="18">
      <c r="A92" s="1450">
        <v>44851</v>
      </c>
      <c r="B92" s="1217" t="s">
        <v>570</v>
      </c>
      <c r="C92" s="1571" t="s">
        <v>3446</v>
      </c>
      <c r="D92" s="1217" t="s">
        <v>3521</v>
      </c>
      <c r="E92" s="1217" t="s">
        <v>86</v>
      </c>
      <c r="F92" s="1217" t="s">
        <v>3547</v>
      </c>
      <c r="G92" s="1219">
        <v>10000</v>
      </c>
      <c r="H92" s="1449" t="s">
        <v>3063</v>
      </c>
      <c r="I92" s="1217" t="s">
        <v>3453</v>
      </c>
      <c r="J92" s="1238"/>
      <c r="K92" s="48" t="e">
        <f t="shared" ca="1" si="15"/>
        <v>#NAME?</v>
      </c>
      <c r="L92" s="48" t="e">
        <f t="shared" ca="1" si="16"/>
        <v>#NAME?</v>
      </c>
      <c r="M92" s="1240"/>
      <c r="N92" s="1240">
        <v>3000</v>
      </c>
      <c r="O92" s="1237"/>
      <c r="P92" s="1240"/>
      <c r="Q92" s="1240"/>
      <c r="R92" s="1240"/>
      <c r="S92" s="1240"/>
      <c r="T92" s="1240" t="e">
        <f t="shared" ca="1" si="0"/>
        <v>#NAME?</v>
      </c>
      <c r="U92" s="1378" t="e">
        <f t="shared" ca="1" si="1"/>
        <v>#NAME?</v>
      </c>
      <c r="V92" s="48"/>
      <c r="W92" s="1217" t="s">
        <v>107</v>
      </c>
      <c r="X92" s="48"/>
      <c r="Y92" s="1217" t="s">
        <v>5726</v>
      </c>
      <c r="Z92" s="48"/>
      <c r="AA92" s="48"/>
      <c r="AB92" s="48"/>
      <c r="AC92" s="48"/>
      <c r="AD92" s="48"/>
      <c r="AE92" s="48"/>
      <c r="AF92" s="48"/>
      <c r="AG92" s="48"/>
      <c r="AH92" s="48"/>
    </row>
    <row r="93" spans="1:34" ht="18">
      <c r="A93" s="1578">
        <v>44851</v>
      </c>
      <c r="B93" s="1579" t="s">
        <v>570</v>
      </c>
      <c r="C93" s="1580" t="s">
        <v>3446</v>
      </c>
      <c r="D93" s="1579" t="s">
        <v>3521</v>
      </c>
      <c r="E93" s="1579" t="s">
        <v>86</v>
      </c>
      <c r="F93" s="1579" t="s">
        <v>3547</v>
      </c>
      <c r="G93" s="1581">
        <v>10000</v>
      </c>
      <c r="H93" s="1449" t="s">
        <v>3063</v>
      </c>
      <c r="I93" s="1579" t="s">
        <v>3453</v>
      </c>
      <c r="J93" s="1238"/>
      <c r="K93" s="48" t="e">
        <f t="shared" ca="1" si="15"/>
        <v>#NAME?</v>
      </c>
      <c r="L93" s="48">
        <v>1000</v>
      </c>
      <c r="M93" s="1240"/>
      <c r="N93" s="1240">
        <v>3000</v>
      </c>
      <c r="O93" s="1237"/>
      <c r="P93" s="1240"/>
      <c r="Q93" s="1240"/>
      <c r="R93" s="1240"/>
      <c r="S93" s="1240"/>
      <c r="T93" s="1240" t="e">
        <f t="shared" ca="1" si="0"/>
        <v>#NAME?</v>
      </c>
      <c r="U93" s="1378" t="e">
        <f t="shared" ca="1" si="1"/>
        <v>#NAME?</v>
      </c>
      <c r="V93" s="48"/>
      <c r="W93" s="1579" t="s">
        <v>107</v>
      </c>
      <c r="X93" s="48"/>
      <c r="Y93" s="1579" t="s">
        <v>5727</v>
      </c>
      <c r="Z93" s="48"/>
      <c r="AA93" s="48"/>
      <c r="AB93" s="48"/>
      <c r="AC93" s="48"/>
      <c r="AD93" s="48"/>
      <c r="AE93" s="48"/>
      <c r="AF93" s="48"/>
      <c r="AG93" s="48"/>
      <c r="AH93" s="48"/>
    </row>
    <row r="94" spans="1:34" ht="18">
      <c r="A94" s="1388">
        <v>44860</v>
      </c>
      <c r="B94" s="666" t="s">
        <v>570</v>
      </c>
      <c r="C94" s="227" t="s">
        <v>3446</v>
      </c>
      <c r="D94" s="666" t="s">
        <v>3521</v>
      </c>
      <c r="E94" s="666" t="s">
        <v>55</v>
      </c>
      <c r="F94" s="666" t="s">
        <v>3512</v>
      </c>
      <c r="G94" s="1245">
        <v>10000</v>
      </c>
      <c r="H94" s="1582" t="s">
        <v>3063</v>
      </c>
      <c r="I94" s="666" t="s">
        <v>3453</v>
      </c>
      <c r="J94" s="1238"/>
      <c r="K94" s="10" t="e">
        <f t="shared" ca="1" si="15"/>
        <v>#NAME?</v>
      </c>
      <c r="L94" s="48" t="e">
        <f t="shared" ref="L94:L97" ca="1" si="17">_xludf.IFS(C94="成田机场",4000,C94="羽田机场",1000)</f>
        <v>#NAME?</v>
      </c>
      <c r="M94" s="1240"/>
      <c r="N94" s="1239">
        <v>3000</v>
      </c>
      <c r="O94" s="1237"/>
      <c r="P94" s="1239"/>
      <c r="Q94" s="1239"/>
      <c r="R94" s="1239"/>
      <c r="S94" s="1240"/>
      <c r="T94" s="1240" t="e">
        <f t="shared" ca="1" si="0"/>
        <v>#NAME?</v>
      </c>
      <c r="U94" s="1378" t="e">
        <f t="shared" ca="1" si="1"/>
        <v>#NAME?</v>
      </c>
      <c r="W94" s="666" t="s">
        <v>107</v>
      </c>
      <c r="Y94" s="666" t="s">
        <v>5728</v>
      </c>
      <c r="Z94" s="1562"/>
    </row>
    <row r="95" spans="1:34" ht="18">
      <c r="A95" s="1454">
        <v>44862</v>
      </c>
      <c r="B95" s="1246" t="s">
        <v>570</v>
      </c>
      <c r="C95" s="1574" t="s">
        <v>3446</v>
      </c>
      <c r="D95" s="1246" t="s">
        <v>3521</v>
      </c>
      <c r="E95" s="1246" t="s">
        <v>52</v>
      </c>
      <c r="F95" s="1246" t="s">
        <v>3547</v>
      </c>
      <c r="G95" s="1248">
        <v>10000</v>
      </c>
      <c r="H95" s="1583" t="s">
        <v>3063</v>
      </c>
      <c r="I95" s="1246" t="s">
        <v>3453</v>
      </c>
      <c r="J95" s="1263"/>
      <c r="K95" s="1260" t="e">
        <f t="shared" ca="1" si="15"/>
        <v>#NAME?</v>
      </c>
      <c r="L95" s="1573" t="e">
        <f t="shared" ca="1" si="17"/>
        <v>#NAME?</v>
      </c>
      <c r="M95" s="1257"/>
      <c r="N95" s="1256">
        <v>3000</v>
      </c>
      <c r="O95" s="1255"/>
      <c r="P95" s="1256"/>
      <c r="Q95" s="1256"/>
      <c r="R95" s="1256"/>
      <c r="S95" s="1257"/>
      <c r="T95" s="1257" t="e">
        <f t="shared" ca="1" si="0"/>
        <v>#NAME?</v>
      </c>
      <c r="U95" s="1387" t="e">
        <f t="shared" ca="1" si="1"/>
        <v>#NAME?</v>
      </c>
      <c r="V95" s="1260"/>
      <c r="W95" s="1246" t="s">
        <v>107</v>
      </c>
      <c r="X95" s="1260"/>
      <c r="Y95" s="1246" t="s">
        <v>5729</v>
      </c>
      <c r="Z95" s="1584"/>
      <c r="AA95" s="1260"/>
      <c r="AB95" s="1260"/>
      <c r="AC95" s="1260"/>
      <c r="AD95" s="1260"/>
      <c r="AE95" s="1260"/>
      <c r="AF95" s="1260"/>
      <c r="AG95" s="1260"/>
      <c r="AH95" s="1260"/>
    </row>
    <row r="96" spans="1:34" ht="18">
      <c r="A96" s="1450">
        <v>44862</v>
      </c>
      <c r="B96" s="1217" t="s">
        <v>570</v>
      </c>
      <c r="C96" s="1571" t="s">
        <v>3446</v>
      </c>
      <c r="D96" s="1217" t="s">
        <v>3521</v>
      </c>
      <c r="E96" s="1217" t="s">
        <v>55</v>
      </c>
      <c r="F96" s="1217" t="s">
        <v>3512</v>
      </c>
      <c r="G96" s="1219">
        <v>10000</v>
      </c>
      <c r="H96" s="1449" t="s">
        <v>3063</v>
      </c>
      <c r="I96" s="1217" t="s">
        <v>3453</v>
      </c>
      <c r="J96" s="1238"/>
      <c r="K96" s="10" t="e">
        <f t="shared" ca="1" si="15"/>
        <v>#NAME?</v>
      </c>
      <c r="L96" s="48" t="e">
        <f t="shared" ca="1" si="17"/>
        <v>#NAME?</v>
      </c>
      <c r="M96" s="1240"/>
      <c r="N96" s="1239">
        <v>3000</v>
      </c>
      <c r="O96" s="1237"/>
      <c r="P96" s="1239"/>
      <c r="Q96" s="1239"/>
      <c r="R96" s="1239"/>
      <c r="S96" s="1240"/>
      <c r="T96" s="1240" t="e">
        <f t="shared" ca="1" si="0"/>
        <v>#NAME?</v>
      </c>
      <c r="U96" s="1378" t="e">
        <f t="shared" ca="1" si="1"/>
        <v>#NAME?</v>
      </c>
      <c r="W96" s="1217" t="s">
        <v>107</v>
      </c>
      <c r="Y96" s="1217" t="s">
        <v>5730</v>
      </c>
      <c r="Z96" s="1562"/>
    </row>
    <row r="97" spans="1:34" ht="18">
      <c r="A97" s="1450">
        <v>44865</v>
      </c>
      <c r="B97" s="1217" t="s">
        <v>570</v>
      </c>
      <c r="C97" s="1571" t="s">
        <v>3446</v>
      </c>
      <c r="D97" s="1217" t="s">
        <v>3521</v>
      </c>
      <c r="E97" s="1217" t="s">
        <v>3910</v>
      </c>
      <c r="F97" s="1217" t="s">
        <v>3592</v>
      </c>
      <c r="G97" s="1219">
        <v>10000</v>
      </c>
      <c r="H97" s="1449" t="s">
        <v>3063</v>
      </c>
      <c r="I97" s="1217" t="s">
        <v>3453</v>
      </c>
      <c r="J97" s="1238"/>
      <c r="K97" s="10" t="e">
        <f t="shared" ca="1" si="15"/>
        <v>#NAME?</v>
      </c>
      <c r="L97" s="48" t="e">
        <f t="shared" ca="1" si="17"/>
        <v>#NAME?</v>
      </c>
      <c r="M97" s="1240"/>
      <c r="N97" s="1239">
        <v>3000</v>
      </c>
      <c r="O97" s="1237"/>
      <c r="P97" s="1239"/>
      <c r="Q97" s="1239"/>
      <c r="R97" s="1239"/>
      <c r="S97" s="1240"/>
      <c r="T97" s="1240" t="e">
        <f t="shared" ca="1" si="0"/>
        <v>#NAME?</v>
      </c>
      <c r="U97" s="1378" t="e">
        <f t="shared" ca="1" si="1"/>
        <v>#NAME?</v>
      </c>
      <c r="W97" s="1217" t="s">
        <v>107</v>
      </c>
      <c r="Y97" s="1217" t="s">
        <v>5731</v>
      </c>
      <c r="Z97" s="1562"/>
    </row>
    <row r="98" spans="1:34" ht="18">
      <c r="A98" s="1450">
        <v>44838</v>
      </c>
      <c r="B98" s="1217" t="s">
        <v>1170</v>
      </c>
      <c r="C98" s="1571" t="s">
        <v>3446</v>
      </c>
      <c r="D98" s="1217" t="s">
        <v>3474</v>
      </c>
      <c r="E98" s="1217" t="s">
        <v>55</v>
      </c>
      <c r="F98" s="1217" t="s">
        <v>3512</v>
      </c>
      <c r="G98" s="1219">
        <v>9900</v>
      </c>
      <c r="H98" s="1449" t="s">
        <v>3063</v>
      </c>
      <c r="I98" s="1217" t="s">
        <v>3453</v>
      </c>
      <c r="J98" s="1238"/>
      <c r="K98" s="10" t="e">
        <f t="shared" ca="1" si="15"/>
        <v>#NAME?</v>
      </c>
      <c r="L98" s="10" t="e">
        <f t="shared" ref="L98:L104" ca="1" si="18">_xludf.IFS(C98="成田机场",4000,C98="羽田机场",1000,D98="VIP-limo",0)</f>
        <v>#NAME?</v>
      </c>
      <c r="M98" s="1239"/>
      <c r="N98" s="1239">
        <v>3000</v>
      </c>
      <c r="O98" s="1237"/>
      <c r="P98" s="1240"/>
      <c r="Q98" s="1240"/>
      <c r="R98" s="1240"/>
      <c r="S98" s="1240"/>
      <c r="T98" s="1240" t="e">
        <f t="shared" ca="1" si="0"/>
        <v>#NAME?</v>
      </c>
      <c r="U98" s="1378" t="e">
        <f t="shared" ca="1" si="1"/>
        <v>#NAME?</v>
      </c>
      <c r="V98" s="48"/>
      <c r="W98" s="1217" t="s">
        <v>27</v>
      </c>
      <c r="X98" s="48"/>
      <c r="Y98" s="1217" t="s">
        <v>5732</v>
      </c>
      <c r="Z98" s="48"/>
      <c r="AA98" s="48"/>
      <c r="AB98" s="48"/>
      <c r="AC98" s="48"/>
      <c r="AD98" s="48"/>
      <c r="AE98" s="48"/>
      <c r="AF98" s="48"/>
      <c r="AG98" s="48"/>
      <c r="AH98" s="48"/>
    </row>
    <row r="99" spans="1:34" ht="18">
      <c r="A99" s="1450">
        <v>44840</v>
      </c>
      <c r="B99" s="1217" t="s">
        <v>570</v>
      </c>
      <c r="C99" s="1571" t="s">
        <v>3446</v>
      </c>
      <c r="D99" s="1217" t="s">
        <v>3474</v>
      </c>
      <c r="E99" s="1217" t="s">
        <v>86</v>
      </c>
      <c r="F99" s="1217" t="s">
        <v>3547</v>
      </c>
      <c r="G99" s="1219">
        <v>9900</v>
      </c>
      <c r="H99" s="1449" t="s">
        <v>3063</v>
      </c>
      <c r="I99" s="1217" t="s">
        <v>3453</v>
      </c>
      <c r="J99" s="1238"/>
      <c r="K99" s="10" t="e">
        <f t="shared" ca="1" si="15"/>
        <v>#NAME?</v>
      </c>
      <c r="L99" s="10" t="e">
        <f t="shared" ca="1" si="18"/>
        <v>#NAME?</v>
      </c>
      <c r="M99" s="1239"/>
      <c r="N99" s="1239">
        <v>3000</v>
      </c>
      <c r="O99" s="1237"/>
      <c r="P99" s="1240"/>
      <c r="Q99" s="1240"/>
      <c r="R99" s="1240"/>
      <c r="S99" s="1240"/>
      <c r="T99" s="1240" t="e">
        <f t="shared" ca="1" si="0"/>
        <v>#NAME?</v>
      </c>
      <c r="U99" s="1378" t="e">
        <f t="shared" ca="1" si="1"/>
        <v>#NAME?</v>
      </c>
      <c r="V99" s="48"/>
      <c r="W99" s="1217" t="s">
        <v>27</v>
      </c>
      <c r="X99" s="48"/>
      <c r="Y99" s="1217" t="s">
        <v>5733</v>
      </c>
      <c r="Z99" s="48"/>
      <c r="AA99" s="48"/>
      <c r="AB99" s="48"/>
      <c r="AC99" s="48"/>
      <c r="AD99" s="48"/>
      <c r="AE99" s="48"/>
      <c r="AF99" s="48"/>
      <c r="AG99" s="48"/>
      <c r="AH99" s="48"/>
    </row>
    <row r="100" spans="1:34" ht="18">
      <c r="A100" s="1450">
        <v>44841</v>
      </c>
      <c r="B100" s="1217" t="s">
        <v>1170</v>
      </c>
      <c r="C100" s="1571" t="s">
        <v>3446</v>
      </c>
      <c r="D100" s="1217" t="s">
        <v>3474</v>
      </c>
      <c r="E100" s="1217" t="s">
        <v>86</v>
      </c>
      <c r="F100" s="1217" t="s">
        <v>3547</v>
      </c>
      <c r="G100" s="1219">
        <v>9900</v>
      </c>
      <c r="H100" s="1449" t="s">
        <v>3063</v>
      </c>
      <c r="I100" s="1217" t="s">
        <v>3453</v>
      </c>
      <c r="J100" s="1238"/>
      <c r="K100" s="10" t="e">
        <f t="shared" ca="1" si="15"/>
        <v>#NAME?</v>
      </c>
      <c r="L100" s="10" t="e">
        <f t="shared" ca="1" si="18"/>
        <v>#NAME?</v>
      </c>
      <c r="M100" s="1239"/>
      <c r="N100" s="1239">
        <v>3000</v>
      </c>
      <c r="O100" s="1237"/>
      <c r="P100" s="1240"/>
      <c r="Q100" s="1240"/>
      <c r="R100" s="1240"/>
      <c r="S100" s="1240"/>
      <c r="T100" s="1240" t="e">
        <f t="shared" ca="1" si="0"/>
        <v>#NAME?</v>
      </c>
      <c r="U100" s="1378" t="e">
        <f t="shared" ca="1" si="1"/>
        <v>#NAME?</v>
      </c>
      <c r="V100" s="48"/>
      <c r="W100" s="1217" t="s">
        <v>27</v>
      </c>
      <c r="X100" s="48"/>
      <c r="Y100" s="1217" t="s">
        <v>5734</v>
      </c>
      <c r="Z100" s="48"/>
      <c r="AA100" s="48"/>
      <c r="AB100" s="48"/>
      <c r="AC100" s="48"/>
      <c r="AD100" s="48"/>
      <c r="AE100" s="48"/>
      <c r="AF100" s="48"/>
      <c r="AG100" s="48"/>
      <c r="AH100" s="48"/>
    </row>
    <row r="101" spans="1:34" ht="18">
      <c r="A101" s="1450">
        <v>44841</v>
      </c>
      <c r="B101" s="1217" t="s">
        <v>570</v>
      </c>
      <c r="C101" s="1571" t="s">
        <v>3446</v>
      </c>
      <c r="D101" s="1217" t="s">
        <v>3474</v>
      </c>
      <c r="E101" s="1217" t="s">
        <v>86</v>
      </c>
      <c r="F101" s="1217" t="s">
        <v>3547</v>
      </c>
      <c r="G101" s="1219">
        <v>9900</v>
      </c>
      <c r="H101" s="1449" t="s">
        <v>3063</v>
      </c>
      <c r="I101" s="1217" t="s">
        <v>3453</v>
      </c>
      <c r="J101" s="1238"/>
      <c r="K101" s="10" t="e">
        <f t="shared" ca="1" si="15"/>
        <v>#NAME?</v>
      </c>
      <c r="L101" s="10" t="e">
        <f t="shared" ca="1" si="18"/>
        <v>#NAME?</v>
      </c>
      <c r="M101" s="1239"/>
      <c r="N101" s="1239">
        <v>3000</v>
      </c>
      <c r="O101" s="1237"/>
      <c r="P101" s="1240"/>
      <c r="Q101" s="1240"/>
      <c r="R101" s="1240"/>
      <c r="S101" s="1240"/>
      <c r="T101" s="1240" t="e">
        <f t="shared" ca="1" si="0"/>
        <v>#NAME?</v>
      </c>
      <c r="U101" s="1378" t="e">
        <f t="shared" ca="1" si="1"/>
        <v>#NAME?</v>
      </c>
      <c r="V101" s="48"/>
      <c r="W101" s="1217" t="s">
        <v>27</v>
      </c>
      <c r="X101" s="48"/>
      <c r="Y101" s="1217" t="s">
        <v>5735</v>
      </c>
      <c r="Z101" s="48"/>
      <c r="AA101" s="48"/>
      <c r="AB101" s="48"/>
      <c r="AC101" s="48"/>
      <c r="AD101" s="48"/>
      <c r="AE101" s="48"/>
      <c r="AF101" s="48"/>
      <c r="AG101" s="48"/>
      <c r="AH101" s="48"/>
    </row>
    <row r="102" spans="1:34" ht="18">
      <c r="A102" s="1450">
        <v>44846</v>
      </c>
      <c r="B102" s="1217" t="s">
        <v>1170</v>
      </c>
      <c r="C102" s="1571" t="s">
        <v>3446</v>
      </c>
      <c r="D102" s="1217" t="s">
        <v>3474</v>
      </c>
      <c r="E102" s="1217" t="s">
        <v>86</v>
      </c>
      <c r="F102" s="1217" t="s">
        <v>3547</v>
      </c>
      <c r="G102" s="1219">
        <v>9900</v>
      </c>
      <c r="H102" s="1449" t="s">
        <v>3063</v>
      </c>
      <c r="I102" s="1217" t="s">
        <v>3453</v>
      </c>
      <c r="J102" s="1238"/>
      <c r="K102" s="48" t="e">
        <f t="shared" ca="1" si="15"/>
        <v>#NAME?</v>
      </c>
      <c r="L102" s="48" t="e">
        <f t="shared" ca="1" si="18"/>
        <v>#NAME?</v>
      </c>
      <c r="M102" s="1240"/>
      <c r="N102" s="1239">
        <v>3000</v>
      </c>
      <c r="O102" s="1237"/>
      <c r="P102" s="1240"/>
      <c r="Q102" s="1240"/>
      <c r="R102" s="1240"/>
      <c r="S102" s="1240"/>
      <c r="T102" s="1240" t="e">
        <f t="shared" ca="1" si="0"/>
        <v>#NAME?</v>
      </c>
      <c r="U102" s="1378" t="e">
        <f t="shared" ca="1" si="1"/>
        <v>#NAME?</v>
      </c>
      <c r="V102" s="48"/>
      <c r="W102" s="1217" t="s">
        <v>27</v>
      </c>
      <c r="X102" s="48"/>
      <c r="Y102" s="1217" t="s">
        <v>5736</v>
      </c>
      <c r="Z102" s="48"/>
      <c r="AA102" s="48"/>
      <c r="AB102" s="48"/>
      <c r="AC102" s="48"/>
      <c r="AD102" s="48"/>
      <c r="AE102" s="48"/>
      <c r="AF102" s="48"/>
      <c r="AG102" s="48"/>
      <c r="AH102" s="48"/>
    </row>
    <row r="103" spans="1:34" ht="18">
      <c r="A103" s="1450">
        <v>44850</v>
      </c>
      <c r="B103" s="1217" t="s">
        <v>1170</v>
      </c>
      <c r="C103" s="1571" t="s">
        <v>3446</v>
      </c>
      <c r="D103" s="1217" t="s">
        <v>3474</v>
      </c>
      <c r="E103" s="1217" t="s">
        <v>98</v>
      </c>
      <c r="F103" s="1217" t="s">
        <v>3657</v>
      </c>
      <c r="G103" s="1219">
        <v>9900</v>
      </c>
      <c r="H103" s="1449" t="s">
        <v>3063</v>
      </c>
      <c r="I103" s="1217" t="s">
        <v>3453</v>
      </c>
      <c r="J103" s="1237"/>
      <c r="K103" s="48" t="e">
        <f t="shared" ca="1" si="15"/>
        <v>#NAME?</v>
      </c>
      <c r="L103" s="48" t="e">
        <f t="shared" ca="1" si="18"/>
        <v>#NAME?</v>
      </c>
      <c r="M103" s="1240"/>
      <c r="N103" s="1240">
        <v>3000</v>
      </c>
      <c r="O103" s="1237"/>
      <c r="P103" s="1240"/>
      <c r="Q103" s="1240"/>
      <c r="R103" s="1240"/>
      <c r="S103" s="1240"/>
      <c r="T103" s="1240" t="e">
        <f t="shared" ca="1" si="0"/>
        <v>#NAME?</v>
      </c>
      <c r="U103" s="1378" t="e">
        <f t="shared" ca="1" si="1"/>
        <v>#NAME?</v>
      </c>
      <c r="V103" s="1240"/>
      <c r="W103" s="1217" t="s">
        <v>27</v>
      </c>
      <c r="X103" s="48"/>
      <c r="Y103" s="1217" t="s">
        <v>5737</v>
      </c>
      <c r="Z103" s="48"/>
      <c r="AA103" s="48"/>
      <c r="AB103" s="48"/>
      <c r="AC103" s="48"/>
      <c r="AD103" s="48"/>
      <c r="AE103" s="48"/>
      <c r="AF103" s="48"/>
      <c r="AG103" s="48"/>
      <c r="AH103" s="48"/>
    </row>
    <row r="104" spans="1:34" ht="18">
      <c r="A104" s="1450">
        <v>44853</v>
      </c>
      <c r="B104" s="1217" t="s">
        <v>1170</v>
      </c>
      <c r="C104" s="1571" t="s">
        <v>3446</v>
      </c>
      <c r="D104" s="1217" t="s">
        <v>3474</v>
      </c>
      <c r="E104" s="1217" t="s">
        <v>3910</v>
      </c>
      <c r="F104" s="1217" t="s">
        <v>3592</v>
      </c>
      <c r="G104" s="1219">
        <v>9900</v>
      </c>
      <c r="H104" s="1449" t="s">
        <v>3063</v>
      </c>
      <c r="I104" s="1217" t="s">
        <v>3453</v>
      </c>
      <c r="J104" s="1238"/>
      <c r="K104" s="10" t="e">
        <f t="shared" ca="1" si="15"/>
        <v>#NAME?</v>
      </c>
      <c r="L104" s="10" t="e">
        <f t="shared" ca="1" si="18"/>
        <v>#NAME?</v>
      </c>
      <c r="M104" s="1239"/>
      <c r="N104" s="1239">
        <v>3000</v>
      </c>
      <c r="O104" s="1237"/>
      <c r="P104" s="1240"/>
      <c r="Q104" s="1240"/>
      <c r="R104" s="1240"/>
      <c r="S104" s="1240"/>
      <c r="T104" s="1240" t="e">
        <f t="shared" ca="1" si="0"/>
        <v>#NAME?</v>
      </c>
      <c r="U104" s="1378" t="e">
        <f t="shared" ca="1" si="1"/>
        <v>#NAME?</v>
      </c>
      <c r="V104" s="48"/>
      <c r="W104" s="1217" t="s">
        <v>27</v>
      </c>
      <c r="X104" s="48"/>
      <c r="Y104" s="1217" t="s">
        <v>5738</v>
      </c>
      <c r="Z104" s="48"/>
      <c r="AA104" s="48"/>
      <c r="AB104" s="48"/>
      <c r="AC104" s="48"/>
      <c r="AD104" s="48"/>
      <c r="AE104" s="48"/>
      <c r="AF104" s="48"/>
      <c r="AG104" s="48"/>
      <c r="AH104" s="48"/>
    </row>
    <row r="105" spans="1:34" ht="18">
      <c r="A105" s="1450">
        <v>44855</v>
      </c>
      <c r="B105" s="1217" t="s">
        <v>1170</v>
      </c>
      <c r="C105" s="1571" t="s">
        <v>3446</v>
      </c>
      <c r="D105" s="1217" t="s">
        <v>3474</v>
      </c>
      <c r="E105" s="1217" t="s">
        <v>34</v>
      </c>
      <c r="F105" s="1217" t="s">
        <v>3626</v>
      </c>
      <c r="G105" s="1219">
        <v>9900</v>
      </c>
      <c r="H105" s="1449" t="s">
        <v>3063</v>
      </c>
      <c r="I105" s="1217" t="s">
        <v>3453</v>
      </c>
      <c r="J105" s="1238"/>
      <c r="K105" s="10" t="e">
        <f t="shared" ca="1" si="15"/>
        <v>#NAME?</v>
      </c>
      <c r="L105" s="48" t="e">
        <f t="shared" ref="L105:L107" ca="1" si="19">_xludf.IFS(C105="成田机场",4000,C105="羽田机场",1000)</f>
        <v>#NAME?</v>
      </c>
      <c r="M105" s="1240"/>
      <c r="N105" s="1240">
        <v>3000</v>
      </c>
      <c r="O105" s="1237"/>
      <c r="P105" s="1240"/>
      <c r="Q105" s="1240"/>
      <c r="R105" s="1240"/>
      <c r="S105" s="1240"/>
      <c r="T105" s="1240" t="e">
        <f t="shared" ca="1" si="0"/>
        <v>#NAME?</v>
      </c>
      <c r="U105" s="1378" t="e">
        <f t="shared" ca="1" si="1"/>
        <v>#NAME?</v>
      </c>
      <c r="V105" s="48"/>
      <c r="W105" s="1217" t="s">
        <v>27</v>
      </c>
      <c r="X105" s="48"/>
      <c r="Y105" s="1217" t="s">
        <v>5739</v>
      </c>
      <c r="Z105" s="48"/>
      <c r="AA105" s="48"/>
      <c r="AB105" s="48"/>
      <c r="AC105" s="48"/>
      <c r="AD105" s="48"/>
      <c r="AE105" s="48"/>
      <c r="AF105" s="48"/>
      <c r="AG105" s="48"/>
      <c r="AH105" s="48"/>
    </row>
    <row r="106" spans="1:34" ht="18">
      <c r="A106" s="1450">
        <v>44855</v>
      </c>
      <c r="B106" s="1217" t="s">
        <v>570</v>
      </c>
      <c r="C106" s="1571" t="s">
        <v>3446</v>
      </c>
      <c r="D106" s="1217" t="s">
        <v>3474</v>
      </c>
      <c r="E106" s="1217" t="s">
        <v>3079</v>
      </c>
      <c r="F106" s="1217" t="s">
        <v>3686</v>
      </c>
      <c r="G106" s="1219">
        <v>9900</v>
      </c>
      <c r="H106" s="1449" t="s">
        <v>3063</v>
      </c>
      <c r="I106" s="1217" t="s">
        <v>3453</v>
      </c>
      <c r="J106" s="1238"/>
      <c r="K106" s="10" t="e">
        <f t="shared" ca="1" si="15"/>
        <v>#NAME?</v>
      </c>
      <c r="L106" s="48" t="e">
        <f t="shared" ca="1" si="19"/>
        <v>#NAME?</v>
      </c>
      <c r="M106" s="1240"/>
      <c r="N106" s="1240">
        <v>3000</v>
      </c>
      <c r="O106" s="1237"/>
      <c r="P106" s="1240"/>
      <c r="Q106" s="1240"/>
      <c r="R106" s="1240"/>
      <c r="S106" s="1240"/>
      <c r="T106" s="1240" t="e">
        <f t="shared" ca="1" si="0"/>
        <v>#NAME?</v>
      </c>
      <c r="U106" s="1378" t="e">
        <f t="shared" ca="1" si="1"/>
        <v>#NAME?</v>
      </c>
      <c r="V106" s="48"/>
      <c r="W106" s="1217" t="s">
        <v>27</v>
      </c>
      <c r="X106" s="48"/>
      <c r="Y106" s="1217" t="s">
        <v>5740</v>
      </c>
      <c r="Z106" s="48"/>
      <c r="AA106" s="48"/>
      <c r="AB106" s="48"/>
      <c r="AC106" s="48"/>
      <c r="AD106" s="48"/>
      <c r="AE106" s="48"/>
      <c r="AF106" s="48"/>
      <c r="AG106" s="48"/>
      <c r="AH106" s="48"/>
    </row>
    <row r="107" spans="1:34" ht="18">
      <c r="A107" s="1450">
        <v>44855</v>
      </c>
      <c r="B107" s="1217" t="s">
        <v>1170</v>
      </c>
      <c r="C107" s="1571" t="s">
        <v>3446</v>
      </c>
      <c r="D107" s="1217" t="s">
        <v>3474</v>
      </c>
      <c r="E107" s="1217" t="s">
        <v>86</v>
      </c>
      <c r="F107" s="1217" t="s">
        <v>3547</v>
      </c>
      <c r="G107" s="1219">
        <v>9900</v>
      </c>
      <c r="H107" s="1449" t="s">
        <v>3063</v>
      </c>
      <c r="I107" s="1217" t="s">
        <v>3453</v>
      </c>
      <c r="J107" s="1238"/>
      <c r="K107" s="48" t="e">
        <f ca="1">_xludf.IFS(C107="成田机场",3000,C107="羽田机场",1200,D107="NearMe",1000)</f>
        <v>#NAME?</v>
      </c>
      <c r="L107" s="48" t="e">
        <f t="shared" ca="1" si="19"/>
        <v>#NAME?</v>
      </c>
      <c r="M107" s="1240"/>
      <c r="N107" s="1240">
        <v>3000</v>
      </c>
      <c r="O107" s="1237"/>
      <c r="P107" s="1240"/>
      <c r="Q107" s="1240"/>
      <c r="R107" s="1240"/>
      <c r="S107" s="1240"/>
      <c r="T107" s="1240" t="e">
        <f t="shared" ca="1" si="0"/>
        <v>#NAME?</v>
      </c>
      <c r="U107" s="1378" t="e">
        <f t="shared" ca="1" si="1"/>
        <v>#NAME?</v>
      </c>
      <c r="V107" s="48"/>
      <c r="W107" s="1217" t="s">
        <v>27</v>
      </c>
      <c r="X107" s="48"/>
      <c r="Y107" s="1217" t="s">
        <v>5741</v>
      </c>
      <c r="Z107" s="48"/>
      <c r="AA107" s="48"/>
      <c r="AB107" s="48"/>
      <c r="AC107" s="48"/>
      <c r="AD107" s="48"/>
      <c r="AE107" s="48"/>
      <c r="AF107" s="48"/>
      <c r="AG107" s="48"/>
      <c r="AH107" s="48"/>
    </row>
    <row r="108" spans="1:34" ht="18">
      <c r="A108" s="1450">
        <v>44857</v>
      </c>
      <c r="B108" s="1217" t="s">
        <v>1906</v>
      </c>
      <c r="C108" s="1571"/>
      <c r="D108" s="1217" t="s">
        <v>255</v>
      </c>
      <c r="E108" s="1217" t="s">
        <v>86</v>
      </c>
      <c r="F108" s="1243"/>
      <c r="G108" s="1219">
        <v>55000</v>
      </c>
      <c r="H108" s="1449" t="s">
        <v>3063</v>
      </c>
      <c r="I108" s="1217" t="s">
        <v>3453</v>
      </c>
      <c r="J108" s="1238"/>
      <c r="K108" s="10">
        <v>6000</v>
      </c>
      <c r="L108" s="48">
        <v>8000</v>
      </c>
      <c r="M108" s="1240"/>
      <c r="N108" s="1240">
        <v>18150</v>
      </c>
      <c r="O108" s="1237"/>
      <c r="P108" s="1240"/>
      <c r="Q108" s="1240"/>
      <c r="R108" s="1240"/>
      <c r="S108" s="1240"/>
      <c r="T108" s="1240">
        <f t="shared" si="0"/>
        <v>22850</v>
      </c>
      <c r="U108" s="1378">
        <f t="shared" si="1"/>
        <v>0.41545454545454547</v>
      </c>
      <c r="V108" s="48"/>
      <c r="W108" s="1217" t="s">
        <v>107</v>
      </c>
      <c r="X108" s="48"/>
      <c r="Y108" s="1217" t="s">
        <v>5742</v>
      </c>
      <c r="Z108" s="48"/>
      <c r="AA108" s="48"/>
      <c r="AB108" s="48"/>
      <c r="AC108" s="48"/>
      <c r="AD108" s="48"/>
      <c r="AE108" s="48"/>
      <c r="AF108" s="48"/>
      <c r="AG108" s="48"/>
      <c r="AH108" s="48"/>
    </row>
    <row r="109" spans="1:34" ht="18">
      <c r="A109" s="1450">
        <v>44835</v>
      </c>
      <c r="B109" s="1217" t="s">
        <v>570</v>
      </c>
      <c r="C109" s="1571" t="s">
        <v>3446</v>
      </c>
      <c r="D109" s="1217" t="s">
        <v>3740</v>
      </c>
      <c r="E109" s="1217" t="s">
        <v>49</v>
      </c>
      <c r="F109" s="1217" t="s">
        <v>3686</v>
      </c>
      <c r="G109" s="1219">
        <v>12500</v>
      </c>
      <c r="H109" s="1449" t="s">
        <v>3063</v>
      </c>
      <c r="I109" s="1217" t="s">
        <v>3453</v>
      </c>
      <c r="J109" s="1238"/>
      <c r="K109" s="10" t="e">
        <f ca="1">_xludf.IFS(C109="成田机场",3000,C109="羽田机场",1200,D109="NearMe",1000,D109="VIP-limo",G109*0.12)</f>
        <v>#NAME?</v>
      </c>
      <c r="L109" s="10" t="e">
        <f ca="1">_xludf.IFS(C109="成田机场",4000,C109="羽田机场",1000,D109="VIP-limo",0)</f>
        <v>#NAME?</v>
      </c>
      <c r="M109" s="1239" t="e">
        <f ca="1">(8500-K109-L109)*0.7</f>
        <v>#NAME?</v>
      </c>
      <c r="N109" s="1239"/>
      <c r="O109" s="1237"/>
      <c r="P109" s="1240"/>
      <c r="Q109" s="1240"/>
      <c r="R109" s="1240"/>
      <c r="S109" s="1240"/>
      <c r="T109" s="1240" t="e">
        <f t="shared" ca="1" si="0"/>
        <v>#NAME?</v>
      </c>
      <c r="U109" s="1378" t="e">
        <f t="shared" ca="1" si="1"/>
        <v>#NAME?</v>
      </c>
      <c r="V109" s="48"/>
      <c r="W109" s="1217" t="s">
        <v>107</v>
      </c>
      <c r="X109" s="48"/>
      <c r="Y109" s="1217" t="s">
        <v>5743</v>
      </c>
      <c r="Z109" s="48"/>
      <c r="AA109" s="48"/>
      <c r="AB109" s="48"/>
      <c r="AC109" s="48"/>
      <c r="AD109" s="48"/>
      <c r="AE109" s="48"/>
      <c r="AF109" s="48"/>
      <c r="AG109" s="48"/>
      <c r="AH109" s="48"/>
    </row>
    <row r="110" spans="1:34" ht="18">
      <c r="A110" s="1450">
        <v>44856</v>
      </c>
      <c r="B110" s="1217" t="s">
        <v>1170</v>
      </c>
      <c r="C110" s="1571" t="s">
        <v>3496</v>
      </c>
      <c r="D110" s="1217" t="s">
        <v>3474</v>
      </c>
      <c r="E110" s="1217" t="s">
        <v>3497</v>
      </c>
      <c r="F110" s="1243"/>
      <c r="G110" s="1219">
        <v>15000</v>
      </c>
      <c r="H110" s="1449" t="s">
        <v>3063</v>
      </c>
      <c r="I110" s="1217" t="s">
        <v>3453</v>
      </c>
      <c r="J110" s="1238"/>
      <c r="L110" s="48"/>
      <c r="M110" s="1240"/>
      <c r="N110" s="1240"/>
      <c r="O110" s="1245">
        <v>8000</v>
      </c>
      <c r="P110" s="1240"/>
      <c r="Q110" s="1240"/>
      <c r="R110" s="1240"/>
      <c r="S110" s="1240"/>
      <c r="T110" s="1240">
        <f t="shared" si="0"/>
        <v>7000</v>
      </c>
      <c r="U110" s="1378">
        <f t="shared" si="1"/>
        <v>0.46666666666666667</v>
      </c>
      <c r="V110" s="48"/>
      <c r="W110" s="1217" t="s">
        <v>27</v>
      </c>
      <c r="X110" s="48"/>
      <c r="Y110" s="1217" t="s">
        <v>5744</v>
      </c>
      <c r="Z110" s="48"/>
      <c r="AA110" s="48"/>
      <c r="AB110" s="48"/>
      <c r="AC110" s="48"/>
      <c r="AD110" s="48"/>
      <c r="AE110" s="48"/>
      <c r="AF110" s="48"/>
      <c r="AG110" s="48"/>
      <c r="AH110" s="48"/>
    </row>
    <row r="111" spans="1:34" ht="18">
      <c r="A111" s="1568">
        <v>44860</v>
      </c>
      <c r="B111" s="1265" t="s">
        <v>1170</v>
      </c>
      <c r="C111" s="1569" t="s">
        <v>3446</v>
      </c>
      <c r="D111" s="1265" t="s">
        <v>5654</v>
      </c>
      <c r="E111" s="1265" t="s">
        <v>1540</v>
      </c>
      <c r="F111" s="1265" t="s">
        <v>3457</v>
      </c>
      <c r="G111" s="1267">
        <v>21000</v>
      </c>
      <c r="H111" s="1570" t="s">
        <v>3063</v>
      </c>
      <c r="I111" s="1265" t="s">
        <v>3453</v>
      </c>
      <c r="J111" s="1275">
        <v>5000</v>
      </c>
      <c r="K111" s="81" t="e">
        <f ca="1">_xludf.IFS(C111="成田机场",3000,C111="羽田机场",1200,D111="NearMe",1000,D111="VIP-limo",G111*0.12)</f>
        <v>#NAME?</v>
      </c>
      <c r="L111" s="81" t="e">
        <f ca="1">_xludf.IFS(C111="成田机场",4000,C111="羽田机场",1000)</f>
        <v>#NAME?</v>
      </c>
      <c r="M111" s="1276"/>
      <c r="N111" s="1276">
        <v>4000</v>
      </c>
      <c r="O111" s="1274"/>
      <c r="P111" s="1276"/>
      <c r="Q111" s="1276"/>
      <c r="R111" s="1276"/>
      <c r="S111" s="1276"/>
      <c r="T111" s="1276" t="e">
        <f t="shared" ca="1" si="0"/>
        <v>#NAME?</v>
      </c>
      <c r="U111" s="1383" t="e">
        <f t="shared" ca="1" si="1"/>
        <v>#NAME?</v>
      </c>
      <c r="V111" s="81"/>
      <c r="W111" s="1265" t="s">
        <v>108</v>
      </c>
      <c r="X111" s="81"/>
      <c r="Y111" s="1265" t="s">
        <v>5745</v>
      </c>
      <c r="Z111" s="81"/>
      <c r="AA111" s="81"/>
      <c r="AB111" s="81"/>
      <c r="AC111" s="81"/>
      <c r="AD111" s="81"/>
      <c r="AE111" s="81"/>
      <c r="AF111" s="81"/>
      <c r="AG111" s="81"/>
      <c r="AH111" s="81"/>
    </row>
    <row r="112" spans="1:34" ht="18">
      <c r="A112" s="1450">
        <v>44841</v>
      </c>
      <c r="B112" s="1217" t="s">
        <v>3473</v>
      </c>
      <c r="C112" s="1571"/>
      <c r="D112" s="1217" t="s">
        <v>462</v>
      </c>
      <c r="E112" s="1217" t="s">
        <v>86</v>
      </c>
      <c r="F112" s="1217" t="s">
        <v>3547</v>
      </c>
      <c r="G112" s="1219">
        <v>10000</v>
      </c>
      <c r="H112" s="1449" t="s">
        <v>3063</v>
      </c>
      <c r="I112" s="1217" t="s">
        <v>3453</v>
      </c>
      <c r="J112" s="1238"/>
      <c r="K112" s="10">
        <v>1200</v>
      </c>
      <c r="L112" s="10">
        <v>1000</v>
      </c>
      <c r="M112" s="1239"/>
      <c r="N112" s="1239">
        <v>3000</v>
      </c>
      <c r="O112" s="1237"/>
      <c r="P112" s="1240">
        <v>140</v>
      </c>
      <c r="Q112" s="1240"/>
      <c r="R112" s="1240"/>
      <c r="S112" s="1240"/>
      <c r="T112" s="1240">
        <f t="shared" si="0"/>
        <v>4660</v>
      </c>
      <c r="U112" s="1378">
        <f t="shared" si="1"/>
        <v>0.46600000000000003</v>
      </c>
      <c r="V112" s="48"/>
      <c r="W112" s="1217" t="s">
        <v>108</v>
      </c>
      <c r="X112" s="48"/>
      <c r="Y112" s="1217" t="s">
        <v>5746</v>
      </c>
      <c r="Z112" s="48"/>
      <c r="AA112" s="48"/>
      <c r="AB112" s="48"/>
      <c r="AC112" s="48"/>
      <c r="AD112" s="48"/>
      <c r="AE112" s="48"/>
      <c r="AF112" s="48"/>
      <c r="AG112" s="48"/>
      <c r="AH112" s="48"/>
    </row>
    <row r="113" spans="1:34" ht="18">
      <c r="A113" s="1450">
        <v>44848</v>
      </c>
      <c r="B113" s="1217" t="s">
        <v>570</v>
      </c>
      <c r="C113" s="1571" t="s">
        <v>3456</v>
      </c>
      <c r="D113" s="1217" t="s">
        <v>5709</v>
      </c>
      <c r="E113" s="1217" t="s">
        <v>60</v>
      </c>
      <c r="F113" s="1217" t="s">
        <v>3517</v>
      </c>
      <c r="G113" s="1219">
        <v>25000</v>
      </c>
      <c r="H113" s="1449" t="s">
        <v>3063</v>
      </c>
      <c r="I113" s="1217" t="s">
        <v>3453</v>
      </c>
      <c r="J113" s="1238"/>
      <c r="K113" s="48" t="e">
        <f t="shared" ref="K113:K114" ca="1" si="20">_xludf.IFS(C113="成田机场",3000,C113="羽田机场",1200,D113="NearMe",1000,D113="VIP-limo",G113*0.12)</f>
        <v>#NAME?</v>
      </c>
      <c r="L113" s="48" t="e">
        <f t="shared" ref="L113:L114" ca="1" si="21">_xludf.IFS(C113="成田机场",4000,C113="羽田机场",1000,D113="VIP-limo",0)</f>
        <v>#NAME?</v>
      </c>
      <c r="M113" s="1240" t="e">
        <f ca="1">(15000-K113-L113)*0.7</f>
        <v>#NAME?</v>
      </c>
      <c r="N113" s="1240"/>
      <c r="O113" s="1237"/>
      <c r="P113" s="1240">
        <v>780</v>
      </c>
      <c r="Q113" s="1240"/>
      <c r="R113" s="1240"/>
      <c r="S113" s="1240"/>
      <c r="T113" s="1240" t="e">
        <f t="shared" ca="1" si="0"/>
        <v>#NAME?</v>
      </c>
      <c r="U113" s="1378" t="e">
        <f t="shared" ca="1" si="1"/>
        <v>#NAME?</v>
      </c>
      <c r="V113" s="48"/>
      <c r="W113" s="1217" t="s">
        <v>107</v>
      </c>
      <c r="X113" s="48"/>
      <c r="Y113" s="1217" t="s">
        <v>5747</v>
      </c>
      <c r="Z113" s="48"/>
      <c r="AA113" s="48"/>
      <c r="AB113" s="48"/>
      <c r="AC113" s="48"/>
      <c r="AD113" s="48"/>
      <c r="AE113" s="48"/>
      <c r="AF113" s="48"/>
      <c r="AG113" s="48"/>
      <c r="AH113" s="48"/>
    </row>
    <row r="114" spans="1:34" ht="18">
      <c r="A114" s="1454">
        <v>44845</v>
      </c>
      <c r="B114" s="1246" t="s">
        <v>570</v>
      </c>
      <c r="C114" s="1574" t="s">
        <v>3446</v>
      </c>
      <c r="D114" s="1246" t="s">
        <v>3597</v>
      </c>
      <c r="E114" s="1246" t="s">
        <v>8</v>
      </c>
      <c r="F114" s="1246" t="s">
        <v>3457</v>
      </c>
      <c r="G114" s="1248">
        <v>12000</v>
      </c>
      <c r="H114" s="1455" t="s">
        <v>3063</v>
      </c>
      <c r="I114" s="1246" t="s">
        <v>3453</v>
      </c>
      <c r="J114" s="1263"/>
      <c r="K114" s="1260" t="e">
        <f t="shared" ca="1" si="20"/>
        <v>#NAME?</v>
      </c>
      <c r="L114" s="1260" t="e">
        <f t="shared" ca="1" si="21"/>
        <v>#NAME?</v>
      </c>
      <c r="M114" s="1256"/>
      <c r="N114" s="1256">
        <v>4000</v>
      </c>
      <c r="O114" s="1255"/>
      <c r="P114" s="1257">
        <v>300</v>
      </c>
      <c r="Q114" s="1257"/>
      <c r="R114" s="1257"/>
      <c r="S114" s="1257"/>
      <c r="T114" s="1257" t="e">
        <f t="shared" ca="1" si="0"/>
        <v>#NAME?</v>
      </c>
      <c r="U114" s="1387" t="e">
        <f t="shared" ca="1" si="1"/>
        <v>#NAME?</v>
      </c>
      <c r="V114" s="1573"/>
      <c r="W114" s="1246" t="s">
        <v>107</v>
      </c>
      <c r="X114" s="1573"/>
      <c r="Y114" s="1246" t="s">
        <v>5748</v>
      </c>
      <c r="Z114" s="1573"/>
      <c r="AA114" s="1573"/>
      <c r="AB114" s="1573"/>
      <c r="AC114" s="1573"/>
      <c r="AD114" s="1573"/>
      <c r="AE114" s="1573"/>
      <c r="AF114" s="1573"/>
      <c r="AG114" s="1573"/>
      <c r="AH114" s="1573"/>
    </row>
    <row r="115" spans="1:34" ht="18">
      <c r="A115" s="1450">
        <v>44863</v>
      </c>
      <c r="B115" s="1217" t="s">
        <v>1906</v>
      </c>
      <c r="C115" s="1571"/>
      <c r="D115" s="1217" t="s">
        <v>594</v>
      </c>
      <c r="E115" s="1217" t="s">
        <v>86</v>
      </c>
      <c r="F115" s="1217" t="s">
        <v>3471</v>
      </c>
      <c r="G115" s="1219">
        <v>140000</v>
      </c>
      <c r="H115" s="1449" t="s">
        <v>3050</v>
      </c>
      <c r="I115" s="1217" t="s">
        <v>3453</v>
      </c>
      <c r="J115" s="1238"/>
      <c r="K115" s="10">
        <v>16000</v>
      </c>
      <c r="L115" s="48"/>
      <c r="M115" s="1240"/>
      <c r="N115" s="1239">
        <v>60000</v>
      </c>
      <c r="O115" s="1237"/>
      <c r="P115" s="1239"/>
      <c r="Q115" s="1239"/>
      <c r="R115" s="1239"/>
      <c r="S115" s="1240"/>
      <c r="T115" s="1240">
        <f t="shared" si="0"/>
        <v>64000</v>
      </c>
      <c r="U115" s="1378">
        <f t="shared" si="1"/>
        <v>0.45714285714285713</v>
      </c>
      <c r="W115" s="1217" t="s">
        <v>86</v>
      </c>
      <c r="Y115" s="1217" t="s">
        <v>5749</v>
      </c>
      <c r="Z115" s="1562"/>
    </row>
    <row r="116" spans="1:34" ht="18">
      <c r="A116" s="1450">
        <v>44853</v>
      </c>
      <c r="B116" s="1217" t="s">
        <v>1906</v>
      </c>
      <c r="C116" s="1571"/>
      <c r="D116" s="1217" t="s">
        <v>332</v>
      </c>
      <c r="E116" s="1217" t="s">
        <v>49</v>
      </c>
      <c r="F116" s="1217" t="s">
        <v>3486</v>
      </c>
      <c r="G116" s="1219">
        <v>47500</v>
      </c>
      <c r="H116" s="1449" t="s">
        <v>3063</v>
      </c>
      <c r="I116" s="1217" t="s">
        <v>3453</v>
      </c>
      <c r="J116" s="1238"/>
      <c r="K116" s="10">
        <v>4000</v>
      </c>
      <c r="L116" s="10">
        <v>6000</v>
      </c>
      <c r="M116" s="1239"/>
      <c r="N116" s="1239">
        <v>15900</v>
      </c>
      <c r="O116" s="1237"/>
      <c r="P116" s="1240"/>
      <c r="Q116" s="1240"/>
      <c r="R116" s="1240"/>
      <c r="S116" s="1240"/>
      <c r="T116" s="1240">
        <f t="shared" si="0"/>
        <v>21600</v>
      </c>
      <c r="U116" s="1378">
        <f t="shared" si="1"/>
        <v>0.45473684210526316</v>
      </c>
      <c r="V116" s="48"/>
      <c r="W116" s="1217" t="s">
        <v>107</v>
      </c>
      <c r="X116" s="48"/>
      <c r="Y116" s="1217" t="s">
        <v>5750</v>
      </c>
      <c r="Z116" s="48"/>
      <c r="AA116" s="48"/>
      <c r="AB116" s="48"/>
      <c r="AC116" s="48"/>
      <c r="AD116" s="48"/>
      <c r="AE116" s="48"/>
      <c r="AF116" s="48"/>
      <c r="AG116" s="48"/>
      <c r="AH116" s="48"/>
    </row>
    <row r="117" spans="1:34" ht="18">
      <c r="A117" s="1450">
        <v>44860</v>
      </c>
      <c r="B117" s="1217" t="s">
        <v>3473</v>
      </c>
      <c r="C117" s="1571"/>
      <c r="D117" s="1217" t="s">
        <v>3570</v>
      </c>
      <c r="E117" s="1217" t="s">
        <v>52</v>
      </c>
      <c r="F117" s="1217" t="s">
        <v>3592</v>
      </c>
      <c r="G117" s="1219">
        <v>11000</v>
      </c>
      <c r="H117" s="1449" t="s">
        <v>3063</v>
      </c>
      <c r="I117" s="1217" t="s">
        <v>3453</v>
      </c>
      <c r="J117" s="1238"/>
      <c r="K117" s="10" t="e">
        <f t="shared" ref="K117:K120" ca="1" si="22">_xludf.IFS(C117="成田机场",3000,C117="羽田机场",1200,D117="NearMe",1000,D117="VIP-limo",G117*0.12)</f>
        <v>#NAME?</v>
      </c>
      <c r="L117" s="48"/>
      <c r="M117" s="1240"/>
      <c r="N117" s="1239">
        <v>5300</v>
      </c>
      <c r="O117" s="1237"/>
      <c r="P117" s="1239"/>
      <c r="Q117" s="1239"/>
      <c r="R117" s="1239"/>
      <c r="S117" s="1240"/>
      <c r="T117" s="1240" t="e">
        <f t="shared" ca="1" si="0"/>
        <v>#NAME?</v>
      </c>
      <c r="U117" s="1378" t="e">
        <f t="shared" ca="1" si="1"/>
        <v>#NAME?</v>
      </c>
      <c r="W117" s="1217" t="s">
        <v>3572</v>
      </c>
      <c r="Y117" s="1217" t="s">
        <v>5751</v>
      </c>
      <c r="Z117" s="1562"/>
    </row>
    <row r="118" spans="1:34" ht="18">
      <c r="A118" s="1450">
        <v>44860</v>
      </c>
      <c r="B118" s="1217" t="s">
        <v>3473</v>
      </c>
      <c r="C118" s="1571"/>
      <c r="D118" s="1217" t="s">
        <v>3570</v>
      </c>
      <c r="E118" s="1217" t="s">
        <v>52</v>
      </c>
      <c r="F118" s="1217" t="s">
        <v>3592</v>
      </c>
      <c r="G118" s="1219">
        <v>11000</v>
      </c>
      <c r="H118" s="1449" t="s">
        <v>3063</v>
      </c>
      <c r="I118" s="1217" t="s">
        <v>3453</v>
      </c>
      <c r="J118" s="1238"/>
      <c r="K118" s="10" t="e">
        <f t="shared" ca="1" si="22"/>
        <v>#NAME?</v>
      </c>
      <c r="L118" s="48"/>
      <c r="M118" s="1240"/>
      <c r="N118" s="1239">
        <v>5300</v>
      </c>
      <c r="O118" s="1237"/>
      <c r="P118" s="1239"/>
      <c r="Q118" s="1239"/>
      <c r="R118" s="1239"/>
      <c r="S118" s="1240"/>
      <c r="T118" s="1240" t="e">
        <f t="shared" ca="1" si="0"/>
        <v>#NAME?</v>
      </c>
      <c r="U118" s="1378" t="e">
        <f t="shared" ca="1" si="1"/>
        <v>#NAME?</v>
      </c>
      <c r="W118" s="1217" t="s">
        <v>3572</v>
      </c>
      <c r="Y118" s="1217" t="s">
        <v>5752</v>
      </c>
      <c r="Z118" s="1562"/>
    </row>
    <row r="119" spans="1:34" ht="18">
      <c r="A119" s="1450">
        <v>44861</v>
      </c>
      <c r="B119" s="1217" t="s">
        <v>3473</v>
      </c>
      <c r="C119" s="1571"/>
      <c r="D119" s="1217" t="s">
        <v>3570</v>
      </c>
      <c r="E119" s="1217" t="s">
        <v>52</v>
      </c>
      <c r="F119" s="1217" t="s">
        <v>3592</v>
      </c>
      <c r="G119" s="1219">
        <v>11000</v>
      </c>
      <c r="H119" s="1449" t="s">
        <v>3063</v>
      </c>
      <c r="I119" s="1217" t="s">
        <v>3453</v>
      </c>
      <c r="J119" s="1238"/>
      <c r="K119" s="10" t="e">
        <f t="shared" ca="1" si="22"/>
        <v>#NAME?</v>
      </c>
      <c r="L119" s="48"/>
      <c r="M119" s="1240"/>
      <c r="N119" s="1239">
        <v>5300</v>
      </c>
      <c r="O119" s="1237"/>
      <c r="P119" s="1239"/>
      <c r="Q119" s="1239"/>
      <c r="R119" s="1239"/>
      <c r="S119" s="1240"/>
      <c r="T119" s="1240" t="e">
        <f t="shared" ca="1" si="0"/>
        <v>#NAME?</v>
      </c>
      <c r="U119" s="1378" t="e">
        <f t="shared" ca="1" si="1"/>
        <v>#NAME?</v>
      </c>
      <c r="W119" s="1217" t="s">
        <v>3572</v>
      </c>
      <c r="Y119" s="1217" t="s">
        <v>5753</v>
      </c>
      <c r="Z119" s="1562"/>
    </row>
    <row r="120" spans="1:34" ht="18">
      <c r="A120" s="1450">
        <v>44861</v>
      </c>
      <c r="B120" s="1217" t="s">
        <v>3473</v>
      </c>
      <c r="C120" s="1571"/>
      <c r="D120" s="1217" t="s">
        <v>3570</v>
      </c>
      <c r="E120" s="1217" t="s">
        <v>52</v>
      </c>
      <c r="F120" s="1217" t="s">
        <v>3592</v>
      </c>
      <c r="G120" s="1219">
        <v>11000</v>
      </c>
      <c r="H120" s="1449" t="s">
        <v>3063</v>
      </c>
      <c r="I120" s="1217" t="s">
        <v>3453</v>
      </c>
      <c r="J120" s="1238"/>
      <c r="K120" s="10" t="e">
        <f t="shared" ca="1" si="22"/>
        <v>#NAME?</v>
      </c>
      <c r="L120" s="48"/>
      <c r="M120" s="1240"/>
      <c r="N120" s="1239">
        <v>5300</v>
      </c>
      <c r="O120" s="1237"/>
      <c r="P120" s="1239"/>
      <c r="Q120" s="1239"/>
      <c r="R120" s="1239"/>
      <c r="S120" s="1240"/>
      <c r="T120" s="1240" t="e">
        <f t="shared" ca="1" si="0"/>
        <v>#NAME?</v>
      </c>
      <c r="U120" s="1378" t="e">
        <f t="shared" ca="1" si="1"/>
        <v>#NAME?</v>
      </c>
      <c r="W120" s="1217" t="s">
        <v>3572</v>
      </c>
      <c r="Y120" s="1217" t="s">
        <v>5754</v>
      </c>
      <c r="Z120" s="1562"/>
    </row>
    <row r="121" spans="1:34" ht="18">
      <c r="A121" s="1450">
        <v>44854</v>
      </c>
      <c r="B121" s="1217" t="s">
        <v>1906</v>
      </c>
      <c r="C121" s="1571"/>
      <c r="D121" s="1217" t="s">
        <v>1238</v>
      </c>
      <c r="E121" s="1217" t="s">
        <v>110</v>
      </c>
      <c r="F121" s="1217" t="s">
        <v>3471</v>
      </c>
      <c r="G121" s="1219">
        <v>167000</v>
      </c>
      <c r="H121" s="1449" t="s">
        <v>3063</v>
      </c>
      <c r="I121" s="1217" t="s">
        <v>3453</v>
      </c>
      <c r="J121" s="1238"/>
      <c r="K121" s="10">
        <v>14200</v>
      </c>
      <c r="L121" s="48">
        <v>16000</v>
      </c>
      <c r="M121" s="1240"/>
      <c r="N121" s="1276">
        <v>61000</v>
      </c>
      <c r="O121" s="1237"/>
      <c r="P121" s="1240"/>
      <c r="Q121" s="1240"/>
      <c r="R121" s="1240"/>
      <c r="S121" s="1240"/>
      <c r="T121" s="1240">
        <f t="shared" si="0"/>
        <v>75800</v>
      </c>
      <c r="U121" s="1378">
        <f t="shared" si="1"/>
        <v>0.45389221556886228</v>
      </c>
      <c r="V121" s="48"/>
      <c r="W121" s="1217" t="s">
        <v>1540</v>
      </c>
      <c r="X121" s="48"/>
      <c r="Y121" s="1217" t="s">
        <v>5755</v>
      </c>
      <c r="Z121" s="48"/>
      <c r="AA121" s="48"/>
      <c r="AB121" s="48"/>
      <c r="AC121" s="48"/>
      <c r="AD121" s="48"/>
      <c r="AE121" s="48"/>
      <c r="AF121" s="48"/>
      <c r="AG121" s="48"/>
      <c r="AH121" s="48"/>
    </row>
    <row r="122" spans="1:34" ht="18">
      <c r="A122" s="1450">
        <v>44839</v>
      </c>
      <c r="B122" s="1217" t="s">
        <v>570</v>
      </c>
      <c r="C122" s="1571" t="s">
        <v>3456</v>
      </c>
      <c r="D122" s="1217" t="s">
        <v>3807</v>
      </c>
      <c r="E122" s="1217" t="s">
        <v>8</v>
      </c>
      <c r="F122" s="1217" t="s">
        <v>3505</v>
      </c>
      <c r="G122" s="1219">
        <v>26000</v>
      </c>
      <c r="H122" s="1449" t="s">
        <v>3063</v>
      </c>
      <c r="I122" s="1217" t="s">
        <v>3453</v>
      </c>
      <c r="J122" s="666">
        <v>2200</v>
      </c>
      <c r="K122" s="10" t="e">
        <f ca="1">_xludf.IFS(C122="成田机场",3000,C122="羽田机场",1200,D122="NearMe",1000,D122="VIP-limo",G122*0.12)</f>
        <v>#NAME?</v>
      </c>
      <c r="L122" s="10" t="e">
        <f ca="1">_xludf.IFS(C122="成田机场",4000,C122="羽田机场",1000,D122="VIP-limo",0)</f>
        <v>#NAME?</v>
      </c>
      <c r="M122" s="1239"/>
      <c r="N122" s="1239">
        <v>5000</v>
      </c>
      <c r="O122" s="1237"/>
      <c r="P122" s="1240"/>
      <c r="Q122" s="1240"/>
      <c r="R122" s="1240"/>
      <c r="S122" s="1240"/>
      <c r="T122" s="1240" t="e">
        <f t="shared" ca="1" si="0"/>
        <v>#NAME?</v>
      </c>
      <c r="U122" s="1378" t="e">
        <f t="shared" ca="1" si="1"/>
        <v>#NAME?</v>
      </c>
      <c r="V122" s="48"/>
      <c r="W122" s="1217" t="s">
        <v>105</v>
      </c>
      <c r="X122" s="48"/>
      <c r="Y122" s="1217" t="s">
        <v>5756</v>
      </c>
      <c r="Z122" s="48"/>
      <c r="AA122" s="48"/>
      <c r="AB122" s="48"/>
      <c r="AC122" s="48"/>
      <c r="AD122" s="48"/>
      <c r="AE122" s="48"/>
      <c r="AF122" s="48"/>
      <c r="AG122" s="48"/>
      <c r="AH122" s="48"/>
    </row>
    <row r="123" spans="1:34" ht="18">
      <c r="A123" s="1450">
        <v>44857</v>
      </c>
      <c r="B123" s="1217" t="s">
        <v>570</v>
      </c>
      <c r="C123" s="1571" t="s">
        <v>3456</v>
      </c>
      <c r="D123" s="1217" t="s">
        <v>5757</v>
      </c>
      <c r="E123" s="1217" t="s">
        <v>1798</v>
      </c>
      <c r="F123" s="1217" t="s">
        <v>3629</v>
      </c>
      <c r="G123" s="1219">
        <v>23000</v>
      </c>
      <c r="H123" s="1449" t="s">
        <v>3063</v>
      </c>
      <c r="I123" s="1217" t="s">
        <v>3453</v>
      </c>
      <c r="J123" s="1238"/>
      <c r="L123" s="48"/>
      <c r="M123" s="1240">
        <f>(18000)*0.7</f>
        <v>12600</v>
      </c>
      <c r="N123" s="1239"/>
      <c r="O123" s="1237"/>
      <c r="P123" s="1239"/>
      <c r="Q123" s="1239"/>
      <c r="R123" s="1239"/>
      <c r="S123" s="1240"/>
      <c r="T123" s="1240">
        <f t="shared" si="0"/>
        <v>10400</v>
      </c>
      <c r="U123" s="1378">
        <f t="shared" si="1"/>
        <v>0.45217391304347826</v>
      </c>
      <c r="W123" s="1217" t="s">
        <v>107</v>
      </c>
      <c r="Y123" s="1217" t="s">
        <v>5758</v>
      </c>
      <c r="Z123" s="1562"/>
    </row>
    <row r="124" spans="1:34" ht="18">
      <c r="A124" s="1450">
        <v>44840</v>
      </c>
      <c r="B124" s="1217" t="s">
        <v>570</v>
      </c>
      <c r="C124" s="1571" t="s">
        <v>3456</v>
      </c>
      <c r="D124" s="1217" t="s">
        <v>3557</v>
      </c>
      <c r="E124" s="1217" t="s">
        <v>43</v>
      </c>
      <c r="F124" s="1217" t="s">
        <v>3477</v>
      </c>
      <c r="G124" s="1219">
        <f t="shared" ref="G124:G126" si="23">1100/0.0479</f>
        <v>22964.509394572025</v>
      </c>
      <c r="H124" s="1449" t="s">
        <v>3063</v>
      </c>
      <c r="I124" s="1575" t="s">
        <v>3450</v>
      </c>
      <c r="J124" s="1238"/>
      <c r="K124" s="10" t="e">
        <f t="shared" ref="K124:K127" ca="1" si="24">_xludf.IFS(C124="成田机场",3000,C124="羽田机场",1200,D124="NearMe",1000,D124="VIP-limo",G124*0.12)</f>
        <v>#NAME?</v>
      </c>
      <c r="L124" s="10" t="e">
        <f ca="1">_xludf.IFS(C124="成田机场",4000,C124="羽田机场",1000,D124="VIP-limo",0)</f>
        <v>#NAME?</v>
      </c>
      <c r="M124" s="1239" t="e">
        <f t="shared" ref="M124:M126" ca="1" si="25">(15000-K124-L124)*0.7</f>
        <v>#NAME?</v>
      </c>
      <c r="N124" s="1239"/>
      <c r="O124" s="1237"/>
      <c r="P124" s="1240"/>
      <c r="Q124" s="1240"/>
      <c r="R124" s="1240"/>
      <c r="S124" s="1240"/>
      <c r="T124" s="1240" t="e">
        <f t="shared" ca="1" si="0"/>
        <v>#NAME?</v>
      </c>
      <c r="U124" s="1378" t="e">
        <f t="shared" ca="1" si="1"/>
        <v>#NAME?</v>
      </c>
      <c r="V124" s="48"/>
      <c r="W124" s="1217" t="s">
        <v>107</v>
      </c>
      <c r="X124" s="48"/>
      <c r="Y124" s="1217" t="s">
        <v>5759</v>
      </c>
      <c r="Z124" s="48"/>
      <c r="AA124" s="48"/>
      <c r="AB124" s="48"/>
      <c r="AC124" s="48"/>
      <c r="AD124" s="48"/>
      <c r="AE124" s="48"/>
      <c r="AF124" s="48"/>
      <c r="AG124" s="48"/>
      <c r="AH124" s="48"/>
    </row>
    <row r="125" spans="1:34" ht="18">
      <c r="A125" s="1450">
        <v>44861</v>
      </c>
      <c r="B125" s="1217" t="s">
        <v>570</v>
      </c>
      <c r="C125" s="1571" t="s">
        <v>3456</v>
      </c>
      <c r="D125" s="1217" t="s">
        <v>3557</v>
      </c>
      <c r="E125" s="1217" t="s">
        <v>34</v>
      </c>
      <c r="F125" s="1217" t="s">
        <v>3626</v>
      </c>
      <c r="G125" s="1219">
        <f t="shared" si="23"/>
        <v>22964.509394572025</v>
      </c>
      <c r="H125" s="1449" t="s">
        <v>3063</v>
      </c>
      <c r="I125" s="1575" t="s">
        <v>3450</v>
      </c>
      <c r="J125" s="1238"/>
      <c r="K125" s="10" t="e">
        <f t="shared" ca="1" si="24"/>
        <v>#NAME?</v>
      </c>
      <c r="L125" s="48" t="e">
        <f t="shared" ref="L125:L127" ca="1" si="26">_xludf.IFS(C125="成田机场",4000,C125="羽田机场",1000)</f>
        <v>#NAME?</v>
      </c>
      <c r="M125" s="1240" t="e">
        <f t="shared" ca="1" si="25"/>
        <v>#NAME?</v>
      </c>
      <c r="N125" s="1239"/>
      <c r="O125" s="1237"/>
      <c r="P125" s="1239"/>
      <c r="Q125" s="1239"/>
      <c r="R125" s="1239"/>
      <c r="S125" s="1240"/>
      <c r="T125" s="1240" t="e">
        <f t="shared" ca="1" si="0"/>
        <v>#NAME?</v>
      </c>
      <c r="U125" s="1378" t="e">
        <f t="shared" ca="1" si="1"/>
        <v>#NAME?</v>
      </c>
      <c r="W125" s="1217" t="s">
        <v>107</v>
      </c>
      <c r="Y125" s="1217" t="s">
        <v>5760</v>
      </c>
      <c r="Z125" s="1562"/>
    </row>
    <row r="126" spans="1:34" ht="18">
      <c r="A126" s="1450">
        <v>44863</v>
      </c>
      <c r="B126" s="1217" t="s">
        <v>570</v>
      </c>
      <c r="C126" s="1571" t="s">
        <v>3456</v>
      </c>
      <c r="D126" s="1217" t="s">
        <v>3557</v>
      </c>
      <c r="E126" s="1217" t="s">
        <v>60</v>
      </c>
      <c r="F126" s="1217" t="s">
        <v>3517</v>
      </c>
      <c r="G126" s="1219">
        <f t="shared" si="23"/>
        <v>22964.509394572025</v>
      </c>
      <c r="H126" s="1449" t="s">
        <v>3063</v>
      </c>
      <c r="I126" s="1575" t="s">
        <v>3450</v>
      </c>
      <c r="J126" s="1238"/>
      <c r="K126" s="10" t="e">
        <f t="shared" ca="1" si="24"/>
        <v>#NAME?</v>
      </c>
      <c r="L126" s="48" t="e">
        <f t="shared" ca="1" si="26"/>
        <v>#NAME?</v>
      </c>
      <c r="M126" s="1240" t="e">
        <f t="shared" ca="1" si="25"/>
        <v>#NAME?</v>
      </c>
      <c r="N126" s="1239"/>
      <c r="O126" s="1237"/>
      <c r="P126" s="1239"/>
      <c r="Q126" s="1239"/>
      <c r="R126" s="1239"/>
      <c r="S126" s="1240"/>
      <c r="T126" s="1240" t="e">
        <f t="shared" ca="1" si="0"/>
        <v>#NAME?</v>
      </c>
      <c r="U126" s="1378" t="e">
        <f t="shared" ca="1" si="1"/>
        <v>#NAME?</v>
      </c>
      <c r="W126" s="1217" t="s">
        <v>107</v>
      </c>
      <c r="Y126" s="1217" t="s">
        <v>5761</v>
      </c>
      <c r="Z126" s="1562"/>
    </row>
    <row r="127" spans="1:34" ht="18">
      <c r="A127" s="1450">
        <v>44854</v>
      </c>
      <c r="B127" s="1217" t="s">
        <v>570</v>
      </c>
      <c r="C127" s="1571" t="s">
        <v>3456</v>
      </c>
      <c r="D127" s="1217" t="s">
        <v>3503</v>
      </c>
      <c r="E127" s="1217" t="s">
        <v>3910</v>
      </c>
      <c r="F127" s="1217" t="s">
        <v>3592</v>
      </c>
      <c r="G127" s="1219">
        <v>20000</v>
      </c>
      <c r="H127" s="1449" t="s">
        <v>3063</v>
      </c>
      <c r="I127" s="1217" t="s">
        <v>3453</v>
      </c>
      <c r="J127" s="1238"/>
      <c r="K127" s="10" t="e">
        <f t="shared" ca="1" si="24"/>
        <v>#NAME?</v>
      </c>
      <c r="L127" s="48" t="e">
        <f t="shared" ca="1" si="26"/>
        <v>#NAME?</v>
      </c>
      <c r="M127" s="1240"/>
      <c r="N127" s="1240">
        <v>4000</v>
      </c>
      <c r="O127" s="1237"/>
      <c r="P127" s="1240"/>
      <c r="Q127" s="1240"/>
      <c r="R127" s="1240"/>
      <c r="S127" s="1240"/>
      <c r="T127" s="1240" t="e">
        <f t="shared" ca="1" si="0"/>
        <v>#NAME?</v>
      </c>
      <c r="U127" s="1378" t="e">
        <f t="shared" ca="1" si="1"/>
        <v>#NAME?</v>
      </c>
      <c r="V127" s="48"/>
      <c r="W127" s="1217" t="s">
        <v>1540</v>
      </c>
      <c r="X127" s="48"/>
      <c r="Y127" s="1217" t="s">
        <v>5762</v>
      </c>
      <c r="Z127" s="48"/>
      <c r="AA127" s="48"/>
      <c r="AB127" s="48"/>
      <c r="AC127" s="48"/>
      <c r="AD127" s="48"/>
      <c r="AE127" s="48"/>
      <c r="AF127" s="48"/>
      <c r="AG127" s="48"/>
      <c r="AH127" s="48"/>
    </row>
    <row r="128" spans="1:34" ht="18">
      <c r="A128" s="1450">
        <v>44835</v>
      </c>
      <c r="B128" s="1217" t="s">
        <v>1906</v>
      </c>
      <c r="C128" s="1571"/>
      <c r="D128" s="1217" t="s">
        <v>245</v>
      </c>
      <c r="E128" s="1217" t="s">
        <v>46</v>
      </c>
      <c r="F128" s="1217" t="s">
        <v>3459</v>
      </c>
      <c r="G128" s="1219">
        <v>900000</v>
      </c>
      <c r="H128" s="1449" t="s">
        <v>5763</v>
      </c>
      <c r="I128" s="1217" t="s">
        <v>3453</v>
      </c>
      <c r="J128" s="1238"/>
      <c r="M128" s="1239"/>
      <c r="N128" s="1239">
        <v>500000</v>
      </c>
      <c r="O128" s="1237"/>
      <c r="P128" s="1240"/>
      <c r="Q128" s="1240"/>
      <c r="R128" s="1240"/>
      <c r="S128" s="1240"/>
      <c r="T128" s="1240">
        <f t="shared" si="0"/>
        <v>400000</v>
      </c>
      <c r="U128" s="1378">
        <f t="shared" si="1"/>
        <v>0.44444444444444442</v>
      </c>
      <c r="V128" s="48"/>
      <c r="W128" s="1217" t="s">
        <v>107</v>
      </c>
      <c r="X128" s="48"/>
      <c r="Y128" s="1217" t="s">
        <v>5764</v>
      </c>
      <c r="Z128" s="48"/>
      <c r="AA128" s="1576"/>
      <c r="AB128" s="48"/>
      <c r="AC128" s="48"/>
      <c r="AD128" s="48"/>
      <c r="AE128" s="48"/>
      <c r="AF128" s="48"/>
      <c r="AG128" s="48"/>
      <c r="AH128" s="48"/>
    </row>
    <row r="129" spans="1:34" ht="18">
      <c r="A129" s="1450">
        <v>44855</v>
      </c>
      <c r="B129" s="1217" t="s">
        <v>1906</v>
      </c>
      <c r="C129" s="1571"/>
      <c r="D129" s="1217" t="s">
        <v>3452</v>
      </c>
      <c r="E129" s="1217" t="s">
        <v>41</v>
      </c>
      <c r="F129" s="1217" t="s">
        <v>3864</v>
      </c>
      <c r="G129" s="1219">
        <v>45000</v>
      </c>
      <c r="H129" s="1449" t="s">
        <v>3063</v>
      </c>
      <c r="I129" s="1217" t="s">
        <v>3453</v>
      </c>
      <c r="J129" s="1238"/>
      <c r="K129" s="10">
        <v>4000</v>
      </c>
      <c r="L129" s="48">
        <v>6000</v>
      </c>
      <c r="M129" s="1240"/>
      <c r="N129" s="1240">
        <v>15000</v>
      </c>
      <c r="O129" s="1237"/>
      <c r="P129" s="1240"/>
      <c r="Q129" s="1240"/>
      <c r="R129" s="1240"/>
      <c r="S129" s="1240"/>
      <c r="T129" s="1240">
        <f t="shared" si="0"/>
        <v>20000</v>
      </c>
      <c r="U129" s="1378">
        <f t="shared" si="1"/>
        <v>0.44444444444444442</v>
      </c>
      <c r="V129" s="48"/>
      <c r="W129" s="1217" t="s">
        <v>3508</v>
      </c>
      <c r="X129" s="48"/>
      <c r="Y129" s="1217" t="s">
        <v>5765</v>
      </c>
      <c r="Z129" s="48"/>
      <c r="AA129" s="48"/>
      <c r="AB129" s="48"/>
      <c r="AC129" s="48"/>
      <c r="AD129" s="48"/>
      <c r="AE129" s="48"/>
      <c r="AF129" s="48"/>
      <c r="AG129" s="48"/>
      <c r="AH129" s="48"/>
    </row>
    <row r="130" spans="1:34" ht="18">
      <c r="A130" s="1450">
        <v>44855</v>
      </c>
      <c r="B130" s="1217" t="s">
        <v>570</v>
      </c>
      <c r="C130" s="1571"/>
      <c r="D130" s="1217" t="s">
        <v>3474</v>
      </c>
      <c r="E130" s="1217" t="s">
        <v>86</v>
      </c>
      <c r="F130" s="1217" t="s">
        <v>3547</v>
      </c>
      <c r="G130" s="1219">
        <v>27000</v>
      </c>
      <c r="H130" s="1449" t="s">
        <v>3063</v>
      </c>
      <c r="I130" s="1450"/>
      <c r="J130" s="1238"/>
      <c r="K130" s="10">
        <v>4000</v>
      </c>
      <c r="L130" s="48">
        <v>6000</v>
      </c>
      <c r="M130" s="1240"/>
      <c r="N130" s="1240">
        <v>5000</v>
      </c>
      <c r="O130" s="1237"/>
      <c r="P130" s="1240"/>
      <c r="Q130" s="1240"/>
      <c r="R130" s="1240"/>
      <c r="S130" s="1240"/>
      <c r="T130" s="1240">
        <f t="shared" si="0"/>
        <v>12000</v>
      </c>
      <c r="U130" s="1378">
        <f t="shared" si="1"/>
        <v>0.44444444444444442</v>
      </c>
      <c r="V130" s="48"/>
      <c r="W130" s="1217" t="s">
        <v>27</v>
      </c>
      <c r="X130" s="48"/>
      <c r="Y130" s="1217" t="s">
        <v>5766</v>
      </c>
      <c r="Z130" s="48"/>
      <c r="AA130" s="48"/>
      <c r="AB130" s="48"/>
      <c r="AC130" s="48"/>
      <c r="AD130" s="48"/>
      <c r="AE130" s="48"/>
      <c r="AF130" s="48"/>
      <c r="AG130" s="48"/>
      <c r="AH130" s="48"/>
    </row>
    <row r="131" spans="1:34" ht="18">
      <c r="A131" s="1450">
        <v>44861</v>
      </c>
      <c r="B131" s="1217" t="s">
        <v>1906</v>
      </c>
      <c r="C131" s="1571"/>
      <c r="D131" s="1217" t="s">
        <v>245</v>
      </c>
      <c r="E131" s="1217" t="s">
        <v>49</v>
      </c>
      <c r="F131" s="1217" t="s">
        <v>3517</v>
      </c>
      <c r="G131" s="1219">
        <v>45000</v>
      </c>
      <c r="H131" s="1449" t="s">
        <v>3063</v>
      </c>
      <c r="I131" s="1217" t="s">
        <v>3453</v>
      </c>
      <c r="J131" s="1281"/>
      <c r="K131" s="10">
        <v>4000</v>
      </c>
      <c r="L131" s="48">
        <v>6000</v>
      </c>
      <c r="M131" s="1240"/>
      <c r="N131" s="1239">
        <v>15000</v>
      </c>
      <c r="O131" s="1237"/>
      <c r="P131" s="1239"/>
      <c r="Q131" s="1239"/>
      <c r="R131" s="1239"/>
      <c r="S131" s="1240"/>
      <c r="T131" s="1240">
        <f t="shared" si="0"/>
        <v>20000</v>
      </c>
      <c r="U131" s="1378">
        <f t="shared" si="1"/>
        <v>0.44444444444444442</v>
      </c>
      <c r="W131" s="1217" t="s">
        <v>107</v>
      </c>
      <c r="Y131" s="1217" t="s">
        <v>5767</v>
      </c>
      <c r="Z131" s="1562"/>
    </row>
    <row r="132" spans="1:34" ht="18">
      <c r="A132" s="1450">
        <v>44862</v>
      </c>
      <c r="B132" s="1217" t="s">
        <v>1906</v>
      </c>
      <c r="C132" s="1571"/>
      <c r="D132" s="1217" t="s">
        <v>1238</v>
      </c>
      <c r="E132" s="1217" t="s">
        <v>1540</v>
      </c>
      <c r="F132" s="1217" t="s">
        <v>3517</v>
      </c>
      <c r="G132" s="1219">
        <v>45000</v>
      </c>
      <c r="H132" s="1449" t="s">
        <v>3063</v>
      </c>
      <c r="I132" s="1217" t="s">
        <v>3453</v>
      </c>
      <c r="J132" s="1238"/>
      <c r="K132" s="10">
        <v>4000</v>
      </c>
      <c r="L132" s="48">
        <v>6000</v>
      </c>
      <c r="M132" s="1240"/>
      <c r="N132" s="1239">
        <v>15000</v>
      </c>
      <c r="O132" s="1237"/>
      <c r="P132" s="1239"/>
      <c r="Q132" s="1239"/>
      <c r="R132" s="1239"/>
      <c r="S132" s="1240"/>
      <c r="T132" s="1240">
        <f t="shared" si="0"/>
        <v>20000</v>
      </c>
      <c r="U132" s="1378">
        <f t="shared" si="1"/>
        <v>0.44444444444444442</v>
      </c>
      <c r="W132" s="1217" t="s">
        <v>1540</v>
      </c>
      <c r="Y132" s="1217" t="s">
        <v>5768</v>
      </c>
      <c r="Z132" s="1562"/>
    </row>
    <row r="133" spans="1:34" ht="18">
      <c r="A133" s="1450">
        <v>44852</v>
      </c>
      <c r="B133" s="1217" t="s">
        <v>1170</v>
      </c>
      <c r="C133" s="1571" t="s">
        <v>3446</v>
      </c>
      <c r="D133" s="1217" t="s">
        <v>3514</v>
      </c>
      <c r="E133" s="1217" t="s">
        <v>1798</v>
      </c>
      <c r="F133" s="1217" t="s">
        <v>3629</v>
      </c>
      <c r="G133" s="1219">
        <v>10000</v>
      </c>
      <c r="H133" s="1449" t="s">
        <v>3063</v>
      </c>
      <c r="I133" s="1217" t="s">
        <v>3453</v>
      </c>
      <c r="J133" s="1238"/>
      <c r="M133" s="1240">
        <f t="shared" ref="M133:M134" si="27">(8000*0.7)</f>
        <v>5600</v>
      </c>
      <c r="N133" s="1240"/>
      <c r="O133" s="1237"/>
      <c r="P133" s="1240"/>
      <c r="Q133" s="1240"/>
      <c r="R133" s="1240"/>
      <c r="S133" s="1240"/>
      <c r="T133" s="1240">
        <f t="shared" si="0"/>
        <v>4400</v>
      </c>
      <c r="U133" s="1378">
        <f t="shared" si="1"/>
        <v>0.44</v>
      </c>
      <c r="V133" s="48"/>
      <c r="W133" s="1217" t="s">
        <v>107</v>
      </c>
      <c r="X133" s="48"/>
      <c r="Y133" s="1217" t="s">
        <v>5769</v>
      </c>
      <c r="Z133" s="48"/>
      <c r="AA133" s="48"/>
      <c r="AB133" s="48"/>
      <c r="AC133" s="48"/>
      <c r="AD133" s="48"/>
      <c r="AE133" s="48"/>
      <c r="AF133" s="48"/>
      <c r="AG133" s="48"/>
      <c r="AH133" s="48"/>
    </row>
    <row r="134" spans="1:34" ht="18">
      <c r="A134" s="1450">
        <v>44857</v>
      </c>
      <c r="B134" s="1217" t="s">
        <v>570</v>
      </c>
      <c r="C134" s="1571" t="s">
        <v>3446</v>
      </c>
      <c r="D134" s="1217" t="s">
        <v>3521</v>
      </c>
      <c r="E134" s="1217" t="s">
        <v>1798</v>
      </c>
      <c r="F134" s="1217" t="s">
        <v>3629</v>
      </c>
      <c r="G134" s="1219">
        <v>10000</v>
      </c>
      <c r="H134" s="1449" t="s">
        <v>3063</v>
      </c>
      <c r="I134" s="1217" t="s">
        <v>3453</v>
      </c>
      <c r="J134" s="1238"/>
      <c r="L134" s="48"/>
      <c r="M134" s="1240">
        <f t="shared" si="27"/>
        <v>5600</v>
      </c>
      <c r="N134" s="1240"/>
      <c r="O134" s="1237"/>
      <c r="P134" s="1240"/>
      <c r="Q134" s="1240"/>
      <c r="R134" s="1240"/>
      <c r="S134" s="1240"/>
      <c r="T134" s="1240">
        <f t="shared" si="0"/>
        <v>4400</v>
      </c>
      <c r="U134" s="1378">
        <f t="shared" si="1"/>
        <v>0.44</v>
      </c>
      <c r="V134" s="48"/>
      <c r="W134" s="1217" t="s">
        <v>107</v>
      </c>
      <c r="X134" s="48"/>
      <c r="Y134" s="1217" t="s">
        <v>5770</v>
      </c>
      <c r="Z134" s="48"/>
      <c r="AA134" s="48"/>
      <c r="AB134" s="48"/>
      <c r="AC134" s="48"/>
      <c r="AD134" s="48"/>
      <c r="AE134" s="48"/>
      <c r="AF134" s="48"/>
      <c r="AG134" s="48"/>
      <c r="AH134" s="48"/>
    </row>
    <row r="135" spans="1:34" ht="18">
      <c r="A135" s="1450">
        <v>44849</v>
      </c>
      <c r="B135" s="1217" t="s">
        <v>1170</v>
      </c>
      <c r="C135" s="1571" t="s">
        <v>3446</v>
      </c>
      <c r="D135" s="1217" t="s">
        <v>3474</v>
      </c>
      <c r="E135" s="1217" t="s">
        <v>27</v>
      </c>
      <c r="F135" s="1217" t="s">
        <v>3571</v>
      </c>
      <c r="G135" s="1219">
        <v>11000</v>
      </c>
      <c r="H135" s="1449" t="s">
        <v>3063</v>
      </c>
      <c r="I135" s="1217" t="s">
        <v>3453</v>
      </c>
      <c r="J135" s="1237"/>
      <c r="K135" s="48" t="e">
        <f ca="1">_xludf.IFS(C135="成田机场",3000,C135="羽田机场",1200,D135="NearMe",1000,D135="VIP-limo",G135*0.12)</f>
        <v>#NAME?</v>
      </c>
      <c r="L135" s="48" t="e">
        <f ca="1">_xludf.IFS(C135="成田机场",4000,C135="羽田机场",1000,D135="VIP-limo",0)</f>
        <v>#NAME?</v>
      </c>
      <c r="M135" s="1240"/>
      <c r="N135" s="1240">
        <v>4000</v>
      </c>
      <c r="O135" s="1237"/>
      <c r="P135" s="1240"/>
      <c r="Q135" s="1240"/>
      <c r="R135" s="1240"/>
      <c r="S135" s="1240"/>
      <c r="T135" s="1240" t="e">
        <f t="shared" ca="1" si="0"/>
        <v>#NAME?</v>
      </c>
      <c r="U135" s="1378" t="e">
        <f t="shared" ca="1" si="1"/>
        <v>#NAME?</v>
      </c>
      <c r="V135" s="1240"/>
      <c r="W135" s="1217" t="s">
        <v>27</v>
      </c>
      <c r="X135" s="48"/>
      <c r="Y135" s="1217" t="s">
        <v>5771</v>
      </c>
      <c r="Z135" s="48"/>
      <c r="AA135" s="48"/>
      <c r="AB135" s="48"/>
      <c r="AC135" s="48"/>
      <c r="AD135" s="48"/>
      <c r="AE135" s="48"/>
      <c r="AF135" s="48"/>
      <c r="AG135" s="48"/>
      <c r="AH135" s="48"/>
    </row>
    <row r="136" spans="1:34" ht="18">
      <c r="A136" s="1450">
        <v>44839</v>
      </c>
      <c r="B136" s="1217" t="s">
        <v>570</v>
      </c>
      <c r="C136" s="1571" t="s">
        <v>3456</v>
      </c>
      <c r="D136" s="1217" t="s">
        <v>3521</v>
      </c>
      <c r="E136" s="1217" t="s">
        <v>49</v>
      </c>
      <c r="F136" s="1217" t="s">
        <v>3686</v>
      </c>
      <c r="G136" s="1219">
        <v>28000</v>
      </c>
      <c r="H136" s="1449" t="s">
        <v>3063</v>
      </c>
      <c r="I136" s="1217" t="s">
        <v>3453</v>
      </c>
      <c r="J136" s="1238"/>
      <c r="K136" s="10">
        <v>5000</v>
      </c>
      <c r="L136" s="10">
        <v>6000</v>
      </c>
      <c r="M136" s="1239">
        <f>(18000-K136-L136)*0.7</f>
        <v>4900</v>
      </c>
      <c r="N136" s="1239"/>
      <c r="O136" s="1237"/>
      <c r="P136" s="1240"/>
      <c r="Q136" s="1240"/>
      <c r="R136" s="1240"/>
      <c r="S136" s="1240"/>
      <c r="T136" s="1240">
        <f t="shared" si="0"/>
        <v>12100</v>
      </c>
      <c r="U136" s="1378">
        <f t="shared" si="1"/>
        <v>0.43214285714285716</v>
      </c>
      <c r="V136" s="48"/>
      <c r="W136" s="1217" t="s">
        <v>107</v>
      </c>
      <c r="X136" s="48"/>
      <c r="Y136" s="1217" t="s">
        <v>5772</v>
      </c>
      <c r="Z136" s="48"/>
      <c r="AA136" s="48"/>
      <c r="AB136" s="48"/>
      <c r="AC136" s="48"/>
      <c r="AD136" s="48"/>
      <c r="AE136" s="48"/>
      <c r="AF136" s="48"/>
      <c r="AG136" s="48"/>
      <c r="AH136" s="48"/>
    </row>
    <row r="137" spans="1:34" ht="18">
      <c r="A137" s="1450">
        <v>44847</v>
      </c>
      <c r="B137" s="1217" t="s">
        <v>570</v>
      </c>
      <c r="C137" s="1571" t="s">
        <v>3456</v>
      </c>
      <c r="D137" s="1217" t="s">
        <v>3579</v>
      </c>
      <c r="E137" s="1217" t="s">
        <v>1798</v>
      </c>
      <c r="F137" s="1217" t="s">
        <v>3636</v>
      </c>
      <c r="G137" s="1219">
        <v>28700</v>
      </c>
      <c r="H137" s="1449" t="s">
        <v>3063</v>
      </c>
      <c r="I137" s="1217" t="s">
        <v>3453</v>
      </c>
      <c r="J137" s="1238"/>
      <c r="K137" s="48"/>
      <c r="L137" s="48">
        <v>3700</v>
      </c>
      <c r="M137" s="1239">
        <f>(18000)*0.7</f>
        <v>12600</v>
      </c>
      <c r="N137" s="1240"/>
      <c r="O137" s="1237"/>
      <c r="P137" s="1240"/>
      <c r="Q137" s="1240"/>
      <c r="R137" s="1240"/>
      <c r="S137" s="1240"/>
      <c r="T137" s="1240">
        <f t="shared" si="0"/>
        <v>12400</v>
      </c>
      <c r="U137" s="1378">
        <f t="shared" si="1"/>
        <v>0.43205574912891986</v>
      </c>
      <c r="V137" s="48"/>
      <c r="W137" s="1217" t="s">
        <v>27</v>
      </c>
      <c r="X137" s="48"/>
      <c r="Y137" s="1217" t="s">
        <v>5773</v>
      </c>
      <c r="Z137" s="48"/>
      <c r="AA137" s="48"/>
      <c r="AB137" s="48"/>
      <c r="AC137" s="48"/>
      <c r="AD137" s="48"/>
      <c r="AE137" s="48"/>
      <c r="AF137" s="48"/>
      <c r="AG137" s="48"/>
      <c r="AH137" s="48"/>
    </row>
    <row r="138" spans="1:34" ht="18">
      <c r="A138" s="1454">
        <v>44837</v>
      </c>
      <c r="B138" s="1246" t="s">
        <v>3473</v>
      </c>
      <c r="C138" s="1574"/>
      <c r="D138" s="1246" t="s">
        <v>3570</v>
      </c>
      <c r="E138" s="1246" t="s">
        <v>3910</v>
      </c>
      <c r="F138" s="1246" t="s">
        <v>3592</v>
      </c>
      <c r="G138" s="1248">
        <v>11000</v>
      </c>
      <c r="H138" s="1455" t="s">
        <v>3063</v>
      </c>
      <c r="I138" s="1246" t="s">
        <v>3453</v>
      </c>
      <c r="J138" s="1263"/>
      <c r="K138" s="1260" t="e">
        <f t="shared" ref="K138:K188" ca="1" si="28">_xludf.IFS(C138="成田机场",3000,C138="羽田机场",1200,D138="NearMe",1000,D138="VIP-limo",G138*0.12)</f>
        <v>#NAME?</v>
      </c>
      <c r="L138" s="1260"/>
      <c r="M138" s="1256"/>
      <c r="N138" s="1256">
        <v>5300</v>
      </c>
      <c r="O138" s="1255"/>
      <c r="P138" s="1257"/>
      <c r="Q138" s="1257"/>
      <c r="R138" s="1257"/>
      <c r="S138" s="1257"/>
      <c r="T138" s="1257" t="e">
        <f t="shared" ca="1" si="0"/>
        <v>#NAME?</v>
      </c>
      <c r="U138" s="1387" t="e">
        <f t="shared" ca="1" si="1"/>
        <v>#NAME?</v>
      </c>
      <c r="V138" s="1573"/>
      <c r="W138" s="1246" t="s">
        <v>3572</v>
      </c>
      <c r="X138" s="1573"/>
      <c r="Y138" s="1246" t="s">
        <v>5774</v>
      </c>
      <c r="Z138" s="1573"/>
      <c r="AA138" s="1573"/>
      <c r="AB138" s="1573"/>
      <c r="AC138" s="1573"/>
      <c r="AD138" s="1573"/>
      <c r="AE138" s="1573"/>
      <c r="AF138" s="1573"/>
      <c r="AG138" s="1573"/>
      <c r="AH138" s="1573"/>
    </row>
    <row r="139" spans="1:34" ht="18">
      <c r="A139" s="1450">
        <v>44837</v>
      </c>
      <c r="B139" s="1217" t="s">
        <v>3473</v>
      </c>
      <c r="C139" s="1571"/>
      <c r="D139" s="1217" t="s">
        <v>3570</v>
      </c>
      <c r="E139" s="1217" t="s">
        <v>3910</v>
      </c>
      <c r="F139" s="1217" t="s">
        <v>3512</v>
      </c>
      <c r="G139" s="1219">
        <v>11000</v>
      </c>
      <c r="H139" s="1449" t="s">
        <v>3063</v>
      </c>
      <c r="I139" s="1217" t="s">
        <v>3453</v>
      </c>
      <c r="J139" s="1238"/>
      <c r="K139" s="10" t="e">
        <f t="shared" ca="1" si="28"/>
        <v>#NAME?</v>
      </c>
      <c r="M139" s="1239"/>
      <c r="N139" s="1239">
        <v>5300</v>
      </c>
      <c r="O139" s="1237"/>
      <c r="P139" s="1240"/>
      <c r="Q139" s="1240"/>
      <c r="R139" s="1240"/>
      <c r="S139" s="1240"/>
      <c r="T139" s="1240" t="e">
        <f t="shared" ca="1" si="0"/>
        <v>#NAME?</v>
      </c>
      <c r="U139" s="1378" t="e">
        <f t="shared" ca="1" si="1"/>
        <v>#NAME?</v>
      </c>
      <c r="V139" s="48"/>
      <c r="W139" s="1217" t="s">
        <v>3572</v>
      </c>
      <c r="X139" s="48"/>
      <c r="Y139" s="1217" t="s">
        <v>5775</v>
      </c>
      <c r="Z139" s="48"/>
      <c r="AA139" s="48"/>
      <c r="AB139" s="48"/>
      <c r="AC139" s="48"/>
      <c r="AD139" s="48"/>
      <c r="AE139" s="48"/>
      <c r="AF139" s="48"/>
      <c r="AG139" s="48"/>
      <c r="AH139" s="48"/>
    </row>
    <row r="140" spans="1:34" ht="18">
      <c r="A140" s="1450">
        <v>44837</v>
      </c>
      <c r="B140" s="1217" t="s">
        <v>3473</v>
      </c>
      <c r="C140" s="1571"/>
      <c r="D140" s="1217" t="s">
        <v>3570</v>
      </c>
      <c r="E140" s="1217" t="s">
        <v>55</v>
      </c>
      <c r="F140" s="1217" t="s">
        <v>3512</v>
      </c>
      <c r="G140" s="1219">
        <v>11000</v>
      </c>
      <c r="H140" s="1449" t="s">
        <v>3063</v>
      </c>
      <c r="I140" s="1217" t="s">
        <v>3453</v>
      </c>
      <c r="J140" s="1238"/>
      <c r="K140" s="10" t="e">
        <f t="shared" ca="1" si="28"/>
        <v>#NAME?</v>
      </c>
      <c r="M140" s="1239"/>
      <c r="N140" s="1239">
        <v>5300</v>
      </c>
      <c r="O140" s="1237"/>
      <c r="P140" s="1240"/>
      <c r="Q140" s="1240"/>
      <c r="R140" s="1240"/>
      <c r="S140" s="1240"/>
      <c r="T140" s="1240" t="e">
        <f t="shared" ca="1" si="0"/>
        <v>#NAME?</v>
      </c>
      <c r="U140" s="1378" t="e">
        <f t="shared" ca="1" si="1"/>
        <v>#NAME?</v>
      </c>
      <c r="V140" s="48"/>
      <c r="W140" s="1217" t="s">
        <v>3572</v>
      </c>
      <c r="X140" s="48"/>
      <c r="Y140" s="1217" t="s">
        <v>5776</v>
      </c>
      <c r="Z140" s="48"/>
      <c r="AA140" s="48"/>
      <c r="AB140" s="48"/>
      <c r="AC140" s="48"/>
      <c r="AD140" s="48"/>
      <c r="AE140" s="48"/>
      <c r="AF140" s="48"/>
      <c r="AG140" s="48"/>
      <c r="AH140" s="48"/>
    </row>
    <row r="141" spans="1:34" ht="18">
      <c r="A141" s="1450">
        <v>44837</v>
      </c>
      <c r="B141" s="1217" t="s">
        <v>3473</v>
      </c>
      <c r="C141" s="1571"/>
      <c r="D141" s="1217" t="s">
        <v>3570</v>
      </c>
      <c r="E141" s="1217" t="s">
        <v>3910</v>
      </c>
      <c r="F141" s="1217" t="s">
        <v>3592</v>
      </c>
      <c r="G141" s="1219">
        <v>11000</v>
      </c>
      <c r="H141" s="1449" t="s">
        <v>3063</v>
      </c>
      <c r="I141" s="1217" t="s">
        <v>3453</v>
      </c>
      <c r="J141" s="1238"/>
      <c r="K141" s="10" t="e">
        <f t="shared" ca="1" si="28"/>
        <v>#NAME?</v>
      </c>
      <c r="M141" s="1239"/>
      <c r="N141" s="1239">
        <v>5300</v>
      </c>
      <c r="O141" s="1237"/>
      <c r="P141" s="1240"/>
      <c r="Q141" s="1240"/>
      <c r="R141" s="1240"/>
      <c r="S141" s="1240"/>
      <c r="T141" s="1240" t="e">
        <f t="shared" ca="1" si="0"/>
        <v>#NAME?</v>
      </c>
      <c r="U141" s="1378" t="e">
        <f t="shared" ca="1" si="1"/>
        <v>#NAME?</v>
      </c>
      <c r="V141" s="48"/>
      <c r="W141" s="1217" t="s">
        <v>3572</v>
      </c>
      <c r="X141" s="48"/>
      <c r="Y141" s="1217" t="s">
        <v>5777</v>
      </c>
      <c r="Z141" s="48"/>
      <c r="AA141" s="48"/>
      <c r="AB141" s="48"/>
      <c r="AC141" s="48"/>
      <c r="AD141" s="48"/>
      <c r="AE141" s="48"/>
      <c r="AF141" s="48"/>
      <c r="AG141" s="48"/>
      <c r="AH141" s="48"/>
    </row>
    <row r="142" spans="1:34" ht="18">
      <c r="A142" s="1450">
        <v>44838</v>
      </c>
      <c r="B142" s="1217" t="s">
        <v>3473</v>
      </c>
      <c r="C142" s="1571"/>
      <c r="D142" s="1217" t="s">
        <v>3570</v>
      </c>
      <c r="E142" s="1217" t="s">
        <v>3910</v>
      </c>
      <c r="F142" s="1217" t="s">
        <v>3714</v>
      </c>
      <c r="G142" s="1219">
        <v>11000</v>
      </c>
      <c r="H142" s="1449" t="s">
        <v>3063</v>
      </c>
      <c r="I142" s="1217" t="s">
        <v>3453</v>
      </c>
      <c r="J142" s="1238"/>
      <c r="K142" s="10" t="e">
        <f t="shared" ca="1" si="28"/>
        <v>#NAME?</v>
      </c>
      <c r="M142" s="1239"/>
      <c r="N142" s="1239">
        <v>5300</v>
      </c>
      <c r="O142" s="1237"/>
      <c r="P142" s="1240"/>
      <c r="Q142" s="1240"/>
      <c r="R142" s="1240"/>
      <c r="S142" s="1240"/>
      <c r="T142" s="1240" t="e">
        <f t="shared" ca="1" si="0"/>
        <v>#NAME?</v>
      </c>
      <c r="U142" s="1378" t="e">
        <f t="shared" ca="1" si="1"/>
        <v>#NAME?</v>
      </c>
      <c r="V142" s="48"/>
      <c r="W142" s="1217" t="s">
        <v>3572</v>
      </c>
      <c r="X142" s="48"/>
      <c r="Y142" s="1217" t="s">
        <v>5778</v>
      </c>
      <c r="Z142" s="48"/>
      <c r="AA142" s="48"/>
      <c r="AB142" s="48"/>
      <c r="AC142" s="48"/>
      <c r="AD142" s="48"/>
      <c r="AE142" s="48"/>
      <c r="AF142" s="48"/>
      <c r="AG142" s="48"/>
      <c r="AH142" s="48"/>
    </row>
    <row r="143" spans="1:34" ht="18">
      <c r="A143" s="1450">
        <v>44838</v>
      </c>
      <c r="B143" s="1217" t="s">
        <v>3473</v>
      </c>
      <c r="C143" s="1571"/>
      <c r="D143" s="1217" t="s">
        <v>3570</v>
      </c>
      <c r="E143" s="1217" t="s">
        <v>55</v>
      </c>
      <c r="F143" s="1217" t="s">
        <v>3512</v>
      </c>
      <c r="G143" s="1219">
        <v>11000</v>
      </c>
      <c r="H143" s="1449" t="s">
        <v>3063</v>
      </c>
      <c r="I143" s="1217" t="s">
        <v>3453</v>
      </c>
      <c r="J143" s="1238"/>
      <c r="K143" s="10" t="e">
        <f t="shared" ca="1" si="28"/>
        <v>#NAME?</v>
      </c>
      <c r="M143" s="1239"/>
      <c r="N143" s="1239">
        <v>5300</v>
      </c>
      <c r="O143" s="1237"/>
      <c r="P143" s="1240"/>
      <c r="Q143" s="1240"/>
      <c r="R143" s="1240"/>
      <c r="S143" s="1240"/>
      <c r="T143" s="1240" t="e">
        <f t="shared" ca="1" si="0"/>
        <v>#NAME?</v>
      </c>
      <c r="U143" s="1378" t="e">
        <f t="shared" ca="1" si="1"/>
        <v>#NAME?</v>
      </c>
      <c r="V143" s="48"/>
      <c r="W143" s="1217" t="s">
        <v>3572</v>
      </c>
      <c r="X143" s="48"/>
      <c r="Y143" s="1217" t="s">
        <v>5779</v>
      </c>
      <c r="Z143" s="48"/>
      <c r="AA143" s="48"/>
      <c r="AB143" s="48"/>
      <c r="AC143" s="48"/>
      <c r="AD143" s="48"/>
      <c r="AE143" s="48"/>
      <c r="AF143" s="48"/>
      <c r="AG143" s="48"/>
      <c r="AH143" s="48"/>
    </row>
    <row r="144" spans="1:34" ht="18">
      <c r="A144" s="1450">
        <v>44838</v>
      </c>
      <c r="B144" s="1217" t="s">
        <v>3473</v>
      </c>
      <c r="C144" s="1571"/>
      <c r="D144" s="1217" t="s">
        <v>3570</v>
      </c>
      <c r="E144" s="1217" t="s">
        <v>3910</v>
      </c>
      <c r="F144" s="1217" t="s">
        <v>3714</v>
      </c>
      <c r="G144" s="1219">
        <v>11000</v>
      </c>
      <c r="H144" s="1449" t="s">
        <v>3063</v>
      </c>
      <c r="I144" s="1217" t="s">
        <v>3453</v>
      </c>
      <c r="J144" s="1238"/>
      <c r="K144" s="10" t="e">
        <f t="shared" ca="1" si="28"/>
        <v>#NAME?</v>
      </c>
      <c r="M144" s="1239"/>
      <c r="N144" s="1239">
        <v>5300</v>
      </c>
      <c r="O144" s="1237"/>
      <c r="P144" s="1240"/>
      <c r="Q144" s="1240"/>
      <c r="R144" s="1240"/>
      <c r="S144" s="1240"/>
      <c r="T144" s="1240" t="e">
        <f t="shared" ca="1" si="0"/>
        <v>#NAME?</v>
      </c>
      <c r="U144" s="1378" t="e">
        <f t="shared" ca="1" si="1"/>
        <v>#NAME?</v>
      </c>
      <c r="V144" s="48"/>
      <c r="W144" s="1217" t="s">
        <v>3572</v>
      </c>
      <c r="X144" s="48"/>
      <c r="Y144" s="1217" t="s">
        <v>5780</v>
      </c>
      <c r="Z144" s="48"/>
      <c r="AA144" s="48"/>
      <c r="AB144" s="48"/>
      <c r="AC144" s="48"/>
      <c r="AD144" s="48"/>
      <c r="AE144" s="48"/>
      <c r="AF144" s="48"/>
      <c r="AG144" s="48"/>
      <c r="AH144" s="48"/>
    </row>
    <row r="145" spans="1:34" ht="18">
      <c r="A145" s="1450">
        <v>44838</v>
      </c>
      <c r="B145" s="1217" t="s">
        <v>3473</v>
      </c>
      <c r="C145" s="1571"/>
      <c r="D145" s="1217" t="s">
        <v>3570</v>
      </c>
      <c r="E145" s="1217" t="s">
        <v>55</v>
      </c>
      <c r="F145" s="1217" t="s">
        <v>3512</v>
      </c>
      <c r="G145" s="1219">
        <v>11000</v>
      </c>
      <c r="H145" s="1449" t="s">
        <v>3063</v>
      </c>
      <c r="I145" s="1217" t="s">
        <v>3453</v>
      </c>
      <c r="J145" s="1281"/>
      <c r="K145" s="10" t="e">
        <f t="shared" ca="1" si="28"/>
        <v>#NAME?</v>
      </c>
      <c r="M145" s="1239"/>
      <c r="N145" s="1239">
        <v>5300</v>
      </c>
      <c r="O145" s="1237"/>
      <c r="P145" s="1240"/>
      <c r="Q145" s="1240"/>
      <c r="R145" s="1240"/>
      <c r="S145" s="1240"/>
      <c r="T145" s="1240" t="e">
        <f t="shared" ca="1" si="0"/>
        <v>#NAME?</v>
      </c>
      <c r="U145" s="1378" t="e">
        <f t="shared" ca="1" si="1"/>
        <v>#NAME?</v>
      </c>
      <c r="V145" s="48"/>
      <c r="W145" s="1217" t="s">
        <v>3572</v>
      </c>
      <c r="X145" s="48"/>
      <c r="Y145" s="1217" t="s">
        <v>5781</v>
      </c>
      <c r="Z145" s="48"/>
      <c r="AA145" s="48"/>
      <c r="AB145" s="48"/>
      <c r="AC145" s="48"/>
      <c r="AD145" s="48"/>
      <c r="AE145" s="48"/>
      <c r="AF145" s="48"/>
      <c r="AG145" s="48"/>
      <c r="AH145" s="48"/>
    </row>
    <row r="146" spans="1:34" ht="18">
      <c r="A146" s="1450">
        <v>44839</v>
      </c>
      <c r="B146" s="1217" t="s">
        <v>3473</v>
      </c>
      <c r="C146" s="1571"/>
      <c r="D146" s="1217" t="s">
        <v>3570</v>
      </c>
      <c r="E146" s="1217" t="s">
        <v>3910</v>
      </c>
      <c r="F146" s="1217" t="s">
        <v>3714</v>
      </c>
      <c r="G146" s="1219">
        <v>11000</v>
      </c>
      <c r="H146" s="1449" t="s">
        <v>3063</v>
      </c>
      <c r="I146" s="1217" t="s">
        <v>3453</v>
      </c>
      <c r="J146" s="1238"/>
      <c r="K146" s="10" t="e">
        <f t="shared" ca="1" si="28"/>
        <v>#NAME?</v>
      </c>
      <c r="M146" s="1239"/>
      <c r="N146" s="1239">
        <v>5300</v>
      </c>
      <c r="O146" s="1237"/>
      <c r="P146" s="1240"/>
      <c r="Q146" s="1240"/>
      <c r="R146" s="1240"/>
      <c r="S146" s="1240"/>
      <c r="T146" s="1240" t="e">
        <f t="shared" ca="1" si="0"/>
        <v>#NAME?</v>
      </c>
      <c r="U146" s="1378" t="e">
        <f t="shared" ca="1" si="1"/>
        <v>#NAME?</v>
      </c>
      <c r="V146" s="48"/>
      <c r="W146" s="1217" t="s">
        <v>3572</v>
      </c>
      <c r="X146" s="48"/>
      <c r="Y146" s="1217" t="s">
        <v>5782</v>
      </c>
      <c r="Z146" s="48"/>
      <c r="AA146" s="48"/>
      <c r="AB146" s="48"/>
      <c r="AC146" s="48"/>
      <c r="AD146" s="48"/>
      <c r="AE146" s="48"/>
      <c r="AF146" s="48"/>
      <c r="AG146" s="48"/>
      <c r="AH146" s="48"/>
    </row>
    <row r="147" spans="1:34" ht="18">
      <c r="A147" s="1450">
        <v>44839</v>
      </c>
      <c r="B147" s="1217" t="s">
        <v>3473</v>
      </c>
      <c r="C147" s="1571"/>
      <c r="D147" s="1217" t="s">
        <v>3570</v>
      </c>
      <c r="E147" s="1217" t="s">
        <v>55</v>
      </c>
      <c r="F147" s="1217" t="s">
        <v>3512</v>
      </c>
      <c r="G147" s="1219">
        <v>11000</v>
      </c>
      <c r="H147" s="1449" t="s">
        <v>3063</v>
      </c>
      <c r="I147" s="1217" t="s">
        <v>3453</v>
      </c>
      <c r="J147" s="1238"/>
      <c r="K147" s="10" t="e">
        <f t="shared" ca="1" si="28"/>
        <v>#NAME?</v>
      </c>
      <c r="M147" s="1239"/>
      <c r="N147" s="1239">
        <v>5300</v>
      </c>
      <c r="O147" s="1237"/>
      <c r="P147" s="1240"/>
      <c r="Q147" s="1240"/>
      <c r="R147" s="1240"/>
      <c r="S147" s="1240"/>
      <c r="T147" s="1240" t="e">
        <f t="shared" ca="1" si="0"/>
        <v>#NAME?</v>
      </c>
      <c r="U147" s="1378" t="e">
        <f t="shared" ca="1" si="1"/>
        <v>#NAME?</v>
      </c>
      <c r="V147" s="48"/>
      <c r="W147" s="1217" t="s">
        <v>3572</v>
      </c>
      <c r="X147" s="48"/>
      <c r="Y147" s="1217" t="s">
        <v>5783</v>
      </c>
      <c r="Z147" s="48"/>
      <c r="AA147" s="48"/>
      <c r="AB147" s="48"/>
      <c r="AC147" s="48"/>
      <c r="AD147" s="48"/>
      <c r="AE147" s="48"/>
      <c r="AF147" s="48"/>
      <c r="AG147" s="48"/>
      <c r="AH147" s="48"/>
    </row>
    <row r="148" spans="1:34" ht="18">
      <c r="A148" s="1450">
        <v>44839</v>
      </c>
      <c r="B148" s="1217" t="s">
        <v>3473</v>
      </c>
      <c r="C148" s="1571"/>
      <c r="D148" s="1217" t="s">
        <v>3570</v>
      </c>
      <c r="E148" s="1217" t="s">
        <v>3910</v>
      </c>
      <c r="F148" s="1217" t="s">
        <v>3714</v>
      </c>
      <c r="G148" s="1219">
        <v>11000</v>
      </c>
      <c r="H148" s="1449" t="s">
        <v>3063</v>
      </c>
      <c r="I148" s="1217" t="s">
        <v>3453</v>
      </c>
      <c r="J148" s="1238"/>
      <c r="K148" s="10" t="e">
        <f t="shared" ca="1" si="28"/>
        <v>#NAME?</v>
      </c>
      <c r="M148" s="1239"/>
      <c r="N148" s="1239">
        <v>5300</v>
      </c>
      <c r="O148" s="1237"/>
      <c r="P148" s="1240"/>
      <c r="Q148" s="1240"/>
      <c r="R148" s="1240"/>
      <c r="S148" s="1240"/>
      <c r="T148" s="1240" t="e">
        <f t="shared" ca="1" si="0"/>
        <v>#NAME?</v>
      </c>
      <c r="U148" s="1378" t="e">
        <f t="shared" ca="1" si="1"/>
        <v>#NAME?</v>
      </c>
      <c r="V148" s="48"/>
      <c r="W148" s="1217" t="s">
        <v>3572</v>
      </c>
      <c r="X148" s="48"/>
      <c r="Y148" s="1217" t="s">
        <v>5784</v>
      </c>
      <c r="Z148" s="48"/>
      <c r="AA148" s="48"/>
      <c r="AB148" s="48"/>
      <c r="AC148" s="48"/>
      <c r="AD148" s="48"/>
      <c r="AE148" s="48"/>
      <c r="AF148" s="48"/>
      <c r="AG148" s="48"/>
      <c r="AH148" s="48"/>
    </row>
    <row r="149" spans="1:34" ht="18">
      <c r="A149" s="1450">
        <v>44839</v>
      </c>
      <c r="B149" s="1217" t="s">
        <v>3473</v>
      </c>
      <c r="C149" s="1571"/>
      <c r="D149" s="1217" t="s">
        <v>3570</v>
      </c>
      <c r="E149" s="1217" t="s">
        <v>55</v>
      </c>
      <c r="F149" s="1217" t="s">
        <v>3512</v>
      </c>
      <c r="G149" s="1219">
        <v>11000</v>
      </c>
      <c r="H149" s="1449" t="s">
        <v>3063</v>
      </c>
      <c r="I149" s="1217" t="s">
        <v>3453</v>
      </c>
      <c r="J149" s="1238"/>
      <c r="K149" s="10" t="e">
        <f t="shared" ca="1" si="28"/>
        <v>#NAME?</v>
      </c>
      <c r="M149" s="1239"/>
      <c r="N149" s="1239">
        <v>5300</v>
      </c>
      <c r="O149" s="1237"/>
      <c r="P149" s="1240"/>
      <c r="Q149" s="1240"/>
      <c r="R149" s="1240"/>
      <c r="S149" s="1240"/>
      <c r="T149" s="1240" t="e">
        <f t="shared" ca="1" si="0"/>
        <v>#NAME?</v>
      </c>
      <c r="U149" s="1378" t="e">
        <f t="shared" ca="1" si="1"/>
        <v>#NAME?</v>
      </c>
      <c r="V149" s="48"/>
      <c r="W149" s="1217" t="s">
        <v>3572</v>
      </c>
      <c r="X149" s="48"/>
      <c r="Y149" s="1217" t="s">
        <v>5785</v>
      </c>
      <c r="Z149" s="48"/>
      <c r="AA149" s="48"/>
      <c r="AB149" s="48"/>
      <c r="AC149" s="48"/>
      <c r="AD149" s="48"/>
      <c r="AE149" s="48"/>
      <c r="AF149" s="48"/>
      <c r="AG149" s="48"/>
      <c r="AH149" s="48"/>
    </row>
    <row r="150" spans="1:34" ht="18">
      <c r="A150" s="1454">
        <v>44840</v>
      </c>
      <c r="B150" s="1246" t="s">
        <v>3473</v>
      </c>
      <c r="C150" s="1574"/>
      <c r="D150" s="1246" t="s">
        <v>3570</v>
      </c>
      <c r="E150" s="1246" t="s">
        <v>3910</v>
      </c>
      <c r="F150" s="1345" t="s">
        <v>3714</v>
      </c>
      <c r="G150" s="1248">
        <v>11000</v>
      </c>
      <c r="H150" s="1455" t="s">
        <v>3063</v>
      </c>
      <c r="I150" s="1246" t="s">
        <v>3453</v>
      </c>
      <c r="J150" s="1263"/>
      <c r="K150" s="1260" t="e">
        <f t="shared" ca="1" si="28"/>
        <v>#NAME?</v>
      </c>
      <c r="L150" s="1260"/>
      <c r="M150" s="1256"/>
      <c r="N150" s="1256">
        <v>5300</v>
      </c>
      <c r="O150" s="1585"/>
      <c r="P150" s="1257"/>
      <c r="Q150" s="1257"/>
      <c r="R150" s="1257"/>
      <c r="S150" s="1257"/>
      <c r="T150" s="1257" t="e">
        <f t="shared" ca="1" si="0"/>
        <v>#NAME?</v>
      </c>
      <c r="U150" s="1387" t="e">
        <f t="shared" ca="1" si="1"/>
        <v>#NAME?</v>
      </c>
      <c r="V150" s="1573"/>
      <c r="W150" s="1246" t="s">
        <v>3572</v>
      </c>
      <c r="X150" s="1573"/>
      <c r="Y150" s="1246" t="s">
        <v>5786</v>
      </c>
      <c r="Z150" s="1573"/>
      <c r="AA150" s="1573"/>
      <c r="AB150" s="1573"/>
      <c r="AC150" s="1573"/>
      <c r="AD150" s="1573"/>
      <c r="AE150" s="1573"/>
      <c r="AF150" s="1573"/>
      <c r="AG150" s="1573"/>
      <c r="AH150" s="1573"/>
    </row>
    <row r="151" spans="1:34" ht="18">
      <c r="A151" s="1450">
        <v>44840</v>
      </c>
      <c r="B151" s="1217" t="s">
        <v>3473</v>
      </c>
      <c r="C151" s="1571"/>
      <c r="D151" s="1217" t="s">
        <v>3570</v>
      </c>
      <c r="E151" s="1217" t="s">
        <v>55</v>
      </c>
      <c r="F151" s="1217" t="s">
        <v>3512</v>
      </c>
      <c r="G151" s="1219">
        <v>11000</v>
      </c>
      <c r="H151" s="1449" t="s">
        <v>3063</v>
      </c>
      <c r="I151" s="1217" t="s">
        <v>3453</v>
      </c>
      <c r="J151" s="1238"/>
      <c r="K151" s="10" t="e">
        <f t="shared" ca="1" si="28"/>
        <v>#NAME?</v>
      </c>
      <c r="M151" s="1239"/>
      <c r="N151" s="1239">
        <v>5300</v>
      </c>
      <c r="O151" s="1237"/>
      <c r="P151" s="1240"/>
      <c r="Q151" s="1240"/>
      <c r="R151" s="1240"/>
      <c r="S151" s="1240"/>
      <c r="T151" s="1240" t="e">
        <f t="shared" ca="1" si="0"/>
        <v>#NAME?</v>
      </c>
      <c r="U151" s="1378" t="e">
        <f t="shared" ca="1" si="1"/>
        <v>#NAME?</v>
      </c>
      <c r="V151" s="48"/>
      <c r="W151" s="1217" t="s">
        <v>3572</v>
      </c>
      <c r="X151" s="48"/>
      <c r="Y151" s="1217" t="s">
        <v>5787</v>
      </c>
      <c r="Z151" s="48"/>
      <c r="AA151" s="48"/>
      <c r="AB151" s="48"/>
      <c r="AC151" s="48"/>
      <c r="AD151" s="48"/>
      <c r="AE151" s="48"/>
      <c r="AF151" s="48"/>
      <c r="AG151" s="48"/>
      <c r="AH151" s="48"/>
    </row>
    <row r="152" spans="1:34" ht="18">
      <c r="A152" s="1450">
        <v>44840</v>
      </c>
      <c r="B152" s="1217" t="s">
        <v>3473</v>
      </c>
      <c r="C152" s="1571"/>
      <c r="D152" s="1217" t="s">
        <v>3570</v>
      </c>
      <c r="E152" s="1217" t="s">
        <v>3910</v>
      </c>
      <c r="F152" s="1217" t="s">
        <v>3714</v>
      </c>
      <c r="G152" s="1219">
        <v>11000</v>
      </c>
      <c r="H152" s="1449" t="s">
        <v>3063</v>
      </c>
      <c r="I152" s="1217" t="s">
        <v>3453</v>
      </c>
      <c r="J152" s="1238"/>
      <c r="K152" s="10" t="e">
        <f t="shared" ca="1" si="28"/>
        <v>#NAME?</v>
      </c>
      <c r="M152" s="1239"/>
      <c r="N152" s="1239">
        <v>5300</v>
      </c>
      <c r="O152" s="1237"/>
      <c r="P152" s="1240"/>
      <c r="Q152" s="1240"/>
      <c r="R152" s="1240"/>
      <c r="S152" s="1240"/>
      <c r="T152" s="1240" t="e">
        <f t="shared" ca="1" si="0"/>
        <v>#NAME?</v>
      </c>
      <c r="U152" s="1378" t="e">
        <f t="shared" ca="1" si="1"/>
        <v>#NAME?</v>
      </c>
      <c r="V152" s="48"/>
      <c r="W152" s="1217" t="s">
        <v>3572</v>
      </c>
      <c r="X152" s="48"/>
      <c r="Y152" s="1217" t="s">
        <v>5788</v>
      </c>
      <c r="Z152" s="48"/>
      <c r="AA152" s="48"/>
      <c r="AB152" s="48"/>
      <c r="AC152" s="48"/>
      <c r="AD152" s="48"/>
      <c r="AE152" s="48"/>
      <c r="AF152" s="48"/>
      <c r="AG152" s="48"/>
      <c r="AH152" s="48"/>
    </row>
    <row r="153" spans="1:34" ht="18">
      <c r="A153" s="1450">
        <v>44840</v>
      </c>
      <c r="B153" s="1217" t="s">
        <v>3473</v>
      </c>
      <c r="C153" s="1571"/>
      <c r="D153" s="1217" t="s">
        <v>3570</v>
      </c>
      <c r="E153" s="1217" t="s">
        <v>55</v>
      </c>
      <c r="F153" s="1217" t="s">
        <v>3512</v>
      </c>
      <c r="G153" s="1219">
        <v>11000</v>
      </c>
      <c r="H153" s="1449" t="s">
        <v>3063</v>
      </c>
      <c r="I153" s="1217" t="s">
        <v>3453</v>
      </c>
      <c r="J153" s="1238"/>
      <c r="K153" s="10" t="e">
        <f t="shared" ca="1" si="28"/>
        <v>#NAME?</v>
      </c>
      <c r="M153" s="1239"/>
      <c r="N153" s="1239">
        <v>5300</v>
      </c>
      <c r="O153" s="1237"/>
      <c r="P153" s="1240"/>
      <c r="Q153" s="1240"/>
      <c r="R153" s="1240"/>
      <c r="S153" s="1240"/>
      <c r="T153" s="1240" t="e">
        <f t="shared" ca="1" si="0"/>
        <v>#NAME?</v>
      </c>
      <c r="U153" s="1378" t="e">
        <f t="shared" ca="1" si="1"/>
        <v>#NAME?</v>
      </c>
      <c r="V153" s="48"/>
      <c r="W153" s="1217" t="s">
        <v>3572</v>
      </c>
      <c r="X153" s="48"/>
      <c r="Y153" s="1217" t="s">
        <v>5789</v>
      </c>
      <c r="Z153" s="48"/>
      <c r="AA153" s="48"/>
      <c r="AB153" s="48"/>
      <c r="AC153" s="48"/>
      <c r="AD153" s="48"/>
      <c r="AE153" s="48"/>
      <c r="AF153" s="48"/>
      <c r="AG153" s="48"/>
      <c r="AH153" s="48"/>
    </row>
    <row r="154" spans="1:34" ht="18">
      <c r="A154" s="1450">
        <v>44841</v>
      </c>
      <c r="B154" s="1217" t="s">
        <v>3473</v>
      </c>
      <c r="C154" s="1571"/>
      <c r="D154" s="1217" t="s">
        <v>3570</v>
      </c>
      <c r="E154" s="1217" t="s">
        <v>55</v>
      </c>
      <c r="F154" s="1217" t="s">
        <v>3512</v>
      </c>
      <c r="G154" s="1219">
        <v>11000</v>
      </c>
      <c r="H154" s="1449" t="s">
        <v>3063</v>
      </c>
      <c r="I154" s="1217" t="s">
        <v>3453</v>
      </c>
      <c r="J154" s="1238"/>
      <c r="K154" s="10" t="e">
        <f t="shared" ca="1" si="28"/>
        <v>#NAME?</v>
      </c>
      <c r="M154" s="1239"/>
      <c r="N154" s="1239">
        <v>5300</v>
      </c>
      <c r="O154" s="1237"/>
      <c r="P154" s="1240"/>
      <c r="Q154" s="1240"/>
      <c r="R154" s="1240"/>
      <c r="S154" s="1240"/>
      <c r="T154" s="1240" t="e">
        <f t="shared" ca="1" si="0"/>
        <v>#NAME?</v>
      </c>
      <c r="U154" s="1378" t="e">
        <f t="shared" ca="1" si="1"/>
        <v>#NAME?</v>
      </c>
      <c r="V154" s="48"/>
      <c r="W154" s="1217" t="s">
        <v>3572</v>
      </c>
      <c r="X154" s="48"/>
      <c r="Y154" s="1217" t="s">
        <v>5790</v>
      </c>
      <c r="Z154" s="48"/>
      <c r="AA154" s="48"/>
      <c r="AB154" s="48"/>
      <c r="AC154" s="48"/>
      <c r="AD154" s="48"/>
      <c r="AE154" s="48"/>
      <c r="AF154" s="48"/>
      <c r="AG154" s="48"/>
      <c r="AH154" s="48"/>
    </row>
    <row r="155" spans="1:34" ht="18">
      <c r="A155" s="1450">
        <v>44841</v>
      </c>
      <c r="B155" s="1217" t="s">
        <v>3473</v>
      </c>
      <c r="C155" s="1571"/>
      <c r="D155" s="1217" t="s">
        <v>3570</v>
      </c>
      <c r="E155" s="1217" t="s">
        <v>3910</v>
      </c>
      <c r="F155" s="1217" t="s">
        <v>3714</v>
      </c>
      <c r="G155" s="1219">
        <v>11000</v>
      </c>
      <c r="H155" s="1449" t="s">
        <v>3063</v>
      </c>
      <c r="I155" s="1217" t="s">
        <v>3453</v>
      </c>
      <c r="J155" s="1238"/>
      <c r="K155" s="10" t="e">
        <f t="shared" ca="1" si="28"/>
        <v>#NAME?</v>
      </c>
      <c r="M155" s="1239"/>
      <c r="N155" s="1239">
        <v>5300</v>
      </c>
      <c r="O155" s="1237"/>
      <c r="P155" s="1240"/>
      <c r="Q155" s="1240"/>
      <c r="R155" s="1240"/>
      <c r="S155" s="1240"/>
      <c r="T155" s="1240" t="e">
        <f t="shared" ca="1" si="0"/>
        <v>#NAME?</v>
      </c>
      <c r="U155" s="1378" t="e">
        <f t="shared" ca="1" si="1"/>
        <v>#NAME?</v>
      </c>
      <c r="V155" s="48"/>
      <c r="W155" s="1217" t="s">
        <v>3572</v>
      </c>
      <c r="X155" s="48"/>
      <c r="Y155" s="1217" t="s">
        <v>5791</v>
      </c>
      <c r="Z155" s="48"/>
      <c r="AA155" s="48"/>
      <c r="AB155" s="48"/>
      <c r="AC155" s="48"/>
      <c r="AD155" s="48"/>
      <c r="AE155" s="48"/>
      <c r="AF155" s="48"/>
      <c r="AG155" s="48"/>
      <c r="AH155" s="48"/>
    </row>
    <row r="156" spans="1:34" ht="18">
      <c r="A156" s="1450">
        <v>44841</v>
      </c>
      <c r="B156" s="1217" t="s">
        <v>3473</v>
      </c>
      <c r="C156" s="1571"/>
      <c r="D156" s="1217" t="s">
        <v>3570</v>
      </c>
      <c r="E156" s="1217" t="s">
        <v>55</v>
      </c>
      <c r="F156" s="1217" t="s">
        <v>3512</v>
      </c>
      <c r="G156" s="1219">
        <v>11000</v>
      </c>
      <c r="H156" s="1449" t="s">
        <v>3063</v>
      </c>
      <c r="I156" s="1217" t="s">
        <v>3453</v>
      </c>
      <c r="J156" s="1238"/>
      <c r="K156" s="10" t="e">
        <f t="shared" ca="1" si="28"/>
        <v>#NAME?</v>
      </c>
      <c r="M156" s="1239"/>
      <c r="N156" s="1239">
        <v>5300</v>
      </c>
      <c r="O156" s="1237"/>
      <c r="P156" s="1240"/>
      <c r="Q156" s="1240"/>
      <c r="R156" s="1240"/>
      <c r="S156" s="1240"/>
      <c r="T156" s="1240" t="e">
        <f t="shared" ca="1" si="0"/>
        <v>#NAME?</v>
      </c>
      <c r="U156" s="1378" t="e">
        <f t="shared" ca="1" si="1"/>
        <v>#NAME?</v>
      </c>
      <c r="V156" s="48"/>
      <c r="W156" s="1217" t="s">
        <v>3572</v>
      </c>
      <c r="X156" s="48"/>
      <c r="Y156" s="1217" t="s">
        <v>5792</v>
      </c>
      <c r="Z156" s="48"/>
      <c r="AA156" s="48"/>
      <c r="AB156" s="48"/>
      <c r="AC156" s="48"/>
      <c r="AD156" s="48"/>
      <c r="AE156" s="48"/>
      <c r="AF156" s="48"/>
      <c r="AG156" s="48"/>
      <c r="AH156" s="48"/>
    </row>
    <row r="157" spans="1:34" ht="18">
      <c r="A157" s="1450">
        <v>44841</v>
      </c>
      <c r="B157" s="1217" t="s">
        <v>3473</v>
      </c>
      <c r="C157" s="1571"/>
      <c r="D157" s="1217" t="s">
        <v>3570</v>
      </c>
      <c r="E157" s="1217" t="s">
        <v>3910</v>
      </c>
      <c r="F157" s="1217" t="s">
        <v>3714</v>
      </c>
      <c r="G157" s="1219">
        <v>11000</v>
      </c>
      <c r="H157" s="1449" t="s">
        <v>3063</v>
      </c>
      <c r="I157" s="1217" t="s">
        <v>3453</v>
      </c>
      <c r="J157" s="1238"/>
      <c r="K157" s="10" t="e">
        <f t="shared" ca="1" si="28"/>
        <v>#NAME?</v>
      </c>
      <c r="M157" s="1239"/>
      <c r="N157" s="1239">
        <v>5300</v>
      </c>
      <c r="O157" s="1237"/>
      <c r="P157" s="1240"/>
      <c r="Q157" s="1240"/>
      <c r="R157" s="1240"/>
      <c r="S157" s="1240"/>
      <c r="T157" s="1240" t="e">
        <f t="shared" ca="1" si="0"/>
        <v>#NAME?</v>
      </c>
      <c r="U157" s="1378" t="e">
        <f t="shared" ca="1" si="1"/>
        <v>#NAME?</v>
      </c>
      <c r="V157" s="48"/>
      <c r="W157" s="1217" t="s">
        <v>3572</v>
      </c>
      <c r="X157" s="48"/>
      <c r="Y157" s="1217" t="s">
        <v>5793</v>
      </c>
      <c r="Z157" s="48"/>
      <c r="AA157" s="48"/>
      <c r="AB157" s="48"/>
      <c r="AC157" s="48"/>
      <c r="AD157" s="48"/>
      <c r="AE157" s="48"/>
      <c r="AF157" s="48"/>
      <c r="AG157" s="48"/>
      <c r="AH157" s="48"/>
    </row>
    <row r="158" spans="1:34" ht="18">
      <c r="A158" s="1450">
        <v>44843</v>
      </c>
      <c r="B158" s="1217" t="s">
        <v>1170</v>
      </c>
      <c r="C158" s="1571" t="s">
        <v>3456</v>
      </c>
      <c r="D158" s="1217" t="s">
        <v>462</v>
      </c>
      <c r="E158" s="1217" t="s">
        <v>49</v>
      </c>
      <c r="F158" s="1217" t="s">
        <v>3505</v>
      </c>
      <c r="G158" s="1219">
        <v>22000</v>
      </c>
      <c r="H158" s="1449" t="s">
        <v>3063</v>
      </c>
      <c r="I158" s="1217" t="s">
        <v>3453</v>
      </c>
      <c r="J158" s="1238"/>
      <c r="K158" s="10" t="e">
        <f t="shared" ca="1" si="28"/>
        <v>#NAME?</v>
      </c>
      <c r="L158" s="10" t="e">
        <f ca="1">_xludf.IFS(C158="成田机场",4000,C158="羽田机场",1000,D158="VIP-limo",0)</f>
        <v>#NAME?</v>
      </c>
      <c r="M158" s="1239" t="e">
        <f ca="1">(15000-K158-L158)*0.7</f>
        <v>#NAME?</v>
      </c>
      <c r="N158" s="1239"/>
      <c r="O158" s="1237"/>
      <c r="P158" s="1240"/>
      <c r="Q158" s="1240"/>
      <c r="R158" s="1240"/>
      <c r="S158" s="1240"/>
      <c r="T158" s="1240" t="e">
        <f t="shared" ca="1" si="0"/>
        <v>#NAME?</v>
      </c>
      <c r="U158" s="1378" t="e">
        <f t="shared" ca="1" si="1"/>
        <v>#NAME?</v>
      </c>
      <c r="V158" s="48"/>
      <c r="W158" s="1217" t="s">
        <v>108</v>
      </c>
      <c r="X158" s="48"/>
      <c r="Y158" s="1217" t="s">
        <v>5794</v>
      </c>
      <c r="Z158" s="48"/>
      <c r="AA158" s="48"/>
      <c r="AB158" s="48"/>
      <c r="AC158" s="48"/>
      <c r="AD158" s="48"/>
      <c r="AE158" s="48"/>
      <c r="AF158" s="48"/>
      <c r="AG158" s="48"/>
      <c r="AH158" s="48"/>
    </row>
    <row r="159" spans="1:34" ht="18">
      <c r="A159" s="1450">
        <v>44845</v>
      </c>
      <c r="B159" s="1217" t="s">
        <v>3473</v>
      </c>
      <c r="C159" s="1571"/>
      <c r="D159" s="1217" t="s">
        <v>3570</v>
      </c>
      <c r="E159" s="1217" t="s">
        <v>3910</v>
      </c>
      <c r="F159" s="1217" t="s">
        <v>3714</v>
      </c>
      <c r="G159" s="1219">
        <v>11000</v>
      </c>
      <c r="H159" s="1449" t="s">
        <v>3063</v>
      </c>
      <c r="I159" s="1217" t="s">
        <v>3453</v>
      </c>
      <c r="J159" s="1238"/>
      <c r="K159" s="48" t="e">
        <f t="shared" ca="1" si="28"/>
        <v>#NAME?</v>
      </c>
      <c r="L159" s="48"/>
      <c r="M159" s="1240"/>
      <c r="N159" s="1240">
        <v>5300</v>
      </c>
      <c r="O159" s="1237"/>
      <c r="P159" s="1240"/>
      <c r="Q159" s="1240"/>
      <c r="R159" s="1240"/>
      <c r="S159" s="1240"/>
      <c r="T159" s="1240" t="e">
        <f t="shared" ca="1" si="0"/>
        <v>#NAME?</v>
      </c>
      <c r="U159" s="1378" t="e">
        <f t="shared" ca="1" si="1"/>
        <v>#NAME?</v>
      </c>
      <c r="V159" s="48"/>
      <c r="W159" s="1217" t="s">
        <v>3572</v>
      </c>
      <c r="X159" s="48"/>
      <c r="Y159" s="1217" t="s">
        <v>5795</v>
      </c>
      <c r="Z159" s="48"/>
      <c r="AA159" s="48"/>
      <c r="AB159" s="48"/>
      <c r="AC159" s="48"/>
      <c r="AD159" s="48"/>
      <c r="AE159" s="48"/>
      <c r="AF159" s="48"/>
      <c r="AG159" s="48"/>
      <c r="AH159" s="48"/>
    </row>
    <row r="160" spans="1:34" ht="18">
      <c r="A160" s="1450">
        <v>44845</v>
      </c>
      <c r="B160" s="1217" t="s">
        <v>3473</v>
      </c>
      <c r="C160" s="1571"/>
      <c r="D160" s="1217" t="s">
        <v>3570</v>
      </c>
      <c r="E160" s="1217" t="s">
        <v>55</v>
      </c>
      <c r="F160" s="1217" t="s">
        <v>3512</v>
      </c>
      <c r="G160" s="1219">
        <v>11000</v>
      </c>
      <c r="H160" s="1449" t="s">
        <v>3063</v>
      </c>
      <c r="I160" s="1217" t="s">
        <v>3453</v>
      </c>
      <c r="J160" s="1238"/>
      <c r="K160" s="48" t="e">
        <f t="shared" ca="1" si="28"/>
        <v>#NAME?</v>
      </c>
      <c r="L160" s="48"/>
      <c r="M160" s="1240"/>
      <c r="N160" s="1240">
        <v>5300</v>
      </c>
      <c r="O160" s="1237"/>
      <c r="P160" s="1240"/>
      <c r="Q160" s="1240"/>
      <c r="R160" s="1240"/>
      <c r="S160" s="1240"/>
      <c r="T160" s="1240" t="e">
        <f t="shared" ca="1" si="0"/>
        <v>#NAME?</v>
      </c>
      <c r="U160" s="1378" t="e">
        <f t="shared" ca="1" si="1"/>
        <v>#NAME?</v>
      </c>
      <c r="V160" s="48"/>
      <c r="W160" s="1217" t="s">
        <v>3572</v>
      </c>
      <c r="X160" s="48"/>
      <c r="Y160" s="1217" t="s">
        <v>5796</v>
      </c>
      <c r="Z160" s="48"/>
      <c r="AA160" s="48"/>
      <c r="AB160" s="48"/>
      <c r="AC160" s="48"/>
      <c r="AD160" s="48"/>
      <c r="AE160" s="48"/>
      <c r="AF160" s="48"/>
      <c r="AG160" s="48"/>
      <c r="AH160" s="48"/>
    </row>
    <row r="161" spans="1:34" ht="18">
      <c r="A161" s="1450">
        <v>44845</v>
      </c>
      <c r="B161" s="1217" t="s">
        <v>3473</v>
      </c>
      <c r="C161" s="1571"/>
      <c r="D161" s="1217" t="s">
        <v>3570</v>
      </c>
      <c r="E161" s="1217" t="s">
        <v>3910</v>
      </c>
      <c r="F161" s="1217" t="s">
        <v>3714</v>
      </c>
      <c r="G161" s="1219">
        <v>11000</v>
      </c>
      <c r="H161" s="1449" t="s">
        <v>3063</v>
      </c>
      <c r="I161" s="1217" t="s">
        <v>3453</v>
      </c>
      <c r="J161" s="1281"/>
      <c r="K161" s="48" t="e">
        <f t="shared" ca="1" si="28"/>
        <v>#NAME?</v>
      </c>
      <c r="L161" s="48"/>
      <c r="M161" s="1240"/>
      <c r="N161" s="1240">
        <v>5300</v>
      </c>
      <c r="O161" s="1237"/>
      <c r="P161" s="1240"/>
      <c r="Q161" s="1240"/>
      <c r="R161" s="1240"/>
      <c r="S161" s="1240"/>
      <c r="T161" s="1240" t="e">
        <f t="shared" ca="1" si="0"/>
        <v>#NAME?</v>
      </c>
      <c r="U161" s="1378" t="e">
        <f t="shared" ca="1" si="1"/>
        <v>#NAME?</v>
      </c>
      <c r="V161" s="48"/>
      <c r="W161" s="1217" t="s">
        <v>3572</v>
      </c>
      <c r="X161" s="48"/>
      <c r="Y161" s="1217" t="s">
        <v>5797</v>
      </c>
      <c r="Z161" s="48"/>
      <c r="AA161" s="48"/>
      <c r="AB161" s="48"/>
      <c r="AC161" s="48"/>
      <c r="AD161" s="48"/>
      <c r="AE161" s="48"/>
      <c r="AF161" s="48"/>
      <c r="AG161" s="48"/>
      <c r="AH161" s="48"/>
    </row>
    <row r="162" spans="1:34" ht="18">
      <c r="A162" s="1450">
        <v>44845</v>
      </c>
      <c r="B162" s="1217" t="s">
        <v>3473</v>
      </c>
      <c r="C162" s="1571"/>
      <c r="D162" s="1217" t="s">
        <v>3570</v>
      </c>
      <c r="E162" s="1217" t="s">
        <v>55</v>
      </c>
      <c r="F162" s="1217" t="s">
        <v>3512</v>
      </c>
      <c r="G162" s="1219">
        <v>11000</v>
      </c>
      <c r="H162" s="1449" t="s">
        <v>3063</v>
      </c>
      <c r="I162" s="1217" t="s">
        <v>3453</v>
      </c>
      <c r="J162" s="1238"/>
      <c r="K162" s="48" t="e">
        <f t="shared" ca="1" si="28"/>
        <v>#NAME?</v>
      </c>
      <c r="L162" s="48"/>
      <c r="M162" s="1240"/>
      <c r="N162" s="1240">
        <v>5300</v>
      </c>
      <c r="O162" s="1237"/>
      <c r="P162" s="1240"/>
      <c r="Q162" s="1240"/>
      <c r="R162" s="1240"/>
      <c r="S162" s="1240"/>
      <c r="T162" s="1240" t="e">
        <f t="shared" ca="1" si="0"/>
        <v>#NAME?</v>
      </c>
      <c r="U162" s="1378" t="e">
        <f t="shared" ca="1" si="1"/>
        <v>#NAME?</v>
      </c>
      <c r="V162" s="48"/>
      <c r="W162" s="1217" t="s">
        <v>3572</v>
      </c>
      <c r="X162" s="48"/>
      <c r="Y162" s="1217" t="s">
        <v>5798</v>
      </c>
      <c r="Z162" s="48"/>
      <c r="AA162" s="48"/>
      <c r="AB162" s="48"/>
      <c r="AC162" s="48"/>
      <c r="AD162" s="48"/>
      <c r="AE162" s="48"/>
      <c r="AF162" s="48"/>
      <c r="AG162" s="48"/>
      <c r="AH162" s="48"/>
    </row>
    <row r="163" spans="1:34" ht="18">
      <c r="A163" s="1450">
        <v>44846</v>
      </c>
      <c r="B163" s="1217" t="s">
        <v>3473</v>
      </c>
      <c r="C163" s="1571"/>
      <c r="D163" s="1217" t="s">
        <v>3570</v>
      </c>
      <c r="E163" s="1217" t="s">
        <v>3910</v>
      </c>
      <c r="F163" s="1217" t="s">
        <v>3714</v>
      </c>
      <c r="G163" s="1219">
        <v>11000</v>
      </c>
      <c r="H163" s="1449" t="s">
        <v>3063</v>
      </c>
      <c r="I163" s="1217" t="s">
        <v>3453</v>
      </c>
      <c r="J163" s="1238"/>
      <c r="K163" s="48" t="e">
        <f t="shared" ca="1" si="28"/>
        <v>#NAME?</v>
      </c>
      <c r="L163" s="48"/>
      <c r="M163" s="1276"/>
      <c r="N163" s="1240">
        <v>5300</v>
      </c>
      <c r="O163" s="1237"/>
      <c r="P163" s="1240"/>
      <c r="Q163" s="1240"/>
      <c r="R163" s="1240"/>
      <c r="S163" s="1240"/>
      <c r="T163" s="1240" t="e">
        <f t="shared" ca="1" si="0"/>
        <v>#NAME?</v>
      </c>
      <c r="U163" s="1378" t="e">
        <f t="shared" ca="1" si="1"/>
        <v>#NAME?</v>
      </c>
      <c r="V163" s="48"/>
      <c r="W163" s="1217" t="s">
        <v>3572</v>
      </c>
      <c r="X163" s="48"/>
      <c r="Y163" s="1217" t="s">
        <v>5799</v>
      </c>
      <c r="Z163" s="48"/>
      <c r="AA163" s="48"/>
      <c r="AB163" s="48"/>
      <c r="AC163" s="48"/>
      <c r="AD163" s="48"/>
      <c r="AE163" s="48"/>
      <c r="AF163" s="48"/>
      <c r="AG163" s="48"/>
      <c r="AH163" s="48"/>
    </row>
    <row r="164" spans="1:34" ht="18">
      <c r="A164" s="1454">
        <v>44846</v>
      </c>
      <c r="B164" s="1246" t="s">
        <v>3473</v>
      </c>
      <c r="C164" s="1574"/>
      <c r="D164" s="1246" t="s">
        <v>3570</v>
      </c>
      <c r="E164" s="1246" t="s">
        <v>55</v>
      </c>
      <c r="F164" s="1246" t="s">
        <v>3512</v>
      </c>
      <c r="G164" s="1248">
        <v>11000</v>
      </c>
      <c r="H164" s="1455" t="s">
        <v>3063</v>
      </c>
      <c r="I164" s="1246" t="s">
        <v>3453</v>
      </c>
      <c r="J164" s="1263"/>
      <c r="K164" s="1573" t="e">
        <f t="shared" ca="1" si="28"/>
        <v>#NAME?</v>
      </c>
      <c r="L164" s="1573"/>
      <c r="M164" s="1292"/>
      <c r="N164" s="1257">
        <v>5300</v>
      </c>
      <c r="O164" s="1255"/>
      <c r="P164" s="1257"/>
      <c r="Q164" s="1257"/>
      <c r="R164" s="1257"/>
      <c r="S164" s="1257"/>
      <c r="T164" s="1257" t="e">
        <f t="shared" ca="1" si="0"/>
        <v>#NAME?</v>
      </c>
      <c r="U164" s="1387" t="e">
        <f t="shared" ca="1" si="1"/>
        <v>#NAME?</v>
      </c>
      <c r="V164" s="1573"/>
      <c r="W164" s="1246" t="s">
        <v>3572</v>
      </c>
      <c r="X164" s="1573"/>
      <c r="Y164" s="1246" t="s">
        <v>5800</v>
      </c>
      <c r="Z164" s="1573"/>
      <c r="AA164" s="1573"/>
      <c r="AB164" s="1573"/>
      <c r="AC164" s="1573"/>
      <c r="AD164" s="1573"/>
      <c r="AE164" s="1573"/>
      <c r="AF164" s="1573"/>
      <c r="AG164" s="1573"/>
      <c r="AH164" s="1573"/>
    </row>
    <row r="165" spans="1:34" ht="18">
      <c r="A165" s="1450">
        <v>44846</v>
      </c>
      <c r="B165" s="1217" t="s">
        <v>3473</v>
      </c>
      <c r="C165" s="1571"/>
      <c r="D165" s="1217" t="s">
        <v>3570</v>
      </c>
      <c r="E165" s="1217" t="s">
        <v>3910</v>
      </c>
      <c r="F165" s="1217" t="s">
        <v>3714</v>
      </c>
      <c r="G165" s="1219">
        <v>11000</v>
      </c>
      <c r="H165" s="1449" t="s">
        <v>3063</v>
      </c>
      <c r="I165" s="1217" t="s">
        <v>3453</v>
      </c>
      <c r="J165" s="1238"/>
      <c r="K165" s="10" t="e">
        <f t="shared" ca="1" si="28"/>
        <v>#NAME?</v>
      </c>
      <c r="M165" s="1239"/>
      <c r="N165" s="1239">
        <v>5300</v>
      </c>
      <c r="O165" s="1237"/>
      <c r="P165" s="1240"/>
      <c r="Q165" s="1240"/>
      <c r="R165" s="1240"/>
      <c r="S165" s="1240"/>
      <c r="T165" s="1240" t="e">
        <f t="shared" ca="1" si="0"/>
        <v>#NAME?</v>
      </c>
      <c r="U165" s="1378" t="e">
        <f t="shared" ca="1" si="1"/>
        <v>#NAME?</v>
      </c>
      <c r="V165" s="48"/>
      <c r="W165" s="1217" t="s">
        <v>3572</v>
      </c>
      <c r="X165" s="48"/>
      <c r="Y165" s="1217" t="s">
        <v>5801</v>
      </c>
      <c r="Z165" s="48"/>
      <c r="AA165" s="48"/>
      <c r="AB165" s="48"/>
      <c r="AC165" s="48"/>
      <c r="AD165" s="48"/>
      <c r="AE165" s="48"/>
      <c r="AF165" s="48"/>
      <c r="AG165" s="48"/>
      <c r="AH165" s="48"/>
    </row>
    <row r="166" spans="1:34" ht="18">
      <c r="A166" s="1450">
        <v>44846</v>
      </c>
      <c r="B166" s="1217" t="s">
        <v>3473</v>
      </c>
      <c r="C166" s="1571"/>
      <c r="D166" s="1217" t="s">
        <v>3570</v>
      </c>
      <c r="E166" s="1217" t="s">
        <v>55</v>
      </c>
      <c r="F166" s="1217" t="s">
        <v>3512</v>
      </c>
      <c r="G166" s="1219">
        <v>11000</v>
      </c>
      <c r="H166" s="1449" t="s">
        <v>3063</v>
      </c>
      <c r="I166" s="1217" t="s">
        <v>3453</v>
      </c>
      <c r="J166" s="1238"/>
      <c r="K166" s="10" t="e">
        <f t="shared" ca="1" si="28"/>
        <v>#NAME?</v>
      </c>
      <c r="M166" s="1239"/>
      <c r="N166" s="1239">
        <v>5300</v>
      </c>
      <c r="O166" s="1237"/>
      <c r="P166" s="1240"/>
      <c r="Q166" s="1240"/>
      <c r="R166" s="1240"/>
      <c r="S166" s="1240"/>
      <c r="T166" s="1240" t="e">
        <f t="shared" ca="1" si="0"/>
        <v>#NAME?</v>
      </c>
      <c r="U166" s="1378" t="e">
        <f t="shared" ca="1" si="1"/>
        <v>#NAME?</v>
      </c>
      <c r="V166" s="48"/>
      <c r="W166" s="1217" t="s">
        <v>3572</v>
      </c>
      <c r="X166" s="48"/>
      <c r="Y166" s="1217" t="s">
        <v>5802</v>
      </c>
      <c r="Z166" s="48"/>
      <c r="AA166" s="48"/>
      <c r="AB166" s="48"/>
      <c r="AC166" s="48"/>
      <c r="AD166" s="48"/>
      <c r="AE166" s="48"/>
      <c r="AF166" s="48"/>
      <c r="AG166" s="48"/>
      <c r="AH166" s="48"/>
    </row>
    <row r="167" spans="1:34" ht="18">
      <c r="A167" s="1450">
        <v>44847</v>
      </c>
      <c r="B167" s="1217" t="s">
        <v>3473</v>
      </c>
      <c r="C167" s="1571"/>
      <c r="D167" s="1217" t="s">
        <v>3570</v>
      </c>
      <c r="E167" s="1217" t="s">
        <v>3910</v>
      </c>
      <c r="F167" s="1217" t="s">
        <v>3592</v>
      </c>
      <c r="G167" s="1219">
        <v>11000</v>
      </c>
      <c r="H167" s="1449" t="s">
        <v>3063</v>
      </c>
      <c r="I167" s="1217" t="s">
        <v>3453</v>
      </c>
      <c r="J167" s="1238"/>
      <c r="K167" s="10" t="e">
        <f t="shared" ca="1" si="28"/>
        <v>#NAME?</v>
      </c>
      <c r="M167" s="1239"/>
      <c r="N167" s="1239">
        <v>5300</v>
      </c>
      <c r="O167" s="1237"/>
      <c r="P167" s="1240"/>
      <c r="Q167" s="1240"/>
      <c r="R167" s="1240"/>
      <c r="S167" s="1240"/>
      <c r="T167" s="1240" t="e">
        <f t="shared" ca="1" si="0"/>
        <v>#NAME?</v>
      </c>
      <c r="U167" s="1378" t="e">
        <f t="shared" ca="1" si="1"/>
        <v>#NAME?</v>
      </c>
      <c r="V167" s="48"/>
      <c r="W167" s="1217" t="s">
        <v>3572</v>
      </c>
      <c r="X167" s="48"/>
      <c r="Y167" s="1217" t="s">
        <v>5803</v>
      </c>
      <c r="Z167" s="48"/>
      <c r="AA167" s="48"/>
      <c r="AB167" s="48"/>
      <c r="AC167" s="48"/>
      <c r="AD167" s="48"/>
      <c r="AE167" s="48"/>
      <c r="AF167" s="48"/>
      <c r="AG167" s="48"/>
      <c r="AH167" s="48"/>
    </row>
    <row r="168" spans="1:34" ht="18">
      <c r="A168" s="1450">
        <v>44847</v>
      </c>
      <c r="B168" s="1217" t="s">
        <v>3473</v>
      </c>
      <c r="C168" s="1571"/>
      <c r="D168" s="1217" t="s">
        <v>3570</v>
      </c>
      <c r="E168" s="1217" t="s">
        <v>55</v>
      </c>
      <c r="F168" s="1217" t="s">
        <v>3512</v>
      </c>
      <c r="G168" s="1219">
        <v>11000</v>
      </c>
      <c r="H168" s="1449" t="s">
        <v>3063</v>
      </c>
      <c r="I168" s="1217" t="s">
        <v>3453</v>
      </c>
      <c r="J168" s="1238"/>
      <c r="K168" s="48" t="e">
        <f t="shared" ca="1" si="28"/>
        <v>#NAME?</v>
      </c>
      <c r="L168" s="48"/>
      <c r="M168" s="1240"/>
      <c r="N168" s="1240">
        <v>5300</v>
      </c>
      <c r="O168" s="1237"/>
      <c r="P168" s="1240"/>
      <c r="Q168" s="1240"/>
      <c r="R168" s="1240"/>
      <c r="S168" s="1240"/>
      <c r="T168" s="1240" t="e">
        <f t="shared" ca="1" si="0"/>
        <v>#NAME?</v>
      </c>
      <c r="U168" s="1378" t="e">
        <f t="shared" ca="1" si="1"/>
        <v>#NAME?</v>
      </c>
      <c r="V168" s="48"/>
      <c r="W168" s="1217" t="s">
        <v>3572</v>
      </c>
      <c r="X168" s="48"/>
      <c r="Y168" s="1217" t="s">
        <v>5804</v>
      </c>
      <c r="Z168" s="48"/>
      <c r="AA168" s="48"/>
      <c r="AB168" s="48"/>
      <c r="AC168" s="48"/>
      <c r="AD168" s="48"/>
      <c r="AE168" s="48"/>
      <c r="AF168" s="48"/>
      <c r="AG168" s="48"/>
      <c r="AH168" s="48"/>
    </row>
    <row r="169" spans="1:34" ht="18">
      <c r="A169" s="1450">
        <v>44847</v>
      </c>
      <c r="B169" s="1217" t="s">
        <v>3473</v>
      </c>
      <c r="C169" s="1571"/>
      <c r="D169" s="1217" t="s">
        <v>3570</v>
      </c>
      <c r="E169" s="1217" t="s">
        <v>3910</v>
      </c>
      <c r="F169" s="1217" t="s">
        <v>3592</v>
      </c>
      <c r="G169" s="1219">
        <v>11000</v>
      </c>
      <c r="H169" s="1449" t="s">
        <v>3063</v>
      </c>
      <c r="I169" s="1217" t="s">
        <v>3453</v>
      </c>
      <c r="J169" s="1238"/>
      <c r="K169" s="10" t="e">
        <f t="shared" ca="1" si="28"/>
        <v>#NAME?</v>
      </c>
      <c r="M169" s="1239"/>
      <c r="N169" s="1240">
        <v>5300</v>
      </c>
      <c r="O169" s="1237"/>
      <c r="P169" s="1240"/>
      <c r="Q169" s="1240"/>
      <c r="R169" s="1240"/>
      <c r="S169" s="1240"/>
      <c r="T169" s="1240" t="e">
        <f t="shared" ca="1" si="0"/>
        <v>#NAME?</v>
      </c>
      <c r="U169" s="1378" t="e">
        <f t="shared" ca="1" si="1"/>
        <v>#NAME?</v>
      </c>
      <c r="V169" s="48"/>
      <c r="W169" s="1217" t="s">
        <v>3572</v>
      </c>
      <c r="X169" s="48"/>
      <c r="Y169" s="1217" t="s">
        <v>5805</v>
      </c>
      <c r="Z169" s="48"/>
      <c r="AA169" s="48"/>
      <c r="AB169" s="48"/>
      <c r="AC169" s="48"/>
      <c r="AD169" s="48"/>
      <c r="AE169" s="48"/>
      <c r="AF169" s="48"/>
      <c r="AG169" s="48"/>
      <c r="AH169" s="48"/>
    </row>
    <row r="170" spans="1:34" ht="18">
      <c r="A170" s="1450">
        <v>44847</v>
      </c>
      <c r="B170" s="1217" t="s">
        <v>3473</v>
      </c>
      <c r="C170" s="1571"/>
      <c r="D170" s="1217" t="s">
        <v>3570</v>
      </c>
      <c r="E170" s="1217" t="s">
        <v>55</v>
      </c>
      <c r="F170" s="1217" t="s">
        <v>3512</v>
      </c>
      <c r="G170" s="1219">
        <v>11000</v>
      </c>
      <c r="H170" s="1449" t="s">
        <v>3063</v>
      </c>
      <c r="I170" s="1217" t="s">
        <v>3453</v>
      </c>
      <c r="J170" s="1238"/>
      <c r="K170" s="10" t="e">
        <f t="shared" ca="1" si="28"/>
        <v>#NAME?</v>
      </c>
      <c r="M170" s="1239"/>
      <c r="N170" s="1240">
        <v>5300</v>
      </c>
      <c r="O170" s="1237"/>
      <c r="P170" s="1240"/>
      <c r="Q170" s="1240"/>
      <c r="R170" s="1240"/>
      <c r="S170" s="1240"/>
      <c r="T170" s="1240" t="e">
        <f t="shared" ca="1" si="0"/>
        <v>#NAME?</v>
      </c>
      <c r="U170" s="1378" t="e">
        <f t="shared" ca="1" si="1"/>
        <v>#NAME?</v>
      </c>
      <c r="V170" s="48"/>
      <c r="W170" s="1217" t="s">
        <v>3572</v>
      </c>
      <c r="X170" s="48"/>
      <c r="Y170" s="1217" t="s">
        <v>5806</v>
      </c>
      <c r="Z170" s="48"/>
      <c r="AA170" s="48"/>
      <c r="AB170" s="48"/>
      <c r="AC170" s="48"/>
      <c r="AD170" s="48"/>
      <c r="AE170" s="48"/>
      <c r="AF170" s="48"/>
      <c r="AG170" s="48"/>
      <c r="AH170" s="48"/>
    </row>
    <row r="171" spans="1:34" ht="18">
      <c r="A171" s="1450">
        <v>44848</v>
      </c>
      <c r="B171" s="1217" t="s">
        <v>3473</v>
      </c>
      <c r="C171" s="1571"/>
      <c r="D171" s="1217" t="s">
        <v>3570</v>
      </c>
      <c r="E171" s="1217" t="s">
        <v>43</v>
      </c>
      <c r="F171" s="1217" t="s">
        <v>3592</v>
      </c>
      <c r="G171" s="1219">
        <v>11000</v>
      </c>
      <c r="H171" s="1449" t="s">
        <v>3063</v>
      </c>
      <c r="I171" s="1217" t="s">
        <v>3453</v>
      </c>
      <c r="J171" s="1453"/>
      <c r="K171" s="10" t="e">
        <f t="shared" ca="1" si="28"/>
        <v>#NAME?</v>
      </c>
      <c r="M171" s="1239"/>
      <c r="N171" s="1240">
        <v>5300</v>
      </c>
      <c r="O171" s="1237"/>
      <c r="P171" s="1240"/>
      <c r="Q171" s="1240"/>
      <c r="R171" s="1240"/>
      <c r="S171" s="1240"/>
      <c r="T171" s="1240" t="e">
        <f t="shared" ca="1" si="0"/>
        <v>#NAME?</v>
      </c>
      <c r="U171" s="1378" t="e">
        <f t="shared" ca="1" si="1"/>
        <v>#NAME?</v>
      </c>
      <c r="V171" s="48"/>
      <c r="W171" s="1217" t="s">
        <v>3572</v>
      </c>
      <c r="X171" s="48"/>
      <c r="Y171" s="1217" t="s">
        <v>5807</v>
      </c>
      <c r="Z171" s="48"/>
      <c r="AA171" s="48"/>
      <c r="AB171" s="48"/>
      <c r="AC171" s="48"/>
      <c r="AD171" s="48"/>
      <c r="AE171" s="48"/>
      <c r="AF171" s="48"/>
      <c r="AG171" s="48"/>
      <c r="AH171" s="48"/>
    </row>
    <row r="172" spans="1:34" ht="18">
      <c r="A172" s="1450">
        <v>44848</v>
      </c>
      <c r="B172" s="1217" t="s">
        <v>3473</v>
      </c>
      <c r="C172" s="1571"/>
      <c r="D172" s="1217" t="s">
        <v>3570</v>
      </c>
      <c r="E172" s="1217" t="s">
        <v>55</v>
      </c>
      <c r="F172" s="1217" t="s">
        <v>3512</v>
      </c>
      <c r="G172" s="1219">
        <v>11000</v>
      </c>
      <c r="H172" s="1449" t="s">
        <v>3063</v>
      </c>
      <c r="I172" s="1217" t="s">
        <v>3453</v>
      </c>
      <c r="J172" s="1238"/>
      <c r="K172" s="10" t="e">
        <f t="shared" ca="1" si="28"/>
        <v>#NAME?</v>
      </c>
      <c r="M172" s="1239"/>
      <c r="N172" s="1240">
        <v>5300</v>
      </c>
      <c r="O172" s="1237"/>
      <c r="P172" s="1240"/>
      <c r="Q172" s="1240"/>
      <c r="R172" s="1240"/>
      <c r="S172" s="1240"/>
      <c r="T172" s="1240" t="e">
        <f t="shared" ca="1" si="0"/>
        <v>#NAME?</v>
      </c>
      <c r="U172" s="1378" t="e">
        <f t="shared" ca="1" si="1"/>
        <v>#NAME?</v>
      </c>
      <c r="V172" s="48"/>
      <c r="W172" s="1217" t="s">
        <v>3572</v>
      </c>
      <c r="X172" s="48"/>
      <c r="Y172" s="1217" t="s">
        <v>5808</v>
      </c>
      <c r="Z172" s="48"/>
      <c r="AA172" s="48"/>
      <c r="AB172" s="48"/>
      <c r="AC172" s="48"/>
      <c r="AD172" s="48"/>
      <c r="AE172" s="48"/>
      <c r="AF172" s="48"/>
      <c r="AG172" s="48"/>
      <c r="AH172" s="48"/>
    </row>
    <row r="173" spans="1:34" ht="18">
      <c r="A173" s="1450">
        <v>44848</v>
      </c>
      <c r="B173" s="1217" t="s">
        <v>3473</v>
      </c>
      <c r="C173" s="1571"/>
      <c r="D173" s="1217" t="s">
        <v>3570</v>
      </c>
      <c r="E173" s="1217" t="s">
        <v>43</v>
      </c>
      <c r="F173" s="1217" t="s">
        <v>3592</v>
      </c>
      <c r="G173" s="1219">
        <v>11000</v>
      </c>
      <c r="H173" s="1449" t="s">
        <v>3063</v>
      </c>
      <c r="I173" s="1217" t="s">
        <v>3453</v>
      </c>
      <c r="J173" s="1238"/>
      <c r="K173" s="10" t="e">
        <f t="shared" ca="1" si="28"/>
        <v>#NAME?</v>
      </c>
      <c r="M173" s="1239"/>
      <c r="N173" s="1240">
        <v>5300</v>
      </c>
      <c r="O173" s="1237"/>
      <c r="P173" s="1240"/>
      <c r="Q173" s="1240"/>
      <c r="R173" s="1240"/>
      <c r="S173" s="1240"/>
      <c r="T173" s="1240" t="e">
        <f t="shared" ca="1" si="0"/>
        <v>#NAME?</v>
      </c>
      <c r="U173" s="1378" t="e">
        <f t="shared" ca="1" si="1"/>
        <v>#NAME?</v>
      </c>
      <c r="V173" s="48"/>
      <c r="W173" s="1217" t="s">
        <v>3572</v>
      </c>
      <c r="X173" s="48"/>
      <c r="Y173" s="1217" t="s">
        <v>5809</v>
      </c>
      <c r="Z173" s="48"/>
      <c r="AA173" s="48"/>
      <c r="AB173" s="48"/>
      <c r="AC173" s="48"/>
      <c r="AD173" s="48"/>
      <c r="AE173" s="48"/>
      <c r="AF173" s="48"/>
      <c r="AG173" s="48"/>
      <c r="AH173" s="48"/>
    </row>
    <row r="174" spans="1:34" ht="18">
      <c r="A174" s="1450">
        <v>44848</v>
      </c>
      <c r="B174" s="1217" t="s">
        <v>3473</v>
      </c>
      <c r="C174" s="1571"/>
      <c r="D174" s="1217" t="s">
        <v>3570</v>
      </c>
      <c r="E174" s="1217" t="s">
        <v>55</v>
      </c>
      <c r="F174" s="1217" t="s">
        <v>3512</v>
      </c>
      <c r="G174" s="1219">
        <v>11000</v>
      </c>
      <c r="H174" s="1449" t="s">
        <v>3063</v>
      </c>
      <c r="I174" s="1217" t="s">
        <v>3453</v>
      </c>
      <c r="J174" s="1238"/>
      <c r="K174" s="10" t="e">
        <f t="shared" ca="1" si="28"/>
        <v>#NAME?</v>
      </c>
      <c r="M174" s="1239"/>
      <c r="N174" s="1240">
        <v>5300</v>
      </c>
      <c r="O174" s="1237"/>
      <c r="P174" s="1240"/>
      <c r="Q174" s="1240"/>
      <c r="R174" s="1240"/>
      <c r="S174" s="1240"/>
      <c r="T174" s="1240" t="e">
        <f t="shared" ca="1" si="0"/>
        <v>#NAME?</v>
      </c>
      <c r="U174" s="1378" t="e">
        <f t="shared" ca="1" si="1"/>
        <v>#NAME?</v>
      </c>
      <c r="V174" s="48"/>
      <c r="W174" s="1217" t="s">
        <v>3572</v>
      </c>
      <c r="X174" s="48"/>
      <c r="Y174" s="1217" t="s">
        <v>5810</v>
      </c>
      <c r="Z174" s="48"/>
      <c r="AA174" s="48"/>
      <c r="AB174" s="48"/>
      <c r="AC174" s="48"/>
      <c r="AD174" s="48"/>
      <c r="AE174" s="48"/>
      <c r="AF174" s="48"/>
      <c r="AG174" s="48"/>
      <c r="AH174" s="48"/>
    </row>
    <row r="175" spans="1:34" ht="18">
      <c r="A175" s="1450">
        <v>44851</v>
      </c>
      <c r="B175" s="1217" t="s">
        <v>3473</v>
      </c>
      <c r="C175" s="1571"/>
      <c r="D175" s="1217" t="s">
        <v>3570</v>
      </c>
      <c r="E175" s="1217" t="s">
        <v>3910</v>
      </c>
      <c r="F175" s="1217" t="s">
        <v>3592</v>
      </c>
      <c r="G175" s="1219">
        <v>11000</v>
      </c>
      <c r="H175" s="1449" t="s">
        <v>3063</v>
      </c>
      <c r="I175" s="1217" t="s">
        <v>3453</v>
      </c>
      <c r="J175" s="1237"/>
      <c r="K175" s="48" t="e">
        <f t="shared" ca="1" si="28"/>
        <v>#NAME?</v>
      </c>
      <c r="L175" s="48"/>
      <c r="M175" s="1240"/>
      <c r="N175" s="1240">
        <v>5300</v>
      </c>
      <c r="O175" s="1237"/>
      <c r="P175" s="1240"/>
      <c r="Q175" s="1240"/>
      <c r="R175" s="1240"/>
      <c r="S175" s="1240"/>
      <c r="T175" s="1240" t="e">
        <f t="shared" ca="1" si="0"/>
        <v>#NAME?</v>
      </c>
      <c r="U175" s="1378" t="e">
        <f t="shared" ca="1" si="1"/>
        <v>#NAME?</v>
      </c>
      <c r="V175" s="1240"/>
      <c r="W175" s="1217" t="s">
        <v>3572</v>
      </c>
      <c r="X175" s="48"/>
      <c r="Y175" s="1217" t="s">
        <v>5811</v>
      </c>
      <c r="Z175" s="48"/>
      <c r="AA175" s="48"/>
      <c r="AB175" s="48"/>
      <c r="AC175" s="48"/>
      <c r="AD175" s="48"/>
      <c r="AE175" s="48"/>
      <c r="AF175" s="48"/>
      <c r="AG175" s="48"/>
      <c r="AH175" s="48"/>
    </row>
    <row r="176" spans="1:34" ht="18">
      <c r="A176" s="1450">
        <v>44851</v>
      </c>
      <c r="B176" s="1217" t="s">
        <v>3473</v>
      </c>
      <c r="C176" s="1571"/>
      <c r="D176" s="1217" t="s">
        <v>3570</v>
      </c>
      <c r="E176" s="1217" t="s">
        <v>55</v>
      </c>
      <c r="F176" s="1217" t="s">
        <v>3512</v>
      </c>
      <c r="G176" s="1219">
        <v>11000</v>
      </c>
      <c r="H176" s="1449" t="s">
        <v>3063</v>
      </c>
      <c r="I176" s="1217" t="s">
        <v>3453</v>
      </c>
      <c r="J176" s="1237"/>
      <c r="K176" s="48" t="e">
        <f t="shared" ca="1" si="28"/>
        <v>#NAME?</v>
      </c>
      <c r="L176" s="48"/>
      <c r="M176" s="1240"/>
      <c r="N176" s="1240">
        <v>5300</v>
      </c>
      <c r="O176" s="1237"/>
      <c r="P176" s="1240"/>
      <c r="Q176" s="1240"/>
      <c r="R176" s="1240"/>
      <c r="S176" s="1240"/>
      <c r="T176" s="1240" t="e">
        <f t="shared" ca="1" si="0"/>
        <v>#NAME?</v>
      </c>
      <c r="U176" s="1378" t="e">
        <f t="shared" ca="1" si="1"/>
        <v>#NAME?</v>
      </c>
      <c r="V176" s="1240"/>
      <c r="W176" s="1217" t="s">
        <v>3572</v>
      </c>
      <c r="X176" s="48"/>
      <c r="Y176" s="1217" t="s">
        <v>5812</v>
      </c>
      <c r="Z176" s="48"/>
      <c r="AA176" s="48"/>
      <c r="AB176" s="48"/>
      <c r="AC176" s="48"/>
      <c r="AD176" s="48"/>
      <c r="AE176" s="48"/>
      <c r="AF176" s="48"/>
      <c r="AG176" s="48"/>
      <c r="AH176" s="48"/>
    </row>
    <row r="177" spans="1:34" ht="18">
      <c r="A177" s="1450">
        <v>44851</v>
      </c>
      <c r="B177" s="1217" t="s">
        <v>3473</v>
      </c>
      <c r="C177" s="1571"/>
      <c r="D177" s="1217" t="s">
        <v>3570</v>
      </c>
      <c r="E177" s="1217" t="s">
        <v>3910</v>
      </c>
      <c r="F177" s="1217" t="s">
        <v>3592</v>
      </c>
      <c r="G177" s="1219">
        <v>11000</v>
      </c>
      <c r="H177" s="1449" t="s">
        <v>3063</v>
      </c>
      <c r="I177" s="1217" t="s">
        <v>3453</v>
      </c>
      <c r="J177" s="1238"/>
      <c r="K177" s="10" t="e">
        <f t="shared" ca="1" si="28"/>
        <v>#NAME?</v>
      </c>
      <c r="M177" s="1239"/>
      <c r="N177" s="1240">
        <v>5300</v>
      </c>
      <c r="O177" s="1237"/>
      <c r="P177" s="1240"/>
      <c r="Q177" s="1240"/>
      <c r="R177" s="1240"/>
      <c r="S177" s="1240"/>
      <c r="T177" s="1240" t="e">
        <f t="shared" ca="1" si="0"/>
        <v>#NAME?</v>
      </c>
      <c r="U177" s="1378" t="e">
        <f t="shared" ca="1" si="1"/>
        <v>#NAME?</v>
      </c>
      <c r="V177" s="48"/>
      <c r="W177" s="1217" t="s">
        <v>3572</v>
      </c>
      <c r="X177" s="48"/>
      <c r="Y177" s="1217" t="s">
        <v>5813</v>
      </c>
      <c r="Z177" s="48"/>
      <c r="AA177" s="48"/>
      <c r="AB177" s="48"/>
      <c r="AC177" s="48"/>
      <c r="AD177" s="48"/>
      <c r="AE177" s="48"/>
      <c r="AF177" s="48"/>
      <c r="AG177" s="48"/>
      <c r="AH177" s="48"/>
    </row>
    <row r="178" spans="1:34" ht="18">
      <c r="A178" s="1450">
        <v>44851</v>
      </c>
      <c r="B178" s="1217" t="s">
        <v>3473</v>
      </c>
      <c r="C178" s="1571"/>
      <c r="D178" s="1217" t="s">
        <v>3570</v>
      </c>
      <c r="E178" s="1217" t="s">
        <v>55</v>
      </c>
      <c r="F178" s="1217" t="s">
        <v>3512</v>
      </c>
      <c r="G178" s="1219">
        <v>11000</v>
      </c>
      <c r="H178" s="1449" t="s">
        <v>3063</v>
      </c>
      <c r="I178" s="1217" t="s">
        <v>3453</v>
      </c>
      <c r="J178" s="1238"/>
      <c r="K178" s="10" t="e">
        <f t="shared" ca="1" si="28"/>
        <v>#NAME?</v>
      </c>
      <c r="M178" s="1239"/>
      <c r="N178" s="1240">
        <v>5300</v>
      </c>
      <c r="O178" s="1237"/>
      <c r="P178" s="1240"/>
      <c r="Q178" s="1240"/>
      <c r="R178" s="1240"/>
      <c r="S178" s="1240"/>
      <c r="T178" s="1240" t="e">
        <f t="shared" ca="1" si="0"/>
        <v>#NAME?</v>
      </c>
      <c r="U178" s="1378" t="e">
        <f t="shared" ca="1" si="1"/>
        <v>#NAME?</v>
      </c>
      <c r="V178" s="48"/>
      <c r="W178" s="1217" t="s">
        <v>3572</v>
      </c>
      <c r="X178" s="48"/>
      <c r="Y178" s="1217" t="s">
        <v>5814</v>
      </c>
      <c r="Z178" s="48"/>
      <c r="AA178" s="48"/>
      <c r="AB178" s="48"/>
      <c r="AC178" s="48"/>
      <c r="AD178" s="48"/>
      <c r="AE178" s="48"/>
      <c r="AF178" s="48"/>
      <c r="AG178" s="48"/>
      <c r="AH178" s="48"/>
    </row>
    <row r="179" spans="1:34" ht="18">
      <c r="A179" s="1454">
        <v>44852</v>
      </c>
      <c r="B179" s="1246" t="s">
        <v>3473</v>
      </c>
      <c r="C179" s="1574"/>
      <c r="D179" s="1246" t="s">
        <v>3570</v>
      </c>
      <c r="E179" s="1246" t="s">
        <v>3910</v>
      </c>
      <c r="F179" s="1246" t="s">
        <v>3592</v>
      </c>
      <c r="G179" s="1248">
        <v>11000</v>
      </c>
      <c r="H179" s="1455" t="s">
        <v>3063</v>
      </c>
      <c r="I179" s="1246" t="s">
        <v>3453</v>
      </c>
      <c r="J179" s="1263"/>
      <c r="K179" s="1260" t="e">
        <f t="shared" ca="1" si="28"/>
        <v>#NAME?</v>
      </c>
      <c r="L179" s="1260"/>
      <c r="M179" s="1256"/>
      <c r="N179" s="1257">
        <v>5300</v>
      </c>
      <c r="O179" s="1255"/>
      <c r="P179" s="1257"/>
      <c r="Q179" s="1257"/>
      <c r="R179" s="1257"/>
      <c r="S179" s="1257"/>
      <c r="T179" s="1257" t="e">
        <f t="shared" ca="1" si="0"/>
        <v>#NAME?</v>
      </c>
      <c r="U179" s="1387" t="e">
        <f t="shared" ca="1" si="1"/>
        <v>#NAME?</v>
      </c>
      <c r="V179" s="1573"/>
      <c r="W179" s="1246" t="s">
        <v>3572</v>
      </c>
      <c r="X179" s="1573"/>
      <c r="Y179" s="1246" t="s">
        <v>5815</v>
      </c>
      <c r="Z179" s="1573"/>
      <c r="AA179" s="1573"/>
      <c r="AB179" s="1573"/>
      <c r="AC179" s="1573"/>
      <c r="AD179" s="1573"/>
      <c r="AE179" s="1573"/>
      <c r="AF179" s="1573"/>
      <c r="AG179" s="1573"/>
      <c r="AH179" s="1573"/>
    </row>
    <row r="180" spans="1:34" ht="18">
      <c r="A180" s="1450">
        <v>44852</v>
      </c>
      <c r="B180" s="1217" t="s">
        <v>3473</v>
      </c>
      <c r="C180" s="1571"/>
      <c r="D180" s="1217" t="s">
        <v>3570</v>
      </c>
      <c r="E180" s="1217" t="s">
        <v>55</v>
      </c>
      <c r="F180" s="1217" t="s">
        <v>3512</v>
      </c>
      <c r="G180" s="1219">
        <v>11000</v>
      </c>
      <c r="H180" s="1449" t="s">
        <v>3063</v>
      </c>
      <c r="I180" s="1217" t="s">
        <v>3453</v>
      </c>
      <c r="J180" s="1238"/>
      <c r="K180" s="48" t="e">
        <f t="shared" ca="1" si="28"/>
        <v>#NAME?</v>
      </c>
      <c r="L180" s="48"/>
      <c r="M180" s="1240"/>
      <c r="N180" s="1240">
        <v>5300</v>
      </c>
      <c r="O180" s="1237"/>
      <c r="P180" s="1240"/>
      <c r="Q180" s="1240"/>
      <c r="R180" s="1240"/>
      <c r="S180" s="1240"/>
      <c r="T180" s="1240" t="e">
        <f t="shared" ca="1" si="0"/>
        <v>#NAME?</v>
      </c>
      <c r="U180" s="1378" t="e">
        <f t="shared" ca="1" si="1"/>
        <v>#NAME?</v>
      </c>
      <c r="V180" s="48"/>
      <c r="W180" s="1217" t="s">
        <v>3572</v>
      </c>
      <c r="X180" s="48"/>
      <c r="Y180" s="1217" t="s">
        <v>5816</v>
      </c>
      <c r="Z180" s="48"/>
      <c r="AA180" s="48"/>
      <c r="AB180" s="48"/>
      <c r="AC180" s="48"/>
      <c r="AD180" s="48"/>
      <c r="AE180" s="48"/>
      <c r="AF180" s="48"/>
      <c r="AG180" s="48"/>
      <c r="AH180" s="48"/>
    </row>
    <row r="181" spans="1:34" ht="18">
      <c r="A181" s="1450">
        <v>44852</v>
      </c>
      <c r="B181" s="1217" t="s">
        <v>3473</v>
      </c>
      <c r="C181" s="1571"/>
      <c r="D181" s="1217" t="s">
        <v>3570</v>
      </c>
      <c r="E181" s="1217" t="s">
        <v>3910</v>
      </c>
      <c r="F181" s="1217" t="s">
        <v>3592</v>
      </c>
      <c r="G181" s="1219">
        <v>11000</v>
      </c>
      <c r="H181" s="1449" t="s">
        <v>3063</v>
      </c>
      <c r="I181" s="1217" t="s">
        <v>3453</v>
      </c>
      <c r="J181" s="1238"/>
      <c r="K181" s="10" t="e">
        <f t="shared" ca="1" si="28"/>
        <v>#NAME?</v>
      </c>
      <c r="M181" s="1239"/>
      <c r="N181" s="1240">
        <v>5300</v>
      </c>
      <c r="O181" s="1237"/>
      <c r="P181" s="1240"/>
      <c r="Q181" s="1240"/>
      <c r="R181" s="1240"/>
      <c r="S181" s="1240"/>
      <c r="T181" s="1240" t="e">
        <f t="shared" ca="1" si="0"/>
        <v>#NAME?</v>
      </c>
      <c r="U181" s="1378" t="e">
        <f t="shared" ca="1" si="1"/>
        <v>#NAME?</v>
      </c>
      <c r="V181" s="48"/>
      <c r="W181" s="1217" t="s">
        <v>3572</v>
      </c>
      <c r="X181" s="48"/>
      <c r="Y181" s="1217" t="s">
        <v>5817</v>
      </c>
      <c r="Z181" s="48"/>
      <c r="AA181" s="48"/>
      <c r="AB181" s="48"/>
      <c r="AC181" s="48"/>
      <c r="AD181" s="48"/>
      <c r="AE181" s="48"/>
      <c r="AF181" s="48"/>
      <c r="AG181" s="48"/>
      <c r="AH181" s="48"/>
    </row>
    <row r="182" spans="1:34" ht="18">
      <c r="A182" s="1450">
        <v>44852</v>
      </c>
      <c r="B182" s="1217" t="s">
        <v>3473</v>
      </c>
      <c r="C182" s="1571"/>
      <c r="D182" s="1217" t="s">
        <v>3570</v>
      </c>
      <c r="E182" s="1217" t="s">
        <v>55</v>
      </c>
      <c r="F182" s="1217" t="s">
        <v>3512</v>
      </c>
      <c r="G182" s="1219">
        <v>11000</v>
      </c>
      <c r="H182" s="1449" t="s">
        <v>3063</v>
      </c>
      <c r="I182" s="1217" t="s">
        <v>3453</v>
      </c>
      <c r="J182" s="1238"/>
      <c r="K182" s="10" t="e">
        <f t="shared" ca="1" si="28"/>
        <v>#NAME?</v>
      </c>
      <c r="M182" s="1239"/>
      <c r="N182" s="1240">
        <v>5300</v>
      </c>
      <c r="O182" s="1237"/>
      <c r="P182" s="1240"/>
      <c r="Q182" s="1240"/>
      <c r="R182" s="1240"/>
      <c r="S182" s="1240"/>
      <c r="T182" s="1240" t="e">
        <f t="shared" ca="1" si="0"/>
        <v>#NAME?</v>
      </c>
      <c r="U182" s="1378" t="e">
        <f t="shared" ca="1" si="1"/>
        <v>#NAME?</v>
      </c>
      <c r="V182" s="48"/>
      <c r="W182" s="1217" t="s">
        <v>3572</v>
      </c>
      <c r="X182" s="48"/>
      <c r="Y182" s="1217" t="s">
        <v>5818</v>
      </c>
      <c r="Z182" s="48"/>
      <c r="AA182" s="48"/>
      <c r="AB182" s="48"/>
      <c r="AC182" s="48"/>
      <c r="AD182" s="48"/>
      <c r="AE182" s="48"/>
      <c r="AF182" s="48"/>
      <c r="AG182" s="48"/>
      <c r="AH182" s="48"/>
    </row>
    <row r="183" spans="1:34" ht="18">
      <c r="A183" s="1450">
        <v>44853</v>
      </c>
      <c r="B183" s="1217" t="s">
        <v>3473</v>
      </c>
      <c r="C183" s="1571"/>
      <c r="D183" s="1217" t="s">
        <v>3570</v>
      </c>
      <c r="E183" s="1217" t="s">
        <v>3910</v>
      </c>
      <c r="F183" s="1217" t="s">
        <v>3592</v>
      </c>
      <c r="G183" s="1219">
        <v>11000</v>
      </c>
      <c r="H183" s="1449" t="s">
        <v>3063</v>
      </c>
      <c r="I183" s="1217" t="s">
        <v>3453</v>
      </c>
      <c r="J183" s="1238"/>
      <c r="K183" s="48" t="e">
        <f t="shared" ca="1" si="28"/>
        <v>#NAME?</v>
      </c>
      <c r="L183" s="48"/>
      <c r="M183" s="1240"/>
      <c r="N183" s="1240">
        <v>5300</v>
      </c>
      <c r="O183" s="1237"/>
      <c r="P183" s="1240"/>
      <c r="Q183" s="1240"/>
      <c r="R183" s="1240"/>
      <c r="S183" s="1240"/>
      <c r="T183" s="1240" t="e">
        <f t="shared" ca="1" si="0"/>
        <v>#NAME?</v>
      </c>
      <c r="U183" s="1378" t="e">
        <f t="shared" ca="1" si="1"/>
        <v>#NAME?</v>
      </c>
      <c r="V183" s="48"/>
      <c r="W183" s="1217" t="s">
        <v>3572</v>
      </c>
      <c r="X183" s="48"/>
      <c r="Y183" s="1217" t="s">
        <v>5819</v>
      </c>
      <c r="Z183" s="48"/>
      <c r="AA183" s="48"/>
      <c r="AB183" s="48"/>
      <c r="AC183" s="48"/>
      <c r="AD183" s="48"/>
      <c r="AE183" s="48"/>
      <c r="AF183" s="48"/>
      <c r="AG183" s="48"/>
      <c r="AH183" s="48"/>
    </row>
    <row r="184" spans="1:34" ht="18">
      <c r="A184" s="1450">
        <v>44853</v>
      </c>
      <c r="B184" s="1217" t="s">
        <v>3473</v>
      </c>
      <c r="C184" s="1571"/>
      <c r="D184" s="1217" t="s">
        <v>3570</v>
      </c>
      <c r="E184" s="1217" t="s">
        <v>55</v>
      </c>
      <c r="F184" s="1217" t="s">
        <v>3512</v>
      </c>
      <c r="G184" s="1219">
        <v>11000</v>
      </c>
      <c r="H184" s="1449" t="s">
        <v>3063</v>
      </c>
      <c r="I184" s="1217" t="s">
        <v>3453</v>
      </c>
      <c r="J184" s="1453"/>
      <c r="K184" s="48" t="e">
        <f t="shared" ca="1" si="28"/>
        <v>#NAME?</v>
      </c>
      <c r="L184" s="48"/>
      <c r="M184" s="1240"/>
      <c r="N184" s="1240">
        <v>5300</v>
      </c>
      <c r="O184" s="1237"/>
      <c r="P184" s="1240"/>
      <c r="Q184" s="1240"/>
      <c r="R184" s="1240"/>
      <c r="S184" s="1240"/>
      <c r="T184" s="1240" t="e">
        <f t="shared" ca="1" si="0"/>
        <v>#NAME?</v>
      </c>
      <c r="U184" s="1378" t="e">
        <f t="shared" ca="1" si="1"/>
        <v>#NAME?</v>
      </c>
      <c r="V184" s="48"/>
      <c r="W184" s="1217" t="s">
        <v>3572</v>
      </c>
      <c r="X184" s="48"/>
      <c r="Y184" s="1217" t="s">
        <v>5820</v>
      </c>
      <c r="Z184" s="48"/>
      <c r="AA184" s="48"/>
      <c r="AB184" s="48"/>
      <c r="AC184" s="48"/>
      <c r="AD184" s="48"/>
      <c r="AE184" s="48"/>
      <c r="AF184" s="48"/>
      <c r="AG184" s="48"/>
      <c r="AH184" s="48"/>
    </row>
    <row r="185" spans="1:34" ht="18">
      <c r="A185" s="1450">
        <v>44853</v>
      </c>
      <c r="B185" s="1217" t="s">
        <v>3473</v>
      </c>
      <c r="C185" s="1571"/>
      <c r="D185" s="1217" t="s">
        <v>3570</v>
      </c>
      <c r="E185" s="1217" t="s">
        <v>3910</v>
      </c>
      <c r="F185" s="1217" t="s">
        <v>3592</v>
      </c>
      <c r="G185" s="1219">
        <v>11000</v>
      </c>
      <c r="H185" s="1449" t="s">
        <v>3063</v>
      </c>
      <c r="I185" s="1217" t="s">
        <v>3453</v>
      </c>
      <c r="J185" s="1238"/>
      <c r="K185" s="48" t="e">
        <f t="shared" ca="1" si="28"/>
        <v>#NAME?</v>
      </c>
      <c r="L185" s="48"/>
      <c r="M185" s="1240"/>
      <c r="N185" s="1240">
        <v>5300</v>
      </c>
      <c r="O185" s="1237"/>
      <c r="P185" s="1240"/>
      <c r="Q185" s="1240"/>
      <c r="R185" s="1240"/>
      <c r="S185" s="1240"/>
      <c r="T185" s="1240" t="e">
        <f t="shared" ca="1" si="0"/>
        <v>#NAME?</v>
      </c>
      <c r="U185" s="1378" t="e">
        <f t="shared" ca="1" si="1"/>
        <v>#NAME?</v>
      </c>
      <c r="V185" s="48"/>
      <c r="W185" s="1217" t="s">
        <v>3572</v>
      </c>
      <c r="X185" s="48"/>
      <c r="Y185" s="1217" t="s">
        <v>5821</v>
      </c>
      <c r="Z185" s="48"/>
      <c r="AA185" s="48"/>
      <c r="AB185" s="48"/>
      <c r="AC185" s="48"/>
      <c r="AD185" s="48"/>
      <c r="AE185" s="48"/>
      <c r="AF185" s="48"/>
      <c r="AG185" s="48"/>
      <c r="AH185" s="48"/>
    </row>
    <row r="186" spans="1:34" ht="18">
      <c r="A186" s="1450">
        <v>44853</v>
      </c>
      <c r="B186" s="1217" t="s">
        <v>3473</v>
      </c>
      <c r="C186" s="1571"/>
      <c r="D186" s="1217" t="s">
        <v>3570</v>
      </c>
      <c r="E186" s="1217" t="s">
        <v>55</v>
      </c>
      <c r="F186" s="1217" t="s">
        <v>3512</v>
      </c>
      <c r="G186" s="1219">
        <v>11000</v>
      </c>
      <c r="H186" s="1449" t="s">
        <v>3063</v>
      </c>
      <c r="I186" s="1217" t="s">
        <v>3453</v>
      </c>
      <c r="J186" s="1238"/>
      <c r="K186" s="10" t="e">
        <f t="shared" ca="1" si="28"/>
        <v>#NAME?</v>
      </c>
      <c r="L186" s="48"/>
      <c r="M186" s="1240"/>
      <c r="N186" s="1240">
        <v>5300</v>
      </c>
      <c r="O186" s="1237"/>
      <c r="P186" s="1240"/>
      <c r="Q186" s="1240"/>
      <c r="R186" s="1240"/>
      <c r="S186" s="1240"/>
      <c r="T186" s="1240" t="e">
        <f t="shared" ca="1" si="0"/>
        <v>#NAME?</v>
      </c>
      <c r="U186" s="1378" t="e">
        <f t="shared" ca="1" si="1"/>
        <v>#NAME?</v>
      </c>
      <c r="V186" s="48"/>
      <c r="W186" s="1217" t="s">
        <v>3572</v>
      </c>
      <c r="X186" s="48"/>
      <c r="Y186" s="1217" t="s">
        <v>5822</v>
      </c>
      <c r="Z186" s="48"/>
      <c r="AA186" s="48"/>
      <c r="AB186" s="48"/>
      <c r="AC186" s="48"/>
      <c r="AD186" s="48"/>
      <c r="AE186" s="48"/>
      <c r="AF186" s="48"/>
      <c r="AG186" s="48"/>
      <c r="AH186" s="48"/>
    </row>
    <row r="187" spans="1:34" ht="18">
      <c r="A187" s="1450">
        <v>44854</v>
      </c>
      <c r="B187" s="1217" t="s">
        <v>3473</v>
      </c>
      <c r="C187" s="1571"/>
      <c r="D187" s="1217" t="s">
        <v>3570</v>
      </c>
      <c r="E187" s="1217" t="s">
        <v>3910</v>
      </c>
      <c r="F187" s="1217" t="s">
        <v>3592</v>
      </c>
      <c r="G187" s="1219">
        <v>11000</v>
      </c>
      <c r="H187" s="1449" t="s">
        <v>3063</v>
      </c>
      <c r="I187" s="1217" t="s">
        <v>3453</v>
      </c>
      <c r="J187" s="1238"/>
      <c r="K187" s="10" t="e">
        <f t="shared" ca="1" si="28"/>
        <v>#NAME?</v>
      </c>
      <c r="L187" s="48"/>
      <c r="M187" s="1240"/>
      <c r="N187" s="1240">
        <v>5300</v>
      </c>
      <c r="O187" s="1237"/>
      <c r="P187" s="1240"/>
      <c r="Q187" s="1240"/>
      <c r="R187" s="1240"/>
      <c r="S187" s="1240"/>
      <c r="T187" s="1240" t="e">
        <f t="shared" ca="1" si="0"/>
        <v>#NAME?</v>
      </c>
      <c r="U187" s="1378" t="e">
        <f t="shared" ca="1" si="1"/>
        <v>#NAME?</v>
      </c>
      <c r="V187" s="48"/>
      <c r="W187" s="1217" t="s">
        <v>3572</v>
      </c>
      <c r="X187" s="48"/>
      <c r="Y187" s="1217" t="s">
        <v>5823</v>
      </c>
      <c r="Z187" s="48"/>
      <c r="AA187" s="48"/>
      <c r="AB187" s="48"/>
      <c r="AC187" s="48"/>
      <c r="AD187" s="48"/>
      <c r="AE187" s="48"/>
      <c r="AF187" s="48"/>
      <c r="AG187" s="48"/>
      <c r="AH187" s="48"/>
    </row>
    <row r="188" spans="1:34" ht="18">
      <c r="A188" s="1450">
        <v>44854</v>
      </c>
      <c r="B188" s="1217" t="s">
        <v>3473</v>
      </c>
      <c r="C188" s="1571"/>
      <c r="D188" s="1217" t="s">
        <v>3570</v>
      </c>
      <c r="E188" s="1217" t="s">
        <v>55</v>
      </c>
      <c r="F188" s="1217" t="s">
        <v>3512</v>
      </c>
      <c r="G188" s="1219">
        <v>11000</v>
      </c>
      <c r="H188" s="1449" t="s">
        <v>3063</v>
      </c>
      <c r="I188" s="1217" t="s">
        <v>3453</v>
      </c>
      <c r="J188" s="1238"/>
      <c r="K188" s="10" t="e">
        <f t="shared" ca="1" si="28"/>
        <v>#NAME?</v>
      </c>
      <c r="L188" s="48"/>
      <c r="M188" s="1240"/>
      <c r="N188" s="1240">
        <v>5300</v>
      </c>
      <c r="O188" s="1237"/>
      <c r="P188" s="1240"/>
      <c r="Q188" s="1240"/>
      <c r="R188" s="1240"/>
      <c r="S188" s="1240"/>
      <c r="T188" s="1240" t="e">
        <f t="shared" ca="1" si="0"/>
        <v>#NAME?</v>
      </c>
      <c r="U188" s="1378" t="e">
        <f t="shared" ca="1" si="1"/>
        <v>#NAME?</v>
      </c>
      <c r="V188" s="48"/>
      <c r="W188" s="1217" t="s">
        <v>3572</v>
      </c>
      <c r="X188" s="48"/>
      <c r="Y188" s="1217" t="s">
        <v>5824</v>
      </c>
      <c r="Z188" s="48"/>
      <c r="AA188" s="48"/>
      <c r="AB188" s="48"/>
      <c r="AC188" s="48"/>
      <c r="AD188" s="48"/>
      <c r="AE188" s="48"/>
      <c r="AF188" s="48"/>
      <c r="AG188" s="48"/>
      <c r="AH188" s="48"/>
    </row>
    <row r="189" spans="1:34" ht="18">
      <c r="A189" s="1450">
        <v>44854</v>
      </c>
      <c r="B189" s="1217" t="s">
        <v>3473</v>
      </c>
      <c r="C189" s="1571"/>
      <c r="D189" s="1217" t="s">
        <v>3570</v>
      </c>
      <c r="E189" s="1217" t="s">
        <v>3910</v>
      </c>
      <c r="F189" s="1217" t="s">
        <v>3592</v>
      </c>
      <c r="G189" s="1219">
        <v>11000</v>
      </c>
      <c r="H189" s="1449" t="s">
        <v>3063</v>
      </c>
      <c r="I189" s="1217" t="s">
        <v>3453</v>
      </c>
      <c r="J189" s="1238"/>
      <c r="K189" s="48" t="e">
        <f t="shared" ref="K189:K190" ca="1" si="29">_xludf.IFS(C189="成田机场",3000,C189="羽田机场",1200,D189="NearMe",1000)</f>
        <v>#NAME?</v>
      </c>
      <c r="L189" s="48"/>
      <c r="M189" s="1240"/>
      <c r="N189" s="1240">
        <v>5300</v>
      </c>
      <c r="O189" s="1237"/>
      <c r="P189" s="1240"/>
      <c r="Q189" s="1240"/>
      <c r="R189" s="1240"/>
      <c r="S189" s="1240"/>
      <c r="T189" s="1240" t="e">
        <f t="shared" ca="1" si="0"/>
        <v>#NAME?</v>
      </c>
      <c r="U189" s="1378" t="e">
        <f t="shared" ca="1" si="1"/>
        <v>#NAME?</v>
      </c>
      <c r="V189" s="48"/>
      <c r="W189" s="1217" t="s">
        <v>3572</v>
      </c>
      <c r="X189" s="48"/>
      <c r="Y189" s="1217" t="s">
        <v>5825</v>
      </c>
      <c r="Z189" s="48"/>
      <c r="AA189" s="48"/>
      <c r="AB189" s="48"/>
      <c r="AC189" s="48"/>
      <c r="AD189" s="48"/>
      <c r="AE189" s="48"/>
      <c r="AF189" s="48"/>
      <c r="AG189" s="48"/>
      <c r="AH189" s="48"/>
    </row>
    <row r="190" spans="1:34" ht="18">
      <c r="A190" s="1450">
        <v>44854</v>
      </c>
      <c r="B190" s="1217" t="s">
        <v>3473</v>
      </c>
      <c r="C190" s="1571"/>
      <c r="D190" s="1217" t="s">
        <v>3570</v>
      </c>
      <c r="E190" s="1217" t="s">
        <v>55</v>
      </c>
      <c r="F190" s="1217" t="s">
        <v>3512</v>
      </c>
      <c r="G190" s="1219">
        <v>11000</v>
      </c>
      <c r="H190" s="1449" t="s">
        <v>3063</v>
      </c>
      <c r="I190" s="1217" t="s">
        <v>3453</v>
      </c>
      <c r="J190" s="1238"/>
      <c r="K190" s="48" t="e">
        <f t="shared" ca="1" si="29"/>
        <v>#NAME?</v>
      </c>
      <c r="L190" s="48"/>
      <c r="M190" s="1240"/>
      <c r="N190" s="1240">
        <v>5300</v>
      </c>
      <c r="O190" s="1237"/>
      <c r="P190" s="1240"/>
      <c r="Q190" s="1240"/>
      <c r="R190" s="1240"/>
      <c r="S190" s="1240"/>
      <c r="T190" s="1240" t="e">
        <f t="shared" ca="1" si="0"/>
        <v>#NAME?</v>
      </c>
      <c r="U190" s="1378" t="e">
        <f t="shared" ca="1" si="1"/>
        <v>#NAME?</v>
      </c>
      <c r="V190" s="48"/>
      <c r="W190" s="1217" t="s">
        <v>3572</v>
      </c>
      <c r="X190" s="48"/>
      <c r="Y190" s="1217" t="s">
        <v>5826</v>
      </c>
      <c r="Z190" s="48"/>
      <c r="AA190" s="48"/>
      <c r="AB190" s="48"/>
      <c r="AC190" s="48"/>
      <c r="AD190" s="48"/>
      <c r="AE190" s="48"/>
      <c r="AF190" s="48"/>
      <c r="AG190" s="48"/>
      <c r="AH190" s="48"/>
    </row>
    <row r="191" spans="1:34" ht="18">
      <c r="A191" s="1450">
        <v>44855</v>
      </c>
      <c r="B191" s="1217" t="s">
        <v>3473</v>
      </c>
      <c r="C191" s="1571"/>
      <c r="D191" s="1217" t="s">
        <v>3570</v>
      </c>
      <c r="E191" s="1217" t="s">
        <v>3910</v>
      </c>
      <c r="F191" s="1217" t="s">
        <v>3592</v>
      </c>
      <c r="G191" s="1219">
        <v>11000</v>
      </c>
      <c r="H191" s="1449" t="s">
        <v>3063</v>
      </c>
      <c r="I191" s="1217" t="s">
        <v>3453</v>
      </c>
      <c r="J191" s="1238"/>
      <c r="K191" s="10" t="e">
        <f t="shared" ref="K191:K213" ca="1" si="30">_xludf.IFS(C191="成田机场",3000,C191="羽田机场",1200,D191="NearMe",1000,D191="VIP-limo",G191*0.12)</f>
        <v>#NAME?</v>
      </c>
      <c r="L191" s="48"/>
      <c r="M191" s="1240"/>
      <c r="N191" s="1240">
        <v>5300</v>
      </c>
      <c r="O191" s="1237"/>
      <c r="P191" s="1240"/>
      <c r="Q191" s="1240"/>
      <c r="R191" s="1240"/>
      <c r="S191" s="1240"/>
      <c r="T191" s="1240" t="e">
        <f t="shared" ca="1" si="0"/>
        <v>#NAME?</v>
      </c>
      <c r="U191" s="1378" t="e">
        <f t="shared" ca="1" si="1"/>
        <v>#NAME?</v>
      </c>
      <c r="V191" s="48"/>
      <c r="W191" s="1217" t="s">
        <v>3572</v>
      </c>
      <c r="X191" s="48"/>
      <c r="Y191" s="1217" t="s">
        <v>5827</v>
      </c>
      <c r="Z191" s="48"/>
      <c r="AA191" s="48"/>
      <c r="AB191" s="48"/>
      <c r="AC191" s="48"/>
      <c r="AD191" s="48"/>
      <c r="AE191" s="48"/>
      <c r="AF191" s="48"/>
      <c r="AG191" s="48"/>
      <c r="AH191" s="48"/>
    </row>
    <row r="192" spans="1:34" ht="18">
      <c r="A192" s="1450">
        <v>44855</v>
      </c>
      <c r="B192" s="1217" t="s">
        <v>3473</v>
      </c>
      <c r="C192" s="1571"/>
      <c r="D192" s="1217" t="s">
        <v>3570</v>
      </c>
      <c r="E192" s="1217" t="s">
        <v>55</v>
      </c>
      <c r="F192" s="1217" t="s">
        <v>3512</v>
      </c>
      <c r="G192" s="1219">
        <v>11000</v>
      </c>
      <c r="H192" s="1449" t="s">
        <v>3063</v>
      </c>
      <c r="I192" s="1217" t="s">
        <v>3453</v>
      </c>
      <c r="J192" s="1238"/>
      <c r="K192" s="10" t="e">
        <f t="shared" ca="1" si="30"/>
        <v>#NAME?</v>
      </c>
      <c r="L192" s="48"/>
      <c r="M192" s="1240"/>
      <c r="N192" s="1240">
        <v>5300</v>
      </c>
      <c r="O192" s="1237"/>
      <c r="P192" s="1240"/>
      <c r="Q192" s="1240"/>
      <c r="R192" s="1240"/>
      <c r="S192" s="1240"/>
      <c r="T192" s="1240" t="e">
        <f t="shared" ca="1" si="0"/>
        <v>#NAME?</v>
      </c>
      <c r="U192" s="1378" t="e">
        <f t="shared" ca="1" si="1"/>
        <v>#NAME?</v>
      </c>
      <c r="V192" s="48"/>
      <c r="W192" s="1217" t="s">
        <v>3572</v>
      </c>
      <c r="X192" s="48"/>
      <c r="Y192" s="1217" t="s">
        <v>5828</v>
      </c>
      <c r="Z192" s="48"/>
      <c r="AA192" s="48"/>
      <c r="AB192" s="48"/>
      <c r="AC192" s="48"/>
      <c r="AD192" s="48"/>
      <c r="AE192" s="48"/>
      <c r="AF192" s="48"/>
      <c r="AG192" s="48"/>
      <c r="AH192" s="48"/>
    </row>
    <row r="193" spans="1:34" ht="18">
      <c r="A193" s="1450">
        <v>44855</v>
      </c>
      <c r="B193" s="1217" t="s">
        <v>3473</v>
      </c>
      <c r="C193" s="1571"/>
      <c r="D193" s="1217" t="s">
        <v>3570</v>
      </c>
      <c r="E193" s="1217" t="s">
        <v>3910</v>
      </c>
      <c r="F193" s="1217" t="s">
        <v>3592</v>
      </c>
      <c r="G193" s="1219">
        <v>11000</v>
      </c>
      <c r="H193" s="1449" t="s">
        <v>3063</v>
      </c>
      <c r="I193" s="1217" t="s">
        <v>3453</v>
      </c>
      <c r="J193" s="1238"/>
      <c r="K193" s="10" t="e">
        <f t="shared" ca="1" si="30"/>
        <v>#NAME?</v>
      </c>
      <c r="L193" s="48"/>
      <c r="M193" s="1240"/>
      <c r="N193" s="1240">
        <v>5300</v>
      </c>
      <c r="O193" s="1237"/>
      <c r="P193" s="1240"/>
      <c r="Q193" s="1240"/>
      <c r="R193" s="1240"/>
      <c r="S193" s="1240"/>
      <c r="T193" s="1240" t="e">
        <f t="shared" ca="1" si="0"/>
        <v>#NAME?</v>
      </c>
      <c r="U193" s="1378" t="e">
        <f t="shared" ca="1" si="1"/>
        <v>#NAME?</v>
      </c>
      <c r="V193" s="48"/>
      <c r="W193" s="1217" t="s">
        <v>3572</v>
      </c>
      <c r="X193" s="48"/>
      <c r="Y193" s="1217" t="s">
        <v>5829</v>
      </c>
      <c r="Z193" s="48"/>
      <c r="AA193" s="48"/>
      <c r="AB193" s="48"/>
      <c r="AC193" s="48"/>
      <c r="AD193" s="48"/>
      <c r="AE193" s="48"/>
      <c r="AF193" s="48"/>
      <c r="AG193" s="48"/>
      <c r="AH193" s="48"/>
    </row>
    <row r="194" spans="1:34" ht="18">
      <c r="A194" s="1450">
        <v>44855</v>
      </c>
      <c r="B194" s="1217" t="s">
        <v>3473</v>
      </c>
      <c r="C194" s="1571"/>
      <c r="D194" s="1217" t="s">
        <v>3570</v>
      </c>
      <c r="E194" s="1217" t="s">
        <v>55</v>
      </c>
      <c r="F194" s="666" t="s">
        <v>3512</v>
      </c>
      <c r="G194" s="1219">
        <v>11000</v>
      </c>
      <c r="H194" s="1449" t="s">
        <v>3063</v>
      </c>
      <c r="I194" s="1217" t="s">
        <v>3453</v>
      </c>
      <c r="J194" s="1238"/>
      <c r="K194" s="10" t="e">
        <f t="shared" ca="1" si="30"/>
        <v>#NAME?</v>
      </c>
      <c r="L194" s="48"/>
      <c r="M194" s="1240"/>
      <c r="N194" s="1240">
        <v>5300</v>
      </c>
      <c r="O194" s="1237"/>
      <c r="P194" s="1240"/>
      <c r="Q194" s="1240"/>
      <c r="R194" s="1240"/>
      <c r="S194" s="1240"/>
      <c r="T194" s="1240" t="e">
        <f t="shared" ca="1" si="0"/>
        <v>#NAME?</v>
      </c>
      <c r="U194" s="1378" t="e">
        <f t="shared" ca="1" si="1"/>
        <v>#NAME?</v>
      </c>
      <c r="V194" s="48"/>
      <c r="W194" s="1217" t="s">
        <v>3572</v>
      </c>
      <c r="X194" s="48"/>
      <c r="Y194" s="1217" t="s">
        <v>5830</v>
      </c>
      <c r="Z194" s="48"/>
      <c r="AA194" s="48"/>
      <c r="AB194" s="48"/>
      <c r="AC194" s="48"/>
      <c r="AD194" s="48"/>
      <c r="AE194" s="48"/>
      <c r="AF194" s="48"/>
      <c r="AG194" s="48"/>
      <c r="AH194" s="48"/>
    </row>
    <row r="195" spans="1:34" ht="18">
      <c r="A195" s="1450">
        <v>44858</v>
      </c>
      <c r="B195" s="1217" t="s">
        <v>3473</v>
      </c>
      <c r="C195" s="1571"/>
      <c r="D195" s="1217" t="s">
        <v>3570</v>
      </c>
      <c r="E195" s="1217" t="s">
        <v>3079</v>
      </c>
      <c r="F195" s="1261" t="s">
        <v>3592</v>
      </c>
      <c r="G195" s="1219">
        <v>11000</v>
      </c>
      <c r="H195" s="1449" t="s">
        <v>3063</v>
      </c>
      <c r="I195" s="1217" t="s">
        <v>3453</v>
      </c>
      <c r="J195" s="1238"/>
      <c r="K195" s="10" t="e">
        <f t="shared" ca="1" si="30"/>
        <v>#NAME?</v>
      </c>
      <c r="L195" s="48"/>
      <c r="M195" s="1240"/>
      <c r="N195" s="1239">
        <v>5300</v>
      </c>
      <c r="O195" s="1237"/>
      <c r="P195" s="1239"/>
      <c r="Q195" s="1239"/>
      <c r="R195" s="1239"/>
      <c r="S195" s="1240"/>
      <c r="T195" s="1240" t="e">
        <f t="shared" ca="1" si="0"/>
        <v>#NAME?</v>
      </c>
      <c r="U195" s="1378" t="e">
        <f t="shared" ca="1" si="1"/>
        <v>#NAME?</v>
      </c>
      <c r="W195" s="1217" t="s">
        <v>3572</v>
      </c>
      <c r="Y195" s="1217" t="s">
        <v>5831</v>
      </c>
      <c r="Z195" s="1562"/>
    </row>
    <row r="196" spans="1:34" ht="18">
      <c r="A196" s="1450">
        <v>44858</v>
      </c>
      <c r="B196" s="1217" t="s">
        <v>3473</v>
      </c>
      <c r="C196" s="1571"/>
      <c r="D196" s="1217" t="s">
        <v>3570</v>
      </c>
      <c r="E196" s="1217" t="s">
        <v>55</v>
      </c>
      <c r="F196" s="1217" t="s">
        <v>3512</v>
      </c>
      <c r="G196" s="1219">
        <v>11000</v>
      </c>
      <c r="H196" s="1449" t="s">
        <v>3063</v>
      </c>
      <c r="I196" s="1217" t="s">
        <v>3453</v>
      </c>
      <c r="J196" s="1238"/>
      <c r="K196" s="10" t="e">
        <f t="shared" ca="1" si="30"/>
        <v>#NAME?</v>
      </c>
      <c r="L196" s="48"/>
      <c r="M196" s="1240"/>
      <c r="N196" s="1239">
        <v>5300</v>
      </c>
      <c r="O196" s="1237"/>
      <c r="P196" s="1239"/>
      <c r="Q196" s="1239"/>
      <c r="R196" s="1239"/>
      <c r="S196" s="1240"/>
      <c r="T196" s="1240" t="e">
        <f t="shared" ca="1" si="0"/>
        <v>#NAME?</v>
      </c>
      <c r="U196" s="1378" t="e">
        <f t="shared" ca="1" si="1"/>
        <v>#NAME?</v>
      </c>
      <c r="W196" s="1217" t="s">
        <v>3572</v>
      </c>
      <c r="Y196" s="1217" t="s">
        <v>5832</v>
      </c>
      <c r="Z196" s="1562"/>
    </row>
    <row r="197" spans="1:34" ht="18">
      <c r="A197" s="1450">
        <v>44858</v>
      </c>
      <c r="B197" s="1217" t="s">
        <v>3473</v>
      </c>
      <c r="C197" s="1571"/>
      <c r="D197" s="1217" t="s">
        <v>3570</v>
      </c>
      <c r="E197" s="1217" t="s">
        <v>3079</v>
      </c>
      <c r="F197" s="666" t="s">
        <v>3592</v>
      </c>
      <c r="G197" s="1219">
        <v>11000</v>
      </c>
      <c r="H197" s="1449" t="s">
        <v>3063</v>
      </c>
      <c r="I197" s="1217" t="s">
        <v>3453</v>
      </c>
      <c r="J197" s="1238"/>
      <c r="K197" s="10" t="e">
        <f t="shared" ca="1" si="30"/>
        <v>#NAME?</v>
      </c>
      <c r="L197" s="48"/>
      <c r="M197" s="1240"/>
      <c r="N197" s="1239">
        <v>5300</v>
      </c>
      <c r="O197" s="1237"/>
      <c r="P197" s="1239"/>
      <c r="Q197" s="1239"/>
      <c r="R197" s="1239"/>
      <c r="S197" s="1240"/>
      <c r="T197" s="1240" t="e">
        <f t="shared" ca="1" si="0"/>
        <v>#NAME?</v>
      </c>
      <c r="U197" s="1378" t="e">
        <f t="shared" ca="1" si="1"/>
        <v>#NAME?</v>
      </c>
      <c r="W197" s="1217" t="s">
        <v>3572</v>
      </c>
      <c r="Y197" s="1217" t="s">
        <v>5833</v>
      </c>
      <c r="Z197" s="1562"/>
    </row>
    <row r="198" spans="1:34" ht="18">
      <c r="A198" s="1450">
        <v>44858</v>
      </c>
      <c r="B198" s="1217" t="s">
        <v>3473</v>
      </c>
      <c r="C198" s="1571"/>
      <c r="D198" s="1217" t="s">
        <v>3570</v>
      </c>
      <c r="E198" s="1217" t="s">
        <v>55</v>
      </c>
      <c r="F198" s="1261" t="s">
        <v>3512</v>
      </c>
      <c r="G198" s="1219">
        <v>11000</v>
      </c>
      <c r="H198" s="1449" t="s">
        <v>3063</v>
      </c>
      <c r="I198" s="1217" t="s">
        <v>3453</v>
      </c>
      <c r="J198" s="1238"/>
      <c r="K198" s="10" t="e">
        <f t="shared" ca="1" si="30"/>
        <v>#NAME?</v>
      </c>
      <c r="L198" s="48"/>
      <c r="M198" s="1240"/>
      <c r="N198" s="1239">
        <v>5300</v>
      </c>
      <c r="O198" s="1237"/>
      <c r="P198" s="1239"/>
      <c r="Q198" s="1239"/>
      <c r="R198" s="1239"/>
      <c r="S198" s="1240"/>
      <c r="T198" s="1240" t="e">
        <f t="shared" ca="1" si="0"/>
        <v>#NAME?</v>
      </c>
      <c r="U198" s="1378" t="e">
        <f t="shared" ca="1" si="1"/>
        <v>#NAME?</v>
      </c>
      <c r="W198" s="1217" t="s">
        <v>3572</v>
      </c>
      <c r="Y198" s="1217" t="s">
        <v>5834</v>
      </c>
      <c r="Z198" s="1562"/>
    </row>
    <row r="199" spans="1:34" ht="18">
      <c r="A199" s="1450">
        <v>44859</v>
      </c>
      <c r="B199" s="1217" t="s">
        <v>3473</v>
      </c>
      <c r="C199" s="1571"/>
      <c r="D199" s="1217" t="s">
        <v>3570</v>
      </c>
      <c r="E199" s="1217" t="s">
        <v>55</v>
      </c>
      <c r="F199" s="1217" t="s">
        <v>3512</v>
      </c>
      <c r="G199" s="1219">
        <v>11000</v>
      </c>
      <c r="H199" s="1449" t="s">
        <v>3063</v>
      </c>
      <c r="I199" s="1217" t="s">
        <v>3453</v>
      </c>
      <c r="J199" s="1238"/>
      <c r="K199" s="10" t="e">
        <f t="shared" ca="1" si="30"/>
        <v>#NAME?</v>
      </c>
      <c r="L199" s="48"/>
      <c r="M199" s="1240"/>
      <c r="N199" s="1239">
        <v>5300</v>
      </c>
      <c r="O199" s="1237"/>
      <c r="P199" s="1239"/>
      <c r="Q199" s="1239"/>
      <c r="R199" s="1239"/>
      <c r="S199" s="1240"/>
      <c r="T199" s="1240" t="e">
        <f t="shared" ca="1" si="0"/>
        <v>#NAME?</v>
      </c>
      <c r="U199" s="1378" t="e">
        <f t="shared" ca="1" si="1"/>
        <v>#NAME?</v>
      </c>
      <c r="W199" s="1217" t="s">
        <v>3572</v>
      </c>
      <c r="Y199" s="1217" t="s">
        <v>5835</v>
      </c>
      <c r="Z199" s="1562"/>
    </row>
    <row r="200" spans="1:34" ht="18">
      <c r="A200" s="1450">
        <v>44859</v>
      </c>
      <c r="B200" s="1217" t="s">
        <v>3473</v>
      </c>
      <c r="C200" s="1571"/>
      <c r="D200" s="1217" t="s">
        <v>3570</v>
      </c>
      <c r="E200" s="1217" t="s">
        <v>3079</v>
      </c>
      <c r="F200" s="1217" t="s">
        <v>3592</v>
      </c>
      <c r="G200" s="1219">
        <v>11000</v>
      </c>
      <c r="H200" s="1449" t="s">
        <v>3063</v>
      </c>
      <c r="I200" s="1217" t="s">
        <v>3453</v>
      </c>
      <c r="J200" s="1238"/>
      <c r="K200" s="10" t="e">
        <f t="shared" ca="1" si="30"/>
        <v>#NAME?</v>
      </c>
      <c r="L200" s="48"/>
      <c r="M200" s="1240"/>
      <c r="N200" s="1239">
        <v>5300</v>
      </c>
      <c r="O200" s="1237"/>
      <c r="P200" s="1239"/>
      <c r="Q200" s="1239"/>
      <c r="R200" s="1239"/>
      <c r="S200" s="1240"/>
      <c r="T200" s="1240" t="e">
        <f t="shared" ca="1" si="0"/>
        <v>#NAME?</v>
      </c>
      <c r="U200" s="1378" t="e">
        <f t="shared" ca="1" si="1"/>
        <v>#NAME?</v>
      </c>
      <c r="W200" s="1217" t="s">
        <v>3572</v>
      </c>
      <c r="Y200" s="1217" t="s">
        <v>5836</v>
      </c>
      <c r="Z200" s="1562"/>
    </row>
    <row r="201" spans="1:34" ht="18">
      <c r="A201" s="1450">
        <v>44859</v>
      </c>
      <c r="B201" s="1217" t="s">
        <v>3473</v>
      </c>
      <c r="C201" s="1571"/>
      <c r="D201" s="1217" t="s">
        <v>3570</v>
      </c>
      <c r="E201" s="1217" t="s">
        <v>55</v>
      </c>
      <c r="F201" s="1217" t="s">
        <v>3512</v>
      </c>
      <c r="G201" s="1219">
        <v>11000</v>
      </c>
      <c r="H201" s="1449" t="s">
        <v>3063</v>
      </c>
      <c r="I201" s="1217" t="s">
        <v>3453</v>
      </c>
      <c r="J201" s="1238"/>
      <c r="K201" s="10" t="e">
        <f t="shared" ca="1" si="30"/>
        <v>#NAME?</v>
      </c>
      <c r="L201" s="48"/>
      <c r="M201" s="1240"/>
      <c r="N201" s="1239">
        <v>5300</v>
      </c>
      <c r="O201" s="1237"/>
      <c r="P201" s="1239"/>
      <c r="Q201" s="1239"/>
      <c r="R201" s="1239"/>
      <c r="S201" s="1240"/>
      <c r="T201" s="1240" t="e">
        <f t="shared" ca="1" si="0"/>
        <v>#NAME?</v>
      </c>
      <c r="U201" s="1378" t="e">
        <f t="shared" ca="1" si="1"/>
        <v>#NAME?</v>
      </c>
      <c r="W201" s="1217" t="s">
        <v>3572</v>
      </c>
      <c r="Y201" s="1217" t="s">
        <v>5837</v>
      </c>
      <c r="Z201" s="1562"/>
    </row>
    <row r="202" spans="1:34" ht="18">
      <c r="A202" s="1450">
        <v>44860</v>
      </c>
      <c r="B202" s="1217" t="s">
        <v>3473</v>
      </c>
      <c r="C202" s="1571"/>
      <c r="D202" s="1217" t="s">
        <v>3570</v>
      </c>
      <c r="E202" s="1217" t="s">
        <v>55</v>
      </c>
      <c r="F202" s="1217" t="s">
        <v>3512</v>
      </c>
      <c r="G202" s="1219">
        <v>11000</v>
      </c>
      <c r="H202" s="1449" t="s">
        <v>3063</v>
      </c>
      <c r="I202" s="1217" t="s">
        <v>3453</v>
      </c>
      <c r="J202" s="1238"/>
      <c r="K202" s="10" t="e">
        <f t="shared" ca="1" si="30"/>
        <v>#NAME?</v>
      </c>
      <c r="L202" s="48"/>
      <c r="M202" s="1240"/>
      <c r="N202" s="1239">
        <v>5300</v>
      </c>
      <c r="O202" s="1237"/>
      <c r="P202" s="1239"/>
      <c r="Q202" s="1239"/>
      <c r="R202" s="1239"/>
      <c r="S202" s="1240"/>
      <c r="T202" s="1240" t="e">
        <f t="shared" ca="1" si="0"/>
        <v>#NAME?</v>
      </c>
      <c r="U202" s="1378" t="e">
        <f t="shared" ca="1" si="1"/>
        <v>#NAME?</v>
      </c>
      <c r="W202" s="1217" t="s">
        <v>3572</v>
      </c>
      <c r="Y202" s="1217" t="s">
        <v>5838</v>
      </c>
      <c r="Z202" s="1562"/>
    </row>
    <row r="203" spans="1:34" ht="18">
      <c r="A203" s="1450">
        <v>44860</v>
      </c>
      <c r="B203" s="1217" t="s">
        <v>3473</v>
      </c>
      <c r="C203" s="1571"/>
      <c r="D203" s="1217" t="s">
        <v>3570</v>
      </c>
      <c r="E203" s="1217" t="s">
        <v>55</v>
      </c>
      <c r="F203" s="1217" t="s">
        <v>3512</v>
      </c>
      <c r="G203" s="1219">
        <v>11000</v>
      </c>
      <c r="H203" s="1449" t="s">
        <v>3063</v>
      </c>
      <c r="I203" s="1217" t="s">
        <v>3453</v>
      </c>
      <c r="J203" s="1238"/>
      <c r="K203" s="10" t="e">
        <f t="shared" ca="1" si="30"/>
        <v>#NAME?</v>
      </c>
      <c r="L203" s="48"/>
      <c r="M203" s="1240"/>
      <c r="N203" s="1239">
        <v>5300</v>
      </c>
      <c r="O203" s="1237"/>
      <c r="P203" s="1239"/>
      <c r="Q203" s="1239"/>
      <c r="R203" s="1239"/>
      <c r="S203" s="1240"/>
      <c r="T203" s="1240" t="e">
        <f t="shared" ca="1" si="0"/>
        <v>#NAME?</v>
      </c>
      <c r="U203" s="1378" t="e">
        <f t="shared" ca="1" si="1"/>
        <v>#NAME?</v>
      </c>
      <c r="W203" s="1217" t="s">
        <v>3572</v>
      </c>
      <c r="Y203" s="1217" t="s">
        <v>5839</v>
      </c>
      <c r="Z203" s="1562"/>
    </row>
    <row r="204" spans="1:34" ht="18">
      <c r="A204" s="1450">
        <v>44861</v>
      </c>
      <c r="B204" s="1217" t="s">
        <v>3473</v>
      </c>
      <c r="C204" s="1571"/>
      <c r="D204" s="1217" t="s">
        <v>3570</v>
      </c>
      <c r="E204" s="1217" t="s">
        <v>55</v>
      </c>
      <c r="F204" s="666" t="s">
        <v>3512</v>
      </c>
      <c r="G204" s="1219">
        <v>11000</v>
      </c>
      <c r="H204" s="1449" t="s">
        <v>3063</v>
      </c>
      <c r="I204" s="1217" t="s">
        <v>3453</v>
      </c>
      <c r="J204" s="1238"/>
      <c r="K204" s="10" t="e">
        <f t="shared" ca="1" si="30"/>
        <v>#NAME?</v>
      </c>
      <c r="L204" s="48"/>
      <c r="M204" s="1240"/>
      <c r="N204" s="1239">
        <v>5300</v>
      </c>
      <c r="O204" s="1460"/>
      <c r="P204" s="1239"/>
      <c r="Q204" s="1239"/>
      <c r="R204" s="1239"/>
      <c r="S204" s="1240"/>
      <c r="T204" s="1240" t="e">
        <f t="shared" ca="1" si="0"/>
        <v>#NAME?</v>
      </c>
      <c r="U204" s="1378" t="e">
        <f t="shared" ca="1" si="1"/>
        <v>#NAME?</v>
      </c>
      <c r="W204" s="1217" t="s">
        <v>3572</v>
      </c>
      <c r="Y204" s="1217" t="s">
        <v>5840</v>
      </c>
      <c r="Z204" s="1562"/>
    </row>
    <row r="205" spans="1:34" ht="18">
      <c r="A205" s="1450">
        <v>44861</v>
      </c>
      <c r="B205" s="1217" t="s">
        <v>3473</v>
      </c>
      <c r="C205" s="1571"/>
      <c r="D205" s="1217" t="s">
        <v>3570</v>
      </c>
      <c r="E205" s="1217" t="s">
        <v>55</v>
      </c>
      <c r="F205" s="1261" t="s">
        <v>3512</v>
      </c>
      <c r="G205" s="1219">
        <v>11000</v>
      </c>
      <c r="H205" s="1449" t="s">
        <v>3063</v>
      </c>
      <c r="I205" s="1217" t="s">
        <v>3453</v>
      </c>
      <c r="J205" s="1281"/>
      <c r="K205" s="10" t="e">
        <f t="shared" ca="1" si="30"/>
        <v>#NAME?</v>
      </c>
      <c r="L205" s="48"/>
      <c r="M205" s="1240"/>
      <c r="N205" s="1239">
        <v>5300</v>
      </c>
      <c r="O205" s="1237"/>
      <c r="P205" s="1239"/>
      <c r="Q205" s="1239"/>
      <c r="R205" s="1239"/>
      <c r="S205" s="1240"/>
      <c r="T205" s="1240" t="e">
        <f t="shared" ca="1" si="0"/>
        <v>#NAME?</v>
      </c>
      <c r="U205" s="1378" t="e">
        <f t="shared" ca="1" si="1"/>
        <v>#NAME?</v>
      </c>
      <c r="W205" s="1217" t="s">
        <v>3572</v>
      </c>
      <c r="Y205" s="1217" t="s">
        <v>5841</v>
      </c>
      <c r="Z205" s="1562"/>
    </row>
    <row r="206" spans="1:34" ht="18">
      <c r="A206" s="1450">
        <v>44862</v>
      </c>
      <c r="B206" s="1217" t="s">
        <v>3473</v>
      </c>
      <c r="C206" s="1571"/>
      <c r="D206" s="1217" t="s">
        <v>3570</v>
      </c>
      <c r="E206" s="1217" t="s">
        <v>3910</v>
      </c>
      <c r="F206" s="1217" t="s">
        <v>3592</v>
      </c>
      <c r="G206" s="1219">
        <v>11000</v>
      </c>
      <c r="H206" s="1449" t="s">
        <v>3063</v>
      </c>
      <c r="I206" s="1217" t="s">
        <v>3453</v>
      </c>
      <c r="J206" s="1238"/>
      <c r="K206" s="10" t="e">
        <f t="shared" ca="1" si="30"/>
        <v>#NAME?</v>
      </c>
      <c r="L206" s="48"/>
      <c r="M206" s="1240"/>
      <c r="N206" s="1239">
        <v>5300</v>
      </c>
      <c r="O206" s="1237"/>
      <c r="P206" s="1239"/>
      <c r="Q206" s="1239"/>
      <c r="R206" s="1239"/>
      <c r="S206" s="1240"/>
      <c r="T206" s="1240" t="e">
        <f t="shared" ca="1" si="0"/>
        <v>#NAME?</v>
      </c>
      <c r="U206" s="1378" t="e">
        <f t="shared" ca="1" si="1"/>
        <v>#NAME?</v>
      </c>
      <c r="W206" s="1217" t="s">
        <v>3572</v>
      </c>
      <c r="Y206" s="1217" t="s">
        <v>5842</v>
      </c>
      <c r="Z206" s="1562"/>
    </row>
    <row r="207" spans="1:34" ht="18">
      <c r="A207" s="1454">
        <v>44862</v>
      </c>
      <c r="B207" s="1246" t="s">
        <v>3473</v>
      </c>
      <c r="C207" s="1574"/>
      <c r="D207" s="1246" t="s">
        <v>3570</v>
      </c>
      <c r="E207" s="1246" t="s">
        <v>55</v>
      </c>
      <c r="F207" s="1246" t="s">
        <v>3512</v>
      </c>
      <c r="G207" s="1248">
        <v>11000</v>
      </c>
      <c r="H207" s="1455" t="s">
        <v>3063</v>
      </c>
      <c r="I207" s="1246" t="s">
        <v>3453</v>
      </c>
      <c r="J207" s="1263"/>
      <c r="K207" s="1260" t="e">
        <f t="shared" ca="1" si="30"/>
        <v>#NAME?</v>
      </c>
      <c r="L207" s="1573"/>
      <c r="M207" s="1257"/>
      <c r="N207" s="1256">
        <v>5300</v>
      </c>
      <c r="O207" s="1255"/>
      <c r="P207" s="1256"/>
      <c r="Q207" s="1256"/>
      <c r="R207" s="1256"/>
      <c r="S207" s="1257"/>
      <c r="T207" s="1257" t="e">
        <f t="shared" ca="1" si="0"/>
        <v>#NAME?</v>
      </c>
      <c r="U207" s="1387" t="e">
        <f t="shared" ca="1" si="1"/>
        <v>#NAME?</v>
      </c>
      <c r="V207" s="1260"/>
      <c r="W207" s="1246" t="s">
        <v>3572</v>
      </c>
      <c r="X207" s="1260"/>
      <c r="Y207" s="1246" t="s">
        <v>5843</v>
      </c>
      <c r="Z207" s="1584"/>
      <c r="AA207" s="1260"/>
      <c r="AB207" s="1260"/>
      <c r="AC207" s="1260"/>
      <c r="AD207" s="1260"/>
      <c r="AE207" s="1260"/>
      <c r="AF207" s="1260"/>
      <c r="AG207" s="1260"/>
      <c r="AH207" s="1260"/>
    </row>
    <row r="208" spans="1:34" ht="18">
      <c r="A208" s="1450">
        <v>44862</v>
      </c>
      <c r="B208" s="1217" t="s">
        <v>3473</v>
      </c>
      <c r="C208" s="1571"/>
      <c r="D208" s="1217" t="s">
        <v>3570</v>
      </c>
      <c r="E208" s="1217" t="s">
        <v>3910</v>
      </c>
      <c r="F208" s="1217" t="s">
        <v>3592</v>
      </c>
      <c r="G208" s="1219">
        <v>11000</v>
      </c>
      <c r="H208" s="1449" t="s">
        <v>3063</v>
      </c>
      <c r="I208" s="1217" t="s">
        <v>3453</v>
      </c>
      <c r="J208" s="1238"/>
      <c r="K208" s="10" t="e">
        <f t="shared" ca="1" si="30"/>
        <v>#NAME?</v>
      </c>
      <c r="L208" s="48"/>
      <c r="M208" s="1240"/>
      <c r="N208" s="1239">
        <v>5300</v>
      </c>
      <c r="O208" s="1237"/>
      <c r="P208" s="1239"/>
      <c r="Q208" s="1239"/>
      <c r="R208" s="1239"/>
      <c r="S208" s="1240"/>
      <c r="T208" s="1240" t="e">
        <f t="shared" ca="1" si="0"/>
        <v>#NAME?</v>
      </c>
      <c r="U208" s="1378" t="e">
        <f t="shared" ca="1" si="1"/>
        <v>#NAME?</v>
      </c>
      <c r="W208" s="1217" t="s">
        <v>3572</v>
      </c>
      <c r="Y208" s="1217" t="s">
        <v>5844</v>
      </c>
      <c r="Z208" s="1562"/>
    </row>
    <row r="209" spans="1:34" ht="18">
      <c r="A209" s="1450">
        <v>44862</v>
      </c>
      <c r="B209" s="1217" t="s">
        <v>3473</v>
      </c>
      <c r="C209" s="1571"/>
      <c r="D209" s="1217" t="s">
        <v>3570</v>
      </c>
      <c r="E209" s="1217" t="s">
        <v>55</v>
      </c>
      <c r="F209" s="1217" t="s">
        <v>3512</v>
      </c>
      <c r="G209" s="1219">
        <v>11000</v>
      </c>
      <c r="H209" s="1449" t="s">
        <v>3063</v>
      </c>
      <c r="I209" s="1217" t="s">
        <v>3453</v>
      </c>
      <c r="J209" s="1238"/>
      <c r="K209" s="10" t="e">
        <f t="shared" ca="1" si="30"/>
        <v>#NAME?</v>
      </c>
      <c r="L209" s="48"/>
      <c r="M209" s="1240"/>
      <c r="N209" s="1239">
        <v>5300</v>
      </c>
      <c r="O209" s="1237"/>
      <c r="P209" s="1239"/>
      <c r="Q209" s="1239"/>
      <c r="R209" s="1239"/>
      <c r="S209" s="1240"/>
      <c r="T209" s="1240" t="e">
        <f t="shared" ca="1" si="0"/>
        <v>#NAME?</v>
      </c>
      <c r="U209" s="1378" t="e">
        <f t="shared" ca="1" si="1"/>
        <v>#NAME?</v>
      </c>
      <c r="W209" s="1217" t="s">
        <v>3572</v>
      </c>
      <c r="Y209" s="1217" t="s">
        <v>5845</v>
      </c>
      <c r="Z209" s="1562"/>
    </row>
    <row r="210" spans="1:34" ht="18">
      <c r="A210" s="1450">
        <v>44865</v>
      </c>
      <c r="B210" s="1217" t="s">
        <v>3473</v>
      </c>
      <c r="C210" s="1571"/>
      <c r="D210" s="1217" t="s">
        <v>3570</v>
      </c>
      <c r="E210" s="1217" t="s">
        <v>3910</v>
      </c>
      <c r="F210" s="1217" t="s">
        <v>3592</v>
      </c>
      <c r="G210" s="1219">
        <v>11000</v>
      </c>
      <c r="H210" s="1449" t="s">
        <v>3063</v>
      </c>
      <c r="I210" s="1217" t="s">
        <v>3453</v>
      </c>
      <c r="J210" s="1238"/>
      <c r="K210" s="10" t="e">
        <f t="shared" ca="1" si="30"/>
        <v>#NAME?</v>
      </c>
      <c r="L210" s="48"/>
      <c r="M210" s="1240"/>
      <c r="N210" s="1239">
        <v>5300</v>
      </c>
      <c r="O210" s="1237"/>
      <c r="P210" s="1239"/>
      <c r="Q210" s="1239"/>
      <c r="R210" s="1239"/>
      <c r="S210" s="1240"/>
      <c r="T210" s="1240" t="e">
        <f t="shared" ca="1" si="0"/>
        <v>#NAME?</v>
      </c>
      <c r="U210" s="1378" t="e">
        <f t="shared" ca="1" si="1"/>
        <v>#NAME?</v>
      </c>
      <c r="W210" s="1217" t="s">
        <v>3572</v>
      </c>
      <c r="Y210" s="1217" t="s">
        <v>5846</v>
      </c>
      <c r="Z210" s="1562"/>
    </row>
    <row r="211" spans="1:34" ht="18">
      <c r="A211" s="1450">
        <v>44865</v>
      </c>
      <c r="B211" s="1217" t="s">
        <v>3473</v>
      </c>
      <c r="C211" s="1571"/>
      <c r="D211" s="1217" t="s">
        <v>3570</v>
      </c>
      <c r="E211" s="1217" t="s">
        <v>55</v>
      </c>
      <c r="F211" s="1217" t="s">
        <v>3512</v>
      </c>
      <c r="G211" s="1219">
        <v>11000</v>
      </c>
      <c r="H211" s="1449" t="s">
        <v>3063</v>
      </c>
      <c r="I211" s="1217" t="s">
        <v>3453</v>
      </c>
      <c r="J211" s="1238"/>
      <c r="K211" s="10" t="e">
        <f t="shared" ca="1" si="30"/>
        <v>#NAME?</v>
      </c>
      <c r="L211" s="48"/>
      <c r="M211" s="1240"/>
      <c r="N211" s="1239">
        <v>5300</v>
      </c>
      <c r="O211" s="1237"/>
      <c r="P211" s="1239"/>
      <c r="Q211" s="1239"/>
      <c r="R211" s="1239"/>
      <c r="S211" s="1240"/>
      <c r="T211" s="1240" t="e">
        <f t="shared" ca="1" si="0"/>
        <v>#NAME?</v>
      </c>
      <c r="U211" s="1378" t="e">
        <f t="shared" ca="1" si="1"/>
        <v>#NAME?</v>
      </c>
      <c r="W211" s="1217" t="s">
        <v>3572</v>
      </c>
      <c r="Y211" s="1217" t="s">
        <v>5847</v>
      </c>
      <c r="Z211" s="1562"/>
    </row>
    <row r="212" spans="1:34" ht="18">
      <c r="A212" s="1450">
        <v>44865</v>
      </c>
      <c r="B212" s="1217" t="s">
        <v>3473</v>
      </c>
      <c r="C212" s="1571"/>
      <c r="D212" s="1217" t="s">
        <v>3570</v>
      </c>
      <c r="E212" s="1217" t="s">
        <v>3910</v>
      </c>
      <c r="F212" s="1217" t="s">
        <v>3592</v>
      </c>
      <c r="G212" s="1219">
        <v>11000</v>
      </c>
      <c r="H212" s="1449" t="s">
        <v>3063</v>
      </c>
      <c r="I212" s="1217" t="s">
        <v>3453</v>
      </c>
      <c r="J212" s="1238"/>
      <c r="K212" s="10" t="e">
        <f t="shared" ca="1" si="30"/>
        <v>#NAME?</v>
      </c>
      <c r="L212" s="48"/>
      <c r="M212" s="1240"/>
      <c r="N212" s="1239">
        <v>5300</v>
      </c>
      <c r="O212" s="1237"/>
      <c r="P212" s="1239"/>
      <c r="Q212" s="1239"/>
      <c r="R212" s="1239"/>
      <c r="S212" s="1240"/>
      <c r="T212" s="1240" t="e">
        <f t="shared" ca="1" si="0"/>
        <v>#NAME?</v>
      </c>
      <c r="U212" s="1378" t="e">
        <f t="shared" ca="1" si="1"/>
        <v>#NAME?</v>
      </c>
      <c r="W212" s="1217" t="s">
        <v>3572</v>
      </c>
      <c r="Y212" s="1217" t="s">
        <v>5848</v>
      </c>
      <c r="Z212" s="1562"/>
    </row>
    <row r="213" spans="1:34" ht="18">
      <c r="A213" s="1450">
        <v>44865</v>
      </c>
      <c r="B213" s="1217" t="s">
        <v>3473</v>
      </c>
      <c r="C213" s="1571"/>
      <c r="D213" s="1217" t="s">
        <v>3570</v>
      </c>
      <c r="E213" s="1217" t="s">
        <v>55</v>
      </c>
      <c r="F213" s="1217" t="s">
        <v>3512</v>
      </c>
      <c r="G213" s="1219">
        <v>11000</v>
      </c>
      <c r="H213" s="1449" t="s">
        <v>3063</v>
      </c>
      <c r="I213" s="1217" t="s">
        <v>3453</v>
      </c>
      <c r="J213" s="1281"/>
      <c r="K213" s="10" t="e">
        <f t="shared" ca="1" si="30"/>
        <v>#NAME?</v>
      </c>
      <c r="L213" s="48"/>
      <c r="M213" s="1240"/>
      <c r="N213" s="1239">
        <v>5300</v>
      </c>
      <c r="O213" s="1237"/>
      <c r="P213" s="1239"/>
      <c r="Q213" s="1239"/>
      <c r="R213" s="1239"/>
      <c r="S213" s="1240"/>
      <c r="T213" s="1240" t="e">
        <f t="shared" ca="1" si="0"/>
        <v>#NAME?</v>
      </c>
      <c r="U213" s="1378" t="e">
        <f t="shared" ca="1" si="1"/>
        <v>#NAME?</v>
      </c>
      <c r="W213" s="1217" t="s">
        <v>3572</v>
      </c>
      <c r="Y213" s="1217" t="s">
        <v>5849</v>
      </c>
      <c r="Z213" s="1562"/>
    </row>
    <row r="214" spans="1:34" ht="18">
      <c r="A214" s="1450">
        <v>44858</v>
      </c>
      <c r="B214" s="1217" t="s">
        <v>1906</v>
      </c>
      <c r="C214" s="1571"/>
      <c r="D214" s="1217" t="s">
        <v>2598</v>
      </c>
      <c r="E214" s="1217" t="s">
        <v>49</v>
      </c>
      <c r="F214" s="1217" t="s">
        <v>3626</v>
      </c>
      <c r="G214" s="1219">
        <v>45000</v>
      </c>
      <c r="H214" s="1449" t="s">
        <v>3063</v>
      </c>
      <c r="I214" s="1217" t="s">
        <v>3453</v>
      </c>
      <c r="J214" s="1238"/>
      <c r="K214" s="10">
        <v>4000</v>
      </c>
      <c r="L214" s="48">
        <v>7000</v>
      </c>
      <c r="M214" s="1240"/>
      <c r="N214" s="1239">
        <v>15000</v>
      </c>
      <c r="O214" s="1237"/>
      <c r="P214" s="1239"/>
      <c r="Q214" s="1239"/>
      <c r="R214" s="1239"/>
      <c r="S214" s="1240"/>
      <c r="T214" s="1240">
        <f t="shared" si="0"/>
        <v>19000</v>
      </c>
      <c r="U214" s="1378">
        <f t="shared" si="1"/>
        <v>0.42222222222222222</v>
      </c>
      <c r="W214" s="1217" t="s">
        <v>108</v>
      </c>
      <c r="Y214" s="1217" t="s">
        <v>5850</v>
      </c>
      <c r="Z214" s="1562"/>
    </row>
    <row r="215" spans="1:34" ht="18">
      <c r="A215" s="1450">
        <v>44862</v>
      </c>
      <c r="B215" s="1217" t="s">
        <v>570</v>
      </c>
      <c r="C215" s="1571" t="s">
        <v>3446</v>
      </c>
      <c r="D215" s="1217" t="s">
        <v>3452</v>
      </c>
      <c r="E215" s="1217" t="s">
        <v>55</v>
      </c>
      <c r="F215" s="1217" t="s">
        <v>3512</v>
      </c>
      <c r="G215" s="1219">
        <v>9000</v>
      </c>
      <c r="H215" s="1449" t="s">
        <v>3063</v>
      </c>
      <c r="I215" s="1217" t="s">
        <v>3453</v>
      </c>
      <c r="J215" s="1238"/>
      <c r="K215" s="10" t="e">
        <f ca="1">_xludf.IFS(C215="成田机场",3000,C215="羽田机场",1200,D215="NearMe",1000,D215="VIP-limo",G215*0.12)</f>
        <v>#NAME?</v>
      </c>
      <c r="L215" s="48" t="e">
        <f ca="1">_xludf.IFS(C215="成田机场",4000,C215="羽田机场",1000)</f>
        <v>#NAME?</v>
      </c>
      <c r="M215" s="1240"/>
      <c r="N215" s="1239">
        <v>3000</v>
      </c>
      <c r="O215" s="1237"/>
      <c r="P215" s="1239"/>
      <c r="Q215" s="1239"/>
      <c r="R215" s="1239"/>
      <c r="S215" s="1240"/>
      <c r="T215" s="1240" t="e">
        <f t="shared" ca="1" si="0"/>
        <v>#NAME?</v>
      </c>
      <c r="U215" s="1378" t="e">
        <f t="shared" ca="1" si="1"/>
        <v>#NAME?</v>
      </c>
      <c r="W215" s="1217" t="s">
        <v>3508</v>
      </c>
      <c r="Y215" s="1217" t="s">
        <v>5851</v>
      </c>
      <c r="Z215" s="1562"/>
    </row>
    <row r="216" spans="1:34" ht="18">
      <c r="A216" s="1450">
        <v>44852</v>
      </c>
      <c r="B216" s="1217" t="s">
        <v>1215</v>
      </c>
      <c r="C216" s="1571"/>
      <c r="D216" s="1217" t="s">
        <v>3807</v>
      </c>
      <c r="E216" s="1217" t="s">
        <v>86</v>
      </c>
      <c r="F216" s="1217" t="s">
        <v>3547</v>
      </c>
      <c r="G216" s="1219">
        <v>30000</v>
      </c>
      <c r="H216" s="1449" t="s">
        <v>3063</v>
      </c>
      <c r="I216" s="1217" t="s">
        <v>3453</v>
      </c>
      <c r="J216" s="1457">
        <v>6345</v>
      </c>
      <c r="K216" s="10">
        <v>3000</v>
      </c>
      <c r="L216" s="10">
        <v>4000</v>
      </c>
      <c r="M216" s="1239"/>
      <c r="N216" s="1240">
        <v>4000</v>
      </c>
      <c r="O216" s="1237"/>
      <c r="P216" s="1240"/>
      <c r="Q216" s="1240"/>
      <c r="R216" s="1240"/>
      <c r="S216" s="1240"/>
      <c r="T216" s="1240">
        <f t="shared" si="0"/>
        <v>12655</v>
      </c>
      <c r="U216" s="1378">
        <f t="shared" si="1"/>
        <v>0.42183333333333334</v>
      </c>
      <c r="V216" s="48"/>
      <c r="W216" s="1217" t="s">
        <v>105</v>
      </c>
      <c r="X216" s="48"/>
      <c r="Y216" s="1217" t="s">
        <v>5852</v>
      </c>
      <c r="Z216" s="48"/>
      <c r="AA216" s="48"/>
      <c r="AB216" s="48"/>
      <c r="AC216" s="48"/>
      <c r="AD216" s="48"/>
      <c r="AE216" s="48"/>
      <c r="AF216" s="48"/>
      <c r="AG216" s="48"/>
      <c r="AH216" s="48"/>
    </row>
    <row r="217" spans="1:34" ht="18">
      <c r="A217" s="1450">
        <v>44844</v>
      </c>
      <c r="B217" s="1217" t="s">
        <v>1170</v>
      </c>
      <c r="C217" s="1571" t="s">
        <v>3456</v>
      </c>
      <c r="D217" s="1217" t="s">
        <v>3474</v>
      </c>
      <c r="E217" s="1217" t="s">
        <v>55</v>
      </c>
      <c r="F217" s="1217" t="s">
        <v>3505</v>
      </c>
      <c r="G217" s="1219">
        <v>19000</v>
      </c>
      <c r="H217" s="1449" t="s">
        <v>3063</v>
      </c>
      <c r="I217" s="1217" t="s">
        <v>3453</v>
      </c>
      <c r="J217" s="1238"/>
      <c r="K217" s="10" t="e">
        <f t="shared" ref="K217:K218" ca="1" si="31">_xludf.IFS(C217="成田机场",3000,C217="羽田机场",1200,D217="NearMe",1000,D217="VIP-limo",G217*0.12)</f>
        <v>#NAME?</v>
      </c>
      <c r="L217" s="10" t="e">
        <f ca="1">_xludf.IFS(C217="成田机场",4000,C217="羽田机场",1000,D217="VIP-limo",0)</f>
        <v>#NAME?</v>
      </c>
      <c r="M217" s="1239"/>
      <c r="N217" s="1239">
        <v>4000</v>
      </c>
      <c r="O217" s="1237"/>
      <c r="P217" s="1240"/>
      <c r="Q217" s="1240"/>
      <c r="R217" s="1240"/>
      <c r="S217" s="1240"/>
      <c r="T217" s="1240" t="e">
        <f t="shared" ca="1" si="0"/>
        <v>#NAME?</v>
      </c>
      <c r="U217" s="1378" t="e">
        <f t="shared" ca="1" si="1"/>
        <v>#NAME?</v>
      </c>
      <c r="V217" s="48"/>
      <c r="W217" s="1217" t="s">
        <v>27</v>
      </c>
      <c r="X217" s="48"/>
      <c r="Y217" s="1217" t="s">
        <v>5853</v>
      </c>
      <c r="Z217" s="48"/>
      <c r="AA217" s="48"/>
      <c r="AB217" s="48"/>
      <c r="AC217" s="48"/>
      <c r="AD217" s="48"/>
      <c r="AE217" s="48"/>
      <c r="AF217" s="48"/>
      <c r="AG217" s="48"/>
      <c r="AH217" s="48"/>
    </row>
    <row r="218" spans="1:34" ht="18">
      <c r="A218" s="1450">
        <v>44858</v>
      </c>
      <c r="B218" s="1217" t="s">
        <v>570</v>
      </c>
      <c r="C218" s="1571" t="s">
        <v>3456</v>
      </c>
      <c r="D218" s="1217" t="s">
        <v>5854</v>
      </c>
      <c r="E218" s="1217" t="s">
        <v>3079</v>
      </c>
      <c r="F218" s="1217" t="s">
        <v>3592</v>
      </c>
      <c r="G218" s="1219">
        <v>19000</v>
      </c>
      <c r="H218" s="1449" t="s">
        <v>3063</v>
      </c>
      <c r="I218" s="1217" t="s">
        <v>3453</v>
      </c>
      <c r="J218" s="1238"/>
      <c r="K218" s="10" t="e">
        <f t="shared" ca="1" si="31"/>
        <v>#NAME?</v>
      </c>
      <c r="L218" s="48" t="e">
        <f ca="1">_xludf.IFS(C218="成田机场",4000,C218="羽田机场",1000)</f>
        <v>#NAME?</v>
      </c>
      <c r="M218" s="1240"/>
      <c r="N218" s="1239">
        <v>4000</v>
      </c>
      <c r="O218" s="1237"/>
      <c r="P218" s="1239"/>
      <c r="Q218" s="1239"/>
      <c r="R218" s="1239"/>
      <c r="S218" s="1240"/>
      <c r="T218" s="1240" t="e">
        <f t="shared" ca="1" si="0"/>
        <v>#NAME?</v>
      </c>
      <c r="U218" s="1378" t="e">
        <f t="shared" ca="1" si="1"/>
        <v>#NAME?</v>
      </c>
      <c r="W218" s="1217" t="s">
        <v>4402</v>
      </c>
      <c r="Y218" s="1217" t="s">
        <v>5855</v>
      </c>
      <c r="Z218" s="1562"/>
    </row>
    <row r="219" spans="1:34" ht="18">
      <c r="A219" s="1450">
        <v>44840</v>
      </c>
      <c r="B219" s="1217" t="s">
        <v>1906</v>
      </c>
      <c r="C219" s="1571"/>
      <c r="D219" s="1217" t="s">
        <v>620</v>
      </c>
      <c r="E219" s="1217" t="s">
        <v>110</v>
      </c>
      <c r="F219" s="1217" t="s">
        <v>3524</v>
      </c>
      <c r="G219" s="1219">
        <v>90000</v>
      </c>
      <c r="H219" s="1449" t="s">
        <v>3063</v>
      </c>
      <c r="I219" s="1217" t="s">
        <v>3453</v>
      </c>
      <c r="J219" s="1238"/>
      <c r="K219" s="10">
        <v>6000</v>
      </c>
      <c r="L219" s="10">
        <v>8000</v>
      </c>
      <c r="M219" s="1239"/>
      <c r="N219" s="1239">
        <v>30000</v>
      </c>
      <c r="O219" s="1237"/>
      <c r="P219" s="1240">
        <v>1330</v>
      </c>
      <c r="Q219" s="1240"/>
      <c r="R219" s="1240"/>
      <c r="S219" s="1240">
        <v>7000</v>
      </c>
      <c r="T219" s="1240">
        <f t="shared" si="0"/>
        <v>37670</v>
      </c>
      <c r="U219" s="1378">
        <f t="shared" si="1"/>
        <v>0.41855555555555557</v>
      </c>
      <c r="V219" s="48"/>
      <c r="W219" s="1217" t="s">
        <v>1540</v>
      </c>
      <c r="X219" s="48"/>
      <c r="Y219" s="1217" t="s">
        <v>5856</v>
      </c>
      <c r="Z219" s="48"/>
      <c r="AA219" s="48"/>
      <c r="AB219" s="48"/>
      <c r="AC219" s="48"/>
      <c r="AD219" s="48"/>
      <c r="AE219" s="48"/>
      <c r="AF219" s="48"/>
      <c r="AG219" s="48"/>
      <c r="AH219" s="48"/>
    </row>
    <row r="220" spans="1:34" ht="18">
      <c r="A220" s="1450">
        <v>44851</v>
      </c>
      <c r="B220" s="1217" t="s">
        <v>1906</v>
      </c>
      <c r="C220" s="1571"/>
      <c r="D220" s="1217" t="s">
        <v>1238</v>
      </c>
      <c r="E220" s="1217" t="s">
        <v>8</v>
      </c>
      <c r="F220" s="1217" t="s">
        <v>3457</v>
      </c>
      <c r="G220" s="1219">
        <v>288000</v>
      </c>
      <c r="H220" s="1449" t="s">
        <v>3063</v>
      </c>
      <c r="I220" s="1217" t="s">
        <v>3453</v>
      </c>
      <c r="J220" s="1238"/>
      <c r="K220" s="48">
        <v>21000</v>
      </c>
      <c r="L220" s="48">
        <v>28000</v>
      </c>
      <c r="M220" s="1240"/>
      <c r="N220" s="1240">
        <v>105000</v>
      </c>
      <c r="O220" s="1237"/>
      <c r="P220" s="1240"/>
      <c r="Q220" s="1240"/>
      <c r="R220" s="1240"/>
      <c r="S220" s="1240">
        <v>14000</v>
      </c>
      <c r="T220" s="1240">
        <f t="shared" si="0"/>
        <v>120000</v>
      </c>
      <c r="U220" s="1378">
        <f t="shared" si="1"/>
        <v>0.41666666666666669</v>
      </c>
      <c r="V220" s="48"/>
      <c r="W220" s="1217" t="s">
        <v>1540</v>
      </c>
      <c r="X220" s="48"/>
      <c r="Y220" s="1217" t="s">
        <v>5857</v>
      </c>
      <c r="Z220" s="48"/>
      <c r="AA220" s="48"/>
      <c r="AB220" s="48"/>
      <c r="AC220" s="48"/>
      <c r="AD220" s="48"/>
      <c r="AE220" s="48"/>
      <c r="AF220" s="48"/>
      <c r="AG220" s="48"/>
      <c r="AH220" s="48"/>
    </row>
    <row r="221" spans="1:34" ht="18">
      <c r="A221" s="1568">
        <v>44864</v>
      </c>
      <c r="B221" s="1265" t="s">
        <v>1906</v>
      </c>
      <c r="C221" s="1569"/>
      <c r="D221" s="1265" t="s">
        <v>1238</v>
      </c>
      <c r="E221" s="1265" t="s">
        <v>4035</v>
      </c>
      <c r="F221" s="1265" t="s">
        <v>3515</v>
      </c>
      <c r="G221" s="1267">
        <v>246000</v>
      </c>
      <c r="H221" s="1570" t="s">
        <v>3063</v>
      </c>
      <c r="I221" s="1265" t="s">
        <v>3453</v>
      </c>
      <c r="J221" s="1275"/>
      <c r="K221" s="81">
        <v>19200</v>
      </c>
      <c r="L221" s="81">
        <v>25000</v>
      </c>
      <c r="M221" s="1276"/>
      <c r="N221" s="1276">
        <v>94000</v>
      </c>
      <c r="O221" s="1274"/>
      <c r="P221" s="1276"/>
      <c r="Q221" s="1276"/>
      <c r="R221" s="1276"/>
      <c r="S221" s="1276">
        <v>6450</v>
      </c>
      <c r="T221" s="1276">
        <f t="shared" si="0"/>
        <v>101350</v>
      </c>
      <c r="U221" s="1383">
        <f t="shared" si="1"/>
        <v>0.41199186991869918</v>
      </c>
      <c r="V221" s="81"/>
      <c r="W221" s="1265" t="s">
        <v>1540</v>
      </c>
      <c r="X221" s="81"/>
      <c r="Y221" s="1265" t="s">
        <v>5858</v>
      </c>
      <c r="Z221" s="81"/>
      <c r="AA221" s="81"/>
      <c r="AB221" s="81"/>
      <c r="AC221" s="81"/>
      <c r="AD221" s="81"/>
      <c r="AE221" s="81"/>
      <c r="AF221" s="81"/>
      <c r="AG221" s="81"/>
      <c r="AH221" s="81"/>
    </row>
    <row r="222" spans="1:34" ht="18">
      <c r="A222" s="1450">
        <v>44850</v>
      </c>
      <c r="B222" s="1217" t="s">
        <v>570</v>
      </c>
      <c r="C222" s="1571" t="s">
        <v>3496</v>
      </c>
      <c r="D222" s="1217" t="s">
        <v>3474</v>
      </c>
      <c r="E222" s="1217" t="s">
        <v>3497</v>
      </c>
      <c r="F222" s="1243"/>
      <c r="G222" s="1219">
        <v>17000</v>
      </c>
      <c r="H222" s="1449" t="s">
        <v>3063</v>
      </c>
      <c r="I222" s="1217" t="s">
        <v>3453</v>
      </c>
      <c r="J222" s="1237"/>
      <c r="K222" s="48"/>
      <c r="L222" s="48"/>
      <c r="M222" s="1240"/>
      <c r="N222" s="1240"/>
      <c r="O222" s="1245">
        <v>10000</v>
      </c>
      <c r="P222" s="1240"/>
      <c r="Q222" s="1240"/>
      <c r="R222" s="1240"/>
      <c r="S222" s="1240"/>
      <c r="T222" s="1240">
        <f t="shared" si="0"/>
        <v>7000</v>
      </c>
      <c r="U222" s="1378">
        <f t="shared" si="1"/>
        <v>0.41176470588235292</v>
      </c>
      <c r="V222" s="1240"/>
      <c r="W222" s="1217" t="s">
        <v>27</v>
      </c>
      <c r="X222" s="48"/>
      <c r="Y222" s="1217" t="s">
        <v>5859</v>
      </c>
      <c r="Z222" s="48"/>
      <c r="AA222" s="48"/>
      <c r="AB222" s="48"/>
      <c r="AC222" s="48"/>
      <c r="AD222" s="48"/>
      <c r="AE222" s="48"/>
      <c r="AF222" s="48"/>
      <c r="AG222" s="48"/>
      <c r="AH222" s="48"/>
    </row>
    <row r="223" spans="1:34" ht="18">
      <c r="A223" s="1450">
        <v>44860</v>
      </c>
      <c r="B223" s="1217" t="s">
        <v>1906</v>
      </c>
      <c r="C223" s="1571"/>
      <c r="D223" s="1217" t="s">
        <v>3452</v>
      </c>
      <c r="E223" s="1217" t="s">
        <v>49</v>
      </c>
      <c r="F223" s="1217" t="s">
        <v>3486</v>
      </c>
      <c r="G223" s="1219">
        <v>45000</v>
      </c>
      <c r="H223" s="1449" t="s">
        <v>3063</v>
      </c>
      <c r="I223" s="1217" t="s">
        <v>3453</v>
      </c>
      <c r="J223" s="1238"/>
      <c r="K223" s="10">
        <v>5000</v>
      </c>
      <c r="L223" s="48">
        <v>6000</v>
      </c>
      <c r="M223" s="1240"/>
      <c r="N223" s="1239">
        <v>15000</v>
      </c>
      <c r="O223" s="1237"/>
      <c r="P223" s="1239">
        <v>740</v>
      </c>
      <c r="Q223" s="1239"/>
      <c r="R223" s="1239"/>
      <c r="S223" s="1240"/>
      <c r="T223" s="1240">
        <f t="shared" si="0"/>
        <v>18260</v>
      </c>
      <c r="U223" s="1378">
        <f t="shared" si="1"/>
        <v>0.40577777777777779</v>
      </c>
      <c r="W223" s="1217" t="s">
        <v>3508</v>
      </c>
      <c r="Y223" s="1217" t="s">
        <v>5860</v>
      </c>
      <c r="Z223" s="1562"/>
    </row>
    <row r="224" spans="1:34" ht="18">
      <c r="A224" s="1450">
        <v>44857</v>
      </c>
      <c r="B224" s="1217" t="s">
        <v>3473</v>
      </c>
      <c r="C224" s="1571"/>
      <c r="D224" s="1217" t="s">
        <v>3452</v>
      </c>
      <c r="E224" s="1217" t="s">
        <v>1540</v>
      </c>
      <c r="F224" s="1217" t="s">
        <v>3864</v>
      </c>
      <c r="G224" s="1219">
        <v>37000</v>
      </c>
      <c r="H224" s="1449" t="s">
        <v>3063</v>
      </c>
      <c r="I224" s="1217" t="s">
        <v>3453</v>
      </c>
      <c r="J224" s="1281"/>
      <c r="K224" s="10">
        <v>5000</v>
      </c>
      <c r="L224" s="48">
        <v>7000</v>
      </c>
      <c r="M224" s="1240"/>
      <c r="N224" s="1239">
        <v>10000</v>
      </c>
      <c r="O224" s="1237"/>
      <c r="P224" s="1239"/>
      <c r="Q224" s="1239"/>
      <c r="R224" s="1239"/>
      <c r="S224" s="1240"/>
      <c r="T224" s="1240">
        <f t="shared" si="0"/>
        <v>15000</v>
      </c>
      <c r="U224" s="1378">
        <f t="shared" si="1"/>
        <v>0.40540540540540543</v>
      </c>
      <c r="W224" s="1217" t="s">
        <v>3508</v>
      </c>
      <c r="Y224" s="1217" t="s">
        <v>5861</v>
      </c>
      <c r="Z224" s="1562"/>
    </row>
    <row r="225" spans="1:34" ht="18">
      <c r="A225" s="1450">
        <v>44835</v>
      </c>
      <c r="B225" s="1217" t="s">
        <v>570</v>
      </c>
      <c r="C225" s="1571" t="s">
        <v>3456</v>
      </c>
      <c r="D225" s="1217" t="s">
        <v>462</v>
      </c>
      <c r="E225" s="1217" t="s">
        <v>60</v>
      </c>
      <c r="F225" s="1217" t="s">
        <v>3517</v>
      </c>
      <c r="G225" s="1219">
        <v>22000</v>
      </c>
      <c r="H225" s="1449" t="s">
        <v>3063</v>
      </c>
      <c r="I225" s="1217" t="s">
        <v>3453</v>
      </c>
      <c r="J225" s="1238"/>
      <c r="K225" s="10" t="e">
        <f t="shared" ref="K225:K226" ca="1" si="32">_xludf.IFS(C225="成田机场",3000,C225="羽田机场",1200,D225="NearMe",1000,D225="VIP-limo",G225*0.12)</f>
        <v>#NAME?</v>
      </c>
      <c r="L225" s="10" t="e">
        <f t="shared" ref="L225:L226" ca="1" si="33">_xludf.IFS(C225="成田机场",4000,C225="羽田机场",1000,D225="VIP-limo",0)</f>
        <v>#NAME?</v>
      </c>
      <c r="M225" s="1239" t="e">
        <f ca="1">(15000-K225-L225)*0.7</f>
        <v>#NAME?</v>
      </c>
      <c r="N225" s="1239"/>
      <c r="O225" s="1237"/>
      <c r="P225" s="1240">
        <v>520</v>
      </c>
      <c r="Q225" s="1240"/>
      <c r="R225" s="1240"/>
      <c r="S225" s="1240"/>
      <c r="T225" s="1240" t="e">
        <f t="shared" ca="1" si="0"/>
        <v>#NAME?</v>
      </c>
      <c r="U225" s="1378" t="e">
        <f t="shared" ca="1" si="1"/>
        <v>#NAME?</v>
      </c>
      <c r="V225" s="48"/>
      <c r="W225" s="1217" t="s">
        <v>108</v>
      </c>
      <c r="X225" s="48"/>
      <c r="Y225" s="1217" t="s">
        <v>5862</v>
      </c>
      <c r="Z225" s="48"/>
      <c r="AA225" s="48"/>
      <c r="AB225" s="48"/>
      <c r="AC225" s="48"/>
      <c r="AD225" s="48"/>
      <c r="AE225" s="48"/>
      <c r="AF225" s="48"/>
      <c r="AG225" s="48"/>
      <c r="AH225" s="48"/>
    </row>
    <row r="226" spans="1:34" ht="18">
      <c r="A226" s="1450">
        <v>44851</v>
      </c>
      <c r="B226" s="1217" t="s">
        <v>570</v>
      </c>
      <c r="C226" s="1571" t="s">
        <v>3446</v>
      </c>
      <c r="D226" s="1217" t="s">
        <v>3807</v>
      </c>
      <c r="E226" s="1217" t="s">
        <v>105</v>
      </c>
      <c r="F226" s="1217" t="s">
        <v>3471</v>
      </c>
      <c r="G226" s="1219">
        <v>17000</v>
      </c>
      <c r="H226" s="1449" t="s">
        <v>3063</v>
      </c>
      <c r="I226" s="1217" t="s">
        <v>3453</v>
      </c>
      <c r="J226" s="666">
        <v>3995</v>
      </c>
      <c r="K226" s="48" t="e">
        <f t="shared" ca="1" si="32"/>
        <v>#NAME?</v>
      </c>
      <c r="L226" s="48" t="e">
        <f t="shared" ca="1" si="33"/>
        <v>#NAME?</v>
      </c>
      <c r="M226" s="1240"/>
      <c r="N226" s="1240">
        <v>4000</v>
      </c>
      <c r="O226" s="1237"/>
      <c r="P226" s="1240"/>
      <c r="Q226" s="1240"/>
      <c r="R226" s="1240"/>
      <c r="S226" s="1240"/>
      <c r="T226" s="1240" t="e">
        <f t="shared" ca="1" si="0"/>
        <v>#NAME?</v>
      </c>
      <c r="U226" s="1378" t="e">
        <f t="shared" ca="1" si="1"/>
        <v>#NAME?</v>
      </c>
      <c r="V226" s="48"/>
      <c r="W226" s="1217" t="s">
        <v>105</v>
      </c>
      <c r="X226" s="48"/>
      <c r="Y226" s="1217" t="s">
        <v>5863</v>
      </c>
      <c r="Z226" s="48"/>
      <c r="AA226" s="48"/>
      <c r="AB226" s="48"/>
      <c r="AC226" s="48"/>
      <c r="AD226" s="48"/>
      <c r="AE226" s="48"/>
      <c r="AF226" s="48"/>
      <c r="AG226" s="48"/>
      <c r="AH226" s="48"/>
    </row>
    <row r="227" spans="1:34" ht="18">
      <c r="A227" s="1450">
        <v>44845</v>
      </c>
      <c r="B227" s="1217" t="s">
        <v>3473</v>
      </c>
      <c r="C227" s="1571"/>
      <c r="D227" s="1217" t="s">
        <v>3521</v>
      </c>
      <c r="E227" s="1217" t="s">
        <v>55</v>
      </c>
      <c r="F227" s="1217" t="s">
        <v>3512</v>
      </c>
      <c r="G227" s="1219">
        <v>10000</v>
      </c>
      <c r="H227" s="1449" t="s">
        <v>3063</v>
      </c>
      <c r="I227" s="1217" t="s">
        <v>3453</v>
      </c>
      <c r="J227" s="1238"/>
      <c r="K227" s="48">
        <v>2000</v>
      </c>
      <c r="L227" s="48"/>
      <c r="M227" s="1240"/>
      <c r="N227" s="1240">
        <v>4000</v>
      </c>
      <c r="O227" s="1237"/>
      <c r="P227" s="1240"/>
      <c r="Q227" s="1240"/>
      <c r="R227" s="1240"/>
      <c r="S227" s="1240"/>
      <c r="T227" s="1240">
        <f t="shared" si="0"/>
        <v>4000</v>
      </c>
      <c r="U227" s="1378">
        <f t="shared" si="1"/>
        <v>0.4</v>
      </c>
      <c r="V227" s="48"/>
      <c r="W227" s="1217" t="s">
        <v>107</v>
      </c>
      <c r="X227" s="48"/>
      <c r="Y227" s="1217" t="s">
        <v>5864</v>
      </c>
      <c r="Z227" s="48"/>
      <c r="AA227" s="48"/>
      <c r="AB227" s="48"/>
      <c r="AC227" s="48"/>
      <c r="AD227" s="48"/>
      <c r="AE227" s="48"/>
      <c r="AF227" s="48"/>
      <c r="AG227" s="48"/>
      <c r="AH227" s="48"/>
    </row>
    <row r="228" spans="1:34" ht="18">
      <c r="A228" s="1454">
        <v>44846</v>
      </c>
      <c r="B228" s="1246" t="s">
        <v>3473</v>
      </c>
      <c r="C228" s="1574"/>
      <c r="D228" s="1246" t="s">
        <v>3521</v>
      </c>
      <c r="E228" s="1246" t="s">
        <v>55</v>
      </c>
      <c r="F228" s="1246" t="s">
        <v>3512</v>
      </c>
      <c r="G228" s="1248">
        <v>10000</v>
      </c>
      <c r="H228" s="1455" t="s">
        <v>3063</v>
      </c>
      <c r="I228" s="1246" t="s">
        <v>3453</v>
      </c>
      <c r="J228" s="1263"/>
      <c r="K228" s="1573">
        <v>2000</v>
      </c>
      <c r="L228" s="1573"/>
      <c r="M228" s="1257"/>
      <c r="N228" s="1257">
        <v>4000</v>
      </c>
      <c r="O228" s="1255"/>
      <c r="P228" s="1257"/>
      <c r="Q228" s="1257"/>
      <c r="R228" s="1257"/>
      <c r="S228" s="1257"/>
      <c r="T228" s="1257">
        <f t="shared" si="0"/>
        <v>4000</v>
      </c>
      <c r="U228" s="1387">
        <f t="shared" si="1"/>
        <v>0.4</v>
      </c>
      <c r="V228" s="1573"/>
      <c r="W228" s="1246" t="s">
        <v>107</v>
      </c>
      <c r="X228" s="1573"/>
      <c r="Y228" s="1246" t="s">
        <v>5865</v>
      </c>
      <c r="Z228" s="1573"/>
      <c r="AA228" s="1573"/>
      <c r="AB228" s="1573"/>
      <c r="AC228" s="1573"/>
      <c r="AD228" s="1573"/>
      <c r="AE228" s="1573"/>
      <c r="AF228" s="1573"/>
      <c r="AG228" s="1573"/>
      <c r="AH228" s="1573"/>
    </row>
    <row r="229" spans="1:34" ht="18">
      <c r="A229" s="1450">
        <v>44848</v>
      </c>
      <c r="B229" s="1217" t="s">
        <v>3473</v>
      </c>
      <c r="C229" s="1571"/>
      <c r="D229" s="1217" t="s">
        <v>3521</v>
      </c>
      <c r="E229" s="1217" t="s">
        <v>55</v>
      </c>
      <c r="F229" s="1217" t="s">
        <v>3512</v>
      </c>
      <c r="G229" s="1219">
        <v>10000</v>
      </c>
      <c r="H229" s="1449" t="s">
        <v>3063</v>
      </c>
      <c r="I229" s="1217" t="s">
        <v>3453</v>
      </c>
      <c r="J229" s="1238"/>
      <c r="K229" s="10">
        <v>2000</v>
      </c>
      <c r="M229" s="1239"/>
      <c r="N229" s="1240">
        <v>4000</v>
      </c>
      <c r="O229" s="1237"/>
      <c r="P229" s="1240"/>
      <c r="Q229" s="1240"/>
      <c r="R229" s="1240"/>
      <c r="S229" s="1240"/>
      <c r="T229" s="1240">
        <f t="shared" si="0"/>
        <v>4000</v>
      </c>
      <c r="U229" s="1378">
        <f t="shared" si="1"/>
        <v>0.4</v>
      </c>
      <c r="V229" s="48"/>
      <c r="W229" s="1217" t="s">
        <v>107</v>
      </c>
      <c r="X229" s="48"/>
      <c r="Y229" s="1217" t="s">
        <v>5866</v>
      </c>
      <c r="Z229" s="48"/>
      <c r="AA229" s="48"/>
      <c r="AB229" s="48"/>
      <c r="AC229" s="48"/>
      <c r="AD229" s="48"/>
      <c r="AE229" s="48"/>
      <c r="AF229" s="48"/>
      <c r="AG229" s="48"/>
      <c r="AH229" s="48"/>
    </row>
    <row r="230" spans="1:34" ht="18">
      <c r="A230" s="1450">
        <v>44850</v>
      </c>
      <c r="B230" s="1217" t="s">
        <v>1170</v>
      </c>
      <c r="C230" s="1571" t="s">
        <v>3456</v>
      </c>
      <c r="D230" s="1217" t="s">
        <v>1371</v>
      </c>
      <c r="E230" s="1217" t="s">
        <v>3591</v>
      </c>
      <c r="F230" s="1217" t="s">
        <v>3592</v>
      </c>
      <c r="G230" s="1219">
        <v>20000</v>
      </c>
      <c r="H230" s="1449" t="s">
        <v>3063</v>
      </c>
      <c r="I230" s="1217" t="s">
        <v>3453</v>
      </c>
      <c r="J230" s="1237"/>
      <c r="K230" s="48" t="e">
        <f ca="1">_xludf.IFS(C230="成田机场",3000,C230="羽田机场",1200,D230="NearMe",1000,D230="VIP-limo",G230*0.12)</f>
        <v>#NAME?</v>
      </c>
      <c r="L230" s="48" t="e">
        <f ca="1">_xludf.IFS(C230="成田机场",4000,C230="羽田机场",1000,D230="VIP-limo",0)</f>
        <v>#NAME?</v>
      </c>
      <c r="M230" s="1240"/>
      <c r="N230" s="1240">
        <v>5000</v>
      </c>
      <c r="O230" s="1237"/>
      <c r="P230" s="1240"/>
      <c r="Q230" s="1240"/>
      <c r="R230" s="1240"/>
      <c r="S230" s="1240"/>
      <c r="T230" s="1240" t="e">
        <f t="shared" ca="1" si="0"/>
        <v>#NAME?</v>
      </c>
      <c r="U230" s="1378" t="e">
        <f t="shared" ca="1" si="1"/>
        <v>#NAME?</v>
      </c>
      <c r="V230" s="1240"/>
      <c r="W230" s="1217" t="s">
        <v>1540</v>
      </c>
      <c r="X230" s="48"/>
      <c r="Y230" s="1217" t="s">
        <v>5867</v>
      </c>
      <c r="Z230" s="48"/>
      <c r="AA230" s="48"/>
      <c r="AB230" s="48"/>
      <c r="AC230" s="48"/>
      <c r="AD230" s="48"/>
      <c r="AE230" s="48"/>
      <c r="AF230" s="48"/>
      <c r="AG230" s="48"/>
      <c r="AH230" s="48"/>
    </row>
    <row r="231" spans="1:34" ht="18">
      <c r="A231" s="1450">
        <v>44851</v>
      </c>
      <c r="B231" s="1217" t="s">
        <v>3473</v>
      </c>
      <c r="C231" s="1571"/>
      <c r="D231" s="1217" t="s">
        <v>3521</v>
      </c>
      <c r="E231" s="1217" t="s">
        <v>55</v>
      </c>
      <c r="F231" s="1217" t="s">
        <v>3512</v>
      </c>
      <c r="G231" s="1219">
        <v>10000</v>
      </c>
      <c r="H231" s="1449" t="s">
        <v>3063</v>
      </c>
      <c r="I231" s="1217" t="s">
        <v>3453</v>
      </c>
      <c r="J231" s="1238"/>
      <c r="K231" s="48">
        <v>2000</v>
      </c>
      <c r="L231" s="48"/>
      <c r="M231" s="1240"/>
      <c r="N231" s="1240">
        <v>4000</v>
      </c>
      <c r="O231" s="1237"/>
      <c r="P231" s="1240"/>
      <c r="Q231" s="1240"/>
      <c r="R231" s="1240"/>
      <c r="S231" s="1240"/>
      <c r="T231" s="1240">
        <f t="shared" si="0"/>
        <v>4000</v>
      </c>
      <c r="U231" s="1378">
        <f t="shared" si="1"/>
        <v>0.4</v>
      </c>
      <c r="V231" s="48"/>
      <c r="W231" s="1217" t="s">
        <v>107</v>
      </c>
      <c r="X231" s="48"/>
      <c r="Y231" s="1217" t="s">
        <v>5868</v>
      </c>
      <c r="Z231" s="48"/>
      <c r="AA231" s="48"/>
      <c r="AB231" s="48"/>
      <c r="AC231" s="48"/>
      <c r="AD231" s="48"/>
      <c r="AE231" s="48"/>
      <c r="AF231" s="48"/>
      <c r="AG231" s="48"/>
      <c r="AH231" s="48"/>
    </row>
    <row r="232" spans="1:34" ht="18">
      <c r="A232" s="1450">
        <v>44853</v>
      </c>
      <c r="B232" s="1217" t="s">
        <v>3473</v>
      </c>
      <c r="C232" s="1571"/>
      <c r="D232" s="1217" t="s">
        <v>3521</v>
      </c>
      <c r="E232" s="1217" t="s">
        <v>86</v>
      </c>
      <c r="F232" s="1217" t="s">
        <v>3547</v>
      </c>
      <c r="G232" s="1219">
        <v>10000</v>
      </c>
      <c r="H232" s="1449" t="s">
        <v>3063</v>
      </c>
      <c r="I232" s="1217" t="s">
        <v>3453</v>
      </c>
      <c r="J232" s="1238"/>
      <c r="K232" s="10">
        <v>2000</v>
      </c>
      <c r="L232" s="48"/>
      <c r="M232" s="1240"/>
      <c r="N232" s="1240">
        <v>4000</v>
      </c>
      <c r="O232" s="1237"/>
      <c r="P232" s="1240"/>
      <c r="Q232" s="1240"/>
      <c r="R232" s="1240"/>
      <c r="S232" s="1240"/>
      <c r="T232" s="1240">
        <f t="shared" si="0"/>
        <v>4000</v>
      </c>
      <c r="U232" s="1378">
        <f t="shared" si="1"/>
        <v>0.4</v>
      </c>
      <c r="V232" s="48"/>
      <c r="W232" s="1217" t="s">
        <v>107</v>
      </c>
      <c r="X232" s="48"/>
      <c r="Y232" s="1217" t="s">
        <v>5869</v>
      </c>
      <c r="Z232" s="48"/>
      <c r="AA232" s="48"/>
      <c r="AB232" s="48"/>
      <c r="AC232" s="48"/>
      <c r="AD232" s="48"/>
      <c r="AE232" s="48"/>
      <c r="AF232" s="48"/>
      <c r="AG232" s="48"/>
      <c r="AH232" s="48"/>
    </row>
    <row r="233" spans="1:34" ht="18">
      <c r="A233" s="1450">
        <v>44858</v>
      </c>
      <c r="B233" s="1217" t="s">
        <v>3473</v>
      </c>
      <c r="C233" s="1571"/>
      <c r="D233" s="1217" t="s">
        <v>3521</v>
      </c>
      <c r="E233" s="1217" t="s">
        <v>3079</v>
      </c>
      <c r="F233" s="1217" t="s">
        <v>3592</v>
      </c>
      <c r="G233" s="1219">
        <v>10000</v>
      </c>
      <c r="H233" s="1449" t="s">
        <v>3063</v>
      </c>
      <c r="I233" s="1217" t="s">
        <v>3453</v>
      </c>
      <c r="J233" s="1281"/>
      <c r="K233" s="10">
        <v>2000</v>
      </c>
      <c r="L233" s="48"/>
      <c r="M233" s="1240"/>
      <c r="N233" s="1239">
        <v>4000</v>
      </c>
      <c r="O233" s="1237"/>
      <c r="P233" s="1239"/>
      <c r="Q233" s="1239"/>
      <c r="R233" s="1239"/>
      <c r="S233" s="1240"/>
      <c r="T233" s="1240">
        <f t="shared" si="0"/>
        <v>4000</v>
      </c>
      <c r="U233" s="1378">
        <f t="shared" si="1"/>
        <v>0.4</v>
      </c>
      <c r="W233" s="1217" t="s">
        <v>107</v>
      </c>
      <c r="Y233" s="1217" t="s">
        <v>5870</v>
      </c>
      <c r="Z233" s="1562"/>
    </row>
    <row r="234" spans="1:34" ht="18">
      <c r="A234" s="1450">
        <v>44858</v>
      </c>
      <c r="B234" s="1217" t="s">
        <v>3473</v>
      </c>
      <c r="C234" s="1571"/>
      <c r="D234" s="1217" t="s">
        <v>3521</v>
      </c>
      <c r="E234" s="1217" t="s">
        <v>86</v>
      </c>
      <c r="F234" s="1217" t="s">
        <v>3547</v>
      </c>
      <c r="G234" s="1219">
        <v>10000</v>
      </c>
      <c r="H234" s="1449" t="s">
        <v>3063</v>
      </c>
      <c r="I234" s="1217" t="s">
        <v>3453</v>
      </c>
      <c r="J234" s="1238"/>
      <c r="K234" s="10">
        <v>2000</v>
      </c>
      <c r="L234" s="48"/>
      <c r="M234" s="1240"/>
      <c r="N234" s="1239">
        <v>4000</v>
      </c>
      <c r="O234" s="1237"/>
      <c r="P234" s="1239"/>
      <c r="Q234" s="1239"/>
      <c r="R234" s="1239"/>
      <c r="S234" s="1240"/>
      <c r="T234" s="1240">
        <f t="shared" si="0"/>
        <v>4000</v>
      </c>
      <c r="U234" s="1378">
        <f t="shared" si="1"/>
        <v>0.4</v>
      </c>
      <c r="W234" s="1217" t="s">
        <v>107</v>
      </c>
      <c r="Y234" s="1217" t="s">
        <v>5871</v>
      </c>
      <c r="Z234" s="1562"/>
    </row>
    <row r="235" spans="1:34" ht="18">
      <c r="A235" s="1450">
        <v>44861</v>
      </c>
      <c r="B235" s="1217" t="s">
        <v>1170</v>
      </c>
      <c r="C235" s="1571" t="s">
        <v>3456</v>
      </c>
      <c r="D235" s="1217" t="s">
        <v>3503</v>
      </c>
      <c r="E235" s="1217" t="s">
        <v>8</v>
      </c>
      <c r="F235" s="1217" t="s">
        <v>3457</v>
      </c>
      <c r="G235" s="1219">
        <v>20000</v>
      </c>
      <c r="H235" s="1449" t="s">
        <v>3063</v>
      </c>
      <c r="I235" s="1217" t="s">
        <v>3453</v>
      </c>
      <c r="J235" s="1238"/>
      <c r="K235" s="10" t="e">
        <f ca="1">_xludf.IFS(C235="成田机场",3000,C235="羽田机场",1200,D235="NearMe",1000,D235="VIP-limo",G235*0.12)</f>
        <v>#NAME?</v>
      </c>
      <c r="L235" s="48" t="e">
        <f ca="1">_xludf.IFS(C235="成田机场",4000,C235="羽田机场",1000)</f>
        <v>#NAME?</v>
      </c>
      <c r="M235" s="1240"/>
      <c r="N235" s="1239">
        <v>5000</v>
      </c>
      <c r="O235" s="1237"/>
      <c r="P235" s="1239"/>
      <c r="Q235" s="1239"/>
      <c r="R235" s="1239"/>
      <c r="S235" s="1240"/>
      <c r="T235" s="1240" t="e">
        <f t="shared" ca="1" si="0"/>
        <v>#NAME?</v>
      </c>
      <c r="U235" s="1378" t="e">
        <f t="shared" ca="1" si="1"/>
        <v>#NAME?</v>
      </c>
      <c r="W235" s="1217" t="s">
        <v>1540</v>
      </c>
      <c r="Y235" s="1217" t="s">
        <v>5872</v>
      </c>
      <c r="Z235" s="1562"/>
    </row>
    <row r="236" spans="1:34" ht="18">
      <c r="A236" s="1450">
        <v>44862</v>
      </c>
      <c r="B236" s="1217" t="s">
        <v>3473</v>
      </c>
      <c r="C236" s="1571"/>
      <c r="D236" s="1217" t="s">
        <v>3521</v>
      </c>
      <c r="E236" s="1217" t="s">
        <v>52</v>
      </c>
      <c r="F236" s="1217" t="s">
        <v>3547</v>
      </c>
      <c r="G236" s="1219">
        <v>10000</v>
      </c>
      <c r="H236" s="1449" t="s">
        <v>3063</v>
      </c>
      <c r="I236" s="1217" t="s">
        <v>3453</v>
      </c>
      <c r="J236" s="1281"/>
      <c r="K236" s="10">
        <v>2000</v>
      </c>
      <c r="L236" s="48"/>
      <c r="M236" s="1240"/>
      <c r="N236" s="1239">
        <v>4000</v>
      </c>
      <c r="O236" s="1237"/>
      <c r="P236" s="1239"/>
      <c r="Q236" s="1239"/>
      <c r="R236" s="1239"/>
      <c r="S236" s="1240"/>
      <c r="T236" s="1240">
        <f t="shared" si="0"/>
        <v>4000</v>
      </c>
      <c r="U236" s="1378">
        <f t="shared" si="1"/>
        <v>0.4</v>
      </c>
      <c r="W236" s="1217" t="s">
        <v>107</v>
      </c>
      <c r="Y236" s="1217" t="s">
        <v>5873</v>
      </c>
      <c r="Z236" s="1562"/>
    </row>
    <row r="237" spans="1:34" ht="18">
      <c r="A237" s="1450">
        <v>44836</v>
      </c>
      <c r="B237" s="1217" t="s">
        <v>570</v>
      </c>
      <c r="C237" s="1571" t="s">
        <v>3446</v>
      </c>
      <c r="D237" s="1217" t="s">
        <v>3740</v>
      </c>
      <c r="E237" s="1217" t="s">
        <v>40</v>
      </c>
      <c r="F237" s="1217" t="s">
        <v>3449</v>
      </c>
      <c r="G237" s="1219">
        <v>11000</v>
      </c>
      <c r="H237" s="1449" t="s">
        <v>3063</v>
      </c>
      <c r="I237" s="1217" t="s">
        <v>3453</v>
      </c>
      <c r="J237" s="1238"/>
      <c r="K237" s="10" t="e">
        <f t="shared" ref="K237:K239" ca="1" si="34">_xludf.IFS(C237="成田机场",3000,C237="羽田机场",1200,D237="NearMe",1000,D237="VIP-limo",G237*0.12)</f>
        <v>#NAME?</v>
      </c>
      <c r="L237" s="10" t="e">
        <f t="shared" ref="L237:L238" ca="1" si="35">_xludf.IFS(C237="成田机场",4000,C237="羽田机场",1000,D237="VIP-limo",0)</f>
        <v>#NAME?</v>
      </c>
      <c r="M237" s="1239" t="e">
        <f t="shared" ref="M237:M239" ca="1" si="36">(8500-K237-L237)*0.7</f>
        <v>#NAME?</v>
      </c>
      <c r="N237" s="1239"/>
      <c r="O237" s="1237"/>
      <c r="P237" s="1240"/>
      <c r="Q237" s="1240"/>
      <c r="R237" s="1240"/>
      <c r="S237" s="1240"/>
      <c r="T237" s="1240" t="e">
        <f t="shared" ca="1" si="0"/>
        <v>#NAME?</v>
      </c>
      <c r="U237" s="1378" t="e">
        <f t="shared" ca="1" si="1"/>
        <v>#NAME?</v>
      </c>
      <c r="V237" s="48"/>
      <c r="W237" s="1217" t="s">
        <v>107</v>
      </c>
      <c r="X237" s="48"/>
      <c r="Y237" s="1217" t="s">
        <v>5874</v>
      </c>
      <c r="Z237" s="48"/>
      <c r="AA237" s="48"/>
      <c r="AB237" s="48"/>
      <c r="AC237" s="48"/>
      <c r="AD237" s="48"/>
      <c r="AE237" s="48"/>
      <c r="AF237" s="48"/>
      <c r="AG237" s="48"/>
      <c r="AH237" s="48"/>
    </row>
    <row r="238" spans="1:34" ht="18">
      <c r="A238" s="1450">
        <v>44836</v>
      </c>
      <c r="B238" s="1217" t="s">
        <v>570</v>
      </c>
      <c r="C238" s="1571" t="s">
        <v>3446</v>
      </c>
      <c r="D238" s="1217" t="s">
        <v>3474</v>
      </c>
      <c r="E238" s="1217" t="s">
        <v>40</v>
      </c>
      <c r="F238" s="1217" t="s">
        <v>3449</v>
      </c>
      <c r="G238" s="1219">
        <v>11000</v>
      </c>
      <c r="H238" s="1449" t="s">
        <v>3063</v>
      </c>
      <c r="I238" s="1217" t="s">
        <v>3453</v>
      </c>
      <c r="J238" s="1238"/>
      <c r="K238" s="10" t="e">
        <f t="shared" ca="1" si="34"/>
        <v>#NAME?</v>
      </c>
      <c r="L238" s="10" t="e">
        <f t="shared" ca="1" si="35"/>
        <v>#NAME?</v>
      </c>
      <c r="M238" s="1239" t="e">
        <f t="shared" ca="1" si="36"/>
        <v>#NAME?</v>
      </c>
      <c r="N238" s="1239"/>
      <c r="O238" s="1237"/>
      <c r="P238" s="1240"/>
      <c r="Q238" s="1240"/>
      <c r="R238" s="1240"/>
      <c r="S238" s="1240"/>
      <c r="T238" s="1240" t="e">
        <f t="shared" ca="1" si="0"/>
        <v>#NAME?</v>
      </c>
      <c r="U238" s="1378" t="e">
        <f t="shared" ca="1" si="1"/>
        <v>#NAME?</v>
      </c>
      <c r="V238" s="48"/>
      <c r="W238" s="1217" t="s">
        <v>27</v>
      </c>
      <c r="X238" s="48"/>
      <c r="Y238" s="1217" t="s">
        <v>5875</v>
      </c>
      <c r="Z238" s="48"/>
      <c r="AA238" s="48"/>
      <c r="AB238" s="48"/>
      <c r="AC238" s="48"/>
      <c r="AD238" s="48"/>
      <c r="AE238" s="48"/>
      <c r="AF238" s="48"/>
      <c r="AG238" s="48"/>
      <c r="AH238" s="48"/>
    </row>
    <row r="239" spans="1:34" ht="18">
      <c r="A239" s="1450">
        <v>44856</v>
      </c>
      <c r="B239" s="1217" t="s">
        <v>570</v>
      </c>
      <c r="C239" s="1571" t="s">
        <v>3446</v>
      </c>
      <c r="D239" s="1217" t="s">
        <v>3503</v>
      </c>
      <c r="E239" s="1217" t="s">
        <v>40</v>
      </c>
      <c r="F239" s="1217" t="s">
        <v>3449</v>
      </c>
      <c r="G239" s="1219">
        <v>11000</v>
      </c>
      <c r="H239" s="1449" t="s">
        <v>3063</v>
      </c>
      <c r="I239" s="1217" t="s">
        <v>3453</v>
      </c>
      <c r="J239" s="1238"/>
      <c r="K239" s="10" t="e">
        <f t="shared" ca="1" si="34"/>
        <v>#NAME?</v>
      </c>
      <c r="L239" s="48" t="e">
        <f ca="1">_xludf.IFS(C239="成田机场",4000,C239="羽田机场",1000)</f>
        <v>#NAME?</v>
      </c>
      <c r="M239" s="1240" t="e">
        <f t="shared" ca="1" si="36"/>
        <v>#NAME?</v>
      </c>
      <c r="N239" s="1240"/>
      <c r="O239" s="1237"/>
      <c r="P239" s="1240"/>
      <c r="Q239" s="1240"/>
      <c r="R239" s="1240"/>
      <c r="S239" s="1240"/>
      <c r="T239" s="1240" t="e">
        <f t="shared" ca="1" si="0"/>
        <v>#NAME?</v>
      </c>
      <c r="U239" s="1378" t="e">
        <f t="shared" ca="1" si="1"/>
        <v>#NAME?</v>
      </c>
      <c r="V239" s="48"/>
      <c r="W239" s="1217" t="s">
        <v>1540</v>
      </c>
      <c r="X239" s="48"/>
      <c r="Y239" s="1217" t="s">
        <v>5876</v>
      </c>
      <c r="Z239" s="48"/>
      <c r="AA239" s="48"/>
      <c r="AB239" s="48"/>
      <c r="AC239" s="48"/>
      <c r="AD239" s="48"/>
      <c r="AE239" s="48"/>
      <c r="AF239" s="48"/>
      <c r="AG239" s="48"/>
      <c r="AH239" s="48"/>
    </row>
    <row r="240" spans="1:34" ht="18">
      <c r="A240" s="1450">
        <v>44844</v>
      </c>
      <c r="B240" s="1217" t="s">
        <v>3473</v>
      </c>
      <c r="C240" s="1571"/>
      <c r="D240" s="1217" t="s">
        <v>1371</v>
      </c>
      <c r="E240" s="1217" t="s">
        <v>55</v>
      </c>
      <c r="F240" s="1217" t="s">
        <v>3505</v>
      </c>
      <c r="G240" s="1219">
        <v>18000</v>
      </c>
      <c r="H240" s="1449" t="s">
        <v>3063</v>
      </c>
      <c r="I240" s="1217" t="s">
        <v>3453</v>
      </c>
      <c r="J240" s="1281"/>
      <c r="K240" s="10">
        <v>3000</v>
      </c>
      <c r="L240" s="10">
        <v>3900</v>
      </c>
      <c r="M240" s="1239"/>
      <c r="N240" s="1239">
        <v>4000</v>
      </c>
      <c r="O240" s="1237"/>
      <c r="P240" s="1240"/>
      <c r="Q240" s="1240"/>
      <c r="R240" s="1240"/>
      <c r="S240" s="1240"/>
      <c r="T240" s="1240">
        <f t="shared" si="0"/>
        <v>7100</v>
      </c>
      <c r="U240" s="1378">
        <f t="shared" si="1"/>
        <v>0.39444444444444443</v>
      </c>
      <c r="V240" s="48"/>
      <c r="W240" s="1217" t="s">
        <v>1540</v>
      </c>
      <c r="X240" s="48"/>
      <c r="Y240" s="1217" t="s">
        <v>5877</v>
      </c>
      <c r="Z240" s="48"/>
      <c r="AA240" s="48"/>
      <c r="AB240" s="48"/>
      <c r="AC240" s="48"/>
      <c r="AD240" s="48"/>
      <c r="AE240" s="48"/>
      <c r="AF240" s="48"/>
      <c r="AG240" s="48"/>
      <c r="AH240" s="48"/>
    </row>
    <row r="241" spans="1:34" ht="18">
      <c r="A241" s="1450">
        <v>44843</v>
      </c>
      <c r="B241" s="1217" t="s">
        <v>570</v>
      </c>
      <c r="C241" s="1571" t="s">
        <v>3456</v>
      </c>
      <c r="D241" s="1217" t="s">
        <v>1371</v>
      </c>
      <c r="E241" s="1217" t="s">
        <v>40</v>
      </c>
      <c r="F241" s="1217" t="s">
        <v>3547</v>
      </c>
      <c r="G241" s="1219">
        <v>47500</v>
      </c>
      <c r="H241" s="1449" t="s">
        <v>3063</v>
      </c>
      <c r="I241" s="1217" t="s">
        <v>3453</v>
      </c>
      <c r="J241" s="1243"/>
      <c r="K241" s="10">
        <v>6000</v>
      </c>
      <c r="L241" s="10">
        <v>8000</v>
      </c>
      <c r="M241" s="1239"/>
      <c r="N241" s="1239">
        <v>15000</v>
      </c>
      <c r="O241" s="1237"/>
      <c r="P241" s="1240"/>
      <c r="Q241" s="1240"/>
      <c r="R241" s="1240"/>
      <c r="S241" s="1240"/>
      <c r="T241" s="1240">
        <f t="shared" si="0"/>
        <v>18500</v>
      </c>
      <c r="U241" s="1378">
        <f t="shared" si="1"/>
        <v>0.38947368421052631</v>
      </c>
      <c r="V241" s="48"/>
      <c r="W241" s="1217" t="s">
        <v>1540</v>
      </c>
      <c r="X241" s="48"/>
      <c r="Y241" s="1217" t="s">
        <v>5878</v>
      </c>
      <c r="Z241" s="48"/>
      <c r="AA241" s="48"/>
      <c r="AB241" s="48"/>
      <c r="AC241" s="48"/>
      <c r="AD241" s="48"/>
      <c r="AE241" s="48"/>
      <c r="AF241" s="48"/>
      <c r="AG241" s="48"/>
      <c r="AH241" s="48"/>
    </row>
    <row r="242" spans="1:34" ht="18">
      <c r="A242" s="1450">
        <v>44837</v>
      </c>
      <c r="B242" s="1217" t="s">
        <v>570</v>
      </c>
      <c r="C242" s="1571" t="s">
        <v>3456</v>
      </c>
      <c r="D242" s="1217" t="s">
        <v>5879</v>
      </c>
      <c r="E242" s="1217" t="s">
        <v>45</v>
      </c>
      <c r="F242" s="1217" t="s">
        <v>4322</v>
      </c>
      <c r="G242" s="1219">
        <v>18000</v>
      </c>
      <c r="H242" s="1449" t="s">
        <v>3063</v>
      </c>
      <c r="I242" s="1217" t="s">
        <v>3453</v>
      </c>
      <c r="J242" s="1238"/>
      <c r="K242" s="10" t="e">
        <f ca="1">_xludf.IFS(C242="成田机场",3000,C242="羽田机场",1200,D242="NearMe",1000,D242="VIP-limo",G242*0.12)</f>
        <v>#NAME?</v>
      </c>
      <c r="L242" s="10" t="e">
        <f ca="1">_xludf.IFS(C242="成田机场",4000,C242="羽田机场",1000,D242="VIP-limo",0)</f>
        <v>#NAME?</v>
      </c>
      <c r="M242" s="1239"/>
      <c r="N242" s="1239">
        <v>4000</v>
      </c>
      <c r="O242" s="1237"/>
      <c r="P242" s="1240"/>
      <c r="Q242" s="1240"/>
      <c r="R242" s="1240"/>
      <c r="S242" s="1240"/>
      <c r="T242" s="1240" t="e">
        <f t="shared" ca="1" si="0"/>
        <v>#NAME?</v>
      </c>
      <c r="U242" s="1378" t="e">
        <f t="shared" ca="1" si="1"/>
        <v>#NAME?</v>
      </c>
      <c r="V242" s="48"/>
      <c r="W242" s="1217" t="s">
        <v>1540</v>
      </c>
      <c r="X242" s="48"/>
      <c r="Y242" s="1217" t="s">
        <v>5880</v>
      </c>
      <c r="Z242" s="48"/>
      <c r="AA242" s="48"/>
      <c r="AB242" s="48"/>
      <c r="AC242" s="48"/>
      <c r="AD242" s="48"/>
      <c r="AE242" s="48"/>
      <c r="AF242" s="48"/>
      <c r="AG242" s="48"/>
      <c r="AH242" s="48"/>
    </row>
    <row r="243" spans="1:34" ht="18">
      <c r="A243" s="1450">
        <v>44847</v>
      </c>
      <c r="B243" s="1217" t="s">
        <v>1906</v>
      </c>
      <c r="C243" s="1571"/>
      <c r="D243" s="1217" t="s">
        <v>1135</v>
      </c>
      <c r="E243" s="1217" t="s">
        <v>60</v>
      </c>
      <c r="F243" s="1217" t="s">
        <v>3517</v>
      </c>
      <c r="G243" s="1219">
        <v>36000</v>
      </c>
      <c r="H243" s="1449" t="s">
        <v>3063</v>
      </c>
      <c r="I243" s="1217" t="s">
        <v>3453</v>
      </c>
      <c r="J243" s="1238"/>
      <c r="K243" s="48">
        <v>3000</v>
      </c>
      <c r="L243" s="48">
        <v>4000</v>
      </c>
      <c r="M243" s="1240"/>
      <c r="N243" s="1240">
        <v>15000</v>
      </c>
      <c r="O243" s="1237"/>
      <c r="P243" s="1240"/>
      <c r="Q243" s="1240"/>
      <c r="R243" s="1240"/>
      <c r="S243" s="1240"/>
      <c r="T243" s="1240">
        <f t="shared" si="0"/>
        <v>14000</v>
      </c>
      <c r="U243" s="1378">
        <f t="shared" si="1"/>
        <v>0.3888888888888889</v>
      </c>
      <c r="V243" s="48"/>
      <c r="W243" s="1217" t="s">
        <v>107</v>
      </c>
      <c r="X243" s="48"/>
      <c r="Y243" s="1217" t="s">
        <v>5881</v>
      </c>
      <c r="Z243" s="48"/>
      <c r="AA243" s="48"/>
      <c r="AB243" s="48"/>
      <c r="AC243" s="48"/>
      <c r="AD243" s="48"/>
      <c r="AE243" s="48"/>
      <c r="AF243" s="48"/>
      <c r="AG243" s="48"/>
      <c r="AH243" s="48"/>
    </row>
    <row r="244" spans="1:34" ht="18">
      <c r="A244" s="1450">
        <v>44848</v>
      </c>
      <c r="B244" s="1217" t="s">
        <v>1170</v>
      </c>
      <c r="C244" s="1571" t="s">
        <v>3456</v>
      </c>
      <c r="D244" s="1217" t="s">
        <v>1667</v>
      </c>
      <c r="E244" s="1217" t="s">
        <v>94</v>
      </c>
      <c r="F244" s="1217" t="s">
        <v>3686</v>
      </c>
      <c r="G244" s="1219">
        <v>18000</v>
      </c>
      <c r="H244" s="1449" t="s">
        <v>3063</v>
      </c>
      <c r="I244" s="1217" t="s">
        <v>3453</v>
      </c>
      <c r="J244" s="1238"/>
      <c r="K244" s="10" t="e">
        <f t="shared" ref="K244:K249" ca="1" si="37">_xludf.IFS(C244="成田机场",3000,C244="羽田机场",1200,D244="NearMe",1000,D244="VIP-limo",G244*0.12)</f>
        <v>#NAME?</v>
      </c>
      <c r="L244" s="10" t="e">
        <f ca="1">_xludf.IFS(C244="成田机场",4000,C244="羽田机场",1000,D244="VIP-limo",0)</f>
        <v>#NAME?</v>
      </c>
      <c r="M244" s="1239"/>
      <c r="N244" s="1240">
        <v>4000</v>
      </c>
      <c r="O244" s="1237"/>
      <c r="P244" s="1240"/>
      <c r="Q244" s="1240"/>
      <c r="R244" s="1240"/>
      <c r="S244" s="1240"/>
      <c r="T244" s="1240" t="e">
        <f t="shared" ca="1" si="0"/>
        <v>#NAME?</v>
      </c>
      <c r="U244" s="1378" t="e">
        <f t="shared" ca="1" si="1"/>
        <v>#NAME?</v>
      </c>
      <c r="V244" s="48"/>
      <c r="W244" s="1217" t="s">
        <v>55</v>
      </c>
      <c r="X244" s="48"/>
      <c r="Y244" s="1217" t="s">
        <v>5882</v>
      </c>
      <c r="Z244" s="48"/>
      <c r="AA244" s="48"/>
      <c r="AB244" s="48"/>
      <c r="AC244" s="48"/>
      <c r="AD244" s="48"/>
      <c r="AE244" s="48"/>
      <c r="AF244" s="48"/>
      <c r="AG244" s="48"/>
      <c r="AH244" s="48"/>
    </row>
    <row r="245" spans="1:34" ht="18">
      <c r="A245" s="1450">
        <v>44855</v>
      </c>
      <c r="B245" s="1217" t="s">
        <v>570</v>
      </c>
      <c r="C245" s="1571" t="s">
        <v>3456</v>
      </c>
      <c r="D245" s="1217" t="s">
        <v>1667</v>
      </c>
      <c r="E245" s="1217" t="s">
        <v>55</v>
      </c>
      <c r="F245" s="1217" t="s">
        <v>3512</v>
      </c>
      <c r="G245" s="1219">
        <v>18000</v>
      </c>
      <c r="H245" s="1449" t="s">
        <v>3063</v>
      </c>
      <c r="I245" s="1217" t="s">
        <v>3453</v>
      </c>
      <c r="J245" s="1238"/>
      <c r="K245" s="10" t="e">
        <f t="shared" ca="1" si="37"/>
        <v>#NAME?</v>
      </c>
      <c r="L245" s="48" t="e">
        <f t="shared" ref="L245:L248" ca="1" si="38">_xludf.IFS(C245="成田机场",4000,C245="羽田机场",1000)</f>
        <v>#NAME?</v>
      </c>
      <c r="M245" s="1240"/>
      <c r="N245" s="1240">
        <v>4000</v>
      </c>
      <c r="O245" s="1237"/>
      <c r="P245" s="1240"/>
      <c r="Q245" s="1240"/>
      <c r="R245" s="1240"/>
      <c r="S245" s="1240"/>
      <c r="T245" s="1240" t="e">
        <f t="shared" ca="1" si="0"/>
        <v>#NAME?</v>
      </c>
      <c r="U245" s="1378" t="e">
        <f t="shared" ca="1" si="1"/>
        <v>#NAME?</v>
      </c>
      <c r="V245" s="48"/>
      <c r="W245" s="1217" t="s">
        <v>55</v>
      </c>
      <c r="X245" s="48"/>
      <c r="Y245" s="1217" t="s">
        <v>5883</v>
      </c>
      <c r="Z245" s="48"/>
      <c r="AA245" s="48"/>
      <c r="AB245" s="48"/>
      <c r="AC245" s="48"/>
      <c r="AD245" s="48"/>
      <c r="AE245" s="48"/>
      <c r="AF245" s="48"/>
      <c r="AG245" s="48"/>
      <c r="AH245" s="48"/>
    </row>
    <row r="246" spans="1:34" ht="18">
      <c r="A246" s="1450">
        <v>44858</v>
      </c>
      <c r="B246" s="1217" t="s">
        <v>570</v>
      </c>
      <c r="C246" s="1571" t="s">
        <v>3456</v>
      </c>
      <c r="D246" s="1217" t="s">
        <v>3551</v>
      </c>
      <c r="E246" s="1217" t="s">
        <v>86</v>
      </c>
      <c r="F246" s="1217" t="s">
        <v>3547</v>
      </c>
      <c r="G246" s="1219">
        <v>18000</v>
      </c>
      <c r="H246" s="1449" t="s">
        <v>3063</v>
      </c>
      <c r="I246" s="1217" t="s">
        <v>3453</v>
      </c>
      <c r="J246" s="1238"/>
      <c r="K246" s="10" t="e">
        <f t="shared" ca="1" si="37"/>
        <v>#NAME?</v>
      </c>
      <c r="L246" s="48" t="e">
        <f t="shared" ca="1" si="38"/>
        <v>#NAME?</v>
      </c>
      <c r="M246" s="1240"/>
      <c r="N246" s="1239">
        <v>4000</v>
      </c>
      <c r="O246" s="1237"/>
      <c r="P246" s="1239"/>
      <c r="Q246" s="1239"/>
      <c r="R246" s="1239"/>
      <c r="S246" s="1240"/>
      <c r="T246" s="1240" t="e">
        <f t="shared" ca="1" si="0"/>
        <v>#NAME?</v>
      </c>
      <c r="U246" s="1378" t="e">
        <f t="shared" ca="1" si="1"/>
        <v>#NAME?</v>
      </c>
      <c r="W246" s="1217" t="s">
        <v>107</v>
      </c>
      <c r="Y246" s="1217" t="s">
        <v>5884</v>
      </c>
      <c r="Z246" s="1562"/>
    </row>
    <row r="247" spans="1:34" ht="18">
      <c r="A247" s="1454">
        <v>44859</v>
      </c>
      <c r="B247" s="1246" t="s">
        <v>1170</v>
      </c>
      <c r="C247" s="1574" t="s">
        <v>3456</v>
      </c>
      <c r="D247" s="1246" t="s">
        <v>594</v>
      </c>
      <c r="E247" s="1246" t="s">
        <v>86</v>
      </c>
      <c r="F247" s="1246" t="s">
        <v>3547</v>
      </c>
      <c r="G247" s="1248">
        <v>18000</v>
      </c>
      <c r="H247" s="1455" t="s">
        <v>3063</v>
      </c>
      <c r="I247" s="1246" t="s">
        <v>3453</v>
      </c>
      <c r="J247" s="1263"/>
      <c r="K247" s="1260" t="e">
        <f t="shared" ca="1" si="37"/>
        <v>#NAME?</v>
      </c>
      <c r="L247" s="1573" t="e">
        <f t="shared" ca="1" si="38"/>
        <v>#NAME?</v>
      </c>
      <c r="M247" s="1257"/>
      <c r="N247" s="1256">
        <v>4000</v>
      </c>
      <c r="O247" s="1255"/>
      <c r="P247" s="1256"/>
      <c r="Q247" s="1256"/>
      <c r="R247" s="1256"/>
      <c r="S247" s="1257"/>
      <c r="T247" s="1257" t="e">
        <f t="shared" ca="1" si="0"/>
        <v>#NAME?</v>
      </c>
      <c r="U247" s="1387" t="e">
        <f t="shared" ca="1" si="1"/>
        <v>#NAME?</v>
      </c>
      <c r="V247" s="1260"/>
      <c r="W247" s="1246" t="s">
        <v>86</v>
      </c>
      <c r="X247" s="1260"/>
      <c r="Y247" s="1246" t="s">
        <v>5885</v>
      </c>
      <c r="Z247" s="1584"/>
      <c r="AA247" s="1260"/>
      <c r="AB247" s="1260"/>
      <c r="AC247" s="1260"/>
      <c r="AD247" s="1260"/>
      <c r="AE247" s="1260"/>
      <c r="AF247" s="1260"/>
      <c r="AG247" s="1260"/>
      <c r="AH247" s="1260"/>
    </row>
    <row r="248" spans="1:34" ht="18">
      <c r="A248" s="1450">
        <v>44861</v>
      </c>
      <c r="B248" s="1217" t="s">
        <v>1170</v>
      </c>
      <c r="C248" s="1571" t="s">
        <v>3456</v>
      </c>
      <c r="D248" s="1217" t="s">
        <v>5886</v>
      </c>
      <c r="E248" s="1217" t="s">
        <v>55</v>
      </c>
      <c r="F248" s="1217" t="s">
        <v>3512</v>
      </c>
      <c r="G248" s="1219">
        <v>18000</v>
      </c>
      <c r="H248" s="1449" t="s">
        <v>3063</v>
      </c>
      <c r="I248" s="1217" t="s">
        <v>3453</v>
      </c>
      <c r="J248" s="1238"/>
      <c r="K248" s="10" t="e">
        <f t="shared" ca="1" si="37"/>
        <v>#NAME?</v>
      </c>
      <c r="L248" s="48" t="e">
        <f t="shared" ca="1" si="38"/>
        <v>#NAME?</v>
      </c>
      <c r="M248" s="1257"/>
      <c r="N248" s="1239">
        <v>4000</v>
      </c>
      <c r="O248" s="1237"/>
      <c r="P248" s="1239"/>
      <c r="Q248" s="1239"/>
      <c r="R248" s="1239"/>
      <c r="S248" s="1240"/>
      <c r="T248" s="1240" t="e">
        <f t="shared" ca="1" si="0"/>
        <v>#NAME?</v>
      </c>
      <c r="U248" s="1378" t="e">
        <f t="shared" ca="1" si="1"/>
        <v>#NAME?</v>
      </c>
      <c r="W248" s="1217" t="s">
        <v>108</v>
      </c>
      <c r="Y248" s="1217" t="s">
        <v>5887</v>
      </c>
      <c r="Z248" s="1562"/>
    </row>
    <row r="249" spans="1:34" ht="18">
      <c r="A249" s="1450">
        <v>44835</v>
      </c>
      <c r="B249" s="1217" t="s">
        <v>1170</v>
      </c>
      <c r="C249" s="1571" t="s">
        <v>3446</v>
      </c>
      <c r="D249" s="1217" t="s">
        <v>3551</v>
      </c>
      <c r="E249" s="1217" t="s">
        <v>110</v>
      </c>
      <c r="F249" s="1217" t="s">
        <v>3486</v>
      </c>
      <c r="G249" s="1219">
        <v>10000</v>
      </c>
      <c r="H249" s="1449" t="s">
        <v>3063</v>
      </c>
      <c r="I249" s="1217" t="s">
        <v>3453</v>
      </c>
      <c r="J249" s="1453"/>
      <c r="K249" s="10" t="e">
        <f t="shared" ca="1" si="37"/>
        <v>#NAME?</v>
      </c>
      <c r="L249" s="10">
        <v>1000</v>
      </c>
      <c r="M249" s="1239"/>
      <c r="N249" s="1239">
        <v>4000</v>
      </c>
      <c r="O249" s="1237"/>
      <c r="P249" s="1240"/>
      <c r="Q249" s="1240"/>
      <c r="R249" s="1240"/>
      <c r="S249" s="1240"/>
      <c r="T249" s="1240" t="e">
        <f t="shared" ca="1" si="0"/>
        <v>#NAME?</v>
      </c>
      <c r="U249" s="1378" t="e">
        <f t="shared" ca="1" si="1"/>
        <v>#NAME?</v>
      </c>
      <c r="V249" s="48"/>
      <c r="W249" s="1217" t="s">
        <v>107</v>
      </c>
      <c r="X249" s="48"/>
      <c r="Y249" s="1217" t="s">
        <v>5888</v>
      </c>
      <c r="Z249" s="48"/>
      <c r="AA249" s="1576"/>
      <c r="AB249" s="48"/>
      <c r="AC249" s="48"/>
      <c r="AD249" s="48"/>
      <c r="AE249" s="48"/>
      <c r="AF249" s="48"/>
      <c r="AG249" s="48"/>
      <c r="AH249" s="48"/>
    </row>
    <row r="250" spans="1:34" ht="18">
      <c r="A250" s="1450">
        <v>44841</v>
      </c>
      <c r="B250" s="1217" t="s">
        <v>3473</v>
      </c>
      <c r="C250" s="1571"/>
      <c r="D250" s="1217" t="s">
        <v>3474</v>
      </c>
      <c r="E250" s="1217" t="s">
        <v>49</v>
      </c>
      <c r="F250" s="1217" t="s">
        <v>3686</v>
      </c>
      <c r="G250" s="1219">
        <v>5000</v>
      </c>
      <c r="H250" s="1449" t="s">
        <v>3063</v>
      </c>
      <c r="I250" s="1217" t="s">
        <v>3453</v>
      </c>
      <c r="J250" s="1238"/>
      <c r="K250" s="10">
        <v>1000</v>
      </c>
      <c r="M250" s="1239">
        <f>(4000-K250-L250)*0.7</f>
        <v>2100</v>
      </c>
      <c r="N250" s="1239"/>
      <c r="O250" s="1237"/>
      <c r="P250" s="1240"/>
      <c r="Q250" s="1240"/>
      <c r="R250" s="1240"/>
      <c r="S250" s="1240"/>
      <c r="T250" s="1240">
        <f t="shared" si="0"/>
        <v>1900</v>
      </c>
      <c r="U250" s="1378">
        <f t="shared" si="1"/>
        <v>0.38</v>
      </c>
      <c r="V250" s="48"/>
      <c r="W250" s="1217" t="s">
        <v>27</v>
      </c>
      <c r="X250" s="48"/>
      <c r="Y250" s="1217" t="s">
        <v>5889</v>
      </c>
      <c r="Z250" s="48"/>
      <c r="AA250" s="48"/>
      <c r="AB250" s="48"/>
      <c r="AC250" s="48"/>
      <c r="AD250" s="48"/>
      <c r="AE250" s="48"/>
      <c r="AF250" s="48"/>
      <c r="AG250" s="48"/>
      <c r="AH250" s="48"/>
    </row>
    <row r="251" spans="1:34" ht="18">
      <c r="A251" s="1450">
        <v>44842</v>
      </c>
      <c r="B251" s="1217" t="s">
        <v>3473</v>
      </c>
      <c r="C251" s="1571"/>
      <c r="D251" s="1217" t="s">
        <v>3521</v>
      </c>
      <c r="E251" s="1217" t="s">
        <v>60</v>
      </c>
      <c r="F251" s="1217" t="s">
        <v>3517</v>
      </c>
      <c r="G251" s="1219">
        <v>10000</v>
      </c>
      <c r="H251" s="1449" t="s">
        <v>3063</v>
      </c>
      <c r="I251" s="1217" t="s">
        <v>3453</v>
      </c>
      <c r="J251" s="1238"/>
      <c r="K251" s="10">
        <v>2000</v>
      </c>
      <c r="M251" s="1239">
        <f t="shared" ref="M251:M253" si="39">(8000-K251-L251)*0.7</f>
        <v>4200</v>
      </c>
      <c r="N251" s="1239"/>
      <c r="O251" s="1237"/>
      <c r="P251" s="1240"/>
      <c r="Q251" s="1240"/>
      <c r="R251" s="1240"/>
      <c r="S251" s="1240"/>
      <c r="T251" s="1240">
        <f t="shared" si="0"/>
        <v>3800</v>
      </c>
      <c r="U251" s="1378">
        <f t="shared" si="1"/>
        <v>0.38</v>
      </c>
      <c r="V251" s="48"/>
      <c r="W251" s="1217" t="s">
        <v>107</v>
      </c>
      <c r="X251" s="48"/>
      <c r="Y251" s="1217" t="s">
        <v>5890</v>
      </c>
      <c r="Z251" s="48"/>
      <c r="AA251" s="48"/>
      <c r="AB251" s="48"/>
      <c r="AC251" s="48"/>
      <c r="AD251" s="48"/>
      <c r="AE251" s="48"/>
      <c r="AF251" s="48"/>
      <c r="AG251" s="48"/>
      <c r="AH251" s="48"/>
    </row>
    <row r="252" spans="1:34" ht="18">
      <c r="A252" s="1450">
        <v>44844</v>
      </c>
      <c r="B252" s="1217" t="s">
        <v>3473</v>
      </c>
      <c r="C252" s="1571"/>
      <c r="D252" s="1217" t="s">
        <v>3521</v>
      </c>
      <c r="E252" s="1217" t="s">
        <v>5661</v>
      </c>
      <c r="F252" s="1217" t="s">
        <v>3492</v>
      </c>
      <c r="G252" s="1219">
        <v>10000</v>
      </c>
      <c r="H252" s="1449" t="s">
        <v>3063</v>
      </c>
      <c r="I252" s="1217" t="s">
        <v>3453</v>
      </c>
      <c r="J252" s="1238"/>
      <c r="K252" s="10">
        <v>2000</v>
      </c>
      <c r="M252" s="1239">
        <f t="shared" si="39"/>
        <v>4200</v>
      </c>
      <c r="N252" s="1239"/>
      <c r="O252" s="1237"/>
      <c r="P252" s="1240"/>
      <c r="Q252" s="1240"/>
      <c r="R252" s="1240"/>
      <c r="S252" s="1240"/>
      <c r="T252" s="1240">
        <f t="shared" si="0"/>
        <v>3800</v>
      </c>
      <c r="U252" s="1378">
        <f t="shared" si="1"/>
        <v>0.38</v>
      </c>
      <c r="V252" s="48"/>
      <c r="W252" s="1217" t="s">
        <v>107</v>
      </c>
      <c r="X252" s="48"/>
      <c r="Y252" s="1217" t="s">
        <v>5891</v>
      </c>
      <c r="Z252" s="48"/>
      <c r="AA252" s="48"/>
      <c r="AB252" s="48"/>
      <c r="AC252" s="48"/>
      <c r="AD252" s="48"/>
      <c r="AE252" s="48"/>
      <c r="AF252" s="48"/>
      <c r="AG252" s="48"/>
      <c r="AH252" s="48"/>
    </row>
    <row r="253" spans="1:34" ht="18">
      <c r="A253" s="1450">
        <v>44852</v>
      </c>
      <c r="B253" s="1217" t="s">
        <v>3473</v>
      </c>
      <c r="C253" s="1571"/>
      <c r="D253" s="1217" t="s">
        <v>3521</v>
      </c>
      <c r="E253" s="1217" t="s">
        <v>5661</v>
      </c>
      <c r="F253" s="1217" t="s">
        <v>3492</v>
      </c>
      <c r="G253" s="1219">
        <v>10000</v>
      </c>
      <c r="H253" s="1449" t="s">
        <v>3063</v>
      </c>
      <c r="I253" s="1217" t="s">
        <v>3453</v>
      </c>
      <c r="J253" s="1238"/>
      <c r="K253" s="10">
        <v>2000</v>
      </c>
      <c r="M253" s="1239">
        <f t="shared" si="39"/>
        <v>4200</v>
      </c>
      <c r="N253" s="1240"/>
      <c r="O253" s="1237"/>
      <c r="P253" s="1240"/>
      <c r="Q253" s="1240"/>
      <c r="R253" s="1240"/>
      <c r="S253" s="1240"/>
      <c r="T253" s="1240">
        <f t="shared" si="0"/>
        <v>3800</v>
      </c>
      <c r="U253" s="1378">
        <f t="shared" si="1"/>
        <v>0.38</v>
      </c>
      <c r="V253" s="48"/>
      <c r="W253" s="1217" t="s">
        <v>107</v>
      </c>
      <c r="X253" s="48"/>
      <c r="Y253" s="1217" t="s">
        <v>5892</v>
      </c>
      <c r="Z253" s="48"/>
      <c r="AA253" s="48"/>
      <c r="AB253" s="48"/>
      <c r="AC253" s="48"/>
      <c r="AD253" s="48"/>
      <c r="AE253" s="48"/>
      <c r="AF253" s="48"/>
      <c r="AG253" s="48"/>
      <c r="AH253" s="48"/>
    </row>
    <row r="254" spans="1:34" ht="18">
      <c r="A254" s="1450">
        <v>44861</v>
      </c>
      <c r="B254" s="1217" t="s">
        <v>3473</v>
      </c>
      <c r="C254" s="1571"/>
      <c r="D254" s="1217" t="s">
        <v>3521</v>
      </c>
      <c r="E254" s="1217" t="s">
        <v>34</v>
      </c>
      <c r="F254" s="1217" t="s">
        <v>3626</v>
      </c>
      <c r="G254" s="1219">
        <v>5000</v>
      </c>
      <c r="H254" s="1449" t="s">
        <v>3063</v>
      </c>
      <c r="I254" s="1217" t="s">
        <v>3453</v>
      </c>
      <c r="J254" s="1238"/>
      <c r="K254" s="10">
        <v>1000</v>
      </c>
      <c r="L254" s="48"/>
      <c r="M254" s="1240">
        <f>(4000-K254-L254)*0.7</f>
        <v>2100</v>
      </c>
      <c r="N254" s="1239"/>
      <c r="O254" s="1237"/>
      <c r="P254" s="1239"/>
      <c r="Q254" s="1239"/>
      <c r="R254" s="1239"/>
      <c r="S254" s="1240"/>
      <c r="T254" s="1240">
        <f t="shared" si="0"/>
        <v>1900</v>
      </c>
      <c r="U254" s="1378">
        <f t="shared" si="1"/>
        <v>0.38</v>
      </c>
      <c r="W254" s="1217" t="s">
        <v>107</v>
      </c>
      <c r="Y254" s="1217" t="s">
        <v>5893</v>
      </c>
      <c r="Z254" s="1562"/>
    </row>
    <row r="255" spans="1:34" ht="18">
      <c r="A255" s="1450">
        <v>44863</v>
      </c>
      <c r="B255" s="1217" t="s">
        <v>3473</v>
      </c>
      <c r="C255" s="1571"/>
      <c r="D255" s="1217" t="s">
        <v>3521</v>
      </c>
      <c r="E255" s="1217" t="s">
        <v>60</v>
      </c>
      <c r="F255" s="1217" t="s">
        <v>3517</v>
      </c>
      <c r="G255" s="1219">
        <v>10000</v>
      </c>
      <c r="H255" s="1449" t="s">
        <v>3063</v>
      </c>
      <c r="I255" s="1217" t="s">
        <v>3453</v>
      </c>
      <c r="J255" s="1281"/>
      <c r="K255" s="10">
        <v>2000</v>
      </c>
      <c r="L255" s="48"/>
      <c r="M255" s="1240">
        <f>(8000-K255-L255)*0.7</f>
        <v>4200</v>
      </c>
      <c r="N255" s="1239"/>
      <c r="O255" s="1237"/>
      <c r="P255" s="1239"/>
      <c r="Q255" s="1239"/>
      <c r="R255" s="1239"/>
      <c r="S255" s="1240"/>
      <c r="T255" s="1240">
        <f t="shared" si="0"/>
        <v>3800</v>
      </c>
      <c r="U255" s="1378">
        <f t="shared" si="1"/>
        <v>0.38</v>
      </c>
      <c r="W255" s="1217" t="s">
        <v>107</v>
      </c>
      <c r="Y255" s="1217" t="s">
        <v>5894</v>
      </c>
      <c r="Z255" s="1562"/>
    </row>
    <row r="256" spans="1:34" ht="18">
      <c r="A256" s="1450">
        <v>44837</v>
      </c>
      <c r="B256" s="1217" t="s">
        <v>3473</v>
      </c>
      <c r="C256" s="1571"/>
      <c r="D256" s="1217" t="s">
        <v>3570</v>
      </c>
      <c r="E256" s="1217" t="s">
        <v>86</v>
      </c>
      <c r="F256" s="1217" t="s">
        <v>3547</v>
      </c>
      <c r="G256" s="1219">
        <v>8500</v>
      </c>
      <c r="H256" s="1449" t="s">
        <v>3063</v>
      </c>
      <c r="I256" s="1217" t="s">
        <v>3453</v>
      </c>
      <c r="J256" s="1238"/>
      <c r="K256" s="10" t="e">
        <f t="shared" ref="K256:K280" ca="1" si="40">_xludf.IFS(C256="成田机场",3000,C256="羽田机场",1200,D256="NearMe",1000,D256="VIP-limo",G256*0.12)</f>
        <v>#NAME?</v>
      </c>
      <c r="M256" s="1239"/>
      <c r="N256" s="1239">
        <v>4300</v>
      </c>
      <c r="O256" s="1237"/>
      <c r="P256" s="1240"/>
      <c r="Q256" s="1240"/>
      <c r="R256" s="1240"/>
      <c r="S256" s="1240"/>
      <c r="T256" s="1240" t="e">
        <f t="shared" ca="1" si="0"/>
        <v>#NAME?</v>
      </c>
      <c r="U256" s="1378" t="e">
        <f t="shared" ca="1" si="1"/>
        <v>#NAME?</v>
      </c>
      <c r="V256" s="48"/>
      <c r="W256" s="1217" t="s">
        <v>3572</v>
      </c>
      <c r="X256" s="48"/>
      <c r="Y256" s="1217" t="s">
        <v>5895</v>
      </c>
      <c r="Z256" s="48"/>
      <c r="AA256" s="48"/>
      <c r="AB256" s="48"/>
      <c r="AC256" s="48"/>
      <c r="AD256" s="48"/>
      <c r="AE256" s="48"/>
      <c r="AF256" s="48"/>
      <c r="AG256" s="48"/>
      <c r="AH256" s="48"/>
    </row>
    <row r="257" spans="1:34" ht="18">
      <c r="A257" s="1450">
        <v>44837</v>
      </c>
      <c r="B257" s="1217" t="s">
        <v>3473</v>
      </c>
      <c r="C257" s="1571"/>
      <c r="D257" s="1217" t="s">
        <v>3570</v>
      </c>
      <c r="E257" s="1217" t="s">
        <v>86</v>
      </c>
      <c r="F257" s="1217" t="s">
        <v>3547</v>
      </c>
      <c r="G257" s="1219">
        <v>8500</v>
      </c>
      <c r="H257" s="1449" t="s">
        <v>3063</v>
      </c>
      <c r="I257" s="1217" t="s">
        <v>3453</v>
      </c>
      <c r="J257" s="1238"/>
      <c r="K257" s="10" t="e">
        <f t="shared" ca="1" si="40"/>
        <v>#NAME?</v>
      </c>
      <c r="M257" s="1239"/>
      <c r="N257" s="1239">
        <v>4300</v>
      </c>
      <c r="O257" s="1237"/>
      <c r="P257" s="1240"/>
      <c r="Q257" s="1240"/>
      <c r="R257" s="1240"/>
      <c r="S257" s="1240"/>
      <c r="T257" s="1240" t="e">
        <f t="shared" ca="1" si="0"/>
        <v>#NAME?</v>
      </c>
      <c r="U257" s="1378" t="e">
        <f t="shared" ca="1" si="1"/>
        <v>#NAME?</v>
      </c>
      <c r="V257" s="48"/>
      <c r="W257" s="1217" t="s">
        <v>3572</v>
      </c>
      <c r="X257" s="48"/>
      <c r="Y257" s="1217" t="s">
        <v>5896</v>
      </c>
      <c r="Z257" s="48"/>
      <c r="AA257" s="48"/>
      <c r="AB257" s="48"/>
      <c r="AC257" s="48"/>
      <c r="AD257" s="48"/>
      <c r="AE257" s="48"/>
      <c r="AF257" s="48"/>
      <c r="AG257" s="48"/>
      <c r="AH257" s="48"/>
    </row>
    <row r="258" spans="1:34" ht="18">
      <c r="A258" s="1450">
        <v>44838</v>
      </c>
      <c r="B258" s="1217" t="s">
        <v>3473</v>
      </c>
      <c r="C258" s="1571"/>
      <c r="D258" s="1217" t="s">
        <v>3570</v>
      </c>
      <c r="E258" s="1217" t="s">
        <v>86</v>
      </c>
      <c r="F258" s="1217" t="s">
        <v>3547</v>
      </c>
      <c r="G258" s="1219">
        <v>8500</v>
      </c>
      <c r="H258" s="1449" t="s">
        <v>3063</v>
      </c>
      <c r="I258" s="1217" t="s">
        <v>3453</v>
      </c>
      <c r="J258" s="1586"/>
      <c r="K258" s="10" t="e">
        <f t="shared" ca="1" si="40"/>
        <v>#NAME?</v>
      </c>
      <c r="M258" s="1239"/>
      <c r="N258" s="1239">
        <v>4300</v>
      </c>
      <c r="O258" s="1237"/>
      <c r="P258" s="1240"/>
      <c r="Q258" s="1240"/>
      <c r="R258" s="1240"/>
      <c r="S258" s="1240"/>
      <c r="T258" s="1240" t="e">
        <f t="shared" ref="T258:T447" ca="1" si="41">G258-J258-K258-L258-M258-N258-O258-P258-Q258-R258-S258</f>
        <v>#NAME?</v>
      </c>
      <c r="U258" s="1378" t="e">
        <f t="shared" ref="U258:U512" ca="1" si="42">T258/G258</f>
        <v>#NAME?</v>
      </c>
      <c r="V258" s="48"/>
      <c r="W258" s="1217" t="s">
        <v>3572</v>
      </c>
      <c r="X258" s="48"/>
      <c r="Y258" s="1217" t="s">
        <v>5897</v>
      </c>
      <c r="Z258" s="48"/>
      <c r="AA258" s="48"/>
      <c r="AB258" s="48"/>
      <c r="AC258" s="48"/>
      <c r="AD258" s="48"/>
      <c r="AE258" s="48"/>
      <c r="AF258" s="48"/>
      <c r="AG258" s="48"/>
      <c r="AH258" s="48"/>
    </row>
    <row r="259" spans="1:34" ht="18">
      <c r="A259" s="1450">
        <v>44838</v>
      </c>
      <c r="B259" s="1217" t="s">
        <v>3473</v>
      </c>
      <c r="C259" s="1571"/>
      <c r="D259" s="1217" t="s">
        <v>3570</v>
      </c>
      <c r="E259" s="1217" t="s">
        <v>86</v>
      </c>
      <c r="F259" s="1217" t="s">
        <v>3547</v>
      </c>
      <c r="G259" s="1219">
        <v>8500</v>
      </c>
      <c r="H259" s="1449" t="s">
        <v>3063</v>
      </c>
      <c r="I259" s="1217" t="s">
        <v>3453</v>
      </c>
      <c r="J259" s="1238"/>
      <c r="K259" s="10" t="e">
        <f t="shared" ca="1" si="40"/>
        <v>#NAME?</v>
      </c>
      <c r="M259" s="1239"/>
      <c r="N259" s="1239">
        <v>4300</v>
      </c>
      <c r="O259" s="1237"/>
      <c r="P259" s="1240"/>
      <c r="Q259" s="1240"/>
      <c r="R259" s="1240"/>
      <c r="S259" s="1240"/>
      <c r="T259" s="1240" t="e">
        <f t="shared" ca="1" si="41"/>
        <v>#NAME?</v>
      </c>
      <c r="U259" s="1378" t="e">
        <f t="shared" ca="1" si="42"/>
        <v>#NAME?</v>
      </c>
      <c r="V259" s="48"/>
      <c r="W259" s="1217" t="s">
        <v>3572</v>
      </c>
      <c r="X259" s="48"/>
      <c r="Y259" s="1217" t="s">
        <v>5898</v>
      </c>
      <c r="Z259" s="48"/>
      <c r="AA259" s="48"/>
      <c r="AB259" s="48"/>
      <c r="AC259" s="48"/>
      <c r="AD259" s="48"/>
      <c r="AE259" s="48"/>
      <c r="AF259" s="48"/>
      <c r="AG259" s="48"/>
      <c r="AH259" s="48"/>
    </row>
    <row r="260" spans="1:34" ht="18">
      <c r="A260" s="1450">
        <v>44839</v>
      </c>
      <c r="B260" s="1217" t="s">
        <v>3473</v>
      </c>
      <c r="C260" s="1571"/>
      <c r="D260" s="1217" t="s">
        <v>3570</v>
      </c>
      <c r="E260" s="1217" t="s">
        <v>86</v>
      </c>
      <c r="F260" s="1217" t="s">
        <v>3547</v>
      </c>
      <c r="G260" s="1219">
        <v>8500</v>
      </c>
      <c r="H260" s="1449" t="s">
        <v>3063</v>
      </c>
      <c r="I260" s="1217" t="s">
        <v>3453</v>
      </c>
      <c r="J260" s="1238"/>
      <c r="K260" s="10" t="e">
        <f t="shared" ca="1" si="40"/>
        <v>#NAME?</v>
      </c>
      <c r="M260" s="1239"/>
      <c r="N260" s="1239">
        <v>4300</v>
      </c>
      <c r="O260" s="1237"/>
      <c r="P260" s="1240"/>
      <c r="Q260" s="1240"/>
      <c r="R260" s="1240"/>
      <c r="S260" s="1240"/>
      <c r="T260" s="1240" t="e">
        <f t="shared" ca="1" si="41"/>
        <v>#NAME?</v>
      </c>
      <c r="U260" s="1378" t="e">
        <f t="shared" ca="1" si="42"/>
        <v>#NAME?</v>
      </c>
      <c r="V260" s="48"/>
      <c r="W260" s="1217" t="s">
        <v>3572</v>
      </c>
      <c r="X260" s="48"/>
      <c r="Y260" s="1217" t="s">
        <v>5899</v>
      </c>
      <c r="Z260" s="48"/>
      <c r="AA260" s="48"/>
      <c r="AB260" s="48"/>
      <c r="AC260" s="48"/>
      <c r="AD260" s="48"/>
      <c r="AE260" s="48"/>
      <c r="AF260" s="48"/>
      <c r="AG260" s="48"/>
      <c r="AH260" s="48"/>
    </row>
    <row r="261" spans="1:34" ht="18">
      <c r="A261" s="1450">
        <v>44839</v>
      </c>
      <c r="B261" s="1217" t="s">
        <v>3473</v>
      </c>
      <c r="C261" s="1571"/>
      <c r="D261" s="1217" t="s">
        <v>3570</v>
      </c>
      <c r="E261" s="1217" t="s">
        <v>86</v>
      </c>
      <c r="F261" s="1217" t="s">
        <v>3547</v>
      </c>
      <c r="G261" s="1219">
        <v>8500</v>
      </c>
      <c r="H261" s="1449" t="s">
        <v>3063</v>
      </c>
      <c r="I261" s="1217" t="s">
        <v>3453</v>
      </c>
      <c r="J261" s="1238"/>
      <c r="K261" s="10" t="e">
        <f t="shared" ca="1" si="40"/>
        <v>#NAME?</v>
      </c>
      <c r="M261" s="1239"/>
      <c r="N261" s="1239">
        <v>4300</v>
      </c>
      <c r="O261" s="1237"/>
      <c r="P261" s="1240"/>
      <c r="Q261" s="1240"/>
      <c r="R261" s="1240"/>
      <c r="S261" s="1240"/>
      <c r="T261" s="1240" t="e">
        <f t="shared" ca="1" si="41"/>
        <v>#NAME?</v>
      </c>
      <c r="U261" s="1378" t="e">
        <f t="shared" ca="1" si="42"/>
        <v>#NAME?</v>
      </c>
      <c r="V261" s="48"/>
      <c r="W261" s="1217" t="s">
        <v>3572</v>
      </c>
      <c r="X261" s="48"/>
      <c r="Y261" s="1217" t="s">
        <v>5900</v>
      </c>
      <c r="Z261" s="48"/>
      <c r="AA261" s="48"/>
      <c r="AB261" s="48"/>
      <c r="AC261" s="48"/>
      <c r="AD261" s="48"/>
      <c r="AE261" s="48"/>
      <c r="AF261" s="48"/>
      <c r="AG261" s="48"/>
      <c r="AH261" s="48"/>
    </row>
    <row r="262" spans="1:34" ht="18">
      <c r="A262" s="1450">
        <v>44840</v>
      </c>
      <c r="B262" s="1217" t="s">
        <v>3473</v>
      </c>
      <c r="C262" s="1571"/>
      <c r="D262" s="1217" t="s">
        <v>3570</v>
      </c>
      <c r="E262" s="1217" t="s">
        <v>86</v>
      </c>
      <c r="F262" s="1217" t="s">
        <v>3547</v>
      </c>
      <c r="G262" s="1219">
        <v>8500</v>
      </c>
      <c r="H262" s="1449" t="s">
        <v>3063</v>
      </c>
      <c r="I262" s="1217" t="s">
        <v>3453</v>
      </c>
      <c r="J262" s="1238"/>
      <c r="K262" s="10" t="e">
        <f t="shared" ca="1" si="40"/>
        <v>#NAME?</v>
      </c>
      <c r="M262" s="1239"/>
      <c r="N262" s="1239">
        <v>4300</v>
      </c>
      <c r="O262" s="1237"/>
      <c r="P262" s="1240"/>
      <c r="Q262" s="1240"/>
      <c r="R262" s="1240"/>
      <c r="S262" s="1240"/>
      <c r="T262" s="1240" t="e">
        <f t="shared" ca="1" si="41"/>
        <v>#NAME?</v>
      </c>
      <c r="U262" s="1378" t="e">
        <f t="shared" ca="1" si="42"/>
        <v>#NAME?</v>
      </c>
      <c r="V262" s="48"/>
      <c r="W262" s="1217" t="s">
        <v>3572</v>
      </c>
      <c r="X262" s="48"/>
      <c r="Y262" s="1217" t="s">
        <v>5901</v>
      </c>
      <c r="Z262" s="48"/>
      <c r="AA262" s="48"/>
      <c r="AB262" s="48"/>
      <c r="AC262" s="48"/>
      <c r="AD262" s="48"/>
      <c r="AE262" s="48"/>
      <c r="AF262" s="48"/>
      <c r="AG262" s="48"/>
      <c r="AH262" s="48"/>
    </row>
    <row r="263" spans="1:34" ht="18">
      <c r="A263" s="1450">
        <v>44840</v>
      </c>
      <c r="B263" s="1217" t="s">
        <v>3473</v>
      </c>
      <c r="C263" s="1571"/>
      <c r="D263" s="1217" t="s">
        <v>3570</v>
      </c>
      <c r="E263" s="1217" t="s">
        <v>86</v>
      </c>
      <c r="F263" s="1217" t="s">
        <v>3547</v>
      </c>
      <c r="G263" s="1219">
        <v>8500</v>
      </c>
      <c r="H263" s="1449" t="s">
        <v>3063</v>
      </c>
      <c r="I263" s="1217" t="s">
        <v>3453</v>
      </c>
      <c r="J263" s="1238"/>
      <c r="K263" s="10" t="e">
        <f t="shared" ca="1" si="40"/>
        <v>#NAME?</v>
      </c>
      <c r="M263" s="1239"/>
      <c r="N263" s="1239">
        <v>4300</v>
      </c>
      <c r="O263" s="1237"/>
      <c r="P263" s="1240"/>
      <c r="Q263" s="1240"/>
      <c r="R263" s="1240"/>
      <c r="S263" s="1240"/>
      <c r="T263" s="1240" t="e">
        <f t="shared" ca="1" si="41"/>
        <v>#NAME?</v>
      </c>
      <c r="U263" s="1378" t="e">
        <f t="shared" ca="1" si="42"/>
        <v>#NAME?</v>
      </c>
      <c r="V263" s="48"/>
      <c r="W263" s="1217" t="s">
        <v>3572</v>
      </c>
      <c r="X263" s="48"/>
      <c r="Y263" s="1217" t="s">
        <v>5902</v>
      </c>
      <c r="Z263" s="48"/>
      <c r="AA263" s="48"/>
      <c r="AB263" s="48"/>
      <c r="AC263" s="48"/>
      <c r="AD263" s="48"/>
      <c r="AE263" s="48"/>
      <c r="AF263" s="48"/>
      <c r="AG263" s="48"/>
      <c r="AH263" s="48"/>
    </row>
    <row r="264" spans="1:34" ht="18">
      <c r="A264" s="1450">
        <v>44841</v>
      </c>
      <c r="B264" s="1217" t="s">
        <v>3473</v>
      </c>
      <c r="C264" s="1571"/>
      <c r="D264" s="1217" t="s">
        <v>3570</v>
      </c>
      <c r="E264" s="1217" t="s">
        <v>86</v>
      </c>
      <c r="F264" s="1217" t="s">
        <v>3547</v>
      </c>
      <c r="G264" s="1219">
        <v>8500</v>
      </c>
      <c r="H264" s="1449" t="s">
        <v>3063</v>
      </c>
      <c r="I264" s="1217" t="s">
        <v>3453</v>
      </c>
      <c r="J264" s="1238"/>
      <c r="K264" s="10" t="e">
        <f t="shared" ca="1" si="40"/>
        <v>#NAME?</v>
      </c>
      <c r="M264" s="1239"/>
      <c r="N264" s="1239">
        <v>4300</v>
      </c>
      <c r="O264" s="1237"/>
      <c r="P264" s="1240"/>
      <c r="Q264" s="1240"/>
      <c r="R264" s="1240"/>
      <c r="S264" s="1240"/>
      <c r="T264" s="1240" t="e">
        <f t="shared" ca="1" si="41"/>
        <v>#NAME?</v>
      </c>
      <c r="U264" s="1378" t="e">
        <f t="shared" ca="1" si="42"/>
        <v>#NAME?</v>
      </c>
      <c r="V264" s="48"/>
      <c r="W264" s="1217" t="s">
        <v>3572</v>
      </c>
      <c r="X264" s="48"/>
      <c r="Y264" s="1217" t="s">
        <v>5903</v>
      </c>
      <c r="Z264" s="48"/>
      <c r="AA264" s="48"/>
      <c r="AB264" s="48"/>
      <c r="AC264" s="48"/>
      <c r="AD264" s="48"/>
      <c r="AE264" s="48"/>
      <c r="AF264" s="48"/>
      <c r="AG264" s="48"/>
      <c r="AH264" s="48"/>
    </row>
    <row r="265" spans="1:34" ht="18">
      <c r="A265" s="1450">
        <v>44841</v>
      </c>
      <c r="B265" s="1217" t="s">
        <v>3473</v>
      </c>
      <c r="C265" s="1571"/>
      <c r="D265" s="1217" t="s">
        <v>3570</v>
      </c>
      <c r="E265" s="1217" t="s">
        <v>86</v>
      </c>
      <c r="F265" s="1217" t="s">
        <v>3547</v>
      </c>
      <c r="G265" s="1219">
        <v>8500</v>
      </c>
      <c r="H265" s="1449" t="s">
        <v>3063</v>
      </c>
      <c r="I265" s="1217" t="s">
        <v>3453</v>
      </c>
      <c r="J265" s="1238"/>
      <c r="K265" s="10" t="e">
        <f t="shared" ca="1" si="40"/>
        <v>#NAME?</v>
      </c>
      <c r="M265" s="1239"/>
      <c r="N265" s="1239">
        <v>4300</v>
      </c>
      <c r="O265" s="1237"/>
      <c r="P265" s="1240"/>
      <c r="Q265" s="1240"/>
      <c r="R265" s="1240"/>
      <c r="S265" s="1240"/>
      <c r="T265" s="1240" t="e">
        <f t="shared" ca="1" si="41"/>
        <v>#NAME?</v>
      </c>
      <c r="U265" s="1378" t="e">
        <f t="shared" ca="1" si="42"/>
        <v>#NAME?</v>
      </c>
      <c r="V265" s="48"/>
      <c r="W265" s="1217" t="s">
        <v>3572</v>
      </c>
      <c r="X265" s="48"/>
      <c r="Y265" s="1217" t="s">
        <v>5904</v>
      </c>
      <c r="Z265" s="48"/>
      <c r="AA265" s="48"/>
      <c r="AB265" s="48"/>
      <c r="AC265" s="48"/>
      <c r="AD265" s="48"/>
      <c r="AE265" s="48"/>
      <c r="AF265" s="48"/>
      <c r="AG265" s="48"/>
      <c r="AH265" s="48"/>
    </row>
    <row r="266" spans="1:34" ht="18">
      <c r="A266" s="1450">
        <v>44845</v>
      </c>
      <c r="B266" s="1217" t="s">
        <v>3473</v>
      </c>
      <c r="C266" s="1571"/>
      <c r="D266" s="1217" t="s">
        <v>3570</v>
      </c>
      <c r="E266" s="1217" t="s">
        <v>86</v>
      </c>
      <c r="F266" s="1217" t="s">
        <v>3547</v>
      </c>
      <c r="G266" s="1219">
        <v>8500</v>
      </c>
      <c r="H266" s="1449" t="s">
        <v>3063</v>
      </c>
      <c r="I266" s="1217" t="s">
        <v>3453</v>
      </c>
      <c r="J266" s="1238"/>
      <c r="K266" s="48" t="e">
        <f t="shared" ca="1" si="40"/>
        <v>#NAME?</v>
      </c>
      <c r="L266" s="48"/>
      <c r="M266" s="1240"/>
      <c r="N266" s="1240">
        <v>4300</v>
      </c>
      <c r="O266" s="1237"/>
      <c r="P266" s="1240"/>
      <c r="Q266" s="1240"/>
      <c r="R266" s="1240"/>
      <c r="S266" s="1240"/>
      <c r="T266" s="1240" t="e">
        <f t="shared" ca="1" si="41"/>
        <v>#NAME?</v>
      </c>
      <c r="U266" s="1378" t="e">
        <f t="shared" ca="1" si="42"/>
        <v>#NAME?</v>
      </c>
      <c r="V266" s="48"/>
      <c r="W266" s="1217" t="s">
        <v>3572</v>
      </c>
      <c r="X266" s="48"/>
      <c r="Y266" s="1217" t="s">
        <v>5905</v>
      </c>
      <c r="Z266" s="48"/>
      <c r="AA266" s="48"/>
      <c r="AB266" s="48"/>
      <c r="AC266" s="48"/>
      <c r="AD266" s="48"/>
      <c r="AE266" s="48"/>
      <c r="AF266" s="48"/>
      <c r="AG266" s="48"/>
      <c r="AH266" s="48"/>
    </row>
    <row r="267" spans="1:34" ht="18">
      <c r="A267" s="1450">
        <v>44845</v>
      </c>
      <c r="B267" s="1217" t="s">
        <v>3473</v>
      </c>
      <c r="C267" s="1571"/>
      <c r="D267" s="1217" t="s">
        <v>3570</v>
      </c>
      <c r="E267" s="1217" t="s">
        <v>86</v>
      </c>
      <c r="F267" s="1217" t="s">
        <v>3547</v>
      </c>
      <c r="G267" s="1219">
        <v>8500</v>
      </c>
      <c r="H267" s="1449" t="s">
        <v>3063</v>
      </c>
      <c r="I267" s="1217" t="s">
        <v>3453</v>
      </c>
      <c r="J267" s="1238"/>
      <c r="K267" s="48" t="e">
        <f t="shared" ca="1" si="40"/>
        <v>#NAME?</v>
      </c>
      <c r="L267" s="48"/>
      <c r="M267" s="1240"/>
      <c r="N267" s="1240">
        <v>4300</v>
      </c>
      <c r="O267" s="1237"/>
      <c r="P267" s="1240"/>
      <c r="Q267" s="1240"/>
      <c r="R267" s="1240"/>
      <c r="S267" s="1240"/>
      <c r="T267" s="1240" t="e">
        <f t="shared" ca="1" si="41"/>
        <v>#NAME?</v>
      </c>
      <c r="U267" s="1378" t="e">
        <f t="shared" ca="1" si="42"/>
        <v>#NAME?</v>
      </c>
      <c r="V267" s="48"/>
      <c r="W267" s="1217" t="s">
        <v>3572</v>
      </c>
      <c r="X267" s="48"/>
      <c r="Y267" s="1217" t="s">
        <v>5906</v>
      </c>
      <c r="Z267" s="48"/>
      <c r="AA267" s="48"/>
      <c r="AB267" s="48"/>
      <c r="AC267" s="48"/>
      <c r="AD267" s="48"/>
      <c r="AE267" s="48"/>
      <c r="AF267" s="48"/>
      <c r="AG267" s="48"/>
      <c r="AH267" s="48"/>
    </row>
    <row r="268" spans="1:34" ht="18">
      <c r="A268" s="1450">
        <v>44846</v>
      </c>
      <c r="B268" s="1217" t="s">
        <v>3473</v>
      </c>
      <c r="C268" s="1571"/>
      <c r="D268" s="1217" t="s">
        <v>3570</v>
      </c>
      <c r="E268" s="1217" t="s">
        <v>86</v>
      </c>
      <c r="F268" s="1217" t="s">
        <v>3547</v>
      </c>
      <c r="G268" s="1219">
        <v>8500</v>
      </c>
      <c r="H268" s="1449" t="s">
        <v>3063</v>
      </c>
      <c r="I268" s="1217" t="s">
        <v>3453</v>
      </c>
      <c r="J268" s="1238"/>
      <c r="K268" s="48" t="e">
        <f t="shared" ca="1" si="40"/>
        <v>#NAME?</v>
      </c>
      <c r="L268" s="48"/>
      <c r="M268" s="1276"/>
      <c r="N268" s="1240">
        <v>4300</v>
      </c>
      <c r="O268" s="1237"/>
      <c r="P268" s="1240"/>
      <c r="Q268" s="1240"/>
      <c r="R268" s="1240"/>
      <c r="S268" s="1240"/>
      <c r="T268" s="1240" t="e">
        <f t="shared" ca="1" si="41"/>
        <v>#NAME?</v>
      </c>
      <c r="U268" s="1378" t="e">
        <f t="shared" ca="1" si="42"/>
        <v>#NAME?</v>
      </c>
      <c r="V268" s="48"/>
      <c r="W268" s="1217" t="s">
        <v>3572</v>
      </c>
      <c r="X268" s="48"/>
      <c r="Y268" s="1217" t="s">
        <v>5907</v>
      </c>
      <c r="Z268" s="48"/>
      <c r="AA268" s="48"/>
      <c r="AB268" s="48"/>
      <c r="AC268" s="48"/>
      <c r="AD268" s="48"/>
      <c r="AE268" s="48"/>
      <c r="AF268" s="48"/>
      <c r="AG268" s="48"/>
      <c r="AH268" s="48"/>
    </row>
    <row r="269" spans="1:34" ht="18">
      <c r="A269" s="1450">
        <v>44846</v>
      </c>
      <c r="B269" s="1217" t="s">
        <v>3473</v>
      </c>
      <c r="C269" s="1571"/>
      <c r="D269" s="1217" t="s">
        <v>3570</v>
      </c>
      <c r="E269" s="1217" t="s">
        <v>86</v>
      </c>
      <c r="F269" s="1217" t="s">
        <v>3547</v>
      </c>
      <c r="G269" s="1219">
        <v>8500</v>
      </c>
      <c r="H269" s="1449" t="s">
        <v>3063</v>
      </c>
      <c r="I269" s="1217" t="s">
        <v>3453</v>
      </c>
      <c r="J269" s="1238"/>
      <c r="K269" s="10" t="e">
        <f t="shared" ca="1" si="40"/>
        <v>#NAME?</v>
      </c>
      <c r="M269" s="1239"/>
      <c r="N269" s="1239">
        <v>4300</v>
      </c>
      <c r="O269" s="1237"/>
      <c r="P269" s="1240"/>
      <c r="Q269" s="1240"/>
      <c r="R269" s="1240"/>
      <c r="S269" s="1240"/>
      <c r="T269" s="1240" t="e">
        <f t="shared" ca="1" si="41"/>
        <v>#NAME?</v>
      </c>
      <c r="U269" s="1378" t="e">
        <f t="shared" ca="1" si="42"/>
        <v>#NAME?</v>
      </c>
      <c r="V269" s="48"/>
      <c r="W269" s="1217" t="s">
        <v>3572</v>
      </c>
      <c r="X269" s="48"/>
      <c r="Y269" s="1217" t="s">
        <v>5908</v>
      </c>
      <c r="Z269" s="48"/>
      <c r="AA269" s="48"/>
      <c r="AB269" s="48"/>
      <c r="AC269" s="48"/>
      <c r="AD269" s="48"/>
      <c r="AE269" s="48"/>
      <c r="AF269" s="48"/>
      <c r="AG269" s="48"/>
      <c r="AH269" s="48"/>
    </row>
    <row r="270" spans="1:34" ht="18">
      <c r="A270" s="1450">
        <v>44847</v>
      </c>
      <c r="B270" s="1217" t="s">
        <v>3473</v>
      </c>
      <c r="C270" s="1571"/>
      <c r="D270" s="1217" t="s">
        <v>3570</v>
      </c>
      <c r="E270" s="1217" t="s">
        <v>86</v>
      </c>
      <c r="F270" s="1217" t="s">
        <v>3547</v>
      </c>
      <c r="G270" s="1219">
        <v>8500</v>
      </c>
      <c r="H270" s="1449" t="s">
        <v>3063</v>
      </c>
      <c r="I270" s="1217" t="s">
        <v>3453</v>
      </c>
      <c r="J270" s="1238"/>
      <c r="K270" s="48" t="e">
        <f t="shared" ca="1" si="40"/>
        <v>#NAME?</v>
      </c>
      <c r="L270" s="48"/>
      <c r="M270" s="1240"/>
      <c r="N270" s="1240">
        <v>4300</v>
      </c>
      <c r="O270" s="1237"/>
      <c r="P270" s="1240"/>
      <c r="Q270" s="1240"/>
      <c r="R270" s="1240"/>
      <c r="S270" s="1240"/>
      <c r="T270" s="1240" t="e">
        <f t="shared" ca="1" si="41"/>
        <v>#NAME?</v>
      </c>
      <c r="U270" s="1378" t="e">
        <f t="shared" ca="1" si="42"/>
        <v>#NAME?</v>
      </c>
      <c r="V270" s="48"/>
      <c r="W270" s="1217" t="s">
        <v>3572</v>
      </c>
      <c r="X270" s="48"/>
      <c r="Y270" s="1217" t="s">
        <v>5909</v>
      </c>
      <c r="Z270" s="48"/>
      <c r="AA270" s="48"/>
      <c r="AB270" s="48"/>
      <c r="AC270" s="48"/>
      <c r="AD270" s="48"/>
      <c r="AE270" s="48"/>
      <c r="AF270" s="48"/>
      <c r="AG270" s="48"/>
      <c r="AH270" s="48"/>
    </row>
    <row r="271" spans="1:34" ht="18">
      <c r="A271" s="1450">
        <v>44847</v>
      </c>
      <c r="B271" s="1217" t="s">
        <v>3473</v>
      </c>
      <c r="C271" s="1571"/>
      <c r="D271" s="1217" t="s">
        <v>3570</v>
      </c>
      <c r="E271" s="1217" t="s">
        <v>86</v>
      </c>
      <c r="F271" s="1217" t="s">
        <v>3547</v>
      </c>
      <c r="G271" s="1219">
        <v>8500</v>
      </c>
      <c r="H271" s="1449" t="s">
        <v>3063</v>
      </c>
      <c r="I271" s="1217" t="s">
        <v>3453</v>
      </c>
      <c r="J271" s="1238"/>
      <c r="K271" s="10" t="e">
        <f t="shared" ca="1" si="40"/>
        <v>#NAME?</v>
      </c>
      <c r="M271" s="1239"/>
      <c r="N271" s="1240">
        <v>4300</v>
      </c>
      <c r="O271" s="1237"/>
      <c r="P271" s="1240"/>
      <c r="Q271" s="1240"/>
      <c r="R271" s="1240"/>
      <c r="S271" s="1240"/>
      <c r="T271" s="1240" t="e">
        <f t="shared" ca="1" si="41"/>
        <v>#NAME?</v>
      </c>
      <c r="U271" s="1378" t="e">
        <f t="shared" ca="1" si="42"/>
        <v>#NAME?</v>
      </c>
      <c r="V271" s="48"/>
      <c r="W271" s="1217" t="s">
        <v>3572</v>
      </c>
      <c r="X271" s="48"/>
      <c r="Y271" s="1217" t="s">
        <v>5910</v>
      </c>
      <c r="Z271" s="48"/>
      <c r="AA271" s="48"/>
      <c r="AB271" s="48"/>
      <c r="AC271" s="48"/>
      <c r="AD271" s="48"/>
      <c r="AE271" s="48"/>
      <c r="AF271" s="48"/>
      <c r="AG271" s="48"/>
      <c r="AH271" s="48"/>
    </row>
    <row r="272" spans="1:34" ht="18">
      <c r="A272" s="1450">
        <v>44848</v>
      </c>
      <c r="B272" s="1217" t="s">
        <v>3473</v>
      </c>
      <c r="C272" s="1571"/>
      <c r="D272" s="1217" t="s">
        <v>3570</v>
      </c>
      <c r="E272" s="1217" t="s">
        <v>86</v>
      </c>
      <c r="F272" s="1217" t="s">
        <v>3547</v>
      </c>
      <c r="G272" s="1219">
        <v>8500</v>
      </c>
      <c r="H272" s="1449" t="s">
        <v>3063</v>
      </c>
      <c r="I272" s="1217" t="s">
        <v>3453</v>
      </c>
      <c r="J272" s="1238"/>
      <c r="K272" s="10" t="e">
        <f t="shared" ca="1" si="40"/>
        <v>#NAME?</v>
      </c>
      <c r="M272" s="1239"/>
      <c r="N272" s="1240">
        <v>4300</v>
      </c>
      <c r="O272" s="1237"/>
      <c r="P272" s="1240"/>
      <c r="Q272" s="1240"/>
      <c r="R272" s="1240"/>
      <c r="S272" s="1240"/>
      <c r="T272" s="1240" t="e">
        <f t="shared" ca="1" si="41"/>
        <v>#NAME?</v>
      </c>
      <c r="U272" s="1378" t="e">
        <f t="shared" ca="1" si="42"/>
        <v>#NAME?</v>
      </c>
      <c r="V272" s="48"/>
      <c r="W272" s="1217" t="s">
        <v>3572</v>
      </c>
      <c r="X272" s="48"/>
      <c r="Y272" s="1217" t="s">
        <v>5911</v>
      </c>
      <c r="Z272" s="48"/>
      <c r="AA272" s="48"/>
      <c r="AB272" s="48"/>
      <c r="AC272" s="48"/>
      <c r="AD272" s="48"/>
      <c r="AE272" s="48"/>
      <c r="AF272" s="48"/>
      <c r="AG272" s="48"/>
      <c r="AH272" s="48"/>
    </row>
    <row r="273" spans="1:34" ht="18">
      <c r="A273" s="1450">
        <v>44848</v>
      </c>
      <c r="B273" s="1217" t="s">
        <v>3473</v>
      </c>
      <c r="C273" s="1571"/>
      <c r="D273" s="1217" t="s">
        <v>3570</v>
      </c>
      <c r="E273" s="1217" t="s">
        <v>86</v>
      </c>
      <c r="F273" s="1217" t="s">
        <v>3547</v>
      </c>
      <c r="G273" s="1219">
        <v>8500</v>
      </c>
      <c r="H273" s="1449" t="s">
        <v>3063</v>
      </c>
      <c r="I273" s="1217" t="s">
        <v>3453</v>
      </c>
      <c r="J273" s="1238"/>
      <c r="K273" s="10" t="e">
        <f t="shared" ca="1" si="40"/>
        <v>#NAME?</v>
      </c>
      <c r="M273" s="1239"/>
      <c r="N273" s="1240">
        <v>4300</v>
      </c>
      <c r="O273" s="1237"/>
      <c r="P273" s="1240"/>
      <c r="Q273" s="1240"/>
      <c r="R273" s="1240"/>
      <c r="S273" s="1240"/>
      <c r="T273" s="1240" t="e">
        <f t="shared" ca="1" si="41"/>
        <v>#NAME?</v>
      </c>
      <c r="U273" s="1378" t="e">
        <f t="shared" ca="1" si="42"/>
        <v>#NAME?</v>
      </c>
      <c r="V273" s="48"/>
      <c r="W273" s="1217" t="s">
        <v>3572</v>
      </c>
      <c r="X273" s="48"/>
      <c r="Y273" s="1217" t="s">
        <v>5912</v>
      </c>
      <c r="Z273" s="48"/>
      <c r="AA273" s="48"/>
      <c r="AB273" s="48"/>
      <c r="AC273" s="48"/>
      <c r="AD273" s="48"/>
      <c r="AE273" s="48"/>
      <c r="AF273" s="48"/>
      <c r="AG273" s="48"/>
      <c r="AH273" s="48"/>
    </row>
    <row r="274" spans="1:34" ht="18">
      <c r="A274" s="1578">
        <v>44851</v>
      </c>
      <c r="B274" s="1579" t="s">
        <v>3473</v>
      </c>
      <c r="C274" s="1580"/>
      <c r="D274" s="1579" t="s">
        <v>3570</v>
      </c>
      <c r="E274" s="1579" t="s">
        <v>86</v>
      </c>
      <c r="F274" s="1579" t="s">
        <v>3547</v>
      </c>
      <c r="G274" s="1581">
        <v>8500</v>
      </c>
      <c r="H274" s="1449" t="s">
        <v>3063</v>
      </c>
      <c r="I274" s="1579" t="s">
        <v>3453</v>
      </c>
      <c r="J274" s="1237"/>
      <c r="K274" s="48" t="e">
        <f t="shared" ca="1" si="40"/>
        <v>#NAME?</v>
      </c>
      <c r="L274" s="48"/>
      <c r="M274" s="1240"/>
      <c r="N274" s="1240">
        <v>4300</v>
      </c>
      <c r="O274" s="1237"/>
      <c r="P274" s="1240"/>
      <c r="Q274" s="1240"/>
      <c r="R274" s="1240"/>
      <c r="S274" s="1240"/>
      <c r="T274" s="1240" t="e">
        <f t="shared" ca="1" si="41"/>
        <v>#NAME?</v>
      </c>
      <c r="U274" s="1378" t="e">
        <f t="shared" ca="1" si="42"/>
        <v>#NAME?</v>
      </c>
      <c r="V274" s="1240"/>
      <c r="W274" s="1579" t="s">
        <v>3572</v>
      </c>
      <c r="X274" s="48"/>
      <c r="Y274" s="1579" t="s">
        <v>5913</v>
      </c>
      <c r="Z274" s="48"/>
      <c r="AA274" s="48"/>
      <c r="AB274" s="48"/>
      <c r="AC274" s="48"/>
      <c r="AD274" s="48"/>
      <c r="AE274" s="48"/>
      <c r="AF274" s="48"/>
      <c r="AG274" s="48"/>
      <c r="AH274" s="48"/>
    </row>
    <row r="275" spans="1:34" ht="18">
      <c r="A275" s="1388">
        <v>44851</v>
      </c>
      <c r="B275" s="666" t="s">
        <v>3473</v>
      </c>
      <c r="C275" s="227"/>
      <c r="D275" s="666" t="s">
        <v>3570</v>
      </c>
      <c r="E275" s="666" t="s">
        <v>86</v>
      </c>
      <c r="F275" s="666" t="s">
        <v>3547</v>
      </c>
      <c r="G275" s="1245">
        <v>8500</v>
      </c>
      <c r="H275" s="1582" t="s">
        <v>3063</v>
      </c>
      <c r="I275" s="666" t="s">
        <v>3453</v>
      </c>
      <c r="J275" s="1238"/>
      <c r="K275" s="10" t="e">
        <f t="shared" ca="1" si="40"/>
        <v>#NAME?</v>
      </c>
      <c r="M275" s="1239"/>
      <c r="N275" s="1240">
        <v>4300</v>
      </c>
      <c r="O275" s="1237"/>
      <c r="P275" s="1240"/>
      <c r="Q275" s="1240"/>
      <c r="R275" s="1240"/>
      <c r="S275" s="1240"/>
      <c r="T275" s="1240" t="e">
        <f t="shared" ca="1" si="41"/>
        <v>#NAME?</v>
      </c>
      <c r="U275" s="1378" t="e">
        <f t="shared" ca="1" si="42"/>
        <v>#NAME?</v>
      </c>
      <c r="V275" s="48"/>
      <c r="W275" s="666" t="s">
        <v>3572</v>
      </c>
      <c r="X275" s="48"/>
      <c r="Y275" s="666" t="s">
        <v>5914</v>
      </c>
      <c r="Z275" s="48"/>
      <c r="AA275" s="48"/>
      <c r="AB275" s="48"/>
      <c r="AC275" s="48"/>
      <c r="AD275" s="48"/>
      <c r="AE275" s="48"/>
      <c r="AF275" s="48"/>
      <c r="AG275" s="48"/>
      <c r="AH275" s="48"/>
    </row>
    <row r="276" spans="1:34" ht="18">
      <c r="A276" s="1450">
        <v>44852</v>
      </c>
      <c r="B276" s="1217" t="s">
        <v>3473</v>
      </c>
      <c r="C276" s="1571"/>
      <c r="D276" s="1217" t="s">
        <v>3570</v>
      </c>
      <c r="E276" s="1217" t="s">
        <v>86</v>
      </c>
      <c r="F276" s="1217" t="s">
        <v>3547</v>
      </c>
      <c r="G276" s="1219">
        <v>8500</v>
      </c>
      <c r="H276" s="1582" t="s">
        <v>3063</v>
      </c>
      <c r="I276" s="1217" t="s">
        <v>3453</v>
      </c>
      <c r="J276" s="1238"/>
      <c r="K276" s="10" t="e">
        <f t="shared" ca="1" si="40"/>
        <v>#NAME?</v>
      </c>
      <c r="M276" s="1239"/>
      <c r="N276" s="1240">
        <v>4300</v>
      </c>
      <c r="O276" s="1237"/>
      <c r="P276" s="1240"/>
      <c r="Q276" s="1240"/>
      <c r="R276" s="1240"/>
      <c r="S276" s="1240"/>
      <c r="T276" s="1240" t="e">
        <f t="shared" ca="1" si="41"/>
        <v>#NAME?</v>
      </c>
      <c r="U276" s="1378" t="e">
        <f t="shared" ca="1" si="42"/>
        <v>#NAME?</v>
      </c>
      <c r="V276" s="48"/>
      <c r="W276" s="1217" t="s">
        <v>3572</v>
      </c>
      <c r="X276" s="48"/>
      <c r="Y276" s="1217" t="s">
        <v>5915</v>
      </c>
      <c r="Z276" s="48"/>
      <c r="AA276" s="48"/>
      <c r="AB276" s="48"/>
      <c r="AC276" s="48"/>
      <c r="AD276" s="48"/>
      <c r="AE276" s="48"/>
      <c r="AF276" s="48"/>
      <c r="AG276" s="48"/>
      <c r="AH276" s="48"/>
    </row>
    <row r="277" spans="1:34" ht="18">
      <c r="A277" s="1454">
        <v>44852</v>
      </c>
      <c r="B277" s="1246" t="s">
        <v>3473</v>
      </c>
      <c r="C277" s="1574"/>
      <c r="D277" s="1246" t="s">
        <v>3570</v>
      </c>
      <c r="E277" s="1246" t="s">
        <v>86</v>
      </c>
      <c r="F277" s="1246" t="s">
        <v>3547</v>
      </c>
      <c r="G277" s="1248">
        <v>8500</v>
      </c>
      <c r="H277" s="1455" t="s">
        <v>3063</v>
      </c>
      <c r="I277" s="1246" t="s">
        <v>3453</v>
      </c>
      <c r="J277" s="1263"/>
      <c r="K277" s="1260" t="e">
        <f t="shared" ca="1" si="40"/>
        <v>#NAME?</v>
      </c>
      <c r="L277" s="1260"/>
      <c r="M277" s="1256"/>
      <c r="N277" s="1257">
        <v>4300</v>
      </c>
      <c r="O277" s="1255"/>
      <c r="P277" s="1257"/>
      <c r="Q277" s="1257"/>
      <c r="R277" s="1257"/>
      <c r="S277" s="1257"/>
      <c r="T277" s="1257" t="e">
        <f t="shared" ca="1" si="41"/>
        <v>#NAME?</v>
      </c>
      <c r="U277" s="1387" t="e">
        <f t="shared" ca="1" si="42"/>
        <v>#NAME?</v>
      </c>
      <c r="V277" s="1573"/>
      <c r="W277" s="1246" t="s">
        <v>3572</v>
      </c>
      <c r="X277" s="1573"/>
      <c r="Y277" s="1246" t="s">
        <v>5916</v>
      </c>
      <c r="Z277" s="1573"/>
      <c r="AA277" s="1573"/>
      <c r="AB277" s="1573"/>
      <c r="AC277" s="1573"/>
      <c r="AD277" s="1573"/>
      <c r="AE277" s="1573"/>
      <c r="AF277" s="1573"/>
      <c r="AG277" s="1573"/>
      <c r="AH277" s="1573"/>
    </row>
    <row r="278" spans="1:34" ht="18">
      <c r="A278" s="1450">
        <v>44853</v>
      </c>
      <c r="B278" s="1217" t="s">
        <v>3473</v>
      </c>
      <c r="C278" s="1571"/>
      <c r="D278" s="1217" t="s">
        <v>3570</v>
      </c>
      <c r="E278" s="1217" t="s">
        <v>86</v>
      </c>
      <c r="F278" s="1217" t="s">
        <v>3547</v>
      </c>
      <c r="G278" s="1219">
        <v>8500</v>
      </c>
      <c r="H278" s="1449" t="s">
        <v>3063</v>
      </c>
      <c r="I278" s="1217" t="s">
        <v>3453</v>
      </c>
      <c r="J278" s="1238"/>
      <c r="K278" s="48" t="e">
        <f t="shared" ca="1" si="40"/>
        <v>#NAME?</v>
      </c>
      <c r="L278" s="48"/>
      <c r="M278" s="1240"/>
      <c r="N278" s="1240">
        <v>4300</v>
      </c>
      <c r="O278" s="1237"/>
      <c r="P278" s="1240"/>
      <c r="Q278" s="1240"/>
      <c r="R278" s="1240"/>
      <c r="S278" s="1240"/>
      <c r="T278" s="1240" t="e">
        <f t="shared" ca="1" si="41"/>
        <v>#NAME?</v>
      </c>
      <c r="U278" s="1378" t="e">
        <f t="shared" ca="1" si="42"/>
        <v>#NAME?</v>
      </c>
      <c r="V278" s="48"/>
      <c r="W278" s="1217" t="s">
        <v>3572</v>
      </c>
      <c r="X278" s="48"/>
      <c r="Y278" s="1217" t="s">
        <v>5917</v>
      </c>
      <c r="Z278" s="48"/>
      <c r="AA278" s="48"/>
      <c r="AB278" s="48"/>
      <c r="AC278" s="48"/>
      <c r="AD278" s="48"/>
      <c r="AE278" s="48"/>
      <c r="AF278" s="48"/>
      <c r="AG278" s="48"/>
      <c r="AH278" s="48"/>
    </row>
    <row r="279" spans="1:34" ht="18">
      <c r="A279" s="1450">
        <v>44853</v>
      </c>
      <c r="B279" s="1217" t="s">
        <v>3473</v>
      </c>
      <c r="C279" s="1571"/>
      <c r="D279" s="1217" t="s">
        <v>3570</v>
      </c>
      <c r="E279" s="1217" t="s">
        <v>86</v>
      </c>
      <c r="F279" s="1217" t="s">
        <v>3547</v>
      </c>
      <c r="G279" s="1219">
        <v>8500</v>
      </c>
      <c r="H279" s="1449" t="s">
        <v>3063</v>
      </c>
      <c r="I279" s="1217" t="s">
        <v>3453</v>
      </c>
      <c r="J279" s="1238"/>
      <c r="K279" s="10" t="e">
        <f t="shared" ca="1" si="40"/>
        <v>#NAME?</v>
      </c>
      <c r="L279" s="48"/>
      <c r="M279" s="1240"/>
      <c r="N279" s="1240">
        <v>4300</v>
      </c>
      <c r="O279" s="1237"/>
      <c r="P279" s="1240"/>
      <c r="Q279" s="1240"/>
      <c r="R279" s="1240"/>
      <c r="S279" s="1240"/>
      <c r="T279" s="1240" t="e">
        <f t="shared" ca="1" si="41"/>
        <v>#NAME?</v>
      </c>
      <c r="U279" s="1378" t="e">
        <f t="shared" ca="1" si="42"/>
        <v>#NAME?</v>
      </c>
      <c r="V279" s="48"/>
      <c r="W279" s="1217" t="s">
        <v>3572</v>
      </c>
      <c r="X279" s="48"/>
      <c r="Y279" s="1217" t="s">
        <v>5918</v>
      </c>
      <c r="Z279" s="48"/>
      <c r="AA279" s="48"/>
      <c r="AB279" s="48"/>
      <c r="AC279" s="48"/>
      <c r="AD279" s="48"/>
      <c r="AE279" s="48"/>
      <c r="AF279" s="48"/>
      <c r="AG279" s="48"/>
      <c r="AH279" s="48"/>
    </row>
    <row r="280" spans="1:34" ht="18">
      <c r="A280" s="1450">
        <v>44854</v>
      </c>
      <c r="B280" s="1217" t="s">
        <v>3473</v>
      </c>
      <c r="C280" s="1571"/>
      <c r="D280" s="1217" t="s">
        <v>3570</v>
      </c>
      <c r="E280" s="1217" t="s">
        <v>86</v>
      </c>
      <c r="F280" s="1217" t="s">
        <v>3547</v>
      </c>
      <c r="G280" s="1219">
        <v>8500</v>
      </c>
      <c r="H280" s="1449" t="s">
        <v>3063</v>
      </c>
      <c r="I280" s="1217" t="s">
        <v>3453</v>
      </c>
      <c r="J280" s="1238"/>
      <c r="K280" s="10" t="e">
        <f t="shared" ca="1" si="40"/>
        <v>#NAME?</v>
      </c>
      <c r="L280" s="48"/>
      <c r="M280" s="1240"/>
      <c r="N280" s="1240">
        <v>4300</v>
      </c>
      <c r="O280" s="1237"/>
      <c r="P280" s="1240"/>
      <c r="Q280" s="1240"/>
      <c r="R280" s="1240"/>
      <c r="S280" s="1240"/>
      <c r="T280" s="1240" t="e">
        <f t="shared" ca="1" si="41"/>
        <v>#NAME?</v>
      </c>
      <c r="U280" s="1378" t="e">
        <f t="shared" ca="1" si="42"/>
        <v>#NAME?</v>
      </c>
      <c r="V280" s="48"/>
      <c r="W280" s="1217" t="s">
        <v>3572</v>
      </c>
      <c r="X280" s="48"/>
      <c r="Y280" s="1217" t="s">
        <v>5919</v>
      </c>
      <c r="Z280" s="48"/>
      <c r="AA280" s="48"/>
      <c r="AB280" s="48"/>
      <c r="AC280" s="48"/>
      <c r="AD280" s="48"/>
      <c r="AE280" s="48"/>
      <c r="AF280" s="48"/>
      <c r="AG280" s="48"/>
      <c r="AH280" s="48"/>
    </row>
    <row r="281" spans="1:34" ht="18">
      <c r="A281" s="1450">
        <v>44854</v>
      </c>
      <c r="B281" s="1217" t="s">
        <v>3473</v>
      </c>
      <c r="C281" s="1571"/>
      <c r="D281" s="1217" t="s">
        <v>3570</v>
      </c>
      <c r="E281" s="1217" t="s">
        <v>86</v>
      </c>
      <c r="F281" s="1217" t="s">
        <v>3547</v>
      </c>
      <c r="G281" s="1219">
        <v>8500</v>
      </c>
      <c r="H281" s="1449" t="s">
        <v>3063</v>
      </c>
      <c r="I281" s="1217" t="s">
        <v>3453</v>
      </c>
      <c r="J281" s="1238"/>
      <c r="K281" s="48" t="e">
        <f ca="1">_xludf.IFS(C281="成田机场",3000,C281="羽田机场",1200,D281="NearMe",1000)</f>
        <v>#NAME?</v>
      </c>
      <c r="L281" s="48"/>
      <c r="M281" s="1240"/>
      <c r="N281" s="1240">
        <v>4300</v>
      </c>
      <c r="O281" s="1237"/>
      <c r="P281" s="1240"/>
      <c r="Q281" s="1240"/>
      <c r="R281" s="1240"/>
      <c r="S281" s="1240"/>
      <c r="T281" s="1240" t="e">
        <f t="shared" ca="1" si="41"/>
        <v>#NAME?</v>
      </c>
      <c r="U281" s="1378" t="e">
        <f t="shared" ca="1" si="42"/>
        <v>#NAME?</v>
      </c>
      <c r="V281" s="48"/>
      <c r="W281" s="1217" t="s">
        <v>3572</v>
      </c>
      <c r="X281" s="48"/>
      <c r="Y281" s="1217" t="s">
        <v>5920</v>
      </c>
      <c r="Z281" s="48"/>
      <c r="AA281" s="48"/>
      <c r="AB281" s="48"/>
      <c r="AC281" s="48"/>
      <c r="AD281" s="48"/>
      <c r="AE281" s="48"/>
      <c r="AF281" s="48"/>
      <c r="AG281" s="48"/>
      <c r="AH281" s="48"/>
    </row>
    <row r="282" spans="1:34" ht="18">
      <c r="A282" s="1450">
        <v>44855</v>
      </c>
      <c r="B282" s="1217" t="s">
        <v>3473</v>
      </c>
      <c r="C282" s="1571"/>
      <c r="D282" s="1217" t="s">
        <v>3570</v>
      </c>
      <c r="E282" s="1217" t="s">
        <v>86</v>
      </c>
      <c r="F282" s="1217" t="s">
        <v>3547</v>
      </c>
      <c r="G282" s="1219">
        <v>8500</v>
      </c>
      <c r="H282" s="1449" t="s">
        <v>3063</v>
      </c>
      <c r="I282" s="1217" t="s">
        <v>3453</v>
      </c>
      <c r="J282" s="1238"/>
      <c r="K282" s="10" t="e">
        <f t="shared" ref="K282:K292" ca="1" si="43">_xludf.IFS(C282="成田机场",3000,C282="羽田机场",1200,D282="NearMe",1000,D282="VIP-limo",G282*0.12)</f>
        <v>#NAME?</v>
      </c>
      <c r="L282" s="48"/>
      <c r="M282" s="1240"/>
      <c r="N282" s="1240">
        <v>4300</v>
      </c>
      <c r="O282" s="1237"/>
      <c r="P282" s="1240"/>
      <c r="Q282" s="1240"/>
      <c r="R282" s="1240"/>
      <c r="S282" s="1240"/>
      <c r="T282" s="1240" t="e">
        <f t="shared" ca="1" si="41"/>
        <v>#NAME?</v>
      </c>
      <c r="U282" s="1378" t="e">
        <f t="shared" ca="1" si="42"/>
        <v>#NAME?</v>
      </c>
      <c r="V282" s="48"/>
      <c r="W282" s="1217" t="s">
        <v>3572</v>
      </c>
      <c r="X282" s="48"/>
      <c r="Y282" s="1217" t="s">
        <v>5921</v>
      </c>
      <c r="Z282" s="48"/>
      <c r="AA282" s="48"/>
      <c r="AB282" s="48"/>
      <c r="AC282" s="48"/>
      <c r="AD282" s="48"/>
      <c r="AE282" s="48"/>
      <c r="AF282" s="48"/>
      <c r="AG282" s="48"/>
      <c r="AH282" s="48"/>
    </row>
    <row r="283" spans="1:34" ht="18">
      <c r="A283" s="1450">
        <v>44855</v>
      </c>
      <c r="B283" s="1217" t="s">
        <v>3473</v>
      </c>
      <c r="C283" s="1571"/>
      <c r="D283" s="1217" t="s">
        <v>3570</v>
      </c>
      <c r="E283" s="1217" t="s">
        <v>86</v>
      </c>
      <c r="F283" s="1217" t="s">
        <v>3547</v>
      </c>
      <c r="G283" s="1219">
        <v>8500</v>
      </c>
      <c r="H283" s="1449" t="s">
        <v>3063</v>
      </c>
      <c r="I283" s="1217" t="s">
        <v>3453</v>
      </c>
      <c r="J283" s="1281"/>
      <c r="K283" s="10" t="e">
        <f t="shared" ca="1" si="43"/>
        <v>#NAME?</v>
      </c>
      <c r="L283" s="48"/>
      <c r="M283" s="1240"/>
      <c r="N283" s="1240">
        <v>4300</v>
      </c>
      <c r="O283" s="1237"/>
      <c r="P283" s="1240"/>
      <c r="Q283" s="1240"/>
      <c r="R283" s="1240"/>
      <c r="S283" s="1240"/>
      <c r="T283" s="1240" t="e">
        <f t="shared" ca="1" si="41"/>
        <v>#NAME?</v>
      </c>
      <c r="U283" s="1378" t="e">
        <f t="shared" ca="1" si="42"/>
        <v>#NAME?</v>
      </c>
      <c r="V283" s="48"/>
      <c r="W283" s="1217" t="s">
        <v>3572</v>
      </c>
      <c r="X283" s="48"/>
      <c r="Y283" s="1217" t="s">
        <v>5922</v>
      </c>
      <c r="Z283" s="48"/>
      <c r="AA283" s="48"/>
      <c r="AB283" s="48"/>
      <c r="AC283" s="48"/>
      <c r="AD283" s="48"/>
      <c r="AE283" s="48"/>
      <c r="AF283" s="48"/>
      <c r="AG283" s="48"/>
      <c r="AH283" s="48"/>
    </row>
    <row r="284" spans="1:34" ht="18">
      <c r="A284" s="1450">
        <v>44858</v>
      </c>
      <c r="B284" s="1217" t="s">
        <v>3473</v>
      </c>
      <c r="C284" s="1571"/>
      <c r="D284" s="1217" t="s">
        <v>3570</v>
      </c>
      <c r="E284" s="1217" t="s">
        <v>86</v>
      </c>
      <c r="F284" s="1217" t="s">
        <v>3547</v>
      </c>
      <c r="G284" s="1219">
        <v>8500</v>
      </c>
      <c r="H284" s="1449" t="s">
        <v>3063</v>
      </c>
      <c r="I284" s="1217" t="s">
        <v>3453</v>
      </c>
      <c r="J284" s="1238"/>
      <c r="K284" s="10" t="e">
        <f t="shared" ca="1" si="43"/>
        <v>#NAME?</v>
      </c>
      <c r="L284" s="48"/>
      <c r="M284" s="1240"/>
      <c r="N284" s="1239">
        <v>4300</v>
      </c>
      <c r="O284" s="1237"/>
      <c r="P284" s="1239"/>
      <c r="Q284" s="1239"/>
      <c r="R284" s="1239"/>
      <c r="S284" s="1240"/>
      <c r="T284" s="1240" t="e">
        <f t="shared" ca="1" si="41"/>
        <v>#NAME?</v>
      </c>
      <c r="U284" s="1378" t="e">
        <f t="shared" ca="1" si="42"/>
        <v>#NAME?</v>
      </c>
      <c r="W284" s="1217" t="s">
        <v>3572</v>
      </c>
      <c r="Y284" s="1217" t="s">
        <v>5923</v>
      </c>
      <c r="Z284" s="1562"/>
    </row>
    <row r="285" spans="1:34" ht="18">
      <c r="A285" s="1450">
        <v>44858</v>
      </c>
      <c r="B285" s="1217" t="s">
        <v>3473</v>
      </c>
      <c r="C285" s="1571"/>
      <c r="D285" s="1217" t="s">
        <v>3570</v>
      </c>
      <c r="E285" s="1217" t="s">
        <v>86</v>
      </c>
      <c r="F285" s="1217" t="s">
        <v>3547</v>
      </c>
      <c r="G285" s="1219">
        <v>8500</v>
      </c>
      <c r="H285" s="1449" t="s">
        <v>3063</v>
      </c>
      <c r="I285" s="1217" t="s">
        <v>3453</v>
      </c>
      <c r="J285" s="1281"/>
      <c r="K285" s="10" t="e">
        <f t="shared" ca="1" si="43"/>
        <v>#NAME?</v>
      </c>
      <c r="L285" s="48"/>
      <c r="M285" s="1240"/>
      <c r="N285" s="1239">
        <v>4300</v>
      </c>
      <c r="O285" s="1237"/>
      <c r="P285" s="1239"/>
      <c r="Q285" s="1239"/>
      <c r="R285" s="1239"/>
      <c r="S285" s="1240"/>
      <c r="T285" s="1240" t="e">
        <f t="shared" ca="1" si="41"/>
        <v>#NAME?</v>
      </c>
      <c r="U285" s="1378" t="e">
        <f t="shared" ca="1" si="42"/>
        <v>#NAME?</v>
      </c>
      <c r="W285" s="1217" t="s">
        <v>3572</v>
      </c>
      <c r="Y285" s="1217" t="s">
        <v>5924</v>
      </c>
      <c r="Z285" s="1562"/>
    </row>
    <row r="286" spans="1:34" ht="18">
      <c r="A286" s="1450">
        <v>44859</v>
      </c>
      <c r="B286" s="1217" t="s">
        <v>3473</v>
      </c>
      <c r="C286" s="1571"/>
      <c r="D286" s="1217" t="s">
        <v>3570</v>
      </c>
      <c r="E286" s="1217" t="s">
        <v>86</v>
      </c>
      <c r="F286" s="1217" t="s">
        <v>3547</v>
      </c>
      <c r="G286" s="1219">
        <v>8500</v>
      </c>
      <c r="H286" s="1449" t="s">
        <v>3063</v>
      </c>
      <c r="I286" s="1217" t="s">
        <v>3453</v>
      </c>
      <c r="J286" s="1238"/>
      <c r="K286" s="10" t="e">
        <f t="shared" ca="1" si="43"/>
        <v>#NAME?</v>
      </c>
      <c r="L286" s="48"/>
      <c r="M286" s="1240"/>
      <c r="N286" s="1239">
        <v>4300</v>
      </c>
      <c r="O286" s="1237"/>
      <c r="P286" s="1239"/>
      <c r="Q286" s="1239"/>
      <c r="R286" s="1239"/>
      <c r="S286" s="1240"/>
      <c r="T286" s="1240" t="e">
        <f t="shared" ca="1" si="41"/>
        <v>#NAME?</v>
      </c>
      <c r="U286" s="1378" t="e">
        <f t="shared" ca="1" si="42"/>
        <v>#NAME?</v>
      </c>
      <c r="W286" s="1217" t="s">
        <v>3572</v>
      </c>
      <c r="Y286" s="1217" t="s">
        <v>5925</v>
      </c>
      <c r="Z286" s="1562"/>
    </row>
    <row r="287" spans="1:34" ht="18">
      <c r="A287" s="1450">
        <v>44860</v>
      </c>
      <c r="B287" s="1217" t="s">
        <v>3473</v>
      </c>
      <c r="C287" s="1571"/>
      <c r="D287" s="1217" t="s">
        <v>3570</v>
      </c>
      <c r="E287" s="1217" t="s">
        <v>86</v>
      </c>
      <c r="F287" s="1217" t="s">
        <v>3547</v>
      </c>
      <c r="G287" s="1219">
        <v>8500</v>
      </c>
      <c r="H287" s="1449" t="s">
        <v>3063</v>
      </c>
      <c r="I287" s="1217" t="s">
        <v>3453</v>
      </c>
      <c r="J287" s="1238"/>
      <c r="K287" s="10" t="e">
        <f t="shared" ca="1" si="43"/>
        <v>#NAME?</v>
      </c>
      <c r="L287" s="48"/>
      <c r="M287" s="1240"/>
      <c r="N287" s="1239">
        <v>4300</v>
      </c>
      <c r="O287" s="1237"/>
      <c r="P287" s="1239"/>
      <c r="Q287" s="1239"/>
      <c r="R287" s="1239"/>
      <c r="S287" s="1240"/>
      <c r="T287" s="1240" t="e">
        <f t="shared" ca="1" si="41"/>
        <v>#NAME?</v>
      </c>
      <c r="U287" s="1378" t="e">
        <f t="shared" ca="1" si="42"/>
        <v>#NAME?</v>
      </c>
      <c r="W287" s="1217" t="s">
        <v>3572</v>
      </c>
      <c r="Y287" s="1217" t="s">
        <v>5926</v>
      </c>
      <c r="Z287" s="1562"/>
    </row>
    <row r="288" spans="1:34" ht="18">
      <c r="A288" s="1450">
        <v>44860</v>
      </c>
      <c r="B288" s="1217" t="s">
        <v>3473</v>
      </c>
      <c r="C288" s="1571"/>
      <c r="D288" s="1217" t="s">
        <v>3570</v>
      </c>
      <c r="E288" s="1217" t="s">
        <v>86</v>
      </c>
      <c r="F288" s="1217" t="s">
        <v>3547</v>
      </c>
      <c r="G288" s="1219">
        <v>8500</v>
      </c>
      <c r="H288" s="1449" t="s">
        <v>3063</v>
      </c>
      <c r="I288" s="1217" t="s">
        <v>3453</v>
      </c>
      <c r="J288" s="1238"/>
      <c r="K288" s="10" t="e">
        <f t="shared" ca="1" si="43"/>
        <v>#NAME?</v>
      </c>
      <c r="L288" s="48"/>
      <c r="M288" s="1240"/>
      <c r="N288" s="1239">
        <v>4300</v>
      </c>
      <c r="O288" s="1237"/>
      <c r="P288" s="1239"/>
      <c r="Q288" s="1239"/>
      <c r="R288" s="1239"/>
      <c r="S288" s="1240"/>
      <c r="T288" s="1240" t="e">
        <f t="shared" ca="1" si="41"/>
        <v>#NAME?</v>
      </c>
      <c r="U288" s="1378" t="e">
        <f t="shared" ca="1" si="42"/>
        <v>#NAME?</v>
      </c>
      <c r="W288" s="1217" t="s">
        <v>3572</v>
      </c>
      <c r="Y288" s="1217" t="s">
        <v>5927</v>
      </c>
      <c r="Z288" s="1562"/>
    </row>
    <row r="289" spans="1:34" ht="18">
      <c r="A289" s="1450">
        <v>44861</v>
      </c>
      <c r="B289" s="1217" t="s">
        <v>3473</v>
      </c>
      <c r="C289" s="1571"/>
      <c r="D289" s="1217" t="s">
        <v>3570</v>
      </c>
      <c r="E289" s="1217" t="s">
        <v>86</v>
      </c>
      <c r="F289" s="1217" t="s">
        <v>3547</v>
      </c>
      <c r="G289" s="1219">
        <v>8500</v>
      </c>
      <c r="H289" s="1449" t="s">
        <v>3063</v>
      </c>
      <c r="I289" s="1217" t="s">
        <v>3453</v>
      </c>
      <c r="J289" s="1238"/>
      <c r="K289" s="10" t="e">
        <f t="shared" ca="1" si="43"/>
        <v>#NAME?</v>
      </c>
      <c r="L289" s="48"/>
      <c r="M289" s="1240"/>
      <c r="N289" s="1239">
        <v>4300</v>
      </c>
      <c r="O289" s="1237"/>
      <c r="P289" s="1239"/>
      <c r="Q289" s="1239"/>
      <c r="R289" s="1239"/>
      <c r="S289" s="1240"/>
      <c r="T289" s="1240" t="e">
        <f t="shared" ca="1" si="41"/>
        <v>#NAME?</v>
      </c>
      <c r="U289" s="1378" t="e">
        <f t="shared" ca="1" si="42"/>
        <v>#NAME?</v>
      </c>
      <c r="W289" s="1217" t="s">
        <v>3572</v>
      </c>
      <c r="Y289" s="1217" t="s">
        <v>5928</v>
      </c>
      <c r="Z289" s="1562"/>
    </row>
    <row r="290" spans="1:34" ht="18">
      <c r="A290" s="1450">
        <v>44861</v>
      </c>
      <c r="B290" s="1217" t="s">
        <v>3473</v>
      </c>
      <c r="C290" s="1571"/>
      <c r="D290" s="1217" t="s">
        <v>3570</v>
      </c>
      <c r="E290" s="1217" t="s">
        <v>86</v>
      </c>
      <c r="F290" s="1217" t="s">
        <v>3547</v>
      </c>
      <c r="G290" s="1219">
        <v>8500</v>
      </c>
      <c r="H290" s="1449" t="s">
        <v>3063</v>
      </c>
      <c r="I290" s="1217" t="s">
        <v>3453</v>
      </c>
      <c r="J290" s="1238"/>
      <c r="K290" s="10" t="e">
        <f t="shared" ca="1" si="43"/>
        <v>#NAME?</v>
      </c>
      <c r="L290" s="48"/>
      <c r="M290" s="1240"/>
      <c r="N290" s="1239">
        <v>4300</v>
      </c>
      <c r="O290" s="1237"/>
      <c r="P290" s="1239"/>
      <c r="Q290" s="1239"/>
      <c r="R290" s="1239"/>
      <c r="S290" s="1240"/>
      <c r="T290" s="1240" t="e">
        <f t="shared" ca="1" si="41"/>
        <v>#NAME?</v>
      </c>
      <c r="U290" s="1378" t="e">
        <f t="shared" ca="1" si="42"/>
        <v>#NAME?</v>
      </c>
      <c r="W290" s="1217" t="s">
        <v>3572</v>
      </c>
      <c r="Y290" s="1217" t="s">
        <v>5929</v>
      </c>
      <c r="Z290" s="1562"/>
    </row>
    <row r="291" spans="1:34" ht="18">
      <c r="A291" s="1450">
        <v>44862</v>
      </c>
      <c r="B291" s="1217" t="s">
        <v>3473</v>
      </c>
      <c r="C291" s="1571"/>
      <c r="D291" s="1217" t="s">
        <v>3570</v>
      </c>
      <c r="E291" s="1217" t="s">
        <v>52</v>
      </c>
      <c r="F291" s="1217" t="s">
        <v>3547</v>
      </c>
      <c r="G291" s="1219">
        <v>8500</v>
      </c>
      <c r="H291" s="1449" t="s">
        <v>3063</v>
      </c>
      <c r="I291" s="1217" t="s">
        <v>3453</v>
      </c>
      <c r="J291" s="1238"/>
      <c r="K291" s="10" t="e">
        <f t="shared" ca="1" si="43"/>
        <v>#NAME?</v>
      </c>
      <c r="L291" s="48"/>
      <c r="M291" s="1240"/>
      <c r="N291" s="1239">
        <v>4300</v>
      </c>
      <c r="O291" s="1237"/>
      <c r="P291" s="1239"/>
      <c r="Q291" s="1239"/>
      <c r="R291" s="1239"/>
      <c r="S291" s="1240"/>
      <c r="T291" s="1240" t="e">
        <f t="shared" ca="1" si="41"/>
        <v>#NAME?</v>
      </c>
      <c r="U291" s="1378" t="e">
        <f t="shared" ca="1" si="42"/>
        <v>#NAME?</v>
      </c>
      <c r="W291" s="1217" t="s">
        <v>3572</v>
      </c>
      <c r="Y291" s="1217" t="s">
        <v>5930</v>
      </c>
      <c r="Z291" s="1562"/>
    </row>
    <row r="292" spans="1:34" ht="18">
      <c r="A292" s="1450">
        <v>44865</v>
      </c>
      <c r="B292" s="1217" t="s">
        <v>3473</v>
      </c>
      <c r="C292" s="1571"/>
      <c r="D292" s="1217" t="s">
        <v>3570</v>
      </c>
      <c r="E292" s="1217" t="s">
        <v>52</v>
      </c>
      <c r="F292" s="1217" t="s">
        <v>3547</v>
      </c>
      <c r="G292" s="1219">
        <v>8500</v>
      </c>
      <c r="H292" s="1449" t="s">
        <v>3063</v>
      </c>
      <c r="I292" s="1217" t="s">
        <v>3453</v>
      </c>
      <c r="J292" s="1238"/>
      <c r="K292" s="10" t="e">
        <f t="shared" ca="1" si="43"/>
        <v>#NAME?</v>
      </c>
      <c r="L292" s="48"/>
      <c r="M292" s="1240"/>
      <c r="N292" s="1239">
        <v>4300</v>
      </c>
      <c r="O292" s="1237"/>
      <c r="P292" s="1239"/>
      <c r="Q292" s="1239"/>
      <c r="R292" s="1239"/>
      <c r="S292" s="1240"/>
      <c r="T292" s="1240" t="e">
        <f t="shared" ca="1" si="41"/>
        <v>#NAME?</v>
      </c>
      <c r="U292" s="1378" t="e">
        <f t="shared" ca="1" si="42"/>
        <v>#NAME?</v>
      </c>
      <c r="W292" s="1217" t="s">
        <v>3572</v>
      </c>
      <c r="Y292" s="1217" t="s">
        <v>5931</v>
      </c>
      <c r="Z292" s="1562"/>
    </row>
    <row r="293" spans="1:34" ht="18">
      <c r="A293" s="1450">
        <v>44842</v>
      </c>
      <c r="B293" s="1217" t="s">
        <v>3473</v>
      </c>
      <c r="C293" s="1571"/>
      <c r="D293" s="1217" t="s">
        <v>1371</v>
      </c>
      <c r="E293" s="1217" t="s">
        <v>60</v>
      </c>
      <c r="F293" s="1217" t="s">
        <v>3517</v>
      </c>
      <c r="G293" s="1219">
        <v>10000</v>
      </c>
      <c r="H293" s="1449" t="s">
        <v>3063</v>
      </c>
      <c r="I293" s="1217" t="s">
        <v>3453</v>
      </c>
      <c r="J293" s="1238"/>
      <c r="K293" s="10">
        <v>1000</v>
      </c>
      <c r="M293" s="1239">
        <f>(8500-K293-L293)*0.7</f>
        <v>5250</v>
      </c>
      <c r="N293" s="1239"/>
      <c r="O293" s="1237"/>
      <c r="P293" s="1240"/>
      <c r="Q293" s="1240"/>
      <c r="R293" s="1240"/>
      <c r="S293" s="1240"/>
      <c r="T293" s="1240">
        <f t="shared" si="41"/>
        <v>3750</v>
      </c>
      <c r="U293" s="1378">
        <f t="shared" si="42"/>
        <v>0.375</v>
      </c>
      <c r="V293" s="48"/>
      <c r="W293" s="1217" t="s">
        <v>1540</v>
      </c>
      <c r="X293" s="48"/>
      <c r="Y293" s="1217" t="s">
        <v>5932</v>
      </c>
      <c r="Z293" s="48"/>
      <c r="AA293" s="48"/>
      <c r="AB293" s="48"/>
      <c r="AC293" s="48"/>
      <c r="AD293" s="48"/>
      <c r="AE293" s="48"/>
      <c r="AF293" s="48"/>
      <c r="AG293" s="48"/>
      <c r="AH293" s="48"/>
    </row>
    <row r="294" spans="1:34" ht="18">
      <c r="A294" s="1450">
        <v>44850</v>
      </c>
      <c r="B294" s="1217" t="s">
        <v>1170</v>
      </c>
      <c r="C294" s="1571" t="s">
        <v>3446</v>
      </c>
      <c r="D294" s="1217" t="s">
        <v>3474</v>
      </c>
      <c r="E294" s="1217" t="s">
        <v>27</v>
      </c>
      <c r="F294" s="1217" t="s">
        <v>3636</v>
      </c>
      <c r="G294" s="1219">
        <v>9900</v>
      </c>
      <c r="H294" s="1449" t="s">
        <v>3063</v>
      </c>
      <c r="I294" s="1217" t="s">
        <v>3453</v>
      </c>
      <c r="J294" s="1237"/>
      <c r="K294" s="48" t="e">
        <f ca="1">_xludf.IFS(C294="成田机场",3000,C294="羽田机场",1200,D294="NearMe",1000,D294="VIP-limo",G294*0.12)</f>
        <v>#NAME?</v>
      </c>
      <c r="L294" s="48" t="e">
        <f ca="1">_xludf.IFS(C294="成田机场",4000,C294="羽田机场",1000,D294="VIP-limo",0)</f>
        <v>#NAME?</v>
      </c>
      <c r="M294" s="1240"/>
      <c r="N294" s="1240">
        <v>4000</v>
      </c>
      <c r="O294" s="1237"/>
      <c r="P294" s="1240"/>
      <c r="Q294" s="1240"/>
      <c r="R294" s="1240"/>
      <c r="S294" s="1240"/>
      <c r="T294" s="1240" t="e">
        <f t="shared" ca="1" si="41"/>
        <v>#NAME?</v>
      </c>
      <c r="U294" s="1378" t="e">
        <f t="shared" ca="1" si="42"/>
        <v>#NAME?</v>
      </c>
      <c r="V294" s="1240"/>
      <c r="W294" s="1217" t="s">
        <v>27</v>
      </c>
      <c r="X294" s="48"/>
      <c r="Y294" s="1217" t="s">
        <v>5933</v>
      </c>
      <c r="Z294" s="48"/>
      <c r="AA294" s="48"/>
      <c r="AB294" s="48"/>
      <c r="AC294" s="48"/>
      <c r="AD294" s="48"/>
      <c r="AE294" s="48"/>
      <c r="AF294" s="48"/>
      <c r="AG294" s="48"/>
      <c r="AH294" s="48"/>
    </row>
    <row r="295" spans="1:34" ht="18">
      <c r="A295" s="1450">
        <v>44836</v>
      </c>
      <c r="B295" s="1217" t="s">
        <v>1906</v>
      </c>
      <c r="C295" s="1571"/>
      <c r="D295" s="1217" t="s">
        <v>3452</v>
      </c>
      <c r="E295" s="1217" t="s">
        <v>60</v>
      </c>
      <c r="F295" s="1217" t="s">
        <v>3517</v>
      </c>
      <c r="G295" s="1219">
        <v>35000</v>
      </c>
      <c r="H295" s="1449" t="s">
        <v>3063</v>
      </c>
      <c r="I295" s="1217" t="s">
        <v>3453</v>
      </c>
      <c r="J295" s="1281"/>
      <c r="K295" s="10">
        <v>3000</v>
      </c>
      <c r="L295" s="10">
        <v>4000</v>
      </c>
      <c r="M295" s="1239">
        <v>15000</v>
      </c>
      <c r="N295" s="1239"/>
      <c r="O295" s="1237"/>
      <c r="P295" s="1240"/>
      <c r="Q295" s="1240"/>
      <c r="R295" s="1240"/>
      <c r="S295" s="1240"/>
      <c r="T295" s="1240">
        <f t="shared" si="41"/>
        <v>13000</v>
      </c>
      <c r="U295" s="1378">
        <f t="shared" si="42"/>
        <v>0.37142857142857144</v>
      </c>
      <c r="V295" s="48"/>
      <c r="W295" s="1217" t="s">
        <v>3454</v>
      </c>
      <c r="X295" s="48"/>
      <c r="Y295" s="1217" t="s">
        <v>5934</v>
      </c>
      <c r="Z295" s="48"/>
      <c r="AA295" s="48"/>
      <c r="AB295" s="48"/>
      <c r="AC295" s="48"/>
      <c r="AD295" s="48"/>
      <c r="AE295" s="48"/>
      <c r="AF295" s="48"/>
      <c r="AG295" s="48"/>
      <c r="AH295" s="48"/>
    </row>
    <row r="296" spans="1:34" ht="18">
      <c r="A296" s="1450">
        <v>44843</v>
      </c>
      <c r="B296" s="1217" t="s">
        <v>1906</v>
      </c>
      <c r="C296" s="1571"/>
      <c r="D296" s="1217" t="s">
        <v>3452</v>
      </c>
      <c r="E296" s="1217" t="s">
        <v>86</v>
      </c>
      <c r="F296" s="1217" t="s">
        <v>3657</v>
      </c>
      <c r="G296" s="1219">
        <v>35000</v>
      </c>
      <c r="H296" s="1449" t="s">
        <v>3063</v>
      </c>
      <c r="I296" s="1217" t="s">
        <v>3453</v>
      </c>
      <c r="J296" s="1238"/>
      <c r="K296" s="10">
        <v>3000</v>
      </c>
      <c r="L296" s="10">
        <v>4000</v>
      </c>
      <c r="M296" s="1239"/>
      <c r="N296" s="1239">
        <v>15000</v>
      </c>
      <c r="O296" s="1460"/>
      <c r="P296" s="1240"/>
      <c r="Q296" s="1240"/>
      <c r="R296" s="1240"/>
      <c r="S296" s="1240"/>
      <c r="T296" s="1240">
        <f t="shared" si="41"/>
        <v>13000</v>
      </c>
      <c r="U296" s="1378">
        <f t="shared" si="42"/>
        <v>0.37142857142857144</v>
      </c>
      <c r="V296" s="48"/>
      <c r="W296" s="1217" t="s">
        <v>3508</v>
      </c>
      <c r="X296" s="48"/>
      <c r="Y296" s="1217" t="s">
        <v>5935</v>
      </c>
      <c r="Z296" s="48"/>
      <c r="AA296" s="48"/>
      <c r="AB296" s="48"/>
      <c r="AC296" s="48"/>
      <c r="AD296" s="48"/>
      <c r="AE296" s="48"/>
      <c r="AF296" s="48"/>
      <c r="AG296" s="48"/>
      <c r="AH296" s="48"/>
    </row>
    <row r="297" spans="1:34" ht="18">
      <c r="A297" s="1450">
        <v>44839</v>
      </c>
      <c r="B297" s="1217" t="s">
        <v>570</v>
      </c>
      <c r="C297" s="1571" t="s">
        <v>3456</v>
      </c>
      <c r="D297" s="1217" t="s">
        <v>3579</v>
      </c>
      <c r="E297" s="1217" t="s">
        <v>43</v>
      </c>
      <c r="F297" s="1217" t="s">
        <v>3477</v>
      </c>
      <c r="G297" s="1219">
        <v>20000</v>
      </c>
      <c r="H297" s="1449" t="s">
        <v>3063</v>
      </c>
      <c r="I297" s="1217" t="s">
        <v>3453</v>
      </c>
      <c r="J297" s="1238"/>
      <c r="K297" s="10" t="e">
        <f t="shared" ref="K297:K318" ca="1" si="44">_xludf.IFS(C297="成田机场",3000,C297="羽田机场",1200,D297="NearMe",1000,D297="VIP-limo",G297*0.12)</f>
        <v>#NAME?</v>
      </c>
      <c r="L297" s="10" t="e">
        <f t="shared" ref="L297:L300" ca="1" si="45">_xludf.IFS(C297="成田机场",4000,C297="羽田机场",1000,D297="VIP-limo",0)</f>
        <v>#NAME?</v>
      </c>
      <c r="M297" s="1239" t="e">
        <f t="shared" ref="M297:M301" ca="1" si="46">(15000-K297-L297)*0.7</f>
        <v>#NAME?</v>
      </c>
      <c r="N297" s="1239"/>
      <c r="O297" s="1237"/>
      <c r="P297" s="1240"/>
      <c r="Q297" s="1240"/>
      <c r="R297" s="1240"/>
      <c r="S297" s="1240"/>
      <c r="T297" s="1240" t="e">
        <f t="shared" ca="1" si="41"/>
        <v>#NAME?</v>
      </c>
      <c r="U297" s="1378" t="e">
        <f t="shared" ca="1" si="42"/>
        <v>#NAME?</v>
      </c>
      <c r="V297" s="48"/>
      <c r="W297" s="1217" t="s">
        <v>27</v>
      </c>
      <c r="X297" s="48"/>
      <c r="Y297" s="1217" t="s">
        <v>5936</v>
      </c>
      <c r="Z297" s="48"/>
      <c r="AA297" s="48"/>
      <c r="AB297" s="48"/>
      <c r="AC297" s="48"/>
      <c r="AD297" s="48"/>
      <c r="AE297" s="48"/>
      <c r="AF297" s="48"/>
      <c r="AG297" s="48"/>
      <c r="AH297" s="48"/>
    </row>
    <row r="298" spans="1:34" ht="18">
      <c r="A298" s="1450">
        <v>44840</v>
      </c>
      <c r="B298" s="1217" t="s">
        <v>570</v>
      </c>
      <c r="C298" s="1571" t="s">
        <v>3456</v>
      </c>
      <c r="D298" s="1217" t="s">
        <v>1667</v>
      </c>
      <c r="E298" s="1217" t="s">
        <v>49</v>
      </c>
      <c r="F298" s="1217" t="s">
        <v>3686</v>
      </c>
      <c r="G298" s="1219">
        <v>20000</v>
      </c>
      <c r="H298" s="1449" t="s">
        <v>3063</v>
      </c>
      <c r="I298" s="1217" t="s">
        <v>3453</v>
      </c>
      <c r="J298" s="1238"/>
      <c r="K298" s="10" t="e">
        <f t="shared" ca="1" si="44"/>
        <v>#NAME?</v>
      </c>
      <c r="L298" s="10" t="e">
        <f t="shared" ca="1" si="45"/>
        <v>#NAME?</v>
      </c>
      <c r="M298" s="1239" t="e">
        <f t="shared" ca="1" si="46"/>
        <v>#NAME?</v>
      </c>
      <c r="N298" s="1239"/>
      <c r="O298" s="1237"/>
      <c r="P298" s="1240"/>
      <c r="Q298" s="1240"/>
      <c r="R298" s="1240"/>
      <c r="S298" s="1240"/>
      <c r="T298" s="1240" t="e">
        <f t="shared" ca="1" si="41"/>
        <v>#NAME?</v>
      </c>
      <c r="U298" s="1378" t="e">
        <f t="shared" ca="1" si="42"/>
        <v>#NAME?</v>
      </c>
      <c r="V298" s="48"/>
      <c r="W298" s="1217" t="s">
        <v>55</v>
      </c>
      <c r="X298" s="48"/>
      <c r="Y298" s="1217" t="s">
        <v>5937</v>
      </c>
      <c r="Z298" s="48"/>
      <c r="AA298" s="48"/>
      <c r="AB298" s="48"/>
      <c r="AC298" s="48"/>
      <c r="AD298" s="48"/>
      <c r="AE298" s="48"/>
      <c r="AF298" s="48"/>
      <c r="AG298" s="48"/>
      <c r="AH298" s="48"/>
    </row>
    <row r="299" spans="1:34" ht="18">
      <c r="A299" s="1450">
        <v>44843</v>
      </c>
      <c r="B299" s="1217" t="s">
        <v>1170</v>
      </c>
      <c r="C299" s="1571" t="s">
        <v>3456</v>
      </c>
      <c r="D299" s="1217" t="s">
        <v>1667</v>
      </c>
      <c r="E299" s="1217" t="s">
        <v>34</v>
      </c>
      <c r="F299" s="1217" t="s">
        <v>3626</v>
      </c>
      <c r="G299" s="1219">
        <v>20000</v>
      </c>
      <c r="H299" s="1449" t="s">
        <v>3063</v>
      </c>
      <c r="I299" s="1217" t="s">
        <v>3453</v>
      </c>
      <c r="J299" s="1238"/>
      <c r="K299" s="10" t="e">
        <f t="shared" ca="1" si="44"/>
        <v>#NAME?</v>
      </c>
      <c r="L299" s="10" t="e">
        <f t="shared" ca="1" si="45"/>
        <v>#NAME?</v>
      </c>
      <c r="M299" s="1239" t="e">
        <f t="shared" ca="1" si="46"/>
        <v>#NAME?</v>
      </c>
      <c r="N299" s="1239"/>
      <c r="O299" s="1237"/>
      <c r="P299" s="1240"/>
      <c r="Q299" s="1240"/>
      <c r="R299" s="1240"/>
      <c r="S299" s="1240"/>
      <c r="T299" s="1240" t="e">
        <f t="shared" ca="1" si="41"/>
        <v>#NAME?</v>
      </c>
      <c r="U299" s="1378" t="e">
        <f t="shared" ca="1" si="42"/>
        <v>#NAME?</v>
      </c>
      <c r="V299" s="48"/>
      <c r="W299" s="1217" t="s">
        <v>55</v>
      </c>
      <c r="X299" s="48"/>
      <c r="Y299" s="1217" t="s">
        <v>5938</v>
      </c>
      <c r="Z299" s="48"/>
      <c r="AA299" s="48"/>
      <c r="AB299" s="48"/>
      <c r="AC299" s="48"/>
      <c r="AD299" s="48"/>
      <c r="AE299" s="48"/>
      <c r="AF299" s="48"/>
      <c r="AG299" s="48"/>
      <c r="AH299" s="48"/>
    </row>
    <row r="300" spans="1:34" ht="18">
      <c r="A300" s="1450">
        <v>44853</v>
      </c>
      <c r="B300" s="1217" t="s">
        <v>1170</v>
      </c>
      <c r="C300" s="1571" t="s">
        <v>3456</v>
      </c>
      <c r="D300" s="1217" t="s">
        <v>3521</v>
      </c>
      <c r="E300" s="1217" t="s">
        <v>43</v>
      </c>
      <c r="F300" s="1217" t="s">
        <v>3477</v>
      </c>
      <c r="G300" s="1219">
        <v>20000</v>
      </c>
      <c r="H300" s="1449" t="s">
        <v>3063</v>
      </c>
      <c r="I300" s="1217" t="s">
        <v>3453</v>
      </c>
      <c r="J300" s="1238"/>
      <c r="K300" s="10" t="e">
        <f t="shared" ca="1" si="44"/>
        <v>#NAME?</v>
      </c>
      <c r="L300" s="10" t="e">
        <f t="shared" ca="1" si="45"/>
        <v>#NAME?</v>
      </c>
      <c r="M300" s="1239" t="e">
        <f t="shared" ca="1" si="46"/>
        <v>#NAME?</v>
      </c>
      <c r="N300" s="1239"/>
      <c r="O300" s="1237"/>
      <c r="P300" s="1240"/>
      <c r="Q300" s="1240"/>
      <c r="R300" s="1240"/>
      <c r="S300" s="1240"/>
      <c r="T300" s="1240" t="e">
        <f t="shared" ca="1" si="41"/>
        <v>#NAME?</v>
      </c>
      <c r="U300" s="1378" t="e">
        <f t="shared" ca="1" si="42"/>
        <v>#NAME?</v>
      </c>
      <c r="V300" s="48"/>
      <c r="W300" s="1217" t="s">
        <v>107</v>
      </c>
      <c r="X300" s="48"/>
      <c r="Y300" s="1217" t="s">
        <v>5939</v>
      </c>
      <c r="Z300" s="48"/>
      <c r="AA300" s="48"/>
      <c r="AB300" s="48"/>
      <c r="AC300" s="48"/>
      <c r="AD300" s="48"/>
      <c r="AE300" s="48"/>
      <c r="AF300" s="48"/>
      <c r="AG300" s="48"/>
      <c r="AH300" s="48"/>
    </row>
    <row r="301" spans="1:34" ht="18">
      <c r="A301" s="1450">
        <v>44860</v>
      </c>
      <c r="B301" s="1217" t="s">
        <v>570</v>
      </c>
      <c r="C301" s="1571" t="s">
        <v>3456</v>
      </c>
      <c r="D301" s="1217" t="s">
        <v>3452</v>
      </c>
      <c r="E301" s="1217" t="s">
        <v>34</v>
      </c>
      <c r="F301" s="1217" t="s">
        <v>3864</v>
      </c>
      <c r="G301" s="1219">
        <v>20000</v>
      </c>
      <c r="H301" s="1449" t="s">
        <v>3063</v>
      </c>
      <c r="I301" s="1217" t="s">
        <v>3453</v>
      </c>
      <c r="J301" s="1238"/>
      <c r="K301" s="10" t="e">
        <f t="shared" ca="1" si="44"/>
        <v>#NAME?</v>
      </c>
      <c r="L301" s="48" t="e">
        <f ca="1">_xludf.IFS(C301="成田机场",4000,C301="羽田机场",1000)</f>
        <v>#NAME?</v>
      </c>
      <c r="M301" s="1240" t="e">
        <f t="shared" ca="1" si="46"/>
        <v>#NAME?</v>
      </c>
      <c r="N301" s="1239"/>
      <c r="O301" s="1237"/>
      <c r="P301" s="1239"/>
      <c r="Q301" s="1239"/>
      <c r="R301" s="1239"/>
      <c r="S301" s="1240"/>
      <c r="T301" s="1240" t="e">
        <f t="shared" ca="1" si="41"/>
        <v>#NAME?</v>
      </c>
      <c r="U301" s="1378" t="e">
        <f t="shared" ca="1" si="42"/>
        <v>#NAME?</v>
      </c>
      <c r="W301" s="1217" t="s">
        <v>3508</v>
      </c>
      <c r="Y301" s="1217" t="s">
        <v>5940</v>
      </c>
      <c r="Z301" s="1562"/>
    </row>
    <row r="302" spans="1:34" ht="18">
      <c r="A302" s="1450">
        <v>44837</v>
      </c>
      <c r="B302" s="1217" t="s">
        <v>570</v>
      </c>
      <c r="C302" s="1571" t="s">
        <v>3456</v>
      </c>
      <c r="D302" s="1217" t="s">
        <v>3474</v>
      </c>
      <c r="E302" s="1217" t="s">
        <v>34</v>
      </c>
      <c r="F302" s="1217" t="s">
        <v>3626</v>
      </c>
      <c r="G302" s="1219">
        <v>17000</v>
      </c>
      <c r="H302" s="1449" t="s">
        <v>3063</v>
      </c>
      <c r="I302" s="1217" t="s">
        <v>3453</v>
      </c>
      <c r="J302" s="1238"/>
      <c r="K302" s="10" t="e">
        <f t="shared" ca="1" si="44"/>
        <v>#NAME?</v>
      </c>
      <c r="L302" s="10" t="e">
        <f t="shared" ref="L302:L305" ca="1" si="47">_xludf.IFS(C302="成田机场",4000,C302="羽田机场",1000,D302="VIP-limo",0)</f>
        <v>#NAME?</v>
      </c>
      <c r="M302" s="1239"/>
      <c r="N302" s="1239">
        <v>4000</v>
      </c>
      <c r="O302" s="1237"/>
      <c r="P302" s="1240"/>
      <c r="Q302" s="1240"/>
      <c r="R302" s="1240"/>
      <c r="S302" s="1240"/>
      <c r="T302" s="1240" t="e">
        <f t="shared" ca="1" si="41"/>
        <v>#NAME?</v>
      </c>
      <c r="U302" s="1378" t="e">
        <f t="shared" ca="1" si="42"/>
        <v>#NAME?</v>
      </c>
      <c r="V302" s="48"/>
      <c r="W302" s="1217" t="s">
        <v>27</v>
      </c>
      <c r="X302" s="48"/>
      <c r="Y302" s="1217" t="s">
        <v>5941</v>
      </c>
      <c r="Z302" s="48"/>
      <c r="AA302" s="48"/>
      <c r="AB302" s="48"/>
      <c r="AC302" s="48"/>
      <c r="AD302" s="48"/>
      <c r="AE302" s="48"/>
      <c r="AF302" s="48"/>
      <c r="AG302" s="48"/>
      <c r="AH302" s="48"/>
    </row>
    <row r="303" spans="1:34" ht="18">
      <c r="A303" s="1450">
        <v>44839</v>
      </c>
      <c r="B303" s="1217" t="s">
        <v>570</v>
      </c>
      <c r="C303" s="1571" t="s">
        <v>3456</v>
      </c>
      <c r="D303" s="1217" t="s">
        <v>3474</v>
      </c>
      <c r="E303" s="1217" t="s">
        <v>86</v>
      </c>
      <c r="F303" s="1217" t="s">
        <v>3547</v>
      </c>
      <c r="G303" s="1219">
        <v>17000</v>
      </c>
      <c r="H303" s="1449" t="s">
        <v>3063</v>
      </c>
      <c r="I303" s="1217" t="s">
        <v>3453</v>
      </c>
      <c r="J303" s="1238"/>
      <c r="K303" s="10" t="e">
        <f t="shared" ca="1" si="44"/>
        <v>#NAME?</v>
      </c>
      <c r="L303" s="10" t="e">
        <f t="shared" ca="1" si="47"/>
        <v>#NAME?</v>
      </c>
      <c r="M303" s="1239"/>
      <c r="N303" s="1239">
        <v>4000</v>
      </c>
      <c r="O303" s="1237"/>
      <c r="P303" s="1240"/>
      <c r="Q303" s="1240"/>
      <c r="R303" s="1240"/>
      <c r="S303" s="1240"/>
      <c r="T303" s="1240" t="e">
        <f t="shared" ca="1" si="41"/>
        <v>#NAME?</v>
      </c>
      <c r="U303" s="1378" t="e">
        <f t="shared" ca="1" si="42"/>
        <v>#NAME?</v>
      </c>
      <c r="V303" s="48"/>
      <c r="W303" s="1217" t="s">
        <v>27</v>
      </c>
      <c r="X303" s="48"/>
      <c r="Y303" s="1217" t="s">
        <v>5942</v>
      </c>
      <c r="Z303" s="48"/>
      <c r="AA303" s="48"/>
      <c r="AB303" s="48"/>
      <c r="AC303" s="48"/>
      <c r="AD303" s="48"/>
      <c r="AE303" s="48"/>
      <c r="AF303" s="48"/>
      <c r="AG303" s="48"/>
      <c r="AH303" s="48"/>
    </row>
    <row r="304" spans="1:34" ht="18">
      <c r="A304" s="1454">
        <v>44849</v>
      </c>
      <c r="B304" s="1246" t="s">
        <v>1170</v>
      </c>
      <c r="C304" s="1574" t="s">
        <v>3456</v>
      </c>
      <c r="D304" s="1246" t="s">
        <v>3474</v>
      </c>
      <c r="E304" s="1246" t="s">
        <v>94</v>
      </c>
      <c r="F304" s="1246" t="s">
        <v>3636</v>
      </c>
      <c r="G304" s="1248">
        <v>17000</v>
      </c>
      <c r="H304" s="1455" t="s">
        <v>3063</v>
      </c>
      <c r="I304" s="1246" t="s">
        <v>3453</v>
      </c>
      <c r="J304" s="1263"/>
      <c r="K304" s="1573" t="e">
        <f t="shared" ca="1" si="44"/>
        <v>#NAME?</v>
      </c>
      <c r="L304" s="1573" t="e">
        <f t="shared" ca="1" si="47"/>
        <v>#NAME?</v>
      </c>
      <c r="M304" s="1257"/>
      <c r="N304" s="1257">
        <v>4000</v>
      </c>
      <c r="O304" s="1255"/>
      <c r="P304" s="1257"/>
      <c r="Q304" s="1257"/>
      <c r="R304" s="1257"/>
      <c r="S304" s="1257"/>
      <c r="T304" s="1257" t="e">
        <f t="shared" ca="1" si="41"/>
        <v>#NAME?</v>
      </c>
      <c r="U304" s="1387" t="e">
        <f t="shared" ca="1" si="42"/>
        <v>#NAME?</v>
      </c>
      <c r="V304" s="1573"/>
      <c r="W304" s="1246" t="s">
        <v>27</v>
      </c>
      <c r="X304" s="1573"/>
      <c r="Y304" s="1246" t="s">
        <v>5943</v>
      </c>
      <c r="Z304" s="1573"/>
      <c r="AA304" s="1573"/>
      <c r="AB304" s="1573"/>
      <c r="AC304" s="1573"/>
      <c r="AD304" s="1573"/>
      <c r="AE304" s="1573"/>
      <c r="AF304" s="1573"/>
      <c r="AG304" s="1573"/>
      <c r="AH304" s="1573"/>
    </row>
    <row r="305" spans="1:34" ht="18">
      <c r="A305" s="1450">
        <v>44853</v>
      </c>
      <c r="B305" s="1217" t="s">
        <v>570</v>
      </c>
      <c r="C305" s="1571" t="s">
        <v>3456</v>
      </c>
      <c r="D305" s="1217" t="s">
        <v>3474</v>
      </c>
      <c r="E305" s="1217" t="s">
        <v>3910</v>
      </c>
      <c r="F305" s="1217" t="s">
        <v>3592</v>
      </c>
      <c r="G305" s="1219">
        <v>17000</v>
      </c>
      <c r="H305" s="1449" t="s">
        <v>3063</v>
      </c>
      <c r="I305" s="1217" t="s">
        <v>3453</v>
      </c>
      <c r="J305" s="1238"/>
      <c r="K305" s="10" t="e">
        <f t="shared" ca="1" si="44"/>
        <v>#NAME?</v>
      </c>
      <c r="L305" s="10" t="e">
        <f t="shared" ca="1" si="47"/>
        <v>#NAME?</v>
      </c>
      <c r="M305" s="1239"/>
      <c r="N305" s="1239">
        <v>4000</v>
      </c>
      <c r="O305" s="1237"/>
      <c r="P305" s="1240"/>
      <c r="Q305" s="1240"/>
      <c r="R305" s="1240"/>
      <c r="S305" s="1240"/>
      <c r="T305" s="1240" t="e">
        <f t="shared" ca="1" si="41"/>
        <v>#NAME?</v>
      </c>
      <c r="U305" s="1378" t="e">
        <f t="shared" ca="1" si="42"/>
        <v>#NAME?</v>
      </c>
      <c r="V305" s="48"/>
      <c r="W305" s="1217" t="s">
        <v>27</v>
      </c>
      <c r="X305" s="48"/>
      <c r="Y305" s="1217" t="s">
        <v>5944</v>
      </c>
      <c r="Z305" s="48"/>
      <c r="AA305" s="48"/>
      <c r="AB305" s="48"/>
      <c r="AC305" s="48"/>
      <c r="AD305" s="48"/>
      <c r="AE305" s="48"/>
      <c r="AF305" s="48"/>
      <c r="AG305" s="48"/>
      <c r="AH305" s="48"/>
    </row>
    <row r="306" spans="1:34" ht="18">
      <c r="A306" s="1450">
        <v>44855</v>
      </c>
      <c r="B306" s="1217" t="s">
        <v>1170</v>
      </c>
      <c r="C306" s="1571" t="s">
        <v>3456</v>
      </c>
      <c r="D306" s="1217" t="s">
        <v>3474</v>
      </c>
      <c r="E306" s="1217" t="s">
        <v>3910</v>
      </c>
      <c r="F306" s="1217" t="s">
        <v>3592</v>
      </c>
      <c r="G306" s="1219">
        <v>17000</v>
      </c>
      <c r="H306" s="1449" t="s">
        <v>3063</v>
      </c>
      <c r="I306" s="1217" t="s">
        <v>3453</v>
      </c>
      <c r="J306" s="1238"/>
      <c r="K306" s="10" t="e">
        <f t="shared" ca="1" si="44"/>
        <v>#NAME?</v>
      </c>
      <c r="L306" s="48" t="e">
        <f t="shared" ref="L306:L308" ca="1" si="48">_xludf.IFS(C306="成田机场",4000,C306="羽田机场",1000)</f>
        <v>#NAME?</v>
      </c>
      <c r="M306" s="1240"/>
      <c r="N306" s="1240">
        <v>4000</v>
      </c>
      <c r="O306" s="1237"/>
      <c r="P306" s="1240"/>
      <c r="Q306" s="1240"/>
      <c r="R306" s="1240"/>
      <c r="S306" s="1240"/>
      <c r="T306" s="1240" t="e">
        <f t="shared" ca="1" si="41"/>
        <v>#NAME?</v>
      </c>
      <c r="U306" s="1378" t="e">
        <f t="shared" ca="1" si="42"/>
        <v>#NAME?</v>
      </c>
      <c r="V306" s="48"/>
      <c r="W306" s="1217" t="s">
        <v>27</v>
      </c>
      <c r="X306" s="48"/>
      <c r="Y306" s="1217" t="s">
        <v>5945</v>
      </c>
      <c r="Z306" s="48"/>
      <c r="AA306" s="48"/>
      <c r="AB306" s="48"/>
      <c r="AC306" s="48"/>
      <c r="AD306" s="48"/>
      <c r="AE306" s="48"/>
      <c r="AF306" s="48"/>
      <c r="AG306" s="48"/>
      <c r="AH306" s="48"/>
    </row>
    <row r="307" spans="1:34" ht="18">
      <c r="A307" s="1450">
        <v>44856</v>
      </c>
      <c r="B307" s="1217" t="s">
        <v>1170</v>
      </c>
      <c r="C307" s="1571" t="s">
        <v>3456</v>
      </c>
      <c r="D307" s="1217" t="s">
        <v>3474</v>
      </c>
      <c r="E307" s="1217" t="s">
        <v>86</v>
      </c>
      <c r="F307" s="1217" t="s">
        <v>3524</v>
      </c>
      <c r="G307" s="1219">
        <v>17000</v>
      </c>
      <c r="H307" s="1449" t="s">
        <v>3063</v>
      </c>
      <c r="I307" s="1217" t="s">
        <v>3453</v>
      </c>
      <c r="J307" s="1281"/>
      <c r="K307" s="10" t="e">
        <f t="shared" ca="1" si="44"/>
        <v>#NAME?</v>
      </c>
      <c r="L307" s="48" t="e">
        <f t="shared" ca="1" si="48"/>
        <v>#NAME?</v>
      </c>
      <c r="M307" s="1240"/>
      <c r="N307" s="1240">
        <v>4000</v>
      </c>
      <c r="O307" s="1237"/>
      <c r="P307" s="1240"/>
      <c r="Q307" s="1240"/>
      <c r="R307" s="1240"/>
      <c r="S307" s="1240"/>
      <c r="T307" s="1240" t="e">
        <f t="shared" ca="1" si="41"/>
        <v>#NAME?</v>
      </c>
      <c r="U307" s="1378" t="e">
        <f t="shared" ca="1" si="42"/>
        <v>#NAME?</v>
      </c>
      <c r="V307" s="48"/>
      <c r="W307" s="1217" t="s">
        <v>27</v>
      </c>
      <c r="X307" s="48"/>
      <c r="Y307" s="1217" t="s">
        <v>5946</v>
      </c>
      <c r="Z307" s="48"/>
      <c r="AA307" s="48"/>
      <c r="AB307" s="48"/>
      <c r="AC307" s="48"/>
      <c r="AD307" s="48"/>
      <c r="AE307" s="48"/>
      <c r="AF307" s="48"/>
      <c r="AG307" s="48"/>
      <c r="AH307" s="48"/>
    </row>
    <row r="308" spans="1:34" ht="18">
      <c r="A308" s="1450">
        <v>44863</v>
      </c>
      <c r="B308" s="1217" t="s">
        <v>1170</v>
      </c>
      <c r="C308" s="1571" t="s">
        <v>3456</v>
      </c>
      <c r="D308" s="1217" t="s">
        <v>3474</v>
      </c>
      <c r="E308" s="1217" t="s">
        <v>98</v>
      </c>
      <c r="F308" s="1217" t="s">
        <v>3686</v>
      </c>
      <c r="G308" s="1219">
        <v>17000</v>
      </c>
      <c r="H308" s="1449" t="s">
        <v>3063</v>
      </c>
      <c r="I308" s="1217" t="s">
        <v>3453</v>
      </c>
      <c r="J308" s="1243"/>
      <c r="K308" s="10" t="e">
        <f t="shared" ca="1" si="44"/>
        <v>#NAME?</v>
      </c>
      <c r="L308" s="48" t="e">
        <f t="shared" ca="1" si="48"/>
        <v>#NAME?</v>
      </c>
      <c r="M308" s="1240"/>
      <c r="N308" s="1239">
        <v>4000</v>
      </c>
      <c r="O308" s="1237"/>
      <c r="P308" s="1239"/>
      <c r="Q308" s="1239"/>
      <c r="R308" s="1239"/>
      <c r="S308" s="1240"/>
      <c r="T308" s="1240" t="e">
        <f t="shared" ca="1" si="41"/>
        <v>#NAME?</v>
      </c>
      <c r="U308" s="1378" t="e">
        <f t="shared" ca="1" si="42"/>
        <v>#NAME?</v>
      </c>
      <c r="W308" s="1217" t="s">
        <v>27</v>
      </c>
      <c r="Y308" s="1217" t="s">
        <v>5947</v>
      </c>
      <c r="Z308" s="1562"/>
    </row>
    <row r="309" spans="1:34" ht="18">
      <c r="A309" s="1450">
        <v>44838</v>
      </c>
      <c r="B309" s="1217" t="s">
        <v>570</v>
      </c>
      <c r="C309" s="1571" t="s">
        <v>3456</v>
      </c>
      <c r="D309" s="1217" t="s">
        <v>3481</v>
      </c>
      <c r="E309" s="1217" t="s">
        <v>86</v>
      </c>
      <c r="F309" s="1217" t="s">
        <v>3547</v>
      </c>
      <c r="G309" s="1219">
        <v>16900</v>
      </c>
      <c r="H309" s="1449" t="s">
        <v>3063</v>
      </c>
      <c r="I309" s="1217" t="s">
        <v>3453</v>
      </c>
      <c r="J309" s="1238"/>
      <c r="K309" s="10" t="e">
        <f t="shared" ca="1" si="44"/>
        <v>#NAME?</v>
      </c>
      <c r="L309" s="10" t="e">
        <f t="shared" ref="L309:L311" ca="1" si="49">_xludf.IFS(C309="成田机场",4000,C309="羽田机场",1000,D309="VIP-limo",0)</f>
        <v>#NAME?</v>
      </c>
      <c r="M309" s="1239"/>
      <c r="N309" s="1239">
        <v>4000</v>
      </c>
      <c r="O309" s="1237"/>
      <c r="P309" s="1240"/>
      <c r="Q309" s="1240"/>
      <c r="R309" s="1240"/>
      <c r="S309" s="1240"/>
      <c r="T309" s="1240" t="e">
        <f t="shared" ca="1" si="41"/>
        <v>#NAME?</v>
      </c>
      <c r="U309" s="1378" t="e">
        <f t="shared" ca="1" si="42"/>
        <v>#NAME?</v>
      </c>
      <c r="V309" s="48"/>
      <c r="W309" s="1217" t="s">
        <v>27</v>
      </c>
      <c r="X309" s="48"/>
      <c r="Y309" s="1217" t="s">
        <v>5948</v>
      </c>
      <c r="Z309" s="48"/>
      <c r="AA309" s="48"/>
      <c r="AB309" s="48"/>
      <c r="AC309" s="48"/>
      <c r="AD309" s="48"/>
      <c r="AE309" s="48"/>
      <c r="AF309" s="48"/>
      <c r="AG309" s="48"/>
      <c r="AH309" s="48"/>
    </row>
    <row r="310" spans="1:34" ht="18">
      <c r="A310" s="1450">
        <v>44848</v>
      </c>
      <c r="B310" s="1217" t="s">
        <v>570</v>
      </c>
      <c r="C310" s="1571" t="s">
        <v>3456</v>
      </c>
      <c r="D310" s="1217" t="s">
        <v>3597</v>
      </c>
      <c r="E310" s="1217" t="s">
        <v>8</v>
      </c>
      <c r="F310" s="1217" t="s">
        <v>3463</v>
      </c>
      <c r="G310" s="1219">
        <v>20000</v>
      </c>
      <c r="H310" s="1449" t="s">
        <v>3063</v>
      </c>
      <c r="I310" s="1217" t="s">
        <v>3453</v>
      </c>
      <c r="J310" s="1238"/>
      <c r="K310" s="10" t="e">
        <f t="shared" ca="1" si="44"/>
        <v>#NAME?</v>
      </c>
      <c r="L310" s="10" t="e">
        <f t="shared" ca="1" si="49"/>
        <v>#NAME?</v>
      </c>
      <c r="M310" s="1239"/>
      <c r="N310" s="1240">
        <v>5000</v>
      </c>
      <c r="O310" s="1237"/>
      <c r="P310" s="1240">
        <v>1040</v>
      </c>
      <c r="Q310" s="1240"/>
      <c r="R310" s="1240"/>
      <c r="S310" s="1240"/>
      <c r="T310" s="1240" t="e">
        <f t="shared" ca="1" si="41"/>
        <v>#NAME?</v>
      </c>
      <c r="U310" s="1378" t="e">
        <f t="shared" ca="1" si="42"/>
        <v>#NAME?</v>
      </c>
      <c r="V310" s="48"/>
      <c r="W310" s="1217" t="s">
        <v>107</v>
      </c>
      <c r="X310" s="48"/>
      <c r="Y310" s="1217" t="s">
        <v>5949</v>
      </c>
      <c r="Z310" s="48"/>
      <c r="AA310" s="48"/>
      <c r="AB310" s="48"/>
      <c r="AC310" s="48"/>
      <c r="AD310" s="48"/>
      <c r="AE310" s="48"/>
      <c r="AF310" s="48"/>
      <c r="AG310" s="48"/>
      <c r="AH310" s="48"/>
    </row>
    <row r="311" spans="1:34" ht="18">
      <c r="A311" s="1450">
        <v>44853</v>
      </c>
      <c r="B311" s="1217" t="s">
        <v>570</v>
      </c>
      <c r="C311" s="1571" t="s">
        <v>3456</v>
      </c>
      <c r="D311" s="1217" t="s">
        <v>3807</v>
      </c>
      <c r="E311" s="1217" t="s">
        <v>86</v>
      </c>
      <c r="F311" s="1217" t="s">
        <v>3547</v>
      </c>
      <c r="G311" s="1219">
        <v>18000</v>
      </c>
      <c r="H311" s="1449" t="s">
        <v>3063</v>
      </c>
      <c r="I311" s="1217" t="s">
        <v>3453</v>
      </c>
      <c r="J311" s="666">
        <v>1800</v>
      </c>
      <c r="K311" s="48" t="e">
        <f t="shared" ca="1" si="44"/>
        <v>#NAME?</v>
      </c>
      <c r="L311" s="48" t="e">
        <f t="shared" ca="1" si="49"/>
        <v>#NAME?</v>
      </c>
      <c r="M311" s="1240"/>
      <c r="N311" s="1240">
        <v>3000</v>
      </c>
      <c r="O311" s="1237"/>
      <c r="P311" s="1240"/>
      <c r="Q311" s="1240"/>
      <c r="R311" s="1240"/>
      <c r="S311" s="1240"/>
      <c r="T311" s="1240" t="e">
        <f t="shared" ca="1" si="41"/>
        <v>#NAME?</v>
      </c>
      <c r="U311" s="1378" t="e">
        <f t="shared" ca="1" si="42"/>
        <v>#NAME?</v>
      </c>
      <c r="V311" s="48"/>
      <c r="W311" s="1217" t="s">
        <v>105</v>
      </c>
      <c r="X311" s="48"/>
      <c r="Y311" s="1217" t="s">
        <v>5950</v>
      </c>
      <c r="Z311" s="48"/>
      <c r="AA311" s="48"/>
      <c r="AB311" s="48"/>
      <c r="AC311" s="48"/>
      <c r="AD311" s="48"/>
      <c r="AE311" s="48"/>
      <c r="AF311" s="48"/>
      <c r="AG311" s="48"/>
      <c r="AH311" s="48"/>
    </row>
    <row r="312" spans="1:34" ht="18">
      <c r="A312" s="1450">
        <v>44855</v>
      </c>
      <c r="B312" s="1217" t="s">
        <v>570</v>
      </c>
      <c r="C312" s="1571" t="s">
        <v>3456</v>
      </c>
      <c r="D312" s="1217" t="s">
        <v>1371</v>
      </c>
      <c r="E312" s="1217" t="s">
        <v>55</v>
      </c>
      <c r="F312" s="1217" t="s">
        <v>3512</v>
      </c>
      <c r="G312" s="1219">
        <f>800/0.0479</f>
        <v>16701.461377870564</v>
      </c>
      <c r="H312" s="1449" t="s">
        <v>3063</v>
      </c>
      <c r="I312" s="1575" t="s">
        <v>3450</v>
      </c>
      <c r="J312" s="1238"/>
      <c r="K312" s="10" t="e">
        <f t="shared" ca="1" si="44"/>
        <v>#NAME?</v>
      </c>
      <c r="L312" s="48" t="e">
        <f ca="1">_xludf.IFS(C312="成田机场",4000,C312="羽田机场",1000)</f>
        <v>#NAME?</v>
      </c>
      <c r="M312" s="1240"/>
      <c r="N312" s="1240">
        <v>4000</v>
      </c>
      <c r="O312" s="1237"/>
      <c r="P312" s="1240"/>
      <c r="Q312" s="1240"/>
      <c r="R312" s="1240"/>
      <c r="S312" s="1240"/>
      <c r="T312" s="1240" t="e">
        <f t="shared" ca="1" si="41"/>
        <v>#NAME?</v>
      </c>
      <c r="U312" s="1378" t="e">
        <f t="shared" ca="1" si="42"/>
        <v>#NAME?</v>
      </c>
      <c r="V312" s="48"/>
      <c r="W312" s="1217" t="s">
        <v>1540</v>
      </c>
      <c r="X312" s="48"/>
      <c r="Y312" s="1217" t="s">
        <v>5951</v>
      </c>
      <c r="Z312" s="48"/>
      <c r="AA312" s="48"/>
      <c r="AB312" s="48"/>
      <c r="AC312" s="48"/>
      <c r="AD312" s="48"/>
      <c r="AE312" s="48"/>
      <c r="AF312" s="48"/>
      <c r="AG312" s="48"/>
      <c r="AH312" s="48"/>
    </row>
    <row r="313" spans="1:34" ht="18">
      <c r="A313" s="1450">
        <v>44835</v>
      </c>
      <c r="B313" s="1217" t="s">
        <v>570</v>
      </c>
      <c r="C313" s="1571" t="s">
        <v>3446</v>
      </c>
      <c r="D313" s="1217" t="s">
        <v>3521</v>
      </c>
      <c r="E313" s="1217" t="s">
        <v>49</v>
      </c>
      <c r="F313" s="1217" t="s">
        <v>3686</v>
      </c>
      <c r="G313" s="1219">
        <v>10000</v>
      </c>
      <c r="H313" s="1449" t="s">
        <v>3063</v>
      </c>
      <c r="I313" s="1217" t="s">
        <v>3453</v>
      </c>
      <c r="J313" s="1238"/>
      <c r="K313" s="10" t="e">
        <f t="shared" ca="1" si="44"/>
        <v>#NAME?</v>
      </c>
      <c r="L313" s="10" t="e">
        <f t="shared" ref="L313:L318" ca="1" si="50">_xludf.IFS(C313="成田机场",4000,C313="羽田机场",1000,D313="VIP-limo",0)</f>
        <v>#NAME?</v>
      </c>
      <c r="M313" s="1239" t="e">
        <f t="shared" ref="M313:M322" ca="1" si="51">(8500-K313-L313)*0.7</f>
        <v>#NAME?</v>
      </c>
      <c r="N313" s="1239"/>
      <c r="O313" s="1237"/>
      <c r="P313" s="1240"/>
      <c r="Q313" s="1240"/>
      <c r="R313" s="1240"/>
      <c r="S313" s="1240"/>
      <c r="T313" s="1240" t="e">
        <f t="shared" ca="1" si="41"/>
        <v>#NAME?</v>
      </c>
      <c r="U313" s="1378" t="e">
        <f t="shared" ca="1" si="42"/>
        <v>#NAME?</v>
      </c>
      <c r="V313" s="48"/>
      <c r="W313" s="1217" t="s">
        <v>107</v>
      </c>
      <c r="X313" s="48"/>
      <c r="Y313" s="1217" t="s">
        <v>5952</v>
      </c>
      <c r="Z313" s="48"/>
      <c r="AA313" s="1576"/>
      <c r="AB313" s="48"/>
      <c r="AC313" s="48"/>
      <c r="AD313" s="48"/>
      <c r="AE313" s="48"/>
      <c r="AF313" s="48"/>
      <c r="AG313" s="48"/>
      <c r="AH313" s="48"/>
    </row>
    <row r="314" spans="1:34" ht="18">
      <c r="A314" s="1450">
        <v>44836</v>
      </c>
      <c r="B314" s="1217" t="s">
        <v>3473</v>
      </c>
      <c r="C314" s="1571" t="s">
        <v>3446</v>
      </c>
      <c r="D314" s="1217" t="s">
        <v>3521</v>
      </c>
      <c r="E314" s="1217" t="s">
        <v>5661</v>
      </c>
      <c r="F314" s="1217" t="s">
        <v>3492</v>
      </c>
      <c r="G314" s="1219">
        <v>10000</v>
      </c>
      <c r="H314" s="1449" t="s">
        <v>3063</v>
      </c>
      <c r="I314" s="1217" t="s">
        <v>3453</v>
      </c>
      <c r="J314" s="1281"/>
      <c r="K314" s="10" t="e">
        <f t="shared" ca="1" si="44"/>
        <v>#NAME?</v>
      </c>
      <c r="L314" s="10" t="e">
        <f t="shared" ca="1" si="50"/>
        <v>#NAME?</v>
      </c>
      <c r="M314" s="1239" t="e">
        <f t="shared" ca="1" si="51"/>
        <v>#NAME?</v>
      </c>
      <c r="N314" s="1239"/>
      <c r="O314" s="1237"/>
      <c r="P314" s="1240"/>
      <c r="Q314" s="1240"/>
      <c r="R314" s="1240"/>
      <c r="S314" s="1240"/>
      <c r="T314" s="1240" t="e">
        <f t="shared" ca="1" si="41"/>
        <v>#NAME?</v>
      </c>
      <c r="U314" s="1378" t="e">
        <f t="shared" ca="1" si="42"/>
        <v>#NAME?</v>
      </c>
      <c r="V314" s="48"/>
      <c r="W314" s="1217" t="s">
        <v>107</v>
      </c>
      <c r="X314" s="48"/>
      <c r="Y314" s="1217" t="s">
        <v>5953</v>
      </c>
      <c r="Z314" s="48"/>
      <c r="AA314" s="48"/>
      <c r="AB314" s="48"/>
      <c r="AC314" s="48"/>
      <c r="AD314" s="48"/>
      <c r="AE314" s="48"/>
      <c r="AF314" s="48"/>
      <c r="AG314" s="48"/>
      <c r="AH314" s="48"/>
    </row>
    <row r="315" spans="1:34" ht="18">
      <c r="A315" s="1450">
        <v>44846</v>
      </c>
      <c r="B315" s="1217" t="s">
        <v>570</v>
      </c>
      <c r="C315" s="1571" t="s">
        <v>3446</v>
      </c>
      <c r="D315" s="1217" t="s">
        <v>1371</v>
      </c>
      <c r="E315" s="1217" t="s">
        <v>3523</v>
      </c>
      <c r="F315" s="1217" t="s">
        <v>3524</v>
      </c>
      <c r="G315" s="1219">
        <v>10000</v>
      </c>
      <c r="H315" s="1449" t="s">
        <v>3063</v>
      </c>
      <c r="I315" s="1217" t="s">
        <v>3453</v>
      </c>
      <c r="J315" s="1238"/>
      <c r="K315" s="10" t="e">
        <f t="shared" ca="1" si="44"/>
        <v>#NAME?</v>
      </c>
      <c r="L315" s="10" t="e">
        <f t="shared" ca="1" si="50"/>
        <v>#NAME?</v>
      </c>
      <c r="M315" s="1239" t="e">
        <f t="shared" ca="1" si="51"/>
        <v>#NAME?</v>
      </c>
      <c r="N315" s="1239"/>
      <c r="O315" s="1237"/>
      <c r="P315" s="1240"/>
      <c r="Q315" s="1240"/>
      <c r="R315" s="1240"/>
      <c r="S315" s="1240"/>
      <c r="T315" s="1240" t="e">
        <f t="shared" ca="1" si="41"/>
        <v>#NAME?</v>
      </c>
      <c r="U315" s="1378" t="e">
        <f t="shared" ca="1" si="42"/>
        <v>#NAME?</v>
      </c>
      <c r="V315" s="48"/>
      <c r="W315" s="1217" t="s">
        <v>1540</v>
      </c>
      <c r="X315" s="48"/>
      <c r="Y315" s="1217" t="s">
        <v>5954</v>
      </c>
      <c r="Z315" s="48"/>
      <c r="AA315" s="48"/>
      <c r="AB315" s="48"/>
      <c r="AC315" s="48"/>
      <c r="AD315" s="48"/>
      <c r="AE315" s="48"/>
      <c r="AF315" s="48"/>
      <c r="AG315" s="48"/>
      <c r="AH315" s="48"/>
    </row>
    <row r="316" spans="1:34" ht="18">
      <c r="A316" s="1450">
        <v>44849</v>
      </c>
      <c r="B316" s="1217" t="s">
        <v>570</v>
      </c>
      <c r="C316" s="1571" t="s">
        <v>3446</v>
      </c>
      <c r="D316" s="1217" t="s">
        <v>3521</v>
      </c>
      <c r="E316" s="1217" t="s">
        <v>5661</v>
      </c>
      <c r="F316" s="1217" t="s">
        <v>3492</v>
      </c>
      <c r="G316" s="1219">
        <v>10000</v>
      </c>
      <c r="H316" s="1449" t="s">
        <v>3063</v>
      </c>
      <c r="I316" s="1217" t="s">
        <v>3453</v>
      </c>
      <c r="J316" s="1238"/>
      <c r="K316" s="10" t="e">
        <f t="shared" ca="1" si="44"/>
        <v>#NAME?</v>
      </c>
      <c r="L316" s="10" t="e">
        <f t="shared" ca="1" si="50"/>
        <v>#NAME?</v>
      </c>
      <c r="M316" s="1239" t="e">
        <f t="shared" ca="1" si="51"/>
        <v>#NAME?</v>
      </c>
      <c r="N316" s="1240"/>
      <c r="O316" s="1237"/>
      <c r="P316" s="1240"/>
      <c r="Q316" s="1240"/>
      <c r="R316" s="1240"/>
      <c r="S316" s="1240"/>
      <c r="T316" s="1240" t="e">
        <f t="shared" ca="1" si="41"/>
        <v>#NAME?</v>
      </c>
      <c r="U316" s="1378" t="e">
        <f t="shared" ca="1" si="42"/>
        <v>#NAME?</v>
      </c>
      <c r="V316" s="48"/>
      <c r="W316" s="1217" t="s">
        <v>107</v>
      </c>
      <c r="X316" s="48"/>
      <c r="Y316" s="1217" t="s">
        <v>5955</v>
      </c>
      <c r="Z316" s="48"/>
      <c r="AA316" s="48"/>
      <c r="AB316" s="48"/>
      <c r="AC316" s="48"/>
      <c r="AD316" s="48"/>
      <c r="AE316" s="48"/>
      <c r="AF316" s="48"/>
      <c r="AG316" s="48"/>
      <c r="AH316" s="48"/>
    </row>
    <row r="317" spans="1:34" ht="18">
      <c r="A317" s="1450">
        <v>44850</v>
      </c>
      <c r="B317" s="1217" t="s">
        <v>570</v>
      </c>
      <c r="C317" s="1571" t="s">
        <v>3446</v>
      </c>
      <c r="D317" s="1217" t="s">
        <v>3521</v>
      </c>
      <c r="E317" s="1217" t="s">
        <v>5661</v>
      </c>
      <c r="F317" s="1217" t="s">
        <v>3492</v>
      </c>
      <c r="G317" s="1219">
        <v>10000</v>
      </c>
      <c r="H317" s="1449" t="s">
        <v>3063</v>
      </c>
      <c r="I317" s="1217" t="s">
        <v>3453</v>
      </c>
      <c r="J317" s="1237"/>
      <c r="K317" s="48" t="e">
        <f t="shared" ca="1" si="44"/>
        <v>#NAME?</v>
      </c>
      <c r="L317" s="48" t="e">
        <f t="shared" ca="1" si="50"/>
        <v>#NAME?</v>
      </c>
      <c r="M317" s="1240" t="e">
        <f t="shared" ca="1" si="51"/>
        <v>#NAME?</v>
      </c>
      <c r="N317" s="1240"/>
      <c r="O317" s="1237"/>
      <c r="P317" s="1240"/>
      <c r="Q317" s="1240"/>
      <c r="R317" s="1240"/>
      <c r="S317" s="1240"/>
      <c r="T317" s="1240" t="e">
        <f t="shared" ca="1" si="41"/>
        <v>#NAME?</v>
      </c>
      <c r="U317" s="1378" t="e">
        <f t="shared" ca="1" si="42"/>
        <v>#NAME?</v>
      </c>
      <c r="V317" s="1240"/>
      <c r="W317" s="1217" t="s">
        <v>107</v>
      </c>
      <c r="X317" s="48"/>
      <c r="Y317" s="1217" t="s">
        <v>5956</v>
      </c>
      <c r="Z317" s="48"/>
      <c r="AA317" s="48"/>
      <c r="AB317" s="48"/>
      <c r="AC317" s="48"/>
      <c r="AD317" s="48"/>
      <c r="AE317" s="48"/>
      <c r="AF317" s="48"/>
      <c r="AG317" s="48"/>
      <c r="AH317" s="48"/>
    </row>
    <row r="318" spans="1:34" ht="18">
      <c r="A318" s="1450">
        <v>44852</v>
      </c>
      <c r="B318" s="1217" t="s">
        <v>3473</v>
      </c>
      <c r="C318" s="1571" t="s">
        <v>3446</v>
      </c>
      <c r="D318" s="1217" t="s">
        <v>3521</v>
      </c>
      <c r="E318" s="1217" t="s">
        <v>43</v>
      </c>
      <c r="F318" s="1217" t="s">
        <v>3477</v>
      </c>
      <c r="G318" s="1219">
        <v>10000</v>
      </c>
      <c r="H318" s="1449" t="s">
        <v>3063</v>
      </c>
      <c r="I318" s="1217" t="s">
        <v>3453</v>
      </c>
      <c r="J318" s="1238"/>
      <c r="K318" s="10" t="e">
        <f t="shared" ca="1" si="44"/>
        <v>#NAME?</v>
      </c>
      <c r="L318" s="10" t="e">
        <f t="shared" ca="1" si="50"/>
        <v>#NAME?</v>
      </c>
      <c r="M318" s="1239" t="e">
        <f t="shared" ca="1" si="51"/>
        <v>#NAME?</v>
      </c>
      <c r="N318" s="1240"/>
      <c r="O318" s="1237"/>
      <c r="P318" s="1240"/>
      <c r="Q318" s="1240"/>
      <c r="R318" s="1240"/>
      <c r="S318" s="1240"/>
      <c r="T318" s="1240" t="e">
        <f t="shared" ca="1" si="41"/>
        <v>#NAME?</v>
      </c>
      <c r="U318" s="1378" t="e">
        <f t="shared" ca="1" si="42"/>
        <v>#NAME?</v>
      </c>
      <c r="V318" s="48"/>
      <c r="W318" s="1217" t="s">
        <v>107</v>
      </c>
      <c r="X318" s="48"/>
      <c r="Y318" s="1217" t="s">
        <v>5957</v>
      </c>
      <c r="Z318" s="48"/>
      <c r="AA318" s="48"/>
      <c r="AB318" s="48"/>
      <c r="AC318" s="48"/>
      <c r="AD318" s="48"/>
      <c r="AE318" s="48"/>
      <c r="AF318" s="48"/>
      <c r="AG318" s="48"/>
      <c r="AH318" s="48"/>
    </row>
    <row r="319" spans="1:34" ht="18">
      <c r="A319" s="1450">
        <v>44854</v>
      </c>
      <c r="B319" s="1217" t="s">
        <v>570</v>
      </c>
      <c r="C319" s="1571" t="s">
        <v>3446</v>
      </c>
      <c r="D319" s="1217" t="s">
        <v>1371</v>
      </c>
      <c r="E319" s="1217" t="s">
        <v>34</v>
      </c>
      <c r="F319" s="1217" t="s">
        <v>3626</v>
      </c>
      <c r="G319" s="1219">
        <v>10000</v>
      </c>
      <c r="H319" s="1449" t="s">
        <v>3063</v>
      </c>
      <c r="I319" s="1450"/>
      <c r="J319" s="1238"/>
      <c r="K319" s="48" t="e">
        <f ca="1">_xludf.IFS(C319="成田机场",3000,C319="羽田机场",1200,D319="NearMe",1000)</f>
        <v>#NAME?</v>
      </c>
      <c r="L319" s="48" t="e">
        <f t="shared" ref="L319:L322" ca="1" si="52">_xludf.IFS(C319="成田机场",4000,C319="羽田机场",1000)</f>
        <v>#NAME?</v>
      </c>
      <c r="M319" s="1240" t="e">
        <f t="shared" ca="1" si="51"/>
        <v>#NAME?</v>
      </c>
      <c r="N319" s="1240"/>
      <c r="O319" s="1237"/>
      <c r="P319" s="1240"/>
      <c r="Q319" s="1240"/>
      <c r="R319" s="1240"/>
      <c r="S319" s="1240"/>
      <c r="T319" s="1240" t="e">
        <f t="shared" ca="1" si="41"/>
        <v>#NAME?</v>
      </c>
      <c r="U319" s="1378" t="e">
        <f t="shared" ca="1" si="42"/>
        <v>#NAME?</v>
      </c>
      <c r="V319" s="48"/>
      <c r="W319" s="1217" t="s">
        <v>1540</v>
      </c>
      <c r="X319" s="48"/>
      <c r="Y319" s="1217" t="s">
        <v>5958</v>
      </c>
      <c r="Z319" s="48"/>
      <c r="AA319" s="48"/>
      <c r="AB319" s="48"/>
      <c r="AC319" s="48"/>
      <c r="AD319" s="48"/>
      <c r="AE319" s="48"/>
      <c r="AF319" s="48"/>
      <c r="AG319" s="48"/>
      <c r="AH319" s="48"/>
    </row>
    <row r="320" spans="1:34" ht="18">
      <c r="A320" s="1450">
        <v>44857</v>
      </c>
      <c r="B320" s="1217" t="s">
        <v>570</v>
      </c>
      <c r="C320" s="1571" t="s">
        <v>3446</v>
      </c>
      <c r="D320" s="1217" t="s">
        <v>3521</v>
      </c>
      <c r="E320" s="1217" t="s">
        <v>3523</v>
      </c>
      <c r="F320" s="1217" t="s">
        <v>3524</v>
      </c>
      <c r="G320" s="1219">
        <v>10000</v>
      </c>
      <c r="H320" s="1449" t="s">
        <v>3063</v>
      </c>
      <c r="I320" s="1217" t="s">
        <v>3453</v>
      </c>
      <c r="J320" s="1238"/>
      <c r="K320" s="10" t="e">
        <f t="shared" ref="K320:K325" ca="1" si="53">_xludf.IFS(C320="成田机场",3000,C320="羽田机场",1200,D320="NearMe",1000,D320="VIP-limo",G320*0.12)</f>
        <v>#NAME?</v>
      </c>
      <c r="L320" s="48" t="e">
        <f t="shared" ca="1" si="52"/>
        <v>#NAME?</v>
      </c>
      <c r="M320" s="1240" t="e">
        <f t="shared" ca="1" si="51"/>
        <v>#NAME?</v>
      </c>
      <c r="N320" s="1239"/>
      <c r="O320" s="1237"/>
      <c r="P320" s="1239"/>
      <c r="Q320" s="1239"/>
      <c r="R320" s="1239"/>
      <c r="S320" s="1240"/>
      <c r="T320" s="1240" t="e">
        <f t="shared" ca="1" si="41"/>
        <v>#NAME?</v>
      </c>
      <c r="U320" s="1378" t="e">
        <f t="shared" ca="1" si="42"/>
        <v>#NAME?</v>
      </c>
      <c r="W320" s="1217" t="s">
        <v>107</v>
      </c>
      <c r="Y320" s="1217" t="s">
        <v>5770</v>
      </c>
      <c r="Z320" s="1562"/>
    </row>
    <row r="321" spans="1:34" ht="18">
      <c r="A321" s="1450">
        <v>44857</v>
      </c>
      <c r="B321" s="1217" t="s">
        <v>1170</v>
      </c>
      <c r="C321" s="1571" t="s">
        <v>3446</v>
      </c>
      <c r="D321" s="1217" t="s">
        <v>1371</v>
      </c>
      <c r="E321" s="1217" t="s">
        <v>3523</v>
      </c>
      <c r="F321" s="1217" t="s">
        <v>3524</v>
      </c>
      <c r="G321" s="1219">
        <v>10000</v>
      </c>
      <c r="H321" s="1449" t="s">
        <v>3063</v>
      </c>
      <c r="I321" s="1217" t="s">
        <v>3453</v>
      </c>
      <c r="J321" s="1238"/>
      <c r="K321" s="10" t="e">
        <f t="shared" ca="1" si="53"/>
        <v>#NAME?</v>
      </c>
      <c r="L321" s="48" t="e">
        <f t="shared" ca="1" si="52"/>
        <v>#NAME?</v>
      </c>
      <c r="M321" s="1240" t="e">
        <f t="shared" ca="1" si="51"/>
        <v>#NAME?</v>
      </c>
      <c r="N321" s="1239"/>
      <c r="O321" s="1237"/>
      <c r="P321" s="1239"/>
      <c r="Q321" s="1239"/>
      <c r="R321" s="1239"/>
      <c r="S321" s="1240"/>
      <c r="T321" s="1240" t="e">
        <f t="shared" ca="1" si="41"/>
        <v>#NAME?</v>
      </c>
      <c r="U321" s="1378" t="e">
        <f t="shared" ca="1" si="42"/>
        <v>#NAME?</v>
      </c>
      <c r="W321" s="1217" t="s">
        <v>1540</v>
      </c>
      <c r="Y321" s="1217" t="s">
        <v>5959</v>
      </c>
      <c r="Z321" s="1562"/>
    </row>
    <row r="322" spans="1:34" ht="18">
      <c r="A322" s="1450">
        <v>44863</v>
      </c>
      <c r="B322" s="1217" t="s">
        <v>570</v>
      </c>
      <c r="C322" s="1571" t="s">
        <v>3446</v>
      </c>
      <c r="D322" s="1217" t="s">
        <v>3521</v>
      </c>
      <c r="E322" s="1217" t="s">
        <v>60</v>
      </c>
      <c r="F322" s="1217" t="s">
        <v>3517</v>
      </c>
      <c r="G322" s="1219">
        <v>10000</v>
      </c>
      <c r="H322" s="1449" t="s">
        <v>3063</v>
      </c>
      <c r="I322" s="1217" t="s">
        <v>3453</v>
      </c>
      <c r="J322" s="1238"/>
      <c r="K322" s="10" t="e">
        <f t="shared" ca="1" si="53"/>
        <v>#NAME?</v>
      </c>
      <c r="L322" s="48" t="e">
        <f t="shared" ca="1" si="52"/>
        <v>#NAME?</v>
      </c>
      <c r="M322" s="1240" t="e">
        <f t="shared" ca="1" si="51"/>
        <v>#NAME?</v>
      </c>
      <c r="N322" s="1239"/>
      <c r="O322" s="1237"/>
      <c r="P322" s="1239"/>
      <c r="Q322" s="1239"/>
      <c r="R322" s="1239"/>
      <c r="S322" s="1240"/>
      <c r="T322" s="1240" t="e">
        <f t="shared" ca="1" si="41"/>
        <v>#NAME?</v>
      </c>
      <c r="U322" s="1378" t="e">
        <f t="shared" ca="1" si="42"/>
        <v>#NAME?</v>
      </c>
      <c r="W322" s="1217" t="s">
        <v>107</v>
      </c>
      <c r="Y322" s="1217" t="s">
        <v>5960</v>
      </c>
      <c r="Z322" s="1562"/>
    </row>
    <row r="323" spans="1:34" ht="18">
      <c r="A323" s="1450">
        <v>44843</v>
      </c>
      <c r="B323" s="1217" t="s">
        <v>1906</v>
      </c>
      <c r="C323" s="1571"/>
      <c r="D323" s="1217" t="s">
        <v>3919</v>
      </c>
      <c r="E323" s="1217" t="s">
        <v>3308</v>
      </c>
      <c r="F323" s="1217" t="s">
        <v>3629</v>
      </c>
      <c r="G323" s="1219">
        <v>38400</v>
      </c>
      <c r="H323" s="1449" t="s">
        <v>3063</v>
      </c>
      <c r="I323" s="1217" t="s">
        <v>3453</v>
      </c>
      <c r="J323" s="1238"/>
      <c r="K323" s="10" t="e">
        <f t="shared" ca="1" si="53"/>
        <v>#NAME?</v>
      </c>
      <c r="L323" s="10" t="e">
        <f t="shared" ref="L323:L324" ca="1" si="54">_xludf.IFS(C323="成田机场",4000,C323="羽田机场",1000,D323="VIP-limo",0)</f>
        <v>#NAME?</v>
      </c>
      <c r="M323" s="1239"/>
      <c r="N323" s="1239">
        <v>20800</v>
      </c>
      <c r="O323" s="1237"/>
      <c r="P323" s="1240"/>
      <c r="Q323" s="1240"/>
      <c r="R323" s="1240"/>
      <c r="S323" s="1240"/>
      <c r="T323" s="1240" t="e">
        <f t="shared" ca="1" si="41"/>
        <v>#NAME?</v>
      </c>
      <c r="U323" s="1378" t="e">
        <f t="shared" ca="1" si="42"/>
        <v>#NAME?</v>
      </c>
      <c r="V323" s="48"/>
      <c r="W323" s="1217" t="s">
        <v>27</v>
      </c>
      <c r="X323" s="48"/>
      <c r="Y323" s="1217" t="s">
        <v>5961</v>
      </c>
      <c r="Z323" s="48"/>
      <c r="AA323" s="48"/>
      <c r="AB323" s="48"/>
      <c r="AC323" s="48"/>
      <c r="AD323" s="48"/>
      <c r="AE323" s="48"/>
      <c r="AF323" s="48"/>
      <c r="AG323" s="48"/>
      <c r="AH323" s="48"/>
    </row>
    <row r="324" spans="1:34" ht="18">
      <c r="A324" s="1450">
        <v>44846</v>
      </c>
      <c r="B324" s="1217" t="s">
        <v>1906</v>
      </c>
      <c r="C324" s="1571"/>
      <c r="D324" s="1217" t="s">
        <v>3919</v>
      </c>
      <c r="E324" s="1217" t="s">
        <v>2979</v>
      </c>
      <c r="F324" s="1217" t="s">
        <v>3501</v>
      </c>
      <c r="G324" s="1219">
        <v>40800</v>
      </c>
      <c r="H324" s="1449" t="s">
        <v>3063</v>
      </c>
      <c r="I324" s="1217" t="s">
        <v>3453</v>
      </c>
      <c r="J324" s="1238"/>
      <c r="K324" s="48" t="e">
        <f t="shared" ca="1" si="53"/>
        <v>#NAME?</v>
      </c>
      <c r="L324" s="48" t="e">
        <f t="shared" ca="1" si="54"/>
        <v>#NAME?</v>
      </c>
      <c r="M324" s="1240"/>
      <c r="N324" s="1240">
        <v>22100</v>
      </c>
      <c r="O324" s="1237"/>
      <c r="P324" s="1240"/>
      <c r="Q324" s="1240"/>
      <c r="R324" s="1240"/>
      <c r="S324" s="1240"/>
      <c r="T324" s="1240" t="e">
        <f t="shared" ca="1" si="41"/>
        <v>#NAME?</v>
      </c>
      <c r="U324" s="1378" t="e">
        <f t="shared" ca="1" si="42"/>
        <v>#NAME?</v>
      </c>
      <c r="V324" s="48"/>
      <c r="W324" s="1217" t="s">
        <v>27</v>
      </c>
      <c r="X324" s="48"/>
      <c r="Y324" s="1217" t="s">
        <v>5962</v>
      </c>
      <c r="Z324" s="48"/>
      <c r="AA324" s="48"/>
      <c r="AB324" s="48"/>
      <c r="AC324" s="48"/>
      <c r="AD324" s="48"/>
      <c r="AE324" s="48"/>
      <c r="AF324" s="48"/>
      <c r="AG324" s="48"/>
      <c r="AH324" s="48"/>
    </row>
    <row r="325" spans="1:34" ht="18">
      <c r="A325" s="1450">
        <v>44862</v>
      </c>
      <c r="B325" s="1217" t="s">
        <v>1906</v>
      </c>
      <c r="C325" s="1571"/>
      <c r="D325" s="1217" t="s">
        <v>3919</v>
      </c>
      <c r="E325" s="1217" t="s">
        <v>102</v>
      </c>
      <c r="F325" s="1217" t="s">
        <v>3486</v>
      </c>
      <c r="G325" s="1219">
        <v>19200</v>
      </c>
      <c r="H325" s="1449" t="s">
        <v>3063</v>
      </c>
      <c r="I325" s="1217" t="s">
        <v>3453</v>
      </c>
      <c r="J325" s="1238"/>
      <c r="K325" s="10" t="e">
        <f t="shared" ca="1" si="53"/>
        <v>#NAME?</v>
      </c>
      <c r="L325" s="48"/>
      <c r="M325" s="1240"/>
      <c r="N325" s="1239">
        <v>10400</v>
      </c>
      <c r="O325" s="1237"/>
      <c r="P325" s="1239"/>
      <c r="Q325" s="1239"/>
      <c r="R325" s="1239"/>
      <c r="S325" s="1240"/>
      <c r="T325" s="1240" t="e">
        <f t="shared" ca="1" si="41"/>
        <v>#NAME?</v>
      </c>
      <c r="U325" s="1378" t="e">
        <f t="shared" ca="1" si="42"/>
        <v>#NAME?</v>
      </c>
      <c r="W325" s="1217" t="s">
        <v>27</v>
      </c>
      <c r="Y325" s="1217" t="s">
        <v>5963</v>
      </c>
      <c r="Z325" s="1562"/>
    </row>
    <row r="326" spans="1:34" ht="18">
      <c r="A326" s="1450">
        <v>44847</v>
      </c>
      <c r="B326" s="1217" t="s">
        <v>570</v>
      </c>
      <c r="C326" s="1569" t="s">
        <v>3456</v>
      </c>
      <c r="D326" s="1217" t="s">
        <v>3597</v>
      </c>
      <c r="E326" s="1217" t="s">
        <v>1798</v>
      </c>
      <c r="F326" s="1217" t="s">
        <v>3636</v>
      </c>
      <c r="G326" s="1219">
        <v>19000</v>
      </c>
      <c r="H326" s="1449" t="s">
        <v>3063</v>
      </c>
      <c r="I326" s="1217" t="s">
        <v>3453</v>
      </c>
      <c r="J326" s="1238"/>
      <c r="M326" s="1239">
        <f>(18000)*0.7</f>
        <v>12600</v>
      </c>
      <c r="N326" s="1240"/>
      <c r="O326" s="1237"/>
      <c r="P326" s="1240"/>
      <c r="Q326" s="1240"/>
      <c r="R326" s="1240"/>
      <c r="S326" s="1240"/>
      <c r="T326" s="1240">
        <f t="shared" si="41"/>
        <v>6400</v>
      </c>
      <c r="U326" s="1378">
        <f t="shared" si="42"/>
        <v>0.33684210526315789</v>
      </c>
      <c r="V326" s="48"/>
      <c r="W326" s="1217" t="s">
        <v>107</v>
      </c>
      <c r="X326" s="48"/>
      <c r="Y326" s="1217" t="s">
        <v>5964</v>
      </c>
      <c r="Z326" s="48"/>
      <c r="AA326" s="48"/>
      <c r="AB326" s="48"/>
      <c r="AC326" s="48"/>
      <c r="AD326" s="48"/>
      <c r="AE326" s="48"/>
      <c r="AF326" s="48"/>
      <c r="AG326" s="48"/>
      <c r="AH326" s="48"/>
    </row>
    <row r="327" spans="1:34" ht="18">
      <c r="A327" s="1450">
        <v>44842</v>
      </c>
      <c r="B327" s="1217" t="s">
        <v>1170</v>
      </c>
      <c r="C327" s="1571" t="s">
        <v>3456</v>
      </c>
      <c r="D327" s="1217" t="s">
        <v>4010</v>
      </c>
      <c r="E327" s="1217" t="s">
        <v>8</v>
      </c>
      <c r="F327" s="1217" t="s">
        <v>3733</v>
      </c>
      <c r="G327" s="1219">
        <v>18000</v>
      </c>
      <c r="H327" s="1449" t="s">
        <v>3063</v>
      </c>
      <c r="I327" s="1450"/>
      <c r="J327" s="1238"/>
      <c r="K327" s="10" t="e">
        <f t="shared" ref="K327:K338" ca="1" si="55">_xludf.IFS(C327="成田机场",3000,C327="羽田机场",1200,D327="NearMe",1000,D327="VIP-limo",G327*0.12)</f>
        <v>#NAME?</v>
      </c>
      <c r="L327" s="10" t="e">
        <f ca="1">_xludf.IFS(C327="成田机场",4000,C327="羽田机场",1000,D327="VIP-limo",0)</f>
        <v>#NAME?</v>
      </c>
      <c r="M327" s="1239"/>
      <c r="N327" s="1239">
        <v>5000</v>
      </c>
      <c r="O327" s="1237"/>
      <c r="P327" s="1240"/>
      <c r="Q327" s="1240"/>
      <c r="R327" s="1240"/>
      <c r="S327" s="1240"/>
      <c r="T327" s="1240" t="e">
        <f t="shared" ca="1" si="41"/>
        <v>#NAME?</v>
      </c>
      <c r="U327" s="1378" t="e">
        <f t="shared" ca="1" si="42"/>
        <v>#NAME?</v>
      </c>
      <c r="V327" s="48"/>
      <c r="W327" s="1217" t="s">
        <v>108</v>
      </c>
      <c r="X327" s="48"/>
      <c r="Y327" s="1217" t="s">
        <v>5965</v>
      </c>
      <c r="Z327" s="48"/>
      <c r="AA327" s="48"/>
      <c r="AB327" s="48"/>
      <c r="AC327" s="48"/>
      <c r="AD327" s="48"/>
      <c r="AE327" s="48"/>
      <c r="AF327" s="48"/>
      <c r="AG327" s="48"/>
      <c r="AH327" s="48"/>
    </row>
    <row r="328" spans="1:34" ht="18">
      <c r="A328" s="1450">
        <v>44855</v>
      </c>
      <c r="B328" s="1217" t="s">
        <v>1170</v>
      </c>
      <c r="C328" s="1571" t="s">
        <v>3456</v>
      </c>
      <c r="D328" s="1217" t="s">
        <v>3603</v>
      </c>
      <c r="E328" s="1217" t="s">
        <v>3448</v>
      </c>
      <c r="F328" s="1217" t="s">
        <v>3505</v>
      </c>
      <c r="G328" s="1219">
        <v>18000</v>
      </c>
      <c r="H328" s="1449" t="s">
        <v>3063</v>
      </c>
      <c r="I328" s="1217" t="s">
        <v>3453</v>
      </c>
      <c r="J328" s="1238"/>
      <c r="K328" s="10" t="e">
        <f t="shared" ca="1" si="55"/>
        <v>#NAME?</v>
      </c>
      <c r="L328" s="48" t="e">
        <f t="shared" ref="L328:L332" ca="1" si="56">_xludf.IFS(C328="成田机场",4000,C328="羽田机场",1000)</f>
        <v>#NAME?</v>
      </c>
      <c r="M328" s="1240"/>
      <c r="N328" s="1240">
        <v>5000</v>
      </c>
      <c r="O328" s="1237"/>
      <c r="P328" s="1240"/>
      <c r="Q328" s="1240"/>
      <c r="R328" s="1240"/>
      <c r="S328" s="1240"/>
      <c r="T328" s="1240" t="e">
        <f t="shared" ca="1" si="41"/>
        <v>#NAME?</v>
      </c>
      <c r="U328" s="1378" t="e">
        <f t="shared" ca="1" si="42"/>
        <v>#NAME?</v>
      </c>
      <c r="V328" s="48"/>
      <c r="W328" s="1217" t="s">
        <v>100</v>
      </c>
      <c r="X328" s="48"/>
      <c r="Y328" s="1217" t="s">
        <v>5966</v>
      </c>
      <c r="Z328" s="48"/>
      <c r="AA328" s="48"/>
      <c r="AB328" s="48"/>
      <c r="AC328" s="48"/>
      <c r="AD328" s="48"/>
      <c r="AE328" s="48"/>
      <c r="AF328" s="48"/>
      <c r="AG328" s="48"/>
      <c r="AH328" s="48"/>
    </row>
    <row r="329" spans="1:34" ht="18">
      <c r="A329" s="1450">
        <v>44861</v>
      </c>
      <c r="B329" s="1217" t="s">
        <v>570</v>
      </c>
      <c r="C329" s="1571" t="s">
        <v>3456</v>
      </c>
      <c r="D329" s="1217" t="s">
        <v>4367</v>
      </c>
      <c r="E329" s="1217" t="s">
        <v>8</v>
      </c>
      <c r="F329" s="1217" t="s">
        <v>3457</v>
      </c>
      <c r="G329" s="1219">
        <v>18000</v>
      </c>
      <c r="H329" s="1449" t="s">
        <v>3063</v>
      </c>
      <c r="I329" s="1217" t="s">
        <v>3453</v>
      </c>
      <c r="J329" s="1238"/>
      <c r="K329" s="10" t="e">
        <f t="shared" ca="1" si="55"/>
        <v>#NAME?</v>
      </c>
      <c r="L329" s="48" t="e">
        <f t="shared" ca="1" si="56"/>
        <v>#NAME?</v>
      </c>
      <c r="M329" s="1240"/>
      <c r="N329" s="1239">
        <v>5000</v>
      </c>
      <c r="O329" s="1237"/>
      <c r="P329" s="1239"/>
      <c r="Q329" s="1239"/>
      <c r="R329" s="1239"/>
      <c r="S329" s="1240"/>
      <c r="T329" s="1240" t="e">
        <f t="shared" ca="1" si="41"/>
        <v>#NAME?</v>
      </c>
      <c r="U329" s="1378" t="e">
        <f t="shared" ca="1" si="42"/>
        <v>#NAME?</v>
      </c>
      <c r="W329" s="1217" t="s">
        <v>108</v>
      </c>
      <c r="Y329" s="1217" t="s">
        <v>5967</v>
      </c>
      <c r="Z329" s="1562"/>
    </row>
    <row r="330" spans="1:34" ht="18">
      <c r="A330" s="1450">
        <v>44863</v>
      </c>
      <c r="B330" s="1217" t="s">
        <v>1170</v>
      </c>
      <c r="C330" s="1571" t="s">
        <v>3456</v>
      </c>
      <c r="D330" s="1217" t="s">
        <v>3551</v>
      </c>
      <c r="E330" s="1217" t="s">
        <v>27</v>
      </c>
      <c r="F330" s="1217" t="s">
        <v>3505</v>
      </c>
      <c r="G330" s="1219">
        <v>18000</v>
      </c>
      <c r="H330" s="1449" t="s">
        <v>3063</v>
      </c>
      <c r="I330" s="1217" t="s">
        <v>3453</v>
      </c>
      <c r="J330" s="1238"/>
      <c r="K330" s="10" t="e">
        <f t="shared" ca="1" si="55"/>
        <v>#NAME?</v>
      </c>
      <c r="L330" s="48" t="e">
        <f t="shared" ca="1" si="56"/>
        <v>#NAME?</v>
      </c>
      <c r="M330" s="1240"/>
      <c r="N330" s="1239">
        <v>5000</v>
      </c>
      <c r="O330" s="1237"/>
      <c r="P330" s="1239"/>
      <c r="Q330" s="1239"/>
      <c r="R330" s="1239"/>
      <c r="S330" s="1240"/>
      <c r="T330" s="1240" t="e">
        <f t="shared" ca="1" si="41"/>
        <v>#NAME?</v>
      </c>
      <c r="U330" s="1378" t="e">
        <f t="shared" ca="1" si="42"/>
        <v>#NAME?</v>
      </c>
      <c r="W330" s="1217" t="s">
        <v>107</v>
      </c>
      <c r="Y330" s="1217" t="s">
        <v>5968</v>
      </c>
      <c r="Z330" s="1562"/>
    </row>
    <row r="331" spans="1:34" ht="18">
      <c r="A331" s="1450">
        <v>44865</v>
      </c>
      <c r="B331" s="1217" t="s">
        <v>570</v>
      </c>
      <c r="C331" s="1571" t="s">
        <v>3456</v>
      </c>
      <c r="D331" s="1217" t="s">
        <v>3532</v>
      </c>
      <c r="E331" s="1217" t="s">
        <v>8</v>
      </c>
      <c r="F331" s="1217" t="s">
        <v>3686</v>
      </c>
      <c r="G331" s="1219">
        <v>18000</v>
      </c>
      <c r="H331" s="1449" t="s">
        <v>3063</v>
      </c>
      <c r="I331" s="1217" t="s">
        <v>3453</v>
      </c>
      <c r="J331" s="1281"/>
      <c r="K331" s="10" t="e">
        <f t="shared" ca="1" si="55"/>
        <v>#NAME?</v>
      </c>
      <c r="L331" s="48" t="e">
        <f t="shared" ca="1" si="56"/>
        <v>#NAME?</v>
      </c>
      <c r="M331" s="1240"/>
      <c r="N331" s="1239">
        <v>5000</v>
      </c>
      <c r="O331" s="1237"/>
      <c r="P331" s="1239"/>
      <c r="Q331" s="1239"/>
      <c r="R331" s="1239"/>
      <c r="S331" s="1240"/>
      <c r="T331" s="1240" t="e">
        <f t="shared" ca="1" si="41"/>
        <v>#NAME?</v>
      </c>
      <c r="U331" s="1378" t="e">
        <f t="shared" ca="1" si="42"/>
        <v>#NAME?</v>
      </c>
      <c r="W331" s="1217" t="s">
        <v>108</v>
      </c>
      <c r="Y331" s="1217" t="s">
        <v>5969</v>
      </c>
      <c r="Z331" s="1562"/>
    </row>
    <row r="332" spans="1:34" ht="18">
      <c r="A332" s="1454">
        <v>44865</v>
      </c>
      <c r="B332" s="1246" t="s">
        <v>1170</v>
      </c>
      <c r="C332" s="1574" t="s">
        <v>3456</v>
      </c>
      <c r="D332" s="1246" t="s">
        <v>3452</v>
      </c>
      <c r="E332" s="1246" t="s">
        <v>27</v>
      </c>
      <c r="F332" s="1246" t="s">
        <v>3505</v>
      </c>
      <c r="G332" s="1248">
        <v>18000</v>
      </c>
      <c r="H332" s="1455" t="s">
        <v>3063</v>
      </c>
      <c r="I332" s="1246" t="s">
        <v>3453</v>
      </c>
      <c r="J332" s="1321"/>
      <c r="K332" s="1260" t="e">
        <f t="shared" ca="1" si="55"/>
        <v>#NAME?</v>
      </c>
      <c r="L332" s="1573" t="e">
        <f t="shared" ca="1" si="56"/>
        <v>#NAME?</v>
      </c>
      <c r="M332" s="1257"/>
      <c r="N332" s="1256">
        <v>5000</v>
      </c>
      <c r="O332" s="1255"/>
      <c r="P332" s="1256"/>
      <c r="Q332" s="1256"/>
      <c r="R332" s="1256"/>
      <c r="S332" s="1257"/>
      <c r="T332" s="1257" t="e">
        <f t="shared" ca="1" si="41"/>
        <v>#NAME?</v>
      </c>
      <c r="U332" s="1387" t="e">
        <f t="shared" ca="1" si="42"/>
        <v>#NAME?</v>
      </c>
      <c r="V332" s="1260"/>
      <c r="W332" s="1246" t="s">
        <v>3508</v>
      </c>
      <c r="X332" s="1260"/>
      <c r="Y332" s="1246" t="s">
        <v>5970</v>
      </c>
      <c r="Z332" s="1584"/>
      <c r="AA332" s="1260"/>
      <c r="AB332" s="1260"/>
      <c r="AC332" s="1260"/>
      <c r="AD332" s="1260"/>
      <c r="AE332" s="1260"/>
      <c r="AF332" s="1260"/>
      <c r="AG332" s="1260"/>
      <c r="AH332" s="1260"/>
    </row>
    <row r="333" spans="1:34" ht="18">
      <c r="A333" s="1450">
        <v>44841</v>
      </c>
      <c r="B333" s="1217" t="s">
        <v>570</v>
      </c>
      <c r="C333" s="1571" t="s">
        <v>3446</v>
      </c>
      <c r="D333" s="1217" t="s">
        <v>3474</v>
      </c>
      <c r="E333" s="1217" t="s">
        <v>43</v>
      </c>
      <c r="F333" s="1217" t="s">
        <v>3477</v>
      </c>
      <c r="G333" s="1219">
        <v>9900</v>
      </c>
      <c r="H333" s="1449" t="s">
        <v>3063</v>
      </c>
      <c r="I333" s="1217" t="s">
        <v>3453</v>
      </c>
      <c r="J333" s="1238"/>
      <c r="K333" s="10" t="e">
        <f t="shared" ca="1" si="55"/>
        <v>#NAME?</v>
      </c>
      <c r="L333" s="10" t="e">
        <f t="shared" ref="L333:L336" ca="1" si="57">_xludf.IFS(C333="成田机场",4000,C333="羽田机场",1000,D333="VIP-limo",0)</f>
        <v>#NAME?</v>
      </c>
      <c r="M333" s="1239" t="e">
        <f t="shared" ref="M333:M337" ca="1" si="58">(8500-K333-L333)*0.7</f>
        <v>#NAME?</v>
      </c>
      <c r="N333" s="1239"/>
      <c r="O333" s="1237"/>
      <c r="P333" s="1240"/>
      <c r="Q333" s="1240"/>
      <c r="R333" s="1240"/>
      <c r="S333" s="1240"/>
      <c r="T333" s="1240" t="e">
        <f t="shared" ca="1" si="41"/>
        <v>#NAME?</v>
      </c>
      <c r="U333" s="1378" t="e">
        <f t="shared" ca="1" si="42"/>
        <v>#NAME?</v>
      </c>
      <c r="V333" s="48"/>
      <c r="W333" s="1217" t="s">
        <v>27</v>
      </c>
      <c r="X333" s="48"/>
      <c r="Y333" s="1217" t="s">
        <v>5971</v>
      </c>
      <c r="Z333" s="48"/>
      <c r="AA333" s="48"/>
      <c r="AB333" s="48"/>
      <c r="AC333" s="48"/>
      <c r="AD333" s="48"/>
      <c r="AE333" s="48"/>
      <c r="AF333" s="48"/>
      <c r="AG333" s="48"/>
      <c r="AH333" s="48"/>
    </row>
    <row r="334" spans="1:34" ht="18">
      <c r="A334" s="1450">
        <v>44844</v>
      </c>
      <c r="B334" s="1217" t="s">
        <v>570</v>
      </c>
      <c r="C334" s="1571" t="s">
        <v>3446</v>
      </c>
      <c r="D334" s="1217" t="s">
        <v>3474</v>
      </c>
      <c r="E334" s="1217" t="s">
        <v>3523</v>
      </c>
      <c r="F334" s="1217" t="s">
        <v>3524</v>
      </c>
      <c r="G334" s="1219">
        <v>9900</v>
      </c>
      <c r="H334" s="1449" t="s">
        <v>3063</v>
      </c>
      <c r="I334" s="1217" t="s">
        <v>3453</v>
      </c>
      <c r="J334" s="1238"/>
      <c r="K334" s="10" t="e">
        <f t="shared" ca="1" si="55"/>
        <v>#NAME?</v>
      </c>
      <c r="L334" s="10" t="e">
        <f t="shared" ca="1" si="57"/>
        <v>#NAME?</v>
      </c>
      <c r="M334" s="1239" t="e">
        <f t="shared" ca="1" si="58"/>
        <v>#NAME?</v>
      </c>
      <c r="N334" s="1239"/>
      <c r="O334" s="1237"/>
      <c r="P334" s="1240"/>
      <c r="Q334" s="1240"/>
      <c r="R334" s="1240"/>
      <c r="S334" s="1240"/>
      <c r="T334" s="1240" t="e">
        <f t="shared" ca="1" si="41"/>
        <v>#NAME?</v>
      </c>
      <c r="U334" s="1378" t="e">
        <f t="shared" ca="1" si="42"/>
        <v>#NAME?</v>
      </c>
      <c r="V334" s="48"/>
      <c r="W334" s="1217" t="s">
        <v>27</v>
      </c>
      <c r="X334" s="48"/>
      <c r="Y334" s="1217" t="s">
        <v>5972</v>
      </c>
      <c r="Z334" s="48"/>
      <c r="AA334" s="48"/>
      <c r="AB334" s="48"/>
      <c r="AC334" s="48"/>
      <c r="AD334" s="48"/>
      <c r="AE334" s="48"/>
      <c r="AF334" s="48"/>
      <c r="AG334" s="48"/>
      <c r="AH334" s="48"/>
    </row>
    <row r="335" spans="1:34" ht="18">
      <c r="A335" s="1450">
        <v>44849</v>
      </c>
      <c r="B335" s="1217" t="s">
        <v>570</v>
      </c>
      <c r="C335" s="1571" t="s">
        <v>3446</v>
      </c>
      <c r="D335" s="1217" t="s">
        <v>3481</v>
      </c>
      <c r="E335" s="1217" t="s">
        <v>3523</v>
      </c>
      <c r="F335" s="1217" t="s">
        <v>3524</v>
      </c>
      <c r="G335" s="1219">
        <v>9900</v>
      </c>
      <c r="H335" s="1449" t="s">
        <v>3063</v>
      </c>
      <c r="I335" s="1217" t="s">
        <v>3453</v>
      </c>
      <c r="J335" s="1237"/>
      <c r="K335" s="48" t="e">
        <f t="shared" ca="1" si="55"/>
        <v>#NAME?</v>
      </c>
      <c r="L335" s="48" t="e">
        <f t="shared" ca="1" si="57"/>
        <v>#NAME?</v>
      </c>
      <c r="M335" s="1240" t="e">
        <f t="shared" ca="1" si="58"/>
        <v>#NAME?</v>
      </c>
      <c r="N335" s="1240"/>
      <c r="O335" s="1237"/>
      <c r="P335" s="1240"/>
      <c r="Q335" s="1240"/>
      <c r="R335" s="1240"/>
      <c r="S335" s="1240"/>
      <c r="T335" s="1240" t="e">
        <f t="shared" ca="1" si="41"/>
        <v>#NAME?</v>
      </c>
      <c r="U335" s="1378" t="e">
        <f t="shared" ca="1" si="42"/>
        <v>#NAME?</v>
      </c>
      <c r="V335" s="1240"/>
      <c r="W335" s="1217" t="s">
        <v>27</v>
      </c>
      <c r="X335" s="48"/>
      <c r="Y335" s="1217" t="s">
        <v>5973</v>
      </c>
      <c r="Z335" s="48"/>
      <c r="AA335" s="48"/>
      <c r="AB335" s="48"/>
      <c r="AC335" s="48"/>
      <c r="AD335" s="48"/>
      <c r="AE335" s="48"/>
      <c r="AF335" s="48"/>
      <c r="AG335" s="48"/>
      <c r="AH335" s="48"/>
    </row>
    <row r="336" spans="1:34" ht="18">
      <c r="A336" s="1450">
        <v>44849</v>
      </c>
      <c r="B336" s="1217" t="s">
        <v>570</v>
      </c>
      <c r="C336" s="1571" t="s">
        <v>3446</v>
      </c>
      <c r="D336" s="1217" t="s">
        <v>3474</v>
      </c>
      <c r="E336" s="1217" t="s">
        <v>3523</v>
      </c>
      <c r="F336" s="1217" t="s">
        <v>3524</v>
      </c>
      <c r="G336" s="1219">
        <v>9900</v>
      </c>
      <c r="H336" s="1449" t="s">
        <v>3063</v>
      </c>
      <c r="I336" s="1217" t="s">
        <v>3453</v>
      </c>
      <c r="J336" s="1237"/>
      <c r="K336" s="10" t="e">
        <f t="shared" ca="1" si="55"/>
        <v>#NAME?</v>
      </c>
      <c r="L336" s="10" t="e">
        <f t="shared" ca="1" si="57"/>
        <v>#NAME?</v>
      </c>
      <c r="M336" s="1239" t="e">
        <f t="shared" ca="1" si="58"/>
        <v>#NAME?</v>
      </c>
      <c r="N336" s="1240"/>
      <c r="O336" s="1237"/>
      <c r="P336" s="1240"/>
      <c r="Q336" s="1240"/>
      <c r="R336" s="1240"/>
      <c r="S336" s="1240"/>
      <c r="T336" s="1240" t="e">
        <f t="shared" ca="1" si="41"/>
        <v>#NAME?</v>
      </c>
      <c r="U336" s="1378" t="e">
        <f t="shared" ca="1" si="42"/>
        <v>#NAME?</v>
      </c>
      <c r="V336" s="1240"/>
      <c r="W336" s="1217" t="s">
        <v>27</v>
      </c>
      <c r="X336" s="48"/>
      <c r="Y336" s="1217" t="s">
        <v>5974</v>
      </c>
      <c r="Z336" s="48"/>
      <c r="AA336" s="48"/>
      <c r="AB336" s="48"/>
      <c r="AC336" s="48"/>
      <c r="AD336" s="48"/>
      <c r="AE336" s="48"/>
      <c r="AF336" s="48"/>
      <c r="AG336" s="48"/>
      <c r="AH336" s="48"/>
    </row>
    <row r="337" spans="1:34" ht="18">
      <c r="A337" s="1450">
        <v>44855</v>
      </c>
      <c r="B337" s="1217" t="s">
        <v>570</v>
      </c>
      <c r="C337" s="1571" t="s">
        <v>3446</v>
      </c>
      <c r="D337" s="1217" t="s">
        <v>3474</v>
      </c>
      <c r="E337" s="1217" t="s">
        <v>34</v>
      </c>
      <c r="F337" s="1217" t="s">
        <v>3626</v>
      </c>
      <c r="G337" s="1219">
        <v>9900</v>
      </c>
      <c r="H337" s="1449" t="s">
        <v>3063</v>
      </c>
      <c r="I337" s="1217" t="s">
        <v>3453</v>
      </c>
      <c r="J337" s="1238"/>
      <c r="K337" s="10" t="e">
        <f t="shared" ca="1" si="55"/>
        <v>#NAME?</v>
      </c>
      <c r="L337" s="48" t="e">
        <f ca="1">_xludf.IFS(C337="成田机场",4000,C337="羽田机场",1000)</f>
        <v>#NAME?</v>
      </c>
      <c r="M337" s="1240" t="e">
        <f t="shared" ca="1" si="58"/>
        <v>#NAME?</v>
      </c>
      <c r="N337" s="1240"/>
      <c r="O337" s="1237"/>
      <c r="P337" s="1240"/>
      <c r="Q337" s="1240"/>
      <c r="R337" s="1240"/>
      <c r="S337" s="1240"/>
      <c r="T337" s="1240" t="e">
        <f t="shared" ca="1" si="41"/>
        <v>#NAME?</v>
      </c>
      <c r="U337" s="1378" t="e">
        <f t="shared" ca="1" si="42"/>
        <v>#NAME?</v>
      </c>
      <c r="V337" s="48"/>
      <c r="W337" s="1217" t="s">
        <v>27</v>
      </c>
      <c r="X337" s="48"/>
      <c r="Y337" s="1217" t="s">
        <v>5975</v>
      </c>
      <c r="Z337" s="48"/>
      <c r="AA337" s="48"/>
      <c r="AB337" s="48"/>
      <c r="AC337" s="48"/>
      <c r="AD337" s="48"/>
      <c r="AE337" s="48"/>
      <c r="AF337" s="48"/>
      <c r="AG337" s="48"/>
      <c r="AH337" s="48"/>
    </row>
    <row r="338" spans="1:34" ht="18">
      <c r="A338" s="1450">
        <v>44841</v>
      </c>
      <c r="B338" s="1217" t="s">
        <v>570</v>
      </c>
      <c r="C338" s="1571" t="s">
        <v>3456</v>
      </c>
      <c r="D338" s="1217" t="s">
        <v>3474</v>
      </c>
      <c r="E338" s="1217" t="s">
        <v>49</v>
      </c>
      <c r="F338" s="1217" t="s">
        <v>3686</v>
      </c>
      <c r="G338" s="1219">
        <v>19000</v>
      </c>
      <c r="H338" s="1449" t="s">
        <v>3063</v>
      </c>
      <c r="I338" s="1217" t="s">
        <v>3453</v>
      </c>
      <c r="J338" s="1238"/>
      <c r="K338" s="10" t="e">
        <f t="shared" ca="1" si="55"/>
        <v>#NAME?</v>
      </c>
      <c r="L338" s="10" t="e">
        <f ca="1">_xludf.IFS(C338="成田机场",4000,C338="羽田机场",1000,D338="VIP-limo",0)</f>
        <v>#NAME?</v>
      </c>
      <c r="M338" s="1239" t="e">
        <f ca="1">(15000-K338-L338)*0.7</f>
        <v>#NAME?</v>
      </c>
      <c r="N338" s="1239"/>
      <c r="O338" s="1237"/>
      <c r="P338" s="1240">
        <v>260</v>
      </c>
      <c r="Q338" s="1240"/>
      <c r="R338" s="1240"/>
      <c r="S338" s="1240"/>
      <c r="T338" s="1240" t="e">
        <f t="shared" ca="1" si="41"/>
        <v>#NAME?</v>
      </c>
      <c r="U338" s="1378" t="e">
        <f t="shared" ca="1" si="42"/>
        <v>#NAME?</v>
      </c>
      <c r="V338" s="48"/>
      <c r="W338" s="1217" t="s">
        <v>27</v>
      </c>
      <c r="X338" s="48"/>
      <c r="Y338" s="1217" t="s">
        <v>5976</v>
      </c>
      <c r="Z338" s="48"/>
      <c r="AA338" s="48"/>
      <c r="AB338" s="48"/>
      <c r="AC338" s="48"/>
      <c r="AD338" s="48"/>
      <c r="AE338" s="48"/>
      <c r="AF338" s="48"/>
      <c r="AG338" s="48"/>
      <c r="AH338" s="48"/>
    </row>
    <row r="339" spans="1:34" ht="18">
      <c r="A339" s="1450">
        <v>44854</v>
      </c>
      <c r="B339" s="1217" t="s">
        <v>1215</v>
      </c>
      <c r="C339" s="1571"/>
      <c r="D339" s="1217" t="s">
        <v>3807</v>
      </c>
      <c r="E339" s="1217" t="s">
        <v>3079</v>
      </c>
      <c r="F339" s="1217" t="s">
        <v>3501</v>
      </c>
      <c r="G339" s="1219">
        <v>27000</v>
      </c>
      <c r="H339" s="1449" t="s">
        <v>3063</v>
      </c>
      <c r="I339" s="1217" t="s">
        <v>3453</v>
      </c>
      <c r="J339" s="666">
        <v>6345</v>
      </c>
      <c r="K339" s="48">
        <v>2000</v>
      </c>
      <c r="L339" s="48"/>
      <c r="M339" s="1240"/>
      <c r="N339" s="1240">
        <v>10000</v>
      </c>
      <c r="O339" s="1237"/>
      <c r="P339" s="1240"/>
      <c r="Q339" s="1240"/>
      <c r="R339" s="1240"/>
      <c r="S339" s="1240"/>
      <c r="T339" s="1240">
        <f t="shared" si="41"/>
        <v>8655</v>
      </c>
      <c r="U339" s="1378">
        <f t="shared" si="42"/>
        <v>0.32055555555555554</v>
      </c>
      <c r="V339" s="48"/>
      <c r="W339" s="1217" t="s">
        <v>105</v>
      </c>
      <c r="X339" s="48"/>
      <c r="Y339" s="1217" t="s">
        <v>5977</v>
      </c>
      <c r="Z339" s="48"/>
      <c r="AA339" s="48"/>
      <c r="AB339" s="48"/>
      <c r="AC339" s="48"/>
      <c r="AD339" s="48"/>
      <c r="AE339" s="48"/>
      <c r="AF339" s="48"/>
      <c r="AG339" s="48"/>
      <c r="AH339" s="48"/>
    </row>
    <row r="340" spans="1:34" ht="18">
      <c r="A340" s="1450">
        <v>44855</v>
      </c>
      <c r="B340" s="1217" t="s">
        <v>1215</v>
      </c>
      <c r="C340" s="1571"/>
      <c r="D340" s="1217" t="s">
        <v>3807</v>
      </c>
      <c r="E340" s="1217" t="s">
        <v>105</v>
      </c>
      <c r="F340" s="1217" t="s">
        <v>3517</v>
      </c>
      <c r="G340" s="1219">
        <v>27000</v>
      </c>
      <c r="H340" s="1449" t="s">
        <v>3063</v>
      </c>
      <c r="I340" s="1217" t="s">
        <v>3453</v>
      </c>
      <c r="J340" s="666">
        <v>6345</v>
      </c>
      <c r="K340" s="10">
        <v>2000</v>
      </c>
      <c r="L340" s="48"/>
      <c r="M340" s="1240"/>
      <c r="N340" s="1240">
        <v>10000</v>
      </c>
      <c r="O340" s="1237"/>
      <c r="P340" s="1240"/>
      <c r="Q340" s="1240"/>
      <c r="R340" s="1240"/>
      <c r="S340" s="1240"/>
      <c r="T340" s="1240">
        <f t="shared" si="41"/>
        <v>8655</v>
      </c>
      <c r="U340" s="1378">
        <f t="shared" si="42"/>
        <v>0.32055555555555554</v>
      </c>
      <c r="V340" s="48"/>
      <c r="W340" s="1217" t="s">
        <v>105</v>
      </c>
      <c r="X340" s="48"/>
      <c r="Y340" s="1217" t="s">
        <v>5978</v>
      </c>
      <c r="Z340" s="48"/>
      <c r="AA340" s="48"/>
      <c r="AB340" s="48"/>
      <c r="AC340" s="48"/>
      <c r="AD340" s="48"/>
      <c r="AE340" s="48"/>
      <c r="AF340" s="48"/>
      <c r="AG340" s="48"/>
      <c r="AH340" s="48"/>
    </row>
    <row r="341" spans="1:34" ht="18">
      <c r="A341" s="1450">
        <v>44855</v>
      </c>
      <c r="B341" s="1217" t="s">
        <v>1215</v>
      </c>
      <c r="C341" s="1571"/>
      <c r="D341" s="1217" t="s">
        <v>3807</v>
      </c>
      <c r="E341" s="1217" t="s">
        <v>105</v>
      </c>
      <c r="F341" s="1217" t="s">
        <v>3517</v>
      </c>
      <c r="G341" s="1219">
        <v>27000</v>
      </c>
      <c r="H341" s="1449" t="s">
        <v>3063</v>
      </c>
      <c r="I341" s="1217" t="s">
        <v>3453</v>
      </c>
      <c r="J341" s="666">
        <v>6345</v>
      </c>
      <c r="K341" s="10">
        <v>2000</v>
      </c>
      <c r="L341" s="48"/>
      <c r="M341" s="1240"/>
      <c r="N341" s="1240">
        <v>10000</v>
      </c>
      <c r="O341" s="1237"/>
      <c r="P341" s="1240"/>
      <c r="Q341" s="1240"/>
      <c r="R341" s="1240"/>
      <c r="S341" s="1240"/>
      <c r="T341" s="1240">
        <f t="shared" si="41"/>
        <v>8655</v>
      </c>
      <c r="U341" s="1378">
        <f t="shared" si="42"/>
        <v>0.32055555555555554</v>
      </c>
      <c r="V341" s="48"/>
      <c r="W341" s="1217" t="s">
        <v>105</v>
      </c>
      <c r="X341" s="48"/>
      <c r="Y341" s="1217" t="s">
        <v>5979</v>
      </c>
      <c r="Z341" s="48"/>
      <c r="AA341" s="48"/>
      <c r="AB341" s="48"/>
      <c r="AC341" s="48"/>
      <c r="AD341" s="48"/>
      <c r="AE341" s="48"/>
      <c r="AF341" s="48"/>
      <c r="AG341" s="48"/>
      <c r="AH341" s="48"/>
    </row>
    <row r="342" spans="1:34" ht="18">
      <c r="A342" s="1450">
        <v>44855</v>
      </c>
      <c r="B342" s="1217" t="s">
        <v>1215</v>
      </c>
      <c r="C342" s="1571"/>
      <c r="D342" s="1217" t="s">
        <v>3807</v>
      </c>
      <c r="E342" s="1217" t="s">
        <v>105</v>
      </c>
      <c r="F342" s="1217" t="s">
        <v>3517</v>
      </c>
      <c r="G342" s="1219">
        <v>27000</v>
      </c>
      <c r="H342" s="1449" t="s">
        <v>3063</v>
      </c>
      <c r="I342" s="1217" t="s">
        <v>3453</v>
      </c>
      <c r="J342" s="666">
        <v>6345</v>
      </c>
      <c r="K342" s="10">
        <v>2000</v>
      </c>
      <c r="L342" s="48"/>
      <c r="M342" s="1240"/>
      <c r="N342" s="1240">
        <v>10000</v>
      </c>
      <c r="O342" s="1237"/>
      <c r="P342" s="1240"/>
      <c r="Q342" s="1240"/>
      <c r="R342" s="1240"/>
      <c r="S342" s="1240"/>
      <c r="T342" s="1240">
        <f t="shared" si="41"/>
        <v>8655</v>
      </c>
      <c r="U342" s="1378">
        <f t="shared" si="42"/>
        <v>0.32055555555555554</v>
      </c>
      <c r="V342" s="48"/>
      <c r="W342" s="1217" t="s">
        <v>105</v>
      </c>
      <c r="X342" s="48"/>
      <c r="Y342" s="1217" t="s">
        <v>5980</v>
      </c>
      <c r="Z342" s="48"/>
      <c r="AA342" s="48"/>
      <c r="AB342" s="48"/>
      <c r="AC342" s="48"/>
      <c r="AD342" s="48"/>
      <c r="AE342" s="48"/>
      <c r="AF342" s="48"/>
      <c r="AG342" s="48"/>
      <c r="AH342" s="48"/>
    </row>
    <row r="343" spans="1:34" ht="18">
      <c r="A343" s="1450">
        <v>44861</v>
      </c>
      <c r="B343" s="1217" t="s">
        <v>570</v>
      </c>
      <c r="C343" s="1571" t="s">
        <v>3456</v>
      </c>
      <c r="D343" s="1217" t="s">
        <v>1371</v>
      </c>
      <c r="E343" s="1217" t="s">
        <v>3523</v>
      </c>
      <c r="F343" s="1217" t="s">
        <v>3524</v>
      </c>
      <c r="G343" s="1219">
        <v>20000</v>
      </c>
      <c r="H343" s="1449" t="s">
        <v>3063</v>
      </c>
      <c r="I343" s="1217" t="s">
        <v>3453</v>
      </c>
      <c r="J343" s="1238"/>
      <c r="K343" s="10" t="e">
        <f t="shared" ref="K343:K366" ca="1" si="59">_xludf.IFS(C343="成田机场",3000,C343="羽田机场",1200,D343="NearMe",1000,D343="VIP-limo",G343*0.12)</f>
        <v>#NAME?</v>
      </c>
      <c r="L343" s="48" t="e">
        <f ca="1">_xludf.IFS(C343="成田机场",4000,C343="羽田机场",1000)</f>
        <v>#NAME?</v>
      </c>
      <c r="M343" s="1240" t="e">
        <f ca="1">(16500-K343-L343)*0.7</f>
        <v>#NAME?</v>
      </c>
      <c r="N343" s="1239"/>
      <c r="O343" s="1237"/>
      <c r="P343" s="1239"/>
      <c r="Q343" s="1239"/>
      <c r="R343" s="1239"/>
      <c r="S343" s="1240"/>
      <c r="T343" s="1240" t="e">
        <f t="shared" ca="1" si="41"/>
        <v>#NAME?</v>
      </c>
      <c r="U343" s="1378" t="e">
        <f t="shared" ca="1" si="42"/>
        <v>#NAME?</v>
      </c>
      <c r="W343" s="1217" t="s">
        <v>1540</v>
      </c>
      <c r="Y343" s="1217" t="s">
        <v>5981</v>
      </c>
      <c r="Z343" s="1562"/>
    </row>
    <row r="344" spans="1:34" ht="18">
      <c r="A344" s="1450">
        <v>44845</v>
      </c>
      <c r="B344" s="1217" t="s">
        <v>570</v>
      </c>
      <c r="C344" s="1571" t="s">
        <v>3456</v>
      </c>
      <c r="D344" s="1217" t="s">
        <v>3503</v>
      </c>
      <c r="E344" s="1217" t="s">
        <v>86</v>
      </c>
      <c r="F344" s="1217" t="s">
        <v>3547</v>
      </c>
      <c r="G344" s="1219">
        <v>16000</v>
      </c>
      <c r="H344" s="1449" t="s">
        <v>3063</v>
      </c>
      <c r="I344" s="1217" t="s">
        <v>3453</v>
      </c>
      <c r="J344" s="1238"/>
      <c r="K344" s="48" t="e">
        <f t="shared" ca="1" si="59"/>
        <v>#NAME?</v>
      </c>
      <c r="L344" s="48" t="e">
        <f t="shared" ref="L344:L346" ca="1" si="60">_xludf.IFS(C344="成田机场",4000,C344="羽田机场",1000,D344="VIP-limo",0)</f>
        <v>#NAME?</v>
      </c>
      <c r="M344" s="1240"/>
      <c r="N344" s="1240">
        <v>4000</v>
      </c>
      <c r="O344" s="1237"/>
      <c r="P344" s="1240"/>
      <c r="Q344" s="1240"/>
      <c r="R344" s="1240"/>
      <c r="S344" s="1240"/>
      <c r="T344" s="1240" t="e">
        <f t="shared" ca="1" si="41"/>
        <v>#NAME?</v>
      </c>
      <c r="U344" s="1378" t="e">
        <f t="shared" ca="1" si="42"/>
        <v>#NAME?</v>
      </c>
      <c r="V344" s="48"/>
      <c r="W344" s="1217" t="s">
        <v>1540</v>
      </c>
      <c r="X344" s="48"/>
      <c r="Y344" s="1217" t="s">
        <v>5982</v>
      </c>
      <c r="Z344" s="48"/>
      <c r="AA344" s="48"/>
      <c r="AB344" s="48"/>
      <c r="AC344" s="48"/>
      <c r="AD344" s="48"/>
      <c r="AE344" s="48"/>
      <c r="AF344" s="48"/>
      <c r="AG344" s="48"/>
      <c r="AH344" s="48"/>
    </row>
    <row r="345" spans="1:34" ht="18">
      <c r="A345" s="1450">
        <v>44851</v>
      </c>
      <c r="B345" s="1217" t="s">
        <v>1170</v>
      </c>
      <c r="C345" s="1571" t="s">
        <v>3456</v>
      </c>
      <c r="D345" s="1217" t="s">
        <v>3503</v>
      </c>
      <c r="E345" s="1217" t="s">
        <v>55</v>
      </c>
      <c r="F345" s="1217" t="s">
        <v>3512</v>
      </c>
      <c r="G345" s="1219">
        <v>16000</v>
      </c>
      <c r="H345" s="1449" t="s">
        <v>3063</v>
      </c>
      <c r="I345" s="1217" t="s">
        <v>3453</v>
      </c>
      <c r="J345" s="1238"/>
      <c r="K345" s="48" t="e">
        <f t="shared" ca="1" si="59"/>
        <v>#NAME?</v>
      </c>
      <c r="L345" s="48" t="e">
        <f t="shared" ca="1" si="60"/>
        <v>#NAME?</v>
      </c>
      <c r="M345" s="1240"/>
      <c r="N345" s="1240">
        <v>4000</v>
      </c>
      <c r="O345" s="1237"/>
      <c r="P345" s="1240"/>
      <c r="Q345" s="1240"/>
      <c r="R345" s="1240"/>
      <c r="S345" s="1240"/>
      <c r="T345" s="1240" t="e">
        <f t="shared" ca="1" si="41"/>
        <v>#NAME?</v>
      </c>
      <c r="U345" s="1378" t="e">
        <f t="shared" ca="1" si="42"/>
        <v>#NAME?</v>
      </c>
      <c r="V345" s="48"/>
      <c r="W345" s="1217" t="s">
        <v>1540</v>
      </c>
      <c r="X345" s="48"/>
      <c r="Y345" s="1217" t="s">
        <v>5983</v>
      </c>
      <c r="Z345" s="48"/>
      <c r="AA345" s="48"/>
      <c r="AB345" s="48"/>
      <c r="AC345" s="48"/>
      <c r="AD345" s="48"/>
      <c r="AE345" s="48"/>
      <c r="AF345" s="48"/>
      <c r="AG345" s="48"/>
      <c r="AH345" s="48"/>
    </row>
    <row r="346" spans="1:34" ht="18">
      <c r="A346" s="1450">
        <v>44851</v>
      </c>
      <c r="B346" s="1217" t="s">
        <v>1170</v>
      </c>
      <c r="C346" s="1571" t="s">
        <v>3456</v>
      </c>
      <c r="D346" s="1217" t="s">
        <v>3503</v>
      </c>
      <c r="E346" s="1217" t="s">
        <v>86</v>
      </c>
      <c r="F346" s="1217" t="s">
        <v>3547</v>
      </c>
      <c r="G346" s="1219">
        <v>16000</v>
      </c>
      <c r="H346" s="1449" t="s">
        <v>3063</v>
      </c>
      <c r="I346" s="1217" t="s">
        <v>3453</v>
      </c>
      <c r="J346" s="1238"/>
      <c r="K346" s="48" t="e">
        <f t="shared" ca="1" si="59"/>
        <v>#NAME?</v>
      </c>
      <c r="L346" s="48" t="e">
        <f t="shared" ca="1" si="60"/>
        <v>#NAME?</v>
      </c>
      <c r="M346" s="1240"/>
      <c r="N346" s="1240">
        <v>4000</v>
      </c>
      <c r="O346" s="1237"/>
      <c r="P346" s="1240"/>
      <c r="Q346" s="1240"/>
      <c r="R346" s="1240"/>
      <c r="S346" s="1240"/>
      <c r="T346" s="1240" t="e">
        <f t="shared" ca="1" si="41"/>
        <v>#NAME?</v>
      </c>
      <c r="U346" s="1378" t="e">
        <f t="shared" ca="1" si="42"/>
        <v>#NAME?</v>
      </c>
      <c r="V346" s="48"/>
      <c r="W346" s="1217" t="s">
        <v>1540</v>
      </c>
      <c r="X346" s="48"/>
      <c r="Y346" s="1217" t="s">
        <v>5984</v>
      </c>
      <c r="Z346" s="48"/>
      <c r="AA346" s="48"/>
      <c r="AB346" s="48"/>
      <c r="AC346" s="48"/>
      <c r="AD346" s="48"/>
      <c r="AE346" s="48"/>
      <c r="AF346" s="48"/>
      <c r="AG346" s="48"/>
      <c r="AH346" s="48"/>
    </row>
    <row r="347" spans="1:34" ht="18">
      <c r="A347" s="1450">
        <v>44855</v>
      </c>
      <c r="B347" s="1217" t="s">
        <v>570</v>
      </c>
      <c r="C347" s="1571" t="s">
        <v>3456</v>
      </c>
      <c r="D347" s="1217" t="s">
        <v>3503</v>
      </c>
      <c r="E347" s="1217" t="s">
        <v>86</v>
      </c>
      <c r="F347" s="1217" t="s">
        <v>3547</v>
      </c>
      <c r="G347" s="1219">
        <v>16000</v>
      </c>
      <c r="H347" s="1449" t="s">
        <v>3063</v>
      </c>
      <c r="I347" s="1217" t="s">
        <v>3453</v>
      </c>
      <c r="J347" s="1281"/>
      <c r="K347" s="10" t="e">
        <f t="shared" ca="1" si="59"/>
        <v>#NAME?</v>
      </c>
      <c r="L347" s="48" t="e">
        <f t="shared" ref="L347:L358" ca="1" si="61">_xludf.IFS(C347="成田机场",4000,C347="羽田机场",1000)</f>
        <v>#NAME?</v>
      </c>
      <c r="M347" s="1240"/>
      <c r="N347" s="1240">
        <v>4000</v>
      </c>
      <c r="O347" s="1237"/>
      <c r="P347" s="1240"/>
      <c r="Q347" s="1240"/>
      <c r="R347" s="1240"/>
      <c r="S347" s="1240"/>
      <c r="T347" s="1240" t="e">
        <f t="shared" ca="1" si="41"/>
        <v>#NAME?</v>
      </c>
      <c r="U347" s="1378" t="e">
        <f t="shared" ca="1" si="42"/>
        <v>#NAME?</v>
      </c>
      <c r="V347" s="48"/>
      <c r="W347" s="1217" t="s">
        <v>1540</v>
      </c>
      <c r="X347" s="48"/>
      <c r="Y347" s="1217" t="s">
        <v>5985</v>
      </c>
      <c r="Z347" s="48"/>
      <c r="AA347" s="48"/>
      <c r="AB347" s="48"/>
      <c r="AC347" s="48"/>
      <c r="AD347" s="48"/>
      <c r="AE347" s="48"/>
      <c r="AF347" s="48"/>
      <c r="AG347" s="48"/>
      <c r="AH347" s="48"/>
    </row>
    <row r="348" spans="1:34" ht="18">
      <c r="A348" s="1450">
        <v>44856</v>
      </c>
      <c r="B348" s="1217" t="s">
        <v>570</v>
      </c>
      <c r="C348" s="1571" t="s">
        <v>3456</v>
      </c>
      <c r="D348" s="1217" t="s">
        <v>3503</v>
      </c>
      <c r="E348" s="1217" t="s">
        <v>86</v>
      </c>
      <c r="F348" s="1217" t="s">
        <v>3524</v>
      </c>
      <c r="G348" s="1219">
        <v>16000</v>
      </c>
      <c r="H348" s="1449" t="s">
        <v>3063</v>
      </c>
      <c r="I348" s="1217" t="s">
        <v>3453</v>
      </c>
      <c r="J348" s="1238"/>
      <c r="K348" s="10" t="e">
        <f t="shared" ca="1" si="59"/>
        <v>#NAME?</v>
      </c>
      <c r="L348" s="48" t="e">
        <f t="shared" ca="1" si="61"/>
        <v>#NAME?</v>
      </c>
      <c r="M348" s="1240"/>
      <c r="N348" s="1240">
        <v>4000</v>
      </c>
      <c r="O348" s="1237"/>
      <c r="P348" s="1240"/>
      <c r="Q348" s="1240"/>
      <c r="R348" s="1240"/>
      <c r="S348" s="1240"/>
      <c r="T348" s="1240" t="e">
        <f t="shared" ca="1" si="41"/>
        <v>#NAME?</v>
      </c>
      <c r="U348" s="1378" t="e">
        <f t="shared" ca="1" si="42"/>
        <v>#NAME?</v>
      </c>
      <c r="V348" s="48"/>
      <c r="W348" s="1217" t="s">
        <v>1540</v>
      </c>
      <c r="X348" s="48"/>
      <c r="Y348" s="1217" t="s">
        <v>5986</v>
      </c>
      <c r="Z348" s="48"/>
      <c r="AA348" s="48"/>
      <c r="AB348" s="48"/>
      <c r="AC348" s="48"/>
      <c r="AD348" s="48"/>
      <c r="AE348" s="48"/>
      <c r="AF348" s="48"/>
      <c r="AG348" s="48"/>
      <c r="AH348" s="48"/>
    </row>
    <row r="349" spans="1:34" ht="18">
      <c r="A349" s="1450">
        <v>44859</v>
      </c>
      <c r="B349" s="1217" t="s">
        <v>570</v>
      </c>
      <c r="C349" s="1571" t="s">
        <v>3456</v>
      </c>
      <c r="D349" s="1217" t="s">
        <v>3503</v>
      </c>
      <c r="E349" s="1217" t="s">
        <v>86</v>
      </c>
      <c r="F349" s="1217" t="s">
        <v>3547</v>
      </c>
      <c r="G349" s="1219">
        <v>16000</v>
      </c>
      <c r="H349" s="1449" t="s">
        <v>3063</v>
      </c>
      <c r="I349" s="1217" t="s">
        <v>3453</v>
      </c>
      <c r="J349" s="1238"/>
      <c r="K349" s="10" t="e">
        <f t="shared" ca="1" si="59"/>
        <v>#NAME?</v>
      </c>
      <c r="L349" s="48" t="e">
        <f t="shared" ca="1" si="61"/>
        <v>#NAME?</v>
      </c>
      <c r="M349" s="1240"/>
      <c r="N349" s="1239">
        <v>4000</v>
      </c>
      <c r="O349" s="1237"/>
      <c r="P349" s="1239"/>
      <c r="Q349" s="1239"/>
      <c r="R349" s="1239"/>
      <c r="S349" s="1240"/>
      <c r="T349" s="1240" t="e">
        <f t="shared" ca="1" si="41"/>
        <v>#NAME?</v>
      </c>
      <c r="U349" s="1378" t="e">
        <f t="shared" ca="1" si="42"/>
        <v>#NAME?</v>
      </c>
      <c r="W349" s="1217" t="s">
        <v>1540</v>
      </c>
      <c r="Y349" s="1217" t="s">
        <v>5987</v>
      </c>
      <c r="Z349" s="1562"/>
    </row>
    <row r="350" spans="1:34" ht="18">
      <c r="A350" s="1450">
        <v>44860</v>
      </c>
      <c r="B350" s="1217" t="s">
        <v>1170</v>
      </c>
      <c r="C350" s="1571" t="s">
        <v>3456</v>
      </c>
      <c r="D350" s="1217" t="s">
        <v>3503</v>
      </c>
      <c r="E350" s="1217" t="s">
        <v>86</v>
      </c>
      <c r="F350" s="1217" t="s">
        <v>3547</v>
      </c>
      <c r="G350" s="1219">
        <v>16000</v>
      </c>
      <c r="H350" s="1449" t="s">
        <v>3063</v>
      </c>
      <c r="I350" s="1217" t="s">
        <v>3453</v>
      </c>
      <c r="J350" s="1238"/>
      <c r="K350" s="10" t="e">
        <f t="shared" ca="1" si="59"/>
        <v>#NAME?</v>
      </c>
      <c r="L350" s="48" t="e">
        <f t="shared" ca="1" si="61"/>
        <v>#NAME?</v>
      </c>
      <c r="M350" s="1240"/>
      <c r="N350" s="1239">
        <v>4000</v>
      </c>
      <c r="O350" s="1237"/>
      <c r="P350" s="1239"/>
      <c r="Q350" s="1239"/>
      <c r="R350" s="1239"/>
      <c r="S350" s="1240"/>
      <c r="T350" s="1240" t="e">
        <f t="shared" ca="1" si="41"/>
        <v>#NAME?</v>
      </c>
      <c r="U350" s="1378" t="e">
        <f t="shared" ca="1" si="42"/>
        <v>#NAME?</v>
      </c>
      <c r="W350" s="1217" t="s">
        <v>1540</v>
      </c>
      <c r="Y350" s="1217" t="s">
        <v>5988</v>
      </c>
      <c r="Z350" s="1562"/>
    </row>
    <row r="351" spans="1:34" ht="18">
      <c r="A351" s="1450">
        <v>44860</v>
      </c>
      <c r="B351" s="1217" t="s">
        <v>570</v>
      </c>
      <c r="C351" s="1571" t="s">
        <v>3456</v>
      </c>
      <c r="D351" s="1217" t="s">
        <v>3503</v>
      </c>
      <c r="E351" s="1217" t="s">
        <v>86</v>
      </c>
      <c r="F351" s="1217" t="s">
        <v>3547</v>
      </c>
      <c r="G351" s="1219">
        <v>16000</v>
      </c>
      <c r="H351" s="1449" t="s">
        <v>3063</v>
      </c>
      <c r="I351" s="1217" t="s">
        <v>3453</v>
      </c>
      <c r="J351" s="1238"/>
      <c r="K351" s="10" t="e">
        <f t="shared" ca="1" si="59"/>
        <v>#NAME?</v>
      </c>
      <c r="L351" s="48" t="e">
        <f t="shared" ca="1" si="61"/>
        <v>#NAME?</v>
      </c>
      <c r="M351" s="1240"/>
      <c r="N351" s="1239">
        <v>4000</v>
      </c>
      <c r="O351" s="1237"/>
      <c r="P351" s="1239"/>
      <c r="Q351" s="1239"/>
      <c r="R351" s="1239"/>
      <c r="S351" s="1240"/>
      <c r="T351" s="1240" t="e">
        <f t="shared" ca="1" si="41"/>
        <v>#NAME?</v>
      </c>
      <c r="U351" s="1378" t="e">
        <f t="shared" ca="1" si="42"/>
        <v>#NAME?</v>
      </c>
      <c r="W351" s="1217" t="s">
        <v>1540</v>
      </c>
      <c r="Y351" s="1217" t="s">
        <v>5989</v>
      </c>
      <c r="Z351" s="1562"/>
    </row>
    <row r="352" spans="1:34" ht="18">
      <c r="A352" s="1454">
        <v>44860</v>
      </c>
      <c r="B352" s="1246" t="s">
        <v>570</v>
      </c>
      <c r="C352" s="1574" t="s">
        <v>3456</v>
      </c>
      <c r="D352" s="1246" t="s">
        <v>3503</v>
      </c>
      <c r="E352" s="1246" t="s">
        <v>86</v>
      </c>
      <c r="F352" s="1246" t="s">
        <v>3547</v>
      </c>
      <c r="G352" s="1248">
        <v>16000</v>
      </c>
      <c r="H352" s="1455" t="s">
        <v>3063</v>
      </c>
      <c r="I352" s="1246" t="s">
        <v>3453</v>
      </c>
      <c r="J352" s="1263"/>
      <c r="K352" s="1260" t="e">
        <f t="shared" ca="1" si="59"/>
        <v>#NAME?</v>
      </c>
      <c r="L352" s="1573" t="e">
        <f t="shared" ca="1" si="61"/>
        <v>#NAME?</v>
      </c>
      <c r="M352" s="1257"/>
      <c r="N352" s="1256">
        <v>4000</v>
      </c>
      <c r="O352" s="1255"/>
      <c r="P352" s="1256"/>
      <c r="Q352" s="1256"/>
      <c r="R352" s="1256"/>
      <c r="S352" s="1257"/>
      <c r="T352" s="1257" t="e">
        <f t="shared" ca="1" si="41"/>
        <v>#NAME?</v>
      </c>
      <c r="U352" s="1387" t="e">
        <f t="shared" ca="1" si="42"/>
        <v>#NAME?</v>
      </c>
      <c r="V352" s="1260"/>
      <c r="W352" s="1246" t="s">
        <v>1540</v>
      </c>
      <c r="X352" s="1260"/>
      <c r="Y352" s="1246" t="s">
        <v>5990</v>
      </c>
      <c r="Z352" s="1584"/>
      <c r="AA352" s="1260"/>
      <c r="AB352" s="1260"/>
      <c r="AC352" s="1260"/>
      <c r="AD352" s="1260"/>
      <c r="AE352" s="1260"/>
      <c r="AF352" s="1260"/>
      <c r="AG352" s="1260"/>
      <c r="AH352" s="1260"/>
    </row>
    <row r="353" spans="1:34" ht="18">
      <c r="A353" s="1450">
        <v>44861</v>
      </c>
      <c r="B353" s="1217" t="s">
        <v>570</v>
      </c>
      <c r="C353" s="1571" t="s">
        <v>3456</v>
      </c>
      <c r="D353" s="1217" t="s">
        <v>3503</v>
      </c>
      <c r="E353" s="1217" t="s">
        <v>55</v>
      </c>
      <c r="F353" s="666" t="s">
        <v>3512</v>
      </c>
      <c r="G353" s="1219">
        <v>16000</v>
      </c>
      <c r="H353" s="1449" t="s">
        <v>3063</v>
      </c>
      <c r="I353" s="1217" t="s">
        <v>3453</v>
      </c>
      <c r="J353" s="1238"/>
      <c r="K353" s="10" t="e">
        <f t="shared" ca="1" si="59"/>
        <v>#NAME?</v>
      </c>
      <c r="L353" s="48" t="e">
        <f t="shared" ca="1" si="61"/>
        <v>#NAME?</v>
      </c>
      <c r="M353" s="1240"/>
      <c r="N353" s="1239">
        <v>4000</v>
      </c>
      <c r="O353" s="1587"/>
      <c r="P353" s="1239"/>
      <c r="Q353" s="1239"/>
      <c r="R353" s="1239"/>
      <c r="S353" s="1240"/>
      <c r="T353" s="1240" t="e">
        <f t="shared" ca="1" si="41"/>
        <v>#NAME?</v>
      </c>
      <c r="U353" s="1378" t="e">
        <f t="shared" ca="1" si="42"/>
        <v>#NAME?</v>
      </c>
      <c r="W353" s="1217" t="s">
        <v>1540</v>
      </c>
      <c r="Y353" s="1217" t="s">
        <v>5991</v>
      </c>
      <c r="Z353" s="1562"/>
    </row>
    <row r="354" spans="1:34" ht="18">
      <c r="A354" s="1450">
        <v>44862</v>
      </c>
      <c r="B354" s="1217" t="s">
        <v>570</v>
      </c>
      <c r="C354" s="1571" t="s">
        <v>3456</v>
      </c>
      <c r="D354" s="1217" t="s">
        <v>3503</v>
      </c>
      <c r="E354" s="1217" t="s">
        <v>86</v>
      </c>
      <c r="F354" s="1261" t="s">
        <v>3733</v>
      </c>
      <c r="G354" s="1219">
        <v>16000</v>
      </c>
      <c r="H354" s="1449" t="s">
        <v>3063</v>
      </c>
      <c r="I354" s="1217" t="s">
        <v>3453</v>
      </c>
      <c r="J354" s="1238"/>
      <c r="K354" s="10" t="e">
        <f t="shared" ca="1" si="59"/>
        <v>#NAME?</v>
      </c>
      <c r="L354" s="48" t="e">
        <f t="shared" ca="1" si="61"/>
        <v>#NAME?</v>
      </c>
      <c r="M354" s="1240"/>
      <c r="N354" s="1239">
        <v>4000</v>
      </c>
      <c r="O354" s="1237"/>
      <c r="P354" s="1239"/>
      <c r="Q354" s="1239"/>
      <c r="R354" s="1239"/>
      <c r="S354" s="1240"/>
      <c r="T354" s="1240" t="e">
        <f t="shared" ca="1" si="41"/>
        <v>#NAME?</v>
      </c>
      <c r="U354" s="1378" t="e">
        <f t="shared" ca="1" si="42"/>
        <v>#NAME?</v>
      </c>
      <c r="W354" s="1217" t="s">
        <v>1540</v>
      </c>
      <c r="Y354" s="1217" t="s">
        <v>5992</v>
      </c>
      <c r="Z354" s="1562"/>
    </row>
    <row r="355" spans="1:34" ht="18">
      <c r="A355" s="1450">
        <v>44863</v>
      </c>
      <c r="B355" s="1217" t="s">
        <v>1170</v>
      </c>
      <c r="C355" s="1571" t="s">
        <v>3456</v>
      </c>
      <c r="D355" s="1217" t="s">
        <v>3503</v>
      </c>
      <c r="E355" s="1217" t="s">
        <v>45</v>
      </c>
      <c r="F355" s="666" t="s">
        <v>3515</v>
      </c>
      <c r="G355" s="1219">
        <v>16000</v>
      </c>
      <c r="H355" s="1449" t="s">
        <v>3063</v>
      </c>
      <c r="I355" s="1217" t="s">
        <v>3453</v>
      </c>
      <c r="J355" s="1238"/>
      <c r="K355" s="10" t="e">
        <f t="shared" ca="1" si="59"/>
        <v>#NAME?</v>
      </c>
      <c r="L355" s="48" t="e">
        <f t="shared" ca="1" si="61"/>
        <v>#NAME?</v>
      </c>
      <c r="M355" s="1240"/>
      <c r="N355" s="1239">
        <v>4000</v>
      </c>
      <c r="O355" s="1460"/>
      <c r="P355" s="1239"/>
      <c r="Q355" s="1239"/>
      <c r="R355" s="1239"/>
      <c r="S355" s="1240"/>
      <c r="T355" s="1240" t="e">
        <f t="shared" ca="1" si="41"/>
        <v>#NAME?</v>
      </c>
      <c r="U355" s="1378" t="e">
        <f t="shared" ca="1" si="42"/>
        <v>#NAME?</v>
      </c>
      <c r="W355" s="1217" t="s">
        <v>1540</v>
      </c>
      <c r="Y355" s="1217" t="s">
        <v>5993</v>
      </c>
      <c r="Z355" s="1562"/>
    </row>
    <row r="356" spans="1:34" ht="18">
      <c r="A356" s="1450">
        <v>44864</v>
      </c>
      <c r="B356" s="1217" t="s">
        <v>1170</v>
      </c>
      <c r="C356" s="1571" t="s">
        <v>3456</v>
      </c>
      <c r="D356" s="1217" t="s">
        <v>3503</v>
      </c>
      <c r="E356" s="1217" t="s">
        <v>98</v>
      </c>
      <c r="F356" s="1261" t="s">
        <v>3629</v>
      </c>
      <c r="G356" s="1219">
        <v>16000</v>
      </c>
      <c r="H356" s="1449" t="s">
        <v>3063</v>
      </c>
      <c r="I356" s="1217" t="s">
        <v>3453</v>
      </c>
      <c r="J356" s="1238"/>
      <c r="K356" s="10" t="e">
        <f t="shared" ca="1" si="59"/>
        <v>#NAME?</v>
      </c>
      <c r="L356" s="48" t="e">
        <f t="shared" ca="1" si="61"/>
        <v>#NAME?</v>
      </c>
      <c r="M356" s="1240"/>
      <c r="N356" s="1239">
        <v>4000</v>
      </c>
      <c r="O356" s="1237"/>
      <c r="P356" s="1239"/>
      <c r="Q356" s="1239"/>
      <c r="R356" s="1239"/>
      <c r="S356" s="1240"/>
      <c r="T356" s="1240" t="e">
        <f t="shared" ca="1" si="41"/>
        <v>#NAME?</v>
      </c>
      <c r="U356" s="1378" t="e">
        <f t="shared" ca="1" si="42"/>
        <v>#NAME?</v>
      </c>
      <c r="W356" s="1217" t="s">
        <v>1540</v>
      </c>
      <c r="Y356" s="1217" t="s">
        <v>5994</v>
      </c>
      <c r="Z356" s="1562"/>
    </row>
    <row r="357" spans="1:34" ht="18">
      <c r="A357" s="1450">
        <v>44864</v>
      </c>
      <c r="B357" s="1217" t="s">
        <v>1170</v>
      </c>
      <c r="C357" s="1571" t="s">
        <v>3456</v>
      </c>
      <c r="D357" s="1217" t="s">
        <v>3503</v>
      </c>
      <c r="E357" s="1217" t="s">
        <v>98</v>
      </c>
      <c r="F357" s="1217" t="s">
        <v>3629</v>
      </c>
      <c r="G357" s="1219">
        <v>16000</v>
      </c>
      <c r="H357" s="1449" t="s">
        <v>3063</v>
      </c>
      <c r="I357" s="1217" t="s">
        <v>3453</v>
      </c>
      <c r="J357" s="1238"/>
      <c r="K357" s="10" t="e">
        <f t="shared" ca="1" si="59"/>
        <v>#NAME?</v>
      </c>
      <c r="L357" s="48" t="e">
        <f t="shared" ca="1" si="61"/>
        <v>#NAME?</v>
      </c>
      <c r="M357" s="1240"/>
      <c r="N357" s="1239">
        <v>4000</v>
      </c>
      <c r="O357" s="1237"/>
      <c r="P357" s="1239"/>
      <c r="Q357" s="1239"/>
      <c r="R357" s="1239"/>
      <c r="S357" s="1240"/>
      <c r="T357" s="1240" t="e">
        <f t="shared" ca="1" si="41"/>
        <v>#NAME?</v>
      </c>
      <c r="U357" s="1378" t="e">
        <f t="shared" ca="1" si="42"/>
        <v>#NAME?</v>
      </c>
      <c r="W357" s="1217" t="s">
        <v>1540</v>
      </c>
      <c r="Y357" s="1217" t="s">
        <v>5995</v>
      </c>
      <c r="Z357" s="1562"/>
    </row>
    <row r="358" spans="1:34" ht="18">
      <c r="A358" s="1450">
        <v>44865</v>
      </c>
      <c r="B358" s="1217" t="s">
        <v>1170</v>
      </c>
      <c r="C358" s="1571" t="s">
        <v>3456</v>
      </c>
      <c r="D358" s="1217" t="s">
        <v>3503</v>
      </c>
      <c r="E358" s="1217" t="s">
        <v>55</v>
      </c>
      <c r="F358" s="1217" t="s">
        <v>3512</v>
      </c>
      <c r="G358" s="1219">
        <v>16000</v>
      </c>
      <c r="H358" s="1449" t="s">
        <v>3063</v>
      </c>
      <c r="I358" s="1217" t="s">
        <v>3453</v>
      </c>
      <c r="J358" s="1238"/>
      <c r="K358" s="10" t="e">
        <f t="shared" ca="1" si="59"/>
        <v>#NAME?</v>
      </c>
      <c r="L358" s="48" t="e">
        <f t="shared" ca="1" si="61"/>
        <v>#NAME?</v>
      </c>
      <c r="M358" s="1240"/>
      <c r="N358" s="1239">
        <v>4000</v>
      </c>
      <c r="O358" s="1237"/>
      <c r="P358" s="1239"/>
      <c r="Q358" s="1239"/>
      <c r="R358" s="1239"/>
      <c r="S358" s="1240"/>
      <c r="T358" s="1240" t="e">
        <f t="shared" ca="1" si="41"/>
        <v>#NAME?</v>
      </c>
      <c r="U358" s="1378" t="e">
        <f t="shared" ca="1" si="42"/>
        <v>#NAME?</v>
      </c>
      <c r="W358" s="1217" t="s">
        <v>1540</v>
      </c>
      <c r="Y358" s="1217" t="s">
        <v>5996</v>
      </c>
      <c r="Z358" s="1562"/>
    </row>
    <row r="359" spans="1:34" ht="18">
      <c r="A359" s="1450">
        <v>44852</v>
      </c>
      <c r="B359" s="1217" t="s">
        <v>1170</v>
      </c>
      <c r="C359" s="1571" t="s">
        <v>3456</v>
      </c>
      <c r="D359" s="1217" t="s">
        <v>3447</v>
      </c>
      <c r="E359" s="1217" t="s">
        <v>40</v>
      </c>
      <c r="F359" s="1217" t="s">
        <v>3449</v>
      </c>
      <c r="G359" s="1219">
        <f t="shared" ref="G359:G361" si="62">1600/0.0479</f>
        <v>33402.922755741129</v>
      </c>
      <c r="H359" s="1449" t="s">
        <v>3063</v>
      </c>
      <c r="I359" s="1575" t="s">
        <v>3450</v>
      </c>
      <c r="J359" s="1588">
        <f t="shared" ref="J359:J360" si="63">500/0.0479</f>
        <v>10438.413361169103</v>
      </c>
      <c r="K359" s="10" t="e">
        <f t="shared" ca="1" si="59"/>
        <v>#NAME?</v>
      </c>
      <c r="L359" s="10" t="e">
        <f ca="1">_xludf.IFS(C359="成田机场",4000,C359="羽田机场",1000,D359="VIP-limo",0)</f>
        <v>#NAME?</v>
      </c>
      <c r="M359" s="1239" t="e">
        <f t="shared" ref="M359:M361" ca="1" si="64">(15000-K359-L359)*0.7</f>
        <v>#NAME?</v>
      </c>
      <c r="N359" s="1240"/>
      <c r="O359" s="1237"/>
      <c r="P359" s="1240"/>
      <c r="Q359" s="1240"/>
      <c r="R359" s="1240"/>
      <c r="S359" s="1240"/>
      <c r="T359" s="1240" t="e">
        <f t="shared" ca="1" si="41"/>
        <v>#NAME?</v>
      </c>
      <c r="U359" s="1378" t="e">
        <f t="shared" ca="1" si="42"/>
        <v>#NAME?</v>
      </c>
      <c r="V359" s="48"/>
      <c r="W359" s="1217" t="s">
        <v>107</v>
      </c>
      <c r="X359" s="48"/>
      <c r="Y359" s="1217" t="s">
        <v>5997</v>
      </c>
      <c r="Z359" s="48"/>
      <c r="AA359" s="48"/>
      <c r="AB359" s="48"/>
      <c r="AC359" s="48"/>
      <c r="AD359" s="48"/>
      <c r="AE359" s="48"/>
      <c r="AF359" s="48"/>
      <c r="AG359" s="48"/>
      <c r="AH359" s="48"/>
    </row>
    <row r="360" spans="1:34" ht="18">
      <c r="A360" s="1450">
        <v>44860</v>
      </c>
      <c r="B360" s="1217" t="s">
        <v>1170</v>
      </c>
      <c r="C360" s="1571" t="s">
        <v>3456</v>
      </c>
      <c r="D360" s="1217" t="s">
        <v>3447</v>
      </c>
      <c r="E360" s="1217" t="s">
        <v>34</v>
      </c>
      <c r="F360" s="1217" t="s">
        <v>3626</v>
      </c>
      <c r="G360" s="1219">
        <f t="shared" si="62"/>
        <v>33402.922755741129</v>
      </c>
      <c r="H360" s="1449" t="s">
        <v>3063</v>
      </c>
      <c r="I360" s="1575" t="s">
        <v>3450</v>
      </c>
      <c r="J360" s="1245">
        <f t="shared" si="63"/>
        <v>10438.413361169103</v>
      </c>
      <c r="K360" s="10" t="e">
        <f t="shared" ca="1" si="59"/>
        <v>#NAME?</v>
      </c>
      <c r="L360" s="48" t="e">
        <f ca="1">_xludf.IFS(C360="成田机场",4000,C360="羽田机场",1000)</f>
        <v>#NAME?</v>
      </c>
      <c r="M360" s="1240" t="e">
        <f t="shared" ca="1" si="64"/>
        <v>#NAME?</v>
      </c>
      <c r="N360" s="1239"/>
      <c r="O360" s="1237"/>
      <c r="P360" s="1239"/>
      <c r="Q360" s="1239"/>
      <c r="R360" s="1239"/>
      <c r="S360" s="1240"/>
      <c r="T360" s="1240" t="e">
        <f t="shared" ca="1" si="41"/>
        <v>#NAME?</v>
      </c>
      <c r="U360" s="1378" t="e">
        <f t="shared" ca="1" si="42"/>
        <v>#NAME?</v>
      </c>
      <c r="W360" s="1217" t="s">
        <v>107</v>
      </c>
      <c r="Y360" s="1217" t="s">
        <v>5998</v>
      </c>
      <c r="Z360" s="1562"/>
    </row>
    <row r="361" spans="1:34" ht="18">
      <c r="A361" s="1450">
        <v>44853</v>
      </c>
      <c r="B361" s="1217" t="s">
        <v>1170</v>
      </c>
      <c r="C361" s="1571" t="s">
        <v>3456</v>
      </c>
      <c r="D361" s="1217" t="s">
        <v>3447</v>
      </c>
      <c r="E361" s="1217" t="s">
        <v>40</v>
      </c>
      <c r="F361" s="1217" t="s">
        <v>3449</v>
      </c>
      <c r="G361" s="1219">
        <f t="shared" si="62"/>
        <v>33402.922755741129</v>
      </c>
      <c r="H361" s="1449" t="s">
        <v>3063</v>
      </c>
      <c r="I361" s="1575" t="s">
        <v>3450</v>
      </c>
      <c r="J361" s="1457">
        <f>500/0.047</f>
        <v>10638.297872340425</v>
      </c>
      <c r="K361" s="48" t="e">
        <f t="shared" ca="1" si="59"/>
        <v>#NAME?</v>
      </c>
      <c r="L361" s="48" t="e">
        <f t="shared" ref="L361:L365" ca="1" si="65">_xludf.IFS(C361="成田机场",4000,C361="羽田机场",1000,D361="VIP-limo",0)</f>
        <v>#NAME?</v>
      </c>
      <c r="M361" s="1240" t="e">
        <f t="shared" ca="1" si="64"/>
        <v>#NAME?</v>
      </c>
      <c r="N361" s="1240"/>
      <c r="O361" s="1237"/>
      <c r="P361" s="1240"/>
      <c r="Q361" s="1240"/>
      <c r="R361" s="1240"/>
      <c r="S361" s="1240"/>
      <c r="T361" s="1240" t="e">
        <f t="shared" ca="1" si="41"/>
        <v>#NAME?</v>
      </c>
      <c r="U361" s="1378" t="e">
        <f t="shared" ca="1" si="42"/>
        <v>#NAME?</v>
      </c>
      <c r="V361" s="48"/>
      <c r="W361" s="1217" t="s">
        <v>107</v>
      </c>
      <c r="X361" s="48"/>
      <c r="Y361" s="1217" t="s">
        <v>5999</v>
      </c>
      <c r="Z361" s="48"/>
      <c r="AA361" s="48"/>
      <c r="AB361" s="48"/>
      <c r="AC361" s="48"/>
      <c r="AD361" s="48"/>
      <c r="AE361" s="48"/>
      <c r="AF361" s="48"/>
      <c r="AG361" s="48"/>
      <c r="AH361" s="48"/>
    </row>
    <row r="362" spans="1:34" ht="18">
      <c r="A362" s="1450">
        <v>44853</v>
      </c>
      <c r="B362" s="1217" t="s">
        <v>570</v>
      </c>
      <c r="C362" s="1571" t="s">
        <v>3446</v>
      </c>
      <c r="D362" s="1217" t="s">
        <v>6000</v>
      </c>
      <c r="E362" s="1217" t="s">
        <v>40</v>
      </c>
      <c r="F362" s="1217" t="s">
        <v>3449</v>
      </c>
      <c r="G362" s="1219">
        <v>9500</v>
      </c>
      <c r="H362" s="1449" t="s">
        <v>3063</v>
      </c>
      <c r="I362" s="1217" t="s">
        <v>3453</v>
      </c>
      <c r="J362" s="1238"/>
      <c r="K362" s="48" t="e">
        <f t="shared" ca="1" si="59"/>
        <v>#NAME?</v>
      </c>
      <c r="L362" s="48" t="e">
        <f t="shared" ca="1" si="65"/>
        <v>#NAME?</v>
      </c>
      <c r="M362" s="1240" t="e">
        <f ca="1">(8500-K362-L362)*0.7</f>
        <v>#NAME?</v>
      </c>
      <c r="N362" s="1240"/>
      <c r="O362" s="1237"/>
      <c r="P362" s="1240"/>
      <c r="Q362" s="1240"/>
      <c r="R362" s="1240"/>
      <c r="S362" s="1240"/>
      <c r="T362" s="1240" t="e">
        <f t="shared" ca="1" si="41"/>
        <v>#NAME?</v>
      </c>
      <c r="U362" s="1378" t="e">
        <f t="shared" ca="1" si="42"/>
        <v>#NAME?</v>
      </c>
      <c r="V362" s="48"/>
      <c r="W362" s="1217" t="s">
        <v>1540</v>
      </c>
      <c r="X362" s="48"/>
      <c r="Y362" s="1217" t="s">
        <v>6001</v>
      </c>
      <c r="Z362" s="48"/>
      <c r="AA362" s="48"/>
      <c r="AB362" s="48"/>
      <c r="AC362" s="48"/>
      <c r="AD362" s="48"/>
      <c r="AE362" s="48"/>
      <c r="AF362" s="48"/>
      <c r="AG362" s="48"/>
      <c r="AH362" s="48"/>
    </row>
    <row r="363" spans="1:34" ht="18">
      <c r="A363" s="1450">
        <v>44840</v>
      </c>
      <c r="B363" s="1217" t="s">
        <v>570</v>
      </c>
      <c r="C363" s="1571" t="s">
        <v>3456</v>
      </c>
      <c r="D363" s="1217" t="s">
        <v>1371</v>
      </c>
      <c r="E363" s="1217" t="s">
        <v>40</v>
      </c>
      <c r="F363" s="1217" t="s">
        <v>3449</v>
      </c>
      <c r="G363" s="1219">
        <v>18000</v>
      </c>
      <c r="H363" s="1449" t="s">
        <v>3063</v>
      </c>
      <c r="I363" s="1217" t="s">
        <v>3453</v>
      </c>
      <c r="J363" s="1238"/>
      <c r="K363" s="10" t="e">
        <f t="shared" ca="1" si="59"/>
        <v>#NAME?</v>
      </c>
      <c r="L363" s="10" t="e">
        <f t="shared" ca="1" si="65"/>
        <v>#NAME?</v>
      </c>
      <c r="M363" s="1239" t="e">
        <f t="shared" ref="M363:M366" ca="1" si="66">(15000-K363-L363)*0.7</f>
        <v>#NAME?</v>
      </c>
      <c r="N363" s="1239"/>
      <c r="O363" s="1237"/>
      <c r="P363" s="1240"/>
      <c r="Q363" s="1240"/>
      <c r="R363" s="1240"/>
      <c r="S363" s="1240"/>
      <c r="T363" s="1240" t="e">
        <f t="shared" ca="1" si="41"/>
        <v>#NAME?</v>
      </c>
      <c r="U363" s="1378" t="e">
        <f t="shared" ca="1" si="42"/>
        <v>#NAME?</v>
      </c>
      <c r="V363" s="48"/>
      <c r="W363" s="1217" t="s">
        <v>1540</v>
      </c>
      <c r="X363" s="48"/>
      <c r="Y363" s="1217" t="s">
        <v>6002</v>
      </c>
      <c r="Z363" s="48"/>
      <c r="AA363" s="48"/>
      <c r="AB363" s="48"/>
      <c r="AC363" s="48"/>
      <c r="AD363" s="48"/>
      <c r="AE363" s="48"/>
      <c r="AF363" s="48"/>
      <c r="AG363" s="48"/>
      <c r="AH363" s="48"/>
    </row>
    <row r="364" spans="1:34" ht="18">
      <c r="A364" s="1450">
        <v>44843</v>
      </c>
      <c r="B364" s="1217" t="s">
        <v>570</v>
      </c>
      <c r="C364" s="1571" t="s">
        <v>3456</v>
      </c>
      <c r="D364" s="1217" t="s">
        <v>332</v>
      </c>
      <c r="E364" s="1217" t="s">
        <v>49</v>
      </c>
      <c r="F364" s="1217" t="s">
        <v>3505</v>
      </c>
      <c r="G364" s="1219">
        <v>18000</v>
      </c>
      <c r="H364" s="1449" t="s">
        <v>3063</v>
      </c>
      <c r="I364" s="1217" t="s">
        <v>3453</v>
      </c>
      <c r="J364" s="1238"/>
      <c r="K364" s="10" t="e">
        <f t="shared" ca="1" si="59"/>
        <v>#NAME?</v>
      </c>
      <c r="L364" s="10" t="e">
        <f t="shared" ca="1" si="65"/>
        <v>#NAME?</v>
      </c>
      <c r="M364" s="1239" t="e">
        <f t="shared" ca="1" si="66"/>
        <v>#NAME?</v>
      </c>
      <c r="N364" s="1239"/>
      <c r="O364" s="1237"/>
      <c r="P364" s="1240"/>
      <c r="Q364" s="1240"/>
      <c r="R364" s="1240"/>
      <c r="S364" s="1240"/>
      <c r="T364" s="1240" t="e">
        <f t="shared" ca="1" si="41"/>
        <v>#NAME?</v>
      </c>
      <c r="U364" s="1378" t="e">
        <f t="shared" ca="1" si="42"/>
        <v>#NAME?</v>
      </c>
      <c r="V364" s="48"/>
      <c r="W364" s="1217" t="s">
        <v>107</v>
      </c>
      <c r="X364" s="48"/>
      <c r="Y364" s="1217" t="s">
        <v>6003</v>
      </c>
      <c r="Z364" s="48"/>
      <c r="AA364" s="48"/>
      <c r="AB364" s="48"/>
      <c r="AC364" s="48"/>
      <c r="AD364" s="48"/>
      <c r="AE364" s="48"/>
      <c r="AF364" s="48"/>
      <c r="AG364" s="48"/>
      <c r="AH364" s="48"/>
    </row>
    <row r="365" spans="1:34" ht="18">
      <c r="A365" s="1450">
        <v>44846</v>
      </c>
      <c r="B365" s="1217" t="s">
        <v>570</v>
      </c>
      <c r="C365" s="1571" t="s">
        <v>3456</v>
      </c>
      <c r="D365" s="1217" t="s">
        <v>3807</v>
      </c>
      <c r="E365" s="1217" t="s">
        <v>43</v>
      </c>
      <c r="F365" s="1217" t="s">
        <v>3477</v>
      </c>
      <c r="G365" s="1219">
        <v>18000</v>
      </c>
      <c r="H365" s="1449" t="s">
        <v>3063</v>
      </c>
      <c r="I365" s="1217" t="s">
        <v>3453</v>
      </c>
      <c r="J365" s="1238"/>
      <c r="K365" s="10" t="e">
        <f t="shared" ca="1" si="59"/>
        <v>#NAME?</v>
      </c>
      <c r="L365" s="10" t="e">
        <f t="shared" ca="1" si="65"/>
        <v>#NAME?</v>
      </c>
      <c r="M365" s="1239" t="e">
        <f t="shared" ca="1" si="66"/>
        <v>#NAME?</v>
      </c>
      <c r="N365" s="1239"/>
      <c r="O365" s="1237"/>
      <c r="P365" s="1240"/>
      <c r="Q365" s="1240"/>
      <c r="R365" s="1240"/>
      <c r="S365" s="1240"/>
      <c r="T365" s="1240" t="e">
        <f t="shared" ca="1" si="41"/>
        <v>#NAME?</v>
      </c>
      <c r="U365" s="1378" t="e">
        <f t="shared" ca="1" si="42"/>
        <v>#NAME?</v>
      </c>
      <c r="V365" s="48"/>
      <c r="W365" s="1217" t="s">
        <v>3807</v>
      </c>
      <c r="X365" s="48"/>
      <c r="Y365" s="1217" t="s">
        <v>6004</v>
      </c>
      <c r="Z365" s="48"/>
      <c r="AA365" s="48"/>
      <c r="AB365" s="48"/>
      <c r="AC365" s="48"/>
      <c r="AD365" s="48"/>
      <c r="AE365" s="48"/>
      <c r="AF365" s="48"/>
      <c r="AG365" s="48"/>
      <c r="AH365" s="48"/>
    </row>
    <row r="366" spans="1:34" ht="18">
      <c r="A366" s="1450">
        <v>44855</v>
      </c>
      <c r="B366" s="1217" t="s">
        <v>1170</v>
      </c>
      <c r="C366" s="1571" t="s">
        <v>3456</v>
      </c>
      <c r="D366" s="1217" t="s">
        <v>2499</v>
      </c>
      <c r="E366" s="1217" t="s">
        <v>43</v>
      </c>
      <c r="F366" s="1217" t="s">
        <v>3477</v>
      </c>
      <c r="G366" s="1219">
        <v>18000</v>
      </c>
      <c r="H366" s="1449" t="s">
        <v>3063</v>
      </c>
      <c r="I366" s="1217" t="s">
        <v>3453</v>
      </c>
      <c r="J366" s="1238"/>
      <c r="K366" s="10" t="e">
        <f t="shared" ca="1" si="59"/>
        <v>#NAME?</v>
      </c>
      <c r="L366" s="48" t="e">
        <f ca="1">_xludf.IFS(C366="成田机场",4000,C366="羽田机场",1000)</f>
        <v>#NAME?</v>
      </c>
      <c r="M366" s="1240" t="e">
        <f t="shared" ca="1" si="66"/>
        <v>#NAME?</v>
      </c>
      <c r="N366" s="1240"/>
      <c r="O366" s="1237"/>
      <c r="P366" s="1240"/>
      <c r="Q366" s="1240"/>
      <c r="R366" s="1240"/>
      <c r="S366" s="1240"/>
      <c r="T366" s="1240" t="e">
        <f t="shared" ca="1" si="41"/>
        <v>#NAME?</v>
      </c>
      <c r="U366" s="1378" t="e">
        <f t="shared" ca="1" si="42"/>
        <v>#NAME?</v>
      </c>
      <c r="V366" s="48"/>
      <c r="W366" s="1217" t="s">
        <v>102</v>
      </c>
      <c r="X366" s="48"/>
      <c r="Y366" s="1217" t="s">
        <v>6005</v>
      </c>
      <c r="Z366" s="48"/>
      <c r="AA366" s="48"/>
      <c r="AB366" s="48"/>
      <c r="AC366" s="48"/>
      <c r="AD366" s="48"/>
      <c r="AE366" s="48"/>
      <c r="AF366" s="48"/>
      <c r="AG366" s="48"/>
      <c r="AH366" s="48"/>
    </row>
    <row r="367" spans="1:34" ht="18">
      <c r="A367" s="1450">
        <v>44863</v>
      </c>
      <c r="B367" s="1217" t="s">
        <v>3473</v>
      </c>
      <c r="C367" s="1571"/>
      <c r="D367" s="1217" t="s">
        <v>3521</v>
      </c>
      <c r="E367" s="1217" t="s">
        <v>27</v>
      </c>
      <c r="F367" s="1217" t="s">
        <v>3505</v>
      </c>
      <c r="G367" s="1219">
        <v>10000</v>
      </c>
      <c r="H367" s="1449" t="s">
        <v>3063</v>
      </c>
      <c r="I367" s="1217" t="s">
        <v>3453</v>
      </c>
      <c r="J367" s="1238"/>
      <c r="K367" s="10">
        <v>2000</v>
      </c>
      <c r="L367" s="48"/>
      <c r="M367" s="1240"/>
      <c r="N367" s="1239">
        <v>5000</v>
      </c>
      <c r="O367" s="1237"/>
      <c r="P367" s="1239"/>
      <c r="Q367" s="1239"/>
      <c r="R367" s="1239"/>
      <c r="S367" s="1240"/>
      <c r="T367" s="1240">
        <f t="shared" si="41"/>
        <v>3000</v>
      </c>
      <c r="U367" s="1378">
        <f t="shared" si="42"/>
        <v>0.3</v>
      </c>
      <c r="W367" s="1217" t="s">
        <v>107</v>
      </c>
      <c r="Y367" s="1217" t="s">
        <v>5894</v>
      </c>
      <c r="Z367" s="1562"/>
    </row>
    <row r="368" spans="1:34" ht="18">
      <c r="A368" s="1450">
        <v>44847</v>
      </c>
      <c r="B368" s="1217" t="s">
        <v>570</v>
      </c>
      <c r="C368" s="1571" t="s">
        <v>3446</v>
      </c>
      <c r="D368" s="1217" t="s">
        <v>3807</v>
      </c>
      <c r="E368" s="1217" t="s">
        <v>92</v>
      </c>
      <c r="F368" s="1217" t="s">
        <v>3626</v>
      </c>
      <c r="G368" s="1219">
        <v>11000</v>
      </c>
      <c r="H368" s="1449" t="s">
        <v>3063</v>
      </c>
      <c r="I368" s="1217" t="s">
        <v>3453</v>
      </c>
      <c r="J368" s="666">
        <v>1100</v>
      </c>
      <c r="K368" s="10" t="e">
        <f t="shared" ref="K368:K370" ca="1" si="67">_xludf.IFS(C368="成田机场",3000,C368="羽田机场",1200,D368="NearMe",1000,D368="VIP-limo",G368*0.12)</f>
        <v>#NAME?</v>
      </c>
      <c r="L368" s="10" t="e">
        <f ca="1">_xludf.IFS(C368="成田机场",4000,C368="羽田机场",1000,D368="VIP-limo",0)</f>
        <v>#NAME?</v>
      </c>
      <c r="M368" s="1239" t="e">
        <f ca="1">(8500-K368-L368)*0.7</f>
        <v>#NAME?</v>
      </c>
      <c r="N368" s="1240"/>
      <c r="O368" s="1460"/>
      <c r="P368" s="1240"/>
      <c r="Q368" s="1240"/>
      <c r="R368" s="1240"/>
      <c r="S368" s="1240"/>
      <c r="T368" s="1240" t="e">
        <f t="shared" ca="1" si="41"/>
        <v>#NAME?</v>
      </c>
      <c r="U368" s="1378" t="e">
        <f t="shared" ca="1" si="42"/>
        <v>#NAME?</v>
      </c>
      <c r="V368" s="48"/>
      <c r="W368" s="1217" t="s">
        <v>105</v>
      </c>
      <c r="X368" s="48"/>
      <c r="Y368" s="1217" t="s">
        <v>6006</v>
      </c>
      <c r="Z368" s="48"/>
      <c r="AA368" s="48"/>
      <c r="AB368" s="48"/>
      <c r="AC368" s="48"/>
      <c r="AD368" s="48"/>
      <c r="AE368" s="48"/>
      <c r="AF368" s="48"/>
      <c r="AG368" s="48"/>
      <c r="AH368" s="48"/>
    </row>
    <row r="369" spans="1:34" ht="18">
      <c r="A369" s="1450">
        <v>44857</v>
      </c>
      <c r="B369" s="1217" t="s">
        <v>1906</v>
      </c>
      <c r="C369" s="1571"/>
      <c r="D369" s="1217" t="s">
        <v>3919</v>
      </c>
      <c r="E369" s="1217" t="s">
        <v>2979</v>
      </c>
      <c r="F369" s="1217" t="s">
        <v>3501</v>
      </c>
      <c r="G369" s="1219">
        <v>38000</v>
      </c>
      <c r="H369" s="1449" t="s">
        <v>3063</v>
      </c>
      <c r="I369" s="1217" t="s">
        <v>3453</v>
      </c>
      <c r="J369" s="1238"/>
      <c r="K369" s="10" t="e">
        <f t="shared" ca="1" si="67"/>
        <v>#NAME?</v>
      </c>
      <c r="L369" s="48"/>
      <c r="M369" s="1240"/>
      <c r="N369" s="1240">
        <v>22100</v>
      </c>
      <c r="O369" s="1237"/>
      <c r="P369" s="1240"/>
      <c r="Q369" s="1240"/>
      <c r="R369" s="1240"/>
      <c r="S369" s="1240"/>
      <c r="T369" s="1240" t="e">
        <f t="shared" ca="1" si="41"/>
        <v>#NAME?</v>
      </c>
      <c r="U369" s="1378" t="e">
        <f t="shared" ca="1" si="42"/>
        <v>#NAME?</v>
      </c>
      <c r="V369" s="48"/>
      <c r="W369" s="1217" t="s">
        <v>27</v>
      </c>
      <c r="X369" s="48"/>
      <c r="Y369" s="1217" t="s">
        <v>6007</v>
      </c>
      <c r="Z369" s="48"/>
      <c r="AA369" s="48"/>
      <c r="AB369" s="48"/>
      <c r="AC369" s="48"/>
      <c r="AD369" s="48"/>
      <c r="AE369" s="48"/>
      <c r="AF369" s="48"/>
      <c r="AG369" s="48"/>
      <c r="AH369" s="48"/>
    </row>
    <row r="370" spans="1:34" ht="18">
      <c r="A370" s="1450">
        <v>44852</v>
      </c>
      <c r="B370" s="1217" t="s">
        <v>570</v>
      </c>
      <c r="C370" s="1571" t="s">
        <v>3456</v>
      </c>
      <c r="D370" s="1217" t="s">
        <v>3807</v>
      </c>
      <c r="E370" s="1217" t="s">
        <v>49</v>
      </c>
      <c r="F370" s="1217" t="s">
        <v>3486</v>
      </c>
      <c r="G370" s="1219">
        <v>27000</v>
      </c>
      <c r="H370" s="1449" t="s">
        <v>3063</v>
      </c>
      <c r="I370" s="1217" t="s">
        <v>3453</v>
      </c>
      <c r="J370" s="1457">
        <v>6345</v>
      </c>
      <c r="K370" s="10" t="e">
        <f t="shared" ca="1" si="67"/>
        <v>#NAME?</v>
      </c>
      <c r="L370" s="10" t="e">
        <f ca="1">_xludf.IFS(C370="成田机场",4000,C370="羽田机场",1000,D370="VIP-limo",0)</f>
        <v>#NAME?</v>
      </c>
      <c r="M370" s="1239" t="e">
        <f ca="1">(15000-K370-L370)*0.7</f>
        <v>#NAME?</v>
      </c>
      <c r="N370" s="1240"/>
      <c r="O370" s="1237"/>
      <c r="P370" s="1240"/>
      <c r="Q370" s="1240"/>
      <c r="R370" s="1240"/>
      <c r="S370" s="1240"/>
      <c r="T370" s="1240" t="e">
        <f t="shared" ca="1" si="41"/>
        <v>#NAME?</v>
      </c>
      <c r="U370" s="1378" t="e">
        <f t="shared" ca="1" si="42"/>
        <v>#NAME?</v>
      </c>
      <c r="V370" s="48"/>
      <c r="W370" s="1217" t="s">
        <v>105</v>
      </c>
      <c r="X370" s="48"/>
      <c r="Y370" s="1217" t="s">
        <v>6008</v>
      </c>
      <c r="Z370" s="48"/>
      <c r="AA370" s="48"/>
      <c r="AB370" s="48"/>
      <c r="AC370" s="48"/>
      <c r="AD370" s="48"/>
      <c r="AE370" s="48"/>
      <c r="AF370" s="48"/>
      <c r="AG370" s="48"/>
      <c r="AH370" s="48"/>
    </row>
    <row r="371" spans="1:34" ht="18">
      <c r="A371" s="1450">
        <v>44858</v>
      </c>
      <c r="B371" s="1217" t="s">
        <v>1170</v>
      </c>
      <c r="C371" s="1571" t="s">
        <v>3456</v>
      </c>
      <c r="D371" s="1217" t="s">
        <v>3807</v>
      </c>
      <c r="E371" s="1217" t="s">
        <v>1798</v>
      </c>
      <c r="F371" s="1217" t="s">
        <v>3629</v>
      </c>
      <c r="G371" s="1219">
        <v>27000</v>
      </c>
      <c r="H371" s="1449" t="s">
        <v>3063</v>
      </c>
      <c r="I371" s="1217" t="s">
        <v>3453</v>
      </c>
      <c r="J371" s="666">
        <v>6345</v>
      </c>
      <c r="L371" s="48"/>
      <c r="M371" s="1240">
        <f>(18000)*0.7</f>
        <v>12600</v>
      </c>
      <c r="N371" s="1239"/>
      <c r="O371" s="1237"/>
      <c r="P371" s="1239"/>
      <c r="Q371" s="1239"/>
      <c r="R371" s="1239"/>
      <c r="S371" s="1240"/>
      <c r="T371" s="1240">
        <f t="shared" si="41"/>
        <v>8055</v>
      </c>
      <c r="U371" s="1378">
        <f t="shared" si="42"/>
        <v>0.29833333333333334</v>
      </c>
      <c r="W371" s="1217" t="s">
        <v>105</v>
      </c>
      <c r="Y371" s="1217" t="s">
        <v>6009</v>
      </c>
      <c r="Z371" s="1562"/>
    </row>
    <row r="372" spans="1:34" ht="18">
      <c r="A372" s="1450">
        <v>44854</v>
      </c>
      <c r="B372" s="1217" t="s">
        <v>570</v>
      </c>
      <c r="C372" s="1571" t="s">
        <v>3456</v>
      </c>
      <c r="D372" s="1217" t="s">
        <v>3474</v>
      </c>
      <c r="E372" s="1217" t="s">
        <v>110</v>
      </c>
      <c r="F372" s="1217" t="s">
        <v>3471</v>
      </c>
      <c r="G372" s="1219">
        <v>17000</v>
      </c>
      <c r="H372" s="1449" t="s">
        <v>3063</v>
      </c>
      <c r="I372" s="1217" t="s">
        <v>3453</v>
      </c>
      <c r="J372" s="1238"/>
      <c r="K372" s="48" t="e">
        <f ca="1">_xludf.IFS(C372="成田机场",3000,C372="羽田机场",1200,D372="NearMe",1000)</f>
        <v>#NAME?</v>
      </c>
      <c r="L372" s="48" t="e">
        <f ca="1">_xludf.IFS(C372="成田机场",4000,C372="羽田机场",1000)</f>
        <v>#NAME?</v>
      </c>
      <c r="M372" s="1240"/>
      <c r="N372" s="1240">
        <v>5000</v>
      </c>
      <c r="O372" s="1237"/>
      <c r="P372" s="1240"/>
      <c r="Q372" s="1240"/>
      <c r="R372" s="1240"/>
      <c r="S372" s="1240"/>
      <c r="T372" s="1240" t="e">
        <f t="shared" ca="1" si="41"/>
        <v>#NAME?</v>
      </c>
      <c r="U372" s="1378" t="e">
        <f t="shared" ca="1" si="42"/>
        <v>#NAME?</v>
      </c>
      <c r="V372" s="48"/>
      <c r="W372" s="1217" t="s">
        <v>27</v>
      </c>
      <c r="X372" s="48"/>
      <c r="Y372" s="1217" t="s">
        <v>6010</v>
      </c>
      <c r="Z372" s="48"/>
      <c r="AA372" s="48"/>
      <c r="AB372" s="48"/>
      <c r="AC372" s="48"/>
      <c r="AD372" s="48"/>
      <c r="AE372" s="48"/>
      <c r="AF372" s="48"/>
      <c r="AG372" s="48"/>
      <c r="AH372" s="48"/>
    </row>
    <row r="373" spans="1:34" ht="18">
      <c r="A373" s="1450">
        <v>44862</v>
      </c>
      <c r="B373" s="1217" t="s">
        <v>3473</v>
      </c>
      <c r="C373" s="1571"/>
      <c r="D373" s="1217" t="s">
        <v>3570</v>
      </c>
      <c r="E373" s="1217" t="s">
        <v>52</v>
      </c>
      <c r="F373" s="1217" t="s">
        <v>3547</v>
      </c>
      <c r="G373" s="1219">
        <v>8500</v>
      </c>
      <c r="H373" s="1449" t="s">
        <v>3063</v>
      </c>
      <c r="I373" s="1217" t="s">
        <v>3453</v>
      </c>
      <c r="J373" s="1238"/>
      <c r="K373" s="10" t="e">
        <f t="shared" ref="K373:K389" ca="1" si="68">_xludf.IFS(C373="成田机场",3000,C373="羽田机场",1200,D373="NearMe",1000,D373="VIP-limo",G373*0.12)</f>
        <v>#NAME?</v>
      </c>
      <c r="L373" s="48"/>
      <c r="M373" s="1240"/>
      <c r="N373" s="1239">
        <v>4300</v>
      </c>
      <c r="O373" s="1237"/>
      <c r="P373" s="1239"/>
      <c r="Q373" s="1239"/>
      <c r="R373" s="1239"/>
      <c r="S373" s="1240"/>
      <c r="T373" s="1240" t="e">
        <f t="shared" ca="1" si="41"/>
        <v>#NAME?</v>
      </c>
      <c r="U373" s="1378" t="e">
        <f t="shared" ca="1" si="42"/>
        <v>#NAME?</v>
      </c>
      <c r="W373" s="1217" t="s">
        <v>3572</v>
      </c>
      <c r="Y373" s="1217" t="s">
        <v>6011</v>
      </c>
      <c r="Z373" s="1562"/>
    </row>
    <row r="374" spans="1:34" ht="18">
      <c r="A374" s="1450">
        <v>44865</v>
      </c>
      <c r="B374" s="1217" t="s">
        <v>3473</v>
      </c>
      <c r="C374" s="1571"/>
      <c r="D374" s="1217" t="s">
        <v>3570</v>
      </c>
      <c r="E374" s="1217" t="s">
        <v>52</v>
      </c>
      <c r="F374" s="1217" t="s">
        <v>3547</v>
      </c>
      <c r="G374" s="1219">
        <v>8500</v>
      </c>
      <c r="H374" s="1449" t="s">
        <v>3063</v>
      </c>
      <c r="I374" s="1217" t="s">
        <v>3453</v>
      </c>
      <c r="J374" s="1238"/>
      <c r="K374" s="10" t="e">
        <f t="shared" ca="1" si="68"/>
        <v>#NAME?</v>
      </c>
      <c r="L374" s="48"/>
      <c r="M374" s="1240"/>
      <c r="N374" s="1239">
        <v>4300</v>
      </c>
      <c r="O374" s="1237"/>
      <c r="P374" s="1239"/>
      <c r="Q374" s="1239"/>
      <c r="R374" s="1239"/>
      <c r="S374" s="1240"/>
      <c r="T374" s="1240" t="e">
        <f t="shared" ca="1" si="41"/>
        <v>#NAME?</v>
      </c>
      <c r="U374" s="1378" t="e">
        <f t="shared" ca="1" si="42"/>
        <v>#NAME?</v>
      </c>
      <c r="W374" s="1217" t="s">
        <v>3572</v>
      </c>
      <c r="Y374" s="1217" t="s">
        <v>6012</v>
      </c>
      <c r="Z374" s="1562"/>
    </row>
    <row r="375" spans="1:34" ht="18">
      <c r="A375" s="1450">
        <v>44836</v>
      </c>
      <c r="B375" s="1217" t="s">
        <v>1906</v>
      </c>
      <c r="C375" s="1571"/>
      <c r="D375" s="1217" t="s">
        <v>3919</v>
      </c>
      <c r="E375" s="1217" t="s">
        <v>44</v>
      </c>
      <c r="F375" s="1217" t="s">
        <v>4322</v>
      </c>
      <c r="G375" s="1219">
        <v>26400</v>
      </c>
      <c r="H375" s="1449" t="s">
        <v>3063</v>
      </c>
      <c r="I375" s="1217" t="s">
        <v>3453</v>
      </c>
      <c r="J375" s="1238"/>
      <c r="K375" s="10" t="e">
        <f t="shared" ca="1" si="68"/>
        <v>#NAME?</v>
      </c>
      <c r="L375" s="10" t="e">
        <f t="shared" ref="L375:L380" ca="1" si="69">_xludf.IFS(C375="成田机场",4000,C375="羽田机场",1000,D375="VIP-limo",0)</f>
        <v>#NAME?</v>
      </c>
      <c r="M375" s="1239"/>
      <c r="N375" s="1239">
        <v>15600</v>
      </c>
      <c r="O375" s="1237"/>
      <c r="P375" s="1240"/>
      <c r="Q375" s="1240"/>
      <c r="R375" s="1240"/>
      <c r="S375" s="1240"/>
      <c r="T375" s="1240" t="e">
        <f t="shared" ca="1" si="41"/>
        <v>#NAME?</v>
      </c>
      <c r="U375" s="1378" t="e">
        <f t="shared" ca="1" si="42"/>
        <v>#NAME?</v>
      </c>
      <c r="V375" s="48"/>
      <c r="W375" s="1217" t="s">
        <v>27</v>
      </c>
      <c r="X375" s="48"/>
      <c r="Y375" s="1217" t="s">
        <v>6013</v>
      </c>
      <c r="Z375" s="48"/>
      <c r="AA375" s="48"/>
      <c r="AB375" s="48"/>
      <c r="AC375" s="48"/>
      <c r="AD375" s="48"/>
      <c r="AE375" s="48"/>
      <c r="AF375" s="48"/>
      <c r="AG375" s="48"/>
      <c r="AH375" s="48"/>
    </row>
    <row r="376" spans="1:34" ht="18">
      <c r="A376" s="1450">
        <v>44837</v>
      </c>
      <c r="B376" s="1217" t="s">
        <v>1906</v>
      </c>
      <c r="C376" s="1571"/>
      <c r="D376" s="1217" t="s">
        <v>3919</v>
      </c>
      <c r="E376" s="1217" t="s">
        <v>45</v>
      </c>
      <c r="F376" s="1217" t="s">
        <v>4322</v>
      </c>
      <c r="G376" s="1219">
        <v>26400</v>
      </c>
      <c r="H376" s="1449" t="s">
        <v>3063</v>
      </c>
      <c r="I376" s="1217" t="s">
        <v>3453</v>
      </c>
      <c r="J376" s="1238"/>
      <c r="K376" s="10" t="e">
        <f t="shared" ca="1" si="68"/>
        <v>#NAME?</v>
      </c>
      <c r="L376" s="10" t="e">
        <f t="shared" ca="1" si="69"/>
        <v>#NAME?</v>
      </c>
      <c r="M376" s="1239"/>
      <c r="N376" s="1239">
        <v>15600</v>
      </c>
      <c r="O376" s="1237"/>
      <c r="P376" s="1240"/>
      <c r="Q376" s="1240"/>
      <c r="R376" s="1240"/>
      <c r="S376" s="1240"/>
      <c r="T376" s="1240" t="e">
        <f t="shared" ca="1" si="41"/>
        <v>#NAME?</v>
      </c>
      <c r="U376" s="1378" t="e">
        <f t="shared" ca="1" si="42"/>
        <v>#NAME?</v>
      </c>
      <c r="V376" s="48"/>
      <c r="W376" s="1217" t="s">
        <v>27</v>
      </c>
      <c r="X376" s="48"/>
      <c r="Y376" s="1217" t="s">
        <v>6014</v>
      </c>
      <c r="Z376" s="48"/>
      <c r="AA376" s="48"/>
      <c r="AB376" s="48"/>
      <c r="AC376" s="48"/>
      <c r="AD376" s="48"/>
      <c r="AE376" s="48"/>
      <c r="AF376" s="48"/>
      <c r="AG376" s="48"/>
      <c r="AH376" s="48"/>
    </row>
    <row r="377" spans="1:34" ht="18">
      <c r="A377" s="1454">
        <v>44838</v>
      </c>
      <c r="B377" s="1246" t="s">
        <v>1906</v>
      </c>
      <c r="C377" s="1574"/>
      <c r="D377" s="1246" t="s">
        <v>3919</v>
      </c>
      <c r="E377" s="1246" t="s">
        <v>45</v>
      </c>
      <c r="F377" s="1246" t="s">
        <v>3524</v>
      </c>
      <c r="G377" s="1248">
        <v>26400</v>
      </c>
      <c r="H377" s="1455" t="s">
        <v>3063</v>
      </c>
      <c r="I377" s="1246" t="s">
        <v>3453</v>
      </c>
      <c r="J377" s="1263"/>
      <c r="K377" s="1260" t="e">
        <f t="shared" ca="1" si="68"/>
        <v>#NAME?</v>
      </c>
      <c r="L377" s="1260" t="e">
        <f t="shared" ca="1" si="69"/>
        <v>#NAME?</v>
      </c>
      <c r="M377" s="1256"/>
      <c r="N377" s="1256">
        <v>15600</v>
      </c>
      <c r="O377" s="1255"/>
      <c r="P377" s="1257"/>
      <c r="Q377" s="1257"/>
      <c r="R377" s="1257"/>
      <c r="S377" s="1257"/>
      <c r="T377" s="1257" t="e">
        <f t="shared" ca="1" si="41"/>
        <v>#NAME?</v>
      </c>
      <c r="U377" s="1387" t="e">
        <f t="shared" ca="1" si="42"/>
        <v>#NAME?</v>
      </c>
      <c r="V377" s="1573"/>
      <c r="W377" s="1246" t="s">
        <v>27</v>
      </c>
      <c r="X377" s="1573"/>
      <c r="Y377" s="1246" t="s">
        <v>6015</v>
      </c>
      <c r="Z377" s="1573"/>
      <c r="AA377" s="1573"/>
      <c r="AB377" s="1573"/>
      <c r="AC377" s="1573"/>
      <c r="AD377" s="1573"/>
      <c r="AE377" s="1573"/>
      <c r="AF377" s="1573"/>
      <c r="AG377" s="1573"/>
      <c r="AH377" s="1573"/>
    </row>
    <row r="378" spans="1:34" ht="18">
      <c r="A378" s="1450">
        <v>44839</v>
      </c>
      <c r="B378" s="1217" t="s">
        <v>1906</v>
      </c>
      <c r="C378" s="1571"/>
      <c r="D378" s="1217" t="s">
        <v>3919</v>
      </c>
      <c r="E378" s="1217" t="s">
        <v>45</v>
      </c>
      <c r="F378" s="1217" t="s">
        <v>3524</v>
      </c>
      <c r="G378" s="1219">
        <v>26400</v>
      </c>
      <c r="H378" s="1449" t="s">
        <v>3063</v>
      </c>
      <c r="I378" s="1217" t="s">
        <v>3453</v>
      </c>
      <c r="J378" s="1238"/>
      <c r="K378" s="10" t="e">
        <f t="shared" ca="1" si="68"/>
        <v>#NAME?</v>
      </c>
      <c r="L378" s="10" t="e">
        <f t="shared" ca="1" si="69"/>
        <v>#NAME?</v>
      </c>
      <c r="M378" s="1256"/>
      <c r="N378" s="1239">
        <v>15600</v>
      </c>
      <c r="O378" s="1237"/>
      <c r="P378" s="1240"/>
      <c r="Q378" s="1240"/>
      <c r="R378" s="1240"/>
      <c r="S378" s="1240"/>
      <c r="T378" s="1240" t="e">
        <f t="shared" ca="1" si="41"/>
        <v>#NAME?</v>
      </c>
      <c r="U378" s="1378" t="e">
        <f t="shared" ca="1" si="42"/>
        <v>#NAME?</v>
      </c>
      <c r="V378" s="48"/>
      <c r="W378" s="1217" t="s">
        <v>27</v>
      </c>
      <c r="X378" s="48"/>
      <c r="Y378" s="1217" t="s">
        <v>6016</v>
      </c>
      <c r="Z378" s="48"/>
      <c r="AA378" s="48"/>
      <c r="AB378" s="48"/>
      <c r="AC378" s="48"/>
      <c r="AD378" s="48"/>
      <c r="AE378" s="48"/>
      <c r="AF378" s="48"/>
      <c r="AG378" s="48"/>
      <c r="AH378" s="48"/>
    </row>
    <row r="379" spans="1:34" ht="18">
      <c r="A379" s="1450">
        <v>44842</v>
      </c>
      <c r="B379" s="1217" t="s">
        <v>1906</v>
      </c>
      <c r="C379" s="1571"/>
      <c r="D379" s="1217" t="s">
        <v>3919</v>
      </c>
      <c r="E379" s="1217" t="s">
        <v>45</v>
      </c>
      <c r="F379" s="1217" t="s">
        <v>3629</v>
      </c>
      <c r="G379" s="1219">
        <v>26400</v>
      </c>
      <c r="H379" s="1449" t="s">
        <v>3063</v>
      </c>
      <c r="I379" s="1217" t="s">
        <v>3453</v>
      </c>
      <c r="J379" s="1238"/>
      <c r="K379" s="10" t="e">
        <f t="shared" ca="1" si="68"/>
        <v>#NAME?</v>
      </c>
      <c r="L379" s="10" t="e">
        <f t="shared" ca="1" si="69"/>
        <v>#NAME?</v>
      </c>
      <c r="M379" s="1239"/>
      <c r="N379" s="1239">
        <v>15600</v>
      </c>
      <c r="O379" s="1237"/>
      <c r="P379" s="1240"/>
      <c r="Q379" s="1240"/>
      <c r="R379" s="1240"/>
      <c r="S379" s="1240"/>
      <c r="T379" s="1240" t="e">
        <f t="shared" ca="1" si="41"/>
        <v>#NAME?</v>
      </c>
      <c r="U379" s="1378" t="e">
        <f t="shared" ca="1" si="42"/>
        <v>#NAME?</v>
      </c>
      <c r="V379" s="48"/>
      <c r="W379" s="1217" t="s">
        <v>27</v>
      </c>
      <c r="X379" s="48"/>
      <c r="Y379" s="1217"/>
      <c r="Z379" s="48"/>
      <c r="AA379" s="48"/>
      <c r="AB379" s="48"/>
      <c r="AC379" s="48"/>
      <c r="AD379" s="48"/>
      <c r="AE379" s="48"/>
      <c r="AF379" s="48"/>
      <c r="AG379" s="48"/>
      <c r="AH379" s="48"/>
    </row>
    <row r="380" spans="1:34" ht="18">
      <c r="A380" s="1450">
        <v>44845</v>
      </c>
      <c r="B380" s="1217" t="s">
        <v>1906</v>
      </c>
      <c r="C380" s="1571"/>
      <c r="D380" s="1217" t="s">
        <v>3919</v>
      </c>
      <c r="E380" s="1217" t="s">
        <v>45</v>
      </c>
      <c r="F380" s="1217" t="s">
        <v>3515</v>
      </c>
      <c r="G380" s="1219">
        <v>26400</v>
      </c>
      <c r="H380" s="1449" t="s">
        <v>3063</v>
      </c>
      <c r="I380" s="1217" t="s">
        <v>3453</v>
      </c>
      <c r="J380" s="1238"/>
      <c r="K380" s="48" t="e">
        <f t="shared" ca="1" si="68"/>
        <v>#NAME?</v>
      </c>
      <c r="L380" s="48" t="e">
        <f t="shared" ca="1" si="69"/>
        <v>#NAME?</v>
      </c>
      <c r="M380" s="1240"/>
      <c r="N380" s="1240">
        <v>15600</v>
      </c>
      <c r="O380" s="1237"/>
      <c r="P380" s="1240"/>
      <c r="Q380" s="1240"/>
      <c r="R380" s="1240"/>
      <c r="S380" s="1240"/>
      <c r="T380" s="1240" t="e">
        <f t="shared" ca="1" si="41"/>
        <v>#NAME?</v>
      </c>
      <c r="U380" s="1378" t="e">
        <f t="shared" ca="1" si="42"/>
        <v>#NAME?</v>
      </c>
      <c r="V380" s="48"/>
      <c r="W380" s="1217" t="s">
        <v>27</v>
      </c>
      <c r="X380" s="48"/>
      <c r="Y380" s="1217" t="s">
        <v>6017</v>
      </c>
      <c r="Z380" s="48"/>
      <c r="AA380" s="48"/>
      <c r="AB380" s="48"/>
      <c r="AC380" s="48"/>
      <c r="AD380" s="48"/>
      <c r="AE380" s="48"/>
      <c r="AF380" s="48"/>
      <c r="AG380" s="48"/>
      <c r="AH380" s="48"/>
    </row>
    <row r="381" spans="1:34" ht="18">
      <c r="A381" s="1450">
        <v>44846</v>
      </c>
      <c r="B381" s="1217" t="s">
        <v>1906</v>
      </c>
      <c r="C381" s="1571"/>
      <c r="D381" s="1217" t="s">
        <v>3919</v>
      </c>
      <c r="E381" s="1217" t="s">
        <v>45</v>
      </c>
      <c r="F381" s="1217" t="s">
        <v>3515</v>
      </c>
      <c r="G381" s="1219">
        <v>26400</v>
      </c>
      <c r="H381" s="1449" t="s">
        <v>3063</v>
      </c>
      <c r="I381" s="1217" t="s">
        <v>3453</v>
      </c>
      <c r="J381" s="1238"/>
      <c r="K381" s="48" t="e">
        <f t="shared" ca="1" si="68"/>
        <v>#NAME?</v>
      </c>
      <c r="L381" s="48"/>
      <c r="M381" s="1240"/>
      <c r="N381" s="1240">
        <v>15600</v>
      </c>
      <c r="O381" s="1237"/>
      <c r="P381" s="1240"/>
      <c r="Q381" s="1240"/>
      <c r="R381" s="1240"/>
      <c r="S381" s="1240"/>
      <c r="T381" s="1240" t="e">
        <f t="shared" ca="1" si="41"/>
        <v>#NAME?</v>
      </c>
      <c r="U381" s="1378" t="e">
        <f t="shared" ca="1" si="42"/>
        <v>#NAME?</v>
      </c>
      <c r="V381" s="48"/>
      <c r="W381" s="1217" t="s">
        <v>27</v>
      </c>
      <c r="X381" s="48"/>
      <c r="Y381" s="1217" t="s">
        <v>6018</v>
      </c>
      <c r="Z381" s="48"/>
      <c r="AA381" s="48"/>
      <c r="AB381" s="48"/>
      <c r="AC381" s="48"/>
      <c r="AD381" s="48"/>
      <c r="AE381" s="48"/>
      <c r="AF381" s="48"/>
      <c r="AG381" s="48"/>
      <c r="AH381" s="48"/>
    </row>
    <row r="382" spans="1:34" ht="18">
      <c r="A382" s="1450">
        <v>44847</v>
      </c>
      <c r="B382" s="1217" t="s">
        <v>1906</v>
      </c>
      <c r="C382" s="1571"/>
      <c r="D382" s="1217" t="s">
        <v>3919</v>
      </c>
      <c r="E382" s="1217" t="s">
        <v>45</v>
      </c>
      <c r="F382" s="1217" t="s">
        <v>3515</v>
      </c>
      <c r="G382" s="1219">
        <v>26400</v>
      </c>
      <c r="H382" s="1449" t="s">
        <v>3063</v>
      </c>
      <c r="I382" s="1217" t="s">
        <v>3453</v>
      </c>
      <c r="J382" s="1238"/>
      <c r="K382" s="48" t="e">
        <f t="shared" ca="1" si="68"/>
        <v>#NAME?</v>
      </c>
      <c r="L382" s="48"/>
      <c r="M382" s="1239"/>
      <c r="N382" s="1240">
        <v>15600</v>
      </c>
      <c r="O382" s="1237"/>
      <c r="P382" s="1240"/>
      <c r="Q382" s="1240"/>
      <c r="R382" s="1240"/>
      <c r="S382" s="1240"/>
      <c r="T382" s="1240" t="e">
        <f t="shared" ca="1" si="41"/>
        <v>#NAME?</v>
      </c>
      <c r="U382" s="1378" t="e">
        <f t="shared" ca="1" si="42"/>
        <v>#NAME?</v>
      </c>
      <c r="V382" s="48"/>
      <c r="W382" s="1217" t="s">
        <v>27</v>
      </c>
      <c r="X382" s="48"/>
      <c r="Y382" s="1217" t="s">
        <v>6019</v>
      </c>
      <c r="Z382" s="48"/>
      <c r="AA382" s="48"/>
      <c r="AB382" s="48"/>
      <c r="AC382" s="48"/>
      <c r="AD382" s="48"/>
      <c r="AE382" s="48"/>
      <c r="AF382" s="48"/>
      <c r="AG382" s="48"/>
      <c r="AH382" s="48"/>
    </row>
    <row r="383" spans="1:34" ht="18">
      <c r="A383" s="1450">
        <v>44850</v>
      </c>
      <c r="B383" s="1217" t="s">
        <v>1906</v>
      </c>
      <c r="C383" s="1571"/>
      <c r="D383" s="1217" t="s">
        <v>3919</v>
      </c>
      <c r="E383" s="1217" t="s">
        <v>98</v>
      </c>
      <c r="F383" s="1217" t="s">
        <v>3657</v>
      </c>
      <c r="G383" s="1219">
        <v>26400</v>
      </c>
      <c r="H383" s="1449" t="s">
        <v>3063</v>
      </c>
      <c r="I383" s="1217" t="s">
        <v>3453</v>
      </c>
      <c r="J383" s="1237"/>
      <c r="K383" s="10" t="e">
        <f t="shared" ca="1" si="68"/>
        <v>#NAME?</v>
      </c>
      <c r="M383" s="1239"/>
      <c r="N383" s="1240">
        <v>15600</v>
      </c>
      <c r="O383" s="1237"/>
      <c r="P383" s="1240"/>
      <c r="Q383" s="1240"/>
      <c r="R383" s="1240"/>
      <c r="S383" s="1240"/>
      <c r="T383" s="1240" t="e">
        <f t="shared" ca="1" si="41"/>
        <v>#NAME?</v>
      </c>
      <c r="U383" s="1378" t="e">
        <f t="shared" ca="1" si="42"/>
        <v>#NAME?</v>
      </c>
      <c r="V383" s="1240"/>
      <c r="W383" s="1217" t="s">
        <v>27</v>
      </c>
      <c r="X383" s="48"/>
      <c r="Y383" s="1217" t="s">
        <v>6020</v>
      </c>
      <c r="Z383" s="48"/>
      <c r="AA383" s="48"/>
      <c r="AB383" s="48"/>
      <c r="AC383" s="48"/>
      <c r="AD383" s="48"/>
      <c r="AE383" s="48"/>
      <c r="AF383" s="48"/>
      <c r="AG383" s="48"/>
      <c r="AH383" s="48"/>
    </row>
    <row r="384" spans="1:34" ht="18">
      <c r="A384" s="1450">
        <v>44857</v>
      </c>
      <c r="B384" s="1217" t="s">
        <v>1906</v>
      </c>
      <c r="C384" s="1571"/>
      <c r="D384" s="1217" t="s">
        <v>3919</v>
      </c>
      <c r="E384" s="1217" t="s">
        <v>98</v>
      </c>
      <c r="F384" s="1217" t="s">
        <v>4322</v>
      </c>
      <c r="G384" s="1219">
        <v>26400</v>
      </c>
      <c r="H384" s="1449" t="s">
        <v>3063</v>
      </c>
      <c r="I384" s="1217" t="s">
        <v>3453</v>
      </c>
      <c r="J384" s="1238"/>
      <c r="K384" s="10" t="e">
        <f t="shared" ca="1" si="68"/>
        <v>#NAME?</v>
      </c>
      <c r="L384" s="48"/>
      <c r="M384" s="1240"/>
      <c r="N384" s="1240">
        <v>15600</v>
      </c>
      <c r="O384" s="1237"/>
      <c r="P384" s="1240"/>
      <c r="Q384" s="1240"/>
      <c r="R384" s="1240"/>
      <c r="S384" s="1240"/>
      <c r="T384" s="1240" t="e">
        <f t="shared" ca="1" si="41"/>
        <v>#NAME?</v>
      </c>
      <c r="U384" s="1378" t="e">
        <f t="shared" ca="1" si="42"/>
        <v>#NAME?</v>
      </c>
      <c r="V384" s="48"/>
      <c r="W384" s="1217" t="s">
        <v>27</v>
      </c>
      <c r="X384" s="48"/>
      <c r="Y384" s="1217" t="s">
        <v>6021</v>
      </c>
      <c r="Z384" s="48"/>
      <c r="AA384" s="48"/>
      <c r="AB384" s="48"/>
      <c r="AC384" s="48"/>
      <c r="AD384" s="48"/>
      <c r="AE384" s="48"/>
      <c r="AF384" s="48"/>
      <c r="AG384" s="48"/>
      <c r="AH384" s="48"/>
    </row>
    <row r="385" spans="1:34" ht="18">
      <c r="A385" s="1450">
        <v>44858</v>
      </c>
      <c r="B385" s="1217" t="s">
        <v>1906</v>
      </c>
      <c r="C385" s="1571"/>
      <c r="D385" s="1217" t="s">
        <v>3919</v>
      </c>
      <c r="E385" s="1217" t="s">
        <v>45</v>
      </c>
      <c r="F385" s="1217" t="s">
        <v>3515</v>
      </c>
      <c r="G385" s="1219">
        <v>26400</v>
      </c>
      <c r="H385" s="1449" t="s">
        <v>3063</v>
      </c>
      <c r="I385" s="1217" t="s">
        <v>3453</v>
      </c>
      <c r="J385" s="1238"/>
      <c r="K385" s="10" t="e">
        <f t="shared" ca="1" si="68"/>
        <v>#NAME?</v>
      </c>
      <c r="L385" s="48"/>
      <c r="M385" s="1240"/>
      <c r="N385" s="1239">
        <v>15600</v>
      </c>
      <c r="O385" s="1237"/>
      <c r="P385" s="1239"/>
      <c r="Q385" s="1239"/>
      <c r="R385" s="1239"/>
      <c r="S385" s="1240"/>
      <c r="T385" s="1240" t="e">
        <f t="shared" ca="1" si="41"/>
        <v>#NAME?</v>
      </c>
      <c r="U385" s="1378" t="e">
        <f t="shared" ca="1" si="42"/>
        <v>#NAME?</v>
      </c>
      <c r="W385" s="1217" t="s">
        <v>27</v>
      </c>
      <c r="Y385" s="1217" t="s">
        <v>6022</v>
      </c>
      <c r="Z385" s="1562"/>
    </row>
    <row r="386" spans="1:34" ht="18">
      <c r="A386" s="1450">
        <v>44860</v>
      </c>
      <c r="B386" s="1217" t="s">
        <v>1906</v>
      </c>
      <c r="C386" s="1571"/>
      <c r="D386" s="1217" t="s">
        <v>3919</v>
      </c>
      <c r="E386" s="1217" t="s">
        <v>45</v>
      </c>
      <c r="F386" s="1217" t="s">
        <v>3515</v>
      </c>
      <c r="G386" s="1219">
        <v>26400</v>
      </c>
      <c r="H386" s="1449" t="s">
        <v>3063</v>
      </c>
      <c r="I386" s="1217" t="s">
        <v>3453</v>
      </c>
      <c r="J386" s="1238"/>
      <c r="K386" s="10" t="e">
        <f t="shared" ca="1" si="68"/>
        <v>#NAME?</v>
      </c>
      <c r="L386" s="48"/>
      <c r="M386" s="1240"/>
      <c r="N386" s="1239">
        <v>15600</v>
      </c>
      <c r="O386" s="1237"/>
      <c r="P386" s="1239"/>
      <c r="Q386" s="1239"/>
      <c r="R386" s="1239"/>
      <c r="S386" s="1240"/>
      <c r="T386" s="1240" t="e">
        <f t="shared" ca="1" si="41"/>
        <v>#NAME?</v>
      </c>
      <c r="U386" s="1378" t="e">
        <f t="shared" ca="1" si="42"/>
        <v>#NAME?</v>
      </c>
      <c r="W386" s="1217" t="s">
        <v>27</v>
      </c>
      <c r="Y386" s="1217" t="s">
        <v>6023</v>
      </c>
      <c r="Z386" s="1562"/>
    </row>
    <row r="387" spans="1:34" ht="18">
      <c r="A387" s="1450">
        <v>44864</v>
      </c>
      <c r="B387" s="1217" t="s">
        <v>1906</v>
      </c>
      <c r="C387" s="1571"/>
      <c r="D387" s="1217" t="s">
        <v>3919</v>
      </c>
      <c r="E387" s="1217" t="s">
        <v>44</v>
      </c>
      <c r="F387" s="1217" t="s">
        <v>4322</v>
      </c>
      <c r="G387" s="1219">
        <v>26400</v>
      </c>
      <c r="H387" s="1449" t="s">
        <v>3063</v>
      </c>
      <c r="I387" s="1217" t="s">
        <v>3453</v>
      </c>
      <c r="J387" s="1238"/>
      <c r="K387" s="10" t="e">
        <f t="shared" ca="1" si="68"/>
        <v>#NAME?</v>
      </c>
      <c r="L387" s="48"/>
      <c r="M387" s="1240"/>
      <c r="N387" s="1239">
        <v>15600</v>
      </c>
      <c r="O387" s="1237"/>
      <c r="P387" s="1239"/>
      <c r="Q387" s="1239"/>
      <c r="R387" s="1239"/>
      <c r="S387" s="1240"/>
      <c r="T387" s="1240" t="e">
        <f t="shared" ca="1" si="41"/>
        <v>#NAME?</v>
      </c>
      <c r="U387" s="1378" t="e">
        <f t="shared" ca="1" si="42"/>
        <v>#NAME?</v>
      </c>
      <c r="W387" s="1217" t="s">
        <v>27</v>
      </c>
      <c r="Y387" s="1217" t="s">
        <v>6024</v>
      </c>
      <c r="Z387" s="1562"/>
    </row>
    <row r="388" spans="1:34" ht="18">
      <c r="A388" s="1450">
        <v>44865</v>
      </c>
      <c r="B388" s="1217" t="s">
        <v>1906</v>
      </c>
      <c r="C388" s="1571"/>
      <c r="D388" s="1217" t="s">
        <v>3919</v>
      </c>
      <c r="E388" s="1217" t="s">
        <v>45</v>
      </c>
      <c r="F388" s="1217" t="s">
        <v>3517</v>
      </c>
      <c r="G388" s="1219">
        <v>26400</v>
      </c>
      <c r="H388" s="1449" t="s">
        <v>3063</v>
      </c>
      <c r="I388" s="1217" t="s">
        <v>3453</v>
      </c>
      <c r="J388" s="1238"/>
      <c r="K388" s="10" t="e">
        <f t="shared" ca="1" si="68"/>
        <v>#NAME?</v>
      </c>
      <c r="L388" s="48"/>
      <c r="M388" s="1240"/>
      <c r="N388" s="1239">
        <v>15600</v>
      </c>
      <c r="O388" s="1237"/>
      <c r="P388" s="1239"/>
      <c r="Q388" s="1239"/>
      <c r="R388" s="1239"/>
      <c r="S388" s="1240"/>
      <c r="T388" s="1240" t="e">
        <f t="shared" ca="1" si="41"/>
        <v>#NAME?</v>
      </c>
      <c r="U388" s="1378" t="e">
        <f t="shared" ca="1" si="42"/>
        <v>#NAME?</v>
      </c>
      <c r="W388" s="1217" t="s">
        <v>27</v>
      </c>
      <c r="Y388" s="1217" t="s">
        <v>6025</v>
      </c>
      <c r="Z388" s="1562"/>
    </row>
    <row r="389" spans="1:34" ht="18">
      <c r="A389" s="1450">
        <v>44848</v>
      </c>
      <c r="B389" s="1217" t="s">
        <v>570</v>
      </c>
      <c r="C389" s="1571" t="s">
        <v>3456</v>
      </c>
      <c r="D389" s="1217" t="s">
        <v>3807</v>
      </c>
      <c r="E389" s="1217" t="s">
        <v>86</v>
      </c>
      <c r="F389" s="1217" t="s">
        <v>3547</v>
      </c>
      <c r="G389" s="1219">
        <v>18000</v>
      </c>
      <c r="H389" s="1449" t="s">
        <v>3063</v>
      </c>
      <c r="I389" s="1217" t="s">
        <v>3453</v>
      </c>
      <c r="J389" s="666">
        <v>1800</v>
      </c>
      <c r="K389" s="48" t="e">
        <f t="shared" ca="1" si="68"/>
        <v>#NAME?</v>
      </c>
      <c r="L389" s="48" t="e">
        <f ca="1">_xludf.IFS(C389="成田机场",4000,C389="羽田机场",1000,D389="VIP-limo",0)</f>
        <v>#NAME?</v>
      </c>
      <c r="M389" s="1240"/>
      <c r="N389" s="1240">
        <v>4000</v>
      </c>
      <c r="O389" s="1237"/>
      <c r="P389" s="1240"/>
      <c r="Q389" s="1240"/>
      <c r="R389" s="1240"/>
      <c r="S389" s="1240"/>
      <c r="T389" s="1240" t="e">
        <f t="shared" ca="1" si="41"/>
        <v>#NAME?</v>
      </c>
      <c r="U389" s="1378" t="e">
        <f t="shared" ca="1" si="42"/>
        <v>#NAME?</v>
      </c>
      <c r="V389" s="48"/>
      <c r="W389" s="1217" t="s">
        <v>105</v>
      </c>
      <c r="X389" s="48"/>
      <c r="Y389" s="1217" t="s">
        <v>6026</v>
      </c>
      <c r="Z389" s="48"/>
      <c r="AA389" s="48"/>
      <c r="AB389" s="48"/>
      <c r="AC389" s="48"/>
      <c r="AD389" s="48"/>
      <c r="AE389" s="48"/>
      <c r="AF389" s="48"/>
      <c r="AG389" s="48"/>
      <c r="AH389" s="48"/>
    </row>
    <row r="390" spans="1:34" ht="18">
      <c r="A390" s="1450">
        <v>44854</v>
      </c>
      <c r="B390" s="1217" t="s">
        <v>570</v>
      </c>
      <c r="C390" s="1571" t="s">
        <v>3456</v>
      </c>
      <c r="D390" s="1217" t="s">
        <v>3807</v>
      </c>
      <c r="E390" s="1217" t="s">
        <v>86</v>
      </c>
      <c r="F390" s="666" t="s">
        <v>3547</v>
      </c>
      <c r="G390" s="1219">
        <v>18000</v>
      </c>
      <c r="H390" s="1449" t="s">
        <v>3063</v>
      </c>
      <c r="I390" s="1217" t="s">
        <v>3453</v>
      </c>
      <c r="J390" s="666">
        <v>1800</v>
      </c>
      <c r="K390" s="48" t="e">
        <f ca="1">_xludf.IFS(C390="成田机场",3000,C390="羽田机场",1200,D390="NearMe",1000)</f>
        <v>#NAME?</v>
      </c>
      <c r="L390" s="48" t="e">
        <f t="shared" ref="L390:L392" ca="1" si="70">_xludf.IFS(C390="成田机场",4000,C390="羽田机场",1000)</f>
        <v>#NAME?</v>
      </c>
      <c r="M390" s="1240"/>
      <c r="N390" s="1240">
        <v>4000</v>
      </c>
      <c r="O390" s="1460"/>
      <c r="P390" s="1240"/>
      <c r="Q390" s="1240"/>
      <c r="R390" s="1240"/>
      <c r="S390" s="1240"/>
      <c r="T390" s="1240" t="e">
        <f t="shared" ca="1" si="41"/>
        <v>#NAME?</v>
      </c>
      <c r="U390" s="1378" t="e">
        <f t="shared" ca="1" si="42"/>
        <v>#NAME?</v>
      </c>
      <c r="V390" s="48"/>
      <c r="W390" s="1217" t="s">
        <v>105</v>
      </c>
      <c r="X390" s="48"/>
      <c r="Y390" s="1217" t="s">
        <v>6027</v>
      </c>
      <c r="Z390" s="48"/>
      <c r="AA390" s="48"/>
      <c r="AB390" s="48"/>
      <c r="AC390" s="48"/>
      <c r="AD390" s="48"/>
      <c r="AE390" s="48"/>
      <c r="AF390" s="48"/>
      <c r="AG390" s="48"/>
      <c r="AH390" s="48"/>
    </row>
    <row r="391" spans="1:34" ht="18">
      <c r="A391" s="1450">
        <v>44859</v>
      </c>
      <c r="B391" s="1217" t="s">
        <v>570</v>
      </c>
      <c r="C391" s="1571" t="s">
        <v>3456</v>
      </c>
      <c r="D391" s="1217" t="s">
        <v>3807</v>
      </c>
      <c r="E391" s="1217" t="s">
        <v>34</v>
      </c>
      <c r="F391" s="666" t="s">
        <v>3626</v>
      </c>
      <c r="G391" s="1219">
        <v>18000</v>
      </c>
      <c r="H391" s="1449" t="s">
        <v>3063</v>
      </c>
      <c r="I391" s="1217" t="s">
        <v>3453</v>
      </c>
      <c r="J391" s="666">
        <v>1800</v>
      </c>
      <c r="K391" s="10" t="e">
        <f t="shared" ref="K391:K557" ca="1" si="71">_xludf.IFS(C391="成田机场",3000,C391="羽田机场",1200,D391="NearMe",1000,D391="VIP-limo",G391*0.12)</f>
        <v>#NAME?</v>
      </c>
      <c r="L391" s="48" t="e">
        <f t="shared" ca="1" si="70"/>
        <v>#NAME?</v>
      </c>
      <c r="M391" s="1240"/>
      <c r="N391" s="1239">
        <v>4000</v>
      </c>
      <c r="O391" s="1587"/>
      <c r="P391" s="1239"/>
      <c r="Q391" s="1239"/>
      <c r="R391" s="1239"/>
      <c r="S391" s="1240"/>
      <c r="T391" s="1240" t="e">
        <f t="shared" ca="1" si="41"/>
        <v>#NAME?</v>
      </c>
      <c r="U391" s="1378" t="e">
        <f t="shared" ca="1" si="42"/>
        <v>#NAME?</v>
      </c>
      <c r="W391" s="1217" t="s">
        <v>105</v>
      </c>
      <c r="Y391" s="1217" t="s">
        <v>6028</v>
      </c>
      <c r="Z391" s="1562"/>
    </row>
    <row r="392" spans="1:34" ht="18">
      <c r="A392" s="1450">
        <v>44862</v>
      </c>
      <c r="B392" s="1217" t="s">
        <v>1170</v>
      </c>
      <c r="C392" s="1571" t="s">
        <v>3456</v>
      </c>
      <c r="D392" s="1217" t="s">
        <v>3807</v>
      </c>
      <c r="E392" s="1217" t="s">
        <v>86</v>
      </c>
      <c r="F392" s="1261" t="s">
        <v>3733</v>
      </c>
      <c r="G392" s="1219">
        <v>18000</v>
      </c>
      <c r="H392" s="1449" t="s">
        <v>3063</v>
      </c>
      <c r="I392" s="1217" t="s">
        <v>3453</v>
      </c>
      <c r="J392" s="666">
        <v>1800</v>
      </c>
      <c r="K392" s="10" t="e">
        <f t="shared" ca="1" si="71"/>
        <v>#NAME?</v>
      </c>
      <c r="L392" s="48" t="e">
        <f t="shared" ca="1" si="70"/>
        <v>#NAME?</v>
      </c>
      <c r="M392" s="1240"/>
      <c r="N392" s="1239">
        <v>4000</v>
      </c>
      <c r="O392" s="1237"/>
      <c r="P392" s="1239"/>
      <c r="Q392" s="1239"/>
      <c r="R392" s="1239"/>
      <c r="S392" s="1240"/>
      <c r="T392" s="1240" t="e">
        <f t="shared" ca="1" si="41"/>
        <v>#NAME?</v>
      </c>
      <c r="U392" s="1378" t="e">
        <f t="shared" ca="1" si="42"/>
        <v>#NAME?</v>
      </c>
      <c r="W392" s="1217" t="s">
        <v>105</v>
      </c>
      <c r="Y392" s="1217" t="s">
        <v>6029</v>
      </c>
      <c r="Z392" s="1562"/>
    </row>
    <row r="393" spans="1:34" ht="18">
      <c r="A393" s="1450">
        <v>44835</v>
      </c>
      <c r="B393" s="1217" t="s">
        <v>1906</v>
      </c>
      <c r="C393" s="1571"/>
      <c r="D393" s="1217" t="s">
        <v>3919</v>
      </c>
      <c r="E393" s="1217" t="s">
        <v>98</v>
      </c>
      <c r="F393" s="1217" t="s">
        <v>3471</v>
      </c>
      <c r="G393" s="1219">
        <v>24000</v>
      </c>
      <c r="H393" s="1449" t="s">
        <v>3063</v>
      </c>
      <c r="I393" s="1217" t="s">
        <v>3453</v>
      </c>
      <c r="J393" s="1238"/>
      <c r="K393" s="10" t="e">
        <f t="shared" ca="1" si="71"/>
        <v>#NAME?</v>
      </c>
      <c r="M393" s="1239"/>
      <c r="N393" s="1239">
        <v>14300</v>
      </c>
      <c r="O393" s="1237"/>
      <c r="P393" s="1240"/>
      <c r="Q393" s="1240"/>
      <c r="R393" s="1240"/>
      <c r="S393" s="1240"/>
      <c r="T393" s="1240" t="e">
        <f t="shared" ca="1" si="41"/>
        <v>#NAME?</v>
      </c>
      <c r="U393" s="1378" t="e">
        <f t="shared" ca="1" si="42"/>
        <v>#NAME?</v>
      </c>
      <c r="V393" s="48"/>
      <c r="W393" s="1217" t="s">
        <v>27</v>
      </c>
      <c r="X393" s="48"/>
      <c r="Y393" s="1217" t="s">
        <v>6030</v>
      </c>
      <c r="Z393" s="48"/>
      <c r="AA393" s="1576"/>
      <c r="AB393" s="48"/>
      <c r="AC393" s="48"/>
      <c r="AD393" s="48"/>
      <c r="AE393" s="48"/>
      <c r="AF393" s="48"/>
      <c r="AG393" s="48"/>
      <c r="AH393" s="48"/>
    </row>
    <row r="394" spans="1:34" ht="18">
      <c r="A394" s="1450">
        <v>44843</v>
      </c>
      <c r="B394" s="1217" t="s">
        <v>1906</v>
      </c>
      <c r="C394" s="1571"/>
      <c r="D394" s="1217" t="s">
        <v>3919</v>
      </c>
      <c r="E394" s="1217" t="s">
        <v>98</v>
      </c>
      <c r="F394" s="1217" t="s">
        <v>3471</v>
      </c>
      <c r="G394" s="1219">
        <v>24000</v>
      </c>
      <c r="H394" s="1449" t="s">
        <v>3063</v>
      </c>
      <c r="I394" s="1217" t="s">
        <v>3453</v>
      </c>
      <c r="J394" s="1281"/>
      <c r="K394" s="10" t="e">
        <f t="shared" ca="1" si="71"/>
        <v>#NAME?</v>
      </c>
      <c r="L394" s="10" t="e">
        <f t="shared" ref="L394:L397" ca="1" si="72">_xludf.IFS(C394="成田机场",4000,C394="羽田机场",1000,D394="VIP-limo",0)</f>
        <v>#NAME?</v>
      </c>
      <c r="M394" s="1239"/>
      <c r="N394" s="1239">
        <v>14300</v>
      </c>
      <c r="O394" s="1237"/>
      <c r="P394" s="1240"/>
      <c r="Q394" s="1240"/>
      <c r="R394" s="1240"/>
      <c r="S394" s="1240"/>
      <c r="T394" s="1240" t="e">
        <f t="shared" ca="1" si="41"/>
        <v>#NAME?</v>
      </c>
      <c r="U394" s="1378" t="e">
        <f t="shared" ca="1" si="42"/>
        <v>#NAME?</v>
      </c>
      <c r="V394" s="48"/>
      <c r="W394" s="1217" t="s">
        <v>27</v>
      </c>
      <c r="X394" s="48"/>
      <c r="Y394" s="1217" t="s">
        <v>6031</v>
      </c>
      <c r="Z394" s="48"/>
      <c r="AA394" s="48"/>
      <c r="AB394" s="48"/>
      <c r="AC394" s="48"/>
      <c r="AD394" s="48"/>
      <c r="AE394" s="48"/>
      <c r="AF394" s="48"/>
      <c r="AG394" s="48"/>
      <c r="AH394" s="48"/>
    </row>
    <row r="395" spans="1:34" ht="18">
      <c r="A395" s="1450">
        <v>44844</v>
      </c>
      <c r="B395" s="1217" t="s">
        <v>1906</v>
      </c>
      <c r="C395" s="1571"/>
      <c r="D395" s="1217" t="s">
        <v>3919</v>
      </c>
      <c r="E395" s="1217" t="s">
        <v>98</v>
      </c>
      <c r="F395" s="1217" t="s">
        <v>3471</v>
      </c>
      <c r="G395" s="1219">
        <v>24000</v>
      </c>
      <c r="H395" s="1449" t="s">
        <v>3063</v>
      </c>
      <c r="I395" s="1217" t="s">
        <v>3453</v>
      </c>
      <c r="J395" s="1238"/>
      <c r="K395" s="10" t="e">
        <f t="shared" ca="1" si="71"/>
        <v>#NAME?</v>
      </c>
      <c r="L395" s="10" t="e">
        <f t="shared" ca="1" si="72"/>
        <v>#NAME?</v>
      </c>
      <c r="M395" s="1239"/>
      <c r="N395" s="1239">
        <v>14300</v>
      </c>
      <c r="O395" s="1237"/>
      <c r="P395" s="1240"/>
      <c r="Q395" s="1240"/>
      <c r="R395" s="1240"/>
      <c r="S395" s="1240"/>
      <c r="T395" s="1240" t="e">
        <f t="shared" ca="1" si="41"/>
        <v>#NAME?</v>
      </c>
      <c r="U395" s="1378" t="e">
        <f t="shared" ca="1" si="42"/>
        <v>#NAME?</v>
      </c>
      <c r="V395" s="48"/>
      <c r="W395" s="1217" t="s">
        <v>27</v>
      </c>
      <c r="X395" s="48"/>
      <c r="Y395" s="1217" t="s">
        <v>6032</v>
      </c>
      <c r="Z395" s="48"/>
      <c r="AA395" s="48"/>
      <c r="AB395" s="48"/>
      <c r="AC395" s="48"/>
      <c r="AD395" s="48"/>
      <c r="AE395" s="48"/>
      <c r="AF395" s="48"/>
      <c r="AG395" s="48"/>
      <c r="AH395" s="48"/>
    </row>
    <row r="396" spans="1:34" ht="18">
      <c r="A396" s="1450">
        <v>44847</v>
      </c>
      <c r="B396" s="1217" t="s">
        <v>1906</v>
      </c>
      <c r="C396" s="1571"/>
      <c r="D396" s="1217" t="s">
        <v>3919</v>
      </c>
      <c r="E396" s="1217" t="s">
        <v>47</v>
      </c>
      <c r="F396" s="1217" t="s">
        <v>3501</v>
      </c>
      <c r="G396" s="1219">
        <v>24000</v>
      </c>
      <c r="H396" s="1449" t="s">
        <v>3063</v>
      </c>
      <c r="I396" s="1217" t="s">
        <v>3453</v>
      </c>
      <c r="J396" s="1238"/>
      <c r="K396" s="48" t="e">
        <f t="shared" ca="1" si="71"/>
        <v>#NAME?</v>
      </c>
      <c r="L396" s="48" t="e">
        <f t="shared" ca="1" si="72"/>
        <v>#NAME?</v>
      </c>
      <c r="M396" s="1240"/>
      <c r="N396" s="1240">
        <v>14300</v>
      </c>
      <c r="O396" s="1237"/>
      <c r="P396" s="1240"/>
      <c r="Q396" s="1240"/>
      <c r="R396" s="1240"/>
      <c r="S396" s="1240"/>
      <c r="T396" s="1240" t="e">
        <f t="shared" ca="1" si="41"/>
        <v>#NAME?</v>
      </c>
      <c r="U396" s="1378" t="e">
        <f t="shared" ca="1" si="42"/>
        <v>#NAME?</v>
      </c>
      <c r="V396" s="48"/>
      <c r="W396" s="1217" t="s">
        <v>27</v>
      </c>
      <c r="X396" s="48"/>
      <c r="Y396" s="1217" t="s">
        <v>6033</v>
      </c>
      <c r="Z396" s="48"/>
      <c r="AA396" s="48"/>
      <c r="AB396" s="48"/>
      <c r="AC396" s="48"/>
      <c r="AD396" s="48"/>
      <c r="AE396" s="48"/>
      <c r="AF396" s="48"/>
      <c r="AG396" s="48"/>
      <c r="AH396" s="48"/>
    </row>
    <row r="397" spans="1:34" ht="18">
      <c r="A397" s="1450">
        <v>44849</v>
      </c>
      <c r="B397" s="1217" t="s">
        <v>1906</v>
      </c>
      <c r="C397" s="1571"/>
      <c r="D397" s="1217" t="s">
        <v>3919</v>
      </c>
      <c r="E397" s="1217" t="s">
        <v>98</v>
      </c>
      <c r="F397" s="1217" t="s">
        <v>3657</v>
      </c>
      <c r="G397" s="1219">
        <v>24000</v>
      </c>
      <c r="H397" s="1449" t="s">
        <v>3063</v>
      </c>
      <c r="I397" s="1217" t="s">
        <v>3453</v>
      </c>
      <c r="J397" s="1238"/>
      <c r="K397" s="10" t="e">
        <f t="shared" ca="1" si="71"/>
        <v>#NAME?</v>
      </c>
      <c r="L397" s="10" t="e">
        <f t="shared" ca="1" si="72"/>
        <v>#NAME?</v>
      </c>
      <c r="M397" s="1239"/>
      <c r="N397" s="1240">
        <v>14300</v>
      </c>
      <c r="O397" s="1237"/>
      <c r="P397" s="1240"/>
      <c r="Q397" s="1240"/>
      <c r="R397" s="1240"/>
      <c r="S397" s="1240"/>
      <c r="T397" s="1240" t="e">
        <f t="shared" ca="1" si="41"/>
        <v>#NAME?</v>
      </c>
      <c r="U397" s="1378" t="e">
        <f t="shared" ca="1" si="42"/>
        <v>#NAME?</v>
      </c>
      <c r="V397" s="48"/>
      <c r="W397" s="1217" t="s">
        <v>27</v>
      </c>
      <c r="X397" s="48"/>
      <c r="Y397" s="1217" t="s">
        <v>6034</v>
      </c>
      <c r="Z397" s="48"/>
      <c r="AA397" s="48"/>
      <c r="AB397" s="48"/>
      <c r="AC397" s="48"/>
      <c r="AD397" s="48"/>
      <c r="AE397" s="48"/>
      <c r="AF397" s="48"/>
      <c r="AG397" s="48"/>
      <c r="AH397" s="48"/>
    </row>
    <row r="398" spans="1:34" ht="18">
      <c r="A398" s="1450">
        <v>44850</v>
      </c>
      <c r="B398" s="1217" t="s">
        <v>1906</v>
      </c>
      <c r="C398" s="1571"/>
      <c r="D398" s="1217" t="s">
        <v>3919</v>
      </c>
      <c r="E398" s="1217" t="s">
        <v>47</v>
      </c>
      <c r="F398" s="1217" t="s">
        <v>4322</v>
      </c>
      <c r="G398" s="1219">
        <v>24000</v>
      </c>
      <c r="H398" s="1449" t="s">
        <v>3063</v>
      </c>
      <c r="I398" s="1217" t="s">
        <v>3453</v>
      </c>
      <c r="J398" s="1237"/>
      <c r="K398" s="48" t="e">
        <f t="shared" ca="1" si="71"/>
        <v>#NAME?</v>
      </c>
      <c r="L398" s="48"/>
      <c r="M398" s="1240"/>
      <c r="N398" s="1240">
        <v>14300</v>
      </c>
      <c r="O398" s="1237"/>
      <c r="P398" s="1240"/>
      <c r="Q398" s="1240"/>
      <c r="R398" s="1240"/>
      <c r="S398" s="1240"/>
      <c r="T398" s="1240" t="e">
        <f t="shared" ca="1" si="41"/>
        <v>#NAME?</v>
      </c>
      <c r="U398" s="1378" t="e">
        <f t="shared" ca="1" si="42"/>
        <v>#NAME?</v>
      </c>
      <c r="V398" s="1240"/>
      <c r="W398" s="1217" t="s">
        <v>27</v>
      </c>
      <c r="X398" s="48"/>
      <c r="Y398" s="1217" t="s">
        <v>6035</v>
      </c>
      <c r="Z398" s="48"/>
      <c r="AA398" s="48"/>
      <c r="AB398" s="48"/>
      <c r="AC398" s="48"/>
      <c r="AD398" s="48"/>
      <c r="AE398" s="48"/>
      <c r="AF398" s="48"/>
      <c r="AG398" s="48"/>
      <c r="AH398" s="48"/>
    </row>
    <row r="399" spans="1:34" ht="18">
      <c r="A399" s="1450">
        <v>44858</v>
      </c>
      <c r="B399" s="1217" t="s">
        <v>1906</v>
      </c>
      <c r="C399" s="1571"/>
      <c r="D399" s="1217" t="s">
        <v>3919</v>
      </c>
      <c r="E399" s="1217" t="s">
        <v>47</v>
      </c>
      <c r="F399" s="1217" t="s">
        <v>4322</v>
      </c>
      <c r="G399" s="1219">
        <v>24000</v>
      </c>
      <c r="H399" s="1449" t="s">
        <v>3063</v>
      </c>
      <c r="I399" s="1217" t="s">
        <v>3453</v>
      </c>
      <c r="J399" s="1238"/>
      <c r="K399" s="10" t="e">
        <f t="shared" ca="1" si="71"/>
        <v>#NAME?</v>
      </c>
      <c r="L399" s="48"/>
      <c r="M399" s="1240"/>
      <c r="N399" s="1239">
        <v>14300</v>
      </c>
      <c r="O399" s="1237"/>
      <c r="P399" s="1239"/>
      <c r="Q399" s="1239"/>
      <c r="R399" s="1239"/>
      <c r="S399" s="1240"/>
      <c r="T399" s="1240" t="e">
        <f t="shared" ca="1" si="41"/>
        <v>#NAME?</v>
      </c>
      <c r="U399" s="1378" t="e">
        <f t="shared" ca="1" si="42"/>
        <v>#NAME?</v>
      </c>
      <c r="W399" s="1217" t="s">
        <v>27</v>
      </c>
      <c r="Y399" s="1217" t="s">
        <v>6036</v>
      </c>
      <c r="Z399" s="1562"/>
    </row>
    <row r="400" spans="1:34" ht="18">
      <c r="A400" s="1450">
        <v>44859</v>
      </c>
      <c r="B400" s="1217" t="s">
        <v>1906</v>
      </c>
      <c r="C400" s="1571"/>
      <c r="D400" s="1217" t="s">
        <v>3919</v>
      </c>
      <c r="E400" s="1217" t="s">
        <v>47</v>
      </c>
      <c r="F400" s="1217" t="s">
        <v>4322</v>
      </c>
      <c r="G400" s="1219">
        <v>24000</v>
      </c>
      <c r="H400" s="1449" t="s">
        <v>3063</v>
      </c>
      <c r="I400" s="1217" t="s">
        <v>3453</v>
      </c>
      <c r="J400" s="1238"/>
      <c r="K400" s="10" t="e">
        <f t="shared" ca="1" si="71"/>
        <v>#NAME?</v>
      </c>
      <c r="L400" s="48"/>
      <c r="M400" s="1240"/>
      <c r="N400" s="1239">
        <v>14300</v>
      </c>
      <c r="O400" s="1237"/>
      <c r="P400" s="1239"/>
      <c r="Q400" s="1239"/>
      <c r="R400" s="1239"/>
      <c r="S400" s="1240"/>
      <c r="T400" s="1240" t="e">
        <f t="shared" ca="1" si="41"/>
        <v>#NAME?</v>
      </c>
      <c r="U400" s="1378" t="e">
        <f t="shared" ca="1" si="42"/>
        <v>#NAME?</v>
      </c>
      <c r="W400" s="1217" t="s">
        <v>27</v>
      </c>
      <c r="Y400" s="1217" t="s">
        <v>6037</v>
      </c>
      <c r="Z400" s="1562"/>
    </row>
    <row r="401" spans="1:34" ht="18">
      <c r="A401" s="1454">
        <v>44861</v>
      </c>
      <c r="B401" s="1246" t="s">
        <v>1906</v>
      </c>
      <c r="C401" s="1574"/>
      <c r="D401" s="1246" t="s">
        <v>3919</v>
      </c>
      <c r="E401" s="1246" t="s">
        <v>47</v>
      </c>
      <c r="F401" s="1246" t="s">
        <v>3501</v>
      </c>
      <c r="G401" s="1248">
        <v>24000</v>
      </c>
      <c r="H401" s="1455" t="s">
        <v>3063</v>
      </c>
      <c r="I401" s="1246" t="s">
        <v>3453</v>
      </c>
      <c r="J401" s="1263"/>
      <c r="K401" s="1260" t="e">
        <f t="shared" ca="1" si="71"/>
        <v>#NAME?</v>
      </c>
      <c r="L401" s="1573"/>
      <c r="M401" s="1257"/>
      <c r="N401" s="1256">
        <v>14300</v>
      </c>
      <c r="O401" s="1255"/>
      <c r="P401" s="1256"/>
      <c r="Q401" s="1256"/>
      <c r="R401" s="1256"/>
      <c r="S401" s="1257"/>
      <c r="T401" s="1257" t="e">
        <f t="shared" ca="1" si="41"/>
        <v>#NAME?</v>
      </c>
      <c r="U401" s="1387" t="e">
        <f t="shared" ca="1" si="42"/>
        <v>#NAME?</v>
      </c>
      <c r="V401" s="1260"/>
      <c r="W401" s="1246" t="s">
        <v>27</v>
      </c>
      <c r="X401" s="1260"/>
      <c r="Y401" s="1246" t="s">
        <v>6038</v>
      </c>
      <c r="Z401" s="1584"/>
      <c r="AA401" s="1260"/>
      <c r="AB401" s="1260"/>
      <c r="AC401" s="1260"/>
      <c r="AD401" s="1260"/>
      <c r="AE401" s="1260"/>
      <c r="AF401" s="1260"/>
      <c r="AG401" s="1260"/>
      <c r="AH401" s="1260"/>
    </row>
    <row r="402" spans="1:34" ht="18">
      <c r="A402" s="1450">
        <v>44863</v>
      </c>
      <c r="B402" s="1217" t="s">
        <v>1906</v>
      </c>
      <c r="C402" s="1571"/>
      <c r="D402" s="1217" t="s">
        <v>3919</v>
      </c>
      <c r="E402" s="1217" t="s">
        <v>98</v>
      </c>
      <c r="F402" s="1217" t="s">
        <v>3686</v>
      </c>
      <c r="G402" s="1219">
        <v>24000</v>
      </c>
      <c r="H402" s="1449" t="s">
        <v>3063</v>
      </c>
      <c r="I402" s="1217" t="s">
        <v>3453</v>
      </c>
      <c r="J402" s="1238"/>
      <c r="K402" s="10" t="e">
        <f t="shared" ca="1" si="71"/>
        <v>#NAME?</v>
      </c>
      <c r="L402" s="48"/>
      <c r="M402" s="1240"/>
      <c r="N402" s="1239">
        <v>14300</v>
      </c>
      <c r="O402" s="1237"/>
      <c r="P402" s="1239"/>
      <c r="Q402" s="1239"/>
      <c r="R402" s="1239"/>
      <c r="S402" s="1240"/>
      <c r="T402" s="1240" t="e">
        <f t="shared" ca="1" si="41"/>
        <v>#NAME?</v>
      </c>
      <c r="U402" s="1378" t="e">
        <f t="shared" ca="1" si="42"/>
        <v>#NAME?</v>
      </c>
      <c r="W402" s="1217" t="s">
        <v>27</v>
      </c>
      <c r="Y402" s="1217" t="s">
        <v>6039</v>
      </c>
      <c r="Z402" s="1562"/>
    </row>
    <row r="403" spans="1:34" ht="18">
      <c r="A403" s="1450">
        <v>44850</v>
      </c>
      <c r="B403" s="1217" t="s">
        <v>570</v>
      </c>
      <c r="C403" s="1571" t="s">
        <v>3456</v>
      </c>
      <c r="D403" s="1217" t="s">
        <v>1371</v>
      </c>
      <c r="E403" s="1217" t="s">
        <v>27</v>
      </c>
      <c r="F403" s="1217" t="s">
        <v>3636</v>
      </c>
      <c r="G403" s="1219">
        <f>800/0.0479</f>
        <v>16701.461377870564</v>
      </c>
      <c r="H403" s="1449" t="s">
        <v>3063</v>
      </c>
      <c r="I403" s="1575" t="s">
        <v>3450</v>
      </c>
      <c r="J403" s="1237"/>
      <c r="K403" s="48" t="e">
        <f t="shared" ca="1" si="71"/>
        <v>#NAME?</v>
      </c>
      <c r="L403" s="48" t="e">
        <f ca="1">_xludf.IFS(C403="成田机场",4000,C403="羽田机场",1000,D403="VIP-limo",0)</f>
        <v>#NAME?</v>
      </c>
      <c r="M403" s="1240"/>
      <c r="N403" s="1240">
        <v>5000</v>
      </c>
      <c r="O403" s="1237"/>
      <c r="P403" s="1240"/>
      <c r="Q403" s="1240"/>
      <c r="R403" s="1240"/>
      <c r="S403" s="1240"/>
      <c r="T403" s="1240" t="e">
        <f t="shared" ca="1" si="41"/>
        <v>#NAME?</v>
      </c>
      <c r="U403" s="1378" t="e">
        <f t="shared" ca="1" si="42"/>
        <v>#NAME?</v>
      </c>
      <c r="V403" s="1240"/>
      <c r="W403" s="1217" t="s">
        <v>1540</v>
      </c>
      <c r="X403" s="48"/>
      <c r="Y403" s="1217" t="s">
        <v>6040</v>
      </c>
      <c r="Z403" s="48"/>
      <c r="AA403" s="48"/>
      <c r="AB403" s="48"/>
      <c r="AC403" s="48"/>
      <c r="AD403" s="48"/>
      <c r="AE403" s="48"/>
      <c r="AF403" s="48"/>
      <c r="AG403" s="48"/>
      <c r="AH403" s="48"/>
    </row>
    <row r="404" spans="1:34" ht="18">
      <c r="A404" s="1450">
        <v>44865</v>
      </c>
      <c r="B404" s="1217" t="s">
        <v>570</v>
      </c>
      <c r="C404" s="1571" t="s">
        <v>3456</v>
      </c>
      <c r="D404" s="1217" t="s">
        <v>3447</v>
      </c>
      <c r="E404" s="1217" t="s">
        <v>92</v>
      </c>
      <c r="F404" s="1217" t="s">
        <v>3657</v>
      </c>
      <c r="G404" s="1219">
        <f>1600/0.0479</f>
        <v>33402.922755741129</v>
      </c>
      <c r="H404" s="1449" t="s">
        <v>3063</v>
      </c>
      <c r="I404" s="1575" t="s">
        <v>3450</v>
      </c>
      <c r="J404" s="1245">
        <f>500/0.0479</f>
        <v>10438.413361169103</v>
      </c>
      <c r="K404" s="10" t="e">
        <f t="shared" ca="1" si="71"/>
        <v>#NAME?</v>
      </c>
      <c r="L404" s="48" t="e">
        <f ca="1">_xludf.IFS(C404="成田机场",4000,C404="羽田机场",1000)</f>
        <v>#NAME?</v>
      </c>
      <c r="M404" s="1240" t="e">
        <f ca="1">(15000-K404-L404)*0.7</f>
        <v>#NAME?</v>
      </c>
      <c r="N404" s="1239"/>
      <c r="O404" s="1237"/>
      <c r="P404" s="1239">
        <v>1040</v>
      </c>
      <c r="Q404" s="1239"/>
      <c r="R404" s="1239"/>
      <c r="S404" s="1240"/>
      <c r="T404" s="1240" t="e">
        <f t="shared" ca="1" si="41"/>
        <v>#NAME?</v>
      </c>
      <c r="U404" s="1378" t="e">
        <f t="shared" ca="1" si="42"/>
        <v>#NAME?</v>
      </c>
      <c r="W404" s="1217" t="s">
        <v>107</v>
      </c>
      <c r="Y404" s="1217" t="s">
        <v>6041</v>
      </c>
      <c r="Z404" s="1562"/>
    </row>
    <row r="405" spans="1:34" ht="18">
      <c r="A405" s="1450">
        <v>44835</v>
      </c>
      <c r="B405" s="1217" t="s">
        <v>1906</v>
      </c>
      <c r="C405" s="1571"/>
      <c r="D405" s="1217" t="s">
        <v>3919</v>
      </c>
      <c r="E405" s="1217" t="s">
        <v>55</v>
      </c>
      <c r="F405" s="1217" t="s">
        <v>3477</v>
      </c>
      <c r="G405" s="1219">
        <v>21600</v>
      </c>
      <c r="H405" s="1449" t="s">
        <v>3063</v>
      </c>
      <c r="I405" s="1217" t="s">
        <v>3453</v>
      </c>
      <c r="J405" s="1238"/>
      <c r="K405" s="10" t="e">
        <f t="shared" ca="1" si="71"/>
        <v>#NAME?</v>
      </c>
      <c r="M405" s="1239"/>
      <c r="N405" s="1239">
        <v>13000</v>
      </c>
      <c r="O405" s="1237"/>
      <c r="P405" s="1240"/>
      <c r="Q405" s="1240"/>
      <c r="R405" s="1240"/>
      <c r="S405" s="1240"/>
      <c r="T405" s="1240" t="e">
        <f t="shared" ca="1" si="41"/>
        <v>#NAME?</v>
      </c>
      <c r="U405" s="1378" t="e">
        <f t="shared" ca="1" si="42"/>
        <v>#NAME?</v>
      </c>
      <c r="V405" s="48"/>
      <c r="W405" s="1217" t="s">
        <v>27</v>
      </c>
      <c r="X405" s="48"/>
      <c r="Y405" s="1217" t="s">
        <v>6042</v>
      </c>
      <c r="Z405" s="48"/>
      <c r="AA405" s="1576"/>
      <c r="AB405" s="48"/>
      <c r="AC405" s="48"/>
      <c r="AD405" s="48"/>
      <c r="AE405" s="48"/>
      <c r="AF405" s="48"/>
      <c r="AG405" s="48"/>
      <c r="AH405" s="48"/>
    </row>
    <row r="406" spans="1:34" ht="18">
      <c r="A406" s="1450">
        <v>44835</v>
      </c>
      <c r="B406" s="1217" t="s">
        <v>1906</v>
      </c>
      <c r="C406" s="1571"/>
      <c r="D406" s="1217" t="s">
        <v>3919</v>
      </c>
      <c r="E406" s="1217" t="s">
        <v>44</v>
      </c>
      <c r="F406" s="1217" t="s">
        <v>4322</v>
      </c>
      <c r="G406" s="1219">
        <v>21600</v>
      </c>
      <c r="H406" s="1449" t="s">
        <v>3063</v>
      </c>
      <c r="I406" s="1217" t="s">
        <v>3453</v>
      </c>
      <c r="J406" s="1238"/>
      <c r="K406" s="10" t="e">
        <f t="shared" ca="1" si="71"/>
        <v>#NAME?</v>
      </c>
      <c r="M406" s="1239"/>
      <c r="N406" s="1239">
        <v>13000</v>
      </c>
      <c r="O406" s="1237"/>
      <c r="P406" s="1240"/>
      <c r="Q406" s="1240"/>
      <c r="R406" s="1240"/>
      <c r="S406" s="1240"/>
      <c r="T406" s="1240" t="e">
        <f t="shared" ca="1" si="41"/>
        <v>#NAME?</v>
      </c>
      <c r="U406" s="1378" t="e">
        <f t="shared" ca="1" si="42"/>
        <v>#NAME?</v>
      </c>
      <c r="V406" s="48"/>
      <c r="W406" s="1217" t="s">
        <v>27</v>
      </c>
      <c r="X406" s="48"/>
      <c r="Y406" s="1217" t="s">
        <v>6043</v>
      </c>
      <c r="Z406" s="48"/>
      <c r="AA406" s="1576"/>
      <c r="AB406" s="48"/>
      <c r="AC406" s="48"/>
      <c r="AD406" s="48"/>
      <c r="AE406" s="48"/>
      <c r="AF406" s="48"/>
      <c r="AG406" s="48"/>
      <c r="AH406" s="48"/>
    </row>
    <row r="407" spans="1:34" ht="18">
      <c r="A407" s="1450">
        <v>44838</v>
      </c>
      <c r="B407" s="1217" t="s">
        <v>1906</v>
      </c>
      <c r="C407" s="1571"/>
      <c r="D407" s="1217" t="s">
        <v>3919</v>
      </c>
      <c r="E407" s="1217" t="s">
        <v>101</v>
      </c>
      <c r="F407" s="666" t="s">
        <v>4322</v>
      </c>
      <c r="G407" s="1219">
        <v>21600</v>
      </c>
      <c r="H407" s="1449" t="s">
        <v>3063</v>
      </c>
      <c r="I407" s="1217" t="s">
        <v>3453</v>
      </c>
      <c r="J407" s="1238"/>
      <c r="K407" s="10" t="e">
        <f t="shared" ca="1" si="71"/>
        <v>#NAME?</v>
      </c>
      <c r="M407" s="1239"/>
      <c r="N407" s="1239">
        <v>13000</v>
      </c>
      <c r="O407" s="1237"/>
      <c r="P407" s="1240"/>
      <c r="Q407" s="1240"/>
      <c r="R407" s="1240"/>
      <c r="S407" s="1240"/>
      <c r="T407" s="1240" t="e">
        <f t="shared" ca="1" si="41"/>
        <v>#NAME?</v>
      </c>
      <c r="U407" s="1378" t="e">
        <f t="shared" ca="1" si="42"/>
        <v>#NAME?</v>
      </c>
      <c r="V407" s="48"/>
      <c r="W407" s="1217" t="s">
        <v>27</v>
      </c>
      <c r="X407" s="48"/>
      <c r="Y407" s="1217" t="s">
        <v>6044</v>
      </c>
      <c r="Z407" s="48"/>
      <c r="AA407" s="48"/>
      <c r="AB407" s="48"/>
      <c r="AC407" s="48"/>
      <c r="AD407" s="48"/>
      <c r="AE407" s="48"/>
      <c r="AF407" s="48"/>
      <c r="AG407" s="48"/>
      <c r="AH407" s="48"/>
    </row>
    <row r="408" spans="1:34" ht="18">
      <c r="A408" s="1450">
        <v>44842</v>
      </c>
      <c r="B408" s="1217" t="s">
        <v>1906</v>
      </c>
      <c r="C408" s="1571"/>
      <c r="D408" s="1217" t="s">
        <v>3919</v>
      </c>
      <c r="E408" s="1217" t="s">
        <v>44</v>
      </c>
      <c r="F408" s="666" t="s">
        <v>4322</v>
      </c>
      <c r="G408" s="1219">
        <v>21600</v>
      </c>
      <c r="H408" s="1449" t="s">
        <v>3063</v>
      </c>
      <c r="I408" s="1217" t="s">
        <v>3453</v>
      </c>
      <c r="J408" s="1238"/>
      <c r="K408" s="10" t="e">
        <f t="shared" ca="1" si="71"/>
        <v>#NAME?</v>
      </c>
      <c r="L408" s="10" t="e">
        <f t="shared" ref="L408:L411" ca="1" si="73">_xludf.IFS(C408="成田机场",4000,C408="羽田机场",1000,D408="VIP-limo",0)</f>
        <v>#NAME?</v>
      </c>
      <c r="M408" s="1239"/>
      <c r="N408" s="1239">
        <v>13000</v>
      </c>
      <c r="O408" s="1237"/>
      <c r="P408" s="1240"/>
      <c r="Q408" s="1240"/>
      <c r="R408" s="1240"/>
      <c r="S408" s="1240"/>
      <c r="T408" s="1240" t="e">
        <f t="shared" ca="1" si="41"/>
        <v>#NAME?</v>
      </c>
      <c r="U408" s="1378" t="e">
        <f t="shared" ca="1" si="42"/>
        <v>#NAME?</v>
      </c>
      <c r="V408" s="48"/>
      <c r="W408" s="1217" t="s">
        <v>27</v>
      </c>
      <c r="X408" s="48"/>
      <c r="Y408" s="1217" t="s">
        <v>6045</v>
      </c>
      <c r="Z408" s="48"/>
      <c r="AA408" s="48"/>
      <c r="AB408" s="48"/>
      <c r="AC408" s="48"/>
      <c r="AD408" s="48"/>
      <c r="AE408" s="48"/>
      <c r="AF408" s="48"/>
      <c r="AG408" s="48"/>
      <c r="AH408" s="48"/>
    </row>
    <row r="409" spans="1:34" ht="18">
      <c r="A409" s="1450">
        <v>44842</v>
      </c>
      <c r="B409" s="1217" t="s">
        <v>1906</v>
      </c>
      <c r="C409" s="1571"/>
      <c r="D409" s="1217" t="s">
        <v>3919</v>
      </c>
      <c r="E409" s="1217" t="s">
        <v>98</v>
      </c>
      <c r="F409" s="1261" t="s">
        <v>3471</v>
      </c>
      <c r="G409" s="1219">
        <v>21600</v>
      </c>
      <c r="H409" s="1449" t="s">
        <v>3063</v>
      </c>
      <c r="I409" s="1217" t="s">
        <v>3453</v>
      </c>
      <c r="J409" s="1238"/>
      <c r="K409" s="10" t="e">
        <f t="shared" ca="1" si="71"/>
        <v>#NAME?</v>
      </c>
      <c r="L409" s="10" t="e">
        <f t="shared" ca="1" si="73"/>
        <v>#NAME?</v>
      </c>
      <c r="M409" s="1239"/>
      <c r="N409" s="1239">
        <v>13000</v>
      </c>
      <c r="O409" s="1237"/>
      <c r="P409" s="1240"/>
      <c r="Q409" s="1240"/>
      <c r="R409" s="1240"/>
      <c r="S409" s="1240"/>
      <c r="T409" s="1240" t="e">
        <f t="shared" ca="1" si="41"/>
        <v>#NAME?</v>
      </c>
      <c r="U409" s="1378" t="e">
        <f t="shared" ca="1" si="42"/>
        <v>#NAME?</v>
      </c>
      <c r="V409" s="48"/>
      <c r="W409" s="1217" t="s">
        <v>27</v>
      </c>
      <c r="X409" s="48"/>
      <c r="Y409" s="1217" t="s">
        <v>6046</v>
      </c>
      <c r="Z409" s="48"/>
      <c r="AA409" s="48"/>
      <c r="AB409" s="48"/>
      <c r="AC409" s="48"/>
      <c r="AD409" s="48"/>
      <c r="AE409" s="48"/>
      <c r="AF409" s="48"/>
      <c r="AG409" s="48"/>
      <c r="AH409" s="48"/>
    </row>
    <row r="410" spans="1:34" ht="18">
      <c r="A410" s="1450">
        <v>44843</v>
      </c>
      <c r="B410" s="1217" t="s">
        <v>1906</v>
      </c>
      <c r="C410" s="1571"/>
      <c r="D410" s="1217" t="s">
        <v>3919</v>
      </c>
      <c r="E410" s="1217" t="s">
        <v>44</v>
      </c>
      <c r="F410" s="1217" t="s">
        <v>4322</v>
      </c>
      <c r="G410" s="1219">
        <v>21600</v>
      </c>
      <c r="H410" s="1449" t="s">
        <v>3063</v>
      </c>
      <c r="I410" s="1217" t="s">
        <v>3453</v>
      </c>
      <c r="J410" s="1238"/>
      <c r="K410" s="10" t="e">
        <f t="shared" ca="1" si="71"/>
        <v>#NAME?</v>
      </c>
      <c r="L410" s="10" t="e">
        <f t="shared" ca="1" si="73"/>
        <v>#NAME?</v>
      </c>
      <c r="M410" s="1239"/>
      <c r="N410" s="1239">
        <v>13000</v>
      </c>
      <c r="O410" s="1237"/>
      <c r="P410" s="1240"/>
      <c r="Q410" s="1240"/>
      <c r="R410" s="1240"/>
      <c r="S410" s="1240"/>
      <c r="T410" s="1240" t="e">
        <f t="shared" ca="1" si="41"/>
        <v>#NAME?</v>
      </c>
      <c r="U410" s="1378" t="e">
        <f t="shared" ca="1" si="42"/>
        <v>#NAME?</v>
      </c>
      <c r="V410" s="48"/>
      <c r="W410" s="1217" t="s">
        <v>27</v>
      </c>
      <c r="X410" s="48"/>
      <c r="Y410" s="1217" t="s">
        <v>6047</v>
      </c>
      <c r="Z410" s="48"/>
      <c r="AA410" s="48"/>
      <c r="AB410" s="48"/>
      <c r="AC410" s="48"/>
      <c r="AD410" s="48"/>
      <c r="AE410" s="48"/>
      <c r="AF410" s="48"/>
      <c r="AG410" s="48"/>
      <c r="AH410" s="48"/>
    </row>
    <row r="411" spans="1:34" ht="18">
      <c r="A411" s="1450">
        <v>44843</v>
      </c>
      <c r="B411" s="1217" t="s">
        <v>1906</v>
      </c>
      <c r="C411" s="1571"/>
      <c r="D411" s="1217" t="s">
        <v>3919</v>
      </c>
      <c r="E411" s="1217" t="s">
        <v>47</v>
      </c>
      <c r="F411" s="1217" t="s">
        <v>3477</v>
      </c>
      <c r="G411" s="1219">
        <v>21600</v>
      </c>
      <c r="H411" s="1449" t="s">
        <v>3063</v>
      </c>
      <c r="I411" s="1217" t="s">
        <v>3453</v>
      </c>
      <c r="J411" s="1453"/>
      <c r="K411" s="10" t="e">
        <f t="shared" ca="1" si="71"/>
        <v>#NAME?</v>
      </c>
      <c r="L411" s="10" t="e">
        <f t="shared" ca="1" si="73"/>
        <v>#NAME?</v>
      </c>
      <c r="M411" s="1239"/>
      <c r="N411" s="1239">
        <v>13000</v>
      </c>
      <c r="O411" s="1237"/>
      <c r="P411" s="1240"/>
      <c r="Q411" s="1240"/>
      <c r="R411" s="1240"/>
      <c r="S411" s="1240"/>
      <c r="T411" s="1240" t="e">
        <f t="shared" ca="1" si="41"/>
        <v>#NAME?</v>
      </c>
      <c r="U411" s="1378" t="e">
        <f t="shared" ca="1" si="42"/>
        <v>#NAME?</v>
      </c>
      <c r="V411" s="48"/>
      <c r="W411" s="1217" t="s">
        <v>27</v>
      </c>
      <c r="X411" s="48"/>
      <c r="Y411" s="1217" t="s">
        <v>6048</v>
      </c>
      <c r="Z411" s="48"/>
      <c r="AA411" s="48"/>
      <c r="AB411" s="48"/>
      <c r="AC411" s="48"/>
      <c r="AD411" s="48"/>
      <c r="AE411" s="48"/>
      <c r="AF411" s="48"/>
      <c r="AG411" s="48"/>
      <c r="AH411" s="48"/>
    </row>
    <row r="412" spans="1:34" ht="18">
      <c r="A412" s="1450">
        <v>44845</v>
      </c>
      <c r="B412" s="1217" t="s">
        <v>1906</v>
      </c>
      <c r="C412" s="1571"/>
      <c r="D412" s="1217" t="s">
        <v>3919</v>
      </c>
      <c r="E412" s="1217" t="s">
        <v>47</v>
      </c>
      <c r="F412" s="666" t="s">
        <v>4322</v>
      </c>
      <c r="G412" s="1219">
        <v>21600</v>
      </c>
      <c r="H412" s="1449" t="s">
        <v>3063</v>
      </c>
      <c r="I412" s="1217" t="s">
        <v>3453</v>
      </c>
      <c r="J412" s="1238"/>
      <c r="K412" s="10" t="e">
        <f t="shared" ca="1" si="71"/>
        <v>#NAME?</v>
      </c>
      <c r="M412" s="1239"/>
      <c r="N412" s="1239">
        <v>13000</v>
      </c>
      <c r="O412" s="1237"/>
      <c r="P412" s="1240"/>
      <c r="Q412" s="1240"/>
      <c r="R412" s="1240"/>
      <c r="S412" s="1240"/>
      <c r="T412" s="1240" t="e">
        <f t="shared" ca="1" si="41"/>
        <v>#NAME?</v>
      </c>
      <c r="U412" s="1378" t="e">
        <f t="shared" ca="1" si="42"/>
        <v>#NAME?</v>
      </c>
      <c r="V412" s="48"/>
      <c r="W412" s="1217" t="s">
        <v>27</v>
      </c>
      <c r="X412" s="48"/>
      <c r="Y412" s="1217" t="s">
        <v>6049</v>
      </c>
      <c r="Z412" s="48"/>
      <c r="AA412" s="48"/>
      <c r="AB412" s="48"/>
      <c r="AC412" s="48"/>
      <c r="AD412" s="48"/>
      <c r="AE412" s="48"/>
      <c r="AF412" s="48"/>
      <c r="AG412" s="48"/>
      <c r="AH412" s="48"/>
    </row>
    <row r="413" spans="1:34" ht="18">
      <c r="A413" s="1450">
        <v>44847</v>
      </c>
      <c r="B413" s="1217" t="s">
        <v>1906</v>
      </c>
      <c r="C413" s="1571"/>
      <c r="D413" s="1217" t="s">
        <v>3919</v>
      </c>
      <c r="E413" s="1217" t="s">
        <v>3079</v>
      </c>
      <c r="F413" s="1261" t="s">
        <v>3657</v>
      </c>
      <c r="G413" s="1219">
        <v>21600</v>
      </c>
      <c r="H413" s="1449" t="s">
        <v>3063</v>
      </c>
      <c r="I413" s="1217" t="s">
        <v>3453</v>
      </c>
      <c r="J413" s="1238"/>
      <c r="K413" s="10" t="e">
        <f t="shared" ca="1" si="71"/>
        <v>#NAME?</v>
      </c>
      <c r="L413" s="10" t="e">
        <f t="shared" ref="L413:L417" ca="1" si="74">_xludf.IFS(C413="成田机场",4000,C413="羽田机场",1000,D413="VIP-limo",0)</f>
        <v>#NAME?</v>
      </c>
      <c r="M413" s="1239"/>
      <c r="N413" s="1239">
        <v>13000</v>
      </c>
      <c r="O413" s="1237"/>
      <c r="P413" s="1240"/>
      <c r="Q413" s="1240"/>
      <c r="R413" s="1240"/>
      <c r="S413" s="1240"/>
      <c r="T413" s="1240" t="e">
        <f t="shared" ca="1" si="41"/>
        <v>#NAME?</v>
      </c>
      <c r="U413" s="1378" t="e">
        <f t="shared" ca="1" si="42"/>
        <v>#NAME?</v>
      </c>
      <c r="V413" s="48"/>
      <c r="W413" s="1217" t="s">
        <v>27</v>
      </c>
      <c r="X413" s="48"/>
      <c r="Y413" s="1217" t="s">
        <v>6050</v>
      </c>
      <c r="Z413" s="48"/>
      <c r="AA413" s="48"/>
      <c r="AB413" s="48"/>
      <c r="AC413" s="48"/>
      <c r="AD413" s="48"/>
      <c r="AE413" s="48"/>
      <c r="AF413" s="48"/>
      <c r="AG413" s="48"/>
      <c r="AH413" s="48"/>
    </row>
    <row r="414" spans="1:34" ht="18">
      <c r="A414" s="1450">
        <v>44849</v>
      </c>
      <c r="B414" s="1217" t="s">
        <v>1906</v>
      </c>
      <c r="C414" s="1571"/>
      <c r="D414" s="1217" t="s">
        <v>3919</v>
      </c>
      <c r="E414" s="1217" t="s">
        <v>55</v>
      </c>
      <c r="F414" s="1217" t="s">
        <v>4322</v>
      </c>
      <c r="G414" s="1219">
        <v>21600</v>
      </c>
      <c r="H414" s="1449" t="s">
        <v>3063</v>
      </c>
      <c r="I414" s="1217" t="s">
        <v>3453</v>
      </c>
      <c r="J414" s="1238"/>
      <c r="K414" s="10" t="e">
        <f t="shared" ca="1" si="71"/>
        <v>#NAME?</v>
      </c>
      <c r="L414" s="10" t="e">
        <f t="shared" ca="1" si="74"/>
        <v>#NAME?</v>
      </c>
      <c r="M414" s="1239"/>
      <c r="N414" s="1240">
        <v>13000</v>
      </c>
      <c r="O414" s="1237"/>
      <c r="P414" s="1240"/>
      <c r="Q414" s="1240"/>
      <c r="R414" s="1240"/>
      <c r="S414" s="1240"/>
      <c r="T414" s="1240" t="e">
        <f t="shared" ca="1" si="41"/>
        <v>#NAME?</v>
      </c>
      <c r="U414" s="1378" t="e">
        <f t="shared" ca="1" si="42"/>
        <v>#NAME?</v>
      </c>
      <c r="V414" s="48"/>
      <c r="W414" s="1217" t="s">
        <v>27</v>
      </c>
      <c r="X414" s="48"/>
      <c r="Y414" s="1217" t="s">
        <v>6051</v>
      </c>
      <c r="Z414" s="48"/>
      <c r="AA414" s="48"/>
      <c r="AB414" s="48"/>
      <c r="AC414" s="48"/>
      <c r="AD414" s="48"/>
      <c r="AE414" s="48"/>
      <c r="AF414" s="48"/>
      <c r="AG414" s="48"/>
      <c r="AH414" s="48"/>
    </row>
    <row r="415" spans="1:34" ht="18">
      <c r="A415" s="1450">
        <v>44849</v>
      </c>
      <c r="B415" s="1217" t="s">
        <v>1906</v>
      </c>
      <c r="C415" s="1571"/>
      <c r="D415" s="1217" t="s">
        <v>3919</v>
      </c>
      <c r="E415" s="1217" t="s">
        <v>8</v>
      </c>
      <c r="F415" s="1217" t="s">
        <v>3626</v>
      </c>
      <c r="G415" s="1219">
        <v>21600</v>
      </c>
      <c r="H415" s="1449" t="s">
        <v>3063</v>
      </c>
      <c r="I415" s="1217" t="s">
        <v>3453</v>
      </c>
      <c r="J415" s="1238"/>
      <c r="K415" s="10" t="e">
        <f t="shared" ca="1" si="71"/>
        <v>#NAME?</v>
      </c>
      <c r="L415" s="10" t="e">
        <f t="shared" ca="1" si="74"/>
        <v>#NAME?</v>
      </c>
      <c r="M415" s="1239"/>
      <c r="N415" s="1240">
        <v>13000</v>
      </c>
      <c r="O415" s="1237"/>
      <c r="P415" s="1240"/>
      <c r="Q415" s="1240"/>
      <c r="R415" s="1240"/>
      <c r="S415" s="1240"/>
      <c r="T415" s="1240" t="e">
        <f t="shared" ca="1" si="41"/>
        <v>#NAME?</v>
      </c>
      <c r="U415" s="1378" t="e">
        <f t="shared" ca="1" si="42"/>
        <v>#NAME?</v>
      </c>
      <c r="V415" s="48"/>
      <c r="W415" s="1217" t="s">
        <v>27</v>
      </c>
      <c r="X415" s="48"/>
      <c r="Y415" s="1217" t="s">
        <v>6052</v>
      </c>
      <c r="Z415" s="48"/>
      <c r="AA415" s="48"/>
      <c r="AB415" s="48"/>
      <c r="AC415" s="48"/>
      <c r="AD415" s="48"/>
      <c r="AE415" s="48"/>
      <c r="AF415" s="48"/>
      <c r="AG415" s="48"/>
      <c r="AH415" s="48"/>
    </row>
    <row r="416" spans="1:34" ht="18">
      <c r="A416" s="1450">
        <v>44852</v>
      </c>
      <c r="B416" s="1217" t="s">
        <v>1906</v>
      </c>
      <c r="C416" s="1571"/>
      <c r="D416" s="1217" t="s">
        <v>3919</v>
      </c>
      <c r="E416" s="1217" t="s">
        <v>101</v>
      </c>
      <c r="F416" s="1217" t="s">
        <v>4322</v>
      </c>
      <c r="G416" s="1219">
        <v>21600</v>
      </c>
      <c r="H416" s="1449" t="s">
        <v>3063</v>
      </c>
      <c r="I416" s="1217" t="s">
        <v>3453</v>
      </c>
      <c r="J416" s="1238"/>
      <c r="K416" s="10" t="e">
        <f t="shared" ca="1" si="71"/>
        <v>#NAME?</v>
      </c>
      <c r="L416" s="10" t="e">
        <f t="shared" ca="1" si="74"/>
        <v>#NAME?</v>
      </c>
      <c r="M416" s="1239"/>
      <c r="N416" s="1240">
        <v>13000</v>
      </c>
      <c r="O416" s="1237"/>
      <c r="P416" s="1240"/>
      <c r="Q416" s="1240"/>
      <c r="R416" s="1240"/>
      <c r="S416" s="1240"/>
      <c r="T416" s="1240" t="e">
        <f t="shared" ca="1" si="41"/>
        <v>#NAME?</v>
      </c>
      <c r="U416" s="1378" t="e">
        <f t="shared" ca="1" si="42"/>
        <v>#NAME?</v>
      </c>
      <c r="V416" s="48"/>
      <c r="W416" s="1217" t="s">
        <v>27</v>
      </c>
      <c r="X416" s="48"/>
      <c r="Y416" s="1217" t="s">
        <v>6053</v>
      </c>
      <c r="Z416" s="48"/>
      <c r="AA416" s="48"/>
      <c r="AB416" s="48"/>
      <c r="AC416" s="48"/>
      <c r="AD416" s="48"/>
      <c r="AE416" s="48"/>
      <c r="AF416" s="48"/>
      <c r="AG416" s="48"/>
      <c r="AH416" s="48"/>
    </row>
    <row r="417" spans="1:34" ht="18">
      <c r="A417" s="1450">
        <v>44854</v>
      </c>
      <c r="B417" s="1217" t="s">
        <v>1906</v>
      </c>
      <c r="C417" s="1571"/>
      <c r="D417" s="1217" t="s">
        <v>3919</v>
      </c>
      <c r="E417" s="1217" t="s">
        <v>3079</v>
      </c>
      <c r="F417" s="1217" t="s">
        <v>3501</v>
      </c>
      <c r="G417" s="1219">
        <v>21600</v>
      </c>
      <c r="H417" s="1449" t="s">
        <v>3063</v>
      </c>
      <c r="I417" s="1217" t="s">
        <v>3453</v>
      </c>
      <c r="J417" s="1238"/>
      <c r="K417" s="10" t="e">
        <f t="shared" ca="1" si="71"/>
        <v>#NAME?</v>
      </c>
      <c r="L417" s="48" t="e">
        <f t="shared" ca="1" si="74"/>
        <v>#NAME?</v>
      </c>
      <c r="M417" s="1240"/>
      <c r="N417" s="1240">
        <v>13000</v>
      </c>
      <c r="O417" s="1237"/>
      <c r="P417" s="1240"/>
      <c r="Q417" s="1240"/>
      <c r="R417" s="1240"/>
      <c r="S417" s="1240"/>
      <c r="T417" s="1240" t="e">
        <f t="shared" ca="1" si="41"/>
        <v>#NAME?</v>
      </c>
      <c r="U417" s="1378" t="e">
        <f t="shared" ca="1" si="42"/>
        <v>#NAME?</v>
      </c>
      <c r="V417" s="48"/>
      <c r="W417" s="1217" t="s">
        <v>27</v>
      </c>
      <c r="X417" s="48"/>
      <c r="Y417" s="1217" t="s">
        <v>6054</v>
      </c>
      <c r="Z417" s="48"/>
      <c r="AA417" s="48"/>
      <c r="AB417" s="48"/>
      <c r="AC417" s="48"/>
      <c r="AD417" s="48"/>
      <c r="AE417" s="48"/>
      <c r="AF417" s="48"/>
      <c r="AG417" s="48"/>
      <c r="AH417" s="48"/>
    </row>
    <row r="418" spans="1:34" ht="18">
      <c r="A418" s="1450">
        <v>44856</v>
      </c>
      <c r="B418" s="1217" t="s">
        <v>1906</v>
      </c>
      <c r="C418" s="1571"/>
      <c r="D418" s="1217" t="s">
        <v>3919</v>
      </c>
      <c r="E418" s="1217" t="s">
        <v>98</v>
      </c>
      <c r="F418" s="1217" t="s">
        <v>3686</v>
      </c>
      <c r="G418" s="1219">
        <v>21600</v>
      </c>
      <c r="H418" s="1449" t="s">
        <v>3063</v>
      </c>
      <c r="I418" s="1217" t="s">
        <v>3453</v>
      </c>
      <c r="J418" s="1238"/>
      <c r="K418" s="10" t="e">
        <f t="shared" ca="1" si="71"/>
        <v>#NAME?</v>
      </c>
      <c r="L418" s="48"/>
      <c r="M418" s="1240"/>
      <c r="N418" s="1240">
        <v>13000</v>
      </c>
      <c r="O418" s="1237"/>
      <c r="P418" s="1240"/>
      <c r="Q418" s="1240"/>
      <c r="R418" s="1240"/>
      <c r="S418" s="1240"/>
      <c r="T418" s="1240" t="e">
        <f t="shared" ca="1" si="41"/>
        <v>#NAME?</v>
      </c>
      <c r="U418" s="1378" t="e">
        <f t="shared" ca="1" si="42"/>
        <v>#NAME?</v>
      </c>
      <c r="V418" s="48"/>
      <c r="W418" s="1217" t="s">
        <v>27</v>
      </c>
      <c r="X418" s="48"/>
      <c r="Y418" s="1217" t="s">
        <v>6055</v>
      </c>
      <c r="Z418" s="48"/>
      <c r="AA418" s="48"/>
      <c r="AB418" s="48"/>
      <c r="AC418" s="48"/>
      <c r="AD418" s="48"/>
      <c r="AE418" s="48"/>
      <c r="AF418" s="48"/>
      <c r="AG418" s="48"/>
      <c r="AH418" s="48"/>
    </row>
    <row r="419" spans="1:34" ht="18">
      <c r="A419" s="1450">
        <v>44856</v>
      </c>
      <c r="B419" s="1217" t="s">
        <v>1906</v>
      </c>
      <c r="C419" s="1571"/>
      <c r="D419" s="1217" t="s">
        <v>3919</v>
      </c>
      <c r="E419" s="1217" t="s">
        <v>44</v>
      </c>
      <c r="F419" s="1217" t="s">
        <v>4322</v>
      </c>
      <c r="G419" s="1219">
        <v>21600</v>
      </c>
      <c r="H419" s="1449" t="s">
        <v>3063</v>
      </c>
      <c r="I419" s="1217" t="s">
        <v>3453</v>
      </c>
      <c r="J419" s="1238"/>
      <c r="K419" s="10" t="e">
        <f t="shared" ca="1" si="71"/>
        <v>#NAME?</v>
      </c>
      <c r="L419" s="48"/>
      <c r="M419" s="1240"/>
      <c r="N419" s="1240">
        <v>13000</v>
      </c>
      <c r="O419" s="1237"/>
      <c r="P419" s="1240"/>
      <c r="Q419" s="1240"/>
      <c r="R419" s="1240"/>
      <c r="S419" s="1240"/>
      <c r="T419" s="1240" t="e">
        <f t="shared" ca="1" si="41"/>
        <v>#NAME?</v>
      </c>
      <c r="U419" s="1378" t="e">
        <f t="shared" ca="1" si="42"/>
        <v>#NAME?</v>
      </c>
      <c r="V419" s="48"/>
      <c r="W419" s="1217" t="s">
        <v>27</v>
      </c>
      <c r="X419" s="48"/>
      <c r="Y419" s="1217" t="s">
        <v>6056</v>
      </c>
      <c r="Z419" s="48"/>
      <c r="AA419" s="48"/>
      <c r="AB419" s="48"/>
      <c r="AC419" s="48"/>
      <c r="AD419" s="48"/>
      <c r="AE419" s="48"/>
      <c r="AF419" s="48"/>
      <c r="AG419" s="48"/>
      <c r="AH419" s="48"/>
    </row>
    <row r="420" spans="1:34" ht="18">
      <c r="A420" s="1450">
        <v>44860</v>
      </c>
      <c r="B420" s="1217" t="s">
        <v>1906</v>
      </c>
      <c r="C420" s="1571"/>
      <c r="D420" s="1217" t="s">
        <v>3919</v>
      </c>
      <c r="E420" s="1217" t="s">
        <v>27</v>
      </c>
      <c r="F420" s="1217" t="s">
        <v>3629</v>
      </c>
      <c r="G420" s="1219">
        <v>21600</v>
      </c>
      <c r="H420" s="1449" t="s">
        <v>3063</v>
      </c>
      <c r="I420" s="1217" t="s">
        <v>3453</v>
      </c>
      <c r="J420" s="1238"/>
      <c r="K420" s="10" t="e">
        <f t="shared" ca="1" si="71"/>
        <v>#NAME?</v>
      </c>
      <c r="L420" s="48"/>
      <c r="M420" s="1240"/>
      <c r="N420" s="1239">
        <v>13000</v>
      </c>
      <c r="O420" s="1237"/>
      <c r="P420" s="1239"/>
      <c r="Q420" s="1239"/>
      <c r="R420" s="1239"/>
      <c r="S420" s="1240"/>
      <c r="T420" s="1240" t="e">
        <f t="shared" ca="1" si="41"/>
        <v>#NAME?</v>
      </c>
      <c r="U420" s="1378" t="e">
        <f t="shared" ca="1" si="42"/>
        <v>#NAME?</v>
      </c>
      <c r="W420" s="1217" t="s">
        <v>27</v>
      </c>
      <c r="Y420" s="1217" t="s">
        <v>6057</v>
      </c>
      <c r="Z420" s="1562"/>
    </row>
    <row r="421" spans="1:34" ht="18">
      <c r="A421" s="1450">
        <v>44863</v>
      </c>
      <c r="B421" s="1217" t="s">
        <v>1906</v>
      </c>
      <c r="C421" s="1571"/>
      <c r="D421" s="1217" t="s">
        <v>3919</v>
      </c>
      <c r="E421" s="1217" t="s">
        <v>44</v>
      </c>
      <c r="F421" s="1217" t="s">
        <v>4322</v>
      </c>
      <c r="G421" s="1219">
        <v>21600</v>
      </c>
      <c r="H421" s="1449" t="s">
        <v>3063</v>
      </c>
      <c r="I421" s="1217" t="s">
        <v>3453</v>
      </c>
      <c r="J421" s="1238"/>
      <c r="K421" s="10" t="e">
        <f t="shared" ca="1" si="71"/>
        <v>#NAME?</v>
      </c>
      <c r="L421" s="48"/>
      <c r="M421" s="1240"/>
      <c r="N421" s="1239">
        <v>13000</v>
      </c>
      <c r="O421" s="1237"/>
      <c r="P421" s="1239"/>
      <c r="Q421" s="1239"/>
      <c r="R421" s="1239"/>
      <c r="S421" s="1240"/>
      <c r="T421" s="1240" t="e">
        <f t="shared" ca="1" si="41"/>
        <v>#NAME?</v>
      </c>
      <c r="U421" s="1378" t="e">
        <f t="shared" ca="1" si="42"/>
        <v>#NAME?</v>
      </c>
      <c r="W421" s="1217" t="s">
        <v>27</v>
      </c>
      <c r="Y421" s="1217" t="s">
        <v>6058</v>
      </c>
      <c r="Z421" s="1562"/>
    </row>
    <row r="422" spans="1:34" ht="18">
      <c r="A422" s="1450">
        <v>44863</v>
      </c>
      <c r="B422" s="1217" t="s">
        <v>1906</v>
      </c>
      <c r="C422" s="1571"/>
      <c r="D422" s="1217" t="s">
        <v>3919</v>
      </c>
      <c r="E422" s="1217" t="s">
        <v>55</v>
      </c>
      <c r="F422" s="1217" t="s">
        <v>3477</v>
      </c>
      <c r="G422" s="1219">
        <v>21600</v>
      </c>
      <c r="H422" s="1449" t="s">
        <v>3063</v>
      </c>
      <c r="I422" s="1217" t="s">
        <v>3453</v>
      </c>
      <c r="J422" s="1238"/>
      <c r="K422" s="10" t="e">
        <f t="shared" ca="1" si="71"/>
        <v>#NAME?</v>
      </c>
      <c r="L422" s="48"/>
      <c r="M422" s="1240"/>
      <c r="N422" s="1239">
        <v>13000</v>
      </c>
      <c r="O422" s="1237"/>
      <c r="P422" s="1239"/>
      <c r="Q422" s="1239"/>
      <c r="R422" s="1239"/>
      <c r="S422" s="1240"/>
      <c r="T422" s="1240" t="e">
        <f t="shared" ca="1" si="41"/>
        <v>#NAME?</v>
      </c>
      <c r="U422" s="1378" t="e">
        <f t="shared" ca="1" si="42"/>
        <v>#NAME?</v>
      </c>
      <c r="W422" s="1217" t="s">
        <v>27</v>
      </c>
      <c r="Y422" s="1217" t="s">
        <v>6059</v>
      </c>
      <c r="Z422" s="1562"/>
    </row>
    <row r="423" spans="1:34" ht="18">
      <c r="A423" s="1450">
        <v>44835</v>
      </c>
      <c r="B423" s="1217" t="s">
        <v>1906</v>
      </c>
      <c r="C423" s="1571"/>
      <c r="D423" s="1217" t="s">
        <v>3919</v>
      </c>
      <c r="E423" s="1217" t="s">
        <v>2979</v>
      </c>
      <c r="F423" s="1217" t="s">
        <v>3501</v>
      </c>
      <c r="G423" s="1219">
        <v>40800</v>
      </c>
      <c r="H423" s="1449" t="s">
        <v>3063</v>
      </c>
      <c r="I423" s="1217" t="s">
        <v>3453</v>
      </c>
      <c r="J423" s="1238"/>
      <c r="K423" s="48" t="e">
        <f t="shared" ca="1" si="71"/>
        <v>#NAME?</v>
      </c>
      <c r="L423" s="48" t="e">
        <f t="shared" ref="L423:L428" ca="1" si="75">_xludf.IFS(C423="成田机场",4000,C423="羽田机场",1000,D423="VIP-limo",0)</f>
        <v>#NAME?</v>
      </c>
      <c r="M423" s="1240"/>
      <c r="N423" s="1240">
        <v>24700</v>
      </c>
      <c r="O423" s="1237"/>
      <c r="P423" s="1240"/>
      <c r="Q423" s="1240"/>
      <c r="R423" s="1240"/>
      <c r="S423" s="1240"/>
      <c r="T423" s="1240" t="e">
        <f t="shared" ca="1" si="41"/>
        <v>#NAME?</v>
      </c>
      <c r="U423" s="1378" t="e">
        <f t="shared" ca="1" si="42"/>
        <v>#NAME?</v>
      </c>
      <c r="V423" s="48"/>
      <c r="W423" s="1217" t="s">
        <v>27</v>
      </c>
      <c r="X423" s="48"/>
      <c r="Y423" s="1217" t="s">
        <v>6060</v>
      </c>
      <c r="Z423" s="48"/>
      <c r="AA423" s="1576"/>
      <c r="AB423" s="48"/>
      <c r="AC423" s="48"/>
      <c r="AD423" s="48"/>
      <c r="AE423" s="48"/>
      <c r="AF423" s="48"/>
      <c r="AG423" s="48"/>
      <c r="AH423" s="48"/>
    </row>
    <row r="424" spans="1:34" ht="18">
      <c r="A424" s="1454">
        <v>44841</v>
      </c>
      <c r="B424" s="1246" t="s">
        <v>1906</v>
      </c>
      <c r="C424" s="1574"/>
      <c r="D424" s="1246" t="s">
        <v>3919</v>
      </c>
      <c r="E424" s="1246" t="s">
        <v>2979</v>
      </c>
      <c r="F424" s="1246" t="s">
        <v>3501</v>
      </c>
      <c r="G424" s="1248">
        <v>40800</v>
      </c>
      <c r="H424" s="1455" t="s">
        <v>3063</v>
      </c>
      <c r="I424" s="1246" t="s">
        <v>3453</v>
      </c>
      <c r="J424" s="1263"/>
      <c r="K424" s="1260" t="e">
        <f t="shared" ca="1" si="71"/>
        <v>#NAME?</v>
      </c>
      <c r="L424" s="1260" t="e">
        <f t="shared" ca="1" si="75"/>
        <v>#NAME?</v>
      </c>
      <c r="M424" s="1256"/>
      <c r="N424" s="1256">
        <v>24700</v>
      </c>
      <c r="O424" s="1255"/>
      <c r="P424" s="1257"/>
      <c r="Q424" s="1257"/>
      <c r="R424" s="1257"/>
      <c r="S424" s="1257"/>
      <c r="T424" s="1257" t="e">
        <f t="shared" ca="1" si="41"/>
        <v>#NAME?</v>
      </c>
      <c r="U424" s="1387" t="e">
        <f t="shared" ca="1" si="42"/>
        <v>#NAME?</v>
      </c>
      <c r="V424" s="1573"/>
      <c r="W424" s="1246" t="s">
        <v>27</v>
      </c>
      <c r="X424" s="1573"/>
      <c r="Y424" s="1246" t="s">
        <v>6061</v>
      </c>
      <c r="Z424" s="1573"/>
      <c r="AA424" s="1573"/>
      <c r="AB424" s="1573"/>
      <c r="AC424" s="1573"/>
      <c r="AD424" s="1573"/>
      <c r="AE424" s="1573"/>
      <c r="AF424" s="1573"/>
      <c r="AG424" s="1573"/>
      <c r="AH424" s="1573"/>
    </row>
    <row r="425" spans="1:34" ht="18">
      <c r="A425" s="1450">
        <v>44842</v>
      </c>
      <c r="B425" s="1217" t="s">
        <v>1906</v>
      </c>
      <c r="C425" s="1571"/>
      <c r="D425" s="1217" t="s">
        <v>3919</v>
      </c>
      <c r="E425" s="1217" t="s">
        <v>2979</v>
      </c>
      <c r="F425" s="1217" t="s">
        <v>3501</v>
      </c>
      <c r="G425" s="1219">
        <v>40800</v>
      </c>
      <c r="H425" s="1449" t="s">
        <v>3063</v>
      </c>
      <c r="I425" s="1217" t="s">
        <v>3453</v>
      </c>
      <c r="J425" s="1238"/>
      <c r="K425" s="10" t="e">
        <f t="shared" ca="1" si="71"/>
        <v>#NAME?</v>
      </c>
      <c r="L425" s="10" t="e">
        <f t="shared" ca="1" si="75"/>
        <v>#NAME?</v>
      </c>
      <c r="M425" s="1239"/>
      <c r="N425" s="1239">
        <v>24700</v>
      </c>
      <c r="O425" s="1237"/>
      <c r="P425" s="1240"/>
      <c r="Q425" s="1240"/>
      <c r="R425" s="1240"/>
      <c r="S425" s="1240"/>
      <c r="T425" s="1240" t="e">
        <f t="shared" ca="1" si="41"/>
        <v>#NAME?</v>
      </c>
      <c r="U425" s="1378" t="e">
        <f t="shared" ca="1" si="42"/>
        <v>#NAME?</v>
      </c>
      <c r="V425" s="48"/>
      <c r="W425" s="1217" t="s">
        <v>27</v>
      </c>
      <c r="X425" s="48"/>
      <c r="Y425" s="1217" t="s">
        <v>6062</v>
      </c>
      <c r="Z425" s="48"/>
      <c r="AA425" s="48"/>
      <c r="AB425" s="48"/>
      <c r="AC425" s="48"/>
      <c r="AD425" s="48"/>
      <c r="AE425" s="48"/>
      <c r="AF425" s="48"/>
      <c r="AG425" s="48"/>
      <c r="AH425" s="48"/>
    </row>
    <row r="426" spans="1:34" ht="18">
      <c r="A426" s="1450">
        <v>44843</v>
      </c>
      <c r="B426" s="1217" t="s">
        <v>1906</v>
      </c>
      <c r="C426" s="1571"/>
      <c r="D426" s="1217" t="s">
        <v>3919</v>
      </c>
      <c r="E426" s="1217" t="s">
        <v>102</v>
      </c>
      <c r="F426" s="1217" t="s">
        <v>3629</v>
      </c>
      <c r="G426" s="1219">
        <v>40800</v>
      </c>
      <c r="H426" s="1449" t="s">
        <v>3063</v>
      </c>
      <c r="I426" s="1217" t="s">
        <v>3453</v>
      </c>
      <c r="J426" s="1238"/>
      <c r="K426" s="10" t="e">
        <f t="shared" ca="1" si="71"/>
        <v>#NAME?</v>
      </c>
      <c r="L426" s="10" t="e">
        <f t="shared" ca="1" si="75"/>
        <v>#NAME?</v>
      </c>
      <c r="M426" s="1239"/>
      <c r="N426" s="1239">
        <v>24700</v>
      </c>
      <c r="O426" s="1237"/>
      <c r="P426" s="1240"/>
      <c r="Q426" s="1240"/>
      <c r="R426" s="1240"/>
      <c r="S426" s="1240"/>
      <c r="T426" s="1240" t="e">
        <f t="shared" ca="1" si="41"/>
        <v>#NAME?</v>
      </c>
      <c r="U426" s="1378" t="e">
        <f t="shared" ca="1" si="42"/>
        <v>#NAME?</v>
      </c>
      <c r="V426" s="48"/>
      <c r="W426" s="1217" t="s">
        <v>27</v>
      </c>
      <c r="X426" s="48"/>
      <c r="Y426" s="1217" t="s">
        <v>6063</v>
      </c>
      <c r="Z426" s="48"/>
      <c r="AA426" s="48"/>
      <c r="AB426" s="48"/>
      <c r="AC426" s="48"/>
      <c r="AD426" s="48"/>
      <c r="AE426" s="48"/>
      <c r="AF426" s="48"/>
      <c r="AG426" s="48"/>
      <c r="AH426" s="48"/>
    </row>
    <row r="427" spans="1:34" ht="18">
      <c r="A427" s="1450">
        <v>44848</v>
      </c>
      <c r="B427" s="1217" t="s">
        <v>1906</v>
      </c>
      <c r="C427" s="1571"/>
      <c r="D427" s="1217" t="s">
        <v>3919</v>
      </c>
      <c r="E427" s="1217" t="s">
        <v>2979</v>
      </c>
      <c r="F427" s="1217" t="s">
        <v>3501</v>
      </c>
      <c r="G427" s="1219">
        <v>40800</v>
      </c>
      <c r="H427" s="1449" t="s">
        <v>3063</v>
      </c>
      <c r="I427" s="1217" t="s">
        <v>3453</v>
      </c>
      <c r="J427" s="1238"/>
      <c r="K427" s="10" t="e">
        <f t="shared" ca="1" si="71"/>
        <v>#NAME?</v>
      </c>
      <c r="L427" s="10" t="e">
        <f t="shared" ca="1" si="75"/>
        <v>#NAME?</v>
      </c>
      <c r="M427" s="1239"/>
      <c r="N427" s="1240">
        <v>24700</v>
      </c>
      <c r="O427" s="1237"/>
      <c r="P427" s="1240"/>
      <c r="Q427" s="1240"/>
      <c r="R427" s="1240"/>
      <c r="S427" s="1240"/>
      <c r="T427" s="1240" t="e">
        <f t="shared" ca="1" si="41"/>
        <v>#NAME?</v>
      </c>
      <c r="U427" s="1378" t="e">
        <f t="shared" ca="1" si="42"/>
        <v>#NAME?</v>
      </c>
      <c r="V427" s="48"/>
      <c r="W427" s="1217" t="s">
        <v>27</v>
      </c>
      <c r="X427" s="48"/>
      <c r="Y427" s="1217" t="s">
        <v>6064</v>
      </c>
      <c r="Z427" s="48"/>
      <c r="AA427" s="48"/>
      <c r="AB427" s="48"/>
      <c r="AC427" s="48"/>
      <c r="AD427" s="48"/>
      <c r="AE427" s="48"/>
      <c r="AF427" s="48"/>
      <c r="AG427" s="48"/>
      <c r="AH427" s="48"/>
    </row>
    <row r="428" spans="1:34" ht="18">
      <c r="A428" s="1450">
        <v>44849</v>
      </c>
      <c r="B428" s="1217" t="s">
        <v>1906</v>
      </c>
      <c r="C428" s="1571"/>
      <c r="D428" s="1217" t="s">
        <v>3919</v>
      </c>
      <c r="E428" s="1217" t="s">
        <v>2979</v>
      </c>
      <c r="F428" s="1217" t="s">
        <v>3501</v>
      </c>
      <c r="G428" s="1219">
        <v>40800</v>
      </c>
      <c r="H428" s="1449" t="s">
        <v>3063</v>
      </c>
      <c r="I428" s="1217" t="s">
        <v>3453</v>
      </c>
      <c r="J428" s="1238"/>
      <c r="K428" s="48" t="e">
        <f t="shared" ca="1" si="71"/>
        <v>#NAME?</v>
      </c>
      <c r="L428" s="48" t="e">
        <f t="shared" ca="1" si="75"/>
        <v>#NAME?</v>
      </c>
      <c r="M428" s="1240"/>
      <c r="N428" s="1240">
        <v>24700</v>
      </c>
      <c r="O428" s="1237"/>
      <c r="P428" s="1240"/>
      <c r="Q428" s="1240"/>
      <c r="R428" s="1240"/>
      <c r="S428" s="1240"/>
      <c r="T428" s="1240" t="e">
        <f t="shared" ca="1" si="41"/>
        <v>#NAME?</v>
      </c>
      <c r="U428" s="1378" t="e">
        <f t="shared" ca="1" si="42"/>
        <v>#NAME?</v>
      </c>
      <c r="V428" s="48"/>
      <c r="W428" s="1217" t="s">
        <v>27</v>
      </c>
      <c r="X428" s="48"/>
      <c r="Y428" s="1217" t="s">
        <v>6065</v>
      </c>
      <c r="Z428" s="48"/>
      <c r="AA428" s="48"/>
      <c r="AB428" s="48"/>
      <c r="AC428" s="48"/>
      <c r="AD428" s="48"/>
      <c r="AE428" s="48"/>
      <c r="AF428" s="48"/>
      <c r="AG428" s="48"/>
      <c r="AH428" s="48"/>
    </row>
    <row r="429" spans="1:34" ht="18">
      <c r="A429" s="1450">
        <v>44855</v>
      </c>
      <c r="B429" s="1217" t="s">
        <v>1906</v>
      </c>
      <c r="C429" s="1571"/>
      <c r="D429" s="1217" t="s">
        <v>3919</v>
      </c>
      <c r="E429" s="1217" t="s">
        <v>102</v>
      </c>
      <c r="F429" s="1217" t="s">
        <v>3501</v>
      </c>
      <c r="G429" s="1219">
        <v>40800</v>
      </c>
      <c r="H429" s="1449" t="s">
        <v>3063</v>
      </c>
      <c r="I429" s="1217" t="s">
        <v>3453</v>
      </c>
      <c r="J429" s="1238"/>
      <c r="K429" s="10" t="e">
        <f t="shared" ca="1" si="71"/>
        <v>#NAME?</v>
      </c>
      <c r="L429" s="48"/>
      <c r="M429" s="1240"/>
      <c r="N429" s="1240">
        <v>24700</v>
      </c>
      <c r="O429" s="1237"/>
      <c r="P429" s="1240"/>
      <c r="Q429" s="1240"/>
      <c r="R429" s="1240"/>
      <c r="S429" s="1240"/>
      <c r="T429" s="1240" t="e">
        <f t="shared" ca="1" si="41"/>
        <v>#NAME?</v>
      </c>
      <c r="U429" s="1378" t="e">
        <f t="shared" ca="1" si="42"/>
        <v>#NAME?</v>
      </c>
      <c r="V429" s="48"/>
      <c r="W429" s="1217" t="s">
        <v>27</v>
      </c>
      <c r="X429" s="48"/>
      <c r="Y429" s="1217" t="s">
        <v>6066</v>
      </c>
      <c r="Z429" s="48"/>
      <c r="AA429" s="48"/>
      <c r="AB429" s="48"/>
      <c r="AC429" s="48"/>
      <c r="AD429" s="48"/>
      <c r="AE429" s="48"/>
      <c r="AF429" s="48"/>
      <c r="AG429" s="48"/>
      <c r="AH429" s="48"/>
    </row>
    <row r="430" spans="1:34" ht="18">
      <c r="A430" s="1450">
        <v>44856</v>
      </c>
      <c r="B430" s="1217" t="s">
        <v>1906</v>
      </c>
      <c r="C430" s="1571"/>
      <c r="D430" s="1217" t="s">
        <v>3919</v>
      </c>
      <c r="E430" s="1217" t="s">
        <v>2979</v>
      </c>
      <c r="F430" s="1217" t="s">
        <v>3501</v>
      </c>
      <c r="G430" s="1219">
        <v>40800</v>
      </c>
      <c r="H430" s="1449" t="s">
        <v>3063</v>
      </c>
      <c r="I430" s="1217" t="s">
        <v>3453</v>
      </c>
      <c r="J430" s="1238"/>
      <c r="K430" s="10" t="e">
        <f t="shared" ca="1" si="71"/>
        <v>#NAME?</v>
      </c>
      <c r="L430" s="48"/>
      <c r="M430" s="1240"/>
      <c r="N430" s="1240">
        <v>24700</v>
      </c>
      <c r="O430" s="1237"/>
      <c r="P430" s="1240"/>
      <c r="Q430" s="1240"/>
      <c r="R430" s="1240"/>
      <c r="S430" s="1240"/>
      <c r="T430" s="1240" t="e">
        <f t="shared" ca="1" si="41"/>
        <v>#NAME?</v>
      </c>
      <c r="U430" s="1378" t="e">
        <f t="shared" ca="1" si="42"/>
        <v>#NAME?</v>
      </c>
      <c r="V430" s="48"/>
      <c r="W430" s="1217" t="s">
        <v>27</v>
      </c>
      <c r="X430" s="48"/>
      <c r="Y430" s="1217" t="s">
        <v>6067</v>
      </c>
      <c r="Z430" s="48"/>
      <c r="AA430" s="48"/>
      <c r="AB430" s="48"/>
      <c r="AC430" s="48"/>
      <c r="AD430" s="48"/>
      <c r="AE430" s="48"/>
      <c r="AF430" s="48"/>
      <c r="AG430" s="48"/>
      <c r="AH430" s="48"/>
    </row>
    <row r="431" spans="1:34" ht="18">
      <c r="A431" s="1450">
        <v>44862</v>
      </c>
      <c r="B431" s="1217" t="s">
        <v>1906</v>
      </c>
      <c r="C431" s="1571"/>
      <c r="D431" s="1217" t="s">
        <v>3919</v>
      </c>
      <c r="E431" s="1217" t="s">
        <v>2979</v>
      </c>
      <c r="F431" s="1217" t="s">
        <v>3501</v>
      </c>
      <c r="G431" s="1219">
        <v>40800</v>
      </c>
      <c r="H431" s="1449" t="s">
        <v>3063</v>
      </c>
      <c r="I431" s="1217" t="s">
        <v>3453</v>
      </c>
      <c r="J431" s="1238"/>
      <c r="K431" s="10" t="e">
        <f t="shared" ca="1" si="71"/>
        <v>#NAME?</v>
      </c>
      <c r="L431" s="48"/>
      <c r="M431" s="1240"/>
      <c r="N431" s="1239">
        <v>24700</v>
      </c>
      <c r="O431" s="1237"/>
      <c r="P431" s="1239"/>
      <c r="Q431" s="1239"/>
      <c r="R431" s="1239"/>
      <c r="S431" s="1240"/>
      <c r="T431" s="1240" t="e">
        <f t="shared" ca="1" si="41"/>
        <v>#NAME?</v>
      </c>
      <c r="U431" s="1378" t="e">
        <f t="shared" ca="1" si="42"/>
        <v>#NAME?</v>
      </c>
      <c r="W431" s="1217" t="s">
        <v>27</v>
      </c>
      <c r="Y431" s="1217" t="s">
        <v>6068</v>
      </c>
      <c r="Z431" s="1562"/>
    </row>
    <row r="432" spans="1:34" ht="18">
      <c r="A432" s="1450">
        <v>44863</v>
      </c>
      <c r="B432" s="1217" t="s">
        <v>1906</v>
      </c>
      <c r="C432" s="1571"/>
      <c r="D432" s="1217" t="s">
        <v>3919</v>
      </c>
      <c r="E432" s="1217" t="s">
        <v>2979</v>
      </c>
      <c r="F432" s="1217" t="s">
        <v>3501</v>
      </c>
      <c r="G432" s="1219">
        <v>40800</v>
      </c>
      <c r="H432" s="1449" t="s">
        <v>3063</v>
      </c>
      <c r="I432" s="1217" t="s">
        <v>3453</v>
      </c>
      <c r="J432" s="1281"/>
      <c r="K432" s="10" t="e">
        <f t="shared" ca="1" si="71"/>
        <v>#NAME?</v>
      </c>
      <c r="L432" s="48"/>
      <c r="M432" s="1240"/>
      <c r="N432" s="1239">
        <v>24700</v>
      </c>
      <c r="O432" s="1237"/>
      <c r="P432" s="1239"/>
      <c r="Q432" s="1239"/>
      <c r="R432" s="1239"/>
      <c r="S432" s="1240"/>
      <c r="T432" s="1240" t="e">
        <f t="shared" ca="1" si="41"/>
        <v>#NAME?</v>
      </c>
      <c r="U432" s="1378" t="e">
        <f t="shared" ca="1" si="42"/>
        <v>#NAME?</v>
      </c>
      <c r="W432" s="1217" t="s">
        <v>27</v>
      </c>
      <c r="Y432" s="1217" t="s">
        <v>6069</v>
      </c>
      <c r="Z432" s="1562"/>
    </row>
    <row r="433" spans="1:34" ht="18">
      <c r="A433" s="1450">
        <v>44850</v>
      </c>
      <c r="B433" s="1217" t="s">
        <v>570</v>
      </c>
      <c r="C433" s="1571" t="s">
        <v>3456</v>
      </c>
      <c r="D433" s="1217" t="s">
        <v>3447</v>
      </c>
      <c r="E433" s="1217" t="s">
        <v>3523</v>
      </c>
      <c r="F433" s="1217" t="s">
        <v>3524</v>
      </c>
      <c r="G433" s="1219">
        <f>1600/0.0479</f>
        <v>33402.922755741129</v>
      </c>
      <c r="H433" s="1449" t="s">
        <v>3063</v>
      </c>
      <c r="I433" s="1575" t="s">
        <v>3450</v>
      </c>
      <c r="J433" s="1245">
        <f>500/0.0479</f>
        <v>10438.413361169103</v>
      </c>
      <c r="K433" s="48" t="e">
        <f t="shared" ca="1" si="71"/>
        <v>#NAME?</v>
      </c>
      <c r="L433" s="48" t="e">
        <f t="shared" ref="L433:L435" ca="1" si="76">_xludf.IFS(C433="成田机场",4000,C433="羽田机场",1000,D433="VIP-limo",0)</f>
        <v>#NAME?</v>
      </c>
      <c r="M433" s="1240" t="e">
        <f ca="1">(16500-K433-L433)*0.7</f>
        <v>#NAME?</v>
      </c>
      <c r="N433" s="1240"/>
      <c r="O433" s="1237"/>
      <c r="P433" s="1240"/>
      <c r="Q433" s="1240">
        <v>260</v>
      </c>
      <c r="R433" s="1240"/>
      <c r="S433" s="1240"/>
      <c r="T433" s="1240" t="e">
        <f t="shared" ca="1" si="41"/>
        <v>#NAME?</v>
      </c>
      <c r="U433" s="1378" t="e">
        <f t="shared" ca="1" si="42"/>
        <v>#NAME?</v>
      </c>
      <c r="V433" s="1240"/>
      <c r="W433" s="1217" t="s">
        <v>107</v>
      </c>
      <c r="X433" s="48"/>
      <c r="Y433" s="1217" t="s">
        <v>6070</v>
      </c>
      <c r="Z433" s="48"/>
      <c r="AA433" s="48"/>
      <c r="AB433" s="48"/>
      <c r="AC433" s="48"/>
      <c r="AD433" s="48"/>
      <c r="AE433" s="48"/>
      <c r="AF433" s="48"/>
      <c r="AG433" s="48"/>
      <c r="AH433" s="48"/>
    </row>
    <row r="434" spans="1:34" ht="18">
      <c r="A434" s="1450">
        <v>44842</v>
      </c>
      <c r="B434" s="1217" t="s">
        <v>1906</v>
      </c>
      <c r="C434" s="1571"/>
      <c r="D434" s="1217" t="s">
        <v>3919</v>
      </c>
      <c r="E434" s="1217" t="s">
        <v>45</v>
      </c>
      <c r="F434" s="1217" t="s">
        <v>3515</v>
      </c>
      <c r="G434" s="1219">
        <v>38400</v>
      </c>
      <c r="H434" s="1449" t="s">
        <v>3063</v>
      </c>
      <c r="I434" s="1217" t="s">
        <v>3453</v>
      </c>
      <c r="J434" s="1238"/>
      <c r="K434" s="10" t="e">
        <f t="shared" ca="1" si="71"/>
        <v>#NAME?</v>
      </c>
      <c r="L434" s="10" t="e">
        <f t="shared" ca="1" si="76"/>
        <v>#NAME?</v>
      </c>
      <c r="M434" s="1239"/>
      <c r="N434" s="1239">
        <v>23400</v>
      </c>
      <c r="O434" s="1237"/>
      <c r="P434" s="1240"/>
      <c r="Q434" s="1240"/>
      <c r="R434" s="1240"/>
      <c r="S434" s="1240"/>
      <c r="T434" s="1240" t="e">
        <f t="shared" ca="1" si="41"/>
        <v>#NAME?</v>
      </c>
      <c r="U434" s="1378" t="e">
        <f t="shared" ca="1" si="42"/>
        <v>#NAME?</v>
      </c>
      <c r="V434" s="48"/>
      <c r="W434" s="1217" t="s">
        <v>27</v>
      </c>
      <c r="X434" s="48"/>
      <c r="Y434" s="1217" t="s">
        <v>6071</v>
      </c>
      <c r="Z434" s="48"/>
      <c r="AA434" s="48"/>
      <c r="AB434" s="48"/>
      <c r="AC434" s="48"/>
      <c r="AD434" s="48"/>
      <c r="AE434" s="48"/>
      <c r="AF434" s="48"/>
      <c r="AG434" s="48"/>
      <c r="AH434" s="48"/>
    </row>
    <row r="435" spans="1:34" ht="18">
      <c r="A435" s="1450">
        <v>44849</v>
      </c>
      <c r="B435" s="1217" t="s">
        <v>1906</v>
      </c>
      <c r="C435" s="1571"/>
      <c r="D435" s="1217" t="s">
        <v>3919</v>
      </c>
      <c r="E435" s="1217" t="s">
        <v>44</v>
      </c>
      <c r="F435" s="1217" t="s">
        <v>3515</v>
      </c>
      <c r="G435" s="1219">
        <v>38400</v>
      </c>
      <c r="H435" s="1449" t="s">
        <v>3063</v>
      </c>
      <c r="I435" s="1217" t="s">
        <v>3453</v>
      </c>
      <c r="J435" s="1238"/>
      <c r="K435" s="10" t="e">
        <f t="shared" ca="1" si="71"/>
        <v>#NAME?</v>
      </c>
      <c r="L435" s="10" t="e">
        <f t="shared" ca="1" si="76"/>
        <v>#NAME?</v>
      </c>
      <c r="M435" s="1239"/>
      <c r="N435" s="1240">
        <v>23400</v>
      </c>
      <c r="O435" s="1237"/>
      <c r="P435" s="1240"/>
      <c r="Q435" s="1240"/>
      <c r="R435" s="1240"/>
      <c r="S435" s="1240"/>
      <c r="T435" s="1240" t="e">
        <f t="shared" ca="1" si="41"/>
        <v>#NAME?</v>
      </c>
      <c r="U435" s="1378" t="e">
        <f t="shared" ca="1" si="42"/>
        <v>#NAME?</v>
      </c>
      <c r="V435" s="48"/>
      <c r="W435" s="1217" t="s">
        <v>27</v>
      </c>
      <c r="X435" s="48"/>
      <c r="Y435" s="1217" t="s">
        <v>6072</v>
      </c>
      <c r="Z435" s="48"/>
      <c r="AA435" s="48"/>
      <c r="AB435" s="48"/>
      <c r="AC435" s="48"/>
      <c r="AD435" s="48"/>
      <c r="AE435" s="48"/>
      <c r="AF435" s="48"/>
      <c r="AG435" s="48"/>
      <c r="AH435" s="48"/>
    </row>
    <row r="436" spans="1:34" ht="18">
      <c r="A436" s="1450">
        <v>44855</v>
      </c>
      <c r="B436" s="1217" t="s">
        <v>1906</v>
      </c>
      <c r="C436" s="1571"/>
      <c r="D436" s="1217" t="s">
        <v>3919</v>
      </c>
      <c r="E436" s="1217" t="s">
        <v>3079</v>
      </c>
      <c r="F436" s="1217" t="s">
        <v>3686</v>
      </c>
      <c r="G436" s="1219">
        <v>19200</v>
      </c>
      <c r="H436" s="1449" t="s">
        <v>3063</v>
      </c>
      <c r="I436" s="1217" t="s">
        <v>3453</v>
      </c>
      <c r="J436" s="1238"/>
      <c r="K436" s="10" t="e">
        <f t="shared" ca="1" si="71"/>
        <v>#NAME?</v>
      </c>
      <c r="L436" s="48"/>
      <c r="M436" s="1240"/>
      <c r="N436" s="1240">
        <v>11700</v>
      </c>
      <c r="O436" s="1237"/>
      <c r="P436" s="1240"/>
      <c r="Q436" s="1240"/>
      <c r="R436" s="1240"/>
      <c r="S436" s="1240"/>
      <c r="T436" s="1240" t="e">
        <f t="shared" ca="1" si="41"/>
        <v>#NAME?</v>
      </c>
      <c r="U436" s="1378" t="e">
        <f t="shared" ca="1" si="42"/>
        <v>#NAME?</v>
      </c>
      <c r="V436" s="48"/>
      <c r="W436" s="1217" t="s">
        <v>27</v>
      </c>
      <c r="X436" s="48"/>
      <c r="Y436" s="1217" t="s">
        <v>6073</v>
      </c>
      <c r="Z436" s="48"/>
      <c r="AA436" s="48"/>
      <c r="AB436" s="48"/>
      <c r="AC436" s="48"/>
      <c r="AD436" s="48"/>
      <c r="AE436" s="48"/>
      <c r="AF436" s="48"/>
      <c r="AG436" s="48"/>
      <c r="AH436" s="48"/>
    </row>
    <row r="437" spans="1:34" ht="18">
      <c r="A437" s="1450">
        <v>44862</v>
      </c>
      <c r="B437" s="1217" t="s">
        <v>1906</v>
      </c>
      <c r="C437" s="1571"/>
      <c r="D437" s="1217" t="s">
        <v>3919</v>
      </c>
      <c r="E437" s="1217" t="s">
        <v>3079</v>
      </c>
      <c r="F437" s="1217" t="s">
        <v>4322</v>
      </c>
      <c r="G437" s="1219">
        <v>19200</v>
      </c>
      <c r="H437" s="1449" t="s">
        <v>3063</v>
      </c>
      <c r="I437" s="1217" t="s">
        <v>3453</v>
      </c>
      <c r="J437" s="1238"/>
      <c r="K437" s="10" t="e">
        <f t="shared" ca="1" si="71"/>
        <v>#NAME?</v>
      </c>
      <c r="L437" s="48"/>
      <c r="M437" s="1240"/>
      <c r="N437" s="1239">
        <v>11700</v>
      </c>
      <c r="O437" s="1237"/>
      <c r="P437" s="1239"/>
      <c r="Q437" s="1239"/>
      <c r="R437" s="1239"/>
      <c r="S437" s="1240"/>
      <c r="T437" s="1240" t="e">
        <f t="shared" ca="1" si="41"/>
        <v>#NAME?</v>
      </c>
      <c r="U437" s="1378" t="e">
        <f t="shared" ca="1" si="42"/>
        <v>#NAME?</v>
      </c>
      <c r="W437" s="1217" t="s">
        <v>27</v>
      </c>
      <c r="Y437" s="1217" t="s">
        <v>6074</v>
      </c>
      <c r="Z437" s="1562"/>
    </row>
    <row r="438" spans="1:34" ht="18">
      <c r="A438" s="1450">
        <v>44835</v>
      </c>
      <c r="B438" s="1217" t="s">
        <v>1170</v>
      </c>
      <c r="C438" s="1571" t="s">
        <v>3456</v>
      </c>
      <c r="D438" s="1217" t="s">
        <v>3521</v>
      </c>
      <c r="E438" s="1217" t="s">
        <v>86</v>
      </c>
      <c r="F438" s="1217" t="s">
        <v>3547</v>
      </c>
      <c r="G438" s="1219">
        <v>15000</v>
      </c>
      <c r="H438" s="1449" t="s">
        <v>3063</v>
      </c>
      <c r="I438" s="1217" t="s">
        <v>3453</v>
      </c>
      <c r="J438" s="1238"/>
      <c r="K438" s="10" t="e">
        <f t="shared" ca="1" si="71"/>
        <v>#NAME?</v>
      </c>
      <c r="L438" s="10" t="e">
        <f t="shared" ref="L438:L451" ca="1" si="77">_xludf.IFS(C438="成田机场",4000,C438="羽田机场",1000,D438="VIP-limo",0)</f>
        <v>#NAME?</v>
      </c>
      <c r="M438" s="1239"/>
      <c r="N438" s="1239">
        <v>4000</v>
      </c>
      <c r="O438" s="1237"/>
      <c r="P438" s="1240"/>
      <c r="Q438" s="1240"/>
      <c r="R438" s="1240"/>
      <c r="S438" s="1240"/>
      <c r="T438" s="1240" t="e">
        <f t="shared" ca="1" si="41"/>
        <v>#NAME?</v>
      </c>
      <c r="U438" s="1378" t="e">
        <f t="shared" ca="1" si="42"/>
        <v>#NAME?</v>
      </c>
      <c r="V438" s="48"/>
      <c r="W438" s="1217" t="s">
        <v>107</v>
      </c>
      <c r="X438" s="48"/>
      <c r="Y438" s="1217" t="s">
        <v>6075</v>
      </c>
      <c r="Z438" s="48"/>
      <c r="AA438" s="1576"/>
      <c r="AB438" s="48"/>
      <c r="AC438" s="48"/>
      <c r="AD438" s="16"/>
      <c r="AE438" s="48"/>
      <c r="AF438" s="48"/>
      <c r="AG438" s="48"/>
      <c r="AH438" s="48"/>
    </row>
    <row r="439" spans="1:34" ht="18">
      <c r="A439" s="1450">
        <v>44835</v>
      </c>
      <c r="B439" s="1217" t="s">
        <v>570</v>
      </c>
      <c r="C439" s="1571" t="s">
        <v>3456</v>
      </c>
      <c r="D439" s="1217" t="s">
        <v>3452</v>
      </c>
      <c r="E439" s="1217" t="s">
        <v>86</v>
      </c>
      <c r="F439" s="1217" t="s">
        <v>3547</v>
      </c>
      <c r="G439" s="1219">
        <v>15000</v>
      </c>
      <c r="H439" s="1449" t="s">
        <v>3063</v>
      </c>
      <c r="I439" s="1217" t="s">
        <v>3453</v>
      </c>
      <c r="J439" s="1238"/>
      <c r="K439" s="10" t="e">
        <f t="shared" ca="1" si="71"/>
        <v>#NAME?</v>
      </c>
      <c r="L439" s="10" t="e">
        <f t="shared" ca="1" si="77"/>
        <v>#NAME?</v>
      </c>
      <c r="M439" s="1239"/>
      <c r="N439" s="1239">
        <v>4000</v>
      </c>
      <c r="O439" s="1237"/>
      <c r="P439" s="1240"/>
      <c r="Q439" s="1240"/>
      <c r="R439" s="1240"/>
      <c r="S439" s="1240"/>
      <c r="T439" s="1240" t="e">
        <f t="shared" ca="1" si="41"/>
        <v>#NAME?</v>
      </c>
      <c r="U439" s="1378" t="e">
        <f t="shared" ca="1" si="42"/>
        <v>#NAME?</v>
      </c>
      <c r="V439" s="48"/>
      <c r="W439" s="1217" t="s">
        <v>3508</v>
      </c>
      <c r="X439" s="48"/>
      <c r="Y439" s="1217" t="s">
        <v>6076</v>
      </c>
      <c r="Z439" s="48"/>
      <c r="AA439" s="48"/>
      <c r="AB439" s="48"/>
      <c r="AC439" s="48"/>
      <c r="AD439" s="48"/>
      <c r="AE439" s="48"/>
      <c r="AF439" s="48"/>
      <c r="AG439" s="48"/>
      <c r="AH439" s="48"/>
    </row>
    <row r="440" spans="1:34" ht="18">
      <c r="A440" s="1450">
        <v>44837</v>
      </c>
      <c r="B440" s="1217" t="s">
        <v>1170</v>
      </c>
      <c r="C440" s="1571" t="s">
        <v>3456</v>
      </c>
      <c r="D440" s="1217" t="s">
        <v>3521</v>
      </c>
      <c r="E440" s="1217" t="s">
        <v>45</v>
      </c>
      <c r="F440" s="1217" t="s">
        <v>4322</v>
      </c>
      <c r="G440" s="1219">
        <v>15000</v>
      </c>
      <c r="H440" s="1449" t="s">
        <v>3063</v>
      </c>
      <c r="I440" s="1217" t="s">
        <v>3453</v>
      </c>
      <c r="J440" s="1238"/>
      <c r="K440" s="10" t="e">
        <f t="shared" ca="1" si="71"/>
        <v>#NAME?</v>
      </c>
      <c r="L440" s="10" t="e">
        <f t="shared" ca="1" si="77"/>
        <v>#NAME?</v>
      </c>
      <c r="M440" s="1239"/>
      <c r="N440" s="1239">
        <v>4000</v>
      </c>
      <c r="O440" s="1237"/>
      <c r="P440" s="1240"/>
      <c r="Q440" s="1240"/>
      <c r="R440" s="1240"/>
      <c r="S440" s="1240"/>
      <c r="T440" s="1240" t="e">
        <f t="shared" ca="1" si="41"/>
        <v>#NAME?</v>
      </c>
      <c r="U440" s="1378" t="e">
        <f t="shared" ca="1" si="42"/>
        <v>#NAME?</v>
      </c>
      <c r="V440" s="48"/>
      <c r="W440" s="1217" t="s">
        <v>107</v>
      </c>
      <c r="X440" s="48"/>
      <c r="Y440" s="1217" t="s">
        <v>6077</v>
      </c>
      <c r="Z440" s="48"/>
      <c r="AA440" s="48"/>
      <c r="AB440" s="48"/>
      <c r="AC440" s="48"/>
      <c r="AD440" s="48"/>
      <c r="AE440" s="48"/>
      <c r="AF440" s="48"/>
      <c r="AG440" s="48"/>
      <c r="AH440" s="48"/>
    </row>
    <row r="441" spans="1:34" ht="18">
      <c r="A441" s="1450">
        <v>44838</v>
      </c>
      <c r="B441" s="1217" t="s">
        <v>1170</v>
      </c>
      <c r="C441" s="1571" t="s">
        <v>3456</v>
      </c>
      <c r="D441" s="1217" t="s">
        <v>3521</v>
      </c>
      <c r="E441" s="1217" t="s">
        <v>86</v>
      </c>
      <c r="F441" s="1217" t="s">
        <v>3547</v>
      </c>
      <c r="G441" s="1219">
        <v>15000</v>
      </c>
      <c r="H441" s="1449" t="s">
        <v>3063</v>
      </c>
      <c r="I441" s="1217" t="s">
        <v>3453</v>
      </c>
      <c r="J441" s="1238"/>
      <c r="K441" s="10" t="e">
        <f t="shared" ca="1" si="71"/>
        <v>#NAME?</v>
      </c>
      <c r="L441" s="10" t="e">
        <f t="shared" ca="1" si="77"/>
        <v>#NAME?</v>
      </c>
      <c r="M441" s="1239"/>
      <c r="N441" s="1239">
        <v>4000</v>
      </c>
      <c r="O441" s="1237"/>
      <c r="P441" s="1240"/>
      <c r="Q441" s="1240"/>
      <c r="R441" s="1240"/>
      <c r="S441" s="1240"/>
      <c r="T441" s="1240" t="e">
        <f t="shared" ca="1" si="41"/>
        <v>#NAME?</v>
      </c>
      <c r="U441" s="1378" t="e">
        <f t="shared" ca="1" si="42"/>
        <v>#NAME?</v>
      </c>
      <c r="V441" s="48"/>
      <c r="W441" s="1217" t="s">
        <v>107</v>
      </c>
      <c r="X441" s="48"/>
      <c r="Y441" s="1217" t="s">
        <v>6078</v>
      </c>
      <c r="Z441" s="48"/>
      <c r="AA441" s="48"/>
      <c r="AB441" s="48"/>
      <c r="AC441" s="48"/>
      <c r="AD441" s="48"/>
      <c r="AE441" s="48"/>
      <c r="AF441" s="48"/>
      <c r="AG441" s="48"/>
      <c r="AH441" s="48"/>
    </row>
    <row r="442" spans="1:34" ht="18">
      <c r="A442" s="1450">
        <v>44844</v>
      </c>
      <c r="B442" s="1217" t="s">
        <v>570</v>
      </c>
      <c r="C442" s="1571" t="s">
        <v>3456</v>
      </c>
      <c r="D442" s="1217" t="s">
        <v>3452</v>
      </c>
      <c r="E442" s="1217" t="s">
        <v>55</v>
      </c>
      <c r="F442" s="1217" t="s">
        <v>3505</v>
      </c>
      <c r="G442" s="1219">
        <v>15000</v>
      </c>
      <c r="H442" s="1449" t="s">
        <v>3063</v>
      </c>
      <c r="I442" s="1217" t="s">
        <v>3453</v>
      </c>
      <c r="J442" s="1238"/>
      <c r="K442" s="10" t="e">
        <f t="shared" ca="1" si="71"/>
        <v>#NAME?</v>
      </c>
      <c r="L442" s="10" t="e">
        <f t="shared" ca="1" si="77"/>
        <v>#NAME?</v>
      </c>
      <c r="M442" s="1239"/>
      <c r="N442" s="1239">
        <v>4000</v>
      </c>
      <c r="O442" s="1237"/>
      <c r="P442" s="1240"/>
      <c r="Q442" s="1240"/>
      <c r="R442" s="1240"/>
      <c r="S442" s="1240"/>
      <c r="T442" s="1240" t="e">
        <f t="shared" ca="1" si="41"/>
        <v>#NAME?</v>
      </c>
      <c r="U442" s="1378" t="e">
        <f t="shared" ca="1" si="42"/>
        <v>#NAME?</v>
      </c>
      <c r="V442" s="48"/>
      <c r="W442" s="1217" t="s">
        <v>3508</v>
      </c>
      <c r="X442" s="48"/>
      <c r="Y442" s="1217" t="s">
        <v>6079</v>
      </c>
      <c r="Z442" s="48"/>
      <c r="AA442" s="48"/>
      <c r="AB442" s="48"/>
      <c r="AC442" s="48"/>
      <c r="AD442" s="48"/>
      <c r="AE442" s="48"/>
      <c r="AF442" s="48"/>
      <c r="AG442" s="48"/>
      <c r="AH442" s="48"/>
    </row>
    <row r="443" spans="1:34" ht="18">
      <c r="A443" s="1450">
        <v>44845</v>
      </c>
      <c r="B443" s="1217" t="s">
        <v>1170</v>
      </c>
      <c r="C443" s="1571" t="s">
        <v>3456</v>
      </c>
      <c r="D443" s="1217" t="s">
        <v>3521</v>
      </c>
      <c r="E443" s="1217" t="s">
        <v>86</v>
      </c>
      <c r="F443" s="1217" t="s">
        <v>3547</v>
      </c>
      <c r="G443" s="1219">
        <v>15000</v>
      </c>
      <c r="H443" s="1449" t="s">
        <v>3063</v>
      </c>
      <c r="I443" s="1217" t="s">
        <v>3453</v>
      </c>
      <c r="J443" s="1238"/>
      <c r="K443" s="48" t="e">
        <f t="shared" ca="1" si="71"/>
        <v>#NAME?</v>
      </c>
      <c r="L443" s="48" t="e">
        <f t="shared" ca="1" si="77"/>
        <v>#NAME?</v>
      </c>
      <c r="M443" s="1240"/>
      <c r="N443" s="1240">
        <v>4000</v>
      </c>
      <c r="O443" s="1237"/>
      <c r="P443" s="1240"/>
      <c r="Q443" s="1240"/>
      <c r="R443" s="1240"/>
      <c r="S443" s="1240"/>
      <c r="T443" s="1240" t="e">
        <f t="shared" ca="1" si="41"/>
        <v>#NAME?</v>
      </c>
      <c r="U443" s="1378" t="e">
        <f t="shared" ca="1" si="42"/>
        <v>#NAME?</v>
      </c>
      <c r="V443" s="48"/>
      <c r="W443" s="1217" t="s">
        <v>107</v>
      </c>
      <c r="X443" s="48"/>
      <c r="Y443" s="1217" t="s">
        <v>6080</v>
      </c>
      <c r="Z443" s="48"/>
      <c r="AA443" s="48"/>
      <c r="AB443" s="48"/>
      <c r="AC443" s="48"/>
      <c r="AD443" s="48"/>
      <c r="AE443" s="48"/>
      <c r="AF443" s="48"/>
      <c r="AG443" s="48"/>
      <c r="AH443" s="48"/>
    </row>
    <row r="444" spans="1:34" ht="18">
      <c r="A444" s="1450">
        <v>44846</v>
      </c>
      <c r="B444" s="1217" t="s">
        <v>1170</v>
      </c>
      <c r="C444" s="1571" t="s">
        <v>3456</v>
      </c>
      <c r="D444" s="1217" t="s">
        <v>3521</v>
      </c>
      <c r="E444" s="1217" t="s">
        <v>55</v>
      </c>
      <c r="F444" s="1217" t="s">
        <v>3512</v>
      </c>
      <c r="G444" s="1219">
        <v>15000</v>
      </c>
      <c r="H444" s="1449" t="s">
        <v>3063</v>
      </c>
      <c r="I444" s="1217" t="s">
        <v>3453</v>
      </c>
      <c r="J444" s="1238"/>
      <c r="K444" s="48" t="e">
        <f t="shared" ca="1" si="71"/>
        <v>#NAME?</v>
      </c>
      <c r="L444" s="48" t="e">
        <f t="shared" ca="1" si="77"/>
        <v>#NAME?</v>
      </c>
      <c r="M444" s="1240"/>
      <c r="N444" s="1240">
        <v>4000</v>
      </c>
      <c r="O444" s="1237"/>
      <c r="P444" s="1240"/>
      <c r="Q444" s="1240"/>
      <c r="R444" s="1240"/>
      <c r="S444" s="1240"/>
      <c r="T444" s="1240" t="e">
        <f t="shared" ca="1" si="41"/>
        <v>#NAME?</v>
      </c>
      <c r="U444" s="1378" t="e">
        <f t="shared" ca="1" si="42"/>
        <v>#NAME?</v>
      </c>
      <c r="V444" s="48"/>
      <c r="W444" s="1217" t="s">
        <v>107</v>
      </c>
      <c r="X444" s="48"/>
      <c r="Y444" s="1217" t="s">
        <v>6081</v>
      </c>
      <c r="Z444" s="48"/>
      <c r="AA444" s="48"/>
      <c r="AB444" s="48"/>
      <c r="AC444" s="48"/>
      <c r="AD444" s="48"/>
      <c r="AE444" s="48"/>
      <c r="AF444" s="48"/>
      <c r="AG444" s="48"/>
      <c r="AH444" s="48"/>
    </row>
    <row r="445" spans="1:34" ht="18">
      <c r="A445" s="1450">
        <v>44848</v>
      </c>
      <c r="B445" s="1217" t="s">
        <v>570</v>
      </c>
      <c r="C445" s="1571" t="s">
        <v>3456</v>
      </c>
      <c r="D445" s="1217" t="s">
        <v>3452</v>
      </c>
      <c r="E445" s="1217" t="s">
        <v>94</v>
      </c>
      <c r="F445" s="1217" t="s">
        <v>3686</v>
      </c>
      <c r="G445" s="1219">
        <v>15000</v>
      </c>
      <c r="H445" s="1449" t="s">
        <v>3063</v>
      </c>
      <c r="I445" s="1217" t="s">
        <v>3453</v>
      </c>
      <c r="J445" s="1238"/>
      <c r="K445" s="10" t="e">
        <f t="shared" ca="1" si="71"/>
        <v>#NAME?</v>
      </c>
      <c r="L445" s="10" t="e">
        <f t="shared" ca="1" si="77"/>
        <v>#NAME?</v>
      </c>
      <c r="M445" s="1239"/>
      <c r="N445" s="1240">
        <v>4000</v>
      </c>
      <c r="O445" s="1237"/>
      <c r="P445" s="1240"/>
      <c r="Q445" s="1240"/>
      <c r="R445" s="1240"/>
      <c r="S445" s="1240"/>
      <c r="T445" s="1240" t="e">
        <f t="shared" ca="1" si="41"/>
        <v>#NAME?</v>
      </c>
      <c r="U445" s="1378" t="e">
        <f t="shared" ca="1" si="42"/>
        <v>#NAME?</v>
      </c>
      <c r="V445" s="48"/>
      <c r="W445" s="1217" t="s">
        <v>3508</v>
      </c>
      <c r="X445" s="48"/>
      <c r="Y445" s="1217" t="s">
        <v>6082</v>
      </c>
      <c r="Z445" s="48"/>
      <c r="AA445" s="48"/>
      <c r="AB445" s="48"/>
      <c r="AC445" s="48"/>
      <c r="AD445" s="48"/>
      <c r="AE445" s="48"/>
      <c r="AF445" s="48"/>
      <c r="AG445" s="48"/>
      <c r="AH445" s="48"/>
    </row>
    <row r="446" spans="1:34" ht="18">
      <c r="A446" s="1450">
        <v>44852</v>
      </c>
      <c r="B446" s="1217" t="s">
        <v>1170</v>
      </c>
      <c r="C446" s="1571" t="s">
        <v>3456</v>
      </c>
      <c r="D446" s="1217" t="s">
        <v>3521</v>
      </c>
      <c r="E446" s="1217" t="s">
        <v>3910</v>
      </c>
      <c r="F446" s="1217" t="s">
        <v>3592</v>
      </c>
      <c r="G446" s="1219">
        <v>15000</v>
      </c>
      <c r="H446" s="1449" t="s">
        <v>3063</v>
      </c>
      <c r="I446" s="1217" t="s">
        <v>3453</v>
      </c>
      <c r="J446" s="1238"/>
      <c r="K446" s="10" t="e">
        <f t="shared" ca="1" si="71"/>
        <v>#NAME?</v>
      </c>
      <c r="L446" s="10" t="e">
        <f t="shared" ca="1" si="77"/>
        <v>#NAME?</v>
      </c>
      <c r="M446" s="1239"/>
      <c r="N446" s="1240">
        <v>4000</v>
      </c>
      <c r="O446" s="1237"/>
      <c r="P446" s="1240"/>
      <c r="Q446" s="1240"/>
      <c r="R446" s="1240"/>
      <c r="S446" s="1240"/>
      <c r="T446" s="1240" t="e">
        <f t="shared" ca="1" si="41"/>
        <v>#NAME?</v>
      </c>
      <c r="U446" s="1378" t="e">
        <f t="shared" ca="1" si="42"/>
        <v>#NAME?</v>
      </c>
      <c r="V446" s="48"/>
      <c r="W446" s="1217" t="s">
        <v>107</v>
      </c>
      <c r="X446" s="48"/>
      <c r="Y446" s="1217" t="s">
        <v>6083</v>
      </c>
      <c r="Z446" s="48"/>
      <c r="AA446" s="48"/>
      <c r="AB446" s="48"/>
      <c r="AC446" s="48"/>
      <c r="AD446" s="48"/>
      <c r="AE446" s="48"/>
      <c r="AF446" s="48"/>
      <c r="AG446" s="48"/>
      <c r="AH446" s="48"/>
    </row>
    <row r="447" spans="1:34" ht="18">
      <c r="A447" s="1450">
        <v>44852</v>
      </c>
      <c r="B447" s="1217" t="s">
        <v>1170</v>
      </c>
      <c r="C447" s="1571" t="s">
        <v>3456</v>
      </c>
      <c r="D447" s="1217" t="s">
        <v>3521</v>
      </c>
      <c r="E447" s="1217" t="s">
        <v>3910</v>
      </c>
      <c r="F447" s="1217" t="s">
        <v>3592</v>
      </c>
      <c r="G447" s="1219">
        <v>15000</v>
      </c>
      <c r="H447" s="1449" t="s">
        <v>3063</v>
      </c>
      <c r="I447" s="1217" t="s">
        <v>3453</v>
      </c>
      <c r="J447" s="1238"/>
      <c r="K447" s="48" t="e">
        <f t="shared" ca="1" si="71"/>
        <v>#NAME?</v>
      </c>
      <c r="L447" s="48" t="e">
        <f t="shared" ca="1" si="77"/>
        <v>#NAME?</v>
      </c>
      <c r="M447" s="1240"/>
      <c r="N447" s="1240">
        <v>4000</v>
      </c>
      <c r="O447" s="1237"/>
      <c r="P447" s="1240"/>
      <c r="Q447" s="1240"/>
      <c r="R447" s="1240"/>
      <c r="S447" s="1240"/>
      <c r="T447" s="1240" t="e">
        <f t="shared" ca="1" si="41"/>
        <v>#NAME?</v>
      </c>
      <c r="U447" s="1378" t="e">
        <f t="shared" ca="1" si="42"/>
        <v>#NAME?</v>
      </c>
      <c r="V447" s="48"/>
      <c r="W447" s="1217" t="s">
        <v>107</v>
      </c>
      <c r="X447" s="48"/>
      <c r="Y447" s="1217" t="s">
        <v>6084</v>
      </c>
      <c r="Z447" s="48"/>
      <c r="AA447" s="48"/>
      <c r="AB447" s="48"/>
      <c r="AC447" s="48"/>
      <c r="AD447" s="48"/>
      <c r="AE447" s="48"/>
      <c r="AF447" s="48"/>
      <c r="AG447" s="48"/>
      <c r="AH447" s="48"/>
    </row>
    <row r="448" spans="1:34" ht="18">
      <c r="A448" s="1450">
        <v>44852</v>
      </c>
      <c r="B448" s="1217" t="s">
        <v>1170</v>
      </c>
      <c r="C448" s="1571" t="s">
        <v>3456</v>
      </c>
      <c r="D448" s="1217" t="s">
        <v>3521</v>
      </c>
      <c r="E448" s="1217" t="s">
        <v>55</v>
      </c>
      <c r="F448" s="1217" t="s">
        <v>3512</v>
      </c>
      <c r="G448" s="1219">
        <v>15000</v>
      </c>
      <c r="H448" s="1449" t="s">
        <v>3063</v>
      </c>
      <c r="I448" s="1217" t="s">
        <v>3453</v>
      </c>
      <c r="J448" s="1238"/>
      <c r="K448" s="48" t="e">
        <f t="shared" ca="1" si="71"/>
        <v>#NAME?</v>
      </c>
      <c r="L448" s="48" t="e">
        <f t="shared" ca="1" si="77"/>
        <v>#NAME?</v>
      </c>
      <c r="M448" s="1240"/>
      <c r="N448" s="1240">
        <v>4000</v>
      </c>
      <c r="O448" s="1237"/>
      <c r="P448" s="1240"/>
      <c r="Q448" s="1240"/>
      <c r="R448" s="1240"/>
      <c r="S448" s="1240"/>
      <c r="T448" s="1240" t="e">
        <f ca="1">G448-J448-K448-L448-M447-N448-O448-P448-Q448-R448-S448</f>
        <v>#NAME?</v>
      </c>
      <c r="U448" s="1378" t="e">
        <f t="shared" ca="1" si="42"/>
        <v>#NAME?</v>
      </c>
      <c r="V448" s="48"/>
      <c r="W448" s="1217" t="s">
        <v>107</v>
      </c>
      <c r="X448" s="48"/>
      <c r="Y448" s="1217" t="s">
        <v>6085</v>
      </c>
      <c r="Z448" s="48"/>
      <c r="AA448" s="48"/>
      <c r="AB448" s="48"/>
      <c r="AC448" s="48"/>
      <c r="AD448" s="48"/>
      <c r="AE448" s="48"/>
      <c r="AF448" s="48"/>
      <c r="AG448" s="48"/>
      <c r="AH448" s="48"/>
    </row>
    <row r="449" spans="1:34" ht="18">
      <c r="A449" s="1450">
        <v>44853</v>
      </c>
      <c r="B449" s="1217" t="s">
        <v>1170</v>
      </c>
      <c r="C449" s="1571" t="s">
        <v>3456</v>
      </c>
      <c r="D449" s="1217" t="s">
        <v>3521</v>
      </c>
      <c r="E449" s="1217" t="s">
        <v>86</v>
      </c>
      <c r="F449" s="1217" t="s">
        <v>3547</v>
      </c>
      <c r="G449" s="1219">
        <v>15000</v>
      </c>
      <c r="H449" s="1449" t="s">
        <v>3063</v>
      </c>
      <c r="I449" s="1217" t="s">
        <v>3453</v>
      </c>
      <c r="J449" s="1238"/>
      <c r="K449" s="10" t="e">
        <f t="shared" ca="1" si="71"/>
        <v>#NAME?</v>
      </c>
      <c r="L449" s="10" t="e">
        <f t="shared" ca="1" si="77"/>
        <v>#NAME?</v>
      </c>
      <c r="M449" s="1239"/>
      <c r="N449" s="1239">
        <v>4000</v>
      </c>
      <c r="O449" s="1237"/>
      <c r="P449" s="1240"/>
      <c r="Q449" s="1240"/>
      <c r="R449" s="1240"/>
      <c r="S449" s="1240"/>
      <c r="T449" s="1240" t="e">
        <f t="shared" ref="T449:T640" ca="1" si="78">G449-J449-K449-L449-M449-N449-O449-P449-Q449-R449-S449</f>
        <v>#NAME?</v>
      </c>
      <c r="U449" s="1378" t="e">
        <f t="shared" ca="1" si="42"/>
        <v>#NAME?</v>
      </c>
      <c r="V449" s="48"/>
      <c r="W449" s="1217" t="s">
        <v>107</v>
      </c>
      <c r="X449" s="48"/>
      <c r="Y449" s="1217" t="s">
        <v>6086</v>
      </c>
      <c r="Z449" s="48"/>
      <c r="AA449" s="48"/>
      <c r="AB449" s="48"/>
      <c r="AC449" s="48"/>
      <c r="AD449" s="48"/>
      <c r="AE449" s="48"/>
      <c r="AF449" s="48"/>
      <c r="AG449" s="48"/>
      <c r="AH449" s="48"/>
    </row>
    <row r="450" spans="1:34" ht="18">
      <c r="A450" s="1450">
        <v>44853</v>
      </c>
      <c r="B450" s="1217" t="s">
        <v>1170</v>
      </c>
      <c r="C450" s="1571" t="s">
        <v>3456</v>
      </c>
      <c r="D450" s="1217" t="s">
        <v>3521</v>
      </c>
      <c r="E450" s="1217" t="s">
        <v>55</v>
      </c>
      <c r="F450" s="1217" t="s">
        <v>3512</v>
      </c>
      <c r="G450" s="1219">
        <v>15000</v>
      </c>
      <c r="H450" s="1449" t="s">
        <v>3063</v>
      </c>
      <c r="I450" s="1217" t="s">
        <v>3453</v>
      </c>
      <c r="J450" s="1238"/>
      <c r="K450" s="10" t="e">
        <f t="shared" ca="1" si="71"/>
        <v>#NAME?</v>
      </c>
      <c r="L450" s="10" t="e">
        <f t="shared" ca="1" si="77"/>
        <v>#NAME?</v>
      </c>
      <c r="M450" s="1239"/>
      <c r="N450" s="1239">
        <v>4000</v>
      </c>
      <c r="O450" s="1237"/>
      <c r="P450" s="1240"/>
      <c r="Q450" s="1240"/>
      <c r="R450" s="1240"/>
      <c r="S450" s="1240"/>
      <c r="T450" s="1240" t="e">
        <f t="shared" ca="1" si="78"/>
        <v>#NAME?</v>
      </c>
      <c r="U450" s="1378" t="e">
        <f t="shared" ca="1" si="42"/>
        <v>#NAME?</v>
      </c>
      <c r="V450" s="48"/>
      <c r="W450" s="1217" t="s">
        <v>107</v>
      </c>
      <c r="X450" s="48"/>
      <c r="Y450" s="1217" t="s">
        <v>6087</v>
      </c>
      <c r="Z450" s="48"/>
      <c r="AA450" s="48"/>
      <c r="AB450" s="48"/>
      <c r="AC450" s="48"/>
      <c r="AD450" s="48"/>
      <c r="AE450" s="48"/>
      <c r="AF450" s="48"/>
      <c r="AG450" s="48"/>
      <c r="AH450" s="48"/>
    </row>
    <row r="451" spans="1:34" ht="18">
      <c r="A451" s="1450">
        <v>44854</v>
      </c>
      <c r="B451" s="1217" t="s">
        <v>1170</v>
      </c>
      <c r="C451" s="1571" t="s">
        <v>3456</v>
      </c>
      <c r="D451" s="1217" t="s">
        <v>3521</v>
      </c>
      <c r="E451" s="1217" t="s">
        <v>86</v>
      </c>
      <c r="F451" s="1217" t="s">
        <v>3547</v>
      </c>
      <c r="G451" s="1219">
        <v>15000</v>
      </c>
      <c r="H451" s="1449" t="s">
        <v>3063</v>
      </c>
      <c r="I451" s="1217" t="s">
        <v>3453</v>
      </c>
      <c r="J451" s="1238"/>
      <c r="K451" s="10" t="e">
        <f t="shared" ca="1" si="71"/>
        <v>#NAME?</v>
      </c>
      <c r="L451" s="48" t="e">
        <f t="shared" ca="1" si="77"/>
        <v>#NAME?</v>
      </c>
      <c r="M451" s="1240"/>
      <c r="N451" s="1240">
        <v>4000</v>
      </c>
      <c r="O451" s="1237"/>
      <c r="P451" s="1240"/>
      <c r="Q451" s="1240"/>
      <c r="R451" s="1240"/>
      <c r="S451" s="1240"/>
      <c r="T451" s="1240" t="e">
        <f t="shared" ca="1" si="78"/>
        <v>#NAME?</v>
      </c>
      <c r="U451" s="1378" t="e">
        <f t="shared" ca="1" si="42"/>
        <v>#NAME?</v>
      </c>
      <c r="V451" s="48"/>
      <c r="W451" s="1217" t="s">
        <v>107</v>
      </c>
      <c r="X451" s="48"/>
      <c r="Y451" s="1217" t="s">
        <v>6088</v>
      </c>
      <c r="Z451" s="48"/>
      <c r="AA451" s="48"/>
      <c r="AB451" s="48"/>
      <c r="AC451" s="48"/>
      <c r="AD451" s="48"/>
      <c r="AE451" s="48"/>
      <c r="AF451" s="48"/>
      <c r="AG451" s="48"/>
      <c r="AH451" s="48"/>
    </row>
    <row r="452" spans="1:34" ht="18">
      <c r="A452" s="1450">
        <v>44854</v>
      </c>
      <c r="B452" s="1217" t="s">
        <v>1170</v>
      </c>
      <c r="C452" s="1571" t="s">
        <v>3456</v>
      </c>
      <c r="D452" s="1217" t="s">
        <v>3452</v>
      </c>
      <c r="E452" s="1217" t="s">
        <v>86</v>
      </c>
      <c r="F452" s="1217" t="s">
        <v>3547</v>
      </c>
      <c r="G452" s="1219">
        <v>15000</v>
      </c>
      <c r="H452" s="1449" t="s">
        <v>3063</v>
      </c>
      <c r="I452" s="1217" t="s">
        <v>3453</v>
      </c>
      <c r="J452" s="1238"/>
      <c r="K452" s="10" t="e">
        <f t="shared" ca="1" si="71"/>
        <v>#NAME?</v>
      </c>
      <c r="L452" s="48" t="e">
        <f t="shared" ref="L452:L455" ca="1" si="79">_xludf.IFS(C452="成田机场",4000,C452="羽田机场",1000)</f>
        <v>#NAME?</v>
      </c>
      <c r="M452" s="1240"/>
      <c r="N452" s="1240">
        <v>4000</v>
      </c>
      <c r="O452" s="1237"/>
      <c r="P452" s="1240"/>
      <c r="Q452" s="1240"/>
      <c r="R452" s="1240"/>
      <c r="S452" s="1240"/>
      <c r="T452" s="1240" t="e">
        <f t="shared" ca="1" si="78"/>
        <v>#NAME?</v>
      </c>
      <c r="U452" s="1378" t="e">
        <f t="shared" ca="1" si="42"/>
        <v>#NAME?</v>
      </c>
      <c r="V452" s="48"/>
      <c r="W452" s="1217" t="s">
        <v>3508</v>
      </c>
      <c r="X452" s="48"/>
      <c r="Y452" s="1217" t="s">
        <v>6089</v>
      </c>
      <c r="Z452" s="48"/>
      <c r="AA452" s="48"/>
      <c r="AB452" s="48"/>
      <c r="AC452" s="48"/>
      <c r="AD452" s="48"/>
      <c r="AE452" s="48"/>
      <c r="AF452" s="48"/>
      <c r="AG452" s="48"/>
      <c r="AH452" s="48"/>
    </row>
    <row r="453" spans="1:34" ht="18">
      <c r="A453" s="1450">
        <v>44857</v>
      </c>
      <c r="B453" s="1217" t="s">
        <v>1170</v>
      </c>
      <c r="C453" s="1571" t="s">
        <v>3456</v>
      </c>
      <c r="D453" s="1217" t="s">
        <v>3521</v>
      </c>
      <c r="E453" s="1217" t="s">
        <v>86</v>
      </c>
      <c r="F453" s="1243"/>
      <c r="G453" s="1219">
        <v>15000</v>
      </c>
      <c r="H453" s="1449" t="s">
        <v>3063</v>
      </c>
      <c r="I453" s="1217" t="s">
        <v>3453</v>
      </c>
      <c r="J453" s="1238"/>
      <c r="K453" s="10" t="e">
        <f t="shared" ca="1" si="71"/>
        <v>#NAME?</v>
      </c>
      <c r="L453" s="48" t="e">
        <f t="shared" ca="1" si="79"/>
        <v>#NAME?</v>
      </c>
      <c r="M453" s="1240"/>
      <c r="N453" s="1240">
        <v>4000</v>
      </c>
      <c r="O453" s="1237"/>
      <c r="P453" s="1240"/>
      <c r="Q453" s="1240"/>
      <c r="R453" s="1240"/>
      <c r="S453" s="1240"/>
      <c r="T453" s="1240" t="e">
        <f t="shared" ca="1" si="78"/>
        <v>#NAME?</v>
      </c>
      <c r="U453" s="1378" t="e">
        <f t="shared" ca="1" si="42"/>
        <v>#NAME?</v>
      </c>
      <c r="V453" s="48"/>
      <c r="W453" s="1217" t="s">
        <v>107</v>
      </c>
      <c r="X453" s="48"/>
      <c r="Y453" s="1217" t="s">
        <v>6090</v>
      </c>
      <c r="Z453" s="48"/>
      <c r="AA453" s="48"/>
      <c r="AB453" s="48"/>
      <c r="AC453" s="48"/>
      <c r="AD453" s="48"/>
      <c r="AE453" s="48"/>
      <c r="AF453" s="48"/>
      <c r="AG453" s="48"/>
      <c r="AH453" s="48"/>
    </row>
    <row r="454" spans="1:34" ht="18">
      <c r="A454" s="1450">
        <v>44859</v>
      </c>
      <c r="B454" s="1217" t="s">
        <v>1170</v>
      </c>
      <c r="C454" s="1571" t="s">
        <v>3456</v>
      </c>
      <c r="D454" s="1217" t="s">
        <v>3521</v>
      </c>
      <c r="E454" s="1217" t="s">
        <v>3079</v>
      </c>
      <c r="F454" s="1217" t="s">
        <v>3592</v>
      </c>
      <c r="G454" s="1219">
        <v>15000</v>
      </c>
      <c r="H454" s="1449" t="s">
        <v>3063</v>
      </c>
      <c r="I454" s="1217" t="s">
        <v>3453</v>
      </c>
      <c r="J454" s="1238"/>
      <c r="K454" s="10" t="e">
        <f t="shared" ca="1" si="71"/>
        <v>#NAME?</v>
      </c>
      <c r="L454" s="48" t="e">
        <f t="shared" ca="1" si="79"/>
        <v>#NAME?</v>
      </c>
      <c r="M454" s="1240"/>
      <c r="N454" s="1239">
        <v>4000</v>
      </c>
      <c r="O454" s="1237"/>
      <c r="P454" s="1239"/>
      <c r="Q454" s="1239"/>
      <c r="R454" s="1239"/>
      <c r="S454" s="1240"/>
      <c r="T454" s="1240" t="e">
        <f t="shared" ca="1" si="78"/>
        <v>#NAME?</v>
      </c>
      <c r="U454" s="1378" t="e">
        <f t="shared" ca="1" si="42"/>
        <v>#NAME?</v>
      </c>
      <c r="W454" s="1217" t="s">
        <v>107</v>
      </c>
      <c r="Y454" s="1217" t="s">
        <v>6091</v>
      </c>
      <c r="Z454" s="1562"/>
    </row>
    <row r="455" spans="1:34" ht="18">
      <c r="A455" s="1450">
        <v>44859</v>
      </c>
      <c r="B455" s="1217" t="s">
        <v>1170</v>
      </c>
      <c r="C455" s="1571" t="s">
        <v>3456</v>
      </c>
      <c r="D455" s="1217" t="s">
        <v>3521</v>
      </c>
      <c r="E455" s="1217" t="s">
        <v>3079</v>
      </c>
      <c r="F455" s="1217" t="s">
        <v>3592</v>
      </c>
      <c r="G455" s="1219">
        <v>15000</v>
      </c>
      <c r="H455" s="1449" t="s">
        <v>3063</v>
      </c>
      <c r="I455" s="1217" t="s">
        <v>3453</v>
      </c>
      <c r="J455" s="1238"/>
      <c r="K455" s="10" t="e">
        <f t="shared" ca="1" si="71"/>
        <v>#NAME?</v>
      </c>
      <c r="L455" s="48" t="e">
        <f t="shared" ca="1" si="79"/>
        <v>#NAME?</v>
      </c>
      <c r="M455" s="1240"/>
      <c r="N455" s="1239">
        <v>4000</v>
      </c>
      <c r="O455" s="1237"/>
      <c r="P455" s="1239"/>
      <c r="Q455" s="1239"/>
      <c r="R455" s="1239"/>
      <c r="S455" s="1240"/>
      <c r="T455" s="1240" t="e">
        <f t="shared" ca="1" si="78"/>
        <v>#NAME?</v>
      </c>
      <c r="U455" s="1378" t="e">
        <f t="shared" ca="1" si="42"/>
        <v>#NAME?</v>
      </c>
      <c r="W455" s="1217" t="s">
        <v>107</v>
      </c>
      <c r="Y455" s="1217" t="s">
        <v>6091</v>
      </c>
      <c r="Z455" s="1562"/>
    </row>
    <row r="456" spans="1:34" ht="18">
      <c r="A456" s="1450">
        <v>44836</v>
      </c>
      <c r="B456" s="1217" t="s">
        <v>1906</v>
      </c>
      <c r="C456" s="1571"/>
      <c r="D456" s="1217" t="s">
        <v>3919</v>
      </c>
      <c r="E456" s="1217" t="s">
        <v>2979</v>
      </c>
      <c r="F456" s="1217" t="s">
        <v>3501</v>
      </c>
      <c r="G456" s="1219">
        <v>36000</v>
      </c>
      <c r="H456" s="1449" t="s">
        <v>3063</v>
      </c>
      <c r="I456" s="1217" t="s">
        <v>3453</v>
      </c>
      <c r="J456" s="1238"/>
      <c r="K456" s="10" t="e">
        <f t="shared" ca="1" si="71"/>
        <v>#NAME?</v>
      </c>
      <c r="L456" s="10" t="e">
        <f t="shared" ref="L456:L457" ca="1" si="80">_xludf.IFS(C456="成田机场",4000,C456="羽田机场",1000,D456="VIP-limo",0)</f>
        <v>#NAME?</v>
      </c>
      <c r="M456" s="1239"/>
      <c r="N456" s="1239">
        <v>22100</v>
      </c>
      <c r="O456" s="1237"/>
      <c r="P456" s="1240"/>
      <c r="Q456" s="1240"/>
      <c r="R456" s="1240"/>
      <c r="S456" s="1240"/>
      <c r="T456" s="1240" t="e">
        <f t="shared" ca="1" si="78"/>
        <v>#NAME?</v>
      </c>
      <c r="U456" s="1378" t="e">
        <f t="shared" ca="1" si="42"/>
        <v>#NAME?</v>
      </c>
      <c r="V456" s="48"/>
      <c r="W456" s="1217" t="s">
        <v>27</v>
      </c>
      <c r="X456" s="48"/>
      <c r="Y456" s="1217" t="s">
        <v>6092</v>
      </c>
      <c r="Z456" s="48"/>
      <c r="AA456" s="48"/>
      <c r="AB456" s="48"/>
      <c r="AC456" s="48"/>
      <c r="AD456" s="48"/>
      <c r="AE456" s="48"/>
      <c r="AF456" s="48"/>
      <c r="AG456" s="48"/>
      <c r="AH456" s="48"/>
    </row>
    <row r="457" spans="1:34" ht="18">
      <c r="A457" s="1450">
        <v>44837</v>
      </c>
      <c r="B457" s="1217" t="s">
        <v>1906</v>
      </c>
      <c r="C457" s="1571"/>
      <c r="D457" s="1217" t="s">
        <v>3919</v>
      </c>
      <c r="E457" s="1217" t="s">
        <v>2979</v>
      </c>
      <c r="F457" s="1217" t="s">
        <v>3501</v>
      </c>
      <c r="G457" s="1219">
        <v>36000</v>
      </c>
      <c r="H457" s="1449" t="s">
        <v>3063</v>
      </c>
      <c r="I457" s="1217" t="s">
        <v>3453</v>
      </c>
      <c r="J457" s="1238"/>
      <c r="K457" s="10" t="e">
        <f t="shared" ca="1" si="71"/>
        <v>#NAME?</v>
      </c>
      <c r="L457" s="10" t="e">
        <f t="shared" ca="1" si="80"/>
        <v>#NAME?</v>
      </c>
      <c r="M457" s="1239"/>
      <c r="N457" s="1239">
        <v>22100</v>
      </c>
      <c r="O457" s="1237"/>
      <c r="P457" s="1240"/>
      <c r="Q457" s="1240"/>
      <c r="R457" s="1240"/>
      <c r="S457" s="1240"/>
      <c r="T457" s="1240" t="e">
        <f t="shared" ca="1" si="78"/>
        <v>#NAME?</v>
      </c>
      <c r="U457" s="1378" t="e">
        <f t="shared" ca="1" si="42"/>
        <v>#NAME?</v>
      </c>
      <c r="V457" s="48"/>
      <c r="W457" s="1217" t="s">
        <v>27</v>
      </c>
      <c r="X457" s="48"/>
      <c r="Y457" s="1217" t="s">
        <v>6093</v>
      </c>
      <c r="Z457" s="48"/>
      <c r="AA457" s="48"/>
      <c r="AB457" s="48"/>
      <c r="AC457" s="48"/>
      <c r="AD457" s="48"/>
      <c r="AE457" s="48"/>
      <c r="AF457" s="48"/>
      <c r="AG457" s="48"/>
      <c r="AH457" s="48"/>
    </row>
    <row r="458" spans="1:34" ht="18">
      <c r="A458" s="1450">
        <v>44838</v>
      </c>
      <c r="B458" s="1217" t="s">
        <v>1906</v>
      </c>
      <c r="C458" s="1571"/>
      <c r="D458" s="1217" t="s">
        <v>3919</v>
      </c>
      <c r="E458" s="1217" t="s">
        <v>2979</v>
      </c>
      <c r="F458" s="1217" t="s">
        <v>3501</v>
      </c>
      <c r="G458" s="1219">
        <v>36000</v>
      </c>
      <c r="H458" s="1449" t="s">
        <v>3063</v>
      </c>
      <c r="I458" s="1217" t="s">
        <v>3453</v>
      </c>
      <c r="J458" s="1238"/>
      <c r="K458" s="10" t="e">
        <f t="shared" ca="1" si="71"/>
        <v>#NAME?</v>
      </c>
      <c r="M458" s="1239"/>
      <c r="N458" s="1239">
        <v>22100</v>
      </c>
      <c r="O458" s="1237"/>
      <c r="P458" s="1240"/>
      <c r="Q458" s="1240"/>
      <c r="R458" s="1240"/>
      <c r="S458" s="1240"/>
      <c r="T458" s="1240" t="e">
        <f t="shared" ca="1" si="78"/>
        <v>#NAME?</v>
      </c>
      <c r="U458" s="1378" t="e">
        <f t="shared" ca="1" si="42"/>
        <v>#NAME?</v>
      </c>
      <c r="V458" s="48"/>
      <c r="W458" s="1217" t="s">
        <v>27</v>
      </c>
      <c r="X458" s="48"/>
      <c r="Y458" s="1217" t="s">
        <v>6094</v>
      </c>
      <c r="Z458" s="48"/>
      <c r="AA458" s="48"/>
      <c r="AB458" s="48"/>
      <c r="AC458" s="48"/>
      <c r="AD458" s="48"/>
      <c r="AE458" s="48"/>
      <c r="AF458" s="48"/>
      <c r="AG458" s="48"/>
      <c r="AH458" s="48"/>
    </row>
    <row r="459" spans="1:34" ht="18">
      <c r="A459" s="1450">
        <v>44839</v>
      </c>
      <c r="B459" s="1217" t="s">
        <v>1906</v>
      </c>
      <c r="C459" s="1571"/>
      <c r="D459" s="1217" t="s">
        <v>3919</v>
      </c>
      <c r="E459" s="1217" t="s">
        <v>2979</v>
      </c>
      <c r="F459" s="1217" t="s">
        <v>3501</v>
      </c>
      <c r="G459" s="1219">
        <v>36000</v>
      </c>
      <c r="H459" s="1449" t="s">
        <v>3063</v>
      </c>
      <c r="I459" s="1217" t="s">
        <v>3453</v>
      </c>
      <c r="J459" s="1238"/>
      <c r="K459" s="10" t="e">
        <f t="shared" ca="1" si="71"/>
        <v>#NAME?</v>
      </c>
      <c r="L459" s="10" t="e">
        <f t="shared" ref="L459:L464" ca="1" si="81">_xludf.IFS(C459="成田机场",4000,C459="羽田机场",1000,D459="VIP-limo",0)</f>
        <v>#NAME?</v>
      </c>
      <c r="M459" s="1239"/>
      <c r="N459" s="1239">
        <v>22100</v>
      </c>
      <c r="O459" s="1237"/>
      <c r="P459" s="1240"/>
      <c r="Q459" s="1240"/>
      <c r="R459" s="1240"/>
      <c r="S459" s="1240"/>
      <c r="T459" s="1240" t="e">
        <f t="shared" ca="1" si="78"/>
        <v>#NAME?</v>
      </c>
      <c r="U459" s="1378" t="e">
        <f t="shared" ca="1" si="42"/>
        <v>#NAME?</v>
      </c>
      <c r="V459" s="48"/>
      <c r="W459" s="1217" t="s">
        <v>27</v>
      </c>
      <c r="X459" s="48"/>
      <c r="Y459" s="1217" t="s">
        <v>6095</v>
      </c>
      <c r="Z459" s="48"/>
      <c r="AA459" s="48"/>
      <c r="AB459" s="48"/>
      <c r="AC459" s="48"/>
      <c r="AD459" s="48"/>
      <c r="AE459" s="48"/>
      <c r="AF459" s="48"/>
      <c r="AG459" s="48"/>
      <c r="AH459" s="48"/>
    </row>
    <row r="460" spans="1:34" ht="18">
      <c r="A460" s="1450">
        <v>44841</v>
      </c>
      <c r="B460" s="1217" t="s">
        <v>1906</v>
      </c>
      <c r="C460" s="1571"/>
      <c r="D460" s="1217" t="s">
        <v>3919</v>
      </c>
      <c r="E460" s="1217" t="s">
        <v>6096</v>
      </c>
      <c r="F460" s="1217" t="s">
        <v>4322</v>
      </c>
      <c r="G460" s="1219">
        <v>36000</v>
      </c>
      <c r="H460" s="1449" t="s">
        <v>3063</v>
      </c>
      <c r="I460" s="1217" t="s">
        <v>3453</v>
      </c>
      <c r="J460" s="1238"/>
      <c r="K460" s="10" t="e">
        <f t="shared" ca="1" si="71"/>
        <v>#NAME?</v>
      </c>
      <c r="L460" s="10" t="e">
        <f t="shared" ca="1" si="81"/>
        <v>#NAME?</v>
      </c>
      <c r="M460" s="1239"/>
      <c r="N460" s="1239">
        <v>22100</v>
      </c>
      <c r="O460" s="1237"/>
      <c r="P460" s="1240"/>
      <c r="Q460" s="1240"/>
      <c r="R460" s="1240"/>
      <c r="S460" s="1240"/>
      <c r="T460" s="1240" t="e">
        <f t="shared" ca="1" si="78"/>
        <v>#NAME?</v>
      </c>
      <c r="U460" s="1378" t="e">
        <f t="shared" ca="1" si="42"/>
        <v>#NAME?</v>
      </c>
      <c r="V460" s="48"/>
      <c r="W460" s="1217" t="s">
        <v>27</v>
      </c>
      <c r="X460" s="48"/>
      <c r="Y460" s="1217"/>
      <c r="Z460" s="48"/>
      <c r="AA460" s="48"/>
      <c r="AB460" s="48"/>
      <c r="AC460" s="48"/>
      <c r="AD460" s="48"/>
      <c r="AE460" s="48"/>
      <c r="AF460" s="48"/>
      <c r="AG460" s="48"/>
      <c r="AH460" s="48"/>
    </row>
    <row r="461" spans="1:34" ht="18">
      <c r="A461" s="1454">
        <v>44841</v>
      </c>
      <c r="B461" s="1246" t="s">
        <v>1906</v>
      </c>
      <c r="C461" s="1574"/>
      <c r="D461" s="1246" t="s">
        <v>3919</v>
      </c>
      <c r="E461" s="1246" t="s">
        <v>45</v>
      </c>
      <c r="F461" s="1246" t="s">
        <v>3515</v>
      </c>
      <c r="G461" s="1248">
        <v>36000</v>
      </c>
      <c r="H461" s="1455" t="s">
        <v>3063</v>
      </c>
      <c r="I461" s="1246" t="s">
        <v>3453</v>
      </c>
      <c r="J461" s="1263"/>
      <c r="K461" s="1260" t="e">
        <f t="shared" ca="1" si="71"/>
        <v>#NAME?</v>
      </c>
      <c r="L461" s="1260" t="e">
        <f t="shared" ca="1" si="81"/>
        <v>#NAME?</v>
      </c>
      <c r="M461" s="1256"/>
      <c r="N461" s="1256">
        <v>22100</v>
      </c>
      <c r="O461" s="1255"/>
      <c r="P461" s="1257"/>
      <c r="Q461" s="1257"/>
      <c r="R461" s="1257"/>
      <c r="S461" s="1257"/>
      <c r="T461" s="1257" t="e">
        <f t="shared" ca="1" si="78"/>
        <v>#NAME?</v>
      </c>
      <c r="U461" s="1387" t="e">
        <f t="shared" ca="1" si="42"/>
        <v>#NAME?</v>
      </c>
      <c r="V461" s="1573"/>
      <c r="W461" s="1246" t="s">
        <v>27</v>
      </c>
      <c r="X461" s="1573"/>
      <c r="Y461" s="1246" t="s">
        <v>6097</v>
      </c>
      <c r="Z461" s="1573"/>
      <c r="AA461" s="1573"/>
      <c r="AB461" s="1573"/>
      <c r="AC461" s="1573"/>
      <c r="AD461" s="1573"/>
      <c r="AE461" s="1573"/>
      <c r="AF461" s="1573"/>
      <c r="AG461" s="1573"/>
      <c r="AH461" s="1573"/>
    </row>
    <row r="462" spans="1:34" ht="18">
      <c r="A462" s="1450">
        <v>44845</v>
      </c>
      <c r="B462" s="1217" t="s">
        <v>1906</v>
      </c>
      <c r="C462" s="1571"/>
      <c r="D462" s="1217" t="s">
        <v>3919</v>
      </c>
      <c r="E462" s="1217" t="s">
        <v>2979</v>
      </c>
      <c r="F462" s="1217" t="s">
        <v>3501</v>
      </c>
      <c r="G462" s="1219">
        <v>36000</v>
      </c>
      <c r="H462" s="1449" t="s">
        <v>3063</v>
      </c>
      <c r="I462" s="1217" t="s">
        <v>3453</v>
      </c>
      <c r="J462" s="1238"/>
      <c r="K462" s="48" t="e">
        <f t="shared" ca="1" si="71"/>
        <v>#NAME?</v>
      </c>
      <c r="L462" s="48" t="e">
        <f t="shared" ca="1" si="81"/>
        <v>#NAME?</v>
      </c>
      <c r="M462" s="1240"/>
      <c r="N462" s="1240">
        <v>22100</v>
      </c>
      <c r="O462" s="1237"/>
      <c r="P462" s="1240"/>
      <c r="Q462" s="1240"/>
      <c r="R462" s="1240"/>
      <c r="S462" s="1240"/>
      <c r="T462" s="1240" t="e">
        <f t="shared" ca="1" si="78"/>
        <v>#NAME?</v>
      </c>
      <c r="U462" s="1378" t="e">
        <f t="shared" ca="1" si="42"/>
        <v>#NAME?</v>
      </c>
      <c r="V462" s="48"/>
      <c r="W462" s="1217" t="s">
        <v>27</v>
      </c>
      <c r="X462" s="48"/>
      <c r="Y462" s="1217" t="s">
        <v>6098</v>
      </c>
      <c r="Z462" s="48"/>
      <c r="AA462" s="48"/>
      <c r="AB462" s="48"/>
      <c r="AC462" s="48"/>
      <c r="AD462" s="48"/>
      <c r="AE462" s="48"/>
      <c r="AF462" s="48"/>
      <c r="AG462" s="48"/>
      <c r="AH462" s="48"/>
    </row>
    <row r="463" spans="1:34" ht="18">
      <c r="A463" s="1450">
        <v>44847</v>
      </c>
      <c r="B463" s="1217" t="s">
        <v>1906</v>
      </c>
      <c r="C463" s="1571"/>
      <c r="D463" s="1217" t="s">
        <v>3919</v>
      </c>
      <c r="E463" s="1217" t="s">
        <v>102</v>
      </c>
      <c r="F463" s="1217" t="s">
        <v>3629</v>
      </c>
      <c r="G463" s="1219">
        <v>36000</v>
      </c>
      <c r="H463" s="1449" t="s">
        <v>3063</v>
      </c>
      <c r="I463" s="1217" t="s">
        <v>3453</v>
      </c>
      <c r="J463" s="1238"/>
      <c r="K463" s="10" t="e">
        <f t="shared" ca="1" si="71"/>
        <v>#NAME?</v>
      </c>
      <c r="L463" s="10" t="e">
        <f t="shared" ca="1" si="81"/>
        <v>#NAME?</v>
      </c>
      <c r="M463" s="1239"/>
      <c r="N463" s="1240">
        <v>22100</v>
      </c>
      <c r="O463" s="1237"/>
      <c r="P463" s="1240"/>
      <c r="Q463" s="1240"/>
      <c r="R463" s="1240"/>
      <c r="S463" s="1240"/>
      <c r="T463" s="1240" t="e">
        <f t="shared" ca="1" si="78"/>
        <v>#NAME?</v>
      </c>
      <c r="U463" s="1378" t="e">
        <f t="shared" ca="1" si="42"/>
        <v>#NAME?</v>
      </c>
      <c r="V463" s="48"/>
      <c r="W463" s="1217" t="s">
        <v>27</v>
      </c>
      <c r="X463" s="48"/>
      <c r="Y463" s="1217" t="s">
        <v>6099</v>
      </c>
      <c r="Z463" s="48"/>
      <c r="AA463" s="48"/>
      <c r="AB463" s="48"/>
      <c r="AC463" s="48"/>
      <c r="AD463" s="48"/>
      <c r="AE463" s="48"/>
      <c r="AF463" s="48"/>
      <c r="AG463" s="48"/>
      <c r="AH463" s="48"/>
    </row>
    <row r="464" spans="1:34" ht="18">
      <c r="A464" s="1450">
        <v>44848</v>
      </c>
      <c r="B464" s="1217" t="s">
        <v>1906</v>
      </c>
      <c r="C464" s="1571"/>
      <c r="D464" s="1217" t="s">
        <v>3919</v>
      </c>
      <c r="E464" s="1217" t="s">
        <v>45</v>
      </c>
      <c r="F464" s="1217" t="s">
        <v>3515</v>
      </c>
      <c r="G464" s="1219">
        <v>36000</v>
      </c>
      <c r="H464" s="1449" t="s">
        <v>3063</v>
      </c>
      <c r="I464" s="1217" t="s">
        <v>3453</v>
      </c>
      <c r="J464" s="1238"/>
      <c r="K464" s="10" t="e">
        <f t="shared" ca="1" si="71"/>
        <v>#NAME?</v>
      </c>
      <c r="L464" s="10" t="e">
        <f t="shared" ca="1" si="81"/>
        <v>#NAME?</v>
      </c>
      <c r="M464" s="1239"/>
      <c r="N464" s="1240">
        <v>22100</v>
      </c>
      <c r="O464" s="1237"/>
      <c r="P464" s="1240"/>
      <c r="Q464" s="1240"/>
      <c r="R464" s="1240"/>
      <c r="S464" s="1240"/>
      <c r="T464" s="1240" t="e">
        <f t="shared" ca="1" si="78"/>
        <v>#NAME?</v>
      </c>
      <c r="U464" s="1378" t="e">
        <f t="shared" ca="1" si="42"/>
        <v>#NAME?</v>
      </c>
      <c r="V464" s="48"/>
      <c r="W464" s="1217" t="s">
        <v>27</v>
      </c>
      <c r="X464" s="48"/>
      <c r="Y464" s="1217" t="s">
        <v>6100</v>
      </c>
      <c r="Z464" s="48"/>
      <c r="AA464" s="48"/>
      <c r="AB464" s="48"/>
      <c r="AC464" s="48"/>
      <c r="AD464" s="48"/>
      <c r="AE464" s="48"/>
      <c r="AF464" s="48"/>
      <c r="AG464" s="48"/>
      <c r="AH464" s="48"/>
    </row>
    <row r="465" spans="1:34" ht="18">
      <c r="A465" s="1450">
        <v>44850</v>
      </c>
      <c r="B465" s="1217" t="s">
        <v>1906</v>
      </c>
      <c r="C465" s="1571"/>
      <c r="D465" s="1217" t="s">
        <v>3919</v>
      </c>
      <c r="E465" s="1217" t="s">
        <v>2979</v>
      </c>
      <c r="F465" s="1217" t="s">
        <v>3501</v>
      </c>
      <c r="G465" s="1219">
        <v>36000</v>
      </c>
      <c r="H465" s="1449" t="s">
        <v>3063</v>
      </c>
      <c r="I465" s="1217" t="s">
        <v>3453</v>
      </c>
      <c r="J465" s="1237"/>
      <c r="K465" s="48" t="e">
        <f t="shared" ca="1" si="71"/>
        <v>#NAME?</v>
      </c>
      <c r="L465" s="48"/>
      <c r="M465" s="1240"/>
      <c r="N465" s="1240">
        <v>22100</v>
      </c>
      <c r="O465" s="1237"/>
      <c r="P465" s="1240"/>
      <c r="Q465" s="1240"/>
      <c r="R465" s="1240"/>
      <c r="S465" s="1240"/>
      <c r="T465" s="1240" t="e">
        <f t="shared" ca="1" si="78"/>
        <v>#NAME?</v>
      </c>
      <c r="U465" s="1378" t="e">
        <f t="shared" ca="1" si="42"/>
        <v>#NAME?</v>
      </c>
      <c r="V465" s="1240"/>
      <c r="W465" s="1217" t="s">
        <v>27</v>
      </c>
      <c r="X465" s="48"/>
      <c r="Y465" s="1217" t="s">
        <v>6101</v>
      </c>
      <c r="Z465" s="48"/>
      <c r="AA465" s="48"/>
      <c r="AB465" s="48"/>
      <c r="AC465" s="48"/>
      <c r="AD465" s="48"/>
      <c r="AE465" s="48"/>
      <c r="AF465" s="48"/>
      <c r="AG465" s="48"/>
      <c r="AH465" s="48"/>
    </row>
    <row r="466" spans="1:34" ht="18">
      <c r="A466" s="1450">
        <v>44852</v>
      </c>
      <c r="B466" s="1217" t="s">
        <v>1906</v>
      </c>
      <c r="C466" s="1571"/>
      <c r="D466" s="1217" t="s">
        <v>3919</v>
      </c>
      <c r="E466" s="1217" t="s">
        <v>45</v>
      </c>
      <c r="F466" s="1217" t="s">
        <v>3515</v>
      </c>
      <c r="G466" s="1219">
        <v>36000</v>
      </c>
      <c r="H466" s="1449" t="s">
        <v>3063</v>
      </c>
      <c r="I466" s="1217" t="s">
        <v>3453</v>
      </c>
      <c r="J466" s="1238"/>
      <c r="K466" s="10" t="e">
        <f t="shared" ca="1" si="71"/>
        <v>#NAME?</v>
      </c>
      <c r="M466" s="1239"/>
      <c r="N466" s="1240">
        <v>22100</v>
      </c>
      <c r="O466" s="1237"/>
      <c r="P466" s="1240"/>
      <c r="Q466" s="1240"/>
      <c r="R466" s="1240"/>
      <c r="S466" s="1240"/>
      <c r="T466" s="1240" t="e">
        <f t="shared" ca="1" si="78"/>
        <v>#NAME?</v>
      </c>
      <c r="U466" s="1378" t="e">
        <f t="shared" ca="1" si="42"/>
        <v>#NAME?</v>
      </c>
      <c r="V466" s="48"/>
      <c r="W466" s="1217" t="s">
        <v>27</v>
      </c>
      <c r="X466" s="48"/>
      <c r="Y466" s="1217" t="s">
        <v>6102</v>
      </c>
      <c r="Z466" s="48"/>
      <c r="AA466" s="48"/>
      <c r="AB466" s="48"/>
      <c r="AC466" s="48"/>
      <c r="AD466" s="48"/>
      <c r="AE466" s="48"/>
      <c r="AF466" s="48"/>
      <c r="AG466" s="48"/>
      <c r="AH466" s="48"/>
    </row>
    <row r="467" spans="1:34" ht="18">
      <c r="A467" s="1450">
        <v>44853</v>
      </c>
      <c r="B467" s="1217" t="s">
        <v>1906</v>
      </c>
      <c r="C467" s="1571"/>
      <c r="D467" s="1217" t="s">
        <v>3919</v>
      </c>
      <c r="E467" s="1217" t="s">
        <v>45</v>
      </c>
      <c r="F467" s="1217" t="s">
        <v>3515</v>
      </c>
      <c r="G467" s="1219">
        <v>36000</v>
      </c>
      <c r="H467" s="1449" t="s">
        <v>3063</v>
      </c>
      <c r="I467" s="1217" t="s">
        <v>3453</v>
      </c>
      <c r="J467" s="1238"/>
      <c r="K467" s="48" t="e">
        <f t="shared" ca="1" si="71"/>
        <v>#NAME?</v>
      </c>
      <c r="L467" s="48" t="e">
        <f ca="1">_xludf.IFS(C467="成田机场",4000,C467="羽田机场",1000,D467="VIP-limo",0)</f>
        <v>#NAME?</v>
      </c>
      <c r="M467" s="1240"/>
      <c r="N467" s="1240">
        <v>22100</v>
      </c>
      <c r="O467" s="1237"/>
      <c r="P467" s="1240"/>
      <c r="Q467" s="1240"/>
      <c r="R467" s="1240"/>
      <c r="S467" s="1240"/>
      <c r="T467" s="1240" t="e">
        <f t="shared" ca="1" si="78"/>
        <v>#NAME?</v>
      </c>
      <c r="U467" s="1378" t="e">
        <f t="shared" ca="1" si="42"/>
        <v>#NAME?</v>
      </c>
      <c r="V467" s="48"/>
      <c r="W467" s="1217" t="s">
        <v>27</v>
      </c>
      <c r="X467" s="48"/>
      <c r="Y467" s="1217" t="s">
        <v>6103</v>
      </c>
      <c r="Z467" s="48"/>
      <c r="AA467" s="48"/>
      <c r="AB467" s="48"/>
      <c r="AC467" s="48"/>
      <c r="AD467" s="48"/>
      <c r="AE467" s="48"/>
      <c r="AF467" s="48"/>
      <c r="AG467" s="48"/>
      <c r="AH467" s="48"/>
    </row>
    <row r="468" spans="1:34" ht="18">
      <c r="A468" s="1450">
        <v>44855</v>
      </c>
      <c r="B468" s="1217" t="s">
        <v>1906</v>
      </c>
      <c r="C468" s="1571"/>
      <c r="D468" s="1217" t="s">
        <v>3919</v>
      </c>
      <c r="E468" s="1217" t="s">
        <v>45</v>
      </c>
      <c r="F468" s="1217" t="s">
        <v>3515</v>
      </c>
      <c r="G468" s="1219">
        <v>36000</v>
      </c>
      <c r="H468" s="1449" t="s">
        <v>3063</v>
      </c>
      <c r="I468" s="1217" t="s">
        <v>3453</v>
      </c>
      <c r="J468" s="1238"/>
      <c r="K468" s="10" t="e">
        <f t="shared" ca="1" si="71"/>
        <v>#NAME?</v>
      </c>
      <c r="L468" s="48"/>
      <c r="M468" s="1240"/>
      <c r="N468" s="1240">
        <v>22100</v>
      </c>
      <c r="O468" s="1237"/>
      <c r="P468" s="1240"/>
      <c r="Q468" s="1240"/>
      <c r="R468" s="1240"/>
      <c r="S468" s="1240"/>
      <c r="T468" s="1240" t="e">
        <f t="shared" ca="1" si="78"/>
        <v>#NAME?</v>
      </c>
      <c r="U468" s="1378" t="e">
        <f t="shared" ca="1" si="42"/>
        <v>#NAME?</v>
      </c>
      <c r="V468" s="48"/>
      <c r="W468" s="1217" t="s">
        <v>27</v>
      </c>
      <c r="X468" s="48"/>
      <c r="Y468" s="1217" t="s">
        <v>6104</v>
      </c>
      <c r="Z468" s="48"/>
      <c r="AA468" s="48"/>
      <c r="AB468" s="48"/>
      <c r="AC468" s="48"/>
      <c r="AD468" s="48"/>
      <c r="AE468" s="48"/>
      <c r="AF468" s="48"/>
      <c r="AG468" s="48"/>
      <c r="AH468" s="48"/>
    </row>
    <row r="469" spans="1:34" ht="18">
      <c r="A469" s="1450">
        <v>44858</v>
      </c>
      <c r="B469" s="1217" t="s">
        <v>1906</v>
      </c>
      <c r="C469" s="1571"/>
      <c r="D469" s="1217" t="s">
        <v>3919</v>
      </c>
      <c r="E469" s="1217" t="s">
        <v>2979</v>
      </c>
      <c r="F469" s="1217" t="s">
        <v>3501</v>
      </c>
      <c r="G469" s="1219">
        <v>36000</v>
      </c>
      <c r="H469" s="1449" t="s">
        <v>3063</v>
      </c>
      <c r="I469" s="1217" t="s">
        <v>3453</v>
      </c>
      <c r="J469" s="1238"/>
      <c r="K469" s="10" t="e">
        <f t="shared" ca="1" si="71"/>
        <v>#NAME?</v>
      </c>
      <c r="L469" s="48"/>
      <c r="M469" s="1240"/>
      <c r="N469" s="1239">
        <v>22100</v>
      </c>
      <c r="O469" s="1237"/>
      <c r="P469" s="1239"/>
      <c r="Q469" s="1239"/>
      <c r="R469" s="1239"/>
      <c r="S469" s="1240"/>
      <c r="T469" s="1240" t="e">
        <f t="shared" ca="1" si="78"/>
        <v>#NAME?</v>
      </c>
      <c r="U469" s="1378" t="e">
        <f t="shared" ca="1" si="42"/>
        <v>#NAME?</v>
      </c>
      <c r="W469" s="1217" t="s">
        <v>27</v>
      </c>
      <c r="Y469" s="1217" t="s">
        <v>6105</v>
      </c>
      <c r="Z469" s="1562"/>
    </row>
    <row r="470" spans="1:34" ht="18">
      <c r="A470" s="1450">
        <v>44859</v>
      </c>
      <c r="B470" s="1217" t="s">
        <v>1906</v>
      </c>
      <c r="C470" s="1571"/>
      <c r="D470" s="1217" t="s">
        <v>3919</v>
      </c>
      <c r="E470" s="1217" t="s">
        <v>2979</v>
      </c>
      <c r="F470" s="1217" t="s">
        <v>3501</v>
      </c>
      <c r="G470" s="1219">
        <v>36000</v>
      </c>
      <c r="H470" s="1449" t="s">
        <v>3063</v>
      </c>
      <c r="I470" s="1217" t="s">
        <v>3453</v>
      </c>
      <c r="J470" s="1238"/>
      <c r="K470" s="10" t="e">
        <f t="shared" ca="1" si="71"/>
        <v>#NAME?</v>
      </c>
      <c r="L470" s="48"/>
      <c r="M470" s="1240"/>
      <c r="N470" s="1239">
        <v>22100</v>
      </c>
      <c r="O470" s="1237"/>
      <c r="P470" s="1239"/>
      <c r="Q470" s="1239"/>
      <c r="R470" s="1239"/>
      <c r="S470" s="1240"/>
      <c r="T470" s="1240" t="e">
        <f t="shared" ca="1" si="78"/>
        <v>#NAME?</v>
      </c>
      <c r="U470" s="1378" t="e">
        <f t="shared" ca="1" si="42"/>
        <v>#NAME?</v>
      </c>
      <c r="W470" s="1217" t="s">
        <v>27</v>
      </c>
      <c r="Y470" s="1217" t="s">
        <v>6106</v>
      </c>
      <c r="Z470" s="1562"/>
    </row>
    <row r="471" spans="1:34" ht="18">
      <c r="A471" s="1450">
        <v>44860</v>
      </c>
      <c r="B471" s="1217" t="s">
        <v>1906</v>
      </c>
      <c r="C471" s="1571"/>
      <c r="D471" s="1217" t="s">
        <v>3919</v>
      </c>
      <c r="E471" s="1217" t="s">
        <v>2979</v>
      </c>
      <c r="F471" s="1217" t="s">
        <v>3501</v>
      </c>
      <c r="G471" s="1219">
        <v>36000</v>
      </c>
      <c r="H471" s="1449" t="s">
        <v>3063</v>
      </c>
      <c r="I471" s="1217" t="s">
        <v>3453</v>
      </c>
      <c r="J471" s="1238"/>
      <c r="K471" s="10" t="e">
        <f t="shared" ca="1" si="71"/>
        <v>#NAME?</v>
      </c>
      <c r="L471" s="48"/>
      <c r="M471" s="1240"/>
      <c r="N471" s="1239">
        <v>22100</v>
      </c>
      <c r="O471" s="1237"/>
      <c r="P471" s="1239"/>
      <c r="Q471" s="1239"/>
      <c r="R471" s="1239"/>
      <c r="S471" s="1240"/>
      <c r="T471" s="1240" t="e">
        <f t="shared" ca="1" si="78"/>
        <v>#NAME?</v>
      </c>
      <c r="U471" s="1378" t="e">
        <f t="shared" ca="1" si="42"/>
        <v>#NAME?</v>
      </c>
      <c r="W471" s="1217" t="s">
        <v>27</v>
      </c>
      <c r="Y471" s="1217" t="s">
        <v>6107</v>
      </c>
      <c r="Z471" s="1562"/>
    </row>
    <row r="472" spans="1:34" ht="18">
      <c r="A472" s="1450">
        <v>44861</v>
      </c>
      <c r="B472" s="1217" t="s">
        <v>1906</v>
      </c>
      <c r="C472" s="1571"/>
      <c r="D472" s="1217" t="s">
        <v>3919</v>
      </c>
      <c r="E472" s="1217" t="s">
        <v>45</v>
      </c>
      <c r="F472" s="1217" t="s">
        <v>3515</v>
      </c>
      <c r="G472" s="1219">
        <v>36000</v>
      </c>
      <c r="H472" s="1449" t="s">
        <v>3063</v>
      </c>
      <c r="I472" s="1217" t="s">
        <v>3453</v>
      </c>
      <c r="J472" s="1238"/>
      <c r="K472" s="10" t="e">
        <f t="shared" ca="1" si="71"/>
        <v>#NAME?</v>
      </c>
      <c r="L472" s="48"/>
      <c r="M472" s="1240"/>
      <c r="N472" s="1239">
        <v>22100</v>
      </c>
      <c r="O472" s="1237"/>
      <c r="P472" s="1239"/>
      <c r="Q472" s="1239"/>
      <c r="R472" s="1239"/>
      <c r="S472" s="1240"/>
      <c r="T472" s="1240" t="e">
        <f t="shared" ca="1" si="78"/>
        <v>#NAME?</v>
      </c>
      <c r="U472" s="1378" t="e">
        <f t="shared" ca="1" si="42"/>
        <v>#NAME?</v>
      </c>
      <c r="W472" s="1217" t="s">
        <v>27</v>
      </c>
      <c r="Y472" s="1217" t="s">
        <v>6108</v>
      </c>
      <c r="Z472" s="1562"/>
    </row>
    <row r="473" spans="1:34" ht="18">
      <c r="A473" s="1450">
        <v>44862</v>
      </c>
      <c r="B473" s="1217" t="s">
        <v>1906</v>
      </c>
      <c r="C473" s="1571"/>
      <c r="D473" s="1217" t="s">
        <v>3919</v>
      </c>
      <c r="E473" s="1217" t="s">
        <v>45</v>
      </c>
      <c r="F473" s="1217" t="s">
        <v>3515</v>
      </c>
      <c r="G473" s="1219">
        <v>36000</v>
      </c>
      <c r="H473" s="1449" t="s">
        <v>3063</v>
      </c>
      <c r="I473" s="1217" t="s">
        <v>3453</v>
      </c>
      <c r="J473" s="1238"/>
      <c r="K473" s="10" t="e">
        <f t="shared" ca="1" si="71"/>
        <v>#NAME?</v>
      </c>
      <c r="L473" s="48"/>
      <c r="M473" s="1240"/>
      <c r="N473" s="1239">
        <v>22100</v>
      </c>
      <c r="O473" s="1237"/>
      <c r="P473" s="1239"/>
      <c r="Q473" s="1239"/>
      <c r="R473" s="1239"/>
      <c r="S473" s="1240"/>
      <c r="T473" s="1240" t="e">
        <f t="shared" ca="1" si="78"/>
        <v>#NAME?</v>
      </c>
      <c r="U473" s="1378" t="e">
        <f t="shared" ca="1" si="42"/>
        <v>#NAME?</v>
      </c>
      <c r="W473" s="1217" t="s">
        <v>27</v>
      </c>
      <c r="Y473" s="1217" t="s">
        <v>6109</v>
      </c>
      <c r="Z473" s="1562"/>
    </row>
    <row r="474" spans="1:34" ht="18">
      <c r="A474" s="1450">
        <v>44864</v>
      </c>
      <c r="B474" s="1217" t="s">
        <v>1906</v>
      </c>
      <c r="C474" s="1571"/>
      <c r="D474" s="1217" t="s">
        <v>3919</v>
      </c>
      <c r="E474" s="1217" t="s">
        <v>2979</v>
      </c>
      <c r="F474" s="1217" t="s">
        <v>3501</v>
      </c>
      <c r="G474" s="1219">
        <v>36000</v>
      </c>
      <c r="H474" s="1449" t="s">
        <v>3063</v>
      </c>
      <c r="I474" s="1217" t="s">
        <v>3453</v>
      </c>
      <c r="J474" s="1238"/>
      <c r="K474" s="10" t="e">
        <f t="shared" ca="1" si="71"/>
        <v>#NAME?</v>
      </c>
      <c r="L474" s="48"/>
      <c r="M474" s="1240"/>
      <c r="N474" s="1239">
        <v>22100</v>
      </c>
      <c r="O474" s="1237"/>
      <c r="P474" s="1239"/>
      <c r="Q474" s="1239"/>
      <c r="R474" s="1239"/>
      <c r="S474" s="1240"/>
      <c r="T474" s="1240" t="e">
        <f t="shared" ca="1" si="78"/>
        <v>#NAME?</v>
      </c>
      <c r="U474" s="1378" t="e">
        <f t="shared" ca="1" si="42"/>
        <v>#NAME?</v>
      </c>
      <c r="W474" s="1217" t="s">
        <v>27</v>
      </c>
      <c r="Y474" s="1217" t="s">
        <v>6110</v>
      </c>
      <c r="Z474" s="1562"/>
    </row>
    <row r="475" spans="1:34" ht="18">
      <c r="A475" s="1450">
        <v>44865</v>
      </c>
      <c r="B475" s="1217" t="s">
        <v>1906</v>
      </c>
      <c r="C475" s="1571"/>
      <c r="D475" s="1217" t="s">
        <v>3919</v>
      </c>
      <c r="E475" s="1217" t="s">
        <v>2979</v>
      </c>
      <c r="F475" s="1217" t="s">
        <v>3501</v>
      </c>
      <c r="G475" s="1219">
        <v>36000</v>
      </c>
      <c r="H475" s="1449" t="s">
        <v>3063</v>
      </c>
      <c r="I475" s="1217" t="s">
        <v>3453</v>
      </c>
      <c r="J475" s="1238"/>
      <c r="K475" s="10" t="e">
        <f t="shared" ca="1" si="71"/>
        <v>#NAME?</v>
      </c>
      <c r="L475" s="48"/>
      <c r="M475" s="1240"/>
      <c r="N475" s="1239">
        <v>22100</v>
      </c>
      <c r="O475" s="1237"/>
      <c r="P475" s="1239"/>
      <c r="Q475" s="1239"/>
      <c r="R475" s="1239"/>
      <c r="S475" s="1240"/>
      <c r="T475" s="1240" t="e">
        <f t="shared" ca="1" si="78"/>
        <v>#NAME?</v>
      </c>
      <c r="U475" s="1378" t="e">
        <f t="shared" ca="1" si="42"/>
        <v>#NAME?</v>
      </c>
      <c r="W475" s="1217" t="s">
        <v>27</v>
      </c>
      <c r="Y475" s="1217" t="s">
        <v>6111</v>
      </c>
      <c r="Z475" s="1562"/>
    </row>
    <row r="476" spans="1:34" ht="18">
      <c r="A476" s="1450">
        <v>44845</v>
      </c>
      <c r="B476" s="1217" t="s">
        <v>570</v>
      </c>
      <c r="C476" s="1571" t="s">
        <v>3456</v>
      </c>
      <c r="D476" s="1217" t="s">
        <v>1371</v>
      </c>
      <c r="E476" s="1217" t="s">
        <v>110</v>
      </c>
      <c r="F476" s="1217" t="s">
        <v>3471</v>
      </c>
      <c r="G476" s="1219">
        <f>800/0.0479</f>
        <v>16701.461377870564</v>
      </c>
      <c r="H476" s="1449" t="s">
        <v>3063</v>
      </c>
      <c r="I476" s="1575" t="s">
        <v>3450</v>
      </c>
      <c r="J476" s="1238"/>
      <c r="K476" s="48" t="e">
        <f t="shared" ca="1" si="71"/>
        <v>#NAME?</v>
      </c>
      <c r="L476" s="48" t="e">
        <f t="shared" ref="L476:L478" ca="1" si="82">_xludf.IFS(C476="成田机场",4000,C476="羽田机场",1000,D476="VIP-limo",0)</f>
        <v>#NAME?</v>
      </c>
      <c r="M476" s="1240"/>
      <c r="N476" s="1240">
        <v>5000</v>
      </c>
      <c r="O476" s="1237"/>
      <c r="P476" s="1240">
        <v>260</v>
      </c>
      <c r="Q476" s="1240"/>
      <c r="R476" s="1240"/>
      <c r="S476" s="1240"/>
      <c r="T476" s="1240" t="e">
        <f t="shared" ca="1" si="78"/>
        <v>#NAME?</v>
      </c>
      <c r="U476" s="1378" t="e">
        <f t="shared" ca="1" si="42"/>
        <v>#NAME?</v>
      </c>
      <c r="V476" s="48"/>
      <c r="W476" s="1217" t="s">
        <v>1540</v>
      </c>
      <c r="X476" s="48"/>
      <c r="Y476" s="1217" t="s">
        <v>6112</v>
      </c>
      <c r="Z476" s="48"/>
      <c r="AA476" s="48"/>
      <c r="AB476" s="48"/>
      <c r="AC476" s="48"/>
      <c r="AD476" s="48"/>
      <c r="AE476" s="48"/>
      <c r="AF476" s="48"/>
      <c r="AG476" s="48"/>
      <c r="AH476" s="48"/>
    </row>
    <row r="477" spans="1:34" ht="18">
      <c r="A477" s="1450">
        <v>44839</v>
      </c>
      <c r="B477" s="1217" t="s">
        <v>1170</v>
      </c>
      <c r="C477" s="1571" t="s">
        <v>3446</v>
      </c>
      <c r="D477" s="1217" t="s">
        <v>3452</v>
      </c>
      <c r="E477" s="1217" t="s">
        <v>40</v>
      </c>
      <c r="F477" s="1217" t="s">
        <v>3449</v>
      </c>
      <c r="G477" s="1219">
        <v>9000</v>
      </c>
      <c r="H477" s="1449" t="s">
        <v>3063</v>
      </c>
      <c r="I477" s="1217" t="s">
        <v>3453</v>
      </c>
      <c r="J477" s="1238"/>
      <c r="K477" s="10" t="e">
        <f t="shared" ca="1" si="71"/>
        <v>#NAME?</v>
      </c>
      <c r="L477" s="10" t="e">
        <f t="shared" ca="1" si="82"/>
        <v>#NAME?</v>
      </c>
      <c r="M477" s="1239" t="e">
        <f t="shared" ref="M477:M479" ca="1" si="83">(8500-K477-L477)*0.7</f>
        <v>#NAME?</v>
      </c>
      <c r="N477" s="1239"/>
      <c r="O477" s="1237"/>
      <c r="P477" s="1240"/>
      <c r="Q477" s="1240"/>
      <c r="R477" s="1240"/>
      <c r="S477" s="1240"/>
      <c r="T477" s="1240" t="e">
        <f t="shared" ca="1" si="78"/>
        <v>#NAME?</v>
      </c>
      <c r="U477" s="1378" t="e">
        <f t="shared" ca="1" si="42"/>
        <v>#NAME?</v>
      </c>
      <c r="V477" s="48"/>
      <c r="W477" s="1217" t="s">
        <v>3508</v>
      </c>
      <c r="X477" s="48"/>
      <c r="Y477" s="1217" t="s">
        <v>6113</v>
      </c>
      <c r="Z477" s="48"/>
      <c r="AA477" s="48"/>
      <c r="AB477" s="48"/>
      <c r="AC477" s="48"/>
      <c r="AD477" s="48"/>
      <c r="AE477" s="48"/>
      <c r="AF477" s="48"/>
      <c r="AG477" s="48"/>
      <c r="AH477" s="48"/>
    </row>
    <row r="478" spans="1:34" ht="18">
      <c r="A478" s="1450">
        <v>44852</v>
      </c>
      <c r="B478" s="1217" t="s">
        <v>570</v>
      </c>
      <c r="C478" s="1571" t="s">
        <v>3446</v>
      </c>
      <c r="D478" s="1217" t="s">
        <v>3452</v>
      </c>
      <c r="E478" s="1217" t="s">
        <v>3523</v>
      </c>
      <c r="F478" s="1217" t="s">
        <v>3524</v>
      </c>
      <c r="G478" s="1219">
        <v>9000</v>
      </c>
      <c r="H478" s="1449" t="s">
        <v>3063</v>
      </c>
      <c r="I478" s="1217" t="s">
        <v>3453</v>
      </c>
      <c r="J478" s="1238"/>
      <c r="K478" s="10" t="e">
        <f t="shared" ca="1" si="71"/>
        <v>#NAME?</v>
      </c>
      <c r="L478" s="10" t="e">
        <f t="shared" ca="1" si="82"/>
        <v>#NAME?</v>
      </c>
      <c r="M478" s="1239" t="e">
        <f t="shared" ca="1" si="83"/>
        <v>#NAME?</v>
      </c>
      <c r="N478" s="1240"/>
      <c r="O478" s="1237"/>
      <c r="P478" s="1240"/>
      <c r="Q478" s="1240"/>
      <c r="R478" s="1240"/>
      <c r="S478" s="1240"/>
      <c r="T478" s="1240" t="e">
        <f t="shared" ca="1" si="78"/>
        <v>#NAME?</v>
      </c>
      <c r="U478" s="1378" t="e">
        <f t="shared" ca="1" si="42"/>
        <v>#NAME?</v>
      </c>
      <c r="V478" s="48"/>
      <c r="W478" s="1217" t="s">
        <v>3508</v>
      </c>
      <c r="X478" s="48"/>
      <c r="Y478" s="1217" t="s">
        <v>6114</v>
      </c>
      <c r="Z478" s="48"/>
      <c r="AA478" s="48"/>
      <c r="AB478" s="48"/>
      <c r="AC478" s="48"/>
      <c r="AD478" s="48"/>
      <c r="AE478" s="48"/>
      <c r="AF478" s="48"/>
      <c r="AG478" s="48"/>
      <c r="AH478" s="48"/>
    </row>
    <row r="479" spans="1:34" ht="18">
      <c r="A479" s="1450">
        <v>44864</v>
      </c>
      <c r="B479" s="1217" t="s">
        <v>1170</v>
      </c>
      <c r="C479" s="1571" t="s">
        <v>3446</v>
      </c>
      <c r="D479" s="1217" t="s">
        <v>3452</v>
      </c>
      <c r="E479" s="1217" t="s">
        <v>60</v>
      </c>
      <c r="F479" s="1217" t="s">
        <v>3517</v>
      </c>
      <c r="G479" s="1219">
        <v>9000</v>
      </c>
      <c r="H479" s="1449" t="s">
        <v>3063</v>
      </c>
      <c r="I479" s="1217" t="s">
        <v>3453</v>
      </c>
      <c r="J479" s="1238"/>
      <c r="K479" s="10" t="e">
        <f t="shared" ca="1" si="71"/>
        <v>#NAME?</v>
      </c>
      <c r="L479" s="48" t="e">
        <f ca="1">_xludf.IFS(C479="成田机场",4000,C479="羽田机场",1000)</f>
        <v>#NAME?</v>
      </c>
      <c r="M479" s="1240" t="e">
        <f t="shared" ca="1" si="83"/>
        <v>#NAME?</v>
      </c>
      <c r="N479" s="1239"/>
      <c r="O479" s="1237"/>
      <c r="P479" s="1239"/>
      <c r="Q479" s="1239"/>
      <c r="R479" s="1239"/>
      <c r="S479" s="1240"/>
      <c r="T479" s="1240" t="e">
        <f t="shared" ca="1" si="78"/>
        <v>#NAME?</v>
      </c>
      <c r="U479" s="1378" t="e">
        <f t="shared" ca="1" si="42"/>
        <v>#NAME?</v>
      </c>
      <c r="W479" s="1217" t="s">
        <v>3508</v>
      </c>
      <c r="Y479" s="1217" t="s">
        <v>6115</v>
      </c>
      <c r="Z479" s="1562"/>
    </row>
    <row r="480" spans="1:34" ht="18">
      <c r="A480" s="1450">
        <v>44835</v>
      </c>
      <c r="B480" s="1217" t="s">
        <v>1906</v>
      </c>
      <c r="C480" s="1571"/>
      <c r="D480" s="1217" t="s">
        <v>3919</v>
      </c>
      <c r="E480" s="1217" t="s">
        <v>1798</v>
      </c>
      <c r="F480" s="1217" t="s">
        <v>3629</v>
      </c>
      <c r="G480" s="1219">
        <v>21600</v>
      </c>
      <c r="H480" s="1449" t="s">
        <v>3063</v>
      </c>
      <c r="I480" s="1217" t="s">
        <v>3453</v>
      </c>
      <c r="J480" s="1238"/>
      <c r="K480" s="10" t="e">
        <f t="shared" ca="1" si="71"/>
        <v>#NAME?</v>
      </c>
      <c r="L480" s="10" t="e">
        <f ca="1">_xludf.IFS(C480="成田机场",4000,C480="羽田机场",1000,D480="VIP-limo",0)</f>
        <v>#NAME?</v>
      </c>
      <c r="M480" s="1239" t="e">
        <f t="shared" ref="M480:M481" ca="1" si="84">(G480-K480-L480)*0.7</f>
        <v>#NAME?</v>
      </c>
      <c r="N480" s="1276"/>
      <c r="O480" s="1237"/>
      <c r="P480" s="1240"/>
      <c r="Q480" s="1240"/>
      <c r="R480" s="1240"/>
      <c r="S480" s="1240"/>
      <c r="T480" s="1240" t="e">
        <f t="shared" ca="1" si="78"/>
        <v>#NAME?</v>
      </c>
      <c r="U480" s="1378" t="e">
        <f t="shared" ca="1" si="42"/>
        <v>#NAME?</v>
      </c>
      <c r="V480" s="48"/>
      <c r="W480" s="1217" t="s">
        <v>27</v>
      </c>
      <c r="X480" s="48"/>
      <c r="Y480" s="1217" t="s">
        <v>6116</v>
      </c>
      <c r="Z480" s="48"/>
      <c r="AA480" s="1576"/>
      <c r="AB480" s="48"/>
      <c r="AC480" s="48"/>
      <c r="AD480" s="48"/>
      <c r="AE480" s="48"/>
      <c r="AF480" s="48"/>
      <c r="AG480" s="48"/>
      <c r="AH480" s="48"/>
    </row>
    <row r="481" spans="1:34" ht="18">
      <c r="A481" s="1454">
        <v>44835</v>
      </c>
      <c r="B481" s="1246" t="s">
        <v>1906</v>
      </c>
      <c r="C481" s="1574"/>
      <c r="D481" s="1246" t="s">
        <v>3919</v>
      </c>
      <c r="E481" s="1246" t="s">
        <v>92</v>
      </c>
      <c r="F481" s="1246" t="s">
        <v>3657</v>
      </c>
      <c r="G481" s="1248">
        <v>38400</v>
      </c>
      <c r="H481" s="1455" t="s">
        <v>3063</v>
      </c>
      <c r="I481" s="1246" t="s">
        <v>3453</v>
      </c>
      <c r="J481" s="1263"/>
      <c r="K481" s="10" t="e">
        <f t="shared" ca="1" si="71"/>
        <v>#NAME?</v>
      </c>
      <c r="L481" s="1260"/>
      <c r="M481" s="1256" t="e">
        <f t="shared" ca="1" si="84"/>
        <v>#NAME?</v>
      </c>
      <c r="N481" s="1256"/>
      <c r="O481" s="1255"/>
      <c r="P481" s="1257"/>
      <c r="Q481" s="1257"/>
      <c r="R481" s="1257"/>
      <c r="S481" s="1257"/>
      <c r="T481" s="1257" t="e">
        <f t="shared" ca="1" si="78"/>
        <v>#NAME?</v>
      </c>
      <c r="U481" s="1387" t="e">
        <f t="shared" ca="1" si="42"/>
        <v>#NAME?</v>
      </c>
      <c r="V481" s="1573"/>
      <c r="W481" s="1246" t="s">
        <v>27</v>
      </c>
      <c r="X481" s="1573"/>
      <c r="Y481" s="1246" t="s">
        <v>6117</v>
      </c>
      <c r="Z481" s="1573"/>
      <c r="AA481" s="1573"/>
      <c r="AB481" s="1573"/>
      <c r="AC481" s="1573"/>
      <c r="AD481" s="1573"/>
      <c r="AE481" s="1573"/>
      <c r="AF481" s="1573"/>
      <c r="AG481" s="1573"/>
      <c r="AH481" s="1573"/>
    </row>
    <row r="482" spans="1:34" ht="18">
      <c r="A482" s="1450">
        <v>44836</v>
      </c>
      <c r="B482" s="1217" t="s">
        <v>1906</v>
      </c>
      <c r="C482" s="1571"/>
      <c r="D482" s="1217" t="s">
        <v>3919</v>
      </c>
      <c r="E482" s="1217" t="s">
        <v>92</v>
      </c>
      <c r="F482" s="1217" t="s">
        <v>3657</v>
      </c>
      <c r="G482" s="1219">
        <v>24000</v>
      </c>
      <c r="H482" s="1449" t="s">
        <v>3063</v>
      </c>
      <c r="I482" s="1217" t="s">
        <v>3453</v>
      </c>
      <c r="J482" s="1238"/>
      <c r="K482" s="1227" t="e">
        <f t="shared" ca="1" si="71"/>
        <v>#NAME?</v>
      </c>
      <c r="M482" s="1239" t="e">
        <f ca="1">(G482-L482-K482)*0.7</f>
        <v>#NAME?</v>
      </c>
      <c r="N482" s="1239"/>
      <c r="O482" s="1237"/>
      <c r="P482" s="1240"/>
      <c r="Q482" s="1240"/>
      <c r="R482" s="1240"/>
      <c r="S482" s="1240"/>
      <c r="T482" s="1240" t="e">
        <f t="shared" ca="1" si="78"/>
        <v>#NAME?</v>
      </c>
      <c r="U482" s="1378" t="e">
        <f t="shared" ca="1" si="42"/>
        <v>#NAME?</v>
      </c>
      <c r="V482" s="48"/>
      <c r="W482" s="1217" t="s">
        <v>27</v>
      </c>
      <c r="X482" s="48"/>
      <c r="Y482" s="1217" t="s">
        <v>6118</v>
      </c>
      <c r="Z482" s="48"/>
      <c r="AA482" s="48"/>
      <c r="AB482" s="48"/>
      <c r="AC482" s="48"/>
      <c r="AD482" s="48"/>
      <c r="AE482" s="48"/>
      <c r="AF482" s="48"/>
      <c r="AG482" s="48"/>
      <c r="AH482" s="48"/>
    </row>
    <row r="483" spans="1:34" ht="18">
      <c r="A483" s="1450">
        <v>44837</v>
      </c>
      <c r="B483" s="1217" t="s">
        <v>1906</v>
      </c>
      <c r="C483" s="1571"/>
      <c r="D483" s="1217" t="s">
        <v>3919</v>
      </c>
      <c r="E483" s="1217" t="s">
        <v>40</v>
      </c>
      <c r="F483" s="1217" t="s">
        <v>3449</v>
      </c>
      <c r="G483" s="1219">
        <v>21600</v>
      </c>
      <c r="H483" s="1449" t="s">
        <v>3063</v>
      </c>
      <c r="I483" s="1217" t="s">
        <v>3453</v>
      </c>
      <c r="J483" s="1238"/>
      <c r="K483" s="10" t="e">
        <f t="shared" ca="1" si="71"/>
        <v>#NAME?</v>
      </c>
      <c r="L483" s="10" t="e">
        <f t="shared" ref="L483:L484" ca="1" si="85">_xludf.IFS(C483="成田机场",4000,C483="羽田机场",1000,D483="VIP-limo",0)</f>
        <v>#NAME?</v>
      </c>
      <c r="M483" s="1239" t="e">
        <f t="shared" ref="M483:M484" ca="1" si="86">(G483-K483-L483)*0.7</f>
        <v>#NAME?</v>
      </c>
      <c r="N483" s="1239"/>
      <c r="O483" s="1237"/>
      <c r="P483" s="1240"/>
      <c r="Q483" s="1240"/>
      <c r="R483" s="1240"/>
      <c r="S483" s="1240"/>
      <c r="T483" s="1240" t="e">
        <f t="shared" ca="1" si="78"/>
        <v>#NAME?</v>
      </c>
      <c r="U483" s="1378" t="e">
        <f t="shared" ca="1" si="42"/>
        <v>#NAME?</v>
      </c>
      <c r="V483" s="48"/>
      <c r="W483" s="1217" t="s">
        <v>27</v>
      </c>
      <c r="X483" s="48"/>
      <c r="Y483" s="1217" t="s">
        <v>6119</v>
      </c>
      <c r="Z483" s="48"/>
      <c r="AA483" s="48"/>
      <c r="AB483" s="48"/>
      <c r="AC483" s="48"/>
      <c r="AD483" s="48"/>
      <c r="AE483" s="48"/>
      <c r="AF483" s="48"/>
      <c r="AG483" s="48"/>
      <c r="AH483" s="48"/>
    </row>
    <row r="484" spans="1:34" ht="18">
      <c r="A484" s="1450">
        <v>44837</v>
      </c>
      <c r="B484" s="1217" t="s">
        <v>1906</v>
      </c>
      <c r="C484" s="1571"/>
      <c r="D484" s="1217" t="s">
        <v>3919</v>
      </c>
      <c r="E484" s="1217" t="s">
        <v>1798</v>
      </c>
      <c r="F484" s="1217" t="s">
        <v>3629</v>
      </c>
      <c r="G484" s="1219">
        <v>24000</v>
      </c>
      <c r="H484" s="1449" t="s">
        <v>3063</v>
      </c>
      <c r="I484" s="1217" t="s">
        <v>3453</v>
      </c>
      <c r="J484" s="1238"/>
      <c r="K484" s="10" t="e">
        <f t="shared" ca="1" si="71"/>
        <v>#NAME?</v>
      </c>
      <c r="L484" s="10" t="e">
        <f t="shared" ca="1" si="85"/>
        <v>#NAME?</v>
      </c>
      <c r="M484" s="1239" t="e">
        <f t="shared" ca="1" si="86"/>
        <v>#NAME?</v>
      </c>
      <c r="N484" s="1239"/>
      <c r="O484" s="1237"/>
      <c r="P484" s="1240"/>
      <c r="Q484" s="1240"/>
      <c r="R484" s="1240"/>
      <c r="S484" s="1240"/>
      <c r="T484" s="1240" t="e">
        <f t="shared" ca="1" si="78"/>
        <v>#NAME?</v>
      </c>
      <c r="U484" s="1378" t="e">
        <f t="shared" ca="1" si="42"/>
        <v>#NAME?</v>
      </c>
      <c r="V484" s="48"/>
      <c r="W484" s="1217" t="s">
        <v>27</v>
      </c>
      <c r="X484" s="48"/>
      <c r="Y484" s="1217" t="s">
        <v>6120</v>
      </c>
      <c r="Z484" s="48"/>
      <c r="AA484" s="48"/>
      <c r="AB484" s="48"/>
      <c r="AC484" s="48"/>
      <c r="AD484" s="48"/>
      <c r="AE484" s="48"/>
      <c r="AF484" s="48"/>
      <c r="AG484" s="48"/>
      <c r="AH484" s="48"/>
    </row>
    <row r="485" spans="1:34" ht="18">
      <c r="A485" s="1450">
        <v>44838</v>
      </c>
      <c r="B485" s="1217" t="s">
        <v>1906</v>
      </c>
      <c r="C485" s="1571"/>
      <c r="D485" s="1217" t="s">
        <v>3919</v>
      </c>
      <c r="E485" s="1217" t="s">
        <v>92</v>
      </c>
      <c r="F485" s="1217" t="s">
        <v>3657</v>
      </c>
      <c r="G485" s="1219">
        <v>24000</v>
      </c>
      <c r="H485" s="1449" t="s">
        <v>3063</v>
      </c>
      <c r="I485" s="1217" t="s">
        <v>3453</v>
      </c>
      <c r="J485" s="1238"/>
      <c r="K485" s="10" t="e">
        <f t="shared" ca="1" si="71"/>
        <v>#NAME?</v>
      </c>
      <c r="M485" s="1239" t="e">
        <f ca="1">(G485-J485-K485-L485)*0.7</f>
        <v>#NAME?</v>
      </c>
      <c r="N485" s="1239"/>
      <c r="O485" s="1237"/>
      <c r="P485" s="1240"/>
      <c r="Q485" s="1240"/>
      <c r="R485" s="1240"/>
      <c r="S485" s="1240"/>
      <c r="T485" s="1240" t="e">
        <f t="shared" ca="1" si="78"/>
        <v>#NAME?</v>
      </c>
      <c r="U485" s="1378" t="e">
        <f t="shared" ca="1" si="42"/>
        <v>#NAME?</v>
      </c>
      <c r="V485" s="48"/>
      <c r="W485" s="1217" t="s">
        <v>27</v>
      </c>
      <c r="X485" s="48"/>
      <c r="Y485" s="1217" t="s">
        <v>6121</v>
      </c>
      <c r="Z485" s="48"/>
      <c r="AA485" s="48"/>
      <c r="AB485" s="48"/>
      <c r="AC485" s="48"/>
      <c r="AD485" s="48"/>
      <c r="AE485" s="48"/>
      <c r="AF485" s="48"/>
      <c r="AG485" s="48"/>
      <c r="AH485" s="48"/>
    </row>
    <row r="486" spans="1:34" ht="18">
      <c r="A486" s="1450">
        <v>44838</v>
      </c>
      <c r="B486" s="1217" t="s">
        <v>1906</v>
      </c>
      <c r="C486" s="1571"/>
      <c r="D486" s="1217" t="s">
        <v>3919</v>
      </c>
      <c r="E486" s="1217" t="s">
        <v>1798</v>
      </c>
      <c r="F486" s="1217" t="s">
        <v>3629</v>
      </c>
      <c r="G486" s="1219">
        <v>24000</v>
      </c>
      <c r="H486" s="1449" t="s">
        <v>3063</v>
      </c>
      <c r="I486" s="1217" t="s">
        <v>3453</v>
      </c>
      <c r="J486" s="1238"/>
      <c r="K486" s="10" t="e">
        <f t="shared" ca="1" si="71"/>
        <v>#NAME?</v>
      </c>
      <c r="L486" s="10" t="e">
        <f t="shared" ref="L486:L500" ca="1" si="87">_xludf.IFS(C486="成田机场",4000,C486="羽田机场",1000,D486="VIP-limo",0)</f>
        <v>#NAME?</v>
      </c>
      <c r="M486" s="1239" t="e">
        <f t="shared" ref="M486:M550" ca="1" si="88">(G486-K486-L486)*0.7</f>
        <v>#NAME?</v>
      </c>
      <c r="N486" s="1239"/>
      <c r="O486" s="1237"/>
      <c r="P486" s="1240"/>
      <c r="Q486" s="1240"/>
      <c r="R486" s="1240"/>
      <c r="S486" s="1240"/>
      <c r="T486" s="1240" t="e">
        <f t="shared" ca="1" si="78"/>
        <v>#NAME?</v>
      </c>
      <c r="U486" s="1378" t="e">
        <f t="shared" ca="1" si="42"/>
        <v>#NAME?</v>
      </c>
      <c r="V486" s="48"/>
      <c r="W486" s="1217" t="s">
        <v>27</v>
      </c>
      <c r="X486" s="48"/>
      <c r="Y486" s="1217" t="s">
        <v>6122</v>
      </c>
      <c r="Z486" s="48"/>
      <c r="AA486" s="48"/>
      <c r="AB486" s="48"/>
      <c r="AC486" s="48"/>
      <c r="AD486" s="48"/>
      <c r="AE486" s="48"/>
      <c r="AF486" s="48"/>
      <c r="AG486" s="48"/>
      <c r="AH486" s="48"/>
    </row>
    <row r="487" spans="1:34" ht="18">
      <c r="A487" s="1450">
        <v>44839</v>
      </c>
      <c r="B487" s="1217" t="s">
        <v>1906</v>
      </c>
      <c r="C487" s="1571"/>
      <c r="D487" s="1217" t="s">
        <v>3919</v>
      </c>
      <c r="E487" s="1217" t="s">
        <v>92</v>
      </c>
      <c r="F487" s="1217" t="s">
        <v>3657</v>
      </c>
      <c r="G487" s="1219">
        <v>24000</v>
      </c>
      <c r="H487" s="1449" t="s">
        <v>3063</v>
      </c>
      <c r="I487" s="1217" t="s">
        <v>3453</v>
      </c>
      <c r="J487" s="1238"/>
      <c r="K487" s="10" t="e">
        <f t="shared" ca="1" si="71"/>
        <v>#NAME?</v>
      </c>
      <c r="L487" s="10" t="e">
        <f t="shared" ca="1" si="87"/>
        <v>#NAME?</v>
      </c>
      <c r="M487" s="1239" t="e">
        <f t="shared" ca="1" si="88"/>
        <v>#NAME?</v>
      </c>
      <c r="N487" s="1239"/>
      <c r="O487" s="1237"/>
      <c r="P487" s="1240"/>
      <c r="Q487" s="1240"/>
      <c r="R487" s="1240"/>
      <c r="S487" s="1240"/>
      <c r="T487" s="1240" t="e">
        <f t="shared" ca="1" si="78"/>
        <v>#NAME?</v>
      </c>
      <c r="U487" s="1378" t="e">
        <f t="shared" ca="1" si="42"/>
        <v>#NAME?</v>
      </c>
      <c r="V487" s="48"/>
      <c r="W487" s="1217" t="s">
        <v>27</v>
      </c>
      <c r="X487" s="48"/>
      <c r="Y487" s="1217" t="s">
        <v>6123</v>
      </c>
      <c r="Z487" s="48"/>
      <c r="AA487" s="48"/>
      <c r="AB487" s="48"/>
      <c r="AC487" s="48"/>
      <c r="AD487" s="48"/>
      <c r="AE487" s="48"/>
      <c r="AF487" s="48"/>
      <c r="AG487" s="48"/>
      <c r="AH487" s="48"/>
    </row>
    <row r="488" spans="1:34" ht="18">
      <c r="A488" s="1450">
        <v>44839</v>
      </c>
      <c r="B488" s="1217" t="s">
        <v>1906</v>
      </c>
      <c r="C488" s="1571"/>
      <c r="D488" s="1217" t="s">
        <v>3919</v>
      </c>
      <c r="E488" s="1217" t="s">
        <v>39</v>
      </c>
      <c r="F488" s="1217" t="s">
        <v>3471</v>
      </c>
      <c r="G488" s="1219">
        <v>21600</v>
      </c>
      <c r="H488" s="1449" t="s">
        <v>3063</v>
      </c>
      <c r="I488" s="1217" t="s">
        <v>3453</v>
      </c>
      <c r="J488" s="1238"/>
      <c r="K488" s="10" t="e">
        <f t="shared" ca="1" si="71"/>
        <v>#NAME?</v>
      </c>
      <c r="L488" s="10" t="e">
        <f t="shared" ca="1" si="87"/>
        <v>#NAME?</v>
      </c>
      <c r="M488" s="1239" t="e">
        <f t="shared" ca="1" si="88"/>
        <v>#NAME?</v>
      </c>
      <c r="N488" s="1239"/>
      <c r="O488" s="1237"/>
      <c r="P488" s="1240"/>
      <c r="Q488" s="1240"/>
      <c r="R488" s="1240"/>
      <c r="S488" s="1240"/>
      <c r="T488" s="1240" t="e">
        <f t="shared" ca="1" si="78"/>
        <v>#NAME?</v>
      </c>
      <c r="U488" s="1378" t="e">
        <f t="shared" ca="1" si="42"/>
        <v>#NAME?</v>
      </c>
      <c r="V488" s="48"/>
      <c r="W488" s="1217" t="s">
        <v>27</v>
      </c>
      <c r="X488" s="48"/>
      <c r="Y488" s="1217" t="s">
        <v>6124</v>
      </c>
      <c r="Z488" s="48"/>
      <c r="AA488" s="48"/>
      <c r="AB488" s="48"/>
      <c r="AC488" s="48"/>
      <c r="AD488" s="48"/>
      <c r="AE488" s="48"/>
      <c r="AF488" s="48"/>
      <c r="AG488" s="48"/>
      <c r="AH488" s="48"/>
    </row>
    <row r="489" spans="1:34" ht="18">
      <c r="A489" s="1450">
        <v>44839</v>
      </c>
      <c r="B489" s="1217" t="s">
        <v>1906</v>
      </c>
      <c r="C489" s="1571"/>
      <c r="D489" s="1217" t="s">
        <v>3919</v>
      </c>
      <c r="E489" s="1217" t="s">
        <v>34</v>
      </c>
      <c r="F489" s="1217" t="s">
        <v>3626</v>
      </c>
      <c r="G489" s="1219">
        <v>24000</v>
      </c>
      <c r="H489" s="1449" t="s">
        <v>3063</v>
      </c>
      <c r="I489" s="1217" t="s">
        <v>3453</v>
      </c>
      <c r="J489" s="1238"/>
      <c r="K489" s="10" t="e">
        <f t="shared" ca="1" si="71"/>
        <v>#NAME?</v>
      </c>
      <c r="L489" s="10" t="e">
        <f t="shared" ca="1" si="87"/>
        <v>#NAME?</v>
      </c>
      <c r="M489" s="1239" t="e">
        <f t="shared" ca="1" si="88"/>
        <v>#NAME?</v>
      </c>
      <c r="N489" s="1239"/>
      <c r="O489" s="1237"/>
      <c r="P489" s="1240"/>
      <c r="Q489" s="1240"/>
      <c r="R489" s="1240"/>
      <c r="S489" s="1240"/>
      <c r="T489" s="1240" t="e">
        <f t="shared" ca="1" si="78"/>
        <v>#NAME?</v>
      </c>
      <c r="U489" s="1378" t="e">
        <f t="shared" ca="1" si="42"/>
        <v>#NAME?</v>
      </c>
      <c r="V489" s="48"/>
      <c r="W489" s="1217" t="s">
        <v>27</v>
      </c>
      <c r="X489" s="48"/>
      <c r="Y489" s="1217" t="s">
        <v>6125</v>
      </c>
      <c r="Z489" s="48"/>
      <c r="AA489" s="48"/>
      <c r="AB489" s="48"/>
      <c r="AC489" s="48"/>
      <c r="AD489" s="48"/>
      <c r="AE489" s="48"/>
      <c r="AF489" s="48"/>
      <c r="AG489" s="48"/>
      <c r="AH489" s="48"/>
    </row>
    <row r="490" spans="1:34" ht="18">
      <c r="A490" s="1450">
        <v>44840</v>
      </c>
      <c r="B490" s="1217" t="s">
        <v>1906</v>
      </c>
      <c r="C490" s="1571"/>
      <c r="D490" s="1217" t="s">
        <v>3919</v>
      </c>
      <c r="E490" s="1217" t="s">
        <v>92</v>
      </c>
      <c r="F490" s="1217" t="s">
        <v>3657</v>
      </c>
      <c r="G490" s="1219">
        <v>24000</v>
      </c>
      <c r="H490" s="1449" t="s">
        <v>3063</v>
      </c>
      <c r="I490" s="1217" t="s">
        <v>3453</v>
      </c>
      <c r="J490" s="1238"/>
      <c r="K490" s="10" t="e">
        <f t="shared" ca="1" si="71"/>
        <v>#NAME?</v>
      </c>
      <c r="L490" s="10" t="e">
        <f t="shared" ca="1" si="87"/>
        <v>#NAME?</v>
      </c>
      <c r="M490" s="1239" t="e">
        <f t="shared" ca="1" si="88"/>
        <v>#NAME?</v>
      </c>
      <c r="N490" s="1239"/>
      <c r="O490" s="1237"/>
      <c r="P490" s="1240"/>
      <c r="Q490" s="1240"/>
      <c r="R490" s="1240"/>
      <c r="S490" s="1240"/>
      <c r="T490" s="1240" t="e">
        <f t="shared" ca="1" si="78"/>
        <v>#NAME?</v>
      </c>
      <c r="U490" s="1378" t="e">
        <f t="shared" ca="1" si="42"/>
        <v>#NAME?</v>
      </c>
      <c r="V490" s="48"/>
      <c r="W490" s="1217" t="s">
        <v>27</v>
      </c>
      <c r="X490" s="48"/>
      <c r="Y490" s="1217" t="s">
        <v>6126</v>
      </c>
      <c r="Z490" s="48"/>
      <c r="AA490" s="48"/>
      <c r="AB490" s="48"/>
      <c r="AC490" s="48"/>
      <c r="AD490" s="48"/>
      <c r="AE490" s="48"/>
      <c r="AF490" s="48"/>
      <c r="AG490" s="48"/>
      <c r="AH490" s="48"/>
    </row>
    <row r="491" spans="1:34" ht="18">
      <c r="A491" s="1450">
        <v>44840</v>
      </c>
      <c r="B491" s="1217" t="s">
        <v>1906</v>
      </c>
      <c r="C491" s="1571"/>
      <c r="D491" s="1217" t="s">
        <v>3919</v>
      </c>
      <c r="E491" s="1217" t="s">
        <v>39</v>
      </c>
      <c r="F491" s="1217" t="s">
        <v>3471</v>
      </c>
      <c r="G491" s="1219">
        <v>21600</v>
      </c>
      <c r="H491" s="1449" t="s">
        <v>3063</v>
      </c>
      <c r="I491" s="1217" t="s">
        <v>3453</v>
      </c>
      <c r="J491" s="1238"/>
      <c r="K491" s="10" t="e">
        <f t="shared" ca="1" si="71"/>
        <v>#NAME?</v>
      </c>
      <c r="L491" s="10" t="e">
        <f t="shared" ca="1" si="87"/>
        <v>#NAME?</v>
      </c>
      <c r="M491" s="1239" t="e">
        <f t="shared" ca="1" si="88"/>
        <v>#NAME?</v>
      </c>
      <c r="N491" s="1239"/>
      <c r="O491" s="1237"/>
      <c r="P491" s="1240"/>
      <c r="Q491" s="1240"/>
      <c r="R491" s="1240"/>
      <c r="S491" s="1240"/>
      <c r="T491" s="1240" t="e">
        <f t="shared" ca="1" si="78"/>
        <v>#NAME?</v>
      </c>
      <c r="U491" s="1378" t="e">
        <f t="shared" ca="1" si="42"/>
        <v>#NAME?</v>
      </c>
      <c r="V491" s="48"/>
      <c r="W491" s="1217" t="s">
        <v>27</v>
      </c>
      <c r="X491" s="48"/>
      <c r="Y491" s="1217" t="s">
        <v>6127</v>
      </c>
      <c r="Z491" s="48"/>
      <c r="AA491" s="48"/>
      <c r="AB491" s="48"/>
      <c r="AC491" s="48"/>
      <c r="AD491" s="48"/>
      <c r="AE491" s="48"/>
      <c r="AF491" s="48"/>
      <c r="AG491" s="48"/>
      <c r="AH491" s="48"/>
    </row>
    <row r="492" spans="1:34" ht="18">
      <c r="A492" s="1450">
        <v>44840</v>
      </c>
      <c r="B492" s="1217" t="s">
        <v>1906</v>
      </c>
      <c r="C492" s="1571"/>
      <c r="D492" s="1217" t="s">
        <v>3919</v>
      </c>
      <c r="E492" s="1217" t="s">
        <v>47</v>
      </c>
      <c r="F492" s="1217" t="s">
        <v>3501</v>
      </c>
      <c r="G492" s="1219">
        <v>24000</v>
      </c>
      <c r="H492" s="1449" t="s">
        <v>3063</v>
      </c>
      <c r="I492" s="1217" t="s">
        <v>3453</v>
      </c>
      <c r="J492" s="1238"/>
      <c r="K492" s="10" t="e">
        <f t="shared" ca="1" si="71"/>
        <v>#NAME?</v>
      </c>
      <c r="L492" s="10" t="e">
        <f t="shared" ca="1" si="87"/>
        <v>#NAME?</v>
      </c>
      <c r="M492" s="1239" t="e">
        <f t="shared" ca="1" si="88"/>
        <v>#NAME?</v>
      </c>
      <c r="N492" s="1239"/>
      <c r="O492" s="1237"/>
      <c r="P492" s="1240"/>
      <c r="Q492" s="1240"/>
      <c r="R492" s="1240"/>
      <c r="S492" s="1240"/>
      <c r="T492" s="1240" t="e">
        <f t="shared" ca="1" si="78"/>
        <v>#NAME?</v>
      </c>
      <c r="U492" s="1378" t="e">
        <f t="shared" ca="1" si="42"/>
        <v>#NAME?</v>
      </c>
      <c r="V492" s="48"/>
      <c r="W492" s="1217" t="s">
        <v>27</v>
      </c>
      <c r="X492" s="48"/>
      <c r="Y492" s="1217" t="s">
        <v>6128</v>
      </c>
      <c r="Z492" s="48"/>
      <c r="AA492" s="48"/>
      <c r="AB492" s="48"/>
      <c r="AC492" s="48"/>
      <c r="AD492" s="48"/>
      <c r="AE492" s="48"/>
      <c r="AF492" s="48"/>
      <c r="AG492" s="48"/>
      <c r="AH492" s="48"/>
    </row>
    <row r="493" spans="1:34" ht="18">
      <c r="A493" s="1450">
        <v>44841</v>
      </c>
      <c r="B493" s="1217" t="s">
        <v>1906</v>
      </c>
      <c r="C493" s="1571"/>
      <c r="D493" s="1217" t="s">
        <v>3919</v>
      </c>
      <c r="E493" s="1217" t="s">
        <v>43</v>
      </c>
      <c r="F493" s="1217" t="s">
        <v>3477</v>
      </c>
      <c r="G493" s="1219">
        <v>19200</v>
      </c>
      <c r="H493" s="1449" t="s">
        <v>3063</v>
      </c>
      <c r="I493" s="1217" t="s">
        <v>3453</v>
      </c>
      <c r="J493" s="1238"/>
      <c r="K493" s="10" t="e">
        <f t="shared" ca="1" si="71"/>
        <v>#NAME?</v>
      </c>
      <c r="L493" s="10" t="e">
        <f t="shared" ca="1" si="87"/>
        <v>#NAME?</v>
      </c>
      <c r="M493" s="1239" t="e">
        <f t="shared" ca="1" si="88"/>
        <v>#NAME?</v>
      </c>
      <c r="N493" s="1239"/>
      <c r="O493" s="1237"/>
      <c r="P493" s="1240"/>
      <c r="Q493" s="1240"/>
      <c r="R493" s="1240"/>
      <c r="S493" s="1240"/>
      <c r="T493" s="1240" t="e">
        <f t="shared" ca="1" si="78"/>
        <v>#NAME?</v>
      </c>
      <c r="U493" s="1378" t="e">
        <f t="shared" ca="1" si="42"/>
        <v>#NAME?</v>
      </c>
      <c r="V493" s="48"/>
      <c r="W493" s="1217" t="s">
        <v>27</v>
      </c>
      <c r="X493" s="48"/>
      <c r="Y493" s="1217" t="s">
        <v>6129</v>
      </c>
      <c r="Z493" s="48"/>
      <c r="AA493" s="48"/>
      <c r="AB493" s="48"/>
      <c r="AC493" s="48"/>
      <c r="AD493" s="48"/>
      <c r="AE493" s="48"/>
      <c r="AF493" s="48"/>
      <c r="AG493" s="48"/>
      <c r="AH493" s="48"/>
    </row>
    <row r="494" spans="1:34" ht="18">
      <c r="A494" s="1450">
        <v>44841</v>
      </c>
      <c r="B494" s="1217" t="s">
        <v>1906</v>
      </c>
      <c r="C494" s="1571"/>
      <c r="D494" s="1217" t="s">
        <v>3919</v>
      </c>
      <c r="E494" s="1217" t="s">
        <v>92</v>
      </c>
      <c r="F494" s="1217" t="s">
        <v>3657</v>
      </c>
      <c r="G494" s="1219">
        <v>19200</v>
      </c>
      <c r="H494" s="1449" t="s">
        <v>3063</v>
      </c>
      <c r="I494" s="1217" t="s">
        <v>3453</v>
      </c>
      <c r="J494" s="1238"/>
      <c r="K494" s="10" t="e">
        <f t="shared" ca="1" si="71"/>
        <v>#NAME?</v>
      </c>
      <c r="L494" s="10" t="e">
        <f t="shared" ca="1" si="87"/>
        <v>#NAME?</v>
      </c>
      <c r="M494" s="1239" t="e">
        <f t="shared" ca="1" si="88"/>
        <v>#NAME?</v>
      </c>
      <c r="N494" s="1239"/>
      <c r="O494" s="1237"/>
      <c r="P494" s="1240"/>
      <c r="Q494" s="1240"/>
      <c r="R494" s="1240"/>
      <c r="S494" s="1240"/>
      <c r="T494" s="1240" t="e">
        <f t="shared" ca="1" si="78"/>
        <v>#NAME?</v>
      </c>
      <c r="U494" s="1378" t="e">
        <f t="shared" ca="1" si="42"/>
        <v>#NAME?</v>
      </c>
      <c r="V494" s="48"/>
      <c r="W494" s="1217" t="s">
        <v>27</v>
      </c>
      <c r="X494" s="48"/>
      <c r="Y494" s="1217" t="s">
        <v>6130</v>
      </c>
      <c r="Z494" s="48"/>
      <c r="AA494" s="48"/>
      <c r="AB494" s="48"/>
      <c r="AC494" s="48"/>
      <c r="AD494" s="48"/>
      <c r="AE494" s="48"/>
      <c r="AF494" s="48"/>
      <c r="AG494" s="48"/>
      <c r="AH494" s="48"/>
    </row>
    <row r="495" spans="1:34" ht="18">
      <c r="A495" s="1450">
        <v>44841</v>
      </c>
      <c r="B495" s="1217" t="s">
        <v>1906</v>
      </c>
      <c r="C495" s="1571"/>
      <c r="D495" s="1217" t="s">
        <v>3919</v>
      </c>
      <c r="E495" s="1217" t="s">
        <v>1798</v>
      </c>
      <c r="F495" s="1217" t="s">
        <v>3629</v>
      </c>
      <c r="G495" s="1219">
        <v>19200</v>
      </c>
      <c r="H495" s="1449" t="s">
        <v>3063</v>
      </c>
      <c r="I495" s="1217" t="s">
        <v>3453</v>
      </c>
      <c r="J495" s="1238"/>
      <c r="K495" s="10" t="e">
        <f t="shared" ca="1" si="71"/>
        <v>#NAME?</v>
      </c>
      <c r="L495" s="10" t="e">
        <f t="shared" ca="1" si="87"/>
        <v>#NAME?</v>
      </c>
      <c r="M495" s="1239" t="e">
        <f t="shared" ca="1" si="88"/>
        <v>#NAME?</v>
      </c>
      <c r="N495" s="1239"/>
      <c r="O495" s="1237"/>
      <c r="P495" s="1240"/>
      <c r="Q495" s="1240"/>
      <c r="R495" s="1240"/>
      <c r="S495" s="1240"/>
      <c r="T495" s="1240" t="e">
        <f t="shared" ca="1" si="78"/>
        <v>#NAME?</v>
      </c>
      <c r="U495" s="1378" t="e">
        <f t="shared" ca="1" si="42"/>
        <v>#NAME?</v>
      </c>
      <c r="V495" s="48"/>
      <c r="W495" s="1217" t="s">
        <v>27</v>
      </c>
      <c r="X495" s="48"/>
      <c r="Y495" s="1217" t="s">
        <v>6131</v>
      </c>
      <c r="Z495" s="48"/>
      <c r="AA495" s="48"/>
      <c r="AB495" s="48"/>
      <c r="AC495" s="48"/>
      <c r="AD495" s="48"/>
      <c r="AE495" s="48"/>
      <c r="AF495" s="48"/>
      <c r="AG495" s="48"/>
      <c r="AH495" s="48"/>
    </row>
    <row r="496" spans="1:34" ht="18">
      <c r="A496" s="1454">
        <v>44842</v>
      </c>
      <c r="B496" s="1246" t="s">
        <v>1906</v>
      </c>
      <c r="C496" s="1574"/>
      <c r="D496" s="1246" t="s">
        <v>3919</v>
      </c>
      <c r="E496" s="1246" t="s">
        <v>1798</v>
      </c>
      <c r="F496" s="1246" t="s">
        <v>3629</v>
      </c>
      <c r="G496" s="1248">
        <v>21600</v>
      </c>
      <c r="H496" s="1455" t="s">
        <v>3063</v>
      </c>
      <c r="I496" s="1246" t="s">
        <v>3453</v>
      </c>
      <c r="J496" s="1263"/>
      <c r="K496" s="1260" t="e">
        <f t="shared" ca="1" si="71"/>
        <v>#NAME?</v>
      </c>
      <c r="L496" s="1260" t="e">
        <f t="shared" ca="1" si="87"/>
        <v>#NAME?</v>
      </c>
      <c r="M496" s="1256" t="e">
        <f t="shared" ca="1" si="88"/>
        <v>#NAME?</v>
      </c>
      <c r="N496" s="1256"/>
      <c r="O496" s="1255"/>
      <c r="P496" s="1257"/>
      <c r="Q496" s="1257"/>
      <c r="R496" s="1257"/>
      <c r="S496" s="1257"/>
      <c r="T496" s="1257" t="e">
        <f t="shared" ca="1" si="78"/>
        <v>#NAME?</v>
      </c>
      <c r="U496" s="1387" t="e">
        <f t="shared" ca="1" si="42"/>
        <v>#NAME?</v>
      </c>
      <c r="V496" s="1573"/>
      <c r="W496" s="1246" t="s">
        <v>27</v>
      </c>
      <c r="X496" s="1573"/>
      <c r="Y496" s="1246" t="s">
        <v>6132</v>
      </c>
      <c r="Z496" s="1573"/>
      <c r="AA496" s="1573"/>
      <c r="AB496" s="1573"/>
      <c r="AC496" s="1573"/>
      <c r="AD496" s="1573"/>
      <c r="AE496" s="1573"/>
      <c r="AF496" s="1573"/>
      <c r="AG496" s="1573"/>
      <c r="AH496" s="1573"/>
    </row>
    <row r="497" spans="1:34" ht="18">
      <c r="A497" s="1450">
        <v>44842</v>
      </c>
      <c r="B497" s="1217" t="s">
        <v>1906</v>
      </c>
      <c r="C497" s="1571"/>
      <c r="D497" s="1217" t="s">
        <v>3919</v>
      </c>
      <c r="E497" s="1217" t="s">
        <v>92</v>
      </c>
      <c r="F497" s="1217" t="s">
        <v>3657</v>
      </c>
      <c r="G497" s="1219">
        <v>24000</v>
      </c>
      <c r="H497" s="1449" t="s">
        <v>3063</v>
      </c>
      <c r="I497" s="1217" t="s">
        <v>3453</v>
      </c>
      <c r="J497" s="1238"/>
      <c r="K497" s="10" t="e">
        <f t="shared" ca="1" si="71"/>
        <v>#NAME?</v>
      </c>
      <c r="L497" s="10" t="e">
        <f t="shared" ca="1" si="87"/>
        <v>#NAME?</v>
      </c>
      <c r="M497" s="1239" t="e">
        <f t="shared" ca="1" si="88"/>
        <v>#NAME?</v>
      </c>
      <c r="N497" s="1239"/>
      <c r="O497" s="1237"/>
      <c r="P497" s="1240"/>
      <c r="Q497" s="1240"/>
      <c r="R497" s="1240"/>
      <c r="S497" s="1240"/>
      <c r="T497" s="1240" t="e">
        <f t="shared" ca="1" si="78"/>
        <v>#NAME?</v>
      </c>
      <c r="U497" s="1378" t="e">
        <f t="shared" ca="1" si="42"/>
        <v>#NAME?</v>
      </c>
      <c r="V497" s="48"/>
      <c r="W497" s="1217" t="s">
        <v>27</v>
      </c>
      <c r="X497" s="48"/>
      <c r="Y497" s="1217" t="s">
        <v>6133</v>
      </c>
      <c r="Z497" s="48"/>
      <c r="AA497" s="48"/>
      <c r="AB497" s="48"/>
      <c r="AC497" s="48"/>
      <c r="AD497" s="48"/>
      <c r="AE497" s="48"/>
      <c r="AF497" s="48"/>
      <c r="AG497" s="48"/>
      <c r="AH497" s="48"/>
    </row>
    <row r="498" spans="1:34" ht="18">
      <c r="A498" s="1450">
        <v>44843</v>
      </c>
      <c r="B498" s="1217" t="s">
        <v>1906</v>
      </c>
      <c r="C498" s="1571"/>
      <c r="D498" s="1217" t="s">
        <v>3919</v>
      </c>
      <c r="E498" s="1217" t="s">
        <v>60</v>
      </c>
      <c r="F498" s="1217" t="s">
        <v>3517</v>
      </c>
      <c r="G498" s="1219">
        <v>21600</v>
      </c>
      <c r="H498" s="1449" t="s">
        <v>3063</v>
      </c>
      <c r="I498" s="1217" t="s">
        <v>3453</v>
      </c>
      <c r="J498" s="1238"/>
      <c r="K498" s="10" t="e">
        <f t="shared" ca="1" si="71"/>
        <v>#NAME?</v>
      </c>
      <c r="L498" s="10" t="e">
        <f t="shared" ca="1" si="87"/>
        <v>#NAME?</v>
      </c>
      <c r="M498" s="1239" t="e">
        <f t="shared" ca="1" si="88"/>
        <v>#NAME?</v>
      </c>
      <c r="N498" s="1239"/>
      <c r="O498" s="1237"/>
      <c r="P498" s="1240"/>
      <c r="Q498" s="1240"/>
      <c r="R498" s="1240"/>
      <c r="S498" s="1240"/>
      <c r="T498" s="1240" t="e">
        <f t="shared" ca="1" si="78"/>
        <v>#NAME?</v>
      </c>
      <c r="U498" s="1378" t="e">
        <f t="shared" ca="1" si="42"/>
        <v>#NAME?</v>
      </c>
      <c r="V498" s="48"/>
      <c r="W498" s="1217" t="s">
        <v>27</v>
      </c>
      <c r="X498" s="48"/>
      <c r="Y498" s="1217" t="s">
        <v>6134</v>
      </c>
      <c r="Z498" s="48"/>
      <c r="AA498" s="48"/>
      <c r="AB498" s="48"/>
      <c r="AC498" s="48"/>
      <c r="AD498" s="48"/>
      <c r="AE498" s="48"/>
      <c r="AF498" s="48"/>
      <c r="AG498" s="48"/>
      <c r="AH498" s="48"/>
    </row>
    <row r="499" spans="1:34" ht="18">
      <c r="A499" s="1450">
        <v>44844</v>
      </c>
      <c r="B499" s="1217" t="s">
        <v>1906</v>
      </c>
      <c r="C499" s="1571"/>
      <c r="D499" s="1217" t="s">
        <v>3919</v>
      </c>
      <c r="E499" s="1217" t="s">
        <v>1798</v>
      </c>
      <c r="F499" s="1217" t="s">
        <v>3629</v>
      </c>
      <c r="G499" s="1219">
        <v>33600</v>
      </c>
      <c r="H499" s="1449" t="s">
        <v>3063</v>
      </c>
      <c r="I499" s="1217" t="s">
        <v>3453</v>
      </c>
      <c r="J499" s="1238"/>
      <c r="K499" s="10" t="e">
        <f t="shared" ca="1" si="71"/>
        <v>#NAME?</v>
      </c>
      <c r="L499" s="10" t="e">
        <f t="shared" ca="1" si="87"/>
        <v>#NAME?</v>
      </c>
      <c r="M499" s="1239" t="e">
        <f t="shared" ca="1" si="88"/>
        <v>#NAME?</v>
      </c>
      <c r="N499" s="1239"/>
      <c r="O499" s="1237"/>
      <c r="P499" s="1240"/>
      <c r="Q499" s="1240"/>
      <c r="R499" s="1240"/>
      <c r="S499" s="1240"/>
      <c r="T499" s="1240" t="e">
        <f t="shared" ca="1" si="78"/>
        <v>#NAME?</v>
      </c>
      <c r="U499" s="1378" t="e">
        <f t="shared" ca="1" si="42"/>
        <v>#NAME?</v>
      </c>
      <c r="V499" s="48"/>
      <c r="W499" s="1217" t="s">
        <v>27</v>
      </c>
      <c r="X499" s="48"/>
      <c r="Y499" s="1217" t="s">
        <v>6135</v>
      </c>
      <c r="Z499" s="48"/>
      <c r="AA499" s="48"/>
      <c r="AB499" s="48"/>
      <c r="AC499" s="48"/>
      <c r="AD499" s="48"/>
      <c r="AE499" s="48"/>
      <c r="AF499" s="48"/>
      <c r="AG499" s="48"/>
      <c r="AH499" s="48"/>
    </row>
    <row r="500" spans="1:34" ht="18">
      <c r="A500" s="1450">
        <v>44845</v>
      </c>
      <c r="B500" s="1217" t="s">
        <v>1906</v>
      </c>
      <c r="C500" s="1571"/>
      <c r="D500" s="1217" t="s">
        <v>3919</v>
      </c>
      <c r="E500" s="1217" t="s">
        <v>92</v>
      </c>
      <c r="F500" s="1217" t="s">
        <v>3657</v>
      </c>
      <c r="G500" s="1219">
        <v>24000</v>
      </c>
      <c r="H500" s="1449" t="s">
        <v>3063</v>
      </c>
      <c r="I500" s="1217" t="s">
        <v>3453</v>
      </c>
      <c r="J500" s="1238"/>
      <c r="K500" s="10" t="e">
        <f t="shared" ca="1" si="71"/>
        <v>#NAME?</v>
      </c>
      <c r="L500" s="10" t="e">
        <f t="shared" ca="1" si="87"/>
        <v>#NAME?</v>
      </c>
      <c r="M500" s="1239" t="e">
        <f t="shared" ca="1" si="88"/>
        <v>#NAME?</v>
      </c>
      <c r="N500" s="1239"/>
      <c r="O500" s="1237"/>
      <c r="P500" s="1240"/>
      <c r="Q500" s="1240"/>
      <c r="R500" s="1240"/>
      <c r="S500" s="1240"/>
      <c r="T500" s="1240" t="e">
        <f t="shared" ca="1" si="78"/>
        <v>#NAME?</v>
      </c>
      <c r="U500" s="1378" t="e">
        <f t="shared" ca="1" si="42"/>
        <v>#NAME?</v>
      </c>
      <c r="V500" s="48"/>
      <c r="W500" s="1217" t="s">
        <v>27</v>
      </c>
      <c r="X500" s="48"/>
      <c r="Y500" s="1217" t="s">
        <v>6136</v>
      </c>
      <c r="Z500" s="48"/>
      <c r="AA500" s="48"/>
      <c r="AB500" s="48"/>
      <c r="AC500" s="48"/>
      <c r="AD500" s="48"/>
      <c r="AE500" s="48"/>
      <c r="AF500" s="48"/>
      <c r="AG500" s="48"/>
      <c r="AH500" s="48"/>
    </row>
    <row r="501" spans="1:34" ht="18">
      <c r="A501" s="1450">
        <v>44845</v>
      </c>
      <c r="B501" s="1217" t="s">
        <v>1906</v>
      </c>
      <c r="C501" s="1571"/>
      <c r="D501" s="1217" t="s">
        <v>3919</v>
      </c>
      <c r="E501" s="1217" t="s">
        <v>3523</v>
      </c>
      <c r="F501" s="1217" t="s">
        <v>3524</v>
      </c>
      <c r="G501" s="1219">
        <v>24000</v>
      </c>
      <c r="H501" s="1449" t="s">
        <v>3063</v>
      </c>
      <c r="I501" s="1217" t="s">
        <v>3453</v>
      </c>
      <c r="J501" s="1238"/>
      <c r="K501" s="48" t="e">
        <f t="shared" ca="1" si="71"/>
        <v>#NAME?</v>
      </c>
      <c r="L501" s="48"/>
      <c r="M501" s="1240" t="e">
        <f t="shared" ca="1" si="88"/>
        <v>#NAME?</v>
      </c>
      <c r="N501" s="1240"/>
      <c r="O501" s="1237"/>
      <c r="P501" s="1240"/>
      <c r="Q501" s="1240"/>
      <c r="R501" s="1240"/>
      <c r="S501" s="1240"/>
      <c r="T501" s="1240" t="e">
        <f t="shared" ca="1" si="78"/>
        <v>#NAME?</v>
      </c>
      <c r="U501" s="1378" t="e">
        <f t="shared" ca="1" si="42"/>
        <v>#NAME?</v>
      </c>
      <c r="V501" s="48"/>
      <c r="W501" s="1217" t="s">
        <v>27</v>
      </c>
      <c r="X501" s="48"/>
      <c r="Y501" s="1217" t="s">
        <v>6137</v>
      </c>
      <c r="Z501" s="48"/>
      <c r="AA501" s="48"/>
      <c r="AB501" s="48"/>
      <c r="AC501" s="48"/>
      <c r="AD501" s="48"/>
      <c r="AE501" s="48"/>
      <c r="AF501" s="48"/>
      <c r="AG501" s="48"/>
      <c r="AH501" s="48"/>
    </row>
    <row r="502" spans="1:34" ht="18">
      <c r="A502" s="1450">
        <v>44846</v>
      </c>
      <c r="B502" s="1217" t="s">
        <v>1906</v>
      </c>
      <c r="C502" s="1571"/>
      <c r="D502" s="1217" t="s">
        <v>3919</v>
      </c>
      <c r="E502" s="1217" t="s">
        <v>92</v>
      </c>
      <c r="F502" s="1217" t="s">
        <v>3657</v>
      </c>
      <c r="G502" s="1219">
        <v>24000</v>
      </c>
      <c r="H502" s="1449" t="s">
        <v>3063</v>
      </c>
      <c r="I502" s="1217" t="s">
        <v>3453</v>
      </c>
      <c r="J502" s="1238"/>
      <c r="K502" s="48" t="e">
        <f t="shared" ca="1" si="71"/>
        <v>#NAME?</v>
      </c>
      <c r="L502" s="48"/>
      <c r="M502" s="1276" t="e">
        <f t="shared" ca="1" si="88"/>
        <v>#NAME?</v>
      </c>
      <c r="N502" s="1240"/>
      <c r="O502" s="1237"/>
      <c r="P502" s="1240"/>
      <c r="Q502" s="1240"/>
      <c r="R502" s="1240"/>
      <c r="S502" s="1240"/>
      <c r="T502" s="1240" t="e">
        <f t="shared" ca="1" si="78"/>
        <v>#NAME?</v>
      </c>
      <c r="U502" s="1378" t="e">
        <f t="shared" ca="1" si="42"/>
        <v>#NAME?</v>
      </c>
      <c r="V502" s="48"/>
      <c r="W502" s="1217" t="s">
        <v>27</v>
      </c>
      <c r="X502" s="48"/>
      <c r="Y502" s="1217" t="s">
        <v>6138</v>
      </c>
      <c r="Z502" s="48"/>
      <c r="AA502" s="48"/>
      <c r="AB502" s="48"/>
      <c r="AC502" s="48"/>
      <c r="AD502" s="48"/>
      <c r="AE502" s="48"/>
      <c r="AF502" s="48"/>
      <c r="AG502" s="48"/>
      <c r="AH502" s="48"/>
    </row>
    <row r="503" spans="1:34" ht="18">
      <c r="A503" s="1450">
        <v>44846</v>
      </c>
      <c r="B503" s="1217" t="s">
        <v>1906</v>
      </c>
      <c r="C503" s="1571"/>
      <c r="D503" s="1217" t="s">
        <v>3919</v>
      </c>
      <c r="E503" s="1217" t="s">
        <v>101</v>
      </c>
      <c r="F503" s="1217" t="s">
        <v>4322</v>
      </c>
      <c r="G503" s="1219">
        <v>21600</v>
      </c>
      <c r="H503" s="1449" t="s">
        <v>3063</v>
      </c>
      <c r="I503" s="1217" t="s">
        <v>3453</v>
      </c>
      <c r="J503" s="1238"/>
      <c r="K503" s="48" t="e">
        <f t="shared" ca="1" si="71"/>
        <v>#NAME?</v>
      </c>
      <c r="L503" s="48"/>
      <c r="M503" s="1276" t="e">
        <f t="shared" ca="1" si="88"/>
        <v>#NAME?</v>
      </c>
      <c r="N503" s="1240"/>
      <c r="O503" s="1237"/>
      <c r="P503" s="1240"/>
      <c r="Q503" s="1240"/>
      <c r="R503" s="1240"/>
      <c r="S503" s="1240"/>
      <c r="T503" s="1240" t="e">
        <f t="shared" ca="1" si="78"/>
        <v>#NAME?</v>
      </c>
      <c r="U503" s="1378" t="e">
        <f t="shared" ca="1" si="42"/>
        <v>#NAME?</v>
      </c>
      <c r="V503" s="48"/>
      <c r="W503" s="1217" t="s">
        <v>27</v>
      </c>
      <c r="X503" s="48"/>
      <c r="Y503" s="1217" t="s">
        <v>6139</v>
      </c>
      <c r="Z503" s="48"/>
      <c r="AA503" s="48"/>
      <c r="AB503" s="48"/>
      <c r="AC503" s="48"/>
      <c r="AD503" s="48"/>
      <c r="AE503" s="48"/>
      <c r="AF503" s="48"/>
      <c r="AG503" s="48"/>
      <c r="AH503" s="48"/>
    </row>
    <row r="504" spans="1:34" ht="18">
      <c r="A504" s="1450">
        <v>44846</v>
      </c>
      <c r="B504" s="1217" t="s">
        <v>1906</v>
      </c>
      <c r="C504" s="1571"/>
      <c r="D504" s="1217" t="s">
        <v>3919</v>
      </c>
      <c r="E504" s="1217" t="s">
        <v>3523</v>
      </c>
      <c r="F504" s="1217" t="s">
        <v>3524</v>
      </c>
      <c r="G504" s="1219">
        <v>24000</v>
      </c>
      <c r="H504" s="1449" t="s">
        <v>3063</v>
      </c>
      <c r="I504" s="1217" t="s">
        <v>3453</v>
      </c>
      <c r="J504" s="1238"/>
      <c r="K504" s="48" t="e">
        <f t="shared" ca="1" si="71"/>
        <v>#NAME?</v>
      </c>
      <c r="L504" s="48" t="e">
        <f t="shared" ref="L504:L505" ca="1" si="89">_xludf.IFS(C504="成田机场",4000,C504="羽田机场",1000,D504="VIP-limo",0)</f>
        <v>#NAME?</v>
      </c>
      <c r="M504" s="1240" t="e">
        <f t="shared" ca="1" si="88"/>
        <v>#NAME?</v>
      </c>
      <c r="N504" s="1240"/>
      <c r="O504" s="1237"/>
      <c r="P504" s="1240"/>
      <c r="Q504" s="1240"/>
      <c r="R504" s="1240"/>
      <c r="S504" s="1240"/>
      <c r="T504" s="1240" t="e">
        <f t="shared" ca="1" si="78"/>
        <v>#NAME?</v>
      </c>
      <c r="U504" s="1378" t="e">
        <f t="shared" ca="1" si="42"/>
        <v>#NAME?</v>
      </c>
      <c r="V504" s="48"/>
      <c r="W504" s="1217" t="s">
        <v>27</v>
      </c>
      <c r="X504" s="48"/>
      <c r="Y504" s="1217" t="s">
        <v>6140</v>
      </c>
      <c r="Z504" s="48"/>
      <c r="AA504" s="48"/>
      <c r="AB504" s="48"/>
      <c r="AC504" s="48"/>
      <c r="AD504" s="48"/>
      <c r="AE504" s="48"/>
      <c r="AF504" s="48"/>
      <c r="AG504" s="48"/>
      <c r="AH504" s="48"/>
    </row>
    <row r="505" spans="1:34" ht="18">
      <c r="A505" s="1450">
        <v>44847</v>
      </c>
      <c r="B505" s="1217" t="s">
        <v>1906</v>
      </c>
      <c r="C505" s="1571"/>
      <c r="D505" s="1217" t="s">
        <v>3919</v>
      </c>
      <c r="E505" s="1217" t="s">
        <v>92</v>
      </c>
      <c r="F505" s="1217" t="s">
        <v>3626</v>
      </c>
      <c r="G505" s="1219">
        <v>24000</v>
      </c>
      <c r="H505" s="1449" t="s">
        <v>3063</v>
      </c>
      <c r="I505" s="1217" t="s">
        <v>3453</v>
      </c>
      <c r="J505" s="1238"/>
      <c r="K505" s="10" t="e">
        <f t="shared" ca="1" si="71"/>
        <v>#NAME?</v>
      </c>
      <c r="L505" s="10" t="e">
        <f t="shared" ca="1" si="89"/>
        <v>#NAME?</v>
      </c>
      <c r="M505" s="1239" t="e">
        <f t="shared" ca="1" si="88"/>
        <v>#NAME?</v>
      </c>
      <c r="N505" s="1239"/>
      <c r="O505" s="1237"/>
      <c r="P505" s="1240"/>
      <c r="Q505" s="1240"/>
      <c r="R505" s="1240"/>
      <c r="S505" s="1240"/>
      <c r="T505" s="1240" t="e">
        <f t="shared" ca="1" si="78"/>
        <v>#NAME?</v>
      </c>
      <c r="U505" s="1378" t="e">
        <f t="shared" ca="1" si="42"/>
        <v>#NAME?</v>
      </c>
      <c r="V505" s="48"/>
      <c r="W505" s="1217" t="s">
        <v>27</v>
      </c>
      <c r="X505" s="48"/>
      <c r="Y505" s="1217" t="s">
        <v>6141</v>
      </c>
      <c r="Z505" s="48"/>
      <c r="AA505" s="48"/>
      <c r="AB505" s="48"/>
      <c r="AC505" s="48"/>
      <c r="AD505" s="48"/>
      <c r="AE505" s="48"/>
      <c r="AF505" s="48"/>
      <c r="AG505" s="48"/>
      <c r="AH505" s="48"/>
    </row>
    <row r="506" spans="1:34" ht="18">
      <c r="A506" s="1450">
        <v>44848</v>
      </c>
      <c r="B506" s="1217" t="s">
        <v>1906</v>
      </c>
      <c r="C506" s="1571"/>
      <c r="D506" s="1217" t="s">
        <v>3919</v>
      </c>
      <c r="E506" s="1217" t="s">
        <v>40</v>
      </c>
      <c r="F506" s="1217" t="s">
        <v>3449</v>
      </c>
      <c r="G506" s="1219">
        <v>19200</v>
      </c>
      <c r="H506" s="1449" t="s">
        <v>3063</v>
      </c>
      <c r="I506" s="1217" t="s">
        <v>3453</v>
      </c>
      <c r="J506" s="1238"/>
      <c r="K506" s="10" t="e">
        <f t="shared" ca="1" si="71"/>
        <v>#NAME?</v>
      </c>
      <c r="M506" s="1239" t="e">
        <f t="shared" ca="1" si="88"/>
        <v>#NAME?</v>
      </c>
      <c r="N506" s="1240"/>
      <c r="O506" s="1237"/>
      <c r="P506" s="1240"/>
      <c r="Q506" s="1240"/>
      <c r="R506" s="1240"/>
      <c r="S506" s="1240"/>
      <c r="T506" s="1240" t="e">
        <f t="shared" ca="1" si="78"/>
        <v>#NAME?</v>
      </c>
      <c r="U506" s="1378" t="e">
        <f t="shared" ca="1" si="42"/>
        <v>#NAME?</v>
      </c>
      <c r="V506" s="48"/>
      <c r="W506" s="1217" t="s">
        <v>27</v>
      </c>
      <c r="X506" s="48"/>
      <c r="Y506" s="1217" t="s">
        <v>6142</v>
      </c>
      <c r="Z506" s="48"/>
      <c r="AA506" s="48"/>
      <c r="AB506" s="48"/>
      <c r="AC506" s="48"/>
      <c r="AD506" s="48"/>
      <c r="AE506" s="48"/>
      <c r="AF506" s="48"/>
      <c r="AG506" s="48"/>
      <c r="AH506" s="48"/>
    </row>
    <row r="507" spans="1:34" ht="18">
      <c r="A507" s="1450">
        <v>44848</v>
      </c>
      <c r="B507" s="1217" t="s">
        <v>1906</v>
      </c>
      <c r="C507" s="1571"/>
      <c r="D507" s="1217" t="s">
        <v>3919</v>
      </c>
      <c r="E507" s="1217" t="s">
        <v>92</v>
      </c>
      <c r="F507" s="1217" t="s">
        <v>3657</v>
      </c>
      <c r="G507" s="1219">
        <v>19200</v>
      </c>
      <c r="H507" s="1449" t="s">
        <v>3063</v>
      </c>
      <c r="I507" s="1217" t="s">
        <v>3453</v>
      </c>
      <c r="J507" s="1238"/>
      <c r="K507" s="10" t="e">
        <f t="shared" ca="1" si="71"/>
        <v>#NAME?</v>
      </c>
      <c r="L507" s="10" t="e">
        <f t="shared" ref="L507:L509" ca="1" si="90">_xludf.IFS(C507="成田机场",4000,C507="羽田机场",1000,D507="VIP-limo",0)</f>
        <v>#NAME?</v>
      </c>
      <c r="M507" s="1239" t="e">
        <f t="shared" ca="1" si="88"/>
        <v>#NAME?</v>
      </c>
      <c r="N507" s="1240"/>
      <c r="O507" s="1237"/>
      <c r="P507" s="1240"/>
      <c r="Q507" s="1240"/>
      <c r="R507" s="1240"/>
      <c r="S507" s="1240"/>
      <c r="T507" s="1240" t="e">
        <f t="shared" ca="1" si="78"/>
        <v>#NAME?</v>
      </c>
      <c r="U507" s="1378" t="e">
        <f t="shared" ca="1" si="42"/>
        <v>#NAME?</v>
      </c>
      <c r="V507" s="48"/>
      <c r="W507" s="1217" t="s">
        <v>27</v>
      </c>
      <c r="X507" s="48"/>
      <c r="Y507" s="1217" t="s">
        <v>6143</v>
      </c>
      <c r="Z507" s="48"/>
      <c r="AA507" s="48"/>
      <c r="AB507" s="48"/>
      <c r="AC507" s="48"/>
      <c r="AD507" s="48"/>
      <c r="AE507" s="48"/>
      <c r="AF507" s="48"/>
      <c r="AG507" s="48"/>
      <c r="AH507" s="48"/>
    </row>
    <row r="508" spans="1:34" ht="18">
      <c r="A508" s="1450">
        <v>44848</v>
      </c>
      <c r="B508" s="1217" t="s">
        <v>1906</v>
      </c>
      <c r="C508" s="1571"/>
      <c r="D508" s="1217" t="s">
        <v>3919</v>
      </c>
      <c r="E508" s="1217" t="s">
        <v>1798</v>
      </c>
      <c r="F508" s="1217" t="s">
        <v>3629</v>
      </c>
      <c r="G508" s="1219">
        <v>19200</v>
      </c>
      <c r="H508" s="1449" t="s">
        <v>3063</v>
      </c>
      <c r="I508" s="1217" t="s">
        <v>3453</v>
      </c>
      <c r="J508" s="1238"/>
      <c r="K508" s="48" t="e">
        <f t="shared" ca="1" si="71"/>
        <v>#NAME?</v>
      </c>
      <c r="L508" s="48" t="e">
        <f t="shared" ca="1" si="90"/>
        <v>#NAME?</v>
      </c>
      <c r="M508" s="1240" t="e">
        <f t="shared" ca="1" si="88"/>
        <v>#NAME?</v>
      </c>
      <c r="N508" s="1240"/>
      <c r="O508" s="1237"/>
      <c r="P508" s="1240"/>
      <c r="Q508" s="1240"/>
      <c r="R508" s="1240"/>
      <c r="S508" s="1240"/>
      <c r="T508" s="1240" t="e">
        <f t="shared" ca="1" si="78"/>
        <v>#NAME?</v>
      </c>
      <c r="U508" s="1378" t="e">
        <f t="shared" ca="1" si="42"/>
        <v>#NAME?</v>
      </c>
      <c r="V508" s="48"/>
      <c r="W508" s="1217" t="s">
        <v>27</v>
      </c>
      <c r="X508" s="48"/>
      <c r="Y508" s="1217" t="s">
        <v>6144</v>
      </c>
      <c r="Z508" s="48"/>
      <c r="AA508" s="48"/>
      <c r="AB508" s="48"/>
      <c r="AC508" s="48"/>
      <c r="AD508" s="48"/>
      <c r="AE508" s="48"/>
      <c r="AF508" s="48"/>
      <c r="AG508" s="48"/>
      <c r="AH508" s="48"/>
    </row>
    <row r="509" spans="1:34" ht="18">
      <c r="A509" s="1450">
        <v>44849</v>
      </c>
      <c r="B509" s="1217" t="s">
        <v>1906</v>
      </c>
      <c r="C509" s="1571"/>
      <c r="D509" s="1217" t="s">
        <v>3919</v>
      </c>
      <c r="E509" s="1217" t="s">
        <v>1798</v>
      </c>
      <c r="F509" s="1217" t="s">
        <v>3629</v>
      </c>
      <c r="G509" s="1219">
        <v>21600</v>
      </c>
      <c r="H509" s="1449" t="s">
        <v>3063</v>
      </c>
      <c r="I509" s="1217" t="s">
        <v>3453</v>
      </c>
      <c r="J509" s="1238"/>
      <c r="K509" s="10" t="e">
        <f t="shared" ca="1" si="71"/>
        <v>#NAME?</v>
      </c>
      <c r="L509" s="10" t="e">
        <f t="shared" ca="1" si="90"/>
        <v>#NAME?</v>
      </c>
      <c r="M509" s="1239" t="e">
        <f t="shared" ca="1" si="88"/>
        <v>#NAME?</v>
      </c>
      <c r="N509" s="1240"/>
      <c r="O509" s="1237"/>
      <c r="P509" s="1240"/>
      <c r="Q509" s="1240"/>
      <c r="R509" s="1240"/>
      <c r="S509" s="1240"/>
      <c r="T509" s="1240" t="e">
        <f t="shared" ca="1" si="78"/>
        <v>#NAME?</v>
      </c>
      <c r="U509" s="1378" t="e">
        <f t="shared" ca="1" si="42"/>
        <v>#NAME?</v>
      </c>
      <c r="V509" s="48"/>
      <c r="W509" s="1217" t="s">
        <v>27</v>
      </c>
      <c r="X509" s="48"/>
      <c r="Y509" s="1217" t="s">
        <v>6145</v>
      </c>
      <c r="Z509" s="48"/>
      <c r="AA509" s="48"/>
      <c r="AB509" s="48"/>
      <c r="AC509" s="48"/>
      <c r="AD509" s="48"/>
      <c r="AE509" s="48"/>
      <c r="AF509" s="48"/>
      <c r="AG509" s="48"/>
      <c r="AH509" s="48"/>
    </row>
    <row r="510" spans="1:34" ht="18">
      <c r="A510" s="1450">
        <v>44851</v>
      </c>
      <c r="B510" s="1217" t="s">
        <v>1906</v>
      </c>
      <c r="C510" s="1571"/>
      <c r="D510" s="1217" t="s">
        <v>3919</v>
      </c>
      <c r="E510" s="1217" t="s">
        <v>39</v>
      </c>
      <c r="F510" s="1217" t="s">
        <v>3501</v>
      </c>
      <c r="G510" s="1219">
        <v>21600</v>
      </c>
      <c r="H510" s="1449" t="s">
        <v>3063</v>
      </c>
      <c r="I510" s="1217" t="s">
        <v>3453</v>
      </c>
      <c r="J510" s="1237"/>
      <c r="K510" s="48" t="e">
        <f t="shared" ca="1" si="71"/>
        <v>#NAME?</v>
      </c>
      <c r="L510" s="48"/>
      <c r="M510" s="1240" t="e">
        <f t="shared" ca="1" si="88"/>
        <v>#NAME?</v>
      </c>
      <c r="N510" s="1240"/>
      <c r="O510" s="1237"/>
      <c r="P510" s="1240"/>
      <c r="Q510" s="1240"/>
      <c r="R510" s="1240"/>
      <c r="S510" s="1240"/>
      <c r="T510" s="1240" t="e">
        <f t="shared" ca="1" si="78"/>
        <v>#NAME?</v>
      </c>
      <c r="U510" s="1378" t="e">
        <f t="shared" ca="1" si="42"/>
        <v>#NAME?</v>
      </c>
      <c r="V510" s="1240"/>
      <c r="W510" s="1217" t="s">
        <v>27</v>
      </c>
      <c r="X510" s="48"/>
      <c r="Y510" s="1217" t="s">
        <v>6146</v>
      </c>
      <c r="Z510" s="48"/>
      <c r="AA510" s="48"/>
      <c r="AB510" s="48"/>
      <c r="AC510" s="48"/>
      <c r="AD510" s="48"/>
      <c r="AE510" s="48"/>
      <c r="AF510" s="48"/>
      <c r="AG510" s="48"/>
      <c r="AH510" s="48"/>
    </row>
    <row r="511" spans="1:34" ht="18">
      <c r="A511" s="1450">
        <v>44851</v>
      </c>
      <c r="B511" s="1217" t="s">
        <v>1906</v>
      </c>
      <c r="C511" s="1571"/>
      <c r="D511" s="1217" t="s">
        <v>3919</v>
      </c>
      <c r="E511" s="1217" t="s">
        <v>92</v>
      </c>
      <c r="F511" s="1217" t="s">
        <v>3657</v>
      </c>
      <c r="G511" s="1219">
        <v>24000</v>
      </c>
      <c r="H511" s="1449" t="s">
        <v>3063</v>
      </c>
      <c r="I511" s="1217" t="s">
        <v>3453</v>
      </c>
      <c r="J511" s="1237"/>
      <c r="K511" s="48" t="e">
        <f t="shared" ca="1" si="71"/>
        <v>#NAME?</v>
      </c>
      <c r="L511" s="48"/>
      <c r="M511" s="1240" t="e">
        <f t="shared" ca="1" si="88"/>
        <v>#NAME?</v>
      </c>
      <c r="N511" s="1240"/>
      <c r="O511" s="1237"/>
      <c r="P511" s="1240"/>
      <c r="Q511" s="1240"/>
      <c r="R511" s="1240"/>
      <c r="S511" s="1240"/>
      <c r="T511" s="1240" t="e">
        <f t="shared" ca="1" si="78"/>
        <v>#NAME?</v>
      </c>
      <c r="U511" s="1378" t="e">
        <f t="shared" ca="1" si="42"/>
        <v>#NAME?</v>
      </c>
      <c r="V511" s="1240"/>
      <c r="W511" s="1217" t="s">
        <v>27</v>
      </c>
      <c r="X511" s="48"/>
      <c r="Y511" s="1217" t="s">
        <v>6147</v>
      </c>
      <c r="Z511" s="48"/>
      <c r="AA511" s="48"/>
      <c r="AB511" s="48"/>
      <c r="AC511" s="48"/>
      <c r="AD511" s="48"/>
      <c r="AE511" s="48"/>
      <c r="AF511" s="48"/>
      <c r="AG511" s="48"/>
      <c r="AH511" s="48"/>
    </row>
    <row r="512" spans="1:34" ht="18">
      <c r="A512" s="1450">
        <v>44851</v>
      </c>
      <c r="B512" s="1217" t="s">
        <v>1906</v>
      </c>
      <c r="C512" s="1571"/>
      <c r="D512" s="1217" t="s">
        <v>3919</v>
      </c>
      <c r="E512" s="1217" t="s">
        <v>3523</v>
      </c>
      <c r="F512" s="1217" t="s">
        <v>3524</v>
      </c>
      <c r="G512" s="1219">
        <v>24000</v>
      </c>
      <c r="H512" s="1449" t="s">
        <v>3063</v>
      </c>
      <c r="I512" s="1217" t="s">
        <v>3453</v>
      </c>
      <c r="J512" s="1238"/>
      <c r="K512" s="48" t="e">
        <f t="shared" ca="1" si="71"/>
        <v>#NAME?</v>
      </c>
      <c r="L512" s="48"/>
      <c r="M512" s="1240" t="e">
        <f t="shared" ca="1" si="88"/>
        <v>#NAME?</v>
      </c>
      <c r="N512" s="1240"/>
      <c r="O512" s="1237"/>
      <c r="P512" s="1240"/>
      <c r="Q512" s="1240"/>
      <c r="R512" s="1240"/>
      <c r="S512" s="1240"/>
      <c r="T512" s="1240" t="e">
        <f t="shared" ca="1" si="78"/>
        <v>#NAME?</v>
      </c>
      <c r="U512" s="1378" t="e">
        <f t="shared" ca="1" si="42"/>
        <v>#NAME?</v>
      </c>
      <c r="V512" s="48"/>
      <c r="W512" s="1217" t="s">
        <v>27</v>
      </c>
      <c r="X512" s="48"/>
      <c r="Y512" s="1217" t="s">
        <v>6148</v>
      </c>
      <c r="Z512" s="48"/>
      <c r="AA512" s="48"/>
      <c r="AB512" s="48"/>
      <c r="AC512" s="48"/>
      <c r="AD512" s="48"/>
      <c r="AE512" s="48"/>
      <c r="AF512" s="48"/>
      <c r="AG512" s="48"/>
      <c r="AH512" s="48"/>
    </row>
    <row r="513" spans="1:34" ht="18">
      <c r="A513" s="1450">
        <v>44852</v>
      </c>
      <c r="B513" s="1217" t="s">
        <v>1906</v>
      </c>
      <c r="C513" s="1571"/>
      <c r="D513" s="1217" t="s">
        <v>3919</v>
      </c>
      <c r="E513" s="1217" t="s">
        <v>92</v>
      </c>
      <c r="F513" s="1217" t="s">
        <v>3657</v>
      </c>
      <c r="G513" s="1219">
        <v>24000</v>
      </c>
      <c r="H513" s="1449" t="s">
        <v>3063</v>
      </c>
      <c r="I513" s="1217" t="s">
        <v>3453</v>
      </c>
      <c r="J513" s="1453"/>
      <c r="K513" s="10" t="e">
        <f t="shared" ca="1" si="71"/>
        <v>#NAME?</v>
      </c>
      <c r="M513" s="1239" t="e">
        <f t="shared" ca="1" si="88"/>
        <v>#NAME?</v>
      </c>
      <c r="N513" s="1240"/>
      <c r="O513" s="1237"/>
      <c r="P513" s="1240"/>
      <c r="Q513" s="1240"/>
      <c r="R513" s="1240"/>
      <c r="S513" s="1240"/>
      <c r="T513" s="1240" t="e">
        <f t="shared" ca="1" si="78"/>
        <v>#NAME?</v>
      </c>
      <c r="U513" s="1378" t="e">
        <f t="shared" ref="U513:U640" ca="1" si="91">T513/G513</f>
        <v>#NAME?</v>
      </c>
      <c r="V513" s="48"/>
      <c r="W513" s="1217" t="s">
        <v>27</v>
      </c>
      <c r="X513" s="48"/>
      <c r="Y513" s="1217" t="s">
        <v>6149</v>
      </c>
      <c r="Z513" s="48"/>
      <c r="AA513" s="48"/>
      <c r="AB513" s="48"/>
      <c r="AC513" s="48"/>
      <c r="AD513" s="48"/>
      <c r="AE513" s="48"/>
      <c r="AF513" s="48"/>
      <c r="AG513" s="48"/>
      <c r="AH513" s="48"/>
    </row>
    <row r="514" spans="1:34" ht="18">
      <c r="A514" s="1450">
        <v>44852</v>
      </c>
      <c r="B514" s="1217" t="s">
        <v>1906</v>
      </c>
      <c r="C514" s="1571"/>
      <c r="D514" s="1217" t="s">
        <v>3919</v>
      </c>
      <c r="E514" s="1217" t="s">
        <v>3523</v>
      </c>
      <c r="F514" s="1217" t="s">
        <v>3524</v>
      </c>
      <c r="G514" s="1219">
        <v>24000</v>
      </c>
      <c r="H514" s="1449" t="s">
        <v>3063</v>
      </c>
      <c r="I514" s="1217" t="s">
        <v>3453</v>
      </c>
      <c r="J514" s="1238"/>
      <c r="K514" s="10" t="e">
        <f t="shared" ca="1" si="71"/>
        <v>#NAME?</v>
      </c>
      <c r="L514" s="10" t="e">
        <f ca="1">_xludf.IFS(C514="成田机场",4000,C514="羽田机场",1000,D514="VIP-limo",0)</f>
        <v>#NAME?</v>
      </c>
      <c r="M514" s="1239" t="e">
        <f t="shared" ca="1" si="88"/>
        <v>#NAME?</v>
      </c>
      <c r="N514" s="1240"/>
      <c r="O514" s="1237"/>
      <c r="P514" s="1240"/>
      <c r="Q514" s="1240"/>
      <c r="R514" s="1240"/>
      <c r="S514" s="1240"/>
      <c r="T514" s="1240" t="e">
        <f t="shared" ca="1" si="78"/>
        <v>#NAME?</v>
      </c>
      <c r="U514" s="1378" t="e">
        <f t="shared" ca="1" si="91"/>
        <v>#NAME?</v>
      </c>
      <c r="V514" s="48"/>
      <c r="W514" s="1217" t="s">
        <v>27</v>
      </c>
      <c r="X514" s="48"/>
      <c r="Y514" s="1217" t="s">
        <v>6150</v>
      </c>
      <c r="Z514" s="48"/>
      <c r="AA514" s="48"/>
      <c r="AB514" s="48"/>
      <c r="AC514" s="48"/>
      <c r="AD514" s="48"/>
      <c r="AE514" s="48"/>
      <c r="AF514" s="48"/>
      <c r="AG514" s="48"/>
      <c r="AH514" s="48"/>
    </row>
    <row r="515" spans="1:34" ht="18">
      <c r="A515" s="1450">
        <v>44853</v>
      </c>
      <c r="B515" s="1217" t="s">
        <v>1906</v>
      </c>
      <c r="C515" s="1571"/>
      <c r="D515" s="1217" t="s">
        <v>3919</v>
      </c>
      <c r="E515" s="1217" t="s">
        <v>92</v>
      </c>
      <c r="F515" s="1217" t="s">
        <v>3657</v>
      </c>
      <c r="G515" s="1219">
        <v>24000</v>
      </c>
      <c r="H515" s="1449" t="s">
        <v>3063</v>
      </c>
      <c r="I515" s="1217" t="s">
        <v>3453</v>
      </c>
      <c r="J515" s="1238"/>
      <c r="K515" s="48" t="e">
        <f t="shared" ca="1" si="71"/>
        <v>#NAME?</v>
      </c>
      <c r="L515" s="48"/>
      <c r="M515" s="1240" t="e">
        <f t="shared" ca="1" si="88"/>
        <v>#NAME?</v>
      </c>
      <c r="N515" s="1240"/>
      <c r="O515" s="1237"/>
      <c r="P515" s="1240"/>
      <c r="Q515" s="1240"/>
      <c r="R515" s="1240"/>
      <c r="S515" s="1240"/>
      <c r="T515" s="1240" t="e">
        <f t="shared" ca="1" si="78"/>
        <v>#NAME?</v>
      </c>
      <c r="U515" s="1378" t="e">
        <f t="shared" ca="1" si="91"/>
        <v>#NAME?</v>
      </c>
      <c r="V515" s="48"/>
      <c r="W515" s="1217" t="s">
        <v>27</v>
      </c>
      <c r="X515" s="48"/>
      <c r="Y515" s="1217" t="s">
        <v>6151</v>
      </c>
      <c r="Z515" s="48"/>
      <c r="AA515" s="48"/>
      <c r="AB515" s="48"/>
      <c r="AC515" s="48"/>
      <c r="AD515" s="48"/>
      <c r="AE515" s="48"/>
      <c r="AF515" s="48"/>
      <c r="AG515" s="48"/>
      <c r="AH515" s="48"/>
    </row>
    <row r="516" spans="1:34" ht="18">
      <c r="A516" s="1450">
        <v>44853</v>
      </c>
      <c r="B516" s="1217" t="s">
        <v>1906</v>
      </c>
      <c r="C516" s="1571"/>
      <c r="D516" s="1217" t="s">
        <v>3919</v>
      </c>
      <c r="E516" s="1217" t="s">
        <v>3523</v>
      </c>
      <c r="F516" s="1217" t="s">
        <v>3524</v>
      </c>
      <c r="G516" s="1219">
        <v>24000</v>
      </c>
      <c r="H516" s="1449" t="s">
        <v>3063</v>
      </c>
      <c r="I516" s="1217" t="s">
        <v>3453</v>
      </c>
      <c r="J516" s="1238"/>
      <c r="K516" s="10" t="e">
        <f t="shared" ca="1" si="71"/>
        <v>#NAME?</v>
      </c>
      <c r="L516" s="10" t="e">
        <f t="shared" ref="L516:L518" ca="1" si="92">_xludf.IFS(C516="成田机场",4000,C516="羽田机场",1000,D516="VIP-limo",0)</f>
        <v>#NAME?</v>
      </c>
      <c r="M516" s="1239" t="e">
        <f t="shared" ca="1" si="88"/>
        <v>#NAME?</v>
      </c>
      <c r="N516" s="1239"/>
      <c r="O516" s="1237"/>
      <c r="P516" s="1240"/>
      <c r="Q516" s="1240"/>
      <c r="R516" s="1240"/>
      <c r="S516" s="1240"/>
      <c r="T516" s="1240" t="e">
        <f t="shared" ca="1" si="78"/>
        <v>#NAME?</v>
      </c>
      <c r="U516" s="1378" t="e">
        <f t="shared" ca="1" si="91"/>
        <v>#NAME?</v>
      </c>
      <c r="V516" s="48"/>
      <c r="W516" s="1217" t="s">
        <v>27</v>
      </c>
      <c r="X516" s="48"/>
      <c r="Y516" s="1217" t="s">
        <v>6152</v>
      </c>
      <c r="Z516" s="48"/>
      <c r="AA516" s="48"/>
      <c r="AB516" s="48"/>
      <c r="AC516" s="48"/>
      <c r="AD516" s="48"/>
      <c r="AE516" s="48"/>
      <c r="AF516" s="48"/>
      <c r="AG516" s="48"/>
      <c r="AH516" s="48"/>
    </row>
    <row r="517" spans="1:34" ht="18">
      <c r="A517" s="1450">
        <v>44854</v>
      </c>
      <c r="B517" s="1217" t="s">
        <v>1906</v>
      </c>
      <c r="C517" s="1571"/>
      <c r="D517" s="1217" t="s">
        <v>3919</v>
      </c>
      <c r="E517" s="1217" t="s">
        <v>92</v>
      </c>
      <c r="F517" s="1217" t="s">
        <v>3657</v>
      </c>
      <c r="G517" s="1219">
        <v>24000</v>
      </c>
      <c r="H517" s="1449" t="s">
        <v>3063</v>
      </c>
      <c r="I517" s="1217" t="s">
        <v>3453</v>
      </c>
      <c r="J517" s="1238"/>
      <c r="K517" s="10" t="e">
        <f t="shared" ca="1" si="71"/>
        <v>#NAME?</v>
      </c>
      <c r="L517" s="48" t="e">
        <f t="shared" ca="1" si="92"/>
        <v>#NAME?</v>
      </c>
      <c r="M517" s="1240" t="e">
        <f t="shared" ca="1" si="88"/>
        <v>#NAME?</v>
      </c>
      <c r="N517" s="1240"/>
      <c r="O517" s="1237"/>
      <c r="P517" s="1240"/>
      <c r="Q517" s="1240"/>
      <c r="R517" s="1240"/>
      <c r="S517" s="1240"/>
      <c r="T517" s="1240" t="e">
        <f t="shared" ca="1" si="78"/>
        <v>#NAME?</v>
      </c>
      <c r="U517" s="1378" t="e">
        <f t="shared" ca="1" si="91"/>
        <v>#NAME?</v>
      </c>
      <c r="V517" s="48"/>
      <c r="W517" s="1217" t="s">
        <v>27</v>
      </c>
      <c r="X517" s="48"/>
      <c r="Y517" s="1217" t="s">
        <v>6153</v>
      </c>
      <c r="Z517" s="48"/>
      <c r="AA517" s="48"/>
      <c r="AB517" s="48"/>
      <c r="AC517" s="48"/>
      <c r="AD517" s="48"/>
      <c r="AE517" s="48"/>
      <c r="AF517" s="48"/>
      <c r="AG517" s="48"/>
      <c r="AH517" s="48"/>
    </row>
    <row r="518" spans="1:34" ht="18">
      <c r="A518" s="1454">
        <v>44854</v>
      </c>
      <c r="B518" s="1246" t="s">
        <v>1906</v>
      </c>
      <c r="C518" s="1574"/>
      <c r="D518" s="1246" t="s">
        <v>3919</v>
      </c>
      <c r="E518" s="1246" t="s">
        <v>49</v>
      </c>
      <c r="F518" s="1246" t="s">
        <v>3486</v>
      </c>
      <c r="G518" s="1248">
        <v>24000</v>
      </c>
      <c r="H518" s="1455" t="s">
        <v>3063</v>
      </c>
      <c r="I518" s="1246" t="s">
        <v>3453</v>
      </c>
      <c r="J518" s="1263"/>
      <c r="K518" s="1260" t="e">
        <f t="shared" ca="1" si="71"/>
        <v>#NAME?</v>
      </c>
      <c r="L518" s="1573" t="e">
        <f t="shared" ca="1" si="92"/>
        <v>#NAME?</v>
      </c>
      <c r="M518" s="1257" t="e">
        <f t="shared" ca="1" si="88"/>
        <v>#NAME?</v>
      </c>
      <c r="N518" s="1257"/>
      <c r="O518" s="1255"/>
      <c r="P518" s="1257"/>
      <c r="Q518" s="1257"/>
      <c r="R518" s="1257"/>
      <c r="S518" s="1257"/>
      <c r="T518" s="1257" t="e">
        <f t="shared" ca="1" si="78"/>
        <v>#NAME?</v>
      </c>
      <c r="U518" s="1387" t="e">
        <f t="shared" ca="1" si="91"/>
        <v>#NAME?</v>
      </c>
      <c r="V518" s="1573"/>
      <c r="W518" s="1246" t="s">
        <v>27</v>
      </c>
      <c r="X518" s="1573"/>
      <c r="Y518" s="1246" t="s">
        <v>6154</v>
      </c>
      <c r="Z518" s="1573"/>
      <c r="AA518" s="1573"/>
      <c r="AB518" s="1573"/>
      <c r="AC518" s="1573"/>
      <c r="AD518" s="1573"/>
      <c r="AE518" s="1573"/>
      <c r="AF518" s="1573"/>
      <c r="AG518" s="1573"/>
      <c r="AH518" s="1573"/>
    </row>
    <row r="519" spans="1:34" ht="18">
      <c r="A519" s="1450">
        <v>44855</v>
      </c>
      <c r="B519" s="1217" t="s">
        <v>1906</v>
      </c>
      <c r="C519" s="1571"/>
      <c r="D519" s="1217" t="s">
        <v>3919</v>
      </c>
      <c r="E519" s="1217" t="s">
        <v>1798</v>
      </c>
      <c r="F519" s="1217" t="s">
        <v>3629</v>
      </c>
      <c r="G519" s="1219">
        <v>19200</v>
      </c>
      <c r="H519" s="1449" t="s">
        <v>3063</v>
      </c>
      <c r="I519" s="1217" t="s">
        <v>3453</v>
      </c>
      <c r="J519" s="1238"/>
      <c r="K519" s="10" t="e">
        <f t="shared" ca="1" si="71"/>
        <v>#NAME?</v>
      </c>
      <c r="L519" s="48"/>
      <c r="M519" s="1240" t="e">
        <f t="shared" ca="1" si="88"/>
        <v>#NAME?</v>
      </c>
      <c r="N519" s="1240"/>
      <c r="O519" s="1237"/>
      <c r="P519" s="1240"/>
      <c r="Q519" s="1240"/>
      <c r="R519" s="1240"/>
      <c r="S519" s="1240"/>
      <c r="T519" s="1240" t="e">
        <f t="shared" ca="1" si="78"/>
        <v>#NAME?</v>
      </c>
      <c r="U519" s="1378" t="e">
        <f t="shared" ca="1" si="91"/>
        <v>#NAME?</v>
      </c>
      <c r="V519" s="48"/>
      <c r="W519" s="1217" t="s">
        <v>27</v>
      </c>
      <c r="X519" s="48"/>
      <c r="Y519" s="1217" t="s">
        <v>6155</v>
      </c>
      <c r="Z519" s="48"/>
      <c r="AA519" s="48"/>
      <c r="AB519" s="48"/>
      <c r="AC519" s="48"/>
      <c r="AD519" s="48"/>
      <c r="AE519" s="48"/>
      <c r="AF519" s="48"/>
      <c r="AG519" s="48"/>
      <c r="AH519" s="48"/>
    </row>
    <row r="520" spans="1:34" ht="18">
      <c r="A520" s="1450">
        <v>44855</v>
      </c>
      <c r="B520" s="1217" t="s">
        <v>1906</v>
      </c>
      <c r="C520" s="1571"/>
      <c r="D520" s="1217" t="s">
        <v>3919</v>
      </c>
      <c r="E520" s="1217" t="s">
        <v>49</v>
      </c>
      <c r="F520" s="1217" t="s">
        <v>3486</v>
      </c>
      <c r="G520" s="1219">
        <v>19200</v>
      </c>
      <c r="H520" s="1449" t="s">
        <v>3063</v>
      </c>
      <c r="I520" s="1217" t="s">
        <v>3453</v>
      </c>
      <c r="J520" s="1238"/>
      <c r="K520" s="10" t="e">
        <f t="shared" ca="1" si="71"/>
        <v>#NAME?</v>
      </c>
      <c r="L520" s="48"/>
      <c r="M520" s="1240" t="e">
        <f t="shared" ca="1" si="88"/>
        <v>#NAME?</v>
      </c>
      <c r="N520" s="1240"/>
      <c r="O520" s="1237"/>
      <c r="P520" s="1240"/>
      <c r="Q520" s="1240"/>
      <c r="R520" s="1240"/>
      <c r="S520" s="1240"/>
      <c r="T520" s="1240" t="e">
        <f t="shared" ca="1" si="78"/>
        <v>#NAME?</v>
      </c>
      <c r="U520" s="1378" t="e">
        <f t="shared" ca="1" si="91"/>
        <v>#NAME?</v>
      </c>
      <c r="V520" s="48"/>
      <c r="W520" s="1217" t="s">
        <v>27</v>
      </c>
      <c r="X520" s="48"/>
      <c r="Y520" s="1217" t="s">
        <v>6156</v>
      </c>
      <c r="Z520" s="48"/>
      <c r="AA520" s="48"/>
      <c r="AB520" s="48"/>
      <c r="AC520" s="48"/>
      <c r="AD520" s="48"/>
      <c r="AE520" s="48"/>
      <c r="AF520" s="48"/>
      <c r="AG520" s="48"/>
      <c r="AH520" s="48"/>
    </row>
    <row r="521" spans="1:34" ht="18">
      <c r="A521" s="1450">
        <v>44856</v>
      </c>
      <c r="B521" s="1217" t="s">
        <v>1906</v>
      </c>
      <c r="C521" s="1571"/>
      <c r="D521" s="1217" t="s">
        <v>3919</v>
      </c>
      <c r="E521" s="1217" t="s">
        <v>1798</v>
      </c>
      <c r="F521" s="1217" t="s">
        <v>3629</v>
      </c>
      <c r="G521" s="1219">
        <v>21600</v>
      </c>
      <c r="H521" s="1449" t="s">
        <v>3063</v>
      </c>
      <c r="I521" s="1217" t="s">
        <v>3453</v>
      </c>
      <c r="J521" s="1238"/>
      <c r="K521" s="10" t="e">
        <f t="shared" ca="1" si="71"/>
        <v>#NAME?</v>
      </c>
      <c r="L521" s="48"/>
      <c r="M521" s="1240" t="e">
        <f t="shared" ca="1" si="88"/>
        <v>#NAME?</v>
      </c>
      <c r="N521" s="1240"/>
      <c r="O521" s="1237"/>
      <c r="P521" s="1240"/>
      <c r="Q521" s="1240"/>
      <c r="R521" s="1240"/>
      <c r="S521" s="1240"/>
      <c r="T521" s="1240" t="e">
        <f t="shared" ca="1" si="78"/>
        <v>#NAME?</v>
      </c>
      <c r="U521" s="1378" t="e">
        <f t="shared" ca="1" si="91"/>
        <v>#NAME?</v>
      </c>
      <c r="V521" s="48"/>
      <c r="W521" s="1217" t="s">
        <v>27</v>
      </c>
      <c r="X521" s="48"/>
      <c r="Y521" s="1217" t="s">
        <v>6157</v>
      </c>
      <c r="Z521" s="48"/>
      <c r="AA521" s="48"/>
      <c r="AB521" s="48"/>
      <c r="AC521" s="48"/>
      <c r="AD521" s="48"/>
      <c r="AE521" s="48"/>
      <c r="AF521" s="48"/>
      <c r="AG521" s="48"/>
      <c r="AH521" s="48"/>
    </row>
    <row r="522" spans="1:34" ht="18">
      <c r="A522" s="1450">
        <v>44856</v>
      </c>
      <c r="B522" s="1217" t="s">
        <v>1906</v>
      </c>
      <c r="C522" s="1571"/>
      <c r="D522" s="1217" t="s">
        <v>3919</v>
      </c>
      <c r="E522" s="1217" t="s">
        <v>92</v>
      </c>
      <c r="F522" s="1217" t="s">
        <v>3657</v>
      </c>
      <c r="G522" s="1219">
        <v>38400</v>
      </c>
      <c r="H522" s="1449" t="s">
        <v>3063</v>
      </c>
      <c r="I522" s="1217" t="s">
        <v>3453</v>
      </c>
      <c r="J522" s="1238"/>
      <c r="K522" s="10" t="e">
        <f t="shared" ca="1" si="71"/>
        <v>#NAME?</v>
      </c>
      <c r="L522" s="48"/>
      <c r="M522" s="1240" t="e">
        <f t="shared" ca="1" si="88"/>
        <v>#NAME?</v>
      </c>
      <c r="N522" s="1240"/>
      <c r="O522" s="1237"/>
      <c r="P522" s="1240"/>
      <c r="Q522" s="1240"/>
      <c r="R522" s="1240"/>
      <c r="S522" s="1240"/>
      <c r="T522" s="1240" t="e">
        <f t="shared" ca="1" si="78"/>
        <v>#NAME?</v>
      </c>
      <c r="U522" s="1378" t="e">
        <f t="shared" ca="1" si="91"/>
        <v>#NAME?</v>
      </c>
      <c r="V522" s="48"/>
      <c r="W522" s="1217" t="s">
        <v>27</v>
      </c>
      <c r="X522" s="48"/>
      <c r="Y522" s="1217" t="s">
        <v>6158</v>
      </c>
      <c r="Z522" s="48"/>
      <c r="AA522" s="48"/>
      <c r="AB522" s="48"/>
      <c r="AC522" s="48"/>
      <c r="AD522" s="48"/>
      <c r="AE522" s="48"/>
      <c r="AF522" s="48"/>
      <c r="AG522" s="48"/>
      <c r="AH522" s="48"/>
    </row>
    <row r="523" spans="1:34" ht="18">
      <c r="A523" s="1450">
        <v>44857</v>
      </c>
      <c r="B523" s="1217" t="s">
        <v>1906</v>
      </c>
      <c r="C523" s="1571"/>
      <c r="D523" s="1217" t="s">
        <v>3919</v>
      </c>
      <c r="E523" s="1217" t="s">
        <v>92</v>
      </c>
      <c r="F523" s="1217" t="s">
        <v>3657</v>
      </c>
      <c r="G523" s="1219">
        <v>24000</v>
      </c>
      <c r="H523" s="1449" t="s">
        <v>3063</v>
      </c>
      <c r="I523" s="1217" t="s">
        <v>3453</v>
      </c>
      <c r="J523" s="1238"/>
      <c r="K523" s="10" t="e">
        <f t="shared" ca="1" si="71"/>
        <v>#NAME?</v>
      </c>
      <c r="L523" s="48"/>
      <c r="M523" s="1240" t="e">
        <f t="shared" ca="1" si="88"/>
        <v>#NAME?</v>
      </c>
      <c r="N523" s="1239"/>
      <c r="O523" s="1237"/>
      <c r="P523" s="1239"/>
      <c r="Q523" s="1239"/>
      <c r="R523" s="1239"/>
      <c r="S523" s="1240"/>
      <c r="T523" s="1240" t="e">
        <f t="shared" ca="1" si="78"/>
        <v>#NAME?</v>
      </c>
      <c r="U523" s="1378" t="e">
        <f t="shared" ca="1" si="91"/>
        <v>#NAME?</v>
      </c>
      <c r="W523" s="1217" t="s">
        <v>27</v>
      </c>
      <c r="Y523" s="1217" t="s">
        <v>6159</v>
      </c>
      <c r="Z523" s="1562"/>
    </row>
    <row r="524" spans="1:34" ht="18">
      <c r="A524" s="1450">
        <v>44858</v>
      </c>
      <c r="B524" s="1217" t="s">
        <v>1906</v>
      </c>
      <c r="C524" s="1571"/>
      <c r="D524" s="1217" t="s">
        <v>3919</v>
      </c>
      <c r="E524" s="1217" t="s">
        <v>1798</v>
      </c>
      <c r="F524" s="1217" t="s">
        <v>3629</v>
      </c>
      <c r="G524" s="1219">
        <v>21600</v>
      </c>
      <c r="H524" s="1449" t="s">
        <v>3063</v>
      </c>
      <c r="I524" s="1217" t="s">
        <v>3453</v>
      </c>
      <c r="J524" s="1238"/>
      <c r="K524" s="10" t="e">
        <f t="shared" ca="1" si="71"/>
        <v>#NAME?</v>
      </c>
      <c r="L524" s="48"/>
      <c r="M524" s="1240" t="e">
        <f t="shared" ca="1" si="88"/>
        <v>#NAME?</v>
      </c>
      <c r="N524" s="1239"/>
      <c r="O524" s="1237"/>
      <c r="P524" s="1239"/>
      <c r="Q524" s="1239"/>
      <c r="R524" s="1239"/>
      <c r="S524" s="1240"/>
      <c r="T524" s="1240" t="e">
        <f t="shared" ca="1" si="78"/>
        <v>#NAME?</v>
      </c>
      <c r="U524" s="1378" t="e">
        <f t="shared" ca="1" si="91"/>
        <v>#NAME?</v>
      </c>
      <c r="W524" s="1217" t="s">
        <v>27</v>
      </c>
      <c r="Y524" s="1217" t="s">
        <v>6160</v>
      </c>
      <c r="Z524" s="1562"/>
    </row>
    <row r="525" spans="1:34" ht="18">
      <c r="A525" s="1450">
        <v>44858</v>
      </c>
      <c r="B525" s="1217" t="s">
        <v>1906</v>
      </c>
      <c r="C525" s="1571"/>
      <c r="D525" s="1217" t="s">
        <v>3919</v>
      </c>
      <c r="E525" s="1217" t="s">
        <v>3523</v>
      </c>
      <c r="F525" s="1217" t="s">
        <v>3524</v>
      </c>
      <c r="G525" s="1219">
        <v>24000</v>
      </c>
      <c r="H525" s="1449" t="s">
        <v>3063</v>
      </c>
      <c r="I525" s="1217" t="s">
        <v>3453</v>
      </c>
      <c r="J525" s="1238"/>
      <c r="K525" s="10" t="e">
        <f t="shared" ca="1" si="71"/>
        <v>#NAME?</v>
      </c>
      <c r="L525" s="48"/>
      <c r="M525" s="1240" t="e">
        <f t="shared" ca="1" si="88"/>
        <v>#NAME?</v>
      </c>
      <c r="N525" s="1239"/>
      <c r="O525" s="1237"/>
      <c r="P525" s="1239"/>
      <c r="Q525" s="1239"/>
      <c r="R525" s="1239"/>
      <c r="S525" s="1240"/>
      <c r="T525" s="1240" t="e">
        <f t="shared" ca="1" si="78"/>
        <v>#NAME?</v>
      </c>
      <c r="U525" s="1378" t="e">
        <f t="shared" ca="1" si="91"/>
        <v>#NAME?</v>
      </c>
      <c r="W525" s="1217" t="s">
        <v>27</v>
      </c>
      <c r="Y525" s="1217" t="s">
        <v>6161</v>
      </c>
      <c r="Z525" s="1562"/>
    </row>
    <row r="526" spans="1:34" ht="18">
      <c r="A526" s="1450">
        <v>44859</v>
      </c>
      <c r="B526" s="1217" t="s">
        <v>1906</v>
      </c>
      <c r="C526" s="1571"/>
      <c r="D526" s="1217" t="s">
        <v>3919</v>
      </c>
      <c r="E526" s="1217" t="s">
        <v>1798</v>
      </c>
      <c r="F526" s="1217" t="s">
        <v>3629</v>
      </c>
      <c r="G526" s="1219">
        <v>21600</v>
      </c>
      <c r="H526" s="1449" t="s">
        <v>3063</v>
      </c>
      <c r="I526" s="1217" t="s">
        <v>3453</v>
      </c>
      <c r="J526" s="1238"/>
      <c r="K526" s="10" t="e">
        <f t="shared" ca="1" si="71"/>
        <v>#NAME?</v>
      </c>
      <c r="L526" s="48"/>
      <c r="M526" s="1240" t="e">
        <f t="shared" ca="1" si="88"/>
        <v>#NAME?</v>
      </c>
      <c r="N526" s="1239"/>
      <c r="O526" s="1237"/>
      <c r="P526" s="1239"/>
      <c r="Q526" s="1239"/>
      <c r="R526" s="1239"/>
      <c r="S526" s="1240"/>
      <c r="T526" s="1240" t="e">
        <f t="shared" ca="1" si="78"/>
        <v>#NAME?</v>
      </c>
      <c r="U526" s="1378" t="e">
        <f t="shared" ca="1" si="91"/>
        <v>#NAME?</v>
      </c>
      <c r="W526" s="1217" t="s">
        <v>27</v>
      </c>
      <c r="Y526" s="1217" t="s">
        <v>6162</v>
      </c>
      <c r="Z526" s="1562"/>
    </row>
    <row r="527" spans="1:34" ht="18">
      <c r="A527" s="1450">
        <v>44859</v>
      </c>
      <c r="B527" s="1217" t="s">
        <v>1906</v>
      </c>
      <c r="C527" s="1571"/>
      <c r="D527" s="1217" t="s">
        <v>3919</v>
      </c>
      <c r="E527" s="1217" t="s">
        <v>3523</v>
      </c>
      <c r="F527" s="1217" t="s">
        <v>3524</v>
      </c>
      <c r="G527" s="1219">
        <v>24000</v>
      </c>
      <c r="H527" s="1449" t="s">
        <v>3063</v>
      </c>
      <c r="I527" s="1217" t="s">
        <v>3453</v>
      </c>
      <c r="J527" s="1238"/>
      <c r="K527" s="10" t="e">
        <f t="shared" ca="1" si="71"/>
        <v>#NAME?</v>
      </c>
      <c r="L527" s="48"/>
      <c r="M527" s="1240" t="e">
        <f t="shared" ca="1" si="88"/>
        <v>#NAME?</v>
      </c>
      <c r="N527" s="1239"/>
      <c r="O527" s="1237"/>
      <c r="P527" s="1239"/>
      <c r="Q527" s="1239"/>
      <c r="R527" s="1239"/>
      <c r="S527" s="1240"/>
      <c r="T527" s="1240" t="e">
        <f t="shared" ca="1" si="78"/>
        <v>#NAME?</v>
      </c>
      <c r="U527" s="1378" t="e">
        <f t="shared" ca="1" si="91"/>
        <v>#NAME?</v>
      </c>
      <c r="W527" s="1217" t="s">
        <v>27</v>
      </c>
      <c r="Y527" s="1217" t="s">
        <v>6163</v>
      </c>
      <c r="Z527" s="1562"/>
    </row>
    <row r="528" spans="1:34" ht="18">
      <c r="A528" s="1450">
        <v>44860</v>
      </c>
      <c r="B528" s="1217" t="s">
        <v>1906</v>
      </c>
      <c r="C528" s="1571"/>
      <c r="D528" s="1217" t="s">
        <v>3919</v>
      </c>
      <c r="E528" s="1217" t="s">
        <v>92</v>
      </c>
      <c r="F528" s="1217" t="s">
        <v>3657</v>
      </c>
      <c r="G528" s="1219">
        <v>24000</v>
      </c>
      <c r="H528" s="1449" t="s">
        <v>3063</v>
      </c>
      <c r="I528" s="1217" t="s">
        <v>3453</v>
      </c>
      <c r="J528" s="1238"/>
      <c r="K528" s="10" t="e">
        <f t="shared" ca="1" si="71"/>
        <v>#NAME?</v>
      </c>
      <c r="L528" s="48"/>
      <c r="M528" s="1240" t="e">
        <f t="shared" ca="1" si="88"/>
        <v>#NAME?</v>
      </c>
      <c r="N528" s="1239"/>
      <c r="O528" s="1237"/>
      <c r="P528" s="1239"/>
      <c r="Q528" s="1239"/>
      <c r="R528" s="1239"/>
      <c r="S528" s="1240"/>
      <c r="T528" s="1240" t="e">
        <f t="shared" ca="1" si="78"/>
        <v>#NAME?</v>
      </c>
      <c r="U528" s="1378" t="e">
        <f t="shared" ca="1" si="91"/>
        <v>#NAME?</v>
      </c>
      <c r="W528" s="1217" t="s">
        <v>27</v>
      </c>
      <c r="Y528" s="1217" t="s">
        <v>6164</v>
      </c>
      <c r="Z528" s="1562"/>
    </row>
    <row r="529" spans="1:34" ht="18">
      <c r="A529" s="1450">
        <v>44860</v>
      </c>
      <c r="B529" s="1217" t="s">
        <v>1906</v>
      </c>
      <c r="C529" s="1571"/>
      <c r="D529" s="1217" t="s">
        <v>3919</v>
      </c>
      <c r="E529" s="1217" t="s">
        <v>3523</v>
      </c>
      <c r="F529" s="1217" t="s">
        <v>3524</v>
      </c>
      <c r="G529" s="1219">
        <v>24000</v>
      </c>
      <c r="H529" s="1449" t="s">
        <v>3063</v>
      </c>
      <c r="I529" s="1217" t="s">
        <v>3453</v>
      </c>
      <c r="J529" s="1238"/>
      <c r="K529" s="10" t="e">
        <f t="shared" ca="1" si="71"/>
        <v>#NAME?</v>
      </c>
      <c r="L529" s="48"/>
      <c r="M529" s="1240" t="e">
        <f t="shared" ca="1" si="88"/>
        <v>#NAME?</v>
      </c>
      <c r="N529" s="1239"/>
      <c r="O529" s="1237"/>
      <c r="P529" s="1239"/>
      <c r="Q529" s="1239"/>
      <c r="R529" s="1239"/>
      <c r="S529" s="1240"/>
      <c r="T529" s="1240" t="e">
        <f t="shared" ca="1" si="78"/>
        <v>#NAME?</v>
      </c>
      <c r="U529" s="1378" t="e">
        <f t="shared" ca="1" si="91"/>
        <v>#NAME?</v>
      </c>
      <c r="W529" s="1217" t="s">
        <v>27</v>
      </c>
      <c r="Y529" s="1217" t="s">
        <v>6165</v>
      </c>
      <c r="Z529" s="1562"/>
    </row>
    <row r="530" spans="1:34" ht="18">
      <c r="A530" s="1450">
        <v>44861</v>
      </c>
      <c r="B530" s="1217" t="s">
        <v>1906</v>
      </c>
      <c r="C530" s="1571"/>
      <c r="D530" s="1217" t="s">
        <v>3919</v>
      </c>
      <c r="E530" s="1217" t="s">
        <v>92</v>
      </c>
      <c r="F530" s="1217" t="s">
        <v>3657</v>
      </c>
      <c r="G530" s="1219">
        <v>24000</v>
      </c>
      <c r="H530" s="1449" t="s">
        <v>3063</v>
      </c>
      <c r="I530" s="1217" t="s">
        <v>3453</v>
      </c>
      <c r="J530" s="1238"/>
      <c r="K530" s="10" t="e">
        <f t="shared" ca="1" si="71"/>
        <v>#NAME?</v>
      </c>
      <c r="L530" s="48"/>
      <c r="M530" s="1240" t="e">
        <f t="shared" ca="1" si="88"/>
        <v>#NAME?</v>
      </c>
      <c r="N530" s="1239"/>
      <c r="O530" s="1237"/>
      <c r="P530" s="1239"/>
      <c r="Q530" s="1239"/>
      <c r="R530" s="1239"/>
      <c r="S530" s="1240"/>
      <c r="T530" s="1240" t="e">
        <f t="shared" ca="1" si="78"/>
        <v>#NAME?</v>
      </c>
      <c r="U530" s="1378" t="e">
        <f t="shared" ca="1" si="91"/>
        <v>#NAME?</v>
      </c>
      <c r="W530" s="1217" t="s">
        <v>27</v>
      </c>
      <c r="Y530" s="1217" t="s">
        <v>6166</v>
      </c>
      <c r="Z530" s="1562"/>
    </row>
    <row r="531" spans="1:34" ht="18">
      <c r="A531" s="1450">
        <v>44861</v>
      </c>
      <c r="B531" s="1217" t="s">
        <v>1906</v>
      </c>
      <c r="C531" s="1571"/>
      <c r="D531" s="1217" t="s">
        <v>3919</v>
      </c>
      <c r="E531" s="1217" t="s">
        <v>43</v>
      </c>
      <c r="F531" s="1217" t="s">
        <v>3477</v>
      </c>
      <c r="G531" s="1219">
        <v>12000</v>
      </c>
      <c r="H531" s="1449" t="s">
        <v>3063</v>
      </c>
      <c r="I531" s="1217" t="s">
        <v>3453</v>
      </c>
      <c r="J531" s="1238"/>
      <c r="K531" s="10" t="e">
        <f t="shared" ca="1" si="71"/>
        <v>#NAME?</v>
      </c>
      <c r="L531" s="48"/>
      <c r="M531" s="1240" t="e">
        <f t="shared" ca="1" si="88"/>
        <v>#NAME?</v>
      </c>
      <c r="N531" s="1239"/>
      <c r="O531" s="1237"/>
      <c r="P531" s="1239"/>
      <c r="Q531" s="1239"/>
      <c r="R531" s="1239"/>
      <c r="S531" s="1240"/>
      <c r="T531" s="1240" t="e">
        <f t="shared" ca="1" si="78"/>
        <v>#NAME?</v>
      </c>
      <c r="U531" s="1378" t="e">
        <f t="shared" ca="1" si="91"/>
        <v>#NAME?</v>
      </c>
      <c r="W531" s="1217" t="s">
        <v>27</v>
      </c>
      <c r="Y531" s="1217" t="s">
        <v>6167</v>
      </c>
      <c r="Z531" s="1562"/>
    </row>
    <row r="532" spans="1:34" ht="18">
      <c r="A532" s="1450">
        <v>44862</v>
      </c>
      <c r="B532" s="1217" t="s">
        <v>1906</v>
      </c>
      <c r="C532" s="1571"/>
      <c r="D532" s="1217" t="s">
        <v>3919</v>
      </c>
      <c r="E532" s="1217" t="s">
        <v>92</v>
      </c>
      <c r="F532" s="1217" t="s">
        <v>3657</v>
      </c>
      <c r="G532" s="1219">
        <v>33600</v>
      </c>
      <c r="H532" s="1449" t="s">
        <v>3063</v>
      </c>
      <c r="I532" s="1217" t="s">
        <v>3453</v>
      </c>
      <c r="J532" s="1238"/>
      <c r="K532" s="10" t="e">
        <f t="shared" ca="1" si="71"/>
        <v>#NAME?</v>
      </c>
      <c r="L532" s="48"/>
      <c r="M532" s="1240" t="e">
        <f t="shared" ca="1" si="88"/>
        <v>#NAME?</v>
      </c>
      <c r="N532" s="1239"/>
      <c r="O532" s="1237"/>
      <c r="P532" s="1239"/>
      <c r="Q532" s="1239"/>
      <c r="R532" s="1239"/>
      <c r="S532" s="1240"/>
      <c r="T532" s="1240" t="e">
        <f t="shared" ca="1" si="78"/>
        <v>#NAME?</v>
      </c>
      <c r="U532" s="1378" t="e">
        <f t="shared" ca="1" si="91"/>
        <v>#NAME?</v>
      </c>
      <c r="W532" s="1217" t="s">
        <v>27</v>
      </c>
      <c r="Y532" s="1217" t="s">
        <v>6168</v>
      </c>
      <c r="Z532" s="1562"/>
    </row>
    <row r="533" spans="1:34" ht="18">
      <c r="A533" s="1450">
        <v>44862</v>
      </c>
      <c r="B533" s="1217" t="s">
        <v>1906</v>
      </c>
      <c r="C533" s="1571"/>
      <c r="D533" s="1217" t="s">
        <v>3919</v>
      </c>
      <c r="E533" s="1217" t="s">
        <v>1798</v>
      </c>
      <c r="F533" s="1217" t="s">
        <v>3629</v>
      </c>
      <c r="G533" s="1219">
        <v>19200</v>
      </c>
      <c r="H533" s="1449" t="s">
        <v>3063</v>
      </c>
      <c r="I533" s="1217" t="s">
        <v>3453</v>
      </c>
      <c r="J533" s="1238"/>
      <c r="K533" s="10" t="e">
        <f t="shared" ca="1" si="71"/>
        <v>#NAME?</v>
      </c>
      <c r="L533" s="48"/>
      <c r="M533" s="1240" t="e">
        <f t="shared" ca="1" si="88"/>
        <v>#NAME?</v>
      </c>
      <c r="N533" s="1239"/>
      <c r="O533" s="1237"/>
      <c r="P533" s="1239"/>
      <c r="Q533" s="1239"/>
      <c r="R533" s="1239"/>
      <c r="S533" s="1240"/>
      <c r="T533" s="1240" t="e">
        <f t="shared" ca="1" si="78"/>
        <v>#NAME?</v>
      </c>
      <c r="U533" s="1378" t="e">
        <f t="shared" ca="1" si="91"/>
        <v>#NAME?</v>
      </c>
      <c r="W533" s="1217" t="s">
        <v>27</v>
      </c>
      <c r="Y533" s="1217" t="s">
        <v>6169</v>
      </c>
      <c r="Z533" s="1562"/>
    </row>
    <row r="534" spans="1:34" ht="18">
      <c r="A534" s="1450">
        <v>44863</v>
      </c>
      <c r="B534" s="1217" t="s">
        <v>1906</v>
      </c>
      <c r="C534" s="1571"/>
      <c r="D534" s="1217" t="s">
        <v>3919</v>
      </c>
      <c r="E534" s="1217" t="s">
        <v>1798</v>
      </c>
      <c r="F534" s="1217" t="s">
        <v>3629</v>
      </c>
      <c r="G534" s="1219">
        <v>21600</v>
      </c>
      <c r="H534" s="1449" t="s">
        <v>3063</v>
      </c>
      <c r="I534" s="1217" t="s">
        <v>3453</v>
      </c>
      <c r="J534" s="1238"/>
      <c r="K534" s="10" t="e">
        <f t="shared" ca="1" si="71"/>
        <v>#NAME?</v>
      </c>
      <c r="L534" s="48"/>
      <c r="M534" s="1240" t="e">
        <f t="shared" ca="1" si="88"/>
        <v>#NAME?</v>
      </c>
      <c r="N534" s="1239"/>
      <c r="O534" s="1237"/>
      <c r="P534" s="1239"/>
      <c r="Q534" s="1239"/>
      <c r="R534" s="1239"/>
      <c r="S534" s="1240"/>
      <c r="T534" s="1240" t="e">
        <f t="shared" ca="1" si="78"/>
        <v>#NAME?</v>
      </c>
      <c r="U534" s="1378" t="e">
        <f t="shared" ca="1" si="91"/>
        <v>#NAME?</v>
      </c>
      <c r="W534" s="1217" t="s">
        <v>27</v>
      </c>
      <c r="Y534" s="1217" t="s">
        <v>6170</v>
      </c>
      <c r="Z534" s="1562"/>
    </row>
    <row r="535" spans="1:34" ht="18">
      <c r="A535" s="1450">
        <v>44863</v>
      </c>
      <c r="B535" s="1217" t="s">
        <v>1906</v>
      </c>
      <c r="C535" s="1571"/>
      <c r="D535" s="1217" t="s">
        <v>3919</v>
      </c>
      <c r="E535" s="1217" t="s">
        <v>92</v>
      </c>
      <c r="F535" s="1217" t="s">
        <v>3657</v>
      </c>
      <c r="G535" s="1219">
        <v>38400</v>
      </c>
      <c r="H535" s="1449" t="s">
        <v>3063</v>
      </c>
      <c r="I535" s="1217" t="s">
        <v>3453</v>
      </c>
      <c r="J535" s="1238"/>
      <c r="K535" s="10" t="e">
        <f t="shared" ca="1" si="71"/>
        <v>#NAME?</v>
      </c>
      <c r="L535" s="48"/>
      <c r="M535" s="1240" t="e">
        <f t="shared" ca="1" si="88"/>
        <v>#NAME?</v>
      </c>
      <c r="N535" s="1239"/>
      <c r="O535" s="1237"/>
      <c r="P535" s="1239"/>
      <c r="Q535" s="1239"/>
      <c r="R535" s="1239"/>
      <c r="S535" s="1240"/>
      <c r="T535" s="1240" t="e">
        <f t="shared" ca="1" si="78"/>
        <v>#NAME?</v>
      </c>
      <c r="U535" s="1378" t="e">
        <f t="shared" ca="1" si="91"/>
        <v>#NAME?</v>
      </c>
      <c r="W535" s="1217" t="s">
        <v>27</v>
      </c>
      <c r="Y535" s="1217" t="s">
        <v>6171</v>
      </c>
      <c r="Z535" s="1562"/>
    </row>
    <row r="536" spans="1:34" ht="18">
      <c r="A536" s="1450">
        <v>44864</v>
      </c>
      <c r="B536" s="1217" t="s">
        <v>1906</v>
      </c>
      <c r="C536" s="1571"/>
      <c r="D536" s="1217" t="s">
        <v>3919</v>
      </c>
      <c r="E536" s="1217" t="s">
        <v>92</v>
      </c>
      <c r="F536" s="1217" t="s">
        <v>3657</v>
      </c>
      <c r="G536" s="1219">
        <v>24000</v>
      </c>
      <c r="H536" s="1449" t="s">
        <v>3063</v>
      </c>
      <c r="I536" s="1217" t="s">
        <v>3453</v>
      </c>
      <c r="J536" s="1238"/>
      <c r="K536" s="10" t="e">
        <f t="shared" ca="1" si="71"/>
        <v>#NAME?</v>
      </c>
      <c r="L536" s="48"/>
      <c r="M536" s="1240" t="e">
        <f t="shared" ca="1" si="88"/>
        <v>#NAME?</v>
      </c>
      <c r="N536" s="1239"/>
      <c r="O536" s="1237"/>
      <c r="P536" s="1239"/>
      <c r="Q536" s="1239"/>
      <c r="R536" s="1239"/>
      <c r="S536" s="1240"/>
      <c r="T536" s="1240" t="e">
        <f t="shared" ca="1" si="78"/>
        <v>#NAME?</v>
      </c>
      <c r="U536" s="1378" t="e">
        <f t="shared" ca="1" si="91"/>
        <v>#NAME?</v>
      </c>
      <c r="W536" s="1217" t="s">
        <v>27</v>
      </c>
      <c r="Y536" s="1217" t="s">
        <v>6172</v>
      </c>
      <c r="Z536" s="1562"/>
    </row>
    <row r="537" spans="1:34" ht="18">
      <c r="A537" s="1450">
        <v>44865</v>
      </c>
      <c r="B537" s="1217" t="s">
        <v>1906</v>
      </c>
      <c r="C537" s="1571"/>
      <c r="D537" s="1217" t="s">
        <v>3919</v>
      </c>
      <c r="E537" s="1217" t="s">
        <v>1798</v>
      </c>
      <c r="F537" s="1217" t="s">
        <v>3629</v>
      </c>
      <c r="G537" s="1219">
        <v>24000</v>
      </c>
      <c r="H537" s="1449" t="s">
        <v>3063</v>
      </c>
      <c r="I537" s="1217" t="s">
        <v>3453</v>
      </c>
      <c r="J537" s="1238"/>
      <c r="K537" s="10" t="e">
        <f t="shared" ca="1" si="71"/>
        <v>#NAME?</v>
      </c>
      <c r="L537" s="48"/>
      <c r="M537" s="1240" t="e">
        <f t="shared" ca="1" si="88"/>
        <v>#NAME?</v>
      </c>
      <c r="N537" s="1239"/>
      <c r="O537" s="1237"/>
      <c r="P537" s="1239"/>
      <c r="Q537" s="1239"/>
      <c r="R537" s="1239"/>
      <c r="S537" s="1240"/>
      <c r="T537" s="1240" t="e">
        <f t="shared" ca="1" si="78"/>
        <v>#NAME?</v>
      </c>
      <c r="U537" s="1378" t="e">
        <f t="shared" ca="1" si="91"/>
        <v>#NAME?</v>
      </c>
      <c r="W537" s="1217" t="s">
        <v>27</v>
      </c>
      <c r="Y537" s="1217" t="s">
        <v>6173</v>
      </c>
      <c r="Z537" s="1562"/>
    </row>
    <row r="538" spans="1:34" ht="18">
      <c r="A538" s="1450">
        <v>44865</v>
      </c>
      <c r="B538" s="1217" t="s">
        <v>1906</v>
      </c>
      <c r="C538" s="1571"/>
      <c r="D538" s="1217" t="s">
        <v>3919</v>
      </c>
      <c r="E538" s="1217" t="s">
        <v>3523</v>
      </c>
      <c r="F538" s="1217" t="s">
        <v>3524</v>
      </c>
      <c r="G538" s="1219">
        <v>24000</v>
      </c>
      <c r="H538" s="1449" t="s">
        <v>3063</v>
      </c>
      <c r="I538" s="1217" t="s">
        <v>3453</v>
      </c>
      <c r="J538" s="1238"/>
      <c r="K538" s="10" t="e">
        <f t="shared" ca="1" si="71"/>
        <v>#NAME?</v>
      </c>
      <c r="L538" s="48"/>
      <c r="M538" s="1240" t="e">
        <f t="shared" ca="1" si="88"/>
        <v>#NAME?</v>
      </c>
      <c r="N538" s="1239"/>
      <c r="O538" s="1237"/>
      <c r="P538" s="1239"/>
      <c r="Q538" s="1239"/>
      <c r="R538" s="1239"/>
      <c r="S538" s="1240"/>
      <c r="T538" s="1240" t="e">
        <f t="shared" ca="1" si="78"/>
        <v>#NAME?</v>
      </c>
      <c r="U538" s="1378" t="e">
        <f t="shared" ca="1" si="91"/>
        <v>#NAME?</v>
      </c>
      <c r="W538" s="1217" t="s">
        <v>27</v>
      </c>
      <c r="Y538" s="1217" t="s">
        <v>6174</v>
      </c>
      <c r="Z538" s="1562"/>
    </row>
    <row r="539" spans="1:34" ht="18">
      <c r="A539" s="1450">
        <v>44837</v>
      </c>
      <c r="B539" s="1217" t="s">
        <v>1906</v>
      </c>
      <c r="C539" s="1571"/>
      <c r="D539" s="1217" t="s">
        <v>3919</v>
      </c>
      <c r="E539" s="1217" t="s">
        <v>92</v>
      </c>
      <c r="F539" s="1217" t="s">
        <v>3657</v>
      </c>
      <c r="G539" s="1219">
        <v>26400</v>
      </c>
      <c r="H539" s="1449" t="s">
        <v>3063</v>
      </c>
      <c r="I539" s="1217" t="s">
        <v>3453</v>
      </c>
      <c r="J539" s="1238"/>
      <c r="K539" s="10" t="e">
        <f t="shared" ca="1" si="71"/>
        <v>#NAME?</v>
      </c>
      <c r="L539" s="10" t="e">
        <f t="shared" ref="L539:L544" ca="1" si="93">_xludf.IFS(C539="成田机场",4000,C539="羽田机场",1000,D539="VIP-limo",0)</f>
        <v>#NAME?</v>
      </c>
      <c r="M539" s="1239" t="e">
        <f t="shared" ca="1" si="88"/>
        <v>#NAME?</v>
      </c>
      <c r="N539" s="1239"/>
      <c r="O539" s="1237"/>
      <c r="P539" s="1240"/>
      <c r="Q539" s="1240"/>
      <c r="R539" s="1240"/>
      <c r="S539" s="1240"/>
      <c r="T539" s="1240" t="e">
        <f t="shared" ca="1" si="78"/>
        <v>#NAME?</v>
      </c>
      <c r="U539" s="1378" t="e">
        <f t="shared" ca="1" si="91"/>
        <v>#NAME?</v>
      </c>
      <c r="V539" s="48"/>
      <c r="W539" s="1217" t="s">
        <v>27</v>
      </c>
      <c r="X539" s="48"/>
      <c r="Y539" s="1217" t="s">
        <v>6175</v>
      </c>
      <c r="Z539" s="48"/>
      <c r="AA539" s="48"/>
      <c r="AB539" s="48"/>
      <c r="AC539" s="48"/>
      <c r="AD539" s="48"/>
      <c r="AE539" s="48"/>
      <c r="AF539" s="48"/>
      <c r="AG539" s="48"/>
      <c r="AH539" s="48"/>
    </row>
    <row r="540" spans="1:34" ht="18">
      <c r="A540" s="1454">
        <v>44844</v>
      </c>
      <c r="B540" s="1246" t="s">
        <v>1906</v>
      </c>
      <c r="C540" s="1574"/>
      <c r="D540" s="1246" t="s">
        <v>3919</v>
      </c>
      <c r="E540" s="1246" t="s">
        <v>92</v>
      </c>
      <c r="F540" s="1246" t="s">
        <v>3657</v>
      </c>
      <c r="G540" s="1248">
        <v>26400</v>
      </c>
      <c r="H540" s="1455" t="s">
        <v>3063</v>
      </c>
      <c r="I540" s="1246" t="s">
        <v>3453</v>
      </c>
      <c r="J540" s="1263"/>
      <c r="K540" s="1260" t="e">
        <f t="shared" ca="1" si="71"/>
        <v>#NAME?</v>
      </c>
      <c r="L540" s="1260" t="e">
        <f t="shared" ca="1" si="93"/>
        <v>#NAME?</v>
      </c>
      <c r="M540" s="1256" t="e">
        <f t="shared" ca="1" si="88"/>
        <v>#NAME?</v>
      </c>
      <c r="N540" s="1256"/>
      <c r="O540" s="1255"/>
      <c r="P540" s="1257"/>
      <c r="Q540" s="1257"/>
      <c r="R540" s="1257"/>
      <c r="S540" s="1257"/>
      <c r="T540" s="1257" t="e">
        <f t="shared" ca="1" si="78"/>
        <v>#NAME?</v>
      </c>
      <c r="U540" s="1387" t="e">
        <f t="shared" ca="1" si="91"/>
        <v>#NAME?</v>
      </c>
      <c r="V540" s="1573"/>
      <c r="W540" s="1246" t="s">
        <v>27</v>
      </c>
      <c r="X540" s="1573"/>
      <c r="Y540" s="1246" t="s">
        <v>6176</v>
      </c>
      <c r="Z540" s="1573"/>
      <c r="AA540" s="1573"/>
      <c r="AB540" s="1573"/>
      <c r="AC540" s="1573"/>
      <c r="AD540" s="1573"/>
      <c r="AE540" s="1573"/>
      <c r="AF540" s="1573"/>
      <c r="AG540" s="1573"/>
      <c r="AH540" s="1573"/>
    </row>
    <row r="541" spans="1:34" ht="18">
      <c r="A541" s="1450">
        <v>44844</v>
      </c>
      <c r="B541" s="1217" t="s">
        <v>1906</v>
      </c>
      <c r="C541" s="1571"/>
      <c r="D541" s="1217" t="s">
        <v>3919</v>
      </c>
      <c r="E541" s="1217" t="s">
        <v>2979</v>
      </c>
      <c r="F541" s="1217" t="s">
        <v>3501</v>
      </c>
      <c r="G541" s="1219">
        <v>40800</v>
      </c>
      <c r="H541" s="1449" t="s">
        <v>3063</v>
      </c>
      <c r="I541" s="1217" t="s">
        <v>3453</v>
      </c>
      <c r="J541" s="1238"/>
      <c r="K541" s="10" t="e">
        <f t="shared" ca="1" si="71"/>
        <v>#NAME?</v>
      </c>
      <c r="L541" s="10" t="e">
        <f t="shared" ca="1" si="93"/>
        <v>#NAME?</v>
      </c>
      <c r="M541" s="1239" t="e">
        <f t="shared" ca="1" si="88"/>
        <v>#NAME?</v>
      </c>
      <c r="N541" s="1239"/>
      <c r="O541" s="1237"/>
      <c r="P541" s="1240"/>
      <c r="Q541" s="1240"/>
      <c r="R541" s="1240"/>
      <c r="S541" s="1240"/>
      <c r="T541" s="1240" t="e">
        <f t="shared" ca="1" si="78"/>
        <v>#NAME?</v>
      </c>
      <c r="U541" s="1378" t="e">
        <f t="shared" ca="1" si="91"/>
        <v>#NAME?</v>
      </c>
      <c r="V541" s="48"/>
      <c r="W541" s="1217" t="s">
        <v>27</v>
      </c>
      <c r="X541" s="48"/>
      <c r="Y541" s="1217" t="s">
        <v>6177</v>
      </c>
      <c r="Z541" s="48"/>
      <c r="AA541" s="48"/>
      <c r="AB541" s="48"/>
      <c r="AC541" s="48"/>
      <c r="AD541" s="48"/>
      <c r="AE541" s="48"/>
      <c r="AF541" s="48"/>
      <c r="AG541" s="48"/>
      <c r="AH541" s="48"/>
    </row>
    <row r="542" spans="1:34" ht="18">
      <c r="A542" s="1450">
        <v>44848</v>
      </c>
      <c r="B542" s="1217" t="s">
        <v>1906</v>
      </c>
      <c r="C542" s="1571"/>
      <c r="D542" s="1217" t="s">
        <v>3919</v>
      </c>
      <c r="E542" s="1217" t="s">
        <v>49</v>
      </c>
      <c r="F542" s="1217" t="s">
        <v>3486</v>
      </c>
      <c r="G542" s="1219">
        <v>26400</v>
      </c>
      <c r="H542" s="1449" t="s">
        <v>3063</v>
      </c>
      <c r="I542" s="1217" t="s">
        <v>3453</v>
      </c>
      <c r="J542" s="1238"/>
      <c r="K542" s="10" t="e">
        <f t="shared" ca="1" si="71"/>
        <v>#NAME?</v>
      </c>
      <c r="L542" s="10" t="e">
        <f t="shared" ca="1" si="93"/>
        <v>#NAME?</v>
      </c>
      <c r="M542" s="1239" t="e">
        <f t="shared" ca="1" si="88"/>
        <v>#NAME?</v>
      </c>
      <c r="N542" s="1240"/>
      <c r="O542" s="1237"/>
      <c r="P542" s="1240"/>
      <c r="Q542" s="1240"/>
      <c r="R542" s="1240"/>
      <c r="S542" s="1240"/>
      <c r="T542" s="1240" t="e">
        <f t="shared" ca="1" si="78"/>
        <v>#NAME?</v>
      </c>
      <c r="U542" s="1378" t="e">
        <f t="shared" ca="1" si="91"/>
        <v>#NAME?</v>
      </c>
      <c r="V542" s="48"/>
      <c r="W542" s="1217" t="s">
        <v>27</v>
      </c>
      <c r="X542" s="48"/>
      <c r="Y542" s="1217" t="s">
        <v>6178</v>
      </c>
      <c r="Z542" s="48"/>
      <c r="AA542" s="48"/>
      <c r="AB542" s="48"/>
      <c r="AC542" s="48"/>
      <c r="AD542" s="48"/>
      <c r="AE542" s="48"/>
      <c r="AF542" s="48"/>
      <c r="AG542" s="48"/>
      <c r="AH542" s="48"/>
    </row>
    <row r="543" spans="1:34" ht="18">
      <c r="A543" s="1450">
        <v>44851</v>
      </c>
      <c r="B543" s="1217" t="s">
        <v>1906</v>
      </c>
      <c r="C543" s="1571"/>
      <c r="D543" s="1217" t="s">
        <v>3919</v>
      </c>
      <c r="E543" s="1217" t="s">
        <v>1798</v>
      </c>
      <c r="F543" s="1217" t="s">
        <v>3629</v>
      </c>
      <c r="G543" s="1219">
        <v>26400</v>
      </c>
      <c r="H543" s="1449" t="s">
        <v>3063</v>
      </c>
      <c r="I543" s="1217" t="s">
        <v>3453</v>
      </c>
      <c r="J543" s="1238"/>
      <c r="K543" s="48" t="e">
        <f t="shared" ca="1" si="71"/>
        <v>#NAME?</v>
      </c>
      <c r="L543" s="48" t="e">
        <f t="shared" ca="1" si="93"/>
        <v>#NAME?</v>
      </c>
      <c r="M543" s="1240" t="e">
        <f t="shared" ca="1" si="88"/>
        <v>#NAME?</v>
      </c>
      <c r="N543" s="1240"/>
      <c r="O543" s="1237"/>
      <c r="P543" s="1240"/>
      <c r="Q543" s="1240"/>
      <c r="R543" s="1240"/>
      <c r="S543" s="1240"/>
      <c r="T543" s="1240" t="e">
        <f t="shared" ca="1" si="78"/>
        <v>#NAME?</v>
      </c>
      <c r="U543" s="1378" t="e">
        <f t="shared" ca="1" si="91"/>
        <v>#NAME?</v>
      </c>
      <c r="V543" s="48"/>
      <c r="W543" s="1217" t="s">
        <v>27</v>
      </c>
      <c r="X543" s="48"/>
      <c r="Y543" s="1217" t="s">
        <v>6179</v>
      </c>
      <c r="Z543" s="48"/>
      <c r="AA543" s="48"/>
      <c r="AB543" s="48"/>
      <c r="AC543" s="48"/>
      <c r="AD543" s="48"/>
      <c r="AE543" s="48"/>
      <c r="AF543" s="48"/>
      <c r="AG543" s="48"/>
      <c r="AH543" s="48"/>
    </row>
    <row r="544" spans="1:34" ht="18">
      <c r="A544" s="1450">
        <v>44851</v>
      </c>
      <c r="B544" s="1217" t="s">
        <v>1906</v>
      </c>
      <c r="C544" s="1571"/>
      <c r="D544" s="1217" t="s">
        <v>3919</v>
      </c>
      <c r="E544" s="1217" t="s">
        <v>45</v>
      </c>
      <c r="F544" s="1217" t="s">
        <v>3515</v>
      </c>
      <c r="G544" s="1219">
        <v>36000</v>
      </c>
      <c r="H544" s="1449" t="s">
        <v>3063</v>
      </c>
      <c r="I544" s="1217" t="s">
        <v>3453</v>
      </c>
      <c r="J544" s="1238"/>
      <c r="K544" s="10" t="e">
        <f t="shared" ca="1" si="71"/>
        <v>#NAME?</v>
      </c>
      <c r="L544" s="10" t="e">
        <f t="shared" ca="1" si="93"/>
        <v>#NAME?</v>
      </c>
      <c r="M544" s="1239" t="e">
        <f t="shared" ca="1" si="88"/>
        <v>#NAME?</v>
      </c>
      <c r="N544" s="1240"/>
      <c r="O544" s="1237"/>
      <c r="P544" s="1240"/>
      <c r="Q544" s="1240"/>
      <c r="R544" s="1240"/>
      <c r="S544" s="1240"/>
      <c r="T544" s="1240" t="e">
        <f t="shared" ca="1" si="78"/>
        <v>#NAME?</v>
      </c>
      <c r="U544" s="1378" t="e">
        <f t="shared" ca="1" si="91"/>
        <v>#NAME?</v>
      </c>
      <c r="V544" s="48"/>
      <c r="W544" s="1217" t="s">
        <v>27</v>
      </c>
      <c r="X544" s="48"/>
      <c r="Y544" s="1217" t="s">
        <v>6180</v>
      </c>
      <c r="Z544" s="48"/>
      <c r="AA544" s="48"/>
      <c r="AB544" s="48"/>
      <c r="AC544" s="48"/>
      <c r="AD544" s="48"/>
      <c r="AE544" s="48"/>
      <c r="AF544" s="48"/>
      <c r="AG544" s="48"/>
      <c r="AH544" s="48"/>
    </row>
    <row r="545" spans="1:34" ht="18">
      <c r="A545" s="1450">
        <v>44852</v>
      </c>
      <c r="B545" s="1217" t="s">
        <v>1906</v>
      </c>
      <c r="C545" s="1571"/>
      <c r="D545" s="1217" t="s">
        <v>3919</v>
      </c>
      <c r="E545" s="1217" t="s">
        <v>1798</v>
      </c>
      <c r="F545" s="1217" t="s">
        <v>3629</v>
      </c>
      <c r="G545" s="1219">
        <v>26400</v>
      </c>
      <c r="H545" s="1449" t="s">
        <v>3063</v>
      </c>
      <c r="I545" s="1217" t="s">
        <v>3453</v>
      </c>
      <c r="J545" s="1238"/>
      <c r="K545" s="10" t="e">
        <f t="shared" ca="1" si="71"/>
        <v>#NAME?</v>
      </c>
      <c r="M545" s="1239" t="e">
        <f t="shared" ca="1" si="88"/>
        <v>#NAME?</v>
      </c>
      <c r="N545" s="1240"/>
      <c r="O545" s="1237"/>
      <c r="P545" s="1240"/>
      <c r="Q545" s="1240"/>
      <c r="R545" s="1240"/>
      <c r="S545" s="1240"/>
      <c r="T545" s="1240" t="e">
        <f t="shared" ca="1" si="78"/>
        <v>#NAME?</v>
      </c>
      <c r="U545" s="1378" t="e">
        <f t="shared" ca="1" si="91"/>
        <v>#NAME?</v>
      </c>
      <c r="V545" s="48"/>
      <c r="W545" s="1217" t="s">
        <v>27</v>
      </c>
      <c r="X545" s="48"/>
      <c r="Y545" s="1217" t="s">
        <v>6181</v>
      </c>
      <c r="Z545" s="48"/>
      <c r="AA545" s="48"/>
      <c r="AB545" s="48"/>
      <c r="AC545" s="48"/>
      <c r="AD545" s="48"/>
      <c r="AE545" s="48"/>
      <c r="AF545" s="48"/>
      <c r="AG545" s="48"/>
      <c r="AH545" s="48"/>
    </row>
    <row r="546" spans="1:34" ht="18">
      <c r="A546" s="1450">
        <v>44853</v>
      </c>
      <c r="B546" s="1217" t="s">
        <v>1906</v>
      </c>
      <c r="C546" s="1571"/>
      <c r="D546" s="1217" t="s">
        <v>3919</v>
      </c>
      <c r="E546" s="1217" t="s">
        <v>60</v>
      </c>
      <c r="F546" s="1217" t="s">
        <v>3517</v>
      </c>
      <c r="G546" s="1219">
        <v>26400</v>
      </c>
      <c r="H546" s="1449" t="s">
        <v>3063</v>
      </c>
      <c r="I546" s="1217" t="s">
        <v>3453</v>
      </c>
      <c r="J546" s="1238"/>
      <c r="K546" s="48" t="e">
        <f t="shared" ca="1" si="71"/>
        <v>#NAME?</v>
      </c>
      <c r="L546" s="48"/>
      <c r="M546" s="1240" t="e">
        <f t="shared" ca="1" si="88"/>
        <v>#NAME?</v>
      </c>
      <c r="N546" s="1240"/>
      <c r="O546" s="1237"/>
      <c r="P546" s="1240"/>
      <c r="Q546" s="1240"/>
      <c r="R546" s="1240"/>
      <c r="S546" s="1240"/>
      <c r="T546" s="1240" t="e">
        <f t="shared" ca="1" si="78"/>
        <v>#NAME?</v>
      </c>
      <c r="U546" s="1378" t="e">
        <f t="shared" ca="1" si="91"/>
        <v>#NAME?</v>
      </c>
      <c r="V546" s="48"/>
      <c r="W546" s="1217" t="s">
        <v>27</v>
      </c>
      <c r="X546" s="48"/>
      <c r="Y546" s="1217" t="s">
        <v>6182</v>
      </c>
      <c r="Z546" s="48"/>
      <c r="AA546" s="48"/>
      <c r="AB546" s="48"/>
      <c r="AC546" s="48"/>
      <c r="AD546" s="48"/>
      <c r="AE546" s="48"/>
      <c r="AF546" s="48"/>
      <c r="AG546" s="48"/>
      <c r="AH546" s="48"/>
    </row>
    <row r="547" spans="1:34" ht="18">
      <c r="A547" s="1450">
        <v>44854</v>
      </c>
      <c r="B547" s="1217" t="s">
        <v>1906</v>
      </c>
      <c r="C547" s="1571"/>
      <c r="D547" s="1217" t="s">
        <v>3919</v>
      </c>
      <c r="E547" s="1217" t="s">
        <v>45</v>
      </c>
      <c r="F547" s="1217" t="s">
        <v>3515</v>
      </c>
      <c r="G547" s="1219">
        <v>36000</v>
      </c>
      <c r="H547" s="1449" t="s">
        <v>3063</v>
      </c>
      <c r="I547" s="1217" t="s">
        <v>3453</v>
      </c>
      <c r="J547" s="1238"/>
      <c r="K547" s="10" t="e">
        <f t="shared" ca="1" si="71"/>
        <v>#NAME?</v>
      </c>
      <c r="L547" s="48"/>
      <c r="M547" s="1240" t="e">
        <f t="shared" ca="1" si="88"/>
        <v>#NAME?</v>
      </c>
      <c r="N547" s="1240"/>
      <c r="O547" s="1237"/>
      <c r="P547" s="1240"/>
      <c r="Q547" s="1240"/>
      <c r="R547" s="1240"/>
      <c r="S547" s="1240"/>
      <c r="T547" s="1240" t="e">
        <f t="shared" ca="1" si="78"/>
        <v>#NAME?</v>
      </c>
      <c r="U547" s="1378" t="e">
        <f t="shared" ca="1" si="91"/>
        <v>#NAME?</v>
      </c>
      <c r="V547" s="48"/>
      <c r="W547" s="1217" t="s">
        <v>27</v>
      </c>
      <c r="X547" s="48"/>
      <c r="Y547" s="1217" t="s">
        <v>6183</v>
      </c>
      <c r="Z547" s="48"/>
      <c r="AA547" s="48"/>
      <c r="AB547" s="48"/>
      <c r="AC547" s="48"/>
      <c r="AD547" s="48"/>
      <c r="AE547" s="48"/>
      <c r="AF547" s="48"/>
      <c r="AG547" s="48"/>
      <c r="AH547" s="48"/>
    </row>
    <row r="548" spans="1:34" ht="18">
      <c r="A548" s="1450">
        <v>44855</v>
      </c>
      <c r="B548" s="1217" t="s">
        <v>1906</v>
      </c>
      <c r="C548" s="1571"/>
      <c r="D548" s="1217" t="s">
        <v>3919</v>
      </c>
      <c r="E548" s="1217" t="s">
        <v>92</v>
      </c>
      <c r="F548" s="1217" t="s">
        <v>3657</v>
      </c>
      <c r="G548" s="1219">
        <v>36000</v>
      </c>
      <c r="H548" s="1449" t="s">
        <v>3063</v>
      </c>
      <c r="I548" s="1217" t="s">
        <v>3453</v>
      </c>
      <c r="J548" s="1238"/>
      <c r="K548" s="10" t="e">
        <f t="shared" ca="1" si="71"/>
        <v>#NAME?</v>
      </c>
      <c r="L548" s="48"/>
      <c r="M548" s="1240" t="e">
        <f t="shared" ca="1" si="88"/>
        <v>#NAME?</v>
      </c>
      <c r="N548" s="1240"/>
      <c r="O548" s="1237"/>
      <c r="P548" s="1240"/>
      <c r="Q548" s="1240"/>
      <c r="R548" s="1240"/>
      <c r="S548" s="1240"/>
      <c r="T548" s="1240" t="e">
        <f t="shared" ca="1" si="78"/>
        <v>#NAME?</v>
      </c>
      <c r="U548" s="1378" t="e">
        <f t="shared" ca="1" si="91"/>
        <v>#NAME?</v>
      </c>
      <c r="V548" s="48"/>
      <c r="W548" s="1217" t="s">
        <v>27</v>
      </c>
      <c r="X548" s="48"/>
      <c r="Y548" s="1217" t="s">
        <v>6184</v>
      </c>
      <c r="Z548" s="48"/>
      <c r="AA548" s="48"/>
      <c r="AB548" s="48"/>
      <c r="AC548" s="48"/>
      <c r="AD548" s="48"/>
      <c r="AE548" s="48"/>
      <c r="AF548" s="48"/>
      <c r="AG548" s="48"/>
      <c r="AH548" s="48"/>
    </row>
    <row r="549" spans="1:34" ht="18">
      <c r="A549" s="1450">
        <v>44856</v>
      </c>
      <c r="B549" s="1217" t="s">
        <v>1906</v>
      </c>
      <c r="C549" s="1571"/>
      <c r="D549" s="1217" t="s">
        <v>3919</v>
      </c>
      <c r="E549" s="1217" t="s">
        <v>43</v>
      </c>
      <c r="F549" s="1217" t="s">
        <v>3477</v>
      </c>
      <c r="G549" s="1219">
        <v>26400</v>
      </c>
      <c r="H549" s="1449" t="s">
        <v>3063</v>
      </c>
      <c r="I549" s="1217" t="s">
        <v>3453</v>
      </c>
      <c r="J549" s="1238"/>
      <c r="K549" s="10" t="e">
        <f t="shared" ca="1" si="71"/>
        <v>#NAME?</v>
      </c>
      <c r="L549" s="48"/>
      <c r="M549" s="1240" t="e">
        <f t="shared" ca="1" si="88"/>
        <v>#NAME?</v>
      </c>
      <c r="N549" s="1240"/>
      <c r="O549" s="1237"/>
      <c r="P549" s="1240"/>
      <c r="Q549" s="1240"/>
      <c r="R549" s="1240"/>
      <c r="S549" s="1240"/>
      <c r="T549" s="1240" t="e">
        <f t="shared" ca="1" si="78"/>
        <v>#NAME?</v>
      </c>
      <c r="U549" s="1378" t="e">
        <f t="shared" ca="1" si="91"/>
        <v>#NAME?</v>
      </c>
      <c r="V549" s="48"/>
      <c r="W549" s="1217" t="s">
        <v>27</v>
      </c>
      <c r="X549" s="48"/>
      <c r="Y549" s="1217" t="s">
        <v>6185</v>
      </c>
      <c r="Z549" s="48"/>
      <c r="AA549" s="48"/>
      <c r="AB549" s="48"/>
      <c r="AC549" s="48"/>
      <c r="AD549" s="48"/>
      <c r="AE549" s="48"/>
      <c r="AF549" s="48"/>
      <c r="AG549" s="48"/>
      <c r="AH549" s="48"/>
    </row>
    <row r="550" spans="1:34" ht="18">
      <c r="A550" s="1450">
        <v>44859</v>
      </c>
      <c r="B550" s="1217" t="s">
        <v>1906</v>
      </c>
      <c r="C550" s="1571"/>
      <c r="D550" s="1217" t="s">
        <v>3919</v>
      </c>
      <c r="E550" s="1217" t="s">
        <v>45</v>
      </c>
      <c r="F550" s="1217" t="s">
        <v>3515</v>
      </c>
      <c r="G550" s="1219">
        <v>26400</v>
      </c>
      <c r="H550" s="1449" t="s">
        <v>3063</v>
      </c>
      <c r="I550" s="1217" t="s">
        <v>3453</v>
      </c>
      <c r="J550" s="1243"/>
      <c r="K550" s="10" t="e">
        <f t="shared" ca="1" si="71"/>
        <v>#NAME?</v>
      </c>
      <c r="L550" s="48"/>
      <c r="M550" s="1240" t="e">
        <f t="shared" ca="1" si="88"/>
        <v>#NAME?</v>
      </c>
      <c r="N550" s="1239"/>
      <c r="O550" s="1237"/>
      <c r="P550" s="1239"/>
      <c r="Q550" s="1239"/>
      <c r="R550" s="1239"/>
      <c r="S550" s="1240"/>
      <c r="T550" s="1240" t="e">
        <f t="shared" ca="1" si="78"/>
        <v>#NAME?</v>
      </c>
      <c r="U550" s="1378" t="e">
        <f t="shared" ca="1" si="91"/>
        <v>#NAME?</v>
      </c>
      <c r="W550" s="1217" t="s">
        <v>27</v>
      </c>
      <c r="Y550" s="1217" t="s">
        <v>6186</v>
      </c>
      <c r="Z550" s="1562"/>
    </row>
    <row r="551" spans="1:34" ht="18">
      <c r="A551" s="1450">
        <v>44836</v>
      </c>
      <c r="B551" s="1217" t="s">
        <v>1906</v>
      </c>
      <c r="C551" s="1571"/>
      <c r="D551" s="1217" t="s">
        <v>3919</v>
      </c>
      <c r="E551" s="1217" t="s">
        <v>98</v>
      </c>
      <c r="F551" s="1217" t="s">
        <v>3524</v>
      </c>
      <c r="G551" s="1219">
        <v>33600</v>
      </c>
      <c r="H551" s="1449" t="s">
        <v>3063</v>
      </c>
      <c r="I551" s="1217" t="s">
        <v>3453</v>
      </c>
      <c r="J551" s="1453"/>
      <c r="K551" s="10" t="e">
        <f t="shared" ca="1" si="71"/>
        <v>#NAME?</v>
      </c>
      <c r="L551" s="10" t="e">
        <f t="shared" ref="L551:L552" ca="1" si="94">_xludf.IFS(C551="成田机场",4000,C551="羽田机场",1000,D551="VIP-limo",0)</f>
        <v>#NAME?</v>
      </c>
      <c r="M551" s="1239"/>
      <c r="N551" s="1239">
        <v>20800</v>
      </c>
      <c r="O551" s="1237"/>
      <c r="P551" s="1240"/>
      <c r="Q551" s="1240"/>
      <c r="R551" s="1240"/>
      <c r="S551" s="1240"/>
      <c r="T551" s="1240" t="e">
        <f t="shared" ca="1" si="78"/>
        <v>#NAME?</v>
      </c>
      <c r="U551" s="1378" t="e">
        <f t="shared" ca="1" si="91"/>
        <v>#NAME?</v>
      </c>
      <c r="V551" s="48"/>
      <c r="W551" s="1217" t="s">
        <v>27</v>
      </c>
      <c r="X551" s="48"/>
      <c r="Y551" s="1217" t="s">
        <v>6187</v>
      </c>
      <c r="Z551" s="48"/>
      <c r="AA551" s="48"/>
      <c r="AB551" s="48"/>
      <c r="AC551" s="48"/>
      <c r="AD551" s="48"/>
      <c r="AE551" s="48"/>
      <c r="AF551" s="48"/>
      <c r="AG551" s="48"/>
      <c r="AH551" s="48"/>
    </row>
    <row r="552" spans="1:34" ht="18">
      <c r="A552" s="1450">
        <v>44841</v>
      </c>
      <c r="B552" s="1217" t="s">
        <v>1906</v>
      </c>
      <c r="C552" s="1571"/>
      <c r="D552" s="1217" t="s">
        <v>3919</v>
      </c>
      <c r="E552" s="1217" t="s">
        <v>47</v>
      </c>
      <c r="F552" s="1217" t="s">
        <v>4322</v>
      </c>
      <c r="G552" s="1219">
        <v>33600</v>
      </c>
      <c r="H552" s="1449" t="s">
        <v>3063</v>
      </c>
      <c r="I552" s="1217" t="s">
        <v>3453</v>
      </c>
      <c r="J552" s="1281"/>
      <c r="K552" s="10" t="e">
        <f t="shared" ca="1" si="71"/>
        <v>#NAME?</v>
      </c>
      <c r="L552" s="10" t="e">
        <f t="shared" ca="1" si="94"/>
        <v>#NAME?</v>
      </c>
      <c r="M552" s="1239"/>
      <c r="N552" s="1239">
        <v>20800</v>
      </c>
      <c r="O552" s="1237"/>
      <c r="P552" s="1240"/>
      <c r="Q552" s="1240"/>
      <c r="R552" s="1240"/>
      <c r="S552" s="1240"/>
      <c r="T552" s="1240" t="e">
        <f t="shared" ca="1" si="78"/>
        <v>#NAME?</v>
      </c>
      <c r="U552" s="1378" t="e">
        <f t="shared" ca="1" si="91"/>
        <v>#NAME?</v>
      </c>
      <c r="V552" s="48"/>
      <c r="W552" s="1217" t="s">
        <v>27</v>
      </c>
      <c r="X552" s="48"/>
      <c r="Y552" s="1217" t="s">
        <v>6188</v>
      </c>
      <c r="Z552" s="48"/>
      <c r="AA552" s="48"/>
      <c r="AB552" s="48"/>
      <c r="AC552" s="48"/>
      <c r="AD552" s="48"/>
      <c r="AE552" s="48"/>
      <c r="AF552" s="48"/>
      <c r="AG552" s="48"/>
      <c r="AH552" s="48"/>
    </row>
    <row r="553" spans="1:34" ht="18">
      <c r="A553" s="1450">
        <v>44850</v>
      </c>
      <c r="B553" s="1217" t="s">
        <v>1906</v>
      </c>
      <c r="C553" s="1571"/>
      <c r="D553" s="1217" t="s">
        <v>3919</v>
      </c>
      <c r="E553" s="1217" t="s">
        <v>45</v>
      </c>
      <c r="F553" s="1217" t="s">
        <v>3515</v>
      </c>
      <c r="G553" s="1219">
        <v>33600</v>
      </c>
      <c r="H553" s="1449" t="s">
        <v>3063</v>
      </c>
      <c r="I553" s="1217" t="s">
        <v>3453</v>
      </c>
      <c r="J553" s="1237"/>
      <c r="K553" s="48" t="e">
        <f t="shared" ca="1" si="71"/>
        <v>#NAME?</v>
      </c>
      <c r="L553" s="48"/>
      <c r="M553" s="1240"/>
      <c r="N553" s="1240">
        <v>20800</v>
      </c>
      <c r="O553" s="1237"/>
      <c r="P553" s="1240"/>
      <c r="Q553" s="1240"/>
      <c r="R553" s="1240"/>
      <c r="S553" s="1240"/>
      <c r="T553" s="1240" t="e">
        <f t="shared" ca="1" si="78"/>
        <v>#NAME?</v>
      </c>
      <c r="U553" s="1378" t="e">
        <f t="shared" ca="1" si="91"/>
        <v>#NAME?</v>
      </c>
      <c r="V553" s="1240"/>
      <c r="W553" s="1217" t="s">
        <v>27</v>
      </c>
      <c r="X553" s="48"/>
      <c r="Y553" s="1217" t="s">
        <v>6189</v>
      </c>
      <c r="Z553" s="48"/>
      <c r="AA553" s="48"/>
      <c r="AB553" s="48"/>
      <c r="AC553" s="48"/>
      <c r="AD553" s="48"/>
      <c r="AE553" s="48"/>
      <c r="AF553" s="48"/>
      <c r="AG553" s="48"/>
      <c r="AH553" s="48"/>
    </row>
    <row r="554" spans="1:34" ht="18">
      <c r="A554" s="1450">
        <v>44857</v>
      </c>
      <c r="B554" s="1217" t="s">
        <v>1906</v>
      </c>
      <c r="C554" s="1571"/>
      <c r="D554" s="1217" t="s">
        <v>3919</v>
      </c>
      <c r="E554" s="1217" t="s">
        <v>45</v>
      </c>
      <c r="F554" s="1217" t="s">
        <v>3515</v>
      </c>
      <c r="G554" s="1219">
        <v>33600</v>
      </c>
      <c r="H554" s="1449" t="s">
        <v>3063</v>
      </c>
      <c r="I554" s="1217" t="s">
        <v>3453</v>
      </c>
      <c r="J554" s="1238"/>
      <c r="K554" s="10" t="e">
        <f t="shared" ca="1" si="71"/>
        <v>#NAME?</v>
      </c>
      <c r="L554" s="48"/>
      <c r="M554" s="1240"/>
      <c r="N554" s="1240">
        <v>20800</v>
      </c>
      <c r="O554" s="1237"/>
      <c r="P554" s="1240"/>
      <c r="Q554" s="1240"/>
      <c r="R554" s="1240"/>
      <c r="S554" s="1240"/>
      <c r="T554" s="1240" t="e">
        <f t="shared" ca="1" si="78"/>
        <v>#NAME?</v>
      </c>
      <c r="U554" s="1378" t="e">
        <f t="shared" ca="1" si="91"/>
        <v>#NAME?</v>
      </c>
      <c r="V554" s="48"/>
      <c r="W554" s="1217" t="s">
        <v>27</v>
      </c>
      <c r="X554" s="48"/>
      <c r="Y554" s="1217" t="s">
        <v>6190</v>
      </c>
      <c r="Z554" s="48"/>
      <c r="AA554" s="48"/>
      <c r="AB554" s="48"/>
      <c r="AC554" s="48"/>
      <c r="AD554" s="48"/>
      <c r="AE554" s="48"/>
      <c r="AF554" s="48"/>
      <c r="AG554" s="48"/>
      <c r="AH554" s="48"/>
    </row>
    <row r="555" spans="1:34" ht="18">
      <c r="A555" s="1450">
        <v>44864</v>
      </c>
      <c r="B555" s="1217" t="s">
        <v>1906</v>
      </c>
      <c r="C555" s="1571"/>
      <c r="D555" s="1217" t="s">
        <v>3919</v>
      </c>
      <c r="E555" s="1217" t="s">
        <v>45</v>
      </c>
      <c r="F555" s="1217" t="s">
        <v>3686</v>
      </c>
      <c r="G555" s="1219">
        <v>33600</v>
      </c>
      <c r="H555" s="1449" t="s">
        <v>3063</v>
      </c>
      <c r="I555" s="1217" t="s">
        <v>3453</v>
      </c>
      <c r="J555" s="1238"/>
      <c r="K555" s="10" t="e">
        <f t="shared" ca="1" si="71"/>
        <v>#NAME?</v>
      </c>
      <c r="L555" s="48"/>
      <c r="M555" s="1240"/>
      <c r="N555" s="1239">
        <v>20800</v>
      </c>
      <c r="O555" s="1237"/>
      <c r="P555" s="1239"/>
      <c r="Q555" s="1239"/>
      <c r="R555" s="1239"/>
      <c r="S555" s="1240"/>
      <c r="T555" s="1240" t="e">
        <f t="shared" ca="1" si="78"/>
        <v>#NAME?</v>
      </c>
      <c r="U555" s="1378" t="e">
        <f t="shared" ca="1" si="91"/>
        <v>#NAME?</v>
      </c>
      <c r="W555" s="1217" t="s">
        <v>27</v>
      </c>
      <c r="Y555" s="1217" t="s">
        <v>6191</v>
      </c>
      <c r="Z555" s="1562"/>
    </row>
    <row r="556" spans="1:34" ht="18">
      <c r="A556" s="1450">
        <v>44861</v>
      </c>
      <c r="B556" s="1217" t="s">
        <v>1906</v>
      </c>
      <c r="C556" s="1571"/>
      <c r="D556" s="1217" t="s">
        <v>3919</v>
      </c>
      <c r="E556" s="1217" t="s">
        <v>3079</v>
      </c>
      <c r="F556" s="1217" t="s">
        <v>4322</v>
      </c>
      <c r="G556" s="1219">
        <v>21600</v>
      </c>
      <c r="H556" s="1449" t="s">
        <v>3063</v>
      </c>
      <c r="I556" s="1217" t="s">
        <v>3453</v>
      </c>
      <c r="J556" s="1238"/>
      <c r="K556" s="10" t="e">
        <f t="shared" ca="1" si="71"/>
        <v>#NAME?</v>
      </c>
      <c r="L556" s="48"/>
      <c r="M556" s="1240"/>
      <c r="N556" s="1239">
        <v>13400</v>
      </c>
      <c r="O556" s="1237"/>
      <c r="P556" s="1239"/>
      <c r="Q556" s="1239"/>
      <c r="R556" s="1239"/>
      <c r="S556" s="1240"/>
      <c r="T556" s="1240" t="e">
        <f t="shared" ca="1" si="78"/>
        <v>#NAME?</v>
      </c>
      <c r="U556" s="1378" t="e">
        <f t="shared" ca="1" si="91"/>
        <v>#NAME?</v>
      </c>
      <c r="W556" s="1217" t="s">
        <v>27</v>
      </c>
      <c r="Y556" s="1217" t="s">
        <v>6192</v>
      </c>
      <c r="Z556" s="1562"/>
    </row>
    <row r="557" spans="1:34" ht="18">
      <c r="A557" s="1450">
        <v>44841</v>
      </c>
      <c r="B557" s="1217" t="s">
        <v>570</v>
      </c>
      <c r="C557" s="1571" t="s">
        <v>3456</v>
      </c>
      <c r="D557" s="1217" t="s">
        <v>3474</v>
      </c>
      <c r="E557" s="1217" t="s">
        <v>39</v>
      </c>
      <c r="F557" s="1217" t="s">
        <v>3471</v>
      </c>
      <c r="G557" s="1219">
        <v>17000</v>
      </c>
      <c r="H557" s="1449" t="s">
        <v>3063</v>
      </c>
      <c r="I557" s="1217" t="s">
        <v>3453</v>
      </c>
      <c r="J557" s="1238"/>
      <c r="K557" s="10" t="e">
        <f t="shared" ca="1" si="71"/>
        <v>#NAME?</v>
      </c>
      <c r="L557" s="10" t="e">
        <f ca="1">_xludf.IFS(C557="成田机场",4000,C557="羽田机场",1000,D557="VIP-limo",0)</f>
        <v>#NAME?</v>
      </c>
      <c r="M557" s="1239" t="e">
        <f ca="1">(15000-K557-L557)*0.7</f>
        <v>#NAME?</v>
      </c>
      <c r="N557" s="1239"/>
      <c r="O557" s="1237"/>
      <c r="P557" s="1240"/>
      <c r="Q557" s="1240"/>
      <c r="R557" s="1240"/>
      <c r="S557" s="1240"/>
      <c r="T557" s="1240" t="e">
        <f t="shared" ca="1" si="78"/>
        <v>#NAME?</v>
      </c>
      <c r="U557" s="1378" t="e">
        <f t="shared" ca="1" si="91"/>
        <v>#NAME?</v>
      </c>
      <c r="V557" s="48"/>
      <c r="W557" s="1217" t="s">
        <v>27</v>
      </c>
      <c r="X557" s="48"/>
      <c r="Y557" s="1217" t="s">
        <v>6193</v>
      </c>
      <c r="Z557" s="48"/>
      <c r="AA557" s="48"/>
      <c r="AB557" s="48"/>
      <c r="AC557" s="48"/>
      <c r="AD557" s="48"/>
      <c r="AE557" s="48"/>
      <c r="AF557" s="48"/>
      <c r="AG557" s="48"/>
      <c r="AH557" s="48"/>
    </row>
    <row r="558" spans="1:34" ht="18">
      <c r="A558" s="1450">
        <v>44845</v>
      </c>
      <c r="B558" s="1217" t="s">
        <v>570</v>
      </c>
      <c r="C558" s="1571" t="s">
        <v>3456</v>
      </c>
      <c r="D558" s="1217" t="s">
        <v>3474</v>
      </c>
      <c r="E558" s="1217" t="s">
        <v>1798</v>
      </c>
      <c r="F558" s="1217" t="s">
        <v>3629</v>
      </c>
      <c r="G558" s="1219">
        <v>17000</v>
      </c>
      <c r="H558" s="1449" t="s">
        <v>3063</v>
      </c>
      <c r="I558" s="1217" t="s">
        <v>3453</v>
      </c>
      <c r="J558" s="1238"/>
      <c r="K558" s="48"/>
      <c r="L558" s="48"/>
      <c r="M558" s="1239">
        <f>(18000)*0.7</f>
        <v>12600</v>
      </c>
      <c r="N558" s="1240"/>
      <c r="O558" s="1237"/>
      <c r="P558" s="1240"/>
      <c r="Q558" s="1240"/>
      <c r="R558" s="1240"/>
      <c r="S558" s="1240"/>
      <c r="T558" s="1240">
        <f t="shared" si="78"/>
        <v>4400</v>
      </c>
      <c r="U558" s="1378">
        <f t="shared" si="91"/>
        <v>0.25882352941176473</v>
      </c>
      <c r="V558" s="48"/>
      <c r="W558" s="1217" t="s">
        <v>27</v>
      </c>
      <c r="X558" s="48"/>
      <c r="Y558" s="1217" t="s">
        <v>6194</v>
      </c>
      <c r="Z558" s="48"/>
      <c r="AA558" s="48"/>
      <c r="AB558" s="48"/>
      <c r="AC558" s="48"/>
      <c r="AD558" s="48"/>
      <c r="AE558" s="48"/>
      <c r="AF558" s="48"/>
      <c r="AG558" s="48"/>
      <c r="AH558" s="48"/>
    </row>
    <row r="559" spans="1:34" ht="18">
      <c r="A559" s="1450">
        <v>44849</v>
      </c>
      <c r="B559" s="1217" t="s">
        <v>1170</v>
      </c>
      <c r="C559" s="1571" t="s">
        <v>3456</v>
      </c>
      <c r="D559" s="1217" t="s">
        <v>3474</v>
      </c>
      <c r="E559" s="1217" t="s">
        <v>43</v>
      </c>
      <c r="F559" s="1217" t="s">
        <v>3477</v>
      </c>
      <c r="G559" s="1219">
        <v>17000</v>
      </c>
      <c r="H559" s="1449" t="s">
        <v>3063</v>
      </c>
      <c r="I559" s="1217" t="s">
        <v>3453</v>
      </c>
      <c r="J559" s="1237"/>
      <c r="K559" s="48" t="e">
        <f t="shared" ref="K559:K564" ca="1" si="95">_xludf.IFS(C559="成田机场",3000,C559="羽田机场",1200,D559="NearMe",1000,D559="VIP-limo",G559*0.12)</f>
        <v>#NAME?</v>
      </c>
      <c r="L559" s="48" t="e">
        <f t="shared" ref="L559:L560" ca="1" si="96">_xludf.IFS(C559="成田机场",4000,C559="羽田机场",1000,D559="VIP-limo",0)</f>
        <v>#NAME?</v>
      </c>
      <c r="M559" s="1240" t="e">
        <f t="shared" ref="M559:M561" ca="1" si="97">(15000-K559-L559)*0.7</f>
        <v>#NAME?</v>
      </c>
      <c r="N559" s="1240"/>
      <c r="O559" s="1237"/>
      <c r="P559" s="1240"/>
      <c r="Q559" s="1240"/>
      <c r="R559" s="1240"/>
      <c r="S559" s="1240"/>
      <c r="T559" s="1240" t="e">
        <f t="shared" ca="1" si="78"/>
        <v>#NAME?</v>
      </c>
      <c r="U559" s="1378" t="e">
        <f t="shared" ca="1" si="91"/>
        <v>#NAME?</v>
      </c>
      <c r="V559" s="1240"/>
      <c r="W559" s="1217" t="s">
        <v>27</v>
      </c>
      <c r="X559" s="48"/>
      <c r="Y559" s="1217" t="s">
        <v>6195</v>
      </c>
      <c r="Z559" s="48"/>
      <c r="AA559" s="48"/>
      <c r="AB559" s="48"/>
      <c r="AC559" s="48"/>
      <c r="AD559" s="48"/>
      <c r="AE559" s="48"/>
      <c r="AF559" s="48"/>
      <c r="AG559" s="48"/>
      <c r="AH559" s="48"/>
    </row>
    <row r="560" spans="1:34" ht="18">
      <c r="A560" s="1450">
        <v>44849</v>
      </c>
      <c r="B560" s="1217" t="s">
        <v>570</v>
      </c>
      <c r="C560" s="1571" t="s">
        <v>3456</v>
      </c>
      <c r="D560" s="1217" t="s">
        <v>3474</v>
      </c>
      <c r="E560" s="1217" t="s">
        <v>40</v>
      </c>
      <c r="F560" s="1217" t="s">
        <v>3449</v>
      </c>
      <c r="G560" s="1219">
        <v>17000</v>
      </c>
      <c r="H560" s="1449" t="s">
        <v>3063</v>
      </c>
      <c r="I560" s="1217" t="s">
        <v>3453</v>
      </c>
      <c r="J560" s="1237"/>
      <c r="K560" s="10" t="e">
        <f t="shared" ca="1" si="95"/>
        <v>#NAME?</v>
      </c>
      <c r="L560" s="10" t="e">
        <f t="shared" ca="1" si="96"/>
        <v>#NAME?</v>
      </c>
      <c r="M560" s="1239" t="e">
        <f t="shared" ca="1" si="97"/>
        <v>#NAME?</v>
      </c>
      <c r="N560" s="1240"/>
      <c r="O560" s="1237"/>
      <c r="P560" s="1240"/>
      <c r="Q560" s="1240"/>
      <c r="R560" s="1240"/>
      <c r="S560" s="1240"/>
      <c r="T560" s="1240" t="e">
        <f t="shared" ca="1" si="78"/>
        <v>#NAME?</v>
      </c>
      <c r="U560" s="1378" t="e">
        <f t="shared" ca="1" si="91"/>
        <v>#NAME?</v>
      </c>
      <c r="V560" s="1240"/>
      <c r="W560" s="1217" t="s">
        <v>27</v>
      </c>
      <c r="X560" s="48"/>
      <c r="Y560" s="1217" t="s">
        <v>6196</v>
      </c>
      <c r="Z560" s="48"/>
      <c r="AA560" s="48"/>
      <c r="AB560" s="48"/>
      <c r="AC560" s="48"/>
      <c r="AD560" s="48"/>
      <c r="AE560" s="48"/>
      <c r="AF560" s="48"/>
      <c r="AG560" s="48"/>
      <c r="AH560" s="48"/>
    </row>
    <row r="561" spans="1:34" ht="18">
      <c r="A561" s="1450">
        <v>44858</v>
      </c>
      <c r="B561" s="1217" t="s">
        <v>1170</v>
      </c>
      <c r="C561" s="1571" t="s">
        <v>3456</v>
      </c>
      <c r="D561" s="1217" t="s">
        <v>3474</v>
      </c>
      <c r="E561" s="1217" t="s">
        <v>40</v>
      </c>
      <c r="F561" s="1217" t="s">
        <v>3449</v>
      </c>
      <c r="G561" s="1219">
        <v>17000</v>
      </c>
      <c r="H561" s="1449" t="s">
        <v>3063</v>
      </c>
      <c r="I561" s="1217" t="s">
        <v>3453</v>
      </c>
      <c r="J561" s="1238"/>
      <c r="K561" s="10" t="e">
        <f t="shared" ca="1" si="95"/>
        <v>#NAME?</v>
      </c>
      <c r="L561" s="48" t="e">
        <f ca="1">_xludf.IFS(C561="成田机场",4000,C561="羽田机场",1000)</f>
        <v>#NAME?</v>
      </c>
      <c r="M561" s="1240" t="e">
        <f t="shared" ca="1" si="97"/>
        <v>#NAME?</v>
      </c>
      <c r="N561" s="1239"/>
      <c r="O561" s="1237"/>
      <c r="P561" s="1239"/>
      <c r="Q561" s="1239"/>
      <c r="R561" s="1239"/>
      <c r="S561" s="1240"/>
      <c r="T561" s="1240" t="e">
        <f t="shared" ca="1" si="78"/>
        <v>#NAME?</v>
      </c>
      <c r="U561" s="1378" t="e">
        <f t="shared" ca="1" si="91"/>
        <v>#NAME?</v>
      </c>
      <c r="W561" s="1217" t="s">
        <v>27</v>
      </c>
      <c r="Y561" s="1217" t="s">
        <v>6197</v>
      </c>
      <c r="Z561" s="1562"/>
    </row>
    <row r="562" spans="1:34" ht="18">
      <c r="A562" s="1450">
        <v>44859</v>
      </c>
      <c r="B562" s="1217" t="s">
        <v>3473</v>
      </c>
      <c r="C562" s="1571"/>
      <c r="D562" s="1217" t="s">
        <v>3570</v>
      </c>
      <c r="E562" s="1217" t="s">
        <v>3079</v>
      </c>
      <c r="F562" s="1217" t="s">
        <v>3592</v>
      </c>
      <c r="G562" s="1219">
        <v>8500</v>
      </c>
      <c r="H562" s="1449" t="s">
        <v>3063</v>
      </c>
      <c r="I562" s="1217" t="s">
        <v>3453</v>
      </c>
      <c r="J562" s="1238"/>
      <c r="K562" s="10" t="e">
        <f t="shared" ca="1" si="95"/>
        <v>#NAME?</v>
      </c>
      <c r="L562" s="48"/>
      <c r="M562" s="1240"/>
      <c r="N562" s="1239">
        <v>5300</v>
      </c>
      <c r="O562" s="1237"/>
      <c r="P562" s="1239"/>
      <c r="Q562" s="1239"/>
      <c r="R562" s="1239"/>
      <c r="S562" s="1240"/>
      <c r="T562" s="1240" t="e">
        <f t="shared" ca="1" si="78"/>
        <v>#NAME?</v>
      </c>
      <c r="U562" s="1378" t="e">
        <f t="shared" ca="1" si="91"/>
        <v>#NAME?</v>
      </c>
      <c r="W562" s="1217" t="s">
        <v>3572</v>
      </c>
      <c r="Y562" s="1217" t="s">
        <v>6198</v>
      </c>
      <c r="Z562" s="1562"/>
    </row>
    <row r="563" spans="1:34" ht="18">
      <c r="A563" s="1450">
        <v>44861</v>
      </c>
      <c r="B563" s="1217" t="s">
        <v>1170</v>
      </c>
      <c r="C563" s="1571" t="s">
        <v>3456</v>
      </c>
      <c r="D563" s="1217" t="s">
        <v>4367</v>
      </c>
      <c r="E563" s="1217" t="s">
        <v>34</v>
      </c>
      <c r="F563" s="1217" t="s">
        <v>3626</v>
      </c>
      <c r="G563" s="1219">
        <v>17000</v>
      </c>
      <c r="H563" s="1449" t="s">
        <v>3063</v>
      </c>
      <c r="I563" s="1217" t="s">
        <v>3453</v>
      </c>
      <c r="J563" s="1238"/>
      <c r="K563" s="10" t="e">
        <f t="shared" ca="1" si="95"/>
        <v>#NAME?</v>
      </c>
      <c r="L563" s="48" t="e">
        <f ca="1">_xludf.IFS(C563="成田机场",4000,C563="羽田机场",1000)</f>
        <v>#NAME?</v>
      </c>
      <c r="M563" s="1240" t="e">
        <f ca="1">(15000-K563-L563)*0.7</f>
        <v>#NAME?</v>
      </c>
      <c r="N563" s="1239"/>
      <c r="O563" s="1237"/>
      <c r="P563" s="1239"/>
      <c r="Q563" s="1239"/>
      <c r="R563" s="1239"/>
      <c r="S563" s="1240"/>
      <c r="T563" s="1240" t="e">
        <f t="shared" ca="1" si="78"/>
        <v>#NAME?</v>
      </c>
      <c r="U563" s="1378" t="e">
        <f t="shared" ca="1" si="91"/>
        <v>#NAME?</v>
      </c>
      <c r="W563" s="1217" t="s">
        <v>108</v>
      </c>
      <c r="Y563" s="1217" t="s">
        <v>6199</v>
      </c>
      <c r="Z563" s="1562"/>
    </row>
    <row r="564" spans="1:34" ht="18">
      <c r="A564" s="1450">
        <v>44848</v>
      </c>
      <c r="B564" s="1217" t="s">
        <v>570</v>
      </c>
      <c r="C564" s="1571" t="s">
        <v>3456</v>
      </c>
      <c r="D564" s="1217" t="s">
        <v>4367</v>
      </c>
      <c r="E564" s="1217" t="s">
        <v>3523</v>
      </c>
      <c r="F564" s="1217" t="s">
        <v>3524</v>
      </c>
      <c r="G564" s="1219">
        <v>19000</v>
      </c>
      <c r="H564" s="1449" t="s">
        <v>3063</v>
      </c>
      <c r="I564" s="1217" t="s">
        <v>3453</v>
      </c>
      <c r="J564" s="1238"/>
      <c r="K564" s="48" t="e">
        <f t="shared" ca="1" si="95"/>
        <v>#NAME?</v>
      </c>
      <c r="L564" s="48" t="e">
        <f ca="1">_xludf.IFS(C564="成田机场",4000,C564="羽田机场",1000,D564="VIP-limo",0)</f>
        <v>#NAME?</v>
      </c>
      <c r="M564" s="1240" t="e">
        <f ca="1">(16500-K564-L564)*0.7</f>
        <v>#NAME?</v>
      </c>
      <c r="N564" s="1240"/>
      <c r="O564" s="1237"/>
      <c r="P564" s="1240">
        <v>520</v>
      </c>
      <c r="Q564" s="1240"/>
      <c r="R564" s="1240"/>
      <c r="S564" s="1240"/>
      <c r="T564" s="1240" t="e">
        <f t="shared" ca="1" si="78"/>
        <v>#NAME?</v>
      </c>
      <c r="U564" s="1378" t="e">
        <f t="shared" ca="1" si="91"/>
        <v>#NAME?</v>
      </c>
      <c r="V564" s="48"/>
      <c r="W564" s="1217" t="s">
        <v>108</v>
      </c>
      <c r="X564" s="48"/>
      <c r="Y564" s="1217" t="s">
        <v>6200</v>
      </c>
      <c r="Z564" s="48"/>
      <c r="AA564" s="48"/>
      <c r="AB564" s="48"/>
      <c r="AC564" s="48"/>
      <c r="AD564" s="48"/>
      <c r="AE564" s="48"/>
      <c r="AF564" s="48"/>
      <c r="AG564" s="48"/>
      <c r="AH564" s="48"/>
    </row>
    <row r="565" spans="1:34" ht="18">
      <c r="A565" s="1450">
        <v>44850</v>
      </c>
      <c r="B565" s="1217" t="s">
        <v>3473</v>
      </c>
      <c r="C565" s="1571"/>
      <c r="D565" s="1217" t="s">
        <v>3521</v>
      </c>
      <c r="E565" s="1217" t="s">
        <v>3448</v>
      </c>
      <c r="F565" s="1217" t="s">
        <v>3486</v>
      </c>
      <c r="G565" s="1219">
        <v>20000</v>
      </c>
      <c r="H565" s="1449" t="s">
        <v>3063</v>
      </c>
      <c r="I565" s="1217" t="s">
        <v>3453</v>
      </c>
      <c r="J565" s="1237"/>
      <c r="K565" s="48">
        <v>3000</v>
      </c>
      <c r="L565" s="48">
        <v>4000</v>
      </c>
      <c r="M565" s="1240"/>
      <c r="N565" s="1240">
        <v>8000</v>
      </c>
      <c r="O565" s="1237"/>
      <c r="P565" s="1240"/>
      <c r="Q565" s="1240"/>
      <c r="R565" s="1240"/>
      <c r="S565" s="1240"/>
      <c r="T565" s="1240">
        <f t="shared" si="78"/>
        <v>5000</v>
      </c>
      <c r="U565" s="1378">
        <f t="shared" si="91"/>
        <v>0.25</v>
      </c>
      <c r="V565" s="1240"/>
      <c r="W565" s="1217" t="s">
        <v>107</v>
      </c>
      <c r="X565" s="48"/>
      <c r="Y565" s="1217" t="s">
        <v>6201</v>
      </c>
      <c r="Z565" s="48"/>
      <c r="AA565" s="48"/>
      <c r="AB565" s="48"/>
      <c r="AC565" s="48"/>
      <c r="AD565" s="48"/>
      <c r="AE565" s="48"/>
      <c r="AF565" s="48"/>
      <c r="AG565" s="48"/>
      <c r="AH565" s="48"/>
    </row>
    <row r="566" spans="1:34" ht="18">
      <c r="A566" s="1450">
        <v>44850</v>
      </c>
      <c r="B566" s="1217" t="s">
        <v>570</v>
      </c>
      <c r="C566" s="1571" t="s">
        <v>3456</v>
      </c>
      <c r="D566" s="1217" t="s">
        <v>3503</v>
      </c>
      <c r="E566" s="1217" t="s">
        <v>3448</v>
      </c>
      <c r="F566" s="1217" t="s">
        <v>3486</v>
      </c>
      <c r="G566" s="1219">
        <v>16000</v>
      </c>
      <c r="H566" s="1449" t="s">
        <v>3063</v>
      </c>
      <c r="I566" s="1217" t="s">
        <v>3453</v>
      </c>
      <c r="J566" s="1237"/>
      <c r="K566" s="48" t="e">
        <f t="shared" ref="K566:K569" ca="1" si="98">_xludf.IFS(C566="成田机场",3000,C566="羽田机场",1200,D566="NearMe",1000,D566="VIP-limo",G566*0.12)</f>
        <v>#NAME?</v>
      </c>
      <c r="L566" s="48" t="e">
        <f ca="1">_xludf.IFS(C566="成田机场",4000,C566="羽田机场",1000,D566="VIP-limo",0)</f>
        <v>#NAME?</v>
      </c>
      <c r="M566" s="1240"/>
      <c r="N566" s="1240">
        <v>5000</v>
      </c>
      <c r="O566" s="1237"/>
      <c r="P566" s="1240"/>
      <c r="Q566" s="1240"/>
      <c r="R566" s="1240"/>
      <c r="S566" s="1240"/>
      <c r="T566" s="1240" t="e">
        <f t="shared" ca="1" si="78"/>
        <v>#NAME?</v>
      </c>
      <c r="U566" s="1378" t="e">
        <f t="shared" ca="1" si="91"/>
        <v>#NAME?</v>
      </c>
      <c r="V566" s="1240"/>
      <c r="W566" s="1217" t="s">
        <v>1540</v>
      </c>
      <c r="X566" s="48"/>
      <c r="Y566" s="1217" t="s">
        <v>6202</v>
      </c>
      <c r="Z566" s="48"/>
      <c r="AA566" s="48"/>
      <c r="AB566" s="48"/>
      <c r="AC566" s="48"/>
      <c r="AD566" s="48"/>
      <c r="AE566" s="48"/>
      <c r="AF566" s="48"/>
      <c r="AG566" s="48"/>
      <c r="AH566" s="48"/>
    </row>
    <row r="567" spans="1:34" ht="18">
      <c r="A567" s="1450">
        <v>44857</v>
      </c>
      <c r="B567" s="1217" t="s">
        <v>570</v>
      </c>
      <c r="C567" s="1571" t="s">
        <v>3456</v>
      </c>
      <c r="D567" s="1217" t="s">
        <v>3503</v>
      </c>
      <c r="E567" s="1217" t="s">
        <v>3448</v>
      </c>
      <c r="F567" s="1217" t="s">
        <v>3512</v>
      </c>
      <c r="G567" s="1219">
        <v>16000</v>
      </c>
      <c r="H567" s="1449" t="s">
        <v>3063</v>
      </c>
      <c r="I567" s="1217" t="s">
        <v>3453</v>
      </c>
      <c r="J567" s="1238"/>
      <c r="K567" s="10" t="e">
        <f t="shared" ca="1" si="98"/>
        <v>#NAME?</v>
      </c>
      <c r="L567" s="48" t="e">
        <f t="shared" ref="L567:L569" ca="1" si="99">_xludf.IFS(C567="成田机场",4000,C567="羽田机场",1000)</f>
        <v>#NAME?</v>
      </c>
      <c r="M567" s="1240"/>
      <c r="N567" s="1239">
        <v>5000</v>
      </c>
      <c r="O567" s="1237"/>
      <c r="P567" s="1239"/>
      <c r="Q567" s="1239"/>
      <c r="R567" s="1239"/>
      <c r="S567" s="1240"/>
      <c r="T567" s="1240" t="e">
        <f t="shared" ca="1" si="78"/>
        <v>#NAME?</v>
      </c>
      <c r="U567" s="1378" t="e">
        <f t="shared" ca="1" si="91"/>
        <v>#NAME?</v>
      </c>
      <c r="W567" s="1217" t="s">
        <v>1540</v>
      </c>
      <c r="Y567" s="1217" t="s">
        <v>6203</v>
      </c>
      <c r="Z567" s="1562"/>
    </row>
    <row r="568" spans="1:34" ht="18">
      <c r="A568" s="1450">
        <v>44862</v>
      </c>
      <c r="B568" s="1217" t="s">
        <v>570</v>
      </c>
      <c r="C568" s="1571" t="s">
        <v>3456</v>
      </c>
      <c r="D568" s="1217" t="s">
        <v>3503</v>
      </c>
      <c r="E568" s="1217" t="s">
        <v>110</v>
      </c>
      <c r="F568" s="1217" t="s">
        <v>3471</v>
      </c>
      <c r="G568" s="1219">
        <v>16000</v>
      </c>
      <c r="H568" s="1449" t="s">
        <v>3063</v>
      </c>
      <c r="I568" s="1217" t="s">
        <v>3453</v>
      </c>
      <c r="J568" s="1238"/>
      <c r="K568" s="10" t="e">
        <f t="shared" ca="1" si="98"/>
        <v>#NAME?</v>
      </c>
      <c r="L568" s="48" t="e">
        <f t="shared" ca="1" si="99"/>
        <v>#NAME?</v>
      </c>
      <c r="M568" s="1240"/>
      <c r="N568" s="1239">
        <v>5000</v>
      </c>
      <c r="O568" s="1237"/>
      <c r="P568" s="1239"/>
      <c r="Q568" s="1239"/>
      <c r="R568" s="1239"/>
      <c r="S568" s="1240"/>
      <c r="T568" s="1240" t="e">
        <f t="shared" ca="1" si="78"/>
        <v>#NAME?</v>
      </c>
      <c r="U568" s="1378" t="e">
        <f t="shared" ca="1" si="91"/>
        <v>#NAME?</v>
      </c>
      <c r="W568" s="1217" t="s">
        <v>1540</v>
      </c>
      <c r="Y568" s="1217" t="s">
        <v>6204</v>
      </c>
      <c r="Z568" s="1562"/>
    </row>
    <row r="569" spans="1:34" ht="18">
      <c r="A569" s="1454">
        <v>44862</v>
      </c>
      <c r="B569" s="1246" t="s">
        <v>570</v>
      </c>
      <c r="C569" s="1574" t="s">
        <v>3456</v>
      </c>
      <c r="D569" s="1246" t="s">
        <v>3503</v>
      </c>
      <c r="E569" s="1246" t="s">
        <v>27</v>
      </c>
      <c r="F569" s="1246" t="s">
        <v>3457</v>
      </c>
      <c r="G569" s="1248">
        <v>16000</v>
      </c>
      <c r="H569" s="1455" t="s">
        <v>3063</v>
      </c>
      <c r="I569" s="1246" t="s">
        <v>3453</v>
      </c>
      <c r="J569" s="1263"/>
      <c r="K569" s="1260" t="e">
        <f t="shared" ca="1" si="98"/>
        <v>#NAME?</v>
      </c>
      <c r="L569" s="1573" t="e">
        <f t="shared" ca="1" si="99"/>
        <v>#NAME?</v>
      </c>
      <c r="M569" s="1257"/>
      <c r="N569" s="1256">
        <v>5000</v>
      </c>
      <c r="O569" s="1255"/>
      <c r="P569" s="1256"/>
      <c r="Q569" s="1256"/>
      <c r="R569" s="1256"/>
      <c r="S569" s="1257"/>
      <c r="T569" s="1257" t="e">
        <f t="shared" ca="1" si="78"/>
        <v>#NAME?</v>
      </c>
      <c r="U569" s="1387" t="e">
        <f t="shared" ca="1" si="91"/>
        <v>#NAME?</v>
      </c>
      <c r="V569" s="1260"/>
      <c r="W569" s="1246" t="s">
        <v>1540</v>
      </c>
      <c r="X569" s="1260"/>
      <c r="Y569" s="1246" t="s">
        <v>6205</v>
      </c>
      <c r="Z569" s="1584"/>
      <c r="AA569" s="1260"/>
      <c r="AB569" s="1260"/>
      <c r="AC569" s="1260"/>
      <c r="AD569" s="1260"/>
      <c r="AE569" s="1260"/>
      <c r="AF569" s="1260"/>
      <c r="AG569" s="1260"/>
      <c r="AH569" s="1260"/>
    </row>
    <row r="570" spans="1:34" ht="18">
      <c r="A570" s="1450">
        <v>44864</v>
      </c>
      <c r="B570" s="1217" t="s">
        <v>3473</v>
      </c>
      <c r="C570" s="1571"/>
      <c r="D570" s="1217" t="s">
        <v>3521</v>
      </c>
      <c r="E570" s="1217" t="s">
        <v>98</v>
      </c>
      <c r="F570" s="1217" t="s">
        <v>3629</v>
      </c>
      <c r="G570" s="1219">
        <v>20000</v>
      </c>
      <c r="H570" s="1449" t="s">
        <v>3063</v>
      </c>
      <c r="I570" s="1217" t="s">
        <v>3453</v>
      </c>
      <c r="J570" s="1243"/>
      <c r="K570" s="10">
        <v>4000</v>
      </c>
      <c r="L570" s="48">
        <v>5000</v>
      </c>
      <c r="M570" s="1240"/>
      <c r="N570" s="1239">
        <v>6000</v>
      </c>
      <c r="O570" s="1237"/>
      <c r="P570" s="1239"/>
      <c r="Q570" s="1239"/>
      <c r="R570" s="1239"/>
      <c r="S570" s="1240"/>
      <c r="T570" s="1240">
        <f t="shared" si="78"/>
        <v>5000</v>
      </c>
      <c r="U570" s="1378">
        <f t="shared" si="91"/>
        <v>0.25</v>
      </c>
      <c r="W570" s="1217" t="s">
        <v>107</v>
      </c>
      <c r="Y570" s="1217" t="s">
        <v>6206</v>
      </c>
      <c r="Z570" s="1562"/>
    </row>
    <row r="571" spans="1:34" ht="18">
      <c r="A571" s="1450">
        <v>44864</v>
      </c>
      <c r="B571" s="1217" t="s">
        <v>1170</v>
      </c>
      <c r="C571" s="1571" t="s">
        <v>3456</v>
      </c>
      <c r="D571" s="1217" t="s">
        <v>3503</v>
      </c>
      <c r="E571" s="1217" t="s">
        <v>3448</v>
      </c>
      <c r="F571" s="1217" t="s">
        <v>3457</v>
      </c>
      <c r="G571" s="1219">
        <v>16000</v>
      </c>
      <c r="H571" s="1449" t="s">
        <v>3063</v>
      </c>
      <c r="I571" s="1217"/>
      <c r="J571" s="1238"/>
      <c r="K571" s="10" t="e">
        <f t="shared" ref="K571:K575" ca="1" si="100">_xludf.IFS(C571="成田机场",3000,C571="羽田机场",1200,D571="NearMe",1000,D571="VIP-limo",G571*0.12)</f>
        <v>#NAME?</v>
      </c>
      <c r="L571" s="48" t="e">
        <f t="shared" ref="L571:L574" ca="1" si="101">_xludf.IFS(C571="成田机场",4000,C571="羽田机场",1000)</f>
        <v>#NAME?</v>
      </c>
      <c r="M571" s="1240"/>
      <c r="N571" s="1239">
        <v>5000</v>
      </c>
      <c r="O571" s="1237"/>
      <c r="P571" s="1239"/>
      <c r="Q571" s="1239"/>
      <c r="R571" s="1239"/>
      <c r="S571" s="1240"/>
      <c r="T571" s="1240" t="e">
        <f t="shared" ca="1" si="78"/>
        <v>#NAME?</v>
      </c>
      <c r="U571" s="1378" t="e">
        <f t="shared" ca="1" si="91"/>
        <v>#NAME?</v>
      </c>
      <c r="W571" s="1217" t="s">
        <v>1540</v>
      </c>
      <c r="Y571" s="1217" t="s">
        <v>6207</v>
      </c>
      <c r="Z571" s="1562"/>
    </row>
    <row r="572" spans="1:34" ht="18">
      <c r="A572" s="1450">
        <v>44864</v>
      </c>
      <c r="B572" s="1217" t="s">
        <v>570</v>
      </c>
      <c r="C572" s="1571" t="s">
        <v>3456</v>
      </c>
      <c r="D572" s="1217" t="s">
        <v>3503</v>
      </c>
      <c r="E572" s="1217" t="s">
        <v>110</v>
      </c>
      <c r="F572" s="1217" t="s">
        <v>3486</v>
      </c>
      <c r="G572" s="1219">
        <v>16000</v>
      </c>
      <c r="H572" s="1449" t="s">
        <v>3063</v>
      </c>
      <c r="I572" s="1217" t="s">
        <v>3453</v>
      </c>
      <c r="J572" s="1238"/>
      <c r="K572" s="10" t="e">
        <f t="shared" ca="1" si="100"/>
        <v>#NAME?</v>
      </c>
      <c r="L572" s="48" t="e">
        <f t="shared" ca="1" si="101"/>
        <v>#NAME?</v>
      </c>
      <c r="M572" s="1240"/>
      <c r="N572" s="1239">
        <v>5000</v>
      </c>
      <c r="O572" s="1237"/>
      <c r="P572" s="1239"/>
      <c r="Q572" s="1239"/>
      <c r="R572" s="1239"/>
      <c r="S572" s="1240"/>
      <c r="T572" s="1240" t="e">
        <f t="shared" ca="1" si="78"/>
        <v>#NAME?</v>
      </c>
      <c r="U572" s="1378" t="e">
        <f t="shared" ca="1" si="91"/>
        <v>#NAME?</v>
      </c>
      <c r="W572" s="1217" t="s">
        <v>1540</v>
      </c>
      <c r="Y572" s="1217" t="s">
        <v>6208</v>
      </c>
      <c r="Z572" s="1562"/>
    </row>
    <row r="573" spans="1:34" ht="18">
      <c r="A573" s="1450">
        <v>44865</v>
      </c>
      <c r="B573" s="1217" t="s">
        <v>1170</v>
      </c>
      <c r="C573" s="1571" t="s">
        <v>3456</v>
      </c>
      <c r="D573" s="1217" t="s">
        <v>3503</v>
      </c>
      <c r="E573" s="1217" t="s">
        <v>1540</v>
      </c>
      <c r="F573" s="1217" t="s">
        <v>3457</v>
      </c>
      <c r="G573" s="1219">
        <v>16000</v>
      </c>
      <c r="H573" s="1449" t="s">
        <v>3063</v>
      </c>
      <c r="I573" s="1217" t="s">
        <v>3453</v>
      </c>
      <c r="J573" s="1238"/>
      <c r="K573" s="10" t="e">
        <f t="shared" ca="1" si="100"/>
        <v>#NAME?</v>
      </c>
      <c r="L573" s="48" t="e">
        <f t="shared" ca="1" si="101"/>
        <v>#NAME?</v>
      </c>
      <c r="M573" s="1240"/>
      <c r="N573" s="1239">
        <v>5000</v>
      </c>
      <c r="O573" s="1237"/>
      <c r="P573" s="1239"/>
      <c r="Q573" s="1239"/>
      <c r="R573" s="1239"/>
      <c r="S573" s="1240"/>
      <c r="T573" s="1240" t="e">
        <f t="shared" ca="1" si="78"/>
        <v>#NAME?</v>
      </c>
      <c r="U573" s="1378" t="e">
        <f t="shared" ca="1" si="91"/>
        <v>#NAME?</v>
      </c>
      <c r="W573" s="1217" t="s">
        <v>1540</v>
      </c>
      <c r="Y573" s="1217" t="s">
        <v>6209</v>
      </c>
      <c r="Z573" s="1562"/>
    </row>
    <row r="574" spans="1:34" ht="18">
      <c r="A574" s="1450">
        <v>44860</v>
      </c>
      <c r="B574" s="1217" t="s">
        <v>570</v>
      </c>
      <c r="C574" s="1571" t="s">
        <v>3456</v>
      </c>
      <c r="D574" s="1217" t="s">
        <v>1371</v>
      </c>
      <c r="E574" s="1217" t="s">
        <v>43</v>
      </c>
      <c r="F574" s="1217" t="s">
        <v>3477</v>
      </c>
      <c r="G574" s="1219">
        <f>800/0.0479</f>
        <v>16701.461377870564</v>
      </c>
      <c r="H574" s="1449" t="s">
        <v>3063</v>
      </c>
      <c r="I574" s="1575" t="s">
        <v>3450</v>
      </c>
      <c r="J574" s="1238"/>
      <c r="K574" s="10" t="e">
        <f t="shared" ca="1" si="100"/>
        <v>#NAME?</v>
      </c>
      <c r="L574" s="48" t="e">
        <f t="shared" ca="1" si="101"/>
        <v>#NAME?</v>
      </c>
      <c r="M574" s="1240" t="e">
        <f ca="1">(15000-K574-L574)*0.7</f>
        <v>#NAME?</v>
      </c>
      <c r="N574" s="1239"/>
      <c r="O574" s="1237"/>
      <c r="P574" s="1239"/>
      <c r="Q574" s="1239"/>
      <c r="R574" s="1239"/>
      <c r="S574" s="1240"/>
      <c r="T574" s="1240" t="e">
        <f t="shared" ca="1" si="78"/>
        <v>#NAME?</v>
      </c>
      <c r="U574" s="1378" t="e">
        <f t="shared" ca="1" si="91"/>
        <v>#NAME?</v>
      </c>
      <c r="W574" s="1217" t="s">
        <v>1540</v>
      </c>
      <c r="Y574" s="1217" t="s">
        <v>6210</v>
      </c>
      <c r="Z574" s="1562"/>
    </row>
    <row r="575" spans="1:34" ht="18">
      <c r="A575" s="1450">
        <v>44849</v>
      </c>
      <c r="B575" s="1217" t="s">
        <v>1170</v>
      </c>
      <c r="C575" s="1571" t="s">
        <v>3456</v>
      </c>
      <c r="D575" s="1217" t="s">
        <v>1667</v>
      </c>
      <c r="E575" s="1217" t="s">
        <v>3523</v>
      </c>
      <c r="F575" s="1217" t="s">
        <v>3524</v>
      </c>
      <c r="G575" s="1219">
        <v>18000</v>
      </c>
      <c r="H575" s="1449" t="s">
        <v>3063</v>
      </c>
      <c r="I575" s="1217" t="s">
        <v>3453</v>
      </c>
      <c r="J575" s="1238"/>
      <c r="K575" s="10" t="e">
        <f t="shared" ca="1" si="100"/>
        <v>#NAME?</v>
      </c>
      <c r="L575" s="10" t="e">
        <f ca="1">_xludf.IFS(C575="成田机场",4000,C575="羽田机场",1000,D575="VIP-limo",0)</f>
        <v>#NAME?</v>
      </c>
      <c r="M575" s="1239" t="e">
        <f ca="1">(16500-K575-L575)*0.7</f>
        <v>#NAME?</v>
      </c>
      <c r="N575" s="1240"/>
      <c r="O575" s="1237"/>
      <c r="P575" s="1240"/>
      <c r="Q575" s="1240"/>
      <c r="R575" s="1240"/>
      <c r="S575" s="1240"/>
      <c r="T575" s="1240" t="e">
        <f t="shared" ca="1" si="78"/>
        <v>#NAME?</v>
      </c>
      <c r="U575" s="1378" t="e">
        <f t="shared" ca="1" si="91"/>
        <v>#NAME?</v>
      </c>
      <c r="V575" s="48"/>
      <c r="W575" s="1217" t="s">
        <v>55</v>
      </c>
      <c r="X575" s="48"/>
      <c r="Y575" s="1217" t="s">
        <v>6211</v>
      </c>
      <c r="Z575" s="48"/>
      <c r="AA575" s="48"/>
      <c r="AB575" s="48"/>
      <c r="AC575" s="48"/>
      <c r="AD575" s="48"/>
      <c r="AE575" s="48"/>
      <c r="AF575" s="48"/>
      <c r="AG575" s="48"/>
      <c r="AH575" s="48"/>
    </row>
    <row r="576" spans="1:34" ht="18">
      <c r="A576" s="1450">
        <v>44837</v>
      </c>
      <c r="B576" s="1217" t="s">
        <v>570</v>
      </c>
      <c r="C576" s="1571" t="s">
        <v>3496</v>
      </c>
      <c r="D576" s="1217" t="s">
        <v>3474</v>
      </c>
      <c r="E576" s="1217" t="s">
        <v>3497</v>
      </c>
      <c r="F576" s="1217" t="s">
        <v>3498</v>
      </c>
      <c r="G576" s="1219">
        <v>17000</v>
      </c>
      <c r="H576" s="1449" t="s">
        <v>3063</v>
      </c>
      <c r="I576" s="1217" t="s">
        <v>3453</v>
      </c>
      <c r="J576" s="1238"/>
      <c r="M576" s="1239"/>
      <c r="N576" s="1239"/>
      <c r="O576" s="1245">
        <v>13000</v>
      </c>
      <c r="P576" s="1240"/>
      <c r="Q576" s="1240"/>
      <c r="R576" s="1240"/>
      <c r="S576" s="1240"/>
      <c r="T576" s="1240">
        <f t="shared" si="78"/>
        <v>4000</v>
      </c>
      <c r="U576" s="1378">
        <f t="shared" si="91"/>
        <v>0.23529411764705882</v>
      </c>
      <c r="V576" s="48"/>
      <c r="W576" s="1217" t="s">
        <v>27</v>
      </c>
      <c r="X576" s="48"/>
      <c r="Y576" s="1217" t="s">
        <v>6212</v>
      </c>
      <c r="Z576" s="48"/>
      <c r="AA576" s="48"/>
      <c r="AB576" s="48"/>
      <c r="AC576" s="48"/>
      <c r="AD576" s="48"/>
      <c r="AE576" s="48"/>
      <c r="AF576" s="48"/>
      <c r="AG576" s="48"/>
      <c r="AH576" s="48"/>
    </row>
    <row r="577" spans="1:34" ht="18">
      <c r="A577" s="1450">
        <v>44849</v>
      </c>
      <c r="B577" s="1217" t="s">
        <v>570</v>
      </c>
      <c r="C577" s="1571" t="s">
        <v>3496</v>
      </c>
      <c r="D577" s="1217" t="s">
        <v>3474</v>
      </c>
      <c r="E577" s="1217" t="s">
        <v>3497</v>
      </c>
      <c r="F577" s="1243"/>
      <c r="G577" s="1219">
        <v>17000</v>
      </c>
      <c r="H577" s="1449" t="s">
        <v>3063</v>
      </c>
      <c r="I577" s="1217" t="s">
        <v>3453</v>
      </c>
      <c r="J577" s="1238"/>
      <c r="M577" s="1239"/>
      <c r="N577" s="1240"/>
      <c r="O577" s="1245">
        <v>13000</v>
      </c>
      <c r="P577" s="1240"/>
      <c r="Q577" s="1240"/>
      <c r="R577" s="1240"/>
      <c r="S577" s="1240"/>
      <c r="T577" s="1240">
        <f t="shared" si="78"/>
        <v>4000</v>
      </c>
      <c r="U577" s="1378">
        <f t="shared" si="91"/>
        <v>0.23529411764705882</v>
      </c>
      <c r="V577" s="48"/>
      <c r="W577" s="1217" t="s">
        <v>27</v>
      </c>
      <c r="X577" s="48"/>
      <c r="Y577" s="1217" t="s">
        <v>6213</v>
      </c>
      <c r="Z577" s="48"/>
      <c r="AA577" s="48"/>
      <c r="AB577" s="48"/>
      <c r="AC577" s="48"/>
      <c r="AD577" s="48"/>
      <c r="AE577" s="48"/>
      <c r="AF577" s="48"/>
      <c r="AG577" s="48"/>
      <c r="AH577" s="48"/>
    </row>
    <row r="578" spans="1:34" ht="18">
      <c r="A578" s="1450">
        <v>44849</v>
      </c>
      <c r="B578" s="1217" t="s">
        <v>570</v>
      </c>
      <c r="C578" s="1571" t="s">
        <v>3496</v>
      </c>
      <c r="D578" s="1217" t="s">
        <v>3474</v>
      </c>
      <c r="E578" s="1217" t="s">
        <v>3497</v>
      </c>
      <c r="F578" s="1243"/>
      <c r="G578" s="1219">
        <v>17000</v>
      </c>
      <c r="H578" s="1449" t="s">
        <v>3063</v>
      </c>
      <c r="I578" s="1217" t="s">
        <v>3453</v>
      </c>
      <c r="J578" s="1238"/>
      <c r="M578" s="1239"/>
      <c r="N578" s="1240"/>
      <c r="O578" s="1245">
        <v>13000</v>
      </c>
      <c r="P578" s="1240"/>
      <c r="Q578" s="1240"/>
      <c r="R578" s="1240"/>
      <c r="S578" s="1240"/>
      <c r="T578" s="1240">
        <f t="shared" si="78"/>
        <v>4000</v>
      </c>
      <c r="U578" s="1378">
        <f t="shared" si="91"/>
        <v>0.23529411764705882</v>
      </c>
      <c r="V578" s="48"/>
      <c r="W578" s="1217" t="s">
        <v>27</v>
      </c>
      <c r="X578" s="48"/>
      <c r="Y578" s="1217" t="s">
        <v>6214</v>
      </c>
      <c r="Z578" s="48"/>
      <c r="AA578" s="48"/>
      <c r="AB578" s="48"/>
      <c r="AC578" s="48"/>
      <c r="AD578" s="48"/>
      <c r="AE578" s="48"/>
      <c r="AF578" s="48"/>
      <c r="AG578" s="48"/>
      <c r="AH578" s="48"/>
    </row>
    <row r="579" spans="1:34" ht="18">
      <c r="A579" s="1450">
        <v>44835</v>
      </c>
      <c r="B579" s="1217" t="s">
        <v>1170</v>
      </c>
      <c r="C579" s="1571" t="s">
        <v>3456</v>
      </c>
      <c r="D579" s="1217" t="s">
        <v>3521</v>
      </c>
      <c r="E579" s="1217" t="s">
        <v>40</v>
      </c>
      <c r="F579" s="1217" t="s">
        <v>3449</v>
      </c>
      <c r="G579" s="1219">
        <v>20000</v>
      </c>
      <c r="H579" s="1449" t="s">
        <v>3063</v>
      </c>
      <c r="I579" s="1217" t="s">
        <v>3453</v>
      </c>
      <c r="J579" s="1238"/>
      <c r="K579" s="10" t="e">
        <f ca="1">_xludf.IFS(C579="成田机场",3000,C579="羽田机场",1200,D579="NearMe",1000,D579="VIP-limo",G579*0.12)</f>
        <v>#NAME?</v>
      </c>
      <c r="L579" s="10" t="e">
        <f ca="1">_xludf.IFS(C579="成田机场",4000,C579="羽田机场",1000,D579="VIP-limo",0)</f>
        <v>#NAME?</v>
      </c>
      <c r="M579" s="1239" t="e">
        <f ca="1">(19000-K579-L579)*0.7</f>
        <v>#NAME?</v>
      </c>
      <c r="N579" s="1239"/>
      <c r="O579" s="1237"/>
      <c r="P579" s="1240"/>
      <c r="Q579" s="1240"/>
      <c r="R579" s="1240"/>
      <c r="S579" s="1240"/>
      <c r="T579" s="1240" t="e">
        <f t="shared" ca="1" si="78"/>
        <v>#NAME?</v>
      </c>
      <c r="U579" s="1378" t="e">
        <f t="shared" ca="1" si="91"/>
        <v>#NAME?</v>
      </c>
      <c r="V579" s="48"/>
      <c r="W579" s="1217" t="s">
        <v>107</v>
      </c>
      <c r="X579" s="48"/>
      <c r="Y579" s="1217" t="s">
        <v>6215</v>
      </c>
      <c r="Z579" s="48"/>
      <c r="AA579" s="1576"/>
      <c r="AB579" s="48"/>
      <c r="AC579" s="48"/>
      <c r="AD579" s="48"/>
      <c r="AE579" s="48"/>
      <c r="AF579" s="48"/>
      <c r="AG579" s="48"/>
      <c r="AH579" s="48"/>
    </row>
    <row r="580" spans="1:34" ht="18">
      <c r="A580" s="1450">
        <v>44853</v>
      </c>
      <c r="B580" s="1217" t="s">
        <v>3473</v>
      </c>
      <c r="C580" s="1571"/>
      <c r="D580" s="1217" t="s">
        <v>6216</v>
      </c>
      <c r="E580" s="1217" t="s">
        <v>27</v>
      </c>
      <c r="F580" s="1217" t="s">
        <v>3505</v>
      </c>
      <c r="G580" s="1219">
        <v>35000</v>
      </c>
      <c r="H580" s="1449" t="s">
        <v>3063</v>
      </c>
      <c r="I580" s="1217" t="s">
        <v>3453</v>
      </c>
      <c r="J580" s="666">
        <v>15000</v>
      </c>
      <c r="K580" s="48">
        <v>3000</v>
      </c>
      <c r="L580" s="48">
        <v>4000</v>
      </c>
      <c r="M580" s="1240"/>
      <c r="N580" s="1240">
        <v>5000</v>
      </c>
      <c r="O580" s="1237"/>
      <c r="P580" s="1240"/>
      <c r="Q580" s="1240"/>
      <c r="R580" s="1240"/>
      <c r="S580" s="1240"/>
      <c r="T580" s="1240">
        <f t="shared" si="78"/>
        <v>8000</v>
      </c>
      <c r="U580" s="1378">
        <f t="shared" si="91"/>
        <v>0.22857142857142856</v>
      </c>
      <c r="V580" s="48"/>
      <c r="W580" s="1217" t="s">
        <v>6217</v>
      </c>
      <c r="X580" s="48"/>
      <c r="Y580" s="1217" t="s">
        <v>6218</v>
      </c>
      <c r="Z580" s="48"/>
      <c r="AA580" s="48"/>
      <c r="AB580" s="48"/>
      <c r="AC580" s="48"/>
      <c r="AD580" s="48"/>
      <c r="AE580" s="48"/>
      <c r="AF580" s="48"/>
      <c r="AG580" s="48"/>
      <c r="AH580" s="48"/>
    </row>
    <row r="581" spans="1:34" ht="18">
      <c r="A581" s="1450">
        <v>44852</v>
      </c>
      <c r="B581" s="1217" t="s">
        <v>1170</v>
      </c>
      <c r="C581" s="1571" t="s">
        <v>3446</v>
      </c>
      <c r="D581" s="1217" t="s">
        <v>3537</v>
      </c>
      <c r="E581" s="1217" t="s">
        <v>3523</v>
      </c>
      <c r="F581" s="1217" t="s">
        <v>3524</v>
      </c>
      <c r="G581" s="1219">
        <v>8500</v>
      </c>
      <c r="H581" s="1449" t="s">
        <v>3063</v>
      </c>
      <c r="I581" s="1217" t="s">
        <v>3453</v>
      </c>
      <c r="J581" s="1238"/>
      <c r="K581" s="10" t="e">
        <f ca="1">_xludf.IFS(C581="成田机场",3000,C581="羽田机场",1200,D581="NearMe",1000,D581="VIP-limo",G581*0.12)</f>
        <v>#NAME?</v>
      </c>
      <c r="L581" s="10" t="e">
        <f ca="1">_xludf.IFS(C581="成田机场",4000,C581="羽田机场",1000,D581="VIP-limo",0)</f>
        <v>#NAME?</v>
      </c>
      <c r="M581" s="1239" t="e">
        <f ca="1">(8500-K581-L581)*0.7</f>
        <v>#NAME?</v>
      </c>
      <c r="N581" s="1240"/>
      <c r="O581" s="1237"/>
      <c r="P581" s="1240"/>
      <c r="Q581" s="1240"/>
      <c r="R581" s="1240"/>
      <c r="S581" s="1240"/>
      <c r="T581" s="1240" t="e">
        <f t="shared" ca="1" si="78"/>
        <v>#NAME?</v>
      </c>
      <c r="U581" s="1378" t="e">
        <f t="shared" ca="1" si="91"/>
        <v>#NAME?</v>
      </c>
      <c r="V581" s="48"/>
      <c r="W581" s="1217" t="s">
        <v>3523</v>
      </c>
      <c r="X581" s="48"/>
      <c r="Y581" s="1217" t="s">
        <v>6219</v>
      </c>
      <c r="Z581" s="48"/>
      <c r="AA581" s="48"/>
      <c r="AB581" s="48"/>
      <c r="AC581" s="48"/>
      <c r="AD581" s="48"/>
      <c r="AE581" s="48"/>
      <c r="AF581" s="48"/>
      <c r="AG581" s="48"/>
      <c r="AH581" s="48"/>
    </row>
    <row r="582" spans="1:34" ht="18">
      <c r="A582" s="1450">
        <v>44848</v>
      </c>
      <c r="B582" s="1217" t="s">
        <v>570</v>
      </c>
      <c r="C582" s="1571" t="s">
        <v>3496</v>
      </c>
      <c r="D582" s="1217" t="s">
        <v>3474</v>
      </c>
      <c r="E582" s="1217" t="s">
        <v>3497</v>
      </c>
      <c r="F582" s="1243"/>
      <c r="G582" s="1219">
        <v>27000</v>
      </c>
      <c r="H582" s="1449" t="s">
        <v>3063</v>
      </c>
      <c r="I582" s="1217" t="s">
        <v>3453</v>
      </c>
      <c r="J582" s="1238"/>
      <c r="M582" s="1239"/>
      <c r="N582" s="1240"/>
      <c r="O582" s="1245">
        <v>21000</v>
      </c>
      <c r="P582" s="1240"/>
      <c r="Q582" s="1240"/>
      <c r="R582" s="1240"/>
      <c r="S582" s="1240"/>
      <c r="T582" s="1240">
        <f t="shared" si="78"/>
        <v>6000</v>
      </c>
      <c r="U582" s="1378">
        <f t="shared" si="91"/>
        <v>0.22222222222222221</v>
      </c>
      <c r="V582" s="48"/>
      <c r="W582" s="1217" t="s">
        <v>27</v>
      </c>
      <c r="X582" s="48"/>
      <c r="Y582" s="1217" t="s">
        <v>6220</v>
      </c>
      <c r="Z582" s="48"/>
      <c r="AA582" s="48"/>
      <c r="AB582" s="48"/>
      <c r="AC582" s="48"/>
      <c r="AD582" s="48"/>
      <c r="AE582" s="48"/>
      <c r="AF582" s="48"/>
      <c r="AG582" s="48"/>
      <c r="AH582" s="48"/>
    </row>
    <row r="583" spans="1:34" ht="18">
      <c r="A583" s="1450">
        <v>44848</v>
      </c>
      <c r="B583" s="1217" t="s">
        <v>570</v>
      </c>
      <c r="C583" s="1571" t="s">
        <v>3496</v>
      </c>
      <c r="D583" s="1217" t="s">
        <v>3474</v>
      </c>
      <c r="E583" s="1217" t="s">
        <v>3497</v>
      </c>
      <c r="F583" s="1243"/>
      <c r="G583" s="1219">
        <v>27000</v>
      </c>
      <c r="H583" s="1449" t="s">
        <v>3063</v>
      </c>
      <c r="I583" s="1217" t="s">
        <v>3453</v>
      </c>
      <c r="J583" s="1238"/>
      <c r="M583" s="1239"/>
      <c r="N583" s="1240"/>
      <c r="O583" s="1245">
        <v>21000</v>
      </c>
      <c r="P583" s="1240"/>
      <c r="Q583" s="1240"/>
      <c r="R583" s="1240"/>
      <c r="S583" s="1240"/>
      <c r="T583" s="1240">
        <f t="shared" si="78"/>
        <v>6000</v>
      </c>
      <c r="U583" s="1378">
        <f t="shared" si="91"/>
        <v>0.22222222222222221</v>
      </c>
      <c r="V583" s="48"/>
      <c r="W583" s="1217" t="s">
        <v>27</v>
      </c>
      <c r="X583" s="48"/>
      <c r="Y583" s="1217" t="s">
        <v>6221</v>
      </c>
      <c r="Z583" s="48"/>
      <c r="AA583" s="48"/>
      <c r="AB583" s="48"/>
      <c r="AC583" s="48"/>
      <c r="AD583" s="48"/>
      <c r="AE583" s="48"/>
      <c r="AF583" s="48"/>
      <c r="AG583" s="48"/>
      <c r="AH583" s="48"/>
    </row>
    <row r="584" spans="1:34" ht="18">
      <c r="A584" s="1450">
        <v>44850</v>
      </c>
      <c r="B584" s="1217" t="s">
        <v>570</v>
      </c>
      <c r="C584" s="1571" t="s">
        <v>3496</v>
      </c>
      <c r="D584" s="1217" t="s">
        <v>3474</v>
      </c>
      <c r="E584" s="1217" t="s">
        <v>3497</v>
      </c>
      <c r="F584" s="1243"/>
      <c r="G584" s="1219">
        <v>27000</v>
      </c>
      <c r="H584" s="1449" t="s">
        <v>3063</v>
      </c>
      <c r="I584" s="1217" t="s">
        <v>3453</v>
      </c>
      <c r="J584" s="1237"/>
      <c r="K584" s="48"/>
      <c r="L584" s="48"/>
      <c r="M584" s="1240"/>
      <c r="N584" s="1240"/>
      <c r="O584" s="1245">
        <v>21000</v>
      </c>
      <c r="P584" s="1240"/>
      <c r="Q584" s="1240"/>
      <c r="R584" s="1240"/>
      <c r="S584" s="1240"/>
      <c r="T584" s="1240">
        <f t="shared" si="78"/>
        <v>6000</v>
      </c>
      <c r="U584" s="1378">
        <f t="shared" si="91"/>
        <v>0.22222222222222221</v>
      </c>
      <c r="V584" s="1240"/>
      <c r="W584" s="1217" t="s">
        <v>27</v>
      </c>
      <c r="X584" s="48"/>
      <c r="Y584" s="1217" t="s">
        <v>6222</v>
      </c>
      <c r="Z584" s="48"/>
      <c r="AA584" s="48"/>
      <c r="AB584" s="48"/>
      <c r="AC584" s="48"/>
      <c r="AD584" s="48"/>
      <c r="AE584" s="48"/>
      <c r="AF584" s="48"/>
      <c r="AG584" s="48"/>
      <c r="AH584" s="48"/>
    </row>
    <row r="585" spans="1:34" ht="18">
      <c r="A585" s="1450">
        <v>44848</v>
      </c>
      <c r="B585" s="1217" t="s">
        <v>1170</v>
      </c>
      <c r="C585" s="1571" t="s">
        <v>3456</v>
      </c>
      <c r="D585" s="1217" t="s">
        <v>3503</v>
      </c>
      <c r="E585" s="1217" t="s">
        <v>1798</v>
      </c>
      <c r="F585" s="1217" t="s">
        <v>3471</v>
      </c>
      <c r="G585" s="1219">
        <v>16000</v>
      </c>
      <c r="H585" s="1449" t="s">
        <v>3063</v>
      </c>
      <c r="I585" s="1217" t="s">
        <v>3453</v>
      </c>
      <c r="J585" s="1238"/>
      <c r="K585" s="48"/>
      <c r="L585" s="48"/>
      <c r="M585" s="1240">
        <f>(18000)*0.7</f>
        <v>12600</v>
      </c>
      <c r="N585" s="1240"/>
      <c r="O585" s="1237"/>
      <c r="P585" s="1240"/>
      <c r="Q585" s="1240"/>
      <c r="R585" s="1240"/>
      <c r="S585" s="1240"/>
      <c r="T585" s="1240">
        <f t="shared" si="78"/>
        <v>3400</v>
      </c>
      <c r="U585" s="1378">
        <f t="shared" si="91"/>
        <v>0.21249999999999999</v>
      </c>
      <c r="V585" s="48"/>
      <c r="W585" s="1217" t="s">
        <v>1540</v>
      </c>
      <c r="X585" s="48"/>
      <c r="Y585" s="1217" t="s">
        <v>6223</v>
      </c>
      <c r="Z585" s="48"/>
      <c r="AA585" s="48"/>
      <c r="AB585" s="48"/>
      <c r="AC585" s="48"/>
      <c r="AD585" s="48"/>
      <c r="AE585" s="48"/>
      <c r="AF585" s="48"/>
      <c r="AG585" s="48"/>
      <c r="AH585" s="48"/>
    </row>
    <row r="586" spans="1:34" ht="18">
      <c r="A586" s="1450">
        <v>44849</v>
      </c>
      <c r="B586" s="1217" t="s">
        <v>570</v>
      </c>
      <c r="C586" s="1571" t="s">
        <v>3456</v>
      </c>
      <c r="D586" s="1217" t="s">
        <v>3503</v>
      </c>
      <c r="E586" s="1217" t="s">
        <v>43</v>
      </c>
      <c r="F586" s="1217" t="s">
        <v>3477</v>
      </c>
      <c r="G586" s="1219">
        <v>16000</v>
      </c>
      <c r="H586" s="1449" t="s">
        <v>3063</v>
      </c>
      <c r="I586" s="1217" t="s">
        <v>3453</v>
      </c>
      <c r="J586" s="1237"/>
      <c r="K586" s="10" t="e">
        <f t="shared" ref="K586:K601" ca="1" si="102">_xludf.IFS(C586="成田机场",3000,C586="羽田机场",1200,D586="NearMe",1000,D586="VIP-limo",G586*0.12)</f>
        <v>#NAME?</v>
      </c>
      <c r="L586" s="10" t="e">
        <f t="shared" ref="L586:L587" ca="1" si="103">_xludf.IFS(C586="成田机场",4000,C586="羽田机场",1000,D586="VIP-limo",0)</f>
        <v>#NAME?</v>
      </c>
      <c r="M586" s="1239" t="e">
        <f t="shared" ref="M586:M592" ca="1" si="104">(15000-K586-L586)*0.7</f>
        <v>#NAME?</v>
      </c>
      <c r="N586" s="1240"/>
      <c r="O586" s="1237"/>
      <c r="P586" s="1240"/>
      <c r="Q586" s="1240"/>
      <c r="R586" s="1240"/>
      <c r="S586" s="1240"/>
      <c r="T586" s="1240" t="e">
        <f t="shared" ca="1" si="78"/>
        <v>#NAME?</v>
      </c>
      <c r="U586" s="1378" t="e">
        <f t="shared" ca="1" si="91"/>
        <v>#NAME?</v>
      </c>
      <c r="V586" s="1240"/>
      <c r="W586" s="1217" t="s">
        <v>1540</v>
      </c>
      <c r="X586" s="48"/>
      <c r="Y586" s="1217" t="s">
        <v>6224</v>
      </c>
      <c r="Z586" s="48"/>
      <c r="AA586" s="48"/>
      <c r="AB586" s="48"/>
      <c r="AC586" s="48"/>
      <c r="AD586" s="48"/>
      <c r="AE586" s="48"/>
      <c r="AF586" s="48"/>
      <c r="AG586" s="48"/>
      <c r="AH586" s="48"/>
    </row>
    <row r="587" spans="1:34" ht="18">
      <c r="A587" s="1450">
        <v>44852</v>
      </c>
      <c r="B587" s="1217" t="s">
        <v>570</v>
      </c>
      <c r="C587" s="1571" t="s">
        <v>3456</v>
      </c>
      <c r="D587" s="1217" t="s">
        <v>3503</v>
      </c>
      <c r="E587" s="1217" t="s">
        <v>40</v>
      </c>
      <c r="F587" s="1217" t="s">
        <v>3449</v>
      </c>
      <c r="G587" s="1219">
        <v>16000</v>
      </c>
      <c r="H587" s="1449" t="s">
        <v>3063</v>
      </c>
      <c r="I587" s="1217" t="s">
        <v>3453</v>
      </c>
      <c r="J587" s="1238"/>
      <c r="K587" s="10" t="e">
        <f t="shared" ca="1" si="102"/>
        <v>#NAME?</v>
      </c>
      <c r="L587" s="10" t="e">
        <f t="shared" ca="1" si="103"/>
        <v>#NAME?</v>
      </c>
      <c r="M587" s="1239" t="e">
        <f t="shared" ca="1" si="104"/>
        <v>#NAME?</v>
      </c>
      <c r="N587" s="1240"/>
      <c r="O587" s="1237"/>
      <c r="P587" s="1240"/>
      <c r="Q587" s="1240"/>
      <c r="R587" s="1240"/>
      <c r="S587" s="1240"/>
      <c r="T587" s="1240" t="e">
        <f t="shared" ca="1" si="78"/>
        <v>#NAME?</v>
      </c>
      <c r="U587" s="1378" t="e">
        <f t="shared" ca="1" si="91"/>
        <v>#NAME?</v>
      </c>
      <c r="V587" s="48"/>
      <c r="W587" s="1217" t="s">
        <v>1540</v>
      </c>
      <c r="X587" s="48"/>
      <c r="Y587" s="1217" t="s">
        <v>6225</v>
      </c>
      <c r="Z587" s="48"/>
      <c r="AA587" s="48"/>
      <c r="AB587" s="48"/>
      <c r="AC587" s="48"/>
      <c r="AD587" s="48"/>
      <c r="AE587" s="48"/>
      <c r="AF587" s="48"/>
      <c r="AG587" s="48"/>
      <c r="AH587" s="48"/>
    </row>
    <row r="588" spans="1:34" ht="18">
      <c r="A588" s="1450">
        <v>44855</v>
      </c>
      <c r="B588" s="1217" t="s">
        <v>570</v>
      </c>
      <c r="C588" s="1571" t="s">
        <v>3456</v>
      </c>
      <c r="D588" s="1217" t="s">
        <v>3503</v>
      </c>
      <c r="E588" s="1217" t="s">
        <v>43</v>
      </c>
      <c r="F588" s="1217" t="s">
        <v>3477</v>
      </c>
      <c r="G588" s="1219">
        <v>16000</v>
      </c>
      <c r="H588" s="1449" t="s">
        <v>3063</v>
      </c>
      <c r="I588" s="1217" t="s">
        <v>3453</v>
      </c>
      <c r="J588" s="1281"/>
      <c r="K588" s="10" t="e">
        <f t="shared" ca="1" si="102"/>
        <v>#NAME?</v>
      </c>
      <c r="L588" s="48" t="e">
        <f t="shared" ref="L588:L592" ca="1" si="105">_xludf.IFS(C588="成田机场",4000,C588="羽田机场",1000)</f>
        <v>#NAME?</v>
      </c>
      <c r="M588" s="1240" t="e">
        <f t="shared" ca="1" si="104"/>
        <v>#NAME?</v>
      </c>
      <c r="N588" s="1240"/>
      <c r="O588" s="1237"/>
      <c r="P588" s="1240"/>
      <c r="Q588" s="1240"/>
      <c r="R588" s="1240"/>
      <c r="S588" s="1240"/>
      <c r="T588" s="1240" t="e">
        <f t="shared" ca="1" si="78"/>
        <v>#NAME?</v>
      </c>
      <c r="U588" s="1378" t="e">
        <f t="shared" ca="1" si="91"/>
        <v>#NAME?</v>
      </c>
      <c r="V588" s="48"/>
      <c r="W588" s="1217" t="s">
        <v>1540</v>
      </c>
      <c r="X588" s="48"/>
      <c r="Y588" s="1217" t="s">
        <v>6226</v>
      </c>
      <c r="Z588" s="48"/>
      <c r="AA588" s="48"/>
      <c r="AB588" s="48"/>
      <c r="AC588" s="48"/>
      <c r="AD588" s="48"/>
      <c r="AE588" s="48"/>
      <c r="AF588" s="48"/>
      <c r="AG588" s="48"/>
      <c r="AH588" s="48"/>
    </row>
    <row r="589" spans="1:34" ht="18">
      <c r="A589" s="1450">
        <v>44858</v>
      </c>
      <c r="B589" s="1217" t="s">
        <v>570</v>
      </c>
      <c r="C589" s="1571" t="s">
        <v>3456</v>
      </c>
      <c r="D589" s="1217" t="s">
        <v>3503</v>
      </c>
      <c r="E589" s="1217" t="s">
        <v>40</v>
      </c>
      <c r="F589" s="1217" t="s">
        <v>3449</v>
      </c>
      <c r="G589" s="1219">
        <v>16000</v>
      </c>
      <c r="H589" s="1449" t="s">
        <v>3063</v>
      </c>
      <c r="I589" s="1217" t="s">
        <v>3453</v>
      </c>
      <c r="J589" s="1238"/>
      <c r="K589" s="10" t="e">
        <f t="shared" ca="1" si="102"/>
        <v>#NAME?</v>
      </c>
      <c r="L589" s="48" t="e">
        <f t="shared" ca="1" si="105"/>
        <v>#NAME?</v>
      </c>
      <c r="M589" s="1240" t="e">
        <f t="shared" ca="1" si="104"/>
        <v>#NAME?</v>
      </c>
      <c r="N589" s="1239"/>
      <c r="O589" s="1237"/>
      <c r="P589" s="1239"/>
      <c r="Q589" s="1239"/>
      <c r="R589" s="1239"/>
      <c r="S589" s="1240"/>
      <c r="T589" s="1240" t="e">
        <f t="shared" ca="1" si="78"/>
        <v>#NAME?</v>
      </c>
      <c r="U589" s="1378" t="e">
        <f t="shared" ca="1" si="91"/>
        <v>#NAME?</v>
      </c>
      <c r="W589" s="1217" t="s">
        <v>1540</v>
      </c>
      <c r="Y589" s="1217" t="s">
        <v>6227</v>
      </c>
      <c r="Z589" s="1562"/>
    </row>
    <row r="590" spans="1:34" ht="18">
      <c r="A590" s="1450">
        <v>44860</v>
      </c>
      <c r="B590" s="1217" t="s">
        <v>1170</v>
      </c>
      <c r="C590" s="1571" t="s">
        <v>3456</v>
      </c>
      <c r="D590" s="1217" t="s">
        <v>3503</v>
      </c>
      <c r="E590" s="1217" t="s">
        <v>40</v>
      </c>
      <c r="F590" s="1217" t="s">
        <v>3449</v>
      </c>
      <c r="G590" s="1219">
        <v>16000</v>
      </c>
      <c r="H590" s="1449" t="s">
        <v>3063</v>
      </c>
      <c r="I590" s="1217" t="s">
        <v>3453</v>
      </c>
      <c r="J590" s="1238"/>
      <c r="K590" s="10" t="e">
        <f t="shared" ca="1" si="102"/>
        <v>#NAME?</v>
      </c>
      <c r="L590" s="48" t="e">
        <f t="shared" ca="1" si="105"/>
        <v>#NAME?</v>
      </c>
      <c r="M590" s="1240" t="e">
        <f t="shared" ca="1" si="104"/>
        <v>#NAME?</v>
      </c>
      <c r="N590" s="1239"/>
      <c r="O590" s="1237"/>
      <c r="P590" s="1239"/>
      <c r="Q590" s="1239"/>
      <c r="R590" s="1239"/>
      <c r="S590" s="1240"/>
      <c r="T590" s="1240" t="e">
        <f t="shared" ca="1" si="78"/>
        <v>#NAME?</v>
      </c>
      <c r="U590" s="1378" t="e">
        <f t="shared" ca="1" si="91"/>
        <v>#NAME?</v>
      </c>
      <c r="W590" s="1217" t="s">
        <v>1540</v>
      </c>
      <c r="Y590" s="1217" t="s">
        <v>6228</v>
      </c>
      <c r="Z590" s="1562"/>
    </row>
    <row r="591" spans="1:34" ht="18">
      <c r="A591" s="1454">
        <v>44860</v>
      </c>
      <c r="B591" s="1246" t="s">
        <v>1170</v>
      </c>
      <c r="C591" s="1574" t="s">
        <v>3456</v>
      </c>
      <c r="D591" s="1246" t="s">
        <v>3503</v>
      </c>
      <c r="E591" s="1246" t="s">
        <v>34</v>
      </c>
      <c r="F591" s="1246" t="s">
        <v>3864</v>
      </c>
      <c r="G591" s="1248">
        <v>16000</v>
      </c>
      <c r="H591" s="1455" t="s">
        <v>3063</v>
      </c>
      <c r="I591" s="1246" t="s">
        <v>3453</v>
      </c>
      <c r="J591" s="1263"/>
      <c r="K591" s="1260" t="e">
        <f t="shared" ca="1" si="102"/>
        <v>#NAME?</v>
      </c>
      <c r="L591" s="1573" t="e">
        <f t="shared" ca="1" si="105"/>
        <v>#NAME?</v>
      </c>
      <c r="M591" s="1257" t="e">
        <f t="shared" ca="1" si="104"/>
        <v>#NAME?</v>
      </c>
      <c r="N591" s="1256"/>
      <c r="O591" s="1255"/>
      <c r="P591" s="1256"/>
      <c r="Q591" s="1256"/>
      <c r="R591" s="1256"/>
      <c r="S591" s="1257"/>
      <c r="T591" s="1257" t="e">
        <f t="shared" ca="1" si="78"/>
        <v>#NAME?</v>
      </c>
      <c r="U591" s="1387" t="e">
        <f t="shared" ca="1" si="91"/>
        <v>#NAME?</v>
      </c>
      <c r="V591" s="1260"/>
      <c r="W591" s="1246" t="s">
        <v>1540</v>
      </c>
      <c r="X591" s="1260"/>
      <c r="Y591" s="1246" t="s">
        <v>6229</v>
      </c>
      <c r="Z591" s="1584"/>
      <c r="AA591" s="1260"/>
      <c r="AB591" s="1260"/>
      <c r="AC591" s="1260"/>
      <c r="AD591" s="1260"/>
      <c r="AE591" s="1260"/>
      <c r="AF591" s="1260"/>
      <c r="AG591" s="1260"/>
      <c r="AH591" s="1260"/>
    </row>
    <row r="592" spans="1:34" ht="18">
      <c r="A592" s="1450">
        <v>44861</v>
      </c>
      <c r="B592" s="1217" t="s">
        <v>1170</v>
      </c>
      <c r="C592" s="1571" t="s">
        <v>3456</v>
      </c>
      <c r="D592" s="1217" t="s">
        <v>3503</v>
      </c>
      <c r="E592" s="1217" t="s">
        <v>40</v>
      </c>
      <c r="F592" s="1217" t="s">
        <v>3449</v>
      </c>
      <c r="G592" s="1219">
        <v>16000</v>
      </c>
      <c r="H592" s="1449" t="s">
        <v>3063</v>
      </c>
      <c r="I592" s="1217" t="s">
        <v>3453</v>
      </c>
      <c r="J592" s="1238"/>
      <c r="K592" s="10" t="e">
        <f t="shared" ca="1" si="102"/>
        <v>#NAME?</v>
      </c>
      <c r="L592" s="48" t="e">
        <f t="shared" ca="1" si="105"/>
        <v>#NAME?</v>
      </c>
      <c r="M592" s="1240" t="e">
        <f t="shared" ca="1" si="104"/>
        <v>#NAME?</v>
      </c>
      <c r="N592" s="1239"/>
      <c r="O592" s="1237"/>
      <c r="P592" s="1239"/>
      <c r="Q592" s="1239"/>
      <c r="R592" s="1239"/>
      <c r="S592" s="1240"/>
      <c r="T592" s="1240" t="e">
        <f t="shared" ca="1" si="78"/>
        <v>#NAME?</v>
      </c>
      <c r="U592" s="1378" t="e">
        <f t="shared" ca="1" si="91"/>
        <v>#NAME?</v>
      </c>
      <c r="W592" s="1217" t="s">
        <v>1540</v>
      </c>
      <c r="Y592" s="1217" t="s">
        <v>6230</v>
      </c>
      <c r="Z592" s="1562"/>
    </row>
    <row r="593" spans="1:34" ht="18">
      <c r="A593" s="1450">
        <v>44837</v>
      </c>
      <c r="B593" s="1217" t="s">
        <v>570</v>
      </c>
      <c r="C593" s="1571" t="s">
        <v>3446</v>
      </c>
      <c r="D593" s="1217" t="s">
        <v>3807</v>
      </c>
      <c r="E593" s="1217" t="s">
        <v>34</v>
      </c>
      <c r="F593" s="1217" t="s">
        <v>3626</v>
      </c>
      <c r="G593" s="1219">
        <v>11000</v>
      </c>
      <c r="H593" s="1449" t="s">
        <v>3063</v>
      </c>
      <c r="I593" s="1217" t="s">
        <v>3453</v>
      </c>
      <c r="J593" s="666">
        <v>1100</v>
      </c>
      <c r="K593" s="10" t="e">
        <f t="shared" ca="1" si="102"/>
        <v>#NAME?</v>
      </c>
      <c r="L593" s="10" t="e">
        <f ca="1">_xludf.IFS(C593="成田机场",4000,C593="羽田机场",1000,D593="VIP-limo",0)</f>
        <v>#NAME?</v>
      </c>
      <c r="M593" s="1239" t="e">
        <f ca="1">(G593-J593-K593-L593)*0.7</f>
        <v>#NAME?</v>
      </c>
      <c r="N593" s="1239"/>
      <c r="O593" s="1237"/>
      <c r="P593" s="1240"/>
      <c r="Q593" s="1240"/>
      <c r="R593" s="1240"/>
      <c r="S593" s="1240"/>
      <c r="T593" s="1240" t="e">
        <f t="shared" ca="1" si="78"/>
        <v>#NAME?</v>
      </c>
      <c r="U593" s="1378" t="e">
        <f t="shared" ca="1" si="91"/>
        <v>#NAME?</v>
      </c>
      <c r="V593" s="48"/>
      <c r="W593" s="1217" t="s">
        <v>105</v>
      </c>
      <c r="X593" s="48"/>
      <c r="Y593" s="1217" t="s">
        <v>6231</v>
      </c>
      <c r="Z593" s="48"/>
      <c r="AA593" s="48"/>
      <c r="AB593" s="48"/>
      <c r="AC593" s="48"/>
      <c r="AD593" s="48"/>
      <c r="AE593" s="48"/>
      <c r="AF593" s="48"/>
      <c r="AG593" s="48"/>
      <c r="AH593" s="48"/>
    </row>
    <row r="594" spans="1:34" ht="18">
      <c r="A594" s="1450">
        <v>44865</v>
      </c>
      <c r="B594" s="1217" t="s">
        <v>1906</v>
      </c>
      <c r="C594" s="1571"/>
      <c r="D594" s="1217" t="s">
        <v>3919</v>
      </c>
      <c r="E594" s="1217" t="s">
        <v>98</v>
      </c>
      <c r="F594" s="1217" t="s">
        <v>4322</v>
      </c>
      <c r="G594" s="1219">
        <v>19200</v>
      </c>
      <c r="H594" s="1449" t="s">
        <v>3063</v>
      </c>
      <c r="I594" s="1217" t="s">
        <v>3453</v>
      </c>
      <c r="J594" s="1238"/>
      <c r="K594" s="10" t="e">
        <f t="shared" ca="1" si="102"/>
        <v>#NAME?</v>
      </c>
      <c r="L594" s="48"/>
      <c r="M594" s="1240"/>
      <c r="N594" s="1239">
        <v>13000</v>
      </c>
      <c r="O594" s="1237"/>
      <c r="P594" s="1239"/>
      <c r="Q594" s="1239"/>
      <c r="R594" s="1239"/>
      <c r="S594" s="1240"/>
      <c r="T594" s="1240" t="e">
        <f t="shared" ca="1" si="78"/>
        <v>#NAME?</v>
      </c>
      <c r="U594" s="1378" t="e">
        <f t="shared" ca="1" si="91"/>
        <v>#NAME?</v>
      </c>
      <c r="W594" s="1217" t="s">
        <v>27</v>
      </c>
      <c r="Y594" s="1217" t="s">
        <v>6232</v>
      </c>
      <c r="Z594" s="1562"/>
    </row>
    <row r="595" spans="1:34" ht="18">
      <c r="A595" s="1450">
        <v>44835</v>
      </c>
      <c r="B595" s="1217" t="s">
        <v>570</v>
      </c>
      <c r="C595" s="1571" t="s">
        <v>3456</v>
      </c>
      <c r="D595" s="1217" t="s">
        <v>3807</v>
      </c>
      <c r="E595" s="1217" t="s">
        <v>40</v>
      </c>
      <c r="F595" s="1217" t="s">
        <v>3449</v>
      </c>
      <c r="G595" s="1219">
        <v>18000</v>
      </c>
      <c r="H595" s="1449" t="s">
        <v>3063</v>
      </c>
      <c r="I595" s="1217" t="s">
        <v>3453</v>
      </c>
      <c r="J595" s="666">
        <v>1800</v>
      </c>
      <c r="K595" s="10" t="e">
        <f t="shared" ca="1" si="102"/>
        <v>#NAME?</v>
      </c>
      <c r="L595" s="10" t="e">
        <f t="shared" ref="L595:L601" ca="1" si="106">_xludf.IFS(C595="成田机场",4000,C595="羽田机场",1000,D595="VIP-limo",0)</f>
        <v>#NAME?</v>
      </c>
      <c r="M595" s="1239" t="e">
        <f ca="1">(15000-K595-L595)*0.7</f>
        <v>#NAME?</v>
      </c>
      <c r="N595" s="1239"/>
      <c r="O595" s="1237"/>
      <c r="P595" s="1240"/>
      <c r="Q595" s="1240"/>
      <c r="R595" s="1240"/>
      <c r="S595" s="1240"/>
      <c r="T595" s="1240" t="e">
        <f t="shared" ca="1" si="78"/>
        <v>#NAME?</v>
      </c>
      <c r="U595" s="1378" t="e">
        <f t="shared" ca="1" si="91"/>
        <v>#NAME?</v>
      </c>
      <c r="V595" s="48"/>
      <c r="W595" s="1217" t="s">
        <v>105</v>
      </c>
      <c r="X595" s="48"/>
      <c r="Y595" s="1217" t="s">
        <v>6233</v>
      </c>
      <c r="Z595" s="48"/>
      <c r="AA595" s="48"/>
      <c r="AB595" s="48"/>
      <c r="AC595" s="48"/>
      <c r="AD595" s="48"/>
      <c r="AE595" s="48"/>
      <c r="AF595" s="48"/>
      <c r="AG595" s="48"/>
      <c r="AH595" s="48"/>
    </row>
    <row r="596" spans="1:34" ht="18">
      <c r="A596" s="1450">
        <v>44836</v>
      </c>
      <c r="B596" s="1217" t="s">
        <v>570</v>
      </c>
      <c r="C596" s="1571" t="s">
        <v>3456</v>
      </c>
      <c r="D596" s="1217" t="s">
        <v>3521</v>
      </c>
      <c r="E596" s="1217" t="s">
        <v>110</v>
      </c>
      <c r="F596" s="1217" t="s">
        <v>3471</v>
      </c>
      <c r="G596" s="1219">
        <v>15000</v>
      </c>
      <c r="H596" s="1449" t="s">
        <v>3063</v>
      </c>
      <c r="I596" s="1217" t="s">
        <v>3453</v>
      </c>
      <c r="J596" s="1238"/>
      <c r="K596" s="10" t="e">
        <f t="shared" ca="1" si="102"/>
        <v>#NAME?</v>
      </c>
      <c r="L596" s="10" t="e">
        <f t="shared" ca="1" si="106"/>
        <v>#NAME?</v>
      </c>
      <c r="M596" s="1239"/>
      <c r="N596" s="1239">
        <v>5000</v>
      </c>
      <c r="O596" s="1237"/>
      <c r="P596" s="1240"/>
      <c r="Q596" s="1240"/>
      <c r="R596" s="1240"/>
      <c r="S596" s="1240"/>
      <c r="T596" s="1240" t="e">
        <f t="shared" ca="1" si="78"/>
        <v>#NAME?</v>
      </c>
      <c r="U596" s="1378" t="e">
        <f t="shared" ca="1" si="91"/>
        <v>#NAME?</v>
      </c>
      <c r="V596" s="48"/>
      <c r="W596" s="1217" t="s">
        <v>107</v>
      </c>
      <c r="X596" s="48"/>
      <c r="Y596" s="1217" t="s">
        <v>6234</v>
      </c>
      <c r="Z596" s="48"/>
      <c r="AA596" s="48"/>
      <c r="AB596" s="48"/>
      <c r="AC596" s="48"/>
      <c r="AD596" s="48"/>
      <c r="AE596" s="48"/>
      <c r="AF596" s="48"/>
      <c r="AG596" s="48"/>
      <c r="AH596" s="48"/>
    </row>
    <row r="597" spans="1:34" ht="18">
      <c r="A597" s="1450">
        <v>44837</v>
      </c>
      <c r="B597" s="1217" t="s">
        <v>1170</v>
      </c>
      <c r="C597" s="1571" t="s">
        <v>3456</v>
      </c>
      <c r="D597" s="1217" t="s">
        <v>3521</v>
      </c>
      <c r="E597" s="1217" t="s">
        <v>110</v>
      </c>
      <c r="F597" s="1217" t="s">
        <v>3471</v>
      </c>
      <c r="G597" s="1219">
        <v>15000</v>
      </c>
      <c r="H597" s="1449" t="s">
        <v>3063</v>
      </c>
      <c r="I597" s="1217" t="s">
        <v>3453</v>
      </c>
      <c r="J597" s="1238"/>
      <c r="K597" s="10" t="e">
        <f t="shared" ca="1" si="102"/>
        <v>#NAME?</v>
      </c>
      <c r="L597" s="10" t="e">
        <f t="shared" ca="1" si="106"/>
        <v>#NAME?</v>
      </c>
      <c r="M597" s="1239"/>
      <c r="N597" s="1239">
        <v>5000</v>
      </c>
      <c r="O597" s="1237"/>
      <c r="P597" s="1240"/>
      <c r="Q597" s="1240"/>
      <c r="R597" s="1240"/>
      <c r="S597" s="1240"/>
      <c r="T597" s="1240" t="e">
        <f t="shared" ca="1" si="78"/>
        <v>#NAME?</v>
      </c>
      <c r="U597" s="1378" t="e">
        <f t="shared" ca="1" si="91"/>
        <v>#NAME?</v>
      </c>
      <c r="V597" s="48"/>
      <c r="W597" s="1217" t="s">
        <v>107</v>
      </c>
      <c r="X597" s="48"/>
      <c r="Y597" s="1217" t="s">
        <v>6235</v>
      </c>
      <c r="Z597" s="48"/>
      <c r="AA597" s="48"/>
      <c r="AB597" s="48"/>
      <c r="AC597" s="48"/>
      <c r="AD597" s="48"/>
      <c r="AE597" s="48"/>
      <c r="AF597" s="48"/>
      <c r="AG597" s="48"/>
      <c r="AH597" s="48"/>
    </row>
    <row r="598" spans="1:34" ht="18">
      <c r="A598" s="1450">
        <v>44837</v>
      </c>
      <c r="B598" s="1217" t="s">
        <v>570</v>
      </c>
      <c r="C598" s="1571" t="s">
        <v>3456</v>
      </c>
      <c r="D598" s="1217" t="s">
        <v>3514</v>
      </c>
      <c r="E598" s="1217" t="s">
        <v>110</v>
      </c>
      <c r="F598" s="1217" t="s">
        <v>3471</v>
      </c>
      <c r="G598" s="1219">
        <v>15000</v>
      </c>
      <c r="H598" s="1449" t="s">
        <v>3060</v>
      </c>
      <c r="I598" s="1217" t="s">
        <v>3453</v>
      </c>
      <c r="J598" s="1238"/>
      <c r="K598" s="10" t="e">
        <f t="shared" ca="1" si="102"/>
        <v>#NAME?</v>
      </c>
      <c r="L598" s="10" t="e">
        <f t="shared" ca="1" si="106"/>
        <v>#NAME?</v>
      </c>
      <c r="M598" s="1239"/>
      <c r="N598" s="1239">
        <v>5000</v>
      </c>
      <c r="O598" s="1237"/>
      <c r="P598" s="1240"/>
      <c r="Q598" s="1240"/>
      <c r="R598" s="1240"/>
      <c r="S598" s="1240"/>
      <c r="T598" s="1240" t="e">
        <f t="shared" ca="1" si="78"/>
        <v>#NAME?</v>
      </c>
      <c r="U598" s="1378" t="e">
        <f t="shared" ca="1" si="91"/>
        <v>#NAME?</v>
      </c>
      <c r="V598" s="48"/>
      <c r="W598" s="1217" t="s">
        <v>107</v>
      </c>
      <c r="X598" s="48"/>
      <c r="Y598" s="1217" t="s">
        <v>6236</v>
      </c>
      <c r="Z598" s="48"/>
      <c r="AA598" s="48"/>
      <c r="AB598" s="48"/>
      <c r="AC598" s="48"/>
      <c r="AD598" s="48"/>
      <c r="AE598" s="48"/>
      <c r="AF598" s="48"/>
      <c r="AG598" s="48"/>
      <c r="AH598" s="48"/>
    </row>
    <row r="599" spans="1:34" ht="18">
      <c r="A599" s="1450">
        <v>44839</v>
      </c>
      <c r="B599" s="1217" t="s">
        <v>570</v>
      </c>
      <c r="C599" s="1571" t="s">
        <v>3456</v>
      </c>
      <c r="D599" s="1217" t="s">
        <v>3807</v>
      </c>
      <c r="E599" s="1217" t="s">
        <v>49</v>
      </c>
      <c r="F599" s="1217" t="s">
        <v>3686</v>
      </c>
      <c r="G599" s="1219">
        <v>18000</v>
      </c>
      <c r="H599" s="1449" t="s">
        <v>3063</v>
      </c>
      <c r="I599" s="1217" t="s">
        <v>3453</v>
      </c>
      <c r="J599" s="1589">
        <v>1800</v>
      </c>
      <c r="K599" s="10" t="e">
        <f t="shared" ca="1" si="102"/>
        <v>#NAME?</v>
      </c>
      <c r="L599" s="10" t="e">
        <f t="shared" ca="1" si="106"/>
        <v>#NAME?</v>
      </c>
      <c r="M599" s="1239" t="e">
        <f t="shared" ref="M599:M601" ca="1" si="107">(15000-K599-L599)*0.7</f>
        <v>#NAME?</v>
      </c>
      <c r="N599" s="1239"/>
      <c r="O599" s="1237"/>
      <c r="P599" s="1240"/>
      <c r="Q599" s="1240"/>
      <c r="R599" s="1240"/>
      <c r="S599" s="1240"/>
      <c r="T599" s="1240" t="e">
        <f t="shared" ca="1" si="78"/>
        <v>#NAME?</v>
      </c>
      <c r="U599" s="1378" t="e">
        <f t="shared" ca="1" si="91"/>
        <v>#NAME?</v>
      </c>
      <c r="V599" s="48"/>
      <c r="W599" s="1217" t="s">
        <v>105</v>
      </c>
      <c r="X599" s="48"/>
      <c r="Y599" s="1217" t="s">
        <v>5756</v>
      </c>
      <c r="Z599" s="48"/>
      <c r="AA599" s="48"/>
      <c r="AB599" s="48"/>
      <c r="AC599" s="48"/>
      <c r="AD599" s="48"/>
      <c r="AE599" s="48"/>
      <c r="AF599" s="48"/>
      <c r="AG599" s="48"/>
      <c r="AH599" s="48"/>
    </row>
    <row r="600" spans="1:34" ht="18">
      <c r="A600" s="1450">
        <v>44840</v>
      </c>
      <c r="B600" s="1217" t="s">
        <v>570</v>
      </c>
      <c r="C600" s="1571" t="s">
        <v>3456</v>
      </c>
      <c r="D600" s="1217" t="s">
        <v>3807</v>
      </c>
      <c r="E600" s="1217" t="s">
        <v>34</v>
      </c>
      <c r="F600" s="1217" t="s">
        <v>3626</v>
      </c>
      <c r="G600" s="1219">
        <v>18000</v>
      </c>
      <c r="H600" s="1449" t="s">
        <v>3063</v>
      </c>
      <c r="I600" s="1217" t="s">
        <v>3453</v>
      </c>
      <c r="J600" s="666">
        <v>1800</v>
      </c>
      <c r="K600" s="10" t="e">
        <f t="shared" ca="1" si="102"/>
        <v>#NAME?</v>
      </c>
      <c r="L600" s="10" t="e">
        <f t="shared" ca="1" si="106"/>
        <v>#NAME?</v>
      </c>
      <c r="M600" s="1239" t="e">
        <f t="shared" ca="1" si="107"/>
        <v>#NAME?</v>
      </c>
      <c r="N600" s="1239"/>
      <c r="O600" s="1237"/>
      <c r="P600" s="1240"/>
      <c r="Q600" s="1240"/>
      <c r="R600" s="1240"/>
      <c r="S600" s="1240"/>
      <c r="T600" s="1240" t="e">
        <f t="shared" ca="1" si="78"/>
        <v>#NAME?</v>
      </c>
      <c r="U600" s="1378" t="e">
        <f t="shared" ca="1" si="91"/>
        <v>#NAME?</v>
      </c>
      <c r="V600" s="48"/>
      <c r="W600" s="1217" t="s">
        <v>105</v>
      </c>
      <c r="X600" s="48"/>
      <c r="Y600" s="1217" t="s">
        <v>6237</v>
      </c>
      <c r="Z600" s="48"/>
      <c r="AA600" s="48"/>
      <c r="AB600" s="48"/>
      <c r="AC600" s="48"/>
      <c r="AD600" s="48"/>
      <c r="AE600" s="48"/>
      <c r="AF600" s="48"/>
      <c r="AG600" s="48"/>
      <c r="AH600" s="48"/>
    </row>
    <row r="601" spans="1:34" ht="18">
      <c r="A601" s="1450">
        <v>44841</v>
      </c>
      <c r="B601" s="1217" t="s">
        <v>570</v>
      </c>
      <c r="C601" s="1571" t="s">
        <v>3456</v>
      </c>
      <c r="D601" s="1217" t="s">
        <v>3807</v>
      </c>
      <c r="E601" s="1217" t="s">
        <v>34</v>
      </c>
      <c r="F601" s="1217" t="s">
        <v>3626</v>
      </c>
      <c r="G601" s="1219">
        <v>18000</v>
      </c>
      <c r="H601" s="1449" t="s">
        <v>3063</v>
      </c>
      <c r="I601" s="1217" t="s">
        <v>3453</v>
      </c>
      <c r="J601" s="666">
        <v>1800</v>
      </c>
      <c r="K601" s="10" t="e">
        <f t="shared" ca="1" si="102"/>
        <v>#NAME?</v>
      </c>
      <c r="L601" s="10" t="e">
        <f t="shared" ca="1" si="106"/>
        <v>#NAME?</v>
      </c>
      <c r="M601" s="1239" t="e">
        <f t="shared" ca="1" si="107"/>
        <v>#NAME?</v>
      </c>
      <c r="N601" s="1239"/>
      <c r="O601" s="1237"/>
      <c r="P601" s="1240"/>
      <c r="Q601" s="1240"/>
      <c r="R601" s="1240"/>
      <c r="S601" s="1240"/>
      <c r="T601" s="1240" t="e">
        <f t="shared" ca="1" si="78"/>
        <v>#NAME?</v>
      </c>
      <c r="U601" s="1378" t="e">
        <f t="shared" ca="1" si="91"/>
        <v>#NAME?</v>
      </c>
      <c r="V601" s="48"/>
      <c r="W601" s="1217" t="s">
        <v>105</v>
      </c>
      <c r="X601" s="48"/>
      <c r="Y601" s="1217" t="s">
        <v>6238</v>
      </c>
      <c r="Z601" s="48"/>
      <c r="AA601" s="48"/>
      <c r="AB601" s="48"/>
      <c r="AC601" s="48"/>
      <c r="AD601" s="48"/>
      <c r="AE601" s="48"/>
      <c r="AF601" s="48"/>
      <c r="AG601" s="48"/>
      <c r="AH601" s="48"/>
    </row>
    <row r="602" spans="1:34" ht="18">
      <c r="A602" s="1450">
        <v>44848</v>
      </c>
      <c r="B602" s="1217" t="s">
        <v>570</v>
      </c>
      <c r="C602" s="1571" t="s">
        <v>3496</v>
      </c>
      <c r="D602" s="1217" t="s">
        <v>3474</v>
      </c>
      <c r="E602" s="1217" t="s">
        <v>3497</v>
      </c>
      <c r="F602" s="1243"/>
      <c r="G602" s="1219">
        <v>15000</v>
      </c>
      <c r="H602" s="1449" t="s">
        <v>3063</v>
      </c>
      <c r="I602" s="1217" t="s">
        <v>3453</v>
      </c>
      <c r="J602" s="1238"/>
      <c r="M602" s="1239"/>
      <c r="N602" s="1240"/>
      <c r="O602" s="1245">
        <v>12000</v>
      </c>
      <c r="P602" s="1240"/>
      <c r="Q602" s="1240"/>
      <c r="R602" s="1240"/>
      <c r="S602" s="1240"/>
      <c r="T602" s="1240">
        <f t="shared" si="78"/>
        <v>3000</v>
      </c>
      <c r="U602" s="1378">
        <f t="shared" si="91"/>
        <v>0.2</v>
      </c>
      <c r="V602" s="48"/>
      <c r="W602" s="1217" t="s">
        <v>27</v>
      </c>
      <c r="X602" s="48"/>
      <c r="Y602" s="1217" t="s">
        <v>6239</v>
      </c>
      <c r="Z602" s="48"/>
      <c r="AA602" s="48"/>
      <c r="AB602" s="48"/>
      <c r="AC602" s="48"/>
      <c r="AD602" s="48"/>
      <c r="AE602" s="48"/>
      <c r="AF602" s="48"/>
      <c r="AG602" s="48"/>
      <c r="AH602" s="48"/>
    </row>
    <row r="603" spans="1:34" ht="18">
      <c r="A603" s="1450">
        <v>44849</v>
      </c>
      <c r="B603" s="1217" t="s">
        <v>1170</v>
      </c>
      <c r="C603" s="1571" t="s">
        <v>3456</v>
      </c>
      <c r="D603" s="1217" t="s">
        <v>3521</v>
      </c>
      <c r="E603" s="1217" t="s">
        <v>105</v>
      </c>
      <c r="F603" s="1217" t="s">
        <v>3471</v>
      </c>
      <c r="G603" s="1219">
        <v>15000</v>
      </c>
      <c r="H603" s="1449" t="s">
        <v>3063</v>
      </c>
      <c r="I603" s="1217" t="s">
        <v>3453</v>
      </c>
      <c r="J603" s="1238"/>
      <c r="K603" s="48" t="e">
        <f ca="1">_xludf.IFS(C603="成田机场",3000,C603="羽田机场",1200,D603="NearMe",1000,D603="VIP-limo",G603*0.12)</f>
        <v>#NAME?</v>
      </c>
      <c r="L603" s="48" t="e">
        <f ca="1">_xludf.IFS(C603="成田机场",4000,C603="羽田机场",1000,D603="VIP-limo",0)</f>
        <v>#NAME?</v>
      </c>
      <c r="M603" s="1240"/>
      <c r="N603" s="1240">
        <v>5000</v>
      </c>
      <c r="O603" s="1237"/>
      <c r="P603" s="1240"/>
      <c r="Q603" s="1240"/>
      <c r="R603" s="1240"/>
      <c r="S603" s="1240"/>
      <c r="T603" s="1240" t="e">
        <f t="shared" ca="1" si="78"/>
        <v>#NAME?</v>
      </c>
      <c r="U603" s="1378" t="e">
        <f t="shared" ca="1" si="91"/>
        <v>#NAME?</v>
      </c>
      <c r="V603" s="48"/>
      <c r="W603" s="1217" t="s">
        <v>107</v>
      </c>
      <c r="X603" s="48"/>
      <c r="Y603" s="1217" t="s">
        <v>6240</v>
      </c>
      <c r="Z603" s="48"/>
      <c r="AA603" s="48"/>
      <c r="AB603" s="48"/>
      <c r="AC603" s="48"/>
      <c r="AD603" s="48"/>
      <c r="AE603" s="48"/>
      <c r="AF603" s="48"/>
      <c r="AG603" s="48"/>
      <c r="AH603" s="48"/>
    </row>
    <row r="604" spans="1:34" ht="18">
      <c r="A604" s="1450">
        <v>44851</v>
      </c>
      <c r="B604" s="1217" t="s">
        <v>3473</v>
      </c>
      <c r="C604" s="1571"/>
      <c r="D604" s="1217" t="s">
        <v>3521</v>
      </c>
      <c r="E604" s="1217" t="s">
        <v>3910</v>
      </c>
      <c r="F604" s="1217" t="s">
        <v>3592</v>
      </c>
      <c r="G604" s="1219">
        <v>5000</v>
      </c>
      <c r="H604" s="1449" t="s">
        <v>3063</v>
      </c>
      <c r="I604" s="1217" t="s">
        <v>3453</v>
      </c>
      <c r="J604" s="1238"/>
      <c r="K604" s="48">
        <v>1000</v>
      </c>
      <c r="L604" s="48"/>
      <c r="M604" s="1240"/>
      <c r="N604" s="1240">
        <v>3000</v>
      </c>
      <c r="O604" s="1237"/>
      <c r="P604" s="1240"/>
      <c r="Q604" s="1240"/>
      <c r="R604" s="1240"/>
      <c r="S604" s="1240"/>
      <c r="T604" s="1240">
        <f t="shared" si="78"/>
        <v>1000</v>
      </c>
      <c r="U604" s="1378">
        <f t="shared" si="91"/>
        <v>0.2</v>
      </c>
      <c r="V604" s="48"/>
      <c r="W604" s="1217" t="s">
        <v>107</v>
      </c>
      <c r="X604" s="48"/>
      <c r="Y604" s="1217" t="s">
        <v>6241</v>
      </c>
      <c r="Z604" s="48"/>
      <c r="AA604" s="48"/>
      <c r="AB604" s="48"/>
      <c r="AC604" s="48"/>
      <c r="AD604" s="48"/>
      <c r="AE604" s="48"/>
      <c r="AF604" s="48"/>
      <c r="AG604" s="48"/>
      <c r="AH604" s="48"/>
    </row>
    <row r="605" spans="1:34" ht="18">
      <c r="A605" s="1450">
        <v>44854</v>
      </c>
      <c r="B605" s="1217" t="s">
        <v>570</v>
      </c>
      <c r="C605" s="1571" t="s">
        <v>3456</v>
      </c>
      <c r="D605" s="1217" t="s">
        <v>3521</v>
      </c>
      <c r="E605" s="1217" t="s">
        <v>1540</v>
      </c>
      <c r="F605" s="1217" t="s">
        <v>3505</v>
      </c>
      <c r="G605" s="1219">
        <v>15000</v>
      </c>
      <c r="H605" s="1449" t="s">
        <v>3063</v>
      </c>
      <c r="I605" s="1217" t="s">
        <v>3453</v>
      </c>
      <c r="J605" s="1238"/>
      <c r="K605" s="48" t="e">
        <f ca="1">_xludf.IFS(C605="成田机场",3000,C605="羽田机场",1200,D605="NearMe",1000)</f>
        <v>#NAME?</v>
      </c>
      <c r="L605" s="48" t="e">
        <f ca="1">_xludf.IFS(C605="成田机场",4000,C605="羽田机场",1000)</f>
        <v>#NAME?</v>
      </c>
      <c r="M605" s="1240"/>
      <c r="N605" s="1240">
        <v>5000</v>
      </c>
      <c r="O605" s="1237"/>
      <c r="P605" s="1240"/>
      <c r="Q605" s="1240"/>
      <c r="R605" s="1240"/>
      <c r="S605" s="1240"/>
      <c r="T605" s="1240" t="e">
        <f t="shared" ca="1" si="78"/>
        <v>#NAME?</v>
      </c>
      <c r="U605" s="1378" t="e">
        <f t="shared" ca="1" si="91"/>
        <v>#NAME?</v>
      </c>
      <c r="V605" s="48"/>
      <c r="W605" s="1217" t="s">
        <v>107</v>
      </c>
      <c r="X605" s="48"/>
      <c r="Y605" s="1217" t="s">
        <v>6242</v>
      </c>
      <c r="Z605" s="48"/>
      <c r="AA605" s="48"/>
      <c r="AB605" s="48"/>
      <c r="AC605" s="48"/>
      <c r="AD605" s="48"/>
      <c r="AE605" s="48"/>
      <c r="AF605" s="48"/>
      <c r="AG605" s="48"/>
      <c r="AH605" s="48"/>
    </row>
    <row r="606" spans="1:34" ht="18">
      <c r="A606" s="1450">
        <v>44855</v>
      </c>
      <c r="B606" s="1217" t="s">
        <v>1170</v>
      </c>
      <c r="C606" s="1571" t="s">
        <v>3496</v>
      </c>
      <c r="D606" s="1217" t="s">
        <v>3474</v>
      </c>
      <c r="E606" s="1217" t="s">
        <v>3497</v>
      </c>
      <c r="F606" s="1217" t="s">
        <v>3498</v>
      </c>
      <c r="G606" s="1219">
        <v>25000</v>
      </c>
      <c r="H606" s="1449" t="s">
        <v>3063</v>
      </c>
      <c r="I606" s="1217" t="s">
        <v>3453</v>
      </c>
      <c r="J606" s="666">
        <v>20000</v>
      </c>
      <c r="L606" s="48"/>
      <c r="M606" s="1240"/>
      <c r="N606" s="1240"/>
      <c r="O606" s="1237"/>
      <c r="P606" s="1240"/>
      <c r="Q606" s="1240"/>
      <c r="R606" s="1240"/>
      <c r="S606" s="1240"/>
      <c r="T606" s="1240">
        <f t="shared" si="78"/>
        <v>5000</v>
      </c>
      <c r="U606" s="1378">
        <f t="shared" si="91"/>
        <v>0.2</v>
      </c>
      <c r="V606" s="48"/>
      <c r="W606" s="1217" t="s">
        <v>27</v>
      </c>
      <c r="X606" s="48"/>
      <c r="Y606" s="1217" t="s">
        <v>5741</v>
      </c>
      <c r="Z606" s="48"/>
      <c r="AA606" s="48"/>
      <c r="AB606" s="48"/>
      <c r="AC606" s="48"/>
      <c r="AD606" s="48"/>
      <c r="AE606" s="48"/>
      <c r="AF606" s="48"/>
      <c r="AG606" s="48"/>
      <c r="AH606" s="48"/>
    </row>
    <row r="607" spans="1:34" ht="18">
      <c r="A607" s="1450">
        <v>44855</v>
      </c>
      <c r="B607" s="1217" t="s">
        <v>570</v>
      </c>
      <c r="C607" s="1571" t="s">
        <v>3456</v>
      </c>
      <c r="D607" s="1217" t="s">
        <v>3807</v>
      </c>
      <c r="E607" s="1217" t="s">
        <v>40</v>
      </c>
      <c r="F607" s="1217" t="s">
        <v>3449</v>
      </c>
      <c r="G607" s="1219">
        <v>18000</v>
      </c>
      <c r="H607" s="1449" t="s">
        <v>3063</v>
      </c>
      <c r="I607" s="1217" t="s">
        <v>3453</v>
      </c>
      <c r="J607" s="666">
        <v>1800</v>
      </c>
      <c r="K607" s="10" t="e">
        <f ca="1">_xludf.IFS(C607="成田机场",3000,C607="羽田机场",1200,D607="NearMe",1000,D607="VIP-limo",G607*0.12)</f>
        <v>#NAME?</v>
      </c>
      <c r="L607" s="48" t="e">
        <f ca="1">_xludf.IFS(C607="成田机场",4000,C607="羽田机场",1000)</f>
        <v>#NAME?</v>
      </c>
      <c r="M607" s="1240" t="e">
        <f ca="1">(15000-K607-L607)*0.7</f>
        <v>#NAME?</v>
      </c>
      <c r="N607" s="1240"/>
      <c r="O607" s="1237"/>
      <c r="P607" s="1240"/>
      <c r="Q607" s="1240"/>
      <c r="R607" s="1240"/>
      <c r="S607" s="1240"/>
      <c r="T607" s="1240" t="e">
        <f t="shared" ca="1" si="78"/>
        <v>#NAME?</v>
      </c>
      <c r="U607" s="1378" t="e">
        <f t="shared" ca="1" si="91"/>
        <v>#NAME?</v>
      </c>
      <c r="V607" s="48"/>
      <c r="W607" s="1217" t="s">
        <v>105</v>
      </c>
      <c r="X607" s="48"/>
      <c r="Y607" s="1217" t="s">
        <v>6243</v>
      </c>
      <c r="Z607" s="48"/>
      <c r="AA607" s="48"/>
      <c r="AB607" s="48"/>
      <c r="AC607" s="48"/>
      <c r="AD607" s="48"/>
      <c r="AE607" s="48"/>
      <c r="AF607" s="48"/>
      <c r="AG607" s="48"/>
      <c r="AH607" s="48"/>
    </row>
    <row r="608" spans="1:34" ht="18">
      <c r="A608" s="1450">
        <v>44861</v>
      </c>
      <c r="B608" s="1217" t="s">
        <v>570</v>
      </c>
      <c r="C608" s="1571" t="s">
        <v>3456</v>
      </c>
      <c r="D608" s="1217" t="s">
        <v>3807</v>
      </c>
      <c r="E608" s="1217" t="s">
        <v>1798</v>
      </c>
      <c r="F608" s="1217" t="s">
        <v>3629</v>
      </c>
      <c r="G608" s="1219">
        <v>18000</v>
      </c>
      <c r="H608" s="1449" t="s">
        <v>3063</v>
      </c>
      <c r="I608" s="1217" t="s">
        <v>3453</v>
      </c>
      <c r="J608" s="666">
        <v>1800</v>
      </c>
      <c r="L608" s="48"/>
      <c r="M608" s="1240">
        <f>(18000)*0.7</f>
        <v>12600</v>
      </c>
      <c r="N608" s="1239"/>
      <c r="O608" s="1237"/>
      <c r="P608" s="1239"/>
      <c r="Q608" s="1239"/>
      <c r="R608" s="1239"/>
      <c r="S608" s="1240"/>
      <c r="T608" s="1240">
        <f t="shared" si="78"/>
        <v>3600</v>
      </c>
      <c r="U608" s="1378">
        <f t="shared" si="91"/>
        <v>0.2</v>
      </c>
      <c r="W608" s="1217" t="s">
        <v>105</v>
      </c>
      <c r="Y608" s="1217" t="s">
        <v>6244</v>
      </c>
      <c r="Z608" s="1562"/>
    </row>
    <row r="609" spans="1:34" ht="18">
      <c r="A609" s="1450">
        <v>44862</v>
      </c>
      <c r="B609" s="1217" t="s">
        <v>1170</v>
      </c>
      <c r="C609" s="1571" t="s">
        <v>3456</v>
      </c>
      <c r="D609" s="1217" t="s">
        <v>3521</v>
      </c>
      <c r="E609" s="1217" t="s">
        <v>110</v>
      </c>
      <c r="F609" s="1217" t="s">
        <v>3471</v>
      </c>
      <c r="G609" s="1219">
        <v>15000</v>
      </c>
      <c r="H609" s="1449" t="s">
        <v>3063</v>
      </c>
      <c r="I609" s="1217" t="s">
        <v>3453</v>
      </c>
      <c r="J609" s="1238"/>
      <c r="K609" s="10" t="e">
        <f ca="1">_xludf.IFS(C609="成田机场",3000,C609="羽田机场",1200,D609="NearMe",1000,D609="VIP-limo",G609*0.12)</f>
        <v>#NAME?</v>
      </c>
      <c r="L609" s="48" t="e">
        <f ca="1">_xludf.IFS(C609="成田机场",4000,C609="羽田机场",1000)</f>
        <v>#NAME?</v>
      </c>
      <c r="M609" s="1240"/>
      <c r="N609" s="1239">
        <v>5000</v>
      </c>
      <c r="O609" s="1237"/>
      <c r="P609" s="1239"/>
      <c r="Q609" s="1239"/>
      <c r="R609" s="1239"/>
      <c r="S609" s="1240"/>
      <c r="T609" s="1240" t="e">
        <f t="shared" ca="1" si="78"/>
        <v>#NAME?</v>
      </c>
      <c r="U609" s="1378" t="e">
        <f t="shared" ca="1" si="91"/>
        <v>#NAME?</v>
      </c>
      <c r="W609" s="1217" t="s">
        <v>107</v>
      </c>
      <c r="Y609" s="1217" t="s">
        <v>6245</v>
      </c>
      <c r="Z609" s="1562"/>
    </row>
    <row r="610" spans="1:34" ht="18">
      <c r="A610" s="1450">
        <v>44862</v>
      </c>
      <c r="B610" s="1217" t="s">
        <v>3473</v>
      </c>
      <c r="C610" s="1571"/>
      <c r="D610" s="1217" t="s">
        <v>3521</v>
      </c>
      <c r="E610" s="1217" t="s">
        <v>3910</v>
      </c>
      <c r="F610" s="1217" t="s">
        <v>3592</v>
      </c>
      <c r="G610" s="1219">
        <v>5000</v>
      </c>
      <c r="H610" s="1449" t="s">
        <v>3063</v>
      </c>
      <c r="I610" s="1217" t="s">
        <v>3453</v>
      </c>
      <c r="J610" s="1238"/>
      <c r="K610" s="10">
        <v>1000</v>
      </c>
      <c r="L610" s="48"/>
      <c r="M610" s="1240"/>
      <c r="N610" s="1239">
        <v>3000</v>
      </c>
      <c r="O610" s="1237"/>
      <c r="P610" s="1239"/>
      <c r="Q610" s="1239"/>
      <c r="R610" s="1239"/>
      <c r="S610" s="1240"/>
      <c r="T610" s="1240">
        <f t="shared" si="78"/>
        <v>1000</v>
      </c>
      <c r="U610" s="1378">
        <f t="shared" si="91"/>
        <v>0.2</v>
      </c>
      <c r="W610" s="1217" t="s">
        <v>107</v>
      </c>
      <c r="Y610" s="1217" t="s">
        <v>6246</v>
      </c>
      <c r="Z610" s="1562"/>
    </row>
    <row r="611" spans="1:34" ht="18">
      <c r="A611" s="1450">
        <v>44864</v>
      </c>
      <c r="B611" s="1217" t="s">
        <v>1170</v>
      </c>
      <c r="C611" s="1571" t="s">
        <v>3456</v>
      </c>
      <c r="D611" s="1217" t="s">
        <v>3521</v>
      </c>
      <c r="E611" s="1217" t="s">
        <v>8</v>
      </c>
      <c r="F611" s="1217" t="s">
        <v>3864</v>
      </c>
      <c r="G611" s="1219">
        <v>15000</v>
      </c>
      <c r="H611" s="1449" t="s">
        <v>3063</v>
      </c>
      <c r="I611" s="1217" t="s">
        <v>3453</v>
      </c>
      <c r="J611" s="1238"/>
      <c r="K611" s="10" t="e">
        <f t="shared" ref="K611:K614" ca="1" si="108">_xludf.IFS(C611="成田机场",3000,C611="羽田机场",1200,D611="NearMe",1000,D611="VIP-limo",G611*0.12)</f>
        <v>#NAME?</v>
      </c>
      <c r="L611" s="48" t="e">
        <f t="shared" ref="L611:L612" ca="1" si="109">_xludf.IFS(C611="成田机场",4000,C611="羽田机场",1000)</f>
        <v>#NAME?</v>
      </c>
      <c r="M611" s="1240"/>
      <c r="N611" s="1239">
        <v>5000</v>
      </c>
      <c r="O611" s="1237"/>
      <c r="P611" s="1239"/>
      <c r="Q611" s="1239"/>
      <c r="R611" s="1239"/>
      <c r="S611" s="1240"/>
      <c r="T611" s="1240" t="e">
        <f t="shared" ca="1" si="78"/>
        <v>#NAME?</v>
      </c>
      <c r="U611" s="1378" t="e">
        <f t="shared" ca="1" si="91"/>
        <v>#NAME?</v>
      </c>
      <c r="W611" s="1217" t="s">
        <v>107</v>
      </c>
      <c r="Y611" s="1217" t="s">
        <v>6247</v>
      </c>
      <c r="Z611" s="1562"/>
    </row>
    <row r="612" spans="1:34" ht="18">
      <c r="A612" s="1450">
        <v>44864</v>
      </c>
      <c r="B612" s="1217" t="s">
        <v>1170</v>
      </c>
      <c r="C612" s="1571" t="s">
        <v>3456</v>
      </c>
      <c r="D612" s="1217" t="s">
        <v>3521</v>
      </c>
      <c r="E612" s="1217" t="s">
        <v>110</v>
      </c>
      <c r="F612" s="1217" t="s">
        <v>3463</v>
      </c>
      <c r="G612" s="1219">
        <v>15000</v>
      </c>
      <c r="H612" s="1449" t="s">
        <v>3063</v>
      </c>
      <c r="I612" s="1217" t="s">
        <v>3453</v>
      </c>
      <c r="J612" s="1238"/>
      <c r="K612" s="10" t="e">
        <f t="shared" ca="1" si="108"/>
        <v>#NAME?</v>
      </c>
      <c r="L612" s="48" t="e">
        <f t="shared" ca="1" si="109"/>
        <v>#NAME?</v>
      </c>
      <c r="M612" s="1240"/>
      <c r="N612" s="1239">
        <v>5000</v>
      </c>
      <c r="O612" s="1237"/>
      <c r="P612" s="1239"/>
      <c r="Q612" s="1239"/>
      <c r="R612" s="1239"/>
      <c r="S612" s="1240"/>
      <c r="T612" s="1240" t="e">
        <f t="shared" ca="1" si="78"/>
        <v>#NAME?</v>
      </c>
      <c r="U612" s="1378" t="e">
        <f t="shared" ca="1" si="91"/>
        <v>#NAME?</v>
      </c>
      <c r="W612" s="1217" t="s">
        <v>107</v>
      </c>
      <c r="Y612" s="1217" t="s">
        <v>6248</v>
      </c>
      <c r="Z612" s="1562"/>
    </row>
    <row r="613" spans="1:34" ht="18">
      <c r="A613" s="1450">
        <v>44849</v>
      </c>
      <c r="B613" s="1217" t="s">
        <v>1170</v>
      </c>
      <c r="C613" s="1571" t="s">
        <v>3456</v>
      </c>
      <c r="D613" s="1217" t="s">
        <v>3474</v>
      </c>
      <c r="E613" s="1217" t="s">
        <v>3523</v>
      </c>
      <c r="F613" s="1217" t="s">
        <v>3524</v>
      </c>
      <c r="G613" s="1219">
        <v>17000</v>
      </c>
      <c r="H613" s="1449" t="s">
        <v>3063</v>
      </c>
      <c r="I613" s="1217" t="s">
        <v>3453</v>
      </c>
      <c r="J613" s="1238"/>
      <c r="K613" s="10" t="e">
        <f t="shared" ca="1" si="108"/>
        <v>#NAME?</v>
      </c>
      <c r="L613" s="10" t="e">
        <f t="shared" ref="L613:L614" ca="1" si="110">_xludf.IFS(C613="成田机场",4000,C613="羽田机场",1000,D613="VIP-limo",0)</f>
        <v>#NAME?</v>
      </c>
      <c r="M613" s="1239" t="e">
        <f t="shared" ref="M613:M614" ca="1" si="111">(16500-K613-L613)*0.7</f>
        <v>#NAME?</v>
      </c>
      <c r="N613" s="1240"/>
      <c r="O613" s="1237"/>
      <c r="P613" s="1240"/>
      <c r="Q613" s="1240"/>
      <c r="R613" s="1240"/>
      <c r="S613" s="1240"/>
      <c r="T613" s="1240" t="e">
        <f t="shared" ca="1" si="78"/>
        <v>#NAME?</v>
      </c>
      <c r="U613" s="1378" t="e">
        <f t="shared" ca="1" si="91"/>
        <v>#NAME?</v>
      </c>
      <c r="V613" s="48"/>
      <c r="W613" s="1217" t="s">
        <v>27</v>
      </c>
      <c r="X613" s="48"/>
      <c r="Y613" s="1217" t="s">
        <v>6249</v>
      </c>
      <c r="Z613" s="48"/>
      <c r="AA613" s="48"/>
      <c r="AB613" s="48"/>
      <c r="AC613" s="48"/>
      <c r="AD613" s="48"/>
      <c r="AE613" s="48"/>
      <c r="AF613" s="48"/>
      <c r="AG613" s="48"/>
      <c r="AH613" s="48"/>
    </row>
    <row r="614" spans="1:34" ht="18">
      <c r="A614" s="1450">
        <v>44850</v>
      </c>
      <c r="B614" s="1217" t="s">
        <v>1170</v>
      </c>
      <c r="C614" s="1571" t="s">
        <v>3456</v>
      </c>
      <c r="D614" s="1217" t="s">
        <v>3474</v>
      </c>
      <c r="E614" s="1217" t="s">
        <v>3523</v>
      </c>
      <c r="F614" s="1217" t="s">
        <v>3524</v>
      </c>
      <c r="G614" s="1219">
        <v>17000</v>
      </c>
      <c r="H614" s="1449" t="s">
        <v>3063</v>
      </c>
      <c r="I614" s="1217" t="s">
        <v>3453</v>
      </c>
      <c r="J614" s="1237"/>
      <c r="K614" s="48" t="e">
        <f t="shared" ca="1" si="108"/>
        <v>#NAME?</v>
      </c>
      <c r="L614" s="48" t="e">
        <f t="shared" ca="1" si="110"/>
        <v>#NAME?</v>
      </c>
      <c r="M614" s="1240" t="e">
        <f t="shared" ca="1" si="111"/>
        <v>#NAME?</v>
      </c>
      <c r="N614" s="1240"/>
      <c r="O614" s="1237"/>
      <c r="P614" s="1240"/>
      <c r="Q614" s="1240"/>
      <c r="R614" s="1240"/>
      <c r="S614" s="1240"/>
      <c r="T614" s="1240" t="e">
        <f t="shared" ca="1" si="78"/>
        <v>#NAME?</v>
      </c>
      <c r="U614" s="1378" t="e">
        <f t="shared" ca="1" si="91"/>
        <v>#NAME?</v>
      </c>
      <c r="V614" s="1240"/>
      <c r="W614" s="1217" t="s">
        <v>27</v>
      </c>
      <c r="X614" s="48"/>
      <c r="Y614" s="1217" t="s">
        <v>6250</v>
      </c>
      <c r="Z614" s="48"/>
      <c r="AA614" s="48"/>
      <c r="AB614" s="48"/>
      <c r="AC614" s="48"/>
      <c r="AD614" s="48"/>
      <c r="AE614" s="48"/>
      <c r="AF614" s="48"/>
      <c r="AG614" s="48"/>
      <c r="AH614" s="48"/>
    </row>
    <row r="615" spans="1:34" ht="18">
      <c r="A615" s="1450">
        <v>44860</v>
      </c>
      <c r="B615" s="1217" t="s">
        <v>3473</v>
      </c>
      <c r="C615" s="1571" t="s">
        <v>3456</v>
      </c>
      <c r="D615" s="1217" t="s">
        <v>3452</v>
      </c>
      <c r="E615" s="1217" t="s">
        <v>3448</v>
      </c>
      <c r="F615" s="1217" t="s">
        <v>3517</v>
      </c>
      <c r="G615" s="1219">
        <v>85000</v>
      </c>
      <c r="H615" s="1449" t="s">
        <v>3063</v>
      </c>
      <c r="I615" s="1217" t="s">
        <v>3453</v>
      </c>
      <c r="J615" s="1238"/>
      <c r="K615" s="10">
        <v>15000</v>
      </c>
      <c r="L615" s="48">
        <v>25000</v>
      </c>
      <c r="M615" s="1240"/>
      <c r="N615" s="1239">
        <v>20000</v>
      </c>
      <c r="O615" s="1237"/>
      <c r="P615" s="1239"/>
      <c r="Q615" s="1239"/>
      <c r="R615" s="1239"/>
      <c r="S615" s="1240">
        <v>9110</v>
      </c>
      <c r="T615" s="1240">
        <f t="shared" si="78"/>
        <v>15890</v>
      </c>
      <c r="U615" s="1378">
        <f t="shared" si="91"/>
        <v>0.18694117647058822</v>
      </c>
      <c r="W615" s="1217" t="s">
        <v>3508</v>
      </c>
      <c r="Y615" s="1217" t="s">
        <v>6251</v>
      </c>
      <c r="Z615" s="1562"/>
    </row>
    <row r="616" spans="1:34" ht="18">
      <c r="A616" s="1450">
        <v>44850</v>
      </c>
      <c r="B616" s="1217" t="s">
        <v>1170</v>
      </c>
      <c r="C616" s="1571" t="s">
        <v>3456</v>
      </c>
      <c r="D616" s="1217" t="s">
        <v>1371</v>
      </c>
      <c r="E616" s="1217" t="s">
        <v>3523</v>
      </c>
      <c r="F616" s="1217" t="s">
        <v>3524</v>
      </c>
      <c r="G616" s="1219">
        <f>800/0.0479</f>
        <v>16701.461377870564</v>
      </c>
      <c r="H616" s="1449" t="s">
        <v>3063</v>
      </c>
      <c r="I616" s="1575" t="s">
        <v>3450</v>
      </c>
      <c r="J616" s="1237"/>
      <c r="K616" s="48" t="e">
        <f t="shared" ref="K616:K617" ca="1" si="112">_xludf.IFS(C616="成田机场",3000,C616="羽田机场",1200,D616="NearMe",1000,D616="VIP-limo",G616*0.12)</f>
        <v>#NAME?</v>
      </c>
      <c r="L616" s="48" t="e">
        <f ca="1">_xludf.IFS(C616="成田机场",4000,C616="羽田机场",1000,D616="VIP-limo",0)</f>
        <v>#NAME?</v>
      </c>
      <c r="M616" s="1240" t="e">
        <f ca="1">(16500-K616-L616)*0.7</f>
        <v>#NAME?</v>
      </c>
      <c r="N616" s="1240"/>
      <c r="O616" s="1237"/>
      <c r="P616" s="1240"/>
      <c r="Q616" s="1240"/>
      <c r="R616" s="1240"/>
      <c r="S616" s="1240"/>
      <c r="T616" s="1240" t="e">
        <f t="shared" ca="1" si="78"/>
        <v>#NAME?</v>
      </c>
      <c r="U616" s="1378" t="e">
        <f t="shared" ca="1" si="91"/>
        <v>#NAME?</v>
      </c>
      <c r="V616" s="1240"/>
      <c r="W616" s="1217" t="s">
        <v>1540</v>
      </c>
      <c r="X616" s="48"/>
      <c r="Y616" s="1217" t="s">
        <v>6252</v>
      </c>
      <c r="Z616" s="48"/>
      <c r="AA616" s="48"/>
      <c r="AB616" s="48"/>
      <c r="AC616" s="48"/>
      <c r="AD616" s="48"/>
      <c r="AE616" s="48"/>
      <c r="AF616" s="48"/>
      <c r="AG616" s="48"/>
      <c r="AH616" s="48"/>
    </row>
    <row r="617" spans="1:34" ht="18">
      <c r="A617" s="1450">
        <v>44835</v>
      </c>
      <c r="B617" s="1217" t="s">
        <v>1170</v>
      </c>
      <c r="C617" s="1571" t="s">
        <v>3456</v>
      </c>
      <c r="D617" s="1217" t="s">
        <v>3521</v>
      </c>
      <c r="E617" s="1217" t="s">
        <v>60</v>
      </c>
      <c r="F617" s="1217" t="s">
        <v>3517</v>
      </c>
      <c r="G617" s="1219">
        <v>15000</v>
      </c>
      <c r="H617" s="1449" t="s">
        <v>3063</v>
      </c>
      <c r="I617" s="1217" t="s">
        <v>3453</v>
      </c>
      <c r="J617" s="1281"/>
      <c r="K617" s="10" t="e">
        <f t="shared" ca="1" si="112"/>
        <v>#NAME?</v>
      </c>
      <c r="L617" s="10">
        <v>4000</v>
      </c>
      <c r="M617" s="1239" t="e">
        <f ca="1">(G617-K617-L617)*0.7</f>
        <v>#NAME?</v>
      </c>
      <c r="N617" s="1239"/>
      <c r="O617" s="1237"/>
      <c r="P617" s="1240"/>
      <c r="Q617" s="1240"/>
      <c r="R617" s="1240"/>
      <c r="S617" s="1240"/>
      <c r="T617" s="1240" t="e">
        <f t="shared" ca="1" si="78"/>
        <v>#NAME?</v>
      </c>
      <c r="U617" s="1378" t="e">
        <f t="shared" ca="1" si="91"/>
        <v>#NAME?</v>
      </c>
      <c r="V617" s="48"/>
      <c r="W617" s="1217" t="s">
        <v>107</v>
      </c>
      <c r="X617" s="48"/>
      <c r="Y617" s="1217" t="s">
        <v>6253</v>
      </c>
      <c r="Z617" s="48"/>
      <c r="AA617" s="1576"/>
      <c r="AB617" s="48"/>
      <c r="AC617" s="48"/>
      <c r="AD617" s="48"/>
      <c r="AE617" s="48"/>
      <c r="AF617" s="48"/>
      <c r="AG617" s="48"/>
      <c r="AH617" s="48"/>
    </row>
    <row r="618" spans="1:34" ht="18">
      <c r="A618" s="1454">
        <v>44839</v>
      </c>
      <c r="B618" s="1246" t="s">
        <v>3473</v>
      </c>
      <c r="C618" s="1574"/>
      <c r="D618" s="1246" t="s">
        <v>3521</v>
      </c>
      <c r="E618" s="1246" t="s">
        <v>86</v>
      </c>
      <c r="F618" s="1246" t="s">
        <v>3547</v>
      </c>
      <c r="G618" s="1248">
        <v>5000</v>
      </c>
      <c r="H618" s="1455" t="s">
        <v>3063</v>
      </c>
      <c r="I618" s="1246" t="s">
        <v>3453</v>
      </c>
      <c r="J618" s="1263"/>
      <c r="K618" s="1260">
        <v>1200</v>
      </c>
      <c r="L618" s="1260"/>
      <c r="M618" s="1256"/>
      <c r="N618" s="1256">
        <v>3000</v>
      </c>
      <c r="O618" s="1585"/>
      <c r="P618" s="1257"/>
      <c r="Q618" s="1257"/>
      <c r="R618" s="1257"/>
      <c r="S618" s="1257"/>
      <c r="T618" s="1257">
        <f t="shared" si="78"/>
        <v>800</v>
      </c>
      <c r="U618" s="1387">
        <f t="shared" si="91"/>
        <v>0.16</v>
      </c>
      <c r="V618" s="1573"/>
      <c r="W618" s="1246" t="s">
        <v>107</v>
      </c>
      <c r="X618" s="1573"/>
      <c r="Y618" s="1246" t="s">
        <v>6254</v>
      </c>
      <c r="Z618" s="1573"/>
      <c r="AA618" s="1573"/>
      <c r="AB618" s="1573"/>
      <c r="AC618" s="1573"/>
      <c r="AD618" s="1573"/>
      <c r="AE618" s="1573"/>
      <c r="AF618" s="1573"/>
      <c r="AG618" s="1573"/>
      <c r="AH618" s="1573"/>
    </row>
    <row r="619" spans="1:34" ht="18">
      <c r="A619" s="1450">
        <v>44840</v>
      </c>
      <c r="B619" s="1217" t="s">
        <v>1170</v>
      </c>
      <c r="C619" s="1571" t="s">
        <v>3456</v>
      </c>
      <c r="D619" s="1217" t="s">
        <v>3521</v>
      </c>
      <c r="E619" s="1217" t="s">
        <v>43</v>
      </c>
      <c r="F619" s="1217" t="s">
        <v>3477</v>
      </c>
      <c r="G619" s="1219">
        <v>15000</v>
      </c>
      <c r="H619" s="1449" t="s">
        <v>3063</v>
      </c>
      <c r="I619" s="1217" t="s">
        <v>3453</v>
      </c>
      <c r="J619" s="1238"/>
      <c r="K619" s="10" t="e">
        <f t="shared" ref="K619:K620" ca="1" si="113">_xludf.IFS(C619="成田机场",3000,C619="羽田机场",1200,D619="NearMe",1000,D619="VIP-limo",G619*0.12)</f>
        <v>#NAME?</v>
      </c>
      <c r="L619" s="10" t="e">
        <f t="shared" ref="L619:L620" ca="1" si="114">_xludf.IFS(C619="成田机场",4000,C619="羽田机场",1000,D619="VIP-limo",0)</f>
        <v>#NAME?</v>
      </c>
      <c r="M619" s="1239" t="e">
        <f ca="1">(15000-K619-L619)*0.7</f>
        <v>#NAME?</v>
      </c>
      <c r="N619" s="1239"/>
      <c r="O619" s="1237"/>
      <c r="P619" s="1240"/>
      <c r="Q619" s="1240"/>
      <c r="R619" s="1240"/>
      <c r="S619" s="1240"/>
      <c r="T619" s="1240" t="e">
        <f t="shared" ca="1" si="78"/>
        <v>#NAME?</v>
      </c>
      <c r="U619" s="1378" t="e">
        <f t="shared" ca="1" si="91"/>
        <v>#NAME?</v>
      </c>
      <c r="V619" s="48"/>
      <c r="W619" s="1217" t="s">
        <v>107</v>
      </c>
      <c r="X619" s="48"/>
      <c r="Y619" s="1217" t="s">
        <v>6255</v>
      </c>
      <c r="Z619" s="48"/>
      <c r="AA619" s="48"/>
      <c r="AB619" s="48"/>
      <c r="AC619" s="48"/>
      <c r="AD619" s="48"/>
      <c r="AE619" s="48"/>
      <c r="AF619" s="48"/>
      <c r="AG619" s="48"/>
      <c r="AH619" s="48"/>
    </row>
    <row r="620" spans="1:34" ht="18">
      <c r="A620" s="1450">
        <v>44840</v>
      </c>
      <c r="B620" s="1217" t="s">
        <v>1170</v>
      </c>
      <c r="C620" s="1571" t="s">
        <v>3456</v>
      </c>
      <c r="D620" s="1217" t="s">
        <v>3452</v>
      </c>
      <c r="E620" s="1217" t="s">
        <v>40</v>
      </c>
      <c r="F620" s="1217" t="s">
        <v>3449</v>
      </c>
      <c r="G620" s="1219">
        <v>15000</v>
      </c>
      <c r="H620" s="1449" t="s">
        <v>3063</v>
      </c>
      <c r="I620" s="1217" t="s">
        <v>3453</v>
      </c>
      <c r="J620" s="1238"/>
      <c r="K620" s="10" t="e">
        <f t="shared" ca="1" si="113"/>
        <v>#NAME?</v>
      </c>
      <c r="L620" s="10" t="e">
        <f t="shared" ca="1" si="114"/>
        <v>#NAME?</v>
      </c>
      <c r="M620" s="1239" t="e">
        <f ca="1">(G620-K620-L620)*0.7</f>
        <v>#NAME?</v>
      </c>
      <c r="N620" s="1239"/>
      <c r="O620" s="1237"/>
      <c r="P620" s="1240"/>
      <c r="Q620" s="1240"/>
      <c r="R620" s="1240"/>
      <c r="S620" s="1240"/>
      <c r="T620" s="1240" t="e">
        <f t="shared" ca="1" si="78"/>
        <v>#NAME?</v>
      </c>
      <c r="U620" s="1378" t="e">
        <f t="shared" ca="1" si="91"/>
        <v>#NAME?</v>
      </c>
      <c r="V620" s="48"/>
      <c r="W620" s="1217" t="s">
        <v>3508</v>
      </c>
      <c r="X620" s="48"/>
      <c r="Y620" s="1217" t="s">
        <v>6256</v>
      </c>
      <c r="Z620" s="48"/>
      <c r="AA620" s="48"/>
      <c r="AB620" s="48"/>
      <c r="AC620" s="48"/>
      <c r="AD620" s="48"/>
      <c r="AE620" s="48"/>
      <c r="AF620" s="48"/>
      <c r="AG620" s="48"/>
      <c r="AH620" s="48"/>
    </row>
    <row r="621" spans="1:34" ht="18">
      <c r="A621" s="1450">
        <v>44841</v>
      </c>
      <c r="B621" s="1217" t="s">
        <v>3473</v>
      </c>
      <c r="C621" s="1571"/>
      <c r="D621" s="1217" t="s">
        <v>3521</v>
      </c>
      <c r="E621" s="1217" t="s">
        <v>86</v>
      </c>
      <c r="F621" s="1217" t="s">
        <v>3547</v>
      </c>
      <c r="G621" s="1219">
        <v>5000</v>
      </c>
      <c r="H621" s="1449" t="s">
        <v>3063</v>
      </c>
      <c r="I621" s="1217" t="s">
        <v>3453</v>
      </c>
      <c r="J621" s="1453"/>
      <c r="K621" s="10">
        <v>1200</v>
      </c>
      <c r="M621" s="1239"/>
      <c r="N621" s="1239">
        <v>3000</v>
      </c>
      <c r="O621" s="1237"/>
      <c r="P621" s="1240"/>
      <c r="Q621" s="1240"/>
      <c r="R621" s="1240"/>
      <c r="S621" s="1240"/>
      <c r="T621" s="1240">
        <f t="shared" si="78"/>
        <v>800</v>
      </c>
      <c r="U621" s="1378">
        <f t="shared" si="91"/>
        <v>0.16</v>
      </c>
      <c r="V621" s="48"/>
      <c r="W621" s="1217" t="s">
        <v>107</v>
      </c>
      <c r="X621" s="48"/>
      <c r="Y621" s="1217" t="s">
        <v>6257</v>
      </c>
      <c r="Z621" s="48"/>
      <c r="AA621" s="48"/>
      <c r="AB621" s="48"/>
      <c r="AC621" s="48"/>
      <c r="AD621" s="48"/>
      <c r="AE621" s="48"/>
      <c r="AF621" s="48"/>
      <c r="AG621" s="48"/>
      <c r="AH621" s="48"/>
    </row>
    <row r="622" spans="1:34" ht="18">
      <c r="A622" s="1450">
        <v>44841</v>
      </c>
      <c r="B622" s="1217" t="s">
        <v>570</v>
      </c>
      <c r="C622" s="1571" t="s">
        <v>3456</v>
      </c>
      <c r="D622" s="1217" t="s">
        <v>3452</v>
      </c>
      <c r="E622" s="1217" t="s">
        <v>40</v>
      </c>
      <c r="F622" s="1217" t="s">
        <v>3449</v>
      </c>
      <c r="G622" s="1219">
        <v>15000</v>
      </c>
      <c r="H622" s="1449" t="s">
        <v>3063</v>
      </c>
      <c r="I622" s="1217" t="s">
        <v>3453</v>
      </c>
      <c r="J622" s="1238"/>
      <c r="K622" s="10" t="e">
        <f t="shared" ref="K622:K623" ca="1" si="115">_xludf.IFS(C622="成田机场",3000,C622="羽田机场",1200,D622="NearMe",1000,D622="VIP-limo",G622*0.12)</f>
        <v>#NAME?</v>
      </c>
      <c r="L622" s="10" t="e">
        <f t="shared" ref="L622:L623" ca="1" si="116">_xludf.IFS(C622="成田机场",4000,C622="羽田机场",1000,D622="VIP-limo",0)</f>
        <v>#NAME?</v>
      </c>
      <c r="M622" s="1239" t="e">
        <f t="shared" ref="M622:M623" ca="1" si="117">(15000-K622-L622)*0.7</f>
        <v>#NAME?</v>
      </c>
      <c r="N622" s="1239"/>
      <c r="O622" s="1237"/>
      <c r="P622" s="1240"/>
      <c r="Q622" s="1240"/>
      <c r="R622" s="1240"/>
      <c r="S622" s="1240"/>
      <c r="T622" s="1240" t="e">
        <f t="shared" ca="1" si="78"/>
        <v>#NAME?</v>
      </c>
      <c r="U622" s="1378" t="e">
        <f t="shared" ca="1" si="91"/>
        <v>#NAME?</v>
      </c>
      <c r="V622" s="48"/>
      <c r="W622" s="1217" t="s">
        <v>3508</v>
      </c>
      <c r="X622" s="48"/>
      <c r="Y622" s="1217" t="s">
        <v>6258</v>
      </c>
      <c r="Z622" s="48"/>
      <c r="AA622" s="48"/>
      <c r="AB622" s="48"/>
      <c r="AC622" s="48"/>
      <c r="AD622" s="48"/>
      <c r="AE622" s="48"/>
      <c r="AF622" s="48"/>
      <c r="AG622" s="48"/>
      <c r="AH622" s="48"/>
    </row>
    <row r="623" spans="1:34" ht="18">
      <c r="A623" s="1450">
        <v>44841</v>
      </c>
      <c r="B623" s="1217" t="s">
        <v>570</v>
      </c>
      <c r="C623" s="1571" t="s">
        <v>3456</v>
      </c>
      <c r="D623" s="1217" t="s">
        <v>3452</v>
      </c>
      <c r="E623" s="1217" t="s">
        <v>40</v>
      </c>
      <c r="F623" s="1217" t="s">
        <v>3449</v>
      </c>
      <c r="G623" s="1219">
        <v>15000</v>
      </c>
      <c r="H623" s="1449" t="s">
        <v>3063</v>
      </c>
      <c r="I623" s="1217" t="s">
        <v>3453</v>
      </c>
      <c r="J623" s="1453"/>
      <c r="K623" s="10" t="e">
        <f t="shared" ca="1" si="115"/>
        <v>#NAME?</v>
      </c>
      <c r="L623" s="10" t="e">
        <f t="shared" ca="1" si="116"/>
        <v>#NAME?</v>
      </c>
      <c r="M623" s="1239" t="e">
        <f t="shared" ca="1" si="117"/>
        <v>#NAME?</v>
      </c>
      <c r="N623" s="1239"/>
      <c r="O623" s="1237"/>
      <c r="P623" s="1240"/>
      <c r="Q623" s="1240"/>
      <c r="R623" s="1240"/>
      <c r="S623" s="1240"/>
      <c r="T623" s="1240" t="e">
        <f t="shared" ca="1" si="78"/>
        <v>#NAME?</v>
      </c>
      <c r="U623" s="1378" t="e">
        <f t="shared" ca="1" si="91"/>
        <v>#NAME?</v>
      </c>
      <c r="V623" s="48"/>
      <c r="W623" s="1217" t="s">
        <v>3508</v>
      </c>
      <c r="X623" s="48"/>
      <c r="Y623" s="1217" t="s">
        <v>6259</v>
      </c>
      <c r="Z623" s="48"/>
      <c r="AA623" s="48"/>
      <c r="AB623" s="48"/>
      <c r="AC623" s="48"/>
      <c r="AD623" s="48"/>
      <c r="AE623" s="48"/>
      <c r="AF623" s="48"/>
      <c r="AG623" s="48"/>
      <c r="AH623" s="48"/>
    </row>
    <row r="624" spans="1:34" ht="18">
      <c r="A624" s="1450">
        <v>44843</v>
      </c>
      <c r="B624" s="1217" t="s">
        <v>3473</v>
      </c>
      <c r="C624" s="1571"/>
      <c r="D624" s="1217" t="s">
        <v>3521</v>
      </c>
      <c r="E624" s="1217" t="s">
        <v>86</v>
      </c>
      <c r="F624" s="1217" t="s">
        <v>3657</v>
      </c>
      <c r="G624" s="1219">
        <v>5000</v>
      </c>
      <c r="H624" s="1449" t="s">
        <v>3063</v>
      </c>
      <c r="I624" s="1217" t="s">
        <v>3453</v>
      </c>
      <c r="J624" s="1238"/>
      <c r="K624" s="10">
        <v>1200</v>
      </c>
      <c r="M624" s="1239"/>
      <c r="N624" s="1239">
        <v>3000</v>
      </c>
      <c r="O624" s="1237"/>
      <c r="P624" s="1240"/>
      <c r="Q624" s="1240"/>
      <c r="R624" s="1240"/>
      <c r="S624" s="1240"/>
      <c r="T624" s="1240">
        <f t="shared" si="78"/>
        <v>800</v>
      </c>
      <c r="U624" s="1378">
        <f t="shared" si="91"/>
        <v>0.16</v>
      </c>
      <c r="V624" s="48"/>
      <c r="W624" s="1217" t="s">
        <v>107</v>
      </c>
      <c r="X624" s="48"/>
      <c r="Y624" s="1217" t="s">
        <v>6260</v>
      </c>
      <c r="Z624" s="48"/>
      <c r="AA624" s="48"/>
      <c r="AB624" s="48"/>
      <c r="AC624" s="48"/>
      <c r="AD624" s="48"/>
      <c r="AE624" s="48"/>
      <c r="AF624" s="48"/>
      <c r="AG624" s="48"/>
      <c r="AH624" s="48"/>
    </row>
    <row r="625" spans="1:34" ht="18">
      <c r="A625" s="1450">
        <v>44843</v>
      </c>
      <c r="B625" s="1217" t="s">
        <v>1170</v>
      </c>
      <c r="C625" s="1571" t="s">
        <v>3456</v>
      </c>
      <c r="D625" s="1217" t="s">
        <v>3521</v>
      </c>
      <c r="E625" s="1217" t="s">
        <v>40</v>
      </c>
      <c r="F625" s="1217" t="s">
        <v>3547</v>
      </c>
      <c r="G625" s="1219">
        <v>15000</v>
      </c>
      <c r="H625" s="1449" t="s">
        <v>3063</v>
      </c>
      <c r="I625" s="1217" t="s">
        <v>3453</v>
      </c>
      <c r="J625" s="1238"/>
      <c r="K625" s="10" t="e">
        <f ca="1">_xludf.IFS(C625="成田机场",3000,C625="羽田机场",1200,D625="NearMe",1000,D625="VIP-limo",G625*0.12)</f>
        <v>#NAME?</v>
      </c>
      <c r="L625" s="10" t="e">
        <f ca="1">_xludf.IFS(C625="成田机场",4000,C625="羽田机场",1000,D625="VIP-limo",0)</f>
        <v>#NAME?</v>
      </c>
      <c r="M625" s="1239" t="e">
        <f ca="1">(15000-K625-L625)*0.7</f>
        <v>#NAME?</v>
      </c>
      <c r="N625" s="1239"/>
      <c r="O625" s="1237"/>
      <c r="P625" s="1240"/>
      <c r="Q625" s="1240"/>
      <c r="R625" s="1240"/>
      <c r="S625" s="1240"/>
      <c r="T625" s="1240" t="e">
        <f t="shared" ca="1" si="78"/>
        <v>#NAME?</v>
      </c>
      <c r="U625" s="1378" t="e">
        <f t="shared" ca="1" si="91"/>
        <v>#NAME?</v>
      </c>
      <c r="V625" s="48"/>
      <c r="W625" s="1217" t="s">
        <v>107</v>
      </c>
      <c r="X625" s="48"/>
      <c r="Y625" s="1217" t="s">
        <v>6261</v>
      </c>
      <c r="Z625" s="48"/>
      <c r="AA625" s="48"/>
      <c r="AB625" s="48"/>
      <c r="AC625" s="48"/>
      <c r="AD625" s="48"/>
      <c r="AE625" s="48"/>
      <c r="AF625" s="48"/>
      <c r="AG625" s="48"/>
      <c r="AH625" s="48"/>
    </row>
    <row r="626" spans="1:34" ht="18">
      <c r="A626" s="1450">
        <v>44847</v>
      </c>
      <c r="B626" s="1217" t="s">
        <v>1170</v>
      </c>
      <c r="C626" s="1571" t="s">
        <v>3456</v>
      </c>
      <c r="D626" s="1217" t="s">
        <v>3521</v>
      </c>
      <c r="E626" s="1217" t="s">
        <v>1798</v>
      </c>
      <c r="F626" s="1217" t="s">
        <v>3636</v>
      </c>
      <c r="G626" s="1219">
        <v>15000</v>
      </c>
      <c r="H626" s="1449" t="s">
        <v>3063</v>
      </c>
      <c r="I626" s="1217" t="s">
        <v>3453</v>
      </c>
      <c r="J626" s="1238"/>
      <c r="K626" s="48"/>
      <c r="L626" s="48"/>
      <c r="M626" s="1239">
        <f>(18000)*0.7</f>
        <v>12600</v>
      </c>
      <c r="N626" s="1240"/>
      <c r="O626" s="1237"/>
      <c r="P626" s="1240"/>
      <c r="Q626" s="1240"/>
      <c r="R626" s="1240"/>
      <c r="S626" s="1240"/>
      <c r="T626" s="1240">
        <f t="shared" si="78"/>
        <v>2400</v>
      </c>
      <c r="U626" s="1378">
        <f t="shared" si="91"/>
        <v>0.16</v>
      </c>
      <c r="V626" s="48"/>
      <c r="W626" s="1217" t="s">
        <v>107</v>
      </c>
      <c r="X626" s="48"/>
      <c r="Y626" s="1217" t="s">
        <v>6262</v>
      </c>
      <c r="Z626" s="48"/>
      <c r="AA626" s="48"/>
      <c r="AB626" s="48"/>
      <c r="AC626" s="48"/>
      <c r="AD626" s="48"/>
      <c r="AE626" s="48"/>
      <c r="AF626" s="48"/>
      <c r="AG626" s="48"/>
      <c r="AH626" s="48"/>
    </row>
    <row r="627" spans="1:34" ht="16.5" customHeight="1">
      <c r="A627" s="1450">
        <v>44847</v>
      </c>
      <c r="B627" s="1217" t="s">
        <v>3473</v>
      </c>
      <c r="C627" s="1571"/>
      <c r="D627" s="1217" t="s">
        <v>3521</v>
      </c>
      <c r="E627" s="1217" t="s">
        <v>86</v>
      </c>
      <c r="F627" s="1217" t="s">
        <v>3547</v>
      </c>
      <c r="G627" s="1219">
        <v>5000</v>
      </c>
      <c r="H627" s="1449" t="s">
        <v>3063</v>
      </c>
      <c r="I627" s="1217" t="s">
        <v>3453</v>
      </c>
      <c r="J627" s="1238"/>
      <c r="K627" s="48">
        <v>1200</v>
      </c>
      <c r="L627" s="48"/>
      <c r="M627" s="1240"/>
      <c r="N627" s="1240">
        <v>3000</v>
      </c>
      <c r="O627" s="1237"/>
      <c r="P627" s="1240"/>
      <c r="Q627" s="1240"/>
      <c r="R627" s="1240"/>
      <c r="S627" s="1240"/>
      <c r="T627" s="1240">
        <f t="shared" si="78"/>
        <v>800</v>
      </c>
      <c r="U627" s="1378">
        <f t="shared" si="91"/>
        <v>0.16</v>
      </c>
      <c r="V627" s="48"/>
      <c r="W627" s="1217" t="s">
        <v>107</v>
      </c>
      <c r="X627" s="48"/>
      <c r="Y627" s="1217" t="s">
        <v>6263</v>
      </c>
      <c r="Z627" s="48"/>
      <c r="AA627" s="48"/>
      <c r="AB627" s="48"/>
      <c r="AC627" s="48"/>
      <c r="AD627" s="48"/>
      <c r="AE627" s="48"/>
      <c r="AF627" s="48"/>
      <c r="AG627" s="48"/>
      <c r="AH627" s="48"/>
    </row>
    <row r="628" spans="1:34" ht="18">
      <c r="A628" s="1450">
        <v>44849</v>
      </c>
      <c r="B628" s="1217" t="s">
        <v>1170</v>
      </c>
      <c r="C628" s="1571" t="s">
        <v>3456</v>
      </c>
      <c r="D628" s="1217" t="s">
        <v>3452</v>
      </c>
      <c r="E628" s="1217" t="s">
        <v>49</v>
      </c>
      <c r="F628" s="1217" t="s">
        <v>3486</v>
      </c>
      <c r="G628" s="1219">
        <v>15000</v>
      </c>
      <c r="H628" s="1449" t="s">
        <v>3063</v>
      </c>
      <c r="I628" s="1217" t="s">
        <v>3453</v>
      </c>
      <c r="J628" s="1238"/>
      <c r="K628" s="10" t="e">
        <f ca="1">_xludf.IFS(C628="成田机场",3000,C628="羽田机场",1200,D628="NearMe",1000,D628="VIP-limo",G628*0.12)</f>
        <v>#NAME?</v>
      </c>
      <c r="L628" s="10" t="e">
        <f ca="1">_xludf.IFS(C628="成田机场",4000,C628="羽田机场",1000,D628="VIP-limo",0)</f>
        <v>#NAME?</v>
      </c>
      <c r="M628" s="1239" t="e">
        <f ca="1">(15000-K628-L628)*0.7</f>
        <v>#NAME?</v>
      </c>
      <c r="N628" s="1240"/>
      <c r="O628" s="1237"/>
      <c r="P628" s="1240"/>
      <c r="Q628" s="1240"/>
      <c r="R628" s="1240"/>
      <c r="S628" s="1240"/>
      <c r="T628" s="1240" t="e">
        <f t="shared" ca="1" si="78"/>
        <v>#NAME?</v>
      </c>
      <c r="U628" s="1378" t="e">
        <f t="shared" ca="1" si="91"/>
        <v>#NAME?</v>
      </c>
      <c r="V628" s="48"/>
      <c r="W628" s="1217" t="s">
        <v>3508</v>
      </c>
      <c r="X628" s="48"/>
      <c r="Y628" s="1217" t="s">
        <v>6264</v>
      </c>
      <c r="Z628" s="48"/>
      <c r="AA628" s="48"/>
      <c r="AB628" s="48"/>
      <c r="AC628" s="48"/>
      <c r="AD628" s="48"/>
      <c r="AE628" s="48"/>
      <c r="AF628" s="48"/>
      <c r="AG628" s="48"/>
      <c r="AH628" s="48"/>
    </row>
    <row r="629" spans="1:34" ht="18">
      <c r="A629" s="1450">
        <v>44850</v>
      </c>
      <c r="B629" s="1217" t="s">
        <v>3473</v>
      </c>
      <c r="C629" s="1571"/>
      <c r="D629" s="1217" t="s">
        <v>3521</v>
      </c>
      <c r="E629" s="1217" t="s">
        <v>3498</v>
      </c>
      <c r="F629" s="1217" t="s">
        <v>3498</v>
      </c>
      <c r="G629" s="1219">
        <v>5000</v>
      </c>
      <c r="H629" s="1449" t="s">
        <v>3063</v>
      </c>
      <c r="I629" s="1217" t="s">
        <v>3453</v>
      </c>
      <c r="J629" s="1237"/>
      <c r="K629" s="48">
        <v>1200</v>
      </c>
      <c r="L629" s="48"/>
      <c r="M629" s="1240"/>
      <c r="N629" s="1240">
        <v>3000</v>
      </c>
      <c r="O629" s="1237"/>
      <c r="P629" s="1240"/>
      <c r="Q629" s="1240"/>
      <c r="R629" s="1240"/>
      <c r="S629" s="1240"/>
      <c r="T629" s="1240">
        <f t="shared" si="78"/>
        <v>800</v>
      </c>
      <c r="U629" s="1378">
        <f t="shared" si="91"/>
        <v>0.16</v>
      </c>
      <c r="V629" s="1240"/>
      <c r="W629" s="1217" t="s">
        <v>107</v>
      </c>
      <c r="X629" s="48"/>
      <c r="Y629" s="1217" t="s">
        <v>6265</v>
      </c>
      <c r="Z629" s="48"/>
      <c r="AA629" s="48"/>
      <c r="AB629" s="48"/>
      <c r="AC629" s="48"/>
      <c r="AD629" s="48"/>
      <c r="AE629" s="48"/>
      <c r="AF629" s="48"/>
      <c r="AG629" s="48"/>
      <c r="AH629" s="48"/>
    </row>
    <row r="630" spans="1:34" ht="18">
      <c r="A630" s="1450">
        <v>44852</v>
      </c>
      <c r="B630" s="1217" t="s">
        <v>3473</v>
      </c>
      <c r="C630" s="1571"/>
      <c r="D630" s="1217" t="s">
        <v>3521</v>
      </c>
      <c r="E630" s="1217" t="s">
        <v>86</v>
      </c>
      <c r="F630" s="1217" t="s">
        <v>3547</v>
      </c>
      <c r="G630" s="1219">
        <v>5000</v>
      </c>
      <c r="H630" s="1449" t="s">
        <v>3063</v>
      </c>
      <c r="I630" s="1217" t="s">
        <v>3453</v>
      </c>
      <c r="J630" s="1238"/>
      <c r="K630" s="10">
        <v>1200</v>
      </c>
      <c r="M630" s="1239"/>
      <c r="N630" s="1240">
        <v>3000</v>
      </c>
      <c r="O630" s="1237"/>
      <c r="P630" s="1240"/>
      <c r="Q630" s="1240"/>
      <c r="R630" s="1240"/>
      <c r="S630" s="1240"/>
      <c r="T630" s="1240">
        <f t="shared" si="78"/>
        <v>800</v>
      </c>
      <c r="U630" s="1378">
        <f t="shared" si="91"/>
        <v>0.16</v>
      </c>
      <c r="V630" s="48"/>
      <c r="W630" s="1217" t="s">
        <v>107</v>
      </c>
      <c r="X630" s="48"/>
      <c r="Y630" s="1217" t="s">
        <v>6266</v>
      </c>
      <c r="Z630" s="48"/>
      <c r="AA630" s="48"/>
      <c r="AB630" s="48"/>
      <c r="AC630" s="48"/>
      <c r="AD630" s="48"/>
      <c r="AE630" s="48"/>
      <c r="AF630" s="48"/>
      <c r="AG630" s="48"/>
      <c r="AH630" s="48"/>
    </row>
    <row r="631" spans="1:34" ht="18">
      <c r="A631" s="1450">
        <v>44853</v>
      </c>
      <c r="B631" s="1217" t="s">
        <v>570</v>
      </c>
      <c r="C631" s="1571" t="s">
        <v>3456</v>
      </c>
      <c r="D631" s="1217" t="s">
        <v>3452</v>
      </c>
      <c r="E631" s="1217" t="s">
        <v>43</v>
      </c>
      <c r="F631" s="1217" t="s">
        <v>3477</v>
      </c>
      <c r="G631" s="1219">
        <v>15000</v>
      </c>
      <c r="H631" s="1449" t="s">
        <v>3063</v>
      </c>
      <c r="I631" s="1217" t="s">
        <v>3453</v>
      </c>
      <c r="J631" s="1238"/>
      <c r="K631" s="48" t="e">
        <f t="shared" ref="K631:K633" ca="1" si="118">_xludf.IFS(C631="成田机场",3000,C631="羽田机场",1200,D631="NearMe",1000,D631="VIP-limo",G631*0.12)</f>
        <v>#NAME?</v>
      </c>
      <c r="L631" s="48" t="e">
        <f ca="1">_xludf.IFS(C631="成田机场",4000,C631="羽田机场",1000,D631="VIP-limo",0)</f>
        <v>#NAME?</v>
      </c>
      <c r="M631" s="1240" t="e">
        <f ca="1">(15000-K631-L631)*0.7</f>
        <v>#NAME?</v>
      </c>
      <c r="N631" s="1240"/>
      <c r="O631" s="1237"/>
      <c r="P631" s="1240"/>
      <c r="Q631" s="1240"/>
      <c r="R631" s="1240"/>
      <c r="S631" s="1240"/>
      <c r="T631" s="1240" t="e">
        <f t="shared" ca="1" si="78"/>
        <v>#NAME?</v>
      </c>
      <c r="U631" s="1378" t="e">
        <f t="shared" ca="1" si="91"/>
        <v>#NAME?</v>
      </c>
      <c r="V631" s="48"/>
      <c r="W631" s="1217" t="s">
        <v>3508</v>
      </c>
      <c r="X631" s="48"/>
      <c r="Y631" s="1217" t="s">
        <v>6267</v>
      </c>
      <c r="Z631" s="48"/>
      <c r="AA631" s="48"/>
      <c r="AB631" s="48"/>
      <c r="AC631" s="48"/>
      <c r="AD631" s="48"/>
      <c r="AE631" s="48"/>
      <c r="AF631" s="48"/>
      <c r="AG631" s="48"/>
      <c r="AH631" s="48"/>
    </row>
    <row r="632" spans="1:34" ht="18">
      <c r="A632" s="1450">
        <v>44859</v>
      </c>
      <c r="B632" s="1217" t="s">
        <v>1170</v>
      </c>
      <c r="C632" s="1571" t="s">
        <v>3456</v>
      </c>
      <c r="D632" s="1217" t="s">
        <v>3452</v>
      </c>
      <c r="E632" s="1217" t="s">
        <v>49</v>
      </c>
      <c r="F632" s="1217" t="s">
        <v>3486</v>
      </c>
      <c r="G632" s="1219">
        <v>15000</v>
      </c>
      <c r="H632" s="1449" t="s">
        <v>3063</v>
      </c>
      <c r="I632" s="1217" t="s">
        <v>3453</v>
      </c>
      <c r="J632" s="1238"/>
      <c r="K632" s="10" t="e">
        <f t="shared" ca="1" si="118"/>
        <v>#NAME?</v>
      </c>
      <c r="L632" s="48" t="e">
        <f t="shared" ref="L632:L633" ca="1" si="119">_xludf.IFS(C632="成田机场",4000,C632="羽田机场",1000)</f>
        <v>#NAME?</v>
      </c>
      <c r="M632" s="1240" t="e">
        <f ca="1">(G632-K632-L632)*0.7</f>
        <v>#NAME?</v>
      </c>
      <c r="N632" s="1239"/>
      <c r="O632" s="1237"/>
      <c r="P632" s="1239"/>
      <c r="Q632" s="1239"/>
      <c r="R632" s="1239"/>
      <c r="S632" s="1240"/>
      <c r="T632" s="1240" t="e">
        <f t="shared" ca="1" si="78"/>
        <v>#NAME?</v>
      </c>
      <c r="U632" s="1378" t="e">
        <f t="shared" ca="1" si="91"/>
        <v>#NAME?</v>
      </c>
      <c r="W632" s="1217" t="s">
        <v>3508</v>
      </c>
      <c r="Y632" s="1217" t="s">
        <v>6268</v>
      </c>
      <c r="Z632" s="1562"/>
    </row>
    <row r="633" spans="1:34" ht="18">
      <c r="A633" s="1450">
        <v>44860</v>
      </c>
      <c r="B633" s="1217" t="s">
        <v>570</v>
      </c>
      <c r="C633" s="1571" t="s">
        <v>3456</v>
      </c>
      <c r="D633" s="1217" t="s">
        <v>1238</v>
      </c>
      <c r="E633" s="1217" t="s">
        <v>40</v>
      </c>
      <c r="F633" s="1217" t="s">
        <v>3449</v>
      </c>
      <c r="G633" s="1219">
        <v>15000</v>
      </c>
      <c r="H633" s="1449" t="s">
        <v>3063</v>
      </c>
      <c r="I633" s="1217" t="s">
        <v>3453</v>
      </c>
      <c r="J633" s="1238"/>
      <c r="K633" s="10" t="e">
        <f t="shared" ca="1" si="118"/>
        <v>#NAME?</v>
      </c>
      <c r="L633" s="48" t="e">
        <f t="shared" ca="1" si="119"/>
        <v>#NAME?</v>
      </c>
      <c r="M633" s="1240" t="e">
        <f ca="1">(15000-K633-L633)*0.7</f>
        <v>#NAME?</v>
      </c>
      <c r="N633" s="1239"/>
      <c r="O633" s="1237"/>
      <c r="P633" s="1239"/>
      <c r="Q633" s="1239"/>
      <c r="R633" s="1239"/>
      <c r="S633" s="1240"/>
      <c r="T633" s="1240" t="e">
        <f t="shared" ca="1" si="78"/>
        <v>#NAME?</v>
      </c>
      <c r="U633" s="1378" t="e">
        <f t="shared" ca="1" si="91"/>
        <v>#NAME?</v>
      </c>
      <c r="W633" s="1217" t="s">
        <v>1540</v>
      </c>
      <c r="Y633" s="1217" t="s">
        <v>6269</v>
      </c>
      <c r="Z633" s="1562"/>
    </row>
    <row r="634" spans="1:34" ht="18">
      <c r="A634" s="1450">
        <v>44863</v>
      </c>
      <c r="B634" s="1217" t="s">
        <v>1170</v>
      </c>
      <c r="C634" s="1571" t="s">
        <v>3456</v>
      </c>
      <c r="D634" s="1217" t="s">
        <v>3521</v>
      </c>
      <c r="E634" s="1217" t="s">
        <v>1798</v>
      </c>
      <c r="F634" s="1217" t="s">
        <v>3629</v>
      </c>
      <c r="G634" s="1219">
        <v>15000</v>
      </c>
      <c r="H634" s="1449" t="s">
        <v>3063</v>
      </c>
      <c r="I634" s="1217" t="s">
        <v>3453</v>
      </c>
      <c r="J634" s="1238"/>
      <c r="L634" s="48"/>
      <c r="M634" s="1240">
        <f>(18000)*0.7</f>
        <v>12600</v>
      </c>
      <c r="N634" s="1239"/>
      <c r="O634" s="1237"/>
      <c r="P634" s="1239"/>
      <c r="Q634" s="1239"/>
      <c r="R634" s="1239"/>
      <c r="S634" s="1240"/>
      <c r="T634" s="1240">
        <f t="shared" si="78"/>
        <v>2400</v>
      </c>
      <c r="U634" s="1378">
        <f t="shared" si="91"/>
        <v>0.16</v>
      </c>
      <c r="W634" s="1217" t="s">
        <v>107</v>
      </c>
      <c r="Y634" s="1217" t="s">
        <v>6270</v>
      </c>
      <c r="Z634" s="1562"/>
    </row>
    <row r="635" spans="1:34" ht="18">
      <c r="A635" s="1450">
        <v>44853</v>
      </c>
      <c r="B635" s="1217" t="s">
        <v>1906</v>
      </c>
      <c r="C635" s="1571"/>
      <c r="D635" s="1217" t="s">
        <v>3452</v>
      </c>
      <c r="E635" s="1217" t="s">
        <v>3497</v>
      </c>
      <c r="F635" s="1217" t="s">
        <v>3498</v>
      </c>
      <c r="G635" s="1219">
        <v>205000</v>
      </c>
      <c r="H635" s="1449" t="s">
        <v>3063</v>
      </c>
      <c r="I635" s="1217" t="s">
        <v>3453</v>
      </c>
      <c r="J635" s="1238"/>
      <c r="K635" s="48"/>
      <c r="L635" s="48"/>
      <c r="M635" s="1240"/>
      <c r="N635" s="1240"/>
      <c r="O635" s="1245">
        <v>175000</v>
      </c>
      <c r="P635" s="1240"/>
      <c r="Q635" s="1240"/>
      <c r="R635" s="1240"/>
      <c r="S635" s="1240"/>
      <c r="T635" s="1240">
        <f t="shared" si="78"/>
        <v>30000</v>
      </c>
      <c r="U635" s="1378">
        <f t="shared" si="91"/>
        <v>0.14634146341463414</v>
      </c>
      <c r="V635" s="48"/>
      <c r="W635" s="1217" t="s">
        <v>3508</v>
      </c>
      <c r="X635" s="48"/>
      <c r="Y635" s="1217" t="s">
        <v>6271</v>
      </c>
      <c r="Z635" s="48"/>
      <c r="AA635" s="48"/>
      <c r="AB635" s="48"/>
      <c r="AC635" s="48"/>
      <c r="AD635" s="48"/>
      <c r="AE635" s="48"/>
      <c r="AF635" s="48"/>
      <c r="AG635" s="48"/>
      <c r="AH635" s="48"/>
    </row>
    <row r="636" spans="1:34" ht="18">
      <c r="A636" s="1454">
        <v>44859</v>
      </c>
      <c r="B636" s="1246" t="s">
        <v>1170</v>
      </c>
      <c r="C636" s="1574" t="s">
        <v>3496</v>
      </c>
      <c r="D636" s="1246" t="s">
        <v>3474</v>
      </c>
      <c r="E636" s="1246" t="s">
        <v>3497</v>
      </c>
      <c r="F636" s="1321"/>
      <c r="G636" s="1248">
        <v>15000</v>
      </c>
      <c r="H636" s="1455" t="s">
        <v>3063</v>
      </c>
      <c r="I636" s="1246" t="s">
        <v>3453</v>
      </c>
      <c r="J636" s="1263"/>
      <c r="K636" s="1260"/>
      <c r="L636" s="1573"/>
      <c r="M636" s="1257"/>
      <c r="N636" s="1256"/>
      <c r="O636" s="1361">
        <v>13000</v>
      </c>
      <c r="P636" s="1256"/>
      <c r="Q636" s="1256"/>
      <c r="R636" s="1256"/>
      <c r="S636" s="1257"/>
      <c r="T636" s="1257">
        <f t="shared" si="78"/>
        <v>2000</v>
      </c>
      <c r="U636" s="1387">
        <f t="shared" si="91"/>
        <v>0.13333333333333333</v>
      </c>
      <c r="V636" s="1260"/>
      <c r="W636" s="1246" t="s">
        <v>27</v>
      </c>
      <c r="X636" s="1260"/>
      <c r="Y636" s="1246" t="s">
        <v>6272</v>
      </c>
      <c r="Z636" s="1584"/>
      <c r="AA636" s="1260"/>
      <c r="AB636" s="1260"/>
      <c r="AC636" s="1260"/>
      <c r="AD636" s="1260"/>
      <c r="AE636" s="1260"/>
      <c r="AF636" s="1260"/>
      <c r="AG636" s="1260"/>
      <c r="AH636" s="1260"/>
    </row>
    <row r="637" spans="1:34" ht="18">
      <c r="A637" s="1450">
        <v>44850</v>
      </c>
      <c r="B637" s="1217" t="s">
        <v>1906</v>
      </c>
      <c r="C637" s="1571"/>
      <c r="D637" s="1217" t="s">
        <v>5709</v>
      </c>
      <c r="E637" s="1217" t="s">
        <v>3497</v>
      </c>
      <c r="F637" s="1217" t="s">
        <v>3498</v>
      </c>
      <c r="G637" s="1219">
        <v>270000</v>
      </c>
      <c r="H637" s="1449" t="s">
        <v>3055</v>
      </c>
      <c r="I637" s="1217" t="s">
        <v>3453</v>
      </c>
      <c r="J637" s="1237"/>
      <c r="K637" s="48"/>
      <c r="L637" s="48"/>
      <c r="M637" s="1240"/>
      <c r="N637" s="1240"/>
      <c r="O637" s="1245">
        <v>240000</v>
      </c>
      <c r="P637" s="1240"/>
      <c r="Q637" s="1240"/>
      <c r="R637" s="1240"/>
      <c r="S637" s="1240"/>
      <c r="T637" s="1240">
        <f t="shared" si="78"/>
        <v>30000</v>
      </c>
      <c r="U637" s="1378">
        <f t="shared" si="91"/>
        <v>0.1111111111111111</v>
      </c>
      <c r="V637" s="1240"/>
      <c r="W637" s="1217" t="s">
        <v>107</v>
      </c>
      <c r="X637" s="48"/>
      <c r="Y637" s="1217" t="s">
        <v>6273</v>
      </c>
      <c r="Z637" s="48"/>
      <c r="AA637" s="48"/>
      <c r="AB637" s="48"/>
      <c r="AC637" s="48"/>
      <c r="AD637" s="48"/>
      <c r="AE637" s="48"/>
      <c r="AF637" s="48"/>
      <c r="AG637" s="48"/>
      <c r="AH637" s="48"/>
    </row>
    <row r="638" spans="1:34" ht="18">
      <c r="A638" s="1450">
        <v>44857</v>
      </c>
      <c r="B638" s="1217" t="s">
        <v>570</v>
      </c>
      <c r="C638" s="1571" t="s">
        <v>3456</v>
      </c>
      <c r="D638" s="1217" t="s">
        <v>3521</v>
      </c>
      <c r="E638" s="1217" t="s">
        <v>3523</v>
      </c>
      <c r="F638" s="1217" t="s">
        <v>3524</v>
      </c>
      <c r="G638" s="1219">
        <v>15000</v>
      </c>
      <c r="H638" s="1449" t="s">
        <v>3063</v>
      </c>
      <c r="I638" s="1217" t="s">
        <v>3453</v>
      </c>
      <c r="J638" s="1238"/>
      <c r="K638" s="10" t="e">
        <f t="shared" ref="K638:K639" ca="1" si="120">_xludf.IFS(C638="成田机场",3000,C638="羽田机场",1200,D638="NearMe",1000,D638="VIP-limo",G638*0.12)</f>
        <v>#NAME?</v>
      </c>
      <c r="L638" s="48" t="e">
        <f t="shared" ref="L638:L639" ca="1" si="121">_xludf.IFS(C638="成田机场",4000,C638="羽田机场",1000)</f>
        <v>#NAME?</v>
      </c>
      <c r="M638" s="1240" t="e">
        <f t="shared" ref="M638:M639" ca="1" si="122">(16500-K638-L638)*0.7</f>
        <v>#NAME?</v>
      </c>
      <c r="N638" s="1239"/>
      <c r="O638" s="1237"/>
      <c r="P638" s="1239"/>
      <c r="Q638" s="1239"/>
      <c r="R638" s="1239"/>
      <c r="S638" s="1240"/>
      <c r="T638" s="1240" t="e">
        <f t="shared" ca="1" si="78"/>
        <v>#NAME?</v>
      </c>
      <c r="U638" s="1378" t="e">
        <f t="shared" ca="1" si="91"/>
        <v>#NAME?</v>
      </c>
      <c r="W638" s="1217" t="s">
        <v>107</v>
      </c>
      <c r="Y638" s="1217" t="s">
        <v>6274</v>
      </c>
      <c r="Z638" s="1562"/>
    </row>
    <row r="639" spans="1:34" ht="18">
      <c r="A639" s="1450">
        <v>44864</v>
      </c>
      <c r="B639" s="1217" t="s">
        <v>1170</v>
      </c>
      <c r="C639" s="1571" t="s">
        <v>3456</v>
      </c>
      <c r="D639" s="1217" t="s">
        <v>3521</v>
      </c>
      <c r="E639" s="1217" t="s">
        <v>3523</v>
      </c>
      <c r="F639" s="1217" t="s">
        <v>3524</v>
      </c>
      <c r="G639" s="1219">
        <v>15000</v>
      </c>
      <c r="H639" s="1449" t="s">
        <v>3063</v>
      </c>
      <c r="I639" s="1217" t="s">
        <v>3453</v>
      </c>
      <c r="J639" s="1238"/>
      <c r="K639" s="10" t="e">
        <f t="shared" ca="1" si="120"/>
        <v>#NAME?</v>
      </c>
      <c r="L639" s="48" t="e">
        <f t="shared" ca="1" si="121"/>
        <v>#NAME?</v>
      </c>
      <c r="M639" s="1240" t="e">
        <f t="shared" ca="1" si="122"/>
        <v>#NAME?</v>
      </c>
      <c r="N639" s="1239"/>
      <c r="O639" s="1237"/>
      <c r="P639" s="1239"/>
      <c r="Q639" s="1239"/>
      <c r="R639" s="1239"/>
      <c r="S639" s="1240"/>
      <c r="T639" s="1240" t="e">
        <f t="shared" ca="1" si="78"/>
        <v>#NAME?</v>
      </c>
      <c r="U639" s="1378" t="e">
        <f t="shared" ca="1" si="91"/>
        <v>#NAME?</v>
      </c>
      <c r="W639" s="1217" t="s">
        <v>107</v>
      </c>
      <c r="Y639" s="1217" t="s">
        <v>6247</v>
      </c>
      <c r="Z639" s="1562"/>
    </row>
    <row r="640" spans="1:34" ht="18">
      <c r="A640" s="1450">
        <v>44845</v>
      </c>
      <c r="B640" s="1217" t="s">
        <v>1906</v>
      </c>
      <c r="C640" s="1571"/>
      <c r="D640" s="1217" t="s">
        <v>4010</v>
      </c>
      <c r="E640" s="1217" t="s">
        <v>373</v>
      </c>
      <c r="F640" s="1217" t="s">
        <v>3498</v>
      </c>
      <c r="G640" s="1219">
        <v>45000</v>
      </c>
      <c r="H640" s="1449" t="s">
        <v>6275</v>
      </c>
      <c r="I640" s="1217" t="s">
        <v>3453</v>
      </c>
      <c r="J640" s="1238"/>
      <c r="K640" s="48"/>
      <c r="L640" s="48"/>
      <c r="M640" s="1240"/>
      <c r="N640" s="1240"/>
      <c r="O640" s="1237">
        <v>45000</v>
      </c>
      <c r="P640" s="1240"/>
      <c r="Q640" s="1240"/>
      <c r="R640" s="1240"/>
      <c r="S640" s="1240"/>
      <c r="T640" s="1240">
        <f t="shared" si="78"/>
        <v>0</v>
      </c>
      <c r="U640" s="1378">
        <f t="shared" si="91"/>
        <v>0</v>
      </c>
      <c r="V640" s="48"/>
      <c r="W640" s="1217" t="s">
        <v>108</v>
      </c>
      <c r="X640" s="48"/>
      <c r="Y640" s="1217" t="s">
        <v>6276</v>
      </c>
      <c r="Z640" s="48"/>
      <c r="AA640" s="48"/>
      <c r="AB640" s="48"/>
      <c r="AC640" s="48"/>
      <c r="AD640" s="48"/>
      <c r="AE640" s="48"/>
      <c r="AF640" s="48"/>
      <c r="AG640" s="48"/>
      <c r="AH640" s="48"/>
    </row>
    <row r="641" spans="1:34" ht="13.2">
      <c r="A641" s="1450"/>
      <c r="B641" s="1590"/>
      <c r="C641" s="1591"/>
      <c r="D641" s="1590"/>
      <c r="E641" s="1592"/>
      <c r="F641" s="1590"/>
      <c r="G641" s="1593"/>
      <c r="H641" s="1594"/>
      <c r="I641" s="1590"/>
      <c r="K641" s="10" t="e">
        <f t="shared" ref="K641:K667" ca="1" si="123">_xludf.IFS(C641="成田机场",3000,C641="羽田机场",1200,D641="NearMe",1000,D641="VIP-limo",G641*0.12)</f>
        <v>#NAME?</v>
      </c>
      <c r="L641" s="48" t="e">
        <f t="shared" ref="L641:L646" ca="1" si="124">_xludf.IFS(C641="成田机场",4000,C641="羽田机场",1000)</f>
        <v>#NAME?</v>
      </c>
      <c r="M641" s="1240" t="e">
        <f t="shared" ref="M641:M645" ca="1" si="125">(G641-K641-L641)*0.7</f>
        <v>#NAME?</v>
      </c>
      <c r="N641" s="1239"/>
      <c r="O641" s="1239"/>
      <c r="P641" s="1239"/>
      <c r="Q641" s="1239"/>
      <c r="R641" s="1239"/>
      <c r="S641" s="1240"/>
      <c r="T641" s="1240"/>
      <c r="U641" s="1378"/>
      <c r="W641" s="1590"/>
      <c r="Y641" s="1590"/>
      <c r="Z641" s="1562"/>
    </row>
    <row r="642" spans="1:34" ht="13.2">
      <c r="A642" s="1590"/>
      <c r="B642" s="1590"/>
      <c r="C642" s="1591"/>
      <c r="D642" s="1590"/>
      <c r="E642" s="1592"/>
      <c r="F642" s="1590"/>
      <c r="G642" s="1593"/>
      <c r="H642" s="1594"/>
      <c r="I642" s="1590"/>
      <c r="K642" s="10" t="e">
        <f t="shared" ca="1" si="123"/>
        <v>#NAME?</v>
      </c>
      <c r="L642" s="48" t="e">
        <f t="shared" ca="1" si="124"/>
        <v>#NAME?</v>
      </c>
      <c r="M642" s="1240" t="e">
        <f t="shared" ca="1" si="125"/>
        <v>#NAME?</v>
      </c>
      <c r="N642" s="1239"/>
      <c r="O642" s="1239"/>
      <c r="P642" s="1239"/>
      <c r="Q642" s="1239"/>
      <c r="R642" s="1239"/>
      <c r="S642" s="1240"/>
      <c r="T642" s="1240"/>
      <c r="U642" s="1378"/>
      <c r="W642" s="1590"/>
      <c r="Y642" s="1590"/>
      <c r="Z642" s="1562"/>
    </row>
    <row r="643" spans="1:34" ht="13.2">
      <c r="A643" s="1590"/>
      <c r="B643" s="1590"/>
      <c r="C643" s="1591"/>
      <c r="D643" s="1590"/>
      <c r="E643" s="1592"/>
      <c r="F643" s="1590"/>
      <c r="G643" s="1593"/>
      <c r="H643" s="1594"/>
      <c r="I643" s="1590"/>
      <c r="K643" s="10" t="e">
        <f t="shared" ca="1" si="123"/>
        <v>#NAME?</v>
      </c>
      <c r="L643" s="48" t="e">
        <f t="shared" ca="1" si="124"/>
        <v>#NAME?</v>
      </c>
      <c r="M643" s="1240" t="e">
        <f t="shared" ca="1" si="125"/>
        <v>#NAME?</v>
      </c>
      <c r="N643" s="1239"/>
      <c r="O643" s="1239"/>
      <c r="P643" s="1239"/>
      <c r="Q643" s="1239"/>
      <c r="R643" s="1239"/>
      <c r="S643" s="1240"/>
      <c r="T643" s="1240"/>
      <c r="U643" s="1378"/>
      <c r="W643" s="1590"/>
      <c r="Y643" s="1590"/>
      <c r="Z643" s="1562"/>
    </row>
    <row r="644" spans="1:34" ht="13.2">
      <c r="A644" s="1590"/>
      <c r="B644" s="1590"/>
      <c r="C644" s="1591"/>
      <c r="D644" s="1590"/>
      <c r="E644" s="1592"/>
      <c r="F644" s="1590"/>
      <c r="G644" s="1593"/>
      <c r="H644" s="1594"/>
      <c r="I644" s="1590"/>
      <c r="K644" s="10" t="e">
        <f t="shared" ca="1" si="123"/>
        <v>#NAME?</v>
      </c>
      <c r="L644" s="48" t="e">
        <f t="shared" ca="1" si="124"/>
        <v>#NAME?</v>
      </c>
      <c r="M644" s="1240" t="e">
        <f t="shared" ca="1" si="125"/>
        <v>#NAME?</v>
      </c>
      <c r="N644" s="1239"/>
      <c r="O644" s="1239"/>
      <c r="P644" s="1239"/>
      <c r="Q644" s="1239"/>
      <c r="R644" s="1239"/>
      <c r="S644" s="1240"/>
      <c r="T644" s="1240"/>
      <c r="U644" s="1378"/>
      <c r="W644" s="1590"/>
      <c r="Y644" s="1590"/>
      <c r="Z644" s="1562"/>
    </row>
    <row r="645" spans="1:34" ht="13.2">
      <c r="A645" s="1590"/>
      <c r="B645" s="1590"/>
      <c r="C645" s="1591"/>
      <c r="D645" s="1590"/>
      <c r="E645" s="1592"/>
      <c r="F645" s="1590"/>
      <c r="G645" s="1593"/>
      <c r="H645" s="1594"/>
      <c r="I645" s="1590"/>
      <c r="K645" s="10" t="e">
        <f t="shared" ca="1" si="123"/>
        <v>#NAME?</v>
      </c>
      <c r="L645" s="48" t="e">
        <f t="shared" ca="1" si="124"/>
        <v>#NAME?</v>
      </c>
      <c r="M645" s="1240" t="e">
        <f t="shared" ca="1" si="125"/>
        <v>#NAME?</v>
      </c>
      <c r="N645" s="1239"/>
      <c r="O645" s="1239"/>
      <c r="P645" s="1239"/>
      <c r="Q645" s="1239"/>
      <c r="R645" s="1239"/>
      <c r="S645" s="1239"/>
      <c r="T645" s="1239"/>
      <c r="U645" s="1357"/>
      <c r="W645" s="1590"/>
      <c r="Y645" s="1590"/>
      <c r="Z645" s="1562"/>
    </row>
    <row r="646" spans="1:34" ht="18">
      <c r="A646" s="1595">
        <v>44835</v>
      </c>
      <c r="B646" s="1596" t="s">
        <v>1906</v>
      </c>
      <c r="C646" s="1597"/>
      <c r="D646" s="1596" t="s">
        <v>6277</v>
      </c>
      <c r="E646" s="1596"/>
      <c r="F646" s="1596"/>
      <c r="G646" s="1598">
        <v>0</v>
      </c>
      <c r="H646" s="1599"/>
      <c r="I646" s="1595"/>
      <c r="J646" s="1600"/>
      <c r="K646" s="142" t="e">
        <f t="shared" ca="1" si="123"/>
        <v>#NAME?</v>
      </c>
      <c r="L646" s="142" t="e">
        <f t="shared" ca="1" si="124"/>
        <v>#NAME?</v>
      </c>
      <c r="M646" s="1601" t="e">
        <f ca="1">(22000-K646-L646)*0.7</f>
        <v>#NAME?</v>
      </c>
      <c r="N646" s="1601"/>
      <c r="O646" s="1602"/>
      <c r="P646" s="1601"/>
      <c r="Q646" s="1601"/>
      <c r="R646" s="1601"/>
      <c r="S646" s="1601"/>
      <c r="T646" s="1601" t="e">
        <f t="shared" ref="T646:T683" ca="1" si="126">G646-J646-K646-L646-M646-N646-O646-P646-Q646-R646-S646</f>
        <v>#NAME?</v>
      </c>
      <c r="U646" s="1603" t="e">
        <f t="shared" ref="U646:U683" ca="1" si="127">T646/G646</f>
        <v>#NAME?</v>
      </c>
      <c r="V646" s="142"/>
      <c r="W646" s="1596" t="s">
        <v>27</v>
      </c>
      <c r="X646" s="142"/>
      <c r="Y646" s="1596" t="s">
        <v>6278</v>
      </c>
      <c r="Z646" s="142"/>
      <c r="AA646" s="1604"/>
      <c r="AB646" s="142"/>
      <c r="AC646" s="142"/>
      <c r="AD646" s="142"/>
      <c r="AE646" s="142"/>
      <c r="AF646" s="142"/>
      <c r="AG646" s="142"/>
      <c r="AH646" s="142"/>
    </row>
    <row r="647" spans="1:34" ht="18">
      <c r="A647" s="1595">
        <v>44836</v>
      </c>
      <c r="B647" s="1596" t="s">
        <v>1906</v>
      </c>
      <c r="C647" s="1597"/>
      <c r="D647" s="1596" t="s">
        <v>6277</v>
      </c>
      <c r="E647" s="1596"/>
      <c r="F647" s="1596"/>
      <c r="G647" s="1598">
        <v>0</v>
      </c>
      <c r="H647" s="1599"/>
      <c r="I647" s="1595"/>
      <c r="J647" s="1600"/>
      <c r="K647" s="142" t="e">
        <f t="shared" ca="1" si="123"/>
        <v>#NAME?</v>
      </c>
      <c r="L647" s="142" t="e">
        <f t="shared" ref="L647:L649" ca="1" si="128">_xludf.IFS(C647="成田机场",4000,C647="羽田机场",1000,D647="VIP-limo",0)</f>
        <v>#NAME?</v>
      </c>
      <c r="M647" s="1601"/>
      <c r="N647" s="1601"/>
      <c r="O647" s="1602"/>
      <c r="P647" s="1601"/>
      <c r="Q647" s="1601"/>
      <c r="R647" s="1601"/>
      <c r="S647" s="1601"/>
      <c r="T647" s="1601" t="e">
        <f t="shared" ca="1" si="126"/>
        <v>#NAME?</v>
      </c>
      <c r="U647" s="1603" t="e">
        <f t="shared" ca="1" si="127"/>
        <v>#NAME?</v>
      </c>
      <c r="V647" s="142"/>
      <c r="W647" s="1596" t="s">
        <v>27</v>
      </c>
      <c r="X647" s="142"/>
      <c r="Y647" s="1596" t="s">
        <v>6279</v>
      </c>
      <c r="Z647" s="142"/>
      <c r="AA647" s="142"/>
      <c r="AB647" s="142"/>
      <c r="AC647" s="142"/>
      <c r="AD647" s="142"/>
      <c r="AE647" s="142"/>
      <c r="AF647" s="142"/>
      <c r="AG647" s="142"/>
      <c r="AH647" s="142"/>
    </row>
    <row r="648" spans="1:34" ht="18">
      <c r="A648" s="1595">
        <v>44836</v>
      </c>
      <c r="B648" s="1596" t="s">
        <v>570</v>
      </c>
      <c r="C648" s="1597" t="s">
        <v>3446</v>
      </c>
      <c r="D648" s="1596" t="s">
        <v>3474</v>
      </c>
      <c r="E648" s="1596"/>
      <c r="F648" s="1596"/>
      <c r="G648" s="1598">
        <v>0</v>
      </c>
      <c r="H648" s="1599"/>
      <c r="I648" s="1596" t="s">
        <v>3453</v>
      </c>
      <c r="J648" s="1600"/>
      <c r="K648" s="142" t="e">
        <f t="shared" ca="1" si="123"/>
        <v>#NAME?</v>
      </c>
      <c r="L648" s="142" t="e">
        <f t="shared" ca="1" si="128"/>
        <v>#NAME?</v>
      </c>
      <c r="M648" s="1601" t="e">
        <f t="shared" ref="M648:M649" ca="1" si="129">(G648-K648-L648)*0.7</f>
        <v>#NAME?</v>
      </c>
      <c r="N648" s="1601"/>
      <c r="O648" s="1602"/>
      <c r="P648" s="1601"/>
      <c r="Q648" s="1601"/>
      <c r="R648" s="1601"/>
      <c r="S648" s="1601"/>
      <c r="T648" s="1601" t="e">
        <f t="shared" ca="1" si="126"/>
        <v>#NAME?</v>
      </c>
      <c r="U648" s="1603" t="e">
        <f t="shared" ca="1" si="127"/>
        <v>#NAME?</v>
      </c>
      <c r="V648" s="142"/>
      <c r="W648" s="1596" t="s">
        <v>27</v>
      </c>
      <c r="X648" s="142"/>
      <c r="Y648" s="1596" t="s">
        <v>6280</v>
      </c>
      <c r="Z648" s="142"/>
      <c r="AA648" s="142"/>
      <c r="AB648" s="142"/>
      <c r="AC648" s="142"/>
      <c r="AD648" s="142"/>
      <c r="AE648" s="142"/>
      <c r="AF648" s="142"/>
      <c r="AG648" s="142"/>
      <c r="AH648" s="142"/>
    </row>
    <row r="649" spans="1:34" ht="18">
      <c r="A649" s="1595">
        <v>44837</v>
      </c>
      <c r="B649" s="1596" t="s">
        <v>1906</v>
      </c>
      <c r="C649" s="1597"/>
      <c r="D649" s="1596" t="s">
        <v>6277</v>
      </c>
      <c r="E649" s="1596"/>
      <c r="F649" s="1596"/>
      <c r="G649" s="1598">
        <v>0</v>
      </c>
      <c r="H649" s="1599"/>
      <c r="I649" s="1595"/>
      <c r="J649" s="1600"/>
      <c r="K649" s="142" t="e">
        <f t="shared" ca="1" si="123"/>
        <v>#NAME?</v>
      </c>
      <c r="L649" s="142" t="e">
        <f t="shared" ca="1" si="128"/>
        <v>#NAME?</v>
      </c>
      <c r="M649" s="1601" t="e">
        <f t="shared" ca="1" si="129"/>
        <v>#NAME?</v>
      </c>
      <c r="N649" s="1601"/>
      <c r="O649" s="1602"/>
      <c r="P649" s="1601"/>
      <c r="Q649" s="1601"/>
      <c r="R649" s="1601"/>
      <c r="S649" s="1601"/>
      <c r="T649" s="1601" t="e">
        <f t="shared" ca="1" si="126"/>
        <v>#NAME?</v>
      </c>
      <c r="U649" s="1603" t="e">
        <f t="shared" ca="1" si="127"/>
        <v>#NAME?</v>
      </c>
      <c r="V649" s="142"/>
      <c r="W649" s="1596" t="s">
        <v>27</v>
      </c>
      <c r="X649" s="142"/>
      <c r="Y649" s="1596" t="s">
        <v>6281</v>
      </c>
      <c r="Z649" s="142"/>
      <c r="AA649" s="142"/>
      <c r="AB649" s="142"/>
      <c r="AC649" s="142"/>
      <c r="AD649" s="142"/>
      <c r="AE649" s="142"/>
      <c r="AF649" s="142"/>
      <c r="AG649" s="142"/>
      <c r="AH649" s="142"/>
    </row>
    <row r="650" spans="1:34" ht="18">
      <c r="A650" s="1595">
        <v>44837</v>
      </c>
      <c r="B650" s="1596" t="s">
        <v>570</v>
      </c>
      <c r="C650" s="1597" t="s">
        <v>3446</v>
      </c>
      <c r="D650" s="1596" t="s">
        <v>3557</v>
      </c>
      <c r="E650" s="1596"/>
      <c r="F650" s="1596"/>
      <c r="G650" s="1598">
        <v>0</v>
      </c>
      <c r="H650" s="1599"/>
      <c r="I650" s="1596" t="s">
        <v>3450</v>
      </c>
      <c r="J650" s="1600"/>
      <c r="K650" s="142" t="e">
        <f t="shared" ca="1" si="123"/>
        <v>#NAME?</v>
      </c>
      <c r="L650" s="142"/>
      <c r="M650" s="1601"/>
      <c r="N650" s="1601"/>
      <c r="O650" s="1602"/>
      <c r="P650" s="1601"/>
      <c r="Q650" s="1601"/>
      <c r="R650" s="1601"/>
      <c r="S650" s="1601"/>
      <c r="T650" s="1601" t="e">
        <f t="shared" ca="1" si="126"/>
        <v>#NAME?</v>
      </c>
      <c r="U650" s="1603" t="e">
        <f t="shared" ca="1" si="127"/>
        <v>#NAME?</v>
      </c>
      <c r="V650" s="142"/>
      <c r="W650" s="1596" t="s">
        <v>107</v>
      </c>
      <c r="X650" s="142"/>
      <c r="Y650" s="1596" t="s">
        <v>6282</v>
      </c>
      <c r="Z650" s="142"/>
      <c r="AA650" s="142"/>
      <c r="AB650" s="142"/>
      <c r="AC650" s="142"/>
      <c r="AD650" s="142"/>
      <c r="AE650" s="142"/>
      <c r="AF650" s="142"/>
      <c r="AG650" s="142"/>
      <c r="AH650" s="142"/>
    </row>
    <row r="651" spans="1:34" ht="18">
      <c r="A651" s="1595">
        <v>44843</v>
      </c>
      <c r="B651" s="1596" t="s">
        <v>1906</v>
      </c>
      <c r="C651" s="1597"/>
      <c r="D651" s="1596" t="s">
        <v>255</v>
      </c>
      <c r="E651" s="1596"/>
      <c r="F651" s="1596"/>
      <c r="G651" s="1598">
        <v>0</v>
      </c>
      <c r="H651" s="1599"/>
      <c r="I651" s="1596" t="s">
        <v>3453</v>
      </c>
      <c r="J651" s="1600"/>
      <c r="K651" s="142" t="e">
        <f t="shared" ca="1" si="123"/>
        <v>#NAME?</v>
      </c>
      <c r="L651" s="142" t="e">
        <f t="shared" ref="L651:L655" ca="1" si="130">_xludf.IFS(C651="成田机场",4000,C651="羽田机场",1000,D651="VIP-limo",0)</f>
        <v>#NAME?</v>
      </c>
      <c r="M651" s="1601" t="e">
        <f t="shared" ref="M651:M655" ca="1" si="131">(G651-K651-L651)*0.7</f>
        <v>#NAME?</v>
      </c>
      <c r="N651" s="1601"/>
      <c r="O651" s="1602"/>
      <c r="P651" s="1601"/>
      <c r="Q651" s="1601"/>
      <c r="R651" s="1601"/>
      <c r="S651" s="1601"/>
      <c r="T651" s="1601" t="e">
        <f t="shared" ca="1" si="126"/>
        <v>#NAME?</v>
      </c>
      <c r="U651" s="1603" t="e">
        <f t="shared" ca="1" si="127"/>
        <v>#NAME?</v>
      </c>
      <c r="V651" s="142"/>
      <c r="W651" s="1596" t="s">
        <v>107</v>
      </c>
      <c r="X651" s="142"/>
      <c r="Y651" s="1596" t="s">
        <v>6283</v>
      </c>
      <c r="Z651" s="142"/>
      <c r="AA651" s="142"/>
      <c r="AB651" s="142"/>
      <c r="AC651" s="142"/>
      <c r="AD651" s="142"/>
      <c r="AE651" s="142"/>
      <c r="AF651" s="142"/>
      <c r="AG651" s="142"/>
      <c r="AH651" s="142"/>
    </row>
    <row r="652" spans="1:34" ht="18">
      <c r="A652" s="1595">
        <v>44844</v>
      </c>
      <c r="B652" s="1596" t="s">
        <v>1906</v>
      </c>
      <c r="C652" s="1597"/>
      <c r="D652" s="1596" t="s">
        <v>4912</v>
      </c>
      <c r="E652" s="1596"/>
      <c r="F652" s="1596"/>
      <c r="G652" s="1598">
        <v>0</v>
      </c>
      <c r="H652" s="1599"/>
      <c r="I652" s="1596" t="s">
        <v>3453</v>
      </c>
      <c r="J652" s="1600"/>
      <c r="K652" s="142" t="e">
        <f t="shared" ca="1" si="123"/>
        <v>#NAME?</v>
      </c>
      <c r="L652" s="142" t="e">
        <f t="shared" ca="1" si="130"/>
        <v>#NAME?</v>
      </c>
      <c r="M652" s="1601" t="e">
        <f t="shared" ca="1" si="131"/>
        <v>#NAME?</v>
      </c>
      <c r="N652" s="1601"/>
      <c r="O652" s="1602"/>
      <c r="P652" s="1601"/>
      <c r="Q652" s="1601"/>
      <c r="R652" s="1601"/>
      <c r="S652" s="1601"/>
      <c r="T652" s="1601" t="e">
        <f t="shared" ca="1" si="126"/>
        <v>#NAME?</v>
      </c>
      <c r="U652" s="1603" t="e">
        <f t="shared" ca="1" si="127"/>
        <v>#NAME?</v>
      </c>
      <c r="V652" s="142"/>
      <c r="W652" s="1596" t="s">
        <v>107</v>
      </c>
      <c r="X652" s="142"/>
      <c r="Y652" s="1596" t="s">
        <v>6284</v>
      </c>
      <c r="Z652" s="142"/>
      <c r="AA652" s="142"/>
      <c r="AB652" s="142"/>
      <c r="AC652" s="142"/>
      <c r="AD652" s="142"/>
      <c r="AE652" s="142"/>
      <c r="AF652" s="142"/>
      <c r="AG652" s="142"/>
      <c r="AH652" s="142"/>
    </row>
    <row r="653" spans="1:34" ht="18">
      <c r="A653" s="1595">
        <v>44845</v>
      </c>
      <c r="B653" s="1596" t="s">
        <v>1906</v>
      </c>
      <c r="C653" s="1597"/>
      <c r="D653" s="1596" t="s">
        <v>1667</v>
      </c>
      <c r="E653" s="1596"/>
      <c r="F653" s="1596"/>
      <c r="G653" s="1598">
        <v>0</v>
      </c>
      <c r="H653" s="1599"/>
      <c r="I653" s="1596" t="s">
        <v>3453</v>
      </c>
      <c r="J653" s="1600"/>
      <c r="K653" s="142" t="e">
        <f t="shared" ca="1" si="123"/>
        <v>#NAME?</v>
      </c>
      <c r="L653" s="142" t="e">
        <f t="shared" ca="1" si="130"/>
        <v>#NAME?</v>
      </c>
      <c r="M653" s="1601" t="e">
        <f t="shared" ca="1" si="131"/>
        <v>#NAME?</v>
      </c>
      <c r="N653" s="1601"/>
      <c r="O653" s="1602"/>
      <c r="P653" s="1601"/>
      <c r="Q653" s="1601"/>
      <c r="R653" s="1601"/>
      <c r="S653" s="1601"/>
      <c r="T653" s="1601" t="e">
        <f t="shared" ca="1" si="126"/>
        <v>#NAME?</v>
      </c>
      <c r="U653" s="1603" t="e">
        <f t="shared" ca="1" si="127"/>
        <v>#NAME?</v>
      </c>
      <c r="V653" s="142"/>
      <c r="W653" s="1596" t="s">
        <v>55</v>
      </c>
      <c r="X653" s="142"/>
      <c r="Y653" s="1596" t="s">
        <v>6285</v>
      </c>
      <c r="Z653" s="142"/>
      <c r="AA653" s="142"/>
      <c r="AB653" s="142"/>
      <c r="AC653" s="142"/>
      <c r="AD653" s="142"/>
      <c r="AE653" s="142"/>
      <c r="AF653" s="142"/>
      <c r="AG653" s="142"/>
      <c r="AH653" s="142"/>
    </row>
    <row r="654" spans="1:34" ht="18">
      <c r="A654" s="1595">
        <v>44845</v>
      </c>
      <c r="B654" s="1596" t="s">
        <v>1906</v>
      </c>
      <c r="C654" s="1597"/>
      <c r="D654" s="1596" t="s">
        <v>1667</v>
      </c>
      <c r="E654" s="1596"/>
      <c r="F654" s="1596"/>
      <c r="G654" s="1598">
        <v>0</v>
      </c>
      <c r="H654" s="1599"/>
      <c r="I654" s="1596" t="s">
        <v>3453</v>
      </c>
      <c r="J654" s="1600"/>
      <c r="K654" s="142" t="e">
        <f t="shared" ca="1" si="123"/>
        <v>#NAME?</v>
      </c>
      <c r="L654" s="142" t="e">
        <f t="shared" ca="1" si="130"/>
        <v>#NAME?</v>
      </c>
      <c r="M654" s="1601" t="e">
        <f t="shared" ca="1" si="131"/>
        <v>#NAME?</v>
      </c>
      <c r="N654" s="1601"/>
      <c r="O654" s="1602"/>
      <c r="P654" s="1601"/>
      <c r="Q654" s="1601"/>
      <c r="R654" s="1601"/>
      <c r="S654" s="1601"/>
      <c r="T654" s="1601" t="e">
        <f t="shared" ca="1" si="126"/>
        <v>#NAME?</v>
      </c>
      <c r="U654" s="1603" t="e">
        <f t="shared" ca="1" si="127"/>
        <v>#NAME?</v>
      </c>
      <c r="V654" s="142"/>
      <c r="W654" s="1596" t="s">
        <v>55</v>
      </c>
      <c r="X654" s="142"/>
      <c r="Y654" s="1596" t="s">
        <v>6286</v>
      </c>
      <c r="Z654" s="142"/>
      <c r="AA654" s="142"/>
      <c r="AB654" s="142"/>
      <c r="AC654" s="142"/>
      <c r="AD654" s="142"/>
      <c r="AE654" s="142"/>
      <c r="AF654" s="142"/>
      <c r="AG654" s="142"/>
      <c r="AH654" s="142"/>
    </row>
    <row r="655" spans="1:34" ht="18">
      <c r="A655" s="1595">
        <v>44845</v>
      </c>
      <c r="B655" s="1596" t="s">
        <v>1906</v>
      </c>
      <c r="C655" s="1597"/>
      <c r="D655" s="1596" t="s">
        <v>1667</v>
      </c>
      <c r="E655" s="1596"/>
      <c r="F655" s="1596"/>
      <c r="G655" s="1598">
        <v>0</v>
      </c>
      <c r="H655" s="1599"/>
      <c r="I655" s="1596" t="s">
        <v>3453</v>
      </c>
      <c r="J655" s="1600"/>
      <c r="K655" s="142" t="e">
        <f t="shared" ca="1" si="123"/>
        <v>#NAME?</v>
      </c>
      <c r="L655" s="142" t="e">
        <f t="shared" ca="1" si="130"/>
        <v>#NAME?</v>
      </c>
      <c r="M655" s="1601" t="e">
        <f t="shared" ca="1" si="131"/>
        <v>#NAME?</v>
      </c>
      <c r="N655" s="1601"/>
      <c r="O655" s="1602"/>
      <c r="P655" s="1601"/>
      <c r="Q655" s="1601"/>
      <c r="R655" s="1601"/>
      <c r="S655" s="1601"/>
      <c r="T655" s="1601" t="e">
        <f t="shared" ca="1" si="126"/>
        <v>#NAME?</v>
      </c>
      <c r="U655" s="1603" t="e">
        <f t="shared" ca="1" si="127"/>
        <v>#NAME?</v>
      </c>
      <c r="V655" s="142"/>
      <c r="W655" s="1596" t="s">
        <v>55</v>
      </c>
      <c r="X655" s="142"/>
      <c r="Y655" s="1596" t="s">
        <v>6287</v>
      </c>
      <c r="Z655" s="142"/>
      <c r="AA655" s="142"/>
      <c r="AB655" s="142"/>
      <c r="AC655" s="142"/>
      <c r="AD655" s="142"/>
      <c r="AE655" s="142"/>
      <c r="AF655" s="142"/>
      <c r="AG655" s="142"/>
      <c r="AH655" s="142"/>
    </row>
    <row r="656" spans="1:34" ht="18">
      <c r="A656" s="1595">
        <v>44845</v>
      </c>
      <c r="B656" s="1596" t="s">
        <v>1906</v>
      </c>
      <c r="C656" s="1597"/>
      <c r="D656" s="1596" t="s">
        <v>1667</v>
      </c>
      <c r="E656" s="1596"/>
      <c r="F656" s="1596"/>
      <c r="G656" s="1598">
        <v>0</v>
      </c>
      <c r="H656" s="1599"/>
      <c r="I656" s="1596" t="s">
        <v>3453</v>
      </c>
      <c r="J656" s="1600"/>
      <c r="K656" s="142" t="e">
        <f t="shared" ca="1" si="123"/>
        <v>#NAME?</v>
      </c>
      <c r="L656" s="142"/>
      <c r="M656" s="1601"/>
      <c r="N656" s="1601"/>
      <c r="O656" s="1602"/>
      <c r="P656" s="1601"/>
      <c r="Q656" s="1601"/>
      <c r="R656" s="1601"/>
      <c r="S656" s="1601"/>
      <c r="T656" s="1601" t="e">
        <f t="shared" ca="1" si="126"/>
        <v>#NAME?</v>
      </c>
      <c r="U656" s="1603" t="e">
        <f t="shared" ca="1" si="127"/>
        <v>#NAME?</v>
      </c>
      <c r="V656" s="142"/>
      <c r="W656" s="1596" t="s">
        <v>55</v>
      </c>
      <c r="X656" s="142"/>
      <c r="Y656" s="1596" t="s">
        <v>6288</v>
      </c>
      <c r="Z656" s="142"/>
      <c r="AA656" s="142"/>
      <c r="AB656" s="142"/>
      <c r="AC656" s="142"/>
      <c r="AD656" s="142"/>
      <c r="AE656" s="142"/>
      <c r="AF656" s="142"/>
      <c r="AG656" s="142"/>
      <c r="AH656" s="142"/>
    </row>
    <row r="657" spans="1:34" ht="18">
      <c r="A657" s="1595">
        <v>44845</v>
      </c>
      <c r="B657" s="1596" t="s">
        <v>570</v>
      </c>
      <c r="C657" s="1597" t="s">
        <v>3456</v>
      </c>
      <c r="D657" s="1596" t="s">
        <v>6289</v>
      </c>
      <c r="E657" s="1596"/>
      <c r="F657" s="1596"/>
      <c r="G657" s="1598">
        <v>0</v>
      </c>
      <c r="H657" s="1599"/>
      <c r="I657" s="1596" t="s">
        <v>3453</v>
      </c>
      <c r="J657" s="1600"/>
      <c r="K657" s="142" t="e">
        <f t="shared" ca="1" si="123"/>
        <v>#NAME?</v>
      </c>
      <c r="L657" s="142"/>
      <c r="M657" s="1601"/>
      <c r="N657" s="1601"/>
      <c r="O657" s="1602"/>
      <c r="P657" s="1601"/>
      <c r="Q657" s="1601"/>
      <c r="R657" s="1601"/>
      <c r="S657" s="1601"/>
      <c r="T657" s="1601" t="e">
        <f t="shared" ca="1" si="126"/>
        <v>#NAME?</v>
      </c>
      <c r="U657" s="1603" t="e">
        <f t="shared" ca="1" si="127"/>
        <v>#NAME?</v>
      </c>
      <c r="V657" s="142"/>
      <c r="W657" s="1596" t="s">
        <v>1540</v>
      </c>
      <c r="X657" s="142"/>
      <c r="Y657" s="1596" t="s">
        <v>6290</v>
      </c>
      <c r="Z657" s="142"/>
      <c r="AA657" s="142"/>
      <c r="AB657" s="142"/>
      <c r="AC657" s="142"/>
      <c r="AD657" s="142"/>
      <c r="AE657" s="142"/>
      <c r="AF657" s="142"/>
      <c r="AG657" s="142"/>
      <c r="AH657" s="142"/>
    </row>
    <row r="658" spans="1:34" ht="18">
      <c r="A658" s="1595">
        <v>44845</v>
      </c>
      <c r="B658" s="1596" t="s">
        <v>570</v>
      </c>
      <c r="C658" s="1597" t="s">
        <v>3456</v>
      </c>
      <c r="D658" s="1596" t="s">
        <v>6289</v>
      </c>
      <c r="E658" s="1596"/>
      <c r="F658" s="1596"/>
      <c r="G658" s="1598">
        <v>0</v>
      </c>
      <c r="H658" s="1599"/>
      <c r="I658" s="1596" t="s">
        <v>3453</v>
      </c>
      <c r="J658" s="1605"/>
      <c r="K658" s="142" t="e">
        <f t="shared" ca="1" si="123"/>
        <v>#NAME?</v>
      </c>
      <c r="L658" s="142"/>
      <c r="M658" s="1601"/>
      <c r="N658" s="1601"/>
      <c r="O658" s="1602"/>
      <c r="P658" s="1601"/>
      <c r="Q658" s="1601"/>
      <c r="R658" s="1601"/>
      <c r="S658" s="1601"/>
      <c r="T658" s="1601" t="e">
        <f t="shared" ca="1" si="126"/>
        <v>#NAME?</v>
      </c>
      <c r="U658" s="1603" t="e">
        <f t="shared" ca="1" si="127"/>
        <v>#NAME?</v>
      </c>
      <c r="V658" s="142"/>
      <c r="W658" s="1596" t="s">
        <v>1540</v>
      </c>
      <c r="X658" s="142"/>
      <c r="Y658" s="1596" t="s">
        <v>6291</v>
      </c>
      <c r="Z658" s="142"/>
      <c r="AA658" s="142"/>
      <c r="AB658" s="142"/>
      <c r="AC658" s="142"/>
      <c r="AD658" s="142"/>
      <c r="AE658" s="142"/>
      <c r="AF658" s="142"/>
      <c r="AG658" s="142"/>
      <c r="AH658" s="142"/>
    </row>
    <row r="659" spans="1:34" ht="18">
      <c r="A659" s="1606">
        <v>44846</v>
      </c>
      <c r="B659" s="1607" t="s">
        <v>570</v>
      </c>
      <c r="C659" s="1608" t="s">
        <v>3456</v>
      </c>
      <c r="D659" s="1607" t="s">
        <v>3503</v>
      </c>
      <c r="E659" s="1607"/>
      <c r="F659" s="1607"/>
      <c r="G659" s="1609">
        <v>0</v>
      </c>
      <c r="H659" s="1610"/>
      <c r="I659" s="1607" t="s">
        <v>3453</v>
      </c>
      <c r="J659" s="1611"/>
      <c r="K659" s="1612" t="e">
        <f t="shared" ca="1" si="123"/>
        <v>#NAME?</v>
      </c>
      <c r="L659" s="1612" t="e">
        <f t="shared" ref="L659:L661" ca="1" si="132">_xludf.IFS(C659="成田机场",4000,C659="羽田机场",1000,D659="VIP-limo",0)</f>
        <v>#NAME?</v>
      </c>
      <c r="M659" s="1613"/>
      <c r="N659" s="1613"/>
      <c r="O659" s="1614"/>
      <c r="P659" s="1613"/>
      <c r="Q659" s="1613"/>
      <c r="R659" s="1613"/>
      <c r="S659" s="1613"/>
      <c r="T659" s="1613" t="e">
        <f t="shared" ca="1" si="126"/>
        <v>#NAME?</v>
      </c>
      <c r="U659" s="1615" t="e">
        <f t="shared" ca="1" si="127"/>
        <v>#NAME?</v>
      </c>
      <c r="V659" s="1612"/>
      <c r="W659" s="1607" t="s">
        <v>1540</v>
      </c>
      <c r="X659" s="1612"/>
      <c r="Y659" s="1607" t="s">
        <v>6292</v>
      </c>
      <c r="Z659" s="1612"/>
      <c r="AA659" s="1612"/>
      <c r="AB659" s="1612"/>
      <c r="AC659" s="1612"/>
      <c r="AD659" s="1612"/>
      <c r="AE659" s="1612"/>
      <c r="AF659" s="1612"/>
      <c r="AG659" s="1612"/>
      <c r="AH659" s="1612"/>
    </row>
    <row r="660" spans="1:34" ht="18">
      <c r="A660" s="1595">
        <v>44846</v>
      </c>
      <c r="B660" s="1596" t="s">
        <v>570</v>
      </c>
      <c r="C660" s="1597" t="s">
        <v>3446</v>
      </c>
      <c r="D660" s="1596" t="s">
        <v>3521</v>
      </c>
      <c r="E660" s="1596"/>
      <c r="F660" s="1596"/>
      <c r="G660" s="1598">
        <v>0</v>
      </c>
      <c r="H660" s="1599"/>
      <c r="I660" s="1596" t="s">
        <v>3453</v>
      </c>
      <c r="J660" s="1600"/>
      <c r="K660" s="142" t="e">
        <f t="shared" ca="1" si="123"/>
        <v>#NAME?</v>
      </c>
      <c r="L660" s="142" t="e">
        <f t="shared" ca="1" si="132"/>
        <v>#NAME?</v>
      </c>
      <c r="M660" s="1601" t="e">
        <f t="shared" ref="M660:M661" ca="1" si="133">(G660-K660-L660)*0.7</f>
        <v>#NAME?</v>
      </c>
      <c r="N660" s="1601"/>
      <c r="O660" s="1602"/>
      <c r="P660" s="1601"/>
      <c r="Q660" s="1601"/>
      <c r="R660" s="1601"/>
      <c r="S660" s="1601"/>
      <c r="T660" s="1601" t="e">
        <f t="shared" ca="1" si="126"/>
        <v>#NAME?</v>
      </c>
      <c r="U660" s="1603" t="e">
        <f t="shared" ca="1" si="127"/>
        <v>#NAME?</v>
      </c>
      <c r="V660" s="142"/>
      <c r="W660" s="1596" t="s">
        <v>107</v>
      </c>
      <c r="X660" s="142"/>
      <c r="Y660" s="1596" t="s">
        <v>6293</v>
      </c>
      <c r="Z660" s="142"/>
      <c r="AA660" s="142"/>
      <c r="AB660" s="142"/>
      <c r="AC660" s="142"/>
      <c r="AD660" s="142"/>
      <c r="AE660" s="142"/>
      <c r="AF660" s="142"/>
      <c r="AG660" s="142"/>
      <c r="AH660" s="142"/>
    </row>
    <row r="661" spans="1:34" ht="18">
      <c r="A661" s="1595">
        <v>44846</v>
      </c>
      <c r="B661" s="1596" t="s">
        <v>570</v>
      </c>
      <c r="C661" s="1597" t="s">
        <v>3456</v>
      </c>
      <c r="D661" s="1596" t="s">
        <v>3603</v>
      </c>
      <c r="E661" s="1596"/>
      <c r="F661" s="1596"/>
      <c r="G661" s="1598">
        <v>0</v>
      </c>
      <c r="H661" s="1599"/>
      <c r="I661" s="1596" t="s">
        <v>3453</v>
      </c>
      <c r="J661" s="1600"/>
      <c r="K661" s="142" t="e">
        <f t="shared" ca="1" si="123"/>
        <v>#NAME?</v>
      </c>
      <c r="L661" s="142" t="e">
        <f t="shared" ca="1" si="132"/>
        <v>#NAME?</v>
      </c>
      <c r="M661" s="1601" t="e">
        <f t="shared" ca="1" si="133"/>
        <v>#NAME?</v>
      </c>
      <c r="N661" s="1601"/>
      <c r="O661" s="1602"/>
      <c r="P661" s="1601"/>
      <c r="Q661" s="1601"/>
      <c r="R661" s="1601"/>
      <c r="S661" s="1601"/>
      <c r="T661" s="1601" t="e">
        <f t="shared" ca="1" si="126"/>
        <v>#NAME?</v>
      </c>
      <c r="U661" s="1603" t="e">
        <f t="shared" ca="1" si="127"/>
        <v>#NAME?</v>
      </c>
      <c r="V661" s="142"/>
      <c r="W661" s="1596" t="s">
        <v>100</v>
      </c>
      <c r="X661" s="142"/>
      <c r="Y661" s="1596" t="s">
        <v>6294</v>
      </c>
      <c r="Z661" s="142"/>
      <c r="AA661" s="142"/>
      <c r="AB661" s="142"/>
      <c r="AC661" s="142"/>
      <c r="AD661" s="142"/>
      <c r="AE661" s="142"/>
      <c r="AF661" s="142"/>
      <c r="AG661" s="142"/>
      <c r="AH661" s="142"/>
    </row>
    <row r="662" spans="1:34" ht="18">
      <c r="A662" s="1595">
        <v>44847</v>
      </c>
      <c r="B662" s="1596" t="s">
        <v>1906</v>
      </c>
      <c r="C662" s="1597" t="s">
        <v>3456</v>
      </c>
      <c r="D662" s="1596" t="s">
        <v>3603</v>
      </c>
      <c r="E662" s="1596"/>
      <c r="F662" s="1596"/>
      <c r="G662" s="1598">
        <v>0</v>
      </c>
      <c r="H662" s="1599"/>
      <c r="I662" s="1596" t="s">
        <v>3453</v>
      </c>
      <c r="J662" s="1600"/>
      <c r="K662" s="142" t="e">
        <f t="shared" ca="1" si="123"/>
        <v>#NAME?</v>
      </c>
      <c r="L662" s="142"/>
      <c r="M662" s="1601"/>
      <c r="N662" s="1601"/>
      <c r="O662" s="1602"/>
      <c r="P662" s="1601"/>
      <c r="Q662" s="1601"/>
      <c r="R662" s="1601"/>
      <c r="S662" s="1601"/>
      <c r="T662" s="1601" t="e">
        <f t="shared" ca="1" si="126"/>
        <v>#NAME?</v>
      </c>
      <c r="U662" s="1603" t="e">
        <f t="shared" ca="1" si="127"/>
        <v>#NAME?</v>
      </c>
      <c r="V662" s="142"/>
      <c r="W662" s="1596" t="s">
        <v>100</v>
      </c>
      <c r="X662" s="142"/>
      <c r="Y662" s="1596" t="s">
        <v>6295</v>
      </c>
      <c r="Z662" s="142"/>
      <c r="AA662" s="142"/>
      <c r="AB662" s="142"/>
      <c r="AC662" s="142"/>
      <c r="AD662" s="142"/>
      <c r="AE662" s="142"/>
      <c r="AF662" s="142"/>
      <c r="AG662" s="142"/>
      <c r="AH662" s="142"/>
    </row>
    <row r="663" spans="1:34" ht="18">
      <c r="A663" s="1595">
        <v>44848</v>
      </c>
      <c r="B663" s="1596" t="s">
        <v>1170</v>
      </c>
      <c r="C663" s="1597" t="s">
        <v>3456</v>
      </c>
      <c r="D663" s="1596" t="s">
        <v>3521</v>
      </c>
      <c r="E663" s="1596"/>
      <c r="F663" s="1596"/>
      <c r="G663" s="1598">
        <v>0</v>
      </c>
      <c r="H663" s="1599"/>
      <c r="I663" s="1596" t="s">
        <v>3453</v>
      </c>
      <c r="J663" s="1600"/>
      <c r="K663" s="142" t="e">
        <f t="shared" ca="1" si="123"/>
        <v>#NAME?</v>
      </c>
      <c r="L663" s="142"/>
      <c r="M663" s="1601"/>
      <c r="N663" s="1601"/>
      <c r="O663" s="1602"/>
      <c r="P663" s="1601"/>
      <c r="Q663" s="1601"/>
      <c r="R663" s="1601"/>
      <c r="S663" s="1601"/>
      <c r="T663" s="1601" t="e">
        <f t="shared" ca="1" si="126"/>
        <v>#NAME?</v>
      </c>
      <c r="U663" s="1603" t="e">
        <f t="shared" ca="1" si="127"/>
        <v>#NAME?</v>
      </c>
      <c r="V663" s="142"/>
      <c r="W663" s="1596" t="s">
        <v>107</v>
      </c>
      <c r="X663" s="142"/>
      <c r="Y663" s="1596" t="s">
        <v>6296</v>
      </c>
      <c r="Z663" s="142"/>
      <c r="AA663" s="142"/>
      <c r="AB663" s="142"/>
      <c r="AC663" s="142"/>
      <c r="AD663" s="142"/>
      <c r="AE663" s="142"/>
      <c r="AF663" s="142"/>
      <c r="AG663" s="142"/>
      <c r="AH663" s="142"/>
    </row>
    <row r="664" spans="1:34" ht="18">
      <c r="A664" s="1595">
        <v>44848</v>
      </c>
      <c r="B664" s="1596" t="s">
        <v>1906</v>
      </c>
      <c r="C664" s="1597"/>
      <c r="D664" s="1596" t="s">
        <v>1667</v>
      </c>
      <c r="E664" s="1596"/>
      <c r="F664" s="1596"/>
      <c r="G664" s="1598">
        <v>0</v>
      </c>
      <c r="H664" s="1599"/>
      <c r="I664" s="1596" t="s">
        <v>3453</v>
      </c>
      <c r="J664" s="1600"/>
      <c r="K664" s="142" t="e">
        <f t="shared" ca="1" si="123"/>
        <v>#NAME?</v>
      </c>
      <c r="L664" s="142" t="e">
        <f t="shared" ref="L664:L666" ca="1" si="134">_xludf.IFS(C664="成田机场",4000,C664="羽田机场",1000,D664="VIP-limo",0)</f>
        <v>#NAME?</v>
      </c>
      <c r="M664" s="1601" t="e">
        <f t="shared" ref="M664:M666" ca="1" si="135">(G664-K664-L664)*0.7</f>
        <v>#NAME?</v>
      </c>
      <c r="N664" s="1601"/>
      <c r="O664" s="1602"/>
      <c r="P664" s="1601"/>
      <c r="Q664" s="1601"/>
      <c r="R664" s="1601"/>
      <c r="S664" s="1601"/>
      <c r="T664" s="1601" t="e">
        <f t="shared" ca="1" si="126"/>
        <v>#NAME?</v>
      </c>
      <c r="U664" s="1603" t="e">
        <f t="shared" ca="1" si="127"/>
        <v>#NAME?</v>
      </c>
      <c r="V664" s="142"/>
      <c r="W664" s="1596" t="s">
        <v>55</v>
      </c>
      <c r="X664" s="142"/>
      <c r="Y664" s="1596" t="s">
        <v>6297</v>
      </c>
      <c r="Z664" s="142"/>
      <c r="AA664" s="142"/>
      <c r="AB664" s="142"/>
      <c r="AC664" s="142"/>
      <c r="AD664" s="142"/>
      <c r="AE664" s="142"/>
      <c r="AF664" s="142"/>
      <c r="AG664" s="142"/>
      <c r="AH664" s="142"/>
    </row>
    <row r="665" spans="1:34" ht="18">
      <c r="A665" s="1595">
        <v>44848</v>
      </c>
      <c r="B665" s="1596" t="s">
        <v>1170</v>
      </c>
      <c r="C665" s="1597" t="s">
        <v>3446</v>
      </c>
      <c r="D665" s="1596" t="s">
        <v>1667</v>
      </c>
      <c r="E665" s="1596"/>
      <c r="F665" s="1596"/>
      <c r="G665" s="1598">
        <v>0</v>
      </c>
      <c r="H665" s="1599"/>
      <c r="I665" s="1596" t="s">
        <v>3453</v>
      </c>
      <c r="J665" s="1600"/>
      <c r="K665" s="142" t="e">
        <f t="shared" ca="1" si="123"/>
        <v>#NAME?</v>
      </c>
      <c r="L665" s="142" t="e">
        <f t="shared" ca="1" si="134"/>
        <v>#NAME?</v>
      </c>
      <c r="M665" s="1601" t="e">
        <f t="shared" ca="1" si="135"/>
        <v>#NAME?</v>
      </c>
      <c r="N665" s="1601"/>
      <c r="O665" s="1602"/>
      <c r="P665" s="1601"/>
      <c r="Q665" s="1601"/>
      <c r="R665" s="1601"/>
      <c r="S665" s="1601"/>
      <c r="T665" s="1601" t="e">
        <f t="shared" ca="1" si="126"/>
        <v>#NAME?</v>
      </c>
      <c r="U665" s="1603" t="e">
        <f t="shared" ca="1" si="127"/>
        <v>#NAME?</v>
      </c>
      <c r="V665" s="142"/>
      <c r="W665" s="1596" t="s">
        <v>55</v>
      </c>
      <c r="X665" s="142"/>
      <c r="Y665" s="1596" t="s">
        <v>6298</v>
      </c>
      <c r="Z665" s="142"/>
      <c r="AA665" s="142"/>
      <c r="AB665" s="142"/>
      <c r="AC665" s="142"/>
      <c r="AD665" s="142"/>
      <c r="AE665" s="142"/>
      <c r="AF665" s="142"/>
      <c r="AG665" s="142"/>
      <c r="AH665" s="142"/>
    </row>
    <row r="666" spans="1:34" ht="18">
      <c r="A666" s="1595">
        <v>44850</v>
      </c>
      <c r="B666" s="1596" t="s">
        <v>1906</v>
      </c>
      <c r="C666" s="1597"/>
      <c r="D666" s="1596" t="s">
        <v>332</v>
      </c>
      <c r="E666" s="1596"/>
      <c r="F666" s="1596"/>
      <c r="G666" s="1598">
        <v>0</v>
      </c>
      <c r="H666" s="1599"/>
      <c r="I666" s="1596" t="s">
        <v>3453</v>
      </c>
      <c r="J666" s="1602"/>
      <c r="K666" s="142" t="e">
        <f t="shared" ca="1" si="123"/>
        <v>#NAME?</v>
      </c>
      <c r="L666" s="142" t="e">
        <f t="shared" ca="1" si="134"/>
        <v>#NAME?</v>
      </c>
      <c r="M666" s="1601" t="e">
        <f t="shared" ca="1" si="135"/>
        <v>#NAME?</v>
      </c>
      <c r="N666" s="1601"/>
      <c r="O666" s="1602"/>
      <c r="P666" s="1601"/>
      <c r="Q666" s="1601"/>
      <c r="R666" s="1601"/>
      <c r="S666" s="1601"/>
      <c r="T666" s="1601" t="e">
        <f t="shared" ca="1" si="126"/>
        <v>#NAME?</v>
      </c>
      <c r="U666" s="1603" t="e">
        <f t="shared" ca="1" si="127"/>
        <v>#NAME?</v>
      </c>
      <c r="V666" s="1601"/>
      <c r="W666" s="1596" t="s">
        <v>107</v>
      </c>
      <c r="X666" s="142"/>
      <c r="Y666" s="1596" t="s">
        <v>6299</v>
      </c>
      <c r="Z666" s="142"/>
      <c r="AA666" s="142"/>
      <c r="AB666" s="142"/>
      <c r="AC666" s="142"/>
      <c r="AD666" s="142"/>
      <c r="AE666" s="142"/>
      <c r="AF666" s="142"/>
      <c r="AG666" s="142"/>
      <c r="AH666" s="142"/>
    </row>
    <row r="667" spans="1:34" ht="18">
      <c r="A667" s="1595">
        <v>44850</v>
      </c>
      <c r="B667" s="1596" t="s">
        <v>570</v>
      </c>
      <c r="C667" s="1597" t="s">
        <v>3456</v>
      </c>
      <c r="D667" s="1596" t="s">
        <v>1371</v>
      </c>
      <c r="E667" s="1596"/>
      <c r="F667" s="1596"/>
      <c r="G667" s="1598">
        <v>0</v>
      </c>
      <c r="H667" s="1599"/>
      <c r="I667" s="1596" t="s">
        <v>3453</v>
      </c>
      <c r="J667" s="1602"/>
      <c r="K667" s="142" t="e">
        <f t="shared" ca="1" si="123"/>
        <v>#NAME?</v>
      </c>
      <c r="L667" s="142"/>
      <c r="M667" s="1601"/>
      <c r="N667" s="1601"/>
      <c r="O667" s="1602"/>
      <c r="P667" s="1601"/>
      <c r="Q667" s="1601"/>
      <c r="R667" s="1601"/>
      <c r="S667" s="1601"/>
      <c r="T667" s="1601" t="e">
        <f t="shared" ca="1" si="126"/>
        <v>#NAME?</v>
      </c>
      <c r="U667" s="1603" t="e">
        <f t="shared" ca="1" si="127"/>
        <v>#NAME?</v>
      </c>
      <c r="V667" s="1601"/>
      <c r="W667" s="1596" t="s">
        <v>1540</v>
      </c>
      <c r="X667" s="142"/>
      <c r="Y667" s="1596" t="s">
        <v>6300</v>
      </c>
      <c r="Z667" s="142"/>
      <c r="AA667" s="142"/>
      <c r="AB667" s="142"/>
      <c r="AC667" s="142"/>
      <c r="AD667" s="142"/>
      <c r="AE667" s="142"/>
      <c r="AF667" s="142"/>
      <c r="AG667" s="142"/>
      <c r="AH667" s="142"/>
    </row>
    <row r="668" spans="1:34" ht="18">
      <c r="A668" s="1595">
        <v>44850</v>
      </c>
      <c r="B668" s="1596" t="s">
        <v>570</v>
      </c>
      <c r="C668" s="1597" t="s">
        <v>3446</v>
      </c>
      <c r="D668" s="1596" t="s">
        <v>3481</v>
      </c>
      <c r="E668" s="1596"/>
      <c r="F668" s="1596"/>
      <c r="G668" s="1598">
        <v>0</v>
      </c>
      <c r="H668" s="1599"/>
      <c r="I668" s="1596" t="s">
        <v>3453</v>
      </c>
      <c r="J668" s="1602"/>
      <c r="K668" s="142"/>
      <c r="L668" s="142"/>
      <c r="M668" s="1601"/>
      <c r="N668" s="1601"/>
      <c r="O668" s="1602"/>
      <c r="P668" s="1601"/>
      <c r="Q668" s="1601"/>
      <c r="R668" s="1601"/>
      <c r="S668" s="1601"/>
      <c r="T668" s="1601">
        <f t="shared" si="126"/>
        <v>0</v>
      </c>
      <c r="U668" s="1603" t="e">
        <f t="shared" si="127"/>
        <v>#DIV/0!</v>
      </c>
      <c r="V668" s="1601"/>
      <c r="W668" s="1596" t="s">
        <v>107</v>
      </c>
      <c r="X668" s="142"/>
      <c r="Y668" s="1596" t="s">
        <v>6301</v>
      </c>
      <c r="Z668" s="142"/>
      <c r="AA668" s="142"/>
      <c r="AB668" s="142"/>
      <c r="AC668" s="142"/>
      <c r="AD668" s="142"/>
      <c r="AE668" s="142"/>
      <c r="AF668" s="142"/>
      <c r="AG668" s="142"/>
      <c r="AH668" s="142"/>
    </row>
    <row r="669" spans="1:34" ht="18">
      <c r="A669" s="1595">
        <v>44851</v>
      </c>
      <c r="B669" s="1596" t="s">
        <v>1170</v>
      </c>
      <c r="C669" s="1597" t="s">
        <v>3456</v>
      </c>
      <c r="D669" s="1596" t="s">
        <v>3503</v>
      </c>
      <c r="E669" s="1596"/>
      <c r="F669" s="1596"/>
      <c r="G669" s="1598">
        <v>0</v>
      </c>
      <c r="H669" s="1599"/>
      <c r="I669" s="1596" t="s">
        <v>3453</v>
      </c>
      <c r="J669" s="1600"/>
      <c r="K669" s="142"/>
      <c r="L669" s="142"/>
      <c r="M669" s="1601"/>
      <c r="N669" s="1601"/>
      <c r="O669" s="1602"/>
      <c r="P669" s="1601"/>
      <c r="Q669" s="1601"/>
      <c r="R669" s="1601"/>
      <c r="S669" s="1601"/>
      <c r="T669" s="1601">
        <f t="shared" si="126"/>
        <v>0</v>
      </c>
      <c r="U669" s="1603" t="e">
        <f t="shared" si="127"/>
        <v>#DIV/0!</v>
      </c>
      <c r="V669" s="142"/>
      <c r="W669" s="1596" t="s">
        <v>1540</v>
      </c>
      <c r="X669" s="142"/>
      <c r="Y669" s="1596" t="s">
        <v>6302</v>
      </c>
      <c r="Z669" s="142"/>
      <c r="AA669" s="142"/>
      <c r="AB669" s="142"/>
      <c r="AC669" s="142"/>
      <c r="AD669" s="142"/>
      <c r="AE669" s="142"/>
      <c r="AF669" s="142"/>
      <c r="AG669" s="142"/>
      <c r="AH669" s="142"/>
    </row>
    <row r="670" spans="1:34" ht="18">
      <c r="A670" s="1595">
        <v>44853</v>
      </c>
      <c r="B670" s="1596" t="s">
        <v>1906</v>
      </c>
      <c r="C670" s="1597"/>
      <c r="D670" s="1596" t="s">
        <v>3919</v>
      </c>
      <c r="E670" s="1596"/>
      <c r="F670" s="1596"/>
      <c r="G670" s="1598">
        <v>0</v>
      </c>
      <c r="H670" s="1599"/>
      <c r="I670" s="1596" t="s">
        <v>3453</v>
      </c>
      <c r="J670" s="1600"/>
      <c r="K670" s="142" t="e">
        <f ca="1">_xludf.IFS(C670="成田机场",3000,C670="羽田机场",1200,D670="NearMe",1000,D670="VIP-limo",G670*0.12)</f>
        <v>#NAME?</v>
      </c>
      <c r="L670" s="142" t="e">
        <f ca="1">_xludf.IFS(C670="成田机场",4000,C670="羽田机场",1000,D670="VIP-limo",0)</f>
        <v>#NAME?</v>
      </c>
      <c r="M670" s="1601" t="e">
        <f ca="1">(G670-K670-L670)*0.7</f>
        <v>#NAME?</v>
      </c>
      <c r="N670" s="1601"/>
      <c r="O670" s="1602"/>
      <c r="P670" s="1601"/>
      <c r="Q670" s="1601"/>
      <c r="R670" s="1601"/>
      <c r="S670" s="1601"/>
      <c r="T670" s="1601" t="e">
        <f t="shared" ca="1" si="126"/>
        <v>#NAME?</v>
      </c>
      <c r="U670" s="1603" t="e">
        <f t="shared" ca="1" si="127"/>
        <v>#NAME?</v>
      </c>
      <c r="V670" s="142"/>
      <c r="W670" s="1596" t="s">
        <v>27</v>
      </c>
      <c r="X670" s="142"/>
      <c r="Y670" s="1596" t="s">
        <v>6303</v>
      </c>
      <c r="Z670" s="142"/>
      <c r="AA670" s="142"/>
      <c r="AB670" s="142"/>
      <c r="AC670" s="142"/>
      <c r="AD670" s="142"/>
      <c r="AE670" s="142"/>
      <c r="AF670" s="142"/>
      <c r="AG670" s="142"/>
      <c r="AH670" s="142"/>
    </row>
    <row r="671" spans="1:34" ht="18">
      <c r="A671" s="1595">
        <v>44854</v>
      </c>
      <c r="B671" s="1596" t="s">
        <v>570</v>
      </c>
      <c r="C671" s="1597" t="s">
        <v>3456</v>
      </c>
      <c r="D671" s="1596" t="s">
        <v>3503</v>
      </c>
      <c r="E671" s="1596"/>
      <c r="F671" s="1596"/>
      <c r="G671" s="1598">
        <v>0</v>
      </c>
      <c r="H671" s="1599"/>
      <c r="I671" s="1596" t="s">
        <v>3453</v>
      </c>
      <c r="J671" s="1600"/>
      <c r="K671" s="142"/>
      <c r="L671" s="142"/>
      <c r="M671" s="1601"/>
      <c r="N671" s="1601"/>
      <c r="O671" s="1602"/>
      <c r="P671" s="1601"/>
      <c r="Q671" s="1601"/>
      <c r="R671" s="1601"/>
      <c r="S671" s="1601"/>
      <c r="T671" s="1601">
        <f t="shared" si="126"/>
        <v>0</v>
      </c>
      <c r="U671" s="1603" t="e">
        <f t="shared" si="127"/>
        <v>#DIV/0!</v>
      </c>
      <c r="V671" s="142"/>
      <c r="W671" s="1596" t="s">
        <v>1540</v>
      </c>
      <c r="X671" s="142"/>
      <c r="Y671" s="1596" t="s">
        <v>6304</v>
      </c>
      <c r="Z671" s="142"/>
      <c r="AA671" s="142"/>
      <c r="AB671" s="142"/>
      <c r="AC671" s="142"/>
      <c r="AD671" s="142"/>
      <c r="AE671" s="142"/>
      <c r="AF671" s="142"/>
      <c r="AG671" s="142"/>
      <c r="AH671" s="142"/>
    </row>
    <row r="672" spans="1:34" ht="18">
      <c r="A672" s="1595">
        <v>44855</v>
      </c>
      <c r="B672" s="1596" t="s">
        <v>570</v>
      </c>
      <c r="C672" s="1597" t="s">
        <v>3456</v>
      </c>
      <c r="D672" s="1596" t="s">
        <v>4597</v>
      </c>
      <c r="E672" s="1596"/>
      <c r="F672" s="1596"/>
      <c r="G672" s="1598">
        <v>0</v>
      </c>
      <c r="H672" s="1599"/>
      <c r="I672" s="1596" t="s">
        <v>3453</v>
      </c>
      <c r="J672" s="1600"/>
      <c r="K672" s="142"/>
      <c r="L672" s="142"/>
      <c r="M672" s="1601"/>
      <c r="N672" s="1601"/>
      <c r="O672" s="1602"/>
      <c r="P672" s="1601"/>
      <c r="Q672" s="1601"/>
      <c r="R672" s="1601"/>
      <c r="S672" s="1601"/>
      <c r="T672" s="1601">
        <f t="shared" si="126"/>
        <v>0</v>
      </c>
      <c r="U672" s="1603" t="e">
        <f t="shared" si="127"/>
        <v>#DIV/0!</v>
      </c>
      <c r="V672" s="142"/>
      <c r="W672" s="1596" t="s">
        <v>4402</v>
      </c>
      <c r="X672" s="142"/>
      <c r="Y672" s="1596" t="s">
        <v>6305</v>
      </c>
      <c r="Z672" s="142"/>
      <c r="AA672" s="142"/>
      <c r="AB672" s="142"/>
      <c r="AC672" s="142"/>
      <c r="AD672" s="142"/>
      <c r="AE672" s="142"/>
      <c r="AF672" s="142"/>
      <c r="AG672" s="142"/>
      <c r="AH672" s="142"/>
    </row>
    <row r="673" spans="1:34" ht="18">
      <c r="A673" s="1595">
        <v>44855</v>
      </c>
      <c r="B673" s="1596" t="s">
        <v>570</v>
      </c>
      <c r="C673" s="1597" t="s">
        <v>3456</v>
      </c>
      <c r="D673" s="1596" t="s">
        <v>332</v>
      </c>
      <c r="E673" s="1596"/>
      <c r="F673" s="1596"/>
      <c r="G673" s="1598">
        <v>0</v>
      </c>
      <c r="H673" s="1599"/>
      <c r="I673" s="1596" t="s">
        <v>3453</v>
      </c>
      <c r="J673" s="1600"/>
      <c r="K673" s="142"/>
      <c r="L673" s="142"/>
      <c r="M673" s="1601"/>
      <c r="N673" s="1601"/>
      <c r="O673" s="1602"/>
      <c r="P673" s="1601"/>
      <c r="Q673" s="1601"/>
      <c r="R673" s="1601"/>
      <c r="S673" s="1601"/>
      <c r="T673" s="1601">
        <f t="shared" si="126"/>
        <v>0</v>
      </c>
      <c r="U673" s="1603" t="e">
        <f t="shared" si="127"/>
        <v>#DIV/0!</v>
      </c>
      <c r="V673" s="142"/>
      <c r="W673" s="1596" t="s">
        <v>107</v>
      </c>
      <c r="X673" s="142"/>
      <c r="Y673" s="1596" t="s">
        <v>6306</v>
      </c>
      <c r="Z673" s="142"/>
      <c r="AA673" s="142"/>
      <c r="AB673" s="142"/>
      <c r="AC673" s="142"/>
      <c r="AD673" s="142"/>
      <c r="AE673" s="142"/>
      <c r="AF673" s="142"/>
      <c r="AG673" s="142"/>
      <c r="AH673" s="142"/>
    </row>
    <row r="674" spans="1:34" ht="18">
      <c r="A674" s="1595">
        <v>44857</v>
      </c>
      <c r="B674" s="1596" t="s">
        <v>1906</v>
      </c>
      <c r="C674" s="1597"/>
      <c r="D674" s="1596" t="s">
        <v>255</v>
      </c>
      <c r="E674" s="1596"/>
      <c r="F674" s="1596"/>
      <c r="G674" s="1598">
        <v>0</v>
      </c>
      <c r="H674" s="1599"/>
      <c r="I674" s="1596" t="s">
        <v>3453</v>
      </c>
      <c r="J674" s="1600"/>
      <c r="K674" s="142" t="e">
        <f t="shared" ref="K674:K675" ca="1" si="136">_xludf.IFS(C674="成田机场",3000,C674="羽田机场",1200,D674="NearMe",1000,D674="VIP-limo",G674*0.12)</f>
        <v>#NAME?</v>
      </c>
      <c r="L674" s="142" t="e">
        <f t="shared" ref="L674:L675" ca="1" si="137">_xludf.IFS(C674="成田机场",4000,C674="羽田机场",1000)</f>
        <v>#NAME?</v>
      </c>
      <c r="M674" s="1601" t="e">
        <f t="shared" ref="M674:M675" ca="1" si="138">(G674-K674-L674)*0.7</f>
        <v>#NAME?</v>
      </c>
      <c r="N674" s="1601"/>
      <c r="O674" s="1602"/>
      <c r="P674" s="1601"/>
      <c r="Q674" s="1601"/>
      <c r="R674" s="1601"/>
      <c r="S674" s="1601"/>
      <c r="T674" s="1601" t="e">
        <f t="shared" ca="1" si="126"/>
        <v>#NAME?</v>
      </c>
      <c r="U674" s="1603" t="e">
        <f t="shared" ca="1" si="127"/>
        <v>#NAME?</v>
      </c>
      <c r="V674" s="142"/>
      <c r="W674" s="1596" t="s">
        <v>107</v>
      </c>
      <c r="X674" s="142"/>
      <c r="Y674" s="1596" t="s">
        <v>6307</v>
      </c>
      <c r="Z674" s="142"/>
      <c r="AA674" s="142"/>
      <c r="AB674" s="142"/>
      <c r="AC674" s="142"/>
      <c r="AD674" s="142"/>
      <c r="AE674" s="142"/>
      <c r="AF674" s="142"/>
      <c r="AG674" s="142"/>
      <c r="AH674" s="142"/>
    </row>
    <row r="675" spans="1:34" ht="18">
      <c r="A675" s="1450">
        <v>44858</v>
      </c>
      <c r="B675" s="1596" t="s">
        <v>3473</v>
      </c>
      <c r="C675" s="1597"/>
      <c r="D675" s="1596" t="s">
        <v>3521</v>
      </c>
      <c r="E675" s="1596"/>
      <c r="F675" s="1596"/>
      <c r="G675" s="1598">
        <v>0</v>
      </c>
      <c r="H675" s="1599"/>
      <c r="I675" s="1596" t="s">
        <v>3453</v>
      </c>
      <c r="J675" s="1600"/>
      <c r="K675" s="142" t="e">
        <f t="shared" ca="1" si="136"/>
        <v>#NAME?</v>
      </c>
      <c r="L675" s="142" t="e">
        <f t="shared" ca="1" si="137"/>
        <v>#NAME?</v>
      </c>
      <c r="M675" s="1601" t="e">
        <f t="shared" ca="1" si="138"/>
        <v>#NAME?</v>
      </c>
      <c r="N675" s="1601"/>
      <c r="O675" s="1602"/>
      <c r="P675" s="1601"/>
      <c r="Q675" s="1601"/>
      <c r="R675" s="1601"/>
      <c r="S675" s="1601"/>
      <c r="T675" s="1601" t="e">
        <f t="shared" ca="1" si="126"/>
        <v>#NAME?</v>
      </c>
      <c r="U675" s="1603" t="e">
        <f t="shared" ca="1" si="127"/>
        <v>#NAME?</v>
      </c>
      <c r="V675" s="142"/>
      <c r="W675" s="1596" t="s">
        <v>107</v>
      </c>
      <c r="X675" s="142"/>
      <c r="Y675" s="1596" t="s">
        <v>5870</v>
      </c>
      <c r="Z675" s="142"/>
      <c r="AA675" s="142"/>
      <c r="AB675" s="142"/>
      <c r="AC675" s="142"/>
      <c r="AD675" s="142"/>
      <c r="AE675" s="142"/>
      <c r="AF675" s="142"/>
      <c r="AG675" s="142"/>
      <c r="AH675" s="142"/>
    </row>
    <row r="676" spans="1:34" ht="18">
      <c r="A676" s="1450">
        <v>44859</v>
      </c>
      <c r="B676" s="1596" t="s">
        <v>1170</v>
      </c>
      <c r="C676" s="1597" t="s">
        <v>3456</v>
      </c>
      <c r="D676" s="1596" t="s">
        <v>3503</v>
      </c>
      <c r="E676" s="1596"/>
      <c r="F676" s="1596"/>
      <c r="G676" s="1598">
        <v>0</v>
      </c>
      <c r="H676" s="1599"/>
      <c r="I676" s="1596" t="s">
        <v>3453</v>
      </c>
      <c r="J676" s="1600"/>
      <c r="K676" s="142"/>
      <c r="L676" s="142"/>
      <c r="M676" s="1601"/>
      <c r="N676" s="1601"/>
      <c r="O676" s="1602"/>
      <c r="P676" s="1601"/>
      <c r="Q676" s="1601"/>
      <c r="R676" s="1601"/>
      <c r="S676" s="1601"/>
      <c r="T676" s="1601">
        <f t="shared" si="126"/>
        <v>0</v>
      </c>
      <c r="U676" s="1603" t="e">
        <f t="shared" si="127"/>
        <v>#DIV/0!</v>
      </c>
      <c r="V676" s="142"/>
      <c r="W676" s="1596" t="s">
        <v>1540</v>
      </c>
      <c r="X676" s="142"/>
      <c r="Y676" s="1596" t="s">
        <v>5714</v>
      </c>
      <c r="Z676" s="142"/>
      <c r="AA676" s="142"/>
      <c r="AB676" s="142"/>
      <c r="AC676" s="142"/>
      <c r="AD676" s="142"/>
      <c r="AE676" s="142"/>
      <c r="AF676" s="142"/>
      <c r="AG676" s="142"/>
      <c r="AH676" s="142"/>
    </row>
    <row r="677" spans="1:34" ht="18">
      <c r="A677" s="1450">
        <v>44859</v>
      </c>
      <c r="B677" s="1596" t="s">
        <v>1170</v>
      </c>
      <c r="C677" s="1597" t="s">
        <v>3456</v>
      </c>
      <c r="D677" s="1596" t="s">
        <v>4597</v>
      </c>
      <c r="E677" s="1596"/>
      <c r="F677" s="1596"/>
      <c r="G677" s="1598">
        <v>0</v>
      </c>
      <c r="H677" s="1599"/>
      <c r="I677" s="1596" t="s">
        <v>3453</v>
      </c>
      <c r="J677" s="1600"/>
      <c r="K677" s="142"/>
      <c r="L677" s="142"/>
      <c r="M677" s="1601"/>
      <c r="N677" s="1601"/>
      <c r="O677" s="1602"/>
      <c r="P677" s="1601"/>
      <c r="Q677" s="1601"/>
      <c r="R677" s="1601"/>
      <c r="S677" s="1601"/>
      <c r="T677" s="1601">
        <f t="shared" si="126"/>
        <v>0</v>
      </c>
      <c r="U677" s="1603" t="e">
        <f t="shared" si="127"/>
        <v>#DIV/0!</v>
      </c>
      <c r="V677" s="142"/>
      <c r="W677" s="1596" t="s">
        <v>4402</v>
      </c>
      <c r="X677" s="142"/>
      <c r="Y677" s="1596" t="s">
        <v>6308</v>
      </c>
      <c r="Z677" s="142"/>
      <c r="AA677" s="142"/>
      <c r="AB677" s="142"/>
      <c r="AC677" s="142"/>
      <c r="AD677" s="142"/>
      <c r="AE677" s="142"/>
      <c r="AF677" s="142"/>
      <c r="AG677" s="142"/>
      <c r="AH677" s="142"/>
    </row>
    <row r="678" spans="1:34" ht="18">
      <c r="A678" s="1454">
        <v>44860</v>
      </c>
      <c r="B678" s="1607" t="s">
        <v>1906</v>
      </c>
      <c r="C678" s="1608"/>
      <c r="D678" s="1607" t="s">
        <v>3603</v>
      </c>
      <c r="E678" s="1607"/>
      <c r="F678" s="1607"/>
      <c r="G678" s="1609">
        <v>0</v>
      </c>
      <c r="H678" s="1610"/>
      <c r="I678" s="1607" t="s">
        <v>3453</v>
      </c>
      <c r="J678" s="1616"/>
      <c r="K678" s="1612" t="e">
        <f t="shared" ref="K678:K679" ca="1" si="139">_xludf.IFS(C678="成田机场",3000,C678="羽田机场",1200,D678="NearMe",1000,D678="VIP-limo",G678*0.12)</f>
        <v>#NAME?</v>
      </c>
      <c r="L678" s="1612" t="e">
        <f t="shared" ref="L678:L679" ca="1" si="140">_xludf.IFS(C678="成田机场",4000,C678="羽田机场",1000)</f>
        <v>#NAME?</v>
      </c>
      <c r="M678" s="1601" t="e">
        <f t="shared" ref="M678:M679" ca="1" si="141">(G678-K678-L678)*0.7</f>
        <v>#NAME?</v>
      </c>
      <c r="N678" s="1613"/>
      <c r="O678" s="1614"/>
      <c r="P678" s="1613"/>
      <c r="Q678" s="1613"/>
      <c r="R678" s="1613"/>
      <c r="S678" s="1613"/>
      <c r="T678" s="1613" t="e">
        <f t="shared" ca="1" si="126"/>
        <v>#NAME?</v>
      </c>
      <c r="U678" s="1615" t="e">
        <f t="shared" ca="1" si="127"/>
        <v>#NAME?</v>
      </c>
      <c r="V678" s="1612"/>
      <c r="W678" s="1607" t="s">
        <v>100</v>
      </c>
      <c r="X678" s="1612"/>
      <c r="Y678" s="1607" t="s">
        <v>6309</v>
      </c>
      <c r="Z678" s="1612"/>
      <c r="AA678" s="1612"/>
      <c r="AB678" s="1612"/>
      <c r="AC678" s="1612"/>
      <c r="AD678" s="1612"/>
      <c r="AE678" s="1612"/>
      <c r="AF678" s="1612"/>
      <c r="AG678" s="1612"/>
      <c r="AH678" s="1612"/>
    </row>
    <row r="679" spans="1:34" ht="18">
      <c r="A679" s="1450">
        <v>44860</v>
      </c>
      <c r="B679" s="1617" t="s">
        <v>3473</v>
      </c>
      <c r="C679" s="1618"/>
      <c r="D679" s="1617" t="s">
        <v>3551</v>
      </c>
      <c r="E679" s="1617"/>
      <c r="F679" s="1617"/>
      <c r="G679" s="1619">
        <v>0</v>
      </c>
      <c r="H679" s="1620"/>
      <c r="I679" s="1617" t="s">
        <v>3453</v>
      </c>
      <c r="J679" s="1621"/>
      <c r="K679" s="142" t="e">
        <f t="shared" ca="1" si="139"/>
        <v>#NAME?</v>
      </c>
      <c r="L679" s="142" t="e">
        <f t="shared" ca="1" si="140"/>
        <v>#NAME?</v>
      </c>
      <c r="M679" s="1601" t="e">
        <f t="shared" ca="1" si="141"/>
        <v>#NAME?</v>
      </c>
      <c r="N679" s="1601"/>
      <c r="O679" s="1602"/>
      <c r="P679" s="1601"/>
      <c r="Q679" s="1601"/>
      <c r="R679" s="1601"/>
      <c r="S679" s="1601"/>
      <c r="T679" s="1601" t="e">
        <f t="shared" ca="1" si="126"/>
        <v>#NAME?</v>
      </c>
      <c r="U679" s="1603" t="e">
        <f t="shared" ca="1" si="127"/>
        <v>#NAME?</v>
      </c>
      <c r="V679" s="142"/>
      <c r="W679" s="1617" t="s">
        <v>107</v>
      </c>
      <c r="X679" s="142"/>
      <c r="Y679" s="1617" t="s">
        <v>6310</v>
      </c>
      <c r="Z679" s="142"/>
      <c r="AA679" s="142"/>
      <c r="AB679" s="142"/>
      <c r="AC679" s="142"/>
      <c r="AD679" s="142"/>
      <c r="AE679" s="142"/>
      <c r="AF679" s="142"/>
      <c r="AG679" s="142"/>
      <c r="AH679" s="142"/>
    </row>
    <row r="680" spans="1:34" ht="18">
      <c r="A680" s="1388">
        <v>44862</v>
      </c>
      <c r="B680" s="1617" t="s">
        <v>570</v>
      </c>
      <c r="C680" s="1618" t="s">
        <v>3456</v>
      </c>
      <c r="D680" s="1617" t="s">
        <v>3503</v>
      </c>
      <c r="E680" s="1617"/>
      <c r="F680" s="1617"/>
      <c r="G680" s="1619">
        <v>0</v>
      </c>
      <c r="H680" s="1620"/>
      <c r="I680" s="1617" t="s">
        <v>3453</v>
      </c>
      <c r="J680" s="1621"/>
      <c r="K680" s="1622"/>
      <c r="L680" s="142"/>
      <c r="M680" s="1601"/>
      <c r="N680" s="1601"/>
      <c r="O680" s="1602"/>
      <c r="P680" s="1601"/>
      <c r="Q680" s="1601"/>
      <c r="R680" s="1601"/>
      <c r="S680" s="1601"/>
      <c r="T680" s="1601">
        <f t="shared" si="126"/>
        <v>0</v>
      </c>
      <c r="U680" s="1603" t="e">
        <f t="shared" si="127"/>
        <v>#DIV/0!</v>
      </c>
      <c r="V680" s="142"/>
      <c r="W680" s="1617" t="s">
        <v>1540</v>
      </c>
      <c r="X680" s="142"/>
      <c r="Y680" s="1617" t="s">
        <v>6311</v>
      </c>
      <c r="Z680" s="142"/>
      <c r="AA680" s="142"/>
      <c r="AB680" s="142"/>
      <c r="AC680" s="142"/>
      <c r="AD680" s="142"/>
      <c r="AE680" s="142"/>
      <c r="AF680" s="142"/>
      <c r="AG680" s="142"/>
      <c r="AH680" s="142"/>
    </row>
    <row r="681" spans="1:34" ht="18">
      <c r="A681" s="1388">
        <v>44863</v>
      </c>
      <c r="B681" s="1617" t="s">
        <v>1170</v>
      </c>
      <c r="C681" s="1618" t="s">
        <v>3446</v>
      </c>
      <c r="D681" s="1617" t="s">
        <v>3474</v>
      </c>
      <c r="E681" s="1617"/>
      <c r="F681" s="1617"/>
      <c r="G681" s="1619">
        <v>0</v>
      </c>
      <c r="H681" s="1620"/>
      <c r="I681" s="1617" t="s">
        <v>3453</v>
      </c>
      <c r="J681" s="1621"/>
      <c r="K681" s="142"/>
      <c r="L681" s="142"/>
      <c r="M681" s="1601"/>
      <c r="N681" s="1601"/>
      <c r="O681" s="1602"/>
      <c r="P681" s="1601"/>
      <c r="Q681" s="1601"/>
      <c r="R681" s="1601"/>
      <c r="S681" s="1601"/>
      <c r="T681" s="1601">
        <f t="shared" si="126"/>
        <v>0</v>
      </c>
      <c r="U681" s="1603" t="e">
        <f t="shared" si="127"/>
        <v>#DIV/0!</v>
      </c>
      <c r="V681" s="142"/>
      <c r="W681" s="1617" t="s">
        <v>27</v>
      </c>
      <c r="X681" s="142"/>
      <c r="Y681" s="1617" t="s">
        <v>6312</v>
      </c>
      <c r="Z681" s="142"/>
      <c r="AA681" s="142"/>
      <c r="AB681" s="142"/>
      <c r="AC681" s="142"/>
      <c r="AD681" s="142"/>
      <c r="AE681" s="142"/>
      <c r="AF681" s="142"/>
      <c r="AG681" s="142"/>
      <c r="AH681" s="142"/>
    </row>
    <row r="682" spans="1:34" ht="18">
      <c r="A682" s="1388">
        <v>44864</v>
      </c>
      <c r="B682" s="1617" t="s">
        <v>1906</v>
      </c>
      <c r="C682" s="1618"/>
      <c r="D682" s="1617" t="s">
        <v>1812</v>
      </c>
      <c r="E682" s="1617"/>
      <c r="F682" s="1617"/>
      <c r="G682" s="1619">
        <v>0</v>
      </c>
      <c r="H682" s="1620"/>
      <c r="I682" s="1617" t="s">
        <v>3453</v>
      </c>
      <c r="J682" s="1621"/>
      <c r="K682" s="142" t="e">
        <f ca="1">_xludf.IFS(C682="成田机场",3000,C682="羽田机场",1200,D682="NearMe",1000,D682="VIP-limo",G682*0.12)</f>
        <v>#NAME?</v>
      </c>
      <c r="L682" s="142" t="e">
        <f ca="1">_xludf.IFS(C682="成田机场",4000,C682="羽田机场",1000)</f>
        <v>#NAME?</v>
      </c>
      <c r="M682" s="1601" t="e">
        <f ca="1">(G682-K682-L682)*0.7</f>
        <v>#NAME?</v>
      </c>
      <c r="N682" s="1601"/>
      <c r="O682" s="1602"/>
      <c r="P682" s="1601"/>
      <c r="Q682" s="1601"/>
      <c r="R682" s="1601"/>
      <c r="S682" s="1601"/>
      <c r="T682" s="1601" t="e">
        <f t="shared" ca="1" si="126"/>
        <v>#NAME?</v>
      </c>
      <c r="U682" s="1603" t="e">
        <f t="shared" ca="1" si="127"/>
        <v>#NAME?</v>
      </c>
      <c r="V682" s="142"/>
      <c r="W682" s="1617" t="s">
        <v>109</v>
      </c>
      <c r="X682" s="142"/>
      <c r="Y682" s="1617" t="s">
        <v>6313</v>
      </c>
      <c r="Z682" s="142"/>
      <c r="AA682" s="142"/>
      <c r="AB682" s="142"/>
      <c r="AC682" s="142"/>
      <c r="AD682" s="142"/>
      <c r="AE682" s="142"/>
      <c r="AF682" s="142"/>
      <c r="AG682" s="142"/>
      <c r="AH682" s="142"/>
    </row>
    <row r="683" spans="1:34" ht="18">
      <c r="A683" s="1388">
        <v>44864</v>
      </c>
      <c r="B683" s="1617" t="s">
        <v>1170</v>
      </c>
      <c r="C683" s="1618" t="s">
        <v>3456</v>
      </c>
      <c r="D683" s="1617" t="s">
        <v>3503</v>
      </c>
      <c r="E683" s="1617"/>
      <c r="F683" s="1617"/>
      <c r="G683" s="1619">
        <v>0</v>
      </c>
      <c r="H683" s="1620"/>
      <c r="I683" s="1617" t="s">
        <v>3453</v>
      </c>
      <c r="J683" s="1621"/>
      <c r="K683" s="142"/>
      <c r="L683" s="142"/>
      <c r="M683" s="1601"/>
      <c r="N683" s="1601"/>
      <c r="O683" s="1602"/>
      <c r="P683" s="1601"/>
      <c r="Q683" s="1601"/>
      <c r="R683" s="1601"/>
      <c r="S683" s="1601"/>
      <c r="T683" s="1601">
        <f t="shared" si="126"/>
        <v>0</v>
      </c>
      <c r="U683" s="1603" t="e">
        <f t="shared" si="127"/>
        <v>#DIV/0!</v>
      </c>
      <c r="V683" s="142"/>
      <c r="W683" s="1617" t="s">
        <v>1540</v>
      </c>
      <c r="X683" s="142"/>
      <c r="Y683" s="1617" t="s">
        <v>6314</v>
      </c>
      <c r="Z683" s="142"/>
      <c r="AA683" s="142"/>
      <c r="AB683" s="142"/>
      <c r="AC683" s="142"/>
      <c r="AD683" s="142"/>
      <c r="AE683" s="142"/>
      <c r="AF683" s="142"/>
      <c r="AG683" s="142"/>
      <c r="AH683" s="142"/>
    </row>
    <row r="684" spans="1:34" ht="13.2">
      <c r="C684" s="1561"/>
      <c r="E684" s="6"/>
      <c r="G684" s="1239"/>
      <c r="H684" s="642"/>
      <c r="J684" s="1439"/>
      <c r="M684" s="1239"/>
      <c r="N684" s="1239"/>
      <c r="O684" s="1239"/>
      <c r="P684" s="1239"/>
      <c r="Q684" s="1239"/>
      <c r="R684" s="1239"/>
      <c r="S684" s="1239"/>
      <c r="T684" s="1239"/>
      <c r="U684" s="1357"/>
      <c r="Z684" s="1562"/>
    </row>
    <row r="685" spans="1:34" ht="13.2">
      <c r="C685" s="1561"/>
      <c r="E685" s="6"/>
      <c r="G685" s="1239"/>
      <c r="H685" s="642"/>
      <c r="J685" s="1439"/>
      <c r="M685" s="1239"/>
      <c r="N685" s="1239"/>
      <c r="O685" s="1239"/>
      <c r="P685" s="1239"/>
      <c r="Q685" s="1239"/>
      <c r="R685" s="1239"/>
      <c r="S685" s="1239"/>
      <c r="T685" s="1239"/>
      <c r="U685" s="1357"/>
      <c r="Z685" s="1562"/>
    </row>
    <row r="686" spans="1:34" ht="13.2">
      <c r="C686" s="1561"/>
      <c r="E686" s="6"/>
      <c r="G686" s="1239"/>
      <c r="H686" s="642"/>
      <c r="J686" s="1439"/>
      <c r="M686" s="1239"/>
      <c r="N686" s="1239"/>
      <c r="O686" s="1239"/>
      <c r="P686" s="1239"/>
      <c r="Q686" s="1239"/>
      <c r="R686" s="1239"/>
      <c r="S686" s="1239"/>
      <c r="T686" s="1239"/>
      <c r="U686" s="1357"/>
      <c r="Z686" s="1562"/>
    </row>
    <row r="687" spans="1:34" ht="13.2">
      <c r="C687" s="1561"/>
      <c r="E687" s="6"/>
      <c r="G687" s="1239"/>
      <c r="H687" s="642"/>
      <c r="J687" s="1439"/>
      <c r="M687" s="1239"/>
      <c r="N687" s="1239"/>
      <c r="O687" s="1239"/>
      <c r="P687" s="1239"/>
      <c r="Q687" s="1239"/>
      <c r="R687" s="1239"/>
      <c r="S687" s="1239"/>
      <c r="T687" s="1239"/>
      <c r="U687" s="1357"/>
      <c r="Z687" s="1562"/>
    </row>
    <row r="688" spans="1:34" ht="13.2">
      <c r="C688" s="1561"/>
      <c r="E688" s="6"/>
      <c r="G688" s="1239"/>
      <c r="H688" s="642"/>
      <c r="J688" s="1439"/>
      <c r="M688" s="1239"/>
      <c r="N688" s="1239"/>
      <c r="O688" s="1239"/>
      <c r="P688" s="1239"/>
      <c r="Q688" s="1239"/>
      <c r="R688" s="1239"/>
      <c r="S688" s="1239"/>
      <c r="T688" s="1239"/>
      <c r="U688" s="1357"/>
      <c r="Z688" s="1562"/>
    </row>
    <row r="689" spans="3:26" ht="13.2">
      <c r="C689" s="1561"/>
      <c r="E689" s="6"/>
      <c r="G689" s="1239"/>
      <c r="H689" s="642"/>
      <c r="J689" s="1439"/>
      <c r="M689" s="1239"/>
      <c r="N689" s="1239"/>
      <c r="O689" s="1239"/>
      <c r="P689" s="1239"/>
      <c r="Q689" s="1239"/>
      <c r="R689" s="1239"/>
      <c r="S689" s="1239"/>
      <c r="T689" s="1239"/>
      <c r="U689" s="1357"/>
      <c r="Z689" s="1562"/>
    </row>
    <row r="690" spans="3:26" ht="13.2">
      <c r="C690" s="1561"/>
      <c r="E690" s="6"/>
      <c r="G690" s="1239"/>
      <c r="H690" s="642"/>
      <c r="J690" s="1439"/>
      <c r="M690" s="1239"/>
      <c r="N690" s="1239"/>
      <c r="O690" s="1239"/>
      <c r="P690" s="1239"/>
      <c r="Q690" s="1239"/>
      <c r="R690" s="1239"/>
      <c r="S690" s="1239"/>
      <c r="T690" s="1239"/>
      <c r="U690" s="1357"/>
      <c r="Z690" s="1562"/>
    </row>
    <row r="691" spans="3:26" ht="13.2">
      <c r="C691" s="1561"/>
      <c r="E691" s="6"/>
      <c r="G691" s="1239"/>
      <c r="H691" s="642"/>
      <c r="J691" s="1439"/>
      <c r="M691" s="1239"/>
      <c r="N691" s="1239"/>
      <c r="O691" s="1239"/>
      <c r="P691" s="1239"/>
      <c r="Q691" s="1239"/>
      <c r="R691" s="1239"/>
      <c r="S691" s="1239"/>
      <c r="T691" s="1239"/>
      <c r="U691" s="1357"/>
      <c r="Z691" s="1562"/>
    </row>
    <row r="692" spans="3:26" ht="13.2">
      <c r="C692" s="1561"/>
      <c r="E692" s="6"/>
      <c r="G692" s="1239"/>
      <c r="H692" s="642"/>
      <c r="J692" s="1439"/>
      <c r="M692" s="1239"/>
      <c r="N692" s="1239"/>
      <c r="O692" s="1239"/>
      <c r="P692" s="1239"/>
      <c r="Q692" s="1239"/>
      <c r="R692" s="1239"/>
      <c r="S692" s="1239"/>
      <c r="T692" s="1239"/>
      <c r="U692" s="1357"/>
      <c r="Z692" s="1562"/>
    </row>
    <row r="693" spans="3:26" ht="13.2">
      <c r="C693" s="1561"/>
      <c r="E693" s="6"/>
      <c r="G693" s="1239"/>
      <c r="H693" s="642"/>
      <c r="J693" s="1439"/>
      <c r="M693" s="1239"/>
      <c r="N693" s="1239"/>
      <c r="O693" s="1239"/>
      <c r="P693" s="1239"/>
      <c r="Q693" s="1239"/>
      <c r="R693" s="1239"/>
      <c r="S693" s="1239"/>
      <c r="T693" s="1239"/>
      <c r="U693" s="1357"/>
      <c r="Z693" s="1562"/>
    </row>
    <row r="694" spans="3:26" ht="13.2">
      <c r="C694" s="1561"/>
      <c r="E694" s="6"/>
      <c r="G694" s="1239"/>
      <c r="H694" s="642"/>
      <c r="J694" s="1439"/>
      <c r="M694" s="1239"/>
      <c r="N694" s="1239"/>
      <c r="O694" s="1239"/>
      <c r="P694" s="1239"/>
      <c r="Q694" s="1239"/>
      <c r="R694" s="1239"/>
      <c r="S694" s="1239"/>
      <c r="T694" s="1239"/>
      <c r="U694" s="1357"/>
      <c r="Z694" s="1562"/>
    </row>
    <row r="695" spans="3:26" ht="13.2">
      <c r="C695" s="1561"/>
      <c r="E695" s="6"/>
      <c r="G695" s="1239"/>
      <c r="H695" s="642"/>
      <c r="J695" s="1439"/>
      <c r="M695" s="1239"/>
      <c r="N695" s="1239"/>
      <c r="O695" s="1239"/>
      <c r="P695" s="1239"/>
      <c r="Q695" s="1239"/>
      <c r="R695" s="1239"/>
      <c r="S695" s="1239"/>
      <c r="T695" s="1239"/>
      <c r="U695" s="1357"/>
      <c r="Z695" s="1562"/>
    </row>
    <row r="696" spans="3:26" ht="13.2">
      <c r="C696" s="1561"/>
      <c r="E696" s="6"/>
      <c r="G696" s="1239"/>
      <c r="H696" s="642"/>
      <c r="J696" s="1439"/>
      <c r="M696" s="1239"/>
      <c r="N696" s="1239"/>
      <c r="O696" s="1239"/>
      <c r="P696" s="1239"/>
      <c r="Q696" s="1239"/>
      <c r="R696" s="1239"/>
      <c r="S696" s="1239"/>
      <c r="T696" s="1239"/>
      <c r="U696" s="1357"/>
      <c r="Z696" s="1562"/>
    </row>
    <row r="697" spans="3:26" ht="13.2">
      <c r="C697" s="1561"/>
      <c r="E697" s="6"/>
      <c r="G697" s="1239"/>
      <c r="H697" s="642"/>
      <c r="J697" s="1439"/>
      <c r="M697" s="1239"/>
      <c r="N697" s="1239"/>
      <c r="O697" s="1239"/>
      <c r="P697" s="1239"/>
      <c r="Q697" s="1239"/>
      <c r="R697" s="1239"/>
      <c r="S697" s="1239"/>
      <c r="T697" s="1239"/>
      <c r="U697" s="1357"/>
      <c r="Z697" s="1562"/>
    </row>
    <row r="698" spans="3:26" ht="13.2">
      <c r="C698" s="1561"/>
      <c r="E698" s="6"/>
      <c r="G698" s="1239"/>
      <c r="H698" s="642"/>
      <c r="J698" s="1439"/>
      <c r="M698" s="1239"/>
      <c r="N698" s="1239"/>
      <c r="O698" s="1239"/>
      <c r="P698" s="1239"/>
      <c r="Q698" s="1239"/>
      <c r="R698" s="1239"/>
      <c r="S698" s="1239"/>
      <c r="T698" s="1239"/>
      <c r="U698" s="1357"/>
      <c r="Z698" s="1562"/>
    </row>
    <row r="699" spans="3:26" ht="13.2">
      <c r="C699" s="1561"/>
      <c r="E699" s="6"/>
      <c r="G699" s="1239"/>
      <c r="H699" s="642"/>
      <c r="J699" s="1439"/>
      <c r="M699" s="1239"/>
      <c r="N699" s="1239"/>
      <c r="O699" s="1239"/>
      <c r="P699" s="1239"/>
      <c r="Q699" s="1239"/>
      <c r="R699" s="1239"/>
      <c r="S699" s="1239"/>
      <c r="T699" s="1239"/>
      <c r="U699" s="1357"/>
      <c r="Z699" s="1562"/>
    </row>
    <row r="700" spans="3:26" ht="13.2">
      <c r="C700" s="1561"/>
      <c r="E700" s="6"/>
      <c r="G700" s="1239"/>
      <c r="H700" s="642"/>
      <c r="J700" s="1439"/>
      <c r="M700" s="1239"/>
      <c r="N700" s="1239"/>
      <c r="O700" s="1239"/>
      <c r="P700" s="1239"/>
      <c r="Q700" s="1239"/>
      <c r="R700" s="1239"/>
      <c r="S700" s="1239"/>
      <c r="T700" s="1239"/>
      <c r="U700" s="1357"/>
      <c r="Z700" s="1562"/>
    </row>
    <row r="701" spans="3:26" ht="13.2">
      <c r="C701" s="1561"/>
      <c r="E701" s="6"/>
      <c r="G701" s="1239"/>
      <c r="H701" s="642"/>
      <c r="J701" s="1439"/>
      <c r="M701" s="1239"/>
      <c r="N701" s="1239"/>
      <c r="O701" s="1239"/>
      <c r="P701" s="1239"/>
      <c r="Q701" s="1239"/>
      <c r="R701" s="1239"/>
      <c r="S701" s="1239"/>
      <c r="T701" s="1239"/>
      <c r="U701" s="1357"/>
      <c r="Z701" s="1562"/>
    </row>
    <row r="702" spans="3:26" ht="13.2">
      <c r="C702" s="1561"/>
      <c r="E702" s="6"/>
      <c r="G702" s="1239"/>
      <c r="H702" s="642"/>
      <c r="J702" s="1439"/>
      <c r="M702" s="1239"/>
      <c r="N702" s="1239"/>
      <c r="O702" s="1239"/>
      <c r="P702" s="1239"/>
      <c r="Q702" s="1239"/>
      <c r="R702" s="1239"/>
      <c r="S702" s="1239"/>
      <c r="T702" s="1239"/>
      <c r="U702" s="1357"/>
      <c r="Z702" s="1562"/>
    </row>
    <row r="703" spans="3:26" ht="13.2">
      <c r="C703" s="1561"/>
      <c r="E703" s="6"/>
      <c r="G703" s="1239"/>
      <c r="H703" s="642"/>
      <c r="J703" s="1439"/>
      <c r="M703" s="1239"/>
      <c r="N703" s="1239"/>
      <c r="O703" s="1239"/>
      <c r="P703" s="1239"/>
      <c r="Q703" s="1239"/>
      <c r="R703" s="1239"/>
      <c r="S703" s="1239"/>
      <c r="T703" s="1239"/>
      <c r="U703" s="1357"/>
      <c r="Z703" s="1562"/>
    </row>
    <row r="704" spans="3:26" ht="13.2">
      <c r="C704" s="1561"/>
      <c r="E704" s="6"/>
      <c r="G704" s="1239"/>
      <c r="H704" s="642"/>
      <c r="J704" s="1439"/>
      <c r="M704" s="1239"/>
      <c r="N704" s="1239"/>
      <c r="O704" s="1239"/>
      <c r="P704" s="1239"/>
      <c r="Q704" s="1239"/>
      <c r="R704" s="1239"/>
      <c r="S704" s="1239"/>
      <c r="T704" s="1239"/>
      <c r="U704" s="1357"/>
      <c r="Z704" s="1562"/>
    </row>
    <row r="705" spans="3:26" ht="13.2">
      <c r="C705" s="1561"/>
      <c r="E705" s="6"/>
      <c r="G705" s="1239"/>
      <c r="H705" s="642"/>
      <c r="J705" s="1439"/>
      <c r="M705" s="1239"/>
      <c r="N705" s="1239"/>
      <c r="O705" s="1239"/>
      <c r="P705" s="1239"/>
      <c r="Q705" s="1239"/>
      <c r="R705" s="1239"/>
      <c r="S705" s="1239"/>
      <c r="T705" s="1239"/>
      <c r="U705" s="1357"/>
      <c r="Z705" s="1562"/>
    </row>
    <row r="706" spans="3:26" ht="13.2">
      <c r="C706" s="1561"/>
      <c r="E706" s="6"/>
      <c r="G706" s="1239"/>
      <c r="H706" s="642"/>
      <c r="J706" s="1439"/>
      <c r="M706" s="1239"/>
      <c r="N706" s="1239"/>
      <c r="O706" s="1239"/>
      <c r="P706" s="1239"/>
      <c r="Q706" s="1239"/>
      <c r="R706" s="1239"/>
      <c r="S706" s="1239"/>
      <c r="T706" s="1239"/>
      <c r="U706" s="1357"/>
      <c r="Z706" s="1562"/>
    </row>
    <row r="707" spans="3:26" ht="13.2">
      <c r="C707" s="1561"/>
      <c r="E707" s="6"/>
      <c r="G707" s="1239"/>
      <c r="H707" s="642"/>
      <c r="J707" s="1439"/>
      <c r="M707" s="1239"/>
      <c r="N707" s="1239"/>
      <c r="O707" s="1239"/>
      <c r="P707" s="1239"/>
      <c r="Q707" s="1239"/>
      <c r="R707" s="1239"/>
      <c r="S707" s="1239"/>
      <c r="T707" s="1239"/>
      <c r="U707" s="1357"/>
      <c r="Z707" s="1562"/>
    </row>
    <row r="708" spans="3:26" ht="13.2">
      <c r="C708" s="1561"/>
      <c r="E708" s="6"/>
      <c r="G708" s="1239"/>
      <c r="H708" s="642"/>
      <c r="J708" s="1439"/>
      <c r="M708" s="1239"/>
      <c r="N708" s="1239"/>
      <c r="O708" s="1239"/>
      <c r="P708" s="1239"/>
      <c r="Q708" s="1239"/>
      <c r="R708" s="1239"/>
      <c r="S708" s="1239"/>
      <c r="T708" s="1239"/>
      <c r="U708" s="1357"/>
      <c r="Z708" s="1562"/>
    </row>
    <row r="709" spans="3:26" ht="13.2">
      <c r="C709" s="1561"/>
      <c r="E709" s="6"/>
      <c r="G709" s="1239"/>
      <c r="H709" s="642"/>
      <c r="J709" s="1439"/>
      <c r="M709" s="1239"/>
      <c r="N709" s="1239"/>
      <c r="O709" s="1239"/>
      <c r="P709" s="1239"/>
      <c r="Q709" s="1239"/>
      <c r="R709" s="1239"/>
      <c r="S709" s="1239"/>
      <c r="T709" s="1239"/>
      <c r="U709" s="1357"/>
      <c r="Z709" s="1562"/>
    </row>
    <row r="710" spans="3:26" ht="13.2">
      <c r="C710" s="1561"/>
      <c r="E710" s="6"/>
      <c r="G710" s="1239"/>
      <c r="H710" s="642"/>
      <c r="J710" s="1439"/>
      <c r="M710" s="1239"/>
      <c r="N710" s="1239"/>
      <c r="O710" s="1239"/>
      <c r="P710" s="1239"/>
      <c r="Q710" s="1239"/>
      <c r="R710" s="1239"/>
      <c r="S710" s="1239"/>
      <c r="T710" s="1239"/>
      <c r="U710" s="1357"/>
      <c r="Z710" s="1562"/>
    </row>
    <row r="711" spans="3:26" ht="13.2">
      <c r="C711" s="1561"/>
      <c r="E711" s="6"/>
      <c r="G711" s="1239"/>
      <c r="H711" s="642"/>
      <c r="J711" s="1439"/>
      <c r="M711" s="1239"/>
      <c r="N711" s="1239"/>
      <c r="O711" s="1239"/>
      <c r="P711" s="1239"/>
      <c r="Q711" s="1239"/>
      <c r="R711" s="1239"/>
      <c r="S711" s="1239"/>
      <c r="T711" s="1239"/>
      <c r="U711" s="1357"/>
      <c r="Z711" s="1562"/>
    </row>
    <row r="712" spans="3:26" ht="13.2">
      <c r="C712" s="1561"/>
      <c r="E712" s="6"/>
      <c r="G712" s="1239"/>
      <c r="H712" s="642"/>
      <c r="J712" s="1439"/>
      <c r="M712" s="1239"/>
      <c r="N712" s="1239"/>
      <c r="O712" s="1239"/>
      <c r="P712" s="1239"/>
      <c r="Q712" s="1239"/>
      <c r="R712" s="1239"/>
      <c r="S712" s="1239"/>
      <c r="T712" s="1239"/>
      <c r="U712" s="1357"/>
      <c r="Z712" s="1562"/>
    </row>
    <row r="713" spans="3:26" ht="13.2">
      <c r="C713" s="1561"/>
      <c r="E713" s="6"/>
      <c r="G713" s="1239"/>
      <c r="H713" s="642"/>
      <c r="J713" s="1439"/>
      <c r="M713" s="1239"/>
      <c r="N713" s="1239"/>
      <c r="O713" s="1239"/>
      <c r="P713" s="1239"/>
      <c r="Q713" s="1239"/>
      <c r="R713" s="1239"/>
      <c r="S713" s="1239"/>
      <c r="T713" s="1239"/>
      <c r="U713" s="1357"/>
      <c r="Z713" s="1562"/>
    </row>
    <row r="714" spans="3:26" ht="13.2">
      <c r="C714" s="1561"/>
      <c r="E714" s="6"/>
      <c r="G714" s="1239"/>
      <c r="H714" s="642"/>
      <c r="J714" s="1439"/>
      <c r="M714" s="1239"/>
      <c r="N714" s="1239"/>
      <c r="O714" s="1239"/>
      <c r="P714" s="1239"/>
      <c r="Q714" s="1239"/>
      <c r="R714" s="1239"/>
      <c r="S714" s="1239"/>
      <c r="T714" s="1239"/>
      <c r="U714" s="1357"/>
      <c r="Z714" s="1562"/>
    </row>
    <row r="715" spans="3:26" ht="13.2">
      <c r="C715" s="1561"/>
      <c r="E715" s="6"/>
      <c r="G715" s="1239"/>
      <c r="H715" s="642"/>
      <c r="J715" s="1439"/>
      <c r="M715" s="1239"/>
      <c r="N715" s="1239"/>
      <c r="O715" s="1239"/>
      <c r="P715" s="1239"/>
      <c r="Q715" s="1239"/>
      <c r="R715" s="1239"/>
      <c r="S715" s="1239"/>
      <c r="T715" s="1239"/>
      <c r="U715" s="1357"/>
      <c r="Z715" s="1562"/>
    </row>
    <row r="716" spans="3:26" ht="13.2">
      <c r="C716" s="1561"/>
      <c r="E716" s="6"/>
      <c r="G716" s="1239"/>
      <c r="H716" s="642"/>
      <c r="J716" s="1439"/>
      <c r="M716" s="1239"/>
      <c r="N716" s="1239"/>
      <c r="O716" s="1239"/>
      <c r="P716" s="1239"/>
      <c r="Q716" s="1239"/>
      <c r="R716" s="1239"/>
      <c r="S716" s="1239"/>
      <c r="T716" s="1239"/>
      <c r="U716" s="1357"/>
      <c r="Z716" s="1562"/>
    </row>
    <row r="717" spans="3:26" ht="13.2">
      <c r="C717" s="1561"/>
      <c r="E717" s="6"/>
      <c r="G717" s="1239"/>
      <c r="H717" s="642"/>
      <c r="J717" s="1439"/>
      <c r="M717" s="1239"/>
      <c r="N717" s="1239"/>
      <c r="O717" s="1239"/>
      <c r="P717" s="1239"/>
      <c r="Q717" s="1239"/>
      <c r="R717" s="1239"/>
      <c r="S717" s="1239"/>
      <c r="T717" s="1239"/>
      <c r="U717" s="1357"/>
      <c r="Z717" s="1562"/>
    </row>
    <row r="718" spans="3:26" ht="13.2">
      <c r="C718" s="1561"/>
      <c r="E718" s="6"/>
      <c r="G718" s="1239"/>
      <c r="H718" s="642"/>
      <c r="J718" s="1439"/>
      <c r="M718" s="1239"/>
      <c r="N718" s="1239"/>
      <c r="O718" s="1239"/>
      <c r="P718" s="1239"/>
      <c r="Q718" s="1239"/>
      <c r="R718" s="1239"/>
      <c r="S718" s="1239"/>
      <c r="T718" s="1239"/>
      <c r="U718" s="1357"/>
      <c r="Z718" s="1562"/>
    </row>
    <row r="719" spans="3:26" ht="13.2">
      <c r="C719" s="1561"/>
      <c r="E719" s="6"/>
      <c r="G719" s="1239"/>
      <c r="H719" s="642"/>
      <c r="J719" s="1439"/>
      <c r="M719" s="1239"/>
      <c r="N719" s="1239"/>
      <c r="O719" s="1239"/>
      <c r="P719" s="1239"/>
      <c r="Q719" s="1239"/>
      <c r="R719" s="1239"/>
      <c r="S719" s="1239"/>
      <c r="T719" s="1239"/>
      <c r="U719" s="1357"/>
      <c r="Z719" s="1562"/>
    </row>
    <row r="720" spans="3:26" ht="13.2">
      <c r="C720" s="1561"/>
      <c r="E720" s="6"/>
      <c r="G720" s="1239"/>
      <c r="H720" s="642"/>
      <c r="J720" s="1439"/>
      <c r="M720" s="1239"/>
      <c r="N720" s="1239"/>
      <c r="O720" s="1239"/>
      <c r="P720" s="1239"/>
      <c r="Q720" s="1239"/>
      <c r="R720" s="1239"/>
      <c r="S720" s="1239"/>
      <c r="T720" s="1239"/>
      <c r="U720" s="1357"/>
      <c r="Z720" s="1562"/>
    </row>
    <row r="721" spans="3:26" ht="13.2">
      <c r="C721" s="1561"/>
      <c r="E721" s="6"/>
      <c r="G721" s="1239"/>
      <c r="H721" s="642"/>
      <c r="J721" s="1439"/>
      <c r="M721" s="1239"/>
      <c r="N721" s="1239"/>
      <c r="O721" s="1239"/>
      <c r="P721" s="1239"/>
      <c r="Q721" s="1239"/>
      <c r="R721" s="1239"/>
      <c r="S721" s="1239"/>
      <c r="T721" s="1239"/>
      <c r="U721" s="1357"/>
      <c r="Z721" s="1562"/>
    </row>
    <row r="722" spans="3:26" ht="13.2">
      <c r="C722" s="1561"/>
      <c r="E722" s="6"/>
      <c r="G722" s="1239"/>
      <c r="H722" s="642"/>
      <c r="J722" s="1439"/>
      <c r="M722" s="1239"/>
      <c r="N722" s="1239"/>
      <c r="O722" s="1239"/>
      <c r="P722" s="1239"/>
      <c r="Q722" s="1239"/>
      <c r="R722" s="1239"/>
      <c r="S722" s="1239"/>
      <c r="T722" s="1239"/>
      <c r="U722" s="1357"/>
      <c r="Z722" s="1562"/>
    </row>
    <row r="723" spans="3:26" ht="13.2">
      <c r="C723" s="1561"/>
      <c r="E723" s="6"/>
      <c r="G723" s="1239"/>
      <c r="H723" s="642"/>
      <c r="J723" s="1439"/>
      <c r="M723" s="1239"/>
      <c r="N723" s="1239"/>
      <c r="O723" s="1239"/>
      <c r="P723" s="1239"/>
      <c r="Q723" s="1239"/>
      <c r="R723" s="1239"/>
      <c r="S723" s="1239"/>
      <c r="T723" s="1239"/>
      <c r="U723" s="1357"/>
      <c r="Z723" s="1562"/>
    </row>
    <row r="724" spans="3:26" ht="13.2">
      <c r="C724" s="1561"/>
      <c r="E724" s="6"/>
      <c r="G724" s="1239"/>
      <c r="H724" s="642"/>
      <c r="J724" s="1439"/>
      <c r="M724" s="1239"/>
      <c r="N724" s="1239"/>
      <c r="O724" s="1239"/>
      <c r="P724" s="1239"/>
      <c r="Q724" s="1239"/>
      <c r="R724" s="1239"/>
      <c r="S724" s="1239"/>
      <c r="T724" s="1239"/>
      <c r="U724" s="1357"/>
      <c r="Z724" s="1562"/>
    </row>
    <row r="725" spans="3:26" ht="13.2">
      <c r="C725" s="1561"/>
      <c r="E725" s="6"/>
      <c r="G725" s="1239"/>
      <c r="H725" s="642"/>
      <c r="J725" s="1439"/>
      <c r="M725" s="1239"/>
      <c r="N725" s="1239"/>
      <c r="O725" s="1239"/>
      <c r="P725" s="1239"/>
      <c r="Q725" s="1239"/>
      <c r="R725" s="1239"/>
      <c r="S725" s="1239"/>
      <c r="T725" s="1239"/>
      <c r="U725" s="1357"/>
      <c r="Z725" s="1562"/>
    </row>
    <row r="726" spans="3:26" ht="13.2">
      <c r="C726" s="1561"/>
      <c r="E726" s="6"/>
      <c r="G726" s="1239"/>
      <c r="H726" s="642"/>
      <c r="J726" s="1439"/>
      <c r="M726" s="1239"/>
      <c r="N726" s="1239"/>
      <c r="O726" s="1239"/>
      <c r="P726" s="1239"/>
      <c r="Q726" s="1239"/>
      <c r="R726" s="1239"/>
      <c r="S726" s="1239"/>
      <c r="T726" s="1239"/>
      <c r="U726" s="1357"/>
      <c r="Z726" s="1562"/>
    </row>
    <row r="727" spans="3:26" ht="13.2">
      <c r="C727" s="1561"/>
      <c r="E727" s="6"/>
      <c r="G727" s="1239"/>
      <c r="H727" s="642"/>
      <c r="J727" s="1439"/>
      <c r="M727" s="1239"/>
      <c r="N727" s="1239"/>
      <c r="O727" s="1239"/>
      <c r="P727" s="1239"/>
      <c r="Q727" s="1239"/>
      <c r="R727" s="1239"/>
      <c r="S727" s="1239"/>
      <c r="T727" s="1239"/>
      <c r="U727" s="1357"/>
      <c r="Z727" s="1562"/>
    </row>
    <row r="728" spans="3:26" ht="13.2">
      <c r="C728" s="1561"/>
      <c r="E728" s="6"/>
      <c r="G728" s="1239"/>
      <c r="H728" s="642"/>
      <c r="J728" s="1439"/>
      <c r="M728" s="1239"/>
      <c r="N728" s="1239"/>
      <c r="O728" s="1239"/>
      <c r="P728" s="1239"/>
      <c r="Q728" s="1239"/>
      <c r="R728" s="1239"/>
      <c r="S728" s="1239"/>
      <c r="T728" s="1239"/>
      <c r="U728" s="1357"/>
      <c r="Z728" s="1562"/>
    </row>
    <row r="729" spans="3:26" ht="13.2">
      <c r="C729" s="1561"/>
      <c r="E729" s="6"/>
      <c r="G729" s="1239"/>
      <c r="H729" s="642"/>
      <c r="J729" s="1439"/>
      <c r="M729" s="1239"/>
      <c r="N729" s="1239"/>
      <c r="O729" s="1239"/>
      <c r="P729" s="1239"/>
      <c r="Q729" s="1239"/>
      <c r="R729" s="1239"/>
      <c r="S729" s="1239"/>
      <c r="T729" s="1239"/>
      <c r="U729" s="1357"/>
      <c r="Z729" s="1562"/>
    </row>
    <row r="730" spans="3:26" ht="13.2">
      <c r="C730" s="1561"/>
      <c r="E730" s="6"/>
      <c r="G730" s="1239"/>
      <c r="H730" s="642"/>
      <c r="J730" s="1439"/>
      <c r="M730" s="1239"/>
      <c r="N730" s="1239"/>
      <c r="O730" s="1239"/>
      <c r="P730" s="1239"/>
      <c r="Q730" s="1239"/>
      <c r="R730" s="1239"/>
      <c r="S730" s="1239"/>
      <c r="T730" s="1239"/>
      <c r="U730" s="1357"/>
    </row>
    <row r="731" spans="3:26" ht="13.2">
      <c r="C731" s="1561"/>
      <c r="E731" s="6"/>
      <c r="G731" s="1239"/>
      <c r="H731" s="642"/>
      <c r="J731" s="1439"/>
      <c r="M731" s="1239"/>
      <c r="N731" s="1239"/>
      <c r="O731" s="1239"/>
      <c r="P731" s="1239"/>
      <c r="Q731" s="1239"/>
      <c r="R731" s="1239"/>
      <c r="S731" s="1239"/>
      <c r="T731" s="1239"/>
      <c r="U731" s="1357"/>
    </row>
    <row r="732" spans="3:26" ht="13.2">
      <c r="C732" s="1561"/>
      <c r="E732" s="6"/>
      <c r="G732" s="1239"/>
      <c r="H732" s="642"/>
      <c r="J732" s="1439"/>
      <c r="M732" s="1239"/>
      <c r="N732" s="1239"/>
      <c r="O732" s="1239"/>
      <c r="P732" s="1239"/>
      <c r="Q732" s="1239"/>
      <c r="R732" s="1239"/>
      <c r="S732" s="1239"/>
      <c r="T732" s="1239"/>
      <c r="U732" s="1357"/>
    </row>
    <row r="733" spans="3:26" ht="13.2">
      <c r="C733" s="1561"/>
      <c r="E733" s="6"/>
      <c r="G733" s="1239"/>
      <c r="H733" s="642"/>
      <c r="J733" s="1439"/>
      <c r="M733" s="1239"/>
      <c r="N733" s="1239"/>
      <c r="O733" s="1239"/>
      <c r="P733" s="1239"/>
      <c r="Q733" s="1239"/>
      <c r="R733" s="1239"/>
      <c r="S733" s="1239"/>
      <c r="T733" s="1239"/>
      <c r="U733" s="1357"/>
    </row>
    <row r="734" spans="3:26" ht="13.2">
      <c r="C734" s="1561"/>
      <c r="E734" s="6"/>
      <c r="G734" s="1239"/>
      <c r="H734" s="642"/>
      <c r="J734" s="1439"/>
      <c r="M734" s="1239"/>
      <c r="N734" s="1239"/>
      <c r="O734" s="1239"/>
      <c r="P734" s="1239"/>
      <c r="Q734" s="1239"/>
      <c r="R734" s="1239"/>
      <c r="S734" s="1239"/>
      <c r="T734" s="1239"/>
      <c r="U734" s="1357"/>
    </row>
    <row r="735" spans="3:26" ht="13.2">
      <c r="C735" s="1561"/>
      <c r="E735" s="6"/>
      <c r="G735" s="1239"/>
      <c r="H735" s="642"/>
      <c r="J735" s="1439"/>
      <c r="M735" s="1239"/>
      <c r="N735" s="1239"/>
      <c r="O735" s="1239"/>
      <c r="P735" s="1239"/>
      <c r="Q735" s="1239"/>
      <c r="R735" s="1239"/>
      <c r="S735" s="1239"/>
      <c r="T735" s="1239"/>
      <c r="U735" s="1357"/>
    </row>
    <row r="736" spans="3:26" ht="13.2">
      <c r="C736" s="1561"/>
      <c r="E736" s="6"/>
      <c r="G736" s="1239"/>
      <c r="H736" s="642"/>
      <c r="J736" s="1439"/>
      <c r="M736" s="1239"/>
      <c r="N736" s="1239"/>
      <c r="O736" s="1239"/>
      <c r="P736" s="1239"/>
      <c r="Q736" s="1239"/>
      <c r="R736" s="1239"/>
      <c r="S736" s="1239"/>
      <c r="T736" s="1239"/>
      <c r="U736" s="1357"/>
    </row>
    <row r="737" spans="3:21" ht="13.2">
      <c r="C737" s="1561"/>
      <c r="E737" s="6"/>
      <c r="G737" s="1239"/>
      <c r="H737" s="642"/>
      <c r="J737" s="1439"/>
      <c r="M737" s="1239"/>
      <c r="N737" s="1239"/>
      <c r="O737" s="1239"/>
      <c r="P737" s="1239"/>
      <c r="Q737" s="1239"/>
      <c r="R737" s="1239"/>
      <c r="S737" s="1239"/>
      <c r="T737" s="1239"/>
      <c r="U737" s="1357"/>
    </row>
    <row r="738" spans="3:21" ht="13.2">
      <c r="C738" s="1561"/>
      <c r="E738" s="6"/>
      <c r="G738" s="1239"/>
      <c r="H738" s="642"/>
      <c r="J738" s="1439"/>
      <c r="M738" s="1239"/>
      <c r="N738" s="1239"/>
      <c r="O738" s="1239"/>
      <c r="P738" s="1239"/>
      <c r="Q738" s="1239"/>
      <c r="R738" s="1239"/>
      <c r="S738" s="1239"/>
      <c r="T738" s="1239"/>
      <c r="U738" s="1357"/>
    </row>
    <row r="739" spans="3:21" ht="13.2">
      <c r="C739" s="1561"/>
      <c r="E739" s="6"/>
      <c r="G739" s="1239"/>
      <c r="H739" s="642"/>
      <c r="J739" s="1439"/>
      <c r="M739" s="1239"/>
      <c r="N739" s="1239"/>
      <c r="O739" s="1239"/>
      <c r="P739" s="1239"/>
      <c r="Q739" s="1239"/>
      <c r="R739" s="1239"/>
      <c r="S739" s="1239"/>
      <c r="T739" s="1239"/>
      <c r="U739" s="1357"/>
    </row>
    <row r="740" spans="3:21" ht="13.2">
      <c r="C740" s="1561"/>
      <c r="E740" s="6"/>
      <c r="G740" s="1239"/>
      <c r="H740" s="642"/>
      <c r="J740" s="1439"/>
      <c r="M740" s="1239"/>
      <c r="N740" s="1239"/>
      <c r="O740" s="1239"/>
      <c r="P740" s="1239"/>
      <c r="Q740" s="1239"/>
      <c r="R740" s="1239"/>
      <c r="S740" s="1239"/>
      <c r="T740" s="1239"/>
      <c r="U740" s="1357"/>
    </row>
  </sheetData>
  <autoFilter ref="A2:AH683" xr:uid="{00000000-0009-0000-0000-00002A000000}">
    <sortState xmlns:xlrd2="http://schemas.microsoft.com/office/spreadsheetml/2017/richdata2" ref="A2:AH683">
      <sortCondition descending="1" sortBy="cellColor" ref="U2:U683" dxfId="581"/>
    </sortState>
  </autoFilter>
  <mergeCells count="1">
    <mergeCell ref="AA1:AD1"/>
  </mergeCells>
  <phoneticPr fontId="151"/>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xr:uid="{00000000-0002-0000-2A00-000000000000}">
          <x14:formula1>
            <xm:f>条件勿动!$G:$G</xm:f>
          </x14:formula1>
          <xm:sqref>H3:H640 H646:H683</xm:sqref>
        </x14:dataValidation>
      </x14:dataValidations>
    </ext>
  </extLs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FFFF"/>
    <outlinePr summaryBelow="0" summaryRight="0"/>
  </sheetPr>
  <dimension ref="A1:AH88"/>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1" customWidth="1"/>
    <col min="2" max="26" width="8.88671875" customWidth="1"/>
    <col min="27" max="27" width="10" customWidth="1"/>
    <col min="28" max="31" width="8.88671875" customWidth="1"/>
    <col min="32" max="32" width="10.44140625" customWidth="1"/>
    <col min="33" max="33" width="9.77734375" customWidth="1"/>
    <col min="34" max="34" width="10.33203125" customWidth="1"/>
  </cols>
  <sheetData>
    <row r="1" spans="1:34">
      <c r="A1" s="2338" t="s">
        <v>6315</v>
      </c>
      <c r="B1" s="16">
        <v>1</v>
      </c>
      <c r="C1" s="16">
        <v>2</v>
      </c>
      <c r="D1" s="738">
        <v>3</v>
      </c>
      <c r="E1" s="775">
        <v>4</v>
      </c>
      <c r="F1" s="16">
        <v>5</v>
      </c>
      <c r="G1" s="16">
        <v>6</v>
      </c>
      <c r="H1" s="16">
        <v>7</v>
      </c>
      <c r="I1" s="16">
        <v>8</v>
      </c>
      <c r="J1" s="16">
        <v>9</v>
      </c>
      <c r="K1" s="738">
        <v>10</v>
      </c>
      <c r="L1" s="775">
        <v>11</v>
      </c>
      <c r="M1" s="16">
        <v>12</v>
      </c>
      <c r="N1" s="16">
        <v>13</v>
      </c>
      <c r="O1" s="16">
        <v>14</v>
      </c>
      <c r="P1" s="16">
        <v>15</v>
      </c>
      <c r="Q1" s="1623">
        <v>16</v>
      </c>
      <c r="R1" s="738">
        <v>17</v>
      </c>
      <c r="S1" s="775">
        <v>18</v>
      </c>
      <c r="T1" s="774">
        <v>19</v>
      </c>
      <c r="U1" s="16">
        <v>20</v>
      </c>
      <c r="V1" s="16">
        <v>21</v>
      </c>
      <c r="W1" s="16">
        <v>22</v>
      </c>
      <c r="X1" s="775">
        <v>23</v>
      </c>
      <c r="Y1" s="738">
        <v>24</v>
      </c>
      <c r="Z1" s="774">
        <v>25</v>
      </c>
      <c r="AA1" s="16">
        <v>26</v>
      </c>
      <c r="AB1" s="16">
        <v>27</v>
      </c>
      <c r="AC1" s="16">
        <v>28</v>
      </c>
      <c r="AD1" s="16">
        <v>29</v>
      </c>
      <c r="AE1" s="16">
        <v>30</v>
      </c>
      <c r="AF1" s="16"/>
      <c r="AG1" s="16"/>
      <c r="AH1" s="16"/>
    </row>
    <row r="2" spans="1:34">
      <c r="A2" s="2333"/>
      <c r="B2" s="17" t="s">
        <v>68</v>
      </c>
      <c r="C2" s="17" t="s">
        <v>69</v>
      </c>
      <c r="D2" s="1417" t="s">
        <v>70</v>
      </c>
      <c r="E2" s="1417" t="s">
        <v>71</v>
      </c>
      <c r="F2" s="17" t="s">
        <v>72</v>
      </c>
      <c r="G2" s="17" t="s">
        <v>66</v>
      </c>
      <c r="H2" s="17" t="s">
        <v>67</v>
      </c>
      <c r="I2" s="17" t="s">
        <v>68</v>
      </c>
      <c r="J2" s="17" t="s">
        <v>69</v>
      </c>
      <c r="K2" s="1417" t="s">
        <v>70</v>
      </c>
      <c r="L2" s="1417" t="s">
        <v>71</v>
      </c>
      <c r="M2" s="486" t="s">
        <v>72</v>
      </c>
      <c r="N2" s="486" t="s">
        <v>66</v>
      </c>
      <c r="O2" s="486" t="s">
        <v>67</v>
      </c>
      <c r="P2" s="486" t="s">
        <v>68</v>
      </c>
      <c r="Q2" s="486" t="s">
        <v>69</v>
      </c>
      <c r="R2" s="1624" t="s">
        <v>70</v>
      </c>
      <c r="S2" s="1624" t="s">
        <v>71</v>
      </c>
      <c r="T2" s="1625" t="s">
        <v>72</v>
      </c>
      <c r="U2" s="486" t="s">
        <v>66</v>
      </c>
      <c r="V2" s="486" t="s">
        <v>67</v>
      </c>
      <c r="W2" s="486" t="s">
        <v>68</v>
      </c>
      <c r="X2" s="1625" t="s">
        <v>69</v>
      </c>
      <c r="Y2" s="1624" t="s">
        <v>70</v>
      </c>
      <c r="Z2" s="1624" t="s">
        <v>71</v>
      </c>
      <c r="AA2" s="486" t="s">
        <v>72</v>
      </c>
      <c r="AB2" s="486" t="s">
        <v>66</v>
      </c>
      <c r="AC2" s="486" t="s">
        <v>67</v>
      </c>
      <c r="AD2" s="486" t="s">
        <v>68</v>
      </c>
      <c r="AE2" s="486" t="s">
        <v>69</v>
      </c>
      <c r="AF2" s="1546"/>
      <c r="AG2" s="17"/>
      <c r="AH2" s="17"/>
    </row>
    <row r="3" spans="1:34">
      <c r="A3" s="26" t="s">
        <v>73</v>
      </c>
      <c r="B3" s="27"/>
      <c r="C3" s="27"/>
      <c r="D3" s="27"/>
      <c r="E3" s="27"/>
      <c r="F3" s="27"/>
      <c r="G3" s="27"/>
      <c r="H3" s="27"/>
      <c r="I3" s="27"/>
      <c r="J3" s="27"/>
      <c r="K3" s="27"/>
      <c r="L3" s="27"/>
      <c r="M3" s="27"/>
      <c r="N3" s="27"/>
      <c r="O3" s="27"/>
      <c r="P3" s="27"/>
      <c r="Q3" s="29"/>
      <c r="R3" s="27"/>
      <c r="S3" s="27"/>
      <c r="T3" s="27"/>
      <c r="U3" s="27"/>
      <c r="V3" s="27"/>
      <c r="W3" s="27"/>
      <c r="X3" s="27"/>
      <c r="Y3" s="27"/>
      <c r="Z3" s="27"/>
      <c r="AA3" s="27"/>
      <c r="AB3" s="27"/>
      <c r="AC3" s="27"/>
      <c r="AD3" s="27"/>
      <c r="AE3" s="27"/>
      <c r="AF3" s="16"/>
      <c r="AG3" s="16"/>
      <c r="AH3" s="16"/>
    </row>
    <row r="4" spans="1:34">
      <c r="A4" s="30" t="s">
        <v>74</v>
      </c>
      <c r="B4" s="31" t="s">
        <v>6316</v>
      </c>
      <c r="C4" s="35"/>
      <c r="D4" s="35"/>
      <c r="E4" s="32"/>
      <c r="F4" s="33"/>
      <c r="G4" s="34"/>
      <c r="H4" s="32"/>
      <c r="I4" s="35"/>
      <c r="J4" s="33"/>
      <c r="K4" s="44"/>
      <c r="L4" s="32"/>
      <c r="M4" s="33"/>
      <c r="N4" s="44"/>
      <c r="O4" s="33"/>
      <c r="P4" s="32"/>
      <c r="Q4" s="33"/>
      <c r="R4" s="32"/>
      <c r="S4" s="32"/>
      <c r="T4" s="35" t="s">
        <v>6317</v>
      </c>
      <c r="U4" s="33" t="s">
        <v>6318</v>
      </c>
      <c r="V4" s="32" t="s">
        <v>6319</v>
      </c>
      <c r="W4" s="32" t="s">
        <v>6319</v>
      </c>
      <c r="X4" s="32" t="s">
        <v>6319</v>
      </c>
      <c r="Y4" s="32" t="s">
        <v>6319</v>
      </c>
      <c r="Z4" s="32"/>
      <c r="AA4" s="32"/>
      <c r="AB4" s="32"/>
      <c r="AC4" s="32"/>
      <c r="AD4" s="32"/>
      <c r="AE4" s="1514" t="s">
        <v>6320</v>
      </c>
      <c r="AF4" s="16"/>
      <c r="AG4" s="16"/>
      <c r="AH4" s="16"/>
    </row>
    <row r="5" spans="1:34" ht="15.75" customHeight="1">
      <c r="A5" s="30" t="s">
        <v>75</v>
      </c>
      <c r="B5" s="546"/>
      <c r="C5" s="35"/>
      <c r="D5" s="32"/>
      <c r="E5" s="35"/>
      <c r="F5" s="35"/>
      <c r="G5" s="35"/>
      <c r="H5" s="35"/>
      <c r="I5" s="658">
        <v>7711</v>
      </c>
      <c r="J5" s="1626">
        <v>7716</v>
      </c>
      <c r="K5" s="32"/>
      <c r="L5" s="32"/>
      <c r="M5" s="1626">
        <v>7713</v>
      </c>
      <c r="N5" s="32"/>
      <c r="P5" s="1627">
        <v>7710</v>
      </c>
      <c r="Q5" s="1627">
        <v>7709</v>
      </c>
      <c r="R5" s="32"/>
      <c r="S5" s="32"/>
      <c r="T5" s="39"/>
      <c r="U5" s="32"/>
      <c r="V5" s="35" t="s">
        <v>6321</v>
      </c>
      <c r="W5" s="35" t="s">
        <v>6322</v>
      </c>
      <c r="X5" s="35" t="s">
        <v>6317</v>
      </c>
      <c r="Y5" s="35" t="s">
        <v>6317</v>
      </c>
      <c r="Z5" s="1628" t="s">
        <v>6323</v>
      </c>
      <c r="AA5" s="32"/>
      <c r="AB5" s="32"/>
      <c r="AC5" s="35">
        <v>7702</v>
      </c>
      <c r="AD5" s="43" t="s">
        <v>6324</v>
      </c>
      <c r="AE5" s="1629" t="s">
        <v>6325</v>
      </c>
      <c r="AF5" s="16"/>
      <c r="AG5" s="16"/>
      <c r="AH5" s="16"/>
    </row>
    <row r="6" spans="1:34">
      <c r="A6" s="30" t="s">
        <v>76</v>
      </c>
      <c r="B6" s="42"/>
      <c r="C6" s="32"/>
      <c r="D6" s="32"/>
      <c r="E6" s="32"/>
      <c r="F6" s="35"/>
      <c r="G6" s="32"/>
      <c r="H6" s="32"/>
      <c r="I6" s="32"/>
      <c r="J6" s="32"/>
      <c r="K6" s="32"/>
      <c r="L6" s="32"/>
      <c r="M6" s="32"/>
      <c r="N6" s="32"/>
      <c r="P6" s="32"/>
      <c r="Q6" s="35"/>
      <c r="R6" s="43"/>
      <c r="S6" s="32"/>
      <c r="T6" s="35"/>
      <c r="U6" s="32"/>
      <c r="V6" s="32"/>
      <c r="W6" s="39" t="s">
        <v>5519</v>
      </c>
      <c r="X6" s="1630"/>
      <c r="Y6" s="32"/>
      <c r="Z6" s="43" t="s">
        <v>6326</v>
      </c>
      <c r="AA6" s="32"/>
      <c r="AB6" s="32"/>
      <c r="AC6" s="35" t="s">
        <v>6327</v>
      </c>
      <c r="AD6" s="33"/>
      <c r="AE6" s="1629" t="s">
        <v>6328</v>
      </c>
      <c r="AF6" s="16"/>
      <c r="AG6" s="16"/>
      <c r="AH6" s="16"/>
    </row>
    <row r="7" spans="1:34">
      <c r="A7" s="30" t="s">
        <v>77</v>
      </c>
      <c r="B7" s="42"/>
      <c r="C7" s="32"/>
      <c r="D7" s="32"/>
      <c r="E7" s="32"/>
      <c r="F7" s="35"/>
      <c r="G7" s="35"/>
      <c r="H7" s="32"/>
      <c r="I7" s="32"/>
      <c r="J7" s="32"/>
      <c r="K7" s="32"/>
      <c r="L7" s="32"/>
      <c r="M7" s="45"/>
      <c r="N7" s="32"/>
      <c r="O7" s="32"/>
      <c r="P7" s="32"/>
      <c r="Q7" s="35"/>
      <c r="R7" s="33"/>
      <c r="S7" s="32"/>
      <c r="T7" s="32"/>
      <c r="U7" s="32"/>
      <c r="V7" s="32"/>
      <c r="W7" s="32"/>
      <c r="X7" s="32"/>
      <c r="Y7" s="32"/>
      <c r="Z7" s="32"/>
      <c r="AA7" s="32"/>
      <c r="AB7" s="32"/>
      <c r="AC7" s="32"/>
      <c r="AD7" s="32"/>
      <c r="AE7" s="32"/>
      <c r="AF7" s="16"/>
      <c r="AG7" s="16"/>
      <c r="AH7" s="16"/>
    </row>
    <row r="8" spans="1:34">
      <c r="A8" s="46" t="s">
        <v>78</v>
      </c>
      <c r="B8" s="1631"/>
      <c r="C8" s="1632" t="s">
        <v>79</v>
      </c>
      <c r="D8" s="32"/>
      <c r="E8" s="35" t="s">
        <v>4743</v>
      </c>
      <c r="F8" s="35" t="s">
        <v>4743</v>
      </c>
      <c r="G8" s="32"/>
      <c r="H8" s="32"/>
      <c r="J8" s="35" t="s">
        <v>79</v>
      </c>
      <c r="K8" s="32"/>
      <c r="L8" s="32"/>
      <c r="M8" s="35"/>
      <c r="N8" s="32"/>
      <c r="O8" s="32"/>
      <c r="P8" s="32"/>
      <c r="Q8" s="32" t="s">
        <v>79</v>
      </c>
      <c r="R8" s="32"/>
      <c r="S8" s="32"/>
      <c r="T8" s="32"/>
      <c r="U8" s="32"/>
      <c r="V8" s="32"/>
      <c r="W8" s="1633" t="s">
        <v>79</v>
      </c>
      <c r="X8" s="32"/>
      <c r="Y8" s="32"/>
      <c r="Z8" s="32"/>
      <c r="AA8" s="32"/>
      <c r="AB8" s="32"/>
      <c r="AC8" s="32"/>
      <c r="AD8" s="32"/>
      <c r="AE8" s="32" t="s">
        <v>79</v>
      </c>
      <c r="AF8" s="16"/>
      <c r="AG8" s="16"/>
      <c r="AH8" s="16"/>
    </row>
    <row r="9" spans="1:34" ht="15.75" customHeight="1">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16" t="s">
        <v>64</v>
      </c>
      <c r="AG9" s="16"/>
      <c r="AH9" s="16"/>
    </row>
    <row r="10" spans="1:34" ht="15.75" customHeight="1">
      <c r="A10" s="2"/>
      <c r="B10" s="1548" t="s">
        <v>82</v>
      </c>
      <c r="C10" s="1634" t="s">
        <v>82</v>
      </c>
      <c r="D10" s="1548" t="s">
        <v>82</v>
      </c>
      <c r="E10" s="1548" t="s">
        <v>82</v>
      </c>
      <c r="F10" s="1548" t="s">
        <v>82</v>
      </c>
      <c r="G10" s="1634" t="s">
        <v>82</v>
      </c>
      <c r="H10" s="1634" t="s">
        <v>82</v>
      </c>
      <c r="I10" s="1548" t="s">
        <v>82</v>
      </c>
      <c r="J10" s="1548" t="s">
        <v>82</v>
      </c>
      <c r="K10" s="1548" t="s">
        <v>82</v>
      </c>
      <c r="L10" s="1634" t="s">
        <v>82</v>
      </c>
      <c r="M10" s="1548" t="s">
        <v>82</v>
      </c>
      <c r="N10" s="1548" t="s">
        <v>82</v>
      </c>
      <c r="O10" s="50" t="s">
        <v>82</v>
      </c>
      <c r="P10" s="50" t="s">
        <v>82</v>
      </c>
      <c r="Q10" s="50" t="s">
        <v>82</v>
      </c>
      <c r="R10" s="1548" t="s">
        <v>82</v>
      </c>
      <c r="S10" s="1548" t="s">
        <v>82</v>
      </c>
      <c r="T10" s="1548" t="s">
        <v>82</v>
      </c>
      <c r="U10" s="1548" t="s">
        <v>82</v>
      </c>
      <c r="V10" s="1548" t="s">
        <v>82</v>
      </c>
      <c r="W10" s="1634" t="s">
        <v>82</v>
      </c>
      <c r="X10" s="1548" t="s">
        <v>82</v>
      </c>
      <c r="Y10" s="1548" t="s">
        <v>82</v>
      </c>
      <c r="Z10" s="1548" t="s">
        <v>82</v>
      </c>
      <c r="AA10" s="1548" t="s">
        <v>82</v>
      </c>
      <c r="AB10" s="1548" t="s">
        <v>82</v>
      </c>
      <c r="AC10" s="1548" t="s">
        <v>82</v>
      </c>
      <c r="AD10" s="1548" t="s">
        <v>82</v>
      </c>
      <c r="AE10" s="1548" t="s">
        <v>82</v>
      </c>
      <c r="AF10" s="16"/>
      <c r="AG10" s="16"/>
      <c r="AH10" s="16"/>
    </row>
    <row r="11" spans="1:34" ht="15.75" customHeight="1">
      <c r="A11" s="2"/>
      <c r="B11" s="50"/>
      <c r="C11" s="50" t="s">
        <v>5612</v>
      </c>
      <c r="D11" s="50"/>
      <c r="F11" s="50" t="s">
        <v>5613</v>
      </c>
      <c r="G11" s="50"/>
      <c r="H11" s="50" t="s">
        <v>5614</v>
      </c>
      <c r="I11" s="50"/>
      <c r="J11" s="50" t="s">
        <v>5612</v>
      </c>
      <c r="K11" s="50"/>
      <c r="L11" s="50"/>
      <c r="M11" s="1635" t="s">
        <v>5613</v>
      </c>
      <c r="N11" s="50"/>
      <c r="O11" s="50" t="s">
        <v>5614</v>
      </c>
      <c r="P11" s="50"/>
      <c r="Q11" s="50" t="s">
        <v>5612</v>
      </c>
      <c r="R11" s="50"/>
      <c r="S11" s="50"/>
      <c r="T11" s="50" t="s">
        <v>5613</v>
      </c>
      <c r="U11" s="50"/>
      <c r="V11" s="50" t="s">
        <v>5614</v>
      </c>
      <c r="W11" s="50"/>
      <c r="X11" s="50" t="s">
        <v>5612</v>
      </c>
      <c r="Y11" s="50"/>
      <c r="Z11" s="50"/>
      <c r="AA11" s="50" t="s">
        <v>5613</v>
      </c>
      <c r="AB11" s="50"/>
      <c r="AC11" s="50" t="s">
        <v>5614</v>
      </c>
      <c r="AD11" s="50"/>
      <c r="AE11" s="50" t="s">
        <v>5612</v>
      </c>
      <c r="AF11" s="16"/>
      <c r="AG11" s="16"/>
      <c r="AH11" s="16"/>
    </row>
    <row r="12" spans="1:34">
      <c r="A12" s="2"/>
      <c r="B12" s="54"/>
      <c r="C12" s="54"/>
      <c r="D12" s="54"/>
      <c r="E12" s="54"/>
      <c r="F12" s="54"/>
      <c r="G12" s="54"/>
      <c r="H12" s="54"/>
      <c r="I12" s="54"/>
      <c r="J12" s="54"/>
      <c r="K12" s="54"/>
      <c r="L12" s="54"/>
      <c r="M12" s="54"/>
      <c r="N12" s="54"/>
      <c r="O12" s="54"/>
      <c r="P12" s="54"/>
      <c r="Q12" s="54"/>
      <c r="R12" s="54"/>
      <c r="S12" s="54"/>
      <c r="T12" s="54" t="s">
        <v>6329</v>
      </c>
      <c r="U12" s="54"/>
      <c r="V12" s="54"/>
      <c r="W12" s="54"/>
      <c r="X12" s="54"/>
      <c r="Y12" s="54"/>
      <c r="Z12" s="54"/>
      <c r="AA12" s="54" t="s">
        <v>6329</v>
      </c>
      <c r="AB12" s="54"/>
      <c r="AC12" s="54"/>
      <c r="AD12" s="54"/>
      <c r="AE12" s="55"/>
      <c r="AF12" s="16"/>
      <c r="AG12" s="16"/>
      <c r="AH12" s="16"/>
    </row>
    <row r="13" spans="1:34">
      <c r="A13" s="56" t="s">
        <v>83</v>
      </c>
      <c r="B13" s="265"/>
      <c r="C13" s="265"/>
      <c r="D13" s="265"/>
      <c r="E13" s="265"/>
      <c r="F13" s="265"/>
      <c r="G13" s="265"/>
      <c r="H13" s="265"/>
      <c r="I13" s="265"/>
      <c r="J13" s="265"/>
      <c r="K13" s="265"/>
      <c r="L13" s="265"/>
      <c r="M13" s="265"/>
      <c r="N13" s="265"/>
      <c r="O13" s="265"/>
      <c r="P13" s="265"/>
      <c r="Q13" s="265"/>
      <c r="R13" s="265"/>
      <c r="S13" s="265"/>
      <c r="T13" s="265"/>
      <c r="U13" s="265"/>
      <c r="V13" s="265"/>
      <c r="W13" s="265"/>
      <c r="X13" s="265"/>
      <c r="Y13" s="265"/>
      <c r="Z13" s="265"/>
      <c r="AA13" s="265"/>
      <c r="AB13" s="265"/>
      <c r="AC13" s="265"/>
      <c r="AD13" s="265"/>
      <c r="AE13" s="265"/>
      <c r="AF13" s="16"/>
      <c r="AG13" s="16"/>
      <c r="AH13" s="16"/>
    </row>
    <row r="14" spans="1:34">
      <c r="A14" s="830" t="s">
        <v>84</v>
      </c>
      <c r="B14" s="265" t="s">
        <v>240</v>
      </c>
      <c r="C14" s="265" t="s">
        <v>240</v>
      </c>
      <c r="D14" s="265" t="s">
        <v>134</v>
      </c>
      <c r="E14" s="265" t="s">
        <v>134</v>
      </c>
      <c r="F14" s="265" t="s">
        <v>134</v>
      </c>
      <c r="G14" s="265" t="s">
        <v>6330</v>
      </c>
      <c r="H14" s="265" t="s">
        <v>134</v>
      </c>
      <c r="I14" s="265" t="s">
        <v>134</v>
      </c>
      <c r="J14" s="265" t="s">
        <v>240</v>
      </c>
      <c r="K14" s="265" t="s">
        <v>134</v>
      </c>
      <c r="L14" s="265" t="s">
        <v>134</v>
      </c>
      <c r="M14" s="265" t="s">
        <v>3076</v>
      </c>
      <c r="N14" s="265" t="s">
        <v>3076</v>
      </c>
      <c r="O14" s="265" t="s">
        <v>3076</v>
      </c>
      <c r="P14" s="265" t="s">
        <v>240</v>
      </c>
      <c r="Q14" s="265" t="s">
        <v>240</v>
      </c>
      <c r="R14" s="265" t="s">
        <v>240</v>
      </c>
      <c r="S14" s="265" t="s">
        <v>3094</v>
      </c>
      <c r="T14" s="265" t="s">
        <v>134</v>
      </c>
      <c r="U14" s="265" t="s">
        <v>3076</v>
      </c>
      <c r="V14" s="265" t="s">
        <v>3076</v>
      </c>
      <c r="W14" s="265" t="s">
        <v>240</v>
      </c>
      <c r="X14" s="265" t="s">
        <v>240</v>
      </c>
      <c r="Y14" s="265" t="s">
        <v>240</v>
      </c>
      <c r="Z14" s="265" t="s">
        <v>240</v>
      </c>
      <c r="AA14" s="265" t="s">
        <v>3076</v>
      </c>
      <c r="AB14" s="265" t="s">
        <v>3076</v>
      </c>
      <c r="AC14" s="265" t="s">
        <v>3076</v>
      </c>
      <c r="AD14" s="265" t="s">
        <v>3076</v>
      </c>
      <c r="AE14" s="265" t="s">
        <v>240</v>
      </c>
      <c r="AF14" s="16"/>
      <c r="AG14" s="16"/>
      <c r="AH14" s="16"/>
    </row>
    <row r="15" spans="1:34">
      <c r="A15" s="231" t="s">
        <v>85</v>
      </c>
      <c r="B15" s="265" t="s">
        <v>2990</v>
      </c>
      <c r="C15" s="265" t="s">
        <v>240</v>
      </c>
      <c r="D15" s="265" t="s">
        <v>240</v>
      </c>
      <c r="E15" s="265" t="s">
        <v>134</v>
      </c>
      <c r="F15" s="1636" t="s">
        <v>134</v>
      </c>
      <c r="G15" s="265" t="s">
        <v>240</v>
      </c>
      <c r="H15" s="265" t="s">
        <v>240</v>
      </c>
      <c r="I15" s="265" t="s">
        <v>240</v>
      </c>
      <c r="J15" s="265" t="s">
        <v>240</v>
      </c>
      <c r="K15" s="265" t="s">
        <v>240</v>
      </c>
      <c r="L15" s="265" t="s">
        <v>134</v>
      </c>
      <c r="M15" s="265" t="s">
        <v>240</v>
      </c>
      <c r="N15" s="265" t="s">
        <v>240</v>
      </c>
      <c r="O15" s="265" t="s">
        <v>240</v>
      </c>
      <c r="P15" s="265" t="s">
        <v>240</v>
      </c>
      <c r="Q15" s="265" t="s">
        <v>240</v>
      </c>
      <c r="R15" s="265" t="s">
        <v>240</v>
      </c>
      <c r="S15" s="265" t="s">
        <v>240</v>
      </c>
      <c r="T15" s="265" t="s">
        <v>134</v>
      </c>
      <c r="U15" s="265" t="s">
        <v>240</v>
      </c>
      <c r="V15" s="265" t="s">
        <v>240</v>
      </c>
      <c r="W15" s="265" t="s">
        <v>240</v>
      </c>
      <c r="X15" s="265" t="s">
        <v>240</v>
      </c>
      <c r="Y15" s="265" t="s">
        <v>240</v>
      </c>
      <c r="Z15" s="265" t="s">
        <v>134</v>
      </c>
      <c r="AA15" s="105" t="s">
        <v>1906</v>
      </c>
      <c r="AB15" s="105" t="s">
        <v>1906</v>
      </c>
      <c r="AC15" s="105" t="s">
        <v>1906</v>
      </c>
      <c r="AD15" s="105" t="s">
        <v>774</v>
      </c>
      <c r="AE15" s="105" t="s">
        <v>774</v>
      </c>
      <c r="AF15" s="16"/>
      <c r="AG15" s="16"/>
      <c r="AH15" s="16"/>
    </row>
    <row r="16" spans="1:34">
      <c r="A16" s="231" t="s">
        <v>61</v>
      </c>
      <c r="B16" s="265" t="s">
        <v>6330</v>
      </c>
      <c r="C16" s="265" t="s">
        <v>3082</v>
      </c>
      <c r="D16" s="265" t="s">
        <v>134</v>
      </c>
      <c r="E16" s="265" t="s">
        <v>134</v>
      </c>
      <c r="F16" s="265" t="s">
        <v>240</v>
      </c>
      <c r="G16" s="265" t="s">
        <v>240</v>
      </c>
      <c r="H16" s="265" t="s">
        <v>240</v>
      </c>
      <c r="I16" s="265" t="s">
        <v>6330</v>
      </c>
      <c r="J16" s="265" t="s">
        <v>3085</v>
      </c>
      <c r="K16" s="265" t="s">
        <v>134</v>
      </c>
      <c r="L16" s="265" t="s">
        <v>134</v>
      </c>
      <c r="M16" s="265" t="s">
        <v>3074</v>
      </c>
      <c r="N16" s="265" t="s">
        <v>134</v>
      </c>
      <c r="O16" s="265" t="s">
        <v>240</v>
      </c>
      <c r="P16" s="265" t="s">
        <v>3077</v>
      </c>
      <c r="Q16" s="265" t="s">
        <v>3088</v>
      </c>
      <c r="R16" s="265" t="s">
        <v>134</v>
      </c>
      <c r="S16" s="265" t="s">
        <v>134</v>
      </c>
      <c r="T16" s="265" t="s">
        <v>134</v>
      </c>
      <c r="U16" s="265" t="s">
        <v>134</v>
      </c>
      <c r="V16" s="265" t="s">
        <v>134</v>
      </c>
      <c r="W16" s="265" t="s">
        <v>134</v>
      </c>
      <c r="X16" s="265" t="s">
        <v>134</v>
      </c>
      <c r="Y16" s="265" t="s">
        <v>134</v>
      </c>
      <c r="Z16" s="265" t="s">
        <v>134</v>
      </c>
      <c r="AA16" s="105" t="s">
        <v>1906</v>
      </c>
      <c r="AB16" s="105" t="s">
        <v>1906</v>
      </c>
      <c r="AC16" s="105" t="s">
        <v>1906</v>
      </c>
      <c r="AD16" s="265" t="s">
        <v>3078</v>
      </c>
      <c r="AE16" s="265"/>
      <c r="AF16" s="16"/>
      <c r="AG16" s="16"/>
      <c r="AH16" s="16"/>
    </row>
    <row r="17" spans="1:34">
      <c r="A17" s="231" t="s">
        <v>2979</v>
      </c>
      <c r="B17" s="265" t="s">
        <v>134</v>
      </c>
      <c r="C17" s="265" t="s">
        <v>134</v>
      </c>
      <c r="D17" s="265" t="s">
        <v>134</v>
      </c>
      <c r="E17" s="265" t="s">
        <v>3098</v>
      </c>
      <c r="F17" s="265" t="s">
        <v>3078</v>
      </c>
      <c r="G17" s="265" t="s">
        <v>3078</v>
      </c>
      <c r="H17" s="265" t="s">
        <v>3078</v>
      </c>
      <c r="I17" s="265" t="s">
        <v>134</v>
      </c>
      <c r="J17" s="265" t="s">
        <v>3082</v>
      </c>
      <c r="K17" s="265" t="s">
        <v>3090</v>
      </c>
      <c r="L17" s="265" t="s">
        <v>3098</v>
      </c>
      <c r="M17" s="265" t="s">
        <v>3078</v>
      </c>
      <c r="N17" s="265" t="s">
        <v>3078</v>
      </c>
      <c r="O17" s="265" t="s">
        <v>3078</v>
      </c>
      <c r="P17" s="265" t="s">
        <v>134</v>
      </c>
      <c r="Q17" s="265" t="s">
        <v>3082</v>
      </c>
      <c r="R17" s="265" t="s">
        <v>3090</v>
      </c>
      <c r="S17" s="265" t="s">
        <v>3090</v>
      </c>
      <c r="T17" s="265" t="s">
        <v>3099</v>
      </c>
      <c r="U17" s="265" t="s">
        <v>3078</v>
      </c>
      <c r="V17" s="265" t="s">
        <v>3078</v>
      </c>
      <c r="W17" s="265" t="s">
        <v>134</v>
      </c>
      <c r="X17" s="265" t="s">
        <v>3090</v>
      </c>
      <c r="Y17" s="265" t="s">
        <v>3090</v>
      </c>
      <c r="Z17" s="265" t="s">
        <v>3098</v>
      </c>
      <c r="AA17" s="265" t="s">
        <v>3078</v>
      </c>
      <c r="AB17" s="265" t="s">
        <v>3078</v>
      </c>
      <c r="AC17" s="265" t="s">
        <v>3078</v>
      </c>
      <c r="AD17" s="265" t="s">
        <v>134</v>
      </c>
      <c r="AE17" s="265" t="s">
        <v>3082</v>
      </c>
      <c r="AF17" s="16"/>
      <c r="AG17" s="16"/>
      <c r="AH17" s="16"/>
    </row>
    <row r="18" spans="1:34">
      <c r="A18" s="231" t="s">
        <v>3075</v>
      </c>
      <c r="B18" s="265" t="s">
        <v>240</v>
      </c>
      <c r="C18" s="265" t="s">
        <v>240</v>
      </c>
      <c r="D18" s="265" t="s">
        <v>240</v>
      </c>
      <c r="E18" s="265" t="s">
        <v>240</v>
      </c>
      <c r="F18" s="265" t="s">
        <v>134</v>
      </c>
      <c r="G18" s="265" t="s">
        <v>240</v>
      </c>
      <c r="H18" s="265" t="s">
        <v>240</v>
      </c>
      <c r="I18" s="265" t="s">
        <v>240</v>
      </c>
      <c r="J18" s="265" t="s">
        <v>240</v>
      </c>
      <c r="K18" s="265" t="s">
        <v>240</v>
      </c>
      <c r="L18" s="265" t="s">
        <v>134</v>
      </c>
      <c r="M18" s="265" t="s">
        <v>240</v>
      </c>
      <c r="N18" s="265" t="s">
        <v>240</v>
      </c>
      <c r="O18" s="265" t="s">
        <v>240</v>
      </c>
      <c r="P18" s="265" t="s">
        <v>240</v>
      </c>
      <c r="Q18" s="265" t="s">
        <v>240</v>
      </c>
      <c r="R18" s="265" t="s">
        <v>240</v>
      </c>
      <c r="S18" s="265" t="s">
        <v>134</v>
      </c>
      <c r="T18" s="265" t="s">
        <v>240</v>
      </c>
      <c r="U18" s="265" t="s">
        <v>240</v>
      </c>
      <c r="V18" s="265" t="s">
        <v>240</v>
      </c>
      <c r="W18" s="265" t="s">
        <v>240</v>
      </c>
      <c r="X18" s="265" t="s">
        <v>240</v>
      </c>
      <c r="Y18" s="265" t="s">
        <v>240</v>
      </c>
      <c r="Z18" s="265" t="s">
        <v>134</v>
      </c>
      <c r="AA18" s="265" t="s">
        <v>240</v>
      </c>
      <c r="AB18" s="265" t="s">
        <v>240</v>
      </c>
      <c r="AC18" s="265" t="s">
        <v>240</v>
      </c>
      <c r="AD18" s="265" t="s">
        <v>240</v>
      </c>
      <c r="AE18" s="265" t="s">
        <v>240</v>
      </c>
      <c r="AF18" s="16"/>
      <c r="AG18" s="16"/>
      <c r="AH18" s="16"/>
    </row>
    <row r="19" spans="1:34">
      <c r="A19" s="231" t="s">
        <v>49</v>
      </c>
      <c r="B19" s="265" t="s">
        <v>3074</v>
      </c>
      <c r="C19" s="265" t="s">
        <v>3084</v>
      </c>
      <c r="D19" s="265" t="s">
        <v>3080</v>
      </c>
      <c r="E19" s="265" t="s">
        <v>134</v>
      </c>
      <c r="F19" s="265" t="s">
        <v>3074</v>
      </c>
      <c r="G19" s="265" t="s">
        <v>3074</v>
      </c>
      <c r="H19" s="265" t="s">
        <v>3074</v>
      </c>
      <c r="I19" s="265" t="s">
        <v>3074</v>
      </c>
      <c r="J19" s="265" t="s">
        <v>134</v>
      </c>
      <c r="K19" s="265" t="s">
        <v>134</v>
      </c>
      <c r="L19" s="265" t="s">
        <v>134</v>
      </c>
      <c r="M19" s="265" t="s">
        <v>134</v>
      </c>
      <c r="N19" s="265" t="s">
        <v>134</v>
      </c>
      <c r="O19" s="265" t="s">
        <v>134</v>
      </c>
      <c r="P19" s="265" t="s">
        <v>134</v>
      </c>
      <c r="Q19" s="265" t="s">
        <v>134</v>
      </c>
      <c r="R19" s="265" t="s">
        <v>134</v>
      </c>
      <c r="S19" s="265" t="s">
        <v>134</v>
      </c>
      <c r="T19" s="265" t="s">
        <v>134</v>
      </c>
      <c r="U19" s="265" t="s">
        <v>134</v>
      </c>
      <c r="V19" s="265" t="s">
        <v>3072</v>
      </c>
      <c r="W19" s="265" t="s">
        <v>240</v>
      </c>
      <c r="X19" s="265" t="s">
        <v>240</v>
      </c>
      <c r="Y19" s="265" t="s">
        <v>240</v>
      </c>
      <c r="Z19" s="265" t="s">
        <v>134</v>
      </c>
      <c r="AA19" s="265" t="s">
        <v>3074</v>
      </c>
      <c r="AB19" s="265" t="s">
        <v>134</v>
      </c>
      <c r="AC19" s="105" t="s">
        <v>1621</v>
      </c>
      <c r="AD19" s="265" t="s">
        <v>240</v>
      </c>
      <c r="AE19" s="265" t="s">
        <v>3081</v>
      </c>
      <c r="AF19" s="16"/>
      <c r="AG19" s="16"/>
      <c r="AH19" s="16"/>
    </row>
    <row r="20" spans="1:34">
      <c r="A20" s="832" t="s">
        <v>40</v>
      </c>
      <c r="B20" s="265" t="s">
        <v>240</v>
      </c>
      <c r="C20" s="265" t="s">
        <v>3085</v>
      </c>
      <c r="D20" s="265" t="s">
        <v>3094</v>
      </c>
      <c r="E20" s="265" t="s">
        <v>3097</v>
      </c>
      <c r="F20" s="265" t="s">
        <v>240</v>
      </c>
      <c r="G20" s="265" t="s">
        <v>3072</v>
      </c>
      <c r="H20" s="265" t="s">
        <v>6330</v>
      </c>
      <c r="I20" s="265" t="s">
        <v>3077</v>
      </c>
      <c r="J20" s="265" t="s">
        <v>3078</v>
      </c>
      <c r="K20" s="265" t="s">
        <v>240</v>
      </c>
      <c r="L20" s="265" t="s">
        <v>134</v>
      </c>
      <c r="M20" s="265" t="s">
        <v>240</v>
      </c>
      <c r="N20" s="265" t="s">
        <v>3074</v>
      </c>
      <c r="O20" s="265" t="s">
        <v>3072</v>
      </c>
      <c r="P20" s="265" t="s">
        <v>3076</v>
      </c>
      <c r="Q20" s="265" t="s">
        <v>3085</v>
      </c>
      <c r="R20" s="265" t="s">
        <v>3094</v>
      </c>
      <c r="S20" s="265" t="s">
        <v>3080</v>
      </c>
      <c r="T20" s="265" t="s">
        <v>240</v>
      </c>
      <c r="U20" s="265" t="s">
        <v>3074</v>
      </c>
      <c r="V20" s="265" t="s">
        <v>3077</v>
      </c>
      <c r="W20" s="265" t="s">
        <v>3088</v>
      </c>
      <c r="X20" s="265" t="s">
        <v>3092</v>
      </c>
      <c r="Y20" s="265" t="s">
        <v>3092</v>
      </c>
      <c r="Z20" s="265" t="s">
        <v>134</v>
      </c>
      <c r="AA20" s="265" t="s">
        <v>134</v>
      </c>
      <c r="AB20" s="265" t="s">
        <v>3074</v>
      </c>
      <c r="AC20" s="265" t="s">
        <v>3074</v>
      </c>
      <c r="AD20" s="265" t="s">
        <v>240</v>
      </c>
      <c r="AE20" s="265" t="s">
        <v>240</v>
      </c>
      <c r="AF20" s="16"/>
      <c r="AG20" s="16"/>
      <c r="AH20" s="16"/>
    </row>
    <row r="21" spans="1:34">
      <c r="A21" s="832" t="s">
        <v>55</v>
      </c>
      <c r="B21" s="265" t="s">
        <v>2910</v>
      </c>
      <c r="C21" s="265" t="s">
        <v>2910</v>
      </c>
      <c r="D21" s="265" t="s">
        <v>134</v>
      </c>
      <c r="E21" s="265" t="s">
        <v>134</v>
      </c>
      <c r="F21" s="265" t="s">
        <v>2910</v>
      </c>
      <c r="G21" s="265" t="s">
        <v>2910</v>
      </c>
      <c r="H21" s="265" t="s">
        <v>2910</v>
      </c>
      <c r="I21" s="265" t="s">
        <v>2910</v>
      </c>
      <c r="J21" s="265" t="s">
        <v>2910</v>
      </c>
      <c r="K21" s="265" t="s">
        <v>3080</v>
      </c>
      <c r="L21" s="265" t="s">
        <v>134</v>
      </c>
      <c r="M21" s="265" t="s">
        <v>2910</v>
      </c>
      <c r="N21" s="265" t="s">
        <v>2910</v>
      </c>
      <c r="O21" s="265" t="s">
        <v>2910</v>
      </c>
      <c r="P21" s="265" t="s">
        <v>2910</v>
      </c>
      <c r="Q21" s="265" t="s">
        <v>2910</v>
      </c>
      <c r="R21" s="265" t="s">
        <v>134</v>
      </c>
      <c r="S21" s="265" t="s">
        <v>134</v>
      </c>
      <c r="T21" s="265" t="s">
        <v>242</v>
      </c>
      <c r="U21" s="265" t="s">
        <v>2910</v>
      </c>
      <c r="V21" s="265" t="s">
        <v>2910</v>
      </c>
      <c r="W21" s="265" t="s">
        <v>2910</v>
      </c>
      <c r="X21" s="265" t="s">
        <v>3080</v>
      </c>
      <c r="Y21" s="265" t="s">
        <v>3080</v>
      </c>
      <c r="Z21" s="265" t="s">
        <v>134</v>
      </c>
      <c r="AA21" s="265" t="s">
        <v>2910</v>
      </c>
      <c r="AB21" s="265" t="s">
        <v>2910</v>
      </c>
      <c r="AC21" s="265" t="s">
        <v>2910</v>
      </c>
      <c r="AD21" s="265" t="s">
        <v>2910</v>
      </c>
      <c r="AE21" s="265" t="s">
        <v>2910</v>
      </c>
      <c r="AF21" s="16"/>
      <c r="AG21" s="16"/>
      <c r="AH21" s="16"/>
    </row>
    <row r="22" spans="1:34">
      <c r="A22" s="832" t="s">
        <v>2366</v>
      </c>
      <c r="B22" s="265" t="s">
        <v>35</v>
      </c>
      <c r="C22" s="265" t="s">
        <v>2910</v>
      </c>
      <c r="D22" s="265" t="s">
        <v>35</v>
      </c>
      <c r="E22" s="265" t="s">
        <v>134</v>
      </c>
      <c r="F22" s="265" t="s">
        <v>2910</v>
      </c>
      <c r="G22" s="265" t="s">
        <v>2910</v>
      </c>
      <c r="H22" s="265" t="s">
        <v>2910</v>
      </c>
      <c r="I22" s="265" t="s">
        <v>2910</v>
      </c>
      <c r="J22" s="265" t="s">
        <v>2910</v>
      </c>
      <c r="K22" s="1636" t="s">
        <v>35</v>
      </c>
      <c r="L22" s="265" t="s">
        <v>134</v>
      </c>
      <c r="M22" s="265" t="s">
        <v>2910</v>
      </c>
      <c r="N22" s="265" t="s">
        <v>2910</v>
      </c>
      <c r="O22" s="265" t="s">
        <v>2910</v>
      </c>
      <c r="P22" s="265" t="s">
        <v>2910</v>
      </c>
      <c r="Q22" s="265" t="s">
        <v>2910</v>
      </c>
      <c r="R22" s="265"/>
      <c r="S22" s="265" t="s">
        <v>35</v>
      </c>
      <c r="T22" s="265" t="s">
        <v>35</v>
      </c>
      <c r="U22" s="265" t="s">
        <v>2910</v>
      </c>
      <c r="V22" s="265" t="s">
        <v>2910</v>
      </c>
      <c r="W22" s="265" t="s">
        <v>2910</v>
      </c>
      <c r="X22" s="265"/>
      <c r="Y22" s="265"/>
      <c r="Z22" s="265" t="s">
        <v>35</v>
      </c>
      <c r="AA22" s="265" t="s">
        <v>2910</v>
      </c>
      <c r="AB22" s="265" t="s">
        <v>2910</v>
      </c>
      <c r="AC22" s="265" t="s">
        <v>2910</v>
      </c>
      <c r="AD22" s="265" t="s">
        <v>2910</v>
      </c>
      <c r="AE22" s="265" t="s">
        <v>2910</v>
      </c>
      <c r="AF22" s="16"/>
      <c r="AG22" s="16"/>
      <c r="AH22" s="16"/>
    </row>
    <row r="23" spans="1:34">
      <c r="A23" s="832" t="s">
        <v>86</v>
      </c>
      <c r="B23" s="265" t="s">
        <v>2910</v>
      </c>
      <c r="C23" s="265" t="s">
        <v>2910</v>
      </c>
      <c r="D23" s="265" t="s">
        <v>2990</v>
      </c>
      <c r="E23" s="265" t="s">
        <v>2990</v>
      </c>
      <c r="F23" s="265" t="s">
        <v>2910</v>
      </c>
      <c r="G23" s="265" t="s">
        <v>2910</v>
      </c>
      <c r="H23" s="265" t="s">
        <v>2910</v>
      </c>
      <c r="I23" s="265" t="s">
        <v>2910</v>
      </c>
      <c r="J23" s="265" t="s">
        <v>2910</v>
      </c>
      <c r="K23" s="265" t="s">
        <v>1906</v>
      </c>
      <c r="L23" s="265" t="s">
        <v>242</v>
      </c>
      <c r="M23" s="265" t="s">
        <v>2910</v>
      </c>
      <c r="N23" s="265" t="s">
        <v>2910</v>
      </c>
      <c r="O23" s="265" t="s">
        <v>2910</v>
      </c>
      <c r="P23" s="265" t="s">
        <v>2910</v>
      </c>
      <c r="Q23" s="105" t="s">
        <v>1906</v>
      </c>
      <c r="R23" s="105" t="s">
        <v>1906</v>
      </c>
      <c r="S23" s="105" t="s">
        <v>1906</v>
      </c>
      <c r="T23" s="105" t="s">
        <v>1906</v>
      </c>
      <c r="U23" s="105" t="s">
        <v>1906</v>
      </c>
      <c r="V23" s="265" t="s">
        <v>2910</v>
      </c>
      <c r="W23" s="265" t="s">
        <v>2910</v>
      </c>
      <c r="X23" s="265"/>
      <c r="Y23" s="265"/>
      <c r="Z23" s="265" t="s">
        <v>1906</v>
      </c>
      <c r="AA23" s="265" t="s">
        <v>2910</v>
      </c>
      <c r="AB23" s="265" t="s">
        <v>2910</v>
      </c>
      <c r="AC23" s="265" t="s">
        <v>2910</v>
      </c>
      <c r="AD23" s="265" t="s">
        <v>2910</v>
      </c>
      <c r="AE23" s="265" t="s">
        <v>2910</v>
      </c>
      <c r="AF23" s="16"/>
      <c r="AG23" s="16"/>
      <c r="AH23" s="16"/>
    </row>
    <row r="24" spans="1:34">
      <c r="A24" s="231" t="s">
        <v>3086</v>
      </c>
      <c r="B24" s="265" t="s">
        <v>240</v>
      </c>
      <c r="C24" s="265" t="s">
        <v>240</v>
      </c>
      <c r="D24" s="265" t="s">
        <v>134</v>
      </c>
      <c r="E24" s="265" t="s">
        <v>134</v>
      </c>
      <c r="F24" s="265" t="s">
        <v>240</v>
      </c>
      <c r="G24" s="265" t="s">
        <v>240</v>
      </c>
      <c r="H24" s="265" t="s">
        <v>240</v>
      </c>
      <c r="I24" s="265" t="s">
        <v>240</v>
      </c>
      <c r="J24" s="265" t="s">
        <v>240</v>
      </c>
      <c r="K24" s="265" t="s">
        <v>134</v>
      </c>
      <c r="L24" s="265" t="s">
        <v>134</v>
      </c>
      <c r="M24" s="265" t="s">
        <v>240</v>
      </c>
      <c r="N24" s="265" t="s">
        <v>240</v>
      </c>
      <c r="O24" s="265" t="s">
        <v>240</v>
      </c>
      <c r="P24" s="265" t="s">
        <v>240</v>
      </c>
      <c r="Q24" s="265" t="s">
        <v>240</v>
      </c>
      <c r="R24" s="265" t="s">
        <v>134</v>
      </c>
      <c r="S24" s="265" t="s">
        <v>134</v>
      </c>
      <c r="T24" s="265" t="s">
        <v>240</v>
      </c>
      <c r="U24" s="265" t="s">
        <v>240</v>
      </c>
      <c r="V24" s="265" t="s">
        <v>240</v>
      </c>
      <c r="W24" s="265" t="s">
        <v>240</v>
      </c>
      <c r="X24" s="265" t="s">
        <v>240</v>
      </c>
      <c r="Y24" s="265" t="s">
        <v>134</v>
      </c>
      <c r="Z24" s="265" t="s">
        <v>134</v>
      </c>
      <c r="AA24" s="265" t="s">
        <v>240</v>
      </c>
      <c r="AB24" s="265" t="s">
        <v>134</v>
      </c>
      <c r="AC24" s="265" t="s">
        <v>134</v>
      </c>
      <c r="AD24" s="265" t="s">
        <v>134</v>
      </c>
      <c r="AE24" s="265" t="s">
        <v>134</v>
      </c>
      <c r="AF24" s="16"/>
      <c r="AG24" s="16"/>
      <c r="AH24" s="16"/>
    </row>
    <row r="25" spans="1:34">
      <c r="A25" s="231" t="s">
        <v>3079</v>
      </c>
      <c r="B25" s="265" t="s">
        <v>35</v>
      </c>
      <c r="C25" s="265" t="s">
        <v>3088</v>
      </c>
      <c r="D25" s="265" t="s">
        <v>3080</v>
      </c>
      <c r="E25" s="265" t="s">
        <v>35</v>
      </c>
      <c r="F25" s="265" t="s">
        <v>3072</v>
      </c>
      <c r="G25" s="265" t="s">
        <v>1696</v>
      </c>
      <c r="H25" s="265" t="s">
        <v>3072</v>
      </c>
      <c r="I25" s="265" t="s">
        <v>3072</v>
      </c>
      <c r="J25" s="265" t="s">
        <v>134</v>
      </c>
      <c r="K25" s="265" t="s">
        <v>134</v>
      </c>
      <c r="L25" s="265" t="s">
        <v>134</v>
      </c>
      <c r="M25" s="265" t="s">
        <v>3072</v>
      </c>
      <c r="N25" s="105" t="s">
        <v>1906</v>
      </c>
      <c r="O25" s="105" t="s">
        <v>1906</v>
      </c>
      <c r="P25" s="105" t="s">
        <v>1906</v>
      </c>
      <c r="Q25" s="105" t="s">
        <v>1906</v>
      </c>
      <c r="R25" s="265"/>
      <c r="S25" s="105" t="s">
        <v>1906</v>
      </c>
      <c r="T25" s="265" t="s">
        <v>3100</v>
      </c>
      <c r="U25" s="265"/>
      <c r="V25" s="265" t="s">
        <v>35</v>
      </c>
      <c r="W25" s="265" t="s">
        <v>35</v>
      </c>
      <c r="X25" s="265" t="s">
        <v>35</v>
      </c>
      <c r="Y25" s="265" t="s">
        <v>35</v>
      </c>
      <c r="Z25" s="265" t="s">
        <v>3099</v>
      </c>
      <c r="AA25" s="265" t="s">
        <v>242</v>
      </c>
      <c r="AB25" s="105" t="s">
        <v>1906</v>
      </c>
      <c r="AC25" s="105" t="s">
        <v>1906</v>
      </c>
      <c r="AD25" s="105" t="s">
        <v>1906</v>
      </c>
      <c r="AE25" s="105" t="s">
        <v>1906</v>
      </c>
      <c r="AF25" s="16"/>
      <c r="AG25" s="16"/>
    </row>
    <row r="26" spans="1:34">
      <c r="A26" s="231" t="s">
        <v>92</v>
      </c>
      <c r="B26" s="265" t="s">
        <v>134</v>
      </c>
      <c r="C26" s="265" t="s">
        <v>2990</v>
      </c>
      <c r="D26" s="265" t="s">
        <v>2990</v>
      </c>
      <c r="E26" s="265" t="s">
        <v>2990</v>
      </c>
      <c r="F26" s="265" t="s">
        <v>2990</v>
      </c>
      <c r="G26" s="265" t="s">
        <v>2990</v>
      </c>
      <c r="H26" s="265" t="s">
        <v>2990</v>
      </c>
      <c r="I26" s="265" t="s">
        <v>134</v>
      </c>
      <c r="J26" s="265" t="s">
        <v>2990</v>
      </c>
      <c r="K26" s="265" t="s">
        <v>3080</v>
      </c>
      <c r="L26" s="265" t="s">
        <v>2990</v>
      </c>
      <c r="M26" s="265" t="s">
        <v>2990</v>
      </c>
      <c r="N26" s="265" t="s">
        <v>134</v>
      </c>
      <c r="O26" s="105" t="s">
        <v>774</v>
      </c>
      <c r="P26" s="265" t="s">
        <v>134</v>
      </c>
      <c r="Q26" s="265" t="s">
        <v>2990</v>
      </c>
      <c r="R26" s="265" t="s">
        <v>3092</v>
      </c>
      <c r="S26" s="265" t="s">
        <v>2990</v>
      </c>
      <c r="T26" s="265" t="s">
        <v>2990</v>
      </c>
      <c r="U26" s="265" t="s">
        <v>2990</v>
      </c>
      <c r="V26" s="265" t="s">
        <v>2990</v>
      </c>
      <c r="W26" s="265" t="s">
        <v>2990</v>
      </c>
      <c r="X26" s="265" t="s">
        <v>134</v>
      </c>
      <c r="Y26" s="265" t="s">
        <v>134</v>
      </c>
      <c r="Z26" s="265" t="s">
        <v>134</v>
      </c>
      <c r="AA26" s="265" t="s">
        <v>2990</v>
      </c>
      <c r="AB26" s="265" t="s">
        <v>2990</v>
      </c>
      <c r="AC26" s="265" t="s">
        <v>2990</v>
      </c>
      <c r="AD26" s="265" t="s">
        <v>2990</v>
      </c>
      <c r="AE26" s="265" t="s">
        <v>3085</v>
      </c>
      <c r="AF26" s="16"/>
      <c r="AG26" s="16"/>
      <c r="AH26" s="16"/>
    </row>
    <row r="27" spans="1:34">
      <c r="A27" s="231" t="s">
        <v>98</v>
      </c>
      <c r="B27" s="265" t="s">
        <v>134</v>
      </c>
      <c r="C27" s="265" t="s">
        <v>134</v>
      </c>
      <c r="D27" s="265" t="s">
        <v>3090</v>
      </c>
      <c r="E27" s="265" t="s">
        <v>3100</v>
      </c>
      <c r="F27" s="265" t="s">
        <v>134</v>
      </c>
      <c r="G27" s="265" t="s">
        <v>134</v>
      </c>
      <c r="H27" s="265" t="s">
        <v>134</v>
      </c>
      <c r="I27" s="265" t="s">
        <v>134</v>
      </c>
      <c r="J27" s="265" t="s">
        <v>134</v>
      </c>
      <c r="K27" s="265" t="s">
        <v>3092</v>
      </c>
      <c r="L27" s="265" t="s">
        <v>134</v>
      </c>
      <c r="M27" s="265" t="s">
        <v>134</v>
      </c>
      <c r="N27" s="265" t="s">
        <v>134</v>
      </c>
      <c r="O27" s="265" t="s">
        <v>134</v>
      </c>
      <c r="P27" s="265" t="s">
        <v>134</v>
      </c>
      <c r="Q27" s="265" t="s">
        <v>134</v>
      </c>
      <c r="R27" s="265" t="s">
        <v>134</v>
      </c>
      <c r="S27" s="265" t="s">
        <v>134</v>
      </c>
      <c r="T27" s="265" t="s">
        <v>134</v>
      </c>
      <c r="U27" s="265" t="s">
        <v>134</v>
      </c>
      <c r="V27" s="265" t="s">
        <v>134</v>
      </c>
      <c r="W27" s="265" t="s">
        <v>134</v>
      </c>
      <c r="X27" s="265" t="s">
        <v>134</v>
      </c>
      <c r="Y27" s="265"/>
      <c r="Z27" s="265"/>
      <c r="AA27" s="265" t="s">
        <v>134</v>
      </c>
      <c r="AB27" s="265" t="s">
        <v>134</v>
      </c>
      <c r="AC27" s="265" t="s">
        <v>134</v>
      </c>
      <c r="AD27" s="265" t="s">
        <v>134</v>
      </c>
      <c r="AE27" s="265"/>
      <c r="AF27" s="16"/>
      <c r="AG27" s="16"/>
      <c r="AH27" s="16"/>
    </row>
    <row r="28" spans="1:34">
      <c r="A28" s="231" t="s">
        <v>60</v>
      </c>
      <c r="B28" s="265" t="s">
        <v>240</v>
      </c>
      <c r="C28" s="265" t="s">
        <v>3081</v>
      </c>
      <c r="D28" s="265" t="s">
        <v>1906</v>
      </c>
      <c r="E28" s="265" t="s">
        <v>240</v>
      </c>
      <c r="F28" s="265" t="s">
        <v>134</v>
      </c>
      <c r="G28" s="265" t="s">
        <v>240</v>
      </c>
      <c r="H28" s="265" t="s">
        <v>240</v>
      </c>
      <c r="I28" s="265" t="s">
        <v>240</v>
      </c>
      <c r="J28" s="265" t="s">
        <v>240</v>
      </c>
      <c r="K28" s="265" t="s">
        <v>3094</v>
      </c>
      <c r="L28" s="265" t="s">
        <v>240</v>
      </c>
      <c r="M28" s="265" t="s">
        <v>240</v>
      </c>
      <c r="N28" s="265" t="s">
        <v>240</v>
      </c>
      <c r="O28" s="265" t="s">
        <v>240</v>
      </c>
      <c r="P28" s="265" t="s">
        <v>134</v>
      </c>
      <c r="Q28" s="265" t="s">
        <v>134</v>
      </c>
      <c r="R28" s="265" t="s">
        <v>240</v>
      </c>
      <c r="S28" s="265" t="s">
        <v>240</v>
      </c>
      <c r="T28" s="265" t="s">
        <v>134</v>
      </c>
      <c r="U28" s="265" t="s">
        <v>240</v>
      </c>
      <c r="V28" s="265" t="s">
        <v>240</v>
      </c>
      <c r="W28" s="265" t="s">
        <v>3081</v>
      </c>
      <c r="X28" s="265" t="s">
        <v>240</v>
      </c>
      <c r="Y28" s="265" t="s">
        <v>240</v>
      </c>
      <c r="Z28" s="265" t="s">
        <v>240</v>
      </c>
      <c r="AA28" s="265" t="s">
        <v>134</v>
      </c>
      <c r="AB28" s="105" t="s">
        <v>1906</v>
      </c>
      <c r="AC28" s="105" t="s">
        <v>1906</v>
      </c>
      <c r="AD28" s="105" t="s">
        <v>1906</v>
      </c>
      <c r="AE28" s="105" t="s">
        <v>1906</v>
      </c>
      <c r="AF28" s="16"/>
      <c r="AG28" s="16"/>
      <c r="AH28" s="16"/>
    </row>
    <row r="29" spans="1:34">
      <c r="A29" s="832" t="s">
        <v>44</v>
      </c>
      <c r="B29" s="265" t="s">
        <v>134</v>
      </c>
      <c r="C29" s="265" t="s">
        <v>134</v>
      </c>
      <c r="D29" s="265" t="s">
        <v>3096</v>
      </c>
      <c r="E29" s="265"/>
      <c r="F29" s="265" t="s">
        <v>134</v>
      </c>
      <c r="G29" s="265" t="s">
        <v>134</v>
      </c>
      <c r="H29" s="265" t="s">
        <v>134</v>
      </c>
      <c r="I29" s="265" t="s">
        <v>134</v>
      </c>
      <c r="J29" s="265" t="s">
        <v>134</v>
      </c>
      <c r="K29" s="265" t="s">
        <v>3096</v>
      </c>
      <c r="L29" s="265"/>
      <c r="M29" s="265" t="s">
        <v>134</v>
      </c>
      <c r="N29" s="265" t="s">
        <v>134</v>
      </c>
      <c r="O29" s="265" t="s">
        <v>134</v>
      </c>
      <c r="P29" s="265" t="s">
        <v>134</v>
      </c>
      <c r="Q29" s="265" t="s">
        <v>134</v>
      </c>
      <c r="R29" s="265" t="s">
        <v>3080</v>
      </c>
      <c r="S29" s="265" t="s">
        <v>3080</v>
      </c>
      <c r="T29" s="265" t="s">
        <v>3098</v>
      </c>
      <c r="U29" s="265" t="s">
        <v>134</v>
      </c>
      <c r="V29" s="265" t="s">
        <v>134</v>
      </c>
      <c r="W29" s="265" t="s">
        <v>134</v>
      </c>
      <c r="X29" s="265" t="s">
        <v>3080</v>
      </c>
      <c r="Y29" s="265" t="s">
        <v>3080</v>
      </c>
      <c r="Z29" s="265" t="s">
        <v>3097</v>
      </c>
      <c r="AA29" s="265" t="s">
        <v>134</v>
      </c>
      <c r="AB29" s="265" t="s">
        <v>134</v>
      </c>
      <c r="AC29" s="265" t="s">
        <v>134</v>
      </c>
      <c r="AD29" s="265" t="s">
        <v>134</v>
      </c>
      <c r="AE29" s="265" t="s">
        <v>134</v>
      </c>
      <c r="AF29" s="16"/>
      <c r="AG29" s="16"/>
      <c r="AH29" s="16"/>
    </row>
    <row r="30" spans="1:34" ht="13.2">
      <c r="A30" s="2" t="s">
        <v>45</v>
      </c>
      <c r="B30" s="265" t="s">
        <v>3078</v>
      </c>
      <c r="C30" s="265" t="s">
        <v>3078</v>
      </c>
      <c r="D30" s="265" t="s">
        <v>134</v>
      </c>
      <c r="E30" s="265" t="s">
        <v>3099</v>
      </c>
      <c r="F30" s="265" t="s">
        <v>3077</v>
      </c>
      <c r="G30" s="265" t="s">
        <v>3077</v>
      </c>
      <c r="H30" s="265" t="s">
        <v>3077</v>
      </c>
      <c r="I30" s="265" t="s">
        <v>3078</v>
      </c>
      <c r="J30" s="265" t="s">
        <v>134</v>
      </c>
      <c r="K30" s="265" t="s">
        <v>134</v>
      </c>
      <c r="L30" s="265" t="s">
        <v>3099</v>
      </c>
      <c r="M30" s="265" t="s">
        <v>3077</v>
      </c>
      <c r="N30" s="265" t="s">
        <v>3077</v>
      </c>
      <c r="O30" s="265" t="s">
        <v>3077</v>
      </c>
      <c r="P30" s="265" t="s">
        <v>3078</v>
      </c>
      <c r="Q30" s="265" t="s">
        <v>3078</v>
      </c>
      <c r="R30" s="265" t="s">
        <v>3096</v>
      </c>
      <c r="S30" s="265" t="s">
        <v>3096</v>
      </c>
      <c r="T30" s="265" t="s">
        <v>134</v>
      </c>
      <c r="U30" s="265" t="s">
        <v>3077</v>
      </c>
      <c r="V30" s="265" t="s">
        <v>134</v>
      </c>
      <c r="W30" s="265" t="s">
        <v>3078</v>
      </c>
      <c r="X30" s="265" t="s">
        <v>3096</v>
      </c>
      <c r="Y30" s="265" t="s">
        <v>3096</v>
      </c>
      <c r="Z30" s="265" t="s">
        <v>3100</v>
      </c>
      <c r="AA30" s="265" t="s">
        <v>3077</v>
      </c>
      <c r="AB30" s="265" t="s">
        <v>3077</v>
      </c>
      <c r="AC30" s="265" t="s">
        <v>3077</v>
      </c>
      <c r="AD30" s="265" t="s">
        <v>134</v>
      </c>
      <c r="AE30" s="265" t="s">
        <v>134</v>
      </c>
      <c r="AF30" s="16"/>
      <c r="AG30" s="16"/>
      <c r="AH30" s="16"/>
    </row>
    <row r="31" spans="1:34" ht="13.2">
      <c r="A31" s="834" t="s">
        <v>3265</v>
      </c>
      <c r="B31" s="265" t="s">
        <v>134</v>
      </c>
      <c r="C31" s="265" t="s">
        <v>134</v>
      </c>
      <c r="D31" s="265" t="s">
        <v>134</v>
      </c>
      <c r="E31" s="265" t="s">
        <v>134</v>
      </c>
      <c r="F31" s="265" t="s">
        <v>134</v>
      </c>
      <c r="G31" s="265" t="s">
        <v>134</v>
      </c>
      <c r="H31" s="265" t="s">
        <v>134</v>
      </c>
      <c r="I31" s="265" t="s">
        <v>134</v>
      </c>
      <c r="J31" s="265" t="s">
        <v>134</v>
      </c>
      <c r="K31" s="265" t="s">
        <v>134</v>
      </c>
      <c r="L31" s="265" t="s">
        <v>134</v>
      </c>
      <c r="M31" s="265" t="s">
        <v>134</v>
      </c>
      <c r="N31" s="265" t="s">
        <v>134</v>
      </c>
      <c r="O31" s="265" t="s">
        <v>134</v>
      </c>
      <c r="P31" s="265" t="s">
        <v>134</v>
      </c>
      <c r="Q31" s="265" t="s">
        <v>134</v>
      </c>
      <c r="R31" s="265" t="s">
        <v>134</v>
      </c>
      <c r="S31" s="265" t="s">
        <v>134</v>
      </c>
      <c r="T31" s="265" t="s">
        <v>134</v>
      </c>
      <c r="U31" s="265" t="s">
        <v>134</v>
      </c>
      <c r="V31" s="265" t="s">
        <v>134</v>
      </c>
      <c r="W31" s="265" t="s">
        <v>134</v>
      </c>
      <c r="X31" s="265" t="s">
        <v>134</v>
      </c>
      <c r="Y31" s="265" t="s">
        <v>134</v>
      </c>
      <c r="Z31" s="265" t="s">
        <v>134</v>
      </c>
      <c r="AA31" s="265" t="s">
        <v>134</v>
      </c>
      <c r="AB31" s="265" t="s">
        <v>134</v>
      </c>
      <c r="AC31" s="265" t="s">
        <v>134</v>
      </c>
      <c r="AD31" s="265" t="s">
        <v>134</v>
      </c>
      <c r="AE31" s="265" t="s">
        <v>134</v>
      </c>
      <c r="AF31" s="16"/>
      <c r="AG31" s="16" t="s">
        <v>6331</v>
      </c>
      <c r="AH31" s="16"/>
    </row>
    <row r="32" spans="1:34" ht="13.2">
      <c r="A32" s="834" t="s">
        <v>42</v>
      </c>
      <c r="B32" s="265" t="s">
        <v>3077</v>
      </c>
      <c r="C32" s="265" t="s">
        <v>134</v>
      </c>
      <c r="D32" s="265" t="s">
        <v>134</v>
      </c>
      <c r="E32" s="265" t="s">
        <v>134</v>
      </c>
      <c r="F32" s="265" t="s">
        <v>134</v>
      </c>
      <c r="G32" s="265" t="s">
        <v>134</v>
      </c>
      <c r="H32" s="265" t="s">
        <v>134</v>
      </c>
      <c r="I32" s="265" t="s">
        <v>134</v>
      </c>
      <c r="J32" s="265" t="s">
        <v>134</v>
      </c>
      <c r="K32" s="265" t="s">
        <v>134</v>
      </c>
      <c r="L32" s="265" t="s">
        <v>134</v>
      </c>
      <c r="M32" s="265" t="s">
        <v>134</v>
      </c>
      <c r="N32" s="265" t="s">
        <v>134</v>
      </c>
      <c r="O32" s="265" t="s">
        <v>134</v>
      </c>
      <c r="P32" s="265" t="s">
        <v>134</v>
      </c>
      <c r="Q32" s="265" t="s">
        <v>134</v>
      </c>
      <c r="R32" s="265" t="s">
        <v>134</v>
      </c>
      <c r="S32" s="265" t="s">
        <v>134</v>
      </c>
      <c r="T32" s="265" t="s">
        <v>134</v>
      </c>
      <c r="U32" s="265" t="s">
        <v>134</v>
      </c>
      <c r="V32" s="265" t="s">
        <v>134</v>
      </c>
      <c r="W32" s="265" t="s">
        <v>134</v>
      </c>
      <c r="X32" s="265" t="s">
        <v>134</v>
      </c>
      <c r="Y32" s="265" t="s">
        <v>134</v>
      </c>
      <c r="Z32" s="265" t="s">
        <v>134</v>
      </c>
      <c r="AA32" s="265" t="s">
        <v>134</v>
      </c>
      <c r="AB32" s="265" t="s">
        <v>134</v>
      </c>
      <c r="AC32" s="265" t="s">
        <v>134</v>
      </c>
      <c r="AD32" s="265" t="s">
        <v>134</v>
      </c>
      <c r="AE32" s="265" t="s">
        <v>134</v>
      </c>
      <c r="AF32" s="16"/>
      <c r="AG32" s="16"/>
      <c r="AH32" s="16"/>
    </row>
    <row r="33" spans="1:34" ht="13.2">
      <c r="A33" s="834" t="s">
        <v>43</v>
      </c>
      <c r="B33" s="265" t="s">
        <v>2910</v>
      </c>
      <c r="C33" s="265" t="s">
        <v>240</v>
      </c>
      <c r="D33" s="265" t="s">
        <v>134</v>
      </c>
      <c r="E33" s="265" t="s">
        <v>240</v>
      </c>
      <c r="F33" s="265" t="s">
        <v>240</v>
      </c>
      <c r="G33" s="265" t="s">
        <v>240</v>
      </c>
      <c r="H33" s="265" t="s">
        <v>240</v>
      </c>
      <c r="I33" s="265" t="s">
        <v>240</v>
      </c>
      <c r="J33" s="265" t="s">
        <v>240</v>
      </c>
      <c r="K33" s="265" t="s">
        <v>134</v>
      </c>
      <c r="L33" s="265" t="s">
        <v>134</v>
      </c>
      <c r="M33" s="265" t="s">
        <v>240</v>
      </c>
      <c r="N33" s="265" t="s">
        <v>240</v>
      </c>
      <c r="O33" s="265" t="s">
        <v>240</v>
      </c>
      <c r="P33" s="265" t="s">
        <v>240</v>
      </c>
      <c r="Q33" s="265" t="s">
        <v>5541</v>
      </c>
      <c r="R33" s="265" t="s">
        <v>240</v>
      </c>
      <c r="S33" s="265" t="s">
        <v>3092</v>
      </c>
      <c r="T33" s="265" t="s">
        <v>240</v>
      </c>
      <c r="U33" s="265" t="s">
        <v>5541</v>
      </c>
      <c r="V33" s="265" t="s">
        <v>240</v>
      </c>
      <c r="W33" s="265" t="s">
        <v>3084</v>
      </c>
      <c r="X33" s="265" t="s">
        <v>240</v>
      </c>
      <c r="Y33" s="265" t="s">
        <v>240</v>
      </c>
      <c r="Z33" s="265" t="s">
        <v>240</v>
      </c>
      <c r="AA33" s="265" t="s">
        <v>3072</v>
      </c>
      <c r="AB33" s="265" t="s">
        <v>134</v>
      </c>
      <c r="AC33" s="265" t="s">
        <v>134</v>
      </c>
      <c r="AD33" s="265" t="s">
        <v>240</v>
      </c>
      <c r="AE33" s="265" t="s">
        <v>240</v>
      </c>
      <c r="AF33" s="16"/>
      <c r="AG33" s="16"/>
      <c r="AH33" s="16"/>
    </row>
    <row r="34" spans="1:34" ht="13.2">
      <c r="A34" s="834" t="s">
        <v>3289</v>
      </c>
      <c r="B34" s="265" t="s">
        <v>3072</v>
      </c>
      <c r="C34" s="265" t="s">
        <v>2990</v>
      </c>
      <c r="D34" s="265" t="s">
        <v>134</v>
      </c>
      <c r="E34" s="265" t="s">
        <v>134</v>
      </c>
      <c r="F34" s="265" t="s">
        <v>134</v>
      </c>
      <c r="G34" s="265" t="s">
        <v>134</v>
      </c>
      <c r="H34" s="265" t="s">
        <v>2990</v>
      </c>
      <c r="I34" s="265" t="s">
        <v>2990</v>
      </c>
      <c r="J34" s="265" t="s">
        <v>3088</v>
      </c>
      <c r="K34" s="265" t="s">
        <v>134</v>
      </c>
      <c r="L34" s="265" t="s">
        <v>134</v>
      </c>
      <c r="M34" s="265" t="s">
        <v>134</v>
      </c>
      <c r="N34" s="265" t="s">
        <v>134</v>
      </c>
      <c r="O34" s="265" t="s">
        <v>3074</v>
      </c>
      <c r="P34" s="265" t="s">
        <v>3072</v>
      </c>
      <c r="Q34" s="265" t="s">
        <v>3084</v>
      </c>
      <c r="R34" s="265" t="s">
        <v>134</v>
      </c>
      <c r="S34" s="265" t="s">
        <v>134</v>
      </c>
      <c r="T34" s="265" t="s">
        <v>134</v>
      </c>
      <c r="U34" s="265" t="s">
        <v>134</v>
      </c>
      <c r="V34" s="265" t="s">
        <v>3074</v>
      </c>
      <c r="W34" s="265" t="s">
        <v>3082</v>
      </c>
      <c r="X34" s="265" t="s">
        <v>134</v>
      </c>
      <c r="Y34" s="265" t="s">
        <v>134</v>
      </c>
      <c r="Z34" s="265" t="s">
        <v>134</v>
      </c>
      <c r="AA34" s="265" t="s">
        <v>134</v>
      </c>
      <c r="AB34" s="265" t="s">
        <v>134</v>
      </c>
      <c r="AC34" s="265" t="s">
        <v>3072</v>
      </c>
      <c r="AD34" s="265" t="s">
        <v>3077</v>
      </c>
      <c r="AE34" s="265" t="s">
        <v>3088</v>
      </c>
      <c r="AF34" s="16"/>
      <c r="AG34" s="16"/>
      <c r="AH34" s="16"/>
    </row>
    <row r="35" spans="1:34" ht="13.2">
      <c r="A35" s="834" t="s">
        <v>2540</v>
      </c>
      <c r="B35" s="265" t="s">
        <v>134</v>
      </c>
      <c r="C35" s="265" t="s">
        <v>134</v>
      </c>
      <c r="D35" s="265" t="s">
        <v>134</v>
      </c>
      <c r="E35" s="265" t="s">
        <v>134</v>
      </c>
      <c r="F35" s="265" t="s">
        <v>134</v>
      </c>
      <c r="G35" s="265" t="s">
        <v>134</v>
      </c>
      <c r="H35" s="265" t="s">
        <v>134</v>
      </c>
      <c r="I35" s="265" t="s">
        <v>134</v>
      </c>
      <c r="J35" s="265" t="s">
        <v>134</v>
      </c>
      <c r="K35" s="265" t="s">
        <v>134</v>
      </c>
      <c r="L35" s="265" t="s">
        <v>134</v>
      </c>
      <c r="M35" s="265" t="s">
        <v>134</v>
      </c>
      <c r="N35" s="265" t="s">
        <v>134</v>
      </c>
      <c r="O35" s="265" t="s">
        <v>134</v>
      </c>
      <c r="P35" s="265" t="s">
        <v>134</v>
      </c>
      <c r="Q35" s="265" t="s">
        <v>5542</v>
      </c>
      <c r="R35" s="265" t="s">
        <v>134</v>
      </c>
      <c r="S35" s="265" t="s">
        <v>242</v>
      </c>
      <c r="T35" s="265" t="s">
        <v>134</v>
      </c>
      <c r="U35" s="265" t="s">
        <v>5542</v>
      </c>
      <c r="V35" s="265" t="s">
        <v>134</v>
      </c>
      <c r="W35" s="265" t="s">
        <v>134</v>
      </c>
      <c r="X35" s="265" t="s">
        <v>134</v>
      </c>
      <c r="Y35" s="265" t="s">
        <v>134</v>
      </c>
      <c r="Z35" s="265" t="s">
        <v>134</v>
      </c>
      <c r="AA35" s="265" t="s">
        <v>134</v>
      </c>
      <c r="AB35" s="265" t="s">
        <v>134</v>
      </c>
      <c r="AC35" s="265" t="s">
        <v>134</v>
      </c>
      <c r="AD35" s="265" t="s">
        <v>134</v>
      </c>
      <c r="AE35" s="265" t="s">
        <v>134</v>
      </c>
      <c r="AF35" s="16"/>
      <c r="AG35" s="16"/>
      <c r="AH35" s="16"/>
    </row>
    <row r="36" spans="1:34" ht="13.2">
      <c r="A36" s="834" t="s">
        <v>1798</v>
      </c>
      <c r="B36" s="265" t="s">
        <v>134</v>
      </c>
      <c r="C36" s="265" t="s">
        <v>240</v>
      </c>
      <c r="D36" s="265" t="s">
        <v>3092</v>
      </c>
      <c r="E36" s="265" t="s">
        <v>134</v>
      </c>
      <c r="F36" s="265" t="s">
        <v>6330</v>
      </c>
      <c r="G36" s="265" t="s">
        <v>240</v>
      </c>
      <c r="H36" s="265" t="s">
        <v>134</v>
      </c>
      <c r="I36" s="265" t="s">
        <v>240</v>
      </c>
      <c r="J36" s="265" t="s">
        <v>3084</v>
      </c>
      <c r="K36" s="265" t="s">
        <v>134</v>
      </c>
      <c r="L36" s="265" t="s">
        <v>3100</v>
      </c>
      <c r="M36" s="265" t="s">
        <v>242</v>
      </c>
      <c r="N36" s="265" t="s">
        <v>134</v>
      </c>
      <c r="O36" s="265" t="s">
        <v>134</v>
      </c>
      <c r="P36" s="265" t="s">
        <v>3074</v>
      </c>
      <c r="Q36" s="265" t="s">
        <v>3081</v>
      </c>
      <c r="R36" s="265" t="s">
        <v>3080</v>
      </c>
      <c r="S36" s="265" t="s">
        <v>134</v>
      </c>
      <c r="T36" s="265" t="s">
        <v>3097</v>
      </c>
      <c r="U36" s="265" t="s">
        <v>3072</v>
      </c>
      <c r="V36" s="265" t="s">
        <v>134</v>
      </c>
      <c r="W36" s="265" t="s">
        <v>3085</v>
      </c>
      <c r="X36" s="265" t="s">
        <v>3094</v>
      </c>
      <c r="Y36" s="265" t="s">
        <v>3094</v>
      </c>
      <c r="Z36" s="265" t="s">
        <v>134</v>
      </c>
      <c r="AA36" s="265" t="s">
        <v>240</v>
      </c>
      <c r="AB36" s="265" t="s">
        <v>3072</v>
      </c>
      <c r="AC36" s="265" t="s">
        <v>134</v>
      </c>
      <c r="AD36" s="265" t="s">
        <v>3074</v>
      </c>
      <c r="AE36" s="265" t="s">
        <v>3084</v>
      </c>
      <c r="AF36" s="16"/>
      <c r="AG36" s="16"/>
      <c r="AH36" s="16"/>
    </row>
    <row r="37" spans="1:34" ht="13.2">
      <c r="A37" s="834" t="s">
        <v>94</v>
      </c>
      <c r="B37" s="265" t="s">
        <v>134</v>
      </c>
      <c r="C37" s="265" t="s">
        <v>134</v>
      </c>
      <c r="D37" s="265" t="s">
        <v>134</v>
      </c>
      <c r="E37" s="105" t="s">
        <v>1906</v>
      </c>
      <c r="F37" s="265"/>
      <c r="G37" s="265" t="s">
        <v>242</v>
      </c>
      <c r="H37" s="105" t="s">
        <v>1906</v>
      </c>
      <c r="I37" s="105" t="s">
        <v>1906</v>
      </c>
      <c r="J37" s="105" t="s">
        <v>1906</v>
      </c>
      <c r="K37" s="105" t="s">
        <v>1906</v>
      </c>
      <c r="L37" s="105" t="s">
        <v>1906</v>
      </c>
      <c r="M37" s="105" t="s">
        <v>1906</v>
      </c>
      <c r="N37" s="105" t="s">
        <v>1906</v>
      </c>
      <c r="O37" s="105" t="s">
        <v>1906</v>
      </c>
      <c r="P37" s="105" t="s">
        <v>774</v>
      </c>
      <c r="Q37" s="265"/>
      <c r="R37" s="265"/>
      <c r="S37" s="265"/>
      <c r="T37" s="265"/>
      <c r="U37" s="265" t="s">
        <v>134</v>
      </c>
      <c r="V37" s="265" t="s">
        <v>134</v>
      </c>
      <c r="W37" s="265" t="s">
        <v>134</v>
      </c>
      <c r="X37" s="265" t="s">
        <v>134</v>
      </c>
      <c r="Y37" s="265"/>
      <c r="Z37" s="265"/>
      <c r="AA37" s="105" t="s">
        <v>1906</v>
      </c>
      <c r="AB37" s="105" t="s">
        <v>1906</v>
      </c>
      <c r="AC37" s="105" t="s">
        <v>1906</v>
      </c>
      <c r="AD37" s="105" t="s">
        <v>1906</v>
      </c>
      <c r="AE37" s="105" t="s">
        <v>1906</v>
      </c>
      <c r="AF37" s="401" t="s">
        <v>5615</v>
      </c>
      <c r="AG37" s="16" t="s">
        <v>6332</v>
      </c>
      <c r="AH37" s="16"/>
    </row>
    <row r="38" spans="1:34" ht="13.2">
      <c r="A38" s="834" t="s">
        <v>106</v>
      </c>
      <c r="B38" s="113" t="s">
        <v>3065</v>
      </c>
      <c r="C38" s="296" t="s">
        <v>3065</v>
      </c>
      <c r="D38" s="113" t="s">
        <v>3065</v>
      </c>
      <c r="E38" s="265" t="s">
        <v>2990</v>
      </c>
      <c r="F38" s="265" t="s">
        <v>2990</v>
      </c>
      <c r="G38" s="113" t="s">
        <v>3065</v>
      </c>
      <c r="H38" s="113" t="s">
        <v>3065</v>
      </c>
      <c r="I38" s="113" t="s">
        <v>3065</v>
      </c>
      <c r="J38" s="296" t="s">
        <v>3065</v>
      </c>
      <c r="K38" s="265" t="s">
        <v>134</v>
      </c>
      <c r="L38" s="113" t="s">
        <v>3065</v>
      </c>
      <c r="M38" s="296" t="s">
        <v>3065</v>
      </c>
      <c r="N38" s="265" t="s">
        <v>2990</v>
      </c>
      <c r="O38" s="113" t="s">
        <v>3065</v>
      </c>
      <c r="P38" s="265" t="s">
        <v>3090</v>
      </c>
      <c r="Q38" s="113" t="s">
        <v>3065</v>
      </c>
      <c r="R38" s="265" t="s">
        <v>134</v>
      </c>
      <c r="S38" s="265" t="s">
        <v>134</v>
      </c>
      <c r="T38" s="265" t="s">
        <v>134</v>
      </c>
      <c r="U38" s="265" t="s">
        <v>2990</v>
      </c>
      <c r="V38" s="265" t="s">
        <v>2990</v>
      </c>
      <c r="W38" s="265" t="s">
        <v>2990</v>
      </c>
      <c r="X38" s="113" t="s">
        <v>3065</v>
      </c>
      <c r="Y38" s="265" t="s">
        <v>134</v>
      </c>
      <c r="Z38" s="265" t="s">
        <v>134</v>
      </c>
      <c r="AA38" s="296" t="s">
        <v>3065</v>
      </c>
      <c r="AB38" s="265" t="s">
        <v>2990</v>
      </c>
      <c r="AC38" s="265" t="s">
        <v>2990</v>
      </c>
      <c r="AD38" s="265" t="s">
        <v>2499</v>
      </c>
      <c r="AE38" s="265" t="s">
        <v>134</v>
      </c>
      <c r="AF38" s="401"/>
      <c r="AG38" s="16" t="s">
        <v>6333</v>
      </c>
      <c r="AH38" s="16"/>
    </row>
    <row r="39" spans="1:34" ht="13.2">
      <c r="A39" s="834" t="s">
        <v>107</v>
      </c>
      <c r="B39" s="265" t="s">
        <v>2990</v>
      </c>
      <c r="C39" s="265" t="s">
        <v>2990</v>
      </c>
      <c r="D39" s="265" t="s">
        <v>2990</v>
      </c>
      <c r="E39" s="265" t="s">
        <v>2990</v>
      </c>
      <c r="F39" s="113" t="s">
        <v>3065</v>
      </c>
      <c r="G39" s="265" t="s">
        <v>2990</v>
      </c>
      <c r="H39" s="58" t="s">
        <v>134</v>
      </c>
      <c r="I39" s="265" t="s">
        <v>2990</v>
      </c>
      <c r="J39" s="265" t="s">
        <v>2990</v>
      </c>
      <c r="K39" s="265" t="s">
        <v>2990</v>
      </c>
      <c r="L39" s="265" t="s">
        <v>134</v>
      </c>
      <c r="M39" s="113" t="s">
        <v>3065</v>
      </c>
      <c r="N39" s="265" t="s">
        <v>3072</v>
      </c>
      <c r="O39" s="265" t="s">
        <v>134</v>
      </c>
      <c r="P39" s="265" t="s">
        <v>2990</v>
      </c>
      <c r="Q39" s="265" t="s">
        <v>2990</v>
      </c>
      <c r="R39" s="113" t="s">
        <v>242</v>
      </c>
      <c r="S39" s="265" t="s">
        <v>2990</v>
      </c>
      <c r="T39" s="265" t="s">
        <v>35</v>
      </c>
      <c r="U39" s="113" t="s">
        <v>3065</v>
      </c>
      <c r="V39" s="265" t="s">
        <v>35</v>
      </c>
      <c r="W39" s="265" t="s">
        <v>35</v>
      </c>
      <c r="X39" s="265" t="s">
        <v>35</v>
      </c>
      <c r="Y39" s="265" t="s">
        <v>35</v>
      </c>
      <c r="Z39" s="265" t="s">
        <v>35</v>
      </c>
      <c r="AA39" s="265" t="s">
        <v>35</v>
      </c>
      <c r="AB39" s="265" t="s">
        <v>2990</v>
      </c>
      <c r="AC39" s="265" t="s">
        <v>134</v>
      </c>
      <c r="AD39" s="265" t="s">
        <v>2990</v>
      </c>
      <c r="AE39" s="265" t="s">
        <v>2990</v>
      </c>
      <c r="AF39" s="401"/>
      <c r="AG39" s="16" t="s">
        <v>33</v>
      </c>
      <c r="AH39" s="16"/>
    </row>
    <row r="40" spans="1:34" ht="13.2">
      <c r="A40" s="834" t="s">
        <v>108</v>
      </c>
      <c r="B40" s="113" t="s">
        <v>3065</v>
      </c>
      <c r="C40" s="265" t="s">
        <v>2990</v>
      </c>
      <c r="D40" s="113" t="s">
        <v>3065</v>
      </c>
      <c r="E40" s="113" t="s">
        <v>3065</v>
      </c>
      <c r="F40" s="113" t="s">
        <v>3065</v>
      </c>
      <c r="G40" s="113" t="s">
        <v>3065</v>
      </c>
      <c r="H40" s="113" t="s">
        <v>3065</v>
      </c>
      <c r="I40" s="265" t="s">
        <v>2990</v>
      </c>
      <c r="J40" s="265" t="s">
        <v>2990</v>
      </c>
      <c r="K40" s="265" t="s">
        <v>2990</v>
      </c>
      <c r="L40" s="265" t="s">
        <v>134</v>
      </c>
      <c r="M40" s="105" t="s">
        <v>1906</v>
      </c>
      <c r="N40" s="105" t="s">
        <v>1906</v>
      </c>
      <c r="O40" s="113" t="s">
        <v>3065</v>
      </c>
      <c r="P40" s="113" t="s">
        <v>3065</v>
      </c>
      <c r="Q40" s="265" t="s">
        <v>134</v>
      </c>
      <c r="R40" s="265" t="s">
        <v>2990</v>
      </c>
      <c r="S40" s="265" t="s">
        <v>2990</v>
      </c>
      <c r="T40" s="113" t="s">
        <v>3065</v>
      </c>
      <c r="U40" s="265" t="s">
        <v>2990</v>
      </c>
      <c r="V40" s="113" t="s">
        <v>774</v>
      </c>
      <c r="W40" s="265" t="s">
        <v>2990</v>
      </c>
      <c r="X40" s="265" t="s">
        <v>2499</v>
      </c>
      <c r="Y40" s="113" t="s">
        <v>3065</v>
      </c>
      <c r="Z40" s="265" t="s">
        <v>2990</v>
      </c>
      <c r="AA40" s="265" t="s">
        <v>134</v>
      </c>
      <c r="AB40" s="265" t="s">
        <v>134</v>
      </c>
      <c r="AC40" s="265" t="s">
        <v>134</v>
      </c>
      <c r="AD40" s="265" t="s">
        <v>2990</v>
      </c>
      <c r="AE40" s="265" t="s">
        <v>2990</v>
      </c>
      <c r="AF40" s="401"/>
      <c r="AG40" s="16" t="s">
        <v>5566</v>
      </c>
      <c r="AH40" s="16"/>
    </row>
    <row r="41" spans="1:34" ht="13.2">
      <c r="A41" s="835" t="s">
        <v>109</v>
      </c>
      <c r="B41" s="296" t="s">
        <v>3065</v>
      </c>
      <c r="C41" s="265" t="s">
        <v>2990</v>
      </c>
      <c r="D41" s="113" t="s">
        <v>3065</v>
      </c>
      <c r="E41" s="265" t="s">
        <v>134</v>
      </c>
      <c r="F41" s="265" t="s">
        <v>2990</v>
      </c>
      <c r="G41" s="265" t="s">
        <v>2990</v>
      </c>
      <c r="H41" s="265" t="s">
        <v>2990</v>
      </c>
      <c r="I41" s="265" t="s">
        <v>2990</v>
      </c>
      <c r="J41" s="265" t="s">
        <v>2990</v>
      </c>
      <c r="K41" s="265" t="s">
        <v>2990</v>
      </c>
      <c r="L41" s="265" t="s">
        <v>134</v>
      </c>
      <c r="M41" s="265" t="s">
        <v>2499</v>
      </c>
      <c r="N41" s="265" t="s">
        <v>2990</v>
      </c>
      <c r="O41" s="113" t="s">
        <v>3065</v>
      </c>
      <c r="P41" s="113" t="s">
        <v>774</v>
      </c>
      <c r="Q41" s="265" t="s">
        <v>134</v>
      </c>
      <c r="R41" s="265" t="s">
        <v>2990</v>
      </c>
      <c r="S41" s="265" t="s">
        <v>134</v>
      </c>
      <c r="T41" s="265" t="s">
        <v>2499</v>
      </c>
      <c r="U41" s="265" t="s">
        <v>2499</v>
      </c>
      <c r="V41" s="265" t="s">
        <v>2499</v>
      </c>
      <c r="W41" s="265" t="s">
        <v>2499</v>
      </c>
      <c r="X41" s="265" t="s">
        <v>2990</v>
      </c>
      <c r="Y41" s="265" t="s">
        <v>2990</v>
      </c>
      <c r="Z41" s="265" t="s">
        <v>2990</v>
      </c>
      <c r="AA41" s="105" t="s">
        <v>774</v>
      </c>
      <c r="AB41" s="105" t="s">
        <v>774</v>
      </c>
      <c r="AC41" s="105" t="s">
        <v>774</v>
      </c>
      <c r="AD41" s="105" t="s">
        <v>774</v>
      </c>
      <c r="AE41" s="265" t="s">
        <v>2499</v>
      </c>
      <c r="AF41" s="401"/>
      <c r="AG41" s="16" t="s">
        <v>6334</v>
      </c>
      <c r="AH41" s="16"/>
    </row>
    <row r="42" spans="1:34" ht="13.2">
      <c r="A42" s="834" t="s">
        <v>27</v>
      </c>
      <c r="B42" s="113" t="s">
        <v>3065</v>
      </c>
      <c r="C42" s="265" t="s">
        <v>134</v>
      </c>
      <c r="D42" s="113" t="s">
        <v>242</v>
      </c>
      <c r="E42" s="113" t="s">
        <v>242</v>
      </c>
      <c r="F42" s="265" t="s">
        <v>2990</v>
      </c>
      <c r="G42" s="113" t="s">
        <v>3065</v>
      </c>
      <c r="H42" s="113" t="s">
        <v>3065</v>
      </c>
      <c r="I42" s="113" t="s">
        <v>3065</v>
      </c>
      <c r="J42" s="265" t="s">
        <v>2990</v>
      </c>
      <c r="K42" s="265" t="s">
        <v>2990</v>
      </c>
      <c r="L42" s="265" t="s">
        <v>3097</v>
      </c>
      <c r="M42" s="265" t="s">
        <v>134</v>
      </c>
      <c r="N42" s="265" t="s">
        <v>134</v>
      </c>
      <c r="O42" s="113" t="s">
        <v>774</v>
      </c>
      <c r="P42" s="265" t="s">
        <v>2990</v>
      </c>
      <c r="Q42" s="113" t="s">
        <v>242</v>
      </c>
      <c r="R42" s="113" t="s">
        <v>242</v>
      </c>
      <c r="S42" s="265" t="s">
        <v>242</v>
      </c>
      <c r="T42" s="105" t="s">
        <v>1906</v>
      </c>
      <c r="U42" s="265" t="s">
        <v>2499</v>
      </c>
      <c r="V42" s="113" t="s">
        <v>242</v>
      </c>
      <c r="W42" s="265" t="s">
        <v>2990</v>
      </c>
      <c r="X42" s="265" t="s">
        <v>2499</v>
      </c>
      <c r="Y42" s="265" t="s">
        <v>2990</v>
      </c>
      <c r="Z42" s="265" t="s">
        <v>2990</v>
      </c>
      <c r="AA42" s="105" t="s">
        <v>774</v>
      </c>
      <c r="AB42" s="105" t="s">
        <v>774</v>
      </c>
      <c r="AC42" s="105" t="s">
        <v>774</v>
      </c>
      <c r="AD42" s="105" t="s">
        <v>774</v>
      </c>
      <c r="AE42" s="265" t="s">
        <v>3078</v>
      </c>
      <c r="AF42" s="401"/>
      <c r="AG42" s="16" t="s">
        <v>63</v>
      </c>
      <c r="AH42" s="16"/>
    </row>
    <row r="43" spans="1:34" ht="13.2">
      <c r="A43" s="834" t="s">
        <v>110</v>
      </c>
      <c r="B43" s="113" t="s">
        <v>3065</v>
      </c>
      <c r="C43" s="265" t="s">
        <v>2990</v>
      </c>
      <c r="D43" s="113" t="s">
        <v>3065</v>
      </c>
      <c r="E43" s="113" t="s">
        <v>242</v>
      </c>
      <c r="F43" s="265" t="s">
        <v>2990</v>
      </c>
      <c r="G43" s="113" t="s">
        <v>242</v>
      </c>
      <c r="H43" s="296" t="s">
        <v>3065</v>
      </c>
      <c r="I43" s="113" t="s">
        <v>3065</v>
      </c>
      <c r="J43" s="265" t="s">
        <v>2990</v>
      </c>
      <c r="K43" s="296" t="s">
        <v>3065</v>
      </c>
      <c r="L43" s="265" t="s">
        <v>2990</v>
      </c>
      <c r="M43" s="265" t="s">
        <v>2990</v>
      </c>
      <c r="N43" s="265" t="s">
        <v>2990</v>
      </c>
      <c r="O43" s="265" t="s">
        <v>134</v>
      </c>
      <c r="P43" s="265" t="s">
        <v>134</v>
      </c>
      <c r="Q43" s="265" t="s">
        <v>134</v>
      </c>
      <c r="R43" s="296" t="s">
        <v>3065</v>
      </c>
      <c r="S43" s="105" t="s">
        <v>774</v>
      </c>
      <c r="T43" s="265" t="s">
        <v>2990</v>
      </c>
      <c r="U43" s="265" t="s">
        <v>2990</v>
      </c>
      <c r="V43" s="113" t="s">
        <v>3065</v>
      </c>
      <c r="W43" s="265" t="s">
        <v>2499</v>
      </c>
      <c r="X43" s="265" t="s">
        <v>2499</v>
      </c>
      <c r="Y43" s="265" t="s">
        <v>2990</v>
      </c>
      <c r="Z43" s="265" t="s">
        <v>2990</v>
      </c>
      <c r="AA43" s="113" t="s">
        <v>242</v>
      </c>
      <c r="AB43" s="296" t="s">
        <v>3065</v>
      </c>
      <c r="AC43" s="265" t="s">
        <v>2990</v>
      </c>
      <c r="AD43" s="265" t="s">
        <v>134</v>
      </c>
      <c r="AE43" s="265" t="s">
        <v>2990</v>
      </c>
      <c r="AF43" s="401"/>
      <c r="AG43" s="16" t="s">
        <v>6332</v>
      </c>
      <c r="AH43" s="16"/>
    </row>
    <row r="44" spans="1:34" ht="13.2">
      <c r="A44" s="26" t="s">
        <v>112</v>
      </c>
      <c r="B44" s="1551"/>
      <c r="C44" s="16"/>
      <c r="D44" s="16"/>
      <c r="E44" s="16"/>
      <c r="F44" s="16"/>
      <c r="G44" s="16"/>
      <c r="H44" s="16"/>
      <c r="I44" s="16"/>
      <c r="J44" s="16"/>
      <c r="K44" s="16"/>
      <c r="L44" s="16"/>
      <c r="M44" s="16"/>
      <c r="N44" s="16"/>
      <c r="O44" s="16"/>
      <c r="P44" s="16"/>
      <c r="Q44" s="16"/>
      <c r="R44" s="16"/>
      <c r="S44" s="16"/>
      <c r="T44" s="16"/>
      <c r="U44" s="16"/>
      <c r="V44" s="16"/>
      <c r="W44" s="16"/>
      <c r="X44" s="16"/>
      <c r="Y44" s="48"/>
      <c r="Z44" s="16"/>
      <c r="AA44" s="16"/>
      <c r="AB44" s="16"/>
      <c r="AC44" s="16"/>
      <c r="AD44" s="16"/>
      <c r="AE44" s="16"/>
      <c r="AF44" s="16"/>
      <c r="AG44" s="16" t="s">
        <v>33</v>
      </c>
      <c r="AH44" s="16"/>
    </row>
    <row r="45" spans="1:34" ht="13.2">
      <c r="A45" s="63">
        <v>7700</v>
      </c>
      <c r="B45" s="401"/>
      <c r="C45" s="401"/>
      <c r="D45" s="401"/>
      <c r="E45" s="401"/>
      <c r="F45" s="401"/>
      <c r="G45" s="401"/>
      <c r="H45" s="401"/>
      <c r="I45" s="401"/>
      <c r="J45" s="401"/>
      <c r="K45" s="401"/>
      <c r="L45" s="401"/>
      <c r="M45" s="401"/>
      <c r="N45" s="264" t="s">
        <v>6335</v>
      </c>
      <c r="O45" s="264" t="s">
        <v>6335</v>
      </c>
      <c r="P45" s="264" t="s">
        <v>6335</v>
      </c>
      <c r="Q45" s="264" t="s">
        <v>6335</v>
      </c>
      <c r="R45" s="401"/>
      <c r="S45" s="401"/>
      <c r="T45" s="401"/>
      <c r="U45" s="401"/>
      <c r="V45" s="401"/>
      <c r="W45" s="401"/>
      <c r="X45" s="401"/>
      <c r="Y45" s="390"/>
      <c r="Z45" s="390"/>
      <c r="AA45" s="1553" t="s">
        <v>1910</v>
      </c>
      <c r="AB45" s="1553" t="s">
        <v>1910</v>
      </c>
      <c r="AC45" s="1553" t="s">
        <v>1910</v>
      </c>
      <c r="AD45" s="1553" t="s">
        <v>1910</v>
      </c>
      <c r="AE45" s="401"/>
      <c r="AF45" s="16"/>
      <c r="AG45" s="16"/>
      <c r="AH45" s="16"/>
    </row>
    <row r="46" spans="1:34" ht="13.2">
      <c r="A46" s="528">
        <v>7701</v>
      </c>
      <c r="B46" s="1552" t="s">
        <v>3075</v>
      </c>
      <c r="C46" s="1552" t="s">
        <v>3075</v>
      </c>
      <c r="D46" s="1552" t="s">
        <v>3075</v>
      </c>
      <c r="E46" s="1552" t="s">
        <v>3075</v>
      </c>
      <c r="F46" s="1552"/>
      <c r="G46" s="1552" t="s">
        <v>3075</v>
      </c>
      <c r="H46" s="1552" t="s">
        <v>3075</v>
      </c>
      <c r="I46" s="1552" t="s">
        <v>3075</v>
      </c>
      <c r="J46" s="1552" t="s">
        <v>3075</v>
      </c>
      <c r="K46" s="1552" t="s">
        <v>3075</v>
      </c>
      <c r="L46" s="1552"/>
      <c r="M46" s="1552" t="s">
        <v>3075</v>
      </c>
      <c r="N46" s="1552" t="s">
        <v>3075</v>
      </c>
      <c r="O46" s="1552" t="s">
        <v>3075</v>
      </c>
      <c r="P46" s="1552" t="s">
        <v>3075</v>
      </c>
      <c r="Q46" s="1552" t="s">
        <v>3075</v>
      </c>
      <c r="R46" s="1552" t="s">
        <v>3075</v>
      </c>
      <c r="S46" s="1552" t="s">
        <v>3075</v>
      </c>
      <c r="T46" s="1552" t="s">
        <v>3075</v>
      </c>
      <c r="U46" s="1552" t="s">
        <v>3075</v>
      </c>
      <c r="V46" s="1552" t="s">
        <v>3075</v>
      </c>
      <c r="W46" s="1552" t="s">
        <v>3075</v>
      </c>
      <c r="X46" s="1552" t="s">
        <v>3075</v>
      </c>
      <c r="Y46" s="1552" t="s">
        <v>3075</v>
      </c>
      <c r="Z46" s="1552" t="s">
        <v>3075</v>
      </c>
      <c r="AA46" s="1552" t="s">
        <v>3075</v>
      </c>
      <c r="AB46" s="1552" t="s">
        <v>3075</v>
      </c>
      <c r="AC46" s="1552" t="s">
        <v>3075</v>
      </c>
      <c r="AD46" s="1552" t="s">
        <v>3075</v>
      </c>
      <c r="AE46" s="1552" t="s">
        <v>3075</v>
      </c>
      <c r="AF46" s="16"/>
      <c r="AG46" s="16" t="s">
        <v>6333</v>
      </c>
      <c r="AH46" s="16"/>
    </row>
    <row r="47" spans="1:34" ht="13.2">
      <c r="A47" s="75">
        <v>7702</v>
      </c>
      <c r="B47" s="1553"/>
      <c r="C47" s="1553" t="s">
        <v>1798</v>
      </c>
      <c r="D47" s="1553" t="s">
        <v>1798</v>
      </c>
      <c r="E47" s="1553"/>
      <c r="F47" s="1553" t="s">
        <v>1798</v>
      </c>
      <c r="G47" s="1553" t="s">
        <v>1798</v>
      </c>
      <c r="H47" s="1553" t="s">
        <v>3079</v>
      </c>
      <c r="I47" s="1553" t="s">
        <v>1798</v>
      </c>
      <c r="J47" s="1553" t="s">
        <v>1798</v>
      </c>
      <c r="K47" s="1553" t="s">
        <v>55</v>
      </c>
      <c r="L47" s="1553" t="s">
        <v>1798</v>
      </c>
      <c r="M47" s="1553" t="s">
        <v>1798</v>
      </c>
      <c r="N47" s="1553" t="s">
        <v>1798</v>
      </c>
      <c r="O47" s="1553" t="s">
        <v>3289</v>
      </c>
      <c r="P47" s="1553" t="s">
        <v>1798</v>
      </c>
      <c r="Q47" s="1553" t="s">
        <v>1798</v>
      </c>
      <c r="R47" s="1553" t="s">
        <v>1798</v>
      </c>
      <c r="S47" s="1553" t="s">
        <v>3079</v>
      </c>
      <c r="T47" s="1553" t="s">
        <v>1798</v>
      </c>
      <c r="U47" s="1553" t="s">
        <v>1798</v>
      </c>
      <c r="V47" s="1553" t="s">
        <v>3289</v>
      </c>
      <c r="W47" s="1553" t="s">
        <v>1798</v>
      </c>
      <c r="X47" s="1553" t="s">
        <v>1798</v>
      </c>
      <c r="Y47" s="1553" t="s">
        <v>1798</v>
      </c>
      <c r="Z47" s="1553"/>
      <c r="AA47" s="1553" t="s">
        <v>1798</v>
      </c>
      <c r="AB47" s="1553" t="s">
        <v>1798</v>
      </c>
      <c r="AC47" s="1553" t="s">
        <v>571</v>
      </c>
      <c r="AD47" s="1553" t="s">
        <v>1798</v>
      </c>
      <c r="AE47" s="1553" t="s">
        <v>1798</v>
      </c>
      <c r="AF47" s="16"/>
      <c r="AG47" s="16" t="s">
        <v>5566</v>
      </c>
      <c r="AH47" s="16"/>
    </row>
    <row r="48" spans="1:34" ht="13.2">
      <c r="A48" s="75">
        <v>7703</v>
      </c>
      <c r="B48" s="1552" t="s">
        <v>49</v>
      </c>
      <c r="C48" s="1552" t="s">
        <v>49</v>
      </c>
      <c r="D48" s="1552" t="s">
        <v>49</v>
      </c>
      <c r="E48" s="1552"/>
      <c r="F48" s="1552" t="s">
        <v>49</v>
      </c>
      <c r="G48" s="1552" t="s">
        <v>49</v>
      </c>
      <c r="H48" s="1552" t="s">
        <v>49</v>
      </c>
      <c r="I48" s="1552" t="s">
        <v>49</v>
      </c>
      <c r="J48" s="1552" t="s">
        <v>49</v>
      </c>
      <c r="K48" s="1552" t="s">
        <v>92</v>
      </c>
      <c r="L48" s="1552" t="s">
        <v>2037</v>
      </c>
      <c r="M48" s="1552" t="s">
        <v>3079</v>
      </c>
      <c r="N48" s="1552" t="s">
        <v>107</v>
      </c>
      <c r="O48" s="1552" t="s">
        <v>2699</v>
      </c>
      <c r="P48" s="1552" t="s">
        <v>3289</v>
      </c>
      <c r="Q48" s="1552" t="s">
        <v>3289</v>
      </c>
      <c r="R48" s="1552" t="s">
        <v>92</v>
      </c>
      <c r="S48" s="10" t="s">
        <v>84</v>
      </c>
      <c r="U48" s="1552" t="s">
        <v>45</v>
      </c>
      <c r="V48" s="1552" t="s">
        <v>49</v>
      </c>
      <c r="W48" s="1552" t="s">
        <v>45</v>
      </c>
      <c r="X48" s="1552" t="s">
        <v>45</v>
      </c>
      <c r="Y48" s="1552" t="s">
        <v>45</v>
      </c>
      <c r="Z48" s="1552" t="s">
        <v>45</v>
      </c>
      <c r="AA48" s="1552" t="s">
        <v>45</v>
      </c>
      <c r="AB48" s="1552" t="s">
        <v>45</v>
      </c>
      <c r="AC48" s="1552" t="s">
        <v>45</v>
      </c>
      <c r="AD48" s="1552" t="s">
        <v>49</v>
      </c>
      <c r="AE48" s="1552" t="s">
        <v>49</v>
      </c>
      <c r="AF48" s="16"/>
      <c r="AG48" s="16" t="s">
        <v>5587</v>
      </c>
      <c r="AH48" s="16"/>
    </row>
    <row r="49" spans="1:34" ht="13.2">
      <c r="A49" s="75">
        <v>7705</v>
      </c>
      <c r="B49" s="1553" t="s">
        <v>40</v>
      </c>
      <c r="C49" s="1553" t="s">
        <v>40</v>
      </c>
      <c r="D49" s="1553" t="s">
        <v>40</v>
      </c>
      <c r="E49" s="1553" t="s">
        <v>40</v>
      </c>
      <c r="F49" s="1553" t="s">
        <v>40</v>
      </c>
      <c r="G49" s="1553" t="s">
        <v>40</v>
      </c>
      <c r="H49" s="1553" t="s">
        <v>40</v>
      </c>
      <c r="I49" s="1553" t="s">
        <v>40</v>
      </c>
      <c r="J49" s="1553" t="s">
        <v>40</v>
      </c>
      <c r="K49" s="1553" t="s">
        <v>40</v>
      </c>
      <c r="L49" s="1553"/>
      <c r="M49" s="1553" t="s">
        <v>40</v>
      </c>
      <c r="N49" s="1553" t="s">
        <v>40</v>
      </c>
      <c r="O49" s="1553" t="s">
        <v>40</v>
      </c>
      <c r="P49" s="1553" t="s">
        <v>40</v>
      </c>
      <c r="Q49" s="1553" t="s">
        <v>40</v>
      </c>
      <c r="R49" s="1553" t="s">
        <v>40</v>
      </c>
      <c r="S49" s="1553" t="s">
        <v>40</v>
      </c>
      <c r="T49" s="1553" t="s">
        <v>40</v>
      </c>
      <c r="U49" s="1553" t="s">
        <v>40</v>
      </c>
      <c r="V49" s="1553" t="s">
        <v>40</v>
      </c>
      <c r="W49" s="1553" t="s">
        <v>40</v>
      </c>
      <c r="X49" s="1553" t="s">
        <v>40</v>
      </c>
      <c r="Y49" s="1553" t="s">
        <v>40</v>
      </c>
      <c r="Z49" s="1553"/>
      <c r="AA49" s="1553"/>
      <c r="AB49" s="1553" t="s">
        <v>40</v>
      </c>
      <c r="AC49" s="1553" t="s">
        <v>40</v>
      </c>
      <c r="AD49" s="1553" t="s">
        <v>40</v>
      </c>
      <c r="AE49" s="1553" t="s">
        <v>40</v>
      </c>
      <c r="AF49" s="16"/>
      <c r="AG49" s="16"/>
      <c r="AH49" s="16"/>
    </row>
    <row r="50" spans="1:34" ht="13.2">
      <c r="A50" s="75">
        <v>7706</v>
      </c>
      <c r="B50" s="347" t="s">
        <v>1320</v>
      </c>
      <c r="C50" s="347" t="s">
        <v>1320</v>
      </c>
      <c r="D50" s="347" t="s">
        <v>1320</v>
      </c>
      <c r="E50" s="347" t="s">
        <v>1320</v>
      </c>
      <c r="F50" s="347" t="s">
        <v>1320</v>
      </c>
      <c r="G50" s="347" t="s">
        <v>1320</v>
      </c>
      <c r="H50" s="347" t="s">
        <v>1320</v>
      </c>
      <c r="I50" s="347" t="s">
        <v>1320</v>
      </c>
      <c r="J50" s="347" t="s">
        <v>1320</v>
      </c>
      <c r="K50" s="347" t="s">
        <v>1320</v>
      </c>
      <c r="L50" s="347" t="s">
        <v>1320</v>
      </c>
      <c r="M50" s="347" t="s">
        <v>1320</v>
      </c>
      <c r="N50" s="347" t="s">
        <v>1320</v>
      </c>
      <c r="O50" s="347" t="s">
        <v>1320</v>
      </c>
      <c r="P50" s="347" t="s">
        <v>1320</v>
      </c>
      <c r="Q50" s="347" t="s">
        <v>1320</v>
      </c>
      <c r="R50" s="347" t="s">
        <v>1320</v>
      </c>
      <c r="S50" s="347" t="s">
        <v>1320</v>
      </c>
      <c r="T50" s="347" t="s">
        <v>1320</v>
      </c>
      <c r="U50" s="347" t="s">
        <v>1320</v>
      </c>
      <c r="V50" s="347" t="s">
        <v>1320</v>
      </c>
      <c r="W50" s="347" t="s">
        <v>1320</v>
      </c>
      <c r="X50" s="347" t="s">
        <v>1320</v>
      </c>
      <c r="Y50" s="347" t="s">
        <v>1320</v>
      </c>
      <c r="Z50" s="347" t="s">
        <v>1320</v>
      </c>
      <c r="AA50" s="347" t="s">
        <v>1320</v>
      </c>
      <c r="AB50" s="347" t="s">
        <v>1320</v>
      </c>
      <c r="AC50" s="347" t="s">
        <v>1320</v>
      </c>
      <c r="AD50" s="347" t="s">
        <v>1320</v>
      </c>
      <c r="AE50" s="347" t="s">
        <v>1320</v>
      </c>
      <c r="AF50" s="16"/>
      <c r="AG50" s="1637" t="s">
        <v>6336</v>
      </c>
      <c r="AH50" s="16"/>
    </row>
    <row r="51" spans="1:34" ht="13.2">
      <c r="A51" s="75">
        <v>7707</v>
      </c>
      <c r="B51" s="1553" t="s">
        <v>1910</v>
      </c>
      <c r="C51" s="1553" t="s">
        <v>1910</v>
      </c>
      <c r="D51" s="1553" t="s">
        <v>1910</v>
      </c>
      <c r="E51" s="1553" t="s">
        <v>1910</v>
      </c>
      <c r="F51" s="1553" t="s">
        <v>1910</v>
      </c>
      <c r="G51" s="1553" t="s">
        <v>1910</v>
      </c>
      <c r="H51" s="1553" t="s">
        <v>1910</v>
      </c>
      <c r="I51" s="1553" t="s">
        <v>1910</v>
      </c>
      <c r="J51" s="1553" t="s">
        <v>1910</v>
      </c>
      <c r="K51" s="1553"/>
      <c r="L51" s="1553"/>
      <c r="M51" s="1553"/>
      <c r="N51" s="1553"/>
      <c r="O51" s="1553"/>
      <c r="P51" s="1553"/>
      <c r="Q51" s="1553"/>
      <c r="R51" s="1553" t="s">
        <v>44</v>
      </c>
      <c r="S51" s="1552" t="s">
        <v>44</v>
      </c>
      <c r="T51" s="1552" t="s">
        <v>44</v>
      </c>
      <c r="U51" s="1553"/>
      <c r="V51" s="1553"/>
      <c r="W51" s="1553"/>
      <c r="X51" s="1553" t="s">
        <v>44</v>
      </c>
      <c r="Y51" s="1553" t="s">
        <v>44</v>
      </c>
      <c r="Z51" s="1553" t="s">
        <v>44</v>
      </c>
      <c r="AA51" s="1553"/>
      <c r="AB51" s="1553"/>
      <c r="AC51" s="1553" t="s">
        <v>3289</v>
      </c>
      <c r="AD51" s="1553"/>
      <c r="AE51" s="1553" t="s">
        <v>92</v>
      </c>
      <c r="AF51" s="16"/>
      <c r="AG51" s="834" t="s">
        <v>106</v>
      </c>
      <c r="AH51" s="16">
        <f t="shared" ref="AH51:AH56" si="0">COUNTIF(B38:AE38,"接送机")+COUNTIF(B38:AE38,"包車")+COUNTIF(B38:AE38,"单次")+COUNTIF(B38:AE38,"长距离")+COUNTIF(B38:AE38,"考斯特")+COUNTIF(B38:AE38,"搬送出单")+COUNTIF(B38:AE38,"*22")+COUNTIF(B38:AE38,"*24")+COUNTIF(B38:AE38,"*26")*2+COUNTIF(B38:AE38,"*33")*2+COUNTIF(B38:AE38,"*35")*2+COUNTIF(B38:AE38,"*30")*2+COUNTIF(B38:AE38,"*18")+COUNTIF(B38:AE38,"bm")</f>
        <v>13</v>
      </c>
    </row>
    <row r="52" spans="1:34" ht="13.2">
      <c r="A52" s="75">
        <v>7708</v>
      </c>
      <c r="B52" s="1553" t="s">
        <v>1910</v>
      </c>
      <c r="C52" s="1553" t="s">
        <v>1910</v>
      </c>
      <c r="D52" s="1553" t="s">
        <v>1910</v>
      </c>
      <c r="E52" s="1553" t="s">
        <v>1910</v>
      </c>
      <c r="F52" s="1553" t="s">
        <v>1910</v>
      </c>
      <c r="G52" s="1553" t="s">
        <v>1910</v>
      </c>
      <c r="H52" s="1553" t="s">
        <v>1910</v>
      </c>
      <c r="I52" s="1553" t="s">
        <v>1910</v>
      </c>
      <c r="J52" s="1553" t="s">
        <v>1910</v>
      </c>
      <c r="K52" s="1553" t="s">
        <v>1910</v>
      </c>
      <c r="L52" s="1553" t="s">
        <v>1910</v>
      </c>
      <c r="M52" s="1553" t="s">
        <v>1910</v>
      </c>
      <c r="N52" s="1553" t="s">
        <v>1910</v>
      </c>
      <c r="O52" s="1553" t="s">
        <v>1910</v>
      </c>
      <c r="P52" s="1553" t="s">
        <v>1910</v>
      </c>
      <c r="Q52" s="1553" t="s">
        <v>1910</v>
      </c>
      <c r="R52" s="1553" t="s">
        <v>1910</v>
      </c>
      <c r="S52" s="1553" t="s">
        <v>1910</v>
      </c>
      <c r="T52" s="1553" t="s">
        <v>1910</v>
      </c>
      <c r="U52" s="1553" t="s">
        <v>1910</v>
      </c>
      <c r="V52" s="1553" t="s">
        <v>1910</v>
      </c>
      <c r="W52" s="1553" t="s">
        <v>1910</v>
      </c>
      <c r="X52" s="1553" t="s">
        <v>1910</v>
      </c>
      <c r="Y52" s="1553" t="s">
        <v>1910</v>
      </c>
      <c r="Z52" s="1553" t="s">
        <v>1910</v>
      </c>
      <c r="AA52" s="1553" t="s">
        <v>1910</v>
      </c>
      <c r="AB52" s="1553" t="s">
        <v>1910</v>
      </c>
      <c r="AC52" s="1553" t="s">
        <v>1910</v>
      </c>
      <c r="AD52" s="1553" t="s">
        <v>1910</v>
      </c>
      <c r="AE52" s="1553" t="s">
        <v>1910</v>
      </c>
      <c r="AF52" s="16"/>
      <c r="AG52" s="834" t="s">
        <v>107</v>
      </c>
      <c r="AH52" s="16">
        <f t="shared" si="0"/>
        <v>11</v>
      </c>
    </row>
    <row r="53" spans="1:34" ht="13.2">
      <c r="A53" s="75">
        <v>7709</v>
      </c>
      <c r="B53" s="1553" t="s">
        <v>61</v>
      </c>
      <c r="C53" s="1553" t="s">
        <v>61</v>
      </c>
      <c r="D53" s="1553" t="s">
        <v>3281</v>
      </c>
      <c r="E53" s="1553"/>
      <c r="F53" s="1553" t="s">
        <v>61</v>
      </c>
      <c r="G53" s="1553" t="s">
        <v>61</v>
      </c>
      <c r="H53" s="1553" t="s">
        <v>61</v>
      </c>
      <c r="I53" s="1553" t="s">
        <v>61</v>
      </c>
      <c r="J53" s="1553" t="s">
        <v>61</v>
      </c>
      <c r="K53" s="1553"/>
      <c r="L53" s="1553"/>
      <c r="M53" s="1553" t="s">
        <v>61</v>
      </c>
      <c r="N53" s="1553" t="s">
        <v>61</v>
      </c>
      <c r="O53" s="1553" t="s">
        <v>61</v>
      </c>
      <c r="P53" s="1553"/>
      <c r="Q53" s="1553"/>
      <c r="R53" s="1553" t="s">
        <v>110</v>
      </c>
      <c r="S53" s="264" t="s">
        <v>6337</v>
      </c>
      <c r="T53" s="264" t="s">
        <v>6338</v>
      </c>
      <c r="U53" s="264" t="s">
        <v>6338</v>
      </c>
      <c r="V53" s="264" t="s">
        <v>6338</v>
      </c>
      <c r="W53" s="264" t="s">
        <v>6338</v>
      </c>
      <c r="X53" s="264" t="s">
        <v>6338</v>
      </c>
      <c r="Y53" s="401" t="s">
        <v>49</v>
      </c>
      <c r="Z53" s="1553"/>
      <c r="AA53" s="1553" t="s">
        <v>61</v>
      </c>
      <c r="AB53" s="1553" t="s">
        <v>61</v>
      </c>
      <c r="AC53" s="1553" t="s">
        <v>61</v>
      </c>
      <c r="AD53" s="1553" t="s">
        <v>61</v>
      </c>
      <c r="AE53" s="1553" t="s">
        <v>27</v>
      </c>
      <c r="AF53" s="16"/>
      <c r="AG53" s="834" t="s">
        <v>108</v>
      </c>
      <c r="AH53" s="16">
        <f t="shared" si="0"/>
        <v>11</v>
      </c>
    </row>
    <row r="54" spans="1:34" ht="13.2">
      <c r="A54" s="76">
        <v>7710</v>
      </c>
      <c r="B54" s="1552" t="s">
        <v>60</v>
      </c>
      <c r="C54" s="1552" t="s">
        <v>60</v>
      </c>
      <c r="D54" s="1552"/>
      <c r="E54" s="1552" t="s">
        <v>60</v>
      </c>
      <c r="F54" s="1552"/>
      <c r="G54" s="1552" t="s">
        <v>60</v>
      </c>
      <c r="H54" s="1552" t="s">
        <v>60</v>
      </c>
      <c r="I54" s="1552" t="s">
        <v>60</v>
      </c>
      <c r="J54" s="1552" t="s">
        <v>60</v>
      </c>
      <c r="K54" s="1552" t="s">
        <v>60</v>
      </c>
      <c r="L54" s="1552" t="s">
        <v>60</v>
      </c>
      <c r="M54" s="1552" t="s">
        <v>60</v>
      </c>
      <c r="N54" s="1552" t="s">
        <v>60</v>
      </c>
      <c r="O54" s="1552" t="s">
        <v>60</v>
      </c>
      <c r="P54" s="1552" t="s">
        <v>61</v>
      </c>
      <c r="Q54" s="1552" t="s">
        <v>61</v>
      </c>
      <c r="R54" s="1552" t="s">
        <v>60</v>
      </c>
      <c r="S54" s="1552" t="s">
        <v>60</v>
      </c>
      <c r="T54" s="1552" t="s">
        <v>55</v>
      </c>
      <c r="U54" s="1552" t="s">
        <v>60</v>
      </c>
      <c r="V54" s="1552" t="s">
        <v>60</v>
      </c>
      <c r="W54" s="1552" t="s">
        <v>60</v>
      </c>
      <c r="X54" s="1552" t="s">
        <v>60</v>
      </c>
      <c r="Y54" s="1552" t="s">
        <v>60</v>
      </c>
      <c r="Z54" s="1552" t="s">
        <v>60</v>
      </c>
      <c r="AA54" s="1552" t="s">
        <v>49</v>
      </c>
      <c r="AB54" s="1552" t="s">
        <v>60</v>
      </c>
      <c r="AC54" s="1552" t="s">
        <v>60</v>
      </c>
      <c r="AD54" s="1552" t="s">
        <v>60</v>
      </c>
      <c r="AE54" s="1552" t="s">
        <v>60</v>
      </c>
      <c r="AF54" s="16"/>
      <c r="AG54" s="835" t="s">
        <v>109</v>
      </c>
      <c r="AH54" s="16">
        <f t="shared" si="0"/>
        <v>8</v>
      </c>
    </row>
    <row r="55" spans="1:34" ht="13.2">
      <c r="A55" s="76">
        <v>7711</v>
      </c>
      <c r="B55" s="1553" t="s">
        <v>3289</v>
      </c>
      <c r="C55" s="1553" t="s">
        <v>3079</v>
      </c>
      <c r="D55" s="1553" t="s">
        <v>98</v>
      </c>
      <c r="E55" s="1553" t="s">
        <v>2979</v>
      </c>
      <c r="F55" s="1553" t="s">
        <v>2979</v>
      </c>
      <c r="G55" s="1553" t="s">
        <v>2979</v>
      </c>
      <c r="H55" s="1553" t="s">
        <v>2979</v>
      </c>
      <c r="I55" s="1553"/>
      <c r="J55" s="1553" t="s">
        <v>2979</v>
      </c>
      <c r="K55" s="1553" t="s">
        <v>2979</v>
      </c>
      <c r="L55" s="1553" t="s">
        <v>2979</v>
      </c>
      <c r="M55" s="1553" t="s">
        <v>2979</v>
      </c>
      <c r="N55" s="1553" t="s">
        <v>2979</v>
      </c>
      <c r="O55" s="1553" t="s">
        <v>2979</v>
      </c>
      <c r="P55" s="1553"/>
      <c r="Q55" s="1553" t="s">
        <v>2979</v>
      </c>
      <c r="R55" s="1553" t="s">
        <v>2979</v>
      </c>
      <c r="S55" s="1553" t="s">
        <v>2979</v>
      </c>
      <c r="T55" s="1553" t="s">
        <v>2979</v>
      </c>
      <c r="U55" s="1553" t="s">
        <v>2979</v>
      </c>
      <c r="V55" s="1553" t="s">
        <v>2979</v>
      </c>
      <c r="W55" s="1553"/>
      <c r="X55" s="1553" t="s">
        <v>2979</v>
      </c>
      <c r="Y55" s="1553" t="s">
        <v>2979</v>
      </c>
      <c r="Z55" s="1553" t="s">
        <v>2979</v>
      </c>
      <c r="AA55" s="1553" t="s">
        <v>2979</v>
      </c>
      <c r="AB55" s="1553" t="s">
        <v>2979</v>
      </c>
      <c r="AC55" s="1553" t="s">
        <v>2979</v>
      </c>
      <c r="AD55" s="1553"/>
      <c r="AE55" s="1553" t="s">
        <v>2979</v>
      </c>
      <c r="AF55" s="16"/>
      <c r="AG55" s="834" t="s">
        <v>27</v>
      </c>
      <c r="AH55" s="16">
        <f t="shared" si="0"/>
        <v>16</v>
      </c>
    </row>
    <row r="56" spans="1:34" ht="13.2">
      <c r="A56" s="75">
        <v>7712</v>
      </c>
      <c r="B56" s="1552"/>
      <c r="C56" s="1552"/>
      <c r="D56" s="1552" t="s">
        <v>86</v>
      </c>
      <c r="E56" s="1552" t="s">
        <v>94</v>
      </c>
      <c r="F56" s="1552" t="s">
        <v>3079</v>
      </c>
      <c r="G56" s="1552" t="s">
        <v>110</v>
      </c>
      <c r="H56" s="1552"/>
      <c r="I56" s="1552" t="s">
        <v>3079</v>
      </c>
      <c r="J56" s="1552" t="s">
        <v>84</v>
      </c>
      <c r="K56" s="401" t="s">
        <v>84</v>
      </c>
      <c r="L56" s="401"/>
      <c r="M56" s="264" t="s">
        <v>6339</v>
      </c>
      <c r="N56" s="264" t="s">
        <v>6339</v>
      </c>
      <c r="O56" s="401"/>
      <c r="P56" s="401"/>
      <c r="Q56" s="264" t="s">
        <v>6340</v>
      </c>
      <c r="R56" s="264" t="s">
        <v>6340</v>
      </c>
      <c r="S56" s="264" t="s">
        <v>6340</v>
      </c>
      <c r="T56" s="264" t="s">
        <v>6340</v>
      </c>
      <c r="U56" s="264" t="s">
        <v>6340</v>
      </c>
      <c r="V56" s="1552"/>
      <c r="W56" s="1552" t="s">
        <v>49</v>
      </c>
      <c r="X56" s="1552" t="s">
        <v>49</v>
      </c>
      <c r="Y56" s="335" t="s">
        <v>6341</v>
      </c>
      <c r="Z56" s="335" t="s">
        <v>6341</v>
      </c>
      <c r="AA56" s="335" t="s">
        <v>6341</v>
      </c>
      <c r="AB56" s="335" t="s">
        <v>6341</v>
      </c>
      <c r="AC56" s="335" t="s">
        <v>6342</v>
      </c>
      <c r="AD56" s="335" t="s">
        <v>47</v>
      </c>
      <c r="AE56" s="1638" t="s">
        <v>6343</v>
      </c>
      <c r="AF56" s="16"/>
      <c r="AG56" s="834" t="s">
        <v>110</v>
      </c>
      <c r="AH56" s="16">
        <f t="shared" si="0"/>
        <v>12</v>
      </c>
    </row>
    <row r="57" spans="1:34" ht="13.2">
      <c r="A57" s="75">
        <v>7713</v>
      </c>
      <c r="B57" s="1553" t="s">
        <v>3281</v>
      </c>
      <c r="C57" s="1553" t="s">
        <v>43</v>
      </c>
      <c r="D57" s="1553" t="s">
        <v>3079</v>
      </c>
      <c r="E57" s="1553" t="s">
        <v>43</v>
      </c>
      <c r="F57" s="1553" t="s">
        <v>43</v>
      </c>
      <c r="G57" s="1553" t="s">
        <v>43</v>
      </c>
      <c r="H57" s="1553" t="s">
        <v>43</v>
      </c>
      <c r="I57" s="1553" t="s">
        <v>43</v>
      </c>
      <c r="J57" s="1553" t="s">
        <v>43</v>
      </c>
      <c r="K57" s="1553" t="s">
        <v>98</v>
      </c>
      <c r="L57" s="1553" t="s">
        <v>27</v>
      </c>
      <c r="M57" s="1553" t="s">
        <v>43</v>
      </c>
      <c r="N57" s="1553" t="s">
        <v>43</v>
      </c>
      <c r="O57" s="1553" t="s">
        <v>43</v>
      </c>
      <c r="P57" s="1553" t="s">
        <v>43</v>
      </c>
      <c r="Q57" s="1553" t="s">
        <v>43</v>
      </c>
      <c r="R57" s="1553" t="s">
        <v>43</v>
      </c>
      <c r="S57" s="1553" t="s">
        <v>43</v>
      </c>
      <c r="T57" s="1553" t="s">
        <v>43</v>
      </c>
      <c r="U57" s="1553" t="s">
        <v>43</v>
      </c>
      <c r="V57" s="1553" t="s">
        <v>43</v>
      </c>
      <c r="W57" s="1553" t="s">
        <v>43</v>
      </c>
      <c r="X57" s="1553" t="s">
        <v>43</v>
      </c>
      <c r="Y57" s="1553" t="s">
        <v>43</v>
      </c>
      <c r="Z57" s="1553" t="s">
        <v>43</v>
      </c>
      <c r="AA57" s="1553" t="s">
        <v>43</v>
      </c>
      <c r="AB57" s="1553"/>
      <c r="AC57" s="1553"/>
      <c r="AD57" s="1553" t="s">
        <v>43</v>
      </c>
      <c r="AE57" s="1553" t="s">
        <v>43</v>
      </c>
      <c r="AF57" s="16"/>
      <c r="AG57" s="16"/>
      <c r="AH57" s="16"/>
    </row>
    <row r="58" spans="1:34" ht="13.2">
      <c r="A58" s="76">
        <v>7715</v>
      </c>
      <c r="B58" s="1552" t="s">
        <v>85</v>
      </c>
      <c r="C58" s="1552" t="s">
        <v>85</v>
      </c>
      <c r="D58" s="1552" t="s">
        <v>85</v>
      </c>
      <c r="E58" s="1552"/>
      <c r="F58" s="1552"/>
      <c r="G58" s="1552" t="s">
        <v>85</v>
      </c>
      <c r="H58" s="1552" t="s">
        <v>85</v>
      </c>
      <c r="I58" s="1552" t="s">
        <v>85</v>
      </c>
      <c r="J58" s="1552" t="s">
        <v>85</v>
      </c>
      <c r="K58" s="1552" t="s">
        <v>85</v>
      </c>
      <c r="L58" s="1552"/>
      <c r="M58" s="1552" t="s">
        <v>85</v>
      </c>
      <c r="N58" s="1552" t="s">
        <v>85</v>
      </c>
      <c r="O58" s="1552" t="s">
        <v>85</v>
      </c>
      <c r="P58" s="1552" t="s">
        <v>85</v>
      </c>
      <c r="Q58" s="1552" t="s">
        <v>85</v>
      </c>
      <c r="R58" s="1552" t="s">
        <v>85</v>
      </c>
      <c r="S58" s="1552" t="s">
        <v>85</v>
      </c>
      <c r="T58" s="10" t="s">
        <v>110</v>
      </c>
      <c r="U58" s="1552" t="s">
        <v>85</v>
      </c>
      <c r="V58" s="1552" t="s">
        <v>85</v>
      </c>
      <c r="W58" s="1552" t="s">
        <v>85</v>
      </c>
      <c r="X58" s="1552" t="s">
        <v>85</v>
      </c>
      <c r="Y58" s="1552" t="s">
        <v>85</v>
      </c>
      <c r="Z58" s="1552"/>
      <c r="AA58" s="335" t="s">
        <v>6344</v>
      </c>
      <c r="AB58" s="335" t="s">
        <v>6344</v>
      </c>
      <c r="AC58" s="335" t="s">
        <v>6344</v>
      </c>
      <c r="AD58" s="1552" t="s">
        <v>34</v>
      </c>
      <c r="AE58" s="1552" t="s">
        <v>34</v>
      </c>
      <c r="AF58" s="16"/>
      <c r="AG58" s="16"/>
      <c r="AH58" s="16"/>
    </row>
    <row r="59" spans="1:34" ht="13.2">
      <c r="A59" s="76">
        <v>7716</v>
      </c>
      <c r="B59" s="1553" t="s">
        <v>84</v>
      </c>
      <c r="C59" s="1553" t="s">
        <v>84</v>
      </c>
      <c r="D59" s="1553"/>
      <c r="E59" s="1553"/>
      <c r="F59" s="1553" t="s">
        <v>84</v>
      </c>
      <c r="G59" s="1553" t="s">
        <v>84</v>
      </c>
      <c r="H59" s="1553" t="s">
        <v>84</v>
      </c>
      <c r="I59" s="1553" t="s">
        <v>84</v>
      </c>
      <c r="J59" s="1553"/>
      <c r="K59" s="1553"/>
      <c r="L59" s="1553"/>
      <c r="M59" s="1553" t="s">
        <v>84</v>
      </c>
      <c r="N59" s="1553" t="s">
        <v>84</v>
      </c>
      <c r="O59" s="1553" t="s">
        <v>84</v>
      </c>
      <c r="P59" s="1553" t="s">
        <v>84</v>
      </c>
      <c r="Q59" s="1553" t="s">
        <v>84</v>
      </c>
      <c r="R59" s="1553" t="s">
        <v>84</v>
      </c>
      <c r="S59" s="1560"/>
      <c r="T59" s="1560"/>
      <c r="U59" s="1560"/>
      <c r="V59" s="1560"/>
      <c r="W59" s="1560"/>
      <c r="X59" s="1560"/>
      <c r="Y59" s="1560"/>
      <c r="Z59" s="1560"/>
      <c r="AA59" s="1560"/>
      <c r="AB59" s="1560"/>
      <c r="AC59" s="1560"/>
      <c r="AD59" s="1560"/>
      <c r="AE59" s="1560"/>
      <c r="AF59" s="16"/>
      <c r="AG59" s="16"/>
      <c r="AH59" s="16"/>
    </row>
    <row r="60" spans="1:34" ht="13.2">
      <c r="A60" s="76">
        <v>7717</v>
      </c>
      <c r="B60" s="1552" t="s">
        <v>45</v>
      </c>
      <c r="C60" s="1552" t="s">
        <v>45</v>
      </c>
      <c r="D60" s="1552" t="s">
        <v>44</v>
      </c>
      <c r="E60" s="1557" t="s">
        <v>45</v>
      </c>
      <c r="F60" s="1557" t="s">
        <v>45</v>
      </c>
      <c r="G60" s="1557" t="s">
        <v>45</v>
      </c>
      <c r="H60" s="1557" t="s">
        <v>45</v>
      </c>
      <c r="I60" s="1557" t="s">
        <v>45</v>
      </c>
      <c r="J60" s="1557" t="s">
        <v>3289</v>
      </c>
      <c r="K60" s="1557" t="s">
        <v>44</v>
      </c>
      <c r="L60" s="1557" t="s">
        <v>45</v>
      </c>
      <c r="M60" s="1552" t="s">
        <v>45</v>
      </c>
      <c r="N60" s="1552" t="s">
        <v>3079</v>
      </c>
      <c r="O60" s="1552" t="s">
        <v>45</v>
      </c>
      <c r="P60" s="1552" t="s">
        <v>45</v>
      </c>
      <c r="Q60" s="1552" t="s">
        <v>45</v>
      </c>
      <c r="R60" s="1552" t="s">
        <v>45</v>
      </c>
      <c r="S60" s="1552" t="s">
        <v>45</v>
      </c>
      <c r="T60" s="1552" t="s">
        <v>3079</v>
      </c>
      <c r="U60" s="1552" t="s">
        <v>84</v>
      </c>
      <c r="V60" s="1552" t="s">
        <v>84</v>
      </c>
      <c r="W60" s="1552" t="s">
        <v>84</v>
      </c>
      <c r="X60" s="1552" t="s">
        <v>84</v>
      </c>
      <c r="Y60" s="1552" t="s">
        <v>84</v>
      </c>
      <c r="Z60" s="1552" t="s">
        <v>84</v>
      </c>
      <c r="AA60" s="1552" t="s">
        <v>84</v>
      </c>
      <c r="AB60" s="1552" t="s">
        <v>84</v>
      </c>
      <c r="AC60" s="1552" t="s">
        <v>84</v>
      </c>
      <c r="AD60" s="1552" t="s">
        <v>84</v>
      </c>
      <c r="AE60" s="1552" t="s">
        <v>84</v>
      </c>
      <c r="AF60" s="16"/>
      <c r="AG60" s="16"/>
      <c r="AH60" s="16"/>
    </row>
    <row r="61" spans="1:34" ht="13.2">
      <c r="A61" s="76">
        <v>7718</v>
      </c>
      <c r="B61" s="1557"/>
      <c r="C61" s="1557"/>
      <c r="D61" s="1557"/>
      <c r="E61" s="1557"/>
      <c r="F61" s="1557"/>
      <c r="G61" s="1557" t="s">
        <v>94</v>
      </c>
      <c r="H61" s="331" t="s">
        <v>6345</v>
      </c>
      <c r="I61" s="331" t="s">
        <v>6345</v>
      </c>
      <c r="J61" s="331" t="s">
        <v>6345</v>
      </c>
      <c r="K61" s="331" t="s">
        <v>6345</v>
      </c>
      <c r="L61" s="1557"/>
      <c r="M61" s="1557"/>
      <c r="N61" s="331" t="s">
        <v>6346</v>
      </c>
      <c r="O61" s="331" t="s">
        <v>6346</v>
      </c>
      <c r="P61" s="335" t="s">
        <v>1199</v>
      </c>
      <c r="Q61" s="335" t="s">
        <v>398</v>
      </c>
      <c r="R61" s="1557"/>
      <c r="S61" s="335" t="s">
        <v>398</v>
      </c>
      <c r="T61" s="335" t="s">
        <v>398</v>
      </c>
      <c r="U61" s="1557" t="s">
        <v>92</v>
      </c>
      <c r="V61" s="1557" t="s">
        <v>108</v>
      </c>
      <c r="W61" s="1557" t="s">
        <v>3289</v>
      </c>
      <c r="X61" s="1557" t="s">
        <v>55</v>
      </c>
      <c r="Y61" s="1557" t="s">
        <v>55</v>
      </c>
      <c r="Z61" s="1557" t="s">
        <v>86</v>
      </c>
      <c r="AA61" s="1557" t="s">
        <v>110</v>
      </c>
      <c r="AB61" s="1557"/>
      <c r="AC61" s="1557" t="s">
        <v>105</v>
      </c>
      <c r="AD61" s="1557" t="s">
        <v>3289</v>
      </c>
      <c r="AE61" s="1557" t="s">
        <v>3289</v>
      </c>
      <c r="AF61" s="16"/>
      <c r="AG61" s="16"/>
      <c r="AH61" s="16"/>
    </row>
    <row r="62" spans="1:34" ht="13.2">
      <c r="A62" s="60">
        <v>7777</v>
      </c>
      <c r="B62" s="1557"/>
      <c r="C62" s="1557"/>
      <c r="D62" s="1557"/>
      <c r="E62" s="1557"/>
      <c r="F62" s="1557"/>
      <c r="G62" s="1557"/>
      <c r="H62" s="1557"/>
      <c r="I62" s="1557"/>
      <c r="J62" s="1557"/>
      <c r="K62" s="1557"/>
      <c r="L62" s="1557"/>
      <c r="M62" s="1557"/>
      <c r="N62" s="1557"/>
      <c r="O62" s="1553"/>
      <c r="P62" s="1553"/>
      <c r="Q62" s="1553"/>
      <c r="R62" s="1557"/>
      <c r="S62" s="331" t="s">
        <v>6347</v>
      </c>
      <c r="T62" s="331" t="s">
        <v>4761</v>
      </c>
      <c r="U62" s="1557"/>
      <c r="V62" s="1557"/>
      <c r="W62" s="1557"/>
      <c r="X62" s="1557"/>
      <c r="Y62" s="1557"/>
      <c r="Z62" s="1557"/>
      <c r="AA62" s="1553" t="s">
        <v>1910</v>
      </c>
      <c r="AB62" s="1553" t="s">
        <v>1910</v>
      </c>
      <c r="AC62" s="1553" t="s">
        <v>1910</v>
      </c>
      <c r="AD62" s="1553" t="s">
        <v>1910</v>
      </c>
      <c r="AE62" s="1559"/>
      <c r="AF62" s="16"/>
      <c r="AG62" s="16"/>
      <c r="AH62" s="16"/>
    </row>
    <row r="63" spans="1:34" ht="13.2">
      <c r="A63" s="60">
        <v>7722</v>
      </c>
      <c r="B63" s="1552" t="s">
        <v>1910</v>
      </c>
      <c r="C63" s="1552" t="s">
        <v>1910</v>
      </c>
      <c r="D63" s="1552" t="s">
        <v>1910</v>
      </c>
      <c r="E63" s="1552" t="s">
        <v>1910</v>
      </c>
      <c r="F63" s="1552" t="s">
        <v>1910</v>
      </c>
      <c r="G63" s="1552" t="s">
        <v>1910</v>
      </c>
      <c r="H63" s="1552" t="s">
        <v>1910</v>
      </c>
      <c r="I63" s="1552" t="s">
        <v>1910</v>
      </c>
      <c r="J63" s="1552" t="s">
        <v>1910</v>
      </c>
      <c r="K63" s="1552"/>
      <c r="L63" s="335" t="s">
        <v>5625</v>
      </c>
      <c r="M63" s="335" t="s">
        <v>5625</v>
      </c>
      <c r="N63" s="1552"/>
      <c r="O63" s="335" t="s">
        <v>1906</v>
      </c>
      <c r="P63" s="1552"/>
      <c r="Q63" s="1552"/>
      <c r="R63" s="1552" t="s">
        <v>6348</v>
      </c>
      <c r="S63" s="335" t="s">
        <v>2042</v>
      </c>
      <c r="T63" s="1552"/>
      <c r="U63" s="1552"/>
      <c r="V63" s="1552"/>
      <c r="W63" s="1552"/>
      <c r="X63" s="1552"/>
      <c r="Y63" s="1552"/>
      <c r="Z63" s="1552" t="s">
        <v>105</v>
      </c>
      <c r="AA63" s="335" t="s">
        <v>6349</v>
      </c>
      <c r="AB63" s="335" t="s">
        <v>6349</v>
      </c>
      <c r="AC63" s="335" t="s">
        <v>6349</v>
      </c>
      <c r="AD63" s="335" t="s">
        <v>6349</v>
      </c>
      <c r="AE63" s="1552"/>
      <c r="AF63" s="1552"/>
      <c r="AG63" s="1552"/>
      <c r="AH63" s="1552"/>
    </row>
    <row r="64" spans="1:34" ht="13.2">
      <c r="A64" s="77">
        <v>7723</v>
      </c>
      <c r="B64" s="1553" t="s">
        <v>2910</v>
      </c>
      <c r="C64" s="1553" t="s">
        <v>2910</v>
      </c>
      <c r="D64" s="1553"/>
      <c r="E64" s="1553"/>
      <c r="F64" s="1553" t="s">
        <v>2910</v>
      </c>
      <c r="G64" s="1553" t="s">
        <v>2910</v>
      </c>
      <c r="H64" s="1553" t="s">
        <v>2910</v>
      </c>
      <c r="I64" s="1553" t="s">
        <v>2910</v>
      </c>
      <c r="J64" s="1553" t="s">
        <v>2910</v>
      </c>
      <c r="K64" s="1553"/>
      <c r="L64" s="1553"/>
      <c r="M64" s="1553" t="s">
        <v>2910</v>
      </c>
      <c r="N64" s="1553" t="s">
        <v>2910</v>
      </c>
      <c r="O64" s="1553" t="s">
        <v>2910</v>
      </c>
      <c r="P64" s="1553" t="s">
        <v>2910</v>
      </c>
      <c r="Q64" s="1553" t="s">
        <v>2037</v>
      </c>
      <c r="R64" s="1553" t="s">
        <v>2037</v>
      </c>
      <c r="S64" s="1553"/>
      <c r="T64" s="1553"/>
      <c r="U64" s="1553" t="s">
        <v>2910</v>
      </c>
      <c r="V64" s="1553" t="s">
        <v>2910</v>
      </c>
      <c r="W64" s="1553" t="s">
        <v>2910</v>
      </c>
      <c r="X64" s="1553"/>
      <c r="Y64" s="1553"/>
      <c r="Z64" s="1553"/>
      <c r="AA64" s="1553" t="s">
        <v>2910</v>
      </c>
      <c r="AB64" s="1553" t="s">
        <v>2910</v>
      </c>
      <c r="AC64" s="1553" t="s">
        <v>2910</v>
      </c>
      <c r="AD64" s="1553" t="s">
        <v>2910</v>
      </c>
      <c r="AE64" s="1553" t="s">
        <v>2910</v>
      </c>
      <c r="AF64" s="16"/>
      <c r="AG64" s="16"/>
      <c r="AH64" s="16"/>
    </row>
    <row r="65" spans="1:34" ht="13.2">
      <c r="A65" s="60">
        <v>7725</v>
      </c>
      <c r="B65" s="1553" t="s">
        <v>1910</v>
      </c>
      <c r="C65" s="1553" t="s">
        <v>1910</v>
      </c>
      <c r="D65" s="1553" t="s">
        <v>1910</v>
      </c>
      <c r="E65" s="1553" t="s">
        <v>1910</v>
      </c>
      <c r="F65" s="1553" t="s">
        <v>1910</v>
      </c>
      <c r="G65" s="1553" t="s">
        <v>1910</v>
      </c>
      <c r="H65" s="1553" t="s">
        <v>1910</v>
      </c>
      <c r="I65" s="1553" t="s">
        <v>1910</v>
      </c>
      <c r="J65" s="1553" t="s">
        <v>1910</v>
      </c>
      <c r="K65" s="1553"/>
      <c r="L65" s="1553"/>
      <c r="M65" s="251" t="s">
        <v>6350</v>
      </c>
      <c r="N65" s="1553"/>
      <c r="O65" s="1553"/>
      <c r="P65" s="1553"/>
      <c r="Q65" s="1553"/>
      <c r="R65" s="331" t="s">
        <v>1906</v>
      </c>
      <c r="S65" s="251" t="s">
        <v>2042</v>
      </c>
      <c r="T65" s="1553"/>
      <c r="U65" s="1553"/>
      <c r="V65" s="1553"/>
      <c r="W65" s="1553"/>
      <c r="X65" s="1553" t="s">
        <v>1910</v>
      </c>
      <c r="Y65" s="1553" t="s">
        <v>1910</v>
      </c>
      <c r="Z65" s="1553" t="s">
        <v>1910</v>
      </c>
      <c r="AA65" s="1553"/>
      <c r="AB65" s="251" t="s">
        <v>5559</v>
      </c>
      <c r="AC65" s="251" t="s">
        <v>5559</v>
      </c>
      <c r="AD65" s="251" t="s">
        <v>5559</v>
      </c>
      <c r="AE65" s="251" t="s">
        <v>5559</v>
      </c>
      <c r="AF65" s="16"/>
      <c r="AG65" s="16"/>
      <c r="AH65" s="16"/>
    </row>
    <row r="66" spans="1:34" ht="13.2">
      <c r="A66" s="75">
        <v>7726</v>
      </c>
      <c r="B66" s="1553" t="s">
        <v>1910</v>
      </c>
      <c r="C66" s="1553" t="s">
        <v>1910</v>
      </c>
      <c r="D66" s="1553" t="s">
        <v>1910</v>
      </c>
      <c r="E66" s="1553" t="s">
        <v>1910</v>
      </c>
      <c r="F66" s="1553" t="s">
        <v>1910</v>
      </c>
      <c r="G66" s="1553" t="s">
        <v>1910</v>
      </c>
      <c r="H66" s="1553" t="s">
        <v>1910</v>
      </c>
      <c r="I66" s="1553" t="s">
        <v>1910</v>
      </c>
      <c r="J66" s="1553" t="s">
        <v>1910</v>
      </c>
      <c r="K66" s="1553" t="s">
        <v>1910</v>
      </c>
      <c r="L66" s="1553" t="s">
        <v>1910</v>
      </c>
      <c r="M66" s="1553" t="s">
        <v>1910</v>
      </c>
      <c r="N66" s="1553" t="s">
        <v>1910</v>
      </c>
      <c r="O66" s="1553" t="s">
        <v>1910</v>
      </c>
      <c r="P66" s="1553" t="s">
        <v>1910</v>
      </c>
      <c r="Q66" s="1553" t="s">
        <v>1910</v>
      </c>
      <c r="R66" s="1553" t="s">
        <v>1910</v>
      </c>
      <c r="S66" s="1553" t="s">
        <v>1910</v>
      </c>
      <c r="T66" s="1553" t="s">
        <v>1910</v>
      </c>
      <c r="U66" s="1553" t="s">
        <v>1910</v>
      </c>
      <c r="V66" s="1553" t="s">
        <v>1910</v>
      </c>
      <c r="W66" s="1553" t="s">
        <v>1910</v>
      </c>
      <c r="X66" s="1553" t="s">
        <v>1910</v>
      </c>
      <c r="Y66" s="1553" t="s">
        <v>1910</v>
      </c>
      <c r="Z66" s="1553" t="s">
        <v>1910</v>
      </c>
      <c r="AA66" s="1553" t="s">
        <v>1910</v>
      </c>
      <c r="AB66" s="1553" t="s">
        <v>1910</v>
      </c>
      <c r="AC66" s="1553" t="s">
        <v>1910</v>
      </c>
      <c r="AD66" s="1553" t="s">
        <v>1910</v>
      </c>
      <c r="AE66" s="1553" t="s">
        <v>1910</v>
      </c>
      <c r="AF66" s="16"/>
      <c r="AG66" s="16"/>
      <c r="AH66" s="16"/>
    </row>
    <row r="67" spans="1:34" ht="13.2">
      <c r="A67" s="75">
        <v>7727</v>
      </c>
      <c r="B67" s="1553" t="s">
        <v>1910</v>
      </c>
      <c r="C67" s="1553" t="s">
        <v>1910</v>
      </c>
      <c r="D67" s="1553" t="s">
        <v>1910</v>
      </c>
      <c r="E67" s="1553" t="s">
        <v>1910</v>
      </c>
      <c r="F67" s="1553" t="s">
        <v>1910</v>
      </c>
      <c r="G67" s="1553" t="s">
        <v>1910</v>
      </c>
      <c r="H67" s="1553" t="s">
        <v>1910</v>
      </c>
      <c r="I67" s="1553" t="s">
        <v>1910</v>
      </c>
      <c r="J67" s="1553" t="s">
        <v>1910</v>
      </c>
      <c r="K67" s="1553"/>
      <c r="L67" s="1553"/>
      <c r="M67" s="1553"/>
      <c r="N67" s="1553"/>
      <c r="O67" s="1553"/>
      <c r="P67" s="1553"/>
      <c r="Q67" s="1553"/>
      <c r="R67" s="1553"/>
      <c r="S67" s="1553"/>
      <c r="T67" s="1553"/>
      <c r="U67" s="1553"/>
      <c r="V67" s="1553"/>
      <c r="W67" s="1553"/>
      <c r="X67" s="1553"/>
      <c r="Y67" s="1553"/>
      <c r="Z67" s="1553"/>
      <c r="AA67" s="1553" t="s">
        <v>242</v>
      </c>
      <c r="AB67" s="1553" t="s">
        <v>242</v>
      </c>
      <c r="AC67" s="1553" t="s">
        <v>49</v>
      </c>
      <c r="AD67" s="1553"/>
      <c r="AE67" s="251" t="s">
        <v>5572</v>
      </c>
      <c r="AF67" s="16"/>
      <c r="AG67" s="16"/>
      <c r="AH67" s="16"/>
    </row>
    <row r="68" spans="1:34" ht="13.2">
      <c r="A68" s="77">
        <v>7731</v>
      </c>
      <c r="B68" s="1553" t="s">
        <v>2910</v>
      </c>
      <c r="C68" s="1553" t="s">
        <v>2910</v>
      </c>
      <c r="D68" s="1553"/>
      <c r="E68" s="1553"/>
      <c r="F68" s="1553" t="s">
        <v>2910</v>
      </c>
      <c r="G68" s="1553" t="s">
        <v>2910</v>
      </c>
      <c r="H68" s="1553" t="s">
        <v>2910</v>
      </c>
      <c r="I68" s="1553" t="s">
        <v>2910</v>
      </c>
      <c r="J68" s="1553" t="s">
        <v>2910</v>
      </c>
      <c r="K68" s="1553"/>
      <c r="L68" s="1553"/>
      <c r="M68" s="1553" t="s">
        <v>2910</v>
      </c>
      <c r="N68" s="1553" t="s">
        <v>2910</v>
      </c>
      <c r="O68" s="1553" t="s">
        <v>2910</v>
      </c>
      <c r="P68" s="1553" t="s">
        <v>2910</v>
      </c>
      <c r="Q68" s="1553" t="s">
        <v>2910</v>
      </c>
      <c r="R68" s="1553"/>
      <c r="S68" s="1553"/>
      <c r="T68" s="1553"/>
      <c r="U68" s="1552" t="s">
        <v>2037</v>
      </c>
      <c r="V68" s="1552" t="s">
        <v>2037</v>
      </c>
      <c r="W68" s="1552" t="s">
        <v>2037</v>
      </c>
      <c r="X68" s="1553"/>
      <c r="Y68" s="1553"/>
      <c r="Z68" s="1553"/>
      <c r="AA68" s="251" t="s">
        <v>6351</v>
      </c>
      <c r="AB68" s="251" t="s">
        <v>6351</v>
      </c>
      <c r="AC68" s="251" t="s">
        <v>6351</v>
      </c>
      <c r="AD68" s="251" t="s">
        <v>6351</v>
      </c>
      <c r="AE68" s="1553"/>
      <c r="AF68" s="16"/>
      <c r="AG68" s="16"/>
      <c r="AH68" s="16"/>
    </row>
    <row r="69" spans="1:34" ht="13.2">
      <c r="A69" s="78">
        <v>7732</v>
      </c>
      <c r="B69" s="1553" t="s">
        <v>1910</v>
      </c>
      <c r="C69" s="1553" t="s">
        <v>1910</v>
      </c>
      <c r="D69" s="1553" t="s">
        <v>1910</v>
      </c>
      <c r="E69" s="1553" t="s">
        <v>1910</v>
      </c>
      <c r="F69" s="1553" t="s">
        <v>1910</v>
      </c>
      <c r="G69" s="1553" t="s">
        <v>1910</v>
      </c>
      <c r="H69" s="1553" t="s">
        <v>1910</v>
      </c>
      <c r="I69" s="1553" t="s">
        <v>1910</v>
      </c>
      <c r="J69" s="1553" t="s">
        <v>1910</v>
      </c>
      <c r="K69" s="1553" t="s">
        <v>1910</v>
      </c>
      <c r="L69" s="1553" t="s">
        <v>1910</v>
      </c>
      <c r="M69" s="1553" t="s">
        <v>1910</v>
      </c>
      <c r="N69" s="1553" t="s">
        <v>1910</v>
      </c>
      <c r="O69" s="1553" t="s">
        <v>1910</v>
      </c>
      <c r="P69" s="1553" t="s">
        <v>1910</v>
      </c>
      <c r="Q69" s="1553" t="s">
        <v>1910</v>
      </c>
      <c r="R69" s="1553" t="s">
        <v>1910</v>
      </c>
      <c r="S69" s="1553" t="s">
        <v>1910</v>
      </c>
      <c r="T69" s="1553" t="s">
        <v>1910</v>
      </c>
      <c r="U69" s="1553" t="s">
        <v>1910</v>
      </c>
      <c r="V69" s="1553" t="s">
        <v>1910</v>
      </c>
      <c r="W69" s="1553" t="s">
        <v>1910</v>
      </c>
      <c r="X69" s="1553" t="s">
        <v>1910</v>
      </c>
      <c r="Y69" s="1553" t="s">
        <v>1910</v>
      </c>
      <c r="Z69" s="1553" t="s">
        <v>1910</v>
      </c>
      <c r="AA69" s="1553" t="s">
        <v>1910</v>
      </c>
      <c r="AB69" s="1553" t="s">
        <v>1910</v>
      </c>
      <c r="AC69" s="1553" t="s">
        <v>1910</v>
      </c>
      <c r="AD69" s="1553" t="s">
        <v>1910</v>
      </c>
      <c r="AE69" s="1553" t="s">
        <v>1910</v>
      </c>
      <c r="AF69" s="16"/>
      <c r="AG69" s="16"/>
      <c r="AH69" s="16"/>
    </row>
    <row r="70" spans="1:34" ht="13.2">
      <c r="A70" s="79">
        <v>7752</v>
      </c>
      <c r="B70" s="1552" t="s">
        <v>2910</v>
      </c>
      <c r="C70" s="1552" t="s">
        <v>2910</v>
      </c>
      <c r="D70" s="1552"/>
      <c r="E70" s="1552"/>
      <c r="F70" s="1552" t="s">
        <v>2910</v>
      </c>
      <c r="G70" s="1552" t="s">
        <v>2910</v>
      </c>
      <c r="H70" s="1552" t="s">
        <v>2910</v>
      </c>
      <c r="I70" s="1552" t="s">
        <v>2910</v>
      </c>
      <c r="J70" s="1552" t="s">
        <v>2910</v>
      </c>
      <c r="K70" s="1552"/>
      <c r="L70" s="1552"/>
      <c r="M70" s="1552" t="s">
        <v>2910</v>
      </c>
      <c r="N70" s="1552" t="s">
        <v>2910</v>
      </c>
      <c r="O70" s="1552" t="s">
        <v>2910</v>
      </c>
      <c r="P70" s="1552" t="s">
        <v>2910</v>
      </c>
      <c r="Q70" s="1552" t="s">
        <v>2910</v>
      </c>
      <c r="R70" s="1552"/>
      <c r="S70" s="1552"/>
      <c r="T70" s="1552"/>
      <c r="U70" s="1552" t="s">
        <v>2910</v>
      </c>
      <c r="V70" s="1552" t="s">
        <v>2910</v>
      </c>
      <c r="W70" s="1552" t="s">
        <v>2910</v>
      </c>
      <c r="X70" s="1552" t="s">
        <v>2366</v>
      </c>
      <c r="Y70" s="1552"/>
      <c r="Z70" s="1552" t="s">
        <v>3079</v>
      </c>
      <c r="AA70" s="1552" t="s">
        <v>2910</v>
      </c>
      <c r="AB70" s="1552" t="s">
        <v>2910</v>
      </c>
      <c r="AC70" s="1552" t="s">
        <v>2910</v>
      </c>
      <c r="AD70" s="1552" t="s">
        <v>2910</v>
      </c>
      <c r="AE70" s="1552" t="s">
        <v>2910</v>
      </c>
      <c r="AF70" s="16"/>
      <c r="AG70" s="16"/>
      <c r="AH70" s="16"/>
    </row>
    <row r="71" spans="1:34" ht="13.2">
      <c r="A71" s="80">
        <v>7751</v>
      </c>
      <c r="B71" s="16" t="s">
        <v>1910</v>
      </c>
      <c r="C71" s="16" t="s">
        <v>1910</v>
      </c>
      <c r="D71" s="16" t="s">
        <v>1910</v>
      </c>
      <c r="E71" s="16" t="s">
        <v>1910</v>
      </c>
      <c r="F71" s="16" t="s">
        <v>1910</v>
      </c>
      <c r="G71" s="16" t="s">
        <v>1910</v>
      </c>
      <c r="H71" s="16" t="s">
        <v>1910</v>
      </c>
      <c r="I71" s="16" t="s">
        <v>1910</v>
      </c>
      <c r="J71" s="16" t="s">
        <v>1910</v>
      </c>
      <c r="K71" s="16" t="s">
        <v>1910</v>
      </c>
      <c r="L71" s="16" t="s">
        <v>1910</v>
      </c>
      <c r="M71" s="16" t="s">
        <v>1910</v>
      </c>
      <c r="N71" s="16" t="s">
        <v>1910</v>
      </c>
      <c r="O71" s="16" t="s">
        <v>1910</v>
      </c>
      <c r="P71" s="16" t="s">
        <v>1910</v>
      </c>
      <c r="Q71" s="16" t="s">
        <v>1910</v>
      </c>
      <c r="R71" s="16" t="s">
        <v>1910</v>
      </c>
      <c r="S71" s="16" t="s">
        <v>1910</v>
      </c>
      <c r="T71" s="16" t="s">
        <v>1910</v>
      </c>
      <c r="U71" s="1552" t="s">
        <v>2910</v>
      </c>
      <c r="V71" s="1552" t="s">
        <v>2910</v>
      </c>
      <c r="W71" s="1552" t="s">
        <v>2910</v>
      </c>
      <c r="X71" s="16" t="s">
        <v>1910</v>
      </c>
      <c r="Y71" s="16" t="s">
        <v>1910</v>
      </c>
      <c r="Z71" s="16" t="s">
        <v>1910</v>
      </c>
      <c r="AA71" s="1552" t="s">
        <v>2910</v>
      </c>
      <c r="AB71" s="1552" t="s">
        <v>2910</v>
      </c>
      <c r="AC71" s="1552" t="s">
        <v>2910</v>
      </c>
      <c r="AD71" s="1552" t="s">
        <v>2910</v>
      </c>
      <c r="AE71" s="1552" t="s">
        <v>2910</v>
      </c>
      <c r="AF71" s="16"/>
      <c r="AG71" s="16"/>
      <c r="AH71" s="16"/>
    </row>
    <row r="72" spans="1:34" ht="13.2">
      <c r="A72" s="80">
        <v>7753</v>
      </c>
      <c r="B72" s="16" t="s">
        <v>1910</v>
      </c>
      <c r="C72" s="16" t="s">
        <v>1910</v>
      </c>
      <c r="D72" s="16" t="s">
        <v>1910</v>
      </c>
      <c r="E72" s="16" t="s">
        <v>1910</v>
      </c>
      <c r="F72" s="16" t="s">
        <v>1910</v>
      </c>
      <c r="G72" s="16" t="s">
        <v>1910</v>
      </c>
      <c r="H72" s="16" t="s">
        <v>1910</v>
      </c>
      <c r="I72" s="16" t="s">
        <v>1910</v>
      </c>
      <c r="J72" s="16" t="s">
        <v>1910</v>
      </c>
      <c r="K72" s="16" t="s">
        <v>1910</v>
      </c>
      <c r="L72" s="16" t="s">
        <v>1910</v>
      </c>
      <c r="M72" s="16" t="s">
        <v>1910</v>
      </c>
      <c r="N72" s="16" t="s">
        <v>1910</v>
      </c>
      <c r="O72" s="16" t="s">
        <v>1910</v>
      </c>
      <c r="P72" s="16" t="s">
        <v>1910</v>
      </c>
      <c r="Q72" s="16" t="s">
        <v>1910</v>
      </c>
      <c r="R72" s="16" t="s">
        <v>1910</v>
      </c>
      <c r="S72" s="16" t="s">
        <v>1910</v>
      </c>
      <c r="T72" s="16" t="s">
        <v>1910</v>
      </c>
      <c r="U72" s="16" t="s">
        <v>1910</v>
      </c>
      <c r="V72" s="16" t="s">
        <v>1910</v>
      </c>
      <c r="W72" s="16" t="s">
        <v>1910</v>
      </c>
      <c r="X72" s="16" t="s">
        <v>107</v>
      </c>
      <c r="Y72" s="16" t="s">
        <v>107</v>
      </c>
      <c r="Z72" s="16" t="s">
        <v>107</v>
      </c>
      <c r="AA72" s="335" t="s">
        <v>6352</v>
      </c>
      <c r="AB72" s="335" t="s">
        <v>6352</v>
      </c>
      <c r="AC72" s="335" t="s">
        <v>6352</v>
      </c>
      <c r="AD72" s="335" t="s">
        <v>6352</v>
      </c>
      <c r="AE72" s="1552"/>
      <c r="AF72" s="16"/>
      <c r="AG72" s="16"/>
      <c r="AH72" s="16"/>
    </row>
    <row r="73" spans="1:34" ht="13.2">
      <c r="A73" s="26" t="s">
        <v>113</v>
      </c>
      <c r="B73" s="27">
        <f>'4月'!AG49</f>
        <v>0</v>
      </c>
      <c r="C73" s="27">
        <f>'4月'!AH49</f>
        <v>0</v>
      </c>
      <c r="D73" s="27">
        <f>'4月'!AI49</f>
        <v>0</v>
      </c>
      <c r="E73" s="27">
        <f>'4月'!AJ49</f>
        <v>0</v>
      </c>
      <c r="F73" s="27">
        <f>'4月'!AK49</f>
        <v>0</v>
      </c>
      <c r="G73" s="27">
        <f>'4月'!AL49</f>
        <v>0</v>
      </c>
      <c r="H73" s="27">
        <f>'4月'!AM49</f>
        <v>0</v>
      </c>
      <c r="I73" s="27">
        <f>'4月'!AN49</f>
        <v>0</v>
      </c>
      <c r="J73" s="27"/>
      <c r="K73" s="27"/>
      <c r="L73" s="27"/>
      <c r="M73" s="27"/>
      <c r="N73" s="27"/>
      <c r="O73" s="27"/>
      <c r="P73" s="27"/>
      <c r="Q73" s="27"/>
      <c r="R73" s="27"/>
      <c r="S73" s="27"/>
      <c r="T73" s="27"/>
      <c r="U73" s="27"/>
      <c r="V73" s="27"/>
      <c r="W73" s="27"/>
      <c r="X73" s="27"/>
      <c r="Y73" s="27"/>
      <c r="Z73" s="27"/>
      <c r="AA73" s="27"/>
      <c r="AB73" s="27"/>
      <c r="AC73" s="27"/>
      <c r="AD73" s="27"/>
      <c r="AE73" s="27"/>
      <c r="AF73" s="16"/>
      <c r="AG73" s="16"/>
      <c r="AH73" s="16"/>
    </row>
    <row r="74" spans="1:34" ht="13.2">
      <c r="A74" s="83" t="s">
        <v>114</v>
      </c>
      <c r="B74" s="84">
        <v>130101</v>
      </c>
      <c r="C74" s="84">
        <v>170881</v>
      </c>
      <c r="D74" s="84">
        <v>72705</v>
      </c>
      <c r="E74" s="84">
        <v>64490</v>
      </c>
      <c r="F74" s="84">
        <v>64288</v>
      </c>
      <c r="G74" s="84">
        <v>118072</v>
      </c>
      <c r="H74" s="84">
        <v>158266</v>
      </c>
      <c r="I74" s="84">
        <v>87568</v>
      </c>
      <c r="J74" s="84">
        <v>119216</v>
      </c>
      <c r="K74" s="84">
        <v>110293</v>
      </c>
      <c r="L74" s="84">
        <v>34997</v>
      </c>
      <c r="M74" s="84">
        <v>113072</v>
      </c>
      <c r="N74" s="84">
        <v>111388</v>
      </c>
      <c r="O74" s="84">
        <v>112266</v>
      </c>
      <c r="P74" s="84">
        <v>124224</v>
      </c>
      <c r="Q74" s="84">
        <v>78226</v>
      </c>
      <c r="R74" s="84">
        <v>131650</v>
      </c>
      <c r="S74" s="84">
        <v>50593</v>
      </c>
      <c r="T74" s="84">
        <v>85194</v>
      </c>
      <c r="U74" s="84">
        <v>110824</v>
      </c>
      <c r="V74" s="84">
        <v>73366</v>
      </c>
      <c r="W74" s="84">
        <v>142617</v>
      </c>
      <c r="X74" s="84">
        <v>169454</v>
      </c>
      <c r="Y74" s="84">
        <v>173725</v>
      </c>
      <c r="Z74" s="84">
        <v>48421</v>
      </c>
      <c r="AA74" s="84">
        <v>61988</v>
      </c>
      <c r="AB74" s="85">
        <v>70521</v>
      </c>
      <c r="AC74" s="85">
        <v>55642</v>
      </c>
      <c r="AD74" s="85">
        <v>82817</v>
      </c>
      <c r="AE74" s="85">
        <v>49360</v>
      </c>
      <c r="AF74" s="1435">
        <f t="shared" ref="AF74:AF77" si="1">SUM(B74:AE74)</f>
        <v>2976225</v>
      </c>
      <c r="AG74" s="16"/>
      <c r="AH74" s="16"/>
    </row>
    <row r="75" spans="1:34" ht="13.2">
      <c r="A75" s="87" t="s">
        <v>115</v>
      </c>
      <c r="B75" s="88">
        <v>134400</v>
      </c>
      <c r="C75" s="88">
        <v>168000</v>
      </c>
      <c r="D75" s="88">
        <v>168000</v>
      </c>
      <c r="E75" s="88">
        <v>120000</v>
      </c>
      <c r="F75" s="88">
        <v>134400</v>
      </c>
      <c r="G75" s="88">
        <v>134400</v>
      </c>
      <c r="H75" s="88">
        <v>134400</v>
      </c>
      <c r="I75" s="88">
        <v>134400</v>
      </c>
      <c r="J75" s="88">
        <v>168000</v>
      </c>
      <c r="K75" s="88">
        <v>168000</v>
      </c>
      <c r="L75" s="88">
        <v>120000</v>
      </c>
      <c r="M75" s="88">
        <v>134400</v>
      </c>
      <c r="N75" s="88">
        <v>134400</v>
      </c>
      <c r="O75" s="88">
        <v>134400</v>
      </c>
      <c r="P75" s="88">
        <v>134400</v>
      </c>
      <c r="Q75" s="88">
        <v>168000</v>
      </c>
      <c r="R75" s="88">
        <v>168000</v>
      </c>
      <c r="S75" s="88">
        <v>168000</v>
      </c>
      <c r="T75" s="88">
        <v>120000</v>
      </c>
      <c r="U75" s="88">
        <v>134400</v>
      </c>
      <c r="V75" s="88">
        <v>134400</v>
      </c>
      <c r="W75" s="88">
        <v>168000</v>
      </c>
      <c r="X75" s="88">
        <v>168000</v>
      </c>
      <c r="Y75" s="88">
        <v>168000</v>
      </c>
      <c r="Z75" s="88">
        <v>120000</v>
      </c>
      <c r="AA75" s="88">
        <v>134400</v>
      </c>
      <c r="AB75" s="88">
        <v>134400</v>
      </c>
      <c r="AC75" s="88">
        <v>134400</v>
      </c>
      <c r="AD75" s="88">
        <v>134400</v>
      </c>
      <c r="AE75" s="88">
        <v>168000</v>
      </c>
      <c r="AF75" s="1435">
        <f t="shared" si="1"/>
        <v>4344000</v>
      </c>
      <c r="AG75" s="16"/>
      <c r="AH75" s="16"/>
    </row>
    <row r="76" spans="1:34" ht="13.2">
      <c r="A76" s="87" t="s">
        <v>116</v>
      </c>
      <c r="B76" s="88">
        <v>91000</v>
      </c>
      <c r="C76" s="88">
        <v>91000</v>
      </c>
      <c r="D76" s="88">
        <v>30000</v>
      </c>
      <c r="E76" s="88">
        <v>30000</v>
      </c>
      <c r="F76" s="88">
        <v>91000</v>
      </c>
      <c r="G76" s="88">
        <v>91000</v>
      </c>
      <c r="H76" s="88">
        <v>91000</v>
      </c>
      <c r="I76" s="88">
        <v>91000</v>
      </c>
      <c r="J76" s="88">
        <v>91000</v>
      </c>
      <c r="K76" s="88">
        <v>30000</v>
      </c>
      <c r="L76" s="88">
        <v>30000</v>
      </c>
      <c r="M76" s="88">
        <v>91000</v>
      </c>
      <c r="N76" s="88">
        <v>91000</v>
      </c>
      <c r="O76" s="88">
        <v>91000</v>
      </c>
      <c r="P76" s="88">
        <v>91000</v>
      </c>
      <c r="Q76" s="88">
        <v>91000</v>
      </c>
      <c r="R76" s="88">
        <v>30000</v>
      </c>
      <c r="S76" s="88">
        <v>30000</v>
      </c>
      <c r="T76" s="88">
        <v>30000</v>
      </c>
      <c r="U76" s="88">
        <v>91000</v>
      </c>
      <c r="V76" s="88">
        <v>91000</v>
      </c>
      <c r="W76" s="88">
        <v>91000</v>
      </c>
      <c r="X76" s="88">
        <v>30000</v>
      </c>
      <c r="Y76" s="88">
        <v>30000</v>
      </c>
      <c r="Z76" s="88">
        <v>30000</v>
      </c>
      <c r="AA76" s="88">
        <v>91000</v>
      </c>
      <c r="AB76" s="88">
        <v>91000</v>
      </c>
      <c r="AC76" s="88">
        <v>91000</v>
      </c>
      <c r="AD76" s="88">
        <v>91000</v>
      </c>
      <c r="AE76" s="88">
        <v>91000</v>
      </c>
      <c r="AF76" s="1435">
        <f t="shared" si="1"/>
        <v>2120000</v>
      </c>
      <c r="AG76" s="16"/>
      <c r="AH76" s="16"/>
    </row>
    <row r="77" spans="1:34" ht="13.2">
      <c r="A77" s="2" t="s">
        <v>117</v>
      </c>
      <c r="B77" s="88">
        <v>45000</v>
      </c>
      <c r="C77" s="88">
        <v>10000</v>
      </c>
      <c r="D77" s="88">
        <v>124900</v>
      </c>
      <c r="E77" s="88">
        <v>132000</v>
      </c>
      <c r="F77" s="88">
        <v>37000</v>
      </c>
      <c r="G77" s="88">
        <v>134000</v>
      </c>
      <c r="H77" s="88">
        <v>77000</v>
      </c>
      <c r="I77" s="88">
        <v>190000</v>
      </c>
      <c r="J77" s="89">
        <v>88000</v>
      </c>
      <c r="K77" s="89">
        <v>189000</v>
      </c>
      <c r="L77" s="89">
        <v>113000</v>
      </c>
      <c r="M77" s="89">
        <v>133000</v>
      </c>
      <c r="N77" s="89">
        <v>121000</v>
      </c>
      <c r="O77" s="89">
        <v>215000</v>
      </c>
      <c r="P77" s="89">
        <v>121110</v>
      </c>
      <c r="Q77" s="89">
        <v>248000</v>
      </c>
      <c r="R77" s="89"/>
      <c r="S77" s="89">
        <v>587000</v>
      </c>
      <c r="T77" s="89">
        <v>303900</v>
      </c>
      <c r="U77" s="89">
        <v>92000</v>
      </c>
      <c r="V77" s="89">
        <v>274500</v>
      </c>
      <c r="W77" s="89">
        <v>193900</v>
      </c>
      <c r="X77" s="89">
        <v>142000</v>
      </c>
      <c r="Y77" s="89">
        <v>208000</v>
      </c>
      <c r="Z77" s="89">
        <v>233000</v>
      </c>
      <c r="AA77" s="89">
        <v>238000</v>
      </c>
      <c r="AB77" s="89">
        <v>367000</v>
      </c>
      <c r="AC77" s="89">
        <v>407000</v>
      </c>
      <c r="AD77" s="89">
        <v>384000</v>
      </c>
      <c r="AE77" s="89">
        <v>344120</v>
      </c>
      <c r="AF77" s="1435">
        <f t="shared" si="1"/>
        <v>5752430</v>
      </c>
      <c r="AG77" s="16"/>
      <c r="AH77" s="16"/>
    </row>
    <row r="78" spans="1:34" ht="13.2">
      <c r="A78" s="90" t="s">
        <v>2</v>
      </c>
      <c r="B78" s="84">
        <f t="shared" ref="B78:AF78" si="2">SUM(B74:B77)</f>
        <v>400501</v>
      </c>
      <c r="C78" s="84">
        <f t="shared" si="2"/>
        <v>439881</v>
      </c>
      <c r="D78" s="84">
        <f t="shared" si="2"/>
        <v>395605</v>
      </c>
      <c r="E78" s="84">
        <f t="shared" si="2"/>
        <v>346490</v>
      </c>
      <c r="F78" s="84">
        <f t="shared" si="2"/>
        <v>326688</v>
      </c>
      <c r="G78" s="84">
        <f t="shared" si="2"/>
        <v>477472</v>
      </c>
      <c r="H78" s="84">
        <f t="shared" si="2"/>
        <v>460666</v>
      </c>
      <c r="I78" s="84">
        <f t="shared" si="2"/>
        <v>502968</v>
      </c>
      <c r="J78" s="84">
        <f t="shared" si="2"/>
        <v>466216</v>
      </c>
      <c r="K78" s="88">
        <f t="shared" si="2"/>
        <v>497293</v>
      </c>
      <c r="L78" s="88">
        <f t="shared" si="2"/>
        <v>297997</v>
      </c>
      <c r="M78" s="88">
        <f t="shared" si="2"/>
        <v>471472</v>
      </c>
      <c r="N78" s="88">
        <f t="shared" si="2"/>
        <v>457788</v>
      </c>
      <c r="O78" s="88">
        <f t="shared" si="2"/>
        <v>552666</v>
      </c>
      <c r="P78" s="88">
        <f t="shared" si="2"/>
        <v>470734</v>
      </c>
      <c r="Q78" s="88">
        <f t="shared" si="2"/>
        <v>585226</v>
      </c>
      <c r="R78" s="88">
        <f t="shared" si="2"/>
        <v>329650</v>
      </c>
      <c r="S78" s="88">
        <f t="shared" si="2"/>
        <v>835593</v>
      </c>
      <c r="T78" s="88">
        <f t="shared" si="2"/>
        <v>539094</v>
      </c>
      <c r="U78" s="88">
        <f t="shared" si="2"/>
        <v>428224</v>
      </c>
      <c r="V78" s="88">
        <f t="shared" si="2"/>
        <v>573266</v>
      </c>
      <c r="W78" s="88">
        <f t="shared" si="2"/>
        <v>595517</v>
      </c>
      <c r="X78" s="88">
        <f t="shared" si="2"/>
        <v>509454</v>
      </c>
      <c r="Y78" s="88">
        <f t="shared" si="2"/>
        <v>579725</v>
      </c>
      <c r="Z78" s="88">
        <f t="shared" si="2"/>
        <v>431421</v>
      </c>
      <c r="AA78" s="88">
        <f t="shared" si="2"/>
        <v>525388</v>
      </c>
      <c r="AB78" s="88">
        <f t="shared" si="2"/>
        <v>662921</v>
      </c>
      <c r="AC78" s="88">
        <f t="shared" si="2"/>
        <v>688042</v>
      </c>
      <c r="AD78" s="88">
        <f t="shared" si="2"/>
        <v>692217</v>
      </c>
      <c r="AE78" s="89">
        <f t="shared" si="2"/>
        <v>652480</v>
      </c>
      <c r="AF78" s="1435">
        <f t="shared" si="2"/>
        <v>15192655</v>
      </c>
      <c r="AG78" s="1435"/>
      <c r="AH78" s="16"/>
    </row>
    <row r="79" spans="1:34" ht="13.2">
      <c r="A79" s="91" t="s">
        <v>118</v>
      </c>
      <c r="B79" s="92">
        <v>15</v>
      </c>
      <c r="C79" s="92">
        <v>13</v>
      </c>
      <c r="D79" s="92">
        <v>13</v>
      </c>
      <c r="E79" s="92">
        <v>10</v>
      </c>
      <c r="F79" s="92">
        <v>14</v>
      </c>
      <c r="G79" s="92">
        <v>16</v>
      </c>
      <c r="H79" s="92">
        <v>14</v>
      </c>
      <c r="I79" s="92">
        <v>17</v>
      </c>
      <c r="J79" s="92">
        <v>16</v>
      </c>
      <c r="K79" s="92">
        <v>13</v>
      </c>
      <c r="L79" s="92">
        <v>8</v>
      </c>
      <c r="M79" s="92">
        <v>16</v>
      </c>
      <c r="N79" s="92">
        <v>14</v>
      </c>
      <c r="O79" s="92">
        <v>20</v>
      </c>
      <c r="P79" s="92">
        <v>16</v>
      </c>
      <c r="Q79" s="92">
        <v>25</v>
      </c>
      <c r="R79" s="92"/>
      <c r="S79" s="92">
        <v>25</v>
      </c>
      <c r="T79" s="92">
        <v>14</v>
      </c>
      <c r="U79" s="92">
        <v>13</v>
      </c>
      <c r="V79" s="92">
        <v>18</v>
      </c>
      <c r="W79" s="92">
        <v>19</v>
      </c>
      <c r="X79" s="92">
        <v>11</v>
      </c>
      <c r="Y79" s="92">
        <v>14</v>
      </c>
      <c r="Z79" s="92">
        <v>16</v>
      </c>
      <c r="AA79" s="92">
        <v>19</v>
      </c>
      <c r="AB79" s="92">
        <v>25</v>
      </c>
      <c r="AC79" s="92">
        <v>24</v>
      </c>
      <c r="AD79" s="92">
        <v>28</v>
      </c>
      <c r="AE79" s="92">
        <v>26</v>
      </c>
      <c r="AF79" s="1435"/>
      <c r="AG79" s="16"/>
      <c r="AH79" s="16"/>
    </row>
    <row r="80" spans="1:34" ht="13.2">
      <c r="B80" s="109"/>
      <c r="C80" s="10" t="s">
        <v>6353</v>
      </c>
    </row>
    <row r="81" spans="2:17" ht="13.2">
      <c r="B81" s="100"/>
      <c r="C81" s="10" t="s">
        <v>6354</v>
      </c>
      <c r="I81" s="10" t="s">
        <v>6355</v>
      </c>
      <c r="J81" s="10">
        <v>19</v>
      </c>
      <c r="K81" s="14" t="s">
        <v>6356</v>
      </c>
      <c r="L81" s="10" t="s">
        <v>6357</v>
      </c>
      <c r="M81" s="10" t="s">
        <v>6358</v>
      </c>
      <c r="Q81" s="14" t="s">
        <v>6359</v>
      </c>
    </row>
    <row r="82" spans="2:17" ht="13.2">
      <c r="B82" s="182"/>
      <c r="C82" s="10" t="s">
        <v>6360</v>
      </c>
      <c r="J82" s="10">
        <v>22</v>
      </c>
      <c r="K82" s="10" t="s">
        <v>6361</v>
      </c>
      <c r="M82" s="14" t="s">
        <v>6362</v>
      </c>
      <c r="O82" s="14" t="s">
        <v>6363</v>
      </c>
      <c r="Q82" s="10" t="s">
        <v>6364</v>
      </c>
    </row>
    <row r="83" spans="2:17" ht="13.2">
      <c r="J83" s="10">
        <v>23</v>
      </c>
      <c r="K83" s="10" t="s">
        <v>6365</v>
      </c>
      <c r="Q83" s="10" t="s">
        <v>6366</v>
      </c>
    </row>
    <row r="84" spans="2:17" ht="13.2">
      <c r="J84" s="10">
        <v>29</v>
      </c>
      <c r="K84" s="10" t="s">
        <v>6367</v>
      </c>
      <c r="L84" s="10" t="s">
        <v>6358</v>
      </c>
      <c r="Q84" s="10" t="s">
        <v>6368</v>
      </c>
    </row>
    <row r="85" spans="2:17" ht="13.2">
      <c r="J85" s="10">
        <v>30</v>
      </c>
      <c r="K85" s="14" t="s">
        <v>6369</v>
      </c>
      <c r="L85" s="14" t="s">
        <v>6370</v>
      </c>
    </row>
    <row r="86" spans="2:17" ht="13.2">
      <c r="J86" s="10">
        <v>18</v>
      </c>
      <c r="K86" s="10" t="s">
        <v>6371</v>
      </c>
      <c r="L86" s="10"/>
    </row>
    <row r="87" spans="2:17" ht="13.2">
      <c r="K87" s="10" t="s">
        <v>6372</v>
      </c>
    </row>
    <row r="88" spans="2:17" ht="13.2">
      <c r="K88" s="10" t="s">
        <v>6373</v>
      </c>
    </row>
  </sheetData>
  <mergeCells count="1">
    <mergeCell ref="A1:A2"/>
  </mergeCells>
  <phoneticPr fontId="151"/>
  <conditionalFormatting sqref="B13:B44 C13:AE43 AF25">
    <cfRule type="containsText" dxfId="580" priority="1" operator="containsText" text="长距离">
      <formula>NOT(ISERROR(SEARCH(("长距离"),(B13))))</formula>
    </cfRule>
  </conditionalFormatting>
  <conditionalFormatting sqref="B13:B44 C13:AE43 AF25">
    <cfRule type="containsText" dxfId="579" priority="2" operator="containsText" text="bm">
      <formula>NOT(ISERROR(SEARCH(("bm"),(B13))))</formula>
    </cfRule>
  </conditionalFormatting>
  <conditionalFormatting sqref="B13:B44 C13:AE43 AF25">
    <cfRule type="containsText" dxfId="578" priority="3" operator="containsText" text="Lt">
      <formula>NOT(ISERROR(SEARCH(("Lt"),(B13))))</formula>
    </cfRule>
  </conditionalFormatting>
  <conditionalFormatting sqref="B13:B44 C13:AE43 AF25">
    <cfRule type="containsText" dxfId="577" priority="4" operator="containsText" text="考斯特">
      <formula>NOT(ISERROR(SEARCH(("考斯特"),(B13))))</formula>
    </cfRule>
  </conditionalFormatting>
  <conditionalFormatting sqref="B13:B44 C13:AE43 AF25">
    <cfRule type="containsText" dxfId="576" priority="5" operator="containsText" text="R">
      <formula>NOT(ISERROR(SEARCH(("R"),(B13))))</formula>
    </cfRule>
  </conditionalFormatting>
  <conditionalFormatting sqref="B45:AE72 AF63:AH63">
    <cfRule type="containsText" dxfId="575" priority="6" operator="containsText" text="修理">
      <formula>NOT(ISERROR(SEARCH(("修理"),(B45))))</formula>
    </cfRule>
  </conditionalFormatting>
  <conditionalFormatting sqref="B45:AE72 AF63:AH63">
    <cfRule type="containsText" dxfId="574" priority="7" operator="containsText" text="三检">
      <formula>NOT(ISERROR(SEARCH(("三检"),(B45))))</formula>
    </cfRule>
  </conditionalFormatting>
  <conditionalFormatting sqref="B45:AE72 AF63:AH63">
    <cfRule type="containsText" dxfId="573" priority="8" operator="containsText" text="年检">
      <formula>NOT(ISERROR(SEARCH(("年检"),(B45))))</formula>
    </cfRule>
  </conditionalFormatting>
  <conditionalFormatting sqref="B45:AE72 AF63:AH63">
    <cfRule type="containsText" dxfId="572" priority="9" operator="containsText" text="搬">
      <formula>NOT(ISERROR(SEARCH(("搬"),(B45))))</formula>
    </cfRule>
  </conditionalFormatting>
  <conditionalFormatting sqref="AD6">
    <cfRule type="notContainsBlanks" dxfId="571" priority="10">
      <formula>LEN(TRIM(AD6))&gt;0</formula>
    </cfRule>
  </conditionalFormatting>
  <conditionalFormatting sqref="AE25 AF25:AG26">
    <cfRule type="notContainsBlanks" dxfId="570" priority="11">
      <formula>LEN(TRIM(AE25))&gt;0</formula>
    </cfRule>
  </conditionalFormatting>
  <conditionalFormatting sqref="B14:AE43 AF25">
    <cfRule type="containsText" dxfId="569" priority="12" operator="containsText" text="本社番">
      <formula>NOT(ISERROR(SEARCH(("本社番"),(B14))))</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2B00-000000000000}">
          <x14:formula1>
            <xm:f>条件勿动!$A$2:$A$23</xm:f>
          </x14:formula1>
          <xm:sqref>B44</xm:sqref>
        </x14:dataValidation>
        <x14:dataValidation type="list" allowBlank="1" xr:uid="{00000000-0002-0000-2B00-000001000000}">
          <x14:formula1>
            <xm:f>条件勿动!$A:$A</xm:f>
          </x14:formula1>
          <xm:sqref>B14:AE43</xm:sqref>
        </x14:dataValidation>
        <x14:dataValidation type="list" allowBlank="1" xr:uid="{00000000-0002-0000-2B00-000002000000}">
          <x14:formula1>
            <xm:f>条件勿动!$B:$B</xm:f>
          </x14:formula1>
          <xm:sqref>B45:AE47 B48:R48 U48:AE48 B49:AE57 B58:S58 U58:AE58 B59:AE62 B63:AH63 B64:AE72</xm:sqref>
        </x14:dataValidation>
      </x14:dataValidations>
    </ext>
  </extLs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FFFFFF"/>
    <outlinePr summaryBelow="0" summaryRight="0"/>
  </sheetPr>
  <dimension ref="A1:AH72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9.88671875" customWidth="1"/>
    <col min="2" max="3" width="10.109375" customWidth="1"/>
    <col min="4" max="4" width="17.6640625" customWidth="1"/>
    <col min="5" max="6" width="10.109375" customWidth="1"/>
    <col min="7" max="7" width="10" customWidth="1"/>
    <col min="8" max="8" width="11.44140625" customWidth="1"/>
    <col min="9" max="9" width="6.88671875" customWidth="1"/>
    <col min="10" max="10" width="8.44140625" customWidth="1"/>
    <col min="11" max="12" width="6.88671875" customWidth="1"/>
    <col min="13" max="13" width="16.88671875" customWidth="1"/>
    <col min="14" max="15" width="10.109375" customWidth="1"/>
    <col min="16" max="20" width="10" customWidth="1"/>
    <col min="21" max="21" width="8.44140625" customWidth="1"/>
    <col min="22" max="22" width="10.109375" customWidth="1"/>
    <col min="23" max="23" width="7.6640625" customWidth="1"/>
    <col min="24" max="24" width="10.109375" customWidth="1"/>
    <col min="25" max="25" width="17.6640625" customWidth="1"/>
    <col min="26" max="26" width="1.44140625" customWidth="1"/>
    <col min="27" max="27" width="8.6640625" customWidth="1"/>
    <col min="28" max="28" width="10.33203125" customWidth="1"/>
    <col min="29" max="29" width="17" customWidth="1"/>
    <col min="30" max="30" width="10.109375" customWidth="1"/>
  </cols>
  <sheetData>
    <row r="1" spans="1:34" ht="13.2">
      <c r="A1" s="1371" t="s">
        <v>4063</v>
      </c>
      <c r="B1" s="10"/>
      <c r="C1" s="10"/>
      <c r="D1" s="10"/>
      <c r="E1" s="6"/>
      <c r="G1" s="1239"/>
      <c r="H1" s="1437" t="s">
        <v>3416</v>
      </c>
      <c r="I1" s="1438">
        <v>4.79</v>
      </c>
      <c r="J1" s="1639" t="s">
        <v>4841</v>
      </c>
      <c r="M1" s="1239"/>
      <c r="N1" s="1239"/>
      <c r="O1" s="1239"/>
      <c r="P1" s="1239"/>
      <c r="Q1" s="1239"/>
      <c r="R1" s="1239"/>
      <c r="S1" s="1239"/>
      <c r="T1" s="1239"/>
      <c r="U1" s="1357"/>
      <c r="Z1" s="1562"/>
      <c r="AA1" s="2365" t="s">
        <v>4842</v>
      </c>
      <c r="AB1" s="2333"/>
      <c r="AC1" s="2333"/>
      <c r="AD1" s="2333"/>
    </row>
    <row r="2" spans="1:34" ht="27.75" customHeight="1">
      <c r="A2" s="83" t="s">
        <v>3421</v>
      </c>
      <c r="B2" s="1440" t="s">
        <v>4843</v>
      </c>
      <c r="C2" s="1440" t="s">
        <v>4844</v>
      </c>
      <c r="D2" s="1440" t="s">
        <v>3424</v>
      </c>
      <c r="E2" s="1440" t="s">
        <v>3425</v>
      </c>
      <c r="F2" s="1440" t="s">
        <v>4845</v>
      </c>
      <c r="G2" s="1441" t="s">
        <v>3427</v>
      </c>
      <c r="H2" s="1442" t="s">
        <v>4064</v>
      </c>
      <c r="I2" s="1440" t="s">
        <v>3429</v>
      </c>
      <c r="J2" s="1640" t="s">
        <v>3430</v>
      </c>
      <c r="K2" s="90" t="s">
        <v>3431</v>
      </c>
      <c r="L2" s="90" t="s">
        <v>3432</v>
      </c>
      <c r="M2" s="1444" t="s">
        <v>3433</v>
      </c>
      <c r="N2" s="1444" t="s">
        <v>3435</v>
      </c>
      <c r="O2" s="1444" t="s">
        <v>3436</v>
      </c>
      <c r="P2" s="1444" t="s">
        <v>3437</v>
      </c>
      <c r="Q2" s="1444" t="s">
        <v>3438</v>
      </c>
      <c r="R2" s="1444" t="s">
        <v>3439</v>
      </c>
      <c r="S2" s="1444" t="s">
        <v>3440</v>
      </c>
      <c r="T2" s="1444" t="s">
        <v>3443</v>
      </c>
      <c r="U2" s="90" t="s">
        <v>4846</v>
      </c>
      <c r="V2" s="90" t="s">
        <v>4847</v>
      </c>
      <c r="W2" s="1445" t="s">
        <v>4065</v>
      </c>
      <c r="X2" s="1446" t="s">
        <v>4848</v>
      </c>
      <c r="Y2" s="2" t="s">
        <v>3420</v>
      </c>
      <c r="Z2" s="1564"/>
      <c r="AA2" s="1565" t="s">
        <v>4849</v>
      </c>
      <c r="AB2" s="1565" t="s">
        <v>4850</v>
      </c>
      <c r="AC2" s="1565" t="s">
        <v>4851</v>
      </c>
      <c r="AD2" s="1565" t="s">
        <v>4852</v>
      </c>
      <c r="AE2" s="2"/>
      <c r="AF2" s="2"/>
      <c r="AG2" s="2"/>
      <c r="AH2" s="2"/>
    </row>
    <row r="3" spans="1:34" ht="18">
      <c r="A3" s="1641">
        <v>44805.291666666664</v>
      </c>
      <c r="B3" s="1261" t="s">
        <v>1906</v>
      </c>
      <c r="C3" s="1261"/>
      <c r="D3" s="1261" t="s">
        <v>3919</v>
      </c>
      <c r="E3" s="1261" t="s">
        <v>3289</v>
      </c>
      <c r="F3" s="1261" t="s">
        <v>3501</v>
      </c>
      <c r="G3" s="1448">
        <v>21600</v>
      </c>
      <c r="H3" s="1572" t="s">
        <v>3063</v>
      </c>
      <c r="I3" s="1261" t="s">
        <v>3453</v>
      </c>
      <c r="J3" s="1642"/>
      <c r="K3" s="48" t="e">
        <f t="shared" ref="K3:K7" ca="1" si="0">_xludf.IFS(C3="成田机场",3000,C3="羽田机场",1200,D3="NearMe",1000,D3="VIP-limo",G3*0.12)</f>
        <v>#NAME?</v>
      </c>
      <c r="L3" s="48"/>
      <c r="M3" s="1230"/>
      <c r="N3" s="1230">
        <v>13000</v>
      </c>
      <c r="O3" s="1230"/>
      <c r="P3" s="1240"/>
      <c r="Q3" s="1240"/>
      <c r="R3" s="1240"/>
      <c r="S3" s="1240"/>
      <c r="T3" s="1240" t="e">
        <f t="shared" ref="T3:T257" ca="1" si="1">G3-J3-K3-L3-M3-N3-O3-P3-Q3-R3-S3</f>
        <v>#NAME?</v>
      </c>
      <c r="U3" s="1378" t="e">
        <f t="shared" ref="U3:U257" ca="1" si="2">T3/G3</f>
        <v>#NAME?</v>
      </c>
      <c r="V3" s="1567"/>
      <c r="W3" s="1261" t="s">
        <v>27</v>
      </c>
      <c r="X3" s="1567"/>
      <c r="Y3" s="1261" t="s">
        <v>6374</v>
      </c>
      <c r="Z3" s="48"/>
      <c r="AA3" s="1643">
        <v>44805</v>
      </c>
      <c r="AB3" s="1644" t="s">
        <v>86</v>
      </c>
      <c r="AC3" s="1644" t="s">
        <v>6375</v>
      </c>
      <c r="AD3" s="1644">
        <v>4000</v>
      </c>
      <c r="AE3" s="48"/>
      <c r="AF3" s="48"/>
      <c r="AG3" s="48"/>
      <c r="AH3" s="48"/>
    </row>
    <row r="4" spans="1:34" ht="18">
      <c r="A4" s="1218">
        <v>44805.291666666664</v>
      </c>
      <c r="B4" s="1217" t="s">
        <v>1906</v>
      </c>
      <c r="C4" s="1217"/>
      <c r="D4" s="1217" t="s">
        <v>3919</v>
      </c>
      <c r="E4" s="1217" t="s">
        <v>49</v>
      </c>
      <c r="F4" s="1217" t="s">
        <v>3486</v>
      </c>
      <c r="G4" s="1219">
        <v>24000</v>
      </c>
      <c r="H4" s="1572" t="s">
        <v>3063</v>
      </c>
      <c r="I4" s="1217" t="s">
        <v>3453</v>
      </c>
      <c r="J4" s="1642"/>
      <c r="K4" s="48" t="e">
        <f t="shared" ca="1" si="0"/>
        <v>#NAME?</v>
      </c>
      <c r="L4" s="48" t="e">
        <f ca="1">_xludf.IFS(C4="成田机场",4000,C4="羽田机场",1000,D4="VIP-limo",0)</f>
        <v>#NAME?</v>
      </c>
      <c r="M4" s="1240" t="e">
        <f ca="1">(G4-K4-L4)*0.7</f>
        <v>#NAME?</v>
      </c>
      <c r="N4" s="1240"/>
      <c r="O4" s="1240"/>
      <c r="P4" s="1240"/>
      <c r="Q4" s="1240"/>
      <c r="R4" s="1240"/>
      <c r="S4" s="1240"/>
      <c r="T4" s="1240" t="e">
        <f t="shared" ca="1" si="1"/>
        <v>#NAME?</v>
      </c>
      <c r="U4" s="1378" t="e">
        <f t="shared" ca="1" si="2"/>
        <v>#NAME?</v>
      </c>
      <c r="V4" s="48"/>
      <c r="W4" s="1217" t="s">
        <v>27</v>
      </c>
      <c r="X4" s="48"/>
      <c r="Y4" s="1217" t="s">
        <v>6376</v>
      </c>
      <c r="Z4" s="48"/>
      <c r="AA4" s="1643">
        <v>44808</v>
      </c>
      <c r="AB4" s="1644" t="s">
        <v>86</v>
      </c>
      <c r="AC4" s="1644" t="s">
        <v>6377</v>
      </c>
      <c r="AD4" s="1644">
        <v>4000</v>
      </c>
      <c r="AE4" s="48"/>
      <c r="AF4" s="48"/>
      <c r="AG4" s="48"/>
      <c r="AH4" s="48"/>
    </row>
    <row r="5" spans="1:34" ht="18">
      <c r="A5" s="1218">
        <v>44805.3125</v>
      </c>
      <c r="B5" s="1217" t="s">
        <v>3473</v>
      </c>
      <c r="C5" s="1217"/>
      <c r="D5" s="1217" t="s">
        <v>3570</v>
      </c>
      <c r="E5" s="1217" t="s">
        <v>43</v>
      </c>
      <c r="F5" s="1217" t="s">
        <v>3592</v>
      </c>
      <c r="G5" s="1219">
        <v>11000</v>
      </c>
      <c r="H5" s="1572" t="s">
        <v>3063</v>
      </c>
      <c r="I5" s="1217" t="s">
        <v>3453</v>
      </c>
      <c r="J5" s="1642"/>
      <c r="K5" s="48" t="e">
        <f t="shared" ca="1" si="0"/>
        <v>#NAME?</v>
      </c>
      <c r="L5" s="48"/>
      <c r="M5" s="1240"/>
      <c r="N5" s="1240">
        <v>5300</v>
      </c>
      <c r="O5" s="1240"/>
      <c r="P5" s="1240"/>
      <c r="Q5" s="1240"/>
      <c r="R5" s="1240"/>
      <c r="S5" s="1240"/>
      <c r="T5" s="1240" t="e">
        <f t="shared" ca="1" si="1"/>
        <v>#NAME?</v>
      </c>
      <c r="U5" s="1378" t="e">
        <f t="shared" ca="1" si="2"/>
        <v>#NAME?</v>
      </c>
      <c r="V5" s="48"/>
      <c r="W5" s="1217" t="s">
        <v>3572</v>
      </c>
      <c r="X5" s="48"/>
      <c r="Y5" s="1217" t="s">
        <v>6378</v>
      </c>
      <c r="Z5" s="48"/>
      <c r="AA5" s="1643">
        <v>44812</v>
      </c>
      <c r="AB5" s="1644" t="s">
        <v>86</v>
      </c>
      <c r="AC5" s="1644" t="s">
        <v>6379</v>
      </c>
      <c r="AD5" s="1644">
        <v>10000</v>
      </c>
      <c r="AE5" s="48"/>
      <c r="AF5" s="48"/>
      <c r="AG5" s="48"/>
      <c r="AH5" s="48"/>
    </row>
    <row r="6" spans="1:34" ht="18">
      <c r="A6" s="1218">
        <v>44805.3125</v>
      </c>
      <c r="B6" s="1217" t="s">
        <v>3473</v>
      </c>
      <c r="C6" s="1217"/>
      <c r="D6" s="1217" t="s">
        <v>3570</v>
      </c>
      <c r="E6" s="1217" t="s">
        <v>55</v>
      </c>
      <c r="F6" s="1217" t="s">
        <v>3512</v>
      </c>
      <c r="G6" s="1219">
        <v>11000</v>
      </c>
      <c r="H6" s="1572" t="s">
        <v>3063</v>
      </c>
      <c r="I6" s="1217" t="s">
        <v>3453</v>
      </c>
      <c r="J6" s="1642"/>
      <c r="K6" s="48" t="e">
        <f t="shared" ca="1" si="0"/>
        <v>#NAME?</v>
      </c>
      <c r="L6" s="48"/>
      <c r="M6" s="1240"/>
      <c r="N6" s="1240">
        <v>5300</v>
      </c>
      <c r="O6" s="1240"/>
      <c r="P6" s="1240"/>
      <c r="Q6" s="1240"/>
      <c r="R6" s="1240"/>
      <c r="S6" s="1240"/>
      <c r="T6" s="1240" t="e">
        <f t="shared" ca="1" si="1"/>
        <v>#NAME?</v>
      </c>
      <c r="U6" s="1378" t="e">
        <f t="shared" ca="1" si="2"/>
        <v>#NAME?</v>
      </c>
      <c r="V6" s="48"/>
      <c r="W6" s="1217" t="s">
        <v>3572</v>
      </c>
      <c r="X6" s="48"/>
      <c r="Y6" s="1217" t="s">
        <v>6380</v>
      </c>
      <c r="Z6" s="48"/>
      <c r="AA6" s="1643">
        <v>44818</v>
      </c>
      <c r="AB6" s="1644" t="s">
        <v>86</v>
      </c>
      <c r="AC6" s="1644" t="s">
        <v>6381</v>
      </c>
      <c r="AD6" s="1644">
        <v>4000</v>
      </c>
      <c r="AE6" s="48"/>
      <c r="AF6" s="48"/>
      <c r="AG6" s="48"/>
      <c r="AH6" s="48"/>
    </row>
    <row r="7" spans="1:34" ht="18">
      <c r="A7" s="1218">
        <v>44805.3125</v>
      </c>
      <c r="B7" s="1217" t="s">
        <v>3473</v>
      </c>
      <c r="C7" s="1217"/>
      <c r="D7" s="1217" t="s">
        <v>3570</v>
      </c>
      <c r="E7" s="1217" t="s">
        <v>86</v>
      </c>
      <c r="F7" s="1217" t="s">
        <v>3547</v>
      </c>
      <c r="G7" s="1219">
        <v>8500</v>
      </c>
      <c r="H7" s="1572" t="s">
        <v>3063</v>
      </c>
      <c r="I7" s="1217" t="s">
        <v>3453</v>
      </c>
      <c r="J7" s="1645"/>
      <c r="K7" s="48" t="e">
        <f t="shared" ca="1" si="0"/>
        <v>#NAME?</v>
      </c>
      <c r="L7" s="48"/>
      <c r="M7" s="1240"/>
      <c r="N7" s="1240">
        <v>4300</v>
      </c>
      <c r="O7" s="1240"/>
      <c r="P7" s="1240"/>
      <c r="Q7" s="1240"/>
      <c r="R7" s="1240"/>
      <c r="S7" s="1240"/>
      <c r="T7" s="1240" t="e">
        <f t="shared" ca="1" si="1"/>
        <v>#NAME?</v>
      </c>
      <c r="U7" s="1378" t="e">
        <f t="shared" ca="1" si="2"/>
        <v>#NAME?</v>
      </c>
      <c r="V7" s="48"/>
      <c r="W7" s="1217" t="s">
        <v>3572</v>
      </c>
      <c r="X7" s="48"/>
      <c r="Y7" s="1217" t="s">
        <v>6382</v>
      </c>
      <c r="Z7" s="48"/>
      <c r="AA7" s="1643">
        <v>44819</v>
      </c>
      <c r="AB7" s="1644" t="s">
        <v>86</v>
      </c>
      <c r="AC7" s="1644" t="s">
        <v>6383</v>
      </c>
      <c r="AD7" s="1644">
        <v>4000</v>
      </c>
      <c r="AE7" s="48"/>
      <c r="AF7" s="48"/>
      <c r="AG7" s="48"/>
      <c r="AH7" s="48"/>
    </row>
    <row r="8" spans="1:34" ht="18">
      <c r="A8" s="1218">
        <v>44805.333333333336</v>
      </c>
      <c r="B8" s="1217" t="s">
        <v>1906</v>
      </c>
      <c r="C8" s="1217"/>
      <c r="D8" s="1217" t="s">
        <v>3452</v>
      </c>
      <c r="E8" s="1217" t="s">
        <v>3497</v>
      </c>
      <c r="F8" s="1217" t="s">
        <v>3498</v>
      </c>
      <c r="G8" s="1219">
        <v>209500</v>
      </c>
      <c r="H8" s="1572" t="s">
        <v>3063</v>
      </c>
      <c r="I8" s="1217" t="s">
        <v>3453</v>
      </c>
      <c r="J8" s="1642"/>
      <c r="K8" s="48"/>
      <c r="L8" s="48"/>
      <c r="M8" s="1240"/>
      <c r="N8" s="1240"/>
      <c r="O8" s="1240">
        <v>197500</v>
      </c>
      <c r="P8" s="1240"/>
      <c r="Q8" s="1240"/>
      <c r="R8" s="1240"/>
      <c r="S8" s="1240"/>
      <c r="T8" s="1240">
        <f t="shared" si="1"/>
        <v>12000</v>
      </c>
      <c r="U8" s="1378">
        <f t="shared" si="2"/>
        <v>5.7279236276849645E-2</v>
      </c>
      <c r="V8" s="48"/>
      <c r="W8" s="1217" t="s">
        <v>3508</v>
      </c>
      <c r="X8" s="48"/>
      <c r="Y8" s="1217" t="s">
        <v>6384</v>
      </c>
      <c r="Z8" s="48"/>
      <c r="AA8" s="1643">
        <v>44826</v>
      </c>
      <c r="AB8" s="1644" t="s">
        <v>86</v>
      </c>
      <c r="AC8" s="1644" t="s">
        <v>6385</v>
      </c>
      <c r="AD8" s="1644">
        <v>4000</v>
      </c>
      <c r="AE8" s="48"/>
      <c r="AF8" s="48"/>
      <c r="AG8" s="48"/>
      <c r="AH8" s="48"/>
    </row>
    <row r="9" spans="1:34" ht="18">
      <c r="A9" s="1218">
        <v>44805.333333333336</v>
      </c>
      <c r="B9" s="1217" t="s">
        <v>1906</v>
      </c>
      <c r="C9" s="1217"/>
      <c r="D9" s="1217" t="s">
        <v>245</v>
      </c>
      <c r="E9" s="1217" t="s">
        <v>46</v>
      </c>
      <c r="F9" s="1217" t="s">
        <v>3459</v>
      </c>
      <c r="G9" s="1219">
        <v>900000</v>
      </c>
      <c r="H9" s="1449" t="s">
        <v>5763</v>
      </c>
      <c r="I9" s="1217" t="s">
        <v>3453</v>
      </c>
      <c r="J9" s="1642"/>
      <c r="K9" s="10"/>
      <c r="L9" s="10"/>
      <c r="M9" s="1479"/>
      <c r="N9" s="1239">
        <v>500000</v>
      </c>
      <c r="O9" s="1239"/>
      <c r="P9" s="1239"/>
      <c r="Q9" s="1239"/>
      <c r="R9" s="1239"/>
      <c r="S9" s="1239"/>
      <c r="T9" s="1239">
        <f t="shared" si="1"/>
        <v>400000</v>
      </c>
      <c r="U9" s="1357">
        <f t="shared" si="2"/>
        <v>0.44444444444444442</v>
      </c>
      <c r="W9" s="1217" t="s">
        <v>107</v>
      </c>
      <c r="Y9" s="1217" t="s">
        <v>6386</v>
      </c>
      <c r="AA9" s="1646">
        <v>44828</v>
      </c>
      <c r="AB9" s="955" t="s">
        <v>86</v>
      </c>
      <c r="AC9" s="955" t="s">
        <v>6387</v>
      </c>
      <c r="AD9" s="955">
        <v>4000</v>
      </c>
    </row>
    <row r="10" spans="1:34" ht="18">
      <c r="A10" s="1647">
        <v>44805.378472222219</v>
      </c>
      <c r="B10" s="1648" t="s">
        <v>570</v>
      </c>
      <c r="C10" s="1648" t="s">
        <v>3446</v>
      </c>
      <c r="D10" s="1648" t="s">
        <v>3521</v>
      </c>
      <c r="E10" s="1648" t="s">
        <v>86</v>
      </c>
      <c r="F10" s="1648" t="s">
        <v>3547</v>
      </c>
      <c r="G10" s="1649">
        <v>15000</v>
      </c>
      <c r="H10" s="1650" t="s">
        <v>3063</v>
      </c>
      <c r="I10" s="1648" t="s">
        <v>3453</v>
      </c>
      <c r="J10" s="1651"/>
      <c r="K10" s="1652" t="e">
        <f t="shared" ref="K10:K11" ca="1" si="3">_xludf.IFS(C10="成田机场",3000,C10="羽田机场",1200,D10="NearMe",1000,D10="VIP-limo",G10*0.12)</f>
        <v>#NAME?</v>
      </c>
      <c r="L10" s="1652" t="e">
        <f t="shared" ref="L10:L11" ca="1" si="4">_xludf.IFS(C10="成田机场",4000,C10="羽田机场",1000,D10="VIP-limo",0)</f>
        <v>#NAME?</v>
      </c>
      <c r="M10" s="1653"/>
      <c r="N10" s="1653">
        <v>4000</v>
      </c>
      <c r="O10" s="1653"/>
      <c r="P10" s="1653"/>
      <c r="Q10" s="1653"/>
      <c r="R10" s="1653"/>
      <c r="S10" s="1653"/>
      <c r="T10" s="1653" t="e">
        <f t="shared" ca="1" si="1"/>
        <v>#NAME?</v>
      </c>
      <c r="U10" s="1654" t="e">
        <f t="shared" ca="1" si="2"/>
        <v>#NAME?</v>
      </c>
      <c r="V10" s="1652"/>
      <c r="W10" s="1648" t="s">
        <v>107</v>
      </c>
      <c r="X10" s="1652"/>
      <c r="Y10" s="1648" t="s">
        <v>6375</v>
      </c>
      <c r="Z10" s="1652"/>
      <c r="AA10" s="1655">
        <v>44828</v>
      </c>
      <c r="AB10" s="1656" t="s">
        <v>86</v>
      </c>
      <c r="AC10" s="1656" t="s">
        <v>6388</v>
      </c>
      <c r="AD10" s="1656">
        <v>10000</v>
      </c>
      <c r="AE10" s="1652"/>
      <c r="AF10" s="1652"/>
      <c r="AG10" s="1652"/>
      <c r="AH10" s="1652"/>
    </row>
    <row r="11" spans="1:34" ht="18">
      <c r="A11" s="1218">
        <v>44805.416666666664</v>
      </c>
      <c r="B11" s="1217" t="s">
        <v>1906</v>
      </c>
      <c r="C11" s="1217"/>
      <c r="D11" s="1217" t="s">
        <v>3919</v>
      </c>
      <c r="E11" s="1217" t="s">
        <v>39</v>
      </c>
      <c r="F11" s="1217" t="s">
        <v>3686</v>
      </c>
      <c r="G11" s="1219">
        <v>21400</v>
      </c>
      <c r="H11" s="1572" t="s">
        <v>3063</v>
      </c>
      <c r="I11" s="1217" t="s">
        <v>3453</v>
      </c>
      <c r="J11" s="1642"/>
      <c r="K11" s="48" t="e">
        <f t="shared" ca="1" si="3"/>
        <v>#NAME?</v>
      </c>
      <c r="L11" s="48" t="e">
        <f t="shared" ca="1" si="4"/>
        <v>#NAME?</v>
      </c>
      <c r="M11" s="1240" t="e">
        <f ca="1">(G11-K11-L11)*0.7</f>
        <v>#NAME?</v>
      </c>
      <c r="N11" s="1240"/>
      <c r="O11" s="1240"/>
      <c r="P11" s="1240"/>
      <c r="Q11" s="1240"/>
      <c r="R11" s="1240"/>
      <c r="S11" s="1240"/>
      <c r="T11" s="1240" t="e">
        <f t="shared" ca="1" si="1"/>
        <v>#NAME?</v>
      </c>
      <c r="U11" s="1378" t="e">
        <f t="shared" ca="1" si="2"/>
        <v>#NAME?</v>
      </c>
      <c r="V11" s="48"/>
      <c r="W11" s="1217" t="s">
        <v>27</v>
      </c>
      <c r="X11" s="48"/>
      <c r="Y11" s="1217" t="s">
        <v>6389</v>
      </c>
      <c r="Z11" s="48"/>
      <c r="AA11" s="1643">
        <v>44830</v>
      </c>
      <c r="AB11" s="1644" t="s">
        <v>86</v>
      </c>
      <c r="AC11" s="1644" t="s">
        <v>6390</v>
      </c>
      <c r="AD11" s="1644">
        <v>4000</v>
      </c>
      <c r="AE11" s="48"/>
      <c r="AF11" s="48"/>
      <c r="AG11" s="48"/>
      <c r="AH11" s="48"/>
    </row>
    <row r="12" spans="1:34" ht="18">
      <c r="A12" s="1647">
        <v>44805.472222222219</v>
      </c>
      <c r="B12" s="1648" t="s">
        <v>3473</v>
      </c>
      <c r="C12" s="1648"/>
      <c r="D12" s="1648" t="s">
        <v>3521</v>
      </c>
      <c r="E12" s="1648" t="s">
        <v>55</v>
      </c>
      <c r="F12" s="1648" t="s">
        <v>3512</v>
      </c>
      <c r="G12" s="1649">
        <v>10000</v>
      </c>
      <c r="H12" s="1650" t="s">
        <v>3063</v>
      </c>
      <c r="I12" s="1648" t="s">
        <v>3453</v>
      </c>
      <c r="J12" s="1651"/>
      <c r="K12" s="1652">
        <v>2000</v>
      </c>
      <c r="L12" s="1652"/>
      <c r="M12" s="1653"/>
      <c r="N12" s="1653">
        <v>4000</v>
      </c>
      <c r="O12" s="1653"/>
      <c r="P12" s="1653"/>
      <c r="Q12" s="1653"/>
      <c r="R12" s="1653"/>
      <c r="S12" s="1653"/>
      <c r="T12" s="1653">
        <f t="shared" si="1"/>
        <v>4000</v>
      </c>
      <c r="U12" s="1654">
        <f t="shared" si="2"/>
        <v>0.4</v>
      </c>
      <c r="V12" s="1652"/>
      <c r="W12" s="1648" t="s">
        <v>107</v>
      </c>
      <c r="X12" s="1652"/>
      <c r="Y12" s="1648" t="s">
        <v>6391</v>
      </c>
      <c r="Z12" s="1652"/>
      <c r="AA12" s="1655">
        <v>44832</v>
      </c>
      <c r="AB12" s="1656" t="s">
        <v>86</v>
      </c>
      <c r="AC12" s="1656" t="s">
        <v>6392</v>
      </c>
      <c r="AD12" s="1656">
        <v>6000</v>
      </c>
      <c r="AE12" s="1652"/>
      <c r="AF12" s="1652"/>
      <c r="AG12" s="1652"/>
      <c r="AH12" s="1652"/>
    </row>
    <row r="13" spans="1:34" ht="18">
      <c r="A13" s="1218">
        <v>44805.583333333336</v>
      </c>
      <c r="B13" s="1217" t="s">
        <v>1906</v>
      </c>
      <c r="C13" s="1217"/>
      <c r="D13" s="1217" t="s">
        <v>3919</v>
      </c>
      <c r="E13" s="1217" t="s">
        <v>6393</v>
      </c>
      <c r="F13" s="1217" t="s">
        <v>3477</v>
      </c>
      <c r="G13" s="1219">
        <v>24000</v>
      </c>
      <c r="H13" s="1449" t="s">
        <v>3063</v>
      </c>
      <c r="I13" s="1217" t="s">
        <v>3453</v>
      </c>
      <c r="J13" s="1642"/>
      <c r="K13" s="10" t="e">
        <f t="shared" ref="K13:K28" ca="1" si="5">_xludf.IFS(C13="成田机场",3000,C13="羽田机场",1200,D13="NearMe",1000,D13="VIP-limo",G13*0.12)</f>
        <v>#NAME?</v>
      </c>
      <c r="L13" s="10" t="e">
        <f ca="1">_xludf.IFS(C13="成田机场",4000,C13="羽田机场",1000,D13="VIP-limo",0)</f>
        <v>#NAME?</v>
      </c>
      <c r="M13" s="1239"/>
      <c r="N13" s="1239">
        <f>1300*12</f>
        <v>15600</v>
      </c>
      <c r="O13" s="1239"/>
      <c r="P13" s="1239"/>
      <c r="Q13" s="1239"/>
      <c r="R13" s="1239"/>
      <c r="S13" s="1239"/>
      <c r="T13" s="1239" t="e">
        <f t="shared" ca="1" si="1"/>
        <v>#NAME?</v>
      </c>
      <c r="U13" s="1357" t="e">
        <f t="shared" ca="1" si="2"/>
        <v>#NAME?</v>
      </c>
      <c r="W13" s="1217" t="s">
        <v>27</v>
      </c>
      <c r="Y13" s="1217" t="s">
        <v>6394</v>
      </c>
      <c r="AA13" s="1646">
        <v>44807</v>
      </c>
      <c r="AB13" s="955" t="s">
        <v>3079</v>
      </c>
      <c r="AC13" s="955" t="s">
        <v>6395</v>
      </c>
      <c r="AD13" s="955">
        <v>4000</v>
      </c>
    </row>
    <row r="14" spans="1:34" ht="18">
      <c r="A14" s="1218">
        <v>44805.625</v>
      </c>
      <c r="B14" s="1217" t="s">
        <v>570</v>
      </c>
      <c r="C14" s="1217" t="s">
        <v>3446</v>
      </c>
      <c r="D14" s="1217" t="s">
        <v>3579</v>
      </c>
      <c r="E14" s="1217" t="s">
        <v>86</v>
      </c>
      <c r="F14" s="1217" t="s">
        <v>3547</v>
      </c>
      <c r="G14" s="1219">
        <v>15000</v>
      </c>
      <c r="H14" s="1572" t="s">
        <v>3063</v>
      </c>
      <c r="I14" s="1217" t="s">
        <v>3453</v>
      </c>
      <c r="J14" s="1642"/>
      <c r="K14" s="48" t="e">
        <f t="shared" ca="1" si="5"/>
        <v>#NAME?</v>
      </c>
      <c r="L14" s="48"/>
      <c r="M14" s="1240"/>
      <c r="N14" s="1240">
        <v>3000</v>
      </c>
      <c r="O14" s="1240"/>
      <c r="P14" s="1240"/>
      <c r="Q14" s="1240"/>
      <c r="R14" s="1240"/>
      <c r="S14" s="1240"/>
      <c r="T14" s="1240" t="e">
        <f t="shared" ca="1" si="1"/>
        <v>#NAME?</v>
      </c>
      <c r="U14" s="1378" t="e">
        <f t="shared" ca="1" si="2"/>
        <v>#NAME?</v>
      </c>
      <c r="V14" s="48"/>
      <c r="W14" s="1217" t="s">
        <v>27</v>
      </c>
      <c r="X14" s="48"/>
      <c r="Y14" s="1217" t="s">
        <v>6396</v>
      </c>
      <c r="Z14" s="48"/>
      <c r="AA14" s="1643">
        <v>44822</v>
      </c>
      <c r="AB14" s="1644" t="s">
        <v>3079</v>
      </c>
      <c r="AC14" s="1644" t="s">
        <v>6397</v>
      </c>
      <c r="AD14" s="1644">
        <v>20000</v>
      </c>
      <c r="AE14" s="48"/>
      <c r="AF14" s="48"/>
      <c r="AG14" s="48"/>
      <c r="AH14" s="48"/>
    </row>
    <row r="15" spans="1:34" ht="18">
      <c r="A15" s="1218">
        <v>44805.625</v>
      </c>
      <c r="B15" s="1217" t="s">
        <v>1906</v>
      </c>
      <c r="C15" s="1217"/>
      <c r="D15" s="1217" t="s">
        <v>3919</v>
      </c>
      <c r="E15" s="1217" t="s">
        <v>45</v>
      </c>
      <c r="F15" s="1217" t="s">
        <v>3524</v>
      </c>
      <c r="G15" s="1219">
        <v>36000</v>
      </c>
      <c r="H15" s="1572" t="s">
        <v>3063</v>
      </c>
      <c r="I15" s="1217" t="s">
        <v>3453</v>
      </c>
      <c r="J15" s="1642"/>
      <c r="K15" s="48" t="e">
        <f t="shared" ca="1" si="5"/>
        <v>#NAME?</v>
      </c>
      <c r="L15" s="48"/>
      <c r="M15" s="1240"/>
      <c r="N15" s="1240">
        <f>17*1300</f>
        <v>22100</v>
      </c>
      <c r="O15" s="1240"/>
      <c r="P15" s="1240"/>
      <c r="Q15" s="1240"/>
      <c r="R15" s="1240"/>
      <c r="S15" s="1240"/>
      <c r="T15" s="1240" t="e">
        <f t="shared" ca="1" si="1"/>
        <v>#NAME?</v>
      </c>
      <c r="U15" s="1378" t="e">
        <f t="shared" ca="1" si="2"/>
        <v>#NAME?</v>
      </c>
      <c r="V15" s="48"/>
      <c r="W15" s="1217" t="s">
        <v>27</v>
      </c>
      <c r="X15" s="48"/>
      <c r="Y15" s="1217" t="s">
        <v>6398</v>
      </c>
      <c r="Z15" s="48"/>
      <c r="AA15" s="1643">
        <v>44829</v>
      </c>
      <c r="AB15" s="1644" t="s">
        <v>43</v>
      </c>
      <c r="AC15" s="1644" t="s">
        <v>6399</v>
      </c>
      <c r="AD15" s="1644">
        <v>9500</v>
      </c>
      <c r="AE15" s="48" t="s">
        <v>6400</v>
      </c>
      <c r="AF15" s="48"/>
      <c r="AG15" s="48"/>
      <c r="AH15" s="48"/>
    </row>
    <row r="16" spans="1:34" ht="18">
      <c r="A16" s="1218">
        <v>44805.729166666664</v>
      </c>
      <c r="B16" s="1217" t="s">
        <v>3473</v>
      </c>
      <c r="C16" s="1217"/>
      <c r="D16" s="1217" t="s">
        <v>3570</v>
      </c>
      <c r="E16" s="1217" t="s">
        <v>43</v>
      </c>
      <c r="F16" s="1217" t="s">
        <v>3571</v>
      </c>
      <c r="G16" s="1219">
        <v>11000</v>
      </c>
      <c r="H16" s="1572" t="s">
        <v>3063</v>
      </c>
      <c r="I16" s="1217" t="s">
        <v>3453</v>
      </c>
      <c r="J16" s="1657"/>
      <c r="K16" s="1573" t="e">
        <f t="shared" ca="1" si="5"/>
        <v>#NAME?</v>
      </c>
      <c r="L16" s="1573"/>
      <c r="M16" s="1257"/>
      <c r="N16" s="1257">
        <v>5300</v>
      </c>
      <c r="O16" s="1257"/>
      <c r="P16" s="1257"/>
      <c r="Q16" s="1257"/>
      <c r="R16" s="1257"/>
      <c r="S16" s="1257"/>
      <c r="T16" s="1257" t="e">
        <f t="shared" ca="1" si="1"/>
        <v>#NAME?</v>
      </c>
      <c r="U16" s="1387" t="e">
        <f t="shared" ca="1" si="2"/>
        <v>#NAME?</v>
      </c>
      <c r="V16" s="1573"/>
      <c r="W16" s="1217" t="s">
        <v>3572</v>
      </c>
      <c r="X16" s="1573"/>
      <c r="Y16" s="1217" t="s">
        <v>6401</v>
      </c>
      <c r="Z16" s="1573"/>
      <c r="AA16" s="1643">
        <v>44829</v>
      </c>
      <c r="AB16" s="1644" t="s">
        <v>43</v>
      </c>
      <c r="AC16" s="1658" t="s">
        <v>6402</v>
      </c>
      <c r="AD16" s="1658">
        <v>12000</v>
      </c>
      <c r="AE16" s="48" t="s">
        <v>6403</v>
      </c>
      <c r="AF16" s="1573"/>
      <c r="AG16" s="1573"/>
      <c r="AH16" s="1573"/>
    </row>
    <row r="17" spans="1:34" ht="18">
      <c r="A17" s="1218">
        <v>44805.729166666664</v>
      </c>
      <c r="B17" s="1217" t="s">
        <v>3473</v>
      </c>
      <c r="C17" s="1217"/>
      <c r="D17" s="1217" t="s">
        <v>3570</v>
      </c>
      <c r="E17" s="1217" t="s">
        <v>55</v>
      </c>
      <c r="F17" s="1217" t="s">
        <v>3505</v>
      </c>
      <c r="G17" s="1219">
        <v>11000</v>
      </c>
      <c r="H17" s="1572" t="s">
        <v>3063</v>
      </c>
      <c r="I17" s="1217" t="s">
        <v>3453</v>
      </c>
      <c r="J17" s="1642"/>
      <c r="K17" s="48" t="e">
        <f t="shared" ca="1" si="5"/>
        <v>#NAME?</v>
      </c>
      <c r="L17" s="48"/>
      <c r="M17" s="1240"/>
      <c r="N17" s="1240">
        <v>5300</v>
      </c>
      <c r="O17" s="1240"/>
      <c r="P17" s="1240"/>
      <c r="Q17" s="1240"/>
      <c r="R17" s="1240"/>
      <c r="S17" s="1240"/>
      <c r="T17" s="1240" t="e">
        <f t="shared" ca="1" si="1"/>
        <v>#NAME?</v>
      </c>
      <c r="U17" s="1378" t="e">
        <f t="shared" ca="1" si="2"/>
        <v>#NAME?</v>
      </c>
      <c r="V17" s="48"/>
      <c r="W17" s="1217" t="s">
        <v>3572</v>
      </c>
      <c r="X17" s="48"/>
      <c r="Y17" s="1217" t="s">
        <v>6404</v>
      </c>
      <c r="Z17" s="48"/>
      <c r="AA17" s="1659">
        <v>44832</v>
      </c>
      <c r="AB17" s="1660" t="s">
        <v>100</v>
      </c>
      <c r="AC17" s="1660" t="s">
        <v>6405</v>
      </c>
      <c r="AD17" s="1660">
        <v>5000</v>
      </c>
      <c r="AE17" s="1661" t="s">
        <v>6406</v>
      </c>
      <c r="AF17" s="48"/>
      <c r="AG17" s="48"/>
      <c r="AH17" s="48"/>
    </row>
    <row r="18" spans="1:34" ht="18">
      <c r="A18" s="1218">
        <v>44805.729166666664</v>
      </c>
      <c r="B18" s="1217" t="s">
        <v>3473</v>
      </c>
      <c r="C18" s="1217"/>
      <c r="D18" s="1217" t="s">
        <v>3570</v>
      </c>
      <c r="E18" s="1217" t="s">
        <v>86</v>
      </c>
      <c r="F18" s="1217" t="s">
        <v>3547</v>
      </c>
      <c r="G18" s="1219">
        <v>8500</v>
      </c>
      <c r="H18" s="1572" t="s">
        <v>3063</v>
      </c>
      <c r="I18" s="1217" t="s">
        <v>3453</v>
      </c>
      <c r="J18" s="1642"/>
      <c r="K18" s="48" t="e">
        <f t="shared" ca="1" si="5"/>
        <v>#NAME?</v>
      </c>
      <c r="L18" s="48"/>
      <c r="M18" s="1240"/>
      <c r="N18" s="1240">
        <v>4300</v>
      </c>
      <c r="O18" s="1240"/>
      <c r="P18" s="1240"/>
      <c r="Q18" s="1240"/>
      <c r="R18" s="1240"/>
      <c r="S18" s="1240"/>
      <c r="T18" s="1240" t="e">
        <f t="shared" ca="1" si="1"/>
        <v>#NAME?</v>
      </c>
      <c r="U18" s="1378" t="e">
        <f t="shared" ca="1" si="2"/>
        <v>#NAME?</v>
      </c>
      <c r="V18" s="48"/>
      <c r="W18" s="1217" t="s">
        <v>3572</v>
      </c>
      <c r="X18" s="48"/>
      <c r="Y18" s="1217" t="s">
        <v>6407</v>
      </c>
      <c r="Z18" s="48"/>
      <c r="AA18" s="1643">
        <v>44831</v>
      </c>
      <c r="AB18" s="1644" t="s">
        <v>45</v>
      </c>
      <c r="AC18" s="1644" t="s">
        <v>6408</v>
      </c>
      <c r="AD18" s="1644">
        <v>4000</v>
      </c>
      <c r="AE18" s="48"/>
      <c r="AF18" s="48"/>
      <c r="AG18" s="48"/>
      <c r="AH18" s="48"/>
    </row>
    <row r="19" spans="1:34" ht="18">
      <c r="A19" s="1218">
        <v>44805.791666666664</v>
      </c>
      <c r="B19" s="1217" t="s">
        <v>570</v>
      </c>
      <c r="C19" s="1217" t="s">
        <v>3446</v>
      </c>
      <c r="D19" s="1217" t="s">
        <v>332</v>
      </c>
      <c r="E19" s="1217" t="s">
        <v>60</v>
      </c>
      <c r="F19" s="1217" t="s">
        <v>3517</v>
      </c>
      <c r="G19" s="1219">
        <v>15000</v>
      </c>
      <c r="H19" s="1572" t="s">
        <v>3063</v>
      </c>
      <c r="I19" s="1217" t="s">
        <v>3453</v>
      </c>
      <c r="J19" s="1642"/>
      <c r="K19" s="48" t="e">
        <f t="shared" ca="1" si="5"/>
        <v>#NAME?</v>
      </c>
      <c r="L19" s="48">
        <v>1000</v>
      </c>
      <c r="M19" s="1240" t="e">
        <f ca="1">(8500-K19-K19)*0.7</f>
        <v>#NAME?</v>
      </c>
      <c r="N19" s="1240"/>
      <c r="O19" s="1240"/>
      <c r="P19" s="1240"/>
      <c r="Q19" s="1240"/>
      <c r="R19" s="1240"/>
      <c r="S19" s="1240"/>
      <c r="T19" s="1240" t="e">
        <f t="shared" ca="1" si="1"/>
        <v>#NAME?</v>
      </c>
      <c r="U19" s="1378" t="e">
        <f t="shared" ca="1" si="2"/>
        <v>#NAME?</v>
      </c>
      <c r="V19" s="48"/>
      <c r="W19" s="1217" t="s">
        <v>107</v>
      </c>
      <c r="X19" s="48"/>
      <c r="Y19" s="1217" t="s">
        <v>6409</v>
      </c>
      <c r="Z19" s="48"/>
      <c r="AA19" s="1643">
        <v>44818</v>
      </c>
      <c r="AB19" s="1644" t="s">
        <v>61</v>
      </c>
      <c r="AC19" s="1644" t="s">
        <v>6410</v>
      </c>
      <c r="AD19" s="1644">
        <v>18000</v>
      </c>
      <c r="AE19" s="48" t="s">
        <v>6400</v>
      </c>
      <c r="AF19" s="48"/>
      <c r="AG19" s="48"/>
      <c r="AH19" s="48"/>
    </row>
    <row r="20" spans="1:34" ht="18">
      <c r="A20" s="1218">
        <v>44806.25</v>
      </c>
      <c r="B20" s="1217" t="s">
        <v>1906</v>
      </c>
      <c r="C20" s="1217"/>
      <c r="D20" s="1217" t="s">
        <v>3919</v>
      </c>
      <c r="E20" s="1217" t="s">
        <v>60</v>
      </c>
      <c r="F20" s="1217" t="s">
        <v>3517</v>
      </c>
      <c r="G20" s="1219">
        <v>19200</v>
      </c>
      <c r="H20" s="1572" t="s">
        <v>3063</v>
      </c>
      <c r="I20" s="1217" t="s">
        <v>3453</v>
      </c>
      <c r="J20" s="1642"/>
      <c r="K20" s="10" t="e">
        <f t="shared" ca="1" si="5"/>
        <v>#NAME?</v>
      </c>
      <c r="L20" s="48" t="e">
        <f t="shared" ref="L20:L21" ca="1" si="6">_xludf.IFS(C20="成田机场",4000,C20="羽田机场",1000,D20="VIP-limo",0)</f>
        <v>#NAME?</v>
      </c>
      <c r="M20" s="1240"/>
      <c r="N20" s="1240" t="e">
        <f ca="1">(8*2400-K20)*0.7</f>
        <v>#NAME?</v>
      </c>
      <c r="O20" s="1240"/>
      <c r="P20" s="1240"/>
      <c r="Q20" s="1240"/>
      <c r="R20" s="1240"/>
      <c r="S20" s="1240"/>
      <c r="T20" s="1240" t="e">
        <f t="shared" ca="1" si="1"/>
        <v>#NAME?</v>
      </c>
      <c r="U20" s="1378" t="e">
        <f t="shared" ca="1" si="2"/>
        <v>#NAME?</v>
      </c>
      <c r="V20" s="48"/>
      <c r="W20" s="1217" t="s">
        <v>27</v>
      </c>
      <c r="X20" s="48"/>
      <c r="Y20" s="1217" t="s">
        <v>6411</v>
      </c>
      <c r="Z20" s="48"/>
      <c r="AA20" s="1643">
        <v>44805</v>
      </c>
      <c r="AB20" s="1644" t="s">
        <v>55</v>
      </c>
      <c r="AC20" s="1644" t="s">
        <v>6391</v>
      </c>
      <c r="AD20" s="1644">
        <v>4000</v>
      </c>
      <c r="AE20" s="48"/>
      <c r="AF20" s="48"/>
      <c r="AG20" s="48"/>
      <c r="AH20" s="48"/>
    </row>
    <row r="21" spans="1:34" ht="18">
      <c r="A21" s="1218">
        <v>44806.291666666664</v>
      </c>
      <c r="B21" s="1217" t="s">
        <v>1906</v>
      </c>
      <c r="C21" s="1217"/>
      <c r="D21" s="1217" t="s">
        <v>3919</v>
      </c>
      <c r="E21" s="1217" t="s">
        <v>39</v>
      </c>
      <c r="F21" s="1217" t="s">
        <v>3686</v>
      </c>
      <c r="G21" s="1219">
        <v>40800</v>
      </c>
      <c r="H21" s="1449" t="s">
        <v>3063</v>
      </c>
      <c r="I21" s="1217" t="s">
        <v>3453</v>
      </c>
      <c r="J21" s="1642"/>
      <c r="K21" s="10" t="e">
        <f t="shared" ca="1" si="5"/>
        <v>#NAME?</v>
      </c>
      <c r="L21" s="10" t="e">
        <f t="shared" ca="1" si="6"/>
        <v>#NAME?</v>
      </c>
      <c r="M21" s="1239" t="e">
        <f ca="1">(G21-K21-L21)*0.7</f>
        <v>#NAME?</v>
      </c>
      <c r="N21" s="1240"/>
      <c r="O21" s="1240"/>
      <c r="P21" s="1240"/>
      <c r="Q21" s="1240"/>
      <c r="R21" s="1240"/>
      <c r="S21" s="1240"/>
      <c r="T21" s="1240" t="e">
        <f t="shared" ca="1" si="1"/>
        <v>#NAME?</v>
      </c>
      <c r="U21" s="1378" t="e">
        <f t="shared" ca="1" si="2"/>
        <v>#NAME?</v>
      </c>
      <c r="V21" s="48"/>
      <c r="W21" s="1217" t="s">
        <v>27</v>
      </c>
      <c r="X21" s="48"/>
      <c r="Y21" s="1217" t="s">
        <v>6412</v>
      </c>
      <c r="Z21" s="48"/>
      <c r="AA21" s="1643">
        <v>44829</v>
      </c>
      <c r="AB21" s="1644" t="s">
        <v>3523</v>
      </c>
      <c r="AC21" s="1644" t="s">
        <v>6413</v>
      </c>
      <c r="AD21" s="1644">
        <v>8000</v>
      </c>
      <c r="AE21" s="48" t="s">
        <v>6400</v>
      </c>
      <c r="AF21" s="48"/>
      <c r="AG21" s="48"/>
      <c r="AH21" s="48"/>
    </row>
    <row r="22" spans="1:34" ht="18">
      <c r="A22" s="1218">
        <v>44806.305555555555</v>
      </c>
      <c r="B22" s="1217" t="s">
        <v>3473</v>
      </c>
      <c r="C22" s="1217"/>
      <c r="D22" s="1217" t="s">
        <v>3570</v>
      </c>
      <c r="E22" s="1217" t="s">
        <v>3910</v>
      </c>
      <c r="F22" s="1217" t="s">
        <v>3592</v>
      </c>
      <c r="G22" s="1219">
        <v>11000</v>
      </c>
      <c r="H22" s="1449" t="s">
        <v>3063</v>
      </c>
      <c r="I22" s="1217" t="s">
        <v>3453</v>
      </c>
      <c r="J22" s="1642"/>
      <c r="K22" s="10" t="e">
        <f t="shared" ca="1" si="5"/>
        <v>#NAME?</v>
      </c>
      <c r="M22" s="1239"/>
      <c r="N22" s="1240">
        <v>5300</v>
      </c>
      <c r="O22" s="1240"/>
      <c r="P22" s="1240"/>
      <c r="Q22" s="1240"/>
      <c r="R22" s="1240"/>
      <c r="S22" s="1240"/>
      <c r="T22" s="1240" t="e">
        <f t="shared" ca="1" si="1"/>
        <v>#NAME?</v>
      </c>
      <c r="U22" s="1378" t="e">
        <f t="shared" ca="1" si="2"/>
        <v>#NAME?</v>
      </c>
      <c r="V22" s="48"/>
      <c r="W22" s="1217" t="s">
        <v>3572</v>
      </c>
      <c r="X22" s="48"/>
      <c r="Y22" s="1217" t="s">
        <v>6414</v>
      </c>
      <c r="Z22" s="48"/>
      <c r="AA22" s="1643">
        <v>44822</v>
      </c>
      <c r="AB22" s="1644" t="s">
        <v>60</v>
      </c>
      <c r="AC22" s="1644" t="s">
        <v>6415</v>
      </c>
      <c r="AD22" s="1644">
        <v>20000</v>
      </c>
      <c r="AE22" s="48" t="s">
        <v>6400</v>
      </c>
      <c r="AF22" s="48"/>
      <c r="AG22" s="48"/>
      <c r="AH22" s="48"/>
    </row>
    <row r="23" spans="1:34" ht="18">
      <c r="A23" s="1218">
        <v>44806.305555555555</v>
      </c>
      <c r="B23" s="1217" t="s">
        <v>3473</v>
      </c>
      <c r="C23" s="1217"/>
      <c r="D23" s="1217" t="s">
        <v>3570</v>
      </c>
      <c r="E23" s="1217" t="s">
        <v>55</v>
      </c>
      <c r="F23" s="1217" t="s">
        <v>3512</v>
      </c>
      <c r="G23" s="1219">
        <v>11000</v>
      </c>
      <c r="H23" s="1449" t="s">
        <v>3063</v>
      </c>
      <c r="I23" s="1217" t="s">
        <v>3453</v>
      </c>
      <c r="J23" s="1642"/>
      <c r="K23" s="10" t="e">
        <f t="shared" ca="1" si="5"/>
        <v>#NAME?</v>
      </c>
      <c r="M23" s="1239"/>
      <c r="N23" s="1240">
        <v>5300</v>
      </c>
      <c r="O23" s="1240"/>
      <c r="P23" s="1240"/>
      <c r="Q23" s="1240"/>
      <c r="R23" s="1240"/>
      <c r="S23" s="1240"/>
      <c r="T23" s="1240" t="e">
        <f t="shared" ca="1" si="1"/>
        <v>#NAME?</v>
      </c>
      <c r="U23" s="1378" t="e">
        <f t="shared" ca="1" si="2"/>
        <v>#NAME?</v>
      </c>
      <c r="V23" s="48"/>
      <c r="W23" s="1217" t="s">
        <v>3572</v>
      </c>
      <c r="X23" s="48"/>
      <c r="Y23" s="1217" t="s">
        <v>6416</v>
      </c>
      <c r="Z23" s="48"/>
      <c r="AA23" s="1643">
        <v>44825</v>
      </c>
      <c r="AB23" s="1644" t="s">
        <v>60</v>
      </c>
      <c r="AC23" s="1644" t="s">
        <v>6417</v>
      </c>
      <c r="AD23" s="1644">
        <v>20000</v>
      </c>
      <c r="AE23" s="48" t="s">
        <v>6400</v>
      </c>
      <c r="AF23" s="48"/>
      <c r="AG23" s="48"/>
      <c r="AH23" s="48"/>
    </row>
    <row r="24" spans="1:34" ht="18">
      <c r="A24" s="1218">
        <v>44806.305555555555</v>
      </c>
      <c r="B24" s="1217" t="s">
        <v>3473</v>
      </c>
      <c r="C24" s="1217"/>
      <c r="D24" s="1217" t="s">
        <v>3570</v>
      </c>
      <c r="E24" s="1217" t="s">
        <v>86</v>
      </c>
      <c r="F24" s="1217" t="s">
        <v>3547</v>
      </c>
      <c r="G24" s="1219">
        <v>8500</v>
      </c>
      <c r="H24" s="1449" t="s">
        <v>3063</v>
      </c>
      <c r="I24" s="1217" t="s">
        <v>3453</v>
      </c>
      <c r="J24" s="1642"/>
      <c r="K24" s="10" t="e">
        <f t="shared" ca="1" si="5"/>
        <v>#NAME?</v>
      </c>
      <c r="M24" s="1239"/>
      <c r="N24" s="1240">
        <v>4300</v>
      </c>
      <c r="O24" s="1240"/>
      <c r="P24" s="1240"/>
      <c r="Q24" s="1240"/>
      <c r="R24" s="1240"/>
      <c r="S24" s="1240"/>
      <c r="T24" s="1240" t="e">
        <f t="shared" ca="1" si="1"/>
        <v>#NAME?</v>
      </c>
      <c r="U24" s="1378" t="e">
        <f t="shared" ca="1" si="2"/>
        <v>#NAME?</v>
      </c>
      <c r="V24" s="48"/>
      <c r="W24" s="1217" t="s">
        <v>3572</v>
      </c>
      <c r="X24" s="48"/>
      <c r="Y24" s="1217" t="s">
        <v>6418</v>
      </c>
      <c r="Z24" s="48"/>
      <c r="AA24" s="1643">
        <v>44827</v>
      </c>
      <c r="AB24" s="1644" t="s">
        <v>60</v>
      </c>
      <c r="AC24" s="1644" t="s">
        <v>6419</v>
      </c>
      <c r="AD24" s="1644">
        <v>8000</v>
      </c>
      <c r="AE24" s="48" t="s">
        <v>6400</v>
      </c>
      <c r="AF24" s="48"/>
      <c r="AG24" s="48"/>
      <c r="AH24" s="48"/>
    </row>
    <row r="25" spans="1:34" ht="18">
      <c r="A25" s="1218">
        <v>44806.333333333336</v>
      </c>
      <c r="B25" s="1217" t="s">
        <v>1906</v>
      </c>
      <c r="C25" s="1217"/>
      <c r="D25" s="1217" t="s">
        <v>3919</v>
      </c>
      <c r="E25" s="1217" t="s">
        <v>40</v>
      </c>
      <c r="F25" s="1217" t="s">
        <v>3449</v>
      </c>
      <c r="G25" s="1219">
        <v>33600</v>
      </c>
      <c r="H25" s="1449" t="s">
        <v>3063</v>
      </c>
      <c r="I25" s="1217" t="s">
        <v>3453</v>
      </c>
      <c r="J25" s="1642"/>
      <c r="K25" s="48" t="e">
        <f t="shared" ca="1" si="5"/>
        <v>#NAME?</v>
      </c>
      <c r="L25" s="48" t="e">
        <f t="shared" ref="L25:L27" ca="1" si="7">_xludf.IFS(C25="成田机场",4000,C25="羽田机场",1000,D25="VIP-limo",0)</f>
        <v>#NAME?</v>
      </c>
      <c r="M25" s="1240" t="e">
        <f t="shared" ref="M25:M26" ca="1" si="8">(G25-K25-L25)*0.7</f>
        <v>#NAME?</v>
      </c>
      <c r="N25" s="1240"/>
      <c r="O25" s="1240"/>
      <c r="P25" s="1240"/>
      <c r="Q25" s="1240"/>
      <c r="R25" s="1240"/>
      <c r="S25" s="1240"/>
      <c r="T25" s="1240" t="e">
        <f t="shared" ca="1" si="1"/>
        <v>#NAME?</v>
      </c>
      <c r="U25" s="1378" t="e">
        <f t="shared" ca="1" si="2"/>
        <v>#NAME?</v>
      </c>
      <c r="V25" s="48"/>
      <c r="W25" s="1217" t="s">
        <v>27</v>
      </c>
      <c r="X25" s="48"/>
      <c r="Y25" s="1217" t="s">
        <v>6420</v>
      </c>
      <c r="Z25" s="48"/>
      <c r="AA25" s="1643">
        <v>44829</v>
      </c>
      <c r="AB25" s="1644" t="s">
        <v>60</v>
      </c>
      <c r="AC25" s="1644" t="s">
        <v>6421</v>
      </c>
      <c r="AD25" s="1644">
        <v>18000</v>
      </c>
      <c r="AE25" s="48" t="s">
        <v>6400</v>
      </c>
      <c r="AF25" s="48"/>
      <c r="AG25" s="48"/>
      <c r="AH25" s="48"/>
    </row>
    <row r="26" spans="1:34" ht="18">
      <c r="A26" s="1218">
        <v>44806.333333333336</v>
      </c>
      <c r="B26" s="1217" t="s">
        <v>1906</v>
      </c>
      <c r="C26" s="1217"/>
      <c r="D26" s="1217" t="s">
        <v>3919</v>
      </c>
      <c r="E26" s="1217" t="s">
        <v>49</v>
      </c>
      <c r="F26" s="1217" t="s">
        <v>3486</v>
      </c>
      <c r="G26" s="1219">
        <v>19200</v>
      </c>
      <c r="H26" s="1449" t="s">
        <v>3063</v>
      </c>
      <c r="I26" s="1217" t="s">
        <v>3453</v>
      </c>
      <c r="J26" s="1642"/>
      <c r="K26" s="48" t="e">
        <f t="shared" ca="1" si="5"/>
        <v>#NAME?</v>
      </c>
      <c r="L26" s="48" t="e">
        <f t="shared" ca="1" si="7"/>
        <v>#NAME?</v>
      </c>
      <c r="M26" s="1240" t="e">
        <f t="shared" ca="1" si="8"/>
        <v>#NAME?</v>
      </c>
      <c r="N26" s="1240"/>
      <c r="O26" s="1240"/>
      <c r="P26" s="1240"/>
      <c r="Q26" s="1240"/>
      <c r="R26" s="1240"/>
      <c r="S26" s="1240"/>
      <c r="T26" s="1240" t="e">
        <f t="shared" ca="1" si="1"/>
        <v>#NAME?</v>
      </c>
      <c r="U26" s="1378" t="e">
        <f t="shared" ca="1" si="2"/>
        <v>#NAME?</v>
      </c>
      <c r="V26" s="48"/>
      <c r="W26" s="1217" t="s">
        <v>27</v>
      </c>
      <c r="X26" s="48"/>
      <c r="Y26" s="1217" t="s">
        <v>6422</v>
      </c>
      <c r="Z26" s="48"/>
      <c r="AA26" s="1643">
        <v>44822</v>
      </c>
      <c r="AB26" s="1644" t="s">
        <v>40</v>
      </c>
      <c r="AC26" s="1644" t="s">
        <v>6423</v>
      </c>
      <c r="AD26" s="1644">
        <v>11000</v>
      </c>
      <c r="AE26" s="48" t="s">
        <v>6400</v>
      </c>
      <c r="AF26" s="48"/>
      <c r="AG26" s="48"/>
      <c r="AH26" s="48"/>
    </row>
    <row r="27" spans="1:34" ht="18">
      <c r="A27" s="1218">
        <v>44806.416666666664</v>
      </c>
      <c r="B27" s="1217" t="s">
        <v>1906</v>
      </c>
      <c r="C27" s="1217"/>
      <c r="D27" s="1217" t="s">
        <v>3919</v>
      </c>
      <c r="E27" s="1217" t="s">
        <v>3079</v>
      </c>
      <c r="F27" s="1217" t="s">
        <v>3501</v>
      </c>
      <c r="G27" s="1219">
        <v>19200</v>
      </c>
      <c r="H27" s="1449" t="s">
        <v>3063</v>
      </c>
      <c r="I27" s="1217" t="s">
        <v>3453</v>
      </c>
      <c r="J27" s="1642"/>
      <c r="K27" s="10" t="e">
        <f t="shared" ca="1" si="5"/>
        <v>#NAME?</v>
      </c>
      <c r="L27" s="10" t="e">
        <f t="shared" ca="1" si="7"/>
        <v>#NAME?</v>
      </c>
      <c r="M27" s="1240"/>
      <c r="N27" s="1240">
        <f>9*1300</f>
        <v>11700</v>
      </c>
      <c r="O27" s="1240"/>
      <c r="P27" s="1240"/>
      <c r="Q27" s="1240"/>
      <c r="R27" s="1240"/>
      <c r="S27" s="1240"/>
      <c r="T27" s="1240" t="e">
        <f t="shared" ca="1" si="1"/>
        <v>#NAME?</v>
      </c>
      <c r="U27" s="1378" t="e">
        <f t="shared" ca="1" si="2"/>
        <v>#NAME?</v>
      </c>
      <c r="V27" s="48"/>
      <c r="W27" s="1217" t="s">
        <v>27</v>
      </c>
      <c r="X27" s="48"/>
      <c r="Y27" s="1217" t="s">
        <v>6424</v>
      </c>
      <c r="Z27" s="48"/>
      <c r="AA27" s="1643">
        <v>44822</v>
      </c>
      <c r="AB27" s="1644" t="s">
        <v>40</v>
      </c>
      <c r="AC27" s="1644" t="s">
        <v>6425</v>
      </c>
      <c r="AD27" s="1644">
        <v>15000</v>
      </c>
      <c r="AE27" s="48" t="s">
        <v>6400</v>
      </c>
      <c r="AF27" s="48"/>
      <c r="AG27" s="48"/>
      <c r="AH27" s="48"/>
    </row>
    <row r="28" spans="1:34" ht="18">
      <c r="A28" s="1218">
        <v>44806.625</v>
      </c>
      <c r="B28" s="1217" t="s">
        <v>1906</v>
      </c>
      <c r="C28" s="1217"/>
      <c r="D28" s="1217" t="s">
        <v>3919</v>
      </c>
      <c r="E28" s="1217" t="s">
        <v>45</v>
      </c>
      <c r="F28" s="1217" t="s">
        <v>3524</v>
      </c>
      <c r="G28" s="1219">
        <v>36000</v>
      </c>
      <c r="H28" s="1449" t="s">
        <v>3063</v>
      </c>
      <c r="I28" s="1217" t="s">
        <v>3453</v>
      </c>
      <c r="J28" s="1645"/>
      <c r="K28" s="10" t="e">
        <f t="shared" ca="1" si="5"/>
        <v>#NAME?</v>
      </c>
      <c r="M28" s="1240"/>
      <c r="N28" s="1240">
        <f>17*1300</f>
        <v>22100</v>
      </c>
      <c r="O28" s="1240"/>
      <c r="P28" s="1240"/>
      <c r="Q28" s="1240"/>
      <c r="R28" s="1240"/>
      <c r="S28" s="1240"/>
      <c r="T28" s="1240" t="e">
        <f t="shared" ca="1" si="1"/>
        <v>#NAME?</v>
      </c>
      <c r="U28" s="1378" t="e">
        <f t="shared" ca="1" si="2"/>
        <v>#NAME?</v>
      </c>
      <c r="V28" s="48"/>
      <c r="W28" s="1217" t="s">
        <v>27</v>
      </c>
      <c r="X28" s="48"/>
      <c r="Y28" s="1217" t="s">
        <v>6426</v>
      </c>
      <c r="Z28" s="48"/>
      <c r="AA28" s="1643">
        <v>44826</v>
      </c>
      <c r="AB28" s="1644" t="s">
        <v>49</v>
      </c>
      <c r="AC28" s="1644" t="s">
        <v>6427</v>
      </c>
      <c r="AD28" s="1644">
        <v>17500</v>
      </c>
      <c r="AE28" s="48" t="s">
        <v>6400</v>
      </c>
      <c r="AF28" s="48"/>
      <c r="AG28" s="48"/>
      <c r="AH28" s="48"/>
    </row>
    <row r="29" spans="1:34" ht="18">
      <c r="A29" s="1647">
        <v>44806.6875</v>
      </c>
      <c r="B29" s="1648" t="s">
        <v>3473</v>
      </c>
      <c r="C29" s="1648"/>
      <c r="D29" s="1648" t="s">
        <v>3521</v>
      </c>
      <c r="E29" s="1648" t="s">
        <v>60</v>
      </c>
      <c r="F29" s="1648" t="s">
        <v>3517</v>
      </c>
      <c r="G29" s="1649">
        <v>10000</v>
      </c>
      <c r="H29" s="1650" t="s">
        <v>3063</v>
      </c>
      <c r="I29" s="1648" t="s">
        <v>3453</v>
      </c>
      <c r="J29" s="1651"/>
      <c r="K29" s="1652">
        <v>2000</v>
      </c>
      <c r="L29" s="1652"/>
      <c r="M29" s="1653">
        <f>(G29-K29-L29)*0.7</f>
        <v>5600</v>
      </c>
      <c r="N29" s="1653"/>
      <c r="O29" s="1653"/>
      <c r="P29" s="1653"/>
      <c r="Q29" s="1653"/>
      <c r="R29" s="1653"/>
      <c r="S29" s="1653"/>
      <c r="T29" s="1653">
        <f t="shared" si="1"/>
        <v>2400</v>
      </c>
      <c r="U29" s="1654">
        <f t="shared" si="2"/>
        <v>0.24</v>
      </c>
      <c r="V29" s="1652"/>
      <c r="W29" s="1648" t="s">
        <v>107</v>
      </c>
      <c r="X29" s="1652"/>
      <c r="Y29" s="1648" t="s">
        <v>6428</v>
      </c>
      <c r="Z29" s="1652"/>
      <c r="AA29" s="1655">
        <v>44834</v>
      </c>
      <c r="AB29" s="1656" t="s">
        <v>3523</v>
      </c>
      <c r="AC29" s="1656" t="s">
        <v>6429</v>
      </c>
      <c r="AD29" s="1656">
        <v>12000</v>
      </c>
      <c r="AE29" s="1652" t="s">
        <v>6400</v>
      </c>
      <c r="AF29" s="1652"/>
      <c r="AG29" s="1652"/>
      <c r="AH29" s="1652"/>
    </row>
    <row r="30" spans="1:34" ht="18">
      <c r="A30" s="1218">
        <v>44806.722222222219</v>
      </c>
      <c r="B30" s="1217" t="s">
        <v>3473</v>
      </c>
      <c r="C30" s="1217"/>
      <c r="D30" s="1217" t="s">
        <v>3570</v>
      </c>
      <c r="E30" s="1217" t="s">
        <v>3910</v>
      </c>
      <c r="F30" s="1217" t="s">
        <v>3592</v>
      </c>
      <c r="G30" s="1219">
        <v>11000</v>
      </c>
      <c r="H30" s="1449" t="s">
        <v>3063</v>
      </c>
      <c r="I30" s="1217" t="s">
        <v>3453</v>
      </c>
      <c r="J30" s="1642"/>
      <c r="K30" s="48" t="e">
        <f t="shared" ref="K30:K35" ca="1" si="9">_xludf.IFS(C30="成田机场",3000,C30="羽田机场",1200,D30="NearMe",1000,D30="VIP-limo",G30*0.12)</f>
        <v>#NAME?</v>
      </c>
      <c r="L30" s="48"/>
      <c r="M30" s="1240"/>
      <c r="N30" s="1240">
        <v>5300</v>
      </c>
      <c r="O30" s="1240"/>
      <c r="P30" s="1240"/>
      <c r="Q30" s="1240"/>
      <c r="R30" s="1240"/>
      <c r="S30" s="1240"/>
      <c r="T30" s="1240" t="e">
        <f t="shared" ca="1" si="1"/>
        <v>#NAME?</v>
      </c>
      <c r="U30" s="1378" t="e">
        <f t="shared" ca="1" si="2"/>
        <v>#NAME?</v>
      </c>
      <c r="V30" s="48"/>
      <c r="W30" s="1217" t="s">
        <v>3572</v>
      </c>
      <c r="X30" s="48"/>
      <c r="Y30" s="1217" t="s">
        <v>6430</v>
      </c>
      <c r="Z30" s="48"/>
      <c r="AA30" s="1643">
        <v>44833</v>
      </c>
      <c r="AB30" s="1644" t="s">
        <v>40</v>
      </c>
      <c r="AC30" s="1644" t="s">
        <v>6431</v>
      </c>
      <c r="AD30" s="1644">
        <v>11000</v>
      </c>
      <c r="AE30" s="48" t="s">
        <v>6400</v>
      </c>
      <c r="AF30" s="48"/>
      <c r="AG30" s="48"/>
      <c r="AH30" s="48"/>
    </row>
    <row r="31" spans="1:34" ht="18">
      <c r="A31" s="1218">
        <v>44806.722222222219</v>
      </c>
      <c r="B31" s="1217" t="s">
        <v>3473</v>
      </c>
      <c r="C31" s="1217"/>
      <c r="D31" s="1217" t="s">
        <v>3570</v>
      </c>
      <c r="E31" s="1217" t="s">
        <v>86</v>
      </c>
      <c r="F31" s="1217" t="s">
        <v>3547</v>
      </c>
      <c r="G31" s="1219">
        <v>11000</v>
      </c>
      <c r="H31" s="1449" t="s">
        <v>3063</v>
      </c>
      <c r="I31" s="1217" t="s">
        <v>3453</v>
      </c>
      <c r="J31" s="1642"/>
      <c r="K31" s="48" t="e">
        <f t="shared" ca="1" si="9"/>
        <v>#NAME?</v>
      </c>
      <c r="L31" s="48"/>
      <c r="M31" s="1240"/>
      <c r="N31" s="1240">
        <v>4300</v>
      </c>
      <c r="O31" s="1240"/>
      <c r="P31" s="1240"/>
      <c r="Q31" s="1240"/>
      <c r="R31" s="1240"/>
      <c r="S31" s="1240"/>
      <c r="T31" s="1240" t="e">
        <f t="shared" ca="1" si="1"/>
        <v>#NAME?</v>
      </c>
      <c r="U31" s="1378" t="e">
        <f t="shared" ca="1" si="2"/>
        <v>#NAME?</v>
      </c>
      <c r="V31" s="48"/>
      <c r="W31" s="1217" t="s">
        <v>3572</v>
      </c>
      <c r="X31" s="48"/>
      <c r="Y31" s="1217" t="s">
        <v>6432</v>
      </c>
      <c r="Z31" s="48"/>
      <c r="AA31" s="1643">
        <v>44832</v>
      </c>
      <c r="AB31" s="1644" t="s">
        <v>105</v>
      </c>
      <c r="AC31" s="1644" t="s">
        <v>6433</v>
      </c>
      <c r="AD31" s="1644">
        <v>9000</v>
      </c>
      <c r="AE31" s="48"/>
      <c r="AF31" s="48"/>
      <c r="AG31" s="48"/>
      <c r="AH31" s="48"/>
    </row>
    <row r="32" spans="1:34" ht="18">
      <c r="A32" s="1218">
        <v>44806.722222222219</v>
      </c>
      <c r="B32" s="1217" t="s">
        <v>3473</v>
      </c>
      <c r="C32" s="1217"/>
      <c r="D32" s="1217" t="s">
        <v>3570</v>
      </c>
      <c r="E32" s="1217" t="s">
        <v>55</v>
      </c>
      <c r="F32" s="1217" t="s">
        <v>3512</v>
      </c>
      <c r="G32" s="1219">
        <v>8500</v>
      </c>
      <c r="H32" s="1449" t="s">
        <v>3063</v>
      </c>
      <c r="I32" s="1217" t="s">
        <v>3453</v>
      </c>
      <c r="J32" s="1642"/>
      <c r="K32" s="48" t="e">
        <f t="shared" ca="1" si="9"/>
        <v>#NAME?</v>
      </c>
      <c r="L32" s="48"/>
      <c r="M32" s="1240"/>
      <c r="N32" s="1240">
        <v>5300</v>
      </c>
      <c r="O32" s="1240"/>
      <c r="P32" s="1240"/>
      <c r="Q32" s="1240"/>
      <c r="R32" s="1240"/>
      <c r="S32" s="1240"/>
      <c r="T32" s="1240" t="e">
        <f t="shared" ca="1" si="1"/>
        <v>#NAME?</v>
      </c>
      <c r="U32" s="1378" t="e">
        <f t="shared" ca="1" si="2"/>
        <v>#NAME?</v>
      </c>
      <c r="V32" s="48"/>
      <c r="W32" s="1217" t="s">
        <v>3572</v>
      </c>
      <c r="X32" s="48"/>
      <c r="Y32" s="1217" t="s">
        <v>6434</v>
      </c>
      <c r="Z32" s="48"/>
      <c r="AA32" s="1643">
        <v>44832</v>
      </c>
      <c r="AB32" s="923" t="s">
        <v>49</v>
      </c>
      <c r="AC32" s="923" t="s">
        <v>6435</v>
      </c>
      <c r="AD32" s="923">
        <v>10000</v>
      </c>
      <c r="AE32" s="48"/>
      <c r="AF32" s="48"/>
      <c r="AG32" s="48"/>
      <c r="AH32" s="48"/>
    </row>
    <row r="33" spans="1:34" ht="18">
      <c r="A33" s="1218">
        <v>44807.25</v>
      </c>
      <c r="B33" s="1217" t="s">
        <v>1906</v>
      </c>
      <c r="C33" s="1217"/>
      <c r="D33" s="1217" t="s">
        <v>3919</v>
      </c>
      <c r="E33" s="1217" t="s">
        <v>98</v>
      </c>
      <c r="F33" s="1217" t="s">
        <v>3501</v>
      </c>
      <c r="G33" s="1219">
        <v>40800</v>
      </c>
      <c r="H33" s="1449" t="s">
        <v>3063</v>
      </c>
      <c r="I33" s="1217" t="s">
        <v>3453</v>
      </c>
      <c r="J33" s="1642"/>
      <c r="K33" s="48" t="e">
        <f t="shared" ca="1" si="9"/>
        <v>#NAME?</v>
      </c>
      <c r="L33" s="48"/>
      <c r="M33" s="1240"/>
      <c r="N33" s="1240">
        <f>19*1300</f>
        <v>24700</v>
      </c>
      <c r="O33" s="1240"/>
      <c r="P33" s="1240"/>
      <c r="Q33" s="1240"/>
      <c r="R33" s="1240"/>
      <c r="S33" s="1240"/>
      <c r="T33" s="1240" t="e">
        <f t="shared" ca="1" si="1"/>
        <v>#NAME?</v>
      </c>
      <c r="U33" s="1378" t="e">
        <f t="shared" ca="1" si="2"/>
        <v>#NAME?</v>
      </c>
      <c r="V33" s="48"/>
      <c r="W33" s="1217" t="s">
        <v>27</v>
      </c>
      <c r="X33" s="48"/>
      <c r="Y33" s="1217" t="s">
        <v>6436</v>
      </c>
      <c r="Z33" s="48"/>
      <c r="AA33" s="1643">
        <v>44833</v>
      </c>
      <c r="AB33" s="923" t="s">
        <v>34</v>
      </c>
      <c r="AC33" s="923" t="s">
        <v>6437</v>
      </c>
      <c r="AD33" s="923">
        <v>13500</v>
      </c>
      <c r="AE33" s="48" t="s">
        <v>6400</v>
      </c>
      <c r="AF33" s="48"/>
      <c r="AG33" s="48"/>
      <c r="AH33" s="48"/>
    </row>
    <row r="34" spans="1:34" ht="18">
      <c r="A34" s="1218">
        <v>44807.25</v>
      </c>
      <c r="B34" s="1217" t="s">
        <v>1906</v>
      </c>
      <c r="C34" s="1217"/>
      <c r="D34" s="1217" t="s">
        <v>3919</v>
      </c>
      <c r="E34" s="1217" t="s">
        <v>3079</v>
      </c>
      <c r="F34" s="1217" t="s">
        <v>3477</v>
      </c>
      <c r="G34" s="1219">
        <v>21600</v>
      </c>
      <c r="H34" s="1449" t="s">
        <v>3063</v>
      </c>
      <c r="I34" s="1217" t="s">
        <v>3453</v>
      </c>
      <c r="J34" s="1642"/>
      <c r="K34" s="48" t="e">
        <f t="shared" ca="1" si="9"/>
        <v>#NAME?</v>
      </c>
      <c r="L34" s="48"/>
      <c r="M34" s="1240"/>
      <c r="N34" s="1240">
        <f>10*1300</f>
        <v>13000</v>
      </c>
      <c r="O34" s="1240"/>
      <c r="P34" s="1240"/>
      <c r="Q34" s="1240"/>
      <c r="R34" s="1240"/>
      <c r="S34" s="1240"/>
      <c r="T34" s="1240" t="e">
        <f t="shared" ca="1" si="1"/>
        <v>#NAME?</v>
      </c>
      <c r="U34" s="1378" t="e">
        <f t="shared" ca="1" si="2"/>
        <v>#NAME?</v>
      </c>
      <c r="V34" s="48"/>
      <c r="W34" s="1217" t="s">
        <v>27</v>
      </c>
      <c r="X34" s="48"/>
      <c r="Y34" s="1217" t="s">
        <v>6438</v>
      </c>
      <c r="Z34" s="48"/>
      <c r="AA34" s="1643">
        <v>44834</v>
      </c>
      <c r="AB34" s="923" t="s">
        <v>43</v>
      </c>
      <c r="AC34" s="923" t="s">
        <v>6439</v>
      </c>
      <c r="AD34" s="923">
        <v>8000</v>
      </c>
      <c r="AE34" s="48" t="s">
        <v>6400</v>
      </c>
      <c r="AF34" s="48"/>
      <c r="AG34" s="48"/>
      <c r="AH34" s="48"/>
    </row>
    <row r="35" spans="1:34" ht="18">
      <c r="A35" s="1218">
        <v>44807.25</v>
      </c>
      <c r="B35" s="1217" t="s">
        <v>1906</v>
      </c>
      <c r="C35" s="1217"/>
      <c r="D35" s="1217" t="s">
        <v>3919</v>
      </c>
      <c r="E35" s="1217" t="s">
        <v>49</v>
      </c>
      <c r="F35" s="1217" t="s">
        <v>3486</v>
      </c>
      <c r="G35" s="1219">
        <v>21600</v>
      </c>
      <c r="H35" s="1449" t="s">
        <v>3063</v>
      </c>
      <c r="I35" s="1217" t="s">
        <v>3453</v>
      </c>
      <c r="J35" s="1642"/>
      <c r="K35" s="48" t="e">
        <f t="shared" ca="1" si="9"/>
        <v>#NAME?</v>
      </c>
      <c r="L35" s="48" t="e">
        <f ca="1">_xludf.IFS(C35="成田机场",4000,C35="羽田机场",1000,D35="VIP-limo",0)</f>
        <v>#NAME?</v>
      </c>
      <c r="M35" s="1240" t="e">
        <f ca="1">(G35-K35-L35)*0.7</f>
        <v>#NAME?</v>
      </c>
      <c r="N35" s="1240"/>
      <c r="O35" s="1240"/>
      <c r="P35" s="1240"/>
      <c r="Q35" s="1240"/>
      <c r="R35" s="1240"/>
      <c r="S35" s="1240"/>
      <c r="T35" s="1240" t="e">
        <f t="shared" ca="1" si="1"/>
        <v>#NAME?</v>
      </c>
      <c r="U35" s="1378" t="e">
        <f t="shared" ca="1" si="2"/>
        <v>#NAME?</v>
      </c>
      <c r="V35" s="48"/>
      <c r="W35" s="1217" t="s">
        <v>27</v>
      </c>
      <c r="X35" s="48"/>
      <c r="Y35" s="1217" t="s">
        <v>6440</v>
      </c>
      <c r="Z35" s="48"/>
      <c r="AA35" s="48"/>
      <c r="AB35" s="48"/>
      <c r="AC35" s="48"/>
      <c r="AD35" s="48"/>
      <c r="AE35" s="48"/>
      <c r="AF35" s="48"/>
      <c r="AG35" s="48"/>
      <c r="AH35" s="48"/>
    </row>
    <row r="36" spans="1:34" ht="18">
      <c r="A36" s="1218">
        <v>44807.333333333336</v>
      </c>
      <c r="B36" s="1217" t="s">
        <v>1906</v>
      </c>
      <c r="C36" s="1217"/>
      <c r="D36" s="1217" t="s">
        <v>4912</v>
      </c>
      <c r="E36" s="1217" t="s">
        <v>60</v>
      </c>
      <c r="F36" s="1217" t="s">
        <v>3547</v>
      </c>
      <c r="G36" s="1219">
        <v>35000</v>
      </c>
      <c r="H36" s="1449" t="s">
        <v>3055</v>
      </c>
      <c r="I36" s="1217" t="s">
        <v>3453</v>
      </c>
      <c r="J36" s="1642"/>
      <c r="K36" s="10">
        <v>3000</v>
      </c>
      <c r="L36" s="10">
        <v>4000</v>
      </c>
      <c r="M36" s="1239"/>
      <c r="N36" s="1239">
        <v>15000</v>
      </c>
      <c r="O36" s="1239"/>
      <c r="P36" s="1239"/>
      <c r="Q36" s="1239"/>
      <c r="R36" s="1239"/>
      <c r="S36" s="1239"/>
      <c r="T36" s="1239">
        <f t="shared" si="1"/>
        <v>13000</v>
      </c>
      <c r="U36" s="1357">
        <f t="shared" si="2"/>
        <v>0.37142857142857144</v>
      </c>
      <c r="W36" s="1217" t="s">
        <v>107</v>
      </c>
      <c r="Y36" s="1217" t="s">
        <v>6441</v>
      </c>
    </row>
    <row r="37" spans="1:34" ht="18">
      <c r="A37" s="1218">
        <v>44807.333333333336</v>
      </c>
      <c r="B37" s="1217" t="s">
        <v>1906</v>
      </c>
      <c r="C37" s="1217"/>
      <c r="D37" s="1217" t="s">
        <v>3919</v>
      </c>
      <c r="E37" s="1217" t="s">
        <v>1798</v>
      </c>
      <c r="F37" s="1217" t="s">
        <v>3629</v>
      </c>
      <c r="G37" s="1219">
        <v>21600</v>
      </c>
      <c r="H37" s="1449" t="s">
        <v>3063</v>
      </c>
      <c r="I37" s="1217" t="s">
        <v>3453</v>
      </c>
      <c r="J37" s="1642"/>
      <c r="K37" s="10" t="e">
        <f t="shared" ref="K37:K47" ca="1" si="10">_xludf.IFS(C37="成田机场",3000,C37="羽田机场",1200,D37="NearMe",1000,D37="VIP-limo",G37*0.12)</f>
        <v>#NAME?</v>
      </c>
      <c r="L37" s="10" t="e">
        <f t="shared" ref="L37:L47" ca="1" si="11">_xludf.IFS(C37="成田机场",4000,C37="羽田机场",1000,D37="VIP-limo",0)</f>
        <v>#NAME?</v>
      </c>
      <c r="M37" s="1239"/>
      <c r="N37" s="1240" t="e">
        <f ca="1">(8*2400-K37)*0.7</f>
        <v>#NAME?</v>
      </c>
      <c r="O37" s="1239"/>
      <c r="P37" s="1239"/>
      <c r="Q37" s="1239"/>
      <c r="R37" s="1239"/>
      <c r="S37" s="1239"/>
      <c r="T37" s="1239" t="e">
        <f t="shared" ca="1" si="1"/>
        <v>#NAME?</v>
      </c>
      <c r="U37" s="1357" t="e">
        <f t="shared" ca="1" si="2"/>
        <v>#NAME?</v>
      </c>
      <c r="W37" s="1217" t="s">
        <v>27</v>
      </c>
      <c r="Y37" s="1217" t="s">
        <v>6442</v>
      </c>
    </row>
    <row r="38" spans="1:34" ht="18">
      <c r="A38" s="1218">
        <v>44807.416666666664</v>
      </c>
      <c r="B38" s="1217" t="s">
        <v>1170</v>
      </c>
      <c r="C38" s="1217" t="s">
        <v>3456</v>
      </c>
      <c r="D38" s="1217" t="s">
        <v>3521</v>
      </c>
      <c r="E38" s="1217" t="s">
        <v>86</v>
      </c>
      <c r="F38" s="1217" t="s">
        <v>3471</v>
      </c>
      <c r="G38" s="1219">
        <v>15000</v>
      </c>
      <c r="H38" s="1449" t="s">
        <v>3063</v>
      </c>
      <c r="I38" s="1217" t="s">
        <v>3453</v>
      </c>
      <c r="J38" s="1642"/>
      <c r="K38" s="48" t="e">
        <f t="shared" ca="1" si="10"/>
        <v>#NAME?</v>
      </c>
      <c r="L38" s="48" t="e">
        <f t="shared" ca="1" si="11"/>
        <v>#NAME?</v>
      </c>
      <c r="M38" s="1240"/>
      <c r="N38" s="1240">
        <v>4000</v>
      </c>
      <c r="O38" s="1240"/>
      <c r="P38" s="1240"/>
      <c r="Q38" s="1240"/>
      <c r="R38" s="1240"/>
      <c r="S38" s="1240"/>
      <c r="T38" s="1240" t="e">
        <f t="shared" ca="1" si="1"/>
        <v>#NAME?</v>
      </c>
      <c r="U38" s="1378" t="e">
        <f t="shared" ca="1" si="2"/>
        <v>#NAME?</v>
      </c>
      <c r="V38" s="48"/>
      <c r="W38" s="1217" t="s">
        <v>107</v>
      </c>
      <c r="X38" s="48"/>
      <c r="Y38" s="1217" t="s">
        <v>6443</v>
      </c>
      <c r="Z38" s="48"/>
      <c r="AA38" s="48"/>
      <c r="AB38" s="48"/>
      <c r="AC38" s="48"/>
      <c r="AD38" s="48"/>
      <c r="AE38" s="48"/>
      <c r="AF38" s="48"/>
      <c r="AG38" s="48"/>
      <c r="AH38" s="48"/>
    </row>
    <row r="39" spans="1:34" ht="18">
      <c r="A39" s="1218">
        <v>44807.416666666664</v>
      </c>
      <c r="B39" s="1217" t="s">
        <v>1170</v>
      </c>
      <c r="C39" s="1217" t="s">
        <v>3456</v>
      </c>
      <c r="D39" s="1217" t="s">
        <v>3607</v>
      </c>
      <c r="E39" s="1217" t="s">
        <v>92</v>
      </c>
      <c r="F39" s="1217" t="s">
        <v>3463</v>
      </c>
      <c r="G39" s="1219">
        <v>25000</v>
      </c>
      <c r="H39" s="1449" t="s">
        <v>3063</v>
      </c>
      <c r="I39" s="1217" t="s">
        <v>3453</v>
      </c>
      <c r="J39" s="1642"/>
      <c r="K39" s="48" t="e">
        <f t="shared" ca="1" si="10"/>
        <v>#NAME?</v>
      </c>
      <c r="L39" s="48" t="e">
        <f t="shared" ca="1" si="11"/>
        <v>#NAME?</v>
      </c>
      <c r="M39" s="1481"/>
      <c r="N39" s="1240">
        <v>5000</v>
      </c>
      <c r="O39" s="1240"/>
      <c r="P39" s="1240"/>
      <c r="Q39" s="1240"/>
      <c r="R39" s="1240"/>
      <c r="S39" s="1240"/>
      <c r="T39" s="1240" t="e">
        <f t="shared" ca="1" si="1"/>
        <v>#NAME?</v>
      </c>
      <c r="U39" s="1378" t="e">
        <f t="shared" ca="1" si="2"/>
        <v>#NAME?</v>
      </c>
      <c r="V39" s="48"/>
      <c r="W39" s="1217" t="s">
        <v>27</v>
      </c>
      <c r="X39" s="48"/>
      <c r="Y39" s="1217" t="s">
        <v>6444</v>
      </c>
      <c r="Z39" s="48"/>
      <c r="AA39" s="48"/>
      <c r="AB39" s="48"/>
      <c r="AC39" s="48"/>
      <c r="AD39" s="48"/>
      <c r="AE39" s="48"/>
      <c r="AF39" s="48"/>
      <c r="AG39" s="48"/>
      <c r="AH39" s="48"/>
    </row>
    <row r="40" spans="1:34" ht="18">
      <c r="A40" s="1218">
        <v>44807.416666666664</v>
      </c>
      <c r="B40" s="1217" t="s">
        <v>1170</v>
      </c>
      <c r="C40" s="1217" t="s">
        <v>3456</v>
      </c>
      <c r="D40" s="1217" t="s">
        <v>3607</v>
      </c>
      <c r="E40" s="1217" t="s">
        <v>27</v>
      </c>
      <c r="F40" s="1217" t="s">
        <v>3512</v>
      </c>
      <c r="G40" s="1219">
        <v>25000</v>
      </c>
      <c r="H40" s="1449" t="s">
        <v>3063</v>
      </c>
      <c r="I40" s="1217" t="s">
        <v>3453</v>
      </c>
      <c r="J40" s="1642"/>
      <c r="K40" s="48" t="e">
        <f t="shared" ca="1" si="10"/>
        <v>#NAME?</v>
      </c>
      <c r="L40" s="48" t="e">
        <f t="shared" ca="1" si="11"/>
        <v>#NAME?</v>
      </c>
      <c r="M40" s="1240"/>
      <c r="N40" s="1240">
        <v>5000</v>
      </c>
      <c r="O40" s="1240"/>
      <c r="P40" s="1240"/>
      <c r="Q40" s="1240"/>
      <c r="R40" s="1240"/>
      <c r="S40" s="1240"/>
      <c r="T40" s="1240" t="e">
        <f t="shared" ca="1" si="1"/>
        <v>#NAME?</v>
      </c>
      <c r="U40" s="1378" t="e">
        <f t="shared" ca="1" si="2"/>
        <v>#NAME?</v>
      </c>
      <c r="V40" s="48"/>
      <c r="W40" s="1217" t="s">
        <v>27</v>
      </c>
      <c r="X40" s="48"/>
      <c r="Y40" s="1217" t="s">
        <v>6445</v>
      </c>
      <c r="Z40" s="48"/>
      <c r="AA40" s="48"/>
      <c r="AB40" s="48"/>
      <c r="AC40" s="48"/>
      <c r="AD40" s="48"/>
      <c r="AE40" s="48"/>
      <c r="AF40" s="48"/>
      <c r="AG40" s="48"/>
      <c r="AH40" s="48"/>
    </row>
    <row r="41" spans="1:34" ht="18">
      <c r="A41" s="1218">
        <v>44807.458333333336</v>
      </c>
      <c r="B41" s="1217" t="s">
        <v>1906</v>
      </c>
      <c r="C41" s="1217"/>
      <c r="D41" s="1217" t="s">
        <v>3919</v>
      </c>
      <c r="E41" s="1217" t="s">
        <v>44</v>
      </c>
      <c r="F41" s="1217" t="s">
        <v>3524</v>
      </c>
      <c r="G41" s="1219">
        <v>38400</v>
      </c>
      <c r="H41" s="1449" t="s">
        <v>3063</v>
      </c>
      <c r="I41" s="1217" t="s">
        <v>3453</v>
      </c>
      <c r="J41" s="1642"/>
      <c r="K41" s="10" t="e">
        <f t="shared" ca="1" si="10"/>
        <v>#NAME?</v>
      </c>
      <c r="L41" s="10" t="e">
        <f t="shared" ca="1" si="11"/>
        <v>#NAME?</v>
      </c>
      <c r="M41" s="1239"/>
      <c r="N41" s="1239">
        <f>18*1300</f>
        <v>23400</v>
      </c>
      <c r="O41" s="1240"/>
      <c r="P41" s="1240"/>
      <c r="Q41" s="1240"/>
      <c r="R41" s="1240"/>
      <c r="S41" s="1240"/>
      <c r="T41" s="1240" t="e">
        <f t="shared" ca="1" si="1"/>
        <v>#NAME?</v>
      </c>
      <c r="U41" s="1378" t="e">
        <f t="shared" ca="1" si="2"/>
        <v>#NAME?</v>
      </c>
      <c r="V41" s="48"/>
      <c r="W41" s="1217" t="s">
        <v>27</v>
      </c>
      <c r="X41" s="48"/>
      <c r="Y41" s="1217" t="s">
        <v>6446</v>
      </c>
      <c r="Z41" s="48"/>
      <c r="AA41" s="48"/>
      <c r="AB41" s="48"/>
      <c r="AC41" s="48"/>
      <c r="AD41" s="48"/>
      <c r="AE41" s="48"/>
      <c r="AF41" s="48"/>
      <c r="AG41" s="48"/>
      <c r="AH41" s="48"/>
    </row>
    <row r="42" spans="1:34" ht="18">
      <c r="A42" s="1218">
        <v>44807.458333333336</v>
      </c>
      <c r="B42" s="1217" t="s">
        <v>1906</v>
      </c>
      <c r="C42" s="1217"/>
      <c r="D42" s="1217" t="s">
        <v>3919</v>
      </c>
      <c r="E42" s="1217" t="s">
        <v>40</v>
      </c>
      <c r="F42" s="1217" t="s">
        <v>3449</v>
      </c>
      <c r="G42" s="1219">
        <v>24000</v>
      </c>
      <c r="H42" s="1449" t="s">
        <v>3063</v>
      </c>
      <c r="I42" s="1217" t="s">
        <v>3453</v>
      </c>
      <c r="J42" s="1642"/>
      <c r="K42" s="48" t="e">
        <f t="shared" ca="1" si="10"/>
        <v>#NAME?</v>
      </c>
      <c r="L42" s="48" t="e">
        <f t="shared" ca="1" si="11"/>
        <v>#NAME?</v>
      </c>
      <c r="M42" s="1240" t="e">
        <f ca="1">(G42-K42-L42)*0.7</f>
        <v>#NAME?</v>
      </c>
      <c r="N42" s="1240"/>
      <c r="O42" s="1240"/>
      <c r="P42" s="1240"/>
      <c r="Q42" s="1240"/>
      <c r="R42" s="1240"/>
      <c r="S42" s="1240"/>
      <c r="T42" s="1240" t="e">
        <f t="shared" ca="1" si="1"/>
        <v>#NAME?</v>
      </c>
      <c r="U42" s="1378" t="e">
        <f t="shared" ca="1" si="2"/>
        <v>#NAME?</v>
      </c>
      <c r="V42" s="48"/>
      <c r="W42" s="1217" t="s">
        <v>27</v>
      </c>
      <c r="X42" s="48"/>
      <c r="Y42" s="1217" t="s">
        <v>6447</v>
      </c>
      <c r="Z42" s="48"/>
      <c r="AA42" s="48"/>
      <c r="AB42" s="48"/>
      <c r="AC42" s="48"/>
      <c r="AD42" s="48"/>
      <c r="AE42" s="48"/>
      <c r="AF42" s="48"/>
      <c r="AG42" s="48"/>
      <c r="AH42" s="48"/>
    </row>
    <row r="43" spans="1:34" ht="18">
      <c r="A43" s="1647">
        <v>44807.715277777781</v>
      </c>
      <c r="B43" s="1648" t="s">
        <v>570</v>
      </c>
      <c r="C43" s="1648" t="s">
        <v>3446</v>
      </c>
      <c r="D43" s="1648" t="s">
        <v>3474</v>
      </c>
      <c r="E43" s="1648" t="s">
        <v>34</v>
      </c>
      <c r="F43" s="1648" t="s">
        <v>3626</v>
      </c>
      <c r="G43" s="1649">
        <v>11900</v>
      </c>
      <c r="H43" s="1650" t="s">
        <v>3063</v>
      </c>
      <c r="I43" s="1648" t="s">
        <v>3453</v>
      </c>
      <c r="J43" s="1651"/>
      <c r="K43" s="1652" t="e">
        <f t="shared" ca="1" si="10"/>
        <v>#NAME?</v>
      </c>
      <c r="L43" s="1652" t="e">
        <f t="shared" ca="1" si="11"/>
        <v>#NAME?</v>
      </c>
      <c r="M43" s="1653" t="e">
        <f ca="1">(8500-K43-L43)*0.7</f>
        <v>#NAME?</v>
      </c>
      <c r="N43" s="1653"/>
      <c r="O43" s="1653"/>
      <c r="P43" s="1653"/>
      <c r="Q43" s="1653"/>
      <c r="R43" s="1653"/>
      <c r="S43" s="1653"/>
      <c r="T43" s="1653" t="e">
        <f t="shared" ca="1" si="1"/>
        <v>#NAME?</v>
      </c>
      <c r="U43" s="1654" t="e">
        <f t="shared" ca="1" si="2"/>
        <v>#NAME?</v>
      </c>
      <c r="V43" s="1652"/>
      <c r="W43" s="1648" t="s">
        <v>27</v>
      </c>
      <c r="X43" s="1652"/>
      <c r="Y43" s="1648" t="s">
        <v>6448</v>
      </c>
      <c r="Z43" s="1652"/>
      <c r="AA43" s="1652"/>
      <c r="AB43" s="1652"/>
      <c r="AC43" s="1652"/>
      <c r="AD43" s="1652"/>
      <c r="AE43" s="1652"/>
      <c r="AF43" s="1652"/>
      <c r="AG43" s="1652"/>
      <c r="AH43" s="1652"/>
    </row>
    <row r="44" spans="1:34" ht="18">
      <c r="A44" s="1647">
        <v>44807.75</v>
      </c>
      <c r="B44" s="1648" t="s">
        <v>1170</v>
      </c>
      <c r="C44" s="1648" t="s">
        <v>3446</v>
      </c>
      <c r="D44" s="1648" t="s">
        <v>3474</v>
      </c>
      <c r="E44" s="1648" t="s">
        <v>3079</v>
      </c>
      <c r="F44" s="1648" t="s">
        <v>3477</v>
      </c>
      <c r="G44" s="1649">
        <v>15000</v>
      </c>
      <c r="H44" s="1650" t="s">
        <v>3063</v>
      </c>
      <c r="I44" s="1648" t="s">
        <v>3453</v>
      </c>
      <c r="J44" s="1651"/>
      <c r="K44" s="1652" t="e">
        <f t="shared" ca="1" si="10"/>
        <v>#NAME?</v>
      </c>
      <c r="L44" s="1652" t="e">
        <f t="shared" ca="1" si="11"/>
        <v>#NAME?</v>
      </c>
      <c r="M44" s="1653"/>
      <c r="N44" s="1653">
        <v>4000</v>
      </c>
      <c r="O44" s="1653"/>
      <c r="P44" s="1653"/>
      <c r="Q44" s="1653"/>
      <c r="R44" s="1653"/>
      <c r="S44" s="1653"/>
      <c r="T44" s="1653" t="e">
        <f t="shared" ca="1" si="1"/>
        <v>#NAME?</v>
      </c>
      <c r="U44" s="1654" t="e">
        <f t="shared" ca="1" si="2"/>
        <v>#NAME?</v>
      </c>
      <c r="V44" s="1652"/>
      <c r="W44" s="1648" t="s">
        <v>27</v>
      </c>
      <c r="X44" s="1652"/>
      <c r="Y44" s="1648" t="s">
        <v>6395</v>
      </c>
      <c r="Z44" s="1652"/>
      <c r="AA44" s="1652"/>
      <c r="AB44" s="1652"/>
      <c r="AC44" s="1652"/>
      <c r="AD44" s="1652"/>
      <c r="AE44" s="1652"/>
      <c r="AF44" s="1652"/>
      <c r="AG44" s="1652"/>
      <c r="AH44" s="1652"/>
    </row>
    <row r="45" spans="1:34" ht="18">
      <c r="A45" s="1218">
        <v>44807.840277777781</v>
      </c>
      <c r="B45" s="1217" t="s">
        <v>570</v>
      </c>
      <c r="C45" s="1217" t="s">
        <v>3456</v>
      </c>
      <c r="D45" s="1217" t="s">
        <v>3807</v>
      </c>
      <c r="E45" s="1217" t="s">
        <v>86</v>
      </c>
      <c r="F45" s="1217" t="s">
        <v>3471</v>
      </c>
      <c r="G45" s="1219">
        <v>18000</v>
      </c>
      <c r="H45" s="1449" t="s">
        <v>3063</v>
      </c>
      <c r="I45" s="1217" t="s">
        <v>3453</v>
      </c>
      <c r="J45" s="1662">
        <v>1800</v>
      </c>
      <c r="K45" s="48" t="e">
        <f t="shared" ca="1" si="10"/>
        <v>#NAME?</v>
      </c>
      <c r="L45" s="48" t="e">
        <f t="shared" ca="1" si="11"/>
        <v>#NAME?</v>
      </c>
      <c r="M45" s="1240"/>
      <c r="N45" s="1240">
        <v>4000</v>
      </c>
      <c r="O45" s="1240"/>
      <c r="P45" s="1240"/>
      <c r="Q45" s="1240"/>
      <c r="R45" s="1240"/>
      <c r="S45" s="1240"/>
      <c r="T45" s="1240" t="e">
        <f t="shared" ca="1" si="1"/>
        <v>#NAME?</v>
      </c>
      <c r="U45" s="1378" t="e">
        <f t="shared" ca="1" si="2"/>
        <v>#NAME?</v>
      </c>
      <c r="V45" s="48"/>
      <c r="W45" s="1217" t="s">
        <v>105</v>
      </c>
      <c r="X45" s="48"/>
      <c r="Y45" s="1217" t="s">
        <v>6449</v>
      </c>
      <c r="Z45" s="48"/>
      <c r="AA45" s="48"/>
      <c r="AB45" s="48"/>
      <c r="AC45" s="48"/>
      <c r="AD45" s="48"/>
      <c r="AE45" s="48"/>
      <c r="AF45" s="48"/>
      <c r="AG45" s="48"/>
      <c r="AH45" s="48"/>
    </row>
    <row r="46" spans="1:34" ht="18">
      <c r="A46" s="1218">
        <v>44808.25</v>
      </c>
      <c r="B46" s="1217" t="s">
        <v>1906</v>
      </c>
      <c r="C46" s="1217"/>
      <c r="D46" s="1217" t="s">
        <v>3919</v>
      </c>
      <c r="E46" s="1217" t="s">
        <v>2979</v>
      </c>
      <c r="F46" s="1217" t="s">
        <v>3501</v>
      </c>
      <c r="G46" s="1219">
        <v>36000</v>
      </c>
      <c r="H46" s="1449" t="s">
        <v>3063</v>
      </c>
      <c r="I46" s="1217" t="s">
        <v>3453</v>
      </c>
      <c r="J46" s="1642"/>
      <c r="K46" s="48" t="e">
        <f t="shared" ca="1" si="10"/>
        <v>#NAME?</v>
      </c>
      <c r="L46" s="48" t="e">
        <f t="shared" ca="1" si="11"/>
        <v>#NAME?</v>
      </c>
      <c r="M46" s="1240"/>
      <c r="N46" s="1240">
        <f>17*1300</f>
        <v>22100</v>
      </c>
      <c r="O46" s="1240"/>
      <c r="P46" s="1240"/>
      <c r="Q46" s="1240"/>
      <c r="R46" s="1240"/>
      <c r="S46" s="1240"/>
      <c r="T46" s="1240" t="e">
        <f t="shared" ca="1" si="1"/>
        <v>#NAME?</v>
      </c>
      <c r="U46" s="1378" t="e">
        <f t="shared" ca="1" si="2"/>
        <v>#NAME?</v>
      </c>
      <c r="V46" s="48"/>
      <c r="W46" s="1217" t="s">
        <v>27</v>
      </c>
      <c r="X46" s="48"/>
      <c r="Y46" s="1217" t="s">
        <v>6450</v>
      </c>
      <c r="Z46" s="48"/>
      <c r="AA46" s="48"/>
      <c r="AB46" s="48"/>
      <c r="AC46" s="48"/>
      <c r="AD46" s="48"/>
      <c r="AE46" s="48"/>
      <c r="AF46" s="48"/>
      <c r="AG46" s="48"/>
      <c r="AH46" s="48"/>
    </row>
    <row r="47" spans="1:34" ht="13.2">
      <c r="A47" s="1218">
        <v>44808.25</v>
      </c>
      <c r="B47" s="1217" t="s">
        <v>1906</v>
      </c>
      <c r="C47" s="1217"/>
      <c r="D47" s="1217" t="s">
        <v>3919</v>
      </c>
      <c r="E47" s="1217" t="s">
        <v>40</v>
      </c>
      <c r="F47" s="1217" t="s">
        <v>3449</v>
      </c>
      <c r="G47" s="1219">
        <v>26400</v>
      </c>
      <c r="H47" s="1449" t="s">
        <v>3063</v>
      </c>
      <c r="I47" s="1217" t="s">
        <v>3453</v>
      </c>
      <c r="J47" s="1663"/>
      <c r="K47" s="48" t="e">
        <f t="shared" ca="1" si="10"/>
        <v>#NAME?</v>
      </c>
      <c r="L47" s="48" t="e">
        <f t="shared" ca="1" si="11"/>
        <v>#NAME?</v>
      </c>
      <c r="M47" s="1240" t="e">
        <f ca="1">(G47-K47-L47)*0.7</f>
        <v>#NAME?</v>
      </c>
      <c r="N47" s="1240"/>
      <c r="O47" s="1240"/>
      <c r="P47" s="1240"/>
      <c r="Q47" s="1240"/>
      <c r="R47" s="1240"/>
      <c r="S47" s="1240"/>
      <c r="T47" s="1240" t="e">
        <f t="shared" ca="1" si="1"/>
        <v>#NAME?</v>
      </c>
      <c r="U47" s="1378" t="e">
        <f t="shared" ca="1" si="2"/>
        <v>#NAME?</v>
      </c>
      <c r="V47" s="48"/>
      <c r="W47" s="1217" t="s">
        <v>27</v>
      </c>
      <c r="X47" s="48"/>
      <c r="Y47" s="1217" t="s">
        <v>6451</v>
      </c>
      <c r="Z47" s="48"/>
      <c r="AA47" s="48"/>
      <c r="AB47" s="48"/>
      <c r="AC47" s="48"/>
      <c r="AD47" s="48"/>
      <c r="AE47" s="48"/>
      <c r="AF47" s="48"/>
      <c r="AG47" s="48"/>
      <c r="AH47" s="48"/>
    </row>
    <row r="48" spans="1:34" ht="18">
      <c r="A48" s="1218">
        <v>44808.28125</v>
      </c>
      <c r="B48" s="1217" t="s">
        <v>1906</v>
      </c>
      <c r="C48" s="1217"/>
      <c r="D48" s="1217" t="s">
        <v>255</v>
      </c>
      <c r="E48" s="1217" t="s">
        <v>94</v>
      </c>
      <c r="F48" s="1217" t="s">
        <v>3471</v>
      </c>
      <c r="G48" s="1219">
        <v>50000</v>
      </c>
      <c r="H48" s="1449" t="s">
        <v>3063</v>
      </c>
      <c r="I48" s="1217" t="s">
        <v>3453</v>
      </c>
      <c r="J48" s="1642"/>
      <c r="K48" s="48">
        <v>3000</v>
      </c>
      <c r="L48" s="48">
        <v>4000</v>
      </c>
      <c r="M48" s="1240"/>
      <c r="N48" s="1240">
        <v>15000</v>
      </c>
      <c r="O48" s="1240"/>
      <c r="P48" s="1240"/>
      <c r="Q48" s="1240"/>
      <c r="R48" s="1240"/>
      <c r="S48" s="1240"/>
      <c r="T48" s="1240">
        <f t="shared" si="1"/>
        <v>28000</v>
      </c>
      <c r="U48" s="1378">
        <f t="shared" si="2"/>
        <v>0.56000000000000005</v>
      </c>
      <c r="V48" s="48"/>
      <c r="W48" s="1217" t="s">
        <v>107</v>
      </c>
      <c r="X48" s="48"/>
      <c r="Y48" s="1217" t="s">
        <v>6452</v>
      </c>
      <c r="Z48" s="48"/>
      <c r="AA48" s="48"/>
      <c r="AB48" s="48"/>
      <c r="AC48" s="48"/>
      <c r="AD48" s="48"/>
      <c r="AE48" s="48"/>
      <c r="AF48" s="48"/>
      <c r="AG48" s="48"/>
      <c r="AH48" s="48"/>
    </row>
    <row r="49" spans="1:34" ht="18">
      <c r="A49" s="1218">
        <v>44808.416666666664</v>
      </c>
      <c r="B49" s="1217" t="s">
        <v>1906</v>
      </c>
      <c r="C49" s="1217"/>
      <c r="D49" s="1217" t="s">
        <v>3919</v>
      </c>
      <c r="E49" s="1217" t="s">
        <v>45</v>
      </c>
      <c r="F49" s="1217" t="s">
        <v>3524</v>
      </c>
      <c r="G49" s="1219">
        <v>33600</v>
      </c>
      <c r="H49" s="1449" t="s">
        <v>3063</v>
      </c>
      <c r="I49" s="1217" t="s">
        <v>3453</v>
      </c>
      <c r="J49" s="1642"/>
      <c r="K49" s="48" t="e">
        <f t="shared" ref="K49:K63" ca="1" si="12">_xludf.IFS(C49="成田机场",3000,C49="羽田机场",1200,D49="NearMe",1000,D49="VIP-limo",G49*0.12)</f>
        <v>#NAME?</v>
      </c>
      <c r="L49" s="48" t="e">
        <f t="shared" ref="L49:L52" ca="1" si="13">_xludf.IFS(C49="成田机场",4000,C49="羽田机场",1000,D49="VIP-limo",0)</f>
        <v>#NAME?</v>
      </c>
      <c r="M49" s="1240"/>
      <c r="N49" s="1240">
        <f>16*1300</f>
        <v>20800</v>
      </c>
      <c r="O49" s="1240"/>
      <c r="P49" s="1240"/>
      <c r="Q49" s="1240"/>
      <c r="R49" s="1240"/>
      <c r="S49" s="1240"/>
      <c r="T49" s="1240" t="e">
        <f t="shared" ca="1" si="1"/>
        <v>#NAME?</v>
      </c>
      <c r="U49" s="1378" t="e">
        <f t="shared" ca="1" si="2"/>
        <v>#NAME?</v>
      </c>
      <c r="V49" s="48"/>
      <c r="W49" s="1217" t="s">
        <v>27</v>
      </c>
      <c r="X49" s="48"/>
      <c r="Y49" s="1217" t="s">
        <v>6453</v>
      </c>
      <c r="Z49" s="48"/>
      <c r="AA49" s="48"/>
      <c r="AB49" s="48"/>
      <c r="AC49" s="48"/>
      <c r="AD49" s="48"/>
      <c r="AE49" s="48"/>
      <c r="AF49" s="48"/>
      <c r="AG49" s="48"/>
      <c r="AH49" s="48"/>
    </row>
    <row r="50" spans="1:34" ht="18">
      <c r="A50" s="1218">
        <v>44808.458333333336</v>
      </c>
      <c r="B50" s="1217" t="s">
        <v>570</v>
      </c>
      <c r="C50" s="1217" t="s">
        <v>3446</v>
      </c>
      <c r="D50" s="1217" t="s">
        <v>3521</v>
      </c>
      <c r="E50" s="1217" t="s">
        <v>43</v>
      </c>
      <c r="F50" s="1217" t="s">
        <v>3477</v>
      </c>
      <c r="G50" s="1219">
        <v>10000</v>
      </c>
      <c r="H50" s="1449" t="s">
        <v>3063</v>
      </c>
      <c r="I50" s="1217" t="s">
        <v>3453</v>
      </c>
      <c r="J50" s="1642"/>
      <c r="K50" s="48" t="e">
        <f t="shared" ca="1" si="12"/>
        <v>#NAME?</v>
      </c>
      <c r="L50" s="48" t="e">
        <f t="shared" ca="1" si="13"/>
        <v>#NAME?</v>
      </c>
      <c r="M50" s="1240" t="e">
        <f ca="1">(G50-K50-L50)*0.7</f>
        <v>#NAME?</v>
      </c>
      <c r="N50" s="1240"/>
      <c r="O50" s="1240"/>
      <c r="P50" s="1240"/>
      <c r="Q50" s="1240"/>
      <c r="R50" s="1240"/>
      <c r="S50" s="1240"/>
      <c r="T50" s="1240" t="e">
        <f t="shared" ca="1" si="1"/>
        <v>#NAME?</v>
      </c>
      <c r="U50" s="1378" t="e">
        <f t="shared" ca="1" si="2"/>
        <v>#NAME?</v>
      </c>
      <c r="V50" s="48"/>
      <c r="W50" s="1217" t="s">
        <v>107</v>
      </c>
      <c r="X50" s="48"/>
      <c r="Y50" s="1217" t="s">
        <v>6454</v>
      </c>
      <c r="Z50" s="48"/>
      <c r="AA50" s="48"/>
      <c r="AB50" s="48"/>
      <c r="AC50" s="48"/>
      <c r="AD50" s="48"/>
      <c r="AE50" s="48"/>
      <c r="AF50" s="48"/>
      <c r="AG50" s="48"/>
      <c r="AH50" s="48"/>
    </row>
    <row r="51" spans="1:34" ht="18">
      <c r="A51" s="1218">
        <v>44808.459722222222</v>
      </c>
      <c r="B51" s="1217" t="s">
        <v>1170</v>
      </c>
      <c r="C51" s="1217" t="s">
        <v>3456</v>
      </c>
      <c r="D51" s="1217" t="s">
        <v>3557</v>
      </c>
      <c r="E51" s="1217" t="s">
        <v>60</v>
      </c>
      <c r="F51" s="1217" t="s">
        <v>3517</v>
      </c>
      <c r="G51" s="1219">
        <f>1100/0.0479</f>
        <v>22964.509394572025</v>
      </c>
      <c r="H51" s="1449" t="s">
        <v>3063</v>
      </c>
      <c r="I51" s="1664" t="s">
        <v>3450</v>
      </c>
      <c r="J51" s="1642"/>
      <c r="K51" s="48" t="e">
        <f t="shared" ca="1" si="12"/>
        <v>#NAME?</v>
      </c>
      <c r="L51" s="48" t="e">
        <f t="shared" ca="1" si="13"/>
        <v>#NAME?</v>
      </c>
      <c r="M51" s="1240" t="e">
        <f ca="1">(15000-K51-L51)*0.7</f>
        <v>#NAME?</v>
      </c>
      <c r="N51" s="1240"/>
      <c r="O51" s="1240"/>
      <c r="P51" s="1240"/>
      <c r="Q51" s="1240"/>
      <c r="R51" s="1240"/>
      <c r="S51" s="1240"/>
      <c r="T51" s="1240" t="e">
        <f t="shared" ca="1" si="1"/>
        <v>#NAME?</v>
      </c>
      <c r="U51" s="1378" t="e">
        <f t="shared" ca="1" si="2"/>
        <v>#NAME?</v>
      </c>
      <c r="V51" s="48"/>
      <c r="W51" s="1217" t="s">
        <v>107</v>
      </c>
      <c r="X51" s="48"/>
      <c r="Y51" s="1217" t="s">
        <v>6455</v>
      </c>
      <c r="Z51" s="48"/>
      <c r="AA51" s="48"/>
      <c r="AB51" s="48"/>
      <c r="AC51" s="48"/>
      <c r="AD51" s="48"/>
      <c r="AE51" s="48"/>
      <c r="AF51" s="48"/>
      <c r="AG51" s="48"/>
      <c r="AH51" s="48"/>
    </row>
    <row r="52" spans="1:34" ht="18">
      <c r="A52" s="1218">
        <v>44808.541666666664</v>
      </c>
      <c r="B52" s="1217" t="s">
        <v>1906</v>
      </c>
      <c r="C52" s="1217"/>
      <c r="D52" s="1217" t="s">
        <v>3919</v>
      </c>
      <c r="E52" s="1217" t="s">
        <v>98</v>
      </c>
      <c r="F52" s="1217" t="s">
        <v>3629</v>
      </c>
      <c r="G52" s="1219">
        <v>24000</v>
      </c>
      <c r="H52" s="1449" t="s">
        <v>3063</v>
      </c>
      <c r="I52" s="1217" t="s">
        <v>3453</v>
      </c>
      <c r="J52" s="1642"/>
      <c r="K52" s="48" t="e">
        <f t="shared" ca="1" si="12"/>
        <v>#NAME?</v>
      </c>
      <c r="L52" s="48" t="e">
        <f t="shared" ca="1" si="13"/>
        <v>#NAME?</v>
      </c>
      <c r="M52" s="1240"/>
      <c r="N52" s="1240">
        <f>11*1300</f>
        <v>14300</v>
      </c>
      <c r="O52" s="1240"/>
      <c r="P52" s="1240"/>
      <c r="Q52" s="1240"/>
      <c r="R52" s="1240"/>
      <c r="S52" s="1240"/>
      <c r="T52" s="1240" t="e">
        <f t="shared" ca="1" si="1"/>
        <v>#NAME?</v>
      </c>
      <c r="U52" s="1378" t="e">
        <f t="shared" ca="1" si="2"/>
        <v>#NAME?</v>
      </c>
      <c r="V52" s="48"/>
      <c r="W52" s="1217" t="s">
        <v>27</v>
      </c>
      <c r="X52" s="48"/>
      <c r="Y52" s="1217" t="s">
        <v>6456</v>
      </c>
      <c r="Z52" s="48"/>
      <c r="AA52" s="48"/>
      <c r="AB52" s="48"/>
      <c r="AC52" s="48"/>
      <c r="AD52" s="48"/>
      <c r="AE52" s="48"/>
      <c r="AF52" s="48"/>
      <c r="AG52" s="48"/>
      <c r="AH52" s="48"/>
    </row>
    <row r="53" spans="1:34" ht="18">
      <c r="A53" s="1647">
        <v>44808.6875</v>
      </c>
      <c r="B53" s="1648" t="s">
        <v>570</v>
      </c>
      <c r="C53" s="1648" t="s">
        <v>3456</v>
      </c>
      <c r="D53" s="1648" t="s">
        <v>3474</v>
      </c>
      <c r="E53" s="1648" t="s">
        <v>86</v>
      </c>
      <c r="F53" s="1648" t="s">
        <v>3657</v>
      </c>
      <c r="G53" s="1649">
        <v>19000</v>
      </c>
      <c r="H53" s="1650" t="s">
        <v>3063</v>
      </c>
      <c r="I53" s="1648" t="s">
        <v>3453</v>
      </c>
      <c r="J53" s="1651"/>
      <c r="K53" s="1652" t="e">
        <f t="shared" ca="1" si="12"/>
        <v>#NAME?</v>
      </c>
      <c r="L53" s="1652">
        <v>4000</v>
      </c>
      <c r="M53" s="1653"/>
      <c r="N53" s="1653">
        <v>4000</v>
      </c>
      <c r="O53" s="1653"/>
      <c r="P53" s="1653"/>
      <c r="Q53" s="1653"/>
      <c r="R53" s="1653"/>
      <c r="S53" s="1653"/>
      <c r="T53" s="1653" t="e">
        <f t="shared" ca="1" si="1"/>
        <v>#NAME?</v>
      </c>
      <c r="U53" s="1654" t="e">
        <f t="shared" ca="1" si="2"/>
        <v>#NAME?</v>
      </c>
      <c r="V53" s="1652"/>
      <c r="W53" s="1648" t="s">
        <v>27</v>
      </c>
      <c r="X53" s="1652"/>
      <c r="Y53" s="1648" t="s">
        <v>6377</v>
      </c>
      <c r="Z53" s="1652"/>
      <c r="AA53" s="1652"/>
      <c r="AB53" s="1652"/>
      <c r="AC53" s="1652"/>
      <c r="AD53" s="1652"/>
      <c r="AE53" s="1652"/>
      <c r="AF53" s="1652"/>
      <c r="AG53" s="1652"/>
      <c r="AH53" s="1652"/>
    </row>
    <row r="54" spans="1:34" ht="18">
      <c r="A54" s="1218">
        <v>44808.6875</v>
      </c>
      <c r="B54" s="1217" t="s">
        <v>570</v>
      </c>
      <c r="C54" s="1217" t="s">
        <v>3456</v>
      </c>
      <c r="D54" s="1217" t="s">
        <v>3474</v>
      </c>
      <c r="E54" s="1217" t="s">
        <v>27</v>
      </c>
      <c r="F54" s="1217" t="s">
        <v>3626</v>
      </c>
      <c r="G54" s="1219">
        <v>18000</v>
      </c>
      <c r="H54" s="1572" t="s">
        <v>3063</v>
      </c>
      <c r="I54" s="1217" t="s">
        <v>3453</v>
      </c>
      <c r="J54" s="1642"/>
      <c r="K54" s="48" t="e">
        <f t="shared" ca="1" si="12"/>
        <v>#NAME?</v>
      </c>
      <c r="L54" s="48">
        <v>4000</v>
      </c>
      <c r="M54" s="1240"/>
      <c r="N54" s="1240">
        <v>5000</v>
      </c>
      <c r="O54" s="1240"/>
      <c r="P54" s="1240"/>
      <c r="Q54" s="1240"/>
      <c r="R54" s="1240"/>
      <c r="S54" s="1240"/>
      <c r="T54" s="1240" t="e">
        <f t="shared" ca="1" si="1"/>
        <v>#NAME?</v>
      </c>
      <c r="U54" s="1378" t="e">
        <f t="shared" ca="1" si="2"/>
        <v>#NAME?</v>
      </c>
      <c r="V54" s="48"/>
      <c r="W54" s="1217" t="s">
        <v>27</v>
      </c>
      <c r="X54" s="48"/>
      <c r="Y54" s="1217" t="s">
        <v>6457</v>
      </c>
      <c r="Z54" s="48"/>
      <c r="AA54" s="48"/>
      <c r="AB54" s="48"/>
      <c r="AC54" s="48"/>
      <c r="AD54" s="48"/>
      <c r="AE54" s="48"/>
      <c r="AF54" s="48"/>
      <c r="AG54" s="48"/>
      <c r="AH54" s="48"/>
    </row>
    <row r="55" spans="1:34" ht="18">
      <c r="A55" s="1218">
        <v>44808.6875</v>
      </c>
      <c r="B55" s="1217" t="s">
        <v>570</v>
      </c>
      <c r="C55" s="1217" t="s">
        <v>3456</v>
      </c>
      <c r="D55" s="1217" t="s">
        <v>3474</v>
      </c>
      <c r="E55" s="1217" t="s">
        <v>110</v>
      </c>
      <c r="F55" s="1217" t="s">
        <v>3686</v>
      </c>
      <c r="G55" s="1219">
        <v>18000</v>
      </c>
      <c r="H55" s="1572" t="s">
        <v>3063</v>
      </c>
      <c r="I55" s="1217" t="s">
        <v>3453</v>
      </c>
      <c r="J55" s="1642"/>
      <c r="K55" s="10" t="e">
        <f t="shared" ca="1" si="12"/>
        <v>#NAME?</v>
      </c>
      <c r="L55" s="10" t="e">
        <f t="shared" ref="L55:L58" ca="1" si="14">_xludf.IFS(C55="成田机场",4000,C55="羽田机场",1000,D55="VIP-limo",0)</f>
        <v>#NAME?</v>
      </c>
      <c r="M55" s="1239"/>
      <c r="N55" s="1240">
        <v>5000</v>
      </c>
      <c r="O55" s="1240"/>
      <c r="P55" s="1240"/>
      <c r="Q55" s="1240"/>
      <c r="R55" s="1240"/>
      <c r="S55" s="1240"/>
      <c r="T55" s="1240" t="e">
        <f t="shared" ca="1" si="1"/>
        <v>#NAME?</v>
      </c>
      <c r="U55" s="1378" t="e">
        <f t="shared" ca="1" si="2"/>
        <v>#NAME?</v>
      </c>
      <c r="V55" s="48"/>
      <c r="W55" s="1217" t="s">
        <v>27</v>
      </c>
      <c r="X55" s="48"/>
      <c r="Y55" s="1217" t="s">
        <v>6458</v>
      </c>
      <c r="Z55" s="48"/>
      <c r="AA55" s="48"/>
      <c r="AB55" s="48"/>
      <c r="AC55" s="48"/>
      <c r="AD55" s="48"/>
      <c r="AE55" s="48"/>
      <c r="AF55" s="48"/>
      <c r="AG55" s="48"/>
      <c r="AH55" s="48"/>
    </row>
    <row r="56" spans="1:34" ht="18">
      <c r="A56" s="1218">
        <v>44808.791666666664</v>
      </c>
      <c r="B56" s="1217" t="s">
        <v>570</v>
      </c>
      <c r="C56" s="1217" t="s">
        <v>3446</v>
      </c>
      <c r="D56" s="1217" t="s">
        <v>3474</v>
      </c>
      <c r="E56" s="1217" t="s">
        <v>86</v>
      </c>
      <c r="F56" s="1217" t="s">
        <v>3657</v>
      </c>
      <c r="G56" s="1219">
        <v>15000</v>
      </c>
      <c r="H56" s="1572" t="s">
        <v>3063</v>
      </c>
      <c r="I56" s="1217" t="s">
        <v>3453</v>
      </c>
      <c r="J56" s="1642"/>
      <c r="K56" s="48" t="e">
        <f t="shared" ca="1" si="12"/>
        <v>#NAME?</v>
      </c>
      <c r="L56" s="48" t="e">
        <f t="shared" ca="1" si="14"/>
        <v>#NAME?</v>
      </c>
      <c r="M56" s="1240"/>
      <c r="N56" s="1240">
        <v>3000</v>
      </c>
      <c r="O56" s="1240"/>
      <c r="P56" s="1240"/>
      <c r="Q56" s="1240"/>
      <c r="R56" s="1240"/>
      <c r="S56" s="1240"/>
      <c r="T56" s="1240" t="e">
        <f t="shared" ca="1" si="1"/>
        <v>#NAME?</v>
      </c>
      <c r="U56" s="1378" t="e">
        <f t="shared" ca="1" si="2"/>
        <v>#NAME?</v>
      </c>
      <c r="V56" s="48"/>
      <c r="W56" s="1217" t="s">
        <v>27</v>
      </c>
      <c r="X56" s="48"/>
      <c r="Y56" s="1217" t="s">
        <v>6377</v>
      </c>
      <c r="Z56" s="48"/>
      <c r="AA56" s="48"/>
      <c r="AB56" s="48"/>
      <c r="AC56" s="48"/>
      <c r="AD56" s="48"/>
      <c r="AE56" s="48"/>
      <c r="AF56" s="48"/>
      <c r="AG56" s="48"/>
      <c r="AH56" s="48"/>
    </row>
    <row r="57" spans="1:34" ht="18">
      <c r="A57" s="1218">
        <v>44809.229166666664</v>
      </c>
      <c r="B57" s="1217" t="s">
        <v>1170</v>
      </c>
      <c r="C57" s="1217" t="s">
        <v>3446</v>
      </c>
      <c r="D57" s="1217" t="s">
        <v>3514</v>
      </c>
      <c r="E57" s="1217" t="s">
        <v>86</v>
      </c>
      <c r="F57" s="1217" t="s">
        <v>3547</v>
      </c>
      <c r="G57" s="1219">
        <v>12000</v>
      </c>
      <c r="H57" s="1572" t="s">
        <v>3063</v>
      </c>
      <c r="I57" s="1217" t="s">
        <v>3453</v>
      </c>
      <c r="J57" s="1642"/>
      <c r="K57" s="48" t="e">
        <f t="shared" ca="1" si="12"/>
        <v>#NAME?</v>
      </c>
      <c r="L57" s="48" t="e">
        <f t="shared" ca="1" si="14"/>
        <v>#NAME?</v>
      </c>
      <c r="M57" s="1240"/>
      <c r="N57" s="1240">
        <v>3000</v>
      </c>
      <c r="O57" s="1240"/>
      <c r="P57" s="1240"/>
      <c r="Q57" s="1240"/>
      <c r="R57" s="1240"/>
      <c r="S57" s="1240"/>
      <c r="T57" s="1240" t="e">
        <f t="shared" ca="1" si="1"/>
        <v>#NAME?</v>
      </c>
      <c r="U57" s="1378" t="e">
        <f t="shared" ca="1" si="2"/>
        <v>#NAME?</v>
      </c>
      <c r="V57" s="48"/>
      <c r="W57" s="1217" t="s">
        <v>107</v>
      </c>
      <c r="X57" s="48"/>
      <c r="Y57" s="1217" t="s">
        <v>6459</v>
      </c>
      <c r="Z57" s="48"/>
      <c r="AA57" s="48"/>
      <c r="AB57" s="48"/>
      <c r="AC57" s="48"/>
      <c r="AD57" s="48"/>
      <c r="AE57" s="48"/>
      <c r="AF57" s="48"/>
      <c r="AG57" s="48"/>
      <c r="AH57" s="48"/>
    </row>
    <row r="58" spans="1:34" ht="18">
      <c r="A58" s="1218">
        <v>44809.291666666664</v>
      </c>
      <c r="B58" s="1217" t="s">
        <v>1906</v>
      </c>
      <c r="C58" s="1217"/>
      <c r="D58" s="1217" t="s">
        <v>3919</v>
      </c>
      <c r="E58" s="1217" t="s">
        <v>49</v>
      </c>
      <c r="F58" s="1217" t="s">
        <v>3486</v>
      </c>
      <c r="G58" s="1219">
        <v>24000</v>
      </c>
      <c r="H58" s="1572" t="s">
        <v>3063</v>
      </c>
      <c r="I58" s="1217" t="s">
        <v>3453</v>
      </c>
      <c r="J58" s="1642"/>
      <c r="K58" s="48" t="e">
        <f t="shared" ca="1" si="12"/>
        <v>#NAME?</v>
      </c>
      <c r="L58" s="48" t="e">
        <f t="shared" ca="1" si="14"/>
        <v>#NAME?</v>
      </c>
      <c r="M58" s="1240" t="e">
        <f ca="1">(G58-K58-L58)*0.7</f>
        <v>#NAME?</v>
      </c>
      <c r="N58" s="1240"/>
      <c r="O58" s="1240"/>
      <c r="P58" s="1240"/>
      <c r="Q58" s="1240"/>
      <c r="R58" s="1240"/>
      <c r="S58" s="1240"/>
      <c r="T58" s="1240" t="e">
        <f t="shared" ca="1" si="1"/>
        <v>#NAME?</v>
      </c>
      <c r="U58" s="1378" t="e">
        <f t="shared" ca="1" si="2"/>
        <v>#NAME?</v>
      </c>
      <c r="V58" s="48"/>
      <c r="W58" s="1217" t="s">
        <v>27</v>
      </c>
      <c r="X58" s="48"/>
      <c r="Y58" s="1217" t="s">
        <v>6460</v>
      </c>
      <c r="Z58" s="48"/>
      <c r="AA58" s="48"/>
      <c r="AB58" s="48"/>
      <c r="AC58" s="48"/>
      <c r="AD58" s="48"/>
      <c r="AE58" s="48"/>
      <c r="AF58" s="48"/>
      <c r="AG58" s="48"/>
      <c r="AH58" s="48"/>
    </row>
    <row r="59" spans="1:34" ht="18">
      <c r="A59" s="1218">
        <v>44809.291666666664</v>
      </c>
      <c r="B59" s="1217" t="s">
        <v>1906</v>
      </c>
      <c r="C59" s="1217"/>
      <c r="D59" s="1217" t="s">
        <v>3919</v>
      </c>
      <c r="E59" s="1217" t="s">
        <v>3079</v>
      </c>
      <c r="F59" s="1217" t="s">
        <v>3471</v>
      </c>
      <c r="G59" s="1219">
        <v>21600</v>
      </c>
      <c r="H59" s="1572" t="s">
        <v>3063</v>
      </c>
      <c r="I59" s="1217" t="s">
        <v>3453</v>
      </c>
      <c r="J59" s="1642"/>
      <c r="K59" s="48" t="e">
        <f t="shared" ca="1" si="12"/>
        <v>#NAME?</v>
      </c>
      <c r="L59" s="48"/>
      <c r="M59" s="1240"/>
      <c r="N59" s="1240">
        <f>10*1300</f>
        <v>13000</v>
      </c>
      <c r="O59" s="1240"/>
      <c r="P59" s="1240"/>
      <c r="Q59" s="1240"/>
      <c r="R59" s="1240"/>
      <c r="S59" s="1240"/>
      <c r="T59" s="1240" t="e">
        <f t="shared" ca="1" si="1"/>
        <v>#NAME?</v>
      </c>
      <c r="U59" s="1378" t="e">
        <f t="shared" ca="1" si="2"/>
        <v>#NAME?</v>
      </c>
      <c r="V59" s="48"/>
      <c r="W59" s="1217" t="s">
        <v>27</v>
      </c>
      <c r="X59" s="48"/>
      <c r="Y59" s="1217" t="s">
        <v>6461</v>
      </c>
      <c r="Z59" s="48"/>
      <c r="AA59" s="48"/>
      <c r="AB59" s="48"/>
      <c r="AC59" s="48"/>
      <c r="AD59" s="48"/>
      <c r="AE59" s="48"/>
      <c r="AF59" s="48"/>
      <c r="AG59" s="48"/>
      <c r="AH59" s="48"/>
    </row>
    <row r="60" spans="1:34" ht="18">
      <c r="A60" s="1218">
        <v>44809.305555555555</v>
      </c>
      <c r="B60" s="1217" t="s">
        <v>3473</v>
      </c>
      <c r="C60" s="1217"/>
      <c r="D60" s="1217" t="s">
        <v>3570</v>
      </c>
      <c r="E60" s="1217" t="s">
        <v>3910</v>
      </c>
      <c r="F60" s="1217" t="s">
        <v>3592</v>
      </c>
      <c r="G60" s="1219">
        <v>11000</v>
      </c>
      <c r="H60" s="1572" t="s">
        <v>3063</v>
      </c>
      <c r="I60" s="1217" t="s">
        <v>3453</v>
      </c>
      <c r="J60" s="1642"/>
      <c r="K60" s="48" t="e">
        <f t="shared" ca="1" si="12"/>
        <v>#NAME?</v>
      </c>
      <c r="L60" s="48"/>
      <c r="M60" s="1240"/>
      <c r="N60" s="1240">
        <v>5300</v>
      </c>
      <c r="O60" s="1240"/>
      <c r="P60" s="1240"/>
      <c r="Q60" s="1240"/>
      <c r="R60" s="1240"/>
      <c r="S60" s="1240"/>
      <c r="T60" s="1240" t="e">
        <f t="shared" ca="1" si="1"/>
        <v>#NAME?</v>
      </c>
      <c r="U60" s="1378" t="e">
        <f t="shared" ca="1" si="2"/>
        <v>#NAME?</v>
      </c>
      <c r="V60" s="48"/>
      <c r="W60" s="1217" t="s">
        <v>3572</v>
      </c>
      <c r="X60" s="48"/>
      <c r="Y60" s="1217" t="s">
        <v>6462</v>
      </c>
      <c r="Z60" s="48"/>
      <c r="AA60" s="48"/>
      <c r="AB60" s="48"/>
      <c r="AC60" s="48"/>
      <c r="AD60" s="48"/>
      <c r="AE60" s="48"/>
      <c r="AF60" s="48"/>
      <c r="AG60" s="48"/>
      <c r="AH60" s="48"/>
    </row>
    <row r="61" spans="1:34" ht="18">
      <c r="A61" s="1218">
        <v>44809.305555555555</v>
      </c>
      <c r="B61" s="1217" t="s">
        <v>3473</v>
      </c>
      <c r="C61" s="1217"/>
      <c r="D61" s="1217" t="s">
        <v>3570</v>
      </c>
      <c r="E61" s="1217" t="s">
        <v>86</v>
      </c>
      <c r="F61" s="1217" t="s">
        <v>3547</v>
      </c>
      <c r="G61" s="1219">
        <v>8500</v>
      </c>
      <c r="H61" s="1572" t="s">
        <v>3063</v>
      </c>
      <c r="I61" s="1217" t="s">
        <v>3453</v>
      </c>
      <c r="J61" s="1665"/>
      <c r="K61" s="81" t="e">
        <f t="shared" ca="1" si="12"/>
        <v>#NAME?</v>
      </c>
      <c r="L61" s="81"/>
      <c r="M61" s="1276"/>
      <c r="N61" s="1276">
        <v>4300</v>
      </c>
      <c r="O61" s="1240"/>
      <c r="P61" s="1240"/>
      <c r="Q61" s="1240"/>
      <c r="R61" s="1240"/>
      <c r="S61" s="1240"/>
      <c r="T61" s="1240" t="e">
        <f t="shared" ca="1" si="1"/>
        <v>#NAME?</v>
      </c>
      <c r="U61" s="1378" t="e">
        <f t="shared" ca="1" si="2"/>
        <v>#NAME?</v>
      </c>
      <c r="V61" s="48"/>
      <c r="W61" s="1217" t="s">
        <v>3572</v>
      </c>
      <c r="X61" s="48"/>
      <c r="Y61" s="1217" t="s">
        <v>6463</v>
      </c>
      <c r="Z61" s="48"/>
      <c r="AA61" s="48"/>
      <c r="AB61" s="48"/>
      <c r="AC61" s="48"/>
      <c r="AD61" s="48"/>
      <c r="AE61" s="48"/>
      <c r="AF61" s="48"/>
      <c r="AG61" s="48"/>
      <c r="AH61" s="48"/>
    </row>
    <row r="62" spans="1:34" ht="18">
      <c r="A62" s="1218">
        <v>44809.305555555555</v>
      </c>
      <c r="B62" s="1217" t="s">
        <v>3473</v>
      </c>
      <c r="C62" s="1217"/>
      <c r="D62" s="1217" t="s">
        <v>3570</v>
      </c>
      <c r="E62" s="1217" t="s">
        <v>55</v>
      </c>
      <c r="F62" s="1217" t="s">
        <v>3512</v>
      </c>
      <c r="G62" s="1219">
        <v>11000</v>
      </c>
      <c r="H62" s="1572" t="s">
        <v>3063</v>
      </c>
      <c r="I62" s="1217" t="s">
        <v>3453</v>
      </c>
      <c r="J62" s="1642"/>
      <c r="K62" s="48" t="e">
        <f t="shared" ca="1" si="12"/>
        <v>#NAME?</v>
      </c>
      <c r="L62" s="48"/>
      <c r="M62" s="1240"/>
      <c r="N62" s="1240">
        <v>5300</v>
      </c>
      <c r="O62" s="1240"/>
      <c r="P62" s="1240"/>
      <c r="Q62" s="1240"/>
      <c r="R62" s="1240"/>
      <c r="S62" s="1240"/>
      <c r="T62" s="1240" t="e">
        <f t="shared" ca="1" si="1"/>
        <v>#NAME?</v>
      </c>
      <c r="U62" s="1378" t="e">
        <f t="shared" ca="1" si="2"/>
        <v>#NAME?</v>
      </c>
      <c r="V62" s="48"/>
      <c r="W62" s="1217" t="s">
        <v>3572</v>
      </c>
      <c r="X62" s="48"/>
      <c r="Y62" s="1217" t="s">
        <v>6464</v>
      </c>
      <c r="Z62" s="48"/>
      <c r="AA62" s="48"/>
      <c r="AB62" s="48"/>
      <c r="AC62" s="48"/>
      <c r="AD62" s="48"/>
      <c r="AE62" s="48"/>
      <c r="AF62" s="48"/>
      <c r="AG62" s="48"/>
      <c r="AH62" s="48"/>
    </row>
    <row r="63" spans="1:34" ht="18">
      <c r="A63" s="1218">
        <v>44809.416666666664</v>
      </c>
      <c r="B63" s="1217" t="s">
        <v>1906</v>
      </c>
      <c r="C63" s="1217"/>
      <c r="D63" s="1217" t="s">
        <v>3919</v>
      </c>
      <c r="E63" s="1217" t="s">
        <v>1798</v>
      </c>
      <c r="F63" s="1217" t="s">
        <v>3629</v>
      </c>
      <c r="G63" s="1219">
        <v>26400</v>
      </c>
      <c r="H63" s="1572" t="s">
        <v>3063</v>
      </c>
      <c r="I63" s="1217" t="s">
        <v>3453</v>
      </c>
      <c r="J63" s="1642"/>
      <c r="K63" s="48" t="e">
        <f t="shared" ca="1" si="12"/>
        <v>#NAME?</v>
      </c>
      <c r="L63" s="48" t="e">
        <f ca="1">_xludf.IFS(C63="成田机场",4000,C63="羽田机场",1000,D63="VIP-limo",0)</f>
        <v>#NAME?</v>
      </c>
      <c r="M63" s="1240"/>
      <c r="N63" s="1240" t="e">
        <f ca="1">(8*2400-K63)*0.7</f>
        <v>#NAME?</v>
      </c>
      <c r="O63" s="1240"/>
      <c r="P63" s="1240"/>
      <c r="Q63" s="1240"/>
      <c r="R63" s="1240"/>
      <c r="S63" s="1240"/>
      <c r="T63" s="1240" t="e">
        <f t="shared" ca="1" si="1"/>
        <v>#NAME?</v>
      </c>
      <c r="U63" s="1378" t="e">
        <f t="shared" ca="1" si="2"/>
        <v>#NAME?</v>
      </c>
      <c r="V63" s="48"/>
      <c r="W63" s="1217" t="s">
        <v>27</v>
      </c>
      <c r="X63" s="48"/>
      <c r="Y63" s="1217" t="s">
        <v>6465</v>
      </c>
      <c r="Z63" s="48"/>
      <c r="AA63" s="48"/>
      <c r="AB63" s="48"/>
      <c r="AC63" s="48"/>
      <c r="AD63" s="48"/>
      <c r="AE63" s="48"/>
      <c r="AF63" s="48"/>
      <c r="AG63" s="48"/>
      <c r="AH63" s="48"/>
    </row>
    <row r="64" spans="1:34" ht="18">
      <c r="A64" s="1218">
        <v>44809.583333333336</v>
      </c>
      <c r="B64" s="1217" t="s">
        <v>3473</v>
      </c>
      <c r="C64" s="1217"/>
      <c r="D64" s="1217" t="s">
        <v>3521</v>
      </c>
      <c r="E64" s="1217" t="s">
        <v>55</v>
      </c>
      <c r="F64" s="1217" t="s">
        <v>3512</v>
      </c>
      <c r="G64" s="1219">
        <v>10000</v>
      </c>
      <c r="H64" s="1449" t="s">
        <v>3063</v>
      </c>
      <c r="I64" s="1217" t="s">
        <v>3453</v>
      </c>
      <c r="J64" s="1642"/>
      <c r="K64" s="10">
        <v>2000</v>
      </c>
      <c r="M64" s="1239"/>
      <c r="N64" s="1239">
        <v>4000</v>
      </c>
      <c r="O64" s="1239"/>
      <c r="P64" s="1239"/>
      <c r="Q64" s="1239"/>
      <c r="R64" s="1239"/>
      <c r="S64" s="1239"/>
      <c r="T64" s="1239">
        <f t="shared" si="1"/>
        <v>4000</v>
      </c>
      <c r="U64" s="1357">
        <f t="shared" si="2"/>
        <v>0.4</v>
      </c>
      <c r="W64" s="1217" t="s">
        <v>107</v>
      </c>
      <c r="Y64" s="1217" t="s">
        <v>6466</v>
      </c>
    </row>
    <row r="65" spans="1:34" ht="18">
      <c r="A65" s="1218">
        <v>44809.583333333336</v>
      </c>
      <c r="B65" s="1217" t="s">
        <v>1906</v>
      </c>
      <c r="C65" s="1217"/>
      <c r="D65" s="1217" t="s">
        <v>3919</v>
      </c>
      <c r="E65" s="1217" t="s">
        <v>45</v>
      </c>
      <c r="F65" s="1217" t="s">
        <v>3524</v>
      </c>
      <c r="G65" s="1219">
        <v>26400</v>
      </c>
      <c r="H65" s="1572" t="s">
        <v>3063</v>
      </c>
      <c r="I65" s="1217" t="s">
        <v>3453</v>
      </c>
      <c r="J65" s="1642"/>
      <c r="K65" s="48" t="e">
        <f t="shared" ref="K65:K70" ca="1" si="15">_xludf.IFS(C65="成田机场",3000,C65="羽田机场",1200,D65="NearMe",1000,D65="VIP-limo",G65*0.12)</f>
        <v>#NAME?</v>
      </c>
      <c r="L65" s="48" t="e">
        <f t="shared" ref="L65:L66" ca="1" si="16">_xludf.IFS(C65="成田机场",4000,C65="羽田机场",1000,D65="VIP-limo",0)</f>
        <v>#NAME?</v>
      </c>
      <c r="M65" s="1240"/>
      <c r="N65" s="1240">
        <f>12*1300</f>
        <v>15600</v>
      </c>
      <c r="O65" s="1240"/>
      <c r="P65" s="1240"/>
      <c r="Q65" s="1240"/>
      <c r="R65" s="1240"/>
      <c r="S65" s="1240"/>
      <c r="T65" s="1240" t="e">
        <f t="shared" ca="1" si="1"/>
        <v>#NAME?</v>
      </c>
      <c r="U65" s="1378" t="e">
        <f t="shared" ca="1" si="2"/>
        <v>#NAME?</v>
      </c>
      <c r="V65" s="48"/>
      <c r="W65" s="1217" t="s">
        <v>27</v>
      </c>
      <c r="X65" s="48"/>
      <c r="Y65" s="1217" t="s">
        <v>6467</v>
      </c>
      <c r="Z65" s="48"/>
      <c r="AA65" s="48"/>
      <c r="AB65" s="48"/>
      <c r="AC65" s="48"/>
      <c r="AD65" s="48"/>
      <c r="AE65" s="48"/>
      <c r="AF65" s="48"/>
      <c r="AG65" s="48"/>
      <c r="AH65" s="48"/>
    </row>
    <row r="66" spans="1:34" ht="18">
      <c r="A66" s="1218">
        <v>44809.625</v>
      </c>
      <c r="B66" s="1217" t="s">
        <v>1906</v>
      </c>
      <c r="C66" s="1217"/>
      <c r="D66" s="1217" t="s">
        <v>3919</v>
      </c>
      <c r="E66" s="1217" t="s">
        <v>2979</v>
      </c>
      <c r="F66" s="1217" t="s">
        <v>3501</v>
      </c>
      <c r="G66" s="1219">
        <v>36000</v>
      </c>
      <c r="H66" s="1572" t="s">
        <v>3063</v>
      </c>
      <c r="I66" s="1217" t="s">
        <v>3453</v>
      </c>
      <c r="J66" s="1642"/>
      <c r="K66" s="48" t="e">
        <f t="shared" ca="1" si="15"/>
        <v>#NAME?</v>
      </c>
      <c r="L66" s="48" t="e">
        <f t="shared" ca="1" si="16"/>
        <v>#NAME?</v>
      </c>
      <c r="M66" s="1240"/>
      <c r="N66" s="1240">
        <f>17*1300</f>
        <v>22100</v>
      </c>
      <c r="O66" s="1240"/>
      <c r="P66" s="1240"/>
      <c r="Q66" s="1240"/>
      <c r="R66" s="1240"/>
      <c r="S66" s="1240"/>
      <c r="T66" s="1240" t="e">
        <f t="shared" ca="1" si="1"/>
        <v>#NAME?</v>
      </c>
      <c r="U66" s="1378" t="e">
        <f t="shared" ca="1" si="2"/>
        <v>#NAME?</v>
      </c>
      <c r="V66" s="48"/>
      <c r="W66" s="1217" t="s">
        <v>27</v>
      </c>
      <c r="X66" s="48"/>
      <c r="Y66" s="1217" t="s">
        <v>6468</v>
      </c>
      <c r="Z66" s="48"/>
      <c r="AA66" s="48"/>
      <c r="AB66" s="48"/>
      <c r="AC66" s="48"/>
      <c r="AD66" s="48"/>
      <c r="AE66" s="48"/>
      <c r="AF66" s="48"/>
      <c r="AG66" s="48"/>
      <c r="AH66" s="48"/>
    </row>
    <row r="67" spans="1:34" ht="18">
      <c r="A67" s="1218">
        <v>44809.722222222219</v>
      </c>
      <c r="B67" s="1217" t="s">
        <v>3473</v>
      </c>
      <c r="C67" s="1217"/>
      <c r="D67" s="1217" t="s">
        <v>3570</v>
      </c>
      <c r="E67" s="1217" t="s">
        <v>3910</v>
      </c>
      <c r="F67" s="1217" t="s">
        <v>3592</v>
      </c>
      <c r="G67" s="1219">
        <v>11000</v>
      </c>
      <c r="H67" s="1572" t="s">
        <v>3063</v>
      </c>
      <c r="I67" s="1217" t="s">
        <v>3453</v>
      </c>
      <c r="J67" s="1642"/>
      <c r="K67" s="48" t="e">
        <f t="shared" ca="1" si="15"/>
        <v>#NAME?</v>
      </c>
      <c r="L67" s="48"/>
      <c r="M67" s="1240"/>
      <c r="N67" s="1240">
        <v>5300</v>
      </c>
      <c r="O67" s="1240"/>
      <c r="P67" s="1240"/>
      <c r="Q67" s="1240"/>
      <c r="R67" s="1240"/>
      <c r="S67" s="1240"/>
      <c r="T67" s="1240" t="e">
        <f t="shared" ca="1" si="1"/>
        <v>#NAME?</v>
      </c>
      <c r="U67" s="1378" t="e">
        <f t="shared" ca="1" si="2"/>
        <v>#NAME?</v>
      </c>
      <c r="V67" s="48"/>
      <c r="W67" s="1217" t="s">
        <v>3572</v>
      </c>
      <c r="X67" s="48"/>
      <c r="Y67" s="1217" t="s">
        <v>6469</v>
      </c>
      <c r="Z67" s="48"/>
      <c r="AA67" s="48"/>
      <c r="AB67" s="48"/>
      <c r="AC67" s="48"/>
      <c r="AD67" s="48"/>
      <c r="AE67" s="48"/>
      <c r="AF67" s="48"/>
      <c r="AG67" s="48"/>
      <c r="AH67" s="48"/>
    </row>
    <row r="68" spans="1:34" ht="18">
      <c r="A68" s="1218">
        <v>44809.722222222219</v>
      </c>
      <c r="B68" s="1217" t="s">
        <v>3473</v>
      </c>
      <c r="C68" s="1217"/>
      <c r="D68" s="1217" t="s">
        <v>3570</v>
      </c>
      <c r="E68" s="1217" t="s">
        <v>86</v>
      </c>
      <c r="F68" s="1217" t="s">
        <v>3547</v>
      </c>
      <c r="G68" s="1219">
        <v>8500</v>
      </c>
      <c r="H68" s="1572" t="s">
        <v>3063</v>
      </c>
      <c r="I68" s="1217" t="s">
        <v>3453</v>
      </c>
      <c r="J68" s="1642"/>
      <c r="K68" s="48" t="e">
        <f t="shared" ca="1" si="15"/>
        <v>#NAME?</v>
      </c>
      <c r="L68" s="48"/>
      <c r="M68" s="1240"/>
      <c r="N68" s="1240">
        <v>4300</v>
      </c>
      <c r="O68" s="1240"/>
      <c r="P68" s="1240"/>
      <c r="Q68" s="1240"/>
      <c r="R68" s="1240"/>
      <c r="S68" s="1240"/>
      <c r="T68" s="1240" t="e">
        <f t="shared" ca="1" si="1"/>
        <v>#NAME?</v>
      </c>
      <c r="U68" s="1378" t="e">
        <f t="shared" ca="1" si="2"/>
        <v>#NAME?</v>
      </c>
      <c r="V68" s="48"/>
      <c r="W68" s="1217" t="s">
        <v>3572</v>
      </c>
      <c r="X68" s="48"/>
      <c r="Y68" s="1217" t="s">
        <v>6470</v>
      </c>
      <c r="Z68" s="48"/>
      <c r="AA68" s="48"/>
      <c r="AB68" s="48"/>
      <c r="AC68" s="48"/>
      <c r="AD68" s="48"/>
      <c r="AE68" s="48"/>
      <c r="AF68" s="48"/>
      <c r="AG68" s="48"/>
      <c r="AH68" s="48"/>
    </row>
    <row r="69" spans="1:34" ht="18">
      <c r="A69" s="1218">
        <v>44809.722222222219</v>
      </c>
      <c r="B69" s="1217" t="s">
        <v>3473</v>
      </c>
      <c r="C69" s="1217"/>
      <c r="D69" s="1217" t="s">
        <v>3570</v>
      </c>
      <c r="E69" s="1217" t="s">
        <v>55</v>
      </c>
      <c r="F69" s="1217" t="s">
        <v>3512</v>
      </c>
      <c r="G69" s="1219">
        <v>11000</v>
      </c>
      <c r="H69" s="1572" t="s">
        <v>3063</v>
      </c>
      <c r="I69" s="1217" t="s">
        <v>3453</v>
      </c>
      <c r="J69" s="1642"/>
      <c r="K69" s="48" t="e">
        <f t="shared" ca="1" si="15"/>
        <v>#NAME?</v>
      </c>
      <c r="L69" s="48"/>
      <c r="M69" s="1240"/>
      <c r="N69" s="1240">
        <v>5300</v>
      </c>
      <c r="O69" s="1240"/>
      <c r="P69" s="1240"/>
      <c r="Q69" s="1240"/>
      <c r="R69" s="1240"/>
      <c r="S69" s="1240"/>
      <c r="T69" s="1240" t="e">
        <f t="shared" ca="1" si="1"/>
        <v>#NAME?</v>
      </c>
      <c r="U69" s="1378" t="e">
        <f t="shared" ca="1" si="2"/>
        <v>#NAME?</v>
      </c>
      <c r="V69" s="48"/>
      <c r="W69" s="1217" t="s">
        <v>3572</v>
      </c>
      <c r="X69" s="48"/>
      <c r="Y69" s="1217" t="s">
        <v>6471</v>
      </c>
      <c r="Z69" s="48"/>
      <c r="AA69" s="48"/>
      <c r="AB69" s="48"/>
      <c r="AC69" s="48"/>
      <c r="AD69" s="48"/>
      <c r="AE69" s="48"/>
      <c r="AF69" s="48"/>
      <c r="AG69" s="48"/>
      <c r="AH69" s="48"/>
    </row>
    <row r="70" spans="1:34" ht="18">
      <c r="A70" s="1218">
        <v>44809.826388888891</v>
      </c>
      <c r="B70" s="1217" t="s">
        <v>570</v>
      </c>
      <c r="C70" s="1217" t="s">
        <v>3456</v>
      </c>
      <c r="D70" s="1217" t="s">
        <v>3532</v>
      </c>
      <c r="E70" s="1217" t="s">
        <v>3079</v>
      </c>
      <c r="F70" s="1217" t="s">
        <v>3471</v>
      </c>
      <c r="G70" s="1219">
        <v>17000</v>
      </c>
      <c r="H70" s="1572" t="s">
        <v>3063</v>
      </c>
      <c r="I70" s="1217" t="s">
        <v>3453</v>
      </c>
      <c r="J70" s="1642"/>
      <c r="K70" s="48" t="e">
        <f t="shared" ca="1" si="15"/>
        <v>#NAME?</v>
      </c>
      <c r="L70" s="48">
        <v>4000</v>
      </c>
      <c r="M70" s="1240" t="e">
        <f ca="1">(15000-K70-L70)*0.7</f>
        <v>#NAME?</v>
      </c>
      <c r="N70" s="1240"/>
      <c r="O70" s="1240"/>
      <c r="P70" s="1240"/>
      <c r="Q70" s="1240"/>
      <c r="R70" s="1240"/>
      <c r="S70" s="1240"/>
      <c r="T70" s="1240" t="e">
        <f t="shared" ca="1" si="1"/>
        <v>#NAME?</v>
      </c>
      <c r="U70" s="1378" t="e">
        <f t="shared" ca="1" si="2"/>
        <v>#NAME?</v>
      </c>
      <c r="V70" s="48"/>
      <c r="W70" s="1217" t="s">
        <v>108</v>
      </c>
      <c r="X70" s="48"/>
      <c r="Y70" s="1217" t="s">
        <v>6472</v>
      </c>
      <c r="Z70" s="48"/>
      <c r="AA70" s="48"/>
      <c r="AB70" s="48"/>
      <c r="AC70" s="48"/>
      <c r="AD70" s="48"/>
      <c r="AE70" s="48"/>
      <c r="AF70" s="48"/>
      <c r="AG70" s="48"/>
      <c r="AH70" s="48"/>
    </row>
    <row r="71" spans="1:34" ht="18">
      <c r="A71" s="1218">
        <v>44810.1875</v>
      </c>
      <c r="B71" s="1217" t="s">
        <v>1906</v>
      </c>
      <c r="C71" s="1217"/>
      <c r="D71" s="1217" t="s">
        <v>3474</v>
      </c>
      <c r="E71" s="1217" t="s">
        <v>373</v>
      </c>
      <c r="F71" s="1217" t="s">
        <v>3571</v>
      </c>
      <c r="G71" s="1219">
        <v>50000</v>
      </c>
      <c r="H71" s="1572" t="s">
        <v>3063</v>
      </c>
      <c r="I71" s="1217" t="s">
        <v>3453</v>
      </c>
      <c r="J71" s="1642"/>
      <c r="K71" s="48"/>
      <c r="L71" s="48"/>
      <c r="M71" s="1240"/>
      <c r="N71" s="1240"/>
      <c r="O71" s="1240">
        <v>50000</v>
      </c>
      <c r="P71" s="1240"/>
      <c r="Q71" s="1240"/>
      <c r="R71" s="1240"/>
      <c r="S71" s="1240"/>
      <c r="T71" s="1240">
        <f t="shared" si="1"/>
        <v>0</v>
      </c>
      <c r="U71" s="1378">
        <f t="shared" si="2"/>
        <v>0</v>
      </c>
      <c r="V71" s="48"/>
      <c r="W71" s="1217" t="s">
        <v>27</v>
      </c>
      <c r="X71" s="48"/>
      <c r="Y71" s="1217" t="s">
        <v>6473</v>
      </c>
      <c r="Z71" s="48"/>
      <c r="AA71" s="48"/>
      <c r="AB71" s="48"/>
      <c r="AC71" s="48"/>
      <c r="AD71" s="48"/>
      <c r="AE71" s="48"/>
      <c r="AF71" s="48"/>
      <c r="AG71" s="48"/>
      <c r="AH71" s="48"/>
    </row>
    <row r="72" spans="1:34" ht="18">
      <c r="A72" s="1218">
        <v>44810.291666666664</v>
      </c>
      <c r="B72" s="1217" t="s">
        <v>1906</v>
      </c>
      <c r="C72" s="1217"/>
      <c r="D72" s="1217" t="s">
        <v>3919</v>
      </c>
      <c r="E72" s="1217" t="s">
        <v>49</v>
      </c>
      <c r="F72" s="1217" t="s">
        <v>3486</v>
      </c>
      <c r="G72" s="1219">
        <v>24000</v>
      </c>
      <c r="H72" s="1572" t="s">
        <v>3063</v>
      </c>
      <c r="I72" s="1217" t="s">
        <v>3453</v>
      </c>
      <c r="J72" s="1642"/>
      <c r="K72" s="48" t="e">
        <f t="shared" ref="K72:K92" ca="1" si="17">_xludf.IFS(C72="成田机场",3000,C72="羽田机场",1200,D72="NearMe",1000,D72="VIP-limo",G72*0.12)</f>
        <v>#NAME?</v>
      </c>
      <c r="L72" s="48" t="e">
        <f t="shared" ref="L72:L73" ca="1" si="18">_xludf.IFS(C72="成田机场",4000,C72="羽田机场",1000,D72="VIP-limo",0)</f>
        <v>#NAME?</v>
      </c>
      <c r="M72" s="1240" t="e">
        <f t="shared" ref="M72:M73" ca="1" si="19">(G72-K72-L72)*0.7</f>
        <v>#NAME?</v>
      </c>
      <c r="N72" s="1240"/>
      <c r="O72" s="1240"/>
      <c r="P72" s="1240"/>
      <c r="Q72" s="1240"/>
      <c r="R72" s="1240"/>
      <c r="S72" s="1240"/>
      <c r="T72" s="1240" t="e">
        <f t="shared" ca="1" si="1"/>
        <v>#NAME?</v>
      </c>
      <c r="U72" s="1378" t="e">
        <f t="shared" ca="1" si="2"/>
        <v>#NAME?</v>
      </c>
      <c r="V72" s="48"/>
      <c r="W72" s="1217" t="s">
        <v>27</v>
      </c>
      <c r="X72" s="48"/>
      <c r="Y72" s="1217" t="s">
        <v>6474</v>
      </c>
      <c r="Z72" s="48"/>
      <c r="AA72" s="48"/>
      <c r="AB72" s="48"/>
      <c r="AC72" s="48"/>
      <c r="AD72" s="48"/>
      <c r="AE72" s="48"/>
      <c r="AF72" s="48"/>
      <c r="AG72" s="48"/>
      <c r="AH72" s="48"/>
    </row>
    <row r="73" spans="1:34" ht="18">
      <c r="A73" s="1218">
        <v>44810.291666666664</v>
      </c>
      <c r="B73" s="1217" t="s">
        <v>1906</v>
      </c>
      <c r="C73" s="1217"/>
      <c r="D73" s="1217" t="s">
        <v>3919</v>
      </c>
      <c r="E73" s="1217" t="s">
        <v>40</v>
      </c>
      <c r="F73" s="1217" t="s">
        <v>3449</v>
      </c>
      <c r="G73" s="1219">
        <v>21600</v>
      </c>
      <c r="H73" s="1572" t="s">
        <v>3063</v>
      </c>
      <c r="I73" s="1217" t="s">
        <v>3453</v>
      </c>
      <c r="J73" s="1642"/>
      <c r="K73" s="48" t="e">
        <f t="shared" ca="1" si="17"/>
        <v>#NAME?</v>
      </c>
      <c r="L73" s="48" t="e">
        <f t="shared" ca="1" si="18"/>
        <v>#NAME?</v>
      </c>
      <c r="M73" s="1240" t="e">
        <f t="shared" ca="1" si="19"/>
        <v>#NAME?</v>
      </c>
      <c r="N73" s="1240"/>
      <c r="O73" s="1240"/>
      <c r="P73" s="1240"/>
      <c r="Q73" s="1240"/>
      <c r="R73" s="1240"/>
      <c r="S73" s="1240"/>
      <c r="T73" s="1240" t="e">
        <f t="shared" ca="1" si="1"/>
        <v>#NAME?</v>
      </c>
      <c r="U73" s="1378" t="e">
        <f t="shared" ca="1" si="2"/>
        <v>#NAME?</v>
      </c>
      <c r="V73" s="48"/>
      <c r="W73" s="1217" t="s">
        <v>27</v>
      </c>
      <c r="X73" s="48"/>
      <c r="Y73" s="1217" t="s">
        <v>6475</v>
      </c>
      <c r="Z73" s="48"/>
      <c r="AA73" s="48"/>
      <c r="AB73" s="48"/>
      <c r="AC73" s="48"/>
      <c r="AD73" s="48"/>
      <c r="AE73" s="48"/>
      <c r="AF73" s="48"/>
      <c r="AG73" s="48"/>
      <c r="AH73" s="48"/>
    </row>
    <row r="74" spans="1:34" ht="18">
      <c r="A74" s="1218">
        <v>44810.305555555555</v>
      </c>
      <c r="B74" s="1217" t="s">
        <v>3473</v>
      </c>
      <c r="C74" s="1217"/>
      <c r="D74" s="1217" t="s">
        <v>3570</v>
      </c>
      <c r="E74" s="1217" t="s">
        <v>3910</v>
      </c>
      <c r="F74" s="1217" t="s">
        <v>3592</v>
      </c>
      <c r="G74" s="1219">
        <v>11000</v>
      </c>
      <c r="H74" s="1572" t="s">
        <v>3063</v>
      </c>
      <c r="I74" s="1217" t="s">
        <v>3453</v>
      </c>
      <c r="J74" s="1645"/>
      <c r="K74" s="48" t="e">
        <f t="shared" ca="1" si="17"/>
        <v>#NAME?</v>
      </c>
      <c r="L74" s="48"/>
      <c r="M74" s="1240"/>
      <c r="N74" s="1240">
        <v>5300</v>
      </c>
      <c r="O74" s="1240"/>
      <c r="P74" s="1240"/>
      <c r="Q74" s="1240"/>
      <c r="R74" s="1240"/>
      <c r="S74" s="1240"/>
      <c r="T74" s="1240" t="e">
        <f t="shared" ca="1" si="1"/>
        <v>#NAME?</v>
      </c>
      <c r="U74" s="1378" t="e">
        <f t="shared" ca="1" si="2"/>
        <v>#NAME?</v>
      </c>
      <c r="V74" s="48"/>
      <c r="W74" s="1217" t="s">
        <v>3572</v>
      </c>
      <c r="X74" s="48"/>
      <c r="Y74" s="1217" t="s">
        <v>6476</v>
      </c>
      <c r="Z74" s="48"/>
      <c r="AA74" s="48"/>
      <c r="AB74" s="48"/>
      <c r="AC74" s="48"/>
      <c r="AD74" s="48"/>
      <c r="AE74" s="48"/>
      <c r="AF74" s="48"/>
      <c r="AG74" s="48"/>
      <c r="AH74" s="48"/>
    </row>
    <row r="75" spans="1:34" ht="18">
      <c r="A75" s="1218">
        <v>44810.305555555555</v>
      </c>
      <c r="B75" s="1217" t="s">
        <v>3473</v>
      </c>
      <c r="C75" s="1217"/>
      <c r="D75" s="1217" t="s">
        <v>3570</v>
      </c>
      <c r="E75" s="1217" t="s">
        <v>86</v>
      </c>
      <c r="F75" s="1217" t="s">
        <v>3547</v>
      </c>
      <c r="G75" s="1219">
        <v>8500</v>
      </c>
      <c r="H75" s="1572" t="s">
        <v>3063</v>
      </c>
      <c r="I75" s="1217" t="s">
        <v>3453</v>
      </c>
      <c r="J75" s="1642"/>
      <c r="K75" s="48" t="e">
        <f t="shared" ca="1" si="17"/>
        <v>#NAME?</v>
      </c>
      <c r="L75" s="48"/>
      <c r="M75" s="1240"/>
      <c r="N75" s="1240">
        <v>4300</v>
      </c>
      <c r="O75" s="1240"/>
      <c r="P75" s="1240"/>
      <c r="Q75" s="1240"/>
      <c r="R75" s="1240"/>
      <c r="S75" s="1240"/>
      <c r="T75" s="1240" t="e">
        <f t="shared" ca="1" si="1"/>
        <v>#NAME?</v>
      </c>
      <c r="U75" s="1378" t="e">
        <f t="shared" ca="1" si="2"/>
        <v>#NAME?</v>
      </c>
      <c r="V75" s="48"/>
      <c r="W75" s="1217" t="s">
        <v>3572</v>
      </c>
      <c r="X75" s="48"/>
      <c r="Y75" s="1217" t="s">
        <v>6477</v>
      </c>
      <c r="Z75" s="48"/>
      <c r="AA75" s="48"/>
      <c r="AB75" s="48"/>
      <c r="AC75" s="48"/>
      <c r="AD75" s="48"/>
      <c r="AE75" s="48"/>
      <c r="AF75" s="48"/>
      <c r="AG75" s="48"/>
      <c r="AH75" s="48"/>
    </row>
    <row r="76" spans="1:34" ht="18">
      <c r="A76" s="1218">
        <v>44810.305555555555</v>
      </c>
      <c r="B76" s="1217" t="s">
        <v>3473</v>
      </c>
      <c r="C76" s="1217"/>
      <c r="D76" s="1217" t="s">
        <v>3570</v>
      </c>
      <c r="E76" s="1217" t="s">
        <v>55</v>
      </c>
      <c r="F76" s="1217" t="s">
        <v>3512</v>
      </c>
      <c r="G76" s="1219">
        <v>11000</v>
      </c>
      <c r="H76" s="1572" t="s">
        <v>3063</v>
      </c>
      <c r="I76" s="1217" t="s">
        <v>3453</v>
      </c>
      <c r="J76" s="1642"/>
      <c r="K76" s="48" t="e">
        <f t="shared" ca="1" si="17"/>
        <v>#NAME?</v>
      </c>
      <c r="L76" s="48"/>
      <c r="M76" s="1240"/>
      <c r="N76" s="1240">
        <v>5300</v>
      </c>
      <c r="O76" s="1240"/>
      <c r="P76" s="1240"/>
      <c r="Q76" s="1240"/>
      <c r="R76" s="1240"/>
      <c r="S76" s="1240"/>
      <c r="T76" s="1240" t="e">
        <f t="shared" ca="1" si="1"/>
        <v>#NAME?</v>
      </c>
      <c r="U76" s="1378" t="e">
        <f t="shared" ca="1" si="2"/>
        <v>#NAME?</v>
      </c>
      <c r="V76" s="48"/>
      <c r="W76" s="1217" t="s">
        <v>3572</v>
      </c>
      <c r="X76" s="48"/>
      <c r="Y76" s="1217" t="s">
        <v>6478</v>
      </c>
      <c r="Z76" s="48"/>
      <c r="AA76" s="48"/>
      <c r="AB76" s="48"/>
      <c r="AC76" s="48"/>
      <c r="AD76" s="48"/>
      <c r="AE76" s="48"/>
      <c r="AF76" s="48"/>
      <c r="AG76" s="48"/>
      <c r="AH76" s="48"/>
    </row>
    <row r="77" spans="1:34" ht="18">
      <c r="A77" s="1218">
        <v>44810.416666666664</v>
      </c>
      <c r="B77" s="1217" t="s">
        <v>1906</v>
      </c>
      <c r="C77" s="1217"/>
      <c r="D77" s="1217" t="s">
        <v>3919</v>
      </c>
      <c r="E77" s="1217" t="s">
        <v>3523</v>
      </c>
      <c r="F77" s="1217" t="s">
        <v>3515</v>
      </c>
      <c r="G77" s="1219">
        <v>26400</v>
      </c>
      <c r="H77" s="1572" t="s">
        <v>3063</v>
      </c>
      <c r="I77" s="1217" t="s">
        <v>3453</v>
      </c>
      <c r="J77" s="1642"/>
      <c r="K77" s="48" t="e">
        <f t="shared" ca="1" si="17"/>
        <v>#NAME?</v>
      </c>
      <c r="L77" s="48" t="e">
        <f ca="1">_xludf.IFS(C77="成田机场",4000,C77="羽田机场",1000,D77="VIP-limo",0)</f>
        <v>#NAME?</v>
      </c>
      <c r="M77" s="1240" t="e">
        <f ca="1">(G77-K77-L77)*0.7</f>
        <v>#NAME?</v>
      </c>
      <c r="N77" s="1240"/>
      <c r="O77" s="1240"/>
      <c r="P77" s="1240"/>
      <c r="Q77" s="1240"/>
      <c r="R77" s="1240"/>
      <c r="S77" s="1240"/>
      <c r="T77" s="1240" t="e">
        <f t="shared" ca="1" si="1"/>
        <v>#NAME?</v>
      </c>
      <c r="U77" s="1378" t="e">
        <f t="shared" ca="1" si="2"/>
        <v>#NAME?</v>
      </c>
      <c r="V77" s="48"/>
      <c r="W77" s="1217" t="s">
        <v>27</v>
      </c>
      <c r="X77" s="48"/>
      <c r="Y77" s="1217" t="s">
        <v>6479</v>
      </c>
      <c r="Z77" s="48"/>
      <c r="AA77" s="48"/>
      <c r="AB77" s="48"/>
      <c r="AC77" s="48"/>
      <c r="AD77" s="48"/>
      <c r="AE77" s="48"/>
      <c r="AF77" s="48"/>
      <c r="AG77" s="48"/>
      <c r="AH77" s="48"/>
    </row>
    <row r="78" spans="1:34" ht="18">
      <c r="A78" s="1218">
        <v>44810.458333333336</v>
      </c>
      <c r="B78" s="1217" t="s">
        <v>1170</v>
      </c>
      <c r="C78" s="1217" t="s">
        <v>3456</v>
      </c>
      <c r="D78" s="1217" t="s">
        <v>3521</v>
      </c>
      <c r="E78" s="1217" t="s">
        <v>94</v>
      </c>
      <c r="F78" s="1217" t="s">
        <v>3657</v>
      </c>
      <c r="G78" s="1219">
        <v>15000</v>
      </c>
      <c r="H78" s="1572" t="s">
        <v>3063</v>
      </c>
      <c r="I78" s="1217" t="s">
        <v>3453</v>
      </c>
      <c r="J78" s="1642"/>
      <c r="K78" s="48" t="e">
        <f t="shared" ca="1" si="17"/>
        <v>#NAME?</v>
      </c>
      <c r="L78" s="48">
        <v>4000</v>
      </c>
      <c r="M78" s="1240"/>
      <c r="N78" s="1240">
        <v>4000</v>
      </c>
      <c r="O78" s="1240"/>
      <c r="P78" s="1240"/>
      <c r="Q78" s="1240"/>
      <c r="R78" s="1240"/>
      <c r="S78" s="1240"/>
      <c r="T78" s="1240" t="e">
        <f t="shared" ca="1" si="1"/>
        <v>#NAME?</v>
      </c>
      <c r="U78" s="1378" t="e">
        <f t="shared" ca="1" si="2"/>
        <v>#NAME?</v>
      </c>
      <c r="V78" s="48"/>
      <c r="W78" s="1217" t="s">
        <v>107</v>
      </c>
      <c r="X78" s="48"/>
      <c r="Y78" s="1217" t="s">
        <v>6480</v>
      </c>
      <c r="Z78" s="48"/>
      <c r="AA78" s="48"/>
      <c r="AB78" s="48"/>
      <c r="AC78" s="48"/>
      <c r="AD78" s="48"/>
      <c r="AE78" s="48"/>
      <c r="AF78" s="48"/>
      <c r="AG78" s="48"/>
      <c r="AH78" s="48"/>
    </row>
    <row r="79" spans="1:34" ht="18">
      <c r="A79" s="1218">
        <v>44810.541666666664</v>
      </c>
      <c r="B79" s="1217" t="s">
        <v>1170</v>
      </c>
      <c r="C79" s="1217" t="s">
        <v>3456</v>
      </c>
      <c r="D79" s="1217" t="s">
        <v>3807</v>
      </c>
      <c r="E79" s="1217" t="s">
        <v>86</v>
      </c>
      <c r="F79" s="1217" t="s">
        <v>3547</v>
      </c>
      <c r="G79" s="1219">
        <v>33000</v>
      </c>
      <c r="H79" s="1572" t="s">
        <v>3063</v>
      </c>
      <c r="I79" s="1217" t="s">
        <v>3453</v>
      </c>
      <c r="J79" s="1662">
        <v>7755</v>
      </c>
      <c r="K79" s="48" t="e">
        <f t="shared" ca="1" si="17"/>
        <v>#NAME?</v>
      </c>
      <c r="L79" s="48">
        <v>4000</v>
      </c>
      <c r="M79" s="1240"/>
      <c r="N79" s="1240">
        <v>4000</v>
      </c>
      <c r="O79" s="1240"/>
      <c r="P79" s="1240"/>
      <c r="Q79" s="1240"/>
      <c r="R79" s="1240"/>
      <c r="S79" s="1240"/>
      <c r="T79" s="1240" t="e">
        <f t="shared" ca="1" si="1"/>
        <v>#NAME?</v>
      </c>
      <c r="U79" s="1378" t="e">
        <f t="shared" ca="1" si="2"/>
        <v>#NAME?</v>
      </c>
      <c r="V79" s="48"/>
      <c r="W79" s="1217" t="s">
        <v>105</v>
      </c>
      <c r="X79" s="48"/>
      <c r="Y79" s="1217" t="s">
        <v>6481</v>
      </c>
      <c r="Z79" s="48"/>
      <c r="AA79" s="48"/>
      <c r="AB79" s="48"/>
      <c r="AC79" s="48"/>
      <c r="AD79" s="48"/>
      <c r="AE79" s="48"/>
      <c r="AF79" s="48"/>
      <c r="AG79" s="48"/>
      <c r="AH79" s="48"/>
    </row>
    <row r="80" spans="1:34" ht="18">
      <c r="A80" s="1218">
        <v>44810.583333333336</v>
      </c>
      <c r="B80" s="1217" t="s">
        <v>1906</v>
      </c>
      <c r="C80" s="1217"/>
      <c r="D80" s="1217" t="s">
        <v>3919</v>
      </c>
      <c r="E80" s="1217" t="s">
        <v>45</v>
      </c>
      <c r="F80" s="1217" t="s">
        <v>3524</v>
      </c>
      <c r="G80" s="1219">
        <v>26400</v>
      </c>
      <c r="H80" s="1572" t="s">
        <v>3063</v>
      </c>
      <c r="I80" s="1217" t="s">
        <v>3453</v>
      </c>
      <c r="J80" s="1666"/>
      <c r="K80" s="81" t="e">
        <f t="shared" ca="1" si="17"/>
        <v>#NAME?</v>
      </c>
      <c r="L80" s="81" t="e">
        <f t="shared" ref="L80:L83" ca="1" si="20">_xludf.IFS(C80="成田机场",4000,C80="羽田机场",1000,D80="VIP-limo",0)</f>
        <v>#NAME?</v>
      </c>
      <c r="M80" s="1276"/>
      <c r="N80" s="1276">
        <f>12*1300</f>
        <v>15600</v>
      </c>
      <c r="O80" s="1240"/>
      <c r="P80" s="1240"/>
      <c r="Q80" s="1240"/>
      <c r="R80" s="1240"/>
      <c r="S80" s="1240"/>
      <c r="T80" s="1240" t="e">
        <f t="shared" ca="1" si="1"/>
        <v>#NAME?</v>
      </c>
      <c r="U80" s="1378" t="e">
        <f t="shared" ca="1" si="2"/>
        <v>#NAME?</v>
      </c>
      <c r="V80" s="48"/>
      <c r="W80" s="1217" t="s">
        <v>27</v>
      </c>
      <c r="X80" s="48"/>
      <c r="Y80" s="1217" t="s">
        <v>6482</v>
      </c>
      <c r="Z80" s="48"/>
      <c r="AA80" s="48"/>
      <c r="AB80" s="48"/>
      <c r="AC80" s="48"/>
      <c r="AD80" s="48"/>
      <c r="AE80" s="48"/>
      <c r="AF80" s="48"/>
      <c r="AG80" s="48"/>
      <c r="AH80" s="48"/>
    </row>
    <row r="81" spans="1:34" ht="18">
      <c r="A81" s="1218">
        <v>44810.625</v>
      </c>
      <c r="B81" s="1217" t="s">
        <v>1906</v>
      </c>
      <c r="C81" s="1217"/>
      <c r="D81" s="1217" t="s">
        <v>3919</v>
      </c>
      <c r="E81" s="1217" t="s">
        <v>2979</v>
      </c>
      <c r="F81" s="1217" t="s">
        <v>3501</v>
      </c>
      <c r="G81" s="1219">
        <v>36000</v>
      </c>
      <c r="H81" s="1572" t="s">
        <v>3063</v>
      </c>
      <c r="I81" s="1217" t="s">
        <v>3453</v>
      </c>
      <c r="J81" s="1642"/>
      <c r="K81" s="48" t="e">
        <f t="shared" ca="1" si="17"/>
        <v>#NAME?</v>
      </c>
      <c r="L81" s="48" t="e">
        <f t="shared" ca="1" si="20"/>
        <v>#NAME?</v>
      </c>
      <c r="M81" s="1240"/>
      <c r="N81" s="1240">
        <f>17*1300</f>
        <v>22100</v>
      </c>
      <c r="O81" s="1240"/>
      <c r="P81" s="1240"/>
      <c r="Q81" s="1240"/>
      <c r="R81" s="1240"/>
      <c r="S81" s="1240"/>
      <c r="T81" s="1240" t="e">
        <f t="shared" ca="1" si="1"/>
        <v>#NAME?</v>
      </c>
      <c r="U81" s="1378" t="e">
        <f t="shared" ca="1" si="2"/>
        <v>#NAME?</v>
      </c>
      <c r="V81" s="48"/>
      <c r="W81" s="1217" t="s">
        <v>27</v>
      </c>
      <c r="X81" s="48"/>
      <c r="Y81" s="1217" t="s">
        <v>6483</v>
      </c>
      <c r="Z81" s="48"/>
      <c r="AA81" s="48"/>
      <c r="AB81" s="48"/>
      <c r="AC81" s="48"/>
      <c r="AD81" s="48"/>
      <c r="AE81" s="48"/>
      <c r="AF81" s="48"/>
      <c r="AG81" s="48"/>
      <c r="AH81" s="48"/>
    </row>
    <row r="82" spans="1:34" ht="18">
      <c r="A82" s="1218">
        <v>44810.642361111109</v>
      </c>
      <c r="B82" s="1217" t="s">
        <v>570</v>
      </c>
      <c r="C82" s="1217" t="s">
        <v>3456</v>
      </c>
      <c r="D82" s="1217" t="s">
        <v>6484</v>
      </c>
      <c r="E82" s="1217" t="s">
        <v>94</v>
      </c>
      <c r="F82" s="1217" t="s">
        <v>3657</v>
      </c>
      <c r="G82" s="1219">
        <v>18000</v>
      </c>
      <c r="H82" s="1572" t="s">
        <v>3063</v>
      </c>
      <c r="I82" s="1217" t="s">
        <v>3453</v>
      </c>
      <c r="J82" s="1642"/>
      <c r="K82" s="48" t="e">
        <f t="shared" ca="1" si="17"/>
        <v>#NAME?</v>
      </c>
      <c r="L82" s="48" t="e">
        <f t="shared" ca="1" si="20"/>
        <v>#NAME?</v>
      </c>
      <c r="M82" s="1240"/>
      <c r="N82" s="1240">
        <v>4000</v>
      </c>
      <c r="O82" s="1240"/>
      <c r="P82" s="1240"/>
      <c r="Q82" s="1240"/>
      <c r="R82" s="1240"/>
      <c r="S82" s="1240"/>
      <c r="T82" s="1240" t="e">
        <f t="shared" ca="1" si="1"/>
        <v>#NAME?</v>
      </c>
      <c r="U82" s="1378" t="e">
        <f t="shared" ca="1" si="2"/>
        <v>#NAME?</v>
      </c>
      <c r="V82" s="48"/>
      <c r="W82" s="1217" t="s">
        <v>107</v>
      </c>
      <c r="X82" s="48"/>
      <c r="Y82" s="1217" t="s">
        <v>6485</v>
      </c>
      <c r="Z82" s="48"/>
      <c r="AA82" s="48"/>
      <c r="AB82" s="48"/>
      <c r="AC82" s="48"/>
      <c r="AD82" s="48"/>
      <c r="AE82" s="48"/>
      <c r="AF82" s="48"/>
      <c r="AG82" s="48"/>
      <c r="AH82" s="48"/>
    </row>
    <row r="83" spans="1:34" ht="18">
      <c r="A83" s="1218">
        <v>44810.722222222219</v>
      </c>
      <c r="B83" s="1217" t="s">
        <v>570</v>
      </c>
      <c r="C83" s="1217" t="s">
        <v>3456</v>
      </c>
      <c r="D83" s="1217" t="s">
        <v>3537</v>
      </c>
      <c r="E83" s="1217" t="s">
        <v>110</v>
      </c>
      <c r="F83" s="1217" t="s">
        <v>3471</v>
      </c>
      <c r="G83" s="1219">
        <v>16000</v>
      </c>
      <c r="H83" s="1572" t="s">
        <v>3063</v>
      </c>
      <c r="I83" s="1217" t="s">
        <v>3453</v>
      </c>
      <c r="J83" s="1667"/>
      <c r="K83" s="48" t="e">
        <f t="shared" ca="1" si="17"/>
        <v>#NAME?</v>
      </c>
      <c r="L83" s="48" t="e">
        <f t="shared" ca="1" si="20"/>
        <v>#NAME?</v>
      </c>
      <c r="M83" s="1240"/>
      <c r="N83" s="1240">
        <v>5000</v>
      </c>
      <c r="O83" s="1240"/>
      <c r="P83" s="1240"/>
      <c r="Q83" s="1240"/>
      <c r="R83" s="1240"/>
      <c r="S83" s="1240"/>
      <c r="T83" s="1240" t="e">
        <f t="shared" ca="1" si="1"/>
        <v>#NAME?</v>
      </c>
      <c r="U83" s="1378" t="e">
        <f t="shared" ca="1" si="2"/>
        <v>#NAME?</v>
      </c>
      <c r="V83" s="48"/>
      <c r="W83" s="1217" t="s">
        <v>6486</v>
      </c>
      <c r="X83" s="48"/>
      <c r="Y83" s="1217" t="s">
        <v>6487</v>
      </c>
      <c r="Z83" s="48"/>
      <c r="AA83" s="48"/>
      <c r="AB83" s="48"/>
      <c r="AC83" s="48"/>
      <c r="AD83" s="48"/>
      <c r="AE83" s="48"/>
      <c r="AF83" s="48"/>
      <c r="AG83" s="48"/>
      <c r="AH83" s="48"/>
    </row>
    <row r="84" spans="1:34" ht="18">
      <c r="A84" s="1218">
        <v>44810.722222222219</v>
      </c>
      <c r="B84" s="1217" t="s">
        <v>3473</v>
      </c>
      <c r="C84" s="1217"/>
      <c r="D84" s="1217" t="s">
        <v>3570</v>
      </c>
      <c r="E84" s="1217" t="s">
        <v>3910</v>
      </c>
      <c r="F84" s="1217" t="s">
        <v>3592</v>
      </c>
      <c r="G84" s="1219">
        <v>11000</v>
      </c>
      <c r="H84" s="1572" t="s">
        <v>3063</v>
      </c>
      <c r="I84" s="1217" t="s">
        <v>3453</v>
      </c>
      <c r="J84" s="1642"/>
      <c r="K84" s="48" t="e">
        <f t="shared" ca="1" si="17"/>
        <v>#NAME?</v>
      </c>
      <c r="L84" s="48"/>
      <c r="M84" s="1240"/>
      <c r="N84" s="1240">
        <v>5300</v>
      </c>
      <c r="O84" s="1668"/>
      <c r="P84" s="1240"/>
      <c r="Q84" s="1240"/>
      <c r="R84" s="1240"/>
      <c r="S84" s="1240"/>
      <c r="T84" s="1240" t="e">
        <f t="shared" ca="1" si="1"/>
        <v>#NAME?</v>
      </c>
      <c r="U84" s="1378" t="e">
        <f t="shared" ca="1" si="2"/>
        <v>#NAME?</v>
      </c>
      <c r="V84" s="48"/>
      <c r="W84" s="1217" t="s">
        <v>3572</v>
      </c>
      <c r="X84" s="48"/>
      <c r="Y84" s="1217" t="s">
        <v>6488</v>
      </c>
      <c r="Z84" s="48"/>
      <c r="AA84" s="48"/>
      <c r="AB84" s="48"/>
      <c r="AC84" s="48"/>
      <c r="AD84" s="48"/>
      <c r="AE84" s="48"/>
      <c r="AF84" s="48"/>
      <c r="AG84" s="48"/>
      <c r="AH84" s="48"/>
    </row>
    <row r="85" spans="1:34" ht="18">
      <c r="A85" s="1218">
        <v>44810.722222222219</v>
      </c>
      <c r="B85" s="1217" t="s">
        <v>3473</v>
      </c>
      <c r="C85" s="1217"/>
      <c r="D85" s="1217" t="s">
        <v>3570</v>
      </c>
      <c r="E85" s="1217" t="s">
        <v>86</v>
      </c>
      <c r="F85" s="1217" t="s">
        <v>3547</v>
      </c>
      <c r="G85" s="1219">
        <v>8500</v>
      </c>
      <c r="H85" s="1572" t="s">
        <v>3063</v>
      </c>
      <c r="I85" s="1217" t="s">
        <v>3453</v>
      </c>
      <c r="J85" s="1642"/>
      <c r="K85" s="48" t="e">
        <f t="shared" ca="1" si="17"/>
        <v>#NAME?</v>
      </c>
      <c r="L85" s="48"/>
      <c r="M85" s="1240"/>
      <c r="N85" s="1240">
        <v>4300</v>
      </c>
      <c r="O85" s="1668"/>
      <c r="P85" s="1240"/>
      <c r="Q85" s="1240"/>
      <c r="R85" s="1240"/>
      <c r="S85" s="1240"/>
      <c r="T85" s="1240" t="e">
        <f t="shared" ca="1" si="1"/>
        <v>#NAME?</v>
      </c>
      <c r="U85" s="1378" t="e">
        <f t="shared" ca="1" si="2"/>
        <v>#NAME?</v>
      </c>
      <c r="V85" s="48"/>
      <c r="W85" s="1217" t="s">
        <v>3572</v>
      </c>
      <c r="X85" s="48"/>
      <c r="Y85" s="1217" t="s">
        <v>6489</v>
      </c>
      <c r="Z85" s="48"/>
      <c r="AA85" s="48"/>
      <c r="AB85" s="48"/>
      <c r="AC85" s="48"/>
      <c r="AD85" s="48"/>
      <c r="AE85" s="48"/>
      <c r="AF85" s="48"/>
      <c r="AG85" s="48"/>
      <c r="AH85" s="48"/>
    </row>
    <row r="86" spans="1:34" ht="18">
      <c r="A86" s="1218">
        <v>44810.722222222219</v>
      </c>
      <c r="B86" s="1217" t="s">
        <v>3473</v>
      </c>
      <c r="C86" s="1217"/>
      <c r="D86" s="1217" t="s">
        <v>3570</v>
      </c>
      <c r="E86" s="1217" t="s">
        <v>55</v>
      </c>
      <c r="F86" s="1217" t="s">
        <v>3512</v>
      </c>
      <c r="G86" s="1219">
        <v>11000</v>
      </c>
      <c r="H86" s="1572" t="s">
        <v>3063</v>
      </c>
      <c r="I86" s="1217" t="s">
        <v>3453</v>
      </c>
      <c r="J86" s="1642"/>
      <c r="K86" s="48" t="e">
        <f t="shared" ca="1" si="17"/>
        <v>#NAME?</v>
      </c>
      <c r="L86" s="48"/>
      <c r="M86" s="1240"/>
      <c r="N86" s="1240">
        <v>5300</v>
      </c>
      <c r="O86" s="1668"/>
      <c r="P86" s="1240"/>
      <c r="Q86" s="1240"/>
      <c r="R86" s="1240"/>
      <c r="S86" s="1240"/>
      <c r="T86" s="1240" t="e">
        <f t="shared" ca="1" si="1"/>
        <v>#NAME?</v>
      </c>
      <c r="U86" s="1378" t="e">
        <f t="shared" ca="1" si="2"/>
        <v>#NAME?</v>
      </c>
      <c r="V86" s="48"/>
      <c r="W86" s="1217" t="s">
        <v>3572</v>
      </c>
      <c r="X86" s="48"/>
      <c r="Y86" s="1217" t="s">
        <v>6490</v>
      </c>
      <c r="Z86" s="48"/>
      <c r="AA86" s="48"/>
      <c r="AB86" s="48"/>
      <c r="AC86" s="48"/>
      <c r="AD86" s="48"/>
      <c r="AE86" s="48"/>
      <c r="AF86" s="48"/>
      <c r="AG86" s="48"/>
      <c r="AH86" s="48"/>
    </row>
    <row r="87" spans="1:34" ht="18">
      <c r="A87" s="1218">
        <v>44811.25</v>
      </c>
      <c r="B87" s="1217" t="s">
        <v>1170</v>
      </c>
      <c r="C87" s="1217" t="s">
        <v>3456</v>
      </c>
      <c r="D87" s="1217" t="s">
        <v>3521</v>
      </c>
      <c r="E87" s="1217" t="s">
        <v>39</v>
      </c>
      <c r="F87" s="1217" t="s">
        <v>3686</v>
      </c>
      <c r="G87" s="1219">
        <v>15000</v>
      </c>
      <c r="H87" s="1572" t="s">
        <v>3063</v>
      </c>
      <c r="I87" s="1217" t="s">
        <v>3453</v>
      </c>
      <c r="J87" s="1642"/>
      <c r="K87" s="48" t="e">
        <f t="shared" ca="1" si="17"/>
        <v>#NAME?</v>
      </c>
      <c r="L87" s="48" t="e">
        <f t="shared" ref="L87:L89" ca="1" si="21">_xludf.IFS(C87="成田机场",4000,C87="羽田机场",1000,D87="VIP-limo",0)</f>
        <v>#NAME?</v>
      </c>
      <c r="M87" s="1240" t="e">
        <f ca="1">(15000-K87-L87)*0.7</f>
        <v>#NAME?</v>
      </c>
      <c r="N87" s="1240"/>
      <c r="O87" s="1668"/>
      <c r="P87" s="1240"/>
      <c r="Q87" s="1240"/>
      <c r="R87" s="1240"/>
      <c r="S87" s="1240"/>
      <c r="T87" s="1240" t="e">
        <f t="shared" ca="1" si="1"/>
        <v>#NAME?</v>
      </c>
      <c r="U87" s="1378" t="e">
        <f t="shared" ca="1" si="2"/>
        <v>#NAME?</v>
      </c>
      <c r="V87" s="48"/>
      <c r="W87" s="1217" t="s">
        <v>107</v>
      </c>
      <c r="X87" s="48"/>
      <c r="Y87" s="1217" t="s">
        <v>6491</v>
      </c>
      <c r="Z87" s="48"/>
      <c r="AA87" s="48"/>
      <c r="AB87" s="48"/>
      <c r="AC87" s="48"/>
      <c r="AD87" s="48"/>
      <c r="AE87" s="48"/>
      <c r="AF87" s="48"/>
      <c r="AG87" s="48"/>
      <c r="AH87" s="48"/>
    </row>
    <row r="88" spans="1:34" ht="13.8">
      <c r="A88" s="1218">
        <v>44811.291666666664</v>
      </c>
      <c r="B88" s="1217" t="s">
        <v>1906</v>
      </c>
      <c r="C88" s="1217"/>
      <c r="D88" s="1217" t="s">
        <v>3919</v>
      </c>
      <c r="E88" s="1217" t="s">
        <v>49</v>
      </c>
      <c r="F88" s="1217" t="s">
        <v>3486</v>
      </c>
      <c r="G88" s="1219">
        <v>24000</v>
      </c>
      <c r="H88" s="1572" t="s">
        <v>3063</v>
      </c>
      <c r="I88" s="1217" t="s">
        <v>3453</v>
      </c>
      <c r="J88" s="1669"/>
      <c r="K88" s="48" t="e">
        <f t="shared" ca="1" si="17"/>
        <v>#NAME?</v>
      </c>
      <c r="L88" s="48" t="e">
        <f t="shared" ca="1" si="21"/>
        <v>#NAME?</v>
      </c>
      <c r="M88" s="1240" t="e">
        <f ca="1">(G88-K88-L88)*0.7</f>
        <v>#NAME?</v>
      </c>
      <c r="N88" s="1240"/>
      <c r="O88" s="1668"/>
      <c r="P88" s="1240"/>
      <c r="Q88" s="1240"/>
      <c r="R88" s="1240"/>
      <c r="S88" s="1240"/>
      <c r="T88" s="1240" t="e">
        <f t="shared" ca="1" si="1"/>
        <v>#NAME?</v>
      </c>
      <c r="U88" s="1378" t="e">
        <f t="shared" ca="1" si="2"/>
        <v>#NAME?</v>
      </c>
      <c r="V88" s="48"/>
      <c r="W88" s="1217" t="s">
        <v>27</v>
      </c>
      <c r="X88" s="48"/>
      <c r="Y88" s="1217" t="s">
        <v>6492</v>
      </c>
      <c r="Z88" s="48"/>
      <c r="AA88" s="48"/>
      <c r="AB88" s="48"/>
      <c r="AC88" s="48"/>
      <c r="AD88" s="48"/>
      <c r="AE88" s="48"/>
      <c r="AF88" s="48"/>
      <c r="AG88" s="48"/>
      <c r="AH88" s="48"/>
    </row>
    <row r="89" spans="1:34" ht="18">
      <c r="A89" s="1218">
        <v>44811.291666666664</v>
      </c>
      <c r="B89" s="1217" t="s">
        <v>1906</v>
      </c>
      <c r="C89" s="1217"/>
      <c r="D89" s="1217" t="s">
        <v>3919</v>
      </c>
      <c r="E89" s="1217" t="s">
        <v>3079</v>
      </c>
      <c r="F89" s="1217" t="s">
        <v>3629</v>
      </c>
      <c r="G89" s="1219">
        <v>21600</v>
      </c>
      <c r="H89" s="1572" t="s">
        <v>3063</v>
      </c>
      <c r="I89" s="1217" t="s">
        <v>3453</v>
      </c>
      <c r="J89" s="1642"/>
      <c r="K89" s="48" t="e">
        <f t="shared" ca="1" si="17"/>
        <v>#NAME?</v>
      </c>
      <c r="L89" s="48" t="e">
        <f t="shared" ca="1" si="21"/>
        <v>#NAME?</v>
      </c>
      <c r="M89" s="1240"/>
      <c r="N89" s="1240">
        <f>10*1300</f>
        <v>13000</v>
      </c>
      <c r="O89" s="1668"/>
      <c r="P89" s="1240"/>
      <c r="Q89" s="1240"/>
      <c r="R89" s="1240"/>
      <c r="S89" s="1240"/>
      <c r="T89" s="1240" t="e">
        <f t="shared" ca="1" si="1"/>
        <v>#NAME?</v>
      </c>
      <c r="U89" s="1378" t="e">
        <f t="shared" ca="1" si="2"/>
        <v>#NAME?</v>
      </c>
      <c r="V89" s="48"/>
      <c r="W89" s="1217" t="s">
        <v>27</v>
      </c>
      <c r="X89" s="48"/>
      <c r="Y89" s="1217" t="s">
        <v>6493</v>
      </c>
      <c r="Z89" s="48"/>
      <c r="AA89" s="48"/>
      <c r="AB89" s="48"/>
      <c r="AC89" s="48"/>
      <c r="AD89" s="48"/>
      <c r="AE89" s="48"/>
      <c r="AF89" s="48"/>
      <c r="AG89" s="48"/>
      <c r="AH89" s="48"/>
    </row>
    <row r="90" spans="1:34" ht="18">
      <c r="A90" s="1218">
        <v>44811.305555555555</v>
      </c>
      <c r="B90" s="1217" t="s">
        <v>3473</v>
      </c>
      <c r="C90" s="1217"/>
      <c r="D90" s="1217" t="s">
        <v>3570</v>
      </c>
      <c r="E90" s="1217" t="s">
        <v>3910</v>
      </c>
      <c r="F90" s="1217" t="s">
        <v>3592</v>
      </c>
      <c r="G90" s="1219">
        <v>11000</v>
      </c>
      <c r="H90" s="1572" t="s">
        <v>3063</v>
      </c>
      <c r="I90" s="1217" t="s">
        <v>3453</v>
      </c>
      <c r="J90" s="1642"/>
      <c r="K90" s="48" t="e">
        <f t="shared" ca="1" si="17"/>
        <v>#NAME?</v>
      </c>
      <c r="L90" s="48"/>
      <c r="M90" s="1240"/>
      <c r="N90" s="1240">
        <v>5300</v>
      </c>
      <c r="O90" s="1668"/>
      <c r="P90" s="1240"/>
      <c r="Q90" s="1240"/>
      <c r="R90" s="1240"/>
      <c r="S90" s="1240"/>
      <c r="T90" s="1240" t="e">
        <f t="shared" ca="1" si="1"/>
        <v>#NAME?</v>
      </c>
      <c r="U90" s="1378" t="e">
        <f t="shared" ca="1" si="2"/>
        <v>#NAME?</v>
      </c>
      <c r="V90" s="48"/>
      <c r="W90" s="1217" t="s">
        <v>3572</v>
      </c>
      <c r="X90" s="48"/>
      <c r="Y90" s="1217" t="s">
        <v>6494</v>
      </c>
      <c r="Z90" s="48"/>
      <c r="AA90" s="48"/>
      <c r="AB90" s="48"/>
      <c r="AC90" s="48"/>
      <c r="AD90" s="48"/>
      <c r="AE90" s="48"/>
      <c r="AF90" s="48"/>
      <c r="AG90" s="48"/>
      <c r="AH90" s="48"/>
    </row>
    <row r="91" spans="1:34" ht="18">
      <c r="A91" s="1218">
        <v>44811.305555555555</v>
      </c>
      <c r="B91" s="1217" t="s">
        <v>3473</v>
      </c>
      <c r="C91" s="1217"/>
      <c r="D91" s="1217" t="s">
        <v>3570</v>
      </c>
      <c r="E91" s="1217" t="s">
        <v>86</v>
      </c>
      <c r="F91" s="1217" t="s">
        <v>3505</v>
      </c>
      <c r="G91" s="1219">
        <v>8500</v>
      </c>
      <c r="H91" s="1572" t="s">
        <v>3063</v>
      </c>
      <c r="I91" s="1217" t="s">
        <v>3453</v>
      </c>
      <c r="J91" s="1642"/>
      <c r="K91" s="48" t="e">
        <f t="shared" ca="1" si="17"/>
        <v>#NAME?</v>
      </c>
      <c r="L91" s="48"/>
      <c r="M91" s="1240"/>
      <c r="N91" s="1240">
        <v>4300</v>
      </c>
      <c r="O91" s="1668"/>
      <c r="P91" s="1240"/>
      <c r="Q91" s="1240"/>
      <c r="R91" s="1240"/>
      <c r="S91" s="1240"/>
      <c r="T91" s="1240" t="e">
        <f t="shared" ca="1" si="1"/>
        <v>#NAME?</v>
      </c>
      <c r="U91" s="1378" t="e">
        <f t="shared" ca="1" si="2"/>
        <v>#NAME?</v>
      </c>
      <c r="V91" s="48"/>
      <c r="W91" s="1217" t="s">
        <v>3572</v>
      </c>
      <c r="X91" s="48"/>
      <c r="Y91" s="1217" t="s">
        <v>6495</v>
      </c>
      <c r="Z91" s="48"/>
      <c r="AA91" s="48"/>
      <c r="AB91" s="48"/>
      <c r="AC91" s="48"/>
      <c r="AD91" s="48"/>
      <c r="AE91" s="48"/>
      <c r="AF91" s="48"/>
      <c r="AG91" s="48"/>
      <c r="AH91" s="48"/>
    </row>
    <row r="92" spans="1:34" ht="18">
      <c r="A92" s="1218">
        <v>44811.305555555555</v>
      </c>
      <c r="B92" s="1217" t="s">
        <v>3473</v>
      </c>
      <c r="C92" s="1217"/>
      <c r="D92" s="1217" t="s">
        <v>3570</v>
      </c>
      <c r="E92" s="1217" t="s">
        <v>55</v>
      </c>
      <c r="F92" s="1217" t="s">
        <v>3512</v>
      </c>
      <c r="G92" s="1219">
        <v>11000</v>
      </c>
      <c r="H92" s="1572" t="s">
        <v>3063</v>
      </c>
      <c r="I92" s="1217" t="s">
        <v>3453</v>
      </c>
      <c r="J92" s="1642"/>
      <c r="K92" s="48" t="e">
        <f t="shared" ca="1" si="17"/>
        <v>#NAME?</v>
      </c>
      <c r="L92" s="48"/>
      <c r="M92" s="1240"/>
      <c r="N92" s="1240">
        <v>5300</v>
      </c>
      <c r="O92" s="1668"/>
      <c r="P92" s="1240"/>
      <c r="Q92" s="1240"/>
      <c r="R92" s="1240"/>
      <c r="S92" s="1240"/>
      <c r="T92" s="1240" t="e">
        <f t="shared" ca="1" si="1"/>
        <v>#NAME?</v>
      </c>
      <c r="U92" s="1378" t="e">
        <f t="shared" ca="1" si="2"/>
        <v>#NAME?</v>
      </c>
      <c r="V92" s="48"/>
      <c r="W92" s="1217" t="s">
        <v>3572</v>
      </c>
      <c r="X92" s="48"/>
      <c r="Y92" s="1217" t="s">
        <v>6496</v>
      </c>
      <c r="Z92" s="48"/>
      <c r="AA92" s="48"/>
      <c r="AB92" s="48"/>
      <c r="AC92" s="48"/>
      <c r="AD92" s="48"/>
      <c r="AE92" s="48"/>
      <c r="AF92" s="48"/>
      <c r="AG92" s="48"/>
      <c r="AH92" s="48"/>
    </row>
    <row r="93" spans="1:34" ht="18">
      <c r="A93" s="1218">
        <v>44811.333333333336</v>
      </c>
      <c r="B93" s="1217" t="s">
        <v>1906</v>
      </c>
      <c r="C93" s="1217"/>
      <c r="D93" s="1217" t="s">
        <v>6484</v>
      </c>
      <c r="E93" s="1217" t="s">
        <v>94</v>
      </c>
      <c r="F93" s="1217" t="s">
        <v>3657</v>
      </c>
      <c r="G93" s="1219">
        <v>155000</v>
      </c>
      <c r="H93" s="1449" t="s">
        <v>3050</v>
      </c>
      <c r="I93" s="1217" t="s">
        <v>3453</v>
      </c>
      <c r="J93" s="1642"/>
      <c r="K93" s="10">
        <v>3000</v>
      </c>
      <c r="L93" s="10">
        <v>4000</v>
      </c>
      <c r="M93" s="1239"/>
      <c r="N93" s="1239">
        <v>15000</v>
      </c>
      <c r="O93" s="1670"/>
      <c r="P93" s="1239"/>
      <c r="Q93" s="1239"/>
      <c r="R93" s="1239"/>
      <c r="S93" s="1239"/>
      <c r="T93" s="1239">
        <f t="shared" si="1"/>
        <v>133000</v>
      </c>
      <c r="U93" s="1357">
        <f t="shared" si="2"/>
        <v>0.85806451612903223</v>
      </c>
      <c r="W93" s="1217" t="s">
        <v>107</v>
      </c>
      <c r="Y93" s="1217" t="s">
        <v>6497</v>
      </c>
    </row>
    <row r="94" spans="1:34" ht="18">
      <c r="A94" s="1218">
        <v>44811.416666666664</v>
      </c>
      <c r="B94" s="1217" t="s">
        <v>1906</v>
      </c>
      <c r="C94" s="1217"/>
      <c r="D94" s="1217" t="s">
        <v>3919</v>
      </c>
      <c r="E94" s="1217" t="s">
        <v>40</v>
      </c>
      <c r="F94" s="1217" t="s">
        <v>3449</v>
      </c>
      <c r="G94" s="1219">
        <v>26400</v>
      </c>
      <c r="H94" s="1572" t="s">
        <v>3063</v>
      </c>
      <c r="I94" s="1217" t="s">
        <v>3453</v>
      </c>
      <c r="J94" s="1642"/>
      <c r="K94" s="48" t="e">
        <f t="shared" ref="K94:K105" ca="1" si="22">_xludf.IFS(C94="成田机场",3000,C94="羽田机场",1200,D94="NearMe",1000,D94="VIP-limo",G94*0.12)</f>
        <v>#NAME?</v>
      </c>
      <c r="L94" s="48" t="e">
        <f t="shared" ref="L94:L97" ca="1" si="23">_xludf.IFS(C94="成田机场",4000,C94="羽田机场",1000,D94="VIP-limo",0)</f>
        <v>#NAME?</v>
      </c>
      <c r="M94" s="1240" t="e">
        <f ca="1">(G94-K94-L94)*0.7</f>
        <v>#NAME?</v>
      </c>
      <c r="N94" s="1240"/>
      <c r="O94" s="1668"/>
      <c r="P94" s="1240"/>
      <c r="Q94" s="1240"/>
      <c r="R94" s="1240"/>
      <c r="S94" s="1240"/>
      <c r="T94" s="1240" t="e">
        <f t="shared" ca="1" si="1"/>
        <v>#NAME?</v>
      </c>
      <c r="U94" s="1378" t="e">
        <f t="shared" ca="1" si="2"/>
        <v>#NAME?</v>
      </c>
      <c r="V94" s="48"/>
      <c r="W94" s="1217" t="s">
        <v>27</v>
      </c>
      <c r="X94" s="48"/>
      <c r="Y94" s="1217" t="s">
        <v>6498</v>
      </c>
      <c r="Z94" s="48"/>
      <c r="AA94" s="48"/>
      <c r="AB94" s="48"/>
      <c r="AC94" s="48"/>
      <c r="AD94" s="48"/>
      <c r="AE94" s="48"/>
      <c r="AF94" s="48"/>
      <c r="AG94" s="48"/>
      <c r="AH94" s="48"/>
    </row>
    <row r="95" spans="1:34" ht="18">
      <c r="A95" s="1218">
        <v>44811.583333333336</v>
      </c>
      <c r="B95" s="1217" t="s">
        <v>1906</v>
      </c>
      <c r="C95" s="1217"/>
      <c r="D95" s="1217" t="s">
        <v>3919</v>
      </c>
      <c r="E95" s="1217" t="s">
        <v>45</v>
      </c>
      <c r="F95" s="1217" t="s">
        <v>3524</v>
      </c>
      <c r="G95" s="1219">
        <v>26400</v>
      </c>
      <c r="H95" s="1572" t="s">
        <v>3063</v>
      </c>
      <c r="I95" s="1217" t="s">
        <v>3453</v>
      </c>
      <c r="J95" s="1642"/>
      <c r="K95" s="48" t="e">
        <f t="shared" ca="1" si="22"/>
        <v>#NAME?</v>
      </c>
      <c r="L95" s="48" t="e">
        <f t="shared" ca="1" si="23"/>
        <v>#NAME?</v>
      </c>
      <c r="M95" s="1240"/>
      <c r="N95" s="1240">
        <f>12*1300</f>
        <v>15600</v>
      </c>
      <c r="O95" s="1668"/>
      <c r="P95" s="1240"/>
      <c r="Q95" s="1240"/>
      <c r="R95" s="1240"/>
      <c r="S95" s="1240"/>
      <c r="T95" s="1240" t="e">
        <f t="shared" ca="1" si="1"/>
        <v>#NAME?</v>
      </c>
      <c r="U95" s="1378" t="e">
        <f t="shared" ca="1" si="2"/>
        <v>#NAME?</v>
      </c>
      <c r="V95" s="48"/>
      <c r="W95" s="1217" t="s">
        <v>27</v>
      </c>
      <c r="X95" s="48"/>
      <c r="Y95" s="1217" t="s">
        <v>6499</v>
      </c>
      <c r="Z95" s="48"/>
      <c r="AA95" s="48"/>
      <c r="AB95" s="48"/>
      <c r="AC95" s="48"/>
      <c r="AD95" s="48"/>
      <c r="AE95" s="48"/>
      <c r="AF95" s="48"/>
      <c r="AG95" s="48"/>
      <c r="AH95" s="48"/>
    </row>
    <row r="96" spans="1:34" ht="18">
      <c r="A96" s="1218">
        <v>44811.590277777781</v>
      </c>
      <c r="B96" s="1217" t="s">
        <v>570</v>
      </c>
      <c r="C96" s="1217" t="s">
        <v>3456</v>
      </c>
      <c r="D96" s="1217" t="s">
        <v>3557</v>
      </c>
      <c r="E96" s="1217" t="s">
        <v>110</v>
      </c>
      <c r="F96" s="1217" t="s">
        <v>4322</v>
      </c>
      <c r="G96" s="1219">
        <f>1100/0.0479</f>
        <v>22964.509394572025</v>
      </c>
      <c r="H96" s="1572" t="s">
        <v>3063</v>
      </c>
      <c r="I96" s="1575" t="s">
        <v>3450</v>
      </c>
      <c r="J96" s="1642"/>
      <c r="K96" s="48" t="e">
        <f t="shared" ca="1" si="22"/>
        <v>#NAME?</v>
      </c>
      <c r="L96" s="48" t="e">
        <f t="shared" ca="1" si="23"/>
        <v>#NAME?</v>
      </c>
      <c r="M96" s="1240"/>
      <c r="N96" s="1240">
        <v>5000</v>
      </c>
      <c r="O96" s="1668"/>
      <c r="P96" s="1240"/>
      <c r="Q96" s="1240"/>
      <c r="R96" s="1240"/>
      <c r="S96" s="1240"/>
      <c r="T96" s="1240" t="e">
        <f t="shared" ca="1" si="1"/>
        <v>#NAME?</v>
      </c>
      <c r="U96" s="1378" t="e">
        <f t="shared" ca="1" si="2"/>
        <v>#NAME?</v>
      </c>
      <c r="V96" s="48"/>
      <c r="W96" s="1217" t="s">
        <v>107</v>
      </c>
      <c r="X96" s="48"/>
      <c r="Y96" s="1217" t="s">
        <v>6500</v>
      </c>
      <c r="Z96" s="48"/>
      <c r="AA96" s="48"/>
      <c r="AB96" s="48"/>
      <c r="AC96" s="48"/>
      <c r="AD96" s="48"/>
      <c r="AE96" s="48"/>
      <c r="AF96" s="48"/>
      <c r="AG96" s="48"/>
      <c r="AH96" s="48"/>
    </row>
    <row r="97" spans="1:34" ht="18">
      <c r="A97" s="1218">
        <v>44811.625</v>
      </c>
      <c r="B97" s="1217" t="s">
        <v>1906</v>
      </c>
      <c r="C97" s="1217"/>
      <c r="D97" s="1217" t="s">
        <v>3919</v>
      </c>
      <c r="E97" s="1217" t="s">
        <v>2979</v>
      </c>
      <c r="F97" s="1217" t="s">
        <v>3501</v>
      </c>
      <c r="G97" s="1219">
        <v>36000</v>
      </c>
      <c r="H97" s="1572" t="s">
        <v>3063</v>
      </c>
      <c r="I97" s="1217" t="s">
        <v>3453</v>
      </c>
      <c r="J97" s="1642"/>
      <c r="K97" s="48" t="e">
        <f t="shared" ca="1" si="22"/>
        <v>#NAME?</v>
      </c>
      <c r="L97" s="48" t="e">
        <f t="shared" ca="1" si="23"/>
        <v>#NAME?</v>
      </c>
      <c r="M97" s="1240"/>
      <c r="N97" s="1240">
        <f>17*1300</f>
        <v>22100</v>
      </c>
      <c r="O97" s="1668"/>
      <c r="P97" s="1240"/>
      <c r="Q97" s="1240"/>
      <c r="R97" s="1240"/>
      <c r="S97" s="1240"/>
      <c r="T97" s="1240" t="e">
        <f t="shared" ca="1" si="1"/>
        <v>#NAME?</v>
      </c>
      <c r="U97" s="1378" t="e">
        <f t="shared" ca="1" si="2"/>
        <v>#NAME?</v>
      </c>
      <c r="V97" s="48"/>
      <c r="W97" s="1217" t="s">
        <v>27</v>
      </c>
      <c r="X97" s="48"/>
      <c r="Y97" s="1217" t="s">
        <v>6501</v>
      </c>
      <c r="Z97" s="48"/>
      <c r="AA97" s="48"/>
      <c r="AB97" s="48"/>
      <c r="AC97" s="48"/>
      <c r="AD97" s="48"/>
      <c r="AE97" s="48"/>
      <c r="AF97" s="48"/>
      <c r="AG97" s="48"/>
      <c r="AH97" s="48"/>
    </row>
    <row r="98" spans="1:34" ht="18">
      <c r="A98" s="1218">
        <v>44811.722222222219</v>
      </c>
      <c r="B98" s="1217" t="s">
        <v>3473</v>
      </c>
      <c r="C98" s="1217"/>
      <c r="D98" s="1217" t="s">
        <v>3570</v>
      </c>
      <c r="E98" s="1217" t="s">
        <v>3910</v>
      </c>
      <c r="F98" s="1217" t="s">
        <v>3592</v>
      </c>
      <c r="G98" s="1219">
        <v>11000</v>
      </c>
      <c r="H98" s="1572" t="s">
        <v>3063</v>
      </c>
      <c r="I98" s="1217" t="s">
        <v>3453</v>
      </c>
      <c r="J98" s="1642"/>
      <c r="K98" s="10" t="e">
        <f t="shared" ca="1" si="22"/>
        <v>#NAME?</v>
      </c>
      <c r="M98" s="1239"/>
      <c r="N98" s="1239">
        <v>5300</v>
      </c>
      <c r="O98" s="1668"/>
      <c r="P98" s="1240"/>
      <c r="Q98" s="1240"/>
      <c r="R98" s="1240"/>
      <c r="S98" s="1240"/>
      <c r="T98" s="1240" t="e">
        <f t="shared" ca="1" si="1"/>
        <v>#NAME?</v>
      </c>
      <c r="U98" s="1378" t="e">
        <f t="shared" ca="1" si="2"/>
        <v>#NAME?</v>
      </c>
      <c r="V98" s="48"/>
      <c r="W98" s="1217" t="s">
        <v>3572</v>
      </c>
      <c r="X98" s="48"/>
      <c r="Y98" s="1217" t="s">
        <v>6502</v>
      </c>
      <c r="Z98" s="48"/>
      <c r="AA98" s="48"/>
      <c r="AB98" s="48"/>
      <c r="AC98" s="48"/>
      <c r="AD98" s="48"/>
      <c r="AE98" s="48"/>
      <c r="AF98" s="48"/>
      <c r="AG98" s="48"/>
      <c r="AH98" s="48"/>
    </row>
    <row r="99" spans="1:34" ht="18">
      <c r="A99" s="1218">
        <v>44811.722222222219</v>
      </c>
      <c r="B99" s="1217" t="s">
        <v>3473</v>
      </c>
      <c r="C99" s="1217"/>
      <c r="D99" s="1217" t="s">
        <v>3570</v>
      </c>
      <c r="E99" s="1217" t="s">
        <v>86</v>
      </c>
      <c r="F99" s="1217" t="s">
        <v>3505</v>
      </c>
      <c r="G99" s="1219">
        <v>8500</v>
      </c>
      <c r="H99" s="1572" t="s">
        <v>3063</v>
      </c>
      <c r="I99" s="1217" t="s">
        <v>3453</v>
      </c>
      <c r="J99" s="1642"/>
      <c r="K99" s="10" t="e">
        <f t="shared" ca="1" si="22"/>
        <v>#NAME?</v>
      </c>
      <c r="M99" s="1239"/>
      <c r="N99" s="1239">
        <v>4300</v>
      </c>
      <c r="O99" s="1668"/>
      <c r="P99" s="1240"/>
      <c r="Q99" s="1240"/>
      <c r="R99" s="1240"/>
      <c r="S99" s="1240"/>
      <c r="T99" s="1240" t="e">
        <f t="shared" ca="1" si="1"/>
        <v>#NAME?</v>
      </c>
      <c r="U99" s="1378" t="e">
        <f t="shared" ca="1" si="2"/>
        <v>#NAME?</v>
      </c>
      <c r="V99" s="48"/>
      <c r="W99" s="1217" t="s">
        <v>3572</v>
      </c>
      <c r="X99" s="48"/>
      <c r="Y99" s="1217" t="s">
        <v>6503</v>
      </c>
      <c r="Z99" s="48"/>
      <c r="AA99" s="48"/>
      <c r="AB99" s="48"/>
      <c r="AC99" s="48"/>
      <c r="AD99" s="48"/>
      <c r="AE99" s="48"/>
      <c r="AF99" s="48"/>
      <c r="AG99" s="48"/>
      <c r="AH99" s="48"/>
    </row>
    <row r="100" spans="1:34" ht="18">
      <c r="A100" s="1218">
        <v>44811.722222222219</v>
      </c>
      <c r="B100" s="1217" t="s">
        <v>3473</v>
      </c>
      <c r="C100" s="1217"/>
      <c r="D100" s="1217" t="s">
        <v>3570</v>
      </c>
      <c r="E100" s="1217" t="s">
        <v>55</v>
      </c>
      <c r="F100" s="1217" t="s">
        <v>3512</v>
      </c>
      <c r="G100" s="1219">
        <v>11000</v>
      </c>
      <c r="H100" s="1572" t="s">
        <v>3063</v>
      </c>
      <c r="I100" s="1217" t="s">
        <v>3453</v>
      </c>
      <c r="J100" s="1642"/>
      <c r="K100" s="10" t="e">
        <f t="shared" ca="1" si="22"/>
        <v>#NAME?</v>
      </c>
      <c r="M100" s="1239"/>
      <c r="N100" s="1239">
        <v>5300</v>
      </c>
      <c r="O100" s="1668"/>
      <c r="P100" s="1240"/>
      <c r="Q100" s="1240"/>
      <c r="R100" s="1240"/>
      <c r="S100" s="1240"/>
      <c r="T100" s="1240" t="e">
        <f t="shared" ca="1" si="1"/>
        <v>#NAME?</v>
      </c>
      <c r="U100" s="1378" t="e">
        <f t="shared" ca="1" si="2"/>
        <v>#NAME?</v>
      </c>
      <c r="V100" s="48"/>
      <c r="W100" s="1217" t="s">
        <v>3572</v>
      </c>
      <c r="X100" s="48"/>
      <c r="Y100" s="1217" t="s">
        <v>6504</v>
      </c>
      <c r="Z100" s="48"/>
      <c r="AA100" s="48"/>
      <c r="AB100" s="48"/>
      <c r="AC100" s="48"/>
      <c r="AD100" s="48"/>
      <c r="AE100" s="48"/>
      <c r="AF100" s="48"/>
      <c r="AG100" s="48"/>
      <c r="AH100" s="48"/>
    </row>
    <row r="101" spans="1:34" ht="18">
      <c r="A101" s="1218">
        <v>44812.291666666664</v>
      </c>
      <c r="B101" s="1217" t="s">
        <v>1906</v>
      </c>
      <c r="C101" s="1217"/>
      <c r="D101" s="1217" t="s">
        <v>3919</v>
      </c>
      <c r="E101" s="1217" t="s">
        <v>49</v>
      </c>
      <c r="F101" s="1217" t="s">
        <v>3486</v>
      </c>
      <c r="G101" s="1219">
        <v>14400</v>
      </c>
      <c r="H101" s="1572" t="s">
        <v>3063</v>
      </c>
      <c r="I101" s="1217" t="s">
        <v>3453</v>
      </c>
      <c r="J101" s="1642"/>
      <c r="K101" s="10" t="e">
        <f t="shared" ca="1" si="22"/>
        <v>#NAME?</v>
      </c>
      <c r="L101" s="10" t="e">
        <f t="shared" ref="L101:L102" ca="1" si="24">_xludf.IFS(C101="成田机场",4000,C101="羽田机场",1000,D101="VIP-limo",0)</f>
        <v>#NAME?</v>
      </c>
      <c r="M101" s="1239" t="e">
        <f ca="1">(G101-K101-L101)*0.7</f>
        <v>#NAME?</v>
      </c>
      <c r="N101" s="1239"/>
      <c r="O101" s="1668"/>
      <c r="P101" s="1240"/>
      <c r="Q101" s="1240"/>
      <c r="R101" s="1240"/>
      <c r="S101" s="1240"/>
      <c r="T101" s="1240" t="e">
        <f t="shared" ca="1" si="1"/>
        <v>#NAME?</v>
      </c>
      <c r="U101" s="1378" t="e">
        <f t="shared" ca="1" si="2"/>
        <v>#NAME?</v>
      </c>
      <c r="V101" s="48"/>
      <c r="W101" s="1217" t="s">
        <v>27</v>
      </c>
      <c r="X101" s="48"/>
      <c r="Y101" s="1217" t="s">
        <v>6505</v>
      </c>
      <c r="Z101" s="48"/>
      <c r="AA101" s="48"/>
      <c r="AB101" s="48"/>
      <c r="AC101" s="48"/>
      <c r="AD101" s="48"/>
      <c r="AE101" s="48"/>
      <c r="AF101" s="48"/>
      <c r="AG101" s="48"/>
      <c r="AH101" s="48"/>
    </row>
    <row r="102" spans="1:34" ht="18">
      <c r="A102" s="1218">
        <v>44812.291666666664</v>
      </c>
      <c r="B102" s="1217" t="s">
        <v>1906</v>
      </c>
      <c r="C102" s="1217"/>
      <c r="D102" s="1217" t="s">
        <v>3919</v>
      </c>
      <c r="E102" s="1217" t="s">
        <v>3079</v>
      </c>
      <c r="F102" s="1217" t="s">
        <v>3471</v>
      </c>
      <c r="G102" s="1219">
        <v>24000</v>
      </c>
      <c r="H102" s="1572" t="s">
        <v>3063</v>
      </c>
      <c r="I102" s="1217" t="s">
        <v>3453</v>
      </c>
      <c r="J102" s="1642"/>
      <c r="K102" s="10" t="e">
        <f t="shared" ca="1" si="22"/>
        <v>#NAME?</v>
      </c>
      <c r="L102" s="10" t="e">
        <f t="shared" ca="1" si="24"/>
        <v>#NAME?</v>
      </c>
      <c r="M102" s="1239"/>
      <c r="N102" s="1239">
        <f>11*1300</f>
        <v>14300</v>
      </c>
      <c r="O102" s="1668"/>
      <c r="P102" s="1240"/>
      <c r="Q102" s="1240"/>
      <c r="R102" s="1240"/>
      <c r="S102" s="1240"/>
      <c r="T102" s="1240" t="e">
        <f t="shared" ca="1" si="1"/>
        <v>#NAME?</v>
      </c>
      <c r="U102" s="1378" t="e">
        <f t="shared" ca="1" si="2"/>
        <v>#NAME?</v>
      </c>
      <c r="V102" s="48"/>
      <c r="W102" s="1217" t="s">
        <v>27</v>
      </c>
      <c r="X102" s="48"/>
      <c r="Y102" s="1217" t="s">
        <v>6506</v>
      </c>
      <c r="Z102" s="48"/>
      <c r="AA102" s="48"/>
      <c r="AB102" s="48"/>
      <c r="AC102" s="48"/>
      <c r="AD102" s="48"/>
      <c r="AE102" s="48"/>
      <c r="AF102" s="48"/>
      <c r="AG102" s="48"/>
      <c r="AH102" s="48"/>
    </row>
    <row r="103" spans="1:34" ht="18">
      <c r="A103" s="1218">
        <v>44812.305555555555</v>
      </c>
      <c r="B103" s="1217" t="s">
        <v>3473</v>
      </c>
      <c r="C103" s="1217"/>
      <c r="D103" s="1217" t="s">
        <v>3570</v>
      </c>
      <c r="E103" s="1217" t="s">
        <v>3910</v>
      </c>
      <c r="F103" s="1217" t="s">
        <v>3592</v>
      </c>
      <c r="G103" s="1219">
        <v>11000</v>
      </c>
      <c r="H103" s="1572" t="s">
        <v>3063</v>
      </c>
      <c r="I103" s="1217" t="s">
        <v>3453</v>
      </c>
      <c r="J103" s="1642"/>
      <c r="K103" s="48" t="e">
        <f t="shared" ca="1" si="22"/>
        <v>#NAME?</v>
      </c>
      <c r="L103" s="48"/>
      <c r="M103" s="1240"/>
      <c r="N103" s="1240">
        <v>5300</v>
      </c>
      <c r="O103" s="1668"/>
      <c r="P103" s="1240"/>
      <c r="Q103" s="1240"/>
      <c r="R103" s="1240"/>
      <c r="S103" s="1240"/>
      <c r="T103" s="1240" t="e">
        <f t="shared" ca="1" si="1"/>
        <v>#NAME?</v>
      </c>
      <c r="U103" s="1378" t="e">
        <f t="shared" ca="1" si="2"/>
        <v>#NAME?</v>
      </c>
      <c r="V103" s="48"/>
      <c r="W103" s="1217" t="s">
        <v>3572</v>
      </c>
      <c r="X103" s="48"/>
      <c r="Y103" s="1217" t="s">
        <v>6507</v>
      </c>
      <c r="Z103" s="48"/>
      <c r="AA103" s="48"/>
      <c r="AB103" s="48"/>
      <c r="AC103" s="48"/>
      <c r="AD103" s="48"/>
      <c r="AE103" s="48"/>
      <c r="AF103" s="48"/>
      <c r="AG103" s="48"/>
      <c r="AH103" s="48"/>
    </row>
    <row r="104" spans="1:34" ht="13.8">
      <c r="A104" s="1218">
        <v>44812.305555555555</v>
      </c>
      <c r="B104" s="1217" t="s">
        <v>3473</v>
      </c>
      <c r="C104" s="1217"/>
      <c r="D104" s="1217" t="s">
        <v>3570</v>
      </c>
      <c r="E104" s="1217" t="s">
        <v>86</v>
      </c>
      <c r="F104" s="1217" t="s">
        <v>3547</v>
      </c>
      <c r="G104" s="1219">
        <v>8500</v>
      </c>
      <c r="H104" s="1572" t="s">
        <v>3063</v>
      </c>
      <c r="I104" s="1217" t="s">
        <v>3453</v>
      </c>
      <c r="J104" s="1663"/>
      <c r="K104" s="48" t="e">
        <f t="shared" ca="1" si="22"/>
        <v>#NAME?</v>
      </c>
      <c r="L104" s="48"/>
      <c r="M104" s="1240"/>
      <c r="N104" s="1240">
        <v>4300</v>
      </c>
      <c r="O104" s="1668"/>
      <c r="P104" s="1240"/>
      <c r="Q104" s="1240"/>
      <c r="R104" s="1240"/>
      <c r="S104" s="1240"/>
      <c r="T104" s="1240" t="e">
        <f t="shared" ca="1" si="1"/>
        <v>#NAME?</v>
      </c>
      <c r="U104" s="1378" t="e">
        <f t="shared" ca="1" si="2"/>
        <v>#NAME?</v>
      </c>
      <c r="V104" s="48"/>
      <c r="W104" s="1217" t="s">
        <v>3572</v>
      </c>
      <c r="X104" s="48"/>
      <c r="Y104" s="1217" t="s">
        <v>6502</v>
      </c>
      <c r="Z104" s="48"/>
      <c r="AA104" s="48"/>
      <c r="AB104" s="48"/>
      <c r="AC104" s="48"/>
      <c r="AD104" s="48"/>
      <c r="AE104" s="48"/>
      <c r="AF104" s="48"/>
      <c r="AG104" s="48"/>
      <c r="AH104" s="48"/>
    </row>
    <row r="105" spans="1:34" ht="18">
      <c r="A105" s="1218">
        <v>44812.305555555555</v>
      </c>
      <c r="B105" s="1217" t="s">
        <v>3473</v>
      </c>
      <c r="C105" s="1217"/>
      <c r="D105" s="1217" t="s">
        <v>3570</v>
      </c>
      <c r="E105" s="1217" t="s">
        <v>55</v>
      </c>
      <c r="F105" s="1217" t="s">
        <v>3512</v>
      </c>
      <c r="G105" s="1219">
        <v>11000</v>
      </c>
      <c r="H105" s="1572" t="s">
        <v>3063</v>
      </c>
      <c r="I105" s="1217" t="s">
        <v>3453</v>
      </c>
      <c r="J105" s="1642"/>
      <c r="K105" s="48" t="e">
        <f t="shared" ca="1" si="22"/>
        <v>#NAME?</v>
      </c>
      <c r="L105" s="48"/>
      <c r="M105" s="1240"/>
      <c r="N105" s="1240">
        <v>5300</v>
      </c>
      <c r="O105" s="1668"/>
      <c r="P105" s="1240"/>
      <c r="Q105" s="1240"/>
      <c r="R105" s="1240"/>
      <c r="S105" s="1240"/>
      <c r="T105" s="1240" t="e">
        <f t="shared" ca="1" si="1"/>
        <v>#NAME?</v>
      </c>
      <c r="U105" s="1378" t="e">
        <f t="shared" ca="1" si="2"/>
        <v>#NAME?</v>
      </c>
      <c r="V105" s="48"/>
      <c r="W105" s="1217" t="s">
        <v>3572</v>
      </c>
      <c r="X105" s="48"/>
      <c r="Y105" s="1217" t="s">
        <v>6508</v>
      </c>
      <c r="Z105" s="48"/>
      <c r="AA105" s="48"/>
      <c r="AB105" s="48"/>
      <c r="AC105" s="48"/>
      <c r="AD105" s="48"/>
      <c r="AE105" s="48"/>
      <c r="AF105" s="48"/>
      <c r="AG105" s="48"/>
      <c r="AH105" s="48"/>
    </row>
    <row r="106" spans="1:34" ht="18">
      <c r="A106" s="1218">
        <v>44812.395833333336</v>
      </c>
      <c r="B106" s="1217" t="s">
        <v>1906</v>
      </c>
      <c r="C106" s="1217"/>
      <c r="D106" s="1217" t="s">
        <v>3537</v>
      </c>
      <c r="E106" s="1217" t="s">
        <v>60</v>
      </c>
      <c r="F106" s="1217" t="s">
        <v>3505</v>
      </c>
      <c r="G106" s="1219">
        <v>50000</v>
      </c>
      <c r="H106" s="1572" t="s">
        <v>3063</v>
      </c>
      <c r="I106" s="1217" t="s">
        <v>3453</v>
      </c>
      <c r="J106" s="1642"/>
      <c r="K106" s="48">
        <v>3000</v>
      </c>
      <c r="L106" s="48">
        <v>4000</v>
      </c>
      <c r="M106" s="1240"/>
      <c r="N106" s="1240">
        <v>15000</v>
      </c>
      <c r="O106" s="1668"/>
      <c r="P106" s="1240"/>
      <c r="Q106" s="1240"/>
      <c r="R106" s="1240"/>
      <c r="S106" s="1240"/>
      <c r="T106" s="1240">
        <f t="shared" si="1"/>
        <v>28000</v>
      </c>
      <c r="U106" s="1378">
        <f t="shared" si="2"/>
        <v>0.56000000000000005</v>
      </c>
      <c r="V106" s="48"/>
      <c r="W106" s="1217" t="s">
        <v>6486</v>
      </c>
      <c r="X106" s="48"/>
      <c r="Y106" s="1217" t="s">
        <v>6509</v>
      </c>
      <c r="Z106" s="48"/>
      <c r="AA106" s="48"/>
      <c r="AB106" s="48"/>
      <c r="AC106" s="48"/>
      <c r="AD106" s="48"/>
      <c r="AE106" s="48"/>
      <c r="AF106" s="48"/>
      <c r="AG106" s="48"/>
      <c r="AH106" s="48"/>
    </row>
    <row r="107" spans="1:34" ht="18">
      <c r="A107" s="1218">
        <v>44812.416666666664</v>
      </c>
      <c r="B107" s="1217" t="s">
        <v>1906</v>
      </c>
      <c r="C107" s="1217"/>
      <c r="D107" s="1217" t="s">
        <v>3919</v>
      </c>
      <c r="E107" s="1217" t="s">
        <v>39</v>
      </c>
      <c r="F107" s="1217" t="s">
        <v>3686</v>
      </c>
      <c r="G107" s="1219">
        <v>26400</v>
      </c>
      <c r="H107" s="1572" t="s">
        <v>3063</v>
      </c>
      <c r="I107" s="1217" t="s">
        <v>3453</v>
      </c>
      <c r="J107" s="1642"/>
      <c r="K107" s="48" t="e">
        <f ca="1">_xludf.IFS(C107="成田机场",3000,C107="羽田机场",1200,D107="NearMe",1000,D107="VIP-limo",G107*0.12)</f>
        <v>#NAME?</v>
      </c>
      <c r="L107" s="48" t="e">
        <f ca="1">_xludf.IFS(C107="成田机场",4000,C107="羽田机场",1000,D107="VIP-limo",0)</f>
        <v>#NAME?</v>
      </c>
      <c r="M107" s="1240" t="e">
        <f ca="1">(G107-K107-L107)*0.7</f>
        <v>#NAME?</v>
      </c>
      <c r="N107" s="1240"/>
      <c r="O107" s="1668"/>
      <c r="P107" s="1240"/>
      <c r="Q107" s="1240"/>
      <c r="R107" s="1240"/>
      <c r="S107" s="1240"/>
      <c r="T107" s="1240" t="e">
        <f t="shared" ca="1" si="1"/>
        <v>#NAME?</v>
      </c>
      <c r="U107" s="1378" t="e">
        <f t="shared" ca="1" si="2"/>
        <v>#NAME?</v>
      </c>
      <c r="V107" s="48"/>
      <c r="W107" s="1217" t="s">
        <v>27</v>
      </c>
      <c r="X107" s="48"/>
      <c r="Y107" s="1217" t="s">
        <v>6510</v>
      </c>
      <c r="Z107" s="48"/>
      <c r="AA107" s="48"/>
      <c r="AB107" s="48"/>
      <c r="AC107" s="48"/>
      <c r="AD107" s="48"/>
      <c r="AE107" s="48"/>
      <c r="AF107" s="48"/>
      <c r="AG107" s="48"/>
      <c r="AH107" s="48"/>
    </row>
    <row r="108" spans="1:34" ht="18">
      <c r="A108" s="1647">
        <v>44812.4375</v>
      </c>
      <c r="B108" s="1648" t="s">
        <v>3473</v>
      </c>
      <c r="C108" s="1648"/>
      <c r="D108" s="1648" t="s">
        <v>6511</v>
      </c>
      <c r="E108" s="1648" t="s">
        <v>86</v>
      </c>
      <c r="F108" s="1648" t="s">
        <v>3547</v>
      </c>
      <c r="G108" s="1649">
        <v>40000</v>
      </c>
      <c r="H108" s="1650" t="s">
        <v>3063</v>
      </c>
      <c r="I108" s="1648" t="s">
        <v>3453</v>
      </c>
      <c r="J108" s="1671"/>
      <c r="K108" s="1652">
        <v>3000</v>
      </c>
      <c r="L108" s="1652">
        <v>4000</v>
      </c>
      <c r="M108" s="1653"/>
      <c r="N108" s="1653">
        <v>10000</v>
      </c>
      <c r="O108" s="1672"/>
      <c r="P108" s="1653"/>
      <c r="Q108" s="1653"/>
      <c r="R108" s="1653"/>
      <c r="S108" s="1653"/>
      <c r="T108" s="1653">
        <f t="shared" si="1"/>
        <v>23000</v>
      </c>
      <c r="U108" s="1654">
        <f t="shared" si="2"/>
        <v>0.57499999999999996</v>
      </c>
      <c r="V108" s="1652"/>
      <c r="W108" s="1648" t="s">
        <v>107</v>
      </c>
      <c r="X108" s="1652"/>
      <c r="Y108" s="1648" t="s">
        <v>6379</v>
      </c>
      <c r="Z108" s="1652"/>
      <c r="AA108" s="1652"/>
      <c r="AB108" s="1652"/>
      <c r="AC108" s="1652"/>
      <c r="AD108" s="1652"/>
      <c r="AE108" s="1652"/>
      <c r="AF108" s="1652"/>
      <c r="AG108" s="1652"/>
      <c r="AH108" s="1652"/>
    </row>
    <row r="109" spans="1:34" ht="18">
      <c r="A109" s="1218">
        <v>44812.5</v>
      </c>
      <c r="B109" s="1217" t="s">
        <v>1170</v>
      </c>
      <c r="C109" s="1217" t="s">
        <v>3456</v>
      </c>
      <c r="D109" s="1217" t="s">
        <v>3557</v>
      </c>
      <c r="E109" s="1217" t="s">
        <v>40</v>
      </c>
      <c r="F109" s="1217" t="s">
        <v>3449</v>
      </c>
      <c r="G109" s="1219">
        <f>1100/0.0479</f>
        <v>22964.509394572025</v>
      </c>
      <c r="H109" s="1572" t="s">
        <v>3063</v>
      </c>
      <c r="I109" s="1575" t="s">
        <v>3450</v>
      </c>
      <c r="J109" s="1642"/>
      <c r="K109" s="48" t="e">
        <f t="shared" ref="K109:K110" ca="1" si="25">_xludf.IFS(C109="成田机场",3000,C109="羽田机场",1200,D109="NearMe",1000,D109="VIP-limo",G109*0.12)</f>
        <v>#NAME?</v>
      </c>
      <c r="L109" s="48" t="e">
        <f t="shared" ref="L109:L113" ca="1" si="26">_xludf.IFS(C109="成田机场",4000,C109="羽田机场",1000,D109="VIP-limo",0)</f>
        <v>#NAME?</v>
      </c>
      <c r="M109" s="1240" t="e">
        <f ca="1">(15000-K109-L109)*0.7</f>
        <v>#NAME?</v>
      </c>
      <c r="N109" s="1240"/>
      <c r="O109" s="1668"/>
      <c r="P109" s="1240"/>
      <c r="Q109" s="1240"/>
      <c r="R109" s="1240"/>
      <c r="S109" s="1240"/>
      <c r="T109" s="1240" t="e">
        <f t="shared" ca="1" si="1"/>
        <v>#NAME?</v>
      </c>
      <c r="U109" s="1378" t="e">
        <f t="shared" ca="1" si="2"/>
        <v>#NAME?</v>
      </c>
      <c r="V109" s="48"/>
      <c r="W109" s="1217" t="s">
        <v>107</v>
      </c>
      <c r="X109" s="48"/>
      <c r="Y109" s="1217" t="s">
        <v>6512</v>
      </c>
      <c r="Z109" s="48"/>
      <c r="AA109" s="48"/>
      <c r="AB109" s="48"/>
      <c r="AC109" s="48"/>
      <c r="AD109" s="48"/>
      <c r="AE109" s="48"/>
      <c r="AF109" s="48"/>
      <c r="AG109" s="48"/>
      <c r="AH109" s="48"/>
    </row>
    <row r="110" spans="1:34" ht="18">
      <c r="A110" s="1218">
        <v>44812.583333333336</v>
      </c>
      <c r="B110" s="1217" t="s">
        <v>1906</v>
      </c>
      <c r="C110" s="1217"/>
      <c r="D110" s="1217" t="s">
        <v>3919</v>
      </c>
      <c r="E110" s="1217" t="s">
        <v>40</v>
      </c>
      <c r="F110" s="1217" t="s">
        <v>3449</v>
      </c>
      <c r="G110" s="1219">
        <v>26400</v>
      </c>
      <c r="H110" s="1572" t="s">
        <v>3063</v>
      </c>
      <c r="I110" s="1217" t="s">
        <v>3453</v>
      </c>
      <c r="J110" s="1642"/>
      <c r="K110" s="48" t="e">
        <f t="shared" ca="1" si="25"/>
        <v>#NAME?</v>
      </c>
      <c r="L110" s="48" t="e">
        <f t="shared" ca="1" si="26"/>
        <v>#NAME?</v>
      </c>
      <c r="M110" s="1240" t="e">
        <f ca="1">(G110-K110-L110)*0.7</f>
        <v>#NAME?</v>
      </c>
      <c r="N110" s="1240"/>
      <c r="O110" s="1668"/>
      <c r="P110" s="1240"/>
      <c r="Q110" s="1240"/>
      <c r="R110" s="1240"/>
      <c r="S110" s="1240"/>
      <c r="T110" s="1240" t="e">
        <f t="shared" ca="1" si="1"/>
        <v>#NAME?</v>
      </c>
      <c r="U110" s="1378" t="e">
        <f t="shared" ca="1" si="2"/>
        <v>#NAME?</v>
      </c>
      <c r="V110" s="48"/>
      <c r="W110" s="1217" t="s">
        <v>27</v>
      </c>
      <c r="X110" s="48"/>
      <c r="Y110" s="1217" t="s">
        <v>6513</v>
      </c>
      <c r="Z110" s="48"/>
      <c r="AA110" s="48"/>
      <c r="AB110" s="48"/>
      <c r="AC110" s="48"/>
      <c r="AD110" s="48"/>
      <c r="AE110" s="48"/>
      <c r="AF110" s="48"/>
      <c r="AG110" s="48"/>
      <c r="AH110" s="48"/>
    </row>
    <row r="111" spans="1:34" ht="18">
      <c r="A111" s="1218">
        <v>44812.614583333336</v>
      </c>
      <c r="B111" s="1217" t="s">
        <v>1170</v>
      </c>
      <c r="C111" s="1217" t="s">
        <v>3456</v>
      </c>
      <c r="D111" s="1217" t="s">
        <v>3503</v>
      </c>
      <c r="E111" s="1217" t="s">
        <v>1798</v>
      </c>
      <c r="F111" s="1217" t="s">
        <v>3629</v>
      </c>
      <c r="G111" s="1219">
        <v>16000</v>
      </c>
      <c r="H111" s="1572" t="s">
        <v>3063</v>
      </c>
      <c r="I111" s="1217" t="s">
        <v>3453</v>
      </c>
      <c r="J111" s="1642"/>
      <c r="K111" s="81"/>
      <c r="L111" s="81" t="e">
        <f t="shared" ca="1" si="26"/>
        <v>#NAME?</v>
      </c>
      <c r="M111" s="1276" t="e">
        <f ca="1">(18000-K111-L111)*0.7</f>
        <v>#NAME?</v>
      </c>
      <c r="N111" s="1240"/>
      <c r="O111" s="1668"/>
      <c r="P111" s="1240"/>
      <c r="Q111" s="1240"/>
      <c r="R111" s="1240"/>
      <c r="S111" s="1240"/>
      <c r="T111" s="1240" t="e">
        <f t="shared" ca="1" si="1"/>
        <v>#NAME?</v>
      </c>
      <c r="U111" s="1378" t="e">
        <f t="shared" ca="1" si="2"/>
        <v>#NAME?</v>
      </c>
      <c r="V111" s="48"/>
      <c r="W111" s="1217" t="s">
        <v>1540</v>
      </c>
      <c r="X111" s="48"/>
      <c r="Y111" s="1217" t="s">
        <v>6514</v>
      </c>
      <c r="Z111" s="48"/>
      <c r="AA111" s="48"/>
      <c r="AB111" s="48"/>
      <c r="AC111" s="48"/>
      <c r="AD111" s="48"/>
      <c r="AE111" s="48"/>
      <c r="AF111" s="48"/>
      <c r="AG111" s="48"/>
      <c r="AH111" s="48"/>
    </row>
    <row r="112" spans="1:34" ht="13.8">
      <c r="A112" s="1218">
        <v>44812.625</v>
      </c>
      <c r="B112" s="1217" t="s">
        <v>1906</v>
      </c>
      <c r="C112" s="1217"/>
      <c r="D112" s="1217" t="s">
        <v>3919</v>
      </c>
      <c r="E112" s="1217" t="s">
        <v>45</v>
      </c>
      <c r="F112" s="1217" t="s">
        <v>3524</v>
      </c>
      <c r="G112" s="1219">
        <v>36000</v>
      </c>
      <c r="H112" s="1572" t="s">
        <v>3063</v>
      </c>
      <c r="I112" s="1217" t="s">
        <v>3453</v>
      </c>
      <c r="J112" s="1663"/>
      <c r="K112" s="48" t="e">
        <f ca="1">_xludf.IFS(C112="成田机场",3000,C112="羽田机场",1200,D112="NearMe",1000,D112="VIP-limo",G112*0.12)</f>
        <v>#NAME?</v>
      </c>
      <c r="L112" s="48" t="e">
        <f t="shared" ca="1" si="26"/>
        <v>#NAME?</v>
      </c>
      <c r="M112" s="1276"/>
      <c r="N112" s="1240">
        <f>17*1300</f>
        <v>22100</v>
      </c>
      <c r="O112" s="1668"/>
      <c r="P112" s="1240"/>
      <c r="Q112" s="1240"/>
      <c r="R112" s="1240"/>
      <c r="S112" s="1240"/>
      <c r="T112" s="1240" t="e">
        <f t="shared" ca="1" si="1"/>
        <v>#NAME?</v>
      </c>
      <c r="U112" s="1378" t="e">
        <f t="shared" ca="1" si="2"/>
        <v>#NAME?</v>
      </c>
      <c r="V112" s="48"/>
      <c r="W112" s="1217" t="s">
        <v>27</v>
      </c>
      <c r="X112" s="48"/>
      <c r="Y112" s="1217" t="s">
        <v>6515</v>
      </c>
      <c r="Z112" s="48"/>
      <c r="AA112" s="48"/>
      <c r="AB112" s="48"/>
      <c r="AC112" s="48"/>
      <c r="AD112" s="48"/>
      <c r="AE112" s="48"/>
      <c r="AF112" s="48"/>
      <c r="AG112" s="48"/>
      <c r="AH112" s="48"/>
    </row>
    <row r="113" spans="1:34" ht="18">
      <c r="A113" s="1218">
        <v>44812.704861111109</v>
      </c>
      <c r="B113" s="1217" t="s">
        <v>570</v>
      </c>
      <c r="C113" s="1217" t="s">
        <v>3456</v>
      </c>
      <c r="D113" s="1217" t="s">
        <v>6516</v>
      </c>
      <c r="E113" s="1217" t="s">
        <v>1798</v>
      </c>
      <c r="F113" s="1217" t="s">
        <v>3629</v>
      </c>
      <c r="G113" s="1219">
        <v>22000</v>
      </c>
      <c r="H113" s="1572" t="s">
        <v>3063</v>
      </c>
      <c r="I113" s="1217" t="s">
        <v>3453</v>
      </c>
      <c r="J113" s="1642"/>
      <c r="K113" s="48"/>
      <c r="L113" s="48" t="e">
        <f t="shared" ca="1" si="26"/>
        <v>#NAME?</v>
      </c>
      <c r="M113" s="1276" t="e">
        <f ca="1">(18000-K113-L113)*0.7</f>
        <v>#NAME?</v>
      </c>
      <c r="N113" s="1240"/>
      <c r="O113" s="1668"/>
      <c r="P113" s="1240">
        <v>520</v>
      </c>
      <c r="Q113" s="1240"/>
      <c r="R113" s="1240"/>
      <c r="S113" s="1240"/>
      <c r="T113" s="1240" t="e">
        <f t="shared" ca="1" si="1"/>
        <v>#NAME?</v>
      </c>
      <c r="U113" s="1378" t="e">
        <f t="shared" ca="1" si="2"/>
        <v>#NAME?</v>
      </c>
      <c r="V113" s="48"/>
      <c r="W113" s="1217" t="s">
        <v>107</v>
      </c>
      <c r="X113" s="48"/>
      <c r="Y113" s="1217" t="s">
        <v>6517</v>
      </c>
      <c r="Z113" s="48"/>
      <c r="AA113" s="48"/>
      <c r="AB113" s="48"/>
      <c r="AC113" s="48"/>
      <c r="AD113" s="48"/>
      <c r="AE113" s="48"/>
      <c r="AF113" s="48"/>
      <c r="AG113" s="48"/>
      <c r="AH113" s="48"/>
    </row>
    <row r="114" spans="1:34" ht="18">
      <c r="A114" s="1218">
        <v>44812.722222222219</v>
      </c>
      <c r="B114" s="1217" t="s">
        <v>3473</v>
      </c>
      <c r="C114" s="1217"/>
      <c r="D114" s="1217" t="s">
        <v>3570</v>
      </c>
      <c r="E114" s="1217" t="s">
        <v>3910</v>
      </c>
      <c r="F114" s="1217" t="s">
        <v>3592</v>
      </c>
      <c r="G114" s="1219">
        <v>11000</v>
      </c>
      <c r="H114" s="1572" t="s">
        <v>3063</v>
      </c>
      <c r="I114" s="1217" t="s">
        <v>3453</v>
      </c>
      <c r="J114" s="1642"/>
      <c r="K114" s="48" t="e">
        <f t="shared" ref="K114:K120" ca="1" si="27">_xludf.IFS(C114="成田机场",3000,C114="羽田机场",1200,D114="NearMe",1000,D114="VIP-limo",G114*0.12)</f>
        <v>#NAME?</v>
      </c>
      <c r="L114" s="48"/>
      <c r="M114" s="1240"/>
      <c r="N114" s="1240">
        <v>5300</v>
      </c>
      <c r="O114" s="1668"/>
      <c r="P114" s="1240"/>
      <c r="Q114" s="1240"/>
      <c r="R114" s="1240"/>
      <c r="S114" s="1240"/>
      <c r="T114" s="1240" t="e">
        <f t="shared" ca="1" si="1"/>
        <v>#NAME?</v>
      </c>
      <c r="U114" s="1378" t="e">
        <f t="shared" ca="1" si="2"/>
        <v>#NAME?</v>
      </c>
      <c r="V114" s="48"/>
      <c r="W114" s="1217" t="s">
        <v>3572</v>
      </c>
      <c r="X114" s="48"/>
      <c r="Y114" s="1217" t="s">
        <v>6518</v>
      </c>
      <c r="Z114" s="48"/>
      <c r="AA114" s="48"/>
      <c r="AB114" s="48"/>
      <c r="AC114" s="48"/>
      <c r="AD114" s="48"/>
      <c r="AE114" s="48"/>
      <c r="AF114" s="48"/>
      <c r="AG114" s="48"/>
      <c r="AH114" s="48"/>
    </row>
    <row r="115" spans="1:34" ht="18">
      <c r="A115" s="1218">
        <v>44812.722222222219</v>
      </c>
      <c r="B115" s="1217" t="s">
        <v>3473</v>
      </c>
      <c r="C115" s="1217"/>
      <c r="D115" s="1217" t="s">
        <v>3570</v>
      </c>
      <c r="E115" s="1217" t="s">
        <v>86</v>
      </c>
      <c r="F115" s="1217" t="s">
        <v>3547</v>
      </c>
      <c r="G115" s="1219">
        <v>8500</v>
      </c>
      <c r="H115" s="1572" t="s">
        <v>3063</v>
      </c>
      <c r="I115" s="1217" t="s">
        <v>3453</v>
      </c>
      <c r="J115" s="1642"/>
      <c r="K115" s="48" t="e">
        <f t="shared" ca="1" si="27"/>
        <v>#NAME?</v>
      </c>
      <c r="L115" s="48"/>
      <c r="M115" s="1240"/>
      <c r="N115" s="1240">
        <v>4300</v>
      </c>
      <c r="O115" s="1668"/>
      <c r="P115" s="1240"/>
      <c r="Q115" s="1240"/>
      <c r="R115" s="1240"/>
      <c r="S115" s="1240"/>
      <c r="T115" s="1240" t="e">
        <f t="shared" ca="1" si="1"/>
        <v>#NAME?</v>
      </c>
      <c r="U115" s="1378" t="e">
        <f t="shared" ca="1" si="2"/>
        <v>#NAME?</v>
      </c>
      <c r="V115" s="48"/>
      <c r="W115" s="1217" t="s">
        <v>3572</v>
      </c>
      <c r="X115" s="48"/>
      <c r="Y115" s="1217" t="s">
        <v>6519</v>
      </c>
      <c r="Z115" s="48"/>
      <c r="AA115" s="48"/>
      <c r="AB115" s="48"/>
      <c r="AC115" s="48"/>
      <c r="AD115" s="48"/>
      <c r="AE115" s="48"/>
      <c r="AF115" s="48"/>
      <c r="AG115" s="48"/>
      <c r="AH115" s="48"/>
    </row>
    <row r="116" spans="1:34" ht="18">
      <c r="A116" s="1218">
        <v>44812.722222222219</v>
      </c>
      <c r="B116" s="1217" t="s">
        <v>3473</v>
      </c>
      <c r="C116" s="1217"/>
      <c r="D116" s="1217" t="s">
        <v>3570</v>
      </c>
      <c r="E116" s="1217" t="s">
        <v>55</v>
      </c>
      <c r="F116" s="1217" t="s">
        <v>3512</v>
      </c>
      <c r="G116" s="1219">
        <v>11000</v>
      </c>
      <c r="H116" s="1572" t="s">
        <v>3063</v>
      </c>
      <c r="I116" s="1217" t="s">
        <v>3453</v>
      </c>
      <c r="J116" s="1642"/>
      <c r="K116" s="48" t="e">
        <f t="shared" ca="1" si="27"/>
        <v>#NAME?</v>
      </c>
      <c r="L116" s="48"/>
      <c r="M116" s="1240"/>
      <c r="N116" s="1240">
        <v>5300</v>
      </c>
      <c r="O116" s="1668"/>
      <c r="P116" s="1240"/>
      <c r="Q116" s="1240"/>
      <c r="R116" s="1240"/>
      <c r="S116" s="1240"/>
      <c r="T116" s="1240" t="e">
        <f t="shared" ca="1" si="1"/>
        <v>#NAME?</v>
      </c>
      <c r="U116" s="1378" t="e">
        <f t="shared" ca="1" si="2"/>
        <v>#NAME?</v>
      </c>
      <c r="V116" s="48"/>
      <c r="W116" s="1217" t="s">
        <v>3572</v>
      </c>
      <c r="X116" s="48"/>
      <c r="Y116" s="1217" t="s">
        <v>6520</v>
      </c>
      <c r="Z116" s="48"/>
      <c r="AA116" s="48"/>
      <c r="AB116" s="48"/>
      <c r="AC116" s="48"/>
      <c r="AD116" s="48"/>
      <c r="AE116" s="48"/>
      <c r="AF116" s="48"/>
      <c r="AG116" s="48"/>
      <c r="AH116" s="48"/>
    </row>
    <row r="117" spans="1:34" ht="18">
      <c r="A117" s="1218">
        <v>44813.291666666664</v>
      </c>
      <c r="B117" s="1217" t="s">
        <v>1906</v>
      </c>
      <c r="C117" s="1217"/>
      <c r="D117" s="1217" t="s">
        <v>3919</v>
      </c>
      <c r="E117" s="1217" t="s">
        <v>2979</v>
      </c>
      <c r="F117" s="1217" t="s">
        <v>3501</v>
      </c>
      <c r="G117" s="1219">
        <v>40800</v>
      </c>
      <c r="H117" s="1572" t="s">
        <v>3063</v>
      </c>
      <c r="I117" s="1217" t="s">
        <v>3453</v>
      </c>
      <c r="J117" s="1642"/>
      <c r="K117" s="48" t="e">
        <f t="shared" ca="1" si="27"/>
        <v>#NAME?</v>
      </c>
      <c r="L117" s="48" t="e">
        <f ca="1">_xludf.IFS(C117="成田机场",4000,C117="羽田机场",1000,D117="VIP-limo",0)</f>
        <v>#NAME?</v>
      </c>
      <c r="M117" s="1240"/>
      <c r="N117" s="1240">
        <f>19*1300</f>
        <v>24700</v>
      </c>
      <c r="O117" s="1668"/>
      <c r="P117" s="1240"/>
      <c r="Q117" s="1240"/>
      <c r="R117" s="1240"/>
      <c r="S117" s="1240"/>
      <c r="T117" s="1240" t="e">
        <f t="shared" ca="1" si="1"/>
        <v>#NAME?</v>
      </c>
      <c r="U117" s="1378" t="e">
        <f t="shared" ca="1" si="2"/>
        <v>#NAME?</v>
      </c>
      <c r="V117" s="48"/>
      <c r="W117" s="1217" t="s">
        <v>27</v>
      </c>
      <c r="X117" s="48"/>
      <c r="Y117" s="1217" t="s">
        <v>6521</v>
      </c>
      <c r="Z117" s="48"/>
      <c r="AA117" s="48"/>
      <c r="AB117" s="48"/>
      <c r="AC117" s="48"/>
      <c r="AD117" s="48"/>
      <c r="AE117" s="48"/>
      <c r="AF117" s="48"/>
      <c r="AG117" s="48"/>
      <c r="AH117" s="48"/>
    </row>
    <row r="118" spans="1:34" ht="18">
      <c r="A118" s="1218">
        <v>44813.305555555555</v>
      </c>
      <c r="B118" s="1217" t="s">
        <v>3473</v>
      </c>
      <c r="C118" s="1217"/>
      <c r="D118" s="1217" t="s">
        <v>3570</v>
      </c>
      <c r="E118" s="1217" t="s">
        <v>3910</v>
      </c>
      <c r="F118" s="1217" t="s">
        <v>3592</v>
      </c>
      <c r="G118" s="1219">
        <v>11000</v>
      </c>
      <c r="H118" s="1572" t="s">
        <v>3063</v>
      </c>
      <c r="I118" s="1217" t="s">
        <v>3453</v>
      </c>
      <c r="J118" s="1642"/>
      <c r="K118" s="48" t="e">
        <f t="shared" ca="1" si="27"/>
        <v>#NAME?</v>
      </c>
      <c r="L118" s="48"/>
      <c r="M118" s="1240"/>
      <c r="N118" s="1240">
        <v>5300</v>
      </c>
      <c r="O118" s="1668"/>
      <c r="P118" s="1240"/>
      <c r="Q118" s="1240"/>
      <c r="R118" s="1240"/>
      <c r="S118" s="1240"/>
      <c r="T118" s="1240" t="e">
        <f t="shared" ca="1" si="1"/>
        <v>#NAME?</v>
      </c>
      <c r="U118" s="1378" t="e">
        <f t="shared" ca="1" si="2"/>
        <v>#NAME?</v>
      </c>
      <c r="V118" s="48"/>
      <c r="W118" s="1217" t="s">
        <v>3572</v>
      </c>
      <c r="X118" s="48"/>
      <c r="Y118" s="1217" t="s">
        <v>6522</v>
      </c>
      <c r="Z118" s="48"/>
      <c r="AA118" s="48"/>
      <c r="AB118" s="48"/>
      <c r="AC118" s="48"/>
      <c r="AD118" s="48"/>
      <c r="AE118" s="48"/>
      <c r="AF118" s="48"/>
      <c r="AG118" s="48"/>
      <c r="AH118" s="48"/>
    </row>
    <row r="119" spans="1:34" ht="18">
      <c r="A119" s="1218">
        <v>44813.305555555555</v>
      </c>
      <c r="B119" s="1217" t="s">
        <v>3473</v>
      </c>
      <c r="C119" s="1217"/>
      <c r="D119" s="1217" t="s">
        <v>3570</v>
      </c>
      <c r="E119" s="1217" t="s">
        <v>86</v>
      </c>
      <c r="F119" s="1217" t="s">
        <v>3547</v>
      </c>
      <c r="G119" s="1219">
        <v>8500</v>
      </c>
      <c r="H119" s="1572" t="s">
        <v>3063</v>
      </c>
      <c r="I119" s="1217" t="s">
        <v>3453</v>
      </c>
      <c r="J119" s="1642"/>
      <c r="K119" s="48" t="e">
        <f t="shared" ca="1" si="27"/>
        <v>#NAME?</v>
      </c>
      <c r="L119" s="48"/>
      <c r="M119" s="1240"/>
      <c r="N119" s="1240">
        <v>4300</v>
      </c>
      <c r="O119" s="1668"/>
      <c r="P119" s="1240"/>
      <c r="Q119" s="1240"/>
      <c r="R119" s="1240"/>
      <c r="S119" s="1240"/>
      <c r="T119" s="1240" t="e">
        <f t="shared" ca="1" si="1"/>
        <v>#NAME?</v>
      </c>
      <c r="U119" s="1378" t="e">
        <f t="shared" ca="1" si="2"/>
        <v>#NAME?</v>
      </c>
      <c r="V119" s="48"/>
      <c r="W119" s="1217" t="s">
        <v>3572</v>
      </c>
      <c r="X119" s="48"/>
      <c r="Y119" s="1217" t="s">
        <v>6523</v>
      </c>
      <c r="Z119" s="48"/>
      <c r="AA119" s="48"/>
      <c r="AB119" s="48"/>
      <c r="AC119" s="48"/>
      <c r="AD119" s="48"/>
      <c r="AE119" s="48"/>
      <c r="AF119" s="48"/>
      <c r="AG119" s="48"/>
      <c r="AH119" s="48"/>
    </row>
    <row r="120" spans="1:34" ht="18">
      <c r="A120" s="1218">
        <v>44813.305555555555</v>
      </c>
      <c r="B120" s="1217" t="s">
        <v>3473</v>
      </c>
      <c r="C120" s="1217"/>
      <c r="D120" s="1217" t="s">
        <v>3570</v>
      </c>
      <c r="E120" s="1217" t="s">
        <v>55</v>
      </c>
      <c r="F120" s="1217" t="s">
        <v>3512</v>
      </c>
      <c r="G120" s="1219">
        <v>11000</v>
      </c>
      <c r="H120" s="1572" t="s">
        <v>3063</v>
      </c>
      <c r="I120" s="1217" t="s">
        <v>3453</v>
      </c>
      <c r="J120" s="1642"/>
      <c r="K120" s="48" t="e">
        <f t="shared" ca="1" si="27"/>
        <v>#NAME?</v>
      </c>
      <c r="L120" s="48"/>
      <c r="M120" s="1240"/>
      <c r="N120" s="1240">
        <v>5300</v>
      </c>
      <c r="O120" s="1668"/>
      <c r="P120" s="1240"/>
      <c r="Q120" s="1240"/>
      <c r="R120" s="1240"/>
      <c r="S120" s="1240"/>
      <c r="T120" s="1240" t="e">
        <f t="shared" ca="1" si="1"/>
        <v>#NAME?</v>
      </c>
      <c r="U120" s="1378" t="e">
        <f t="shared" ca="1" si="2"/>
        <v>#NAME?</v>
      </c>
      <c r="V120" s="48"/>
      <c r="W120" s="1217" t="s">
        <v>3572</v>
      </c>
      <c r="X120" s="48"/>
      <c r="Y120" s="1217" t="s">
        <v>6524</v>
      </c>
      <c r="Z120" s="48"/>
      <c r="AA120" s="48"/>
      <c r="AB120" s="48"/>
      <c r="AC120" s="48"/>
      <c r="AD120" s="48"/>
      <c r="AE120" s="48"/>
      <c r="AF120" s="48"/>
      <c r="AG120" s="48"/>
      <c r="AH120" s="48"/>
    </row>
    <row r="121" spans="1:34" ht="18">
      <c r="A121" s="1218">
        <v>44813.333333333336</v>
      </c>
      <c r="B121" s="1217" t="s">
        <v>1906</v>
      </c>
      <c r="C121" s="1217"/>
      <c r="D121" s="1217" t="s">
        <v>4367</v>
      </c>
      <c r="E121" s="1217" t="s">
        <v>3497</v>
      </c>
      <c r="F121" s="1217" t="s">
        <v>3498</v>
      </c>
      <c r="G121" s="1219">
        <v>188000</v>
      </c>
      <c r="H121" s="1572" t="s">
        <v>3063</v>
      </c>
      <c r="I121" s="1450"/>
      <c r="J121" s="1642"/>
      <c r="K121" s="81"/>
      <c r="L121" s="81"/>
      <c r="M121" s="1276"/>
      <c r="N121" s="1240"/>
      <c r="O121" s="1673">
        <v>175000</v>
      </c>
      <c r="P121" s="1240"/>
      <c r="Q121" s="1240"/>
      <c r="R121" s="1240"/>
      <c r="S121" s="1240"/>
      <c r="T121" s="1240">
        <f t="shared" si="1"/>
        <v>13000</v>
      </c>
      <c r="U121" s="1378">
        <f t="shared" si="2"/>
        <v>6.9148936170212769E-2</v>
      </c>
      <c r="V121" s="48"/>
      <c r="W121" s="1217" t="s">
        <v>108</v>
      </c>
      <c r="X121" s="48"/>
      <c r="Y121" s="1217" t="s">
        <v>6525</v>
      </c>
      <c r="Z121" s="48"/>
      <c r="AA121" s="48"/>
      <c r="AB121" s="48"/>
      <c r="AC121" s="48"/>
      <c r="AD121" s="48"/>
      <c r="AE121" s="48"/>
      <c r="AF121" s="48"/>
      <c r="AG121" s="48"/>
      <c r="AH121" s="48"/>
    </row>
    <row r="122" spans="1:34" ht="18">
      <c r="A122" s="1218">
        <v>44813.333333333336</v>
      </c>
      <c r="B122" s="1217" t="s">
        <v>1906</v>
      </c>
      <c r="C122" s="1217"/>
      <c r="D122" s="1217" t="s">
        <v>3919</v>
      </c>
      <c r="E122" s="1217" t="s">
        <v>1798</v>
      </c>
      <c r="F122" s="1217" t="s">
        <v>3629</v>
      </c>
      <c r="G122" s="1219">
        <v>19200</v>
      </c>
      <c r="H122" s="1572" t="s">
        <v>3063</v>
      </c>
      <c r="I122" s="1217" t="s">
        <v>3453</v>
      </c>
      <c r="J122" s="1642"/>
      <c r="K122" s="48" t="e">
        <f t="shared" ref="K122:K124" ca="1" si="28">_xludf.IFS(C122="成田机场",3000,C122="羽田机场",1200,D122="NearMe",1000,D122="VIP-limo",G122*0.12)</f>
        <v>#NAME?</v>
      </c>
      <c r="L122" s="48" t="e">
        <f t="shared" ref="L122:L124" ca="1" si="29">_xludf.IFS(C122="成田机场",4000,C122="羽田机场",1000,D122="VIP-limo",0)</f>
        <v>#NAME?</v>
      </c>
      <c r="M122" s="1240"/>
      <c r="N122" s="1240" t="e">
        <f ca="1">(8*2400-K122)*0.7</f>
        <v>#NAME?</v>
      </c>
      <c r="O122" s="1668"/>
      <c r="P122" s="1240"/>
      <c r="Q122" s="1240"/>
      <c r="R122" s="1240"/>
      <c r="S122" s="1240"/>
      <c r="T122" s="1240" t="e">
        <f t="shared" ca="1" si="1"/>
        <v>#NAME?</v>
      </c>
      <c r="U122" s="1378" t="e">
        <f t="shared" ca="1" si="2"/>
        <v>#NAME?</v>
      </c>
      <c r="V122" s="48"/>
      <c r="W122" s="1217" t="s">
        <v>27</v>
      </c>
      <c r="X122" s="48"/>
      <c r="Y122" s="1217" t="s">
        <v>6526</v>
      </c>
      <c r="Z122" s="48"/>
      <c r="AA122" s="48"/>
      <c r="AB122" s="48"/>
      <c r="AC122" s="48"/>
      <c r="AD122" s="48"/>
      <c r="AE122" s="48"/>
      <c r="AF122" s="48"/>
      <c r="AG122" s="48"/>
      <c r="AH122" s="48"/>
    </row>
    <row r="123" spans="1:34" ht="16.5" customHeight="1">
      <c r="A123" s="1218">
        <v>44813.333333333336</v>
      </c>
      <c r="B123" s="1217" t="s">
        <v>1906</v>
      </c>
      <c r="C123" s="1217"/>
      <c r="D123" s="1217" t="s">
        <v>3919</v>
      </c>
      <c r="E123" s="1217" t="s">
        <v>39</v>
      </c>
      <c r="F123" s="1217" t="s">
        <v>3686</v>
      </c>
      <c r="G123" s="1219">
        <v>33600</v>
      </c>
      <c r="H123" s="1572" t="s">
        <v>3063</v>
      </c>
      <c r="I123" s="1217" t="s">
        <v>3453</v>
      </c>
      <c r="J123" s="1642"/>
      <c r="K123" s="48" t="e">
        <f t="shared" ca="1" si="28"/>
        <v>#NAME?</v>
      </c>
      <c r="L123" s="48" t="e">
        <f t="shared" ca="1" si="29"/>
        <v>#NAME?</v>
      </c>
      <c r="M123" s="1240" t="e">
        <f ca="1">(G123-K123-L123)*0.7</f>
        <v>#NAME?</v>
      </c>
      <c r="N123" s="1240"/>
      <c r="O123" s="1668"/>
      <c r="P123" s="1240"/>
      <c r="Q123" s="1240"/>
      <c r="R123" s="1240"/>
      <c r="S123" s="1240"/>
      <c r="T123" s="1240" t="e">
        <f t="shared" ca="1" si="1"/>
        <v>#NAME?</v>
      </c>
      <c r="U123" s="1378" t="e">
        <f t="shared" ca="1" si="2"/>
        <v>#NAME?</v>
      </c>
      <c r="V123" s="48"/>
      <c r="W123" s="1217" t="s">
        <v>27</v>
      </c>
      <c r="X123" s="48"/>
      <c r="Y123" s="1217" t="s">
        <v>6527</v>
      </c>
      <c r="Z123" s="48"/>
      <c r="AA123" s="48"/>
      <c r="AB123" s="48"/>
      <c r="AC123" s="48"/>
      <c r="AD123" s="48"/>
      <c r="AE123" s="48"/>
      <c r="AF123" s="48"/>
      <c r="AG123" s="48"/>
      <c r="AH123" s="48"/>
    </row>
    <row r="124" spans="1:34" ht="18">
      <c r="A124" s="1218">
        <v>44813.375</v>
      </c>
      <c r="B124" s="1217" t="s">
        <v>1170</v>
      </c>
      <c r="C124" s="1217" t="s">
        <v>3456</v>
      </c>
      <c r="D124" s="1217" t="s">
        <v>3521</v>
      </c>
      <c r="E124" s="1217" t="s">
        <v>27</v>
      </c>
      <c r="F124" s="1217" t="s">
        <v>3457</v>
      </c>
      <c r="G124" s="1219">
        <v>33000</v>
      </c>
      <c r="H124" s="1572" t="s">
        <v>3063</v>
      </c>
      <c r="I124" s="1217" t="s">
        <v>3453</v>
      </c>
      <c r="J124" s="1642"/>
      <c r="K124" s="48" t="e">
        <f t="shared" ca="1" si="28"/>
        <v>#NAME?</v>
      </c>
      <c r="L124" s="48" t="e">
        <f t="shared" ca="1" si="29"/>
        <v>#NAME?</v>
      </c>
      <c r="M124" s="1240"/>
      <c r="N124" s="1240">
        <v>5000</v>
      </c>
      <c r="O124" s="1668"/>
      <c r="P124" s="1240"/>
      <c r="Q124" s="1240"/>
      <c r="R124" s="1240"/>
      <c r="S124" s="1240"/>
      <c r="T124" s="1240" t="e">
        <f t="shared" ca="1" si="1"/>
        <v>#NAME?</v>
      </c>
      <c r="U124" s="1378" t="e">
        <f t="shared" ca="1" si="2"/>
        <v>#NAME?</v>
      </c>
      <c r="V124" s="48"/>
      <c r="W124" s="1217" t="s">
        <v>107</v>
      </c>
      <c r="X124" s="48"/>
      <c r="Y124" s="1217" t="s">
        <v>6528</v>
      </c>
      <c r="Z124" s="48"/>
      <c r="AA124" s="48"/>
      <c r="AB124" s="48"/>
      <c r="AC124" s="48"/>
      <c r="AD124" s="48"/>
      <c r="AE124" s="48"/>
      <c r="AF124" s="48"/>
      <c r="AG124" s="48"/>
      <c r="AH124" s="48"/>
    </row>
    <row r="125" spans="1:34" ht="18">
      <c r="A125" s="1266">
        <v>44813.40625</v>
      </c>
      <c r="B125" s="1265" t="s">
        <v>3473</v>
      </c>
      <c r="C125" s="1265"/>
      <c r="D125" s="1265" t="s">
        <v>3579</v>
      </c>
      <c r="E125" s="1265" t="s">
        <v>3497</v>
      </c>
      <c r="F125" s="1674"/>
      <c r="G125" s="1267">
        <v>27335</v>
      </c>
      <c r="H125" s="1570" t="s">
        <v>3050</v>
      </c>
      <c r="I125" s="1265" t="s">
        <v>3453</v>
      </c>
      <c r="J125" s="1666"/>
      <c r="K125" s="81"/>
      <c r="L125" s="81"/>
      <c r="M125" s="1276"/>
      <c r="N125" s="1276"/>
      <c r="O125" s="1675">
        <v>27335</v>
      </c>
      <c r="P125" s="1276"/>
      <c r="Q125" s="1276"/>
      <c r="R125" s="1276"/>
      <c r="S125" s="1276"/>
      <c r="T125" s="1276">
        <f t="shared" si="1"/>
        <v>0</v>
      </c>
      <c r="U125" s="1383">
        <f t="shared" si="2"/>
        <v>0</v>
      </c>
      <c r="V125" s="81"/>
      <c r="W125" s="1265" t="s">
        <v>27</v>
      </c>
      <c r="X125" s="81"/>
      <c r="Y125" s="1265" t="s">
        <v>6529</v>
      </c>
      <c r="Z125" s="81"/>
      <c r="AA125" s="81"/>
      <c r="AB125" s="81"/>
      <c r="AC125" s="81"/>
      <c r="AD125" s="81"/>
      <c r="AE125" s="81"/>
      <c r="AF125" s="81"/>
      <c r="AG125" s="81"/>
      <c r="AH125" s="81"/>
    </row>
    <row r="126" spans="1:34" ht="18">
      <c r="A126" s="1218">
        <v>44813.416666666664</v>
      </c>
      <c r="B126" s="1217" t="s">
        <v>1906</v>
      </c>
      <c r="C126" s="1217"/>
      <c r="D126" s="1217" t="s">
        <v>3919</v>
      </c>
      <c r="E126" s="1217" t="s">
        <v>3289</v>
      </c>
      <c r="F126" s="1217" t="s">
        <v>3524</v>
      </c>
      <c r="G126" s="1219">
        <v>19200</v>
      </c>
      <c r="H126" s="1572" t="s">
        <v>3063</v>
      </c>
      <c r="I126" s="1217" t="s">
        <v>3453</v>
      </c>
      <c r="J126" s="1642"/>
      <c r="K126" s="10" t="e">
        <f t="shared" ref="K126:K127" ca="1" si="30">_xludf.IFS(C126="成田机场",3000,C126="羽田机场",1200,D126="NearMe",1000,D126="VIP-limo",G126*0.12)</f>
        <v>#NAME?</v>
      </c>
      <c r="L126" s="10" t="e">
        <f t="shared" ref="L126:L127" ca="1" si="31">_xludf.IFS(C126="成田机场",4000,C126="羽田机场",1000,D126="VIP-limo",0)</f>
        <v>#NAME?</v>
      </c>
      <c r="M126" s="1239"/>
      <c r="N126" s="1240">
        <f>9*1300</f>
        <v>11700</v>
      </c>
      <c r="O126" s="1668"/>
      <c r="P126" s="1240"/>
      <c r="Q126" s="1240"/>
      <c r="R126" s="1240"/>
      <c r="S126" s="1240"/>
      <c r="T126" s="1240" t="e">
        <f t="shared" ca="1" si="1"/>
        <v>#NAME?</v>
      </c>
      <c r="U126" s="1378" t="e">
        <f t="shared" ca="1" si="2"/>
        <v>#NAME?</v>
      </c>
      <c r="V126" s="48"/>
      <c r="W126" s="1217" t="s">
        <v>27</v>
      </c>
      <c r="X126" s="48"/>
      <c r="Y126" s="1217" t="s">
        <v>6530</v>
      </c>
      <c r="Z126" s="48"/>
      <c r="AA126" s="48"/>
      <c r="AB126" s="48"/>
      <c r="AC126" s="48"/>
      <c r="AD126" s="48"/>
      <c r="AE126" s="48"/>
      <c r="AF126" s="48"/>
      <c r="AG126" s="48"/>
      <c r="AH126" s="48"/>
    </row>
    <row r="127" spans="1:34" ht="18">
      <c r="A127" s="1218">
        <v>44813.625</v>
      </c>
      <c r="B127" s="1217" t="s">
        <v>1906</v>
      </c>
      <c r="C127" s="1217"/>
      <c r="D127" s="1217" t="s">
        <v>3919</v>
      </c>
      <c r="E127" s="1217" t="s">
        <v>40</v>
      </c>
      <c r="F127" s="1217" t="s">
        <v>3449</v>
      </c>
      <c r="G127" s="1219">
        <v>36000</v>
      </c>
      <c r="H127" s="1572" t="s">
        <v>3063</v>
      </c>
      <c r="I127" s="1217" t="s">
        <v>3453</v>
      </c>
      <c r="J127" s="1645"/>
      <c r="K127" s="48" t="e">
        <f t="shared" ca="1" si="30"/>
        <v>#NAME?</v>
      </c>
      <c r="L127" s="48" t="e">
        <f t="shared" ca="1" si="31"/>
        <v>#NAME?</v>
      </c>
      <c r="M127" s="1240" t="e">
        <f ca="1">(G127-K127-L127)*0.7</f>
        <v>#NAME?</v>
      </c>
      <c r="N127" s="1240"/>
      <c r="O127" s="1668"/>
      <c r="P127" s="1240"/>
      <c r="Q127" s="1240"/>
      <c r="R127" s="1240"/>
      <c r="S127" s="1240"/>
      <c r="T127" s="1240" t="e">
        <f t="shared" ca="1" si="1"/>
        <v>#NAME?</v>
      </c>
      <c r="U127" s="1378" t="e">
        <f t="shared" ca="1" si="2"/>
        <v>#NAME?</v>
      </c>
      <c r="V127" s="48"/>
      <c r="W127" s="1217" t="s">
        <v>27</v>
      </c>
      <c r="X127" s="48"/>
      <c r="Y127" s="1217" t="s">
        <v>6531</v>
      </c>
      <c r="Z127" s="48"/>
      <c r="AA127" s="48"/>
      <c r="AB127" s="48"/>
      <c r="AC127" s="48"/>
      <c r="AD127" s="48"/>
      <c r="AE127" s="48"/>
      <c r="AF127" s="48"/>
      <c r="AG127" s="48"/>
      <c r="AH127" s="48"/>
    </row>
    <row r="128" spans="1:34" ht="18">
      <c r="A128" s="1218">
        <v>44813.708333333336</v>
      </c>
      <c r="B128" s="1217" t="s">
        <v>3473</v>
      </c>
      <c r="C128" s="1217"/>
      <c r="D128" s="1217" t="s">
        <v>3807</v>
      </c>
      <c r="E128" s="1217" t="s">
        <v>8</v>
      </c>
      <c r="F128" s="1217" t="s">
        <v>3864</v>
      </c>
      <c r="G128" s="1219">
        <v>15000</v>
      </c>
      <c r="H128" s="1449" t="s">
        <v>3063</v>
      </c>
      <c r="I128" s="1217" t="s">
        <v>3453</v>
      </c>
      <c r="J128" s="1662">
        <v>1500</v>
      </c>
      <c r="K128" s="10">
        <v>3000</v>
      </c>
      <c r="L128" s="10">
        <v>4000</v>
      </c>
      <c r="M128" s="1239"/>
      <c r="N128" s="1239">
        <v>4000</v>
      </c>
      <c r="O128" s="1670"/>
      <c r="P128" s="1239"/>
      <c r="Q128" s="1239"/>
      <c r="R128" s="1239"/>
      <c r="S128" s="1239"/>
      <c r="T128" s="1239">
        <f t="shared" si="1"/>
        <v>2500</v>
      </c>
      <c r="U128" s="1357">
        <f t="shared" si="2"/>
        <v>0.16666666666666666</v>
      </c>
      <c r="W128" s="1217" t="s">
        <v>105</v>
      </c>
      <c r="Y128" s="1217" t="s">
        <v>6532</v>
      </c>
    </row>
    <row r="129" spans="1:34" ht="18">
      <c r="A129" s="1218">
        <v>44813.722222222219</v>
      </c>
      <c r="B129" s="1217" t="s">
        <v>3473</v>
      </c>
      <c r="C129" s="1217"/>
      <c r="D129" s="1217" t="s">
        <v>3570</v>
      </c>
      <c r="E129" s="1217" t="s">
        <v>3910</v>
      </c>
      <c r="F129" s="1217" t="s">
        <v>3592</v>
      </c>
      <c r="G129" s="1219">
        <v>11000</v>
      </c>
      <c r="H129" s="1572" t="s">
        <v>3063</v>
      </c>
      <c r="I129" s="1217" t="s">
        <v>3453</v>
      </c>
      <c r="J129" s="1642"/>
      <c r="K129" s="48" t="e">
        <f t="shared" ref="K129:K131" ca="1" si="32">_xludf.IFS(C129="成田机场",3000,C129="羽田机场",1200,D129="NearMe",1000,D129="VIP-limo",G129*0.12)</f>
        <v>#NAME?</v>
      </c>
      <c r="L129" s="48"/>
      <c r="M129" s="1240"/>
      <c r="N129" s="1240">
        <v>5300</v>
      </c>
      <c r="O129" s="1668"/>
      <c r="P129" s="1240"/>
      <c r="Q129" s="1240"/>
      <c r="R129" s="1240"/>
      <c r="S129" s="1240"/>
      <c r="T129" s="1240" t="e">
        <f t="shared" ca="1" si="1"/>
        <v>#NAME?</v>
      </c>
      <c r="U129" s="1378" t="e">
        <f t="shared" ca="1" si="2"/>
        <v>#NAME?</v>
      </c>
      <c r="V129" s="48"/>
      <c r="W129" s="1217" t="s">
        <v>3572</v>
      </c>
      <c r="X129" s="48"/>
      <c r="Y129" s="1217" t="s">
        <v>6533</v>
      </c>
      <c r="Z129" s="48"/>
      <c r="AA129" s="48"/>
      <c r="AB129" s="48"/>
      <c r="AC129" s="48"/>
      <c r="AD129" s="48"/>
      <c r="AE129" s="48"/>
      <c r="AF129" s="48"/>
      <c r="AG129" s="48"/>
      <c r="AH129" s="48"/>
    </row>
    <row r="130" spans="1:34" ht="18">
      <c r="A130" s="1218">
        <v>44813.722222222219</v>
      </c>
      <c r="B130" s="1217" t="s">
        <v>3473</v>
      </c>
      <c r="C130" s="1217"/>
      <c r="D130" s="1217" t="s">
        <v>3570</v>
      </c>
      <c r="E130" s="1217" t="s">
        <v>86</v>
      </c>
      <c r="F130" s="1217" t="s">
        <v>3547</v>
      </c>
      <c r="G130" s="1219">
        <v>8500</v>
      </c>
      <c r="H130" s="1572" t="s">
        <v>3063</v>
      </c>
      <c r="I130" s="1217" t="s">
        <v>3453</v>
      </c>
      <c r="J130" s="1642"/>
      <c r="K130" s="48" t="e">
        <f t="shared" ca="1" si="32"/>
        <v>#NAME?</v>
      </c>
      <c r="L130" s="48"/>
      <c r="M130" s="1240"/>
      <c r="N130" s="1240">
        <v>4300</v>
      </c>
      <c r="O130" s="1668"/>
      <c r="P130" s="1240"/>
      <c r="Q130" s="1240"/>
      <c r="R130" s="1240"/>
      <c r="S130" s="1240"/>
      <c r="T130" s="1240" t="e">
        <f t="shared" ca="1" si="1"/>
        <v>#NAME?</v>
      </c>
      <c r="U130" s="1378" t="e">
        <f t="shared" ca="1" si="2"/>
        <v>#NAME?</v>
      </c>
      <c r="V130" s="48"/>
      <c r="W130" s="1217" t="s">
        <v>3572</v>
      </c>
      <c r="X130" s="48"/>
      <c r="Y130" s="1217" t="s">
        <v>6534</v>
      </c>
      <c r="Z130" s="48"/>
      <c r="AA130" s="48"/>
      <c r="AB130" s="48"/>
      <c r="AC130" s="48"/>
      <c r="AD130" s="48"/>
      <c r="AE130" s="48"/>
      <c r="AF130" s="48"/>
      <c r="AG130" s="48"/>
      <c r="AH130" s="48"/>
    </row>
    <row r="131" spans="1:34" ht="18">
      <c r="A131" s="1218">
        <v>44813.722222222219</v>
      </c>
      <c r="B131" s="1217" t="s">
        <v>3473</v>
      </c>
      <c r="C131" s="1217"/>
      <c r="D131" s="1217" t="s">
        <v>3570</v>
      </c>
      <c r="E131" s="1217" t="s">
        <v>55</v>
      </c>
      <c r="F131" s="1217" t="s">
        <v>3512</v>
      </c>
      <c r="G131" s="1219">
        <v>11000</v>
      </c>
      <c r="H131" s="1572" t="s">
        <v>3063</v>
      </c>
      <c r="I131" s="1217" t="s">
        <v>3453</v>
      </c>
      <c r="J131" s="1642"/>
      <c r="K131" s="48" t="e">
        <f t="shared" ca="1" si="32"/>
        <v>#NAME?</v>
      </c>
      <c r="L131" s="48"/>
      <c r="M131" s="1240"/>
      <c r="N131" s="1240">
        <v>5300</v>
      </c>
      <c r="O131" s="1668"/>
      <c r="P131" s="1240"/>
      <c r="Q131" s="1240"/>
      <c r="R131" s="1240"/>
      <c r="S131" s="1240"/>
      <c r="T131" s="1240" t="e">
        <f t="shared" ca="1" si="1"/>
        <v>#NAME?</v>
      </c>
      <c r="U131" s="1378" t="e">
        <f t="shared" ca="1" si="2"/>
        <v>#NAME?</v>
      </c>
      <c r="V131" s="48"/>
      <c r="W131" s="1217" t="s">
        <v>3572</v>
      </c>
      <c r="X131" s="48"/>
      <c r="Y131" s="1217" t="s">
        <v>6535</v>
      </c>
      <c r="Z131" s="48"/>
      <c r="AA131" s="48"/>
      <c r="AB131" s="48"/>
      <c r="AC131" s="48"/>
      <c r="AD131" s="48"/>
      <c r="AE131" s="48"/>
      <c r="AF131" s="48"/>
      <c r="AG131" s="48"/>
      <c r="AH131" s="48"/>
    </row>
    <row r="132" spans="1:34" ht="18">
      <c r="A132" s="1218">
        <v>44814.208333333336</v>
      </c>
      <c r="B132" s="1217" t="s">
        <v>1170</v>
      </c>
      <c r="C132" s="1217" t="s">
        <v>3456</v>
      </c>
      <c r="D132" s="1217" t="s">
        <v>3474</v>
      </c>
      <c r="E132" s="1217" t="s">
        <v>110</v>
      </c>
      <c r="F132" s="1217" t="s">
        <v>4322</v>
      </c>
      <c r="G132" s="1219">
        <v>27000</v>
      </c>
      <c r="H132" s="1572" t="s">
        <v>3063</v>
      </c>
      <c r="I132" s="1217" t="s">
        <v>3453</v>
      </c>
      <c r="J132" s="1642"/>
      <c r="K132" s="48">
        <v>4000</v>
      </c>
      <c r="L132" s="48">
        <v>5000</v>
      </c>
      <c r="M132" s="1240"/>
      <c r="N132" s="1240">
        <v>5000</v>
      </c>
      <c r="O132" s="1668"/>
      <c r="P132" s="1240"/>
      <c r="Q132" s="1240"/>
      <c r="R132" s="1240"/>
      <c r="S132" s="1240"/>
      <c r="T132" s="1240">
        <f t="shared" si="1"/>
        <v>13000</v>
      </c>
      <c r="U132" s="1378">
        <f t="shared" si="2"/>
        <v>0.48148148148148145</v>
      </c>
      <c r="V132" s="48"/>
      <c r="W132" s="1217" t="s">
        <v>27</v>
      </c>
      <c r="X132" s="48"/>
      <c r="Y132" s="1217" t="s">
        <v>6536</v>
      </c>
      <c r="Z132" s="48"/>
      <c r="AA132" s="48"/>
      <c r="AB132" s="48"/>
      <c r="AC132" s="48"/>
      <c r="AD132" s="48"/>
      <c r="AE132" s="48"/>
      <c r="AF132" s="48"/>
      <c r="AG132" s="48"/>
      <c r="AH132" s="48"/>
    </row>
    <row r="133" spans="1:34" ht="18">
      <c r="A133" s="1218">
        <v>44814.25</v>
      </c>
      <c r="B133" s="1217" t="s">
        <v>1906</v>
      </c>
      <c r="C133" s="1217"/>
      <c r="D133" s="1217" t="s">
        <v>3919</v>
      </c>
      <c r="E133" s="1217" t="s">
        <v>2979</v>
      </c>
      <c r="F133" s="1217" t="s">
        <v>3501</v>
      </c>
      <c r="G133" s="1219">
        <v>40800</v>
      </c>
      <c r="H133" s="1572" t="s">
        <v>3063</v>
      </c>
      <c r="I133" s="1217" t="s">
        <v>3453</v>
      </c>
      <c r="J133" s="1642"/>
      <c r="K133" s="48" t="e">
        <f t="shared" ref="K133:K137" ca="1" si="33">_xludf.IFS(C133="成田机场",3000,C133="羽田机场",1200,D133="NearMe",1000,D133="VIP-limo",G133*0.12)</f>
        <v>#NAME?</v>
      </c>
      <c r="L133" s="48" t="e">
        <f t="shared" ref="L133:L137" ca="1" si="34">_xludf.IFS(C133="成田机场",4000,C133="羽田机场",1000,D133="VIP-limo",0)</f>
        <v>#NAME?</v>
      </c>
      <c r="M133" s="1240"/>
      <c r="N133" s="1240">
        <f>19*1300</f>
        <v>24700</v>
      </c>
      <c r="O133" s="1668"/>
      <c r="P133" s="1240"/>
      <c r="Q133" s="1240"/>
      <c r="R133" s="1240"/>
      <c r="S133" s="1240"/>
      <c r="T133" s="1240" t="e">
        <f t="shared" ca="1" si="1"/>
        <v>#NAME?</v>
      </c>
      <c r="U133" s="1378" t="e">
        <f t="shared" ca="1" si="2"/>
        <v>#NAME?</v>
      </c>
      <c r="V133" s="48"/>
      <c r="W133" s="1217" t="s">
        <v>27</v>
      </c>
      <c r="X133" s="48"/>
      <c r="Y133" s="1217" t="s">
        <v>6537</v>
      </c>
      <c r="Z133" s="48"/>
      <c r="AA133" s="48"/>
      <c r="AB133" s="48"/>
      <c r="AC133" s="48"/>
      <c r="AD133" s="48"/>
      <c r="AE133" s="48"/>
      <c r="AF133" s="48"/>
      <c r="AG133" s="48"/>
      <c r="AH133" s="48"/>
    </row>
    <row r="134" spans="1:34" ht="18">
      <c r="A134" s="1218">
        <v>44814.25</v>
      </c>
      <c r="B134" s="1217" t="s">
        <v>1906</v>
      </c>
      <c r="C134" s="1217"/>
      <c r="D134" s="1217" t="s">
        <v>3919</v>
      </c>
      <c r="E134" s="1217" t="s">
        <v>55</v>
      </c>
      <c r="F134" s="1217" t="s">
        <v>3629</v>
      </c>
      <c r="G134" s="1219">
        <v>21600</v>
      </c>
      <c r="H134" s="1572" t="s">
        <v>3063</v>
      </c>
      <c r="I134" s="1217" t="s">
        <v>3453</v>
      </c>
      <c r="J134" s="1642"/>
      <c r="K134" s="48" t="e">
        <f t="shared" ca="1" si="33"/>
        <v>#NAME?</v>
      </c>
      <c r="L134" s="48" t="e">
        <f t="shared" ca="1" si="34"/>
        <v>#NAME?</v>
      </c>
      <c r="M134" s="1240"/>
      <c r="N134" s="1240">
        <v>13000</v>
      </c>
      <c r="O134" s="1668"/>
      <c r="P134" s="1240"/>
      <c r="Q134" s="1240"/>
      <c r="R134" s="1240"/>
      <c r="S134" s="1240"/>
      <c r="T134" s="1240" t="e">
        <f t="shared" ca="1" si="1"/>
        <v>#NAME?</v>
      </c>
      <c r="U134" s="1378" t="e">
        <f t="shared" ca="1" si="2"/>
        <v>#NAME?</v>
      </c>
      <c r="V134" s="48"/>
      <c r="W134" s="1217" t="s">
        <v>27</v>
      </c>
      <c r="X134" s="48"/>
      <c r="Y134" s="1217" t="s">
        <v>6538</v>
      </c>
      <c r="Z134" s="48"/>
      <c r="AA134" s="48"/>
      <c r="AB134" s="48"/>
      <c r="AC134" s="48"/>
      <c r="AD134" s="48"/>
      <c r="AE134" s="48"/>
      <c r="AF134" s="48"/>
      <c r="AG134" s="48"/>
      <c r="AH134" s="48"/>
    </row>
    <row r="135" spans="1:34" ht="18">
      <c r="A135" s="1218">
        <v>44814.25</v>
      </c>
      <c r="B135" s="1217" t="s">
        <v>1906</v>
      </c>
      <c r="C135" s="1217"/>
      <c r="D135" s="1217" t="s">
        <v>3919</v>
      </c>
      <c r="E135" s="1217" t="s">
        <v>92</v>
      </c>
      <c r="F135" s="1217" t="s">
        <v>3486</v>
      </c>
      <c r="G135" s="1219">
        <v>21600</v>
      </c>
      <c r="H135" s="1572" t="s">
        <v>3063</v>
      </c>
      <c r="I135" s="1217" t="s">
        <v>3453</v>
      </c>
      <c r="J135" s="1642"/>
      <c r="K135" s="48" t="e">
        <f t="shared" ca="1" si="33"/>
        <v>#NAME?</v>
      </c>
      <c r="L135" s="48" t="e">
        <f t="shared" ca="1" si="34"/>
        <v>#NAME?</v>
      </c>
      <c r="M135" s="1240"/>
      <c r="N135" s="1240" t="e">
        <f ca="1">(9*2400-K135)*0.7</f>
        <v>#NAME?</v>
      </c>
      <c r="O135" s="1668"/>
      <c r="P135" s="1240"/>
      <c r="Q135" s="1240"/>
      <c r="R135" s="1240"/>
      <c r="S135" s="1240"/>
      <c r="T135" s="1240" t="e">
        <f t="shared" ca="1" si="1"/>
        <v>#NAME?</v>
      </c>
      <c r="U135" s="1378" t="e">
        <f t="shared" ca="1" si="2"/>
        <v>#NAME?</v>
      </c>
      <c r="V135" s="48"/>
      <c r="W135" s="1217" t="s">
        <v>27</v>
      </c>
      <c r="X135" s="48"/>
      <c r="Y135" s="1217" t="s">
        <v>6539</v>
      </c>
      <c r="Z135" s="48"/>
      <c r="AA135" s="48"/>
      <c r="AB135" s="48"/>
      <c r="AC135" s="48"/>
      <c r="AD135" s="48"/>
      <c r="AE135" s="48"/>
      <c r="AF135" s="48"/>
      <c r="AG135" s="48"/>
      <c r="AH135" s="48"/>
    </row>
    <row r="136" spans="1:34" ht="18">
      <c r="A136" s="1218">
        <v>44814.291666666664</v>
      </c>
      <c r="B136" s="1217" t="s">
        <v>1170</v>
      </c>
      <c r="C136" s="1217" t="s">
        <v>3456</v>
      </c>
      <c r="D136" s="1217" t="s">
        <v>3474</v>
      </c>
      <c r="E136" s="1217" t="s">
        <v>8</v>
      </c>
      <c r="F136" s="1217" t="s">
        <v>3864</v>
      </c>
      <c r="G136" s="1219">
        <v>27000</v>
      </c>
      <c r="H136" s="1572" t="s">
        <v>3063</v>
      </c>
      <c r="I136" s="1217" t="s">
        <v>3453</v>
      </c>
      <c r="J136" s="1642"/>
      <c r="K136" s="48" t="e">
        <f t="shared" ca="1" si="33"/>
        <v>#NAME?</v>
      </c>
      <c r="L136" s="48" t="e">
        <f t="shared" ca="1" si="34"/>
        <v>#NAME?</v>
      </c>
      <c r="M136" s="1240"/>
      <c r="N136" s="1240">
        <v>5000</v>
      </c>
      <c r="O136" s="1668"/>
      <c r="P136" s="1240"/>
      <c r="Q136" s="1240"/>
      <c r="R136" s="1240"/>
      <c r="S136" s="1240"/>
      <c r="T136" s="1240" t="e">
        <f t="shared" ca="1" si="1"/>
        <v>#NAME?</v>
      </c>
      <c r="U136" s="1378" t="e">
        <f t="shared" ca="1" si="2"/>
        <v>#NAME?</v>
      </c>
      <c r="V136" s="48"/>
      <c r="W136" s="1217" t="s">
        <v>27</v>
      </c>
      <c r="X136" s="48"/>
      <c r="Y136" s="1217" t="s">
        <v>6540</v>
      </c>
      <c r="Z136" s="48"/>
      <c r="AA136" s="48"/>
      <c r="AB136" s="48"/>
      <c r="AC136" s="48"/>
      <c r="AD136" s="48"/>
      <c r="AE136" s="48"/>
      <c r="AF136" s="48"/>
      <c r="AG136" s="48"/>
      <c r="AH136" s="48"/>
    </row>
    <row r="137" spans="1:34" ht="18">
      <c r="A137" s="1218">
        <v>44814.333333333336</v>
      </c>
      <c r="B137" s="1217" t="s">
        <v>1906</v>
      </c>
      <c r="C137" s="1217"/>
      <c r="D137" s="1217" t="s">
        <v>3919</v>
      </c>
      <c r="E137" s="1217" t="s">
        <v>98</v>
      </c>
      <c r="F137" s="1217" t="s">
        <v>3477</v>
      </c>
      <c r="G137" s="1219">
        <v>21600</v>
      </c>
      <c r="H137" s="1572" t="s">
        <v>3063</v>
      </c>
      <c r="I137" s="1217" t="s">
        <v>3453</v>
      </c>
      <c r="J137" s="1642"/>
      <c r="K137" s="48" t="e">
        <f t="shared" ca="1" si="33"/>
        <v>#NAME?</v>
      </c>
      <c r="L137" s="48" t="e">
        <f t="shared" ca="1" si="34"/>
        <v>#NAME?</v>
      </c>
      <c r="M137" s="1240"/>
      <c r="N137" s="1240">
        <f>10*1300</f>
        <v>13000</v>
      </c>
      <c r="O137" s="1668"/>
      <c r="P137" s="1240"/>
      <c r="Q137" s="1240"/>
      <c r="R137" s="1240"/>
      <c r="S137" s="1240"/>
      <c r="T137" s="1240" t="e">
        <f t="shared" ca="1" si="1"/>
        <v>#NAME?</v>
      </c>
      <c r="U137" s="1378" t="e">
        <f t="shared" ca="1" si="2"/>
        <v>#NAME?</v>
      </c>
      <c r="V137" s="48"/>
      <c r="W137" s="1217" t="s">
        <v>27</v>
      </c>
      <c r="X137" s="48"/>
      <c r="Y137" s="1217" t="s">
        <v>6541</v>
      </c>
      <c r="Z137" s="48"/>
      <c r="AA137" s="48"/>
      <c r="AB137" s="48"/>
      <c r="AC137" s="48"/>
      <c r="AD137" s="48"/>
      <c r="AE137" s="48"/>
      <c r="AF137" s="48"/>
      <c r="AG137" s="48"/>
      <c r="AH137" s="48"/>
    </row>
    <row r="138" spans="1:34" ht="18">
      <c r="A138" s="1218">
        <v>44814.416666666664</v>
      </c>
      <c r="B138" s="1217" t="s">
        <v>1906</v>
      </c>
      <c r="C138" s="1217"/>
      <c r="D138" s="1217" t="s">
        <v>3537</v>
      </c>
      <c r="E138" s="1217" t="s">
        <v>86</v>
      </c>
      <c r="F138" s="1217" t="s">
        <v>3547</v>
      </c>
      <c r="G138" s="1219">
        <v>57100</v>
      </c>
      <c r="H138" s="1572" t="s">
        <v>3063</v>
      </c>
      <c r="I138" s="1217" t="s">
        <v>3453</v>
      </c>
      <c r="J138" s="1662">
        <v>5000</v>
      </c>
      <c r="K138" s="48">
        <v>3000</v>
      </c>
      <c r="L138" s="48">
        <v>4000</v>
      </c>
      <c r="M138" s="1240"/>
      <c r="N138" s="1240">
        <v>15000</v>
      </c>
      <c r="O138" s="1668"/>
      <c r="P138" s="1240"/>
      <c r="Q138" s="1240"/>
      <c r="R138" s="1240"/>
      <c r="S138" s="1240"/>
      <c r="T138" s="1240">
        <f t="shared" si="1"/>
        <v>30100</v>
      </c>
      <c r="U138" s="1378">
        <f t="shared" si="2"/>
        <v>0.5271453590192644</v>
      </c>
      <c r="V138" s="48"/>
      <c r="W138" s="1217" t="s">
        <v>6486</v>
      </c>
      <c r="X138" s="48"/>
      <c r="Y138" s="1217" t="s">
        <v>6542</v>
      </c>
      <c r="Z138" s="48"/>
      <c r="AA138" s="48"/>
      <c r="AB138" s="48"/>
      <c r="AC138" s="48"/>
      <c r="AD138" s="48"/>
      <c r="AE138" s="48"/>
      <c r="AF138" s="48"/>
      <c r="AG138" s="48"/>
      <c r="AH138" s="48"/>
    </row>
    <row r="139" spans="1:34" ht="18">
      <c r="A139" s="1218">
        <v>44814.416666666664</v>
      </c>
      <c r="B139" s="1217" t="s">
        <v>1170</v>
      </c>
      <c r="C139" s="1217" t="s">
        <v>3456</v>
      </c>
      <c r="D139" s="1217" t="s">
        <v>3521</v>
      </c>
      <c r="E139" s="1217" t="s">
        <v>27</v>
      </c>
      <c r="F139" s="1217" t="s">
        <v>4322</v>
      </c>
      <c r="G139" s="1219">
        <v>15000</v>
      </c>
      <c r="H139" s="1572" t="s">
        <v>3063</v>
      </c>
      <c r="I139" s="1217" t="s">
        <v>3453</v>
      </c>
      <c r="J139" s="1642"/>
      <c r="K139" s="48" t="e">
        <f t="shared" ref="K139:K146" ca="1" si="35">_xludf.IFS(C139="成田机场",3000,C139="羽田机场",1200,D139="NearMe",1000,D139="VIP-limo",G139*0.12)</f>
        <v>#NAME?</v>
      </c>
      <c r="L139" s="48" t="e">
        <f t="shared" ref="L139:L146" ca="1" si="36">_xludf.IFS(C139="成田机场",4000,C139="羽田机场",1000,D139="VIP-limo",0)</f>
        <v>#NAME?</v>
      </c>
      <c r="M139" s="1240"/>
      <c r="N139" s="1240">
        <v>5000</v>
      </c>
      <c r="O139" s="1668"/>
      <c r="P139" s="1240"/>
      <c r="Q139" s="1240"/>
      <c r="R139" s="1240"/>
      <c r="S139" s="1240"/>
      <c r="T139" s="1240" t="e">
        <f t="shared" ca="1" si="1"/>
        <v>#NAME?</v>
      </c>
      <c r="U139" s="1378" t="e">
        <f t="shared" ca="1" si="2"/>
        <v>#NAME?</v>
      </c>
      <c r="V139" s="48"/>
      <c r="W139" s="1217" t="s">
        <v>107</v>
      </c>
      <c r="X139" s="48"/>
      <c r="Y139" s="1217" t="s">
        <v>6543</v>
      </c>
      <c r="Z139" s="48"/>
      <c r="AA139" s="48"/>
      <c r="AB139" s="48"/>
      <c r="AC139" s="48"/>
      <c r="AD139" s="48"/>
      <c r="AE139" s="48"/>
      <c r="AF139" s="48"/>
      <c r="AG139" s="48"/>
      <c r="AH139" s="48"/>
    </row>
    <row r="140" spans="1:34" ht="18">
      <c r="A140" s="1218">
        <v>44814.458333333336</v>
      </c>
      <c r="B140" s="1217" t="s">
        <v>1906</v>
      </c>
      <c r="C140" s="1217"/>
      <c r="D140" s="1217" t="s">
        <v>3919</v>
      </c>
      <c r="E140" s="1217" t="s">
        <v>44</v>
      </c>
      <c r="F140" s="1217" t="s">
        <v>3524</v>
      </c>
      <c r="G140" s="1219">
        <v>38400</v>
      </c>
      <c r="H140" s="1572" t="s">
        <v>3063</v>
      </c>
      <c r="I140" s="1217" t="s">
        <v>3453</v>
      </c>
      <c r="J140" s="1642"/>
      <c r="K140" s="48" t="e">
        <f t="shared" ca="1" si="35"/>
        <v>#NAME?</v>
      </c>
      <c r="L140" s="48" t="e">
        <f t="shared" ca="1" si="36"/>
        <v>#NAME?</v>
      </c>
      <c r="M140" s="1240"/>
      <c r="N140" s="1240">
        <f>18*1300</f>
        <v>23400</v>
      </c>
      <c r="O140" s="1668"/>
      <c r="P140" s="1240"/>
      <c r="Q140" s="1240"/>
      <c r="R140" s="1240"/>
      <c r="S140" s="1240"/>
      <c r="T140" s="1240" t="e">
        <f t="shared" ca="1" si="1"/>
        <v>#NAME?</v>
      </c>
      <c r="U140" s="1378" t="e">
        <f t="shared" ca="1" si="2"/>
        <v>#NAME?</v>
      </c>
      <c r="V140" s="48"/>
      <c r="W140" s="1217" t="s">
        <v>27</v>
      </c>
      <c r="X140" s="48"/>
      <c r="Y140" s="1217" t="s">
        <v>6544</v>
      </c>
      <c r="Z140" s="48"/>
      <c r="AA140" s="48"/>
      <c r="AB140" s="48"/>
      <c r="AC140" s="48"/>
      <c r="AD140" s="48"/>
      <c r="AE140" s="48"/>
      <c r="AF140" s="48"/>
      <c r="AG140" s="48"/>
      <c r="AH140" s="48"/>
    </row>
    <row r="141" spans="1:34" ht="18">
      <c r="A141" s="1218">
        <v>44814.458333333336</v>
      </c>
      <c r="B141" s="1217" t="s">
        <v>1906</v>
      </c>
      <c r="C141" s="1217"/>
      <c r="D141" s="1217" t="s">
        <v>3919</v>
      </c>
      <c r="E141" s="1217" t="s">
        <v>60</v>
      </c>
      <c r="F141" s="1217" t="s">
        <v>3517</v>
      </c>
      <c r="G141" s="1219">
        <v>24000</v>
      </c>
      <c r="H141" s="1572" t="s">
        <v>3063</v>
      </c>
      <c r="I141" s="1217" t="s">
        <v>3453</v>
      </c>
      <c r="J141" s="1642"/>
      <c r="K141" s="10" t="e">
        <f t="shared" ca="1" si="35"/>
        <v>#NAME?</v>
      </c>
      <c r="L141" s="10" t="e">
        <f t="shared" ca="1" si="36"/>
        <v>#NAME?</v>
      </c>
      <c r="M141" s="1239"/>
      <c r="N141" s="1240" t="e">
        <f ca="1">(9*2400-K141)*0.7</f>
        <v>#NAME?</v>
      </c>
      <c r="O141" s="1668"/>
      <c r="P141" s="1240"/>
      <c r="Q141" s="1240"/>
      <c r="R141" s="1240"/>
      <c r="S141" s="1240"/>
      <c r="T141" s="1240" t="e">
        <f t="shared" ca="1" si="1"/>
        <v>#NAME?</v>
      </c>
      <c r="U141" s="1378" t="e">
        <f t="shared" ca="1" si="2"/>
        <v>#NAME?</v>
      </c>
      <c r="V141" s="48"/>
      <c r="W141" s="1217" t="s">
        <v>27</v>
      </c>
      <c r="X141" s="48"/>
      <c r="Y141" s="1217" t="s">
        <v>6545</v>
      </c>
      <c r="Z141" s="48"/>
      <c r="AA141" s="48"/>
      <c r="AB141" s="48"/>
      <c r="AC141" s="48"/>
      <c r="AD141" s="48"/>
      <c r="AE141" s="48"/>
      <c r="AF141" s="48"/>
      <c r="AG141" s="48"/>
      <c r="AH141" s="48"/>
    </row>
    <row r="142" spans="1:34" ht="18">
      <c r="A142" s="1218">
        <v>44814.5</v>
      </c>
      <c r="B142" s="1217" t="s">
        <v>1170</v>
      </c>
      <c r="C142" s="1217" t="s">
        <v>3456</v>
      </c>
      <c r="D142" s="1217" t="s">
        <v>6484</v>
      </c>
      <c r="E142" s="1217" t="s">
        <v>34</v>
      </c>
      <c r="F142" s="1217" t="s">
        <v>3626</v>
      </c>
      <c r="G142" s="1219">
        <v>18000</v>
      </c>
      <c r="H142" s="1572" t="s">
        <v>3063</v>
      </c>
      <c r="I142" s="1217" t="s">
        <v>3453</v>
      </c>
      <c r="J142" s="1642"/>
      <c r="K142" s="81" t="e">
        <f t="shared" ca="1" si="35"/>
        <v>#NAME?</v>
      </c>
      <c r="L142" s="81" t="e">
        <f t="shared" ca="1" si="36"/>
        <v>#NAME?</v>
      </c>
      <c r="M142" s="1276" t="e">
        <f ca="1">(15000-K142-L142)*0.7</f>
        <v>#NAME?</v>
      </c>
      <c r="N142" s="1240"/>
      <c r="O142" s="1676"/>
      <c r="P142" s="1240"/>
      <c r="Q142" s="1240"/>
      <c r="R142" s="1240"/>
      <c r="S142" s="1240"/>
      <c r="T142" s="1240" t="e">
        <f t="shared" ca="1" si="1"/>
        <v>#NAME?</v>
      </c>
      <c r="U142" s="1378" t="e">
        <f t="shared" ca="1" si="2"/>
        <v>#NAME?</v>
      </c>
      <c r="V142" s="48"/>
      <c r="W142" s="1217" t="s">
        <v>107</v>
      </c>
      <c r="X142" s="48"/>
      <c r="Y142" s="1217" t="s">
        <v>6546</v>
      </c>
      <c r="Z142" s="48"/>
      <c r="AA142" s="48"/>
      <c r="AB142" s="48"/>
      <c r="AC142" s="48"/>
      <c r="AD142" s="48"/>
      <c r="AE142" s="48"/>
      <c r="AF142" s="48"/>
      <c r="AG142" s="48"/>
      <c r="AH142" s="48"/>
    </row>
    <row r="143" spans="1:34" ht="13.8">
      <c r="A143" s="1218">
        <v>44814.909722222219</v>
      </c>
      <c r="B143" s="1217" t="s">
        <v>570</v>
      </c>
      <c r="C143" s="1217" t="s">
        <v>3446</v>
      </c>
      <c r="D143" s="1217" t="s">
        <v>3514</v>
      </c>
      <c r="E143" s="1217" t="s">
        <v>60</v>
      </c>
      <c r="F143" s="1217" t="s">
        <v>3517</v>
      </c>
      <c r="G143" s="1219">
        <v>10000</v>
      </c>
      <c r="H143" s="1572" t="s">
        <v>3063</v>
      </c>
      <c r="I143" s="1217" t="s">
        <v>3453</v>
      </c>
      <c r="J143" s="1669"/>
      <c r="K143" s="48" t="e">
        <f t="shared" ca="1" si="35"/>
        <v>#NAME?</v>
      </c>
      <c r="L143" s="48" t="e">
        <f t="shared" ca="1" si="36"/>
        <v>#NAME?</v>
      </c>
      <c r="M143" s="1240" t="e">
        <f ca="1">(G143-K143-L143)*0.7</f>
        <v>#NAME?</v>
      </c>
      <c r="N143" s="1240"/>
      <c r="O143" s="1668"/>
      <c r="P143" s="1240"/>
      <c r="Q143" s="1240"/>
      <c r="R143" s="1240"/>
      <c r="S143" s="1240"/>
      <c r="T143" s="1240" t="e">
        <f t="shared" ca="1" si="1"/>
        <v>#NAME?</v>
      </c>
      <c r="U143" s="1378" t="e">
        <f t="shared" ca="1" si="2"/>
        <v>#NAME?</v>
      </c>
      <c r="V143" s="48"/>
      <c r="W143" s="1217" t="s">
        <v>107</v>
      </c>
      <c r="X143" s="48"/>
      <c r="Y143" s="1217" t="s">
        <v>6547</v>
      </c>
      <c r="Z143" s="48"/>
      <c r="AA143" s="48"/>
      <c r="AB143" s="48"/>
      <c r="AC143" s="48"/>
      <c r="AD143" s="48"/>
      <c r="AE143" s="48"/>
      <c r="AF143" s="48"/>
      <c r="AG143" s="48"/>
      <c r="AH143" s="48"/>
    </row>
    <row r="144" spans="1:34" ht="18">
      <c r="A144" s="1218">
        <v>44815.229166666664</v>
      </c>
      <c r="B144" s="1217" t="s">
        <v>1170</v>
      </c>
      <c r="C144" s="1217" t="s">
        <v>3446</v>
      </c>
      <c r="D144" s="1217" t="s">
        <v>3551</v>
      </c>
      <c r="E144" s="1217" t="s">
        <v>86</v>
      </c>
      <c r="F144" s="1217" t="s">
        <v>3547</v>
      </c>
      <c r="G144" s="1219">
        <v>10000</v>
      </c>
      <c r="H144" s="1572" t="s">
        <v>3063</v>
      </c>
      <c r="I144" s="1217" t="s">
        <v>3453</v>
      </c>
      <c r="J144" s="1642"/>
      <c r="K144" s="48" t="e">
        <f t="shared" ca="1" si="35"/>
        <v>#NAME?</v>
      </c>
      <c r="L144" s="48" t="e">
        <f t="shared" ca="1" si="36"/>
        <v>#NAME?</v>
      </c>
      <c r="M144" s="1240"/>
      <c r="N144" s="1240">
        <v>3000</v>
      </c>
      <c r="O144" s="1668"/>
      <c r="P144" s="1240"/>
      <c r="Q144" s="1240"/>
      <c r="R144" s="1240"/>
      <c r="S144" s="1240"/>
      <c r="T144" s="1240" t="e">
        <f t="shared" ca="1" si="1"/>
        <v>#NAME?</v>
      </c>
      <c r="U144" s="1378" t="e">
        <f t="shared" ca="1" si="2"/>
        <v>#NAME?</v>
      </c>
      <c r="V144" s="48"/>
      <c r="W144" s="1217" t="s">
        <v>107</v>
      </c>
      <c r="X144" s="48"/>
      <c r="Y144" s="1217" t="s">
        <v>6548</v>
      </c>
      <c r="Z144" s="48"/>
      <c r="AA144" s="48"/>
      <c r="AB144" s="48"/>
      <c r="AC144" s="48"/>
      <c r="AD144" s="48"/>
      <c r="AE144" s="48"/>
      <c r="AF144" s="48"/>
      <c r="AG144" s="48"/>
      <c r="AH144" s="48"/>
    </row>
    <row r="145" spans="1:34" ht="18">
      <c r="A145" s="1218">
        <v>44815.25</v>
      </c>
      <c r="B145" s="1217" t="s">
        <v>1906</v>
      </c>
      <c r="C145" s="1217"/>
      <c r="D145" s="1217" t="s">
        <v>3919</v>
      </c>
      <c r="E145" s="1217" t="s">
        <v>2979</v>
      </c>
      <c r="F145" s="1217" t="s">
        <v>3501</v>
      </c>
      <c r="G145" s="1219">
        <v>36000</v>
      </c>
      <c r="H145" s="1572" t="s">
        <v>3063</v>
      </c>
      <c r="I145" s="1217" t="s">
        <v>3453</v>
      </c>
      <c r="J145" s="1642"/>
      <c r="K145" s="48" t="e">
        <f t="shared" ca="1" si="35"/>
        <v>#NAME?</v>
      </c>
      <c r="L145" s="48" t="e">
        <f t="shared" ca="1" si="36"/>
        <v>#NAME?</v>
      </c>
      <c r="M145" s="1240"/>
      <c r="N145" s="1240">
        <f>17*1300</f>
        <v>22100</v>
      </c>
      <c r="O145" s="1668"/>
      <c r="P145" s="1240"/>
      <c r="Q145" s="1240"/>
      <c r="R145" s="1240"/>
      <c r="S145" s="1240"/>
      <c r="T145" s="1240" t="e">
        <f t="shared" ca="1" si="1"/>
        <v>#NAME?</v>
      </c>
      <c r="U145" s="1378" t="e">
        <f t="shared" ca="1" si="2"/>
        <v>#NAME?</v>
      </c>
      <c r="V145" s="48"/>
      <c r="W145" s="1217" t="s">
        <v>27</v>
      </c>
      <c r="X145" s="48"/>
      <c r="Y145" s="1217" t="s">
        <v>6549</v>
      </c>
      <c r="Z145" s="48"/>
      <c r="AA145" s="48"/>
      <c r="AB145" s="48"/>
      <c r="AC145" s="48"/>
      <c r="AD145" s="48"/>
      <c r="AE145" s="48"/>
      <c r="AF145" s="48"/>
      <c r="AG145" s="48"/>
      <c r="AH145" s="48"/>
    </row>
    <row r="146" spans="1:34" ht="18">
      <c r="A146" s="1218">
        <v>44815.25</v>
      </c>
      <c r="B146" s="1217" t="s">
        <v>1906</v>
      </c>
      <c r="C146" s="1217"/>
      <c r="D146" s="1217" t="s">
        <v>3919</v>
      </c>
      <c r="E146" s="1217" t="s">
        <v>27</v>
      </c>
      <c r="F146" s="1217" t="s">
        <v>3477</v>
      </c>
      <c r="G146" s="1219">
        <v>26400</v>
      </c>
      <c r="H146" s="1449" t="s">
        <v>3063</v>
      </c>
      <c r="I146" s="1217" t="s">
        <v>3453</v>
      </c>
      <c r="J146" s="1642"/>
      <c r="K146" s="10" t="e">
        <f t="shared" ca="1" si="35"/>
        <v>#NAME?</v>
      </c>
      <c r="L146" s="10" t="e">
        <f t="shared" ca="1" si="36"/>
        <v>#NAME?</v>
      </c>
      <c r="M146" s="1239"/>
      <c r="N146" s="1239">
        <f>12*1300</f>
        <v>15600</v>
      </c>
      <c r="O146" s="1670"/>
      <c r="P146" s="1239"/>
      <c r="Q146" s="1239"/>
      <c r="R146" s="1239"/>
      <c r="S146" s="1239"/>
      <c r="T146" s="1239" t="e">
        <f t="shared" ca="1" si="1"/>
        <v>#NAME?</v>
      </c>
      <c r="U146" s="1357" t="e">
        <f t="shared" ca="1" si="2"/>
        <v>#NAME?</v>
      </c>
      <c r="W146" s="1217" t="s">
        <v>27</v>
      </c>
      <c r="Y146" s="1217" t="s">
        <v>6550</v>
      </c>
    </row>
    <row r="147" spans="1:34" ht="18">
      <c r="A147" s="1218">
        <v>44815.354166666664</v>
      </c>
      <c r="B147" s="1217" t="s">
        <v>1906</v>
      </c>
      <c r="C147" s="1217"/>
      <c r="D147" s="1217" t="s">
        <v>332</v>
      </c>
      <c r="E147" s="1217" t="s">
        <v>94</v>
      </c>
      <c r="F147" s="1217" t="s">
        <v>3505</v>
      </c>
      <c r="G147" s="1219">
        <v>100000</v>
      </c>
      <c r="H147" s="1572" t="s">
        <v>3063</v>
      </c>
      <c r="I147" s="1217" t="s">
        <v>3453</v>
      </c>
      <c r="J147" s="1642"/>
      <c r="K147" s="48">
        <v>6000</v>
      </c>
      <c r="L147" s="48">
        <v>8000</v>
      </c>
      <c r="M147" s="1240"/>
      <c r="N147" s="1240">
        <v>30000</v>
      </c>
      <c r="O147" s="1668"/>
      <c r="P147" s="1240"/>
      <c r="Q147" s="1240"/>
      <c r="R147" s="1240"/>
      <c r="S147" s="1240"/>
      <c r="T147" s="1240">
        <f t="shared" si="1"/>
        <v>56000</v>
      </c>
      <c r="U147" s="1378">
        <f t="shared" si="2"/>
        <v>0.56000000000000005</v>
      </c>
      <c r="V147" s="48"/>
      <c r="W147" s="1217" t="s">
        <v>107</v>
      </c>
      <c r="X147" s="48"/>
      <c r="Y147" s="1217" t="s">
        <v>6551</v>
      </c>
      <c r="Z147" s="48"/>
      <c r="AA147" s="48"/>
      <c r="AB147" s="48"/>
      <c r="AC147" s="48"/>
      <c r="AD147" s="48"/>
      <c r="AE147" s="48"/>
      <c r="AF147" s="48"/>
      <c r="AG147" s="48"/>
      <c r="AH147" s="48"/>
    </row>
    <row r="148" spans="1:34" ht="18">
      <c r="A148" s="1218">
        <v>44815.416666666664</v>
      </c>
      <c r="B148" s="1217" t="s">
        <v>1170</v>
      </c>
      <c r="C148" s="1217" t="s">
        <v>3456</v>
      </c>
      <c r="D148" s="1217" t="s">
        <v>6484</v>
      </c>
      <c r="E148" s="1217" t="s">
        <v>86</v>
      </c>
      <c r="F148" s="1217" t="s">
        <v>3686</v>
      </c>
      <c r="G148" s="1219">
        <v>18000</v>
      </c>
      <c r="H148" s="1572" t="s">
        <v>3063</v>
      </c>
      <c r="I148" s="1217" t="s">
        <v>3453</v>
      </c>
      <c r="J148" s="1645"/>
      <c r="K148" s="48" t="e">
        <f t="shared" ref="K148:K157" ca="1" si="37">_xludf.IFS(C148="成田机场",3000,C148="羽田机场",1200,D148="NearMe",1000,D148="VIP-limo",G148*0.12)</f>
        <v>#NAME?</v>
      </c>
      <c r="L148" s="48" t="e">
        <f t="shared" ref="L148:L154" ca="1" si="38">_xludf.IFS(C148="成田机场",4000,C148="羽田机场",1000,D148="VIP-limo",0)</f>
        <v>#NAME?</v>
      </c>
      <c r="M148" s="1240"/>
      <c r="N148" s="1240">
        <v>4000</v>
      </c>
      <c r="O148" s="1668"/>
      <c r="P148" s="1240"/>
      <c r="Q148" s="1240"/>
      <c r="R148" s="1240"/>
      <c r="S148" s="1240"/>
      <c r="T148" s="1240" t="e">
        <f t="shared" ca="1" si="1"/>
        <v>#NAME?</v>
      </c>
      <c r="U148" s="1378" t="e">
        <f t="shared" ca="1" si="2"/>
        <v>#NAME?</v>
      </c>
      <c r="V148" s="48"/>
      <c r="W148" s="1217" t="s">
        <v>107</v>
      </c>
      <c r="X148" s="48"/>
      <c r="Y148" s="1217" t="s">
        <v>6552</v>
      </c>
      <c r="Z148" s="48"/>
      <c r="AA148" s="48"/>
      <c r="AB148" s="48"/>
      <c r="AC148" s="48"/>
      <c r="AD148" s="48"/>
      <c r="AE148" s="48"/>
      <c r="AF148" s="48"/>
      <c r="AG148" s="48"/>
      <c r="AH148" s="48"/>
    </row>
    <row r="149" spans="1:34" ht="18">
      <c r="A149" s="1218">
        <v>44815.416666666664</v>
      </c>
      <c r="B149" s="1217" t="s">
        <v>1906</v>
      </c>
      <c r="C149" s="1217"/>
      <c r="D149" s="1217" t="s">
        <v>3919</v>
      </c>
      <c r="E149" s="1217" t="s">
        <v>45</v>
      </c>
      <c r="F149" s="1217" t="s">
        <v>3524</v>
      </c>
      <c r="G149" s="1219">
        <v>33600</v>
      </c>
      <c r="H149" s="1572" t="s">
        <v>3063</v>
      </c>
      <c r="I149" s="1217" t="s">
        <v>3453</v>
      </c>
      <c r="J149" s="1642"/>
      <c r="K149" s="48" t="e">
        <f t="shared" ca="1" si="37"/>
        <v>#NAME?</v>
      </c>
      <c r="L149" s="48" t="e">
        <f t="shared" ca="1" si="38"/>
        <v>#NAME?</v>
      </c>
      <c r="M149" s="1240"/>
      <c r="N149" s="1240">
        <f>16*1300</f>
        <v>20800</v>
      </c>
      <c r="O149" s="1668"/>
      <c r="P149" s="1240"/>
      <c r="Q149" s="1240"/>
      <c r="R149" s="1240"/>
      <c r="S149" s="1240"/>
      <c r="T149" s="1240" t="e">
        <f t="shared" ca="1" si="1"/>
        <v>#NAME?</v>
      </c>
      <c r="U149" s="1378" t="e">
        <f t="shared" ca="1" si="2"/>
        <v>#NAME?</v>
      </c>
      <c r="V149" s="48"/>
      <c r="W149" s="1217" t="s">
        <v>27</v>
      </c>
      <c r="X149" s="48"/>
      <c r="Y149" s="1217" t="s">
        <v>6553</v>
      </c>
      <c r="Z149" s="48"/>
      <c r="AA149" s="48"/>
      <c r="AB149" s="48"/>
      <c r="AC149" s="48"/>
      <c r="AD149" s="48"/>
      <c r="AE149" s="48"/>
      <c r="AF149" s="48"/>
      <c r="AG149" s="48"/>
      <c r="AH149" s="48"/>
    </row>
    <row r="150" spans="1:34" ht="18">
      <c r="A150" s="1218">
        <v>44815.541666666664</v>
      </c>
      <c r="B150" s="1217" t="s">
        <v>1170</v>
      </c>
      <c r="C150" s="1217" t="s">
        <v>3456</v>
      </c>
      <c r="D150" s="1217" t="s">
        <v>3474</v>
      </c>
      <c r="E150" s="1217" t="s">
        <v>86</v>
      </c>
      <c r="F150" s="1217" t="s">
        <v>3547</v>
      </c>
      <c r="G150" s="1219">
        <v>17000</v>
      </c>
      <c r="H150" s="1572" t="s">
        <v>3063</v>
      </c>
      <c r="I150" s="1450"/>
      <c r="J150" s="1642"/>
      <c r="K150" s="10" t="e">
        <f t="shared" ca="1" si="37"/>
        <v>#NAME?</v>
      </c>
      <c r="L150" s="10" t="e">
        <f t="shared" ca="1" si="38"/>
        <v>#NAME?</v>
      </c>
      <c r="M150" s="1239"/>
      <c r="N150" s="1240">
        <v>4000</v>
      </c>
      <c r="O150" s="1668"/>
      <c r="P150" s="1240"/>
      <c r="Q150" s="1240"/>
      <c r="R150" s="1240"/>
      <c r="S150" s="1240"/>
      <c r="T150" s="1240" t="e">
        <f t="shared" ca="1" si="1"/>
        <v>#NAME?</v>
      </c>
      <c r="U150" s="1378" t="e">
        <f t="shared" ca="1" si="2"/>
        <v>#NAME?</v>
      </c>
      <c r="V150" s="48"/>
      <c r="W150" s="1217" t="s">
        <v>27</v>
      </c>
      <c r="X150" s="48"/>
      <c r="Y150" s="1217" t="s">
        <v>6554</v>
      </c>
      <c r="Z150" s="48"/>
      <c r="AA150" s="48"/>
      <c r="AB150" s="48"/>
      <c r="AC150" s="48"/>
      <c r="AD150" s="48"/>
      <c r="AE150" s="48"/>
      <c r="AF150" s="48"/>
      <c r="AG150" s="48"/>
      <c r="AH150" s="48"/>
    </row>
    <row r="151" spans="1:34" ht="18">
      <c r="A151" s="1218">
        <v>44815.541666666664</v>
      </c>
      <c r="B151" s="1217" t="s">
        <v>1906</v>
      </c>
      <c r="C151" s="1217"/>
      <c r="D151" s="1217" t="s">
        <v>3919</v>
      </c>
      <c r="E151" s="1217" t="s">
        <v>1798</v>
      </c>
      <c r="F151" s="1217" t="s">
        <v>3629</v>
      </c>
      <c r="G151" s="1219">
        <v>24000</v>
      </c>
      <c r="H151" s="1572" t="s">
        <v>3063</v>
      </c>
      <c r="I151" s="1217" t="s">
        <v>3453</v>
      </c>
      <c r="J151" s="1642"/>
      <c r="K151" s="48" t="e">
        <f t="shared" ca="1" si="37"/>
        <v>#NAME?</v>
      </c>
      <c r="L151" s="48" t="e">
        <f t="shared" ca="1" si="38"/>
        <v>#NAME?</v>
      </c>
      <c r="M151" s="1240"/>
      <c r="N151" s="1240" t="e">
        <f ca="1">(9*2400-K151)*0.7</f>
        <v>#NAME?</v>
      </c>
      <c r="O151" s="1668"/>
      <c r="P151" s="1240"/>
      <c r="Q151" s="1240"/>
      <c r="R151" s="1240"/>
      <c r="S151" s="1240"/>
      <c r="T151" s="1240" t="e">
        <f t="shared" ca="1" si="1"/>
        <v>#NAME?</v>
      </c>
      <c r="U151" s="1378" t="e">
        <f t="shared" ca="1" si="2"/>
        <v>#NAME?</v>
      </c>
      <c r="V151" s="48"/>
      <c r="W151" s="1217" t="s">
        <v>27</v>
      </c>
      <c r="X151" s="48"/>
      <c r="Y151" s="1217" t="s">
        <v>6555</v>
      </c>
      <c r="Z151" s="48"/>
      <c r="AA151" s="48"/>
      <c r="AB151" s="48"/>
      <c r="AC151" s="48"/>
      <c r="AD151" s="48"/>
      <c r="AE151" s="48"/>
      <c r="AF151" s="48"/>
      <c r="AG151" s="48"/>
      <c r="AH151" s="48"/>
    </row>
    <row r="152" spans="1:34" ht="13.8">
      <c r="A152" s="1218">
        <v>44815.777777777781</v>
      </c>
      <c r="B152" s="1217" t="s">
        <v>570</v>
      </c>
      <c r="C152" s="1217" t="s">
        <v>3456</v>
      </c>
      <c r="D152" s="1217" t="s">
        <v>3447</v>
      </c>
      <c r="E152" s="1217" t="s">
        <v>86</v>
      </c>
      <c r="F152" s="1217" t="s">
        <v>3686</v>
      </c>
      <c r="G152" s="1219">
        <f>1600/0.0479</f>
        <v>33402.922755741129</v>
      </c>
      <c r="H152" s="1572" t="s">
        <v>3063</v>
      </c>
      <c r="I152" s="1664" t="s">
        <v>3450</v>
      </c>
      <c r="J152" s="1677">
        <f>500/0.0479</f>
        <v>10438.413361169103</v>
      </c>
      <c r="K152" s="48" t="e">
        <f t="shared" ca="1" si="37"/>
        <v>#NAME?</v>
      </c>
      <c r="L152" s="48" t="e">
        <f t="shared" ca="1" si="38"/>
        <v>#NAME?</v>
      </c>
      <c r="M152" s="1240"/>
      <c r="N152" s="1240">
        <v>4000</v>
      </c>
      <c r="O152" s="1668"/>
      <c r="P152" s="1240"/>
      <c r="Q152" s="1240"/>
      <c r="R152" s="1240"/>
      <c r="S152" s="1240"/>
      <c r="T152" s="1240" t="e">
        <f t="shared" ca="1" si="1"/>
        <v>#NAME?</v>
      </c>
      <c r="U152" s="1378" t="e">
        <f t="shared" ca="1" si="2"/>
        <v>#NAME?</v>
      </c>
      <c r="V152" s="48"/>
      <c r="W152" s="1217" t="s">
        <v>107</v>
      </c>
      <c r="X152" s="48"/>
      <c r="Y152" s="1217" t="s">
        <v>6556</v>
      </c>
      <c r="Z152" s="48"/>
      <c r="AA152" s="48"/>
      <c r="AB152" s="48"/>
      <c r="AC152" s="48"/>
      <c r="AD152" s="48"/>
      <c r="AE152" s="48"/>
      <c r="AF152" s="48"/>
      <c r="AG152" s="48"/>
      <c r="AH152" s="48"/>
    </row>
    <row r="153" spans="1:34" ht="18">
      <c r="A153" s="1218">
        <v>44816.291666666664</v>
      </c>
      <c r="B153" s="1217" t="s">
        <v>1906</v>
      </c>
      <c r="C153" s="1217"/>
      <c r="D153" s="1217" t="s">
        <v>3919</v>
      </c>
      <c r="E153" s="1217" t="s">
        <v>39</v>
      </c>
      <c r="F153" s="1217" t="s">
        <v>3686</v>
      </c>
      <c r="G153" s="1219">
        <v>24000</v>
      </c>
      <c r="H153" s="1449" t="s">
        <v>3063</v>
      </c>
      <c r="I153" s="1217" t="s">
        <v>3453</v>
      </c>
      <c r="J153" s="1642"/>
      <c r="K153" s="48" t="e">
        <f t="shared" ca="1" si="37"/>
        <v>#NAME?</v>
      </c>
      <c r="L153" s="48" t="e">
        <f t="shared" ca="1" si="38"/>
        <v>#NAME?</v>
      </c>
      <c r="M153" s="1240" t="e">
        <f ca="1">(G153-K153-L153)*0.7</f>
        <v>#NAME?</v>
      </c>
      <c r="N153" s="1240"/>
      <c r="O153" s="1668"/>
      <c r="P153" s="1240"/>
      <c r="Q153" s="1240"/>
      <c r="R153" s="1240"/>
      <c r="S153" s="1240"/>
      <c r="T153" s="1240" t="e">
        <f t="shared" ca="1" si="1"/>
        <v>#NAME?</v>
      </c>
      <c r="U153" s="1378" t="e">
        <f t="shared" ca="1" si="2"/>
        <v>#NAME?</v>
      </c>
      <c r="V153" s="48"/>
      <c r="W153" s="1217" t="s">
        <v>27</v>
      </c>
      <c r="X153" s="48"/>
      <c r="Y153" s="1217" t="s">
        <v>6557</v>
      </c>
      <c r="Z153" s="48"/>
      <c r="AA153" s="48"/>
      <c r="AB153" s="48"/>
      <c r="AC153" s="48"/>
      <c r="AD153" s="48"/>
      <c r="AE153" s="48"/>
      <c r="AF153" s="48"/>
      <c r="AG153" s="48"/>
      <c r="AH153" s="48"/>
    </row>
    <row r="154" spans="1:34" ht="18">
      <c r="A154" s="1218">
        <v>44816.291666666664</v>
      </c>
      <c r="B154" s="1217" t="s">
        <v>1906</v>
      </c>
      <c r="C154" s="1217"/>
      <c r="D154" s="1217" t="s">
        <v>3919</v>
      </c>
      <c r="E154" s="1217" t="s">
        <v>3079</v>
      </c>
      <c r="F154" s="1217" t="s">
        <v>3486</v>
      </c>
      <c r="G154" s="1219">
        <v>21600</v>
      </c>
      <c r="H154" s="1449" t="s">
        <v>3063</v>
      </c>
      <c r="I154" s="1217" t="s">
        <v>3453</v>
      </c>
      <c r="J154" s="1642"/>
      <c r="K154" s="48" t="e">
        <f t="shared" ca="1" si="37"/>
        <v>#NAME?</v>
      </c>
      <c r="L154" s="48" t="e">
        <f t="shared" ca="1" si="38"/>
        <v>#NAME?</v>
      </c>
      <c r="M154" s="1240"/>
      <c r="N154" s="1240">
        <f>10*1300</f>
        <v>13000</v>
      </c>
      <c r="O154" s="1668"/>
      <c r="P154" s="1240"/>
      <c r="Q154" s="1240"/>
      <c r="R154" s="1240"/>
      <c r="S154" s="1240"/>
      <c r="T154" s="1240" t="e">
        <f t="shared" ca="1" si="1"/>
        <v>#NAME?</v>
      </c>
      <c r="U154" s="1378" t="e">
        <f t="shared" ca="1" si="2"/>
        <v>#NAME?</v>
      </c>
      <c r="V154" s="48"/>
      <c r="W154" s="1217" t="s">
        <v>27</v>
      </c>
      <c r="X154" s="48"/>
      <c r="Y154" s="1217" t="s">
        <v>6558</v>
      </c>
      <c r="Z154" s="48"/>
      <c r="AA154" s="48"/>
      <c r="AB154" s="48"/>
      <c r="AC154" s="48"/>
      <c r="AD154" s="48"/>
      <c r="AE154" s="48"/>
      <c r="AF154" s="48"/>
      <c r="AG154" s="48"/>
      <c r="AH154" s="48"/>
    </row>
    <row r="155" spans="1:34" ht="18">
      <c r="A155" s="1218">
        <v>44816.305555555555</v>
      </c>
      <c r="B155" s="1217" t="s">
        <v>3473</v>
      </c>
      <c r="C155" s="1217"/>
      <c r="D155" s="1217" t="s">
        <v>3570</v>
      </c>
      <c r="E155" s="1217" t="s">
        <v>3910</v>
      </c>
      <c r="F155" s="1217" t="s">
        <v>3592</v>
      </c>
      <c r="G155" s="1219">
        <v>11000</v>
      </c>
      <c r="H155" s="1449" t="s">
        <v>3063</v>
      </c>
      <c r="I155" s="1217" t="s">
        <v>3453</v>
      </c>
      <c r="J155" s="1642"/>
      <c r="K155" s="10" t="e">
        <f t="shared" ca="1" si="37"/>
        <v>#NAME?</v>
      </c>
      <c r="M155" s="1239"/>
      <c r="N155" s="1240">
        <v>5300</v>
      </c>
      <c r="O155" s="1668"/>
      <c r="P155" s="1240"/>
      <c r="Q155" s="1240"/>
      <c r="R155" s="1240"/>
      <c r="S155" s="1240"/>
      <c r="T155" s="1240" t="e">
        <f t="shared" ca="1" si="1"/>
        <v>#NAME?</v>
      </c>
      <c r="U155" s="1378" t="e">
        <f t="shared" ca="1" si="2"/>
        <v>#NAME?</v>
      </c>
      <c r="V155" s="48"/>
      <c r="W155" s="1217" t="s">
        <v>3572</v>
      </c>
      <c r="X155" s="48"/>
      <c r="Y155" s="1217" t="s">
        <v>6559</v>
      </c>
      <c r="Z155" s="48"/>
      <c r="AA155" s="48"/>
      <c r="AB155" s="48"/>
      <c r="AC155" s="48"/>
      <c r="AD155" s="48"/>
      <c r="AE155" s="48"/>
      <c r="AF155" s="48"/>
      <c r="AG155" s="48"/>
      <c r="AH155" s="48"/>
    </row>
    <row r="156" spans="1:34" ht="18">
      <c r="A156" s="1218">
        <v>44816.305555555555</v>
      </c>
      <c r="B156" s="1217" t="s">
        <v>3473</v>
      </c>
      <c r="C156" s="1217"/>
      <c r="D156" s="1217" t="s">
        <v>3570</v>
      </c>
      <c r="E156" s="1217" t="s">
        <v>86</v>
      </c>
      <c r="F156" s="1217" t="s">
        <v>3547</v>
      </c>
      <c r="G156" s="1219">
        <v>8500</v>
      </c>
      <c r="H156" s="1449" t="s">
        <v>3063</v>
      </c>
      <c r="I156" s="1217" t="s">
        <v>3453</v>
      </c>
      <c r="J156" s="1642"/>
      <c r="K156" s="48" t="e">
        <f t="shared" ca="1" si="37"/>
        <v>#NAME?</v>
      </c>
      <c r="L156" s="48"/>
      <c r="M156" s="1240"/>
      <c r="N156" s="1240">
        <v>4300</v>
      </c>
      <c r="O156" s="1668"/>
      <c r="P156" s="1240"/>
      <c r="Q156" s="1240"/>
      <c r="R156" s="1240"/>
      <c r="S156" s="1240"/>
      <c r="T156" s="1240" t="e">
        <f t="shared" ca="1" si="1"/>
        <v>#NAME?</v>
      </c>
      <c r="U156" s="1378" t="e">
        <f t="shared" ca="1" si="2"/>
        <v>#NAME?</v>
      </c>
      <c r="V156" s="48"/>
      <c r="W156" s="1217" t="s">
        <v>3572</v>
      </c>
      <c r="X156" s="48"/>
      <c r="Y156" s="1217" t="s">
        <v>6560</v>
      </c>
      <c r="Z156" s="48"/>
      <c r="AA156" s="48"/>
      <c r="AB156" s="48"/>
      <c r="AC156" s="48"/>
      <c r="AD156" s="48"/>
      <c r="AE156" s="48"/>
      <c r="AF156" s="48"/>
      <c r="AG156" s="48"/>
      <c r="AH156" s="48"/>
    </row>
    <row r="157" spans="1:34" ht="18">
      <c r="A157" s="1218">
        <v>44816.305555555555</v>
      </c>
      <c r="B157" s="1217" t="s">
        <v>3473</v>
      </c>
      <c r="C157" s="1217"/>
      <c r="D157" s="1217" t="s">
        <v>3570</v>
      </c>
      <c r="E157" s="1217" t="s">
        <v>55</v>
      </c>
      <c r="F157" s="1217" t="s">
        <v>3512</v>
      </c>
      <c r="G157" s="1219">
        <v>11000</v>
      </c>
      <c r="H157" s="1449" t="s">
        <v>3063</v>
      </c>
      <c r="I157" s="1217" t="s">
        <v>3453</v>
      </c>
      <c r="J157" s="1642"/>
      <c r="K157" s="48" t="e">
        <f t="shared" ca="1" si="37"/>
        <v>#NAME?</v>
      </c>
      <c r="L157" s="48"/>
      <c r="M157" s="1240"/>
      <c r="N157" s="1240">
        <v>5300</v>
      </c>
      <c r="O157" s="1668"/>
      <c r="P157" s="1240"/>
      <c r="Q157" s="1240"/>
      <c r="R157" s="1240"/>
      <c r="S157" s="1240"/>
      <c r="T157" s="1240" t="e">
        <f t="shared" ca="1" si="1"/>
        <v>#NAME?</v>
      </c>
      <c r="U157" s="1378" t="e">
        <f t="shared" ca="1" si="2"/>
        <v>#NAME?</v>
      </c>
      <c r="V157" s="48"/>
      <c r="W157" s="1217" t="s">
        <v>3572</v>
      </c>
      <c r="X157" s="48"/>
      <c r="Y157" s="1217" t="s">
        <v>6561</v>
      </c>
      <c r="Z157" s="48"/>
      <c r="AA157" s="48"/>
      <c r="AB157" s="48"/>
      <c r="AC157" s="48"/>
      <c r="AD157" s="48"/>
      <c r="AE157" s="48"/>
      <c r="AF157" s="48"/>
      <c r="AG157" s="48"/>
      <c r="AH157" s="48"/>
    </row>
    <row r="158" spans="1:34" ht="13.8">
      <c r="A158" s="1266">
        <v>44816.333333333336</v>
      </c>
      <c r="B158" s="1265" t="s">
        <v>1906</v>
      </c>
      <c r="C158" s="1265"/>
      <c r="D158" s="1265" t="s">
        <v>3514</v>
      </c>
      <c r="E158" s="1265" t="s">
        <v>8</v>
      </c>
      <c r="F158" s="1265" t="s">
        <v>3471</v>
      </c>
      <c r="G158" s="1267">
        <v>76000</v>
      </c>
      <c r="H158" s="1570" t="s">
        <v>3050</v>
      </c>
      <c r="I158" s="1265" t="s">
        <v>3453</v>
      </c>
      <c r="J158" s="1678"/>
      <c r="K158" s="81">
        <v>6000</v>
      </c>
      <c r="L158" s="81">
        <v>8000</v>
      </c>
      <c r="M158" s="1276"/>
      <c r="N158" s="1276">
        <v>30000</v>
      </c>
      <c r="O158" s="1679"/>
      <c r="P158" s="1276"/>
      <c r="Q158" s="1276"/>
      <c r="R158" s="1276"/>
      <c r="S158" s="1276"/>
      <c r="T158" s="1276">
        <f t="shared" si="1"/>
        <v>32000</v>
      </c>
      <c r="U158" s="1383">
        <f t="shared" si="2"/>
        <v>0.42105263157894735</v>
      </c>
      <c r="V158" s="81"/>
      <c r="W158" s="1265" t="s">
        <v>107</v>
      </c>
      <c r="X158" s="81"/>
      <c r="Y158" s="1265" t="s">
        <v>6562</v>
      </c>
      <c r="Z158" s="81"/>
      <c r="AA158" s="81"/>
      <c r="AB158" s="81"/>
      <c r="AC158" s="81"/>
      <c r="AD158" s="81"/>
      <c r="AE158" s="81"/>
      <c r="AF158" s="81"/>
      <c r="AG158" s="81"/>
      <c r="AH158" s="81"/>
    </row>
    <row r="159" spans="1:34" ht="18">
      <c r="A159" s="1218">
        <v>44816.416666666664</v>
      </c>
      <c r="B159" s="1217" t="s">
        <v>1906</v>
      </c>
      <c r="C159" s="1217"/>
      <c r="D159" s="1217" t="s">
        <v>3919</v>
      </c>
      <c r="E159" s="1217" t="s">
        <v>3523</v>
      </c>
      <c r="F159" s="1217" t="s">
        <v>3515</v>
      </c>
      <c r="G159" s="1219">
        <v>24000</v>
      </c>
      <c r="H159" s="1572" t="s">
        <v>3063</v>
      </c>
      <c r="I159" s="1217" t="s">
        <v>3453</v>
      </c>
      <c r="J159" s="1642"/>
      <c r="K159" s="48" t="e">
        <f t="shared" ref="K159:K172" ca="1" si="39">_xludf.IFS(C159="成田机场",3000,C159="羽田机场",1200,D159="NearMe",1000,D159="VIP-limo",G159*0.12)</f>
        <v>#NAME?</v>
      </c>
      <c r="L159" s="48" t="e">
        <f t="shared" ref="L159:L164" ca="1" si="40">_xludf.IFS(C159="成田机场",4000,C159="羽田机场",1000,D159="VIP-limo",0)</f>
        <v>#NAME?</v>
      </c>
      <c r="M159" s="1240" t="e">
        <f ca="1">(G159-K159-L159)*0.7</f>
        <v>#NAME?</v>
      </c>
      <c r="N159" s="1240"/>
      <c r="O159" s="1668"/>
      <c r="P159" s="1240"/>
      <c r="Q159" s="1240"/>
      <c r="R159" s="1240"/>
      <c r="S159" s="1240"/>
      <c r="T159" s="1240" t="e">
        <f t="shared" ca="1" si="1"/>
        <v>#NAME?</v>
      </c>
      <c r="U159" s="1378" t="e">
        <f t="shared" ca="1" si="2"/>
        <v>#NAME?</v>
      </c>
      <c r="V159" s="48"/>
      <c r="W159" s="1217" t="s">
        <v>27</v>
      </c>
      <c r="X159" s="48"/>
      <c r="Y159" s="1217" t="s">
        <v>6563</v>
      </c>
      <c r="Z159" s="48"/>
      <c r="AA159" s="48"/>
      <c r="AB159" s="48"/>
      <c r="AC159" s="48"/>
      <c r="AD159" s="48"/>
      <c r="AE159" s="48"/>
      <c r="AF159" s="48"/>
      <c r="AG159" s="48"/>
      <c r="AH159" s="48"/>
    </row>
    <row r="160" spans="1:34" ht="18">
      <c r="A160" s="1218">
        <v>44816.520833333336</v>
      </c>
      <c r="B160" s="1217" t="s">
        <v>1170</v>
      </c>
      <c r="C160" s="1217" t="s">
        <v>3446</v>
      </c>
      <c r="D160" s="1217" t="s">
        <v>1371</v>
      </c>
      <c r="E160" s="1217" t="s">
        <v>86</v>
      </c>
      <c r="F160" s="1217" t="s">
        <v>3547</v>
      </c>
      <c r="G160" s="1219">
        <v>15000</v>
      </c>
      <c r="H160" s="1572" t="s">
        <v>3063</v>
      </c>
      <c r="I160" s="1217" t="s">
        <v>3453</v>
      </c>
      <c r="J160" s="1642"/>
      <c r="K160" s="48" t="e">
        <f t="shared" ca="1" si="39"/>
        <v>#NAME?</v>
      </c>
      <c r="L160" s="48" t="e">
        <f t="shared" ca="1" si="40"/>
        <v>#NAME?</v>
      </c>
      <c r="M160" s="1240"/>
      <c r="N160" s="1240">
        <v>3000</v>
      </c>
      <c r="O160" s="1668"/>
      <c r="P160" s="1240"/>
      <c r="Q160" s="1240"/>
      <c r="R160" s="1240"/>
      <c r="S160" s="1240"/>
      <c r="T160" s="1240" t="e">
        <f t="shared" ca="1" si="1"/>
        <v>#NAME?</v>
      </c>
      <c r="U160" s="1378" t="e">
        <f t="shared" ca="1" si="2"/>
        <v>#NAME?</v>
      </c>
      <c r="V160" s="48"/>
      <c r="W160" s="1217" t="s">
        <v>1540</v>
      </c>
      <c r="X160" s="48"/>
      <c r="Y160" s="1217" t="s">
        <v>6564</v>
      </c>
      <c r="Z160" s="48"/>
      <c r="AA160" s="48"/>
      <c r="AB160" s="48"/>
      <c r="AC160" s="48"/>
      <c r="AD160" s="48"/>
      <c r="AE160" s="48"/>
      <c r="AF160" s="48"/>
      <c r="AG160" s="48"/>
      <c r="AH160" s="48"/>
    </row>
    <row r="161" spans="1:34" ht="13.8">
      <c r="A161" s="1218">
        <v>44816.583333333336</v>
      </c>
      <c r="B161" s="1217" t="s">
        <v>1906</v>
      </c>
      <c r="C161" s="1217"/>
      <c r="D161" s="1217" t="s">
        <v>3919</v>
      </c>
      <c r="E161" s="1217" t="s">
        <v>45</v>
      </c>
      <c r="F161" s="1217" t="s">
        <v>3524</v>
      </c>
      <c r="G161" s="1219">
        <v>26400</v>
      </c>
      <c r="H161" s="1572" t="s">
        <v>3063</v>
      </c>
      <c r="I161" s="1217" t="s">
        <v>3453</v>
      </c>
      <c r="J161" s="1663"/>
      <c r="K161" s="10" t="e">
        <f t="shared" ca="1" si="39"/>
        <v>#NAME?</v>
      </c>
      <c r="L161" s="10" t="e">
        <f t="shared" ca="1" si="40"/>
        <v>#NAME?</v>
      </c>
      <c r="M161" s="1240"/>
      <c r="N161" s="1240">
        <f>12*1300</f>
        <v>15600</v>
      </c>
      <c r="O161" s="1668"/>
      <c r="P161" s="1240"/>
      <c r="Q161" s="1240"/>
      <c r="R161" s="1240"/>
      <c r="S161" s="1240"/>
      <c r="T161" s="1240" t="e">
        <f t="shared" ca="1" si="1"/>
        <v>#NAME?</v>
      </c>
      <c r="U161" s="1378" t="e">
        <f t="shared" ca="1" si="2"/>
        <v>#NAME?</v>
      </c>
      <c r="V161" s="48"/>
      <c r="W161" s="1217" t="s">
        <v>27</v>
      </c>
      <c r="X161" s="48"/>
      <c r="Y161" s="1217" t="s">
        <v>6565</v>
      </c>
      <c r="Z161" s="48"/>
      <c r="AA161" s="48"/>
      <c r="AB161" s="48"/>
      <c r="AC161" s="48"/>
      <c r="AD161" s="48"/>
      <c r="AE161" s="48"/>
      <c r="AF161" s="48"/>
      <c r="AG161" s="48"/>
      <c r="AH161" s="48"/>
    </row>
    <row r="162" spans="1:34" ht="18">
      <c r="A162" s="1218">
        <v>44816.625</v>
      </c>
      <c r="B162" s="1217" t="s">
        <v>1906</v>
      </c>
      <c r="C162" s="1217"/>
      <c r="D162" s="1217" t="s">
        <v>3919</v>
      </c>
      <c r="E162" s="1217" t="s">
        <v>2979</v>
      </c>
      <c r="F162" s="1217" t="s">
        <v>3501</v>
      </c>
      <c r="G162" s="1219">
        <v>36000</v>
      </c>
      <c r="H162" s="1572" t="s">
        <v>3063</v>
      </c>
      <c r="I162" s="1217" t="s">
        <v>3453</v>
      </c>
      <c r="J162" s="1642"/>
      <c r="K162" s="48" t="e">
        <f t="shared" ca="1" si="39"/>
        <v>#NAME?</v>
      </c>
      <c r="L162" s="48" t="e">
        <f t="shared" ca="1" si="40"/>
        <v>#NAME?</v>
      </c>
      <c r="M162" s="1240"/>
      <c r="N162" s="1240">
        <f>17*1300</f>
        <v>22100</v>
      </c>
      <c r="O162" s="1668"/>
      <c r="P162" s="1240"/>
      <c r="Q162" s="1240"/>
      <c r="R162" s="1240"/>
      <c r="S162" s="1240"/>
      <c r="T162" s="1240" t="e">
        <f t="shared" ca="1" si="1"/>
        <v>#NAME?</v>
      </c>
      <c r="U162" s="1378" t="e">
        <f t="shared" ca="1" si="2"/>
        <v>#NAME?</v>
      </c>
      <c r="V162" s="48"/>
      <c r="W162" s="1217" t="s">
        <v>27</v>
      </c>
      <c r="X162" s="48"/>
      <c r="Y162" s="1217" t="s">
        <v>6566</v>
      </c>
      <c r="Z162" s="48"/>
      <c r="AA162" s="48"/>
      <c r="AB162" s="48"/>
      <c r="AC162" s="48"/>
      <c r="AD162" s="48"/>
      <c r="AE162" s="48"/>
      <c r="AF162" s="48"/>
      <c r="AG162" s="48"/>
      <c r="AH162" s="48"/>
    </row>
    <row r="163" spans="1:34" ht="13.8">
      <c r="A163" s="1218">
        <v>44816.673611111109</v>
      </c>
      <c r="B163" s="1217" t="s">
        <v>570</v>
      </c>
      <c r="C163" s="1217" t="s">
        <v>3456</v>
      </c>
      <c r="D163" s="1217" t="s">
        <v>3514</v>
      </c>
      <c r="E163" s="1217" t="s">
        <v>3591</v>
      </c>
      <c r="F163" s="1217" t="s">
        <v>3636</v>
      </c>
      <c r="G163" s="1219">
        <v>20000</v>
      </c>
      <c r="H163" s="1572" t="s">
        <v>3063</v>
      </c>
      <c r="I163" s="1217" t="s">
        <v>3453</v>
      </c>
      <c r="J163" s="1663"/>
      <c r="K163" s="10" t="e">
        <f t="shared" ca="1" si="39"/>
        <v>#NAME?</v>
      </c>
      <c r="L163" s="10" t="e">
        <f t="shared" ca="1" si="40"/>
        <v>#NAME?</v>
      </c>
      <c r="M163" s="1240"/>
      <c r="N163" s="1240">
        <v>5000</v>
      </c>
      <c r="O163" s="1668"/>
      <c r="P163" s="1240"/>
      <c r="Q163" s="1240"/>
      <c r="R163" s="1240"/>
      <c r="S163" s="1240"/>
      <c r="T163" s="1240" t="e">
        <f t="shared" ca="1" si="1"/>
        <v>#NAME?</v>
      </c>
      <c r="U163" s="1378" t="e">
        <f t="shared" ca="1" si="2"/>
        <v>#NAME?</v>
      </c>
      <c r="V163" s="48"/>
      <c r="W163" s="1217" t="s">
        <v>107</v>
      </c>
      <c r="X163" s="48"/>
      <c r="Y163" s="1217" t="s">
        <v>6567</v>
      </c>
      <c r="Z163" s="48"/>
      <c r="AA163" s="48"/>
      <c r="AB163" s="48"/>
      <c r="AC163" s="48"/>
      <c r="AD163" s="48"/>
      <c r="AE163" s="48"/>
      <c r="AF163" s="48"/>
      <c r="AG163" s="48"/>
      <c r="AH163" s="48"/>
    </row>
    <row r="164" spans="1:34" ht="18">
      <c r="A164" s="1218">
        <v>44816.708333333336</v>
      </c>
      <c r="B164" s="1217" t="s">
        <v>570</v>
      </c>
      <c r="C164" s="1217" t="s">
        <v>3446</v>
      </c>
      <c r="D164" s="1217" t="s">
        <v>3521</v>
      </c>
      <c r="E164" s="1217" t="s">
        <v>1798</v>
      </c>
      <c r="F164" s="666" t="s">
        <v>3629</v>
      </c>
      <c r="G164" s="1219">
        <v>10000</v>
      </c>
      <c r="H164" s="1572" t="s">
        <v>3063</v>
      </c>
      <c r="I164" s="1217" t="s">
        <v>3453</v>
      </c>
      <c r="J164" s="1642"/>
      <c r="K164" s="10" t="e">
        <f t="shared" ca="1" si="39"/>
        <v>#NAME?</v>
      </c>
      <c r="L164" s="10" t="e">
        <f t="shared" ca="1" si="40"/>
        <v>#NAME?</v>
      </c>
      <c r="M164" s="1240" t="e">
        <f ca="1">(8500-K164-L164)*0.7</f>
        <v>#NAME?</v>
      </c>
      <c r="N164" s="1240"/>
      <c r="O164" s="1668"/>
      <c r="P164" s="1240"/>
      <c r="Q164" s="1240"/>
      <c r="R164" s="1240"/>
      <c r="S164" s="1240"/>
      <c r="T164" s="1240" t="e">
        <f t="shared" ca="1" si="1"/>
        <v>#NAME?</v>
      </c>
      <c r="U164" s="1378" t="e">
        <f t="shared" ca="1" si="2"/>
        <v>#NAME?</v>
      </c>
      <c r="V164" s="48"/>
      <c r="W164" s="1217" t="s">
        <v>107</v>
      </c>
      <c r="X164" s="48"/>
      <c r="Y164" s="1217" t="s">
        <v>6568</v>
      </c>
      <c r="Z164" s="48"/>
      <c r="AA164" s="48"/>
      <c r="AB164" s="48"/>
      <c r="AC164" s="48"/>
      <c r="AD164" s="48"/>
      <c r="AE164" s="48"/>
      <c r="AF164" s="48"/>
      <c r="AG164" s="48"/>
      <c r="AH164" s="48"/>
    </row>
    <row r="165" spans="1:34" ht="18">
      <c r="A165" s="1218">
        <v>44816.722222222219</v>
      </c>
      <c r="B165" s="1217" t="s">
        <v>3473</v>
      </c>
      <c r="C165" s="1217"/>
      <c r="D165" s="1217" t="s">
        <v>3570</v>
      </c>
      <c r="E165" s="1217" t="s">
        <v>3910</v>
      </c>
      <c r="F165" s="1261" t="s">
        <v>3592</v>
      </c>
      <c r="G165" s="1219">
        <v>11000</v>
      </c>
      <c r="H165" s="1572" t="s">
        <v>3063</v>
      </c>
      <c r="I165" s="1217" t="s">
        <v>3453</v>
      </c>
      <c r="J165" s="1642"/>
      <c r="K165" s="10" t="e">
        <f t="shared" ca="1" si="39"/>
        <v>#NAME?</v>
      </c>
      <c r="M165" s="1239"/>
      <c r="N165" s="1240">
        <v>5300</v>
      </c>
      <c r="O165" s="1668"/>
      <c r="P165" s="1240"/>
      <c r="Q165" s="1240"/>
      <c r="R165" s="1240"/>
      <c r="S165" s="1240"/>
      <c r="T165" s="1240" t="e">
        <f t="shared" ca="1" si="1"/>
        <v>#NAME?</v>
      </c>
      <c r="U165" s="1378" t="e">
        <f t="shared" ca="1" si="2"/>
        <v>#NAME?</v>
      </c>
      <c r="V165" s="48"/>
      <c r="W165" s="1217" t="s">
        <v>3572</v>
      </c>
      <c r="X165" s="48"/>
      <c r="Y165" s="1217" t="s">
        <v>6569</v>
      </c>
      <c r="Z165" s="48"/>
      <c r="AA165" s="48"/>
      <c r="AB165" s="48"/>
      <c r="AC165" s="48"/>
      <c r="AD165" s="48"/>
      <c r="AE165" s="48"/>
      <c r="AF165" s="48"/>
      <c r="AG165" s="48"/>
      <c r="AH165" s="48"/>
    </row>
    <row r="166" spans="1:34" ht="18">
      <c r="A166" s="1218">
        <v>44816.722222222219</v>
      </c>
      <c r="B166" s="1217" t="s">
        <v>3473</v>
      </c>
      <c r="C166" s="1217"/>
      <c r="D166" s="1217" t="s">
        <v>3570</v>
      </c>
      <c r="E166" s="1217" t="s">
        <v>86</v>
      </c>
      <c r="F166" s="1217" t="s">
        <v>3547</v>
      </c>
      <c r="G166" s="1219">
        <v>11000</v>
      </c>
      <c r="H166" s="1572" t="s">
        <v>3063</v>
      </c>
      <c r="I166" s="1217" t="s">
        <v>3453</v>
      </c>
      <c r="J166" s="1642"/>
      <c r="K166" s="48" t="e">
        <f t="shared" ca="1" si="39"/>
        <v>#NAME?</v>
      </c>
      <c r="L166" s="48"/>
      <c r="M166" s="1240"/>
      <c r="N166" s="1240">
        <v>4300</v>
      </c>
      <c r="O166" s="1668"/>
      <c r="P166" s="1240"/>
      <c r="Q166" s="1240"/>
      <c r="R166" s="1240"/>
      <c r="S166" s="1240"/>
      <c r="T166" s="1240" t="e">
        <f t="shared" ca="1" si="1"/>
        <v>#NAME?</v>
      </c>
      <c r="U166" s="1378" t="e">
        <f t="shared" ca="1" si="2"/>
        <v>#NAME?</v>
      </c>
      <c r="V166" s="48"/>
      <c r="W166" s="1217" t="s">
        <v>3572</v>
      </c>
      <c r="X166" s="48"/>
      <c r="Y166" s="1217" t="s">
        <v>6570</v>
      </c>
      <c r="Z166" s="48"/>
      <c r="AA166" s="48"/>
      <c r="AB166" s="48"/>
      <c r="AC166" s="48"/>
      <c r="AD166" s="48"/>
      <c r="AE166" s="48"/>
      <c r="AF166" s="48"/>
      <c r="AG166" s="48"/>
      <c r="AH166" s="48"/>
    </row>
    <row r="167" spans="1:34" ht="18">
      <c r="A167" s="1218">
        <v>44816.722222222219</v>
      </c>
      <c r="B167" s="1217" t="s">
        <v>3473</v>
      </c>
      <c r="C167" s="1217"/>
      <c r="D167" s="1217" t="s">
        <v>3570</v>
      </c>
      <c r="E167" s="1217" t="s">
        <v>55</v>
      </c>
      <c r="F167" s="1217" t="s">
        <v>3512</v>
      </c>
      <c r="G167" s="1219">
        <v>8500</v>
      </c>
      <c r="H167" s="1572" t="s">
        <v>3063</v>
      </c>
      <c r="I167" s="1217" t="s">
        <v>3453</v>
      </c>
      <c r="J167" s="1642"/>
      <c r="K167" s="48" t="e">
        <f t="shared" ca="1" si="39"/>
        <v>#NAME?</v>
      </c>
      <c r="L167" s="48"/>
      <c r="M167" s="1240"/>
      <c r="N167" s="1240">
        <v>5300</v>
      </c>
      <c r="O167" s="1668"/>
      <c r="P167" s="1240"/>
      <c r="Q167" s="1240"/>
      <c r="R167" s="1240"/>
      <c r="S167" s="1240"/>
      <c r="T167" s="1240" t="e">
        <f t="shared" ca="1" si="1"/>
        <v>#NAME?</v>
      </c>
      <c r="U167" s="1378" t="e">
        <f t="shared" ca="1" si="2"/>
        <v>#NAME?</v>
      </c>
      <c r="V167" s="48"/>
      <c r="W167" s="1217" t="s">
        <v>3572</v>
      </c>
      <c r="X167" s="48"/>
      <c r="Y167" s="1217" t="s">
        <v>6571</v>
      </c>
      <c r="Z167" s="48"/>
      <c r="AA167" s="48"/>
      <c r="AB167" s="48"/>
      <c r="AC167" s="48"/>
      <c r="AD167" s="48"/>
      <c r="AE167" s="48"/>
      <c r="AF167" s="48"/>
      <c r="AG167" s="48"/>
      <c r="AH167" s="48"/>
    </row>
    <row r="168" spans="1:34" ht="18">
      <c r="A168" s="1218">
        <v>44817.291666666664</v>
      </c>
      <c r="B168" s="1217" t="s">
        <v>1906</v>
      </c>
      <c r="C168" s="1217"/>
      <c r="D168" s="1217" t="s">
        <v>3919</v>
      </c>
      <c r="E168" s="1217" t="s">
        <v>40</v>
      </c>
      <c r="F168" s="1217" t="s">
        <v>3449</v>
      </c>
      <c r="G168" s="1219">
        <v>24000</v>
      </c>
      <c r="H168" s="1449" t="s">
        <v>3063</v>
      </c>
      <c r="I168" s="1217" t="s">
        <v>3453</v>
      </c>
      <c r="J168" s="1642"/>
      <c r="K168" s="48" t="e">
        <f t="shared" ca="1" si="39"/>
        <v>#NAME?</v>
      </c>
      <c r="L168" s="48" t="e">
        <f t="shared" ref="L168:L169" ca="1" si="41">_xludf.IFS(C168="成田机场",4000,C168="羽田机场",1000,D168="VIP-limo",0)</f>
        <v>#NAME?</v>
      </c>
      <c r="M168" s="1240" t="e">
        <f ca="1">(G168-K168-L168)*0.7</f>
        <v>#NAME?</v>
      </c>
      <c r="N168" s="1240"/>
      <c r="O168" s="1668"/>
      <c r="P168" s="1240"/>
      <c r="Q168" s="1240"/>
      <c r="R168" s="1240"/>
      <c r="S168" s="1240"/>
      <c r="T168" s="1240" t="e">
        <f t="shared" ca="1" si="1"/>
        <v>#NAME?</v>
      </c>
      <c r="U168" s="1378" t="e">
        <f t="shared" ca="1" si="2"/>
        <v>#NAME?</v>
      </c>
      <c r="V168" s="48"/>
      <c r="W168" s="1217" t="s">
        <v>27</v>
      </c>
      <c r="X168" s="48"/>
      <c r="Y168" s="1217" t="s">
        <v>6572</v>
      </c>
      <c r="Z168" s="48"/>
      <c r="AA168" s="48"/>
      <c r="AB168" s="48"/>
      <c r="AC168" s="48"/>
      <c r="AD168" s="48"/>
      <c r="AE168" s="48"/>
      <c r="AF168" s="48"/>
      <c r="AG168" s="48"/>
      <c r="AH168" s="48"/>
    </row>
    <row r="169" spans="1:34" ht="18">
      <c r="A169" s="1218">
        <v>44817.291666666664</v>
      </c>
      <c r="B169" s="1217" t="s">
        <v>1906</v>
      </c>
      <c r="C169" s="1217"/>
      <c r="D169" s="1217" t="s">
        <v>3919</v>
      </c>
      <c r="E169" s="1217" t="s">
        <v>3591</v>
      </c>
      <c r="F169" s="1217" t="s">
        <v>3486</v>
      </c>
      <c r="G169" s="1219">
        <v>21600</v>
      </c>
      <c r="H169" s="1449" t="s">
        <v>3063</v>
      </c>
      <c r="I169" s="1217" t="s">
        <v>3453</v>
      </c>
      <c r="J169" s="1642"/>
      <c r="K169" s="48" t="e">
        <f t="shared" ca="1" si="39"/>
        <v>#NAME?</v>
      </c>
      <c r="L169" s="48" t="e">
        <f t="shared" ca="1" si="41"/>
        <v>#NAME?</v>
      </c>
      <c r="M169" s="1240"/>
      <c r="N169" s="1240">
        <f>1300*10</f>
        <v>13000</v>
      </c>
      <c r="O169" s="1668"/>
      <c r="P169" s="1240"/>
      <c r="Q169" s="1240"/>
      <c r="R169" s="1240"/>
      <c r="S169" s="1240"/>
      <c r="T169" s="1240" t="e">
        <f t="shared" ca="1" si="1"/>
        <v>#NAME?</v>
      </c>
      <c r="U169" s="1378" t="e">
        <f t="shared" ca="1" si="2"/>
        <v>#NAME?</v>
      </c>
      <c r="V169" s="48"/>
      <c r="W169" s="1217" t="s">
        <v>27</v>
      </c>
      <c r="X169" s="48"/>
      <c r="Y169" s="1217" t="s">
        <v>6573</v>
      </c>
      <c r="Z169" s="48"/>
      <c r="AA169" s="48"/>
      <c r="AB169" s="48"/>
      <c r="AC169" s="48"/>
      <c r="AD169" s="48"/>
      <c r="AE169" s="48"/>
      <c r="AF169" s="48"/>
      <c r="AG169" s="48"/>
      <c r="AH169" s="48"/>
    </row>
    <row r="170" spans="1:34" ht="18">
      <c r="A170" s="1218">
        <v>44817.305555555555</v>
      </c>
      <c r="B170" s="1217" t="s">
        <v>3473</v>
      </c>
      <c r="C170" s="1217"/>
      <c r="D170" s="1217" t="s">
        <v>3570</v>
      </c>
      <c r="E170" s="1217" t="s">
        <v>3910</v>
      </c>
      <c r="F170" s="1217" t="s">
        <v>3592</v>
      </c>
      <c r="G170" s="1219">
        <v>11000</v>
      </c>
      <c r="H170" s="1449" t="s">
        <v>3063</v>
      </c>
      <c r="I170" s="1217" t="s">
        <v>3453</v>
      </c>
      <c r="J170" s="1642"/>
      <c r="K170" s="48" t="e">
        <f t="shared" ca="1" si="39"/>
        <v>#NAME?</v>
      </c>
      <c r="L170" s="48"/>
      <c r="M170" s="1240"/>
      <c r="N170" s="1240">
        <v>5300</v>
      </c>
      <c r="O170" s="1668"/>
      <c r="P170" s="1240"/>
      <c r="Q170" s="1240"/>
      <c r="R170" s="1240"/>
      <c r="S170" s="1240"/>
      <c r="T170" s="1240" t="e">
        <f t="shared" ca="1" si="1"/>
        <v>#NAME?</v>
      </c>
      <c r="U170" s="1378" t="e">
        <f t="shared" ca="1" si="2"/>
        <v>#NAME?</v>
      </c>
      <c r="V170" s="48"/>
      <c r="W170" s="1217" t="s">
        <v>3572</v>
      </c>
      <c r="X170" s="48"/>
      <c r="Y170" s="1217" t="s">
        <v>6574</v>
      </c>
      <c r="Z170" s="48"/>
      <c r="AA170" s="48"/>
      <c r="AB170" s="48"/>
      <c r="AC170" s="48"/>
      <c r="AD170" s="48"/>
      <c r="AE170" s="48"/>
      <c r="AF170" s="48"/>
      <c r="AG170" s="48"/>
      <c r="AH170" s="48"/>
    </row>
    <row r="171" spans="1:34" ht="18">
      <c r="A171" s="1218">
        <v>44817.305555555555</v>
      </c>
      <c r="B171" s="1217" t="s">
        <v>3473</v>
      </c>
      <c r="C171" s="1217"/>
      <c r="D171" s="1217" t="s">
        <v>3570</v>
      </c>
      <c r="E171" s="1217" t="s">
        <v>86</v>
      </c>
      <c r="F171" s="1217" t="s">
        <v>3547</v>
      </c>
      <c r="G171" s="1219">
        <v>8500</v>
      </c>
      <c r="H171" s="1449" t="s">
        <v>3063</v>
      </c>
      <c r="I171" s="1217" t="s">
        <v>3453</v>
      </c>
      <c r="J171" s="1642"/>
      <c r="K171" s="48" t="e">
        <f t="shared" ca="1" si="39"/>
        <v>#NAME?</v>
      </c>
      <c r="L171" s="48"/>
      <c r="M171" s="1240"/>
      <c r="N171" s="1240">
        <v>4300</v>
      </c>
      <c r="O171" s="1668"/>
      <c r="P171" s="1240"/>
      <c r="Q171" s="1240"/>
      <c r="R171" s="1240"/>
      <c r="S171" s="1240"/>
      <c r="T171" s="1240" t="e">
        <f t="shared" ca="1" si="1"/>
        <v>#NAME?</v>
      </c>
      <c r="U171" s="1378" t="e">
        <f t="shared" ca="1" si="2"/>
        <v>#NAME?</v>
      </c>
      <c r="V171" s="48"/>
      <c r="W171" s="1217" t="s">
        <v>3572</v>
      </c>
      <c r="X171" s="48"/>
      <c r="Y171" s="1217" t="s">
        <v>6575</v>
      </c>
      <c r="Z171" s="48"/>
      <c r="AA171" s="48"/>
      <c r="AB171" s="48"/>
      <c r="AC171" s="48"/>
      <c r="AD171" s="48"/>
      <c r="AE171" s="48"/>
      <c r="AF171" s="48"/>
      <c r="AG171" s="48"/>
      <c r="AH171" s="48"/>
    </row>
    <row r="172" spans="1:34" ht="18">
      <c r="A172" s="1218">
        <v>44817.305555555555</v>
      </c>
      <c r="B172" s="1217" t="s">
        <v>3473</v>
      </c>
      <c r="C172" s="1217"/>
      <c r="D172" s="1217" t="s">
        <v>3570</v>
      </c>
      <c r="E172" s="1217" t="s">
        <v>55</v>
      </c>
      <c r="F172" s="1217" t="s">
        <v>3512</v>
      </c>
      <c r="G172" s="1219">
        <v>11000</v>
      </c>
      <c r="H172" s="1449" t="s">
        <v>3063</v>
      </c>
      <c r="I172" s="1217" t="s">
        <v>3453</v>
      </c>
      <c r="J172" s="1642"/>
      <c r="K172" s="48" t="e">
        <f t="shared" ca="1" si="39"/>
        <v>#NAME?</v>
      </c>
      <c r="L172" s="48"/>
      <c r="M172" s="1240"/>
      <c r="N172" s="1240">
        <v>5300</v>
      </c>
      <c r="O172" s="1668"/>
      <c r="P172" s="1240"/>
      <c r="Q172" s="1240"/>
      <c r="R172" s="1240"/>
      <c r="S172" s="1240"/>
      <c r="T172" s="1240" t="e">
        <f t="shared" ca="1" si="1"/>
        <v>#NAME?</v>
      </c>
      <c r="U172" s="1378" t="e">
        <f t="shared" ca="1" si="2"/>
        <v>#NAME?</v>
      </c>
      <c r="V172" s="48"/>
      <c r="W172" s="1217" t="s">
        <v>3572</v>
      </c>
      <c r="X172" s="48"/>
      <c r="Y172" s="1217" t="s">
        <v>6576</v>
      </c>
      <c r="Z172" s="48"/>
      <c r="AA172" s="48"/>
      <c r="AB172" s="48"/>
      <c r="AC172" s="48"/>
      <c r="AD172" s="48"/>
      <c r="AE172" s="48"/>
      <c r="AF172" s="48"/>
      <c r="AG172" s="48"/>
      <c r="AH172" s="48"/>
    </row>
    <row r="173" spans="1:34" ht="18">
      <c r="A173" s="1218">
        <v>44817.3125</v>
      </c>
      <c r="B173" s="1217" t="s">
        <v>1906</v>
      </c>
      <c r="C173" s="1217"/>
      <c r="D173" s="1217" t="s">
        <v>3514</v>
      </c>
      <c r="E173" s="1217" t="s">
        <v>3079</v>
      </c>
      <c r="F173" s="1217" t="s">
        <v>3733</v>
      </c>
      <c r="G173" s="1219">
        <v>187000</v>
      </c>
      <c r="H173" s="1449" t="s">
        <v>3063</v>
      </c>
      <c r="I173" s="1217" t="s">
        <v>3453</v>
      </c>
      <c r="J173" s="1667"/>
      <c r="K173" s="48">
        <v>12000</v>
      </c>
      <c r="L173" s="48">
        <v>16000</v>
      </c>
      <c r="M173" s="1239"/>
      <c r="N173" s="1239">
        <v>60000</v>
      </c>
      <c r="O173" s="1668"/>
      <c r="P173" s="1240"/>
      <c r="Q173" s="1240"/>
      <c r="R173" s="1240"/>
      <c r="S173" s="1240"/>
      <c r="T173" s="1240">
        <f t="shared" si="1"/>
        <v>99000</v>
      </c>
      <c r="U173" s="1378">
        <f t="shared" si="2"/>
        <v>0.52941176470588236</v>
      </c>
      <c r="V173" s="48"/>
      <c r="W173" s="1217" t="s">
        <v>107</v>
      </c>
      <c r="X173" s="48"/>
      <c r="Y173" s="1217" t="s">
        <v>6577</v>
      </c>
      <c r="Z173" s="48"/>
      <c r="AA173" s="48"/>
      <c r="AB173" s="48"/>
      <c r="AC173" s="48"/>
      <c r="AD173" s="48"/>
      <c r="AE173" s="48"/>
      <c r="AF173" s="48"/>
      <c r="AG173" s="48"/>
      <c r="AH173" s="48"/>
    </row>
    <row r="174" spans="1:34" ht="18">
      <c r="A174" s="1266">
        <v>44817.416666666664</v>
      </c>
      <c r="B174" s="1265" t="s">
        <v>1906</v>
      </c>
      <c r="C174" s="1265"/>
      <c r="D174" s="1265" t="s">
        <v>5630</v>
      </c>
      <c r="E174" s="1265" t="s">
        <v>94</v>
      </c>
      <c r="F174" s="1265" t="s">
        <v>3657</v>
      </c>
      <c r="G174" s="1267">
        <v>80000</v>
      </c>
      <c r="H174" s="1570" t="s">
        <v>3055</v>
      </c>
      <c r="I174" s="1265" t="s">
        <v>3453</v>
      </c>
      <c r="J174" s="1666"/>
      <c r="K174" s="81">
        <v>6000</v>
      </c>
      <c r="L174" s="81">
        <v>8000</v>
      </c>
      <c r="M174" s="1276"/>
      <c r="N174" s="1276">
        <v>30000</v>
      </c>
      <c r="O174" s="1679"/>
      <c r="P174" s="1276"/>
      <c r="Q174" s="1276"/>
      <c r="R174" s="1276"/>
      <c r="S174" s="1276"/>
      <c r="T174" s="1276">
        <f t="shared" si="1"/>
        <v>36000</v>
      </c>
      <c r="U174" s="1383">
        <f t="shared" si="2"/>
        <v>0.45</v>
      </c>
      <c r="V174" s="81"/>
      <c r="W174" s="1265" t="s">
        <v>107</v>
      </c>
      <c r="X174" s="81"/>
      <c r="Y174" s="1265" t="s">
        <v>6578</v>
      </c>
      <c r="Z174" s="81"/>
      <c r="AA174" s="81"/>
      <c r="AB174" s="81"/>
      <c r="AC174" s="81"/>
      <c r="AD174" s="81"/>
      <c r="AE174" s="81"/>
      <c r="AF174" s="81"/>
      <c r="AG174" s="81"/>
      <c r="AH174" s="81"/>
    </row>
    <row r="175" spans="1:34" ht="18">
      <c r="A175" s="1218">
        <v>44817.416666666664</v>
      </c>
      <c r="B175" s="1217" t="s">
        <v>1906</v>
      </c>
      <c r="C175" s="1217"/>
      <c r="D175" s="1217" t="s">
        <v>3919</v>
      </c>
      <c r="E175" s="1217" t="s">
        <v>3523</v>
      </c>
      <c r="F175" s="1217" t="s">
        <v>3515</v>
      </c>
      <c r="G175" s="1219">
        <v>24000</v>
      </c>
      <c r="H175" s="1449" t="s">
        <v>3063</v>
      </c>
      <c r="I175" s="1217" t="s">
        <v>3453</v>
      </c>
      <c r="J175" s="1642"/>
      <c r="K175" s="48" t="e">
        <f t="shared" ref="K175:K189" ca="1" si="42">_xludf.IFS(C175="成田机场",3000,C175="羽田机场",1200,D175="NearMe",1000,D175="VIP-limo",G175*0.12)</f>
        <v>#NAME?</v>
      </c>
      <c r="L175" s="48" t="e">
        <f t="shared" ref="L175:L177" ca="1" si="43">_xludf.IFS(C175="成田机场",4000,C175="羽田机场",1000,D175="VIP-limo",0)</f>
        <v>#NAME?</v>
      </c>
      <c r="M175" s="1240" t="e">
        <f ca="1">(G175-K175-L175)*0.7</f>
        <v>#NAME?</v>
      </c>
      <c r="N175" s="1240"/>
      <c r="O175" s="1668"/>
      <c r="P175" s="1240"/>
      <c r="Q175" s="1240"/>
      <c r="R175" s="1240"/>
      <c r="S175" s="1240"/>
      <c r="T175" s="1240" t="e">
        <f t="shared" ca="1" si="1"/>
        <v>#NAME?</v>
      </c>
      <c r="U175" s="1378" t="e">
        <f t="shared" ca="1" si="2"/>
        <v>#NAME?</v>
      </c>
      <c r="V175" s="48"/>
      <c r="W175" s="1217" t="s">
        <v>27</v>
      </c>
      <c r="X175" s="48"/>
      <c r="Y175" s="1217" t="s">
        <v>6579</v>
      </c>
      <c r="Z175" s="48"/>
      <c r="AA175" s="48"/>
      <c r="AB175" s="48"/>
      <c r="AC175" s="48"/>
      <c r="AD175" s="48"/>
      <c r="AE175" s="48"/>
      <c r="AF175" s="48"/>
      <c r="AG175" s="48"/>
      <c r="AH175" s="48"/>
    </row>
    <row r="176" spans="1:34" ht="18">
      <c r="A176" s="1218">
        <v>44817.583333333336</v>
      </c>
      <c r="B176" s="1217" t="s">
        <v>1906</v>
      </c>
      <c r="C176" s="1217"/>
      <c r="D176" s="1217" t="s">
        <v>3919</v>
      </c>
      <c r="E176" s="1217" t="s">
        <v>45</v>
      </c>
      <c r="F176" s="1217" t="s">
        <v>3524</v>
      </c>
      <c r="G176" s="1219">
        <v>26400</v>
      </c>
      <c r="H176" s="1572" t="s">
        <v>3063</v>
      </c>
      <c r="I176" s="1217" t="s">
        <v>3453</v>
      </c>
      <c r="J176" s="1642"/>
      <c r="K176" s="48" t="e">
        <f t="shared" ca="1" si="42"/>
        <v>#NAME?</v>
      </c>
      <c r="L176" s="48" t="e">
        <f t="shared" ca="1" si="43"/>
        <v>#NAME?</v>
      </c>
      <c r="M176" s="1240"/>
      <c r="N176" s="1240">
        <f>12*1300</f>
        <v>15600</v>
      </c>
      <c r="O176" s="1668"/>
      <c r="P176" s="1240"/>
      <c r="Q176" s="1240"/>
      <c r="R176" s="1240"/>
      <c r="S176" s="1240"/>
      <c r="T176" s="1240" t="e">
        <f t="shared" ca="1" si="1"/>
        <v>#NAME?</v>
      </c>
      <c r="U176" s="1378" t="e">
        <f t="shared" ca="1" si="2"/>
        <v>#NAME?</v>
      </c>
      <c r="V176" s="48"/>
      <c r="W176" s="1217" t="s">
        <v>27</v>
      </c>
      <c r="X176" s="48"/>
      <c r="Y176" s="1217" t="s">
        <v>6580</v>
      </c>
      <c r="Z176" s="48"/>
      <c r="AA176" s="48"/>
      <c r="AB176" s="48"/>
      <c r="AC176" s="48"/>
      <c r="AD176" s="48"/>
      <c r="AE176" s="48"/>
      <c r="AF176" s="48"/>
      <c r="AG176" s="48"/>
      <c r="AH176" s="48"/>
    </row>
    <row r="177" spans="1:34" ht="18">
      <c r="A177" s="1218">
        <v>44817.625</v>
      </c>
      <c r="B177" s="1217" t="s">
        <v>1906</v>
      </c>
      <c r="C177" s="1217"/>
      <c r="D177" s="1217" t="s">
        <v>3919</v>
      </c>
      <c r="E177" s="1217" t="s">
        <v>2979</v>
      </c>
      <c r="F177" s="1217" t="s">
        <v>3501</v>
      </c>
      <c r="G177" s="1219">
        <v>36000</v>
      </c>
      <c r="H177" s="1572" t="s">
        <v>3063</v>
      </c>
      <c r="I177" s="1217" t="s">
        <v>3453</v>
      </c>
      <c r="J177" s="1642"/>
      <c r="K177" s="48" t="e">
        <f t="shared" ca="1" si="42"/>
        <v>#NAME?</v>
      </c>
      <c r="L177" s="48" t="e">
        <f t="shared" ca="1" si="43"/>
        <v>#NAME?</v>
      </c>
      <c r="M177" s="1240"/>
      <c r="N177" s="1240">
        <f>17*1300</f>
        <v>22100</v>
      </c>
      <c r="O177" s="1668"/>
      <c r="P177" s="1240"/>
      <c r="Q177" s="1240"/>
      <c r="R177" s="1240"/>
      <c r="S177" s="1240"/>
      <c r="T177" s="1240" t="e">
        <f t="shared" ca="1" si="1"/>
        <v>#NAME?</v>
      </c>
      <c r="U177" s="1378" t="e">
        <f t="shared" ca="1" si="2"/>
        <v>#NAME?</v>
      </c>
      <c r="V177" s="48"/>
      <c r="W177" s="1217" t="s">
        <v>27</v>
      </c>
      <c r="X177" s="48"/>
      <c r="Y177" s="1217" t="s">
        <v>6581</v>
      </c>
      <c r="Z177" s="48"/>
      <c r="AA177" s="48"/>
      <c r="AB177" s="48"/>
      <c r="AC177" s="48"/>
      <c r="AD177" s="48"/>
      <c r="AE177" s="48"/>
      <c r="AF177" s="48"/>
      <c r="AG177" s="48"/>
      <c r="AH177" s="48"/>
    </row>
    <row r="178" spans="1:34" ht="18">
      <c r="A178" s="1218">
        <v>44817.722222222219</v>
      </c>
      <c r="B178" s="1217" t="s">
        <v>3473</v>
      </c>
      <c r="C178" s="1217"/>
      <c r="D178" s="1217" t="s">
        <v>3570</v>
      </c>
      <c r="E178" s="1217" t="s">
        <v>3910</v>
      </c>
      <c r="F178" s="1217" t="s">
        <v>3592</v>
      </c>
      <c r="G178" s="1219">
        <v>11000</v>
      </c>
      <c r="H178" s="1572" t="s">
        <v>3063</v>
      </c>
      <c r="I178" s="1217" t="s">
        <v>3453</v>
      </c>
      <c r="J178" s="1642"/>
      <c r="K178" s="48" t="e">
        <f t="shared" ca="1" si="42"/>
        <v>#NAME?</v>
      </c>
      <c r="L178" s="48"/>
      <c r="M178" s="1240"/>
      <c r="N178" s="1240">
        <v>5300</v>
      </c>
      <c r="O178" s="1668"/>
      <c r="P178" s="1240"/>
      <c r="Q178" s="1240"/>
      <c r="R178" s="1240"/>
      <c r="S178" s="1240"/>
      <c r="T178" s="1240" t="e">
        <f t="shared" ca="1" si="1"/>
        <v>#NAME?</v>
      </c>
      <c r="U178" s="1378" t="e">
        <f t="shared" ca="1" si="2"/>
        <v>#NAME?</v>
      </c>
      <c r="V178" s="48"/>
      <c r="W178" s="1217" t="s">
        <v>3572</v>
      </c>
      <c r="X178" s="48"/>
      <c r="Y178" s="1217" t="s">
        <v>6582</v>
      </c>
      <c r="Z178" s="48"/>
      <c r="AA178" s="48"/>
      <c r="AB178" s="48"/>
      <c r="AC178" s="48"/>
      <c r="AD178" s="48"/>
      <c r="AE178" s="48"/>
      <c r="AF178" s="48"/>
      <c r="AG178" s="48"/>
      <c r="AH178" s="48"/>
    </row>
    <row r="179" spans="1:34" ht="18">
      <c r="A179" s="1218">
        <v>44817.722222222219</v>
      </c>
      <c r="B179" s="1217" t="s">
        <v>3473</v>
      </c>
      <c r="C179" s="1217"/>
      <c r="D179" s="1217" t="s">
        <v>3570</v>
      </c>
      <c r="E179" s="1217" t="s">
        <v>86</v>
      </c>
      <c r="F179" s="1217" t="s">
        <v>3547</v>
      </c>
      <c r="G179" s="1219">
        <v>8500</v>
      </c>
      <c r="H179" s="1572" t="s">
        <v>3063</v>
      </c>
      <c r="I179" s="1217" t="s">
        <v>3453</v>
      </c>
      <c r="J179" s="1642"/>
      <c r="K179" s="48" t="e">
        <f t="shared" ca="1" si="42"/>
        <v>#NAME?</v>
      </c>
      <c r="L179" s="48"/>
      <c r="M179" s="1240"/>
      <c r="N179" s="1240">
        <v>4300</v>
      </c>
      <c r="O179" s="1668"/>
      <c r="P179" s="1240"/>
      <c r="Q179" s="1240"/>
      <c r="R179" s="1240"/>
      <c r="S179" s="1240"/>
      <c r="T179" s="1240" t="e">
        <f t="shared" ca="1" si="1"/>
        <v>#NAME?</v>
      </c>
      <c r="U179" s="1378" t="e">
        <f t="shared" ca="1" si="2"/>
        <v>#NAME?</v>
      </c>
      <c r="V179" s="48"/>
      <c r="W179" s="1217" t="s">
        <v>3572</v>
      </c>
      <c r="X179" s="48"/>
      <c r="Y179" s="1217" t="s">
        <v>6583</v>
      </c>
      <c r="Z179" s="48"/>
      <c r="AA179" s="48"/>
      <c r="AB179" s="48"/>
      <c r="AC179" s="48"/>
      <c r="AD179" s="48"/>
      <c r="AE179" s="48"/>
      <c r="AF179" s="48"/>
      <c r="AG179" s="48"/>
      <c r="AH179" s="48"/>
    </row>
    <row r="180" spans="1:34" ht="18">
      <c r="A180" s="1218">
        <v>44817.722222222219</v>
      </c>
      <c r="B180" s="1217" t="s">
        <v>3473</v>
      </c>
      <c r="C180" s="1217"/>
      <c r="D180" s="1217" t="s">
        <v>3570</v>
      </c>
      <c r="E180" s="1217" t="s">
        <v>55</v>
      </c>
      <c r="F180" s="1217" t="s">
        <v>3512</v>
      </c>
      <c r="G180" s="1219">
        <v>11000</v>
      </c>
      <c r="H180" s="1572" t="s">
        <v>3063</v>
      </c>
      <c r="I180" s="1217" t="s">
        <v>3453</v>
      </c>
      <c r="J180" s="1645"/>
      <c r="K180" s="48" t="e">
        <f t="shared" ca="1" si="42"/>
        <v>#NAME?</v>
      </c>
      <c r="L180" s="48"/>
      <c r="M180" s="1240"/>
      <c r="N180" s="1240">
        <v>5300</v>
      </c>
      <c r="O180" s="1668"/>
      <c r="P180" s="1240"/>
      <c r="Q180" s="1240"/>
      <c r="R180" s="1240"/>
      <c r="S180" s="1240"/>
      <c r="T180" s="1240" t="e">
        <f t="shared" ca="1" si="1"/>
        <v>#NAME?</v>
      </c>
      <c r="U180" s="1378" t="e">
        <f t="shared" ca="1" si="2"/>
        <v>#NAME?</v>
      </c>
      <c r="V180" s="48"/>
      <c r="W180" s="1217" t="s">
        <v>3572</v>
      </c>
      <c r="X180" s="48"/>
      <c r="Y180" s="1217" t="s">
        <v>6584</v>
      </c>
      <c r="Z180" s="48"/>
      <c r="AA180" s="48"/>
      <c r="AB180" s="48"/>
      <c r="AC180" s="48"/>
      <c r="AD180" s="48"/>
      <c r="AE180" s="48"/>
      <c r="AF180" s="48"/>
      <c r="AG180" s="48"/>
      <c r="AH180" s="48"/>
    </row>
    <row r="181" spans="1:34" ht="18">
      <c r="A181" s="1218">
        <v>44818.25</v>
      </c>
      <c r="B181" s="1217" t="s">
        <v>1170</v>
      </c>
      <c r="C181" s="1217" t="s">
        <v>3446</v>
      </c>
      <c r="D181" s="1217" t="s">
        <v>3514</v>
      </c>
      <c r="E181" s="1217" t="s">
        <v>60</v>
      </c>
      <c r="F181" s="1217" t="s">
        <v>3517</v>
      </c>
      <c r="G181" s="1219">
        <v>10000</v>
      </c>
      <c r="H181" s="1449" t="s">
        <v>3063</v>
      </c>
      <c r="I181" s="1217" t="s">
        <v>3453</v>
      </c>
      <c r="J181" s="1642"/>
      <c r="K181" s="48" t="e">
        <f t="shared" ca="1" si="42"/>
        <v>#NAME?</v>
      </c>
      <c r="L181" s="48" t="e">
        <f t="shared" ref="L181:L184" ca="1" si="44">_xludf.IFS(C181="成田机场",4000,C181="羽田机场",1000,D181="VIP-limo",0)</f>
        <v>#NAME?</v>
      </c>
      <c r="M181" s="1240" t="e">
        <f ca="1">(8500-K181-L181)*0.7</f>
        <v>#NAME?</v>
      </c>
      <c r="N181" s="1240"/>
      <c r="O181" s="1668"/>
      <c r="P181" s="1240"/>
      <c r="Q181" s="1240"/>
      <c r="R181" s="1240"/>
      <c r="S181" s="1240"/>
      <c r="T181" s="1240" t="e">
        <f t="shared" ca="1" si="1"/>
        <v>#NAME?</v>
      </c>
      <c r="U181" s="1378" t="e">
        <f t="shared" ca="1" si="2"/>
        <v>#NAME?</v>
      </c>
      <c r="V181" s="48"/>
      <c r="W181" s="1217" t="s">
        <v>107</v>
      </c>
      <c r="X181" s="48"/>
      <c r="Y181" s="1217" t="s">
        <v>6585</v>
      </c>
      <c r="Z181" s="48"/>
      <c r="AA181" s="48"/>
      <c r="AB181" s="48"/>
      <c r="AC181" s="48"/>
      <c r="AD181" s="48"/>
      <c r="AE181" s="48"/>
      <c r="AF181" s="48"/>
      <c r="AG181" s="48"/>
      <c r="AH181" s="48"/>
    </row>
    <row r="182" spans="1:34" ht="18">
      <c r="A182" s="1647">
        <v>44818.270833333336</v>
      </c>
      <c r="B182" s="1648" t="s">
        <v>1170</v>
      </c>
      <c r="C182" s="1648" t="s">
        <v>3456</v>
      </c>
      <c r="D182" s="1648" t="s">
        <v>3521</v>
      </c>
      <c r="E182" s="1648" t="s">
        <v>39</v>
      </c>
      <c r="F182" s="1648" t="s">
        <v>3686</v>
      </c>
      <c r="G182" s="1649">
        <v>18000</v>
      </c>
      <c r="H182" s="1650" t="s">
        <v>3063</v>
      </c>
      <c r="I182" s="1648" t="s">
        <v>3453</v>
      </c>
      <c r="J182" s="1651"/>
      <c r="K182" s="1652" t="e">
        <f t="shared" ca="1" si="42"/>
        <v>#NAME?</v>
      </c>
      <c r="L182" s="1652" t="e">
        <f t="shared" ca="1" si="44"/>
        <v>#NAME?</v>
      </c>
      <c r="M182" s="1653"/>
      <c r="N182" s="1653">
        <v>4000</v>
      </c>
      <c r="O182" s="1672"/>
      <c r="P182" s="1653">
        <v>520</v>
      </c>
      <c r="Q182" s="1653"/>
      <c r="R182" s="1653"/>
      <c r="S182" s="1653"/>
      <c r="T182" s="1653" t="e">
        <f t="shared" ca="1" si="1"/>
        <v>#NAME?</v>
      </c>
      <c r="U182" s="1654" t="e">
        <f t="shared" ca="1" si="2"/>
        <v>#NAME?</v>
      </c>
      <c r="V182" s="1652"/>
      <c r="W182" s="1648" t="s">
        <v>107</v>
      </c>
      <c r="X182" s="1652"/>
      <c r="Y182" s="1648" t="s">
        <v>6410</v>
      </c>
      <c r="Z182" s="1652"/>
      <c r="AA182" s="1652"/>
      <c r="AB182" s="1652"/>
      <c r="AC182" s="1652"/>
      <c r="AD182" s="1652"/>
      <c r="AE182" s="1652"/>
      <c r="AF182" s="1652"/>
      <c r="AG182" s="1652"/>
      <c r="AH182" s="1652"/>
    </row>
    <row r="183" spans="1:34" ht="18">
      <c r="A183" s="1218">
        <v>44818.291666666664</v>
      </c>
      <c r="B183" s="1217" t="s">
        <v>1906</v>
      </c>
      <c r="C183" s="1217"/>
      <c r="D183" s="1217" t="s">
        <v>3919</v>
      </c>
      <c r="E183" s="1217" t="s">
        <v>3289</v>
      </c>
      <c r="F183" s="1217" t="s">
        <v>3486</v>
      </c>
      <c r="G183" s="1219">
        <v>24000</v>
      </c>
      <c r="H183" s="1449" t="s">
        <v>3063</v>
      </c>
      <c r="I183" s="1217" t="s">
        <v>3453</v>
      </c>
      <c r="J183" s="1642"/>
      <c r="K183" s="48" t="e">
        <f t="shared" ca="1" si="42"/>
        <v>#NAME?</v>
      </c>
      <c r="L183" s="48" t="e">
        <f t="shared" ca="1" si="44"/>
        <v>#NAME?</v>
      </c>
      <c r="M183" s="1240"/>
      <c r="N183" s="1240">
        <v>14300</v>
      </c>
      <c r="O183" s="1668"/>
      <c r="P183" s="1240"/>
      <c r="Q183" s="1240"/>
      <c r="R183" s="1240"/>
      <c r="S183" s="1240"/>
      <c r="T183" s="1240" t="e">
        <f t="shared" ca="1" si="1"/>
        <v>#NAME?</v>
      </c>
      <c r="U183" s="1378" t="e">
        <f t="shared" ca="1" si="2"/>
        <v>#NAME?</v>
      </c>
      <c r="V183" s="48"/>
      <c r="W183" s="1217" t="s">
        <v>27</v>
      </c>
      <c r="X183" s="48"/>
      <c r="Y183" s="1217" t="s">
        <v>6586</v>
      </c>
      <c r="Z183" s="48"/>
      <c r="AA183" s="48"/>
      <c r="AB183" s="48"/>
      <c r="AC183" s="48"/>
      <c r="AD183" s="48"/>
      <c r="AE183" s="48"/>
      <c r="AF183" s="48"/>
      <c r="AG183" s="48"/>
      <c r="AH183" s="48"/>
    </row>
    <row r="184" spans="1:34" ht="18">
      <c r="A184" s="1218">
        <v>44818.291666666664</v>
      </c>
      <c r="B184" s="1217" t="s">
        <v>1906</v>
      </c>
      <c r="C184" s="1217"/>
      <c r="D184" s="1217" t="s">
        <v>3919</v>
      </c>
      <c r="E184" s="1217" t="s">
        <v>40</v>
      </c>
      <c r="F184" s="666" t="s">
        <v>3449</v>
      </c>
      <c r="G184" s="1219">
        <v>21600</v>
      </c>
      <c r="H184" s="1449" t="s">
        <v>3063</v>
      </c>
      <c r="I184" s="1217" t="s">
        <v>3453</v>
      </c>
      <c r="J184" s="1642"/>
      <c r="K184" s="48" t="e">
        <f t="shared" ca="1" si="42"/>
        <v>#NAME?</v>
      </c>
      <c r="L184" s="48" t="e">
        <f t="shared" ca="1" si="44"/>
        <v>#NAME?</v>
      </c>
      <c r="M184" s="1240" t="e">
        <f ca="1">(G184-K184-L184)*0.7</f>
        <v>#NAME?</v>
      </c>
      <c r="N184" s="1240"/>
      <c r="O184" s="1668"/>
      <c r="P184" s="1240"/>
      <c r="Q184" s="1240"/>
      <c r="R184" s="1240"/>
      <c r="S184" s="1240"/>
      <c r="T184" s="1240" t="e">
        <f t="shared" ca="1" si="1"/>
        <v>#NAME?</v>
      </c>
      <c r="U184" s="1378" t="e">
        <f t="shared" ca="1" si="2"/>
        <v>#NAME?</v>
      </c>
      <c r="V184" s="48"/>
      <c r="W184" s="1217" t="s">
        <v>27</v>
      </c>
      <c r="X184" s="48"/>
      <c r="Y184" s="1217" t="s">
        <v>6587</v>
      </c>
      <c r="Z184" s="48"/>
      <c r="AA184" s="48"/>
      <c r="AB184" s="48"/>
      <c r="AC184" s="48"/>
      <c r="AD184" s="48"/>
      <c r="AE184" s="48"/>
      <c r="AF184" s="48"/>
      <c r="AG184" s="48"/>
      <c r="AH184" s="48"/>
    </row>
    <row r="185" spans="1:34" ht="18">
      <c r="A185" s="1218">
        <v>44818.305555555555</v>
      </c>
      <c r="B185" s="1217" t="s">
        <v>3473</v>
      </c>
      <c r="C185" s="1217"/>
      <c r="D185" s="1217" t="s">
        <v>3570</v>
      </c>
      <c r="E185" s="1217" t="s">
        <v>3910</v>
      </c>
      <c r="F185" s="1261" t="s">
        <v>3592</v>
      </c>
      <c r="G185" s="1219">
        <v>11000</v>
      </c>
      <c r="H185" s="1449" t="s">
        <v>3063</v>
      </c>
      <c r="I185" s="1217" t="s">
        <v>3453</v>
      </c>
      <c r="J185" s="1642"/>
      <c r="K185" s="48" t="e">
        <f t="shared" ca="1" si="42"/>
        <v>#NAME?</v>
      </c>
      <c r="L185" s="48"/>
      <c r="M185" s="1240"/>
      <c r="N185" s="1240">
        <v>5300</v>
      </c>
      <c r="O185" s="1668"/>
      <c r="P185" s="1240"/>
      <c r="Q185" s="1240"/>
      <c r="R185" s="1240"/>
      <c r="S185" s="1240"/>
      <c r="T185" s="1240" t="e">
        <f t="shared" ca="1" si="1"/>
        <v>#NAME?</v>
      </c>
      <c r="U185" s="1378" t="e">
        <f t="shared" ca="1" si="2"/>
        <v>#NAME?</v>
      </c>
      <c r="V185" s="48"/>
      <c r="W185" s="1217" t="s">
        <v>3572</v>
      </c>
      <c r="X185" s="48"/>
      <c r="Y185" s="1217" t="s">
        <v>6588</v>
      </c>
      <c r="Z185" s="48"/>
      <c r="AA185" s="48"/>
      <c r="AB185" s="48"/>
      <c r="AC185" s="48"/>
      <c r="AD185" s="48"/>
      <c r="AE185" s="48"/>
      <c r="AF185" s="48"/>
      <c r="AG185" s="48"/>
      <c r="AH185" s="48"/>
    </row>
    <row r="186" spans="1:34" ht="18">
      <c r="A186" s="1218">
        <v>44818.305555555555</v>
      </c>
      <c r="B186" s="1217" t="s">
        <v>3473</v>
      </c>
      <c r="C186" s="1217"/>
      <c r="D186" s="1217" t="s">
        <v>3570</v>
      </c>
      <c r="E186" s="1217" t="s">
        <v>86</v>
      </c>
      <c r="F186" s="1217" t="s">
        <v>3547</v>
      </c>
      <c r="G186" s="1219">
        <v>8500</v>
      </c>
      <c r="H186" s="1449" t="s">
        <v>3063</v>
      </c>
      <c r="I186" s="1217" t="s">
        <v>3453</v>
      </c>
      <c r="J186" s="1642"/>
      <c r="K186" s="48" t="e">
        <f t="shared" ca="1" si="42"/>
        <v>#NAME?</v>
      </c>
      <c r="L186" s="48"/>
      <c r="M186" s="1240"/>
      <c r="N186" s="1240">
        <v>4300</v>
      </c>
      <c r="O186" s="1668"/>
      <c r="P186" s="1240"/>
      <c r="Q186" s="1240"/>
      <c r="R186" s="1240"/>
      <c r="S186" s="1240"/>
      <c r="T186" s="1240" t="e">
        <f t="shared" ca="1" si="1"/>
        <v>#NAME?</v>
      </c>
      <c r="U186" s="1378" t="e">
        <f t="shared" ca="1" si="2"/>
        <v>#NAME?</v>
      </c>
      <c r="V186" s="48"/>
      <c r="W186" s="1217" t="s">
        <v>3572</v>
      </c>
      <c r="X186" s="48"/>
      <c r="Y186" s="1217" t="s">
        <v>6589</v>
      </c>
      <c r="Z186" s="48"/>
      <c r="AA186" s="48"/>
      <c r="AB186" s="48"/>
      <c r="AC186" s="48"/>
      <c r="AD186" s="48"/>
      <c r="AE186" s="48"/>
      <c r="AF186" s="48"/>
      <c r="AG186" s="48"/>
      <c r="AH186" s="48"/>
    </row>
    <row r="187" spans="1:34" ht="18">
      <c r="A187" s="1218">
        <v>44818.305555555555</v>
      </c>
      <c r="B187" s="1217" t="s">
        <v>3473</v>
      </c>
      <c r="C187" s="1217"/>
      <c r="D187" s="1217" t="s">
        <v>3570</v>
      </c>
      <c r="E187" s="1217" t="s">
        <v>55</v>
      </c>
      <c r="F187" s="1217" t="s">
        <v>3512</v>
      </c>
      <c r="G187" s="1219">
        <v>11000</v>
      </c>
      <c r="H187" s="1449" t="s">
        <v>3063</v>
      </c>
      <c r="I187" s="1217" t="s">
        <v>3453</v>
      </c>
      <c r="J187" s="1642"/>
      <c r="K187" s="48" t="e">
        <f t="shared" ca="1" si="42"/>
        <v>#NAME?</v>
      </c>
      <c r="L187" s="48"/>
      <c r="M187" s="1240"/>
      <c r="N187" s="1240">
        <v>5300</v>
      </c>
      <c r="O187" s="1668"/>
      <c r="P187" s="1240"/>
      <c r="Q187" s="1240"/>
      <c r="R187" s="1240"/>
      <c r="S187" s="1240"/>
      <c r="T187" s="1240" t="e">
        <f t="shared" ca="1" si="1"/>
        <v>#NAME?</v>
      </c>
      <c r="U187" s="1378" t="e">
        <f t="shared" ca="1" si="2"/>
        <v>#NAME?</v>
      </c>
      <c r="V187" s="48"/>
      <c r="W187" s="1217" t="s">
        <v>3572</v>
      </c>
      <c r="X187" s="48"/>
      <c r="Y187" s="1217" t="s">
        <v>6590</v>
      </c>
      <c r="Z187" s="48"/>
      <c r="AA187" s="48"/>
      <c r="AB187" s="48"/>
      <c r="AC187" s="48"/>
      <c r="AD187" s="48"/>
      <c r="AE187" s="48"/>
      <c r="AF187" s="48"/>
      <c r="AG187" s="48"/>
      <c r="AH187" s="48"/>
    </row>
    <row r="188" spans="1:34" ht="18">
      <c r="A188" s="1218">
        <v>44818.333333333336</v>
      </c>
      <c r="B188" s="1217" t="s">
        <v>1170</v>
      </c>
      <c r="C188" s="1217" t="s">
        <v>3456</v>
      </c>
      <c r="D188" s="1217" t="s">
        <v>3521</v>
      </c>
      <c r="E188" s="1217" t="s">
        <v>34</v>
      </c>
      <c r="F188" s="1217" t="s">
        <v>3626</v>
      </c>
      <c r="G188" s="1219">
        <v>15000</v>
      </c>
      <c r="H188" s="1449" t="s">
        <v>3063</v>
      </c>
      <c r="I188" s="1217" t="s">
        <v>3453</v>
      </c>
      <c r="J188" s="1642"/>
      <c r="K188" s="48" t="e">
        <f t="shared" ca="1" si="42"/>
        <v>#NAME?</v>
      </c>
      <c r="L188" s="48" t="e">
        <f t="shared" ref="L188:L189" ca="1" si="45">_xludf.IFS(C188="成田机场",4000,C188="羽田机场",1000,D188="VIP-limo",0)</f>
        <v>#NAME?</v>
      </c>
      <c r="M188" s="1240" t="e">
        <f ca="1">(G188-K188-L188)*0.7</f>
        <v>#NAME?</v>
      </c>
      <c r="N188" s="1240"/>
      <c r="O188" s="1668"/>
      <c r="P188" s="1240"/>
      <c r="Q188" s="1240"/>
      <c r="R188" s="1240"/>
      <c r="S188" s="1240"/>
      <c r="T188" s="1240" t="e">
        <f t="shared" ca="1" si="1"/>
        <v>#NAME?</v>
      </c>
      <c r="U188" s="1378" t="e">
        <f t="shared" ca="1" si="2"/>
        <v>#NAME?</v>
      </c>
      <c r="V188" s="48"/>
      <c r="W188" s="1217" t="s">
        <v>107</v>
      </c>
      <c r="X188" s="48"/>
      <c r="Y188" s="1217" t="s">
        <v>6591</v>
      </c>
      <c r="Z188" s="48"/>
      <c r="AA188" s="48"/>
      <c r="AB188" s="48"/>
      <c r="AC188" s="48"/>
      <c r="AD188" s="48"/>
      <c r="AE188" s="48"/>
      <c r="AF188" s="48"/>
      <c r="AG188" s="48"/>
      <c r="AH188" s="48"/>
    </row>
    <row r="189" spans="1:34" ht="18">
      <c r="A189" s="1218">
        <v>44818.395833333336</v>
      </c>
      <c r="B189" s="1217" t="s">
        <v>1170</v>
      </c>
      <c r="C189" s="1217" t="s">
        <v>3456</v>
      </c>
      <c r="D189" s="1217" t="s">
        <v>3521</v>
      </c>
      <c r="E189" s="1217" t="s">
        <v>86</v>
      </c>
      <c r="F189" s="1217" t="s">
        <v>3547</v>
      </c>
      <c r="G189" s="1219">
        <v>15000</v>
      </c>
      <c r="H189" s="1449" t="s">
        <v>3063</v>
      </c>
      <c r="I189" s="1217" t="s">
        <v>3453</v>
      </c>
      <c r="J189" s="1642"/>
      <c r="K189" s="48" t="e">
        <f t="shared" ca="1" si="42"/>
        <v>#NAME?</v>
      </c>
      <c r="L189" s="48" t="e">
        <f t="shared" ca="1" si="45"/>
        <v>#NAME?</v>
      </c>
      <c r="M189" s="1240"/>
      <c r="N189" s="1240">
        <v>4000</v>
      </c>
      <c r="O189" s="1668"/>
      <c r="P189" s="1240"/>
      <c r="Q189" s="1240"/>
      <c r="R189" s="1240"/>
      <c r="S189" s="1240"/>
      <c r="T189" s="1240" t="e">
        <f t="shared" ca="1" si="1"/>
        <v>#NAME?</v>
      </c>
      <c r="U189" s="1378" t="e">
        <f t="shared" ca="1" si="2"/>
        <v>#NAME?</v>
      </c>
      <c r="V189" s="48"/>
      <c r="W189" s="1217" t="s">
        <v>107</v>
      </c>
      <c r="X189" s="48"/>
      <c r="Y189" s="1217" t="s">
        <v>6592</v>
      </c>
      <c r="Z189" s="48"/>
      <c r="AA189" s="48"/>
      <c r="AB189" s="48"/>
      <c r="AC189" s="48"/>
      <c r="AD189" s="48"/>
      <c r="AE189" s="48"/>
      <c r="AF189" s="48"/>
      <c r="AG189" s="48"/>
      <c r="AH189" s="48"/>
    </row>
    <row r="190" spans="1:34" ht="18">
      <c r="A190" s="1218">
        <v>44818.395833333336</v>
      </c>
      <c r="B190" s="1217" t="s">
        <v>1906</v>
      </c>
      <c r="C190" s="1217"/>
      <c r="D190" s="1217" t="s">
        <v>3807</v>
      </c>
      <c r="E190" s="1217" t="s">
        <v>92</v>
      </c>
      <c r="F190" s="1217" t="s">
        <v>3505</v>
      </c>
      <c r="G190" s="1219">
        <v>57000</v>
      </c>
      <c r="H190" s="1449" t="s">
        <v>3063</v>
      </c>
      <c r="I190" s="1217" t="s">
        <v>3453</v>
      </c>
      <c r="J190" s="1642"/>
      <c r="K190" s="48">
        <v>3000</v>
      </c>
      <c r="L190" s="48">
        <v>4000</v>
      </c>
      <c r="M190" s="1240"/>
      <c r="N190" s="1240">
        <v>15000</v>
      </c>
      <c r="O190" s="1668"/>
      <c r="P190" s="1240"/>
      <c r="Q190" s="1240"/>
      <c r="R190" s="1240"/>
      <c r="S190" s="1240"/>
      <c r="T190" s="1240">
        <f t="shared" si="1"/>
        <v>35000</v>
      </c>
      <c r="U190" s="1378">
        <f t="shared" si="2"/>
        <v>0.61403508771929827</v>
      </c>
      <c r="V190" s="48"/>
      <c r="W190" s="1217" t="s">
        <v>105</v>
      </c>
      <c r="X190" s="48"/>
      <c r="Y190" s="1217" t="s">
        <v>6593</v>
      </c>
      <c r="Z190" s="48"/>
      <c r="AA190" s="48"/>
      <c r="AB190" s="48"/>
      <c r="AC190" s="48"/>
      <c r="AD190" s="48"/>
      <c r="AE190" s="48"/>
      <c r="AF190" s="48"/>
      <c r="AG190" s="48"/>
      <c r="AH190" s="48"/>
    </row>
    <row r="191" spans="1:34" ht="18">
      <c r="A191" s="1218">
        <v>44818.416666666664</v>
      </c>
      <c r="B191" s="1217" t="s">
        <v>1906</v>
      </c>
      <c r="C191" s="1217"/>
      <c r="D191" s="1217" t="s">
        <v>3919</v>
      </c>
      <c r="E191" s="1217" t="s">
        <v>3523</v>
      </c>
      <c r="F191" s="1217" t="s">
        <v>3515</v>
      </c>
      <c r="G191" s="1219">
        <v>24000</v>
      </c>
      <c r="H191" s="1449" t="s">
        <v>3063</v>
      </c>
      <c r="I191" s="1217" t="s">
        <v>3453</v>
      </c>
      <c r="J191" s="1642"/>
      <c r="K191" s="48" t="e">
        <f t="shared" ref="K191:K198" ca="1" si="46">_xludf.IFS(C191="成田机场",3000,C191="羽田机场",1200,D191="NearMe",1000,D191="VIP-limo",G191*0.12)</f>
        <v>#NAME?</v>
      </c>
      <c r="L191" s="48" t="e">
        <f ca="1">_xludf.IFS(C191="成田机场",4000,C191="羽田机场",1000,D191="VIP-limo",0)</f>
        <v>#NAME?</v>
      </c>
      <c r="M191" s="1240" t="e">
        <f ca="1">(G191-K191-L191)*0.7</f>
        <v>#NAME?</v>
      </c>
      <c r="N191" s="1240"/>
      <c r="O191" s="1668"/>
      <c r="P191" s="1240"/>
      <c r="Q191" s="1240"/>
      <c r="R191" s="1240"/>
      <c r="S191" s="1240"/>
      <c r="T191" s="1240" t="e">
        <f t="shared" ca="1" si="1"/>
        <v>#NAME?</v>
      </c>
      <c r="U191" s="1378" t="e">
        <f t="shared" ca="1" si="2"/>
        <v>#NAME?</v>
      </c>
      <c r="V191" s="48"/>
      <c r="W191" s="1217" t="s">
        <v>27</v>
      </c>
      <c r="X191" s="48"/>
      <c r="Y191" s="1217" t="s">
        <v>6594</v>
      </c>
      <c r="Z191" s="48"/>
      <c r="AA191" s="48"/>
      <c r="AB191" s="48"/>
      <c r="AC191" s="48"/>
      <c r="AD191" s="48"/>
      <c r="AE191" s="48"/>
      <c r="AF191" s="48"/>
      <c r="AG191" s="48"/>
      <c r="AH191" s="48"/>
    </row>
    <row r="192" spans="1:34" ht="18">
      <c r="A192" s="1218">
        <v>44818.472222222219</v>
      </c>
      <c r="B192" s="1217" t="s">
        <v>1170</v>
      </c>
      <c r="C192" s="1217" t="s">
        <v>3446</v>
      </c>
      <c r="D192" s="1217" t="s">
        <v>3514</v>
      </c>
      <c r="E192" s="1217" t="s">
        <v>60</v>
      </c>
      <c r="F192" s="1217" t="s">
        <v>3517</v>
      </c>
      <c r="G192" s="1219">
        <v>10000</v>
      </c>
      <c r="H192" s="1449" t="s">
        <v>3063</v>
      </c>
      <c r="I192" s="1217" t="s">
        <v>3453</v>
      </c>
      <c r="J192" s="1642"/>
      <c r="K192" s="48" t="e">
        <f t="shared" ca="1" si="46"/>
        <v>#NAME?</v>
      </c>
      <c r="L192" s="48"/>
      <c r="M192" s="1240" t="e">
        <f ca="1">(8500-K192-L192)*0.7</f>
        <v>#NAME?</v>
      </c>
      <c r="N192" s="1240"/>
      <c r="O192" s="1668"/>
      <c r="P192" s="1240"/>
      <c r="Q192" s="1240"/>
      <c r="R192" s="1240"/>
      <c r="S192" s="1240"/>
      <c r="T192" s="1240" t="e">
        <f t="shared" ca="1" si="1"/>
        <v>#NAME?</v>
      </c>
      <c r="U192" s="1378" t="e">
        <f t="shared" ca="1" si="2"/>
        <v>#NAME?</v>
      </c>
      <c r="V192" s="48"/>
      <c r="W192" s="1217" t="s">
        <v>107</v>
      </c>
      <c r="X192" s="48"/>
      <c r="Y192" s="1217" t="s">
        <v>6595</v>
      </c>
      <c r="Z192" s="48"/>
      <c r="AA192" s="48"/>
      <c r="AB192" s="48"/>
      <c r="AC192" s="48"/>
      <c r="AD192" s="48"/>
      <c r="AE192" s="48"/>
      <c r="AF192" s="48"/>
      <c r="AG192" s="48"/>
      <c r="AH192" s="48"/>
    </row>
    <row r="193" spans="1:34" ht="18">
      <c r="A193" s="1647">
        <v>44818.503472222219</v>
      </c>
      <c r="B193" s="1648" t="s">
        <v>570</v>
      </c>
      <c r="C193" s="1648" t="s">
        <v>3446</v>
      </c>
      <c r="D193" s="1648" t="s">
        <v>3521</v>
      </c>
      <c r="E193" s="1648" t="s">
        <v>86</v>
      </c>
      <c r="F193" s="1648" t="s">
        <v>3547</v>
      </c>
      <c r="G193" s="1649">
        <v>10000</v>
      </c>
      <c r="H193" s="1650" t="s">
        <v>3063</v>
      </c>
      <c r="I193" s="1648" t="s">
        <v>3453</v>
      </c>
      <c r="J193" s="1651"/>
      <c r="K193" s="1652" t="e">
        <f t="shared" ca="1" si="46"/>
        <v>#NAME?</v>
      </c>
      <c r="L193" s="1652" t="e">
        <f t="shared" ref="L193:L195" ca="1" si="47">_xludf.IFS(C193="成田机场",4000,C193="羽田机场",1000,D193="VIP-limo",0)</f>
        <v>#NAME?</v>
      </c>
      <c r="M193" s="1653"/>
      <c r="N193" s="1653">
        <v>4000</v>
      </c>
      <c r="O193" s="1672"/>
      <c r="P193" s="1653"/>
      <c r="Q193" s="1653"/>
      <c r="R193" s="1653"/>
      <c r="S193" s="1653"/>
      <c r="T193" s="1653" t="e">
        <f t="shared" ca="1" si="1"/>
        <v>#NAME?</v>
      </c>
      <c r="U193" s="1654" t="e">
        <f t="shared" ca="1" si="2"/>
        <v>#NAME?</v>
      </c>
      <c r="V193" s="1652"/>
      <c r="W193" s="1648" t="s">
        <v>107</v>
      </c>
      <c r="X193" s="1652"/>
      <c r="Y193" s="1648" t="s">
        <v>6381</v>
      </c>
      <c r="Z193" s="1652"/>
      <c r="AA193" s="1652"/>
      <c r="AB193" s="1652"/>
      <c r="AC193" s="1652"/>
      <c r="AD193" s="1652"/>
      <c r="AE193" s="1652"/>
      <c r="AF193" s="1652"/>
      <c r="AG193" s="1652"/>
      <c r="AH193" s="1652"/>
    </row>
    <row r="194" spans="1:34" ht="18">
      <c r="A194" s="1218">
        <v>44818.583333333336</v>
      </c>
      <c r="B194" s="1217" t="s">
        <v>1906</v>
      </c>
      <c r="C194" s="1217"/>
      <c r="D194" s="1217" t="s">
        <v>3919</v>
      </c>
      <c r="E194" s="1217" t="s">
        <v>45</v>
      </c>
      <c r="F194" s="1217" t="s">
        <v>3524</v>
      </c>
      <c r="G194" s="1219">
        <v>26400</v>
      </c>
      <c r="H194" s="1449" t="s">
        <v>3063</v>
      </c>
      <c r="I194" s="1217" t="s">
        <v>3453</v>
      </c>
      <c r="J194" s="1642"/>
      <c r="K194" s="48" t="e">
        <f t="shared" ca="1" si="46"/>
        <v>#NAME?</v>
      </c>
      <c r="L194" s="48" t="e">
        <f t="shared" ca="1" si="47"/>
        <v>#NAME?</v>
      </c>
      <c r="M194" s="1240"/>
      <c r="N194" s="1240">
        <f>12*1300</f>
        <v>15600</v>
      </c>
      <c r="O194" s="1668"/>
      <c r="P194" s="1240"/>
      <c r="Q194" s="1240"/>
      <c r="R194" s="1240"/>
      <c r="S194" s="1240"/>
      <c r="T194" s="1240" t="e">
        <f t="shared" ca="1" si="1"/>
        <v>#NAME?</v>
      </c>
      <c r="U194" s="1378" t="e">
        <f t="shared" ca="1" si="2"/>
        <v>#NAME?</v>
      </c>
      <c r="V194" s="48"/>
      <c r="W194" s="1217" t="s">
        <v>27</v>
      </c>
      <c r="X194" s="48"/>
      <c r="Y194" s="1217" t="s">
        <v>6596</v>
      </c>
      <c r="Z194" s="48"/>
      <c r="AA194" s="48"/>
      <c r="AB194" s="48"/>
      <c r="AC194" s="48"/>
      <c r="AD194" s="48"/>
      <c r="AE194" s="48"/>
      <c r="AF194" s="48"/>
      <c r="AG194" s="48"/>
      <c r="AH194" s="48"/>
    </row>
    <row r="195" spans="1:34" ht="18">
      <c r="A195" s="1218">
        <v>44818.625</v>
      </c>
      <c r="B195" s="1217" t="s">
        <v>1906</v>
      </c>
      <c r="C195" s="1217"/>
      <c r="D195" s="1217" t="s">
        <v>3919</v>
      </c>
      <c r="E195" s="1217" t="s">
        <v>2979</v>
      </c>
      <c r="F195" s="1217" t="s">
        <v>3501</v>
      </c>
      <c r="G195" s="1219">
        <v>36000</v>
      </c>
      <c r="H195" s="1449" t="s">
        <v>3063</v>
      </c>
      <c r="I195" s="1217" t="s">
        <v>3453</v>
      </c>
      <c r="J195" s="1642"/>
      <c r="K195" s="48" t="e">
        <f t="shared" ca="1" si="46"/>
        <v>#NAME?</v>
      </c>
      <c r="L195" s="48" t="e">
        <f t="shared" ca="1" si="47"/>
        <v>#NAME?</v>
      </c>
      <c r="M195" s="1240"/>
      <c r="N195" s="1240">
        <f>17*1300</f>
        <v>22100</v>
      </c>
      <c r="O195" s="1668"/>
      <c r="P195" s="1240"/>
      <c r="Q195" s="1240"/>
      <c r="R195" s="1240"/>
      <c r="S195" s="1240"/>
      <c r="T195" s="1240" t="e">
        <f t="shared" ca="1" si="1"/>
        <v>#NAME?</v>
      </c>
      <c r="U195" s="1378" t="e">
        <f t="shared" ca="1" si="2"/>
        <v>#NAME?</v>
      </c>
      <c r="V195" s="48"/>
      <c r="W195" s="1217" t="s">
        <v>27</v>
      </c>
      <c r="X195" s="48"/>
      <c r="Y195" s="1217" t="s">
        <v>6597</v>
      </c>
      <c r="Z195" s="48"/>
      <c r="AA195" s="48"/>
      <c r="AB195" s="48"/>
      <c r="AC195" s="48"/>
      <c r="AD195" s="48"/>
      <c r="AE195" s="48"/>
      <c r="AF195" s="48"/>
      <c r="AG195" s="48"/>
      <c r="AH195" s="48"/>
    </row>
    <row r="196" spans="1:34" ht="18">
      <c r="A196" s="1218">
        <v>44818.722222222219</v>
      </c>
      <c r="B196" s="1217" t="s">
        <v>3473</v>
      </c>
      <c r="C196" s="1217"/>
      <c r="D196" s="1217" t="s">
        <v>3570</v>
      </c>
      <c r="E196" s="1217" t="s">
        <v>3910</v>
      </c>
      <c r="F196" s="1217" t="s">
        <v>3592</v>
      </c>
      <c r="G196" s="1219">
        <v>11000</v>
      </c>
      <c r="H196" s="1449" t="s">
        <v>3063</v>
      </c>
      <c r="I196" s="1217" t="s">
        <v>3453</v>
      </c>
      <c r="J196" s="1642"/>
      <c r="K196" s="48" t="e">
        <f t="shared" ca="1" si="46"/>
        <v>#NAME?</v>
      </c>
      <c r="L196" s="48"/>
      <c r="M196" s="1240"/>
      <c r="N196" s="1240">
        <v>5300</v>
      </c>
      <c r="O196" s="1668"/>
      <c r="P196" s="1240"/>
      <c r="Q196" s="1240"/>
      <c r="R196" s="1240"/>
      <c r="S196" s="1240"/>
      <c r="T196" s="1240" t="e">
        <f t="shared" ca="1" si="1"/>
        <v>#NAME?</v>
      </c>
      <c r="U196" s="1378" t="e">
        <f t="shared" ca="1" si="2"/>
        <v>#NAME?</v>
      </c>
      <c r="V196" s="48"/>
      <c r="W196" s="1217" t="s">
        <v>3572</v>
      </c>
      <c r="X196" s="48"/>
      <c r="Y196" s="1217" t="s">
        <v>6598</v>
      </c>
      <c r="Z196" s="48"/>
      <c r="AA196" s="48"/>
      <c r="AB196" s="48"/>
      <c r="AC196" s="48"/>
      <c r="AD196" s="48"/>
      <c r="AE196" s="48"/>
      <c r="AF196" s="48"/>
      <c r="AG196" s="48"/>
      <c r="AH196" s="48"/>
    </row>
    <row r="197" spans="1:34" ht="18">
      <c r="A197" s="1218">
        <v>44818.722222222219</v>
      </c>
      <c r="B197" s="1217" t="s">
        <v>3473</v>
      </c>
      <c r="C197" s="1217"/>
      <c r="D197" s="1217" t="s">
        <v>3570</v>
      </c>
      <c r="E197" s="1217" t="s">
        <v>86</v>
      </c>
      <c r="F197" s="1217" t="s">
        <v>3547</v>
      </c>
      <c r="G197" s="1219">
        <v>8500</v>
      </c>
      <c r="H197" s="1449" t="s">
        <v>3063</v>
      </c>
      <c r="I197" s="1217" t="s">
        <v>3453</v>
      </c>
      <c r="J197" s="1642"/>
      <c r="K197" s="48" t="e">
        <f t="shared" ca="1" si="46"/>
        <v>#NAME?</v>
      </c>
      <c r="L197" s="48"/>
      <c r="M197" s="1240"/>
      <c r="N197" s="1240">
        <v>4300</v>
      </c>
      <c r="O197" s="1668"/>
      <c r="P197" s="1240"/>
      <c r="Q197" s="1240"/>
      <c r="R197" s="1240"/>
      <c r="S197" s="1240"/>
      <c r="T197" s="1240" t="e">
        <f t="shared" ca="1" si="1"/>
        <v>#NAME?</v>
      </c>
      <c r="U197" s="1378" t="e">
        <f t="shared" ca="1" si="2"/>
        <v>#NAME?</v>
      </c>
      <c r="V197" s="48"/>
      <c r="W197" s="1217" t="s">
        <v>3572</v>
      </c>
      <c r="X197" s="48"/>
      <c r="Y197" s="1217" t="s">
        <v>6599</v>
      </c>
      <c r="Z197" s="48"/>
      <c r="AA197" s="48"/>
      <c r="AB197" s="48"/>
      <c r="AC197" s="48"/>
      <c r="AD197" s="48"/>
      <c r="AE197" s="48"/>
      <c r="AF197" s="48"/>
      <c r="AG197" s="48"/>
      <c r="AH197" s="48"/>
    </row>
    <row r="198" spans="1:34" ht="18">
      <c r="A198" s="1218">
        <v>44818.722222222219</v>
      </c>
      <c r="B198" s="1217" t="s">
        <v>3473</v>
      </c>
      <c r="C198" s="1217"/>
      <c r="D198" s="1217" t="s">
        <v>3570</v>
      </c>
      <c r="E198" s="1217" t="s">
        <v>55</v>
      </c>
      <c r="F198" s="1217" t="s">
        <v>3512</v>
      </c>
      <c r="G198" s="1219">
        <v>11000</v>
      </c>
      <c r="H198" s="1449" t="s">
        <v>3063</v>
      </c>
      <c r="I198" s="1217" t="s">
        <v>3453</v>
      </c>
      <c r="J198" s="1642"/>
      <c r="K198" s="48" t="e">
        <f t="shared" ca="1" si="46"/>
        <v>#NAME?</v>
      </c>
      <c r="L198" s="48"/>
      <c r="M198" s="1240"/>
      <c r="N198" s="1240">
        <v>5300</v>
      </c>
      <c r="O198" s="1668"/>
      <c r="P198" s="1240"/>
      <c r="Q198" s="1240"/>
      <c r="R198" s="1240"/>
      <c r="S198" s="1240"/>
      <c r="T198" s="1240" t="e">
        <f t="shared" ca="1" si="1"/>
        <v>#NAME?</v>
      </c>
      <c r="U198" s="1378" t="e">
        <f t="shared" ca="1" si="2"/>
        <v>#NAME?</v>
      </c>
      <c r="V198" s="48"/>
      <c r="W198" s="1217" t="s">
        <v>3572</v>
      </c>
      <c r="X198" s="48"/>
      <c r="Y198" s="1217" t="s">
        <v>6600</v>
      </c>
      <c r="Z198" s="48"/>
      <c r="AA198" s="48"/>
      <c r="AB198" s="48"/>
      <c r="AC198" s="48"/>
      <c r="AD198" s="48"/>
      <c r="AE198" s="48"/>
      <c r="AF198" s="48"/>
      <c r="AG198" s="48"/>
      <c r="AH198" s="48"/>
    </row>
    <row r="199" spans="1:34" ht="18">
      <c r="A199" s="1218">
        <v>44818.791666666664</v>
      </c>
      <c r="B199" s="1217" t="s">
        <v>1215</v>
      </c>
      <c r="C199" s="1217"/>
      <c r="D199" s="1217" t="s">
        <v>3474</v>
      </c>
      <c r="E199" s="1217" t="s">
        <v>27</v>
      </c>
      <c r="F199" s="1217" t="s">
        <v>3571</v>
      </c>
      <c r="G199" s="1219">
        <v>33000</v>
      </c>
      <c r="H199" s="1449" t="s">
        <v>3063</v>
      </c>
      <c r="I199" s="1217" t="s">
        <v>3453</v>
      </c>
      <c r="J199" s="1642"/>
      <c r="M199" s="1239"/>
      <c r="N199" s="1239"/>
      <c r="O199" s="1670">
        <v>33000</v>
      </c>
      <c r="P199" s="1239"/>
      <c r="Q199" s="1239"/>
      <c r="R199" s="1239"/>
      <c r="S199" s="1239"/>
      <c r="T199" s="1239">
        <f t="shared" si="1"/>
        <v>0</v>
      </c>
      <c r="U199" s="1357">
        <f t="shared" si="2"/>
        <v>0</v>
      </c>
      <c r="W199" s="1217" t="s">
        <v>27</v>
      </c>
      <c r="Y199" s="1217" t="s">
        <v>6601</v>
      </c>
    </row>
    <row r="200" spans="1:34" ht="18">
      <c r="A200" s="1218">
        <v>44819.291666666664</v>
      </c>
      <c r="B200" s="1217" t="s">
        <v>1215</v>
      </c>
      <c r="C200" s="1217"/>
      <c r="D200" s="1217" t="s">
        <v>3474</v>
      </c>
      <c r="E200" s="1217" t="s">
        <v>3448</v>
      </c>
      <c r="F200" s="1217" t="s">
        <v>3571</v>
      </c>
      <c r="G200" s="1219">
        <v>33000</v>
      </c>
      <c r="H200" s="1449" t="s">
        <v>3063</v>
      </c>
      <c r="I200" s="1217" t="s">
        <v>3453</v>
      </c>
      <c r="J200" s="1642"/>
      <c r="M200" s="1239"/>
      <c r="N200" s="1239"/>
      <c r="O200" s="1670">
        <v>33000</v>
      </c>
      <c r="P200" s="1239"/>
      <c r="Q200" s="1239"/>
      <c r="R200" s="1239"/>
      <c r="S200" s="1239"/>
      <c r="T200" s="1239">
        <f t="shared" si="1"/>
        <v>0</v>
      </c>
      <c r="U200" s="1357">
        <f t="shared" si="2"/>
        <v>0</v>
      </c>
      <c r="W200" s="1217" t="s">
        <v>27</v>
      </c>
      <c r="Y200" s="1217" t="s">
        <v>6602</v>
      </c>
    </row>
    <row r="201" spans="1:34" ht="18">
      <c r="A201" s="1218">
        <v>44819.291666666664</v>
      </c>
      <c r="B201" s="1217" t="s">
        <v>1906</v>
      </c>
      <c r="C201" s="1217"/>
      <c r="D201" s="1217" t="s">
        <v>3919</v>
      </c>
      <c r="E201" s="1217" t="s">
        <v>1798</v>
      </c>
      <c r="F201" s="1217" t="s">
        <v>3629</v>
      </c>
      <c r="G201" s="1219">
        <v>24000</v>
      </c>
      <c r="H201" s="1449" t="s">
        <v>3063</v>
      </c>
      <c r="I201" s="1217" t="s">
        <v>3453</v>
      </c>
      <c r="J201" s="1642"/>
      <c r="K201" s="48" t="e">
        <f t="shared" ref="K201:K205" ca="1" si="48">_xludf.IFS(C201="成田机场",3000,C201="羽田机场",1200,D201="NearMe",1000,D201="VIP-limo",G201*0.12)</f>
        <v>#NAME?</v>
      </c>
      <c r="L201" s="48" t="e">
        <f t="shared" ref="L201:L202" ca="1" si="49">_xludf.IFS(C201="成田机场",4000,C201="羽田机场",1000,D201="VIP-limo",0)</f>
        <v>#NAME?</v>
      </c>
      <c r="M201" s="1240"/>
      <c r="N201" s="1240" t="e">
        <f ca="1">(9*2400-K201)*0.7</f>
        <v>#NAME?</v>
      </c>
      <c r="O201" s="1668"/>
      <c r="P201" s="1240"/>
      <c r="Q201" s="1240"/>
      <c r="R201" s="1240"/>
      <c r="S201" s="1240"/>
      <c r="T201" s="1240" t="e">
        <f t="shared" ca="1" si="1"/>
        <v>#NAME?</v>
      </c>
      <c r="U201" s="1378" t="e">
        <f t="shared" ca="1" si="2"/>
        <v>#NAME?</v>
      </c>
      <c r="V201" s="48"/>
      <c r="W201" s="1217" t="s">
        <v>27</v>
      </c>
      <c r="X201" s="48"/>
      <c r="Y201" s="1217" t="s">
        <v>6603</v>
      </c>
      <c r="Z201" s="48"/>
      <c r="AA201" s="48"/>
      <c r="AB201" s="48"/>
      <c r="AC201" s="48"/>
      <c r="AD201" s="48"/>
      <c r="AE201" s="48"/>
      <c r="AF201" s="48"/>
      <c r="AG201" s="48"/>
      <c r="AH201" s="48"/>
    </row>
    <row r="202" spans="1:34" ht="18">
      <c r="A202" s="1218">
        <v>44819.291666666664</v>
      </c>
      <c r="B202" s="1217" t="s">
        <v>1906</v>
      </c>
      <c r="C202" s="1217"/>
      <c r="D202" s="1217" t="s">
        <v>3919</v>
      </c>
      <c r="E202" s="1217" t="s">
        <v>3289</v>
      </c>
      <c r="F202" s="1217" t="s">
        <v>3486</v>
      </c>
      <c r="G202" s="1219">
        <v>21600</v>
      </c>
      <c r="H202" s="1449" t="s">
        <v>3063</v>
      </c>
      <c r="I202" s="1217" t="s">
        <v>3453</v>
      </c>
      <c r="J202" s="1642"/>
      <c r="K202" s="48" t="e">
        <f t="shared" ca="1" si="48"/>
        <v>#NAME?</v>
      </c>
      <c r="L202" s="48" t="e">
        <f t="shared" ca="1" si="49"/>
        <v>#NAME?</v>
      </c>
      <c r="M202" s="1240"/>
      <c r="N202" s="1240">
        <v>13000</v>
      </c>
      <c r="O202" s="1668"/>
      <c r="P202" s="1240"/>
      <c r="Q202" s="1240"/>
      <c r="R202" s="1240"/>
      <c r="S202" s="1240"/>
      <c r="T202" s="1240" t="e">
        <f t="shared" ca="1" si="1"/>
        <v>#NAME?</v>
      </c>
      <c r="U202" s="1378" t="e">
        <f t="shared" ca="1" si="2"/>
        <v>#NAME?</v>
      </c>
      <c r="V202" s="48"/>
      <c r="W202" s="1217" t="s">
        <v>27</v>
      </c>
      <c r="X202" s="48"/>
      <c r="Y202" s="1217" t="s">
        <v>6604</v>
      </c>
      <c r="Z202" s="48"/>
      <c r="AA202" s="48"/>
      <c r="AB202" s="48"/>
      <c r="AC202" s="48"/>
      <c r="AD202" s="48"/>
      <c r="AE202" s="48"/>
      <c r="AF202" s="48"/>
      <c r="AG202" s="48"/>
      <c r="AH202" s="48"/>
    </row>
    <row r="203" spans="1:34" ht="18">
      <c r="A203" s="1218">
        <v>44819.305555555555</v>
      </c>
      <c r="B203" s="1217" t="s">
        <v>3473</v>
      </c>
      <c r="C203" s="1217"/>
      <c r="D203" s="1217" t="s">
        <v>3570</v>
      </c>
      <c r="E203" s="1217" t="s">
        <v>3910</v>
      </c>
      <c r="F203" s="1217" t="s">
        <v>3592</v>
      </c>
      <c r="G203" s="1219">
        <v>11000</v>
      </c>
      <c r="H203" s="1449" t="s">
        <v>3063</v>
      </c>
      <c r="I203" s="1217" t="s">
        <v>3453</v>
      </c>
      <c r="J203" s="1642"/>
      <c r="K203" s="48" t="e">
        <f t="shared" ca="1" si="48"/>
        <v>#NAME?</v>
      </c>
      <c r="L203" s="48"/>
      <c r="M203" s="1240"/>
      <c r="N203" s="1240">
        <v>5300</v>
      </c>
      <c r="O203" s="1668"/>
      <c r="P203" s="1240"/>
      <c r="Q203" s="1240"/>
      <c r="R203" s="1240"/>
      <c r="S203" s="1240"/>
      <c r="T203" s="1240" t="e">
        <f t="shared" ca="1" si="1"/>
        <v>#NAME?</v>
      </c>
      <c r="U203" s="1378" t="e">
        <f t="shared" ca="1" si="2"/>
        <v>#NAME?</v>
      </c>
      <c r="V203" s="48"/>
      <c r="W203" s="1217" t="s">
        <v>3572</v>
      </c>
      <c r="X203" s="48"/>
      <c r="Y203" s="1217" t="s">
        <v>6605</v>
      </c>
      <c r="Z203" s="48"/>
      <c r="AA203" s="48"/>
      <c r="AB203" s="48"/>
      <c r="AC203" s="48"/>
      <c r="AD203" s="48"/>
      <c r="AE203" s="48"/>
      <c r="AF203" s="48"/>
      <c r="AG203" s="48"/>
      <c r="AH203" s="48"/>
    </row>
    <row r="204" spans="1:34" ht="18">
      <c r="A204" s="1218">
        <v>44819.305555555555</v>
      </c>
      <c r="B204" s="1217" t="s">
        <v>3473</v>
      </c>
      <c r="C204" s="1217"/>
      <c r="D204" s="1217" t="s">
        <v>3570</v>
      </c>
      <c r="E204" s="1217" t="s">
        <v>86</v>
      </c>
      <c r="F204" s="1217" t="s">
        <v>3547</v>
      </c>
      <c r="G204" s="1219">
        <v>8500</v>
      </c>
      <c r="H204" s="1449" t="s">
        <v>3063</v>
      </c>
      <c r="I204" s="1217" t="s">
        <v>3453</v>
      </c>
      <c r="J204" s="1642"/>
      <c r="K204" s="48" t="e">
        <f t="shared" ca="1" si="48"/>
        <v>#NAME?</v>
      </c>
      <c r="L204" s="48"/>
      <c r="M204" s="1240"/>
      <c r="N204" s="1240">
        <v>4300</v>
      </c>
      <c r="O204" s="1668"/>
      <c r="P204" s="1240"/>
      <c r="Q204" s="1240"/>
      <c r="R204" s="1240"/>
      <c r="S204" s="1240"/>
      <c r="T204" s="1240" t="e">
        <f t="shared" ca="1" si="1"/>
        <v>#NAME?</v>
      </c>
      <c r="U204" s="1378" t="e">
        <f t="shared" ca="1" si="2"/>
        <v>#NAME?</v>
      </c>
      <c r="V204" s="48"/>
      <c r="W204" s="1217" t="s">
        <v>3572</v>
      </c>
      <c r="X204" s="48"/>
      <c r="Y204" s="1217" t="s">
        <v>6606</v>
      </c>
      <c r="Z204" s="48"/>
      <c r="AA204" s="48"/>
      <c r="AB204" s="48"/>
      <c r="AC204" s="48"/>
      <c r="AD204" s="48"/>
      <c r="AE204" s="48"/>
      <c r="AF204" s="48"/>
      <c r="AG204" s="48"/>
      <c r="AH204" s="48"/>
    </row>
    <row r="205" spans="1:34" ht="18">
      <c r="A205" s="1218">
        <v>44819.305555555555</v>
      </c>
      <c r="B205" s="1217" t="s">
        <v>3473</v>
      </c>
      <c r="C205" s="1217"/>
      <c r="D205" s="1217" t="s">
        <v>3570</v>
      </c>
      <c r="E205" s="1217" t="s">
        <v>55</v>
      </c>
      <c r="F205" s="1217" t="s">
        <v>3512</v>
      </c>
      <c r="G205" s="1219">
        <v>11000</v>
      </c>
      <c r="H205" s="1449" t="s">
        <v>3063</v>
      </c>
      <c r="I205" s="1217" t="s">
        <v>3453</v>
      </c>
      <c r="J205" s="1642"/>
      <c r="K205" s="48" t="e">
        <f t="shared" ca="1" si="48"/>
        <v>#NAME?</v>
      </c>
      <c r="L205" s="48"/>
      <c r="M205" s="1240"/>
      <c r="N205" s="1240">
        <v>5300</v>
      </c>
      <c r="O205" s="1668"/>
      <c r="P205" s="1240"/>
      <c r="Q205" s="1240"/>
      <c r="R205" s="1240"/>
      <c r="S205" s="1240"/>
      <c r="T205" s="1240" t="e">
        <f t="shared" ca="1" si="1"/>
        <v>#NAME?</v>
      </c>
      <c r="U205" s="1378" t="e">
        <f t="shared" ca="1" si="2"/>
        <v>#NAME?</v>
      </c>
      <c r="V205" s="48"/>
      <c r="W205" s="1217" t="s">
        <v>3572</v>
      </c>
      <c r="X205" s="48"/>
      <c r="Y205" s="1217" t="s">
        <v>6607</v>
      </c>
      <c r="Z205" s="48"/>
      <c r="AA205" s="48"/>
      <c r="AB205" s="48"/>
      <c r="AC205" s="48"/>
      <c r="AD205" s="48"/>
      <c r="AE205" s="48"/>
      <c r="AF205" s="48"/>
      <c r="AG205" s="48"/>
      <c r="AH205" s="48"/>
    </row>
    <row r="206" spans="1:34" ht="18">
      <c r="A206" s="1218">
        <v>44819.333333333336</v>
      </c>
      <c r="B206" s="1217" t="s">
        <v>3473</v>
      </c>
      <c r="C206" s="1217"/>
      <c r="D206" s="1217" t="s">
        <v>3521</v>
      </c>
      <c r="E206" s="1217" t="s">
        <v>55</v>
      </c>
      <c r="F206" s="1217" t="s">
        <v>3512</v>
      </c>
      <c r="G206" s="1219">
        <v>5000</v>
      </c>
      <c r="H206" s="1449" t="s">
        <v>3063</v>
      </c>
      <c r="I206" s="1217" t="s">
        <v>3453</v>
      </c>
      <c r="J206" s="1642"/>
      <c r="K206" s="10">
        <v>1000</v>
      </c>
      <c r="M206" s="1239"/>
      <c r="N206" s="1239">
        <v>3000</v>
      </c>
      <c r="O206" s="1670"/>
      <c r="P206" s="1239"/>
      <c r="Q206" s="1239"/>
      <c r="R206" s="1239"/>
      <c r="S206" s="1239"/>
      <c r="T206" s="1239">
        <f t="shared" si="1"/>
        <v>1000</v>
      </c>
      <c r="U206" s="1357">
        <f t="shared" si="2"/>
        <v>0.2</v>
      </c>
      <c r="W206" s="1217" t="s">
        <v>107</v>
      </c>
      <c r="Y206" s="1217" t="s">
        <v>6608</v>
      </c>
    </row>
    <row r="207" spans="1:34" ht="18">
      <c r="A207" s="1218">
        <v>44819.368055555555</v>
      </c>
      <c r="B207" s="1217" t="s">
        <v>1906</v>
      </c>
      <c r="C207" s="1217"/>
      <c r="D207" s="1217" t="s">
        <v>2499</v>
      </c>
      <c r="E207" s="1217" t="s">
        <v>94</v>
      </c>
      <c r="F207" s="1217" t="s">
        <v>3657</v>
      </c>
      <c r="G207" s="1219">
        <v>37000</v>
      </c>
      <c r="H207" s="1449" t="s">
        <v>3063</v>
      </c>
      <c r="I207" s="1217" t="s">
        <v>3453</v>
      </c>
      <c r="J207" s="1642"/>
      <c r="K207" s="48">
        <v>3000</v>
      </c>
      <c r="L207" s="48">
        <v>4000</v>
      </c>
      <c r="M207" s="1240"/>
      <c r="N207" s="1240">
        <v>15000</v>
      </c>
      <c r="O207" s="1668"/>
      <c r="P207" s="1240"/>
      <c r="Q207" s="1240"/>
      <c r="R207" s="1240"/>
      <c r="S207" s="1240"/>
      <c r="T207" s="1240">
        <f t="shared" si="1"/>
        <v>15000</v>
      </c>
      <c r="U207" s="1378">
        <f t="shared" si="2"/>
        <v>0.40540540540540543</v>
      </c>
      <c r="V207" s="48"/>
      <c r="W207" s="1217" t="s">
        <v>107</v>
      </c>
      <c r="X207" s="48"/>
      <c r="Y207" s="1217" t="s">
        <v>6609</v>
      </c>
      <c r="Z207" s="48"/>
      <c r="AA207" s="48"/>
      <c r="AB207" s="48"/>
      <c r="AC207" s="48"/>
      <c r="AD207" s="48"/>
      <c r="AE207" s="48"/>
      <c r="AF207" s="48"/>
      <c r="AG207" s="48"/>
      <c r="AH207" s="48"/>
    </row>
    <row r="208" spans="1:34" ht="18">
      <c r="A208" s="1647">
        <v>44819.375</v>
      </c>
      <c r="B208" s="1648" t="s">
        <v>3473</v>
      </c>
      <c r="C208" s="1648"/>
      <c r="D208" s="1648" t="s">
        <v>3521</v>
      </c>
      <c r="E208" s="1648" t="s">
        <v>86</v>
      </c>
      <c r="F208" s="1648" t="s">
        <v>3547</v>
      </c>
      <c r="G208" s="1649">
        <v>10000</v>
      </c>
      <c r="H208" s="1650" t="s">
        <v>3063</v>
      </c>
      <c r="I208" s="1648" t="s">
        <v>3453</v>
      </c>
      <c r="J208" s="1651"/>
      <c r="K208" s="1652">
        <v>1000</v>
      </c>
      <c r="L208" s="1652"/>
      <c r="M208" s="1653"/>
      <c r="N208" s="1653">
        <v>4000</v>
      </c>
      <c r="O208" s="1672"/>
      <c r="P208" s="1653"/>
      <c r="Q208" s="1653"/>
      <c r="R208" s="1653"/>
      <c r="S208" s="1653"/>
      <c r="T208" s="1653">
        <f t="shared" si="1"/>
        <v>5000</v>
      </c>
      <c r="U208" s="1654">
        <f t="shared" si="2"/>
        <v>0.5</v>
      </c>
      <c r="V208" s="1652"/>
      <c r="W208" s="1648" t="s">
        <v>107</v>
      </c>
      <c r="X208" s="1652"/>
      <c r="Y208" s="1648" t="s">
        <v>6383</v>
      </c>
      <c r="Z208" s="1652"/>
      <c r="AA208" s="1652"/>
      <c r="AB208" s="1652"/>
      <c r="AC208" s="1652"/>
      <c r="AD208" s="1652"/>
      <c r="AE208" s="1652"/>
      <c r="AF208" s="1652"/>
      <c r="AG208" s="1652"/>
      <c r="AH208" s="1652"/>
    </row>
    <row r="209" spans="1:34" ht="18">
      <c r="A209" s="1218">
        <v>44819.416666666664</v>
      </c>
      <c r="B209" s="1217" t="s">
        <v>1906</v>
      </c>
      <c r="C209" s="1217"/>
      <c r="D209" s="1217" t="s">
        <v>3919</v>
      </c>
      <c r="E209" s="1217" t="s">
        <v>40</v>
      </c>
      <c r="F209" s="1217" t="s">
        <v>3449</v>
      </c>
      <c r="G209" s="1219">
        <v>24000</v>
      </c>
      <c r="H209" s="1449" t="s">
        <v>3063</v>
      </c>
      <c r="I209" s="1217" t="s">
        <v>3453</v>
      </c>
      <c r="J209" s="1642"/>
      <c r="K209" s="48" t="e">
        <f t="shared" ref="K209:K215" ca="1" si="50">_xludf.IFS(C209="成田机场",3000,C209="羽田机场",1200,D209="NearMe",1000,D209="VIP-limo",G209*0.12)</f>
        <v>#NAME?</v>
      </c>
      <c r="L209" s="48" t="e">
        <f t="shared" ref="L209:L210" ca="1" si="51">_xludf.IFS(C209="成田机场",4000,C209="羽田机场",1000,D209="VIP-limo",0)</f>
        <v>#NAME?</v>
      </c>
      <c r="M209" s="1240" t="e">
        <f ca="1">(G209-K209-L209)*0.7</f>
        <v>#NAME?</v>
      </c>
      <c r="N209" s="1240"/>
      <c r="O209" s="1668"/>
      <c r="P209" s="1240"/>
      <c r="Q209" s="1240"/>
      <c r="R209" s="1240"/>
      <c r="S209" s="1240"/>
      <c r="T209" s="1240" t="e">
        <f t="shared" ca="1" si="1"/>
        <v>#NAME?</v>
      </c>
      <c r="U209" s="1378" t="e">
        <f t="shared" ca="1" si="2"/>
        <v>#NAME?</v>
      </c>
      <c r="V209" s="48"/>
      <c r="W209" s="1217" t="s">
        <v>27</v>
      </c>
      <c r="X209" s="48"/>
      <c r="Y209" s="1217" t="s">
        <v>6610</v>
      </c>
      <c r="Z209" s="48"/>
      <c r="AA209" s="48"/>
      <c r="AB209" s="48"/>
      <c r="AC209" s="48"/>
      <c r="AD209" s="48"/>
      <c r="AE209" s="48"/>
      <c r="AF209" s="48"/>
      <c r="AG209" s="48"/>
      <c r="AH209" s="48"/>
    </row>
    <row r="210" spans="1:34" ht="18">
      <c r="A210" s="1218">
        <v>44819.503472222219</v>
      </c>
      <c r="B210" s="1217" t="s">
        <v>570</v>
      </c>
      <c r="C210" s="1217" t="s">
        <v>3456</v>
      </c>
      <c r="D210" s="1217" t="s">
        <v>3503</v>
      </c>
      <c r="E210" s="1217" t="s">
        <v>86</v>
      </c>
      <c r="F210" s="1217" t="s">
        <v>3547</v>
      </c>
      <c r="G210" s="1219">
        <v>26110</v>
      </c>
      <c r="H210" s="1449" t="s">
        <v>3063</v>
      </c>
      <c r="I210" s="1217" t="s">
        <v>3453</v>
      </c>
      <c r="J210" s="1642"/>
      <c r="K210" s="48" t="e">
        <f t="shared" ca="1" si="50"/>
        <v>#NAME?</v>
      </c>
      <c r="L210" s="48" t="e">
        <f t="shared" ca="1" si="51"/>
        <v>#NAME?</v>
      </c>
      <c r="M210" s="1240"/>
      <c r="N210" s="1240">
        <v>4000</v>
      </c>
      <c r="O210" s="1668"/>
      <c r="P210" s="1240"/>
      <c r="Q210" s="1240"/>
      <c r="R210" s="1240"/>
      <c r="S210" s="1240"/>
      <c r="T210" s="1240" t="e">
        <f t="shared" ca="1" si="1"/>
        <v>#NAME?</v>
      </c>
      <c r="U210" s="1378" t="e">
        <f t="shared" ca="1" si="2"/>
        <v>#NAME?</v>
      </c>
      <c r="V210" s="48"/>
      <c r="W210" s="1217" t="s">
        <v>1540</v>
      </c>
      <c r="X210" s="48"/>
      <c r="Y210" s="1217" t="s">
        <v>6611</v>
      </c>
      <c r="Z210" s="48"/>
      <c r="AA210" s="48"/>
      <c r="AB210" s="48"/>
      <c r="AC210" s="48"/>
      <c r="AD210" s="48"/>
      <c r="AE210" s="48"/>
      <c r="AF210" s="48"/>
      <c r="AG210" s="48"/>
      <c r="AH210" s="48"/>
    </row>
    <row r="211" spans="1:34" ht="18">
      <c r="A211" s="1218">
        <v>44819.583333333336</v>
      </c>
      <c r="B211" s="1217" t="s">
        <v>1906</v>
      </c>
      <c r="C211" s="1217"/>
      <c r="D211" s="1217" t="s">
        <v>3919</v>
      </c>
      <c r="E211" s="1217" t="s">
        <v>39</v>
      </c>
      <c r="F211" s="1217" t="s">
        <v>3686</v>
      </c>
      <c r="G211" s="1219">
        <v>26400</v>
      </c>
      <c r="H211" s="1449" t="s">
        <v>3063</v>
      </c>
      <c r="I211" s="1217" t="s">
        <v>3453</v>
      </c>
      <c r="J211" s="1642"/>
      <c r="K211" s="48" t="e">
        <f t="shared" ca="1" si="50"/>
        <v>#NAME?</v>
      </c>
      <c r="L211" s="48"/>
      <c r="M211" s="1240" t="e">
        <f ca="1">(G211-K211-L211)*0.7</f>
        <v>#NAME?</v>
      </c>
      <c r="N211" s="1240"/>
      <c r="O211" s="1668"/>
      <c r="P211" s="1240"/>
      <c r="Q211" s="1240"/>
      <c r="R211" s="1240"/>
      <c r="S211" s="1240"/>
      <c r="T211" s="1240" t="e">
        <f t="shared" ca="1" si="1"/>
        <v>#NAME?</v>
      </c>
      <c r="U211" s="1378" t="e">
        <f t="shared" ca="1" si="2"/>
        <v>#NAME?</v>
      </c>
      <c r="V211" s="48"/>
      <c r="W211" s="1217" t="s">
        <v>27</v>
      </c>
      <c r="X211" s="48"/>
      <c r="Y211" s="1217" t="s">
        <v>6612</v>
      </c>
      <c r="Z211" s="48"/>
      <c r="AA211" s="48"/>
      <c r="AB211" s="48"/>
      <c r="AC211" s="48"/>
      <c r="AD211" s="48"/>
      <c r="AE211" s="48"/>
      <c r="AF211" s="48"/>
      <c r="AG211" s="48"/>
      <c r="AH211" s="48"/>
    </row>
    <row r="212" spans="1:34" ht="18">
      <c r="A212" s="1218">
        <v>44819.625</v>
      </c>
      <c r="B212" s="1217" t="s">
        <v>1906</v>
      </c>
      <c r="C212" s="1217"/>
      <c r="D212" s="1217" t="s">
        <v>3919</v>
      </c>
      <c r="E212" s="1217" t="s">
        <v>45</v>
      </c>
      <c r="F212" s="1217" t="s">
        <v>3524</v>
      </c>
      <c r="G212" s="1219">
        <v>36000</v>
      </c>
      <c r="H212" s="1449" t="s">
        <v>3063</v>
      </c>
      <c r="I212" s="1217" t="s">
        <v>3453</v>
      </c>
      <c r="J212" s="1642"/>
      <c r="K212" s="48" t="e">
        <f t="shared" ca="1" si="50"/>
        <v>#NAME?</v>
      </c>
      <c r="L212" s="48"/>
      <c r="M212" s="1240"/>
      <c r="N212" s="1240">
        <f>17*1300</f>
        <v>22100</v>
      </c>
      <c r="O212" s="1668"/>
      <c r="P212" s="1240"/>
      <c r="Q212" s="1240"/>
      <c r="R212" s="1240"/>
      <c r="S212" s="1240"/>
      <c r="T212" s="1240" t="e">
        <f t="shared" ca="1" si="1"/>
        <v>#NAME?</v>
      </c>
      <c r="U212" s="1378" t="e">
        <f t="shared" ca="1" si="2"/>
        <v>#NAME?</v>
      </c>
      <c r="V212" s="48"/>
      <c r="W212" s="1217" t="s">
        <v>27</v>
      </c>
      <c r="X212" s="48"/>
      <c r="Y212" s="1217" t="s">
        <v>6613</v>
      </c>
      <c r="Z212" s="48"/>
      <c r="AA212" s="48"/>
      <c r="AB212" s="48"/>
      <c r="AC212" s="48"/>
      <c r="AD212" s="48"/>
      <c r="AE212" s="48"/>
      <c r="AF212" s="48"/>
      <c r="AG212" s="48"/>
      <c r="AH212" s="48"/>
    </row>
    <row r="213" spans="1:34" ht="18">
      <c r="A213" s="1218">
        <v>44819.722222222219</v>
      </c>
      <c r="B213" s="1217" t="s">
        <v>3473</v>
      </c>
      <c r="C213" s="1217"/>
      <c r="D213" s="1217" t="s">
        <v>3570</v>
      </c>
      <c r="E213" s="1217" t="s">
        <v>3910</v>
      </c>
      <c r="F213" s="1217" t="s">
        <v>3592</v>
      </c>
      <c r="G213" s="1219">
        <v>11000</v>
      </c>
      <c r="H213" s="1449" t="s">
        <v>3063</v>
      </c>
      <c r="I213" s="1217" t="s">
        <v>3453</v>
      </c>
      <c r="J213" s="1642"/>
      <c r="K213" s="48" t="e">
        <f t="shared" ca="1" si="50"/>
        <v>#NAME?</v>
      </c>
      <c r="L213" s="48"/>
      <c r="M213" s="1240"/>
      <c r="N213" s="1240">
        <v>5300</v>
      </c>
      <c r="O213" s="1668"/>
      <c r="P213" s="1240"/>
      <c r="Q213" s="1240"/>
      <c r="R213" s="1240"/>
      <c r="S213" s="1240"/>
      <c r="T213" s="1240" t="e">
        <f t="shared" ca="1" si="1"/>
        <v>#NAME?</v>
      </c>
      <c r="U213" s="1378" t="e">
        <f t="shared" ca="1" si="2"/>
        <v>#NAME?</v>
      </c>
      <c r="V213" s="48"/>
      <c r="W213" s="1217" t="s">
        <v>3572</v>
      </c>
      <c r="X213" s="48"/>
      <c r="Y213" s="1217" t="s">
        <v>6614</v>
      </c>
      <c r="Z213" s="48"/>
      <c r="AA213" s="48"/>
      <c r="AB213" s="48"/>
      <c r="AC213" s="48"/>
      <c r="AD213" s="48"/>
      <c r="AE213" s="48"/>
      <c r="AF213" s="48"/>
      <c r="AG213" s="48"/>
      <c r="AH213" s="48"/>
    </row>
    <row r="214" spans="1:34" ht="13.8">
      <c r="A214" s="1218">
        <v>44819.722222222219</v>
      </c>
      <c r="B214" s="1217" t="s">
        <v>3473</v>
      </c>
      <c r="C214" s="1217"/>
      <c r="D214" s="1217" t="s">
        <v>3570</v>
      </c>
      <c r="E214" s="1217" t="s">
        <v>86</v>
      </c>
      <c r="F214" s="1217" t="s">
        <v>3547</v>
      </c>
      <c r="G214" s="1219">
        <v>8500</v>
      </c>
      <c r="H214" s="1449" t="s">
        <v>3063</v>
      </c>
      <c r="I214" s="1217" t="s">
        <v>3453</v>
      </c>
      <c r="J214" s="1669"/>
      <c r="K214" s="48" t="e">
        <f t="shared" ca="1" si="50"/>
        <v>#NAME?</v>
      </c>
      <c r="L214" s="48"/>
      <c r="M214" s="1240"/>
      <c r="N214" s="1240">
        <v>4300</v>
      </c>
      <c r="O214" s="1668"/>
      <c r="P214" s="1240"/>
      <c r="Q214" s="1240"/>
      <c r="R214" s="1240"/>
      <c r="S214" s="1240"/>
      <c r="T214" s="1240" t="e">
        <f t="shared" ca="1" si="1"/>
        <v>#NAME?</v>
      </c>
      <c r="U214" s="1378" t="e">
        <f t="shared" ca="1" si="2"/>
        <v>#NAME?</v>
      </c>
      <c r="V214" s="48"/>
      <c r="W214" s="1217" t="s">
        <v>3572</v>
      </c>
      <c r="X214" s="48"/>
      <c r="Y214" s="1217" t="s">
        <v>6615</v>
      </c>
      <c r="Z214" s="48"/>
      <c r="AA214" s="48"/>
      <c r="AB214" s="48"/>
      <c r="AC214" s="48"/>
      <c r="AD214" s="48"/>
      <c r="AE214" s="48"/>
      <c r="AF214" s="48"/>
      <c r="AG214" s="48"/>
      <c r="AH214" s="48"/>
    </row>
    <row r="215" spans="1:34" ht="18">
      <c r="A215" s="1218">
        <v>44819.722222222219</v>
      </c>
      <c r="B215" s="1217" t="s">
        <v>3473</v>
      </c>
      <c r="C215" s="1217"/>
      <c r="D215" s="1217" t="s">
        <v>3570</v>
      </c>
      <c r="E215" s="1217" t="s">
        <v>55</v>
      </c>
      <c r="F215" s="1217" t="s">
        <v>3512</v>
      </c>
      <c r="G215" s="1219">
        <v>11000</v>
      </c>
      <c r="H215" s="1449" t="s">
        <v>3063</v>
      </c>
      <c r="I215" s="1217" t="s">
        <v>3453</v>
      </c>
      <c r="J215" s="1642"/>
      <c r="K215" s="10" t="e">
        <f t="shared" ca="1" si="50"/>
        <v>#NAME?</v>
      </c>
      <c r="M215" s="1239"/>
      <c r="N215" s="1240">
        <v>5300</v>
      </c>
      <c r="O215" s="1668"/>
      <c r="P215" s="1240"/>
      <c r="Q215" s="1240"/>
      <c r="R215" s="1240"/>
      <c r="S215" s="1240"/>
      <c r="T215" s="1240" t="e">
        <f t="shared" ca="1" si="1"/>
        <v>#NAME?</v>
      </c>
      <c r="U215" s="1378" t="e">
        <f t="shared" ca="1" si="2"/>
        <v>#NAME?</v>
      </c>
      <c r="V215" s="48"/>
      <c r="W215" s="1217" t="s">
        <v>3572</v>
      </c>
      <c r="X215" s="48"/>
      <c r="Y215" s="1217" t="s">
        <v>6616</v>
      </c>
      <c r="Z215" s="48"/>
      <c r="AA215" s="48"/>
      <c r="AB215" s="48"/>
      <c r="AC215" s="48"/>
      <c r="AD215" s="48"/>
      <c r="AE215" s="48"/>
      <c r="AF215" s="48"/>
      <c r="AG215" s="48"/>
      <c r="AH215" s="48"/>
    </row>
    <row r="216" spans="1:34" ht="18">
      <c r="A216" s="1218">
        <v>44820.25</v>
      </c>
      <c r="B216" s="1217" t="s">
        <v>3473</v>
      </c>
      <c r="C216" s="1217"/>
      <c r="D216" s="1217" t="s">
        <v>3521</v>
      </c>
      <c r="E216" s="1217" t="s">
        <v>86</v>
      </c>
      <c r="F216" s="1217" t="s">
        <v>3471</v>
      </c>
      <c r="G216" s="1219">
        <v>10000</v>
      </c>
      <c r="H216" s="1449" t="s">
        <v>3063</v>
      </c>
      <c r="I216" s="1217" t="s">
        <v>3453</v>
      </c>
      <c r="J216" s="1642"/>
      <c r="K216" s="10">
        <v>2000</v>
      </c>
      <c r="M216" s="1239"/>
      <c r="N216" s="1239">
        <v>4000</v>
      </c>
      <c r="O216" s="1670"/>
      <c r="P216" s="1239"/>
      <c r="Q216" s="1239"/>
      <c r="R216" s="1239"/>
      <c r="S216" s="1239"/>
      <c r="T216" s="1239">
        <f t="shared" si="1"/>
        <v>4000</v>
      </c>
      <c r="U216" s="1357">
        <f t="shared" si="2"/>
        <v>0.4</v>
      </c>
      <c r="W216" s="1217" t="s">
        <v>107</v>
      </c>
      <c r="Y216" s="1217" t="s">
        <v>6617</v>
      </c>
    </row>
    <row r="217" spans="1:34" ht="18">
      <c r="A217" s="1218">
        <v>44820.25</v>
      </c>
      <c r="B217" s="1217" t="s">
        <v>3473</v>
      </c>
      <c r="C217" s="1217"/>
      <c r="D217" s="1217" t="s">
        <v>3521</v>
      </c>
      <c r="E217" s="1217" t="s">
        <v>3910</v>
      </c>
      <c r="F217" s="1217" t="s">
        <v>3571</v>
      </c>
      <c r="G217" s="1219">
        <v>10000</v>
      </c>
      <c r="H217" s="1449" t="s">
        <v>3063</v>
      </c>
      <c r="I217" s="1217" t="s">
        <v>3453</v>
      </c>
      <c r="J217" s="1642"/>
      <c r="K217" s="10">
        <v>2000</v>
      </c>
      <c r="M217" s="1239"/>
      <c r="N217" s="1239">
        <v>4000</v>
      </c>
      <c r="O217" s="1670"/>
      <c r="P217" s="1239"/>
      <c r="Q217" s="1239"/>
      <c r="R217" s="1239"/>
      <c r="S217" s="1239"/>
      <c r="T217" s="1239">
        <f t="shared" si="1"/>
        <v>4000</v>
      </c>
      <c r="U217" s="1357">
        <f t="shared" si="2"/>
        <v>0.4</v>
      </c>
      <c r="W217" s="1217" t="s">
        <v>107</v>
      </c>
      <c r="Y217" s="1217" t="s">
        <v>6618</v>
      </c>
    </row>
    <row r="218" spans="1:34" ht="18">
      <c r="A218" s="1218">
        <v>44820.25</v>
      </c>
      <c r="B218" s="1217" t="s">
        <v>1170</v>
      </c>
      <c r="C218" s="1217" t="s">
        <v>3446</v>
      </c>
      <c r="D218" s="1217" t="s">
        <v>3521</v>
      </c>
      <c r="E218" s="1217" t="s">
        <v>55</v>
      </c>
      <c r="F218" s="1217" t="s">
        <v>3512</v>
      </c>
      <c r="G218" s="1219">
        <v>10000</v>
      </c>
      <c r="H218" s="1449" t="s">
        <v>3063</v>
      </c>
      <c r="I218" s="1217" t="s">
        <v>3453</v>
      </c>
      <c r="J218" s="1642"/>
      <c r="K218" s="48" t="e">
        <f t="shared" ref="K218:K219" ca="1" si="52">_xludf.IFS(C218="成田机场",3000,C218="羽田机场",1200,D218="NearMe",1000,D218="VIP-limo",G218*0.12)</f>
        <v>#NAME?</v>
      </c>
      <c r="L218" s="48" t="e">
        <f t="shared" ref="L218:L219" ca="1" si="53">_xludf.IFS(C218="成田机场",4000,C218="羽田机场",1000,D218="VIP-limo",0)</f>
        <v>#NAME?</v>
      </c>
      <c r="M218" s="1240"/>
      <c r="N218" s="1240">
        <v>3000</v>
      </c>
      <c r="O218" s="1668"/>
      <c r="P218" s="1240"/>
      <c r="Q218" s="1240"/>
      <c r="R218" s="1240"/>
      <c r="S218" s="1240"/>
      <c r="T218" s="1240" t="e">
        <f t="shared" ca="1" si="1"/>
        <v>#NAME?</v>
      </c>
      <c r="U218" s="1378" t="e">
        <f t="shared" ca="1" si="2"/>
        <v>#NAME?</v>
      </c>
      <c r="V218" s="48"/>
      <c r="W218" s="1217" t="s">
        <v>107</v>
      </c>
      <c r="X218" s="48"/>
      <c r="Y218" s="1217" t="s">
        <v>6619</v>
      </c>
      <c r="Z218" s="48"/>
      <c r="AA218" s="48"/>
      <c r="AB218" s="48"/>
      <c r="AC218" s="48"/>
      <c r="AD218" s="48"/>
      <c r="AE218" s="48"/>
      <c r="AF218" s="48"/>
      <c r="AG218" s="48"/>
      <c r="AH218" s="48"/>
    </row>
    <row r="219" spans="1:34" ht="18">
      <c r="A219" s="1218">
        <v>44820.25</v>
      </c>
      <c r="B219" s="1217" t="s">
        <v>1170</v>
      </c>
      <c r="C219" s="1217" t="s">
        <v>3456</v>
      </c>
      <c r="D219" s="1217" t="s">
        <v>462</v>
      </c>
      <c r="E219" s="1217" t="s">
        <v>27</v>
      </c>
      <c r="F219" s="1217" t="s">
        <v>3864</v>
      </c>
      <c r="G219" s="1219">
        <v>22000</v>
      </c>
      <c r="H219" s="1449" t="s">
        <v>3063</v>
      </c>
      <c r="I219" s="1217" t="s">
        <v>3453</v>
      </c>
      <c r="J219" s="1642"/>
      <c r="K219" s="48" t="e">
        <f t="shared" ca="1" si="52"/>
        <v>#NAME?</v>
      </c>
      <c r="L219" s="48" t="e">
        <f t="shared" ca="1" si="53"/>
        <v>#NAME?</v>
      </c>
      <c r="M219" s="1240"/>
      <c r="N219" s="1240">
        <v>5000</v>
      </c>
      <c r="O219" s="1668"/>
      <c r="P219" s="1240"/>
      <c r="Q219" s="1240"/>
      <c r="R219" s="1240"/>
      <c r="S219" s="1240"/>
      <c r="T219" s="1240" t="e">
        <f t="shared" ca="1" si="1"/>
        <v>#NAME?</v>
      </c>
      <c r="U219" s="1378" t="e">
        <f t="shared" ca="1" si="2"/>
        <v>#NAME?</v>
      </c>
      <c r="V219" s="48"/>
      <c r="W219" s="1217" t="s">
        <v>108</v>
      </c>
      <c r="X219" s="48"/>
      <c r="Y219" s="1217" t="s">
        <v>6620</v>
      </c>
      <c r="Z219" s="48"/>
      <c r="AA219" s="48"/>
      <c r="AB219" s="48"/>
      <c r="AC219" s="48"/>
      <c r="AD219" s="48"/>
      <c r="AE219" s="48"/>
      <c r="AF219" s="48"/>
      <c r="AG219" s="48"/>
      <c r="AH219" s="48"/>
    </row>
    <row r="220" spans="1:34" ht="18">
      <c r="A220" s="1218">
        <v>44820.25</v>
      </c>
      <c r="B220" s="1217" t="s">
        <v>1906</v>
      </c>
      <c r="C220" s="1217"/>
      <c r="D220" s="1217" t="s">
        <v>245</v>
      </c>
      <c r="E220" s="1217" t="s">
        <v>94</v>
      </c>
      <c r="F220" s="1217" t="s">
        <v>3657</v>
      </c>
      <c r="G220" s="1219">
        <v>45000</v>
      </c>
      <c r="H220" s="1449" t="s">
        <v>3063</v>
      </c>
      <c r="I220" s="1217" t="s">
        <v>3453</v>
      </c>
      <c r="J220" s="1642"/>
      <c r="K220" s="48">
        <v>3000</v>
      </c>
      <c r="L220" s="48">
        <v>4000</v>
      </c>
      <c r="M220" s="1240"/>
      <c r="N220" s="1240">
        <v>15000</v>
      </c>
      <c r="O220" s="1668"/>
      <c r="P220" s="1240"/>
      <c r="Q220" s="1240"/>
      <c r="R220" s="1240"/>
      <c r="S220" s="1240"/>
      <c r="T220" s="1240">
        <f t="shared" si="1"/>
        <v>23000</v>
      </c>
      <c r="U220" s="1378">
        <f t="shared" si="2"/>
        <v>0.51111111111111107</v>
      </c>
      <c r="V220" s="48"/>
      <c r="W220" s="1217" t="s">
        <v>107</v>
      </c>
      <c r="X220" s="48"/>
      <c r="Y220" s="1217" t="s">
        <v>6621</v>
      </c>
      <c r="Z220" s="48"/>
      <c r="AA220" s="48"/>
      <c r="AB220" s="48"/>
      <c r="AC220" s="48"/>
      <c r="AD220" s="48"/>
      <c r="AE220" s="48"/>
      <c r="AF220" s="48"/>
      <c r="AG220" s="48"/>
      <c r="AH220" s="48"/>
    </row>
    <row r="221" spans="1:34" ht="18">
      <c r="A221" s="1218">
        <v>44820.25</v>
      </c>
      <c r="B221" s="1217" t="s">
        <v>1906</v>
      </c>
      <c r="C221" s="1217"/>
      <c r="D221" s="1217" t="s">
        <v>3919</v>
      </c>
      <c r="E221" s="1217" t="s">
        <v>1798</v>
      </c>
      <c r="F221" s="1217" t="s">
        <v>3629</v>
      </c>
      <c r="G221" s="1219">
        <v>19200</v>
      </c>
      <c r="H221" s="1449" t="s">
        <v>3063</v>
      </c>
      <c r="I221" s="1217" t="s">
        <v>3453</v>
      </c>
      <c r="J221" s="1642"/>
      <c r="K221" s="10" t="e">
        <f t="shared" ref="K221:K234" ca="1" si="54">_xludf.IFS(C221="成田机场",3000,C221="羽田机场",1200,D221="NearMe",1000,D221="VIP-limo",G221*0.12)</f>
        <v>#NAME?</v>
      </c>
      <c r="M221" s="1239"/>
      <c r="N221" s="1240" t="e">
        <f ca="1">(9*2400-K221)*0.7</f>
        <v>#NAME?</v>
      </c>
      <c r="O221" s="1670"/>
      <c r="P221" s="1239"/>
      <c r="Q221" s="1239"/>
      <c r="R221" s="1239"/>
      <c r="S221" s="1239"/>
      <c r="T221" s="1239" t="e">
        <f t="shared" ca="1" si="1"/>
        <v>#NAME?</v>
      </c>
      <c r="U221" s="1357" t="e">
        <f t="shared" ca="1" si="2"/>
        <v>#NAME?</v>
      </c>
      <c r="W221" s="1217" t="s">
        <v>27</v>
      </c>
      <c r="Y221" s="1217" t="s">
        <v>6622</v>
      </c>
    </row>
    <row r="222" spans="1:34" ht="18">
      <c r="A222" s="1218">
        <v>44820.291666666664</v>
      </c>
      <c r="B222" s="1217" t="s">
        <v>1906</v>
      </c>
      <c r="C222" s="1217"/>
      <c r="D222" s="1217" t="s">
        <v>3919</v>
      </c>
      <c r="E222" s="1217" t="s">
        <v>2979</v>
      </c>
      <c r="F222" s="1217" t="s">
        <v>3501</v>
      </c>
      <c r="G222" s="1219">
        <v>40800</v>
      </c>
      <c r="H222" s="1449" t="s">
        <v>3063</v>
      </c>
      <c r="I222" s="1217" t="s">
        <v>3453</v>
      </c>
      <c r="J222" s="1642"/>
      <c r="K222" s="48" t="e">
        <f t="shared" ca="1" si="54"/>
        <v>#NAME?</v>
      </c>
      <c r="L222" s="48" t="e">
        <f ca="1">_xludf.IFS(C222="成田机场",4000,C222="羽田机场",1000,D222="VIP-limo",0)</f>
        <v>#NAME?</v>
      </c>
      <c r="M222" s="1240"/>
      <c r="N222" s="1240">
        <f>19*1300</f>
        <v>24700</v>
      </c>
      <c r="O222" s="1668"/>
      <c r="P222" s="1240"/>
      <c r="Q222" s="1240"/>
      <c r="R222" s="1240"/>
      <c r="S222" s="1240"/>
      <c r="T222" s="1240" t="e">
        <f t="shared" ca="1" si="1"/>
        <v>#NAME?</v>
      </c>
      <c r="U222" s="1378" t="e">
        <f t="shared" ca="1" si="2"/>
        <v>#NAME?</v>
      </c>
      <c r="V222" s="48"/>
      <c r="W222" s="1217" t="s">
        <v>27</v>
      </c>
      <c r="X222" s="48"/>
      <c r="Y222" s="1217" t="s">
        <v>6623</v>
      </c>
      <c r="Z222" s="48"/>
      <c r="AA222" s="48"/>
      <c r="AB222" s="48"/>
      <c r="AC222" s="48"/>
      <c r="AD222" s="48"/>
      <c r="AE222" s="48"/>
      <c r="AF222" s="48"/>
      <c r="AG222" s="48"/>
      <c r="AH222" s="48"/>
    </row>
    <row r="223" spans="1:34" ht="18">
      <c r="A223" s="1218">
        <v>44820.298611111109</v>
      </c>
      <c r="B223" s="1217" t="s">
        <v>570</v>
      </c>
      <c r="C223" s="1217" t="s">
        <v>3446</v>
      </c>
      <c r="D223" s="1217" t="s">
        <v>3551</v>
      </c>
      <c r="E223" s="1217" t="s">
        <v>34</v>
      </c>
      <c r="F223" s="1217" t="s">
        <v>3626</v>
      </c>
      <c r="G223" s="1219">
        <v>10000</v>
      </c>
      <c r="H223" s="1449" t="s">
        <v>3063</v>
      </c>
      <c r="I223" s="1217" t="s">
        <v>3453</v>
      </c>
      <c r="J223" s="1642"/>
      <c r="K223" s="48" t="e">
        <f t="shared" ca="1" si="54"/>
        <v>#NAME?</v>
      </c>
      <c r="L223" s="48">
        <v>1000</v>
      </c>
      <c r="M223" s="1240" t="e">
        <f ca="1">(8500-K223-L223)*0.7</f>
        <v>#NAME?</v>
      </c>
      <c r="N223" s="1240"/>
      <c r="O223" s="1668"/>
      <c r="P223" s="1240"/>
      <c r="Q223" s="1240"/>
      <c r="R223" s="1240"/>
      <c r="S223" s="1240"/>
      <c r="T223" s="1240" t="e">
        <f t="shared" ca="1" si="1"/>
        <v>#NAME?</v>
      </c>
      <c r="U223" s="1378" t="e">
        <f t="shared" ca="1" si="2"/>
        <v>#NAME?</v>
      </c>
      <c r="V223" s="48"/>
      <c r="W223" s="1217" t="s">
        <v>107</v>
      </c>
      <c r="X223" s="48"/>
      <c r="Y223" s="1217" t="s">
        <v>6624</v>
      </c>
      <c r="Z223" s="48"/>
      <c r="AA223" s="48"/>
      <c r="AB223" s="48"/>
      <c r="AC223" s="48"/>
      <c r="AD223" s="48"/>
      <c r="AE223" s="48"/>
      <c r="AF223" s="48"/>
      <c r="AG223" s="48"/>
      <c r="AH223" s="48"/>
    </row>
    <row r="224" spans="1:34" ht="18">
      <c r="A224" s="1218">
        <v>44820.298611111109</v>
      </c>
      <c r="B224" s="1217" t="s">
        <v>570</v>
      </c>
      <c r="C224" s="1217" t="s">
        <v>3446</v>
      </c>
      <c r="D224" s="1217" t="s">
        <v>3551</v>
      </c>
      <c r="E224" s="1217" t="s">
        <v>3079</v>
      </c>
      <c r="F224" s="1217" t="s">
        <v>3733</v>
      </c>
      <c r="G224" s="1219">
        <v>10000</v>
      </c>
      <c r="H224" s="1449" t="s">
        <v>3063</v>
      </c>
      <c r="I224" s="1217" t="s">
        <v>3453</v>
      </c>
      <c r="J224" s="1642"/>
      <c r="K224" s="48" t="e">
        <f t="shared" ca="1" si="54"/>
        <v>#NAME?</v>
      </c>
      <c r="L224" s="48" t="e">
        <f t="shared" ref="L224:L225" ca="1" si="55">_xludf.IFS(C224="成田机场",4000,C224="羽田机场",1000,D224="VIP-limo",0)</f>
        <v>#NAME?</v>
      </c>
      <c r="M224" s="1240"/>
      <c r="N224" s="1240">
        <v>3000</v>
      </c>
      <c r="O224" s="1668"/>
      <c r="P224" s="1240"/>
      <c r="Q224" s="1240"/>
      <c r="R224" s="1240"/>
      <c r="S224" s="1240"/>
      <c r="T224" s="1240" t="e">
        <f t="shared" ca="1" si="1"/>
        <v>#NAME?</v>
      </c>
      <c r="U224" s="1378" t="e">
        <f t="shared" ca="1" si="2"/>
        <v>#NAME?</v>
      </c>
      <c r="V224" s="48"/>
      <c r="W224" s="1217" t="s">
        <v>107</v>
      </c>
      <c r="X224" s="48"/>
      <c r="Y224" s="1217" t="s">
        <v>6625</v>
      </c>
      <c r="Z224" s="48"/>
      <c r="AA224" s="48"/>
      <c r="AB224" s="48"/>
      <c r="AC224" s="48"/>
      <c r="AD224" s="48"/>
      <c r="AE224" s="48"/>
      <c r="AF224" s="48"/>
      <c r="AG224" s="48"/>
      <c r="AH224" s="48"/>
    </row>
    <row r="225" spans="1:34" ht="18">
      <c r="A225" s="1218">
        <v>44820.298611111109</v>
      </c>
      <c r="B225" s="1217" t="s">
        <v>570</v>
      </c>
      <c r="C225" s="1217" t="s">
        <v>3446</v>
      </c>
      <c r="D225" s="1217" t="s">
        <v>3551</v>
      </c>
      <c r="E225" s="1217" t="s">
        <v>92</v>
      </c>
      <c r="F225" s="1217" t="s">
        <v>3686</v>
      </c>
      <c r="G225" s="1219">
        <v>10000</v>
      </c>
      <c r="H225" s="1449" t="s">
        <v>3063</v>
      </c>
      <c r="I225" s="1217" t="s">
        <v>3453</v>
      </c>
      <c r="J225" s="1642"/>
      <c r="K225" s="48" t="e">
        <f t="shared" ca="1" si="54"/>
        <v>#NAME?</v>
      </c>
      <c r="L225" s="48" t="e">
        <f t="shared" ca="1" si="55"/>
        <v>#NAME?</v>
      </c>
      <c r="M225" s="1240" t="e">
        <f ca="1">(8500-K225-L225)*0.7</f>
        <v>#NAME?</v>
      </c>
      <c r="N225" s="1240"/>
      <c r="O225" s="1668"/>
      <c r="P225" s="1240"/>
      <c r="Q225" s="1240"/>
      <c r="R225" s="1240"/>
      <c r="S225" s="1240"/>
      <c r="T225" s="1240" t="e">
        <f t="shared" ca="1" si="1"/>
        <v>#NAME?</v>
      </c>
      <c r="U225" s="1378" t="e">
        <f t="shared" ca="1" si="2"/>
        <v>#NAME?</v>
      </c>
      <c r="V225" s="48"/>
      <c r="W225" s="1217" t="s">
        <v>107</v>
      </c>
      <c r="X225" s="48"/>
      <c r="Y225" s="1217" t="s">
        <v>6626</v>
      </c>
      <c r="Z225" s="48"/>
      <c r="AA225" s="48"/>
      <c r="AB225" s="48"/>
      <c r="AC225" s="48"/>
      <c r="AD225" s="48"/>
      <c r="AE225" s="48"/>
      <c r="AF225" s="48"/>
      <c r="AG225" s="48"/>
      <c r="AH225" s="48"/>
    </row>
    <row r="226" spans="1:34" ht="18">
      <c r="A226" s="1218">
        <v>44820.305555555555</v>
      </c>
      <c r="B226" s="1217" t="s">
        <v>3473</v>
      </c>
      <c r="C226" s="1217"/>
      <c r="D226" s="1217" t="s">
        <v>3570</v>
      </c>
      <c r="E226" s="1217" t="s">
        <v>3910</v>
      </c>
      <c r="F226" s="1217" t="s">
        <v>3592</v>
      </c>
      <c r="G226" s="1219">
        <v>11000</v>
      </c>
      <c r="H226" s="1449" t="s">
        <v>3063</v>
      </c>
      <c r="I226" s="1217" t="s">
        <v>3453</v>
      </c>
      <c r="J226" s="1667"/>
      <c r="K226" s="48" t="e">
        <f t="shared" ca="1" si="54"/>
        <v>#NAME?</v>
      </c>
      <c r="L226" s="48"/>
      <c r="M226" s="1240"/>
      <c r="N226" s="1240">
        <v>5300</v>
      </c>
      <c r="O226" s="1668"/>
      <c r="P226" s="1240"/>
      <c r="Q226" s="1240"/>
      <c r="R226" s="1240"/>
      <c r="S226" s="1240"/>
      <c r="T226" s="1240" t="e">
        <f t="shared" ca="1" si="1"/>
        <v>#NAME?</v>
      </c>
      <c r="U226" s="1378" t="e">
        <f t="shared" ca="1" si="2"/>
        <v>#NAME?</v>
      </c>
      <c r="V226" s="48"/>
      <c r="W226" s="1217" t="s">
        <v>3572</v>
      </c>
      <c r="X226" s="48"/>
      <c r="Y226" s="1217" t="s">
        <v>6627</v>
      </c>
      <c r="Z226" s="48"/>
      <c r="AA226" s="48"/>
      <c r="AB226" s="48"/>
      <c r="AC226" s="48"/>
      <c r="AD226" s="48"/>
      <c r="AE226" s="48"/>
      <c r="AF226" s="48"/>
      <c r="AG226" s="48"/>
      <c r="AH226" s="48"/>
    </row>
    <row r="227" spans="1:34" ht="18">
      <c r="A227" s="1218">
        <v>44820.305555555555</v>
      </c>
      <c r="B227" s="1217" t="s">
        <v>3473</v>
      </c>
      <c r="C227" s="1217"/>
      <c r="D227" s="1217" t="s">
        <v>3570</v>
      </c>
      <c r="E227" s="1217" t="s">
        <v>52</v>
      </c>
      <c r="F227" s="1217" t="s">
        <v>3463</v>
      </c>
      <c r="G227" s="1219">
        <v>11000</v>
      </c>
      <c r="H227" s="1449" t="s">
        <v>3063</v>
      </c>
      <c r="I227" s="1217" t="s">
        <v>3453</v>
      </c>
      <c r="J227" s="1680"/>
      <c r="K227" s="48" t="e">
        <f t="shared" ca="1" si="54"/>
        <v>#NAME?</v>
      </c>
      <c r="L227" s="48"/>
      <c r="M227" s="1240"/>
      <c r="N227" s="1240">
        <v>5000</v>
      </c>
      <c r="O227" s="1668"/>
      <c r="P227" s="1240"/>
      <c r="Q227" s="1240"/>
      <c r="R227" s="1240"/>
      <c r="S227" s="1240"/>
      <c r="T227" s="1240" t="e">
        <f t="shared" ca="1" si="1"/>
        <v>#NAME?</v>
      </c>
      <c r="U227" s="1378" t="e">
        <f t="shared" ca="1" si="2"/>
        <v>#NAME?</v>
      </c>
      <c r="V227" s="48"/>
      <c r="W227" s="1217" t="s">
        <v>3572</v>
      </c>
      <c r="X227" s="48"/>
      <c r="Y227" s="1217" t="s">
        <v>6628</v>
      </c>
      <c r="Z227" s="48"/>
      <c r="AA227" s="48"/>
      <c r="AB227" s="48"/>
      <c r="AC227" s="48"/>
      <c r="AD227" s="48"/>
      <c r="AE227" s="48"/>
      <c r="AF227" s="48"/>
      <c r="AG227" s="48"/>
      <c r="AH227" s="48"/>
    </row>
    <row r="228" spans="1:34" ht="18">
      <c r="A228" s="1218">
        <v>44820.305555555555</v>
      </c>
      <c r="B228" s="1217" t="s">
        <v>3473</v>
      </c>
      <c r="C228" s="1217"/>
      <c r="D228" s="1217" t="s">
        <v>3570</v>
      </c>
      <c r="E228" s="1217" t="s">
        <v>55</v>
      </c>
      <c r="F228" s="1217" t="s">
        <v>3512</v>
      </c>
      <c r="G228" s="1219">
        <v>8500</v>
      </c>
      <c r="H228" s="1449" t="s">
        <v>3063</v>
      </c>
      <c r="I228" s="1217" t="s">
        <v>3453</v>
      </c>
      <c r="J228" s="1642"/>
      <c r="K228" s="48" t="e">
        <f t="shared" ca="1" si="54"/>
        <v>#NAME?</v>
      </c>
      <c r="L228" s="48"/>
      <c r="M228" s="1240"/>
      <c r="N228" s="1240">
        <v>5300</v>
      </c>
      <c r="O228" s="1668"/>
      <c r="P228" s="1240"/>
      <c r="Q228" s="1240"/>
      <c r="R228" s="1240"/>
      <c r="S228" s="1240"/>
      <c r="T228" s="1240" t="e">
        <f t="shared" ca="1" si="1"/>
        <v>#NAME?</v>
      </c>
      <c r="U228" s="1378" t="e">
        <f t="shared" ca="1" si="2"/>
        <v>#NAME?</v>
      </c>
      <c r="V228" s="48"/>
      <c r="W228" s="1217" t="s">
        <v>3572</v>
      </c>
      <c r="X228" s="48"/>
      <c r="Y228" s="1217" t="s">
        <v>6629</v>
      </c>
      <c r="Z228" s="48"/>
      <c r="AA228" s="48"/>
      <c r="AB228" s="48"/>
      <c r="AC228" s="48"/>
      <c r="AD228" s="48"/>
      <c r="AE228" s="48"/>
      <c r="AF228" s="48"/>
      <c r="AG228" s="48"/>
      <c r="AH228" s="48"/>
    </row>
    <row r="229" spans="1:34" ht="18">
      <c r="A229" s="1218">
        <v>44820.333333333336</v>
      </c>
      <c r="B229" s="1217" t="s">
        <v>1170</v>
      </c>
      <c r="C229" s="1217" t="s">
        <v>3456</v>
      </c>
      <c r="D229" s="1217" t="s">
        <v>3532</v>
      </c>
      <c r="E229" s="1217" t="s">
        <v>86</v>
      </c>
      <c r="F229" s="1217" t="s">
        <v>3471</v>
      </c>
      <c r="G229" s="1219">
        <f>800/0.0479</f>
        <v>16701.461377870564</v>
      </c>
      <c r="H229" s="1449" t="s">
        <v>3063</v>
      </c>
      <c r="I229" s="1575" t="s">
        <v>3450</v>
      </c>
      <c r="J229" s="1642"/>
      <c r="K229" s="48" t="e">
        <f t="shared" ca="1" si="54"/>
        <v>#NAME?</v>
      </c>
      <c r="L229" s="48" t="e">
        <f t="shared" ref="L229:L234" ca="1" si="56">_xludf.IFS(C229="成田机场",4000,C229="羽田机场",1000,D229="VIP-limo",0)</f>
        <v>#NAME?</v>
      </c>
      <c r="M229" s="1240"/>
      <c r="N229" s="1240">
        <v>4000</v>
      </c>
      <c r="O229" s="1668"/>
      <c r="P229" s="1240"/>
      <c r="Q229" s="1240"/>
      <c r="R229" s="1240"/>
      <c r="S229" s="1240"/>
      <c r="T229" s="1240" t="e">
        <f t="shared" ca="1" si="1"/>
        <v>#NAME?</v>
      </c>
      <c r="U229" s="1378" t="e">
        <f t="shared" ca="1" si="2"/>
        <v>#NAME?</v>
      </c>
      <c r="V229" s="48"/>
      <c r="W229" s="1217" t="s">
        <v>108</v>
      </c>
      <c r="X229" s="48"/>
      <c r="Y229" s="1217" t="s">
        <v>6630</v>
      </c>
      <c r="Z229" s="48"/>
      <c r="AA229" s="48"/>
      <c r="AB229" s="48"/>
      <c r="AC229" s="48"/>
      <c r="AD229" s="48"/>
      <c r="AE229" s="48"/>
      <c r="AF229" s="48"/>
      <c r="AG229" s="48"/>
      <c r="AH229" s="48"/>
    </row>
    <row r="230" spans="1:34" ht="18">
      <c r="A230" s="1218">
        <v>44820.333333333336</v>
      </c>
      <c r="B230" s="1217" t="s">
        <v>1906</v>
      </c>
      <c r="C230" s="1217"/>
      <c r="D230" s="1217" t="s">
        <v>3919</v>
      </c>
      <c r="E230" s="1217" t="s">
        <v>40</v>
      </c>
      <c r="F230" s="1217" t="s">
        <v>3449</v>
      </c>
      <c r="G230" s="1219">
        <v>33600</v>
      </c>
      <c r="H230" s="1449" t="s">
        <v>3063</v>
      </c>
      <c r="I230" s="1217" t="s">
        <v>3453</v>
      </c>
      <c r="J230" s="1667"/>
      <c r="K230" s="48" t="e">
        <f t="shared" ca="1" si="54"/>
        <v>#NAME?</v>
      </c>
      <c r="L230" s="48" t="e">
        <f t="shared" ca="1" si="56"/>
        <v>#NAME?</v>
      </c>
      <c r="M230" s="1240" t="e">
        <f ca="1">(G230-K230-L230)*0.7</f>
        <v>#NAME?</v>
      </c>
      <c r="N230" s="1240"/>
      <c r="O230" s="1668"/>
      <c r="P230" s="1240"/>
      <c r="Q230" s="1240"/>
      <c r="R230" s="1240"/>
      <c r="S230" s="1240"/>
      <c r="T230" s="1240" t="e">
        <f t="shared" ca="1" si="1"/>
        <v>#NAME?</v>
      </c>
      <c r="U230" s="1378" t="e">
        <f t="shared" ca="1" si="2"/>
        <v>#NAME?</v>
      </c>
      <c r="V230" s="48"/>
      <c r="W230" s="1217" t="s">
        <v>27</v>
      </c>
      <c r="X230" s="48"/>
      <c r="Y230" s="1217" t="s">
        <v>6631</v>
      </c>
      <c r="Z230" s="48"/>
      <c r="AA230" s="48"/>
      <c r="AB230" s="48"/>
      <c r="AC230" s="48"/>
      <c r="AD230" s="48"/>
      <c r="AE230" s="48"/>
      <c r="AF230" s="48"/>
      <c r="AG230" s="48"/>
      <c r="AH230" s="48"/>
    </row>
    <row r="231" spans="1:34" ht="18">
      <c r="A231" s="1218">
        <v>44820.333333333336</v>
      </c>
      <c r="B231" s="1217" t="s">
        <v>1906</v>
      </c>
      <c r="C231" s="1217"/>
      <c r="D231" s="1217" t="s">
        <v>3919</v>
      </c>
      <c r="E231" s="1217" t="s">
        <v>3289</v>
      </c>
      <c r="F231" s="1217" t="s">
        <v>3486</v>
      </c>
      <c r="G231" s="1219">
        <v>19200</v>
      </c>
      <c r="H231" s="1449" t="s">
        <v>3063</v>
      </c>
      <c r="I231" s="1217" t="s">
        <v>3453</v>
      </c>
      <c r="J231" s="1642"/>
      <c r="K231" s="10" t="e">
        <f t="shared" ca="1" si="54"/>
        <v>#NAME?</v>
      </c>
      <c r="L231" s="10" t="e">
        <f t="shared" ca="1" si="56"/>
        <v>#NAME?</v>
      </c>
      <c r="M231" s="1239"/>
      <c r="N231" s="1240">
        <f>9*1300</f>
        <v>11700</v>
      </c>
      <c r="O231" s="1668"/>
      <c r="P231" s="1240"/>
      <c r="Q231" s="1240"/>
      <c r="R231" s="1240"/>
      <c r="S231" s="1240"/>
      <c r="T231" s="1240" t="e">
        <f t="shared" ca="1" si="1"/>
        <v>#NAME?</v>
      </c>
      <c r="U231" s="1378" t="e">
        <f t="shared" ca="1" si="2"/>
        <v>#NAME?</v>
      </c>
      <c r="V231" s="48"/>
      <c r="W231" s="1217" t="s">
        <v>27</v>
      </c>
      <c r="X231" s="48"/>
      <c r="Y231" s="1217" t="s">
        <v>6632</v>
      </c>
      <c r="Z231" s="48"/>
      <c r="AA231" s="48"/>
      <c r="AB231" s="48"/>
      <c r="AC231" s="48"/>
      <c r="AD231" s="48"/>
      <c r="AE231" s="48"/>
      <c r="AF231" s="48"/>
      <c r="AG231" s="48"/>
      <c r="AH231" s="48"/>
    </row>
    <row r="232" spans="1:34" ht="18">
      <c r="A232" s="1218">
        <v>44820.381944444445</v>
      </c>
      <c r="B232" s="1217" t="s">
        <v>570</v>
      </c>
      <c r="C232" s="1217" t="s">
        <v>3456</v>
      </c>
      <c r="D232" s="1217" t="s">
        <v>3551</v>
      </c>
      <c r="E232" s="1217" t="s">
        <v>86</v>
      </c>
      <c r="F232" s="1217" t="s">
        <v>3471</v>
      </c>
      <c r="G232" s="1219">
        <v>15000</v>
      </c>
      <c r="H232" s="1449" t="s">
        <v>3063</v>
      </c>
      <c r="I232" s="1217" t="s">
        <v>3453</v>
      </c>
      <c r="J232" s="1642"/>
      <c r="K232" s="10" t="e">
        <f t="shared" ca="1" si="54"/>
        <v>#NAME?</v>
      </c>
      <c r="L232" s="10" t="e">
        <f t="shared" ca="1" si="56"/>
        <v>#NAME?</v>
      </c>
      <c r="M232" s="1239"/>
      <c r="N232" s="1240">
        <v>4000</v>
      </c>
      <c r="O232" s="1668"/>
      <c r="P232" s="1240"/>
      <c r="Q232" s="1240"/>
      <c r="R232" s="1240"/>
      <c r="S232" s="1240"/>
      <c r="T232" s="1240" t="e">
        <f t="shared" ca="1" si="1"/>
        <v>#NAME?</v>
      </c>
      <c r="U232" s="1378" t="e">
        <f t="shared" ca="1" si="2"/>
        <v>#NAME?</v>
      </c>
      <c r="V232" s="48"/>
      <c r="W232" s="1217" t="s">
        <v>107</v>
      </c>
      <c r="X232" s="48"/>
      <c r="Y232" s="1217" t="s">
        <v>6633</v>
      </c>
      <c r="Z232" s="48"/>
      <c r="AA232" s="48"/>
      <c r="AB232" s="48"/>
      <c r="AC232" s="48"/>
      <c r="AD232" s="48"/>
      <c r="AE232" s="48"/>
      <c r="AF232" s="48"/>
      <c r="AG232" s="48"/>
      <c r="AH232" s="48"/>
    </row>
    <row r="233" spans="1:34" ht="18">
      <c r="A233" s="1218">
        <v>44820.416666666664</v>
      </c>
      <c r="B233" s="1217" t="s">
        <v>1906</v>
      </c>
      <c r="C233" s="1217"/>
      <c r="D233" s="1217" t="s">
        <v>3919</v>
      </c>
      <c r="E233" s="1217" t="s">
        <v>39</v>
      </c>
      <c r="F233" s="1217" t="s">
        <v>3517</v>
      </c>
      <c r="G233" s="1219">
        <v>19200</v>
      </c>
      <c r="H233" s="1449" t="s">
        <v>3063</v>
      </c>
      <c r="I233" s="1217" t="s">
        <v>3453</v>
      </c>
      <c r="J233" s="1642"/>
      <c r="K233" s="10" t="e">
        <f t="shared" ca="1" si="54"/>
        <v>#NAME?</v>
      </c>
      <c r="L233" s="10" t="e">
        <f t="shared" ca="1" si="56"/>
        <v>#NAME?</v>
      </c>
      <c r="M233" s="1239" t="e">
        <f ca="1">(G233-K233-L233)*0.7</f>
        <v>#NAME?</v>
      </c>
      <c r="N233" s="1240"/>
      <c r="O233" s="1668"/>
      <c r="P233" s="1240"/>
      <c r="Q233" s="1240"/>
      <c r="R233" s="1240"/>
      <c r="S233" s="1240"/>
      <c r="T233" s="1240" t="e">
        <f t="shared" ca="1" si="1"/>
        <v>#NAME?</v>
      </c>
      <c r="U233" s="1378" t="e">
        <f t="shared" ca="1" si="2"/>
        <v>#NAME?</v>
      </c>
      <c r="V233" s="48"/>
      <c r="W233" s="1217" t="s">
        <v>27</v>
      </c>
      <c r="X233" s="48"/>
      <c r="Y233" s="1217" t="s">
        <v>6634</v>
      </c>
      <c r="Z233" s="48"/>
      <c r="AA233" s="48"/>
      <c r="AB233" s="48"/>
      <c r="AC233" s="48"/>
      <c r="AD233" s="48"/>
      <c r="AE233" s="48"/>
      <c r="AF233" s="48"/>
      <c r="AG233" s="48"/>
      <c r="AH233" s="48"/>
    </row>
    <row r="234" spans="1:34" ht="18">
      <c r="A234" s="1218">
        <v>44820.625</v>
      </c>
      <c r="B234" s="1217" t="s">
        <v>1906</v>
      </c>
      <c r="C234" s="1217"/>
      <c r="D234" s="1217" t="s">
        <v>3919</v>
      </c>
      <c r="E234" s="1217" t="s">
        <v>45</v>
      </c>
      <c r="F234" s="1217" t="s">
        <v>3524</v>
      </c>
      <c r="G234" s="1219">
        <v>36000</v>
      </c>
      <c r="H234" s="1449" t="s">
        <v>3063</v>
      </c>
      <c r="I234" s="1217" t="s">
        <v>3453</v>
      </c>
      <c r="J234" s="1642"/>
      <c r="K234" s="10" t="e">
        <f t="shared" ca="1" si="54"/>
        <v>#NAME?</v>
      </c>
      <c r="L234" s="10" t="e">
        <f t="shared" ca="1" si="56"/>
        <v>#NAME?</v>
      </c>
      <c r="M234" s="1239"/>
      <c r="N234" s="1240">
        <f>17*1300</f>
        <v>22100</v>
      </c>
      <c r="O234" s="1668"/>
      <c r="P234" s="1240"/>
      <c r="Q234" s="1240"/>
      <c r="R234" s="1240"/>
      <c r="S234" s="1240"/>
      <c r="T234" s="1240" t="e">
        <f t="shared" ca="1" si="1"/>
        <v>#NAME?</v>
      </c>
      <c r="U234" s="1378" t="e">
        <f t="shared" ca="1" si="2"/>
        <v>#NAME?</v>
      </c>
      <c r="V234" s="48"/>
      <c r="W234" s="1217" t="s">
        <v>27</v>
      </c>
      <c r="X234" s="48"/>
      <c r="Y234" s="1217" t="s">
        <v>6635</v>
      </c>
      <c r="Z234" s="48"/>
      <c r="AA234" s="48"/>
      <c r="AB234" s="48"/>
      <c r="AC234" s="48"/>
      <c r="AD234" s="48"/>
      <c r="AE234" s="48"/>
      <c r="AF234" s="48"/>
      <c r="AG234" s="48"/>
      <c r="AH234" s="48"/>
    </row>
    <row r="235" spans="1:34" ht="18">
      <c r="A235" s="1218">
        <v>44820.6875</v>
      </c>
      <c r="B235" s="1217" t="s">
        <v>3473</v>
      </c>
      <c r="C235" s="1217"/>
      <c r="D235" s="1217" t="s">
        <v>3521</v>
      </c>
      <c r="E235" s="1217" t="s">
        <v>1798</v>
      </c>
      <c r="F235" s="1217" t="s">
        <v>3629</v>
      </c>
      <c r="G235" s="1219">
        <v>10000</v>
      </c>
      <c r="H235" s="1449" t="s">
        <v>3063</v>
      </c>
      <c r="I235" s="1217" t="s">
        <v>3453</v>
      </c>
      <c r="J235" s="1642"/>
      <c r="K235" s="10">
        <v>2000</v>
      </c>
      <c r="M235" s="1239">
        <f>(8000-K235-L235)*0.7</f>
        <v>4200</v>
      </c>
      <c r="N235" s="1239"/>
      <c r="O235" s="1670"/>
      <c r="P235" s="1239"/>
      <c r="Q235" s="1239"/>
      <c r="R235" s="1239"/>
      <c r="S235" s="1239"/>
      <c r="T235" s="1239">
        <f t="shared" si="1"/>
        <v>3800</v>
      </c>
      <c r="U235" s="1357">
        <f t="shared" si="2"/>
        <v>0.38</v>
      </c>
      <c r="W235" s="1217" t="s">
        <v>107</v>
      </c>
      <c r="Y235" s="1217" t="s">
        <v>6636</v>
      </c>
    </row>
    <row r="236" spans="1:34" ht="18">
      <c r="A236" s="1218">
        <v>44820.722222222219</v>
      </c>
      <c r="B236" s="1217" t="s">
        <v>3473</v>
      </c>
      <c r="C236" s="1217"/>
      <c r="D236" s="1217" t="s">
        <v>3570</v>
      </c>
      <c r="E236" s="1217" t="s">
        <v>3910</v>
      </c>
      <c r="F236" s="1217" t="s">
        <v>3592</v>
      </c>
      <c r="G236" s="1219">
        <v>11000</v>
      </c>
      <c r="H236" s="1449" t="s">
        <v>3063</v>
      </c>
      <c r="I236" s="1217" t="s">
        <v>3453</v>
      </c>
      <c r="J236" s="1642"/>
      <c r="K236" s="10" t="e">
        <f t="shared" ref="K236:K238" ca="1" si="57">_xludf.IFS(C236="成田机场",3000,C236="羽田机场",1200,D236="NearMe",1000,D236="VIP-limo",G236*0.12)</f>
        <v>#NAME?</v>
      </c>
      <c r="M236" s="1239"/>
      <c r="N236" s="1240">
        <v>5300</v>
      </c>
      <c r="O236" s="1668"/>
      <c r="P236" s="1240"/>
      <c r="Q236" s="1240"/>
      <c r="R236" s="1240"/>
      <c r="S236" s="1240"/>
      <c r="T236" s="1240" t="e">
        <f t="shared" ca="1" si="1"/>
        <v>#NAME?</v>
      </c>
      <c r="U236" s="1378" t="e">
        <f t="shared" ca="1" si="2"/>
        <v>#NAME?</v>
      </c>
      <c r="V236" s="48"/>
      <c r="W236" s="1217" t="s">
        <v>3572</v>
      </c>
      <c r="X236" s="48"/>
      <c r="Y236" s="1217" t="s">
        <v>6637</v>
      </c>
      <c r="Z236" s="48"/>
      <c r="AA236" s="48"/>
      <c r="AB236" s="48"/>
      <c r="AC236" s="48"/>
      <c r="AD236" s="48"/>
      <c r="AE236" s="48"/>
      <c r="AF236" s="48"/>
      <c r="AG236" s="48"/>
      <c r="AH236" s="48"/>
    </row>
    <row r="237" spans="1:34" ht="18">
      <c r="A237" s="1218">
        <v>44820.722222222219</v>
      </c>
      <c r="B237" s="1217" t="s">
        <v>3473</v>
      </c>
      <c r="C237" s="1217"/>
      <c r="D237" s="1217" t="s">
        <v>3570</v>
      </c>
      <c r="E237" s="1217" t="s">
        <v>43</v>
      </c>
      <c r="F237" s="1217" t="s">
        <v>3463</v>
      </c>
      <c r="G237" s="1219">
        <v>11000</v>
      </c>
      <c r="H237" s="1449" t="s">
        <v>3063</v>
      </c>
      <c r="I237" s="1217" t="s">
        <v>3453</v>
      </c>
      <c r="J237" s="1642"/>
      <c r="K237" s="10" t="e">
        <f t="shared" ca="1" si="57"/>
        <v>#NAME?</v>
      </c>
      <c r="M237" s="1239"/>
      <c r="N237" s="1240">
        <v>5300</v>
      </c>
      <c r="O237" s="1668"/>
      <c r="P237" s="1240"/>
      <c r="Q237" s="1240"/>
      <c r="R237" s="1240"/>
      <c r="S237" s="1240"/>
      <c r="T237" s="1240" t="e">
        <f t="shared" ca="1" si="1"/>
        <v>#NAME?</v>
      </c>
      <c r="U237" s="1378" t="e">
        <f t="shared" ca="1" si="2"/>
        <v>#NAME?</v>
      </c>
      <c r="V237" s="48"/>
      <c r="W237" s="1217" t="s">
        <v>3572</v>
      </c>
      <c r="X237" s="48"/>
      <c r="Y237" s="1217" t="s">
        <v>6638</v>
      </c>
      <c r="Z237" s="48"/>
      <c r="AA237" s="48"/>
      <c r="AB237" s="48"/>
      <c r="AC237" s="48"/>
      <c r="AD237" s="48"/>
      <c r="AE237" s="48"/>
      <c r="AF237" s="48"/>
      <c r="AG237" s="48"/>
      <c r="AH237" s="48"/>
    </row>
    <row r="238" spans="1:34" ht="18">
      <c r="A238" s="1218">
        <v>44820.722222222219</v>
      </c>
      <c r="B238" s="1217" t="s">
        <v>3473</v>
      </c>
      <c r="C238" s="1217"/>
      <c r="D238" s="1217" t="s">
        <v>3570</v>
      </c>
      <c r="E238" s="1217" t="s">
        <v>55</v>
      </c>
      <c r="F238" s="1217" t="s">
        <v>3512</v>
      </c>
      <c r="G238" s="1219">
        <v>8500</v>
      </c>
      <c r="H238" s="1449" t="s">
        <v>3063</v>
      </c>
      <c r="I238" s="1217" t="s">
        <v>3453</v>
      </c>
      <c r="J238" s="1642"/>
      <c r="K238" s="10" t="e">
        <f t="shared" ca="1" si="57"/>
        <v>#NAME?</v>
      </c>
      <c r="M238" s="1239"/>
      <c r="N238" s="1240">
        <v>4300</v>
      </c>
      <c r="O238" s="1668"/>
      <c r="P238" s="1240"/>
      <c r="Q238" s="1240"/>
      <c r="R238" s="1240"/>
      <c r="S238" s="1240"/>
      <c r="T238" s="1240" t="e">
        <f t="shared" ca="1" si="1"/>
        <v>#NAME?</v>
      </c>
      <c r="U238" s="1378" t="e">
        <f t="shared" ca="1" si="2"/>
        <v>#NAME?</v>
      </c>
      <c r="V238" s="48"/>
      <c r="W238" s="1217" t="s">
        <v>3572</v>
      </c>
      <c r="X238" s="48"/>
      <c r="Y238" s="1217" t="s">
        <v>6639</v>
      </c>
      <c r="Z238" s="48"/>
      <c r="AA238" s="48"/>
      <c r="AB238" s="48"/>
      <c r="AC238" s="48"/>
      <c r="AD238" s="48"/>
      <c r="AE238" s="48"/>
      <c r="AF238" s="48"/>
      <c r="AG238" s="48"/>
      <c r="AH238" s="48"/>
    </row>
    <row r="239" spans="1:34" ht="18">
      <c r="A239" s="1218">
        <v>44820.767361111109</v>
      </c>
      <c r="B239" s="1217" t="s">
        <v>1906</v>
      </c>
      <c r="C239" s="1217"/>
      <c r="D239" s="1217" t="s">
        <v>3514</v>
      </c>
      <c r="E239" s="1217" t="s">
        <v>86</v>
      </c>
      <c r="F239" s="1217" t="s">
        <v>3471</v>
      </c>
      <c r="G239" s="1219">
        <v>240000</v>
      </c>
      <c r="H239" s="1449" t="s">
        <v>3063</v>
      </c>
      <c r="I239" s="1217" t="s">
        <v>3453</v>
      </c>
      <c r="J239" s="1645"/>
      <c r="K239" s="10">
        <v>15000</v>
      </c>
      <c r="L239" s="10">
        <v>20000</v>
      </c>
      <c r="M239" s="1239"/>
      <c r="N239" s="1240">
        <v>75000</v>
      </c>
      <c r="O239" s="1668"/>
      <c r="P239" s="1240"/>
      <c r="Q239" s="1240"/>
      <c r="R239" s="1240"/>
      <c r="S239" s="1240"/>
      <c r="T239" s="1240">
        <f t="shared" si="1"/>
        <v>130000</v>
      </c>
      <c r="U239" s="1378">
        <f t="shared" si="2"/>
        <v>0.54166666666666663</v>
      </c>
      <c r="V239" s="48"/>
      <c r="W239" s="1217" t="s">
        <v>107</v>
      </c>
      <c r="X239" s="48"/>
      <c r="Y239" s="1217" t="s">
        <v>6640</v>
      </c>
      <c r="Z239" s="48"/>
      <c r="AA239" s="48"/>
      <c r="AB239" s="48"/>
      <c r="AC239" s="48"/>
      <c r="AD239" s="48"/>
      <c r="AE239" s="48"/>
      <c r="AF239" s="48"/>
      <c r="AG239" s="48"/>
      <c r="AH239" s="48"/>
    </row>
    <row r="240" spans="1:34" ht="18">
      <c r="A240" s="1218">
        <v>44821.25</v>
      </c>
      <c r="B240" s="1217" t="s">
        <v>1906</v>
      </c>
      <c r="C240" s="1217"/>
      <c r="D240" s="1217" t="s">
        <v>3919</v>
      </c>
      <c r="E240" s="1217" t="s">
        <v>2979</v>
      </c>
      <c r="F240" s="1217" t="s">
        <v>3501</v>
      </c>
      <c r="G240" s="1219">
        <v>40800</v>
      </c>
      <c r="H240" s="1449" t="s">
        <v>3063</v>
      </c>
      <c r="I240" s="1217" t="s">
        <v>3453</v>
      </c>
      <c r="J240" s="1642"/>
      <c r="K240" s="48" t="e">
        <f t="shared" ref="K240:K252" ca="1" si="58">_xludf.IFS(C240="成田机场",3000,C240="羽田机场",1200,D240="NearMe",1000,D240="VIP-limo",G240*0.12)</f>
        <v>#NAME?</v>
      </c>
      <c r="L240" s="48" t="e">
        <f t="shared" ref="L240:L246" ca="1" si="59">_xludf.IFS(C240="成田机场",4000,C240="羽田机场",1000,D240="VIP-limo",0)</f>
        <v>#NAME?</v>
      </c>
      <c r="M240" s="1240"/>
      <c r="N240" s="1240">
        <f>19*1300</f>
        <v>24700</v>
      </c>
      <c r="O240" s="1668"/>
      <c r="P240" s="1240"/>
      <c r="Q240" s="1240"/>
      <c r="R240" s="1240"/>
      <c r="S240" s="1240"/>
      <c r="T240" s="1240" t="e">
        <f t="shared" ca="1" si="1"/>
        <v>#NAME?</v>
      </c>
      <c r="U240" s="1378" t="e">
        <f t="shared" ca="1" si="2"/>
        <v>#NAME?</v>
      </c>
      <c r="V240" s="48"/>
      <c r="W240" s="1217" t="s">
        <v>27</v>
      </c>
      <c r="X240" s="48"/>
      <c r="Y240" s="1217" t="s">
        <v>6641</v>
      </c>
      <c r="Z240" s="48"/>
      <c r="AA240" s="48"/>
      <c r="AB240" s="48"/>
      <c r="AC240" s="48"/>
      <c r="AD240" s="48"/>
      <c r="AE240" s="48"/>
      <c r="AF240" s="48"/>
      <c r="AG240" s="48"/>
      <c r="AH240" s="48"/>
    </row>
    <row r="241" spans="1:34" ht="18">
      <c r="A241" s="1218">
        <v>44821.25</v>
      </c>
      <c r="B241" s="1217" t="s">
        <v>1906</v>
      </c>
      <c r="C241" s="1217"/>
      <c r="D241" s="1217" t="s">
        <v>3919</v>
      </c>
      <c r="E241" s="1217" t="s">
        <v>44</v>
      </c>
      <c r="F241" s="1217" t="s">
        <v>4322</v>
      </c>
      <c r="G241" s="1219">
        <v>21600</v>
      </c>
      <c r="H241" s="1449" t="s">
        <v>3063</v>
      </c>
      <c r="I241" s="1217" t="s">
        <v>3453</v>
      </c>
      <c r="J241" s="1642"/>
      <c r="K241" s="10" t="e">
        <f t="shared" ca="1" si="58"/>
        <v>#NAME?</v>
      </c>
      <c r="L241" s="10" t="e">
        <f t="shared" ca="1" si="59"/>
        <v>#NAME?</v>
      </c>
      <c r="M241" s="1239"/>
      <c r="N241" s="1240">
        <f>10*1300</f>
        <v>13000</v>
      </c>
      <c r="O241" s="1668"/>
      <c r="P241" s="1240"/>
      <c r="Q241" s="1240"/>
      <c r="R241" s="1240"/>
      <c r="S241" s="1240"/>
      <c r="T241" s="1240" t="e">
        <f t="shared" ca="1" si="1"/>
        <v>#NAME?</v>
      </c>
      <c r="U241" s="1378" t="e">
        <f t="shared" ca="1" si="2"/>
        <v>#NAME?</v>
      </c>
      <c r="V241" s="48"/>
      <c r="W241" s="1217" t="s">
        <v>27</v>
      </c>
      <c r="X241" s="48"/>
      <c r="Y241" s="1217" t="s">
        <v>6642</v>
      </c>
      <c r="Z241" s="48"/>
      <c r="AA241" s="48"/>
      <c r="AB241" s="48"/>
      <c r="AC241" s="48"/>
      <c r="AD241" s="48"/>
      <c r="AE241" s="48"/>
      <c r="AF241" s="48"/>
      <c r="AG241" s="48"/>
      <c r="AH241" s="48"/>
    </row>
    <row r="242" spans="1:34" ht="18">
      <c r="A242" s="1218">
        <v>44821.25</v>
      </c>
      <c r="B242" s="1217" t="s">
        <v>1906</v>
      </c>
      <c r="C242" s="1217"/>
      <c r="D242" s="1217" t="s">
        <v>3919</v>
      </c>
      <c r="E242" s="1217" t="s">
        <v>1798</v>
      </c>
      <c r="F242" s="1217" t="s">
        <v>3629</v>
      </c>
      <c r="G242" s="1219">
        <v>21600</v>
      </c>
      <c r="H242" s="1449" t="s">
        <v>3063</v>
      </c>
      <c r="I242" s="1217" t="s">
        <v>3453</v>
      </c>
      <c r="J242" s="1642"/>
      <c r="K242" s="10" t="e">
        <f t="shared" ca="1" si="58"/>
        <v>#NAME?</v>
      </c>
      <c r="L242" s="10" t="e">
        <f t="shared" ca="1" si="59"/>
        <v>#NAME?</v>
      </c>
      <c r="M242" s="1239"/>
      <c r="N242" s="1240" t="e">
        <f t="shared" ref="N242:N243" ca="1" si="60">(9*2400-K242)*0.7</f>
        <v>#NAME?</v>
      </c>
      <c r="O242" s="1670"/>
      <c r="P242" s="1239"/>
      <c r="Q242" s="1239"/>
      <c r="R242" s="1239"/>
      <c r="S242" s="1239"/>
      <c r="T242" s="1239" t="e">
        <f t="shared" ca="1" si="1"/>
        <v>#NAME?</v>
      </c>
      <c r="U242" s="1357" t="e">
        <f t="shared" ca="1" si="2"/>
        <v>#NAME?</v>
      </c>
      <c r="W242" s="1217" t="s">
        <v>27</v>
      </c>
      <c r="Y242" s="1217" t="s">
        <v>6643</v>
      </c>
    </row>
    <row r="243" spans="1:34" ht="18">
      <c r="A243" s="1218">
        <v>44821.333333333336</v>
      </c>
      <c r="B243" s="1217" t="s">
        <v>1906</v>
      </c>
      <c r="C243" s="1217"/>
      <c r="D243" s="1217" t="s">
        <v>3919</v>
      </c>
      <c r="E243" s="1217" t="s">
        <v>92</v>
      </c>
      <c r="F243" s="1217" t="s">
        <v>3486</v>
      </c>
      <c r="G243" s="1219">
        <v>21600</v>
      </c>
      <c r="H243" s="1449" t="s">
        <v>3063</v>
      </c>
      <c r="I243" s="1217" t="s">
        <v>3453</v>
      </c>
      <c r="J243" s="1642"/>
      <c r="K243" s="10" t="e">
        <f t="shared" ca="1" si="58"/>
        <v>#NAME?</v>
      </c>
      <c r="L243" s="10" t="e">
        <f t="shared" ca="1" si="59"/>
        <v>#NAME?</v>
      </c>
      <c r="M243" s="1239"/>
      <c r="N243" s="1240" t="e">
        <f t="shared" ca="1" si="60"/>
        <v>#NAME?</v>
      </c>
      <c r="O243" s="1670"/>
      <c r="P243" s="1239"/>
      <c r="Q243" s="1239"/>
      <c r="R243" s="1239"/>
      <c r="S243" s="1239"/>
      <c r="T243" s="1239" t="e">
        <f t="shared" ca="1" si="1"/>
        <v>#NAME?</v>
      </c>
      <c r="U243" s="1357" t="e">
        <f t="shared" ca="1" si="2"/>
        <v>#NAME?</v>
      </c>
      <c r="W243" s="1217" t="s">
        <v>27</v>
      </c>
      <c r="Y243" s="1217" t="s">
        <v>6644</v>
      </c>
    </row>
    <row r="244" spans="1:34" ht="18">
      <c r="A244" s="1218">
        <v>44821.458333333336</v>
      </c>
      <c r="B244" s="1217" t="s">
        <v>1170</v>
      </c>
      <c r="C244" s="1217" t="s">
        <v>3456</v>
      </c>
      <c r="D244" s="1217" t="s">
        <v>3521</v>
      </c>
      <c r="E244" s="1217" t="s">
        <v>27</v>
      </c>
      <c r="F244" s="1217" t="s">
        <v>3505</v>
      </c>
      <c r="G244" s="1219">
        <v>15000</v>
      </c>
      <c r="H244" s="1449" t="s">
        <v>3063</v>
      </c>
      <c r="I244" s="1217" t="s">
        <v>3453</v>
      </c>
      <c r="J244" s="1642"/>
      <c r="K244" s="48" t="e">
        <f t="shared" ca="1" si="58"/>
        <v>#NAME?</v>
      </c>
      <c r="L244" s="48" t="e">
        <f t="shared" ca="1" si="59"/>
        <v>#NAME?</v>
      </c>
      <c r="M244" s="1240"/>
      <c r="N244" s="1240">
        <v>5000</v>
      </c>
      <c r="O244" s="1668"/>
      <c r="P244" s="1240"/>
      <c r="Q244" s="1240"/>
      <c r="R244" s="1240"/>
      <c r="S244" s="1240"/>
      <c r="T244" s="1240" t="e">
        <f t="shared" ca="1" si="1"/>
        <v>#NAME?</v>
      </c>
      <c r="U244" s="1378" t="e">
        <f t="shared" ca="1" si="2"/>
        <v>#NAME?</v>
      </c>
      <c r="V244" s="48"/>
      <c r="W244" s="1217" t="s">
        <v>107</v>
      </c>
      <c r="X244" s="48"/>
      <c r="Y244" s="1217" t="s">
        <v>6645</v>
      </c>
      <c r="Z244" s="48"/>
      <c r="AA244" s="48"/>
      <c r="AB244" s="48"/>
      <c r="AC244" s="48"/>
      <c r="AD244" s="48"/>
      <c r="AE244" s="48"/>
      <c r="AF244" s="48"/>
      <c r="AG244" s="48"/>
      <c r="AH244" s="48"/>
    </row>
    <row r="245" spans="1:34" ht="18">
      <c r="A245" s="1218">
        <v>44821.458333333336</v>
      </c>
      <c r="B245" s="1217" t="s">
        <v>1906</v>
      </c>
      <c r="C245" s="1217"/>
      <c r="D245" s="1217" t="s">
        <v>3919</v>
      </c>
      <c r="E245" s="1217" t="s">
        <v>45</v>
      </c>
      <c r="F245" s="1217" t="s">
        <v>3524</v>
      </c>
      <c r="G245" s="1219">
        <v>38400</v>
      </c>
      <c r="H245" s="1449" t="s">
        <v>3063</v>
      </c>
      <c r="I245" s="1217" t="s">
        <v>3453</v>
      </c>
      <c r="J245" s="1642"/>
      <c r="K245" s="48" t="e">
        <f t="shared" ca="1" si="58"/>
        <v>#NAME?</v>
      </c>
      <c r="L245" s="48" t="e">
        <f t="shared" ca="1" si="59"/>
        <v>#NAME?</v>
      </c>
      <c r="M245" s="1240"/>
      <c r="N245" s="1240">
        <f>18*1300</f>
        <v>23400</v>
      </c>
      <c r="O245" s="1668"/>
      <c r="P245" s="1240"/>
      <c r="Q245" s="1240"/>
      <c r="R245" s="1240"/>
      <c r="S245" s="1240"/>
      <c r="T245" s="1240" t="e">
        <f t="shared" ca="1" si="1"/>
        <v>#NAME?</v>
      </c>
      <c r="U245" s="1378" t="e">
        <f t="shared" ca="1" si="2"/>
        <v>#NAME?</v>
      </c>
      <c r="V245" s="48"/>
      <c r="W245" s="1217" t="s">
        <v>27</v>
      </c>
      <c r="X245" s="48"/>
      <c r="Y245" s="1217" t="s">
        <v>6646</v>
      </c>
      <c r="Z245" s="48"/>
      <c r="AA245" s="48"/>
      <c r="AB245" s="48"/>
      <c r="AC245" s="48"/>
      <c r="AD245" s="48"/>
      <c r="AE245" s="48"/>
      <c r="AF245" s="48"/>
      <c r="AG245" s="48"/>
      <c r="AH245" s="48"/>
    </row>
    <row r="246" spans="1:34" ht="18">
      <c r="A246" s="1218">
        <v>44821.458333333336</v>
      </c>
      <c r="B246" s="1217" t="s">
        <v>1906</v>
      </c>
      <c r="C246" s="1217"/>
      <c r="D246" s="1217" t="s">
        <v>3919</v>
      </c>
      <c r="E246" s="1217" t="s">
        <v>40</v>
      </c>
      <c r="F246" s="1217" t="s">
        <v>3449</v>
      </c>
      <c r="G246" s="1219">
        <v>24000</v>
      </c>
      <c r="H246" s="1449" t="s">
        <v>3063</v>
      </c>
      <c r="I246" s="1217" t="s">
        <v>3453</v>
      </c>
      <c r="J246" s="1667"/>
      <c r="K246" s="48" t="e">
        <f t="shared" ca="1" si="58"/>
        <v>#NAME?</v>
      </c>
      <c r="L246" s="48" t="e">
        <f t="shared" ca="1" si="59"/>
        <v>#NAME?</v>
      </c>
      <c r="M246" s="1240" t="e">
        <f ca="1">(G246-K246-L246)*0.7</f>
        <v>#NAME?</v>
      </c>
      <c r="N246" s="1240"/>
      <c r="O246" s="1668"/>
      <c r="P246" s="1240"/>
      <c r="Q246" s="1240"/>
      <c r="R246" s="1240"/>
      <c r="S246" s="1240"/>
      <c r="T246" s="1240" t="e">
        <f t="shared" ca="1" si="1"/>
        <v>#NAME?</v>
      </c>
      <c r="U246" s="1378" t="e">
        <f t="shared" ca="1" si="2"/>
        <v>#NAME?</v>
      </c>
      <c r="V246" s="48"/>
      <c r="W246" s="1217" t="s">
        <v>27</v>
      </c>
      <c r="X246" s="48"/>
      <c r="Y246" s="1217" t="s">
        <v>6647</v>
      </c>
      <c r="Z246" s="48"/>
      <c r="AA246" s="48"/>
      <c r="AB246" s="48"/>
      <c r="AC246" s="48"/>
      <c r="AD246" s="48"/>
      <c r="AE246" s="48"/>
      <c r="AF246" s="48"/>
      <c r="AG246" s="48"/>
      <c r="AH246" s="48"/>
    </row>
    <row r="247" spans="1:34" ht="18">
      <c r="A247" s="1218">
        <v>44821.552083333336</v>
      </c>
      <c r="B247" s="1217" t="s">
        <v>570</v>
      </c>
      <c r="C247" s="1217" t="s">
        <v>3456</v>
      </c>
      <c r="D247" s="1217" t="s">
        <v>3579</v>
      </c>
      <c r="E247" s="1217" t="s">
        <v>27</v>
      </c>
      <c r="F247" s="1217" t="s">
        <v>3505</v>
      </c>
      <c r="G247" s="1219">
        <v>28700</v>
      </c>
      <c r="H247" s="1449" t="s">
        <v>3050</v>
      </c>
      <c r="I247" s="1217" t="s">
        <v>3453</v>
      </c>
      <c r="J247" s="1642"/>
      <c r="K247" s="10" t="e">
        <f t="shared" ca="1" si="58"/>
        <v>#NAME?</v>
      </c>
      <c r="M247" s="1239"/>
      <c r="N247" s="1239">
        <v>5000</v>
      </c>
      <c r="O247" s="1670"/>
      <c r="P247" s="1239"/>
      <c r="Q247" s="1239"/>
      <c r="R247" s="1239"/>
      <c r="S247" s="1239"/>
      <c r="T247" s="1239" t="e">
        <f t="shared" ca="1" si="1"/>
        <v>#NAME?</v>
      </c>
      <c r="U247" s="1357" t="e">
        <f t="shared" ca="1" si="2"/>
        <v>#NAME?</v>
      </c>
      <c r="W247" s="1217" t="s">
        <v>27</v>
      </c>
      <c r="Y247" s="1217" t="s">
        <v>6648</v>
      </c>
    </row>
    <row r="248" spans="1:34" ht="18">
      <c r="A248" s="1218">
        <v>44821.583333333336</v>
      </c>
      <c r="B248" s="1217" t="s">
        <v>1170</v>
      </c>
      <c r="C248" s="1217" t="s">
        <v>3456</v>
      </c>
      <c r="D248" s="1217" t="s">
        <v>2499</v>
      </c>
      <c r="E248" s="1217" t="s">
        <v>60</v>
      </c>
      <c r="F248" s="1217" t="s">
        <v>3547</v>
      </c>
      <c r="G248" s="1219">
        <v>16000</v>
      </c>
      <c r="H248" s="1449" t="s">
        <v>3063</v>
      </c>
      <c r="I248" s="1217" t="s">
        <v>3453</v>
      </c>
      <c r="J248" s="1642"/>
      <c r="K248" s="10" t="e">
        <f t="shared" ca="1" si="58"/>
        <v>#NAME?</v>
      </c>
      <c r="L248" s="10" t="e">
        <f t="shared" ref="L248:L252" ca="1" si="61">_xludf.IFS(C248="成田机场",4000,C248="羽田机场",1000,D248="VIP-limo",0)</f>
        <v>#NAME?</v>
      </c>
      <c r="M248" s="1239" t="e">
        <f ca="1">(G248-K248-L248)*0.7</f>
        <v>#NAME?</v>
      </c>
      <c r="N248" s="1240"/>
      <c r="O248" s="1668"/>
      <c r="P248" s="1240"/>
      <c r="Q248" s="1240"/>
      <c r="R248" s="1240"/>
      <c r="S248" s="1240"/>
      <c r="T248" s="1240" t="e">
        <f t="shared" ca="1" si="1"/>
        <v>#NAME?</v>
      </c>
      <c r="U248" s="1378" t="e">
        <f t="shared" ca="1" si="2"/>
        <v>#NAME?</v>
      </c>
      <c r="V248" s="48"/>
      <c r="W248" s="1217" t="s">
        <v>6486</v>
      </c>
      <c r="X248" s="48"/>
      <c r="Y248" s="1217" t="s">
        <v>6649</v>
      </c>
      <c r="Z248" s="48"/>
      <c r="AA248" s="48"/>
      <c r="AB248" s="48"/>
      <c r="AC248" s="48"/>
      <c r="AD248" s="48"/>
      <c r="AE248" s="48"/>
      <c r="AF248" s="48"/>
      <c r="AG248" s="48"/>
      <c r="AH248" s="48"/>
    </row>
    <row r="249" spans="1:34" ht="18">
      <c r="A249" s="1218">
        <v>44821.673611111109</v>
      </c>
      <c r="B249" s="1217" t="s">
        <v>570</v>
      </c>
      <c r="C249" s="1217" t="s">
        <v>3456</v>
      </c>
      <c r="D249" s="1217" t="s">
        <v>3514</v>
      </c>
      <c r="E249" s="1217" t="s">
        <v>110</v>
      </c>
      <c r="F249" s="1217" t="s">
        <v>3686</v>
      </c>
      <c r="G249" s="1219">
        <v>25000</v>
      </c>
      <c r="H249" s="1449" t="s">
        <v>3063</v>
      </c>
      <c r="I249" s="1217" t="s">
        <v>3453</v>
      </c>
      <c r="J249" s="1642"/>
      <c r="K249" s="48" t="e">
        <f t="shared" ca="1" si="58"/>
        <v>#NAME?</v>
      </c>
      <c r="L249" s="48" t="e">
        <f t="shared" ca="1" si="61"/>
        <v>#NAME?</v>
      </c>
      <c r="M249" s="1240"/>
      <c r="N249" s="1240">
        <v>5000</v>
      </c>
      <c r="O249" s="1668"/>
      <c r="P249" s="1240"/>
      <c r="Q249" s="1240"/>
      <c r="R249" s="1240"/>
      <c r="S249" s="1240"/>
      <c r="T249" s="1240" t="e">
        <f t="shared" ca="1" si="1"/>
        <v>#NAME?</v>
      </c>
      <c r="U249" s="1378" t="e">
        <f t="shared" ca="1" si="2"/>
        <v>#NAME?</v>
      </c>
      <c r="V249" s="48"/>
      <c r="W249" s="1217" t="s">
        <v>107</v>
      </c>
      <c r="X249" s="48"/>
      <c r="Y249" s="1217" t="s">
        <v>6650</v>
      </c>
      <c r="Z249" s="48"/>
      <c r="AA249" s="48"/>
      <c r="AB249" s="48"/>
      <c r="AC249" s="48"/>
      <c r="AD249" s="48"/>
      <c r="AE249" s="48"/>
      <c r="AF249" s="48"/>
      <c r="AG249" s="48"/>
      <c r="AH249" s="48"/>
    </row>
    <row r="250" spans="1:34" ht="18">
      <c r="A250" s="1218">
        <v>44821.694444444445</v>
      </c>
      <c r="B250" s="1217" t="s">
        <v>570</v>
      </c>
      <c r="C250" s="1217" t="s">
        <v>3456</v>
      </c>
      <c r="D250" s="1217" t="s">
        <v>2499</v>
      </c>
      <c r="E250" s="1217" t="s">
        <v>60</v>
      </c>
      <c r="F250" s="1217" t="s">
        <v>3547</v>
      </c>
      <c r="G250" s="1219">
        <v>20000</v>
      </c>
      <c r="H250" s="1449" t="s">
        <v>3063</v>
      </c>
      <c r="I250" s="1217" t="s">
        <v>3453</v>
      </c>
      <c r="J250" s="1642"/>
      <c r="K250" s="48" t="e">
        <f t="shared" ca="1" si="58"/>
        <v>#NAME?</v>
      </c>
      <c r="L250" s="48" t="e">
        <f t="shared" ca="1" si="61"/>
        <v>#NAME?</v>
      </c>
      <c r="M250" s="1240" t="e">
        <f t="shared" ref="M250:M251" ca="1" si="62">(15000-K250-L250)*0.7</f>
        <v>#NAME?</v>
      </c>
      <c r="N250" s="1240"/>
      <c r="O250" s="1668"/>
      <c r="P250" s="1240"/>
      <c r="Q250" s="1240"/>
      <c r="R250" s="1240"/>
      <c r="S250" s="1240"/>
      <c r="T250" s="1240" t="e">
        <f t="shared" ca="1" si="1"/>
        <v>#NAME?</v>
      </c>
      <c r="U250" s="1378" t="e">
        <f t="shared" ca="1" si="2"/>
        <v>#NAME?</v>
      </c>
      <c r="V250" s="48"/>
      <c r="W250" s="1217" t="s">
        <v>3508</v>
      </c>
      <c r="X250" s="48"/>
      <c r="Y250" s="1217" t="s">
        <v>6651</v>
      </c>
      <c r="Z250" s="48"/>
      <c r="AA250" s="48"/>
      <c r="AB250" s="48"/>
      <c r="AC250" s="48"/>
      <c r="AD250" s="48"/>
      <c r="AE250" s="48"/>
      <c r="AF250" s="48"/>
      <c r="AG250" s="48"/>
      <c r="AH250" s="48"/>
    </row>
    <row r="251" spans="1:34" ht="18">
      <c r="A251" s="1218">
        <v>44821.743055555555</v>
      </c>
      <c r="B251" s="1217" t="s">
        <v>570</v>
      </c>
      <c r="C251" s="1217" t="s">
        <v>3456</v>
      </c>
      <c r="D251" s="1217" t="s">
        <v>3503</v>
      </c>
      <c r="E251" s="1217" t="s">
        <v>1798</v>
      </c>
      <c r="F251" s="1217" t="s">
        <v>3629</v>
      </c>
      <c r="G251" s="1219">
        <v>16000</v>
      </c>
      <c r="H251" s="1449" t="s">
        <v>3063</v>
      </c>
      <c r="I251" s="1217" t="s">
        <v>3453</v>
      </c>
      <c r="J251" s="1642"/>
      <c r="K251" s="48" t="e">
        <f t="shared" ca="1" si="58"/>
        <v>#NAME?</v>
      </c>
      <c r="L251" s="48" t="e">
        <f t="shared" ca="1" si="61"/>
        <v>#NAME?</v>
      </c>
      <c r="M251" s="1240" t="e">
        <f t="shared" ca="1" si="62"/>
        <v>#NAME?</v>
      </c>
      <c r="N251" s="1240"/>
      <c r="O251" s="1668"/>
      <c r="P251" s="1240"/>
      <c r="Q251" s="1240"/>
      <c r="R251" s="1240"/>
      <c r="S251" s="1240"/>
      <c r="T251" s="1240" t="e">
        <f t="shared" ca="1" si="1"/>
        <v>#NAME?</v>
      </c>
      <c r="U251" s="1378" t="e">
        <f t="shared" ca="1" si="2"/>
        <v>#NAME?</v>
      </c>
      <c r="V251" s="48"/>
      <c r="W251" s="1217" t="s">
        <v>1540</v>
      </c>
      <c r="X251" s="48"/>
      <c r="Y251" s="1217" t="s">
        <v>6652</v>
      </c>
      <c r="Z251" s="48"/>
      <c r="AA251" s="48"/>
      <c r="AB251" s="48"/>
      <c r="AC251" s="48"/>
      <c r="AD251" s="48"/>
      <c r="AE251" s="48"/>
      <c r="AF251" s="48"/>
      <c r="AG251" s="48"/>
      <c r="AH251" s="48"/>
    </row>
    <row r="252" spans="1:34" ht="18">
      <c r="A252" s="1218">
        <v>44821.815972222219</v>
      </c>
      <c r="B252" s="1217" t="s">
        <v>570</v>
      </c>
      <c r="C252" s="1217" t="s">
        <v>3456</v>
      </c>
      <c r="D252" s="1217" t="s">
        <v>6653</v>
      </c>
      <c r="E252" s="1217" t="s">
        <v>3591</v>
      </c>
      <c r="F252" s="1217" t="s">
        <v>4208</v>
      </c>
      <c r="G252" s="1219">
        <v>25000</v>
      </c>
      <c r="H252" s="1449" t="s">
        <v>3063</v>
      </c>
      <c r="I252" s="1217" t="s">
        <v>3453</v>
      </c>
      <c r="J252" s="1642"/>
      <c r="K252" s="48" t="e">
        <f t="shared" ca="1" si="58"/>
        <v>#NAME?</v>
      </c>
      <c r="L252" s="48" t="e">
        <f t="shared" ca="1" si="61"/>
        <v>#NAME?</v>
      </c>
      <c r="M252" s="1240"/>
      <c r="N252" s="1240">
        <v>5000</v>
      </c>
      <c r="O252" s="1668"/>
      <c r="P252" s="1240"/>
      <c r="Q252" s="1240"/>
      <c r="R252" s="1240"/>
      <c r="S252" s="1240"/>
      <c r="T252" s="1240" t="e">
        <f t="shared" ca="1" si="1"/>
        <v>#NAME?</v>
      </c>
      <c r="U252" s="1378" t="e">
        <f t="shared" ca="1" si="2"/>
        <v>#NAME?</v>
      </c>
      <c r="V252" s="48"/>
      <c r="W252" s="1217" t="s">
        <v>107</v>
      </c>
      <c r="X252" s="48"/>
      <c r="Y252" s="1217" t="s">
        <v>6654</v>
      </c>
      <c r="Z252" s="48"/>
      <c r="AA252" s="48"/>
      <c r="AB252" s="48"/>
      <c r="AC252" s="48"/>
      <c r="AD252" s="48"/>
      <c r="AE252" s="48"/>
      <c r="AF252" s="48"/>
      <c r="AG252" s="48"/>
      <c r="AH252" s="48"/>
    </row>
    <row r="253" spans="1:34" ht="18">
      <c r="A253" s="1218">
        <v>44822.243055555555</v>
      </c>
      <c r="B253" s="1217" t="s">
        <v>1906</v>
      </c>
      <c r="C253" s="1217"/>
      <c r="D253" s="1217" t="s">
        <v>245</v>
      </c>
      <c r="E253" s="1217" t="s">
        <v>94</v>
      </c>
      <c r="F253" s="1217" t="s">
        <v>3657</v>
      </c>
      <c r="G253" s="1219">
        <v>70000</v>
      </c>
      <c r="H253" s="1449" t="s">
        <v>3063</v>
      </c>
      <c r="I253" s="1450"/>
      <c r="J253" s="1642"/>
      <c r="K253" s="48">
        <v>6000</v>
      </c>
      <c r="L253" s="48">
        <v>8000</v>
      </c>
      <c r="M253" s="1240"/>
      <c r="N253" s="1240">
        <v>30000</v>
      </c>
      <c r="O253" s="1668"/>
      <c r="P253" s="1240"/>
      <c r="Q253" s="1240"/>
      <c r="R253" s="1240"/>
      <c r="S253" s="1240"/>
      <c r="T253" s="1240">
        <f t="shared" si="1"/>
        <v>26000</v>
      </c>
      <c r="U253" s="1378">
        <f t="shared" si="2"/>
        <v>0.37142857142857144</v>
      </c>
      <c r="V253" s="48"/>
      <c r="W253" s="1217" t="s">
        <v>107</v>
      </c>
      <c r="X253" s="48"/>
      <c r="Y253" s="1217" t="s">
        <v>6655</v>
      </c>
      <c r="Z253" s="48"/>
      <c r="AA253" s="48"/>
      <c r="AB253" s="48"/>
      <c r="AC253" s="48"/>
      <c r="AD253" s="48"/>
      <c r="AE253" s="48"/>
      <c r="AF253" s="48"/>
      <c r="AG253" s="48"/>
      <c r="AH253" s="48"/>
    </row>
    <row r="254" spans="1:34" ht="18">
      <c r="A254" s="1218">
        <v>44822.25</v>
      </c>
      <c r="B254" s="1217" t="s">
        <v>1906</v>
      </c>
      <c r="C254" s="1217"/>
      <c r="D254" s="1217" t="s">
        <v>3919</v>
      </c>
      <c r="E254" s="1217" t="s">
        <v>2979</v>
      </c>
      <c r="F254" s="1217" t="s">
        <v>3501</v>
      </c>
      <c r="G254" s="1219">
        <v>40800</v>
      </c>
      <c r="H254" s="1449" t="s">
        <v>3063</v>
      </c>
      <c r="I254" s="1217" t="s">
        <v>3453</v>
      </c>
      <c r="J254" s="1642"/>
      <c r="K254" s="48" t="e">
        <f t="shared" ref="K254:K258" ca="1" si="63">_xludf.IFS(C254="成田机场",3000,C254="羽田机场",1200,D254="NearMe",1000,D254="VIP-limo",G254*0.12)</f>
        <v>#NAME?</v>
      </c>
      <c r="L254" s="48" t="e">
        <f t="shared" ref="L254:L258" ca="1" si="64">_xludf.IFS(C254="成田机场",4000,C254="羽田机场",1000,D254="VIP-limo",0)</f>
        <v>#NAME?</v>
      </c>
      <c r="M254" s="1240"/>
      <c r="N254" s="1240">
        <f>19*1300</f>
        <v>24700</v>
      </c>
      <c r="O254" s="1668"/>
      <c r="P254" s="1240"/>
      <c r="Q254" s="1240"/>
      <c r="R254" s="1240"/>
      <c r="S254" s="1240"/>
      <c r="T254" s="1240" t="e">
        <f t="shared" ca="1" si="1"/>
        <v>#NAME?</v>
      </c>
      <c r="U254" s="1378" t="e">
        <f t="shared" ca="1" si="2"/>
        <v>#NAME?</v>
      </c>
      <c r="V254" s="48"/>
      <c r="W254" s="1217" t="s">
        <v>27</v>
      </c>
      <c r="X254" s="48"/>
      <c r="Y254" s="1217" t="s">
        <v>6656</v>
      </c>
      <c r="Z254" s="48"/>
      <c r="AA254" s="48"/>
      <c r="AB254" s="48"/>
      <c r="AC254" s="48"/>
      <c r="AD254" s="48"/>
      <c r="AE254" s="48"/>
      <c r="AF254" s="48"/>
      <c r="AG254" s="48"/>
      <c r="AH254" s="48"/>
    </row>
    <row r="255" spans="1:34" ht="18">
      <c r="A255" s="1218">
        <v>44822.25</v>
      </c>
      <c r="B255" s="1217" t="s">
        <v>1906</v>
      </c>
      <c r="C255" s="1217"/>
      <c r="D255" s="1217" t="s">
        <v>3919</v>
      </c>
      <c r="E255" s="1217" t="s">
        <v>44</v>
      </c>
      <c r="F255" s="1217" t="s">
        <v>4322</v>
      </c>
      <c r="G255" s="1219">
        <v>21600</v>
      </c>
      <c r="H255" s="1449" t="s">
        <v>3063</v>
      </c>
      <c r="I255" s="1217" t="s">
        <v>3453</v>
      </c>
      <c r="J255" s="1642"/>
      <c r="K255" s="10" t="e">
        <f t="shared" ca="1" si="63"/>
        <v>#NAME?</v>
      </c>
      <c r="L255" s="10" t="e">
        <f t="shared" ca="1" si="64"/>
        <v>#NAME?</v>
      </c>
      <c r="M255" s="1239"/>
      <c r="N255" s="1239">
        <f>1300*10</f>
        <v>13000</v>
      </c>
      <c r="O255" s="1668"/>
      <c r="P255" s="1240"/>
      <c r="Q255" s="1240"/>
      <c r="R255" s="1240"/>
      <c r="S255" s="1240"/>
      <c r="T255" s="1240" t="e">
        <f t="shared" ca="1" si="1"/>
        <v>#NAME?</v>
      </c>
      <c r="U255" s="1378" t="e">
        <f t="shared" ca="1" si="2"/>
        <v>#NAME?</v>
      </c>
      <c r="V255" s="48"/>
      <c r="W255" s="1217" t="s">
        <v>27</v>
      </c>
      <c r="X255" s="48"/>
      <c r="Y255" s="1217" t="s">
        <v>6657</v>
      </c>
      <c r="Z255" s="48"/>
      <c r="AA255" s="48"/>
      <c r="AB255" s="48"/>
      <c r="AC255" s="48"/>
      <c r="AD255" s="48"/>
      <c r="AE255" s="48"/>
      <c r="AF255" s="48"/>
      <c r="AG255" s="48"/>
      <c r="AH255" s="48"/>
    </row>
    <row r="256" spans="1:34" ht="18">
      <c r="A256" s="1218">
        <v>44822.25</v>
      </c>
      <c r="B256" s="1217" t="s">
        <v>1906</v>
      </c>
      <c r="C256" s="1217"/>
      <c r="D256" s="1217" t="s">
        <v>3919</v>
      </c>
      <c r="E256" s="1217" t="s">
        <v>40</v>
      </c>
      <c r="F256" s="1217" t="s">
        <v>3449</v>
      </c>
      <c r="G256" s="1219">
        <v>21600</v>
      </c>
      <c r="H256" s="1449" t="s">
        <v>3063</v>
      </c>
      <c r="I256" s="1217" t="s">
        <v>3453</v>
      </c>
      <c r="J256" s="1642"/>
      <c r="K256" s="48" t="e">
        <f t="shared" ca="1" si="63"/>
        <v>#NAME?</v>
      </c>
      <c r="L256" s="48" t="e">
        <f t="shared" ca="1" si="64"/>
        <v>#NAME?</v>
      </c>
      <c r="M256" s="1240" t="e">
        <f t="shared" ref="M256:M257" ca="1" si="65">(G256-K256-L256)*0.7</f>
        <v>#NAME?</v>
      </c>
      <c r="N256" s="1240"/>
      <c r="O256" s="1668"/>
      <c r="P256" s="1240"/>
      <c r="Q256" s="1240"/>
      <c r="R256" s="1240"/>
      <c r="S256" s="1240"/>
      <c r="T256" s="1240" t="e">
        <f t="shared" ca="1" si="1"/>
        <v>#NAME?</v>
      </c>
      <c r="U256" s="1378" t="e">
        <f t="shared" ca="1" si="2"/>
        <v>#NAME?</v>
      </c>
      <c r="V256" s="48"/>
      <c r="W256" s="1217" t="s">
        <v>27</v>
      </c>
      <c r="X256" s="48"/>
      <c r="Y256" s="1217" t="s">
        <v>6658</v>
      </c>
      <c r="Z256" s="48"/>
      <c r="AA256" s="48"/>
      <c r="AB256" s="48"/>
      <c r="AC256" s="48"/>
      <c r="AD256" s="48"/>
      <c r="AE256" s="48"/>
      <c r="AF256" s="48"/>
      <c r="AG256" s="48"/>
      <c r="AH256" s="48"/>
    </row>
    <row r="257" spans="1:34" ht="18">
      <c r="A257" s="1218">
        <v>44822.333333333336</v>
      </c>
      <c r="B257" s="1217" t="s">
        <v>1906</v>
      </c>
      <c r="C257" s="1217"/>
      <c r="D257" s="1217" t="s">
        <v>3919</v>
      </c>
      <c r="E257" s="1217" t="s">
        <v>43</v>
      </c>
      <c r="F257" s="1217" t="s">
        <v>3477</v>
      </c>
      <c r="G257" s="1219">
        <v>21600</v>
      </c>
      <c r="H257" s="1449" t="s">
        <v>3063</v>
      </c>
      <c r="I257" s="1217" t="s">
        <v>3453</v>
      </c>
      <c r="J257" s="1642"/>
      <c r="K257" s="48" t="e">
        <f t="shared" ca="1" si="63"/>
        <v>#NAME?</v>
      </c>
      <c r="L257" s="48" t="e">
        <f t="shared" ca="1" si="64"/>
        <v>#NAME?</v>
      </c>
      <c r="M257" s="1240" t="e">
        <f t="shared" ca="1" si="65"/>
        <v>#NAME?</v>
      </c>
      <c r="N257" s="1240"/>
      <c r="O257" s="1668"/>
      <c r="P257" s="1240"/>
      <c r="Q257" s="1240"/>
      <c r="R257" s="1240"/>
      <c r="S257" s="1240"/>
      <c r="T257" s="1240" t="e">
        <f t="shared" ca="1" si="1"/>
        <v>#NAME?</v>
      </c>
      <c r="U257" s="1378" t="e">
        <f t="shared" ca="1" si="2"/>
        <v>#NAME?</v>
      </c>
      <c r="V257" s="48"/>
      <c r="W257" s="1217" t="s">
        <v>27</v>
      </c>
      <c r="X257" s="48"/>
      <c r="Y257" s="1217" t="s">
        <v>6659</v>
      </c>
      <c r="Z257" s="48"/>
      <c r="AA257" s="48"/>
      <c r="AB257" s="48"/>
      <c r="AC257" s="48"/>
      <c r="AD257" s="48"/>
      <c r="AE257" s="48"/>
      <c r="AF257" s="48"/>
      <c r="AG257" s="48"/>
      <c r="AH257" s="48"/>
    </row>
    <row r="258" spans="1:34" ht="18">
      <c r="A258" s="1218">
        <v>44822.354166666664</v>
      </c>
      <c r="B258" s="1217" t="s">
        <v>1170</v>
      </c>
      <c r="C258" s="1217" t="s">
        <v>3446</v>
      </c>
      <c r="D258" s="1217" t="s">
        <v>3579</v>
      </c>
      <c r="E258" s="1217" t="s">
        <v>92</v>
      </c>
      <c r="F258" s="1217" t="s">
        <v>3505</v>
      </c>
      <c r="G258" s="1219">
        <v>15000</v>
      </c>
      <c r="H258" s="1449" t="s">
        <v>3063</v>
      </c>
      <c r="I258" s="1217" t="s">
        <v>3453</v>
      </c>
      <c r="J258" s="1642"/>
      <c r="K258" s="48" t="e">
        <f t="shared" ca="1" si="63"/>
        <v>#NAME?</v>
      </c>
      <c r="L258" s="48" t="e">
        <f t="shared" ca="1" si="64"/>
        <v>#NAME?</v>
      </c>
      <c r="M258" s="1240"/>
      <c r="N258" s="1240">
        <v>3000</v>
      </c>
      <c r="O258" s="1668"/>
      <c r="P258" s="1240"/>
      <c r="Q258" s="1240"/>
      <c r="R258" s="1240"/>
      <c r="S258" s="1240"/>
      <c r="T258" s="1240" t="e">
        <f t="shared" ref="T258:T342" ca="1" si="66">G258-J258-K258-L258-M258-N258-O258-P258-Q258-R258-S258</f>
        <v>#NAME?</v>
      </c>
      <c r="U258" s="1378" t="e">
        <f t="shared" ref="U258:U474" ca="1" si="67">T258/G258</f>
        <v>#NAME?</v>
      </c>
      <c r="V258" s="48"/>
      <c r="W258" s="1217" t="s">
        <v>27</v>
      </c>
      <c r="X258" s="48"/>
      <c r="Y258" s="1217" t="s">
        <v>6660</v>
      </c>
      <c r="Z258" s="48"/>
      <c r="AA258" s="48"/>
      <c r="AB258" s="48"/>
      <c r="AC258" s="48"/>
      <c r="AD258" s="48"/>
      <c r="AE258" s="48"/>
      <c r="AF258" s="48"/>
      <c r="AG258" s="48"/>
      <c r="AH258" s="48"/>
    </row>
    <row r="259" spans="1:34" ht="18">
      <c r="A259" s="1647">
        <v>44822.375</v>
      </c>
      <c r="B259" s="1648" t="s">
        <v>3473</v>
      </c>
      <c r="C259" s="1648"/>
      <c r="D259" s="1648" t="s">
        <v>255</v>
      </c>
      <c r="E259" s="1648" t="s">
        <v>3079</v>
      </c>
      <c r="F259" s="1648" t="s">
        <v>3733</v>
      </c>
      <c r="G259" s="1649">
        <v>90000</v>
      </c>
      <c r="H259" s="1650" t="s">
        <v>3063</v>
      </c>
      <c r="I259" s="1648" t="s">
        <v>3453</v>
      </c>
      <c r="J259" s="1651"/>
      <c r="K259" s="1652">
        <v>15000</v>
      </c>
      <c r="L259" s="1652">
        <v>25000</v>
      </c>
      <c r="M259" s="1653"/>
      <c r="N259" s="1653">
        <v>20000</v>
      </c>
      <c r="O259" s="1672"/>
      <c r="P259" s="1653"/>
      <c r="Q259" s="1653"/>
      <c r="R259" s="1653"/>
      <c r="S259" s="1653"/>
      <c r="T259" s="1653">
        <f t="shared" si="66"/>
        <v>30000</v>
      </c>
      <c r="U259" s="1654">
        <f t="shared" si="67"/>
        <v>0.33333333333333331</v>
      </c>
      <c r="V259" s="1652"/>
      <c r="W259" s="1648" t="s">
        <v>107</v>
      </c>
      <c r="X259" s="1652"/>
      <c r="Y259" s="1648" t="s">
        <v>6397</v>
      </c>
      <c r="Z259" s="1652"/>
      <c r="AA259" s="1652"/>
      <c r="AB259" s="1652"/>
      <c r="AC259" s="1652"/>
      <c r="AD259" s="1652"/>
      <c r="AE259" s="1652"/>
      <c r="AF259" s="1652"/>
      <c r="AG259" s="1652"/>
      <c r="AH259" s="1652"/>
    </row>
    <row r="260" spans="1:34" ht="18">
      <c r="A260" s="1218">
        <v>44822.395833333336</v>
      </c>
      <c r="B260" s="1217" t="s">
        <v>570</v>
      </c>
      <c r="C260" s="1217"/>
      <c r="D260" s="1217" t="s">
        <v>3474</v>
      </c>
      <c r="E260" s="1217" t="s">
        <v>27</v>
      </c>
      <c r="F260" s="1217" t="s">
        <v>3636</v>
      </c>
      <c r="G260" s="1219">
        <v>25000</v>
      </c>
      <c r="H260" s="1449" t="s">
        <v>3063</v>
      </c>
      <c r="I260" s="1217" t="s">
        <v>3453</v>
      </c>
      <c r="J260" s="1642"/>
      <c r="K260" s="10">
        <v>3000</v>
      </c>
      <c r="L260" s="10">
        <v>4000</v>
      </c>
      <c r="M260" s="1239"/>
      <c r="N260" s="1239">
        <v>5000</v>
      </c>
      <c r="O260" s="1670"/>
      <c r="P260" s="1239"/>
      <c r="Q260" s="1239"/>
      <c r="R260" s="1239"/>
      <c r="S260" s="1239"/>
      <c r="T260" s="1239">
        <f t="shared" si="66"/>
        <v>13000</v>
      </c>
      <c r="U260" s="1357">
        <f t="shared" si="67"/>
        <v>0.52</v>
      </c>
      <c r="W260" s="1217" t="s">
        <v>27</v>
      </c>
      <c r="Y260" s="1217" t="s">
        <v>6661</v>
      </c>
    </row>
    <row r="261" spans="1:34" ht="18">
      <c r="A261" s="1218">
        <v>44822.395833333336</v>
      </c>
      <c r="B261" s="1217" t="s">
        <v>1906</v>
      </c>
      <c r="C261" s="1217" t="s">
        <v>3456</v>
      </c>
      <c r="D261" s="1217" t="s">
        <v>5630</v>
      </c>
      <c r="E261" s="1217" t="s">
        <v>60</v>
      </c>
      <c r="F261" s="1217" t="s">
        <v>3517</v>
      </c>
      <c r="G261" s="1219">
        <v>40000</v>
      </c>
      <c r="H261" s="1449" t="s">
        <v>3050</v>
      </c>
      <c r="I261" s="1217" t="s">
        <v>3453</v>
      </c>
      <c r="J261" s="1642"/>
      <c r="K261" s="10" t="e">
        <f ca="1">_xludf.IFS(C261="成田机场",3000,C261="羽田机场",1200,D261="NearMe",1000,D261="VIP-limo",G261*0.12)</f>
        <v>#NAME?</v>
      </c>
      <c r="L261" s="10">
        <v>4000</v>
      </c>
      <c r="N261" s="1239">
        <v>15000</v>
      </c>
      <c r="O261" s="1670"/>
      <c r="P261" s="1239"/>
      <c r="Q261" s="1239"/>
      <c r="R261" s="1239"/>
      <c r="S261" s="1239"/>
      <c r="T261" s="1239" t="e">
        <f t="shared" ca="1" si="66"/>
        <v>#NAME?</v>
      </c>
      <c r="U261" s="1357" t="e">
        <f t="shared" ca="1" si="67"/>
        <v>#NAME?</v>
      </c>
      <c r="W261" s="1217" t="s">
        <v>107</v>
      </c>
      <c r="Y261" s="1217" t="s">
        <v>6662</v>
      </c>
    </row>
    <row r="262" spans="1:34" ht="18">
      <c r="A262" s="1218">
        <v>44822.4375</v>
      </c>
      <c r="B262" s="1217" t="s">
        <v>570</v>
      </c>
      <c r="C262" s="1217"/>
      <c r="D262" s="1217" t="s">
        <v>3474</v>
      </c>
      <c r="E262" s="1217" t="s">
        <v>92</v>
      </c>
      <c r="F262" s="1217" t="s">
        <v>3505</v>
      </c>
      <c r="G262" s="1219">
        <v>11000</v>
      </c>
      <c r="H262" s="1449" t="s">
        <v>3063</v>
      </c>
      <c r="I262" s="1217" t="s">
        <v>3453</v>
      </c>
      <c r="J262" s="1642"/>
      <c r="K262" s="10">
        <v>1200</v>
      </c>
      <c r="L262" s="10">
        <v>1000</v>
      </c>
      <c r="M262" s="1239"/>
      <c r="N262" s="1239">
        <v>3000</v>
      </c>
      <c r="O262" s="1670"/>
      <c r="P262" s="1239"/>
      <c r="Q262" s="1239"/>
      <c r="R262" s="1239"/>
      <c r="S262" s="1239"/>
      <c r="T262" s="1239">
        <f t="shared" si="66"/>
        <v>5800</v>
      </c>
      <c r="U262" s="1357">
        <f t="shared" si="67"/>
        <v>0.52727272727272723</v>
      </c>
      <c r="W262" s="1217" t="s">
        <v>27</v>
      </c>
      <c r="Y262" s="1217" t="s">
        <v>6663</v>
      </c>
    </row>
    <row r="263" spans="1:34" ht="18">
      <c r="A263" s="1218">
        <v>44822.458333333336</v>
      </c>
      <c r="B263" s="1217" t="s">
        <v>1170</v>
      </c>
      <c r="C263" s="1217"/>
      <c r="D263" s="1217" t="s">
        <v>3521</v>
      </c>
      <c r="E263" s="1217" t="s">
        <v>34</v>
      </c>
      <c r="F263" s="1217" t="s">
        <v>3626</v>
      </c>
      <c r="G263" s="1219">
        <v>15000</v>
      </c>
      <c r="H263" s="1449" t="s">
        <v>3063</v>
      </c>
      <c r="I263" s="1217" t="s">
        <v>3453</v>
      </c>
      <c r="J263" s="1642"/>
      <c r="K263" s="10">
        <v>3000</v>
      </c>
      <c r="L263" s="10">
        <v>4000</v>
      </c>
      <c r="M263" s="1239">
        <f>(G263-K263-L263)*0.7</f>
        <v>5600</v>
      </c>
      <c r="N263" s="1239"/>
      <c r="O263" s="1670"/>
      <c r="P263" s="1239"/>
      <c r="Q263" s="1239"/>
      <c r="R263" s="1239"/>
      <c r="S263" s="1239"/>
      <c r="T263" s="1239">
        <f t="shared" si="66"/>
        <v>2400</v>
      </c>
      <c r="U263" s="1357">
        <f t="shared" si="67"/>
        <v>0.16</v>
      </c>
      <c r="W263" s="1217" t="s">
        <v>107</v>
      </c>
      <c r="Y263" s="1217" t="s">
        <v>6664</v>
      </c>
    </row>
    <row r="264" spans="1:34" ht="18">
      <c r="A264" s="1218">
        <v>44822.458333333336</v>
      </c>
      <c r="B264" s="1217" t="s">
        <v>1170</v>
      </c>
      <c r="C264" s="1217"/>
      <c r="D264" s="1217" t="s">
        <v>3521</v>
      </c>
      <c r="E264" s="1217" t="s">
        <v>52</v>
      </c>
      <c r="F264" s="1217" t="s">
        <v>3547</v>
      </c>
      <c r="G264" s="1219">
        <v>15000</v>
      </c>
      <c r="H264" s="1449" t="s">
        <v>3063</v>
      </c>
      <c r="I264" s="1217" t="s">
        <v>3453</v>
      </c>
      <c r="J264" s="1642"/>
      <c r="K264" s="10">
        <v>3000</v>
      </c>
      <c r="L264" s="10">
        <v>4000</v>
      </c>
      <c r="M264" s="1239"/>
      <c r="N264" s="1239">
        <v>5000</v>
      </c>
      <c r="O264" s="1670"/>
      <c r="P264" s="1239"/>
      <c r="Q264" s="1239"/>
      <c r="R264" s="1239"/>
      <c r="S264" s="1239"/>
      <c r="T264" s="1239">
        <f t="shared" si="66"/>
        <v>3000</v>
      </c>
      <c r="U264" s="1357">
        <f t="shared" si="67"/>
        <v>0.2</v>
      </c>
      <c r="W264" s="1217" t="s">
        <v>107</v>
      </c>
      <c r="Y264" s="1217" t="s">
        <v>6665</v>
      </c>
    </row>
    <row r="265" spans="1:34" ht="18">
      <c r="A265" s="1218">
        <v>44822.458333333336</v>
      </c>
      <c r="B265" s="1217" t="s">
        <v>1906</v>
      </c>
      <c r="C265" s="1217"/>
      <c r="D265" s="1217" t="s">
        <v>3919</v>
      </c>
      <c r="E265" s="1217" t="s">
        <v>45</v>
      </c>
      <c r="F265" s="1217" t="s">
        <v>3524</v>
      </c>
      <c r="G265" s="1219">
        <v>38400</v>
      </c>
      <c r="H265" s="1449" t="s">
        <v>3063</v>
      </c>
      <c r="I265" s="1217" t="s">
        <v>3453</v>
      </c>
      <c r="J265" s="1642"/>
      <c r="K265" s="48" t="e">
        <f t="shared" ref="K265:K266" ca="1" si="68">_xludf.IFS(C265="成田机场",3000,C265="羽田机场",1200,D265="NearMe",1000,D265="VIP-limo",G265*0.12)</f>
        <v>#NAME?</v>
      </c>
      <c r="L265" s="48" t="e">
        <f t="shared" ref="L265:L266" ca="1" si="69">_xludf.IFS(C265="成田机场",4000,C265="羽田机场",1000,D265="VIP-limo",0)</f>
        <v>#NAME?</v>
      </c>
      <c r="M265" s="1240"/>
      <c r="N265" s="1240">
        <f>18*1300</f>
        <v>23400</v>
      </c>
      <c r="O265" s="1668"/>
      <c r="P265" s="1240"/>
      <c r="Q265" s="1240"/>
      <c r="R265" s="1240"/>
      <c r="S265" s="1240"/>
      <c r="T265" s="1240" t="e">
        <f t="shared" ca="1" si="66"/>
        <v>#NAME?</v>
      </c>
      <c r="U265" s="1378" t="e">
        <f t="shared" ca="1" si="67"/>
        <v>#NAME?</v>
      </c>
      <c r="V265" s="48"/>
      <c r="W265" s="1217" t="s">
        <v>27</v>
      </c>
      <c r="X265" s="48"/>
      <c r="Y265" s="1217" t="s">
        <v>6666</v>
      </c>
      <c r="Z265" s="48"/>
      <c r="AA265" s="48"/>
      <c r="AB265" s="48"/>
      <c r="AC265" s="48"/>
      <c r="AD265" s="48"/>
      <c r="AE265" s="48"/>
      <c r="AF265" s="48"/>
      <c r="AG265" s="48"/>
      <c r="AH265" s="48"/>
    </row>
    <row r="266" spans="1:34" ht="18">
      <c r="A266" s="1218">
        <v>44822.458333333336</v>
      </c>
      <c r="B266" s="1217" t="s">
        <v>1906</v>
      </c>
      <c r="C266" s="1217"/>
      <c r="D266" s="1217" t="s">
        <v>3919</v>
      </c>
      <c r="E266" s="1217" t="s">
        <v>3523</v>
      </c>
      <c r="F266" s="1217" t="s">
        <v>3486</v>
      </c>
      <c r="G266" s="1219">
        <v>24000</v>
      </c>
      <c r="H266" s="1449" t="s">
        <v>3063</v>
      </c>
      <c r="I266" s="1217" t="s">
        <v>3453</v>
      </c>
      <c r="J266" s="1642"/>
      <c r="K266" s="48" t="e">
        <f t="shared" ca="1" si="68"/>
        <v>#NAME?</v>
      </c>
      <c r="L266" s="48" t="e">
        <f t="shared" ca="1" si="69"/>
        <v>#NAME?</v>
      </c>
      <c r="M266" s="1240" t="e">
        <f ca="1">(G266-K266-L266)*0.7</f>
        <v>#NAME?</v>
      </c>
      <c r="N266" s="1240"/>
      <c r="O266" s="1668"/>
      <c r="P266" s="1240"/>
      <c r="Q266" s="1240"/>
      <c r="R266" s="1240"/>
      <c r="S266" s="1240"/>
      <c r="T266" s="1240" t="e">
        <f t="shared" ca="1" si="66"/>
        <v>#NAME?</v>
      </c>
      <c r="U266" s="1378" t="e">
        <f t="shared" ca="1" si="67"/>
        <v>#NAME?</v>
      </c>
      <c r="V266" s="48"/>
      <c r="W266" s="1217" t="s">
        <v>27</v>
      </c>
      <c r="X266" s="48"/>
      <c r="Y266" s="1217" t="s">
        <v>6667</v>
      </c>
      <c r="Z266" s="48"/>
      <c r="AA266" s="48"/>
      <c r="AB266" s="48"/>
      <c r="AC266" s="48"/>
      <c r="AD266" s="48"/>
      <c r="AE266" s="48"/>
      <c r="AF266" s="48"/>
      <c r="AG266" s="48"/>
      <c r="AH266" s="48"/>
    </row>
    <row r="267" spans="1:34" ht="18">
      <c r="A267" s="1266">
        <v>44822.572916666664</v>
      </c>
      <c r="B267" s="1265" t="s">
        <v>570</v>
      </c>
      <c r="C267" s="1265"/>
      <c r="D267" s="1265" t="s">
        <v>3474</v>
      </c>
      <c r="E267" s="1265" t="s">
        <v>52</v>
      </c>
      <c r="F267" s="1265" t="s">
        <v>3547</v>
      </c>
      <c r="G267" s="1267">
        <v>23000</v>
      </c>
      <c r="H267" s="1570" t="s">
        <v>3063</v>
      </c>
      <c r="I267" s="1265" t="s">
        <v>3453</v>
      </c>
      <c r="J267" s="1666"/>
      <c r="K267" s="81">
        <v>3000</v>
      </c>
      <c r="L267" s="81">
        <v>4000</v>
      </c>
      <c r="M267" s="1276"/>
      <c r="N267" s="1276">
        <v>5000</v>
      </c>
      <c r="O267" s="1679"/>
      <c r="P267" s="1276"/>
      <c r="Q267" s="1276"/>
      <c r="R267" s="1276"/>
      <c r="S267" s="1276"/>
      <c r="T267" s="1276">
        <f t="shared" si="66"/>
        <v>11000</v>
      </c>
      <c r="U267" s="1383">
        <f t="shared" si="67"/>
        <v>0.47826086956521741</v>
      </c>
      <c r="V267" s="81"/>
      <c r="W267" s="1265" t="s">
        <v>27</v>
      </c>
      <c r="X267" s="81"/>
      <c r="Y267" s="1265" t="s">
        <v>6668</v>
      </c>
      <c r="Z267" s="81"/>
      <c r="AA267" s="81"/>
      <c r="AB267" s="81"/>
      <c r="AC267" s="81"/>
      <c r="AD267" s="81"/>
      <c r="AE267" s="81"/>
      <c r="AF267" s="81"/>
      <c r="AG267" s="81"/>
      <c r="AH267" s="81"/>
    </row>
    <row r="268" spans="1:34" ht="18">
      <c r="A268" s="1266">
        <v>44822.604166666664</v>
      </c>
      <c r="B268" s="1265" t="s">
        <v>570</v>
      </c>
      <c r="C268" s="1265" t="s">
        <v>3456</v>
      </c>
      <c r="D268" s="1265" t="s">
        <v>3607</v>
      </c>
      <c r="E268" s="1265" t="s">
        <v>60</v>
      </c>
      <c r="F268" s="1265" t="s">
        <v>3517</v>
      </c>
      <c r="G268" s="1267">
        <v>27000</v>
      </c>
      <c r="H268" s="1570" t="s">
        <v>3063</v>
      </c>
      <c r="I268" s="1265" t="s">
        <v>3453</v>
      </c>
      <c r="J268" s="1666"/>
      <c r="K268" s="81" t="e">
        <f ca="1">_xludf.IFS(C268="成田机场",3000,C268="羽田机场",1200,D268="NearMe",1000,D268="VIP-limo",G268*0.12)</f>
        <v>#NAME?</v>
      </c>
      <c r="L268" s="81">
        <v>4000</v>
      </c>
      <c r="M268" s="1276" t="e">
        <f ca="1">(20000-K268-L268)*0.7</f>
        <v>#NAME?</v>
      </c>
      <c r="N268" s="1276"/>
      <c r="O268" s="1679"/>
      <c r="P268" s="1276"/>
      <c r="Q268" s="1276"/>
      <c r="R268" s="1276"/>
      <c r="S268" s="1276"/>
      <c r="T268" s="1276" t="e">
        <f t="shared" ca="1" si="66"/>
        <v>#NAME?</v>
      </c>
      <c r="U268" s="1383" t="e">
        <f t="shared" ca="1" si="67"/>
        <v>#NAME?</v>
      </c>
      <c r="V268" s="81"/>
      <c r="W268" s="1265" t="s">
        <v>27</v>
      </c>
      <c r="X268" s="81"/>
      <c r="Y268" s="1265" t="s">
        <v>6415</v>
      </c>
      <c r="Z268" s="81"/>
      <c r="AA268" s="81"/>
      <c r="AB268" s="81"/>
      <c r="AC268" s="81"/>
      <c r="AD268" s="81"/>
      <c r="AE268" s="81"/>
      <c r="AF268" s="81"/>
      <c r="AG268" s="81"/>
      <c r="AH268" s="81"/>
    </row>
    <row r="269" spans="1:34" ht="18">
      <c r="A269" s="1266">
        <v>44822.666666666664</v>
      </c>
      <c r="B269" s="1265" t="s">
        <v>570</v>
      </c>
      <c r="C269" s="1265" t="s">
        <v>3446</v>
      </c>
      <c r="D269" s="1265" t="s">
        <v>3607</v>
      </c>
      <c r="E269" s="1265" t="s">
        <v>27</v>
      </c>
      <c r="F269" s="1265" t="s">
        <v>4208</v>
      </c>
      <c r="G269" s="1267">
        <v>15000</v>
      </c>
      <c r="H269" s="1570" t="s">
        <v>3063</v>
      </c>
      <c r="I269" s="1265" t="s">
        <v>3453</v>
      </c>
      <c r="J269" s="1666"/>
      <c r="K269" s="81">
        <v>1200</v>
      </c>
      <c r="L269" s="81">
        <v>0</v>
      </c>
      <c r="M269" s="1276"/>
      <c r="N269" s="1276">
        <v>0</v>
      </c>
      <c r="O269" s="1679"/>
      <c r="P269" s="1276"/>
      <c r="Q269" s="1276"/>
      <c r="R269" s="1276"/>
      <c r="S269" s="1276"/>
      <c r="T269" s="1276">
        <f t="shared" si="66"/>
        <v>13800</v>
      </c>
      <c r="U269" s="1383">
        <f t="shared" si="67"/>
        <v>0.92</v>
      </c>
      <c r="V269" s="81"/>
      <c r="W269" s="1265" t="s">
        <v>27</v>
      </c>
      <c r="X269" s="81"/>
      <c r="Y269" s="1265" t="s">
        <v>6669</v>
      </c>
      <c r="Z269" s="81"/>
      <c r="AA269" s="81"/>
      <c r="AB269" s="81"/>
      <c r="AC269" s="81"/>
      <c r="AD269" s="81"/>
      <c r="AE269" s="81"/>
      <c r="AF269" s="81"/>
      <c r="AG269" s="81"/>
      <c r="AH269" s="81"/>
    </row>
    <row r="270" spans="1:34" ht="18">
      <c r="A270" s="1266">
        <v>44822.673611111109</v>
      </c>
      <c r="B270" s="1265" t="s">
        <v>1906</v>
      </c>
      <c r="C270" s="1265"/>
      <c r="D270" s="1265" t="s">
        <v>3514</v>
      </c>
      <c r="E270" s="1265" t="s">
        <v>110</v>
      </c>
      <c r="F270" s="1265" t="s">
        <v>3686</v>
      </c>
      <c r="G270" s="1267">
        <v>270000</v>
      </c>
      <c r="H270" s="1570" t="s">
        <v>3063</v>
      </c>
      <c r="I270" s="1265" t="s">
        <v>3453</v>
      </c>
      <c r="J270" s="1666"/>
      <c r="K270" s="81">
        <v>18000</v>
      </c>
      <c r="L270" s="81">
        <v>24000</v>
      </c>
      <c r="M270" s="1276"/>
      <c r="N270" s="1276">
        <v>90000</v>
      </c>
      <c r="O270" s="1679"/>
      <c r="P270" s="1276"/>
      <c r="Q270" s="1276"/>
      <c r="R270" s="1276"/>
      <c r="S270" s="1276"/>
      <c r="T270" s="1276">
        <f t="shared" si="66"/>
        <v>138000</v>
      </c>
      <c r="U270" s="1383">
        <f t="shared" si="67"/>
        <v>0.51111111111111107</v>
      </c>
      <c r="V270" s="81"/>
      <c r="W270" s="1265" t="s">
        <v>107</v>
      </c>
      <c r="X270" s="81"/>
      <c r="Y270" s="1265" t="s">
        <v>6670</v>
      </c>
      <c r="Z270" s="81"/>
      <c r="AA270" s="81"/>
      <c r="AB270" s="81"/>
      <c r="AC270" s="81"/>
      <c r="AD270" s="81"/>
      <c r="AE270" s="81"/>
      <c r="AF270" s="81"/>
      <c r="AG270" s="81"/>
      <c r="AH270" s="81"/>
    </row>
    <row r="271" spans="1:34" ht="18">
      <c r="A271" s="1266">
        <v>44822.694444444445</v>
      </c>
      <c r="B271" s="1265" t="s">
        <v>570</v>
      </c>
      <c r="C271" s="1265"/>
      <c r="D271" s="1265" t="s">
        <v>3474</v>
      </c>
      <c r="E271" s="1265" t="s">
        <v>40</v>
      </c>
      <c r="F271" s="1265" t="s">
        <v>3449</v>
      </c>
      <c r="G271" s="1267">
        <v>15000</v>
      </c>
      <c r="H271" s="1570" t="s">
        <v>3063</v>
      </c>
      <c r="I271" s="1265" t="s">
        <v>3453</v>
      </c>
      <c r="J271" s="1666"/>
      <c r="K271" s="297">
        <v>3000</v>
      </c>
      <c r="L271" s="297">
        <v>4000</v>
      </c>
      <c r="M271" s="1240">
        <f>(11000-K271-L271)*0.7</f>
        <v>2800</v>
      </c>
      <c r="N271" s="1240"/>
      <c r="O271" s="1679"/>
      <c r="P271" s="1276"/>
      <c r="Q271" s="1276"/>
      <c r="R271" s="1276"/>
      <c r="S271" s="1276"/>
      <c r="T271" s="1276">
        <f t="shared" si="66"/>
        <v>5200</v>
      </c>
      <c r="U271" s="1383">
        <f t="shared" si="67"/>
        <v>0.34666666666666668</v>
      </c>
      <c r="V271" s="81"/>
      <c r="W271" s="1265" t="s">
        <v>27</v>
      </c>
      <c r="X271" s="81"/>
      <c r="Y271" s="1265" t="s">
        <v>6423</v>
      </c>
      <c r="Z271" s="81"/>
      <c r="AA271" s="81"/>
      <c r="AB271" s="81"/>
      <c r="AC271" s="81"/>
      <c r="AD271" s="81"/>
      <c r="AE271" s="81"/>
      <c r="AF271" s="81"/>
      <c r="AG271" s="81"/>
      <c r="AH271" s="81"/>
    </row>
    <row r="272" spans="1:34" ht="18">
      <c r="A272" s="1266">
        <v>44822.729166666664</v>
      </c>
      <c r="B272" s="1265" t="s">
        <v>1170</v>
      </c>
      <c r="C272" s="1265" t="s">
        <v>3456</v>
      </c>
      <c r="D272" s="1265" t="s">
        <v>3579</v>
      </c>
      <c r="E272" s="1265" t="s">
        <v>52</v>
      </c>
      <c r="F272" s="1265" t="s">
        <v>3547</v>
      </c>
      <c r="G272" s="1267">
        <v>28700</v>
      </c>
      <c r="H272" s="1570" t="s">
        <v>3063</v>
      </c>
      <c r="I272" s="1265" t="s">
        <v>3453</v>
      </c>
      <c r="J272" s="1666"/>
      <c r="K272" s="81" t="e">
        <f t="shared" ref="K272:K273" ca="1" si="70">_xludf.IFS(C272="成田机场",3000,C272="羽田机场",1200,D272="NearMe",1000,D272="VIP-limo",G272*0.12)</f>
        <v>#NAME?</v>
      </c>
      <c r="L272" s="81" t="e">
        <f ca="1">_xludf.IFS(C272="成田机场",4000,C272="羽田机场",1000,D272="VIP-limo",0)</f>
        <v>#NAME?</v>
      </c>
      <c r="M272" s="1276"/>
      <c r="N272" s="1276">
        <v>5000</v>
      </c>
      <c r="O272" s="1679"/>
      <c r="P272" s="1276"/>
      <c r="Q272" s="1276"/>
      <c r="R272" s="1276"/>
      <c r="S272" s="1276"/>
      <c r="T272" s="1276" t="e">
        <f t="shared" ca="1" si="66"/>
        <v>#NAME?</v>
      </c>
      <c r="U272" s="1383" t="e">
        <f t="shared" ca="1" si="67"/>
        <v>#NAME?</v>
      </c>
      <c r="V272" s="81"/>
      <c r="W272" s="1265" t="s">
        <v>27</v>
      </c>
      <c r="X272" s="81"/>
      <c r="Y272" s="1265" t="s">
        <v>6671</v>
      </c>
      <c r="Z272" s="81"/>
      <c r="AA272" s="81"/>
      <c r="AB272" s="81"/>
      <c r="AC272" s="81"/>
      <c r="AD272" s="81"/>
      <c r="AE272" s="81"/>
      <c r="AF272" s="81"/>
      <c r="AG272" s="81"/>
      <c r="AH272" s="81"/>
    </row>
    <row r="273" spans="1:34" ht="18">
      <c r="A273" s="1266">
        <v>44822.75</v>
      </c>
      <c r="B273" s="1265" t="s">
        <v>570</v>
      </c>
      <c r="C273" s="1265" t="s">
        <v>3456</v>
      </c>
      <c r="D273" s="1265" t="s">
        <v>3474</v>
      </c>
      <c r="E273" s="1265" t="s">
        <v>43</v>
      </c>
      <c r="F273" s="1265" t="s">
        <v>3477</v>
      </c>
      <c r="G273" s="1267">
        <v>18000</v>
      </c>
      <c r="H273" s="1570" t="s">
        <v>3063</v>
      </c>
      <c r="I273" s="1265" t="s">
        <v>3453</v>
      </c>
      <c r="J273" s="1666"/>
      <c r="K273" s="81" t="e">
        <f t="shared" ca="1" si="70"/>
        <v>#NAME?</v>
      </c>
      <c r="L273" s="81">
        <v>4000</v>
      </c>
      <c r="M273" s="1276" t="e">
        <f t="shared" ref="M273:M274" ca="1" si="71">(15000-K273-L273)*0.7</f>
        <v>#NAME?</v>
      </c>
      <c r="N273" s="1276"/>
      <c r="O273" s="1679"/>
      <c r="P273" s="1276"/>
      <c r="Q273" s="1276"/>
      <c r="R273" s="1276"/>
      <c r="S273" s="1276"/>
      <c r="T273" s="1276" t="e">
        <f t="shared" ca="1" si="66"/>
        <v>#NAME?</v>
      </c>
      <c r="U273" s="1383" t="e">
        <f t="shared" ca="1" si="67"/>
        <v>#NAME?</v>
      </c>
      <c r="V273" s="81"/>
      <c r="W273" s="1265" t="s">
        <v>27</v>
      </c>
      <c r="X273" s="81"/>
      <c r="Y273" s="1265" t="s">
        <v>6672</v>
      </c>
      <c r="Z273" s="81"/>
      <c r="AA273" s="81"/>
      <c r="AB273" s="81"/>
      <c r="AC273" s="81"/>
      <c r="AD273" s="81"/>
      <c r="AE273" s="81"/>
      <c r="AF273" s="81"/>
      <c r="AG273" s="81"/>
      <c r="AH273" s="81"/>
    </row>
    <row r="274" spans="1:34" ht="18">
      <c r="A274" s="1266">
        <v>44822.791666666664</v>
      </c>
      <c r="B274" s="1265" t="s">
        <v>570</v>
      </c>
      <c r="C274" s="1265" t="s">
        <v>3446</v>
      </c>
      <c r="D274" s="1265" t="s">
        <v>3474</v>
      </c>
      <c r="E274" s="1265" t="s">
        <v>40</v>
      </c>
      <c r="F274" s="1265" t="s">
        <v>3449</v>
      </c>
      <c r="G274" s="1267">
        <v>20000</v>
      </c>
      <c r="H274" s="1570" t="s">
        <v>3063</v>
      </c>
      <c r="I274" s="1265" t="s">
        <v>3453</v>
      </c>
      <c r="J274" s="1666"/>
      <c r="K274" s="81">
        <v>2000</v>
      </c>
      <c r="L274" s="81">
        <v>1000</v>
      </c>
      <c r="M274" s="1276">
        <f t="shared" si="71"/>
        <v>8400</v>
      </c>
      <c r="N274" s="1276"/>
      <c r="O274" s="1679"/>
      <c r="P274" s="1276"/>
      <c r="Q274" s="1276"/>
      <c r="R274" s="1276"/>
      <c r="S274" s="1276"/>
      <c r="T274" s="1276">
        <f t="shared" si="66"/>
        <v>8600</v>
      </c>
      <c r="U274" s="1383">
        <f t="shared" si="67"/>
        <v>0.43</v>
      </c>
      <c r="V274" s="81"/>
      <c r="W274" s="1265" t="s">
        <v>27</v>
      </c>
      <c r="X274" s="81"/>
      <c r="Y274" s="1265" t="s">
        <v>6425</v>
      </c>
      <c r="Z274" s="81"/>
      <c r="AA274" s="81"/>
      <c r="AB274" s="81"/>
      <c r="AC274" s="81"/>
      <c r="AD274" s="81"/>
      <c r="AE274" s="81"/>
      <c r="AF274" s="81"/>
      <c r="AG274" s="81"/>
      <c r="AH274" s="81"/>
    </row>
    <row r="275" spans="1:34" ht="18">
      <c r="A275" s="1266">
        <v>44822.791666666664</v>
      </c>
      <c r="B275" s="1265" t="s">
        <v>570</v>
      </c>
      <c r="C275" s="1265" t="s">
        <v>3446</v>
      </c>
      <c r="D275" s="1265" t="s">
        <v>3474</v>
      </c>
      <c r="E275" s="1265" t="s">
        <v>27</v>
      </c>
      <c r="F275" s="1265" t="s">
        <v>4208</v>
      </c>
      <c r="G275" s="1267">
        <v>23000</v>
      </c>
      <c r="H275" s="1570" t="s">
        <v>3063</v>
      </c>
      <c r="I275" s="1265" t="s">
        <v>3453</v>
      </c>
      <c r="J275" s="1666"/>
      <c r="K275" s="81">
        <v>3000</v>
      </c>
      <c r="L275" s="81">
        <v>2000</v>
      </c>
      <c r="M275" s="1276"/>
      <c r="N275" s="1276">
        <v>4000</v>
      </c>
      <c r="O275" s="1679"/>
      <c r="P275" s="1276"/>
      <c r="Q275" s="1276"/>
      <c r="R275" s="1276"/>
      <c r="S275" s="1276"/>
      <c r="T275" s="1276">
        <f t="shared" si="66"/>
        <v>14000</v>
      </c>
      <c r="U275" s="1383">
        <f t="shared" si="67"/>
        <v>0.60869565217391308</v>
      </c>
      <c r="V275" s="81"/>
      <c r="W275" s="1265" t="s">
        <v>27</v>
      </c>
      <c r="X275" s="81"/>
      <c r="Y275" s="1265" t="s">
        <v>6673</v>
      </c>
      <c r="Z275" s="81"/>
      <c r="AA275" s="81"/>
      <c r="AB275" s="81"/>
      <c r="AC275" s="81"/>
      <c r="AD275" s="81"/>
      <c r="AE275" s="81"/>
      <c r="AF275" s="81"/>
      <c r="AG275" s="81"/>
      <c r="AH275" s="81"/>
    </row>
    <row r="276" spans="1:34" ht="18">
      <c r="A276" s="1266">
        <v>44822.833333333336</v>
      </c>
      <c r="B276" s="1265" t="s">
        <v>570</v>
      </c>
      <c r="C276" s="1265"/>
      <c r="D276" s="1265" t="s">
        <v>3474</v>
      </c>
      <c r="E276" s="1265" t="s">
        <v>52</v>
      </c>
      <c r="F276" s="1265" t="s">
        <v>3547</v>
      </c>
      <c r="G276" s="1267">
        <v>28000</v>
      </c>
      <c r="H276" s="1570" t="s">
        <v>3063</v>
      </c>
      <c r="I276" s="1265" t="s">
        <v>3453</v>
      </c>
      <c r="J276" s="1681"/>
      <c r="K276" s="81">
        <v>3000</v>
      </c>
      <c r="L276" s="81">
        <v>4000</v>
      </c>
      <c r="M276" s="1276"/>
      <c r="N276" s="1276">
        <v>5000</v>
      </c>
      <c r="O276" s="1679"/>
      <c r="P276" s="1276"/>
      <c r="Q276" s="1276"/>
      <c r="R276" s="1276"/>
      <c r="S276" s="1276"/>
      <c r="T276" s="1276">
        <f t="shared" si="66"/>
        <v>16000</v>
      </c>
      <c r="U276" s="1383">
        <f t="shared" si="67"/>
        <v>0.5714285714285714</v>
      </c>
      <c r="V276" s="81"/>
      <c r="W276" s="1265" t="s">
        <v>27</v>
      </c>
      <c r="X276" s="81"/>
      <c r="Y276" s="1265" t="s">
        <v>6674</v>
      </c>
      <c r="Z276" s="81"/>
      <c r="AA276" s="81"/>
      <c r="AB276" s="81"/>
      <c r="AC276" s="81"/>
      <c r="AD276" s="81"/>
      <c r="AE276" s="81"/>
      <c r="AF276" s="81"/>
      <c r="AG276" s="81"/>
      <c r="AH276" s="81"/>
    </row>
    <row r="277" spans="1:34" ht="18">
      <c r="A277" s="1218">
        <v>44823.1875</v>
      </c>
      <c r="B277" s="1217" t="s">
        <v>1170</v>
      </c>
      <c r="C277" s="1217" t="s">
        <v>3456</v>
      </c>
      <c r="D277" s="1217" t="s">
        <v>3447</v>
      </c>
      <c r="E277" s="1217" t="s">
        <v>55</v>
      </c>
      <c r="F277" s="1217" t="s">
        <v>3517</v>
      </c>
      <c r="G277" s="1219">
        <f>1600/0.0479</f>
        <v>33402.922755741129</v>
      </c>
      <c r="H277" s="1449" t="s">
        <v>3063</v>
      </c>
      <c r="I277" s="1575" t="s">
        <v>3450</v>
      </c>
      <c r="J277" s="1642"/>
      <c r="K277" s="10" t="e">
        <f ca="1">_xludf.IFS(C277="成田机场",3000,C277="羽田机场",1200,D277="NearMe",1000,D277="VIP-limo",G277*0.12)</f>
        <v>#NAME?</v>
      </c>
      <c r="L277" s="10" t="e">
        <f ca="1">_xludf.IFS(C277="成田机场",4000,C277="羽田机场",1000,D277="VIP-limo",0)</f>
        <v>#NAME?</v>
      </c>
      <c r="M277" s="1239"/>
      <c r="N277" s="1240">
        <v>4000</v>
      </c>
      <c r="O277" s="1668"/>
      <c r="P277" s="1240"/>
      <c r="Q277" s="1240"/>
      <c r="R277" s="1240"/>
      <c r="S277" s="1240"/>
      <c r="T277" s="1240" t="e">
        <f t="shared" ca="1" si="66"/>
        <v>#NAME?</v>
      </c>
      <c r="U277" s="1378" t="e">
        <f t="shared" ca="1" si="67"/>
        <v>#NAME?</v>
      </c>
      <c r="V277" s="48"/>
      <c r="W277" s="1217" t="s">
        <v>107</v>
      </c>
      <c r="X277" s="48"/>
      <c r="Y277" s="1217" t="s">
        <v>6675</v>
      </c>
      <c r="Z277" s="48"/>
      <c r="AA277" s="48"/>
      <c r="AB277" s="48"/>
      <c r="AC277" s="48"/>
      <c r="AD277" s="48"/>
      <c r="AE277" s="48"/>
      <c r="AF277" s="48"/>
      <c r="AG277" s="48"/>
      <c r="AH277" s="48"/>
    </row>
    <row r="278" spans="1:34" ht="18">
      <c r="A278" s="1218">
        <v>44823.243055555555</v>
      </c>
      <c r="B278" s="1217" t="s">
        <v>1906</v>
      </c>
      <c r="C278" s="1217"/>
      <c r="D278" s="1217" t="s">
        <v>245</v>
      </c>
      <c r="E278" s="1217" t="s">
        <v>94</v>
      </c>
      <c r="F278" s="1217" t="s">
        <v>3657</v>
      </c>
      <c r="G278" s="1219">
        <v>60000</v>
      </c>
      <c r="H278" s="1449" t="s">
        <v>3063</v>
      </c>
      <c r="I278" s="1450"/>
      <c r="J278" s="1642"/>
      <c r="K278" s="48">
        <v>3000</v>
      </c>
      <c r="L278" s="48">
        <v>4000</v>
      </c>
      <c r="M278" s="1240"/>
      <c r="N278" s="1240">
        <v>15000</v>
      </c>
      <c r="O278" s="1668"/>
      <c r="P278" s="1240"/>
      <c r="Q278" s="1240"/>
      <c r="R278" s="1240"/>
      <c r="S278" s="1240"/>
      <c r="T278" s="1240">
        <f t="shared" si="66"/>
        <v>38000</v>
      </c>
      <c r="U278" s="1378">
        <f t="shared" si="67"/>
        <v>0.6333333333333333</v>
      </c>
      <c r="V278" s="48"/>
      <c r="W278" s="1217" t="s">
        <v>107</v>
      </c>
      <c r="X278" s="48"/>
      <c r="Y278" s="1217" t="s">
        <v>6676</v>
      </c>
      <c r="Z278" s="48"/>
      <c r="AA278" s="48"/>
      <c r="AB278" s="48"/>
      <c r="AC278" s="48"/>
      <c r="AD278" s="48"/>
      <c r="AE278" s="48"/>
      <c r="AF278" s="48"/>
      <c r="AG278" s="48"/>
      <c r="AH278" s="48"/>
    </row>
    <row r="279" spans="1:34" ht="18">
      <c r="A279" s="1218">
        <v>44823.25</v>
      </c>
      <c r="B279" s="1217" t="s">
        <v>1906</v>
      </c>
      <c r="C279" s="1217"/>
      <c r="D279" s="1217" t="s">
        <v>3919</v>
      </c>
      <c r="E279" s="1217" t="s">
        <v>44</v>
      </c>
      <c r="F279" s="1217" t="s">
        <v>4322</v>
      </c>
      <c r="G279" s="1219">
        <v>36000</v>
      </c>
      <c r="H279" s="1449" t="s">
        <v>3063</v>
      </c>
      <c r="I279" s="1217" t="s">
        <v>3453</v>
      </c>
      <c r="J279" s="1642"/>
      <c r="K279" s="48" t="e">
        <f t="shared" ref="K279:K283" ca="1" si="72">_xludf.IFS(C279="成田机场",3000,C279="羽田机场",1200,D279="NearMe",1000,D279="VIP-limo",G279*0.12)</f>
        <v>#NAME?</v>
      </c>
      <c r="L279" s="48" t="e">
        <f t="shared" ref="L279:L282" ca="1" si="73">_xludf.IFS(C279="成田机场",4000,C279="羽田机场",1000,D279="VIP-limo",0)</f>
        <v>#NAME?</v>
      </c>
      <c r="M279" s="1240"/>
      <c r="N279" s="1240">
        <f>17*1300</f>
        <v>22100</v>
      </c>
      <c r="O279" s="1668"/>
      <c r="P279" s="1240"/>
      <c r="Q279" s="1240"/>
      <c r="R279" s="1240"/>
      <c r="S279" s="1240"/>
      <c r="T279" s="1240" t="e">
        <f t="shared" ca="1" si="66"/>
        <v>#NAME?</v>
      </c>
      <c r="U279" s="1378" t="e">
        <f t="shared" ca="1" si="67"/>
        <v>#NAME?</v>
      </c>
      <c r="V279" s="48"/>
      <c r="W279" s="1217" t="s">
        <v>27</v>
      </c>
      <c r="X279" s="48"/>
      <c r="Y279" s="1217" t="s">
        <v>6677</v>
      </c>
      <c r="Z279" s="48"/>
      <c r="AA279" s="48"/>
      <c r="AB279" s="48"/>
      <c r="AC279" s="48"/>
      <c r="AD279" s="48"/>
      <c r="AE279" s="48"/>
      <c r="AF279" s="48"/>
      <c r="AG279" s="48"/>
      <c r="AH279" s="48"/>
    </row>
    <row r="280" spans="1:34" ht="18">
      <c r="A280" s="1218">
        <v>44823.25</v>
      </c>
      <c r="B280" s="1217" t="s">
        <v>1906</v>
      </c>
      <c r="C280" s="1217"/>
      <c r="D280" s="1217" t="s">
        <v>3919</v>
      </c>
      <c r="E280" s="1217" t="s">
        <v>1798</v>
      </c>
      <c r="F280" s="1217" t="s">
        <v>3629</v>
      </c>
      <c r="G280" s="1219">
        <v>26400</v>
      </c>
      <c r="H280" s="1449" t="s">
        <v>3063</v>
      </c>
      <c r="I280" s="1217" t="s">
        <v>3453</v>
      </c>
      <c r="J280" s="1682"/>
      <c r="K280" s="10" t="e">
        <f t="shared" ca="1" si="72"/>
        <v>#NAME?</v>
      </c>
      <c r="L280" s="10" t="e">
        <f t="shared" ca="1" si="73"/>
        <v>#NAME?</v>
      </c>
      <c r="M280" s="1239"/>
      <c r="N280" s="1240" t="e">
        <f ca="1">(9*2400-K280)*0.7</f>
        <v>#NAME?</v>
      </c>
      <c r="O280" s="1668"/>
      <c r="P280" s="1240"/>
      <c r="Q280" s="1240"/>
      <c r="R280" s="1240"/>
      <c r="S280" s="1240"/>
      <c r="T280" s="1240" t="e">
        <f t="shared" ca="1" si="66"/>
        <v>#NAME?</v>
      </c>
      <c r="U280" s="1378" t="e">
        <f t="shared" ca="1" si="67"/>
        <v>#NAME?</v>
      </c>
      <c r="V280" s="1240"/>
      <c r="W280" s="1217" t="s">
        <v>27</v>
      </c>
      <c r="X280" s="48"/>
      <c r="Y280" s="1217" t="s">
        <v>6678</v>
      </c>
      <c r="Z280" s="48"/>
      <c r="AA280" s="48"/>
      <c r="AB280" s="48"/>
      <c r="AC280" s="48"/>
      <c r="AD280" s="48"/>
      <c r="AE280" s="48"/>
      <c r="AF280" s="48"/>
      <c r="AG280" s="48"/>
      <c r="AH280" s="48"/>
    </row>
    <row r="281" spans="1:34" ht="18">
      <c r="A281" s="1218">
        <v>44823.291666666664</v>
      </c>
      <c r="B281" s="1217" t="s">
        <v>1170</v>
      </c>
      <c r="C281" s="1217" t="s">
        <v>3446</v>
      </c>
      <c r="D281" s="1217" t="s">
        <v>3551</v>
      </c>
      <c r="E281" s="1217" t="s">
        <v>55</v>
      </c>
      <c r="F281" s="1217" t="s">
        <v>3517</v>
      </c>
      <c r="G281" s="1219">
        <v>10000</v>
      </c>
      <c r="H281" s="1449" t="s">
        <v>3063</v>
      </c>
      <c r="I281" s="1217" t="s">
        <v>3453</v>
      </c>
      <c r="J281" s="1642"/>
      <c r="K281" s="48" t="e">
        <f t="shared" ca="1" si="72"/>
        <v>#NAME?</v>
      </c>
      <c r="L281" s="48" t="e">
        <f t="shared" ca="1" si="73"/>
        <v>#NAME?</v>
      </c>
      <c r="M281" s="1240"/>
      <c r="N281" s="1240">
        <v>3000</v>
      </c>
      <c r="O281" s="1668"/>
      <c r="P281" s="1240"/>
      <c r="Q281" s="1240"/>
      <c r="R281" s="1240"/>
      <c r="S281" s="1240"/>
      <c r="T281" s="1240" t="e">
        <f t="shared" ca="1" si="66"/>
        <v>#NAME?</v>
      </c>
      <c r="U281" s="1378" t="e">
        <f t="shared" ca="1" si="67"/>
        <v>#NAME?</v>
      </c>
      <c r="V281" s="48"/>
      <c r="W281" s="1217" t="s">
        <v>107</v>
      </c>
      <c r="X281" s="48"/>
      <c r="Y281" s="1217" t="s">
        <v>6679</v>
      </c>
      <c r="Z281" s="48"/>
      <c r="AA281" s="48"/>
      <c r="AB281" s="48"/>
      <c r="AC281" s="48"/>
      <c r="AD281" s="48"/>
      <c r="AE281" s="48"/>
      <c r="AF281" s="48"/>
      <c r="AG281" s="48"/>
      <c r="AH281" s="48"/>
    </row>
    <row r="282" spans="1:34" ht="18">
      <c r="A282" s="1218">
        <v>44823.291666666664</v>
      </c>
      <c r="B282" s="1217" t="s">
        <v>1170</v>
      </c>
      <c r="C282" s="1217" t="s">
        <v>3446</v>
      </c>
      <c r="D282" s="1217" t="s">
        <v>3551</v>
      </c>
      <c r="E282" s="1217" t="s">
        <v>110</v>
      </c>
      <c r="F282" s="1217" t="s">
        <v>3626</v>
      </c>
      <c r="G282" s="1219">
        <v>10000</v>
      </c>
      <c r="H282" s="1449" t="s">
        <v>3063</v>
      </c>
      <c r="I282" s="1217" t="s">
        <v>3453</v>
      </c>
      <c r="J282" s="1682"/>
      <c r="K282" s="48" t="e">
        <f t="shared" ca="1" si="72"/>
        <v>#NAME?</v>
      </c>
      <c r="L282" s="48" t="e">
        <f t="shared" ca="1" si="73"/>
        <v>#NAME?</v>
      </c>
      <c r="M282" s="1240"/>
      <c r="N282" s="1240">
        <v>4000</v>
      </c>
      <c r="O282" s="1668"/>
      <c r="P282" s="1240"/>
      <c r="Q282" s="1240"/>
      <c r="R282" s="1240"/>
      <c r="S282" s="1240"/>
      <c r="T282" s="1240" t="e">
        <f t="shared" ca="1" si="66"/>
        <v>#NAME?</v>
      </c>
      <c r="U282" s="1378" t="e">
        <f t="shared" ca="1" si="67"/>
        <v>#NAME?</v>
      </c>
      <c r="V282" s="1240"/>
      <c r="W282" s="1219" t="s">
        <v>107</v>
      </c>
      <c r="X282" s="1240"/>
      <c r="Y282" s="1219" t="s">
        <v>6680</v>
      </c>
      <c r="Z282" s="48"/>
      <c r="AA282" s="48"/>
      <c r="AB282" s="48"/>
      <c r="AC282" s="48"/>
      <c r="AD282" s="48"/>
      <c r="AE282" s="48"/>
      <c r="AF282" s="48"/>
      <c r="AG282" s="48"/>
      <c r="AH282" s="48"/>
    </row>
    <row r="283" spans="1:34" ht="18">
      <c r="A283" s="1218">
        <v>44823.291666666664</v>
      </c>
      <c r="B283" s="1217" t="s">
        <v>1170</v>
      </c>
      <c r="C283" s="1217" t="s">
        <v>3446</v>
      </c>
      <c r="D283" s="1217" t="s">
        <v>3551</v>
      </c>
      <c r="E283" s="1217" t="s">
        <v>43</v>
      </c>
      <c r="F283" s="1217" t="s">
        <v>3477</v>
      </c>
      <c r="G283" s="1219">
        <v>10000</v>
      </c>
      <c r="H283" s="1449" t="s">
        <v>3063</v>
      </c>
      <c r="I283" s="1217" t="s">
        <v>3453</v>
      </c>
      <c r="J283" s="1682"/>
      <c r="K283" s="48" t="e">
        <f t="shared" ca="1" si="72"/>
        <v>#NAME?</v>
      </c>
      <c r="L283" s="48">
        <v>1000</v>
      </c>
      <c r="M283" s="1240" t="e">
        <f ca="1">(8500-K283-L283)*0.7</f>
        <v>#NAME?</v>
      </c>
      <c r="N283" s="1240"/>
      <c r="O283" s="1668"/>
      <c r="P283" s="1240"/>
      <c r="Q283" s="1240"/>
      <c r="R283" s="1240"/>
      <c r="S283" s="1240"/>
      <c r="T283" s="1240" t="e">
        <f t="shared" ca="1" si="66"/>
        <v>#NAME?</v>
      </c>
      <c r="U283" s="1378" t="e">
        <f t="shared" ca="1" si="67"/>
        <v>#NAME?</v>
      </c>
      <c r="V283" s="1240"/>
      <c r="W283" s="1217" t="s">
        <v>107</v>
      </c>
      <c r="X283" s="48"/>
      <c r="Y283" s="1217" t="s">
        <v>6681</v>
      </c>
      <c r="Z283" s="48"/>
      <c r="AA283" s="48"/>
      <c r="AB283" s="48"/>
      <c r="AC283" s="48"/>
      <c r="AD283" s="48"/>
      <c r="AE283" s="48"/>
      <c r="AF283" s="48"/>
      <c r="AG283" s="48"/>
      <c r="AH283" s="48"/>
    </row>
    <row r="284" spans="1:34" ht="18">
      <c r="A284" s="1218">
        <v>44823.333333333336</v>
      </c>
      <c r="B284" s="1217" t="s">
        <v>1906</v>
      </c>
      <c r="C284" s="1217"/>
      <c r="D284" s="1217" t="s">
        <v>3474</v>
      </c>
      <c r="E284" s="1217" t="s">
        <v>3591</v>
      </c>
      <c r="F284" s="1243"/>
      <c r="G284" s="1219">
        <v>134000</v>
      </c>
      <c r="H284" s="1449" t="s">
        <v>3063</v>
      </c>
      <c r="I284" s="1217" t="s">
        <v>3453</v>
      </c>
      <c r="J284" s="1683"/>
      <c r="K284" s="48"/>
      <c r="L284" s="48"/>
      <c r="M284" s="1240"/>
      <c r="N284" s="1240"/>
      <c r="O284" s="1668">
        <v>134000</v>
      </c>
      <c r="P284" s="1240"/>
      <c r="Q284" s="1240"/>
      <c r="R284" s="1240"/>
      <c r="S284" s="1240"/>
      <c r="T284" s="1240">
        <f t="shared" si="66"/>
        <v>0</v>
      </c>
      <c r="U284" s="1378">
        <f t="shared" si="67"/>
        <v>0</v>
      </c>
      <c r="V284" s="1240"/>
      <c r="W284" s="1217" t="s">
        <v>27</v>
      </c>
      <c r="X284" s="48"/>
      <c r="Y284" s="1217" t="s">
        <v>6682</v>
      </c>
      <c r="Z284" s="48"/>
      <c r="AA284" s="48"/>
      <c r="AB284" s="48"/>
      <c r="AC284" s="48"/>
      <c r="AD284" s="48"/>
      <c r="AE284" s="48"/>
      <c r="AF284" s="48"/>
      <c r="AG284" s="48"/>
      <c r="AH284" s="48"/>
    </row>
    <row r="285" spans="1:34" ht="18">
      <c r="A285" s="1218">
        <v>44823.416666666664</v>
      </c>
      <c r="B285" s="1217" t="s">
        <v>1906</v>
      </c>
      <c r="C285" s="1217"/>
      <c r="D285" s="1217" t="s">
        <v>3919</v>
      </c>
      <c r="E285" s="1217" t="s">
        <v>2979</v>
      </c>
      <c r="F285" s="1217" t="s">
        <v>3501</v>
      </c>
      <c r="G285" s="1219">
        <v>33600</v>
      </c>
      <c r="H285" s="1449" t="s">
        <v>3063</v>
      </c>
      <c r="I285" s="1217" t="s">
        <v>3453</v>
      </c>
      <c r="J285" s="1682"/>
      <c r="K285" s="48" t="e">
        <f ca="1">_xludf.IFS(C285="成田机场",3000,C285="羽田机场",1200,D285="NearMe",1000,D285="VIP-limo",G285*0.12)</f>
        <v>#NAME?</v>
      </c>
      <c r="L285" s="48"/>
      <c r="M285" s="1240"/>
      <c r="N285" s="1240">
        <f>16*1300</f>
        <v>20800</v>
      </c>
      <c r="O285" s="1668"/>
      <c r="P285" s="1240"/>
      <c r="Q285" s="1240"/>
      <c r="R285" s="1240"/>
      <c r="S285" s="1240"/>
      <c r="T285" s="1240" t="e">
        <f t="shared" ca="1" si="66"/>
        <v>#NAME?</v>
      </c>
      <c r="U285" s="1378" t="e">
        <f t="shared" ca="1" si="67"/>
        <v>#NAME?</v>
      </c>
      <c r="V285" s="1240"/>
      <c r="W285" s="1217" t="s">
        <v>27</v>
      </c>
      <c r="X285" s="48"/>
      <c r="Y285" s="1217" t="s">
        <v>6683</v>
      </c>
      <c r="Z285" s="48"/>
      <c r="AA285" s="48"/>
      <c r="AB285" s="48"/>
      <c r="AC285" s="48"/>
      <c r="AD285" s="48"/>
      <c r="AE285" s="48"/>
      <c r="AF285" s="48"/>
      <c r="AG285" s="48"/>
      <c r="AH285" s="48"/>
    </row>
    <row r="286" spans="1:34" ht="18">
      <c r="A286" s="1218">
        <v>44823.5</v>
      </c>
      <c r="B286" s="1217" t="s">
        <v>1906</v>
      </c>
      <c r="C286" s="1217"/>
      <c r="D286" s="1217" t="s">
        <v>3607</v>
      </c>
      <c r="E286" s="1217" t="s">
        <v>27</v>
      </c>
      <c r="F286" s="1217" t="s">
        <v>4208</v>
      </c>
      <c r="G286" s="1219">
        <v>65000</v>
      </c>
      <c r="H286" s="1449" t="s">
        <v>3055</v>
      </c>
      <c r="I286" s="1217" t="s">
        <v>3453</v>
      </c>
      <c r="J286" s="1682"/>
      <c r="K286" s="10">
        <v>0</v>
      </c>
      <c r="L286" s="10">
        <v>0</v>
      </c>
      <c r="M286" s="1239"/>
      <c r="N286" s="1239">
        <v>15000</v>
      </c>
      <c r="O286" s="1670"/>
      <c r="P286" s="1239"/>
      <c r="Q286" s="1239"/>
      <c r="R286" s="1239"/>
      <c r="S286" s="1239"/>
      <c r="T286" s="1239">
        <f t="shared" si="66"/>
        <v>50000</v>
      </c>
      <c r="U286" s="1357">
        <f t="shared" si="67"/>
        <v>0.76923076923076927</v>
      </c>
      <c r="V286" s="1239"/>
      <c r="W286" s="1217" t="s">
        <v>27</v>
      </c>
      <c r="Y286" s="1217" t="s">
        <v>6684</v>
      </c>
    </row>
    <row r="287" spans="1:34" ht="18">
      <c r="A287" s="1266">
        <v>44823.510416666664</v>
      </c>
      <c r="B287" s="1265" t="s">
        <v>3473</v>
      </c>
      <c r="C287" s="1265"/>
      <c r="D287" s="1265" t="s">
        <v>3474</v>
      </c>
      <c r="E287" s="1265" t="s">
        <v>40</v>
      </c>
      <c r="F287" s="1265" t="s">
        <v>3449</v>
      </c>
      <c r="G287" s="1267">
        <v>9900</v>
      </c>
      <c r="H287" s="1570" t="s">
        <v>3063</v>
      </c>
      <c r="I287" s="1265" t="s">
        <v>3453</v>
      </c>
      <c r="J287" s="1684"/>
      <c r="K287" s="81">
        <v>1200</v>
      </c>
      <c r="L287" s="81">
        <v>1000</v>
      </c>
      <c r="M287" s="1276">
        <f>(8500-K287-L287)*0.7</f>
        <v>4410</v>
      </c>
      <c r="N287" s="1276"/>
      <c r="O287" s="1679"/>
      <c r="P287" s="1276"/>
      <c r="Q287" s="1276"/>
      <c r="R287" s="1276"/>
      <c r="S287" s="1276"/>
      <c r="T287" s="1276">
        <f t="shared" si="66"/>
        <v>3290</v>
      </c>
      <c r="U287" s="1383">
        <f t="shared" si="67"/>
        <v>0.3323232323232323</v>
      </c>
      <c r="V287" s="1276"/>
      <c r="W287" s="1265" t="s">
        <v>27</v>
      </c>
      <c r="X287" s="81"/>
      <c r="Y287" s="1265" t="s">
        <v>6685</v>
      </c>
      <c r="Z287" s="81"/>
      <c r="AA287" s="81"/>
      <c r="AB287" s="81"/>
      <c r="AC287" s="81"/>
      <c r="AD287" s="81"/>
      <c r="AE287" s="81"/>
      <c r="AF287" s="81"/>
      <c r="AG287" s="81"/>
      <c r="AH287" s="81"/>
    </row>
    <row r="288" spans="1:34" ht="18">
      <c r="A288" s="1218">
        <v>44823.541666666664</v>
      </c>
      <c r="B288" s="1217" t="s">
        <v>1170</v>
      </c>
      <c r="C288" s="1217" t="s">
        <v>3456</v>
      </c>
      <c r="D288" s="1217" t="s">
        <v>3551</v>
      </c>
      <c r="E288" s="1217" t="s">
        <v>55</v>
      </c>
      <c r="F288" s="1217" t="s">
        <v>3517</v>
      </c>
      <c r="G288" s="1219">
        <v>15000</v>
      </c>
      <c r="H288" s="1449" t="s">
        <v>3063</v>
      </c>
      <c r="I288" s="1217" t="s">
        <v>3453</v>
      </c>
      <c r="J288" s="1682"/>
      <c r="K288" s="48" t="e">
        <f t="shared" ref="K288:K300" ca="1" si="74">_xludf.IFS(C288="成田机场",3000,C288="羽田机场",1200,D288="NearMe",1000,D288="VIP-limo",G288*0.12)</f>
        <v>#NAME?</v>
      </c>
      <c r="L288" s="48" t="e">
        <f t="shared" ref="L288:L290" ca="1" si="75">_xludf.IFS(C288="成田机场",4000,C288="羽田机场",1000,D288="VIP-limo",0)</f>
        <v>#NAME?</v>
      </c>
      <c r="M288" s="1240"/>
      <c r="N288" s="1240">
        <v>4000</v>
      </c>
      <c r="O288" s="1668"/>
      <c r="P288" s="1240"/>
      <c r="Q288" s="1240"/>
      <c r="R288" s="1240"/>
      <c r="S288" s="1240"/>
      <c r="T288" s="1240" t="e">
        <f t="shared" ca="1" si="66"/>
        <v>#NAME?</v>
      </c>
      <c r="U288" s="1378" t="e">
        <f t="shared" ca="1" si="67"/>
        <v>#NAME?</v>
      </c>
      <c r="V288" s="1240"/>
      <c r="W288" s="1217" t="s">
        <v>107</v>
      </c>
      <c r="X288" s="48"/>
      <c r="Y288" s="1217" t="s">
        <v>6686</v>
      </c>
      <c r="Z288" s="48"/>
      <c r="AA288" s="48"/>
      <c r="AB288" s="48"/>
      <c r="AC288" s="48"/>
      <c r="AD288" s="48"/>
      <c r="AE288" s="48"/>
      <c r="AF288" s="48"/>
      <c r="AG288" s="48"/>
      <c r="AH288" s="48"/>
    </row>
    <row r="289" spans="1:34" ht="18">
      <c r="A289" s="1218">
        <v>44823.541666666664</v>
      </c>
      <c r="B289" s="1217" t="s">
        <v>1906</v>
      </c>
      <c r="C289" s="1217"/>
      <c r="D289" s="1217" t="s">
        <v>3919</v>
      </c>
      <c r="E289" s="1217" t="s">
        <v>3079</v>
      </c>
      <c r="F289" s="1217" t="s">
        <v>3524</v>
      </c>
      <c r="G289" s="1219">
        <v>24000</v>
      </c>
      <c r="H289" s="1449" t="s">
        <v>3063</v>
      </c>
      <c r="I289" s="1217" t="s">
        <v>3453</v>
      </c>
      <c r="J289" s="1682"/>
      <c r="K289" s="48" t="e">
        <f t="shared" ca="1" si="74"/>
        <v>#NAME?</v>
      </c>
      <c r="L289" s="48" t="e">
        <f t="shared" ca="1" si="75"/>
        <v>#NAME?</v>
      </c>
      <c r="M289" s="1240"/>
      <c r="N289" s="1240">
        <f>11*1300</f>
        <v>14300</v>
      </c>
      <c r="O289" s="1668"/>
      <c r="P289" s="1240"/>
      <c r="Q289" s="1240"/>
      <c r="R289" s="1240"/>
      <c r="S289" s="1240"/>
      <c r="T289" s="1240" t="e">
        <f t="shared" ca="1" si="66"/>
        <v>#NAME?</v>
      </c>
      <c r="U289" s="1378" t="e">
        <f t="shared" ca="1" si="67"/>
        <v>#NAME?</v>
      </c>
      <c r="V289" s="1240"/>
      <c r="W289" s="1217" t="s">
        <v>27</v>
      </c>
      <c r="X289" s="48"/>
      <c r="Y289" s="1217" t="s">
        <v>6687</v>
      </c>
      <c r="Z289" s="48"/>
      <c r="AA289" s="48"/>
      <c r="AB289" s="48"/>
      <c r="AC289" s="48"/>
      <c r="AD289" s="48"/>
      <c r="AE289" s="48"/>
      <c r="AF289" s="48"/>
      <c r="AG289" s="48"/>
      <c r="AH289" s="48"/>
    </row>
    <row r="290" spans="1:34" ht="18">
      <c r="A290" s="1218">
        <v>44824.291666666664</v>
      </c>
      <c r="B290" s="1217" t="s">
        <v>1906</v>
      </c>
      <c r="C290" s="1217"/>
      <c r="D290" s="1217" t="s">
        <v>3919</v>
      </c>
      <c r="E290" s="1217" t="s">
        <v>40</v>
      </c>
      <c r="F290" s="1217" t="s">
        <v>3449</v>
      </c>
      <c r="G290" s="1219">
        <v>24000</v>
      </c>
      <c r="H290" s="1449" t="s">
        <v>3063</v>
      </c>
      <c r="I290" s="1217" t="s">
        <v>3453</v>
      </c>
      <c r="J290" s="1682"/>
      <c r="K290" s="48" t="e">
        <f t="shared" ca="1" si="74"/>
        <v>#NAME?</v>
      </c>
      <c r="L290" s="48" t="e">
        <f t="shared" ca="1" si="75"/>
        <v>#NAME?</v>
      </c>
      <c r="M290" s="1240" t="e">
        <f ca="1">(G290-K290-L290)*0.7</f>
        <v>#NAME?</v>
      </c>
      <c r="N290" s="1240"/>
      <c r="O290" s="1668"/>
      <c r="P290" s="1240"/>
      <c r="Q290" s="1240"/>
      <c r="R290" s="1240"/>
      <c r="S290" s="1240"/>
      <c r="T290" s="1240" t="e">
        <f t="shared" ca="1" si="66"/>
        <v>#NAME?</v>
      </c>
      <c r="U290" s="1378" t="e">
        <f t="shared" ca="1" si="67"/>
        <v>#NAME?</v>
      </c>
      <c r="V290" s="1240"/>
      <c r="W290" s="1217" t="s">
        <v>27</v>
      </c>
      <c r="X290" s="48"/>
      <c r="Y290" s="1217" t="s">
        <v>6688</v>
      </c>
      <c r="Z290" s="48"/>
      <c r="AA290" s="48"/>
      <c r="AB290" s="48"/>
      <c r="AC290" s="48"/>
      <c r="AD290" s="48"/>
      <c r="AE290" s="48"/>
      <c r="AF290" s="48"/>
      <c r="AG290" s="48"/>
      <c r="AH290" s="48"/>
    </row>
    <row r="291" spans="1:34" ht="18">
      <c r="A291" s="1218">
        <v>44824.291666666664</v>
      </c>
      <c r="B291" s="1217" t="s">
        <v>1906</v>
      </c>
      <c r="C291" s="1217"/>
      <c r="D291" s="1217" t="s">
        <v>3919</v>
      </c>
      <c r="E291" s="1217" t="s">
        <v>1798</v>
      </c>
      <c r="F291" s="1217" t="s">
        <v>3629</v>
      </c>
      <c r="G291" s="1219">
        <v>21600</v>
      </c>
      <c r="H291" s="1449" t="s">
        <v>3063</v>
      </c>
      <c r="I291" s="1217" t="s">
        <v>3453</v>
      </c>
      <c r="J291" s="1682"/>
      <c r="K291" s="48" t="e">
        <f t="shared" ca="1" si="74"/>
        <v>#NAME?</v>
      </c>
      <c r="L291" s="48"/>
      <c r="M291" s="1240"/>
      <c r="N291" s="1240" t="e">
        <f ca="1">(9*2400-K291)*0.7</f>
        <v>#NAME?</v>
      </c>
      <c r="O291" s="1668"/>
      <c r="P291" s="1240"/>
      <c r="Q291" s="1240"/>
      <c r="R291" s="1240"/>
      <c r="S291" s="1240"/>
      <c r="T291" s="1240" t="e">
        <f t="shared" ca="1" si="66"/>
        <v>#NAME?</v>
      </c>
      <c r="U291" s="1378" t="e">
        <f t="shared" ca="1" si="67"/>
        <v>#NAME?</v>
      </c>
      <c r="V291" s="1240"/>
      <c r="W291" s="1217" t="s">
        <v>27</v>
      </c>
      <c r="X291" s="48"/>
      <c r="Y291" s="1217" t="s">
        <v>6689</v>
      </c>
      <c r="Z291" s="48"/>
      <c r="AA291" s="48"/>
      <c r="AB291" s="48"/>
      <c r="AC291" s="48"/>
      <c r="AD291" s="48"/>
      <c r="AE291" s="48"/>
      <c r="AF291" s="48"/>
      <c r="AG291" s="48"/>
      <c r="AH291" s="48"/>
    </row>
    <row r="292" spans="1:34" ht="18">
      <c r="A292" s="1218">
        <v>44824.305555555555</v>
      </c>
      <c r="B292" s="1217" t="s">
        <v>3473</v>
      </c>
      <c r="C292" s="1217"/>
      <c r="D292" s="1217" t="s">
        <v>3570</v>
      </c>
      <c r="E292" s="1217" t="s">
        <v>3910</v>
      </c>
      <c r="F292" s="1217" t="s">
        <v>3592</v>
      </c>
      <c r="G292" s="1219">
        <v>11000</v>
      </c>
      <c r="H292" s="1449" t="s">
        <v>3063</v>
      </c>
      <c r="I292" s="1217" t="s">
        <v>3453</v>
      </c>
      <c r="J292" s="1682"/>
      <c r="K292" s="48" t="e">
        <f t="shared" ca="1" si="74"/>
        <v>#NAME?</v>
      </c>
      <c r="L292" s="48"/>
      <c r="M292" s="1240"/>
      <c r="N292" s="1240">
        <v>5300</v>
      </c>
      <c r="O292" s="1668"/>
      <c r="P292" s="1240"/>
      <c r="Q292" s="1240"/>
      <c r="R292" s="1240"/>
      <c r="S292" s="1240"/>
      <c r="T292" s="1240" t="e">
        <f t="shared" ca="1" si="66"/>
        <v>#NAME?</v>
      </c>
      <c r="U292" s="1378" t="e">
        <f t="shared" ca="1" si="67"/>
        <v>#NAME?</v>
      </c>
      <c r="V292" s="1240"/>
      <c r="W292" s="1217" t="s">
        <v>3572</v>
      </c>
      <c r="X292" s="48"/>
      <c r="Y292" s="1217" t="s">
        <v>6690</v>
      </c>
      <c r="Z292" s="48"/>
      <c r="AA292" s="48"/>
      <c r="AB292" s="48"/>
      <c r="AC292" s="48"/>
      <c r="AD292" s="48"/>
      <c r="AE292" s="48"/>
      <c r="AF292" s="48"/>
      <c r="AG292" s="48"/>
      <c r="AH292" s="48"/>
    </row>
    <row r="293" spans="1:34" ht="18">
      <c r="A293" s="1218">
        <v>44824.305555555555</v>
      </c>
      <c r="B293" s="1217" t="s">
        <v>3473</v>
      </c>
      <c r="C293" s="1217"/>
      <c r="D293" s="1217" t="s">
        <v>3570</v>
      </c>
      <c r="E293" s="1217" t="s">
        <v>52</v>
      </c>
      <c r="F293" s="1217" t="s">
        <v>3547</v>
      </c>
      <c r="G293" s="1219">
        <v>8500</v>
      </c>
      <c r="H293" s="1449" t="s">
        <v>3063</v>
      </c>
      <c r="I293" s="1217" t="s">
        <v>3453</v>
      </c>
      <c r="J293" s="1682"/>
      <c r="K293" s="48" t="e">
        <f t="shared" ca="1" si="74"/>
        <v>#NAME?</v>
      </c>
      <c r="L293" s="48"/>
      <c r="M293" s="1240"/>
      <c r="N293" s="1240">
        <v>5000</v>
      </c>
      <c r="O293" s="1668"/>
      <c r="P293" s="1240"/>
      <c r="Q293" s="1240"/>
      <c r="R293" s="1240"/>
      <c r="S293" s="1240"/>
      <c r="T293" s="1240" t="e">
        <f t="shared" ca="1" si="66"/>
        <v>#NAME?</v>
      </c>
      <c r="U293" s="1378" t="e">
        <f t="shared" ca="1" si="67"/>
        <v>#NAME?</v>
      </c>
      <c r="V293" s="1240"/>
      <c r="W293" s="1217" t="s">
        <v>3572</v>
      </c>
      <c r="X293" s="48"/>
      <c r="Y293" s="1217" t="s">
        <v>6691</v>
      </c>
      <c r="Z293" s="48"/>
      <c r="AA293" s="48"/>
      <c r="AB293" s="48"/>
      <c r="AC293" s="48"/>
      <c r="AD293" s="48"/>
      <c r="AE293" s="48"/>
      <c r="AF293" s="48"/>
      <c r="AG293" s="48"/>
      <c r="AH293" s="48"/>
    </row>
    <row r="294" spans="1:34" ht="18">
      <c r="A294" s="1218">
        <v>44824.305555555555</v>
      </c>
      <c r="B294" s="1217" t="s">
        <v>3473</v>
      </c>
      <c r="C294" s="1217"/>
      <c r="D294" s="1217" t="s">
        <v>3570</v>
      </c>
      <c r="E294" s="1217" t="s">
        <v>55</v>
      </c>
      <c r="F294" s="1217" t="s">
        <v>3512</v>
      </c>
      <c r="G294" s="1219">
        <v>11000</v>
      </c>
      <c r="H294" s="1449" t="s">
        <v>3063</v>
      </c>
      <c r="I294" s="1217" t="s">
        <v>3453</v>
      </c>
      <c r="J294" s="1682"/>
      <c r="K294" s="48" t="e">
        <f t="shared" ca="1" si="74"/>
        <v>#NAME?</v>
      </c>
      <c r="L294" s="48"/>
      <c r="M294" s="1240"/>
      <c r="N294" s="1240">
        <v>5300</v>
      </c>
      <c r="O294" s="1668"/>
      <c r="P294" s="1240"/>
      <c r="Q294" s="1240"/>
      <c r="R294" s="1240"/>
      <c r="S294" s="1240"/>
      <c r="T294" s="1240" t="e">
        <f t="shared" ca="1" si="66"/>
        <v>#NAME?</v>
      </c>
      <c r="U294" s="1378" t="e">
        <f t="shared" ca="1" si="67"/>
        <v>#NAME?</v>
      </c>
      <c r="V294" s="1240"/>
      <c r="W294" s="1217" t="s">
        <v>3572</v>
      </c>
      <c r="X294" s="48"/>
      <c r="Y294" s="1217" t="s">
        <v>6692</v>
      </c>
      <c r="Z294" s="48"/>
      <c r="AA294" s="48"/>
      <c r="AB294" s="48"/>
      <c r="AC294" s="48"/>
      <c r="AD294" s="48"/>
      <c r="AE294" s="48"/>
      <c r="AF294" s="48"/>
      <c r="AG294" s="48"/>
      <c r="AH294" s="48"/>
    </row>
    <row r="295" spans="1:34" ht="18">
      <c r="A295" s="1218">
        <v>44824.416666666664</v>
      </c>
      <c r="B295" s="1217" t="s">
        <v>1906</v>
      </c>
      <c r="C295" s="1217"/>
      <c r="D295" s="1217" t="s">
        <v>3919</v>
      </c>
      <c r="E295" s="1217" t="s">
        <v>3523</v>
      </c>
      <c r="F295" s="1217" t="s">
        <v>3524</v>
      </c>
      <c r="G295" s="1219">
        <v>24000</v>
      </c>
      <c r="H295" s="1449" t="s">
        <v>3063</v>
      </c>
      <c r="I295" s="1217" t="s">
        <v>3453</v>
      </c>
      <c r="J295" s="1682"/>
      <c r="K295" s="48" t="e">
        <f t="shared" ca="1" si="74"/>
        <v>#NAME?</v>
      </c>
      <c r="L295" s="48" t="e">
        <f t="shared" ref="L295:L297" ca="1" si="76">_xludf.IFS(C295="成田机场",4000,C295="羽田机场",1000,D295="VIP-limo",0)</f>
        <v>#NAME?</v>
      </c>
      <c r="M295" s="1240" t="e">
        <f ca="1">(G295-K295-L295)*0.7</f>
        <v>#NAME?</v>
      </c>
      <c r="N295" s="1240"/>
      <c r="O295" s="1668"/>
      <c r="P295" s="1240"/>
      <c r="Q295" s="1240"/>
      <c r="R295" s="1240"/>
      <c r="S295" s="1240"/>
      <c r="T295" s="1240" t="e">
        <f t="shared" ca="1" si="66"/>
        <v>#NAME?</v>
      </c>
      <c r="U295" s="1378" t="e">
        <f t="shared" ca="1" si="67"/>
        <v>#NAME?</v>
      </c>
      <c r="V295" s="1240"/>
      <c r="W295" s="1217" t="s">
        <v>27</v>
      </c>
      <c r="X295" s="48"/>
      <c r="Y295" s="1217" t="s">
        <v>6693</v>
      </c>
      <c r="Z295" s="48"/>
      <c r="AA295" s="48"/>
      <c r="AB295" s="48"/>
      <c r="AC295" s="48"/>
      <c r="AD295" s="48"/>
      <c r="AE295" s="48"/>
      <c r="AF295" s="48"/>
      <c r="AG295" s="48"/>
      <c r="AH295" s="48"/>
    </row>
    <row r="296" spans="1:34" ht="18">
      <c r="A296" s="1218">
        <v>44824.583333333336</v>
      </c>
      <c r="B296" s="1217" t="s">
        <v>1906</v>
      </c>
      <c r="C296" s="1217"/>
      <c r="D296" s="1217" t="s">
        <v>3919</v>
      </c>
      <c r="E296" s="1217" t="s">
        <v>45</v>
      </c>
      <c r="F296" s="1217" t="s">
        <v>3486</v>
      </c>
      <c r="G296" s="1219">
        <v>26400</v>
      </c>
      <c r="H296" s="1449" t="s">
        <v>3063</v>
      </c>
      <c r="I296" s="1217" t="s">
        <v>3453</v>
      </c>
      <c r="J296" s="1682"/>
      <c r="K296" s="48" t="e">
        <f t="shared" ca="1" si="74"/>
        <v>#NAME?</v>
      </c>
      <c r="L296" s="48" t="e">
        <f t="shared" ca="1" si="76"/>
        <v>#NAME?</v>
      </c>
      <c r="M296" s="1240"/>
      <c r="N296" s="1240">
        <f>12*1300</f>
        <v>15600</v>
      </c>
      <c r="O296" s="1668"/>
      <c r="P296" s="1240"/>
      <c r="Q296" s="1240"/>
      <c r="R296" s="1240"/>
      <c r="S296" s="1240"/>
      <c r="T296" s="1240" t="e">
        <f t="shared" ca="1" si="66"/>
        <v>#NAME?</v>
      </c>
      <c r="U296" s="1378" t="e">
        <f t="shared" ca="1" si="67"/>
        <v>#NAME?</v>
      </c>
      <c r="V296" s="1240"/>
      <c r="W296" s="1217" t="s">
        <v>27</v>
      </c>
      <c r="X296" s="48"/>
      <c r="Y296" s="1217" t="s">
        <v>6694</v>
      </c>
      <c r="Z296" s="48"/>
      <c r="AA296" s="48"/>
      <c r="AB296" s="48"/>
      <c r="AC296" s="48"/>
      <c r="AD296" s="48"/>
      <c r="AE296" s="48"/>
      <c r="AF296" s="48"/>
      <c r="AG296" s="48"/>
      <c r="AH296" s="48"/>
    </row>
    <row r="297" spans="1:34" ht="18">
      <c r="A297" s="1218">
        <v>44824.625</v>
      </c>
      <c r="B297" s="1217" t="s">
        <v>1906</v>
      </c>
      <c r="C297" s="1217"/>
      <c r="D297" s="1217" t="s">
        <v>3919</v>
      </c>
      <c r="E297" s="1217" t="s">
        <v>2979</v>
      </c>
      <c r="F297" s="1217" t="s">
        <v>3501</v>
      </c>
      <c r="G297" s="1219">
        <v>36000</v>
      </c>
      <c r="H297" s="1449" t="s">
        <v>3063</v>
      </c>
      <c r="I297" s="1217" t="s">
        <v>3453</v>
      </c>
      <c r="J297" s="1682"/>
      <c r="K297" s="48" t="e">
        <f t="shared" ca="1" si="74"/>
        <v>#NAME?</v>
      </c>
      <c r="L297" s="48" t="e">
        <f t="shared" ca="1" si="76"/>
        <v>#NAME?</v>
      </c>
      <c r="M297" s="1240"/>
      <c r="N297" s="1240">
        <f>17*1300</f>
        <v>22100</v>
      </c>
      <c r="O297" s="1668"/>
      <c r="P297" s="1240"/>
      <c r="Q297" s="1240"/>
      <c r="R297" s="1240"/>
      <c r="S297" s="1240"/>
      <c r="T297" s="1240" t="e">
        <f t="shared" ca="1" si="66"/>
        <v>#NAME?</v>
      </c>
      <c r="U297" s="1378" t="e">
        <f t="shared" ca="1" si="67"/>
        <v>#NAME?</v>
      </c>
      <c r="V297" s="1240"/>
      <c r="W297" s="1217" t="s">
        <v>27</v>
      </c>
      <c r="X297" s="48"/>
      <c r="Y297" s="1217" t="s">
        <v>6695</v>
      </c>
      <c r="Z297" s="48"/>
      <c r="AA297" s="48"/>
      <c r="AB297" s="48"/>
      <c r="AC297" s="48"/>
      <c r="AD297" s="48"/>
      <c r="AE297" s="48"/>
      <c r="AF297" s="48"/>
      <c r="AG297" s="48"/>
      <c r="AH297" s="48"/>
    </row>
    <row r="298" spans="1:34" ht="18">
      <c r="A298" s="1218">
        <v>44824.722222222219</v>
      </c>
      <c r="B298" s="1217" t="s">
        <v>3473</v>
      </c>
      <c r="C298" s="1217"/>
      <c r="D298" s="1217" t="s">
        <v>3570</v>
      </c>
      <c r="E298" s="1217" t="s">
        <v>3910</v>
      </c>
      <c r="F298" s="1217" t="s">
        <v>3592</v>
      </c>
      <c r="G298" s="1219">
        <v>11000</v>
      </c>
      <c r="H298" s="1449" t="s">
        <v>3063</v>
      </c>
      <c r="I298" s="1217" t="s">
        <v>3453</v>
      </c>
      <c r="J298" s="1682"/>
      <c r="K298" s="48" t="e">
        <f t="shared" ca="1" si="74"/>
        <v>#NAME?</v>
      </c>
      <c r="L298" s="48"/>
      <c r="M298" s="1240"/>
      <c r="N298" s="1240">
        <v>5300</v>
      </c>
      <c r="O298" s="1668"/>
      <c r="P298" s="1240"/>
      <c r="Q298" s="1240"/>
      <c r="R298" s="1240"/>
      <c r="S298" s="1240"/>
      <c r="T298" s="1240" t="e">
        <f t="shared" ca="1" si="66"/>
        <v>#NAME?</v>
      </c>
      <c r="U298" s="1378" t="e">
        <f t="shared" ca="1" si="67"/>
        <v>#NAME?</v>
      </c>
      <c r="V298" s="1240"/>
      <c r="W298" s="1217" t="s">
        <v>3572</v>
      </c>
      <c r="X298" s="48"/>
      <c r="Y298" s="1217" t="s">
        <v>6696</v>
      </c>
      <c r="Z298" s="48"/>
      <c r="AA298" s="48"/>
      <c r="AB298" s="48"/>
      <c r="AC298" s="48"/>
      <c r="AD298" s="48"/>
      <c r="AE298" s="48"/>
      <c r="AF298" s="48"/>
      <c r="AG298" s="48"/>
      <c r="AH298" s="48"/>
    </row>
    <row r="299" spans="1:34" ht="18">
      <c r="A299" s="1218">
        <v>44824.722222222219</v>
      </c>
      <c r="B299" s="1217" t="s">
        <v>3473</v>
      </c>
      <c r="C299" s="1217"/>
      <c r="D299" s="1217" t="s">
        <v>3570</v>
      </c>
      <c r="E299" s="1217" t="s">
        <v>55</v>
      </c>
      <c r="F299" s="1217" t="s">
        <v>3512</v>
      </c>
      <c r="G299" s="1219">
        <v>11000</v>
      </c>
      <c r="H299" s="1449" t="s">
        <v>3063</v>
      </c>
      <c r="I299" s="1217" t="s">
        <v>3453</v>
      </c>
      <c r="J299" s="1682"/>
      <c r="K299" s="48" t="e">
        <f t="shared" ca="1" si="74"/>
        <v>#NAME?</v>
      </c>
      <c r="L299" s="48"/>
      <c r="M299" s="1240"/>
      <c r="N299" s="1240">
        <v>5300</v>
      </c>
      <c r="O299" s="1668"/>
      <c r="P299" s="1240"/>
      <c r="Q299" s="1240"/>
      <c r="R299" s="1240"/>
      <c r="S299" s="1240"/>
      <c r="T299" s="1240" t="e">
        <f t="shared" ca="1" si="66"/>
        <v>#NAME?</v>
      </c>
      <c r="U299" s="1378" t="e">
        <f t="shared" ca="1" si="67"/>
        <v>#NAME?</v>
      </c>
      <c r="V299" s="1240"/>
      <c r="W299" s="1217" t="s">
        <v>3572</v>
      </c>
      <c r="X299" s="48"/>
      <c r="Y299" s="1217" t="s">
        <v>6697</v>
      </c>
      <c r="Z299" s="48"/>
      <c r="AA299" s="48"/>
      <c r="AB299" s="48"/>
      <c r="AC299" s="48"/>
      <c r="AD299" s="48"/>
      <c r="AE299" s="48"/>
      <c r="AF299" s="48"/>
      <c r="AG299" s="48"/>
      <c r="AH299" s="48"/>
    </row>
    <row r="300" spans="1:34" ht="18">
      <c r="A300" s="1218">
        <v>44824.722222222219</v>
      </c>
      <c r="B300" s="1217" t="s">
        <v>3473</v>
      </c>
      <c r="C300" s="1217"/>
      <c r="D300" s="1217" t="s">
        <v>3570</v>
      </c>
      <c r="E300" s="1217" t="s">
        <v>43</v>
      </c>
      <c r="F300" s="1217" t="s">
        <v>3547</v>
      </c>
      <c r="G300" s="1219">
        <v>8500</v>
      </c>
      <c r="H300" s="1449" t="s">
        <v>3063</v>
      </c>
      <c r="I300" s="1217" t="s">
        <v>3453</v>
      </c>
      <c r="J300" s="1682"/>
      <c r="K300" s="48" t="e">
        <f t="shared" ca="1" si="74"/>
        <v>#NAME?</v>
      </c>
      <c r="L300" s="48"/>
      <c r="M300" s="1240"/>
      <c r="N300" s="1240">
        <v>4300</v>
      </c>
      <c r="O300" s="1668"/>
      <c r="P300" s="1240"/>
      <c r="Q300" s="1240"/>
      <c r="R300" s="1240"/>
      <c r="S300" s="1240"/>
      <c r="T300" s="1240" t="e">
        <f t="shared" ca="1" si="66"/>
        <v>#NAME?</v>
      </c>
      <c r="U300" s="1378" t="e">
        <f t="shared" ca="1" si="67"/>
        <v>#NAME?</v>
      </c>
      <c r="V300" s="1240"/>
      <c r="W300" s="1217" t="s">
        <v>3572</v>
      </c>
      <c r="X300" s="48"/>
      <c r="Y300" s="1217" t="s">
        <v>6698</v>
      </c>
      <c r="Z300" s="48"/>
      <c r="AA300" s="48"/>
      <c r="AB300" s="48"/>
      <c r="AC300" s="48"/>
      <c r="AD300" s="48"/>
      <c r="AE300" s="48"/>
      <c r="AF300" s="48"/>
      <c r="AG300" s="48"/>
      <c r="AH300" s="48"/>
    </row>
    <row r="301" spans="1:34" ht="18">
      <c r="A301" s="1218">
        <v>44825.215277777781</v>
      </c>
      <c r="B301" s="1217" t="s">
        <v>1906</v>
      </c>
      <c r="C301" s="1217"/>
      <c r="D301" s="1217" t="s">
        <v>255</v>
      </c>
      <c r="E301" s="1217" t="s">
        <v>8</v>
      </c>
      <c r="F301" s="1217" t="s">
        <v>3657</v>
      </c>
      <c r="G301" s="1219">
        <v>55500</v>
      </c>
      <c r="H301" s="1449" t="s">
        <v>3063</v>
      </c>
      <c r="I301" s="1217" t="s">
        <v>3453</v>
      </c>
      <c r="J301" s="1683"/>
      <c r="K301" s="48">
        <v>3000</v>
      </c>
      <c r="L301" s="48">
        <v>4000</v>
      </c>
      <c r="M301" s="1240"/>
      <c r="N301" s="1240">
        <v>15000</v>
      </c>
      <c r="O301" s="1668"/>
      <c r="P301" s="1240"/>
      <c r="Q301" s="1240"/>
      <c r="R301" s="1240"/>
      <c r="S301" s="1240"/>
      <c r="T301" s="1240">
        <f t="shared" si="66"/>
        <v>33500</v>
      </c>
      <c r="U301" s="1378">
        <f t="shared" si="67"/>
        <v>0.60360360360360366</v>
      </c>
      <c r="V301" s="1240"/>
      <c r="W301" s="1217" t="s">
        <v>107</v>
      </c>
      <c r="X301" s="48"/>
      <c r="Y301" s="1217" t="s">
        <v>6699</v>
      </c>
      <c r="Z301" s="48"/>
      <c r="AA301" s="48"/>
      <c r="AB301" s="48"/>
      <c r="AC301" s="48"/>
      <c r="AD301" s="48"/>
      <c r="AE301" s="48"/>
      <c r="AF301" s="48"/>
      <c r="AG301" s="48"/>
      <c r="AH301" s="48"/>
    </row>
    <row r="302" spans="1:34" ht="18">
      <c r="A302" s="1218">
        <v>44825.291666666664</v>
      </c>
      <c r="B302" s="1217" t="s">
        <v>1906</v>
      </c>
      <c r="C302" s="1217"/>
      <c r="D302" s="1217" t="s">
        <v>3919</v>
      </c>
      <c r="E302" s="1217" t="s">
        <v>3289</v>
      </c>
      <c r="F302" s="1217" t="s">
        <v>3629</v>
      </c>
      <c r="G302" s="1219">
        <v>24000</v>
      </c>
      <c r="H302" s="1449" t="s">
        <v>3063</v>
      </c>
      <c r="I302" s="1217" t="s">
        <v>3453</v>
      </c>
      <c r="J302" s="1682"/>
      <c r="K302" s="48" t="e">
        <f t="shared" ref="K302:K306" ca="1" si="77">_xludf.IFS(C302="成田机场",3000,C302="羽田机场",1200,D302="NearMe",1000,D302="VIP-limo",G302*0.12)</f>
        <v>#NAME?</v>
      </c>
      <c r="L302" s="48"/>
      <c r="M302" s="1240"/>
      <c r="N302" s="1240">
        <f>11*1300</f>
        <v>14300</v>
      </c>
      <c r="O302" s="1668"/>
      <c r="P302" s="1240"/>
      <c r="Q302" s="1240"/>
      <c r="R302" s="1240"/>
      <c r="S302" s="1240"/>
      <c r="T302" s="1240" t="e">
        <f t="shared" ca="1" si="66"/>
        <v>#NAME?</v>
      </c>
      <c r="U302" s="1378" t="e">
        <f t="shared" ca="1" si="67"/>
        <v>#NAME?</v>
      </c>
      <c r="V302" s="1240"/>
      <c r="W302" s="1217" t="s">
        <v>27</v>
      </c>
      <c r="X302" s="48"/>
      <c r="Y302" s="1217" t="s">
        <v>6700</v>
      </c>
      <c r="Z302" s="48"/>
      <c r="AA302" s="48"/>
      <c r="AB302" s="48"/>
      <c r="AC302" s="48"/>
      <c r="AD302" s="48"/>
      <c r="AE302" s="48"/>
      <c r="AF302" s="48"/>
      <c r="AG302" s="48"/>
      <c r="AH302" s="48"/>
    </row>
    <row r="303" spans="1:34" ht="18">
      <c r="A303" s="1218">
        <v>44825.291666666664</v>
      </c>
      <c r="B303" s="1217" t="s">
        <v>1906</v>
      </c>
      <c r="C303" s="1217"/>
      <c r="D303" s="1217" t="s">
        <v>3919</v>
      </c>
      <c r="E303" s="1217" t="s">
        <v>49</v>
      </c>
      <c r="F303" s="1217" t="s">
        <v>3486</v>
      </c>
      <c r="G303" s="1219">
        <v>21600</v>
      </c>
      <c r="H303" s="1449" t="s">
        <v>3063</v>
      </c>
      <c r="I303" s="1217" t="s">
        <v>3453</v>
      </c>
      <c r="J303" s="1682"/>
      <c r="K303" s="48" t="e">
        <f t="shared" ca="1" si="77"/>
        <v>#NAME?</v>
      </c>
      <c r="L303" s="48" t="e">
        <f ca="1">_xludf.IFS(C303="成田机场",4000,C303="羽田机场",1000,D303="VIP-limo",0)</f>
        <v>#NAME?</v>
      </c>
      <c r="M303" s="1240" t="e">
        <f ca="1">(G303-K303-L303)*0.7</f>
        <v>#NAME?</v>
      </c>
      <c r="N303" s="1240"/>
      <c r="O303" s="1668"/>
      <c r="P303" s="1240"/>
      <c r="Q303" s="1240"/>
      <c r="R303" s="1240"/>
      <c r="S303" s="1240"/>
      <c r="T303" s="1240" t="e">
        <f t="shared" ca="1" si="66"/>
        <v>#NAME?</v>
      </c>
      <c r="U303" s="1378" t="e">
        <f t="shared" ca="1" si="67"/>
        <v>#NAME?</v>
      </c>
      <c r="V303" s="1240"/>
      <c r="W303" s="1217" t="s">
        <v>27</v>
      </c>
      <c r="X303" s="48"/>
      <c r="Y303" s="1217" t="s">
        <v>6701</v>
      </c>
      <c r="Z303" s="48"/>
      <c r="AA303" s="48"/>
      <c r="AB303" s="48"/>
      <c r="AC303" s="48"/>
      <c r="AD303" s="48"/>
      <c r="AE303" s="48"/>
      <c r="AF303" s="48"/>
      <c r="AG303" s="48"/>
      <c r="AH303" s="48"/>
    </row>
    <row r="304" spans="1:34" ht="18">
      <c r="A304" s="1218">
        <v>44825.305555555555</v>
      </c>
      <c r="B304" s="1217" t="s">
        <v>3473</v>
      </c>
      <c r="C304" s="1217"/>
      <c r="D304" s="1217" t="s">
        <v>3570</v>
      </c>
      <c r="E304" s="1217" t="s">
        <v>3910</v>
      </c>
      <c r="F304" s="1217" t="s">
        <v>3592</v>
      </c>
      <c r="G304" s="1219">
        <v>11000</v>
      </c>
      <c r="H304" s="1449" t="s">
        <v>3063</v>
      </c>
      <c r="I304" s="1217" t="s">
        <v>3453</v>
      </c>
      <c r="J304" s="1682"/>
      <c r="K304" s="48" t="e">
        <f t="shared" ca="1" si="77"/>
        <v>#NAME?</v>
      </c>
      <c r="L304" s="48"/>
      <c r="M304" s="1240"/>
      <c r="N304" s="1240">
        <v>5300</v>
      </c>
      <c r="O304" s="1668"/>
      <c r="P304" s="1240"/>
      <c r="Q304" s="1240"/>
      <c r="R304" s="1240"/>
      <c r="S304" s="1240"/>
      <c r="T304" s="1240" t="e">
        <f t="shared" ca="1" si="66"/>
        <v>#NAME?</v>
      </c>
      <c r="U304" s="1378" t="e">
        <f t="shared" ca="1" si="67"/>
        <v>#NAME?</v>
      </c>
      <c r="V304" s="1240"/>
      <c r="W304" s="1217" t="s">
        <v>3572</v>
      </c>
      <c r="X304" s="48"/>
      <c r="Y304" s="1217" t="s">
        <v>6702</v>
      </c>
      <c r="Z304" s="48"/>
      <c r="AA304" s="48"/>
      <c r="AB304" s="48"/>
      <c r="AC304" s="48"/>
      <c r="AD304" s="48"/>
      <c r="AE304" s="48"/>
      <c r="AF304" s="48"/>
      <c r="AG304" s="48"/>
      <c r="AH304" s="48"/>
    </row>
    <row r="305" spans="1:34" ht="18">
      <c r="A305" s="1218">
        <v>44825.305555555555</v>
      </c>
      <c r="B305" s="1217" t="s">
        <v>3473</v>
      </c>
      <c r="C305" s="1217"/>
      <c r="D305" s="1217" t="s">
        <v>3570</v>
      </c>
      <c r="E305" s="1217" t="s">
        <v>86</v>
      </c>
      <c r="F305" s="1217" t="s">
        <v>3547</v>
      </c>
      <c r="G305" s="1219">
        <v>8500</v>
      </c>
      <c r="H305" s="1449" t="s">
        <v>3063</v>
      </c>
      <c r="I305" s="1217" t="s">
        <v>3453</v>
      </c>
      <c r="J305" s="1682"/>
      <c r="K305" s="48" t="e">
        <f t="shared" ca="1" si="77"/>
        <v>#NAME?</v>
      </c>
      <c r="L305" s="48"/>
      <c r="M305" s="1240"/>
      <c r="N305" s="1240">
        <v>4300</v>
      </c>
      <c r="O305" s="1668"/>
      <c r="P305" s="1240"/>
      <c r="Q305" s="1240"/>
      <c r="R305" s="1240"/>
      <c r="S305" s="1240"/>
      <c r="T305" s="1240" t="e">
        <f t="shared" ca="1" si="66"/>
        <v>#NAME?</v>
      </c>
      <c r="U305" s="1378" t="e">
        <f t="shared" ca="1" si="67"/>
        <v>#NAME?</v>
      </c>
      <c r="V305" s="1240"/>
      <c r="W305" s="1217" t="s">
        <v>3572</v>
      </c>
      <c r="X305" s="48"/>
      <c r="Y305" s="1217" t="s">
        <v>6703</v>
      </c>
      <c r="Z305" s="48"/>
      <c r="AA305" s="48"/>
      <c r="AB305" s="48"/>
      <c r="AC305" s="48"/>
      <c r="AD305" s="48"/>
      <c r="AE305" s="48"/>
      <c r="AF305" s="48"/>
      <c r="AG305" s="48"/>
      <c r="AH305" s="48"/>
    </row>
    <row r="306" spans="1:34" ht="13.8">
      <c r="A306" s="1218">
        <v>44825.305555555555</v>
      </c>
      <c r="B306" s="1217" t="s">
        <v>3473</v>
      </c>
      <c r="C306" s="1217"/>
      <c r="D306" s="1217" t="s">
        <v>3570</v>
      </c>
      <c r="E306" s="1217" t="s">
        <v>55</v>
      </c>
      <c r="F306" s="1217" t="s">
        <v>3512</v>
      </c>
      <c r="G306" s="1219">
        <v>11000</v>
      </c>
      <c r="H306" s="1449" t="s">
        <v>3063</v>
      </c>
      <c r="I306" s="1217" t="s">
        <v>3453</v>
      </c>
      <c r="J306" s="1685"/>
      <c r="K306" s="48" t="e">
        <f t="shared" ca="1" si="77"/>
        <v>#NAME?</v>
      </c>
      <c r="L306" s="48"/>
      <c r="M306" s="1240"/>
      <c r="N306" s="1240">
        <v>5300</v>
      </c>
      <c r="O306" s="1668"/>
      <c r="P306" s="1240"/>
      <c r="Q306" s="1240"/>
      <c r="R306" s="1240"/>
      <c r="S306" s="1240"/>
      <c r="T306" s="1240" t="e">
        <f t="shared" ca="1" si="66"/>
        <v>#NAME?</v>
      </c>
      <c r="U306" s="1378" t="e">
        <f t="shared" ca="1" si="67"/>
        <v>#NAME?</v>
      </c>
      <c r="V306" s="1240"/>
      <c r="W306" s="1217" t="s">
        <v>3572</v>
      </c>
      <c r="X306" s="48"/>
      <c r="Y306" s="1217" t="s">
        <v>6704</v>
      </c>
      <c r="Z306" s="48"/>
      <c r="AA306" s="48"/>
      <c r="AB306" s="48"/>
      <c r="AC306" s="48"/>
      <c r="AD306" s="48"/>
      <c r="AE306" s="48"/>
      <c r="AF306" s="48"/>
      <c r="AG306" s="48"/>
      <c r="AH306" s="48"/>
    </row>
    <row r="307" spans="1:34" ht="18">
      <c r="A307" s="1218">
        <v>44825.333333333336</v>
      </c>
      <c r="B307" s="1217" t="s">
        <v>1906</v>
      </c>
      <c r="C307" s="1217"/>
      <c r="D307" s="1217" t="s">
        <v>3474</v>
      </c>
      <c r="E307" s="1217" t="s">
        <v>3079</v>
      </c>
      <c r="F307" s="1243"/>
      <c r="G307" s="1219">
        <v>222000</v>
      </c>
      <c r="H307" s="1449" t="s">
        <v>3063</v>
      </c>
      <c r="I307" s="1217" t="s">
        <v>3453</v>
      </c>
      <c r="J307" s="1682"/>
      <c r="K307" s="48"/>
      <c r="L307" s="48"/>
      <c r="M307" s="1240"/>
      <c r="N307" s="1240"/>
      <c r="O307" s="1668">
        <v>222000</v>
      </c>
      <c r="P307" s="1240"/>
      <c r="Q307" s="1240"/>
      <c r="R307" s="1240"/>
      <c r="S307" s="1240"/>
      <c r="T307" s="1240">
        <f t="shared" si="66"/>
        <v>0</v>
      </c>
      <c r="U307" s="1378">
        <f t="shared" si="67"/>
        <v>0</v>
      </c>
      <c r="V307" s="1240"/>
      <c r="W307" s="1217" t="s">
        <v>27</v>
      </c>
      <c r="X307" s="48"/>
      <c r="Y307" s="1217" t="s">
        <v>6705</v>
      </c>
      <c r="Z307" s="48"/>
      <c r="AA307" s="48"/>
      <c r="AB307" s="48"/>
      <c r="AC307" s="48"/>
      <c r="AD307" s="48"/>
      <c r="AE307" s="48"/>
      <c r="AF307" s="48"/>
      <c r="AG307" s="48"/>
      <c r="AH307" s="48"/>
    </row>
    <row r="308" spans="1:34" ht="18">
      <c r="A308" s="1218">
        <v>44825.416666666664</v>
      </c>
      <c r="B308" s="1217" t="s">
        <v>1906</v>
      </c>
      <c r="C308" s="1217"/>
      <c r="D308" s="1217" t="s">
        <v>3919</v>
      </c>
      <c r="E308" s="1217" t="s">
        <v>3523</v>
      </c>
      <c r="F308" s="1217" t="s">
        <v>3524</v>
      </c>
      <c r="G308" s="1219">
        <v>24000</v>
      </c>
      <c r="H308" s="1572" t="s">
        <v>3063</v>
      </c>
      <c r="I308" s="1217" t="s">
        <v>3453</v>
      </c>
      <c r="J308" s="1682"/>
      <c r="K308" s="48" t="e">
        <f t="shared" ref="K308:K309" ca="1" si="78">_xludf.IFS(C308="成田机场",3000,C308="羽田机场",1200,D308="NearMe",1000,D308="VIP-limo",G308*0.12)</f>
        <v>#NAME?</v>
      </c>
      <c r="L308" s="48" t="e">
        <f ca="1">_xludf.IFS(C308="成田机场",4000,C308="羽田机场",1000,D308="VIP-limo",0)</f>
        <v>#NAME?</v>
      </c>
      <c r="M308" s="1240" t="e">
        <f ca="1">(G308-K308-L308)*0.7</f>
        <v>#NAME?</v>
      </c>
      <c r="N308" s="1240"/>
      <c r="O308" s="1668"/>
      <c r="P308" s="1240"/>
      <c r="Q308" s="1240"/>
      <c r="R308" s="1240"/>
      <c r="S308" s="1240"/>
      <c r="T308" s="1240" t="e">
        <f t="shared" ca="1" si="66"/>
        <v>#NAME?</v>
      </c>
      <c r="U308" s="1378" t="e">
        <f t="shared" ca="1" si="67"/>
        <v>#NAME?</v>
      </c>
      <c r="V308" s="1240"/>
      <c r="W308" s="1217" t="s">
        <v>27</v>
      </c>
      <c r="X308" s="48"/>
      <c r="Y308" s="1217" t="s">
        <v>6706</v>
      </c>
      <c r="Z308" s="48"/>
      <c r="AA308" s="48"/>
      <c r="AB308" s="48"/>
      <c r="AC308" s="48"/>
      <c r="AD308" s="48"/>
      <c r="AE308" s="48"/>
      <c r="AF308" s="48"/>
      <c r="AG308" s="48"/>
      <c r="AH308" s="48"/>
    </row>
    <row r="309" spans="1:34" ht="18">
      <c r="A309" s="1218">
        <v>44825.541666666664</v>
      </c>
      <c r="B309" s="1217" t="s">
        <v>1170</v>
      </c>
      <c r="C309" s="1217" t="s">
        <v>3456</v>
      </c>
      <c r="D309" s="1217" t="s">
        <v>3607</v>
      </c>
      <c r="E309" s="1217" t="s">
        <v>60</v>
      </c>
      <c r="F309" s="1217" t="s">
        <v>3517</v>
      </c>
      <c r="G309" s="1219">
        <v>26000</v>
      </c>
      <c r="H309" s="1572" t="s">
        <v>3063</v>
      </c>
      <c r="I309" s="1217" t="s">
        <v>3453</v>
      </c>
      <c r="J309" s="1682"/>
      <c r="K309" s="48" t="e">
        <f t="shared" ca="1" si="78"/>
        <v>#NAME?</v>
      </c>
      <c r="L309" s="48">
        <v>4000</v>
      </c>
      <c r="M309" s="1240" t="e">
        <f ca="1">(15000-K309-L309)*0.7</f>
        <v>#NAME?</v>
      </c>
      <c r="N309" s="1240"/>
      <c r="O309" s="1668"/>
      <c r="P309" s="1240"/>
      <c r="Q309" s="1240"/>
      <c r="R309" s="1240"/>
      <c r="S309" s="1240"/>
      <c r="T309" s="1240" t="e">
        <f t="shared" ca="1" si="66"/>
        <v>#NAME?</v>
      </c>
      <c r="U309" s="1378" t="e">
        <f t="shared" ca="1" si="67"/>
        <v>#NAME?</v>
      </c>
      <c r="V309" s="1240"/>
      <c r="W309" s="1217" t="s">
        <v>27</v>
      </c>
      <c r="X309" s="48"/>
      <c r="Y309" s="1217" t="s">
        <v>6417</v>
      </c>
      <c r="Z309" s="48"/>
      <c r="AA309" s="48"/>
      <c r="AB309" s="48"/>
      <c r="AC309" s="48"/>
      <c r="AD309" s="48"/>
      <c r="AE309" s="48"/>
      <c r="AF309" s="48"/>
      <c r="AG309" s="48"/>
      <c r="AH309" s="48"/>
    </row>
    <row r="310" spans="1:34" ht="18">
      <c r="A310" s="1218">
        <v>44825.583333333336</v>
      </c>
      <c r="B310" s="1217" t="s">
        <v>3473</v>
      </c>
      <c r="C310" s="1217"/>
      <c r="D310" s="1217" t="s">
        <v>3474</v>
      </c>
      <c r="E310" s="1217" t="s">
        <v>60</v>
      </c>
      <c r="F310" s="1217" t="s">
        <v>3517</v>
      </c>
      <c r="G310" s="1219">
        <v>17000</v>
      </c>
      <c r="H310" s="1572" t="s">
        <v>3063</v>
      </c>
      <c r="I310" s="1217" t="s">
        <v>3453</v>
      </c>
      <c r="J310" s="1682"/>
      <c r="K310" s="48">
        <v>1000</v>
      </c>
      <c r="L310" s="48"/>
      <c r="M310" s="1240">
        <f>(6000-K310-L310)*0.7</f>
        <v>3500</v>
      </c>
      <c r="N310" s="1240"/>
      <c r="O310" s="1668"/>
      <c r="P310" s="1240"/>
      <c r="Q310" s="1240"/>
      <c r="R310" s="1240"/>
      <c r="S310" s="1240"/>
      <c r="T310" s="1240">
        <f t="shared" si="66"/>
        <v>12500</v>
      </c>
      <c r="U310" s="1378">
        <f t="shared" si="67"/>
        <v>0.73529411764705888</v>
      </c>
      <c r="V310" s="1240"/>
      <c r="W310" s="1217" t="s">
        <v>27</v>
      </c>
      <c r="X310" s="48"/>
      <c r="Y310" s="1217" t="s">
        <v>6707</v>
      </c>
      <c r="Z310" s="48"/>
      <c r="AA310" s="48"/>
      <c r="AB310" s="48"/>
      <c r="AC310" s="48"/>
      <c r="AD310" s="48"/>
      <c r="AE310" s="48"/>
      <c r="AF310" s="48"/>
      <c r="AG310" s="48"/>
      <c r="AH310" s="48"/>
    </row>
    <row r="311" spans="1:34" ht="18">
      <c r="A311" s="1218">
        <v>44825.583333333336</v>
      </c>
      <c r="B311" s="1217" t="s">
        <v>1906</v>
      </c>
      <c r="C311" s="1217"/>
      <c r="D311" s="1217" t="s">
        <v>3919</v>
      </c>
      <c r="E311" s="1217" t="s">
        <v>40</v>
      </c>
      <c r="F311" s="1217" t="s">
        <v>3449</v>
      </c>
      <c r="G311" s="1219">
        <v>26400</v>
      </c>
      <c r="H311" s="1572" t="s">
        <v>3063</v>
      </c>
      <c r="I311" s="1217" t="s">
        <v>3453</v>
      </c>
      <c r="J311" s="1682"/>
      <c r="K311" s="48" t="e">
        <f t="shared" ref="K311:K325" ca="1" si="79">_xludf.IFS(C311="成田机场",3000,C311="羽田机场",1200,D311="NearMe",1000,D311="VIP-limo",G311*0.12)</f>
        <v>#NAME?</v>
      </c>
      <c r="L311" s="48" t="e">
        <f t="shared" ref="L311:L313" ca="1" si="80">_xludf.IFS(C311="成田机场",4000,C311="羽田机场",1000,D311="VIP-limo",0)</f>
        <v>#NAME?</v>
      </c>
      <c r="M311" s="1240" t="e">
        <f ca="1">(G311-K311-L311)*0.7</f>
        <v>#NAME?</v>
      </c>
      <c r="N311" s="1240"/>
      <c r="O311" s="1668"/>
      <c r="P311" s="1240"/>
      <c r="Q311" s="1240"/>
      <c r="R311" s="1240"/>
      <c r="S311" s="1240"/>
      <c r="T311" s="1240" t="e">
        <f t="shared" ca="1" si="66"/>
        <v>#NAME?</v>
      </c>
      <c r="U311" s="1378" t="e">
        <f t="shared" ca="1" si="67"/>
        <v>#NAME?</v>
      </c>
      <c r="V311" s="1240"/>
      <c r="W311" s="1217" t="s">
        <v>27</v>
      </c>
      <c r="X311" s="48"/>
      <c r="Y311" s="1217" t="s">
        <v>6708</v>
      </c>
      <c r="Z311" s="48"/>
      <c r="AA311" s="48"/>
      <c r="AB311" s="48"/>
      <c r="AC311" s="48"/>
      <c r="AD311" s="48"/>
      <c r="AE311" s="48"/>
      <c r="AF311" s="48"/>
      <c r="AG311" s="48"/>
      <c r="AH311" s="48"/>
    </row>
    <row r="312" spans="1:34" ht="18">
      <c r="A312" s="1218">
        <v>44825.625</v>
      </c>
      <c r="B312" s="1217" t="s">
        <v>1906</v>
      </c>
      <c r="C312" s="1217"/>
      <c r="D312" s="1217" t="s">
        <v>3919</v>
      </c>
      <c r="E312" s="1217" t="s">
        <v>2979</v>
      </c>
      <c r="F312" s="1217" t="s">
        <v>3501</v>
      </c>
      <c r="G312" s="1219">
        <v>36000</v>
      </c>
      <c r="H312" s="1572" t="s">
        <v>3063</v>
      </c>
      <c r="I312" s="1217" t="s">
        <v>3453</v>
      </c>
      <c r="J312" s="1682"/>
      <c r="K312" s="48" t="e">
        <f t="shared" ca="1" si="79"/>
        <v>#NAME?</v>
      </c>
      <c r="L312" s="48" t="e">
        <f t="shared" ca="1" si="80"/>
        <v>#NAME?</v>
      </c>
      <c r="M312" s="1240"/>
      <c r="N312" s="1240">
        <f>17*1300</f>
        <v>22100</v>
      </c>
      <c r="O312" s="1668"/>
      <c r="P312" s="1240"/>
      <c r="Q312" s="1240"/>
      <c r="R312" s="1240"/>
      <c r="S312" s="1240"/>
      <c r="T312" s="1240" t="e">
        <f t="shared" ca="1" si="66"/>
        <v>#NAME?</v>
      </c>
      <c r="U312" s="1378" t="e">
        <f t="shared" ca="1" si="67"/>
        <v>#NAME?</v>
      </c>
      <c r="V312" s="1240"/>
      <c r="W312" s="1217" t="s">
        <v>27</v>
      </c>
      <c r="X312" s="48"/>
      <c r="Y312" s="1217" t="s">
        <v>6709</v>
      </c>
      <c r="Z312" s="48"/>
      <c r="AA312" s="48"/>
      <c r="AB312" s="48"/>
      <c r="AC312" s="48"/>
      <c r="AD312" s="48"/>
      <c r="AE312" s="48"/>
      <c r="AF312" s="48"/>
      <c r="AG312" s="48"/>
      <c r="AH312" s="48"/>
    </row>
    <row r="313" spans="1:34" ht="18">
      <c r="A313" s="1218">
        <v>44825.65625</v>
      </c>
      <c r="B313" s="1217" t="s">
        <v>570</v>
      </c>
      <c r="C313" s="1217" t="s">
        <v>3456</v>
      </c>
      <c r="D313" s="1217" t="s">
        <v>3807</v>
      </c>
      <c r="E313" s="1217" t="s">
        <v>43</v>
      </c>
      <c r="F313" s="1217" t="s">
        <v>3477</v>
      </c>
      <c r="G313" s="1219">
        <v>20000</v>
      </c>
      <c r="H313" s="1572" t="s">
        <v>3063</v>
      </c>
      <c r="I313" s="1217" t="s">
        <v>3453</v>
      </c>
      <c r="J313" s="1686">
        <v>2000</v>
      </c>
      <c r="K313" s="48" t="e">
        <f t="shared" ca="1" si="79"/>
        <v>#NAME?</v>
      </c>
      <c r="L313" s="48" t="e">
        <f t="shared" ca="1" si="80"/>
        <v>#NAME?</v>
      </c>
      <c r="M313" s="1240" t="e">
        <f ca="1">(15000-K313-L313)*0.7</f>
        <v>#NAME?</v>
      </c>
      <c r="N313" s="1240"/>
      <c r="O313" s="1668"/>
      <c r="P313" s="1240"/>
      <c r="Q313" s="1240"/>
      <c r="R313" s="1240"/>
      <c r="S313" s="1240"/>
      <c r="T313" s="1240" t="e">
        <f t="shared" ca="1" si="66"/>
        <v>#NAME?</v>
      </c>
      <c r="U313" s="1378" t="e">
        <f t="shared" ca="1" si="67"/>
        <v>#NAME?</v>
      </c>
      <c r="V313" s="1240"/>
      <c r="W313" s="1217" t="s">
        <v>105</v>
      </c>
      <c r="X313" s="48"/>
      <c r="Y313" s="1217" t="s">
        <v>6710</v>
      </c>
      <c r="Z313" s="48"/>
      <c r="AA313" s="48"/>
      <c r="AB313" s="48"/>
      <c r="AC313" s="48"/>
      <c r="AD313" s="48"/>
      <c r="AE313" s="48"/>
      <c r="AF313" s="48"/>
      <c r="AG313" s="48"/>
      <c r="AH313" s="48"/>
    </row>
    <row r="314" spans="1:34" ht="18">
      <c r="A314" s="1218">
        <v>44825.722222222219</v>
      </c>
      <c r="B314" s="1217" t="s">
        <v>3473</v>
      </c>
      <c r="C314" s="1217"/>
      <c r="D314" s="1217" t="s">
        <v>3570</v>
      </c>
      <c r="E314" s="1217" t="s">
        <v>3910</v>
      </c>
      <c r="F314" s="1217" t="s">
        <v>3592</v>
      </c>
      <c r="G314" s="1219">
        <v>11000</v>
      </c>
      <c r="H314" s="1572" t="s">
        <v>3063</v>
      </c>
      <c r="I314" s="1217" t="s">
        <v>3453</v>
      </c>
      <c r="J314" s="1682"/>
      <c r="K314" s="48" t="e">
        <f t="shared" ca="1" si="79"/>
        <v>#NAME?</v>
      </c>
      <c r="L314" s="48"/>
      <c r="M314" s="1240"/>
      <c r="N314" s="1240">
        <v>5300</v>
      </c>
      <c r="O314" s="1668"/>
      <c r="P314" s="1240"/>
      <c r="Q314" s="1240"/>
      <c r="R314" s="1240"/>
      <c r="S314" s="1240"/>
      <c r="T314" s="1240" t="e">
        <f t="shared" ca="1" si="66"/>
        <v>#NAME?</v>
      </c>
      <c r="U314" s="1378" t="e">
        <f t="shared" ca="1" si="67"/>
        <v>#NAME?</v>
      </c>
      <c r="V314" s="1240"/>
      <c r="W314" s="1217" t="s">
        <v>3572</v>
      </c>
      <c r="X314" s="48"/>
      <c r="Y314" s="1217" t="s">
        <v>6711</v>
      </c>
      <c r="Z314" s="48"/>
      <c r="AA314" s="48"/>
      <c r="AB314" s="48"/>
      <c r="AC314" s="48"/>
      <c r="AD314" s="48"/>
      <c r="AE314" s="48"/>
      <c r="AF314" s="48"/>
      <c r="AG314" s="48"/>
      <c r="AH314" s="48"/>
    </row>
    <row r="315" spans="1:34" ht="18">
      <c r="A315" s="1218">
        <v>44825.722222222219</v>
      </c>
      <c r="B315" s="1217" t="s">
        <v>3473</v>
      </c>
      <c r="C315" s="1217"/>
      <c r="D315" s="1217" t="s">
        <v>3570</v>
      </c>
      <c r="E315" s="1217" t="s">
        <v>86</v>
      </c>
      <c r="F315" s="1217" t="s">
        <v>3547</v>
      </c>
      <c r="G315" s="1219">
        <v>8500</v>
      </c>
      <c r="H315" s="1572" t="s">
        <v>3063</v>
      </c>
      <c r="I315" s="1217" t="s">
        <v>3453</v>
      </c>
      <c r="J315" s="1682"/>
      <c r="K315" s="48" t="e">
        <f t="shared" ca="1" si="79"/>
        <v>#NAME?</v>
      </c>
      <c r="L315" s="48"/>
      <c r="M315" s="1240"/>
      <c r="N315" s="1240">
        <v>4300</v>
      </c>
      <c r="O315" s="1668"/>
      <c r="P315" s="1240"/>
      <c r="Q315" s="1240"/>
      <c r="R315" s="1240"/>
      <c r="S315" s="1240"/>
      <c r="T315" s="1240" t="e">
        <f t="shared" ca="1" si="66"/>
        <v>#NAME?</v>
      </c>
      <c r="U315" s="1378" t="e">
        <f t="shared" ca="1" si="67"/>
        <v>#NAME?</v>
      </c>
      <c r="V315" s="1240"/>
      <c r="W315" s="1217" t="s">
        <v>3572</v>
      </c>
      <c r="X315" s="48"/>
      <c r="Y315" s="1217" t="s">
        <v>6712</v>
      </c>
      <c r="Z315" s="48"/>
      <c r="AA315" s="48"/>
      <c r="AB315" s="48"/>
      <c r="AC315" s="48"/>
      <c r="AD315" s="48"/>
      <c r="AE315" s="48"/>
      <c r="AF315" s="48"/>
      <c r="AG315" s="48"/>
      <c r="AH315" s="48"/>
    </row>
    <row r="316" spans="1:34" ht="18">
      <c r="A316" s="1218">
        <v>44825.722222222219</v>
      </c>
      <c r="B316" s="1217" t="s">
        <v>3473</v>
      </c>
      <c r="C316" s="1217"/>
      <c r="D316" s="1217" t="s">
        <v>3570</v>
      </c>
      <c r="E316" s="1217" t="s">
        <v>55</v>
      </c>
      <c r="F316" s="1217" t="s">
        <v>3512</v>
      </c>
      <c r="G316" s="1219">
        <v>11000</v>
      </c>
      <c r="H316" s="1572" t="s">
        <v>3063</v>
      </c>
      <c r="I316" s="1217" t="s">
        <v>3453</v>
      </c>
      <c r="J316" s="1682"/>
      <c r="K316" s="48" t="e">
        <f t="shared" ca="1" si="79"/>
        <v>#NAME?</v>
      </c>
      <c r="L316" s="48"/>
      <c r="M316" s="1240"/>
      <c r="N316" s="1240">
        <v>5300</v>
      </c>
      <c r="O316" s="1668"/>
      <c r="P316" s="1240"/>
      <c r="Q316" s="1240"/>
      <c r="R316" s="1240"/>
      <c r="S316" s="1240"/>
      <c r="T316" s="1240" t="e">
        <f t="shared" ca="1" si="66"/>
        <v>#NAME?</v>
      </c>
      <c r="U316" s="1378" t="e">
        <f t="shared" ca="1" si="67"/>
        <v>#NAME?</v>
      </c>
      <c r="V316" s="1240"/>
      <c r="W316" s="1217" t="s">
        <v>3572</v>
      </c>
      <c r="X316" s="48"/>
      <c r="Y316" s="1217" t="s">
        <v>6713</v>
      </c>
      <c r="Z316" s="48"/>
      <c r="AA316" s="48"/>
      <c r="AB316" s="48"/>
      <c r="AC316" s="48"/>
      <c r="AD316" s="48"/>
      <c r="AE316" s="48"/>
      <c r="AF316" s="48"/>
      <c r="AG316" s="48"/>
      <c r="AH316" s="48"/>
    </row>
    <row r="317" spans="1:34" ht="18">
      <c r="A317" s="1266">
        <v>44826.25</v>
      </c>
      <c r="B317" s="1265" t="s">
        <v>1170</v>
      </c>
      <c r="C317" s="1265" t="s">
        <v>3456</v>
      </c>
      <c r="D317" s="1265" t="s">
        <v>3521</v>
      </c>
      <c r="E317" s="1265" t="s">
        <v>49</v>
      </c>
      <c r="F317" s="1265" t="s">
        <v>3471</v>
      </c>
      <c r="G317" s="1267">
        <v>15000</v>
      </c>
      <c r="H317" s="1570" t="s">
        <v>3063</v>
      </c>
      <c r="I317" s="1265" t="s">
        <v>3453</v>
      </c>
      <c r="J317" s="1684"/>
      <c r="K317" s="81" t="e">
        <f t="shared" ca="1" si="79"/>
        <v>#NAME?</v>
      </c>
      <c r="L317" s="81">
        <v>4000</v>
      </c>
      <c r="M317" s="1276" t="e">
        <f ca="1">(15000-K317-L317)*0.7</f>
        <v>#NAME?</v>
      </c>
      <c r="N317" s="1276"/>
      <c r="O317" s="1679"/>
      <c r="P317" s="1276"/>
      <c r="Q317" s="1276"/>
      <c r="R317" s="1276"/>
      <c r="S317" s="1276"/>
      <c r="T317" s="1276" t="e">
        <f t="shared" ca="1" si="66"/>
        <v>#NAME?</v>
      </c>
      <c r="U317" s="1383" t="e">
        <f t="shared" ca="1" si="67"/>
        <v>#NAME?</v>
      </c>
      <c r="V317" s="1276"/>
      <c r="W317" s="1265" t="s">
        <v>107</v>
      </c>
      <c r="X317" s="81"/>
      <c r="Y317" s="1265" t="s">
        <v>6427</v>
      </c>
      <c r="Z317" s="81"/>
      <c r="AA317" s="81"/>
      <c r="AB317" s="81"/>
      <c r="AC317" s="81"/>
      <c r="AD317" s="81"/>
      <c r="AE317" s="81"/>
      <c r="AF317" s="81"/>
      <c r="AG317" s="81"/>
      <c r="AH317" s="81"/>
    </row>
    <row r="318" spans="1:34" ht="18">
      <c r="A318" s="1218">
        <v>44826.25</v>
      </c>
      <c r="B318" s="1217" t="s">
        <v>1906</v>
      </c>
      <c r="C318" s="1217"/>
      <c r="D318" s="1217" t="s">
        <v>3919</v>
      </c>
      <c r="E318" s="1217" t="s">
        <v>60</v>
      </c>
      <c r="F318" s="1217" t="s">
        <v>3517</v>
      </c>
      <c r="G318" s="1219">
        <v>19200</v>
      </c>
      <c r="H318" s="1572" t="s">
        <v>3063</v>
      </c>
      <c r="I318" s="1217" t="s">
        <v>3453</v>
      </c>
      <c r="J318" s="1682"/>
      <c r="K318" s="48" t="e">
        <f t="shared" ca="1" si="79"/>
        <v>#NAME?</v>
      </c>
      <c r="L318" s="48" t="e">
        <f t="shared" ref="L318:L319" ca="1" si="81">_xludf.IFS(C318="成田机场",4000,C318="羽田机场",1000,D318="VIP-limo",0)</f>
        <v>#NAME?</v>
      </c>
      <c r="M318" s="1276" t="e">
        <f ca="1">(G318-K318-L318)*0.7</f>
        <v>#NAME?</v>
      </c>
      <c r="N318" s="1240"/>
      <c r="O318" s="1668"/>
      <c r="P318" s="1240"/>
      <c r="Q318" s="1240"/>
      <c r="R318" s="1240"/>
      <c r="S318" s="1240"/>
      <c r="T318" s="1240" t="e">
        <f t="shared" ca="1" si="66"/>
        <v>#NAME?</v>
      </c>
      <c r="U318" s="1378" t="e">
        <f t="shared" ca="1" si="67"/>
        <v>#NAME?</v>
      </c>
      <c r="V318" s="1240"/>
      <c r="W318" s="1217" t="s">
        <v>27</v>
      </c>
      <c r="X318" s="48"/>
      <c r="Y318" s="1217" t="s">
        <v>6714</v>
      </c>
      <c r="Z318" s="48"/>
      <c r="AA318" s="48"/>
      <c r="AB318" s="48"/>
      <c r="AC318" s="48"/>
      <c r="AD318" s="48"/>
      <c r="AE318" s="48"/>
      <c r="AF318" s="48"/>
      <c r="AG318" s="48"/>
      <c r="AH318" s="48"/>
    </row>
    <row r="319" spans="1:34" ht="18">
      <c r="A319" s="1218">
        <v>44826.291666666664</v>
      </c>
      <c r="B319" s="1217" t="s">
        <v>1906</v>
      </c>
      <c r="C319" s="1217"/>
      <c r="D319" s="1217" t="s">
        <v>3919</v>
      </c>
      <c r="E319" s="1217" t="s">
        <v>3289</v>
      </c>
      <c r="F319" s="1217" t="s">
        <v>3657</v>
      </c>
      <c r="G319" s="1219">
        <v>40800</v>
      </c>
      <c r="H319" s="1572" t="s">
        <v>3063</v>
      </c>
      <c r="I319" s="1217" t="s">
        <v>3453</v>
      </c>
      <c r="J319" s="1682"/>
      <c r="K319" s="48" t="e">
        <f t="shared" ca="1" si="79"/>
        <v>#NAME?</v>
      </c>
      <c r="L319" s="48" t="e">
        <f t="shared" ca="1" si="81"/>
        <v>#NAME?</v>
      </c>
      <c r="M319" s="1240"/>
      <c r="N319" s="1240">
        <f>19*1300</f>
        <v>24700</v>
      </c>
      <c r="O319" s="1668"/>
      <c r="P319" s="1240"/>
      <c r="Q319" s="1240"/>
      <c r="R319" s="1240"/>
      <c r="S319" s="1240"/>
      <c r="T319" s="1240" t="e">
        <f t="shared" ca="1" si="66"/>
        <v>#NAME?</v>
      </c>
      <c r="U319" s="1378" t="e">
        <f t="shared" ca="1" si="67"/>
        <v>#NAME?</v>
      </c>
      <c r="V319" s="1240"/>
      <c r="W319" s="1217" t="s">
        <v>27</v>
      </c>
      <c r="X319" s="48"/>
      <c r="Y319" s="1217" t="s">
        <v>6715</v>
      </c>
      <c r="Z319" s="48"/>
      <c r="AA319" s="48"/>
      <c r="AB319" s="48"/>
      <c r="AC319" s="48"/>
      <c r="AD319" s="48"/>
      <c r="AE319" s="48"/>
      <c r="AF319" s="48"/>
      <c r="AG319" s="48"/>
      <c r="AH319" s="48"/>
    </row>
    <row r="320" spans="1:34" ht="18">
      <c r="A320" s="1218">
        <v>44826.305555555555</v>
      </c>
      <c r="B320" s="1217" t="s">
        <v>3473</v>
      </c>
      <c r="C320" s="1217"/>
      <c r="D320" s="1217" t="s">
        <v>3570</v>
      </c>
      <c r="E320" s="1217" t="s">
        <v>3910</v>
      </c>
      <c r="F320" s="1217" t="s">
        <v>3592</v>
      </c>
      <c r="G320" s="1219">
        <v>11000</v>
      </c>
      <c r="H320" s="1572" t="s">
        <v>3063</v>
      </c>
      <c r="I320" s="1217" t="s">
        <v>3453</v>
      </c>
      <c r="J320" s="1682"/>
      <c r="K320" s="48" t="e">
        <f t="shared" ca="1" si="79"/>
        <v>#NAME?</v>
      </c>
      <c r="L320" s="48"/>
      <c r="M320" s="1240"/>
      <c r="N320" s="1240">
        <v>5300</v>
      </c>
      <c r="O320" s="1668"/>
      <c r="P320" s="1240"/>
      <c r="Q320" s="1240"/>
      <c r="R320" s="1240"/>
      <c r="S320" s="1240"/>
      <c r="T320" s="1240" t="e">
        <f t="shared" ca="1" si="66"/>
        <v>#NAME?</v>
      </c>
      <c r="U320" s="1378" t="e">
        <f t="shared" ca="1" si="67"/>
        <v>#NAME?</v>
      </c>
      <c r="V320" s="1240"/>
      <c r="W320" s="1217" t="s">
        <v>3572</v>
      </c>
      <c r="X320" s="48"/>
      <c r="Y320" s="1217" t="s">
        <v>6716</v>
      </c>
      <c r="Z320" s="48"/>
      <c r="AA320" s="48"/>
      <c r="AB320" s="48"/>
      <c r="AC320" s="48"/>
      <c r="AD320" s="48"/>
      <c r="AE320" s="48"/>
      <c r="AF320" s="48"/>
      <c r="AG320" s="48"/>
      <c r="AH320" s="48"/>
    </row>
    <row r="321" spans="1:34" ht="18">
      <c r="A321" s="1218">
        <v>44826.305555555555</v>
      </c>
      <c r="B321" s="1217" t="s">
        <v>3473</v>
      </c>
      <c r="C321" s="1217"/>
      <c r="D321" s="1217" t="s">
        <v>3570</v>
      </c>
      <c r="E321" s="1217" t="s">
        <v>86</v>
      </c>
      <c r="F321" s="1217" t="s">
        <v>3547</v>
      </c>
      <c r="G321" s="1219">
        <v>8500</v>
      </c>
      <c r="H321" s="1572" t="s">
        <v>3063</v>
      </c>
      <c r="I321" s="1217" t="s">
        <v>3453</v>
      </c>
      <c r="J321" s="1642"/>
      <c r="K321" s="48" t="e">
        <f t="shared" ca="1" si="79"/>
        <v>#NAME?</v>
      </c>
      <c r="L321" s="48"/>
      <c r="M321" s="1240"/>
      <c r="N321" s="1240">
        <v>4300</v>
      </c>
      <c r="O321" s="1668"/>
      <c r="P321" s="1240"/>
      <c r="Q321" s="1240"/>
      <c r="R321" s="1240"/>
      <c r="S321" s="1240"/>
      <c r="T321" s="1240" t="e">
        <f t="shared" ca="1" si="66"/>
        <v>#NAME?</v>
      </c>
      <c r="U321" s="1378" t="e">
        <f t="shared" ca="1" si="67"/>
        <v>#NAME?</v>
      </c>
      <c r="V321" s="48"/>
      <c r="W321" s="1217" t="s">
        <v>3572</v>
      </c>
      <c r="X321" s="48"/>
      <c r="Y321" s="1217" t="s">
        <v>6717</v>
      </c>
      <c r="Z321" s="48"/>
      <c r="AA321" s="48"/>
      <c r="AB321" s="48"/>
      <c r="AC321" s="48"/>
      <c r="AD321" s="48"/>
      <c r="AE321" s="48"/>
      <c r="AF321" s="48"/>
      <c r="AG321" s="48"/>
      <c r="AH321" s="48"/>
    </row>
    <row r="322" spans="1:34" ht="18">
      <c r="A322" s="1218">
        <v>44826.305555555555</v>
      </c>
      <c r="B322" s="1217" t="s">
        <v>3473</v>
      </c>
      <c r="C322" s="1217"/>
      <c r="D322" s="1217" t="s">
        <v>3570</v>
      </c>
      <c r="E322" s="1217" t="s">
        <v>55</v>
      </c>
      <c r="F322" s="1217" t="s">
        <v>3512</v>
      </c>
      <c r="G322" s="1219">
        <v>11000</v>
      </c>
      <c r="H322" s="1572" t="s">
        <v>3063</v>
      </c>
      <c r="I322" s="1217" t="s">
        <v>3453</v>
      </c>
      <c r="J322" s="1642"/>
      <c r="K322" s="48" t="e">
        <f t="shared" ca="1" si="79"/>
        <v>#NAME?</v>
      </c>
      <c r="L322" s="48"/>
      <c r="M322" s="1240"/>
      <c r="N322" s="1240">
        <v>4300</v>
      </c>
      <c r="O322" s="1668"/>
      <c r="P322" s="1240"/>
      <c r="Q322" s="1240"/>
      <c r="R322" s="1240"/>
      <c r="S322" s="1240"/>
      <c r="T322" s="1240" t="e">
        <f t="shared" ca="1" si="66"/>
        <v>#NAME?</v>
      </c>
      <c r="U322" s="1378" t="e">
        <f t="shared" ca="1" si="67"/>
        <v>#NAME?</v>
      </c>
      <c r="V322" s="48"/>
      <c r="W322" s="1217" t="s">
        <v>3572</v>
      </c>
      <c r="X322" s="48"/>
      <c r="Y322" s="1217" t="s">
        <v>6718</v>
      </c>
      <c r="Z322" s="48"/>
      <c r="AA322" s="48"/>
      <c r="AB322" s="48"/>
      <c r="AC322" s="48"/>
      <c r="AD322" s="48"/>
      <c r="AE322" s="48"/>
      <c r="AF322" s="48"/>
      <c r="AG322" s="48"/>
      <c r="AH322" s="48"/>
    </row>
    <row r="323" spans="1:34" ht="18">
      <c r="A323" s="1218">
        <v>44826.333333333336</v>
      </c>
      <c r="B323" s="1217" t="s">
        <v>1906</v>
      </c>
      <c r="C323" s="1217"/>
      <c r="D323" s="1217" t="s">
        <v>3919</v>
      </c>
      <c r="E323" s="1217" t="s">
        <v>1798</v>
      </c>
      <c r="F323" s="1217" t="s">
        <v>3629</v>
      </c>
      <c r="G323" s="1219">
        <v>33600</v>
      </c>
      <c r="H323" s="1572" t="s">
        <v>3063</v>
      </c>
      <c r="I323" s="1217" t="s">
        <v>3453</v>
      </c>
      <c r="J323" s="1642"/>
      <c r="K323" s="48" t="e">
        <f t="shared" ca="1" si="79"/>
        <v>#NAME?</v>
      </c>
      <c r="L323" s="48" t="e">
        <f ca="1">_xludf.IFS(C323="成田机场",4000,C323="羽田机场",1000,D323="VIP-limo",0)</f>
        <v>#NAME?</v>
      </c>
      <c r="M323" s="1240"/>
      <c r="N323" s="1240" t="e">
        <f ca="1">(9*2400-K323)*0.7</f>
        <v>#NAME?</v>
      </c>
      <c r="O323" s="1668"/>
      <c r="P323" s="1240"/>
      <c r="Q323" s="1240"/>
      <c r="R323" s="1240"/>
      <c r="S323" s="1240"/>
      <c r="T323" s="1240" t="e">
        <f t="shared" ca="1" si="66"/>
        <v>#NAME?</v>
      </c>
      <c r="U323" s="1378" t="e">
        <f t="shared" ca="1" si="67"/>
        <v>#NAME?</v>
      </c>
      <c r="V323" s="48"/>
      <c r="W323" s="1217" t="s">
        <v>27</v>
      </c>
      <c r="X323" s="48"/>
      <c r="Y323" s="1217" t="s">
        <v>6719</v>
      </c>
      <c r="Z323" s="48"/>
      <c r="AA323" s="48"/>
      <c r="AB323" s="48"/>
      <c r="AC323" s="48"/>
      <c r="AD323" s="48"/>
      <c r="AE323" s="48"/>
      <c r="AF323" s="48"/>
      <c r="AG323" s="48"/>
      <c r="AH323" s="48"/>
    </row>
    <row r="324" spans="1:34" ht="18">
      <c r="A324" s="1218">
        <v>44826.333333333336</v>
      </c>
      <c r="B324" s="1217" t="s">
        <v>1906</v>
      </c>
      <c r="C324" s="1217"/>
      <c r="D324" s="1217" t="s">
        <v>3919</v>
      </c>
      <c r="E324" s="1217" t="s">
        <v>43</v>
      </c>
      <c r="F324" s="1217" t="s">
        <v>3477</v>
      </c>
      <c r="G324" s="1219">
        <v>19200</v>
      </c>
      <c r="H324" s="1572" t="s">
        <v>3063</v>
      </c>
      <c r="I324" s="1217" t="s">
        <v>3453</v>
      </c>
      <c r="J324" s="1642"/>
      <c r="K324" s="48" t="e">
        <f t="shared" ca="1" si="79"/>
        <v>#NAME?</v>
      </c>
      <c r="L324" s="48"/>
      <c r="M324" s="1240"/>
      <c r="N324" s="1240"/>
      <c r="O324" s="1668"/>
      <c r="P324" s="1240"/>
      <c r="Q324" s="1240"/>
      <c r="R324" s="1240"/>
      <c r="S324" s="1240"/>
      <c r="T324" s="1240" t="e">
        <f t="shared" ca="1" si="66"/>
        <v>#NAME?</v>
      </c>
      <c r="U324" s="1378" t="e">
        <f t="shared" ca="1" si="67"/>
        <v>#NAME?</v>
      </c>
      <c r="V324" s="48"/>
      <c r="W324" s="1217" t="s">
        <v>27</v>
      </c>
      <c r="X324" s="48"/>
      <c r="Y324" s="1217" t="s">
        <v>6720</v>
      </c>
      <c r="Z324" s="48"/>
      <c r="AA324" s="48"/>
      <c r="AB324" s="48"/>
      <c r="AC324" s="48"/>
      <c r="AD324" s="48"/>
      <c r="AE324" s="48"/>
      <c r="AF324" s="48"/>
      <c r="AG324" s="48"/>
      <c r="AH324" s="48"/>
    </row>
    <row r="325" spans="1:34" ht="18">
      <c r="A325" s="1218">
        <v>44826.416666666664</v>
      </c>
      <c r="B325" s="1217" t="s">
        <v>1906</v>
      </c>
      <c r="C325" s="1217"/>
      <c r="D325" s="1217" t="s">
        <v>3919</v>
      </c>
      <c r="E325" s="1217" t="s">
        <v>40</v>
      </c>
      <c r="F325" s="1217" t="s">
        <v>3449</v>
      </c>
      <c r="G325" s="1219">
        <v>21600</v>
      </c>
      <c r="H325" s="1572" t="s">
        <v>3063</v>
      </c>
      <c r="I325" s="1217" t="s">
        <v>3453</v>
      </c>
      <c r="J325" s="1642"/>
      <c r="K325" s="48" t="e">
        <f t="shared" ca="1" si="79"/>
        <v>#NAME?</v>
      </c>
      <c r="L325" s="48" t="e">
        <f ca="1">_xludf.IFS(C325="成田机场",4000,C325="羽田机场",1000,D325="VIP-limo",0)</f>
        <v>#NAME?</v>
      </c>
      <c r="M325" s="1240" t="e">
        <f ca="1">(G325-K325-L325)*0.7</f>
        <v>#NAME?</v>
      </c>
      <c r="N325" s="1240"/>
      <c r="O325" s="1668"/>
      <c r="P325" s="1240"/>
      <c r="Q325" s="1240"/>
      <c r="R325" s="1240"/>
      <c r="S325" s="1240"/>
      <c r="T325" s="1240" t="e">
        <f t="shared" ca="1" si="66"/>
        <v>#NAME?</v>
      </c>
      <c r="U325" s="1378" t="e">
        <f t="shared" ca="1" si="67"/>
        <v>#NAME?</v>
      </c>
      <c r="V325" s="48"/>
      <c r="W325" s="1217" t="s">
        <v>27</v>
      </c>
      <c r="X325" s="48"/>
      <c r="Y325" s="1217" t="s">
        <v>6721</v>
      </c>
      <c r="Z325" s="48"/>
      <c r="AA325" s="48"/>
      <c r="AB325" s="48"/>
      <c r="AC325" s="48"/>
      <c r="AD325" s="48"/>
      <c r="AE325" s="48"/>
      <c r="AF325" s="48"/>
      <c r="AG325" s="48"/>
      <c r="AH325" s="48"/>
    </row>
    <row r="326" spans="1:34" ht="18">
      <c r="A326" s="1266">
        <v>44826.427083333336</v>
      </c>
      <c r="B326" s="1265" t="s">
        <v>3473</v>
      </c>
      <c r="C326" s="1265"/>
      <c r="D326" s="1265" t="s">
        <v>3521</v>
      </c>
      <c r="E326" s="1265" t="s">
        <v>86</v>
      </c>
      <c r="F326" s="1265" t="s">
        <v>3547</v>
      </c>
      <c r="G326" s="1267">
        <v>10000</v>
      </c>
      <c r="H326" s="1570" t="s">
        <v>3063</v>
      </c>
      <c r="I326" s="1265" t="s">
        <v>3453</v>
      </c>
      <c r="J326" s="1666"/>
      <c r="K326" s="81">
        <v>2000</v>
      </c>
      <c r="L326" s="81"/>
      <c r="M326" s="1276"/>
      <c r="N326" s="1276">
        <v>4000</v>
      </c>
      <c r="O326" s="1679"/>
      <c r="P326" s="1276"/>
      <c r="Q326" s="1276"/>
      <c r="R326" s="1276"/>
      <c r="S326" s="1276"/>
      <c r="T326" s="1276">
        <f t="shared" si="66"/>
        <v>4000</v>
      </c>
      <c r="U326" s="1383">
        <f t="shared" si="67"/>
        <v>0.4</v>
      </c>
      <c r="V326" s="81"/>
      <c r="W326" s="1265" t="s">
        <v>107</v>
      </c>
      <c r="X326" s="81"/>
      <c r="Y326" s="1265" t="s">
        <v>6385</v>
      </c>
      <c r="Z326" s="81"/>
      <c r="AA326" s="81"/>
      <c r="AB326" s="81"/>
      <c r="AC326" s="81"/>
      <c r="AD326" s="81"/>
      <c r="AE326" s="81"/>
      <c r="AF326" s="81"/>
      <c r="AG326" s="81"/>
      <c r="AH326" s="81"/>
    </row>
    <row r="327" spans="1:34" ht="18">
      <c r="A327" s="1218">
        <v>44826.513888888891</v>
      </c>
      <c r="B327" s="1217" t="s">
        <v>1170</v>
      </c>
      <c r="C327" s="1217" t="s">
        <v>3446</v>
      </c>
      <c r="D327" s="1217" t="s">
        <v>3474</v>
      </c>
      <c r="E327" s="1217" t="s">
        <v>3523</v>
      </c>
      <c r="F327" s="1217" t="s">
        <v>3524</v>
      </c>
      <c r="G327" s="1219">
        <v>9900</v>
      </c>
      <c r="H327" s="1572" t="s">
        <v>3063</v>
      </c>
      <c r="I327" s="1217" t="s">
        <v>3453</v>
      </c>
      <c r="J327" s="1642"/>
      <c r="K327" s="48" t="e">
        <f t="shared" ref="K327:K340" ca="1" si="82">_xludf.IFS(C327="成田机场",3000,C327="羽田机场",1200,D327="NearMe",1000,D327="VIP-limo",G327*0.12)</f>
        <v>#NAME?</v>
      </c>
      <c r="L327" s="48" t="e">
        <f t="shared" ref="L327:L328" ca="1" si="83">_xludf.IFS(C327="成田机场",4000,C327="羽田机场",1000,D327="VIP-limo",0)</f>
        <v>#NAME?</v>
      </c>
      <c r="M327" s="1240" t="e">
        <f ca="1">(8500-K327-L327)*0.7</f>
        <v>#NAME?</v>
      </c>
      <c r="N327" s="1240"/>
      <c r="O327" s="1668"/>
      <c r="P327" s="1240"/>
      <c r="Q327" s="1240"/>
      <c r="R327" s="1240"/>
      <c r="S327" s="1240"/>
      <c r="T327" s="1240" t="e">
        <f t="shared" ca="1" si="66"/>
        <v>#NAME?</v>
      </c>
      <c r="U327" s="1378" t="e">
        <f t="shared" ca="1" si="67"/>
        <v>#NAME?</v>
      </c>
      <c r="V327" s="48"/>
      <c r="W327" s="1217" t="s">
        <v>27</v>
      </c>
      <c r="X327" s="48"/>
      <c r="Y327" s="1217" t="s">
        <v>6722</v>
      </c>
      <c r="Z327" s="48"/>
      <c r="AA327" s="48"/>
      <c r="AB327" s="48"/>
      <c r="AC327" s="48"/>
      <c r="AD327" s="48"/>
      <c r="AE327" s="48"/>
      <c r="AF327" s="48"/>
      <c r="AG327" s="48"/>
      <c r="AH327" s="48"/>
    </row>
    <row r="328" spans="1:34" ht="18">
      <c r="A328" s="1218">
        <v>44826.625</v>
      </c>
      <c r="B328" s="1217" t="s">
        <v>1906</v>
      </c>
      <c r="C328" s="1217"/>
      <c r="D328" s="1217" t="s">
        <v>3919</v>
      </c>
      <c r="E328" s="1217" t="s">
        <v>45</v>
      </c>
      <c r="F328" s="1217" t="s">
        <v>3486</v>
      </c>
      <c r="G328" s="1219">
        <v>36000</v>
      </c>
      <c r="H328" s="1572" t="s">
        <v>3063</v>
      </c>
      <c r="I328" s="1217" t="s">
        <v>3453</v>
      </c>
      <c r="J328" s="1642"/>
      <c r="K328" s="48" t="e">
        <f t="shared" ca="1" si="82"/>
        <v>#NAME?</v>
      </c>
      <c r="L328" s="48" t="e">
        <f t="shared" ca="1" si="83"/>
        <v>#NAME?</v>
      </c>
      <c r="M328" s="1240"/>
      <c r="N328" s="1240">
        <f>17*1300</f>
        <v>22100</v>
      </c>
      <c r="O328" s="1668"/>
      <c r="P328" s="1240"/>
      <c r="Q328" s="1240"/>
      <c r="R328" s="1240"/>
      <c r="S328" s="1240"/>
      <c r="T328" s="1240" t="e">
        <f t="shared" ca="1" si="66"/>
        <v>#NAME?</v>
      </c>
      <c r="U328" s="1378" t="e">
        <f t="shared" ca="1" si="67"/>
        <v>#NAME?</v>
      </c>
      <c r="V328" s="48"/>
      <c r="W328" s="1217" t="s">
        <v>27</v>
      </c>
      <c r="X328" s="48"/>
      <c r="Y328" s="1217" t="s">
        <v>6723</v>
      </c>
      <c r="Z328" s="48"/>
      <c r="AA328" s="48"/>
      <c r="AB328" s="48"/>
      <c r="AC328" s="48"/>
      <c r="AD328" s="48"/>
      <c r="AE328" s="48"/>
      <c r="AF328" s="48"/>
      <c r="AG328" s="48"/>
      <c r="AH328" s="48"/>
    </row>
    <row r="329" spans="1:34" ht="18">
      <c r="A329" s="1218">
        <v>44826.722222222219</v>
      </c>
      <c r="B329" s="1217" t="s">
        <v>3473</v>
      </c>
      <c r="C329" s="1217"/>
      <c r="D329" s="1217" t="s">
        <v>3570</v>
      </c>
      <c r="E329" s="1217" t="s">
        <v>3910</v>
      </c>
      <c r="F329" s="1217" t="s">
        <v>3592</v>
      </c>
      <c r="G329" s="1219">
        <v>11000</v>
      </c>
      <c r="H329" s="1572" t="s">
        <v>3063</v>
      </c>
      <c r="I329" s="1217" t="s">
        <v>3453</v>
      </c>
      <c r="J329" s="1642"/>
      <c r="K329" s="48" t="e">
        <f t="shared" ca="1" si="82"/>
        <v>#NAME?</v>
      </c>
      <c r="L329" s="48"/>
      <c r="M329" s="1240"/>
      <c r="N329" s="1240">
        <v>5300</v>
      </c>
      <c r="O329" s="1668"/>
      <c r="P329" s="1240"/>
      <c r="Q329" s="1240"/>
      <c r="R329" s="1240"/>
      <c r="S329" s="1240"/>
      <c r="T329" s="1240" t="e">
        <f t="shared" ca="1" si="66"/>
        <v>#NAME?</v>
      </c>
      <c r="U329" s="1378" t="e">
        <f t="shared" ca="1" si="67"/>
        <v>#NAME?</v>
      </c>
      <c r="V329" s="48"/>
      <c r="W329" s="1217" t="s">
        <v>3572</v>
      </c>
      <c r="X329" s="48"/>
      <c r="Y329" s="1217" t="s">
        <v>6724</v>
      </c>
      <c r="Z329" s="48"/>
      <c r="AA329" s="48"/>
      <c r="AB329" s="48"/>
      <c r="AC329" s="48"/>
      <c r="AD329" s="48"/>
      <c r="AE329" s="48"/>
      <c r="AF329" s="48"/>
      <c r="AG329" s="48"/>
      <c r="AH329" s="48"/>
    </row>
    <row r="330" spans="1:34" ht="18">
      <c r="A330" s="1218">
        <v>44826.722222222219</v>
      </c>
      <c r="B330" s="1217" t="s">
        <v>3473</v>
      </c>
      <c r="C330" s="1217"/>
      <c r="D330" s="1217" t="s">
        <v>3570</v>
      </c>
      <c r="E330" s="1217" t="s">
        <v>86</v>
      </c>
      <c r="F330" s="1217" t="s">
        <v>3547</v>
      </c>
      <c r="G330" s="1219">
        <v>8500</v>
      </c>
      <c r="H330" s="1572" t="s">
        <v>3063</v>
      </c>
      <c r="I330" s="1217" t="s">
        <v>3453</v>
      </c>
      <c r="J330" s="1642"/>
      <c r="K330" s="48" t="e">
        <f t="shared" ca="1" si="82"/>
        <v>#NAME?</v>
      </c>
      <c r="L330" s="48"/>
      <c r="M330" s="1240"/>
      <c r="N330" s="1240">
        <v>4300</v>
      </c>
      <c r="O330" s="1668"/>
      <c r="P330" s="1240"/>
      <c r="Q330" s="1240"/>
      <c r="R330" s="1240"/>
      <c r="S330" s="1240"/>
      <c r="T330" s="1240" t="e">
        <f t="shared" ca="1" si="66"/>
        <v>#NAME?</v>
      </c>
      <c r="U330" s="1378" t="e">
        <f t="shared" ca="1" si="67"/>
        <v>#NAME?</v>
      </c>
      <c r="V330" s="48"/>
      <c r="W330" s="1217" t="s">
        <v>3572</v>
      </c>
      <c r="X330" s="48"/>
      <c r="Y330" s="1217" t="s">
        <v>6725</v>
      </c>
      <c r="Z330" s="48"/>
      <c r="AA330" s="48"/>
      <c r="AB330" s="48"/>
      <c r="AC330" s="48"/>
      <c r="AD330" s="48"/>
      <c r="AE330" s="48"/>
      <c r="AF330" s="48"/>
      <c r="AG330" s="48"/>
      <c r="AH330" s="48"/>
    </row>
    <row r="331" spans="1:34" ht="18">
      <c r="A331" s="1218">
        <v>44826.722222222219</v>
      </c>
      <c r="B331" s="1217" t="s">
        <v>3473</v>
      </c>
      <c r="C331" s="1217"/>
      <c r="D331" s="1217" t="s">
        <v>3570</v>
      </c>
      <c r="E331" s="1217" t="s">
        <v>55</v>
      </c>
      <c r="F331" s="1217" t="s">
        <v>3512</v>
      </c>
      <c r="G331" s="1219">
        <v>11000</v>
      </c>
      <c r="H331" s="1572" t="s">
        <v>3063</v>
      </c>
      <c r="I331" s="1217" t="s">
        <v>3453</v>
      </c>
      <c r="J331" s="1642"/>
      <c r="K331" s="48" t="e">
        <f t="shared" ca="1" si="82"/>
        <v>#NAME?</v>
      </c>
      <c r="L331" s="48"/>
      <c r="M331" s="1240"/>
      <c r="N331" s="1240">
        <v>5300</v>
      </c>
      <c r="O331" s="1668"/>
      <c r="P331" s="1240"/>
      <c r="Q331" s="1240"/>
      <c r="R331" s="1240"/>
      <c r="S331" s="1240"/>
      <c r="T331" s="1240" t="e">
        <f t="shared" ca="1" si="66"/>
        <v>#NAME?</v>
      </c>
      <c r="U331" s="1378" t="e">
        <f t="shared" ca="1" si="67"/>
        <v>#NAME?</v>
      </c>
      <c r="V331" s="48"/>
      <c r="W331" s="1217" t="s">
        <v>3572</v>
      </c>
      <c r="X331" s="48"/>
      <c r="Y331" s="1217" t="s">
        <v>6726</v>
      </c>
      <c r="Z331" s="48"/>
      <c r="AA331" s="48"/>
      <c r="AB331" s="48"/>
      <c r="AC331" s="48"/>
      <c r="AD331" s="48"/>
      <c r="AE331" s="48"/>
      <c r="AF331" s="48"/>
      <c r="AG331" s="48"/>
      <c r="AH331" s="48"/>
    </row>
    <row r="332" spans="1:34" ht="18">
      <c r="A332" s="1218">
        <v>44826.732638888891</v>
      </c>
      <c r="B332" s="1217" t="s">
        <v>570</v>
      </c>
      <c r="C332" s="1217" t="s">
        <v>3456</v>
      </c>
      <c r="D332" s="1217" t="s">
        <v>3452</v>
      </c>
      <c r="E332" s="1217" t="s">
        <v>60</v>
      </c>
      <c r="F332" s="1217" t="s">
        <v>3517</v>
      </c>
      <c r="G332" s="1219">
        <v>16000</v>
      </c>
      <c r="H332" s="1572" t="s">
        <v>3063</v>
      </c>
      <c r="I332" s="1217" t="s">
        <v>3453</v>
      </c>
      <c r="J332" s="1642"/>
      <c r="K332" s="48" t="e">
        <f t="shared" ca="1" si="82"/>
        <v>#NAME?</v>
      </c>
      <c r="L332" s="48" t="e">
        <f t="shared" ref="L332:L340" ca="1" si="84">_xludf.IFS(C332="成田机场",4000,C332="羽田机场",1000,D332="VIP-limo",0)</f>
        <v>#NAME?</v>
      </c>
      <c r="M332" s="1240" t="e">
        <f ca="1">(15000-K332-L332)*0.7</f>
        <v>#NAME?</v>
      </c>
      <c r="N332" s="1240"/>
      <c r="O332" s="1668"/>
      <c r="P332" s="1240"/>
      <c r="Q332" s="1240"/>
      <c r="R332" s="1240"/>
      <c r="S332" s="1240"/>
      <c r="T332" s="1240" t="e">
        <f t="shared" ca="1" si="66"/>
        <v>#NAME?</v>
      </c>
      <c r="U332" s="1378" t="e">
        <f t="shared" ca="1" si="67"/>
        <v>#NAME?</v>
      </c>
      <c r="V332" s="48"/>
      <c r="W332" s="1217" t="s">
        <v>3508</v>
      </c>
      <c r="X332" s="48"/>
      <c r="Y332" s="1217" t="s">
        <v>6727</v>
      </c>
      <c r="Z332" s="48"/>
      <c r="AA332" s="48"/>
      <c r="AB332" s="48"/>
      <c r="AC332" s="48"/>
      <c r="AD332" s="48"/>
      <c r="AE332" s="48"/>
      <c r="AF332" s="48"/>
      <c r="AG332" s="48"/>
      <c r="AH332" s="48"/>
    </row>
    <row r="333" spans="1:34" ht="18">
      <c r="A333" s="1218">
        <v>44827.25</v>
      </c>
      <c r="B333" s="1217" t="s">
        <v>1906</v>
      </c>
      <c r="C333" s="1217"/>
      <c r="D333" s="1217" t="s">
        <v>3919</v>
      </c>
      <c r="E333" s="1217" t="s">
        <v>2979</v>
      </c>
      <c r="F333" s="1217" t="s">
        <v>3501</v>
      </c>
      <c r="G333" s="1219">
        <v>40800</v>
      </c>
      <c r="H333" s="1572" t="s">
        <v>3063</v>
      </c>
      <c r="I333" s="1217" t="s">
        <v>3453</v>
      </c>
      <c r="J333" s="1642"/>
      <c r="K333" s="48" t="e">
        <f t="shared" ca="1" si="82"/>
        <v>#NAME?</v>
      </c>
      <c r="L333" s="48" t="e">
        <f t="shared" ca="1" si="84"/>
        <v>#NAME?</v>
      </c>
      <c r="M333" s="1240"/>
      <c r="N333" s="1240">
        <f>19*1300</f>
        <v>24700</v>
      </c>
      <c r="O333" s="1668"/>
      <c r="P333" s="1240"/>
      <c r="Q333" s="1240"/>
      <c r="R333" s="1240"/>
      <c r="S333" s="1240"/>
      <c r="T333" s="1240" t="e">
        <f t="shared" ca="1" si="66"/>
        <v>#NAME?</v>
      </c>
      <c r="U333" s="1378" t="e">
        <f t="shared" ca="1" si="67"/>
        <v>#NAME?</v>
      </c>
      <c r="V333" s="48"/>
      <c r="W333" s="1217" t="s">
        <v>27</v>
      </c>
      <c r="X333" s="48"/>
      <c r="Y333" s="1217" t="s">
        <v>6728</v>
      </c>
      <c r="Z333" s="48"/>
      <c r="AA333" s="48"/>
      <c r="AB333" s="48"/>
      <c r="AC333" s="48"/>
      <c r="AD333" s="48"/>
      <c r="AE333" s="48"/>
      <c r="AF333" s="48"/>
      <c r="AG333" s="48"/>
      <c r="AH333" s="48"/>
    </row>
    <row r="334" spans="1:34" ht="18">
      <c r="A334" s="1218">
        <v>44827.25</v>
      </c>
      <c r="B334" s="1217" t="s">
        <v>1906</v>
      </c>
      <c r="C334" s="1217"/>
      <c r="D334" s="1217" t="s">
        <v>3919</v>
      </c>
      <c r="E334" s="1217" t="s">
        <v>55</v>
      </c>
      <c r="F334" s="1217" t="s">
        <v>3657</v>
      </c>
      <c r="G334" s="1219">
        <v>21600</v>
      </c>
      <c r="H334" s="1572" t="s">
        <v>3063</v>
      </c>
      <c r="I334" s="1217" t="s">
        <v>3453</v>
      </c>
      <c r="J334" s="1642"/>
      <c r="K334" s="48" t="e">
        <f t="shared" ca="1" si="82"/>
        <v>#NAME?</v>
      </c>
      <c r="L334" s="48" t="e">
        <f t="shared" ca="1" si="84"/>
        <v>#NAME?</v>
      </c>
      <c r="M334" s="1240"/>
      <c r="N334" s="1240">
        <v>13000</v>
      </c>
      <c r="O334" s="1668"/>
      <c r="P334" s="1240"/>
      <c r="Q334" s="1240"/>
      <c r="R334" s="1240"/>
      <c r="S334" s="1240"/>
      <c r="T334" s="1240" t="e">
        <f t="shared" ca="1" si="66"/>
        <v>#NAME?</v>
      </c>
      <c r="U334" s="1378" t="e">
        <f t="shared" ca="1" si="67"/>
        <v>#NAME?</v>
      </c>
      <c r="V334" s="48"/>
      <c r="W334" s="1217" t="s">
        <v>27</v>
      </c>
      <c r="X334" s="48"/>
      <c r="Y334" s="1217" t="s">
        <v>6729</v>
      </c>
      <c r="Z334" s="48"/>
      <c r="AA334" s="48"/>
      <c r="AB334" s="48"/>
      <c r="AC334" s="48"/>
      <c r="AD334" s="48"/>
      <c r="AE334" s="48"/>
      <c r="AF334" s="48"/>
      <c r="AG334" s="48"/>
      <c r="AH334" s="48"/>
    </row>
    <row r="335" spans="1:34" ht="18">
      <c r="A335" s="1218">
        <v>44827.25</v>
      </c>
      <c r="B335" s="1217" t="s">
        <v>1906</v>
      </c>
      <c r="C335" s="1217"/>
      <c r="D335" s="1217" t="s">
        <v>3919</v>
      </c>
      <c r="E335" s="1217" t="s">
        <v>44</v>
      </c>
      <c r="F335" s="1217" t="s">
        <v>4322</v>
      </c>
      <c r="G335" s="1219">
        <v>21600</v>
      </c>
      <c r="H335" s="1572" t="s">
        <v>3063</v>
      </c>
      <c r="I335" s="1217" t="s">
        <v>3453</v>
      </c>
      <c r="J335" s="1642"/>
      <c r="K335" s="48" t="e">
        <f t="shared" ca="1" si="82"/>
        <v>#NAME?</v>
      </c>
      <c r="L335" s="48" t="e">
        <f t="shared" ca="1" si="84"/>
        <v>#NAME?</v>
      </c>
      <c r="M335" s="1240"/>
      <c r="N335" s="1240">
        <v>13000</v>
      </c>
      <c r="O335" s="1668"/>
      <c r="P335" s="1240"/>
      <c r="Q335" s="1240"/>
      <c r="R335" s="1240"/>
      <c r="S335" s="1240"/>
      <c r="T335" s="1240" t="e">
        <f t="shared" ca="1" si="66"/>
        <v>#NAME?</v>
      </c>
      <c r="U335" s="1378" t="e">
        <f t="shared" ca="1" si="67"/>
        <v>#NAME?</v>
      </c>
      <c r="V335" s="48"/>
      <c r="W335" s="1217" t="s">
        <v>27</v>
      </c>
      <c r="X335" s="48"/>
      <c r="Y335" s="1217" t="s">
        <v>6730</v>
      </c>
      <c r="Z335" s="48"/>
      <c r="AA335" s="48"/>
      <c r="AB335" s="48"/>
      <c r="AC335" s="48"/>
      <c r="AD335" s="48"/>
      <c r="AE335" s="48"/>
      <c r="AF335" s="48"/>
      <c r="AG335" s="48"/>
      <c r="AH335" s="48"/>
    </row>
    <row r="336" spans="1:34" ht="18">
      <c r="A336" s="1266">
        <v>44827.333333333336</v>
      </c>
      <c r="B336" s="1265" t="s">
        <v>1906</v>
      </c>
      <c r="C336" s="1265"/>
      <c r="D336" s="1265" t="s">
        <v>3919</v>
      </c>
      <c r="E336" s="1265" t="s">
        <v>40</v>
      </c>
      <c r="F336" s="1265" t="s">
        <v>3449</v>
      </c>
      <c r="G336" s="1267">
        <v>21600</v>
      </c>
      <c r="H336" s="1570" t="s">
        <v>3063</v>
      </c>
      <c r="I336" s="1265" t="s">
        <v>3453</v>
      </c>
      <c r="J336" s="1666"/>
      <c r="K336" s="81" t="e">
        <f t="shared" ca="1" si="82"/>
        <v>#NAME?</v>
      </c>
      <c r="L336" s="81" t="e">
        <f t="shared" ca="1" si="84"/>
        <v>#NAME?</v>
      </c>
      <c r="M336" s="1276" t="e">
        <f ca="1">(G336-K336-L336)*0.7</f>
        <v>#NAME?</v>
      </c>
      <c r="N336" s="1276"/>
      <c r="O336" s="1679"/>
      <c r="P336" s="1276"/>
      <c r="Q336" s="1276"/>
      <c r="R336" s="1276"/>
      <c r="S336" s="1276"/>
      <c r="T336" s="1276" t="e">
        <f t="shared" ca="1" si="66"/>
        <v>#NAME?</v>
      </c>
      <c r="U336" s="1383" t="e">
        <f t="shared" ca="1" si="67"/>
        <v>#NAME?</v>
      </c>
      <c r="V336" s="81"/>
      <c r="W336" s="1265" t="s">
        <v>27</v>
      </c>
      <c r="X336" s="81"/>
      <c r="Y336" s="1265" t="s">
        <v>6731</v>
      </c>
      <c r="Z336" s="81"/>
      <c r="AA336" s="81"/>
      <c r="AB336" s="81"/>
      <c r="AC336" s="81"/>
      <c r="AD336" s="81"/>
      <c r="AE336" s="81"/>
      <c r="AF336" s="81"/>
      <c r="AG336" s="81"/>
      <c r="AH336" s="81"/>
    </row>
    <row r="337" spans="1:34" ht="18">
      <c r="A337" s="1218">
        <v>44827.458333333336</v>
      </c>
      <c r="B337" s="1217" t="s">
        <v>1906</v>
      </c>
      <c r="C337" s="1217"/>
      <c r="D337" s="1217" t="s">
        <v>3919</v>
      </c>
      <c r="E337" s="1217" t="s">
        <v>45</v>
      </c>
      <c r="F337" s="1217" t="s">
        <v>3486</v>
      </c>
      <c r="G337" s="1219">
        <v>38400</v>
      </c>
      <c r="H337" s="1449" t="s">
        <v>3063</v>
      </c>
      <c r="I337" s="1217" t="s">
        <v>3453</v>
      </c>
      <c r="J337" s="1642"/>
      <c r="K337" s="48" t="e">
        <f t="shared" ca="1" si="82"/>
        <v>#NAME?</v>
      </c>
      <c r="L337" s="48" t="e">
        <f t="shared" ca="1" si="84"/>
        <v>#NAME?</v>
      </c>
      <c r="M337" s="1240"/>
      <c r="N337" s="1240">
        <f>18*1300</f>
        <v>23400</v>
      </c>
      <c r="O337" s="1668"/>
      <c r="P337" s="1240"/>
      <c r="Q337" s="1240"/>
      <c r="R337" s="1240"/>
      <c r="S337" s="1240"/>
      <c r="T337" s="1240" t="e">
        <f t="shared" ca="1" si="66"/>
        <v>#NAME?</v>
      </c>
      <c r="U337" s="1378" t="e">
        <f t="shared" ca="1" si="67"/>
        <v>#NAME?</v>
      </c>
      <c r="V337" s="48"/>
      <c r="W337" s="1217" t="s">
        <v>27</v>
      </c>
      <c r="X337" s="48"/>
      <c r="Y337" s="1217" t="s">
        <v>6732</v>
      </c>
      <c r="Z337" s="48"/>
      <c r="AA337" s="48"/>
      <c r="AB337" s="48"/>
      <c r="AC337" s="48"/>
      <c r="AD337" s="48"/>
      <c r="AE337" s="48"/>
      <c r="AF337" s="48"/>
      <c r="AG337" s="48"/>
      <c r="AH337" s="48"/>
    </row>
    <row r="338" spans="1:34" ht="18">
      <c r="A338" s="1218">
        <v>44827.458333333336</v>
      </c>
      <c r="B338" s="1217" t="s">
        <v>1906</v>
      </c>
      <c r="C338" s="1217"/>
      <c r="D338" s="1217" t="s">
        <v>3919</v>
      </c>
      <c r="E338" s="1217" t="s">
        <v>1798</v>
      </c>
      <c r="F338" s="1217" t="s">
        <v>3629</v>
      </c>
      <c r="G338" s="1219">
        <v>24000</v>
      </c>
      <c r="H338" s="1449" t="s">
        <v>3063</v>
      </c>
      <c r="I338" s="1217" t="s">
        <v>3453</v>
      </c>
      <c r="J338" s="1645"/>
      <c r="K338" s="48" t="e">
        <f t="shared" ca="1" si="82"/>
        <v>#NAME?</v>
      </c>
      <c r="L338" s="48" t="e">
        <f t="shared" ca="1" si="84"/>
        <v>#NAME?</v>
      </c>
      <c r="M338" s="1240"/>
      <c r="N338" s="1240" t="e">
        <f ca="1">(9*2400-K338)*0.7</f>
        <v>#NAME?</v>
      </c>
      <c r="O338" s="1668"/>
      <c r="P338" s="1240"/>
      <c r="Q338" s="1240"/>
      <c r="R338" s="1240"/>
      <c r="S338" s="1240"/>
      <c r="T338" s="1240" t="e">
        <f t="shared" ca="1" si="66"/>
        <v>#NAME?</v>
      </c>
      <c r="U338" s="1378" t="e">
        <f t="shared" ca="1" si="67"/>
        <v>#NAME?</v>
      </c>
      <c r="V338" s="48"/>
      <c r="W338" s="1217" t="s">
        <v>27</v>
      </c>
      <c r="X338" s="48"/>
      <c r="Y338" s="1217" t="s">
        <v>6733</v>
      </c>
      <c r="Z338" s="48"/>
      <c r="AA338" s="48"/>
      <c r="AB338" s="48"/>
      <c r="AC338" s="48"/>
      <c r="AD338" s="48"/>
      <c r="AE338" s="48"/>
      <c r="AF338" s="48"/>
      <c r="AG338" s="48"/>
      <c r="AH338" s="48"/>
    </row>
    <row r="339" spans="1:34" ht="18">
      <c r="A339" s="1266">
        <v>44827.496527777781</v>
      </c>
      <c r="B339" s="1265" t="s">
        <v>570</v>
      </c>
      <c r="C339" s="1265" t="s">
        <v>3446</v>
      </c>
      <c r="D339" s="1265" t="s">
        <v>3521</v>
      </c>
      <c r="E339" s="1265" t="s">
        <v>86</v>
      </c>
      <c r="F339" s="1265" t="s">
        <v>3505</v>
      </c>
      <c r="G339" s="1267">
        <v>10000</v>
      </c>
      <c r="H339" s="1570" t="s">
        <v>3063</v>
      </c>
      <c r="I339" s="1265" t="s">
        <v>3453</v>
      </c>
      <c r="J339" s="1666"/>
      <c r="K339" s="81" t="e">
        <f t="shared" ca="1" si="82"/>
        <v>#NAME?</v>
      </c>
      <c r="L339" s="81" t="e">
        <f t="shared" ca="1" si="84"/>
        <v>#NAME?</v>
      </c>
      <c r="M339" s="1276"/>
      <c r="N339" s="1276">
        <v>3000</v>
      </c>
      <c r="O339" s="1679"/>
      <c r="P339" s="1276"/>
      <c r="Q339" s="1276"/>
      <c r="R339" s="1276"/>
      <c r="S339" s="1276"/>
      <c r="T339" s="1276" t="e">
        <f t="shared" ca="1" si="66"/>
        <v>#NAME?</v>
      </c>
      <c r="U339" s="1383" t="e">
        <f t="shared" ca="1" si="67"/>
        <v>#NAME?</v>
      </c>
      <c r="V339" s="81"/>
      <c r="W339" s="1265" t="s">
        <v>107</v>
      </c>
      <c r="X339" s="81"/>
      <c r="Y339" s="1265" t="s">
        <v>6734</v>
      </c>
      <c r="Z339" s="81"/>
      <c r="AA339" s="81"/>
      <c r="AB339" s="81"/>
      <c r="AC339" s="81"/>
      <c r="AD339" s="81"/>
      <c r="AE339" s="81"/>
      <c r="AF339" s="81"/>
      <c r="AG339" s="81"/>
      <c r="AH339" s="81"/>
    </row>
    <row r="340" spans="1:34" ht="18">
      <c r="A340" s="1218">
        <v>44827.5625</v>
      </c>
      <c r="B340" s="1217" t="s">
        <v>570</v>
      </c>
      <c r="C340" s="1217" t="s">
        <v>3456</v>
      </c>
      <c r="D340" s="1217" t="s">
        <v>3474</v>
      </c>
      <c r="E340" s="1217" t="s">
        <v>60</v>
      </c>
      <c r="F340" s="1217" t="s">
        <v>3517</v>
      </c>
      <c r="G340" s="1219">
        <v>17000</v>
      </c>
      <c r="H340" s="1449" t="s">
        <v>3063</v>
      </c>
      <c r="I340" s="1217" t="s">
        <v>3453</v>
      </c>
      <c r="J340" s="1642"/>
      <c r="K340" s="48" t="e">
        <f t="shared" ca="1" si="82"/>
        <v>#NAME?</v>
      </c>
      <c r="L340" s="48" t="e">
        <f t="shared" ca="1" si="84"/>
        <v>#NAME?</v>
      </c>
      <c r="M340" s="1240" t="e">
        <f ca="1">(15000-K340-L340)*0.7</f>
        <v>#NAME?</v>
      </c>
      <c r="N340" s="1240"/>
      <c r="O340" s="1668"/>
      <c r="P340" s="1240"/>
      <c r="Q340" s="1240"/>
      <c r="R340" s="1240"/>
      <c r="S340" s="1240"/>
      <c r="T340" s="1240" t="e">
        <f t="shared" ca="1" si="66"/>
        <v>#NAME?</v>
      </c>
      <c r="U340" s="1378" t="e">
        <f t="shared" ca="1" si="67"/>
        <v>#NAME?</v>
      </c>
      <c r="V340" s="48"/>
      <c r="W340" s="1217" t="s">
        <v>27</v>
      </c>
      <c r="X340" s="48"/>
      <c r="Y340" s="1217" t="s">
        <v>6735</v>
      </c>
      <c r="Z340" s="48"/>
      <c r="AA340" s="48"/>
      <c r="AB340" s="48"/>
      <c r="AC340" s="48"/>
      <c r="AD340" s="48"/>
      <c r="AE340" s="48"/>
      <c r="AF340" s="48"/>
      <c r="AG340" s="48"/>
      <c r="AH340" s="48"/>
    </row>
    <row r="341" spans="1:34" ht="18">
      <c r="A341" s="1266">
        <v>44827.666666666664</v>
      </c>
      <c r="B341" s="1265" t="s">
        <v>3473</v>
      </c>
      <c r="C341" s="1265"/>
      <c r="D341" s="1265" t="s">
        <v>3521</v>
      </c>
      <c r="E341" s="1265" t="s">
        <v>60</v>
      </c>
      <c r="F341" s="1265" t="s">
        <v>3517</v>
      </c>
      <c r="G341" s="1267">
        <v>10000</v>
      </c>
      <c r="H341" s="1570" t="s">
        <v>3063</v>
      </c>
      <c r="I341" s="1265" t="s">
        <v>3453</v>
      </c>
      <c r="J341" s="1681"/>
      <c r="K341" s="81">
        <v>2000</v>
      </c>
      <c r="L341" s="81"/>
      <c r="M341" s="1276">
        <f>(8000-K341-L341)*0.7</f>
        <v>4200</v>
      </c>
      <c r="N341" s="1276"/>
      <c r="O341" s="1679"/>
      <c r="P341" s="1276"/>
      <c r="Q341" s="1276"/>
      <c r="R341" s="1276"/>
      <c r="S341" s="1276"/>
      <c r="T341" s="1276">
        <f t="shared" si="66"/>
        <v>3800</v>
      </c>
      <c r="U341" s="1383">
        <f t="shared" si="67"/>
        <v>0.38</v>
      </c>
      <c r="V341" s="81"/>
      <c r="W341" s="1265" t="s">
        <v>107</v>
      </c>
      <c r="X341" s="81"/>
      <c r="Y341" s="1265" t="s">
        <v>6419</v>
      </c>
      <c r="Z341" s="81"/>
      <c r="AA341" s="81"/>
      <c r="AB341" s="81"/>
      <c r="AC341" s="81"/>
      <c r="AD341" s="81"/>
      <c r="AE341" s="81"/>
      <c r="AF341" s="81"/>
      <c r="AG341" s="81"/>
      <c r="AH341" s="81"/>
    </row>
    <row r="342" spans="1:34" ht="18">
      <c r="A342" s="1218">
        <v>44827.722222222219</v>
      </c>
      <c r="B342" s="1217" t="s">
        <v>570</v>
      </c>
      <c r="C342" s="1217" t="s">
        <v>3456</v>
      </c>
      <c r="D342" s="1217" t="s">
        <v>3474</v>
      </c>
      <c r="E342" s="1217" t="s">
        <v>86</v>
      </c>
      <c r="F342" s="1217" t="s">
        <v>3505</v>
      </c>
      <c r="G342" s="1219">
        <v>19000</v>
      </c>
      <c r="H342" s="1449" t="s">
        <v>3063</v>
      </c>
      <c r="I342" s="1217" t="s">
        <v>3453</v>
      </c>
      <c r="J342" s="1642"/>
      <c r="K342" s="48" t="e">
        <f t="shared" ref="K342:K346" ca="1" si="85">_xludf.IFS(C342="成田机场",3000,C342="羽田机场",1200,D342="NearMe",1000,D342="VIP-limo",G342*0.12)</f>
        <v>#NAME?</v>
      </c>
      <c r="L342" s="48" t="e">
        <f t="shared" ref="L342:L346" ca="1" si="86">_xludf.IFS(C342="成田机场",4000,C342="羽田机场",1000,D342="VIP-limo",0)</f>
        <v>#NAME?</v>
      </c>
      <c r="M342" s="1240"/>
      <c r="N342" s="1240">
        <v>4000</v>
      </c>
      <c r="O342" s="1668"/>
      <c r="P342" s="1240"/>
      <c r="Q342" s="1240"/>
      <c r="R342" s="1240"/>
      <c r="S342" s="1240"/>
      <c r="T342" s="1240" t="e">
        <f t="shared" ca="1" si="66"/>
        <v>#NAME?</v>
      </c>
      <c r="U342" s="1378" t="e">
        <f t="shared" ca="1" si="67"/>
        <v>#NAME?</v>
      </c>
      <c r="V342" s="48"/>
      <c r="W342" s="1217" t="s">
        <v>27</v>
      </c>
      <c r="X342" s="48"/>
      <c r="Y342" s="1217" t="s">
        <v>6736</v>
      </c>
      <c r="Z342" s="48"/>
      <c r="AA342" s="48"/>
      <c r="AB342" s="48"/>
      <c r="AC342" s="48"/>
      <c r="AD342" s="48"/>
      <c r="AE342" s="48"/>
      <c r="AF342" s="48"/>
      <c r="AG342" s="48"/>
      <c r="AH342" s="48"/>
    </row>
    <row r="343" spans="1:34" ht="18">
      <c r="A343" s="1218">
        <v>44828.25</v>
      </c>
      <c r="B343" s="1217" t="s">
        <v>1906</v>
      </c>
      <c r="C343" s="1217"/>
      <c r="D343" s="1217" t="s">
        <v>3919</v>
      </c>
      <c r="E343" s="1217" t="s">
        <v>55</v>
      </c>
      <c r="F343" s="1217" t="s">
        <v>3657</v>
      </c>
      <c r="G343" s="1219">
        <v>21600</v>
      </c>
      <c r="H343" s="1449" t="s">
        <v>3063</v>
      </c>
      <c r="I343" s="1217" t="s">
        <v>3453</v>
      </c>
      <c r="J343" s="1642"/>
      <c r="K343" s="48" t="e">
        <f t="shared" ca="1" si="85"/>
        <v>#NAME?</v>
      </c>
      <c r="L343" s="48" t="e">
        <f t="shared" ca="1" si="86"/>
        <v>#NAME?</v>
      </c>
      <c r="M343" s="1240"/>
      <c r="N343" s="1240">
        <v>13000</v>
      </c>
      <c r="O343" s="1668"/>
      <c r="P343" s="1240"/>
      <c r="Q343" s="1240"/>
      <c r="R343" s="1240"/>
      <c r="S343" s="1240"/>
      <c r="T343" s="1240" t="e">
        <f ca="1">G343-J343-K343-L343-N343-O343-P343-Q343-R343-S343</f>
        <v>#NAME?</v>
      </c>
      <c r="U343" s="1378" t="e">
        <f t="shared" ca="1" si="67"/>
        <v>#NAME?</v>
      </c>
      <c r="V343" s="48"/>
      <c r="W343" s="1217" t="s">
        <v>27</v>
      </c>
      <c r="X343" s="48"/>
      <c r="Y343" s="1217" t="s">
        <v>6737</v>
      </c>
      <c r="Z343" s="48"/>
      <c r="AA343" s="48"/>
      <c r="AB343" s="48"/>
      <c r="AC343" s="48"/>
      <c r="AD343" s="48"/>
      <c r="AE343" s="48"/>
      <c r="AF343" s="48"/>
      <c r="AG343" s="48"/>
      <c r="AH343" s="48"/>
    </row>
    <row r="344" spans="1:34" ht="18">
      <c r="A344" s="1218">
        <v>44828.25</v>
      </c>
      <c r="B344" s="1217" t="s">
        <v>1906</v>
      </c>
      <c r="C344" s="1217"/>
      <c r="D344" s="1217" t="s">
        <v>3919</v>
      </c>
      <c r="E344" s="1217" t="s">
        <v>44</v>
      </c>
      <c r="F344" s="1217" t="s">
        <v>4322</v>
      </c>
      <c r="G344" s="1219">
        <v>21600</v>
      </c>
      <c r="H344" s="1449" t="s">
        <v>3063</v>
      </c>
      <c r="I344" s="1217" t="s">
        <v>3453</v>
      </c>
      <c r="J344" s="1642"/>
      <c r="K344" s="48" t="e">
        <f t="shared" ca="1" si="85"/>
        <v>#NAME?</v>
      </c>
      <c r="L344" s="48" t="e">
        <f t="shared" ca="1" si="86"/>
        <v>#NAME?</v>
      </c>
      <c r="M344" s="1240"/>
      <c r="N344" s="1240">
        <v>13000</v>
      </c>
      <c r="O344" s="1668"/>
      <c r="P344" s="1240"/>
      <c r="Q344" s="1240"/>
      <c r="R344" s="1240"/>
      <c r="S344" s="1240"/>
      <c r="T344" s="1240" t="e">
        <f ca="1">G344-J344-K344-L344-M343-N344-O344-P344-Q344-R344-S344</f>
        <v>#NAME?</v>
      </c>
      <c r="U344" s="1378" t="e">
        <f t="shared" ca="1" si="67"/>
        <v>#NAME?</v>
      </c>
      <c r="V344" s="48"/>
      <c r="W344" s="1217" t="s">
        <v>27</v>
      </c>
      <c r="X344" s="48"/>
      <c r="Y344" s="1217" t="s">
        <v>6738</v>
      </c>
      <c r="Z344" s="48"/>
      <c r="AA344" s="48"/>
      <c r="AB344" s="48"/>
      <c r="AC344" s="48"/>
      <c r="AD344" s="48"/>
      <c r="AE344" s="48"/>
      <c r="AF344" s="48"/>
      <c r="AG344" s="48"/>
      <c r="AH344" s="48"/>
    </row>
    <row r="345" spans="1:34" ht="18">
      <c r="A345" s="1218">
        <v>44828.25</v>
      </c>
      <c r="B345" s="1217" t="s">
        <v>1906</v>
      </c>
      <c r="C345" s="1217"/>
      <c r="D345" s="1217" t="s">
        <v>3919</v>
      </c>
      <c r="E345" s="1217" t="s">
        <v>2979</v>
      </c>
      <c r="F345" s="1217" t="s">
        <v>3501</v>
      </c>
      <c r="G345" s="1219">
        <v>40800</v>
      </c>
      <c r="H345" s="1449" t="s">
        <v>3063</v>
      </c>
      <c r="I345" s="1217" t="s">
        <v>3453</v>
      </c>
      <c r="J345" s="1642"/>
      <c r="K345" s="48" t="e">
        <f t="shared" ca="1" si="85"/>
        <v>#NAME?</v>
      </c>
      <c r="L345" s="48" t="e">
        <f t="shared" ca="1" si="86"/>
        <v>#NAME?</v>
      </c>
      <c r="M345" s="1240"/>
      <c r="N345" s="1240">
        <f>19*1300</f>
        <v>24700</v>
      </c>
      <c r="O345" s="1668"/>
      <c r="P345" s="1240"/>
      <c r="Q345" s="1240"/>
      <c r="R345" s="1240"/>
      <c r="S345" s="1240"/>
      <c r="T345" s="1240" t="e">
        <f t="shared" ref="T345:T474" ca="1" si="87">G345-J345-K345-L345-M345-N345-O345-P345-Q345-R345-S345</f>
        <v>#NAME?</v>
      </c>
      <c r="U345" s="1378" t="e">
        <f t="shared" ca="1" si="67"/>
        <v>#NAME?</v>
      </c>
      <c r="V345" s="48"/>
      <c r="W345" s="1217" t="s">
        <v>27</v>
      </c>
      <c r="X345" s="48"/>
      <c r="Y345" s="1217" t="s">
        <v>6739</v>
      </c>
      <c r="Z345" s="48"/>
      <c r="AA345" s="48"/>
      <c r="AB345" s="48"/>
      <c r="AC345" s="48"/>
      <c r="AD345" s="48"/>
      <c r="AE345" s="48"/>
      <c r="AF345" s="48"/>
      <c r="AG345" s="48"/>
      <c r="AH345" s="48"/>
    </row>
    <row r="346" spans="1:34" ht="18">
      <c r="A346" s="1218">
        <v>44828.333333333336</v>
      </c>
      <c r="B346" s="1217" t="s">
        <v>1906</v>
      </c>
      <c r="C346" s="1217"/>
      <c r="D346" s="1217" t="s">
        <v>3919</v>
      </c>
      <c r="E346" s="1217" t="s">
        <v>40</v>
      </c>
      <c r="F346" s="666" t="s">
        <v>3449</v>
      </c>
      <c r="G346" s="1219">
        <v>21600</v>
      </c>
      <c r="H346" s="1449" t="s">
        <v>3063</v>
      </c>
      <c r="I346" s="1217" t="s">
        <v>3453</v>
      </c>
      <c r="J346" s="1642"/>
      <c r="K346" s="48" t="e">
        <f t="shared" ca="1" si="85"/>
        <v>#NAME?</v>
      </c>
      <c r="L346" s="48" t="e">
        <f t="shared" ca="1" si="86"/>
        <v>#NAME?</v>
      </c>
      <c r="M346" s="1240" t="e">
        <f ca="1">(G346-K346-L346)*0.7</f>
        <v>#NAME?</v>
      </c>
      <c r="N346" s="1240"/>
      <c r="O346" s="1668"/>
      <c r="P346" s="1240"/>
      <c r="Q346" s="1240"/>
      <c r="R346" s="1240"/>
      <c r="S346" s="1240"/>
      <c r="T346" s="1240" t="e">
        <f t="shared" ca="1" si="87"/>
        <v>#NAME?</v>
      </c>
      <c r="U346" s="1378" t="e">
        <f t="shared" ca="1" si="67"/>
        <v>#NAME?</v>
      </c>
      <c r="V346" s="48"/>
      <c r="W346" s="1217" t="s">
        <v>27</v>
      </c>
      <c r="X346" s="48"/>
      <c r="Y346" s="1217" t="s">
        <v>6740</v>
      </c>
      <c r="Z346" s="48"/>
      <c r="AA346" s="48"/>
      <c r="AB346" s="48"/>
      <c r="AC346" s="48"/>
      <c r="AD346" s="48"/>
      <c r="AE346" s="48"/>
      <c r="AF346" s="48"/>
      <c r="AG346" s="48"/>
      <c r="AH346" s="48"/>
    </row>
    <row r="347" spans="1:34" ht="18">
      <c r="A347" s="1647">
        <v>44828.375</v>
      </c>
      <c r="B347" s="1648" t="s">
        <v>1906</v>
      </c>
      <c r="C347" s="1648"/>
      <c r="D347" s="1648" t="s">
        <v>3537</v>
      </c>
      <c r="E347" s="1648" t="s">
        <v>4035</v>
      </c>
      <c r="F347" s="1687" t="s">
        <v>3471</v>
      </c>
      <c r="G347" s="1649">
        <v>155000</v>
      </c>
      <c r="H347" s="1650" t="s">
        <v>6741</v>
      </c>
      <c r="I347" s="1648" t="s">
        <v>3453</v>
      </c>
      <c r="J347" s="1671"/>
      <c r="K347" s="1652"/>
      <c r="L347" s="1652"/>
      <c r="M347" s="1653"/>
      <c r="N347" s="1653"/>
      <c r="O347" s="1672"/>
      <c r="P347" s="1653"/>
      <c r="Q347" s="1653"/>
      <c r="R347" s="1653"/>
      <c r="S347" s="1653"/>
      <c r="T347" s="1653">
        <f t="shared" si="87"/>
        <v>155000</v>
      </c>
      <c r="U347" s="1654">
        <f t="shared" si="67"/>
        <v>1</v>
      </c>
      <c r="V347" s="1652"/>
      <c r="W347" s="1648" t="s">
        <v>100</v>
      </c>
      <c r="X347" s="1652"/>
      <c r="Y347" s="1648" t="s">
        <v>6405</v>
      </c>
      <c r="Z347" s="1652"/>
      <c r="AA347" s="1652"/>
      <c r="AB347" s="1652"/>
      <c r="AC347" s="1652"/>
      <c r="AD347" s="1652"/>
      <c r="AE347" s="1652"/>
      <c r="AF347" s="1652"/>
      <c r="AG347" s="1652"/>
      <c r="AH347" s="1652"/>
    </row>
    <row r="348" spans="1:34" ht="18">
      <c r="A348" s="1266">
        <v>44828.416666666664</v>
      </c>
      <c r="B348" s="1265" t="s">
        <v>3473</v>
      </c>
      <c r="C348" s="1265"/>
      <c r="D348" s="1265" t="s">
        <v>3521</v>
      </c>
      <c r="E348" s="1265" t="s">
        <v>86</v>
      </c>
      <c r="F348" s="1265" t="s">
        <v>3547</v>
      </c>
      <c r="G348" s="1267">
        <v>10000</v>
      </c>
      <c r="H348" s="1570" t="s">
        <v>3063</v>
      </c>
      <c r="I348" s="1265" t="s">
        <v>3453</v>
      </c>
      <c r="J348" s="1666"/>
      <c r="K348" s="81">
        <v>2000</v>
      </c>
      <c r="L348" s="81"/>
      <c r="M348" s="1276"/>
      <c r="N348" s="1276">
        <v>4000</v>
      </c>
      <c r="O348" s="1679"/>
      <c r="P348" s="1276"/>
      <c r="Q348" s="1276"/>
      <c r="R348" s="1276"/>
      <c r="S348" s="1276"/>
      <c r="T348" s="1276">
        <f t="shared" si="87"/>
        <v>4000</v>
      </c>
      <c r="U348" s="1383">
        <f t="shared" si="67"/>
        <v>0.4</v>
      </c>
      <c r="V348" s="81"/>
      <c r="W348" s="1265" t="s">
        <v>107</v>
      </c>
      <c r="X348" s="81"/>
      <c r="Y348" s="1265" t="s">
        <v>6387</v>
      </c>
      <c r="Z348" s="81"/>
      <c r="AA348" s="81"/>
      <c r="AB348" s="81"/>
      <c r="AC348" s="81"/>
      <c r="AD348" s="81"/>
      <c r="AE348" s="81"/>
      <c r="AF348" s="81"/>
      <c r="AG348" s="81"/>
      <c r="AH348" s="81"/>
    </row>
    <row r="349" spans="1:34" ht="18">
      <c r="A349" s="1218">
        <v>44828.4375</v>
      </c>
      <c r="B349" s="1217" t="s">
        <v>570</v>
      </c>
      <c r="C349" s="1217" t="s">
        <v>3446</v>
      </c>
      <c r="D349" s="1217" t="s">
        <v>3521</v>
      </c>
      <c r="E349" s="1217" t="s">
        <v>60</v>
      </c>
      <c r="F349" s="1217" t="s">
        <v>3517</v>
      </c>
      <c r="G349" s="1219">
        <v>10000</v>
      </c>
      <c r="H349" s="1572" t="s">
        <v>3063</v>
      </c>
      <c r="I349" s="1217" t="s">
        <v>3453</v>
      </c>
      <c r="J349" s="1642"/>
      <c r="K349" s="48" t="e">
        <f t="shared" ref="K349:K353" ca="1" si="88">_xludf.IFS(C349="成田机场",3000,C349="羽田机场",1200,D349="NearMe",1000,D349="VIP-limo",G349*0.12)</f>
        <v>#NAME?</v>
      </c>
      <c r="L349" s="48">
        <v>1000</v>
      </c>
      <c r="M349" s="1240" t="e">
        <f ca="1">(8500-K349-L349)*0.7</f>
        <v>#NAME?</v>
      </c>
      <c r="N349" s="1240"/>
      <c r="O349" s="1668"/>
      <c r="P349" s="1240"/>
      <c r="Q349" s="1240"/>
      <c r="R349" s="1240"/>
      <c r="S349" s="1240"/>
      <c r="T349" s="1240" t="e">
        <f t="shared" ca="1" si="87"/>
        <v>#NAME?</v>
      </c>
      <c r="U349" s="1378" t="e">
        <f t="shared" ca="1" si="67"/>
        <v>#NAME?</v>
      </c>
      <c r="V349" s="48"/>
      <c r="W349" s="1217" t="s">
        <v>107</v>
      </c>
      <c r="X349" s="48"/>
      <c r="Y349" s="1217" t="s">
        <v>6742</v>
      </c>
      <c r="Z349" s="48"/>
      <c r="AA349" s="48"/>
      <c r="AB349" s="48"/>
      <c r="AC349" s="48"/>
      <c r="AD349" s="48"/>
      <c r="AE349" s="48"/>
      <c r="AF349" s="48"/>
      <c r="AG349" s="48"/>
      <c r="AH349" s="48"/>
    </row>
    <row r="350" spans="1:34" ht="18">
      <c r="A350" s="1218">
        <v>44828.458333333336</v>
      </c>
      <c r="B350" s="1217" t="s">
        <v>1170</v>
      </c>
      <c r="C350" s="1217" t="s">
        <v>3456</v>
      </c>
      <c r="D350" s="1217" t="s">
        <v>3521</v>
      </c>
      <c r="E350" s="1217" t="s">
        <v>49</v>
      </c>
      <c r="F350" s="1217" t="s">
        <v>3686</v>
      </c>
      <c r="G350" s="1219">
        <v>15000</v>
      </c>
      <c r="H350" s="1572" t="s">
        <v>3063</v>
      </c>
      <c r="I350" s="1217" t="s">
        <v>3453</v>
      </c>
      <c r="J350" s="1642"/>
      <c r="K350" s="48" t="e">
        <f t="shared" ca="1" si="88"/>
        <v>#NAME?</v>
      </c>
      <c r="L350" s="48">
        <v>4000</v>
      </c>
      <c r="M350" s="1240" t="e">
        <f ca="1">(15000-K350-L350)*0.7</f>
        <v>#NAME?</v>
      </c>
      <c r="N350" s="1240"/>
      <c r="O350" s="1668"/>
      <c r="P350" s="1240"/>
      <c r="Q350" s="1240"/>
      <c r="R350" s="1240"/>
      <c r="S350" s="1240"/>
      <c r="T350" s="1240" t="e">
        <f t="shared" ca="1" si="87"/>
        <v>#NAME?</v>
      </c>
      <c r="U350" s="1378" t="e">
        <f t="shared" ca="1" si="67"/>
        <v>#NAME?</v>
      </c>
      <c r="V350" s="48"/>
      <c r="W350" s="1217" t="s">
        <v>107</v>
      </c>
      <c r="X350" s="48"/>
      <c r="Y350" s="1217" t="s">
        <v>6743</v>
      </c>
      <c r="Z350" s="48"/>
      <c r="AA350" s="48"/>
      <c r="AB350" s="48"/>
      <c r="AC350" s="48"/>
      <c r="AD350" s="48"/>
      <c r="AE350" s="48"/>
      <c r="AF350" s="48"/>
      <c r="AG350" s="48"/>
      <c r="AH350" s="48"/>
    </row>
    <row r="351" spans="1:34" ht="18">
      <c r="A351" s="1218">
        <v>44828.458333333336</v>
      </c>
      <c r="B351" s="1217" t="s">
        <v>1906</v>
      </c>
      <c r="C351" s="1217"/>
      <c r="D351" s="1217" t="s">
        <v>3919</v>
      </c>
      <c r="E351" s="1217" t="s">
        <v>45</v>
      </c>
      <c r="F351" s="1217" t="s">
        <v>3486</v>
      </c>
      <c r="G351" s="1219">
        <v>38400</v>
      </c>
      <c r="H351" s="1572" t="s">
        <v>3063</v>
      </c>
      <c r="I351" s="1217" t="s">
        <v>3453</v>
      </c>
      <c r="J351" s="1642"/>
      <c r="K351" s="48" t="e">
        <f t="shared" ca="1" si="88"/>
        <v>#NAME?</v>
      </c>
      <c r="L351" s="48"/>
      <c r="M351" s="1240"/>
      <c r="N351" s="1240">
        <f>18*1300</f>
        <v>23400</v>
      </c>
      <c r="O351" s="1668"/>
      <c r="P351" s="1240"/>
      <c r="Q351" s="1240"/>
      <c r="R351" s="1240"/>
      <c r="S351" s="1240"/>
      <c r="T351" s="1240" t="e">
        <f t="shared" ca="1" si="87"/>
        <v>#NAME?</v>
      </c>
      <c r="U351" s="1378" t="e">
        <f t="shared" ca="1" si="67"/>
        <v>#NAME?</v>
      </c>
      <c r="V351" s="48"/>
      <c r="W351" s="1217" t="s">
        <v>27</v>
      </c>
      <c r="X351" s="48"/>
      <c r="Y351" s="1217" t="s">
        <v>6744</v>
      </c>
      <c r="Z351" s="48"/>
      <c r="AA351" s="48"/>
      <c r="AB351" s="48"/>
      <c r="AC351" s="48"/>
      <c r="AD351" s="48"/>
      <c r="AE351" s="48"/>
      <c r="AF351" s="48"/>
      <c r="AG351" s="48"/>
      <c r="AH351" s="48"/>
    </row>
    <row r="352" spans="1:34" ht="18">
      <c r="A352" s="1218">
        <v>44828.458333333336</v>
      </c>
      <c r="B352" s="1217" t="s">
        <v>1906</v>
      </c>
      <c r="C352" s="1217"/>
      <c r="D352" s="1217" t="s">
        <v>3919</v>
      </c>
      <c r="E352" s="1217" t="s">
        <v>1798</v>
      </c>
      <c r="F352" s="1217" t="s">
        <v>3629</v>
      </c>
      <c r="G352" s="1219">
        <v>24000</v>
      </c>
      <c r="H352" s="1572" t="s">
        <v>3063</v>
      </c>
      <c r="I352" s="1217" t="s">
        <v>3453</v>
      </c>
      <c r="J352" s="1642"/>
      <c r="K352" s="48" t="e">
        <f t="shared" ca="1" si="88"/>
        <v>#NAME?</v>
      </c>
      <c r="L352" s="48" t="e">
        <f t="shared" ref="L352:L353" ca="1" si="89">_xludf.IFS(C352="成田机场",4000,C352="羽田机场",1000,D352="VIP-limo",0)</f>
        <v>#NAME?</v>
      </c>
      <c r="M352" s="1240"/>
      <c r="N352" s="1240" t="e">
        <f ca="1">(9*2400-K352)*0.7</f>
        <v>#NAME?</v>
      </c>
      <c r="O352" s="1668"/>
      <c r="P352" s="1240"/>
      <c r="Q352" s="1240"/>
      <c r="R352" s="1240"/>
      <c r="S352" s="1240"/>
      <c r="T352" s="1240" t="e">
        <f t="shared" ca="1" si="87"/>
        <v>#NAME?</v>
      </c>
      <c r="U352" s="1378" t="e">
        <f t="shared" ca="1" si="67"/>
        <v>#NAME?</v>
      </c>
      <c r="V352" s="48"/>
      <c r="W352" s="1217" t="s">
        <v>27</v>
      </c>
      <c r="X352" s="48"/>
      <c r="Y352" s="1217" t="s">
        <v>6745</v>
      </c>
      <c r="Z352" s="48"/>
      <c r="AA352" s="48"/>
      <c r="AB352" s="48"/>
      <c r="AC352" s="48"/>
      <c r="AD352" s="48"/>
      <c r="AE352" s="48"/>
      <c r="AF352" s="48"/>
      <c r="AG352" s="48"/>
      <c r="AH352" s="48"/>
    </row>
    <row r="353" spans="1:34" ht="18">
      <c r="A353" s="1218">
        <v>44828.652777777781</v>
      </c>
      <c r="B353" s="1217" t="s">
        <v>570</v>
      </c>
      <c r="C353" s="1217" t="s">
        <v>3456</v>
      </c>
      <c r="D353" s="1217" t="s">
        <v>1371</v>
      </c>
      <c r="E353" s="1217" t="s">
        <v>49</v>
      </c>
      <c r="F353" s="1217" t="s">
        <v>3686</v>
      </c>
      <c r="G353" s="1219">
        <f>800/0.0479</f>
        <v>16701.461377870564</v>
      </c>
      <c r="H353" s="1572" t="s">
        <v>3063</v>
      </c>
      <c r="I353" s="1575" t="s">
        <v>3450</v>
      </c>
      <c r="J353" s="1642"/>
      <c r="K353" s="48" t="e">
        <f t="shared" ca="1" si="88"/>
        <v>#NAME?</v>
      </c>
      <c r="L353" s="48" t="e">
        <f t="shared" ca="1" si="89"/>
        <v>#NAME?</v>
      </c>
      <c r="M353" s="1240"/>
      <c r="N353" s="1240">
        <v>4000</v>
      </c>
      <c r="O353" s="1668"/>
      <c r="P353" s="1240"/>
      <c r="Q353" s="1240"/>
      <c r="R353" s="1240"/>
      <c r="S353" s="1240"/>
      <c r="T353" s="1240" t="e">
        <f t="shared" ca="1" si="87"/>
        <v>#NAME?</v>
      </c>
      <c r="U353" s="1378" t="e">
        <f t="shared" ca="1" si="67"/>
        <v>#NAME?</v>
      </c>
      <c r="V353" s="48"/>
      <c r="W353" s="1217" t="s">
        <v>1540</v>
      </c>
      <c r="X353" s="48"/>
      <c r="Y353" s="1217" t="s">
        <v>6746</v>
      </c>
      <c r="Z353" s="48"/>
      <c r="AA353" s="48"/>
      <c r="AB353" s="48"/>
      <c r="AC353" s="48"/>
      <c r="AD353" s="48"/>
      <c r="AE353" s="48"/>
      <c r="AF353" s="48"/>
      <c r="AG353" s="48"/>
      <c r="AH353" s="48"/>
    </row>
    <row r="354" spans="1:34" ht="18">
      <c r="A354" s="1688">
        <v>44828.652777777781</v>
      </c>
      <c r="B354" s="1689" t="s">
        <v>570</v>
      </c>
      <c r="C354" s="1689" t="s">
        <v>3456</v>
      </c>
      <c r="D354" s="1689" t="s">
        <v>3557</v>
      </c>
      <c r="E354" s="1689" t="s">
        <v>3498</v>
      </c>
      <c r="F354" s="1689" t="s">
        <v>3498</v>
      </c>
      <c r="G354" s="1690">
        <f>1100/0.0479</f>
        <v>22964.509394572025</v>
      </c>
      <c r="H354" s="1691" t="s">
        <v>3063</v>
      </c>
      <c r="I354" s="1689" t="s">
        <v>3450</v>
      </c>
      <c r="J354" s="1692"/>
      <c r="K354" s="1693"/>
      <c r="L354" s="1693"/>
      <c r="M354" s="1694"/>
      <c r="N354" s="1694"/>
      <c r="O354" s="1695"/>
      <c r="P354" s="1694"/>
      <c r="Q354" s="1694"/>
      <c r="R354" s="1694"/>
      <c r="S354" s="1694"/>
      <c r="T354" s="1694">
        <f t="shared" si="87"/>
        <v>22964.509394572025</v>
      </c>
      <c r="U354" s="1696">
        <f t="shared" si="67"/>
        <v>1</v>
      </c>
      <c r="V354" s="1693"/>
      <c r="W354" s="1689" t="s">
        <v>107</v>
      </c>
      <c r="X354" s="1693"/>
      <c r="Y354" s="1689" t="s">
        <v>6747</v>
      </c>
      <c r="Z354" s="1693"/>
      <c r="AA354" s="1693"/>
      <c r="AB354" s="1693"/>
      <c r="AC354" s="1693"/>
      <c r="AD354" s="1693"/>
      <c r="AE354" s="1693"/>
      <c r="AF354" s="1693"/>
      <c r="AG354" s="1693"/>
      <c r="AH354" s="1693"/>
    </row>
    <row r="355" spans="1:34" ht="18">
      <c r="A355" s="1266">
        <v>44828.861111111109</v>
      </c>
      <c r="B355" s="1265" t="s">
        <v>570</v>
      </c>
      <c r="C355" s="1265" t="s">
        <v>3456</v>
      </c>
      <c r="D355" s="1265" t="s">
        <v>1371</v>
      </c>
      <c r="E355" s="1265" t="s">
        <v>86</v>
      </c>
      <c r="F355" s="1265" t="s">
        <v>3657</v>
      </c>
      <c r="G355" s="1267">
        <v>35000</v>
      </c>
      <c r="H355" s="1570" t="s">
        <v>3063</v>
      </c>
      <c r="I355" s="1265" t="s">
        <v>3453</v>
      </c>
      <c r="J355" s="1666"/>
      <c r="K355" s="81">
        <v>6000</v>
      </c>
      <c r="L355" s="81">
        <v>10000</v>
      </c>
      <c r="M355" s="1276"/>
      <c r="N355" s="1276">
        <v>10000</v>
      </c>
      <c r="O355" s="1679"/>
      <c r="P355" s="1276"/>
      <c r="Q355" s="1276"/>
      <c r="R355" s="1276"/>
      <c r="S355" s="1276"/>
      <c r="T355" s="1276">
        <f t="shared" si="87"/>
        <v>9000</v>
      </c>
      <c r="U355" s="1383">
        <f t="shared" si="67"/>
        <v>0.25714285714285712</v>
      </c>
      <c r="V355" s="81"/>
      <c r="W355" s="1265" t="s">
        <v>1540</v>
      </c>
      <c r="X355" s="81"/>
      <c r="Y355" s="1265" t="s">
        <v>6388</v>
      </c>
      <c r="Z355" s="81"/>
      <c r="AA355" s="81"/>
      <c r="AB355" s="81"/>
      <c r="AC355" s="81"/>
      <c r="AD355" s="81"/>
      <c r="AE355" s="81"/>
      <c r="AF355" s="81"/>
      <c r="AG355" s="81"/>
      <c r="AH355" s="81"/>
    </row>
    <row r="356" spans="1:34" ht="18">
      <c r="A356" s="1218">
        <v>44829.166666666664</v>
      </c>
      <c r="B356" s="1217" t="s">
        <v>1170</v>
      </c>
      <c r="C356" s="1217" t="s">
        <v>3456</v>
      </c>
      <c r="D356" s="1217" t="s">
        <v>3521</v>
      </c>
      <c r="E356" s="1217" t="s">
        <v>44</v>
      </c>
      <c r="F356" s="1217" t="s">
        <v>4322</v>
      </c>
      <c r="G356" s="1219">
        <v>15000</v>
      </c>
      <c r="H356" s="1572" t="s">
        <v>3063</v>
      </c>
      <c r="I356" s="1217" t="s">
        <v>3453</v>
      </c>
      <c r="J356" s="1642"/>
      <c r="K356" s="48" t="e">
        <f t="shared" ref="K356:K358" ca="1" si="90">_xludf.IFS(C356="成田机场",3000,C356="羽田机场",1200,D356="NearMe",1000,D356="VIP-limo",G356*0.12)</f>
        <v>#NAME?</v>
      </c>
      <c r="L356" s="48" t="e">
        <f t="shared" ref="L356:L357" ca="1" si="91">_xludf.IFS(C356="成田机场",4000,C356="羽田机场",1000,D356="VIP-limo",0)</f>
        <v>#NAME?</v>
      </c>
      <c r="M356" s="1240"/>
      <c r="N356" s="1240">
        <v>4000</v>
      </c>
      <c r="O356" s="1668"/>
      <c r="P356" s="1240"/>
      <c r="Q356" s="1240"/>
      <c r="R356" s="1240"/>
      <c r="S356" s="1240"/>
      <c r="T356" s="1240" t="e">
        <f t="shared" ca="1" si="87"/>
        <v>#NAME?</v>
      </c>
      <c r="U356" s="1378" t="e">
        <f t="shared" ca="1" si="67"/>
        <v>#NAME?</v>
      </c>
      <c r="V356" s="48"/>
      <c r="W356" s="1217" t="s">
        <v>107</v>
      </c>
      <c r="X356" s="48"/>
      <c r="Y356" s="1217" t="s">
        <v>6748</v>
      </c>
      <c r="Z356" s="48"/>
      <c r="AA356" s="48"/>
      <c r="AB356" s="48"/>
      <c r="AC356" s="48"/>
      <c r="AD356" s="48"/>
      <c r="AE356" s="48"/>
      <c r="AF356" s="48"/>
      <c r="AG356" s="48"/>
      <c r="AH356" s="48"/>
    </row>
    <row r="357" spans="1:34" ht="18">
      <c r="A357" s="1218">
        <v>44829.25</v>
      </c>
      <c r="B357" s="1217" t="s">
        <v>1906</v>
      </c>
      <c r="C357" s="1217"/>
      <c r="D357" s="1217" t="s">
        <v>3919</v>
      </c>
      <c r="E357" s="1217" t="s">
        <v>2979</v>
      </c>
      <c r="F357" s="1217" t="s">
        <v>3501</v>
      </c>
      <c r="G357" s="1219">
        <v>36000</v>
      </c>
      <c r="H357" s="1572" t="s">
        <v>3063</v>
      </c>
      <c r="I357" s="1217" t="s">
        <v>3453</v>
      </c>
      <c r="J357" s="1642"/>
      <c r="K357" s="48" t="e">
        <f t="shared" ca="1" si="90"/>
        <v>#NAME?</v>
      </c>
      <c r="L357" s="48" t="e">
        <f t="shared" ca="1" si="91"/>
        <v>#NAME?</v>
      </c>
      <c r="M357" s="1240"/>
      <c r="N357" s="1240">
        <f>17*1300</f>
        <v>22100</v>
      </c>
      <c r="O357" s="1676"/>
      <c r="P357" s="1240"/>
      <c r="Q357" s="1240"/>
      <c r="R357" s="1240"/>
      <c r="S357" s="1240"/>
      <c r="T357" s="1240" t="e">
        <f t="shared" ca="1" si="87"/>
        <v>#NAME?</v>
      </c>
      <c r="U357" s="1378" t="e">
        <f t="shared" ca="1" si="67"/>
        <v>#NAME?</v>
      </c>
      <c r="V357" s="48"/>
      <c r="W357" s="1217" t="s">
        <v>27</v>
      </c>
      <c r="X357" s="48"/>
      <c r="Y357" s="1217" t="s">
        <v>6749</v>
      </c>
      <c r="Z357" s="48"/>
      <c r="AA357" s="48"/>
      <c r="AB357" s="48"/>
      <c r="AC357" s="48"/>
      <c r="AD357" s="48"/>
      <c r="AE357" s="48"/>
      <c r="AF357" s="48"/>
      <c r="AG357" s="48"/>
      <c r="AH357" s="48"/>
    </row>
    <row r="358" spans="1:34" ht="18">
      <c r="A358" s="1218">
        <v>44829.25</v>
      </c>
      <c r="B358" s="1217" t="s">
        <v>1906</v>
      </c>
      <c r="C358" s="1217"/>
      <c r="D358" s="1217" t="s">
        <v>3919</v>
      </c>
      <c r="E358" s="1217" t="s">
        <v>44</v>
      </c>
      <c r="F358" s="1217" t="s">
        <v>4322</v>
      </c>
      <c r="G358" s="1219">
        <v>26400</v>
      </c>
      <c r="H358" s="1572" t="s">
        <v>3063</v>
      </c>
      <c r="I358" s="1217" t="s">
        <v>3453</v>
      </c>
      <c r="J358" s="1642"/>
      <c r="K358" s="48" t="e">
        <f t="shared" ca="1" si="90"/>
        <v>#NAME?</v>
      </c>
      <c r="L358" s="48"/>
      <c r="M358" s="1240"/>
      <c r="N358" s="1240">
        <f>12*1300</f>
        <v>15600</v>
      </c>
      <c r="O358" s="1668"/>
      <c r="P358" s="1240"/>
      <c r="Q358" s="1240"/>
      <c r="R358" s="1240"/>
      <c r="S358" s="1240"/>
      <c r="T358" s="1240" t="e">
        <f t="shared" ca="1" si="87"/>
        <v>#NAME?</v>
      </c>
      <c r="U358" s="1378" t="e">
        <f t="shared" ca="1" si="67"/>
        <v>#NAME?</v>
      </c>
      <c r="V358" s="48"/>
      <c r="W358" s="1217" t="s">
        <v>27</v>
      </c>
      <c r="X358" s="48"/>
      <c r="Y358" s="1217" t="s">
        <v>6750</v>
      </c>
      <c r="Z358" s="48"/>
      <c r="AA358" s="48"/>
      <c r="AB358" s="48"/>
      <c r="AC358" s="48"/>
      <c r="AD358" s="48"/>
      <c r="AE358" s="48"/>
      <c r="AF358" s="48"/>
      <c r="AG358" s="48"/>
      <c r="AH358" s="48"/>
    </row>
    <row r="359" spans="1:34" ht="18">
      <c r="A359" s="1218">
        <v>44829.25</v>
      </c>
      <c r="B359" s="1217" t="s">
        <v>1906</v>
      </c>
      <c r="C359" s="1217"/>
      <c r="D359" s="1217" t="s">
        <v>255</v>
      </c>
      <c r="E359" s="1217" t="s">
        <v>86</v>
      </c>
      <c r="F359" s="1217" t="s">
        <v>3657</v>
      </c>
      <c r="G359" s="1219">
        <v>45000</v>
      </c>
      <c r="H359" s="1572" t="s">
        <v>3063</v>
      </c>
      <c r="I359" s="1217" t="s">
        <v>3453</v>
      </c>
      <c r="J359" s="1642"/>
      <c r="K359" s="48">
        <v>3000</v>
      </c>
      <c r="L359" s="48">
        <v>4000</v>
      </c>
      <c r="M359" s="1240"/>
      <c r="N359" s="1240">
        <v>15000</v>
      </c>
      <c r="O359" s="1668"/>
      <c r="P359" s="1240"/>
      <c r="Q359" s="1240"/>
      <c r="R359" s="1240"/>
      <c r="S359" s="1240"/>
      <c r="T359" s="1240">
        <f t="shared" si="87"/>
        <v>23000</v>
      </c>
      <c r="U359" s="1378">
        <f t="shared" si="67"/>
        <v>0.51111111111111107</v>
      </c>
      <c r="V359" s="48"/>
      <c r="W359" s="1217" t="s">
        <v>107</v>
      </c>
      <c r="X359" s="48"/>
      <c r="Y359" s="1217" t="s">
        <v>6751</v>
      </c>
      <c r="Z359" s="48"/>
      <c r="AA359" s="48"/>
      <c r="AB359" s="48"/>
      <c r="AC359" s="48"/>
      <c r="AD359" s="48"/>
      <c r="AE359" s="48"/>
      <c r="AF359" s="48"/>
      <c r="AG359" s="48"/>
      <c r="AH359" s="48"/>
    </row>
    <row r="360" spans="1:34" ht="18">
      <c r="A360" s="1266">
        <v>44829.354166666664</v>
      </c>
      <c r="B360" s="1265" t="s">
        <v>1215</v>
      </c>
      <c r="C360" s="1265"/>
      <c r="D360" s="1265" t="s">
        <v>3607</v>
      </c>
      <c r="E360" s="1265" t="s">
        <v>43</v>
      </c>
      <c r="F360" s="1265" t="s">
        <v>3477</v>
      </c>
      <c r="G360" s="1267">
        <v>18000</v>
      </c>
      <c r="H360" s="1570" t="s">
        <v>3050</v>
      </c>
      <c r="I360" s="1265" t="s">
        <v>3453</v>
      </c>
      <c r="J360" s="1666"/>
      <c r="K360" s="81">
        <v>2000</v>
      </c>
      <c r="L360" s="81">
        <v>0</v>
      </c>
      <c r="M360" s="1276">
        <f>(12000-K360-L360)*0.7</f>
        <v>7000</v>
      </c>
      <c r="N360" s="1276"/>
      <c r="O360" s="1679"/>
      <c r="P360" s="1276"/>
      <c r="Q360" s="1276"/>
      <c r="R360" s="1276"/>
      <c r="S360" s="1276"/>
      <c r="T360" s="1276">
        <f t="shared" si="87"/>
        <v>9000</v>
      </c>
      <c r="U360" s="1383">
        <f t="shared" si="67"/>
        <v>0.5</v>
      </c>
      <c r="V360" s="81"/>
      <c r="W360" s="1265" t="s">
        <v>27</v>
      </c>
      <c r="X360" s="81"/>
      <c r="Y360" s="1265" t="s">
        <v>6402</v>
      </c>
      <c r="Z360" s="81"/>
      <c r="AA360" s="81"/>
      <c r="AB360" s="81"/>
      <c r="AC360" s="81"/>
      <c r="AD360" s="81"/>
      <c r="AE360" s="81"/>
      <c r="AF360" s="81"/>
      <c r="AG360" s="81"/>
      <c r="AH360" s="81"/>
    </row>
    <row r="361" spans="1:34" ht="18">
      <c r="A361" s="1266">
        <v>44829.416666666664</v>
      </c>
      <c r="B361" s="1265" t="s">
        <v>3473</v>
      </c>
      <c r="C361" s="1265" t="s">
        <v>3446</v>
      </c>
      <c r="D361" s="1265" t="s">
        <v>3521</v>
      </c>
      <c r="E361" s="1265" t="s">
        <v>3523</v>
      </c>
      <c r="F361" s="1265" t="s">
        <v>3524</v>
      </c>
      <c r="G361" s="1267">
        <v>10000</v>
      </c>
      <c r="H361" s="1570" t="s">
        <v>3063</v>
      </c>
      <c r="I361" s="1265" t="s">
        <v>3453</v>
      </c>
      <c r="J361" s="1666"/>
      <c r="K361" s="81" t="e">
        <f t="shared" ref="K361:K366" ca="1" si="92">_xludf.IFS(C361="成田机场",3000,C361="羽田机场",1200,D361="NearMe",1000,D361="VIP-limo",G361*0.12)</f>
        <v>#NAME?</v>
      </c>
      <c r="L361" s="81" t="e">
        <f t="shared" ref="L361:L362" ca="1" si="93">_xludf.IFS(C361="成田机场",4000,C361="羽田机场",1000,D361="VIP-limo",0)</f>
        <v>#NAME?</v>
      </c>
      <c r="M361" s="1276" t="e">
        <f ca="1">(8000-K361-L361)*0.7</f>
        <v>#NAME?</v>
      </c>
      <c r="N361" s="1276"/>
      <c r="O361" s="1679"/>
      <c r="P361" s="1276"/>
      <c r="Q361" s="1276"/>
      <c r="R361" s="1276"/>
      <c r="S361" s="1276"/>
      <c r="T361" s="1276" t="e">
        <f t="shared" ca="1" si="87"/>
        <v>#NAME?</v>
      </c>
      <c r="U361" s="1383" t="e">
        <f t="shared" ca="1" si="67"/>
        <v>#NAME?</v>
      </c>
      <c r="V361" s="81"/>
      <c r="W361" s="1265" t="s">
        <v>107</v>
      </c>
      <c r="X361" s="81"/>
      <c r="Y361" s="1265" t="s">
        <v>6413</v>
      </c>
      <c r="Z361" s="81"/>
      <c r="AA361" s="81"/>
      <c r="AB361" s="81"/>
      <c r="AC361" s="81"/>
      <c r="AD361" s="81"/>
      <c r="AE361" s="81"/>
      <c r="AF361" s="81"/>
      <c r="AG361" s="81"/>
      <c r="AH361" s="81"/>
    </row>
    <row r="362" spans="1:34" ht="18">
      <c r="A362" s="1218">
        <v>44829.416666666664</v>
      </c>
      <c r="B362" s="1217" t="s">
        <v>1906</v>
      </c>
      <c r="C362" s="1217"/>
      <c r="D362" s="1217" t="s">
        <v>3919</v>
      </c>
      <c r="E362" s="1217" t="s">
        <v>3079</v>
      </c>
      <c r="F362" s="1217" t="s">
        <v>3629</v>
      </c>
      <c r="G362" s="1219">
        <v>33600</v>
      </c>
      <c r="H362" s="1572" t="s">
        <v>3063</v>
      </c>
      <c r="I362" s="1217" t="s">
        <v>3453</v>
      </c>
      <c r="J362" s="1642"/>
      <c r="K362" s="48" t="e">
        <f t="shared" ca="1" si="92"/>
        <v>#NAME?</v>
      </c>
      <c r="L362" s="48" t="e">
        <f t="shared" ca="1" si="93"/>
        <v>#NAME?</v>
      </c>
      <c r="M362" s="1240"/>
      <c r="N362" s="1240">
        <f>16*1300</f>
        <v>20800</v>
      </c>
      <c r="O362" s="1668"/>
      <c r="P362" s="1240"/>
      <c r="Q362" s="1240"/>
      <c r="R362" s="1240"/>
      <c r="S362" s="1240"/>
      <c r="T362" s="1240" t="e">
        <f t="shared" ca="1" si="87"/>
        <v>#NAME?</v>
      </c>
      <c r="U362" s="1378" t="e">
        <f t="shared" ca="1" si="67"/>
        <v>#NAME?</v>
      </c>
      <c r="V362" s="48"/>
      <c r="W362" s="1217" t="s">
        <v>27</v>
      </c>
      <c r="X362" s="48"/>
      <c r="Y362" s="1217" t="s">
        <v>6752</v>
      </c>
      <c r="Z362" s="48"/>
      <c r="AA362" s="48"/>
      <c r="AB362" s="48"/>
      <c r="AC362" s="48"/>
      <c r="AD362" s="48"/>
      <c r="AE362" s="48"/>
      <c r="AF362" s="48"/>
      <c r="AG362" s="48"/>
      <c r="AH362" s="48"/>
    </row>
    <row r="363" spans="1:34" ht="18">
      <c r="A363" s="1218">
        <v>44829.444444444445</v>
      </c>
      <c r="B363" s="1217" t="s">
        <v>570</v>
      </c>
      <c r="C363" s="1217" t="s">
        <v>3446</v>
      </c>
      <c r="D363" s="1217" t="s">
        <v>3521</v>
      </c>
      <c r="E363" s="1217" t="s">
        <v>110</v>
      </c>
      <c r="F363" s="1217" t="s">
        <v>3733</v>
      </c>
      <c r="G363" s="1219">
        <v>10000</v>
      </c>
      <c r="H363" s="1572" t="s">
        <v>3063</v>
      </c>
      <c r="I363" s="1217" t="s">
        <v>3453</v>
      </c>
      <c r="J363" s="1645"/>
      <c r="K363" s="48" t="e">
        <f t="shared" ca="1" si="92"/>
        <v>#NAME?</v>
      </c>
      <c r="L363" s="48">
        <v>1000</v>
      </c>
      <c r="M363" s="1240"/>
      <c r="N363" s="1240">
        <v>4000</v>
      </c>
      <c r="O363" s="1668"/>
      <c r="P363" s="1240"/>
      <c r="Q363" s="1240"/>
      <c r="R363" s="1240"/>
      <c r="S363" s="1240"/>
      <c r="T363" s="1240" t="e">
        <f t="shared" ca="1" si="87"/>
        <v>#NAME?</v>
      </c>
      <c r="U363" s="1378" t="e">
        <f t="shared" ca="1" si="67"/>
        <v>#NAME?</v>
      </c>
      <c r="V363" s="48"/>
      <c r="W363" s="1217" t="s">
        <v>107</v>
      </c>
      <c r="X363" s="48"/>
      <c r="Y363" s="1217" t="s">
        <v>6753</v>
      </c>
      <c r="Z363" s="48"/>
      <c r="AA363" s="48"/>
      <c r="AB363" s="48"/>
      <c r="AC363" s="48"/>
      <c r="AD363" s="48"/>
      <c r="AE363" s="48"/>
      <c r="AF363" s="48"/>
      <c r="AG363" s="48"/>
      <c r="AH363" s="48"/>
    </row>
    <row r="364" spans="1:34" ht="18">
      <c r="A364" s="1218">
        <v>44829.447916666664</v>
      </c>
      <c r="B364" s="1217" t="s">
        <v>1170</v>
      </c>
      <c r="C364" s="1217" t="s">
        <v>3456</v>
      </c>
      <c r="D364" s="1217" t="s">
        <v>3807</v>
      </c>
      <c r="E364" s="1217" t="s">
        <v>60</v>
      </c>
      <c r="F364" s="1217" t="s">
        <v>3517</v>
      </c>
      <c r="G364" s="1219">
        <v>18000</v>
      </c>
      <c r="H364" s="1572" t="s">
        <v>3063</v>
      </c>
      <c r="I364" s="1217" t="s">
        <v>3453</v>
      </c>
      <c r="J364" s="1662">
        <v>1800</v>
      </c>
      <c r="K364" s="48" t="e">
        <f t="shared" ca="1" si="92"/>
        <v>#NAME?</v>
      </c>
      <c r="L364" s="48">
        <v>4000</v>
      </c>
      <c r="M364" s="1240" t="e">
        <f ca="1">(15000-K364-L364)*0.7</f>
        <v>#NAME?</v>
      </c>
      <c r="N364" s="1240"/>
      <c r="O364" s="1668"/>
      <c r="P364" s="1240"/>
      <c r="Q364" s="1240"/>
      <c r="R364" s="1240"/>
      <c r="S364" s="1240"/>
      <c r="T364" s="1240" t="e">
        <f t="shared" ca="1" si="87"/>
        <v>#NAME?</v>
      </c>
      <c r="U364" s="1378" t="e">
        <f t="shared" ca="1" si="67"/>
        <v>#NAME?</v>
      </c>
      <c r="V364" s="48"/>
      <c r="W364" s="1217" t="s">
        <v>105</v>
      </c>
      <c r="X364" s="48"/>
      <c r="Y364" s="1217" t="s">
        <v>6754</v>
      </c>
      <c r="Z364" s="48"/>
      <c r="AA364" s="48"/>
      <c r="AB364" s="48"/>
      <c r="AC364" s="48"/>
      <c r="AD364" s="48"/>
      <c r="AE364" s="48"/>
      <c r="AF364" s="48"/>
      <c r="AG364" s="48"/>
      <c r="AH364" s="48"/>
    </row>
    <row r="365" spans="1:34" ht="18">
      <c r="A365" s="1218">
        <v>44829.53125</v>
      </c>
      <c r="B365" s="1217" t="s">
        <v>570</v>
      </c>
      <c r="C365" s="1217" t="s">
        <v>3456</v>
      </c>
      <c r="D365" s="1217" t="s">
        <v>3740</v>
      </c>
      <c r="E365" s="1217" t="s">
        <v>105</v>
      </c>
      <c r="F365" s="1217" t="s">
        <v>3505</v>
      </c>
      <c r="G365" s="1219">
        <v>18000</v>
      </c>
      <c r="H365" s="1572" t="s">
        <v>3063</v>
      </c>
      <c r="I365" s="1217" t="s">
        <v>3453</v>
      </c>
      <c r="J365" s="1642"/>
      <c r="K365" s="48" t="e">
        <f t="shared" ca="1" si="92"/>
        <v>#NAME?</v>
      </c>
      <c r="L365" s="48">
        <v>4000</v>
      </c>
      <c r="M365" s="1240"/>
      <c r="N365" s="1240">
        <v>5000</v>
      </c>
      <c r="O365" s="1668"/>
      <c r="P365" s="1240"/>
      <c r="Q365" s="1240"/>
      <c r="R365" s="1240"/>
      <c r="S365" s="1240"/>
      <c r="T365" s="1240" t="e">
        <f t="shared" ca="1" si="87"/>
        <v>#NAME?</v>
      </c>
      <c r="U365" s="1378" t="e">
        <f t="shared" ca="1" si="67"/>
        <v>#NAME?</v>
      </c>
      <c r="V365" s="48"/>
      <c r="W365" s="1217" t="s">
        <v>107</v>
      </c>
      <c r="X365" s="48"/>
      <c r="Y365" s="1217" t="s">
        <v>6755</v>
      </c>
      <c r="Z365" s="48"/>
      <c r="AA365" s="48"/>
      <c r="AB365" s="48"/>
      <c r="AC365" s="48"/>
      <c r="AD365" s="48"/>
      <c r="AE365" s="48"/>
      <c r="AF365" s="48"/>
      <c r="AG365" s="48"/>
      <c r="AH365" s="48"/>
    </row>
    <row r="366" spans="1:34" ht="18">
      <c r="A366" s="1218">
        <v>44829.541666666664</v>
      </c>
      <c r="B366" s="1217" t="s">
        <v>1906</v>
      </c>
      <c r="C366" s="1217"/>
      <c r="D366" s="1217" t="s">
        <v>3919</v>
      </c>
      <c r="E366" s="1217" t="s">
        <v>45</v>
      </c>
      <c r="F366" s="1217" t="s">
        <v>3486</v>
      </c>
      <c r="G366" s="1219">
        <v>24000</v>
      </c>
      <c r="H366" s="1572" t="s">
        <v>3063</v>
      </c>
      <c r="I366" s="1217" t="s">
        <v>3453</v>
      </c>
      <c r="J366" s="1642"/>
      <c r="K366" s="10" t="e">
        <f t="shared" ca="1" si="92"/>
        <v>#NAME?</v>
      </c>
      <c r="L366" s="10" t="e">
        <f ca="1">_xludf.IFS(C366="成田机场",4000,C366="羽田机场",1000,D366="VIP-limo",0)</f>
        <v>#NAME?</v>
      </c>
      <c r="M366" s="1239"/>
      <c r="N366" s="1240">
        <f>11*1300</f>
        <v>14300</v>
      </c>
      <c r="O366" s="1668"/>
      <c r="P366" s="1240"/>
      <c r="Q366" s="1240"/>
      <c r="R366" s="1240"/>
      <c r="S366" s="1240"/>
      <c r="T366" s="1240" t="e">
        <f t="shared" ca="1" si="87"/>
        <v>#NAME?</v>
      </c>
      <c r="U366" s="1378" t="e">
        <f t="shared" ca="1" si="67"/>
        <v>#NAME?</v>
      </c>
      <c r="V366" s="48"/>
      <c r="W366" s="1217" t="s">
        <v>27</v>
      </c>
      <c r="X366" s="48"/>
      <c r="Y366" s="1217" t="s">
        <v>6756</v>
      </c>
      <c r="Z366" s="48"/>
      <c r="AA366" s="48"/>
      <c r="AB366" s="48"/>
      <c r="AC366" s="48"/>
      <c r="AD366" s="48"/>
      <c r="AE366" s="48"/>
      <c r="AF366" s="48"/>
      <c r="AG366" s="48"/>
      <c r="AH366" s="48"/>
    </row>
    <row r="367" spans="1:34" ht="18">
      <c r="A367" s="1218">
        <v>44829.5625</v>
      </c>
      <c r="B367" s="1217" t="s">
        <v>570</v>
      </c>
      <c r="C367" s="1217" t="s">
        <v>3456</v>
      </c>
      <c r="D367" s="1217" t="s">
        <v>3474</v>
      </c>
      <c r="E367" s="1217" t="s">
        <v>27</v>
      </c>
      <c r="F367" s="1217" t="s">
        <v>3571</v>
      </c>
      <c r="G367" s="1219">
        <v>39000</v>
      </c>
      <c r="H367" s="1572" t="s">
        <v>3063</v>
      </c>
      <c r="I367" s="1217" t="s">
        <v>3453</v>
      </c>
      <c r="J367" s="1642"/>
      <c r="K367" s="48">
        <v>6000</v>
      </c>
      <c r="L367" s="48">
        <v>8000</v>
      </c>
      <c r="M367" s="1240"/>
      <c r="N367" s="1240">
        <v>5000</v>
      </c>
      <c r="O367" s="1668"/>
      <c r="P367" s="1240"/>
      <c r="Q367" s="1240"/>
      <c r="R367" s="1240"/>
      <c r="S367" s="1240"/>
      <c r="T367" s="1240">
        <f t="shared" si="87"/>
        <v>20000</v>
      </c>
      <c r="U367" s="1378">
        <f t="shared" si="67"/>
        <v>0.51282051282051277</v>
      </c>
      <c r="V367" s="48"/>
      <c r="W367" s="1217" t="s">
        <v>27</v>
      </c>
      <c r="X367" s="48"/>
      <c r="Y367" s="1217" t="s">
        <v>6757</v>
      </c>
      <c r="Z367" s="48"/>
      <c r="AA367" s="48"/>
      <c r="AB367" s="48"/>
      <c r="AC367" s="48"/>
      <c r="AD367" s="48"/>
      <c r="AE367" s="48"/>
      <c r="AF367" s="48"/>
      <c r="AG367" s="48"/>
      <c r="AH367" s="48"/>
    </row>
    <row r="368" spans="1:34" ht="18">
      <c r="A368" s="1266">
        <v>44829.583333333336</v>
      </c>
      <c r="B368" s="1265" t="s">
        <v>1170</v>
      </c>
      <c r="C368" s="1265" t="s">
        <v>3446</v>
      </c>
      <c r="D368" s="1265" t="s">
        <v>3474</v>
      </c>
      <c r="E368" s="1265" t="s">
        <v>43</v>
      </c>
      <c r="F368" s="1265" t="s">
        <v>3477</v>
      </c>
      <c r="G368" s="1267">
        <v>14000</v>
      </c>
      <c r="H368" s="1570" t="s">
        <v>3063</v>
      </c>
      <c r="I368" s="1265" t="s">
        <v>3453</v>
      </c>
      <c r="J368" s="1666"/>
      <c r="K368" s="81" t="e">
        <f t="shared" ref="K368:K376" ca="1" si="94">_xludf.IFS(C368="成田机场",3000,C368="羽田机场",1200,D368="NearMe",1000,D368="VIP-limo",G368*0.12)</f>
        <v>#NAME?</v>
      </c>
      <c r="L368" s="81" t="e">
        <f t="shared" ref="L368:L372" ca="1" si="95">_xludf.IFS(C368="成田机场",4000,C368="羽田机场",1000,D368="VIP-limo",0)</f>
        <v>#NAME?</v>
      </c>
      <c r="M368" s="1276" t="e">
        <f ca="1">(8500-K368-L368)*0.7</f>
        <v>#NAME?</v>
      </c>
      <c r="N368" s="1276"/>
      <c r="O368" s="1679"/>
      <c r="P368" s="1276"/>
      <c r="Q368" s="1276"/>
      <c r="R368" s="1276"/>
      <c r="S368" s="1276"/>
      <c r="T368" s="1276" t="e">
        <f t="shared" ca="1" si="87"/>
        <v>#NAME?</v>
      </c>
      <c r="U368" s="1383" t="e">
        <f t="shared" ca="1" si="67"/>
        <v>#NAME?</v>
      </c>
      <c r="V368" s="81"/>
      <c r="W368" s="1265" t="s">
        <v>27</v>
      </c>
      <c r="X368" s="81"/>
      <c r="Y368" s="1265" t="s">
        <v>6399</v>
      </c>
      <c r="Z368" s="81"/>
      <c r="AA368" s="81"/>
      <c r="AB368" s="81"/>
      <c r="AC368" s="81"/>
      <c r="AD368" s="81"/>
      <c r="AE368" s="81"/>
      <c r="AF368" s="81"/>
      <c r="AG368" s="81"/>
      <c r="AH368" s="81"/>
    </row>
    <row r="369" spans="1:34" ht="18">
      <c r="A369" s="1218">
        <v>44829.604166666664</v>
      </c>
      <c r="B369" s="1217" t="s">
        <v>570</v>
      </c>
      <c r="C369" s="1217" t="s">
        <v>3456</v>
      </c>
      <c r="D369" s="1217" t="s">
        <v>4597</v>
      </c>
      <c r="E369" s="1217" t="s">
        <v>60</v>
      </c>
      <c r="F369" s="1217" t="s">
        <v>3517</v>
      </c>
      <c r="G369" s="1219">
        <v>20000</v>
      </c>
      <c r="H369" s="1572" t="s">
        <v>3063</v>
      </c>
      <c r="I369" s="1217" t="s">
        <v>3453</v>
      </c>
      <c r="J369" s="1642"/>
      <c r="K369" s="48" t="e">
        <f t="shared" ca="1" si="94"/>
        <v>#NAME?</v>
      </c>
      <c r="L369" s="48" t="e">
        <f t="shared" ca="1" si="95"/>
        <v>#NAME?</v>
      </c>
      <c r="M369" s="1240" t="e">
        <f ca="1">(15000-K369-L369)*0.7</f>
        <v>#NAME?</v>
      </c>
      <c r="N369" s="1240"/>
      <c r="O369" s="1668"/>
      <c r="P369" s="1240"/>
      <c r="Q369" s="1240"/>
      <c r="R369" s="1240"/>
      <c r="S369" s="1240"/>
      <c r="T369" s="1240" t="e">
        <f t="shared" ca="1" si="87"/>
        <v>#NAME?</v>
      </c>
      <c r="U369" s="1378" t="e">
        <f t="shared" ca="1" si="67"/>
        <v>#NAME?</v>
      </c>
      <c r="V369" s="48"/>
      <c r="W369" s="1217" t="s">
        <v>4402</v>
      </c>
      <c r="X369" s="48"/>
      <c r="Y369" s="1217" t="s">
        <v>6421</v>
      </c>
      <c r="Z369" s="48"/>
      <c r="AA369" s="48"/>
      <c r="AB369" s="48"/>
      <c r="AC369" s="48"/>
      <c r="AD369" s="48"/>
      <c r="AE369" s="48"/>
      <c r="AF369" s="48"/>
      <c r="AG369" s="48"/>
      <c r="AH369" s="48"/>
    </row>
    <row r="370" spans="1:34" ht="18">
      <c r="A370" s="1218">
        <v>44829.666666666664</v>
      </c>
      <c r="B370" s="1217" t="s">
        <v>570</v>
      </c>
      <c r="C370" s="1217" t="s">
        <v>3446</v>
      </c>
      <c r="D370" s="1217" t="s">
        <v>3740</v>
      </c>
      <c r="E370" s="1217" t="s">
        <v>43</v>
      </c>
      <c r="F370" s="1217" t="s">
        <v>3477</v>
      </c>
      <c r="G370" s="1219">
        <v>9000</v>
      </c>
      <c r="H370" s="1572" t="s">
        <v>3063</v>
      </c>
      <c r="I370" s="1217" t="s">
        <v>3453</v>
      </c>
      <c r="J370" s="1642"/>
      <c r="K370" s="48" t="e">
        <f t="shared" ca="1" si="94"/>
        <v>#NAME?</v>
      </c>
      <c r="L370" s="48" t="e">
        <f t="shared" ca="1" si="95"/>
        <v>#NAME?</v>
      </c>
      <c r="M370" s="1240" t="e">
        <f ca="1">(8500-K370-L370)*0.7</f>
        <v>#NAME?</v>
      </c>
      <c r="N370" s="1240"/>
      <c r="O370" s="1668"/>
      <c r="P370" s="1240"/>
      <c r="Q370" s="1240"/>
      <c r="R370" s="1240"/>
      <c r="S370" s="1240"/>
      <c r="T370" s="1240" t="e">
        <f t="shared" ca="1" si="87"/>
        <v>#NAME?</v>
      </c>
      <c r="U370" s="1378" t="e">
        <f t="shared" ca="1" si="67"/>
        <v>#NAME?</v>
      </c>
      <c r="V370" s="48"/>
      <c r="W370" s="1217" t="s">
        <v>107</v>
      </c>
      <c r="X370" s="48"/>
      <c r="Y370" s="1217" t="s">
        <v>6758</v>
      </c>
      <c r="Z370" s="48"/>
      <c r="AA370" s="48"/>
      <c r="AB370" s="48"/>
      <c r="AC370" s="48"/>
      <c r="AD370" s="48"/>
      <c r="AE370" s="48"/>
      <c r="AF370" s="48"/>
      <c r="AG370" s="48"/>
      <c r="AH370" s="48"/>
    </row>
    <row r="371" spans="1:34" ht="18">
      <c r="A371" s="1218">
        <v>44830.201388888891</v>
      </c>
      <c r="B371" s="1217" t="s">
        <v>1170</v>
      </c>
      <c r="C371" s="1217" t="s">
        <v>3456</v>
      </c>
      <c r="D371" s="1217" t="s">
        <v>3521</v>
      </c>
      <c r="E371" s="1217" t="s">
        <v>110</v>
      </c>
      <c r="F371" s="1217" t="s">
        <v>3657</v>
      </c>
      <c r="G371" s="1219">
        <v>15000</v>
      </c>
      <c r="H371" s="1572" t="s">
        <v>3063</v>
      </c>
      <c r="I371" s="1217" t="s">
        <v>3453</v>
      </c>
      <c r="J371" s="1642"/>
      <c r="K371" s="10" t="e">
        <f t="shared" ca="1" si="94"/>
        <v>#NAME?</v>
      </c>
      <c r="L371" s="10" t="e">
        <f t="shared" ca="1" si="95"/>
        <v>#NAME?</v>
      </c>
      <c r="M371" s="1239"/>
      <c r="N371" s="1240">
        <v>5000</v>
      </c>
      <c r="O371" s="1668"/>
      <c r="P371" s="1240"/>
      <c r="Q371" s="1240"/>
      <c r="R371" s="1240"/>
      <c r="S371" s="1240"/>
      <c r="T371" s="1240" t="e">
        <f t="shared" ca="1" si="87"/>
        <v>#NAME?</v>
      </c>
      <c r="U371" s="1378" t="e">
        <f t="shared" ca="1" si="67"/>
        <v>#NAME?</v>
      </c>
      <c r="V371" s="48"/>
      <c r="W371" s="1217" t="s">
        <v>107</v>
      </c>
      <c r="X371" s="48"/>
      <c r="Y371" s="1217" t="s">
        <v>6759</v>
      </c>
      <c r="Z371" s="48"/>
      <c r="AA371" s="48"/>
      <c r="AB371" s="48"/>
      <c r="AC371" s="48"/>
      <c r="AD371" s="48"/>
      <c r="AE371" s="48"/>
      <c r="AF371" s="48"/>
      <c r="AG371" s="48"/>
      <c r="AH371" s="48"/>
    </row>
    <row r="372" spans="1:34" ht="18">
      <c r="A372" s="1218">
        <v>44830.291666666664</v>
      </c>
      <c r="B372" s="1217" t="s">
        <v>1906</v>
      </c>
      <c r="C372" s="1217"/>
      <c r="D372" s="1217" t="s">
        <v>3919</v>
      </c>
      <c r="E372" s="1217" t="s">
        <v>49</v>
      </c>
      <c r="F372" s="1217" t="s">
        <v>3517</v>
      </c>
      <c r="G372" s="1219">
        <v>24000</v>
      </c>
      <c r="H372" s="1572" t="s">
        <v>3063</v>
      </c>
      <c r="I372" s="1217" t="s">
        <v>3453</v>
      </c>
      <c r="J372" s="1642"/>
      <c r="K372" s="48" t="e">
        <f t="shared" ca="1" si="94"/>
        <v>#NAME?</v>
      </c>
      <c r="L372" s="48" t="e">
        <f t="shared" ca="1" si="95"/>
        <v>#NAME?</v>
      </c>
      <c r="M372" s="1240" t="e">
        <f ca="1">(G372-K372-L372)*0.7</f>
        <v>#NAME?</v>
      </c>
      <c r="N372" s="1240"/>
      <c r="O372" s="1668"/>
      <c r="P372" s="1240"/>
      <c r="Q372" s="1240"/>
      <c r="R372" s="1240"/>
      <c r="S372" s="1240"/>
      <c r="T372" s="1240" t="e">
        <f t="shared" ca="1" si="87"/>
        <v>#NAME?</v>
      </c>
      <c r="U372" s="1378" t="e">
        <f t="shared" ca="1" si="67"/>
        <v>#NAME?</v>
      </c>
      <c r="V372" s="48"/>
      <c r="W372" s="1217" t="s">
        <v>27</v>
      </c>
      <c r="X372" s="48"/>
      <c r="Y372" s="1217" t="s">
        <v>6760</v>
      </c>
      <c r="Z372" s="48"/>
      <c r="AA372" s="48"/>
      <c r="AB372" s="48"/>
      <c r="AC372" s="48"/>
      <c r="AD372" s="48"/>
      <c r="AE372" s="48"/>
      <c r="AF372" s="48"/>
      <c r="AG372" s="48"/>
      <c r="AH372" s="48"/>
    </row>
    <row r="373" spans="1:34" ht="18">
      <c r="A373" s="1218">
        <v>44830.291666666664</v>
      </c>
      <c r="B373" s="1217" t="s">
        <v>1906</v>
      </c>
      <c r="C373" s="1217"/>
      <c r="D373" s="1217" t="s">
        <v>3919</v>
      </c>
      <c r="E373" s="1217" t="s">
        <v>43</v>
      </c>
      <c r="F373" s="1217" t="s">
        <v>3477</v>
      </c>
      <c r="G373" s="1219">
        <v>21600</v>
      </c>
      <c r="H373" s="1572" t="s">
        <v>3063</v>
      </c>
      <c r="I373" s="1217" t="s">
        <v>3453</v>
      </c>
      <c r="J373" s="1642"/>
      <c r="K373" s="48" t="e">
        <f t="shared" ca="1" si="94"/>
        <v>#NAME?</v>
      </c>
      <c r="L373" s="48"/>
      <c r="M373" s="1240"/>
      <c r="N373" s="1240"/>
      <c r="O373" s="1668"/>
      <c r="P373" s="1240"/>
      <c r="Q373" s="1240"/>
      <c r="R373" s="1240"/>
      <c r="S373" s="1240"/>
      <c r="T373" s="1240" t="e">
        <f t="shared" ca="1" si="87"/>
        <v>#NAME?</v>
      </c>
      <c r="U373" s="1378" t="e">
        <f t="shared" ca="1" si="67"/>
        <v>#NAME?</v>
      </c>
      <c r="V373" s="48"/>
      <c r="W373" s="1217" t="s">
        <v>27</v>
      </c>
      <c r="X373" s="48"/>
      <c r="Y373" s="1217" t="s">
        <v>6761</v>
      </c>
      <c r="Z373" s="48"/>
      <c r="AA373" s="48"/>
      <c r="AB373" s="48"/>
      <c r="AC373" s="48"/>
      <c r="AD373" s="48"/>
      <c r="AE373" s="48"/>
      <c r="AF373" s="48"/>
      <c r="AG373" s="48"/>
      <c r="AH373" s="48"/>
    </row>
    <row r="374" spans="1:34" ht="18">
      <c r="A374" s="1218">
        <v>44830.305555555555</v>
      </c>
      <c r="B374" s="1217" t="s">
        <v>3473</v>
      </c>
      <c r="C374" s="1217"/>
      <c r="D374" s="1217" t="s">
        <v>3570</v>
      </c>
      <c r="E374" s="1217" t="s">
        <v>55</v>
      </c>
      <c r="F374" s="1217" t="s">
        <v>3714</v>
      </c>
      <c r="G374" s="1219">
        <v>11000</v>
      </c>
      <c r="H374" s="1572" t="s">
        <v>3063</v>
      </c>
      <c r="I374" s="1217" t="s">
        <v>3453</v>
      </c>
      <c r="J374" s="1642"/>
      <c r="K374" s="48" t="e">
        <f t="shared" ca="1" si="94"/>
        <v>#NAME?</v>
      </c>
      <c r="L374" s="48"/>
      <c r="M374" s="1240"/>
      <c r="N374" s="1240">
        <v>5300</v>
      </c>
      <c r="O374" s="1668"/>
      <c r="P374" s="1240"/>
      <c r="Q374" s="1240"/>
      <c r="R374" s="1240"/>
      <c r="S374" s="1240"/>
      <c r="T374" s="1240" t="e">
        <f t="shared" ca="1" si="87"/>
        <v>#NAME?</v>
      </c>
      <c r="U374" s="1378" t="e">
        <f t="shared" ca="1" si="67"/>
        <v>#NAME?</v>
      </c>
      <c r="V374" s="48"/>
      <c r="W374" s="1217" t="s">
        <v>3572</v>
      </c>
      <c r="X374" s="48"/>
      <c r="Y374" s="1217" t="s">
        <v>6762</v>
      </c>
      <c r="Z374" s="48"/>
      <c r="AA374" s="48"/>
      <c r="AB374" s="48"/>
      <c r="AC374" s="48"/>
      <c r="AD374" s="48"/>
      <c r="AE374" s="48"/>
      <c r="AF374" s="48"/>
      <c r="AG374" s="48"/>
      <c r="AH374" s="48"/>
    </row>
    <row r="375" spans="1:34" ht="18">
      <c r="A375" s="1218">
        <v>44830.305555555555</v>
      </c>
      <c r="B375" s="1217" t="s">
        <v>3473</v>
      </c>
      <c r="C375" s="1217"/>
      <c r="D375" s="1217" t="s">
        <v>3570</v>
      </c>
      <c r="E375" s="1217" t="s">
        <v>3910</v>
      </c>
      <c r="F375" s="1217" t="s">
        <v>3592</v>
      </c>
      <c r="G375" s="1219">
        <v>11000</v>
      </c>
      <c r="H375" s="1572" t="s">
        <v>3063</v>
      </c>
      <c r="I375" s="1217" t="s">
        <v>3453</v>
      </c>
      <c r="J375" s="1642"/>
      <c r="K375" s="48" t="e">
        <f t="shared" ca="1" si="94"/>
        <v>#NAME?</v>
      </c>
      <c r="L375" s="48"/>
      <c r="M375" s="1240"/>
      <c r="N375" s="1240">
        <v>5300</v>
      </c>
      <c r="O375" s="1668"/>
      <c r="P375" s="1240"/>
      <c r="Q375" s="1240"/>
      <c r="R375" s="1240"/>
      <c r="S375" s="1240"/>
      <c r="T375" s="1240" t="e">
        <f t="shared" ca="1" si="87"/>
        <v>#NAME?</v>
      </c>
      <c r="U375" s="1378" t="e">
        <f t="shared" ca="1" si="67"/>
        <v>#NAME?</v>
      </c>
      <c r="V375" s="48"/>
      <c r="W375" s="1217" t="s">
        <v>3572</v>
      </c>
      <c r="X375" s="48"/>
      <c r="Y375" s="1217" t="s">
        <v>6763</v>
      </c>
      <c r="Z375" s="48"/>
      <c r="AA375" s="48"/>
      <c r="AB375" s="48"/>
      <c r="AC375" s="48"/>
      <c r="AD375" s="48"/>
      <c r="AE375" s="48"/>
      <c r="AF375" s="48"/>
      <c r="AG375" s="48"/>
      <c r="AH375" s="48"/>
    </row>
    <row r="376" spans="1:34" ht="18">
      <c r="A376" s="1218">
        <v>44830.305555555555</v>
      </c>
      <c r="B376" s="1217" t="s">
        <v>3473</v>
      </c>
      <c r="C376" s="1217"/>
      <c r="D376" s="1217" t="s">
        <v>3570</v>
      </c>
      <c r="E376" s="1217" t="s">
        <v>86</v>
      </c>
      <c r="F376" s="1217" t="s">
        <v>3547</v>
      </c>
      <c r="G376" s="1219">
        <v>8500</v>
      </c>
      <c r="H376" s="1572" t="s">
        <v>3063</v>
      </c>
      <c r="I376" s="1217" t="s">
        <v>3453</v>
      </c>
      <c r="J376" s="1642"/>
      <c r="K376" s="48" t="e">
        <f t="shared" ca="1" si="94"/>
        <v>#NAME?</v>
      </c>
      <c r="L376" s="48"/>
      <c r="M376" s="1240"/>
      <c r="N376" s="1240">
        <v>4300</v>
      </c>
      <c r="O376" s="1668"/>
      <c r="P376" s="1240"/>
      <c r="Q376" s="1240"/>
      <c r="R376" s="1240"/>
      <c r="S376" s="1240"/>
      <c r="T376" s="1240" t="e">
        <f t="shared" ca="1" si="87"/>
        <v>#NAME?</v>
      </c>
      <c r="U376" s="1378" t="e">
        <f t="shared" ca="1" si="67"/>
        <v>#NAME?</v>
      </c>
      <c r="V376" s="48"/>
      <c r="W376" s="1217" t="s">
        <v>3572</v>
      </c>
      <c r="X376" s="48"/>
      <c r="Y376" s="1217" t="s">
        <v>6764</v>
      </c>
      <c r="Z376" s="48"/>
      <c r="AA376" s="48"/>
      <c r="AB376" s="48"/>
      <c r="AC376" s="48"/>
      <c r="AD376" s="48"/>
      <c r="AE376" s="48"/>
      <c r="AF376" s="48"/>
      <c r="AG376" s="48"/>
      <c r="AH376" s="48"/>
    </row>
    <row r="377" spans="1:34" ht="18">
      <c r="A377" s="1218">
        <v>44830.354166666664</v>
      </c>
      <c r="B377" s="1217" t="s">
        <v>1906</v>
      </c>
      <c r="C377" s="1217"/>
      <c r="D377" s="1217" t="s">
        <v>3474</v>
      </c>
      <c r="E377" s="1217" t="s">
        <v>39</v>
      </c>
      <c r="F377" s="1217" t="s">
        <v>3686</v>
      </c>
      <c r="G377" s="1219">
        <v>120000</v>
      </c>
      <c r="H377" s="1449" t="s">
        <v>3050</v>
      </c>
      <c r="I377" s="1217" t="s">
        <v>3453</v>
      </c>
      <c r="J377" s="1642"/>
      <c r="K377" s="10">
        <v>12000</v>
      </c>
      <c r="M377" s="1239"/>
      <c r="N377" s="1239">
        <v>60000</v>
      </c>
      <c r="O377" s="1670"/>
      <c r="P377" s="1239"/>
      <c r="Q377" s="1239"/>
      <c r="R377" s="1239"/>
      <c r="S377" s="1239"/>
      <c r="T377" s="1239">
        <f t="shared" si="87"/>
        <v>48000</v>
      </c>
      <c r="U377" s="1357">
        <f t="shared" si="67"/>
        <v>0.4</v>
      </c>
      <c r="W377" s="1217" t="s">
        <v>27</v>
      </c>
      <c r="Y377" s="1217" t="s">
        <v>6765</v>
      </c>
    </row>
    <row r="378" spans="1:34" ht="18">
      <c r="A378" s="1218">
        <v>44830.375</v>
      </c>
      <c r="B378" s="1217" t="s">
        <v>1906</v>
      </c>
      <c r="C378" s="1217"/>
      <c r="D378" s="1217" t="s">
        <v>6289</v>
      </c>
      <c r="E378" s="1217" t="s">
        <v>94</v>
      </c>
      <c r="F378" s="1217" t="s">
        <v>3505</v>
      </c>
      <c r="G378" s="1219">
        <v>200000</v>
      </c>
      <c r="H378" s="1449" t="s">
        <v>3050</v>
      </c>
      <c r="I378" s="1217" t="s">
        <v>3453</v>
      </c>
      <c r="J378" s="1642"/>
      <c r="K378" s="10">
        <v>12000</v>
      </c>
      <c r="M378" s="1239"/>
      <c r="N378" s="1239">
        <v>75000</v>
      </c>
      <c r="O378" s="1670"/>
      <c r="P378" s="1239"/>
      <c r="Q378" s="1239"/>
      <c r="R378" s="1239"/>
      <c r="S378" s="1239"/>
      <c r="T378" s="1239">
        <f t="shared" si="87"/>
        <v>113000</v>
      </c>
      <c r="U378" s="1357">
        <f t="shared" si="67"/>
        <v>0.56499999999999995</v>
      </c>
      <c r="W378" s="1217" t="s">
        <v>1540</v>
      </c>
      <c r="Y378" s="1217" t="s">
        <v>6766</v>
      </c>
    </row>
    <row r="379" spans="1:34" ht="18">
      <c r="A379" s="1218">
        <v>44830.416666666664</v>
      </c>
      <c r="B379" s="1217" t="s">
        <v>1906</v>
      </c>
      <c r="C379" s="1217"/>
      <c r="D379" s="1217" t="s">
        <v>6767</v>
      </c>
      <c r="E379" s="1217" t="s">
        <v>34</v>
      </c>
      <c r="F379" s="1217" t="s">
        <v>3626</v>
      </c>
      <c r="G379" s="1219">
        <v>375100</v>
      </c>
      <c r="H379" s="1449" t="s">
        <v>3050</v>
      </c>
      <c r="I379" s="1217" t="s">
        <v>3453</v>
      </c>
      <c r="J379" s="1642"/>
      <c r="K379" s="48">
        <v>21000</v>
      </c>
      <c r="L379" s="48"/>
      <c r="M379" s="1240"/>
      <c r="N379" s="1240">
        <v>105000</v>
      </c>
      <c r="O379" s="1668"/>
      <c r="P379" s="1240"/>
      <c r="Q379" s="1240"/>
      <c r="R379" s="1240"/>
      <c r="S379" s="1240"/>
      <c r="T379" s="1240">
        <f t="shared" si="87"/>
        <v>249100</v>
      </c>
      <c r="U379" s="1378">
        <f t="shared" si="67"/>
        <v>0.66408957611303654</v>
      </c>
      <c r="V379" s="48"/>
      <c r="W379" s="1217" t="s">
        <v>27</v>
      </c>
      <c r="X379" s="48"/>
      <c r="Y379" s="1217" t="s">
        <v>6768</v>
      </c>
      <c r="Z379" s="48"/>
      <c r="AA379" s="48"/>
      <c r="AB379" s="48"/>
      <c r="AC379" s="48"/>
      <c r="AD379" s="48"/>
      <c r="AE379" s="48"/>
      <c r="AF379" s="48"/>
      <c r="AG379" s="48"/>
      <c r="AH379" s="48"/>
    </row>
    <row r="380" spans="1:34" ht="18">
      <c r="A380" s="1218">
        <v>44830.416666666664</v>
      </c>
      <c r="B380" s="1217" t="s">
        <v>1906</v>
      </c>
      <c r="C380" s="1217"/>
      <c r="D380" s="1217" t="s">
        <v>3919</v>
      </c>
      <c r="E380" s="1217" t="s">
        <v>3523</v>
      </c>
      <c r="F380" s="1217" t="s">
        <v>3524</v>
      </c>
      <c r="G380" s="1219">
        <v>24000</v>
      </c>
      <c r="H380" s="1449" t="s">
        <v>3063</v>
      </c>
      <c r="I380" s="1217" t="s">
        <v>3453</v>
      </c>
      <c r="J380" s="1642"/>
      <c r="K380" s="48" t="e">
        <f ca="1">_xludf.IFS(C380="成田机场",3000,C380="羽田机场",1200,D380="NearMe",1000,D380="VIP-limo",G380*0.12)</f>
        <v>#NAME?</v>
      </c>
      <c r="L380" s="48" t="e">
        <f ca="1">_xludf.IFS(C380="成田机场",4000,C380="羽田机场",1000,D380="VIP-limo",0)</f>
        <v>#NAME?</v>
      </c>
      <c r="M380" s="1240" t="e">
        <f ca="1">(G380-K380-L380)*0.7</f>
        <v>#NAME?</v>
      </c>
      <c r="N380" s="1240"/>
      <c r="O380" s="1668"/>
      <c r="P380" s="1240"/>
      <c r="Q380" s="1240"/>
      <c r="R380" s="1240"/>
      <c r="S380" s="1240"/>
      <c r="T380" s="1240" t="e">
        <f t="shared" ca="1" si="87"/>
        <v>#NAME?</v>
      </c>
      <c r="U380" s="1378" t="e">
        <f t="shared" ca="1" si="67"/>
        <v>#NAME?</v>
      </c>
      <c r="V380" s="48"/>
      <c r="W380" s="1217" t="s">
        <v>27</v>
      </c>
      <c r="X380" s="48"/>
      <c r="Y380" s="1217" t="s">
        <v>6769</v>
      </c>
      <c r="Z380" s="48"/>
      <c r="AA380" s="48"/>
      <c r="AB380" s="48"/>
      <c r="AC380" s="48"/>
      <c r="AD380" s="48"/>
      <c r="AE380" s="48"/>
      <c r="AF380" s="48"/>
      <c r="AG380" s="48"/>
      <c r="AH380" s="48"/>
    </row>
    <row r="381" spans="1:34" ht="18">
      <c r="A381" s="1647">
        <v>44830.583333333336</v>
      </c>
      <c r="B381" s="1648" t="s">
        <v>3473</v>
      </c>
      <c r="C381" s="1648"/>
      <c r="D381" s="1648" t="s">
        <v>3521</v>
      </c>
      <c r="E381" s="1648" t="s">
        <v>86</v>
      </c>
      <c r="F381" s="1648" t="s">
        <v>3547</v>
      </c>
      <c r="G381" s="1649">
        <v>10000</v>
      </c>
      <c r="H381" s="1650" t="s">
        <v>3063</v>
      </c>
      <c r="I381" s="1648" t="s">
        <v>3453</v>
      </c>
      <c r="J381" s="1651"/>
      <c r="K381" s="1652">
        <v>2000</v>
      </c>
      <c r="L381" s="1652"/>
      <c r="M381" s="1653"/>
      <c r="N381" s="1653">
        <v>4000</v>
      </c>
      <c r="O381" s="1672"/>
      <c r="P381" s="1653"/>
      <c r="Q381" s="1653"/>
      <c r="R381" s="1653"/>
      <c r="S381" s="1653"/>
      <c r="T381" s="1653">
        <f t="shared" si="87"/>
        <v>4000</v>
      </c>
      <c r="U381" s="1654">
        <f t="shared" si="67"/>
        <v>0.4</v>
      </c>
      <c r="V381" s="1652"/>
      <c r="W381" s="1648" t="s">
        <v>107</v>
      </c>
      <c r="X381" s="1652"/>
      <c r="Y381" s="1648" t="s">
        <v>6390</v>
      </c>
      <c r="Z381" s="1652"/>
      <c r="AA381" s="1652"/>
      <c r="AB381" s="1652"/>
      <c r="AC381" s="1652"/>
      <c r="AD381" s="1652"/>
      <c r="AE381" s="1652"/>
      <c r="AF381" s="1652"/>
      <c r="AG381" s="1652"/>
      <c r="AH381" s="1652"/>
    </row>
    <row r="382" spans="1:34" ht="18">
      <c r="A382" s="1218">
        <v>44830.583333333336</v>
      </c>
      <c r="B382" s="1217" t="s">
        <v>1906</v>
      </c>
      <c r="C382" s="1217"/>
      <c r="D382" s="1217" t="s">
        <v>3919</v>
      </c>
      <c r="E382" s="1217" t="s">
        <v>45</v>
      </c>
      <c r="F382" s="1217" t="s">
        <v>3486</v>
      </c>
      <c r="G382" s="1219">
        <v>26400</v>
      </c>
      <c r="H382" s="1449" t="s">
        <v>3063</v>
      </c>
      <c r="I382" s="1217" t="s">
        <v>3453</v>
      </c>
      <c r="J382" s="1642"/>
      <c r="K382" s="48" t="e">
        <f t="shared" ref="K382:K392" ca="1" si="96">_xludf.IFS(C382="成田机场",3000,C382="羽田机场",1200,D382="NearMe",1000,D382="VIP-limo",G382*0.12)</f>
        <v>#NAME?</v>
      </c>
      <c r="L382" s="48" t="e">
        <f t="shared" ref="L382:L385" ca="1" si="97">_xludf.IFS(C382="成田机场",4000,C382="羽田机场",1000,D382="VIP-limo",0)</f>
        <v>#NAME?</v>
      </c>
      <c r="M382" s="1240"/>
      <c r="N382" s="1240">
        <f>12*1300</f>
        <v>15600</v>
      </c>
      <c r="O382" s="1668"/>
      <c r="P382" s="1240"/>
      <c r="Q382" s="1240"/>
      <c r="R382" s="1240"/>
      <c r="S382" s="1240"/>
      <c r="T382" s="1240" t="e">
        <f t="shared" ca="1" si="87"/>
        <v>#NAME?</v>
      </c>
      <c r="U382" s="1378" t="e">
        <f t="shared" ca="1" si="67"/>
        <v>#NAME?</v>
      </c>
      <c r="V382" s="48"/>
      <c r="W382" s="1217" t="s">
        <v>27</v>
      </c>
      <c r="X382" s="48"/>
      <c r="Y382" s="1217" t="s">
        <v>6770</v>
      </c>
      <c r="Z382" s="48"/>
      <c r="AA382" s="48"/>
      <c r="AB382" s="48"/>
      <c r="AC382" s="48"/>
      <c r="AD382" s="48"/>
      <c r="AE382" s="48"/>
      <c r="AF382" s="48"/>
      <c r="AG382" s="48"/>
      <c r="AH382" s="48"/>
    </row>
    <row r="383" spans="1:34" ht="18">
      <c r="A383" s="1218">
        <v>44830.625</v>
      </c>
      <c r="B383" s="1217" t="s">
        <v>1906</v>
      </c>
      <c r="C383" s="1217"/>
      <c r="D383" s="1217" t="s">
        <v>3919</v>
      </c>
      <c r="E383" s="1217" t="s">
        <v>2979</v>
      </c>
      <c r="F383" s="1217" t="s">
        <v>3501</v>
      </c>
      <c r="G383" s="1219">
        <v>36000</v>
      </c>
      <c r="H383" s="1449" t="s">
        <v>3063</v>
      </c>
      <c r="I383" s="1217" t="s">
        <v>3453</v>
      </c>
      <c r="J383" s="1642"/>
      <c r="K383" s="48" t="e">
        <f t="shared" ca="1" si="96"/>
        <v>#NAME?</v>
      </c>
      <c r="L383" s="48" t="e">
        <f t="shared" ca="1" si="97"/>
        <v>#NAME?</v>
      </c>
      <c r="M383" s="1240"/>
      <c r="N383" s="1240">
        <f>17*1300</f>
        <v>22100</v>
      </c>
      <c r="O383" s="1668"/>
      <c r="P383" s="1240"/>
      <c r="Q383" s="1240"/>
      <c r="R383" s="1240"/>
      <c r="S383" s="1240"/>
      <c r="T383" s="1240" t="e">
        <f t="shared" ca="1" si="87"/>
        <v>#NAME?</v>
      </c>
      <c r="U383" s="1378" t="e">
        <f t="shared" ca="1" si="67"/>
        <v>#NAME?</v>
      </c>
      <c r="V383" s="48"/>
      <c r="W383" s="1217" t="s">
        <v>27</v>
      </c>
      <c r="X383" s="48"/>
      <c r="Y383" s="1217" t="s">
        <v>6771</v>
      </c>
      <c r="Z383" s="48"/>
      <c r="AA383" s="48"/>
      <c r="AB383" s="48"/>
      <c r="AC383" s="48"/>
      <c r="AD383" s="48"/>
      <c r="AE383" s="48"/>
      <c r="AF383" s="48"/>
      <c r="AG383" s="48"/>
      <c r="AH383" s="48"/>
    </row>
    <row r="384" spans="1:34" ht="18">
      <c r="A384" s="1218">
        <v>44830.666666666664</v>
      </c>
      <c r="B384" s="1217" t="s">
        <v>570</v>
      </c>
      <c r="C384" s="1217" t="s">
        <v>3446</v>
      </c>
      <c r="D384" s="1217" t="s">
        <v>4010</v>
      </c>
      <c r="E384" s="1217" t="s">
        <v>4402</v>
      </c>
      <c r="F384" s="1217" t="s">
        <v>3636</v>
      </c>
      <c r="G384" s="1219">
        <v>45000</v>
      </c>
      <c r="H384" s="1449" t="s">
        <v>3063</v>
      </c>
      <c r="I384" s="1217" t="s">
        <v>3453</v>
      </c>
      <c r="J384" s="1642"/>
      <c r="K384" s="48" t="e">
        <f t="shared" ca="1" si="96"/>
        <v>#NAME?</v>
      </c>
      <c r="L384" s="48" t="e">
        <f t="shared" ca="1" si="97"/>
        <v>#NAME?</v>
      </c>
      <c r="M384" s="1240"/>
      <c r="N384" s="1240">
        <v>5000</v>
      </c>
      <c r="O384" s="1668"/>
      <c r="P384" s="1240"/>
      <c r="Q384" s="1240"/>
      <c r="R384" s="1240"/>
      <c r="S384" s="1240"/>
      <c r="T384" s="1240" t="e">
        <f t="shared" ca="1" si="87"/>
        <v>#NAME?</v>
      </c>
      <c r="U384" s="1378" t="e">
        <f t="shared" ca="1" si="67"/>
        <v>#NAME?</v>
      </c>
      <c r="V384" s="48"/>
      <c r="W384" s="1217" t="s">
        <v>108</v>
      </c>
      <c r="X384" s="48"/>
      <c r="Y384" s="1217" t="s">
        <v>6772</v>
      </c>
      <c r="Z384" s="48"/>
      <c r="AA384" s="48"/>
      <c r="AB384" s="48"/>
      <c r="AC384" s="48"/>
      <c r="AD384" s="48"/>
      <c r="AE384" s="48"/>
      <c r="AF384" s="48"/>
      <c r="AG384" s="48"/>
      <c r="AH384" s="48"/>
    </row>
    <row r="385" spans="1:34" ht="18">
      <c r="A385" s="1218">
        <v>44830.666666666664</v>
      </c>
      <c r="B385" s="1217" t="s">
        <v>570</v>
      </c>
      <c r="C385" s="1217" t="s">
        <v>3446</v>
      </c>
      <c r="D385" s="1217" t="s">
        <v>4010</v>
      </c>
      <c r="E385" s="1217" t="s">
        <v>3079</v>
      </c>
      <c r="F385" s="1217" t="s">
        <v>3463</v>
      </c>
      <c r="G385" s="1219">
        <v>40000</v>
      </c>
      <c r="H385" s="1449" t="s">
        <v>3063</v>
      </c>
      <c r="I385" s="1217" t="s">
        <v>3453</v>
      </c>
      <c r="J385" s="1642"/>
      <c r="K385" s="48" t="e">
        <f t="shared" ca="1" si="96"/>
        <v>#NAME?</v>
      </c>
      <c r="L385" s="48" t="e">
        <f t="shared" ca="1" si="97"/>
        <v>#NAME?</v>
      </c>
      <c r="M385" s="1240"/>
      <c r="N385" s="1240">
        <v>5000</v>
      </c>
      <c r="O385" s="1668"/>
      <c r="P385" s="1240"/>
      <c r="Q385" s="1240"/>
      <c r="R385" s="1240"/>
      <c r="S385" s="1240"/>
      <c r="T385" s="1240" t="e">
        <f t="shared" ca="1" si="87"/>
        <v>#NAME?</v>
      </c>
      <c r="U385" s="1378" t="e">
        <f t="shared" ca="1" si="67"/>
        <v>#NAME?</v>
      </c>
      <c r="V385" s="48"/>
      <c r="W385" s="1217" t="s">
        <v>108</v>
      </c>
      <c r="X385" s="48"/>
      <c r="Y385" s="1217" t="s">
        <v>6773</v>
      </c>
      <c r="Z385" s="48"/>
      <c r="AA385" s="48"/>
      <c r="AB385" s="48"/>
      <c r="AC385" s="48"/>
      <c r="AD385" s="48"/>
      <c r="AE385" s="48"/>
      <c r="AF385" s="48"/>
      <c r="AG385" s="48"/>
      <c r="AH385" s="48"/>
    </row>
    <row r="386" spans="1:34" ht="18">
      <c r="A386" s="1218">
        <v>44830.722222222219</v>
      </c>
      <c r="B386" s="1217" t="s">
        <v>3473</v>
      </c>
      <c r="C386" s="1217"/>
      <c r="D386" s="1217" t="s">
        <v>3570</v>
      </c>
      <c r="E386" s="1217" t="s">
        <v>55</v>
      </c>
      <c r="F386" s="1217" t="s">
        <v>3714</v>
      </c>
      <c r="G386" s="1219">
        <v>11000</v>
      </c>
      <c r="H386" s="1449" t="s">
        <v>3063</v>
      </c>
      <c r="I386" s="1217" t="s">
        <v>3453</v>
      </c>
      <c r="J386" s="1642"/>
      <c r="K386" s="48" t="e">
        <f t="shared" ca="1" si="96"/>
        <v>#NAME?</v>
      </c>
      <c r="L386" s="48"/>
      <c r="M386" s="1240"/>
      <c r="N386" s="1240">
        <v>5300</v>
      </c>
      <c r="O386" s="1668"/>
      <c r="P386" s="1240"/>
      <c r="Q386" s="1240"/>
      <c r="R386" s="1240"/>
      <c r="S386" s="1240"/>
      <c r="T386" s="1240" t="e">
        <f t="shared" ca="1" si="87"/>
        <v>#NAME?</v>
      </c>
      <c r="U386" s="1378" t="e">
        <f t="shared" ca="1" si="67"/>
        <v>#NAME?</v>
      </c>
      <c r="V386" s="48"/>
      <c r="W386" s="1217" t="s">
        <v>3572</v>
      </c>
      <c r="X386" s="48"/>
      <c r="Y386" s="1217" t="s">
        <v>6774</v>
      </c>
      <c r="Z386" s="48"/>
      <c r="AA386" s="48"/>
      <c r="AB386" s="48"/>
      <c r="AC386" s="48"/>
      <c r="AD386" s="48"/>
      <c r="AE386" s="48"/>
      <c r="AF386" s="48"/>
      <c r="AG386" s="48"/>
      <c r="AH386" s="48"/>
    </row>
    <row r="387" spans="1:34" ht="18">
      <c r="A387" s="1218">
        <v>44830.722222222219</v>
      </c>
      <c r="B387" s="1217" t="s">
        <v>3473</v>
      </c>
      <c r="C387" s="1217"/>
      <c r="D387" s="1217" t="s">
        <v>3570</v>
      </c>
      <c r="E387" s="1217" t="s">
        <v>3910</v>
      </c>
      <c r="F387" s="1217" t="s">
        <v>3592</v>
      </c>
      <c r="G387" s="1219">
        <v>11000</v>
      </c>
      <c r="H387" s="1449" t="s">
        <v>3063</v>
      </c>
      <c r="I387" s="1217" t="s">
        <v>3453</v>
      </c>
      <c r="J387" s="1642"/>
      <c r="K387" s="48" t="e">
        <f t="shared" ca="1" si="96"/>
        <v>#NAME?</v>
      </c>
      <c r="L387" s="48"/>
      <c r="M387" s="1240"/>
      <c r="N387" s="1240">
        <v>5300</v>
      </c>
      <c r="O387" s="1668"/>
      <c r="P387" s="1240"/>
      <c r="Q387" s="1240"/>
      <c r="R387" s="1240"/>
      <c r="S387" s="1240"/>
      <c r="T387" s="1240" t="e">
        <f t="shared" ca="1" si="87"/>
        <v>#NAME?</v>
      </c>
      <c r="U387" s="1378" t="e">
        <f t="shared" ca="1" si="67"/>
        <v>#NAME?</v>
      </c>
      <c r="V387" s="48"/>
      <c r="W387" s="1217" t="s">
        <v>3572</v>
      </c>
      <c r="X387" s="48"/>
      <c r="Y387" s="1217" t="s">
        <v>6775</v>
      </c>
      <c r="Z387" s="48"/>
      <c r="AA387" s="48"/>
      <c r="AB387" s="48"/>
      <c r="AC387" s="48"/>
      <c r="AD387" s="48"/>
      <c r="AE387" s="48"/>
      <c r="AF387" s="48"/>
      <c r="AG387" s="48"/>
      <c r="AH387" s="48"/>
    </row>
    <row r="388" spans="1:34" ht="18">
      <c r="A388" s="1218">
        <v>44830.722222222219</v>
      </c>
      <c r="B388" s="1217" t="s">
        <v>3473</v>
      </c>
      <c r="C388" s="1217"/>
      <c r="D388" s="1217" t="s">
        <v>3570</v>
      </c>
      <c r="E388" s="1217" t="s">
        <v>86</v>
      </c>
      <c r="F388" s="1217" t="s">
        <v>3547</v>
      </c>
      <c r="G388" s="1219">
        <v>8500</v>
      </c>
      <c r="H388" s="1449" t="s">
        <v>3063</v>
      </c>
      <c r="I388" s="1217" t="s">
        <v>3453</v>
      </c>
      <c r="J388" s="1642"/>
      <c r="K388" s="48" t="e">
        <f t="shared" ca="1" si="96"/>
        <v>#NAME?</v>
      </c>
      <c r="L388" s="48"/>
      <c r="M388" s="1240"/>
      <c r="N388" s="1240">
        <v>4300</v>
      </c>
      <c r="O388" s="1668"/>
      <c r="P388" s="1240"/>
      <c r="Q388" s="1240"/>
      <c r="R388" s="1240"/>
      <c r="S388" s="1240"/>
      <c r="T388" s="1240" t="e">
        <f t="shared" ca="1" si="87"/>
        <v>#NAME?</v>
      </c>
      <c r="U388" s="1378" t="e">
        <f t="shared" ca="1" si="67"/>
        <v>#NAME?</v>
      </c>
      <c r="V388" s="48"/>
      <c r="W388" s="1217" t="s">
        <v>3572</v>
      </c>
      <c r="X388" s="48"/>
      <c r="Y388" s="1217" t="s">
        <v>6776</v>
      </c>
      <c r="Z388" s="48"/>
      <c r="AA388" s="48"/>
      <c r="AB388" s="48"/>
      <c r="AC388" s="48"/>
      <c r="AD388" s="48"/>
      <c r="AE388" s="48"/>
      <c r="AF388" s="48"/>
      <c r="AG388" s="48"/>
      <c r="AH388" s="48"/>
    </row>
    <row r="389" spans="1:34" ht="13.8">
      <c r="A389" s="1218">
        <v>44831.291666666664</v>
      </c>
      <c r="B389" s="1217" t="s">
        <v>1906</v>
      </c>
      <c r="C389" s="1217"/>
      <c r="D389" s="1217" t="s">
        <v>3919</v>
      </c>
      <c r="E389" s="1217" t="s">
        <v>40</v>
      </c>
      <c r="F389" s="1217" t="s">
        <v>3449</v>
      </c>
      <c r="G389" s="1219">
        <v>24000</v>
      </c>
      <c r="H389" s="1449" t="s">
        <v>3063</v>
      </c>
      <c r="I389" s="1217" t="s">
        <v>3453</v>
      </c>
      <c r="J389" s="1697"/>
      <c r="K389" s="48" t="e">
        <f t="shared" ca="1" si="96"/>
        <v>#NAME?</v>
      </c>
      <c r="L389" s="48" t="e">
        <f t="shared" ref="L389:L390" ca="1" si="98">_xludf.IFS(C389="成田机场",4000,C389="羽田机场",1000,D389="VIP-limo",0)</f>
        <v>#NAME?</v>
      </c>
      <c r="M389" s="1240" t="e">
        <f ca="1">(G389-K389-L389)*0.7</f>
        <v>#NAME?</v>
      </c>
      <c r="N389" s="1240"/>
      <c r="O389" s="1668"/>
      <c r="P389" s="1240"/>
      <c r="Q389" s="1240"/>
      <c r="R389" s="1240"/>
      <c r="S389" s="1240"/>
      <c r="T389" s="1240" t="e">
        <f t="shared" ca="1" si="87"/>
        <v>#NAME?</v>
      </c>
      <c r="U389" s="1378" t="e">
        <f t="shared" ca="1" si="67"/>
        <v>#NAME?</v>
      </c>
      <c r="V389" s="48"/>
      <c r="W389" s="1217" t="s">
        <v>27</v>
      </c>
      <c r="X389" s="48"/>
      <c r="Y389" s="1217" t="s">
        <v>6777</v>
      </c>
      <c r="Z389" s="48"/>
      <c r="AA389" s="48"/>
      <c r="AB389" s="48"/>
      <c r="AC389" s="48"/>
      <c r="AD389" s="48"/>
      <c r="AE389" s="48"/>
      <c r="AF389" s="48"/>
      <c r="AG389" s="48"/>
      <c r="AH389" s="48"/>
    </row>
    <row r="390" spans="1:34" ht="13.8">
      <c r="A390" s="1218">
        <v>44831.291666666664</v>
      </c>
      <c r="B390" s="1217" t="s">
        <v>1906</v>
      </c>
      <c r="C390" s="1217"/>
      <c r="D390" s="1217" t="s">
        <v>3919</v>
      </c>
      <c r="E390" s="1217" t="s">
        <v>1798</v>
      </c>
      <c r="F390" s="1217" t="s">
        <v>3629</v>
      </c>
      <c r="G390" s="1219">
        <v>21600</v>
      </c>
      <c r="H390" s="1449" t="s">
        <v>3063</v>
      </c>
      <c r="I390" s="1217" t="s">
        <v>3453</v>
      </c>
      <c r="J390" s="1698"/>
      <c r="K390" s="48" t="e">
        <f t="shared" ca="1" si="96"/>
        <v>#NAME?</v>
      </c>
      <c r="L390" s="48" t="e">
        <f t="shared" ca="1" si="98"/>
        <v>#NAME?</v>
      </c>
      <c r="M390" s="1240"/>
      <c r="N390" s="1240" t="e">
        <f ca="1">(9*2400-K390)*0.7</f>
        <v>#NAME?</v>
      </c>
      <c r="O390" s="1668"/>
      <c r="P390" s="1240"/>
      <c r="Q390" s="1240"/>
      <c r="R390" s="1240"/>
      <c r="S390" s="1240"/>
      <c r="T390" s="1240" t="e">
        <f t="shared" ca="1" si="87"/>
        <v>#NAME?</v>
      </c>
      <c r="U390" s="1378" t="e">
        <f t="shared" ca="1" si="67"/>
        <v>#NAME?</v>
      </c>
      <c r="V390" s="48"/>
      <c r="W390" s="1217" t="s">
        <v>27</v>
      </c>
      <c r="X390" s="48"/>
      <c r="Y390" s="1217" t="s">
        <v>6778</v>
      </c>
      <c r="Z390" s="48"/>
      <c r="AA390" s="48"/>
      <c r="AB390" s="48"/>
      <c r="AC390" s="48"/>
      <c r="AD390" s="48"/>
      <c r="AE390" s="48"/>
      <c r="AF390" s="48"/>
      <c r="AG390" s="48"/>
      <c r="AH390" s="48"/>
    </row>
    <row r="391" spans="1:34" ht="13.8">
      <c r="A391" s="1218">
        <v>44831.305555555555</v>
      </c>
      <c r="B391" s="1217" t="s">
        <v>3473</v>
      </c>
      <c r="C391" s="1217"/>
      <c r="D391" s="1217" t="s">
        <v>3570</v>
      </c>
      <c r="E391" s="1217" t="s">
        <v>55</v>
      </c>
      <c r="F391" s="1217" t="s">
        <v>3714</v>
      </c>
      <c r="G391" s="1219">
        <v>11000</v>
      </c>
      <c r="H391" s="1449" t="s">
        <v>3063</v>
      </c>
      <c r="I391" s="1217" t="s">
        <v>3453</v>
      </c>
      <c r="J391" s="1698"/>
      <c r="K391" s="48" t="e">
        <f t="shared" ca="1" si="96"/>
        <v>#NAME?</v>
      </c>
      <c r="L391" s="48"/>
      <c r="M391" s="1240"/>
      <c r="N391" s="1240">
        <v>5300</v>
      </c>
      <c r="O391" s="1668"/>
      <c r="P391" s="1240"/>
      <c r="Q391" s="1240"/>
      <c r="R391" s="1240"/>
      <c r="S391" s="1240"/>
      <c r="T391" s="1240" t="e">
        <f t="shared" ca="1" si="87"/>
        <v>#NAME?</v>
      </c>
      <c r="U391" s="1378" t="e">
        <f t="shared" ca="1" si="67"/>
        <v>#NAME?</v>
      </c>
      <c r="V391" s="48"/>
      <c r="W391" s="1217" t="s">
        <v>3572</v>
      </c>
      <c r="X391" s="48"/>
      <c r="Y391" s="1217" t="s">
        <v>6779</v>
      </c>
      <c r="Z391" s="48"/>
      <c r="AA391" s="48"/>
      <c r="AB391" s="48"/>
      <c r="AC391" s="48"/>
      <c r="AD391" s="48"/>
      <c r="AE391" s="48"/>
      <c r="AF391" s="48"/>
      <c r="AG391" s="48"/>
      <c r="AH391" s="48"/>
    </row>
    <row r="392" spans="1:34" ht="13.8">
      <c r="A392" s="1218">
        <v>44831.305555555555</v>
      </c>
      <c r="B392" s="1217" t="s">
        <v>3473</v>
      </c>
      <c r="C392" s="1217"/>
      <c r="D392" s="1217" t="s">
        <v>3570</v>
      </c>
      <c r="E392" s="1217" t="s">
        <v>86</v>
      </c>
      <c r="F392" s="1217" t="s">
        <v>3547</v>
      </c>
      <c r="G392" s="1219">
        <v>8500</v>
      </c>
      <c r="H392" s="1449" t="s">
        <v>3063</v>
      </c>
      <c r="I392" s="1217" t="s">
        <v>3453</v>
      </c>
      <c r="J392" s="1698"/>
      <c r="K392" s="48" t="e">
        <f t="shared" ca="1" si="96"/>
        <v>#NAME?</v>
      </c>
      <c r="L392" s="48"/>
      <c r="M392" s="1240"/>
      <c r="N392" s="1240">
        <v>4300</v>
      </c>
      <c r="O392" s="1676"/>
      <c r="P392" s="1240"/>
      <c r="Q392" s="1240"/>
      <c r="R392" s="1240"/>
      <c r="S392" s="1240"/>
      <c r="T392" s="1240" t="e">
        <f t="shared" ca="1" si="87"/>
        <v>#NAME?</v>
      </c>
      <c r="U392" s="1378" t="e">
        <f t="shared" ca="1" si="67"/>
        <v>#NAME?</v>
      </c>
      <c r="V392" s="48"/>
      <c r="W392" s="1217" t="s">
        <v>3572</v>
      </c>
      <c r="X392" s="48"/>
      <c r="Y392" s="1217" t="s">
        <v>6780</v>
      </c>
      <c r="Z392" s="48"/>
      <c r="AA392" s="48"/>
      <c r="AB392" s="48"/>
      <c r="AC392" s="48"/>
      <c r="AD392" s="48"/>
      <c r="AE392" s="48"/>
      <c r="AF392" s="48"/>
      <c r="AG392" s="48"/>
      <c r="AH392" s="48"/>
    </row>
    <row r="393" spans="1:34" ht="13.8">
      <c r="A393" s="1218">
        <v>44831.305555555555</v>
      </c>
      <c r="B393" s="1217" t="s">
        <v>3473</v>
      </c>
      <c r="C393" s="1217"/>
      <c r="D393" s="1217" t="s">
        <v>3570</v>
      </c>
      <c r="E393" s="1217" t="s">
        <v>3910</v>
      </c>
      <c r="F393" s="1217" t="s">
        <v>3592</v>
      </c>
      <c r="G393" s="1219">
        <v>11000</v>
      </c>
      <c r="H393" s="1449" t="s">
        <v>3063</v>
      </c>
      <c r="I393" s="1217" t="s">
        <v>3453</v>
      </c>
      <c r="J393" s="1698"/>
      <c r="K393" s="48" t="e">
        <f ca="1">_xludf.IFS(C393="成田机场",3000,C393="羽田机场",1200,D393="NearMe",1000)</f>
        <v>#NAME?</v>
      </c>
      <c r="L393" s="48"/>
      <c r="M393" s="1240"/>
      <c r="N393" s="1240">
        <v>5300</v>
      </c>
      <c r="O393" s="1676"/>
      <c r="P393" s="1240"/>
      <c r="Q393" s="1240"/>
      <c r="R393" s="1240"/>
      <c r="S393" s="1240"/>
      <c r="T393" s="1240" t="e">
        <f t="shared" ca="1" si="87"/>
        <v>#NAME?</v>
      </c>
      <c r="U393" s="1378" t="e">
        <f t="shared" ca="1" si="67"/>
        <v>#NAME?</v>
      </c>
      <c r="V393" s="48"/>
      <c r="W393" s="1217" t="s">
        <v>3572</v>
      </c>
      <c r="X393" s="48"/>
      <c r="Y393" s="1217" t="s">
        <v>6781</v>
      </c>
      <c r="Z393" s="48"/>
      <c r="AA393" s="48"/>
      <c r="AB393" s="48"/>
      <c r="AC393" s="48"/>
      <c r="AD393" s="48"/>
      <c r="AE393" s="48"/>
      <c r="AF393" s="48"/>
      <c r="AG393" s="48"/>
      <c r="AH393" s="48"/>
    </row>
    <row r="394" spans="1:34" ht="13.8">
      <c r="A394" s="1218">
        <v>44831.333333333336</v>
      </c>
      <c r="B394" s="1217" t="s">
        <v>1906</v>
      </c>
      <c r="C394" s="1217"/>
      <c r="D394" s="1217" t="s">
        <v>1238</v>
      </c>
      <c r="E394" s="1217" t="s">
        <v>3079</v>
      </c>
      <c r="F394" s="1217" t="s">
        <v>3636</v>
      </c>
      <c r="G394" s="1219">
        <v>460000</v>
      </c>
      <c r="H394" s="1449" t="s">
        <v>3063</v>
      </c>
      <c r="I394" s="1217" t="s">
        <v>3453</v>
      </c>
      <c r="J394" s="1698"/>
      <c r="K394" s="48">
        <v>50000</v>
      </c>
      <c r="L394" s="48">
        <v>60000</v>
      </c>
      <c r="M394" s="1240"/>
      <c r="N394" s="1240">
        <v>120000</v>
      </c>
      <c r="O394" s="1668"/>
      <c r="P394" s="1240"/>
      <c r="Q394" s="1240"/>
      <c r="R394" s="1240"/>
      <c r="S394" s="1240"/>
      <c r="T394" s="1240">
        <f t="shared" si="87"/>
        <v>230000</v>
      </c>
      <c r="U394" s="1378">
        <f t="shared" si="67"/>
        <v>0.5</v>
      </c>
      <c r="V394" s="48"/>
      <c r="W394" s="1217" t="s">
        <v>1540</v>
      </c>
      <c r="X394" s="48"/>
      <c r="Y394" s="1217" t="s">
        <v>6782</v>
      </c>
      <c r="Z394" s="48"/>
      <c r="AA394" s="48"/>
      <c r="AB394" s="48"/>
      <c r="AC394" s="48"/>
      <c r="AD394" s="48"/>
      <c r="AE394" s="48"/>
      <c r="AF394" s="48"/>
      <c r="AG394" s="48"/>
      <c r="AH394" s="48"/>
    </row>
    <row r="395" spans="1:34" ht="13.8">
      <c r="A395" s="1218">
        <v>44831.333333333336</v>
      </c>
      <c r="B395" s="1217" t="s">
        <v>570</v>
      </c>
      <c r="C395" s="1217" t="s">
        <v>3456</v>
      </c>
      <c r="D395" s="1217" t="s">
        <v>1238</v>
      </c>
      <c r="E395" s="1217" t="s">
        <v>110</v>
      </c>
      <c r="F395" s="1217" t="s">
        <v>3657</v>
      </c>
      <c r="G395" s="1219">
        <v>15000</v>
      </c>
      <c r="H395" s="1449" t="s">
        <v>3063</v>
      </c>
      <c r="I395" s="1217" t="s">
        <v>3453</v>
      </c>
      <c r="J395" s="1698"/>
      <c r="K395" s="48" t="e">
        <f ca="1">_xludf.IFS(C395="成田机场",3000,C395="羽田机场",1200,D395="NearMe",1000)</f>
        <v>#NAME?</v>
      </c>
      <c r="L395" s="48" t="e">
        <f ca="1">_xludf.IFS(C395="成田机场",4000,C395="羽田机场",1000)</f>
        <v>#NAME?</v>
      </c>
      <c r="M395" s="1240"/>
      <c r="N395" s="1240">
        <v>5000</v>
      </c>
      <c r="O395" s="1668"/>
      <c r="P395" s="1240"/>
      <c r="Q395" s="1240"/>
      <c r="R395" s="1240"/>
      <c r="S395" s="1240"/>
      <c r="T395" s="1240" t="e">
        <f t="shared" ca="1" si="87"/>
        <v>#NAME?</v>
      </c>
      <c r="U395" s="1378" t="e">
        <f t="shared" ca="1" si="67"/>
        <v>#NAME?</v>
      </c>
      <c r="V395" s="48"/>
      <c r="W395" s="1217" t="s">
        <v>1540</v>
      </c>
      <c r="X395" s="48"/>
      <c r="Y395" s="1217" t="s">
        <v>6783</v>
      </c>
      <c r="Z395" s="48"/>
      <c r="AA395" s="48"/>
      <c r="AB395" s="48"/>
      <c r="AC395" s="48"/>
      <c r="AD395" s="48"/>
      <c r="AE395" s="48"/>
      <c r="AF395" s="48"/>
      <c r="AG395" s="48"/>
      <c r="AH395" s="48"/>
    </row>
    <row r="396" spans="1:34" ht="13.8">
      <c r="A396" s="1218">
        <v>44831.354166666664</v>
      </c>
      <c r="B396" s="1217" t="s">
        <v>1906</v>
      </c>
      <c r="C396" s="1217"/>
      <c r="D396" s="1217" t="s">
        <v>3474</v>
      </c>
      <c r="E396" s="1217" t="s">
        <v>60</v>
      </c>
      <c r="F396" s="1217" t="s">
        <v>3517</v>
      </c>
      <c r="G396" s="1219">
        <v>160000</v>
      </c>
      <c r="H396" s="1449" t="s">
        <v>3050</v>
      </c>
      <c r="I396" s="1217" t="s">
        <v>3453</v>
      </c>
      <c r="J396" s="1699"/>
      <c r="K396" s="10">
        <v>12000</v>
      </c>
      <c r="M396" s="1239"/>
      <c r="N396" s="1239">
        <v>60000</v>
      </c>
      <c r="O396" s="1670"/>
      <c r="P396" s="1239"/>
      <c r="Q396" s="1239"/>
      <c r="R396" s="1239"/>
      <c r="S396" s="1239"/>
      <c r="T396" s="1239">
        <f t="shared" si="87"/>
        <v>88000</v>
      </c>
      <c r="U396" s="1357">
        <f t="shared" si="67"/>
        <v>0.55000000000000004</v>
      </c>
      <c r="W396" s="1217" t="s">
        <v>27</v>
      </c>
      <c r="Y396" s="1217" t="s">
        <v>6784</v>
      </c>
    </row>
    <row r="397" spans="1:34" ht="13.8">
      <c r="A397" s="1266">
        <v>44831.395833333336</v>
      </c>
      <c r="B397" s="1265" t="s">
        <v>570</v>
      </c>
      <c r="C397" s="1265" t="s">
        <v>3446</v>
      </c>
      <c r="D397" s="1265" t="s">
        <v>3474</v>
      </c>
      <c r="E397" s="1265" t="s">
        <v>45</v>
      </c>
      <c r="F397" s="1265" t="s">
        <v>3486</v>
      </c>
      <c r="G397" s="1267">
        <v>9900</v>
      </c>
      <c r="H397" s="1570" t="s">
        <v>3063</v>
      </c>
      <c r="I397" s="1265" t="s">
        <v>3453</v>
      </c>
      <c r="J397" s="1700"/>
      <c r="K397" s="81" t="e">
        <f t="shared" ref="K397:K398" ca="1" si="99">_xludf.IFS(C397="成田机场",3000,C397="羽田机场",1200,D397="NearMe",1000)</f>
        <v>#NAME?</v>
      </c>
      <c r="L397" s="81" t="e">
        <f t="shared" ref="L397:L398" ca="1" si="100">_xludf.IFS(C397="成田机场",4000,C397="羽田机场",1000)</f>
        <v>#NAME?</v>
      </c>
      <c r="M397" s="1276"/>
      <c r="N397" s="1276">
        <v>4000</v>
      </c>
      <c r="O397" s="1679"/>
      <c r="P397" s="1276"/>
      <c r="Q397" s="1276"/>
      <c r="R397" s="1276"/>
      <c r="S397" s="1276"/>
      <c r="T397" s="1276" t="e">
        <f t="shared" ca="1" si="87"/>
        <v>#NAME?</v>
      </c>
      <c r="U397" s="1383" t="e">
        <f t="shared" ca="1" si="67"/>
        <v>#NAME?</v>
      </c>
      <c r="V397" s="81"/>
      <c r="W397" s="1265" t="s">
        <v>27</v>
      </c>
      <c r="X397" s="81"/>
      <c r="Y397" s="1265" t="s">
        <v>6408</v>
      </c>
      <c r="Z397" s="81"/>
      <c r="AA397" s="81"/>
      <c r="AB397" s="81"/>
      <c r="AC397" s="81"/>
      <c r="AD397" s="81"/>
      <c r="AE397" s="81"/>
      <c r="AF397" s="81"/>
      <c r="AG397" s="81"/>
      <c r="AH397" s="81"/>
    </row>
    <row r="398" spans="1:34" ht="13.8">
      <c r="A398" s="1218">
        <v>44831.416666666664</v>
      </c>
      <c r="B398" s="1217" t="s">
        <v>1170</v>
      </c>
      <c r="C398" s="1217" t="s">
        <v>3456</v>
      </c>
      <c r="D398" s="1217" t="s">
        <v>3521</v>
      </c>
      <c r="E398" s="1217" t="s">
        <v>86</v>
      </c>
      <c r="F398" s="1217" t="s">
        <v>3547</v>
      </c>
      <c r="G398" s="1219">
        <v>15000</v>
      </c>
      <c r="H398" s="1572" t="s">
        <v>3063</v>
      </c>
      <c r="I398" s="1217" t="s">
        <v>3453</v>
      </c>
      <c r="J398" s="1698"/>
      <c r="K398" s="48" t="e">
        <f t="shared" ca="1" si="99"/>
        <v>#NAME?</v>
      </c>
      <c r="L398" s="48" t="e">
        <f t="shared" ca="1" si="100"/>
        <v>#NAME?</v>
      </c>
      <c r="M398" s="1240"/>
      <c r="N398" s="1240">
        <v>4000</v>
      </c>
      <c r="O398" s="1676"/>
      <c r="P398" s="1240"/>
      <c r="Q398" s="1240"/>
      <c r="R398" s="1240"/>
      <c r="S398" s="1240"/>
      <c r="T398" s="1240" t="e">
        <f t="shared" ca="1" si="87"/>
        <v>#NAME?</v>
      </c>
      <c r="U398" s="1378" t="e">
        <f t="shared" ca="1" si="67"/>
        <v>#NAME?</v>
      </c>
      <c r="V398" s="48"/>
      <c r="W398" s="1217" t="s">
        <v>107</v>
      </c>
      <c r="X398" s="48"/>
      <c r="Y398" s="1217" t="s">
        <v>6785</v>
      </c>
      <c r="Z398" s="48"/>
      <c r="AA398" s="48"/>
      <c r="AB398" s="48"/>
      <c r="AC398" s="48"/>
      <c r="AD398" s="48"/>
      <c r="AE398" s="48"/>
      <c r="AF398" s="48"/>
      <c r="AG398" s="48"/>
      <c r="AH398" s="48"/>
    </row>
    <row r="399" spans="1:34" ht="13.8">
      <c r="A399" s="1218">
        <v>44831.416666666664</v>
      </c>
      <c r="B399" s="1217" t="s">
        <v>1906</v>
      </c>
      <c r="C399" s="1217"/>
      <c r="D399" s="1217" t="s">
        <v>3919</v>
      </c>
      <c r="E399" s="1217" t="s">
        <v>3523</v>
      </c>
      <c r="F399" s="1217" t="s">
        <v>3524</v>
      </c>
      <c r="G399" s="1219">
        <v>24000</v>
      </c>
      <c r="H399" s="1449" t="s">
        <v>3063</v>
      </c>
      <c r="I399" s="1217" t="s">
        <v>3453</v>
      </c>
      <c r="J399" s="1698"/>
      <c r="K399" s="48" t="e">
        <f ca="1">_xludf.IFS(C399="成田机场",3000,C399="羽田机场",1200,D399="NearMe",1000,D399="VIP-limo",G399*0.12)</f>
        <v>#NAME?</v>
      </c>
      <c r="L399" s="48" t="e">
        <f ca="1">_xludf.IFS(C399="成田机场",4000,C399="羽田机场",1000,D399="VIP-limo",0)</f>
        <v>#NAME?</v>
      </c>
      <c r="M399" s="1240" t="e">
        <f ca="1">(G399-K399-L399)*0.7</f>
        <v>#NAME?</v>
      </c>
      <c r="N399" s="1240"/>
      <c r="O399" s="1668"/>
      <c r="P399" s="1240"/>
      <c r="Q399" s="1240"/>
      <c r="R399" s="1240"/>
      <c r="S399" s="1240"/>
      <c r="T399" s="1240" t="e">
        <f t="shared" ca="1" si="87"/>
        <v>#NAME?</v>
      </c>
      <c r="U399" s="1378" t="e">
        <f t="shared" ca="1" si="67"/>
        <v>#NAME?</v>
      </c>
      <c r="V399" s="48"/>
      <c r="W399" s="1217" t="s">
        <v>27</v>
      </c>
      <c r="X399" s="48"/>
      <c r="Y399" s="1217" t="s">
        <v>6786</v>
      </c>
      <c r="Z399" s="48"/>
      <c r="AA399" s="48"/>
      <c r="AB399" s="48"/>
      <c r="AC399" s="48"/>
      <c r="AD399" s="48"/>
      <c r="AE399" s="48"/>
      <c r="AF399" s="48"/>
      <c r="AG399" s="48"/>
      <c r="AH399" s="48"/>
    </row>
    <row r="400" spans="1:34" ht="13.8">
      <c r="A400" s="1266">
        <v>44831.416666666664</v>
      </c>
      <c r="B400" s="1265" t="s">
        <v>3473</v>
      </c>
      <c r="C400" s="1265"/>
      <c r="D400" s="1265" t="s">
        <v>3807</v>
      </c>
      <c r="E400" s="1265" t="s">
        <v>3910</v>
      </c>
      <c r="F400" s="1265" t="s">
        <v>3592</v>
      </c>
      <c r="G400" s="1267">
        <v>18000</v>
      </c>
      <c r="H400" s="1570" t="s">
        <v>3055</v>
      </c>
      <c r="I400" s="1265" t="s">
        <v>3453</v>
      </c>
      <c r="J400" s="1701">
        <v>4230</v>
      </c>
      <c r="K400" s="81">
        <v>1000</v>
      </c>
      <c r="L400" s="81"/>
      <c r="M400" s="1276"/>
      <c r="N400" s="1276">
        <v>3000</v>
      </c>
      <c r="O400" s="1679"/>
      <c r="P400" s="1276"/>
      <c r="Q400" s="1276"/>
      <c r="R400" s="1276"/>
      <c r="S400" s="1276"/>
      <c r="T400" s="1276">
        <f t="shared" si="87"/>
        <v>9770</v>
      </c>
      <c r="U400" s="1383">
        <f t="shared" si="67"/>
        <v>0.5427777777777778</v>
      </c>
      <c r="V400" s="81"/>
      <c r="W400" s="1265" t="s">
        <v>105</v>
      </c>
      <c r="X400" s="81"/>
      <c r="Y400" s="1265" t="s">
        <v>6787</v>
      </c>
      <c r="Z400" s="81"/>
      <c r="AA400" s="81"/>
      <c r="AB400" s="81"/>
      <c r="AC400" s="81"/>
      <c r="AD400" s="81"/>
      <c r="AE400" s="81"/>
      <c r="AF400" s="81"/>
      <c r="AG400" s="81"/>
      <c r="AH400" s="81"/>
    </row>
    <row r="401" spans="1:34" ht="13.8">
      <c r="A401" s="1266">
        <v>44831.416666666664</v>
      </c>
      <c r="B401" s="1265" t="s">
        <v>3473</v>
      </c>
      <c r="C401" s="1265"/>
      <c r="D401" s="1265" t="s">
        <v>3807</v>
      </c>
      <c r="E401" s="1265" t="s">
        <v>55</v>
      </c>
      <c r="F401" s="1265" t="s">
        <v>3714</v>
      </c>
      <c r="G401" s="1267">
        <v>18000</v>
      </c>
      <c r="H401" s="1570" t="s">
        <v>3055</v>
      </c>
      <c r="I401" s="1265" t="s">
        <v>3453</v>
      </c>
      <c r="J401" s="1701">
        <v>4230</v>
      </c>
      <c r="K401" s="81">
        <v>1000</v>
      </c>
      <c r="L401" s="81"/>
      <c r="M401" s="1276"/>
      <c r="N401" s="1276">
        <v>3000</v>
      </c>
      <c r="O401" s="1679"/>
      <c r="P401" s="1276"/>
      <c r="Q401" s="1276"/>
      <c r="R401" s="1276"/>
      <c r="S401" s="1276"/>
      <c r="T401" s="1276">
        <f t="shared" si="87"/>
        <v>9770</v>
      </c>
      <c r="U401" s="1383">
        <f t="shared" si="67"/>
        <v>0.5427777777777778</v>
      </c>
      <c r="V401" s="81"/>
      <c r="W401" s="1265" t="s">
        <v>105</v>
      </c>
      <c r="X401" s="81"/>
      <c r="Y401" s="1265" t="s">
        <v>6788</v>
      </c>
      <c r="Z401" s="81"/>
      <c r="AA401" s="81"/>
      <c r="AB401" s="81"/>
      <c r="AC401" s="81"/>
      <c r="AD401" s="81"/>
      <c r="AE401" s="81"/>
      <c r="AF401" s="81"/>
      <c r="AG401" s="81"/>
      <c r="AH401" s="81"/>
    </row>
    <row r="402" spans="1:34" ht="13.8">
      <c r="A402" s="1218">
        <v>44831.527777777781</v>
      </c>
      <c r="B402" s="1217" t="s">
        <v>570</v>
      </c>
      <c r="C402" s="1217" t="s">
        <v>3446</v>
      </c>
      <c r="D402" s="1217" t="s">
        <v>3521</v>
      </c>
      <c r="E402" s="1217" t="s">
        <v>86</v>
      </c>
      <c r="F402" s="1217" t="s">
        <v>3547</v>
      </c>
      <c r="G402" s="1219">
        <v>10000</v>
      </c>
      <c r="H402" s="1449" t="s">
        <v>3063</v>
      </c>
      <c r="I402" s="1217" t="s">
        <v>3453</v>
      </c>
      <c r="J402" s="1698"/>
      <c r="K402" s="48" t="e">
        <f ca="1">_xludf.IFS(C402="成田机场",3000,C402="羽田机场",1200,D402="NearMe",1000)</f>
        <v>#NAME?</v>
      </c>
      <c r="L402" s="48" t="e">
        <f ca="1">_xludf.IFS(C402="成田机场",4000,C402="羽田机场",1000)</f>
        <v>#NAME?</v>
      </c>
      <c r="M402" s="1240"/>
      <c r="N402" s="1240">
        <v>3000</v>
      </c>
      <c r="O402" s="1668"/>
      <c r="P402" s="1240"/>
      <c r="Q402" s="1240"/>
      <c r="R402" s="1240"/>
      <c r="S402" s="1240"/>
      <c r="T402" s="1240" t="e">
        <f t="shared" ca="1" si="87"/>
        <v>#NAME?</v>
      </c>
      <c r="U402" s="1378" t="e">
        <f t="shared" ca="1" si="67"/>
        <v>#NAME?</v>
      </c>
      <c r="V402" s="48"/>
      <c r="W402" s="1217" t="s">
        <v>107</v>
      </c>
      <c r="X402" s="48"/>
      <c r="Y402" s="1217" t="s">
        <v>6789</v>
      </c>
      <c r="Z402" s="48"/>
      <c r="AA402" s="48"/>
      <c r="AB402" s="48"/>
      <c r="AC402" s="48"/>
      <c r="AD402" s="48"/>
      <c r="AE402" s="48"/>
      <c r="AF402" s="48"/>
      <c r="AG402" s="48"/>
      <c r="AH402" s="48"/>
    </row>
    <row r="403" spans="1:34" ht="13.8">
      <c r="A403" s="1218">
        <v>44831.583333333336</v>
      </c>
      <c r="B403" s="1217" t="s">
        <v>1906</v>
      </c>
      <c r="C403" s="1217"/>
      <c r="D403" s="1217" t="s">
        <v>3919</v>
      </c>
      <c r="E403" s="1217" t="s">
        <v>45</v>
      </c>
      <c r="F403" s="1217" t="s">
        <v>3486</v>
      </c>
      <c r="G403" s="1219">
        <v>26400</v>
      </c>
      <c r="H403" s="1449" t="s">
        <v>3063</v>
      </c>
      <c r="I403" s="1217" t="s">
        <v>3453</v>
      </c>
      <c r="J403" s="1698"/>
      <c r="K403" s="48" t="e">
        <f ca="1">_xludf.IFS(C403="成田机场",3000,C403="羽田机场",1200,D403="NearMe",1000,D403="VIP-limo",G403*0.12)</f>
        <v>#NAME?</v>
      </c>
      <c r="L403" s="48"/>
      <c r="M403" s="1240"/>
      <c r="N403" s="1240">
        <f>12*1300</f>
        <v>15600</v>
      </c>
      <c r="O403" s="1668"/>
      <c r="P403" s="1240"/>
      <c r="Q403" s="1240"/>
      <c r="R403" s="1240"/>
      <c r="S403" s="1240"/>
      <c r="T403" s="1240" t="e">
        <f t="shared" ca="1" si="87"/>
        <v>#NAME?</v>
      </c>
      <c r="U403" s="1378" t="e">
        <f t="shared" ca="1" si="67"/>
        <v>#NAME?</v>
      </c>
      <c r="V403" s="48"/>
      <c r="W403" s="1217" t="s">
        <v>27</v>
      </c>
      <c r="X403" s="48"/>
      <c r="Y403" s="1217" t="s">
        <v>6790</v>
      </c>
      <c r="Z403" s="48"/>
      <c r="AA403" s="48"/>
      <c r="AB403" s="48"/>
      <c r="AC403" s="48"/>
      <c r="AD403" s="48"/>
      <c r="AE403" s="48"/>
      <c r="AF403" s="48"/>
      <c r="AG403" s="48"/>
      <c r="AH403" s="48"/>
    </row>
    <row r="404" spans="1:34" ht="13.8">
      <c r="A404" s="1218">
        <v>44831.600694444445</v>
      </c>
      <c r="B404" s="1217" t="s">
        <v>570</v>
      </c>
      <c r="C404" s="1217" t="s">
        <v>3456</v>
      </c>
      <c r="D404" s="1217" t="s">
        <v>4367</v>
      </c>
      <c r="E404" s="1217" t="s">
        <v>92</v>
      </c>
      <c r="F404" s="1217" t="s">
        <v>3733</v>
      </c>
      <c r="G404" s="1219">
        <v>17000</v>
      </c>
      <c r="H404" s="1449" t="s">
        <v>3063</v>
      </c>
      <c r="I404" s="1217" t="s">
        <v>3453</v>
      </c>
      <c r="J404" s="1698"/>
      <c r="K404" s="48" t="e">
        <f ca="1">_xludf.IFS(C404="成田机场",3000,C404="羽田机场",1200,D404="NearMe",1000)</f>
        <v>#NAME?</v>
      </c>
      <c r="L404" s="48" t="e">
        <f ca="1">_xludf.IFS(C404="成田机场",4000,C404="羽田机场",1000)</f>
        <v>#NAME?</v>
      </c>
      <c r="M404" s="1240"/>
      <c r="N404" s="1240">
        <v>4000</v>
      </c>
      <c r="O404" s="1668"/>
      <c r="P404" s="1240"/>
      <c r="Q404" s="1240"/>
      <c r="R404" s="1240"/>
      <c r="S404" s="1240"/>
      <c r="T404" s="1240" t="e">
        <f t="shared" ca="1" si="87"/>
        <v>#NAME?</v>
      </c>
      <c r="U404" s="1378" t="e">
        <f t="shared" ca="1" si="67"/>
        <v>#NAME?</v>
      </c>
      <c r="V404" s="48"/>
      <c r="W404" s="1217" t="s">
        <v>108</v>
      </c>
      <c r="X404" s="48"/>
      <c r="Y404" s="1217" t="s">
        <v>6791</v>
      </c>
      <c r="Z404" s="48"/>
      <c r="AA404" s="48"/>
      <c r="AB404" s="48"/>
      <c r="AC404" s="48"/>
      <c r="AD404" s="48"/>
      <c r="AE404" s="48"/>
      <c r="AF404" s="48"/>
      <c r="AG404" s="48"/>
      <c r="AH404" s="48"/>
    </row>
    <row r="405" spans="1:34" ht="13.8">
      <c r="A405" s="1218">
        <v>44831.625</v>
      </c>
      <c r="B405" s="1217" t="s">
        <v>1906</v>
      </c>
      <c r="C405" s="1217"/>
      <c r="D405" s="1217" t="s">
        <v>3919</v>
      </c>
      <c r="E405" s="1217" t="s">
        <v>2979</v>
      </c>
      <c r="F405" s="1217" t="s">
        <v>3501</v>
      </c>
      <c r="G405" s="1219">
        <v>36000</v>
      </c>
      <c r="H405" s="1449" t="s">
        <v>3063</v>
      </c>
      <c r="I405" s="1217" t="s">
        <v>3453</v>
      </c>
      <c r="J405" s="1698"/>
      <c r="K405" s="48" t="e">
        <f ca="1">_xludf.IFS(C405="成田机场",3000,C405="羽田机场",1200,D405="NearMe",1000,D405="VIP-limo",G405*0.12)</f>
        <v>#NAME?</v>
      </c>
      <c r="L405" s="48" t="e">
        <f ca="1">_xludf.IFS(C405="成田机场",4000,C405="羽田机场",1000,D405="VIP-limo",0)</f>
        <v>#NAME?</v>
      </c>
      <c r="M405" s="1240"/>
      <c r="N405" s="1240">
        <f>17*1300</f>
        <v>22100</v>
      </c>
      <c r="O405" s="1668"/>
      <c r="P405" s="1240"/>
      <c r="Q405" s="1240"/>
      <c r="R405" s="1240"/>
      <c r="S405" s="1240"/>
      <c r="T405" s="1240" t="e">
        <f t="shared" ca="1" si="87"/>
        <v>#NAME?</v>
      </c>
      <c r="U405" s="1378" t="e">
        <f t="shared" ca="1" si="67"/>
        <v>#NAME?</v>
      </c>
      <c r="V405" s="48"/>
      <c r="W405" s="1217" t="s">
        <v>27</v>
      </c>
      <c r="X405" s="48"/>
      <c r="Y405" s="1217" t="s">
        <v>6792</v>
      </c>
      <c r="Z405" s="48"/>
      <c r="AA405" s="48"/>
      <c r="AB405" s="48"/>
      <c r="AC405" s="48"/>
      <c r="AD405" s="48"/>
      <c r="AE405" s="48"/>
      <c r="AF405" s="48"/>
      <c r="AG405" s="48"/>
      <c r="AH405" s="48"/>
    </row>
    <row r="406" spans="1:34" ht="13.8">
      <c r="A406" s="1218">
        <v>44831.722222222219</v>
      </c>
      <c r="B406" s="1217" t="s">
        <v>3473</v>
      </c>
      <c r="C406" s="1217"/>
      <c r="D406" s="1217" t="s">
        <v>3570</v>
      </c>
      <c r="E406" s="1217" t="s">
        <v>55</v>
      </c>
      <c r="F406" s="1217" t="s">
        <v>3714</v>
      </c>
      <c r="G406" s="1219">
        <v>11000</v>
      </c>
      <c r="H406" s="1449" t="s">
        <v>3063</v>
      </c>
      <c r="I406" s="1217" t="s">
        <v>3453</v>
      </c>
      <c r="J406" s="1698"/>
      <c r="K406" s="48" t="e">
        <f t="shared" ref="K406:K409" ca="1" si="101">_xludf.IFS(C406="成田机场",3000,C406="羽田机场",1200,D406="NearMe",1000)</f>
        <v>#NAME?</v>
      </c>
      <c r="L406" s="48"/>
      <c r="M406" s="1240"/>
      <c r="N406" s="1240">
        <v>5300</v>
      </c>
      <c r="O406" s="1668"/>
      <c r="P406" s="1240"/>
      <c r="Q406" s="1240"/>
      <c r="R406" s="1240"/>
      <c r="S406" s="1240"/>
      <c r="T406" s="1240" t="e">
        <f t="shared" ca="1" si="87"/>
        <v>#NAME?</v>
      </c>
      <c r="U406" s="1378" t="e">
        <f t="shared" ca="1" si="67"/>
        <v>#NAME?</v>
      </c>
      <c r="V406" s="48"/>
      <c r="W406" s="1217" t="s">
        <v>3572</v>
      </c>
      <c r="X406" s="48"/>
      <c r="Y406" s="1217" t="s">
        <v>6793</v>
      </c>
      <c r="Z406" s="48"/>
      <c r="AA406" s="48"/>
      <c r="AB406" s="48"/>
      <c r="AC406" s="48"/>
      <c r="AD406" s="48"/>
      <c r="AE406" s="48"/>
      <c r="AF406" s="48"/>
      <c r="AG406" s="48"/>
      <c r="AH406" s="48"/>
    </row>
    <row r="407" spans="1:34" ht="13.8">
      <c r="A407" s="1218">
        <v>44831.722222222219</v>
      </c>
      <c r="B407" s="1217" t="s">
        <v>3473</v>
      </c>
      <c r="C407" s="1217"/>
      <c r="D407" s="1217" t="s">
        <v>3570</v>
      </c>
      <c r="E407" s="1217" t="s">
        <v>86</v>
      </c>
      <c r="F407" s="1217" t="s">
        <v>3547</v>
      </c>
      <c r="G407" s="1219">
        <v>8500</v>
      </c>
      <c r="H407" s="1449" t="s">
        <v>3063</v>
      </c>
      <c r="I407" s="1217" t="s">
        <v>3453</v>
      </c>
      <c r="J407" s="1698"/>
      <c r="K407" s="48" t="e">
        <f t="shared" ca="1" si="101"/>
        <v>#NAME?</v>
      </c>
      <c r="L407" s="48"/>
      <c r="M407" s="1240"/>
      <c r="N407" s="1240">
        <v>4300</v>
      </c>
      <c r="O407" s="1668"/>
      <c r="P407" s="1240"/>
      <c r="Q407" s="1240"/>
      <c r="R407" s="1240"/>
      <c r="S407" s="1240"/>
      <c r="T407" s="1240" t="e">
        <f t="shared" ca="1" si="87"/>
        <v>#NAME?</v>
      </c>
      <c r="U407" s="1378" t="e">
        <f t="shared" ca="1" si="67"/>
        <v>#NAME?</v>
      </c>
      <c r="V407" s="48"/>
      <c r="W407" s="1217" t="s">
        <v>3572</v>
      </c>
      <c r="X407" s="48"/>
      <c r="Y407" s="1217" t="s">
        <v>6794</v>
      </c>
      <c r="Z407" s="48"/>
      <c r="AA407" s="48"/>
      <c r="AB407" s="48"/>
      <c r="AC407" s="48"/>
      <c r="AD407" s="48"/>
      <c r="AE407" s="48"/>
      <c r="AF407" s="48"/>
      <c r="AG407" s="48"/>
      <c r="AH407" s="48"/>
    </row>
    <row r="408" spans="1:34" ht="13.8">
      <c r="A408" s="1218">
        <v>44831.722222222219</v>
      </c>
      <c r="B408" s="1217" t="s">
        <v>3473</v>
      </c>
      <c r="C408" s="1217"/>
      <c r="D408" s="1217" t="s">
        <v>3570</v>
      </c>
      <c r="E408" s="1217" t="s">
        <v>3910</v>
      </c>
      <c r="F408" s="1217" t="s">
        <v>3592</v>
      </c>
      <c r="G408" s="1219">
        <v>11000</v>
      </c>
      <c r="H408" s="1449" t="s">
        <v>3063</v>
      </c>
      <c r="I408" s="1217" t="s">
        <v>3453</v>
      </c>
      <c r="J408" s="1698"/>
      <c r="K408" s="48" t="e">
        <f t="shared" ca="1" si="101"/>
        <v>#NAME?</v>
      </c>
      <c r="L408" s="48"/>
      <c r="M408" s="1240"/>
      <c r="N408" s="1240">
        <v>5300</v>
      </c>
      <c r="O408" s="1668"/>
      <c r="P408" s="1240"/>
      <c r="Q408" s="1240"/>
      <c r="R408" s="1240"/>
      <c r="S408" s="1240"/>
      <c r="T408" s="1240" t="e">
        <f t="shared" ca="1" si="87"/>
        <v>#NAME?</v>
      </c>
      <c r="U408" s="1378" t="e">
        <f t="shared" ca="1" si="67"/>
        <v>#NAME?</v>
      </c>
      <c r="V408" s="48"/>
      <c r="W408" s="1217" t="s">
        <v>3572</v>
      </c>
      <c r="X408" s="48"/>
      <c r="Y408" s="1217" t="s">
        <v>6795</v>
      </c>
      <c r="Z408" s="48"/>
      <c r="AA408" s="48"/>
      <c r="AB408" s="48"/>
      <c r="AC408" s="48"/>
      <c r="AD408" s="48"/>
      <c r="AE408" s="48"/>
      <c r="AF408" s="48"/>
      <c r="AG408" s="48"/>
      <c r="AH408" s="48"/>
    </row>
    <row r="409" spans="1:34" ht="13.8">
      <c r="A409" s="1218">
        <v>44831.743055555555</v>
      </c>
      <c r="B409" s="1217" t="s">
        <v>570</v>
      </c>
      <c r="C409" s="1217" t="s">
        <v>3456</v>
      </c>
      <c r="D409" s="1217" t="s">
        <v>6767</v>
      </c>
      <c r="E409" s="1217" t="s">
        <v>1798</v>
      </c>
      <c r="F409" s="1217" t="s">
        <v>3629</v>
      </c>
      <c r="G409" s="1219">
        <v>17000</v>
      </c>
      <c r="H409" s="1449" t="s">
        <v>3063</v>
      </c>
      <c r="I409" s="1217" t="s">
        <v>3453</v>
      </c>
      <c r="J409" s="1698"/>
      <c r="K409" s="48" t="e">
        <f t="shared" ca="1" si="101"/>
        <v>#NAME?</v>
      </c>
      <c r="L409" s="48" t="e">
        <f ca="1">_xludf.IFS(C409="成田机场",4000,C409="羽田机场",1000)</f>
        <v>#NAME?</v>
      </c>
      <c r="M409" s="1240" t="e">
        <f ca="1">(15000-K409-L409)*0.7</f>
        <v>#NAME?</v>
      </c>
      <c r="N409" s="1240"/>
      <c r="O409" s="1668"/>
      <c r="P409" s="1240"/>
      <c r="Q409" s="1240"/>
      <c r="R409" s="1240"/>
      <c r="S409" s="1240"/>
      <c r="T409" s="1240" t="e">
        <f t="shared" ca="1" si="87"/>
        <v>#NAME?</v>
      </c>
      <c r="U409" s="1378" t="e">
        <f t="shared" ca="1" si="67"/>
        <v>#NAME?</v>
      </c>
      <c r="V409" s="48"/>
      <c r="W409" s="1217" t="s">
        <v>27</v>
      </c>
      <c r="X409" s="48"/>
      <c r="Y409" s="1217" t="s">
        <v>6796</v>
      </c>
      <c r="Z409" s="48"/>
      <c r="AA409" s="48"/>
      <c r="AB409" s="48"/>
      <c r="AC409" s="48"/>
      <c r="AD409" s="48"/>
      <c r="AE409" s="48"/>
      <c r="AF409" s="48"/>
      <c r="AG409" s="48"/>
      <c r="AH409" s="48"/>
    </row>
    <row r="410" spans="1:34" ht="13.8">
      <c r="A410" s="1218">
        <v>44832.291666666664</v>
      </c>
      <c r="B410" s="1217" t="s">
        <v>1906</v>
      </c>
      <c r="C410" s="1217"/>
      <c r="D410" s="1217" t="s">
        <v>3919</v>
      </c>
      <c r="E410" s="1217" t="s">
        <v>40</v>
      </c>
      <c r="F410" s="1217" t="s">
        <v>3449</v>
      </c>
      <c r="G410" s="1219">
        <v>24000</v>
      </c>
      <c r="H410" s="1449" t="s">
        <v>3063</v>
      </c>
      <c r="I410" s="1217" t="s">
        <v>3453</v>
      </c>
      <c r="J410" s="1702"/>
      <c r="K410" s="48" t="e">
        <f t="shared" ref="K410:K411" ca="1" si="102">_xludf.IFS(C410="成田机场",3000,C410="羽田机场",1200,D410="NearMe",1000,D410="VIP-limo",G410*0.12)</f>
        <v>#NAME?</v>
      </c>
      <c r="L410" s="48" t="e">
        <f t="shared" ref="L410:L411" ca="1" si="103">_xludf.IFS(C410="成田机场",4000,C410="羽田机场",1000,D410="VIP-limo",0)</f>
        <v>#NAME?</v>
      </c>
      <c r="M410" s="1240" t="e">
        <f ca="1">(G410-K410-L410)*0.7</f>
        <v>#NAME?</v>
      </c>
      <c r="N410" s="1240"/>
      <c r="O410" s="1668"/>
      <c r="P410" s="1240"/>
      <c r="Q410" s="1240"/>
      <c r="R410" s="1240"/>
      <c r="S410" s="1240"/>
      <c r="T410" s="1240" t="e">
        <f t="shared" ca="1" si="87"/>
        <v>#NAME?</v>
      </c>
      <c r="U410" s="1378" t="e">
        <f t="shared" ca="1" si="67"/>
        <v>#NAME?</v>
      </c>
      <c r="V410" s="48"/>
      <c r="W410" s="1217" t="s">
        <v>27</v>
      </c>
      <c r="X410" s="48"/>
      <c r="Y410" s="1217" t="s">
        <v>6797</v>
      </c>
      <c r="Z410" s="48"/>
      <c r="AA410" s="48"/>
      <c r="AB410" s="48"/>
      <c r="AC410" s="48"/>
      <c r="AD410" s="48"/>
      <c r="AE410" s="48"/>
      <c r="AF410" s="48"/>
      <c r="AG410" s="48"/>
      <c r="AH410" s="48"/>
    </row>
    <row r="411" spans="1:34" ht="13.8">
      <c r="A411" s="1218">
        <v>44832.291666666664</v>
      </c>
      <c r="B411" s="1217" t="s">
        <v>1906</v>
      </c>
      <c r="C411" s="1217"/>
      <c r="D411" s="1217" t="s">
        <v>3919</v>
      </c>
      <c r="E411" s="1217" t="s">
        <v>3289</v>
      </c>
      <c r="F411" s="1217" t="s">
        <v>4322</v>
      </c>
      <c r="G411" s="1219">
        <v>21600</v>
      </c>
      <c r="H411" s="1449" t="s">
        <v>3063</v>
      </c>
      <c r="I411" s="1217" t="s">
        <v>3453</v>
      </c>
      <c r="J411" s="1698"/>
      <c r="K411" s="10" t="e">
        <f t="shared" ca="1" si="102"/>
        <v>#NAME?</v>
      </c>
      <c r="L411" s="10" t="e">
        <f t="shared" ca="1" si="103"/>
        <v>#NAME?</v>
      </c>
      <c r="M411" s="1239"/>
      <c r="N411" s="1240">
        <v>13000</v>
      </c>
      <c r="O411" s="1668"/>
      <c r="P411" s="1240"/>
      <c r="Q411" s="1240"/>
      <c r="R411" s="1240"/>
      <c r="S411" s="1240"/>
      <c r="T411" s="1240" t="e">
        <f t="shared" ca="1" si="87"/>
        <v>#NAME?</v>
      </c>
      <c r="U411" s="1378" t="e">
        <f t="shared" ca="1" si="67"/>
        <v>#NAME?</v>
      </c>
      <c r="V411" s="48"/>
      <c r="W411" s="1217" t="s">
        <v>27</v>
      </c>
      <c r="X411" s="48"/>
      <c r="Y411" s="1217" t="s">
        <v>6798</v>
      </c>
      <c r="Z411" s="48"/>
      <c r="AA411" s="48"/>
      <c r="AB411" s="48"/>
      <c r="AC411" s="48"/>
      <c r="AD411" s="48"/>
      <c r="AE411" s="48"/>
      <c r="AF411" s="48"/>
      <c r="AG411" s="48"/>
      <c r="AH411" s="48"/>
    </row>
    <row r="412" spans="1:34" ht="13.8">
      <c r="A412" s="1218">
        <v>44832.305555555555</v>
      </c>
      <c r="B412" s="1217" t="s">
        <v>3473</v>
      </c>
      <c r="C412" s="1217"/>
      <c r="D412" s="1217" t="s">
        <v>3570</v>
      </c>
      <c r="E412" s="1217" t="s">
        <v>55</v>
      </c>
      <c r="F412" s="1217" t="s">
        <v>3714</v>
      </c>
      <c r="G412" s="1219">
        <v>11000</v>
      </c>
      <c r="H412" s="1449" t="s">
        <v>3063</v>
      </c>
      <c r="I412" s="1217" t="s">
        <v>3453</v>
      </c>
      <c r="J412" s="1698"/>
      <c r="K412" s="48" t="e">
        <f t="shared" ref="K412:K414" ca="1" si="104">_xludf.IFS(C412="成田机场",3000,C412="羽田机场",1200,D412="NearMe",1000)</f>
        <v>#NAME?</v>
      </c>
      <c r="L412" s="48"/>
      <c r="M412" s="1240"/>
      <c r="N412" s="1240">
        <v>5300</v>
      </c>
      <c r="O412" s="1676"/>
      <c r="P412" s="1240"/>
      <c r="Q412" s="1240"/>
      <c r="R412" s="1240"/>
      <c r="S412" s="1240"/>
      <c r="T412" s="1240" t="e">
        <f t="shared" ca="1" si="87"/>
        <v>#NAME?</v>
      </c>
      <c r="U412" s="1378" t="e">
        <f t="shared" ca="1" si="67"/>
        <v>#NAME?</v>
      </c>
      <c r="V412" s="48"/>
      <c r="W412" s="1217" t="s">
        <v>3572</v>
      </c>
      <c r="X412" s="48"/>
      <c r="Y412" s="1217" t="s">
        <v>6799</v>
      </c>
      <c r="Z412" s="48"/>
      <c r="AA412" s="48"/>
      <c r="AB412" s="48"/>
      <c r="AC412" s="48"/>
      <c r="AD412" s="48"/>
      <c r="AE412" s="48"/>
      <c r="AF412" s="48"/>
      <c r="AG412" s="48"/>
      <c r="AH412" s="48"/>
    </row>
    <row r="413" spans="1:34" ht="13.8">
      <c r="A413" s="1218">
        <v>44832.305555555555</v>
      </c>
      <c r="B413" s="1217" t="s">
        <v>3473</v>
      </c>
      <c r="C413" s="1217"/>
      <c r="D413" s="1217" t="s">
        <v>3570</v>
      </c>
      <c r="E413" s="1217" t="s">
        <v>86</v>
      </c>
      <c r="F413" s="1217" t="s">
        <v>3547</v>
      </c>
      <c r="G413" s="1219">
        <v>8500</v>
      </c>
      <c r="H413" s="1449" t="s">
        <v>3063</v>
      </c>
      <c r="I413" s="1217" t="s">
        <v>3453</v>
      </c>
      <c r="J413" s="1698"/>
      <c r="K413" s="48" t="e">
        <f t="shared" ca="1" si="104"/>
        <v>#NAME?</v>
      </c>
      <c r="L413" s="48"/>
      <c r="M413" s="1240"/>
      <c r="N413" s="1240">
        <v>4300</v>
      </c>
      <c r="O413" s="1676"/>
      <c r="P413" s="1240"/>
      <c r="Q413" s="1240"/>
      <c r="R413" s="1240"/>
      <c r="S413" s="1240"/>
      <c r="T413" s="1240" t="e">
        <f t="shared" ca="1" si="87"/>
        <v>#NAME?</v>
      </c>
      <c r="U413" s="1378" t="e">
        <f t="shared" ca="1" si="67"/>
        <v>#NAME?</v>
      </c>
      <c r="V413" s="48"/>
      <c r="W413" s="1217" t="s">
        <v>3572</v>
      </c>
      <c r="X413" s="48"/>
      <c r="Y413" s="1217" t="s">
        <v>6800</v>
      </c>
      <c r="Z413" s="48"/>
      <c r="AA413" s="48"/>
      <c r="AB413" s="48"/>
      <c r="AC413" s="48"/>
      <c r="AD413" s="48"/>
      <c r="AE413" s="48"/>
      <c r="AF413" s="48"/>
      <c r="AG413" s="48"/>
      <c r="AH413" s="48"/>
    </row>
    <row r="414" spans="1:34" ht="13.8">
      <c r="A414" s="1218">
        <v>44832.305555555555</v>
      </c>
      <c r="B414" s="1217" t="s">
        <v>3473</v>
      </c>
      <c r="C414" s="1217"/>
      <c r="D414" s="1217" t="s">
        <v>3570</v>
      </c>
      <c r="E414" s="1217" t="s">
        <v>3910</v>
      </c>
      <c r="F414" s="1217" t="s">
        <v>3592</v>
      </c>
      <c r="G414" s="1219">
        <v>11000</v>
      </c>
      <c r="H414" s="1449" t="s">
        <v>3063</v>
      </c>
      <c r="I414" s="1217" t="s">
        <v>3453</v>
      </c>
      <c r="J414" s="1698"/>
      <c r="K414" s="48" t="e">
        <f t="shared" ca="1" si="104"/>
        <v>#NAME?</v>
      </c>
      <c r="L414" s="48"/>
      <c r="M414" s="1240"/>
      <c r="N414" s="1240">
        <v>5300</v>
      </c>
      <c r="O414" s="1668"/>
      <c r="P414" s="1240"/>
      <c r="Q414" s="1240"/>
      <c r="R414" s="1240"/>
      <c r="S414" s="1240"/>
      <c r="T414" s="1240" t="e">
        <f t="shared" ca="1" si="87"/>
        <v>#NAME?</v>
      </c>
      <c r="U414" s="1378" t="e">
        <f t="shared" ca="1" si="67"/>
        <v>#NAME?</v>
      </c>
      <c r="V414" s="48"/>
      <c r="W414" s="1217" t="s">
        <v>3572</v>
      </c>
      <c r="X414" s="48"/>
      <c r="Y414" s="1217" t="s">
        <v>6801</v>
      </c>
      <c r="Z414" s="48"/>
      <c r="AA414" s="48"/>
      <c r="AB414" s="48"/>
      <c r="AC414" s="48"/>
      <c r="AD414" s="48"/>
      <c r="AE414" s="48"/>
      <c r="AF414" s="48"/>
      <c r="AG414" s="48"/>
      <c r="AH414" s="48"/>
    </row>
    <row r="415" spans="1:34" ht="13.8">
      <c r="A415" s="1311">
        <v>44832.375</v>
      </c>
      <c r="B415" s="1310" t="s">
        <v>1215</v>
      </c>
      <c r="C415" s="1310"/>
      <c r="D415" s="1310" t="s">
        <v>6802</v>
      </c>
      <c r="E415" s="1310" t="s">
        <v>105</v>
      </c>
      <c r="F415" s="1310" t="s">
        <v>3657</v>
      </c>
      <c r="G415" s="1312">
        <v>25000</v>
      </c>
      <c r="H415" s="1570" t="s">
        <v>3063</v>
      </c>
      <c r="I415" s="1703"/>
      <c r="J415" s="1700"/>
      <c r="K415" s="297">
        <v>2000</v>
      </c>
      <c r="L415" s="297"/>
      <c r="M415" s="1317"/>
      <c r="N415" s="1317">
        <v>5000</v>
      </c>
      <c r="O415" s="1704"/>
      <c r="P415" s="1317"/>
      <c r="Q415" s="1317"/>
      <c r="R415" s="1317"/>
      <c r="S415" s="1317"/>
      <c r="T415" s="1317">
        <f t="shared" si="87"/>
        <v>18000</v>
      </c>
      <c r="U415" s="1705">
        <f t="shared" si="67"/>
        <v>0.72</v>
      </c>
      <c r="V415" s="297"/>
      <c r="W415" s="1310" t="s">
        <v>1540</v>
      </c>
      <c r="X415" s="297"/>
      <c r="Y415" s="1310" t="s">
        <v>6433</v>
      </c>
      <c r="Z415" s="297"/>
      <c r="AA415" s="297"/>
      <c r="AB415" s="297"/>
      <c r="AC415" s="297"/>
      <c r="AD415" s="297"/>
      <c r="AE415" s="297"/>
      <c r="AF415" s="297"/>
      <c r="AG415" s="297"/>
      <c r="AH415" s="297"/>
    </row>
    <row r="416" spans="1:34" ht="13.8">
      <c r="A416" s="1266">
        <v>44832.395833333336</v>
      </c>
      <c r="B416" s="1265" t="s">
        <v>1215</v>
      </c>
      <c r="C416" s="1265"/>
      <c r="D416" s="1265" t="s">
        <v>3579</v>
      </c>
      <c r="E416" s="1265" t="s">
        <v>49</v>
      </c>
      <c r="F416" s="1265" t="s">
        <v>3463</v>
      </c>
      <c r="G416" s="1267">
        <v>30000</v>
      </c>
      <c r="H416" s="1570" t="s">
        <v>3063</v>
      </c>
      <c r="I416" s="1265" t="s">
        <v>3453</v>
      </c>
      <c r="J416" s="1700"/>
      <c r="K416" s="1706">
        <v>3000</v>
      </c>
      <c r="L416" s="236"/>
      <c r="M416" s="1276"/>
      <c r="N416" s="1276">
        <v>10000</v>
      </c>
      <c r="O416" s="1679"/>
      <c r="P416" s="1276"/>
      <c r="Q416" s="1276"/>
      <c r="R416" s="1276"/>
      <c r="S416" s="1276"/>
      <c r="T416" s="1276">
        <f t="shared" si="87"/>
        <v>17000</v>
      </c>
      <c r="U416" s="1383">
        <f t="shared" si="67"/>
        <v>0.56666666666666665</v>
      </c>
      <c r="V416" s="81"/>
      <c r="W416" s="1265" t="s">
        <v>27</v>
      </c>
      <c r="X416" s="81"/>
      <c r="Y416" s="1265" t="s">
        <v>6435</v>
      </c>
      <c r="Z416" s="81"/>
      <c r="AA416" s="81"/>
      <c r="AB416" s="81"/>
      <c r="AC416" s="81"/>
      <c r="AD416" s="81"/>
      <c r="AE416" s="81"/>
      <c r="AF416" s="81"/>
      <c r="AG416" s="81"/>
      <c r="AH416" s="81"/>
    </row>
    <row r="417" spans="1:34" ht="13.8">
      <c r="A417" s="1218">
        <v>44832.416666666664</v>
      </c>
      <c r="B417" s="1217" t="s">
        <v>1906</v>
      </c>
      <c r="C417" s="1217"/>
      <c r="D417" s="1217" t="s">
        <v>3919</v>
      </c>
      <c r="E417" s="1217" t="s">
        <v>3523</v>
      </c>
      <c r="F417" s="1217" t="s">
        <v>3524</v>
      </c>
      <c r="G417" s="1219">
        <v>24000</v>
      </c>
      <c r="H417" s="1449" t="s">
        <v>3063</v>
      </c>
      <c r="I417" s="1217" t="s">
        <v>3453</v>
      </c>
      <c r="J417" s="1698"/>
      <c r="K417" s="48" t="e">
        <f ca="1">_xludf.IFS(C417="成田机场",3000,C417="羽田机场",1200,D417="NearMe",1000,D417="VIP-limo",G417*0.12)</f>
        <v>#NAME?</v>
      </c>
      <c r="L417" s="48" t="e">
        <f ca="1">_xludf.IFS(C417="成田机场",4000,C417="羽田机场",1000,D417="VIP-limo",0)</f>
        <v>#NAME?</v>
      </c>
      <c r="M417" s="1240" t="e">
        <f ca="1">(G417-K417-L417)*0.7</f>
        <v>#NAME?</v>
      </c>
      <c r="N417" s="1240"/>
      <c r="O417" s="1668"/>
      <c r="P417" s="1240"/>
      <c r="Q417" s="1240"/>
      <c r="R417" s="1240"/>
      <c r="S417" s="1240"/>
      <c r="T417" s="1240" t="e">
        <f t="shared" ca="1" si="87"/>
        <v>#NAME?</v>
      </c>
      <c r="U417" s="1378" t="e">
        <f t="shared" ca="1" si="67"/>
        <v>#NAME?</v>
      </c>
      <c r="V417" s="48"/>
      <c r="W417" s="1217" t="s">
        <v>27</v>
      </c>
      <c r="X417" s="48"/>
      <c r="Y417" s="1217" t="s">
        <v>6803</v>
      </c>
      <c r="Z417" s="48"/>
      <c r="AA417" s="48"/>
      <c r="AB417" s="48"/>
      <c r="AC417" s="48"/>
      <c r="AD417" s="48"/>
      <c r="AE417" s="48"/>
      <c r="AF417" s="48"/>
      <c r="AG417" s="48"/>
      <c r="AH417" s="48"/>
    </row>
    <row r="418" spans="1:34" ht="13.8">
      <c r="A418" s="1218">
        <v>44832.447916666664</v>
      </c>
      <c r="B418" s="1217" t="s">
        <v>570</v>
      </c>
      <c r="C418" s="1217" t="s">
        <v>3446</v>
      </c>
      <c r="D418" s="1217" t="s">
        <v>3521</v>
      </c>
      <c r="E418" s="1217" t="s">
        <v>55</v>
      </c>
      <c r="F418" s="1217" t="s">
        <v>3714</v>
      </c>
      <c r="G418" s="1219">
        <v>10000</v>
      </c>
      <c r="H418" s="1449" t="s">
        <v>3063</v>
      </c>
      <c r="I418" s="1217" t="s">
        <v>3453</v>
      </c>
      <c r="J418" s="1698"/>
      <c r="K418" s="48" t="e">
        <f ca="1">_xludf.IFS(C418="成田机场",3000,C418="羽田机场",1200,D418="NearMe",1000)</f>
        <v>#NAME?</v>
      </c>
      <c r="L418" s="48" t="e">
        <f t="shared" ref="L418:L420" ca="1" si="105">_xludf.IFS(C418="成田机场",4000,C418="羽田机场",1000)</f>
        <v>#NAME?</v>
      </c>
      <c r="M418" s="1240"/>
      <c r="N418" s="1240">
        <v>3000</v>
      </c>
      <c r="O418" s="1668"/>
      <c r="P418" s="1240"/>
      <c r="Q418" s="1240"/>
      <c r="R418" s="1240"/>
      <c r="S418" s="1240"/>
      <c r="T418" s="1240" t="e">
        <f t="shared" ca="1" si="87"/>
        <v>#NAME?</v>
      </c>
      <c r="U418" s="1378" t="e">
        <f t="shared" ca="1" si="67"/>
        <v>#NAME?</v>
      </c>
      <c r="V418" s="48"/>
      <c r="W418" s="1217" t="s">
        <v>107</v>
      </c>
      <c r="X418" s="48"/>
      <c r="Y418" s="1217" t="s">
        <v>6804</v>
      </c>
      <c r="Z418" s="48"/>
      <c r="AA418" s="48"/>
      <c r="AB418" s="48"/>
      <c r="AC418" s="48"/>
      <c r="AD418" s="48"/>
      <c r="AE418" s="48"/>
      <c r="AF418" s="48"/>
      <c r="AG418" s="48"/>
      <c r="AH418" s="48"/>
    </row>
    <row r="419" spans="1:34" ht="13.8">
      <c r="A419" s="1647">
        <v>44832.458333333336</v>
      </c>
      <c r="B419" s="1648" t="s">
        <v>1170</v>
      </c>
      <c r="C419" s="1648" t="s">
        <v>3456</v>
      </c>
      <c r="D419" s="1648" t="s">
        <v>3521</v>
      </c>
      <c r="E419" s="1648" t="s">
        <v>86</v>
      </c>
      <c r="F419" s="1648" t="s">
        <v>3547</v>
      </c>
      <c r="G419" s="1649">
        <v>20000</v>
      </c>
      <c r="H419" s="1650" t="s">
        <v>3063</v>
      </c>
      <c r="I419" s="1648" t="s">
        <v>3453</v>
      </c>
      <c r="J419" s="1707"/>
      <c r="K419" s="1652">
        <v>4000</v>
      </c>
      <c r="L419" s="1652" t="e">
        <f t="shared" ca="1" si="105"/>
        <v>#NAME?</v>
      </c>
      <c r="M419" s="1653"/>
      <c r="N419" s="1653">
        <v>5000</v>
      </c>
      <c r="O419" s="1672"/>
      <c r="P419" s="1653"/>
      <c r="Q419" s="1653"/>
      <c r="R419" s="1653"/>
      <c r="S419" s="1653"/>
      <c r="T419" s="1653" t="e">
        <f t="shared" ca="1" si="87"/>
        <v>#NAME?</v>
      </c>
      <c r="U419" s="1654" t="e">
        <f t="shared" ca="1" si="67"/>
        <v>#NAME?</v>
      </c>
      <c r="V419" s="1652"/>
      <c r="W419" s="1648" t="s">
        <v>107</v>
      </c>
      <c r="X419" s="1652"/>
      <c r="Y419" s="1648" t="s">
        <v>6392</v>
      </c>
      <c r="Z419" s="1652"/>
      <c r="AA419" s="1652"/>
      <c r="AB419" s="1652"/>
      <c r="AC419" s="1652"/>
      <c r="AD419" s="1652"/>
      <c r="AE419" s="1652"/>
      <c r="AF419" s="1652"/>
      <c r="AG419" s="1652"/>
      <c r="AH419" s="1652"/>
    </row>
    <row r="420" spans="1:34" ht="13.8">
      <c r="A420" s="1218">
        <v>44832.486111111109</v>
      </c>
      <c r="B420" s="1217" t="s">
        <v>570</v>
      </c>
      <c r="C420" s="1217" t="s">
        <v>3456</v>
      </c>
      <c r="D420" s="1217" t="s">
        <v>3474</v>
      </c>
      <c r="E420" s="1217" t="s">
        <v>52</v>
      </c>
      <c r="F420" s="1217" t="s">
        <v>3477</v>
      </c>
      <c r="G420" s="1219">
        <v>17000</v>
      </c>
      <c r="H420" s="1449" t="s">
        <v>3063</v>
      </c>
      <c r="I420" s="1217" t="s">
        <v>3453</v>
      </c>
      <c r="J420" s="1698"/>
      <c r="K420" s="48" t="e">
        <f ca="1">_xludf.IFS(C420="成田机场",3000,C420="羽田机场",1200,D420="NearMe",1000)</f>
        <v>#NAME?</v>
      </c>
      <c r="L420" s="48" t="e">
        <f t="shared" ca="1" si="105"/>
        <v>#NAME?</v>
      </c>
      <c r="M420" s="1240"/>
      <c r="N420" s="1240">
        <v>5000</v>
      </c>
      <c r="O420" s="1668"/>
      <c r="P420" s="1240"/>
      <c r="Q420" s="1240"/>
      <c r="R420" s="1240"/>
      <c r="S420" s="1240"/>
      <c r="T420" s="1240" t="e">
        <f t="shared" ca="1" si="87"/>
        <v>#NAME?</v>
      </c>
      <c r="U420" s="1378" t="e">
        <f t="shared" ca="1" si="67"/>
        <v>#NAME?</v>
      </c>
      <c r="V420" s="48"/>
      <c r="W420" s="1217" t="s">
        <v>27</v>
      </c>
      <c r="X420" s="48"/>
      <c r="Y420" s="1217" t="s">
        <v>6805</v>
      </c>
      <c r="Z420" s="48"/>
      <c r="AA420" s="48"/>
      <c r="AB420" s="48"/>
      <c r="AC420" s="48"/>
      <c r="AD420" s="48"/>
      <c r="AE420" s="48"/>
      <c r="AF420" s="48"/>
      <c r="AG420" s="48"/>
      <c r="AH420" s="48"/>
    </row>
    <row r="421" spans="1:34" ht="13.8">
      <c r="A421" s="1218">
        <v>44832.583333333336</v>
      </c>
      <c r="B421" s="1217" t="s">
        <v>1906</v>
      </c>
      <c r="C421" s="1217"/>
      <c r="D421" s="1217" t="s">
        <v>3919</v>
      </c>
      <c r="E421" s="1217" t="s">
        <v>45</v>
      </c>
      <c r="F421" s="1217" t="s">
        <v>3629</v>
      </c>
      <c r="G421" s="1219">
        <v>26400</v>
      </c>
      <c r="H421" s="1449" t="s">
        <v>3063</v>
      </c>
      <c r="I421" s="1217" t="s">
        <v>3453</v>
      </c>
      <c r="J421" s="1698"/>
      <c r="K421" s="48" t="e">
        <f ca="1">_xludf.IFS(C421="成田机场",3000,C421="羽田机场",1200,D421="NearMe",1000,D421="VIP-limo",G421*0.12)</f>
        <v>#NAME?</v>
      </c>
      <c r="L421" s="48"/>
      <c r="M421" s="1240"/>
      <c r="N421" s="1240">
        <f>12*1300</f>
        <v>15600</v>
      </c>
      <c r="O421" s="1668"/>
      <c r="P421" s="1240"/>
      <c r="Q421" s="1240"/>
      <c r="R421" s="1240"/>
      <c r="S421" s="1240"/>
      <c r="T421" s="1240" t="e">
        <f t="shared" ca="1" si="87"/>
        <v>#NAME?</v>
      </c>
      <c r="U421" s="1378" t="e">
        <f t="shared" ca="1" si="67"/>
        <v>#NAME?</v>
      </c>
      <c r="V421" s="48"/>
      <c r="W421" s="1217" t="s">
        <v>27</v>
      </c>
      <c r="X421" s="48"/>
      <c r="Y421" s="1217" t="s">
        <v>6806</v>
      </c>
      <c r="Z421" s="48"/>
      <c r="AA421" s="48"/>
      <c r="AB421" s="48"/>
      <c r="AC421" s="48"/>
      <c r="AD421" s="48"/>
      <c r="AE421" s="48"/>
      <c r="AF421" s="48"/>
      <c r="AG421" s="48"/>
      <c r="AH421" s="48"/>
    </row>
    <row r="422" spans="1:34" ht="13.8">
      <c r="A422" s="1266">
        <v>44832.625</v>
      </c>
      <c r="B422" s="1265" t="s">
        <v>1215</v>
      </c>
      <c r="C422" s="1265"/>
      <c r="D422" s="1265" t="s">
        <v>4010</v>
      </c>
      <c r="E422" s="1265" t="s">
        <v>4402</v>
      </c>
      <c r="F422" s="1265" t="s">
        <v>3457</v>
      </c>
      <c r="G422" s="1267">
        <v>30000</v>
      </c>
      <c r="H422" s="1570" t="s">
        <v>3063</v>
      </c>
      <c r="I422" s="1265" t="s">
        <v>3453</v>
      </c>
      <c r="J422" s="1700"/>
      <c r="K422" s="81">
        <v>3000</v>
      </c>
      <c r="L422" s="81"/>
      <c r="M422" s="1276"/>
      <c r="N422" s="1276">
        <v>5000</v>
      </c>
      <c r="O422" s="1679"/>
      <c r="P422" s="1276"/>
      <c r="Q422" s="1276"/>
      <c r="R422" s="1276"/>
      <c r="S422" s="1276"/>
      <c r="T422" s="1276">
        <f t="shared" si="87"/>
        <v>22000</v>
      </c>
      <c r="U422" s="1383">
        <f t="shared" si="67"/>
        <v>0.73333333333333328</v>
      </c>
      <c r="V422" s="81"/>
      <c r="W422" s="1265" t="s">
        <v>108</v>
      </c>
      <c r="X422" s="81"/>
      <c r="Y422" s="1265" t="s">
        <v>6807</v>
      </c>
      <c r="Z422" s="81"/>
      <c r="AA422" s="81"/>
      <c r="AB422" s="81"/>
      <c r="AC422" s="81"/>
      <c r="AD422" s="81"/>
      <c r="AE422" s="81"/>
      <c r="AF422" s="81"/>
      <c r="AG422" s="81"/>
      <c r="AH422" s="81"/>
    </row>
    <row r="423" spans="1:34" ht="13.8">
      <c r="A423" s="1218">
        <v>44832.625</v>
      </c>
      <c r="B423" s="1217" t="s">
        <v>1906</v>
      </c>
      <c r="C423" s="1217"/>
      <c r="D423" s="1217" t="s">
        <v>3919</v>
      </c>
      <c r="E423" s="1217" t="s">
        <v>2979</v>
      </c>
      <c r="F423" s="1217" t="s">
        <v>3501</v>
      </c>
      <c r="G423" s="1219">
        <v>36000</v>
      </c>
      <c r="H423" s="1449" t="s">
        <v>3063</v>
      </c>
      <c r="I423" s="1217" t="s">
        <v>3453</v>
      </c>
      <c r="J423" s="1698"/>
      <c r="K423" s="48" t="e">
        <f ca="1">_xludf.IFS(C423="成田机场",3000,C423="羽田机场",1200,D423="NearMe",1000,D423="VIP-limo",G423*0.12)</f>
        <v>#NAME?</v>
      </c>
      <c r="L423" s="48" t="e">
        <f ca="1">_xludf.IFS(C423="成田机场",4000,C423="羽田机场",1000,D423="VIP-limo",0)</f>
        <v>#NAME?</v>
      </c>
      <c r="M423" s="1240"/>
      <c r="N423" s="1240">
        <f>17*1300</f>
        <v>22100</v>
      </c>
      <c r="O423" s="1668"/>
      <c r="P423" s="1240"/>
      <c r="Q423" s="1240"/>
      <c r="R423" s="1240"/>
      <c r="S423" s="1240"/>
      <c r="T423" s="1240" t="e">
        <f t="shared" ca="1" si="87"/>
        <v>#NAME?</v>
      </c>
      <c r="U423" s="1378" t="e">
        <f t="shared" ca="1" si="67"/>
        <v>#NAME?</v>
      </c>
      <c r="V423" s="48"/>
      <c r="W423" s="1217" t="s">
        <v>27</v>
      </c>
      <c r="X423" s="48"/>
      <c r="Y423" s="1217" t="s">
        <v>6808</v>
      </c>
      <c r="Z423" s="48"/>
      <c r="AA423" s="48"/>
      <c r="AB423" s="48"/>
      <c r="AC423" s="48"/>
      <c r="AD423" s="48"/>
      <c r="AE423" s="48"/>
      <c r="AF423" s="48"/>
      <c r="AG423" s="48"/>
      <c r="AH423" s="48"/>
    </row>
    <row r="424" spans="1:34" ht="13.8">
      <c r="A424" s="1218">
        <v>44832.722222222219</v>
      </c>
      <c r="B424" s="1217" t="s">
        <v>3473</v>
      </c>
      <c r="C424" s="1217"/>
      <c r="D424" s="1217" t="s">
        <v>3570</v>
      </c>
      <c r="E424" s="1217" t="s">
        <v>55</v>
      </c>
      <c r="F424" s="1217" t="s">
        <v>3714</v>
      </c>
      <c r="G424" s="1219">
        <v>11000</v>
      </c>
      <c r="H424" s="1449" t="s">
        <v>3063</v>
      </c>
      <c r="I424" s="1217" t="s">
        <v>3453</v>
      </c>
      <c r="J424" s="1698"/>
      <c r="K424" s="48" t="e">
        <f t="shared" ref="K424:K428" ca="1" si="106">_xludf.IFS(C424="成田机场",3000,C424="羽田机场",1200,D424="NearMe",1000)</f>
        <v>#NAME?</v>
      </c>
      <c r="L424" s="48"/>
      <c r="M424" s="1240"/>
      <c r="N424" s="1240">
        <v>5300</v>
      </c>
      <c r="O424" s="1668"/>
      <c r="P424" s="1240"/>
      <c r="Q424" s="1240"/>
      <c r="R424" s="1240"/>
      <c r="S424" s="1240"/>
      <c r="T424" s="1240" t="e">
        <f t="shared" ca="1" si="87"/>
        <v>#NAME?</v>
      </c>
      <c r="U424" s="1378" t="e">
        <f t="shared" ca="1" si="67"/>
        <v>#NAME?</v>
      </c>
      <c r="V424" s="48"/>
      <c r="W424" s="1217" t="s">
        <v>3572</v>
      </c>
      <c r="X424" s="48"/>
      <c r="Y424" s="1217" t="s">
        <v>6809</v>
      </c>
      <c r="Z424" s="48"/>
      <c r="AA424" s="48"/>
      <c r="AB424" s="48"/>
      <c r="AC424" s="48"/>
      <c r="AD424" s="48"/>
      <c r="AE424" s="48"/>
      <c r="AF424" s="48"/>
      <c r="AG424" s="48"/>
      <c r="AH424" s="48"/>
    </row>
    <row r="425" spans="1:34" ht="13.8">
      <c r="A425" s="1218">
        <v>44832.722222222219</v>
      </c>
      <c r="B425" s="1217" t="s">
        <v>3473</v>
      </c>
      <c r="C425" s="1217"/>
      <c r="D425" s="1217" t="s">
        <v>3570</v>
      </c>
      <c r="E425" s="1217" t="s">
        <v>86</v>
      </c>
      <c r="F425" s="1217" t="s">
        <v>3547</v>
      </c>
      <c r="G425" s="1219">
        <v>8500</v>
      </c>
      <c r="H425" s="1449" t="s">
        <v>3063</v>
      </c>
      <c r="I425" s="1217" t="s">
        <v>3453</v>
      </c>
      <c r="J425" s="1698"/>
      <c r="K425" s="48" t="e">
        <f t="shared" ca="1" si="106"/>
        <v>#NAME?</v>
      </c>
      <c r="L425" s="48"/>
      <c r="M425" s="1240"/>
      <c r="N425" s="1240">
        <v>4300</v>
      </c>
      <c r="O425" s="1668"/>
      <c r="P425" s="1240"/>
      <c r="Q425" s="1240"/>
      <c r="R425" s="1240"/>
      <c r="S425" s="1240"/>
      <c r="T425" s="1240" t="e">
        <f t="shared" ca="1" si="87"/>
        <v>#NAME?</v>
      </c>
      <c r="U425" s="1378" t="e">
        <f t="shared" ca="1" si="67"/>
        <v>#NAME?</v>
      </c>
      <c r="V425" s="48"/>
      <c r="W425" s="1217" t="s">
        <v>3572</v>
      </c>
      <c r="X425" s="48"/>
      <c r="Y425" s="1217" t="s">
        <v>6810</v>
      </c>
      <c r="Z425" s="48"/>
      <c r="AA425" s="48"/>
      <c r="AB425" s="48"/>
      <c r="AC425" s="48"/>
      <c r="AD425" s="48"/>
      <c r="AE425" s="48"/>
      <c r="AF425" s="48"/>
      <c r="AG425" s="48"/>
      <c r="AH425" s="48"/>
    </row>
    <row r="426" spans="1:34" ht="13.8">
      <c r="A426" s="1218">
        <v>44832.722222222219</v>
      </c>
      <c r="B426" s="1217" t="s">
        <v>3473</v>
      </c>
      <c r="C426" s="1217"/>
      <c r="D426" s="1217" t="s">
        <v>3570</v>
      </c>
      <c r="E426" s="1217" t="s">
        <v>3910</v>
      </c>
      <c r="F426" s="1217" t="s">
        <v>3592</v>
      </c>
      <c r="G426" s="1219">
        <v>11000</v>
      </c>
      <c r="H426" s="1449" t="s">
        <v>3063</v>
      </c>
      <c r="I426" s="1217" t="s">
        <v>3453</v>
      </c>
      <c r="J426" s="1698"/>
      <c r="K426" s="48" t="e">
        <f t="shared" ca="1" si="106"/>
        <v>#NAME?</v>
      </c>
      <c r="L426" s="48"/>
      <c r="M426" s="1240"/>
      <c r="N426" s="1240">
        <v>5300</v>
      </c>
      <c r="O426" s="1668"/>
      <c r="P426" s="1240"/>
      <c r="Q426" s="1240"/>
      <c r="R426" s="1240"/>
      <c r="S426" s="1240"/>
      <c r="T426" s="1240" t="e">
        <f t="shared" ca="1" si="87"/>
        <v>#NAME?</v>
      </c>
      <c r="U426" s="1378" t="e">
        <f t="shared" ca="1" si="67"/>
        <v>#NAME?</v>
      </c>
      <c r="V426" s="48"/>
      <c r="W426" s="1217" t="s">
        <v>3572</v>
      </c>
      <c r="X426" s="48"/>
      <c r="Y426" s="1217" t="s">
        <v>6811</v>
      </c>
      <c r="Z426" s="48"/>
      <c r="AA426" s="48"/>
      <c r="AB426" s="48"/>
      <c r="AC426" s="48"/>
      <c r="AD426" s="48"/>
      <c r="AE426" s="48"/>
      <c r="AF426" s="48"/>
      <c r="AG426" s="48"/>
      <c r="AH426" s="48"/>
    </row>
    <row r="427" spans="1:34" ht="13.8">
      <c r="A427" s="1218">
        <v>44832.90625</v>
      </c>
      <c r="B427" s="1217" t="s">
        <v>570</v>
      </c>
      <c r="C427" s="1217" t="s">
        <v>3456</v>
      </c>
      <c r="D427" s="1217" t="s">
        <v>1090</v>
      </c>
      <c r="E427" s="1217" t="s">
        <v>86</v>
      </c>
      <c r="F427" s="1217" t="s">
        <v>3547</v>
      </c>
      <c r="G427" s="1219">
        <v>21000</v>
      </c>
      <c r="H427" s="1449" t="s">
        <v>3063</v>
      </c>
      <c r="I427" s="1217" t="s">
        <v>3453</v>
      </c>
      <c r="J427" s="1698"/>
      <c r="K427" s="48" t="e">
        <f t="shared" ca="1" si="106"/>
        <v>#NAME?</v>
      </c>
      <c r="L427" s="48" t="e">
        <f t="shared" ref="L427:L428" ca="1" si="107">_xludf.IFS(C427="成田机场",4000,C427="羽田机场",1000)</f>
        <v>#NAME?</v>
      </c>
      <c r="M427" s="1240"/>
      <c r="N427" s="1240">
        <v>4000</v>
      </c>
      <c r="O427" s="1668"/>
      <c r="P427" s="1240"/>
      <c r="Q427" s="1240"/>
      <c r="R427" s="1240"/>
      <c r="S427" s="1240"/>
      <c r="T427" s="1240" t="e">
        <f t="shared" ca="1" si="87"/>
        <v>#NAME?</v>
      </c>
      <c r="U427" s="1378" t="e">
        <f t="shared" ca="1" si="67"/>
        <v>#NAME?</v>
      </c>
      <c r="V427" s="48"/>
      <c r="W427" s="1217" t="s">
        <v>27</v>
      </c>
      <c r="X427" s="48"/>
      <c r="Y427" s="1217" t="s">
        <v>6812</v>
      </c>
      <c r="Z427" s="48"/>
      <c r="AA427" s="48"/>
      <c r="AB427" s="48"/>
      <c r="AC427" s="48"/>
      <c r="AD427" s="48"/>
      <c r="AE427" s="48"/>
      <c r="AF427" s="48"/>
      <c r="AG427" s="48"/>
      <c r="AH427" s="48"/>
    </row>
    <row r="428" spans="1:34" ht="13.8">
      <c r="A428" s="1218">
        <v>44833.25</v>
      </c>
      <c r="B428" s="1217" t="s">
        <v>1170</v>
      </c>
      <c r="C428" s="1217" t="s">
        <v>3446</v>
      </c>
      <c r="D428" s="1217" t="s">
        <v>3807</v>
      </c>
      <c r="E428" s="1217" t="s">
        <v>55</v>
      </c>
      <c r="F428" s="1217" t="s">
        <v>3714</v>
      </c>
      <c r="G428" s="1219">
        <v>18000</v>
      </c>
      <c r="H428" s="1449" t="s">
        <v>3063</v>
      </c>
      <c r="I428" s="1217" t="s">
        <v>3453</v>
      </c>
      <c r="J428" s="1708">
        <v>1800</v>
      </c>
      <c r="K428" s="48" t="e">
        <f t="shared" ca="1" si="106"/>
        <v>#NAME?</v>
      </c>
      <c r="L428" s="48" t="e">
        <f t="shared" ca="1" si="107"/>
        <v>#NAME?</v>
      </c>
      <c r="M428" s="1240"/>
      <c r="N428" s="1240">
        <v>3000</v>
      </c>
      <c r="O428" s="1668"/>
      <c r="P428" s="1240"/>
      <c r="Q428" s="1240"/>
      <c r="R428" s="1240"/>
      <c r="S428" s="1240"/>
      <c r="T428" s="1240" t="e">
        <f t="shared" ca="1" si="87"/>
        <v>#NAME?</v>
      </c>
      <c r="U428" s="1378" t="e">
        <f t="shared" ca="1" si="67"/>
        <v>#NAME?</v>
      </c>
      <c r="V428" s="48"/>
      <c r="W428" s="1217" t="s">
        <v>105</v>
      </c>
      <c r="X428" s="48"/>
      <c r="Y428" s="1217" t="s">
        <v>6813</v>
      </c>
      <c r="Z428" s="48"/>
      <c r="AA428" s="48"/>
      <c r="AB428" s="48"/>
      <c r="AC428" s="48"/>
      <c r="AD428" s="48"/>
      <c r="AE428" s="48"/>
      <c r="AF428" s="48"/>
      <c r="AG428" s="48"/>
      <c r="AH428" s="48"/>
    </row>
    <row r="429" spans="1:34" ht="13.8">
      <c r="A429" s="1218">
        <v>44833.291666666664</v>
      </c>
      <c r="B429" s="1217" t="s">
        <v>1906</v>
      </c>
      <c r="C429" s="1217"/>
      <c r="D429" s="1217" t="s">
        <v>3919</v>
      </c>
      <c r="E429" s="1217" t="s">
        <v>1798</v>
      </c>
      <c r="F429" s="1217" t="s">
        <v>3629</v>
      </c>
      <c r="G429" s="1219">
        <v>24000</v>
      </c>
      <c r="H429" s="1449" t="s">
        <v>3063</v>
      </c>
      <c r="I429" s="1217" t="s">
        <v>3453</v>
      </c>
      <c r="J429" s="1698"/>
      <c r="K429" s="48" t="e">
        <f t="shared" ref="K429:K430" ca="1" si="108">_xludf.IFS(C429="成田机场",3000,C429="羽田机场",1200,D429="NearMe",1000,D429="VIP-limo",G429*0.12)</f>
        <v>#NAME?</v>
      </c>
      <c r="L429" s="48" t="e">
        <f t="shared" ref="L429:L430" ca="1" si="109">_xludf.IFS(C429="成田机场",4000,C429="羽田机场",1000,D429="VIP-limo",0)</f>
        <v>#NAME?</v>
      </c>
      <c r="M429" s="1240"/>
      <c r="N429" s="1240" t="e">
        <f ca="1">(9*2400-K429)*0.7</f>
        <v>#NAME?</v>
      </c>
      <c r="O429" s="1668"/>
      <c r="P429" s="1240"/>
      <c r="Q429" s="1240"/>
      <c r="R429" s="1240"/>
      <c r="S429" s="1240"/>
      <c r="T429" s="1240" t="e">
        <f t="shared" ca="1" si="87"/>
        <v>#NAME?</v>
      </c>
      <c r="U429" s="1378" t="e">
        <f t="shared" ca="1" si="67"/>
        <v>#NAME?</v>
      </c>
      <c r="V429" s="48"/>
      <c r="W429" s="1217" t="s">
        <v>27</v>
      </c>
      <c r="X429" s="48"/>
      <c r="Y429" s="1217" t="s">
        <v>6814</v>
      </c>
      <c r="Z429" s="48"/>
      <c r="AA429" s="48"/>
      <c r="AB429" s="48"/>
      <c r="AC429" s="48"/>
      <c r="AD429" s="48"/>
      <c r="AE429" s="48"/>
      <c r="AF429" s="48"/>
      <c r="AG429" s="48"/>
      <c r="AH429" s="48"/>
    </row>
    <row r="430" spans="1:34" ht="13.8">
      <c r="A430" s="1218">
        <v>44833.291666666664</v>
      </c>
      <c r="B430" s="1217" t="s">
        <v>1906</v>
      </c>
      <c r="C430" s="1217"/>
      <c r="D430" s="1217" t="s">
        <v>3919</v>
      </c>
      <c r="E430" s="1217" t="s">
        <v>47</v>
      </c>
      <c r="F430" s="1217" t="s">
        <v>3471</v>
      </c>
      <c r="G430" s="1219">
        <v>21600</v>
      </c>
      <c r="H430" s="1449" t="s">
        <v>3063</v>
      </c>
      <c r="I430" s="1217" t="s">
        <v>3453</v>
      </c>
      <c r="J430" s="1698"/>
      <c r="K430" s="48" t="e">
        <f t="shared" ca="1" si="108"/>
        <v>#NAME?</v>
      </c>
      <c r="L430" s="48" t="e">
        <f t="shared" ca="1" si="109"/>
        <v>#NAME?</v>
      </c>
      <c r="M430" s="1240"/>
      <c r="N430" s="1240">
        <f>1300*10</f>
        <v>13000</v>
      </c>
      <c r="O430" s="1668"/>
      <c r="P430" s="1240"/>
      <c r="Q430" s="1240"/>
      <c r="R430" s="1240"/>
      <c r="S430" s="1240"/>
      <c r="T430" s="1240" t="e">
        <f t="shared" ca="1" si="87"/>
        <v>#NAME?</v>
      </c>
      <c r="U430" s="1378" t="e">
        <f t="shared" ca="1" si="67"/>
        <v>#NAME?</v>
      </c>
      <c r="V430" s="48"/>
      <c r="W430" s="1217" t="s">
        <v>27</v>
      </c>
      <c r="X430" s="48"/>
      <c r="Y430" s="1217" t="s">
        <v>6815</v>
      </c>
      <c r="Z430" s="48"/>
      <c r="AA430" s="48"/>
      <c r="AB430" s="48"/>
      <c r="AC430" s="48"/>
      <c r="AD430" s="48"/>
      <c r="AE430" s="48"/>
      <c r="AF430" s="48"/>
      <c r="AG430" s="48"/>
      <c r="AH430" s="48"/>
    </row>
    <row r="431" spans="1:34" ht="13.8">
      <c r="A431" s="1218">
        <v>44833.305555555555</v>
      </c>
      <c r="B431" s="1217" t="s">
        <v>3473</v>
      </c>
      <c r="C431" s="1217"/>
      <c r="D431" s="1217" t="s">
        <v>3570</v>
      </c>
      <c r="E431" s="1217" t="s">
        <v>55</v>
      </c>
      <c r="F431" s="1217" t="s">
        <v>3714</v>
      </c>
      <c r="G431" s="1219">
        <v>11000</v>
      </c>
      <c r="H431" s="1449" t="s">
        <v>3063</v>
      </c>
      <c r="I431" s="1217" t="s">
        <v>3453</v>
      </c>
      <c r="J431" s="1698"/>
      <c r="K431" s="48" t="e">
        <f t="shared" ref="K431:K434" ca="1" si="110">_xludf.IFS(C431="成田机场",3000,C431="羽田机场",1200,D431="NearMe",1000)</f>
        <v>#NAME?</v>
      </c>
      <c r="L431" s="48"/>
      <c r="M431" s="1240"/>
      <c r="N431" s="1240">
        <v>5300</v>
      </c>
      <c r="O431" s="1668"/>
      <c r="P431" s="1240"/>
      <c r="Q431" s="1240"/>
      <c r="R431" s="1240"/>
      <c r="S431" s="1240"/>
      <c r="T431" s="1240" t="e">
        <f t="shared" ca="1" si="87"/>
        <v>#NAME?</v>
      </c>
      <c r="U431" s="1378" t="e">
        <f t="shared" ca="1" si="67"/>
        <v>#NAME?</v>
      </c>
      <c r="V431" s="48"/>
      <c r="W431" s="1217" t="s">
        <v>3572</v>
      </c>
      <c r="X431" s="48"/>
      <c r="Y431" s="1217" t="s">
        <v>6816</v>
      </c>
      <c r="Z431" s="48"/>
      <c r="AA431" s="48"/>
      <c r="AB431" s="48"/>
      <c r="AC431" s="48"/>
      <c r="AD431" s="48"/>
      <c r="AE431" s="48"/>
      <c r="AF431" s="48"/>
      <c r="AG431" s="48"/>
      <c r="AH431" s="48"/>
    </row>
    <row r="432" spans="1:34" ht="13.8">
      <c r="A432" s="1218">
        <v>44833.305555555555</v>
      </c>
      <c r="B432" s="1217" t="s">
        <v>3473</v>
      </c>
      <c r="C432" s="1217"/>
      <c r="D432" s="1217" t="s">
        <v>3570</v>
      </c>
      <c r="E432" s="1217" t="s">
        <v>86</v>
      </c>
      <c r="F432" s="1217" t="s">
        <v>3547</v>
      </c>
      <c r="G432" s="1219">
        <v>8500</v>
      </c>
      <c r="H432" s="1449" t="s">
        <v>3063</v>
      </c>
      <c r="I432" s="1217" t="s">
        <v>3453</v>
      </c>
      <c r="J432" s="1698"/>
      <c r="K432" s="48" t="e">
        <f t="shared" ca="1" si="110"/>
        <v>#NAME?</v>
      </c>
      <c r="L432" s="48"/>
      <c r="M432" s="1240"/>
      <c r="N432" s="1240">
        <v>4300</v>
      </c>
      <c r="O432" s="1668"/>
      <c r="P432" s="1240"/>
      <c r="Q432" s="1240"/>
      <c r="R432" s="1240"/>
      <c r="S432" s="1240"/>
      <c r="T432" s="1240" t="e">
        <f t="shared" ca="1" si="87"/>
        <v>#NAME?</v>
      </c>
      <c r="U432" s="1378" t="e">
        <f t="shared" ca="1" si="67"/>
        <v>#NAME?</v>
      </c>
      <c r="V432" s="48"/>
      <c r="W432" s="1217" t="s">
        <v>3572</v>
      </c>
      <c r="X432" s="48"/>
      <c r="Y432" s="1217" t="s">
        <v>6817</v>
      </c>
      <c r="Z432" s="48"/>
      <c r="AA432" s="48"/>
      <c r="AB432" s="48"/>
      <c r="AC432" s="48"/>
      <c r="AD432" s="48"/>
      <c r="AE432" s="48"/>
      <c r="AF432" s="48"/>
      <c r="AG432" s="48"/>
      <c r="AH432" s="48"/>
    </row>
    <row r="433" spans="1:34" ht="13.8">
      <c r="A433" s="1218">
        <v>44833.305555555555</v>
      </c>
      <c r="B433" s="1217" t="s">
        <v>3473</v>
      </c>
      <c r="C433" s="1217"/>
      <c r="D433" s="1217" t="s">
        <v>3570</v>
      </c>
      <c r="E433" s="1217" t="s">
        <v>3910</v>
      </c>
      <c r="F433" s="1217" t="s">
        <v>3592</v>
      </c>
      <c r="G433" s="1219">
        <v>11000</v>
      </c>
      <c r="H433" s="1449" t="s">
        <v>3063</v>
      </c>
      <c r="I433" s="1217" t="s">
        <v>3453</v>
      </c>
      <c r="J433" s="1698"/>
      <c r="K433" s="48" t="e">
        <f t="shared" ca="1" si="110"/>
        <v>#NAME?</v>
      </c>
      <c r="L433" s="48"/>
      <c r="M433" s="1240"/>
      <c r="N433" s="1240">
        <v>5300</v>
      </c>
      <c r="O433" s="1668"/>
      <c r="P433" s="1240"/>
      <c r="Q433" s="1240"/>
      <c r="R433" s="1240"/>
      <c r="S433" s="1240"/>
      <c r="T433" s="1240" t="e">
        <f t="shared" ca="1" si="87"/>
        <v>#NAME?</v>
      </c>
      <c r="U433" s="1378" t="e">
        <f t="shared" ca="1" si="67"/>
        <v>#NAME?</v>
      </c>
      <c r="V433" s="48"/>
      <c r="W433" s="1217" t="s">
        <v>3572</v>
      </c>
      <c r="X433" s="48"/>
      <c r="Y433" s="1217" t="s">
        <v>6818</v>
      </c>
      <c r="Z433" s="48"/>
      <c r="AA433" s="48"/>
      <c r="AB433" s="48"/>
      <c r="AC433" s="48"/>
      <c r="AD433" s="48"/>
      <c r="AE433" s="48"/>
      <c r="AF433" s="48"/>
      <c r="AG433" s="48"/>
      <c r="AH433" s="48"/>
    </row>
    <row r="434" spans="1:34" ht="13.8">
      <c r="A434" s="1218">
        <v>44833.333333333336</v>
      </c>
      <c r="B434" s="1217" t="s">
        <v>1170</v>
      </c>
      <c r="C434" s="1217" t="s">
        <v>3456</v>
      </c>
      <c r="D434" s="1217" t="s">
        <v>3452</v>
      </c>
      <c r="E434" s="1217" t="s">
        <v>49</v>
      </c>
      <c r="F434" s="1217" t="s">
        <v>3486</v>
      </c>
      <c r="G434" s="1219">
        <v>15000</v>
      </c>
      <c r="H434" s="1449" t="s">
        <v>3063</v>
      </c>
      <c r="I434" s="1217" t="s">
        <v>3453</v>
      </c>
      <c r="J434" s="1698"/>
      <c r="K434" s="48" t="e">
        <f t="shared" ca="1" si="110"/>
        <v>#NAME?</v>
      </c>
      <c r="L434" s="48" t="e">
        <f ca="1">_xludf.IFS(C434="成田机场",4000,C434="羽田机场",1000)</f>
        <v>#NAME?</v>
      </c>
      <c r="M434" s="1240"/>
      <c r="N434" s="1240">
        <v>4000</v>
      </c>
      <c r="O434" s="1668"/>
      <c r="P434" s="1240"/>
      <c r="Q434" s="1240"/>
      <c r="R434" s="1240"/>
      <c r="S434" s="1240"/>
      <c r="T434" s="1240" t="e">
        <f t="shared" ca="1" si="87"/>
        <v>#NAME?</v>
      </c>
      <c r="U434" s="1378" t="e">
        <f t="shared" ca="1" si="67"/>
        <v>#NAME?</v>
      </c>
      <c r="V434" s="48"/>
      <c r="W434" s="1217" t="s">
        <v>3508</v>
      </c>
      <c r="X434" s="48"/>
      <c r="Y434" s="1217" t="s">
        <v>6819</v>
      </c>
      <c r="Z434" s="48"/>
      <c r="AA434" s="48"/>
      <c r="AB434" s="48"/>
      <c r="AC434" s="48"/>
      <c r="AD434" s="48"/>
      <c r="AE434" s="48"/>
      <c r="AF434" s="48"/>
      <c r="AG434" s="48"/>
      <c r="AH434" s="48"/>
    </row>
    <row r="435" spans="1:34" ht="13.8">
      <c r="A435" s="1266">
        <v>44833.395833333336</v>
      </c>
      <c r="B435" s="1265" t="s">
        <v>3473</v>
      </c>
      <c r="C435" s="1265"/>
      <c r="D435" s="1265" t="s">
        <v>3807</v>
      </c>
      <c r="E435" s="1265" t="s">
        <v>86</v>
      </c>
      <c r="F435" s="1265" t="s">
        <v>3547</v>
      </c>
      <c r="G435" s="1267">
        <v>20000</v>
      </c>
      <c r="H435" s="1570" t="s">
        <v>3063</v>
      </c>
      <c r="I435" s="1265" t="s">
        <v>3453</v>
      </c>
      <c r="J435" s="1701">
        <v>4700</v>
      </c>
      <c r="K435" s="81">
        <v>2000</v>
      </c>
      <c r="L435" s="81"/>
      <c r="M435" s="1276"/>
      <c r="N435" s="1276">
        <v>4000</v>
      </c>
      <c r="O435" s="1679"/>
      <c r="P435" s="1276"/>
      <c r="Q435" s="1276"/>
      <c r="R435" s="1276"/>
      <c r="S435" s="1276"/>
      <c r="T435" s="1276">
        <f t="shared" si="87"/>
        <v>9300</v>
      </c>
      <c r="U435" s="1383">
        <f t="shared" si="67"/>
        <v>0.46500000000000002</v>
      </c>
      <c r="V435" s="81"/>
      <c r="W435" s="1265" t="s">
        <v>105</v>
      </c>
      <c r="X435" s="81"/>
      <c r="Y435" s="1265" t="s">
        <v>6820</v>
      </c>
      <c r="Z435" s="81"/>
      <c r="AA435" s="81"/>
      <c r="AB435" s="81"/>
      <c r="AC435" s="81"/>
      <c r="AD435" s="81"/>
      <c r="AE435" s="81"/>
      <c r="AF435" s="81"/>
      <c r="AG435" s="81"/>
      <c r="AH435" s="81"/>
    </row>
    <row r="436" spans="1:34" ht="13.8">
      <c r="A436" s="1218">
        <v>44833.416666666664</v>
      </c>
      <c r="B436" s="1217" t="s">
        <v>1906</v>
      </c>
      <c r="C436" s="1217"/>
      <c r="D436" s="1217" t="s">
        <v>3919</v>
      </c>
      <c r="E436" s="1217" t="s">
        <v>3523</v>
      </c>
      <c r="F436" s="1217" t="s">
        <v>3524</v>
      </c>
      <c r="G436" s="1219">
        <v>24000</v>
      </c>
      <c r="H436" s="1449" t="s">
        <v>3063</v>
      </c>
      <c r="I436" s="1217" t="s">
        <v>3453</v>
      </c>
      <c r="J436" s="1698"/>
      <c r="K436" s="48" t="e">
        <f ca="1">_xludf.IFS(C436="成田机场",3000,C436="羽田机场",1200,D436="NearMe",1000,D436="VIP-limo",G436*0.12)</f>
        <v>#NAME?</v>
      </c>
      <c r="L436" s="48" t="e">
        <f ca="1">_xludf.IFS(C436="成田机场",4000,C436="羽田机场",1000,D436="VIP-limo",0)</f>
        <v>#NAME?</v>
      </c>
      <c r="M436" s="1240" t="e">
        <f ca="1">(G436-K436-L436)*0.7</f>
        <v>#NAME?</v>
      </c>
      <c r="N436" s="1240"/>
      <c r="O436" s="1668"/>
      <c r="P436" s="1240"/>
      <c r="Q436" s="1240"/>
      <c r="R436" s="1240"/>
      <c r="S436" s="1240"/>
      <c r="T436" s="1240" t="e">
        <f t="shared" ca="1" si="87"/>
        <v>#NAME?</v>
      </c>
      <c r="U436" s="1378" t="e">
        <f t="shared" ca="1" si="67"/>
        <v>#NAME?</v>
      </c>
      <c r="V436" s="48"/>
      <c r="W436" s="1217" t="s">
        <v>27</v>
      </c>
      <c r="X436" s="48"/>
      <c r="Y436" s="1217" t="s">
        <v>6821</v>
      </c>
      <c r="Z436" s="48"/>
      <c r="AA436" s="48"/>
      <c r="AB436" s="48"/>
      <c r="AC436" s="48"/>
      <c r="AD436" s="48"/>
      <c r="AE436" s="48"/>
      <c r="AF436" s="48"/>
      <c r="AG436" s="48"/>
      <c r="AH436" s="48"/>
    </row>
    <row r="437" spans="1:34" ht="13.8">
      <c r="A437" s="1266">
        <v>44833.445833333331</v>
      </c>
      <c r="B437" s="1265" t="s">
        <v>3473</v>
      </c>
      <c r="C437" s="1265"/>
      <c r="D437" s="1265" t="s">
        <v>3521</v>
      </c>
      <c r="E437" s="1265" t="s">
        <v>55</v>
      </c>
      <c r="F437" s="1265" t="s">
        <v>3714</v>
      </c>
      <c r="G437" s="1267">
        <v>5000</v>
      </c>
      <c r="H437" s="1570" t="s">
        <v>3063</v>
      </c>
      <c r="I437" s="1265" t="s">
        <v>3453</v>
      </c>
      <c r="J437" s="1700"/>
      <c r="K437" s="81">
        <v>1000</v>
      </c>
      <c r="L437" s="81"/>
      <c r="M437" s="1240"/>
      <c r="N437" s="1276">
        <v>3000</v>
      </c>
      <c r="O437" s="1679"/>
      <c r="P437" s="1276"/>
      <c r="Q437" s="1276"/>
      <c r="R437" s="1276"/>
      <c r="S437" s="1276"/>
      <c r="T437" s="1276">
        <f t="shared" si="87"/>
        <v>1000</v>
      </c>
      <c r="U437" s="1383">
        <f t="shared" si="67"/>
        <v>0.2</v>
      </c>
      <c r="V437" s="81"/>
      <c r="W437" s="1265" t="s">
        <v>107</v>
      </c>
      <c r="X437" s="81"/>
      <c r="Y437" s="1265" t="s">
        <v>6822</v>
      </c>
      <c r="Z437" s="81"/>
      <c r="AA437" s="81"/>
      <c r="AB437" s="81"/>
      <c r="AC437" s="81"/>
      <c r="AD437" s="81"/>
      <c r="AE437" s="81"/>
      <c r="AF437" s="81"/>
      <c r="AG437" s="81"/>
      <c r="AH437" s="81"/>
    </row>
    <row r="438" spans="1:34" ht="13.8">
      <c r="A438" s="1311">
        <v>44833.489583333336</v>
      </c>
      <c r="B438" s="1310" t="s">
        <v>1215</v>
      </c>
      <c r="C438" s="1310"/>
      <c r="D438" s="1310" t="s">
        <v>5699</v>
      </c>
      <c r="E438" s="1310" t="s">
        <v>34</v>
      </c>
      <c r="F438" s="1310" t="s">
        <v>3626</v>
      </c>
      <c r="G438" s="1312">
        <v>15000</v>
      </c>
      <c r="H438" s="1570" t="s">
        <v>3063</v>
      </c>
      <c r="I438" s="1310" t="s">
        <v>3453</v>
      </c>
      <c r="J438" s="1700"/>
      <c r="K438" s="297">
        <v>2000</v>
      </c>
      <c r="L438" s="297">
        <v>1000</v>
      </c>
      <c r="M438" s="1317">
        <f>(13500-K438-L438)*0.7</f>
        <v>7349.9999999999991</v>
      </c>
      <c r="N438" s="1317"/>
      <c r="O438" s="1679"/>
      <c r="P438" s="1317"/>
      <c r="Q438" s="1317"/>
      <c r="R438" s="1317"/>
      <c r="S438" s="1317"/>
      <c r="T438" s="1317">
        <f t="shared" si="87"/>
        <v>4650.0000000000009</v>
      </c>
      <c r="U438" s="1705">
        <f t="shared" si="67"/>
        <v>0.31000000000000005</v>
      </c>
      <c r="V438" s="297"/>
      <c r="W438" s="1310" t="s">
        <v>1540</v>
      </c>
      <c r="X438" s="297"/>
      <c r="Y438" s="1310" t="s">
        <v>6437</v>
      </c>
      <c r="Z438" s="297"/>
      <c r="AA438" s="297"/>
      <c r="AB438" s="297"/>
      <c r="AC438" s="297"/>
      <c r="AD438" s="297"/>
      <c r="AE438" s="297"/>
      <c r="AF438" s="297"/>
      <c r="AG438" s="297"/>
      <c r="AH438" s="297"/>
    </row>
    <row r="439" spans="1:34" ht="13.8">
      <c r="A439" s="1266">
        <v>44833.5</v>
      </c>
      <c r="B439" s="1265" t="s">
        <v>3473</v>
      </c>
      <c r="C439" s="1265"/>
      <c r="D439" s="1265" t="s">
        <v>3807</v>
      </c>
      <c r="E439" s="1265" t="s">
        <v>86</v>
      </c>
      <c r="F439" s="1265" t="s">
        <v>3547</v>
      </c>
      <c r="G439" s="1267">
        <v>18000</v>
      </c>
      <c r="H439" s="1570" t="s">
        <v>3055</v>
      </c>
      <c r="I439" s="1265" t="s">
        <v>3453</v>
      </c>
      <c r="J439" s="1701">
        <v>4230</v>
      </c>
      <c r="K439" s="81">
        <v>2000</v>
      </c>
      <c r="L439" s="81"/>
      <c r="M439" s="1276"/>
      <c r="N439" s="1276">
        <v>4000</v>
      </c>
      <c r="O439" s="1679"/>
      <c r="P439" s="1276"/>
      <c r="Q439" s="1276"/>
      <c r="R439" s="1276"/>
      <c r="S439" s="1276"/>
      <c r="T439" s="1276">
        <f t="shared" si="87"/>
        <v>7770</v>
      </c>
      <c r="U439" s="1383">
        <f t="shared" si="67"/>
        <v>0.43166666666666664</v>
      </c>
      <c r="V439" s="81"/>
      <c r="W439" s="1265" t="s">
        <v>105</v>
      </c>
      <c r="X439" s="81"/>
      <c r="Y439" s="1265" t="s">
        <v>6823</v>
      </c>
      <c r="Z439" s="81"/>
      <c r="AA439" s="81"/>
      <c r="AB439" s="81"/>
      <c r="AC439" s="81"/>
      <c r="AD439" s="81"/>
      <c r="AE439" s="81"/>
      <c r="AF439" s="81"/>
      <c r="AG439" s="81"/>
      <c r="AH439" s="81"/>
    </row>
    <row r="440" spans="1:34" ht="13.8">
      <c r="A440" s="1266">
        <v>44833.5</v>
      </c>
      <c r="B440" s="1265" t="s">
        <v>3473</v>
      </c>
      <c r="C440" s="1265"/>
      <c r="D440" s="1265" t="s">
        <v>3807</v>
      </c>
      <c r="E440" s="1265" t="s">
        <v>3910</v>
      </c>
      <c r="F440" s="1265" t="s">
        <v>3592</v>
      </c>
      <c r="G440" s="1267">
        <v>18000</v>
      </c>
      <c r="H440" s="1570" t="s">
        <v>3055</v>
      </c>
      <c r="I440" s="1265" t="s">
        <v>3453</v>
      </c>
      <c r="J440" s="1701">
        <v>4230</v>
      </c>
      <c r="K440" s="81">
        <v>2000</v>
      </c>
      <c r="L440" s="81"/>
      <c r="M440" s="1276"/>
      <c r="N440" s="1276">
        <v>4000</v>
      </c>
      <c r="O440" s="1679"/>
      <c r="P440" s="1276"/>
      <c r="Q440" s="1276"/>
      <c r="R440" s="1276"/>
      <c r="S440" s="1276"/>
      <c r="T440" s="1276">
        <f t="shared" si="87"/>
        <v>7770</v>
      </c>
      <c r="U440" s="1383">
        <f t="shared" si="67"/>
        <v>0.43166666666666664</v>
      </c>
      <c r="V440" s="81"/>
      <c r="W440" s="1265" t="s">
        <v>105</v>
      </c>
      <c r="X440" s="81"/>
      <c r="Y440" s="1265" t="s">
        <v>6824</v>
      </c>
      <c r="Z440" s="81"/>
      <c r="AA440" s="81"/>
      <c r="AB440" s="81"/>
      <c r="AC440" s="81"/>
      <c r="AD440" s="81"/>
      <c r="AE440" s="81"/>
      <c r="AF440" s="81"/>
      <c r="AG440" s="81"/>
      <c r="AH440" s="81"/>
    </row>
    <row r="441" spans="1:34" ht="13.8">
      <c r="A441" s="1218">
        <v>44833.506944444445</v>
      </c>
      <c r="B441" s="1217" t="s">
        <v>570</v>
      </c>
      <c r="C441" s="1217" t="s">
        <v>3446</v>
      </c>
      <c r="D441" s="1217" t="s">
        <v>3521</v>
      </c>
      <c r="E441" s="1217" t="s">
        <v>55</v>
      </c>
      <c r="F441" s="1217" t="s">
        <v>3714</v>
      </c>
      <c r="G441" s="1219">
        <v>10000</v>
      </c>
      <c r="H441" s="1572" t="s">
        <v>3063</v>
      </c>
      <c r="I441" s="1217" t="s">
        <v>3453</v>
      </c>
      <c r="J441" s="1698"/>
      <c r="K441" s="48" t="e">
        <f t="shared" ref="K441:K444" ca="1" si="111">_xludf.IFS(C441="成田机场",3000,C441="羽田机场",1200,D441="NearMe",1000)</f>
        <v>#NAME?</v>
      </c>
      <c r="L441" s="48" t="e">
        <f t="shared" ref="L441:L444" ca="1" si="112">_xludf.IFS(C441="成田机场",4000,C441="羽田机场",1000)</f>
        <v>#NAME?</v>
      </c>
      <c r="M441" s="1240"/>
      <c r="N441" s="1240">
        <v>3000</v>
      </c>
      <c r="O441" s="1668"/>
      <c r="P441" s="1240"/>
      <c r="Q441" s="1240"/>
      <c r="R441" s="1240"/>
      <c r="S441" s="1240"/>
      <c r="T441" s="1240" t="e">
        <f t="shared" ca="1" si="87"/>
        <v>#NAME?</v>
      </c>
      <c r="U441" s="1378" t="e">
        <f t="shared" ca="1" si="67"/>
        <v>#NAME?</v>
      </c>
      <c r="V441" s="48"/>
      <c r="W441" s="1217" t="s">
        <v>107</v>
      </c>
      <c r="X441" s="48"/>
      <c r="Y441" s="1217" t="s">
        <v>6825</v>
      </c>
      <c r="Z441" s="48"/>
      <c r="AA441" s="48"/>
      <c r="AB441" s="48"/>
      <c r="AC441" s="48"/>
      <c r="AD441" s="48"/>
      <c r="AE441" s="48"/>
      <c r="AF441" s="48"/>
      <c r="AG441" s="48"/>
      <c r="AH441" s="48"/>
    </row>
    <row r="442" spans="1:34" ht="13.8">
      <c r="A442" s="1218">
        <v>44833.565972222219</v>
      </c>
      <c r="B442" s="1217" t="s">
        <v>570</v>
      </c>
      <c r="C442" s="1217" t="s">
        <v>3446</v>
      </c>
      <c r="D442" s="1217" t="s">
        <v>3579</v>
      </c>
      <c r="E442" s="1217" t="s">
        <v>40</v>
      </c>
      <c r="F442" s="1217" t="s">
        <v>3449</v>
      </c>
      <c r="G442" s="1219">
        <v>15000</v>
      </c>
      <c r="H442" s="1572" t="s">
        <v>3063</v>
      </c>
      <c r="I442" s="1217" t="s">
        <v>3453</v>
      </c>
      <c r="J442" s="1698"/>
      <c r="K442" s="48" t="e">
        <f t="shared" ca="1" si="111"/>
        <v>#NAME?</v>
      </c>
      <c r="L442" s="48" t="e">
        <f t="shared" ca="1" si="112"/>
        <v>#NAME?</v>
      </c>
      <c r="M442" s="1240" t="e">
        <f ca="1">(8500-K442-L442)*0.7</f>
        <v>#NAME?</v>
      </c>
      <c r="N442" s="1240"/>
      <c r="O442" s="1668"/>
      <c r="P442" s="1240">
        <v>300</v>
      </c>
      <c r="Q442" s="1240"/>
      <c r="R442" s="1240"/>
      <c r="S442" s="1240"/>
      <c r="T442" s="1240" t="e">
        <f t="shared" ca="1" si="87"/>
        <v>#NAME?</v>
      </c>
      <c r="U442" s="1378" t="e">
        <f t="shared" ca="1" si="67"/>
        <v>#NAME?</v>
      </c>
      <c r="V442" s="48"/>
      <c r="W442" s="1217" t="s">
        <v>27</v>
      </c>
      <c r="X442" s="48"/>
      <c r="Y442" s="1217" t="s">
        <v>6826</v>
      </c>
      <c r="Z442" s="48"/>
      <c r="AA442" s="48"/>
      <c r="AB442" s="48"/>
      <c r="AC442" s="48"/>
      <c r="AD442" s="48"/>
      <c r="AE442" s="48"/>
      <c r="AF442" s="48"/>
      <c r="AG442" s="48"/>
      <c r="AH442" s="48"/>
    </row>
    <row r="443" spans="1:34" ht="13.8">
      <c r="A443" s="1218">
        <v>44833.583333333336</v>
      </c>
      <c r="B443" s="1217" t="s">
        <v>1170</v>
      </c>
      <c r="C443" s="1217" t="s">
        <v>3456</v>
      </c>
      <c r="D443" s="1217" t="s">
        <v>4010</v>
      </c>
      <c r="E443" s="1217" t="s">
        <v>86</v>
      </c>
      <c r="F443" s="1217" t="s">
        <v>3547</v>
      </c>
      <c r="G443" s="1219">
        <v>20000</v>
      </c>
      <c r="H443" s="1572" t="s">
        <v>3063</v>
      </c>
      <c r="I443" s="1217" t="s">
        <v>3453</v>
      </c>
      <c r="J443" s="1698"/>
      <c r="K443" s="48" t="e">
        <f t="shared" ca="1" si="111"/>
        <v>#NAME?</v>
      </c>
      <c r="L443" s="48" t="e">
        <f t="shared" ca="1" si="112"/>
        <v>#NAME?</v>
      </c>
      <c r="M443" s="1240"/>
      <c r="N443" s="1240">
        <v>4000</v>
      </c>
      <c r="O443" s="1668"/>
      <c r="P443" s="1240"/>
      <c r="Q443" s="1240"/>
      <c r="R443" s="1240"/>
      <c r="S443" s="1240"/>
      <c r="T443" s="1240" t="e">
        <f t="shared" ca="1" si="87"/>
        <v>#NAME?</v>
      </c>
      <c r="U443" s="1378" t="e">
        <f t="shared" ca="1" si="67"/>
        <v>#NAME?</v>
      </c>
      <c r="V443" s="48"/>
      <c r="W443" s="1217" t="s">
        <v>108</v>
      </c>
      <c r="X443" s="48"/>
      <c r="Y443" s="1217" t="s">
        <v>6827</v>
      </c>
      <c r="Z443" s="48"/>
      <c r="AA443" s="48"/>
      <c r="AB443" s="48"/>
      <c r="AC443" s="48"/>
      <c r="AD443" s="48"/>
      <c r="AE443" s="48"/>
      <c r="AF443" s="48"/>
      <c r="AG443" s="48"/>
      <c r="AH443" s="48"/>
    </row>
    <row r="444" spans="1:34" ht="13.8">
      <c r="A444" s="1218">
        <v>44833.583333333336</v>
      </c>
      <c r="B444" s="1217" t="s">
        <v>1170</v>
      </c>
      <c r="C444" s="1217" t="s">
        <v>3456</v>
      </c>
      <c r="D444" s="1217" t="s">
        <v>4010</v>
      </c>
      <c r="E444" s="1217" t="s">
        <v>3910</v>
      </c>
      <c r="F444" s="1217" t="s">
        <v>3592</v>
      </c>
      <c r="G444" s="1219">
        <v>20000</v>
      </c>
      <c r="H444" s="1572" t="s">
        <v>3063</v>
      </c>
      <c r="I444" s="1217" t="s">
        <v>3453</v>
      </c>
      <c r="J444" s="1698"/>
      <c r="K444" s="48" t="e">
        <f t="shared" ca="1" si="111"/>
        <v>#NAME?</v>
      </c>
      <c r="L444" s="48" t="e">
        <f t="shared" ca="1" si="112"/>
        <v>#NAME?</v>
      </c>
      <c r="M444" s="1240"/>
      <c r="N444" s="1240">
        <v>4000</v>
      </c>
      <c r="O444" s="1668"/>
      <c r="P444" s="1240"/>
      <c r="Q444" s="1240"/>
      <c r="R444" s="1240"/>
      <c r="S444" s="1240"/>
      <c r="T444" s="1240" t="e">
        <f t="shared" ca="1" si="87"/>
        <v>#NAME?</v>
      </c>
      <c r="U444" s="1378" t="e">
        <f t="shared" ca="1" si="67"/>
        <v>#NAME?</v>
      </c>
      <c r="V444" s="48"/>
      <c r="W444" s="1217" t="s">
        <v>108</v>
      </c>
      <c r="X444" s="48"/>
      <c r="Y444" s="1217" t="s">
        <v>6828</v>
      </c>
      <c r="Z444" s="48"/>
      <c r="AA444" s="48"/>
      <c r="AB444" s="48"/>
      <c r="AC444" s="48"/>
      <c r="AD444" s="48"/>
      <c r="AE444" s="48"/>
      <c r="AF444" s="48"/>
      <c r="AG444" s="48"/>
      <c r="AH444" s="48"/>
    </row>
    <row r="445" spans="1:34" ht="13.8">
      <c r="A445" s="1218">
        <v>44833.583333333336</v>
      </c>
      <c r="B445" s="1217" t="s">
        <v>1906</v>
      </c>
      <c r="C445" s="1217"/>
      <c r="D445" s="1217" t="s">
        <v>3919</v>
      </c>
      <c r="E445" s="1217" t="s">
        <v>3289</v>
      </c>
      <c r="F445" s="1217" t="s">
        <v>3657</v>
      </c>
      <c r="G445" s="1219">
        <v>26400</v>
      </c>
      <c r="H445" s="1572" t="s">
        <v>3063</v>
      </c>
      <c r="I445" s="1217" t="s">
        <v>3453</v>
      </c>
      <c r="J445" s="1698"/>
      <c r="K445" s="10" t="e">
        <f t="shared" ref="K445:K446" ca="1" si="113">_xludf.IFS(C445="成田机场",3000,C445="羽田机场",1200,D445="NearMe",1000,D445="VIP-limo",G445*0.12)</f>
        <v>#NAME?</v>
      </c>
      <c r="L445" s="10" t="e">
        <f t="shared" ref="L445:L446" ca="1" si="114">_xludf.IFS(C445="成田机场",4000,C445="羽田机场",1000,D445="VIP-limo",0)</f>
        <v>#NAME?</v>
      </c>
      <c r="M445" s="1239"/>
      <c r="N445" s="1240">
        <f>12*1300</f>
        <v>15600</v>
      </c>
      <c r="O445" s="1668"/>
      <c r="P445" s="1240"/>
      <c r="Q445" s="1240"/>
      <c r="R445" s="1240"/>
      <c r="S445" s="1240"/>
      <c r="T445" s="1240" t="e">
        <f t="shared" ca="1" si="87"/>
        <v>#NAME?</v>
      </c>
      <c r="U445" s="1378" t="e">
        <f t="shared" ca="1" si="67"/>
        <v>#NAME?</v>
      </c>
      <c r="V445" s="48"/>
      <c r="W445" s="1217" t="s">
        <v>27</v>
      </c>
      <c r="X445" s="48"/>
      <c r="Y445" s="1217" t="s">
        <v>6829</v>
      </c>
      <c r="Z445" s="48"/>
      <c r="AA445" s="48"/>
      <c r="AB445" s="48"/>
      <c r="AC445" s="48"/>
      <c r="AD445" s="48"/>
      <c r="AE445" s="48"/>
      <c r="AF445" s="48"/>
      <c r="AG445" s="48"/>
      <c r="AH445" s="48"/>
    </row>
    <row r="446" spans="1:34" ht="13.8">
      <c r="A446" s="1218">
        <v>44833.625</v>
      </c>
      <c r="B446" s="1217" t="s">
        <v>1906</v>
      </c>
      <c r="C446" s="1217"/>
      <c r="D446" s="1217" t="s">
        <v>3919</v>
      </c>
      <c r="E446" s="1217" t="s">
        <v>39</v>
      </c>
      <c r="F446" s="1217" t="s">
        <v>3686</v>
      </c>
      <c r="G446" s="1219">
        <v>19200</v>
      </c>
      <c r="H446" s="1572" t="s">
        <v>3063</v>
      </c>
      <c r="I446" s="1217" t="s">
        <v>3453</v>
      </c>
      <c r="J446" s="1698"/>
      <c r="K446" s="48" t="e">
        <f t="shared" ca="1" si="113"/>
        <v>#NAME?</v>
      </c>
      <c r="L446" s="48" t="e">
        <f t="shared" ca="1" si="114"/>
        <v>#NAME?</v>
      </c>
      <c r="M446" s="1240" t="e">
        <f ca="1">(G446-K446-L446)*0.7</f>
        <v>#NAME?</v>
      </c>
      <c r="N446" s="1240"/>
      <c r="O446" s="1668"/>
      <c r="P446" s="1240"/>
      <c r="Q446" s="1240"/>
      <c r="R446" s="1240"/>
      <c r="S446" s="1240"/>
      <c r="T446" s="1240" t="e">
        <f t="shared" ca="1" si="87"/>
        <v>#NAME?</v>
      </c>
      <c r="U446" s="1378" t="e">
        <f t="shared" ca="1" si="67"/>
        <v>#NAME?</v>
      </c>
      <c r="V446" s="48"/>
      <c r="W446" s="1217" t="s">
        <v>27</v>
      </c>
      <c r="X446" s="48"/>
      <c r="Y446" s="1217" t="s">
        <v>6830</v>
      </c>
      <c r="Z446" s="48"/>
      <c r="AA446" s="48"/>
      <c r="AB446" s="48"/>
      <c r="AC446" s="48"/>
      <c r="AD446" s="48"/>
      <c r="AE446" s="48"/>
      <c r="AF446" s="48"/>
      <c r="AG446" s="48"/>
      <c r="AH446" s="48"/>
    </row>
    <row r="447" spans="1:34" ht="13.8">
      <c r="A447" s="1218">
        <v>44833.722222222219</v>
      </c>
      <c r="B447" s="1217" t="s">
        <v>3473</v>
      </c>
      <c r="C447" s="1217"/>
      <c r="D447" s="1217" t="s">
        <v>3570</v>
      </c>
      <c r="E447" s="1217" t="s">
        <v>55</v>
      </c>
      <c r="F447" s="1217" t="s">
        <v>3512</v>
      </c>
      <c r="G447" s="1219">
        <v>11000</v>
      </c>
      <c r="H447" s="1572" t="s">
        <v>3063</v>
      </c>
      <c r="I447" s="1217" t="s">
        <v>3453</v>
      </c>
      <c r="J447" s="1698"/>
      <c r="K447" s="48" t="e">
        <f t="shared" ref="K447:K449" ca="1" si="115">_xludf.IFS(C447="成田机场",3000,C447="羽田机场",1200,D447="NearMe",1000)</f>
        <v>#NAME?</v>
      </c>
      <c r="L447" s="48"/>
      <c r="M447" s="1240"/>
      <c r="N447" s="1240">
        <v>5300</v>
      </c>
      <c r="O447" s="1668"/>
      <c r="P447" s="1240"/>
      <c r="Q447" s="1240"/>
      <c r="R447" s="1240"/>
      <c r="S447" s="1240"/>
      <c r="T447" s="1240" t="e">
        <f t="shared" ca="1" si="87"/>
        <v>#NAME?</v>
      </c>
      <c r="U447" s="1378" t="e">
        <f t="shared" ca="1" si="67"/>
        <v>#NAME?</v>
      </c>
      <c r="V447" s="48"/>
      <c r="W447" s="1217" t="s">
        <v>3572</v>
      </c>
      <c r="X447" s="48"/>
      <c r="Y447" s="1217" t="s">
        <v>6831</v>
      </c>
      <c r="Z447" s="48"/>
      <c r="AA447" s="48"/>
      <c r="AB447" s="48"/>
      <c r="AC447" s="48"/>
      <c r="AD447" s="48"/>
      <c r="AE447" s="48"/>
      <c r="AF447" s="48"/>
      <c r="AG447" s="48"/>
      <c r="AH447" s="48"/>
    </row>
    <row r="448" spans="1:34" ht="13.8">
      <c r="A448" s="1218">
        <v>44833.722222222219</v>
      </c>
      <c r="B448" s="1217" t="s">
        <v>3473</v>
      </c>
      <c r="C448" s="1217"/>
      <c r="D448" s="1217" t="s">
        <v>3570</v>
      </c>
      <c r="E448" s="1217" t="s">
        <v>86</v>
      </c>
      <c r="F448" s="1217" t="s">
        <v>3547</v>
      </c>
      <c r="G448" s="1219">
        <v>8500</v>
      </c>
      <c r="H448" s="1572" t="s">
        <v>3063</v>
      </c>
      <c r="I448" s="1217" t="s">
        <v>3453</v>
      </c>
      <c r="J448" s="1698"/>
      <c r="K448" s="48" t="e">
        <f t="shared" ca="1" si="115"/>
        <v>#NAME?</v>
      </c>
      <c r="L448" s="48"/>
      <c r="M448" s="1240"/>
      <c r="N448" s="1240">
        <v>4300</v>
      </c>
      <c r="O448" s="1668"/>
      <c r="P448" s="1240"/>
      <c r="Q448" s="1240"/>
      <c r="R448" s="1240"/>
      <c r="S448" s="1240"/>
      <c r="T448" s="1240" t="e">
        <f t="shared" ca="1" si="87"/>
        <v>#NAME?</v>
      </c>
      <c r="U448" s="1378" t="e">
        <f t="shared" ca="1" si="67"/>
        <v>#NAME?</v>
      </c>
      <c r="V448" s="48"/>
      <c r="W448" s="1217" t="s">
        <v>3572</v>
      </c>
      <c r="X448" s="48"/>
      <c r="Y448" s="1217" t="s">
        <v>6832</v>
      </c>
      <c r="Z448" s="48"/>
      <c r="AA448" s="48"/>
      <c r="AB448" s="48"/>
      <c r="AC448" s="48"/>
      <c r="AD448" s="48"/>
      <c r="AE448" s="48"/>
      <c r="AF448" s="48"/>
      <c r="AG448" s="48"/>
      <c r="AH448" s="48"/>
    </row>
    <row r="449" spans="1:34" ht="13.8">
      <c r="A449" s="1218">
        <v>44833.722222222219</v>
      </c>
      <c r="B449" s="1217" t="s">
        <v>3473</v>
      </c>
      <c r="C449" s="1217"/>
      <c r="D449" s="1217" t="s">
        <v>3570</v>
      </c>
      <c r="E449" s="1217" t="s">
        <v>3910</v>
      </c>
      <c r="F449" s="1217" t="s">
        <v>3592</v>
      </c>
      <c r="G449" s="1219">
        <v>11000</v>
      </c>
      <c r="H449" s="1572" t="s">
        <v>3063</v>
      </c>
      <c r="I449" s="1217" t="s">
        <v>3453</v>
      </c>
      <c r="J449" s="1698"/>
      <c r="K449" s="48" t="e">
        <f t="shared" ca="1" si="115"/>
        <v>#NAME?</v>
      </c>
      <c r="L449" s="48"/>
      <c r="M449" s="1240"/>
      <c r="N449" s="1240">
        <v>5300</v>
      </c>
      <c r="O449" s="1668"/>
      <c r="P449" s="1240"/>
      <c r="Q449" s="1240"/>
      <c r="R449" s="1240"/>
      <c r="S449" s="1240"/>
      <c r="T449" s="1240" t="e">
        <f t="shared" ca="1" si="87"/>
        <v>#NAME?</v>
      </c>
      <c r="U449" s="1378" t="e">
        <f t="shared" ca="1" si="67"/>
        <v>#NAME?</v>
      </c>
      <c r="V449" s="48"/>
      <c r="W449" s="1217" t="s">
        <v>3572</v>
      </c>
      <c r="X449" s="48"/>
      <c r="Y449" s="1217" t="s">
        <v>6833</v>
      </c>
      <c r="Z449" s="48"/>
      <c r="AA449" s="48"/>
      <c r="AB449" s="48"/>
      <c r="AC449" s="48"/>
      <c r="AD449" s="48"/>
      <c r="AE449" s="48"/>
      <c r="AF449" s="48"/>
      <c r="AG449" s="48"/>
      <c r="AH449" s="48"/>
    </row>
    <row r="450" spans="1:34" ht="13.8">
      <c r="A450" s="1266">
        <v>44833.75</v>
      </c>
      <c r="B450" s="1265" t="s">
        <v>1170</v>
      </c>
      <c r="C450" s="1265" t="s">
        <v>3446</v>
      </c>
      <c r="D450" s="1265" t="s">
        <v>3474</v>
      </c>
      <c r="E450" s="1265" t="s">
        <v>40</v>
      </c>
      <c r="F450" s="1265" t="s">
        <v>3449</v>
      </c>
      <c r="G450" s="1267">
        <v>13000</v>
      </c>
      <c r="H450" s="1570" t="s">
        <v>3063</v>
      </c>
      <c r="I450" s="1265" t="s">
        <v>3453</v>
      </c>
      <c r="J450" s="1700"/>
      <c r="K450" s="81">
        <v>2000</v>
      </c>
      <c r="L450" s="81" t="e">
        <f t="shared" ref="L450:L451" ca="1" si="116">_xludf.IFS(C450="成田机场",4000,C450="羽田机场",1000)</f>
        <v>#NAME?</v>
      </c>
      <c r="M450" s="1276" t="e">
        <f ca="1">(11000-K450-L450)*0.7</f>
        <v>#NAME?</v>
      </c>
      <c r="N450" s="1276"/>
      <c r="O450" s="1679"/>
      <c r="P450" s="1276"/>
      <c r="Q450" s="1276"/>
      <c r="R450" s="1276"/>
      <c r="S450" s="1276"/>
      <c r="T450" s="1276" t="e">
        <f t="shared" ca="1" si="87"/>
        <v>#NAME?</v>
      </c>
      <c r="U450" s="1383" t="e">
        <f t="shared" ca="1" si="67"/>
        <v>#NAME?</v>
      </c>
      <c r="V450" s="81"/>
      <c r="W450" s="1265" t="s">
        <v>27</v>
      </c>
      <c r="X450" s="81"/>
      <c r="Y450" s="1265" t="s">
        <v>6431</v>
      </c>
      <c r="Z450" s="81"/>
      <c r="AA450" s="81"/>
      <c r="AB450" s="81"/>
      <c r="AC450" s="81"/>
      <c r="AD450" s="81"/>
      <c r="AE450" s="81"/>
      <c r="AF450" s="81"/>
      <c r="AG450" s="81"/>
      <c r="AH450" s="81"/>
    </row>
    <row r="451" spans="1:34" ht="13.8">
      <c r="A451" s="1218">
        <v>44833.791666666664</v>
      </c>
      <c r="B451" s="1217" t="s">
        <v>570</v>
      </c>
      <c r="C451" s="1217" t="s">
        <v>3456</v>
      </c>
      <c r="D451" s="1217" t="s">
        <v>3461</v>
      </c>
      <c r="E451" s="1217" t="s">
        <v>8</v>
      </c>
      <c r="F451" s="1217" t="s">
        <v>3864</v>
      </c>
      <c r="G451" s="1219">
        <v>20000</v>
      </c>
      <c r="H451" s="1572" t="s">
        <v>3063</v>
      </c>
      <c r="I451" s="1217" t="s">
        <v>3453</v>
      </c>
      <c r="J451" s="1702"/>
      <c r="K451" s="48" t="e">
        <f ca="1">_xludf.IFS(C451="成田机场",3000,C451="羽田机场",1200,D451="NearMe",1000)</f>
        <v>#NAME?</v>
      </c>
      <c r="L451" s="48" t="e">
        <f t="shared" ca="1" si="116"/>
        <v>#NAME?</v>
      </c>
      <c r="M451" s="1240"/>
      <c r="N451" s="1240">
        <v>5000</v>
      </c>
      <c r="O451" s="1668"/>
      <c r="P451" s="1240"/>
      <c r="Q451" s="1240"/>
      <c r="R451" s="1240"/>
      <c r="S451" s="1240"/>
      <c r="T451" s="1240" t="e">
        <f t="shared" ca="1" si="87"/>
        <v>#NAME?</v>
      </c>
      <c r="U451" s="1378" t="e">
        <f t="shared" ca="1" si="67"/>
        <v>#NAME?</v>
      </c>
      <c r="V451" s="48"/>
      <c r="W451" s="1217" t="s">
        <v>2366</v>
      </c>
      <c r="X451" s="48"/>
      <c r="Y451" s="1217" t="s">
        <v>6834</v>
      </c>
      <c r="Z451" s="48"/>
      <c r="AA451" s="48"/>
      <c r="AB451" s="48"/>
      <c r="AC451" s="48"/>
      <c r="AD451" s="48"/>
      <c r="AE451" s="48"/>
      <c r="AF451" s="48"/>
      <c r="AG451" s="48"/>
      <c r="AH451" s="48"/>
    </row>
    <row r="452" spans="1:34" ht="13.8">
      <c r="A452" s="1218">
        <v>44834.25</v>
      </c>
      <c r="B452" s="1217" t="s">
        <v>1906</v>
      </c>
      <c r="C452" s="1217"/>
      <c r="D452" s="1217" t="s">
        <v>3919</v>
      </c>
      <c r="E452" s="1217" t="s">
        <v>49</v>
      </c>
      <c r="F452" s="1217" t="s">
        <v>3486</v>
      </c>
      <c r="G452" s="1219">
        <v>19200</v>
      </c>
      <c r="H452" s="1572" t="s">
        <v>3063</v>
      </c>
      <c r="I452" s="1217" t="s">
        <v>3453</v>
      </c>
      <c r="J452" s="1698"/>
      <c r="K452" s="48" t="e">
        <f ca="1">_xludf.IFS(C452="成田机场",3000,C452="羽田机场",1200,D452="NearMe",1000,D452="VIP-limo",G452*0.12)</f>
        <v>#NAME?</v>
      </c>
      <c r="L452" s="48" t="e">
        <f ca="1">_xludf.IFS(C452="成田机场",4000,C452="羽田机场",1000,D452="VIP-limo",0)</f>
        <v>#NAME?</v>
      </c>
      <c r="M452" s="1240" t="e">
        <f ca="1">(G452-K452-L452)*0.7</f>
        <v>#NAME?</v>
      </c>
      <c r="N452" s="1240"/>
      <c r="O452" s="1668"/>
      <c r="P452" s="1240"/>
      <c r="Q452" s="1240"/>
      <c r="R452" s="1240"/>
      <c r="S452" s="1240"/>
      <c r="T452" s="1240" t="e">
        <f t="shared" ca="1" si="87"/>
        <v>#NAME?</v>
      </c>
      <c r="U452" s="1378" t="e">
        <f t="shared" ca="1" si="67"/>
        <v>#NAME?</v>
      </c>
      <c r="V452" s="48"/>
      <c r="W452" s="1217" t="s">
        <v>27</v>
      </c>
      <c r="X452" s="48"/>
      <c r="Y452" s="1217" t="s">
        <v>6835</v>
      </c>
      <c r="Z452" s="48"/>
      <c r="AA452" s="48"/>
      <c r="AB452" s="48"/>
      <c r="AC452" s="48"/>
      <c r="AD452" s="48"/>
      <c r="AE452" s="48"/>
      <c r="AF452" s="48"/>
      <c r="AG452" s="48"/>
      <c r="AH452" s="48"/>
    </row>
    <row r="453" spans="1:34" ht="13.8">
      <c r="A453" s="1218">
        <v>44834.291666666664</v>
      </c>
      <c r="B453" s="1217" t="s">
        <v>1170</v>
      </c>
      <c r="C453" s="1217" t="s">
        <v>3456</v>
      </c>
      <c r="D453" s="1217" t="s">
        <v>3521</v>
      </c>
      <c r="E453" s="1217" t="s">
        <v>43</v>
      </c>
      <c r="F453" s="1217" t="s">
        <v>3477</v>
      </c>
      <c r="G453" s="1219">
        <v>15000</v>
      </c>
      <c r="H453" s="1572" t="s">
        <v>3063</v>
      </c>
      <c r="I453" s="1217" t="s">
        <v>3453</v>
      </c>
      <c r="J453" s="1698"/>
      <c r="K453" s="48" t="e">
        <f ca="1">_xludf.IFS(C453="成田机场",3000,C453="羽田机场",1200,D453="NearMe",1000)</f>
        <v>#NAME?</v>
      </c>
      <c r="L453" s="48" t="e">
        <f ca="1">_xludf.IFS(C453="成田机场",4000,C453="羽田机场",1000)</f>
        <v>#NAME?</v>
      </c>
      <c r="M453" s="1240" t="e">
        <f ca="1">(15000-K453-L453)*0.7</f>
        <v>#NAME?</v>
      </c>
      <c r="N453" s="1240"/>
      <c r="O453" s="1668"/>
      <c r="P453" s="1240"/>
      <c r="Q453" s="1240"/>
      <c r="R453" s="1240"/>
      <c r="S453" s="1240"/>
      <c r="T453" s="1240" t="e">
        <f t="shared" ca="1" si="87"/>
        <v>#NAME?</v>
      </c>
      <c r="U453" s="1378" t="e">
        <f t="shared" ca="1" si="67"/>
        <v>#NAME?</v>
      </c>
      <c r="V453" s="48"/>
      <c r="W453" s="1217" t="s">
        <v>107</v>
      </c>
      <c r="X453" s="48"/>
      <c r="Y453" s="1217" t="s">
        <v>6836</v>
      </c>
      <c r="Z453" s="48"/>
      <c r="AA453" s="48"/>
      <c r="AB453" s="48"/>
      <c r="AC453" s="48"/>
      <c r="AD453" s="48"/>
      <c r="AE453" s="48"/>
      <c r="AF453" s="48"/>
      <c r="AG453" s="48"/>
      <c r="AH453" s="48"/>
    </row>
    <row r="454" spans="1:34" ht="13.8">
      <c r="A454" s="1218">
        <v>44834.291666666664</v>
      </c>
      <c r="B454" s="1217" t="s">
        <v>1906</v>
      </c>
      <c r="C454" s="1217"/>
      <c r="D454" s="1217" t="s">
        <v>3919</v>
      </c>
      <c r="E454" s="1217" t="s">
        <v>2979</v>
      </c>
      <c r="F454" s="1217" t="s">
        <v>3501</v>
      </c>
      <c r="G454" s="1219">
        <v>40800</v>
      </c>
      <c r="H454" s="1572" t="s">
        <v>3063</v>
      </c>
      <c r="I454" s="1217" t="s">
        <v>3453</v>
      </c>
      <c r="J454" s="1698"/>
      <c r="K454" s="48" t="e">
        <f ca="1">_xludf.IFS(C454="成田机场",3000,C454="羽田机场",1200,D454="NearMe",1000,D454="VIP-limo",G454*0.12)</f>
        <v>#NAME?</v>
      </c>
      <c r="L454" s="48" t="e">
        <f ca="1">_xludf.IFS(C454="成田机场",4000,C454="羽田机场",1000,D454="VIP-limo",0)</f>
        <v>#NAME?</v>
      </c>
      <c r="M454" s="1240"/>
      <c r="N454" s="1240">
        <f>19*1300</f>
        <v>24700</v>
      </c>
      <c r="O454" s="1668"/>
      <c r="P454" s="1240"/>
      <c r="Q454" s="1240"/>
      <c r="R454" s="1240"/>
      <c r="S454" s="1240"/>
      <c r="T454" s="1240" t="e">
        <f t="shared" ca="1" si="87"/>
        <v>#NAME?</v>
      </c>
      <c r="U454" s="1378" t="e">
        <f t="shared" ca="1" si="67"/>
        <v>#NAME?</v>
      </c>
      <c r="V454" s="48"/>
      <c r="W454" s="1217" t="s">
        <v>27</v>
      </c>
      <c r="X454" s="48"/>
      <c r="Y454" s="1217" t="s">
        <v>6837</v>
      </c>
      <c r="Z454" s="48"/>
      <c r="AA454" s="48"/>
      <c r="AB454" s="48"/>
      <c r="AC454" s="48"/>
      <c r="AD454" s="48"/>
      <c r="AE454" s="48"/>
      <c r="AF454" s="48"/>
      <c r="AG454" s="48"/>
      <c r="AH454" s="48"/>
    </row>
    <row r="455" spans="1:34" ht="13.8">
      <c r="A455" s="1218">
        <v>44834.305555555555</v>
      </c>
      <c r="B455" s="1217" t="s">
        <v>3473</v>
      </c>
      <c r="C455" s="1217"/>
      <c r="D455" s="1217" t="s">
        <v>3570</v>
      </c>
      <c r="E455" s="1217" t="s">
        <v>55</v>
      </c>
      <c r="F455" s="1217" t="s">
        <v>3512</v>
      </c>
      <c r="G455" s="1219">
        <v>11000</v>
      </c>
      <c r="H455" s="1572" t="s">
        <v>3063</v>
      </c>
      <c r="I455" s="1217" t="s">
        <v>3453</v>
      </c>
      <c r="J455" s="1698"/>
      <c r="K455" s="48" t="e">
        <f t="shared" ref="K455:K457" ca="1" si="117">_xludf.IFS(C455="成田机场",3000,C455="羽田机场",1200,D455="NearMe",1000)</f>
        <v>#NAME?</v>
      </c>
      <c r="L455" s="48"/>
      <c r="M455" s="1240"/>
      <c r="N455" s="1240">
        <v>5300</v>
      </c>
      <c r="O455" s="1668"/>
      <c r="P455" s="1240"/>
      <c r="Q455" s="1240"/>
      <c r="R455" s="1240"/>
      <c r="S455" s="1240"/>
      <c r="T455" s="1240" t="e">
        <f t="shared" ca="1" si="87"/>
        <v>#NAME?</v>
      </c>
      <c r="U455" s="1378" t="e">
        <f t="shared" ca="1" si="67"/>
        <v>#NAME?</v>
      </c>
      <c r="V455" s="48"/>
      <c r="W455" s="1217" t="s">
        <v>3572</v>
      </c>
      <c r="X455" s="48"/>
      <c r="Y455" s="1217" t="s">
        <v>6838</v>
      </c>
      <c r="Z455" s="48"/>
      <c r="AA455" s="48"/>
      <c r="AB455" s="48"/>
      <c r="AC455" s="48"/>
      <c r="AD455" s="48"/>
      <c r="AE455" s="48"/>
      <c r="AF455" s="48"/>
      <c r="AG455" s="48"/>
      <c r="AH455" s="48"/>
    </row>
    <row r="456" spans="1:34" ht="13.8">
      <c r="A456" s="1218">
        <v>44834.305555555555</v>
      </c>
      <c r="B456" s="1217" t="s">
        <v>3473</v>
      </c>
      <c r="C456" s="1217"/>
      <c r="D456" s="1217" t="s">
        <v>3570</v>
      </c>
      <c r="E456" s="1217" t="s">
        <v>86</v>
      </c>
      <c r="F456" s="1217" t="s">
        <v>3547</v>
      </c>
      <c r="G456" s="1219">
        <v>8500</v>
      </c>
      <c r="H456" s="1572" t="s">
        <v>3063</v>
      </c>
      <c r="I456" s="1217" t="s">
        <v>3453</v>
      </c>
      <c r="J456" s="1698"/>
      <c r="K456" s="48" t="e">
        <f t="shared" ca="1" si="117"/>
        <v>#NAME?</v>
      </c>
      <c r="L456" s="48"/>
      <c r="M456" s="1240"/>
      <c r="N456" s="1240">
        <v>4300</v>
      </c>
      <c r="O456" s="1668"/>
      <c r="P456" s="1240"/>
      <c r="Q456" s="1240"/>
      <c r="R456" s="1240"/>
      <c r="S456" s="1240"/>
      <c r="T456" s="1240" t="e">
        <f t="shared" ca="1" si="87"/>
        <v>#NAME?</v>
      </c>
      <c r="U456" s="1378" t="e">
        <f t="shared" ca="1" si="67"/>
        <v>#NAME?</v>
      </c>
      <c r="V456" s="48"/>
      <c r="W456" s="1217" t="s">
        <v>3572</v>
      </c>
      <c r="X456" s="48"/>
      <c r="Y456" s="1217" t="s">
        <v>6839</v>
      </c>
      <c r="Z456" s="48"/>
      <c r="AA456" s="48"/>
      <c r="AB456" s="48"/>
      <c r="AC456" s="48"/>
      <c r="AD456" s="48"/>
      <c r="AE456" s="48"/>
      <c r="AF456" s="48"/>
      <c r="AG456" s="48"/>
      <c r="AH456" s="48"/>
    </row>
    <row r="457" spans="1:34" ht="13.8">
      <c r="A457" s="1218">
        <v>44834.305555555555</v>
      </c>
      <c r="B457" s="1217" t="s">
        <v>3473</v>
      </c>
      <c r="C457" s="1217"/>
      <c r="D457" s="1217" t="s">
        <v>3570</v>
      </c>
      <c r="E457" s="1217" t="s">
        <v>3910</v>
      </c>
      <c r="F457" s="1217" t="s">
        <v>3592</v>
      </c>
      <c r="G457" s="1219">
        <v>11000</v>
      </c>
      <c r="H457" s="1572" t="s">
        <v>3063</v>
      </c>
      <c r="I457" s="1217" t="s">
        <v>3453</v>
      </c>
      <c r="J457" s="1698"/>
      <c r="K457" s="48" t="e">
        <f t="shared" ca="1" si="117"/>
        <v>#NAME?</v>
      </c>
      <c r="L457" s="48"/>
      <c r="M457" s="1240"/>
      <c r="N457" s="1240">
        <v>5300</v>
      </c>
      <c r="O457" s="1668"/>
      <c r="P457" s="1240"/>
      <c r="Q457" s="1240"/>
      <c r="R457" s="1240"/>
      <c r="S457" s="1240"/>
      <c r="T457" s="1240" t="e">
        <f t="shared" ca="1" si="87"/>
        <v>#NAME?</v>
      </c>
      <c r="U457" s="1378" t="e">
        <f t="shared" ca="1" si="67"/>
        <v>#NAME?</v>
      </c>
      <c r="V457" s="48"/>
      <c r="W457" s="1217" t="s">
        <v>3572</v>
      </c>
      <c r="X457" s="48"/>
      <c r="Y457" s="1217" t="s">
        <v>6840</v>
      </c>
      <c r="Z457" s="48"/>
      <c r="AA457" s="48"/>
      <c r="AB457" s="48"/>
      <c r="AC457" s="48"/>
      <c r="AD457" s="48"/>
      <c r="AE457" s="48"/>
      <c r="AF457" s="48"/>
      <c r="AG457" s="48"/>
      <c r="AH457" s="48"/>
    </row>
    <row r="458" spans="1:34" ht="13.8">
      <c r="A458" s="1218">
        <v>44834.333333333336</v>
      </c>
      <c r="B458" s="1217" t="s">
        <v>1906</v>
      </c>
      <c r="C458" s="1217"/>
      <c r="D458" s="1217" t="s">
        <v>2100</v>
      </c>
      <c r="E458" s="1217" t="s">
        <v>4035</v>
      </c>
      <c r="F458" s="1217" t="s">
        <v>3463</v>
      </c>
      <c r="G458" s="1219">
        <v>45000</v>
      </c>
      <c r="H458" s="1572" t="s">
        <v>3063</v>
      </c>
      <c r="I458" s="1217" t="s">
        <v>3453</v>
      </c>
      <c r="J458" s="1698"/>
      <c r="K458" s="48">
        <v>3000</v>
      </c>
      <c r="L458" s="48">
        <v>4000</v>
      </c>
      <c r="M458" s="1240"/>
      <c r="N458" s="1240">
        <v>15000</v>
      </c>
      <c r="O458" s="1668"/>
      <c r="P458" s="1240"/>
      <c r="Q458" s="1240"/>
      <c r="R458" s="1240"/>
      <c r="S458" s="1240"/>
      <c r="T458" s="1240">
        <f t="shared" si="87"/>
        <v>23000</v>
      </c>
      <c r="U458" s="1378">
        <f t="shared" si="67"/>
        <v>0.51111111111111107</v>
      </c>
      <c r="V458" s="48"/>
      <c r="W458" s="1217" t="s">
        <v>107</v>
      </c>
      <c r="X458" s="48"/>
      <c r="Y458" s="1217" t="s">
        <v>6841</v>
      </c>
      <c r="Z458" s="48"/>
      <c r="AA458" s="48"/>
      <c r="AB458" s="48"/>
      <c r="AC458" s="48"/>
      <c r="AD458" s="48"/>
      <c r="AE458" s="48"/>
      <c r="AF458" s="48"/>
      <c r="AG458" s="48"/>
      <c r="AH458" s="48"/>
    </row>
    <row r="459" spans="1:34" ht="13.8">
      <c r="A459" s="1218">
        <v>44834.333333333336</v>
      </c>
      <c r="B459" s="1217" t="s">
        <v>1906</v>
      </c>
      <c r="C459" s="1217"/>
      <c r="D459" s="1217" t="s">
        <v>3919</v>
      </c>
      <c r="E459" s="1217" t="s">
        <v>92</v>
      </c>
      <c r="F459" s="1217" t="s">
        <v>3657</v>
      </c>
      <c r="G459" s="1219">
        <v>33600</v>
      </c>
      <c r="H459" s="1572" t="s">
        <v>3063</v>
      </c>
      <c r="I459" s="1217" t="s">
        <v>3453</v>
      </c>
      <c r="J459" s="1698"/>
      <c r="K459" s="10" t="e">
        <f t="shared" ref="K459:K460" ca="1" si="118">_xludf.IFS(C459="成田机场",3000,C459="羽田机场",1200,D459="NearMe",1000,D459="VIP-limo",G459*0.12)</f>
        <v>#NAME?</v>
      </c>
      <c r="L459" s="10" t="e">
        <f t="shared" ref="L459:L460" ca="1" si="119">_xludf.IFS(C459="成田机场",4000,C459="羽田机场",1000,D459="VIP-limo",0)</f>
        <v>#NAME?</v>
      </c>
      <c r="M459" s="1240"/>
      <c r="N459" s="1240" t="e">
        <f t="shared" ref="N459:N460" ca="1" si="120">(9*2400-K459)*0.7</f>
        <v>#NAME?</v>
      </c>
      <c r="O459" s="1668"/>
      <c r="P459" s="1240"/>
      <c r="Q459" s="1240"/>
      <c r="R459" s="1240"/>
      <c r="S459" s="1240"/>
      <c r="T459" s="1240" t="e">
        <f t="shared" ca="1" si="87"/>
        <v>#NAME?</v>
      </c>
      <c r="U459" s="1378" t="e">
        <f t="shared" ca="1" si="67"/>
        <v>#NAME?</v>
      </c>
      <c r="V459" s="48"/>
      <c r="W459" s="1217" t="s">
        <v>27</v>
      </c>
      <c r="X459" s="48"/>
      <c r="Y459" s="1217" t="s">
        <v>6842</v>
      </c>
      <c r="Z459" s="48"/>
      <c r="AA459" s="48"/>
      <c r="AB459" s="48"/>
      <c r="AC459" s="48"/>
      <c r="AD459" s="48"/>
      <c r="AE459" s="48"/>
      <c r="AF459" s="48"/>
      <c r="AG459" s="48"/>
      <c r="AH459" s="48"/>
    </row>
    <row r="460" spans="1:34" ht="13.8">
      <c r="A460" s="1218">
        <v>44834.333333333336</v>
      </c>
      <c r="B460" s="1217" t="s">
        <v>1906</v>
      </c>
      <c r="C460" s="1217"/>
      <c r="D460" s="1217" t="s">
        <v>3919</v>
      </c>
      <c r="E460" s="1217" t="s">
        <v>1798</v>
      </c>
      <c r="F460" s="1217" t="s">
        <v>3629</v>
      </c>
      <c r="G460" s="1219">
        <v>19200</v>
      </c>
      <c r="H460" s="1572" t="s">
        <v>3063</v>
      </c>
      <c r="I460" s="1217" t="s">
        <v>3453</v>
      </c>
      <c r="J460" s="1698"/>
      <c r="K460" s="10" t="e">
        <f t="shared" ca="1" si="118"/>
        <v>#NAME?</v>
      </c>
      <c r="L460" s="10" t="e">
        <f t="shared" ca="1" si="119"/>
        <v>#NAME?</v>
      </c>
      <c r="M460" s="1240"/>
      <c r="N460" s="1240" t="e">
        <f t="shared" ca="1" si="120"/>
        <v>#NAME?</v>
      </c>
      <c r="O460" s="1668"/>
      <c r="P460" s="1240"/>
      <c r="Q460" s="1240"/>
      <c r="R460" s="1240"/>
      <c r="S460" s="1240"/>
      <c r="T460" s="1240" t="e">
        <f t="shared" ca="1" si="87"/>
        <v>#NAME?</v>
      </c>
      <c r="U460" s="1378" t="e">
        <f t="shared" ca="1" si="67"/>
        <v>#NAME?</v>
      </c>
      <c r="V460" s="48"/>
      <c r="W460" s="1217" t="s">
        <v>27</v>
      </c>
      <c r="X460" s="48"/>
      <c r="Y460" s="1217" t="s">
        <v>6843</v>
      </c>
      <c r="Z460" s="48"/>
      <c r="AA460" s="48"/>
      <c r="AB460" s="48"/>
      <c r="AC460" s="48"/>
      <c r="AD460" s="48"/>
      <c r="AE460" s="48"/>
      <c r="AF460" s="48"/>
      <c r="AG460" s="48"/>
      <c r="AH460" s="48"/>
    </row>
    <row r="461" spans="1:34" ht="13.8">
      <c r="A461" s="1218">
        <v>44834.375</v>
      </c>
      <c r="B461" s="1217" t="s">
        <v>1906</v>
      </c>
      <c r="C461" s="1217"/>
      <c r="D461" s="1217" t="s">
        <v>3452</v>
      </c>
      <c r="E461" s="1217" t="s">
        <v>47</v>
      </c>
      <c r="F461" s="1217" t="s">
        <v>3471</v>
      </c>
      <c r="G461" s="1219">
        <v>45000</v>
      </c>
      <c r="H461" s="1572" t="s">
        <v>3063</v>
      </c>
      <c r="I461" s="1217" t="s">
        <v>3453</v>
      </c>
      <c r="J461" s="1698"/>
      <c r="K461" s="48">
        <v>3000</v>
      </c>
      <c r="L461" s="48">
        <v>4000</v>
      </c>
      <c r="M461" s="1240"/>
      <c r="N461" s="1240">
        <v>15000</v>
      </c>
      <c r="O461" s="1676"/>
      <c r="P461" s="1240">
        <v>3000</v>
      </c>
      <c r="Q461" s="1240"/>
      <c r="R461" s="1240"/>
      <c r="S461" s="1240"/>
      <c r="T461" s="1240">
        <f t="shared" si="87"/>
        <v>20000</v>
      </c>
      <c r="U461" s="1378">
        <f t="shared" si="67"/>
        <v>0.44444444444444442</v>
      </c>
      <c r="V461" s="48"/>
      <c r="W461" s="1217" t="s">
        <v>3508</v>
      </c>
      <c r="X461" s="48"/>
      <c r="Y461" s="1217" t="s">
        <v>6844</v>
      </c>
      <c r="Z461" s="48"/>
      <c r="AA461" s="48"/>
      <c r="AB461" s="48"/>
      <c r="AC461" s="48"/>
      <c r="AD461" s="48"/>
      <c r="AE461" s="48"/>
      <c r="AF461" s="48"/>
      <c r="AG461" s="48"/>
      <c r="AH461" s="48"/>
    </row>
    <row r="462" spans="1:34" ht="13.8">
      <c r="A462" s="1218">
        <v>44834.416666666664</v>
      </c>
      <c r="B462" s="1217" t="s">
        <v>1906</v>
      </c>
      <c r="C462" s="1217"/>
      <c r="D462" s="1217" t="s">
        <v>3919</v>
      </c>
      <c r="E462" s="1217" t="s">
        <v>3289</v>
      </c>
      <c r="F462" s="1217" t="s">
        <v>4322</v>
      </c>
      <c r="G462" s="1219">
        <v>19200</v>
      </c>
      <c r="H462" s="1572" t="s">
        <v>3063</v>
      </c>
      <c r="I462" s="1217" t="s">
        <v>3453</v>
      </c>
      <c r="J462" s="1698"/>
      <c r="K462" s="10" t="e">
        <f ca="1">_xludf.IFS(C462="成田机场",3000,C462="羽田机场",1200,D462="NearMe",1000,D462="VIP-limo",G462*0.12)</f>
        <v>#NAME?</v>
      </c>
      <c r="L462" s="10" t="e">
        <f ca="1">_xludf.IFS(C462="成田机场",4000,C462="羽田机场",1000,D462="VIP-limo",0)</f>
        <v>#NAME?</v>
      </c>
      <c r="M462" s="1239"/>
      <c r="N462" s="1240">
        <f>9*1300</f>
        <v>11700</v>
      </c>
      <c r="O462" s="1668"/>
      <c r="P462" s="1240"/>
      <c r="Q462" s="1240"/>
      <c r="R462" s="1240"/>
      <c r="S462" s="1240"/>
      <c r="T462" s="1240" t="e">
        <f t="shared" ca="1" si="87"/>
        <v>#NAME?</v>
      </c>
      <c r="U462" s="1378" t="e">
        <f t="shared" ca="1" si="67"/>
        <v>#NAME?</v>
      </c>
      <c r="V462" s="48"/>
      <c r="W462" s="1217" t="s">
        <v>27</v>
      </c>
      <c r="X462" s="48"/>
      <c r="Y462" s="1217" t="s">
        <v>6845</v>
      </c>
      <c r="Z462" s="48"/>
      <c r="AA462" s="48"/>
      <c r="AB462" s="48"/>
      <c r="AC462" s="48"/>
      <c r="AD462" s="48"/>
      <c r="AE462" s="48"/>
      <c r="AF462" s="48"/>
      <c r="AG462" s="48"/>
      <c r="AH462" s="48"/>
    </row>
    <row r="463" spans="1:34" ht="13.8">
      <c r="A463" s="1266">
        <v>44834.53125</v>
      </c>
      <c r="B463" s="1265" t="s">
        <v>3473</v>
      </c>
      <c r="C463" s="1265"/>
      <c r="D463" s="1265" t="s">
        <v>3521</v>
      </c>
      <c r="E463" s="1265" t="s">
        <v>40</v>
      </c>
      <c r="F463" s="1265" t="s">
        <v>3449</v>
      </c>
      <c r="G463" s="1267">
        <v>5000</v>
      </c>
      <c r="H463" s="1570" t="s">
        <v>3063</v>
      </c>
      <c r="I463" s="1265" t="s">
        <v>3453</v>
      </c>
      <c r="J463" s="1700"/>
      <c r="K463" s="81">
        <v>1000</v>
      </c>
      <c r="L463" s="81"/>
      <c r="M463" s="1276">
        <f>(5000-K463-L463)*0.7</f>
        <v>2800</v>
      </c>
      <c r="N463" s="1276"/>
      <c r="O463" s="1679"/>
      <c r="P463" s="1276"/>
      <c r="Q463" s="1276"/>
      <c r="R463" s="1276"/>
      <c r="S463" s="1276"/>
      <c r="T463" s="1276">
        <f t="shared" si="87"/>
        <v>1200</v>
      </c>
      <c r="U463" s="1383">
        <f t="shared" si="67"/>
        <v>0.24</v>
      </c>
      <c r="V463" s="81"/>
      <c r="W463" s="1265" t="s">
        <v>107</v>
      </c>
      <c r="X463" s="81"/>
      <c r="Y463" s="1265" t="s">
        <v>6846</v>
      </c>
      <c r="Z463" s="81"/>
      <c r="AA463" s="81"/>
      <c r="AB463" s="81"/>
      <c r="AC463" s="81"/>
      <c r="AD463" s="81"/>
      <c r="AE463" s="81"/>
      <c r="AF463" s="81"/>
      <c r="AG463" s="81"/>
      <c r="AH463" s="81"/>
    </row>
    <row r="464" spans="1:34" ht="13.8">
      <c r="A464" s="1266">
        <v>44834.5625</v>
      </c>
      <c r="B464" s="1265" t="s">
        <v>3473</v>
      </c>
      <c r="C464" s="1265"/>
      <c r="D464" s="1265" t="s">
        <v>3521</v>
      </c>
      <c r="E464" s="1265" t="s">
        <v>3910</v>
      </c>
      <c r="F464" s="1265" t="s">
        <v>3592</v>
      </c>
      <c r="G464" s="1267">
        <v>5000</v>
      </c>
      <c r="H464" s="1570" t="s">
        <v>3063</v>
      </c>
      <c r="I464" s="1265" t="s">
        <v>3453</v>
      </c>
      <c r="J464" s="1700"/>
      <c r="K464" s="81">
        <v>1000</v>
      </c>
      <c r="L464" s="81"/>
      <c r="M464" s="1276"/>
      <c r="N464" s="1276">
        <v>3000</v>
      </c>
      <c r="O464" s="1679"/>
      <c r="P464" s="1276"/>
      <c r="Q464" s="1276"/>
      <c r="R464" s="1276"/>
      <c r="S464" s="1276"/>
      <c r="T464" s="1276">
        <f t="shared" si="87"/>
        <v>1000</v>
      </c>
      <c r="U464" s="1383">
        <f t="shared" si="67"/>
        <v>0.2</v>
      </c>
      <c r="V464" s="81"/>
      <c r="W464" s="1265" t="s">
        <v>107</v>
      </c>
      <c r="X464" s="81"/>
      <c r="Y464" s="1265" t="s">
        <v>6847</v>
      </c>
      <c r="Z464" s="81"/>
      <c r="AA464" s="81"/>
      <c r="AB464" s="81"/>
      <c r="AC464" s="81"/>
      <c r="AD464" s="81"/>
      <c r="AE464" s="81"/>
      <c r="AF464" s="81"/>
      <c r="AG464" s="81"/>
      <c r="AH464" s="81"/>
    </row>
    <row r="465" spans="1:34" ht="13.8">
      <c r="A465" s="1218">
        <v>44834.583333333336</v>
      </c>
      <c r="B465" s="1217" t="s">
        <v>570</v>
      </c>
      <c r="C465" s="1217" t="s">
        <v>3456</v>
      </c>
      <c r="D465" s="1217" t="s">
        <v>3503</v>
      </c>
      <c r="E465" s="1217" t="s">
        <v>8</v>
      </c>
      <c r="F465" s="1217" t="s">
        <v>3864</v>
      </c>
      <c r="G465" s="1219">
        <v>25220</v>
      </c>
      <c r="H465" s="1572" t="s">
        <v>3063</v>
      </c>
      <c r="I465" s="1217" t="s">
        <v>3453</v>
      </c>
      <c r="J465" s="1698"/>
      <c r="K465" s="48" t="e">
        <f ca="1">_xludf.IFS(C465="成田机场",3000,C465="羽田机场",1200,D465="NearMe",1000)</f>
        <v>#NAME?</v>
      </c>
      <c r="L465" s="48" t="e">
        <f ca="1">_xludf.IFS(C465="成田机场",4000,C465="羽田机场",1000)</f>
        <v>#NAME?</v>
      </c>
      <c r="M465" s="1240"/>
      <c r="N465" s="1240">
        <v>5000</v>
      </c>
      <c r="O465" s="1668"/>
      <c r="P465" s="1240"/>
      <c r="Q465" s="1240"/>
      <c r="R465" s="1240"/>
      <c r="S465" s="1240"/>
      <c r="T465" s="1240" t="e">
        <f t="shared" ca="1" si="87"/>
        <v>#NAME?</v>
      </c>
      <c r="U465" s="1378" t="e">
        <f t="shared" ca="1" si="67"/>
        <v>#NAME?</v>
      </c>
      <c r="V465" s="48"/>
      <c r="W465" s="1217" t="s">
        <v>1540</v>
      </c>
      <c r="X465" s="48"/>
      <c r="Y465" s="1217" t="s">
        <v>6848</v>
      </c>
      <c r="Z465" s="48"/>
      <c r="AA465" s="48"/>
      <c r="AB465" s="48"/>
      <c r="AC465" s="48"/>
      <c r="AD465" s="48"/>
      <c r="AE465" s="48"/>
      <c r="AF465" s="48"/>
      <c r="AG465" s="48"/>
      <c r="AH465" s="48"/>
    </row>
    <row r="466" spans="1:34" ht="13.8">
      <c r="A466" s="1218">
        <v>44834.625</v>
      </c>
      <c r="B466" s="1217" t="s">
        <v>1906</v>
      </c>
      <c r="C466" s="1217"/>
      <c r="D466" s="1217" t="s">
        <v>3919</v>
      </c>
      <c r="E466" s="1217" t="s">
        <v>27</v>
      </c>
      <c r="F466" s="1217" t="s">
        <v>3733</v>
      </c>
      <c r="G466" s="1219">
        <v>36000</v>
      </c>
      <c r="H466" s="1572" t="s">
        <v>3063</v>
      </c>
      <c r="I466" s="1217" t="s">
        <v>3453</v>
      </c>
      <c r="J466" s="1698"/>
      <c r="K466" s="10" t="e">
        <f ca="1">_xludf.IFS(C466="成田机场",3000,C466="羽田机场",1200,D466="NearMe",1000,D466="VIP-limo",G466*0.12)</f>
        <v>#NAME?</v>
      </c>
      <c r="L466" s="10" t="e">
        <f ca="1">_xludf.IFS(C466="成田机场",4000,C466="羽田机场",1000,D466="VIP-limo",0)</f>
        <v>#NAME?</v>
      </c>
      <c r="M466" s="1239"/>
      <c r="N466" s="1240">
        <f>1300*17</f>
        <v>22100</v>
      </c>
      <c r="O466" s="1668"/>
      <c r="P466" s="1240"/>
      <c r="Q466" s="1240"/>
      <c r="R466" s="1240"/>
      <c r="S466" s="1240"/>
      <c r="T466" s="1240" t="e">
        <f t="shared" ca="1" si="87"/>
        <v>#NAME?</v>
      </c>
      <c r="U466" s="1378" t="e">
        <f t="shared" ca="1" si="67"/>
        <v>#NAME?</v>
      </c>
      <c r="V466" s="48"/>
      <c r="W466" s="1217" t="s">
        <v>27</v>
      </c>
      <c r="X466" s="48"/>
      <c r="Y466" s="1217" t="s">
        <v>6849</v>
      </c>
      <c r="Z466" s="48"/>
      <c r="AA466" s="48"/>
      <c r="AB466" s="48"/>
      <c r="AC466" s="48"/>
      <c r="AD466" s="48"/>
      <c r="AE466" s="48"/>
      <c r="AF466" s="48"/>
      <c r="AG466" s="48"/>
      <c r="AH466" s="48"/>
    </row>
    <row r="467" spans="1:34" ht="13.8">
      <c r="A467" s="1266">
        <v>44834.666666666664</v>
      </c>
      <c r="B467" s="1265" t="s">
        <v>3473</v>
      </c>
      <c r="C467" s="1265"/>
      <c r="D467" s="1265" t="s">
        <v>3521</v>
      </c>
      <c r="E467" s="1265" t="s">
        <v>43</v>
      </c>
      <c r="F467" s="1265" t="s">
        <v>3477</v>
      </c>
      <c r="G467" s="1267">
        <v>10000</v>
      </c>
      <c r="H467" s="1570" t="s">
        <v>3063</v>
      </c>
      <c r="I467" s="1265" t="s">
        <v>3453</v>
      </c>
      <c r="J467" s="1700"/>
      <c r="K467" s="81">
        <v>2000</v>
      </c>
      <c r="L467" s="81"/>
      <c r="M467" s="1276">
        <f>(8000-K467-L467)*0.7</f>
        <v>4200</v>
      </c>
      <c r="N467" s="1276"/>
      <c r="O467" s="1679"/>
      <c r="P467" s="1276"/>
      <c r="Q467" s="1276"/>
      <c r="R467" s="1276"/>
      <c r="S467" s="1276"/>
      <c r="T467" s="1276">
        <f t="shared" si="87"/>
        <v>3800</v>
      </c>
      <c r="U467" s="1383">
        <f t="shared" si="67"/>
        <v>0.38</v>
      </c>
      <c r="V467" s="81"/>
      <c r="W467" s="1265" t="s">
        <v>107</v>
      </c>
      <c r="X467" s="81"/>
      <c r="Y467" s="1265" t="s">
        <v>6439</v>
      </c>
      <c r="Z467" s="81"/>
      <c r="AA467" s="81"/>
      <c r="AB467" s="81"/>
      <c r="AC467" s="81"/>
      <c r="AD467" s="81"/>
      <c r="AE467" s="81"/>
      <c r="AF467" s="81"/>
      <c r="AG467" s="81"/>
      <c r="AH467" s="81"/>
    </row>
    <row r="468" spans="1:34" ht="13.2">
      <c r="A468" s="1218">
        <v>44834.666666666664</v>
      </c>
      <c r="B468" s="1217" t="s">
        <v>1170</v>
      </c>
      <c r="C468" s="1217" t="s">
        <v>3446</v>
      </c>
      <c r="D468" s="1217" t="s">
        <v>3474</v>
      </c>
      <c r="E468" s="1217" t="s">
        <v>40</v>
      </c>
      <c r="F468" s="1217" t="s">
        <v>3449</v>
      </c>
      <c r="G468" s="1219">
        <v>9900</v>
      </c>
      <c r="H468" s="1572" t="s">
        <v>3063</v>
      </c>
      <c r="I468" s="1217" t="s">
        <v>3453</v>
      </c>
      <c r="J468" s="1709"/>
      <c r="K468" s="48" t="e">
        <f ca="1">_xludf.IFS(C468="成田机场",3000,C468="羽田机场",1200,D468="NearMe",1000)</f>
        <v>#NAME?</v>
      </c>
      <c r="L468" s="48" t="e">
        <f ca="1">_xludf.IFS(C468="成田机场",4000,C468="羽田机场",1000)</f>
        <v>#NAME?</v>
      </c>
      <c r="M468" s="1240" t="e">
        <f ca="1">(G468-K468-L468)*0.7</f>
        <v>#NAME?</v>
      </c>
      <c r="N468" s="1240"/>
      <c r="O468" s="1240"/>
      <c r="P468" s="1240"/>
      <c r="Q468" s="1240"/>
      <c r="R468" s="1240"/>
      <c r="S468" s="1240"/>
      <c r="T468" s="1240" t="e">
        <f t="shared" ca="1" si="87"/>
        <v>#NAME?</v>
      </c>
      <c r="U468" s="1378" t="e">
        <f t="shared" ca="1" si="67"/>
        <v>#NAME?</v>
      </c>
      <c r="V468" s="48"/>
      <c r="W468" s="1217" t="s">
        <v>27</v>
      </c>
      <c r="X468" s="48"/>
      <c r="Y468" s="1217" t="s">
        <v>6850</v>
      </c>
      <c r="Z468" s="48"/>
      <c r="AA468" s="48"/>
      <c r="AB468" s="48"/>
      <c r="AC468" s="48"/>
      <c r="AD468" s="48"/>
      <c r="AE468" s="48"/>
      <c r="AF468" s="48"/>
      <c r="AG468" s="48"/>
      <c r="AH468" s="48"/>
    </row>
    <row r="469" spans="1:34" ht="13.2">
      <c r="A469" s="1647">
        <v>44834.708333333336</v>
      </c>
      <c r="B469" s="1648" t="s">
        <v>3473</v>
      </c>
      <c r="C469" s="1648"/>
      <c r="D469" s="1648" t="s">
        <v>3521</v>
      </c>
      <c r="E469" s="1648" t="s">
        <v>3523</v>
      </c>
      <c r="F469" s="1648" t="s">
        <v>3524</v>
      </c>
      <c r="G469" s="1649">
        <v>10000</v>
      </c>
      <c r="H469" s="1650" t="s">
        <v>3063</v>
      </c>
      <c r="I469" s="1648" t="s">
        <v>3453</v>
      </c>
      <c r="J469" s="1710"/>
      <c r="K469" s="1652">
        <v>2000</v>
      </c>
      <c r="L469" s="1652"/>
      <c r="M469" s="1653">
        <f>(8000-K469-L469)*0.7</f>
        <v>4200</v>
      </c>
      <c r="N469" s="1653"/>
      <c r="O469" s="1653"/>
      <c r="P469" s="1653"/>
      <c r="Q469" s="1653"/>
      <c r="R469" s="1653"/>
      <c r="S469" s="1653"/>
      <c r="T469" s="1653">
        <f t="shared" si="87"/>
        <v>3800</v>
      </c>
      <c r="U469" s="1654">
        <f t="shared" si="67"/>
        <v>0.38</v>
      </c>
      <c r="V469" s="1652"/>
      <c r="W469" s="1648" t="s">
        <v>107</v>
      </c>
      <c r="X469" s="1652"/>
      <c r="Y469" s="1648" t="s">
        <v>6429</v>
      </c>
      <c r="Z469" s="1652"/>
      <c r="AA469" s="1652"/>
      <c r="AB469" s="1652"/>
      <c r="AC469" s="1652"/>
      <c r="AD469" s="1652"/>
      <c r="AE469" s="1652"/>
      <c r="AF469" s="1652"/>
      <c r="AG469" s="1652"/>
      <c r="AH469" s="1652"/>
    </row>
    <row r="470" spans="1:34" ht="13.2">
      <c r="A470" s="1218">
        <v>44834.711805555555</v>
      </c>
      <c r="B470" s="1217" t="s">
        <v>570</v>
      </c>
      <c r="C470" s="1217" t="s">
        <v>3456</v>
      </c>
      <c r="D470" s="1217" t="s">
        <v>462</v>
      </c>
      <c r="E470" s="1217" t="s">
        <v>49</v>
      </c>
      <c r="F470" s="1217" t="s">
        <v>3486</v>
      </c>
      <c r="G470" s="1219">
        <v>22000</v>
      </c>
      <c r="H470" s="1572" t="s">
        <v>3063</v>
      </c>
      <c r="I470" s="1217" t="s">
        <v>3453</v>
      </c>
      <c r="J470" s="1439"/>
      <c r="K470" s="48" t="e">
        <f t="shared" ref="K470:K663" ca="1" si="121">_xludf.IFS(C470="成田机场",3000,C470="羽田机场",1200,D470="NearMe",1000)</f>
        <v>#NAME?</v>
      </c>
      <c r="L470" s="48" t="e">
        <f ca="1">_xludf.IFS(C470="成田机场",4000,C470="羽田机场",1000)</f>
        <v>#NAME?</v>
      </c>
      <c r="M470" s="1240" t="e">
        <f ca="1">(15000-K470-L470)*0.7</f>
        <v>#NAME?</v>
      </c>
      <c r="N470" s="1239"/>
      <c r="O470" s="1239"/>
      <c r="P470" s="1239"/>
      <c r="Q470" s="1239"/>
      <c r="R470" s="1239"/>
      <c r="S470" s="1239"/>
      <c r="T470" s="1240" t="e">
        <f t="shared" ca="1" si="87"/>
        <v>#NAME?</v>
      </c>
      <c r="U470" s="1378" t="e">
        <f t="shared" ca="1" si="67"/>
        <v>#NAME?</v>
      </c>
      <c r="W470" s="1217" t="s">
        <v>108</v>
      </c>
      <c r="Y470" s="1217" t="s">
        <v>6851</v>
      </c>
      <c r="Z470" s="1562"/>
    </row>
    <row r="471" spans="1:34" ht="13.2">
      <c r="A471" s="1218">
        <v>44834.722222222219</v>
      </c>
      <c r="B471" s="1217" t="s">
        <v>3473</v>
      </c>
      <c r="C471" s="1217"/>
      <c r="D471" s="1217" t="s">
        <v>3570</v>
      </c>
      <c r="E471" s="1217" t="s">
        <v>55</v>
      </c>
      <c r="F471" s="1217" t="s">
        <v>3512</v>
      </c>
      <c r="G471" s="1219">
        <v>11000</v>
      </c>
      <c r="H471" s="1572" t="s">
        <v>3063</v>
      </c>
      <c r="I471" s="1217" t="s">
        <v>3453</v>
      </c>
      <c r="J471" s="1439"/>
      <c r="K471" s="48" t="e">
        <f t="shared" ca="1" si="121"/>
        <v>#NAME?</v>
      </c>
      <c r="L471" s="48"/>
      <c r="M471" s="1240"/>
      <c r="N471" s="1239">
        <v>5300</v>
      </c>
      <c r="O471" s="1239"/>
      <c r="P471" s="1239"/>
      <c r="Q471" s="1239"/>
      <c r="R471" s="1239"/>
      <c r="S471" s="1239"/>
      <c r="T471" s="1240" t="e">
        <f t="shared" ca="1" si="87"/>
        <v>#NAME?</v>
      </c>
      <c r="U471" s="1378" t="e">
        <f t="shared" ca="1" si="67"/>
        <v>#NAME?</v>
      </c>
      <c r="W471" s="1217" t="s">
        <v>3572</v>
      </c>
      <c r="Y471" s="1217" t="s">
        <v>6852</v>
      </c>
      <c r="Z471" s="1562"/>
    </row>
    <row r="472" spans="1:34" ht="13.2">
      <c r="A472" s="1218">
        <v>44834.722222222219</v>
      </c>
      <c r="B472" s="1217" t="s">
        <v>3473</v>
      </c>
      <c r="C472" s="1217"/>
      <c r="D472" s="1217" t="s">
        <v>3570</v>
      </c>
      <c r="E472" s="1217" t="s">
        <v>86</v>
      </c>
      <c r="F472" s="1217" t="s">
        <v>3547</v>
      </c>
      <c r="G472" s="1219">
        <v>8500</v>
      </c>
      <c r="H472" s="1572" t="s">
        <v>3063</v>
      </c>
      <c r="I472" s="1217" t="s">
        <v>3453</v>
      </c>
      <c r="J472" s="1439"/>
      <c r="K472" s="48" t="e">
        <f t="shared" ca="1" si="121"/>
        <v>#NAME?</v>
      </c>
      <c r="L472" s="48"/>
      <c r="M472" s="1240"/>
      <c r="N472" s="1239">
        <v>4300</v>
      </c>
      <c r="O472" s="1239"/>
      <c r="P472" s="1239"/>
      <c r="Q472" s="1239"/>
      <c r="R472" s="1239"/>
      <c r="S472" s="1239"/>
      <c r="T472" s="1240" t="e">
        <f t="shared" ca="1" si="87"/>
        <v>#NAME?</v>
      </c>
      <c r="U472" s="1378" t="e">
        <f t="shared" ca="1" si="67"/>
        <v>#NAME?</v>
      </c>
      <c r="W472" s="1217" t="s">
        <v>3572</v>
      </c>
      <c r="Y472" s="1217" t="s">
        <v>6853</v>
      </c>
      <c r="Z472" s="1562"/>
    </row>
    <row r="473" spans="1:34" ht="13.2">
      <c r="A473" s="1218">
        <v>44834.722222222219</v>
      </c>
      <c r="B473" s="1217" t="s">
        <v>3473</v>
      </c>
      <c r="C473" s="1217"/>
      <c r="D473" s="1217" t="s">
        <v>3570</v>
      </c>
      <c r="E473" s="1217" t="s">
        <v>3910</v>
      </c>
      <c r="F473" s="1217" t="s">
        <v>3592</v>
      </c>
      <c r="G473" s="1219">
        <v>11000</v>
      </c>
      <c r="H473" s="1572" t="s">
        <v>3063</v>
      </c>
      <c r="I473" s="1217" t="s">
        <v>3453</v>
      </c>
      <c r="J473" s="1439"/>
      <c r="K473" s="48" t="e">
        <f t="shared" ca="1" si="121"/>
        <v>#NAME?</v>
      </c>
      <c r="L473" s="48"/>
      <c r="M473" s="1240"/>
      <c r="N473" s="1239">
        <v>5300</v>
      </c>
      <c r="O473" s="1239"/>
      <c r="P473" s="1239"/>
      <c r="Q473" s="1239"/>
      <c r="R473" s="1239"/>
      <c r="S473" s="1239"/>
      <c r="T473" s="1240" t="e">
        <f t="shared" ca="1" si="87"/>
        <v>#NAME?</v>
      </c>
      <c r="U473" s="1378" t="e">
        <f t="shared" ca="1" si="67"/>
        <v>#NAME?</v>
      </c>
      <c r="W473" s="1217" t="s">
        <v>3572</v>
      </c>
      <c r="Y473" s="1217" t="s">
        <v>6854</v>
      </c>
      <c r="Z473" s="1562"/>
    </row>
    <row r="474" spans="1:34" ht="13.2">
      <c r="A474" s="1218">
        <v>44834.833333333336</v>
      </c>
      <c r="B474" s="1217" t="s">
        <v>570</v>
      </c>
      <c r="C474" s="1217" t="s">
        <v>3456</v>
      </c>
      <c r="D474" s="1217" t="s">
        <v>3521</v>
      </c>
      <c r="E474" s="1217" t="s">
        <v>86</v>
      </c>
      <c r="F474" s="1217" t="s">
        <v>3547</v>
      </c>
      <c r="G474" s="1219">
        <v>15000</v>
      </c>
      <c r="H474" s="1572" t="s">
        <v>3063</v>
      </c>
      <c r="I474" s="1217" t="s">
        <v>3453</v>
      </c>
      <c r="J474" s="1439"/>
      <c r="K474" s="48" t="e">
        <f t="shared" ca="1" si="121"/>
        <v>#NAME?</v>
      </c>
      <c r="L474" s="48" t="e">
        <f t="shared" ref="L474:L663" ca="1" si="122">_xludf.IFS(C474="成田机场",4000,C474="羽田机场",1000)</f>
        <v>#NAME?</v>
      </c>
      <c r="M474" s="1240"/>
      <c r="N474" s="1239">
        <v>4000</v>
      </c>
      <c r="O474" s="1239"/>
      <c r="P474" s="1239"/>
      <c r="Q474" s="1239"/>
      <c r="R474" s="1239"/>
      <c r="S474" s="1239"/>
      <c r="T474" s="1276" t="e">
        <f t="shared" ca="1" si="87"/>
        <v>#NAME?</v>
      </c>
      <c r="U474" s="1383" t="e">
        <f t="shared" ca="1" si="67"/>
        <v>#NAME?</v>
      </c>
      <c r="W474" s="1217" t="s">
        <v>107</v>
      </c>
      <c r="Y474" s="1217" t="s">
        <v>6855</v>
      </c>
      <c r="Z474" s="1562"/>
    </row>
    <row r="475" spans="1:34" ht="13.2">
      <c r="A475" s="1450"/>
      <c r="B475" s="1217"/>
      <c r="E475" s="6"/>
      <c r="G475" s="1239"/>
      <c r="H475" s="642"/>
      <c r="I475" s="1450"/>
      <c r="J475" s="1439"/>
      <c r="K475" s="48" t="e">
        <f t="shared" ca="1" si="121"/>
        <v>#NAME?</v>
      </c>
      <c r="L475" s="48" t="e">
        <f t="shared" ca="1" si="122"/>
        <v>#NAME?</v>
      </c>
      <c r="M475" s="1240" t="e">
        <f t="shared" ref="M475:M663" ca="1" si="123">(G475-K475-L475)*0.7</f>
        <v>#NAME?</v>
      </c>
      <c r="N475" s="1239"/>
      <c r="O475" s="1239"/>
      <c r="P475" s="1239"/>
      <c r="Q475" s="1239"/>
      <c r="R475" s="1239"/>
      <c r="S475" s="1239"/>
      <c r="T475" s="1239" t="e">
        <f ca="1">SUM(T3:T474)</f>
        <v>#NAME?</v>
      </c>
      <c r="U475" s="1357"/>
      <c r="Y475" s="1217"/>
      <c r="Z475" s="1562"/>
    </row>
    <row r="476" spans="1:34" ht="13.2">
      <c r="A476" s="1450"/>
      <c r="B476" s="1217"/>
      <c r="E476" s="6"/>
      <c r="G476" s="1239"/>
      <c r="H476" s="642"/>
      <c r="I476" s="1450"/>
      <c r="J476" s="1439"/>
      <c r="K476" s="48" t="e">
        <f t="shared" ca="1" si="121"/>
        <v>#NAME?</v>
      </c>
      <c r="L476" s="48" t="e">
        <f t="shared" ca="1" si="122"/>
        <v>#NAME?</v>
      </c>
      <c r="M476" s="1240" t="e">
        <f t="shared" ca="1" si="123"/>
        <v>#NAME?</v>
      </c>
      <c r="N476" s="1239"/>
      <c r="O476" s="1239"/>
      <c r="P476" s="1239"/>
      <c r="Q476" s="1239"/>
      <c r="R476" s="1239"/>
      <c r="S476" s="1239"/>
      <c r="T476" s="1239"/>
      <c r="U476" s="1357"/>
      <c r="Y476" s="1217"/>
      <c r="Z476" s="1562"/>
    </row>
    <row r="477" spans="1:34" ht="13.2">
      <c r="A477" s="1450"/>
      <c r="B477" s="1217"/>
      <c r="E477" s="6"/>
      <c r="G477" s="1239"/>
      <c r="H477" s="642"/>
      <c r="I477" s="1450"/>
      <c r="J477" s="1439"/>
      <c r="K477" s="48" t="e">
        <f t="shared" ca="1" si="121"/>
        <v>#NAME?</v>
      </c>
      <c r="L477" s="48" t="e">
        <f t="shared" ca="1" si="122"/>
        <v>#NAME?</v>
      </c>
      <c r="M477" s="1240" t="e">
        <f t="shared" ca="1" si="123"/>
        <v>#NAME?</v>
      </c>
      <c r="N477" s="1239"/>
      <c r="O477" s="1239"/>
      <c r="P477" s="1239"/>
      <c r="Q477" s="1239"/>
      <c r="R477" s="1239"/>
      <c r="S477" s="1239"/>
      <c r="T477" s="1239"/>
      <c r="U477" s="1357"/>
      <c r="Y477" s="1217"/>
      <c r="Z477" s="1562"/>
    </row>
    <row r="478" spans="1:34" ht="13.2">
      <c r="A478" s="1450"/>
      <c r="B478" s="1217"/>
      <c r="E478" s="6"/>
      <c r="G478" s="1239"/>
      <c r="H478" s="642"/>
      <c r="I478" s="1450"/>
      <c r="J478" s="1439"/>
      <c r="K478" s="48" t="e">
        <f t="shared" ca="1" si="121"/>
        <v>#NAME?</v>
      </c>
      <c r="L478" s="48" t="e">
        <f t="shared" ca="1" si="122"/>
        <v>#NAME?</v>
      </c>
      <c r="M478" s="1240" t="e">
        <f t="shared" ca="1" si="123"/>
        <v>#NAME?</v>
      </c>
      <c r="N478" s="1239"/>
      <c r="O478" s="1239"/>
      <c r="P478" s="1239"/>
      <c r="Q478" s="1239"/>
      <c r="R478" s="1239"/>
      <c r="S478" s="1239"/>
      <c r="T478" s="1239"/>
      <c r="U478" s="1357"/>
      <c r="Y478" s="1217"/>
      <c r="Z478" s="1562"/>
    </row>
    <row r="479" spans="1:34" ht="13.2">
      <c r="A479" s="1450"/>
      <c r="B479" s="1217"/>
      <c r="E479" s="6"/>
      <c r="G479" s="1239"/>
      <c r="H479" s="642"/>
      <c r="I479" s="1450"/>
      <c r="J479" s="1439"/>
      <c r="K479" s="48" t="e">
        <f t="shared" ca="1" si="121"/>
        <v>#NAME?</v>
      </c>
      <c r="L479" s="48" t="e">
        <f t="shared" ca="1" si="122"/>
        <v>#NAME?</v>
      </c>
      <c r="M479" s="1240" t="e">
        <f t="shared" ca="1" si="123"/>
        <v>#NAME?</v>
      </c>
      <c r="N479" s="1239"/>
      <c r="O479" s="1239"/>
      <c r="P479" s="1239"/>
      <c r="Q479" s="1239"/>
      <c r="R479" s="1239"/>
      <c r="S479" s="1239"/>
      <c r="T479" s="1239"/>
      <c r="U479" s="1357"/>
      <c r="Y479" s="1217"/>
      <c r="Z479" s="1562"/>
    </row>
    <row r="480" spans="1:34" ht="13.2">
      <c r="A480" s="1450"/>
      <c r="B480" s="1217"/>
      <c r="E480" s="6"/>
      <c r="G480" s="1239"/>
      <c r="H480" s="642"/>
      <c r="I480" s="1450"/>
      <c r="J480" s="1439"/>
      <c r="K480" s="48" t="e">
        <f t="shared" ca="1" si="121"/>
        <v>#NAME?</v>
      </c>
      <c r="L480" s="48" t="e">
        <f t="shared" ca="1" si="122"/>
        <v>#NAME?</v>
      </c>
      <c r="M480" s="1240" t="e">
        <f t="shared" ca="1" si="123"/>
        <v>#NAME?</v>
      </c>
      <c r="N480" s="1239"/>
      <c r="O480" s="1239"/>
      <c r="P480" s="1239"/>
      <c r="Q480" s="1239"/>
      <c r="R480" s="1239"/>
      <c r="S480" s="1239"/>
      <c r="T480" s="1239"/>
      <c r="U480" s="1357"/>
      <c r="Y480" s="1217"/>
      <c r="Z480" s="1562"/>
    </row>
    <row r="481" spans="5:26" ht="13.2">
      <c r="E481" s="6"/>
      <c r="G481" s="1239"/>
      <c r="H481" s="642"/>
      <c r="J481" s="1439"/>
      <c r="K481" s="48" t="e">
        <f t="shared" ca="1" si="121"/>
        <v>#NAME?</v>
      </c>
      <c r="L481" s="48" t="e">
        <f t="shared" ca="1" si="122"/>
        <v>#NAME?</v>
      </c>
      <c r="M481" s="1240" t="e">
        <f t="shared" ca="1" si="123"/>
        <v>#NAME?</v>
      </c>
      <c r="N481" s="1239"/>
      <c r="O481" s="1239"/>
      <c r="P481" s="1239"/>
      <c r="Q481" s="1239"/>
      <c r="R481" s="1239"/>
      <c r="S481" s="1239"/>
      <c r="T481" s="1239"/>
      <c r="U481" s="1357"/>
      <c r="Z481" s="1562"/>
    </row>
    <row r="482" spans="5:26" ht="13.2">
      <c r="E482" s="6"/>
      <c r="G482" s="1239"/>
      <c r="H482" s="642"/>
      <c r="J482" s="1439"/>
      <c r="K482" s="48" t="e">
        <f t="shared" ca="1" si="121"/>
        <v>#NAME?</v>
      </c>
      <c r="L482" s="48" t="e">
        <f t="shared" ca="1" si="122"/>
        <v>#NAME?</v>
      </c>
      <c r="M482" s="1240" t="e">
        <f t="shared" ca="1" si="123"/>
        <v>#NAME?</v>
      </c>
      <c r="N482" s="1239"/>
      <c r="O482" s="1239"/>
      <c r="P482" s="1239"/>
      <c r="Q482" s="1239"/>
      <c r="R482" s="1239"/>
      <c r="S482" s="1239"/>
      <c r="T482" s="1239"/>
      <c r="U482" s="1357"/>
      <c r="Z482" s="1562"/>
    </row>
    <row r="483" spans="5:26" ht="13.2">
      <c r="E483" s="6"/>
      <c r="G483" s="1239"/>
      <c r="H483" s="642"/>
      <c r="J483" s="1439"/>
      <c r="K483" s="48" t="e">
        <f t="shared" ca="1" si="121"/>
        <v>#NAME?</v>
      </c>
      <c r="L483" s="48" t="e">
        <f t="shared" ca="1" si="122"/>
        <v>#NAME?</v>
      </c>
      <c r="M483" s="1240" t="e">
        <f t="shared" ca="1" si="123"/>
        <v>#NAME?</v>
      </c>
      <c r="N483" s="1239"/>
      <c r="O483" s="1239"/>
      <c r="P483" s="1239"/>
      <c r="Q483" s="1239"/>
      <c r="R483" s="1239"/>
      <c r="S483" s="1239"/>
      <c r="T483" s="1239"/>
      <c r="U483" s="1357"/>
      <c r="Z483" s="1562"/>
    </row>
    <row r="484" spans="5:26" ht="13.2">
      <c r="E484" s="6"/>
      <c r="G484" s="1239"/>
      <c r="H484" s="642"/>
      <c r="J484" s="1439"/>
      <c r="K484" s="48" t="e">
        <f t="shared" ca="1" si="121"/>
        <v>#NAME?</v>
      </c>
      <c r="L484" s="48" t="e">
        <f t="shared" ca="1" si="122"/>
        <v>#NAME?</v>
      </c>
      <c r="M484" s="1240" t="e">
        <f t="shared" ca="1" si="123"/>
        <v>#NAME?</v>
      </c>
      <c r="N484" s="1239"/>
      <c r="O484" s="1239"/>
      <c r="P484" s="1239"/>
      <c r="Q484" s="1239"/>
      <c r="R484" s="1239"/>
      <c r="S484" s="1239"/>
      <c r="T484" s="1239"/>
      <c r="U484" s="1357"/>
      <c r="Z484" s="1562"/>
    </row>
    <row r="485" spans="5:26" ht="13.2">
      <c r="E485" s="6"/>
      <c r="G485" s="1239"/>
      <c r="H485" s="642"/>
      <c r="J485" s="1439"/>
      <c r="K485" s="48" t="e">
        <f t="shared" ca="1" si="121"/>
        <v>#NAME?</v>
      </c>
      <c r="L485" s="48" t="e">
        <f t="shared" ca="1" si="122"/>
        <v>#NAME?</v>
      </c>
      <c r="M485" s="1240" t="e">
        <f t="shared" ca="1" si="123"/>
        <v>#NAME?</v>
      </c>
      <c r="N485" s="1239"/>
      <c r="O485" s="1239"/>
      <c r="P485" s="1239"/>
      <c r="Q485" s="1239"/>
      <c r="R485" s="1239"/>
      <c r="S485" s="1239"/>
      <c r="T485" s="1239"/>
      <c r="U485" s="1357"/>
      <c r="Z485" s="1562"/>
    </row>
    <row r="486" spans="5:26" ht="13.2">
      <c r="E486" s="6"/>
      <c r="G486" s="1239"/>
      <c r="H486" s="642"/>
      <c r="J486" s="1439"/>
      <c r="K486" s="48" t="e">
        <f t="shared" ca="1" si="121"/>
        <v>#NAME?</v>
      </c>
      <c r="L486" s="48" t="e">
        <f t="shared" ca="1" si="122"/>
        <v>#NAME?</v>
      </c>
      <c r="M486" s="1240" t="e">
        <f t="shared" ca="1" si="123"/>
        <v>#NAME?</v>
      </c>
      <c r="N486" s="1239"/>
      <c r="O486" s="1239"/>
      <c r="P486" s="1239"/>
      <c r="Q486" s="1239"/>
      <c r="R486" s="1239"/>
      <c r="S486" s="1239"/>
      <c r="T486" s="1239"/>
      <c r="U486" s="1357"/>
      <c r="Z486" s="1562"/>
    </row>
    <row r="487" spans="5:26" ht="13.2">
      <c r="E487" s="6"/>
      <c r="G487" s="1239"/>
      <c r="H487" s="642"/>
      <c r="J487" s="1439"/>
      <c r="K487" s="48" t="e">
        <f t="shared" ca="1" si="121"/>
        <v>#NAME?</v>
      </c>
      <c r="L487" s="48" t="e">
        <f t="shared" ca="1" si="122"/>
        <v>#NAME?</v>
      </c>
      <c r="M487" s="1240" t="e">
        <f t="shared" ca="1" si="123"/>
        <v>#NAME?</v>
      </c>
      <c r="N487" s="1239"/>
      <c r="O487" s="1239"/>
      <c r="P487" s="1239"/>
      <c r="Q487" s="1239"/>
      <c r="R487" s="1239"/>
      <c r="S487" s="1239"/>
      <c r="T487" s="1239"/>
      <c r="U487" s="1357"/>
      <c r="Z487" s="1562"/>
    </row>
    <row r="488" spans="5:26" ht="13.2">
      <c r="E488" s="6"/>
      <c r="G488" s="1239"/>
      <c r="H488" s="642"/>
      <c r="J488" s="1439"/>
      <c r="K488" s="48" t="e">
        <f t="shared" ca="1" si="121"/>
        <v>#NAME?</v>
      </c>
      <c r="L488" s="48" t="e">
        <f t="shared" ca="1" si="122"/>
        <v>#NAME?</v>
      </c>
      <c r="M488" s="1240" t="e">
        <f t="shared" ca="1" si="123"/>
        <v>#NAME?</v>
      </c>
      <c r="N488" s="1239"/>
      <c r="O488" s="1239"/>
      <c r="P488" s="1239"/>
      <c r="Q488" s="1239"/>
      <c r="R488" s="1239"/>
      <c r="S488" s="1239"/>
      <c r="T488" s="1239"/>
      <c r="U488" s="1357"/>
      <c r="Z488" s="1562"/>
    </row>
    <row r="489" spans="5:26" ht="13.2">
      <c r="E489" s="6"/>
      <c r="G489" s="1239"/>
      <c r="H489" s="642"/>
      <c r="J489" s="1439"/>
      <c r="K489" s="48" t="e">
        <f t="shared" ca="1" si="121"/>
        <v>#NAME?</v>
      </c>
      <c r="L489" s="48" t="e">
        <f t="shared" ca="1" si="122"/>
        <v>#NAME?</v>
      </c>
      <c r="M489" s="1240" t="e">
        <f t="shared" ca="1" si="123"/>
        <v>#NAME?</v>
      </c>
      <c r="N489" s="1239"/>
      <c r="O489" s="1239"/>
      <c r="P489" s="1239"/>
      <c r="Q489" s="1239"/>
      <c r="R489" s="1239"/>
      <c r="S489" s="1239"/>
      <c r="T489" s="1239"/>
      <c r="U489" s="1357"/>
      <c r="Z489" s="1562"/>
    </row>
    <row r="490" spans="5:26" ht="13.2">
      <c r="E490" s="6"/>
      <c r="G490" s="1239"/>
      <c r="H490" s="642"/>
      <c r="J490" s="1439"/>
      <c r="K490" s="48" t="e">
        <f t="shared" ca="1" si="121"/>
        <v>#NAME?</v>
      </c>
      <c r="L490" s="48" t="e">
        <f t="shared" ca="1" si="122"/>
        <v>#NAME?</v>
      </c>
      <c r="M490" s="1240" t="e">
        <f t="shared" ca="1" si="123"/>
        <v>#NAME?</v>
      </c>
      <c r="N490" s="1239"/>
      <c r="O490" s="1239"/>
      <c r="P490" s="1239"/>
      <c r="Q490" s="1239"/>
      <c r="R490" s="1239"/>
      <c r="S490" s="1239"/>
      <c r="T490" s="1239"/>
      <c r="U490" s="1357"/>
      <c r="Z490" s="1562"/>
    </row>
    <row r="491" spans="5:26" ht="13.2">
      <c r="E491" s="6"/>
      <c r="G491" s="1239"/>
      <c r="H491" s="642"/>
      <c r="J491" s="1439"/>
      <c r="K491" s="48" t="e">
        <f t="shared" ca="1" si="121"/>
        <v>#NAME?</v>
      </c>
      <c r="L491" s="48" t="e">
        <f t="shared" ca="1" si="122"/>
        <v>#NAME?</v>
      </c>
      <c r="M491" s="1240" t="e">
        <f t="shared" ca="1" si="123"/>
        <v>#NAME?</v>
      </c>
      <c r="N491" s="1239"/>
      <c r="O491" s="1239"/>
      <c r="P491" s="1239"/>
      <c r="Q491" s="1239"/>
      <c r="R491" s="1239"/>
      <c r="S491" s="1239"/>
      <c r="T491" s="1239"/>
      <c r="U491" s="1357"/>
      <c r="Z491" s="1562"/>
    </row>
    <row r="492" spans="5:26" ht="13.2">
      <c r="E492" s="6"/>
      <c r="G492" s="1239"/>
      <c r="H492" s="642"/>
      <c r="J492" s="1439"/>
      <c r="K492" s="48" t="e">
        <f t="shared" ca="1" si="121"/>
        <v>#NAME?</v>
      </c>
      <c r="L492" s="48" t="e">
        <f t="shared" ca="1" si="122"/>
        <v>#NAME?</v>
      </c>
      <c r="M492" s="1240" t="e">
        <f t="shared" ca="1" si="123"/>
        <v>#NAME?</v>
      </c>
      <c r="N492" s="1239"/>
      <c r="O492" s="1239"/>
      <c r="P492" s="1239"/>
      <c r="Q492" s="1239"/>
      <c r="R492" s="1239"/>
      <c r="S492" s="1239"/>
      <c r="T492" s="1239"/>
      <c r="U492" s="1357"/>
      <c r="Z492" s="1562"/>
    </row>
    <row r="493" spans="5:26" ht="13.2">
      <c r="E493" s="6"/>
      <c r="G493" s="1239"/>
      <c r="H493" s="642"/>
      <c r="J493" s="1439"/>
      <c r="K493" s="48" t="e">
        <f t="shared" ca="1" si="121"/>
        <v>#NAME?</v>
      </c>
      <c r="L493" s="48" t="e">
        <f t="shared" ca="1" si="122"/>
        <v>#NAME?</v>
      </c>
      <c r="M493" s="1240" t="e">
        <f t="shared" ca="1" si="123"/>
        <v>#NAME?</v>
      </c>
      <c r="N493" s="1239"/>
      <c r="O493" s="1239"/>
      <c r="P493" s="1239"/>
      <c r="Q493" s="1239"/>
      <c r="R493" s="1239"/>
      <c r="S493" s="1239"/>
      <c r="T493" s="1239"/>
      <c r="U493" s="1357"/>
      <c r="Z493" s="1562"/>
    </row>
    <row r="494" spans="5:26" ht="13.2">
      <c r="E494" s="6"/>
      <c r="G494" s="1239"/>
      <c r="H494" s="642"/>
      <c r="J494" s="1439"/>
      <c r="K494" s="48" t="e">
        <f t="shared" ca="1" si="121"/>
        <v>#NAME?</v>
      </c>
      <c r="L494" s="48" t="e">
        <f t="shared" ca="1" si="122"/>
        <v>#NAME?</v>
      </c>
      <c r="M494" s="1240" t="e">
        <f t="shared" ca="1" si="123"/>
        <v>#NAME?</v>
      </c>
      <c r="N494" s="1239"/>
      <c r="O494" s="1239"/>
      <c r="P494" s="1239"/>
      <c r="Q494" s="1239"/>
      <c r="R494" s="1239"/>
      <c r="S494" s="1239"/>
      <c r="T494" s="1239"/>
      <c r="U494" s="1357"/>
      <c r="Z494" s="1562"/>
    </row>
    <row r="495" spans="5:26" ht="13.2">
      <c r="E495" s="6"/>
      <c r="G495" s="1239"/>
      <c r="H495" s="642"/>
      <c r="J495" s="1439"/>
      <c r="K495" s="48" t="e">
        <f t="shared" ca="1" si="121"/>
        <v>#NAME?</v>
      </c>
      <c r="L495" s="48" t="e">
        <f t="shared" ca="1" si="122"/>
        <v>#NAME?</v>
      </c>
      <c r="M495" s="1240" t="e">
        <f t="shared" ca="1" si="123"/>
        <v>#NAME?</v>
      </c>
      <c r="N495" s="1239"/>
      <c r="O495" s="1239"/>
      <c r="P495" s="1239"/>
      <c r="Q495" s="1239"/>
      <c r="R495" s="1239"/>
      <c r="S495" s="1239"/>
      <c r="T495" s="1239"/>
      <c r="U495" s="1357"/>
      <c r="Z495" s="1562"/>
    </row>
    <row r="496" spans="5:26" ht="13.2">
      <c r="E496" s="6"/>
      <c r="G496" s="1239"/>
      <c r="H496" s="642"/>
      <c r="J496" s="1439"/>
      <c r="K496" s="48" t="e">
        <f t="shared" ca="1" si="121"/>
        <v>#NAME?</v>
      </c>
      <c r="L496" s="48" t="e">
        <f t="shared" ca="1" si="122"/>
        <v>#NAME?</v>
      </c>
      <c r="M496" s="1240" t="e">
        <f t="shared" ca="1" si="123"/>
        <v>#NAME?</v>
      </c>
      <c r="N496" s="1239"/>
      <c r="O496" s="1239"/>
      <c r="P496" s="1239"/>
      <c r="Q496" s="1239"/>
      <c r="R496" s="1239"/>
      <c r="S496" s="1239"/>
      <c r="T496" s="1239"/>
      <c r="U496" s="1357"/>
      <c r="Z496" s="1562"/>
    </row>
    <row r="497" spans="5:26" ht="13.2">
      <c r="E497" s="6"/>
      <c r="G497" s="1239"/>
      <c r="H497" s="642"/>
      <c r="J497" s="1439"/>
      <c r="K497" s="48" t="e">
        <f t="shared" ca="1" si="121"/>
        <v>#NAME?</v>
      </c>
      <c r="L497" s="48" t="e">
        <f t="shared" ca="1" si="122"/>
        <v>#NAME?</v>
      </c>
      <c r="M497" s="1240" t="e">
        <f t="shared" ca="1" si="123"/>
        <v>#NAME?</v>
      </c>
      <c r="N497" s="1239"/>
      <c r="O497" s="1239"/>
      <c r="P497" s="1239"/>
      <c r="Q497" s="1239"/>
      <c r="R497" s="1239"/>
      <c r="S497" s="1239"/>
      <c r="T497" s="1239"/>
      <c r="U497" s="1357"/>
      <c r="Z497" s="1562"/>
    </row>
    <row r="498" spans="5:26" ht="13.2">
      <c r="E498" s="6"/>
      <c r="G498" s="1239"/>
      <c r="H498" s="642"/>
      <c r="J498" s="1439"/>
      <c r="K498" s="48" t="e">
        <f t="shared" ca="1" si="121"/>
        <v>#NAME?</v>
      </c>
      <c r="L498" s="48" t="e">
        <f t="shared" ca="1" si="122"/>
        <v>#NAME?</v>
      </c>
      <c r="M498" s="1240" t="e">
        <f t="shared" ca="1" si="123"/>
        <v>#NAME?</v>
      </c>
      <c r="N498" s="1239"/>
      <c r="O498" s="1239"/>
      <c r="P498" s="1239"/>
      <c r="Q498" s="1239"/>
      <c r="R498" s="1239"/>
      <c r="S498" s="1239"/>
      <c r="T498" s="1239"/>
      <c r="U498" s="1357"/>
      <c r="Z498" s="1562"/>
    </row>
    <row r="499" spans="5:26" ht="13.2">
      <c r="E499" s="6"/>
      <c r="G499" s="1239"/>
      <c r="H499" s="642"/>
      <c r="J499" s="1439"/>
      <c r="K499" s="48" t="e">
        <f t="shared" ca="1" si="121"/>
        <v>#NAME?</v>
      </c>
      <c r="L499" s="48" t="e">
        <f t="shared" ca="1" si="122"/>
        <v>#NAME?</v>
      </c>
      <c r="M499" s="1240" t="e">
        <f t="shared" ca="1" si="123"/>
        <v>#NAME?</v>
      </c>
      <c r="N499" s="1239"/>
      <c r="O499" s="1239"/>
      <c r="P499" s="1239"/>
      <c r="Q499" s="1239"/>
      <c r="R499" s="1239"/>
      <c r="S499" s="1239"/>
      <c r="T499" s="1239"/>
      <c r="U499" s="1357"/>
      <c r="Z499" s="1562"/>
    </row>
    <row r="500" spans="5:26" ht="13.2">
      <c r="E500" s="6"/>
      <c r="G500" s="1239"/>
      <c r="H500" s="642"/>
      <c r="J500" s="1439"/>
      <c r="K500" s="48" t="e">
        <f t="shared" ca="1" si="121"/>
        <v>#NAME?</v>
      </c>
      <c r="L500" s="48" t="e">
        <f t="shared" ca="1" si="122"/>
        <v>#NAME?</v>
      </c>
      <c r="M500" s="1240" t="e">
        <f t="shared" ca="1" si="123"/>
        <v>#NAME?</v>
      </c>
      <c r="N500" s="1239"/>
      <c r="O500" s="1239"/>
      <c r="P500" s="1239"/>
      <c r="Q500" s="1239"/>
      <c r="R500" s="1239"/>
      <c r="S500" s="1239"/>
      <c r="T500" s="1239"/>
      <c r="U500" s="1357"/>
      <c r="Z500" s="1562"/>
    </row>
    <row r="501" spans="5:26" ht="13.2">
      <c r="E501" s="6"/>
      <c r="G501" s="1239"/>
      <c r="H501" s="642"/>
      <c r="J501" s="1439"/>
      <c r="K501" s="48" t="e">
        <f t="shared" ca="1" si="121"/>
        <v>#NAME?</v>
      </c>
      <c r="L501" s="48" t="e">
        <f t="shared" ca="1" si="122"/>
        <v>#NAME?</v>
      </c>
      <c r="M501" s="1240" t="e">
        <f t="shared" ca="1" si="123"/>
        <v>#NAME?</v>
      </c>
      <c r="N501" s="1239"/>
      <c r="O501" s="1239"/>
      <c r="P501" s="1239"/>
      <c r="Q501" s="1239"/>
      <c r="R501" s="1239"/>
      <c r="S501" s="1239"/>
      <c r="T501" s="1239"/>
      <c r="U501" s="1357"/>
      <c r="Z501" s="1562"/>
    </row>
    <row r="502" spans="5:26" ht="13.2">
      <c r="E502" s="6"/>
      <c r="G502" s="1239"/>
      <c r="H502" s="642"/>
      <c r="J502" s="1439"/>
      <c r="K502" s="48" t="e">
        <f t="shared" ca="1" si="121"/>
        <v>#NAME?</v>
      </c>
      <c r="L502" s="48" t="e">
        <f t="shared" ca="1" si="122"/>
        <v>#NAME?</v>
      </c>
      <c r="M502" s="1240" t="e">
        <f t="shared" ca="1" si="123"/>
        <v>#NAME?</v>
      </c>
      <c r="N502" s="1239"/>
      <c r="O502" s="1239"/>
      <c r="P502" s="1239"/>
      <c r="Q502" s="1239"/>
      <c r="R502" s="1239"/>
      <c r="S502" s="1239"/>
      <c r="T502" s="1239"/>
      <c r="U502" s="1357"/>
      <c r="Z502" s="1562"/>
    </row>
    <row r="503" spans="5:26" ht="13.2">
      <c r="E503" s="6"/>
      <c r="G503" s="1239"/>
      <c r="H503" s="642"/>
      <c r="J503" s="1439"/>
      <c r="K503" s="48" t="e">
        <f t="shared" ca="1" si="121"/>
        <v>#NAME?</v>
      </c>
      <c r="L503" s="48" t="e">
        <f t="shared" ca="1" si="122"/>
        <v>#NAME?</v>
      </c>
      <c r="M503" s="1240" t="e">
        <f t="shared" ca="1" si="123"/>
        <v>#NAME?</v>
      </c>
      <c r="N503" s="1239"/>
      <c r="O503" s="1239"/>
      <c r="P503" s="1239"/>
      <c r="Q503" s="1239"/>
      <c r="R503" s="1239"/>
      <c r="S503" s="1239"/>
      <c r="T503" s="1239"/>
      <c r="U503" s="1357"/>
      <c r="Z503" s="1562"/>
    </row>
    <row r="504" spans="5:26" ht="13.2">
      <c r="E504" s="6"/>
      <c r="G504" s="1239"/>
      <c r="H504" s="642"/>
      <c r="J504" s="1439"/>
      <c r="K504" s="48" t="e">
        <f t="shared" ca="1" si="121"/>
        <v>#NAME?</v>
      </c>
      <c r="L504" s="48" t="e">
        <f t="shared" ca="1" si="122"/>
        <v>#NAME?</v>
      </c>
      <c r="M504" s="1240" t="e">
        <f t="shared" ca="1" si="123"/>
        <v>#NAME?</v>
      </c>
      <c r="N504" s="1239"/>
      <c r="O504" s="1239"/>
      <c r="P504" s="1239"/>
      <c r="Q504" s="1239"/>
      <c r="R504" s="1239"/>
      <c r="S504" s="1239"/>
      <c r="T504" s="1239"/>
      <c r="U504" s="1357"/>
      <c r="Z504" s="1562"/>
    </row>
    <row r="505" spans="5:26" ht="13.2">
      <c r="E505" s="6"/>
      <c r="G505" s="1239"/>
      <c r="H505" s="642"/>
      <c r="J505" s="1439"/>
      <c r="K505" s="48" t="e">
        <f t="shared" ca="1" si="121"/>
        <v>#NAME?</v>
      </c>
      <c r="L505" s="48" t="e">
        <f t="shared" ca="1" si="122"/>
        <v>#NAME?</v>
      </c>
      <c r="M505" s="1240" t="e">
        <f t="shared" ca="1" si="123"/>
        <v>#NAME?</v>
      </c>
      <c r="N505" s="1239"/>
      <c r="O505" s="1239"/>
      <c r="P505" s="1239"/>
      <c r="Q505" s="1239"/>
      <c r="R505" s="1239"/>
      <c r="S505" s="1239"/>
      <c r="T505" s="1239"/>
      <c r="U505" s="1357"/>
      <c r="Z505" s="1562"/>
    </row>
    <row r="506" spans="5:26" ht="13.2">
      <c r="E506" s="6"/>
      <c r="G506" s="1239"/>
      <c r="H506" s="642"/>
      <c r="J506" s="1439"/>
      <c r="K506" s="48" t="e">
        <f t="shared" ca="1" si="121"/>
        <v>#NAME?</v>
      </c>
      <c r="L506" s="48" t="e">
        <f t="shared" ca="1" si="122"/>
        <v>#NAME?</v>
      </c>
      <c r="M506" s="1240" t="e">
        <f t="shared" ca="1" si="123"/>
        <v>#NAME?</v>
      </c>
      <c r="N506" s="1239"/>
      <c r="O506" s="1239"/>
      <c r="P506" s="1239"/>
      <c r="Q506" s="1239"/>
      <c r="R506" s="1239"/>
      <c r="S506" s="1239"/>
      <c r="T506" s="1239"/>
      <c r="U506" s="1357"/>
      <c r="Z506" s="1562"/>
    </row>
    <row r="507" spans="5:26" ht="13.2">
      <c r="E507" s="6"/>
      <c r="G507" s="1239"/>
      <c r="H507" s="642"/>
      <c r="J507" s="1439"/>
      <c r="K507" s="48" t="e">
        <f t="shared" ca="1" si="121"/>
        <v>#NAME?</v>
      </c>
      <c r="L507" s="48" t="e">
        <f t="shared" ca="1" si="122"/>
        <v>#NAME?</v>
      </c>
      <c r="M507" s="1240" t="e">
        <f t="shared" ca="1" si="123"/>
        <v>#NAME?</v>
      </c>
      <c r="N507" s="1239"/>
      <c r="O507" s="1239"/>
      <c r="P507" s="1239"/>
      <c r="Q507" s="1239"/>
      <c r="R507" s="1239"/>
      <c r="S507" s="1239"/>
      <c r="T507" s="1239"/>
      <c r="U507" s="1357"/>
      <c r="Z507" s="1562"/>
    </row>
    <row r="508" spans="5:26" ht="13.2">
      <c r="E508" s="6"/>
      <c r="G508" s="1239"/>
      <c r="H508" s="642"/>
      <c r="J508" s="1439"/>
      <c r="K508" s="48" t="e">
        <f t="shared" ca="1" si="121"/>
        <v>#NAME?</v>
      </c>
      <c r="L508" s="48" t="e">
        <f t="shared" ca="1" si="122"/>
        <v>#NAME?</v>
      </c>
      <c r="M508" s="1240" t="e">
        <f t="shared" ca="1" si="123"/>
        <v>#NAME?</v>
      </c>
      <c r="N508" s="1239"/>
      <c r="O508" s="1239"/>
      <c r="P508" s="1239"/>
      <c r="Q508" s="1239"/>
      <c r="R508" s="1239"/>
      <c r="S508" s="1239"/>
      <c r="T508" s="1239"/>
      <c r="U508" s="1357"/>
      <c r="Z508" s="1562"/>
    </row>
    <row r="509" spans="5:26" ht="13.2">
      <c r="E509" s="6"/>
      <c r="G509" s="1239"/>
      <c r="H509" s="642"/>
      <c r="J509" s="1439"/>
      <c r="K509" s="48" t="e">
        <f t="shared" ca="1" si="121"/>
        <v>#NAME?</v>
      </c>
      <c r="L509" s="48" t="e">
        <f t="shared" ca="1" si="122"/>
        <v>#NAME?</v>
      </c>
      <c r="M509" s="1240" t="e">
        <f t="shared" ca="1" si="123"/>
        <v>#NAME?</v>
      </c>
      <c r="N509" s="1239"/>
      <c r="O509" s="1239"/>
      <c r="P509" s="1239"/>
      <c r="Q509" s="1239"/>
      <c r="R509" s="1239"/>
      <c r="S509" s="1239"/>
      <c r="T509" s="1239"/>
      <c r="U509" s="1357"/>
      <c r="Z509" s="1562"/>
    </row>
    <row r="510" spans="5:26" ht="13.2">
      <c r="E510" s="6"/>
      <c r="G510" s="1239"/>
      <c r="H510" s="642"/>
      <c r="J510" s="1439"/>
      <c r="K510" s="48" t="e">
        <f t="shared" ca="1" si="121"/>
        <v>#NAME?</v>
      </c>
      <c r="L510" s="48" t="e">
        <f t="shared" ca="1" si="122"/>
        <v>#NAME?</v>
      </c>
      <c r="M510" s="1240" t="e">
        <f t="shared" ca="1" si="123"/>
        <v>#NAME?</v>
      </c>
      <c r="N510" s="1239"/>
      <c r="O510" s="1239"/>
      <c r="P510" s="1239"/>
      <c r="Q510" s="1239"/>
      <c r="R510" s="1239"/>
      <c r="S510" s="1239"/>
      <c r="T510" s="1239"/>
      <c r="U510" s="1357"/>
      <c r="Z510" s="1562"/>
    </row>
    <row r="511" spans="5:26" ht="13.2">
      <c r="E511" s="6"/>
      <c r="G511" s="1239"/>
      <c r="H511" s="642"/>
      <c r="J511" s="1439"/>
      <c r="K511" s="48" t="e">
        <f t="shared" ca="1" si="121"/>
        <v>#NAME?</v>
      </c>
      <c r="L511" s="48" t="e">
        <f t="shared" ca="1" si="122"/>
        <v>#NAME?</v>
      </c>
      <c r="M511" s="1240" t="e">
        <f t="shared" ca="1" si="123"/>
        <v>#NAME?</v>
      </c>
      <c r="N511" s="1239"/>
      <c r="O511" s="1239"/>
      <c r="P511" s="1239"/>
      <c r="Q511" s="1239"/>
      <c r="R511" s="1239"/>
      <c r="S511" s="1239"/>
      <c r="T511" s="1239"/>
      <c r="U511" s="1357"/>
      <c r="Z511" s="1562"/>
    </row>
    <row r="512" spans="5:26" ht="13.2">
      <c r="E512" s="6"/>
      <c r="G512" s="1239"/>
      <c r="H512" s="642"/>
      <c r="J512" s="1439"/>
      <c r="K512" s="48" t="e">
        <f t="shared" ca="1" si="121"/>
        <v>#NAME?</v>
      </c>
      <c r="L512" s="48" t="e">
        <f t="shared" ca="1" si="122"/>
        <v>#NAME?</v>
      </c>
      <c r="M512" s="1240" t="e">
        <f t="shared" ca="1" si="123"/>
        <v>#NAME?</v>
      </c>
      <c r="N512" s="1239"/>
      <c r="O512" s="1239"/>
      <c r="P512" s="1239"/>
      <c r="Q512" s="1239"/>
      <c r="R512" s="1239"/>
      <c r="S512" s="1239"/>
      <c r="T512" s="1239"/>
      <c r="U512" s="1357"/>
      <c r="Z512" s="1562"/>
    </row>
    <row r="513" spans="5:26" ht="13.2">
      <c r="E513" s="6"/>
      <c r="G513" s="1239"/>
      <c r="H513" s="642"/>
      <c r="J513" s="1439"/>
      <c r="K513" s="48" t="e">
        <f t="shared" ca="1" si="121"/>
        <v>#NAME?</v>
      </c>
      <c r="L513" s="48" t="e">
        <f t="shared" ca="1" si="122"/>
        <v>#NAME?</v>
      </c>
      <c r="M513" s="1240" t="e">
        <f t="shared" ca="1" si="123"/>
        <v>#NAME?</v>
      </c>
      <c r="N513" s="1239"/>
      <c r="O513" s="1239"/>
      <c r="P513" s="1239"/>
      <c r="Q513" s="1239"/>
      <c r="R513" s="1239"/>
      <c r="S513" s="1239"/>
      <c r="T513" s="1239"/>
      <c r="U513" s="1357"/>
      <c r="Z513" s="1562"/>
    </row>
    <row r="514" spans="5:26" ht="13.2">
      <c r="E514" s="6"/>
      <c r="G514" s="1239"/>
      <c r="H514" s="642"/>
      <c r="J514" s="1439"/>
      <c r="K514" s="48" t="e">
        <f t="shared" ca="1" si="121"/>
        <v>#NAME?</v>
      </c>
      <c r="L514" s="48" t="e">
        <f t="shared" ca="1" si="122"/>
        <v>#NAME?</v>
      </c>
      <c r="M514" s="1240" t="e">
        <f t="shared" ca="1" si="123"/>
        <v>#NAME?</v>
      </c>
      <c r="N514" s="1239"/>
      <c r="O514" s="1239"/>
      <c r="P514" s="1239"/>
      <c r="Q514" s="1239"/>
      <c r="R514" s="1239"/>
      <c r="S514" s="1239"/>
      <c r="T514" s="1239"/>
      <c r="U514" s="1357"/>
      <c r="Z514" s="1562"/>
    </row>
    <row r="515" spans="5:26" ht="13.2">
      <c r="E515" s="6"/>
      <c r="G515" s="1239"/>
      <c r="H515" s="642"/>
      <c r="J515" s="1439"/>
      <c r="K515" s="48" t="e">
        <f t="shared" ca="1" si="121"/>
        <v>#NAME?</v>
      </c>
      <c r="L515" s="48" t="e">
        <f t="shared" ca="1" si="122"/>
        <v>#NAME?</v>
      </c>
      <c r="M515" s="1240" t="e">
        <f t="shared" ca="1" si="123"/>
        <v>#NAME?</v>
      </c>
      <c r="N515" s="1239"/>
      <c r="O515" s="1239"/>
      <c r="P515" s="1239"/>
      <c r="Q515" s="1239"/>
      <c r="R515" s="1239"/>
      <c r="S515" s="1239"/>
      <c r="T515" s="1239"/>
      <c r="U515" s="1357"/>
      <c r="Z515" s="1562"/>
    </row>
    <row r="516" spans="5:26" ht="13.2">
      <c r="E516" s="6"/>
      <c r="G516" s="1239"/>
      <c r="H516" s="642"/>
      <c r="J516" s="1439"/>
      <c r="K516" s="48" t="e">
        <f t="shared" ca="1" si="121"/>
        <v>#NAME?</v>
      </c>
      <c r="L516" s="48" t="e">
        <f t="shared" ca="1" si="122"/>
        <v>#NAME?</v>
      </c>
      <c r="M516" s="1240" t="e">
        <f t="shared" ca="1" si="123"/>
        <v>#NAME?</v>
      </c>
      <c r="N516" s="1239"/>
      <c r="O516" s="1239"/>
      <c r="P516" s="1239"/>
      <c r="Q516" s="1239"/>
      <c r="R516" s="1239"/>
      <c r="S516" s="1239"/>
      <c r="T516" s="1239"/>
      <c r="U516" s="1357"/>
      <c r="Z516" s="1562"/>
    </row>
    <row r="517" spans="5:26" ht="13.2">
      <c r="E517" s="6"/>
      <c r="G517" s="1239"/>
      <c r="H517" s="642"/>
      <c r="J517" s="1439"/>
      <c r="K517" s="48" t="e">
        <f t="shared" ca="1" si="121"/>
        <v>#NAME?</v>
      </c>
      <c r="L517" s="48" t="e">
        <f t="shared" ca="1" si="122"/>
        <v>#NAME?</v>
      </c>
      <c r="M517" s="1240" t="e">
        <f t="shared" ca="1" si="123"/>
        <v>#NAME?</v>
      </c>
      <c r="N517" s="1239"/>
      <c r="O517" s="1239"/>
      <c r="P517" s="1239"/>
      <c r="Q517" s="1239"/>
      <c r="R517" s="1239"/>
      <c r="S517" s="1239"/>
      <c r="T517" s="1239"/>
      <c r="U517" s="1357"/>
      <c r="Z517" s="1562"/>
    </row>
    <row r="518" spans="5:26" ht="13.2">
      <c r="E518" s="6"/>
      <c r="G518" s="1239"/>
      <c r="H518" s="642"/>
      <c r="J518" s="1439"/>
      <c r="K518" s="48" t="e">
        <f t="shared" ca="1" si="121"/>
        <v>#NAME?</v>
      </c>
      <c r="L518" s="48" t="e">
        <f t="shared" ca="1" si="122"/>
        <v>#NAME?</v>
      </c>
      <c r="M518" s="1240" t="e">
        <f t="shared" ca="1" si="123"/>
        <v>#NAME?</v>
      </c>
      <c r="N518" s="1239"/>
      <c r="O518" s="1239"/>
      <c r="P518" s="1239"/>
      <c r="Q518" s="1239"/>
      <c r="R518" s="1239"/>
      <c r="S518" s="1239"/>
      <c r="T518" s="1239"/>
      <c r="U518" s="1357"/>
      <c r="Z518" s="1562"/>
    </row>
    <row r="519" spans="5:26" ht="13.2">
      <c r="E519" s="6"/>
      <c r="G519" s="1239"/>
      <c r="H519" s="642"/>
      <c r="J519" s="1439"/>
      <c r="K519" s="48" t="e">
        <f t="shared" ca="1" si="121"/>
        <v>#NAME?</v>
      </c>
      <c r="L519" s="48" t="e">
        <f t="shared" ca="1" si="122"/>
        <v>#NAME?</v>
      </c>
      <c r="M519" s="1240" t="e">
        <f t="shared" ca="1" si="123"/>
        <v>#NAME?</v>
      </c>
      <c r="N519" s="1239"/>
      <c r="O519" s="1239"/>
      <c r="P519" s="1239"/>
      <c r="Q519" s="1239"/>
      <c r="R519" s="1239"/>
      <c r="S519" s="1239"/>
      <c r="T519" s="1239"/>
      <c r="U519" s="1357"/>
      <c r="Z519" s="1562"/>
    </row>
    <row r="520" spans="5:26" ht="13.2">
      <c r="E520" s="6"/>
      <c r="G520" s="1239"/>
      <c r="H520" s="642"/>
      <c r="J520" s="1439"/>
      <c r="K520" s="48" t="e">
        <f t="shared" ca="1" si="121"/>
        <v>#NAME?</v>
      </c>
      <c r="L520" s="48" t="e">
        <f t="shared" ca="1" si="122"/>
        <v>#NAME?</v>
      </c>
      <c r="M520" s="1240" t="e">
        <f t="shared" ca="1" si="123"/>
        <v>#NAME?</v>
      </c>
      <c r="N520" s="1239"/>
      <c r="O520" s="1239"/>
      <c r="P520" s="1239"/>
      <c r="Q520" s="1239"/>
      <c r="R520" s="1239"/>
      <c r="S520" s="1239"/>
      <c r="T520" s="1239"/>
      <c r="U520" s="1357"/>
      <c r="Z520" s="1562"/>
    </row>
    <row r="521" spans="5:26" ht="13.2">
      <c r="E521" s="6"/>
      <c r="G521" s="1239"/>
      <c r="H521" s="642"/>
      <c r="J521" s="1439"/>
      <c r="K521" s="48" t="e">
        <f t="shared" ca="1" si="121"/>
        <v>#NAME?</v>
      </c>
      <c r="L521" s="48" t="e">
        <f t="shared" ca="1" si="122"/>
        <v>#NAME?</v>
      </c>
      <c r="M521" s="1240" t="e">
        <f t="shared" ca="1" si="123"/>
        <v>#NAME?</v>
      </c>
      <c r="N521" s="1239"/>
      <c r="O521" s="1239"/>
      <c r="P521" s="1239"/>
      <c r="Q521" s="1239"/>
      <c r="R521" s="1239"/>
      <c r="S521" s="1239"/>
      <c r="T521" s="1239"/>
      <c r="U521" s="1357"/>
      <c r="Z521" s="1562"/>
    </row>
    <row r="522" spans="5:26" ht="13.2">
      <c r="E522" s="6"/>
      <c r="G522" s="1239"/>
      <c r="H522" s="642"/>
      <c r="J522" s="1439"/>
      <c r="K522" s="48" t="e">
        <f t="shared" ca="1" si="121"/>
        <v>#NAME?</v>
      </c>
      <c r="L522" s="48" t="e">
        <f t="shared" ca="1" si="122"/>
        <v>#NAME?</v>
      </c>
      <c r="M522" s="1240" t="e">
        <f t="shared" ca="1" si="123"/>
        <v>#NAME?</v>
      </c>
      <c r="N522" s="1239"/>
      <c r="O522" s="1239"/>
      <c r="P522" s="1239"/>
      <c r="Q522" s="1239"/>
      <c r="R522" s="1239"/>
      <c r="S522" s="1239"/>
      <c r="T522" s="1239"/>
      <c r="U522" s="1357"/>
      <c r="Z522" s="1562"/>
    </row>
    <row r="523" spans="5:26" ht="13.2">
      <c r="E523" s="6"/>
      <c r="G523" s="1239"/>
      <c r="H523" s="642"/>
      <c r="J523" s="1439"/>
      <c r="K523" s="48" t="e">
        <f t="shared" ca="1" si="121"/>
        <v>#NAME?</v>
      </c>
      <c r="L523" s="48" t="e">
        <f t="shared" ca="1" si="122"/>
        <v>#NAME?</v>
      </c>
      <c r="M523" s="1240" t="e">
        <f t="shared" ca="1" si="123"/>
        <v>#NAME?</v>
      </c>
      <c r="N523" s="1239"/>
      <c r="O523" s="1239"/>
      <c r="P523" s="1239"/>
      <c r="Q523" s="1239"/>
      <c r="R523" s="1239"/>
      <c r="S523" s="1239"/>
      <c r="T523" s="1239"/>
      <c r="U523" s="1357"/>
      <c r="Z523" s="1562"/>
    </row>
    <row r="524" spans="5:26" ht="13.2">
      <c r="E524" s="6"/>
      <c r="G524" s="1239"/>
      <c r="H524" s="642"/>
      <c r="J524" s="1439"/>
      <c r="K524" s="48" t="e">
        <f t="shared" ca="1" si="121"/>
        <v>#NAME?</v>
      </c>
      <c r="L524" s="48" t="e">
        <f t="shared" ca="1" si="122"/>
        <v>#NAME?</v>
      </c>
      <c r="M524" s="1240" t="e">
        <f t="shared" ca="1" si="123"/>
        <v>#NAME?</v>
      </c>
      <c r="N524" s="1239"/>
      <c r="O524" s="1239"/>
      <c r="P524" s="1239"/>
      <c r="Q524" s="1239"/>
      <c r="R524" s="1239"/>
      <c r="S524" s="1239"/>
      <c r="T524" s="1239"/>
      <c r="U524" s="1357"/>
      <c r="Z524" s="1562"/>
    </row>
    <row r="525" spans="5:26" ht="13.2">
      <c r="E525" s="6"/>
      <c r="G525" s="1239"/>
      <c r="H525" s="642"/>
      <c r="J525" s="1439"/>
      <c r="K525" s="48" t="e">
        <f t="shared" ca="1" si="121"/>
        <v>#NAME?</v>
      </c>
      <c r="L525" s="48" t="e">
        <f t="shared" ca="1" si="122"/>
        <v>#NAME?</v>
      </c>
      <c r="M525" s="1240" t="e">
        <f t="shared" ca="1" si="123"/>
        <v>#NAME?</v>
      </c>
      <c r="N525" s="1239"/>
      <c r="O525" s="1239"/>
      <c r="P525" s="1239"/>
      <c r="Q525" s="1239"/>
      <c r="R525" s="1239"/>
      <c r="S525" s="1239"/>
      <c r="T525" s="1239"/>
      <c r="U525" s="1357"/>
      <c r="Z525" s="1562"/>
    </row>
    <row r="526" spans="5:26" ht="13.2">
      <c r="E526" s="6"/>
      <c r="G526" s="1239"/>
      <c r="H526" s="642"/>
      <c r="J526" s="1439"/>
      <c r="K526" s="48" t="e">
        <f t="shared" ca="1" si="121"/>
        <v>#NAME?</v>
      </c>
      <c r="L526" s="48" t="e">
        <f t="shared" ca="1" si="122"/>
        <v>#NAME?</v>
      </c>
      <c r="M526" s="1240" t="e">
        <f t="shared" ca="1" si="123"/>
        <v>#NAME?</v>
      </c>
      <c r="N526" s="1239"/>
      <c r="O526" s="1239"/>
      <c r="P526" s="1239"/>
      <c r="Q526" s="1239"/>
      <c r="R526" s="1239"/>
      <c r="S526" s="1239"/>
      <c r="T526" s="1239"/>
      <c r="U526" s="1357"/>
      <c r="Z526" s="1562"/>
    </row>
    <row r="527" spans="5:26" ht="13.2">
      <c r="E527" s="6"/>
      <c r="G527" s="1239"/>
      <c r="H527" s="642"/>
      <c r="J527" s="1439"/>
      <c r="K527" s="48" t="e">
        <f t="shared" ca="1" si="121"/>
        <v>#NAME?</v>
      </c>
      <c r="L527" s="48" t="e">
        <f t="shared" ca="1" si="122"/>
        <v>#NAME?</v>
      </c>
      <c r="M527" s="1240" t="e">
        <f t="shared" ca="1" si="123"/>
        <v>#NAME?</v>
      </c>
      <c r="N527" s="1239"/>
      <c r="O527" s="1239"/>
      <c r="P527" s="1239"/>
      <c r="Q527" s="1239"/>
      <c r="R527" s="1239"/>
      <c r="S527" s="1239"/>
      <c r="T527" s="1239"/>
      <c r="U527" s="1357"/>
      <c r="Z527" s="1562"/>
    </row>
    <row r="528" spans="5:26" ht="13.2">
      <c r="E528" s="6"/>
      <c r="G528" s="1239"/>
      <c r="H528" s="642"/>
      <c r="J528" s="1439"/>
      <c r="K528" s="48" t="e">
        <f t="shared" ca="1" si="121"/>
        <v>#NAME?</v>
      </c>
      <c r="L528" s="48" t="e">
        <f t="shared" ca="1" si="122"/>
        <v>#NAME?</v>
      </c>
      <c r="M528" s="1240" t="e">
        <f t="shared" ca="1" si="123"/>
        <v>#NAME?</v>
      </c>
      <c r="N528" s="1239"/>
      <c r="O528" s="1239"/>
      <c r="P528" s="1239"/>
      <c r="Q528" s="1239"/>
      <c r="R528" s="1239"/>
      <c r="S528" s="1239"/>
      <c r="T528" s="1239"/>
      <c r="U528" s="1357"/>
      <c r="Z528" s="1562"/>
    </row>
    <row r="529" spans="5:26" ht="13.2">
      <c r="E529" s="6"/>
      <c r="G529" s="1239"/>
      <c r="H529" s="642"/>
      <c r="J529" s="1439"/>
      <c r="K529" s="48" t="e">
        <f t="shared" ca="1" si="121"/>
        <v>#NAME?</v>
      </c>
      <c r="L529" s="48" t="e">
        <f t="shared" ca="1" si="122"/>
        <v>#NAME?</v>
      </c>
      <c r="M529" s="1240" t="e">
        <f t="shared" ca="1" si="123"/>
        <v>#NAME?</v>
      </c>
      <c r="N529" s="1239"/>
      <c r="O529" s="1239"/>
      <c r="P529" s="1239"/>
      <c r="Q529" s="1239"/>
      <c r="R529" s="1239"/>
      <c r="S529" s="1239"/>
      <c r="T529" s="1239"/>
      <c r="U529" s="1357"/>
      <c r="Z529" s="1562"/>
    </row>
    <row r="530" spans="5:26" ht="13.2">
      <c r="E530" s="6"/>
      <c r="G530" s="1239"/>
      <c r="H530" s="642"/>
      <c r="J530" s="1439"/>
      <c r="K530" s="48" t="e">
        <f t="shared" ca="1" si="121"/>
        <v>#NAME?</v>
      </c>
      <c r="L530" s="48" t="e">
        <f t="shared" ca="1" si="122"/>
        <v>#NAME?</v>
      </c>
      <c r="M530" s="1240" t="e">
        <f t="shared" ca="1" si="123"/>
        <v>#NAME?</v>
      </c>
      <c r="N530" s="1239"/>
      <c r="O530" s="1239"/>
      <c r="P530" s="1239"/>
      <c r="Q530" s="1239"/>
      <c r="R530" s="1239"/>
      <c r="S530" s="1239"/>
      <c r="T530" s="1239"/>
      <c r="U530" s="1357"/>
      <c r="Z530" s="1562"/>
    </row>
    <row r="531" spans="5:26" ht="13.2">
      <c r="E531" s="6"/>
      <c r="G531" s="1239"/>
      <c r="H531" s="642"/>
      <c r="J531" s="1439"/>
      <c r="K531" s="48" t="e">
        <f t="shared" ca="1" si="121"/>
        <v>#NAME?</v>
      </c>
      <c r="L531" s="48" t="e">
        <f t="shared" ca="1" si="122"/>
        <v>#NAME?</v>
      </c>
      <c r="M531" s="1240" t="e">
        <f t="shared" ca="1" si="123"/>
        <v>#NAME?</v>
      </c>
      <c r="N531" s="1239"/>
      <c r="O531" s="1239"/>
      <c r="P531" s="1239"/>
      <c r="Q531" s="1239"/>
      <c r="R531" s="1239"/>
      <c r="S531" s="1239"/>
      <c r="T531" s="1239"/>
      <c r="U531" s="1357"/>
      <c r="Z531" s="1562"/>
    </row>
    <row r="532" spans="5:26" ht="13.2">
      <c r="E532" s="6"/>
      <c r="G532" s="1239"/>
      <c r="H532" s="642"/>
      <c r="J532" s="1439"/>
      <c r="K532" s="48" t="e">
        <f t="shared" ca="1" si="121"/>
        <v>#NAME?</v>
      </c>
      <c r="L532" s="48" t="e">
        <f t="shared" ca="1" si="122"/>
        <v>#NAME?</v>
      </c>
      <c r="M532" s="1240" t="e">
        <f t="shared" ca="1" si="123"/>
        <v>#NAME?</v>
      </c>
      <c r="N532" s="1239"/>
      <c r="O532" s="1239"/>
      <c r="P532" s="1239"/>
      <c r="Q532" s="1239"/>
      <c r="R532" s="1239"/>
      <c r="S532" s="1239"/>
      <c r="T532" s="1239"/>
      <c r="U532" s="1357"/>
      <c r="Z532" s="1562"/>
    </row>
    <row r="533" spans="5:26" ht="13.2">
      <c r="E533" s="6"/>
      <c r="G533" s="1239"/>
      <c r="H533" s="642"/>
      <c r="J533" s="1439"/>
      <c r="K533" s="48" t="e">
        <f t="shared" ca="1" si="121"/>
        <v>#NAME?</v>
      </c>
      <c r="L533" s="48" t="e">
        <f t="shared" ca="1" si="122"/>
        <v>#NAME?</v>
      </c>
      <c r="M533" s="1240" t="e">
        <f t="shared" ca="1" si="123"/>
        <v>#NAME?</v>
      </c>
      <c r="N533" s="1239"/>
      <c r="O533" s="1239"/>
      <c r="P533" s="1239"/>
      <c r="Q533" s="1239"/>
      <c r="R533" s="1239"/>
      <c r="S533" s="1239"/>
      <c r="T533" s="1239"/>
      <c r="U533" s="1357"/>
      <c r="Z533" s="1562"/>
    </row>
    <row r="534" spans="5:26" ht="13.2">
      <c r="E534" s="6"/>
      <c r="G534" s="1239"/>
      <c r="H534" s="642"/>
      <c r="J534" s="1439"/>
      <c r="K534" s="48" t="e">
        <f t="shared" ca="1" si="121"/>
        <v>#NAME?</v>
      </c>
      <c r="L534" s="48" t="e">
        <f t="shared" ca="1" si="122"/>
        <v>#NAME?</v>
      </c>
      <c r="M534" s="1240" t="e">
        <f t="shared" ca="1" si="123"/>
        <v>#NAME?</v>
      </c>
      <c r="N534" s="1239"/>
      <c r="O534" s="1239"/>
      <c r="P534" s="1239"/>
      <c r="Q534" s="1239"/>
      <c r="R534" s="1239"/>
      <c r="S534" s="1239"/>
      <c r="T534" s="1239"/>
      <c r="U534" s="1357"/>
      <c r="Z534" s="1562"/>
    </row>
    <row r="535" spans="5:26" ht="13.2">
      <c r="E535" s="6"/>
      <c r="G535" s="1239"/>
      <c r="H535" s="642"/>
      <c r="J535" s="1439"/>
      <c r="K535" s="48" t="e">
        <f t="shared" ca="1" si="121"/>
        <v>#NAME?</v>
      </c>
      <c r="L535" s="48" t="e">
        <f t="shared" ca="1" si="122"/>
        <v>#NAME?</v>
      </c>
      <c r="M535" s="1240" t="e">
        <f t="shared" ca="1" si="123"/>
        <v>#NAME?</v>
      </c>
      <c r="N535" s="1239"/>
      <c r="O535" s="1239"/>
      <c r="P535" s="1239"/>
      <c r="Q535" s="1239"/>
      <c r="R535" s="1239"/>
      <c r="S535" s="1239"/>
      <c r="T535" s="1239"/>
      <c r="U535" s="1357"/>
      <c r="Z535" s="1562"/>
    </row>
    <row r="536" spans="5:26" ht="13.2">
      <c r="E536" s="6"/>
      <c r="G536" s="1239"/>
      <c r="H536" s="642"/>
      <c r="J536" s="1439"/>
      <c r="K536" s="48" t="e">
        <f t="shared" ca="1" si="121"/>
        <v>#NAME?</v>
      </c>
      <c r="L536" s="48" t="e">
        <f t="shared" ca="1" si="122"/>
        <v>#NAME?</v>
      </c>
      <c r="M536" s="1240" t="e">
        <f t="shared" ca="1" si="123"/>
        <v>#NAME?</v>
      </c>
      <c r="N536" s="1239"/>
      <c r="O536" s="1239"/>
      <c r="P536" s="1239"/>
      <c r="Q536" s="1239"/>
      <c r="R536" s="1239"/>
      <c r="S536" s="1239"/>
      <c r="T536" s="1239"/>
      <c r="U536" s="1357"/>
      <c r="Z536" s="1562"/>
    </row>
    <row r="537" spans="5:26" ht="13.2">
      <c r="E537" s="6"/>
      <c r="G537" s="1239"/>
      <c r="H537" s="642"/>
      <c r="J537" s="1439"/>
      <c r="K537" s="48" t="e">
        <f t="shared" ca="1" si="121"/>
        <v>#NAME?</v>
      </c>
      <c r="L537" s="48" t="e">
        <f t="shared" ca="1" si="122"/>
        <v>#NAME?</v>
      </c>
      <c r="M537" s="1240" t="e">
        <f t="shared" ca="1" si="123"/>
        <v>#NAME?</v>
      </c>
      <c r="N537" s="1239"/>
      <c r="O537" s="1239"/>
      <c r="P537" s="1239"/>
      <c r="Q537" s="1239"/>
      <c r="R537" s="1239"/>
      <c r="S537" s="1239"/>
      <c r="T537" s="1239"/>
      <c r="U537" s="1357"/>
      <c r="Z537" s="1562"/>
    </row>
    <row r="538" spans="5:26" ht="13.2">
      <c r="E538" s="6"/>
      <c r="G538" s="1239"/>
      <c r="H538" s="642"/>
      <c r="J538" s="1439"/>
      <c r="K538" s="48" t="e">
        <f t="shared" ca="1" si="121"/>
        <v>#NAME?</v>
      </c>
      <c r="L538" s="48" t="e">
        <f t="shared" ca="1" si="122"/>
        <v>#NAME?</v>
      </c>
      <c r="M538" s="1240" t="e">
        <f t="shared" ca="1" si="123"/>
        <v>#NAME?</v>
      </c>
      <c r="N538" s="1239"/>
      <c r="O538" s="1239"/>
      <c r="P538" s="1239"/>
      <c r="Q538" s="1239"/>
      <c r="R538" s="1239"/>
      <c r="S538" s="1239"/>
      <c r="T538" s="1239"/>
      <c r="U538" s="1357"/>
      <c r="Z538" s="1562"/>
    </row>
    <row r="539" spans="5:26" ht="13.2">
      <c r="E539" s="6"/>
      <c r="G539" s="1239"/>
      <c r="H539" s="642"/>
      <c r="J539" s="1439"/>
      <c r="K539" s="48" t="e">
        <f t="shared" ca="1" si="121"/>
        <v>#NAME?</v>
      </c>
      <c r="L539" s="48" t="e">
        <f t="shared" ca="1" si="122"/>
        <v>#NAME?</v>
      </c>
      <c r="M539" s="1240" t="e">
        <f t="shared" ca="1" si="123"/>
        <v>#NAME?</v>
      </c>
      <c r="N539" s="1239"/>
      <c r="O539" s="1239"/>
      <c r="P539" s="1239"/>
      <c r="Q539" s="1239"/>
      <c r="R539" s="1239"/>
      <c r="S539" s="1239"/>
      <c r="T539" s="1239"/>
      <c r="U539" s="1357"/>
      <c r="Z539" s="1562"/>
    </row>
    <row r="540" spans="5:26" ht="13.2">
      <c r="E540" s="6"/>
      <c r="G540" s="1239"/>
      <c r="H540" s="642"/>
      <c r="J540" s="1439"/>
      <c r="K540" s="48" t="e">
        <f t="shared" ca="1" si="121"/>
        <v>#NAME?</v>
      </c>
      <c r="L540" s="48" t="e">
        <f t="shared" ca="1" si="122"/>
        <v>#NAME?</v>
      </c>
      <c r="M540" s="1240" t="e">
        <f t="shared" ca="1" si="123"/>
        <v>#NAME?</v>
      </c>
      <c r="N540" s="1239"/>
      <c r="O540" s="1239"/>
      <c r="P540" s="1239"/>
      <c r="Q540" s="1239"/>
      <c r="R540" s="1239"/>
      <c r="S540" s="1239"/>
      <c r="T540" s="1239"/>
      <c r="U540" s="1357"/>
      <c r="Z540" s="1562"/>
    </row>
    <row r="541" spans="5:26" ht="13.2">
      <c r="E541" s="6"/>
      <c r="G541" s="1239"/>
      <c r="H541" s="642"/>
      <c r="J541" s="1439"/>
      <c r="K541" s="48" t="e">
        <f t="shared" ca="1" si="121"/>
        <v>#NAME?</v>
      </c>
      <c r="L541" s="48" t="e">
        <f t="shared" ca="1" si="122"/>
        <v>#NAME?</v>
      </c>
      <c r="M541" s="1240" t="e">
        <f t="shared" ca="1" si="123"/>
        <v>#NAME?</v>
      </c>
      <c r="N541" s="1239"/>
      <c r="O541" s="1239"/>
      <c r="P541" s="1239"/>
      <c r="Q541" s="1239"/>
      <c r="R541" s="1239"/>
      <c r="S541" s="1239"/>
      <c r="T541" s="1239"/>
      <c r="U541" s="1357"/>
      <c r="Z541" s="1562"/>
    </row>
    <row r="542" spans="5:26" ht="13.2">
      <c r="E542" s="6"/>
      <c r="G542" s="1239"/>
      <c r="H542" s="642"/>
      <c r="J542" s="1439"/>
      <c r="K542" s="48" t="e">
        <f t="shared" ca="1" si="121"/>
        <v>#NAME?</v>
      </c>
      <c r="L542" s="48" t="e">
        <f t="shared" ca="1" si="122"/>
        <v>#NAME?</v>
      </c>
      <c r="M542" s="1240" t="e">
        <f t="shared" ca="1" si="123"/>
        <v>#NAME?</v>
      </c>
      <c r="N542" s="1239"/>
      <c r="O542" s="1239"/>
      <c r="P542" s="1239"/>
      <c r="Q542" s="1239"/>
      <c r="R542" s="1239"/>
      <c r="S542" s="1239"/>
      <c r="T542" s="1239"/>
      <c r="U542" s="1357"/>
      <c r="Z542" s="1562"/>
    </row>
    <row r="543" spans="5:26" ht="13.2">
      <c r="E543" s="6"/>
      <c r="G543" s="1239"/>
      <c r="H543" s="642"/>
      <c r="J543" s="1439"/>
      <c r="K543" s="48" t="e">
        <f t="shared" ca="1" si="121"/>
        <v>#NAME?</v>
      </c>
      <c r="L543" s="48" t="e">
        <f t="shared" ca="1" si="122"/>
        <v>#NAME?</v>
      </c>
      <c r="M543" s="1240" t="e">
        <f t="shared" ca="1" si="123"/>
        <v>#NAME?</v>
      </c>
      <c r="N543" s="1239"/>
      <c r="O543" s="1239"/>
      <c r="P543" s="1239"/>
      <c r="Q543" s="1239"/>
      <c r="R543" s="1239"/>
      <c r="S543" s="1239"/>
      <c r="T543" s="1239"/>
      <c r="U543" s="1357"/>
      <c r="Z543" s="1562"/>
    </row>
    <row r="544" spans="5:26" ht="13.2">
      <c r="E544" s="6"/>
      <c r="G544" s="1239"/>
      <c r="H544" s="642"/>
      <c r="J544" s="1439"/>
      <c r="K544" s="48" t="e">
        <f t="shared" ca="1" si="121"/>
        <v>#NAME?</v>
      </c>
      <c r="L544" s="48" t="e">
        <f t="shared" ca="1" si="122"/>
        <v>#NAME?</v>
      </c>
      <c r="M544" s="1240" t="e">
        <f t="shared" ca="1" si="123"/>
        <v>#NAME?</v>
      </c>
      <c r="N544" s="1239"/>
      <c r="O544" s="1239"/>
      <c r="P544" s="1239"/>
      <c r="Q544" s="1239"/>
      <c r="R544" s="1239"/>
      <c r="S544" s="1239"/>
      <c r="T544" s="1239"/>
      <c r="U544" s="1357"/>
      <c r="Z544" s="1562"/>
    </row>
    <row r="545" spans="5:26" ht="13.2">
      <c r="E545" s="6"/>
      <c r="G545" s="1239"/>
      <c r="H545" s="642"/>
      <c r="J545" s="1439"/>
      <c r="K545" s="48" t="e">
        <f t="shared" ca="1" si="121"/>
        <v>#NAME?</v>
      </c>
      <c r="L545" s="48" t="e">
        <f t="shared" ca="1" si="122"/>
        <v>#NAME?</v>
      </c>
      <c r="M545" s="1240" t="e">
        <f t="shared" ca="1" si="123"/>
        <v>#NAME?</v>
      </c>
      <c r="N545" s="1239"/>
      <c r="O545" s="1239"/>
      <c r="P545" s="1239"/>
      <c r="Q545" s="1239"/>
      <c r="R545" s="1239"/>
      <c r="S545" s="1239"/>
      <c r="T545" s="1239"/>
      <c r="U545" s="1357"/>
      <c r="Z545" s="1562"/>
    </row>
    <row r="546" spans="5:26" ht="13.2">
      <c r="E546" s="6"/>
      <c r="G546" s="1239"/>
      <c r="H546" s="642"/>
      <c r="J546" s="1439"/>
      <c r="K546" s="48" t="e">
        <f t="shared" ca="1" si="121"/>
        <v>#NAME?</v>
      </c>
      <c r="L546" s="48" t="e">
        <f t="shared" ca="1" si="122"/>
        <v>#NAME?</v>
      </c>
      <c r="M546" s="1240" t="e">
        <f t="shared" ca="1" si="123"/>
        <v>#NAME?</v>
      </c>
      <c r="N546" s="1239"/>
      <c r="O546" s="1239"/>
      <c r="P546" s="1239"/>
      <c r="Q546" s="1239"/>
      <c r="R546" s="1239"/>
      <c r="S546" s="1239"/>
      <c r="T546" s="1239"/>
      <c r="U546" s="1357"/>
      <c r="Z546" s="1562"/>
    </row>
    <row r="547" spans="5:26" ht="13.2">
      <c r="E547" s="6"/>
      <c r="G547" s="1239"/>
      <c r="H547" s="642"/>
      <c r="J547" s="1439"/>
      <c r="K547" s="48" t="e">
        <f t="shared" ca="1" si="121"/>
        <v>#NAME?</v>
      </c>
      <c r="L547" s="48" t="e">
        <f t="shared" ca="1" si="122"/>
        <v>#NAME?</v>
      </c>
      <c r="M547" s="1240" t="e">
        <f t="shared" ca="1" si="123"/>
        <v>#NAME?</v>
      </c>
      <c r="N547" s="1239"/>
      <c r="O547" s="1239"/>
      <c r="P547" s="1239"/>
      <c r="Q547" s="1239"/>
      <c r="R547" s="1239"/>
      <c r="S547" s="1239"/>
      <c r="T547" s="1239"/>
      <c r="U547" s="1357"/>
      <c r="Z547" s="1562"/>
    </row>
    <row r="548" spans="5:26" ht="13.2">
      <c r="E548" s="6"/>
      <c r="G548" s="1239"/>
      <c r="H548" s="642"/>
      <c r="J548" s="1439"/>
      <c r="K548" s="48" t="e">
        <f t="shared" ca="1" si="121"/>
        <v>#NAME?</v>
      </c>
      <c r="L548" s="48" t="e">
        <f t="shared" ca="1" si="122"/>
        <v>#NAME?</v>
      </c>
      <c r="M548" s="1240" t="e">
        <f t="shared" ca="1" si="123"/>
        <v>#NAME?</v>
      </c>
      <c r="N548" s="1239"/>
      <c r="O548" s="1239"/>
      <c r="P548" s="1239"/>
      <c r="Q548" s="1239"/>
      <c r="R548" s="1239"/>
      <c r="S548" s="1239"/>
      <c r="T548" s="1239"/>
      <c r="U548" s="1357"/>
      <c r="Z548" s="1562"/>
    </row>
    <row r="549" spans="5:26" ht="13.2">
      <c r="E549" s="6"/>
      <c r="G549" s="1239"/>
      <c r="H549" s="642"/>
      <c r="J549" s="1439"/>
      <c r="K549" s="48" t="e">
        <f t="shared" ca="1" si="121"/>
        <v>#NAME?</v>
      </c>
      <c r="L549" s="48" t="e">
        <f t="shared" ca="1" si="122"/>
        <v>#NAME?</v>
      </c>
      <c r="M549" s="1240" t="e">
        <f t="shared" ca="1" si="123"/>
        <v>#NAME?</v>
      </c>
      <c r="N549" s="1239"/>
      <c r="O549" s="1239"/>
      <c r="P549" s="1239"/>
      <c r="Q549" s="1239"/>
      <c r="R549" s="1239"/>
      <c r="S549" s="1239"/>
      <c r="T549" s="1239"/>
      <c r="U549" s="1357"/>
      <c r="Z549" s="1562"/>
    </row>
    <row r="550" spans="5:26" ht="13.2">
      <c r="E550" s="6"/>
      <c r="G550" s="1239"/>
      <c r="H550" s="642"/>
      <c r="J550" s="1439"/>
      <c r="K550" s="48" t="e">
        <f t="shared" ca="1" si="121"/>
        <v>#NAME?</v>
      </c>
      <c r="L550" s="48" t="e">
        <f t="shared" ca="1" si="122"/>
        <v>#NAME?</v>
      </c>
      <c r="M550" s="1240" t="e">
        <f t="shared" ca="1" si="123"/>
        <v>#NAME?</v>
      </c>
      <c r="N550" s="1239"/>
      <c r="O550" s="1239"/>
      <c r="P550" s="1239"/>
      <c r="Q550" s="1239"/>
      <c r="R550" s="1239"/>
      <c r="S550" s="1239"/>
      <c r="T550" s="1239"/>
      <c r="U550" s="1357"/>
      <c r="Z550" s="1562"/>
    </row>
    <row r="551" spans="5:26" ht="13.2">
      <c r="E551" s="6"/>
      <c r="G551" s="1239"/>
      <c r="H551" s="642"/>
      <c r="J551" s="1439"/>
      <c r="K551" s="48" t="e">
        <f t="shared" ca="1" si="121"/>
        <v>#NAME?</v>
      </c>
      <c r="L551" s="48" t="e">
        <f t="shared" ca="1" si="122"/>
        <v>#NAME?</v>
      </c>
      <c r="M551" s="1240" t="e">
        <f t="shared" ca="1" si="123"/>
        <v>#NAME?</v>
      </c>
      <c r="N551" s="1239"/>
      <c r="O551" s="1239"/>
      <c r="P551" s="1239"/>
      <c r="Q551" s="1239"/>
      <c r="R551" s="1239"/>
      <c r="S551" s="1239"/>
      <c r="T551" s="1239"/>
      <c r="U551" s="1357"/>
      <c r="Z551" s="1562"/>
    </row>
    <row r="552" spans="5:26" ht="13.2">
      <c r="E552" s="6"/>
      <c r="G552" s="1239"/>
      <c r="H552" s="642"/>
      <c r="J552" s="1439"/>
      <c r="K552" s="48" t="e">
        <f t="shared" ca="1" si="121"/>
        <v>#NAME?</v>
      </c>
      <c r="L552" s="48" t="e">
        <f t="shared" ca="1" si="122"/>
        <v>#NAME?</v>
      </c>
      <c r="M552" s="1240" t="e">
        <f t="shared" ca="1" si="123"/>
        <v>#NAME?</v>
      </c>
      <c r="N552" s="1239"/>
      <c r="O552" s="1239"/>
      <c r="P552" s="1239"/>
      <c r="Q552" s="1239"/>
      <c r="R552" s="1239"/>
      <c r="S552" s="1239"/>
      <c r="T552" s="1239"/>
      <c r="U552" s="1357"/>
      <c r="Z552" s="1562"/>
    </row>
    <row r="553" spans="5:26" ht="13.2">
      <c r="E553" s="6"/>
      <c r="G553" s="1239"/>
      <c r="H553" s="642"/>
      <c r="J553" s="1439"/>
      <c r="K553" s="48" t="e">
        <f t="shared" ca="1" si="121"/>
        <v>#NAME?</v>
      </c>
      <c r="L553" s="48" t="e">
        <f t="shared" ca="1" si="122"/>
        <v>#NAME?</v>
      </c>
      <c r="M553" s="1240" t="e">
        <f t="shared" ca="1" si="123"/>
        <v>#NAME?</v>
      </c>
      <c r="N553" s="1239"/>
      <c r="O553" s="1239"/>
      <c r="P553" s="1239"/>
      <c r="Q553" s="1239"/>
      <c r="R553" s="1239"/>
      <c r="S553" s="1239"/>
      <c r="T553" s="1239"/>
      <c r="U553" s="1357"/>
      <c r="Z553" s="1562"/>
    </row>
    <row r="554" spans="5:26" ht="13.2">
      <c r="E554" s="6"/>
      <c r="G554" s="1239"/>
      <c r="H554" s="642"/>
      <c r="J554" s="1439"/>
      <c r="K554" s="48" t="e">
        <f t="shared" ca="1" si="121"/>
        <v>#NAME?</v>
      </c>
      <c r="L554" s="48" t="e">
        <f t="shared" ca="1" si="122"/>
        <v>#NAME?</v>
      </c>
      <c r="M554" s="1240" t="e">
        <f t="shared" ca="1" si="123"/>
        <v>#NAME?</v>
      </c>
      <c r="N554" s="1239"/>
      <c r="O554" s="1239"/>
      <c r="P554" s="1239"/>
      <c r="Q554" s="1239"/>
      <c r="R554" s="1239"/>
      <c r="S554" s="1239"/>
      <c r="T554" s="1239"/>
      <c r="U554" s="1357"/>
      <c r="Z554" s="1562"/>
    </row>
    <row r="555" spans="5:26" ht="13.2">
      <c r="E555" s="6"/>
      <c r="G555" s="1239"/>
      <c r="H555" s="642"/>
      <c r="J555" s="1439"/>
      <c r="K555" s="48" t="e">
        <f t="shared" ca="1" si="121"/>
        <v>#NAME?</v>
      </c>
      <c r="L555" s="48" t="e">
        <f t="shared" ca="1" si="122"/>
        <v>#NAME?</v>
      </c>
      <c r="M555" s="1240" t="e">
        <f t="shared" ca="1" si="123"/>
        <v>#NAME?</v>
      </c>
      <c r="N555" s="1239"/>
      <c r="O555" s="1239"/>
      <c r="P555" s="1239"/>
      <c r="Q555" s="1239"/>
      <c r="R555" s="1239"/>
      <c r="S555" s="1239"/>
      <c r="T555" s="1239"/>
      <c r="U555" s="1357"/>
      <c r="Z555" s="1562"/>
    </row>
    <row r="556" spans="5:26" ht="13.2">
      <c r="E556" s="6"/>
      <c r="G556" s="1239"/>
      <c r="H556" s="642"/>
      <c r="J556" s="1439"/>
      <c r="K556" s="48" t="e">
        <f t="shared" ca="1" si="121"/>
        <v>#NAME?</v>
      </c>
      <c r="L556" s="48" t="e">
        <f t="shared" ca="1" si="122"/>
        <v>#NAME?</v>
      </c>
      <c r="M556" s="1240" t="e">
        <f t="shared" ca="1" si="123"/>
        <v>#NAME?</v>
      </c>
      <c r="N556" s="1239"/>
      <c r="O556" s="1239"/>
      <c r="P556" s="1239"/>
      <c r="Q556" s="1239"/>
      <c r="R556" s="1239"/>
      <c r="S556" s="1239"/>
      <c r="T556" s="1239"/>
      <c r="U556" s="1357"/>
      <c r="Z556" s="1562"/>
    </row>
    <row r="557" spans="5:26" ht="13.2">
      <c r="E557" s="6"/>
      <c r="G557" s="1239"/>
      <c r="H557" s="642"/>
      <c r="J557" s="1439"/>
      <c r="K557" s="48" t="e">
        <f t="shared" ca="1" si="121"/>
        <v>#NAME?</v>
      </c>
      <c r="L557" s="48" t="e">
        <f t="shared" ca="1" si="122"/>
        <v>#NAME?</v>
      </c>
      <c r="M557" s="1240" t="e">
        <f t="shared" ca="1" si="123"/>
        <v>#NAME?</v>
      </c>
      <c r="N557" s="1239"/>
      <c r="O557" s="1239"/>
      <c r="P557" s="1239"/>
      <c r="Q557" s="1239"/>
      <c r="R557" s="1239"/>
      <c r="S557" s="1239"/>
      <c r="T557" s="1239"/>
      <c r="U557" s="1357"/>
      <c r="Z557" s="1562"/>
    </row>
    <row r="558" spans="5:26" ht="13.2">
      <c r="E558" s="6"/>
      <c r="G558" s="1239"/>
      <c r="H558" s="642"/>
      <c r="J558" s="1439"/>
      <c r="K558" s="48" t="e">
        <f t="shared" ca="1" si="121"/>
        <v>#NAME?</v>
      </c>
      <c r="L558" s="48" t="e">
        <f t="shared" ca="1" si="122"/>
        <v>#NAME?</v>
      </c>
      <c r="M558" s="1240" t="e">
        <f t="shared" ca="1" si="123"/>
        <v>#NAME?</v>
      </c>
      <c r="N558" s="1239"/>
      <c r="O558" s="1239"/>
      <c r="P558" s="1239"/>
      <c r="Q558" s="1239"/>
      <c r="R558" s="1239"/>
      <c r="S558" s="1239"/>
      <c r="T558" s="1239"/>
      <c r="U558" s="1357"/>
      <c r="Z558" s="1562"/>
    </row>
    <row r="559" spans="5:26" ht="13.2">
      <c r="E559" s="6"/>
      <c r="G559" s="1239"/>
      <c r="H559" s="642"/>
      <c r="J559" s="1439"/>
      <c r="K559" s="48" t="e">
        <f t="shared" ca="1" si="121"/>
        <v>#NAME?</v>
      </c>
      <c r="L559" s="48" t="e">
        <f t="shared" ca="1" si="122"/>
        <v>#NAME?</v>
      </c>
      <c r="M559" s="1240" t="e">
        <f t="shared" ca="1" si="123"/>
        <v>#NAME?</v>
      </c>
      <c r="N559" s="1239"/>
      <c r="O559" s="1239"/>
      <c r="P559" s="1239"/>
      <c r="Q559" s="1239"/>
      <c r="R559" s="1239"/>
      <c r="S559" s="1239"/>
      <c r="T559" s="1239"/>
      <c r="U559" s="1357"/>
      <c r="Z559" s="1562"/>
    </row>
    <row r="560" spans="5:26" ht="13.2">
      <c r="E560" s="6"/>
      <c r="G560" s="1239"/>
      <c r="H560" s="642"/>
      <c r="J560" s="1439"/>
      <c r="K560" s="48" t="e">
        <f t="shared" ca="1" si="121"/>
        <v>#NAME?</v>
      </c>
      <c r="L560" s="48" t="e">
        <f t="shared" ca="1" si="122"/>
        <v>#NAME?</v>
      </c>
      <c r="M560" s="1240" t="e">
        <f t="shared" ca="1" si="123"/>
        <v>#NAME?</v>
      </c>
      <c r="N560" s="1239"/>
      <c r="O560" s="1239"/>
      <c r="P560" s="1239"/>
      <c r="Q560" s="1239"/>
      <c r="R560" s="1239"/>
      <c r="S560" s="1239"/>
      <c r="T560" s="1239"/>
      <c r="U560" s="1357"/>
      <c r="Z560" s="1562"/>
    </row>
    <row r="561" spans="5:26" ht="13.2">
      <c r="E561" s="6"/>
      <c r="G561" s="1239"/>
      <c r="H561" s="642"/>
      <c r="J561" s="1439"/>
      <c r="K561" s="48" t="e">
        <f t="shared" ca="1" si="121"/>
        <v>#NAME?</v>
      </c>
      <c r="L561" s="48" t="e">
        <f t="shared" ca="1" si="122"/>
        <v>#NAME?</v>
      </c>
      <c r="M561" s="1240" t="e">
        <f t="shared" ca="1" si="123"/>
        <v>#NAME?</v>
      </c>
      <c r="N561" s="1239"/>
      <c r="O561" s="1239"/>
      <c r="P561" s="1239"/>
      <c r="Q561" s="1239"/>
      <c r="R561" s="1239"/>
      <c r="S561" s="1239"/>
      <c r="T561" s="1239"/>
      <c r="U561" s="1357"/>
      <c r="Z561" s="1562"/>
    </row>
    <row r="562" spans="5:26" ht="13.2">
      <c r="E562" s="6"/>
      <c r="G562" s="1239"/>
      <c r="H562" s="642"/>
      <c r="J562" s="1439"/>
      <c r="K562" s="48" t="e">
        <f t="shared" ca="1" si="121"/>
        <v>#NAME?</v>
      </c>
      <c r="L562" s="48" t="e">
        <f t="shared" ca="1" si="122"/>
        <v>#NAME?</v>
      </c>
      <c r="M562" s="1240" t="e">
        <f t="shared" ca="1" si="123"/>
        <v>#NAME?</v>
      </c>
      <c r="N562" s="1239"/>
      <c r="O562" s="1239"/>
      <c r="P562" s="1239"/>
      <c r="Q562" s="1239"/>
      <c r="R562" s="1239"/>
      <c r="S562" s="1239"/>
      <c r="T562" s="1239"/>
      <c r="U562" s="1357"/>
      <c r="Z562" s="1562"/>
    </row>
    <row r="563" spans="5:26" ht="13.2">
      <c r="E563" s="6"/>
      <c r="G563" s="1239"/>
      <c r="H563" s="642"/>
      <c r="J563" s="1439"/>
      <c r="K563" s="48" t="e">
        <f t="shared" ca="1" si="121"/>
        <v>#NAME?</v>
      </c>
      <c r="L563" s="48" t="e">
        <f t="shared" ca="1" si="122"/>
        <v>#NAME?</v>
      </c>
      <c r="M563" s="1240" t="e">
        <f t="shared" ca="1" si="123"/>
        <v>#NAME?</v>
      </c>
      <c r="N563" s="1239"/>
      <c r="O563" s="1239"/>
      <c r="P563" s="1239"/>
      <c r="Q563" s="1239"/>
      <c r="R563" s="1239"/>
      <c r="S563" s="1239"/>
      <c r="T563" s="1239"/>
      <c r="U563" s="1357"/>
      <c r="Z563" s="1562"/>
    </row>
    <row r="564" spans="5:26" ht="13.2">
      <c r="E564" s="6"/>
      <c r="G564" s="1239"/>
      <c r="H564" s="642"/>
      <c r="J564" s="1439"/>
      <c r="K564" s="48" t="e">
        <f t="shared" ca="1" si="121"/>
        <v>#NAME?</v>
      </c>
      <c r="L564" s="48" t="e">
        <f t="shared" ca="1" si="122"/>
        <v>#NAME?</v>
      </c>
      <c r="M564" s="1240" t="e">
        <f t="shared" ca="1" si="123"/>
        <v>#NAME?</v>
      </c>
      <c r="N564" s="1239"/>
      <c r="O564" s="1239"/>
      <c r="P564" s="1239"/>
      <c r="Q564" s="1239"/>
      <c r="R564" s="1239"/>
      <c r="S564" s="1239"/>
      <c r="T564" s="1239"/>
      <c r="U564" s="1357"/>
      <c r="Z564" s="1562"/>
    </row>
    <row r="565" spans="5:26" ht="13.2">
      <c r="E565" s="6"/>
      <c r="G565" s="1239"/>
      <c r="H565" s="642"/>
      <c r="J565" s="1439"/>
      <c r="K565" s="48" t="e">
        <f t="shared" ca="1" si="121"/>
        <v>#NAME?</v>
      </c>
      <c r="L565" s="48" t="e">
        <f t="shared" ca="1" si="122"/>
        <v>#NAME?</v>
      </c>
      <c r="M565" s="1240" t="e">
        <f t="shared" ca="1" si="123"/>
        <v>#NAME?</v>
      </c>
      <c r="N565" s="1239"/>
      <c r="O565" s="1239"/>
      <c r="P565" s="1239"/>
      <c r="Q565" s="1239"/>
      <c r="R565" s="1239"/>
      <c r="S565" s="1239"/>
      <c r="T565" s="1239"/>
      <c r="U565" s="1357"/>
      <c r="Z565" s="1562"/>
    </row>
    <row r="566" spans="5:26" ht="13.2">
      <c r="E566" s="6"/>
      <c r="G566" s="1239"/>
      <c r="H566" s="642"/>
      <c r="J566" s="1439"/>
      <c r="K566" s="48" t="e">
        <f t="shared" ca="1" si="121"/>
        <v>#NAME?</v>
      </c>
      <c r="L566" s="48" t="e">
        <f t="shared" ca="1" si="122"/>
        <v>#NAME?</v>
      </c>
      <c r="M566" s="1240" t="e">
        <f t="shared" ca="1" si="123"/>
        <v>#NAME?</v>
      </c>
      <c r="N566" s="1239"/>
      <c r="O566" s="1239"/>
      <c r="P566" s="1239"/>
      <c r="Q566" s="1239"/>
      <c r="R566" s="1239"/>
      <c r="S566" s="1239"/>
      <c r="T566" s="1239"/>
      <c r="U566" s="1357"/>
      <c r="Z566" s="1562"/>
    </row>
    <row r="567" spans="5:26" ht="13.2">
      <c r="E567" s="6"/>
      <c r="G567" s="1239"/>
      <c r="H567" s="642"/>
      <c r="J567" s="1439"/>
      <c r="K567" s="48" t="e">
        <f t="shared" ca="1" si="121"/>
        <v>#NAME?</v>
      </c>
      <c r="L567" s="48" t="e">
        <f t="shared" ca="1" si="122"/>
        <v>#NAME?</v>
      </c>
      <c r="M567" s="1240" t="e">
        <f t="shared" ca="1" si="123"/>
        <v>#NAME?</v>
      </c>
      <c r="N567" s="1239"/>
      <c r="O567" s="1239"/>
      <c r="P567" s="1239"/>
      <c r="Q567" s="1239"/>
      <c r="R567" s="1239"/>
      <c r="S567" s="1239"/>
      <c r="T567" s="1239"/>
      <c r="U567" s="1357"/>
      <c r="Z567" s="1562"/>
    </row>
    <row r="568" spans="5:26" ht="13.2">
      <c r="E568" s="6"/>
      <c r="G568" s="1239"/>
      <c r="H568" s="642"/>
      <c r="J568" s="1439"/>
      <c r="K568" s="48" t="e">
        <f t="shared" ca="1" si="121"/>
        <v>#NAME?</v>
      </c>
      <c r="L568" s="48" t="e">
        <f t="shared" ca="1" si="122"/>
        <v>#NAME?</v>
      </c>
      <c r="M568" s="1240" t="e">
        <f t="shared" ca="1" si="123"/>
        <v>#NAME?</v>
      </c>
      <c r="N568" s="1239"/>
      <c r="O568" s="1239"/>
      <c r="P568" s="1239"/>
      <c r="Q568" s="1239"/>
      <c r="R568" s="1239"/>
      <c r="S568" s="1239"/>
      <c r="T568" s="1239"/>
      <c r="U568" s="1357"/>
      <c r="Z568" s="1562"/>
    </row>
    <row r="569" spans="5:26" ht="13.2">
      <c r="E569" s="6"/>
      <c r="G569" s="1239"/>
      <c r="H569" s="642"/>
      <c r="J569" s="1439"/>
      <c r="K569" s="48" t="e">
        <f t="shared" ca="1" si="121"/>
        <v>#NAME?</v>
      </c>
      <c r="L569" s="48" t="e">
        <f t="shared" ca="1" si="122"/>
        <v>#NAME?</v>
      </c>
      <c r="M569" s="1240" t="e">
        <f t="shared" ca="1" si="123"/>
        <v>#NAME?</v>
      </c>
      <c r="N569" s="1239"/>
      <c r="O569" s="1239"/>
      <c r="P569" s="1239"/>
      <c r="Q569" s="1239"/>
      <c r="R569" s="1239"/>
      <c r="S569" s="1239"/>
      <c r="T569" s="1239"/>
      <c r="U569" s="1357"/>
      <c r="Z569" s="1562"/>
    </row>
    <row r="570" spans="5:26" ht="13.2">
      <c r="E570" s="6"/>
      <c r="G570" s="1239"/>
      <c r="H570" s="642"/>
      <c r="J570" s="1439"/>
      <c r="K570" s="48" t="e">
        <f t="shared" ca="1" si="121"/>
        <v>#NAME?</v>
      </c>
      <c r="L570" s="48" t="e">
        <f t="shared" ca="1" si="122"/>
        <v>#NAME?</v>
      </c>
      <c r="M570" s="1240" t="e">
        <f t="shared" ca="1" si="123"/>
        <v>#NAME?</v>
      </c>
      <c r="N570" s="1239"/>
      <c r="O570" s="1239"/>
      <c r="P570" s="1239"/>
      <c r="Q570" s="1239"/>
      <c r="R570" s="1239"/>
      <c r="S570" s="1239"/>
      <c r="T570" s="1239"/>
      <c r="U570" s="1357"/>
      <c r="Z570" s="1562"/>
    </row>
    <row r="571" spans="5:26" ht="13.2">
      <c r="E571" s="6"/>
      <c r="G571" s="1239"/>
      <c r="H571" s="642"/>
      <c r="J571" s="1439"/>
      <c r="K571" s="48" t="e">
        <f t="shared" ca="1" si="121"/>
        <v>#NAME?</v>
      </c>
      <c r="L571" s="48" t="e">
        <f t="shared" ca="1" si="122"/>
        <v>#NAME?</v>
      </c>
      <c r="M571" s="1240" t="e">
        <f t="shared" ca="1" si="123"/>
        <v>#NAME?</v>
      </c>
      <c r="N571" s="1239"/>
      <c r="O571" s="1239"/>
      <c r="P571" s="1239"/>
      <c r="Q571" s="1239"/>
      <c r="R571" s="1239"/>
      <c r="S571" s="1239"/>
      <c r="T571" s="1239"/>
      <c r="U571" s="1357"/>
      <c r="Z571" s="1562"/>
    </row>
    <row r="572" spans="5:26" ht="13.2">
      <c r="E572" s="6"/>
      <c r="G572" s="1239"/>
      <c r="H572" s="642"/>
      <c r="J572" s="1439"/>
      <c r="K572" s="48" t="e">
        <f t="shared" ca="1" si="121"/>
        <v>#NAME?</v>
      </c>
      <c r="L572" s="48" t="e">
        <f t="shared" ca="1" si="122"/>
        <v>#NAME?</v>
      </c>
      <c r="M572" s="1240" t="e">
        <f t="shared" ca="1" si="123"/>
        <v>#NAME?</v>
      </c>
      <c r="N572" s="1239"/>
      <c r="O572" s="1239"/>
      <c r="P572" s="1239"/>
      <c r="Q572" s="1239"/>
      <c r="R572" s="1239"/>
      <c r="S572" s="1239"/>
      <c r="T572" s="1239"/>
      <c r="U572" s="1357"/>
      <c r="Z572" s="1562"/>
    </row>
    <row r="573" spans="5:26" ht="13.2">
      <c r="E573" s="6"/>
      <c r="G573" s="1239"/>
      <c r="H573" s="642"/>
      <c r="J573" s="1439"/>
      <c r="K573" s="48" t="e">
        <f t="shared" ca="1" si="121"/>
        <v>#NAME?</v>
      </c>
      <c r="L573" s="48" t="e">
        <f t="shared" ca="1" si="122"/>
        <v>#NAME?</v>
      </c>
      <c r="M573" s="1240" t="e">
        <f t="shared" ca="1" si="123"/>
        <v>#NAME?</v>
      </c>
      <c r="N573" s="1239"/>
      <c r="O573" s="1239"/>
      <c r="P573" s="1239"/>
      <c r="Q573" s="1239"/>
      <c r="R573" s="1239"/>
      <c r="S573" s="1239"/>
      <c r="T573" s="1239"/>
      <c r="U573" s="1357"/>
      <c r="Z573" s="1562"/>
    </row>
    <row r="574" spans="5:26" ht="13.2">
      <c r="E574" s="6"/>
      <c r="G574" s="1239"/>
      <c r="H574" s="642"/>
      <c r="J574" s="1439"/>
      <c r="K574" s="48" t="e">
        <f t="shared" ca="1" si="121"/>
        <v>#NAME?</v>
      </c>
      <c r="L574" s="48" t="e">
        <f t="shared" ca="1" si="122"/>
        <v>#NAME?</v>
      </c>
      <c r="M574" s="1240" t="e">
        <f t="shared" ca="1" si="123"/>
        <v>#NAME?</v>
      </c>
      <c r="N574" s="1239"/>
      <c r="O574" s="1239"/>
      <c r="P574" s="1239"/>
      <c r="Q574" s="1239"/>
      <c r="R574" s="1239"/>
      <c r="S574" s="1239"/>
      <c r="T574" s="1239"/>
      <c r="U574" s="1357"/>
      <c r="Z574" s="1562"/>
    </row>
    <row r="575" spans="5:26" ht="13.2">
      <c r="E575" s="6"/>
      <c r="G575" s="1239"/>
      <c r="H575" s="642"/>
      <c r="J575" s="1439"/>
      <c r="K575" s="48" t="e">
        <f t="shared" ca="1" si="121"/>
        <v>#NAME?</v>
      </c>
      <c r="L575" s="48" t="e">
        <f t="shared" ca="1" si="122"/>
        <v>#NAME?</v>
      </c>
      <c r="M575" s="1240" t="e">
        <f t="shared" ca="1" si="123"/>
        <v>#NAME?</v>
      </c>
      <c r="N575" s="1239"/>
      <c r="O575" s="1239"/>
      <c r="P575" s="1239"/>
      <c r="Q575" s="1239"/>
      <c r="R575" s="1239"/>
      <c r="S575" s="1239"/>
      <c r="T575" s="1239"/>
      <c r="U575" s="1357"/>
      <c r="Z575" s="1562"/>
    </row>
    <row r="576" spans="5:26" ht="13.2">
      <c r="E576" s="6"/>
      <c r="G576" s="1239"/>
      <c r="H576" s="642"/>
      <c r="J576" s="1439"/>
      <c r="K576" s="48" t="e">
        <f t="shared" ca="1" si="121"/>
        <v>#NAME?</v>
      </c>
      <c r="L576" s="48" t="e">
        <f t="shared" ca="1" si="122"/>
        <v>#NAME?</v>
      </c>
      <c r="M576" s="1240" t="e">
        <f t="shared" ca="1" si="123"/>
        <v>#NAME?</v>
      </c>
      <c r="N576" s="1239"/>
      <c r="O576" s="1239"/>
      <c r="P576" s="1239"/>
      <c r="Q576" s="1239"/>
      <c r="R576" s="1239"/>
      <c r="S576" s="1239"/>
      <c r="T576" s="1239"/>
      <c r="U576" s="1357"/>
      <c r="Z576" s="1562"/>
    </row>
    <row r="577" spans="5:26" ht="13.2">
      <c r="E577" s="6"/>
      <c r="G577" s="1239"/>
      <c r="H577" s="642"/>
      <c r="J577" s="1439"/>
      <c r="K577" s="48" t="e">
        <f t="shared" ca="1" si="121"/>
        <v>#NAME?</v>
      </c>
      <c r="L577" s="48" t="e">
        <f t="shared" ca="1" si="122"/>
        <v>#NAME?</v>
      </c>
      <c r="M577" s="1240" t="e">
        <f t="shared" ca="1" si="123"/>
        <v>#NAME?</v>
      </c>
      <c r="N577" s="1239"/>
      <c r="O577" s="1239"/>
      <c r="P577" s="1239"/>
      <c r="Q577" s="1239"/>
      <c r="R577" s="1239"/>
      <c r="S577" s="1239"/>
      <c r="T577" s="1239"/>
      <c r="U577" s="1357"/>
      <c r="Z577" s="1562"/>
    </row>
    <row r="578" spans="5:26" ht="13.2">
      <c r="E578" s="6"/>
      <c r="G578" s="1239"/>
      <c r="H578" s="642"/>
      <c r="J578" s="1439"/>
      <c r="K578" s="48" t="e">
        <f t="shared" ca="1" si="121"/>
        <v>#NAME?</v>
      </c>
      <c r="L578" s="48" t="e">
        <f t="shared" ca="1" si="122"/>
        <v>#NAME?</v>
      </c>
      <c r="M578" s="1240" t="e">
        <f t="shared" ca="1" si="123"/>
        <v>#NAME?</v>
      </c>
      <c r="N578" s="1239"/>
      <c r="O578" s="1239"/>
      <c r="P578" s="1239"/>
      <c r="Q578" s="1239"/>
      <c r="R578" s="1239"/>
      <c r="S578" s="1239"/>
      <c r="T578" s="1239"/>
      <c r="U578" s="1357"/>
      <c r="Z578" s="1562"/>
    </row>
    <row r="579" spans="5:26" ht="13.2">
      <c r="E579" s="6"/>
      <c r="G579" s="1239"/>
      <c r="H579" s="642"/>
      <c r="J579" s="1439"/>
      <c r="K579" s="48" t="e">
        <f t="shared" ca="1" si="121"/>
        <v>#NAME?</v>
      </c>
      <c r="L579" s="48" t="e">
        <f t="shared" ca="1" si="122"/>
        <v>#NAME?</v>
      </c>
      <c r="M579" s="1240" t="e">
        <f t="shared" ca="1" si="123"/>
        <v>#NAME?</v>
      </c>
      <c r="N579" s="1239"/>
      <c r="O579" s="1239"/>
      <c r="P579" s="1239"/>
      <c r="Q579" s="1239"/>
      <c r="R579" s="1239"/>
      <c r="S579" s="1239"/>
      <c r="T579" s="1239"/>
      <c r="U579" s="1357"/>
      <c r="Z579" s="1562"/>
    </row>
    <row r="580" spans="5:26" ht="13.2">
      <c r="E580" s="6"/>
      <c r="G580" s="1239"/>
      <c r="H580" s="642"/>
      <c r="J580" s="1439"/>
      <c r="K580" s="48" t="e">
        <f t="shared" ca="1" si="121"/>
        <v>#NAME?</v>
      </c>
      <c r="L580" s="48" t="e">
        <f t="shared" ca="1" si="122"/>
        <v>#NAME?</v>
      </c>
      <c r="M580" s="1240" t="e">
        <f t="shared" ca="1" si="123"/>
        <v>#NAME?</v>
      </c>
      <c r="N580" s="1239"/>
      <c r="O580" s="1239"/>
      <c r="P580" s="1239"/>
      <c r="Q580" s="1239"/>
      <c r="R580" s="1239"/>
      <c r="S580" s="1239"/>
      <c r="T580" s="1239"/>
      <c r="U580" s="1357"/>
      <c r="Z580" s="1562"/>
    </row>
    <row r="581" spans="5:26" ht="13.2">
      <c r="E581" s="6"/>
      <c r="G581" s="1239"/>
      <c r="H581" s="642"/>
      <c r="J581" s="1439"/>
      <c r="K581" s="48" t="e">
        <f t="shared" ca="1" si="121"/>
        <v>#NAME?</v>
      </c>
      <c r="L581" s="48" t="e">
        <f t="shared" ca="1" si="122"/>
        <v>#NAME?</v>
      </c>
      <c r="M581" s="1240" t="e">
        <f t="shared" ca="1" si="123"/>
        <v>#NAME?</v>
      </c>
      <c r="N581" s="1239"/>
      <c r="O581" s="1239"/>
      <c r="P581" s="1239"/>
      <c r="Q581" s="1239"/>
      <c r="R581" s="1239"/>
      <c r="S581" s="1239"/>
      <c r="T581" s="1239"/>
      <c r="U581" s="1357"/>
      <c r="Z581" s="1562"/>
    </row>
    <row r="582" spans="5:26" ht="13.2">
      <c r="E582" s="6"/>
      <c r="G582" s="1239"/>
      <c r="H582" s="642"/>
      <c r="J582" s="1439"/>
      <c r="K582" s="48" t="e">
        <f t="shared" ca="1" si="121"/>
        <v>#NAME?</v>
      </c>
      <c r="L582" s="48" t="e">
        <f t="shared" ca="1" si="122"/>
        <v>#NAME?</v>
      </c>
      <c r="M582" s="1240" t="e">
        <f t="shared" ca="1" si="123"/>
        <v>#NAME?</v>
      </c>
      <c r="N582" s="1239"/>
      <c r="O582" s="1239"/>
      <c r="P582" s="1239"/>
      <c r="Q582" s="1239"/>
      <c r="R582" s="1239"/>
      <c r="S582" s="1239"/>
      <c r="T582" s="1239"/>
      <c r="U582" s="1357"/>
      <c r="Z582" s="1562"/>
    </row>
    <row r="583" spans="5:26" ht="13.2">
      <c r="E583" s="6"/>
      <c r="G583" s="1239"/>
      <c r="H583" s="642"/>
      <c r="J583" s="1439"/>
      <c r="K583" s="48" t="e">
        <f t="shared" ca="1" si="121"/>
        <v>#NAME?</v>
      </c>
      <c r="L583" s="48" t="e">
        <f t="shared" ca="1" si="122"/>
        <v>#NAME?</v>
      </c>
      <c r="M583" s="1240" t="e">
        <f t="shared" ca="1" si="123"/>
        <v>#NAME?</v>
      </c>
      <c r="N583" s="1239"/>
      <c r="O583" s="1239"/>
      <c r="P583" s="1239"/>
      <c r="Q583" s="1239"/>
      <c r="R583" s="1239"/>
      <c r="S583" s="1239"/>
      <c r="T583" s="1239"/>
      <c r="U583" s="1357"/>
      <c r="Z583" s="1562"/>
    </row>
    <row r="584" spans="5:26" ht="13.2">
      <c r="E584" s="6"/>
      <c r="G584" s="1239"/>
      <c r="H584" s="642"/>
      <c r="J584" s="1439"/>
      <c r="K584" s="48" t="e">
        <f t="shared" ca="1" si="121"/>
        <v>#NAME?</v>
      </c>
      <c r="L584" s="48" t="e">
        <f t="shared" ca="1" si="122"/>
        <v>#NAME?</v>
      </c>
      <c r="M584" s="1240" t="e">
        <f t="shared" ca="1" si="123"/>
        <v>#NAME?</v>
      </c>
      <c r="N584" s="1239"/>
      <c r="O584" s="1239"/>
      <c r="P584" s="1239"/>
      <c r="Q584" s="1239"/>
      <c r="R584" s="1239"/>
      <c r="S584" s="1239"/>
      <c r="T584" s="1239"/>
      <c r="U584" s="1357"/>
      <c r="Z584" s="1562"/>
    </row>
    <row r="585" spans="5:26" ht="13.2">
      <c r="E585" s="6"/>
      <c r="G585" s="1239"/>
      <c r="H585" s="642"/>
      <c r="J585" s="1439"/>
      <c r="K585" s="48" t="e">
        <f t="shared" ca="1" si="121"/>
        <v>#NAME?</v>
      </c>
      <c r="L585" s="48" t="e">
        <f t="shared" ca="1" si="122"/>
        <v>#NAME?</v>
      </c>
      <c r="M585" s="1240" t="e">
        <f t="shared" ca="1" si="123"/>
        <v>#NAME?</v>
      </c>
      <c r="N585" s="1239"/>
      <c r="O585" s="1239"/>
      <c r="P585" s="1239"/>
      <c r="Q585" s="1239"/>
      <c r="R585" s="1239"/>
      <c r="S585" s="1239"/>
      <c r="T585" s="1239"/>
      <c r="U585" s="1357"/>
      <c r="Z585" s="1562"/>
    </row>
    <row r="586" spans="5:26" ht="13.2">
      <c r="E586" s="6"/>
      <c r="G586" s="1239"/>
      <c r="H586" s="642"/>
      <c r="J586" s="1439"/>
      <c r="K586" s="48" t="e">
        <f t="shared" ca="1" si="121"/>
        <v>#NAME?</v>
      </c>
      <c r="L586" s="48" t="e">
        <f t="shared" ca="1" si="122"/>
        <v>#NAME?</v>
      </c>
      <c r="M586" s="1240" t="e">
        <f t="shared" ca="1" si="123"/>
        <v>#NAME?</v>
      </c>
      <c r="N586" s="1239"/>
      <c r="O586" s="1239"/>
      <c r="P586" s="1239"/>
      <c r="Q586" s="1239"/>
      <c r="R586" s="1239"/>
      <c r="S586" s="1239"/>
      <c r="T586" s="1239"/>
      <c r="U586" s="1357"/>
      <c r="Z586" s="1562"/>
    </row>
    <row r="587" spans="5:26" ht="13.2">
      <c r="E587" s="6"/>
      <c r="G587" s="1239"/>
      <c r="H587" s="642"/>
      <c r="J587" s="1439"/>
      <c r="K587" s="48" t="e">
        <f t="shared" ca="1" si="121"/>
        <v>#NAME?</v>
      </c>
      <c r="L587" s="48" t="e">
        <f t="shared" ca="1" si="122"/>
        <v>#NAME?</v>
      </c>
      <c r="M587" s="1240" t="e">
        <f t="shared" ca="1" si="123"/>
        <v>#NAME?</v>
      </c>
      <c r="N587" s="1239"/>
      <c r="O587" s="1239"/>
      <c r="P587" s="1239"/>
      <c r="Q587" s="1239"/>
      <c r="R587" s="1239"/>
      <c r="S587" s="1239"/>
      <c r="T587" s="1239"/>
      <c r="U587" s="1357"/>
      <c r="Z587" s="1562"/>
    </row>
    <row r="588" spans="5:26" ht="13.2">
      <c r="E588" s="6"/>
      <c r="G588" s="1239"/>
      <c r="H588" s="642"/>
      <c r="J588" s="1439"/>
      <c r="K588" s="48" t="e">
        <f t="shared" ca="1" si="121"/>
        <v>#NAME?</v>
      </c>
      <c r="L588" s="48" t="e">
        <f t="shared" ca="1" si="122"/>
        <v>#NAME?</v>
      </c>
      <c r="M588" s="1240" t="e">
        <f t="shared" ca="1" si="123"/>
        <v>#NAME?</v>
      </c>
      <c r="N588" s="1239"/>
      <c r="O588" s="1239"/>
      <c r="P588" s="1239"/>
      <c r="Q588" s="1239"/>
      <c r="R588" s="1239"/>
      <c r="S588" s="1239"/>
      <c r="T588" s="1239"/>
      <c r="U588" s="1357"/>
      <c r="Z588" s="1562"/>
    </row>
    <row r="589" spans="5:26" ht="13.2">
      <c r="E589" s="6"/>
      <c r="G589" s="1239"/>
      <c r="H589" s="642"/>
      <c r="J589" s="1439"/>
      <c r="K589" s="48" t="e">
        <f t="shared" ca="1" si="121"/>
        <v>#NAME?</v>
      </c>
      <c r="L589" s="48" t="e">
        <f t="shared" ca="1" si="122"/>
        <v>#NAME?</v>
      </c>
      <c r="M589" s="1240" t="e">
        <f t="shared" ca="1" si="123"/>
        <v>#NAME?</v>
      </c>
      <c r="N589" s="1239"/>
      <c r="O589" s="1239"/>
      <c r="P589" s="1239"/>
      <c r="Q589" s="1239"/>
      <c r="R589" s="1239"/>
      <c r="S589" s="1239"/>
      <c r="T589" s="1239"/>
      <c r="U589" s="1357"/>
      <c r="Z589" s="1562"/>
    </row>
    <row r="590" spans="5:26" ht="13.2">
      <c r="E590" s="6"/>
      <c r="G590" s="1239"/>
      <c r="H590" s="642"/>
      <c r="J590" s="1439"/>
      <c r="K590" s="48" t="e">
        <f t="shared" ca="1" si="121"/>
        <v>#NAME?</v>
      </c>
      <c r="L590" s="48" t="e">
        <f t="shared" ca="1" si="122"/>
        <v>#NAME?</v>
      </c>
      <c r="M590" s="1240" t="e">
        <f t="shared" ca="1" si="123"/>
        <v>#NAME?</v>
      </c>
      <c r="N590" s="1239"/>
      <c r="O590" s="1239"/>
      <c r="P590" s="1239"/>
      <c r="Q590" s="1239"/>
      <c r="R590" s="1239"/>
      <c r="S590" s="1239"/>
      <c r="T590" s="1239"/>
      <c r="U590" s="1357"/>
      <c r="Z590" s="1562"/>
    </row>
    <row r="591" spans="5:26" ht="13.2">
      <c r="E591" s="6"/>
      <c r="G591" s="1239"/>
      <c r="H591" s="642"/>
      <c r="J591" s="1439"/>
      <c r="K591" s="48" t="e">
        <f t="shared" ca="1" si="121"/>
        <v>#NAME?</v>
      </c>
      <c r="L591" s="48" t="e">
        <f t="shared" ca="1" si="122"/>
        <v>#NAME?</v>
      </c>
      <c r="M591" s="1240" t="e">
        <f t="shared" ca="1" si="123"/>
        <v>#NAME?</v>
      </c>
      <c r="N591" s="1239"/>
      <c r="O591" s="1239"/>
      <c r="P591" s="1239"/>
      <c r="Q591" s="1239"/>
      <c r="R591" s="1239"/>
      <c r="S591" s="1239"/>
      <c r="T591" s="1239"/>
      <c r="U591" s="1357"/>
      <c r="Z591" s="1562"/>
    </row>
    <row r="592" spans="5:26" ht="13.2">
      <c r="E592" s="6"/>
      <c r="G592" s="1239"/>
      <c r="H592" s="642"/>
      <c r="J592" s="1439"/>
      <c r="K592" s="48" t="e">
        <f t="shared" ca="1" si="121"/>
        <v>#NAME?</v>
      </c>
      <c r="L592" s="48" t="e">
        <f t="shared" ca="1" si="122"/>
        <v>#NAME?</v>
      </c>
      <c r="M592" s="1240" t="e">
        <f t="shared" ca="1" si="123"/>
        <v>#NAME?</v>
      </c>
      <c r="N592" s="1239"/>
      <c r="O592" s="1239"/>
      <c r="P592" s="1239"/>
      <c r="Q592" s="1239"/>
      <c r="R592" s="1239"/>
      <c r="S592" s="1239"/>
      <c r="T592" s="1239"/>
      <c r="U592" s="1357"/>
      <c r="Z592" s="1562"/>
    </row>
    <row r="593" spans="5:26" ht="13.2">
      <c r="E593" s="6"/>
      <c r="G593" s="1239"/>
      <c r="H593" s="642"/>
      <c r="J593" s="1439"/>
      <c r="K593" s="48" t="e">
        <f t="shared" ca="1" si="121"/>
        <v>#NAME?</v>
      </c>
      <c r="L593" s="48" t="e">
        <f t="shared" ca="1" si="122"/>
        <v>#NAME?</v>
      </c>
      <c r="M593" s="1240" t="e">
        <f t="shared" ca="1" si="123"/>
        <v>#NAME?</v>
      </c>
      <c r="N593" s="1239"/>
      <c r="O593" s="1239"/>
      <c r="P593" s="1239"/>
      <c r="Q593" s="1239"/>
      <c r="R593" s="1239"/>
      <c r="S593" s="1239"/>
      <c r="T593" s="1239"/>
      <c r="U593" s="1357"/>
      <c r="Z593" s="1562"/>
    </row>
    <row r="594" spans="5:26" ht="13.2">
      <c r="E594" s="6"/>
      <c r="G594" s="1239"/>
      <c r="H594" s="642"/>
      <c r="J594" s="1439"/>
      <c r="K594" s="48" t="e">
        <f t="shared" ca="1" si="121"/>
        <v>#NAME?</v>
      </c>
      <c r="L594" s="48" t="e">
        <f t="shared" ca="1" si="122"/>
        <v>#NAME?</v>
      </c>
      <c r="M594" s="1240" t="e">
        <f t="shared" ca="1" si="123"/>
        <v>#NAME?</v>
      </c>
      <c r="N594" s="1239"/>
      <c r="O594" s="1239"/>
      <c r="P594" s="1239"/>
      <c r="Q594" s="1239"/>
      <c r="R594" s="1239"/>
      <c r="S594" s="1239"/>
      <c r="T594" s="1239"/>
      <c r="U594" s="1357"/>
      <c r="Z594" s="1562"/>
    </row>
    <row r="595" spans="5:26" ht="13.2">
      <c r="E595" s="6"/>
      <c r="G595" s="1239"/>
      <c r="H595" s="642"/>
      <c r="J595" s="1439"/>
      <c r="K595" s="48" t="e">
        <f t="shared" ca="1" si="121"/>
        <v>#NAME?</v>
      </c>
      <c r="L595" s="48" t="e">
        <f t="shared" ca="1" si="122"/>
        <v>#NAME?</v>
      </c>
      <c r="M595" s="1240" t="e">
        <f t="shared" ca="1" si="123"/>
        <v>#NAME?</v>
      </c>
      <c r="N595" s="1239"/>
      <c r="O595" s="1239"/>
      <c r="P595" s="1239"/>
      <c r="Q595" s="1239"/>
      <c r="R595" s="1239"/>
      <c r="S595" s="1239"/>
      <c r="T595" s="1239"/>
      <c r="U595" s="1357"/>
      <c r="Z595" s="1562"/>
    </row>
    <row r="596" spans="5:26" ht="13.2">
      <c r="E596" s="6"/>
      <c r="G596" s="1239"/>
      <c r="H596" s="642"/>
      <c r="J596" s="1439"/>
      <c r="K596" s="48" t="e">
        <f t="shared" ca="1" si="121"/>
        <v>#NAME?</v>
      </c>
      <c r="L596" s="48" t="e">
        <f t="shared" ca="1" si="122"/>
        <v>#NAME?</v>
      </c>
      <c r="M596" s="1240" t="e">
        <f t="shared" ca="1" si="123"/>
        <v>#NAME?</v>
      </c>
      <c r="N596" s="1239"/>
      <c r="O596" s="1239"/>
      <c r="P596" s="1239"/>
      <c r="Q596" s="1239"/>
      <c r="R596" s="1239"/>
      <c r="S596" s="1239"/>
      <c r="T596" s="1239"/>
      <c r="U596" s="1357"/>
      <c r="Z596" s="1562"/>
    </row>
    <row r="597" spans="5:26" ht="13.2">
      <c r="E597" s="6"/>
      <c r="G597" s="1239"/>
      <c r="H597" s="642"/>
      <c r="J597" s="1439"/>
      <c r="K597" s="48" t="e">
        <f t="shared" ca="1" si="121"/>
        <v>#NAME?</v>
      </c>
      <c r="L597" s="48" t="e">
        <f t="shared" ca="1" si="122"/>
        <v>#NAME?</v>
      </c>
      <c r="M597" s="1240" t="e">
        <f t="shared" ca="1" si="123"/>
        <v>#NAME?</v>
      </c>
      <c r="N597" s="1239"/>
      <c r="O597" s="1239"/>
      <c r="P597" s="1239"/>
      <c r="Q597" s="1239"/>
      <c r="R597" s="1239"/>
      <c r="S597" s="1239"/>
      <c r="T597" s="1239"/>
      <c r="U597" s="1357"/>
      <c r="Z597" s="1562"/>
    </row>
    <row r="598" spans="5:26" ht="13.2">
      <c r="E598" s="6"/>
      <c r="G598" s="1239"/>
      <c r="H598" s="642"/>
      <c r="J598" s="1439"/>
      <c r="K598" s="48" t="e">
        <f t="shared" ca="1" si="121"/>
        <v>#NAME?</v>
      </c>
      <c r="L598" s="48" t="e">
        <f t="shared" ca="1" si="122"/>
        <v>#NAME?</v>
      </c>
      <c r="M598" s="1240" t="e">
        <f t="shared" ca="1" si="123"/>
        <v>#NAME?</v>
      </c>
      <c r="N598" s="1239"/>
      <c r="O598" s="1239"/>
      <c r="P598" s="1239"/>
      <c r="Q598" s="1239"/>
      <c r="R598" s="1239"/>
      <c r="S598" s="1239"/>
      <c r="T598" s="1239"/>
      <c r="U598" s="1357"/>
      <c r="Z598" s="1562"/>
    </row>
    <row r="599" spans="5:26" ht="13.2">
      <c r="E599" s="6"/>
      <c r="G599" s="1239"/>
      <c r="H599" s="642"/>
      <c r="J599" s="1439"/>
      <c r="K599" s="48" t="e">
        <f t="shared" ca="1" si="121"/>
        <v>#NAME?</v>
      </c>
      <c r="L599" s="48" t="e">
        <f t="shared" ca="1" si="122"/>
        <v>#NAME?</v>
      </c>
      <c r="M599" s="1240" t="e">
        <f t="shared" ca="1" si="123"/>
        <v>#NAME?</v>
      </c>
      <c r="N599" s="1239"/>
      <c r="O599" s="1239"/>
      <c r="P599" s="1239"/>
      <c r="Q599" s="1239"/>
      <c r="R599" s="1239"/>
      <c r="S599" s="1239"/>
      <c r="T599" s="1239"/>
      <c r="U599" s="1357"/>
      <c r="Z599" s="1562"/>
    </row>
    <row r="600" spans="5:26" ht="13.2">
      <c r="E600" s="6"/>
      <c r="G600" s="1239"/>
      <c r="H600" s="642"/>
      <c r="J600" s="1439"/>
      <c r="K600" s="48" t="e">
        <f t="shared" ca="1" si="121"/>
        <v>#NAME?</v>
      </c>
      <c r="L600" s="48" t="e">
        <f t="shared" ca="1" si="122"/>
        <v>#NAME?</v>
      </c>
      <c r="M600" s="1240" t="e">
        <f t="shared" ca="1" si="123"/>
        <v>#NAME?</v>
      </c>
      <c r="N600" s="1239"/>
      <c r="O600" s="1239"/>
      <c r="P600" s="1239"/>
      <c r="Q600" s="1239"/>
      <c r="R600" s="1239"/>
      <c r="S600" s="1239"/>
      <c r="T600" s="1239"/>
      <c r="U600" s="1357"/>
      <c r="Z600" s="1562"/>
    </row>
    <row r="601" spans="5:26" ht="13.2">
      <c r="E601" s="6"/>
      <c r="G601" s="1239"/>
      <c r="H601" s="642"/>
      <c r="J601" s="1439"/>
      <c r="K601" s="48" t="e">
        <f t="shared" ca="1" si="121"/>
        <v>#NAME?</v>
      </c>
      <c r="L601" s="48" t="e">
        <f t="shared" ca="1" si="122"/>
        <v>#NAME?</v>
      </c>
      <c r="M601" s="1240" t="e">
        <f t="shared" ca="1" si="123"/>
        <v>#NAME?</v>
      </c>
      <c r="N601" s="1239"/>
      <c r="O601" s="1239"/>
      <c r="P601" s="1239"/>
      <c r="Q601" s="1239"/>
      <c r="R601" s="1239"/>
      <c r="S601" s="1239"/>
      <c r="T601" s="1239"/>
      <c r="U601" s="1357"/>
      <c r="Z601" s="1562"/>
    </row>
    <row r="602" spans="5:26" ht="13.2">
      <c r="E602" s="6"/>
      <c r="G602" s="1239"/>
      <c r="H602" s="642"/>
      <c r="J602" s="1439"/>
      <c r="K602" s="48" t="e">
        <f t="shared" ca="1" si="121"/>
        <v>#NAME?</v>
      </c>
      <c r="L602" s="48" t="e">
        <f t="shared" ca="1" si="122"/>
        <v>#NAME?</v>
      </c>
      <c r="M602" s="1240" t="e">
        <f t="shared" ca="1" si="123"/>
        <v>#NAME?</v>
      </c>
      <c r="N602" s="1239"/>
      <c r="O602" s="1239"/>
      <c r="P602" s="1239"/>
      <c r="Q602" s="1239"/>
      <c r="R602" s="1239"/>
      <c r="S602" s="1239"/>
      <c r="T602" s="1239"/>
      <c r="U602" s="1357"/>
      <c r="Z602" s="1562"/>
    </row>
    <row r="603" spans="5:26" ht="13.2">
      <c r="E603" s="6"/>
      <c r="G603" s="1239"/>
      <c r="H603" s="642"/>
      <c r="J603" s="1439"/>
      <c r="K603" s="48" t="e">
        <f t="shared" ca="1" si="121"/>
        <v>#NAME?</v>
      </c>
      <c r="L603" s="48" t="e">
        <f t="shared" ca="1" si="122"/>
        <v>#NAME?</v>
      </c>
      <c r="M603" s="1240" t="e">
        <f t="shared" ca="1" si="123"/>
        <v>#NAME?</v>
      </c>
      <c r="N603" s="1239"/>
      <c r="O603" s="1239"/>
      <c r="P603" s="1239"/>
      <c r="Q603" s="1239"/>
      <c r="R603" s="1239"/>
      <c r="S603" s="1239"/>
      <c r="T603" s="1239"/>
      <c r="U603" s="1357"/>
      <c r="Z603" s="1562"/>
    </row>
    <row r="604" spans="5:26" ht="13.2">
      <c r="E604" s="6"/>
      <c r="G604" s="1239"/>
      <c r="H604" s="642"/>
      <c r="J604" s="1439"/>
      <c r="K604" s="48" t="e">
        <f t="shared" ca="1" si="121"/>
        <v>#NAME?</v>
      </c>
      <c r="L604" s="48" t="e">
        <f t="shared" ca="1" si="122"/>
        <v>#NAME?</v>
      </c>
      <c r="M604" s="1240" t="e">
        <f t="shared" ca="1" si="123"/>
        <v>#NAME?</v>
      </c>
      <c r="N604" s="1239"/>
      <c r="O604" s="1239"/>
      <c r="P604" s="1239"/>
      <c r="Q604" s="1239"/>
      <c r="R604" s="1239"/>
      <c r="S604" s="1239"/>
      <c r="T604" s="1239"/>
      <c r="U604" s="1357"/>
      <c r="Z604" s="1562"/>
    </row>
    <row r="605" spans="5:26" ht="13.2">
      <c r="E605" s="6"/>
      <c r="G605" s="1239"/>
      <c r="H605" s="642"/>
      <c r="J605" s="1439"/>
      <c r="K605" s="48" t="e">
        <f t="shared" ca="1" si="121"/>
        <v>#NAME?</v>
      </c>
      <c r="L605" s="48" t="e">
        <f t="shared" ca="1" si="122"/>
        <v>#NAME?</v>
      </c>
      <c r="M605" s="1240" t="e">
        <f t="shared" ca="1" si="123"/>
        <v>#NAME?</v>
      </c>
      <c r="N605" s="1239"/>
      <c r="O605" s="1239"/>
      <c r="P605" s="1239"/>
      <c r="Q605" s="1239"/>
      <c r="R605" s="1239"/>
      <c r="S605" s="1239"/>
      <c r="T605" s="1239"/>
      <c r="U605" s="1357"/>
      <c r="Z605" s="1562"/>
    </row>
    <row r="606" spans="5:26" ht="13.2">
      <c r="E606" s="6"/>
      <c r="G606" s="1239"/>
      <c r="H606" s="642"/>
      <c r="J606" s="1439"/>
      <c r="K606" s="48" t="e">
        <f t="shared" ca="1" si="121"/>
        <v>#NAME?</v>
      </c>
      <c r="L606" s="48" t="e">
        <f t="shared" ca="1" si="122"/>
        <v>#NAME?</v>
      </c>
      <c r="M606" s="1240" t="e">
        <f t="shared" ca="1" si="123"/>
        <v>#NAME?</v>
      </c>
      <c r="N606" s="1239"/>
      <c r="O606" s="1239"/>
      <c r="P606" s="1239"/>
      <c r="Q606" s="1239"/>
      <c r="R606" s="1239"/>
      <c r="S606" s="1239"/>
      <c r="T606" s="1239"/>
      <c r="U606" s="1357"/>
      <c r="Z606" s="1562"/>
    </row>
    <row r="607" spans="5:26" ht="13.2">
      <c r="E607" s="6"/>
      <c r="G607" s="1239"/>
      <c r="H607" s="642"/>
      <c r="J607" s="1439"/>
      <c r="K607" s="48" t="e">
        <f t="shared" ca="1" si="121"/>
        <v>#NAME?</v>
      </c>
      <c r="L607" s="48" t="e">
        <f t="shared" ca="1" si="122"/>
        <v>#NAME?</v>
      </c>
      <c r="M607" s="1240" t="e">
        <f t="shared" ca="1" si="123"/>
        <v>#NAME?</v>
      </c>
      <c r="N607" s="1239"/>
      <c r="O607" s="1239"/>
      <c r="P607" s="1239"/>
      <c r="Q607" s="1239"/>
      <c r="R607" s="1239"/>
      <c r="S607" s="1239"/>
      <c r="T607" s="1239"/>
      <c r="U607" s="1357"/>
      <c r="Z607" s="1562"/>
    </row>
    <row r="608" spans="5:26" ht="13.2">
      <c r="E608" s="6"/>
      <c r="G608" s="1239"/>
      <c r="H608" s="642"/>
      <c r="J608" s="1439"/>
      <c r="K608" s="48" t="e">
        <f t="shared" ca="1" si="121"/>
        <v>#NAME?</v>
      </c>
      <c r="L608" s="48" t="e">
        <f t="shared" ca="1" si="122"/>
        <v>#NAME?</v>
      </c>
      <c r="M608" s="1240" t="e">
        <f t="shared" ca="1" si="123"/>
        <v>#NAME?</v>
      </c>
      <c r="N608" s="1239"/>
      <c r="O608" s="1239"/>
      <c r="P608" s="1239"/>
      <c r="Q608" s="1239"/>
      <c r="R608" s="1239"/>
      <c r="S608" s="1239"/>
      <c r="T608" s="1239"/>
      <c r="U608" s="1357"/>
      <c r="Z608" s="1562"/>
    </row>
    <row r="609" spans="5:26" ht="13.2">
      <c r="E609" s="6"/>
      <c r="G609" s="1239"/>
      <c r="H609" s="642"/>
      <c r="J609" s="1439"/>
      <c r="K609" s="48" t="e">
        <f t="shared" ca="1" si="121"/>
        <v>#NAME?</v>
      </c>
      <c r="L609" s="48" t="e">
        <f t="shared" ca="1" si="122"/>
        <v>#NAME?</v>
      </c>
      <c r="M609" s="1240" t="e">
        <f t="shared" ca="1" si="123"/>
        <v>#NAME?</v>
      </c>
      <c r="N609" s="1239"/>
      <c r="O609" s="1239"/>
      <c r="P609" s="1239"/>
      <c r="Q609" s="1239"/>
      <c r="R609" s="1239"/>
      <c r="S609" s="1239"/>
      <c r="T609" s="1239"/>
      <c r="U609" s="1357"/>
      <c r="Z609" s="1562"/>
    </row>
    <row r="610" spans="5:26" ht="13.2">
      <c r="E610" s="6"/>
      <c r="G610" s="1239"/>
      <c r="H610" s="642"/>
      <c r="J610" s="1439"/>
      <c r="K610" s="48" t="e">
        <f t="shared" ca="1" si="121"/>
        <v>#NAME?</v>
      </c>
      <c r="L610" s="48" t="e">
        <f t="shared" ca="1" si="122"/>
        <v>#NAME?</v>
      </c>
      <c r="M610" s="1240" t="e">
        <f t="shared" ca="1" si="123"/>
        <v>#NAME?</v>
      </c>
      <c r="N610" s="1239"/>
      <c r="O610" s="1239"/>
      <c r="P610" s="1239"/>
      <c r="Q610" s="1239"/>
      <c r="R610" s="1239"/>
      <c r="S610" s="1239"/>
      <c r="T610" s="1239"/>
      <c r="U610" s="1357"/>
      <c r="Z610" s="1562"/>
    </row>
    <row r="611" spans="5:26" ht="13.2">
      <c r="E611" s="6"/>
      <c r="G611" s="1239"/>
      <c r="H611" s="642"/>
      <c r="J611" s="1439"/>
      <c r="K611" s="48" t="e">
        <f t="shared" ca="1" si="121"/>
        <v>#NAME?</v>
      </c>
      <c r="L611" s="48" t="e">
        <f t="shared" ca="1" si="122"/>
        <v>#NAME?</v>
      </c>
      <c r="M611" s="1240" t="e">
        <f t="shared" ca="1" si="123"/>
        <v>#NAME?</v>
      </c>
      <c r="N611" s="1239"/>
      <c r="O611" s="1239"/>
      <c r="P611" s="1239"/>
      <c r="Q611" s="1239"/>
      <c r="R611" s="1239"/>
      <c r="S611" s="1239"/>
      <c r="T611" s="1239"/>
      <c r="U611" s="1357"/>
      <c r="Z611" s="1562"/>
    </row>
    <row r="612" spans="5:26" ht="13.2">
      <c r="E612" s="6"/>
      <c r="G612" s="1239"/>
      <c r="H612" s="642"/>
      <c r="J612" s="1439"/>
      <c r="K612" s="48" t="e">
        <f t="shared" ca="1" si="121"/>
        <v>#NAME?</v>
      </c>
      <c r="L612" s="48" t="e">
        <f t="shared" ca="1" si="122"/>
        <v>#NAME?</v>
      </c>
      <c r="M612" s="1240" t="e">
        <f t="shared" ca="1" si="123"/>
        <v>#NAME?</v>
      </c>
      <c r="N612" s="1239"/>
      <c r="O612" s="1239"/>
      <c r="P612" s="1239"/>
      <c r="Q612" s="1239"/>
      <c r="R612" s="1239"/>
      <c r="S612" s="1239"/>
      <c r="T612" s="1239"/>
      <c r="U612" s="1357"/>
      <c r="Z612" s="1562"/>
    </row>
    <row r="613" spans="5:26" ht="13.2">
      <c r="E613" s="6"/>
      <c r="G613" s="1239"/>
      <c r="H613" s="642"/>
      <c r="J613" s="1439"/>
      <c r="K613" s="48" t="e">
        <f t="shared" ca="1" si="121"/>
        <v>#NAME?</v>
      </c>
      <c r="L613" s="48" t="e">
        <f t="shared" ca="1" si="122"/>
        <v>#NAME?</v>
      </c>
      <c r="M613" s="1240" t="e">
        <f t="shared" ca="1" si="123"/>
        <v>#NAME?</v>
      </c>
      <c r="N613" s="1239"/>
      <c r="O613" s="1239"/>
      <c r="P613" s="1239"/>
      <c r="Q613" s="1239"/>
      <c r="R613" s="1239"/>
      <c r="S613" s="1239"/>
      <c r="T613" s="1239"/>
      <c r="U613" s="1357"/>
      <c r="Z613" s="1562"/>
    </row>
    <row r="614" spans="5:26" ht="13.2">
      <c r="E614" s="6"/>
      <c r="G614" s="1239"/>
      <c r="H614" s="642"/>
      <c r="J614" s="1439"/>
      <c r="K614" s="48" t="e">
        <f t="shared" ca="1" si="121"/>
        <v>#NAME?</v>
      </c>
      <c r="L614" s="48" t="e">
        <f t="shared" ca="1" si="122"/>
        <v>#NAME?</v>
      </c>
      <c r="M614" s="1240" t="e">
        <f t="shared" ca="1" si="123"/>
        <v>#NAME?</v>
      </c>
      <c r="N614" s="1239"/>
      <c r="O614" s="1239"/>
      <c r="P614" s="1239"/>
      <c r="Q614" s="1239"/>
      <c r="R614" s="1239"/>
      <c r="S614" s="1239"/>
      <c r="T614" s="1239"/>
      <c r="U614" s="1357"/>
      <c r="Z614" s="1562"/>
    </row>
    <row r="615" spans="5:26" ht="13.2">
      <c r="E615" s="6"/>
      <c r="G615" s="1239"/>
      <c r="H615" s="642"/>
      <c r="J615" s="1439"/>
      <c r="K615" s="48" t="e">
        <f t="shared" ca="1" si="121"/>
        <v>#NAME?</v>
      </c>
      <c r="L615" s="48" t="e">
        <f t="shared" ca="1" si="122"/>
        <v>#NAME?</v>
      </c>
      <c r="M615" s="1240" t="e">
        <f t="shared" ca="1" si="123"/>
        <v>#NAME?</v>
      </c>
      <c r="N615" s="1239"/>
      <c r="O615" s="1239"/>
      <c r="P615" s="1239"/>
      <c r="Q615" s="1239"/>
      <c r="R615" s="1239"/>
      <c r="S615" s="1239"/>
      <c r="T615" s="1239"/>
      <c r="U615" s="1357"/>
      <c r="Z615" s="1562"/>
    </row>
    <row r="616" spans="5:26" ht="13.2">
      <c r="E616" s="6"/>
      <c r="G616" s="1239"/>
      <c r="H616" s="642"/>
      <c r="J616" s="1439"/>
      <c r="K616" s="48" t="e">
        <f t="shared" ca="1" si="121"/>
        <v>#NAME?</v>
      </c>
      <c r="L616" s="48" t="e">
        <f t="shared" ca="1" si="122"/>
        <v>#NAME?</v>
      </c>
      <c r="M616" s="1240" t="e">
        <f t="shared" ca="1" si="123"/>
        <v>#NAME?</v>
      </c>
      <c r="N616" s="1239"/>
      <c r="O616" s="1239"/>
      <c r="P616" s="1239"/>
      <c r="Q616" s="1239"/>
      <c r="R616" s="1239"/>
      <c r="S616" s="1239"/>
      <c r="T616" s="1239"/>
      <c r="U616" s="1357"/>
      <c r="Z616" s="1562"/>
    </row>
    <row r="617" spans="5:26" ht="13.2">
      <c r="E617" s="6"/>
      <c r="G617" s="1239"/>
      <c r="H617" s="642"/>
      <c r="J617" s="1439"/>
      <c r="K617" s="48" t="e">
        <f t="shared" ca="1" si="121"/>
        <v>#NAME?</v>
      </c>
      <c r="L617" s="48" t="e">
        <f t="shared" ca="1" si="122"/>
        <v>#NAME?</v>
      </c>
      <c r="M617" s="1240" t="e">
        <f t="shared" ca="1" si="123"/>
        <v>#NAME?</v>
      </c>
      <c r="N617" s="1239"/>
      <c r="O617" s="1239"/>
      <c r="P617" s="1239"/>
      <c r="Q617" s="1239"/>
      <c r="R617" s="1239"/>
      <c r="S617" s="1239"/>
      <c r="T617" s="1239"/>
      <c r="U617" s="1357"/>
      <c r="Z617" s="1562"/>
    </row>
    <row r="618" spans="5:26" ht="13.2">
      <c r="E618" s="6"/>
      <c r="G618" s="1239"/>
      <c r="H618" s="642"/>
      <c r="J618" s="1439"/>
      <c r="K618" s="48" t="e">
        <f t="shared" ca="1" si="121"/>
        <v>#NAME?</v>
      </c>
      <c r="L618" s="48" t="e">
        <f t="shared" ca="1" si="122"/>
        <v>#NAME?</v>
      </c>
      <c r="M618" s="1240" t="e">
        <f t="shared" ca="1" si="123"/>
        <v>#NAME?</v>
      </c>
      <c r="N618" s="1239"/>
      <c r="O618" s="1239"/>
      <c r="P618" s="1239"/>
      <c r="Q618" s="1239"/>
      <c r="R618" s="1239"/>
      <c r="S618" s="1239"/>
      <c r="T618" s="1239"/>
      <c r="U618" s="1357"/>
      <c r="Z618" s="1562"/>
    </row>
    <row r="619" spans="5:26" ht="13.2">
      <c r="E619" s="6"/>
      <c r="G619" s="1239"/>
      <c r="H619" s="642"/>
      <c r="J619" s="1439"/>
      <c r="K619" s="48" t="e">
        <f t="shared" ca="1" si="121"/>
        <v>#NAME?</v>
      </c>
      <c r="L619" s="48" t="e">
        <f t="shared" ca="1" si="122"/>
        <v>#NAME?</v>
      </c>
      <c r="M619" s="1240" t="e">
        <f t="shared" ca="1" si="123"/>
        <v>#NAME?</v>
      </c>
      <c r="N619" s="1239"/>
      <c r="O619" s="1239"/>
      <c r="P619" s="1239"/>
      <c r="Q619" s="1239"/>
      <c r="R619" s="1239"/>
      <c r="S619" s="1239"/>
      <c r="T619" s="1239"/>
      <c r="U619" s="1357"/>
      <c r="Z619" s="1562"/>
    </row>
    <row r="620" spans="5:26" ht="13.2">
      <c r="E620" s="6"/>
      <c r="G620" s="1239"/>
      <c r="H620" s="642"/>
      <c r="J620" s="1439"/>
      <c r="K620" s="48" t="e">
        <f t="shared" ca="1" si="121"/>
        <v>#NAME?</v>
      </c>
      <c r="L620" s="48" t="e">
        <f t="shared" ca="1" si="122"/>
        <v>#NAME?</v>
      </c>
      <c r="M620" s="1240" t="e">
        <f t="shared" ca="1" si="123"/>
        <v>#NAME?</v>
      </c>
      <c r="N620" s="1239"/>
      <c r="O620" s="1239"/>
      <c r="P620" s="1239"/>
      <c r="Q620" s="1239"/>
      <c r="R620" s="1239"/>
      <c r="S620" s="1239"/>
      <c r="T620" s="1239"/>
      <c r="U620" s="1357"/>
      <c r="Z620" s="1562"/>
    </row>
    <row r="621" spans="5:26" ht="13.2">
      <c r="E621" s="6"/>
      <c r="G621" s="1239"/>
      <c r="H621" s="642"/>
      <c r="J621" s="1439"/>
      <c r="K621" s="48" t="e">
        <f t="shared" ca="1" si="121"/>
        <v>#NAME?</v>
      </c>
      <c r="L621" s="48" t="e">
        <f t="shared" ca="1" si="122"/>
        <v>#NAME?</v>
      </c>
      <c r="M621" s="1240" t="e">
        <f t="shared" ca="1" si="123"/>
        <v>#NAME?</v>
      </c>
      <c r="N621" s="1239"/>
      <c r="O621" s="1239"/>
      <c r="P621" s="1239"/>
      <c r="Q621" s="1239"/>
      <c r="R621" s="1239"/>
      <c r="S621" s="1239"/>
      <c r="T621" s="1239"/>
      <c r="U621" s="1357"/>
      <c r="Z621" s="1562"/>
    </row>
    <row r="622" spans="5:26" ht="13.2">
      <c r="E622" s="6"/>
      <c r="G622" s="1239"/>
      <c r="H622" s="642"/>
      <c r="J622" s="1439"/>
      <c r="K622" s="48" t="e">
        <f t="shared" ca="1" si="121"/>
        <v>#NAME?</v>
      </c>
      <c r="L622" s="48" t="e">
        <f t="shared" ca="1" si="122"/>
        <v>#NAME?</v>
      </c>
      <c r="M622" s="1240" t="e">
        <f t="shared" ca="1" si="123"/>
        <v>#NAME?</v>
      </c>
      <c r="N622" s="1239"/>
      <c r="O622" s="1239"/>
      <c r="P622" s="1239"/>
      <c r="Q622" s="1239"/>
      <c r="R622" s="1239"/>
      <c r="S622" s="1239"/>
      <c r="T622" s="1239"/>
      <c r="U622" s="1357"/>
      <c r="Z622" s="1562"/>
    </row>
    <row r="623" spans="5:26" ht="13.2">
      <c r="E623" s="6"/>
      <c r="G623" s="1239"/>
      <c r="H623" s="642"/>
      <c r="J623" s="1439"/>
      <c r="K623" s="48" t="e">
        <f t="shared" ca="1" si="121"/>
        <v>#NAME?</v>
      </c>
      <c r="L623" s="48" t="e">
        <f t="shared" ca="1" si="122"/>
        <v>#NAME?</v>
      </c>
      <c r="M623" s="1240" t="e">
        <f t="shared" ca="1" si="123"/>
        <v>#NAME?</v>
      </c>
      <c r="N623" s="1239"/>
      <c r="O623" s="1239"/>
      <c r="P623" s="1239"/>
      <c r="Q623" s="1239"/>
      <c r="R623" s="1239"/>
      <c r="S623" s="1239"/>
      <c r="T623" s="1239"/>
      <c r="U623" s="1357"/>
      <c r="Z623" s="1562"/>
    </row>
    <row r="624" spans="5:26" ht="13.2">
      <c r="E624" s="6"/>
      <c r="G624" s="1239"/>
      <c r="H624" s="642"/>
      <c r="J624" s="1439"/>
      <c r="K624" s="48" t="e">
        <f t="shared" ca="1" si="121"/>
        <v>#NAME?</v>
      </c>
      <c r="L624" s="48" t="e">
        <f t="shared" ca="1" si="122"/>
        <v>#NAME?</v>
      </c>
      <c r="M624" s="1240" t="e">
        <f t="shared" ca="1" si="123"/>
        <v>#NAME?</v>
      </c>
      <c r="N624" s="1239"/>
      <c r="O624" s="1239"/>
      <c r="P624" s="1239"/>
      <c r="Q624" s="1239"/>
      <c r="R624" s="1239"/>
      <c r="S624" s="1239"/>
      <c r="T624" s="1239"/>
      <c r="U624" s="1357"/>
      <c r="Z624" s="1562"/>
    </row>
    <row r="625" spans="5:26" ht="13.2">
      <c r="E625" s="6"/>
      <c r="G625" s="1239"/>
      <c r="H625" s="642"/>
      <c r="J625" s="1439"/>
      <c r="K625" s="48" t="e">
        <f t="shared" ca="1" si="121"/>
        <v>#NAME?</v>
      </c>
      <c r="L625" s="48" t="e">
        <f t="shared" ca="1" si="122"/>
        <v>#NAME?</v>
      </c>
      <c r="M625" s="1240" t="e">
        <f t="shared" ca="1" si="123"/>
        <v>#NAME?</v>
      </c>
      <c r="N625" s="1239"/>
      <c r="O625" s="1239"/>
      <c r="P625" s="1239"/>
      <c r="Q625" s="1239"/>
      <c r="R625" s="1239"/>
      <c r="S625" s="1239"/>
      <c r="T625" s="1239"/>
      <c r="U625" s="1357"/>
      <c r="Z625" s="1562"/>
    </row>
    <row r="626" spans="5:26" ht="13.2">
      <c r="E626" s="6"/>
      <c r="G626" s="1239"/>
      <c r="H626" s="642"/>
      <c r="J626" s="1439"/>
      <c r="K626" s="48" t="e">
        <f t="shared" ca="1" si="121"/>
        <v>#NAME?</v>
      </c>
      <c r="L626" s="48" t="e">
        <f t="shared" ca="1" si="122"/>
        <v>#NAME?</v>
      </c>
      <c r="M626" s="1240" t="e">
        <f t="shared" ca="1" si="123"/>
        <v>#NAME?</v>
      </c>
      <c r="N626" s="1239"/>
      <c r="O626" s="1239"/>
      <c r="P626" s="1239"/>
      <c r="Q626" s="1239"/>
      <c r="R626" s="1239"/>
      <c r="S626" s="1239"/>
      <c r="T626" s="1239"/>
      <c r="U626" s="1357"/>
      <c r="Z626" s="1562"/>
    </row>
    <row r="627" spans="5:26" ht="13.2">
      <c r="E627" s="6"/>
      <c r="G627" s="1239"/>
      <c r="H627" s="642"/>
      <c r="J627" s="1439"/>
      <c r="K627" s="48" t="e">
        <f t="shared" ca="1" si="121"/>
        <v>#NAME?</v>
      </c>
      <c r="L627" s="48" t="e">
        <f t="shared" ca="1" si="122"/>
        <v>#NAME?</v>
      </c>
      <c r="M627" s="1240" t="e">
        <f t="shared" ca="1" si="123"/>
        <v>#NAME?</v>
      </c>
      <c r="N627" s="1239"/>
      <c r="O627" s="1239"/>
      <c r="P627" s="1239"/>
      <c r="Q627" s="1239"/>
      <c r="R627" s="1239"/>
      <c r="S627" s="1239"/>
      <c r="T627" s="1239"/>
      <c r="U627" s="1357"/>
      <c r="Z627" s="1562"/>
    </row>
    <row r="628" spans="5:26" ht="13.2">
      <c r="E628" s="6"/>
      <c r="G628" s="1239"/>
      <c r="H628" s="642"/>
      <c r="J628" s="1439"/>
      <c r="K628" s="48" t="e">
        <f t="shared" ca="1" si="121"/>
        <v>#NAME?</v>
      </c>
      <c r="L628" s="48" t="e">
        <f t="shared" ca="1" si="122"/>
        <v>#NAME?</v>
      </c>
      <c r="M628" s="1240" t="e">
        <f t="shared" ca="1" si="123"/>
        <v>#NAME?</v>
      </c>
      <c r="N628" s="1239"/>
      <c r="O628" s="1239"/>
      <c r="P628" s="1239"/>
      <c r="Q628" s="1239"/>
      <c r="R628" s="1239"/>
      <c r="S628" s="1239"/>
      <c r="T628" s="1239"/>
      <c r="U628" s="1357"/>
      <c r="Z628" s="1562"/>
    </row>
    <row r="629" spans="5:26" ht="13.2">
      <c r="E629" s="6"/>
      <c r="G629" s="1239"/>
      <c r="H629" s="642"/>
      <c r="J629" s="1439"/>
      <c r="K629" s="48" t="e">
        <f t="shared" ca="1" si="121"/>
        <v>#NAME?</v>
      </c>
      <c r="L629" s="48" t="e">
        <f t="shared" ca="1" si="122"/>
        <v>#NAME?</v>
      </c>
      <c r="M629" s="1240" t="e">
        <f t="shared" ca="1" si="123"/>
        <v>#NAME?</v>
      </c>
      <c r="N629" s="1239"/>
      <c r="O629" s="1239"/>
      <c r="P629" s="1239"/>
      <c r="Q629" s="1239"/>
      <c r="R629" s="1239"/>
      <c r="S629" s="1239"/>
      <c r="T629" s="1239"/>
      <c r="U629" s="1357"/>
      <c r="Z629" s="1562"/>
    </row>
    <row r="630" spans="5:26" ht="13.2">
      <c r="E630" s="6"/>
      <c r="G630" s="1239"/>
      <c r="H630" s="642"/>
      <c r="J630" s="1439"/>
      <c r="K630" s="48" t="e">
        <f t="shared" ca="1" si="121"/>
        <v>#NAME?</v>
      </c>
      <c r="L630" s="48" t="e">
        <f t="shared" ca="1" si="122"/>
        <v>#NAME?</v>
      </c>
      <c r="M630" s="1240" t="e">
        <f t="shared" ca="1" si="123"/>
        <v>#NAME?</v>
      </c>
      <c r="N630" s="1239"/>
      <c r="O630" s="1239"/>
      <c r="P630" s="1239"/>
      <c r="Q630" s="1239"/>
      <c r="R630" s="1239"/>
      <c r="S630" s="1239"/>
      <c r="T630" s="1239"/>
      <c r="U630" s="1357"/>
      <c r="Z630" s="1562"/>
    </row>
    <row r="631" spans="5:26" ht="13.2">
      <c r="E631" s="6"/>
      <c r="G631" s="1239"/>
      <c r="H631" s="642"/>
      <c r="J631" s="1439"/>
      <c r="K631" s="48" t="e">
        <f t="shared" ca="1" si="121"/>
        <v>#NAME?</v>
      </c>
      <c r="L631" s="48" t="e">
        <f t="shared" ca="1" si="122"/>
        <v>#NAME?</v>
      </c>
      <c r="M631" s="1240" t="e">
        <f t="shared" ca="1" si="123"/>
        <v>#NAME?</v>
      </c>
      <c r="N631" s="1239"/>
      <c r="O631" s="1239"/>
      <c r="P631" s="1239"/>
      <c r="Q631" s="1239"/>
      <c r="R631" s="1239"/>
      <c r="S631" s="1239"/>
      <c r="T631" s="1239"/>
      <c r="U631" s="1357"/>
      <c r="Z631" s="1562"/>
    </row>
    <row r="632" spans="5:26" ht="13.2">
      <c r="E632" s="6"/>
      <c r="G632" s="1239"/>
      <c r="H632" s="642"/>
      <c r="J632" s="1439"/>
      <c r="K632" s="48" t="e">
        <f t="shared" ca="1" si="121"/>
        <v>#NAME?</v>
      </c>
      <c r="L632" s="48" t="e">
        <f t="shared" ca="1" si="122"/>
        <v>#NAME?</v>
      </c>
      <c r="M632" s="1240" t="e">
        <f t="shared" ca="1" si="123"/>
        <v>#NAME?</v>
      </c>
      <c r="N632" s="1239"/>
      <c r="O632" s="1239"/>
      <c r="P632" s="1239"/>
      <c r="Q632" s="1239"/>
      <c r="R632" s="1239"/>
      <c r="S632" s="1239"/>
      <c r="T632" s="1239"/>
      <c r="U632" s="1357"/>
      <c r="Z632" s="1562"/>
    </row>
    <row r="633" spans="5:26" ht="13.2">
      <c r="E633" s="6"/>
      <c r="G633" s="1239"/>
      <c r="H633" s="642"/>
      <c r="J633" s="1439"/>
      <c r="K633" s="48" t="e">
        <f t="shared" ca="1" si="121"/>
        <v>#NAME?</v>
      </c>
      <c r="L633" s="48" t="e">
        <f t="shared" ca="1" si="122"/>
        <v>#NAME?</v>
      </c>
      <c r="M633" s="1240" t="e">
        <f t="shared" ca="1" si="123"/>
        <v>#NAME?</v>
      </c>
      <c r="N633" s="1239"/>
      <c r="O633" s="1239"/>
      <c r="P633" s="1239"/>
      <c r="Q633" s="1239"/>
      <c r="R633" s="1239"/>
      <c r="S633" s="1239"/>
      <c r="T633" s="1239"/>
      <c r="U633" s="1357"/>
      <c r="Z633" s="1562"/>
    </row>
    <row r="634" spans="5:26" ht="13.2">
      <c r="E634" s="6"/>
      <c r="G634" s="1239"/>
      <c r="H634" s="642"/>
      <c r="J634" s="1439"/>
      <c r="K634" s="48" t="e">
        <f t="shared" ca="1" si="121"/>
        <v>#NAME?</v>
      </c>
      <c r="L634" s="48" t="e">
        <f t="shared" ca="1" si="122"/>
        <v>#NAME?</v>
      </c>
      <c r="M634" s="1240" t="e">
        <f t="shared" ca="1" si="123"/>
        <v>#NAME?</v>
      </c>
      <c r="N634" s="1239"/>
      <c r="O634" s="1239"/>
      <c r="P634" s="1239"/>
      <c r="Q634" s="1239"/>
      <c r="R634" s="1239"/>
      <c r="S634" s="1239"/>
      <c r="T634" s="1239"/>
      <c r="U634" s="1357"/>
      <c r="Z634" s="1562"/>
    </row>
    <row r="635" spans="5:26" ht="13.2">
      <c r="E635" s="6"/>
      <c r="G635" s="1239"/>
      <c r="H635" s="642"/>
      <c r="J635" s="1439"/>
      <c r="K635" s="48" t="e">
        <f t="shared" ca="1" si="121"/>
        <v>#NAME?</v>
      </c>
      <c r="L635" s="48" t="e">
        <f t="shared" ca="1" si="122"/>
        <v>#NAME?</v>
      </c>
      <c r="M635" s="1240" t="e">
        <f t="shared" ca="1" si="123"/>
        <v>#NAME?</v>
      </c>
      <c r="N635" s="1239"/>
      <c r="O635" s="1239"/>
      <c r="P635" s="1239"/>
      <c r="Q635" s="1239"/>
      <c r="R635" s="1239"/>
      <c r="S635" s="1239"/>
      <c r="T635" s="1239"/>
      <c r="U635" s="1357"/>
      <c r="Z635" s="1562"/>
    </row>
    <row r="636" spans="5:26" ht="13.2">
      <c r="E636" s="6"/>
      <c r="G636" s="1239"/>
      <c r="H636" s="642"/>
      <c r="J636" s="1439"/>
      <c r="K636" s="48" t="e">
        <f t="shared" ca="1" si="121"/>
        <v>#NAME?</v>
      </c>
      <c r="L636" s="48" t="e">
        <f t="shared" ca="1" si="122"/>
        <v>#NAME?</v>
      </c>
      <c r="M636" s="1240" t="e">
        <f t="shared" ca="1" si="123"/>
        <v>#NAME?</v>
      </c>
      <c r="N636" s="1239"/>
      <c r="O636" s="1239"/>
      <c r="P636" s="1239"/>
      <c r="Q636" s="1239"/>
      <c r="R636" s="1239"/>
      <c r="S636" s="1239"/>
      <c r="T636" s="1239"/>
      <c r="U636" s="1357"/>
      <c r="Z636" s="1562"/>
    </row>
    <row r="637" spans="5:26" ht="13.2">
      <c r="E637" s="6"/>
      <c r="G637" s="1239"/>
      <c r="H637" s="642"/>
      <c r="J637" s="1439"/>
      <c r="K637" s="48" t="e">
        <f t="shared" ca="1" si="121"/>
        <v>#NAME?</v>
      </c>
      <c r="L637" s="48" t="e">
        <f t="shared" ca="1" si="122"/>
        <v>#NAME?</v>
      </c>
      <c r="M637" s="1240" t="e">
        <f t="shared" ca="1" si="123"/>
        <v>#NAME?</v>
      </c>
      <c r="N637" s="1239"/>
      <c r="O637" s="1239"/>
      <c r="P637" s="1239"/>
      <c r="Q637" s="1239"/>
      <c r="R637" s="1239"/>
      <c r="S637" s="1239"/>
      <c r="T637" s="1239"/>
      <c r="U637" s="1357"/>
      <c r="Z637" s="1562"/>
    </row>
    <row r="638" spans="5:26" ht="13.2">
      <c r="E638" s="6"/>
      <c r="G638" s="1239"/>
      <c r="H638" s="642"/>
      <c r="J638" s="1439"/>
      <c r="K638" s="48" t="e">
        <f t="shared" ca="1" si="121"/>
        <v>#NAME?</v>
      </c>
      <c r="L638" s="48" t="e">
        <f t="shared" ca="1" si="122"/>
        <v>#NAME?</v>
      </c>
      <c r="M638" s="1240" t="e">
        <f t="shared" ca="1" si="123"/>
        <v>#NAME?</v>
      </c>
      <c r="N638" s="1239"/>
      <c r="O638" s="1239"/>
      <c r="P638" s="1239"/>
      <c r="Q638" s="1239"/>
      <c r="R638" s="1239"/>
      <c r="S638" s="1239"/>
      <c r="T638" s="1239"/>
      <c r="U638" s="1357"/>
      <c r="Z638" s="1562"/>
    </row>
    <row r="639" spans="5:26" ht="13.2">
      <c r="E639" s="6"/>
      <c r="G639" s="1239"/>
      <c r="H639" s="642"/>
      <c r="J639" s="1439"/>
      <c r="K639" s="48" t="e">
        <f t="shared" ca="1" si="121"/>
        <v>#NAME?</v>
      </c>
      <c r="L639" s="48" t="e">
        <f t="shared" ca="1" si="122"/>
        <v>#NAME?</v>
      </c>
      <c r="M639" s="1240" t="e">
        <f t="shared" ca="1" si="123"/>
        <v>#NAME?</v>
      </c>
      <c r="N639" s="1239"/>
      <c r="O639" s="1239"/>
      <c r="P639" s="1239"/>
      <c r="Q639" s="1239"/>
      <c r="R639" s="1239"/>
      <c r="S639" s="1239"/>
      <c r="T639" s="1239"/>
      <c r="U639" s="1357"/>
      <c r="Z639" s="1562"/>
    </row>
    <row r="640" spans="5:26" ht="13.2">
      <c r="E640" s="6"/>
      <c r="G640" s="1239"/>
      <c r="H640" s="642"/>
      <c r="J640" s="1439"/>
      <c r="K640" s="48" t="e">
        <f t="shared" ca="1" si="121"/>
        <v>#NAME?</v>
      </c>
      <c r="L640" s="48" t="e">
        <f t="shared" ca="1" si="122"/>
        <v>#NAME?</v>
      </c>
      <c r="M640" s="1240" t="e">
        <f t="shared" ca="1" si="123"/>
        <v>#NAME?</v>
      </c>
      <c r="N640" s="1239"/>
      <c r="O640" s="1239"/>
      <c r="P640" s="1239"/>
      <c r="Q640" s="1239"/>
      <c r="R640" s="1239"/>
      <c r="S640" s="1239"/>
      <c r="T640" s="1239"/>
      <c r="U640" s="1357"/>
      <c r="Z640" s="1562"/>
    </row>
    <row r="641" spans="5:26" ht="13.2">
      <c r="E641" s="6"/>
      <c r="G641" s="1239"/>
      <c r="H641" s="642"/>
      <c r="J641" s="1439"/>
      <c r="K641" s="48" t="e">
        <f t="shared" ca="1" si="121"/>
        <v>#NAME?</v>
      </c>
      <c r="L641" s="48" t="e">
        <f t="shared" ca="1" si="122"/>
        <v>#NAME?</v>
      </c>
      <c r="M641" s="1240" t="e">
        <f t="shared" ca="1" si="123"/>
        <v>#NAME?</v>
      </c>
      <c r="N641" s="1239"/>
      <c r="O641" s="1239"/>
      <c r="P641" s="1239"/>
      <c r="Q641" s="1239"/>
      <c r="R641" s="1239"/>
      <c r="S641" s="1239"/>
      <c r="T641" s="1239"/>
      <c r="U641" s="1357"/>
      <c r="Z641" s="1562"/>
    </row>
    <row r="642" spans="5:26" ht="13.2">
      <c r="E642" s="6"/>
      <c r="G642" s="1239"/>
      <c r="H642" s="642"/>
      <c r="J642" s="1439"/>
      <c r="K642" s="48" t="e">
        <f t="shared" ca="1" si="121"/>
        <v>#NAME?</v>
      </c>
      <c r="L642" s="48" t="e">
        <f t="shared" ca="1" si="122"/>
        <v>#NAME?</v>
      </c>
      <c r="M642" s="1240" t="e">
        <f t="shared" ca="1" si="123"/>
        <v>#NAME?</v>
      </c>
      <c r="N642" s="1239"/>
      <c r="O642" s="1239"/>
      <c r="P642" s="1239"/>
      <c r="Q642" s="1239"/>
      <c r="R642" s="1239"/>
      <c r="S642" s="1239"/>
      <c r="T642" s="1239"/>
      <c r="U642" s="1357"/>
      <c r="Z642" s="1562"/>
    </row>
    <row r="643" spans="5:26" ht="13.2">
      <c r="E643" s="6"/>
      <c r="G643" s="1239"/>
      <c r="H643" s="642"/>
      <c r="J643" s="1439"/>
      <c r="K643" s="48" t="e">
        <f t="shared" ca="1" si="121"/>
        <v>#NAME?</v>
      </c>
      <c r="L643" s="48" t="e">
        <f t="shared" ca="1" si="122"/>
        <v>#NAME?</v>
      </c>
      <c r="M643" s="1240" t="e">
        <f t="shared" ca="1" si="123"/>
        <v>#NAME?</v>
      </c>
      <c r="N643" s="1239"/>
      <c r="O643" s="1239"/>
      <c r="P643" s="1239"/>
      <c r="Q643" s="1239"/>
      <c r="R643" s="1239"/>
      <c r="S643" s="1239"/>
      <c r="T643" s="1239"/>
      <c r="U643" s="1357"/>
      <c r="Z643" s="1562"/>
    </row>
    <row r="644" spans="5:26" ht="13.2">
      <c r="E644" s="6"/>
      <c r="G644" s="1239"/>
      <c r="H644" s="642"/>
      <c r="J644" s="1439"/>
      <c r="K644" s="48" t="e">
        <f t="shared" ca="1" si="121"/>
        <v>#NAME?</v>
      </c>
      <c r="L644" s="48" t="e">
        <f t="shared" ca="1" si="122"/>
        <v>#NAME?</v>
      </c>
      <c r="M644" s="1240" t="e">
        <f t="shared" ca="1" si="123"/>
        <v>#NAME?</v>
      </c>
      <c r="N644" s="1239"/>
      <c r="O644" s="1239"/>
      <c r="P644" s="1239"/>
      <c r="Q644" s="1239"/>
      <c r="R644" s="1239"/>
      <c r="S644" s="1239"/>
      <c r="T644" s="1239"/>
      <c r="U644" s="1357"/>
      <c r="Z644" s="1562"/>
    </row>
    <row r="645" spans="5:26" ht="13.2">
      <c r="E645" s="6"/>
      <c r="G645" s="1239"/>
      <c r="H645" s="642"/>
      <c r="J645" s="1439"/>
      <c r="K645" s="48" t="e">
        <f t="shared" ca="1" si="121"/>
        <v>#NAME?</v>
      </c>
      <c r="L645" s="48" t="e">
        <f t="shared" ca="1" si="122"/>
        <v>#NAME?</v>
      </c>
      <c r="M645" s="1240" t="e">
        <f t="shared" ca="1" si="123"/>
        <v>#NAME?</v>
      </c>
      <c r="N645" s="1239"/>
      <c r="O645" s="1239"/>
      <c r="P645" s="1239"/>
      <c r="Q645" s="1239"/>
      <c r="R645" s="1239"/>
      <c r="S645" s="1239"/>
      <c r="T645" s="1239"/>
      <c r="U645" s="1357"/>
      <c r="Z645" s="1562"/>
    </row>
    <row r="646" spans="5:26" ht="13.2">
      <c r="E646" s="6"/>
      <c r="G646" s="1239"/>
      <c r="H646" s="642"/>
      <c r="J646" s="1439"/>
      <c r="K646" s="48" t="e">
        <f t="shared" ca="1" si="121"/>
        <v>#NAME?</v>
      </c>
      <c r="L646" s="48" t="e">
        <f t="shared" ca="1" si="122"/>
        <v>#NAME?</v>
      </c>
      <c r="M646" s="1240" t="e">
        <f t="shared" ca="1" si="123"/>
        <v>#NAME?</v>
      </c>
      <c r="N646" s="1239"/>
      <c r="O646" s="1239"/>
      <c r="P646" s="1239"/>
      <c r="Q646" s="1239"/>
      <c r="R646" s="1239"/>
      <c r="S646" s="1239"/>
      <c r="T646" s="1239"/>
      <c r="U646" s="1357"/>
      <c r="Z646" s="1562"/>
    </row>
    <row r="647" spans="5:26" ht="13.2">
      <c r="E647" s="6"/>
      <c r="G647" s="1239"/>
      <c r="H647" s="642"/>
      <c r="J647" s="1439"/>
      <c r="K647" s="48" t="e">
        <f t="shared" ca="1" si="121"/>
        <v>#NAME?</v>
      </c>
      <c r="L647" s="48" t="e">
        <f t="shared" ca="1" si="122"/>
        <v>#NAME?</v>
      </c>
      <c r="M647" s="1240" t="e">
        <f t="shared" ca="1" si="123"/>
        <v>#NAME?</v>
      </c>
      <c r="N647" s="1239"/>
      <c r="O647" s="1239"/>
      <c r="P647" s="1239"/>
      <c r="Q647" s="1239"/>
      <c r="R647" s="1239"/>
      <c r="S647" s="1239"/>
      <c r="T647" s="1239"/>
      <c r="U647" s="1357"/>
      <c r="Z647" s="1562"/>
    </row>
    <row r="648" spans="5:26" ht="13.2">
      <c r="E648" s="6"/>
      <c r="G648" s="1239"/>
      <c r="H648" s="642"/>
      <c r="J648" s="1439"/>
      <c r="K648" s="48" t="e">
        <f t="shared" ca="1" si="121"/>
        <v>#NAME?</v>
      </c>
      <c r="L648" s="48" t="e">
        <f t="shared" ca="1" si="122"/>
        <v>#NAME?</v>
      </c>
      <c r="M648" s="1240" t="e">
        <f t="shared" ca="1" si="123"/>
        <v>#NAME?</v>
      </c>
      <c r="N648" s="1239"/>
      <c r="O648" s="1239"/>
      <c r="P648" s="1239"/>
      <c r="Q648" s="1239"/>
      <c r="R648" s="1239"/>
      <c r="S648" s="1239"/>
      <c r="T648" s="1239"/>
      <c r="U648" s="1357"/>
      <c r="Z648" s="1562"/>
    </row>
    <row r="649" spans="5:26" ht="13.2">
      <c r="E649" s="6"/>
      <c r="G649" s="1239"/>
      <c r="H649" s="642"/>
      <c r="J649" s="1439"/>
      <c r="K649" s="48" t="e">
        <f t="shared" ca="1" si="121"/>
        <v>#NAME?</v>
      </c>
      <c r="L649" s="48" t="e">
        <f t="shared" ca="1" si="122"/>
        <v>#NAME?</v>
      </c>
      <c r="M649" s="1240" t="e">
        <f t="shared" ca="1" si="123"/>
        <v>#NAME?</v>
      </c>
      <c r="N649" s="1239"/>
      <c r="O649" s="1239"/>
      <c r="P649" s="1239"/>
      <c r="Q649" s="1239"/>
      <c r="R649" s="1239"/>
      <c r="S649" s="1239"/>
      <c r="T649" s="1239"/>
      <c r="U649" s="1357"/>
      <c r="Z649" s="1562"/>
    </row>
    <row r="650" spans="5:26" ht="13.2">
      <c r="E650" s="6"/>
      <c r="G650" s="1239"/>
      <c r="H650" s="642"/>
      <c r="J650" s="1439"/>
      <c r="K650" s="48" t="e">
        <f t="shared" ca="1" si="121"/>
        <v>#NAME?</v>
      </c>
      <c r="L650" s="48" t="e">
        <f t="shared" ca="1" si="122"/>
        <v>#NAME?</v>
      </c>
      <c r="M650" s="1240" t="e">
        <f t="shared" ca="1" si="123"/>
        <v>#NAME?</v>
      </c>
      <c r="N650" s="1239"/>
      <c r="O650" s="1239"/>
      <c r="P650" s="1239"/>
      <c r="Q650" s="1239"/>
      <c r="R650" s="1239"/>
      <c r="S650" s="1239"/>
      <c r="T650" s="1239"/>
      <c r="U650" s="1357"/>
      <c r="Z650" s="1562"/>
    </row>
    <row r="651" spans="5:26" ht="13.2">
      <c r="E651" s="6"/>
      <c r="G651" s="1239"/>
      <c r="H651" s="642"/>
      <c r="J651" s="1439"/>
      <c r="K651" s="48" t="e">
        <f t="shared" ca="1" si="121"/>
        <v>#NAME?</v>
      </c>
      <c r="L651" s="48" t="e">
        <f t="shared" ca="1" si="122"/>
        <v>#NAME?</v>
      </c>
      <c r="M651" s="1240" t="e">
        <f t="shared" ca="1" si="123"/>
        <v>#NAME?</v>
      </c>
      <c r="N651" s="1239"/>
      <c r="O651" s="1239"/>
      <c r="P651" s="1239"/>
      <c r="Q651" s="1239"/>
      <c r="R651" s="1239"/>
      <c r="S651" s="1239"/>
      <c r="T651" s="1239"/>
      <c r="U651" s="1357"/>
      <c r="Z651" s="1562"/>
    </row>
    <row r="652" spans="5:26" ht="13.2">
      <c r="E652" s="6"/>
      <c r="G652" s="1239"/>
      <c r="H652" s="642"/>
      <c r="J652" s="1439"/>
      <c r="K652" s="48" t="e">
        <f t="shared" ca="1" si="121"/>
        <v>#NAME?</v>
      </c>
      <c r="L652" s="48" t="e">
        <f t="shared" ca="1" si="122"/>
        <v>#NAME?</v>
      </c>
      <c r="M652" s="1240" t="e">
        <f t="shared" ca="1" si="123"/>
        <v>#NAME?</v>
      </c>
      <c r="N652" s="1239"/>
      <c r="O652" s="1239"/>
      <c r="P652" s="1239"/>
      <c r="Q652" s="1239"/>
      <c r="R652" s="1239"/>
      <c r="S652" s="1239"/>
      <c r="T652" s="1239"/>
      <c r="U652" s="1357"/>
      <c r="Z652" s="1562"/>
    </row>
    <row r="653" spans="5:26" ht="13.2">
      <c r="E653" s="6"/>
      <c r="G653" s="1239"/>
      <c r="H653" s="642"/>
      <c r="J653" s="1439"/>
      <c r="K653" s="48" t="e">
        <f t="shared" ca="1" si="121"/>
        <v>#NAME?</v>
      </c>
      <c r="L653" s="48" t="e">
        <f t="shared" ca="1" si="122"/>
        <v>#NAME?</v>
      </c>
      <c r="M653" s="1240" t="e">
        <f t="shared" ca="1" si="123"/>
        <v>#NAME?</v>
      </c>
      <c r="N653" s="1239"/>
      <c r="O653" s="1239"/>
      <c r="P653" s="1239"/>
      <c r="Q653" s="1239"/>
      <c r="R653" s="1239"/>
      <c r="S653" s="1239"/>
      <c r="T653" s="1239"/>
      <c r="U653" s="1357"/>
      <c r="Z653" s="1562"/>
    </row>
    <row r="654" spans="5:26" ht="13.2">
      <c r="E654" s="6"/>
      <c r="G654" s="1239"/>
      <c r="H654" s="642"/>
      <c r="J654" s="1439"/>
      <c r="K654" s="48" t="e">
        <f t="shared" ca="1" si="121"/>
        <v>#NAME?</v>
      </c>
      <c r="L654" s="48" t="e">
        <f t="shared" ca="1" si="122"/>
        <v>#NAME?</v>
      </c>
      <c r="M654" s="1240" t="e">
        <f t="shared" ca="1" si="123"/>
        <v>#NAME?</v>
      </c>
      <c r="N654" s="1239"/>
      <c r="O654" s="1239"/>
      <c r="P654" s="1239"/>
      <c r="Q654" s="1239"/>
      <c r="R654" s="1239"/>
      <c r="S654" s="1239"/>
      <c r="T654" s="1239"/>
      <c r="U654" s="1357"/>
      <c r="Z654" s="1562"/>
    </row>
    <row r="655" spans="5:26" ht="13.2">
      <c r="E655" s="6"/>
      <c r="G655" s="1239"/>
      <c r="H655" s="642"/>
      <c r="J655" s="1439"/>
      <c r="K655" s="48" t="e">
        <f t="shared" ca="1" si="121"/>
        <v>#NAME?</v>
      </c>
      <c r="L655" s="48" t="e">
        <f t="shared" ca="1" si="122"/>
        <v>#NAME?</v>
      </c>
      <c r="M655" s="1240" t="e">
        <f t="shared" ca="1" si="123"/>
        <v>#NAME?</v>
      </c>
      <c r="N655" s="1239"/>
      <c r="O655" s="1239"/>
      <c r="P655" s="1239"/>
      <c r="Q655" s="1239"/>
      <c r="R655" s="1239"/>
      <c r="S655" s="1239"/>
      <c r="T655" s="1239"/>
      <c r="U655" s="1357"/>
      <c r="Z655" s="1562"/>
    </row>
    <row r="656" spans="5:26" ht="13.2">
      <c r="E656" s="6"/>
      <c r="G656" s="1239"/>
      <c r="H656" s="642"/>
      <c r="J656" s="1439"/>
      <c r="K656" s="48" t="e">
        <f t="shared" ca="1" si="121"/>
        <v>#NAME?</v>
      </c>
      <c r="L656" s="48" t="e">
        <f t="shared" ca="1" si="122"/>
        <v>#NAME?</v>
      </c>
      <c r="M656" s="1240" t="e">
        <f t="shared" ca="1" si="123"/>
        <v>#NAME?</v>
      </c>
      <c r="N656" s="1239"/>
      <c r="O656" s="1239"/>
      <c r="P656" s="1239"/>
      <c r="Q656" s="1239"/>
      <c r="R656" s="1239"/>
      <c r="S656" s="1239"/>
      <c r="T656" s="1239"/>
      <c r="U656" s="1357"/>
      <c r="Z656" s="1562"/>
    </row>
    <row r="657" spans="5:26" ht="13.2">
      <c r="E657" s="6"/>
      <c r="G657" s="1239"/>
      <c r="H657" s="642"/>
      <c r="J657" s="1439"/>
      <c r="K657" s="48" t="e">
        <f t="shared" ca="1" si="121"/>
        <v>#NAME?</v>
      </c>
      <c r="L657" s="48" t="e">
        <f t="shared" ca="1" si="122"/>
        <v>#NAME?</v>
      </c>
      <c r="M657" s="1240" t="e">
        <f t="shared" ca="1" si="123"/>
        <v>#NAME?</v>
      </c>
      <c r="N657" s="1239"/>
      <c r="O657" s="1239"/>
      <c r="P657" s="1239"/>
      <c r="Q657" s="1239"/>
      <c r="R657" s="1239"/>
      <c r="S657" s="1239"/>
      <c r="T657" s="1239"/>
      <c r="U657" s="1357"/>
      <c r="Z657" s="1562"/>
    </row>
    <row r="658" spans="5:26" ht="13.2">
      <c r="E658" s="6"/>
      <c r="G658" s="1239"/>
      <c r="H658" s="642"/>
      <c r="J658" s="1439"/>
      <c r="K658" s="48" t="e">
        <f t="shared" ca="1" si="121"/>
        <v>#NAME?</v>
      </c>
      <c r="L658" s="48" t="e">
        <f t="shared" ca="1" si="122"/>
        <v>#NAME?</v>
      </c>
      <c r="M658" s="1240" t="e">
        <f t="shared" ca="1" si="123"/>
        <v>#NAME?</v>
      </c>
      <c r="N658" s="1239"/>
      <c r="O658" s="1239"/>
      <c r="P658" s="1239"/>
      <c r="Q658" s="1239"/>
      <c r="R658" s="1239"/>
      <c r="S658" s="1239"/>
      <c r="T658" s="1239"/>
      <c r="U658" s="1357"/>
      <c r="Z658" s="1562"/>
    </row>
    <row r="659" spans="5:26" ht="13.2">
      <c r="E659" s="6"/>
      <c r="G659" s="1239"/>
      <c r="H659" s="642"/>
      <c r="J659" s="1439"/>
      <c r="K659" s="48" t="e">
        <f t="shared" ca="1" si="121"/>
        <v>#NAME?</v>
      </c>
      <c r="L659" s="48" t="e">
        <f t="shared" ca="1" si="122"/>
        <v>#NAME?</v>
      </c>
      <c r="M659" s="1240" t="e">
        <f t="shared" ca="1" si="123"/>
        <v>#NAME?</v>
      </c>
      <c r="N659" s="1239"/>
      <c r="O659" s="1239"/>
      <c r="P659" s="1239"/>
      <c r="Q659" s="1239"/>
      <c r="R659" s="1239"/>
      <c r="S659" s="1239"/>
      <c r="T659" s="1239"/>
      <c r="U659" s="1357"/>
      <c r="Z659" s="1562"/>
    </row>
    <row r="660" spans="5:26" ht="13.2">
      <c r="E660" s="6"/>
      <c r="G660" s="1239"/>
      <c r="H660" s="642"/>
      <c r="J660" s="1439"/>
      <c r="K660" s="48" t="e">
        <f t="shared" ca="1" si="121"/>
        <v>#NAME?</v>
      </c>
      <c r="L660" s="48" t="e">
        <f t="shared" ca="1" si="122"/>
        <v>#NAME?</v>
      </c>
      <c r="M660" s="1240" t="e">
        <f t="shared" ca="1" si="123"/>
        <v>#NAME?</v>
      </c>
      <c r="N660" s="1239"/>
      <c r="O660" s="1239"/>
      <c r="P660" s="1239"/>
      <c r="Q660" s="1239"/>
      <c r="R660" s="1239"/>
      <c r="S660" s="1239"/>
      <c r="T660" s="1239"/>
      <c r="U660" s="1357"/>
      <c r="Z660" s="1562"/>
    </row>
    <row r="661" spans="5:26" ht="13.2">
      <c r="E661" s="6"/>
      <c r="G661" s="1239"/>
      <c r="H661" s="642"/>
      <c r="J661" s="1439"/>
      <c r="K661" s="48" t="e">
        <f t="shared" ca="1" si="121"/>
        <v>#NAME?</v>
      </c>
      <c r="L661" s="48" t="e">
        <f t="shared" ca="1" si="122"/>
        <v>#NAME?</v>
      </c>
      <c r="M661" s="1240" t="e">
        <f t="shared" ca="1" si="123"/>
        <v>#NAME?</v>
      </c>
      <c r="N661" s="1239"/>
      <c r="O661" s="1239"/>
      <c r="P661" s="1239"/>
      <c r="Q661" s="1239"/>
      <c r="R661" s="1239"/>
      <c r="S661" s="1239"/>
      <c r="T661" s="1239"/>
      <c r="U661" s="1357"/>
      <c r="Z661" s="1562"/>
    </row>
    <row r="662" spans="5:26" ht="13.2">
      <c r="E662" s="6"/>
      <c r="G662" s="1239"/>
      <c r="H662" s="642"/>
      <c r="J662" s="1439"/>
      <c r="K662" s="48" t="e">
        <f t="shared" ca="1" si="121"/>
        <v>#NAME?</v>
      </c>
      <c r="L662" s="48" t="e">
        <f t="shared" ca="1" si="122"/>
        <v>#NAME?</v>
      </c>
      <c r="M662" s="1240" t="e">
        <f t="shared" ca="1" si="123"/>
        <v>#NAME?</v>
      </c>
      <c r="N662" s="1239"/>
      <c r="O662" s="1239"/>
      <c r="P662" s="1239"/>
      <c r="Q662" s="1239"/>
      <c r="R662" s="1239"/>
      <c r="S662" s="1239"/>
      <c r="T662" s="1239"/>
      <c r="U662" s="1357"/>
      <c r="Z662" s="1562"/>
    </row>
    <row r="663" spans="5:26" ht="13.2">
      <c r="E663" s="6"/>
      <c r="G663" s="1239"/>
      <c r="H663" s="642"/>
      <c r="J663" s="1439"/>
      <c r="K663" s="48" t="e">
        <f t="shared" ca="1" si="121"/>
        <v>#NAME?</v>
      </c>
      <c r="L663" s="48" t="e">
        <f t="shared" ca="1" si="122"/>
        <v>#NAME?</v>
      </c>
      <c r="M663" s="1240" t="e">
        <f t="shared" ca="1" si="123"/>
        <v>#NAME?</v>
      </c>
      <c r="N663" s="1239"/>
      <c r="O663" s="1239"/>
      <c r="P663" s="1239"/>
      <c r="Q663" s="1239"/>
      <c r="R663" s="1239"/>
      <c r="S663" s="1239"/>
      <c r="T663" s="1239"/>
      <c r="U663" s="1357"/>
      <c r="Z663" s="1562"/>
    </row>
    <row r="664" spans="5:26" ht="13.2">
      <c r="E664" s="6"/>
      <c r="G664" s="1239"/>
      <c r="H664" s="642"/>
      <c r="J664" s="1639"/>
      <c r="M664" s="1239"/>
      <c r="N664" s="1239"/>
      <c r="O664" s="1239"/>
      <c r="P664" s="1239"/>
      <c r="Q664" s="1239"/>
      <c r="R664" s="1239"/>
      <c r="S664" s="1239"/>
      <c r="T664" s="1240"/>
      <c r="U664" s="1378"/>
      <c r="Z664" s="1562"/>
    </row>
    <row r="665" spans="5:26" ht="13.2">
      <c r="E665" s="6"/>
      <c r="G665" s="1239"/>
      <c r="H665" s="642"/>
      <c r="J665" s="1639"/>
      <c r="M665" s="1239"/>
      <c r="N665" s="1239"/>
      <c r="O665" s="1239"/>
      <c r="P665" s="1239"/>
      <c r="Q665" s="1239"/>
      <c r="R665" s="1239"/>
      <c r="S665" s="1239"/>
      <c r="T665" s="1239"/>
      <c r="U665" s="1357"/>
      <c r="Z665" s="1562"/>
    </row>
    <row r="666" spans="5:26" ht="13.2">
      <c r="E666" s="6"/>
      <c r="G666" s="1239"/>
      <c r="H666" s="642"/>
      <c r="J666" s="1639"/>
      <c r="M666" s="1239"/>
      <c r="N666" s="1239"/>
      <c r="O666" s="1239"/>
      <c r="P666" s="1239"/>
      <c r="Q666" s="1239"/>
      <c r="R666" s="1239"/>
      <c r="S666" s="1239"/>
      <c r="T666" s="1239"/>
      <c r="U666" s="1357"/>
      <c r="Z666" s="1562"/>
    </row>
    <row r="667" spans="5:26" ht="13.2">
      <c r="E667" s="6"/>
      <c r="G667" s="1239"/>
      <c r="H667" s="642"/>
      <c r="J667" s="1639"/>
      <c r="M667" s="1239"/>
      <c r="N667" s="1239"/>
      <c r="O667" s="1239"/>
      <c r="P667" s="1239"/>
      <c r="Q667" s="1239"/>
      <c r="R667" s="1239"/>
      <c r="S667" s="1239"/>
      <c r="T667" s="1239"/>
      <c r="U667" s="1357"/>
      <c r="Z667" s="1562"/>
    </row>
    <row r="668" spans="5:26" ht="13.2">
      <c r="E668" s="6"/>
      <c r="G668" s="1239"/>
      <c r="H668" s="642"/>
      <c r="J668" s="1639"/>
      <c r="M668" s="1239"/>
      <c r="N668" s="1239"/>
      <c r="O668" s="1239"/>
      <c r="P668" s="1239"/>
      <c r="Q668" s="1239"/>
      <c r="R668" s="1239"/>
      <c r="S668" s="1239"/>
      <c r="T668" s="1239"/>
      <c r="U668" s="1357"/>
      <c r="Z668" s="1562"/>
    </row>
    <row r="669" spans="5:26" ht="13.2">
      <c r="E669" s="6"/>
      <c r="G669" s="1239"/>
      <c r="H669" s="642"/>
      <c r="J669" s="1639"/>
      <c r="M669" s="1239"/>
      <c r="N669" s="1239"/>
      <c r="O669" s="1239"/>
      <c r="P669" s="1239"/>
      <c r="Q669" s="1239"/>
      <c r="R669" s="1239"/>
      <c r="S669" s="1239"/>
      <c r="T669" s="1239"/>
      <c r="U669" s="1357"/>
      <c r="Z669" s="1562"/>
    </row>
    <row r="670" spans="5:26" ht="13.2">
      <c r="E670" s="6"/>
      <c r="G670" s="1239"/>
      <c r="H670" s="642"/>
      <c r="J670" s="1639"/>
      <c r="M670" s="1239"/>
      <c r="N670" s="1239"/>
      <c r="O670" s="1239"/>
      <c r="P670" s="1239"/>
      <c r="Q670" s="1239"/>
      <c r="R670" s="1239"/>
      <c r="S670" s="1239"/>
      <c r="T670" s="1239"/>
      <c r="U670" s="1357"/>
      <c r="Z670" s="1562"/>
    </row>
    <row r="671" spans="5:26" ht="13.2">
      <c r="E671" s="6"/>
      <c r="G671" s="1239"/>
      <c r="H671" s="642"/>
      <c r="J671" s="1639"/>
      <c r="M671" s="1239"/>
      <c r="N671" s="1239"/>
      <c r="O671" s="1239"/>
      <c r="P671" s="1239"/>
      <c r="Q671" s="1239"/>
      <c r="R671" s="1239"/>
      <c r="S671" s="1239"/>
      <c r="T671" s="1239"/>
      <c r="U671" s="1357"/>
      <c r="Z671" s="1562"/>
    </row>
    <row r="672" spans="5:26" ht="13.2">
      <c r="E672" s="6"/>
      <c r="G672" s="1239"/>
      <c r="H672" s="642"/>
      <c r="J672" s="1639"/>
      <c r="M672" s="1239"/>
      <c r="N672" s="1239"/>
      <c r="O672" s="1239"/>
      <c r="P672" s="1239"/>
      <c r="Q672" s="1239"/>
      <c r="R672" s="1239"/>
      <c r="S672" s="1239"/>
      <c r="T672" s="1239"/>
      <c r="U672" s="1357"/>
      <c r="Z672" s="1562"/>
    </row>
    <row r="673" spans="5:26" ht="13.2">
      <c r="E673" s="6"/>
      <c r="G673" s="1239"/>
      <c r="H673" s="642"/>
      <c r="J673" s="1639"/>
      <c r="M673" s="1239"/>
      <c r="N673" s="1239"/>
      <c r="O673" s="1239"/>
      <c r="P673" s="1239"/>
      <c r="Q673" s="1239"/>
      <c r="R673" s="1239"/>
      <c r="S673" s="1239"/>
      <c r="T673" s="1239"/>
      <c r="U673" s="1357"/>
      <c r="Z673" s="1562"/>
    </row>
    <row r="674" spans="5:26" ht="13.2">
      <c r="E674" s="6"/>
      <c r="G674" s="1239"/>
      <c r="H674" s="642"/>
      <c r="J674" s="1639"/>
      <c r="M674" s="1239"/>
      <c r="N674" s="1239"/>
      <c r="O674" s="1239"/>
      <c r="P674" s="1239"/>
      <c r="Q674" s="1239"/>
      <c r="R674" s="1239"/>
      <c r="S674" s="1239"/>
      <c r="T674" s="1239"/>
      <c r="U674" s="1357"/>
      <c r="Z674" s="1562"/>
    </row>
    <row r="675" spans="5:26" ht="13.2">
      <c r="E675" s="6"/>
      <c r="G675" s="1239"/>
      <c r="H675" s="642"/>
      <c r="J675" s="1639"/>
      <c r="M675" s="1239"/>
      <c r="N675" s="1239"/>
      <c r="O675" s="1239"/>
      <c r="P675" s="1239"/>
      <c r="Q675" s="1239"/>
      <c r="R675" s="1239"/>
      <c r="S675" s="1239"/>
      <c r="T675" s="1239"/>
      <c r="U675" s="1357"/>
      <c r="Z675" s="1562"/>
    </row>
    <row r="676" spans="5:26" ht="13.2">
      <c r="E676" s="6"/>
      <c r="G676" s="1239"/>
      <c r="H676" s="642"/>
      <c r="J676" s="1639"/>
      <c r="M676" s="1239"/>
      <c r="N676" s="1239"/>
      <c r="O676" s="1239"/>
      <c r="P676" s="1239"/>
      <c r="Q676" s="1239"/>
      <c r="R676" s="1239"/>
      <c r="S676" s="1239"/>
      <c r="T676" s="1239"/>
      <c r="U676" s="1357"/>
      <c r="Z676" s="1562"/>
    </row>
    <row r="677" spans="5:26" ht="13.2">
      <c r="E677" s="6"/>
      <c r="G677" s="1239"/>
      <c r="H677" s="642"/>
      <c r="J677" s="1639"/>
      <c r="M677" s="1239"/>
      <c r="N677" s="1239"/>
      <c r="O677" s="1239"/>
      <c r="P677" s="1239"/>
      <c r="Q677" s="1239"/>
      <c r="R677" s="1239"/>
      <c r="S677" s="1239"/>
      <c r="T677" s="1239"/>
      <c r="U677" s="1357"/>
      <c r="Z677" s="1562"/>
    </row>
    <row r="678" spans="5:26" ht="13.2">
      <c r="E678" s="6"/>
      <c r="G678" s="1239"/>
      <c r="H678" s="642"/>
      <c r="J678" s="1639"/>
      <c r="M678" s="1239"/>
      <c r="N678" s="1239"/>
      <c r="O678" s="1239"/>
      <c r="P678" s="1239"/>
      <c r="Q678" s="1239"/>
      <c r="R678" s="1239"/>
      <c r="S678" s="1239"/>
      <c r="T678" s="1239"/>
      <c r="U678" s="1357"/>
      <c r="Z678" s="1562"/>
    </row>
    <row r="679" spans="5:26" ht="13.2">
      <c r="E679" s="6"/>
      <c r="G679" s="1239"/>
      <c r="H679" s="642"/>
      <c r="J679" s="1639"/>
      <c r="M679" s="1239"/>
      <c r="N679" s="1239"/>
      <c r="O679" s="1239"/>
      <c r="P679" s="1239"/>
      <c r="Q679" s="1239"/>
      <c r="R679" s="1239"/>
      <c r="S679" s="1239"/>
      <c r="T679" s="1239"/>
      <c r="U679" s="1357"/>
      <c r="Z679" s="1562"/>
    </row>
    <row r="680" spans="5:26" ht="13.2">
      <c r="E680" s="6"/>
      <c r="G680" s="1239"/>
      <c r="H680" s="642"/>
      <c r="J680" s="1639"/>
      <c r="M680" s="1239"/>
      <c r="N680" s="1239"/>
      <c r="O680" s="1239"/>
      <c r="P680" s="1239"/>
      <c r="Q680" s="1239"/>
      <c r="R680" s="1239"/>
      <c r="S680" s="1239"/>
      <c r="T680" s="1239"/>
      <c r="U680" s="1357"/>
      <c r="Z680" s="1562"/>
    </row>
    <row r="681" spans="5:26" ht="13.2">
      <c r="E681" s="6"/>
      <c r="G681" s="1239"/>
      <c r="H681" s="642"/>
      <c r="J681" s="1639"/>
      <c r="M681" s="1239"/>
      <c r="N681" s="1239"/>
      <c r="O681" s="1239"/>
      <c r="P681" s="1239"/>
      <c r="Q681" s="1239"/>
      <c r="R681" s="1239"/>
      <c r="S681" s="1239"/>
      <c r="T681" s="1239"/>
      <c r="U681" s="1357"/>
      <c r="Z681" s="1562"/>
    </row>
    <row r="682" spans="5:26" ht="13.2">
      <c r="E682" s="6"/>
      <c r="G682" s="1239"/>
      <c r="H682" s="642"/>
      <c r="J682" s="1639"/>
      <c r="M682" s="1239"/>
      <c r="N682" s="1239"/>
      <c r="O682" s="1239"/>
      <c r="P682" s="1239"/>
      <c r="Q682" s="1239"/>
      <c r="R682" s="1239"/>
      <c r="S682" s="1239"/>
      <c r="T682" s="1239"/>
      <c r="U682" s="1357"/>
      <c r="Z682" s="1562"/>
    </row>
    <row r="683" spans="5:26" ht="13.2">
      <c r="E683" s="6"/>
      <c r="G683" s="1239"/>
      <c r="H683" s="642"/>
      <c r="J683" s="1639"/>
      <c r="M683" s="1239"/>
      <c r="N683" s="1239"/>
      <c r="O683" s="1239"/>
      <c r="P683" s="1239"/>
      <c r="Q683" s="1239"/>
      <c r="R683" s="1239"/>
      <c r="S683" s="1239"/>
      <c r="T683" s="1239"/>
      <c r="U683" s="1357"/>
      <c r="Z683" s="1562"/>
    </row>
    <row r="684" spans="5:26" ht="13.2">
      <c r="E684" s="6"/>
      <c r="G684" s="1239"/>
      <c r="H684" s="642"/>
      <c r="J684" s="1639"/>
      <c r="M684" s="1239"/>
      <c r="N684" s="1239"/>
      <c r="O684" s="1239"/>
      <c r="P684" s="1239"/>
      <c r="Q684" s="1239"/>
      <c r="R684" s="1239"/>
      <c r="S684" s="1239"/>
      <c r="T684" s="1239"/>
      <c r="U684" s="1357"/>
      <c r="Z684" s="1562"/>
    </row>
    <row r="685" spans="5:26" ht="13.2">
      <c r="E685" s="6"/>
      <c r="G685" s="1239"/>
      <c r="H685" s="642"/>
      <c r="J685" s="1639"/>
      <c r="M685" s="1239"/>
      <c r="N685" s="1239"/>
      <c r="O685" s="1239"/>
      <c r="P685" s="1239"/>
      <c r="Q685" s="1239"/>
      <c r="R685" s="1239"/>
      <c r="S685" s="1239"/>
      <c r="T685" s="1239"/>
      <c r="U685" s="1357"/>
      <c r="Z685" s="1562"/>
    </row>
    <row r="686" spans="5:26" ht="13.2">
      <c r="E686" s="6"/>
      <c r="G686" s="1239"/>
      <c r="H686" s="642"/>
      <c r="J686" s="1639"/>
      <c r="M686" s="1239"/>
      <c r="N686" s="1239"/>
      <c r="O686" s="1239"/>
      <c r="P686" s="1239"/>
      <c r="Q686" s="1239"/>
      <c r="R686" s="1239"/>
      <c r="S686" s="1239"/>
      <c r="T686" s="1239"/>
      <c r="U686" s="1357"/>
      <c r="Z686" s="1562"/>
    </row>
    <row r="687" spans="5:26" ht="13.2">
      <c r="E687" s="6"/>
      <c r="G687" s="1239"/>
      <c r="H687" s="642"/>
      <c r="J687" s="1639"/>
      <c r="M687" s="1239"/>
      <c r="N687" s="1239"/>
      <c r="O687" s="1239"/>
      <c r="P687" s="1239"/>
      <c r="Q687" s="1239"/>
      <c r="R687" s="1239"/>
      <c r="S687" s="1239"/>
      <c r="T687" s="1239"/>
      <c r="U687" s="1357"/>
      <c r="Z687" s="1562"/>
    </row>
    <row r="688" spans="5:26" ht="13.2">
      <c r="E688" s="6"/>
      <c r="G688" s="1239"/>
      <c r="H688" s="642"/>
      <c r="J688" s="1639"/>
      <c r="M688" s="1239"/>
      <c r="N688" s="1239"/>
      <c r="O688" s="1239"/>
      <c r="P688" s="1239"/>
      <c r="Q688" s="1239"/>
      <c r="R688" s="1239"/>
      <c r="S688" s="1239"/>
      <c r="T688" s="1239"/>
      <c r="U688" s="1357"/>
      <c r="Z688" s="1562"/>
    </row>
    <row r="689" spans="5:26" ht="13.2">
      <c r="E689" s="6"/>
      <c r="G689" s="1239"/>
      <c r="H689" s="642"/>
      <c r="J689" s="1639"/>
      <c r="M689" s="1239"/>
      <c r="N689" s="1239"/>
      <c r="O689" s="1239"/>
      <c r="P689" s="1239"/>
      <c r="Q689" s="1239"/>
      <c r="R689" s="1239"/>
      <c r="S689" s="1239"/>
      <c r="T689" s="1239"/>
      <c r="U689" s="1357"/>
      <c r="Z689" s="1562"/>
    </row>
    <row r="690" spans="5:26" ht="13.2">
      <c r="E690" s="6"/>
      <c r="G690" s="1239"/>
      <c r="H690" s="642"/>
      <c r="J690" s="1639"/>
      <c r="M690" s="1239"/>
      <c r="N690" s="1239"/>
      <c r="O690" s="1239"/>
      <c r="P690" s="1239"/>
      <c r="Q690" s="1239"/>
      <c r="R690" s="1239"/>
      <c r="S690" s="1239"/>
      <c r="T690" s="1239"/>
      <c r="U690" s="1357"/>
      <c r="Z690" s="1562"/>
    </row>
    <row r="691" spans="5:26" ht="13.2">
      <c r="E691" s="6"/>
      <c r="G691" s="1239"/>
      <c r="H691" s="642"/>
      <c r="J691" s="1639"/>
      <c r="M691" s="1239"/>
      <c r="N691" s="1239"/>
      <c r="O691" s="1239"/>
      <c r="P691" s="1239"/>
      <c r="Q691" s="1239"/>
      <c r="R691" s="1239"/>
      <c r="S691" s="1239"/>
      <c r="T691" s="1239"/>
      <c r="U691" s="1357"/>
      <c r="Z691" s="1562"/>
    </row>
    <row r="692" spans="5:26" ht="13.2">
      <c r="E692" s="6"/>
      <c r="G692" s="1239"/>
      <c r="H692" s="642"/>
      <c r="J692" s="1639"/>
      <c r="M692" s="1239"/>
      <c r="N692" s="1239"/>
      <c r="O692" s="1239"/>
      <c r="P692" s="1239"/>
      <c r="Q692" s="1239"/>
      <c r="R692" s="1239"/>
      <c r="S692" s="1239"/>
      <c r="T692" s="1239"/>
      <c r="U692" s="1357"/>
      <c r="Z692" s="1562"/>
    </row>
    <row r="693" spans="5:26" ht="13.2">
      <c r="E693" s="6"/>
      <c r="G693" s="1239"/>
      <c r="H693" s="642"/>
      <c r="J693" s="1639"/>
      <c r="M693" s="1239"/>
      <c r="N693" s="1239"/>
      <c r="O693" s="1239"/>
      <c r="P693" s="1239"/>
      <c r="Q693" s="1239"/>
      <c r="R693" s="1239"/>
      <c r="S693" s="1239"/>
      <c r="T693" s="1239"/>
      <c r="U693" s="1357"/>
      <c r="Z693" s="1562"/>
    </row>
    <row r="694" spans="5:26" ht="13.2">
      <c r="E694" s="6"/>
      <c r="G694" s="1239"/>
      <c r="H694" s="642"/>
      <c r="J694" s="1639"/>
      <c r="M694" s="1239"/>
      <c r="N694" s="1239"/>
      <c r="O694" s="1239"/>
      <c r="P694" s="1239"/>
      <c r="Q694" s="1239"/>
      <c r="R694" s="1239"/>
      <c r="S694" s="1239"/>
      <c r="T694" s="1239"/>
      <c r="U694" s="1357"/>
      <c r="Z694" s="1562"/>
    </row>
    <row r="695" spans="5:26" ht="13.2">
      <c r="E695" s="6"/>
      <c r="G695" s="1239"/>
      <c r="H695" s="642"/>
      <c r="J695" s="1639"/>
      <c r="M695" s="1239"/>
      <c r="N695" s="1239"/>
      <c r="O695" s="1239"/>
      <c r="P695" s="1239"/>
      <c r="Q695" s="1239"/>
      <c r="R695" s="1239"/>
      <c r="S695" s="1239"/>
      <c r="T695" s="1239"/>
      <c r="U695" s="1357"/>
      <c r="Z695" s="1562"/>
    </row>
    <row r="696" spans="5:26" ht="13.2">
      <c r="E696" s="6"/>
      <c r="G696" s="1239"/>
      <c r="H696" s="642"/>
      <c r="J696" s="1639"/>
      <c r="M696" s="1239"/>
      <c r="N696" s="1239"/>
      <c r="O696" s="1239"/>
      <c r="P696" s="1239"/>
      <c r="Q696" s="1239"/>
      <c r="R696" s="1239"/>
      <c r="S696" s="1239"/>
      <c r="T696" s="1239"/>
      <c r="U696" s="1357"/>
      <c r="Z696" s="1562"/>
    </row>
    <row r="697" spans="5:26" ht="13.2">
      <c r="E697" s="6"/>
      <c r="G697" s="1239"/>
      <c r="H697" s="642"/>
      <c r="J697" s="1639"/>
      <c r="M697" s="1239"/>
      <c r="N697" s="1239"/>
      <c r="O697" s="1239"/>
      <c r="P697" s="1239"/>
      <c r="Q697" s="1239"/>
      <c r="R697" s="1239"/>
      <c r="S697" s="1239"/>
      <c r="T697" s="1239"/>
      <c r="U697" s="1357"/>
      <c r="Z697" s="1562"/>
    </row>
    <row r="698" spans="5:26" ht="13.2">
      <c r="E698" s="6"/>
      <c r="G698" s="1239"/>
      <c r="H698" s="642"/>
      <c r="J698" s="1639"/>
      <c r="M698" s="1239"/>
      <c r="N698" s="1239"/>
      <c r="O698" s="1239"/>
      <c r="P698" s="1239"/>
      <c r="Q698" s="1239"/>
      <c r="R698" s="1239"/>
      <c r="S698" s="1239"/>
      <c r="T698" s="1239"/>
      <c r="U698" s="1357"/>
      <c r="Z698" s="1562"/>
    </row>
    <row r="699" spans="5:26" ht="13.2">
      <c r="E699" s="6"/>
      <c r="G699" s="1239"/>
      <c r="H699" s="642"/>
      <c r="J699" s="1639"/>
      <c r="M699" s="1239"/>
      <c r="N699" s="1239"/>
      <c r="O699" s="1239"/>
      <c r="P699" s="1239"/>
      <c r="Q699" s="1239"/>
      <c r="R699" s="1239"/>
      <c r="S699" s="1239"/>
      <c r="T699" s="1239"/>
      <c r="U699" s="1357"/>
      <c r="Z699" s="1562"/>
    </row>
    <row r="700" spans="5:26" ht="13.2">
      <c r="E700" s="6"/>
      <c r="G700" s="1239"/>
      <c r="H700" s="642"/>
      <c r="J700" s="1639"/>
      <c r="M700" s="1239"/>
      <c r="N700" s="1239"/>
      <c r="O700" s="1239"/>
      <c r="P700" s="1239"/>
      <c r="Q700" s="1239"/>
      <c r="R700" s="1239"/>
      <c r="S700" s="1239"/>
      <c r="T700" s="1239"/>
      <c r="U700" s="1357"/>
      <c r="Z700" s="1562"/>
    </row>
    <row r="701" spans="5:26" ht="13.2">
      <c r="E701" s="6"/>
      <c r="G701" s="1239"/>
      <c r="H701" s="642"/>
      <c r="J701" s="1639"/>
      <c r="M701" s="1239"/>
      <c r="N701" s="1239"/>
      <c r="O701" s="1239"/>
      <c r="P701" s="1239"/>
      <c r="Q701" s="1239"/>
      <c r="R701" s="1239"/>
      <c r="S701" s="1239"/>
      <c r="T701" s="1239"/>
      <c r="U701" s="1357"/>
      <c r="Z701" s="1562"/>
    </row>
    <row r="702" spans="5:26" ht="13.2">
      <c r="E702" s="6"/>
      <c r="G702" s="1239"/>
      <c r="H702" s="642"/>
      <c r="J702" s="1639"/>
      <c r="M702" s="1239"/>
      <c r="N702" s="1239"/>
      <c r="O702" s="1239"/>
      <c r="P702" s="1239"/>
      <c r="Q702" s="1239"/>
      <c r="R702" s="1239"/>
      <c r="S702" s="1239"/>
      <c r="T702" s="1239"/>
      <c r="U702" s="1357"/>
      <c r="Z702" s="1562"/>
    </row>
    <row r="703" spans="5:26" ht="13.2">
      <c r="E703" s="6"/>
      <c r="G703" s="1239"/>
      <c r="H703" s="642"/>
      <c r="J703" s="1639"/>
      <c r="M703" s="1239"/>
      <c r="N703" s="1239"/>
      <c r="O703" s="1239"/>
      <c r="P703" s="1239"/>
      <c r="Q703" s="1239"/>
      <c r="R703" s="1239"/>
      <c r="S703" s="1239"/>
      <c r="T703" s="1239"/>
      <c r="U703" s="1357"/>
      <c r="Z703" s="1562"/>
    </row>
    <row r="704" spans="5:26" ht="13.2">
      <c r="E704" s="6"/>
      <c r="G704" s="1239"/>
      <c r="H704" s="642"/>
      <c r="J704" s="1639"/>
      <c r="M704" s="1239"/>
      <c r="N704" s="1239"/>
      <c r="O704" s="1239"/>
      <c r="P704" s="1239"/>
      <c r="Q704" s="1239"/>
      <c r="R704" s="1239"/>
      <c r="S704" s="1239"/>
      <c r="T704" s="1239"/>
      <c r="U704" s="1357"/>
      <c r="Z704" s="1562"/>
    </row>
    <row r="705" spans="5:26" ht="13.2">
      <c r="E705" s="6"/>
      <c r="G705" s="1239"/>
      <c r="H705" s="642"/>
      <c r="J705" s="1639"/>
      <c r="M705" s="1239"/>
      <c r="N705" s="1239"/>
      <c r="O705" s="1239"/>
      <c r="P705" s="1239"/>
      <c r="Q705" s="1239"/>
      <c r="R705" s="1239"/>
      <c r="S705" s="1239"/>
      <c r="T705" s="1239"/>
      <c r="U705" s="1357"/>
      <c r="Z705" s="1562"/>
    </row>
    <row r="706" spans="5:26" ht="13.2">
      <c r="E706" s="6"/>
      <c r="G706" s="1239"/>
      <c r="H706" s="642"/>
      <c r="J706" s="1639"/>
      <c r="M706" s="1239"/>
      <c r="N706" s="1239"/>
      <c r="O706" s="1239"/>
      <c r="P706" s="1239"/>
      <c r="Q706" s="1239"/>
      <c r="R706" s="1239"/>
      <c r="S706" s="1239"/>
      <c r="T706" s="1239"/>
      <c r="U706" s="1357"/>
      <c r="Z706" s="1562"/>
    </row>
    <row r="707" spans="5:26" ht="13.2">
      <c r="E707" s="6"/>
      <c r="G707" s="1239"/>
      <c r="H707" s="642"/>
      <c r="J707" s="1639"/>
      <c r="M707" s="1239"/>
      <c r="N707" s="1239"/>
      <c r="O707" s="1239"/>
      <c r="P707" s="1239"/>
      <c r="Q707" s="1239"/>
      <c r="R707" s="1239"/>
      <c r="S707" s="1239"/>
      <c r="T707" s="1239"/>
      <c r="U707" s="1357"/>
      <c r="Z707" s="1562"/>
    </row>
    <row r="708" spans="5:26" ht="13.2">
      <c r="E708" s="6"/>
      <c r="G708" s="1239"/>
      <c r="H708" s="642"/>
      <c r="J708" s="1639"/>
      <c r="M708" s="1239"/>
      <c r="N708" s="1239"/>
      <c r="O708" s="1239"/>
      <c r="P708" s="1239"/>
      <c r="Q708" s="1239"/>
      <c r="R708" s="1239"/>
      <c r="S708" s="1239"/>
      <c r="T708" s="1239"/>
      <c r="U708" s="1357"/>
      <c r="Z708" s="1562"/>
    </row>
    <row r="709" spans="5:26" ht="13.2">
      <c r="E709" s="6"/>
      <c r="G709" s="1239"/>
      <c r="H709" s="642"/>
      <c r="J709" s="1639"/>
      <c r="M709" s="1239"/>
      <c r="N709" s="1239"/>
      <c r="O709" s="1239"/>
      <c r="P709" s="1239"/>
      <c r="Q709" s="1239"/>
      <c r="R709" s="1239"/>
      <c r="S709" s="1239"/>
      <c r="T709" s="1239"/>
      <c r="U709" s="1357"/>
      <c r="Z709" s="1562"/>
    </row>
    <row r="710" spans="5:26" ht="13.2">
      <c r="E710" s="6"/>
      <c r="G710" s="1239"/>
      <c r="H710" s="642"/>
      <c r="J710" s="1639"/>
      <c r="M710" s="1239"/>
      <c r="N710" s="1239"/>
      <c r="O710" s="1239"/>
      <c r="P710" s="1239"/>
      <c r="Q710" s="1239"/>
      <c r="R710" s="1239"/>
      <c r="S710" s="1239"/>
      <c r="T710" s="1239"/>
      <c r="U710" s="1357"/>
    </row>
    <row r="711" spans="5:26" ht="13.2">
      <c r="E711" s="6"/>
      <c r="G711" s="1239"/>
      <c r="H711" s="642"/>
      <c r="J711" s="1639"/>
      <c r="M711" s="1239"/>
      <c r="N711" s="1239"/>
      <c r="O711" s="1239"/>
      <c r="P711" s="1239"/>
      <c r="Q711" s="1239"/>
      <c r="R711" s="1239"/>
      <c r="S711" s="1239"/>
      <c r="T711" s="1239"/>
      <c r="U711" s="1357"/>
    </row>
    <row r="712" spans="5:26" ht="13.2">
      <c r="E712" s="6"/>
      <c r="G712" s="1239"/>
      <c r="H712" s="642"/>
      <c r="J712" s="1639"/>
      <c r="M712" s="1239"/>
      <c r="N712" s="1239"/>
      <c r="O712" s="1239"/>
      <c r="P712" s="1239"/>
      <c r="Q712" s="1239"/>
      <c r="R712" s="1239"/>
      <c r="S712" s="1239"/>
      <c r="T712" s="1239"/>
      <c r="U712" s="1357"/>
    </row>
    <row r="713" spans="5:26" ht="13.2">
      <c r="E713" s="6"/>
      <c r="G713" s="1239"/>
      <c r="H713" s="642"/>
      <c r="J713" s="1639"/>
      <c r="M713" s="1239"/>
      <c r="N713" s="1239"/>
      <c r="O713" s="1239"/>
      <c r="P713" s="1239"/>
      <c r="Q713" s="1239"/>
      <c r="R713" s="1239"/>
      <c r="S713" s="1239"/>
      <c r="T713" s="1239"/>
      <c r="U713" s="1357"/>
    </row>
    <row r="714" spans="5:26" ht="13.2">
      <c r="E714" s="6"/>
      <c r="G714" s="1239"/>
      <c r="H714" s="642"/>
      <c r="J714" s="1639"/>
      <c r="M714" s="1239"/>
      <c r="N714" s="1239"/>
      <c r="O714" s="1239"/>
      <c r="P714" s="1239"/>
      <c r="Q714" s="1239"/>
      <c r="R714" s="1239"/>
      <c r="S714" s="1239"/>
      <c r="T714" s="1239"/>
      <c r="U714" s="1357"/>
    </row>
    <row r="715" spans="5:26" ht="13.2">
      <c r="E715" s="6"/>
      <c r="G715" s="1239"/>
      <c r="H715" s="642"/>
      <c r="J715" s="1639"/>
      <c r="M715" s="1239"/>
      <c r="N715" s="1239"/>
      <c r="O715" s="1239"/>
      <c r="P715" s="1239"/>
      <c r="Q715" s="1239"/>
      <c r="R715" s="1239"/>
      <c r="S715" s="1239"/>
      <c r="T715" s="1239"/>
      <c r="U715" s="1357"/>
    </row>
    <row r="716" spans="5:26" ht="13.2">
      <c r="E716" s="6"/>
      <c r="G716" s="1239"/>
      <c r="H716" s="642"/>
      <c r="J716" s="1639"/>
      <c r="M716" s="1239"/>
      <c r="N716" s="1239"/>
      <c r="O716" s="1239"/>
      <c r="P716" s="1239"/>
      <c r="Q716" s="1239"/>
      <c r="R716" s="1239"/>
      <c r="S716" s="1239"/>
      <c r="T716" s="1239"/>
      <c r="U716" s="1357"/>
    </row>
    <row r="717" spans="5:26" ht="13.2">
      <c r="E717" s="6"/>
      <c r="G717" s="1239"/>
      <c r="H717" s="642"/>
      <c r="J717" s="1639"/>
      <c r="M717" s="1239"/>
      <c r="N717" s="1239"/>
      <c r="O717" s="1239"/>
      <c r="P717" s="1239"/>
      <c r="Q717" s="1239"/>
      <c r="R717" s="1239"/>
      <c r="S717" s="1239"/>
      <c r="T717" s="1239"/>
      <c r="U717" s="1357"/>
    </row>
    <row r="718" spans="5:26" ht="13.2">
      <c r="E718" s="6"/>
      <c r="G718" s="1239"/>
      <c r="H718" s="642"/>
      <c r="J718" s="1639"/>
      <c r="M718" s="1239"/>
      <c r="N718" s="1239"/>
      <c r="O718" s="1239"/>
      <c r="P718" s="1239"/>
      <c r="Q718" s="1239"/>
      <c r="R718" s="1239"/>
      <c r="S718" s="1239"/>
      <c r="T718" s="1239"/>
      <c r="U718" s="1357"/>
    </row>
    <row r="719" spans="5:26" ht="13.2">
      <c r="E719" s="6"/>
      <c r="G719" s="1239"/>
      <c r="H719" s="642"/>
      <c r="J719" s="1639"/>
      <c r="M719" s="1239"/>
      <c r="N719" s="1239"/>
      <c r="O719" s="1239"/>
      <c r="P719" s="1239"/>
      <c r="Q719" s="1239"/>
      <c r="R719" s="1239"/>
      <c r="S719" s="1239"/>
      <c r="T719" s="1239"/>
      <c r="U719" s="1357"/>
    </row>
    <row r="720" spans="5:26" ht="13.2">
      <c r="E720" s="6"/>
      <c r="G720" s="1239"/>
      <c r="H720" s="642"/>
      <c r="J720" s="1639"/>
      <c r="M720" s="1239"/>
      <c r="N720" s="1239"/>
      <c r="O720" s="1239"/>
      <c r="P720" s="1239"/>
      <c r="Q720" s="1239"/>
      <c r="R720" s="1239"/>
      <c r="S720" s="1239"/>
      <c r="T720" s="1239"/>
      <c r="U720" s="1357"/>
    </row>
  </sheetData>
  <autoFilter ref="A2:AH663" xr:uid="{00000000-0009-0000-0000-00002C000000}"/>
  <mergeCells count="1">
    <mergeCell ref="AA1:AD1"/>
  </mergeCells>
  <phoneticPr fontId="151"/>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xr:uid="{00000000-0002-0000-2C00-000000000000}">
          <x14:formula1>
            <xm:f>条件勿动!$G:$G</xm:f>
          </x14:formula1>
          <xm:sqref>H3:H474</xm:sqref>
        </x14:dataValidation>
      </x14:dataValidations>
    </ext>
  </extLs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FFFFF"/>
    <outlinePr summaryBelow="0" summaryRight="0"/>
  </sheetPr>
  <dimension ref="A1:BL1023"/>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3.21875" customWidth="1"/>
    <col min="2" max="2" width="10.21875" customWidth="1"/>
    <col min="3" max="12" width="8.77734375" customWidth="1"/>
    <col min="13" max="13" width="9.6640625" customWidth="1"/>
    <col min="14" max="31" width="8.77734375" customWidth="1"/>
    <col min="32" max="32" width="9.77734375" customWidth="1"/>
    <col min="33" max="34" width="10.77734375" customWidth="1"/>
    <col min="35" max="64" width="6.44140625" customWidth="1"/>
  </cols>
  <sheetData>
    <row r="1" spans="1:64" ht="13.2">
      <c r="A1" s="2338"/>
      <c r="B1" s="16">
        <v>1</v>
      </c>
      <c r="C1" s="16">
        <v>2</v>
      </c>
      <c r="D1" s="16">
        <v>3</v>
      </c>
      <c r="E1" s="16">
        <v>4</v>
      </c>
      <c r="F1" s="16">
        <v>5</v>
      </c>
      <c r="G1" s="775">
        <v>6</v>
      </c>
      <c r="H1" s="775">
        <v>7</v>
      </c>
      <c r="I1" s="16">
        <v>8</v>
      </c>
      <c r="J1" s="16">
        <v>9</v>
      </c>
      <c r="K1" s="16">
        <v>10</v>
      </c>
      <c r="L1" s="1711">
        <v>11</v>
      </c>
      <c r="M1" s="16">
        <v>12</v>
      </c>
      <c r="N1" s="774">
        <v>13</v>
      </c>
      <c r="O1" s="774">
        <v>14</v>
      </c>
      <c r="P1" s="16">
        <v>15</v>
      </c>
      <c r="Q1" s="1623">
        <v>16</v>
      </c>
      <c r="R1" s="16">
        <v>17</v>
      </c>
      <c r="S1" s="16">
        <v>18</v>
      </c>
      <c r="T1" s="16">
        <v>19</v>
      </c>
      <c r="U1" s="775">
        <v>20</v>
      </c>
      <c r="V1" s="774">
        <v>21</v>
      </c>
      <c r="W1" s="16">
        <v>22</v>
      </c>
      <c r="X1" s="16">
        <v>23</v>
      </c>
      <c r="Y1" s="16">
        <v>24</v>
      </c>
      <c r="Z1" s="16">
        <v>25</v>
      </c>
      <c r="AA1" s="16">
        <v>26</v>
      </c>
      <c r="AB1" s="775">
        <v>27</v>
      </c>
      <c r="AC1" s="775">
        <v>28</v>
      </c>
      <c r="AD1" s="16">
        <v>29</v>
      </c>
      <c r="AE1" s="16">
        <v>30</v>
      </c>
      <c r="AF1" s="16">
        <v>31</v>
      </c>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row>
    <row r="2" spans="1:64" ht="15" customHeight="1">
      <c r="A2" s="2333"/>
      <c r="B2" s="17" t="s">
        <v>72</v>
      </c>
      <c r="C2" s="17" t="s">
        <v>66</v>
      </c>
      <c r="D2" s="17" t="s">
        <v>67</v>
      </c>
      <c r="E2" s="17" t="s">
        <v>68</v>
      </c>
      <c r="F2" s="17" t="s">
        <v>69</v>
      </c>
      <c r="G2" s="1417" t="s">
        <v>70</v>
      </c>
      <c r="H2" s="1417" t="s">
        <v>71</v>
      </c>
      <c r="I2" s="17" t="s">
        <v>72</v>
      </c>
      <c r="J2" s="17" t="s">
        <v>66</v>
      </c>
      <c r="K2" s="17" t="s">
        <v>67</v>
      </c>
      <c r="L2" s="1712" t="s">
        <v>68</v>
      </c>
      <c r="M2" s="17" t="s">
        <v>69</v>
      </c>
      <c r="N2" s="1417" t="s">
        <v>70</v>
      </c>
      <c r="O2" s="1417" t="s">
        <v>71</v>
      </c>
      <c r="P2" s="17" t="s">
        <v>72</v>
      </c>
      <c r="Q2" s="17" t="s">
        <v>66</v>
      </c>
      <c r="R2" s="17" t="s">
        <v>67</v>
      </c>
      <c r="S2" s="17" t="s">
        <v>68</v>
      </c>
      <c r="T2" s="17" t="s">
        <v>69</v>
      </c>
      <c r="U2" s="1417" t="s">
        <v>70</v>
      </c>
      <c r="V2" s="1417" t="s">
        <v>71</v>
      </c>
      <c r="W2" s="17" t="s">
        <v>72</v>
      </c>
      <c r="X2" s="17" t="s">
        <v>66</v>
      </c>
      <c r="Y2" s="17" t="s">
        <v>67</v>
      </c>
      <c r="Z2" s="17" t="s">
        <v>68</v>
      </c>
      <c r="AA2" s="17" t="s">
        <v>69</v>
      </c>
      <c r="AB2" s="1417" t="s">
        <v>70</v>
      </c>
      <c r="AC2" s="1417" t="s">
        <v>71</v>
      </c>
      <c r="AD2" s="17" t="s">
        <v>72</v>
      </c>
      <c r="AE2" s="17" t="s">
        <v>66</v>
      </c>
      <c r="AF2" s="17" t="s">
        <v>67</v>
      </c>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row>
    <row r="3" spans="1:64" ht="12.75" customHeight="1">
      <c r="A3" s="26" t="s">
        <v>73</v>
      </c>
      <c r="B3" s="27"/>
      <c r="C3" s="27"/>
      <c r="D3" s="27"/>
      <c r="E3" s="27"/>
      <c r="F3" s="27"/>
      <c r="G3" s="27"/>
      <c r="H3" s="27"/>
      <c r="I3" s="27"/>
      <c r="J3" s="27"/>
      <c r="K3" s="27"/>
      <c r="L3" s="27"/>
      <c r="M3" s="27"/>
      <c r="N3" s="27"/>
      <c r="O3" s="27"/>
      <c r="P3" s="27"/>
      <c r="Q3" s="29"/>
      <c r="R3" s="27"/>
      <c r="S3" s="27"/>
      <c r="T3" s="27"/>
      <c r="U3" s="27"/>
      <c r="V3" s="27"/>
      <c r="W3" s="27"/>
      <c r="X3" s="27"/>
      <c r="Y3" s="27"/>
      <c r="Z3" s="27"/>
      <c r="AA3" s="27"/>
      <c r="AB3" s="27"/>
      <c r="AC3" s="27"/>
      <c r="AD3" s="27"/>
      <c r="AE3" s="27"/>
      <c r="AF3" s="583"/>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row>
    <row r="4" spans="1:64" ht="13.2">
      <c r="A4" s="30" t="s">
        <v>74</v>
      </c>
      <c r="B4" s="31" t="s">
        <v>6856</v>
      </c>
      <c r="C4" s="35" t="s">
        <v>6857</v>
      </c>
      <c r="D4" s="35" t="s">
        <v>6858</v>
      </c>
      <c r="E4" s="32"/>
      <c r="F4" s="33"/>
      <c r="G4" s="34"/>
      <c r="H4" s="32"/>
      <c r="I4" s="35" t="s">
        <v>6859</v>
      </c>
      <c r="J4" s="33"/>
      <c r="K4" s="32"/>
      <c r="L4" s="32"/>
      <c r="M4" s="33"/>
      <c r="N4" s="32"/>
      <c r="O4" s="33"/>
      <c r="P4" s="32"/>
      <c r="Q4" s="33"/>
      <c r="R4" s="43" t="s">
        <v>6860</v>
      </c>
      <c r="S4" s="43"/>
      <c r="T4" s="32"/>
      <c r="U4" s="33"/>
      <c r="V4" s="32"/>
      <c r="W4" s="32"/>
      <c r="X4" s="32"/>
      <c r="Y4" s="32" t="s">
        <v>6861</v>
      </c>
      <c r="Z4" s="32"/>
      <c r="AA4" s="32"/>
      <c r="AB4" s="32" t="s">
        <v>6862</v>
      </c>
      <c r="AC4" s="32"/>
      <c r="AD4" s="32"/>
      <c r="AE4" s="38"/>
      <c r="AF4" s="265" t="s">
        <v>6863</v>
      </c>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row>
    <row r="5" spans="1:64" ht="13.2">
      <c r="A5" s="30" t="s">
        <v>75</v>
      </c>
      <c r="B5" s="826" t="s">
        <v>6864</v>
      </c>
      <c r="C5" s="35"/>
      <c r="D5" s="35"/>
      <c r="E5" s="35"/>
      <c r="F5" s="35"/>
      <c r="G5" s="35"/>
      <c r="H5" s="35"/>
      <c r="I5" s="35" t="s">
        <v>6865</v>
      </c>
      <c r="J5" s="35"/>
      <c r="K5" s="35"/>
      <c r="L5" s="32"/>
      <c r="M5" s="32"/>
      <c r="N5" s="35"/>
      <c r="O5" s="35"/>
      <c r="P5" s="35"/>
      <c r="Q5" s="33"/>
      <c r="R5" s="35" t="s">
        <v>3108</v>
      </c>
      <c r="S5" s="32"/>
      <c r="T5" s="35"/>
      <c r="U5" s="32"/>
      <c r="V5" s="35"/>
      <c r="W5" s="35"/>
      <c r="X5" s="35" t="s">
        <v>3102</v>
      </c>
      <c r="Y5" s="35"/>
      <c r="Z5" s="32"/>
      <c r="AA5" s="32"/>
      <c r="AB5" s="32"/>
      <c r="AC5" s="32"/>
      <c r="AD5" s="35"/>
      <c r="AE5" s="1514"/>
      <c r="AF5" s="1713" t="s">
        <v>1564</v>
      </c>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row>
    <row r="6" spans="1:64" ht="13.2">
      <c r="A6" s="30" t="s">
        <v>76</v>
      </c>
      <c r="B6" s="42"/>
      <c r="C6" s="32"/>
      <c r="D6" s="32"/>
      <c r="E6" s="32"/>
      <c r="F6" s="35"/>
      <c r="G6" s="32"/>
      <c r="H6" s="32"/>
      <c r="I6" s="32"/>
      <c r="J6" s="32"/>
      <c r="K6" s="32"/>
      <c r="L6" s="32"/>
      <c r="M6" s="32"/>
      <c r="N6" s="32"/>
      <c r="O6" s="32"/>
      <c r="P6" s="32"/>
      <c r="Q6" s="35"/>
      <c r="R6" s="43"/>
      <c r="S6" s="32"/>
      <c r="T6" s="35"/>
      <c r="U6" s="32"/>
      <c r="V6" s="32"/>
      <c r="W6" s="32"/>
      <c r="X6" s="32"/>
      <c r="Y6" s="32"/>
      <c r="Z6" s="32"/>
      <c r="AA6" s="32"/>
      <c r="AB6" s="32"/>
      <c r="AC6" s="32"/>
      <c r="AD6" s="32"/>
      <c r="AE6" s="38"/>
      <c r="AF6" s="32" t="s">
        <v>6866</v>
      </c>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row>
    <row r="7" spans="1:64" ht="13.2">
      <c r="A7" s="30" t="s">
        <v>77</v>
      </c>
      <c r="B7" s="42"/>
      <c r="C7" s="32"/>
      <c r="D7" s="32"/>
      <c r="E7" s="32"/>
      <c r="F7" s="35"/>
      <c r="G7" s="35"/>
      <c r="H7" s="32"/>
      <c r="I7" s="32"/>
      <c r="J7" s="32"/>
      <c r="K7" s="32"/>
      <c r="L7" s="32"/>
      <c r="M7" s="45"/>
      <c r="N7" s="32"/>
      <c r="O7" s="32"/>
      <c r="P7" s="32"/>
      <c r="Q7" s="35"/>
      <c r="R7" s="33"/>
      <c r="S7" s="32"/>
      <c r="T7" s="32"/>
      <c r="U7" s="32"/>
      <c r="V7" s="32"/>
      <c r="W7" s="32"/>
      <c r="X7" s="32"/>
      <c r="Y7" s="32"/>
      <c r="Z7" s="32"/>
      <c r="AA7" s="32"/>
      <c r="AB7" s="32"/>
      <c r="AC7" s="32"/>
      <c r="AD7" s="32"/>
      <c r="AE7" s="38"/>
      <c r="AF7" s="265"/>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row>
    <row r="8" spans="1:64" ht="13.2">
      <c r="A8" s="46" t="s">
        <v>78</v>
      </c>
      <c r="B8" s="1631"/>
      <c r="C8" s="32"/>
      <c r="D8" s="32"/>
      <c r="E8" s="32"/>
      <c r="F8" s="35" t="s">
        <v>79</v>
      </c>
      <c r="G8" s="32"/>
      <c r="H8" s="32"/>
      <c r="J8" s="32"/>
      <c r="K8" s="32"/>
      <c r="L8" s="32"/>
      <c r="M8" s="1633" t="s">
        <v>79</v>
      </c>
      <c r="N8" s="32"/>
      <c r="O8" s="32"/>
      <c r="P8" s="32"/>
      <c r="Q8" s="32"/>
      <c r="R8" s="32"/>
      <c r="S8" s="32"/>
      <c r="T8" s="1632" t="s">
        <v>79</v>
      </c>
      <c r="U8" s="32"/>
      <c r="V8" s="32"/>
      <c r="W8" s="32"/>
      <c r="X8" s="32"/>
      <c r="Y8" s="32"/>
      <c r="Z8" s="32"/>
      <c r="AA8" s="1633" t="s">
        <v>79</v>
      </c>
      <c r="AB8" s="32"/>
      <c r="AC8" s="32"/>
      <c r="AD8" s="32"/>
      <c r="AE8" s="38"/>
      <c r="AF8" s="265"/>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row>
    <row r="9" spans="1:64" ht="13.8">
      <c r="A9" s="2" t="s">
        <v>80</v>
      </c>
      <c r="B9" s="49" t="s">
        <v>81</v>
      </c>
      <c r="C9" s="49" t="s">
        <v>81</v>
      </c>
      <c r="D9" s="49" t="s">
        <v>81</v>
      </c>
      <c r="E9" s="50" t="s">
        <v>81</v>
      </c>
      <c r="F9" s="49" t="s">
        <v>81</v>
      </c>
      <c r="G9" s="49" t="s">
        <v>81</v>
      </c>
      <c r="H9" s="49" t="s">
        <v>81</v>
      </c>
      <c r="I9" s="49" t="s">
        <v>81</v>
      </c>
      <c r="J9" s="49" t="s">
        <v>81</v>
      </c>
      <c r="K9" s="49" t="s">
        <v>81</v>
      </c>
      <c r="L9" s="49" t="s">
        <v>81</v>
      </c>
      <c r="M9" s="49" t="s">
        <v>81</v>
      </c>
      <c r="N9" s="49" t="s">
        <v>81</v>
      </c>
      <c r="O9" s="49" t="s">
        <v>81</v>
      </c>
      <c r="P9" s="49" t="s">
        <v>81</v>
      </c>
      <c r="Q9" s="49" t="s">
        <v>81</v>
      </c>
      <c r="R9" s="49" t="s">
        <v>81</v>
      </c>
      <c r="S9" s="49" t="s">
        <v>81</v>
      </c>
      <c r="T9" s="49" t="s">
        <v>81</v>
      </c>
      <c r="U9" s="49" t="s">
        <v>81</v>
      </c>
      <c r="V9" s="49" t="s">
        <v>81</v>
      </c>
      <c r="W9" s="49" t="s">
        <v>81</v>
      </c>
      <c r="X9" s="49" t="s">
        <v>81</v>
      </c>
      <c r="Y9" s="49" t="s">
        <v>81</v>
      </c>
      <c r="Z9" s="49" t="s">
        <v>81</v>
      </c>
      <c r="AA9" s="49" t="s">
        <v>81</v>
      </c>
      <c r="AB9" s="49" t="s">
        <v>81</v>
      </c>
      <c r="AC9" s="49" t="s">
        <v>81</v>
      </c>
      <c r="AD9" s="49" t="s">
        <v>81</v>
      </c>
      <c r="AE9" s="49" t="s">
        <v>81</v>
      </c>
      <c r="AF9" s="49" t="s">
        <v>81</v>
      </c>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row>
    <row r="10" spans="1:64" ht="13.8">
      <c r="A10" s="2"/>
      <c r="B10" s="1548" t="s">
        <v>82</v>
      </c>
      <c r="C10" s="1548" t="s">
        <v>82</v>
      </c>
      <c r="D10" s="1548" t="s">
        <v>82</v>
      </c>
      <c r="E10" s="1548" t="s">
        <v>82</v>
      </c>
      <c r="F10" s="1548" t="s">
        <v>82</v>
      </c>
      <c r="G10" s="1548" t="s">
        <v>82</v>
      </c>
      <c r="H10" s="1548" t="s">
        <v>82</v>
      </c>
      <c r="I10" s="1548" t="s">
        <v>82</v>
      </c>
      <c r="J10" s="1548" t="s">
        <v>82</v>
      </c>
      <c r="K10" s="1548" t="s">
        <v>82</v>
      </c>
      <c r="L10" s="1548" t="s">
        <v>82</v>
      </c>
      <c r="M10" s="1714" t="s">
        <v>82</v>
      </c>
      <c r="N10" s="1548" t="s">
        <v>82</v>
      </c>
      <c r="O10" s="1548" t="s">
        <v>82</v>
      </c>
      <c r="P10" s="1548" t="s">
        <v>82</v>
      </c>
      <c r="Q10" s="1548" t="s">
        <v>82</v>
      </c>
      <c r="R10" s="829" t="s">
        <v>82</v>
      </c>
      <c r="S10" s="1548" t="s">
        <v>82</v>
      </c>
      <c r="T10" s="1634" t="s">
        <v>82</v>
      </c>
      <c r="U10" s="1548" t="s">
        <v>82</v>
      </c>
      <c r="V10" s="1548" t="s">
        <v>82</v>
      </c>
      <c r="W10" s="1548" t="s">
        <v>82</v>
      </c>
      <c r="X10" s="1548" t="s">
        <v>82</v>
      </c>
      <c r="Y10" s="1548" t="s">
        <v>82</v>
      </c>
      <c r="Z10" s="1548" t="s">
        <v>82</v>
      </c>
      <c r="AA10" s="1548" t="s">
        <v>82</v>
      </c>
      <c r="AB10" s="1548" t="s">
        <v>82</v>
      </c>
      <c r="AC10" s="50" t="s">
        <v>82</v>
      </c>
      <c r="AD10" s="1634" t="s">
        <v>82</v>
      </c>
      <c r="AE10" s="1634" t="s">
        <v>82</v>
      </c>
      <c r="AF10" s="1548" t="s">
        <v>82</v>
      </c>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row>
    <row r="11" spans="1:64" ht="13.8">
      <c r="A11" s="2"/>
      <c r="B11" s="50" t="s">
        <v>5613</v>
      </c>
      <c r="C11" s="50"/>
      <c r="D11" s="50" t="s">
        <v>5614</v>
      </c>
      <c r="F11" s="50" t="s">
        <v>5612</v>
      </c>
      <c r="G11" s="50"/>
      <c r="H11" s="50"/>
      <c r="I11" s="50" t="s">
        <v>5613</v>
      </c>
      <c r="J11" s="50"/>
      <c r="K11" s="50" t="s">
        <v>5614</v>
      </c>
      <c r="L11" s="50"/>
      <c r="M11" s="50" t="s">
        <v>5612</v>
      </c>
      <c r="N11" s="50"/>
      <c r="O11" s="50"/>
      <c r="P11" s="50" t="s">
        <v>5613</v>
      </c>
      <c r="Q11" s="50"/>
      <c r="R11" s="50" t="s">
        <v>5614</v>
      </c>
      <c r="S11" s="50"/>
      <c r="T11" s="50" t="s">
        <v>5612</v>
      </c>
      <c r="U11" s="50"/>
      <c r="V11" s="50"/>
      <c r="W11" s="50" t="s">
        <v>5613</v>
      </c>
      <c r="X11" s="50"/>
      <c r="Y11" s="50" t="s">
        <v>5614</v>
      </c>
      <c r="Z11" s="50"/>
      <c r="AA11" s="50" t="s">
        <v>5612</v>
      </c>
      <c r="AB11" s="50"/>
      <c r="AC11" s="50"/>
      <c r="AD11" s="50" t="s">
        <v>5613</v>
      </c>
      <c r="AE11" s="50"/>
      <c r="AF11" s="50" t="s">
        <v>5614</v>
      </c>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row>
    <row r="12" spans="1:64" ht="13.2">
      <c r="A12" s="2"/>
      <c r="B12" s="54"/>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5"/>
      <c r="AF12" s="265"/>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row>
    <row r="13" spans="1:64" ht="12.75" customHeight="1">
      <c r="A13" s="56" t="s">
        <v>83</v>
      </c>
      <c r="B13" s="58">
        <f>'4月'!AG14</f>
        <v>0</v>
      </c>
      <c r="C13" s="58">
        <f>'4月'!AH14</f>
        <v>0</v>
      </c>
      <c r="D13" s="58">
        <f>'4月'!AI14</f>
        <v>0</v>
      </c>
      <c r="E13" s="58">
        <f>'4月'!AJ14</f>
        <v>0</v>
      </c>
      <c r="F13" s="58">
        <f>'4月'!AK14</f>
        <v>0</v>
      </c>
      <c r="G13" s="58">
        <f>'4月'!AL14</f>
        <v>0</v>
      </c>
      <c r="H13" s="58">
        <f>'4月'!AM14</f>
        <v>0</v>
      </c>
      <c r="I13" s="58">
        <f>'4月'!AN14</f>
        <v>0</v>
      </c>
      <c r="J13" s="58"/>
      <c r="K13" s="58"/>
      <c r="L13" s="58"/>
      <c r="M13" s="58"/>
      <c r="N13" s="58"/>
      <c r="O13" s="58" t="s">
        <v>64</v>
      </c>
      <c r="P13" s="58"/>
      <c r="Q13" s="58"/>
      <c r="R13" s="58"/>
      <c r="S13" s="58"/>
      <c r="T13" s="58"/>
      <c r="U13" s="58"/>
      <c r="V13" s="58"/>
      <c r="W13" s="58"/>
      <c r="X13" s="58"/>
      <c r="Y13" s="58"/>
      <c r="Z13" s="58"/>
      <c r="AA13" s="58"/>
      <c r="AB13" s="58"/>
      <c r="AC13" s="58"/>
      <c r="AD13" s="58"/>
      <c r="AE13" s="58"/>
      <c r="AF13" s="265"/>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row>
    <row r="14" spans="1:64" ht="13.2">
      <c r="A14" s="830" t="s">
        <v>84</v>
      </c>
      <c r="B14" s="265" t="s">
        <v>6330</v>
      </c>
      <c r="C14" s="265" t="s">
        <v>240</v>
      </c>
      <c r="D14" s="265" t="s">
        <v>6330</v>
      </c>
      <c r="E14" s="265" t="s">
        <v>6330</v>
      </c>
      <c r="F14" s="265" t="s">
        <v>240</v>
      </c>
      <c r="G14" s="265" t="s">
        <v>3092</v>
      </c>
      <c r="H14" s="265" t="s">
        <v>134</v>
      </c>
      <c r="I14" s="265" t="s">
        <v>6330</v>
      </c>
      <c r="J14" s="265" t="s">
        <v>6330</v>
      </c>
      <c r="K14" s="265" t="s">
        <v>3088</v>
      </c>
      <c r="L14" s="265" t="s">
        <v>240</v>
      </c>
      <c r="M14" s="265" t="s">
        <v>240</v>
      </c>
      <c r="N14" s="265" t="s">
        <v>240</v>
      </c>
      <c r="O14" s="265" t="s">
        <v>3097</v>
      </c>
      <c r="P14" s="265" t="s">
        <v>6330</v>
      </c>
      <c r="Q14" s="265" t="s">
        <v>6330</v>
      </c>
      <c r="R14" s="265" t="s">
        <v>6330</v>
      </c>
      <c r="S14" s="265" t="s">
        <v>240</v>
      </c>
      <c r="T14" s="265" t="s">
        <v>240</v>
      </c>
      <c r="U14" s="265" t="s">
        <v>240</v>
      </c>
      <c r="V14" s="265" t="s">
        <v>134</v>
      </c>
      <c r="W14" s="265" t="s">
        <v>6330</v>
      </c>
      <c r="X14" s="265" t="s">
        <v>6330</v>
      </c>
      <c r="Y14" s="265" t="s">
        <v>134</v>
      </c>
      <c r="Z14" s="265" t="s">
        <v>240</v>
      </c>
      <c r="AA14" s="265" t="s">
        <v>240</v>
      </c>
      <c r="AB14" s="265" t="s">
        <v>240</v>
      </c>
      <c r="AC14" s="265" t="s">
        <v>240</v>
      </c>
      <c r="AD14" s="265" t="s">
        <v>6330</v>
      </c>
      <c r="AE14" s="265" t="s">
        <v>6330</v>
      </c>
      <c r="AF14" s="265" t="s">
        <v>6330</v>
      </c>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row>
    <row r="15" spans="1:64" ht="13.2">
      <c r="A15" s="231" t="s">
        <v>85</v>
      </c>
      <c r="B15" s="265" t="s">
        <v>134</v>
      </c>
      <c r="C15" s="265" t="s">
        <v>240</v>
      </c>
      <c r="D15" s="265" t="s">
        <v>242</v>
      </c>
      <c r="E15" s="265" t="s">
        <v>240</v>
      </c>
      <c r="F15" s="265" t="s">
        <v>240</v>
      </c>
      <c r="G15" s="265" t="s">
        <v>240</v>
      </c>
      <c r="H15" s="265" t="s">
        <v>134</v>
      </c>
      <c r="I15" s="265" t="s">
        <v>240</v>
      </c>
      <c r="J15" s="265" t="s">
        <v>240</v>
      </c>
      <c r="K15" s="265" t="s">
        <v>2990</v>
      </c>
      <c r="L15" s="265" t="s">
        <v>134</v>
      </c>
      <c r="M15" s="265" t="s">
        <v>134</v>
      </c>
      <c r="N15" s="265" t="s">
        <v>2990</v>
      </c>
      <c r="O15" s="265" t="s">
        <v>2990</v>
      </c>
      <c r="P15" s="265" t="s">
        <v>240</v>
      </c>
      <c r="Q15" s="265" t="s">
        <v>240</v>
      </c>
      <c r="R15" s="265" t="s">
        <v>240</v>
      </c>
      <c r="S15" s="265" t="s">
        <v>240</v>
      </c>
      <c r="T15" s="265" t="s">
        <v>240</v>
      </c>
      <c r="U15" s="265" t="s">
        <v>2990</v>
      </c>
      <c r="V15" s="265" t="s">
        <v>2990</v>
      </c>
      <c r="W15" s="265" t="s">
        <v>240</v>
      </c>
      <c r="X15" s="265" t="s">
        <v>134</v>
      </c>
      <c r="Y15" s="265" t="s">
        <v>240</v>
      </c>
      <c r="Z15" s="265" t="s">
        <v>240</v>
      </c>
      <c r="AA15" s="265" t="s">
        <v>240</v>
      </c>
      <c r="AB15" s="265" t="s">
        <v>570</v>
      </c>
      <c r="AC15" s="265" t="s">
        <v>2990</v>
      </c>
      <c r="AD15" s="265" t="s">
        <v>2990</v>
      </c>
      <c r="AE15" s="265" t="s">
        <v>2990</v>
      </c>
      <c r="AF15" s="265" t="s">
        <v>240</v>
      </c>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row>
    <row r="16" spans="1:64" ht="13.2">
      <c r="A16" s="231" t="s">
        <v>61</v>
      </c>
      <c r="B16" s="265" t="s">
        <v>240</v>
      </c>
      <c r="C16" s="265" t="s">
        <v>240</v>
      </c>
      <c r="D16" s="265" t="s">
        <v>242</v>
      </c>
      <c r="E16" s="265" t="s">
        <v>240</v>
      </c>
      <c r="F16" s="265" t="s">
        <v>3081</v>
      </c>
      <c r="G16" s="265" t="s">
        <v>134</v>
      </c>
      <c r="H16" s="265" t="s">
        <v>134</v>
      </c>
      <c r="I16" s="265" t="s">
        <v>240</v>
      </c>
      <c r="J16" s="265" t="s">
        <v>240</v>
      </c>
      <c r="K16" s="265" t="s">
        <v>3081</v>
      </c>
      <c r="L16" s="265" t="s">
        <v>134</v>
      </c>
      <c r="M16" s="265" t="s">
        <v>134</v>
      </c>
      <c r="N16" s="265" t="s">
        <v>134</v>
      </c>
      <c r="O16" s="265" t="s">
        <v>134</v>
      </c>
      <c r="P16" s="265" t="s">
        <v>240</v>
      </c>
      <c r="Q16" s="265" t="s">
        <v>240</v>
      </c>
      <c r="R16" s="265" t="s">
        <v>240</v>
      </c>
      <c r="S16" s="265" t="s">
        <v>3077</v>
      </c>
      <c r="T16" s="265" t="s">
        <v>3078</v>
      </c>
      <c r="U16" s="265" t="s">
        <v>134</v>
      </c>
      <c r="V16" s="265" t="s">
        <v>134</v>
      </c>
      <c r="W16" s="265" t="s">
        <v>3077</v>
      </c>
      <c r="X16" s="265" t="s">
        <v>240</v>
      </c>
      <c r="Y16" s="265" t="s">
        <v>240</v>
      </c>
      <c r="Z16" s="265" t="s">
        <v>240</v>
      </c>
      <c r="AA16" s="265" t="s">
        <v>3081</v>
      </c>
      <c r="AB16" s="265" t="s">
        <v>134</v>
      </c>
      <c r="AC16" s="265" t="s">
        <v>134</v>
      </c>
      <c r="AD16" s="265" t="s">
        <v>134</v>
      </c>
      <c r="AE16" s="265" t="s">
        <v>134</v>
      </c>
      <c r="AF16" s="265" t="s">
        <v>134</v>
      </c>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row>
    <row r="17" spans="1:64" ht="13.2">
      <c r="A17" s="231" t="s">
        <v>2979</v>
      </c>
      <c r="B17" s="265" t="s">
        <v>3078</v>
      </c>
      <c r="C17" s="265" t="s">
        <v>3078</v>
      </c>
      <c r="D17" s="265" t="s">
        <v>3078</v>
      </c>
      <c r="E17" s="265" t="s">
        <v>2990</v>
      </c>
      <c r="F17" s="265" t="s">
        <v>3082</v>
      </c>
      <c r="G17" s="265" t="s">
        <v>3090</v>
      </c>
      <c r="H17" s="265" t="s">
        <v>3098</v>
      </c>
      <c r="I17" s="265" t="s">
        <v>3078</v>
      </c>
      <c r="J17" s="265" t="s">
        <v>3078</v>
      </c>
      <c r="K17" s="265" t="s">
        <v>2990</v>
      </c>
      <c r="L17" s="265" t="s">
        <v>3098</v>
      </c>
      <c r="M17" s="265" t="s">
        <v>3082</v>
      </c>
      <c r="N17" s="265" t="s">
        <v>3090</v>
      </c>
      <c r="O17" s="265" t="s">
        <v>3098</v>
      </c>
      <c r="P17" s="265" t="s">
        <v>3078</v>
      </c>
      <c r="Q17" s="265" t="s">
        <v>3078</v>
      </c>
      <c r="R17" s="265" t="s">
        <v>3078</v>
      </c>
      <c r="S17" s="265" t="s">
        <v>134</v>
      </c>
      <c r="T17" s="265" t="s">
        <v>3082</v>
      </c>
      <c r="U17" s="265" t="s">
        <v>3090</v>
      </c>
      <c r="V17" s="265" t="s">
        <v>3098</v>
      </c>
      <c r="W17" s="265" t="s">
        <v>3078</v>
      </c>
      <c r="X17" s="265" t="s">
        <v>3078</v>
      </c>
      <c r="Y17" s="265" t="s">
        <v>3078</v>
      </c>
      <c r="Z17" s="265" t="s">
        <v>134</v>
      </c>
      <c r="AA17" s="265" t="s">
        <v>3082</v>
      </c>
      <c r="AB17" s="265" t="s">
        <v>3090</v>
      </c>
      <c r="AC17" s="265" t="s">
        <v>3098</v>
      </c>
      <c r="AD17" s="265" t="s">
        <v>134</v>
      </c>
      <c r="AE17" s="265" t="s">
        <v>134</v>
      </c>
      <c r="AF17" s="265" t="s">
        <v>134</v>
      </c>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row>
    <row r="18" spans="1:64" ht="13.2">
      <c r="A18" s="231" t="s">
        <v>3075</v>
      </c>
      <c r="B18" s="265" t="s">
        <v>240</v>
      </c>
      <c r="C18" s="265" t="s">
        <v>240</v>
      </c>
      <c r="D18" s="265" t="s">
        <v>240</v>
      </c>
      <c r="E18" s="265" t="s">
        <v>240</v>
      </c>
      <c r="F18" s="265" t="s">
        <v>240</v>
      </c>
      <c r="G18" s="265" t="s">
        <v>240</v>
      </c>
      <c r="H18" s="265" t="s">
        <v>240</v>
      </c>
      <c r="I18" s="265" t="s">
        <v>134</v>
      </c>
      <c r="J18" s="265" t="s">
        <v>240</v>
      </c>
      <c r="K18" s="265" t="s">
        <v>240</v>
      </c>
      <c r="L18" s="265" t="s">
        <v>240</v>
      </c>
      <c r="M18" s="265" t="s">
        <v>240</v>
      </c>
      <c r="N18" s="265" t="s">
        <v>240</v>
      </c>
      <c r="O18" s="265" t="s">
        <v>240</v>
      </c>
      <c r="P18" s="265" t="s">
        <v>134</v>
      </c>
      <c r="Q18" s="265" t="s">
        <v>240</v>
      </c>
      <c r="R18" s="265" t="s">
        <v>240</v>
      </c>
      <c r="S18" s="265" t="s">
        <v>240</v>
      </c>
      <c r="T18" s="265" t="s">
        <v>240</v>
      </c>
      <c r="U18" s="265" t="s">
        <v>240</v>
      </c>
      <c r="V18" s="265" t="s">
        <v>240</v>
      </c>
      <c r="W18" s="265" t="s">
        <v>134</v>
      </c>
      <c r="X18" s="265" t="s">
        <v>240</v>
      </c>
      <c r="Y18" s="265" t="s">
        <v>240</v>
      </c>
      <c r="Z18" s="265" t="s">
        <v>240</v>
      </c>
      <c r="AA18" s="265" t="s">
        <v>240</v>
      </c>
      <c r="AB18" s="265" t="s">
        <v>240</v>
      </c>
      <c r="AC18" s="265" t="s">
        <v>240</v>
      </c>
      <c r="AD18" s="265" t="s">
        <v>240</v>
      </c>
      <c r="AE18" s="265" t="s">
        <v>240</v>
      </c>
      <c r="AF18" s="265" t="s">
        <v>240</v>
      </c>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row>
    <row r="19" spans="1:64" ht="13.2">
      <c r="A19" s="231" t="s">
        <v>49</v>
      </c>
      <c r="B19" s="265" t="s">
        <v>134</v>
      </c>
      <c r="C19" s="265" t="s">
        <v>134</v>
      </c>
      <c r="D19" s="265" t="s">
        <v>134</v>
      </c>
      <c r="E19" s="265" t="s">
        <v>134</v>
      </c>
      <c r="F19" s="265" t="s">
        <v>134</v>
      </c>
      <c r="G19" s="265" t="s">
        <v>134</v>
      </c>
      <c r="H19" s="265" t="s">
        <v>134</v>
      </c>
      <c r="I19" s="265" t="s">
        <v>134</v>
      </c>
      <c r="J19" s="265" t="s">
        <v>134</v>
      </c>
      <c r="K19" s="265" t="s">
        <v>134</v>
      </c>
      <c r="L19" s="265" t="s">
        <v>134</v>
      </c>
      <c r="M19" s="265" t="s">
        <v>134</v>
      </c>
      <c r="N19" s="265" t="s">
        <v>3080</v>
      </c>
      <c r="O19" s="265" t="s">
        <v>134</v>
      </c>
      <c r="P19" s="265" t="s">
        <v>3074</v>
      </c>
      <c r="Q19" s="265" t="s">
        <v>3074</v>
      </c>
      <c r="R19" s="265" t="s">
        <v>134</v>
      </c>
      <c r="S19" s="265" t="s">
        <v>134</v>
      </c>
      <c r="T19" s="265" t="s">
        <v>134</v>
      </c>
      <c r="U19" s="265" t="s">
        <v>134</v>
      </c>
      <c r="V19" s="265" t="s">
        <v>134</v>
      </c>
      <c r="W19" s="265" t="s">
        <v>3072</v>
      </c>
      <c r="X19" s="265" t="s">
        <v>3074</v>
      </c>
      <c r="Y19" s="265" t="s">
        <v>3074</v>
      </c>
      <c r="Z19" s="265" t="s">
        <v>3074</v>
      </c>
      <c r="AA19" s="265" t="s">
        <v>3085</v>
      </c>
      <c r="AB19" s="265" t="s">
        <v>3092</v>
      </c>
      <c r="AC19" s="265" t="s">
        <v>134</v>
      </c>
      <c r="AD19" s="265" t="s">
        <v>3074</v>
      </c>
      <c r="AE19" s="265" t="s">
        <v>3074</v>
      </c>
      <c r="AF19" s="265" t="s">
        <v>3074</v>
      </c>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row>
    <row r="20" spans="1:64" ht="13.2">
      <c r="A20" s="832" t="s">
        <v>40</v>
      </c>
      <c r="B20" s="602" t="s">
        <v>3072</v>
      </c>
      <c r="C20" s="265" t="s">
        <v>3074</v>
      </c>
      <c r="D20" s="265" t="s">
        <v>3072</v>
      </c>
      <c r="E20" s="265" t="s">
        <v>3072</v>
      </c>
      <c r="F20" s="265" t="s">
        <v>3085</v>
      </c>
      <c r="G20" s="265" t="s">
        <v>3094</v>
      </c>
      <c r="H20" s="265" t="s">
        <v>134</v>
      </c>
      <c r="I20" s="265" t="s">
        <v>3072</v>
      </c>
      <c r="J20" s="265" t="s">
        <v>3072</v>
      </c>
      <c r="K20" s="265" t="s">
        <v>3078</v>
      </c>
      <c r="L20" s="265" t="s">
        <v>134</v>
      </c>
      <c r="M20" s="265" t="s">
        <v>3085</v>
      </c>
      <c r="N20" s="265" t="s">
        <v>3094</v>
      </c>
      <c r="O20" s="265" t="s">
        <v>134</v>
      </c>
      <c r="P20" s="265" t="s">
        <v>3072</v>
      </c>
      <c r="Q20" s="265" t="s">
        <v>3072</v>
      </c>
      <c r="R20" s="265" t="s">
        <v>3077</v>
      </c>
      <c r="S20" s="265" t="s">
        <v>6330</v>
      </c>
      <c r="T20" s="265" t="s">
        <v>3084</v>
      </c>
      <c r="U20" s="265" t="s">
        <v>3096</v>
      </c>
      <c r="V20" s="265" t="s">
        <v>134</v>
      </c>
      <c r="W20" s="265" t="s">
        <v>3074</v>
      </c>
      <c r="X20" s="265" t="s">
        <v>3072</v>
      </c>
      <c r="Y20" s="265" t="s">
        <v>3072</v>
      </c>
      <c r="Z20" s="265" t="s">
        <v>3077</v>
      </c>
      <c r="AA20" s="265" t="s">
        <v>3088</v>
      </c>
      <c r="AB20" s="265" t="s">
        <v>3080</v>
      </c>
      <c r="AC20" s="265" t="s">
        <v>134</v>
      </c>
      <c r="AD20" s="265" t="s">
        <v>3077</v>
      </c>
      <c r="AE20" s="265" t="s">
        <v>3077</v>
      </c>
      <c r="AF20" s="265" t="s">
        <v>3077</v>
      </c>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row>
    <row r="21" spans="1:64" ht="13.2">
      <c r="A21" s="832" t="s">
        <v>55</v>
      </c>
      <c r="B21" s="265" t="s">
        <v>2910</v>
      </c>
      <c r="C21" s="265" t="s">
        <v>2910</v>
      </c>
      <c r="D21" s="265" t="s">
        <v>2910</v>
      </c>
      <c r="E21" s="265" t="s">
        <v>2910</v>
      </c>
      <c r="F21" s="265" t="s">
        <v>2910</v>
      </c>
      <c r="G21" s="265" t="s">
        <v>134</v>
      </c>
      <c r="H21" s="265" t="s">
        <v>134</v>
      </c>
      <c r="I21" s="265" t="s">
        <v>2990</v>
      </c>
      <c r="J21" s="265" t="s">
        <v>134</v>
      </c>
      <c r="K21" s="265" t="s">
        <v>134</v>
      </c>
      <c r="L21" s="265" t="s">
        <v>134</v>
      </c>
      <c r="M21" s="265" t="s">
        <v>2990</v>
      </c>
      <c r="N21" s="265" t="s">
        <v>2990</v>
      </c>
      <c r="O21" s="265" t="s">
        <v>134</v>
      </c>
      <c r="P21" s="265" t="s">
        <v>2910</v>
      </c>
      <c r="Q21" s="265" t="s">
        <v>2910</v>
      </c>
      <c r="R21" s="265" t="s">
        <v>2910</v>
      </c>
      <c r="S21" s="265" t="s">
        <v>2910</v>
      </c>
      <c r="T21" s="265" t="s">
        <v>2910</v>
      </c>
      <c r="U21" s="265" t="s">
        <v>3080</v>
      </c>
      <c r="V21" s="265" t="s">
        <v>134</v>
      </c>
      <c r="W21" s="265" t="s">
        <v>2910</v>
      </c>
      <c r="X21" s="265" t="s">
        <v>2910</v>
      </c>
      <c r="Y21" s="265" t="s">
        <v>2910</v>
      </c>
      <c r="Z21" s="265" t="s">
        <v>2910</v>
      </c>
      <c r="AA21" s="265" t="s">
        <v>2910</v>
      </c>
      <c r="AB21" s="265" t="s">
        <v>2990</v>
      </c>
      <c r="AC21" s="265" t="s">
        <v>134</v>
      </c>
      <c r="AD21" s="265" t="s">
        <v>2910</v>
      </c>
      <c r="AE21" s="265" t="s">
        <v>2910</v>
      </c>
      <c r="AF21" s="265" t="s">
        <v>2910</v>
      </c>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row>
    <row r="22" spans="1:64" ht="13.2">
      <c r="A22" s="832" t="s">
        <v>2366</v>
      </c>
      <c r="B22" s="265" t="s">
        <v>2910</v>
      </c>
      <c r="C22" s="265" t="s">
        <v>2910</v>
      </c>
      <c r="D22" s="105" t="s">
        <v>774</v>
      </c>
      <c r="E22" s="105" t="s">
        <v>774</v>
      </c>
      <c r="F22" s="265" t="s">
        <v>2910</v>
      </c>
      <c r="G22" s="265" t="s">
        <v>35</v>
      </c>
      <c r="H22" s="265" t="s">
        <v>35</v>
      </c>
      <c r="I22" s="265" t="s">
        <v>35</v>
      </c>
      <c r="J22" s="265" t="s">
        <v>2990</v>
      </c>
      <c r="K22" s="1636" t="s">
        <v>134</v>
      </c>
      <c r="L22" s="265" t="s">
        <v>134</v>
      </c>
      <c r="M22" s="265" t="s">
        <v>134</v>
      </c>
      <c r="N22" s="265" t="s">
        <v>134</v>
      </c>
      <c r="O22" s="265" t="s">
        <v>134</v>
      </c>
      <c r="P22" s="265" t="s">
        <v>134</v>
      </c>
      <c r="Q22" s="265" t="s">
        <v>134</v>
      </c>
      <c r="R22" s="265" t="s">
        <v>134</v>
      </c>
      <c r="S22" s="265" t="s">
        <v>134</v>
      </c>
      <c r="T22" s="105" t="s">
        <v>3081</v>
      </c>
      <c r="U22" s="265" t="s">
        <v>35</v>
      </c>
      <c r="V22" s="265" t="s">
        <v>35</v>
      </c>
      <c r="W22" s="265" t="s">
        <v>35</v>
      </c>
      <c r="X22" s="265" t="s">
        <v>2910</v>
      </c>
      <c r="Y22" s="265" t="s">
        <v>2910</v>
      </c>
      <c r="Z22" s="265" t="s">
        <v>2910</v>
      </c>
      <c r="AA22" s="265" t="s">
        <v>2910</v>
      </c>
      <c r="AB22" s="265" t="s">
        <v>35</v>
      </c>
      <c r="AC22" s="265"/>
      <c r="AD22" s="265" t="s">
        <v>2910</v>
      </c>
      <c r="AE22" s="265" t="s">
        <v>2910</v>
      </c>
      <c r="AF22" s="265" t="s">
        <v>2910</v>
      </c>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row>
    <row r="23" spans="1:64" ht="13.2">
      <c r="A23" s="832" t="s">
        <v>86</v>
      </c>
      <c r="B23" s="265" t="s">
        <v>2910</v>
      </c>
      <c r="C23" s="265" t="s">
        <v>2910</v>
      </c>
      <c r="D23" s="265" t="s">
        <v>2910</v>
      </c>
      <c r="E23" s="265" t="s">
        <v>2910</v>
      </c>
      <c r="F23" s="265" t="s">
        <v>2910</v>
      </c>
      <c r="G23" s="265" t="s">
        <v>2990</v>
      </c>
      <c r="H23" s="265" t="s">
        <v>2990</v>
      </c>
      <c r="I23" s="265" t="s">
        <v>2990</v>
      </c>
      <c r="J23" s="265" t="s">
        <v>2990</v>
      </c>
      <c r="K23" s="265" t="s">
        <v>1906</v>
      </c>
      <c r="L23" s="265" t="s">
        <v>3473</v>
      </c>
      <c r="M23" s="265" t="s">
        <v>2990</v>
      </c>
      <c r="N23" s="265" t="s">
        <v>2990</v>
      </c>
      <c r="O23" s="265" t="s">
        <v>2990</v>
      </c>
      <c r="P23" s="265" t="s">
        <v>2910</v>
      </c>
      <c r="Q23" s="265" t="s">
        <v>2910</v>
      </c>
      <c r="R23" s="265" t="s">
        <v>2910</v>
      </c>
      <c r="S23" s="265" t="s">
        <v>2910</v>
      </c>
      <c r="T23" s="265" t="s">
        <v>2910</v>
      </c>
      <c r="U23" s="265" t="s">
        <v>2990</v>
      </c>
      <c r="V23" s="265" t="s">
        <v>2990</v>
      </c>
      <c r="W23" s="265" t="s">
        <v>2910</v>
      </c>
      <c r="X23" s="265" t="s">
        <v>2910</v>
      </c>
      <c r="Y23" s="265" t="s">
        <v>2910</v>
      </c>
      <c r="Z23" s="265" t="s">
        <v>2910</v>
      </c>
      <c r="AA23" s="265" t="s">
        <v>2910</v>
      </c>
      <c r="AB23" s="265" t="s">
        <v>2990</v>
      </c>
      <c r="AC23" s="265" t="s">
        <v>2990</v>
      </c>
      <c r="AD23" s="265" t="s">
        <v>2910</v>
      </c>
      <c r="AE23" s="265" t="s">
        <v>2910</v>
      </c>
      <c r="AF23" s="265" t="s">
        <v>2910</v>
      </c>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row>
    <row r="24" spans="1:64" ht="13.2">
      <c r="A24" s="231" t="s">
        <v>3086</v>
      </c>
      <c r="B24" s="265" t="s">
        <v>134</v>
      </c>
      <c r="C24" s="265" t="s">
        <v>134</v>
      </c>
      <c r="D24" s="265" t="s">
        <v>134</v>
      </c>
      <c r="E24" s="265" t="s">
        <v>240</v>
      </c>
      <c r="F24" s="265" t="s">
        <v>134</v>
      </c>
      <c r="G24" s="265" t="s">
        <v>134</v>
      </c>
      <c r="H24" s="265" t="s">
        <v>240</v>
      </c>
      <c r="I24" s="265" t="s">
        <v>240</v>
      </c>
      <c r="J24" s="265" t="s">
        <v>134</v>
      </c>
      <c r="K24" s="265" t="s">
        <v>134</v>
      </c>
      <c r="L24" s="265" t="s">
        <v>134</v>
      </c>
      <c r="M24" s="265" t="s">
        <v>134</v>
      </c>
      <c r="N24" s="265" t="s">
        <v>134</v>
      </c>
      <c r="O24" s="265" t="s">
        <v>134</v>
      </c>
      <c r="P24" s="265" t="s">
        <v>240</v>
      </c>
      <c r="Q24" s="265" t="s">
        <v>240</v>
      </c>
      <c r="R24" s="265" t="s">
        <v>240</v>
      </c>
      <c r="S24" s="265" t="s">
        <v>240</v>
      </c>
      <c r="T24" s="265" t="s">
        <v>240</v>
      </c>
      <c r="U24" s="265" t="s">
        <v>134</v>
      </c>
      <c r="V24" s="265" t="s">
        <v>134</v>
      </c>
      <c r="W24" s="265" t="s">
        <v>240</v>
      </c>
      <c r="X24" s="265" t="s">
        <v>240</v>
      </c>
      <c r="Y24" s="265" t="s">
        <v>240</v>
      </c>
      <c r="Z24" s="265" t="s">
        <v>134</v>
      </c>
      <c r="AA24" s="265" t="s">
        <v>240</v>
      </c>
      <c r="AB24" s="265" t="s">
        <v>134</v>
      </c>
      <c r="AC24" s="265" t="s">
        <v>134</v>
      </c>
      <c r="AD24" s="265" t="s">
        <v>240</v>
      </c>
      <c r="AE24" s="265" t="s">
        <v>240</v>
      </c>
      <c r="AF24" s="265" t="s">
        <v>134</v>
      </c>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row>
    <row r="25" spans="1:64" ht="13.2">
      <c r="A25" s="231" t="s">
        <v>3079</v>
      </c>
      <c r="B25" s="265" t="s">
        <v>2990</v>
      </c>
      <c r="C25" s="602" t="s">
        <v>2990</v>
      </c>
      <c r="D25" s="265" t="s">
        <v>134</v>
      </c>
      <c r="E25" s="265" t="s">
        <v>35</v>
      </c>
      <c r="F25" s="265" t="s">
        <v>35</v>
      </c>
      <c r="G25" s="602" t="s">
        <v>3080</v>
      </c>
      <c r="H25" s="265" t="s">
        <v>134</v>
      </c>
      <c r="I25" s="265" t="s">
        <v>134</v>
      </c>
      <c r="J25" s="265" t="s">
        <v>134</v>
      </c>
      <c r="K25" s="265" t="s">
        <v>134</v>
      </c>
      <c r="L25" s="265" t="s">
        <v>134</v>
      </c>
      <c r="M25" s="265" t="s">
        <v>3081</v>
      </c>
      <c r="N25" s="265" t="s">
        <v>35</v>
      </c>
      <c r="O25" s="265" t="s">
        <v>2990</v>
      </c>
      <c r="P25" s="265" t="s">
        <v>134</v>
      </c>
      <c r="Q25" s="265" t="s">
        <v>134</v>
      </c>
      <c r="R25" s="265" t="s">
        <v>3072</v>
      </c>
      <c r="S25" s="265" t="s">
        <v>3072</v>
      </c>
      <c r="T25" s="105" t="s">
        <v>5557</v>
      </c>
      <c r="U25" s="105" t="s">
        <v>5557</v>
      </c>
      <c r="V25" s="105" t="s">
        <v>5557</v>
      </c>
      <c r="W25" s="105" t="s">
        <v>5557</v>
      </c>
      <c r="X25" s="105" t="s">
        <v>5557</v>
      </c>
      <c r="Y25" s="265" t="s">
        <v>2990</v>
      </c>
      <c r="Z25" s="265" t="s">
        <v>3072</v>
      </c>
      <c r="AA25" s="265" t="s">
        <v>35</v>
      </c>
      <c r="AB25" s="265" t="s">
        <v>35</v>
      </c>
      <c r="AC25" s="265" t="s">
        <v>35</v>
      </c>
      <c r="AD25" s="265" t="s">
        <v>35</v>
      </c>
      <c r="AE25" s="265" t="s">
        <v>3072</v>
      </c>
      <c r="AF25" s="265" t="s">
        <v>35</v>
      </c>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row>
    <row r="26" spans="1:64" ht="13.2">
      <c r="A26" s="231" t="s">
        <v>92</v>
      </c>
      <c r="B26" s="265" t="s">
        <v>2990</v>
      </c>
      <c r="C26" s="265" t="s">
        <v>2990</v>
      </c>
      <c r="D26" s="265" t="s">
        <v>2990</v>
      </c>
      <c r="E26" s="265" t="s">
        <v>2990</v>
      </c>
      <c r="F26" s="265" t="s">
        <v>2990</v>
      </c>
      <c r="G26" s="265" t="s">
        <v>134</v>
      </c>
      <c r="H26" s="265" t="s">
        <v>2990</v>
      </c>
      <c r="I26" s="265" t="s">
        <v>134</v>
      </c>
      <c r="J26" s="265" t="s">
        <v>2990</v>
      </c>
      <c r="K26" s="265" t="s">
        <v>2990</v>
      </c>
      <c r="L26" s="265" t="s">
        <v>2990</v>
      </c>
      <c r="M26" s="265" t="s">
        <v>2990</v>
      </c>
      <c r="N26" s="265" t="s">
        <v>2990</v>
      </c>
      <c r="O26" s="265" t="s">
        <v>134</v>
      </c>
      <c r="P26" s="265" t="s">
        <v>2990</v>
      </c>
      <c r="Q26" s="265" t="s">
        <v>2990</v>
      </c>
      <c r="R26" s="265" t="s">
        <v>2990</v>
      </c>
      <c r="S26" s="265" t="s">
        <v>2990</v>
      </c>
      <c r="T26" s="265" t="s">
        <v>2990</v>
      </c>
      <c r="U26" s="265" t="s">
        <v>134</v>
      </c>
      <c r="V26" s="265" t="s">
        <v>2990</v>
      </c>
      <c r="W26" s="265" t="s">
        <v>2990</v>
      </c>
      <c r="X26" s="265" t="s">
        <v>2990</v>
      </c>
      <c r="Y26" s="265" t="s">
        <v>2990</v>
      </c>
      <c r="Z26" s="265" t="s">
        <v>2990</v>
      </c>
      <c r="AA26" s="265" t="s">
        <v>2990</v>
      </c>
      <c r="AB26" s="265" t="s">
        <v>2990</v>
      </c>
      <c r="AC26" s="265" t="s">
        <v>2990</v>
      </c>
      <c r="AD26" s="265" t="s">
        <v>2990</v>
      </c>
      <c r="AE26" s="265" t="s">
        <v>2990</v>
      </c>
      <c r="AF26" s="265" t="s">
        <v>134</v>
      </c>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row>
    <row r="27" spans="1:64" ht="13.2">
      <c r="A27" s="231" t="s">
        <v>98</v>
      </c>
      <c r="B27" s="265" t="s">
        <v>134</v>
      </c>
      <c r="C27" s="265" t="s">
        <v>134</v>
      </c>
      <c r="D27" s="265" t="s">
        <v>134</v>
      </c>
      <c r="E27" s="265" t="s">
        <v>134</v>
      </c>
      <c r="F27" s="265" t="s">
        <v>134</v>
      </c>
      <c r="G27" s="602" t="s">
        <v>3080</v>
      </c>
      <c r="H27" s="1715" t="s">
        <v>3097</v>
      </c>
      <c r="I27" s="265" t="s">
        <v>134</v>
      </c>
      <c r="J27" s="265" t="s">
        <v>134</v>
      </c>
      <c r="K27" s="265" t="s">
        <v>134</v>
      </c>
      <c r="L27" s="265" t="s">
        <v>134</v>
      </c>
      <c r="M27" s="265" t="s">
        <v>134</v>
      </c>
      <c r="N27" s="265" t="s">
        <v>3080</v>
      </c>
      <c r="O27" s="265" t="s">
        <v>3100</v>
      </c>
      <c r="P27" s="265" t="s">
        <v>134</v>
      </c>
      <c r="Q27" s="265" t="s">
        <v>134</v>
      </c>
      <c r="R27" s="265" t="s">
        <v>134</v>
      </c>
      <c r="S27" s="265" t="s">
        <v>134</v>
      </c>
      <c r="T27" s="265" t="s">
        <v>3088</v>
      </c>
      <c r="U27" s="265" t="s">
        <v>3094</v>
      </c>
      <c r="V27" s="265" t="s">
        <v>3099</v>
      </c>
      <c r="W27" s="265" t="s">
        <v>134</v>
      </c>
      <c r="X27" s="265" t="s">
        <v>134</v>
      </c>
      <c r="Y27" s="265" t="s">
        <v>134</v>
      </c>
      <c r="Z27" s="265" t="s">
        <v>134</v>
      </c>
      <c r="AA27" s="265" t="s">
        <v>134</v>
      </c>
      <c r="AB27" s="265" t="s">
        <v>134</v>
      </c>
      <c r="AC27" s="265" t="s">
        <v>3100</v>
      </c>
      <c r="AD27" s="265" t="s">
        <v>134</v>
      </c>
      <c r="AE27" s="265" t="s">
        <v>134</v>
      </c>
      <c r="AF27" s="265" t="s">
        <v>134</v>
      </c>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row>
    <row r="28" spans="1:64" ht="13.2">
      <c r="A28" s="231" t="s">
        <v>60</v>
      </c>
      <c r="B28" s="265" t="s">
        <v>134</v>
      </c>
      <c r="C28" s="265" t="s">
        <v>1621</v>
      </c>
      <c r="D28" s="265" t="s">
        <v>242</v>
      </c>
      <c r="E28" s="97" t="s">
        <v>774</v>
      </c>
      <c r="F28" s="97" t="s">
        <v>774</v>
      </c>
      <c r="G28" s="97" t="s">
        <v>774</v>
      </c>
      <c r="H28" s="265" t="s">
        <v>1906</v>
      </c>
      <c r="I28" s="265" t="s">
        <v>134</v>
      </c>
      <c r="J28" s="265" t="s">
        <v>240</v>
      </c>
      <c r="K28" s="265" t="s">
        <v>240</v>
      </c>
      <c r="L28" s="265" t="s">
        <v>240</v>
      </c>
      <c r="M28" s="265" t="s">
        <v>1906</v>
      </c>
      <c r="N28" s="265" t="s">
        <v>1906</v>
      </c>
      <c r="O28" s="105" t="s">
        <v>774</v>
      </c>
      <c r="P28" s="105" t="s">
        <v>774</v>
      </c>
      <c r="Q28" s="105" t="s">
        <v>774</v>
      </c>
      <c r="R28" s="105" t="s">
        <v>774</v>
      </c>
      <c r="S28" s="105" t="s">
        <v>774</v>
      </c>
      <c r="T28" s="105" t="s">
        <v>774</v>
      </c>
      <c r="U28" s="105" t="s">
        <v>774</v>
      </c>
      <c r="V28" s="105" t="s">
        <v>774</v>
      </c>
      <c r="W28" s="265" t="s">
        <v>134</v>
      </c>
      <c r="X28" s="105" t="s">
        <v>774</v>
      </c>
      <c r="Y28" s="265" t="s">
        <v>240</v>
      </c>
      <c r="Z28" s="105" t="s">
        <v>774</v>
      </c>
      <c r="AA28" s="265" t="s">
        <v>240</v>
      </c>
      <c r="AB28" s="105" t="s">
        <v>774</v>
      </c>
      <c r="AC28" s="265" t="s">
        <v>240</v>
      </c>
      <c r="AD28" s="265" t="s">
        <v>134</v>
      </c>
      <c r="AE28" s="265" t="s">
        <v>240</v>
      </c>
      <c r="AF28" s="265" t="s">
        <v>240</v>
      </c>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row>
    <row r="29" spans="1:64" ht="16.5" customHeight="1">
      <c r="A29" s="832" t="s">
        <v>44</v>
      </c>
      <c r="B29" s="265" t="s">
        <v>134</v>
      </c>
      <c r="C29" s="265" t="s">
        <v>134</v>
      </c>
      <c r="D29" s="265" t="s">
        <v>134</v>
      </c>
      <c r="E29" s="265" t="s">
        <v>134</v>
      </c>
      <c r="F29" s="265" t="s">
        <v>134</v>
      </c>
      <c r="G29" s="265" t="s">
        <v>3096</v>
      </c>
      <c r="H29" s="265" t="s">
        <v>134</v>
      </c>
      <c r="I29" s="265" t="s">
        <v>134</v>
      </c>
      <c r="J29" s="265" t="s">
        <v>134</v>
      </c>
      <c r="K29" s="265" t="s">
        <v>134</v>
      </c>
      <c r="L29" s="265" t="s">
        <v>3097</v>
      </c>
      <c r="M29" s="265" t="s">
        <v>134</v>
      </c>
      <c r="N29" s="265" t="s">
        <v>3096</v>
      </c>
      <c r="O29" s="265" t="s">
        <v>134</v>
      </c>
      <c r="P29" s="265" t="s">
        <v>134</v>
      </c>
      <c r="Q29" s="265" t="s">
        <v>134</v>
      </c>
      <c r="R29" s="265" t="s">
        <v>134</v>
      </c>
      <c r="S29" s="265" t="s">
        <v>3074</v>
      </c>
      <c r="T29" s="265" t="s">
        <v>134</v>
      </c>
      <c r="U29" s="265" t="s">
        <v>3092</v>
      </c>
      <c r="V29" s="265" t="s">
        <v>134</v>
      </c>
      <c r="W29" s="265" t="s">
        <v>134</v>
      </c>
      <c r="X29" s="265" t="s">
        <v>134</v>
      </c>
      <c r="Y29" s="265" t="s">
        <v>134</v>
      </c>
      <c r="Z29" s="265" t="s">
        <v>134</v>
      </c>
      <c r="AA29" s="265" t="s">
        <v>134</v>
      </c>
      <c r="AB29" s="265" t="s">
        <v>3080</v>
      </c>
      <c r="AC29" s="265" t="s">
        <v>3097</v>
      </c>
      <c r="AD29" s="265" t="s">
        <v>1906</v>
      </c>
      <c r="AE29" s="265" t="s">
        <v>134</v>
      </c>
      <c r="AF29" s="265" t="s">
        <v>134</v>
      </c>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row>
    <row r="30" spans="1:64" ht="16.5" customHeight="1">
      <c r="A30" s="2" t="s">
        <v>45</v>
      </c>
      <c r="B30" s="265" t="s">
        <v>134</v>
      </c>
      <c r="C30" s="265" t="s">
        <v>3077</v>
      </c>
      <c r="D30" s="265" t="s">
        <v>3077</v>
      </c>
      <c r="E30" s="265" t="s">
        <v>3077</v>
      </c>
      <c r="F30" s="265" t="s">
        <v>134</v>
      </c>
      <c r="G30" s="265" t="s">
        <v>134</v>
      </c>
      <c r="H30" s="265" t="s">
        <v>3099</v>
      </c>
      <c r="I30" s="265" t="s">
        <v>3077</v>
      </c>
      <c r="J30" s="265" t="s">
        <v>3077</v>
      </c>
      <c r="K30" s="265" t="s">
        <v>134</v>
      </c>
      <c r="L30" s="265" t="s">
        <v>3099</v>
      </c>
      <c r="M30" s="265" t="s">
        <v>3088</v>
      </c>
      <c r="N30" s="265" t="s">
        <v>134</v>
      </c>
      <c r="O30" s="265" t="s">
        <v>134</v>
      </c>
      <c r="P30" s="265" t="s">
        <v>3077</v>
      </c>
      <c r="Q30" s="265" t="s">
        <v>3077</v>
      </c>
      <c r="R30" s="265"/>
      <c r="S30" s="265" t="s">
        <v>3078</v>
      </c>
      <c r="T30" s="265" t="s">
        <v>134</v>
      </c>
      <c r="U30" s="265" t="s">
        <v>134</v>
      </c>
      <c r="V30" s="105" t="s">
        <v>1906</v>
      </c>
      <c r="W30" s="105" t="s">
        <v>1906</v>
      </c>
      <c r="X30" s="265" t="s">
        <v>3077</v>
      </c>
      <c r="Y30" s="265" t="s">
        <v>134</v>
      </c>
      <c r="Z30" s="265" t="s">
        <v>3078</v>
      </c>
      <c r="AA30" s="265" t="s">
        <v>3078</v>
      </c>
      <c r="AB30" s="265" t="s">
        <v>3094</v>
      </c>
      <c r="AC30" s="265" t="s">
        <v>3099</v>
      </c>
      <c r="AD30" s="265" t="s">
        <v>3078</v>
      </c>
      <c r="AE30" s="265" t="s">
        <v>134</v>
      </c>
      <c r="AF30" s="265" t="s">
        <v>3078</v>
      </c>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row>
    <row r="31" spans="1:64" ht="16.5" customHeight="1">
      <c r="A31" s="834" t="s">
        <v>3265</v>
      </c>
      <c r="B31" s="265" t="s">
        <v>134</v>
      </c>
      <c r="C31" s="265" t="s">
        <v>134</v>
      </c>
      <c r="D31" s="265" t="s">
        <v>134</v>
      </c>
      <c r="E31" s="265" t="s">
        <v>3078</v>
      </c>
      <c r="F31" s="265" t="s">
        <v>134</v>
      </c>
      <c r="G31" s="265" t="s">
        <v>134</v>
      </c>
      <c r="H31" s="265" t="s">
        <v>134</v>
      </c>
      <c r="I31" s="265" t="s">
        <v>134</v>
      </c>
      <c r="J31" s="265" t="s">
        <v>134</v>
      </c>
      <c r="K31" s="265" t="s">
        <v>134</v>
      </c>
      <c r="L31" s="265" t="s">
        <v>134</v>
      </c>
      <c r="M31" s="265" t="s">
        <v>134</v>
      </c>
      <c r="N31" s="265" t="s">
        <v>134</v>
      </c>
      <c r="O31" s="265" t="s">
        <v>134</v>
      </c>
      <c r="P31" s="265" t="s">
        <v>134</v>
      </c>
      <c r="Q31" s="265" t="s">
        <v>134</v>
      </c>
      <c r="R31" s="265" t="s">
        <v>134</v>
      </c>
      <c r="S31" s="265" t="s">
        <v>134</v>
      </c>
      <c r="T31" s="265" t="s">
        <v>134</v>
      </c>
      <c r="U31" s="265" t="s">
        <v>134</v>
      </c>
      <c r="V31" s="265" t="s">
        <v>134</v>
      </c>
      <c r="W31" s="265" t="s">
        <v>134</v>
      </c>
      <c r="X31" s="265" t="s">
        <v>134</v>
      </c>
      <c r="Y31" s="265" t="s">
        <v>134</v>
      </c>
      <c r="Z31" s="265" t="s">
        <v>134</v>
      </c>
      <c r="AA31" s="265" t="s">
        <v>134</v>
      </c>
      <c r="AB31" s="265" t="s">
        <v>134</v>
      </c>
      <c r="AC31" s="265" t="s">
        <v>134</v>
      </c>
      <c r="AD31" s="265" t="s">
        <v>134</v>
      </c>
      <c r="AE31" s="265" t="s">
        <v>134</v>
      </c>
      <c r="AF31" s="265" t="s">
        <v>134</v>
      </c>
      <c r="AG31" s="16"/>
      <c r="AH31" s="16" t="s">
        <v>6331</v>
      </c>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row>
    <row r="32" spans="1:64" ht="18.75" customHeight="1">
      <c r="A32" s="834" t="s">
        <v>101</v>
      </c>
      <c r="B32" s="265" t="s">
        <v>134</v>
      </c>
      <c r="C32" s="265" t="s">
        <v>3072</v>
      </c>
      <c r="D32" s="265" t="s">
        <v>134</v>
      </c>
      <c r="E32" s="265" t="s">
        <v>134</v>
      </c>
      <c r="F32" s="265" t="s">
        <v>134</v>
      </c>
      <c r="G32" s="265" t="s">
        <v>134</v>
      </c>
      <c r="H32" s="265" t="s">
        <v>134</v>
      </c>
      <c r="I32" s="265" t="s">
        <v>134</v>
      </c>
      <c r="J32" s="265" t="s">
        <v>134</v>
      </c>
      <c r="K32" s="265" t="s">
        <v>134</v>
      </c>
      <c r="L32" s="265" t="s">
        <v>134</v>
      </c>
      <c r="M32" s="265" t="s">
        <v>134</v>
      </c>
      <c r="N32" s="265" t="s">
        <v>134</v>
      </c>
      <c r="O32" s="265" t="s">
        <v>134</v>
      </c>
      <c r="P32" s="265" t="s">
        <v>134</v>
      </c>
      <c r="Q32" s="265" t="s">
        <v>134</v>
      </c>
      <c r="R32" s="265" t="s">
        <v>134</v>
      </c>
      <c r="S32" s="265" t="s">
        <v>134</v>
      </c>
      <c r="T32" s="265" t="s">
        <v>134</v>
      </c>
      <c r="U32" s="265" t="s">
        <v>134</v>
      </c>
      <c r="V32" s="265" t="s">
        <v>134</v>
      </c>
      <c r="W32" s="265" t="s">
        <v>134</v>
      </c>
      <c r="X32" s="265" t="s">
        <v>134</v>
      </c>
      <c r="Y32" s="265" t="s">
        <v>134</v>
      </c>
      <c r="Z32" s="265" t="s">
        <v>134</v>
      </c>
      <c r="AA32" s="265" t="s">
        <v>134</v>
      </c>
      <c r="AB32" s="265" t="s">
        <v>134</v>
      </c>
      <c r="AC32" s="265" t="s">
        <v>134</v>
      </c>
      <c r="AD32" s="265" t="s">
        <v>134</v>
      </c>
      <c r="AE32" s="265" t="s">
        <v>134</v>
      </c>
      <c r="AF32" s="265" t="s">
        <v>3072</v>
      </c>
      <c r="AG32" s="16"/>
      <c r="AH32" s="16" t="s">
        <v>63</v>
      </c>
      <c r="AI32" s="16">
        <v>2</v>
      </c>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c r="BK32" s="16"/>
      <c r="BL32" s="16"/>
    </row>
    <row r="33" spans="1:64" ht="16.5" customHeight="1">
      <c r="A33" s="834" t="s">
        <v>43</v>
      </c>
      <c r="B33" s="265" t="s">
        <v>3077</v>
      </c>
      <c r="C33" s="265" t="s">
        <v>6330</v>
      </c>
      <c r="D33" s="265" t="s">
        <v>2910</v>
      </c>
      <c r="E33" s="265" t="s">
        <v>2910</v>
      </c>
      <c r="F33" s="265" t="s">
        <v>3078</v>
      </c>
      <c r="G33" s="265" t="s">
        <v>134</v>
      </c>
      <c r="H33" s="265" t="s">
        <v>3100</v>
      </c>
      <c r="I33" s="265" t="s">
        <v>3074</v>
      </c>
      <c r="J33" s="265" t="s">
        <v>3074</v>
      </c>
      <c r="K33" s="265" t="s">
        <v>3085</v>
      </c>
      <c r="L33" s="265" t="s">
        <v>3100</v>
      </c>
      <c r="M33" s="265" t="s">
        <v>3078</v>
      </c>
      <c r="N33" s="265" t="s">
        <v>134</v>
      </c>
      <c r="O33" s="265" t="s">
        <v>3099</v>
      </c>
      <c r="P33" s="265" t="s">
        <v>2910</v>
      </c>
      <c r="Q33" s="265" t="s">
        <v>2910</v>
      </c>
      <c r="R33" s="265" t="s">
        <v>2910</v>
      </c>
      <c r="S33" s="265" t="s">
        <v>2910</v>
      </c>
      <c r="T33" s="265" t="s">
        <v>2910</v>
      </c>
      <c r="U33" s="265" t="s">
        <v>3080</v>
      </c>
      <c r="V33" s="265" t="s">
        <v>3097</v>
      </c>
      <c r="W33" s="265" t="s">
        <v>2910</v>
      </c>
      <c r="X33" s="265" t="s">
        <v>134</v>
      </c>
      <c r="Y33" s="265" t="s">
        <v>3077</v>
      </c>
      <c r="Z33" s="265" t="s">
        <v>134</v>
      </c>
      <c r="AA33" s="265" t="s">
        <v>134</v>
      </c>
      <c r="AB33" s="602" t="s">
        <v>3096</v>
      </c>
      <c r="AC33" s="265" t="s">
        <v>134</v>
      </c>
      <c r="AD33" s="265" t="s">
        <v>3072</v>
      </c>
      <c r="AE33" s="265" t="s">
        <v>3078</v>
      </c>
      <c r="AF33" s="1716" t="s">
        <v>134</v>
      </c>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c r="BK33" s="16"/>
      <c r="BL33" s="16"/>
    </row>
    <row r="34" spans="1:64" ht="16.5" customHeight="1">
      <c r="A34" s="834" t="s">
        <v>3289</v>
      </c>
      <c r="B34" s="265" t="s">
        <v>134</v>
      </c>
      <c r="C34" s="265" t="s">
        <v>134</v>
      </c>
      <c r="D34" s="265" t="s">
        <v>3074</v>
      </c>
      <c r="E34" s="265" t="s">
        <v>3074</v>
      </c>
      <c r="F34" s="265" t="s">
        <v>3084</v>
      </c>
      <c r="G34" s="265" t="s">
        <v>134</v>
      </c>
      <c r="H34" s="265" t="s">
        <v>134</v>
      </c>
      <c r="I34" s="265" t="s">
        <v>134</v>
      </c>
      <c r="J34" s="265" t="s">
        <v>134</v>
      </c>
      <c r="K34" s="265" t="s">
        <v>3082</v>
      </c>
      <c r="L34" s="6" t="s">
        <v>134</v>
      </c>
      <c r="M34" s="265" t="s">
        <v>2990</v>
      </c>
      <c r="N34" s="265" t="s">
        <v>134</v>
      </c>
      <c r="O34" s="265" t="s">
        <v>134</v>
      </c>
      <c r="P34" s="265" t="s">
        <v>134</v>
      </c>
      <c r="Q34" s="265" t="s">
        <v>134</v>
      </c>
      <c r="R34" s="265" t="s">
        <v>3074</v>
      </c>
      <c r="S34" s="265" t="s">
        <v>2990</v>
      </c>
      <c r="T34" s="265" t="s">
        <v>3085</v>
      </c>
      <c r="U34" s="265" t="s">
        <v>134</v>
      </c>
      <c r="V34" s="265" t="s">
        <v>134</v>
      </c>
      <c r="W34" s="265" t="s">
        <v>134</v>
      </c>
      <c r="X34" s="265" t="s">
        <v>2990</v>
      </c>
      <c r="Y34" s="265" t="s">
        <v>6330</v>
      </c>
      <c r="Z34" s="265" t="s">
        <v>6330</v>
      </c>
      <c r="AA34" s="265" t="s">
        <v>3084</v>
      </c>
      <c r="AB34" s="265" t="s">
        <v>134</v>
      </c>
      <c r="AC34" s="265" t="s">
        <v>134</v>
      </c>
      <c r="AD34" s="265" t="s">
        <v>2990</v>
      </c>
      <c r="AE34" s="265" t="s">
        <v>134</v>
      </c>
      <c r="AF34" s="265" t="s">
        <v>2990</v>
      </c>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row>
    <row r="35" spans="1:64" ht="16.5" customHeight="1">
      <c r="A35" s="834" t="s">
        <v>3288</v>
      </c>
      <c r="B35" s="265" t="s">
        <v>134</v>
      </c>
      <c r="C35" s="265" t="s">
        <v>134</v>
      </c>
      <c r="D35" s="265" t="s">
        <v>134</v>
      </c>
      <c r="E35" s="265" t="s">
        <v>134</v>
      </c>
      <c r="F35" s="265" t="s">
        <v>134</v>
      </c>
      <c r="G35" s="265" t="s">
        <v>134</v>
      </c>
      <c r="H35" s="265" t="s">
        <v>134</v>
      </c>
      <c r="I35" s="265" t="s">
        <v>134</v>
      </c>
      <c r="J35" s="265" t="s">
        <v>134</v>
      </c>
      <c r="K35" s="265" t="s">
        <v>3084</v>
      </c>
      <c r="L35" s="265" t="s">
        <v>134</v>
      </c>
      <c r="M35" s="265" t="s">
        <v>3084</v>
      </c>
      <c r="N35" s="265" t="s">
        <v>3092</v>
      </c>
      <c r="O35" s="265" t="s">
        <v>134</v>
      </c>
      <c r="P35" s="265" t="s">
        <v>134</v>
      </c>
      <c r="Q35" s="265" t="s">
        <v>134</v>
      </c>
      <c r="R35" s="265"/>
      <c r="S35" s="265" t="s">
        <v>134</v>
      </c>
      <c r="T35" s="265" t="s">
        <v>134</v>
      </c>
      <c r="U35" s="265" t="s">
        <v>134</v>
      </c>
      <c r="V35" s="265" t="s">
        <v>134</v>
      </c>
      <c r="W35" s="265" t="s">
        <v>134</v>
      </c>
      <c r="X35" s="265" t="s">
        <v>134</v>
      </c>
      <c r="Y35" s="265"/>
      <c r="Z35" s="265" t="s">
        <v>134</v>
      </c>
      <c r="AA35" s="265" t="s">
        <v>134</v>
      </c>
      <c r="AB35" s="265" t="s">
        <v>134</v>
      </c>
      <c r="AC35" s="265" t="s">
        <v>134</v>
      </c>
      <c r="AD35" s="265" t="s">
        <v>134</v>
      </c>
      <c r="AE35" s="265" t="s">
        <v>134</v>
      </c>
      <c r="AF35" s="1716" t="s">
        <v>134</v>
      </c>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row>
    <row r="36" spans="1:64" ht="16.5" customHeight="1">
      <c r="A36" s="834" t="s">
        <v>5549</v>
      </c>
      <c r="B36" s="265" t="s">
        <v>774</v>
      </c>
      <c r="C36" s="265" t="s">
        <v>774</v>
      </c>
      <c r="D36" s="265" t="s">
        <v>774</v>
      </c>
      <c r="E36" s="265" t="s">
        <v>774</v>
      </c>
      <c r="F36" s="265" t="s">
        <v>774</v>
      </c>
      <c r="G36" s="265" t="s">
        <v>774</v>
      </c>
      <c r="H36" s="265" t="s">
        <v>134</v>
      </c>
      <c r="I36" s="265" t="s">
        <v>134</v>
      </c>
      <c r="J36" s="265" t="s">
        <v>134</v>
      </c>
      <c r="K36" s="265" t="s">
        <v>134</v>
      </c>
      <c r="L36" s="265" t="s">
        <v>134</v>
      </c>
      <c r="M36" s="265" t="s">
        <v>134</v>
      </c>
      <c r="N36" s="265" t="s">
        <v>134</v>
      </c>
      <c r="O36" s="265" t="s">
        <v>134</v>
      </c>
      <c r="P36" s="265" t="s">
        <v>134</v>
      </c>
      <c r="Q36" s="265" t="s">
        <v>134</v>
      </c>
      <c r="R36" s="265" t="s">
        <v>134</v>
      </c>
      <c r="S36" s="265" t="s">
        <v>134</v>
      </c>
      <c r="T36" s="265" t="s">
        <v>134</v>
      </c>
      <c r="U36" s="265" t="s">
        <v>134</v>
      </c>
      <c r="V36" s="265" t="s">
        <v>134</v>
      </c>
      <c r="W36" s="265" t="s">
        <v>134</v>
      </c>
      <c r="X36" s="265" t="s">
        <v>134</v>
      </c>
      <c r="Y36" s="265" t="s">
        <v>134</v>
      </c>
      <c r="Z36" s="265" t="s">
        <v>6867</v>
      </c>
      <c r="AA36" s="265" t="s">
        <v>134</v>
      </c>
      <c r="AB36" s="105" t="s">
        <v>134</v>
      </c>
      <c r="AC36" s="265" t="s">
        <v>1906</v>
      </c>
      <c r="AD36" s="265" t="s">
        <v>134</v>
      </c>
      <c r="AE36" s="265" t="s">
        <v>134</v>
      </c>
      <c r="AF36" s="265" t="s">
        <v>134</v>
      </c>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c r="BK36" s="16"/>
      <c r="BL36" s="16"/>
    </row>
    <row r="37" spans="1:64" ht="16.5" customHeight="1">
      <c r="A37" s="834" t="s">
        <v>94</v>
      </c>
      <c r="B37" s="265" t="s">
        <v>134</v>
      </c>
      <c r="C37" s="265" t="s">
        <v>134</v>
      </c>
      <c r="D37" s="743" t="s">
        <v>1906</v>
      </c>
      <c r="E37" s="743" t="s">
        <v>1906</v>
      </c>
      <c r="F37" s="105" t="s">
        <v>774</v>
      </c>
      <c r="G37" s="105" t="s">
        <v>774</v>
      </c>
      <c r="H37" s="105" t="s">
        <v>774</v>
      </c>
      <c r="I37" s="105" t="s">
        <v>774</v>
      </c>
      <c r="J37" s="105" t="s">
        <v>774</v>
      </c>
      <c r="K37" s="265" t="s">
        <v>134</v>
      </c>
      <c r="L37" s="105" t="s">
        <v>774</v>
      </c>
      <c r="M37" s="105" t="s">
        <v>774</v>
      </c>
      <c r="N37" s="105" t="s">
        <v>774</v>
      </c>
      <c r="O37" s="105" t="s">
        <v>774</v>
      </c>
      <c r="P37" s="105" t="s">
        <v>774</v>
      </c>
      <c r="Q37" s="105" t="s">
        <v>774</v>
      </c>
      <c r="R37" s="105" t="s">
        <v>774</v>
      </c>
      <c r="S37" s="105" t="s">
        <v>774</v>
      </c>
      <c r="T37" s="105" t="s">
        <v>774</v>
      </c>
      <c r="U37" s="105" t="s">
        <v>774</v>
      </c>
      <c r="V37" s="105" t="s">
        <v>774</v>
      </c>
      <c r="W37" s="105" t="s">
        <v>774</v>
      </c>
      <c r="X37" s="105" t="s">
        <v>774</v>
      </c>
      <c r="Y37" s="105" t="s">
        <v>774</v>
      </c>
      <c r="Z37" s="105" t="s">
        <v>774</v>
      </c>
      <c r="AA37" s="265"/>
      <c r="AB37" s="265" t="s">
        <v>35</v>
      </c>
      <c r="AC37" s="265" t="s">
        <v>134</v>
      </c>
      <c r="AD37" s="265" t="s">
        <v>134</v>
      </c>
      <c r="AE37" s="265" t="s">
        <v>134</v>
      </c>
      <c r="AF37" s="265" t="s">
        <v>134</v>
      </c>
      <c r="AG37" s="401" t="s">
        <v>5615</v>
      </c>
      <c r="AH37" s="16" t="s">
        <v>6332</v>
      </c>
      <c r="AI37" s="16">
        <v>2</v>
      </c>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6"/>
    </row>
    <row r="38" spans="1:64" ht="16.5" customHeight="1">
      <c r="A38" s="834" t="s">
        <v>106</v>
      </c>
      <c r="B38" s="296" t="s">
        <v>3065</v>
      </c>
      <c r="C38" s="265" t="s">
        <v>2990</v>
      </c>
      <c r="D38" s="296" t="s">
        <v>3065</v>
      </c>
      <c r="E38" s="265" t="s">
        <v>2990</v>
      </c>
      <c r="F38" s="296" t="s">
        <v>3065</v>
      </c>
      <c r="G38" s="265" t="s">
        <v>134</v>
      </c>
      <c r="H38" s="296" t="s">
        <v>3065</v>
      </c>
      <c r="I38" s="265" t="s">
        <v>2990</v>
      </c>
      <c r="J38" s="113" t="s">
        <v>3065</v>
      </c>
      <c r="K38" s="113" t="s">
        <v>3065</v>
      </c>
      <c r="L38" s="265" t="s">
        <v>2990</v>
      </c>
      <c r="M38" s="113" t="s">
        <v>3065</v>
      </c>
      <c r="N38" s="265" t="s">
        <v>134</v>
      </c>
      <c r="O38" s="265" t="s">
        <v>2990</v>
      </c>
      <c r="P38" s="296" t="s">
        <v>3065</v>
      </c>
      <c r="Q38" s="113" t="s">
        <v>3065</v>
      </c>
      <c r="R38" s="113" t="s">
        <v>3065</v>
      </c>
      <c r="S38" s="113" t="s">
        <v>3065</v>
      </c>
      <c r="T38" s="113" t="s">
        <v>3065</v>
      </c>
      <c r="U38" s="265" t="s">
        <v>134</v>
      </c>
      <c r="V38" s="265" t="s">
        <v>2990</v>
      </c>
      <c r="W38" s="265" t="s">
        <v>2990</v>
      </c>
      <c r="X38" s="265" t="s">
        <v>2990</v>
      </c>
      <c r="Y38" s="113" t="s">
        <v>3065</v>
      </c>
      <c r="Z38" s="296" t="s">
        <v>3065</v>
      </c>
      <c r="AA38" s="296" t="s">
        <v>3065</v>
      </c>
      <c r="AB38" s="265" t="s">
        <v>2990</v>
      </c>
      <c r="AC38" s="265" t="s">
        <v>2990</v>
      </c>
      <c r="AD38" s="265" t="s">
        <v>2990</v>
      </c>
      <c r="AE38" s="113" t="s">
        <v>3065</v>
      </c>
      <c r="AF38" s="1716" t="s">
        <v>2990</v>
      </c>
      <c r="AG38" s="401">
        <f t="shared" ref="AG38:AG43" si="0">31-COUNTIF(B38:AF38,"*R")</f>
        <v>28</v>
      </c>
      <c r="AH38" s="16" t="s">
        <v>6333</v>
      </c>
      <c r="AI38" s="16">
        <v>2</v>
      </c>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c r="BK38" s="16"/>
      <c r="BL38" s="16"/>
    </row>
    <row r="39" spans="1:64" ht="16.5" customHeight="1">
      <c r="A39" s="834" t="s">
        <v>107</v>
      </c>
      <c r="B39" s="113" t="s">
        <v>3065</v>
      </c>
      <c r="C39" s="265" t="s">
        <v>2990</v>
      </c>
      <c r="D39" s="265" t="s">
        <v>134</v>
      </c>
      <c r="E39" s="113" t="s">
        <v>3065</v>
      </c>
      <c r="F39" s="265" t="s">
        <v>2990</v>
      </c>
      <c r="G39" s="113" t="s">
        <v>3065</v>
      </c>
      <c r="H39" s="296" t="s">
        <v>3065</v>
      </c>
      <c r="I39" s="113" t="s">
        <v>3065</v>
      </c>
      <c r="J39" s="113" t="s">
        <v>3065</v>
      </c>
      <c r="K39" s="265" t="s">
        <v>134</v>
      </c>
      <c r="L39" s="296" t="s">
        <v>774</v>
      </c>
      <c r="M39" s="113" t="s">
        <v>3065</v>
      </c>
      <c r="N39" s="296" t="s">
        <v>774</v>
      </c>
      <c r="O39" s="113" t="s">
        <v>35</v>
      </c>
      <c r="P39" s="265" t="s">
        <v>2990</v>
      </c>
      <c r="Q39" s="265" t="s">
        <v>2990</v>
      </c>
      <c r="R39" s="265" t="s">
        <v>134</v>
      </c>
      <c r="S39" s="113" t="s">
        <v>3065</v>
      </c>
      <c r="T39" s="113" t="s">
        <v>3065</v>
      </c>
      <c r="U39" s="265" t="s">
        <v>35</v>
      </c>
      <c r="V39" s="265" t="s">
        <v>2990</v>
      </c>
      <c r="W39" s="113" t="s">
        <v>3065</v>
      </c>
      <c r="X39" s="265" t="s">
        <v>2990</v>
      </c>
      <c r="Y39" s="265" t="s">
        <v>134</v>
      </c>
      <c r="Z39" s="265" t="s">
        <v>2990</v>
      </c>
      <c r="AA39" s="113" t="s">
        <v>3065</v>
      </c>
      <c r="AB39" s="265" t="s">
        <v>35</v>
      </c>
      <c r="AC39" s="265" t="s">
        <v>35</v>
      </c>
      <c r="AD39" s="265" t="s">
        <v>2990</v>
      </c>
      <c r="AE39" s="113" t="s">
        <v>3065</v>
      </c>
      <c r="AF39" s="1716" t="s">
        <v>134</v>
      </c>
      <c r="AG39" s="401">
        <f t="shared" si="0"/>
        <v>26</v>
      </c>
      <c r="AH39" s="16" t="s">
        <v>33</v>
      </c>
      <c r="AI39" s="16">
        <v>3</v>
      </c>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c r="BK39" s="16"/>
      <c r="BL39" s="16"/>
    </row>
    <row r="40" spans="1:64" ht="16.5" customHeight="1">
      <c r="A40" s="834" t="s">
        <v>108</v>
      </c>
      <c r="B40" s="265" t="s">
        <v>134</v>
      </c>
      <c r="C40" s="265" t="s">
        <v>2990</v>
      </c>
      <c r="D40" s="113" t="s">
        <v>3065</v>
      </c>
      <c r="E40" s="265" t="s">
        <v>2990</v>
      </c>
      <c r="F40" s="265" t="s">
        <v>2990</v>
      </c>
      <c r="G40" s="296" t="s">
        <v>3065</v>
      </c>
      <c r="H40" s="113" t="s">
        <v>3065</v>
      </c>
      <c r="I40" s="265" t="s">
        <v>2990</v>
      </c>
      <c r="J40" s="113" t="s">
        <v>3065</v>
      </c>
      <c r="K40" s="296" t="s">
        <v>3065</v>
      </c>
      <c r="L40" s="265" t="s">
        <v>2990</v>
      </c>
      <c r="M40" s="265" t="s">
        <v>134</v>
      </c>
      <c r="N40" s="113" t="s">
        <v>3065</v>
      </c>
      <c r="O40" s="265" t="s">
        <v>2990</v>
      </c>
      <c r="P40" s="113" t="s">
        <v>3065</v>
      </c>
      <c r="Q40" s="265" t="s">
        <v>2990</v>
      </c>
      <c r="R40" s="113" t="s">
        <v>242</v>
      </c>
      <c r="S40" s="265" t="s">
        <v>2990</v>
      </c>
      <c r="T40" s="113" t="s">
        <v>3065</v>
      </c>
      <c r="U40" s="113" t="s">
        <v>3065</v>
      </c>
      <c r="V40" s="113" t="s">
        <v>3065</v>
      </c>
      <c r="W40" s="113" t="s">
        <v>3065</v>
      </c>
      <c r="X40" s="113" t="s">
        <v>3065</v>
      </c>
      <c r="Y40" s="265" t="s">
        <v>2990</v>
      </c>
      <c r="Z40" s="265" t="s">
        <v>2990</v>
      </c>
      <c r="AA40" s="265" t="s">
        <v>2990</v>
      </c>
      <c r="AB40" s="265" t="s">
        <v>2990</v>
      </c>
      <c r="AC40" s="265" t="s">
        <v>134</v>
      </c>
      <c r="AD40" s="265" t="s">
        <v>134</v>
      </c>
      <c r="AE40" s="265" t="s">
        <v>134</v>
      </c>
      <c r="AF40" s="1716" t="s">
        <v>2990</v>
      </c>
      <c r="AG40" s="401">
        <f t="shared" si="0"/>
        <v>26</v>
      </c>
      <c r="AH40" s="16" t="s">
        <v>5566</v>
      </c>
      <c r="AI40" s="16">
        <v>2</v>
      </c>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c r="BK40" s="16"/>
      <c r="BL40" s="16"/>
    </row>
    <row r="41" spans="1:64" ht="16.5" customHeight="1">
      <c r="A41" s="835" t="s">
        <v>109</v>
      </c>
      <c r="B41" s="265" t="s">
        <v>2990</v>
      </c>
      <c r="C41" s="296" t="s">
        <v>3065</v>
      </c>
      <c r="D41" s="296" t="s">
        <v>3065</v>
      </c>
      <c r="E41" s="265" t="s">
        <v>134</v>
      </c>
      <c r="F41" s="296" t="s">
        <v>3065</v>
      </c>
      <c r="G41" s="296" t="s">
        <v>3065</v>
      </c>
      <c r="H41" s="265" t="s">
        <v>134</v>
      </c>
      <c r="I41" s="265" t="s">
        <v>134</v>
      </c>
      <c r="J41" s="113" t="s">
        <v>3065</v>
      </c>
      <c r="K41" s="296" t="s">
        <v>3065</v>
      </c>
      <c r="L41" s="113" t="s">
        <v>3065</v>
      </c>
      <c r="M41" s="113" t="s">
        <v>3065</v>
      </c>
      <c r="N41" s="265" t="s">
        <v>2990</v>
      </c>
      <c r="O41" s="265" t="s">
        <v>134</v>
      </c>
      <c r="P41" s="113" t="s">
        <v>3065</v>
      </c>
      <c r="Q41" s="265" t="s">
        <v>2990</v>
      </c>
      <c r="R41" s="296" t="s">
        <v>3065</v>
      </c>
      <c r="S41" s="265" t="s">
        <v>2990</v>
      </c>
      <c r="T41" s="113" t="s">
        <v>3065</v>
      </c>
      <c r="U41" s="265" t="s">
        <v>2990</v>
      </c>
      <c r="V41" s="265" t="s">
        <v>134</v>
      </c>
      <c r="W41" s="265" t="s">
        <v>2990</v>
      </c>
      <c r="X41" s="113" t="s">
        <v>3065</v>
      </c>
      <c r="Y41" s="265" t="s">
        <v>2990</v>
      </c>
      <c r="Z41" s="113" t="s">
        <v>3065</v>
      </c>
      <c r="AA41" s="296" t="s">
        <v>3065</v>
      </c>
      <c r="AB41" s="265" t="s">
        <v>2990</v>
      </c>
      <c r="AC41" s="265" t="s">
        <v>2990</v>
      </c>
      <c r="AD41" s="265" t="s">
        <v>134</v>
      </c>
      <c r="AE41" s="265" t="s">
        <v>134</v>
      </c>
      <c r="AF41" s="1716" t="s">
        <v>2990</v>
      </c>
      <c r="AG41" s="401">
        <f t="shared" si="0"/>
        <v>24</v>
      </c>
      <c r="AH41" s="16" t="s">
        <v>6334</v>
      </c>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c r="BK41" s="16"/>
      <c r="BL41" s="16"/>
    </row>
    <row r="42" spans="1:64" ht="16.5" customHeight="1">
      <c r="A42" s="834" t="s">
        <v>27</v>
      </c>
      <c r="B42" s="113" t="s">
        <v>3065</v>
      </c>
      <c r="C42" s="265" t="s">
        <v>2990</v>
      </c>
      <c r="D42" s="113" t="s">
        <v>3065</v>
      </c>
      <c r="E42" s="113" t="s">
        <v>3065</v>
      </c>
      <c r="F42" s="265" t="s">
        <v>3088</v>
      </c>
      <c r="G42" s="113" t="s">
        <v>3065</v>
      </c>
      <c r="H42" s="265" t="s">
        <v>2990</v>
      </c>
      <c r="I42" s="265" t="s">
        <v>2990</v>
      </c>
      <c r="J42" s="265" t="s">
        <v>2990</v>
      </c>
      <c r="K42" s="113" t="s">
        <v>3065</v>
      </c>
      <c r="L42" s="113" t="s">
        <v>3065</v>
      </c>
      <c r="M42" s="113" t="s">
        <v>3065</v>
      </c>
      <c r="N42" s="265" t="s">
        <v>2990</v>
      </c>
      <c r="O42" s="113" t="s">
        <v>242</v>
      </c>
      <c r="P42" s="265" t="s">
        <v>2990</v>
      </c>
      <c r="Q42" s="265" t="s">
        <v>2990</v>
      </c>
      <c r="R42" s="265" t="s">
        <v>2990</v>
      </c>
      <c r="S42" s="296" t="s">
        <v>774</v>
      </c>
      <c r="T42" s="296" t="s">
        <v>774</v>
      </c>
      <c r="U42" s="296" t="s">
        <v>774</v>
      </c>
      <c r="V42" s="265" t="s">
        <v>3100</v>
      </c>
      <c r="W42" s="296" t="s">
        <v>3065</v>
      </c>
      <c r="X42" s="265" t="s">
        <v>2990</v>
      </c>
      <c r="Y42" s="265" t="s">
        <v>2990</v>
      </c>
      <c r="Z42" s="265" t="s">
        <v>2990</v>
      </c>
      <c r="AA42" s="265" t="s">
        <v>2990</v>
      </c>
      <c r="AB42" s="296" t="s">
        <v>3065</v>
      </c>
      <c r="AC42" s="113" t="s">
        <v>242</v>
      </c>
      <c r="AD42" s="113" t="s">
        <v>3065</v>
      </c>
      <c r="AE42" s="296" t="s">
        <v>3065</v>
      </c>
      <c r="AF42" s="1716" t="s">
        <v>2990</v>
      </c>
      <c r="AG42" s="401">
        <f t="shared" si="0"/>
        <v>31</v>
      </c>
      <c r="AH42" s="16" t="s">
        <v>63</v>
      </c>
      <c r="AI42" s="16">
        <v>3</v>
      </c>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16"/>
      <c r="BI42" s="16"/>
      <c r="BJ42" s="16"/>
      <c r="BK42" s="16"/>
      <c r="BL42" s="16"/>
    </row>
    <row r="43" spans="1:64" ht="16.5" customHeight="1">
      <c r="A43" s="834" t="s">
        <v>110</v>
      </c>
      <c r="B43" s="296" t="s">
        <v>3065</v>
      </c>
      <c r="C43" s="296" t="s">
        <v>3065</v>
      </c>
      <c r="D43" s="296" t="s">
        <v>3065</v>
      </c>
      <c r="E43" s="296" t="s">
        <v>3065</v>
      </c>
      <c r="F43" s="113" t="s">
        <v>3065</v>
      </c>
      <c r="G43" s="113" t="s">
        <v>3065</v>
      </c>
      <c r="H43" s="265" t="s">
        <v>2990</v>
      </c>
      <c r="I43" s="265" t="s">
        <v>2990</v>
      </c>
      <c r="J43" s="113" t="s">
        <v>3065</v>
      </c>
      <c r="K43" s="265" t="s">
        <v>2990</v>
      </c>
      <c r="L43" s="265" t="s">
        <v>2990</v>
      </c>
      <c r="M43" s="265" t="s">
        <v>134</v>
      </c>
      <c r="N43" s="113" t="s">
        <v>3065</v>
      </c>
      <c r="O43" s="265" t="s">
        <v>2990</v>
      </c>
      <c r="P43" s="113" t="s">
        <v>3065</v>
      </c>
      <c r="Q43" s="113" t="s">
        <v>242</v>
      </c>
      <c r="R43" s="296" t="s">
        <v>3065</v>
      </c>
      <c r="S43" s="265" t="s">
        <v>2990</v>
      </c>
      <c r="T43" s="265" t="s">
        <v>2990</v>
      </c>
      <c r="U43" s="265" t="s">
        <v>2990</v>
      </c>
      <c r="V43" s="296" t="s">
        <v>3065</v>
      </c>
      <c r="W43" s="296" t="s">
        <v>3065</v>
      </c>
      <c r="X43" s="113" t="s">
        <v>3065</v>
      </c>
      <c r="Y43" s="265" t="s">
        <v>2990</v>
      </c>
      <c r="Z43" s="113" t="s">
        <v>3065</v>
      </c>
      <c r="AA43" s="113" t="s">
        <v>3065</v>
      </c>
      <c r="AB43" s="296" t="s">
        <v>3065</v>
      </c>
      <c r="AC43" s="265" t="s">
        <v>134</v>
      </c>
      <c r="AD43" s="265" t="s">
        <v>2990</v>
      </c>
      <c r="AE43" s="296" t="s">
        <v>3065</v>
      </c>
      <c r="AF43" s="1717" t="s">
        <v>3065</v>
      </c>
      <c r="AG43" s="401">
        <f t="shared" si="0"/>
        <v>29</v>
      </c>
      <c r="AH43" s="16" t="s">
        <v>6332</v>
      </c>
      <c r="AI43" s="16">
        <v>2</v>
      </c>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row>
    <row r="44" spans="1:64" ht="12.75" customHeight="1">
      <c r="A44" s="26" t="s">
        <v>112</v>
      </c>
      <c r="B44" s="1551"/>
      <c r="C44" s="16"/>
      <c r="D44" s="16"/>
      <c r="E44" s="16"/>
      <c r="F44" s="16"/>
      <c r="G44" s="16"/>
      <c r="H44" s="16"/>
      <c r="I44" s="16"/>
      <c r="J44" s="16"/>
      <c r="K44" s="16"/>
      <c r="L44" s="16"/>
      <c r="M44" s="16"/>
      <c r="N44" s="16"/>
      <c r="O44" s="16"/>
      <c r="P44" s="16"/>
      <c r="Q44" s="16"/>
      <c r="R44" s="16"/>
      <c r="S44" s="16"/>
      <c r="T44" s="16"/>
      <c r="U44" s="16"/>
      <c r="V44" s="16"/>
      <c r="W44" s="16"/>
      <c r="X44" s="16"/>
      <c r="Y44" s="48"/>
      <c r="Z44" s="16"/>
      <c r="AA44" s="16"/>
      <c r="AB44" s="16"/>
      <c r="AC44" s="16"/>
      <c r="AD44" s="16"/>
      <c r="AE44" s="16"/>
      <c r="AF44" s="1551"/>
      <c r="AG44" s="16"/>
      <c r="AH44" s="16" t="s">
        <v>33</v>
      </c>
      <c r="AI44" s="16">
        <v>3</v>
      </c>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row>
    <row r="45" spans="1:64" ht="13.2">
      <c r="A45" s="80">
        <v>7700</v>
      </c>
      <c r="B45" s="401"/>
      <c r="C45" s="401"/>
      <c r="D45" s="401"/>
      <c r="E45" s="401"/>
      <c r="F45" s="401"/>
      <c r="G45" s="401"/>
      <c r="H45" s="401"/>
      <c r="I45" s="401"/>
      <c r="J45" s="401"/>
      <c r="K45" s="401"/>
      <c r="L45" s="401"/>
      <c r="M45" s="401"/>
      <c r="N45" s="401"/>
      <c r="O45" s="401"/>
      <c r="P45" s="401"/>
      <c r="Q45" s="401"/>
      <c r="R45" s="264" t="s">
        <v>6868</v>
      </c>
      <c r="S45" s="264" t="s">
        <v>5557</v>
      </c>
      <c r="T45" s="401"/>
      <c r="U45" s="401"/>
      <c r="V45" s="401"/>
      <c r="W45" s="401"/>
      <c r="X45" s="401"/>
      <c r="Y45" s="401"/>
      <c r="Z45" s="401"/>
      <c r="AA45" s="401"/>
      <c r="AB45" s="401"/>
      <c r="AC45" s="401"/>
      <c r="AD45" s="401"/>
      <c r="AE45" s="401"/>
      <c r="AF45" s="401"/>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row>
    <row r="46" spans="1:64" ht="13.2">
      <c r="A46" s="528">
        <v>7701</v>
      </c>
      <c r="B46" s="1552" t="s">
        <v>3075</v>
      </c>
      <c r="C46" s="1552" t="s">
        <v>3075</v>
      </c>
      <c r="D46" s="1552" t="s">
        <v>3075</v>
      </c>
      <c r="E46" s="1552" t="s">
        <v>3075</v>
      </c>
      <c r="F46" s="1552" t="s">
        <v>3075</v>
      </c>
      <c r="G46" s="1552" t="s">
        <v>3075</v>
      </c>
      <c r="H46" s="1552" t="s">
        <v>3075</v>
      </c>
      <c r="I46" s="1552" t="s">
        <v>3075</v>
      </c>
      <c r="J46" s="1552" t="s">
        <v>3075</v>
      </c>
      <c r="K46" s="1552" t="s">
        <v>3075</v>
      </c>
      <c r="L46" s="1552" t="s">
        <v>3075</v>
      </c>
      <c r="M46" s="1552" t="s">
        <v>3075</v>
      </c>
      <c r="N46" s="1552" t="s">
        <v>3075</v>
      </c>
      <c r="O46" s="1552" t="s">
        <v>3075</v>
      </c>
      <c r="P46" s="1552" t="s">
        <v>3075</v>
      </c>
      <c r="Q46" s="1552" t="s">
        <v>3075</v>
      </c>
      <c r="R46" s="1552" t="s">
        <v>3075</v>
      </c>
      <c r="S46" s="1552" t="s">
        <v>3075</v>
      </c>
      <c r="T46" s="1552" t="s">
        <v>3075</v>
      </c>
      <c r="U46" s="1552" t="s">
        <v>3075</v>
      </c>
      <c r="V46" s="1552" t="s">
        <v>3075</v>
      </c>
      <c r="W46" s="1552" t="s">
        <v>27</v>
      </c>
      <c r="X46" s="1552" t="s">
        <v>3075</v>
      </c>
      <c r="Y46" s="1552" t="s">
        <v>3075</v>
      </c>
      <c r="Z46" s="1552" t="s">
        <v>3075</v>
      </c>
      <c r="AA46" s="1552" t="s">
        <v>3075</v>
      </c>
      <c r="AB46" s="1552" t="s">
        <v>3075</v>
      </c>
      <c r="AC46" s="1552" t="s">
        <v>3075</v>
      </c>
      <c r="AD46" s="1552" t="s">
        <v>3075</v>
      </c>
      <c r="AE46" s="1552" t="s">
        <v>3075</v>
      </c>
      <c r="AF46" s="1552" t="s">
        <v>3075</v>
      </c>
      <c r="AG46" s="16"/>
      <c r="AH46" s="16" t="s">
        <v>6333</v>
      </c>
      <c r="AI46" s="16">
        <v>3</v>
      </c>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row>
    <row r="47" spans="1:64" ht="13.2">
      <c r="A47" s="75">
        <v>7702</v>
      </c>
      <c r="B47" s="1553" t="s">
        <v>2037</v>
      </c>
      <c r="C47" s="1553" t="s">
        <v>2037</v>
      </c>
      <c r="D47" s="1553" t="s">
        <v>2037</v>
      </c>
      <c r="E47" s="1553" t="s">
        <v>2037</v>
      </c>
      <c r="F47" s="1553" t="s">
        <v>2037</v>
      </c>
      <c r="G47" s="1553" t="s">
        <v>2037</v>
      </c>
      <c r="H47" s="1553" t="s">
        <v>2037</v>
      </c>
      <c r="I47" s="1553" t="s">
        <v>2037</v>
      </c>
      <c r="J47" s="1553" t="s">
        <v>2037</v>
      </c>
      <c r="K47" s="1553" t="s">
        <v>2037</v>
      </c>
      <c r="L47" s="1553" t="s">
        <v>2037</v>
      </c>
      <c r="M47" s="1553" t="s">
        <v>2037</v>
      </c>
      <c r="N47" s="1553"/>
      <c r="O47" s="1553"/>
      <c r="P47" s="1553"/>
      <c r="Q47" s="1553" t="s">
        <v>61</v>
      </c>
      <c r="R47" s="1553" t="s">
        <v>61</v>
      </c>
      <c r="S47" s="1553" t="s">
        <v>61</v>
      </c>
      <c r="T47" s="1553" t="s">
        <v>61</v>
      </c>
      <c r="U47" s="1553"/>
      <c r="V47" s="1553" t="s">
        <v>1906</v>
      </c>
      <c r="W47" s="1553" t="s">
        <v>1906</v>
      </c>
      <c r="X47" s="1553" t="s">
        <v>45</v>
      </c>
      <c r="Y47" s="1553" t="s">
        <v>43</v>
      </c>
      <c r="Z47" s="1553" t="s">
        <v>45</v>
      </c>
      <c r="AA47" s="1553" t="s">
        <v>45</v>
      </c>
      <c r="AB47" s="1553" t="s">
        <v>45</v>
      </c>
      <c r="AC47" s="1553" t="s">
        <v>45</v>
      </c>
      <c r="AD47" s="1553" t="s">
        <v>45</v>
      </c>
      <c r="AE47" s="1718"/>
      <c r="AF47" s="1553" t="s">
        <v>101</v>
      </c>
      <c r="AG47" s="16"/>
      <c r="AH47" s="16" t="s">
        <v>5566</v>
      </c>
      <c r="AI47" s="16">
        <v>3</v>
      </c>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row>
    <row r="48" spans="1:64" ht="13.2">
      <c r="A48" s="75">
        <v>7703</v>
      </c>
      <c r="B48" s="1552" t="s">
        <v>49</v>
      </c>
      <c r="C48" s="1552" t="s">
        <v>43</v>
      </c>
      <c r="D48" s="1552" t="s">
        <v>3289</v>
      </c>
      <c r="E48" s="1552" t="s">
        <v>3289</v>
      </c>
      <c r="F48" s="1552" t="s">
        <v>27</v>
      </c>
      <c r="G48" s="1552" t="s">
        <v>98</v>
      </c>
      <c r="H48" s="1552" t="s">
        <v>98</v>
      </c>
      <c r="I48" s="1552" t="s">
        <v>43</v>
      </c>
      <c r="J48" s="1552" t="s">
        <v>43</v>
      </c>
      <c r="K48" s="1552" t="s">
        <v>43</v>
      </c>
      <c r="L48" s="1552" t="s">
        <v>43</v>
      </c>
      <c r="M48" s="1552" t="s">
        <v>3288</v>
      </c>
      <c r="N48" s="1552" t="s">
        <v>3288</v>
      </c>
      <c r="O48" s="1552" t="s">
        <v>86</v>
      </c>
      <c r="P48" s="1552" t="s">
        <v>49</v>
      </c>
      <c r="Q48" s="1552" t="s">
        <v>49</v>
      </c>
      <c r="R48" s="1552" t="s">
        <v>3079</v>
      </c>
      <c r="S48" s="1552" t="s">
        <v>3079</v>
      </c>
      <c r="T48" s="1552" t="s">
        <v>2366</v>
      </c>
      <c r="U48" s="1552" t="s">
        <v>43</v>
      </c>
      <c r="V48" s="1552" t="s">
        <v>43</v>
      </c>
      <c r="W48" s="1552" t="s">
        <v>49</v>
      </c>
      <c r="X48" s="1552" t="s">
        <v>49</v>
      </c>
      <c r="Y48" s="1552" t="s">
        <v>49</v>
      </c>
      <c r="Z48" s="1552" t="s">
        <v>49</v>
      </c>
      <c r="AA48" s="1552" t="s">
        <v>49</v>
      </c>
      <c r="AB48" s="1552" t="s">
        <v>49</v>
      </c>
      <c r="AC48" s="1552" t="s">
        <v>98</v>
      </c>
      <c r="AD48" s="1552" t="s">
        <v>49</v>
      </c>
      <c r="AE48" s="1552" t="s">
        <v>49</v>
      </c>
      <c r="AF48" s="1552" t="s">
        <v>49</v>
      </c>
      <c r="AG48" s="16"/>
      <c r="AH48" s="16" t="s">
        <v>5587</v>
      </c>
      <c r="AI48" s="16">
        <v>6</v>
      </c>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c r="BL48" s="16"/>
    </row>
    <row r="49" spans="1:64" ht="13.2">
      <c r="A49" s="75">
        <v>7705</v>
      </c>
      <c r="B49" s="1553" t="s">
        <v>40</v>
      </c>
      <c r="C49" s="1553" t="s">
        <v>40</v>
      </c>
      <c r="D49" s="1553" t="s">
        <v>40</v>
      </c>
      <c r="E49" s="1553" t="s">
        <v>40</v>
      </c>
      <c r="F49" s="1553" t="s">
        <v>40</v>
      </c>
      <c r="G49" s="1553" t="s">
        <v>40</v>
      </c>
      <c r="H49" s="1553" t="s">
        <v>43</v>
      </c>
      <c r="I49" s="1553" t="s">
        <v>40</v>
      </c>
      <c r="J49" s="1553" t="s">
        <v>40</v>
      </c>
      <c r="K49" s="1553" t="s">
        <v>40</v>
      </c>
      <c r="L49" s="1553" t="s">
        <v>45</v>
      </c>
      <c r="M49" s="1553" t="s">
        <v>40</v>
      </c>
      <c r="N49" s="1553" t="s">
        <v>40</v>
      </c>
      <c r="O49" s="1553" t="s">
        <v>98</v>
      </c>
      <c r="P49" s="1553" t="s">
        <v>40</v>
      </c>
      <c r="Q49" s="1553" t="s">
        <v>40</v>
      </c>
      <c r="R49" s="1553" t="s">
        <v>40</v>
      </c>
      <c r="S49" s="1553" t="s">
        <v>40</v>
      </c>
      <c r="T49" s="1553" t="s">
        <v>40</v>
      </c>
      <c r="U49" s="1553" t="s">
        <v>40</v>
      </c>
      <c r="V49" s="1553"/>
      <c r="W49" s="1553" t="s">
        <v>40</v>
      </c>
      <c r="X49" s="1553" t="s">
        <v>40</v>
      </c>
      <c r="Y49" s="1553" t="s">
        <v>40</v>
      </c>
      <c r="Z49" s="1553" t="s">
        <v>40</v>
      </c>
      <c r="AA49" s="1553" t="s">
        <v>40</v>
      </c>
      <c r="AB49" s="1553" t="s">
        <v>40</v>
      </c>
      <c r="AC49" s="1553"/>
      <c r="AD49" s="1553" t="s">
        <v>40</v>
      </c>
      <c r="AE49" s="1553" t="s">
        <v>40</v>
      </c>
      <c r="AF49" s="1553" t="s">
        <v>40</v>
      </c>
      <c r="AG49" s="16"/>
      <c r="AH49" s="16"/>
      <c r="AI49" s="16">
        <v>19</v>
      </c>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row>
    <row r="50" spans="1:64" ht="13.2">
      <c r="A50" s="75">
        <v>7706</v>
      </c>
      <c r="B50" s="1535" t="s">
        <v>1320</v>
      </c>
      <c r="C50" s="1535" t="s">
        <v>1320</v>
      </c>
      <c r="D50" s="1535" t="s">
        <v>1320</v>
      </c>
      <c r="E50" s="1535" t="s">
        <v>1320</v>
      </c>
      <c r="F50" s="1535" t="s">
        <v>1320</v>
      </c>
      <c r="G50" s="1535" t="s">
        <v>1320</v>
      </c>
      <c r="H50" s="1535" t="s">
        <v>1320</v>
      </c>
      <c r="I50" s="1535" t="s">
        <v>1320</v>
      </c>
      <c r="J50" s="1535" t="s">
        <v>1320</v>
      </c>
      <c r="K50" s="1535" t="s">
        <v>1320</v>
      </c>
      <c r="L50" s="1535" t="s">
        <v>1320</v>
      </c>
      <c r="M50" s="1535" t="s">
        <v>1320</v>
      </c>
      <c r="N50" s="1535" t="s">
        <v>1320</v>
      </c>
      <c r="O50" s="1535" t="s">
        <v>1320</v>
      </c>
      <c r="P50" s="1535" t="s">
        <v>1320</v>
      </c>
      <c r="Q50" s="1535" t="s">
        <v>1320</v>
      </c>
      <c r="R50" s="1535" t="s">
        <v>1320</v>
      </c>
      <c r="S50" s="1535" t="s">
        <v>1320</v>
      </c>
      <c r="T50" s="1535" t="s">
        <v>1320</v>
      </c>
      <c r="U50" s="1535" t="s">
        <v>1320</v>
      </c>
      <c r="V50" s="1535" t="s">
        <v>1320</v>
      </c>
      <c r="W50" s="1535" t="s">
        <v>1320</v>
      </c>
      <c r="X50" s="1535" t="s">
        <v>1320</v>
      </c>
      <c r="Y50" s="1535" t="s">
        <v>1320</v>
      </c>
      <c r="Z50" s="1535" t="s">
        <v>1320</v>
      </c>
      <c r="AA50" s="1535" t="s">
        <v>1320</v>
      </c>
      <c r="AB50" s="1535" t="s">
        <v>1320</v>
      </c>
      <c r="AC50" s="1535" t="s">
        <v>1320</v>
      </c>
      <c r="AD50" s="1535" t="s">
        <v>1320</v>
      </c>
      <c r="AE50" s="1535" t="s">
        <v>1320</v>
      </c>
      <c r="AF50" s="1535" t="s">
        <v>1320</v>
      </c>
      <c r="AG50" s="16"/>
      <c r="AH50" s="1637" t="s">
        <v>6336</v>
      </c>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row>
    <row r="51" spans="1:64" ht="13.2">
      <c r="A51" s="75">
        <v>7707</v>
      </c>
      <c r="B51" s="1553" t="s">
        <v>1910</v>
      </c>
      <c r="C51" s="1553" t="s">
        <v>1910</v>
      </c>
      <c r="D51" s="1553" t="s">
        <v>1910</v>
      </c>
      <c r="E51" s="1553" t="s">
        <v>1910</v>
      </c>
      <c r="F51" s="1553" t="s">
        <v>1910</v>
      </c>
      <c r="G51" s="1553" t="s">
        <v>1910</v>
      </c>
      <c r="H51" s="1553" t="s">
        <v>1910</v>
      </c>
      <c r="I51" s="1553" t="s">
        <v>1910</v>
      </c>
      <c r="J51" s="1553" t="s">
        <v>1910</v>
      </c>
      <c r="K51" s="1553" t="s">
        <v>1910</v>
      </c>
      <c r="L51" s="1553" t="s">
        <v>1910</v>
      </c>
      <c r="M51" s="1553" t="s">
        <v>1910</v>
      </c>
      <c r="N51" s="1553" t="s">
        <v>1910</v>
      </c>
      <c r="O51" s="1553" t="s">
        <v>1910</v>
      </c>
      <c r="P51" s="1553" t="s">
        <v>1910</v>
      </c>
      <c r="Q51" s="1553" t="s">
        <v>1910</v>
      </c>
      <c r="R51" s="1553" t="s">
        <v>1910</v>
      </c>
      <c r="S51" s="1553" t="s">
        <v>1910</v>
      </c>
      <c r="T51" s="1553" t="s">
        <v>1910</v>
      </c>
      <c r="U51" s="1553" t="s">
        <v>1910</v>
      </c>
      <c r="V51" s="1553" t="s">
        <v>1910</v>
      </c>
      <c r="W51" s="1553" t="s">
        <v>1910</v>
      </c>
      <c r="X51" s="1553" t="s">
        <v>1910</v>
      </c>
      <c r="Y51" s="1553" t="s">
        <v>1910</v>
      </c>
      <c r="Z51" s="1553" t="s">
        <v>1910</v>
      </c>
      <c r="AA51" s="1553" t="s">
        <v>1910</v>
      </c>
      <c r="AB51" s="1553" t="s">
        <v>1910</v>
      </c>
      <c r="AC51" s="1553" t="s">
        <v>1910</v>
      </c>
      <c r="AD51" s="1553" t="s">
        <v>1910</v>
      </c>
      <c r="AE51" s="1553" t="s">
        <v>1910</v>
      </c>
      <c r="AF51" s="1553" t="s">
        <v>1910</v>
      </c>
      <c r="AG51" s="16"/>
      <c r="AH51" s="834" t="s">
        <v>106</v>
      </c>
      <c r="AI51" s="16">
        <f t="shared" ref="AI51:AI56" si="1">COUNTIF(B38:AF38,"接送机")+COUNTIF(B38:AF38,"包車")+COUNTIF(B38:AF38,"单次")+COUNTIF(B38:AF38,"长距离")+COUNTIF(B38:AF38,"考斯特")+COUNTIF(B38:AF38,"搬送出单")+COUNTIF(B38:AF38,"*22")+COUNTIF(B38:AF38,"*24")+COUNTIF(B38:AF38,"*26")*2+COUNTIF(B38:AF38,"*33")*2+COUNTIF(B38:AF38,"*35")*2+COUNTIF(B38:AF38,"*30")*2+COUNTIF(B38:AF38,"*18")+COUNTIF(B38:AF38,"bm")</f>
        <v>16</v>
      </c>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row>
    <row r="52" spans="1:64" ht="13.2">
      <c r="A52" s="75">
        <v>7708</v>
      </c>
      <c r="B52" s="1552" t="s">
        <v>1910</v>
      </c>
      <c r="C52" s="1552" t="s">
        <v>1910</v>
      </c>
      <c r="D52" s="1552" t="s">
        <v>1910</v>
      </c>
      <c r="E52" s="1552" t="s">
        <v>1910</v>
      </c>
      <c r="F52" s="1552" t="s">
        <v>1910</v>
      </c>
      <c r="G52" s="1552" t="s">
        <v>1910</v>
      </c>
      <c r="H52" s="1552" t="s">
        <v>1910</v>
      </c>
      <c r="I52" s="1552" t="s">
        <v>1910</v>
      </c>
      <c r="J52" s="1552" t="s">
        <v>1910</v>
      </c>
      <c r="K52" s="1552" t="s">
        <v>1910</v>
      </c>
      <c r="L52" s="1552" t="s">
        <v>1910</v>
      </c>
      <c r="M52" s="1552" t="s">
        <v>1910</v>
      </c>
      <c r="N52" s="1552" t="s">
        <v>1910</v>
      </c>
      <c r="O52" s="1552" t="s">
        <v>1910</v>
      </c>
      <c r="P52" s="1552" t="s">
        <v>1910</v>
      </c>
      <c r="Q52" s="1552" t="s">
        <v>1910</v>
      </c>
      <c r="R52" s="1552" t="s">
        <v>1910</v>
      </c>
      <c r="S52" s="1552" t="s">
        <v>1910</v>
      </c>
      <c r="T52" s="1552" t="s">
        <v>1910</v>
      </c>
      <c r="U52" s="1552" t="s">
        <v>1910</v>
      </c>
      <c r="V52" s="1552" t="s">
        <v>1910</v>
      </c>
      <c r="W52" s="1552" t="s">
        <v>1910</v>
      </c>
      <c r="X52" s="1552" t="s">
        <v>1910</v>
      </c>
      <c r="Y52" s="1552" t="s">
        <v>1910</v>
      </c>
      <c r="Z52" s="1552" t="s">
        <v>1910</v>
      </c>
      <c r="AA52" s="1552" t="s">
        <v>1910</v>
      </c>
      <c r="AB52" s="1552" t="s">
        <v>1910</v>
      </c>
      <c r="AC52" s="1552" t="s">
        <v>1910</v>
      </c>
      <c r="AD52" s="1552" t="s">
        <v>1910</v>
      </c>
      <c r="AE52" s="1719" t="s">
        <v>1910</v>
      </c>
      <c r="AF52" s="1552" t="s">
        <v>1910</v>
      </c>
      <c r="AG52" s="16"/>
      <c r="AH52" s="834" t="s">
        <v>107</v>
      </c>
      <c r="AI52" s="16">
        <f t="shared" si="1"/>
        <v>18</v>
      </c>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row>
    <row r="53" spans="1:64" ht="13.2">
      <c r="A53" s="75">
        <v>7709</v>
      </c>
      <c r="B53" s="1553"/>
      <c r="C53" s="1553" t="s">
        <v>101</v>
      </c>
      <c r="D53" s="1720" t="s">
        <v>94</v>
      </c>
      <c r="E53" s="1720" t="s">
        <v>94</v>
      </c>
      <c r="F53" s="1553" t="s">
        <v>3289</v>
      </c>
      <c r="G53" s="1553" t="s">
        <v>3079</v>
      </c>
      <c r="H53" s="1553"/>
      <c r="I53" s="1553"/>
      <c r="J53" s="1553"/>
      <c r="K53" s="1553" t="s">
        <v>3289</v>
      </c>
      <c r="L53" s="1553"/>
      <c r="M53" s="1553" t="s">
        <v>3079</v>
      </c>
      <c r="N53" s="1553" t="s">
        <v>49</v>
      </c>
      <c r="O53" s="251" t="s">
        <v>5557</v>
      </c>
      <c r="P53" s="251" t="s">
        <v>5557</v>
      </c>
      <c r="Q53" s="251" t="s">
        <v>5557</v>
      </c>
      <c r="R53" s="1553"/>
      <c r="S53" s="264" t="s">
        <v>6868</v>
      </c>
      <c r="T53" s="264" t="s">
        <v>6868</v>
      </c>
      <c r="U53" s="264" t="s">
        <v>6868</v>
      </c>
      <c r="V53" s="264" t="s">
        <v>6868</v>
      </c>
      <c r="W53" s="264" t="s">
        <v>6868</v>
      </c>
      <c r="X53" s="264" t="s">
        <v>6868</v>
      </c>
      <c r="Y53" s="264" t="s">
        <v>6868</v>
      </c>
      <c r="Z53" s="1553" t="s">
        <v>3079</v>
      </c>
      <c r="AA53" s="1553"/>
      <c r="AB53" s="1553" t="s">
        <v>86</v>
      </c>
      <c r="AC53" s="1553" t="s">
        <v>110</v>
      </c>
      <c r="AD53" s="1553"/>
      <c r="AE53" s="1718"/>
      <c r="AF53" s="1553"/>
      <c r="AG53" s="16"/>
      <c r="AH53" s="834" t="s">
        <v>108</v>
      </c>
      <c r="AI53" s="16">
        <f t="shared" si="1"/>
        <v>13</v>
      </c>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c r="BK53" s="16"/>
      <c r="BL53" s="16"/>
    </row>
    <row r="54" spans="1:64" ht="13.2">
      <c r="A54" s="75">
        <v>7710</v>
      </c>
      <c r="B54" s="1552" t="s">
        <v>61</v>
      </c>
      <c r="C54" s="1552" t="s">
        <v>60</v>
      </c>
      <c r="D54" s="1552" t="s">
        <v>60</v>
      </c>
      <c r="E54" s="335" t="s">
        <v>60</v>
      </c>
      <c r="F54" s="335" t="s">
        <v>60</v>
      </c>
      <c r="G54" s="335" t="s">
        <v>60</v>
      </c>
      <c r="H54" s="1552" t="s">
        <v>60</v>
      </c>
      <c r="I54" s="1552" t="s">
        <v>2214</v>
      </c>
      <c r="J54" s="1552" t="s">
        <v>60</v>
      </c>
      <c r="K54" s="1552" t="s">
        <v>60</v>
      </c>
      <c r="L54" s="1552" t="s">
        <v>60</v>
      </c>
      <c r="M54" s="1552" t="s">
        <v>60</v>
      </c>
      <c r="N54" s="1552" t="s">
        <v>60</v>
      </c>
      <c r="O54" s="335" t="s">
        <v>60</v>
      </c>
      <c r="P54" s="335" t="s">
        <v>60</v>
      </c>
      <c r="Q54" s="335" t="s">
        <v>60</v>
      </c>
      <c r="R54" s="335" t="s">
        <v>60</v>
      </c>
      <c r="S54" s="335" t="s">
        <v>60</v>
      </c>
      <c r="T54" s="335" t="s">
        <v>60</v>
      </c>
      <c r="U54" s="335" t="s">
        <v>60</v>
      </c>
      <c r="V54" s="335" t="s">
        <v>60</v>
      </c>
      <c r="W54" s="1552" t="s">
        <v>61</v>
      </c>
      <c r="X54" s="335" t="s">
        <v>60</v>
      </c>
      <c r="Y54" s="1552" t="s">
        <v>60</v>
      </c>
      <c r="Z54" s="335" t="s">
        <v>60</v>
      </c>
      <c r="AA54" s="1552" t="s">
        <v>60</v>
      </c>
      <c r="AB54" s="335" t="s">
        <v>60</v>
      </c>
      <c r="AC54" s="1552" t="s">
        <v>60</v>
      </c>
      <c r="AD54" s="1552"/>
      <c r="AE54" s="1719" t="s">
        <v>60</v>
      </c>
      <c r="AF54" s="1719" t="s">
        <v>60</v>
      </c>
      <c r="AG54" s="16"/>
      <c r="AH54" s="835" t="s">
        <v>109</v>
      </c>
      <c r="AI54" s="16">
        <f t="shared" si="1"/>
        <v>14</v>
      </c>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c r="BK54" s="16"/>
      <c r="BL54" s="16"/>
    </row>
    <row r="55" spans="1:64" ht="13.2">
      <c r="A55" s="75">
        <v>7711</v>
      </c>
      <c r="B55" s="1553" t="s">
        <v>43</v>
      </c>
      <c r="C55" s="1553" t="s">
        <v>45</v>
      </c>
      <c r="D55" s="1553" t="s">
        <v>45</v>
      </c>
      <c r="E55" s="1553" t="s">
        <v>45</v>
      </c>
      <c r="F55" s="1553" t="s">
        <v>2979</v>
      </c>
      <c r="G55" s="1553" t="s">
        <v>2979</v>
      </c>
      <c r="H55" s="1553" t="s">
        <v>2979</v>
      </c>
      <c r="I55" s="1553" t="s">
        <v>2979</v>
      </c>
      <c r="J55" s="1553" t="s">
        <v>2979</v>
      </c>
      <c r="K55" s="1553"/>
      <c r="L55" s="1553" t="s">
        <v>2979</v>
      </c>
      <c r="M55" s="1553" t="s">
        <v>2979</v>
      </c>
      <c r="N55" s="1553" t="s">
        <v>2979</v>
      </c>
      <c r="O55" s="1553" t="s">
        <v>2979</v>
      </c>
      <c r="P55" s="1553" t="s">
        <v>2979</v>
      </c>
      <c r="Q55" s="1553" t="s">
        <v>2979</v>
      </c>
      <c r="R55" s="1553" t="s">
        <v>2979</v>
      </c>
      <c r="S55" s="1553"/>
      <c r="T55" s="1553" t="s">
        <v>6869</v>
      </c>
      <c r="U55" s="1553" t="s">
        <v>2979</v>
      </c>
      <c r="V55" s="1553" t="s">
        <v>2979</v>
      </c>
      <c r="W55" s="1553" t="s">
        <v>2979</v>
      </c>
      <c r="X55" s="1553" t="s">
        <v>2979</v>
      </c>
      <c r="Y55" s="1553" t="s">
        <v>2979</v>
      </c>
      <c r="Z55" s="1553" t="s">
        <v>3289</v>
      </c>
      <c r="AA55" s="1553" t="s">
        <v>2979</v>
      </c>
      <c r="AB55" s="1553" t="s">
        <v>2979</v>
      </c>
      <c r="AC55" s="1553" t="s">
        <v>2979</v>
      </c>
      <c r="AD55" s="1553"/>
      <c r="AE55" s="1718" t="s">
        <v>3079</v>
      </c>
      <c r="AF55" s="1553"/>
      <c r="AG55" s="16"/>
      <c r="AH55" s="834" t="s">
        <v>27</v>
      </c>
      <c r="AI55" s="16">
        <f t="shared" si="1"/>
        <v>17</v>
      </c>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c r="BK55" s="16"/>
      <c r="BL55" s="16"/>
    </row>
    <row r="56" spans="1:64" ht="13.2">
      <c r="A56" s="75">
        <v>7712</v>
      </c>
      <c r="B56" s="335" t="s">
        <v>5549</v>
      </c>
      <c r="C56" s="335" t="s">
        <v>5549</v>
      </c>
      <c r="D56" s="335" t="s">
        <v>5549</v>
      </c>
      <c r="E56" s="335" t="s">
        <v>5549</v>
      </c>
      <c r="F56" s="335" t="s">
        <v>5549</v>
      </c>
      <c r="G56" s="335" t="s">
        <v>5549</v>
      </c>
      <c r="H56" s="1552" t="s">
        <v>105</v>
      </c>
      <c r="I56" s="1552" t="s">
        <v>61</v>
      </c>
      <c r="J56" s="1552" t="s">
        <v>61</v>
      </c>
      <c r="K56" s="264" t="s">
        <v>100</v>
      </c>
      <c r="L56" s="264" t="s">
        <v>100</v>
      </c>
      <c r="M56" s="264" t="s">
        <v>100</v>
      </c>
      <c r="N56" s="264" t="s">
        <v>100</v>
      </c>
      <c r="O56" s="264" t="s">
        <v>100</v>
      </c>
      <c r="P56" s="264" t="s">
        <v>100</v>
      </c>
      <c r="Q56" s="264" t="s">
        <v>100</v>
      </c>
      <c r="R56" s="264" t="s">
        <v>100</v>
      </c>
      <c r="S56" s="264" t="s">
        <v>100</v>
      </c>
      <c r="T56" s="264" t="s">
        <v>100</v>
      </c>
      <c r="U56" s="1552" t="s">
        <v>55</v>
      </c>
      <c r="V56" s="335" t="s">
        <v>6350</v>
      </c>
      <c r="W56" s="335" t="s">
        <v>6350</v>
      </c>
      <c r="X56" s="335" t="s">
        <v>6350</v>
      </c>
      <c r="Y56" s="335" t="s">
        <v>6350</v>
      </c>
      <c r="Z56" s="335" t="s">
        <v>6350</v>
      </c>
      <c r="AA56" s="335" t="s">
        <v>6350</v>
      </c>
      <c r="AB56" s="1552"/>
      <c r="AC56" s="1552" t="s">
        <v>2136</v>
      </c>
      <c r="AD56" s="1552"/>
      <c r="AE56" s="1719"/>
      <c r="AF56" s="1552"/>
      <c r="AG56" s="16"/>
      <c r="AH56" s="834" t="s">
        <v>110</v>
      </c>
      <c r="AI56" s="16">
        <f t="shared" si="1"/>
        <v>19</v>
      </c>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6"/>
    </row>
    <row r="57" spans="1:64" ht="13.2">
      <c r="A57" s="75">
        <v>7713</v>
      </c>
      <c r="B57" s="1553"/>
      <c r="C57" s="1553" t="s">
        <v>61</v>
      </c>
      <c r="D57" s="1553" t="s">
        <v>61</v>
      </c>
      <c r="E57" s="1553" t="s">
        <v>61</v>
      </c>
      <c r="F57" s="1553" t="s">
        <v>61</v>
      </c>
      <c r="G57" s="1553"/>
      <c r="H57" s="1553"/>
      <c r="I57" s="1553"/>
      <c r="J57" s="1553"/>
      <c r="K57" s="1553" t="s">
        <v>61</v>
      </c>
      <c r="L57" s="1553"/>
      <c r="M57" s="1553" t="s">
        <v>43</v>
      </c>
      <c r="N57" s="1553" t="s">
        <v>44</v>
      </c>
      <c r="O57" s="1553"/>
      <c r="P57" s="1553" t="s">
        <v>61</v>
      </c>
      <c r="Q57" s="1553" t="s">
        <v>1910</v>
      </c>
      <c r="R57" s="1553" t="s">
        <v>1910</v>
      </c>
      <c r="S57" s="1553" t="s">
        <v>45</v>
      </c>
      <c r="T57" s="1553" t="s">
        <v>98</v>
      </c>
      <c r="U57" s="1553" t="s">
        <v>98</v>
      </c>
      <c r="V57" s="1553" t="s">
        <v>98</v>
      </c>
      <c r="W57" s="1553" t="s">
        <v>34</v>
      </c>
      <c r="X57" s="1553" t="s">
        <v>61</v>
      </c>
      <c r="Y57" s="1553" t="s">
        <v>61</v>
      </c>
      <c r="Z57" s="1553" t="s">
        <v>61</v>
      </c>
      <c r="AA57" s="1553" t="s">
        <v>61</v>
      </c>
      <c r="AB57" s="1553" t="s">
        <v>43</v>
      </c>
      <c r="AC57" s="1553"/>
      <c r="AD57" s="1553"/>
      <c r="AE57" s="1718"/>
      <c r="AF57" s="1553"/>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row>
    <row r="58" spans="1:64" ht="13.2">
      <c r="A58" s="75">
        <v>7715</v>
      </c>
      <c r="B58" s="1552" t="s">
        <v>85</v>
      </c>
      <c r="C58" s="1552" t="s">
        <v>85</v>
      </c>
      <c r="D58" s="1552" t="s">
        <v>85</v>
      </c>
      <c r="E58" s="1552" t="s">
        <v>85</v>
      </c>
      <c r="F58" s="1552" t="s">
        <v>85</v>
      </c>
      <c r="G58" s="1552" t="s">
        <v>85</v>
      </c>
      <c r="H58" s="1552"/>
      <c r="I58" s="1552" t="s">
        <v>85</v>
      </c>
      <c r="J58" s="1552" t="s">
        <v>85</v>
      </c>
      <c r="K58" s="1552" t="s">
        <v>85</v>
      </c>
      <c r="L58" s="1552"/>
      <c r="M58" s="1552"/>
      <c r="N58" s="1552"/>
      <c r="O58" s="1552" t="s">
        <v>43</v>
      </c>
      <c r="P58" s="1552" t="s">
        <v>85</v>
      </c>
      <c r="Q58" s="1552" t="s">
        <v>85</v>
      </c>
      <c r="R58" s="1552" t="s">
        <v>85</v>
      </c>
      <c r="S58" s="1552" t="s">
        <v>85</v>
      </c>
      <c r="T58" s="264" t="s">
        <v>5557</v>
      </c>
      <c r="U58" s="264" t="s">
        <v>5557</v>
      </c>
      <c r="V58" s="264" t="s">
        <v>5557</v>
      </c>
      <c r="W58" s="264" t="s">
        <v>5557</v>
      </c>
      <c r="X58" s="264" t="s">
        <v>5557</v>
      </c>
      <c r="Y58" s="1552" t="s">
        <v>85</v>
      </c>
      <c r="Z58" s="1552" t="s">
        <v>85</v>
      </c>
      <c r="AA58" s="1552" t="s">
        <v>85</v>
      </c>
      <c r="AB58" s="1552" t="s">
        <v>85</v>
      </c>
      <c r="AC58" s="1552"/>
      <c r="AD58" s="1552" t="s">
        <v>85</v>
      </c>
      <c r="AE58" s="1552" t="s">
        <v>85</v>
      </c>
      <c r="AF58" s="1552" t="s">
        <v>85</v>
      </c>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row>
    <row r="59" spans="1:64" ht="13.2">
      <c r="A59" s="75">
        <v>7716</v>
      </c>
      <c r="B59" s="1553" t="s">
        <v>84</v>
      </c>
      <c r="C59" s="1553" t="s">
        <v>84</v>
      </c>
      <c r="D59" s="1553" t="s">
        <v>84</v>
      </c>
      <c r="E59" s="1553" t="s">
        <v>84</v>
      </c>
      <c r="F59" s="1553" t="s">
        <v>84</v>
      </c>
      <c r="G59" s="1553" t="s">
        <v>84</v>
      </c>
      <c r="H59" s="1553"/>
      <c r="I59" s="1553" t="s">
        <v>84</v>
      </c>
      <c r="J59" s="1553" t="s">
        <v>84</v>
      </c>
      <c r="K59" s="1553" t="s">
        <v>84</v>
      </c>
      <c r="L59" s="1553" t="s">
        <v>84</v>
      </c>
      <c r="M59" s="1553" t="s">
        <v>84</v>
      </c>
      <c r="N59" s="1553" t="s">
        <v>84</v>
      </c>
      <c r="O59" s="1553" t="s">
        <v>84</v>
      </c>
      <c r="P59" s="1553" t="s">
        <v>84</v>
      </c>
      <c r="Q59" s="1553" t="s">
        <v>84</v>
      </c>
      <c r="R59" s="1553" t="s">
        <v>84</v>
      </c>
      <c r="S59" s="1553" t="s">
        <v>84</v>
      </c>
      <c r="T59" s="1553" t="s">
        <v>84</v>
      </c>
      <c r="U59" s="1553" t="s">
        <v>84</v>
      </c>
      <c r="V59" s="1553"/>
      <c r="W59" s="1553" t="s">
        <v>84</v>
      </c>
      <c r="X59" s="1553" t="s">
        <v>84</v>
      </c>
      <c r="Y59" s="1553" t="s">
        <v>84</v>
      </c>
      <c r="Z59" s="1553" t="s">
        <v>84</v>
      </c>
      <c r="AA59" s="1553" t="s">
        <v>84</v>
      </c>
      <c r="AB59" s="1553" t="s">
        <v>84</v>
      </c>
      <c r="AC59" s="1553" t="s">
        <v>84</v>
      </c>
      <c r="AD59" s="1553" t="s">
        <v>84</v>
      </c>
      <c r="AE59" s="1553" t="s">
        <v>84</v>
      </c>
      <c r="AF59" s="1553" t="s">
        <v>84</v>
      </c>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row>
    <row r="60" spans="1:64" ht="13.2">
      <c r="A60" s="75">
        <v>7717</v>
      </c>
      <c r="B60" s="1552" t="s">
        <v>2979</v>
      </c>
      <c r="C60" s="1552" t="s">
        <v>2979</v>
      </c>
      <c r="D60" s="1552" t="s">
        <v>2979</v>
      </c>
      <c r="E60" s="1552" t="s">
        <v>3265</v>
      </c>
      <c r="F60" s="1552" t="s">
        <v>43</v>
      </c>
      <c r="G60" s="1552" t="s">
        <v>44</v>
      </c>
      <c r="H60" s="1552" t="s">
        <v>45</v>
      </c>
      <c r="I60" s="1552" t="s">
        <v>45</v>
      </c>
      <c r="J60" s="1552" t="s">
        <v>45</v>
      </c>
      <c r="K60" s="1552" t="s">
        <v>3288</v>
      </c>
      <c r="L60" s="1552" t="s">
        <v>44</v>
      </c>
      <c r="M60" s="1552" t="s">
        <v>45</v>
      </c>
      <c r="N60" s="1552" t="s">
        <v>98</v>
      </c>
      <c r="O60" s="1552"/>
      <c r="P60" s="1552" t="s">
        <v>45</v>
      </c>
      <c r="Q60" s="1552" t="s">
        <v>45</v>
      </c>
      <c r="R60" s="1552" t="s">
        <v>3289</v>
      </c>
      <c r="S60" s="1552" t="s">
        <v>44</v>
      </c>
      <c r="T60" s="1552" t="s">
        <v>3289</v>
      </c>
      <c r="U60" s="1552" t="s">
        <v>44</v>
      </c>
      <c r="V60" s="1552" t="s">
        <v>27</v>
      </c>
      <c r="W60" s="1552" t="s">
        <v>6870</v>
      </c>
      <c r="X60" s="335" t="s">
        <v>5578</v>
      </c>
      <c r="Y60" s="335" t="s">
        <v>5578</v>
      </c>
      <c r="Z60" s="1552" t="s">
        <v>6871</v>
      </c>
      <c r="AA60" s="1552" t="s">
        <v>3289</v>
      </c>
      <c r="AB60" s="1552" t="s">
        <v>44</v>
      </c>
      <c r="AC60" s="1552" t="s">
        <v>44</v>
      </c>
      <c r="AD60" s="1552" t="s">
        <v>44</v>
      </c>
      <c r="AE60" s="1552" t="s">
        <v>43</v>
      </c>
      <c r="AF60" s="1552" t="s">
        <v>45</v>
      </c>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row>
    <row r="61" spans="1:64" ht="13.2">
      <c r="A61" s="75">
        <v>7718</v>
      </c>
      <c r="B61" s="1557"/>
      <c r="C61" s="1557"/>
      <c r="D61" s="1557"/>
      <c r="E61" s="1557"/>
      <c r="F61" s="331" t="s">
        <v>94</v>
      </c>
      <c r="G61" s="331" t="s">
        <v>94</v>
      </c>
      <c r="H61" s="331" t="s">
        <v>94</v>
      </c>
      <c r="I61" s="331" t="s">
        <v>94</v>
      </c>
      <c r="J61" s="331" t="s">
        <v>94</v>
      </c>
      <c r="K61" s="331" t="s">
        <v>86</v>
      </c>
      <c r="L61" s="331" t="s">
        <v>94</v>
      </c>
      <c r="M61" s="331" t="s">
        <v>94</v>
      </c>
      <c r="N61" s="331" t="s">
        <v>94</v>
      </c>
      <c r="O61" s="331" t="s">
        <v>94</v>
      </c>
      <c r="P61" s="331" t="s">
        <v>94</v>
      </c>
      <c r="Q61" s="331" t="s">
        <v>94</v>
      </c>
      <c r="R61" s="331" t="s">
        <v>94</v>
      </c>
      <c r="S61" s="331" t="s">
        <v>94</v>
      </c>
      <c r="T61" s="331" t="s">
        <v>94</v>
      </c>
      <c r="U61" s="331" t="s">
        <v>94</v>
      </c>
      <c r="V61" s="331" t="s">
        <v>94</v>
      </c>
      <c r="W61" s="331" t="s">
        <v>94</v>
      </c>
      <c r="X61" s="331" t="s">
        <v>94</v>
      </c>
      <c r="Y61" s="331" t="s">
        <v>94</v>
      </c>
      <c r="Z61" s="331" t="s">
        <v>94</v>
      </c>
      <c r="AA61" s="1557"/>
      <c r="AB61" s="1557"/>
      <c r="AC61" s="264" t="s">
        <v>5557</v>
      </c>
      <c r="AD61" s="264" t="s">
        <v>5557</v>
      </c>
      <c r="AE61" s="669" t="s">
        <v>5578</v>
      </c>
      <c r="AF61" s="1557"/>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row>
    <row r="62" spans="1:64" ht="13.2">
      <c r="A62" s="75">
        <v>7777</v>
      </c>
      <c r="B62" s="1721"/>
      <c r="C62" s="1721"/>
      <c r="D62" s="1721"/>
      <c r="E62" s="1721"/>
      <c r="F62" s="1721"/>
      <c r="G62" s="1721"/>
      <c r="H62" s="1721"/>
      <c r="I62" s="1721"/>
      <c r="J62" s="1721"/>
      <c r="K62" s="1721"/>
      <c r="L62" s="1721"/>
      <c r="M62" s="1721"/>
      <c r="N62" s="1721"/>
      <c r="O62" s="819"/>
      <c r="P62" s="819"/>
      <c r="Q62" s="1553"/>
      <c r="R62" s="1557"/>
      <c r="S62" s="1557" t="s">
        <v>1910</v>
      </c>
      <c r="T62" s="1557" t="s">
        <v>1910</v>
      </c>
      <c r="U62" s="1557" t="s">
        <v>1910</v>
      </c>
      <c r="V62" s="1557" t="s">
        <v>1910</v>
      </c>
      <c r="W62" s="1557" t="s">
        <v>1910</v>
      </c>
      <c r="X62" s="1557" t="s">
        <v>1910</v>
      </c>
      <c r="Y62" s="1557" t="s">
        <v>1910</v>
      </c>
      <c r="Z62" s="1557"/>
      <c r="AA62" s="1553"/>
      <c r="AB62" s="1553"/>
      <c r="AC62" s="1557"/>
      <c r="AD62" s="1557"/>
      <c r="AE62" s="1559"/>
      <c r="AF62" s="1557"/>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c r="BK62" s="16"/>
      <c r="BL62" s="16"/>
    </row>
    <row r="63" spans="1:64" ht="13.2">
      <c r="A63" s="231">
        <v>7722</v>
      </c>
      <c r="B63" s="1552" t="s">
        <v>1910</v>
      </c>
      <c r="C63" s="1552" t="s">
        <v>1910</v>
      </c>
      <c r="D63" s="1552" t="s">
        <v>1910</v>
      </c>
      <c r="E63" s="1552" t="s">
        <v>1910</v>
      </c>
      <c r="F63" s="1552" t="s">
        <v>1910</v>
      </c>
      <c r="G63" s="1552" t="s">
        <v>1910</v>
      </c>
      <c r="H63" s="1552" t="s">
        <v>1910</v>
      </c>
      <c r="I63" s="1552" t="s">
        <v>1910</v>
      </c>
      <c r="J63" s="1552" t="s">
        <v>1910</v>
      </c>
      <c r="K63" s="1552" t="s">
        <v>1910</v>
      </c>
      <c r="L63" s="1552" t="s">
        <v>1910</v>
      </c>
      <c r="M63" s="1552" t="s">
        <v>1910</v>
      </c>
      <c r="N63" s="1552" t="s">
        <v>1910</v>
      </c>
      <c r="O63" s="1552" t="s">
        <v>1910</v>
      </c>
      <c r="P63" s="1552" t="s">
        <v>1910</v>
      </c>
      <c r="Q63" s="1552" t="s">
        <v>1910</v>
      </c>
      <c r="R63" s="1552" t="s">
        <v>1910</v>
      </c>
      <c r="S63" s="335" t="s">
        <v>2042</v>
      </c>
      <c r="T63" s="335" t="s">
        <v>2042</v>
      </c>
      <c r="U63" s="335" t="s">
        <v>2042</v>
      </c>
      <c r="V63" s="1552" t="s">
        <v>1910</v>
      </c>
      <c r="W63" s="1552" t="s">
        <v>1910</v>
      </c>
      <c r="X63" s="1552" t="s">
        <v>1910</v>
      </c>
      <c r="Y63" s="1552" t="s">
        <v>1910</v>
      </c>
      <c r="Z63" s="1552" t="s">
        <v>1910</v>
      </c>
      <c r="AA63" s="1552" t="s">
        <v>1910</v>
      </c>
      <c r="AB63" s="1552" t="s">
        <v>1910</v>
      </c>
      <c r="AC63" s="1552" t="s">
        <v>1910</v>
      </c>
      <c r="AD63" s="1552" t="s">
        <v>1910</v>
      </c>
      <c r="AE63" s="1552" t="s">
        <v>1910</v>
      </c>
      <c r="AF63" s="1552" t="s">
        <v>1910</v>
      </c>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c r="BK63" s="16"/>
      <c r="BL63" s="16"/>
    </row>
    <row r="64" spans="1:64" ht="13.2">
      <c r="A64" s="231">
        <v>7723</v>
      </c>
      <c r="B64" s="1553" t="s">
        <v>2910</v>
      </c>
      <c r="C64" s="1553" t="s">
        <v>2910</v>
      </c>
      <c r="D64" s="1553" t="s">
        <v>2910</v>
      </c>
      <c r="E64" s="1553" t="s">
        <v>2910</v>
      </c>
      <c r="F64" s="1553" t="s">
        <v>2910</v>
      </c>
      <c r="G64" s="1553"/>
      <c r="H64" s="1553"/>
      <c r="I64" s="1553"/>
      <c r="J64" s="1553"/>
      <c r="K64" s="1553"/>
      <c r="L64" s="1553"/>
      <c r="M64" s="1553"/>
      <c r="N64" s="1553"/>
      <c r="O64" s="1553"/>
      <c r="P64" s="1553" t="s">
        <v>2910</v>
      </c>
      <c r="Q64" s="1553" t="s">
        <v>2910</v>
      </c>
      <c r="R64" s="1553" t="s">
        <v>2910</v>
      </c>
      <c r="S64" s="1553" t="s">
        <v>2910</v>
      </c>
      <c r="T64" s="1553" t="s">
        <v>2910</v>
      </c>
      <c r="U64" s="1553" t="s">
        <v>4035</v>
      </c>
      <c r="V64" s="1553"/>
      <c r="W64" s="1553" t="s">
        <v>2910</v>
      </c>
      <c r="X64" s="1553" t="s">
        <v>2910</v>
      </c>
      <c r="Y64" s="1553" t="s">
        <v>2910</v>
      </c>
      <c r="Z64" s="1553" t="s">
        <v>2910</v>
      </c>
      <c r="AA64" s="1553" t="s">
        <v>2910</v>
      </c>
      <c r="AB64" s="1553"/>
      <c r="AC64" s="1553"/>
      <c r="AD64" s="1553" t="s">
        <v>2910</v>
      </c>
      <c r="AE64" s="1553" t="s">
        <v>2910</v>
      </c>
      <c r="AF64" s="1553" t="s">
        <v>2910</v>
      </c>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6"/>
    </row>
    <row r="65" spans="1:64" ht="13.2">
      <c r="A65" s="231">
        <v>7725</v>
      </c>
      <c r="B65" s="1553" t="s">
        <v>1910</v>
      </c>
      <c r="C65" s="1553" t="s">
        <v>1910</v>
      </c>
      <c r="D65" s="1553" t="s">
        <v>1910</v>
      </c>
      <c r="E65" s="1553" t="s">
        <v>1910</v>
      </c>
      <c r="F65" s="1553" t="s">
        <v>1910</v>
      </c>
      <c r="G65" s="1553" t="s">
        <v>1910</v>
      </c>
      <c r="H65" s="1553" t="s">
        <v>1910</v>
      </c>
      <c r="I65" s="1553" t="s">
        <v>1910</v>
      </c>
      <c r="J65" s="1553" t="s">
        <v>1910</v>
      </c>
      <c r="K65" s="1553" t="s">
        <v>1910</v>
      </c>
      <c r="L65" s="1553" t="s">
        <v>1910</v>
      </c>
      <c r="M65" s="1553" t="s">
        <v>1910</v>
      </c>
      <c r="N65" s="1553" t="s">
        <v>1910</v>
      </c>
      <c r="O65" s="1553" t="s">
        <v>1910</v>
      </c>
      <c r="P65" s="1553" t="s">
        <v>1910</v>
      </c>
      <c r="Q65" s="1553" t="s">
        <v>1910</v>
      </c>
      <c r="R65" s="1553" t="s">
        <v>1910</v>
      </c>
      <c r="S65" s="1553" t="s">
        <v>1910</v>
      </c>
      <c r="T65" s="1553" t="s">
        <v>1910</v>
      </c>
      <c r="U65" s="1553" t="s">
        <v>1910</v>
      </c>
      <c r="V65" s="1553" t="s">
        <v>1910</v>
      </c>
      <c r="W65" s="1553" t="s">
        <v>1910</v>
      </c>
      <c r="X65" s="1553" t="s">
        <v>1910</v>
      </c>
      <c r="Y65" s="1553" t="s">
        <v>1910</v>
      </c>
      <c r="Z65" s="1553" t="s">
        <v>1910</v>
      </c>
      <c r="AA65" s="1553" t="s">
        <v>1910</v>
      </c>
      <c r="AB65" s="1553" t="s">
        <v>1910</v>
      </c>
      <c r="AC65" s="1553" t="s">
        <v>1910</v>
      </c>
      <c r="AD65" s="1553" t="s">
        <v>1910</v>
      </c>
      <c r="AE65" s="1553" t="s">
        <v>1910</v>
      </c>
      <c r="AF65" s="1553" t="s">
        <v>1910</v>
      </c>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c r="BK65" s="16"/>
      <c r="BL65" s="16"/>
    </row>
    <row r="66" spans="1:64" ht="13.2">
      <c r="A66" s="231">
        <v>7726</v>
      </c>
      <c r="B66" s="1553" t="s">
        <v>1910</v>
      </c>
      <c r="C66" s="1553" t="s">
        <v>1910</v>
      </c>
      <c r="D66" s="1553" t="s">
        <v>1910</v>
      </c>
      <c r="E66" s="1553" t="s">
        <v>1910</v>
      </c>
      <c r="F66" s="1553" t="s">
        <v>1910</v>
      </c>
      <c r="G66" s="1553" t="s">
        <v>1910</v>
      </c>
      <c r="H66" s="1553" t="s">
        <v>1910</v>
      </c>
      <c r="I66" s="1553" t="s">
        <v>1910</v>
      </c>
      <c r="J66" s="1553" t="s">
        <v>1910</v>
      </c>
      <c r="K66" s="1553" t="s">
        <v>1910</v>
      </c>
      <c r="L66" s="1553" t="s">
        <v>1910</v>
      </c>
      <c r="M66" s="1553" t="s">
        <v>1910</v>
      </c>
      <c r="N66" s="1553" t="s">
        <v>1910</v>
      </c>
      <c r="O66" s="1553" t="s">
        <v>1910</v>
      </c>
      <c r="P66" s="1553" t="s">
        <v>1910</v>
      </c>
      <c r="Q66" s="1553" t="s">
        <v>1910</v>
      </c>
      <c r="R66" s="1553" t="s">
        <v>1910</v>
      </c>
      <c r="S66" s="1553" t="s">
        <v>1910</v>
      </c>
      <c r="T66" s="1553" t="s">
        <v>1910</v>
      </c>
      <c r="U66" s="1553" t="s">
        <v>1910</v>
      </c>
      <c r="V66" s="1553" t="s">
        <v>1910</v>
      </c>
      <c r="W66" s="1553" t="s">
        <v>1910</v>
      </c>
      <c r="X66" s="1553" t="s">
        <v>1910</v>
      </c>
      <c r="Y66" s="1553" t="s">
        <v>1910</v>
      </c>
      <c r="Z66" s="1553" t="s">
        <v>1910</v>
      </c>
      <c r="AA66" s="1553" t="s">
        <v>1910</v>
      </c>
      <c r="AB66" s="1553" t="s">
        <v>1910</v>
      </c>
      <c r="AC66" s="1553" t="s">
        <v>1910</v>
      </c>
      <c r="AD66" s="1553" t="s">
        <v>1910</v>
      </c>
      <c r="AE66" s="1553" t="s">
        <v>1910</v>
      </c>
      <c r="AF66" s="1553" t="s">
        <v>1910</v>
      </c>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c r="BI66" s="16"/>
      <c r="BJ66" s="16"/>
      <c r="BK66" s="16"/>
      <c r="BL66" s="16"/>
    </row>
    <row r="67" spans="1:64" ht="13.2">
      <c r="A67" s="231">
        <v>7727</v>
      </c>
      <c r="B67" s="586"/>
      <c r="C67" s="586"/>
      <c r="D67" s="586"/>
      <c r="E67" s="1553" t="s">
        <v>1910</v>
      </c>
      <c r="F67" s="1553" t="s">
        <v>1910</v>
      </c>
      <c r="G67" s="1553" t="s">
        <v>1910</v>
      </c>
      <c r="H67" s="1553" t="s">
        <v>1910</v>
      </c>
      <c r="I67" s="1553" t="s">
        <v>1910</v>
      </c>
      <c r="J67" s="1553" t="s">
        <v>1910</v>
      </c>
      <c r="K67" s="1553" t="s">
        <v>1910</v>
      </c>
      <c r="L67" s="1553" t="s">
        <v>1910</v>
      </c>
      <c r="M67" s="1553" t="s">
        <v>1910</v>
      </c>
      <c r="N67" s="1553" t="s">
        <v>1910</v>
      </c>
      <c r="O67" s="1553" t="s">
        <v>1910</v>
      </c>
      <c r="P67" s="1553" t="s">
        <v>1910</v>
      </c>
      <c r="Q67" s="1553" t="s">
        <v>1910</v>
      </c>
      <c r="R67" s="1553" t="s">
        <v>1910</v>
      </c>
      <c r="S67" s="1553" t="s">
        <v>1910</v>
      </c>
      <c r="T67" s="1553" t="s">
        <v>1910</v>
      </c>
      <c r="U67" s="1553" t="s">
        <v>1910</v>
      </c>
      <c r="V67" s="1553" t="s">
        <v>1910</v>
      </c>
      <c r="W67" s="1553" t="s">
        <v>1910</v>
      </c>
      <c r="X67" s="1553" t="s">
        <v>1910</v>
      </c>
      <c r="Y67" s="1553" t="s">
        <v>1910</v>
      </c>
      <c r="Z67" s="1553" t="s">
        <v>1910</v>
      </c>
      <c r="AA67" s="1553" t="s">
        <v>1910</v>
      </c>
      <c r="AB67" s="1553" t="s">
        <v>1910</v>
      </c>
      <c r="AC67" s="1553" t="s">
        <v>1910</v>
      </c>
      <c r="AD67" s="1553" t="s">
        <v>1910</v>
      </c>
      <c r="AE67" s="1553" t="s">
        <v>1910</v>
      </c>
      <c r="AF67" s="1553" t="s">
        <v>1910</v>
      </c>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c r="BK67" s="16"/>
      <c r="BL67" s="16"/>
    </row>
    <row r="68" spans="1:64" ht="13.2">
      <c r="A68" s="1722">
        <v>7731</v>
      </c>
      <c r="B68" s="1553" t="s">
        <v>2910</v>
      </c>
      <c r="C68" s="1553" t="s">
        <v>2910</v>
      </c>
      <c r="D68" s="1553" t="s">
        <v>2910</v>
      </c>
      <c r="E68" s="1553" t="s">
        <v>2910</v>
      </c>
      <c r="F68" s="1553" t="s">
        <v>2910</v>
      </c>
      <c r="G68" s="1552"/>
      <c r="H68" s="1552"/>
      <c r="I68" s="1553"/>
      <c r="J68" s="1553"/>
      <c r="K68" s="1553"/>
      <c r="L68" s="1553"/>
      <c r="M68" s="1553"/>
      <c r="N68" s="1552"/>
      <c r="O68" s="1552"/>
      <c r="P68" s="1553" t="s">
        <v>2910</v>
      </c>
      <c r="Q68" s="1553" t="s">
        <v>2910</v>
      </c>
      <c r="R68" s="1553" t="s">
        <v>2910</v>
      </c>
      <c r="S68" s="1553" t="s">
        <v>2910</v>
      </c>
      <c r="T68" s="1553" t="s">
        <v>2910</v>
      </c>
      <c r="U68" s="1552"/>
      <c r="V68" s="1552"/>
      <c r="W68" s="1553" t="s">
        <v>2910</v>
      </c>
      <c r="X68" s="1553" t="s">
        <v>2910</v>
      </c>
      <c r="Y68" s="1553" t="s">
        <v>2910</v>
      </c>
      <c r="Z68" s="1553" t="s">
        <v>2910</v>
      </c>
      <c r="AA68" s="1553" t="s">
        <v>2910</v>
      </c>
      <c r="AB68" s="1552" t="s">
        <v>3199</v>
      </c>
      <c r="AC68" s="1552"/>
      <c r="AD68" s="1553" t="s">
        <v>2910</v>
      </c>
      <c r="AE68" s="1553" t="s">
        <v>2910</v>
      </c>
      <c r="AF68" s="1553" t="s">
        <v>2910</v>
      </c>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c r="BK68" s="16"/>
      <c r="BL68" s="16"/>
    </row>
    <row r="69" spans="1:64" ht="13.2">
      <c r="A69" s="1723">
        <v>7732</v>
      </c>
      <c r="B69" s="1553" t="s">
        <v>1910</v>
      </c>
      <c r="C69" s="1553" t="s">
        <v>1910</v>
      </c>
      <c r="D69" s="1553" t="s">
        <v>1910</v>
      </c>
      <c r="E69" s="1553" t="s">
        <v>1910</v>
      </c>
      <c r="F69" s="1553" t="s">
        <v>1910</v>
      </c>
      <c r="G69" s="1553" t="s">
        <v>1910</v>
      </c>
      <c r="H69" s="1553" t="s">
        <v>1910</v>
      </c>
      <c r="I69" s="1553" t="s">
        <v>1910</v>
      </c>
      <c r="J69" s="1553" t="s">
        <v>1910</v>
      </c>
      <c r="K69" s="1553" t="s">
        <v>1910</v>
      </c>
      <c r="L69" s="1553" t="s">
        <v>1910</v>
      </c>
      <c r="M69" s="1553" t="s">
        <v>1910</v>
      </c>
      <c r="N69" s="1553" t="s">
        <v>1910</v>
      </c>
      <c r="O69" s="1553" t="s">
        <v>1910</v>
      </c>
      <c r="P69" s="1553" t="s">
        <v>1910</v>
      </c>
      <c r="Q69" s="1553" t="s">
        <v>1910</v>
      </c>
      <c r="R69" s="1553" t="s">
        <v>1910</v>
      </c>
      <c r="S69" s="1553" t="s">
        <v>1910</v>
      </c>
      <c r="T69" s="1553" t="s">
        <v>1910</v>
      </c>
      <c r="U69" s="1553" t="s">
        <v>1910</v>
      </c>
      <c r="V69" s="1553" t="s">
        <v>1910</v>
      </c>
      <c r="W69" s="1553" t="s">
        <v>1910</v>
      </c>
      <c r="X69" s="1553" t="s">
        <v>1910</v>
      </c>
      <c r="Y69" s="1553" t="s">
        <v>1910</v>
      </c>
      <c r="Z69" s="1553" t="s">
        <v>1910</v>
      </c>
      <c r="AA69" s="1553" t="s">
        <v>1910</v>
      </c>
      <c r="AB69" s="1553" t="s">
        <v>1910</v>
      </c>
      <c r="AC69" s="1553" t="s">
        <v>1910</v>
      </c>
      <c r="AD69" s="1553" t="s">
        <v>1910</v>
      </c>
      <c r="AE69" s="1553" t="s">
        <v>1910</v>
      </c>
      <c r="AF69" s="1553" t="s">
        <v>1910</v>
      </c>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row>
    <row r="70" spans="1:64" ht="13.2">
      <c r="A70" s="1724">
        <v>7752</v>
      </c>
      <c r="B70" s="1552" t="s">
        <v>2910</v>
      </c>
      <c r="C70" s="1552" t="s">
        <v>2910</v>
      </c>
      <c r="D70" s="1552" t="s">
        <v>2910</v>
      </c>
      <c r="E70" s="1552" t="s">
        <v>2910</v>
      </c>
      <c r="F70" s="1552" t="s">
        <v>2910</v>
      </c>
      <c r="G70" s="1552"/>
      <c r="H70" s="1552"/>
      <c r="I70" s="1552"/>
      <c r="J70" s="1552"/>
      <c r="K70" s="1552"/>
      <c r="L70" s="1552"/>
      <c r="M70" s="1552"/>
      <c r="N70" s="1552"/>
      <c r="O70" s="1552"/>
      <c r="P70" s="1552"/>
      <c r="Q70" s="1552" t="s">
        <v>2910</v>
      </c>
      <c r="R70" s="1552" t="s">
        <v>2910</v>
      </c>
      <c r="S70" s="1552" t="s">
        <v>2910</v>
      </c>
      <c r="T70" s="1552" t="s">
        <v>2910</v>
      </c>
      <c r="U70" s="1552"/>
      <c r="V70" s="1552"/>
      <c r="W70" s="1552" t="s">
        <v>2910</v>
      </c>
      <c r="X70" s="1552" t="s">
        <v>2910</v>
      </c>
      <c r="Y70" s="1552" t="s">
        <v>2910</v>
      </c>
      <c r="Z70" s="1552" t="s">
        <v>2910</v>
      </c>
      <c r="AA70" s="1552" t="s">
        <v>2910</v>
      </c>
      <c r="AB70" s="1552" t="s">
        <v>3079</v>
      </c>
      <c r="AC70" s="1552" t="s">
        <v>3079</v>
      </c>
      <c r="AD70" s="1552" t="s">
        <v>2910</v>
      </c>
      <c r="AE70" s="1552" t="s">
        <v>2910</v>
      </c>
      <c r="AF70" s="1552" t="s">
        <v>2910</v>
      </c>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c r="BK70" s="16"/>
      <c r="BL70" s="16"/>
    </row>
    <row r="71" spans="1:64" ht="12.75" customHeight="1">
      <c r="A71" s="26" t="s">
        <v>113</v>
      </c>
      <c r="B71" s="27">
        <f>'4月'!AG49</f>
        <v>0</v>
      </c>
      <c r="C71" s="27">
        <f>'4月'!AH49</f>
        <v>0</v>
      </c>
      <c r="D71" s="27">
        <f>'4月'!AI49</f>
        <v>0</v>
      </c>
      <c r="E71" s="27">
        <f>'4月'!AJ49</f>
        <v>0</v>
      </c>
      <c r="F71" s="27">
        <f>'4月'!AK49</f>
        <v>0</v>
      </c>
      <c r="G71" s="27">
        <f>'4月'!AL49</f>
        <v>0</v>
      </c>
      <c r="H71" s="27">
        <f>'4月'!AM49</f>
        <v>0</v>
      </c>
      <c r="I71" s="27">
        <f>'4月'!AN49</f>
        <v>0</v>
      </c>
      <c r="J71" s="27"/>
      <c r="K71" s="27"/>
      <c r="L71" s="27"/>
      <c r="M71" s="27"/>
      <c r="N71" s="27"/>
      <c r="O71" s="27"/>
      <c r="P71" s="27"/>
      <c r="Q71" s="27"/>
      <c r="R71" s="27"/>
      <c r="S71" s="27"/>
      <c r="T71" s="27"/>
      <c r="U71" s="27"/>
      <c r="V71" s="27"/>
      <c r="W71" s="27"/>
      <c r="X71" s="27"/>
      <c r="Y71" s="27"/>
      <c r="Z71" s="27"/>
      <c r="AA71" s="27"/>
      <c r="AB71" s="27"/>
      <c r="AC71" s="27"/>
      <c r="AD71" s="27"/>
      <c r="AE71" s="27"/>
      <c r="AF71" s="1725"/>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c r="BH71" s="16"/>
      <c r="BI71" s="16"/>
      <c r="BJ71" s="16"/>
      <c r="BK71" s="16"/>
      <c r="BL71" s="16"/>
    </row>
    <row r="72" spans="1:64" ht="13.2">
      <c r="A72" s="83" t="s">
        <v>114</v>
      </c>
      <c r="B72" s="84">
        <v>59024</v>
      </c>
      <c r="C72" s="84">
        <v>105398</v>
      </c>
      <c r="D72" s="84">
        <v>56898</v>
      </c>
      <c r="E72" s="84">
        <v>100449</v>
      </c>
      <c r="F72" s="84">
        <v>70744</v>
      </c>
      <c r="G72" s="84">
        <v>72650</v>
      </c>
      <c r="H72" s="84">
        <v>54183</v>
      </c>
      <c r="I72" s="84">
        <v>45614</v>
      </c>
      <c r="J72" s="84">
        <v>122102</v>
      </c>
      <c r="K72" s="84">
        <v>57640</v>
      </c>
      <c r="L72" s="84">
        <v>75011</v>
      </c>
      <c r="M72" s="84">
        <v>24406</v>
      </c>
      <c r="N72" s="84">
        <v>36689</v>
      </c>
      <c r="O72" s="84">
        <v>22800</v>
      </c>
      <c r="P72" s="84">
        <v>59166</v>
      </c>
      <c r="Q72" s="84">
        <v>100699</v>
      </c>
      <c r="R72" s="84">
        <v>100483</v>
      </c>
      <c r="S72" s="84">
        <v>117231</v>
      </c>
      <c r="T72" s="84">
        <v>80130</v>
      </c>
      <c r="U72" s="84">
        <v>73900</v>
      </c>
      <c r="V72" s="84">
        <v>44103</v>
      </c>
      <c r="W72" s="84">
        <v>84931</v>
      </c>
      <c r="X72" s="84">
        <v>81378</v>
      </c>
      <c r="Y72" s="84">
        <v>130606</v>
      </c>
      <c r="Z72" s="84">
        <v>84020</v>
      </c>
      <c r="AA72" s="84">
        <v>117395</v>
      </c>
      <c r="AB72" s="84">
        <v>109047</v>
      </c>
      <c r="AC72" s="84">
        <v>45455</v>
      </c>
      <c r="AD72" s="84">
        <v>33514</v>
      </c>
      <c r="AE72" s="84">
        <v>60701</v>
      </c>
      <c r="AF72" s="1726">
        <v>96612</v>
      </c>
      <c r="AG72" s="1435">
        <f t="shared" ref="AG72:AG75" si="2">SUM(B72:AF72)</f>
        <v>2322979</v>
      </c>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c r="BK72" s="16"/>
      <c r="BL72" s="16"/>
    </row>
    <row r="73" spans="1:64" ht="13.2">
      <c r="A73" s="87" t="s">
        <v>115</v>
      </c>
      <c r="B73" s="88">
        <v>110400</v>
      </c>
      <c r="C73" s="88">
        <v>134400</v>
      </c>
      <c r="D73" s="88">
        <v>134400</v>
      </c>
      <c r="E73" s="88">
        <v>134400</v>
      </c>
      <c r="F73" s="88">
        <v>168000</v>
      </c>
      <c r="G73" s="88">
        <v>168000</v>
      </c>
      <c r="H73" s="88">
        <v>120000</v>
      </c>
      <c r="I73" s="88">
        <v>134400</v>
      </c>
      <c r="J73" s="88">
        <v>134400</v>
      </c>
      <c r="K73" s="88">
        <v>168000</v>
      </c>
      <c r="L73" s="88">
        <v>120000</v>
      </c>
      <c r="M73" s="88">
        <v>168000</v>
      </c>
      <c r="N73" s="88">
        <v>168000</v>
      </c>
      <c r="O73" s="88">
        <v>120000</v>
      </c>
      <c r="P73" s="88">
        <v>134400</v>
      </c>
      <c r="Q73" s="88">
        <v>134400</v>
      </c>
      <c r="R73" s="88">
        <v>134400</v>
      </c>
      <c r="S73" s="88">
        <v>134400</v>
      </c>
      <c r="T73" s="88">
        <v>168000</v>
      </c>
      <c r="U73" s="88">
        <v>168000</v>
      </c>
      <c r="V73" s="88">
        <v>120000</v>
      </c>
      <c r="W73" s="88">
        <v>134400</v>
      </c>
      <c r="X73" s="88">
        <v>134400</v>
      </c>
      <c r="Y73" s="88">
        <v>134400</v>
      </c>
      <c r="Z73" s="88">
        <v>134400</v>
      </c>
      <c r="AA73" s="88">
        <v>168000</v>
      </c>
      <c r="AB73" s="88">
        <v>168000</v>
      </c>
      <c r="AC73" s="88">
        <v>120000</v>
      </c>
      <c r="AD73" s="88">
        <v>134400</v>
      </c>
      <c r="AE73" s="88">
        <v>134400</v>
      </c>
      <c r="AF73" s="88">
        <v>134400</v>
      </c>
      <c r="AG73" s="1435">
        <f t="shared" si="2"/>
        <v>4372800</v>
      </c>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c r="BK73" s="16"/>
      <c r="BL73" s="16"/>
    </row>
    <row r="74" spans="1:64" ht="13.2">
      <c r="A74" s="87" t="s">
        <v>116</v>
      </c>
      <c r="B74" s="88">
        <v>91000</v>
      </c>
      <c r="C74" s="88">
        <v>91000</v>
      </c>
      <c r="D74" s="88">
        <v>91000</v>
      </c>
      <c r="E74" s="88">
        <v>91000</v>
      </c>
      <c r="F74" s="88">
        <v>91000</v>
      </c>
      <c r="G74" s="88">
        <v>30000</v>
      </c>
      <c r="H74" s="88">
        <v>30000</v>
      </c>
      <c r="I74" s="88">
        <v>30000</v>
      </c>
      <c r="J74" s="88">
        <v>30000</v>
      </c>
      <c r="K74" s="88">
        <v>30000</v>
      </c>
      <c r="L74" s="88">
        <v>30000</v>
      </c>
      <c r="M74" s="88">
        <v>30000</v>
      </c>
      <c r="N74" s="88">
        <v>30000</v>
      </c>
      <c r="O74" s="88">
        <v>30000</v>
      </c>
      <c r="P74" s="88">
        <v>91000</v>
      </c>
      <c r="Q74" s="88">
        <v>91000</v>
      </c>
      <c r="R74" s="88">
        <v>91000</v>
      </c>
      <c r="S74" s="88">
        <v>91000</v>
      </c>
      <c r="T74" s="88">
        <v>91000</v>
      </c>
      <c r="U74" s="88">
        <v>30000</v>
      </c>
      <c r="V74" s="88">
        <v>30000</v>
      </c>
      <c r="W74" s="88">
        <v>91000</v>
      </c>
      <c r="X74" s="88">
        <v>91000</v>
      </c>
      <c r="Y74" s="88">
        <v>91000</v>
      </c>
      <c r="Z74" s="88">
        <v>91000</v>
      </c>
      <c r="AA74" s="88">
        <v>91000</v>
      </c>
      <c r="AB74" s="88">
        <v>30000</v>
      </c>
      <c r="AC74" s="88">
        <v>30000</v>
      </c>
      <c r="AD74" s="88">
        <v>91000</v>
      </c>
      <c r="AE74" s="88">
        <v>91000</v>
      </c>
      <c r="AF74" s="88">
        <v>91000</v>
      </c>
      <c r="AG74" s="1435">
        <f t="shared" si="2"/>
        <v>2028000</v>
      </c>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c r="BK74" s="16"/>
      <c r="BL74" s="16"/>
    </row>
    <row r="75" spans="1:64" ht="13.2">
      <c r="A75" s="2" t="s">
        <v>117</v>
      </c>
      <c r="B75" s="88">
        <v>85410</v>
      </c>
      <c r="C75" s="88">
        <v>100450</v>
      </c>
      <c r="D75" s="88">
        <v>411310</v>
      </c>
      <c r="E75" s="88">
        <v>223220</v>
      </c>
      <c r="F75" s="88">
        <v>239000</v>
      </c>
      <c r="G75" s="88">
        <v>149000</v>
      </c>
      <c r="H75" s="88">
        <v>159000</v>
      </c>
      <c r="I75" s="88">
        <v>145000</v>
      </c>
      <c r="J75" s="89">
        <v>78000</v>
      </c>
      <c r="K75" s="89">
        <v>168500</v>
      </c>
      <c r="L75" s="89">
        <v>128000</v>
      </c>
      <c r="M75" s="89">
        <v>177600</v>
      </c>
      <c r="N75" s="89">
        <v>388050</v>
      </c>
      <c r="O75" s="89">
        <v>342900</v>
      </c>
      <c r="P75" s="89">
        <v>189900</v>
      </c>
      <c r="Q75" s="89">
        <v>199900</v>
      </c>
      <c r="R75" s="89">
        <v>210000</v>
      </c>
      <c r="S75" s="89">
        <v>359000</v>
      </c>
      <c r="T75" s="89">
        <v>292220</v>
      </c>
      <c r="U75" s="89">
        <v>370900</v>
      </c>
      <c r="V75" s="89">
        <v>292000</v>
      </c>
      <c r="W75" s="89">
        <v>266000</v>
      </c>
      <c r="X75" s="89">
        <v>308000</v>
      </c>
      <c r="Y75" s="89">
        <v>185000</v>
      </c>
      <c r="Z75" s="89">
        <v>156000</v>
      </c>
      <c r="AA75" s="89">
        <v>114000</v>
      </c>
      <c r="AB75" s="89">
        <v>111000</v>
      </c>
      <c r="AC75" s="89">
        <v>214600</v>
      </c>
      <c r="AD75" s="89">
        <v>190000</v>
      </c>
      <c r="AE75" s="89">
        <v>80000</v>
      </c>
      <c r="AF75" s="1727">
        <v>70000</v>
      </c>
      <c r="AG75" s="1435">
        <f t="shared" si="2"/>
        <v>6403960</v>
      </c>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row>
    <row r="76" spans="1:64" ht="13.2">
      <c r="A76" s="90" t="s">
        <v>2</v>
      </c>
      <c r="B76" s="84">
        <f t="shared" ref="B76:AG76" si="3">SUM(B72:B75)</f>
        <v>345834</v>
      </c>
      <c r="C76" s="84">
        <f t="shared" si="3"/>
        <v>431248</v>
      </c>
      <c r="D76" s="84">
        <f t="shared" si="3"/>
        <v>693608</v>
      </c>
      <c r="E76" s="84">
        <f t="shared" si="3"/>
        <v>549069</v>
      </c>
      <c r="F76" s="84">
        <f t="shared" si="3"/>
        <v>568744</v>
      </c>
      <c r="G76" s="84">
        <f t="shared" si="3"/>
        <v>419650</v>
      </c>
      <c r="H76" s="84">
        <f t="shared" si="3"/>
        <v>363183</v>
      </c>
      <c r="I76" s="84">
        <f t="shared" si="3"/>
        <v>355014</v>
      </c>
      <c r="J76" s="84">
        <f t="shared" si="3"/>
        <v>364502</v>
      </c>
      <c r="K76" s="88">
        <f t="shared" si="3"/>
        <v>424140</v>
      </c>
      <c r="L76" s="88">
        <f t="shared" si="3"/>
        <v>353011</v>
      </c>
      <c r="M76" s="88">
        <f t="shared" si="3"/>
        <v>400006</v>
      </c>
      <c r="N76" s="88">
        <f t="shared" si="3"/>
        <v>622739</v>
      </c>
      <c r="O76" s="88">
        <f t="shared" si="3"/>
        <v>515700</v>
      </c>
      <c r="P76" s="88">
        <f t="shared" si="3"/>
        <v>474466</v>
      </c>
      <c r="Q76" s="88">
        <f t="shared" si="3"/>
        <v>525999</v>
      </c>
      <c r="R76" s="88">
        <f t="shared" si="3"/>
        <v>535883</v>
      </c>
      <c r="S76" s="88">
        <f t="shared" si="3"/>
        <v>701631</v>
      </c>
      <c r="T76" s="88">
        <f t="shared" si="3"/>
        <v>631350</v>
      </c>
      <c r="U76" s="88">
        <f t="shared" si="3"/>
        <v>642800</v>
      </c>
      <c r="V76" s="88">
        <f t="shared" si="3"/>
        <v>486103</v>
      </c>
      <c r="W76" s="88">
        <f t="shared" si="3"/>
        <v>576331</v>
      </c>
      <c r="X76" s="88">
        <f t="shared" si="3"/>
        <v>614778</v>
      </c>
      <c r="Y76" s="88">
        <f t="shared" si="3"/>
        <v>541006</v>
      </c>
      <c r="Z76" s="88">
        <f t="shared" si="3"/>
        <v>465420</v>
      </c>
      <c r="AA76" s="88">
        <f t="shared" si="3"/>
        <v>490395</v>
      </c>
      <c r="AB76" s="88">
        <f t="shared" si="3"/>
        <v>418047</v>
      </c>
      <c r="AC76" s="88">
        <f t="shared" si="3"/>
        <v>410055</v>
      </c>
      <c r="AD76" s="88">
        <f t="shared" si="3"/>
        <v>448914</v>
      </c>
      <c r="AE76" s="89">
        <f t="shared" si="3"/>
        <v>366101</v>
      </c>
      <c r="AF76" s="1728">
        <f t="shared" si="3"/>
        <v>392012</v>
      </c>
      <c r="AG76" s="1435">
        <f t="shared" si="3"/>
        <v>15127739</v>
      </c>
      <c r="AH76" s="1435"/>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c r="BK76" s="16"/>
      <c r="BL76" s="16"/>
    </row>
    <row r="77" spans="1:64" ht="13.8">
      <c r="A77" s="91" t="s">
        <v>118</v>
      </c>
      <c r="B77" s="92">
        <v>15</v>
      </c>
      <c r="C77" s="92">
        <v>15</v>
      </c>
      <c r="D77" s="92">
        <v>29</v>
      </c>
      <c r="E77" s="92">
        <v>17</v>
      </c>
      <c r="F77" s="92">
        <v>23</v>
      </c>
      <c r="G77" s="92">
        <v>12</v>
      </c>
      <c r="H77" s="92">
        <v>9</v>
      </c>
      <c r="I77" s="92">
        <v>11</v>
      </c>
      <c r="J77" s="92">
        <v>7</v>
      </c>
      <c r="K77" s="92">
        <v>14</v>
      </c>
      <c r="L77" s="92">
        <v>8</v>
      </c>
      <c r="M77" s="92">
        <v>11</v>
      </c>
      <c r="N77" s="92">
        <v>17</v>
      </c>
      <c r="O77" s="92">
        <v>18</v>
      </c>
      <c r="P77" s="92">
        <v>18</v>
      </c>
      <c r="Q77" s="92">
        <v>18</v>
      </c>
      <c r="R77" s="92">
        <v>19</v>
      </c>
      <c r="S77" s="92">
        <v>21</v>
      </c>
      <c r="T77" s="92">
        <v>20</v>
      </c>
      <c r="U77" s="92">
        <v>18</v>
      </c>
      <c r="V77" s="92">
        <v>13</v>
      </c>
      <c r="W77" s="92">
        <v>19</v>
      </c>
      <c r="X77" s="92">
        <v>20</v>
      </c>
      <c r="Y77" s="92">
        <v>17</v>
      </c>
      <c r="Z77" s="92">
        <v>16</v>
      </c>
      <c r="AA77" s="92">
        <v>17</v>
      </c>
      <c r="AB77" s="92">
        <v>11</v>
      </c>
      <c r="AC77" s="92">
        <v>12</v>
      </c>
      <c r="AD77" s="92">
        <v>16</v>
      </c>
      <c r="AE77" s="92">
        <v>15</v>
      </c>
      <c r="AF77" s="1729">
        <v>15</v>
      </c>
      <c r="AG77" s="1730">
        <f>SUM(B77:AF77)</f>
        <v>491</v>
      </c>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c r="BK77" s="16"/>
      <c r="BL77" s="16"/>
    </row>
    <row r="78" spans="1:64" ht="13.2">
      <c r="A78" s="2"/>
      <c r="B78" s="6"/>
      <c r="C78" s="6"/>
      <c r="D78" s="6"/>
      <c r="E78" s="6"/>
      <c r="F78" s="6"/>
      <c r="G78" s="6"/>
      <c r="H78" s="6"/>
      <c r="I78" s="6"/>
      <c r="J78" s="6"/>
      <c r="K78" s="6"/>
      <c r="L78" s="6"/>
      <c r="M78" s="6" t="s">
        <v>64</v>
      </c>
      <c r="N78" s="6"/>
      <c r="O78" s="6"/>
      <c r="P78" s="6"/>
      <c r="Q78" s="6"/>
      <c r="R78" s="6"/>
      <c r="S78" s="6"/>
      <c r="T78" s="6"/>
      <c r="U78" s="6"/>
      <c r="V78" s="6"/>
      <c r="W78" s="6"/>
      <c r="X78" s="6"/>
      <c r="Y78" s="6"/>
      <c r="Z78" s="6"/>
      <c r="AA78" s="6"/>
      <c r="AB78" s="6"/>
      <c r="AC78" s="6"/>
      <c r="AD78" s="6"/>
      <c r="AE78" s="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c r="BK78" s="16"/>
      <c r="BL78" s="16"/>
    </row>
    <row r="79" spans="1:64" ht="13.2">
      <c r="A79" s="2"/>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row>
    <row r="80" spans="1:64" ht="13.2">
      <c r="A80" s="2"/>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row>
    <row r="81" spans="1:64" ht="13.2">
      <c r="A81" s="2"/>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c r="BK81" s="16"/>
      <c r="BL81" s="16"/>
    </row>
    <row r="82" spans="1:64" ht="13.2">
      <c r="A82" s="2"/>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6"/>
    </row>
    <row r="83" spans="1:64" ht="13.2">
      <c r="A83" s="2"/>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c r="BK83" s="16"/>
      <c r="BL83" s="16"/>
    </row>
    <row r="84" spans="1:64" ht="13.2">
      <c r="A84" s="2"/>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c r="BK84" s="16"/>
      <c r="BL84" s="16"/>
    </row>
    <row r="85" spans="1:64" ht="13.2">
      <c r="A85" s="2"/>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6"/>
    </row>
    <row r="86" spans="1:64" ht="13.2">
      <c r="A86" s="2"/>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row>
    <row r="87" spans="1:64" ht="13.2">
      <c r="A87" s="2"/>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row>
    <row r="88" spans="1:64" ht="13.2">
      <c r="A88" s="2"/>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c r="BK88" s="16"/>
      <c r="BL88" s="16"/>
    </row>
    <row r="89" spans="1:64" ht="13.2">
      <c r="A89" s="2"/>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row>
    <row r="90" spans="1:64" ht="13.2">
      <c r="A90" s="2"/>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row>
    <row r="91" spans="1:64" ht="13.2">
      <c r="A91" s="2"/>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c r="BK91" s="16"/>
      <c r="BL91" s="16"/>
    </row>
    <row r="92" spans="1:64" ht="13.2">
      <c r="A92" s="2"/>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row>
    <row r="93" spans="1:64" ht="13.2">
      <c r="A93" s="2"/>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row>
    <row r="94" spans="1:64" ht="13.2">
      <c r="A94" s="2"/>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row>
    <row r="95" spans="1:64" ht="13.2">
      <c r="A95" s="2"/>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row>
    <row r="96" spans="1:64" ht="13.2">
      <c r="A96" s="2"/>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row>
    <row r="97" spans="1:64" ht="13.2">
      <c r="A97" s="2"/>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16"/>
      <c r="BL97" s="16"/>
    </row>
    <row r="98" spans="1:64" ht="13.2">
      <c r="A98" s="2"/>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c r="BK98" s="16"/>
      <c r="BL98" s="16"/>
    </row>
    <row r="99" spans="1:64" ht="13.2">
      <c r="A99" s="2"/>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c r="BK99" s="16"/>
      <c r="BL99" s="16"/>
    </row>
    <row r="100" spans="1:64" ht="13.2">
      <c r="A100" s="2"/>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6"/>
    </row>
    <row r="101" spans="1:64" ht="13.2">
      <c r="A101" s="2"/>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c r="BK101" s="16"/>
      <c r="BL101" s="16"/>
    </row>
    <row r="102" spans="1:64" ht="13.2">
      <c r="A102" s="2"/>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c r="BK102" s="16"/>
      <c r="BL102" s="16"/>
    </row>
    <row r="103" spans="1:64" ht="13.2">
      <c r="A103" s="2"/>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c r="BK103" s="16"/>
      <c r="BL103" s="16"/>
    </row>
    <row r="104" spans="1:64" ht="13.2">
      <c r="A104" s="2"/>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row>
    <row r="105" spans="1:64" ht="13.2">
      <c r="A105" s="2"/>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row>
    <row r="106" spans="1:64" ht="13.2">
      <c r="A106" s="2"/>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row>
    <row r="107" spans="1:64" ht="13.2">
      <c r="A107" s="2"/>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row>
    <row r="108" spans="1:64" ht="13.2">
      <c r="A108" s="2"/>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row>
    <row r="109" spans="1:64" ht="13.2">
      <c r="A109" s="2"/>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row>
    <row r="110" spans="1:64" ht="13.2">
      <c r="A110" s="2"/>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row>
    <row r="111" spans="1:64" ht="13.2">
      <c r="A111" s="2"/>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row>
    <row r="112" spans="1:64" ht="13.2">
      <c r="A112" s="2"/>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row>
    <row r="113" spans="1:64" ht="13.2">
      <c r="A113" s="2"/>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row>
    <row r="114" spans="1:64" ht="13.2">
      <c r="A114" s="2"/>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row>
    <row r="115" spans="1:64" ht="13.2">
      <c r="A115" s="2"/>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row>
    <row r="116" spans="1:64" ht="13.2">
      <c r="A116" s="2"/>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row>
    <row r="117" spans="1:64" ht="13.2">
      <c r="A117" s="2"/>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row>
    <row r="118" spans="1:64" ht="13.2">
      <c r="A118" s="2"/>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row>
    <row r="119" spans="1:64" ht="13.2">
      <c r="A119" s="2"/>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row>
    <row r="120" spans="1:64" ht="13.2">
      <c r="A120" s="2"/>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row>
    <row r="121" spans="1:64" ht="13.2">
      <c r="A121" s="2"/>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c r="BK121" s="16"/>
      <c r="BL121" s="16"/>
    </row>
    <row r="122" spans="1:64" ht="13.2">
      <c r="A122" s="2"/>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row>
    <row r="123" spans="1:64" ht="13.2">
      <c r="A123" s="2"/>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c r="BK123" s="16"/>
      <c r="BL123" s="16"/>
    </row>
    <row r="124" spans="1:64" ht="13.2">
      <c r="A124" s="2"/>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c r="BK124" s="16"/>
      <c r="BL124" s="16"/>
    </row>
    <row r="125" spans="1:64" ht="13.2">
      <c r="A125" s="2"/>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c r="BK125" s="16"/>
      <c r="BL125" s="16"/>
    </row>
    <row r="126" spans="1:64" ht="13.2">
      <c r="A126" s="2"/>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c r="BK126" s="16"/>
      <c r="BL126" s="16"/>
    </row>
    <row r="127" spans="1:64" ht="13.2">
      <c r="A127" s="2"/>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c r="BK127" s="16"/>
      <c r="BL127" s="16"/>
    </row>
    <row r="128" spans="1:64" ht="13.2">
      <c r="A128" s="2"/>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c r="BK128" s="16"/>
      <c r="BL128" s="16"/>
    </row>
    <row r="129" spans="1:64" ht="13.2">
      <c r="A129" s="2"/>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c r="BK129" s="16"/>
      <c r="BL129" s="16"/>
    </row>
    <row r="130" spans="1:64" ht="13.2">
      <c r="A130" s="2"/>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c r="BK130" s="16"/>
      <c r="BL130" s="16"/>
    </row>
    <row r="131" spans="1:64" ht="13.2">
      <c r="A131" s="2"/>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6"/>
    </row>
    <row r="132" spans="1:64" ht="13.2">
      <c r="A132" s="2"/>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6"/>
    </row>
    <row r="133" spans="1:64" ht="13.2">
      <c r="A133" s="2"/>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row>
    <row r="134" spans="1:64" ht="13.2">
      <c r="A134" s="2"/>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row>
    <row r="135" spans="1:64" ht="13.2">
      <c r="A135" s="2"/>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row>
    <row r="136" spans="1:64" ht="13.2">
      <c r="A136" s="2"/>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row>
    <row r="137" spans="1:64" ht="13.2">
      <c r="A137" s="2"/>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row>
    <row r="138" spans="1:64" ht="13.2">
      <c r="A138" s="2"/>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row>
    <row r="139" spans="1:64" ht="13.2">
      <c r="A139" s="2"/>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row>
    <row r="140" spans="1:64" ht="13.2">
      <c r="A140" s="2"/>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row>
    <row r="141" spans="1:64" ht="13.2">
      <c r="A141" s="2"/>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row>
    <row r="142" spans="1:64" ht="13.2">
      <c r="A142" s="2"/>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row>
    <row r="143" spans="1:64" ht="13.2">
      <c r="A143" s="2"/>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row>
    <row r="144" spans="1:64" ht="13.2">
      <c r="A144" s="2"/>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row>
    <row r="145" spans="1:64" ht="13.2">
      <c r="A145" s="2"/>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row>
    <row r="146" spans="1:64" ht="13.2">
      <c r="A146" s="2"/>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row>
    <row r="147" spans="1:64" ht="13.2">
      <c r="A147" s="2"/>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row>
    <row r="148" spans="1:64" ht="13.2">
      <c r="A148" s="2"/>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row>
    <row r="149" spans="1:64" ht="13.2">
      <c r="A149" s="2"/>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row>
    <row r="150" spans="1:64" ht="13.2">
      <c r="A150" s="2"/>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row>
    <row r="151" spans="1:64" ht="13.2">
      <c r="A151" s="2"/>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row>
    <row r="152" spans="1:64" ht="13.2">
      <c r="A152" s="2"/>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row>
    <row r="153" spans="1:64" ht="13.2">
      <c r="A153" s="2"/>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row>
    <row r="154" spans="1:64" ht="13.2">
      <c r="A154" s="2"/>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row>
    <row r="155" spans="1:64" ht="13.2">
      <c r="A155" s="2"/>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row>
    <row r="156" spans="1:64" ht="13.2">
      <c r="A156" s="2"/>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row>
    <row r="157" spans="1:64" ht="13.2">
      <c r="A157" s="2"/>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row>
    <row r="158" spans="1:64" ht="13.2">
      <c r="A158" s="2"/>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row>
    <row r="159" spans="1:64" ht="13.2">
      <c r="A159" s="2"/>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row>
    <row r="160" spans="1:64" ht="13.2">
      <c r="A160" s="2"/>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row>
    <row r="161" spans="1:64" ht="13.2">
      <c r="A161" s="2"/>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row>
    <row r="162" spans="1:64" ht="13.2">
      <c r="A162" s="2"/>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row>
    <row r="163" spans="1:64" ht="13.2">
      <c r="A163" s="2"/>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row>
    <row r="164" spans="1:64" ht="13.2">
      <c r="A164" s="2"/>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row>
    <row r="165" spans="1:64" ht="13.2">
      <c r="A165" s="2"/>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row>
    <row r="166" spans="1:64" ht="13.2">
      <c r="A166" s="2"/>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row>
    <row r="167" spans="1:64" ht="13.2">
      <c r="A167" s="2"/>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row>
    <row r="168" spans="1:64" ht="13.2">
      <c r="A168" s="2"/>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row>
    <row r="169" spans="1:64" ht="13.2">
      <c r="A169" s="2"/>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row>
    <row r="170" spans="1:64" ht="13.2">
      <c r="A170" s="2"/>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row>
    <row r="171" spans="1:64" ht="13.2">
      <c r="A171" s="2"/>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row>
    <row r="172" spans="1:64" ht="13.2">
      <c r="A172" s="2"/>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row>
    <row r="173" spans="1:64" ht="13.2">
      <c r="A173" s="2"/>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row>
    <row r="174" spans="1:64" ht="13.2">
      <c r="A174" s="2"/>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row>
    <row r="175" spans="1:64" ht="13.2">
      <c r="A175" s="2"/>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row>
    <row r="176" spans="1:64" ht="13.2">
      <c r="A176" s="2"/>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row>
    <row r="177" spans="1:64" ht="13.2">
      <c r="A177" s="2"/>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row>
    <row r="178" spans="1:64" ht="13.2">
      <c r="A178" s="2"/>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row>
    <row r="179" spans="1:64" ht="13.2">
      <c r="A179" s="2"/>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row>
    <row r="180" spans="1:64" ht="13.2">
      <c r="A180" s="2"/>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row>
    <row r="181" spans="1:64" ht="13.2">
      <c r="A181" s="2"/>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row>
    <row r="182" spans="1:64" ht="13.2">
      <c r="A182" s="2"/>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row>
    <row r="183" spans="1:64" ht="13.2">
      <c r="A183" s="2"/>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row>
    <row r="184" spans="1:64" ht="13.2">
      <c r="A184" s="2"/>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row>
    <row r="185" spans="1:64" ht="13.2">
      <c r="A185" s="2"/>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row>
    <row r="186" spans="1:64" ht="13.2">
      <c r="A186" s="2"/>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row>
    <row r="187" spans="1:64" ht="13.2">
      <c r="A187" s="2"/>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row>
    <row r="188" spans="1:64" ht="13.2">
      <c r="A188" s="2"/>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row>
    <row r="189" spans="1:64" ht="13.2">
      <c r="A189" s="2"/>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row>
    <row r="190" spans="1:64" ht="13.2">
      <c r="A190" s="2"/>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row>
    <row r="191" spans="1:64" ht="13.2">
      <c r="A191" s="2"/>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row>
    <row r="192" spans="1:64" ht="13.2">
      <c r="A192" s="2"/>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row>
    <row r="193" spans="1:64" ht="13.2">
      <c r="A193" s="2"/>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row>
    <row r="194" spans="1:64" ht="13.2">
      <c r="A194" s="2"/>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c r="BK194" s="16"/>
      <c r="BL194" s="16"/>
    </row>
    <row r="195" spans="1:64" ht="13.2">
      <c r="A195" s="2"/>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row>
    <row r="196" spans="1:64" ht="13.2">
      <c r="A196" s="2"/>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c r="BK196" s="16"/>
      <c r="BL196" s="16"/>
    </row>
    <row r="197" spans="1:64" ht="13.2">
      <c r="A197" s="2"/>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c r="BK197" s="16"/>
      <c r="BL197" s="16"/>
    </row>
    <row r="198" spans="1:64" ht="13.2">
      <c r="A198" s="2"/>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c r="BK198" s="16"/>
      <c r="BL198" s="16"/>
    </row>
    <row r="199" spans="1:64" ht="13.2">
      <c r="A199" s="2"/>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6"/>
    </row>
    <row r="200" spans="1:64" ht="13.2">
      <c r="A200" s="2"/>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row>
    <row r="201" spans="1:64" ht="13.2">
      <c r="A201" s="2"/>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row>
    <row r="202" spans="1:64" ht="13.2">
      <c r="A202" s="2"/>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row>
    <row r="203" spans="1:64" ht="13.2">
      <c r="A203" s="2"/>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row>
    <row r="204" spans="1:64" ht="13.2">
      <c r="A204" s="2"/>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row>
    <row r="205" spans="1:64" ht="13.2">
      <c r="A205" s="2"/>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row>
    <row r="206" spans="1:64" ht="13.2">
      <c r="A206" s="2"/>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row>
    <row r="207" spans="1:64" ht="13.2">
      <c r="A207" s="2"/>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c r="BK207" s="16"/>
      <c r="BL207" s="16"/>
    </row>
    <row r="208" spans="1:64" ht="13.2">
      <c r="A208" s="2"/>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row>
    <row r="209" spans="1:64" ht="13.2">
      <c r="A209" s="2"/>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row>
    <row r="210" spans="1:64" ht="13.2">
      <c r="A210" s="2"/>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row>
    <row r="211" spans="1:64" ht="13.2">
      <c r="A211" s="2"/>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row>
    <row r="212" spans="1:64" ht="13.2">
      <c r="A212" s="2"/>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row>
    <row r="213" spans="1:64" ht="13.2">
      <c r="A213" s="2"/>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row>
    <row r="214" spans="1:64" ht="13.2">
      <c r="A214" s="2"/>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row>
    <row r="215" spans="1:64" ht="13.2">
      <c r="A215" s="2"/>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6"/>
    </row>
    <row r="216" spans="1:64" ht="13.2">
      <c r="A216" s="2"/>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row>
    <row r="217" spans="1:64" ht="13.2">
      <c r="A217" s="2"/>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row>
    <row r="218" spans="1:64" ht="13.2">
      <c r="A218" s="2"/>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row>
    <row r="219" spans="1:64" ht="13.2">
      <c r="A219" s="2"/>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c r="BK219" s="16"/>
      <c r="BL219" s="16"/>
    </row>
    <row r="220" spans="1:64" ht="13.2">
      <c r="A220" s="2"/>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row>
    <row r="221" spans="1:64" ht="13.2">
      <c r="A221" s="2"/>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row>
    <row r="222" spans="1:64" ht="13.2">
      <c r="A222" s="2"/>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c r="BK222" s="16"/>
      <c r="BL222" s="16"/>
    </row>
    <row r="223" spans="1:64" ht="13.2">
      <c r="A223" s="2"/>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6"/>
    </row>
    <row r="224" spans="1:64" ht="13.2">
      <c r="A224" s="2"/>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6"/>
    </row>
    <row r="225" spans="1:64" ht="13.2">
      <c r="A225" s="2"/>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row>
    <row r="226" spans="1:64" ht="13.2">
      <c r="A226" s="2"/>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c r="BK226" s="16"/>
      <c r="BL226" s="16"/>
    </row>
    <row r="227" spans="1:64" ht="13.2">
      <c r="A227" s="2"/>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c r="BK227" s="16"/>
      <c r="BL227" s="16"/>
    </row>
    <row r="228" spans="1:64" ht="13.2">
      <c r="A228" s="2"/>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c r="BK228" s="16"/>
      <c r="BL228" s="16"/>
    </row>
    <row r="229" spans="1:64" ht="13.2">
      <c r="A229" s="2"/>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c r="BK229" s="16"/>
      <c r="BL229" s="16"/>
    </row>
    <row r="230" spans="1:64" ht="13.2">
      <c r="A230" s="2"/>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row>
    <row r="231" spans="1:64" ht="13.2">
      <c r="A231" s="2"/>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row>
    <row r="232" spans="1:64" ht="13.2">
      <c r="A232" s="2"/>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row>
    <row r="233" spans="1:64" ht="13.2">
      <c r="A233" s="2"/>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row>
    <row r="234" spans="1:64" ht="13.2">
      <c r="A234" s="2"/>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row>
    <row r="235" spans="1:64" ht="13.2">
      <c r="A235" s="2"/>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row>
    <row r="236" spans="1:64" ht="13.2">
      <c r="A236" s="2"/>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row>
    <row r="237" spans="1:64" ht="13.2">
      <c r="A237" s="2"/>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row>
    <row r="238" spans="1:64" ht="13.2">
      <c r="A238" s="2"/>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row>
    <row r="239" spans="1:64" ht="13.2">
      <c r="A239" s="2"/>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row>
    <row r="240" spans="1:64" ht="13.2">
      <c r="A240" s="2"/>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row>
    <row r="241" spans="1:64" ht="13.2">
      <c r="A241" s="2"/>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row>
    <row r="242" spans="1:64" ht="13.2">
      <c r="A242" s="2"/>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row>
    <row r="243" spans="1:64" ht="13.2">
      <c r="A243" s="2"/>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row>
    <row r="244" spans="1:64" ht="13.2">
      <c r="A244" s="2"/>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row>
    <row r="245" spans="1:64" ht="13.2">
      <c r="A245" s="2"/>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row>
    <row r="246" spans="1:64" ht="13.2">
      <c r="A246" s="2"/>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row>
    <row r="247" spans="1:64" ht="13.2">
      <c r="A247" s="2"/>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row>
    <row r="248" spans="1:64" ht="13.2">
      <c r="A248" s="2"/>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row>
    <row r="249" spans="1:64" ht="13.2">
      <c r="A249" s="2"/>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row>
    <row r="250" spans="1:64" ht="13.2">
      <c r="A250" s="2"/>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row>
    <row r="251" spans="1:64" ht="13.2">
      <c r="A251" s="2"/>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row>
    <row r="252" spans="1:64" ht="13.2">
      <c r="A252" s="2"/>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row>
    <row r="253" spans="1:64" ht="13.2">
      <c r="A253" s="2"/>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row>
    <row r="254" spans="1:64" ht="13.2">
      <c r="A254" s="2"/>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row>
    <row r="255" spans="1:64" ht="13.2">
      <c r="A255" s="2"/>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row>
    <row r="256" spans="1:64" ht="13.2">
      <c r="A256" s="2"/>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row>
    <row r="257" spans="1:64" ht="13.2">
      <c r="A257" s="2"/>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row>
    <row r="258" spans="1:64" ht="13.2">
      <c r="A258" s="2"/>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c r="BK258" s="16"/>
      <c r="BL258" s="16"/>
    </row>
    <row r="259" spans="1:64" ht="13.2">
      <c r="A259" s="2"/>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row>
    <row r="260" spans="1:64" ht="13.2">
      <c r="A260" s="2"/>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row>
    <row r="261" spans="1:64" ht="13.2">
      <c r="A261" s="2"/>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row>
    <row r="262" spans="1:64" ht="13.2">
      <c r="A262" s="2"/>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row>
    <row r="263" spans="1:64" ht="13.2">
      <c r="A263" s="2"/>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row>
    <row r="264" spans="1:64" ht="13.2">
      <c r="A264" s="2"/>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row>
    <row r="265" spans="1:64" ht="13.2">
      <c r="A265" s="2"/>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row>
    <row r="266" spans="1:64" ht="13.2">
      <c r="A266" s="2"/>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row>
    <row r="267" spans="1:64" ht="13.2">
      <c r="A267" s="2"/>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row>
    <row r="268" spans="1:64" ht="13.2">
      <c r="A268" s="2"/>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row>
    <row r="269" spans="1:64" ht="13.2">
      <c r="A269" s="2"/>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row>
    <row r="270" spans="1:64" ht="13.2">
      <c r="A270" s="2"/>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row>
    <row r="271" spans="1:64" ht="13.2">
      <c r="A271" s="2"/>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row>
    <row r="272" spans="1:64" ht="13.2">
      <c r="A272" s="2"/>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row>
    <row r="273" spans="1:64" ht="13.2">
      <c r="A273" s="2"/>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row>
    <row r="274" spans="1:64" ht="13.2">
      <c r="A274" s="2"/>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row>
    <row r="275" spans="1:64" ht="13.2">
      <c r="A275" s="2"/>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c r="BK275" s="16"/>
      <c r="BL275" s="16"/>
    </row>
    <row r="276" spans="1:64" ht="13.2">
      <c r="A276" s="2"/>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c r="BK276" s="16"/>
      <c r="BL276" s="16"/>
    </row>
    <row r="277" spans="1:64" ht="13.2">
      <c r="A277" s="2"/>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c r="BK277" s="16"/>
      <c r="BL277" s="16"/>
    </row>
    <row r="278" spans="1:64" ht="13.2">
      <c r="A278" s="2"/>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c r="BK278" s="16"/>
      <c r="BL278" s="16"/>
    </row>
    <row r="279" spans="1:64" ht="13.2">
      <c r="A279" s="2"/>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c r="BK279" s="16"/>
      <c r="BL279" s="16"/>
    </row>
    <row r="280" spans="1:64" ht="13.2">
      <c r="A280" s="2"/>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c r="BK280" s="16"/>
      <c r="BL280" s="16"/>
    </row>
    <row r="281" spans="1:64" ht="13.2">
      <c r="A281" s="2"/>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c r="BK281" s="16"/>
      <c r="BL281" s="16"/>
    </row>
    <row r="282" spans="1:64" ht="13.2">
      <c r="A282" s="2"/>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c r="BK282" s="16"/>
      <c r="BL282" s="16"/>
    </row>
    <row r="283" spans="1:64" ht="13.2">
      <c r="A283" s="2"/>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c r="BK283" s="16"/>
      <c r="BL283" s="16"/>
    </row>
    <row r="284" spans="1:64" ht="13.2">
      <c r="A284" s="2"/>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row>
    <row r="285" spans="1:64" ht="13.2">
      <c r="A285" s="2"/>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row>
    <row r="286" spans="1:64" ht="13.2">
      <c r="A286" s="2"/>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row>
    <row r="287" spans="1:64" ht="13.2">
      <c r="A287" s="2"/>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row>
    <row r="288" spans="1:64" ht="13.2">
      <c r="A288" s="2"/>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row>
    <row r="289" spans="1:64" ht="13.2">
      <c r="A289" s="2"/>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row>
    <row r="290" spans="1:64" ht="13.2">
      <c r="A290" s="2"/>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row>
    <row r="291" spans="1:64" ht="13.2">
      <c r="A291" s="2"/>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row>
    <row r="292" spans="1:64" ht="13.2">
      <c r="A292" s="2"/>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row>
    <row r="293" spans="1:64" ht="13.2">
      <c r="A293" s="2"/>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row>
    <row r="294" spans="1:64" ht="13.2">
      <c r="A294" s="2"/>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row>
    <row r="295" spans="1:64" ht="13.2">
      <c r="A295" s="2"/>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row>
    <row r="296" spans="1:64" ht="13.2">
      <c r="A296" s="2"/>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row>
    <row r="297" spans="1:64" ht="13.2">
      <c r="A297" s="2"/>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c r="BK297" s="16"/>
      <c r="BL297" s="16"/>
    </row>
    <row r="298" spans="1:64" ht="13.2">
      <c r="A298" s="2"/>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c r="BK298" s="16"/>
      <c r="BL298" s="16"/>
    </row>
    <row r="299" spans="1:64" ht="13.2">
      <c r="A299" s="2"/>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c r="BK299" s="16"/>
      <c r="BL299" s="16"/>
    </row>
    <row r="300" spans="1:64" ht="13.2">
      <c r="A300" s="2"/>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row>
    <row r="301" spans="1:64" ht="13.2">
      <c r="A301" s="2"/>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c r="BK301" s="16"/>
      <c r="BL301" s="16"/>
    </row>
    <row r="302" spans="1:64" ht="13.2">
      <c r="A302" s="2"/>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c r="BK302" s="16"/>
      <c r="BL302" s="16"/>
    </row>
    <row r="303" spans="1:64" ht="13.2">
      <c r="A303" s="2"/>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c r="BK303" s="16"/>
      <c r="BL303" s="16"/>
    </row>
    <row r="304" spans="1:64" ht="13.2">
      <c r="A304" s="2"/>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c r="BK304" s="16"/>
      <c r="BL304" s="16"/>
    </row>
    <row r="305" spans="1:64" ht="13.2">
      <c r="A305" s="2"/>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c r="BK305" s="16"/>
      <c r="BL305" s="16"/>
    </row>
    <row r="306" spans="1:64" ht="13.2">
      <c r="A306" s="2"/>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c r="BK306" s="16"/>
      <c r="BL306" s="16"/>
    </row>
    <row r="307" spans="1:64" ht="13.2">
      <c r="A307" s="2"/>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c r="BK307" s="16"/>
      <c r="BL307" s="16"/>
    </row>
    <row r="308" spans="1:64" ht="13.2">
      <c r="A308" s="2"/>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c r="BK308" s="16"/>
      <c r="BL308" s="16"/>
    </row>
    <row r="309" spans="1:64" ht="13.2">
      <c r="A309" s="2"/>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c r="BK309" s="16"/>
      <c r="BL309" s="16"/>
    </row>
    <row r="310" spans="1:64" ht="13.2">
      <c r="A310" s="2"/>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row>
    <row r="311" spans="1:64" ht="13.2">
      <c r="A311" s="2"/>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c r="BK311" s="16"/>
      <c r="BL311" s="16"/>
    </row>
    <row r="312" spans="1:64" ht="13.2">
      <c r="A312" s="2"/>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c r="BK312" s="16"/>
      <c r="BL312" s="16"/>
    </row>
    <row r="313" spans="1:64" ht="13.2">
      <c r="A313" s="2"/>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c r="BK313" s="16"/>
      <c r="BL313" s="16"/>
    </row>
    <row r="314" spans="1:64" ht="13.2">
      <c r="A314" s="2"/>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c r="BK314" s="16"/>
      <c r="BL314" s="16"/>
    </row>
    <row r="315" spans="1:64" ht="13.2">
      <c r="A315" s="2"/>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row>
    <row r="316" spans="1:64" ht="13.2">
      <c r="A316" s="2"/>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c r="BK316" s="16"/>
      <c r="BL316" s="16"/>
    </row>
    <row r="317" spans="1:64" ht="13.2">
      <c r="A317" s="2"/>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c r="BK317" s="16"/>
      <c r="BL317" s="16"/>
    </row>
    <row r="318" spans="1:64" ht="13.2">
      <c r="A318" s="2"/>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c r="BK318" s="16"/>
      <c r="BL318" s="16"/>
    </row>
    <row r="319" spans="1:64" ht="13.2">
      <c r="A319" s="2"/>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c r="BK319" s="16"/>
      <c r="BL319" s="16"/>
    </row>
    <row r="320" spans="1:64" ht="13.2">
      <c r="A320" s="2"/>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c r="BK320" s="16"/>
      <c r="BL320" s="16"/>
    </row>
    <row r="321" spans="1:64" ht="13.2">
      <c r="A321" s="2"/>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c r="BK321" s="16"/>
      <c r="BL321" s="16"/>
    </row>
    <row r="322" spans="1:64" ht="13.2">
      <c r="A322" s="2"/>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c r="BK322" s="16"/>
      <c r="BL322" s="16"/>
    </row>
    <row r="323" spans="1:64" ht="13.2">
      <c r="A323" s="2"/>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c r="BK323" s="16"/>
      <c r="BL323" s="16"/>
    </row>
    <row r="324" spans="1:64" ht="13.2">
      <c r="A324" s="2"/>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c r="BK324" s="16"/>
      <c r="BL324" s="16"/>
    </row>
    <row r="325" spans="1:64" ht="13.2">
      <c r="A325" s="2"/>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c r="BK325" s="16"/>
      <c r="BL325" s="16"/>
    </row>
    <row r="326" spans="1:64" ht="13.2">
      <c r="A326" s="2"/>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c r="BK326" s="16"/>
      <c r="BL326" s="16"/>
    </row>
    <row r="327" spans="1:64" ht="13.2">
      <c r="A327" s="2"/>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c r="BK327" s="16"/>
      <c r="BL327" s="16"/>
    </row>
    <row r="328" spans="1:64" ht="13.2">
      <c r="A328" s="2"/>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c r="BK328" s="16"/>
      <c r="BL328" s="16"/>
    </row>
    <row r="329" spans="1:64" ht="13.2">
      <c r="A329" s="2"/>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c r="BK329" s="16"/>
      <c r="BL329" s="16"/>
    </row>
    <row r="330" spans="1:64" ht="13.2">
      <c r="A330" s="2"/>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row>
    <row r="331" spans="1:64" ht="13.2">
      <c r="A331" s="2"/>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c r="BK331" s="16"/>
      <c r="BL331" s="16"/>
    </row>
    <row r="332" spans="1:64" ht="13.2">
      <c r="A332" s="2"/>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c r="BK332" s="16"/>
      <c r="BL332" s="16"/>
    </row>
    <row r="333" spans="1:64" ht="13.2">
      <c r="A333" s="2"/>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c r="BK333" s="16"/>
      <c r="BL333" s="16"/>
    </row>
    <row r="334" spans="1:64" ht="13.2">
      <c r="A334" s="2"/>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c r="BK334" s="16"/>
      <c r="BL334" s="16"/>
    </row>
    <row r="335" spans="1:64" ht="13.2">
      <c r="A335" s="2"/>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c r="BK335" s="16"/>
      <c r="BL335" s="16"/>
    </row>
    <row r="336" spans="1:64" ht="13.2">
      <c r="A336" s="2"/>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row>
    <row r="337" spans="1:64" ht="13.2">
      <c r="A337" s="2"/>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c r="BK337" s="16"/>
      <c r="BL337" s="16"/>
    </row>
    <row r="338" spans="1:64" ht="13.2">
      <c r="A338" s="2"/>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row>
    <row r="339" spans="1:64" ht="13.2">
      <c r="A339" s="2"/>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row>
    <row r="340" spans="1:64" ht="13.2">
      <c r="A340" s="2"/>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row>
    <row r="341" spans="1:64" ht="13.2">
      <c r="A341" s="2"/>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row>
    <row r="342" spans="1:64" ht="13.2">
      <c r="A342" s="2"/>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row>
    <row r="343" spans="1:64" ht="13.2">
      <c r="A343" s="2"/>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row>
    <row r="344" spans="1:64" ht="13.2">
      <c r="A344" s="2"/>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row>
    <row r="345" spans="1:64" ht="13.2">
      <c r="A345" s="2"/>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row>
    <row r="346" spans="1:64" ht="13.2">
      <c r="A346" s="2"/>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row>
    <row r="347" spans="1:64" ht="13.2">
      <c r="A347" s="2"/>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row>
    <row r="348" spans="1:64" ht="13.2">
      <c r="A348" s="2"/>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row>
    <row r="349" spans="1:64" ht="13.2">
      <c r="A349" s="2"/>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row>
    <row r="350" spans="1:64" ht="13.2">
      <c r="A350" s="2"/>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row>
    <row r="351" spans="1:64" ht="13.2">
      <c r="A351" s="2"/>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row>
    <row r="352" spans="1:64" ht="13.2">
      <c r="A352" s="2"/>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c r="BK352" s="16"/>
      <c r="BL352" s="16"/>
    </row>
    <row r="353" spans="1:64" ht="13.2">
      <c r="A353" s="2"/>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c r="BK353" s="16"/>
      <c r="BL353" s="16"/>
    </row>
    <row r="354" spans="1:64" ht="13.2">
      <c r="A354" s="2"/>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c r="BK354" s="16"/>
      <c r="BL354" s="16"/>
    </row>
    <row r="355" spans="1:64" ht="13.2">
      <c r="A355" s="2"/>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row>
    <row r="356" spans="1:64" ht="13.2">
      <c r="A356" s="2"/>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c r="BK356" s="16"/>
      <c r="BL356" s="16"/>
    </row>
    <row r="357" spans="1:64" ht="13.2">
      <c r="A357" s="2"/>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c r="BK357" s="16"/>
      <c r="BL357" s="16"/>
    </row>
    <row r="358" spans="1:64" ht="13.2">
      <c r="A358" s="2"/>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c r="BK358" s="16"/>
      <c r="BL358" s="16"/>
    </row>
    <row r="359" spans="1:64" ht="13.2">
      <c r="A359" s="2"/>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c r="BK359" s="16"/>
      <c r="BL359" s="16"/>
    </row>
    <row r="360" spans="1:64" ht="13.2">
      <c r="A360" s="2"/>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row>
    <row r="361" spans="1:64" ht="13.2">
      <c r="A361" s="2"/>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c r="BK361" s="16"/>
      <c r="BL361" s="16"/>
    </row>
    <row r="362" spans="1:64" ht="13.2">
      <c r="A362" s="2"/>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c r="BK362" s="16"/>
      <c r="BL362" s="16"/>
    </row>
    <row r="363" spans="1:64" ht="13.2">
      <c r="A363" s="2"/>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c r="BK363" s="16"/>
      <c r="BL363" s="16"/>
    </row>
    <row r="364" spans="1:64" ht="13.2">
      <c r="A364" s="2"/>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row>
    <row r="365" spans="1:64" ht="13.2">
      <c r="A365" s="2"/>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row>
    <row r="366" spans="1:64" ht="13.2">
      <c r="A366" s="2"/>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row>
    <row r="367" spans="1:64" ht="13.2">
      <c r="A367" s="2"/>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row>
    <row r="368" spans="1:64" ht="13.2">
      <c r="A368" s="2"/>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row>
    <row r="369" spans="1:64" ht="13.2">
      <c r="A369" s="2"/>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row>
    <row r="370" spans="1:64" ht="13.2">
      <c r="A370" s="2"/>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row>
    <row r="371" spans="1:64" ht="13.2">
      <c r="A371" s="2"/>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row>
    <row r="372" spans="1:64" ht="13.2">
      <c r="A372" s="2"/>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c r="BK372" s="16"/>
      <c r="BL372" s="16"/>
    </row>
    <row r="373" spans="1:64" ht="13.2">
      <c r="A373" s="2"/>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c r="BK373" s="16"/>
      <c r="BL373" s="16"/>
    </row>
    <row r="374" spans="1:64" ht="13.2">
      <c r="A374" s="2"/>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c r="BK374" s="16"/>
      <c r="BL374" s="16"/>
    </row>
    <row r="375" spans="1:64" ht="13.2">
      <c r="A375" s="2"/>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c r="BK375" s="16"/>
      <c r="BL375" s="16"/>
    </row>
    <row r="376" spans="1:64" ht="13.2">
      <c r="A376" s="2"/>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c r="BK376" s="16"/>
      <c r="BL376" s="16"/>
    </row>
    <row r="377" spans="1:64" ht="13.2">
      <c r="A377" s="2"/>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c r="BK377" s="16"/>
      <c r="BL377" s="16"/>
    </row>
    <row r="378" spans="1:64" ht="13.2">
      <c r="A378" s="2"/>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c r="BK378" s="16"/>
      <c r="BL378" s="16"/>
    </row>
    <row r="379" spans="1:64" ht="13.2">
      <c r="A379" s="2"/>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c r="BK379" s="16"/>
      <c r="BL379" s="16"/>
    </row>
    <row r="380" spans="1:64" ht="13.2">
      <c r="A380" s="2"/>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c r="BK380" s="16"/>
      <c r="BL380" s="16"/>
    </row>
    <row r="381" spans="1:64" ht="13.2">
      <c r="A381" s="2"/>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c r="BK381" s="16"/>
      <c r="BL381" s="16"/>
    </row>
    <row r="382" spans="1:64" ht="13.2">
      <c r="A382" s="2"/>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c r="BK382" s="16"/>
      <c r="BL382" s="16"/>
    </row>
    <row r="383" spans="1:64" ht="13.2">
      <c r="A383" s="2"/>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c r="BK383" s="16"/>
      <c r="BL383" s="16"/>
    </row>
    <row r="384" spans="1:64" ht="13.2">
      <c r="A384" s="2"/>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c r="BK384" s="16"/>
      <c r="BL384" s="16"/>
    </row>
    <row r="385" spans="1:64" ht="13.2">
      <c r="A385" s="2"/>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c r="BK385" s="16"/>
      <c r="BL385" s="16"/>
    </row>
    <row r="386" spans="1:64" ht="13.2">
      <c r="A386" s="2"/>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c r="BK386" s="16"/>
      <c r="BL386" s="16"/>
    </row>
    <row r="387" spans="1:64" ht="13.2">
      <c r="A387" s="2"/>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c r="BK387" s="16"/>
      <c r="BL387" s="16"/>
    </row>
    <row r="388" spans="1:64" ht="13.2">
      <c r="A388" s="2"/>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c r="BK388" s="16"/>
      <c r="BL388" s="16"/>
    </row>
    <row r="389" spans="1:64" ht="13.2">
      <c r="A389" s="2"/>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c r="BK389" s="16"/>
      <c r="BL389" s="16"/>
    </row>
    <row r="390" spans="1:64" ht="13.2">
      <c r="A390" s="2"/>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c r="BK390" s="16"/>
      <c r="BL390" s="16"/>
    </row>
    <row r="391" spans="1:64" ht="13.2">
      <c r="A391" s="2"/>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c r="BK391" s="16"/>
      <c r="BL391" s="16"/>
    </row>
    <row r="392" spans="1:64" ht="13.2">
      <c r="A392" s="2"/>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c r="BK392" s="16"/>
      <c r="BL392" s="16"/>
    </row>
    <row r="393" spans="1:64" ht="13.2">
      <c r="A393" s="2"/>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c r="BK393" s="16"/>
      <c r="BL393" s="16"/>
    </row>
    <row r="394" spans="1:64" ht="13.2">
      <c r="A394" s="2"/>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c r="BK394" s="16"/>
      <c r="BL394" s="16"/>
    </row>
    <row r="395" spans="1:64" ht="13.2">
      <c r="A395" s="2"/>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c r="BK395" s="16"/>
      <c r="BL395" s="16"/>
    </row>
    <row r="396" spans="1:64" ht="13.2">
      <c r="A396" s="2"/>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c r="BK396" s="16"/>
      <c r="BL396" s="16"/>
    </row>
    <row r="397" spans="1:64" ht="13.2">
      <c r="A397" s="2"/>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c r="BK397" s="16"/>
      <c r="BL397" s="16"/>
    </row>
    <row r="398" spans="1:64" ht="13.2">
      <c r="A398" s="2"/>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c r="BK398" s="16"/>
      <c r="BL398" s="16"/>
    </row>
    <row r="399" spans="1:64" ht="13.2">
      <c r="A399" s="2"/>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c r="BK399" s="16"/>
      <c r="BL399" s="16"/>
    </row>
    <row r="400" spans="1:64" ht="13.2">
      <c r="A400" s="2"/>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c r="BK400" s="16"/>
      <c r="BL400" s="16"/>
    </row>
    <row r="401" spans="1:64" ht="13.2">
      <c r="A401" s="2"/>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c r="BK401" s="16"/>
      <c r="BL401" s="16"/>
    </row>
    <row r="402" spans="1:64" ht="13.2">
      <c r="A402" s="2"/>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c r="BK402" s="16"/>
      <c r="BL402" s="16"/>
    </row>
    <row r="403" spans="1:64" ht="13.2">
      <c r="A403" s="2"/>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row>
    <row r="404" spans="1:64" ht="13.2">
      <c r="A404" s="2"/>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c r="BK404" s="16"/>
      <c r="BL404" s="16"/>
    </row>
    <row r="405" spans="1:64" ht="13.2">
      <c r="A405" s="2"/>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c r="BK405" s="16"/>
      <c r="BL405" s="16"/>
    </row>
    <row r="406" spans="1:64" ht="13.2">
      <c r="A406" s="2"/>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c r="BK406" s="16"/>
      <c r="BL406" s="16"/>
    </row>
    <row r="407" spans="1:64" ht="13.2">
      <c r="A407" s="2"/>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c r="BK407" s="16"/>
      <c r="BL407" s="16"/>
    </row>
    <row r="408" spans="1:64" ht="13.2">
      <c r="A408" s="2"/>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c r="BK408" s="16"/>
      <c r="BL408" s="16"/>
    </row>
    <row r="409" spans="1:64" ht="13.2">
      <c r="A409" s="2"/>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c r="BK409" s="16"/>
      <c r="BL409" s="16"/>
    </row>
    <row r="410" spans="1:64" ht="13.2">
      <c r="A410" s="2"/>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c r="BK410" s="16"/>
      <c r="BL410" s="16"/>
    </row>
    <row r="411" spans="1:64" ht="13.2">
      <c r="A411" s="2"/>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c r="BK411" s="16"/>
      <c r="BL411" s="16"/>
    </row>
    <row r="412" spans="1:64" ht="13.2">
      <c r="A412" s="2"/>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c r="BK412" s="16"/>
      <c r="BL412" s="16"/>
    </row>
    <row r="413" spans="1:64" ht="13.2">
      <c r="A413" s="2"/>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c r="BK413" s="16"/>
      <c r="BL413" s="16"/>
    </row>
    <row r="414" spans="1:64" ht="13.2">
      <c r="A414" s="2"/>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c r="BK414" s="16"/>
      <c r="BL414" s="16"/>
    </row>
    <row r="415" spans="1:64" ht="13.2">
      <c r="A415" s="2"/>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c r="BK415" s="16"/>
      <c r="BL415" s="16"/>
    </row>
    <row r="416" spans="1:64" ht="13.2">
      <c r="A416" s="2"/>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c r="BK416" s="16"/>
      <c r="BL416" s="16"/>
    </row>
    <row r="417" spans="1:64" ht="13.2">
      <c r="A417" s="2"/>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c r="BK417" s="16"/>
      <c r="BL417" s="16"/>
    </row>
    <row r="418" spans="1:64" ht="13.2">
      <c r="A418" s="2"/>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c r="BK418" s="16"/>
      <c r="BL418" s="16"/>
    </row>
    <row r="419" spans="1:64" ht="13.2">
      <c r="A419" s="2"/>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c r="BK419" s="16"/>
      <c r="BL419" s="16"/>
    </row>
    <row r="420" spans="1:64" ht="13.2">
      <c r="A420" s="2"/>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c r="BK420" s="16"/>
      <c r="BL420" s="16"/>
    </row>
    <row r="421" spans="1:64" ht="13.2">
      <c r="A421" s="2"/>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c r="BK421" s="16"/>
      <c r="BL421" s="16"/>
    </row>
    <row r="422" spans="1:64" ht="13.2">
      <c r="A422" s="2"/>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c r="BK422" s="16"/>
      <c r="BL422" s="16"/>
    </row>
    <row r="423" spans="1:64" ht="13.2">
      <c r="A423" s="2"/>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c r="BK423" s="16"/>
      <c r="BL423" s="16"/>
    </row>
    <row r="424" spans="1:64" ht="13.2">
      <c r="A424" s="2"/>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c r="BK424" s="16"/>
      <c r="BL424" s="16"/>
    </row>
    <row r="425" spans="1:64" ht="13.2">
      <c r="A425" s="2"/>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c r="BK425" s="16"/>
      <c r="BL425" s="16"/>
    </row>
    <row r="426" spans="1:64" ht="13.2">
      <c r="A426" s="2"/>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c r="BK426" s="16"/>
      <c r="BL426" s="16"/>
    </row>
    <row r="427" spans="1:64" ht="13.2">
      <c r="A427" s="2"/>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c r="BK427" s="16"/>
      <c r="BL427" s="16"/>
    </row>
    <row r="428" spans="1:64" ht="13.2">
      <c r="A428" s="2"/>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c r="BK428" s="16"/>
      <c r="BL428" s="16"/>
    </row>
    <row r="429" spans="1:64" ht="13.2">
      <c r="A429" s="2"/>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c r="BK429" s="16"/>
      <c r="BL429" s="16"/>
    </row>
    <row r="430" spans="1:64" ht="13.2">
      <c r="A430" s="2"/>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c r="BK430" s="16"/>
      <c r="BL430" s="16"/>
    </row>
    <row r="431" spans="1:64" ht="13.2">
      <c r="A431" s="2"/>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c r="BK431" s="16"/>
      <c r="BL431" s="16"/>
    </row>
    <row r="432" spans="1:64" ht="13.2">
      <c r="A432" s="2"/>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c r="BK432" s="16"/>
      <c r="BL432" s="16"/>
    </row>
    <row r="433" spans="1:64" ht="13.2">
      <c r="A433" s="2"/>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c r="BK433" s="16"/>
      <c r="BL433" s="16"/>
    </row>
    <row r="434" spans="1:64" ht="13.2">
      <c r="A434" s="2"/>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c r="BK434" s="16"/>
      <c r="BL434" s="16"/>
    </row>
    <row r="435" spans="1:64" ht="13.2">
      <c r="A435" s="2"/>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c r="BK435" s="16"/>
      <c r="BL435" s="16"/>
    </row>
    <row r="436" spans="1:64" ht="13.2">
      <c r="A436" s="2"/>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row>
    <row r="437" spans="1:64" ht="13.2">
      <c r="A437" s="2"/>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c r="BK437" s="16"/>
      <c r="BL437" s="16"/>
    </row>
    <row r="438" spans="1:64" ht="13.2">
      <c r="A438" s="2"/>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c r="BK438" s="16"/>
      <c r="BL438" s="16"/>
    </row>
    <row r="439" spans="1:64" ht="13.2">
      <c r="A439" s="2"/>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c r="BK439" s="16"/>
      <c r="BL439" s="16"/>
    </row>
    <row r="440" spans="1:64" ht="13.2">
      <c r="A440" s="2"/>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c r="BK440" s="16"/>
      <c r="BL440" s="16"/>
    </row>
    <row r="441" spans="1:64" ht="13.2">
      <c r="A441" s="2"/>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c r="BK441" s="16"/>
      <c r="BL441" s="16"/>
    </row>
    <row r="442" spans="1:64" ht="13.2">
      <c r="A442" s="2"/>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c r="BK442" s="16"/>
      <c r="BL442" s="16"/>
    </row>
    <row r="443" spans="1:64" ht="13.2">
      <c r="A443" s="2"/>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c r="BK443" s="16"/>
      <c r="BL443" s="16"/>
    </row>
    <row r="444" spans="1:64" ht="13.2">
      <c r="A444" s="2"/>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c r="BK444" s="16"/>
      <c r="BL444" s="16"/>
    </row>
    <row r="445" spans="1:64" ht="13.2">
      <c r="A445" s="2"/>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c r="BK445" s="16"/>
      <c r="BL445" s="16"/>
    </row>
    <row r="446" spans="1:64" ht="13.2">
      <c r="A446" s="2"/>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c r="BK446" s="16"/>
      <c r="BL446" s="16"/>
    </row>
    <row r="447" spans="1:64" ht="13.2">
      <c r="A447" s="2"/>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c r="BK447" s="16"/>
      <c r="BL447" s="16"/>
    </row>
    <row r="448" spans="1:64" ht="13.2">
      <c r="A448" s="2"/>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c r="BK448" s="16"/>
      <c r="BL448" s="16"/>
    </row>
    <row r="449" spans="1:64" ht="13.2">
      <c r="A449" s="2"/>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c r="BK449" s="16"/>
      <c r="BL449" s="16"/>
    </row>
    <row r="450" spans="1:64" ht="13.2">
      <c r="A450" s="2"/>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c r="BK450" s="16"/>
      <c r="BL450" s="16"/>
    </row>
    <row r="451" spans="1:64" ht="13.2">
      <c r="A451" s="2"/>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c r="BK451" s="16"/>
      <c r="BL451" s="16"/>
    </row>
    <row r="452" spans="1:64" ht="13.2">
      <c r="A452" s="2"/>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c r="BK452" s="16"/>
      <c r="BL452" s="16"/>
    </row>
    <row r="453" spans="1:64" ht="13.2">
      <c r="A453" s="2"/>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c r="BK453" s="16"/>
      <c r="BL453" s="16"/>
    </row>
    <row r="454" spans="1:64" ht="13.2">
      <c r="A454" s="2"/>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c r="BK454" s="16"/>
      <c r="BL454" s="16"/>
    </row>
    <row r="455" spans="1:64" ht="13.2">
      <c r="A455" s="2"/>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row>
    <row r="456" spans="1:64" ht="13.2">
      <c r="A456" s="2"/>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row>
    <row r="457" spans="1:64" ht="13.2">
      <c r="A457" s="2"/>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row>
    <row r="458" spans="1:64" ht="13.2">
      <c r="A458" s="2"/>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row>
    <row r="459" spans="1:64" ht="13.2">
      <c r="A459" s="2"/>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row>
    <row r="460" spans="1:64" ht="13.2">
      <c r="A460" s="2"/>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row>
    <row r="461" spans="1:64" ht="13.2">
      <c r="A461" s="2"/>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row>
    <row r="462" spans="1:64" ht="13.2">
      <c r="A462" s="2"/>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row>
    <row r="463" spans="1:64" ht="13.2">
      <c r="A463" s="2"/>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row>
    <row r="464" spans="1:64" ht="13.2">
      <c r="A464" s="2"/>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row>
    <row r="465" spans="1:64" ht="13.2">
      <c r="A465" s="2"/>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row>
    <row r="466" spans="1:64" ht="13.2">
      <c r="A466" s="2"/>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row>
    <row r="467" spans="1:64" ht="13.2">
      <c r="A467" s="2"/>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row>
    <row r="468" spans="1:64" ht="13.2">
      <c r="A468" s="2"/>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row>
    <row r="469" spans="1:64" ht="13.2">
      <c r="A469" s="2"/>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row>
    <row r="470" spans="1:64" ht="13.2">
      <c r="A470" s="2"/>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row>
    <row r="471" spans="1:64" ht="13.2">
      <c r="A471" s="2"/>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row>
    <row r="472" spans="1:64" ht="13.2">
      <c r="A472" s="2"/>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c r="BK472" s="16"/>
      <c r="BL472" s="16"/>
    </row>
    <row r="473" spans="1:64" ht="13.2">
      <c r="A473" s="2"/>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c r="BK473" s="16"/>
      <c r="BL473" s="16"/>
    </row>
    <row r="474" spans="1:64" ht="13.2">
      <c r="A474" s="2"/>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c r="BK474" s="16"/>
      <c r="BL474" s="16"/>
    </row>
    <row r="475" spans="1:64" ht="13.2">
      <c r="A475" s="2"/>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c r="BK475" s="16"/>
      <c r="BL475" s="16"/>
    </row>
    <row r="476" spans="1:64" ht="13.2">
      <c r="A476" s="2"/>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c r="BK476" s="16"/>
      <c r="BL476" s="16"/>
    </row>
    <row r="477" spans="1:64" ht="13.2">
      <c r="A477" s="2"/>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c r="BK477" s="16"/>
      <c r="BL477" s="16"/>
    </row>
    <row r="478" spans="1:64" ht="13.2">
      <c r="A478" s="2"/>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c r="BK478" s="16"/>
      <c r="BL478" s="16"/>
    </row>
    <row r="479" spans="1:64" ht="13.2">
      <c r="A479" s="2"/>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c r="BK479" s="16"/>
      <c r="BL479" s="16"/>
    </row>
    <row r="480" spans="1:64" ht="13.2">
      <c r="A480" s="2"/>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c r="BK480" s="16"/>
      <c r="BL480" s="16"/>
    </row>
    <row r="481" spans="1:64" ht="13.2">
      <c r="A481" s="2"/>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c r="BK481" s="16"/>
      <c r="BL481" s="16"/>
    </row>
    <row r="482" spans="1:64" ht="13.2">
      <c r="A482" s="2"/>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c r="BK482" s="16"/>
      <c r="BL482" s="16"/>
    </row>
    <row r="483" spans="1:64" ht="13.2">
      <c r="A483" s="2"/>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c r="BK483" s="16"/>
      <c r="BL483" s="16"/>
    </row>
    <row r="484" spans="1:64" ht="13.2">
      <c r="A484" s="2"/>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c r="BK484" s="16"/>
      <c r="BL484" s="16"/>
    </row>
    <row r="485" spans="1:64" ht="13.2">
      <c r="A485" s="2"/>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c r="BK485" s="16"/>
      <c r="BL485" s="16"/>
    </row>
    <row r="486" spans="1:64" ht="13.2">
      <c r="A486" s="2"/>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c r="BK486" s="16"/>
      <c r="BL486" s="16"/>
    </row>
    <row r="487" spans="1:64" ht="13.2">
      <c r="A487" s="2"/>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row>
    <row r="488" spans="1:64" ht="13.2">
      <c r="A488" s="2"/>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row>
    <row r="489" spans="1:64" ht="13.2">
      <c r="A489" s="2"/>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row>
    <row r="490" spans="1:64" ht="13.2">
      <c r="A490" s="2"/>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row>
    <row r="491" spans="1:64" ht="13.2">
      <c r="A491" s="2"/>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row>
    <row r="492" spans="1:64" ht="13.2">
      <c r="A492" s="2"/>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row>
    <row r="493" spans="1:64" ht="13.2">
      <c r="A493" s="2"/>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row>
    <row r="494" spans="1:64" ht="13.2">
      <c r="A494" s="2"/>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row>
    <row r="495" spans="1:64" ht="13.2">
      <c r="A495" s="2"/>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row>
    <row r="496" spans="1:64" ht="13.2">
      <c r="A496" s="2"/>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row>
    <row r="497" spans="1:64" ht="13.2">
      <c r="A497" s="2"/>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row>
    <row r="498" spans="1:64" ht="13.2">
      <c r="A498" s="2"/>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row>
    <row r="499" spans="1:64" ht="13.2">
      <c r="A499" s="2"/>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row>
    <row r="500" spans="1:64" ht="13.2">
      <c r="A500" s="2"/>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c r="BK500" s="16"/>
      <c r="BL500" s="16"/>
    </row>
    <row r="501" spans="1:64" ht="13.2">
      <c r="A501" s="2"/>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c r="BK501" s="16"/>
      <c r="BL501" s="16"/>
    </row>
    <row r="502" spans="1:64" ht="13.2">
      <c r="A502" s="2"/>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c r="BK502" s="16"/>
      <c r="BL502" s="16"/>
    </row>
    <row r="503" spans="1:64" ht="13.2">
      <c r="A503" s="2"/>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c r="BK503" s="16"/>
      <c r="BL503" s="16"/>
    </row>
    <row r="504" spans="1:64" ht="13.2">
      <c r="A504" s="2"/>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c r="BK504" s="16"/>
      <c r="BL504" s="16"/>
    </row>
    <row r="505" spans="1:64" ht="13.2">
      <c r="A505" s="2"/>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c r="BK505" s="16"/>
      <c r="BL505" s="16"/>
    </row>
    <row r="506" spans="1:64" ht="13.2">
      <c r="A506" s="2"/>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c r="BK506" s="16"/>
      <c r="BL506" s="16"/>
    </row>
    <row r="507" spans="1:64" ht="13.2">
      <c r="A507" s="2"/>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c r="BK507" s="16"/>
      <c r="BL507" s="16"/>
    </row>
    <row r="508" spans="1:64" ht="13.2">
      <c r="A508" s="2"/>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c r="BK508" s="16"/>
      <c r="BL508" s="16"/>
    </row>
    <row r="509" spans="1:64" ht="13.2">
      <c r="A509" s="2"/>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c r="BK509" s="16"/>
      <c r="BL509" s="16"/>
    </row>
    <row r="510" spans="1:64" ht="13.2">
      <c r="A510" s="2"/>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c r="BK510" s="16"/>
      <c r="BL510" s="16"/>
    </row>
    <row r="511" spans="1:64" ht="13.2">
      <c r="A511" s="2"/>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c r="BK511" s="16"/>
      <c r="BL511" s="16"/>
    </row>
    <row r="512" spans="1:64" ht="13.2">
      <c r="A512" s="2"/>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c r="BK512" s="16"/>
      <c r="BL512" s="16"/>
    </row>
    <row r="513" spans="1:64" ht="13.2">
      <c r="A513" s="2"/>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c r="BK513" s="16"/>
      <c r="BL513" s="16"/>
    </row>
    <row r="514" spans="1:64" ht="13.2">
      <c r="A514" s="2"/>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c r="BK514" s="16"/>
      <c r="BL514" s="16"/>
    </row>
    <row r="515" spans="1:64" ht="13.2">
      <c r="A515" s="2"/>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c r="BK515" s="16"/>
      <c r="BL515" s="16"/>
    </row>
    <row r="516" spans="1:64" ht="13.2">
      <c r="A516" s="2"/>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c r="BK516" s="16"/>
      <c r="BL516" s="16"/>
    </row>
    <row r="517" spans="1:64" ht="13.2">
      <c r="A517" s="2"/>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c r="BK517" s="16"/>
      <c r="BL517" s="16"/>
    </row>
    <row r="518" spans="1:64" ht="13.2">
      <c r="A518" s="2"/>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c r="BK518" s="16"/>
      <c r="BL518" s="16"/>
    </row>
    <row r="519" spans="1:64" ht="13.2">
      <c r="A519" s="2"/>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c r="BK519" s="16"/>
      <c r="BL519" s="16"/>
    </row>
    <row r="520" spans="1:64" ht="13.2">
      <c r="A520" s="2"/>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c r="BK520" s="16"/>
      <c r="BL520" s="16"/>
    </row>
    <row r="521" spans="1:64" ht="13.2">
      <c r="A521" s="2"/>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c r="BK521" s="16"/>
      <c r="BL521" s="16"/>
    </row>
    <row r="522" spans="1:64" ht="13.2">
      <c r="A522" s="2"/>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c r="BK522" s="16"/>
      <c r="BL522" s="16"/>
    </row>
    <row r="523" spans="1:64" ht="13.2">
      <c r="A523" s="2"/>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c r="BK523" s="16"/>
      <c r="BL523" s="16"/>
    </row>
    <row r="524" spans="1:64" ht="13.2">
      <c r="A524" s="2"/>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c r="BK524" s="16"/>
      <c r="BL524" s="16"/>
    </row>
    <row r="525" spans="1:64" ht="13.2">
      <c r="A525" s="2"/>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c r="BK525" s="16"/>
      <c r="BL525" s="16"/>
    </row>
    <row r="526" spans="1:64" ht="13.2">
      <c r="A526" s="2"/>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c r="BK526" s="16"/>
      <c r="BL526" s="16"/>
    </row>
    <row r="527" spans="1:64" ht="13.2">
      <c r="A527" s="2"/>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c r="BK527" s="16"/>
      <c r="BL527" s="16"/>
    </row>
    <row r="528" spans="1:64" ht="13.2">
      <c r="A528" s="2"/>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c r="BK528" s="16"/>
      <c r="BL528" s="16"/>
    </row>
    <row r="529" spans="1:64" ht="13.2">
      <c r="A529" s="2"/>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c r="BK529" s="16"/>
      <c r="BL529" s="16"/>
    </row>
    <row r="530" spans="1:64" ht="13.2">
      <c r="A530" s="2"/>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c r="BK530" s="16"/>
      <c r="BL530" s="16"/>
    </row>
    <row r="531" spans="1:64" ht="13.2">
      <c r="A531" s="2"/>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c r="BK531" s="16"/>
      <c r="BL531" s="16"/>
    </row>
    <row r="532" spans="1:64" ht="13.2">
      <c r="A532" s="2"/>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c r="BK532" s="16"/>
      <c r="BL532" s="16"/>
    </row>
    <row r="533" spans="1:64" ht="13.2">
      <c r="A533" s="2"/>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row>
    <row r="534" spans="1:64" ht="13.2">
      <c r="A534" s="2"/>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row>
    <row r="535" spans="1:64" ht="13.2">
      <c r="A535" s="2"/>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row>
    <row r="536" spans="1:64" ht="13.2">
      <c r="A536" s="2"/>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row>
    <row r="537" spans="1:64" ht="13.2">
      <c r="A537" s="2"/>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row>
    <row r="538" spans="1:64" ht="13.2">
      <c r="A538" s="2"/>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row>
    <row r="539" spans="1:64" ht="13.2">
      <c r="A539" s="2"/>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row>
    <row r="540" spans="1:64" ht="13.2">
      <c r="A540" s="2"/>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row>
    <row r="541" spans="1:64" ht="13.2">
      <c r="A541" s="2"/>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row>
    <row r="542" spans="1:64" ht="13.2">
      <c r="A542" s="2"/>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row>
    <row r="543" spans="1:64" ht="13.2">
      <c r="A543" s="2"/>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row>
    <row r="544" spans="1:64" ht="13.2">
      <c r="A544" s="2"/>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row>
    <row r="545" spans="1:64" ht="13.2">
      <c r="A545" s="2"/>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row>
    <row r="546" spans="1:64" ht="13.2">
      <c r="A546" s="2"/>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c r="BK546" s="16"/>
      <c r="BL546" s="16"/>
    </row>
    <row r="547" spans="1:64" ht="13.2">
      <c r="A547" s="2"/>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c r="BK547" s="16"/>
      <c r="BL547" s="16"/>
    </row>
    <row r="548" spans="1:64" ht="13.2">
      <c r="A548" s="2"/>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c r="BK548" s="16"/>
      <c r="BL548" s="16"/>
    </row>
    <row r="549" spans="1:64" ht="13.2">
      <c r="A549" s="2"/>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c r="BK549" s="16"/>
      <c r="BL549" s="16"/>
    </row>
    <row r="550" spans="1:64" ht="13.2">
      <c r="A550" s="2"/>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c r="BK550" s="16"/>
      <c r="BL550" s="16"/>
    </row>
    <row r="551" spans="1:64" ht="13.2">
      <c r="A551" s="2"/>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row>
    <row r="552" spans="1:64" ht="13.2">
      <c r="A552" s="2"/>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c r="BK552" s="16"/>
      <c r="BL552" s="16"/>
    </row>
    <row r="553" spans="1:64" ht="13.2">
      <c r="A553" s="2"/>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6"/>
    </row>
    <row r="554" spans="1:64" ht="13.2">
      <c r="A554" s="2"/>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c r="BK554" s="16"/>
      <c r="BL554" s="16"/>
    </row>
    <row r="555" spans="1:64" ht="13.2">
      <c r="A555" s="2"/>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row>
    <row r="556" spans="1:64" ht="13.2">
      <c r="A556" s="2"/>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c r="BK556" s="16"/>
      <c r="BL556" s="16"/>
    </row>
    <row r="557" spans="1:64" ht="13.2">
      <c r="A557" s="2"/>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6"/>
    </row>
    <row r="558" spans="1:64" ht="13.2">
      <c r="A558" s="2"/>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row>
    <row r="559" spans="1:64" ht="13.2">
      <c r="A559" s="2"/>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6"/>
    </row>
    <row r="560" spans="1:64" ht="13.2">
      <c r="A560" s="2"/>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row>
    <row r="561" spans="1:64" ht="13.2">
      <c r="A561" s="2"/>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row>
    <row r="562" spans="1:64" ht="13.2">
      <c r="A562" s="2"/>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row>
    <row r="563" spans="1:64" ht="13.2">
      <c r="A563" s="2"/>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row>
    <row r="564" spans="1:64" ht="13.2">
      <c r="A564" s="2"/>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row>
    <row r="565" spans="1:64" ht="13.2">
      <c r="A565" s="2"/>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row>
    <row r="566" spans="1:64" ht="13.2">
      <c r="A566" s="2"/>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row>
    <row r="567" spans="1:64" ht="13.2">
      <c r="A567" s="2"/>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row>
    <row r="568" spans="1:64" ht="13.2">
      <c r="A568" s="2"/>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row>
    <row r="569" spans="1:64" ht="13.2">
      <c r="A569" s="2"/>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row>
    <row r="570" spans="1:64" ht="13.2">
      <c r="A570" s="2"/>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row>
    <row r="571" spans="1:64" ht="13.2">
      <c r="A571" s="2"/>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row>
    <row r="572" spans="1:64" ht="13.2">
      <c r="A572" s="2"/>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row>
    <row r="573" spans="1:64" ht="13.2">
      <c r="A573" s="2"/>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row>
    <row r="574" spans="1:64" ht="13.2">
      <c r="A574" s="2"/>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c r="BK574" s="16"/>
      <c r="BL574" s="16"/>
    </row>
    <row r="575" spans="1:64" ht="13.2">
      <c r="A575" s="2"/>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c r="BK575" s="16"/>
      <c r="BL575" s="16"/>
    </row>
    <row r="576" spans="1:64" ht="13.2">
      <c r="A576" s="2"/>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c r="BK576" s="16"/>
      <c r="BL576" s="16"/>
    </row>
    <row r="577" spans="1:64" ht="13.2">
      <c r="A577" s="2"/>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c r="BK577" s="16"/>
      <c r="BL577" s="16"/>
    </row>
    <row r="578" spans="1:64" ht="13.2">
      <c r="A578" s="2"/>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c r="BK578" s="16"/>
      <c r="BL578" s="16"/>
    </row>
    <row r="579" spans="1:64" ht="13.2">
      <c r="A579" s="2"/>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c r="BK579" s="16"/>
      <c r="BL579" s="16"/>
    </row>
    <row r="580" spans="1:64" ht="13.2">
      <c r="A580" s="2"/>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c r="BK580" s="16"/>
      <c r="BL580" s="16"/>
    </row>
    <row r="581" spans="1:64" ht="13.2">
      <c r="A581" s="2"/>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c r="BK581" s="16"/>
      <c r="BL581" s="16"/>
    </row>
    <row r="582" spans="1:64" ht="13.2">
      <c r="A582" s="2"/>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c r="BK582" s="16"/>
      <c r="BL582" s="16"/>
    </row>
    <row r="583" spans="1:64" ht="13.2">
      <c r="A583" s="2"/>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c r="BK583" s="16"/>
      <c r="BL583" s="16"/>
    </row>
    <row r="584" spans="1:64" ht="13.2">
      <c r="A584" s="2"/>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row>
    <row r="585" spans="1:64" ht="13.2">
      <c r="A585" s="2"/>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row>
    <row r="586" spans="1:64" ht="13.2">
      <c r="A586" s="2"/>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row>
    <row r="587" spans="1:64" ht="13.2">
      <c r="A587" s="2"/>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row>
    <row r="588" spans="1:64" ht="13.2">
      <c r="A588" s="2"/>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row>
    <row r="589" spans="1:64" ht="13.2">
      <c r="A589" s="2"/>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row>
    <row r="590" spans="1:64" ht="13.2">
      <c r="A590" s="2"/>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row>
    <row r="591" spans="1:64" ht="13.2">
      <c r="A591" s="2"/>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row>
    <row r="592" spans="1:64" ht="13.2">
      <c r="A592" s="2"/>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row>
    <row r="593" spans="1:64" ht="13.2">
      <c r="A593" s="2"/>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row>
    <row r="594" spans="1:64" ht="13.2">
      <c r="A594" s="2"/>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6"/>
    </row>
    <row r="595" spans="1:64" ht="13.2">
      <c r="A595" s="2"/>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6"/>
    </row>
    <row r="596" spans="1:64" ht="13.2">
      <c r="A596" s="2"/>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6"/>
    </row>
    <row r="597" spans="1:64" ht="13.2">
      <c r="A597" s="2"/>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6"/>
    </row>
    <row r="598" spans="1:64" ht="13.2">
      <c r="A598" s="2"/>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row>
    <row r="599" spans="1:64" ht="13.2">
      <c r="A599" s="2"/>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row>
    <row r="600" spans="1:64" ht="13.2">
      <c r="A600" s="2"/>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6"/>
    </row>
    <row r="601" spans="1:64" ht="13.2">
      <c r="A601" s="2"/>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row>
    <row r="602" spans="1:64" ht="13.2">
      <c r="A602" s="2"/>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row>
    <row r="603" spans="1:64" ht="13.2">
      <c r="A603" s="2"/>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row>
    <row r="604" spans="1:64" ht="13.2">
      <c r="A604" s="2"/>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row>
    <row r="605" spans="1:64" ht="13.2">
      <c r="A605" s="2"/>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row>
    <row r="606" spans="1:64" ht="13.2">
      <c r="A606" s="2"/>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c r="BK606" s="16"/>
      <c r="BL606" s="16"/>
    </row>
    <row r="607" spans="1:64" ht="13.2">
      <c r="A607" s="2"/>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c r="BK607" s="16"/>
      <c r="BL607" s="16"/>
    </row>
    <row r="608" spans="1:64" ht="13.2">
      <c r="A608" s="2"/>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c r="BK608" s="16"/>
      <c r="BL608" s="16"/>
    </row>
    <row r="609" spans="1:64" ht="13.2">
      <c r="A609" s="2"/>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c r="BK609" s="16"/>
      <c r="BL609" s="16"/>
    </row>
    <row r="610" spans="1:64" ht="13.2">
      <c r="A610" s="2"/>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c r="BK610" s="16"/>
      <c r="BL610" s="16"/>
    </row>
    <row r="611" spans="1:64" ht="13.2">
      <c r="A611" s="2"/>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c r="BK611" s="16"/>
      <c r="BL611" s="16"/>
    </row>
    <row r="612" spans="1:64" ht="13.2">
      <c r="A612" s="2"/>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row>
    <row r="613" spans="1:64" ht="13.2">
      <c r="A613" s="2"/>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c r="BK613" s="16"/>
      <c r="BL613" s="16"/>
    </row>
    <row r="614" spans="1:64" ht="13.2">
      <c r="A614" s="2"/>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c r="BK614" s="16"/>
      <c r="BL614" s="16"/>
    </row>
    <row r="615" spans="1:64" ht="13.2">
      <c r="A615" s="2"/>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c r="BK615" s="16"/>
      <c r="BL615" s="16"/>
    </row>
    <row r="616" spans="1:64" ht="13.2">
      <c r="A616" s="2"/>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row>
    <row r="617" spans="1:64" ht="13.2">
      <c r="A617" s="2"/>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row>
    <row r="618" spans="1:64" ht="13.2">
      <c r="A618" s="2"/>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6"/>
    </row>
    <row r="619" spans="1:64" ht="13.2">
      <c r="A619" s="2"/>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row>
    <row r="620" spans="1:64" ht="13.2">
      <c r="A620" s="2"/>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6"/>
    </row>
    <row r="621" spans="1:64" ht="13.2">
      <c r="A621" s="2"/>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6"/>
    </row>
    <row r="622" spans="1:64" ht="13.2">
      <c r="A622" s="2"/>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row>
    <row r="623" spans="1:64" ht="13.2">
      <c r="A623" s="2"/>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6"/>
    </row>
    <row r="624" spans="1:64" ht="13.2">
      <c r="A624" s="2"/>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6"/>
    </row>
    <row r="625" spans="1:64" ht="13.2">
      <c r="A625" s="2"/>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6"/>
    </row>
    <row r="626" spans="1:64" ht="13.2">
      <c r="A626" s="2"/>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6"/>
    </row>
    <row r="627" spans="1:64" ht="13.2">
      <c r="A627" s="2"/>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6"/>
    </row>
    <row r="628" spans="1:64" ht="13.2">
      <c r="A628" s="2"/>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row>
    <row r="629" spans="1:64" ht="13.2">
      <c r="A629" s="2"/>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c r="BK629" s="16"/>
      <c r="BL629" s="16"/>
    </row>
    <row r="630" spans="1:64" ht="13.2">
      <c r="A630" s="2"/>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c r="BK630" s="16"/>
      <c r="BL630" s="16"/>
    </row>
    <row r="631" spans="1:64" ht="13.2">
      <c r="A631" s="2"/>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c r="BK631" s="16"/>
      <c r="BL631" s="16"/>
    </row>
    <row r="632" spans="1:64" ht="13.2">
      <c r="A632" s="2"/>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c r="BK632" s="16"/>
      <c r="BL632" s="16"/>
    </row>
    <row r="633" spans="1:64" ht="13.2">
      <c r="A633" s="2"/>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c r="BK633" s="16"/>
      <c r="BL633" s="16"/>
    </row>
    <row r="634" spans="1:64" ht="13.2">
      <c r="A634" s="2"/>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c r="BK634" s="16"/>
      <c r="BL634" s="16"/>
    </row>
    <row r="635" spans="1:64" ht="13.2">
      <c r="A635" s="2"/>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c r="BK635" s="16"/>
      <c r="BL635" s="16"/>
    </row>
    <row r="636" spans="1:64" ht="13.2">
      <c r="A636" s="2"/>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c r="BK636" s="16"/>
      <c r="BL636" s="16"/>
    </row>
    <row r="637" spans="1:64" ht="13.2">
      <c r="A637" s="2"/>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c r="BK637" s="16"/>
      <c r="BL637" s="16"/>
    </row>
    <row r="638" spans="1:64" ht="13.2">
      <c r="A638" s="2"/>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c r="BK638" s="16"/>
      <c r="BL638" s="16"/>
    </row>
    <row r="639" spans="1:64" ht="13.2">
      <c r="A639" s="2"/>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c r="BK639" s="16"/>
      <c r="BL639" s="16"/>
    </row>
    <row r="640" spans="1:64" ht="13.2">
      <c r="A640" s="2"/>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c r="BK640" s="16"/>
      <c r="BL640" s="16"/>
    </row>
    <row r="641" spans="1:64" ht="13.2">
      <c r="A641" s="2"/>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c r="BK641" s="16"/>
      <c r="BL641" s="16"/>
    </row>
    <row r="642" spans="1:64" ht="13.2">
      <c r="A642" s="2"/>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c r="BK642" s="16"/>
      <c r="BL642" s="16"/>
    </row>
    <row r="643" spans="1:64" ht="13.2">
      <c r="A643" s="2"/>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c r="BK643" s="16"/>
      <c r="BL643" s="16"/>
    </row>
    <row r="644" spans="1:64" ht="13.2">
      <c r="A644" s="2"/>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c r="BK644" s="16"/>
      <c r="BL644" s="16"/>
    </row>
    <row r="645" spans="1:64" ht="13.2">
      <c r="A645" s="2"/>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c r="BK645" s="16"/>
      <c r="BL645" s="16"/>
    </row>
    <row r="646" spans="1:64" ht="13.2">
      <c r="A646" s="2"/>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c r="BK646" s="16"/>
      <c r="BL646" s="16"/>
    </row>
    <row r="647" spans="1:64" ht="13.2">
      <c r="A647" s="2"/>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c r="BK647" s="16"/>
      <c r="BL647" s="16"/>
    </row>
    <row r="648" spans="1:64" ht="13.2">
      <c r="A648" s="2"/>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c r="BK648" s="16"/>
      <c r="BL648" s="16"/>
    </row>
    <row r="649" spans="1:64" ht="13.2">
      <c r="A649" s="2"/>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c r="BK649" s="16"/>
      <c r="BL649" s="16"/>
    </row>
    <row r="650" spans="1:64" ht="13.2">
      <c r="A650" s="2"/>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c r="BK650" s="16"/>
      <c r="BL650" s="16"/>
    </row>
    <row r="651" spans="1:64" ht="13.2">
      <c r="A651" s="2"/>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c r="BK651" s="16"/>
      <c r="BL651" s="16"/>
    </row>
    <row r="652" spans="1:64" ht="13.2">
      <c r="A652" s="2"/>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c r="BK652" s="16"/>
      <c r="BL652" s="16"/>
    </row>
    <row r="653" spans="1:64" ht="13.2">
      <c r="A653" s="2"/>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c r="BK653" s="16"/>
      <c r="BL653" s="16"/>
    </row>
    <row r="654" spans="1:64" ht="13.2">
      <c r="A654" s="2"/>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c r="BK654" s="16"/>
      <c r="BL654" s="16"/>
    </row>
    <row r="655" spans="1:64" ht="13.2">
      <c r="A655" s="2"/>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c r="BK655" s="16"/>
      <c r="BL655" s="16"/>
    </row>
    <row r="656" spans="1:64" ht="13.2">
      <c r="A656" s="2"/>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c r="BK656" s="16"/>
      <c r="BL656" s="16"/>
    </row>
    <row r="657" spans="1:64" ht="13.2">
      <c r="A657" s="2"/>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c r="BK657" s="16"/>
      <c r="BL657" s="16"/>
    </row>
    <row r="658" spans="1:64" ht="13.2">
      <c r="A658" s="2"/>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c r="BK658" s="16"/>
      <c r="BL658" s="16"/>
    </row>
    <row r="659" spans="1:64" ht="13.2">
      <c r="A659" s="2"/>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c r="BK659" s="16"/>
      <c r="BL659" s="16"/>
    </row>
    <row r="660" spans="1:64" ht="13.2">
      <c r="A660" s="2"/>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c r="BK660" s="16"/>
      <c r="BL660" s="16"/>
    </row>
    <row r="661" spans="1:64" ht="13.2">
      <c r="A661" s="2"/>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c r="BK661" s="16"/>
      <c r="BL661" s="16"/>
    </row>
    <row r="662" spans="1:64" ht="13.2">
      <c r="A662" s="2"/>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c r="BK662" s="16"/>
      <c r="BL662" s="16"/>
    </row>
    <row r="663" spans="1:64" ht="13.2">
      <c r="A663" s="2"/>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c r="BK663" s="16"/>
      <c r="BL663" s="16"/>
    </row>
    <row r="664" spans="1:64" ht="13.2">
      <c r="A664" s="2"/>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c r="BK664" s="16"/>
      <c r="BL664" s="16"/>
    </row>
    <row r="665" spans="1:64" ht="13.2">
      <c r="A665" s="2"/>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c r="BK665" s="16"/>
      <c r="BL665" s="16"/>
    </row>
    <row r="666" spans="1:64" ht="13.2">
      <c r="A666" s="2"/>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c r="BK666" s="16"/>
      <c r="BL666" s="16"/>
    </row>
    <row r="667" spans="1:64" ht="13.2">
      <c r="A667" s="2"/>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c r="BK667" s="16"/>
      <c r="BL667" s="16"/>
    </row>
    <row r="668" spans="1:64" ht="13.2">
      <c r="A668" s="2"/>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c r="BK668" s="16"/>
      <c r="BL668" s="16"/>
    </row>
    <row r="669" spans="1:64" ht="13.2">
      <c r="A669" s="2"/>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c r="BK669" s="16"/>
      <c r="BL669" s="16"/>
    </row>
    <row r="670" spans="1:64" ht="13.2">
      <c r="A670" s="2"/>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c r="BK670" s="16"/>
      <c r="BL670" s="16"/>
    </row>
    <row r="671" spans="1:64" ht="13.2">
      <c r="A671" s="2"/>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c r="BK671" s="16"/>
      <c r="BL671" s="16"/>
    </row>
    <row r="672" spans="1:64" ht="13.2">
      <c r="A672" s="2"/>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c r="BK672" s="16"/>
      <c r="BL672" s="16"/>
    </row>
    <row r="673" spans="1:64" ht="13.2">
      <c r="A673" s="2"/>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c r="BK673" s="16"/>
      <c r="BL673" s="16"/>
    </row>
    <row r="674" spans="1:64" ht="13.2">
      <c r="A674" s="2"/>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c r="BK674" s="16"/>
      <c r="BL674" s="16"/>
    </row>
    <row r="675" spans="1:64" ht="13.2">
      <c r="A675" s="2"/>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c r="BK675" s="16"/>
      <c r="BL675" s="16"/>
    </row>
    <row r="676" spans="1:64" ht="13.2">
      <c r="A676" s="2"/>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c r="BK676" s="16"/>
      <c r="BL676" s="16"/>
    </row>
    <row r="677" spans="1:64" ht="13.2">
      <c r="A677" s="2"/>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c r="BK677" s="16"/>
      <c r="BL677" s="16"/>
    </row>
    <row r="678" spans="1:64" ht="13.2">
      <c r="A678" s="2"/>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c r="BK678" s="16"/>
      <c r="BL678" s="16"/>
    </row>
    <row r="679" spans="1:64" ht="13.2">
      <c r="A679" s="2"/>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c r="BK679" s="16"/>
      <c r="BL679" s="16"/>
    </row>
    <row r="680" spans="1:64" ht="13.2">
      <c r="A680" s="2"/>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c r="BK680" s="16"/>
      <c r="BL680" s="16"/>
    </row>
    <row r="681" spans="1:64" ht="13.2">
      <c r="A681" s="2"/>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c r="BK681" s="16"/>
      <c r="BL681" s="16"/>
    </row>
    <row r="682" spans="1:64" ht="13.2">
      <c r="A682" s="2"/>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c r="BK682" s="16"/>
      <c r="BL682" s="16"/>
    </row>
    <row r="683" spans="1:64" ht="13.2">
      <c r="A683" s="2"/>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c r="BK683" s="16"/>
      <c r="BL683" s="16"/>
    </row>
    <row r="684" spans="1:64" ht="13.2">
      <c r="A684" s="2"/>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c r="BK684" s="16"/>
      <c r="BL684" s="16"/>
    </row>
    <row r="685" spans="1:64" ht="13.2">
      <c r="A685" s="2"/>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c r="BK685" s="16"/>
      <c r="BL685" s="16"/>
    </row>
    <row r="686" spans="1:64" ht="13.2">
      <c r="A686" s="2"/>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c r="BK686" s="16"/>
      <c r="BL686" s="16"/>
    </row>
    <row r="687" spans="1:64" ht="13.2">
      <c r="A687" s="2"/>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c r="BK687" s="16"/>
      <c r="BL687" s="16"/>
    </row>
    <row r="688" spans="1:64" ht="13.2">
      <c r="A688" s="2"/>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c r="BK688" s="16"/>
      <c r="BL688" s="16"/>
    </row>
    <row r="689" spans="1:64" ht="13.2">
      <c r="A689" s="2"/>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c r="BK689" s="16"/>
      <c r="BL689" s="16"/>
    </row>
    <row r="690" spans="1:64" ht="13.2">
      <c r="A690" s="2"/>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c r="BK690" s="16"/>
      <c r="BL690" s="16"/>
    </row>
    <row r="691" spans="1:64" ht="13.2">
      <c r="A691" s="2"/>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c r="BK691" s="16"/>
      <c r="BL691" s="16"/>
    </row>
    <row r="692" spans="1:64" ht="13.2">
      <c r="A692" s="2"/>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c r="BK692" s="16"/>
      <c r="BL692" s="16"/>
    </row>
    <row r="693" spans="1:64" ht="13.2">
      <c r="A693" s="2"/>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c r="BK693" s="16"/>
      <c r="BL693" s="16"/>
    </row>
    <row r="694" spans="1:64" ht="13.2">
      <c r="A694" s="2"/>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c r="BK694" s="16"/>
      <c r="BL694" s="16"/>
    </row>
    <row r="695" spans="1:64" ht="13.2">
      <c r="A695" s="2"/>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c r="BK695" s="16"/>
      <c r="BL695" s="16"/>
    </row>
    <row r="696" spans="1:64" ht="13.2">
      <c r="A696" s="2"/>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c r="BK696" s="16"/>
      <c r="BL696" s="16"/>
    </row>
    <row r="697" spans="1:64" ht="13.2">
      <c r="A697" s="2"/>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c r="BK697" s="16"/>
      <c r="BL697" s="16"/>
    </row>
    <row r="698" spans="1:64" ht="13.2">
      <c r="A698" s="2"/>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c r="BK698" s="16"/>
      <c r="BL698" s="16"/>
    </row>
    <row r="699" spans="1:64" ht="13.2">
      <c r="A699" s="2"/>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c r="BK699" s="16"/>
      <c r="BL699" s="16"/>
    </row>
    <row r="700" spans="1:64" ht="13.2">
      <c r="A700" s="2"/>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c r="BK700" s="16"/>
      <c r="BL700" s="16"/>
    </row>
    <row r="701" spans="1:64" ht="13.2">
      <c r="A701" s="2"/>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c r="BK701" s="16"/>
      <c r="BL701" s="16"/>
    </row>
    <row r="702" spans="1:64" ht="13.2">
      <c r="A702" s="2"/>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c r="BK702" s="16"/>
      <c r="BL702" s="16"/>
    </row>
    <row r="703" spans="1:64" ht="13.2">
      <c r="A703" s="2"/>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c r="BK703" s="16"/>
      <c r="BL703" s="16"/>
    </row>
    <row r="704" spans="1:64" ht="13.2">
      <c r="A704" s="2"/>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c r="BK704" s="16"/>
      <c r="BL704" s="16"/>
    </row>
    <row r="705" spans="1:64" ht="13.2">
      <c r="A705" s="2"/>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c r="BK705" s="16"/>
      <c r="BL705" s="16"/>
    </row>
    <row r="706" spans="1:64" ht="13.2">
      <c r="A706" s="2"/>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c r="BK706" s="16"/>
      <c r="BL706" s="16"/>
    </row>
    <row r="707" spans="1:64" ht="13.2">
      <c r="A707" s="2"/>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c r="BK707" s="16"/>
      <c r="BL707" s="16"/>
    </row>
    <row r="708" spans="1:64" ht="13.2">
      <c r="A708" s="2"/>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c r="BK708" s="16"/>
      <c r="BL708" s="16"/>
    </row>
    <row r="709" spans="1:64" ht="13.2">
      <c r="A709" s="2"/>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c r="BK709" s="16"/>
      <c r="BL709" s="16"/>
    </row>
    <row r="710" spans="1:64" ht="13.2">
      <c r="A710" s="2"/>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c r="BK710" s="16"/>
      <c r="BL710" s="16"/>
    </row>
    <row r="711" spans="1:64" ht="13.2">
      <c r="A711" s="2"/>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c r="BK711" s="16"/>
      <c r="BL711" s="16"/>
    </row>
    <row r="712" spans="1:64" ht="13.2">
      <c r="A712" s="2"/>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c r="BK712" s="16"/>
      <c r="BL712" s="16"/>
    </row>
    <row r="713" spans="1:64" ht="13.2">
      <c r="A713" s="2"/>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c r="BK713" s="16"/>
      <c r="BL713" s="16"/>
    </row>
    <row r="714" spans="1:64" ht="13.2">
      <c r="A714" s="2"/>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c r="BK714" s="16"/>
      <c r="BL714" s="16"/>
    </row>
    <row r="715" spans="1:64" ht="13.2">
      <c r="A715" s="2"/>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c r="BK715" s="16"/>
      <c r="BL715" s="16"/>
    </row>
    <row r="716" spans="1:64" ht="13.2">
      <c r="A716" s="2"/>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c r="BK716" s="16"/>
      <c r="BL716" s="16"/>
    </row>
    <row r="717" spans="1:64" ht="13.2">
      <c r="A717" s="2"/>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c r="BK717" s="16"/>
      <c r="BL717" s="16"/>
    </row>
    <row r="718" spans="1:64" ht="13.2">
      <c r="A718" s="2"/>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c r="BK718" s="16"/>
      <c r="BL718" s="16"/>
    </row>
    <row r="719" spans="1:64" ht="13.2">
      <c r="A719" s="2"/>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c r="BK719" s="16"/>
      <c r="BL719" s="16"/>
    </row>
    <row r="720" spans="1:64" ht="13.2">
      <c r="A720" s="2"/>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6"/>
    </row>
    <row r="721" spans="1:64" ht="13.2">
      <c r="A721" s="2"/>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row>
    <row r="722" spans="1:64" ht="13.2">
      <c r="A722" s="2"/>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6"/>
    </row>
    <row r="723" spans="1:64" ht="13.2">
      <c r="A723" s="2"/>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row>
    <row r="724" spans="1:64" ht="13.2">
      <c r="A724" s="2"/>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row>
    <row r="725" spans="1:64" ht="13.2">
      <c r="A725" s="2"/>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row>
    <row r="726" spans="1:64" ht="13.2">
      <c r="A726" s="2"/>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row>
    <row r="727" spans="1:64" ht="13.2">
      <c r="A727" s="2"/>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row>
    <row r="728" spans="1:64" ht="13.2">
      <c r="A728" s="2"/>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row>
    <row r="729" spans="1:64" ht="13.2">
      <c r="A729" s="2"/>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row>
    <row r="730" spans="1:64" ht="13.2">
      <c r="A730" s="2"/>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row>
    <row r="731" spans="1:64" ht="13.2">
      <c r="A731" s="2"/>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row>
    <row r="732" spans="1:64" ht="13.2">
      <c r="A732" s="2"/>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row>
    <row r="733" spans="1:64" ht="13.2">
      <c r="A733" s="2"/>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row>
    <row r="734" spans="1:64" ht="13.2">
      <c r="A734" s="2"/>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row>
    <row r="735" spans="1:64" ht="13.2">
      <c r="A735" s="2"/>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row>
    <row r="736" spans="1:64" ht="13.2">
      <c r="A736" s="2"/>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row>
    <row r="737" spans="1:64" ht="13.2">
      <c r="A737" s="2"/>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row>
    <row r="738" spans="1:64" ht="13.2">
      <c r="A738" s="2"/>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row>
    <row r="739" spans="1:64" ht="13.2">
      <c r="A739" s="2"/>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row>
    <row r="740" spans="1:64" ht="13.2">
      <c r="A740" s="2"/>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row>
    <row r="741" spans="1:64" ht="13.2">
      <c r="A741" s="2"/>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row>
    <row r="742" spans="1:64" ht="13.2">
      <c r="A742" s="2"/>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row>
    <row r="743" spans="1:64" ht="13.2">
      <c r="A743" s="2"/>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row>
    <row r="744" spans="1:64" ht="13.2">
      <c r="A744" s="2"/>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row>
    <row r="745" spans="1:64" ht="13.2">
      <c r="A745" s="2"/>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6"/>
    </row>
    <row r="746" spans="1:64" ht="13.2">
      <c r="A746" s="2"/>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row>
    <row r="747" spans="1:64" ht="13.2">
      <c r="A747" s="2"/>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6"/>
    </row>
    <row r="748" spans="1:64" ht="13.2">
      <c r="A748" s="2"/>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6"/>
    </row>
    <row r="749" spans="1:64" ht="13.2">
      <c r="A749" s="2"/>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row>
    <row r="750" spans="1:64" ht="13.2">
      <c r="A750" s="2"/>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6"/>
    </row>
    <row r="751" spans="1:64" ht="13.2">
      <c r="A751" s="2"/>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row>
    <row r="752" spans="1:64" ht="13.2">
      <c r="A752" s="2"/>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row>
    <row r="753" spans="1:64" ht="13.2">
      <c r="A753" s="2"/>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row>
    <row r="754" spans="1:64" ht="13.2">
      <c r="A754" s="2"/>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row>
    <row r="755" spans="1:64" ht="13.2">
      <c r="A755" s="2"/>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row>
    <row r="756" spans="1:64" ht="13.2">
      <c r="A756" s="2"/>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row>
    <row r="757" spans="1:64" ht="13.2">
      <c r="A757" s="2"/>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row>
    <row r="758" spans="1:64" ht="13.2">
      <c r="A758" s="2"/>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row>
    <row r="759" spans="1:64" ht="13.2">
      <c r="A759" s="2"/>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6"/>
    </row>
    <row r="760" spans="1:64" ht="13.2">
      <c r="A760" s="2"/>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c r="BK760" s="16"/>
      <c r="BL760" s="16"/>
    </row>
    <row r="761" spans="1:64" ht="13.2">
      <c r="A761" s="2"/>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c r="BK761" s="16"/>
      <c r="BL761" s="16"/>
    </row>
    <row r="762" spans="1:64" ht="13.2">
      <c r="A762" s="2"/>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c r="BK762" s="16"/>
      <c r="BL762" s="16"/>
    </row>
    <row r="763" spans="1:64" ht="13.2">
      <c r="A763" s="2"/>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c r="BK763" s="16"/>
      <c r="BL763" s="16"/>
    </row>
    <row r="764" spans="1:64" ht="13.2">
      <c r="A764" s="2"/>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c r="BK764" s="16"/>
      <c r="BL764" s="16"/>
    </row>
    <row r="765" spans="1:64" ht="13.2">
      <c r="A765" s="2"/>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c r="BK765" s="16"/>
      <c r="BL765" s="16"/>
    </row>
    <row r="766" spans="1:64" ht="13.2">
      <c r="A766" s="2"/>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c r="BK766" s="16"/>
      <c r="BL766" s="16"/>
    </row>
    <row r="767" spans="1:64" ht="13.2">
      <c r="A767" s="2"/>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c r="BK767" s="16"/>
      <c r="BL767" s="16"/>
    </row>
    <row r="768" spans="1:64" ht="13.2">
      <c r="A768" s="2"/>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c r="BK768" s="16"/>
      <c r="BL768" s="16"/>
    </row>
    <row r="769" spans="1:64" ht="13.2">
      <c r="A769" s="2"/>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c r="BK769" s="16"/>
      <c r="BL769" s="16"/>
    </row>
    <row r="770" spans="1:64" ht="13.2">
      <c r="A770" s="2"/>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c r="BK770" s="16"/>
      <c r="BL770" s="16"/>
    </row>
    <row r="771" spans="1:64" ht="13.2">
      <c r="A771" s="2"/>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c r="BK771" s="16"/>
      <c r="BL771" s="16"/>
    </row>
    <row r="772" spans="1:64" ht="13.2">
      <c r="A772" s="2"/>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c r="BK772" s="16"/>
      <c r="BL772" s="16"/>
    </row>
    <row r="773" spans="1:64" ht="13.2">
      <c r="A773" s="2"/>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c r="BK773" s="16"/>
      <c r="BL773" s="16"/>
    </row>
    <row r="774" spans="1:64" ht="13.2">
      <c r="A774" s="2"/>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c r="BK774" s="16"/>
      <c r="BL774" s="16"/>
    </row>
    <row r="775" spans="1:64" ht="13.2">
      <c r="A775" s="2"/>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c r="BK775" s="16"/>
      <c r="BL775" s="16"/>
    </row>
    <row r="776" spans="1:64" ht="13.2">
      <c r="A776" s="2"/>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c r="BK776" s="16"/>
      <c r="BL776" s="16"/>
    </row>
    <row r="777" spans="1:64" ht="13.2">
      <c r="A777" s="2"/>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c r="BK777" s="16"/>
      <c r="BL777" s="16"/>
    </row>
    <row r="778" spans="1:64" ht="13.2">
      <c r="A778" s="2"/>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c r="BK778" s="16"/>
      <c r="BL778" s="16"/>
    </row>
    <row r="779" spans="1:64" ht="13.2">
      <c r="A779" s="2"/>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c r="BK779" s="16"/>
      <c r="BL779" s="16"/>
    </row>
    <row r="780" spans="1:64" ht="13.2">
      <c r="A780" s="2"/>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c r="BK780" s="16"/>
      <c r="BL780" s="16"/>
    </row>
    <row r="781" spans="1:64" ht="13.2">
      <c r="A781" s="2"/>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c r="BK781" s="16"/>
      <c r="BL781" s="16"/>
    </row>
    <row r="782" spans="1:64" ht="13.2">
      <c r="A782" s="2"/>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c r="BK782" s="16"/>
      <c r="BL782" s="16"/>
    </row>
    <row r="783" spans="1:64" ht="13.2">
      <c r="A783" s="2"/>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c r="BK783" s="16"/>
      <c r="BL783" s="16"/>
    </row>
    <row r="784" spans="1:64" ht="13.2">
      <c r="A784" s="2"/>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c r="BK784" s="16"/>
      <c r="BL784" s="16"/>
    </row>
    <row r="785" spans="1:64" ht="13.2">
      <c r="A785" s="2"/>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c r="BK785" s="16"/>
      <c r="BL785" s="16"/>
    </row>
    <row r="786" spans="1:64" ht="13.2">
      <c r="A786" s="2"/>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c r="BK786" s="16"/>
      <c r="BL786" s="16"/>
    </row>
    <row r="787" spans="1:64" ht="13.2">
      <c r="A787" s="2"/>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c r="BK787" s="16"/>
      <c r="BL787" s="16"/>
    </row>
    <row r="788" spans="1:64" ht="13.2">
      <c r="A788" s="2"/>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c r="BK788" s="16"/>
      <c r="BL788" s="16"/>
    </row>
    <row r="789" spans="1:64" ht="13.2">
      <c r="A789" s="2"/>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c r="BK789" s="16"/>
      <c r="BL789" s="16"/>
    </row>
    <row r="790" spans="1:64" ht="13.2">
      <c r="A790" s="2"/>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c r="BK790" s="16"/>
      <c r="BL790" s="16"/>
    </row>
    <row r="791" spans="1:64" ht="13.2">
      <c r="A791" s="2"/>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c r="BK791" s="16"/>
      <c r="BL791" s="16"/>
    </row>
    <row r="792" spans="1:64" ht="13.2">
      <c r="A792" s="2"/>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c r="BK792" s="16"/>
      <c r="BL792" s="16"/>
    </row>
    <row r="793" spans="1:64" ht="13.2">
      <c r="A793" s="2"/>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c r="BK793" s="16"/>
      <c r="BL793" s="16"/>
    </row>
    <row r="794" spans="1:64" ht="13.2">
      <c r="A794" s="2"/>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c r="BK794" s="16"/>
      <c r="BL794" s="16"/>
    </row>
    <row r="795" spans="1:64" ht="13.2">
      <c r="A795" s="2"/>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c r="BK795" s="16"/>
      <c r="BL795" s="16"/>
    </row>
    <row r="796" spans="1:64" ht="13.2">
      <c r="A796" s="2"/>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c r="BK796" s="16"/>
      <c r="BL796" s="16"/>
    </row>
    <row r="797" spans="1:64" ht="13.2">
      <c r="A797" s="2"/>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c r="BK797" s="16"/>
      <c r="BL797" s="16"/>
    </row>
    <row r="798" spans="1:64" ht="13.2">
      <c r="A798" s="2"/>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c r="BK798" s="16"/>
      <c r="BL798" s="16"/>
    </row>
    <row r="799" spans="1:64" ht="13.2">
      <c r="A799" s="2"/>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c r="BK799" s="16"/>
      <c r="BL799" s="16"/>
    </row>
    <row r="800" spans="1:64" ht="13.2">
      <c r="A800" s="2"/>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c r="BK800" s="16"/>
      <c r="BL800" s="16"/>
    </row>
    <row r="801" spans="1:64" ht="13.2">
      <c r="A801" s="2"/>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c r="BK801" s="16"/>
      <c r="BL801" s="16"/>
    </row>
    <row r="802" spans="1:64" ht="13.2">
      <c r="A802" s="2"/>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c r="BK802" s="16"/>
      <c r="BL802" s="16"/>
    </row>
    <row r="803" spans="1:64" ht="13.2">
      <c r="A803" s="2"/>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c r="BK803" s="16"/>
      <c r="BL803" s="16"/>
    </row>
    <row r="804" spans="1:64" ht="13.2">
      <c r="A804" s="2"/>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c r="BK804" s="16"/>
      <c r="BL804" s="16"/>
    </row>
    <row r="805" spans="1:64" ht="13.2">
      <c r="A805" s="2"/>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c r="BK805" s="16"/>
      <c r="BL805" s="16"/>
    </row>
    <row r="806" spans="1:64" ht="13.2">
      <c r="A806" s="2"/>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c r="BK806" s="16"/>
      <c r="BL806" s="16"/>
    </row>
    <row r="807" spans="1:64" ht="13.2">
      <c r="A807" s="2"/>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c r="BK807" s="16"/>
      <c r="BL807" s="16"/>
    </row>
    <row r="808" spans="1:64" ht="13.2">
      <c r="A808" s="2"/>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c r="BK808" s="16"/>
      <c r="BL808" s="16"/>
    </row>
    <row r="809" spans="1:64" ht="13.2">
      <c r="A809" s="2"/>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c r="BK809" s="16"/>
      <c r="BL809" s="16"/>
    </row>
    <row r="810" spans="1:64" ht="13.2">
      <c r="A810" s="2"/>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c r="BK810" s="16"/>
      <c r="BL810" s="16"/>
    </row>
    <row r="811" spans="1:64" ht="13.2">
      <c r="A811" s="2"/>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c r="BK811" s="16"/>
      <c r="BL811" s="16"/>
    </row>
    <row r="812" spans="1:64" ht="13.2">
      <c r="A812" s="2"/>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c r="BK812" s="16"/>
      <c r="BL812" s="16"/>
    </row>
    <row r="813" spans="1:64" ht="13.2">
      <c r="A813" s="2"/>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c r="BK813" s="16"/>
      <c r="BL813" s="16"/>
    </row>
    <row r="814" spans="1:64" ht="13.2">
      <c r="A814" s="2"/>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c r="BK814" s="16"/>
      <c r="BL814" s="16"/>
    </row>
    <row r="815" spans="1:64" ht="13.2">
      <c r="A815" s="2"/>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c r="BK815" s="16"/>
      <c r="BL815" s="16"/>
    </row>
    <row r="816" spans="1:64" ht="13.2">
      <c r="A816" s="2"/>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c r="BK816" s="16"/>
      <c r="BL816" s="16"/>
    </row>
    <row r="817" spans="1:64" ht="13.2">
      <c r="A817" s="2"/>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c r="BK817" s="16"/>
      <c r="BL817" s="16"/>
    </row>
    <row r="818" spans="1:64" ht="13.2">
      <c r="A818" s="2"/>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c r="BK818" s="16"/>
      <c r="BL818" s="16"/>
    </row>
    <row r="819" spans="1:64" ht="13.2">
      <c r="A819" s="2"/>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c r="BK819" s="16"/>
      <c r="BL819" s="16"/>
    </row>
    <row r="820" spans="1:64" ht="13.2">
      <c r="A820" s="2"/>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c r="BK820" s="16"/>
      <c r="BL820" s="16"/>
    </row>
    <row r="821" spans="1:64" ht="13.2">
      <c r="A821" s="2"/>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c r="BK821" s="16"/>
      <c r="BL821" s="16"/>
    </row>
    <row r="822" spans="1:64" ht="13.2">
      <c r="A822" s="2"/>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c r="BK822" s="16"/>
      <c r="BL822" s="16"/>
    </row>
    <row r="823" spans="1:64" ht="13.2">
      <c r="A823" s="2"/>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c r="BK823" s="16"/>
      <c r="BL823" s="16"/>
    </row>
    <row r="824" spans="1:64" ht="13.2">
      <c r="A824" s="2"/>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c r="BK824" s="16"/>
      <c r="BL824" s="16"/>
    </row>
    <row r="825" spans="1:64" ht="13.2">
      <c r="A825" s="2"/>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c r="BK825" s="16"/>
      <c r="BL825" s="16"/>
    </row>
    <row r="826" spans="1:64" ht="13.2">
      <c r="A826" s="2"/>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c r="BK826" s="16"/>
      <c r="BL826" s="16"/>
    </row>
    <row r="827" spans="1:64" ht="13.2">
      <c r="A827" s="2"/>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c r="BK827" s="16"/>
      <c r="BL827" s="16"/>
    </row>
    <row r="828" spans="1:64" ht="13.2">
      <c r="A828" s="2"/>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c r="BK828" s="16"/>
      <c r="BL828" s="16"/>
    </row>
    <row r="829" spans="1:64" ht="13.2">
      <c r="A829" s="2"/>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c r="BK829" s="16"/>
      <c r="BL829" s="16"/>
    </row>
    <row r="830" spans="1:64" ht="13.2">
      <c r="A830" s="2"/>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c r="BK830" s="16"/>
      <c r="BL830" s="16"/>
    </row>
    <row r="831" spans="1:64" ht="13.2">
      <c r="A831" s="2"/>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c r="BK831" s="16"/>
      <c r="BL831" s="16"/>
    </row>
    <row r="832" spans="1:64" ht="13.2">
      <c r="A832" s="2"/>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c r="BK832" s="16"/>
      <c r="BL832" s="16"/>
    </row>
    <row r="833" spans="1:64" ht="13.2">
      <c r="A833" s="2"/>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c r="BK833" s="16"/>
      <c r="BL833" s="16"/>
    </row>
    <row r="834" spans="1:64" ht="13.2">
      <c r="A834" s="2"/>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c r="BK834" s="16"/>
      <c r="BL834" s="16"/>
    </row>
    <row r="835" spans="1:64" ht="13.2">
      <c r="A835" s="2"/>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c r="BK835" s="16"/>
      <c r="BL835" s="16"/>
    </row>
    <row r="836" spans="1:64" ht="13.2">
      <c r="A836" s="2"/>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row>
    <row r="837" spans="1:64" ht="13.2">
      <c r="A837" s="2"/>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6"/>
    </row>
    <row r="838" spans="1:64" ht="13.2">
      <c r="A838" s="2"/>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c r="BK838" s="16"/>
      <c r="BL838" s="16"/>
    </row>
    <row r="839" spans="1:64" ht="13.2">
      <c r="A839" s="2"/>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c r="BK839" s="16"/>
      <c r="BL839" s="16"/>
    </row>
    <row r="840" spans="1:64" ht="13.2">
      <c r="A840" s="2"/>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c r="BK840" s="16"/>
      <c r="BL840" s="16"/>
    </row>
    <row r="841" spans="1:64" ht="13.2">
      <c r="A841" s="2"/>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c r="BK841" s="16"/>
      <c r="BL841" s="16"/>
    </row>
    <row r="842" spans="1:64" ht="13.2">
      <c r="A842" s="2"/>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c r="BK842" s="16"/>
      <c r="BL842" s="16"/>
    </row>
    <row r="843" spans="1:64" ht="13.2">
      <c r="A843" s="2"/>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c r="BK843" s="16"/>
      <c r="BL843" s="16"/>
    </row>
    <row r="844" spans="1:64" ht="13.2">
      <c r="A844" s="2"/>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6"/>
    </row>
    <row r="845" spans="1:64" ht="13.2">
      <c r="A845" s="2"/>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6"/>
    </row>
    <row r="846" spans="1:64" ht="13.2">
      <c r="A846" s="2"/>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6"/>
    </row>
    <row r="847" spans="1:64" ht="13.2">
      <c r="A847" s="2"/>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6"/>
    </row>
    <row r="848" spans="1:64" ht="13.2">
      <c r="A848" s="2"/>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c r="BK848" s="16"/>
      <c r="BL848" s="16"/>
    </row>
    <row r="849" spans="1:64" ht="13.2">
      <c r="A849" s="2"/>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c r="BK849" s="16"/>
      <c r="BL849" s="16"/>
    </row>
    <row r="850" spans="1:64" ht="13.2">
      <c r="A850" s="2"/>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c r="BK850" s="16"/>
      <c r="BL850" s="16"/>
    </row>
    <row r="851" spans="1:64" ht="13.2">
      <c r="A851" s="2"/>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c r="BK851" s="16"/>
      <c r="BL851" s="16"/>
    </row>
    <row r="852" spans="1:64" ht="13.2">
      <c r="A852" s="2"/>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row>
    <row r="853" spans="1:64" ht="13.2">
      <c r="A853" s="2"/>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6"/>
    </row>
    <row r="854" spans="1:64" ht="13.2">
      <c r="A854" s="2"/>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c r="BK854" s="16"/>
      <c r="BL854" s="16"/>
    </row>
    <row r="855" spans="1:64" ht="13.2">
      <c r="A855" s="2"/>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c r="BK855" s="16"/>
      <c r="BL855" s="16"/>
    </row>
    <row r="856" spans="1:64" ht="13.2">
      <c r="A856" s="2"/>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c r="BK856" s="16"/>
      <c r="BL856" s="16"/>
    </row>
    <row r="857" spans="1:64" ht="13.2">
      <c r="A857" s="2"/>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6"/>
    </row>
    <row r="858" spans="1:64" ht="13.2">
      <c r="A858" s="2"/>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row>
    <row r="859" spans="1:64" ht="13.2">
      <c r="A859" s="2"/>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c r="BK859" s="16"/>
      <c r="BL859" s="16"/>
    </row>
    <row r="860" spans="1:64" ht="13.2">
      <c r="A860" s="2"/>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c r="BK860" s="16"/>
      <c r="BL860" s="16"/>
    </row>
    <row r="861" spans="1:64" ht="13.2">
      <c r="A861" s="2"/>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row>
    <row r="862" spans="1:64" ht="13.2">
      <c r="A862" s="2"/>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row>
    <row r="863" spans="1:64" ht="13.2">
      <c r="A863" s="2"/>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c r="BK863" s="16"/>
      <c r="BL863" s="16"/>
    </row>
    <row r="864" spans="1:64" ht="13.2">
      <c r="A864" s="2"/>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row>
    <row r="865" spans="1:64" ht="13.2">
      <c r="A865" s="2"/>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c r="BK865" s="16"/>
      <c r="BL865" s="16"/>
    </row>
    <row r="866" spans="1:64" ht="13.2">
      <c r="A866" s="2"/>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c r="BK866" s="16"/>
      <c r="BL866" s="16"/>
    </row>
    <row r="867" spans="1:64" ht="13.2">
      <c r="A867" s="2"/>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c r="BK867" s="16"/>
      <c r="BL867" s="16"/>
    </row>
    <row r="868" spans="1:64" ht="13.2">
      <c r="A868" s="2"/>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c r="BK868" s="16"/>
      <c r="BL868" s="16"/>
    </row>
    <row r="869" spans="1:64" ht="13.2">
      <c r="A869" s="2"/>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c r="BK869" s="16"/>
      <c r="BL869" s="16"/>
    </row>
    <row r="870" spans="1:64" ht="13.2">
      <c r="A870" s="2"/>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c r="BK870" s="16"/>
      <c r="BL870" s="16"/>
    </row>
    <row r="871" spans="1:64" ht="13.2">
      <c r="A871" s="2"/>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c r="BK871" s="16"/>
      <c r="BL871" s="16"/>
    </row>
    <row r="872" spans="1:64" ht="13.2">
      <c r="A872" s="2"/>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c r="BK872" s="16"/>
      <c r="BL872" s="16"/>
    </row>
    <row r="873" spans="1:64" ht="13.2">
      <c r="A873" s="2"/>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c r="BK873" s="16"/>
      <c r="BL873" s="16"/>
    </row>
    <row r="874" spans="1:64" ht="13.2">
      <c r="A874" s="2"/>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c r="BK874" s="16"/>
      <c r="BL874" s="16"/>
    </row>
    <row r="875" spans="1:64" ht="13.2">
      <c r="A875" s="2"/>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c r="BK875" s="16"/>
      <c r="BL875" s="16"/>
    </row>
    <row r="876" spans="1:64" ht="13.2">
      <c r="A876" s="2"/>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c r="BK876" s="16"/>
      <c r="BL876" s="16"/>
    </row>
    <row r="877" spans="1:64" ht="13.2">
      <c r="A877" s="2"/>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c r="BK877" s="16"/>
      <c r="BL877" s="16"/>
    </row>
    <row r="878" spans="1:64" ht="13.2">
      <c r="A878" s="2"/>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c r="BK878" s="16"/>
      <c r="BL878" s="16"/>
    </row>
    <row r="879" spans="1:64" ht="13.2">
      <c r="A879" s="2"/>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c r="BK879" s="16"/>
      <c r="BL879" s="16"/>
    </row>
    <row r="880" spans="1:64" ht="13.2">
      <c r="A880" s="2"/>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row>
    <row r="881" spans="1:64" ht="13.2">
      <c r="A881" s="2"/>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row>
    <row r="882" spans="1:64" ht="13.2">
      <c r="A882" s="2"/>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row>
    <row r="883" spans="1:64" ht="13.2">
      <c r="A883" s="2"/>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row>
    <row r="884" spans="1:64" ht="13.2">
      <c r="A884" s="2"/>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row>
    <row r="885" spans="1:64" ht="13.2">
      <c r="A885" s="2"/>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row>
    <row r="886" spans="1:64" ht="13.2">
      <c r="A886" s="2"/>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row>
    <row r="887" spans="1:64" ht="13.2">
      <c r="A887" s="2"/>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row>
    <row r="888" spans="1:64" ht="13.2">
      <c r="A888" s="2"/>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row>
    <row r="889" spans="1:64" ht="13.2">
      <c r="A889" s="2"/>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row>
    <row r="890" spans="1:64" ht="13.2">
      <c r="A890" s="2"/>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row>
    <row r="891" spans="1:64" ht="13.2">
      <c r="A891" s="2"/>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row>
    <row r="892" spans="1:64" ht="13.2">
      <c r="A892" s="2"/>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row>
    <row r="893" spans="1:64" ht="13.2">
      <c r="A893" s="2"/>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row>
    <row r="894" spans="1:64" ht="13.2">
      <c r="A894" s="2"/>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row>
    <row r="895" spans="1:64" ht="13.2">
      <c r="A895" s="2"/>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row>
    <row r="896" spans="1:64" ht="13.2">
      <c r="A896" s="2"/>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c r="BK896" s="16"/>
      <c r="BL896" s="16"/>
    </row>
    <row r="897" spans="1:64" ht="13.2">
      <c r="A897" s="2"/>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c r="BK897" s="16"/>
      <c r="BL897" s="16"/>
    </row>
    <row r="898" spans="1:64" ht="13.2">
      <c r="A898" s="2"/>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c r="BK898" s="16"/>
      <c r="BL898" s="16"/>
    </row>
    <row r="899" spans="1:64" ht="13.2">
      <c r="A899" s="2"/>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row>
    <row r="900" spans="1:64" ht="13.2">
      <c r="A900" s="2"/>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row>
    <row r="901" spans="1:64" ht="13.2">
      <c r="A901" s="2"/>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row>
    <row r="902" spans="1:64" ht="13.2">
      <c r="A902" s="2"/>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row>
    <row r="903" spans="1:64" ht="13.2">
      <c r="A903" s="2"/>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row>
    <row r="904" spans="1:64" ht="13.2">
      <c r="A904" s="2"/>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row>
    <row r="905" spans="1:64" ht="13.2">
      <c r="A905" s="2"/>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row>
    <row r="906" spans="1:64" ht="13.2">
      <c r="A906" s="2"/>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row>
    <row r="907" spans="1:64" ht="13.2">
      <c r="A907" s="2"/>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row>
    <row r="908" spans="1:64" ht="13.2">
      <c r="A908" s="2"/>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row>
    <row r="909" spans="1:64" ht="13.2">
      <c r="A909" s="2"/>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row>
    <row r="910" spans="1:64" ht="13.2">
      <c r="A910" s="2"/>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row>
    <row r="911" spans="1:64" ht="13.2">
      <c r="A911" s="2"/>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row>
    <row r="912" spans="1:64" ht="13.2">
      <c r="A912" s="2"/>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row>
    <row r="913" spans="1:64" ht="13.2">
      <c r="A913" s="2"/>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c r="BK913" s="16"/>
      <c r="BL913" s="16"/>
    </row>
    <row r="914" spans="1:64" ht="13.2">
      <c r="A914" s="2"/>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c r="BK914" s="16"/>
      <c r="BL914" s="16"/>
    </row>
    <row r="915" spans="1:64" ht="13.2">
      <c r="A915" s="2"/>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c r="BK915" s="16"/>
      <c r="BL915" s="16"/>
    </row>
    <row r="916" spans="1:64" ht="13.2">
      <c r="A916" s="2"/>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c r="BK916" s="16"/>
      <c r="BL916" s="16"/>
    </row>
    <row r="917" spans="1:64" ht="13.2">
      <c r="A917" s="2"/>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c r="BK917" s="16"/>
      <c r="BL917" s="16"/>
    </row>
    <row r="918" spans="1:64" ht="13.2">
      <c r="A918" s="2"/>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c r="BK918" s="16"/>
      <c r="BL918" s="16"/>
    </row>
    <row r="919" spans="1:64" ht="13.2">
      <c r="A919" s="2"/>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c r="BK919" s="16"/>
      <c r="BL919" s="16"/>
    </row>
    <row r="920" spans="1:64" ht="13.2">
      <c r="A920" s="2"/>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c r="BK920" s="16"/>
      <c r="BL920" s="16"/>
    </row>
    <row r="921" spans="1:64" ht="13.2">
      <c r="A921" s="2"/>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c r="BK921" s="16"/>
      <c r="BL921" s="16"/>
    </row>
    <row r="922" spans="1:64" ht="13.2">
      <c r="A922" s="2"/>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c r="BK922" s="16"/>
      <c r="BL922" s="16"/>
    </row>
    <row r="923" spans="1:64" ht="13.2">
      <c r="A923" s="2"/>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c r="BK923" s="16"/>
      <c r="BL923" s="16"/>
    </row>
    <row r="924" spans="1:64" ht="13.2">
      <c r="A924" s="2"/>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c r="BK924" s="16"/>
      <c r="BL924" s="16"/>
    </row>
    <row r="925" spans="1:64" ht="13.2">
      <c r="A925" s="2"/>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c r="BK925" s="16"/>
      <c r="BL925" s="16"/>
    </row>
    <row r="926" spans="1:64" ht="13.2">
      <c r="A926" s="2"/>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c r="BK926" s="16"/>
      <c r="BL926" s="16"/>
    </row>
    <row r="927" spans="1:64" ht="13.2">
      <c r="A927" s="2"/>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c r="BK927" s="16"/>
      <c r="BL927" s="16"/>
    </row>
    <row r="928" spans="1:64" ht="13.2">
      <c r="A928" s="2"/>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c r="BK928" s="16"/>
      <c r="BL928" s="16"/>
    </row>
    <row r="929" spans="1:64" ht="13.2">
      <c r="A929" s="2"/>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c r="BK929" s="16"/>
      <c r="BL929" s="16"/>
    </row>
    <row r="930" spans="1:64" ht="13.2">
      <c r="A930" s="2"/>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c r="BK930" s="16"/>
      <c r="BL930" s="16"/>
    </row>
    <row r="931" spans="1:64" ht="13.2">
      <c r="A931" s="2"/>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c r="BK931" s="16"/>
      <c r="BL931" s="16"/>
    </row>
    <row r="932" spans="1:64" ht="13.2">
      <c r="A932" s="2"/>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c r="BK932" s="16"/>
      <c r="BL932" s="16"/>
    </row>
    <row r="933" spans="1:64" ht="13.2">
      <c r="A933" s="2"/>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c r="BK933" s="16"/>
      <c r="BL933" s="16"/>
    </row>
    <row r="934" spans="1:64" ht="13.2">
      <c r="A934" s="2"/>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c r="BK934" s="16"/>
      <c r="BL934" s="16"/>
    </row>
    <row r="935" spans="1:64" ht="13.2">
      <c r="A935" s="2"/>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c r="BK935" s="16"/>
      <c r="BL935" s="16"/>
    </row>
    <row r="936" spans="1:64" ht="13.2">
      <c r="A936" s="2"/>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c r="BK936" s="16"/>
      <c r="BL936" s="16"/>
    </row>
    <row r="937" spans="1:64" ht="13.2">
      <c r="A937" s="2"/>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c r="BK937" s="16"/>
      <c r="BL937" s="16"/>
    </row>
    <row r="938" spans="1:64" ht="13.2">
      <c r="A938" s="2"/>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c r="BK938" s="16"/>
      <c r="BL938" s="16"/>
    </row>
    <row r="939" spans="1:64" ht="13.2">
      <c r="A939" s="2"/>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c r="BK939" s="16"/>
      <c r="BL939" s="16"/>
    </row>
    <row r="940" spans="1:64" ht="13.2">
      <c r="A940" s="2"/>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c r="BK940" s="16"/>
      <c r="BL940" s="16"/>
    </row>
    <row r="941" spans="1:64" ht="13.2">
      <c r="A941" s="2"/>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c r="BK941" s="16"/>
      <c r="BL941" s="16"/>
    </row>
    <row r="942" spans="1:64" ht="13.2">
      <c r="A942" s="2"/>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c r="BK942" s="16"/>
      <c r="BL942" s="16"/>
    </row>
    <row r="943" spans="1:64" ht="13.2">
      <c r="A943" s="2"/>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c r="BK943" s="16"/>
      <c r="BL943" s="16"/>
    </row>
    <row r="944" spans="1:64" ht="13.2">
      <c r="A944" s="2"/>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c r="BK944" s="16"/>
      <c r="BL944" s="16"/>
    </row>
    <row r="945" spans="1:64" ht="13.2">
      <c r="A945" s="2"/>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c r="BK945" s="16"/>
      <c r="BL945" s="16"/>
    </row>
    <row r="946" spans="1:64" ht="13.2">
      <c r="A946" s="2"/>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c r="BK946" s="16"/>
      <c r="BL946" s="16"/>
    </row>
    <row r="947" spans="1:64" ht="13.2">
      <c r="A947" s="2"/>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c r="BK947" s="16"/>
      <c r="BL947" s="16"/>
    </row>
    <row r="948" spans="1:64" ht="13.2">
      <c r="A948" s="2"/>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c r="BK948" s="16"/>
      <c r="BL948" s="16"/>
    </row>
    <row r="949" spans="1:64" ht="13.2">
      <c r="A949" s="2"/>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c r="BK949" s="16"/>
      <c r="BL949" s="16"/>
    </row>
    <row r="950" spans="1:64" ht="13.2">
      <c r="A950" s="2"/>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c r="BK950" s="16"/>
      <c r="BL950" s="16"/>
    </row>
    <row r="951" spans="1:64" ht="13.2">
      <c r="A951" s="2"/>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c r="BK951" s="16"/>
      <c r="BL951" s="16"/>
    </row>
    <row r="952" spans="1:64" ht="13.2">
      <c r="A952" s="2"/>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c r="BK952" s="16"/>
      <c r="BL952" s="16"/>
    </row>
    <row r="953" spans="1:64" ht="13.2">
      <c r="A953" s="2"/>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c r="BK953" s="16"/>
      <c r="BL953" s="16"/>
    </row>
    <row r="954" spans="1:64" ht="13.2">
      <c r="A954" s="2"/>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c r="BK954" s="16"/>
      <c r="BL954" s="16"/>
    </row>
    <row r="955" spans="1:64" ht="13.2">
      <c r="A955" s="2"/>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c r="BK955" s="16"/>
      <c r="BL955" s="16"/>
    </row>
    <row r="956" spans="1:64" ht="13.2">
      <c r="A956" s="2"/>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c r="BK956" s="16"/>
      <c r="BL956" s="16"/>
    </row>
    <row r="957" spans="1:64" ht="13.2">
      <c r="A957" s="2"/>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c r="BK957" s="16"/>
      <c r="BL957" s="16"/>
    </row>
    <row r="958" spans="1:64" ht="13.2">
      <c r="A958" s="2"/>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c r="BK958" s="16"/>
      <c r="BL958" s="16"/>
    </row>
    <row r="959" spans="1:64" ht="13.2">
      <c r="A959" s="2"/>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c r="BK959" s="16"/>
      <c r="BL959" s="16"/>
    </row>
    <row r="960" spans="1:64" ht="13.2">
      <c r="A960" s="2"/>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c r="BK960" s="16"/>
      <c r="BL960" s="16"/>
    </row>
    <row r="961" spans="1:64" ht="13.2">
      <c r="A961" s="2"/>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c r="BK961" s="16"/>
      <c r="BL961" s="16"/>
    </row>
    <row r="962" spans="1:64" ht="13.2">
      <c r="A962" s="2"/>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c r="BK962" s="16"/>
      <c r="BL962" s="16"/>
    </row>
    <row r="963" spans="1:64" ht="13.2">
      <c r="A963" s="2"/>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c r="BK963" s="16"/>
      <c r="BL963" s="16"/>
    </row>
    <row r="964" spans="1:64" ht="13.2">
      <c r="A964" s="2"/>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c r="BK964" s="16"/>
      <c r="BL964" s="16"/>
    </row>
    <row r="965" spans="1:64" ht="13.2">
      <c r="A965" s="2"/>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c r="BK965" s="16"/>
      <c r="BL965" s="16"/>
    </row>
    <row r="966" spans="1:64" ht="13.2">
      <c r="A966" s="2"/>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c r="BK966" s="16"/>
      <c r="BL966" s="16"/>
    </row>
    <row r="967" spans="1:64" ht="13.2">
      <c r="A967" s="2"/>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c r="BK967" s="16"/>
      <c r="BL967" s="16"/>
    </row>
    <row r="968" spans="1:64" ht="13.2">
      <c r="A968" s="2"/>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c r="BK968" s="16"/>
      <c r="BL968" s="16"/>
    </row>
    <row r="969" spans="1:64" ht="13.2">
      <c r="A969" s="2"/>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c r="BK969" s="16"/>
      <c r="BL969" s="16"/>
    </row>
    <row r="970" spans="1:64" ht="13.2">
      <c r="A970" s="2"/>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c r="BK970" s="16"/>
      <c r="BL970" s="16"/>
    </row>
    <row r="971" spans="1:64" ht="13.2">
      <c r="A971" s="2"/>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c r="BK971" s="16"/>
      <c r="BL971" s="16"/>
    </row>
    <row r="972" spans="1:64" ht="13.2">
      <c r="A972" s="2"/>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c r="BK972" s="16"/>
      <c r="BL972" s="16"/>
    </row>
    <row r="973" spans="1:64" ht="13.2">
      <c r="A973" s="2"/>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c r="BK973" s="16"/>
      <c r="BL973" s="16"/>
    </row>
    <row r="974" spans="1:64" ht="13.2">
      <c r="A974" s="2"/>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c r="BK974" s="16"/>
      <c r="BL974" s="16"/>
    </row>
    <row r="975" spans="1:64" ht="13.2">
      <c r="A975" s="2"/>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c r="BK975" s="16"/>
      <c r="BL975" s="16"/>
    </row>
    <row r="976" spans="1:64" ht="13.2">
      <c r="A976" s="2"/>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c r="BK976" s="16"/>
      <c r="BL976" s="16"/>
    </row>
    <row r="977" spans="1:64" ht="13.2">
      <c r="A977" s="2"/>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c r="BK977" s="16"/>
      <c r="BL977" s="16"/>
    </row>
    <row r="978" spans="1:64" ht="13.2">
      <c r="A978" s="2"/>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c r="BK978" s="16"/>
      <c r="BL978" s="16"/>
    </row>
    <row r="979" spans="1:64" ht="13.2">
      <c r="A979" s="2"/>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c r="BK979" s="16"/>
      <c r="BL979" s="16"/>
    </row>
    <row r="980" spans="1:64" ht="13.2">
      <c r="A980" s="2"/>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c r="BK980" s="16"/>
      <c r="BL980" s="16"/>
    </row>
    <row r="981" spans="1:64" ht="13.2">
      <c r="A981" s="2"/>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c r="BK981" s="16"/>
      <c r="BL981" s="16"/>
    </row>
    <row r="982" spans="1:64" ht="13.2">
      <c r="A982" s="2"/>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c r="BK982" s="16"/>
      <c r="BL982" s="16"/>
    </row>
    <row r="983" spans="1:64" ht="13.2">
      <c r="A983" s="2"/>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c r="BK983" s="16"/>
      <c r="BL983" s="16"/>
    </row>
    <row r="984" spans="1:64" ht="13.2">
      <c r="A984" s="2"/>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c r="BK984" s="16"/>
      <c r="BL984" s="16"/>
    </row>
    <row r="985" spans="1:64" ht="13.2">
      <c r="A985" s="2"/>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c r="BK985" s="16"/>
      <c r="BL985" s="16"/>
    </row>
    <row r="986" spans="1:64" ht="13.2">
      <c r="A986" s="2"/>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c r="BK986" s="16"/>
      <c r="BL986" s="16"/>
    </row>
    <row r="987" spans="1:64" ht="13.2">
      <c r="A987" s="2"/>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c r="BK987" s="16"/>
      <c r="BL987" s="16"/>
    </row>
    <row r="988" spans="1:64" ht="13.2">
      <c r="A988" s="2"/>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c r="BK988" s="16"/>
      <c r="BL988" s="16"/>
    </row>
    <row r="989" spans="1:64" ht="13.2">
      <c r="A989" s="2"/>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c r="BK989" s="16"/>
      <c r="BL989" s="16"/>
    </row>
    <row r="990" spans="1:64" ht="13.2">
      <c r="A990" s="2"/>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c r="BK990" s="16"/>
      <c r="BL990" s="16"/>
    </row>
    <row r="991" spans="1:64" ht="13.2">
      <c r="A991" s="2"/>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c r="BK991" s="16"/>
      <c r="BL991" s="16"/>
    </row>
    <row r="992" spans="1:64" ht="13.2">
      <c r="A992" s="2"/>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c r="BK992" s="16"/>
      <c r="BL992" s="16"/>
    </row>
    <row r="993" spans="1:64" ht="13.2">
      <c r="A993" s="2"/>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c r="BK993" s="16"/>
      <c r="BL993" s="16"/>
    </row>
    <row r="994" spans="1:64" ht="13.2">
      <c r="A994" s="2"/>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c r="BK994" s="16"/>
      <c r="BL994" s="16"/>
    </row>
    <row r="995" spans="1:64" ht="13.2">
      <c r="A995" s="2"/>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c r="BK995" s="16"/>
      <c r="BL995" s="16"/>
    </row>
    <row r="996" spans="1:64" ht="13.2">
      <c r="A996" s="2"/>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c r="BK996" s="16"/>
      <c r="BL996" s="16"/>
    </row>
    <row r="997" spans="1:64" ht="13.2">
      <c r="A997" s="2"/>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c r="BK997" s="16"/>
      <c r="BL997" s="16"/>
    </row>
    <row r="998" spans="1:64" ht="13.2">
      <c r="A998" s="2"/>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c r="BK998" s="16"/>
      <c r="BL998" s="16"/>
    </row>
    <row r="999" spans="1:64" ht="13.2">
      <c r="A999" s="2"/>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row>
    <row r="1000" spans="1:64" ht="13.2">
      <c r="A1000" s="2"/>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row>
    <row r="1001" spans="1:64" ht="13.2">
      <c r="A1001" s="2"/>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row>
    <row r="1002" spans="1:64" ht="13.2">
      <c r="A1002" s="2"/>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row>
    <row r="1003" spans="1:64" ht="13.2">
      <c r="A1003" s="2"/>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row>
    <row r="1004" spans="1:64" ht="13.2">
      <c r="A1004" s="2"/>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row>
    <row r="1005" spans="1:64" ht="13.2">
      <c r="A1005" s="2"/>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row>
    <row r="1006" spans="1:64" ht="13.2">
      <c r="A1006" s="2"/>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row>
    <row r="1007" spans="1:64" ht="13.2">
      <c r="A1007" s="2"/>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row>
    <row r="1008" spans="1:64" ht="13.2">
      <c r="A1008" s="2"/>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row>
    <row r="1009" spans="1:64" ht="13.2">
      <c r="A1009" s="2"/>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row>
    <row r="1010" spans="1:64" ht="13.2">
      <c r="A1010" s="2"/>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row>
    <row r="1011" spans="1:64" ht="13.2">
      <c r="A1011" s="2"/>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row>
    <row r="1012" spans="1:64" ht="13.2">
      <c r="A1012" s="2"/>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16"/>
      <c r="AG1012" s="16"/>
      <c r="AH1012" s="16"/>
      <c r="AI1012" s="16"/>
      <c r="AJ1012" s="16"/>
      <c r="AK1012" s="16"/>
      <c r="AL1012" s="16"/>
      <c r="AM1012" s="16"/>
      <c r="AN1012" s="16"/>
      <c r="AO1012" s="16"/>
      <c r="AP1012" s="16"/>
      <c r="AQ1012" s="16"/>
      <c r="AR1012" s="16"/>
      <c r="AS1012" s="16"/>
      <c r="AT1012" s="16"/>
      <c r="AU1012" s="16"/>
      <c r="AV1012" s="16"/>
      <c r="AW1012" s="16"/>
      <c r="AX1012" s="16"/>
      <c r="AY1012" s="16"/>
      <c r="AZ1012" s="16"/>
      <c r="BA1012" s="16"/>
      <c r="BB1012" s="16"/>
      <c r="BC1012" s="16"/>
      <c r="BD1012" s="16"/>
      <c r="BE1012" s="16"/>
      <c r="BF1012" s="16"/>
      <c r="BG1012" s="16"/>
      <c r="BH1012" s="16"/>
      <c r="BI1012" s="16"/>
      <c r="BJ1012" s="16"/>
      <c r="BK1012" s="16"/>
      <c r="BL1012" s="16"/>
    </row>
    <row r="1013" spans="1:64" ht="13.2">
      <c r="A1013" s="2"/>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16"/>
      <c r="AG1013" s="16"/>
      <c r="AH1013" s="16"/>
      <c r="AI1013" s="16"/>
      <c r="AJ1013" s="16"/>
      <c r="AK1013" s="16"/>
      <c r="AL1013" s="16"/>
      <c r="AM1013" s="16"/>
      <c r="AN1013" s="16"/>
      <c r="AO1013" s="16"/>
      <c r="AP1013" s="16"/>
      <c r="AQ1013" s="16"/>
      <c r="AR1013" s="16"/>
      <c r="AS1013" s="16"/>
      <c r="AT1013" s="16"/>
      <c r="AU1013" s="16"/>
      <c r="AV1013" s="16"/>
      <c r="AW1013" s="16"/>
      <c r="AX1013" s="16"/>
      <c r="AY1013" s="16"/>
      <c r="AZ1013" s="16"/>
      <c r="BA1013" s="16"/>
      <c r="BB1013" s="16"/>
      <c r="BC1013" s="16"/>
      <c r="BD1013" s="16"/>
      <c r="BE1013" s="16"/>
      <c r="BF1013" s="16"/>
      <c r="BG1013" s="16"/>
      <c r="BH1013" s="16"/>
      <c r="BI1013" s="16"/>
      <c r="BJ1013" s="16"/>
      <c r="BK1013" s="16"/>
      <c r="BL1013" s="16"/>
    </row>
    <row r="1014" spans="1:64" ht="13.2">
      <c r="A1014" s="2"/>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c r="AA1014" s="6"/>
      <c r="AB1014" s="6"/>
      <c r="AC1014" s="6"/>
      <c r="AD1014" s="6"/>
      <c r="AE1014" s="6"/>
      <c r="AF1014" s="16"/>
      <c r="AG1014" s="16"/>
      <c r="AH1014" s="16"/>
      <c r="AI1014" s="16"/>
      <c r="AJ1014" s="16"/>
      <c r="AK1014" s="16"/>
      <c r="AL1014" s="16"/>
      <c r="AM1014" s="16"/>
      <c r="AN1014" s="16"/>
      <c r="AO1014" s="16"/>
      <c r="AP1014" s="16"/>
      <c r="AQ1014" s="16"/>
      <c r="AR1014" s="16"/>
      <c r="AS1014" s="16"/>
      <c r="AT1014" s="16"/>
      <c r="AU1014" s="16"/>
      <c r="AV1014" s="16"/>
      <c r="AW1014" s="16"/>
      <c r="AX1014" s="16"/>
      <c r="AY1014" s="16"/>
      <c r="AZ1014" s="16"/>
      <c r="BA1014" s="16"/>
      <c r="BB1014" s="16"/>
      <c r="BC1014" s="16"/>
      <c r="BD1014" s="16"/>
      <c r="BE1014" s="16"/>
      <c r="BF1014" s="16"/>
      <c r="BG1014" s="16"/>
      <c r="BH1014" s="16"/>
      <c r="BI1014" s="16"/>
      <c r="BJ1014" s="16"/>
      <c r="BK1014" s="16"/>
      <c r="BL1014" s="16"/>
    </row>
    <row r="1015" spans="1:64" ht="13.2">
      <c r="A1015" s="2"/>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16"/>
      <c r="AG1015" s="16"/>
      <c r="AH1015" s="16"/>
      <c r="AI1015" s="16"/>
      <c r="AJ1015" s="16"/>
      <c r="AK1015" s="16"/>
      <c r="AL1015" s="16"/>
      <c r="AM1015" s="16"/>
      <c r="AN1015" s="16"/>
      <c r="AO1015" s="16"/>
      <c r="AP1015" s="16"/>
      <c r="AQ1015" s="16"/>
      <c r="AR1015" s="16"/>
      <c r="AS1015" s="16"/>
      <c r="AT1015" s="16"/>
      <c r="AU1015" s="16"/>
      <c r="AV1015" s="16"/>
      <c r="AW1015" s="16"/>
      <c r="AX1015" s="16"/>
      <c r="AY1015" s="16"/>
      <c r="AZ1015" s="16"/>
      <c r="BA1015" s="16"/>
      <c r="BB1015" s="16"/>
      <c r="BC1015" s="16"/>
      <c r="BD1015" s="16"/>
      <c r="BE1015" s="16"/>
      <c r="BF1015" s="16"/>
      <c r="BG1015" s="16"/>
      <c r="BH1015" s="16"/>
      <c r="BI1015" s="16"/>
      <c r="BJ1015" s="16"/>
      <c r="BK1015" s="16"/>
      <c r="BL1015" s="16"/>
    </row>
    <row r="1016" spans="1:64" ht="13.2">
      <c r="A1016" s="2"/>
      <c r="B1016" s="6"/>
      <c r="C1016" s="6"/>
      <c r="D1016" s="6"/>
      <c r="E1016" s="6"/>
      <c r="F1016" s="6"/>
      <c r="G1016" s="6"/>
      <c r="H1016" s="6"/>
      <c r="I1016" s="6"/>
      <c r="J1016" s="6"/>
      <c r="K1016" s="6"/>
      <c r="L1016" s="6"/>
      <c r="M1016" s="6"/>
      <c r="N1016" s="6"/>
      <c r="O1016" s="6"/>
      <c r="P1016" s="6"/>
      <c r="Q1016" s="6"/>
      <c r="R1016" s="6"/>
      <c r="S1016" s="6"/>
      <c r="T1016" s="6"/>
      <c r="U1016" s="6"/>
      <c r="V1016" s="6"/>
      <c r="W1016" s="6"/>
      <c r="X1016" s="6"/>
      <c r="Y1016" s="6"/>
      <c r="Z1016" s="6"/>
      <c r="AA1016" s="6"/>
      <c r="AB1016" s="6"/>
      <c r="AC1016" s="6"/>
      <c r="AD1016" s="6"/>
      <c r="AE1016" s="6"/>
      <c r="AF1016" s="16"/>
      <c r="AG1016" s="16"/>
      <c r="AH1016" s="16"/>
      <c r="AI1016" s="16"/>
      <c r="AJ1016" s="16"/>
      <c r="AK1016" s="16"/>
      <c r="AL1016" s="16"/>
      <c r="AM1016" s="16"/>
      <c r="AN1016" s="16"/>
      <c r="AO1016" s="16"/>
      <c r="AP1016" s="16"/>
      <c r="AQ1016" s="16"/>
      <c r="AR1016" s="16"/>
      <c r="AS1016" s="16"/>
      <c r="AT1016" s="16"/>
      <c r="AU1016" s="16"/>
      <c r="AV1016" s="16"/>
      <c r="AW1016" s="16"/>
      <c r="AX1016" s="16"/>
      <c r="AY1016" s="16"/>
      <c r="AZ1016" s="16"/>
      <c r="BA1016" s="16"/>
      <c r="BB1016" s="16"/>
      <c r="BC1016" s="16"/>
      <c r="BD1016" s="16"/>
      <c r="BE1016" s="16"/>
      <c r="BF1016" s="16"/>
      <c r="BG1016" s="16"/>
      <c r="BH1016" s="16"/>
      <c r="BI1016" s="16"/>
      <c r="BJ1016" s="16"/>
      <c r="BK1016" s="16"/>
      <c r="BL1016" s="16"/>
    </row>
    <row r="1017" spans="1:64" ht="13.2">
      <c r="A1017" s="2"/>
      <c r="B1017" s="6"/>
      <c r="C1017" s="6"/>
      <c r="D1017" s="6"/>
      <c r="E1017" s="6"/>
      <c r="F1017" s="6"/>
      <c r="G1017" s="6"/>
      <c r="H1017" s="6"/>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16"/>
      <c r="AG1017" s="16"/>
      <c r="AH1017" s="16"/>
      <c r="AI1017" s="16"/>
      <c r="AJ1017" s="16"/>
      <c r="AK1017" s="16"/>
      <c r="AL1017" s="16"/>
      <c r="AM1017" s="16"/>
      <c r="AN1017" s="16"/>
      <c r="AO1017" s="16"/>
      <c r="AP1017" s="16"/>
      <c r="AQ1017" s="16"/>
      <c r="AR1017" s="16"/>
      <c r="AS1017" s="16"/>
      <c r="AT1017" s="16"/>
      <c r="AU1017" s="16"/>
      <c r="AV1017" s="16"/>
      <c r="AW1017" s="16"/>
      <c r="AX1017" s="16"/>
      <c r="AY1017" s="16"/>
      <c r="AZ1017" s="16"/>
      <c r="BA1017" s="16"/>
      <c r="BB1017" s="16"/>
      <c r="BC1017" s="16"/>
      <c r="BD1017" s="16"/>
      <c r="BE1017" s="16"/>
      <c r="BF1017" s="16"/>
      <c r="BG1017" s="16"/>
      <c r="BH1017" s="16"/>
      <c r="BI1017" s="16"/>
      <c r="BJ1017" s="16"/>
      <c r="BK1017" s="16"/>
      <c r="BL1017" s="16"/>
    </row>
    <row r="1018" spans="1:64" ht="13.2">
      <c r="A1018" s="2"/>
      <c r="B1018" s="6"/>
      <c r="C1018" s="6"/>
      <c r="D1018" s="6"/>
      <c r="E1018" s="6"/>
      <c r="F1018" s="6"/>
      <c r="G1018" s="6"/>
      <c r="H1018" s="6"/>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16"/>
      <c r="AG1018" s="16"/>
      <c r="AH1018" s="16"/>
      <c r="AI1018" s="16"/>
      <c r="AJ1018" s="16"/>
      <c r="AK1018" s="16"/>
      <c r="AL1018" s="16"/>
      <c r="AM1018" s="16"/>
      <c r="AN1018" s="16"/>
      <c r="AO1018" s="16"/>
      <c r="AP1018" s="16"/>
      <c r="AQ1018" s="16"/>
      <c r="AR1018" s="16"/>
      <c r="AS1018" s="16"/>
      <c r="AT1018" s="16"/>
      <c r="AU1018" s="16"/>
      <c r="AV1018" s="16"/>
      <c r="AW1018" s="16"/>
      <c r="AX1018" s="16"/>
      <c r="AY1018" s="16"/>
      <c r="AZ1018" s="16"/>
      <c r="BA1018" s="16"/>
      <c r="BB1018" s="16"/>
      <c r="BC1018" s="16"/>
      <c r="BD1018" s="16"/>
      <c r="BE1018" s="16"/>
      <c r="BF1018" s="16"/>
      <c r="BG1018" s="16"/>
      <c r="BH1018" s="16"/>
      <c r="BI1018" s="16"/>
      <c r="BJ1018" s="16"/>
      <c r="BK1018" s="16"/>
      <c r="BL1018" s="16"/>
    </row>
    <row r="1019" spans="1:64" ht="13.2">
      <c r="A1019" s="2"/>
      <c r="B1019" s="6"/>
      <c r="C1019" s="6"/>
      <c r="D1019" s="6"/>
      <c r="E1019" s="6"/>
      <c r="F1019" s="6"/>
      <c r="G1019" s="6"/>
      <c r="H1019" s="6"/>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16"/>
      <c r="AG1019" s="16"/>
      <c r="AH1019" s="16"/>
      <c r="AI1019" s="16"/>
      <c r="AJ1019" s="16"/>
      <c r="AK1019" s="16"/>
      <c r="AL1019" s="16"/>
      <c r="AM1019" s="16"/>
      <c r="AN1019" s="16"/>
      <c r="AO1019" s="16"/>
      <c r="AP1019" s="16"/>
      <c r="AQ1019" s="16"/>
      <c r="AR1019" s="16"/>
      <c r="AS1019" s="16"/>
      <c r="AT1019" s="16"/>
      <c r="AU1019" s="16"/>
      <c r="AV1019" s="16"/>
      <c r="AW1019" s="16"/>
      <c r="AX1019" s="16"/>
      <c r="AY1019" s="16"/>
      <c r="AZ1019" s="16"/>
      <c r="BA1019" s="16"/>
      <c r="BB1019" s="16"/>
      <c r="BC1019" s="16"/>
      <c r="BD1019" s="16"/>
      <c r="BE1019" s="16"/>
      <c r="BF1019" s="16"/>
      <c r="BG1019" s="16"/>
      <c r="BH1019" s="16"/>
      <c r="BI1019" s="16"/>
      <c r="BJ1019" s="16"/>
      <c r="BK1019" s="16"/>
      <c r="BL1019" s="16"/>
    </row>
    <row r="1020" spans="1:64" ht="13.2">
      <c r="A1020" s="2"/>
      <c r="B1020" s="6"/>
      <c r="C1020" s="6"/>
      <c r="D1020" s="6"/>
      <c r="E1020" s="6"/>
      <c r="F1020" s="6"/>
      <c r="G1020" s="6"/>
      <c r="H1020" s="6"/>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16"/>
      <c r="AG1020" s="16"/>
      <c r="AH1020" s="16"/>
      <c r="AI1020" s="16"/>
      <c r="AJ1020" s="16"/>
      <c r="AK1020" s="16"/>
      <c r="AL1020" s="16"/>
      <c r="AM1020" s="16"/>
      <c r="AN1020" s="16"/>
      <c r="AO1020" s="16"/>
      <c r="AP1020" s="16"/>
      <c r="AQ1020" s="16"/>
      <c r="AR1020" s="16"/>
      <c r="AS1020" s="16"/>
      <c r="AT1020" s="16"/>
      <c r="AU1020" s="16"/>
      <c r="AV1020" s="16"/>
      <c r="AW1020" s="16"/>
      <c r="AX1020" s="16"/>
      <c r="AY1020" s="16"/>
      <c r="AZ1020" s="16"/>
      <c r="BA1020" s="16"/>
      <c r="BB1020" s="16"/>
      <c r="BC1020" s="16"/>
      <c r="BD1020" s="16"/>
      <c r="BE1020" s="16"/>
      <c r="BF1020" s="16"/>
      <c r="BG1020" s="16"/>
      <c r="BH1020" s="16"/>
      <c r="BI1020" s="16"/>
      <c r="BJ1020" s="16"/>
      <c r="BK1020" s="16"/>
      <c r="BL1020" s="16"/>
    </row>
    <row r="1021" spans="1:64" ht="13.2">
      <c r="A1021" s="2"/>
      <c r="B1021" s="6"/>
      <c r="C1021" s="6"/>
      <c r="D1021" s="6"/>
      <c r="E1021" s="6"/>
      <c r="F1021" s="6"/>
      <c r="G1021" s="6"/>
      <c r="H1021" s="6"/>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16"/>
      <c r="AG1021" s="16"/>
      <c r="AH1021" s="16"/>
      <c r="AI1021" s="16"/>
      <c r="AJ1021" s="16"/>
      <c r="AK1021" s="16"/>
      <c r="AL1021" s="16"/>
      <c r="AM1021" s="16"/>
      <c r="AN1021" s="16"/>
      <c r="AO1021" s="16"/>
      <c r="AP1021" s="16"/>
      <c r="AQ1021" s="16"/>
      <c r="AR1021" s="16"/>
      <c r="AS1021" s="16"/>
      <c r="AT1021" s="16"/>
      <c r="AU1021" s="16"/>
      <c r="AV1021" s="16"/>
      <c r="AW1021" s="16"/>
      <c r="AX1021" s="16"/>
      <c r="AY1021" s="16"/>
      <c r="AZ1021" s="16"/>
      <c r="BA1021" s="16"/>
      <c r="BB1021" s="16"/>
      <c r="BC1021" s="16"/>
      <c r="BD1021" s="16"/>
      <c r="BE1021" s="16"/>
      <c r="BF1021" s="16"/>
      <c r="BG1021" s="16"/>
      <c r="BH1021" s="16"/>
      <c r="BI1021" s="16"/>
      <c r="BJ1021" s="16"/>
      <c r="BK1021" s="16"/>
      <c r="BL1021" s="16"/>
    </row>
    <row r="1022" spans="1:64" ht="13.2">
      <c r="A1022" s="2"/>
      <c r="B1022" s="6"/>
      <c r="C1022" s="6"/>
      <c r="D1022" s="6"/>
      <c r="E1022" s="6"/>
      <c r="F1022" s="6"/>
      <c r="G1022" s="6"/>
      <c r="H1022" s="6"/>
      <c r="I1022" s="6"/>
      <c r="J1022" s="6"/>
      <c r="K1022" s="6"/>
      <c r="L1022" s="6"/>
      <c r="M1022" s="6"/>
      <c r="N1022" s="6"/>
      <c r="O1022" s="6"/>
      <c r="P1022" s="6"/>
      <c r="Q1022" s="6"/>
      <c r="R1022" s="6"/>
      <c r="S1022" s="6"/>
      <c r="T1022" s="6"/>
      <c r="U1022" s="6"/>
      <c r="V1022" s="6"/>
      <c r="W1022" s="6"/>
      <c r="X1022" s="6"/>
      <c r="Y1022" s="6"/>
      <c r="Z1022" s="6"/>
      <c r="AA1022" s="6"/>
      <c r="AB1022" s="6"/>
      <c r="AC1022" s="6"/>
      <c r="AD1022" s="6"/>
      <c r="AE1022" s="6"/>
      <c r="AF1022" s="16"/>
      <c r="AG1022" s="16"/>
      <c r="AH1022" s="16"/>
      <c r="AI1022" s="16"/>
      <c r="AJ1022" s="16"/>
      <c r="AK1022" s="16"/>
      <c r="AL1022" s="16"/>
      <c r="AM1022" s="16"/>
      <c r="AN1022" s="16"/>
      <c r="AO1022" s="16"/>
      <c r="AP1022" s="16"/>
      <c r="AQ1022" s="16"/>
      <c r="AR1022" s="16"/>
      <c r="AS1022" s="16"/>
      <c r="AT1022" s="16"/>
      <c r="AU1022" s="16"/>
      <c r="AV1022" s="16"/>
      <c r="AW1022" s="16"/>
      <c r="AX1022" s="16"/>
      <c r="AY1022" s="16"/>
      <c r="AZ1022" s="16"/>
      <c r="BA1022" s="16"/>
      <c r="BB1022" s="16"/>
      <c r="BC1022" s="16"/>
      <c r="BD1022" s="16"/>
      <c r="BE1022" s="16"/>
      <c r="BF1022" s="16"/>
      <c r="BG1022" s="16"/>
      <c r="BH1022" s="16"/>
      <c r="BI1022" s="16"/>
      <c r="BJ1022" s="16"/>
      <c r="BK1022" s="16"/>
      <c r="BL1022" s="16"/>
    </row>
    <row r="1023" spans="1:64" ht="13.2">
      <c r="A1023" s="2"/>
      <c r="B1023" s="6"/>
      <c r="C1023" s="6"/>
      <c r="D1023" s="6"/>
      <c r="E1023" s="6"/>
      <c r="F1023" s="6"/>
      <c r="G1023" s="6"/>
      <c r="H1023" s="6"/>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16"/>
      <c r="AG1023" s="16"/>
      <c r="AH1023" s="16"/>
      <c r="AI1023" s="16"/>
      <c r="AJ1023" s="16"/>
      <c r="AK1023" s="16"/>
      <c r="AL1023" s="16"/>
      <c r="AM1023" s="16"/>
      <c r="AN1023" s="16"/>
      <c r="AO1023" s="16"/>
      <c r="AP1023" s="16"/>
      <c r="AQ1023" s="16"/>
      <c r="AR1023" s="16"/>
      <c r="AS1023" s="16"/>
      <c r="AT1023" s="16"/>
      <c r="AU1023" s="16"/>
      <c r="AV1023" s="16"/>
      <c r="AW1023" s="16"/>
      <c r="AX1023" s="16"/>
      <c r="AY1023" s="16"/>
      <c r="AZ1023" s="16"/>
      <c r="BA1023" s="16"/>
      <c r="BB1023" s="16"/>
      <c r="BC1023" s="16"/>
      <c r="BD1023" s="16"/>
      <c r="BE1023" s="16"/>
      <c r="BF1023" s="16"/>
      <c r="BG1023" s="16"/>
      <c r="BH1023" s="16"/>
      <c r="BI1023" s="16"/>
      <c r="BJ1023" s="16"/>
      <c r="BK1023" s="16"/>
      <c r="BL1023" s="16"/>
    </row>
  </sheetData>
  <mergeCells count="1">
    <mergeCell ref="A1:A2"/>
  </mergeCells>
  <phoneticPr fontId="151"/>
  <conditionalFormatting sqref="B13:B44 C13:AE43 AF14:AF43">
    <cfRule type="containsText" dxfId="568" priority="1" operator="containsText" text="长距离">
      <formula>NOT(ISERROR(SEARCH(("长距离"),(B13))))</formula>
    </cfRule>
  </conditionalFormatting>
  <conditionalFormatting sqref="B13:B44 C13:AE43 AF14:AF43">
    <cfRule type="containsText" dxfId="567" priority="2" operator="containsText" text="bm">
      <formula>NOT(ISERROR(SEARCH(("bm"),(B13))))</formula>
    </cfRule>
  </conditionalFormatting>
  <conditionalFormatting sqref="B13:B44 C13:AE43 AF14:AF43">
    <cfRule type="containsText" dxfId="566" priority="3" operator="containsText" text="Lt">
      <formula>NOT(ISERROR(SEARCH(("Lt"),(B13))))</formula>
    </cfRule>
  </conditionalFormatting>
  <conditionalFormatting sqref="B13:B44 C13:AE43 AF14:AF43">
    <cfRule type="containsText" dxfId="565" priority="4" operator="containsText" text="考斯特">
      <formula>NOT(ISERROR(SEARCH(("考斯特"),(B13))))</formula>
    </cfRule>
  </conditionalFormatting>
  <conditionalFormatting sqref="B13:B44 C13:AE43 AF14:AF43">
    <cfRule type="containsText" dxfId="564" priority="5" operator="containsText" text="R">
      <formula>NOT(ISERROR(SEARCH(("R"),(B13))))</formula>
    </cfRule>
  </conditionalFormatting>
  <conditionalFormatting sqref="B45:AF70">
    <cfRule type="containsText" dxfId="563" priority="6" operator="containsText" text="修理">
      <formula>NOT(ISERROR(SEARCH(("修理"),(B45))))</formula>
    </cfRule>
  </conditionalFormatting>
  <conditionalFormatting sqref="B45:AF70">
    <cfRule type="containsText" dxfId="562" priority="7" operator="containsText" text="三检">
      <formula>NOT(ISERROR(SEARCH(("三检"),(B45))))</formula>
    </cfRule>
  </conditionalFormatting>
  <conditionalFormatting sqref="B45:AF70">
    <cfRule type="containsText" dxfId="561" priority="8" operator="containsText" text="年检">
      <formula>NOT(ISERROR(SEARCH(("年检"),(B45))))</formula>
    </cfRule>
  </conditionalFormatting>
  <conditionalFormatting sqref="B45:AF70">
    <cfRule type="containsText" dxfId="560" priority="9" operator="containsText" text="搬">
      <formula>NOT(ISERROR(SEARCH(("搬"),(B45))))</formula>
    </cfRule>
  </conditionalFormatting>
  <conditionalFormatting sqref="AD6">
    <cfRule type="notContainsBlanks" dxfId="559" priority="10">
      <formula>LEN(TRIM(AD6))&gt;0</formula>
    </cfRule>
  </conditionalFormatting>
  <conditionalFormatting sqref="AF25:AH26">
    <cfRule type="notContainsBlanks" dxfId="558" priority="11">
      <formula>LEN(TRIM(AF25))&gt;0</formula>
    </cfRule>
  </conditionalFormatting>
  <conditionalFormatting sqref="B14:AF43">
    <cfRule type="containsText" dxfId="557" priority="12" operator="containsText" text="本社番">
      <formula>NOT(ISERROR(SEARCH(("本社番"),(B14))))</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2D00-000000000000}">
          <x14:formula1>
            <xm:f>条件勿动!$A$2:$A$23</xm:f>
          </x14:formula1>
          <xm:sqref>B44</xm:sqref>
        </x14:dataValidation>
        <x14:dataValidation type="list" allowBlank="1" xr:uid="{00000000-0002-0000-2D00-000001000000}">
          <x14:formula1>
            <xm:f>条件勿动!$A:$A</xm:f>
          </x14:formula1>
          <xm:sqref>B14:AF33 B34:K34 M34:AF34 B35:AF43</xm:sqref>
        </x14:dataValidation>
        <x14:dataValidation type="list" allowBlank="1" xr:uid="{00000000-0002-0000-2D00-000002000000}">
          <x14:formula1>
            <xm:f>条件勿动!$B:$B</xm:f>
          </x14:formula1>
          <xm:sqref>B45:AF70</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FFFFF"/>
    <outlinePr summaryBelow="0" summaryRight="0"/>
  </sheetPr>
  <dimension ref="A1:BY1015"/>
  <sheetViews>
    <sheetView workbookViewId="0">
      <pane xSplit="1" topLeftCell="B1" activePane="topRight" state="frozen"/>
      <selection pane="topRight" activeCell="C2" sqref="C2"/>
    </sheetView>
  </sheetViews>
  <sheetFormatPr defaultColWidth="12.6640625" defaultRowHeight="15.75" customHeight="1"/>
  <cols>
    <col min="1" max="1" width="6.21875" customWidth="1"/>
    <col min="2" max="2" width="11" customWidth="1"/>
    <col min="3" max="3" width="9.88671875" customWidth="1"/>
    <col min="4" max="4" width="10.109375" customWidth="1"/>
    <col min="5" max="5" width="8.6640625" customWidth="1"/>
    <col min="6" max="6" width="10.109375" customWidth="1"/>
    <col min="7" max="7" width="10.33203125" customWidth="1"/>
    <col min="8" max="8" width="8.6640625" customWidth="1"/>
    <col min="9" max="9" width="16.33203125" customWidth="1"/>
    <col min="10" max="16" width="8.6640625" customWidth="1"/>
    <col min="17" max="17" width="12.44140625" customWidth="1"/>
    <col min="18" max="20" width="8.6640625" customWidth="1"/>
    <col min="21" max="21" width="10" customWidth="1"/>
    <col min="22" max="24" width="8.6640625" customWidth="1"/>
    <col min="25" max="25" width="12.33203125" customWidth="1"/>
    <col min="26" max="28" width="8.6640625" customWidth="1"/>
    <col min="29" max="29" width="8.109375" customWidth="1"/>
    <col min="30" max="32" width="8.6640625" customWidth="1"/>
    <col min="33" max="33" width="10" customWidth="1"/>
    <col min="34" max="36" width="8.6640625" customWidth="1"/>
    <col min="37" max="40" width="6.44140625" customWidth="1"/>
  </cols>
  <sheetData>
    <row r="1" spans="1:77">
      <c r="A1" s="1731"/>
      <c r="B1" s="1731">
        <v>1</v>
      </c>
      <c r="C1" s="1731">
        <v>2</v>
      </c>
      <c r="D1" s="1731">
        <v>3</v>
      </c>
      <c r="E1" s="1731">
        <v>4</v>
      </c>
      <c r="F1" s="1731">
        <v>5</v>
      </c>
      <c r="G1" s="1731">
        <v>6</v>
      </c>
      <c r="H1" s="1731">
        <v>7</v>
      </c>
      <c r="I1" s="1732" t="s">
        <v>2</v>
      </c>
      <c r="J1" s="1731">
        <v>8</v>
      </c>
      <c r="K1" s="1731">
        <v>9</v>
      </c>
      <c r="L1" s="1731">
        <v>10</v>
      </c>
      <c r="M1" s="1731">
        <v>11</v>
      </c>
      <c r="N1" s="1731">
        <v>12</v>
      </c>
      <c r="O1" s="1731">
        <v>13</v>
      </c>
      <c r="P1" s="1731">
        <v>14</v>
      </c>
      <c r="Q1" s="1732" t="s">
        <v>2</v>
      </c>
      <c r="R1" s="1731">
        <v>15</v>
      </c>
      <c r="S1" s="1731">
        <v>16</v>
      </c>
      <c r="T1" s="1731">
        <v>17</v>
      </c>
      <c r="U1" s="1731">
        <v>18</v>
      </c>
      <c r="V1" s="1731">
        <v>19</v>
      </c>
      <c r="W1" s="1731">
        <v>20</v>
      </c>
      <c r="X1" s="1731">
        <v>21</v>
      </c>
      <c r="Y1" s="1732" t="s">
        <v>2</v>
      </c>
      <c r="Z1" s="1731">
        <v>22</v>
      </c>
      <c r="AA1" s="1731">
        <v>23</v>
      </c>
      <c r="AB1" s="1731">
        <v>24</v>
      </c>
      <c r="AC1" s="1731">
        <v>25</v>
      </c>
      <c r="AD1" s="1731">
        <v>26</v>
      </c>
      <c r="AE1" s="1731">
        <v>27</v>
      </c>
      <c r="AF1" s="1731">
        <v>28</v>
      </c>
      <c r="AG1" s="1732" t="s">
        <v>2</v>
      </c>
      <c r="AH1" s="1731">
        <v>29</v>
      </c>
      <c r="AI1" s="1731">
        <v>30</v>
      </c>
      <c r="AJ1" s="1731">
        <v>31</v>
      </c>
      <c r="AK1" s="1731"/>
      <c r="AL1" s="1731"/>
      <c r="AM1" s="1731"/>
      <c r="AN1" s="1731"/>
      <c r="AO1" s="1731" t="s">
        <v>2</v>
      </c>
      <c r="AP1" s="1733"/>
      <c r="AQ1" s="1733"/>
      <c r="AR1" s="1733"/>
      <c r="AS1" s="1733"/>
      <c r="AT1" s="1733"/>
      <c r="AU1" s="1733"/>
      <c r="AV1" s="1733"/>
      <c r="AW1" s="1733"/>
      <c r="AX1" s="1733"/>
      <c r="AY1" s="1733"/>
      <c r="AZ1" s="1733"/>
      <c r="BA1" s="1733"/>
      <c r="BB1" s="1733"/>
      <c r="BC1" s="1733"/>
      <c r="BD1" s="1733"/>
      <c r="BE1" s="1733"/>
      <c r="BF1" s="1733"/>
      <c r="BG1" s="1733"/>
      <c r="BH1" s="1733"/>
      <c r="BI1" s="1733"/>
      <c r="BJ1" s="1733"/>
      <c r="BK1" s="1733"/>
      <c r="BL1" s="1733"/>
      <c r="BM1" s="1733"/>
      <c r="BN1" s="1733"/>
      <c r="BO1" s="1733"/>
      <c r="BP1" s="1733"/>
      <c r="BQ1" s="1733"/>
      <c r="BR1" s="1733"/>
      <c r="BS1" s="1733"/>
      <c r="BT1" s="1733"/>
      <c r="BU1" s="1733"/>
      <c r="BV1" s="1733"/>
      <c r="BW1" s="1733"/>
      <c r="BX1" s="1733"/>
      <c r="BY1" s="1733"/>
    </row>
    <row r="2" spans="1:77">
      <c r="A2" s="1734" t="s">
        <v>6872</v>
      </c>
      <c r="B2" s="1734">
        <v>59024</v>
      </c>
      <c r="C2" s="1734">
        <v>105398</v>
      </c>
      <c r="D2" s="1734">
        <v>56898</v>
      </c>
      <c r="E2" s="1734">
        <v>100449</v>
      </c>
      <c r="F2" s="1734">
        <v>70744</v>
      </c>
      <c r="G2" s="1734">
        <v>72650</v>
      </c>
      <c r="H2" s="1734">
        <v>54183</v>
      </c>
      <c r="I2" s="1435">
        <f t="shared" ref="I2:I5" si="0">SUM(B2:H2)</f>
        <v>519346</v>
      </c>
      <c r="J2" s="1734">
        <v>45614</v>
      </c>
      <c r="K2" s="1734">
        <v>122102</v>
      </c>
      <c r="L2" s="1734">
        <v>57640</v>
      </c>
      <c r="M2" s="1734">
        <v>75011</v>
      </c>
      <c r="N2" s="1734">
        <v>24406</v>
      </c>
      <c r="O2" s="1734">
        <v>36689</v>
      </c>
      <c r="P2" s="1734">
        <v>22800</v>
      </c>
      <c r="Q2" s="1435">
        <f t="shared" ref="Q2:Q5" si="1">SUM(J2:P2)</f>
        <v>384262</v>
      </c>
      <c r="R2" s="1734">
        <v>59166</v>
      </c>
      <c r="S2" s="1734">
        <v>100699</v>
      </c>
      <c r="T2" s="1734">
        <v>100483</v>
      </c>
      <c r="U2" s="1735">
        <v>117231</v>
      </c>
      <c r="V2" s="1735">
        <v>80130</v>
      </c>
      <c r="W2" s="1735">
        <v>73900</v>
      </c>
      <c r="X2" s="1735">
        <v>44103</v>
      </c>
      <c r="Y2" s="1240">
        <f t="shared" ref="Y2:Y5" si="2">SUM(R2:X2)</f>
        <v>575712</v>
      </c>
      <c r="Z2" s="1735">
        <v>84931</v>
      </c>
      <c r="AA2" s="1735">
        <v>81378</v>
      </c>
      <c r="AB2" s="1735">
        <v>130606</v>
      </c>
      <c r="AC2" s="1736">
        <v>84020</v>
      </c>
      <c r="AD2" s="1735">
        <v>117395</v>
      </c>
      <c r="AE2" s="1735">
        <v>109047</v>
      </c>
      <c r="AF2" s="1735">
        <v>45455</v>
      </c>
      <c r="AG2" s="1240">
        <f t="shared" ref="AG2:AG5" si="3">SUM(Z2:AF2)</f>
        <v>652832</v>
      </c>
      <c r="AH2" s="1735">
        <v>33514</v>
      </c>
      <c r="AI2" s="1735">
        <v>60701</v>
      </c>
      <c r="AJ2" s="1735">
        <v>96612</v>
      </c>
      <c r="AK2" s="1737"/>
      <c r="AL2" s="1737"/>
      <c r="AM2" s="1737"/>
      <c r="AN2" s="1737"/>
      <c r="AO2" s="1735">
        <f t="shared" ref="AO2:AO5" si="4">SUM(AH2:AN2)</f>
        <v>190827</v>
      </c>
      <c r="AP2" s="1736"/>
      <c r="AQ2" s="1736"/>
      <c r="AR2" s="1736"/>
      <c r="AS2" s="1736"/>
      <c r="AT2" s="1736"/>
      <c r="AU2" s="1736"/>
      <c r="AV2" s="1736"/>
      <c r="AW2" s="1736"/>
      <c r="AX2" s="1736"/>
      <c r="AY2" s="1736"/>
      <c r="AZ2" s="1736"/>
      <c r="BA2" s="1736"/>
      <c r="BB2" s="1736"/>
      <c r="BC2" s="1736"/>
      <c r="BD2" s="1736"/>
      <c r="BE2" s="1736"/>
      <c r="BF2" s="1736"/>
      <c r="BG2" s="1736"/>
      <c r="BH2" s="1736"/>
      <c r="BI2" s="1736"/>
      <c r="BJ2" s="1736"/>
      <c r="BK2" s="1736"/>
      <c r="BL2" s="1736"/>
      <c r="BM2" s="1736"/>
      <c r="BN2" s="1736"/>
      <c r="BO2" s="1736"/>
      <c r="BP2" s="1736"/>
      <c r="BQ2" s="1736"/>
      <c r="BR2" s="1736"/>
      <c r="BS2" s="1736"/>
      <c r="BT2" s="1736"/>
      <c r="BU2" s="1736"/>
      <c r="BV2" s="1736"/>
      <c r="BW2" s="1736"/>
      <c r="BX2" s="1736"/>
      <c r="BY2" s="1736"/>
    </row>
    <row r="3" spans="1:77">
      <c r="A3" s="1738" t="s">
        <v>6873</v>
      </c>
      <c r="B3" s="1738">
        <v>110400</v>
      </c>
      <c r="C3" s="1738">
        <v>134400</v>
      </c>
      <c r="D3" s="1738">
        <v>134400</v>
      </c>
      <c r="E3" s="1738">
        <v>134400</v>
      </c>
      <c r="F3" s="1738">
        <v>168000</v>
      </c>
      <c r="G3" s="1738">
        <v>168000</v>
      </c>
      <c r="H3" s="1738">
        <v>120000</v>
      </c>
      <c r="I3" s="1435">
        <f t="shared" si="0"/>
        <v>969600</v>
      </c>
      <c r="J3" s="1738">
        <v>134400</v>
      </c>
      <c r="K3" s="1738">
        <v>134400</v>
      </c>
      <c r="L3" s="1738">
        <v>168000</v>
      </c>
      <c r="M3" s="1738">
        <v>120000</v>
      </c>
      <c r="N3" s="1738">
        <v>168000</v>
      </c>
      <c r="O3" s="1738">
        <v>168000</v>
      </c>
      <c r="P3" s="1738">
        <v>120000</v>
      </c>
      <c r="Q3" s="1435">
        <f t="shared" si="1"/>
        <v>1012800</v>
      </c>
      <c r="R3" s="1738">
        <v>134400</v>
      </c>
      <c r="S3" s="1738">
        <v>134400</v>
      </c>
      <c r="T3" s="1738">
        <v>134400</v>
      </c>
      <c r="U3" s="1739">
        <v>134400</v>
      </c>
      <c r="V3" s="1739">
        <v>168000</v>
      </c>
      <c r="W3" s="1739">
        <v>168000</v>
      </c>
      <c r="X3" s="1739">
        <v>120000</v>
      </c>
      <c r="Y3" s="1240">
        <f t="shared" si="2"/>
        <v>993600</v>
      </c>
      <c r="Z3" s="1739">
        <v>134400</v>
      </c>
      <c r="AA3" s="1739">
        <v>134400</v>
      </c>
      <c r="AB3" s="1739">
        <v>134400</v>
      </c>
      <c r="AC3" s="1740">
        <v>134400</v>
      </c>
      <c r="AD3" s="1739">
        <v>168000</v>
      </c>
      <c r="AE3" s="1739">
        <v>168000</v>
      </c>
      <c r="AF3" s="1739">
        <v>120000</v>
      </c>
      <c r="AG3" s="1240">
        <f t="shared" si="3"/>
        <v>993600</v>
      </c>
      <c r="AH3" s="1739">
        <v>134400</v>
      </c>
      <c r="AI3" s="1739">
        <v>134400</v>
      </c>
      <c r="AJ3" s="1739">
        <v>134400</v>
      </c>
      <c r="AK3" s="1741"/>
      <c r="AL3" s="1741"/>
      <c r="AM3" s="1741"/>
      <c r="AN3" s="1741"/>
      <c r="AO3" s="1735">
        <f t="shared" si="4"/>
        <v>403200</v>
      </c>
      <c r="AP3" s="1740"/>
      <c r="AQ3" s="1740"/>
      <c r="AR3" s="1740"/>
      <c r="AS3" s="1740"/>
      <c r="AT3" s="1740"/>
      <c r="AU3" s="1740"/>
      <c r="AV3" s="1740"/>
      <c r="AW3" s="1740"/>
      <c r="AX3" s="1740"/>
      <c r="AY3" s="1740"/>
      <c r="AZ3" s="1740"/>
      <c r="BA3" s="1740"/>
      <c r="BB3" s="1740"/>
      <c r="BC3" s="1740"/>
      <c r="BD3" s="1740"/>
      <c r="BE3" s="1740"/>
      <c r="BF3" s="1740"/>
      <c r="BG3" s="1740"/>
      <c r="BH3" s="1740"/>
      <c r="BI3" s="1740"/>
      <c r="BJ3" s="1740"/>
      <c r="BK3" s="1740"/>
      <c r="BL3" s="1740"/>
      <c r="BM3" s="1740"/>
      <c r="BN3" s="1740"/>
      <c r="BO3" s="1740"/>
      <c r="BP3" s="1740"/>
      <c r="BQ3" s="1740"/>
      <c r="BR3" s="1740"/>
      <c r="BS3" s="1740"/>
      <c r="BT3" s="1740"/>
      <c r="BU3" s="1740"/>
      <c r="BV3" s="1740"/>
      <c r="BW3" s="1740"/>
      <c r="BX3" s="1740"/>
      <c r="BY3" s="1740"/>
    </row>
    <row r="4" spans="1:77">
      <c r="A4" s="1742" t="s">
        <v>6874</v>
      </c>
      <c r="B4" s="1742">
        <v>91000</v>
      </c>
      <c r="C4" s="1742">
        <v>91000</v>
      </c>
      <c r="D4" s="1742">
        <v>91000</v>
      </c>
      <c r="E4" s="1742">
        <v>91000</v>
      </c>
      <c r="F4" s="1742">
        <v>91000</v>
      </c>
      <c r="G4" s="1742">
        <v>30000</v>
      </c>
      <c r="H4" s="1742">
        <v>30000</v>
      </c>
      <c r="I4" s="1435">
        <f t="shared" si="0"/>
        <v>515000</v>
      </c>
      <c r="J4" s="1742">
        <v>30000</v>
      </c>
      <c r="K4" s="1742">
        <v>30000</v>
      </c>
      <c r="L4" s="1742">
        <v>30000</v>
      </c>
      <c r="M4" s="1742">
        <v>30000</v>
      </c>
      <c r="N4" s="1742">
        <v>30000</v>
      </c>
      <c r="O4" s="1742">
        <v>30000</v>
      </c>
      <c r="P4" s="1742">
        <v>30000</v>
      </c>
      <c r="Q4" s="1435">
        <f t="shared" si="1"/>
        <v>210000</v>
      </c>
      <c r="R4" s="1742">
        <v>91000</v>
      </c>
      <c r="S4" s="1742">
        <v>91000</v>
      </c>
      <c r="T4" s="1742">
        <v>91000</v>
      </c>
      <c r="U4" s="1653">
        <v>91000</v>
      </c>
      <c r="V4" s="1653">
        <v>91000</v>
      </c>
      <c r="W4" s="1653">
        <v>30000</v>
      </c>
      <c r="X4" s="1653">
        <v>30000</v>
      </c>
      <c r="Y4" s="1240">
        <f t="shared" si="2"/>
        <v>515000</v>
      </c>
      <c r="Z4" s="1653">
        <v>91000</v>
      </c>
      <c r="AA4" s="1653">
        <v>91000</v>
      </c>
      <c r="AB4" s="1653">
        <v>91000</v>
      </c>
      <c r="AC4" s="1652">
        <v>91000</v>
      </c>
      <c r="AD4" s="1653">
        <v>91000</v>
      </c>
      <c r="AE4" s="1653">
        <v>30000</v>
      </c>
      <c r="AF4" s="1653">
        <v>30000</v>
      </c>
      <c r="AG4" s="1240">
        <f t="shared" si="3"/>
        <v>515000</v>
      </c>
      <c r="AH4" s="1653">
        <v>91000</v>
      </c>
      <c r="AI4" s="1653">
        <v>91000</v>
      </c>
      <c r="AJ4" s="1653">
        <v>91000</v>
      </c>
      <c r="AK4" s="1743"/>
      <c r="AL4" s="1743"/>
      <c r="AM4" s="1743"/>
      <c r="AN4" s="1743"/>
      <c r="AO4" s="1735">
        <f t="shared" si="4"/>
        <v>273000</v>
      </c>
      <c r="AP4" s="1652"/>
      <c r="AQ4" s="1652"/>
      <c r="AR4" s="1652"/>
      <c r="AS4" s="1652"/>
      <c r="AT4" s="1652"/>
      <c r="AU4" s="1652"/>
      <c r="AV4" s="1652"/>
      <c r="AW4" s="1652"/>
      <c r="AX4" s="1652"/>
      <c r="AY4" s="1652"/>
      <c r="AZ4" s="1652"/>
      <c r="BA4" s="1652"/>
      <c r="BB4" s="1652"/>
      <c r="BC4" s="1652"/>
      <c r="BD4" s="1652"/>
      <c r="BE4" s="1652"/>
      <c r="BF4" s="1652"/>
      <c r="BG4" s="1652"/>
      <c r="BH4" s="1652"/>
      <c r="BI4" s="1652"/>
      <c r="BJ4" s="1652"/>
      <c r="BK4" s="1652"/>
      <c r="BL4" s="1652"/>
      <c r="BM4" s="1652"/>
      <c r="BN4" s="1652"/>
      <c r="BO4" s="1652"/>
      <c r="BP4" s="1652"/>
      <c r="BQ4" s="1652"/>
      <c r="BR4" s="1652"/>
      <c r="BS4" s="1652"/>
      <c r="BT4" s="1652"/>
      <c r="BU4" s="1652"/>
      <c r="BV4" s="1652"/>
      <c r="BW4" s="1652"/>
      <c r="BX4" s="1652"/>
      <c r="BY4" s="1652"/>
    </row>
    <row r="5" spans="1:77">
      <c r="A5" s="1744" t="s">
        <v>117</v>
      </c>
      <c r="B5" s="1745">
        <v>85410</v>
      </c>
      <c r="C5" s="1745">
        <v>100450</v>
      </c>
      <c r="D5" s="1745">
        <v>411310</v>
      </c>
      <c r="E5" s="1745">
        <v>223220</v>
      </c>
      <c r="F5" s="1745">
        <v>239000</v>
      </c>
      <c r="G5" s="1745">
        <v>149000</v>
      </c>
      <c r="H5" s="1745">
        <v>159000</v>
      </c>
      <c r="I5" s="1435">
        <f t="shared" si="0"/>
        <v>1367390</v>
      </c>
      <c r="J5" s="1745">
        <v>145000</v>
      </c>
      <c r="K5" s="1745">
        <v>78000</v>
      </c>
      <c r="L5" s="1745">
        <v>168500</v>
      </c>
      <c r="M5" s="1745">
        <v>128000</v>
      </c>
      <c r="N5" s="1745">
        <v>177600</v>
      </c>
      <c r="O5" s="1745">
        <v>388050</v>
      </c>
      <c r="P5" s="1745">
        <v>342900</v>
      </c>
      <c r="Q5" s="1435">
        <f t="shared" si="1"/>
        <v>1428050</v>
      </c>
      <c r="R5" s="1746">
        <v>189900</v>
      </c>
      <c r="S5" s="1746">
        <v>199900</v>
      </c>
      <c r="T5" s="1746">
        <v>210000</v>
      </c>
      <c r="U5" s="1746">
        <v>359000</v>
      </c>
      <c r="V5" s="1746">
        <v>292220</v>
      </c>
      <c r="W5" s="1746">
        <v>370900</v>
      </c>
      <c r="X5" s="1746">
        <v>292000</v>
      </c>
      <c r="Y5" s="1240">
        <f t="shared" si="2"/>
        <v>1913920</v>
      </c>
      <c r="Z5" s="1746">
        <v>266000</v>
      </c>
      <c r="AA5" s="1746">
        <v>308000</v>
      </c>
      <c r="AB5" s="1746">
        <v>185000</v>
      </c>
      <c r="AC5" s="1744">
        <v>156000</v>
      </c>
      <c r="AD5" s="1746">
        <v>114000</v>
      </c>
      <c r="AE5" s="1746">
        <v>111000</v>
      </c>
      <c r="AF5" s="1746">
        <v>214600</v>
      </c>
      <c r="AG5" s="1240">
        <f t="shared" si="3"/>
        <v>1354600</v>
      </c>
      <c r="AH5" s="1746">
        <v>190000</v>
      </c>
      <c r="AI5" s="1746">
        <v>80000</v>
      </c>
      <c r="AJ5" s="1746">
        <v>70000</v>
      </c>
      <c r="AK5" s="1747"/>
      <c r="AL5" s="1747"/>
      <c r="AM5" s="1747"/>
      <c r="AN5" s="1747"/>
      <c r="AO5" s="1735">
        <f t="shared" si="4"/>
        <v>340000</v>
      </c>
      <c r="AP5" s="1744"/>
      <c r="AQ5" s="1744"/>
      <c r="AR5" s="1744"/>
      <c r="AS5" s="1744"/>
      <c r="AT5" s="1744"/>
      <c r="AU5" s="1744"/>
      <c r="AV5" s="1744"/>
      <c r="AW5" s="1744"/>
      <c r="AX5" s="1744"/>
      <c r="AY5" s="1744"/>
      <c r="AZ5" s="1744"/>
      <c r="BA5" s="1744"/>
      <c r="BB5" s="1744"/>
      <c r="BC5" s="1744"/>
      <c r="BD5" s="1744"/>
      <c r="BE5" s="1744"/>
      <c r="BF5" s="1744"/>
      <c r="BG5" s="1744"/>
      <c r="BH5" s="1744"/>
      <c r="BI5" s="1744"/>
      <c r="BJ5" s="1744"/>
      <c r="BK5" s="1744"/>
      <c r="BL5" s="1744"/>
      <c r="BM5" s="1744"/>
      <c r="BN5" s="1744"/>
      <c r="BO5" s="1744"/>
      <c r="BP5" s="1744"/>
      <c r="BQ5" s="1744"/>
      <c r="BR5" s="1744"/>
      <c r="BS5" s="1744"/>
      <c r="BT5" s="1744"/>
      <c r="BU5" s="1744"/>
      <c r="BV5" s="1744"/>
      <c r="BW5" s="1744"/>
      <c r="BX5" s="1744"/>
      <c r="BY5" s="1744"/>
    </row>
    <row r="6" spans="1:77">
      <c r="A6" s="10" t="s">
        <v>2</v>
      </c>
      <c r="I6" s="1435">
        <f>SUM(I2:I5)</f>
        <v>3371336</v>
      </c>
      <c r="Q6" s="1435">
        <f>SUM(Q2:Q5)</f>
        <v>3035112</v>
      </c>
      <c r="Y6" s="1240">
        <f>SUM(Y2:Y5)</f>
        <v>3998232</v>
      </c>
      <c r="AG6" s="1240">
        <f>SUM(AG2:AG5)</f>
        <v>3516032</v>
      </c>
      <c r="AK6" s="1733"/>
      <c r="AL6" s="1737"/>
      <c r="AM6" s="1733"/>
      <c r="AN6" s="1733"/>
      <c r="AO6" s="1239">
        <f>SUM(AO2:AO5)</f>
        <v>1207027</v>
      </c>
    </row>
    <row r="7" spans="1:77">
      <c r="I7" s="48"/>
      <c r="Q7" s="48"/>
      <c r="V7" s="1239"/>
      <c r="W7" s="1239"/>
      <c r="X7" s="1239"/>
      <c r="Y7" s="1240"/>
      <c r="Z7" s="1239"/>
      <c r="AA7" s="1239"/>
      <c r="AB7" s="1239"/>
      <c r="AG7" s="48"/>
      <c r="AK7" s="1733"/>
      <c r="AL7" s="1733"/>
      <c r="AM7" s="1733"/>
      <c r="AN7" s="1733"/>
    </row>
    <row r="8" spans="1:77">
      <c r="I8" s="48"/>
      <c r="Q8" s="48"/>
      <c r="V8" s="1239"/>
      <c r="W8" s="1239"/>
      <c r="X8" s="1239"/>
      <c r="Y8" s="1240"/>
      <c r="Z8" s="1239"/>
      <c r="AA8" s="1239"/>
      <c r="AB8" s="1239"/>
      <c r="AG8" s="48"/>
      <c r="AK8" s="1733"/>
      <c r="AL8" s="1733"/>
      <c r="AM8" s="1733"/>
      <c r="AN8" s="1733"/>
    </row>
    <row r="9" spans="1:77">
      <c r="I9" s="48"/>
      <c r="Q9" s="48"/>
      <c r="V9" s="1239"/>
      <c r="W9" s="1239"/>
      <c r="X9" s="1239"/>
      <c r="Y9" s="1240"/>
      <c r="Z9" s="1239"/>
      <c r="AA9" s="1239"/>
      <c r="AB9" s="1239"/>
      <c r="AG9" s="48"/>
      <c r="AK9" s="1733"/>
      <c r="AL9" s="1733"/>
      <c r="AM9" s="1733"/>
      <c r="AN9" s="1733"/>
    </row>
    <row r="10" spans="1:77">
      <c r="I10" s="48"/>
      <c r="Q10" s="48"/>
      <c r="V10" s="1239"/>
      <c r="W10" s="1239"/>
      <c r="X10" s="1239"/>
      <c r="Y10" s="1240"/>
      <c r="Z10" s="1239"/>
      <c r="AA10" s="1239"/>
      <c r="AB10" s="1239"/>
      <c r="AG10" s="48"/>
      <c r="AK10" s="1733"/>
      <c r="AL10" s="1733"/>
      <c r="AM10" s="1733"/>
      <c r="AN10" s="1733"/>
    </row>
    <row r="11" spans="1:77">
      <c r="I11" s="48"/>
      <c r="Q11" s="48"/>
      <c r="V11" s="1239"/>
      <c r="W11" s="1239"/>
      <c r="X11" s="1239"/>
      <c r="Y11" s="1240"/>
      <c r="Z11" s="1239"/>
      <c r="AA11" s="1239"/>
      <c r="AB11" s="1239"/>
      <c r="AG11" s="48"/>
      <c r="AK11" s="1733"/>
      <c r="AL11" s="1733"/>
      <c r="AM11" s="1733"/>
      <c r="AN11" s="1733"/>
    </row>
    <row r="12" spans="1:77">
      <c r="I12" s="48"/>
      <c r="Q12" s="48"/>
      <c r="V12" s="1239"/>
      <c r="W12" s="1239"/>
      <c r="X12" s="1239"/>
      <c r="Y12" s="1240"/>
      <c r="Z12" s="1239"/>
      <c r="AA12" s="1239"/>
      <c r="AB12" s="1239"/>
      <c r="AG12" s="48"/>
      <c r="AK12" s="1733"/>
      <c r="AL12" s="1733"/>
      <c r="AM12" s="1733"/>
      <c r="AN12" s="1733"/>
    </row>
    <row r="13" spans="1:77">
      <c r="I13" s="48"/>
      <c r="Q13" s="48"/>
      <c r="V13" s="1239"/>
      <c r="W13" s="1239"/>
      <c r="X13" s="1239"/>
      <c r="Y13" s="1240"/>
      <c r="Z13" s="1239"/>
      <c r="AA13" s="1239"/>
      <c r="AB13" s="1239"/>
      <c r="AG13" s="48"/>
      <c r="AK13" s="1733"/>
      <c r="AL13" s="1733"/>
      <c r="AM13" s="1733"/>
      <c r="AN13" s="1733"/>
    </row>
    <row r="14" spans="1:77">
      <c r="I14" s="48"/>
      <c r="Q14" s="48"/>
      <c r="V14" s="1239"/>
      <c r="W14" s="1239"/>
      <c r="X14" s="1239"/>
      <c r="Y14" s="1240"/>
      <c r="Z14" s="1239"/>
      <c r="AA14" s="1239"/>
      <c r="AB14" s="1239"/>
      <c r="AG14" s="48"/>
      <c r="AK14" s="1733"/>
      <c r="AL14" s="1733"/>
      <c r="AM14" s="1733"/>
      <c r="AN14" s="1733"/>
    </row>
    <row r="15" spans="1:77">
      <c r="I15" s="48"/>
      <c r="Q15" s="48"/>
      <c r="V15" s="1239"/>
      <c r="W15" s="1239"/>
      <c r="X15" s="1239"/>
      <c r="Y15" s="1240"/>
      <c r="Z15" s="1239"/>
      <c r="AA15" s="1239"/>
      <c r="AB15" s="1239"/>
      <c r="AG15" s="48"/>
      <c r="AK15" s="1733"/>
      <c r="AL15" s="1733"/>
      <c r="AM15" s="1733"/>
      <c r="AN15" s="1733"/>
    </row>
    <row r="16" spans="1:77">
      <c r="I16" s="48"/>
      <c r="Q16" s="48"/>
      <c r="V16" s="1239"/>
      <c r="W16" s="1239"/>
      <c r="X16" s="1239"/>
      <c r="Y16" s="1240"/>
      <c r="Z16" s="1239"/>
      <c r="AA16" s="1239"/>
      <c r="AB16" s="1239"/>
      <c r="AG16" s="48"/>
      <c r="AK16" s="1733"/>
      <c r="AL16" s="1733"/>
      <c r="AM16" s="1733"/>
      <c r="AN16" s="1733"/>
    </row>
    <row r="17" spans="2:40">
      <c r="I17" s="48"/>
      <c r="Q17" s="48"/>
      <c r="V17" s="1239"/>
      <c r="W17" s="1239"/>
      <c r="X17" s="1239"/>
      <c r="Y17" s="1240"/>
      <c r="Z17" s="1239"/>
      <c r="AA17" s="1239"/>
      <c r="AB17" s="1239"/>
      <c r="AG17" s="48"/>
      <c r="AK17" s="1733"/>
      <c r="AL17" s="1733"/>
      <c r="AM17" s="1733"/>
      <c r="AN17" s="1733"/>
    </row>
    <row r="18" spans="2:40">
      <c r="I18" s="48"/>
      <c r="Q18" s="48"/>
      <c r="V18" s="1239"/>
      <c r="W18" s="1239"/>
      <c r="X18" s="1239"/>
      <c r="Y18" s="1240"/>
      <c r="Z18" s="1239"/>
      <c r="AA18" s="1239"/>
      <c r="AB18" s="1239"/>
      <c r="AG18" s="48"/>
      <c r="AK18" s="1733"/>
      <c r="AL18" s="1733"/>
      <c r="AM18" s="1733"/>
      <c r="AN18" s="1733"/>
    </row>
    <row r="19" spans="2:40">
      <c r="I19" s="48"/>
      <c r="Q19" s="48"/>
      <c r="V19" s="1239"/>
      <c r="W19" s="1239"/>
      <c r="X19" s="1239"/>
      <c r="Y19" s="1240"/>
      <c r="Z19" s="1239"/>
      <c r="AA19" s="1239"/>
      <c r="AB19" s="1239"/>
      <c r="AG19" s="48"/>
      <c r="AK19" s="1733"/>
      <c r="AL19" s="1733"/>
      <c r="AM19" s="1733"/>
      <c r="AN19" s="1733"/>
    </row>
    <row r="20" spans="2:40">
      <c r="I20" s="48"/>
      <c r="Q20" s="48"/>
      <c r="V20" s="1239"/>
      <c r="W20" s="1239"/>
      <c r="X20" s="1239"/>
      <c r="Y20" s="1240"/>
      <c r="Z20" s="1239"/>
      <c r="AA20" s="1239"/>
      <c r="AB20" s="1239"/>
      <c r="AG20" s="48"/>
      <c r="AK20" s="1733"/>
      <c r="AL20" s="1733"/>
      <c r="AM20" s="1733"/>
      <c r="AN20" s="1733"/>
    </row>
    <row r="21" spans="2:40">
      <c r="I21" s="48"/>
      <c r="Q21" s="48"/>
      <c r="V21" s="1239"/>
      <c r="W21" s="1239"/>
      <c r="X21" s="1239"/>
      <c r="Y21" s="1240"/>
      <c r="Z21" s="1239"/>
      <c r="AA21" s="1239"/>
      <c r="AB21" s="1239"/>
      <c r="AG21" s="48"/>
      <c r="AK21" s="1733"/>
      <c r="AL21" s="1733"/>
      <c r="AM21" s="1733"/>
      <c r="AN21" s="1733"/>
    </row>
    <row r="22" spans="2:40">
      <c r="I22" s="48"/>
      <c r="Q22" s="48"/>
      <c r="V22" s="1239"/>
      <c r="W22" s="1239"/>
      <c r="X22" s="1239"/>
      <c r="Y22" s="1240"/>
      <c r="Z22" s="1239"/>
      <c r="AA22" s="1239"/>
      <c r="AB22" s="1239"/>
      <c r="AG22" s="48"/>
      <c r="AK22" s="1733"/>
      <c r="AL22" s="1733"/>
      <c r="AM22" s="1733"/>
      <c r="AN22" s="1733"/>
    </row>
    <row r="23" spans="2:40">
      <c r="I23" s="48"/>
      <c r="Q23" s="48"/>
      <c r="V23" s="1239"/>
      <c r="W23" s="1239"/>
      <c r="X23" s="1239"/>
      <c r="Y23" s="1240"/>
      <c r="Z23" s="1239"/>
      <c r="AA23" s="1239"/>
      <c r="AB23" s="1239"/>
      <c r="AG23" s="48"/>
      <c r="AK23" s="1733"/>
      <c r="AL23" s="1733"/>
      <c r="AM23" s="1733"/>
      <c r="AN23" s="1733"/>
    </row>
    <row r="24" spans="2:40">
      <c r="B24" s="10" t="s">
        <v>6875</v>
      </c>
      <c r="I24" s="48"/>
      <c r="Q24" s="48"/>
      <c r="V24" s="1239"/>
      <c r="W24" s="1239"/>
      <c r="X24" s="1239"/>
      <c r="Y24" s="1240"/>
      <c r="Z24" s="1239"/>
      <c r="AA24" s="1239"/>
      <c r="AB24" s="1239"/>
      <c r="AG24" s="48"/>
      <c r="AK24" s="1733"/>
      <c r="AL24" s="1733"/>
      <c r="AM24" s="1733"/>
      <c r="AN24" s="1733"/>
    </row>
    <row r="25" spans="2:40">
      <c r="I25" s="48"/>
      <c r="Q25" s="48"/>
      <c r="V25" s="1239"/>
      <c r="W25" s="1239"/>
      <c r="X25" s="1239"/>
      <c r="Y25" s="1240"/>
      <c r="Z25" s="1239"/>
      <c r="AA25" s="1239"/>
      <c r="AB25" s="1239"/>
      <c r="AG25" s="48"/>
      <c r="AK25" s="1733"/>
      <c r="AL25" s="1733"/>
      <c r="AM25" s="1733"/>
      <c r="AN25" s="1733"/>
    </row>
    <row r="26" spans="2:40">
      <c r="I26" s="48"/>
      <c r="Q26" s="48"/>
      <c r="V26" s="1239"/>
      <c r="W26" s="1239"/>
      <c r="X26" s="1239"/>
      <c r="Y26" s="1240"/>
      <c r="Z26" s="1239"/>
      <c r="AA26" s="1239"/>
      <c r="AB26" s="1239"/>
      <c r="AG26" s="48"/>
      <c r="AK26" s="1733"/>
      <c r="AL26" s="1733"/>
      <c r="AM26" s="1733"/>
      <c r="AN26" s="1733"/>
    </row>
    <row r="27" spans="2:40">
      <c r="I27" s="48"/>
      <c r="Q27" s="48"/>
      <c r="V27" s="1239"/>
      <c r="W27" s="1239"/>
      <c r="X27" s="1239"/>
      <c r="Y27" s="1240"/>
      <c r="Z27" s="1239"/>
      <c r="AA27" s="1239"/>
      <c r="AB27" s="1239"/>
      <c r="AG27" s="48"/>
      <c r="AK27" s="1733"/>
      <c r="AL27" s="1733"/>
      <c r="AM27" s="1733"/>
      <c r="AN27" s="1733"/>
    </row>
    <row r="28" spans="2:40">
      <c r="I28" s="48"/>
      <c r="Q28" s="48"/>
      <c r="V28" s="1239"/>
      <c r="W28" s="1239"/>
      <c r="X28" s="1239"/>
      <c r="Y28" s="1240"/>
      <c r="Z28" s="1239"/>
      <c r="AA28" s="1239"/>
      <c r="AB28" s="1239"/>
      <c r="AG28" s="48"/>
      <c r="AK28" s="1733"/>
      <c r="AL28" s="1733"/>
      <c r="AM28" s="1733"/>
      <c r="AN28" s="1733"/>
    </row>
    <row r="29" spans="2:40">
      <c r="I29" s="48"/>
      <c r="Q29" s="48"/>
      <c r="V29" s="1239"/>
      <c r="W29" s="1239"/>
      <c r="X29" s="1239"/>
      <c r="Y29" s="1240"/>
      <c r="Z29" s="1239"/>
      <c r="AA29" s="1239"/>
      <c r="AB29" s="1239"/>
      <c r="AG29" s="48"/>
      <c r="AK29" s="1733"/>
      <c r="AL29" s="1733"/>
      <c r="AM29" s="1733"/>
      <c r="AN29" s="1733"/>
    </row>
    <row r="30" spans="2:40">
      <c r="I30" s="48"/>
      <c r="Q30" s="48"/>
      <c r="V30" s="1239"/>
      <c r="W30" s="1239"/>
      <c r="X30" s="1239"/>
      <c r="Y30" s="1240"/>
      <c r="Z30" s="1239"/>
      <c r="AA30" s="1239"/>
      <c r="AB30" s="1239"/>
      <c r="AG30" s="48"/>
      <c r="AK30" s="1733"/>
      <c r="AL30" s="1733"/>
      <c r="AM30" s="1733"/>
      <c r="AN30" s="1733"/>
    </row>
    <row r="31" spans="2:40">
      <c r="I31" s="48"/>
      <c r="Q31" s="48"/>
      <c r="V31" s="1239"/>
      <c r="W31" s="1239"/>
      <c r="X31" s="1239"/>
      <c r="Y31" s="1240"/>
      <c r="Z31" s="1239"/>
      <c r="AA31" s="1239"/>
      <c r="AB31" s="1239"/>
      <c r="AG31" s="48"/>
      <c r="AK31" s="1733"/>
      <c r="AL31" s="1733"/>
      <c r="AM31" s="1733"/>
      <c r="AN31" s="1733"/>
    </row>
    <row r="32" spans="2:40">
      <c r="I32" s="48"/>
      <c r="Q32" s="48"/>
      <c r="V32" s="1239"/>
      <c r="W32" s="1239"/>
      <c r="X32" s="1239"/>
      <c r="Y32" s="1240"/>
      <c r="Z32" s="1239"/>
      <c r="AA32" s="1239"/>
      <c r="AB32" s="1239"/>
      <c r="AG32" s="48"/>
      <c r="AK32" s="1733"/>
      <c r="AL32" s="1733"/>
      <c r="AM32" s="1733"/>
      <c r="AN32" s="1733"/>
    </row>
    <row r="33" spans="1:40">
      <c r="A33" s="6" t="s">
        <v>0</v>
      </c>
      <c r="B33" s="6" t="s">
        <v>117</v>
      </c>
      <c r="C33" s="6" t="s">
        <v>6876</v>
      </c>
      <c r="D33" s="6" t="s">
        <v>6877</v>
      </c>
      <c r="E33" s="6" t="s">
        <v>6878</v>
      </c>
      <c r="F33" s="6" t="s">
        <v>59</v>
      </c>
      <c r="G33" s="6" t="s">
        <v>6879</v>
      </c>
      <c r="H33" s="6" t="s">
        <v>6880</v>
      </c>
      <c r="I33" s="6" t="s">
        <v>6881</v>
      </c>
      <c r="J33" s="6"/>
      <c r="K33" s="6"/>
      <c r="L33" s="6"/>
      <c r="Q33" s="48"/>
      <c r="V33" s="1239"/>
      <c r="W33" s="1239"/>
      <c r="X33" s="1239"/>
      <c r="Y33" s="1240"/>
      <c r="Z33" s="1239"/>
      <c r="AA33" s="1239"/>
      <c r="AB33" s="1239"/>
      <c r="AG33" s="48"/>
      <c r="AK33" s="1733"/>
      <c r="AL33" s="1733"/>
      <c r="AM33" s="1733"/>
      <c r="AN33" s="1733"/>
    </row>
    <row r="34" spans="1:40">
      <c r="A34" s="6" t="s">
        <v>5566</v>
      </c>
      <c r="B34" s="1748" t="s">
        <v>258</v>
      </c>
      <c r="C34" s="538">
        <v>31800</v>
      </c>
      <c r="D34" s="84">
        <v>16200</v>
      </c>
      <c r="E34" s="1749">
        <v>0.50539999999999996</v>
      </c>
      <c r="F34" s="538"/>
      <c r="G34" s="84"/>
      <c r="H34" s="1749"/>
      <c r="I34" s="16"/>
      <c r="J34" s="6"/>
      <c r="K34" s="6"/>
      <c r="L34" s="6"/>
      <c r="Q34" s="48"/>
      <c r="V34" s="1239"/>
      <c r="W34" s="1239"/>
      <c r="X34" s="1239"/>
      <c r="Y34" s="1240"/>
      <c r="Z34" s="1239"/>
      <c r="AA34" s="1239"/>
      <c r="AB34" s="1239"/>
      <c r="AG34" s="48"/>
      <c r="AK34" s="1733"/>
      <c r="AL34" s="1733"/>
      <c r="AM34" s="1733"/>
      <c r="AN34" s="1733"/>
    </row>
    <row r="35" spans="1:40">
      <c r="A35" s="6"/>
      <c r="B35" s="6" t="s">
        <v>6882</v>
      </c>
      <c r="C35" s="88">
        <v>15900</v>
      </c>
      <c r="D35" s="1530">
        <v>4900</v>
      </c>
      <c r="E35" s="1750">
        <v>0.30819999999999997</v>
      </c>
      <c r="F35" s="88"/>
      <c r="G35" s="1530"/>
      <c r="H35" s="1750"/>
      <c r="I35" s="16"/>
      <c r="J35" s="6"/>
      <c r="K35" s="6"/>
      <c r="L35" s="6"/>
      <c r="Q35" s="48"/>
      <c r="V35" s="1239"/>
      <c r="W35" s="1239"/>
      <c r="X35" s="1239"/>
      <c r="Y35" s="1240"/>
      <c r="Z35" s="1239"/>
      <c r="AA35" s="1239"/>
      <c r="AB35" s="1239"/>
      <c r="AG35" s="48"/>
      <c r="AK35" s="1733"/>
      <c r="AL35" s="1733"/>
      <c r="AM35" s="1733"/>
      <c r="AN35" s="1733"/>
    </row>
    <row r="36" spans="1:40">
      <c r="A36" s="6"/>
      <c r="B36" s="666" t="s">
        <v>3579</v>
      </c>
      <c r="C36" s="88">
        <v>255000</v>
      </c>
      <c r="D36" s="88">
        <v>139440</v>
      </c>
      <c r="E36" s="1750">
        <v>0.54790000000000005</v>
      </c>
      <c r="F36" s="88"/>
      <c r="G36" s="88"/>
      <c r="H36" s="1750"/>
      <c r="I36" s="16"/>
      <c r="J36" s="6"/>
      <c r="K36" s="6"/>
      <c r="L36" s="6"/>
      <c r="Q36" s="48"/>
      <c r="V36" s="1239"/>
      <c r="W36" s="1239"/>
      <c r="X36" s="1239"/>
      <c r="Y36" s="1240"/>
      <c r="Z36" s="1239"/>
      <c r="AA36" s="1239"/>
      <c r="AB36" s="1239"/>
      <c r="AG36" s="48"/>
      <c r="AK36" s="1733"/>
      <c r="AL36" s="1733"/>
      <c r="AM36" s="1733"/>
      <c r="AN36" s="1733"/>
    </row>
    <row r="37" spans="1:40">
      <c r="A37" s="6"/>
      <c r="B37" s="1261" t="s">
        <v>6883</v>
      </c>
      <c r="C37" s="637">
        <v>0</v>
      </c>
      <c r="D37" s="89"/>
      <c r="E37" s="1751"/>
      <c r="F37" s="637"/>
      <c r="G37" s="89"/>
      <c r="H37" s="1751"/>
      <c r="I37" s="16"/>
      <c r="J37" s="6"/>
      <c r="K37" s="6"/>
      <c r="L37" s="6"/>
      <c r="Q37" s="48"/>
      <c r="V37" s="1239"/>
      <c r="W37" s="1239"/>
      <c r="X37" s="1239"/>
      <c r="Y37" s="1240"/>
      <c r="Z37" s="1239"/>
      <c r="AA37" s="1239"/>
      <c r="AB37" s="1239"/>
      <c r="AG37" s="48"/>
      <c r="AK37" s="1733"/>
      <c r="AL37" s="1733"/>
      <c r="AM37" s="1733"/>
      <c r="AN37" s="1733"/>
    </row>
    <row r="38" spans="1:40">
      <c r="A38" s="6" t="s">
        <v>2720</v>
      </c>
      <c r="B38" s="1748" t="s">
        <v>6884</v>
      </c>
      <c r="C38" s="539">
        <v>521000</v>
      </c>
      <c r="D38" s="88">
        <v>147350</v>
      </c>
      <c r="E38" s="1750">
        <v>0.29049999999999998</v>
      </c>
      <c r="F38" s="539"/>
      <c r="G38" s="88"/>
      <c r="H38" s="1750"/>
      <c r="I38" s="16"/>
      <c r="J38" s="6"/>
      <c r="K38" s="6"/>
      <c r="L38" s="6"/>
      <c r="Q38" s="48"/>
      <c r="V38" s="1239"/>
      <c r="W38" s="1239"/>
      <c r="X38" s="1239"/>
      <c r="Y38" s="1240"/>
      <c r="Z38" s="1239"/>
      <c r="AA38" s="1239"/>
      <c r="AB38" s="1239"/>
      <c r="AG38" s="48"/>
      <c r="AK38" s="1733"/>
      <c r="AL38" s="1733"/>
      <c r="AM38" s="1733"/>
      <c r="AN38" s="1733"/>
    </row>
    <row r="39" spans="1:40">
      <c r="A39" s="6"/>
      <c r="B39" s="6" t="s">
        <v>255</v>
      </c>
      <c r="C39" s="539">
        <v>135000</v>
      </c>
      <c r="D39" s="88">
        <v>75000</v>
      </c>
      <c r="E39" s="1750">
        <v>0.55559999999999998</v>
      </c>
      <c r="F39" s="539"/>
      <c r="G39" s="88"/>
      <c r="H39" s="1750"/>
      <c r="I39" s="16"/>
      <c r="J39" s="6"/>
      <c r="K39" s="6"/>
      <c r="L39" s="6"/>
      <c r="Q39" s="48"/>
      <c r="V39" s="1239"/>
      <c r="W39" s="1239"/>
      <c r="X39" s="1239"/>
      <c r="Y39" s="1240"/>
      <c r="Z39" s="1239"/>
      <c r="AA39" s="1239"/>
      <c r="AB39" s="1239"/>
      <c r="AG39" s="48"/>
      <c r="AK39" s="1733"/>
      <c r="AL39" s="1733"/>
      <c r="AM39" s="1733"/>
      <c r="AN39" s="1733"/>
    </row>
    <row r="40" spans="1:40">
      <c r="A40" s="6"/>
      <c r="B40" s="6" t="s">
        <v>6885</v>
      </c>
      <c r="C40" s="539">
        <v>0</v>
      </c>
      <c r="D40" s="88"/>
      <c r="E40" s="1750"/>
      <c r="F40" s="539"/>
      <c r="G40" s="88"/>
      <c r="H40" s="1750"/>
      <c r="I40" s="16"/>
      <c r="J40" s="6"/>
      <c r="K40" s="6"/>
      <c r="L40" s="6"/>
      <c r="Q40" s="48"/>
      <c r="V40" s="1239"/>
      <c r="W40" s="1239"/>
      <c r="X40" s="1239"/>
      <c r="Y40" s="1240"/>
      <c r="Z40" s="1239"/>
      <c r="AA40" s="1239"/>
      <c r="AB40" s="1239"/>
      <c r="AG40" s="48"/>
      <c r="AK40" s="1733"/>
      <c r="AL40" s="1733"/>
      <c r="AM40" s="1733"/>
      <c r="AN40" s="1733"/>
    </row>
    <row r="41" spans="1:40">
      <c r="A41" s="6"/>
      <c r="B41" s="6" t="s">
        <v>6886</v>
      </c>
      <c r="C41" s="539">
        <v>0</v>
      </c>
      <c r="D41" s="88"/>
      <c r="E41" s="1750"/>
      <c r="F41" s="539"/>
      <c r="G41" s="88"/>
      <c r="H41" s="1750"/>
      <c r="I41" s="16"/>
      <c r="J41" s="6"/>
      <c r="K41" s="6"/>
      <c r="L41" s="6"/>
      <c r="Q41" s="48"/>
      <c r="V41" s="1239"/>
      <c r="W41" s="1239"/>
      <c r="X41" s="1239"/>
      <c r="Y41" s="1240"/>
      <c r="Z41" s="1239"/>
      <c r="AA41" s="1239"/>
      <c r="AB41" s="1239"/>
      <c r="AG41" s="48"/>
      <c r="AK41" s="1733"/>
      <c r="AL41" s="1733"/>
      <c r="AM41" s="1733"/>
      <c r="AN41" s="1733"/>
    </row>
    <row r="42" spans="1:40">
      <c r="A42" s="6"/>
      <c r="B42" s="6" t="s">
        <v>6887</v>
      </c>
      <c r="C42" s="539">
        <v>0</v>
      </c>
      <c r="D42" s="88"/>
      <c r="E42" s="1750"/>
      <c r="F42" s="539"/>
      <c r="G42" s="88"/>
      <c r="H42" s="1750"/>
      <c r="I42" s="16"/>
      <c r="J42" s="6"/>
      <c r="K42" s="6"/>
      <c r="L42" s="6"/>
      <c r="Q42" s="48"/>
      <c r="V42" s="1239"/>
      <c r="W42" s="1239"/>
      <c r="X42" s="1239"/>
      <c r="Y42" s="1240"/>
      <c r="Z42" s="1239"/>
      <c r="AA42" s="1239"/>
      <c r="AB42" s="1239"/>
      <c r="AG42" s="48"/>
      <c r="AK42" s="1733"/>
      <c r="AL42" s="1733"/>
      <c r="AM42" s="1733"/>
      <c r="AN42" s="1733"/>
    </row>
    <row r="43" spans="1:40">
      <c r="A43" s="6"/>
      <c r="B43" s="2" t="s">
        <v>4912</v>
      </c>
      <c r="C43" s="539">
        <v>70000</v>
      </c>
      <c r="D43" s="88">
        <v>38000</v>
      </c>
      <c r="E43" s="1750">
        <v>0.54290000000000005</v>
      </c>
      <c r="F43" s="539"/>
      <c r="G43" s="88"/>
      <c r="H43" s="1750"/>
      <c r="I43" s="16"/>
      <c r="J43" s="6"/>
      <c r="K43" s="6"/>
      <c r="L43" s="6"/>
      <c r="Q43" s="48"/>
      <c r="V43" s="1239"/>
      <c r="W43" s="1239"/>
      <c r="X43" s="1239"/>
      <c r="Y43" s="1240"/>
      <c r="Z43" s="1239"/>
      <c r="AA43" s="1239"/>
      <c r="AB43" s="1239"/>
      <c r="AG43" s="48"/>
      <c r="AK43" s="1733"/>
      <c r="AL43" s="1733"/>
      <c r="AM43" s="1733"/>
      <c r="AN43" s="1733"/>
    </row>
    <row r="44" spans="1:40">
      <c r="A44" s="6"/>
      <c r="B44" s="2" t="s">
        <v>3740</v>
      </c>
      <c r="C44" s="539">
        <v>0</v>
      </c>
      <c r="D44" s="88"/>
      <c r="E44" s="1750"/>
      <c r="F44" s="539"/>
      <c r="G44" s="88"/>
      <c r="H44" s="1750"/>
      <c r="I44" s="16"/>
      <c r="J44" s="6"/>
      <c r="K44" s="6"/>
      <c r="L44" s="6"/>
      <c r="Q44" s="48"/>
      <c r="V44" s="1239"/>
      <c r="W44" s="1239"/>
      <c r="X44" s="1239"/>
      <c r="Y44" s="1240"/>
      <c r="Z44" s="1239"/>
      <c r="AA44" s="1239"/>
      <c r="AB44" s="1239"/>
      <c r="AG44" s="48"/>
      <c r="AK44" s="1733"/>
      <c r="AL44" s="1733"/>
      <c r="AM44" s="1733"/>
      <c r="AN44" s="1733"/>
    </row>
    <row r="45" spans="1:40">
      <c r="A45" s="6"/>
      <c r="B45" s="2" t="s">
        <v>6511</v>
      </c>
      <c r="C45" s="539">
        <v>31000</v>
      </c>
      <c r="D45" s="88">
        <v>19500</v>
      </c>
      <c r="E45" s="1750">
        <v>0.625</v>
      </c>
      <c r="F45" s="539"/>
      <c r="G45" s="88"/>
      <c r="H45" s="1750"/>
      <c r="I45" s="16"/>
      <c r="J45" s="6"/>
      <c r="K45" s="6"/>
      <c r="L45" s="6"/>
      <c r="Q45" s="48"/>
      <c r="V45" s="1239"/>
      <c r="W45" s="1239"/>
      <c r="X45" s="1239"/>
      <c r="Y45" s="1240"/>
      <c r="Z45" s="1239"/>
      <c r="AA45" s="1239"/>
      <c r="AB45" s="1239"/>
      <c r="AG45" s="48"/>
      <c r="AK45" s="1733"/>
      <c r="AL45" s="1733"/>
      <c r="AM45" s="1733"/>
      <c r="AN45" s="1733"/>
    </row>
    <row r="46" spans="1:40">
      <c r="A46" s="6"/>
      <c r="B46" s="2" t="s">
        <v>6888</v>
      </c>
      <c r="C46" s="539">
        <v>0</v>
      </c>
      <c r="D46" s="88"/>
      <c r="E46" s="1750"/>
      <c r="F46" s="539"/>
      <c r="G46" s="88"/>
      <c r="H46" s="1750"/>
      <c r="I46" s="16"/>
      <c r="J46" s="6"/>
      <c r="K46" s="6"/>
      <c r="L46" s="6"/>
      <c r="Q46" s="48"/>
      <c r="V46" s="1239"/>
      <c r="W46" s="1239"/>
      <c r="X46" s="1239"/>
      <c r="Y46" s="1240"/>
      <c r="Z46" s="1239"/>
      <c r="AA46" s="1239"/>
      <c r="AB46" s="1239"/>
      <c r="AG46" s="48"/>
      <c r="AK46" s="1733"/>
      <c r="AL46" s="1733"/>
      <c r="AM46" s="1733"/>
      <c r="AN46" s="1733"/>
    </row>
    <row r="47" spans="1:40">
      <c r="A47" s="6"/>
      <c r="B47" s="2" t="s">
        <v>6889</v>
      </c>
      <c r="C47" s="539">
        <v>0</v>
      </c>
      <c r="D47" s="88"/>
      <c r="E47" s="1750"/>
      <c r="F47" s="539"/>
      <c r="G47" s="88"/>
      <c r="H47" s="1750"/>
      <c r="I47" s="16"/>
      <c r="J47" s="6"/>
      <c r="K47" s="6"/>
      <c r="L47" s="6"/>
      <c r="Q47" s="48"/>
      <c r="V47" s="1239"/>
      <c r="W47" s="1239"/>
      <c r="X47" s="1239"/>
      <c r="Y47" s="1240"/>
      <c r="Z47" s="1239"/>
      <c r="AA47" s="1239"/>
      <c r="AB47" s="1239"/>
      <c r="AG47" s="48"/>
      <c r="AK47" s="1733"/>
      <c r="AL47" s="1733"/>
      <c r="AM47" s="1733"/>
      <c r="AN47" s="1733"/>
    </row>
    <row r="48" spans="1:40">
      <c r="A48" s="6"/>
      <c r="B48" s="2" t="s">
        <v>3447</v>
      </c>
      <c r="C48" s="539">
        <v>193500</v>
      </c>
      <c r="D48" s="88">
        <v>58257</v>
      </c>
      <c r="E48" s="1750">
        <v>0.30159999999999998</v>
      </c>
      <c r="F48" s="539"/>
      <c r="G48" s="88"/>
      <c r="H48" s="1750"/>
      <c r="I48" s="16"/>
      <c r="J48" s="6"/>
      <c r="K48" s="6"/>
      <c r="L48" s="6"/>
      <c r="Q48" s="48"/>
      <c r="V48" s="1239"/>
      <c r="W48" s="1239"/>
      <c r="X48" s="1239"/>
      <c r="Y48" s="1240"/>
      <c r="Z48" s="1239"/>
      <c r="AA48" s="1239"/>
      <c r="AB48" s="1239"/>
      <c r="AG48" s="48"/>
      <c r="AK48" s="1733"/>
      <c r="AL48" s="1733"/>
      <c r="AM48" s="1733"/>
      <c r="AN48" s="1733"/>
    </row>
    <row r="49" spans="1:40">
      <c r="A49" s="6"/>
      <c r="B49" s="2" t="s">
        <v>6890</v>
      </c>
      <c r="C49" s="539">
        <v>0</v>
      </c>
      <c r="D49" s="88"/>
      <c r="E49" s="1750"/>
      <c r="F49" s="539"/>
      <c r="G49" s="88"/>
      <c r="H49" s="1750"/>
      <c r="I49" s="16"/>
      <c r="J49" s="6"/>
      <c r="K49" s="6"/>
      <c r="L49" s="6"/>
      <c r="Q49" s="48"/>
      <c r="V49" s="1239"/>
      <c r="W49" s="1239"/>
      <c r="X49" s="1239"/>
      <c r="Y49" s="1240"/>
      <c r="Z49" s="1239"/>
      <c r="AA49" s="1239"/>
      <c r="AB49" s="1239"/>
      <c r="AG49" s="48"/>
      <c r="AK49" s="1733"/>
      <c r="AL49" s="1733"/>
      <c r="AM49" s="1733"/>
      <c r="AN49" s="1733"/>
    </row>
    <row r="50" spans="1:40">
      <c r="A50" s="6"/>
      <c r="B50" s="2" t="s">
        <v>6891</v>
      </c>
      <c r="C50" s="539">
        <v>0</v>
      </c>
      <c r="D50" s="88"/>
      <c r="E50" s="1750"/>
      <c r="F50" s="539"/>
      <c r="G50" s="88"/>
      <c r="H50" s="1750"/>
      <c r="I50" s="16"/>
      <c r="J50" s="6"/>
      <c r="K50" s="6"/>
      <c r="L50" s="6"/>
      <c r="Q50" s="48"/>
      <c r="V50" s="1239"/>
      <c r="W50" s="1239"/>
      <c r="X50" s="1239"/>
      <c r="Y50" s="1240"/>
      <c r="Z50" s="1239"/>
      <c r="AA50" s="1239"/>
      <c r="AB50" s="1239"/>
      <c r="AG50" s="48"/>
      <c r="AK50" s="1733"/>
      <c r="AL50" s="1733"/>
      <c r="AM50" s="1733"/>
      <c r="AN50" s="1733"/>
    </row>
    <row r="51" spans="1:40">
      <c r="A51" s="6"/>
      <c r="B51" s="2" t="s">
        <v>245</v>
      </c>
      <c r="C51" s="539">
        <v>900000</v>
      </c>
      <c r="D51" s="88"/>
      <c r="E51" s="1750"/>
      <c r="F51" s="539"/>
      <c r="G51" s="88"/>
      <c r="H51" s="1750"/>
      <c r="I51" s="16"/>
      <c r="J51" s="6"/>
      <c r="K51" s="6"/>
      <c r="L51" s="6"/>
      <c r="Q51" s="48"/>
      <c r="V51" s="1239"/>
      <c r="W51" s="1239"/>
      <c r="X51" s="1239"/>
      <c r="Y51" s="1240"/>
      <c r="Z51" s="1239"/>
      <c r="AA51" s="1239"/>
      <c r="AB51" s="1239"/>
      <c r="AG51" s="48"/>
      <c r="AK51" s="1733"/>
      <c r="AL51" s="1733"/>
      <c r="AM51" s="1733"/>
      <c r="AN51" s="1733"/>
    </row>
    <row r="52" spans="1:40">
      <c r="A52" s="6"/>
      <c r="B52" s="2" t="s">
        <v>332</v>
      </c>
      <c r="C52" s="539">
        <v>418000</v>
      </c>
      <c r="D52" s="88">
        <v>184400</v>
      </c>
      <c r="E52" s="1750">
        <v>0.44409999999999999</v>
      </c>
      <c r="F52" s="539"/>
      <c r="G52" s="88"/>
      <c r="H52" s="1750"/>
      <c r="I52" s="16"/>
      <c r="J52" s="6"/>
      <c r="K52" s="6"/>
      <c r="L52" s="6"/>
      <c r="Q52" s="48"/>
      <c r="V52" s="1239"/>
      <c r="W52" s="1239"/>
      <c r="X52" s="1239"/>
      <c r="Y52" s="1240"/>
      <c r="Z52" s="1239"/>
      <c r="AA52" s="1239"/>
      <c r="AB52" s="1239"/>
      <c r="AG52" s="48"/>
      <c r="AK52" s="1733"/>
      <c r="AL52" s="1733"/>
      <c r="AM52" s="1733"/>
      <c r="AN52" s="1733"/>
    </row>
    <row r="53" spans="1:40">
      <c r="A53" s="6"/>
      <c r="B53" s="2" t="s">
        <v>3514</v>
      </c>
      <c r="C53" s="539">
        <v>70000</v>
      </c>
      <c r="D53" s="88">
        <v>38000</v>
      </c>
      <c r="E53" s="1750">
        <v>0.54290000000000005</v>
      </c>
      <c r="F53" s="539"/>
      <c r="G53" s="88"/>
      <c r="H53" s="1750"/>
      <c r="I53" s="16"/>
      <c r="J53" s="6"/>
      <c r="K53" s="6"/>
      <c r="L53" s="6"/>
      <c r="Q53" s="48"/>
      <c r="V53" s="1239"/>
      <c r="W53" s="1239"/>
      <c r="X53" s="1239"/>
      <c r="Y53" s="1240"/>
      <c r="Z53" s="1239"/>
      <c r="AA53" s="1239"/>
      <c r="AB53" s="1239"/>
      <c r="AG53" s="48"/>
      <c r="AK53" s="1733"/>
      <c r="AL53" s="1733"/>
      <c r="AM53" s="1733"/>
      <c r="AN53" s="1733"/>
    </row>
    <row r="54" spans="1:40">
      <c r="A54" s="6"/>
      <c r="B54" s="2" t="s">
        <v>6892</v>
      </c>
      <c r="C54" s="540">
        <v>0</v>
      </c>
      <c r="D54" s="89"/>
      <c r="E54" s="1751"/>
      <c r="F54" s="540"/>
      <c r="G54" s="89"/>
      <c r="H54" s="1751"/>
      <c r="I54" s="16"/>
      <c r="J54" s="6"/>
      <c r="K54" s="6"/>
      <c r="L54" s="6"/>
      <c r="Q54" s="48"/>
      <c r="V54" s="1239"/>
      <c r="W54" s="1239"/>
      <c r="X54" s="1239"/>
      <c r="Y54" s="1240"/>
      <c r="Z54" s="1239"/>
      <c r="AA54" s="1239"/>
      <c r="AB54" s="1239"/>
      <c r="AG54" s="48"/>
      <c r="AK54" s="1733"/>
      <c r="AL54" s="1733"/>
      <c r="AM54" s="1733"/>
      <c r="AN54" s="1733"/>
    </row>
    <row r="55" spans="1:40">
      <c r="A55" s="6" t="s">
        <v>108</v>
      </c>
      <c r="B55" s="1748" t="s">
        <v>6893</v>
      </c>
      <c r="C55" s="539">
        <v>0</v>
      </c>
      <c r="D55" s="88"/>
      <c r="E55" s="1752"/>
      <c r="F55" s="539"/>
      <c r="G55" s="88"/>
      <c r="H55" s="1752"/>
      <c r="I55" s="16"/>
      <c r="J55" s="6"/>
      <c r="K55" s="6"/>
      <c r="Q55" s="48"/>
      <c r="V55" s="1239"/>
      <c r="W55" s="1239"/>
      <c r="X55" s="1239"/>
      <c r="Y55" s="1240"/>
      <c r="Z55" s="1239"/>
      <c r="AA55" s="1239"/>
      <c r="AB55" s="1239"/>
      <c r="AG55" s="48"/>
      <c r="AK55" s="1733"/>
      <c r="AL55" s="1733"/>
      <c r="AM55" s="1733"/>
      <c r="AN55" s="1733"/>
    </row>
    <row r="56" spans="1:40">
      <c r="A56" s="6"/>
      <c r="B56" s="6" t="s">
        <v>6894</v>
      </c>
      <c r="C56" s="539">
        <v>0</v>
      </c>
      <c r="D56" s="88"/>
      <c r="E56" s="1752"/>
      <c r="F56" s="539"/>
      <c r="G56" s="88"/>
      <c r="H56" s="1752"/>
      <c r="I56" s="16"/>
      <c r="J56" s="6"/>
      <c r="K56" s="6"/>
      <c r="Q56" s="48"/>
      <c r="V56" s="1239"/>
      <c r="W56" s="1239"/>
      <c r="X56" s="1239"/>
      <c r="Y56" s="1240"/>
      <c r="Z56" s="1239"/>
      <c r="AA56" s="1239"/>
      <c r="AB56" s="1239"/>
      <c r="AG56" s="48"/>
      <c r="AK56" s="1733"/>
      <c r="AL56" s="1733"/>
      <c r="AM56" s="1733"/>
      <c r="AN56" s="1733"/>
    </row>
    <row r="57" spans="1:40">
      <c r="A57" s="6"/>
      <c r="B57" s="2" t="s">
        <v>2598</v>
      </c>
      <c r="C57" s="1530">
        <v>125000</v>
      </c>
      <c r="D57" s="1530">
        <v>50000</v>
      </c>
      <c r="E57" s="1752">
        <v>0.4</v>
      </c>
      <c r="F57" s="1530"/>
      <c r="G57" s="1530"/>
      <c r="H57" s="1752"/>
      <c r="I57" s="16"/>
      <c r="J57" s="6"/>
      <c r="K57" s="6"/>
      <c r="Q57" s="48"/>
      <c r="V57" s="1239"/>
      <c r="W57" s="1239"/>
      <c r="X57" s="1239"/>
      <c r="Y57" s="1240"/>
      <c r="Z57" s="1239"/>
      <c r="AA57" s="1239"/>
      <c r="AB57" s="1239"/>
      <c r="AG57" s="48"/>
      <c r="AK57" s="1733"/>
      <c r="AL57" s="1733"/>
      <c r="AM57" s="1733"/>
      <c r="AN57" s="1733"/>
    </row>
    <row r="58" spans="1:40">
      <c r="A58" s="6"/>
      <c r="B58" s="2" t="s">
        <v>4584</v>
      </c>
      <c r="C58" s="1530">
        <v>0</v>
      </c>
      <c r="D58" s="1530"/>
      <c r="E58" s="1752"/>
      <c r="F58" s="1530"/>
      <c r="G58" s="1530"/>
      <c r="H58" s="1752"/>
      <c r="I58" s="16"/>
      <c r="J58" s="6"/>
      <c r="K58" s="6"/>
      <c r="Q58" s="48"/>
      <c r="V58" s="1239"/>
      <c r="W58" s="1239"/>
      <c r="X58" s="1239"/>
      <c r="Y58" s="1240"/>
      <c r="Z58" s="1239"/>
      <c r="AA58" s="1239"/>
      <c r="AB58" s="1239"/>
      <c r="AG58" s="48"/>
      <c r="AK58" s="1733"/>
      <c r="AL58" s="1733"/>
      <c r="AM58" s="1733"/>
      <c r="AN58" s="1733"/>
    </row>
    <row r="59" spans="1:40">
      <c r="A59" s="6"/>
      <c r="B59" s="2" t="s">
        <v>3532</v>
      </c>
      <c r="C59" s="1530">
        <v>0</v>
      </c>
      <c r="D59" s="1530"/>
      <c r="E59" s="1752"/>
      <c r="F59" s="1530"/>
      <c r="G59" s="1530"/>
      <c r="H59" s="1752"/>
      <c r="I59" s="16"/>
      <c r="J59" s="6"/>
      <c r="K59" s="6"/>
      <c r="Q59" s="48"/>
      <c r="V59" s="1239"/>
      <c r="W59" s="1239"/>
      <c r="X59" s="1239"/>
      <c r="Y59" s="1240"/>
      <c r="Z59" s="1239"/>
      <c r="AA59" s="1239"/>
      <c r="AB59" s="1239"/>
      <c r="AG59" s="48"/>
      <c r="AK59" s="1733"/>
      <c r="AL59" s="1733"/>
      <c r="AM59" s="1733"/>
      <c r="AN59" s="1733"/>
    </row>
    <row r="60" spans="1:40">
      <c r="A60" s="6"/>
      <c r="B60" s="91" t="s">
        <v>6895</v>
      </c>
      <c r="C60" s="1753">
        <v>24000</v>
      </c>
      <c r="D60" s="1753">
        <v>17800</v>
      </c>
      <c r="E60" s="1754">
        <v>0.25729999999999997</v>
      </c>
      <c r="F60" s="1753"/>
      <c r="G60" s="1753"/>
      <c r="H60" s="1754"/>
      <c r="I60" s="16"/>
      <c r="J60" s="6"/>
      <c r="K60" s="6"/>
      <c r="Q60" s="48"/>
      <c r="V60" s="1239"/>
      <c r="W60" s="1239"/>
      <c r="X60" s="1239"/>
      <c r="Y60" s="1240"/>
      <c r="Z60" s="1239"/>
      <c r="AA60" s="1239"/>
      <c r="AB60" s="1239"/>
      <c r="AG60" s="48"/>
      <c r="AK60" s="1733"/>
      <c r="AL60" s="1733"/>
      <c r="AM60" s="1733"/>
      <c r="AN60" s="1733"/>
    </row>
    <row r="61" spans="1:40">
      <c r="A61" s="6" t="s">
        <v>105</v>
      </c>
      <c r="B61" s="1755" t="s">
        <v>3807</v>
      </c>
      <c r="C61" s="89">
        <v>118500</v>
      </c>
      <c r="D61" s="637">
        <v>31100</v>
      </c>
      <c r="E61" s="1754">
        <v>0.24610000000000001</v>
      </c>
      <c r="F61" s="89"/>
      <c r="G61" s="637"/>
      <c r="H61" s="1754"/>
      <c r="I61" s="16"/>
      <c r="J61" s="6"/>
      <c r="K61" s="6"/>
      <c r="Q61" s="48"/>
      <c r="V61" s="1239"/>
      <c r="W61" s="1239"/>
      <c r="X61" s="1239"/>
      <c r="Y61" s="1240"/>
      <c r="Z61" s="1239"/>
      <c r="AA61" s="1239"/>
      <c r="AB61" s="1239"/>
      <c r="AG61" s="48"/>
      <c r="AK61" s="1733"/>
      <c r="AL61" s="1733"/>
      <c r="AM61" s="1733"/>
      <c r="AN61" s="1733"/>
    </row>
    <row r="62" spans="1:40">
      <c r="A62" s="6" t="s">
        <v>34</v>
      </c>
      <c r="B62" s="91" t="s">
        <v>6896</v>
      </c>
      <c r="C62" s="1756">
        <v>16000</v>
      </c>
      <c r="D62" s="634">
        <v>4000</v>
      </c>
      <c r="E62" s="1757">
        <v>0.25</v>
      </c>
      <c r="F62" s="1756"/>
      <c r="G62" s="634"/>
      <c r="H62" s="1757"/>
      <c r="I62" s="16"/>
      <c r="J62" s="6"/>
      <c r="K62" s="6"/>
      <c r="Q62" s="48"/>
      <c r="V62" s="1239"/>
      <c r="W62" s="1239"/>
      <c r="X62" s="1239"/>
      <c r="Y62" s="1240"/>
      <c r="Z62" s="1239"/>
      <c r="AA62" s="1239"/>
      <c r="AB62" s="1239"/>
      <c r="AG62" s="48"/>
      <c r="AK62" s="1733"/>
      <c r="AL62" s="1733"/>
      <c r="AM62" s="1733"/>
      <c r="AN62" s="1733"/>
    </row>
    <row r="63" spans="1:40">
      <c r="A63" s="6" t="s">
        <v>4402</v>
      </c>
      <c r="B63" s="91" t="s">
        <v>6897</v>
      </c>
      <c r="C63" s="1756">
        <v>38000</v>
      </c>
      <c r="D63" s="634">
        <v>14400</v>
      </c>
      <c r="E63" s="1757">
        <v>0.37890000000000001</v>
      </c>
      <c r="F63" s="1756"/>
      <c r="G63" s="634"/>
      <c r="H63" s="1757"/>
      <c r="I63" s="16"/>
      <c r="J63" s="6"/>
      <c r="K63" s="6"/>
      <c r="Q63" s="48"/>
      <c r="V63" s="1239"/>
      <c r="W63" s="1239"/>
      <c r="X63" s="1239"/>
      <c r="Y63" s="1240"/>
      <c r="Z63" s="1239"/>
      <c r="AA63" s="1239"/>
      <c r="AB63" s="1239"/>
      <c r="AG63" s="48"/>
      <c r="AK63" s="1733"/>
      <c r="AL63" s="1733"/>
      <c r="AM63" s="1733"/>
      <c r="AN63" s="1733"/>
    </row>
    <row r="64" spans="1:40">
      <c r="A64" s="6" t="s">
        <v>6217</v>
      </c>
      <c r="B64" s="1755" t="s">
        <v>6216</v>
      </c>
      <c r="C64" s="1756">
        <v>20000</v>
      </c>
      <c r="D64" s="634">
        <v>8000</v>
      </c>
      <c r="E64" s="1758">
        <v>0.4</v>
      </c>
      <c r="F64" s="1756"/>
      <c r="G64" s="634"/>
      <c r="H64" s="1758"/>
      <c r="I64" s="16"/>
      <c r="J64" s="6"/>
      <c r="K64" s="6"/>
      <c r="Q64" s="48"/>
      <c r="V64" s="1239"/>
      <c r="W64" s="1239"/>
      <c r="X64" s="1239"/>
      <c r="Y64" s="1240"/>
      <c r="Z64" s="1239"/>
      <c r="AA64" s="1239"/>
      <c r="AB64" s="1239"/>
      <c r="AG64" s="48"/>
      <c r="AK64" s="1733"/>
      <c r="AL64" s="1733"/>
      <c r="AM64" s="1733"/>
      <c r="AN64" s="1733"/>
    </row>
    <row r="65" spans="1:40">
      <c r="A65" s="6" t="s">
        <v>63</v>
      </c>
      <c r="B65" s="6" t="s">
        <v>1371</v>
      </c>
      <c r="C65" s="84">
        <v>70000</v>
      </c>
      <c r="D65" s="1532">
        <v>34958</v>
      </c>
      <c r="E65" s="1758">
        <v>0.37009999999999998</v>
      </c>
      <c r="F65" s="84"/>
      <c r="G65" s="1532"/>
      <c r="H65" s="1758"/>
      <c r="I65" s="16"/>
      <c r="J65" s="6"/>
      <c r="K65" s="6"/>
      <c r="Q65" s="48"/>
      <c r="V65" s="1239"/>
      <c r="W65" s="1239"/>
      <c r="X65" s="1239"/>
      <c r="Y65" s="1240"/>
      <c r="Z65" s="1239"/>
      <c r="AA65" s="1239"/>
      <c r="AB65" s="1239"/>
      <c r="AG65" s="48"/>
      <c r="AK65" s="1733"/>
      <c r="AL65" s="1733"/>
      <c r="AM65" s="1733"/>
      <c r="AN65" s="1733"/>
    </row>
    <row r="66" spans="1:40">
      <c r="A66" s="6"/>
      <c r="B66" s="6" t="s">
        <v>6898</v>
      </c>
      <c r="C66" s="637">
        <v>0</v>
      </c>
      <c r="D66" s="89"/>
      <c r="E66" s="1754"/>
      <c r="F66" s="637"/>
      <c r="G66" s="89"/>
      <c r="H66" s="1754"/>
      <c r="I66" s="16"/>
      <c r="J66" s="6"/>
      <c r="K66" s="6"/>
      <c r="Q66" s="48"/>
      <c r="V66" s="1239"/>
      <c r="W66" s="1239"/>
      <c r="X66" s="1239"/>
      <c r="Y66" s="1240"/>
      <c r="Z66" s="1239"/>
      <c r="AA66" s="1239"/>
      <c r="AB66" s="1239"/>
      <c r="AG66" s="48"/>
      <c r="AK66" s="1733"/>
      <c r="AL66" s="1733"/>
      <c r="AM66" s="1733"/>
      <c r="AN66" s="1733"/>
    </row>
    <row r="67" spans="1:40">
      <c r="B67" s="541" t="s">
        <v>6899</v>
      </c>
      <c r="C67" s="89">
        <v>57400</v>
      </c>
      <c r="D67" s="637">
        <v>21400</v>
      </c>
      <c r="E67" s="1754">
        <v>0.3725</v>
      </c>
      <c r="F67" s="89"/>
      <c r="G67" s="637"/>
      <c r="H67" s="1754"/>
      <c r="I67" s="16"/>
      <c r="J67" s="6"/>
      <c r="K67" s="6"/>
      <c r="Q67" s="48"/>
      <c r="V67" s="1239"/>
      <c r="W67" s="1239"/>
      <c r="X67" s="1239"/>
      <c r="Y67" s="1240"/>
      <c r="Z67" s="1239"/>
      <c r="AA67" s="1239"/>
      <c r="AB67" s="1239"/>
      <c r="AG67" s="48"/>
      <c r="AK67" s="1733"/>
      <c r="AL67" s="1733"/>
      <c r="AM67" s="1733"/>
      <c r="AN67" s="1733"/>
    </row>
    <row r="68" spans="1:40">
      <c r="B68" s="541" t="s">
        <v>2035</v>
      </c>
      <c r="C68" s="1435">
        <v>3245420</v>
      </c>
      <c r="D68" s="634"/>
      <c r="E68" s="1757"/>
      <c r="F68" s="1435"/>
      <c r="G68" s="634"/>
      <c r="H68" s="1757"/>
      <c r="I68" s="48"/>
      <c r="Q68" s="48"/>
      <c r="V68" s="1239"/>
      <c r="W68" s="1239"/>
      <c r="X68" s="1239"/>
      <c r="Y68" s="1240"/>
      <c r="Z68" s="1239"/>
      <c r="AA68" s="1239"/>
      <c r="AB68" s="1239"/>
      <c r="AG68" s="48"/>
      <c r="AK68" s="1733"/>
      <c r="AL68" s="1733"/>
      <c r="AM68" s="1733"/>
      <c r="AN68" s="1733"/>
    </row>
    <row r="69" spans="1:40">
      <c r="B69" s="541" t="s">
        <v>6900</v>
      </c>
      <c r="C69" s="1756">
        <v>3115200</v>
      </c>
      <c r="D69" s="634">
        <v>906120</v>
      </c>
      <c r="E69" s="1757">
        <v>0.28989999999999999</v>
      </c>
      <c r="F69" s="1756"/>
      <c r="G69" s="634"/>
      <c r="H69" s="1757"/>
      <c r="I69" s="48"/>
      <c r="Q69" s="48"/>
      <c r="V69" s="1239"/>
      <c r="W69" s="1239"/>
      <c r="X69" s="1239"/>
      <c r="Y69" s="1240"/>
      <c r="Z69" s="1239"/>
      <c r="AA69" s="1239"/>
      <c r="AB69" s="1239"/>
      <c r="AG69" s="48"/>
      <c r="AK69" s="1733"/>
      <c r="AL69" s="1733"/>
      <c r="AM69" s="1733"/>
      <c r="AN69" s="1733"/>
    </row>
    <row r="70" spans="1:40">
      <c r="A70" s="6"/>
      <c r="B70" s="541" t="s">
        <v>6901</v>
      </c>
      <c r="C70" s="1756">
        <v>1232000</v>
      </c>
      <c r="D70" s="634">
        <v>4586000</v>
      </c>
      <c r="E70" s="1757">
        <v>0.36680000000000001</v>
      </c>
      <c r="F70" s="1756"/>
      <c r="G70" s="634"/>
      <c r="H70" s="1757"/>
      <c r="I70" s="48"/>
      <c r="Q70" s="48"/>
      <c r="V70" s="1239"/>
      <c r="W70" s="1239"/>
      <c r="X70" s="1239"/>
      <c r="Y70" s="1240"/>
      <c r="Z70" s="1239"/>
      <c r="AA70" s="1239"/>
      <c r="AB70" s="1239"/>
      <c r="AG70" s="48"/>
      <c r="AK70" s="1733"/>
      <c r="AL70" s="1733"/>
      <c r="AM70" s="1733"/>
      <c r="AN70" s="1733"/>
    </row>
    <row r="71" spans="1:40">
      <c r="A71" s="6"/>
      <c r="C71" s="1239">
        <f>SUM(C34:C70)</f>
        <v>10702720</v>
      </c>
      <c r="F71" s="1239">
        <f>SUM(F34:F70)</f>
        <v>0</v>
      </c>
      <c r="I71" s="48"/>
      <c r="Q71" s="48"/>
      <c r="V71" s="1239"/>
      <c r="W71" s="1239"/>
      <c r="X71" s="1239"/>
      <c r="Y71" s="1240"/>
      <c r="Z71" s="1239"/>
      <c r="AA71" s="1239"/>
      <c r="AB71" s="1239"/>
      <c r="AG71" s="48"/>
      <c r="AK71" s="1733"/>
      <c r="AL71" s="1733"/>
      <c r="AM71" s="1733"/>
      <c r="AN71" s="1733"/>
    </row>
    <row r="72" spans="1:40">
      <c r="I72" s="48"/>
      <c r="Q72" s="48"/>
      <c r="V72" s="1239"/>
      <c r="W72" s="1239"/>
      <c r="X72" s="1239"/>
      <c r="Y72" s="1240"/>
      <c r="Z72" s="1239"/>
      <c r="AA72" s="1239"/>
      <c r="AB72" s="1239"/>
      <c r="AG72" s="48"/>
      <c r="AK72" s="1733"/>
      <c r="AL72" s="1733"/>
      <c r="AM72" s="1733"/>
      <c r="AN72" s="1733"/>
    </row>
    <row r="73" spans="1:40">
      <c r="I73" s="48"/>
      <c r="Q73" s="48"/>
      <c r="V73" s="1239"/>
      <c r="W73" s="1239"/>
      <c r="X73" s="1239"/>
      <c r="Y73" s="1240"/>
      <c r="Z73" s="1239"/>
      <c r="AA73" s="1239"/>
      <c r="AB73" s="1239"/>
      <c r="AG73" s="48"/>
      <c r="AK73" s="1733"/>
      <c r="AL73" s="1733"/>
      <c r="AM73" s="1733"/>
      <c r="AN73" s="1733"/>
    </row>
    <row r="74" spans="1:40">
      <c r="I74" s="48"/>
      <c r="Q74" s="48"/>
      <c r="V74" s="1239"/>
      <c r="W74" s="1239"/>
      <c r="X74" s="1239"/>
      <c r="Y74" s="1240"/>
      <c r="Z74" s="1239"/>
      <c r="AA74" s="1239"/>
      <c r="AB74" s="1239"/>
      <c r="AG74" s="48"/>
      <c r="AK74" s="1733"/>
      <c r="AL74" s="1733"/>
      <c r="AM74" s="1733"/>
      <c r="AN74" s="1733"/>
    </row>
    <row r="75" spans="1:40">
      <c r="I75" s="48"/>
      <c r="Q75" s="48"/>
      <c r="V75" s="1239"/>
      <c r="W75" s="1239"/>
      <c r="X75" s="1239"/>
      <c r="Y75" s="1240"/>
      <c r="Z75" s="1239"/>
      <c r="AA75" s="1239"/>
      <c r="AB75" s="1239"/>
      <c r="AG75" s="48"/>
      <c r="AK75" s="1733"/>
      <c r="AL75" s="1733"/>
      <c r="AM75" s="1733"/>
      <c r="AN75" s="1733"/>
    </row>
    <row r="76" spans="1:40">
      <c r="I76" s="48"/>
      <c r="Q76" s="48"/>
      <c r="V76" s="1239"/>
      <c r="W76" s="1239"/>
      <c r="X76" s="1239"/>
      <c r="Y76" s="1240"/>
      <c r="Z76" s="1239"/>
      <c r="AA76" s="1239"/>
      <c r="AB76" s="1239"/>
      <c r="AG76" s="48"/>
      <c r="AK76" s="1733"/>
      <c r="AL76" s="1733"/>
      <c r="AM76" s="1733"/>
      <c r="AN76" s="1733"/>
    </row>
    <row r="77" spans="1:40">
      <c r="I77" s="48"/>
      <c r="Q77" s="48"/>
      <c r="V77" s="1239"/>
      <c r="W77" s="1239"/>
      <c r="X77" s="1239"/>
      <c r="Y77" s="1240"/>
      <c r="Z77" s="1239"/>
      <c r="AA77" s="1239"/>
      <c r="AB77" s="1239"/>
      <c r="AG77" s="48"/>
      <c r="AK77" s="1733"/>
      <c r="AL77" s="1733"/>
      <c r="AM77" s="1733"/>
      <c r="AN77" s="1733"/>
    </row>
    <row r="78" spans="1:40">
      <c r="I78" s="48"/>
      <c r="Q78" s="48"/>
      <c r="V78" s="1239"/>
      <c r="W78" s="1239"/>
      <c r="X78" s="1239"/>
      <c r="Y78" s="1240"/>
      <c r="Z78" s="1239"/>
      <c r="AA78" s="1239"/>
      <c r="AB78" s="1239"/>
      <c r="AG78" s="48"/>
      <c r="AK78" s="1733"/>
      <c r="AL78" s="1733"/>
      <c r="AM78" s="1733"/>
      <c r="AN78" s="1733"/>
    </row>
    <row r="79" spans="1:40">
      <c r="I79" s="48"/>
      <c r="Q79" s="48"/>
      <c r="V79" s="1239"/>
      <c r="W79" s="1239"/>
      <c r="X79" s="1239"/>
      <c r="Y79" s="1240"/>
      <c r="Z79" s="1239"/>
      <c r="AA79" s="1239"/>
      <c r="AB79" s="1239"/>
      <c r="AG79" s="48"/>
      <c r="AK79" s="1733"/>
      <c r="AL79" s="1733"/>
      <c r="AM79" s="1733"/>
      <c r="AN79" s="1733"/>
    </row>
    <row r="80" spans="1:40">
      <c r="I80" s="48"/>
      <c r="Q80" s="48"/>
      <c r="V80" s="1239"/>
      <c r="W80" s="1239"/>
      <c r="X80" s="1239"/>
      <c r="Y80" s="1240"/>
      <c r="Z80" s="1239"/>
      <c r="AA80" s="1239"/>
      <c r="AB80" s="1239"/>
      <c r="AG80" s="48"/>
      <c r="AK80" s="1733"/>
      <c r="AL80" s="1733"/>
      <c r="AM80" s="1733"/>
      <c r="AN80" s="1733"/>
    </row>
    <row r="81" spans="9:40">
      <c r="I81" s="48"/>
      <c r="Q81" s="48"/>
      <c r="V81" s="1239"/>
      <c r="W81" s="1239"/>
      <c r="X81" s="1239"/>
      <c r="Y81" s="1240"/>
      <c r="Z81" s="1239"/>
      <c r="AA81" s="1239"/>
      <c r="AB81" s="1239"/>
      <c r="AG81" s="48"/>
      <c r="AK81" s="1733"/>
      <c r="AL81" s="1733"/>
      <c r="AM81" s="1733"/>
      <c r="AN81" s="1733"/>
    </row>
    <row r="82" spans="9:40">
      <c r="I82" s="48"/>
      <c r="Q82" s="48"/>
      <c r="V82" s="1239"/>
      <c r="W82" s="1239"/>
      <c r="X82" s="1239"/>
      <c r="Y82" s="1240"/>
      <c r="Z82" s="1239"/>
      <c r="AA82" s="1239"/>
      <c r="AB82" s="1239"/>
      <c r="AG82" s="48"/>
      <c r="AK82" s="1733"/>
      <c r="AL82" s="1733"/>
      <c r="AM82" s="1733"/>
      <c r="AN82" s="1733"/>
    </row>
    <row r="83" spans="9:40">
      <c r="I83" s="48"/>
      <c r="Q83" s="48"/>
      <c r="V83" s="1239"/>
      <c r="W83" s="1239"/>
      <c r="X83" s="1239"/>
      <c r="Y83" s="1240"/>
      <c r="Z83" s="1239"/>
      <c r="AA83" s="1239"/>
      <c r="AB83" s="1239"/>
      <c r="AG83" s="48"/>
      <c r="AK83" s="1733"/>
      <c r="AL83" s="1733"/>
      <c r="AM83" s="1733"/>
      <c r="AN83" s="1733"/>
    </row>
    <row r="84" spans="9:40">
      <c r="I84" s="48"/>
      <c r="Q84" s="48"/>
      <c r="V84" s="1239"/>
      <c r="W84" s="1239"/>
      <c r="X84" s="1239"/>
      <c r="Y84" s="1240"/>
      <c r="Z84" s="1239"/>
      <c r="AA84" s="1239"/>
      <c r="AB84" s="1239"/>
      <c r="AG84" s="48"/>
      <c r="AK84" s="1733"/>
      <c r="AL84" s="1733"/>
      <c r="AM84" s="1733"/>
      <c r="AN84" s="1733"/>
    </row>
    <row r="85" spans="9:40">
      <c r="I85" s="48"/>
      <c r="Q85" s="48"/>
      <c r="V85" s="1239"/>
      <c r="W85" s="1239"/>
      <c r="X85" s="1239"/>
      <c r="Y85" s="1240"/>
      <c r="Z85" s="1239"/>
      <c r="AA85" s="1239"/>
      <c r="AB85" s="1239"/>
      <c r="AG85" s="48"/>
      <c r="AK85" s="1733"/>
      <c r="AL85" s="1733"/>
      <c r="AM85" s="1733"/>
      <c r="AN85" s="1733"/>
    </row>
    <row r="86" spans="9:40">
      <c r="I86" s="48"/>
      <c r="Q86" s="48"/>
      <c r="V86" s="1239"/>
      <c r="W86" s="1239"/>
      <c r="X86" s="1239"/>
      <c r="Y86" s="1240"/>
      <c r="Z86" s="1239"/>
      <c r="AA86" s="1239"/>
      <c r="AB86" s="1239"/>
      <c r="AG86" s="48"/>
      <c r="AK86" s="1733"/>
      <c r="AL86" s="1733"/>
      <c r="AM86" s="1733"/>
      <c r="AN86" s="1733"/>
    </row>
    <row r="87" spans="9:40">
      <c r="I87" s="48"/>
      <c r="Q87" s="48"/>
      <c r="V87" s="1239"/>
      <c r="W87" s="1239"/>
      <c r="X87" s="1239"/>
      <c r="Y87" s="1240"/>
      <c r="Z87" s="1239"/>
      <c r="AA87" s="1239"/>
      <c r="AB87" s="1239"/>
      <c r="AG87" s="48"/>
      <c r="AK87" s="1733"/>
      <c r="AL87" s="1733"/>
      <c r="AM87" s="1733"/>
      <c r="AN87" s="1733"/>
    </row>
    <row r="88" spans="9:40">
      <c r="I88" s="48"/>
      <c r="Q88" s="48"/>
      <c r="V88" s="1239"/>
      <c r="W88" s="1239"/>
      <c r="X88" s="1239"/>
      <c r="Y88" s="1240"/>
      <c r="Z88" s="1239"/>
      <c r="AA88" s="1239"/>
      <c r="AB88" s="1239"/>
      <c r="AG88" s="48"/>
      <c r="AK88" s="1733"/>
      <c r="AL88" s="1733"/>
      <c r="AM88" s="1733"/>
      <c r="AN88" s="1733"/>
    </row>
    <row r="89" spans="9:40">
      <c r="I89" s="48"/>
      <c r="Q89" s="48"/>
      <c r="V89" s="1239"/>
      <c r="W89" s="1239"/>
      <c r="X89" s="1239"/>
      <c r="Y89" s="1240"/>
      <c r="Z89" s="1239"/>
      <c r="AA89" s="1239"/>
      <c r="AB89" s="1239"/>
      <c r="AG89" s="48"/>
      <c r="AK89" s="1733"/>
      <c r="AL89" s="1733"/>
      <c r="AM89" s="1733"/>
      <c r="AN89" s="1733"/>
    </row>
    <row r="90" spans="9:40">
      <c r="I90" s="48"/>
      <c r="Q90" s="48"/>
      <c r="V90" s="1239"/>
      <c r="W90" s="1239"/>
      <c r="X90" s="1239"/>
      <c r="Y90" s="1240"/>
      <c r="Z90" s="1239"/>
      <c r="AA90" s="1239"/>
      <c r="AB90" s="1239"/>
      <c r="AG90" s="48"/>
      <c r="AK90" s="1733"/>
      <c r="AL90" s="1733"/>
      <c r="AM90" s="1733"/>
      <c r="AN90" s="1733"/>
    </row>
    <row r="91" spans="9:40">
      <c r="I91" s="48"/>
      <c r="Q91" s="48"/>
      <c r="V91" s="1239"/>
      <c r="W91" s="1239"/>
      <c r="X91" s="1239"/>
      <c r="Y91" s="1240"/>
      <c r="Z91" s="1239"/>
      <c r="AA91" s="1239"/>
      <c r="AB91" s="1239"/>
      <c r="AG91" s="48"/>
      <c r="AK91" s="1733"/>
      <c r="AL91" s="1733"/>
      <c r="AM91" s="1733"/>
      <c r="AN91" s="1733"/>
    </row>
    <row r="92" spans="9:40">
      <c r="I92" s="48"/>
      <c r="Q92" s="48"/>
      <c r="V92" s="1239"/>
      <c r="W92" s="1239"/>
      <c r="X92" s="1239"/>
      <c r="Y92" s="1240"/>
      <c r="Z92" s="1239"/>
      <c r="AA92" s="1239"/>
      <c r="AB92" s="1239"/>
      <c r="AG92" s="48"/>
      <c r="AK92" s="1733"/>
      <c r="AL92" s="1733"/>
      <c r="AM92" s="1733"/>
      <c r="AN92" s="1733"/>
    </row>
    <row r="93" spans="9:40">
      <c r="I93" s="48"/>
      <c r="Q93" s="48"/>
      <c r="V93" s="1239"/>
      <c r="W93" s="1239"/>
      <c r="X93" s="1239"/>
      <c r="Y93" s="1240"/>
      <c r="Z93" s="1239"/>
      <c r="AA93" s="1239"/>
      <c r="AB93" s="1239"/>
      <c r="AG93" s="48"/>
      <c r="AK93" s="1733"/>
      <c r="AL93" s="1733"/>
      <c r="AM93" s="1733"/>
      <c r="AN93" s="1733"/>
    </row>
    <row r="94" spans="9:40">
      <c r="I94" s="48"/>
      <c r="Q94" s="48"/>
      <c r="V94" s="1239"/>
      <c r="W94" s="1239"/>
      <c r="X94" s="1239"/>
      <c r="Y94" s="1240"/>
      <c r="Z94" s="1239"/>
      <c r="AA94" s="1239"/>
      <c r="AB94" s="1239"/>
      <c r="AG94" s="48"/>
      <c r="AK94" s="1733"/>
      <c r="AL94" s="1733"/>
      <c r="AM94" s="1733"/>
      <c r="AN94" s="1733"/>
    </row>
    <row r="95" spans="9:40">
      <c r="I95" s="48"/>
      <c r="Q95" s="48"/>
      <c r="V95" s="1239"/>
      <c r="W95" s="1239"/>
      <c r="X95" s="1239"/>
      <c r="Y95" s="1240"/>
      <c r="Z95" s="1239"/>
      <c r="AA95" s="1239"/>
      <c r="AB95" s="1239"/>
      <c r="AG95" s="48"/>
      <c r="AK95" s="1733"/>
      <c r="AL95" s="1733"/>
      <c r="AM95" s="1733"/>
      <c r="AN95" s="1733"/>
    </row>
    <row r="96" spans="9:40">
      <c r="I96" s="48"/>
      <c r="Q96" s="48"/>
      <c r="V96" s="1239"/>
      <c r="W96" s="1239"/>
      <c r="X96" s="1239"/>
      <c r="Y96" s="1240"/>
      <c r="Z96" s="1239"/>
      <c r="AA96" s="1239"/>
      <c r="AB96" s="1239"/>
      <c r="AG96" s="48"/>
      <c r="AK96" s="1733"/>
      <c r="AL96" s="1733"/>
      <c r="AM96" s="1733"/>
      <c r="AN96" s="1733"/>
    </row>
    <row r="97" spans="9:40">
      <c r="I97" s="48"/>
      <c r="Q97" s="48"/>
      <c r="V97" s="1239"/>
      <c r="W97" s="1239"/>
      <c r="X97" s="1239"/>
      <c r="Y97" s="1240"/>
      <c r="Z97" s="1239"/>
      <c r="AA97" s="1239"/>
      <c r="AB97" s="1239"/>
      <c r="AG97" s="48"/>
      <c r="AK97" s="1733"/>
      <c r="AL97" s="1733"/>
      <c r="AM97" s="1733"/>
      <c r="AN97" s="1733"/>
    </row>
    <row r="98" spans="9:40">
      <c r="I98" s="48"/>
      <c r="Q98" s="48"/>
      <c r="V98" s="1239"/>
      <c r="W98" s="1239"/>
      <c r="X98" s="1239"/>
      <c r="Y98" s="1240"/>
      <c r="Z98" s="1239"/>
      <c r="AA98" s="1239"/>
      <c r="AB98" s="1239"/>
      <c r="AG98" s="48"/>
      <c r="AK98" s="1733"/>
      <c r="AL98" s="1733"/>
      <c r="AM98" s="1733"/>
      <c r="AN98" s="1733"/>
    </row>
    <row r="99" spans="9:40">
      <c r="I99" s="48"/>
      <c r="Q99" s="48"/>
      <c r="V99" s="1239"/>
      <c r="W99" s="1239"/>
      <c r="X99" s="1239"/>
      <c r="Y99" s="1240"/>
      <c r="Z99" s="1239"/>
      <c r="AA99" s="1239"/>
      <c r="AB99" s="1239"/>
      <c r="AG99" s="48"/>
      <c r="AK99" s="1733"/>
      <c r="AL99" s="1733"/>
      <c r="AM99" s="1733"/>
      <c r="AN99" s="1733"/>
    </row>
    <row r="100" spans="9:40">
      <c r="I100" s="48"/>
      <c r="Q100" s="48"/>
      <c r="V100" s="1239"/>
      <c r="W100" s="1239"/>
      <c r="X100" s="1239"/>
      <c r="Y100" s="1240"/>
      <c r="Z100" s="1239"/>
      <c r="AA100" s="1239"/>
      <c r="AB100" s="1239"/>
      <c r="AG100" s="48"/>
      <c r="AK100" s="1733"/>
      <c r="AL100" s="1733"/>
      <c r="AM100" s="1733"/>
      <c r="AN100" s="1733"/>
    </row>
    <row r="101" spans="9:40">
      <c r="I101" s="48"/>
      <c r="Q101" s="48"/>
      <c r="V101" s="1239"/>
      <c r="W101" s="1239"/>
      <c r="X101" s="1239"/>
      <c r="Y101" s="1240"/>
      <c r="Z101" s="1239"/>
      <c r="AA101" s="1239"/>
      <c r="AB101" s="1239"/>
      <c r="AG101" s="48"/>
      <c r="AK101" s="1733"/>
      <c r="AL101" s="1733"/>
      <c r="AM101" s="1733"/>
      <c r="AN101" s="1733"/>
    </row>
    <row r="102" spans="9:40">
      <c r="I102" s="48"/>
      <c r="Q102" s="48"/>
      <c r="V102" s="1239"/>
      <c r="W102" s="1239"/>
      <c r="X102" s="1239"/>
      <c r="Y102" s="1240"/>
      <c r="Z102" s="1239"/>
      <c r="AA102" s="1239"/>
      <c r="AB102" s="1239"/>
      <c r="AG102" s="48"/>
      <c r="AK102" s="1733"/>
      <c r="AL102" s="1733"/>
      <c r="AM102" s="1733"/>
      <c r="AN102" s="1733"/>
    </row>
    <row r="103" spans="9:40">
      <c r="I103" s="48"/>
      <c r="Q103" s="48"/>
      <c r="V103" s="1239"/>
      <c r="W103" s="1239"/>
      <c r="X103" s="1239"/>
      <c r="Y103" s="1240"/>
      <c r="Z103" s="1239"/>
      <c r="AA103" s="1239"/>
      <c r="AB103" s="1239"/>
      <c r="AG103" s="48"/>
      <c r="AK103" s="1733"/>
      <c r="AL103" s="1733"/>
      <c r="AM103" s="1733"/>
      <c r="AN103" s="1733"/>
    </row>
    <row r="104" spans="9:40">
      <c r="I104" s="48"/>
      <c r="Q104" s="48"/>
      <c r="V104" s="1239"/>
      <c r="W104" s="1239"/>
      <c r="X104" s="1239"/>
      <c r="Y104" s="1240"/>
      <c r="Z104" s="1239"/>
      <c r="AA104" s="1239"/>
      <c r="AB104" s="1239"/>
      <c r="AG104" s="48"/>
      <c r="AK104" s="1733"/>
      <c r="AL104" s="1733"/>
      <c r="AM104" s="1733"/>
      <c r="AN104" s="1733"/>
    </row>
    <row r="105" spans="9:40">
      <c r="I105" s="48"/>
      <c r="Q105" s="48"/>
      <c r="V105" s="1239"/>
      <c r="W105" s="1239"/>
      <c r="X105" s="1239"/>
      <c r="Y105" s="1240"/>
      <c r="Z105" s="1239"/>
      <c r="AA105" s="1239"/>
      <c r="AB105" s="1239"/>
      <c r="AG105" s="48"/>
      <c r="AK105" s="1733"/>
      <c r="AL105" s="1733"/>
      <c r="AM105" s="1733"/>
      <c r="AN105" s="1733"/>
    </row>
    <row r="106" spans="9:40">
      <c r="I106" s="48"/>
      <c r="Q106" s="48"/>
      <c r="V106" s="1239"/>
      <c r="W106" s="1239"/>
      <c r="X106" s="1239"/>
      <c r="Y106" s="1240"/>
      <c r="Z106" s="1239"/>
      <c r="AA106" s="1239"/>
      <c r="AB106" s="1239"/>
      <c r="AG106" s="48"/>
      <c r="AK106" s="1733"/>
      <c r="AL106" s="1733"/>
      <c r="AM106" s="1733"/>
      <c r="AN106" s="1733"/>
    </row>
    <row r="107" spans="9:40">
      <c r="I107" s="48"/>
      <c r="Q107" s="48"/>
      <c r="V107" s="1239"/>
      <c r="W107" s="1239"/>
      <c r="X107" s="1239"/>
      <c r="Y107" s="1240"/>
      <c r="Z107" s="1239"/>
      <c r="AA107" s="1239"/>
      <c r="AB107" s="1239"/>
      <c r="AG107" s="48"/>
      <c r="AK107" s="1733"/>
      <c r="AL107" s="1733"/>
      <c r="AM107" s="1733"/>
      <c r="AN107" s="1733"/>
    </row>
    <row r="108" spans="9:40">
      <c r="I108" s="48"/>
      <c r="Q108" s="48"/>
      <c r="V108" s="1239"/>
      <c r="W108" s="1239"/>
      <c r="X108" s="1239"/>
      <c r="Y108" s="1240"/>
      <c r="Z108" s="1239"/>
      <c r="AA108" s="1239"/>
      <c r="AB108" s="1239"/>
      <c r="AG108" s="48"/>
      <c r="AK108" s="1733"/>
      <c r="AL108" s="1733"/>
      <c r="AM108" s="1733"/>
      <c r="AN108" s="1733"/>
    </row>
    <row r="109" spans="9:40">
      <c r="I109" s="48"/>
      <c r="Q109" s="48"/>
      <c r="V109" s="1239"/>
      <c r="W109" s="1239"/>
      <c r="X109" s="1239"/>
      <c r="Y109" s="1240"/>
      <c r="Z109" s="1239"/>
      <c r="AA109" s="1239"/>
      <c r="AB109" s="1239"/>
      <c r="AG109" s="48"/>
      <c r="AK109" s="1733"/>
      <c r="AL109" s="1733"/>
      <c r="AM109" s="1733"/>
      <c r="AN109" s="1733"/>
    </row>
    <row r="110" spans="9:40">
      <c r="I110" s="48"/>
      <c r="Q110" s="48"/>
      <c r="V110" s="1239"/>
      <c r="W110" s="1239"/>
      <c r="X110" s="1239"/>
      <c r="Y110" s="1240"/>
      <c r="Z110" s="1239"/>
      <c r="AA110" s="1239"/>
      <c r="AB110" s="1239"/>
      <c r="AG110" s="48"/>
      <c r="AK110" s="1733"/>
      <c r="AL110" s="1733"/>
      <c r="AM110" s="1733"/>
      <c r="AN110" s="1733"/>
    </row>
    <row r="111" spans="9:40">
      <c r="I111" s="48"/>
      <c r="Q111" s="48"/>
      <c r="V111" s="1239"/>
      <c r="W111" s="1239"/>
      <c r="X111" s="1239"/>
      <c r="Y111" s="1240"/>
      <c r="Z111" s="1239"/>
      <c r="AA111" s="1239"/>
      <c r="AB111" s="1239"/>
      <c r="AG111" s="48"/>
      <c r="AK111" s="1733"/>
      <c r="AL111" s="1733"/>
      <c r="AM111" s="1733"/>
      <c r="AN111" s="1733"/>
    </row>
    <row r="112" spans="9:40">
      <c r="I112" s="48"/>
      <c r="Q112" s="48"/>
      <c r="V112" s="1239"/>
      <c r="W112" s="1239"/>
      <c r="X112" s="1239"/>
      <c r="Y112" s="1240"/>
      <c r="Z112" s="1239"/>
      <c r="AA112" s="1239"/>
      <c r="AB112" s="1239"/>
      <c r="AG112" s="48"/>
      <c r="AK112" s="1733"/>
      <c r="AL112" s="1733"/>
      <c r="AM112" s="1733"/>
      <c r="AN112" s="1733"/>
    </row>
    <row r="113" spans="9:40">
      <c r="I113" s="48"/>
      <c r="Q113" s="48"/>
      <c r="V113" s="1239"/>
      <c r="W113" s="1239"/>
      <c r="X113" s="1239"/>
      <c r="Y113" s="1240"/>
      <c r="Z113" s="1239"/>
      <c r="AA113" s="1239"/>
      <c r="AB113" s="1239"/>
      <c r="AG113" s="48"/>
      <c r="AK113" s="1733"/>
      <c r="AL113" s="1733"/>
      <c r="AM113" s="1733"/>
      <c r="AN113" s="1733"/>
    </row>
    <row r="114" spans="9:40">
      <c r="I114" s="48"/>
      <c r="Q114" s="48"/>
      <c r="V114" s="1239"/>
      <c r="W114" s="1239"/>
      <c r="X114" s="1239"/>
      <c r="Y114" s="1240"/>
      <c r="Z114" s="1239"/>
      <c r="AA114" s="1239"/>
      <c r="AB114" s="1239"/>
      <c r="AG114" s="48"/>
      <c r="AK114" s="1733"/>
      <c r="AL114" s="1733"/>
      <c r="AM114" s="1733"/>
      <c r="AN114" s="1733"/>
    </row>
    <row r="115" spans="9:40">
      <c r="I115" s="48"/>
      <c r="Q115" s="48"/>
      <c r="V115" s="1239"/>
      <c r="W115" s="1239"/>
      <c r="X115" s="1239"/>
      <c r="Y115" s="1240"/>
      <c r="Z115" s="1239"/>
      <c r="AA115" s="1239"/>
      <c r="AB115" s="1239"/>
      <c r="AG115" s="48"/>
      <c r="AK115" s="1733"/>
      <c r="AL115" s="1733"/>
      <c r="AM115" s="1733"/>
      <c r="AN115" s="1733"/>
    </row>
    <row r="116" spans="9:40">
      <c r="I116" s="48"/>
      <c r="Q116" s="48"/>
      <c r="V116" s="1239"/>
      <c r="W116" s="1239"/>
      <c r="X116" s="1239"/>
      <c r="Y116" s="1240"/>
      <c r="Z116" s="1239"/>
      <c r="AA116" s="1239"/>
      <c r="AB116" s="1239"/>
      <c r="AG116" s="48"/>
      <c r="AK116" s="1733"/>
      <c r="AL116" s="1733"/>
      <c r="AM116" s="1733"/>
      <c r="AN116" s="1733"/>
    </row>
    <row r="117" spans="9:40">
      <c r="I117" s="48"/>
      <c r="Q117" s="48"/>
      <c r="V117" s="1239"/>
      <c r="W117" s="1239"/>
      <c r="X117" s="1239"/>
      <c r="Y117" s="1240"/>
      <c r="Z117" s="1239"/>
      <c r="AA117" s="1239"/>
      <c r="AB117" s="1239"/>
      <c r="AG117" s="48"/>
      <c r="AK117" s="1733"/>
      <c r="AL117" s="1733"/>
      <c r="AM117" s="1733"/>
      <c r="AN117" s="1733"/>
    </row>
    <row r="118" spans="9:40">
      <c r="I118" s="48"/>
      <c r="Q118" s="48"/>
      <c r="V118" s="1239"/>
      <c r="W118" s="1239"/>
      <c r="X118" s="1239"/>
      <c r="Y118" s="1240"/>
      <c r="Z118" s="1239"/>
      <c r="AA118" s="1239"/>
      <c r="AB118" s="1239"/>
      <c r="AG118" s="48"/>
      <c r="AK118" s="1733"/>
      <c r="AL118" s="1733"/>
      <c r="AM118" s="1733"/>
      <c r="AN118" s="1733"/>
    </row>
    <row r="119" spans="9:40">
      <c r="I119" s="48"/>
      <c r="Q119" s="48"/>
      <c r="V119" s="1239"/>
      <c r="W119" s="1239"/>
      <c r="X119" s="1239"/>
      <c r="Y119" s="1240"/>
      <c r="Z119" s="1239"/>
      <c r="AA119" s="1239"/>
      <c r="AB119" s="1239"/>
      <c r="AG119" s="48"/>
      <c r="AK119" s="1733"/>
      <c r="AL119" s="1733"/>
      <c r="AM119" s="1733"/>
      <c r="AN119" s="1733"/>
    </row>
    <row r="120" spans="9:40">
      <c r="I120" s="48"/>
      <c r="Q120" s="48"/>
      <c r="V120" s="1239"/>
      <c r="W120" s="1239"/>
      <c r="X120" s="1239"/>
      <c r="Y120" s="1240"/>
      <c r="Z120" s="1239"/>
      <c r="AA120" s="1239"/>
      <c r="AB120" s="1239"/>
      <c r="AG120" s="48"/>
      <c r="AK120" s="1733"/>
      <c r="AL120" s="1733"/>
      <c r="AM120" s="1733"/>
      <c r="AN120" s="1733"/>
    </row>
    <row r="121" spans="9:40">
      <c r="I121" s="48"/>
      <c r="Q121" s="48"/>
      <c r="V121" s="1239"/>
      <c r="W121" s="1239"/>
      <c r="X121" s="1239"/>
      <c r="Y121" s="1240"/>
      <c r="Z121" s="1239"/>
      <c r="AA121" s="1239"/>
      <c r="AB121" s="1239"/>
      <c r="AG121" s="48"/>
      <c r="AK121" s="1733"/>
      <c r="AL121" s="1733"/>
      <c r="AM121" s="1733"/>
      <c r="AN121" s="1733"/>
    </row>
    <row r="122" spans="9:40">
      <c r="I122" s="48"/>
      <c r="Q122" s="48"/>
      <c r="V122" s="1239"/>
      <c r="W122" s="1239"/>
      <c r="X122" s="1239"/>
      <c r="Y122" s="1240"/>
      <c r="Z122" s="1239"/>
      <c r="AA122" s="1239"/>
      <c r="AB122" s="1239"/>
      <c r="AG122" s="48"/>
      <c r="AK122" s="1733"/>
      <c r="AL122" s="1733"/>
      <c r="AM122" s="1733"/>
      <c r="AN122" s="1733"/>
    </row>
    <row r="123" spans="9:40">
      <c r="I123" s="48"/>
      <c r="Q123" s="48"/>
      <c r="V123" s="1239"/>
      <c r="W123" s="1239"/>
      <c r="X123" s="1239"/>
      <c r="Y123" s="1240"/>
      <c r="Z123" s="1239"/>
      <c r="AA123" s="1239"/>
      <c r="AB123" s="1239"/>
      <c r="AG123" s="48"/>
      <c r="AK123" s="1733"/>
      <c r="AL123" s="1733"/>
      <c r="AM123" s="1733"/>
      <c r="AN123" s="1733"/>
    </row>
    <row r="124" spans="9:40">
      <c r="I124" s="48"/>
      <c r="Q124" s="48"/>
      <c r="V124" s="1239"/>
      <c r="W124" s="1239"/>
      <c r="X124" s="1239"/>
      <c r="Y124" s="1240"/>
      <c r="Z124" s="1239"/>
      <c r="AA124" s="1239"/>
      <c r="AB124" s="1239"/>
      <c r="AG124" s="48"/>
      <c r="AK124" s="1733"/>
      <c r="AL124" s="1733"/>
      <c r="AM124" s="1733"/>
      <c r="AN124" s="1733"/>
    </row>
    <row r="125" spans="9:40">
      <c r="I125" s="48"/>
      <c r="Q125" s="48"/>
      <c r="V125" s="1239"/>
      <c r="W125" s="1239"/>
      <c r="X125" s="1239"/>
      <c r="Y125" s="1240"/>
      <c r="Z125" s="1239"/>
      <c r="AA125" s="1239"/>
      <c r="AB125" s="1239"/>
      <c r="AG125" s="48"/>
      <c r="AK125" s="1733"/>
      <c r="AL125" s="1733"/>
      <c r="AM125" s="1733"/>
      <c r="AN125" s="1733"/>
    </row>
    <row r="126" spans="9:40">
      <c r="I126" s="48"/>
      <c r="Q126" s="48"/>
      <c r="V126" s="1239"/>
      <c r="W126" s="1239"/>
      <c r="X126" s="1239"/>
      <c r="Y126" s="1240"/>
      <c r="Z126" s="1239"/>
      <c r="AA126" s="1239"/>
      <c r="AB126" s="1239"/>
      <c r="AG126" s="48"/>
      <c r="AK126" s="1733"/>
      <c r="AL126" s="1733"/>
      <c r="AM126" s="1733"/>
      <c r="AN126" s="1733"/>
    </row>
    <row r="127" spans="9:40">
      <c r="I127" s="48"/>
      <c r="Q127" s="48"/>
      <c r="V127" s="1239"/>
      <c r="W127" s="1239"/>
      <c r="X127" s="1239"/>
      <c r="Y127" s="1240"/>
      <c r="Z127" s="1239"/>
      <c r="AA127" s="1239"/>
      <c r="AB127" s="1239"/>
      <c r="AG127" s="48"/>
      <c r="AK127" s="1733"/>
      <c r="AL127" s="1733"/>
      <c r="AM127" s="1733"/>
      <c r="AN127" s="1733"/>
    </row>
    <row r="128" spans="9:40">
      <c r="I128" s="48"/>
      <c r="Q128" s="48"/>
      <c r="V128" s="1239"/>
      <c r="W128" s="1239"/>
      <c r="X128" s="1239"/>
      <c r="Y128" s="1240"/>
      <c r="Z128" s="1239"/>
      <c r="AA128" s="1239"/>
      <c r="AB128" s="1239"/>
      <c r="AG128" s="48"/>
      <c r="AK128" s="1733"/>
      <c r="AL128" s="1733"/>
      <c r="AM128" s="1733"/>
      <c r="AN128" s="1733"/>
    </row>
    <row r="129" spans="9:40">
      <c r="I129" s="48"/>
      <c r="Q129" s="48"/>
      <c r="V129" s="1239"/>
      <c r="W129" s="1239"/>
      <c r="X129" s="1239"/>
      <c r="Y129" s="1240"/>
      <c r="Z129" s="1239"/>
      <c r="AA129" s="1239"/>
      <c r="AB129" s="1239"/>
      <c r="AG129" s="48"/>
      <c r="AK129" s="1733"/>
      <c r="AL129" s="1733"/>
      <c r="AM129" s="1733"/>
      <c r="AN129" s="1733"/>
    </row>
    <row r="130" spans="9:40">
      <c r="I130" s="48"/>
      <c r="Q130" s="48"/>
      <c r="V130" s="1239"/>
      <c r="W130" s="1239"/>
      <c r="X130" s="1239"/>
      <c r="Y130" s="1240"/>
      <c r="Z130" s="1239"/>
      <c r="AA130" s="1239"/>
      <c r="AB130" s="1239"/>
      <c r="AG130" s="48"/>
      <c r="AK130" s="1733"/>
      <c r="AL130" s="1733"/>
      <c r="AM130" s="1733"/>
      <c r="AN130" s="1733"/>
    </row>
    <row r="131" spans="9:40">
      <c r="I131" s="48"/>
      <c r="Q131" s="48"/>
      <c r="V131" s="1239"/>
      <c r="W131" s="1239"/>
      <c r="X131" s="1239"/>
      <c r="Y131" s="1240"/>
      <c r="Z131" s="1239"/>
      <c r="AA131" s="1239"/>
      <c r="AB131" s="1239"/>
      <c r="AG131" s="48"/>
      <c r="AK131" s="1733"/>
      <c r="AL131" s="1733"/>
      <c r="AM131" s="1733"/>
      <c r="AN131" s="1733"/>
    </row>
    <row r="132" spans="9:40">
      <c r="I132" s="48"/>
      <c r="Q132" s="48"/>
      <c r="V132" s="1239"/>
      <c r="W132" s="1239"/>
      <c r="X132" s="1239"/>
      <c r="Y132" s="1240"/>
      <c r="Z132" s="1239"/>
      <c r="AA132" s="1239"/>
      <c r="AB132" s="1239"/>
      <c r="AG132" s="48"/>
      <c r="AK132" s="1733"/>
      <c r="AL132" s="1733"/>
      <c r="AM132" s="1733"/>
      <c r="AN132" s="1733"/>
    </row>
    <row r="133" spans="9:40">
      <c r="I133" s="48"/>
      <c r="Q133" s="48"/>
      <c r="V133" s="1239"/>
      <c r="W133" s="1239"/>
      <c r="X133" s="1239"/>
      <c r="Y133" s="1240"/>
      <c r="Z133" s="1239"/>
      <c r="AA133" s="1239"/>
      <c r="AB133" s="1239"/>
      <c r="AG133" s="48"/>
      <c r="AK133" s="1733"/>
      <c r="AL133" s="1733"/>
      <c r="AM133" s="1733"/>
      <c r="AN133" s="1733"/>
    </row>
    <row r="134" spans="9:40">
      <c r="I134" s="48"/>
      <c r="Q134" s="48"/>
      <c r="V134" s="1239"/>
      <c r="W134" s="1239"/>
      <c r="X134" s="1239"/>
      <c r="Y134" s="1240"/>
      <c r="Z134" s="1239"/>
      <c r="AA134" s="1239"/>
      <c r="AB134" s="1239"/>
      <c r="AG134" s="48"/>
      <c r="AK134" s="1733"/>
      <c r="AL134" s="1733"/>
      <c r="AM134" s="1733"/>
      <c r="AN134" s="1733"/>
    </row>
    <row r="135" spans="9:40">
      <c r="I135" s="48"/>
      <c r="Q135" s="48"/>
      <c r="V135" s="1239"/>
      <c r="W135" s="1239"/>
      <c r="X135" s="1239"/>
      <c r="Y135" s="1240"/>
      <c r="Z135" s="1239"/>
      <c r="AA135" s="1239"/>
      <c r="AB135" s="1239"/>
      <c r="AG135" s="48"/>
      <c r="AK135" s="1733"/>
      <c r="AL135" s="1733"/>
      <c r="AM135" s="1733"/>
      <c r="AN135" s="1733"/>
    </row>
    <row r="136" spans="9:40">
      <c r="I136" s="48"/>
      <c r="Q136" s="48"/>
      <c r="V136" s="1239"/>
      <c r="W136" s="1239"/>
      <c r="X136" s="1239"/>
      <c r="Y136" s="1240"/>
      <c r="Z136" s="1239"/>
      <c r="AA136" s="1239"/>
      <c r="AB136" s="1239"/>
      <c r="AG136" s="48"/>
      <c r="AK136" s="1733"/>
      <c r="AL136" s="1733"/>
      <c r="AM136" s="1733"/>
      <c r="AN136" s="1733"/>
    </row>
    <row r="137" spans="9:40">
      <c r="I137" s="48"/>
      <c r="Q137" s="48"/>
      <c r="V137" s="1239"/>
      <c r="W137" s="1239"/>
      <c r="X137" s="1239"/>
      <c r="Y137" s="1240"/>
      <c r="Z137" s="1239"/>
      <c r="AA137" s="1239"/>
      <c r="AB137" s="1239"/>
      <c r="AG137" s="48"/>
      <c r="AK137" s="1733"/>
      <c r="AL137" s="1733"/>
      <c r="AM137" s="1733"/>
      <c r="AN137" s="1733"/>
    </row>
    <row r="138" spans="9:40">
      <c r="I138" s="48"/>
      <c r="Q138" s="48"/>
      <c r="V138" s="1239"/>
      <c r="W138" s="1239"/>
      <c r="X138" s="1239"/>
      <c r="Y138" s="1240"/>
      <c r="Z138" s="1239"/>
      <c r="AA138" s="1239"/>
      <c r="AB138" s="1239"/>
      <c r="AG138" s="48"/>
      <c r="AK138" s="1733"/>
      <c r="AL138" s="1733"/>
      <c r="AM138" s="1733"/>
      <c r="AN138" s="1733"/>
    </row>
    <row r="139" spans="9:40">
      <c r="I139" s="48"/>
      <c r="Q139" s="48"/>
      <c r="V139" s="1239"/>
      <c r="W139" s="1239"/>
      <c r="X139" s="1239"/>
      <c r="Y139" s="1240"/>
      <c r="Z139" s="1239"/>
      <c r="AA139" s="1239"/>
      <c r="AB139" s="1239"/>
      <c r="AG139" s="48"/>
      <c r="AK139" s="1733"/>
      <c r="AL139" s="1733"/>
      <c r="AM139" s="1733"/>
      <c r="AN139" s="1733"/>
    </row>
    <row r="140" spans="9:40">
      <c r="I140" s="48"/>
      <c r="Q140" s="48"/>
      <c r="V140" s="1239"/>
      <c r="W140" s="1239"/>
      <c r="X140" s="1239"/>
      <c r="Y140" s="1240"/>
      <c r="Z140" s="1239"/>
      <c r="AA140" s="1239"/>
      <c r="AB140" s="1239"/>
      <c r="AG140" s="48"/>
      <c r="AK140" s="1733"/>
      <c r="AL140" s="1733"/>
      <c r="AM140" s="1733"/>
      <c r="AN140" s="1733"/>
    </row>
    <row r="141" spans="9:40">
      <c r="I141" s="48"/>
      <c r="Q141" s="48"/>
      <c r="V141" s="1239"/>
      <c r="W141" s="1239"/>
      <c r="X141" s="1239"/>
      <c r="Y141" s="1240"/>
      <c r="Z141" s="1239"/>
      <c r="AA141" s="1239"/>
      <c r="AB141" s="1239"/>
      <c r="AG141" s="48"/>
      <c r="AK141" s="1733"/>
      <c r="AL141" s="1733"/>
      <c r="AM141" s="1733"/>
      <c r="AN141" s="1733"/>
    </row>
    <row r="142" spans="9:40">
      <c r="I142" s="48"/>
      <c r="Q142" s="48"/>
      <c r="V142" s="1239"/>
      <c r="W142" s="1239"/>
      <c r="X142" s="1239"/>
      <c r="Y142" s="1240"/>
      <c r="Z142" s="1239"/>
      <c r="AA142" s="1239"/>
      <c r="AB142" s="1239"/>
      <c r="AG142" s="48"/>
      <c r="AK142" s="1733"/>
      <c r="AL142" s="1733"/>
      <c r="AM142" s="1733"/>
      <c r="AN142" s="1733"/>
    </row>
    <row r="143" spans="9:40">
      <c r="I143" s="48"/>
      <c r="Q143" s="48"/>
      <c r="V143" s="1239"/>
      <c r="W143" s="1239"/>
      <c r="X143" s="1239"/>
      <c r="Y143" s="1240"/>
      <c r="Z143" s="1239"/>
      <c r="AA143" s="1239"/>
      <c r="AB143" s="1239"/>
      <c r="AG143" s="48"/>
      <c r="AK143" s="1733"/>
      <c r="AL143" s="1733"/>
      <c r="AM143" s="1733"/>
      <c r="AN143" s="1733"/>
    </row>
    <row r="144" spans="9:40">
      <c r="I144" s="48"/>
      <c r="Q144" s="48"/>
      <c r="V144" s="1239"/>
      <c r="W144" s="1239"/>
      <c r="X144" s="1239"/>
      <c r="Y144" s="1240"/>
      <c r="Z144" s="1239"/>
      <c r="AA144" s="1239"/>
      <c r="AB144" s="1239"/>
      <c r="AG144" s="48"/>
      <c r="AK144" s="1733"/>
      <c r="AL144" s="1733"/>
      <c r="AM144" s="1733"/>
      <c r="AN144" s="1733"/>
    </row>
    <row r="145" spans="9:40">
      <c r="I145" s="48"/>
      <c r="Q145" s="48"/>
      <c r="V145" s="1239"/>
      <c r="W145" s="1239"/>
      <c r="X145" s="1239"/>
      <c r="Y145" s="1240"/>
      <c r="Z145" s="1239"/>
      <c r="AA145" s="1239"/>
      <c r="AB145" s="1239"/>
      <c r="AG145" s="48"/>
      <c r="AK145" s="1733"/>
      <c r="AL145" s="1733"/>
      <c r="AM145" s="1733"/>
      <c r="AN145" s="1733"/>
    </row>
    <row r="146" spans="9:40">
      <c r="I146" s="48"/>
      <c r="Q146" s="48"/>
      <c r="V146" s="1239"/>
      <c r="W146" s="1239"/>
      <c r="X146" s="1239"/>
      <c r="Y146" s="1240"/>
      <c r="Z146" s="1239"/>
      <c r="AA146" s="1239"/>
      <c r="AB146" s="1239"/>
      <c r="AG146" s="48"/>
      <c r="AK146" s="1733"/>
      <c r="AL146" s="1733"/>
      <c r="AM146" s="1733"/>
      <c r="AN146" s="1733"/>
    </row>
    <row r="147" spans="9:40">
      <c r="I147" s="48"/>
      <c r="Q147" s="48"/>
      <c r="V147" s="1239"/>
      <c r="W147" s="1239"/>
      <c r="X147" s="1239"/>
      <c r="Y147" s="1240"/>
      <c r="Z147" s="1239"/>
      <c r="AA147" s="1239"/>
      <c r="AB147" s="1239"/>
      <c r="AG147" s="48"/>
      <c r="AK147" s="1733"/>
      <c r="AL147" s="1733"/>
      <c r="AM147" s="1733"/>
      <c r="AN147" s="1733"/>
    </row>
    <row r="148" spans="9:40">
      <c r="I148" s="48"/>
      <c r="Q148" s="48"/>
      <c r="V148" s="1239"/>
      <c r="W148" s="1239"/>
      <c r="X148" s="1239"/>
      <c r="Y148" s="1240"/>
      <c r="Z148" s="1239"/>
      <c r="AA148" s="1239"/>
      <c r="AB148" s="1239"/>
      <c r="AG148" s="48"/>
      <c r="AK148" s="1733"/>
      <c r="AL148" s="1733"/>
      <c r="AM148" s="1733"/>
      <c r="AN148" s="1733"/>
    </row>
    <row r="149" spans="9:40">
      <c r="I149" s="48"/>
      <c r="Q149" s="48"/>
      <c r="V149" s="1239"/>
      <c r="W149" s="1239"/>
      <c r="X149" s="1239"/>
      <c r="Y149" s="1240"/>
      <c r="Z149" s="1239"/>
      <c r="AA149" s="1239"/>
      <c r="AB149" s="1239"/>
      <c r="AG149" s="48"/>
      <c r="AK149" s="1733"/>
      <c r="AL149" s="1733"/>
      <c r="AM149" s="1733"/>
      <c r="AN149" s="1733"/>
    </row>
    <row r="150" spans="9:40">
      <c r="I150" s="48"/>
      <c r="Q150" s="48"/>
      <c r="V150" s="1239"/>
      <c r="W150" s="1239"/>
      <c r="X150" s="1239"/>
      <c r="Y150" s="1240"/>
      <c r="Z150" s="1239"/>
      <c r="AA150" s="1239"/>
      <c r="AB150" s="1239"/>
      <c r="AG150" s="48"/>
      <c r="AK150" s="1733"/>
      <c r="AL150" s="1733"/>
      <c r="AM150" s="1733"/>
      <c r="AN150" s="1733"/>
    </row>
    <row r="151" spans="9:40">
      <c r="I151" s="48"/>
      <c r="Q151" s="48"/>
      <c r="V151" s="1239"/>
      <c r="W151" s="1239"/>
      <c r="X151" s="1239"/>
      <c r="Y151" s="1240"/>
      <c r="Z151" s="1239"/>
      <c r="AA151" s="1239"/>
      <c r="AB151" s="1239"/>
      <c r="AG151" s="48"/>
      <c r="AK151" s="1733"/>
      <c r="AL151" s="1733"/>
      <c r="AM151" s="1733"/>
      <c r="AN151" s="1733"/>
    </row>
    <row r="152" spans="9:40">
      <c r="I152" s="48"/>
      <c r="Q152" s="48"/>
      <c r="V152" s="1239"/>
      <c r="W152" s="1239"/>
      <c r="X152" s="1239"/>
      <c r="Y152" s="1240"/>
      <c r="Z152" s="1239"/>
      <c r="AA152" s="1239"/>
      <c r="AB152" s="1239"/>
      <c r="AG152" s="48"/>
      <c r="AK152" s="1733"/>
      <c r="AL152" s="1733"/>
      <c r="AM152" s="1733"/>
      <c r="AN152" s="1733"/>
    </row>
    <row r="153" spans="9:40">
      <c r="I153" s="48"/>
      <c r="Q153" s="48"/>
      <c r="V153" s="1239"/>
      <c r="W153" s="1239"/>
      <c r="X153" s="1239"/>
      <c r="Y153" s="1240"/>
      <c r="Z153" s="1239"/>
      <c r="AA153" s="1239"/>
      <c r="AB153" s="1239"/>
      <c r="AG153" s="48"/>
      <c r="AK153" s="1733"/>
      <c r="AL153" s="1733"/>
      <c r="AM153" s="1733"/>
      <c r="AN153" s="1733"/>
    </row>
    <row r="154" spans="9:40">
      <c r="I154" s="48"/>
      <c r="Q154" s="48"/>
      <c r="V154" s="1239"/>
      <c r="W154" s="1239"/>
      <c r="X154" s="1239"/>
      <c r="Y154" s="1240"/>
      <c r="Z154" s="1239"/>
      <c r="AA154" s="1239"/>
      <c r="AB154" s="1239"/>
      <c r="AG154" s="48"/>
      <c r="AK154" s="1733"/>
      <c r="AL154" s="1733"/>
      <c r="AM154" s="1733"/>
      <c r="AN154" s="1733"/>
    </row>
    <row r="155" spans="9:40">
      <c r="I155" s="48"/>
      <c r="Q155" s="48"/>
      <c r="V155" s="1239"/>
      <c r="W155" s="1239"/>
      <c r="X155" s="1239"/>
      <c r="Y155" s="1240"/>
      <c r="Z155" s="1239"/>
      <c r="AA155" s="1239"/>
      <c r="AB155" s="1239"/>
      <c r="AG155" s="48"/>
      <c r="AK155" s="1733"/>
      <c r="AL155" s="1733"/>
      <c r="AM155" s="1733"/>
      <c r="AN155" s="1733"/>
    </row>
    <row r="156" spans="9:40">
      <c r="I156" s="48"/>
      <c r="Q156" s="48"/>
      <c r="V156" s="1239"/>
      <c r="W156" s="1239"/>
      <c r="X156" s="1239"/>
      <c r="Y156" s="1240"/>
      <c r="Z156" s="1239"/>
      <c r="AA156" s="1239"/>
      <c r="AB156" s="1239"/>
      <c r="AG156" s="48"/>
      <c r="AK156" s="1733"/>
      <c r="AL156" s="1733"/>
      <c r="AM156" s="1733"/>
      <c r="AN156" s="1733"/>
    </row>
    <row r="157" spans="9:40">
      <c r="I157" s="48"/>
      <c r="Q157" s="48"/>
      <c r="V157" s="1239"/>
      <c r="W157" s="1239"/>
      <c r="X157" s="1239"/>
      <c r="Y157" s="1240"/>
      <c r="Z157" s="1239"/>
      <c r="AA157" s="1239"/>
      <c r="AB157" s="1239"/>
      <c r="AG157" s="48"/>
      <c r="AK157" s="1733"/>
      <c r="AL157" s="1733"/>
      <c r="AM157" s="1733"/>
      <c r="AN157" s="1733"/>
    </row>
    <row r="158" spans="9:40">
      <c r="I158" s="48"/>
      <c r="Q158" s="48"/>
      <c r="V158" s="1239"/>
      <c r="W158" s="1239"/>
      <c r="X158" s="1239"/>
      <c r="Y158" s="1240"/>
      <c r="Z158" s="1239"/>
      <c r="AA158" s="1239"/>
      <c r="AB158" s="1239"/>
      <c r="AG158" s="48"/>
      <c r="AK158" s="1733"/>
      <c r="AL158" s="1733"/>
      <c r="AM158" s="1733"/>
      <c r="AN158" s="1733"/>
    </row>
    <row r="159" spans="9:40">
      <c r="I159" s="48"/>
      <c r="Q159" s="48"/>
      <c r="V159" s="1239"/>
      <c r="W159" s="1239"/>
      <c r="X159" s="1239"/>
      <c r="Y159" s="1240"/>
      <c r="Z159" s="1239"/>
      <c r="AA159" s="1239"/>
      <c r="AB159" s="1239"/>
      <c r="AG159" s="48"/>
      <c r="AK159" s="1733"/>
      <c r="AL159" s="1733"/>
      <c r="AM159" s="1733"/>
      <c r="AN159" s="1733"/>
    </row>
    <row r="160" spans="9:40">
      <c r="I160" s="48"/>
      <c r="Q160" s="48"/>
      <c r="V160" s="1239"/>
      <c r="W160" s="1239"/>
      <c r="X160" s="1239"/>
      <c r="Y160" s="1240"/>
      <c r="Z160" s="1239"/>
      <c r="AA160" s="1239"/>
      <c r="AB160" s="1239"/>
      <c r="AG160" s="48"/>
      <c r="AK160" s="1733"/>
      <c r="AL160" s="1733"/>
      <c r="AM160" s="1733"/>
      <c r="AN160" s="1733"/>
    </row>
    <row r="161" spans="9:40">
      <c r="I161" s="48"/>
      <c r="Q161" s="48"/>
      <c r="V161" s="1239"/>
      <c r="W161" s="1239"/>
      <c r="X161" s="1239"/>
      <c r="Y161" s="1240"/>
      <c r="Z161" s="1239"/>
      <c r="AA161" s="1239"/>
      <c r="AB161" s="1239"/>
      <c r="AG161" s="48"/>
      <c r="AK161" s="1733"/>
      <c r="AL161" s="1733"/>
      <c r="AM161" s="1733"/>
      <c r="AN161" s="1733"/>
    </row>
    <row r="162" spans="9:40">
      <c r="I162" s="48"/>
      <c r="Q162" s="48"/>
      <c r="V162" s="1239"/>
      <c r="W162" s="1239"/>
      <c r="X162" s="1239"/>
      <c r="Y162" s="1240"/>
      <c r="Z162" s="1239"/>
      <c r="AA162" s="1239"/>
      <c r="AB162" s="1239"/>
      <c r="AG162" s="48"/>
      <c r="AK162" s="1733"/>
      <c r="AL162" s="1733"/>
      <c r="AM162" s="1733"/>
      <c r="AN162" s="1733"/>
    </row>
    <row r="163" spans="9:40">
      <c r="I163" s="48"/>
      <c r="Q163" s="48"/>
      <c r="V163" s="1239"/>
      <c r="W163" s="1239"/>
      <c r="X163" s="1239"/>
      <c r="Y163" s="1240"/>
      <c r="Z163" s="1239"/>
      <c r="AA163" s="1239"/>
      <c r="AB163" s="1239"/>
      <c r="AG163" s="48"/>
      <c r="AK163" s="1733"/>
      <c r="AL163" s="1733"/>
      <c r="AM163" s="1733"/>
      <c r="AN163" s="1733"/>
    </row>
    <row r="164" spans="9:40">
      <c r="I164" s="48"/>
      <c r="Q164" s="48"/>
      <c r="V164" s="1239"/>
      <c r="W164" s="1239"/>
      <c r="X164" s="1239"/>
      <c r="Y164" s="1240"/>
      <c r="Z164" s="1239"/>
      <c r="AA164" s="1239"/>
      <c r="AB164" s="1239"/>
      <c r="AG164" s="48"/>
      <c r="AK164" s="1733"/>
      <c r="AL164" s="1733"/>
      <c r="AM164" s="1733"/>
      <c r="AN164" s="1733"/>
    </row>
    <row r="165" spans="9:40">
      <c r="I165" s="48"/>
      <c r="Q165" s="48"/>
      <c r="V165" s="1239"/>
      <c r="W165" s="1239"/>
      <c r="X165" s="1239"/>
      <c r="Y165" s="1240"/>
      <c r="Z165" s="1239"/>
      <c r="AA165" s="1239"/>
      <c r="AB165" s="1239"/>
      <c r="AG165" s="48"/>
      <c r="AK165" s="1733"/>
      <c r="AL165" s="1733"/>
      <c r="AM165" s="1733"/>
      <c r="AN165" s="1733"/>
    </row>
    <row r="166" spans="9:40">
      <c r="I166" s="48"/>
      <c r="Q166" s="48"/>
      <c r="V166" s="1239"/>
      <c r="W166" s="1239"/>
      <c r="X166" s="1239"/>
      <c r="Y166" s="1240"/>
      <c r="Z166" s="1239"/>
      <c r="AA166" s="1239"/>
      <c r="AB166" s="1239"/>
      <c r="AG166" s="48"/>
      <c r="AK166" s="1733"/>
      <c r="AL166" s="1733"/>
      <c r="AM166" s="1733"/>
      <c r="AN166" s="1733"/>
    </row>
    <row r="167" spans="9:40">
      <c r="I167" s="48"/>
      <c r="Q167" s="48"/>
      <c r="V167" s="1239"/>
      <c r="W167" s="1239"/>
      <c r="X167" s="1239"/>
      <c r="Y167" s="1240"/>
      <c r="Z167" s="1239"/>
      <c r="AA167" s="1239"/>
      <c r="AB167" s="1239"/>
      <c r="AG167" s="48"/>
      <c r="AK167" s="1733"/>
      <c r="AL167" s="1733"/>
      <c r="AM167" s="1733"/>
      <c r="AN167" s="1733"/>
    </row>
    <row r="168" spans="9:40">
      <c r="I168" s="48"/>
      <c r="Q168" s="48"/>
      <c r="V168" s="1239"/>
      <c r="W168" s="1239"/>
      <c r="X168" s="1239"/>
      <c r="Y168" s="1240"/>
      <c r="Z168" s="1239"/>
      <c r="AA168" s="1239"/>
      <c r="AB168" s="1239"/>
      <c r="AG168" s="48"/>
      <c r="AK168" s="1733"/>
      <c r="AL168" s="1733"/>
      <c r="AM168" s="1733"/>
      <c r="AN168" s="1733"/>
    </row>
    <row r="169" spans="9:40">
      <c r="I169" s="48"/>
      <c r="Q169" s="48"/>
      <c r="V169" s="1239"/>
      <c r="W169" s="1239"/>
      <c r="X169" s="1239"/>
      <c r="Y169" s="1240"/>
      <c r="Z169" s="1239"/>
      <c r="AA169" s="1239"/>
      <c r="AB169" s="1239"/>
      <c r="AG169" s="48"/>
      <c r="AK169" s="1733"/>
      <c r="AL169" s="1733"/>
      <c r="AM169" s="1733"/>
      <c r="AN169" s="1733"/>
    </row>
    <row r="170" spans="9:40">
      <c r="I170" s="48"/>
      <c r="Q170" s="48"/>
      <c r="V170" s="1239"/>
      <c r="W170" s="1239"/>
      <c r="X170" s="1239"/>
      <c r="Y170" s="1240"/>
      <c r="Z170" s="1239"/>
      <c r="AA170" s="1239"/>
      <c r="AB170" s="1239"/>
      <c r="AG170" s="48"/>
      <c r="AK170" s="1733"/>
      <c r="AL170" s="1733"/>
      <c r="AM170" s="1733"/>
      <c r="AN170" s="1733"/>
    </row>
    <row r="171" spans="9:40">
      <c r="I171" s="48"/>
      <c r="Q171" s="48"/>
      <c r="V171" s="1239"/>
      <c r="W171" s="1239"/>
      <c r="X171" s="1239"/>
      <c r="Y171" s="1240"/>
      <c r="Z171" s="1239"/>
      <c r="AA171" s="1239"/>
      <c r="AB171" s="1239"/>
      <c r="AG171" s="48"/>
      <c r="AK171" s="1733"/>
      <c r="AL171" s="1733"/>
      <c r="AM171" s="1733"/>
      <c r="AN171" s="1733"/>
    </row>
    <row r="172" spans="9:40">
      <c r="I172" s="48"/>
      <c r="Q172" s="48"/>
      <c r="V172" s="1239"/>
      <c r="W172" s="1239"/>
      <c r="X172" s="1239"/>
      <c r="Y172" s="1240"/>
      <c r="Z172" s="1239"/>
      <c r="AA172" s="1239"/>
      <c r="AB172" s="1239"/>
      <c r="AG172" s="48"/>
      <c r="AK172" s="1733"/>
      <c r="AL172" s="1733"/>
      <c r="AM172" s="1733"/>
      <c r="AN172" s="1733"/>
    </row>
    <row r="173" spans="9:40">
      <c r="I173" s="48"/>
      <c r="Q173" s="48"/>
      <c r="V173" s="1239"/>
      <c r="W173" s="1239"/>
      <c r="X173" s="1239"/>
      <c r="Y173" s="1240"/>
      <c r="Z173" s="1239"/>
      <c r="AA173" s="1239"/>
      <c r="AB173" s="1239"/>
      <c r="AG173" s="48"/>
      <c r="AK173" s="1733"/>
      <c r="AL173" s="1733"/>
      <c r="AM173" s="1733"/>
      <c r="AN173" s="1733"/>
    </row>
    <row r="174" spans="9:40">
      <c r="I174" s="48"/>
      <c r="Q174" s="48"/>
      <c r="V174" s="1239"/>
      <c r="W174" s="1239"/>
      <c r="X174" s="1239"/>
      <c r="Y174" s="1240"/>
      <c r="Z174" s="1239"/>
      <c r="AA174" s="1239"/>
      <c r="AB174" s="1239"/>
      <c r="AG174" s="48"/>
      <c r="AK174" s="1733"/>
      <c r="AL174" s="1733"/>
      <c r="AM174" s="1733"/>
      <c r="AN174" s="1733"/>
    </row>
    <row r="175" spans="9:40">
      <c r="I175" s="48"/>
      <c r="Q175" s="48"/>
      <c r="V175" s="1239"/>
      <c r="W175" s="1239"/>
      <c r="X175" s="1239"/>
      <c r="Y175" s="1240"/>
      <c r="Z175" s="1239"/>
      <c r="AA175" s="1239"/>
      <c r="AB175" s="1239"/>
      <c r="AG175" s="48"/>
      <c r="AK175" s="1733"/>
      <c r="AL175" s="1733"/>
      <c r="AM175" s="1733"/>
      <c r="AN175" s="1733"/>
    </row>
    <row r="176" spans="9:40">
      <c r="I176" s="48"/>
      <c r="Q176" s="48"/>
      <c r="V176" s="1239"/>
      <c r="W176" s="1239"/>
      <c r="X176" s="1239"/>
      <c r="Y176" s="1240"/>
      <c r="Z176" s="1239"/>
      <c r="AA176" s="1239"/>
      <c r="AB176" s="1239"/>
      <c r="AG176" s="48"/>
      <c r="AK176" s="1733"/>
      <c r="AL176" s="1733"/>
      <c r="AM176" s="1733"/>
      <c r="AN176" s="1733"/>
    </row>
    <row r="177" spans="9:40">
      <c r="I177" s="48"/>
      <c r="Q177" s="48"/>
      <c r="V177" s="1239"/>
      <c r="W177" s="1239"/>
      <c r="X177" s="1239"/>
      <c r="Y177" s="1240"/>
      <c r="Z177" s="1239"/>
      <c r="AA177" s="1239"/>
      <c r="AB177" s="1239"/>
      <c r="AG177" s="48"/>
      <c r="AK177" s="1733"/>
      <c r="AL177" s="1733"/>
      <c r="AM177" s="1733"/>
      <c r="AN177" s="1733"/>
    </row>
    <row r="178" spans="9:40">
      <c r="I178" s="48"/>
      <c r="Q178" s="48"/>
      <c r="V178" s="1239"/>
      <c r="W178" s="1239"/>
      <c r="X178" s="1239"/>
      <c r="Y178" s="1240"/>
      <c r="Z178" s="1239"/>
      <c r="AA178" s="1239"/>
      <c r="AB178" s="1239"/>
      <c r="AG178" s="48"/>
      <c r="AK178" s="1733"/>
      <c r="AL178" s="1733"/>
      <c r="AM178" s="1733"/>
      <c r="AN178" s="1733"/>
    </row>
    <row r="179" spans="9:40">
      <c r="I179" s="48"/>
      <c r="Q179" s="48"/>
      <c r="V179" s="1239"/>
      <c r="W179" s="1239"/>
      <c r="X179" s="1239"/>
      <c r="Y179" s="1240"/>
      <c r="Z179" s="1239"/>
      <c r="AA179" s="1239"/>
      <c r="AB179" s="1239"/>
      <c r="AG179" s="48"/>
      <c r="AK179" s="1733"/>
      <c r="AL179" s="1733"/>
      <c r="AM179" s="1733"/>
      <c r="AN179" s="1733"/>
    </row>
    <row r="180" spans="9:40">
      <c r="I180" s="48"/>
      <c r="Q180" s="48"/>
      <c r="V180" s="1239"/>
      <c r="W180" s="1239"/>
      <c r="X180" s="1239"/>
      <c r="Y180" s="1240"/>
      <c r="Z180" s="1239"/>
      <c r="AA180" s="1239"/>
      <c r="AB180" s="1239"/>
      <c r="AG180" s="48"/>
      <c r="AK180" s="1733"/>
      <c r="AL180" s="1733"/>
      <c r="AM180" s="1733"/>
      <c r="AN180" s="1733"/>
    </row>
    <row r="181" spans="9:40">
      <c r="I181" s="48"/>
      <c r="Q181" s="48"/>
      <c r="V181" s="1239"/>
      <c r="W181" s="1239"/>
      <c r="X181" s="1239"/>
      <c r="Y181" s="1240"/>
      <c r="Z181" s="1239"/>
      <c r="AA181" s="1239"/>
      <c r="AB181" s="1239"/>
      <c r="AG181" s="48"/>
      <c r="AK181" s="1733"/>
      <c r="AL181" s="1733"/>
      <c r="AM181" s="1733"/>
      <c r="AN181" s="1733"/>
    </row>
    <row r="182" spans="9:40">
      <c r="I182" s="48"/>
      <c r="Q182" s="48"/>
      <c r="V182" s="1239"/>
      <c r="W182" s="1239"/>
      <c r="X182" s="1239"/>
      <c r="Y182" s="1240"/>
      <c r="Z182" s="1239"/>
      <c r="AA182" s="1239"/>
      <c r="AB182" s="1239"/>
      <c r="AG182" s="48"/>
      <c r="AK182" s="1733"/>
      <c r="AL182" s="1733"/>
      <c r="AM182" s="1733"/>
      <c r="AN182" s="1733"/>
    </row>
    <row r="183" spans="9:40">
      <c r="I183" s="48"/>
      <c r="Q183" s="48"/>
      <c r="V183" s="1239"/>
      <c r="W183" s="1239"/>
      <c r="X183" s="1239"/>
      <c r="Y183" s="1240"/>
      <c r="Z183" s="1239"/>
      <c r="AA183" s="1239"/>
      <c r="AB183" s="1239"/>
      <c r="AG183" s="48"/>
      <c r="AK183" s="1733"/>
      <c r="AL183" s="1733"/>
      <c r="AM183" s="1733"/>
      <c r="AN183" s="1733"/>
    </row>
    <row r="184" spans="9:40">
      <c r="I184" s="48"/>
      <c r="Q184" s="48"/>
      <c r="V184" s="1239"/>
      <c r="W184" s="1239"/>
      <c r="X184" s="1239"/>
      <c r="Y184" s="1240"/>
      <c r="Z184" s="1239"/>
      <c r="AA184" s="1239"/>
      <c r="AB184" s="1239"/>
      <c r="AG184" s="48"/>
      <c r="AK184" s="1733"/>
      <c r="AL184" s="1733"/>
      <c r="AM184" s="1733"/>
      <c r="AN184" s="1733"/>
    </row>
    <row r="185" spans="9:40">
      <c r="I185" s="48"/>
      <c r="Q185" s="48"/>
      <c r="V185" s="1239"/>
      <c r="W185" s="1239"/>
      <c r="X185" s="1239"/>
      <c r="Y185" s="1240"/>
      <c r="Z185" s="1239"/>
      <c r="AA185" s="1239"/>
      <c r="AB185" s="1239"/>
      <c r="AG185" s="48"/>
      <c r="AK185" s="1733"/>
      <c r="AL185" s="1733"/>
      <c r="AM185" s="1733"/>
      <c r="AN185" s="1733"/>
    </row>
    <row r="186" spans="9:40">
      <c r="I186" s="48"/>
      <c r="Q186" s="48"/>
      <c r="V186" s="1239"/>
      <c r="W186" s="1239"/>
      <c r="X186" s="1239"/>
      <c r="Y186" s="1240"/>
      <c r="Z186" s="1239"/>
      <c r="AA186" s="1239"/>
      <c r="AB186" s="1239"/>
      <c r="AG186" s="48"/>
      <c r="AK186" s="1733"/>
      <c r="AL186" s="1733"/>
      <c r="AM186" s="1733"/>
      <c r="AN186" s="1733"/>
    </row>
    <row r="187" spans="9:40">
      <c r="I187" s="48"/>
      <c r="Q187" s="48"/>
      <c r="V187" s="1239"/>
      <c r="W187" s="1239"/>
      <c r="X187" s="1239"/>
      <c r="Y187" s="1240"/>
      <c r="Z187" s="1239"/>
      <c r="AA187" s="1239"/>
      <c r="AB187" s="1239"/>
      <c r="AG187" s="48"/>
      <c r="AK187" s="1733"/>
      <c r="AL187" s="1733"/>
      <c r="AM187" s="1733"/>
      <c r="AN187" s="1733"/>
    </row>
    <row r="188" spans="9:40">
      <c r="I188" s="48"/>
      <c r="Q188" s="48"/>
      <c r="V188" s="1239"/>
      <c r="W188" s="1239"/>
      <c r="X188" s="1239"/>
      <c r="Y188" s="1240"/>
      <c r="Z188" s="1239"/>
      <c r="AA188" s="1239"/>
      <c r="AB188" s="1239"/>
      <c r="AG188" s="48"/>
      <c r="AK188" s="1733"/>
      <c r="AL188" s="1733"/>
      <c r="AM188" s="1733"/>
      <c r="AN188" s="1733"/>
    </row>
    <row r="189" spans="9:40">
      <c r="I189" s="48"/>
      <c r="Q189" s="48"/>
      <c r="V189" s="1239"/>
      <c r="W189" s="1239"/>
      <c r="X189" s="1239"/>
      <c r="Y189" s="1240"/>
      <c r="Z189" s="1239"/>
      <c r="AA189" s="1239"/>
      <c r="AB189" s="1239"/>
      <c r="AG189" s="48"/>
      <c r="AK189" s="1733"/>
      <c r="AL189" s="1733"/>
      <c r="AM189" s="1733"/>
      <c r="AN189" s="1733"/>
    </row>
    <row r="190" spans="9:40">
      <c r="I190" s="48"/>
      <c r="Q190" s="48"/>
      <c r="V190" s="1239"/>
      <c r="W190" s="1239"/>
      <c r="X190" s="1239"/>
      <c r="Y190" s="1240"/>
      <c r="Z190" s="1239"/>
      <c r="AA190" s="1239"/>
      <c r="AB190" s="1239"/>
      <c r="AG190" s="48"/>
      <c r="AK190" s="1733"/>
      <c r="AL190" s="1733"/>
      <c r="AM190" s="1733"/>
      <c r="AN190" s="1733"/>
    </row>
    <row r="191" spans="9:40">
      <c r="I191" s="48"/>
      <c r="Q191" s="48"/>
      <c r="V191" s="1239"/>
      <c r="W191" s="1239"/>
      <c r="X191" s="1239"/>
      <c r="Y191" s="1240"/>
      <c r="Z191" s="1239"/>
      <c r="AA191" s="1239"/>
      <c r="AB191" s="1239"/>
      <c r="AG191" s="48"/>
      <c r="AK191" s="1733"/>
      <c r="AL191" s="1733"/>
      <c r="AM191" s="1733"/>
      <c r="AN191" s="1733"/>
    </row>
    <row r="192" spans="9:40">
      <c r="I192" s="48"/>
      <c r="Q192" s="48"/>
      <c r="V192" s="1239"/>
      <c r="W192" s="1239"/>
      <c r="X192" s="1239"/>
      <c r="Y192" s="1240"/>
      <c r="Z192" s="1239"/>
      <c r="AA192" s="1239"/>
      <c r="AB192" s="1239"/>
      <c r="AG192" s="48"/>
      <c r="AK192" s="1733"/>
      <c r="AL192" s="1733"/>
      <c r="AM192" s="1733"/>
      <c r="AN192" s="1733"/>
    </row>
    <row r="193" spans="9:40">
      <c r="I193" s="48"/>
      <c r="Q193" s="48"/>
      <c r="V193" s="1239"/>
      <c r="W193" s="1239"/>
      <c r="X193" s="1239"/>
      <c r="Y193" s="1240"/>
      <c r="Z193" s="1239"/>
      <c r="AA193" s="1239"/>
      <c r="AB193" s="1239"/>
      <c r="AG193" s="48"/>
      <c r="AK193" s="1733"/>
      <c r="AL193" s="1733"/>
      <c r="AM193" s="1733"/>
      <c r="AN193" s="1733"/>
    </row>
    <row r="194" spans="9:40">
      <c r="I194" s="48"/>
      <c r="Q194" s="48"/>
      <c r="V194" s="1239"/>
      <c r="W194" s="1239"/>
      <c r="X194" s="1239"/>
      <c r="Y194" s="1240"/>
      <c r="Z194" s="1239"/>
      <c r="AA194" s="1239"/>
      <c r="AB194" s="1239"/>
      <c r="AG194" s="48"/>
      <c r="AK194" s="1733"/>
      <c r="AL194" s="1733"/>
      <c r="AM194" s="1733"/>
      <c r="AN194" s="1733"/>
    </row>
    <row r="195" spans="9:40">
      <c r="I195" s="48"/>
      <c r="Q195" s="48"/>
      <c r="V195" s="1239"/>
      <c r="W195" s="1239"/>
      <c r="X195" s="1239"/>
      <c r="Y195" s="1240"/>
      <c r="Z195" s="1239"/>
      <c r="AA195" s="1239"/>
      <c r="AB195" s="1239"/>
      <c r="AG195" s="48"/>
      <c r="AK195" s="1733"/>
      <c r="AL195" s="1733"/>
      <c r="AM195" s="1733"/>
      <c r="AN195" s="1733"/>
    </row>
    <row r="196" spans="9:40">
      <c r="I196" s="48"/>
      <c r="Q196" s="48"/>
      <c r="V196" s="1239"/>
      <c r="W196" s="1239"/>
      <c r="X196" s="1239"/>
      <c r="Y196" s="1240"/>
      <c r="Z196" s="1239"/>
      <c r="AA196" s="1239"/>
      <c r="AB196" s="1239"/>
      <c r="AG196" s="48"/>
      <c r="AK196" s="1733"/>
      <c r="AL196" s="1733"/>
      <c r="AM196" s="1733"/>
      <c r="AN196" s="1733"/>
    </row>
    <row r="197" spans="9:40">
      <c r="I197" s="48"/>
      <c r="Q197" s="48"/>
      <c r="V197" s="1239"/>
      <c r="W197" s="1239"/>
      <c r="X197" s="1239"/>
      <c r="Y197" s="1240"/>
      <c r="Z197" s="1239"/>
      <c r="AA197" s="1239"/>
      <c r="AB197" s="1239"/>
      <c r="AG197" s="48"/>
      <c r="AK197" s="1733"/>
      <c r="AL197" s="1733"/>
      <c r="AM197" s="1733"/>
      <c r="AN197" s="1733"/>
    </row>
    <row r="198" spans="9:40">
      <c r="I198" s="48"/>
      <c r="Q198" s="48"/>
      <c r="V198" s="1239"/>
      <c r="W198" s="1239"/>
      <c r="X198" s="1239"/>
      <c r="Y198" s="1240"/>
      <c r="Z198" s="1239"/>
      <c r="AA198" s="1239"/>
      <c r="AB198" s="1239"/>
      <c r="AG198" s="48"/>
      <c r="AK198" s="1733"/>
      <c r="AL198" s="1733"/>
      <c r="AM198" s="1733"/>
      <c r="AN198" s="1733"/>
    </row>
    <row r="199" spans="9:40">
      <c r="I199" s="48"/>
      <c r="Q199" s="48"/>
      <c r="V199" s="1239"/>
      <c r="W199" s="1239"/>
      <c r="X199" s="1239"/>
      <c r="Y199" s="1240"/>
      <c r="Z199" s="1239"/>
      <c r="AA199" s="1239"/>
      <c r="AB199" s="1239"/>
      <c r="AG199" s="48"/>
      <c r="AK199" s="1733"/>
      <c r="AL199" s="1733"/>
      <c r="AM199" s="1733"/>
      <c r="AN199" s="1733"/>
    </row>
    <row r="200" spans="9:40">
      <c r="I200" s="48"/>
      <c r="Q200" s="48"/>
      <c r="V200" s="1239"/>
      <c r="W200" s="1239"/>
      <c r="X200" s="1239"/>
      <c r="Y200" s="1240"/>
      <c r="Z200" s="1239"/>
      <c r="AA200" s="1239"/>
      <c r="AB200" s="1239"/>
      <c r="AG200" s="48"/>
      <c r="AK200" s="1733"/>
      <c r="AL200" s="1733"/>
      <c r="AM200" s="1733"/>
      <c r="AN200" s="1733"/>
    </row>
    <row r="201" spans="9:40">
      <c r="I201" s="48"/>
      <c r="Q201" s="48"/>
      <c r="V201" s="1239"/>
      <c r="W201" s="1239"/>
      <c r="X201" s="1239"/>
      <c r="Y201" s="1240"/>
      <c r="Z201" s="1239"/>
      <c r="AA201" s="1239"/>
      <c r="AB201" s="1239"/>
      <c r="AG201" s="48"/>
      <c r="AK201" s="1733"/>
      <c r="AL201" s="1733"/>
      <c r="AM201" s="1733"/>
      <c r="AN201" s="1733"/>
    </row>
    <row r="202" spans="9:40">
      <c r="I202" s="48"/>
      <c r="Q202" s="48"/>
      <c r="V202" s="1239"/>
      <c r="W202" s="1239"/>
      <c r="X202" s="1239"/>
      <c r="Y202" s="1240"/>
      <c r="Z202" s="1239"/>
      <c r="AA202" s="1239"/>
      <c r="AB202" s="1239"/>
      <c r="AG202" s="48"/>
      <c r="AK202" s="1733"/>
      <c r="AL202" s="1733"/>
      <c r="AM202" s="1733"/>
      <c r="AN202" s="1733"/>
    </row>
    <row r="203" spans="9:40">
      <c r="I203" s="48"/>
      <c r="Q203" s="48"/>
      <c r="V203" s="1239"/>
      <c r="W203" s="1239"/>
      <c r="X203" s="1239"/>
      <c r="Y203" s="1240"/>
      <c r="Z203" s="1239"/>
      <c r="AA203" s="1239"/>
      <c r="AB203" s="1239"/>
      <c r="AG203" s="48"/>
      <c r="AK203" s="1733"/>
      <c r="AL203" s="1733"/>
      <c r="AM203" s="1733"/>
      <c r="AN203" s="1733"/>
    </row>
    <row r="204" spans="9:40">
      <c r="I204" s="48"/>
      <c r="Q204" s="48"/>
      <c r="V204" s="1239"/>
      <c r="W204" s="1239"/>
      <c r="X204" s="1239"/>
      <c r="Y204" s="1240"/>
      <c r="Z204" s="1239"/>
      <c r="AA204" s="1239"/>
      <c r="AB204" s="1239"/>
      <c r="AG204" s="48"/>
      <c r="AK204" s="1733"/>
      <c r="AL204" s="1733"/>
      <c r="AM204" s="1733"/>
      <c r="AN204" s="1733"/>
    </row>
    <row r="205" spans="9:40">
      <c r="I205" s="48"/>
      <c r="Q205" s="48"/>
      <c r="V205" s="1239"/>
      <c r="W205" s="1239"/>
      <c r="X205" s="1239"/>
      <c r="Y205" s="1240"/>
      <c r="Z205" s="1239"/>
      <c r="AA205" s="1239"/>
      <c r="AB205" s="1239"/>
      <c r="AG205" s="48"/>
      <c r="AK205" s="1733"/>
      <c r="AL205" s="1733"/>
      <c r="AM205" s="1733"/>
      <c r="AN205" s="1733"/>
    </row>
    <row r="206" spans="9:40">
      <c r="I206" s="48"/>
      <c r="Q206" s="48"/>
      <c r="V206" s="1239"/>
      <c r="W206" s="1239"/>
      <c r="X206" s="1239"/>
      <c r="Y206" s="1240"/>
      <c r="Z206" s="1239"/>
      <c r="AA206" s="1239"/>
      <c r="AB206" s="1239"/>
      <c r="AG206" s="48"/>
      <c r="AK206" s="1733"/>
      <c r="AL206" s="1733"/>
      <c r="AM206" s="1733"/>
      <c r="AN206" s="1733"/>
    </row>
    <row r="207" spans="9:40">
      <c r="I207" s="48"/>
      <c r="Q207" s="48"/>
      <c r="V207" s="1239"/>
      <c r="W207" s="1239"/>
      <c r="X207" s="1239"/>
      <c r="Y207" s="1240"/>
      <c r="Z207" s="1239"/>
      <c r="AA207" s="1239"/>
      <c r="AB207" s="1239"/>
      <c r="AG207" s="48"/>
      <c r="AK207" s="1733"/>
      <c r="AL207" s="1733"/>
      <c r="AM207" s="1733"/>
      <c r="AN207" s="1733"/>
    </row>
    <row r="208" spans="9:40">
      <c r="I208" s="48"/>
      <c r="Q208" s="48"/>
      <c r="V208" s="1239"/>
      <c r="W208" s="1239"/>
      <c r="X208" s="1239"/>
      <c r="Y208" s="1240"/>
      <c r="Z208" s="1239"/>
      <c r="AA208" s="1239"/>
      <c r="AB208" s="1239"/>
      <c r="AG208" s="48"/>
      <c r="AK208" s="1733"/>
      <c r="AL208" s="1733"/>
      <c r="AM208" s="1733"/>
      <c r="AN208" s="1733"/>
    </row>
    <row r="209" spans="9:40">
      <c r="I209" s="48"/>
      <c r="Q209" s="48"/>
      <c r="V209" s="1239"/>
      <c r="W209" s="1239"/>
      <c r="X209" s="1239"/>
      <c r="Y209" s="1240"/>
      <c r="Z209" s="1239"/>
      <c r="AA209" s="1239"/>
      <c r="AB209" s="1239"/>
      <c r="AG209" s="48"/>
      <c r="AK209" s="1733"/>
      <c r="AL209" s="1733"/>
      <c r="AM209" s="1733"/>
      <c r="AN209" s="1733"/>
    </row>
    <row r="210" spans="9:40">
      <c r="I210" s="48"/>
      <c r="Q210" s="48"/>
      <c r="V210" s="1239"/>
      <c r="W210" s="1239"/>
      <c r="X210" s="1239"/>
      <c r="Y210" s="1240"/>
      <c r="Z210" s="1239"/>
      <c r="AA210" s="1239"/>
      <c r="AB210" s="1239"/>
      <c r="AG210" s="48"/>
      <c r="AK210" s="1733"/>
      <c r="AL210" s="1733"/>
      <c r="AM210" s="1733"/>
      <c r="AN210" s="1733"/>
    </row>
    <row r="211" spans="9:40">
      <c r="I211" s="48"/>
      <c r="Q211" s="48"/>
      <c r="V211" s="1239"/>
      <c r="W211" s="1239"/>
      <c r="X211" s="1239"/>
      <c r="Y211" s="1240"/>
      <c r="Z211" s="1239"/>
      <c r="AA211" s="1239"/>
      <c r="AB211" s="1239"/>
      <c r="AG211" s="48"/>
      <c r="AK211" s="1733"/>
      <c r="AL211" s="1733"/>
      <c r="AM211" s="1733"/>
      <c r="AN211" s="1733"/>
    </row>
    <row r="212" spans="9:40">
      <c r="I212" s="48"/>
      <c r="Q212" s="48"/>
      <c r="V212" s="1239"/>
      <c r="W212" s="1239"/>
      <c r="X212" s="1239"/>
      <c r="Y212" s="1240"/>
      <c r="Z212" s="1239"/>
      <c r="AA212" s="1239"/>
      <c r="AB212" s="1239"/>
      <c r="AG212" s="48"/>
      <c r="AK212" s="1733"/>
      <c r="AL212" s="1733"/>
      <c r="AM212" s="1733"/>
      <c r="AN212" s="1733"/>
    </row>
    <row r="213" spans="9:40">
      <c r="I213" s="48"/>
      <c r="Q213" s="48"/>
      <c r="V213" s="1239"/>
      <c r="W213" s="1239"/>
      <c r="X213" s="1239"/>
      <c r="Y213" s="1240"/>
      <c r="Z213" s="1239"/>
      <c r="AA213" s="1239"/>
      <c r="AB213" s="1239"/>
      <c r="AG213" s="48"/>
      <c r="AK213" s="1733"/>
      <c r="AL213" s="1733"/>
      <c r="AM213" s="1733"/>
      <c r="AN213" s="1733"/>
    </row>
    <row r="214" spans="9:40">
      <c r="I214" s="48"/>
      <c r="Q214" s="48"/>
      <c r="V214" s="1239"/>
      <c r="W214" s="1239"/>
      <c r="X214" s="1239"/>
      <c r="Y214" s="1240"/>
      <c r="Z214" s="1239"/>
      <c r="AA214" s="1239"/>
      <c r="AB214" s="1239"/>
      <c r="AG214" s="48"/>
      <c r="AK214" s="1733"/>
      <c r="AL214" s="1733"/>
      <c r="AM214" s="1733"/>
      <c r="AN214" s="1733"/>
    </row>
    <row r="215" spans="9:40">
      <c r="I215" s="48"/>
      <c r="Q215" s="48"/>
      <c r="V215" s="1239"/>
      <c r="W215" s="1239"/>
      <c r="X215" s="1239"/>
      <c r="Y215" s="1240"/>
      <c r="Z215" s="1239"/>
      <c r="AA215" s="1239"/>
      <c r="AB215" s="1239"/>
      <c r="AG215" s="48"/>
      <c r="AK215" s="1733"/>
      <c r="AL215" s="1733"/>
      <c r="AM215" s="1733"/>
      <c r="AN215" s="1733"/>
    </row>
    <row r="216" spans="9:40">
      <c r="I216" s="48"/>
      <c r="Q216" s="48"/>
      <c r="V216" s="1239"/>
      <c r="W216" s="1239"/>
      <c r="X216" s="1239"/>
      <c r="Y216" s="1240"/>
      <c r="Z216" s="1239"/>
      <c r="AA216" s="1239"/>
      <c r="AB216" s="1239"/>
      <c r="AG216" s="48"/>
      <c r="AK216" s="1733"/>
      <c r="AL216" s="1733"/>
      <c r="AM216" s="1733"/>
      <c r="AN216" s="1733"/>
    </row>
    <row r="217" spans="9:40">
      <c r="I217" s="48"/>
      <c r="Q217" s="48"/>
      <c r="V217" s="1239"/>
      <c r="W217" s="1239"/>
      <c r="X217" s="1239"/>
      <c r="Y217" s="1240"/>
      <c r="Z217" s="1239"/>
      <c r="AA217" s="1239"/>
      <c r="AB217" s="1239"/>
      <c r="AG217" s="48"/>
      <c r="AK217" s="1733"/>
      <c r="AL217" s="1733"/>
      <c r="AM217" s="1733"/>
      <c r="AN217" s="1733"/>
    </row>
    <row r="218" spans="9:40">
      <c r="I218" s="48"/>
      <c r="Q218" s="48"/>
      <c r="V218" s="1239"/>
      <c r="W218" s="1239"/>
      <c r="X218" s="1239"/>
      <c r="Y218" s="1240"/>
      <c r="Z218" s="1239"/>
      <c r="AA218" s="1239"/>
      <c r="AB218" s="1239"/>
      <c r="AG218" s="48"/>
      <c r="AK218" s="1733"/>
      <c r="AL218" s="1733"/>
      <c r="AM218" s="1733"/>
      <c r="AN218" s="1733"/>
    </row>
    <row r="219" spans="9:40">
      <c r="I219" s="48"/>
      <c r="Q219" s="48"/>
      <c r="V219" s="1239"/>
      <c r="W219" s="1239"/>
      <c r="X219" s="1239"/>
      <c r="Y219" s="1240"/>
      <c r="Z219" s="1239"/>
      <c r="AA219" s="1239"/>
      <c r="AB219" s="1239"/>
      <c r="AG219" s="48"/>
      <c r="AK219" s="1733"/>
      <c r="AL219" s="1733"/>
      <c r="AM219" s="1733"/>
      <c r="AN219" s="1733"/>
    </row>
    <row r="220" spans="9:40">
      <c r="I220" s="48"/>
      <c r="Q220" s="48"/>
      <c r="V220" s="1239"/>
      <c r="W220" s="1239"/>
      <c r="X220" s="1239"/>
      <c r="Y220" s="1240"/>
      <c r="Z220" s="1239"/>
      <c r="AA220" s="1239"/>
      <c r="AB220" s="1239"/>
      <c r="AG220" s="48"/>
      <c r="AK220" s="1733"/>
      <c r="AL220" s="1733"/>
      <c r="AM220" s="1733"/>
      <c r="AN220" s="1733"/>
    </row>
    <row r="221" spans="9:40">
      <c r="I221" s="48"/>
      <c r="Q221" s="48"/>
      <c r="V221" s="1239"/>
      <c r="W221" s="1239"/>
      <c r="X221" s="1239"/>
      <c r="Y221" s="1240"/>
      <c r="Z221" s="1239"/>
      <c r="AA221" s="1239"/>
      <c r="AB221" s="1239"/>
      <c r="AG221" s="48"/>
      <c r="AK221" s="1733"/>
      <c r="AL221" s="1733"/>
      <c r="AM221" s="1733"/>
      <c r="AN221" s="1733"/>
    </row>
    <row r="222" spans="9:40">
      <c r="I222" s="48"/>
      <c r="Q222" s="48"/>
      <c r="V222" s="1239"/>
      <c r="W222" s="1239"/>
      <c r="X222" s="1239"/>
      <c r="Y222" s="1240"/>
      <c r="Z222" s="1239"/>
      <c r="AA222" s="1239"/>
      <c r="AB222" s="1239"/>
      <c r="AG222" s="48"/>
      <c r="AK222" s="1733"/>
      <c r="AL222" s="1733"/>
      <c r="AM222" s="1733"/>
      <c r="AN222" s="1733"/>
    </row>
    <row r="223" spans="9:40">
      <c r="I223" s="48"/>
      <c r="Q223" s="48"/>
      <c r="V223" s="1239"/>
      <c r="W223" s="1239"/>
      <c r="X223" s="1239"/>
      <c r="Y223" s="1240"/>
      <c r="Z223" s="1239"/>
      <c r="AA223" s="1239"/>
      <c r="AB223" s="1239"/>
      <c r="AG223" s="48"/>
      <c r="AK223" s="1733"/>
      <c r="AL223" s="1733"/>
      <c r="AM223" s="1733"/>
      <c r="AN223" s="1733"/>
    </row>
    <row r="224" spans="9:40">
      <c r="I224" s="48"/>
      <c r="Q224" s="48"/>
      <c r="V224" s="1239"/>
      <c r="W224" s="1239"/>
      <c r="X224" s="1239"/>
      <c r="Y224" s="1240"/>
      <c r="Z224" s="1239"/>
      <c r="AA224" s="1239"/>
      <c r="AB224" s="1239"/>
      <c r="AG224" s="48"/>
      <c r="AK224" s="1733"/>
      <c r="AL224" s="1733"/>
      <c r="AM224" s="1733"/>
      <c r="AN224" s="1733"/>
    </row>
    <row r="225" spans="9:40">
      <c r="I225" s="48"/>
      <c r="Q225" s="48"/>
      <c r="V225" s="1239"/>
      <c r="W225" s="1239"/>
      <c r="X225" s="1239"/>
      <c r="Y225" s="1240"/>
      <c r="Z225" s="1239"/>
      <c r="AA225" s="1239"/>
      <c r="AB225" s="1239"/>
      <c r="AG225" s="48"/>
      <c r="AK225" s="1733"/>
      <c r="AL225" s="1733"/>
      <c r="AM225" s="1733"/>
      <c r="AN225" s="1733"/>
    </row>
    <row r="226" spans="9:40">
      <c r="I226" s="48"/>
      <c r="Q226" s="48"/>
      <c r="V226" s="1239"/>
      <c r="W226" s="1239"/>
      <c r="X226" s="1239"/>
      <c r="Y226" s="1240"/>
      <c r="Z226" s="1239"/>
      <c r="AA226" s="1239"/>
      <c r="AB226" s="1239"/>
      <c r="AG226" s="48"/>
      <c r="AK226" s="1733"/>
      <c r="AL226" s="1733"/>
      <c r="AM226" s="1733"/>
      <c r="AN226" s="1733"/>
    </row>
    <row r="227" spans="9:40">
      <c r="I227" s="48"/>
      <c r="Q227" s="48"/>
      <c r="V227" s="1239"/>
      <c r="W227" s="1239"/>
      <c r="X227" s="1239"/>
      <c r="Y227" s="1240"/>
      <c r="Z227" s="1239"/>
      <c r="AA227" s="1239"/>
      <c r="AB227" s="1239"/>
      <c r="AG227" s="48"/>
      <c r="AK227" s="1733"/>
      <c r="AL227" s="1733"/>
      <c r="AM227" s="1733"/>
      <c r="AN227" s="1733"/>
    </row>
    <row r="228" spans="9:40">
      <c r="I228" s="48"/>
      <c r="Q228" s="48"/>
      <c r="V228" s="1239"/>
      <c r="W228" s="1239"/>
      <c r="X228" s="1239"/>
      <c r="Y228" s="1240"/>
      <c r="Z228" s="1239"/>
      <c r="AA228" s="1239"/>
      <c r="AB228" s="1239"/>
      <c r="AG228" s="48"/>
      <c r="AK228" s="1733"/>
      <c r="AL228" s="1733"/>
      <c r="AM228" s="1733"/>
      <c r="AN228" s="1733"/>
    </row>
    <row r="229" spans="9:40">
      <c r="I229" s="48"/>
      <c r="Q229" s="48"/>
      <c r="V229" s="1239"/>
      <c r="W229" s="1239"/>
      <c r="X229" s="1239"/>
      <c r="Y229" s="1240"/>
      <c r="Z229" s="1239"/>
      <c r="AA229" s="1239"/>
      <c r="AB229" s="1239"/>
      <c r="AG229" s="48"/>
      <c r="AK229" s="1733"/>
      <c r="AL229" s="1733"/>
      <c r="AM229" s="1733"/>
      <c r="AN229" s="1733"/>
    </row>
    <row r="230" spans="9:40">
      <c r="I230" s="48"/>
      <c r="Q230" s="48"/>
      <c r="V230" s="1239"/>
      <c r="W230" s="1239"/>
      <c r="X230" s="1239"/>
      <c r="Y230" s="1240"/>
      <c r="Z230" s="1239"/>
      <c r="AA230" s="1239"/>
      <c r="AB230" s="1239"/>
      <c r="AG230" s="48"/>
      <c r="AK230" s="1733"/>
      <c r="AL230" s="1733"/>
      <c r="AM230" s="1733"/>
      <c r="AN230" s="1733"/>
    </row>
    <row r="231" spans="9:40">
      <c r="I231" s="48"/>
      <c r="Q231" s="48"/>
      <c r="V231" s="1239"/>
      <c r="W231" s="1239"/>
      <c r="X231" s="1239"/>
      <c r="Y231" s="1240"/>
      <c r="Z231" s="1239"/>
      <c r="AA231" s="1239"/>
      <c r="AB231" s="1239"/>
      <c r="AG231" s="48"/>
      <c r="AK231" s="1733"/>
      <c r="AL231" s="1733"/>
      <c r="AM231" s="1733"/>
      <c r="AN231" s="1733"/>
    </row>
    <row r="232" spans="9:40">
      <c r="I232" s="48"/>
      <c r="Q232" s="48"/>
      <c r="V232" s="1239"/>
      <c r="W232" s="1239"/>
      <c r="X232" s="1239"/>
      <c r="Y232" s="1240"/>
      <c r="Z232" s="1239"/>
      <c r="AA232" s="1239"/>
      <c r="AB232" s="1239"/>
      <c r="AG232" s="48"/>
      <c r="AK232" s="1733"/>
      <c r="AL232" s="1733"/>
      <c r="AM232" s="1733"/>
      <c r="AN232" s="1733"/>
    </row>
    <row r="233" spans="9:40">
      <c r="I233" s="48"/>
      <c r="Q233" s="48"/>
      <c r="V233" s="1239"/>
      <c r="W233" s="1239"/>
      <c r="X233" s="1239"/>
      <c r="Y233" s="1240"/>
      <c r="Z233" s="1239"/>
      <c r="AA233" s="1239"/>
      <c r="AB233" s="1239"/>
      <c r="AG233" s="48"/>
      <c r="AK233" s="1733"/>
      <c r="AL233" s="1733"/>
      <c r="AM233" s="1733"/>
      <c r="AN233" s="1733"/>
    </row>
    <row r="234" spans="9:40">
      <c r="I234" s="48"/>
      <c r="Q234" s="48"/>
      <c r="V234" s="1239"/>
      <c r="W234" s="1239"/>
      <c r="X234" s="1239"/>
      <c r="Y234" s="1240"/>
      <c r="Z234" s="1239"/>
      <c r="AA234" s="1239"/>
      <c r="AB234" s="1239"/>
      <c r="AG234" s="48"/>
      <c r="AK234" s="1733"/>
      <c r="AL234" s="1733"/>
      <c r="AM234" s="1733"/>
      <c r="AN234" s="1733"/>
    </row>
    <row r="235" spans="9:40">
      <c r="I235" s="48"/>
      <c r="Q235" s="48"/>
      <c r="V235" s="1239"/>
      <c r="W235" s="1239"/>
      <c r="X235" s="1239"/>
      <c r="Y235" s="1240"/>
      <c r="Z235" s="1239"/>
      <c r="AA235" s="1239"/>
      <c r="AB235" s="1239"/>
      <c r="AG235" s="48"/>
      <c r="AK235" s="1733"/>
      <c r="AL235" s="1733"/>
      <c r="AM235" s="1733"/>
      <c r="AN235" s="1733"/>
    </row>
    <row r="236" spans="9:40">
      <c r="I236" s="48"/>
      <c r="Q236" s="48"/>
      <c r="V236" s="1239"/>
      <c r="W236" s="1239"/>
      <c r="X236" s="1239"/>
      <c r="Y236" s="1240"/>
      <c r="Z236" s="1239"/>
      <c r="AA236" s="1239"/>
      <c r="AB236" s="1239"/>
      <c r="AG236" s="48"/>
      <c r="AK236" s="1733"/>
      <c r="AL236" s="1733"/>
      <c r="AM236" s="1733"/>
      <c r="AN236" s="1733"/>
    </row>
    <row r="237" spans="9:40">
      <c r="I237" s="48"/>
      <c r="Q237" s="48"/>
      <c r="V237" s="1239"/>
      <c r="W237" s="1239"/>
      <c r="X237" s="1239"/>
      <c r="Y237" s="1240"/>
      <c r="Z237" s="1239"/>
      <c r="AA237" s="1239"/>
      <c r="AB237" s="1239"/>
      <c r="AG237" s="48"/>
      <c r="AK237" s="1733"/>
      <c r="AL237" s="1733"/>
      <c r="AM237" s="1733"/>
      <c r="AN237" s="1733"/>
    </row>
    <row r="238" spans="9:40">
      <c r="I238" s="48"/>
      <c r="Q238" s="48"/>
      <c r="V238" s="1239"/>
      <c r="W238" s="1239"/>
      <c r="X238" s="1239"/>
      <c r="Y238" s="1240"/>
      <c r="Z238" s="1239"/>
      <c r="AA238" s="1239"/>
      <c r="AB238" s="1239"/>
      <c r="AG238" s="48"/>
      <c r="AK238" s="1733"/>
      <c r="AL238" s="1733"/>
      <c r="AM238" s="1733"/>
      <c r="AN238" s="1733"/>
    </row>
    <row r="239" spans="9:40">
      <c r="I239" s="48"/>
      <c r="Q239" s="48"/>
      <c r="V239" s="1239"/>
      <c r="W239" s="1239"/>
      <c r="X239" s="1239"/>
      <c r="Y239" s="1240"/>
      <c r="Z239" s="1239"/>
      <c r="AA239" s="1239"/>
      <c r="AB239" s="1239"/>
      <c r="AG239" s="48"/>
      <c r="AK239" s="1733"/>
      <c r="AL239" s="1733"/>
      <c r="AM239" s="1733"/>
      <c r="AN239" s="1733"/>
    </row>
    <row r="240" spans="9:40">
      <c r="I240" s="48"/>
      <c r="Q240" s="48"/>
      <c r="V240" s="1239"/>
      <c r="W240" s="1239"/>
      <c r="X240" s="1239"/>
      <c r="Y240" s="1240"/>
      <c r="Z240" s="1239"/>
      <c r="AA240" s="1239"/>
      <c r="AB240" s="1239"/>
      <c r="AG240" s="48"/>
      <c r="AK240" s="1733"/>
      <c r="AL240" s="1733"/>
      <c r="AM240" s="1733"/>
      <c r="AN240" s="1733"/>
    </row>
    <row r="241" spans="9:40">
      <c r="I241" s="48"/>
      <c r="Q241" s="48"/>
      <c r="V241" s="1239"/>
      <c r="W241" s="1239"/>
      <c r="X241" s="1239"/>
      <c r="Y241" s="1240"/>
      <c r="Z241" s="1239"/>
      <c r="AA241" s="1239"/>
      <c r="AB241" s="1239"/>
      <c r="AG241" s="48"/>
      <c r="AK241" s="1733"/>
      <c r="AL241" s="1733"/>
      <c r="AM241" s="1733"/>
      <c r="AN241" s="1733"/>
    </row>
    <row r="242" spans="9:40">
      <c r="I242" s="48"/>
      <c r="Q242" s="48"/>
      <c r="V242" s="1239"/>
      <c r="W242" s="1239"/>
      <c r="X242" s="1239"/>
      <c r="Y242" s="1240"/>
      <c r="Z242" s="1239"/>
      <c r="AA242" s="1239"/>
      <c r="AB242" s="1239"/>
      <c r="AG242" s="48"/>
      <c r="AK242" s="1733"/>
      <c r="AL242" s="1733"/>
      <c r="AM242" s="1733"/>
      <c r="AN242" s="1733"/>
    </row>
    <row r="243" spans="9:40">
      <c r="I243" s="48"/>
      <c r="Q243" s="48"/>
      <c r="V243" s="1239"/>
      <c r="W243" s="1239"/>
      <c r="X243" s="1239"/>
      <c r="Y243" s="1240"/>
      <c r="Z243" s="1239"/>
      <c r="AA243" s="1239"/>
      <c r="AB243" s="1239"/>
      <c r="AG243" s="48"/>
      <c r="AK243" s="1733"/>
      <c r="AL243" s="1733"/>
      <c r="AM243" s="1733"/>
      <c r="AN243" s="1733"/>
    </row>
    <row r="244" spans="9:40">
      <c r="I244" s="48"/>
      <c r="Q244" s="48"/>
      <c r="V244" s="1239"/>
      <c r="W244" s="1239"/>
      <c r="X244" s="1239"/>
      <c r="Y244" s="1240"/>
      <c r="Z244" s="1239"/>
      <c r="AA244" s="1239"/>
      <c r="AB244" s="1239"/>
      <c r="AG244" s="48"/>
      <c r="AK244" s="1733"/>
      <c r="AL244" s="1733"/>
      <c r="AM244" s="1733"/>
      <c r="AN244" s="1733"/>
    </row>
    <row r="245" spans="9:40">
      <c r="I245" s="48"/>
      <c r="Q245" s="48"/>
      <c r="V245" s="1239"/>
      <c r="W245" s="1239"/>
      <c r="X245" s="1239"/>
      <c r="Y245" s="1240"/>
      <c r="Z245" s="1239"/>
      <c r="AA245" s="1239"/>
      <c r="AB245" s="1239"/>
      <c r="AG245" s="48"/>
      <c r="AK245" s="1733"/>
      <c r="AL245" s="1733"/>
      <c r="AM245" s="1733"/>
      <c r="AN245" s="1733"/>
    </row>
    <row r="246" spans="9:40">
      <c r="I246" s="48"/>
      <c r="Q246" s="48"/>
      <c r="V246" s="1239"/>
      <c r="W246" s="1239"/>
      <c r="X246" s="1239"/>
      <c r="Y246" s="1240"/>
      <c r="Z246" s="1239"/>
      <c r="AA246" s="1239"/>
      <c r="AB246" s="1239"/>
      <c r="AG246" s="48"/>
      <c r="AK246" s="1733"/>
      <c r="AL246" s="1733"/>
      <c r="AM246" s="1733"/>
      <c r="AN246" s="1733"/>
    </row>
    <row r="247" spans="9:40">
      <c r="I247" s="48"/>
      <c r="Q247" s="48"/>
      <c r="V247" s="1239"/>
      <c r="W247" s="1239"/>
      <c r="X247" s="1239"/>
      <c r="Y247" s="1240"/>
      <c r="Z247" s="1239"/>
      <c r="AA247" s="1239"/>
      <c r="AB247" s="1239"/>
      <c r="AG247" s="48"/>
      <c r="AK247" s="1733"/>
      <c r="AL247" s="1733"/>
      <c r="AM247" s="1733"/>
      <c r="AN247" s="1733"/>
    </row>
    <row r="248" spans="9:40">
      <c r="I248" s="48"/>
      <c r="Q248" s="48"/>
      <c r="V248" s="1239"/>
      <c r="W248" s="1239"/>
      <c r="X248" s="1239"/>
      <c r="Y248" s="1240"/>
      <c r="Z248" s="1239"/>
      <c r="AA248" s="1239"/>
      <c r="AB248" s="1239"/>
      <c r="AG248" s="48"/>
      <c r="AK248" s="1733"/>
      <c r="AL248" s="1733"/>
      <c r="AM248" s="1733"/>
      <c r="AN248" s="1733"/>
    </row>
    <row r="249" spans="9:40">
      <c r="I249" s="48"/>
      <c r="Q249" s="48"/>
      <c r="V249" s="1239"/>
      <c r="W249" s="1239"/>
      <c r="X249" s="1239"/>
      <c r="Y249" s="1240"/>
      <c r="Z249" s="1239"/>
      <c r="AA249" s="1239"/>
      <c r="AB249" s="1239"/>
      <c r="AG249" s="48"/>
      <c r="AK249" s="1733"/>
      <c r="AL249" s="1733"/>
      <c r="AM249" s="1733"/>
      <c r="AN249" s="1733"/>
    </row>
    <row r="250" spans="9:40">
      <c r="I250" s="48"/>
      <c r="Q250" s="48"/>
      <c r="V250" s="1239"/>
      <c r="W250" s="1239"/>
      <c r="X250" s="1239"/>
      <c r="Y250" s="1240"/>
      <c r="Z250" s="1239"/>
      <c r="AA250" s="1239"/>
      <c r="AB250" s="1239"/>
      <c r="AG250" s="48"/>
      <c r="AK250" s="1733"/>
      <c r="AL250" s="1733"/>
      <c r="AM250" s="1733"/>
      <c r="AN250" s="1733"/>
    </row>
    <row r="251" spans="9:40">
      <c r="I251" s="48"/>
      <c r="Q251" s="48"/>
      <c r="V251" s="1239"/>
      <c r="W251" s="1239"/>
      <c r="X251" s="1239"/>
      <c r="Y251" s="1240"/>
      <c r="Z251" s="1239"/>
      <c r="AA251" s="1239"/>
      <c r="AB251" s="1239"/>
      <c r="AG251" s="48"/>
      <c r="AK251" s="1733"/>
      <c r="AL251" s="1733"/>
      <c r="AM251" s="1733"/>
      <c r="AN251" s="1733"/>
    </row>
    <row r="252" spans="9:40">
      <c r="I252" s="48"/>
      <c r="Q252" s="48"/>
      <c r="V252" s="1239"/>
      <c r="W252" s="1239"/>
      <c r="X252" s="1239"/>
      <c r="Y252" s="1240"/>
      <c r="Z252" s="1239"/>
      <c r="AA252" s="1239"/>
      <c r="AB252" s="1239"/>
      <c r="AG252" s="48"/>
      <c r="AK252" s="1733"/>
      <c r="AL252" s="1733"/>
      <c r="AM252" s="1733"/>
      <c r="AN252" s="1733"/>
    </row>
    <row r="253" spans="9:40">
      <c r="I253" s="48"/>
      <c r="Q253" s="48"/>
      <c r="V253" s="1239"/>
      <c r="W253" s="1239"/>
      <c r="X253" s="1239"/>
      <c r="Y253" s="1240"/>
      <c r="Z253" s="1239"/>
      <c r="AA253" s="1239"/>
      <c r="AB253" s="1239"/>
      <c r="AG253" s="48"/>
      <c r="AK253" s="1733"/>
      <c r="AL253" s="1733"/>
      <c r="AM253" s="1733"/>
      <c r="AN253" s="1733"/>
    </row>
    <row r="254" spans="9:40">
      <c r="I254" s="48"/>
      <c r="Q254" s="48"/>
      <c r="V254" s="1239"/>
      <c r="W254" s="1239"/>
      <c r="X254" s="1239"/>
      <c r="Y254" s="1240"/>
      <c r="Z254" s="1239"/>
      <c r="AA254" s="1239"/>
      <c r="AB254" s="1239"/>
      <c r="AG254" s="48"/>
      <c r="AK254" s="1733"/>
      <c r="AL254" s="1733"/>
      <c r="AM254" s="1733"/>
      <c r="AN254" s="1733"/>
    </row>
    <row r="255" spans="9:40">
      <c r="I255" s="48"/>
      <c r="Q255" s="48"/>
      <c r="V255" s="1239"/>
      <c r="W255" s="1239"/>
      <c r="X255" s="1239"/>
      <c r="Y255" s="1240"/>
      <c r="Z255" s="1239"/>
      <c r="AA255" s="1239"/>
      <c r="AB255" s="1239"/>
      <c r="AG255" s="48"/>
      <c r="AK255" s="1733"/>
      <c r="AL255" s="1733"/>
      <c r="AM255" s="1733"/>
      <c r="AN255" s="1733"/>
    </row>
    <row r="256" spans="9:40">
      <c r="I256" s="48"/>
      <c r="Q256" s="48"/>
      <c r="V256" s="1239"/>
      <c r="W256" s="1239"/>
      <c r="X256" s="1239"/>
      <c r="Y256" s="1240"/>
      <c r="Z256" s="1239"/>
      <c r="AA256" s="1239"/>
      <c r="AB256" s="1239"/>
      <c r="AG256" s="48"/>
      <c r="AK256" s="1733"/>
      <c r="AL256" s="1733"/>
      <c r="AM256" s="1733"/>
      <c r="AN256" s="1733"/>
    </row>
    <row r="257" spans="9:40">
      <c r="I257" s="48"/>
      <c r="Q257" s="48"/>
      <c r="V257" s="1239"/>
      <c r="W257" s="1239"/>
      <c r="X257" s="1239"/>
      <c r="Y257" s="1240"/>
      <c r="Z257" s="1239"/>
      <c r="AA257" s="1239"/>
      <c r="AB257" s="1239"/>
      <c r="AG257" s="48"/>
      <c r="AK257" s="1733"/>
      <c r="AL257" s="1733"/>
      <c r="AM257" s="1733"/>
      <c r="AN257" s="1733"/>
    </row>
    <row r="258" spans="9:40">
      <c r="I258" s="48"/>
      <c r="Q258" s="48"/>
      <c r="V258" s="1239"/>
      <c r="W258" s="1239"/>
      <c r="X258" s="1239"/>
      <c r="Y258" s="1240"/>
      <c r="Z258" s="1239"/>
      <c r="AA258" s="1239"/>
      <c r="AB258" s="1239"/>
      <c r="AG258" s="48"/>
      <c r="AK258" s="1733"/>
      <c r="AL258" s="1733"/>
      <c r="AM258" s="1733"/>
      <c r="AN258" s="1733"/>
    </row>
    <row r="259" spans="9:40">
      <c r="I259" s="48"/>
      <c r="Q259" s="48"/>
      <c r="V259" s="1239"/>
      <c r="W259" s="1239"/>
      <c r="X259" s="1239"/>
      <c r="Y259" s="1240"/>
      <c r="Z259" s="1239"/>
      <c r="AA259" s="1239"/>
      <c r="AB259" s="1239"/>
      <c r="AG259" s="48"/>
      <c r="AK259" s="1733"/>
      <c r="AL259" s="1733"/>
      <c r="AM259" s="1733"/>
      <c r="AN259" s="1733"/>
    </row>
    <row r="260" spans="9:40">
      <c r="I260" s="48"/>
      <c r="Q260" s="48"/>
      <c r="V260" s="1239"/>
      <c r="W260" s="1239"/>
      <c r="X260" s="1239"/>
      <c r="Y260" s="1240"/>
      <c r="Z260" s="1239"/>
      <c r="AA260" s="1239"/>
      <c r="AB260" s="1239"/>
      <c r="AG260" s="48"/>
      <c r="AK260" s="1733"/>
      <c r="AL260" s="1733"/>
      <c r="AM260" s="1733"/>
      <c r="AN260" s="1733"/>
    </row>
    <row r="261" spans="9:40">
      <c r="I261" s="48"/>
      <c r="Q261" s="48"/>
      <c r="V261" s="1239"/>
      <c r="W261" s="1239"/>
      <c r="X261" s="1239"/>
      <c r="Y261" s="1240"/>
      <c r="Z261" s="1239"/>
      <c r="AA261" s="1239"/>
      <c r="AB261" s="1239"/>
      <c r="AG261" s="48"/>
      <c r="AK261" s="1733"/>
      <c r="AL261" s="1733"/>
      <c r="AM261" s="1733"/>
      <c r="AN261" s="1733"/>
    </row>
    <row r="262" spans="9:40">
      <c r="I262" s="48"/>
      <c r="Q262" s="48"/>
      <c r="V262" s="1239"/>
      <c r="W262" s="1239"/>
      <c r="X262" s="1239"/>
      <c r="Y262" s="1240"/>
      <c r="Z262" s="1239"/>
      <c r="AA262" s="1239"/>
      <c r="AB262" s="1239"/>
      <c r="AG262" s="48"/>
      <c r="AK262" s="1733"/>
      <c r="AL262" s="1733"/>
      <c r="AM262" s="1733"/>
      <c r="AN262" s="1733"/>
    </row>
    <row r="263" spans="9:40">
      <c r="I263" s="48"/>
      <c r="Q263" s="48"/>
      <c r="V263" s="1239"/>
      <c r="W263" s="1239"/>
      <c r="X263" s="1239"/>
      <c r="Y263" s="1240"/>
      <c r="Z263" s="1239"/>
      <c r="AA263" s="1239"/>
      <c r="AB263" s="1239"/>
      <c r="AG263" s="48"/>
      <c r="AK263" s="1733"/>
      <c r="AL263" s="1733"/>
      <c r="AM263" s="1733"/>
      <c r="AN263" s="1733"/>
    </row>
    <row r="264" spans="9:40">
      <c r="I264" s="48"/>
      <c r="Q264" s="48"/>
      <c r="V264" s="1239"/>
      <c r="W264" s="1239"/>
      <c r="X264" s="1239"/>
      <c r="Y264" s="1240"/>
      <c r="Z264" s="1239"/>
      <c r="AA264" s="1239"/>
      <c r="AB264" s="1239"/>
      <c r="AG264" s="48"/>
      <c r="AK264" s="1733"/>
      <c r="AL264" s="1733"/>
      <c r="AM264" s="1733"/>
      <c r="AN264" s="1733"/>
    </row>
    <row r="265" spans="9:40">
      <c r="I265" s="48"/>
      <c r="Q265" s="48"/>
      <c r="V265" s="1239"/>
      <c r="W265" s="1239"/>
      <c r="X265" s="1239"/>
      <c r="Y265" s="1240"/>
      <c r="Z265" s="1239"/>
      <c r="AA265" s="1239"/>
      <c r="AB265" s="1239"/>
      <c r="AG265" s="48"/>
      <c r="AK265" s="1733"/>
      <c r="AL265" s="1733"/>
      <c r="AM265" s="1733"/>
      <c r="AN265" s="1733"/>
    </row>
    <row r="266" spans="9:40">
      <c r="I266" s="48"/>
      <c r="Q266" s="48"/>
      <c r="V266" s="1239"/>
      <c r="W266" s="1239"/>
      <c r="X266" s="1239"/>
      <c r="Y266" s="1240"/>
      <c r="Z266" s="1239"/>
      <c r="AA266" s="1239"/>
      <c r="AB266" s="1239"/>
      <c r="AG266" s="48"/>
      <c r="AK266" s="1733"/>
      <c r="AL266" s="1733"/>
      <c r="AM266" s="1733"/>
      <c r="AN266" s="1733"/>
    </row>
    <row r="267" spans="9:40">
      <c r="I267" s="48"/>
      <c r="Q267" s="48"/>
      <c r="V267" s="1239"/>
      <c r="W267" s="1239"/>
      <c r="X267" s="1239"/>
      <c r="Y267" s="1240"/>
      <c r="Z267" s="1239"/>
      <c r="AA267" s="1239"/>
      <c r="AB267" s="1239"/>
      <c r="AG267" s="48"/>
      <c r="AK267" s="1733"/>
      <c r="AL267" s="1733"/>
      <c r="AM267" s="1733"/>
      <c r="AN267" s="1733"/>
    </row>
    <row r="268" spans="9:40">
      <c r="I268" s="48"/>
      <c r="Q268" s="48"/>
      <c r="V268" s="1239"/>
      <c r="W268" s="1239"/>
      <c r="X268" s="1239"/>
      <c r="Y268" s="1240"/>
      <c r="Z268" s="1239"/>
      <c r="AA268" s="1239"/>
      <c r="AB268" s="1239"/>
      <c r="AG268" s="48"/>
      <c r="AK268" s="1733"/>
      <c r="AL268" s="1733"/>
      <c r="AM268" s="1733"/>
      <c r="AN268" s="1733"/>
    </row>
    <row r="269" spans="9:40">
      <c r="I269" s="48"/>
      <c r="Q269" s="48"/>
      <c r="V269" s="1239"/>
      <c r="W269" s="1239"/>
      <c r="X269" s="1239"/>
      <c r="Y269" s="1240"/>
      <c r="Z269" s="1239"/>
      <c r="AA269" s="1239"/>
      <c r="AB269" s="1239"/>
      <c r="AG269" s="48"/>
      <c r="AK269" s="1733"/>
      <c r="AL269" s="1733"/>
      <c r="AM269" s="1733"/>
      <c r="AN269" s="1733"/>
    </row>
    <row r="270" spans="9:40">
      <c r="I270" s="48"/>
      <c r="Q270" s="48"/>
      <c r="V270" s="1239"/>
      <c r="W270" s="1239"/>
      <c r="X270" s="1239"/>
      <c r="Y270" s="1240"/>
      <c r="Z270" s="1239"/>
      <c r="AA270" s="1239"/>
      <c r="AB270" s="1239"/>
      <c r="AG270" s="48"/>
      <c r="AK270" s="1733"/>
      <c r="AL270" s="1733"/>
      <c r="AM270" s="1733"/>
      <c r="AN270" s="1733"/>
    </row>
    <row r="271" spans="9:40">
      <c r="I271" s="48"/>
      <c r="Q271" s="48"/>
      <c r="V271" s="1239"/>
      <c r="W271" s="1239"/>
      <c r="X271" s="1239"/>
      <c r="Y271" s="1240"/>
      <c r="Z271" s="1239"/>
      <c r="AA271" s="1239"/>
      <c r="AB271" s="1239"/>
      <c r="AG271" s="48"/>
      <c r="AK271" s="1733"/>
      <c r="AL271" s="1733"/>
      <c r="AM271" s="1733"/>
      <c r="AN271" s="1733"/>
    </row>
    <row r="272" spans="9:40">
      <c r="I272" s="48"/>
      <c r="Q272" s="48"/>
      <c r="V272" s="1239"/>
      <c r="W272" s="1239"/>
      <c r="X272" s="1239"/>
      <c r="Y272" s="1240"/>
      <c r="Z272" s="1239"/>
      <c r="AA272" s="1239"/>
      <c r="AB272" s="1239"/>
      <c r="AG272" s="48"/>
      <c r="AK272" s="1733"/>
      <c r="AL272" s="1733"/>
      <c r="AM272" s="1733"/>
      <c r="AN272" s="1733"/>
    </row>
    <row r="273" spans="9:40">
      <c r="I273" s="48"/>
      <c r="Q273" s="48"/>
      <c r="V273" s="1239"/>
      <c r="W273" s="1239"/>
      <c r="X273" s="1239"/>
      <c r="Y273" s="1240"/>
      <c r="Z273" s="1239"/>
      <c r="AA273" s="1239"/>
      <c r="AB273" s="1239"/>
      <c r="AG273" s="48"/>
      <c r="AK273" s="1733"/>
      <c r="AL273" s="1733"/>
      <c r="AM273" s="1733"/>
      <c r="AN273" s="1733"/>
    </row>
    <row r="274" spans="9:40">
      <c r="I274" s="48"/>
      <c r="Q274" s="48"/>
      <c r="V274" s="1239"/>
      <c r="W274" s="1239"/>
      <c r="X274" s="1239"/>
      <c r="Y274" s="1240"/>
      <c r="Z274" s="1239"/>
      <c r="AA274" s="1239"/>
      <c r="AB274" s="1239"/>
      <c r="AG274" s="48"/>
      <c r="AK274" s="1733"/>
      <c r="AL274" s="1733"/>
      <c r="AM274" s="1733"/>
      <c r="AN274" s="1733"/>
    </row>
    <row r="275" spans="9:40">
      <c r="I275" s="48"/>
      <c r="Q275" s="48"/>
      <c r="V275" s="1239"/>
      <c r="W275" s="1239"/>
      <c r="X275" s="1239"/>
      <c r="Y275" s="1240"/>
      <c r="Z275" s="1239"/>
      <c r="AA275" s="1239"/>
      <c r="AB275" s="1239"/>
      <c r="AG275" s="48"/>
      <c r="AK275" s="1733"/>
      <c r="AL275" s="1733"/>
      <c r="AM275" s="1733"/>
      <c r="AN275" s="1733"/>
    </row>
    <row r="276" spans="9:40">
      <c r="I276" s="48"/>
      <c r="Q276" s="48"/>
      <c r="V276" s="1239"/>
      <c r="W276" s="1239"/>
      <c r="X276" s="1239"/>
      <c r="Y276" s="1240"/>
      <c r="Z276" s="1239"/>
      <c r="AA276" s="1239"/>
      <c r="AB276" s="1239"/>
      <c r="AG276" s="48"/>
      <c r="AK276" s="1733"/>
      <c r="AL276" s="1733"/>
      <c r="AM276" s="1733"/>
      <c r="AN276" s="1733"/>
    </row>
    <row r="277" spans="9:40">
      <c r="I277" s="48"/>
      <c r="Q277" s="48"/>
      <c r="V277" s="1239"/>
      <c r="W277" s="1239"/>
      <c r="X277" s="1239"/>
      <c r="Y277" s="1240"/>
      <c r="Z277" s="1239"/>
      <c r="AA277" s="1239"/>
      <c r="AB277" s="1239"/>
      <c r="AG277" s="48"/>
      <c r="AK277" s="1733"/>
      <c r="AL277" s="1733"/>
      <c r="AM277" s="1733"/>
      <c r="AN277" s="1733"/>
    </row>
    <row r="278" spans="9:40">
      <c r="I278" s="48"/>
      <c r="Q278" s="48"/>
      <c r="V278" s="1239"/>
      <c r="W278" s="1239"/>
      <c r="X278" s="1239"/>
      <c r="Y278" s="1240"/>
      <c r="Z278" s="1239"/>
      <c r="AA278" s="1239"/>
      <c r="AB278" s="1239"/>
      <c r="AG278" s="48"/>
      <c r="AK278" s="1733"/>
      <c r="AL278" s="1733"/>
      <c r="AM278" s="1733"/>
      <c r="AN278" s="1733"/>
    </row>
    <row r="279" spans="9:40">
      <c r="I279" s="48"/>
      <c r="Q279" s="48"/>
      <c r="V279" s="1239"/>
      <c r="W279" s="1239"/>
      <c r="X279" s="1239"/>
      <c r="Y279" s="1240"/>
      <c r="Z279" s="1239"/>
      <c r="AA279" s="1239"/>
      <c r="AB279" s="1239"/>
      <c r="AG279" s="48"/>
      <c r="AK279" s="1733"/>
      <c r="AL279" s="1733"/>
      <c r="AM279" s="1733"/>
      <c r="AN279" s="1733"/>
    </row>
    <row r="280" spans="9:40">
      <c r="I280" s="48"/>
      <c r="Q280" s="48"/>
      <c r="V280" s="1239"/>
      <c r="W280" s="1239"/>
      <c r="X280" s="1239"/>
      <c r="Y280" s="1240"/>
      <c r="Z280" s="1239"/>
      <c r="AA280" s="1239"/>
      <c r="AB280" s="1239"/>
      <c r="AG280" s="48"/>
      <c r="AK280" s="1733"/>
      <c r="AL280" s="1733"/>
      <c r="AM280" s="1733"/>
      <c r="AN280" s="1733"/>
    </row>
    <row r="281" spans="9:40">
      <c r="I281" s="48"/>
      <c r="Q281" s="48"/>
      <c r="V281" s="1239"/>
      <c r="W281" s="1239"/>
      <c r="X281" s="1239"/>
      <c r="Y281" s="1240"/>
      <c r="Z281" s="1239"/>
      <c r="AA281" s="1239"/>
      <c r="AB281" s="1239"/>
      <c r="AG281" s="48"/>
      <c r="AK281" s="1733"/>
      <c r="AL281" s="1733"/>
      <c r="AM281" s="1733"/>
      <c r="AN281" s="1733"/>
    </row>
    <row r="282" spans="9:40">
      <c r="I282" s="48"/>
      <c r="Q282" s="48"/>
      <c r="V282" s="1239"/>
      <c r="W282" s="1239"/>
      <c r="X282" s="1239"/>
      <c r="Y282" s="1240"/>
      <c r="Z282" s="1239"/>
      <c r="AA282" s="1239"/>
      <c r="AB282" s="1239"/>
      <c r="AG282" s="48"/>
      <c r="AK282" s="1733"/>
      <c r="AL282" s="1733"/>
      <c r="AM282" s="1733"/>
      <c r="AN282" s="1733"/>
    </row>
    <row r="283" spans="9:40">
      <c r="I283" s="48"/>
      <c r="Q283" s="48"/>
      <c r="V283" s="1239"/>
      <c r="W283" s="1239"/>
      <c r="X283" s="1239"/>
      <c r="Y283" s="1240"/>
      <c r="Z283" s="1239"/>
      <c r="AA283" s="1239"/>
      <c r="AB283" s="1239"/>
      <c r="AG283" s="48"/>
      <c r="AK283" s="1733"/>
      <c r="AL283" s="1733"/>
      <c r="AM283" s="1733"/>
      <c r="AN283" s="1733"/>
    </row>
    <row r="284" spans="9:40">
      <c r="I284" s="48"/>
      <c r="Q284" s="48"/>
      <c r="V284" s="1239"/>
      <c r="W284" s="1239"/>
      <c r="X284" s="1239"/>
      <c r="Y284" s="1240"/>
      <c r="Z284" s="1239"/>
      <c r="AA284" s="1239"/>
      <c r="AB284" s="1239"/>
      <c r="AG284" s="48"/>
      <c r="AK284" s="1733"/>
      <c r="AL284" s="1733"/>
      <c r="AM284" s="1733"/>
      <c r="AN284" s="1733"/>
    </row>
    <row r="285" spans="9:40">
      <c r="I285" s="48"/>
      <c r="Q285" s="48"/>
      <c r="V285" s="1239"/>
      <c r="W285" s="1239"/>
      <c r="X285" s="1239"/>
      <c r="Y285" s="1240"/>
      <c r="Z285" s="1239"/>
      <c r="AA285" s="1239"/>
      <c r="AB285" s="1239"/>
      <c r="AG285" s="48"/>
      <c r="AK285" s="1733"/>
      <c r="AL285" s="1733"/>
      <c r="AM285" s="1733"/>
      <c r="AN285" s="1733"/>
    </row>
    <row r="286" spans="9:40">
      <c r="I286" s="48"/>
      <c r="Q286" s="48"/>
      <c r="V286" s="1239"/>
      <c r="W286" s="1239"/>
      <c r="X286" s="1239"/>
      <c r="Y286" s="1240"/>
      <c r="Z286" s="1239"/>
      <c r="AA286" s="1239"/>
      <c r="AB286" s="1239"/>
      <c r="AG286" s="48"/>
      <c r="AK286" s="1733"/>
      <c r="AL286" s="1733"/>
      <c r="AM286" s="1733"/>
      <c r="AN286" s="1733"/>
    </row>
    <row r="287" spans="9:40">
      <c r="I287" s="48"/>
      <c r="Q287" s="48"/>
      <c r="V287" s="1239"/>
      <c r="W287" s="1239"/>
      <c r="X287" s="1239"/>
      <c r="Y287" s="1240"/>
      <c r="Z287" s="1239"/>
      <c r="AA287" s="1239"/>
      <c r="AB287" s="1239"/>
      <c r="AG287" s="48"/>
      <c r="AK287" s="1733"/>
      <c r="AL287" s="1733"/>
      <c r="AM287" s="1733"/>
      <c r="AN287" s="1733"/>
    </row>
    <row r="288" spans="9:40">
      <c r="I288" s="48"/>
      <c r="Q288" s="48"/>
      <c r="V288" s="1239"/>
      <c r="W288" s="1239"/>
      <c r="X288" s="1239"/>
      <c r="Y288" s="1240"/>
      <c r="Z288" s="1239"/>
      <c r="AA288" s="1239"/>
      <c r="AB288" s="1239"/>
      <c r="AG288" s="48"/>
      <c r="AK288" s="1733"/>
      <c r="AL288" s="1733"/>
      <c r="AM288" s="1733"/>
      <c r="AN288" s="1733"/>
    </row>
    <row r="289" spans="9:40">
      <c r="I289" s="48"/>
      <c r="Q289" s="48"/>
      <c r="V289" s="1239"/>
      <c r="W289" s="1239"/>
      <c r="X289" s="1239"/>
      <c r="Y289" s="1240"/>
      <c r="Z289" s="1239"/>
      <c r="AA289" s="1239"/>
      <c r="AB289" s="1239"/>
      <c r="AG289" s="48"/>
      <c r="AK289" s="1733"/>
      <c r="AL289" s="1733"/>
      <c r="AM289" s="1733"/>
      <c r="AN289" s="1733"/>
    </row>
    <row r="290" spans="9:40">
      <c r="I290" s="48"/>
      <c r="Q290" s="48"/>
      <c r="V290" s="1239"/>
      <c r="W290" s="1239"/>
      <c r="X290" s="1239"/>
      <c r="Y290" s="1240"/>
      <c r="Z290" s="1239"/>
      <c r="AA290" s="1239"/>
      <c r="AB290" s="1239"/>
      <c r="AG290" s="48"/>
      <c r="AK290" s="1733"/>
      <c r="AL290" s="1733"/>
      <c r="AM290" s="1733"/>
      <c r="AN290" s="1733"/>
    </row>
    <row r="291" spans="9:40">
      <c r="I291" s="48"/>
      <c r="Q291" s="48"/>
      <c r="V291" s="1239"/>
      <c r="W291" s="1239"/>
      <c r="X291" s="1239"/>
      <c r="Y291" s="1240"/>
      <c r="Z291" s="1239"/>
      <c r="AA291" s="1239"/>
      <c r="AB291" s="1239"/>
      <c r="AG291" s="48"/>
      <c r="AK291" s="1733"/>
      <c r="AL291" s="1733"/>
      <c r="AM291" s="1733"/>
      <c r="AN291" s="1733"/>
    </row>
    <row r="292" spans="9:40">
      <c r="I292" s="48"/>
      <c r="Q292" s="48"/>
      <c r="V292" s="1239"/>
      <c r="W292" s="1239"/>
      <c r="X292" s="1239"/>
      <c r="Y292" s="1240"/>
      <c r="Z292" s="1239"/>
      <c r="AA292" s="1239"/>
      <c r="AB292" s="1239"/>
      <c r="AG292" s="48"/>
      <c r="AK292" s="1733"/>
      <c r="AL292" s="1733"/>
      <c r="AM292" s="1733"/>
      <c r="AN292" s="1733"/>
    </row>
    <row r="293" spans="9:40">
      <c r="I293" s="48"/>
      <c r="Q293" s="48"/>
      <c r="V293" s="1239"/>
      <c r="W293" s="1239"/>
      <c r="X293" s="1239"/>
      <c r="Y293" s="1240"/>
      <c r="Z293" s="1239"/>
      <c r="AA293" s="1239"/>
      <c r="AB293" s="1239"/>
      <c r="AG293" s="48"/>
      <c r="AK293" s="1733"/>
      <c r="AL293" s="1733"/>
      <c r="AM293" s="1733"/>
      <c r="AN293" s="1733"/>
    </row>
    <row r="294" spans="9:40">
      <c r="I294" s="48"/>
      <c r="Q294" s="48"/>
      <c r="V294" s="1239"/>
      <c r="W294" s="1239"/>
      <c r="X294" s="1239"/>
      <c r="Y294" s="1240"/>
      <c r="Z294" s="1239"/>
      <c r="AA294" s="1239"/>
      <c r="AB294" s="1239"/>
      <c r="AG294" s="48"/>
      <c r="AK294" s="1733"/>
      <c r="AL294" s="1733"/>
      <c r="AM294" s="1733"/>
      <c r="AN294" s="1733"/>
    </row>
    <row r="295" spans="9:40">
      <c r="I295" s="48"/>
      <c r="Q295" s="48"/>
      <c r="V295" s="1239"/>
      <c r="W295" s="1239"/>
      <c r="X295" s="1239"/>
      <c r="Y295" s="1240"/>
      <c r="Z295" s="1239"/>
      <c r="AA295" s="1239"/>
      <c r="AB295" s="1239"/>
      <c r="AG295" s="48"/>
      <c r="AK295" s="1733"/>
      <c r="AL295" s="1733"/>
      <c r="AM295" s="1733"/>
      <c r="AN295" s="1733"/>
    </row>
    <row r="296" spans="9:40">
      <c r="I296" s="48"/>
      <c r="Q296" s="48"/>
      <c r="V296" s="1239"/>
      <c r="W296" s="1239"/>
      <c r="X296" s="1239"/>
      <c r="Y296" s="1240"/>
      <c r="Z296" s="1239"/>
      <c r="AA296" s="1239"/>
      <c r="AB296" s="1239"/>
      <c r="AG296" s="48"/>
      <c r="AK296" s="1733"/>
      <c r="AL296" s="1733"/>
      <c r="AM296" s="1733"/>
      <c r="AN296" s="1733"/>
    </row>
    <row r="297" spans="9:40">
      <c r="I297" s="48"/>
      <c r="Q297" s="48"/>
      <c r="V297" s="1239"/>
      <c r="W297" s="1239"/>
      <c r="X297" s="1239"/>
      <c r="Y297" s="1240"/>
      <c r="Z297" s="1239"/>
      <c r="AA297" s="1239"/>
      <c r="AB297" s="1239"/>
      <c r="AG297" s="48"/>
      <c r="AK297" s="1733"/>
      <c r="AL297" s="1733"/>
      <c r="AM297" s="1733"/>
      <c r="AN297" s="1733"/>
    </row>
    <row r="298" spans="9:40">
      <c r="I298" s="48"/>
      <c r="Q298" s="48"/>
      <c r="V298" s="1239"/>
      <c r="W298" s="1239"/>
      <c r="X298" s="1239"/>
      <c r="Y298" s="1240"/>
      <c r="Z298" s="1239"/>
      <c r="AA298" s="1239"/>
      <c r="AB298" s="1239"/>
      <c r="AG298" s="48"/>
      <c r="AK298" s="1733"/>
      <c r="AL298" s="1733"/>
      <c r="AM298" s="1733"/>
      <c r="AN298" s="1733"/>
    </row>
    <row r="299" spans="9:40">
      <c r="I299" s="48"/>
      <c r="Q299" s="48"/>
      <c r="V299" s="1239"/>
      <c r="W299" s="1239"/>
      <c r="X299" s="1239"/>
      <c r="Y299" s="1240"/>
      <c r="Z299" s="1239"/>
      <c r="AA299" s="1239"/>
      <c r="AB299" s="1239"/>
      <c r="AG299" s="48"/>
      <c r="AK299" s="1733"/>
      <c r="AL299" s="1733"/>
      <c r="AM299" s="1733"/>
      <c r="AN299" s="1733"/>
    </row>
    <row r="300" spans="9:40">
      <c r="I300" s="48"/>
      <c r="Q300" s="48"/>
      <c r="V300" s="1239"/>
      <c r="W300" s="1239"/>
      <c r="X300" s="1239"/>
      <c r="Y300" s="1240"/>
      <c r="Z300" s="1239"/>
      <c r="AA300" s="1239"/>
      <c r="AB300" s="1239"/>
      <c r="AG300" s="48"/>
      <c r="AK300" s="1733"/>
      <c r="AL300" s="1733"/>
      <c r="AM300" s="1733"/>
      <c r="AN300" s="1733"/>
    </row>
    <row r="301" spans="9:40">
      <c r="I301" s="48"/>
      <c r="Q301" s="48"/>
      <c r="V301" s="1239"/>
      <c r="W301" s="1239"/>
      <c r="X301" s="1239"/>
      <c r="Y301" s="1240"/>
      <c r="Z301" s="1239"/>
      <c r="AA301" s="1239"/>
      <c r="AB301" s="1239"/>
      <c r="AG301" s="48"/>
      <c r="AK301" s="1733"/>
      <c r="AL301" s="1733"/>
      <c r="AM301" s="1733"/>
      <c r="AN301" s="1733"/>
    </row>
    <row r="302" spans="9:40">
      <c r="I302" s="48"/>
      <c r="Q302" s="48"/>
      <c r="V302" s="1239"/>
      <c r="W302" s="1239"/>
      <c r="X302" s="1239"/>
      <c r="Y302" s="1240"/>
      <c r="Z302" s="1239"/>
      <c r="AA302" s="1239"/>
      <c r="AB302" s="1239"/>
      <c r="AG302" s="48"/>
      <c r="AK302" s="1733"/>
      <c r="AL302" s="1733"/>
      <c r="AM302" s="1733"/>
      <c r="AN302" s="1733"/>
    </row>
    <row r="303" spans="9:40">
      <c r="I303" s="48"/>
      <c r="Q303" s="48"/>
      <c r="V303" s="1239"/>
      <c r="W303" s="1239"/>
      <c r="X303" s="1239"/>
      <c r="Y303" s="1240"/>
      <c r="Z303" s="1239"/>
      <c r="AA303" s="1239"/>
      <c r="AB303" s="1239"/>
      <c r="AG303" s="48"/>
      <c r="AK303" s="1733"/>
      <c r="AL303" s="1733"/>
      <c r="AM303" s="1733"/>
      <c r="AN303" s="1733"/>
    </row>
    <row r="304" spans="9:40">
      <c r="I304" s="48"/>
      <c r="Q304" s="48"/>
      <c r="V304" s="1239"/>
      <c r="W304" s="1239"/>
      <c r="X304" s="1239"/>
      <c r="Y304" s="1240"/>
      <c r="Z304" s="1239"/>
      <c r="AA304" s="1239"/>
      <c r="AB304" s="1239"/>
      <c r="AG304" s="48"/>
      <c r="AK304" s="1733"/>
      <c r="AL304" s="1733"/>
      <c r="AM304" s="1733"/>
      <c r="AN304" s="1733"/>
    </row>
    <row r="305" spans="9:40">
      <c r="I305" s="48"/>
      <c r="Q305" s="48"/>
      <c r="V305" s="1239"/>
      <c r="W305" s="1239"/>
      <c r="X305" s="1239"/>
      <c r="Y305" s="1240"/>
      <c r="Z305" s="1239"/>
      <c r="AA305" s="1239"/>
      <c r="AB305" s="1239"/>
      <c r="AG305" s="48"/>
      <c r="AK305" s="1733"/>
      <c r="AL305" s="1733"/>
      <c r="AM305" s="1733"/>
      <c r="AN305" s="1733"/>
    </row>
    <row r="306" spans="9:40">
      <c r="I306" s="48"/>
      <c r="Q306" s="48"/>
      <c r="V306" s="1239"/>
      <c r="W306" s="1239"/>
      <c r="X306" s="1239"/>
      <c r="Y306" s="1240"/>
      <c r="Z306" s="1239"/>
      <c r="AA306" s="1239"/>
      <c r="AB306" s="1239"/>
      <c r="AG306" s="48"/>
      <c r="AK306" s="1733"/>
      <c r="AL306" s="1733"/>
      <c r="AM306" s="1733"/>
      <c r="AN306" s="1733"/>
    </row>
    <row r="307" spans="9:40">
      <c r="I307" s="48"/>
      <c r="Q307" s="48"/>
      <c r="V307" s="1239"/>
      <c r="W307" s="1239"/>
      <c r="X307" s="1239"/>
      <c r="Y307" s="1240"/>
      <c r="Z307" s="1239"/>
      <c r="AA307" s="1239"/>
      <c r="AB307" s="1239"/>
      <c r="AG307" s="48"/>
      <c r="AK307" s="1733"/>
      <c r="AL307" s="1733"/>
      <c r="AM307" s="1733"/>
      <c r="AN307" s="1733"/>
    </row>
    <row r="308" spans="9:40">
      <c r="I308" s="48"/>
      <c r="Q308" s="48"/>
      <c r="V308" s="1239"/>
      <c r="W308" s="1239"/>
      <c r="X308" s="1239"/>
      <c r="Y308" s="1240"/>
      <c r="Z308" s="1239"/>
      <c r="AA308" s="1239"/>
      <c r="AB308" s="1239"/>
      <c r="AG308" s="48"/>
      <c r="AK308" s="1733"/>
      <c r="AL308" s="1733"/>
      <c r="AM308" s="1733"/>
      <c r="AN308" s="1733"/>
    </row>
    <row r="309" spans="9:40">
      <c r="I309" s="48"/>
      <c r="Q309" s="48"/>
      <c r="V309" s="1239"/>
      <c r="W309" s="1239"/>
      <c r="X309" s="1239"/>
      <c r="Y309" s="1240"/>
      <c r="Z309" s="1239"/>
      <c r="AA309" s="1239"/>
      <c r="AB309" s="1239"/>
      <c r="AG309" s="48"/>
      <c r="AK309" s="1733"/>
      <c r="AL309" s="1733"/>
      <c r="AM309" s="1733"/>
      <c r="AN309" s="1733"/>
    </row>
    <row r="310" spans="9:40">
      <c r="I310" s="48"/>
      <c r="Q310" s="48"/>
      <c r="V310" s="1239"/>
      <c r="W310" s="1239"/>
      <c r="X310" s="1239"/>
      <c r="Y310" s="1240"/>
      <c r="Z310" s="1239"/>
      <c r="AA310" s="1239"/>
      <c r="AB310" s="1239"/>
      <c r="AG310" s="48"/>
      <c r="AK310" s="1733"/>
      <c r="AL310" s="1733"/>
      <c r="AM310" s="1733"/>
      <c r="AN310" s="1733"/>
    </row>
    <row r="311" spans="9:40">
      <c r="I311" s="48"/>
      <c r="Q311" s="48"/>
      <c r="V311" s="1239"/>
      <c r="W311" s="1239"/>
      <c r="X311" s="1239"/>
      <c r="Y311" s="1240"/>
      <c r="Z311" s="1239"/>
      <c r="AA311" s="1239"/>
      <c r="AB311" s="1239"/>
      <c r="AG311" s="48"/>
      <c r="AK311" s="1733"/>
      <c r="AL311" s="1733"/>
      <c r="AM311" s="1733"/>
      <c r="AN311" s="1733"/>
    </row>
    <row r="312" spans="9:40">
      <c r="I312" s="48"/>
      <c r="Q312" s="48"/>
      <c r="V312" s="1239"/>
      <c r="W312" s="1239"/>
      <c r="X312" s="1239"/>
      <c r="Y312" s="1240"/>
      <c r="Z312" s="1239"/>
      <c r="AA312" s="1239"/>
      <c r="AB312" s="1239"/>
      <c r="AG312" s="48"/>
      <c r="AK312" s="1733"/>
      <c r="AL312" s="1733"/>
      <c r="AM312" s="1733"/>
      <c r="AN312" s="1733"/>
    </row>
    <row r="313" spans="9:40">
      <c r="I313" s="48"/>
      <c r="Q313" s="48"/>
      <c r="V313" s="1239"/>
      <c r="W313" s="1239"/>
      <c r="X313" s="1239"/>
      <c r="Y313" s="1240"/>
      <c r="Z313" s="1239"/>
      <c r="AA313" s="1239"/>
      <c r="AB313" s="1239"/>
      <c r="AG313" s="48"/>
      <c r="AK313" s="1733"/>
      <c r="AL313" s="1733"/>
      <c r="AM313" s="1733"/>
      <c r="AN313" s="1733"/>
    </row>
    <row r="314" spans="9:40">
      <c r="I314" s="48"/>
      <c r="Q314" s="48"/>
      <c r="V314" s="1239"/>
      <c r="W314" s="1239"/>
      <c r="X314" s="1239"/>
      <c r="Y314" s="1240"/>
      <c r="Z314" s="1239"/>
      <c r="AA314" s="1239"/>
      <c r="AB314" s="1239"/>
      <c r="AG314" s="48"/>
      <c r="AK314" s="1733"/>
      <c r="AL314" s="1733"/>
      <c r="AM314" s="1733"/>
      <c r="AN314" s="1733"/>
    </row>
    <row r="315" spans="9:40">
      <c r="I315" s="48"/>
      <c r="Q315" s="48"/>
      <c r="V315" s="1239"/>
      <c r="W315" s="1239"/>
      <c r="X315" s="1239"/>
      <c r="Y315" s="1240"/>
      <c r="Z315" s="1239"/>
      <c r="AA315" s="1239"/>
      <c r="AB315" s="1239"/>
      <c r="AG315" s="48"/>
      <c r="AK315" s="1733"/>
      <c r="AL315" s="1733"/>
      <c r="AM315" s="1733"/>
      <c r="AN315" s="1733"/>
    </row>
    <row r="316" spans="9:40">
      <c r="I316" s="48"/>
      <c r="Q316" s="48"/>
      <c r="V316" s="1239"/>
      <c r="W316" s="1239"/>
      <c r="X316" s="1239"/>
      <c r="Y316" s="1240"/>
      <c r="Z316" s="1239"/>
      <c r="AA316" s="1239"/>
      <c r="AB316" s="1239"/>
      <c r="AG316" s="48"/>
      <c r="AK316" s="1733"/>
      <c r="AL316" s="1733"/>
      <c r="AM316" s="1733"/>
      <c r="AN316" s="1733"/>
    </row>
    <row r="317" spans="9:40">
      <c r="I317" s="48"/>
      <c r="Q317" s="48"/>
      <c r="V317" s="1239"/>
      <c r="W317" s="1239"/>
      <c r="X317" s="1239"/>
      <c r="Y317" s="1240"/>
      <c r="Z317" s="1239"/>
      <c r="AA317" s="1239"/>
      <c r="AB317" s="1239"/>
      <c r="AG317" s="48"/>
      <c r="AK317" s="1733"/>
      <c r="AL317" s="1733"/>
      <c r="AM317" s="1733"/>
      <c r="AN317" s="1733"/>
    </row>
    <row r="318" spans="9:40">
      <c r="I318" s="48"/>
      <c r="Q318" s="48"/>
      <c r="V318" s="1239"/>
      <c r="W318" s="1239"/>
      <c r="X318" s="1239"/>
      <c r="Y318" s="1240"/>
      <c r="Z318" s="1239"/>
      <c r="AA318" s="1239"/>
      <c r="AB318" s="1239"/>
      <c r="AG318" s="48"/>
      <c r="AK318" s="1733"/>
      <c r="AL318" s="1733"/>
      <c r="AM318" s="1733"/>
      <c r="AN318" s="1733"/>
    </row>
    <row r="319" spans="9:40">
      <c r="I319" s="48"/>
      <c r="Q319" s="48"/>
      <c r="V319" s="1239"/>
      <c r="W319" s="1239"/>
      <c r="X319" s="1239"/>
      <c r="Y319" s="1240"/>
      <c r="Z319" s="1239"/>
      <c r="AA319" s="1239"/>
      <c r="AB319" s="1239"/>
      <c r="AG319" s="48"/>
      <c r="AK319" s="1733"/>
      <c r="AL319" s="1733"/>
      <c r="AM319" s="1733"/>
      <c r="AN319" s="1733"/>
    </row>
    <row r="320" spans="9:40">
      <c r="I320" s="48"/>
      <c r="Q320" s="48"/>
      <c r="V320" s="1239"/>
      <c r="W320" s="1239"/>
      <c r="X320" s="1239"/>
      <c r="Y320" s="1240"/>
      <c r="Z320" s="1239"/>
      <c r="AA320" s="1239"/>
      <c r="AB320" s="1239"/>
      <c r="AG320" s="48"/>
      <c r="AK320" s="1733"/>
      <c r="AL320" s="1733"/>
      <c r="AM320" s="1733"/>
      <c r="AN320" s="1733"/>
    </row>
    <row r="321" spans="9:40">
      <c r="I321" s="48"/>
      <c r="Q321" s="48"/>
      <c r="V321" s="1239"/>
      <c r="W321" s="1239"/>
      <c r="X321" s="1239"/>
      <c r="Y321" s="1240"/>
      <c r="Z321" s="1239"/>
      <c r="AA321" s="1239"/>
      <c r="AB321" s="1239"/>
      <c r="AG321" s="48"/>
      <c r="AK321" s="1733"/>
      <c r="AL321" s="1733"/>
      <c r="AM321" s="1733"/>
      <c r="AN321" s="1733"/>
    </row>
    <row r="322" spans="9:40">
      <c r="I322" s="48"/>
      <c r="Q322" s="48"/>
      <c r="V322" s="1239"/>
      <c r="W322" s="1239"/>
      <c r="X322" s="1239"/>
      <c r="Y322" s="1240"/>
      <c r="Z322" s="1239"/>
      <c r="AA322" s="1239"/>
      <c r="AB322" s="1239"/>
      <c r="AG322" s="48"/>
      <c r="AK322" s="1733"/>
      <c r="AL322" s="1733"/>
      <c r="AM322" s="1733"/>
      <c r="AN322" s="1733"/>
    </row>
    <row r="323" spans="9:40">
      <c r="I323" s="48"/>
      <c r="Q323" s="48"/>
      <c r="V323" s="1239"/>
      <c r="W323" s="1239"/>
      <c r="X323" s="1239"/>
      <c r="Y323" s="1240"/>
      <c r="Z323" s="1239"/>
      <c r="AA323" s="1239"/>
      <c r="AB323" s="1239"/>
      <c r="AG323" s="48"/>
      <c r="AK323" s="1733"/>
      <c r="AL323" s="1733"/>
      <c r="AM323" s="1733"/>
      <c r="AN323" s="1733"/>
    </row>
    <row r="324" spans="9:40">
      <c r="I324" s="48"/>
      <c r="Q324" s="48"/>
      <c r="V324" s="1239"/>
      <c r="W324" s="1239"/>
      <c r="X324" s="1239"/>
      <c r="Y324" s="1240"/>
      <c r="Z324" s="1239"/>
      <c r="AA324" s="1239"/>
      <c r="AB324" s="1239"/>
      <c r="AG324" s="48"/>
      <c r="AK324" s="1733"/>
      <c r="AL324" s="1733"/>
      <c r="AM324" s="1733"/>
      <c r="AN324" s="1733"/>
    </row>
    <row r="325" spans="9:40">
      <c r="I325" s="48"/>
      <c r="Q325" s="48"/>
      <c r="V325" s="1239"/>
      <c r="W325" s="1239"/>
      <c r="X325" s="1239"/>
      <c r="Y325" s="1240"/>
      <c r="Z325" s="1239"/>
      <c r="AA325" s="1239"/>
      <c r="AB325" s="1239"/>
      <c r="AG325" s="48"/>
      <c r="AK325" s="1733"/>
      <c r="AL325" s="1733"/>
      <c r="AM325" s="1733"/>
      <c r="AN325" s="1733"/>
    </row>
    <row r="326" spans="9:40">
      <c r="I326" s="48"/>
      <c r="Q326" s="48"/>
      <c r="V326" s="1239"/>
      <c r="W326" s="1239"/>
      <c r="X326" s="1239"/>
      <c r="Y326" s="1240"/>
      <c r="Z326" s="1239"/>
      <c r="AA326" s="1239"/>
      <c r="AB326" s="1239"/>
      <c r="AG326" s="48"/>
      <c r="AK326" s="1733"/>
      <c r="AL326" s="1733"/>
      <c r="AM326" s="1733"/>
      <c r="AN326" s="1733"/>
    </row>
    <row r="327" spans="9:40">
      <c r="I327" s="48"/>
      <c r="Q327" s="48"/>
      <c r="V327" s="1239"/>
      <c r="W327" s="1239"/>
      <c r="X327" s="1239"/>
      <c r="Y327" s="1240"/>
      <c r="Z327" s="1239"/>
      <c r="AA327" s="1239"/>
      <c r="AB327" s="1239"/>
      <c r="AG327" s="48"/>
      <c r="AK327" s="1733"/>
      <c r="AL327" s="1733"/>
      <c r="AM327" s="1733"/>
      <c r="AN327" s="1733"/>
    </row>
    <row r="328" spans="9:40">
      <c r="I328" s="48"/>
      <c r="Q328" s="48"/>
      <c r="V328" s="1239"/>
      <c r="W328" s="1239"/>
      <c r="X328" s="1239"/>
      <c r="Y328" s="1240"/>
      <c r="Z328" s="1239"/>
      <c r="AA328" s="1239"/>
      <c r="AB328" s="1239"/>
      <c r="AG328" s="48"/>
      <c r="AK328" s="1733"/>
      <c r="AL328" s="1733"/>
      <c r="AM328" s="1733"/>
      <c r="AN328" s="1733"/>
    </row>
    <row r="329" spans="9:40">
      <c r="I329" s="48"/>
      <c r="Q329" s="48"/>
      <c r="V329" s="1239"/>
      <c r="W329" s="1239"/>
      <c r="X329" s="1239"/>
      <c r="Y329" s="1240"/>
      <c r="Z329" s="1239"/>
      <c r="AA329" s="1239"/>
      <c r="AB329" s="1239"/>
      <c r="AG329" s="48"/>
      <c r="AK329" s="1733"/>
      <c r="AL329" s="1733"/>
      <c r="AM329" s="1733"/>
      <c r="AN329" s="1733"/>
    </row>
    <row r="330" spans="9:40">
      <c r="I330" s="48"/>
      <c r="Q330" s="48"/>
      <c r="V330" s="1239"/>
      <c r="W330" s="1239"/>
      <c r="X330" s="1239"/>
      <c r="Y330" s="1240"/>
      <c r="Z330" s="1239"/>
      <c r="AA330" s="1239"/>
      <c r="AB330" s="1239"/>
      <c r="AG330" s="48"/>
      <c r="AK330" s="1733"/>
      <c r="AL330" s="1733"/>
      <c r="AM330" s="1733"/>
      <c r="AN330" s="1733"/>
    </row>
    <row r="331" spans="9:40">
      <c r="I331" s="48"/>
      <c r="Q331" s="48"/>
      <c r="V331" s="1239"/>
      <c r="W331" s="1239"/>
      <c r="X331" s="1239"/>
      <c r="Y331" s="1240"/>
      <c r="Z331" s="1239"/>
      <c r="AA331" s="1239"/>
      <c r="AB331" s="1239"/>
      <c r="AG331" s="48"/>
      <c r="AK331" s="1733"/>
      <c r="AL331" s="1733"/>
      <c r="AM331" s="1733"/>
      <c r="AN331" s="1733"/>
    </row>
    <row r="332" spans="9:40">
      <c r="I332" s="48"/>
      <c r="Q332" s="48"/>
      <c r="V332" s="1239"/>
      <c r="W332" s="1239"/>
      <c r="X332" s="1239"/>
      <c r="Y332" s="1240"/>
      <c r="Z332" s="1239"/>
      <c r="AA332" s="1239"/>
      <c r="AB332" s="1239"/>
      <c r="AG332" s="48"/>
      <c r="AK332" s="1733"/>
      <c r="AL332" s="1733"/>
      <c r="AM332" s="1733"/>
      <c r="AN332" s="1733"/>
    </row>
    <row r="333" spans="9:40">
      <c r="I333" s="48"/>
      <c r="Q333" s="48"/>
      <c r="V333" s="1239"/>
      <c r="W333" s="1239"/>
      <c r="X333" s="1239"/>
      <c r="Y333" s="1240"/>
      <c r="Z333" s="1239"/>
      <c r="AA333" s="1239"/>
      <c r="AB333" s="1239"/>
      <c r="AG333" s="48"/>
      <c r="AK333" s="1733"/>
      <c r="AL333" s="1733"/>
      <c r="AM333" s="1733"/>
      <c r="AN333" s="1733"/>
    </row>
    <row r="334" spans="9:40">
      <c r="I334" s="48"/>
      <c r="Q334" s="48"/>
      <c r="V334" s="1239"/>
      <c r="W334" s="1239"/>
      <c r="X334" s="1239"/>
      <c r="Y334" s="1240"/>
      <c r="Z334" s="1239"/>
      <c r="AA334" s="1239"/>
      <c r="AB334" s="1239"/>
      <c r="AG334" s="48"/>
      <c r="AK334" s="1733"/>
      <c r="AL334" s="1733"/>
      <c r="AM334" s="1733"/>
      <c r="AN334" s="1733"/>
    </row>
    <row r="335" spans="9:40">
      <c r="I335" s="48"/>
      <c r="Q335" s="48"/>
      <c r="V335" s="1239"/>
      <c r="W335" s="1239"/>
      <c r="X335" s="1239"/>
      <c r="Y335" s="1240"/>
      <c r="Z335" s="1239"/>
      <c r="AA335" s="1239"/>
      <c r="AB335" s="1239"/>
      <c r="AG335" s="48"/>
      <c r="AK335" s="1733"/>
      <c r="AL335" s="1733"/>
      <c r="AM335" s="1733"/>
      <c r="AN335" s="1733"/>
    </row>
    <row r="336" spans="9:40">
      <c r="I336" s="48"/>
      <c r="Q336" s="48"/>
      <c r="V336" s="1239"/>
      <c r="W336" s="1239"/>
      <c r="X336" s="1239"/>
      <c r="Y336" s="1240"/>
      <c r="Z336" s="1239"/>
      <c r="AA336" s="1239"/>
      <c r="AB336" s="1239"/>
      <c r="AG336" s="48"/>
      <c r="AK336" s="1733"/>
      <c r="AL336" s="1733"/>
      <c r="AM336" s="1733"/>
      <c r="AN336" s="1733"/>
    </row>
    <row r="337" spans="9:40">
      <c r="I337" s="48"/>
      <c r="Q337" s="48"/>
      <c r="V337" s="1239"/>
      <c r="W337" s="1239"/>
      <c r="X337" s="1239"/>
      <c r="Y337" s="1240"/>
      <c r="Z337" s="1239"/>
      <c r="AA337" s="1239"/>
      <c r="AB337" s="1239"/>
      <c r="AG337" s="48"/>
      <c r="AK337" s="1733"/>
      <c r="AL337" s="1733"/>
      <c r="AM337" s="1733"/>
      <c r="AN337" s="1733"/>
    </row>
    <row r="338" spans="9:40">
      <c r="I338" s="48"/>
      <c r="Q338" s="48"/>
      <c r="V338" s="1239"/>
      <c r="W338" s="1239"/>
      <c r="X338" s="1239"/>
      <c r="Y338" s="1240"/>
      <c r="Z338" s="1239"/>
      <c r="AA338" s="1239"/>
      <c r="AB338" s="1239"/>
      <c r="AG338" s="48"/>
      <c r="AK338" s="1733"/>
      <c r="AL338" s="1733"/>
      <c r="AM338" s="1733"/>
      <c r="AN338" s="1733"/>
    </row>
    <row r="339" spans="9:40">
      <c r="I339" s="48"/>
      <c r="Q339" s="48"/>
      <c r="V339" s="1239"/>
      <c r="W339" s="1239"/>
      <c r="X339" s="1239"/>
      <c r="Y339" s="1240"/>
      <c r="Z339" s="1239"/>
      <c r="AA339" s="1239"/>
      <c r="AB339" s="1239"/>
      <c r="AG339" s="48"/>
      <c r="AK339" s="1733"/>
      <c r="AL339" s="1733"/>
      <c r="AM339" s="1733"/>
      <c r="AN339" s="1733"/>
    </row>
    <row r="340" spans="9:40">
      <c r="I340" s="48"/>
      <c r="Q340" s="48"/>
      <c r="V340" s="1239"/>
      <c r="W340" s="1239"/>
      <c r="X340" s="1239"/>
      <c r="Y340" s="1240"/>
      <c r="Z340" s="1239"/>
      <c r="AA340" s="1239"/>
      <c r="AB340" s="1239"/>
      <c r="AG340" s="48"/>
      <c r="AK340" s="1733"/>
      <c r="AL340" s="1733"/>
      <c r="AM340" s="1733"/>
      <c r="AN340" s="1733"/>
    </row>
    <row r="341" spans="9:40">
      <c r="I341" s="48"/>
      <c r="Q341" s="48"/>
      <c r="V341" s="1239"/>
      <c r="W341" s="1239"/>
      <c r="X341" s="1239"/>
      <c r="Y341" s="1240"/>
      <c r="Z341" s="1239"/>
      <c r="AA341" s="1239"/>
      <c r="AB341" s="1239"/>
      <c r="AG341" s="48"/>
      <c r="AK341" s="1733"/>
      <c r="AL341" s="1733"/>
      <c r="AM341" s="1733"/>
      <c r="AN341" s="1733"/>
    </row>
    <row r="342" spans="9:40">
      <c r="I342" s="48"/>
      <c r="Q342" s="48"/>
      <c r="V342" s="1239"/>
      <c r="W342" s="1239"/>
      <c r="X342" s="1239"/>
      <c r="Y342" s="1240"/>
      <c r="Z342" s="1239"/>
      <c r="AA342" s="1239"/>
      <c r="AB342" s="1239"/>
      <c r="AG342" s="48"/>
      <c r="AK342" s="1733"/>
      <c r="AL342" s="1733"/>
      <c r="AM342" s="1733"/>
      <c r="AN342" s="1733"/>
    </row>
    <row r="343" spans="9:40">
      <c r="I343" s="48"/>
      <c r="Q343" s="48"/>
      <c r="V343" s="1239"/>
      <c r="W343" s="1239"/>
      <c r="X343" s="1239"/>
      <c r="Y343" s="1240"/>
      <c r="Z343" s="1239"/>
      <c r="AA343" s="1239"/>
      <c r="AB343" s="1239"/>
      <c r="AG343" s="48"/>
      <c r="AK343" s="1733"/>
      <c r="AL343" s="1733"/>
      <c r="AM343" s="1733"/>
      <c r="AN343" s="1733"/>
    </row>
    <row r="344" spans="9:40">
      <c r="I344" s="48"/>
      <c r="Q344" s="48"/>
      <c r="V344" s="1239"/>
      <c r="W344" s="1239"/>
      <c r="X344" s="1239"/>
      <c r="Y344" s="1240"/>
      <c r="Z344" s="1239"/>
      <c r="AA344" s="1239"/>
      <c r="AB344" s="1239"/>
      <c r="AG344" s="48"/>
      <c r="AK344" s="1733"/>
      <c r="AL344" s="1733"/>
      <c r="AM344" s="1733"/>
      <c r="AN344" s="1733"/>
    </row>
    <row r="345" spans="9:40">
      <c r="I345" s="48"/>
      <c r="Q345" s="48"/>
      <c r="V345" s="1239"/>
      <c r="W345" s="1239"/>
      <c r="X345" s="1239"/>
      <c r="Y345" s="1240"/>
      <c r="Z345" s="1239"/>
      <c r="AA345" s="1239"/>
      <c r="AB345" s="1239"/>
      <c r="AG345" s="48"/>
      <c r="AK345" s="1733"/>
      <c r="AL345" s="1733"/>
      <c r="AM345" s="1733"/>
      <c r="AN345" s="1733"/>
    </row>
    <row r="346" spans="9:40">
      <c r="I346" s="48"/>
      <c r="Q346" s="48"/>
      <c r="V346" s="1239"/>
      <c r="W346" s="1239"/>
      <c r="X346" s="1239"/>
      <c r="Y346" s="1240"/>
      <c r="Z346" s="1239"/>
      <c r="AA346" s="1239"/>
      <c r="AB346" s="1239"/>
      <c r="AG346" s="48"/>
      <c r="AK346" s="1733"/>
      <c r="AL346" s="1733"/>
      <c r="AM346" s="1733"/>
      <c r="AN346" s="1733"/>
    </row>
    <row r="347" spans="9:40">
      <c r="I347" s="48"/>
      <c r="Q347" s="48"/>
      <c r="V347" s="1239"/>
      <c r="W347" s="1239"/>
      <c r="X347" s="1239"/>
      <c r="Y347" s="1240"/>
      <c r="Z347" s="1239"/>
      <c r="AA347" s="1239"/>
      <c r="AB347" s="1239"/>
      <c r="AG347" s="48"/>
      <c r="AK347" s="1733"/>
      <c r="AL347" s="1733"/>
      <c r="AM347" s="1733"/>
      <c r="AN347" s="1733"/>
    </row>
    <row r="348" spans="9:40">
      <c r="I348" s="48"/>
      <c r="Q348" s="48"/>
      <c r="V348" s="1239"/>
      <c r="W348" s="1239"/>
      <c r="X348" s="1239"/>
      <c r="Y348" s="1240"/>
      <c r="Z348" s="1239"/>
      <c r="AA348" s="1239"/>
      <c r="AB348" s="1239"/>
      <c r="AG348" s="48"/>
      <c r="AK348" s="1733"/>
      <c r="AL348" s="1733"/>
      <c r="AM348" s="1733"/>
      <c r="AN348" s="1733"/>
    </row>
    <row r="349" spans="9:40">
      <c r="I349" s="48"/>
      <c r="Q349" s="48"/>
      <c r="V349" s="1239"/>
      <c r="W349" s="1239"/>
      <c r="X349" s="1239"/>
      <c r="Y349" s="1240"/>
      <c r="Z349" s="1239"/>
      <c r="AA349" s="1239"/>
      <c r="AB349" s="1239"/>
      <c r="AG349" s="48"/>
      <c r="AK349" s="1733"/>
      <c r="AL349" s="1733"/>
      <c r="AM349" s="1733"/>
      <c r="AN349" s="1733"/>
    </row>
    <row r="350" spans="9:40">
      <c r="I350" s="48"/>
      <c r="Q350" s="48"/>
      <c r="V350" s="1239"/>
      <c r="W350" s="1239"/>
      <c r="X350" s="1239"/>
      <c r="Y350" s="1240"/>
      <c r="Z350" s="1239"/>
      <c r="AA350" s="1239"/>
      <c r="AB350" s="1239"/>
      <c r="AG350" s="48"/>
      <c r="AK350" s="1733"/>
      <c r="AL350" s="1733"/>
      <c r="AM350" s="1733"/>
      <c r="AN350" s="1733"/>
    </row>
    <row r="351" spans="9:40">
      <c r="I351" s="48"/>
      <c r="Q351" s="48"/>
      <c r="V351" s="1239"/>
      <c r="W351" s="1239"/>
      <c r="X351" s="1239"/>
      <c r="Y351" s="1240"/>
      <c r="Z351" s="1239"/>
      <c r="AA351" s="1239"/>
      <c r="AB351" s="1239"/>
      <c r="AG351" s="48"/>
      <c r="AK351" s="1733"/>
      <c r="AL351" s="1733"/>
      <c r="AM351" s="1733"/>
      <c r="AN351" s="1733"/>
    </row>
    <row r="352" spans="9:40">
      <c r="I352" s="48"/>
      <c r="Q352" s="48"/>
      <c r="V352" s="1239"/>
      <c r="W352" s="1239"/>
      <c r="X352" s="1239"/>
      <c r="Y352" s="1240"/>
      <c r="Z352" s="1239"/>
      <c r="AA352" s="1239"/>
      <c r="AB352" s="1239"/>
      <c r="AG352" s="48"/>
      <c r="AK352" s="1733"/>
      <c r="AL352" s="1733"/>
      <c r="AM352" s="1733"/>
      <c r="AN352" s="1733"/>
    </row>
    <row r="353" spans="9:40">
      <c r="I353" s="48"/>
      <c r="Q353" s="48"/>
      <c r="V353" s="1239"/>
      <c r="W353" s="1239"/>
      <c r="X353" s="1239"/>
      <c r="Y353" s="1240"/>
      <c r="Z353" s="1239"/>
      <c r="AA353" s="1239"/>
      <c r="AB353" s="1239"/>
      <c r="AG353" s="48"/>
      <c r="AK353" s="1733"/>
      <c r="AL353" s="1733"/>
      <c r="AM353" s="1733"/>
      <c r="AN353" s="1733"/>
    </row>
    <row r="354" spans="9:40">
      <c r="I354" s="48"/>
      <c r="Q354" s="48"/>
      <c r="V354" s="1239"/>
      <c r="W354" s="1239"/>
      <c r="X354" s="1239"/>
      <c r="Y354" s="1240"/>
      <c r="Z354" s="1239"/>
      <c r="AA354" s="1239"/>
      <c r="AB354" s="1239"/>
      <c r="AG354" s="48"/>
      <c r="AK354" s="1733"/>
      <c r="AL354" s="1733"/>
      <c r="AM354" s="1733"/>
      <c r="AN354" s="1733"/>
    </row>
    <row r="355" spans="9:40">
      <c r="I355" s="48"/>
      <c r="Q355" s="48"/>
      <c r="V355" s="1239"/>
      <c r="W355" s="1239"/>
      <c r="X355" s="1239"/>
      <c r="Y355" s="1240"/>
      <c r="Z355" s="1239"/>
      <c r="AA355" s="1239"/>
      <c r="AB355" s="1239"/>
      <c r="AG355" s="48"/>
      <c r="AK355" s="1733"/>
      <c r="AL355" s="1733"/>
      <c r="AM355" s="1733"/>
      <c r="AN355" s="1733"/>
    </row>
    <row r="356" spans="9:40">
      <c r="I356" s="48"/>
      <c r="Q356" s="48"/>
      <c r="V356" s="1239"/>
      <c r="W356" s="1239"/>
      <c r="X356" s="1239"/>
      <c r="Y356" s="1240"/>
      <c r="Z356" s="1239"/>
      <c r="AA356" s="1239"/>
      <c r="AB356" s="1239"/>
      <c r="AG356" s="48"/>
      <c r="AK356" s="1733"/>
      <c r="AL356" s="1733"/>
      <c r="AM356" s="1733"/>
      <c r="AN356" s="1733"/>
    </row>
    <row r="357" spans="9:40">
      <c r="I357" s="48"/>
      <c r="Q357" s="48"/>
      <c r="V357" s="1239"/>
      <c r="W357" s="1239"/>
      <c r="X357" s="1239"/>
      <c r="Y357" s="1240"/>
      <c r="Z357" s="1239"/>
      <c r="AA357" s="1239"/>
      <c r="AB357" s="1239"/>
      <c r="AG357" s="48"/>
      <c r="AK357" s="1733"/>
      <c r="AL357" s="1733"/>
      <c r="AM357" s="1733"/>
      <c r="AN357" s="1733"/>
    </row>
    <row r="358" spans="9:40">
      <c r="I358" s="48"/>
      <c r="Q358" s="48"/>
      <c r="V358" s="1239"/>
      <c r="W358" s="1239"/>
      <c r="X358" s="1239"/>
      <c r="Y358" s="1240"/>
      <c r="Z358" s="1239"/>
      <c r="AA358" s="1239"/>
      <c r="AB358" s="1239"/>
      <c r="AG358" s="48"/>
      <c r="AK358" s="1733"/>
      <c r="AL358" s="1733"/>
      <c r="AM358" s="1733"/>
      <c r="AN358" s="1733"/>
    </row>
    <row r="359" spans="9:40">
      <c r="I359" s="48"/>
      <c r="Q359" s="48"/>
      <c r="V359" s="1239"/>
      <c r="W359" s="1239"/>
      <c r="X359" s="1239"/>
      <c r="Y359" s="1240"/>
      <c r="Z359" s="1239"/>
      <c r="AA359" s="1239"/>
      <c r="AB359" s="1239"/>
      <c r="AG359" s="48"/>
      <c r="AK359" s="1733"/>
      <c r="AL359" s="1733"/>
      <c r="AM359" s="1733"/>
      <c r="AN359" s="1733"/>
    </row>
    <row r="360" spans="9:40">
      <c r="I360" s="48"/>
      <c r="Q360" s="48"/>
      <c r="V360" s="1239"/>
      <c r="W360" s="1239"/>
      <c r="X360" s="1239"/>
      <c r="Y360" s="1240"/>
      <c r="Z360" s="1239"/>
      <c r="AA360" s="1239"/>
      <c r="AB360" s="1239"/>
      <c r="AG360" s="48"/>
      <c r="AK360" s="1733"/>
      <c r="AL360" s="1733"/>
      <c r="AM360" s="1733"/>
      <c r="AN360" s="1733"/>
    </row>
    <row r="361" spans="9:40">
      <c r="I361" s="48"/>
      <c r="Q361" s="48"/>
      <c r="V361" s="1239"/>
      <c r="W361" s="1239"/>
      <c r="X361" s="1239"/>
      <c r="Y361" s="1240"/>
      <c r="Z361" s="1239"/>
      <c r="AA361" s="1239"/>
      <c r="AB361" s="1239"/>
      <c r="AG361" s="48"/>
      <c r="AK361" s="1733"/>
      <c r="AL361" s="1733"/>
      <c r="AM361" s="1733"/>
      <c r="AN361" s="1733"/>
    </row>
    <row r="362" spans="9:40">
      <c r="I362" s="48"/>
      <c r="Q362" s="48"/>
      <c r="V362" s="1239"/>
      <c r="W362" s="1239"/>
      <c r="X362" s="1239"/>
      <c r="Y362" s="1240"/>
      <c r="Z362" s="1239"/>
      <c r="AA362" s="1239"/>
      <c r="AB362" s="1239"/>
      <c r="AG362" s="48"/>
      <c r="AK362" s="1733"/>
      <c r="AL362" s="1733"/>
      <c r="AM362" s="1733"/>
      <c r="AN362" s="1733"/>
    </row>
    <row r="363" spans="9:40">
      <c r="I363" s="48"/>
      <c r="Q363" s="48"/>
      <c r="V363" s="1239"/>
      <c r="W363" s="1239"/>
      <c r="X363" s="1239"/>
      <c r="Y363" s="1240"/>
      <c r="Z363" s="1239"/>
      <c r="AA363" s="1239"/>
      <c r="AB363" s="1239"/>
      <c r="AG363" s="48"/>
      <c r="AK363" s="1733"/>
      <c r="AL363" s="1733"/>
      <c r="AM363" s="1733"/>
      <c r="AN363" s="1733"/>
    </row>
    <row r="364" spans="9:40">
      <c r="I364" s="48"/>
      <c r="Q364" s="48"/>
      <c r="V364" s="1239"/>
      <c r="W364" s="1239"/>
      <c r="X364" s="1239"/>
      <c r="Y364" s="1240"/>
      <c r="Z364" s="1239"/>
      <c r="AA364" s="1239"/>
      <c r="AB364" s="1239"/>
      <c r="AG364" s="48"/>
      <c r="AK364" s="1733"/>
      <c r="AL364" s="1733"/>
      <c r="AM364" s="1733"/>
      <c r="AN364" s="1733"/>
    </row>
    <row r="365" spans="9:40">
      <c r="I365" s="48"/>
      <c r="Q365" s="48"/>
      <c r="V365" s="1239"/>
      <c r="W365" s="1239"/>
      <c r="X365" s="1239"/>
      <c r="Y365" s="1240"/>
      <c r="Z365" s="1239"/>
      <c r="AA365" s="1239"/>
      <c r="AB365" s="1239"/>
      <c r="AG365" s="48"/>
      <c r="AK365" s="1733"/>
      <c r="AL365" s="1733"/>
      <c r="AM365" s="1733"/>
      <c r="AN365" s="1733"/>
    </row>
    <row r="366" spans="9:40">
      <c r="I366" s="48"/>
      <c r="Q366" s="48"/>
      <c r="V366" s="1239"/>
      <c r="W366" s="1239"/>
      <c r="X366" s="1239"/>
      <c r="Y366" s="1240"/>
      <c r="Z366" s="1239"/>
      <c r="AA366" s="1239"/>
      <c r="AB366" s="1239"/>
      <c r="AG366" s="48"/>
      <c r="AK366" s="1733"/>
      <c r="AL366" s="1733"/>
      <c r="AM366" s="1733"/>
      <c r="AN366" s="1733"/>
    </row>
    <row r="367" spans="9:40">
      <c r="I367" s="48"/>
      <c r="Q367" s="48"/>
      <c r="V367" s="1239"/>
      <c r="W367" s="1239"/>
      <c r="X367" s="1239"/>
      <c r="Y367" s="1240"/>
      <c r="Z367" s="1239"/>
      <c r="AA367" s="1239"/>
      <c r="AB367" s="1239"/>
      <c r="AG367" s="48"/>
      <c r="AK367" s="1733"/>
      <c r="AL367" s="1733"/>
      <c r="AM367" s="1733"/>
      <c r="AN367" s="1733"/>
    </row>
    <row r="368" spans="9:40">
      <c r="I368" s="48"/>
      <c r="Q368" s="48"/>
      <c r="V368" s="1239"/>
      <c r="W368" s="1239"/>
      <c r="X368" s="1239"/>
      <c r="Y368" s="1240"/>
      <c r="Z368" s="1239"/>
      <c r="AA368" s="1239"/>
      <c r="AB368" s="1239"/>
      <c r="AG368" s="48"/>
      <c r="AK368" s="1733"/>
      <c r="AL368" s="1733"/>
      <c r="AM368" s="1733"/>
      <c r="AN368" s="1733"/>
    </row>
    <row r="369" spans="9:40">
      <c r="I369" s="48"/>
      <c r="Q369" s="48"/>
      <c r="V369" s="1239"/>
      <c r="W369" s="1239"/>
      <c r="X369" s="1239"/>
      <c r="Y369" s="1240"/>
      <c r="Z369" s="1239"/>
      <c r="AA369" s="1239"/>
      <c r="AB369" s="1239"/>
      <c r="AG369" s="48"/>
      <c r="AK369" s="1733"/>
      <c r="AL369" s="1733"/>
      <c r="AM369" s="1733"/>
      <c r="AN369" s="1733"/>
    </row>
    <row r="370" spans="9:40">
      <c r="I370" s="48"/>
      <c r="Q370" s="48"/>
      <c r="V370" s="1239"/>
      <c r="W370" s="1239"/>
      <c r="X370" s="1239"/>
      <c r="Y370" s="1240"/>
      <c r="Z370" s="1239"/>
      <c r="AA370" s="1239"/>
      <c r="AB370" s="1239"/>
      <c r="AG370" s="48"/>
      <c r="AK370" s="1733"/>
      <c r="AL370" s="1733"/>
      <c r="AM370" s="1733"/>
      <c r="AN370" s="1733"/>
    </row>
    <row r="371" spans="9:40">
      <c r="I371" s="48"/>
      <c r="Q371" s="48"/>
      <c r="V371" s="1239"/>
      <c r="W371" s="1239"/>
      <c r="X371" s="1239"/>
      <c r="Y371" s="1240"/>
      <c r="Z371" s="1239"/>
      <c r="AA371" s="1239"/>
      <c r="AB371" s="1239"/>
      <c r="AG371" s="48"/>
      <c r="AK371" s="1733"/>
      <c r="AL371" s="1733"/>
      <c r="AM371" s="1733"/>
      <c r="AN371" s="1733"/>
    </row>
    <row r="372" spans="9:40">
      <c r="I372" s="48"/>
      <c r="Q372" s="48"/>
      <c r="V372" s="1239"/>
      <c r="W372" s="1239"/>
      <c r="X372" s="1239"/>
      <c r="Y372" s="1240"/>
      <c r="Z372" s="1239"/>
      <c r="AA372" s="1239"/>
      <c r="AB372" s="1239"/>
      <c r="AG372" s="48"/>
      <c r="AK372" s="1733"/>
      <c r="AL372" s="1733"/>
      <c r="AM372" s="1733"/>
      <c r="AN372" s="1733"/>
    </row>
    <row r="373" spans="9:40">
      <c r="I373" s="48"/>
      <c r="Q373" s="48"/>
      <c r="V373" s="1239"/>
      <c r="W373" s="1239"/>
      <c r="X373" s="1239"/>
      <c r="Y373" s="1240"/>
      <c r="Z373" s="1239"/>
      <c r="AA373" s="1239"/>
      <c r="AB373" s="1239"/>
      <c r="AG373" s="48"/>
      <c r="AK373" s="1733"/>
      <c r="AL373" s="1733"/>
      <c r="AM373" s="1733"/>
      <c r="AN373" s="1733"/>
    </row>
    <row r="374" spans="9:40">
      <c r="I374" s="48"/>
      <c r="Q374" s="48"/>
      <c r="V374" s="1239"/>
      <c r="W374" s="1239"/>
      <c r="X374" s="1239"/>
      <c r="Y374" s="1240"/>
      <c r="Z374" s="1239"/>
      <c r="AA374" s="1239"/>
      <c r="AB374" s="1239"/>
      <c r="AG374" s="48"/>
      <c r="AK374" s="1733"/>
      <c r="AL374" s="1733"/>
      <c r="AM374" s="1733"/>
      <c r="AN374" s="1733"/>
    </row>
    <row r="375" spans="9:40">
      <c r="I375" s="48"/>
      <c r="Q375" s="48"/>
      <c r="V375" s="1239"/>
      <c r="W375" s="1239"/>
      <c r="X375" s="1239"/>
      <c r="Y375" s="1240"/>
      <c r="Z375" s="1239"/>
      <c r="AA375" s="1239"/>
      <c r="AB375" s="1239"/>
      <c r="AG375" s="48"/>
      <c r="AK375" s="1733"/>
      <c r="AL375" s="1733"/>
      <c r="AM375" s="1733"/>
      <c r="AN375" s="1733"/>
    </row>
    <row r="376" spans="9:40">
      <c r="I376" s="48"/>
      <c r="Q376" s="48"/>
      <c r="V376" s="1239"/>
      <c r="W376" s="1239"/>
      <c r="X376" s="1239"/>
      <c r="Y376" s="1240"/>
      <c r="Z376" s="1239"/>
      <c r="AA376" s="1239"/>
      <c r="AB376" s="1239"/>
      <c r="AG376" s="48"/>
      <c r="AK376" s="1733"/>
      <c r="AL376" s="1733"/>
      <c r="AM376" s="1733"/>
      <c r="AN376" s="1733"/>
    </row>
    <row r="377" spans="9:40">
      <c r="I377" s="48"/>
      <c r="Q377" s="48"/>
      <c r="V377" s="1239"/>
      <c r="W377" s="1239"/>
      <c r="X377" s="1239"/>
      <c r="Y377" s="1240"/>
      <c r="Z377" s="1239"/>
      <c r="AA377" s="1239"/>
      <c r="AB377" s="1239"/>
      <c r="AG377" s="48"/>
      <c r="AK377" s="1733"/>
      <c r="AL377" s="1733"/>
      <c r="AM377" s="1733"/>
      <c r="AN377" s="1733"/>
    </row>
    <row r="378" spans="9:40">
      <c r="I378" s="48"/>
      <c r="Q378" s="48"/>
      <c r="V378" s="1239"/>
      <c r="W378" s="1239"/>
      <c r="X378" s="1239"/>
      <c r="Y378" s="1240"/>
      <c r="Z378" s="1239"/>
      <c r="AA378" s="1239"/>
      <c r="AB378" s="1239"/>
      <c r="AG378" s="48"/>
      <c r="AK378" s="1733"/>
      <c r="AL378" s="1733"/>
      <c r="AM378" s="1733"/>
      <c r="AN378" s="1733"/>
    </row>
    <row r="379" spans="9:40">
      <c r="I379" s="48"/>
      <c r="Q379" s="48"/>
      <c r="V379" s="1239"/>
      <c r="W379" s="1239"/>
      <c r="X379" s="1239"/>
      <c r="Y379" s="1240"/>
      <c r="Z379" s="1239"/>
      <c r="AA379" s="1239"/>
      <c r="AB379" s="1239"/>
      <c r="AG379" s="48"/>
      <c r="AK379" s="1733"/>
      <c r="AL379" s="1733"/>
      <c r="AM379" s="1733"/>
      <c r="AN379" s="1733"/>
    </row>
    <row r="380" spans="9:40">
      <c r="I380" s="48"/>
      <c r="Q380" s="48"/>
      <c r="V380" s="1239"/>
      <c r="W380" s="1239"/>
      <c r="X380" s="1239"/>
      <c r="Y380" s="1240"/>
      <c r="Z380" s="1239"/>
      <c r="AA380" s="1239"/>
      <c r="AB380" s="1239"/>
      <c r="AG380" s="48"/>
      <c r="AK380" s="1733"/>
      <c r="AL380" s="1733"/>
      <c r="AM380" s="1733"/>
      <c r="AN380" s="1733"/>
    </row>
    <row r="381" spans="9:40">
      <c r="I381" s="48"/>
      <c r="Q381" s="48"/>
      <c r="V381" s="1239"/>
      <c r="W381" s="1239"/>
      <c r="X381" s="1239"/>
      <c r="Y381" s="1240"/>
      <c r="Z381" s="1239"/>
      <c r="AA381" s="1239"/>
      <c r="AB381" s="1239"/>
      <c r="AG381" s="48"/>
      <c r="AK381" s="1733"/>
      <c r="AL381" s="1733"/>
      <c r="AM381" s="1733"/>
      <c r="AN381" s="1733"/>
    </row>
    <row r="382" spans="9:40">
      <c r="I382" s="48"/>
      <c r="Q382" s="48"/>
      <c r="V382" s="1239"/>
      <c r="W382" s="1239"/>
      <c r="X382" s="1239"/>
      <c r="Y382" s="1240"/>
      <c r="Z382" s="1239"/>
      <c r="AA382" s="1239"/>
      <c r="AB382" s="1239"/>
      <c r="AG382" s="48"/>
      <c r="AK382" s="1733"/>
      <c r="AL382" s="1733"/>
      <c r="AM382" s="1733"/>
      <c r="AN382" s="1733"/>
    </row>
    <row r="383" spans="9:40">
      <c r="I383" s="48"/>
      <c r="Q383" s="48"/>
      <c r="V383" s="1239"/>
      <c r="W383" s="1239"/>
      <c r="X383" s="1239"/>
      <c r="Y383" s="1240"/>
      <c r="Z383" s="1239"/>
      <c r="AA383" s="1239"/>
      <c r="AB383" s="1239"/>
      <c r="AG383" s="48"/>
      <c r="AK383" s="1733"/>
      <c r="AL383" s="1733"/>
      <c r="AM383" s="1733"/>
      <c r="AN383" s="1733"/>
    </row>
    <row r="384" spans="9:40">
      <c r="I384" s="48"/>
      <c r="Q384" s="48"/>
      <c r="V384" s="1239"/>
      <c r="W384" s="1239"/>
      <c r="X384" s="1239"/>
      <c r="Y384" s="1240"/>
      <c r="Z384" s="1239"/>
      <c r="AA384" s="1239"/>
      <c r="AB384" s="1239"/>
      <c r="AG384" s="48"/>
      <c r="AK384" s="1733"/>
      <c r="AL384" s="1733"/>
      <c r="AM384" s="1733"/>
      <c r="AN384" s="1733"/>
    </row>
    <row r="385" spans="9:40">
      <c r="I385" s="48"/>
      <c r="Q385" s="48"/>
      <c r="V385" s="1239"/>
      <c r="W385" s="1239"/>
      <c r="X385" s="1239"/>
      <c r="Y385" s="1240"/>
      <c r="Z385" s="1239"/>
      <c r="AA385" s="1239"/>
      <c r="AB385" s="1239"/>
      <c r="AG385" s="48"/>
      <c r="AK385" s="1733"/>
      <c r="AL385" s="1733"/>
      <c r="AM385" s="1733"/>
      <c r="AN385" s="1733"/>
    </row>
    <row r="386" spans="9:40">
      <c r="I386" s="48"/>
      <c r="Q386" s="48"/>
      <c r="V386" s="1239"/>
      <c r="W386" s="1239"/>
      <c r="X386" s="1239"/>
      <c r="Y386" s="1240"/>
      <c r="Z386" s="1239"/>
      <c r="AA386" s="1239"/>
      <c r="AB386" s="1239"/>
      <c r="AG386" s="48"/>
      <c r="AK386" s="1733"/>
      <c r="AL386" s="1733"/>
      <c r="AM386" s="1733"/>
      <c r="AN386" s="1733"/>
    </row>
    <row r="387" spans="9:40">
      <c r="I387" s="48"/>
      <c r="Q387" s="48"/>
      <c r="V387" s="1239"/>
      <c r="W387" s="1239"/>
      <c r="X387" s="1239"/>
      <c r="Y387" s="1240"/>
      <c r="Z387" s="1239"/>
      <c r="AA387" s="1239"/>
      <c r="AB387" s="1239"/>
      <c r="AG387" s="48"/>
      <c r="AK387" s="1733"/>
      <c r="AL387" s="1733"/>
      <c r="AM387" s="1733"/>
      <c r="AN387" s="1733"/>
    </row>
    <row r="388" spans="9:40">
      <c r="I388" s="48"/>
      <c r="Q388" s="48"/>
      <c r="V388" s="1239"/>
      <c r="W388" s="1239"/>
      <c r="X388" s="1239"/>
      <c r="Y388" s="1240"/>
      <c r="Z388" s="1239"/>
      <c r="AA388" s="1239"/>
      <c r="AB388" s="1239"/>
      <c r="AG388" s="48"/>
      <c r="AK388" s="1733"/>
      <c r="AL388" s="1733"/>
      <c r="AM388" s="1733"/>
      <c r="AN388" s="1733"/>
    </row>
    <row r="389" spans="9:40">
      <c r="I389" s="48"/>
      <c r="Q389" s="48"/>
      <c r="V389" s="1239"/>
      <c r="W389" s="1239"/>
      <c r="X389" s="1239"/>
      <c r="Y389" s="1240"/>
      <c r="Z389" s="1239"/>
      <c r="AA389" s="1239"/>
      <c r="AB389" s="1239"/>
      <c r="AG389" s="48"/>
      <c r="AK389" s="1733"/>
      <c r="AL389" s="1733"/>
      <c r="AM389" s="1733"/>
      <c r="AN389" s="1733"/>
    </row>
    <row r="390" spans="9:40">
      <c r="I390" s="48"/>
      <c r="Q390" s="48"/>
      <c r="V390" s="1239"/>
      <c r="W390" s="1239"/>
      <c r="X390" s="1239"/>
      <c r="Y390" s="1240"/>
      <c r="Z390" s="1239"/>
      <c r="AA390" s="1239"/>
      <c r="AB390" s="1239"/>
      <c r="AG390" s="48"/>
      <c r="AK390" s="1733"/>
      <c r="AL390" s="1733"/>
      <c r="AM390" s="1733"/>
      <c r="AN390" s="1733"/>
    </row>
    <row r="391" spans="9:40">
      <c r="I391" s="48"/>
      <c r="Q391" s="48"/>
      <c r="V391" s="1239"/>
      <c r="W391" s="1239"/>
      <c r="X391" s="1239"/>
      <c r="Y391" s="1240"/>
      <c r="Z391" s="1239"/>
      <c r="AA391" s="1239"/>
      <c r="AB391" s="1239"/>
      <c r="AG391" s="48"/>
      <c r="AK391" s="1733"/>
      <c r="AL391" s="1733"/>
      <c r="AM391" s="1733"/>
      <c r="AN391" s="1733"/>
    </row>
    <row r="392" spans="9:40">
      <c r="I392" s="48"/>
      <c r="Q392" s="48"/>
      <c r="V392" s="1239"/>
      <c r="W392" s="1239"/>
      <c r="X392" s="1239"/>
      <c r="Y392" s="1240"/>
      <c r="Z392" s="1239"/>
      <c r="AA392" s="1239"/>
      <c r="AB392" s="1239"/>
      <c r="AG392" s="48"/>
      <c r="AK392" s="1733"/>
      <c r="AL392" s="1733"/>
      <c r="AM392" s="1733"/>
      <c r="AN392" s="1733"/>
    </row>
    <row r="393" spans="9:40">
      <c r="I393" s="48"/>
      <c r="Q393" s="48"/>
      <c r="V393" s="1239"/>
      <c r="W393" s="1239"/>
      <c r="X393" s="1239"/>
      <c r="Y393" s="1240"/>
      <c r="Z393" s="1239"/>
      <c r="AA393" s="1239"/>
      <c r="AB393" s="1239"/>
      <c r="AG393" s="48"/>
      <c r="AK393" s="1733"/>
      <c r="AL393" s="1733"/>
      <c r="AM393" s="1733"/>
      <c r="AN393" s="1733"/>
    </row>
    <row r="394" spans="9:40">
      <c r="I394" s="48"/>
      <c r="Q394" s="48"/>
      <c r="V394" s="1239"/>
      <c r="W394" s="1239"/>
      <c r="X394" s="1239"/>
      <c r="Y394" s="1240"/>
      <c r="Z394" s="1239"/>
      <c r="AA394" s="1239"/>
      <c r="AB394" s="1239"/>
      <c r="AG394" s="48"/>
      <c r="AK394" s="1733"/>
      <c r="AL394" s="1733"/>
      <c r="AM394" s="1733"/>
      <c r="AN394" s="1733"/>
    </row>
    <row r="395" spans="9:40">
      <c r="I395" s="48"/>
      <c r="Q395" s="48"/>
      <c r="V395" s="1239"/>
      <c r="W395" s="1239"/>
      <c r="X395" s="1239"/>
      <c r="Y395" s="1240"/>
      <c r="Z395" s="1239"/>
      <c r="AA395" s="1239"/>
      <c r="AB395" s="1239"/>
      <c r="AG395" s="48"/>
      <c r="AK395" s="1733"/>
      <c r="AL395" s="1733"/>
      <c r="AM395" s="1733"/>
      <c r="AN395" s="1733"/>
    </row>
    <row r="396" spans="9:40">
      <c r="I396" s="48"/>
      <c r="Q396" s="48"/>
      <c r="V396" s="1239"/>
      <c r="W396" s="1239"/>
      <c r="X396" s="1239"/>
      <c r="Y396" s="1240"/>
      <c r="Z396" s="1239"/>
      <c r="AA396" s="1239"/>
      <c r="AB396" s="1239"/>
      <c r="AG396" s="48"/>
      <c r="AK396" s="1733"/>
      <c r="AL396" s="1733"/>
      <c r="AM396" s="1733"/>
      <c r="AN396" s="1733"/>
    </row>
    <row r="397" spans="9:40">
      <c r="I397" s="48"/>
      <c r="Q397" s="48"/>
      <c r="V397" s="1239"/>
      <c r="W397" s="1239"/>
      <c r="X397" s="1239"/>
      <c r="Y397" s="1240"/>
      <c r="Z397" s="1239"/>
      <c r="AA397" s="1239"/>
      <c r="AB397" s="1239"/>
      <c r="AG397" s="48"/>
      <c r="AK397" s="1733"/>
      <c r="AL397" s="1733"/>
      <c r="AM397" s="1733"/>
      <c r="AN397" s="1733"/>
    </row>
    <row r="398" spans="9:40">
      <c r="I398" s="48"/>
      <c r="Q398" s="48"/>
      <c r="V398" s="1239"/>
      <c r="W398" s="1239"/>
      <c r="X398" s="1239"/>
      <c r="Y398" s="1240"/>
      <c r="Z398" s="1239"/>
      <c r="AA398" s="1239"/>
      <c r="AB398" s="1239"/>
      <c r="AG398" s="48"/>
      <c r="AK398" s="1733"/>
      <c r="AL398" s="1733"/>
      <c r="AM398" s="1733"/>
      <c r="AN398" s="1733"/>
    </row>
    <row r="399" spans="9:40">
      <c r="I399" s="48"/>
      <c r="Q399" s="48"/>
      <c r="V399" s="1239"/>
      <c r="W399" s="1239"/>
      <c r="X399" s="1239"/>
      <c r="Y399" s="1240"/>
      <c r="Z399" s="1239"/>
      <c r="AA399" s="1239"/>
      <c r="AB399" s="1239"/>
      <c r="AG399" s="48"/>
      <c r="AK399" s="1733"/>
      <c r="AL399" s="1733"/>
      <c r="AM399" s="1733"/>
      <c r="AN399" s="1733"/>
    </row>
    <row r="400" spans="9:40">
      <c r="I400" s="48"/>
      <c r="Q400" s="48"/>
      <c r="V400" s="1239"/>
      <c r="W400" s="1239"/>
      <c r="X400" s="1239"/>
      <c r="Y400" s="1240"/>
      <c r="Z400" s="1239"/>
      <c r="AA400" s="1239"/>
      <c r="AB400" s="1239"/>
      <c r="AG400" s="48"/>
      <c r="AK400" s="1733"/>
      <c r="AL400" s="1733"/>
      <c r="AM400" s="1733"/>
      <c r="AN400" s="1733"/>
    </row>
    <row r="401" spans="9:40">
      <c r="I401" s="48"/>
      <c r="Q401" s="48"/>
      <c r="V401" s="1239"/>
      <c r="W401" s="1239"/>
      <c r="X401" s="1239"/>
      <c r="Y401" s="1240"/>
      <c r="Z401" s="1239"/>
      <c r="AA401" s="1239"/>
      <c r="AB401" s="1239"/>
      <c r="AG401" s="48"/>
      <c r="AK401" s="1733"/>
      <c r="AL401" s="1733"/>
      <c r="AM401" s="1733"/>
      <c r="AN401" s="1733"/>
    </row>
    <row r="402" spans="9:40">
      <c r="I402" s="48"/>
      <c r="Q402" s="48"/>
      <c r="V402" s="1239"/>
      <c r="W402" s="1239"/>
      <c r="X402" s="1239"/>
      <c r="Y402" s="1240"/>
      <c r="Z402" s="1239"/>
      <c r="AA402" s="1239"/>
      <c r="AB402" s="1239"/>
      <c r="AG402" s="48"/>
      <c r="AK402" s="1733"/>
      <c r="AL402" s="1733"/>
      <c r="AM402" s="1733"/>
      <c r="AN402" s="1733"/>
    </row>
    <row r="403" spans="9:40">
      <c r="I403" s="48"/>
      <c r="Q403" s="48"/>
      <c r="V403" s="1239"/>
      <c r="W403" s="1239"/>
      <c r="X403" s="1239"/>
      <c r="Y403" s="1240"/>
      <c r="Z403" s="1239"/>
      <c r="AA403" s="1239"/>
      <c r="AB403" s="1239"/>
      <c r="AG403" s="48"/>
      <c r="AK403" s="1733"/>
      <c r="AL403" s="1733"/>
      <c r="AM403" s="1733"/>
      <c r="AN403" s="1733"/>
    </row>
    <row r="404" spans="9:40">
      <c r="I404" s="48"/>
      <c r="Q404" s="48"/>
      <c r="V404" s="1239"/>
      <c r="W404" s="1239"/>
      <c r="X404" s="1239"/>
      <c r="Y404" s="1240"/>
      <c r="Z404" s="1239"/>
      <c r="AA404" s="1239"/>
      <c r="AB404" s="1239"/>
      <c r="AG404" s="48"/>
      <c r="AK404" s="1733"/>
      <c r="AL404" s="1733"/>
      <c r="AM404" s="1733"/>
      <c r="AN404" s="1733"/>
    </row>
    <row r="405" spans="9:40">
      <c r="I405" s="48"/>
      <c r="Q405" s="48"/>
      <c r="V405" s="1239"/>
      <c r="W405" s="1239"/>
      <c r="X405" s="1239"/>
      <c r="Y405" s="1240"/>
      <c r="Z405" s="1239"/>
      <c r="AA405" s="1239"/>
      <c r="AB405" s="1239"/>
      <c r="AG405" s="48"/>
      <c r="AK405" s="1733"/>
      <c r="AL405" s="1733"/>
      <c r="AM405" s="1733"/>
      <c r="AN405" s="1733"/>
    </row>
    <row r="406" spans="9:40">
      <c r="I406" s="48"/>
      <c r="Q406" s="48"/>
      <c r="V406" s="1239"/>
      <c r="W406" s="1239"/>
      <c r="X406" s="1239"/>
      <c r="Y406" s="1240"/>
      <c r="Z406" s="1239"/>
      <c r="AA406" s="1239"/>
      <c r="AB406" s="1239"/>
      <c r="AG406" s="48"/>
      <c r="AK406" s="1733"/>
      <c r="AL406" s="1733"/>
      <c r="AM406" s="1733"/>
      <c r="AN406" s="1733"/>
    </row>
    <row r="407" spans="9:40">
      <c r="I407" s="48"/>
      <c r="Q407" s="48"/>
      <c r="V407" s="1239"/>
      <c r="W407" s="1239"/>
      <c r="X407" s="1239"/>
      <c r="Y407" s="1240"/>
      <c r="Z407" s="1239"/>
      <c r="AA407" s="1239"/>
      <c r="AB407" s="1239"/>
      <c r="AG407" s="48"/>
      <c r="AK407" s="1733"/>
      <c r="AL407" s="1733"/>
      <c r="AM407" s="1733"/>
      <c r="AN407" s="1733"/>
    </row>
    <row r="408" spans="9:40">
      <c r="I408" s="48"/>
      <c r="Q408" s="48"/>
      <c r="V408" s="1239"/>
      <c r="W408" s="1239"/>
      <c r="X408" s="1239"/>
      <c r="Y408" s="1240"/>
      <c r="Z408" s="1239"/>
      <c r="AA408" s="1239"/>
      <c r="AB408" s="1239"/>
      <c r="AG408" s="48"/>
      <c r="AK408" s="1733"/>
      <c r="AL408" s="1733"/>
      <c r="AM408" s="1733"/>
      <c r="AN408" s="1733"/>
    </row>
    <row r="409" spans="9:40">
      <c r="I409" s="48"/>
      <c r="Q409" s="48"/>
      <c r="V409" s="1239"/>
      <c r="W409" s="1239"/>
      <c r="X409" s="1239"/>
      <c r="Y409" s="1240"/>
      <c r="Z409" s="1239"/>
      <c r="AA409" s="1239"/>
      <c r="AB409" s="1239"/>
      <c r="AG409" s="48"/>
      <c r="AK409" s="1733"/>
      <c r="AL409" s="1733"/>
      <c r="AM409" s="1733"/>
      <c r="AN409" s="1733"/>
    </row>
    <row r="410" spans="9:40">
      <c r="I410" s="48"/>
      <c r="Q410" s="48"/>
      <c r="V410" s="1239"/>
      <c r="W410" s="1239"/>
      <c r="X410" s="1239"/>
      <c r="Y410" s="1240"/>
      <c r="Z410" s="1239"/>
      <c r="AA410" s="1239"/>
      <c r="AB410" s="1239"/>
      <c r="AG410" s="48"/>
      <c r="AK410" s="1733"/>
      <c r="AL410" s="1733"/>
      <c r="AM410" s="1733"/>
      <c r="AN410" s="1733"/>
    </row>
    <row r="411" spans="9:40">
      <c r="I411" s="48"/>
      <c r="Q411" s="48"/>
      <c r="V411" s="1239"/>
      <c r="W411" s="1239"/>
      <c r="X411" s="1239"/>
      <c r="Y411" s="1240"/>
      <c r="Z411" s="1239"/>
      <c r="AA411" s="1239"/>
      <c r="AB411" s="1239"/>
      <c r="AG411" s="48"/>
      <c r="AK411" s="1733"/>
      <c r="AL411" s="1733"/>
      <c r="AM411" s="1733"/>
      <c r="AN411" s="1733"/>
    </row>
    <row r="412" spans="9:40">
      <c r="I412" s="48"/>
      <c r="Q412" s="48"/>
      <c r="V412" s="1239"/>
      <c r="W412" s="1239"/>
      <c r="X412" s="1239"/>
      <c r="Y412" s="1240"/>
      <c r="Z412" s="1239"/>
      <c r="AA412" s="1239"/>
      <c r="AB412" s="1239"/>
      <c r="AG412" s="48"/>
      <c r="AK412" s="1733"/>
      <c r="AL412" s="1733"/>
      <c r="AM412" s="1733"/>
      <c r="AN412" s="1733"/>
    </row>
    <row r="413" spans="9:40">
      <c r="I413" s="48"/>
      <c r="Q413" s="48"/>
      <c r="V413" s="1239"/>
      <c r="W413" s="1239"/>
      <c r="X413" s="1239"/>
      <c r="Y413" s="1240"/>
      <c r="Z413" s="1239"/>
      <c r="AA413" s="1239"/>
      <c r="AB413" s="1239"/>
      <c r="AG413" s="48"/>
      <c r="AK413" s="1733"/>
      <c r="AL413" s="1733"/>
      <c r="AM413" s="1733"/>
      <c r="AN413" s="1733"/>
    </row>
    <row r="414" spans="9:40">
      <c r="I414" s="48"/>
      <c r="Q414" s="48"/>
      <c r="V414" s="1239"/>
      <c r="W414" s="1239"/>
      <c r="X414" s="1239"/>
      <c r="Y414" s="1240"/>
      <c r="Z414" s="1239"/>
      <c r="AA414" s="1239"/>
      <c r="AB414" s="1239"/>
      <c r="AG414" s="48"/>
      <c r="AK414" s="1733"/>
      <c r="AL414" s="1733"/>
      <c r="AM414" s="1733"/>
      <c r="AN414" s="1733"/>
    </row>
    <row r="415" spans="9:40">
      <c r="I415" s="48"/>
      <c r="Q415" s="48"/>
      <c r="V415" s="1239"/>
      <c r="W415" s="1239"/>
      <c r="X415" s="1239"/>
      <c r="Y415" s="1240"/>
      <c r="Z415" s="1239"/>
      <c r="AA415" s="1239"/>
      <c r="AB415" s="1239"/>
      <c r="AG415" s="48"/>
      <c r="AK415" s="1733"/>
      <c r="AL415" s="1733"/>
      <c r="AM415" s="1733"/>
      <c r="AN415" s="1733"/>
    </row>
    <row r="416" spans="9:40">
      <c r="I416" s="48"/>
      <c r="Q416" s="48"/>
      <c r="V416" s="1239"/>
      <c r="W416" s="1239"/>
      <c r="X416" s="1239"/>
      <c r="Y416" s="1240"/>
      <c r="Z416" s="1239"/>
      <c r="AA416" s="1239"/>
      <c r="AB416" s="1239"/>
      <c r="AG416" s="48"/>
      <c r="AK416" s="1733"/>
      <c r="AL416" s="1733"/>
      <c r="AM416" s="1733"/>
      <c r="AN416" s="1733"/>
    </row>
    <row r="417" spans="9:40">
      <c r="I417" s="48"/>
      <c r="Q417" s="48"/>
      <c r="V417" s="1239"/>
      <c r="W417" s="1239"/>
      <c r="X417" s="1239"/>
      <c r="Y417" s="1240"/>
      <c r="Z417" s="1239"/>
      <c r="AA417" s="1239"/>
      <c r="AB417" s="1239"/>
      <c r="AG417" s="48"/>
      <c r="AK417" s="1733"/>
      <c r="AL417" s="1733"/>
      <c r="AM417" s="1733"/>
      <c r="AN417" s="1733"/>
    </row>
    <row r="418" spans="9:40">
      <c r="I418" s="48"/>
      <c r="Q418" s="48"/>
      <c r="V418" s="1239"/>
      <c r="W418" s="1239"/>
      <c r="X418" s="1239"/>
      <c r="Y418" s="1240"/>
      <c r="Z418" s="1239"/>
      <c r="AA418" s="1239"/>
      <c r="AB418" s="1239"/>
      <c r="AG418" s="48"/>
      <c r="AK418" s="1733"/>
      <c r="AL418" s="1733"/>
      <c r="AM418" s="1733"/>
      <c r="AN418" s="1733"/>
    </row>
    <row r="419" spans="9:40">
      <c r="I419" s="48"/>
      <c r="Q419" s="48"/>
      <c r="V419" s="1239"/>
      <c r="W419" s="1239"/>
      <c r="X419" s="1239"/>
      <c r="Y419" s="1240"/>
      <c r="Z419" s="1239"/>
      <c r="AA419" s="1239"/>
      <c r="AB419" s="1239"/>
      <c r="AG419" s="48"/>
      <c r="AK419" s="1733"/>
      <c r="AL419" s="1733"/>
      <c r="AM419" s="1733"/>
      <c r="AN419" s="1733"/>
    </row>
    <row r="420" spans="9:40">
      <c r="I420" s="48"/>
      <c r="Q420" s="48"/>
      <c r="V420" s="1239"/>
      <c r="W420" s="1239"/>
      <c r="X420" s="1239"/>
      <c r="Y420" s="1240"/>
      <c r="Z420" s="1239"/>
      <c r="AA420" s="1239"/>
      <c r="AB420" s="1239"/>
      <c r="AG420" s="48"/>
      <c r="AK420" s="1733"/>
      <c r="AL420" s="1733"/>
      <c r="AM420" s="1733"/>
      <c r="AN420" s="1733"/>
    </row>
    <row r="421" spans="9:40">
      <c r="I421" s="48"/>
      <c r="Q421" s="48"/>
      <c r="V421" s="1239"/>
      <c r="W421" s="1239"/>
      <c r="X421" s="1239"/>
      <c r="Y421" s="1240"/>
      <c r="Z421" s="1239"/>
      <c r="AA421" s="1239"/>
      <c r="AB421" s="1239"/>
      <c r="AG421" s="48"/>
      <c r="AK421" s="1733"/>
      <c r="AL421" s="1733"/>
      <c r="AM421" s="1733"/>
      <c r="AN421" s="1733"/>
    </row>
    <row r="422" spans="9:40">
      <c r="I422" s="48"/>
      <c r="Q422" s="48"/>
      <c r="V422" s="1239"/>
      <c r="W422" s="1239"/>
      <c r="X422" s="1239"/>
      <c r="Y422" s="1240"/>
      <c r="Z422" s="1239"/>
      <c r="AA422" s="1239"/>
      <c r="AB422" s="1239"/>
      <c r="AG422" s="48"/>
      <c r="AK422" s="1733"/>
      <c r="AL422" s="1733"/>
      <c r="AM422" s="1733"/>
      <c r="AN422" s="1733"/>
    </row>
    <row r="423" spans="9:40">
      <c r="I423" s="48"/>
      <c r="Q423" s="48"/>
      <c r="V423" s="1239"/>
      <c r="W423" s="1239"/>
      <c r="X423" s="1239"/>
      <c r="Y423" s="1240"/>
      <c r="Z423" s="1239"/>
      <c r="AA423" s="1239"/>
      <c r="AB423" s="1239"/>
      <c r="AG423" s="48"/>
      <c r="AK423" s="1733"/>
      <c r="AL423" s="1733"/>
      <c r="AM423" s="1733"/>
      <c r="AN423" s="1733"/>
    </row>
    <row r="424" spans="9:40">
      <c r="I424" s="48"/>
      <c r="Q424" s="48"/>
      <c r="V424" s="1239"/>
      <c r="W424" s="1239"/>
      <c r="X424" s="1239"/>
      <c r="Y424" s="1240"/>
      <c r="Z424" s="1239"/>
      <c r="AA424" s="1239"/>
      <c r="AB424" s="1239"/>
      <c r="AG424" s="48"/>
      <c r="AK424" s="1733"/>
      <c r="AL424" s="1733"/>
      <c r="AM424" s="1733"/>
      <c r="AN424" s="1733"/>
    </row>
    <row r="425" spans="9:40">
      <c r="I425" s="48"/>
      <c r="Q425" s="48"/>
      <c r="V425" s="1239"/>
      <c r="W425" s="1239"/>
      <c r="X425" s="1239"/>
      <c r="Y425" s="1240"/>
      <c r="Z425" s="1239"/>
      <c r="AA425" s="1239"/>
      <c r="AB425" s="1239"/>
      <c r="AG425" s="48"/>
      <c r="AK425" s="1733"/>
      <c r="AL425" s="1733"/>
      <c r="AM425" s="1733"/>
      <c r="AN425" s="1733"/>
    </row>
    <row r="426" spans="9:40">
      <c r="I426" s="48"/>
      <c r="Q426" s="48"/>
      <c r="V426" s="1239"/>
      <c r="W426" s="1239"/>
      <c r="X426" s="1239"/>
      <c r="Y426" s="1240"/>
      <c r="Z426" s="1239"/>
      <c r="AA426" s="1239"/>
      <c r="AB426" s="1239"/>
      <c r="AG426" s="48"/>
      <c r="AK426" s="1733"/>
      <c r="AL426" s="1733"/>
      <c r="AM426" s="1733"/>
      <c r="AN426" s="1733"/>
    </row>
    <row r="427" spans="9:40">
      <c r="I427" s="48"/>
      <c r="Q427" s="48"/>
      <c r="V427" s="1239"/>
      <c r="W427" s="1239"/>
      <c r="X427" s="1239"/>
      <c r="Y427" s="1240"/>
      <c r="Z427" s="1239"/>
      <c r="AA427" s="1239"/>
      <c r="AB427" s="1239"/>
      <c r="AG427" s="48"/>
      <c r="AK427" s="1733"/>
      <c r="AL427" s="1733"/>
      <c r="AM427" s="1733"/>
      <c r="AN427" s="1733"/>
    </row>
    <row r="428" spans="9:40">
      <c r="I428" s="48"/>
      <c r="Q428" s="48"/>
      <c r="V428" s="1239"/>
      <c r="W428" s="1239"/>
      <c r="X428" s="1239"/>
      <c r="Y428" s="1240"/>
      <c r="Z428" s="1239"/>
      <c r="AA428" s="1239"/>
      <c r="AB428" s="1239"/>
      <c r="AG428" s="48"/>
      <c r="AK428" s="1733"/>
      <c r="AL428" s="1733"/>
      <c r="AM428" s="1733"/>
      <c r="AN428" s="1733"/>
    </row>
    <row r="429" spans="9:40">
      <c r="I429" s="48"/>
      <c r="Q429" s="48"/>
      <c r="V429" s="1239"/>
      <c r="W429" s="1239"/>
      <c r="X429" s="1239"/>
      <c r="Y429" s="1240"/>
      <c r="Z429" s="1239"/>
      <c r="AA429" s="1239"/>
      <c r="AB429" s="1239"/>
      <c r="AG429" s="48"/>
      <c r="AK429" s="1733"/>
      <c r="AL429" s="1733"/>
      <c r="AM429" s="1733"/>
      <c r="AN429" s="1733"/>
    </row>
    <row r="430" spans="9:40">
      <c r="I430" s="48"/>
      <c r="Q430" s="48"/>
      <c r="V430" s="1239"/>
      <c r="W430" s="1239"/>
      <c r="X430" s="1239"/>
      <c r="Y430" s="1240"/>
      <c r="Z430" s="1239"/>
      <c r="AA430" s="1239"/>
      <c r="AB430" s="1239"/>
      <c r="AG430" s="48"/>
      <c r="AK430" s="1733"/>
      <c r="AL430" s="1733"/>
      <c r="AM430" s="1733"/>
      <c r="AN430" s="1733"/>
    </row>
    <row r="431" spans="9:40">
      <c r="I431" s="48"/>
      <c r="Q431" s="48"/>
      <c r="V431" s="1239"/>
      <c r="W431" s="1239"/>
      <c r="X431" s="1239"/>
      <c r="Y431" s="1240"/>
      <c r="Z431" s="1239"/>
      <c r="AA431" s="1239"/>
      <c r="AB431" s="1239"/>
      <c r="AG431" s="48"/>
      <c r="AK431" s="1733"/>
      <c r="AL431" s="1733"/>
      <c r="AM431" s="1733"/>
      <c r="AN431" s="1733"/>
    </row>
    <row r="432" spans="9:40">
      <c r="I432" s="48"/>
      <c r="Q432" s="48"/>
      <c r="V432" s="1239"/>
      <c r="W432" s="1239"/>
      <c r="X432" s="1239"/>
      <c r="Y432" s="1240"/>
      <c r="Z432" s="1239"/>
      <c r="AA432" s="1239"/>
      <c r="AB432" s="1239"/>
      <c r="AG432" s="48"/>
      <c r="AK432" s="1733"/>
      <c r="AL432" s="1733"/>
      <c r="AM432" s="1733"/>
      <c r="AN432" s="1733"/>
    </row>
    <row r="433" spans="9:40">
      <c r="I433" s="48"/>
      <c r="Q433" s="48"/>
      <c r="V433" s="1239"/>
      <c r="W433" s="1239"/>
      <c r="X433" s="1239"/>
      <c r="Y433" s="1240"/>
      <c r="Z433" s="1239"/>
      <c r="AA433" s="1239"/>
      <c r="AB433" s="1239"/>
      <c r="AG433" s="48"/>
      <c r="AK433" s="1733"/>
      <c r="AL433" s="1733"/>
      <c r="AM433" s="1733"/>
      <c r="AN433" s="1733"/>
    </row>
    <row r="434" spans="9:40">
      <c r="I434" s="48"/>
      <c r="Q434" s="48"/>
      <c r="V434" s="1239"/>
      <c r="W434" s="1239"/>
      <c r="X434" s="1239"/>
      <c r="Y434" s="1240"/>
      <c r="Z434" s="1239"/>
      <c r="AA434" s="1239"/>
      <c r="AB434" s="1239"/>
      <c r="AG434" s="48"/>
      <c r="AK434" s="1733"/>
      <c r="AL434" s="1733"/>
      <c r="AM434" s="1733"/>
      <c r="AN434" s="1733"/>
    </row>
    <row r="435" spans="9:40">
      <c r="I435" s="48"/>
      <c r="Q435" s="48"/>
      <c r="V435" s="1239"/>
      <c r="W435" s="1239"/>
      <c r="X435" s="1239"/>
      <c r="Y435" s="1240"/>
      <c r="Z435" s="1239"/>
      <c r="AA435" s="1239"/>
      <c r="AB435" s="1239"/>
      <c r="AG435" s="48"/>
      <c r="AK435" s="1733"/>
      <c r="AL435" s="1733"/>
      <c r="AM435" s="1733"/>
      <c r="AN435" s="1733"/>
    </row>
    <row r="436" spans="9:40">
      <c r="I436" s="48"/>
      <c r="Q436" s="48"/>
      <c r="V436" s="1239"/>
      <c r="W436" s="1239"/>
      <c r="X436" s="1239"/>
      <c r="Y436" s="1240"/>
      <c r="Z436" s="1239"/>
      <c r="AA436" s="1239"/>
      <c r="AB436" s="1239"/>
      <c r="AG436" s="48"/>
      <c r="AK436" s="1733"/>
      <c r="AL436" s="1733"/>
      <c r="AM436" s="1733"/>
      <c r="AN436" s="1733"/>
    </row>
    <row r="437" spans="9:40">
      <c r="I437" s="48"/>
      <c r="Q437" s="48"/>
      <c r="V437" s="1239"/>
      <c r="W437" s="1239"/>
      <c r="X437" s="1239"/>
      <c r="Y437" s="1240"/>
      <c r="Z437" s="1239"/>
      <c r="AA437" s="1239"/>
      <c r="AB437" s="1239"/>
      <c r="AG437" s="48"/>
      <c r="AK437" s="1733"/>
      <c r="AL437" s="1733"/>
      <c r="AM437" s="1733"/>
      <c r="AN437" s="1733"/>
    </row>
    <row r="438" spans="9:40">
      <c r="I438" s="48"/>
      <c r="Q438" s="48"/>
      <c r="V438" s="1239"/>
      <c r="W438" s="1239"/>
      <c r="X438" s="1239"/>
      <c r="Y438" s="1240"/>
      <c r="Z438" s="1239"/>
      <c r="AA438" s="1239"/>
      <c r="AB438" s="1239"/>
      <c r="AG438" s="48"/>
      <c r="AK438" s="1733"/>
      <c r="AL438" s="1733"/>
      <c r="AM438" s="1733"/>
      <c r="AN438" s="1733"/>
    </row>
    <row r="439" spans="9:40">
      <c r="I439" s="48"/>
      <c r="Q439" s="48"/>
      <c r="V439" s="1239"/>
      <c r="W439" s="1239"/>
      <c r="X439" s="1239"/>
      <c r="Y439" s="1240"/>
      <c r="Z439" s="1239"/>
      <c r="AA439" s="1239"/>
      <c r="AB439" s="1239"/>
      <c r="AG439" s="48"/>
      <c r="AK439" s="1733"/>
      <c r="AL439" s="1733"/>
      <c r="AM439" s="1733"/>
      <c r="AN439" s="1733"/>
    </row>
    <row r="440" spans="9:40">
      <c r="I440" s="48"/>
      <c r="Q440" s="48"/>
      <c r="V440" s="1239"/>
      <c r="W440" s="1239"/>
      <c r="X440" s="1239"/>
      <c r="Y440" s="1240"/>
      <c r="Z440" s="1239"/>
      <c r="AA440" s="1239"/>
      <c r="AB440" s="1239"/>
      <c r="AG440" s="48"/>
      <c r="AK440" s="1733"/>
      <c r="AL440" s="1733"/>
      <c r="AM440" s="1733"/>
      <c r="AN440" s="1733"/>
    </row>
    <row r="441" spans="9:40">
      <c r="I441" s="48"/>
      <c r="Q441" s="48"/>
      <c r="V441" s="1239"/>
      <c r="W441" s="1239"/>
      <c r="X441" s="1239"/>
      <c r="Y441" s="1240"/>
      <c r="Z441" s="1239"/>
      <c r="AA441" s="1239"/>
      <c r="AB441" s="1239"/>
      <c r="AG441" s="48"/>
      <c r="AK441" s="1733"/>
      <c r="AL441" s="1733"/>
      <c r="AM441" s="1733"/>
      <c r="AN441" s="1733"/>
    </row>
    <row r="442" spans="9:40">
      <c r="I442" s="48"/>
      <c r="Q442" s="48"/>
      <c r="V442" s="1239"/>
      <c r="W442" s="1239"/>
      <c r="X442" s="1239"/>
      <c r="Y442" s="1240"/>
      <c r="Z442" s="1239"/>
      <c r="AA442" s="1239"/>
      <c r="AB442" s="1239"/>
      <c r="AG442" s="48"/>
      <c r="AK442" s="1733"/>
      <c r="AL442" s="1733"/>
      <c r="AM442" s="1733"/>
      <c r="AN442" s="1733"/>
    </row>
    <row r="443" spans="9:40">
      <c r="I443" s="48"/>
      <c r="Q443" s="48"/>
      <c r="V443" s="1239"/>
      <c r="W443" s="1239"/>
      <c r="X443" s="1239"/>
      <c r="Y443" s="1240"/>
      <c r="Z443" s="1239"/>
      <c r="AA443" s="1239"/>
      <c r="AB443" s="1239"/>
      <c r="AG443" s="48"/>
      <c r="AK443" s="1733"/>
      <c r="AL443" s="1733"/>
      <c r="AM443" s="1733"/>
      <c r="AN443" s="1733"/>
    </row>
    <row r="444" spans="9:40">
      <c r="I444" s="48"/>
      <c r="Q444" s="48"/>
      <c r="V444" s="1239"/>
      <c r="W444" s="1239"/>
      <c r="X444" s="1239"/>
      <c r="Y444" s="1240"/>
      <c r="Z444" s="1239"/>
      <c r="AA444" s="1239"/>
      <c r="AB444" s="1239"/>
      <c r="AG444" s="48"/>
      <c r="AK444" s="1733"/>
      <c r="AL444" s="1733"/>
      <c r="AM444" s="1733"/>
      <c r="AN444" s="1733"/>
    </row>
    <row r="445" spans="9:40">
      <c r="I445" s="48"/>
      <c r="Q445" s="48"/>
      <c r="V445" s="1239"/>
      <c r="W445" s="1239"/>
      <c r="X445" s="1239"/>
      <c r="Y445" s="1240"/>
      <c r="Z445" s="1239"/>
      <c r="AA445" s="1239"/>
      <c r="AB445" s="1239"/>
      <c r="AG445" s="48"/>
      <c r="AK445" s="1733"/>
      <c r="AL445" s="1733"/>
      <c r="AM445" s="1733"/>
      <c r="AN445" s="1733"/>
    </row>
    <row r="446" spans="9:40">
      <c r="I446" s="48"/>
      <c r="Q446" s="48"/>
      <c r="V446" s="1239"/>
      <c r="W446" s="1239"/>
      <c r="X446" s="1239"/>
      <c r="Y446" s="1240"/>
      <c r="Z446" s="1239"/>
      <c r="AA446" s="1239"/>
      <c r="AB446" s="1239"/>
      <c r="AG446" s="48"/>
      <c r="AK446" s="1733"/>
      <c r="AL446" s="1733"/>
      <c r="AM446" s="1733"/>
      <c r="AN446" s="1733"/>
    </row>
    <row r="447" spans="9:40">
      <c r="I447" s="48"/>
      <c r="Q447" s="48"/>
      <c r="V447" s="1239"/>
      <c r="W447" s="1239"/>
      <c r="X447" s="1239"/>
      <c r="Y447" s="1240"/>
      <c r="Z447" s="1239"/>
      <c r="AA447" s="1239"/>
      <c r="AB447" s="1239"/>
      <c r="AG447" s="48"/>
      <c r="AK447" s="1733"/>
      <c r="AL447" s="1733"/>
      <c r="AM447" s="1733"/>
      <c r="AN447" s="1733"/>
    </row>
    <row r="448" spans="9:40">
      <c r="I448" s="48"/>
      <c r="Q448" s="48"/>
      <c r="V448" s="1239"/>
      <c r="W448" s="1239"/>
      <c r="X448" s="1239"/>
      <c r="Y448" s="1240"/>
      <c r="Z448" s="1239"/>
      <c r="AA448" s="1239"/>
      <c r="AB448" s="1239"/>
      <c r="AG448" s="48"/>
      <c r="AK448" s="1733"/>
      <c r="AL448" s="1733"/>
      <c r="AM448" s="1733"/>
      <c r="AN448" s="1733"/>
    </row>
    <row r="449" spans="9:40">
      <c r="I449" s="48"/>
      <c r="Q449" s="48"/>
      <c r="V449" s="1239"/>
      <c r="W449" s="1239"/>
      <c r="X449" s="1239"/>
      <c r="Y449" s="1240"/>
      <c r="Z449" s="1239"/>
      <c r="AA449" s="1239"/>
      <c r="AB449" s="1239"/>
      <c r="AG449" s="48"/>
      <c r="AK449" s="1733"/>
      <c r="AL449" s="1733"/>
      <c r="AM449" s="1733"/>
      <c r="AN449" s="1733"/>
    </row>
    <row r="450" spans="9:40">
      <c r="I450" s="48"/>
      <c r="Q450" s="48"/>
      <c r="V450" s="1239"/>
      <c r="W450" s="1239"/>
      <c r="X450" s="1239"/>
      <c r="Y450" s="1240"/>
      <c r="Z450" s="1239"/>
      <c r="AA450" s="1239"/>
      <c r="AB450" s="1239"/>
      <c r="AG450" s="48"/>
      <c r="AK450" s="1733"/>
      <c r="AL450" s="1733"/>
      <c r="AM450" s="1733"/>
      <c r="AN450" s="1733"/>
    </row>
    <row r="451" spans="9:40">
      <c r="I451" s="48"/>
      <c r="Q451" s="48"/>
      <c r="V451" s="1239"/>
      <c r="W451" s="1239"/>
      <c r="X451" s="1239"/>
      <c r="Y451" s="1240"/>
      <c r="Z451" s="1239"/>
      <c r="AA451" s="1239"/>
      <c r="AB451" s="1239"/>
      <c r="AG451" s="48"/>
      <c r="AK451" s="1733"/>
      <c r="AL451" s="1733"/>
      <c r="AM451" s="1733"/>
      <c r="AN451" s="1733"/>
    </row>
    <row r="452" spans="9:40">
      <c r="I452" s="48"/>
      <c r="Q452" s="48"/>
      <c r="V452" s="1239"/>
      <c r="W452" s="1239"/>
      <c r="X452" s="1239"/>
      <c r="Y452" s="1240"/>
      <c r="Z452" s="1239"/>
      <c r="AA452" s="1239"/>
      <c r="AB452" s="1239"/>
      <c r="AG452" s="48"/>
      <c r="AK452" s="1733"/>
      <c r="AL452" s="1733"/>
      <c r="AM452" s="1733"/>
      <c r="AN452" s="1733"/>
    </row>
    <row r="453" spans="9:40">
      <c r="I453" s="48"/>
      <c r="Q453" s="48"/>
      <c r="V453" s="1239"/>
      <c r="W453" s="1239"/>
      <c r="X453" s="1239"/>
      <c r="Y453" s="1240"/>
      <c r="Z453" s="1239"/>
      <c r="AA453" s="1239"/>
      <c r="AB453" s="1239"/>
      <c r="AG453" s="48"/>
      <c r="AK453" s="1733"/>
      <c r="AL453" s="1733"/>
      <c r="AM453" s="1733"/>
      <c r="AN453" s="1733"/>
    </row>
    <row r="454" spans="9:40">
      <c r="I454" s="48"/>
      <c r="Q454" s="48"/>
      <c r="V454" s="1239"/>
      <c r="W454" s="1239"/>
      <c r="X454" s="1239"/>
      <c r="Y454" s="1240"/>
      <c r="Z454" s="1239"/>
      <c r="AA454" s="1239"/>
      <c r="AB454" s="1239"/>
      <c r="AG454" s="48"/>
      <c r="AK454" s="1733"/>
      <c r="AL454" s="1733"/>
      <c r="AM454" s="1733"/>
      <c r="AN454" s="1733"/>
    </row>
    <row r="455" spans="9:40">
      <c r="I455" s="48"/>
      <c r="Q455" s="48"/>
      <c r="V455" s="1239"/>
      <c r="W455" s="1239"/>
      <c r="X455" s="1239"/>
      <c r="Y455" s="1240"/>
      <c r="Z455" s="1239"/>
      <c r="AA455" s="1239"/>
      <c r="AB455" s="1239"/>
      <c r="AG455" s="48"/>
      <c r="AK455" s="1733"/>
      <c r="AL455" s="1733"/>
      <c r="AM455" s="1733"/>
      <c r="AN455" s="1733"/>
    </row>
    <row r="456" spans="9:40">
      <c r="I456" s="48"/>
      <c r="Q456" s="48"/>
      <c r="V456" s="1239"/>
      <c r="W456" s="1239"/>
      <c r="X456" s="1239"/>
      <c r="Y456" s="1240"/>
      <c r="Z456" s="1239"/>
      <c r="AA456" s="1239"/>
      <c r="AB456" s="1239"/>
      <c r="AG456" s="48"/>
      <c r="AK456" s="1733"/>
      <c r="AL456" s="1733"/>
      <c r="AM456" s="1733"/>
      <c r="AN456" s="1733"/>
    </row>
    <row r="457" spans="9:40">
      <c r="I457" s="48"/>
      <c r="Q457" s="48"/>
      <c r="V457" s="1239"/>
      <c r="W457" s="1239"/>
      <c r="X457" s="1239"/>
      <c r="Y457" s="1240"/>
      <c r="Z457" s="1239"/>
      <c r="AA457" s="1239"/>
      <c r="AB457" s="1239"/>
      <c r="AG457" s="48"/>
      <c r="AK457" s="1733"/>
      <c r="AL457" s="1733"/>
      <c r="AM457" s="1733"/>
      <c r="AN457" s="1733"/>
    </row>
    <row r="458" spans="9:40">
      <c r="I458" s="48"/>
      <c r="Q458" s="48"/>
      <c r="V458" s="1239"/>
      <c r="W458" s="1239"/>
      <c r="X458" s="1239"/>
      <c r="Y458" s="1240"/>
      <c r="Z458" s="1239"/>
      <c r="AA458" s="1239"/>
      <c r="AB458" s="1239"/>
      <c r="AG458" s="48"/>
      <c r="AK458" s="1733"/>
      <c r="AL458" s="1733"/>
      <c r="AM458" s="1733"/>
      <c r="AN458" s="1733"/>
    </row>
    <row r="459" spans="9:40">
      <c r="I459" s="48"/>
      <c r="Q459" s="48"/>
      <c r="V459" s="1239"/>
      <c r="W459" s="1239"/>
      <c r="X459" s="1239"/>
      <c r="Y459" s="1240"/>
      <c r="Z459" s="1239"/>
      <c r="AA459" s="1239"/>
      <c r="AB459" s="1239"/>
      <c r="AG459" s="48"/>
      <c r="AK459" s="1733"/>
      <c r="AL459" s="1733"/>
      <c r="AM459" s="1733"/>
      <c r="AN459" s="1733"/>
    </row>
    <row r="460" spans="9:40">
      <c r="I460" s="48"/>
      <c r="Q460" s="48"/>
      <c r="V460" s="1239"/>
      <c r="W460" s="1239"/>
      <c r="X460" s="1239"/>
      <c r="Y460" s="1240"/>
      <c r="Z460" s="1239"/>
      <c r="AA460" s="1239"/>
      <c r="AB460" s="1239"/>
      <c r="AG460" s="48"/>
      <c r="AK460" s="1733"/>
      <c r="AL460" s="1733"/>
      <c r="AM460" s="1733"/>
      <c r="AN460" s="1733"/>
    </row>
    <row r="461" spans="9:40">
      <c r="I461" s="48"/>
      <c r="Q461" s="48"/>
      <c r="V461" s="1239"/>
      <c r="W461" s="1239"/>
      <c r="X461" s="1239"/>
      <c r="Y461" s="1240"/>
      <c r="Z461" s="1239"/>
      <c r="AA461" s="1239"/>
      <c r="AB461" s="1239"/>
      <c r="AG461" s="48"/>
      <c r="AK461" s="1733"/>
      <c r="AL461" s="1733"/>
      <c r="AM461" s="1733"/>
      <c r="AN461" s="1733"/>
    </row>
    <row r="462" spans="9:40">
      <c r="I462" s="48"/>
      <c r="Q462" s="48"/>
      <c r="V462" s="1239"/>
      <c r="W462" s="1239"/>
      <c r="X462" s="1239"/>
      <c r="Y462" s="1240"/>
      <c r="Z462" s="1239"/>
      <c r="AA462" s="1239"/>
      <c r="AB462" s="1239"/>
      <c r="AG462" s="48"/>
      <c r="AK462" s="1733"/>
      <c r="AL462" s="1733"/>
      <c r="AM462" s="1733"/>
      <c r="AN462" s="1733"/>
    </row>
    <row r="463" spans="9:40">
      <c r="I463" s="48"/>
      <c r="Q463" s="48"/>
      <c r="V463" s="1239"/>
      <c r="W463" s="1239"/>
      <c r="X463" s="1239"/>
      <c r="Y463" s="1240"/>
      <c r="Z463" s="1239"/>
      <c r="AA463" s="1239"/>
      <c r="AB463" s="1239"/>
      <c r="AG463" s="48"/>
      <c r="AK463" s="1733"/>
      <c r="AL463" s="1733"/>
      <c r="AM463" s="1733"/>
      <c r="AN463" s="1733"/>
    </row>
    <row r="464" spans="9:40">
      <c r="I464" s="48"/>
      <c r="Q464" s="48"/>
      <c r="V464" s="1239"/>
      <c r="W464" s="1239"/>
      <c r="X464" s="1239"/>
      <c r="Y464" s="1240"/>
      <c r="Z464" s="1239"/>
      <c r="AA464" s="1239"/>
      <c r="AB464" s="1239"/>
      <c r="AG464" s="48"/>
      <c r="AK464" s="1733"/>
      <c r="AL464" s="1733"/>
      <c r="AM464" s="1733"/>
      <c r="AN464" s="1733"/>
    </row>
    <row r="465" spans="9:40">
      <c r="I465" s="48"/>
      <c r="Q465" s="48"/>
      <c r="V465" s="1239"/>
      <c r="W465" s="1239"/>
      <c r="X465" s="1239"/>
      <c r="Y465" s="1240"/>
      <c r="Z465" s="1239"/>
      <c r="AA465" s="1239"/>
      <c r="AB465" s="1239"/>
      <c r="AG465" s="48"/>
      <c r="AK465" s="1733"/>
      <c r="AL465" s="1733"/>
      <c r="AM465" s="1733"/>
      <c r="AN465" s="1733"/>
    </row>
    <row r="466" spans="9:40">
      <c r="I466" s="48"/>
      <c r="Q466" s="48"/>
      <c r="V466" s="1239"/>
      <c r="W466" s="1239"/>
      <c r="X466" s="1239"/>
      <c r="Y466" s="1240"/>
      <c r="Z466" s="1239"/>
      <c r="AA466" s="1239"/>
      <c r="AB466" s="1239"/>
      <c r="AG466" s="48"/>
      <c r="AK466" s="1733"/>
      <c r="AL466" s="1733"/>
      <c r="AM466" s="1733"/>
      <c r="AN466" s="1733"/>
    </row>
    <row r="467" spans="9:40">
      <c r="I467" s="48"/>
      <c r="Q467" s="48"/>
      <c r="V467" s="1239"/>
      <c r="W467" s="1239"/>
      <c r="X467" s="1239"/>
      <c r="Y467" s="1240"/>
      <c r="Z467" s="1239"/>
      <c r="AA467" s="1239"/>
      <c r="AB467" s="1239"/>
      <c r="AG467" s="48"/>
      <c r="AK467" s="1733"/>
      <c r="AL467" s="1733"/>
      <c r="AM467" s="1733"/>
      <c r="AN467" s="1733"/>
    </row>
    <row r="468" spans="9:40">
      <c r="I468" s="48"/>
      <c r="Q468" s="48"/>
      <c r="V468" s="1239"/>
      <c r="W468" s="1239"/>
      <c r="X468" s="1239"/>
      <c r="Y468" s="1240"/>
      <c r="Z468" s="1239"/>
      <c r="AA468" s="1239"/>
      <c r="AB468" s="1239"/>
      <c r="AG468" s="48"/>
      <c r="AK468" s="1733"/>
      <c r="AL468" s="1733"/>
      <c r="AM468" s="1733"/>
      <c r="AN468" s="1733"/>
    </row>
    <row r="469" spans="9:40">
      <c r="I469" s="48"/>
      <c r="Q469" s="48"/>
      <c r="V469" s="1239"/>
      <c r="W469" s="1239"/>
      <c r="X469" s="1239"/>
      <c r="Y469" s="1240"/>
      <c r="Z469" s="1239"/>
      <c r="AA469" s="1239"/>
      <c r="AB469" s="1239"/>
      <c r="AG469" s="48"/>
      <c r="AK469" s="1733"/>
      <c r="AL469" s="1733"/>
      <c r="AM469" s="1733"/>
      <c r="AN469" s="1733"/>
    </row>
    <row r="470" spans="9:40">
      <c r="I470" s="48"/>
      <c r="Q470" s="48"/>
      <c r="V470" s="1239"/>
      <c r="W470" s="1239"/>
      <c r="X470" s="1239"/>
      <c r="Y470" s="1240"/>
      <c r="Z470" s="1239"/>
      <c r="AA470" s="1239"/>
      <c r="AB470" s="1239"/>
      <c r="AG470" s="48"/>
      <c r="AK470" s="1733"/>
      <c r="AL470" s="1733"/>
      <c r="AM470" s="1733"/>
      <c r="AN470" s="1733"/>
    </row>
    <row r="471" spans="9:40">
      <c r="I471" s="48"/>
      <c r="Q471" s="48"/>
      <c r="V471" s="1239"/>
      <c r="W471" s="1239"/>
      <c r="X471" s="1239"/>
      <c r="Y471" s="1240"/>
      <c r="Z471" s="1239"/>
      <c r="AA471" s="1239"/>
      <c r="AB471" s="1239"/>
      <c r="AG471" s="48"/>
      <c r="AK471" s="1733"/>
      <c r="AL471" s="1733"/>
      <c r="AM471" s="1733"/>
      <c r="AN471" s="1733"/>
    </row>
    <row r="472" spans="9:40">
      <c r="I472" s="48"/>
      <c r="Q472" s="48"/>
      <c r="V472" s="1239"/>
      <c r="W472" s="1239"/>
      <c r="X472" s="1239"/>
      <c r="Y472" s="1240"/>
      <c r="Z472" s="1239"/>
      <c r="AA472" s="1239"/>
      <c r="AB472" s="1239"/>
      <c r="AG472" s="48"/>
      <c r="AK472" s="1733"/>
      <c r="AL472" s="1733"/>
      <c r="AM472" s="1733"/>
      <c r="AN472" s="1733"/>
    </row>
    <row r="473" spans="9:40">
      <c r="I473" s="48"/>
      <c r="Q473" s="48"/>
      <c r="V473" s="1239"/>
      <c r="W473" s="1239"/>
      <c r="X473" s="1239"/>
      <c r="Y473" s="1240"/>
      <c r="Z473" s="1239"/>
      <c r="AA473" s="1239"/>
      <c r="AB473" s="1239"/>
      <c r="AG473" s="48"/>
      <c r="AK473" s="1733"/>
      <c r="AL473" s="1733"/>
      <c r="AM473" s="1733"/>
      <c r="AN473" s="1733"/>
    </row>
    <row r="474" spans="9:40">
      <c r="I474" s="48"/>
      <c r="Q474" s="48"/>
      <c r="V474" s="1239"/>
      <c r="W474" s="1239"/>
      <c r="X474" s="1239"/>
      <c r="Y474" s="1240"/>
      <c r="Z474" s="1239"/>
      <c r="AA474" s="1239"/>
      <c r="AB474" s="1239"/>
      <c r="AG474" s="48"/>
      <c r="AK474" s="1733"/>
      <c r="AL474" s="1733"/>
      <c r="AM474" s="1733"/>
      <c r="AN474" s="1733"/>
    </row>
    <row r="475" spans="9:40">
      <c r="I475" s="48"/>
      <c r="Q475" s="48"/>
      <c r="V475" s="1239"/>
      <c r="W475" s="1239"/>
      <c r="X475" s="1239"/>
      <c r="Y475" s="1240"/>
      <c r="Z475" s="1239"/>
      <c r="AA475" s="1239"/>
      <c r="AB475" s="1239"/>
      <c r="AG475" s="48"/>
      <c r="AK475" s="1733"/>
      <c r="AL475" s="1733"/>
      <c r="AM475" s="1733"/>
      <c r="AN475" s="1733"/>
    </row>
    <row r="476" spans="9:40">
      <c r="I476" s="48"/>
      <c r="Q476" s="48"/>
      <c r="V476" s="1239"/>
      <c r="W476" s="1239"/>
      <c r="X476" s="1239"/>
      <c r="Y476" s="1240"/>
      <c r="Z476" s="1239"/>
      <c r="AA476" s="1239"/>
      <c r="AB476" s="1239"/>
      <c r="AG476" s="48"/>
      <c r="AK476" s="1733"/>
      <c r="AL476" s="1733"/>
      <c r="AM476" s="1733"/>
      <c r="AN476" s="1733"/>
    </row>
    <row r="477" spans="9:40">
      <c r="I477" s="48"/>
      <c r="Q477" s="48"/>
      <c r="V477" s="1239"/>
      <c r="W477" s="1239"/>
      <c r="X477" s="1239"/>
      <c r="Y477" s="1240"/>
      <c r="Z477" s="1239"/>
      <c r="AA477" s="1239"/>
      <c r="AB477" s="1239"/>
      <c r="AG477" s="48"/>
      <c r="AK477" s="1733"/>
      <c r="AL477" s="1733"/>
      <c r="AM477" s="1733"/>
      <c r="AN477" s="1733"/>
    </row>
    <row r="478" spans="9:40">
      <c r="I478" s="48"/>
      <c r="Q478" s="48"/>
      <c r="V478" s="1239"/>
      <c r="W478" s="1239"/>
      <c r="X478" s="1239"/>
      <c r="Y478" s="1240"/>
      <c r="Z478" s="1239"/>
      <c r="AA478" s="1239"/>
      <c r="AB478" s="1239"/>
      <c r="AG478" s="48"/>
      <c r="AK478" s="1733"/>
      <c r="AL478" s="1733"/>
      <c r="AM478" s="1733"/>
      <c r="AN478" s="1733"/>
    </row>
    <row r="479" spans="9:40">
      <c r="I479" s="48"/>
      <c r="Q479" s="48"/>
      <c r="V479" s="1239"/>
      <c r="W479" s="1239"/>
      <c r="X479" s="1239"/>
      <c r="Y479" s="1240"/>
      <c r="Z479" s="1239"/>
      <c r="AA479" s="1239"/>
      <c r="AB479" s="1239"/>
      <c r="AG479" s="48"/>
      <c r="AK479" s="1733"/>
      <c r="AL479" s="1733"/>
      <c r="AM479" s="1733"/>
      <c r="AN479" s="1733"/>
    </row>
    <row r="480" spans="9:40">
      <c r="I480" s="48"/>
      <c r="Q480" s="48"/>
      <c r="V480" s="1239"/>
      <c r="W480" s="1239"/>
      <c r="X480" s="1239"/>
      <c r="Y480" s="1240"/>
      <c r="Z480" s="1239"/>
      <c r="AA480" s="1239"/>
      <c r="AB480" s="1239"/>
      <c r="AG480" s="48"/>
      <c r="AK480" s="1733"/>
      <c r="AL480" s="1733"/>
      <c r="AM480" s="1733"/>
      <c r="AN480" s="1733"/>
    </row>
    <row r="481" spans="9:40">
      <c r="I481" s="48"/>
      <c r="Q481" s="48"/>
      <c r="V481" s="1239"/>
      <c r="W481" s="1239"/>
      <c r="X481" s="1239"/>
      <c r="Y481" s="1240"/>
      <c r="Z481" s="1239"/>
      <c r="AA481" s="1239"/>
      <c r="AB481" s="1239"/>
      <c r="AG481" s="48"/>
      <c r="AK481" s="1733"/>
      <c r="AL481" s="1733"/>
      <c r="AM481" s="1733"/>
      <c r="AN481" s="1733"/>
    </row>
    <row r="482" spans="9:40">
      <c r="I482" s="48"/>
      <c r="Q482" s="48"/>
      <c r="V482" s="1239"/>
      <c r="W482" s="1239"/>
      <c r="X482" s="1239"/>
      <c r="Y482" s="1240"/>
      <c r="Z482" s="1239"/>
      <c r="AA482" s="1239"/>
      <c r="AB482" s="1239"/>
      <c r="AG482" s="48"/>
      <c r="AK482" s="1733"/>
      <c r="AL482" s="1733"/>
      <c r="AM482" s="1733"/>
      <c r="AN482" s="1733"/>
    </row>
    <row r="483" spans="9:40">
      <c r="I483" s="48"/>
      <c r="Q483" s="48"/>
      <c r="V483" s="1239"/>
      <c r="W483" s="1239"/>
      <c r="X483" s="1239"/>
      <c r="Y483" s="1240"/>
      <c r="Z483" s="1239"/>
      <c r="AA483" s="1239"/>
      <c r="AB483" s="1239"/>
      <c r="AG483" s="48"/>
      <c r="AK483" s="1733"/>
      <c r="AL483" s="1733"/>
      <c r="AM483" s="1733"/>
      <c r="AN483" s="1733"/>
    </row>
    <row r="484" spans="9:40">
      <c r="I484" s="48"/>
      <c r="Q484" s="48"/>
      <c r="V484" s="1239"/>
      <c r="W484" s="1239"/>
      <c r="X484" s="1239"/>
      <c r="Y484" s="1240"/>
      <c r="Z484" s="1239"/>
      <c r="AA484" s="1239"/>
      <c r="AB484" s="1239"/>
      <c r="AG484" s="48"/>
      <c r="AK484" s="1733"/>
      <c r="AL484" s="1733"/>
      <c r="AM484" s="1733"/>
      <c r="AN484" s="1733"/>
    </row>
    <row r="485" spans="9:40">
      <c r="I485" s="48"/>
      <c r="Q485" s="48"/>
      <c r="V485" s="1239"/>
      <c r="W485" s="1239"/>
      <c r="X485" s="1239"/>
      <c r="Y485" s="1240"/>
      <c r="Z485" s="1239"/>
      <c r="AA485" s="1239"/>
      <c r="AB485" s="1239"/>
      <c r="AG485" s="48"/>
      <c r="AK485" s="1733"/>
      <c r="AL485" s="1733"/>
      <c r="AM485" s="1733"/>
      <c r="AN485" s="1733"/>
    </row>
    <row r="486" spans="9:40">
      <c r="I486" s="48"/>
      <c r="Q486" s="48"/>
      <c r="V486" s="1239"/>
      <c r="W486" s="1239"/>
      <c r="X486" s="1239"/>
      <c r="Y486" s="1240"/>
      <c r="Z486" s="1239"/>
      <c r="AA486" s="1239"/>
      <c r="AB486" s="1239"/>
      <c r="AG486" s="48"/>
      <c r="AK486" s="1733"/>
      <c r="AL486" s="1733"/>
      <c r="AM486" s="1733"/>
      <c r="AN486" s="1733"/>
    </row>
    <row r="487" spans="9:40">
      <c r="I487" s="48"/>
      <c r="Q487" s="48"/>
      <c r="V487" s="1239"/>
      <c r="W487" s="1239"/>
      <c r="X487" s="1239"/>
      <c r="Y487" s="1240"/>
      <c r="Z487" s="1239"/>
      <c r="AA487" s="1239"/>
      <c r="AB487" s="1239"/>
      <c r="AG487" s="48"/>
      <c r="AK487" s="1733"/>
      <c r="AL487" s="1733"/>
      <c r="AM487" s="1733"/>
      <c r="AN487" s="1733"/>
    </row>
    <row r="488" spans="9:40">
      <c r="I488" s="48"/>
      <c r="Q488" s="48"/>
      <c r="V488" s="1239"/>
      <c r="W488" s="1239"/>
      <c r="X488" s="1239"/>
      <c r="Y488" s="1240"/>
      <c r="Z488" s="1239"/>
      <c r="AA488" s="1239"/>
      <c r="AB488" s="1239"/>
      <c r="AG488" s="48"/>
      <c r="AK488" s="1733"/>
      <c r="AL488" s="1733"/>
      <c r="AM488" s="1733"/>
      <c r="AN488" s="1733"/>
    </row>
    <row r="489" spans="9:40">
      <c r="I489" s="48"/>
      <c r="Q489" s="48"/>
      <c r="V489" s="1239"/>
      <c r="W489" s="1239"/>
      <c r="X489" s="1239"/>
      <c r="Y489" s="1240"/>
      <c r="Z489" s="1239"/>
      <c r="AA489" s="1239"/>
      <c r="AB489" s="1239"/>
      <c r="AG489" s="48"/>
      <c r="AK489" s="1733"/>
      <c r="AL489" s="1733"/>
      <c r="AM489" s="1733"/>
      <c r="AN489" s="1733"/>
    </row>
    <row r="490" spans="9:40">
      <c r="I490" s="48"/>
      <c r="Q490" s="48"/>
      <c r="V490" s="1239"/>
      <c r="W490" s="1239"/>
      <c r="X490" s="1239"/>
      <c r="Y490" s="1240"/>
      <c r="Z490" s="1239"/>
      <c r="AA490" s="1239"/>
      <c r="AB490" s="1239"/>
      <c r="AG490" s="48"/>
      <c r="AK490" s="1733"/>
      <c r="AL490" s="1733"/>
      <c r="AM490" s="1733"/>
      <c r="AN490" s="1733"/>
    </row>
    <row r="491" spans="9:40">
      <c r="I491" s="48"/>
      <c r="Q491" s="48"/>
      <c r="V491" s="1239"/>
      <c r="W491" s="1239"/>
      <c r="X491" s="1239"/>
      <c r="Y491" s="1240"/>
      <c r="Z491" s="1239"/>
      <c r="AA491" s="1239"/>
      <c r="AB491" s="1239"/>
      <c r="AG491" s="48"/>
      <c r="AK491" s="1733"/>
      <c r="AL491" s="1733"/>
      <c r="AM491" s="1733"/>
      <c r="AN491" s="1733"/>
    </row>
    <row r="492" spans="9:40">
      <c r="I492" s="48"/>
      <c r="Q492" s="48"/>
      <c r="V492" s="1239"/>
      <c r="W492" s="1239"/>
      <c r="X492" s="1239"/>
      <c r="Y492" s="1240"/>
      <c r="Z492" s="1239"/>
      <c r="AA492" s="1239"/>
      <c r="AB492" s="1239"/>
      <c r="AG492" s="48"/>
      <c r="AK492" s="1733"/>
      <c r="AL492" s="1733"/>
      <c r="AM492" s="1733"/>
      <c r="AN492" s="1733"/>
    </row>
    <row r="493" spans="9:40">
      <c r="I493" s="48"/>
      <c r="Q493" s="48"/>
      <c r="V493" s="1239"/>
      <c r="W493" s="1239"/>
      <c r="X493" s="1239"/>
      <c r="Y493" s="1240"/>
      <c r="Z493" s="1239"/>
      <c r="AA493" s="1239"/>
      <c r="AB493" s="1239"/>
      <c r="AG493" s="48"/>
      <c r="AK493" s="1733"/>
      <c r="AL493" s="1733"/>
      <c r="AM493" s="1733"/>
      <c r="AN493" s="1733"/>
    </row>
    <row r="494" spans="9:40">
      <c r="I494" s="48"/>
      <c r="Q494" s="48"/>
      <c r="V494" s="1239"/>
      <c r="W494" s="1239"/>
      <c r="X494" s="1239"/>
      <c r="Y494" s="1240"/>
      <c r="Z494" s="1239"/>
      <c r="AA494" s="1239"/>
      <c r="AB494" s="1239"/>
      <c r="AG494" s="48"/>
      <c r="AK494" s="1733"/>
      <c r="AL494" s="1733"/>
      <c r="AM494" s="1733"/>
      <c r="AN494" s="1733"/>
    </row>
    <row r="495" spans="9:40">
      <c r="I495" s="48"/>
      <c r="Q495" s="48"/>
      <c r="V495" s="1239"/>
      <c r="W495" s="1239"/>
      <c r="X495" s="1239"/>
      <c r="Y495" s="1240"/>
      <c r="Z495" s="1239"/>
      <c r="AA495" s="1239"/>
      <c r="AB495" s="1239"/>
      <c r="AG495" s="48"/>
      <c r="AK495" s="1733"/>
      <c r="AL495" s="1733"/>
      <c r="AM495" s="1733"/>
      <c r="AN495" s="1733"/>
    </row>
    <row r="496" spans="9:40">
      <c r="I496" s="48"/>
      <c r="Q496" s="48"/>
      <c r="V496" s="1239"/>
      <c r="W496" s="1239"/>
      <c r="X496" s="1239"/>
      <c r="Y496" s="1240"/>
      <c r="Z496" s="1239"/>
      <c r="AA496" s="1239"/>
      <c r="AB496" s="1239"/>
      <c r="AG496" s="48"/>
      <c r="AK496" s="1733"/>
      <c r="AL496" s="1733"/>
      <c r="AM496" s="1733"/>
      <c r="AN496" s="1733"/>
    </row>
    <row r="497" spans="9:40">
      <c r="I497" s="48"/>
      <c r="Q497" s="48"/>
      <c r="V497" s="1239"/>
      <c r="W497" s="1239"/>
      <c r="X497" s="1239"/>
      <c r="Y497" s="1240"/>
      <c r="Z497" s="1239"/>
      <c r="AA497" s="1239"/>
      <c r="AB497" s="1239"/>
      <c r="AG497" s="48"/>
      <c r="AK497" s="1733"/>
      <c r="AL497" s="1733"/>
      <c r="AM497" s="1733"/>
      <c r="AN497" s="1733"/>
    </row>
    <row r="498" spans="9:40">
      <c r="I498" s="48"/>
      <c r="Q498" s="48"/>
      <c r="V498" s="1239"/>
      <c r="W498" s="1239"/>
      <c r="X498" s="1239"/>
      <c r="Y498" s="1240"/>
      <c r="Z498" s="1239"/>
      <c r="AA498" s="1239"/>
      <c r="AB498" s="1239"/>
      <c r="AG498" s="48"/>
      <c r="AK498" s="1733"/>
      <c r="AL498" s="1733"/>
      <c r="AM498" s="1733"/>
      <c r="AN498" s="1733"/>
    </row>
    <row r="499" spans="9:40">
      <c r="I499" s="48"/>
      <c r="Q499" s="48"/>
      <c r="V499" s="1239"/>
      <c r="W499" s="1239"/>
      <c r="X499" s="1239"/>
      <c r="Y499" s="1240"/>
      <c r="Z499" s="1239"/>
      <c r="AA499" s="1239"/>
      <c r="AB499" s="1239"/>
      <c r="AG499" s="48"/>
      <c r="AK499" s="1733"/>
      <c r="AL499" s="1733"/>
      <c r="AM499" s="1733"/>
      <c r="AN499" s="1733"/>
    </row>
    <row r="500" spans="9:40">
      <c r="I500" s="48"/>
      <c r="Q500" s="48"/>
      <c r="V500" s="1239"/>
      <c r="W500" s="1239"/>
      <c r="X500" s="1239"/>
      <c r="Y500" s="1240"/>
      <c r="Z500" s="1239"/>
      <c r="AA500" s="1239"/>
      <c r="AB500" s="1239"/>
      <c r="AG500" s="48"/>
      <c r="AK500" s="1733"/>
      <c r="AL500" s="1733"/>
      <c r="AM500" s="1733"/>
      <c r="AN500" s="1733"/>
    </row>
    <row r="501" spans="9:40">
      <c r="I501" s="48"/>
      <c r="Q501" s="48"/>
      <c r="V501" s="1239"/>
      <c r="W501" s="1239"/>
      <c r="X501" s="1239"/>
      <c r="Y501" s="1240"/>
      <c r="Z501" s="1239"/>
      <c r="AA501" s="1239"/>
      <c r="AB501" s="1239"/>
      <c r="AG501" s="48"/>
      <c r="AK501" s="1733"/>
      <c r="AL501" s="1733"/>
      <c r="AM501" s="1733"/>
      <c r="AN501" s="1733"/>
    </row>
    <row r="502" spans="9:40">
      <c r="I502" s="48"/>
      <c r="Q502" s="48"/>
      <c r="V502" s="1239"/>
      <c r="W502" s="1239"/>
      <c r="X502" s="1239"/>
      <c r="Y502" s="1240"/>
      <c r="Z502" s="1239"/>
      <c r="AA502" s="1239"/>
      <c r="AB502" s="1239"/>
      <c r="AG502" s="48"/>
      <c r="AK502" s="1733"/>
      <c r="AL502" s="1733"/>
      <c r="AM502" s="1733"/>
      <c r="AN502" s="1733"/>
    </row>
    <row r="503" spans="9:40">
      <c r="I503" s="48"/>
      <c r="Q503" s="48"/>
      <c r="V503" s="1239"/>
      <c r="W503" s="1239"/>
      <c r="X503" s="1239"/>
      <c r="Y503" s="1240"/>
      <c r="Z503" s="1239"/>
      <c r="AA503" s="1239"/>
      <c r="AB503" s="1239"/>
      <c r="AG503" s="48"/>
      <c r="AK503" s="1733"/>
      <c r="AL503" s="1733"/>
      <c r="AM503" s="1733"/>
      <c r="AN503" s="1733"/>
    </row>
    <row r="504" spans="9:40">
      <c r="I504" s="48"/>
      <c r="Q504" s="48"/>
      <c r="V504" s="1239"/>
      <c r="W504" s="1239"/>
      <c r="X504" s="1239"/>
      <c r="Y504" s="1240"/>
      <c r="Z504" s="1239"/>
      <c r="AA504" s="1239"/>
      <c r="AB504" s="1239"/>
      <c r="AG504" s="48"/>
      <c r="AK504" s="1733"/>
      <c r="AL504" s="1733"/>
      <c r="AM504" s="1733"/>
      <c r="AN504" s="1733"/>
    </row>
    <row r="505" spans="9:40">
      <c r="I505" s="48"/>
      <c r="Q505" s="48"/>
      <c r="V505" s="1239"/>
      <c r="W505" s="1239"/>
      <c r="X505" s="1239"/>
      <c r="Y505" s="1240"/>
      <c r="Z505" s="1239"/>
      <c r="AA505" s="1239"/>
      <c r="AB505" s="1239"/>
      <c r="AG505" s="48"/>
      <c r="AK505" s="1733"/>
      <c r="AL505" s="1733"/>
      <c r="AM505" s="1733"/>
      <c r="AN505" s="1733"/>
    </row>
    <row r="506" spans="9:40">
      <c r="I506" s="48"/>
      <c r="Q506" s="48"/>
      <c r="V506" s="1239"/>
      <c r="W506" s="1239"/>
      <c r="X506" s="1239"/>
      <c r="Y506" s="1240"/>
      <c r="Z506" s="1239"/>
      <c r="AA506" s="1239"/>
      <c r="AB506" s="1239"/>
      <c r="AG506" s="48"/>
      <c r="AK506" s="1733"/>
      <c r="AL506" s="1733"/>
      <c r="AM506" s="1733"/>
      <c r="AN506" s="1733"/>
    </row>
    <row r="507" spans="9:40">
      <c r="I507" s="48"/>
      <c r="Q507" s="48"/>
      <c r="V507" s="1239"/>
      <c r="W507" s="1239"/>
      <c r="X507" s="1239"/>
      <c r="Y507" s="1240"/>
      <c r="Z507" s="1239"/>
      <c r="AA507" s="1239"/>
      <c r="AB507" s="1239"/>
      <c r="AG507" s="48"/>
      <c r="AK507" s="1733"/>
      <c r="AL507" s="1733"/>
      <c r="AM507" s="1733"/>
      <c r="AN507" s="1733"/>
    </row>
    <row r="508" spans="9:40">
      <c r="I508" s="48"/>
      <c r="Q508" s="48"/>
      <c r="V508" s="1239"/>
      <c r="W508" s="1239"/>
      <c r="X508" s="1239"/>
      <c r="Y508" s="1240"/>
      <c r="Z508" s="1239"/>
      <c r="AA508" s="1239"/>
      <c r="AB508" s="1239"/>
      <c r="AG508" s="48"/>
      <c r="AK508" s="1733"/>
      <c r="AL508" s="1733"/>
      <c r="AM508" s="1733"/>
      <c r="AN508" s="1733"/>
    </row>
    <row r="509" spans="9:40">
      <c r="I509" s="48"/>
      <c r="Q509" s="48"/>
      <c r="V509" s="1239"/>
      <c r="W509" s="1239"/>
      <c r="X509" s="1239"/>
      <c r="Y509" s="1240"/>
      <c r="Z509" s="1239"/>
      <c r="AA509" s="1239"/>
      <c r="AB509" s="1239"/>
      <c r="AG509" s="48"/>
      <c r="AK509" s="1733"/>
      <c r="AL509" s="1733"/>
      <c r="AM509" s="1733"/>
      <c r="AN509" s="1733"/>
    </row>
    <row r="510" spans="9:40">
      <c r="I510" s="48"/>
      <c r="Q510" s="48"/>
      <c r="V510" s="1239"/>
      <c r="W510" s="1239"/>
      <c r="X510" s="1239"/>
      <c r="Y510" s="1240"/>
      <c r="Z510" s="1239"/>
      <c r="AA510" s="1239"/>
      <c r="AB510" s="1239"/>
      <c r="AG510" s="48"/>
      <c r="AK510" s="1733"/>
      <c r="AL510" s="1733"/>
      <c r="AM510" s="1733"/>
      <c r="AN510" s="1733"/>
    </row>
    <row r="511" spans="9:40">
      <c r="I511" s="48"/>
      <c r="Q511" s="48"/>
      <c r="V511" s="1239"/>
      <c r="W511" s="1239"/>
      <c r="X511" s="1239"/>
      <c r="Y511" s="1240"/>
      <c r="Z511" s="1239"/>
      <c r="AA511" s="1239"/>
      <c r="AB511" s="1239"/>
      <c r="AG511" s="48"/>
      <c r="AK511" s="1733"/>
      <c r="AL511" s="1733"/>
      <c r="AM511" s="1733"/>
      <c r="AN511" s="1733"/>
    </row>
    <row r="512" spans="9:40">
      <c r="I512" s="48"/>
      <c r="Q512" s="48"/>
      <c r="V512" s="1239"/>
      <c r="W512" s="1239"/>
      <c r="X512" s="1239"/>
      <c r="Y512" s="1240"/>
      <c r="Z512" s="1239"/>
      <c r="AA512" s="1239"/>
      <c r="AB512" s="1239"/>
      <c r="AG512" s="48"/>
      <c r="AK512" s="1733"/>
      <c r="AL512" s="1733"/>
      <c r="AM512" s="1733"/>
      <c r="AN512" s="1733"/>
    </row>
    <row r="513" spans="9:40">
      <c r="I513" s="48"/>
      <c r="Q513" s="48"/>
      <c r="V513" s="1239"/>
      <c r="W513" s="1239"/>
      <c r="X513" s="1239"/>
      <c r="Y513" s="1240"/>
      <c r="Z513" s="1239"/>
      <c r="AA513" s="1239"/>
      <c r="AB513" s="1239"/>
      <c r="AG513" s="48"/>
      <c r="AK513" s="1733"/>
      <c r="AL513" s="1733"/>
      <c r="AM513" s="1733"/>
      <c r="AN513" s="1733"/>
    </row>
    <row r="514" spans="9:40">
      <c r="I514" s="48"/>
      <c r="Q514" s="48"/>
      <c r="V514" s="1239"/>
      <c r="W514" s="1239"/>
      <c r="X514" s="1239"/>
      <c r="Y514" s="1240"/>
      <c r="Z514" s="1239"/>
      <c r="AA514" s="1239"/>
      <c r="AB514" s="1239"/>
      <c r="AG514" s="48"/>
      <c r="AK514" s="1733"/>
      <c r="AL514" s="1733"/>
      <c r="AM514" s="1733"/>
      <c r="AN514" s="1733"/>
    </row>
    <row r="515" spans="9:40">
      <c r="I515" s="48"/>
      <c r="Q515" s="48"/>
      <c r="V515" s="1239"/>
      <c r="W515" s="1239"/>
      <c r="X515" s="1239"/>
      <c r="Y515" s="1240"/>
      <c r="Z515" s="1239"/>
      <c r="AA515" s="1239"/>
      <c r="AB515" s="1239"/>
      <c r="AG515" s="48"/>
      <c r="AK515" s="1733"/>
      <c r="AL515" s="1733"/>
      <c r="AM515" s="1733"/>
      <c r="AN515" s="1733"/>
    </row>
    <row r="516" spans="9:40">
      <c r="I516" s="48"/>
      <c r="Q516" s="48"/>
      <c r="V516" s="1239"/>
      <c r="W516" s="1239"/>
      <c r="X516" s="1239"/>
      <c r="Y516" s="1240"/>
      <c r="Z516" s="1239"/>
      <c r="AA516" s="1239"/>
      <c r="AB516" s="1239"/>
      <c r="AG516" s="48"/>
      <c r="AK516" s="1733"/>
      <c r="AL516" s="1733"/>
      <c r="AM516" s="1733"/>
      <c r="AN516" s="1733"/>
    </row>
    <row r="517" spans="9:40">
      <c r="I517" s="48"/>
      <c r="Q517" s="48"/>
      <c r="V517" s="1239"/>
      <c r="W517" s="1239"/>
      <c r="X517" s="1239"/>
      <c r="Y517" s="1240"/>
      <c r="Z517" s="1239"/>
      <c r="AA517" s="1239"/>
      <c r="AB517" s="1239"/>
      <c r="AG517" s="48"/>
      <c r="AK517" s="1733"/>
      <c r="AL517" s="1733"/>
      <c r="AM517" s="1733"/>
      <c r="AN517" s="1733"/>
    </row>
    <row r="518" spans="9:40">
      <c r="I518" s="48"/>
      <c r="Q518" s="48"/>
      <c r="V518" s="1239"/>
      <c r="W518" s="1239"/>
      <c r="X518" s="1239"/>
      <c r="Y518" s="1240"/>
      <c r="Z518" s="1239"/>
      <c r="AA518" s="1239"/>
      <c r="AB518" s="1239"/>
      <c r="AG518" s="48"/>
      <c r="AK518" s="1733"/>
      <c r="AL518" s="1733"/>
      <c r="AM518" s="1733"/>
      <c r="AN518" s="1733"/>
    </row>
    <row r="519" spans="9:40">
      <c r="I519" s="48"/>
      <c r="Q519" s="48"/>
      <c r="V519" s="1239"/>
      <c r="W519" s="1239"/>
      <c r="X519" s="1239"/>
      <c r="Y519" s="1240"/>
      <c r="Z519" s="1239"/>
      <c r="AA519" s="1239"/>
      <c r="AB519" s="1239"/>
      <c r="AG519" s="48"/>
      <c r="AK519" s="1733"/>
      <c r="AL519" s="1733"/>
      <c r="AM519" s="1733"/>
      <c r="AN519" s="1733"/>
    </row>
    <row r="520" spans="9:40">
      <c r="I520" s="48"/>
      <c r="Q520" s="48"/>
      <c r="V520" s="1239"/>
      <c r="W520" s="1239"/>
      <c r="X520" s="1239"/>
      <c r="Y520" s="1240"/>
      <c r="Z520" s="1239"/>
      <c r="AA520" s="1239"/>
      <c r="AB520" s="1239"/>
      <c r="AG520" s="48"/>
      <c r="AK520" s="1733"/>
      <c r="AL520" s="1733"/>
      <c r="AM520" s="1733"/>
      <c r="AN520" s="1733"/>
    </row>
    <row r="521" spans="9:40">
      <c r="I521" s="48"/>
      <c r="Q521" s="48"/>
      <c r="V521" s="1239"/>
      <c r="W521" s="1239"/>
      <c r="X521" s="1239"/>
      <c r="Y521" s="1240"/>
      <c r="Z521" s="1239"/>
      <c r="AA521" s="1239"/>
      <c r="AB521" s="1239"/>
      <c r="AG521" s="48"/>
      <c r="AK521" s="1733"/>
      <c r="AL521" s="1733"/>
      <c r="AM521" s="1733"/>
      <c r="AN521" s="1733"/>
    </row>
    <row r="522" spans="9:40">
      <c r="I522" s="48"/>
      <c r="Q522" s="48"/>
      <c r="V522" s="1239"/>
      <c r="W522" s="1239"/>
      <c r="X522" s="1239"/>
      <c r="Y522" s="1240"/>
      <c r="Z522" s="1239"/>
      <c r="AA522" s="1239"/>
      <c r="AB522" s="1239"/>
      <c r="AG522" s="48"/>
      <c r="AK522" s="1733"/>
      <c r="AL522" s="1733"/>
      <c r="AM522" s="1733"/>
      <c r="AN522" s="1733"/>
    </row>
    <row r="523" spans="9:40">
      <c r="I523" s="48"/>
      <c r="Q523" s="48"/>
      <c r="V523" s="1239"/>
      <c r="W523" s="1239"/>
      <c r="X523" s="1239"/>
      <c r="Y523" s="1240"/>
      <c r="Z523" s="1239"/>
      <c r="AA523" s="1239"/>
      <c r="AB523" s="1239"/>
      <c r="AG523" s="48"/>
      <c r="AK523" s="1733"/>
      <c r="AL523" s="1733"/>
      <c r="AM523" s="1733"/>
      <c r="AN523" s="1733"/>
    </row>
    <row r="524" spans="9:40">
      <c r="I524" s="48"/>
      <c r="Q524" s="48"/>
      <c r="V524" s="1239"/>
      <c r="W524" s="1239"/>
      <c r="X524" s="1239"/>
      <c r="Y524" s="1240"/>
      <c r="Z524" s="1239"/>
      <c r="AA524" s="1239"/>
      <c r="AB524" s="1239"/>
      <c r="AG524" s="48"/>
      <c r="AK524" s="1733"/>
      <c r="AL524" s="1733"/>
      <c r="AM524" s="1733"/>
      <c r="AN524" s="1733"/>
    </row>
    <row r="525" spans="9:40">
      <c r="I525" s="48"/>
      <c r="Q525" s="48"/>
      <c r="V525" s="1239"/>
      <c r="W525" s="1239"/>
      <c r="X525" s="1239"/>
      <c r="Y525" s="1240"/>
      <c r="Z525" s="1239"/>
      <c r="AA525" s="1239"/>
      <c r="AB525" s="1239"/>
      <c r="AG525" s="48"/>
      <c r="AK525" s="1733"/>
      <c r="AL525" s="1733"/>
      <c r="AM525" s="1733"/>
      <c r="AN525" s="1733"/>
    </row>
    <row r="526" spans="9:40">
      <c r="I526" s="48"/>
      <c r="Q526" s="48"/>
      <c r="V526" s="1239"/>
      <c r="W526" s="1239"/>
      <c r="X526" s="1239"/>
      <c r="Y526" s="1240"/>
      <c r="Z526" s="1239"/>
      <c r="AA526" s="1239"/>
      <c r="AB526" s="1239"/>
      <c r="AG526" s="48"/>
      <c r="AK526" s="1733"/>
      <c r="AL526" s="1733"/>
      <c r="AM526" s="1733"/>
      <c r="AN526" s="1733"/>
    </row>
    <row r="527" spans="9:40">
      <c r="I527" s="48"/>
      <c r="Q527" s="48"/>
      <c r="V527" s="1239"/>
      <c r="W527" s="1239"/>
      <c r="X527" s="1239"/>
      <c r="Y527" s="1240"/>
      <c r="Z527" s="1239"/>
      <c r="AA527" s="1239"/>
      <c r="AB527" s="1239"/>
      <c r="AG527" s="48"/>
      <c r="AK527" s="1733"/>
      <c r="AL527" s="1733"/>
      <c r="AM527" s="1733"/>
      <c r="AN527" s="1733"/>
    </row>
    <row r="528" spans="9:40">
      <c r="I528" s="48"/>
      <c r="Q528" s="48"/>
      <c r="V528" s="1239"/>
      <c r="W528" s="1239"/>
      <c r="X528" s="1239"/>
      <c r="Y528" s="1240"/>
      <c r="Z528" s="1239"/>
      <c r="AA528" s="1239"/>
      <c r="AB528" s="1239"/>
      <c r="AG528" s="48"/>
      <c r="AK528" s="1733"/>
      <c r="AL528" s="1733"/>
      <c r="AM528" s="1733"/>
      <c r="AN528" s="1733"/>
    </row>
    <row r="529" spans="9:40">
      <c r="I529" s="48"/>
      <c r="Q529" s="48"/>
      <c r="V529" s="1239"/>
      <c r="W529" s="1239"/>
      <c r="X529" s="1239"/>
      <c r="Y529" s="1240"/>
      <c r="Z529" s="1239"/>
      <c r="AA529" s="1239"/>
      <c r="AB529" s="1239"/>
      <c r="AG529" s="48"/>
      <c r="AK529" s="1733"/>
      <c r="AL529" s="1733"/>
      <c r="AM529" s="1733"/>
      <c r="AN529" s="1733"/>
    </row>
    <row r="530" spans="9:40">
      <c r="I530" s="48"/>
      <c r="Q530" s="48"/>
      <c r="V530" s="1239"/>
      <c r="W530" s="1239"/>
      <c r="X530" s="1239"/>
      <c r="Y530" s="1240"/>
      <c r="Z530" s="1239"/>
      <c r="AA530" s="1239"/>
      <c r="AB530" s="1239"/>
      <c r="AG530" s="48"/>
      <c r="AK530" s="1733"/>
      <c r="AL530" s="1733"/>
      <c r="AM530" s="1733"/>
      <c r="AN530" s="1733"/>
    </row>
    <row r="531" spans="9:40">
      <c r="I531" s="48"/>
      <c r="Q531" s="48"/>
      <c r="V531" s="1239"/>
      <c r="W531" s="1239"/>
      <c r="X531" s="1239"/>
      <c r="Y531" s="1240"/>
      <c r="Z531" s="1239"/>
      <c r="AA531" s="1239"/>
      <c r="AB531" s="1239"/>
      <c r="AG531" s="48"/>
      <c r="AK531" s="1733"/>
      <c r="AL531" s="1733"/>
      <c r="AM531" s="1733"/>
      <c r="AN531" s="1733"/>
    </row>
    <row r="532" spans="9:40">
      <c r="I532" s="48"/>
      <c r="Q532" s="48"/>
      <c r="V532" s="1239"/>
      <c r="W532" s="1239"/>
      <c r="X532" s="1239"/>
      <c r="Y532" s="1240"/>
      <c r="Z532" s="1239"/>
      <c r="AA532" s="1239"/>
      <c r="AB532" s="1239"/>
      <c r="AG532" s="48"/>
      <c r="AK532" s="1733"/>
      <c r="AL532" s="1733"/>
      <c r="AM532" s="1733"/>
      <c r="AN532" s="1733"/>
    </row>
    <row r="533" spans="9:40">
      <c r="I533" s="48"/>
      <c r="Q533" s="48"/>
      <c r="V533" s="1239"/>
      <c r="W533" s="1239"/>
      <c r="X533" s="1239"/>
      <c r="Y533" s="1240"/>
      <c r="Z533" s="1239"/>
      <c r="AA533" s="1239"/>
      <c r="AB533" s="1239"/>
      <c r="AG533" s="48"/>
      <c r="AK533" s="1733"/>
      <c r="AL533" s="1733"/>
      <c r="AM533" s="1733"/>
      <c r="AN533" s="1733"/>
    </row>
    <row r="534" spans="9:40">
      <c r="I534" s="48"/>
      <c r="Q534" s="48"/>
      <c r="V534" s="1239"/>
      <c r="W534" s="1239"/>
      <c r="X534" s="1239"/>
      <c r="Y534" s="1240"/>
      <c r="Z534" s="1239"/>
      <c r="AA534" s="1239"/>
      <c r="AB534" s="1239"/>
      <c r="AG534" s="48"/>
      <c r="AK534" s="1733"/>
      <c r="AL534" s="1733"/>
      <c r="AM534" s="1733"/>
      <c r="AN534" s="1733"/>
    </row>
    <row r="535" spans="9:40">
      <c r="I535" s="48"/>
      <c r="Q535" s="48"/>
      <c r="V535" s="1239"/>
      <c r="W535" s="1239"/>
      <c r="X535" s="1239"/>
      <c r="Y535" s="1240"/>
      <c r="Z535" s="1239"/>
      <c r="AA535" s="1239"/>
      <c r="AB535" s="1239"/>
      <c r="AG535" s="48"/>
      <c r="AK535" s="1733"/>
      <c r="AL535" s="1733"/>
      <c r="AM535" s="1733"/>
      <c r="AN535" s="1733"/>
    </row>
    <row r="536" spans="9:40">
      <c r="I536" s="48"/>
      <c r="Q536" s="48"/>
      <c r="V536" s="1239"/>
      <c r="W536" s="1239"/>
      <c r="X536" s="1239"/>
      <c r="Y536" s="1240"/>
      <c r="Z536" s="1239"/>
      <c r="AA536" s="1239"/>
      <c r="AB536" s="1239"/>
      <c r="AG536" s="48"/>
      <c r="AK536" s="1733"/>
      <c r="AL536" s="1733"/>
      <c r="AM536" s="1733"/>
      <c r="AN536" s="1733"/>
    </row>
    <row r="537" spans="9:40">
      <c r="I537" s="48"/>
      <c r="Q537" s="48"/>
      <c r="V537" s="1239"/>
      <c r="W537" s="1239"/>
      <c r="X537" s="1239"/>
      <c r="Y537" s="1240"/>
      <c r="Z537" s="1239"/>
      <c r="AA537" s="1239"/>
      <c r="AB537" s="1239"/>
      <c r="AG537" s="48"/>
      <c r="AK537" s="1733"/>
      <c r="AL537" s="1733"/>
      <c r="AM537" s="1733"/>
      <c r="AN537" s="1733"/>
    </row>
    <row r="538" spans="9:40">
      <c r="I538" s="48"/>
      <c r="Q538" s="48"/>
      <c r="V538" s="1239"/>
      <c r="W538" s="1239"/>
      <c r="X538" s="1239"/>
      <c r="Y538" s="1240"/>
      <c r="Z538" s="1239"/>
      <c r="AA538" s="1239"/>
      <c r="AB538" s="1239"/>
      <c r="AG538" s="48"/>
      <c r="AK538" s="1733"/>
      <c r="AL538" s="1733"/>
      <c r="AM538" s="1733"/>
      <c r="AN538" s="1733"/>
    </row>
    <row r="539" spans="9:40">
      <c r="I539" s="48"/>
      <c r="Q539" s="48"/>
      <c r="V539" s="1239"/>
      <c r="W539" s="1239"/>
      <c r="X539" s="1239"/>
      <c r="Y539" s="1240"/>
      <c r="Z539" s="1239"/>
      <c r="AA539" s="1239"/>
      <c r="AB539" s="1239"/>
      <c r="AG539" s="48"/>
      <c r="AK539" s="1733"/>
      <c r="AL539" s="1733"/>
      <c r="AM539" s="1733"/>
      <c r="AN539" s="1733"/>
    </row>
    <row r="540" spans="9:40">
      <c r="I540" s="48"/>
      <c r="Q540" s="48"/>
      <c r="V540" s="1239"/>
      <c r="W540" s="1239"/>
      <c r="X540" s="1239"/>
      <c r="Y540" s="1240"/>
      <c r="Z540" s="1239"/>
      <c r="AA540" s="1239"/>
      <c r="AB540" s="1239"/>
      <c r="AG540" s="48"/>
      <c r="AK540" s="1733"/>
      <c r="AL540" s="1733"/>
      <c r="AM540" s="1733"/>
      <c r="AN540" s="1733"/>
    </row>
    <row r="541" spans="9:40">
      <c r="I541" s="48"/>
      <c r="Q541" s="48"/>
      <c r="V541" s="1239"/>
      <c r="W541" s="1239"/>
      <c r="X541" s="1239"/>
      <c r="Y541" s="1240"/>
      <c r="Z541" s="1239"/>
      <c r="AA541" s="1239"/>
      <c r="AB541" s="1239"/>
      <c r="AG541" s="48"/>
      <c r="AK541" s="1733"/>
      <c r="AL541" s="1733"/>
      <c r="AM541" s="1733"/>
      <c r="AN541" s="1733"/>
    </row>
    <row r="542" spans="9:40">
      <c r="I542" s="48"/>
      <c r="Q542" s="48"/>
      <c r="V542" s="1239"/>
      <c r="W542" s="1239"/>
      <c r="X542" s="1239"/>
      <c r="Y542" s="1240"/>
      <c r="Z542" s="1239"/>
      <c r="AA542" s="1239"/>
      <c r="AB542" s="1239"/>
      <c r="AG542" s="48"/>
      <c r="AK542" s="1733"/>
      <c r="AL542" s="1733"/>
      <c r="AM542" s="1733"/>
      <c r="AN542" s="1733"/>
    </row>
    <row r="543" spans="9:40">
      <c r="I543" s="48"/>
      <c r="Q543" s="48"/>
      <c r="V543" s="1239"/>
      <c r="W543" s="1239"/>
      <c r="X543" s="1239"/>
      <c r="Y543" s="1240"/>
      <c r="Z543" s="1239"/>
      <c r="AA543" s="1239"/>
      <c r="AB543" s="1239"/>
      <c r="AG543" s="48"/>
      <c r="AK543" s="1733"/>
      <c r="AL543" s="1733"/>
      <c r="AM543" s="1733"/>
      <c r="AN543" s="1733"/>
    </row>
    <row r="544" spans="9:40">
      <c r="I544" s="48"/>
      <c r="Q544" s="48"/>
      <c r="V544" s="1239"/>
      <c r="W544" s="1239"/>
      <c r="X544" s="1239"/>
      <c r="Y544" s="1240"/>
      <c r="Z544" s="1239"/>
      <c r="AA544" s="1239"/>
      <c r="AB544" s="1239"/>
      <c r="AG544" s="48"/>
      <c r="AK544" s="1733"/>
      <c r="AL544" s="1733"/>
      <c r="AM544" s="1733"/>
      <c r="AN544" s="1733"/>
    </row>
    <row r="545" spans="9:40">
      <c r="I545" s="48"/>
      <c r="Q545" s="48"/>
      <c r="V545" s="1239"/>
      <c r="W545" s="1239"/>
      <c r="X545" s="1239"/>
      <c r="Y545" s="1240"/>
      <c r="Z545" s="1239"/>
      <c r="AA545" s="1239"/>
      <c r="AB545" s="1239"/>
      <c r="AG545" s="48"/>
      <c r="AK545" s="1733"/>
      <c r="AL545" s="1733"/>
      <c r="AM545" s="1733"/>
      <c r="AN545" s="1733"/>
    </row>
    <row r="546" spans="9:40">
      <c r="I546" s="48"/>
      <c r="Q546" s="48"/>
      <c r="V546" s="1239"/>
      <c r="W546" s="1239"/>
      <c r="X546" s="1239"/>
      <c r="Y546" s="1240"/>
      <c r="Z546" s="1239"/>
      <c r="AA546" s="1239"/>
      <c r="AB546" s="1239"/>
      <c r="AG546" s="48"/>
      <c r="AK546" s="1733"/>
      <c r="AL546" s="1733"/>
      <c r="AM546" s="1733"/>
      <c r="AN546" s="1733"/>
    </row>
    <row r="547" spans="9:40">
      <c r="I547" s="48"/>
      <c r="Q547" s="48"/>
      <c r="V547" s="1239"/>
      <c r="W547" s="1239"/>
      <c r="X547" s="1239"/>
      <c r="Y547" s="1240"/>
      <c r="Z547" s="1239"/>
      <c r="AA547" s="1239"/>
      <c r="AB547" s="1239"/>
      <c r="AG547" s="48"/>
      <c r="AK547" s="1733"/>
      <c r="AL547" s="1733"/>
      <c r="AM547" s="1733"/>
      <c r="AN547" s="1733"/>
    </row>
    <row r="548" spans="9:40">
      <c r="I548" s="48"/>
      <c r="Q548" s="48"/>
      <c r="V548" s="1239"/>
      <c r="W548" s="1239"/>
      <c r="X548" s="1239"/>
      <c r="Y548" s="1240"/>
      <c r="Z548" s="1239"/>
      <c r="AA548" s="1239"/>
      <c r="AB548" s="1239"/>
      <c r="AG548" s="48"/>
      <c r="AK548" s="1733"/>
      <c r="AL548" s="1733"/>
      <c r="AM548" s="1733"/>
      <c r="AN548" s="1733"/>
    </row>
    <row r="549" spans="9:40">
      <c r="I549" s="48"/>
      <c r="Q549" s="48"/>
      <c r="V549" s="1239"/>
      <c r="W549" s="1239"/>
      <c r="X549" s="1239"/>
      <c r="Y549" s="1240"/>
      <c r="Z549" s="1239"/>
      <c r="AA549" s="1239"/>
      <c r="AB549" s="1239"/>
      <c r="AG549" s="48"/>
      <c r="AK549" s="1733"/>
      <c r="AL549" s="1733"/>
      <c r="AM549" s="1733"/>
      <c r="AN549" s="1733"/>
    </row>
    <row r="550" spans="9:40">
      <c r="I550" s="48"/>
      <c r="Q550" s="48"/>
      <c r="V550" s="1239"/>
      <c r="W550" s="1239"/>
      <c r="X550" s="1239"/>
      <c r="Y550" s="1240"/>
      <c r="Z550" s="1239"/>
      <c r="AA550" s="1239"/>
      <c r="AB550" s="1239"/>
      <c r="AG550" s="48"/>
      <c r="AK550" s="1733"/>
      <c r="AL550" s="1733"/>
      <c r="AM550" s="1733"/>
      <c r="AN550" s="1733"/>
    </row>
    <row r="551" spans="9:40">
      <c r="I551" s="48"/>
      <c r="Q551" s="48"/>
      <c r="V551" s="1239"/>
      <c r="W551" s="1239"/>
      <c r="X551" s="1239"/>
      <c r="Y551" s="1240"/>
      <c r="Z551" s="1239"/>
      <c r="AA551" s="1239"/>
      <c r="AB551" s="1239"/>
      <c r="AG551" s="48"/>
      <c r="AK551" s="1733"/>
      <c r="AL551" s="1733"/>
      <c r="AM551" s="1733"/>
      <c r="AN551" s="1733"/>
    </row>
    <row r="552" spans="9:40">
      <c r="I552" s="48"/>
      <c r="Q552" s="48"/>
      <c r="V552" s="1239"/>
      <c r="W552" s="1239"/>
      <c r="X552" s="1239"/>
      <c r="Y552" s="1240"/>
      <c r="Z552" s="1239"/>
      <c r="AA552" s="1239"/>
      <c r="AB552" s="1239"/>
      <c r="AG552" s="48"/>
      <c r="AK552" s="1733"/>
      <c r="AL552" s="1733"/>
      <c r="AM552" s="1733"/>
      <c r="AN552" s="1733"/>
    </row>
    <row r="553" spans="9:40">
      <c r="I553" s="48"/>
      <c r="Q553" s="48"/>
      <c r="V553" s="1239"/>
      <c r="W553" s="1239"/>
      <c r="X553" s="1239"/>
      <c r="Y553" s="1240"/>
      <c r="Z553" s="1239"/>
      <c r="AA553" s="1239"/>
      <c r="AB553" s="1239"/>
      <c r="AG553" s="48"/>
      <c r="AK553" s="1733"/>
      <c r="AL553" s="1733"/>
      <c r="AM553" s="1733"/>
      <c r="AN553" s="1733"/>
    </row>
    <row r="554" spans="9:40">
      <c r="I554" s="48"/>
      <c r="Q554" s="48"/>
      <c r="V554" s="1239"/>
      <c r="W554" s="1239"/>
      <c r="X554" s="1239"/>
      <c r="Y554" s="1240"/>
      <c r="Z554" s="1239"/>
      <c r="AA554" s="1239"/>
      <c r="AB554" s="1239"/>
      <c r="AG554" s="48"/>
      <c r="AK554" s="1733"/>
      <c r="AL554" s="1733"/>
      <c r="AM554" s="1733"/>
      <c r="AN554" s="1733"/>
    </row>
    <row r="555" spans="9:40">
      <c r="I555" s="48"/>
      <c r="Q555" s="48"/>
      <c r="V555" s="1239"/>
      <c r="W555" s="1239"/>
      <c r="X555" s="1239"/>
      <c r="Y555" s="1240"/>
      <c r="Z555" s="1239"/>
      <c r="AA555" s="1239"/>
      <c r="AB555" s="1239"/>
      <c r="AG555" s="48"/>
      <c r="AK555" s="1733"/>
      <c r="AL555" s="1733"/>
      <c r="AM555" s="1733"/>
      <c r="AN555" s="1733"/>
    </row>
    <row r="556" spans="9:40">
      <c r="I556" s="48"/>
      <c r="Q556" s="48"/>
      <c r="V556" s="1239"/>
      <c r="W556" s="1239"/>
      <c r="X556" s="1239"/>
      <c r="Y556" s="1240"/>
      <c r="Z556" s="1239"/>
      <c r="AA556" s="1239"/>
      <c r="AB556" s="1239"/>
      <c r="AG556" s="48"/>
      <c r="AK556" s="1733"/>
      <c r="AL556" s="1733"/>
      <c r="AM556" s="1733"/>
      <c r="AN556" s="1733"/>
    </row>
    <row r="557" spans="9:40">
      <c r="I557" s="48"/>
      <c r="Q557" s="48"/>
      <c r="V557" s="1239"/>
      <c r="W557" s="1239"/>
      <c r="X557" s="1239"/>
      <c r="Y557" s="1240"/>
      <c r="Z557" s="1239"/>
      <c r="AA557" s="1239"/>
      <c r="AB557" s="1239"/>
      <c r="AG557" s="48"/>
      <c r="AK557" s="1733"/>
      <c r="AL557" s="1733"/>
      <c r="AM557" s="1733"/>
      <c r="AN557" s="1733"/>
    </row>
    <row r="558" spans="9:40">
      <c r="I558" s="48"/>
      <c r="Q558" s="48"/>
      <c r="V558" s="1239"/>
      <c r="W558" s="1239"/>
      <c r="X558" s="1239"/>
      <c r="Y558" s="1240"/>
      <c r="Z558" s="1239"/>
      <c r="AA558" s="1239"/>
      <c r="AB558" s="1239"/>
      <c r="AG558" s="48"/>
      <c r="AK558" s="1733"/>
      <c r="AL558" s="1733"/>
      <c r="AM558" s="1733"/>
      <c r="AN558" s="1733"/>
    </row>
    <row r="559" spans="9:40">
      <c r="I559" s="48"/>
      <c r="Q559" s="48"/>
      <c r="V559" s="1239"/>
      <c r="W559" s="1239"/>
      <c r="X559" s="1239"/>
      <c r="Y559" s="1240"/>
      <c r="Z559" s="1239"/>
      <c r="AA559" s="1239"/>
      <c r="AB559" s="1239"/>
      <c r="AG559" s="48"/>
      <c r="AK559" s="1733"/>
      <c r="AL559" s="1733"/>
      <c r="AM559" s="1733"/>
      <c r="AN559" s="1733"/>
    </row>
    <row r="560" spans="9:40">
      <c r="I560" s="48"/>
      <c r="Q560" s="48"/>
      <c r="V560" s="1239"/>
      <c r="W560" s="1239"/>
      <c r="X560" s="1239"/>
      <c r="Y560" s="1240"/>
      <c r="Z560" s="1239"/>
      <c r="AA560" s="1239"/>
      <c r="AB560" s="1239"/>
      <c r="AG560" s="48"/>
      <c r="AK560" s="1733"/>
      <c r="AL560" s="1733"/>
      <c r="AM560" s="1733"/>
      <c r="AN560" s="1733"/>
    </row>
    <row r="561" spans="9:40">
      <c r="I561" s="48"/>
      <c r="Q561" s="48"/>
      <c r="V561" s="1239"/>
      <c r="W561" s="1239"/>
      <c r="X561" s="1239"/>
      <c r="Y561" s="1240"/>
      <c r="Z561" s="1239"/>
      <c r="AA561" s="1239"/>
      <c r="AB561" s="1239"/>
      <c r="AG561" s="48"/>
      <c r="AK561" s="1733"/>
      <c r="AL561" s="1733"/>
      <c r="AM561" s="1733"/>
      <c r="AN561" s="1733"/>
    </row>
    <row r="562" spans="9:40">
      <c r="I562" s="48"/>
      <c r="Q562" s="48"/>
      <c r="V562" s="1239"/>
      <c r="W562" s="1239"/>
      <c r="X562" s="1239"/>
      <c r="Y562" s="1240"/>
      <c r="Z562" s="1239"/>
      <c r="AA562" s="1239"/>
      <c r="AB562" s="1239"/>
      <c r="AG562" s="48"/>
      <c r="AK562" s="1733"/>
      <c r="AL562" s="1733"/>
      <c r="AM562" s="1733"/>
      <c r="AN562" s="1733"/>
    </row>
    <row r="563" spans="9:40">
      <c r="I563" s="48"/>
      <c r="Q563" s="48"/>
      <c r="V563" s="1239"/>
      <c r="W563" s="1239"/>
      <c r="X563" s="1239"/>
      <c r="Y563" s="1240"/>
      <c r="Z563" s="1239"/>
      <c r="AA563" s="1239"/>
      <c r="AB563" s="1239"/>
      <c r="AG563" s="48"/>
      <c r="AK563" s="1733"/>
      <c r="AL563" s="1733"/>
      <c r="AM563" s="1733"/>
      <c r="AN563" s="1733"/>
    </row>
    <row r="564" spans="9:40">
      <c r="I564" s="48"/>
      <c r="Q564" s="48"/>
      <c r="V564" s="1239"/>
      <c r="W564" s="1239"/>
      <c r="X564" s="1239"/>
      <c r="Y564" s="1240"/>
      <c r="Z564" s="1239"/>
      <c r="AA564" s="1239"/>
      <c r="AB564" s="1239"/>
      <c r="AG564" s="48"/>
      <c r="AK564" s="1733"/>
      <c r="AL564" s="1733"/>
      <c r="AM564" s="1733"/>
      <c r="AN564" s="1733"/>
    </row>
    <row r="565" spans="9:40">
      <c r="I565" s="48"/>
      <c r="Q565" s="48"/>
      <c r="V565" s="1239"/>
      <c r="W565" s="1239"/>
      <c r="X565" s="1239"/>
      <c r="Y565" s="1240"/>
      <c r="Z565" s="1239"/>
      <c r="AA565" s="1239"/>
      <c r="AB565" s="1239"/>
      <c r="AG565" s="48"/>
      <c r="AK565" s="1733"/>
      <c r="AL565" s="1733"/>
      <c r="AM565" s="1733"/>
      <c r="AN565" s="1733"/>
    </row>
    <row r="566" spans="9:40">
      <c r="I566" s="48"/>
      <c r="Q566" s="48"/>
      <c r="V566" s="1239"/>
      <c r="W566" s="1239"/>
      <c r="X566" s="1239"/>
      <c r="Y566" s="1240"/>
      <c r="Z566" s="1239"/>
      <c r="AA566" s="1239"/>
      <c r="AB566" s="1239"/>
      <c r="AG566" s="48"/>
      <c r="AK566" s="1733"/>
      <c r="AL566" s="1733"/>
      <c r="AM566" s="1733"/>
      <c r="AN566" s="1733"/>
    </row>
    <row r="567" spans="9:40">
      <c r="I567" s="48"/>
      <c r="Q567" s="48"/>
      <c r="V567" s="1239"/>
      <c r="W567" s="1239"/>
      <c r="X567" s="1239"/>
      <c r="Y567" s="1240"/>
      <c r="Z567" s="1239"/>
      <c r="AA567" s="1239"/>
      <c r="AB567" s="1239"/>
      <c r="AG567" s="48"/>
      <c r="AK567" s="1733"/>
      <c r="AL567" s="1733"/>
      <c r="AM567" s="1733"/>
      <c r="AN567" s="1733"/>
    </row>
    <row r="568" spans="9:40">
      <c r="I568" s="48"/>
      <c r="Q568" s="48"/>
      <c r="V568" s="1239"/>
      <c r="W568" s="1239"/>
      <c r="X568" s="1239"/>
      <c r="Y568" s="1240"/>
      <c r="Z568" s="1239"/>
      <c r="AA568" s="1239"/>
      <c r="AB568" s="1239"/>
      <c r="AG568" s="48"/>
      <c r="AK568" s="1733"/>
      <c r="AL568" s="1733"/>
      <c r="AM568" s="1733"/>
      <c r="AN568" s="1733"/>
    </row>
    <row r="569" spans="9:40">
      <c r="I569" s="48"/>
      <c r="Q569" s="48"/>
      <c r="V569" s="1239"/>
      <c r="W569" s="1239"/>
      <c r="X569" s="1239"/>
      <c r="Y569" s="1240"/>
      <c r="Z569" s="1239"/>
      <c r="AA569" s="1239"/>
      <c r="AB569" s="1239"/>
      <c r="AG569" s="48"/>
      <c r="AK569" s="1733"/>
      <c r="AL569" s="1733"/>
      <c r="AM569" s="1733"/>
      <c r="AN569" s="1733"/>
    </row>
    <row r="570" spans="9:40">
      <c r="I570" s="48"/>
      <c r="Q570" s="48"/>
      <c r="V570" s="1239"/>
      <c r="W570" s="1239"/>
      <c r="X570" s="1239"/>
      <c r="Y570" s="1240"/>
      <c r="Z570" s="1239"/>
      <c r="AA570" s="1239"/>
      <c r="AB570" s="1239"/>
      <c r="AG570" s="48"/>
      <c r="AK570" s="1733"/>
      <c r="AL570" s="1733"/>
      <c r="AM570" s="1733"/>
      <c r="AN570" s="1733"/>
    </row>
    <row r="571" spans="9:40">
      <c r="I571" s="48"/>
      <c r="Q571" s="48"/>
      <c r="V571" s="1239"/>
      <c r="W571" s="1239"/>
      <c r="X571" s="1239"/>
      <c r="Y571" s="1240"/>
      <c r="Z571" s="1239"/>
      <c r="AA571" s="1239"/>
      <c r="AB571" s="1239"/>
      <c r="AG571" s="48"/>
      <c r="AK571" s="1733"/>
      <c r="AL571" s="1733"/>
      <c r="AM571" s="1733"/>
      <c r="AN571" s="1733"/>
    </row>
    <row r="572" spans="9:40">
      <c r="I572" s="48"/>
      <c r="Q572" s="48"/>
      <c r="V572" s="1239"/>
      <c r="W572" s="1239"/>
      <c r="X572" s="1239"/>
      <c r="Y572" s="1240"/>
      <c r="Z572" s="1239"/>
      <c r="AA572" s="1239"/>
      <c r="AB572" s="1239"/>
      <c r="AG572" s="48"/>
      <c r="AK572" s="1733"/>
      <c r="AL572" s="1733"/>
      <c r="AM572" s="1733"/>
      <c r="AN572" s="1733"/>
    </row>
    <row r="573" spans="9:40">
      <c r="I573" s="48"/>
      <c r="Q573" s="48"/>
      <c r="V573" s="1239"/>
      <c r="W573" s="1239"/>
      <c r="X573" s="1239"/>
      <c r="Y573" s="1240"/>
      <c r="Z573" s="1239"/>
      <c r="AA573" s="1239"/>
      <c r="AB573" s="1239"/>
      <c r="AG573" s="48"/>
      <c r="AK573" s="1733"/>
      <c r="AL573" s="1733"/>
      <c r="AM573" s="1733"/>
      <c r="AN573" s="1733"/>
    </row>
    <row r="574" spans="9:40">
      <c r="I574" s="48"/>
      <c r="Q574" s="48"/>
      <c r="V574" s="1239"/>
      <c r="W574" s="1239"/>
      <c r="X574" s="1239"/>
      <c r="Y574" s="1240"/>
      <c r="Z574" s="1239"/>
      <c r="AA574" s="1239"/>
      <c r="AB574" s="1239"/>
      <c r="AG574" s="48"/>
      <c r="AK574" s="1733"/>
      <c r="AL574" s="1733"/>
      <c r="AM574" s="1733"/>
      <c r="AN574" s="1733"/>
    </row>
    <row r="575" spans="9:40">
      <c r="I575" s="48"/>
      <c r="Q575" s="48"/>
      <c r="V575" s="1239"/>
      <c r="W575" s="1239"/>
      <c r="X575" s="1239"/>
      <c r="Y575" s="1240"/>
      <c r="Z575" s="1239"/>
      <c r="AA575" s="1239"/>
      <c r="AB575" s="1239"/>
      <c r="AG575" s="48"/>
      <c r="AK575" s="1733"/>
      <c r="AL575" s="1733"/>
      <c r="AM575" s="1733"/>
      <c r="AN575" s="1733"/>
    </row>
    <row r="576" spans="9:40">
      <c r="I576" s="48"/>
      <c r="Q576" s="48"/>
      <c r="V576" s="1239"/>
      <c r="W576" s="1239"/>
      <c r="X576" s="1239"/>
      <c r="Y576" s="1240"/>
      <c r="Z576" s="1239"/>
      <c r="AA576" s="1239"/>
      <c r="AB576" s="1239"/>
      <c r="AG576" s="48"/>
      <c r="AK576" s="1733"/>
      <c r="AL576" s="1733"/>
      <c r="AM576" s="1733"/>
      <c r="AN576" s="1733"/>
    </row>
    <row r="577" spans="9:40">
      <c r="I577" s="48"/>
      <c r="Q577" s="48"/>
      <c r="V577" s="1239"/>
      <c r="W577" s="1239"/>
      <c r="X577" s="1239"/>
      <c r="Y577" s="1240"/>
      <c r="Z577" s="1239"/>
      <c r="AA577" s="1239"/>
      <c r="AB577" s="1239"/>
      <c r="AG577" s="48"/>
      <c r="AK577" s="1733"/>
      <c r="AL577" s="1733"/>
      <c r="AM577" s="1733"/>
      <c r="AN577" s="1733"/>
    </row>
    <row r="578" spans="9:40">
      <c r="I578" s="48"/>
      <c r="Q578" s="48"/>
      <c r="V578" s="1239"/>
      <c r="W578" s="1239"/>
      <c r="X578" s="1239"/>
      <c r="Y578" s="1240"/>
      <c r="Z578" s="1239"/>
      <c r="AA578" s="1239"/>
      <c r="AB578" s="1239"/>
      <c r="AG578" s="48"/>
      <c r="AK578" s="1733"/>
      <c r="AL578" s="1733"/>
      <c r="AM578" s="1733"/>
      <c r="AN578" s="1733"/>
    </row>
    <row r="579" spans="9:40">
      <c r="I579" s="48"/>
      <c r="Q579" s="48"/>
      <c r="V579" s="1239"/>
      <c r="W579" s="1239"/>
      <c r="X579" s="1239"/>
      <c r="Y579" s="1240"/>
      <c r="Z579" s="1239"/>
      <c r="AA579" s="1239"/>
      <c r="AB579" s="1239"/>
      <c r="AG579" s="48"/>
      <c r="AK579" s="1733"/>
      <c r="AL579" s="1733"/>
      <c r="AM579" s="1733"/>
      <c r="AN579" s="1733"/>
    </row>
    <row r="580" spans="9:40">
      <c r="I580" s="48"/>
      <c r="Q580" s="48"/>
      <c r="V580" s="1239"/>
      <c r="W580" s="1239"/>
      <c r="X580" s="1239"/>
      <c r="Y580" s="1240"/>
      <c r="Z580" s="1239"/>
      <c r="AA580" s="1239"/>
      <c r="AB580" s="1239"/>
      <c r="AG580" s="48"/>
      <c r="AK580" s="1733"/>
      <c r="AL580" s="1733"/>
      <c r="AM580" s="1733"/>
      <c r="AN580" s="1733"/>
    </row>
    <row r="581" spans="9:40">
      <c r="I581" s="48"/>
      <c r="Q581" s="48"/>
      <c r="V581" s="1239"/>
      <c r="W581" s="1239"/>
      <c r="X581" s="1239"/>
      <c r="Y581" s="1240"/>
      <c r="Z581" s="1239"/>
      <c r="AA581" s="1239"/>
      <c r="AB581" s="1239"/>
      <c r="AG581" s="48"/>
      <c r="AK581" s="1733"/>
      <c r="AL581" s="1733"/>
      <c r="AM581" s="1733"/>
      <c r="AN581" s="1733"/>
    </row>
    <row r="582" spans="9:40">
      <c r="I582" s="48"/>
      <c r="Q582" s="48"/>
      <c r="V582" s="1239"/>
      <c r="W582" s="1239"/>
      <c r="X582" s="1239"/>
      <c r="Y582" s="1240"/>
      <c r="Z582" s="1239"/>
      <c r="AA582" s="1239"/>
      <c r="AB582" s="1239"/>
      <c r="AG582" s="48"/>
      <c r="AK582" s="1733"/>
      <c r="AL582" s="1733"/>
      <c r="AM582" s="1733"/>
      <c r="AN582" s="1733"/>
    </row>
    <row r="583" spans="9:40">
      <c r="I583" s="48"/>
      <c r="Q583" s="48"/>
      <c r="V583" s="1239"/>
      <c r="W583" s="1239"/>
      <c r="X583" s="1239"/>
      <c r="Y583" s="1240"/>
      <c r="Z583" s="1239"/>
      <c r="AA583" s="1239"/>
      <c r="AB583" s="1239"/>
      <c r="AG583" s="48"/>
      <c r="AK583" s="1733"/>
      <c r="AL583" s="1733"/>
      <c r="AM583" s="1733"/>
      <c r="AN583" s="1733"/>
    </row>
    <row r="584" spans="9:40">
      <c r="I584" s="48"/>
      <c r="Q584" s="48"/>
      <c r="V584" s="1239"/>
      <c r="W584" s="1239"/>
      <c r="X584" s="1239"/>
      <c r="Y584" s="1240"/>
      <c r="Z584" s="1239"/>
      <c r="AA584" s="1239"/>
      <c r="AB584" s="1239"/>
      <c r="AG584" s="48"/>
      <c r="AK584" s="1733"/>
      <c r="AL584" s="1733"/>
      <c r="AM584" s="1733"/>
      <c r="AN584" s="1733"/>
    </row>
    <row r="585" spans="9:40">
      <c r="I585" s="48"/>
      <c r="Q585" s="48"/>
      <c r="V585" s="1239"/>
      <c r="W585" s="1239"/>
      <c r="X585" s="1239"/>
      <c r="Y585" s="1240"/>
      <c r="Z585" s="1239"/>
      <c r="AA585" s="1239"/>
      <c r="AB585" s="1239"/>
      <c r="AG585" s="48"/>
      <c r="AK585" s="1733"/>
      <c r="AL585" s="1733"/>
      <c r="AM585" s="1733"/>
      <c r="AN585" s="1733"/>
    </row>
    <row r="586" spans="9:40">
      <c r="I586" s="48"/>
      <c r="Q586" s="48"/>
      <c r="V586" s="1239"/>
      <c r="W586" s="1239"/>
      <c r="X586" s="1239"/>
      <c r="Y586" s="1240"/>
      <c r="Z586" s="1239"/>
      <c r="AA586" s="1239"/>
      <c r="AB586" s="1239"/>
      <c r="AG586" s="48"/>
      <c r="AK586" s="1733"/>
      <c r="AL586" s="1733"/>
      <c r="AM586" s="1733"/>
      <c r="AN586" s="1733"/>
    </row>
    <row r="587" spans="9:40">
      <c r="I587" s="48"/>
      <c r="Q587" s="48"/>
      <c r="V587" s="1239"/>
      <c r="W587" s="1239"/>
      <c r="X587" s="1239"/>
      <c r="Y587" s="1240"/>
      <c r="Z587" s="1239"/>
      <c r="AA587" s="1239"/>
      <c r="AB587" s="1239"/>
      <c r="AG587" s="48"/>
      <c r="AK587" s="1733"/>
      <c r="AL587" s="1733"/>
      <c r="AM587" s="1733"/>
      <c r="AN587" s="1733"/>
    </row>
    <row r="588" spans="9:40">
      <c r="I588" s="48"/>
      <c r="Q588" s="48"/>
      <c r="V588" s="1239"/>
      <c r="W588" s="1239"/>
      <c r="X588" s="1239"/>
      <c r="Y588" s="1240"/>
      <c r="Z588" s="1239"/>
      <c r="AA588" s="1239"/>
      <c r="AB588" s="1239"/>
      <c r="AG588" s="48"/>
      <c r="AK588" s="1733"/>
      <c r="AL588" s="1733"/>
      <c r="AM588" s="1733"/>
      <c r="AN588" s="1733"/>
    </row>
    <row r="589" spans="9:40">
      <c r="I589" s="48"/>
      <c r="Q589" s="48"/>
      <c r="V589" s="1239"/>
      <c r="W589" s="1239"/>
      <c r="X589" s="1239"/>
      <c r="Y589" s="1240"/>
      <c r="Z589" s="1239"/>
      <c r="AA589" s="1239"/>
      <c r="AB589" s="1239"/>
      <c r="AG589" s="48"/>
      <c r="AK589" s="1733"/>
      <c r="AL589" s="1733"/>
      <c r="AM589" s="1733"/>
      <c r="AN589" s="1733"/>
    </row>
    <row r="590" spans="9:40">
      <c r="I590" s="48"/>
      <c r="Q590" s="48"/>
      <c r="V590" s="1239"/>
      <c r="W590" s="1239"/>
      <c r="X590" s="1239"/>
      <c r="Y590" s="1240"/>
      <c r="Z590" s="1239"/>
      <c r="AA590" s="1239"/>
      <c r="AB590" s="1239"/>
      <c r="AG590" s="48"/>
      <c r="AK590" s="1733"/>
      <c r="AL590" s="1733"/>
      <c r="AM590" s="1733"/>
      <c r="AN590" s="1733"/>
    </row>
    <row r="591" spans="9:40">
      <c r="I591" s="48"/>
      <c r="Q591" s="48"/>
      <c r="V591" s="1239"/>
      <c r="W591" s="1239"/>
      <c r="X591" s="1239"/>
      <c r="Y591" s="1240"/>
      <c r="Z591" s="1239"/>
      <c r="AA591" s="1239"/>
      <c r="AB591" s="1239"/>
      <c r="AG591" s="48"/>
      <c r="AK591" s="1733"/>
      <c r="AL591" s="1733"/>
      <c r="AM591" s="1733"/>
      <c r="AN591" s="1733"/>
    </row>
    <row r="592" spans="9:40">
      <c r="I592" s="48"/>
      <c r="Q592" s="48"/>
      <c r="V592" s="1239"/>
      <c r="W592" s="1239"/>
      <c r="X592" s="1239"/>
      <c r="Y592" s="1240"/>
      <c r="Z592" s="1239"/>
      <c r="AA592" s="1239"/>
      <c r="AB592" s="1239"/>
      <c r="AG592" s="48"/>
      <c r="AK592" s="1733"/>
      <c r="AL592" s="1733"/>
      <c r="AM592" s="1733"/>
      <c r="AN592" s="1733"/>
    </row>
    <row r="593" spans="9:40">
      <c r="I593" s="48"/>
      <c r="Q593" s="48"/>
      <c r="V593" s="1239"/>
      <c r="W593" s="1239"/>
      <c r="X593" s="1239"/>
      <c r="Y593" s="1240"/>
      <c r="Z593" s="1239"/>
      <c r="AA593" s="1239"/>
      <c r="AB593" s="1239"/>
      <c r="AG593" s="48"/>
      <c r="AK593" s="1733"/>
      <c r="AL593" s="1733"/>
      <c r="AM593" s="1733"/>
      <c r="AN593" s="1733"/>
    </row>
    <row r="594" spans="9:40">
      <c r="I594" s="48"/>
      <c r="Q594" s="48"/>
      <c r="V594" s="1239"/>
      <c r="W594" s="1239"/>
      <c r="X594" s="1239"/>
      <c r="Y594" s="1240"/>
      <c r="Z594" s="1239"/>
      <c r="AA594" s="1239"/>
      <c r="AB594" s="1239"/>
      <c r="AG594" s="48"/>
      <c r="AK594" s="1733"/>
      <c r="AL594" s="1733"/>
      <c r="AM594" s="1733"/>
      <c r="AN594" s="1733"/>
    </row>
    <row r="595" spans="9:40">
      <c r="I595" s="48"/>
      <c r="Q595" s="48"/>
      <c r="V595" s="1239"/>
      <c r="W595" s="1239"/>
      <c r="X595" s="1239"/>
      <c r="Y595" s="1240"/>
      <c r="Z595" s="1239"/>
      <c r="AA595" s="1239"/>
      <c r="AB595" s="1239"/>
      <c r="AG595" s="48"/>
      <c r="AK595" s="1733"/>
      <c r="AL595" s="1733"/>
      <c r="AM595" s="1733"/>
      <c r="AN595" s="1733"/>
    </row>
    <row r="596" spans="9:40">
      <c r="I596" s="48"/>
      <c r="Q596" s="48"/>
      <c r="V596" s="1239"/>
      <c r="W596" s="1239"/>
      <c r="X596" s="1239"/>
      <c r="Y596" s="1240"/>
      <c r="Z596" s="1239"/>
      <c r="AA596" s="1239"/>
      <c r="AB596" s="1239"/>
      <c r="AG596" s="48"/>
      <c r="AK596" s="1733"/>
      <c r="AL596" s="1733"/>
      <c r="AM596" s="1733"/>
      <c r="AN596" s="1733"/>
    </row>
    <row r="597" spans="9:40">
      <c r="I597" s="48"/>
      <c r="Q597" s="48"/>
      <c r="V597" s="1239"/>
      <c r="W597" s="1239"/>
      <c r="X597" s="1239"/>
      <c r="Y597" s="1240"/>
      <c r="Z597" s="1239"/>
      <c r="AA597" s="1239"/>
      <c r="AB597" s="1239"/>
      <c r="AG597" s="48"/>
      <c r="AK597" s="1733"/>
      <c r="AL597" s="1733"/>
      <c r="AM597" s="1733"/>
      <c r="AN597" s="1733"/>
    </row>
    <row r="598" spans="9:40">
      <c r="I598" s="48"/>
      <c r="Q598" s="48"/>
      <c r="V598" s="1239"/>
      <c r="W598" s="1239"/>
      <c r="X598" s="1239"/>
      <c r="Y598" s="1240"/>
      <c r="Z598" s="1239"/>
      <c r="AA598" s="1239"/>
      <c r="AB598" s="1239"/>
      <c r="AG598" s="48"/>
      <c r="AK598" s="1733"/>
      <c r="AL598" s="1733"/>
      <c r="AM598" s="1733"/>
      <c r="AN598" s="1733"/>
    </row>
    <row r="599" spans="9:40">
      <c r="I599" s="48"/>
      <c r="Q599" s="48"/>
      <c r="V599" s="1239"/>
      <c r="W599" s="1239"/>
      <c r="X599" s="1239"/>
      <c r="Y599" s="1240"/>
      <c r="Z599" s="1239"/>
      <c r="AA599" s="1239"/>
      <c r="AB599" s="1239"/>
      <c r="AG599" s="48"/>
      <c r="AK599" s="1733"/>
      <c r="AL599" s="1733"/>
      <c r="AM599" s="1733"/>
      <c r="AN599" s="1733"/>
    </row>
    <row r="600" spans="9:40">
      <c r="I600" s="48"/>
      <c r="Q600" s="48"/>
      <c r="V600" s="1239"/>
      <c r="W600" s="1239"/>
      <c r="X600" s="1239"/>
      <c r="Y600" s="1240"/>
      <c r="Z600" s="1239"/>
      <c r="AA600" s="1239"/>
      <c r="AB600" s="1239"/>
      <c r="AG600" s="48"/>
      <c r="AK600" s="1733"/>
      <c r="AL600" s="1733"/>
      <c r="AM600" s="1733"/>
      <c r="AN600" s="1733"/>
    </row>
    <row r="601" spans="9:40">
      <c r="I601" s="48"/>
      <c r="Q601" s="48"/>
      <c r="V601" s="1239"/>
      <c r="W601" s="1239"/>
      <c r="X601" s="1239"/>
      <c r="Y601" s="1240"/>
      <c r="Z601" s="1239"/>
      <c r="AA601" s="1239"/>
      <c r="AB601" s="1239"/>
      <c r="AG601" s="48"/>
      <c r="AK601" s="1733"/>
      <c r="AL601" s="1733"/>
      <c r="AM601" s="1733"/>
      <c r="AN601" s="1733"/>
    </row>
    <row r="602" spans="9:40">
      <c r="I602" s="48"/>
      <c r="Q602" s="48"/>
      <c r="V602" s="1239"/>
      <c r="W602" s="1239"/>
      <c r="X602" s="1239"/>
      <c r="Y602" s="1240"/>
      <c r="Z602" s="1239"/>
      <c r="AA602" s="1239"/>
      <c r="AB602" s="1239"/>
      <c r="AG602" s="48"/>
      <c r="AK602" s="1733"/>
      <c r="AL602" s="1733"/>
      <c r="AM602" s="1733"/>
      <c r="AN602" s="1733"/>
    </row>
    <row r="603" spans="9:40">
      <c r="I603" s="48"/>
      <c r="Q603" s="48"/>
      <c r="V603" s="1239"/>
      <c r="W603" s="1239"/>
      <c r="X603" s="1239"/>
      <c r="Y603" s="1240"/>
      <c r="Z603" s="1239"/>
      <c r="AA603" s="1239"/>
      <c r="AB603" s="1239"/>
      <c r="AG603" s="48"/>
      <c r="AK603" s="1733"/>
      <c r="AL603" s="1733"/>
      <c r="AM603" s="1733"/>
      <c r="AN603" s="1733"/>
    </row>
    <row r="604" spans="9:40">
      <c r="I604" s="48"/>
      <c r="Q604" s="48"/>
      <c r="V604" s="1239"/>
      <c r="W604" s="1239"/>
      <c r="X604" s="1239"/>
      <c r="Y604" s="1240"/>
      <c r="Z604" s="1239"/>
      <c r="AA604" s="1239"/>
      <c r="AB604" s="1239"/>
      <c r="AG604" s="48"/>
      <c r="AK604" s="1733"/>
      <c r="AL604" s="1733"/>
      <c r="AM604" s="1733"/>
      <c r="AN604" s="1733"/>
    </row>
    <row r="605" spans="9:40">
      <c r="I605" s="48"/>
      <c r="Q605" s="48"/>
      <c r="V605" s="1239"/>
      <c r="W605" s="1239"/>
      <c r="X605" s="1239"/>
      <c r="Y605" s="1240"/>
      <c r="Z605" s="1239"/>
      <c r="AA605" s="1239"/>
      <c r="AB605" s="1239"/>
      <c r="AG605" s="48"/>
      <c r="AK605" s="1733"/>
      <c r="AL605" s="1733"/>
      <c r="AM605" s="1733"/>
      <c r="AN605" s="1733"/>
    </row>
    <row r="606" spans="9:40">
      <c r="I606" s="48"/>
      <c r="Q606" s="48"/>
      <c r="V606" s="1239"/>
      <c r="W606" s="1239"/>
      <c r="X606" s="1239"/>
      <c r="Y606" s="1240"/>
      <c r="Z606" s="1239"/>
      <c r="AA606" s="1239"/>
      <c r="AB606" s="1239"/>
      <c r="AG606" s="48"/>
      <c r="AK606" s="1733"/>
      <c r="AL606" s="1733"/>
      <c r="AM606" s="1733"/>
      <c r="AN606" s="1733"/>
    </row>
    <row r="607" spans="9:40">
      <c r="I607" s="48"/>
      <c r="Q607" s="48"/>
      <c r="V607" s="1239"/>
      <c r="W607" s="1239"/>
      <c r="X607" s="1239"/>
      <c r="Y607" s="1240"/>
      <c r="Z607" s="1239"/>
      <c r="AA607" s="1239"/>
      <c r="AB607" s="1239"/>
      <c r="AG607" s="48"/>
      <c r="AK607" s="1733"/>
      <c r="AL607" s="1733"/>
      <c r="AM607" s="1733"/>
      <c r="AN607" s="1733"/>
    </row>
    <row r="608" spans="9:40">
      <c r="I608" s="48"/>
      <c r="Q608" s="48"/>
      <c r="V608" s="1239"/>
      <c r="W608" s="1239"/>
      <c r="X608" s="1239"/>
      <c r="Y608" s="1240"/>
      <c r="Z608" s="1239"/>
      <c r="AA608" s="1239"/>
      <c r="AB608" s="1239"/>
      <c r="AG608" s="48"/>
      <c r="AK608" s="1733"/>
      <c r="AL608" s="1733"/>
      <c r="AM608" s="1733"/>
      <c r="AN608" s="1733"/>
    </row>
    <row r="609" spans="9:40">
      <c r="I609" s="48"/>
      <c r="Q609" s="48"/>
      <c r="V609" s="1239"/>
      <c r="W609" s="1239"/>
      <c r="X609" s="1239"/>
      <c r="Y609" s="1240"/>
      <c r="Z609" s="1239"/>
      <c r="AA609" s="1239"/>
      <c r="AB609" s="1239"/>
      <c r="AG609" s="48"/>
      <c r="AK609" s="1733"/>
      <c r="AL609" s="1733"/>
      <c r="AM609" s="1733"/>
      <c r="AN609" s="1733"/>
    </row>
    <row r="610" spans="9:40">
      <c r="I610" s="48"/>
      <c r="Q610" s="48"/>
      <c r="V610" s="1239"/>
      <c r="W610" s="1239"/>
      <c r="X610" s="1239"/>
      <c r="Y610" s="1240"/>
      <c r="Z610" s="1239"/>
      <c r="AA610" s="1239"/>
      <c r="AB610" s="1239"/>
      <c r="AG610" s="48"/>
      <c r="AK610" s="1733"/>
      <c r="AL610" s="1733"/>
      <c r="AM610" s="1733"/>
      <c r="AN610" s="1733"/>
    </row>
    <row r="611" spans="9:40">
      <c r="I611" s="48"/>
      <c r="Q611" s="48"/>
      <c r="V611" s="1239"/>
      <c r="W611" s="1239"/>
      <c r="X611" s="1239"/>
      <c r="Y611" s="1240"/>
      <c r="Z611" s="1239"/>
      <c r="AA611" s="1239"/>
      <c r="AB611" s="1239"/>
      <c r="AG611" s="48"/>
      <c r="AK611" s="1733"/>
      <c r="AL611" s="1733"/>
      <c r="AM611" s="1733"/>
      <c r="AN611" s="1733"/>
    </row>
    <row r="612" spans="9:40">
      <c r="I612" s="48"/>
      <c r="Q612" s="48"/>
      <c r="V612" s="1239"/>
      <c r="W612" s="1239"/>
      <c r="X612" s="1239"/>
      <c r="Y612" s="1240"/>
      <c r="Z612" s="1239"/>
      <c r="AA612" s="1239"/>
      <c r="AB612" s="1239"/>
      <c r="AG612" s="48"/>
      <c r="AK612" s="1733"/>
      <c r="AL612" s="1733"/>
      <c r="AM612" s="1733"/>
      <c r="AN612" s="1733"/>
    </row>
    <row r="613" spans="9:40">
      <c r="I613" s="48"/>
      <c r="Q613" s="48"/>
      <c r="V613" s="1239"/>
      <c r="W613" s="1239"/>
      <c r="X613" s="1239"/>
      <c r="Y613" s="1240"/>
      <c r="Z613" s="1239"/>
      <c r="AA613" s="1239"/>
      <c r="AB613" s="1239"/>
      <c r="AG613" s="48"/>
      <c r="AK613" s="1733"/>
      <c r="AL613" s="1733"/>
      <c r="AM613" s="1733"/>
      <c r="AN613" s="1733"/>
    </row>
    <row r="614" spans="9:40">
      <c r="I614" s="48"/>
      <c r="Q614" s="48"/>
      <c r="V614" s="1239"/>
      <c r="W614" s="1239"/>
      <c r="X614" s="1239"/>
      <c r="Y614" s="1240"/>
      <c r="Z614" s="1239"/>
      <c r="AA614" s="1239"/>
      <c r="AB614" s="1239"/>
      <c r="AG614" s="48"/>
      <c r="AK614" s="1733"/>
      <c r="AL614" s="1733"/>
      <c r="AM614" s="1733"/>
      <c r="AN614" s="1733"/>
    </row>
    <row r="615" spans="9:40">
      <c r="I615" s="48"/>
      <c r="Q615" s="48"/>
      <c r="V615" s="1239"/>
      <c r="W615" s="1239"/>
      <c r="X615" s="1239"/>
      <c r="Y615" s="1240"/>
      <c r="Z615" s="1239"/>
      <c r="AA615" s="1239"/>
      <c r="AB615" s="1239"/>
      <c r="AG615" s="48"/>
      <c r="AK615" s="1733"/>
      <c r="AL615" s="1733"/>
      <c r="AM615" s="1733"/>
      <c r="AN615" s="1733"/>
    </row>
    <row r="616" spans="9:40">
      <c r="I616" s="48"/>
      <c r="Q616" s="48"/>
      <c r="V616" s="1239"/>
      <c r="W616" s="1239"/>
      <c r="X616" s="1239"/>
      <c r="Y616" s="1240"/>
      <c r="Z616" s="1239"/>
      <c r="AA616" s="1239"/>
      <c r="AB616" s="1239"/>
      <c r="AG616" s="48"/>
      <c r="AK616" s="1733"/>
      <c r="AL616" s="1733"/>
      <c r="AM616" s="1733"/>
      <c r="AN616" s="1733"/>
    </row>
    <row r="617" spans="9:40">
      <c r="I617" s="48"/>
      <c r="Q617" s="48"/>
      <c r="V617" s="1239"/>
      <c r="W617" s="1239"/>
      <c r="X617" s="1239"/>
      <c r="Y617" s="1240"/>
      <c r="Z617" s="1239"/>
      <c r="AA617" s="1239"/>
      <c r="AB617" s="1239"/>
      <c r="AG617" s="48"/>
      <c r="AK617" s="1733"/>
      <c r="AL617" s="1733"/>
      <c r="AM617" s="1733"/>
      <c r="AN617" s="1733"/>
    </row>
    <row r="618" spans="9:40">
      <c r="I618" s="48"/>
      <c r="Q618" s="48"/>
      <c r="V618" s="1239"/>
      <c r="W618" s="1239"/>
      <c r="X618" s="1239"/>
      <c r="Y618" s="1240"/>
      <c r="Z618" s="1239"/>
      <c r="AA618" s="1239"/>
      <c r="AB618" s="1239"/>
      <c r="AG618" s="48"/>
      <c r="AK618" s="1733"/>
      <c r="AL618" s="1733"/>
      <c r="AM618" s="1733"/>
      <c r="AN618" s="1733"/>
    </row>
    <row r="619" spans="9:40">
      <c r="I619" s="48"/>
      <c r="Q619" s="48"/>
      <c r="V619" s="1239"/>
      <c r="W619" s="1239"/>
      <c r="X619" s="1239"/>
      <c r="Y619" s="1240"/>
      <c r="Z619" s="1239"/>
      <c r="AA619" s="1239"/>
      <c r="AB619" s="1239"/>
      <c r="AG619" s="48"/>
      <c r="AK619" s="1733"/>
      <c r="AL619" s="1733"/>
      <c r="AM619" s="1733"/>
      <c r="AN619" s="1733"/>
    </row>
    <row r="620" spans="9:40">
      <c r="I620" s="48"/>
      <c r="Q620" s="48"/>
      <c r="V620" s="1239"/>
      <c r="W620" s="1239"/>
      <c r="X620" s="1239"/>
      <c r="Y620" s="1240"/>
      <c r="Z620" s="1239"/>
      <c r="AA620" s="1239"/>
      <c r="AB620" s="1239"/>
      <c r="AG620" s="48"/>
      <c r="AK620" s="1733"/>
      <c r="AL620" s="1733"/>
      <c r="AM620" s="1733"/>
      <c r="AN620" s="1733"/>
    </row>
    <row r="621" spans="9:40">
      <c r="I621" s="48"/>
      <c r="Q621" s="48"/>
      <c r="V621" s="1239"/>
      <c r="W621" s="1239"/>
      <c r="X621" s="1239"/>
      <c r="Y621" s="1240"/>
      <c r="Z621" s="1239"/>
      <c r="AA621" s="1239"/>
      <c r="AB621" s="1239"/>
      <c r="AG621" s="48"/>
      <c r="AK621" s="1733"/>
      <c r="AL621" s="1733"/>
      <c r="AM621" s="1733"/>
      <c r="AN621" s="1733"/>
    </row>
    <row r="622" spans="9:40">
      <c r="I622" s="48"/>
      <c r="Q622" s="48"/>
      <c r="V622" s="1239"/>
      <c r="W622" s="1239"/>
      <c r="X622" s="1239"/>
      <c r="Y622" s="1240"/>
      <c r="Z622" s="1239"/>
      <c r="AA622" s="1239"/>
      <c r="AB622" s="1239"/>
      <c r="AG622" s="48"/>
      <c r="AK622" s="1733"/>
      <c r="AL622" s="1733"/>
      <c r="AM622" s="1733"/>
      <c r="AN622" s="1733"/>
    </row>
    <row r="623" spans="9:40">
      <c r="I623" s="48"/>
      <c r="Q623" s="48"/>
      <c r="V623" s="1239"/>
      <c r="W623" s="1239"/>
      <c r="X623" s="1239"/>
      <c r="Y623" s="1240"/>
      <c r="Z623" s="1239"/>
      <c r="AA623" s="1239"/>
      <c r="AB623" s="1239"/>
      <c r="AG623" s="48"/>
      <c r="AK623" s="1733"/>
      <c r="AL623" s="1733"/>
      <c r="AM623" s="1733"/>
      <c r="AN623" s="1733"/>
    </row>
    <row r="624" spans="9:40">
      <c r="I624" s="48"/>
      <c r="Q624" s="48"/>
      <c r="V624" s="1239"/>
      <c r="W624" s="1239"/>
      <c r="X624" s="1239"/>
      <c r="Y624" s="1240"/>
      <c r="Z624" s="1239"/>
      <c r="AA624" s="1239"/>
      <c r="AB624" s="1239"/>
      <c r="AG624" s="48"/>
      <c r="AK624" s="1733"/>
      <c r="AL624" s="1733"/>
      <c r="AM624" s="1733"/>
      <c r="AN624" s="1733"/>
    </row>
    <row r="625" spans="9:40">
      <c r="I625" s="48"/>
      <c r="Q625" s="48"/>
      <c r="V625" s="1239"/>
      <c r="W625" s="1239"/>
      <c r="X625" s="1239"/>
      <c r="Y625" s="1240"/>
      <c r="Z625" s="1239"/>
      <c r="AA625" s="1239"/>
      <c r="AB625" s="1239"/>
      <c r="AG625" s="48"/>
      <c r="AK625" s="1733"/>
      <c r="AL625" s="1733"/>
      <c r="AM625" s="1733"/>
      <c r="AN625" s="1733"/>
    </row>
    <row r="626" spans="9:40">
      <c r="I626" s="48"/>
      <c r="Q626" s="48"/>
      <c r="V626" s="1239"/>
      <c r="W626" s="1239"/>
      <c r="X626" s="1239"/>
      <c r="Y626" s="1240"/>
      <c r="Z626" s="1239"/>
      <c r="AA626" s="1239"/>
      <c r="AB626" s="1239"/>
      <c r="AG626" s="48"/>
      <c r="AK626" s="1733"/>
      <c r="AL626" s="1733"/>
      <c r="AM626" s="1733"/>
      <c r="AN626" s="1733"/>
    </row>
    <row r="627" spans="9:40">
      <c r="I627" s="48"/>
      <c r="Q627" s="48"/>
      <c r="V627" s="1239"/>
      <c r="W627" s="1239"/>
      <c r="X627" s="1239"/>
      <c r="Y627" s="1240"/>
      <c r="Z627" s="1239"/>
      <c r="AA627" s="1239"/>
      <c r="AB627" s="1239"/>
      <c r="AG627" s="48"/>
      <c r="AK627" s="1733"/>
      <c r="AL627" s="1733"/>
      <c r="AM627" s="1733"/>
      <c r="AN627" s="1733"/>
    </row>
    <row r="628" spans="9:40">
      <c r="I628" s="48"/>
      <c r="Q628" s="48"/>
      <c r="V628" s="1239"/>
      <c r="W628" s="1239"/>
      <c r="X628" s="1239"/>
      <c r="Y628" s="1240"/>
      <c r="Z628" s="1239"/>
      <c r="AA628" s="1239"/>
      <c r="AB628" s="1239"/>
      <c r="AG628" s="48"/>
      <c r="AK628" s="1733"/>
      <c r="AL628" s="1733"/>
      <c r="AM628" s="1733"/>
      <c r="AN628" s="1733"/>
    </row>
    <row r="629" spans="9:40">
      <c r="I629" s="48"/>
      <c r="Q629" s="48"/>
      <c r="V629" s="1239"/>
      <c r="W629" s="1239"/>
      <c r="X629" s="1239"/>
      <c r="Y629" s="1240"/>
      <c r="Z629" s="1239"/>
      <c r="AA629" s="1239"/>
      <c r="AB629" s="1239"/>
      <c r="AG629" s="48"/>
      <c r="AK629" s="1733"/>
      <c r="AL629" s="1733"/>
      <c r="AM629" s="1733"/>
      <c r="AN629" s="1733"/>
    </row>
    <row r="630" spans="9:40">
      <c r="I630" s="48"/>
      <c r="Q630" s="48"/>
      <c r="V630" s="1239"/>
      <c r="W630" s="1239"/>
      <c r="X630" s="1239"/>
      <c r="Y630" s="1240"/>
      <c r="Z630" s="1239"/>
      <c r="AA630" s="1239"/>
      <c r="AB630" s="1239"/>
      <c r="AG630" s="48"/>
      <c r="AK630" s="1733"/>
      <c r="AL630" s="1733"/>
      <c r="AM630" s="1733"/>
      <c r="AN630" s="1733"/>
    </row>
    <row r="631" spans="9:40">
      <c r="I631" s="48"/>
      <c r="Q631" s="48"/>
      <c r="V631" s="1239"/>
      <c r="W631" s="1239"/>
      <c r="X631" s="1239"/>
      <c r="Y631" s="1240"/>
      <c r="Z631" s="1239"/>
      <c r="AA631" s="1239"/>
      <c r="AB631" s="1239"/>
      <c r="AG631" s="48"/>
      <c r="AK631" s="1733"/>
      <c r="AL631" s="1733"/>
      <c r="AM631" s="1733"/>
      <c r="AN631" s="1733"/>
    </row>
    <row r="632" spans="9:40">
      <c r="I632" s="48"/>
      <c r="Q632" s="48"/>
      <c r="V632" s="1239"/>
      <c r="W632" s="1239"/>
      <c r="X632" s="1239"/>
      <c r="Y632" s="1240"/>
      <c r="Z632" s="1239"/>
      <c r="AA632" s="1239"/>
      <c r="AB632" s="1239"/>
      <c r="AG632" s="48"/>
      <c r="AK632" s="1733"/>
      <c r="AL632" s="1733"/>
      <c r="AM632" s="1733"/>
      <c r="AN632" s="1733"/>
    </row>
    <row r="633" spans="9:40">
      <c r="I633" s="48"/>
      <c r="Q633" s="48"/>
      <c r="V633" s="1239"/>
      <c r="W633" s="1239"/>
      <c r="X633" s="1239"/>
      <c r="Y633" s="1240"/>
      <c r="Z633" s="1239"/>
      <c r="AA633" s="1239"/>
      <c r="AB633" s="1239"/>
      <c r="AG633" s="48"/>
      <c r="AK633" s="1733"/>
      <c r="AL633" s="1733"/>
      <c r="AM633" s="1733"/>
      <c r="AN633" s="1733"/>
    </row>
    <row r="634" spans="9:40">
      <c r="I634" s="48"/>
      <c r="Q634" s="48"/>
      <c r="V634" s="1239"/>
      <c r="W634" s="1239"/>
      <c r="X634" s="1239"/>
      <c r="Y634" s="1240"/>
      <c r="Z634" s="1239"/>
      <c r="AA634" s="1239"/>
      <c r="AB634" s="1239"/>
      <c r="AG634" s="48"/>
      <c r="AK634" s="1733"/>
      <c r="AL634" s="1733"/>
      <c r="AM634" s="1733"/>
      <c r="AN634" s="1733"/>
    </row>
    <row r="635" spans="9:40">
      <c r="I635" s="48"/>
      <c r="Q635" s="48"/>
      <c r="V635" s="1239"/>
      <c r="W635" s="1239"/>
      <c r="X635" s="1239"/>
      <c r="Y635" s="1240"/>
      <c r="Z635" s="1239"/>
      <c r="AA635" s="1239"/>
      <c r="AB635" s="1239"/>
      <c r="AG635" s="48"/>
      <c r="AK635" s="1733"/>
      <c r="AL635" s="1733"/>
      <c r="AM635" s="1733"/>
      <c r="AN635" s="1733"/>
    </row>
    <row r="636" spans="9:40">
      <c r="I636" s="48"/>
      <c r="Q636" s="48"/>
      <c r="V636" s="1239"/>
      <c r="W636" s="1239"/>
      <c r="X636" s="1239"/>
      <c r="Y636" s="1240"/>
      <c r="Z636" s="1239"/>
      <c r="AA636" s="1239"/>
      <c r="AB636" s="1239"/>
      <c r="AG636" s="48"/>
      <c r="AK636" s="1733"/>
      <c r="AL636" s="1733"/>
      <c r="AM636" s="1733"/>
      <c r="AN636" s="1733"/>
    </row>
    <row r="637" spans="9:40">
      <c r="I637" s="48"/>
      <c r="Q637" s="48"/>
      <c r="V637" s="1239"/>
      <c r="W637" s="1239"/>
      <c r="X637" s="1239"/>
      <c r="Y637" s="1240"/>
      <c r="Z637" s="1239"/>
      <c r="AA637" s="1239"/>
      <c r="AB637" s="1239"/>
      <c r="AG637" s="48"/>
      <c r="AK637" s="1733"/>
      <c r="AL637" s="1733"/>
      <c r="AM637" s="1733"/>
      <c r="AN637" s="1733"/>
    </row>
    <row r="638" spans="9:40">
      <c r="I638" s="48"/>
      <c r="Q638" s="48"/>
      <c r="V638" s="1239"/>
      <c r="W638" s="1239"/>
      <c r="X638" s="1239"/>
      <c r="Y638" s="1240"/>
      <c r="Z638" s="1239"/>
      <c r="AA638" s="1239"/>
      <c r="AB638" s="1239"/>
      <c r="AG638" s="48"/>
      <c r="AK638" s="1733"/>
      <c r="AL638" s="1733"/>
      <c r="AM638" s="1733"/>
      <c r="AN638" s="1733"/>
    </row>
    <row r="639" spans="9:40">
      <c r="I639" s="48"/>
      <c r="Q639" s="48"/>
      <c r="V639" s="1239"/>
      <c r="W639" s="1239"/>
      <c r="X639" s="1239"/>
      <c r="Y639" s="1240"/>
      <c r="Z639" s="1239"/>
      <c r="AA639" s="1239"/>
      <c r="AB639" s="1239"/>
      <c r="AG639" s="48"/>
      <c r="AK639" s="1733"/>
      <c r="AL639" s="1733"/>
      <c r="AM639" s="1733"/>
      <c r="AN639" s="1733"/>
    </row>
    <row r="640" spans="9:40">
      <c r="I640" s="48"/>
      <c r="Q640" s="48"/>
      <c r="V640" s="1239"/>
      <c r="W640" s="1239"/>
      <c r="X640" s="1239"/>
      <c r="Y640" s="1240"/>
      <c r="Z640" s="1239"/>
      <c r="AA640" s="1239"/>
      <c r="AB640" s="1239"/>
      <c r="AG640" s="48"/>
      <c r="AK640" s="1733"/>
      <c r="AL640" s="1733"/>
      <c r="AM640" s="1733"/>
      <c r="AN640" s="1733"/>
    </row>
    <row r="641" spans="9:40">
      <c r="I641" s="48"/>
      <c r="Q641" s="48"/>
      <c r="V641" s="1239"/>
      <c r="W641" s="1239"/>
      <c r="X641" s="1239"/>
      <c r="Y641" s="1240"/>
      <c r="Z641" s="1239"/>
      <c r="AA641" s="1239"/>
      <c r="AB641" s="1239"/>
      <c r="AG641" s="48"/>
      <c r="AK641" s="1733"/>
      <c r="AL641" s="1733"/>
      <c r="AM641" s="1733"/>
      <c r="AN641" s="1733"/>
    </row>
    <row r="642" spans="9:40">
      <c r="I642" s="48"/>
      <c r="Q642" s="48"/>
      <c r="V642" s="1239"/>
      <c r="W642" s="1239"/>
      <c r="X642" s="1239"/>
      <c r="Y642" s="1240"/>
      <c r="Z642" s="1239"/>
      <c r="AA642" s="1239"/>
      <c r="AB642" s="1239"/>
      <c r="AG642" s="48"/>
      <c r="AK642" s="1733"/>
      <c r="AL642" s="1733"/>
      <c r="AM642" s="1733"/>
      <c r="AN642" s="1733"/>
    </row>
    <row r="643" spans="9:40">
      <c r="I643" s="48"/>
      <c r="Q643" s="48"/>
      <c r="V643" s="1239"/>
      <c r="W643" s="1239"/>
      <c r="X643" s="1239"/>
      <c r="Y643" s="1240"/>
      <c r="Z643" s="1239"/>
      <c r="AA643" s="1239"/>
      <c r="AB643" s="1239"/>
      <c r="AG643" s="48"/>
      <c r="AK643" s="1733"/>
      <c r="AL643" s="1733"/>
      <c r="AM643" s="1733"/>
      <c r="AN643" s="1733"/>
    </row>
    <row r="644" spans="9:40">
      <c r="I644" s="48"/>
      <c r="Q644" s="48"/>
      <c r="V644" s="1239"/>
      <c r="W644" s="1239"/>
      <c r="X644" s="1239"/>
      <c r="Y644" s="1240"/>
      <c r="Z644" s="1239"/>
      <c r="AA644" s="1239"/>
      <c r="AB644" s="1239"/>
      <c r="AG644" s="48"/>
      <c r="AK644" s="1733"/>
      <c r="AL644" s="1733"/>
      <c r="AM644" s="1733"/>
      <c r="AN644" s="1733"/>
    </row>
    <row r="645" spans="9:40">
      <c r="I645" s="48"/>
      <c r="Q645" s="48"/>
      <c r="V645" s="1239"/>
      <c r="W645" s="1239"/>
      <c r="X645" s="1239"/>
      <c r="Y645" s="1240"/>
      <c r="Z645" s="1239"/>
      <c r="AA645" s="1239"/>
      <c r="AB645" s="1239"/>
      <c r="AG645" s="48"/>
      <c r="AK645" s="1733"/>
      <c r="AL645" s="1733"/>
      <c r="AM645" s="1733"/>
      <c r="AN645" s="1733"/>
    </row>
    <row r="646" spans="9:40">
      <c r="I646" s="48"/>
      <c r="Q646" s="48"/>
      <c r="V646" s="1239"/>
      <c r="W646" s="1239"/>
      <c r="X646" s="1239"/>
      <c r="Y646" s="1240"/>
      <c r="Z646" s="1239"/>
      <c r="AA646" s="1239"/>
      <c r="AB646" s="1239"/>
      <c r="AG646" s="48"/>
      <c r="AK646" s="1733"/>
      <c r="AL646" s="1733"/>
      <c r="AM646" s="1733"/>
      <c r="AN646" s="1733"/>
    </row>
    <row r="647" spans="9:40">
      <c r="I647" s="48"/>
      <c r="Q647" s="48"/>
      <c r="V647" s="1239"/>
      <c r="W647" s="1239"/>
      <c r="X647" s="1239"/>
      <c r="Y647" s="1240"/>
      <c r="Z647" s="1239"/>
      <c r="AA647" s="1239"/>
      <c r="AB647" s="1239"/>
      <c r="AG647" s="48"/>
      <c r="AK647" s="1733"/>
      <c r="AL647" s="1733"/>
      <c r="AM647" s="1733"/>
      <c r="AN647" s="1733"/>
    </row>
    <row r="648" spans="9:40">
      <c r="I648" s="48"/>
      <c r="Q648" s="48"/>
      <c r="V648" s="1239"/>
      <c r="W648" s="1239"/>
      <c r="X648" s="1239"/>
      <c r="Y648" s="1240"/>
      <c r="Z648" s="1239"/>
      <c r="AA648" s="1239"/>
      <c r="AB648" s="1239"/>
      <c r="AG648" s="48"/>
      <c r="AK648" s="1733"/>
      <c r="AL648" s="1733"/>
      <c r="AM648" s="1733"/>
      <c r="AN648" s="1733"/>
    </row>
    <row r="649" spans="9:40">
      <c r="I649" s="48"/>
      <c r="Q649" s="48"/>
      <c r="V649" s="1239"/>
      <c r="W649" s="1239"/>
      <c r="X649" s="1239"/>
      <c r="Y649" s="1240"/>
      <c r="Z649" s="1239"/>
      <c r="AA649" s="1239"/>
      <c r="AB649" s="1239"/>
      <c r="AG649" s="48"/>
      <c r="AK649" s="1733"/>
      <c r="AL649" s="1733"/>
      <c r="AM649" s="1733"/>
      <c r="AN649" s="1733"/>
    </row>
    <row r="650" spans="9:40">
      <c r="I650" s="48"/>
      <c r="Q650" s="48"/>
      <c r="V650" s="1239"/>
      <c r="W650" s="1239"/>
      <c r="X650" s="1239"/>
      <c r="Y650" s="1240"/>
      <c r="Z650" s="1239"/>
      <c r="AA650" s="1239"/>
      <c r="AB650" s="1239"/>
      <c r="AG650" s="48"/>
      <c r="AK650" s="1733"/>
      <c r="AL650" s="1733"/>
      <c r="AM650" s="1733"/>
      <c r="AN650" s="1733"/>
    </row>
    <row r="651" spans="9:40">
      <c r="I651" s="48"/>
      <c r="Q651" s="48"/>
      <c r="V651" s="1239"/>
      <c r="W651" s="1239"/>
      <c r="X651" s="1239"/>
      <c r="Y651" s="1240"/>
      <c r="Z651" s="1239"/>
      <c r="AA651" s="1239"/>
      <c r="AB651" s="1239"/>
      <c r="AG651" s="48"/>
      <c r="AK651" s="1733"/>
      <c r="AL651" s="1733"/>
      <c r="AM651" s="1733"/>
      <c r="AN651" s="1733"/>
    </row>
    <row r="652" spans="9:40">
      <c r="I652" s="48"/>
      <c r="Q652" s="48"/>
      <c r="V652" s="1239"/>
      <c r="W652" s="1239"/>
      <c r="X652" s="1239"/>
      <c r="Y652" s="1240"/>
      <c r="Z652" s="1239"/>
      <c r="AA652" s="1239"/>
      <c r="AB652" s="1239"/>
      <c r="AG652" s="48"/>
      <c r="AK652" s="1733"/>
      <c r="AL652" s="1733"/>
      <c r="AM652" s="1733"/>
      <c r="AN652" s="1733"/>
    </row>
    <row r="653" spans="9:40">
      <c r="I653" s="48"/>
      <c r="Q653" s="48"/>
      <c r="V653" s="1239"/>
      <c r="W653" s="1239"/>
      <c r="X653" s="1239"/>
      <c r="Y653" s="1240"/>
      <c r="Z653" s="1239"/>
      <c r="AA653" s="1239"/>
      <c r="AB653" s="1239"/>
      <c r="AG653" s="48"/>
      <c r="AK653" s="1733"/>
      <c r="AL653" s="1733"/>
      <c r="AM653" s="1733"/>
      <c r="AN653" s="1733"/>
    </row>
    <row r="654" spans="9:40">
      <c r="I654" s="48"/>
      <c r="Q654" s="48"/>
      <c r="V654" s="1239"/>
      <c r="W654" s="1239"/>
      <c r="X654" s="1239"/>
      <c r="Y654" s="1240"/>
      <c r="Z654" s="1239"/>
      <c r="AA654" s="1239"/>
      <c r="AB654" s="1239"/>
      <c r="AG654" s="48"/>
      <c r="AK654" s="1733"/>
      <c r="AL654" s="1733"/>
      <c r="AM654" s="1733"/>
      <c r="AN654" s="1733"/>
    </row>
    <row r="655" spans="9:40">
      <c r="I655" s="48"/>
      <c r="Q655" s="48"/>
      <c r="V655" s="1239"/>
      <c r="W655" s="1239"/>
      <c r="X655" s="1239"/>
      <c r="Y655" s="1240"/>
      <c r="Z655" s="1239"/>
      <c r="AA655" s="1239"/>
      <c r="AB655" s="1239"/>
      <c r="AG655" s="48"/>
      <c r="AK655" s="1733"/>
      <c r="AL655" s="1733"/>
      <c r="AM655" s="1733"/>
      <c r="AN655" s="1733"/>
    </row>
    <row r="656" spans="9:40">
      <c r="I656" s="48"/>
      <c r="Q656" s="48"/>
      <c r="V656" s="1239"/>
      <c r="W656" s="1239"/>
      <c r="X656" s="1239"/>
      <c r="Y656" s="1240"/>
      <c r="Z656" s="1239"/>
      <c r="AA656" s="1239"/>
      <c r="AB656" s="1239"/>
      <c r="AG656" s="48"/>
      <c r="AK656" s="1733"/>
      <c r="AL656" s="1733"/>
      <c r="AM656" s="1733"/>
      <c r="AN656" s="1733"/>
    </row>
    <row r="657" spans="9:40">
      <c r="I657" s="48"/>
      <c r="Q657" s="48"/>
      <c r="V657" s="1239"/>
      <c r="W657" s="1239"/>
      <c r="X657" s="1239"/>
      <c r="Y657" s="1240"/>
      <c r="Z657" s="1239"/>
      <c r="AA657" s="1239"/>
      <c r="AB657" s="1239"/>
      <c r="AG657" s="48"/>
      <c r="AK657" s="1733"/>
      <c r="AL657" s="1733"/>
      <c r="AM657" s="1733"/>
      <c r="AN657" s="1733"/>
    </row>
    <row r="658" spans="9:40">
      <c r="I658" s="48"/>
      <c r="Q658" s="48"/>
      <c r="V658" s="1239"/>
      <c r="W658" s="1239"/>
      <c r="X658" s="1239"/>
      <c r="Y658" s="1240"/>
      <c r="Z658" s="1239"/>
      <c r="AA658" s="1239"/>
      <c r="AB658" s="1239"/>
      <c r="AG658" s="48"/>
      <c r="AK658" s="1733"/>
      <c r="AL658" s="1733"/>
      <c r="AM658" s="1733"/>
      <c r="AN658" s="1733"/>
    </row>
    <row r="659" spans="9:40">
      <c r="I659" s="48"/>
      <c r="Q659" s="48"/>
      <c r="V659" s="1239"/>
      <c r="W659" s="1239"/>
      <c r="X659" s="1239"/>
      <c r="Y659" s="1240"/>
      <c r="Z659" s="1239"/>
      <c r="AA659" s="1239"/>
      <c r="AB659" s="1239"/>
      <c r="AG659" s="48"/>
      <c r="AK659" s="1733"/>
      <c r="AL659" s="1733"/>
      <c r="AM659" s="1733"/>
      <c r="AN659" s="1733"/>
    </row>
    <row r="660" spans="9:40">
      <c r="I660" s="48"/>
      <c r="Q660" s="48"/>
      <c r="V660" s="1239"/>
      <c r="W660" s="1239"/>
      <c r="X660" s="1239"/>
      <c r="Y660" s="1240"/>
      <c r="Z660" s="1239"/>
      <c r="AA660" s="1239"/>
      <c r="AB660" s="1239"/>
      <c r="AG660" s="48"/>
      <c r="AK660" s="1733"/>
      <c r="AL660" s="1733"/>
      <c r="AM660" s="1733"/>
      <c r="AN660" s="1733"/>
    </row>
    <row r="661" spans="9:40">
      <c r="I661" s="48"/>
      <c r="Q661" s="48"/>
      <c r="V661" s="1239"/>
      <c r="W661" s="1239"/>
      <c r="X661" s="1239"/>
      <c r="Y661" s="1240"/>
      <c r="Z661" s="1239"/>
      <c r="AA661" s="1239"/>
      <c r="AB661" s="1239"/>
      <c r="AG661" s="48"/>
      <c r="AK661" s="1733"/>
      <c r="AL661" s="1733"/>
      <c r="AM661" s="1733"/>
      <c r="AN661" s="1733"/>
    </row>
    <row r="662" spans="9:40">
      <c r="I662" s="48"/>
      <c r="Q662" s="48"/>
      <c r="V662" s="1239"/>
      <c r="W662" s="1239"/>
      <c r="X662" s="1239"/>
      <c r="Y662" s="1240"/>
      <c r="Z662" s="1239"/>
      <c r="AA662" s="1239"/>
      <c r="AB662" s="1239"/>
      <c r="AG662" s="48"/>
      <c r="AK662" s="1733"/>
      <c r="AL662" s="1733"/>
      <c r="AM662" s="1733"/>
      <c r="AN662" s="1733"/>
    </row>
    <row r="663" spans="9:40">
      <c r="I663" s="48"/>
      <c r="Q663" s="48"/>
      <c r="V663" s="1239"/>
      <c r="W663" s="1239"/>
      <c r="X663" s="1239"/>
      <c r="Y663" s="1240"/>
      <c r="Z663" s="1239"/>
      <c r="AA663" s="1239"/>
      <c r="AB663" s="1239"/>
      <c r="AG663" s="48"/>
      <c r="AK663" s="1733"/>
      <c r="AL663" s="1733"/>
      <c r="AM663" s="1733"/>
      <c r="AN663" s="1733"/>
    </row>
    <row r="664" spans="9:40">
      <c r="I664" s="48"/>
      <c r="Q664" s="48"/>
      <c r="V664" s="1239"/>
      <c r="W664" s="1239"/>
      <c r="X664" s="1239"/>
      <c r="Y664" s="1240"/>
      <c r="Z664" s="1239"/>
      <c r="AA664" s="1239"/>
      <c r="AB664" s="1239"/>
      <c r="AG664" s="48"/>
      <c r="AK664" s="1733"/>
      <c r="AL664" s="1733"/>
      <c r="AM664" s="1733"/>
      <c r="AN664" s="1733"/>
    </row>
    <row r="665" spans="9:40">
      <c r="I665" s="48"/>
      <c r="Q665" s="48"/>
      <c r="V665" s="1239"/>
      <c r="W665" s="1239"/>
      <c r="X665" s="1239"/>
      <c r="Y665" s="1240"/>
      <c r="Z665" s="1239"/>
      <c r="AA665" s="1239"/>
      <c r="AB665" s="1239"/>
      <c r="AG665" s="48"/>
      <c r="AK665" s="1733"/>
      <c r="AL665" s="1733"/>
      <c r="AM665" s="1733"/>
      <c r="AN665" s="1733"/>
    </row>
    <row r="666" spans="9:40">
      <c r="I666" s="48"/>
      <c r="Q666" s="48"/>
      <c r="V666" s="1239"/>
      <c r="W666" s="1239"/>
      <c r="X666" s="1239"/>
      <c r="Y666" s="1240"/>
      <c r="Z666" s="1239"/>
      <c r="AA666" s="1239"/>
      <c r="AB666" s="1239"/>
      <c r="AG666" s="48"/>
      <c r="AK666" s="1733"/>
      <c r="AL666" s="1733"/>
      <c r="AM666" s="1733"/>
      <c r="AN666" s="1733"/>
    </row>
    <row r="667" spans="9:40">
      <c r="I667" s="48"/>
      <c r="Q667" s="48"/>
      <c r="V667" s="1239"/>
      <c r="W667" s="1239"/>
      <c r="X667" s="1239"/>
      <c r="Y667" s="1240"/>
      <c r="Z667" s="1239"/>
      <c r="AA667" s="1239"/>
      <c r="AB667" s="1239"/>
      <c r="AG667" s="48"/>
      <c r="AK667" s="1733"/>
      <c r="AL667" s="1733"/>
      <c r="AM667" s="1733"/>
      <c r="AN667" s="1733"/>
    </row>
    <row r="668" spans="9:40">
      <c r="I668" s="48"/>
      <c r="Q668" s="48"/>
      <c r="V668" s="1239"/>
      <c r="W668" s="1239"/>
      <c r="X668" s="1239"/>
      <c r="Y668" s="1240"/>
      <c r="Z668" s="1239"/>
      <c r="AA668" s="1239"/>
      <c r="AB668" s="1239"/>
      <c r="AG668" s="48"/>
      <c r="AK668" s="1733"/>
      <c r="AL668" s="1733"/>
      <c r="AM668" s="1733"/>
      <c r="AN668" s="1733"/>
    </row>
    <row r="669" spans="9:40">
      <c r="I669" s="48"/>
      <c r="Q669" s="48"/>
      <c r="V669" s="1239"/>
      <c r="W669" s="1239"/>
      <c r="X669" s="1239"/>
      <c r="Y669" s="1240"/>
      <c r="Z669" s="1239"/>
      <c r="AA669" s="1239"/>
      <c r="AB669" s="1239"/>
      <c r="AG669" s="48"/>
      <c r="AK669" s="1733"/>
      <c r="AL669" s="1733"/>
      <c r="AM669" s="1733"/>
      <c r="AN669" s="1733"/>
    </row>
    <row r="670" spans="9:40">
      <c r="I670" s="48"/>
      <c r="Q670" s="48"/>
      <c r="V670" s="1239"/>
      <c r="W670" s="1239"/>
      <c r="X670" s="1239"/>
      <c r="Y670" s="1240"/>
      <c r="Z670" s="1239"/>
      <c r="AA670" s="1239"/>
      <c r="AB670" s="1239"/>
      <c r="AG670" s="48"/>
      <c r="AK670" s="1733"/>
      <c r="AL670" s="1733"/>
      <c r="AM670" s="1733"/>
      <c r="AN670" s="1733"/>
    </row>
    <row r="671" spans="9:40">
      <c r="I671" s="48"/>
      <c r="Q671" s="48"/>
      <c r="V671" s="1239"/>
      <c r="W671" s="1239"/>
      <c r="X671" s="1239"/>
      <c r="Y671" s="1240"/>
      <c r="Z671" s="1239"/>
      <c r="AA671" s="1239"/>
      <c r="AB671" s="1239"/>
      <c r="AG671" s="48"/>
      <c r="AK671" s="1733"/>
      <c r="AL671" s="1733"/>
      <c r="AM671" s="1733"/>
      <c r="AN671" s="1733"/>
    </row>
    <row r="672" spans="9:40">
      <c r="I672" s="48"/>
      <c r="Q672" s="48"/>
      <c r="V672" s="1239"/>
      <c r="W672" s="1239"/>
      <c r="X672" s="1239"/>
      <c r="Y672" s="1240"/>
      <c r="Z672" s="1239"/>
      <c r="AA672" s="1239"/>
      <c r="AB672" s="1239"/>
      <c r="AG672" s="48"/>
      <c r="AK672" s="1733"/>
      <c r="AL672" s="1733"/>
      <c r="AM672" s="1733"/>
      <c r="AN672" s="1733"/>
    </row>
    <row r="673" spans="9:40">
      <c r="I673" s="48"/>
      <c r="Q673" s="48"/>
      <c r="V673" s="1239"/>
      <c r="W673" s="1239"/>
      <c r="X673" s="1239"/>
      <c r="Y673" s="1240"/>
      <c r="Z673" s="1239"/>
      <c r="AA673" s="1239"/>
      <c r="AB673" s="1239"/>
      <c r="AG673" s="48"/>
      <c r="AK673" s="1733"/>
      <c r="AL673" s="1733"/>
      <c r="AM673" s="1733"/>
      <c r="AN673" s="1733"/>
    </row>
    <row r="674" spans="9:40">
      <c r="I674" s="48"/>
      <c r="Q674" s="48"/>
      <c r="V674" s="1239"/>
      <c r="W674" s="1239"/>
      <c r="X674" s="1239"/>
      <c r="Y674" s="1240"/>
      <c r="Z674" s="1239"/>
      <c r="AA674" s="1239"/>
      <c r="AB674" s="1239"/>
      <c r="AG674" s="48"/>
      <c r="AK674" s="1733"/>
      <c r="AL674" s="1733"/>
      <c r="AM674" s="1733"/>
      <c r="AN674" s="1733"/>
    </row>
    <row r="675" spans="9:40">
      <c r="I675" s="48"/>
      <c r="Q675" s="48"/>
      <c r="V675" s="1239"/>
      <c r="W675" s="1239"/>
      <c r="X675" s="1239"/>
      <c r="Y675" s="1240"/>
      <c r="Z675" s="1239"/>
      <c r="AA675" s="1239"/>
      <c r="AB675" s="1239"/>
      <c r="AG675" s="48"/>
      <c r="AK675" s="1733"/>
      <c r="AL675" s="1733"/>
      <c r="AM675" s="1733"/>
      <c r="AN675" s="1733"/>
    </row>
    <row r="676" spans="9:40">
      <c r="I676" s="48"/>
      <c r="Q676" s="48"/>
      <c r="V676" s="1239"/>
      <c r="W676" s="1239"/>
      <c r="X676" s="1239"/>
      <c r="Y676" s="1240"/>
      <c r="Z676" s="1239"/>
      <c r="AA676" s="1239"/>
      <c r="AB676" s="1239"/>
      <c r="AG676" s="48"/>
      <c r="AK676" s="1733"/>
      <c r="AL676" s="1733"/>
      <c r="AM676" s="1733"/>
      <c r="AN676" s="1733"/>
    </row>
    <row r="677" spans="9:40">
      <c r="I677" s="48"/>
      <c r="Q677" s="48"/>
      <c r="V677" s="1239"/>
      <c r="W677" s="1239"/>
      <c r="X677" s="1239"/>
      <c r="Y677" s="1240"/>
      <c r="Z677" s="1239"/>
      <c r="AA677" s="1239"/>
      <c r="AB677" s="1239"/>
      <c r="AG677" s="48"/>
      <c r="AK677" s="1733"/>
      <c r="AL677" s="1733"/>
      <c r="AM677" s="1733"/>
      <c r="AN677" s="1733"/>
    </row>
    <row r="678" spans="9:40">
      <c r="I678" s="48"/>
      <c r="Q678" s="48"/>
      <c r="V678" s="1239"/>
      <c r="W678" s="1239"/>
      <c r="X678" s="1239"/>
      <c r="Y678" s="1240"/>
      <c r="Z678" s="1239"/>
      <c r="AA678" s="1239"/>
      <c r="AB678" s="1239"/>
      <c r="AG678" s="48"/>
      <c r="AK678" s="1733"/>
      <c r="AL678" s="1733"/>
      <c r="AM678" s="1733"/>
      <c r="AN678" s="1733"/>
    </row>
    <row r="679" spans="9:40">
      <c r="I679" s="48"/>
      <c r="Q679" s="48"/>
      <c r="V679" s="1239"/>
      <c r="W679" s="1239"/>
      <c r="X679" s="1239"/>
      <c r="Y679" s="1240"/>
      <c r="Z679" s="1239"/>
      <c r="AA679" s="1239"/>
      <c r="AB679" s="1239"/>
      <c r="AG679" s="48"/>
      <c r="AK679" s="1733"/>
      <c r="AL679" s="1733"/>
      <c r="AM679" s="1733"/>
      <c r="AN679" s="1733"/>
    </row>
    <row r="680" spans="9:40">
      <c r="I680" s="48"/>
      <c r="Q680" s="48"/>
      <c r="V680" s="1239"/>
      <c r="W680" s="1239"/>
      <c r="X680" s="1239"/>
      <c r="Y680" s="1240"/>
      <c r="Z680" s="1239"/>
      <c r="AA680" s="1239"/>
      <c r="AB680" s="1239"/>
      <c r="AG680" s="48"/>
      <c r="AK680" s="1733"/>
      <c r="AL680" s="1733"/>
      <c r="AM680" s="1733"/>
      <c r="AN680" s="1733"/>
    </row>
    <row r="681" spans="9:40">
      <c r="I681" s="48"/>
      <c r="Q681" s="48"/>
      <c r="V681" s="1239"/>
      <c r="W681" s="1239"/>
      <c r="X681" s="1239"/>
      <c r="Y681" s="1240"/>
      <c r="Z681" s="1239"/>
      <c r="AA681" s="1239"/>
      <c r="AB681" s="1239"/>
      <c r="AG681" s="48"/>
      <c r="AK681" s="1733"/>
      <c r="AL681" s="1733"/>
      <c r="AM681" s="1733"/>
      <c r="AN681" s="1733"/>
    </row>
    <row r="682" spans="9:40">
      <c r="I682" s="48"/>
      <c r="Q682" s="48"/>
      <c r="V682" s="1239"/>
      <c r="W682" s="1239"/>
      <c r="X682" s="1239"/>
      <c r="Y682" s="1240"/>
      <c r="Z682" s="1239"/>
      <c r="AA682" s="1239"/>
      <c r="AB682" s="1239"/>
      <c r="AG682" s="48"/>
      <c r="AK682" s="1733"/>
      <c r="AL682" s="1733"/>
      <c r="AM682" s="1733"/>
      <c r="AN682" s="1733"/>
    </row>
    <row r="683" spans="9:40">
      <c r="I683" s="48"/>
      <c r="Q683" s="48"/>
      <c r="V683" s="1239"/>
      <c r="W683" s="1239"/>
      <c r="X683" s="1239"/>
      <c r="Y683" s="1240"/>
      <c r="Z683" s="1239"/>
      <c r="AA683" s="1239"/>
      <c r="AB683" s="1239"/>
      <c r="AG683" s="48"/>
      <c r="AK683" s="1733"/>
      <c r="AL683" s="1733"/>
      <c r="AM683" s="1733"/>
      <c r="AN683" s="1733"/>
    </row>
    <row r="684" spans="9:40">
      <c r="I684" s="48"/>
      <c r="Q684" s="48"/>
      <c r="V684" s="1239"/>
      <c r="W684" s="1239"/>
      <c r="X684" s="1239"/>
      <c r="Y684" s="1240"/>
      <c r="Z684" s="1239"/>
      <c r="AA684" s="1239"/>
      <c r="AB684" s="1239"/>
      <c r="AG684" s="48"/>
      <c r="AK684" s="1733"/>
      <c r="AL684" s="1733"/>
      <c r="AM684" s="1733"/>
      <c r="AN684" s="1733"/>
    </row>
    <row r="685" spans="9:40">
      <c r="I685" s="48"/>
      <c r="Q685" s="48"/>
      <c r="V685" s="1239"/>
      <c r="W685" s="1239"/>
      <c r="X685" s="1239"/>
      <c r="Y685" s="1240"/>
      <c r="Z685" s="1239"/>
      <c r="AA685" s="1239"/>
      <c r="AB685" s="1239"/>
      <c r="AG685" s="48"/>
      <c r="AK685" s="1733"/>
      <c r="AL685" s="1733"/>
      <c r="AM685" s="1733"/>
      <c r="AN685" s="1733"/>
    </row>
    <row r="686" spans="9:40">
      <c r="I686" s="48"/>
      <c r="Q686" s="48"/>
      <c r="V686" s="1239"/>
      <c r="W686" s="1239"/>
      <c r="X686" s="1239"/>
      <c r="Y686" s="1240"/>
      <c r="Z686" s="1239"/>
      <c r="AA686" s="1239"/>
      <c r="AB686" s="1239"/>
      <c r="AG686" s="48"/>
      <c r="AK686" s="1733"/>
      <c r="AL686" s="1733"/>
      <c r="AM686" s="1733"/>
      <c r="AN686" s="1733"/>
    </row>
    <row r="687" spans="9:40">
      <c r="I687" s="48"/>
      <c r="Q687" s="48"/>
      <c r="V687" s="1239"/>
      <c r="W687" s="1239"/>
      <c r="X687" s="1239"/>
      <c r="Y687" s="1240"/>
      <c r="Z687" s="1239"/>
      <c r="AA687" s="1239"/>
      <c r="AB687" s="1239"/>
      <c r="AG687" s="48"/>
      <c r="AK687" s="1733"/>
      <c r="AL687" s="1733"/>
      <c r="AM687" s="1733"/>
      <c r="AN687" s="1733"/>
    </row>
    <row r="688" spans="9:40">
      <c r="I688" s="48"/>
      <c r="Q688" s="48"/>
      <c r="V688" s="1239"/>
      <c r="W688" s="1239"/>
      <c r="X688" s="1239"/>
      <c r="Y688" s="1240"/>
      <c r="Z688" s="1239"/>
      <c r="AA688" s="1239"/>
      <c r="AB688" s="1239"/>
      <c r="AG688" s="48"/>
      <c r="AK688" s="1733"/>
      <c r="AL688" s="1733"/>
      <c r="AM688" s="1733"/>
      <c r="AN688" s="1733"/>
    </row>
    <row r="689" spans="9:40">
      <c r="I689" s="48"/>
      <c r="Q689" s="48"/>
      <c r="V689" s="1239"/>
      <c r="W689" s="1239"/>
      <c r="X689" s="1239"/>
      <c r="Y689" s="1240"/>
      <c r="Z689" s="1239"/>
      <c r="AA689" s="1239"/>
      <c r="AB689" s="1239"/>
      <c r="AG689" s="48"/>
      <c r="AK689" s="1733"/>
      <c r="AL689" s="1733"/>
      <c r="AM689" s="1733"/>
      <c r="AN689" s="1733"/>
    </row>
    <row r="690" spans="9:40">
      <c r="I690" s="48"/>
      <c r="Q690" s="48"/>
      <c r="V690" s="1239"/>
      <c r="W690" s="1239"/>
      <c r="X690" s="1239"/>
      <c r="Y690" s="1240"/>
      <c r="Z690" s="1239"/>
      <c r="AA690" s="1239"/>
      <c r="AB690" s="1239"/>
      <c r="AG690" s="48"/>
      <c r="AK690" s="1733"/>
      <c r="AL690" s="1733"/>
      <c r="AM690" s="1733"/>
      <c r="AN690" s="1733"/>
    </row>
    <row r="691" spans="9:40">
      <c r="I691" s="48"/>
      <c r="Q691" s="48"/>
      <c r="V691" s="1239"/>
      <c r="W691" s="1239"/>
      <c r="X691" s="1239"/>
      <c r="Y691" s="1240"/>
      <c r="Z691" s="1239"/>
      <c r="AA691" s="1239"/>
      <c r="AB691" s="1239"/>
      <c r="AG691" s="48"/>
      <c r="AK691" s="1733"/>
      <c r="AL691" s="1733"/>
      <c r="AM691" s="1733"/>
      <c r="AN691" s="1733"/>
    </row>
    <row r="692" spans="9:40">
      <c r="I692" s="48"/>
      <c r="Q692" s="48"/>
      <c r="V692" s="1239"/>
      <c r="W692" s="1239"/>
      <c r="X692" s="1239"/>
      <c r="Y692" s="1240"/>
      <c r="Z692" s="1239"/>
      <c r="AA692" s="1239"/>
      <c r="AB692" s="1239"/>
      <c r="AG692" s="48"/>
      <c r="AK692" s="1733"/>
      <c r="AL692" s="1733"/>
      <c r="AM692" s="1733"/>
      <c r="AN692" s="1733"/>
    </row>
    <row r="693" spans="9:40">
      <c r="I693" s="48"/>
      <c r="Q693" s="48"/>
      <c r="V693" s="1239"/>
      <c r="W693" s="1239"/>
      <c r="X693" s="1239"/>
      <c r="Y693" s="1240"/>
      <c r="Z693" s="1239"/>
      <c r="AA693" s="1239"/>
      <c r="AB693" s="1239"/>
      <c r="AG693" s="48"/>
      <c r="AK693" s="1733"/>
      <c r="AL693" s="1733"/>
      <c r="AM693" s="1733"/>
      <c r="AN693" s="1733"/>
    </row>
    <row r="694" spans="9:40">
      <c r="I694" s="48"/>
      <c r="Q694" s="48"/>
      <c r="V694" s="1239"/>
      <c r="W694" s="1239"/>
      <c r="X694" s="1239"/>
      <c r="Y694" s="1240"/>
      <c r="Z694" s="1239"/>
      <c r="AA694" s="1239"/>
      <c r="AB694" s="1239"/>
      <c r="AG694" s="48"/>
      <c r="AK694" s="1733"/>
      <c r="AL694" s="1733"/>
      <c r="AM694" s="1733"/>
      <c r="AN694" s="1733"/>
    </row>
    <row r="695" spans="9:40">
      <c r="I695" s="48"/>
      <c r="Q695" s="48"/>
      <c r="V695" s="1239"/>
      <c r="W695" s="1239"/>
      <c r="X695" s="1239"/>
      <c r="Y695" s="1240"/>
      <c r="Z695" s="1239"/>
      <c r="AA695" s="1239"/>
      <c r="AB695" s="1239"/>
      <c r="AG695" s="48"/>
      <c r="AK695" s="1733"/>
      <c r="AL695" s="1733"/>
      <c r="AM695" s="1733"/>
      <c r="AN695" s="1733"/>
    </row>
    <row r="696" spans="9:40">
      <c r="I696" s="48"/>
      <c r="Q696" s="48"/>
      <c r="V696" s="1239"/>
      <c r="W696" s="1239"/>
      <c r="X696" s="1239"/>
      <c r="Y696" s="1240"/>
      <c r="Z696" s="1239"/>
      <c r="AA696" s="1239"/>
      <c r="AB696" s="1239"/>
      <c r="AG696" s="48"/>
      <c r="AK696" s="1733"/>
      <c r="AL696" s="1733"/>
      <c r="AM696" s="1733"/>
      <c r="AN696" s="1733"/>
    </row>
    <row r="697" spans="9:40">
      <c r="I697" s="48"/>
      <c r="Q697" s="48"/>
      <c r="V697" s="1239"/>
      <c r="W697" s="1239"/>
      <c r="X697" s="1239"/>
      <c r="Y697" s="1240"/>
      <c r="Z697" s="1239"/>
      <c r="AA697" s="1239"/>
      <c r="AB697" s="1239"/>
      <c r="AG697" s="48"/>
      <c r="AK697" s="1733"/>
      <c r="AL697" s="1733"/>
      <c r="AM697" s="1733"/>
      <c r="AN697" s="1733"/>
    </row>
    <row r="698" spans="9:40">
      <c r="I698" s="48"/>
      <c r="Q698" s="48"/>
      <c r="V698" s="1239"/>
      <c r="W698" s="1239"/>
      <c r="X698" s="1239"/>
      <c r="Y698" s="1240"/>
      <c r="Z698" s="1239"/>
      <c r="AA698" s="1239"/>
      <c r="AB698" s="1239"/>
      <c r="AG698" s="48"/>
      <c r="AK698" s="1733"/>
      <c r="AL698" s="1733"/>
      <c r="AM698" s="1733"/>
      <c r="AN698" s="1733"/>
    </row>
    <row r="699" spans="9:40">
      <c r="I699" s="48"/>
      <c r="Q699" s="48"/>
      <c r="V699" s="1239"/>
      <c r="W699" s="1239"/>
      <c r="X699" s="1239"/>
      <c r="Y699" s="1240"/>
      <c r="Z699" s="1239"/>
      <c r="AA699" s="1239"/>
      <c r="AB699" s="1239"/>
      <c r="AG699" s="48"/>
      <c r="AK699" s="1733"/>
      <c r="AL699" s="1733"/>
      <c r="AM699" s="1733"/>
      <c r="AN699" s="1733"/>
    </row>
    <row r="700" spans="9:40">
      <c r="I700" s="48"/>
      <c r="Q700" s="48"/>
      <c r="V700" s="1239"/>
      <c r="W700" s="1239"/>
      <c r="X700" s="1239"/>
      <c r="Y700" s="1240"/>
      <c r="Z700" s="1239"/>
      <c r="AA700" s="1239"/>
      <c r="AB700" s="1239"/>
      <c r="AG700" s="48"/>
      <c r="AK700" s="1733"/>
      <c r="AL700" s="1733"/>
      <c r="AM700" s="1733"/>
      <c r="AN700" s="1733"/>
    </row>
    <row r="701" spans="9:40">
      <c r="I701" s="48"/>
      <c r="Q701" s="48"/>
      <c r="V701" s="1239"/>
      <c r="W701" s="1239"/>
      <c r="X701" s="1239"/>
      <c r="Y701" s="1240"/>
      <c r="Z701" s="1239"/>
      <c r="AA701" s="1239"/>
      <c r="AB701" s="1239"/>
      <c r="AG701" s="48"/>
      <c r="AK701" s="1733"/>
      <c r="AL701" s="1733"/>
      <c r="AM701" s="1733"/>
      <c r="AN701" s="1733"/>
    </row>
    <row r="702" spans="9:40">
      <c r="I702" s="48"/>
      <c r="Q702" s="48"/>
      <c r="V702" s="1239"/>
      <c r="W702" s="1239"/>
      <c r="X702" s="1239"/>
      <c r="Y702" s="1240"/>
      <c r="Z702" s="1239"/>
      <c r="AA702" s="1239"/>
      <c r="AB702" s="1239"/>
      <c r="AG702" s="48"/>
      <c r="AK702" s="1733"/>
      <c r="AL702" s="1733"/>
      <c r="AM702" s="1733"/>
      <c r="AN702" s="1733"/>
    </row>
    <row r="703" spans="9:40">
      <c r="I703" s="48"/>
      <c r="Q703" s="48"/>
      <c r="V703" s="1239"/>
      <c r="W703" s="1239"/>
      <c r="X703" s="1239"/>
      <c r="Y703" s="1240"/>
      <c r="Z703" s="1239"/>
      <c r="AA703" s="1239"/>
      <c r="AB703" s="1239"/>
      <c r="AG703" s="48"/>
      <c r="AK703" s="1733"/>
      <c r="AL703" s="1733"/>
      <c r="AM703" s="1733"/>
      <c r="AN703" s="1733"/>
    </row>
    <row r="704" spans="9:40">
      <c r="I704" s="48"/>
      <c r="Q704" s="48"/>
      <c r="V704" s="1239"/>
      <c r="W704" s="1239"/>
      <c r="X704" s="1239"/>
      <c r="Y704" s="1240"/>
      <c r="Z704" s="1239"/>
      <c r="AA704" s="1239"/>
      <c r="AB704" s="1239"/>
      <c r="AG704" s="48"/>
      <c r="AK704" s="1733"/>
      <c r="AL704" s="1733"/>
      <c r="AM704" s="1733"/>
      <c r="AN704" s="1733"/>
    </row>
    <row r="705" spans="9:40">
      <c r="I705" s="48"/>
      <c r="Q705" s="48"/>
      <c r="V705" s="1239"/>
      <c r="W705" s="1239"/>
      <c r="X705" s="1239"/>
      <c r="Y705" s="1240"/>
      <c r="Z705" s="1239"/>
      <c r="AA705" s="1239"/>
      <c r="AB705" s="1239"/>
      <c r="AG705" s="48"/>
      <c r="AK705" s="1733"/>
      <c r="AL705" s="1733"/>
      <c r="AM705" s="1733"/>
      <c r="AN705" s="1733"/>
    </row>
    <row r="706" spans="9:40">
      <c r="I706" s="48"/>
      <c r="Q706" s="48"/>
      <c r="V706" s="1239"/>
      <c r="W706" s="1239"/>
      <c r="X706" s="1239"/>
      <c r="Y706" s="1240"/>
      <c r="Z706" s="1239"/>
      <c r="AA706" s="1239"/>
      <c r="AB706" s="1239"/>
      <c r="AG706" s="48"/>
      <c r="AK706" s="1733"/>
      <c r="AL706" s="1733"/>
      <c r="AM706" s="1733"/>
      <c r="AN706" s="1733"/>
    </row>
    <row r="707" spans="9:40">
      <c r="I707" s="48"/>
      <c r="Q707" s="48"/>
      <c r="V707" s="1239"/>
      <c r="W707" s="1239"/>
      <c r="X707" s="1239"/>
      <c r="Y707" s="1240"/>
      <c r="Z707" s="1239"/>
      <c r="AA707" s="1239"/>
      <c r="AB707" s="1239"/>
      <c r="AG707" s="48"/>
      <c r="AK707" s="1733"/>
      <c r="AL707" s="1733"/>
      <c r="AM707" s="1733"/>
      <c r="AN707" s="1733"/>
    </row>
    <row r="708" spans="9:40">
      <c r="I708" s="48"/>
      <c r="Q708" s="48"/>
      <c r="V708" s="1239"/>
      <c r="W708" s="1239"/>
      <c r="X708" s="1239"/>
      <c r="Y708" s="1240"/>
      <c r="Z708" s="1239"/>
      <c r="AA708" s="1239"/>
      <c r="AB708" s="1239"/>
      <c r="AG708" s="48"/>
      <c r="AK708" s="1733"/>
      <c r="AL708" s="1733"/>
      <c r="AM708" s="1733"/>
      <c r="AN708" s="1733"/>
    </row>
    <row r="709" spans="9:40">
      <c r="I709" s="48"/>
      <c r="Q709" s="48"/>
      <c r="V709" s="1239"/>
      <c r="W709" s="1239"/>
      <c r="X709" s="1239"/>
      <c r="Y709" s="1240"/>
      <c r="Z709" s="1239"/>
      <c r="AA709" s="1239"/>
      <c r="AB709" s="1239"/>
      <c r="AG709" s="48"/>
      <c r="AK709" s="1733"/>
      <c r="AL709" s="1733"/>
      <c r="AM709" s="1733"/>
      <c r="AN709" s="1733"/>
    </row>
    <row r="710" spans="9:40">
      <c r="I710" s="48"/>
      <c r="Q710" s="48"/>
      <c r="V710" s="1239"/>
      <c r="W710" s="1239"/>
      <c r="X710" s="1239"/>
      <c r="Y710" s="1240"/>
      <c r="Z710" s="1239"/>
      <c r="AA710" s="1239"/>
      <c r="AB710" s="1239"/>
      <c r="AG710" s="48"/>
      <c r="AK710" s="1733"/>
      <c r="AL710" s="1733"/>
      <c r="AM710" s="1733"/>
      <c r="AN710" s="1733"/>
    </row>
    <row r="711" spans="9:40">
      <c r="I711" s="48"/>
      <c r="Q711" s="48"/>
      <c r="V711" s="1239"/>
      <c r="W711" s="1239"/>
      <c r="X711" s="1239"/>
      <c r="Y711" s="1240"/>
      <c r="Z711" s="1239"/>
      <c r="AA711" s="1239"/>
      <c r="AB711" s="1239"/>
      <c r="AG711" s="48"/>
      <c r="AK711" s="1733"/>
      <c r="AL711" s="1733"/>
      <c r="AM711" s="1733"/>
      <c r="AN711" s="1733"/>
    </row>
    <row r="712" spans="9:40">
      <c r="I712" s="48"/>
      <c r="Q712" s="48"/>
      <c r="V712" s="1239"/>
      <c r="W712" s="1239"/>
      <c r="X712" s="1239"/>
      <c r="Y712" s="1240"/>
      <c r="Z712" s="1239"/>
      <c r="AA712" s="1239"/>
      <c r="AB712" s="1239"/>
      <c r="AG712" s="48"/>
      <c r="AK712" s="1733"/>
      <c r="AL712" s="1733"/>
      <c r="AM712" s="1733"/>
      <c r="AN712" s="1733"/>
    </row>
    <row r="713" spans="9:40">
      <c r="I713" s="48"/>
      <c r="Q713" s="48"/>
      <c r="V713" s="1239"/>
      <c r="W713" s="1239"/>
      <c r="X713" s="1239"/>
      <c r="Y713" s="1240"/>
      <c r="Z713" s="1239"/>
      <c r="AA713" s="1239"/>
      <c r="AB713" s="1239"/>
      <c r="AG713" s="48"/>
      <c r="AK713" s="1733"/>
      <c r="AL713" s="1733"/>
      <c r="AM713" s="1733"/>
      <c r="AN713" s="1733"/>
    </row>
    <row r="714" spans="9:40">
      <c r="I714" s="48"/>
      <c r="Q714" s="48"/>
      <c r="V714" s="1239"/>
      <c r="W714" s="1239"/>
      <c r="X714" s="1239"/>
      <c r="Y714" s="1240"/>
      <c r="Z714" s="1239"/>
      <c r="AA714" s="1239"/>
      <c r="AB714" s="1239"/>
      <c r="AG714" s="48"/>
      <c r="AK714" s="1733"/>
      <c r="AL714" s="1733"/>
      <c r="AM714" s="1733"/>
      <c r="AN714" s="1733"/>
    </row>
    <row r="715" spans="9:40">
      <c r="I715" s="48"/>
      <c r="Q715" s="48"/>
      <c r="V715" s="1239"/>
      <c r="W715" s="1239"/>
      <c r="X715" s="1239"/>
      <c r="Y715" s="1240"/>
      <c r="Z715" s="1239"/>
      <c r="AA715" s="1239"/>
      <c r="AB715" s="1239"/>
      <c r="AG715" s="48"/>
      <c r="AK715" s="1733"/>
      <c r="AL715" s="1733"/>
      <c r="AM715" s="1733"/>
      <c r="AN715" s="1733"/>
    </row>
    <row r="716" spans="9:40">
      <c r="I716" s="48"/>
      <c r="Q716" s="48"/>
      <c r="V716" s="1239"/>
      <c r="W716" s="1239"/>
      <c r="X716" s="1239"/>
      <c r="Y716" s="1240"/>
      <c r="Z716" s="1239"/>
      <c r="AA716" s="1239"/>
      <c r="AB716" s="1239"/>
      <c r="AG716" s="48"/>
      <c r="AK716" s="1733"/>
      <c r="AL716" s="1733"/>
      <c r="AM716" s="1733"/>
      <c r="AN716" s="1733"/>
    </row>
    <row r="717" spans="9:40">
      <c r="I717" s="48"/>
      <c r="Q717" s="48"/>
      <c r="V717" s="1239"/>
      <c r="W717" s="1239"/>
      <c r="X717" s="1239"/>
      <c r="Y717" s="1240"/>
      <c r="Z717" s="1239"/>
      <c r="AA717" s="1239"/>
      <c r="AB717" s="1239"/>
      <c r="AG717" s="48"/>
      <c r="AK717" s="1733"/>
      <c r="AL717" s="1733"/>
      <c r="AM717" s="1733"/>
      <c r="AN717" s="1733"/>
    </row>
    <row r="718" spans="9:40">
      <c r="I718" s="48"/>
      <c r="Q718" s="48"/>
      <c r="V718" s="1239"/>
      <c r="W718" s="1239"/>
      <c r="X718" s="1239"/>
      <c r="Y718" s="1240"/>
      <c r="Z718" s="1239"/>
      <c r="AA718" s="1239"/>
      <c r="AB718" s="1239"/>
      <c r="AG718" s="48"/>
      <c r="AK718" s="1733"/>
      <c r="AL718" s="1733"/>
      <c r="AM718" s="1733"/>
      <c r="AN718" s="1733"/>
    </row>
    <row r="719" spans="9:40">
      <c r="I719" s="48"/>
      <c r="Q719" s="48"/>
      <c r="V719" s="1239"/>
      <c r="W719" s="1239"/>
      <c r="X719" s="1239"/>
      <c r="Y719" s="1240"/>
      <c r="Z719" s="1239"/>
      <c r="AA719" s="1239"/>
      <c r="AB719" s="1239"/>
      <c r="AG719" s="48"/>
      <c r="AK719" s="1733"/>
      <c r="AL719" s="1733"/>
      <c r="AM719" s="1733"/>
      <c r="AN719" s="1733"/>
    </row>
    <row r="720" spans="9:40">
      <c r="I720" s="48"/>
      <c r="Q720" s="48"/>
      <c r="V720" s="1239"/>
      <c r="W720" s="1239"/>
      <c r="X720" s="1239"/>
      <c r="Y720" s="1240"/>
      <c r="Z720" s="1239"/>
      <c r="AA720" s="1239"/>
      <c r="AB720" s="1239"/>
      <c r="AG720" s="48"/>
      <c r="AK720" s="1733"/>
      <c r="AL720" s="1733"/>
      <c r="AM720" s="1733"/>
      <c r="AN720" s="1733"/>
    </row>
    <row r="721" spans="9:40">
      <c r="I721" s="48"/>
      <c r="Q721" s="48"/>
      <c r="V721" s="1239"/>
      <c r="W721" s="1239"/>
      <c r="X721" s="1239"/>
      <c r="Y721" s="1240"/>
      <c r="Z721" s="1239"/>
      <c r="AA721" s="1239"/>
      <c r="AB721" s="1239"/>
      <c r="AG721" s="48"/>
      <c r="AK721" s="1733"/>
      <c r="AL721" s="1733"/>
      <c r="AM721" s="1733"/>
      <c r="AN721" s="1733"/>
    </row>
    <row r="722" spans="9:40">
      <c r="I722" s="48"/>
      <c r="Q722" s="48"/>
      <c r="V722" s="1239"/>
      <c r="W722" s="1239"/>
      <c r="X722" s="1239"/>
      <c r="Y722" s="1240"/>
      <c r="Z722" s="1239"/>
      <c r="AA722" s="1239"/>
      <c r="AB722" s="1239"/>
      <c r="AG722" s="48"/>
      <c r="AK722" s="1733"/>
      <c r="AL722" s="1733"/>
      <c r="AM722" s="1733"/>
      <c r="AN722" s="1733"/>
    </row>
    <row r="723" spans="9:40">
      <c r="I723" s="48"/>
      <c r="Q723" s="48"/>
      <c r="V723" s="1239"/>
      <c r="W723" s="1239"/>
      <c r="X723" s="1239"/>
      <c r="Y723" s="1240"/>
      <c r="Z723" s="1239"/>
      <c r="AA723" s="1239"/>
      <c r="AB723" s="1239"/>
      <c r="AG723" s="48"/>
      <c r="AK723" s="1733"/>
      <c r="AL723" s="1733"/>
      <c r="AM723" s="1733"/>
      <c r="AN723" s="1733"/>
    </row>
    <row r="724" spans="9:40">
      <c r="I724" s="48"/>
      <c r="Q724" s="48"/>
      <c r="V724" s="1239"/>
      <c r="W724" s="1239"/>
      <c r="X724" s="1239"/>
      <c r="Y724" s="1240"/>
      <c r="Z724" s="1239"/>
      <c r="AA724" s="1239"/>
      <c r="AB724" s="1239"/>
      <c r="AG724" s="48"/>
      <c r="AK724" s="1733"/>
      <c r="AL724" s="1733"/>
      <c r="AM724" s="1733"/>
      <c r="AN724" s="1733"/>
    </row>
    <row r="725" spans="9:40">
      <c r="I725" s="48"/>
      <c r="Q725" s="48"/>
      <c r="V725" s="1239"/>
      <c r="W725" s="1239"/>
      <c r="X725" s="1239"/>
      <c r="Y725" s="1240"/>
      <c r="Z725" s="1239"/>
      <c r="AA725" s="1239"/>
      <c r="AB725" s="1239"/>
      <c r="AG725" s="48"/>
      <c r="AK725" s="1733"/>
      <c r="AL725" s="1733"/>
      <c r="AM725" s="1733"/>
      <c r="AN725" s="1733"/>
    </row>
    <row r="726" spans="9:40">
      <c r="I726" s="48"/>
      <c r="Q726" s="48"/>
      <c r="V726" s="1239"/>
      <c r="W726" s="1239"/>
      <c r="X726" s="1239"/>
      <c r="Y726" s="1240"/>
      <c r="Z726" s="1239"/>
      <c r="AA726" s="1239"/>
      <c r="AB726" s="1239"/>
      <c r="AG726" s="48"/>
      <c r="AK726" s="1733"/>
      <c r="AL726" s="1733"/>
      <c r="AM726" s="1733"/>
      <c r="AN726" s="1733"/>
    </row>
    <row r="727" spans="9:40">
      <c r="I727" s="48"/>
      <c r="Q727" s="48"/>
      <c r="V727" s="1239"/>
      <c r="W727" s="1239"/>
      <c r="X727" s="1239"/>
      <c r="Y727" s="1240"/>
      <c r="Z727" s="1239"/>
      <c r="AA727" s="1239"/>
      <c r="AB727" s="1239"/>
      <c r="AG727" s="48"/>
      <c r="AK727" s="1733"/>
      <c r="AL727" s="1733"/>
      <c r="AM727" s="1733"/>
      <c r="AN727" s="1733"/>
    </row>
    <row r="728" spans="9:40">
      <c r="I728" s="48"/>
      <c r="Q728" s="48"/>
      <c r="V728" s="1239"/>
      <c r="W728" s="1239"/>
      <c r="X728" s="1239"/>
      <c r="Y728" s="1240"/>
      <c r="Z728" s="1239"/>
      <c r="AA728" s="1239"/>
      <c r="AB728" s="1239"/>
      <c r="AG728" s="48"/>
      <c r="AK728" s="1733"/>
      <c r="AL728" s="1733"/>
      <c r="AM728" s="1733"/>
      <c r="AN728" s="1733"/>
    </row>
    <row r="729" spans="9:40">
      <c r="I729" s="48"/>
      <c r="Q729" s="48"/>
      <c r="V729" s="1239"/>
      <c r="W729" s="1239"/>
      <c r="X729" s="1239"/>
      <c r="Y729" s="1240"/>
      <c r="Z729" s="1239"/>
      <c r="AA729" s="1239"/>
      <c r="AB729" s="1239"/>
      <c r="AG729" s="48"/>
      <c r="AK729" s="1733"/>
      <c r="AL729" s="1733"/>
      <c r="AM729" s="1733"/>
      <c r="AN729" s="1733"/>
    </row>
    <row r="730" spans="9:40">
      <c r="I730" s="48"/>
      <c r="Q730" s="48"/>
      <c r="V730" s="1239"/>
      <c r="W730" s="1239"/>
      <c r="X730" s="1239"/>
      <c r="Y730" s="1240"/>
      <c r="Z730" s="1239"/>
      <c r="AA730" s="1239"/>
      <c r="AB730" s="1239"/>
      <c r="AG730" s="48"/>
      <c r="AK730" s="1733"/>
      <c r="AL730" s="1733"/>
      <c r="AM730" s="1733"/>
      <c r="AN730" s="1733"/>
    </row>
    <row r="731" spans="9:40">
      <c r="I731" s="48"/>
      <c r="Q731" s="48"/>
      <c r="V731" s="1239"/>
      <c r="W731" s="1239"/>
      <c r="X731" s="1239"/>
      <c r="Y731" s="1240"/>
      <c r="Z731" s="1239"/>
      <c r="AA731" s="1239"/>
      <c r="AB731" s="1239"/>
      <c r="AG731" s="48"/>
      <c r="AK731" s="1733"/>
      <c r="AL731" s="1733"/>
      <c r="AM731" s="1733"/>
      <c r="AN731" s="1733"/>
    </row>
    <row r="732" spans="9:40">
      <c r="I732" s="48"/>
      <c r="Q732" s="48"/>
      <c r="V732" s="1239"/>
      <c r="W732" s="1239"/>
      <c r="X732" s="1239"/>
      <c r="Y732" s="1240"/>
      <c r="Z732" s="1239"/>
      <c r="AA732" s="1239"/>
      <c r="AB732" s="1239"/>
      <c r="AG732" s="48"/>
      <c r="AK732" s="1733"/>
      <c r="AL732" s="1733"/>
      <c r="AM732" s="1733"/>
      <c r="AN732" s="1733"/>
    </row>
    <row r="733" spans="9:40">
      <c r="I733" s="48"/>
      <c r="Q733" s="48"/>
      <c r="V733" s="1239"/>
      <c r="W733" s="1239"/>
      <c r="X733" s="1239"/>
      <c r="Y733" s="1240"/>
      <c r="Z733" s="1239"/>
      <c r="AA733" s="1239"/>
      <c r="AB733" s="1239"/>
      <c r="AG733" s="48"/>
      <c r="AK733" s="1733"/>
      <c r="AL733" s="1733"/>
      <c r="AM733" s="1733"/>
      <c r="AN733" s="1733"/>
    </row>
    <row r="734" spans="9:40">
      <c r="I734" s="48"/>
      <c r="Q734" s="48"/>
      <c r="V734" s="1239"/>
      <c r="W734" s="1239"/>
      <c r="X734" s="1239"/>
      <c r="Y734" s="1240"/>
      <c r="Z734" s="1239"/>
      <c r="AA734" s="1239"/>
      <c r="AB734" s="1239"/>
      <c r="AG734" s="48"/>
      <c r="AK734" s="1733"/>
      <c r="AL734" s="1733"/>
      <c r="AM734" s="1733"/>
      <c r="AN734" s="1733"/>
    </row>
    <row r="735" spans="9:40">
      <c r="I735" s="48"/>
      <c r="Q735" s="48"/>
      <c r="V735" s="1239"/>
      <c r="W735" s="1239"/>
      <c r="X735" s="1239"/>
      <c r="Y735" s="1240"/>
      <c r="Z735" s="1239"/>
      <c r="AA735" s="1239"/>
      <c r="AB735" s="1239"/>
      <c r="AG735" s="48"/>
      <c r="AK735" s="1733"/>
      <c r="AL735" s="1733"/>
      <c r="AM735" s="1733"/>
      <c r="AN735" s="1733"/>
    </row>
    <row r="736" spans="9:40">
      <c r="I736" s="48"/>
      <c r="Q736" s="48"/>
      <c r="V736" s="1239"/>
      <c r="W736" s="1239"/>
      <c r="X736" s="1239"/>
      <c r="Y736" s="1240"/>
      <c r="Z736" s="1239"/>
      <c r="AA736" s="1239"/>
      <c r="AB736" s="1239"/>
      <c r="AG736" s="48"/>
      <c r="AK736" s="1733"/>
      <c r="AL736" s="1733"/>
      <c r="AM736" s="1733"/>
      <c r="AN736" s="1733"/>
    </row>
    <row r="737" spans="9:40">
      <c r="I737" s="48"/>
      <c r="Q737" s="48"/>
      <c r="V737" s="1239"/>
      <c r="W737" s="1239"/>
      <c r="X737" s="1239"/>
      <c r="Y737" s="1240"/>
      <c r="Z737" s="1239"/>
      <c r="AA737" s="1239"/>
      <c r="AB737" s="1239"/>
      <c r="AG737" s="48"/>
      <c r="AK737" s="1733"/>
      <c r="AL737" s="1733"/>
      <c r="AM737" s="1733"/>
      <c r="AN737" s="1733"/>
    </row>
    <row r="738" spans="9:40">
      <c r="I738" s="48"/>
      <c r="Q738" s="48"/>
      <c r="V738" s="1239"/>
      <c r="W738" s="1239"/>
      <c r="X738" s="1239"/>
      <c r="Y738" s="1240"/>
      <c r="Z738" s="1239"/>
      <c r="AA738" s="1239"/>
      <c r="AB738" s="1239"/>
      <c r="AG738" s="48"/>
      <c r="AK738" s="1733"/>
      <c r="AL738" s="1733"/>
      <c r="AM738" s="1733"/>
      <c r="AN738" s="1733"/>
    </row>
    <row r="739" spans="9:40">
      <c r="I739" s="48"/>
      <c r="Q739" s="48"/>
      <c r="V739" s="1239"/>
      <c r="W739" s="1239"/>
      <c r="X739" s="1239"/>
      <c r="Y739" s="1240"/>
      <c r="Z739" s="1239"/>
      <c r="AA739" s="1239"/>
      <c r="AB739" s="1239"/>
      <c r="AG739" s="48"/>
      <c r="AK739" s="1733"/>
      <c r="AL739" s="1733"/>
      <c r="AM739" s="1733"/>
      <c r="AN739" s="1733"/>
    </row>
    <row r="740" spans="9:40">
      <c r="I740" s="48"/>
      <c r="Q740" s="48"/>
      <c r="V740" s="1239"/>
      <c r="W740" s="1239"/>
      <c r="X740" s="1239"/>
      <c r="Y740" s="1240"/>
      <c r="Z740" s="1239"/>
      <c r="AA740" s="1239"/>
      <c r="AB740" s="1239"/>
      <c r="AG740" s="48"/>
      <c r="AK740" s="1733"/>
      <c r="AL740" s="1733"/>
      <c r="AM740" s="1733"/>
      <c r="AN740" s="1733"/>
    </row>
    <row r="741" spans="9:40">
      <c r="I741" s="48"/>
      <c r="Q741" s="48"/>
      <c r="V741" s="1239"/>
      <c r="W741" s="1239"/>
      <c r="X741" s="1239"/>
      <c r="Y741" s="1240"/>
      <c r="Z741" s="1239"/>
      <c r="AA741" s="1239"/>
      <c r="AB741" s="1239"/>
      <c r="AG741" s="48"/>
      <c r="AK741" s="1733"/>
      <c r="AL741" s="1733"/>
      <c r="AM741" s="1733"/>
      <c r="AN741" s="1733"/>
    </row>
    <row r="742" spans="9:40">
      <c r="I742" s="48"/>
      <c r="Q742" s="48"/>
      <c r="V742" s="1239"/>
      <c r="W742" s="1239"/>
      <c r="X742" s="1239"/>
      <c r="Y742" s="1240"/>
      <c r="Z742" s="1239"/>
      <c r="AA742" s="1239"/>
      <c r="AB742" s="1239"/>
      <c r="AG742" s="48"/>
      <c r="AK742" s="1733"/>
      <c r="AL742" s="1733"/>
      <c r="AM742" s="1733"/>
      <c r="AN742" s="1733"/>
    </row>
    <row r="743" spans="9:40">
      <c r="I743" s="48"/>
      <c r="Q743" s="48"/>
      <c r="V743" s="1239"/>
      <c r="W743" s="1239"/>
      <c r="X743" s="1239"/>
      <c r="Y743" s="1240"/>
      <c r="Z743" s="1239"/>
      <c r="AA743" s="1239"/>
      <c r="AB743" s="1239"/>
      <c r="AG743" s="48"/>
      <c r="AK743" s="1733"/>
      <c r="AL743" s="1733"/>
      <c r="AM743" s="1733"/>
      <c r="AN743" s="1733"/>
    </row>
    <row r="744" spans="9:40">
      <c r="I744" s="48"/>
      <c r="Q744" s="48"/>
      <c r="V744" s="1239"/>
      <c r="W744" s="1239"/>
      <c r="X744" s="1239"/>
      <c r="Y744" s="1240"/>
      <c r="Z744" s="1239"/>
      <c r="AA744" s="1239"/>
      <c r="AB744" s="1239"/>
      <c r="AG744" s="48"/>
      <c r="AK744" s="1733"/>
      <c r="AL744" s="1733"/>
      <c r="AM744" s="1733"/>
      <c r="AN744" s="1733"/>
    </row>
    <row r="745" spans="9:40">
      <c r="I745" s="48"/>
      <c r="Q745" s="48"/>
      <c r="V745" s="1239"/>
      <c r="W745" s="1239"/>
      <c r="X745" s="1239"/>
      <c r="Y745" s="1240"/>
      <c r="Z745" s="1239"/>
      <c r="AA745" s="1239"/>
      <c r="AB745" s="1239"/>
      <c r="AG745" s="48"/>
      <c r="AK745" s="1733"/>
      <c r="AL745" s="1733"/>
      <c r="AM745" s="1733"/>
      <c r="AN745" s="1733"/>
    </row>
    <row r="746" spans="9:40">
      <c r="I746" s="48"/>
      <c r="Q746" s="48"/>
      <c r="V746" s="1239"/>
      <c r="W746" s="1239"/>
      <c r="X746" s="1239"/>
      <c r="Y746" s="1240"/>
      <c r="Z746" s="1239"/>
      <c r="AA746" s="1239"/>
      <c r="AB746" s="1239"/>
      <c r="AG746" s="48"/>
      <c r="AK746" s="1733"/>
      <c r="AL746" s="1733"/>
      <c r="AM746" s="1733"/>
      <c r="AN746" s="1733"/>
    </row>
    <row r="747" spans="9:40">
      <c r="I747" s="48"/>
      <c r="Q747" s="48"/>
      <c r="V747" s="1239"/>
      <c r="W747" s="1239"/>
      <c r="X747" s="1239"/>
      <c r="Y747" s="1240"/>
      <c r="Z747" s="1239"/>
      <c r="AA747" s="1239"/>
      <c r="AB747" s="1239"/>
      <c r="AG747" s="48"/>
      <c r="AK747" s="1733"/>
      <c r="AL747" s="1733"/>
      <c r="AM747" s="1733"/>
      <c r="AN747" s="1733"/>
    </row>
    <row r="748" spans="9:40">
      <c r="I748" s="48"/>
      <c r="Q748" s="48"/>
      <c r="V748" s="1239"/>
      <c r="W748" s="1239"/>
      <c r="X748" s="1239"/>
      <c r="Y748" s="1240"/>
      <c r="Z748" s="1239"/>
      <c r="AA748" s="1239"/>
      <c r="AB748" s="1239"/>
      <c r="AG748" s="48"/>
      <c r="AK748" s="1733"/>
      <c r="AL748" s="1733"/>
      <c r="AM748" s="1733"/>
      <c r="AN748" s="1733"/>
    </row>
    <row r="749" spans="9:40">
      <c r="I749" s="48"/>
      <c r="Q749" s="48"/>
      <c r="V749" s="1239"/>
      <c r="W749" s="1239"/>
      <c r="X749" s="1239"/>
      <c r="Y749" s="1240"/>
      <c r="Z749" s="1239"/>
      <c r="AA749" s="1239"/>
      <c r="AB749" s="1239"/>
      <c r="AG749" s="48"/>
      <c r="AK749" s="1733"/>
      <c r="AL749" s="1733"/>
      <c r="AM749" s="1733"/>
      <c r="AN749" s="1733"/>
    </row>
    <row r="750" spans="9:40">
      <c r="I750" s="48"/>
      <c r="Q750" s="48"/>
      <c r="V750" s="1239"/>
      <c r="W750" s="1239"/>
      <c r="X750" s="1239"/>
      <c r="Y750" s="1240"/>
      <c r="Z750" s="1239"/>
      <c r="AA750" s="1239"/>
      <c r="AB750" s="1239"/>
      <c r="AG750" s="48"/>
      <c r="AK750" s="1733"/>
      <c r="AL750" s="1733"/>
      <c r="AM750" s="1733"/>
      <c r="AN750" s="1733"/>
    </row>
    <row r="751" spans="9:40">
      <c r="I751" s="48"/>
      <c r="Q751" s="48"/>
      <c r="V751" s="1239"/>
      <c r="W751" s="1239"/>
      <c r="X751" s="1239"/>
      <c r="Y751" s="1240"/>
      <c r="Z751" s="1239"/>
      <c r="AA751" s="1239"/>
      <c r="AB751" s="1239"/>
      <c r="AG751" s="48"/>
      <c r="AK751" s="1733"/>
      <c r="AL751" s="1733"/>
      <c r="AM751" s="1733"/>
      <c r="AN751" s="1733"/>
    </row>
    <row r="752" spans="9:40">
      <c r="I752" s="48"/>
      <c r="Q752" s="48"/>
      <c r="V752" s="1239"/>
      <c r="W752" s="1239"/>
      <c r="X752" s="1239"/>
      <c r="Y752" s="1240"/>
      <c r="Z752" s="1239"/>
      <c r="AA752" s="1239"/>
      <c r="AB752" s="1239"/>
      <c r="AG752" s="48"/>
      <c r="AK752" s="1733"/>
      <c r="AL752" s="1733"/>
      <c r="AM752" s="1733"/>
      <c r="AN752" s="1733"/>
    </row>
    <row r="753" spans="9:40">
      <c r="I753" s="48"/>
      <c r="Q753" s="48"/>
      <c r="V753" s="1239"/>
      <c r="W753" s="1239"/>
      <c r="X753" s="1239"/>
      <c r="Y753" s="1240"/>
      <c r="Z753" s="1239"/>
      <c r="AA753" s="1239"/>
      <c r="AB753" s="1239"/>
      <c r="AG753" s="48"/>
      <c r="AK753" s="1733"/>
      <c r="AL753" s="1733"/>
      <c r="AM753" s="1733"/>
      <c r="AN753" s="1733"/>
    </row>
    <row r="754" spans="9:40">
      <c r="I754" s="48"/>
      <c r="Q754" s="48"/>
      <c r="V754" s="1239"/>
      <c r="W754" s="1239"/>
      <c r="X754" s="1239"/>
      <c r="Y754" s="1240"/>
      <c r="Z754" s="1239"/>
      <c r="AA754" s="1239"/>
      <c r="AB754" s="1239"/>
      <c r="AG754" s="48"/>
      <c r="AK754" s="1733"/>
      <c r="AL754" s="1733"/>
      <c r="AM754" s="1733"/>
      <c r="AN754" s="1733"/>
    </row>
    <row r="755" spans="9:40">
      <c r="I755" s="48"/>
      <c r="Q755" s="48"/>
      <c r="V755" s="1239"/>
      <c r="W755" s="1239"/>
      <c r="X755" s="1239"/>
      <c r="Y755" s="1240"/>
      <c r="Z755" s="1239"/>
      <c r="AA755" s="1239"/>
      <c r="AB755" s="1239"/>
      <c r="AG755" s="48"/>
      <c r="AK755" s="1733"/>
      <c r="AL755" s="1733"/>
      <c r="AM755" s="1733"/>
      <c r="AN755" s="1733"/>
    </row>
    <row r="756" spans="9:40">
      <c r="I756" s="48"/>
      <c r="Q756" s="48"/>
      <c r="V756" s="1239"/>
      <c r="W756" s="1239"/>
      <c r="X756" s="1239"/>
      <c r="Y756" s="1240"/>
      <c r="Z756" s="1239"/>
      <c r="AA756" s="1239"/>
      <c r="AB756" s="1239"/>
      <c r="AG756" s="48"/>
      <c r="AK756" s="1733"/>
      <c r="AL756" s="1733"/>
      <c r="AM756" s="1733"/>
      <c r="AN756" s="1733"/>
    </row>
    <row r="757" spans="9:40">
      <c r="I757" s="48"/>
      <c r="Q757" s="48"/>
      <c r="V757" s="1239"/>
      <c r="W757" s="1239"/>
      <c r="X757" s="1239"/>
      <c r="Y757" s="1240"/>
      <c r="Z757" s="1239"/>
      <c r="AA757" s="1239"/>
      <c r="AB757" s="1239"/>
      <c r="AG757" s="48"/>
      <c r="AK757" s="1733"/>
      <c r="AL757" s="1733"/>
      <c r="AM757" s="1733"/>
      <c r="AN757" s="1733"/>
    </row>
    <row r="758" spans="9:40">
      <c r="I758" s="48"/>
      <c r="Q758" s="48"/>
      <c r="V758" s="1239"/>
      <c r="W758" s="1239"/>
      <c r="X758" s="1239"/>
      <c r="Y758" s="1240"/>
      <c r="Z758" s="1239"/>
      <c r="AA758" s="1239"/>
      <c r="AB758" s="1239"/>
      <c r="AG758" s="48"/>
      <c r="AK758" s="1733"/>
      <c r="AL758" s="1733"/>
      <c r="AM758" s="1733"/>
      <c r="AN758" s="1733"/>
    </row>
    <row r="759" spans="9:40">
      <c r="I759" s="48"/>
      <c r="Q759" s="48"/>
      <c r="V759" s="1239"/>
      <c r="W759" s="1239"/>
      <c r="X759" s="1239"/>
      <c r="Y759" s="1240"/>
      <c r="Z759" s="1239"/>
      <c r="AA759" s="1239"/>
      <c r="AB759" s="1239"/>
      <c r="AG759" s="48"/>
      <c r="AK759" s="1733"/>
      <c r="AL759" s="1733"/>
      <c r="AM759" s="1733"/>
      <c r="AN759" s="1733"/>
    </row>
    <row r="760" spans="9:40">
      <c r="I760" s="48"/>
      <c r="Q760" s="48"/>
      <c r="V760" s="1239"/>
      <c r="W760" s="1239"/>
      <c r="X760" s="1239"/>
      <c r="Y760" s="1240"/>
      <c r="Z760" s="1239"/>
      <c r="AA760" s="1239"/>
      <c r="AB760" s="1239"/>
      <c r="AG760" s="48"/>
      <c r="AK760" s="1733"/>
      <c r="AL760" s="1733"/>
      <c r="AM760" s="1733"/>
      <c r="AN760" s="1733"/>
    </row>
    <row r="761" spans="9:40">
      <c r="I761" s="48"/>
      <c r="Q761" s="48"/>
      <c r="V761" s="1239"/>
      <c r="W761" s="1239"/>
      <c r="X761" s="1239"/>
      <c r="Y761" s="1240"/>
      <c r="Z761" s="1239"/>
      <c r="AA761" s="1239"/>
      <c r="AB761" s="1239"/>
      <c r="AG761" s="48"/>
      <c r="AK761" s="1733"/>
      <c r="AL761" s="1733"/>
      <c r="AM761" s="1733"/>
      <c r="AN761" s="1733"/>
    </row>
    <row r="762" spans="9:40">
      <c r="I762" s="48"/>
      <c r="Q762" s="48"/>
      <c r="V762" s="1239"/>
      <c r="W762" s="1239"/>
      <c r="X762" s="1239"/>
      <c r="Y762" s="1240"/>
      <c r="Z762" s="1239"/>
      <c r="AA762" s="1239"/>
      <c r="AB762" s="1239"/>
      <c r="AG762" s="48"/>
      <c r="AK762" s="1733"/>
      <c r="AL762" s="1733"/>
      <c r="AM762" s="1733"/>
      <c r="AN762" s="1733"/>
    </row>
    <row r="763" spans="9:40">
      <c r="I763" s="48"/>
      <c r="Q763" s="48"/>
      <c r="V763" s="1239"/>
      <c r="W763" s="1239"/>
      <c r="X763" s="1239"/>
      <c r="Y763" s="1240"/>
      <c r="Z763" s="1239"/>
      <c r="AA763" s="1239"/>
      <c r="AB763" s="1239"/>
      <c r="AG763" s="48"/>
      <c r="AK763" s="1733"/>
      <c r="AL763" s="1733"/>
      <c r="AM763" s="1733"/>
      <c r="AN763" s="1733"/>
    </row>
    <row r="764" spans="9:40">
      <c r="I764" s="48"/>
      <c r="Q764" s="48"/>
      <c r="V764" s="1239"/>
      <c r="W764" s="1239"/>
      <c r="X764" s="1239"/>
      <c r="Y764" s="1240"/>
      <c r="Z764" s="1239"/>
      <c r="AA764" s="1239"/>
      <c r="AB764" s="1239"/>
      <c r="AG764" s="48"/>
      <c r="AK764" s="1733"/>
      <c r="AL764" s="1733"/>
      <c r="AM764" s="1733"/>
      <c r="AN764" s="1733"/>
    </row>
    <row r="765" spans="9:40">
      <c r="I765" s="48"/>
      <c r="Q765" s="48"/>
      <c r="V765" s="1239"/>
      <c r="W765" s="1239"/>
      <c r="X765" s="1239"/>
      <c r="Y765" s="1240"/>
      <c r="Z765" s="1239"/>
      <c r="AA765" s="1239"/>
      <c r="AB765" s="1239"/>
      <c r="AG765" s="48"/>
      <c r="AK765" s="1733"/>
      <c r="AL765" s="1733"/>
      <c r="AM765" s="1733"/>
      <c r="AN765" s="1733"/>
    </row>
    <row r="766" spans="9:40">
      <c r="I766" s="48"/>
      <c r="Q766" s="48"/>
      <c r="V766" s="1239"/>
      <c r="W766" s="1239"/>
      <c r="X766" s="1239"/>
      <c r="Y766" s="1240"/>
      <c r="Z766" s="1239"/>
      <c r="AA766" s="1239"/>
      <c r="AB766" s="1239"/>
      <c r="AG766" s="48"/>
      <c r="AK766" s="1733"/>
      <c r="AL766" s="1733"/>
      <c r="AM766" s="1733"/>
      <c r="AN766" s="1733"/>
    </row>
    <row r="767" spans="9:40">
      <c r="I767" s="48"/>
      <c r="Q767" s="48"/>
      <c r="V767" s="1239"/>
      <c r="W767" s="1239"/>
      <c r="X767" s="1239"/>
      <c r="Y767" s="1240"/>
      <c r="Z767" s="1239"/>
      <c r="AA767" s="1239"/>
      <c r="AB767" s="1239"/>
      <c r="AG767" s="48"/>
      <c r="AK767" s="1733"/>
      <c r="AL767" s="1733"/>
      <c r="AM767" s="1733"/>
      <c r="AN767" s="1733"/>
    </row>
    <row r="768" spans="9:40">
      <c r="I768" s="48"/>
      <c r="Q768" s="48"/>
      <c r="V768" s="1239"/>
      <c r="W768" s="1239"/>
      <c r="X768" s="1239"/>
      <c r="Y768" s="1240"/>
      <c r="Z768" s="1239"/>
      <c r="AA768" s="1239"/>
      <c r="AB768" s="1239"/>
      <c r="AG768" s="48"/>
      <c r="AK768" s="1733"/>
      <c r="AL768" s="1733"/>
      <c r="AM768" s="1733"/>
      <c r="AN768" s="1733"/>
    </row>
    <row r="769" spans="9:40">
      <c r="I769" s="48"/>
      <c r="Q769" s="48"/>
      <c r="V769" s="1239"/>
      <c r="W769" s="1239"/>
      <c r="X769" s="1239"/>
      <c r="Y769" s="1240"/>
      <c r="Z769" s="1239"/>
      <c r="AA769" s="1239"/>
      <c r="AB769" s="1239"/>
      <c r="AG769" s="48"/>
      <c r="AK769" s="1733"/>
      <c r="AL769" s="1733"/>
      <c r="AM769" s="1733"/>
      <c r="AN769" s="1733"/>
    </row>
    <row r="770" spans="9:40">
      <c r="I770" s="48"/>
      <c r="Q770" s="48"/>
      <c r="V770" s="1239"/>
      <c r="W770" s="1239"/>
      <c r="X770" s="1239"/>
      <c r="Y770" s="1240"/>
      <c r="Z770" s="1239"/>
      <c r="AA770" s="1239"/>
      <c r="AB770" s="1239"/>
      <c r="AG770" s="48"/>
      <c r="AK770" s="1733"/>
      <c r="AL770" s="1733"/>
      <c r="AM770" s="1733"/>
      <c r="AN770" s="1733"/>
    </row>
    <row r="771" spans="9:40">
      <c r="I771" s="48"/>
      <c r="Q771" s="48"/>
      <c r="V771" s="1239"/>
      <c r="W771" s="1239"/>
      <c r="X771" s="1239"/>
      <c r="Y771" s="1240"/>
      <c r="Z771" s="1239"/>
      <c r="AA771" s="1239"/>
      <c r="AB771" s="1239"/>
      <c r="AG771" s="48"/>
      <c r="AK771" s="1733"/>
      <c r="AL771" s="1733"/>
      <c r="AM771" s="1733"/>
      <c r="AN771" s="1733"/>
    </row>
    <row r="772" spans="9:40">
      <c r="I772" s="48"/>
      <c r="Q772" s="48"/>
      <c r="V772" s="1239"/>
      <c r="W772" s="1239"/>
      <c r="X772" s="1239"/>
      <c r="Y772" s="1240"/>
      <c r="Z772" s="1239"/>
      <c r="AA772" s="1239"/>
      <c r="AB772" s="1239"/>
      <c r="AG772" s="48"/>
      <c r="AK772" s="1733"/>
      <c r="AL772" s="1733"/>
      <c r="AM772" s="1733"/>
      <c r="AN772" s="1733"/>
    </row>
    <row r="773" spans="9:40">
      <c r="I773" s="48"/>
      <c r="Q773" s="48"/>
      <c r="V773" s="1239"/>
      <c r="W773" s="1239"/>
      <c r="X773" s="1239"/>
      <c r="Y773" s="1240"/>
      <c r="Z773" s="1239"/>
      <c r="AA773" s="1239"/>
      <c r="AB773" s="1239"/>
      <c r="AG773" s="48"/>
      <c r="AK773" s="1733"/>
      <c r="AL773" s="1733"/>
      <c r="AM773" s="1733"/>
      <c r="AN773" s="1733"/>
    </row>
    <row r="774" spans="9:40">
      <c r="I774" s="48"/>
      <c r="Q774" s="48"/>
      <c r="V774" s="1239"/>
      <c r="W774" s="1239"/>
      <c r="X774" s="1239"/>
      <c r="Y774" s="1240"/>
      <c r="Z774" s="1239"/>
      <c r="AA774" s="1239"/>
      <c r="AB774" s="1239"/>
      <c r="AG774" s="48"/>
      <c r="AK774" s="1733"/>
      <c r="AL774" s="1733"/>
      <c r="AM774" s="1733"/>
      <c r="AN774" s="1733"/>
    </row>
    <row r="775" spans="9:40">
      <c r="I775" s="48"/>
      <c r="Q775" s="48"/>
      <c r="V775" s="1239"/>
      <c r="W775" s="1239"/>
      <c r="X775" s="1239"/>
      <c r="Y775" s="1240"/>
      <c r="Z775" s="1239"/>
      <c r="AA775" s="1239"/>
      <c r="AB775" s="1239"/>
      <c r="AG775" s="48"/>
      <c r="AK775" s="1733"/>
      <c r="AL775" s="1733"/>
      <c r="AM775" s="1733"/>
      <c r="AN775" s="1733"/>
    </row>
    <row r="776" spans="9:40">
      <c r="I776" s="48"/>
      <c r="Q776" s="48"/>
      <c r="V776" s="1239"/>
      <c r="W776" s="1239"/>
      <c r="X776" s="1239"/>
      <c r="Y776" s="1240"/>
      <c r="Z776" s="1239"/>
      <c r="AA776" s="1239"/>
      <c r="AB776" s="1239"/>
      <c r="AG776" s="48"/>
      <c r="AK776" s="1733"/>
      <c r="AL776" s="1733"/>
      <c r="AM776" s="1733"/>
      <c r="AN776" s="1733"/>
    </row>
    <row r="777" spans="9:40">
      <c r="I777" s="48"/>
      <c r="Q777" s="48"/>
      <c r="V777" s="1239"/>
      <c r="W777" s="1239"/>
      <c r="X777" s="1239"/>
      <c r="Y777" s="1240"/>
      <c r="Z777" s="1239"/>
      <c r="AA777" s="1239"/>
      <c r="AB777" s="1239"/>
      <c r="AG777" s="48"/>
      <c r="AK777" s="1733"/>
      <c r="AL777" s="1733"/>
      <c r="AM777" s="1733"/>
      <c r="AN777" s="1733"/>
    </row>
    <row r="778" spans="9:40">
      <c r="I778" s="48"/>
      <c r="Q778" s="48"/>
      <c r="V778" s="1239"/>
      <c r="W778" s="1239"/>
      <c r="X778" s="1239"/>
      <c r="Y778" s="1240"/>
      <c r="Z778" s="1239"/>
      <c r="AA778" s="1239"/>
      <c r="AB778" s="1239"/>
      <c r="AG778" s="48"/>
      <c r="AK778" s="1733"/>
      <c r="AL778" s="1733"/>
      <c r="AM778" s="1733"/>
      <c r="AN778" s="1733"/>
    </row>
    <row r="779" spans="9:40">
      <c r="I779" s="48"/>
      <c r="Q779" s="48"/>
      <c r="V779" s="1239"/>
      <c r="W779" s="1239"/>
      <c r="X779" s="1239"/>
      <c r="Y779" s="1240"/>
      <c r="Z779" s="1239"/>
      <c r="AA779" s="1239"/>
      <c r="AB779" s="1239"/>
      <c r="AG779" s="48"/>
      <c r="AK779" s="1733"/>
      <c r="AL779" s="1733"/>
      <c r="AM779" s="1733"/>
      <c r="AN779" s="1733"/>
    </row>
    <row r="780" spans="9:40">
      <c r="I780" s="48"/>
      <c r="Q780" s="48"/>
      <c r="V780" s="1239"/>
      <c r="W780" s="1239"/>
      <c r="X780" s="1239"/>
      <c r="Y780" s="1240"/>
      <c r="Z780" s="1239"/>
      <c r="AA780" s="1239"/>
      <c r="AB780" s="1239"/>
      <c r="AG780" s="48"/>
      <c r="AK780" s="1733"/>
      <c r="AL780" s="1733"/>
      <c r="AM780" s="1733"/>
      <c r="AN780" s="1733"/>
    </row>
    <row r="781" spans="9:40">
      <c r="I781" s="48"/>
      <c r="Q781" s="48"/>
      <c r="V781" s="1239"/>
      <c r="W781" s="1239"/>
      <c r="X781" s="1239"/>
      <c r="Y781" s="1240"/>
      <c r="Z781" s="1239"/>
      <c r="AA781" s="1239"/>
      <c r="AB781" s="1239"/>
      <c r="AG781" s="48"/>
      <c r="AK781" s="1733"/>
      <c r="AL781" s="1733"/>
      <c r="AM781" s="1733"/>
      <c r="AN781" s="1733"/>
    </row>
    <row r="782" spans="9:40">
      <c r="I782" s="48"/>
      <c r="Q782" s="48"/>
      <c r="V782" s="1239"/>
      <c r="W782" s="1239"/>
      <c r="X782" s="1239"/>
      <c r="Y782" s="1240"/>
      <c r="Z782" s="1239"/>
      <c r="AA782" s="1239"/>
      <c r="AB782" s="1239"/>
      <c r="AG782" s="48"/>
      <c r="AK782" s="1733"/>
      <c r="AL782" s="1733"/>
      <c r="AM782" s="1733"/>
      <c r="AN782" s="1733"/>
    </row>
    <row r="783" spans="9:40">
      <c r="I783" s="48"/>
      <c r="Q783" s="48"/>
      <c r="V783" s="1239"/>
      <c r="W783" s="1239"/>
      <c r="X783" s="1239"/>
      <c r="Y783" s="1240"/>
      <c r="Z783" s="1239"/>
      <c r="AA783" s="1239"/>
      <c r="AB783" s="1239"/>
      <c r="AG783" s="48"/>
      <c r="AK783" s="1733"/>
      <c r="AL783" s="1733"/>
      <c r="AM783" s="1733"/>
      <c r="AN783" s="1733"/>
    </row>
    <row r="784" spans="9:40">
      <c r="I784" s="48"/>
      <c r="Q784" s="48"/>
      <c r="V784" s="1239"/>
      <c r="W784" s="1239"/>
      <c r="X784" s="1239"/>
      <c r="Y784" s="1240"/>
      <c r="Z784" s="1239"/>
      <c r="AA784" s="1239"/>
      <c r="AB784" s="1239"/>
      <c r="AG784" s="48"/>
      <c r="AK784" s="1733"/>
      <c r="AL784" s="1733"/>
      <c r="AM784" s="1733"/>
      <c r="AN784" s="1733"/>
    </row>
    <row r="785" spans="9:40">
      <c r="I785" s="48"/>
      <c r="Q785" s="48"/>
      <c r="V785" s="1239"/>
      <c r="W785" s="1239"/>
      <c r="X785" s="1239"/>
      <c r="Y785" s="1240"/>
      <c r="Z785" s="1239"/>
      <c r="AA785" s="1239"/>
      <c r="AB785" s="1239"/>
      <c r="AG785" s="48"/>
      <c r="AK785" s="1733"/>
      <c r="AL785" s="1733"/>
      <c r="AM785" s="1733"/>
      <c r="AN785" s="1733"/>
    </row>
    <row r="786" spans="9:40">
      <c r="I786" s="48"/>
      <c r="Q786" s="48"/>
      <c r="V786" s="1239"/>
      <c r="W786" s="1239"/>
      <c r="X786" s="1239"/>
      <c r="Y786" s="1240"/>
      <c r="Z786" s="1239"/>
      <c r="AA786" s="1239"/>
      <c r="AB786" s="1239"/>
      <c r="AG786" s="48"/>
      <c r="AK786" s="1733"/>
      <c r="AL786" s="1733"/>
      <c r="AM786" s="1733"/>
      <c r="AN786" s="1733"/>
    </row>
    <row r="787" spans="9:40">
      <c r="I787" s="48"/>
      <c r="Q787" s="48"/>
      <c r="V787" s="1239"/>
      <c r="W787" s="1239"/>
      <c r="X787" s="1239"/>
      <c r="Y787" s="1240"/>
      <c r="Z787" s="1239"/>
      <c r="AA787" s="1239"/>
      <c r="AB787" s="1239"/>
      <c r="AG787" s="48"/>
      <c r="AK787" s="1733"/>
      <c r="AL787" s="1733"/>
      <c r="AM787" s="1733"/>
      <c r="AN787" s="1733"/>
    </row>
    <row r="788" spans="9:40">
      <c r="I788" s="48"/>
      <c r="Q788" s="48"/>
      <c r="V788" s="1239"/>
      <c r="W788" s="1239"/>
      <c r="X788" s="1239"/>
      <c r="Y788" s="1240"/>
      <c r="Z788" s="1239"/>
      <c r="AA788" s="1239"/>
      <c r="AB788" s="1239"/>
      <c r="AG788" s="48"/>
      <c r="AK788" s="1733"/>
      <c r="AL788" s="1733"/>
      <c r="AM788" s="1733"/>
      <c r="AN788" s="1733"/>
    </row>
    <row r="789" spans="9:40">
      <c r="I789" s="48"/>
      <c r="Q789" s="48"/>
      <c r="V789" s="1239"/>
      <c r="W789" s="1239"/>
      <c r="X789" s="1239"/>
      <c r="Y789" s="1240"/>
      <c r="Z789" s="1239"/>
      <c r="AA789" s="1239"/>
      <c r="AB789" s="1239"/>
      <c r="AG789" s="48"/>
      <c r="AK789" s="1733"/>
      <c r="AL789" s="1733"/>
      <c r="AM789" s="1733"/>
      <c r="AN789" s="1733"/>
    </row>
    <row r="790" spans="9:40">
      <c r="I790" s="48"/>
      <c r="Q790" s="48"/>
      <c r="V790" s="1239"/>
      <c r="W790" s="1239"/>
      <c r="X790" s="1239"/>
      <c r="Y790" s="1240"/>
      <c r="Z790" s="1239"/>
      <c r="AA790" s="1239"/>
      <c r="AB790" s="1239"/>
      <c r="AG790" s="48"/>
      <c r="AK790" s="1733"/>
      <c r="AL790" s="1733"/>
      <c r="AM790" s="1733"/>
      <c r="AN790" s="1733"/>
    </row>
    <row r="791" spans="9:40">
      <c r="I791" s="48"/>
      <c r="Q791" s="48"/>
      <c r="V791" s="1239"/>
      <c r="W791" s="1239"/>
      <c r="X791" s="1239"/>
      <c r="Y791" s="1240"/>
      <c r="Z791" s="1239"/>
      <c r="AA791" s="1239"/>
      <c r="AB791" s="1239"/>
      <c r="AG791" s="48"/>
      <c r="AK791" s="1733"/>
      <c r="AL791" s="1733"/>
      <c r="AM791" s="1733"/>
      <c r="AN791" s="1733"/>
    </row>
    <row r="792" spans="9:40">
      <c r="I792" s="48"/>
      <c r="Q792" s="48"/>
      <c r="V792" s="1239"/>
      <c r="W792" s="1239"/>
      <c r="X792" s="1239"/>
      <c r="Y792" s="1240"/>
      <c r="Z792" s="1239"/>
      <c r="AA792" s="1239"/>
      <c r="AB792" s="1239"/>
      <c r="AG792" s="48"/>
      <c r="AK792" s="1733"/>
      <c r="AL792" s="1733"/>
      <c r="AM792" s="1733"/>
      <c r="AN792" s="1733"/>
    </row>
    <row r="793" spans="9:40">
      <c r="I793" s="48"/>
      <c r="Q793" s="48"/>
      <c r="V793" s="1239"/>
      <c r="W793" s="1239"/>
      <c r="X793" s="1239"/>
      <c r="Y793" s="1240"/>
      <c r="Z793" s="1239"/>
      <c r="AA793" s="1239"/>
      <c r="AB793" s="1239"/>
      <c r="AG793" s="48"/>
      <c r="AK793" s="1733"/>
      <c r="AL793" s="1733"/>
      <c r="AM793" s="1733"/>
      <c r="AN793" s="1733"/>
    </row>
    <row r="794" spans="9:40">
      <c r="I794" s="48"/>
      <c r="Q794" s="48"/>
      <c r="V794" s="1239"/>
      <c r="W794" s="1239"/>
      <c r="X794" s="1239"/>
      <c r="Y794" s="1240"/>
      <c r="Z794" s="1239"/>
      <c r="AA794" s="1239"/>
      <c r="AB794" s="1239"/>
      <c r="AG794" s="48"/>
      <c r="AK794" s="1733"/>
      <c r="AL794" s="1733"/>
      <c r="AM794" s="1733"/>
      <c r="AN794" s="1733"/>
    </row>
    <row r="795" spans="9:40">
      <c r="I795" s="48"/>
      <c r="Q795" s="48"/>
      <c r="V795" s="1239"/>
      <c r="W795" s="1239"/>
      <c r="X795" s="1239"/>
      <c r="Y795" s="1240"/>
      <c r="Z795" s="1239"/>
      <c r="AA795" s="1239"/>
      <c r="AB795" s="1239"/>
      <c r="AG795" s="48"/>
      <c r="AK795" s="1733"/>
      <c r="AL795" s="1733"/>
      <c r="AM795" s="1733"/>
      <c r="AN795" s="1733"/>
    </row>
    <row r="796" spans="9:40">
      <c r="I796" s="48"/>
      <c r="Q796" s="48"/>
      <c r="V796" s="1239"/>
      <c r="W796" s="1239"/>
      <c r="X796" s="1239"/>
      <c r="Y796" s="1240"/>
      <c r="Z796" s="1239"/>
      <c r="AA796" s="1239"/>
      <c r="AB796" s="1239"/>
      <c r="AG796" s="48"/>
      <c r="AK796" s="1733"/>
      <c r="AL796" s="1733"/>
      <c r="AM796" s="1733"/>
      <c r="AN796" s="1733"/>
    </row>
    <row r="797" spans="9:40">
      <c r="I797" s="48"/>
      <c r="Q797" s="48"/>
      <c r="V797" s="1239"/>
      <c r="W797" s="1239"/>
      <c r="X797" s="1239"/>
      <c r="Y797" s="1240"/>
      <c r="Z797" s="1239"/>
      <c r="AA797" s="1239"/>
      <c r="AB797" s="1239"/>
      <c r="AG797" s="48"/>
      <c r="AK797" s="1733"/>
      <c r="AL797" s="1733"/>
      <c r="AM797" s="1733"/>
      <c r="AN797" s="1733"/>
    </row>
    <row r="798" spans="9:40">
      <c r="I798" s="48"/>
      <c r="Q798" s="48"/>
      <c r="V798" s="1239"/>
      <c r="W798" s="1239"/>
      <c r="X798" s="1239"/>
      <c r="Y798" s="1240"/>
      <c r="Z798" s="1239"/>
      <c r="AA798" s="1239"/>
      <c r="AB798" s="1239"/>
      <c r="AG798" s="48"/>
      <c r="AK798" s="1733"/>
      <c r="AL798" s="1733"/>
      <c r="AM798" s="1733"/>
      <c r="AN798" s="1733"/>
    </row>
    <row r="799" spans="9:40">
      <c r="I799" s="48"/>
      <c r="Q799" s="48"/>
      <c r="V799" s="1239"/>
      <c r="W799" s="1239"/>
      <c r="X799" s="1239"/>
      <c r="Y799" s="1240"/>
      <c r="Z799" s="1239"/>
      <c r="AA799" s="1239"/>
      <c r="AB799" s="1239"/>
      <c r="AG799" s="48"/>
      <c r="AK799" s="1733"/>
      <c r="AL799" s="1733"/>
      <c r="AM799" s="1733"/>
      <c r="AN799" s="1733"/>
    </row>
    <row r="800" spans="9:40">
      <c r="I800" s="48"/>
      <c r="Q800" s="48"/>
      <c r="V800" s="1239"/>
      <c r="W800" s="1239"/>
      <c r="X800" s="1239"/>
      <c r="Y800" s="1240"/>
      <c r="Z800" s="1239"/>
      <c r="AA800" s="1239"/>
      <c r="AB800" s="1239"/>
      <c r="AG800" s="48"/>
      <c r="AK800" s="1733"/>
      <c r="AL800" s="1733"/>
      <c r="AM800" s="1733"/>
      <c r="AN800" s="1733"/>
    </row>
    <row r="801" spans="9:40">
      <c r="I801" s="48"/>
      <c r="Q801" s="48"/>
      <c r="V801" s="1239"/>
      <c r="W801" s="1239"/>
      <c r="X801" s="1239"/>
      <c r="Y801" s="1240"/>
      <c r="Z801" s="1239"/>
      <c r="AA801" s="1239"/>
      <c r="AB801" s="1239"/>
      <c r="AG801" s="48"/>
      <c r="AK801" s="1733"/>
      <c r="AL801" s="1733"/>
      <c r="AM801" s="1733"/>
      <c r="AN801" s="1733"/>
    </row>
    <row r="802" spans="9:40">
      <c r="I802" s="48"/>
      <c r="Q802" s="48"/>
      <c r="V802" s="1239"/>
      <c r="W802" s="1239"/>
      <c r="X802" s="1239"/>
      <c r="Y802" s="1240"/>
      <c r="Z802" s="1239"/>
      <c r="AA802" s="1239"/>
      <c r="AB802" s="1239"/>
      <c r="AG802" s="48"/>
      <c r="AK802" s="1733"/>
      <c r="AL802" s="1733"/>
      <c r="AM802" s="1733"/>
      <c r="AN802" s="1733"/>
    </row>
    <row r="803" spans="9:40">
      <c r="I803" s="48"/>
      <c r="Q803" s="48"/>
      <c r="V803" s="1239"/>
      <c r="W803" s="1239"/>
      <c r="X803" s="1239"/>
      <c r="Y803" s="1240"/>
      <c r="Z803" s="1239"/>
      <c r="AA803" s="1239"/>
      <c r="AB803" s="1239"/>
      <c r="AG803" s="48"/>
      <c r="AK803" s="1733"/>
      <c r="AL803" s="1733"/>
      <c r="AM803" s="1733"/>
      <c r="AN803" s="1733"/>
    </row>
    <row r="804" spans="9:40">
      <c r="I804" s="48"/>
      <c r="Q804" s="48"/>
      <c r="V804" s="1239"/>
      <c r="W804" s="1239"/>
      <c r="X804" s="1239"/>
      <c r="Y804" s="1240"/>
      <c r="Z804" s="1239"/>
      <c r="AA804" s="1239"/>
      <c r="AB804" s="1239"/>
      <c r="AG804" s="48"/>
      <c r="AK804" s="1733"/>
      <c r="AL804" s="1733"/>
      <c r="AM804" s="1733"/>
      <c r="AN804" s="1733"/>
    </row>
    <row r="805" spans="9:40">
      <c r="I805" s="48"/>
      <c r="Q805" s="48"/>
      <c r="V805" s="1239"/>
      <c r="W805" s="1239"/>
      <c r="X805" s="1239"/>
      <c r="Y805" s="1240"/>
      <c r="Z805" s="1239"/>
      <c r="AA805" s="1239"/>
      <c r="AB805" s="1239"/>
      <c r="AG805" s="48"/>
      <c r="AK805" s="1733"/>
      <c r="AL805" s="1733"/>
      <c r="AM805" s="1733"/>
      <c r="AN805" s="1733"/>
    </row>
    <row r="806" spans="9:40">
      <c r="I806" s="48"/>
      <c r="Q806" s="48"/>
      <c r="V806" s="1239"/>
      <c r="W806" s="1239"/>
      <c r="X806" s="1239"/>
      <c r="Y806" s="1240"/>
      <c r="Z806" s="1239"/>
      <c r="AA806" s="1239"/>
      <c r="AB806" s="1239"/>
      <c r="AG806" s="48"/>
      <c r="AK806" s="1733"/>
      <c r="AL806" s="1733"/>
      <c r="AM806" s="1733"/>
      <c r="AN806" s="1733"/>
    </row>
    <row r="807" spans="9:40">
      <c r="I807" s="48"/>
      <c r="Q807" s="48"/>
      <c r="V807" s="1239"/>
      <c r="W807" s="1239"/>
      <c r="X807" s="1239"/>
      <c r="Y807" s="1240"/>
      <c r="Z807" s="1239"/>
      <c r="AA807" s="1239"/>
      <c r="AB807" s="1239"/>
      <c r="AG807" s="48"/>
      <c r="AK807" s="1733"/>
      <c r="AL807" s="1733"/>
      <c r="AM807" s="1733"/>
      <c r="AN807" s="1733"/>
    </row>
    <row r="808" spans="9:40">
      <c r="I808" s="48"/>
      <c r="Q808" s="48"/>
      <c r="V808" s="1239"/>
      <c r="W808" s="1239"/>
      <c r="X808" s="1239"/>
      <c r="Y808" s="1240"/>
      <c r="Z808" s="1239"/>
      <c r="AA808" s="1239"/>
      <c r="AB808" s="1239"/>
      <c r="AG808" s="48"/>
      <c r="AK808" s="1733"/>
      <c r="AL808" s="1733"/>
      <c r="AM808" s="1733"/>
      <c r="AN808" s="1733"/>
    </row>
    <row r="809" spans="9:40">
      <c r="I809" s="48"/>
      <c r="Q809" s="48"/>
      <c r="V809" s="1239"/>
      <c r="W809" s="1239"/>
      <c r="X809" s="1239"/>
      <c r="Y809" s="1240"/>
      <c r="Z809" s="1239"/>
      <c r="AA809" s="1239"/>
      <c r="AB809" s="1239"/>
      <c r="AG809" s="48"/>
      <c r="AK809" s="1733"/>
      <c r="AL809" s="1733"/>
      <c r="AM809" s="1733"/>
      <c r="AN809" s="1733"/>
    </row>
    <row r="810" spans="9:40">
      <c r="I810" s="48"/>
      <c r="Q810" s="48"/>
      <c r="V810" s="1239"/>
      <c r="W810" s="1239"/>
      <c r="X810" s="1239"/>
      <c r="Y810" s="1240"/>
      <c r="Z810" s="1239"/>
      <c r="AA810" s="1239"/>
      <c r="AB810" s="1239"/>
      <c r="AG810" s="48"/>
      <c r="AK810" s="1733"/>
      <c r="AL810" s="1733"/>
      <c r="AM810" s="1733"/>
      <c r="AN810" s="1733"/>
    </row>
    <row r="811" spans="9:40">
      <c r="I811" s="48"/>
      <c r="Q811" s="48"/>
      <c r="V811" s="1239"/>
      <c r="W811" s="1239"/>
      <c r="X811" s="1239"/>
      <c r="Y811" s="1240"/>
      <c r="Z811" s="1239"/>
      <c r="AA811" s="1239"/>
      <c r="AB811" s="1239"/>
      <c r="AG811" s="48"/>
      <c r="AK811" s="1733"/>
      <c r="AL811" s="1733"/>
      <c r="AM811" s="1733"/>
      <c r="AN811" s="1733"/>
    </row>
    <row r="812" spans="9:40">
      <c r="I812" s="48"/>
      <c r="Q812" s="48"/>
      <c r="V812" s="1239"/>
      <c r="W812" s="1239"/>
      <c r="X812" s="1239"/>
      <c r="Y812" s="1240"/>
      <c r="Z812" s="1239"/>
      <c r="AA812" s="1239"/>
      <c r="AB812" s="1239"/>
      <c r="AG812" s="48"/>
      <c r="AK812" s="1733"/>
      <c r="AL812" s="1733"/>
      <c r="AM812" s="1733"/>
      <c r="AN812" s="1733"/>
    </row>
    <row r="813" spans="9:40">
      <c r="I813" s="48"/>
      <c r="Q813" s="48"/>
      <c r="V813" s="1239"/>
      <c r="W813" s="1239"/>
      <c r="X813" s="1239"/>
      <c r="Y813" s="1240"/>
      <c r="Z813" s="1239"/>
      <c r="AA813" s="1239"/>
      <c r="AB813" s="1239"/>
      <c r="AG813" s="48"/>
      <c r="AK813" s="1733"/>
      <c r="AL813" s="1733"/>
      <c r="AM813" s="1733"/>
      <c r="AN813" s="1733"/>
    </row>
    <row r="814" spans="9:40">
      <c r="I814" s="48"/>
      <c r="Q814" s="48"/>
      <c r="V814" s="1239"/>
      <c r="W814" s="1239"/>
      <c r="X814" s="1239"/>
      <c r="Y814" s="1240"/>
      <c r="Z814" s="1239"/>
      <c r="AA814" s="1239"/>
      <c r="AB814" s="1239"/>
      <c r="AG814" s="48"/>
      <c r="AK814" s="1733"/>
      <c r="AL814" s="1733"/>
      <c r="AM814" s="1733"/>
      <c r="AN814" s="1733"/>
    </row>
    <row r="815" spans="9:40">
      <c r="I815" s="48"/>
      <c r="Q815" s="48"/>
      <c r="V815" s="1239"/>
      <c r="W815" s="1239"/>
      <c r="X815" s="1239"/>
      <c r="Y815" s="1240"/>
      <c r="Z815" s="1239"/>
      <c r="AA815" s="1239"/>
      <c r="AB815" s="1239"/>
      <c r="AG815" s="48"/>
      <c r="AK815" s="1733"/>
      <c r="AL815" s="1733"/>
      <c r="AM815" s="1733"/>
      <c r="AN815" s="1733"/>
    </row>
    <row r="816" spans="9:40">
      <c r="I816" s="48"/>
      <c r="Q816" s="48"/>
      <c r="V816" s="1239"/>
      <c r="W816" s="1239"/>
      <c r="X816" s="1239"/>
      <c r="Y816" s="1240"/>
      <c r="Z816" s="1239"/>
      <c r="AA816" s="1239"/>
      <c r="AB816" s="1239"/>
      <c r="AG816" s="48"/>
      <c r="AK816" s="1733"/>
      <c r="AL816" s="1733"/>
      <c r="AM816" s="1733"/>
      <c r="AN816" s="1733"/>
    </row>
    <row r="817" spans="9:40">
      <c r="I817" s="48"/>
      <c r="Q817" s="48"/>
      <c r="V817" s="1239"/>
      <c r="W817" s="1239"/>
      <c r="X817" s="1239"/>
      <c r="Y817" s="1240"/>
      <c r="Z817" s="1239"/>
      <c r="AA817" s="1239"/>
      <c r="AB817" s="1239"/>
      <c r="AG817" s="48"/>
      <c r="AK817" s="1733"/>
      <c r="AL817" s="1733"/>
      <c r="AM817" s="1733"/>
      <c r="AN817" s="1733"/>
    </row>
    <row r="818" spans="9:40">
      <c r="I818" s="48"/>
      <c r="Q818" s="48"/>
      <c r="V818" s="1239"/>
      <c r="W818" s="1239"/>
      <c r="X818" s="1239"/>
      <c r="Y818" s="1240"/>
      <c r="Z818" s="1239"/>
      <c r="AA818" s="1239"/>
      <c r="AB818" s="1239"/>
      <c r="AG818" s="48"/>
      <c r="AK818" s="1733"/>
      <c r="AL818" s="1733"/>
      <c r="AM818" s="1733"/>
      <c r="AN818" s="1733"/>
    </row>
    <row r="819" spans="9:40">
      <c r="I819" s="48"/>
      <c r="Q819" s="48"/>
      <c r="V819" s="1239"/>
      <c r="W819" s="1239"/>
      <c r="X819" s="1239"/>
      <c r="Y819" s="1240"/>
      <c r="Z819" s="1239"/>
      <c r="AA819" s="1239"/>
      <c r="AB819" s="1239"/>
      <c r="AG819" s="48"/>
      <c r="AK819" s="1733"/>
      <c r="AL819" s="1733"/>
      <c r="AM819" s="1733"/>
      <c r="AN819" s="1733"/>
    </row>
    <row r="820" spans="9:40">
      <c r="I820" s="48"/>
      <c r="Q820" s="48"/>
      <c r="V820" s="1239"/>
      <c r="W820" s="1239"/>
      <c r="X820" s="1239"/>
      <c r="Y820" s="1240"/>
      <c r="Z820" s="1239"/>
      <c r="AA820" s="1239"/>
      <c r="AB820" s="1239"/>
      <c r="AG820" s="48"/>
      <c r="AK820" s="1733"/>
      <c r="AL820" s="1733"/>
      <c r="AM820" s="1733"/>
      <c r="AN820" s="1733"/>
    </row>
    <row r="821" spans="9:40">
      <c r="I821" s="48"/>
      <c r="Q821" s="48"/>
      <c r="V821" s="1239"/>
      <c r="W821" s="1239"/>
      <c r="X821" s="1239"/>
      <c r="Y821" s="1240"/>
      <c r="Z821" s="1239"/>
      <c r="AA821" s="1239"/>
      <c r="AB821" s="1239"/>
      <c r="AG821" s="48"/>
      <c r="AK821" s="1733"/>
      <c r="AL821" s="1733"/>
      <c r="AM821" s="1733"/>
      <c r="AN821" s="1733"/>
    </row>
    <row r="822" spans="9:40">
      <c r="I822" s="48"/>
      <c r="Q822" s="48"/>
      <c r="V822" s="1239"/>
      <c r="W822" s="1239"/>
      <c r="X822" s="1239"/>
      <c r="Y822" s="1240"/>
      <c r="Z822" s="1239"/>
      <c r="AA822" s="1239"/>
      <c r="AB822" s="1239"/>
      <c r="AG822" s="48"/>
      <c r="AK822" s="1733"/>
      <c r="AL822" s="1733"/>
      <c r="AM822" s="1733"/>
      <c r="AN822" s="1733"/>
    </row>
    <row r="823" spans="9:40">
      <c r="I823" s="48"/>
      <c r="Q823" s="48"/>
      <c r="V823" s="1239"/>
      <c r="W823" s="1239"/>
      <c r="X823" s="1239"/>
      <c r="Y823" s="1240"/>
      <c r="Z823" s="1239"/>
      <c r="AA823" s="1239"/>
      <c r="AB823" s="1239"/>
      <c r="AG823" s="48"/>
      <c r="AK823" s="1733"/>
      <c r="AL823" s="1733"/>
      <c r="AM823" s="1733"/>
      <c r="AN823" s="1733"/>
    </row>
    <row r="824" spans="9:40">
      <c r="I824" s="48"/>
      <c r="Q824" s="48"/>
      <c r="V824" s="1239"/>
      <c r="W824" s="1239"/>
      <c r="X824" s="1239"/>
      <c r="Y824" s="1240"/>
      <c r="Z824" s="1239"/>
      <c r="AA824" s="1239"/>
      <c r="AB824" s="1239"/>
      <c r="AG824" s="48"/>
      <c r="AK824" s="1733"/>
      <c r="AL824" s="1733"/>
      <c r="AM824" s="1733"/>
      <c r="AN824" s="1733"/>
    </row>
    <row r="825" spans="9:40">
      <c r="I825" s="48"/>
      <c r="Q825" s="48"/>
      <c r="V825" s="1239"/>
      <c r="W825" s="1239"/>
      <c r="X825" s="1239"/>
      <c r="Y825" s="1240"/>
      <c r="Z825" s="1239"/>
      <c r="AA825" s="1239"/>
      <c r="AB825" s="1239"/>
      <c r="AG825" s="48"/>
      <c r="AK825" s="1733"/>
      <c r="AL825" s="1733"/>
      <c r="AM825" s="1733"/>
      <c r="AN825" s="1733"/>
    </row>
    <row r="826" spans="9:40">
      <c r="I826" s="48"/>
      <c r="Q826" s="48"/>
      <c r="V826" s="1239"/>
      <c r="W826" s="1239"/>
      <c r="X826" s="1239"/>
      <c r="Y826" s="1240"/>
      <c r="Z826" s="1239"/>
      <c r="AA826" s="1239"/>
      <c r="AB826" s="1239"/>
      <c r="AG826" s="48"/>
      <c r="AK826" s="1733"/>
      <c r="AL826" s="1733"/>
      <c r="AM826" s="1733"/>
      <c r="AN826" s="1733"/>
    </row>
    <row r="827" spans="9:40">
      <c r="I827" s="48"/>
      <c r="Q827" s="48"/>
      <c r="V827" s="1239"/>
      <c r="W827" s="1239"/>
      <c r="X827" s="1239"/>
      <c r="Y827" s="1240"/>
      <c r="Z827" s="1239"/>
      <c r="AA827" s="1239"/>
      <c r="AB827" s="1239"/>
      <c r="AG827" s="48"/>
      <c r="AK827" s="1733"/>
      <c r="AL827" s="1733"/>
      <c r="AM827" s="1733"/>
      <c r="AN827" s="1733"/>
    </row>
    <row r="828" spans="9:40">
      <c r="I828" s="48"/>
      <c r="Q828" s="48"/>
      <c r="V828" s="1239"/>
      <c r="W828" s="1239"/>
      <c r="X828" s="1239"/>
      <c r="Y828" s="1240"/>
      <c r="Z828" s="1239"/>
      <c r="AA828" s="1239"/>
      <c r="AB828" s="1239"/>
      <c r="AG828" s="48"/>
      <c r="AK828" s="1733"/>
      <c r="AL828" s="1733"/>
      <c r="AM828" s="1733"/>
      <c r="AN828" s="1733"/>
    </row>
    <row r="829" spans="9:40">
      <c r="I829" s="48"/>
      <c r="Q829" s="48"/>
      <c r="V829" s="1239"/>
      <c r="W829" s="1239"/>
      <c r="X829" s="1239"/>
      <c r="Y829" s="1240"/>
      <c r="Z829" s="1239"/>
      <c r="AA829" s="1239"/>
      <c r="AB829" s="1239"/>
      <c r="AG829" s="48"/>
      <c r="AK829" s="1733"/>
      <c r="AL829" s="1733"/>
      <c r="AM829" s="1733"/>
      <c r="AN829" s="1733"/>
    </row>
    <row r="830" spans="9:40">
      <c r="I830" s="48"/>
      <c r="Q830" s="48"/>
      <c r="V830" s="1239"/>
      <c r="W830" s="1239"/>
      <c r="X830" s="1239"/>
      <c r="Y830" s="1240"/>
      <c r="Z830" s="1239"/>
      <c r="AA830" s="1239"/>
      <c r="AB830" s="1239"/>
      <c r="AG830" s="48"/>
      <c r="AK830" s="1733"/>
      <c r="AL830" s="1733"/>
      <c r="AM830" s="1733"/>
      <c r="AN830" s="1733"/>
    </row>
    <row r="831" spans="9:40">
      <c r="I831" s="48"/>
      <c r="Q831" s="48"/>
      <c r="V831" s="1239"/>
      <c r="W831" s="1239"/>
      <c r="X831" s="1239"/>
      <c r="Y831" s="1240"/>
      <c r="Z831" s="1239"/>
      <c r="AA831" s="1239"/>
      <c r="AB831" s="1239"/>
      <c r="AG831" s="48"/>
      <c r="AK831" s="1733"/>
      <c r="AL831" s="1733"/>
      <c r="AM831" s="1733"/>
      <c r="AN831" s="1733"/>
    </row>
    <row r="832" spans="9:40">
      <c r="I832" s="48"/>
      <c r="Q832" s="48"/>
      <c r="V832" s="1239"/>
      <c r="W832" s="1239"/>
      <c r="X832" s="1239"/>
      <c r="Y832" s="1240"/>
      <c r="Z832" s="1239"/>
      <c r="AA832" s="1239"/>
      <c r="AB832" s="1239"/>
      <c r="AG832" s="48"/>
      <c r="AK832" s="1733"/>
      <c r="AL832" s="1733"/>
      <c r="AM832" s="1733"/>
      <c r="AN832" s="1733"/>
    </row>
    <row r="833" spans="9:40">
      <c r="I833" s="48"/>
      <c r="Q833" s="48"/>
      <c r="V833" s="1239"/>
      <c r="W833" s="1239"/>
      <c r="X833" s="1239"/>
      <c r="Y833" s="1240"/>
      <c r="Z833" s="1239"/>
      <c r="AA833" s="1239"/>
      <c r="AB833" s="1239"/>
      <c r="AG833" s="48"/>
      <c r="AK833" s="1733"/>
      <c r="AL833" s="1733"/>
      <c r="AM833" s="1733"/>
      <c r="AN833" s="1733"/>
    </row>
    <row r="834" spans="9:40">
      <c r="I834" s="48"/>
      <c r="Q834" s="48"/>
      <c r="V834" s="1239"/>
      <c r="W834" s="1239"/>
      <c r="X834" s="1239"/>
      <c r="Y834" s="1240"/>
      <c r="Z834" s="1239"/>
      <c r="AA834" s="1239"/>
      <c r="AB834" s="1239"/>
      <c r="AG834" s="48"/>
      <c r="AK834" s="1733"/>
      <c r="AL834" s="1733"/>
      <c r="AM834" s="1733"/>
      <c r="AN834" s="1733"/>
    </row>
    <row r="835" spans="9:40">
      <c r="I835" s="48"/>
      <c r="Q835" s="48"/>
      <c r="V835" s="1239"/>
      <c r="W835" s="1239"/>
      <c r="X835" s="1239"/>
      <c r="Y835" s="1240"/>
      <c r="Z835" s="1239"/>
      <c r="AA835" s="1239"/>
      <c r="AB835" s="1239"/>
      <c r="AG835" s="48"/>
      <c r="AK835" s="1733"/>
      <c r="AL835" s="1733"/>
      <c r="AM835" s="1733"/>
      <c r="AN835" s="1733"/>
    </row>
    <row r="836" spans="9:40">
      <c r="I836" s="48"/>
      <c r="Q836" s="48"/>
      <c r="V836" s="1239"/>
      <c r="W836" s="1239"/>
      <c r="X836" s="1239"/>
      <c r="Y836" s="1240"/>
      <c r="Z836" s="1239"/>
      <c r="AA836" s="1239"/>
      <c r="AB836" s="1239"/>
      <c r="AG836" s="48"/>
      <c r="AK836" s="1733"/>
      <c r="AL836" s="1733"/>
      <c r="AM836" s="1733"/>
      <c r="AN836" s="1733"/>
    </row>
    <row r="837" spans="9:40">
      <c r="I837" s="48"/>
      <c r="Q837" s="48"/>
      <c r="V837" s="1239"/>
      <c r="W837" s="1239"/>
      <c r="X837" s="1239"/>
      <c r="Y837" s="1240"/>
      <c r="Z837" s="1239"/>
      <c r="AA837" s="1239"/>
      <c r="AB837" s="1239"/>
      <c r="AG837" s="48"/>
      <c r="AK837" s="1733"/>
      <c r="AL837" s="1733"/>
      <c r="AM837" s="1733"/>
      <c r="AN837" s="1733"/>
    </row>
    <row r="838" spans="9:40">
      <c r="I838" s="48"/>
      <c r="Q838" s="48"/>
      <c r="V838" s="1239"/>
      <c r="W838" s="1239"/>
      <c r="X838" s="1239"/>
      <c r="Y838" s="1240"/>
      <c r="Z838" s="1239"/>
      <c r="AA838" s="1239"/>
      <c r="AB838" s="1239"/>
      <c r="AG838" s="48"/>
      <c r="AK838" s="1733"/>
      <c r="AL838" s="1733"/>
      <c r="AM838" s="1733"/>
      <c r="AN838" s="1733"/>
    </row>
    <row r="839" spans="9:40">
      <c r="I839" s="48"/>
      <c r="Q839" s="48"/>
      <c r="V839" s="1239"/>
      <c r="W839" s="1239"/>
      <c r="X839" s="1239"/>
      <c r="Y839" s="1240"/>
      <c r="Z839" s="1239"/>
      <c r="AA839" s="1239"/>
      <c r="AB839" s="1239"/>
      <c r="AG839" s="48"/>
      <c r="AK839" s="1733"/>
      <c r="AL839" s="1733"/>
      <c r="AM839" s="1733"/>
      <c r="AN839" s="1733"/>
    </row>
    <row r="840" spans="9:40">
      <c r="I840" s="48"/>
      <c r="Q840" s="48"/>
      <c r="V840" s="1239"/>
      <c r="W840" s="1239"/>
      <c r="X840" s="1239"/>
      <c r="Y840" s="1240"/>
      <c r="Z840" s="1239"/>
      <c r="AA840" s="1239"/>
      <c r="AB840" s="1239"/>
      <c r="AG840" s="48"/>
      <c r="AK840" s="1733"/>
      <c r="AL840" s="1733"/>
      <c r="AM840" s="1733"/>
      <c r="AN840" s="1733"/>
    </row>
    <row r="841" spans="9:40">
      <c r="I841" s="48"/>
      <c r="Q841" s="48"/>
      <c r="V841" s="1239"/>
      <c r="W841" s="1239"/>
      <c r="X841" s="1239"/>
      <c r="Y841" s="1240"/>
      <c r="Z841" s="1239"/>
      <c r="AA841" s="1239"/>
      <c r="AB841" s="1239"/>
      <c r="AG841" s="48"/>
      <c r="AK841" s="1733"/>
      <c r="AL841" s="1733"/>
      <c r="AM841" s="1733"/>
      <c r="AN841" s="1733"/>
    </row>
    <row r="842" spans="9:40">
      <c r="I842" s="48"/>
      <c r="Q842" s="48"/>
      <c r="V842" s="1239"/>
      <c r="W842" s="1239"/>
      <c r="X842" s="1239"/>
      <c r="Y842" s="1240"/>
      <c r="Z842" s="1239"/>
      <c r="AA842" s="1239"/>
      <c r="AB842" s="1239"/>
      <c r="AG842" s="48"/>
      <c r="AK842" s="1733"/>
      <c r="AL842" s="1733"/>
      <c r="AM842" s="1733"/>
      <c r="AN842" s="1733"/>
    </row>
    <row r="843" spans="9:40">
      <c r="I843" s="48"/>
      <c r="Q843" s="48"/>
      <c r="V843" s="1239"/>
      <c r="W843" s="1239"/>
      <c r="X843" s="1239"/>
      <c r="Y843" s="1240"/>
      <c r="Z843" s="1239"/>
      <c r="AA843" s="1239"/>
      <c r="AB843" s="1239"/>
      <c r="AG843" s="48"/>
      <c r="AK843" s="1733"/>
      <c r="AL843" s="1733"/>
      <c r="AM843" s="1733"/>
      <c r="AN843" s="1733"/>
    </row>
    <row r="844" spans="9:40">
      <c r="I844" s="48"/>
      <c r="Q844" s="48"/>
      <c r="V844" s="1239"/>
      <c r="W844" s="1239"/>
      <c r="X844" s="1239"/>
      <c r="Y844" s="1240"/>
      <c r="Z844" s="1239"/>
      <c r="AA844" s="1239"/>
      <c r="AB844" s="1239"/>
      <c r="AG844" s="48"/>
      <c r="AK844" s="1733"/>
      <c r="AL844" s="1733"/>
      <c r="AM844" s="1733"/>
      <c r="AN844" s="1733"/>
    </row>
    <row r="845" spans="9:40">
      <c r="I845" s="48"/>
      <c r="Q845" s="48"/>
      <c r="V845" s="1239"/>
      <c r="W845" s="1239"/>
      <c r="X845" s="1239"/>
      <c r="Y845" s="1240"/>
      <c r="Z845" s="1239"/>
      <c r="AA845" s="1239"/>
      <c r="AB845" s="1239"/>
      <c r="AG845" s="48"/>
      <c r="AK845" s="1733"/>
      <c r="AL845" s="1733"/>
      <c r="AM845" s="1733"/>
      <c r="AN845" s="1733"/>
    </row>
    <row r="846" spans="9:40">
      <c r="I846" s="48"/>
      <c r="Q846" s="48"/>
      <c r="V846" s="1239"/>
      <c r="W846" s="1239"/>
      <c r="X846" s="1239"/>
      <c r="Y846" s="1240"/>
      <c r="Z846" s="1239"/>
      <c r="AA846" s="1239"/>
      <c r="AB846" s="1239"/>
      <c r="AG846" s="48"/>
      <c r="AK846" s="1733"/>
      <c r="AL846" s="1733"/>
      <c r="AM846" s="1733"/>
      <c r="AN846" s="1733"/>
    </row>
    <row r="847" spans="9:40">
      <c r="I847" s="48"/>
      <c r="Q847" s="48"/>
      <c r="V847" s="1239"/>
      <c r="W847" s="1239"/>
      <c r="X847" s="1239"/>
      <c r="Y847" s="1240"/>
      <c r="Z847" s="1239"/>
      <c r="AA847" s="1239"/>
      <c r="AB847" s="1239"/>
      <c r="AG847" s="48"/>
      <c r="AK847" s="1733"/>
      <c r="AL847" s="1733"/>
      <c r="AM847" s="1733"/>
      <c r="AN847" s="1733"/>
    </row>
    <row r="848" spans="9:40">
      <c r="I848" s="48"/>
      <c r="Q848" s="48"/>
      <c r="V848" s="1239"/>
      <c r="W848" s="1239"/>
      <c r="X848" s="1239"/>
      <c r="Y848" s="1240"/>
      <c r="Z848" s="1239"/>
      <c r="AA848" s="1239"/>
      <c r="AB848" s="1239"/>
      <c r="AG848" s="48"/>
      <c r="AK848" s="1733"/>
      <c r="AL848" s="1733"/>
      <c r="AM848" s="1733"/>
      <c r="AN848" s="1733"/>
    </row>
    <row r="849" spans="9:40">
      <c r="I849" s="48"/>
      <c r="Q849" s="48"/>
      <c r="V849" s="1239"/>
      <c r="W849" s="1239"/>
      <c r="X849" s="1239"/>
      <c r="Y849" s="1240"/>
      <c r="Z849" s="1239"/>
      <c r="AA849" s="1239"/>
      <c r="AB849" s="1239"/>
      <c r="AG849" s="48"/>
      <c r="AK849" s="1733"/>
      <c r="AL849" s="1733"/>
      <c r="AM849" s="1733"/>
      <c r="AN849" s="1733"/>
    </row>
    <row r="850" spans="9:40">
      <c r="I850" s="48"/>
      <c r="Q850" s="48"/>
      <c r="V850" s="1239"/>
      <c r="W850" s="1239"/>
      <c r="X850" s="1239"/>
      <c r="Y850" s="1240"/>
      <c r="Z850" s="1239"/>
      <c r="AA850" s="1239"/>
      <c r="AB850" s="1239"/>
      <c r="AG850" s="48"/>
      <c r="AK850" s="1733"/>
      <c r="AL850" s="1733"/>
      <c r="AM850" s="1733"/>
      <c r="AN850" s="1733"/>
    </row>
    <row r="851" spans="9:40">
      <c r="I851" s="48"/>
      <c r="Q851" s="48"/>
      <c r="V851" s="1239"/>
      <c r="W851" s="1239"/>
      <c r="X851" s="1239"/>
      <c r="Y851" s="1240"/>
      <c r="Z851" s="1239"/>
      <c r="AA851" s="1239"/>
      <c r="AB851" s="1239"/>
      <c r="AG851" s="48"/>
      <c r="AK851" s="1733"/>
      <c r="AL851" s="1733"/>
      <c r="AM851" s="1733"/>
      <c r="AN851" s="1733"/>
    </row>
    <row r="852" spans="9:40">
      <c r="I852" s="48"/>
      <c r="Q852" s="48"/>
      <c r="V852" s="1239"/>
      <c r="W852" s="1239"/>
      <c r="X852" s="1239"/>
      <c r="Y852" s="1240"/>
      <c r="Z852" s="1239"/>
      <c r="AA852" s="1239"/>
      <c r="AB852" s="1239"/>
      <c r="AG852" s="48"/>
      <c r="AK852" s="1733"/>
      <c r="AL852" s="1733"/>
      <c r="AM852" s="1733"/>
      <c r="AN852" s="1733"/>
    </row>
    <row r="853" spans="9:40">
      <c r="I853" s="48"/>
      <c r="Q853" s="48"/>
      <c r="V853" s="1239"/>
      <c r="W853" s="1239"/>
      <c r="X853" s="1239"/>
      <c r="Y853" s="1240"/>
      <c r="Z853" s="1239"/>
      <c r="AA853" s="1239"/>
      <c r="AB853" s="1239"/>
      <c r="AG853" s="48"/>
      <c r="AK853" s="1733"/>
      <c r="AL853" s="1733"/>
      <c r="AM853" s="1733"/>
      <c r="AN853" s="1733"/>
    </row>
    <row r="854" spans="9:40">
      <c r="I854" s="48"/>
      <c r="Q854" s="48"/>
      <c r="V854" s="1239"/>
      <c r="W854" s="1239"/>
      <c r="X854" s="1239"/>
      <c r="Y854" s="1240"/>
      <c r="Z854" s="1239"/>
      <c r="AA854" s="1239"/>
      <c r="AB854" s="1239"/>
      <c r="AG854" s="48"/>
      <c r="AK854" s="1733"/>
      <c r="AL854" s="1733"/>
      <c r="AM854" s="1733"/>
      <c r="AN854" s="1733"/>
    </row>
    <row r="855" spans="9:40">
      <c r="I855" s="48"/>
      <c r="Q855" s="48"/>
      <c r="V855" s="1239"/>
      <c r="W855" s="1239"/>
      <c r="X855" s="1239"/>
      <c r="Y855" s="1240"/>
      <c r="Z855" s="1239"/>
      <c r="AA855" s="1239"/>
      <c r="AB855" s="1239"/>
      <c r="AG855" s="48"/>
      <c r="AK855" s="1733"/>
      <c r="AL855" s="1733"/>
      <c r="AM855" s="1733"/>
      <c r="AN855" s="1733"/>
    </row>
    <row r="856" spans="9:40">
      <c r="I856" s="48"/>
      <c r="Q856" s="48"/>
      <c r="V856" s="1239"/>
      <c r="W856" s="1239"/>
      <c r="X856" s="1239"/>
      <c r="Y856" s="1240"/>
      <c r="Z856" s="1239"/>
      <c r="AA856" s="1239"/>
      <c r="AB856" s="1239"/>
      <c r="AG856" s="48"/>
      <c r="AK856" s="1733"/>
      <c r="AL856" s="1733"/>
      <c r="AM856" s="1733"/>
      <c r="AN856" s="1733"/>
    </row>
    <row r="857" spans="9:40">
      <c r="I857" s="48"/>
      <c r="Q857" s="48"/>
      <c r="V857" s="1239"/>
      <c r="W857" s="1239"/>
      <c r="X857" s="1239"/>
      <c r="Y857" s="1240"/>
      <c r="Z857" s="1239"/>
      <c r="AA857" s="1239"/>
      <c r="AB857" s="1239"/>
      <c r="AG857" s="48"/>
      <c r="AK857" s="1733"/>
      <c r="AL857" s="1733"/>
      <c r="AM857" s="1733"/>
      <c r="AN857" s="1733"/>
    </row>
    <row r="858" spans="9:40">
      <c r="I858" s="48"/>
      <c r="Q858" s="48"/>
      <c r="V858" s="1239"/>
      <c r="W858" s="1239"/>
      <c r="X858" s="1239"/>
      <c r="Y858" s="1240"/>
      <c r="Z858" s="1239"/>
      <c r="AA858" s="1239"/>
      <c r="AB858" s="1239"/>
      <c r="AG858" s="48"/>
      <c r="AK858" s="1733"/>
      <c r="AL858" s="1733"/>
      <c r="AM858" s="1733"/>
      <c r="AN858" s="1733"/>
    </row>
    <row r="859" spans="9:40">
      <c r="I859" s="48"/>
      <c r="Q859" s="48"/>
      <c r="V859" s="1239"/>
      <c r="W859" s="1239"/>
      <c r="X859" s="1239"/>
      <c r="Y859" s="1240"/>
      <c r="Z859" s="1239"/>
      <c r="AA859" s="1239"/>
      <c r="AB859" s="1239"/>
      <c r="AG859" s="48"/>
      <c r="AK859" s="1733"/>
      <c r="AL859" s="1733"/>
      <c r="AM859" s="1733"/>
      <c r="AN859" s="1733"/>
    </row>
    <row r="860" spans="9:40">
      <c r="I860" s="48"/>
      <c r="Q860" s="48"/>
      <c r="V860" s="1239"/>
      <c r="W860" s="1239"/>
      <c r="X860" s="1239"/>
      <c r="Y860" s="1240"/>
      <c r="Z860" s="1239"/>
      <c r="AA860" s="1239"/>
      <c r="AB860" s="1239"/>
      <c r="AG860" s="48"/>
      <c r="AK860" s="1733"/>
      <c r="AL860" s="1733"/>
      <c r="AM860" s="1733"/>
      <c r="AN860" s="1733"/>
    </row>
    <row r="861" spans="9:40">
      <c r="I861" s="48"/>
      <c r="Q861" s="48"/>
      <c r="V861" s="1239"/>
      <c r="W861" s="1239"/>
      <c r="X861" s="1239"/>
      <c r="Y861" s="1240"/>
      <c r="Z861" s="1239"/>
      <c r="AA861" s="1239"/>
      <c r="AB861" s="1239"/>
      <c r="AG861" s="48"/>
      <c r="AK861" s="1733"/>
      <c r="AL861" s="1733"/>
      <c r="AM861" s="1733"/>
      <c r="AN861" s="1733"/>
    </row>
    <row r="862" spans="9:40">
      <c r="I862" s="48"/>
      <c r="Q862" s="48"/>
      <c r="V862" s="1239"/>
      <c r="W862" s="1239"/>
      <c r="X862" s="1239"/>
      <c r="Y862" s="1240"/>
      <c r="Z862" s="1239"/>
      <c r="AA862" s="1239"/>
      <c r="AB862" s="1239"/>
      <c r="AG862" s="48"/>
      <c r="AK862" s="1733"/>
      <c r="AL862" s="1733"/>
      <c r="AM862" s="1733"/>
      <c r="AN862" s="1733"/>
    </row>
    <row r="863" spans="9:40">
      <c r="I863" s="48"/>
      <c r="Q863" s="48"/>
      <c r="V863" s="1239"/>
      <c r="W863" s="1239"/>
      <c r="X863" s="1239"/>
      <c r="Y863" s="1240"/>
      <c r="Z863" s="1239"/>
      <c r="AA863" s="1239"/>
      <c r="AB863" s="1239"/>
      <c r="AG863" s="48"/>
      <c r="AK863" s="1733"/>
      <c r="AL863" s="1733"/>
      <c r="AM863" s="1733"/>
      <c r="AN863" s="1733"/>
    </row>
    <row r="864" spans="9:40">
      <c r="I864" s="48"/>
      <c r="Q864" s="48"/>
      <c r="V864" s="1239"/>
      <c r="W864" s="1239"/>
      <c r="X864" s="1239"/>
      <c r="Y864" s="1240"/>
      <c r="Z864" s="1239"/>
      <c r="AA864" s="1239"/>
      <c r="AB864" s="1239"/>
      <c r="AG864" s="48"/>
      <c r="AK864" s="1733"/>
      <c r="AL864" s="1733"/>
      <c r="AM864" s="1733"/>
      <c r="AN864" s="1733"/>
    </row>
    <row r="865" spans="9:40">
      <c r="I865" s="48"/>
      <c r="Q865" s="48"/>
      <c r="V865" s="1239"/>
      <c r="W865" s="1239"/>
      <c r="X865" s="1239"/>
      <c r="Y865" s="1240"/>
      <c r="Z865" s="1239"/>
      <c r="AA865" s="1239"/>
      <c r="AB865" s="1239"/>
      <c r="AG865" s="48"/>
      <c r="AK865" s="1733"/>
      <c r="AL865" s="1733"/>
      <c r="AM865" s="1733"/>
      <c r="AN865" s="1733"/>
    </row>
    <row r="866" spans="9:40">
      <c r="I866" s="48"/>
      <c r="Q866" s="48"/>
      <c r="V866" s="1239"/>
      <c r="W866" s="1239"/>
      <c r="X866" s="1239"/>
      <c r="Y866" s="1240"/>
      <c r="Z866" s="1239"/>
      <c r="AA866" s="1239"/>
      <c r="AB866" s="1239"/>
      <c r="AG866" s="48"/>
      <c r="AK866" s="1733"/>
      <c r="AL866" s="1733"/>
      <c r="AM866" s="1733"/>
      <c r="AN866" s="1733"/>
    </row>
    <row r="867" spans="9:40">
      <c r="I867" s="48"/>
      <c r="Q867" s="48"/>
      <c r="V867" s="1239"/>
      <c r="W867" s="1239"/>
      <c r="X867" s="1239"/>
      <c r="Y867" s="1240"/>
      <c r="Z867" s="1239"/>
      <c r="AA867" s="1239"/>
      <c r="AB867" s="1239"/>
      <c r="AG867" s="48"/>
      <c r="AK867" s="1733"/>
      <c r="AL867" s="1733"/>
      <c r="AM867" s="1733"/>
      <c r="AN867" s="1733"/>
    </row>
    <row r="868" spans="9:40">
      <c r="I868" s="48"/>
      <c r="Q868" s="48"/>
      <c r="V868" s="1239"/>
      <c r="W868" s="1239"/>
      <c r="X868" s="1239"/>
      <c r="Y868" s="1240"/>
      <c r="Z868" s="1239"/>
      <c r="AA868" s="1239"/>
      <c r="AB868" s="1239"/>
      <c r="AG868" s="48"/>
      <c r="AK868" s="1733"/>
      <c r="AL868" s="1733"/>
      <c r="AM868" s="1733"/>
      <c r="AN868" s="1733"/>
    </row>
    <row r="869" spans="9:40">
      <c r="I869" s="48"/>
      <c r="Q869" s="48"/>
      <c r="V869" s="1239"/>
      <c r="W869" s="1239"/>
      <c r="X869" s="1239"/>
      <c r="Y869" s="1240"/>
      <c r="Z869" s="1239"/>
      <c r="AA869" s="1239"/>
      <c r="AB869" s="1239"/>
      <c r="AG869" s="48"/>
      <c r="AK869" s="1733"/>
      <c r="AL869" s="1733"/>
      <c r="AM869" s="1733"/>
      <c r="AN869" s="1733"/>
    </row>
    <row r="870" spans="9:40">
      <c r="I870" s="48"/>
      <c r="Q870" s="48"/>
      <c r="V870" s="1239"/>
      <c r="W870" s="1239"/>
      <c r="X870" s="1239"/>
      <c r="Y870" s="1240"/>
      <c r="Z870" s="1239"/>
      <c r="AA870" s="1239"/>
      <c r="AB870" s="1239"/>
      <c r="AG870" s="48"/>
      <c r="AK870" s="1733"/>
      <c r="AL870" s="1733"/>
      <c r="AM870" s="1733"/>
      <c r="AN870" s="1733"/>
    </row>
    <row r="871" spans="9:40">
      <c r="I871" s="48"/>
      <c r="Q871" s="48"/>
      <c r="V871" s="1239"/>
      <c r="W871" s="1239"/>
      <c r="X871" s="1239"/>
      <c r="Y871" s="1240"/>
      <c r="Z871" s="1239"/>
      <c r="AA871" s="1239"/>
      <c r="AB871" s="1239"/>
      <c r="AG871" s="48"/>
      <c r="AK871" s="1733"/>
      <c r="AL871" s="1733"/>
      <c r="AM871" s="1733"/>
      <c r="AN871" s="1733"/>
    </row>
    <row r="872" spans="9:40">
      <c r="I872" s="48"/>
      <c r="Q872" s="48"/>
      <c r="V872" s="1239"/>
      <c r="W872" s="1239"/>
      <c r="X872" s="1239"/>
      <c r="Y872" s="1240"/>
      <c r="Z872" s="1239"/>
      <c r="AA872" s="1239"/>
      <c r="AB872" s="1239"/>
      <c r="AG872" s="48"/>
      <c r="AK872" s="1733"/>
      <c r="AL872" s="1733"/>
      <c r="AM872" s="1733"/>
      <c r="AN872" s="1733"/>
    </row>
    <row r="873" spans="9:40">
      <c r="I873" s="48"/>
      <c r="Q873" s="48"/>
      <c r="V873" s="1239"/>
      <c r="W873" s="1239"/>
      <c r="X873" s="1239"/>
      <c r="Y873" s="1240"/>
      <c r="Z873" s="1239"/>
      <c r="AA873" s="1239"/>
      <c r="AB873" s="1239"/>
      <c r="AG873" s="48"/>
      <c r="AK873" s="1733"/>
      <c r="AL873" s="1733"/>
      <c r="AM873" s="1733"/>
      <c r="AN873" s="1733"/>
    </row>
    <row r="874" spans="9:40">
      <c r="I874" s="48"/>
      <c r="Q874" s="48"/>
      <c r="V874" s="1239"/>
      <c r="W874" s="1239"/>
      <c r="X874" s="1239"/>
      <c r="Y874" s="1240"/>
      <c r="Z874" s="1239"/>
      <c r="AA874" s="1239"/>
      <c r="AB874" s="1239"/>
      <c r="AG874" s="48"/>
      <c r="AK874" s="1733"/>
      <c r="AL874" s="1733"/>
      <c r="AM874" s="1733"/>
      <c r="AN874" s="1733"/>
    </row>
    <row r="875" spans="9:40">
      <c r="I875" s="48"/>
      <c r="Q875" s="48"/>
      <c r="V875" s="1239"/>
      <c r="W875" s="1239"/>
      <c r="X875" s="1239"/>
      <c r="Y875" s="1240"/>
      <c r="Z875" s="1239"/>
      <c r="AA875" s="1239"/>
      <c r="AB875" s="1239"/>
      <c r="AG875" s="48"/>
      <c r="AK875" s="1733"/>
      <c r="AL875" s="1733"/>
      <c r="AM875" s="1733"/>
      <c r="AN875" s="1733"/>
    </row>
    <row r="876" spans="9:40">
      <c r="I876" s="48"/>
      <c r="Q876" s="48"/>
      <c r="V876" s="1239"/>
      <c r="W876" s="1239"/>
      <c r="X876" s="1239"/>
      <c r="Y876" s="1240"/>
      <c r="Z876" s="1239"/>
      <c r="AA876" s="1239"/>
      <c r="AB876" s="1239"/>
      <c r="AG876" s="48"/>
      <c r="AK876" s="1733"/>
      <c r="AL876" s="1733"/>
      <c r="AM876" s="1733"/>
      <c r="AN876" s="1733"/>
    </row>
    <row r="877" spans="9:40">
      <c r="I877" s="48"/>
      <c r="Q877" s="48"/>
      <c r="V877" s="1239"/>
      <c r="W877" s="1239"/>
      <c r="X877" s="1239"/>
      <c r="Y877" s="1240"/>
      <c r="Z877" s="1239"/>
      <c r="AA877" s="1239"/>
      <c r="AB877" s="1239"/>
      <c r="AG877" s="48"/>
      <c r="AK877" s="1733"/>
      <c r="AL877" s="1733"/>
      <c r="AM877" s="1733"/>
      <c r="AN877" s="1733"/>
    </row>
    <row r="878" spans="9:40">
      <c r="I878" s="48"/>
      <c r="Q878" s="48"/>
      <c r="V878" s="1239"/>
      <c r="W878" s="1239"/>
      <c r="X878" s="1239"/>
      <c r="Y878" s="1240"/>
      <c r="Z878" s="1239"/>
      <c r="AA878" s="1239"/>
      <c r="AB878" s="1239"/>
      <c r="AG878" s="48"/>
      <c r="AK878" s="1733"/>
      <c r="AL878" s="1733"/>
      <c r="AM878" s="1733"/>
      <c r="AN878" s="1733"/>
    </row>
    <row r="879" spans="9:40">
      <c r="I879" s="48"/>
      <c r="Q879" s="48"/>
      <c r="V879" s="1239"/>
      <c r="W879" s="1239"/>
      <c r="X879" s="1239"/>
      <c r="Y879" s="1240"/>
      <c r="Z879" s="1239"/>
      <c r="AA879" s="1239"/>
      <c r="AB879" s="1239"/>
      <c r="AG879" s="48"/>
      <c r="AK879" s="1733"/>
      <c r="AL879" s="1733"/>
      <c r="AM879" s="1733"/>
      <c r="AN879" s="1733"/>
    </row>
    <row r="880" spans="9:40">
      <c r="I880" s="48"/>
      <c r="Q880" s="48"/>
      <c r="V880" s="1239"/>
      <c r="W880" s="1239"/>
      <c r="X880" s="1239"/>
      <c r="Y880" s="1240"/>
      <c r="Z880" s="1239"/>
      <c r="AA880" s="1239"/>
      <c r="AB880" s="1239"/>
      <c r="AG880" s="48"/>
      <c r="AK880" s="1733"/>
      <c r="AL880" s="1733"/>
      <c r="AM880" s="1733"/>
      <c r="AN880" s="1733"/>
    </row>
    <row r="881" spans="9:40">
      <c r="I881" s="48"/>
      <c r="Q881" s="48"/>
      <c r="V881" s="1239"/>
      <c r="W881" s="1239"/>
      <c r="X881" s="1239"/>
      <c r="Y881" s="1240"/>
      <c r="Z881" s="1239"/>
      <c r="AA881" s="1239"/>
      <c r="AB881" s="1239"/>
      <c r="AG881" s="48"/>
      <c r="AK881" s="1733"/>
      <c r="AL881" s="1733"/>
      <c r="AM881" s="1733"/>
      <c r="AN881" s="1733"/>
    </row>
    <row r="882" spans="9:40">
      <c r="I882" s="48"/>
      <c r="Q882" s="48"/>
      <c r="V882" s="1239"/>
      <c r="W882" s="1239"/>
      <c r="X882" s="1239"/>
      <c r="Y882" s="1240"/>
      <c r="Z882" s="1239"/>
      <c r="AA882" s="1239"/>
      <c r="AB882" s="1239"/>
      <c r="AG882" s="48"/>
      <c r="AK882" s="1733"/>
      <c r="AL882" s="1733"/>
      <c r="AM882" s="1733"/>
      <c r="AN882" s="1733"/>
    </row>
    <row r="883" spans="9:40">
      <c r="I883" s="48"/>
      <c r="Q883" s="48"/>
      <c r="V883" s="1239"/>
      <c r="W883" s="1239"/>
      <c r="X883" s="1239"/>
      <c r="Y883" s="1240"/>
      <c r="Z883" s="1239"/>
      <c r="AA883" s="1239"/>
      <c r="AB883" s="1239"/>
      <c r="AG883" s="48"/>
      <c r="AK883" s="1733"/>
      <c r="AL883" s="1733"/>
      <c r="AM883" s="1733"/>
      <c r="AN883" s="1733"/>
    </row>
    <row r="884" spans="9:40">
      <c r="I884" s="48"/>
      <c r="Q884" s="48"/>
      <c r="V884" s="1239"/>
      <c r="W884" s="1239"/>
      <c r="X884" s="1239"/>
      <c r="Y884" s="1240"/>
      <c r="Z884" s="1239"/>
      <c r="AA884" s="1239"/>
      <c r="AB884" s="1239"/>
      <c r="AG884" s="48"/>
      <c r="AK884" s="1733"/>
      <c r="AL884" s="1733"/>
      <c r="AM884" s="1733"/>
      <c r="AN884" s="1733"/>
    </row>
    <row r="885" spans="9:40">
      <c r="I885" s="48"/>
      <c r="Q885" s="48"/>
      <c r="V885" s="1239"/>
      <c r="W885" s="1239"/>
      <c r="X885" s="1239"/>
      <c r="Y885" s="1240"/>
      <c r="Z885" s="1239"/>
      <c r="AA885" s="1239"/>
      <c r="AB885" s="1239"/>
      <c r="AG885" s="48"/>
      <c r="AK885" s="1733"/>
      <c r="AL885" s="1733"/>
      <c r="AM885" s="1733"/>
      <c r="AN885" s="1733"/>
    </row>
    <row r="886" spans="9:40">
      <c r="I886" s="48"/>
      <c r="Q886" s="48"/>
      <c r="V886" s="1239"/>
      <c r="W886" s="1239"/>
      <c r="X886" s="1239"/>
      <c r="Y886" s="1240"/>
      <c r="Z886" s="1239"/>
      <c r="AA886" s="1239"/>
      <c r="AB886" s="1239"/>
      <c r="AG886" s="48"/>
      <c r="AK886" s="1733"/>
      <c r="AL886" s="1733"/>
      <c r="AM886" s="1733"/>
      <c r="AN886" s="1733"/>
    </row>
    <row r="887" spans="9:40">
      <c r="I887" s="48"/>
      <c r="Q887" s="48"/>
      <c r="V887" s="1239"/>
      <c r="W887" s="1239"/>
      <c r="X887" s="1239"/>
      <c r="Y887" s="1240"/>
      <c r="Z887" s="1239"/>
      <c r="AA887" s="1239"/>
      <c r="AB887" s="1239"/>
      <c r="AG887" s="48"/>
      <c r="AK887" s="1733"/>
      <c r="AL887" s="1733"/>
      <c r="AM887" s="1733"/>
      <c r="AN887" s="1733"/>
    </row>
    <row r="888" spans="9:40">
      <c r="I888" s="48"/>
      <c r="Q888" s="48"/>
      <c r="V888" s="1239"/>
      <c r="W888" s="1239"/>
      <c r="X888" s="1239"/>
      <c r="Y888" s="1240"/>
      <c r="Z888" s="1239"/>
      <c r="AA888" s="1239"/>
      <c r="AB888" s="1239"/>
      <c r="AG888" s="48"/>
      <c r="AK888" s="1733"/>
      <c r="AL888" s="1733"/>
      <c r="AM888" s="1733"/>
      <c r="AN888" s="1733"/>
    </row>
    <row r="889" spans="9:40">
      <c r="I889" s="48"/>
      <c r="Q889" s="48"/>
      <c r="V889" s="1239"/>
      <c r="W889" s="1239"/>
      <c r="X889" s="1239"/>
      <c r="Y889" s="1240"/>
      <c r="Z889" s="1239"/>
      <c r="AA889" s="1239"/>
      <c r="AB889" s="1239"/>
      <c r="AG889" s="48"/>
      <c r="AK889" s="1733"/>
      <c r="AL889" s="1733"/>
      <c r="AM889" s="1733"/>
      <c r="AN889" s="1733"/>
    </row>
    <row r="890" spans="9:40">
      <c r="I890" s="48"/>
      <c r="Q890" s="48"/>
      <c r="V890" s="1239"/>
      <c r="W890" s="1239"/>
      <c r="X890" s="1239"/>
      <c r="Y890" s="1240"/>
      <c r="Z890" s="1239"/>
      <c r="AA890" s="1239"/>
      <c r="AB890" s="1239"/>
      <c r="AG890" s="48"/>
      <c r="AK890" s="1733"/>
      <c r="AL890" s="1733"/>
      <c r="AM890" s="1733"/>
      <c r="AN890" s="1733"/>
    </row>
    <row r="891" spans="9:40">
      <c r="I891" s="48"/>
      <c r="Q891" s="48"/>
      <c r="V891" s="1239"/>
      <c r="W891" s="1239"/>
      <c r="X891" s="1239"/>
      <c r="Y891" s="1240"/>
      <c r="Z891" s="1239"/>
      <c r="AA891" s="1239"/>
      <c r="AB891" s="1239"/>
      <c r="AG891" s="48"/>
      <c r="AK891" s="1733"/>
      <c r="AL891" s="1733"/>
      <c r="AM891" s="1733"/>
      <c r="AN891" s="1733"/>
    </row>
    <row r="892" spans="9:40">
      <c r="I892" s="48"/>
      <c r="Q892" s="48"/>
      <c r="V892" s="1239"/>
      <c r="W892" s="1239"/>
      <c r="X892" s="1239"/>
      <c r="Y892" s="1240"/>
      <c r="Z892" s="1239"/>
      <c r="AA892" s="1239"/>
      <c r="AB892" s="1239"/>
      <c r="AG892" s="48"/>
      <c r="AK892" s="1733"/>
      <c r="AL892" s="1733"/>
      <c r="AM892" s="1733"/>
      <c r="AN892" s="1733"/>
    </row>
    <row r="893" spans="9:40">
      <c r="I893" s="48"/>
      <c r="Q893" s="48"/>
      <c r="V893" s="1239"/>
      <c r="W893" s="1239"/>
      <c r="X893" s="1239"/>
      <c r="Y893" s="1240"/>
      <c r="Z893" s="1239"/>
      <c r="AA893" s="1239"/>
      <c r="AB893" s="1239"/>
      <c r="AG893" s="48"/>
      <c r="AK893" s="1733"/>
      <c r="AL893" s="1733"/>
      <c r="AM893" s="1733"/>
      <c r="AN893" s="1733"/>
    </row>
    <row r="894" spans="9:40">
      <c r="I894" s="48"/>
      <c r="Q894" s="48"/>
      <c r="V894" s="1239"/>
      <c r="W894" s="1239"/>
      <c r="X894" s="1239"/>
      <c r="Y894" s="1240"/>
      <c r="Z894" s="1239"/>
      <c r="AA894" s="1239"/>
      <c r="AB894" s="1239"/>
      <c r="AG894" s="48"/>
      <c r="AK894" s="1733"/>
      <c r="AL894" s="1733"/>
      <c r="AM894" s="1733"/>
      <c r="AN894" s="1733"/>
    </row>
    <row r="895" spans="9:40">
      <c r="I895" s="48"/>
      <c r="Q895" s="48"/>
      <c r="V895" s="1239"/>
      <c r="W895" s="1239"/>
      <c r="X895" s="1239"/>
      <c r="Y895" s="1240"/>
      <c r="Z895" s="1239"/>
      <c r="AA895" s="1239"/>
      <c r="AB895" s="1239"/>
      <c r="AG895" s="48"/>
      <c r="AK895" s="1733"/>
      <c r="AL895" s="1733"/>
      <c r="AM895" s="1733"/>
      <c r="AN895" s="1733"/>
    </row>
    <row r="896" spans="9:40">
      <c r="I896" s="48"/>
      <c r="Q896" s="48"/>
      <c r="V896" s="1239"/>
      <c r="W896" s="1239"/>
      <c r="X896" s="1239"/>
      <c r="Y896" s="1240"/>
      <c r="Z896" s="1239"/>
      <c r="AA896" s="1239"/>
      <c r="AB896" s="1239"/>
      <c r="AG896" s="48"/>
      <c r="AK896" s="1733"/>
      <c r="AL896" s="1733"/>
      <c r="AM896" s="1733"/>
      <c r="AN896" s="1733"/>
    </row>
    <row r="897" spans="9:40">
      <c r="I897" s="48"/>
      <c r="Q897" s="48"/>
      <c r="V897" s="1239"/>
      <c r="W897" s="1239"/>
      <c r="X897" s="1239"/>
      <c r="Y897" s="1240"/>
      <c r="Z897" s="1239"/>
      <c r="AA897" s="1239"/>
      <c r="AB897" s="1239"/>
      <c r="AG897" s="48"/>
      <c r="AK897" s="1733"/>
      <c r="AL897" s="1733"/>
      <c r="AM897" s="1733"/>
      <c r="AN897" s="1733"/>
    </row>
    <row r="898" spans="9:40">
      <c r="I898" s="48"/>
      <c r="Q898" s="48"/>
      <c r="V898" s="1239"/>
      <c r="W898" s="1239"/>
      <c r="X898" s="1239"/>
      <c r="Y898" s="1240"/>
      <c r="Z898" s="1239"/>
      <c r="AA898" s="1239"/>
      <c r="AB898" s="1239"/>
      <c r="AG898" s="48"/>
      <c r="AK898" s="1733"/>
      <c r="AL898" s="1733"/>
      <c r="AM898" s="1733"/>
      <c r="AN898" s="1733"/>
    </row>
    <row r="899" spans="9:40">
      <c r="I899" s="48"/>
      <c r="Q899" s="48"/>
      <c r="V899" s="1239"/>
      <c r="W899" s="1239"/>
      <c r="X899" s="1239"/>
      <c r="Y899" s="1240"/>
      <c r="Z899" s="1239"/>
      <c r="AA899" s="1239"/>
      <c r="AB899" s="1239"/>
      <c r="AG899" s="48"/>
      <c r="AK899" s="1733"/>
      <c r="AL899" s="1733"/>
      <c r="AM899" s="1733"/>
      <c r="AN899" s="1733"/>
    </row>
    <row r="900" spans="9:40">
      <c r="I900" s="48"/>
      <c r="Q900" s="48"/>
      <c r="V900" s="1239"/>
      <c r="W900" s="1239"/>
      <c r="X900" s="1239"/>
      <c r="Y900" s="1240"/>
      <c r="Z900" s="1239"/>
      <c r="AA900" s="1239"/>
      <c r="AB900" s="1239"/>
      <c r="AG900" s="48"/>
      <c r="AK900" s="1733"/>
      <c r="AL900" s="1733"/>
      <c r="AM900" s="1733"/>
      <c r="AN900" s="1733"/>
    </row>
    <row r="901" spans="9:40">
      <c r="I901" s="48"/>
      <c r="Q901" s="48"/>
      <c r="V901" s="1239"/>
      <c r="W901" s="1239"/>
      <c r="X901" s="1239"/>
      <c r="Y901" s="1240"/>
      <c r="Z901" s="1239"/>
      <c r="AA901" s="1239"/>
      <c r="AB901" s="1239"/>
      <c r="AG901" s="48"/>
      <c r="AK901" s="1733"/>
      <c r="AL901" s="1733"/>
      <c r="AM901" s="1733"/>
      <c r="AN901" s="1733"/>
    </row>
    <row r="902" spans="9:40">
      <c r="I902" s="48"/>
      <c r="Q902" s="48"/>
      <c r="V902" s="1239"/>
      <c r="W902" s="1239"/>
      <c r="X902" s="1239"/>
      <c r="Y902" s="1240"/>
      <c r="Z902" s="1239"/>
      <c r="AA902" s="1239"/>
      <c r="AB902" s="1239"/>
      <c r="AG902" s="48"/>
      <c r="AK902" s="1733"/>
      <c r="AL902" s="1733"/>
      <c r="AM902" s="1733"/>
      <c r="AN902" s="1733"/>
    </row>
    <row r="903" spans="9:40">
      <c r="I903" s="48"/>
      <c r="Q903" s="48"/>
      <c r="V903" s="1239"/>
      <c r="W903" s="1239"/>
      <c r="X903" s="1239"/>
      <c r="Y903" s="1240"/>
      <c r="Z903" s="1239"/>
      <c r="AA903" s="1239"/>
      <c r="AB903" s="1239"/>
      <c r="AG903" s="48"/>
      <c r="AK903" s="1733"/>
      <c r="AL903" s="1733"/>
      <c r="AM903" s="1733"/>
      <c r="AN903" s="1733"/>
    </row>
    <row r="904" spans="9:40">
      <c r="I904" s="48"/>
      <c r="Q904" s="48"/>
      <c r="V904" s="1239"/>
      <c r="W904" s="1239"/>
      <c r="X904" s="1239"/>
      <c r="Y904" s="1240"/>
      <c r="Z904" s="1239"/>
      <c r="AA904" s="1239"/>
      <c r="AB904" s="1239"/>
      <c r="AG904" s="48"/>
      <c r="AK904" s="1733"/>
      <c r="AL904" s="1733"/>
      <c r="AM904" s="1733"/>
      <c r="AN904" s="1733"/>
    </row>
    <row r="905" spans="9:40">
      <c r="I905" s="48"/>
      <c r="Q905" s="48"/>
      <c r="V905" s="1239"/>
      <c r="W905" s="1239"/>
      <c r="X905" s="1239"/>
      <c r="Y905" s="1240"/>
      <c r="Z905" s="1239"/>
      <c r="AA905" s="1239"/>
      <c r="AB905" s="1239"/>
      <c r="AG905" s="48"/>
      <c r="AK905" s="1733"/>
      <c r="AL905" s="1733"/>
      <c r="AM905" s="1733"/>
      <c r="AN905" s="1733"/>
    </row>
    <row r="906" spans="9:40">
      <c r="I906" s="48"/>
      <c r="Q906" s="48"/>
      <c r="V906" s="1239"/>
      <c r="W906" s="1239"/>
      <c r="X906" s="1239"/>
      <c r="Y906" s="1240"/>
      <c r="Z906" s="1239"/>
      <c r="AA906" s="1239"/>
      <c r="AB906" s="1239"/>
      <c r="AG906" s="48"/>
      <c r="AK906" s="1733"/>
      <c r="AL906" s="1733"/>
      <c r="AM906" s="1733"/>
      <c r="AN906" s="1733"/>
    </row>
    <row r="907" spans="9:40">
      <c r="I907" s="48"/>
      <c r="Q907" s="48"/>
      <c r="V907" s="1239"/>
      <c r="W907" s="1239"/>
      <c r="X907" s="1239"/>
      <c r="Y907" s="1240"/>
      <c r="Z907" s="1239"/>
      <c r="AA907" s="1239"/>
      <c r="AB907" s="1239"/>
      <c r="AG907" s="48"/>
      <c r="AK907" s="1733"/>
      <c r="AL907" s="1733"/>
      <c r="AM907" s="1733"/>
      <c r="AN907" s="1733"/>
    </row>
    <row r="908" spans="9:40">
      <c r="I908" s="48"/>
      <c r="Q908" s="48"/>
      <c r="V908" s="1239"/>
      <c r="W908" s="1239"/>
      <c r="X908" s="1239"/>
      <c r="Y908" s="1240"/>
      <c r="Z908" s="1239"/>
      <c r="AA908" s="1239"/>
      <c r="AB908" s="1239"/>
      <c r="AG908" s="48"/>
      <c r="AK908" s="1733"/>
      <c r="AL908" s="1733"/>
      <c r="AM908" s="1733"/>
      <c r="AN908" s="1733"/>
    </row>
    <row r="909" spans="9:40">
      <c r="I909" s="48"/>
      <c r="Q909" s="48"/>
      <c r="V909" s="1239"/>
      <c r="W909" s="1239"/>
      <c r="X909" s="1239"/>
      <c r="Y909" s="1240"/>
      <c r="Z909" s="1239"/>
      <c r="AA909" s="1239"/>
      <c r="AB909" s="1239"/>
      <c r="AG909" s="48"/>
      <c r="AK909" s="1733"/>
      <c r="AL909" s="1733"/>
      <c r="AM909" s="1733"/>
      <c r="AN909" s="1733"/>
    </row>
    <row r="910" spans="9:40">
      <c r="I910" s="48"/>
      <c r="Q910" s="48"/>
      <c r="V910" s="1239"/>
      <c r="W910" s="1239"/>
      <c r="X910" s="1239"/>
      <c r="Y910" s="1240"/>
      <c r="Z910" s="1239"/>
      <c r="AA910" s="1239"/>
      <c r="AB910" s="1239"/>
      <c r="AG910" s="48"/>
      <c r="AK910" s="1733"/>
      <c r="AL910" s="1733"/>
      <c r="AM910" s="1733"/>
      <c r="AN910" s="1733"/>
    </row>
    <row r="911" spans="9:40">
      <c r="I911" s="48"/>
      <c r="Q911" s="48"/>
      <c r="V911" s="1239"/>
      <c r="W911" s="1239"/>
      <c r="X911" s="1239"/>
      <c r="Y911" s="1240"/>
      <c r="Z911" s="1239"/>
      <c r="AA911" s="1239"/>
      <c r="AB911" s="1239"/>
      <c r="AG911" s="48"/>
      <c r="AK911" s="1733"/>
      <c r="AL911" s="1733"/>
      <c r="AM911" s="1733"/>
      <c r="AN911" s="1733"/>
    </row>
    <row r="912" spans="9:40">
      <c r="I912" s="48"/>
      <c r="Q912" s="48"/>
      <c r="V912" s="1239"/>
      <c r="W912" s="1239"/>
      <c r="X912" s="1239"/>
      <c r="Y912" s="1240"/>
      <c r="Z912" s="1239"/>
      <c r="AA912" s="1239"/>
      <c r="AB912" s="1239"/>
      <c r="AG912" s="48"/>
      <c r="AK912" s="1733"/>
      <c r="AL912" s="1733"/>
      <c r="AM912" s="1733"/>
      <c r="AN912" s="1733"/>
    </row>
    <row r="913" spans="9:40">
      <c r="I913" s="48"/>
      <c r="Q913" s="48"/>
      <c r="V913" s="1239"/>
      <c r="W913" s="1239"/>
      <c r="X913" s="1239"/>
      <c r="Y913" s="1240"/>
      <c r="Z913" s="1239"/>
      <c r="AA913" s="1239"/>
      <c r="AB913" s="1239"/>
      <c r="AG913" s="48"/>
      <c r="AK913" s="1733"/>
      <c r="AL913" s="1733"/>
      <c r="AM913" s="1733"/>
      <c r="AN913" s="1733"/>
    </row>
    <row r="914" spans="9:40">
      <c r="I914" s="48"/>
      <c r="Q914" s="48"/>
      <c r="V914" s="1239"/>
      <c r="W914" s="1239"/>
      <c r="X914" s="1239"/>
      <c r="Y914" s="1240"/>
      <c r="Z914" s="1239"/>
      <c r="AA914" s="1239"/>
      <c r="AB914" s="1239"/>
      <c r="AG914" s="48"/>
      <c r="AK914" s="1733"/>
      <c r="AL914" s="1733"/>
      <c r="AM914" s="1733"/>
      <c r="AN914" s="1733"/>
    </row>
    <row r="915" spans="9:40">
      <c r="I915" s="48"/>
      <c r="Q915" s="48"/>
      <c r="V915" s="1239"/>
      <c r="W915" s="1239"/>
      <c r="X915" s="1239"/>
      <c r="Y915" s="1240"/>
      <c r="Z915" s="1239"/>
      <c r="AA915" s="1239"/>
      <c r="AB915" s="1239"/>
      <c r="AG915" s="48"/>
      <c r="AK915" s="1733"/>
      <c r="AL915" s="1733"/>
      <c r="AM915" s="1733"/>
      <c r="AN915" s="1733"/>
    </row>
    <row r="916" spans="9:40">
      <c r="I916" s="48"/>
      <c r="Q916" s="48"/>
      <c r="V916" s="1239"/>
      <c r="W916" s="1239"/>
      <c r="X916" s="1239"/>
      <c r="Y916" s="1240"/>
      <c r="Z916" s="1239"/>
      <c r="AA916" s="1239"/>
      <c r="AB916" s="1239"/>
      <c r="AG916" s="48"/>
      <c r="AK916" s="1733"/>
      <c r="AL916" s="1733"/>
      <c r="AM916" s="1733"/>
      <c r="AN916" s="1733"/>
    </row>
    <row r="917" spans="9:40">
      <c r="I917" s="48"/>
      <c r="Q917" s="48"/>
      <c r="V917" s="1239"/>
      <c r="W917" s="1239"/>
      <c r="X917" s="1239"/>
      <c r="Y917" s="1240"/>
      <c r="Z917" s="1239"/>
      <c r="AA917" s="1239"/>
      <c r="AB917" s="1239"/>
      <c r="AG917" s="48"/>
      <c r="AK917" s="1733"/>
      <c r="AL917" s="1733"/>
      <c r="AM917" s="1733"/>
      <c r="AN917" s="1733"/>
    </row>
    <row r="918" spans="9:40">
      <c r="I918" s="48"/>
      <c r="Q918" s="48"/>
      <c r="V918" s="1239"/>
      <c r="W918" s="1239"/>
      <c r="X918" s="1239"/>
      <c r="Y918" s="1240"/>
      <c r="Z918" s="1239"/>
      <c r="AA918" s="1239"/>
      <c r="AB918" s="1239"/>
      <c r="AG918" s="48"/>
      <c r="AK918" s="1733"/>
      <c r="AL918" s="1733"/>
      <c r="AM918" s="1733"/>
      <c r="AN918" s="1733"/>
    </row>
    <row r="919" spans="9:40">
      <c r="I919" s="48"/>
      <c r="Q919" s="48"/>
      <c r="V919" s="1239"/>
      <c r="W919" s="1239"/>
      <c r="X919" s="1239"/>
      <c r="Y919" s="1240"/>
      <c r="Z919" s="1239"/>
      <c r="AA919" s="1239"/>
      <c r="AB919" s="1239"/>
      <c r="AG919" s="48"/>
      <c r="AK919" s="1733"/>
      <c r="AL919" s="1733"/>
      <c r="AM919" s="1733"/>
      <c r="AN919" s="1733"/>
    </row>
    <row r="920" spans="9:40">
      <c r="I920" s="48"/>
      <c r="Q920" s="48"/>
      <c r="V920" s="1239"/>
      <c r="W920" s="1239"/>
      <c r="X920" s="1239"/>
      <c r="Y920" s="1240"/>
      <c r="Z920" s="1239"/>
      <c r="AA920" s="1239"/>
      <c r="AB920" s="1239"/>
      <c r="AG920" s="48"/>
      <c r="AK920" s="1733"/>
      <c r="AL920" s="1733"/>
      <c r="AM920" s="1733"/>
      <c r="AN920" s="1733"/>
    </row>
    <row r="921" spans="9:40">
      <c r="I921" s="48"/>
      <c r="Q921" s="48"/>
      <c r="V921" s="1239"/>
      <c r="W921" s="1239"/>
      <c r="X921" s="1239"/>
      <c r="Y921" s="1240"/>
      <c r="Z921" s="1239"/>
      <c r="AA921" s="1239"/>
      <c r="AB921" s="1239"/>
      <c r="AG921" s="48"/>
      <c r="AK921" s="1733"/>
      <c r="AL921" s="1733"/>
      <c r="AM921" s="1733"/>
      <c r="AN921" s="1733"/>
    </row>
    <row r="922" spans="9:40">
      <c r="I922" s="48"/>
      <c r="Q922" s="48"/>
      <c r="V922" s="1239"/>
      <c r="W922" s="1239"/>
      <c r="X922" s="1239"/>
      <c r="Y922" s="1240"/>
      <c r="Z922" s="1239"/>
      <c r="AA922" s="1239"/>
      <c r="AB922" s="1239"/>
      <c r="AG922" s="48"/>
      <c r="AK922" s="1733"/>
      <c r="AL922" s="1733"/>
      <c r="AM922" s="1733"/>
      <c r="AN922" s="1733"/>
    </row>
    <row r="923" spans="9:40">
      <c r="I923" s="48"/>
      <c r="Q923" s="48"/>
      <c r="V923" s="1239"/>
      <c r="W923" s="1239"/>
      <c r="X923" s="1239"/>
      <c r="Y923" s="1240"/>
      <c r="Z923" s="1239"/>
      <c r="AA923" s="1239"/>
      <c r="AB923" s="1239"/>
      <c r="AG923" s="48"/>
      <c r="AK923" s="1733"/>
      <c r="AL923" s="1733"/>
      <c r="AM923" s="1733"/>
      <c r="AN923" s="1733"/>
    </row>
    <row r="924" spans="9:40">
      <c r="I924" s="48"/>
      <c r="Q924" s="48"/>
      <c r="V924" s="1239"/>
      <c r="W924" s="1239"/>
      <c r="X924" s="1239"/>
      <c r="Y924" s="1240"/>
      <c r="Z924" s="1239"/>
      <c r="AA924" s="1239"/>
      <c r="AB924" s="1239"/>
      <c r="AG924" s="48"/>
      <c r="AK924" s="1733"/>
      <c r="AL924" s="1733"/>
      <c r="AM924" s="1733"/>
      <c r="AN924" s="1733"/>
    </row>
    <row r="925" spans="9:40">
      <c r="I925" s="48"/>
      <c r="Q925" s="48"/>
      <c r="V925" s="1239"/>
      <c r="W925" s="1239"/>
      <c r="X925" s="1239"/>
      <c r="Y925" s="1240"/>
      <c r="Z925" s="1239"/>
      <c r="AA925" s="1239"/>
      <c r="AB925" s="1239"/>
      <c r="AG925" s="48"/>
      <c r="AK925" s="1733"/>
      <c r="AL925" s="1733"/>
      <c r="AM925" s="1733"/>
      <c r="AN925" s="1733"/>
    </row>
    <row r="926" spans="9:40">
      <c r="I926" s="48"/>
      <c r="Q926" s="48"/>
      <c r="V926" s="1239"/>
      <c r="W926" s="1239"/>
      <c r="X926" s="1239"/>
      <c r="Y926" s="1240"/>
      <c r="Z926" s="1239"/>
      <c r="AA926" s="1239"/>
      <c r="AB926" s="1239"/>
      <c r="AG926" s="48"/>
      <c r="AK926" s="1733"/>
      <c r="AL926" s="1733"/>
      <c r="AM926" s="1733"/>
      <c r="AN926" s="1733"/>
    </row>
    <row r="927" spans="9:40">
      <c r="I927" s="48"/>
      <c r="Q927" s="48"/>
      <c r="V927" s="1239"/>
      <c r="W927" s="1239"/>
      <c r="X927" s="1239"/>
      <c r="Y927" s="1240"/>
      <c r="Z927" s="1239"/>
      <c r="AA927" s="1239"/>
      <c r="AB927" s="1239"/>
      <c r="AG927" s="48"/>
      <c r="AK927" s="1733"/>
      <c r="AL927" s="1733"/>
      <c r="AM927" s="1733"/>
      <c r="AN927" s="1733"/>
    </row>
    <row r="928" spans="9:40">
      <c r="I928" s="48"/>
      <c r="Q928" s="48"/>
      <c r="V928" s="1239"/>
      <c r="W928" s="1239"/>
      <c r="X928" s="1239"/>
      <c r="Y928" s="1240"/>
      <c r="Z928" s="1239"/>
      <c r="AA928" s="1239"/>
      <c r="AB928" s="1239"/>
      <c r="AG928" s="48"/>
      <c r="AK928" s="1733"/>
      <c r="AL928" s="1733"/>
      <c r="AM928" s="1733"/>
      <c r="AN928" s="1733"/>
    </row>
    <row r="929" spans="9:40">
      <c r="I929" s="48"/>
      <c r="Q929" s="48"/>
      <c r="V929" s="1239"/>
      <c r="W929" s="1239"/>
      <c r="X929" s="1239"/>
      <c r="Y929" s="1240"/>
      <c r="Z929" s="1239"/>
      <c r="AA929" s="1239"/>
      <c r="AB929" s="1239"/>
      <c r="AG929" s="48"/>
      <c r="AK929" s="1733"/>
      <c r="AL929" s="1733"/>
      <c r="AM929" s="1733"/>
      <c r="AN929" s="1733"/>
    </row>
    <row r="930" spans="9:40">
      <c r="I930" s="48"/>
      <c r="Q930" s="48"/>
      <c r="V930" s="1239"/>
      <c r="W930" s="1239"/>
      <c r="X930" s="1239"/>
      <c r="Y930" s="1240"/>
      <c r="Z930" s="1239"/>
      <c r="AA930" s="1239"/>
      <c r="AB930" s="1239"/>
      <c r="AG930" s="48"/>
      <c r="AK930" s="1733"/>
      <c r="AL930" s="1733"/>
      <c r="AM930" s="1733"/>
      <c r="AN930" s="1733"/>
    </row>
    <row r="931" spans="9:40">
      <c r="I931" s="48"/>
      <c r="Q931" s="48"/>
      <c r="V931" s="1239"/>
      <c r="W931" s="1239"/>
      <c r="X931" s="1239"/>
      <c r="Y931" s="1240"/>
      <c r="Z931" s="1239"/>
      <c r="AA931" s="1239"/>
      <c r="AB931" s="1239"/>
      <c r="AG931" s="48"/>
      <c r="AK931" s="1733"/>
      <c r="AL931" s="1733"/>
      <c r="AM931" s="1733"/>
      <c r="AN931" s="1733"/>
    </row>
    <row r="932" spans="9:40">
      <c r="I932" s="48"/>
      <c r="Q932" s="48"/>
      <c r="V932" s="1239"/>
      <c r="W932" s="1239"/>
      <c r="X932" s="1239"/>
      <c r="Y932" s="1240"/>
      <c r="Z932" s="1239"/>
      <c r="AA932" s="1239"/>
      <c r="AB932" s="1239"/>
      <c r="AG932" s="48"/>
      <c r="AK932" s="1733"/>
      <c r="AL932" s="1733"/>
      <c r="AM932" s="1733"/>
      <c r="AN932" s="1733"/>
    </row>
    <row r="933" spans="9:40">
      <c r="I933" s="48"/>
      <c r="Q933" s="48"/>
      <c r="V933" s="1239"/>
      <c r="W933" s="1239"/>
      <c r="X933" s="1239"/>
      <c r="Y933" s="1240"/>
      <c r="Z933" s="1239"/>
      <c r="AA933" s="1239"/>
      <c r="AB933" s="1239"/>
      <c r="AG933" s="48"/>
      <c r="AK933" s="1733"/>
      <c r="AL933" s="1733"/>
      <c r="AM933" s="1733"/>
      <c r="AN933" s="1733"/>
    </row>
    <row r="934" spans="9:40">
      <c r="I934" s="48"/>
      <c r="Q934" s="48"/>
      <c r="V934" s="1239"/>
      <c r="W934" s="1239"/>
      <c r="X934" s="1239"/>
      <c r="Y934" s="1240"/>
      <c r="Z934" s="1239"/>
      <c r="AA934" s="1239"/>
      <c r="AB934" s="1239"/>
      <c r="AG934" s="48"/>
      <c r="AK934" s="1733"/>
      <c r="AL934" s="1733"/>
      <c r="AM934" s="1733"/>
      <c r="AN934" s="1733"/>
    </row>
    <row r="935" spans="9:40">
      <c r="I935" s="48"/>
      <c r="Q935" s="48"/>
      <c r="V935" s="1239"/>
      <c r="W935" s="1239"/>
      <c r="X935" s="1239"/>
      <c r="Y935" s="1240"/>
      <c r="Z935" s="1239"/>
      <c r="AA935" s="1239"/>
      <c r="AB935" s="1239"/>
      <c r="AG935" s="48"/>
      <c r="AK935" s="1733"/>
      <c r="AL935" s="1733"/>
      <c r="AM935" s="1733"/>
      <c r="AN935" s="1733"/>
    </row>
    <row r="936" spans="9:40">
      <c r="I936" s="48"/>
      <c r="Q936" s="48"/>
      <c r="V936" s="1239"/>
      <c r="W936" s="1239"/>
      <c r="X936" s="1239"/>
      <c r="Y936" s="1240"/>
      <c r="Z936" s="1239"/>
      <c r="AA936" s="1239"/>
      <c r="AB936" s="1239"/>
      <c r="AG936" s="48"/>
      <c r="AK936" s="1733"/>
      <c r="AL936" s="1733"/>
      <c r="AM936" s="1733"/>
      <c r="AN936" s="1733"/>
    </row>
    <row r="937" spans="9:40">
      <c r="I937" s="48"/>
      <c r="Q937" s="48"/>
      <c r="V937" s="1239"/>
      <c r="W937" s="1239"/>
      <c r="X937" s="1239"/>
      <c r="Y937" s="1240"/>
      <c r="Z937" s="1239"/>
      <c r="AA937" s="1239"/>
      <c r="AB937" s="1239"/>
      <c r="AG937" s="48"/>
      <c r="AK937" s="1733"/>
      <c r="AL937" s="1733"/>
      <c r="AM937" s="1733"/>
      <c r="AN937" s="1733"/>
    </row>
    <row r="938" spans="9:40">
      <c r="I938" s="48"/>
      <c r="Q938" s="48"/>
      <c r="V938" s="1239"/>
      <c r="W938" s="1239"/>
      <c r="X938" s="1239"/>
      <c r="Y938" s="1240"/>
      <c r="Z938" s="1239"/>
      <c r="AA938" s="1239"/>
      <c r="AB938" s="1239"/>
      <c r="AG938" s="48"/>
      <c r="AK938" s="1733"/>
      <c r="AL938" s="1733"/>
      <c r="AM938" s="1733"/>
      <c r="AN938" s="1733"/>
    </row>
    <row r="939" spans="9:40">
      <c r="I939" s="48"/>
      <c r="Q939" s="48"/>
      <c r="V939" s="1239"/>
      <c r="W939" s="1239"/>
      <c r="X939" s="1239"/>
      <c r="Y939" s="1240"/>
      <c r="Z939" s="1239"/>
      <c r="AA939" s="1239"/>
      <c r="AB939" s="1239"/>
      <c r="AG939" s="48"/>
      <c r="AK939" s="1733"/>
      <c r="AL939" s="1733"/>
      <c r="AM939" s="1733"/>
      <c r="AN939" s="1733"/>
    </row>
    <row r="940" spans="9:40">
      <c r="I940" s="48"/>
      <c r="Q940" s="48"/>
      <c r="V940" s="1239"/>
      <c r="W940" s="1239"/>
      <c r="X940" s="1239"/>
      <c r="Y940" s="1240"/>
      <c r="Z940" s="1239"/>
      <c r="AA940" s="1239"/>
      <c r="AB940" s="1239"/>
      <c r="AG940" s="48"/>
      <c r="AK940" s="1733"/>
      <c r="AL940" s="1733"/>
      <c r="AM940" s="1733"/>
      <c r="AN940" s="1733"/>
    </row>
    <row r="941" spans="9:40">
      <c r="I941" s="48"/>
      <c r="Q941" s="48"/>
      <c r="V941" s="1239"/>
      <c r="W941" s="1239"/>
      <c r="X941" s="1239"/>
      <c r="Y941" s="1240"/>
      <c r="Z941" s="1239"/>
      <c r="AA941" s="1239"/>
      <c r="AB941" s="1239"/>
      <c r="AG941" s="48"/>
      <c r="AK941" s="1733"/>
      <c r="AL941" s="1733"/>
      <c r="AM941" s="1733"/>
      <c r="AN941" s="1733"/>
    </row>
    <row r="942" spans="9:40">
      <c r="I942" s="48"/>
      <c r="Q942" s="48"/>
      <c r="V942" s="1239"/>
      <c r="W942" s="1239"/>
      <c r="X942" s="1239"/>
      <c r="Y942" s="1240"/>
      <c r="Z942" s="1239"/>
      <c r="AA942" s="1239"/>
      <c r="AB942" s="1239"/>
      <c r="AG942" s="48"/>
      <c r="AK942" s="1733"/>
      <c r="AL942" s="1733"/>
      <c r="AM942" s="1733"/>
      <c r="AN942" s="1733"/>
    </row>
    <row r="943" spans="9:40">
      <c r="I943" s="48"/>
      <c r="Q943" s="48"/>
      <c r="V943" s="1239"/>
      <c r="W943" s="1239"/>
      <c r="X943" s="1239"/>
      <c r="Y943" s="1240"/>
      <c r="Z943" s="1239"/>
      <c r="AA943" s="1239"/>
      <c r="AB943" s="1239"/>
      <c r="AG943" s="48"/>
      <c r="AK943" s="1733"/>
      <c r="AL943" s="1733"/>
      <c r="AM943" s="1733"/>
      <c r="AN943" s="1733"/>
    </row>
    <row r="944" spans="9:40">
      <c r="I944" s="48"/>
      <c r="Q944" s="48"/>
      <c r="V944" s="1239"/>
      <c r="W944" s="1239"/>
      <c r="X944" s="1239"/>
      <c r="Y944" s="1240"/>
      <c r="Z944" s="1239"/>
      <c r="AA944" s="1239"/>
      <c r="AB944" s="1239"/>
      <c r="AG944" s="48"/>
      <c r="AK944" s="1733"/>
      <c r="AL944" s="1733"/>
      <c r="AM944" s="1733"/>
      <c r="AN944" s="1733"/>
    </row>
    <row r="945" spans="9:40">
      <c r="I945" s="48"/>
      <c r="Q945" s="48"/>
      <c r="V945" s="1239"/>
      <c r="W945" s="1239"/>
      <c r="X945" s="1239"/>
      <c r="Y945" s="1240"/>
      <c r="Z945" s="1239"/>
      <c r="AA945" s="1239"/>
      <c r="AB945" s="1239"/>
      <c r="AG945" s="48"/>
      <c r="AK945" s="1733"/>
      <c r="AL945" s="1733"/>
      <c r="AM945" s="1733"/>
      <c r="AN945" s="1733"/>
    </row>
    <row r="946" spans="9:40">
      <c r="I946" s="48"/>
      <c r="Q946" s="48"/>
      <c r="V946" s="1239"/>
      <c r="W946" s="1239"/>
      <c r="X946" s="1239"/>
      <c r="Y946" s="1240"/>
      <c r="Z946" s="1239"/>
      <c r="AA946" s="1239"/>
      <c r="AB946" s="1239"/>
      <c r="AG946" s="48"/>
      <c r="AK946" s="1733"/>
      <c r="AL946" s="1733"/>
      <c r="AM946" s="1733"/>
      <c r="AN946" s="1733"/>
    </row>
    <row r="947" spans="9:40">
      <c r="I947" s="48"/>
      <c r="Q947" s="48"/>
      <c r="V947" s="1239"/>
      <c r="W947" s="1239"/>
      <c r="X947" s="1239"/>
      <c r="Y947" s="1240"/>
      <c r="Z947" s="1239"/>
      <c r="AA947" s="1239"/>
      <c r="AB947" s="1239"/>
      <c r="AG947" s="48"/>
      <c r="AK947" s="1733"/>
      <c r="AL947" s="1733"/>
      <c r="AM947" s="1733"/>
      <c r="AN947" s="1733"/>
    </row>
    <row r="948" spans="9:40">
      <c r="I948" s="48"/>
      <c r="Q948" s="48"/>
      <c r="V948" s="1239"/>
      <c r="W948" s="1239"/>
      <c r="X948" s="1239"/>
      <c r="Y948" s="1240"/>
      <c r="Z948" s="1239"/>
      <c r="AA948" s="1239"/>
      <c r="AB948" s="1239"/>
      <c r="AG948" s="48"/>
      <c r="AK948" s="1733"/>
      <c r="AL948" s="1733"/>
      <c r="AM948" s="1733"/>
      <c r="AN948" s="1733"/>
    </row>
    <row r="949" spans="9:40">
      <c r="I949" s="48"/>
      <c r="Q949" s="48"/>
      <c r="V949" s="1239"/>
      <c r="W949" s="1239"/>
      <c r="X949" s="1239"/>
      <c r="Y949" s="1240"/>
      <c r="Z949" s="1239"/>
      <c r="AA949" s="1239"/>
      <c r="AB949" s="1239"/>
      <c r="AG949" s="48"/>
      <c r="AK949" s="1733"/>
      <c r="AL949" s="1733"/>
      <c r="AM949" s="1733"/>
      <c r="AN949" s="1733"/>
    </row>
    <row r="950" spans="9:40">
      <c r="I950" s="48"/>
      <c r="Q950" s="48"/>
      <c r="V950" s="1239"/>
      <c r="W950" s="1239"/>
      <c r="X950" s="1239"/>
      <c r="Y950" s="1240"/>
      <c r="Z950" s="1239"/>
      <c r="AA950" s="1239"/>
      <c r="AB950" s="1239"/>
      <c r="AG950" s="48"/>
      <c r="AK950" s="1733"/>
      <c r="AL950" s="1733"/>
      <c r="AM950" s="1733"/>
      <c r="AN950" s="1733"/>
    </row>
    <row r="951" spans="9:40">
      <c r="I951" s="48"/>
      <c r="Q951" s="48"/>
      <c r="V951" s="1239"/>
      <c r="W951" s="1239"/>
      <c r="X951" s="1239"/>
      <c r="Y951" s="1240"/>
      <c r="Z951" s="1239"/>
      <c r="AA951" s="1239"/>
      <c r="AB951" s="1239"/>
      <c r="AG951" s="48"/>
      <c r="AK951" s="1733"/>
      <c r="AL951" s="1733"/>
      <c r="AM951" s="1733"/>
      <c r="AN951" s="1733"/>
    </row>
    <row r="952" spans="9:40">
      <c r="I952" s="48"/>
      <c r="Q952" s="48"/>
      <c r="V952" s="1239"/>
      <c r="W952" s="1239"/>
      <c r="X952" s="1239"/>
      <c r="Y952" s="1240"/>
      <c r="Z952" s="1239"/>
      <c r="AA952" s="1239"/>
      <c r="AB952" s="1239"/>
      <c r="AG952" s="48"/>
      <c r="AK952" s="1733"/>
      <c r="AL952" s="1733"/>
      <c r="AM952" s="1733"/>
      <c r="AN952" s="1733"/>
    </row>
    <row r="953" spans="9:40">
      <c r="I953" s="48"/>
      <c r="Q953" s="48"/>
      <c r="V953" s="1239"/>
      <c r="W953" s="1239"/>
      <c r="X953" s="1239"/>
      <c r="Y953" s="1240"/>
      <c r="Z953" s="1239"/>
      <c r="AA953" s="1239"/>
      <c r="AB953" s="1239"/>
      <c r="AG953" s="48"/>
      <c r="AK953" s="1733"/>
      <c r="AL953" s="1733"/>
      <c r="AM953" s="1733"/>
      <c r="AN953" s="1733"/>
    </row>
    <row r="954" spans="9:40">
      <c r="I954" s="48"/>
      <c r="Q954" s="48"/>
      <c r="V954" s="1239"/>
      <c r="W954" s="1239"/>
      <c r="X954" s="1239"/>
      <c r="Y954" s="1240"/>
      <c r="Z954" s="1239"/>
      <c r="AA954" s="1239"/>
      <c r="AB954" s="1239"/>
      <c r="AG954" s="48"/>
      <c r="AK954" s="1733"/>
      <c r="AL954" s="1733"/>
      <c r="AM954" s="1733"/>
      <c r="AN954" s="1733"/>
    </row>
    <row r="955" spans="9:40">
      <c r="I955" s="48"/>
      <c r="Q955" s="48"/>
      <c r="V955" s="1239"/>
      <c r="W955" s="1239"/>
      <c r="X955" s="1239"/>
      <c r="Y955" s="1240"/>
      <c r="Z955" s="1239"/>
      <c r="AA955" s="1239"/>
      <c r="AB955" s="1239"/>
      <c r="AG955" s="48"/>
      <c r="AK955" s="1733"/>
      <c r="AL955" s="1733"/>
      <c r="AM955" s="1733"/>
      <c r="AN955" s="1733"/>
    </row>
    <row r="956" spans="9:40">
      <c r="I956" s="48"/>
      <c r="Q956" s="48"/>
      <c r="V956" s="1239"/>
      <c r="W956" s="1239"/>
      <c r="X956" s="1239"/>
      <c r="Y956" s="1240"/>
      <c r="Z956" s="1239"/>
      <c r="AA956" s="1239"/>
      <c r="AB956" s="1239"/>
      <c r="AG956" s="48"/>
      <c r="AK956" s="1733"/>
      <c r="AL956" s="1733"/>
      <c r="AM956" s="1733"/>
      <c r="AN956" s="1733"/>
    </row>
    <row r="957" spans="9:40">
      <c r="I957" s="48"/>
      <c r="Q957" s="48"/>
      <c r="V957" s="1239"/>
      <c r="W957" s="1239"/>
      <c r="X957" s="1239"/>
      <c r="Y957" s="1240"/>
      <c r="Z957" s="1239"/>
      <c r="AA957" s="1239"/>
      <c r="AB957" s="1239"/>
      <c r="AG957" s="48"/>
      <c r="AK957" s="1733"/>
      <c r="AL957" s="1733"/>
      <c r="AM957" s="1733"/>
      <c r="AN957" s="1733"/>
    </row>
    <row r="958" spans="9:40">
      <c r="I958" s="48"/>
      <c r="Q958" s="48"/>
      <c r="V958" s="1239"/>
      <c r="W958" s="1239"/>
      <c r="X958" s="1239"/>
      <c r="Y958" s="1240"/>
      <c r="Z958" s="1239"/>
      <c r="AA958" s="1239"/>
      <c r="AB958" s="1239"/>
      <c r="AG958" s="48"/>
      <c r="AK958" s="1733"/>
      <c r="AL958" s="1733"/>
      <c r="AM958" s="1733"/>
      <c r="AN958" s="1733"/>
    </row>
    <row r="959" spans="9:40">
      <c r="I959" s="48"/>
      <c r="Q959" s="48"/>
      <c r="V959" s="1239"/>
      <c r="W959" s="1239"/>
      <c r="X959" s="1239"/>
      <c r="Y959" s="1240"/>
      <c r="Z959" s="1239"/>
      <c r="AA959" s="1239"/>
      <c r="AB959" s="1239"/>
      <c r="AG959" s="48"/>
      <c r="AK959" s="1733"/>
      <c r="AL959" s="1733"/>
      <c r="AM959" s="1733"/>
      <c r="AN959" s="1733"/>
    </row>
    <row r="960" spans="9:40">
      <c r="I960" s="48"/>
      <c r="Q960" s="48"/>
      <c r="V960" s="1239"/>
      <c r="W960" s="1239"/>
      <c r="X960" s="1239"/>
      <c r="Y960" s="1240"/>
      <c r="Z960" s="1239"/>
      <c r="AA960" s="1239"/>
      <c r="AB960" s="1239"/>
      <c r="AG960" s="48"/>
      <c r="AK960" s="1733"/>
      <c r="AL960" s="1733"/>
      <c r="AM960" s="1733"/>
      <c r="AN960" s="1733"/>
    </row>
    <row r="961" spans="9:40">
      <c r="I961" s="48"/>
      <c r="Q961" s="48"/>
      <c r="V961" s="1239"/>
      <c r="W961" s="1239"/>
      <c r="X961" s="1239"/>
      <c r="Y961" s="1240"/>
      <c r="Z961" s="1239"/>
      <c r="AA961" s="1239"/>
      <c r="AB961" s="1239"/>
      <c r="AG961" s="48"/>
      <c r="AK961" s="1733"/>
      <c r="AL961" s="1733"/>
      <c r="AM961" s="1733"/>
      <c r="AN961" s="1733"/>
    </row>
    <row r="962" spans="9:40">
      <c r="I962" s="48"/>
      <c r="Q962" s="48"/>
      <c r="V962" s="1239"/>
      <c r="W962" s="1239"/>
      <c r="X962" s="1239"/>
      <c r="Y962" s="1240"/>
      <c r="Z962" s="1239"/>
      <c r="AA962" s="1239"/>
      <c r="AB962" s="1239"/>
      <c r="AG962" s="48"/>
      <c r="AK962" s="1733"/>
      <c r="AL962" s="1733"/>
      <c r="AM962" s="1733"/>
      <c r="AN962" s="1733"/>
    </row>
    <row r="963" spans="9:40">
      <c r="I963" s="48"/>
      <c r="Q963" s="48"/>
      <c r="V963" s="1239"/>
      <c r="W963" s="1239"/>
      <c r="X963" s="1239"/>
      <c r="Y963" s="1240"/>
      <c r="Z963" s="1239"/>
      <c r="AA963" s="1239"/>
      <c r="AB963" s="1239"/>
      <c r="AG963" s="48"/>
      <c r="AK963" s="1733"/>
      <c r="AL963" s="1733"/>
      <c r="AM963" s="1733"/>
      <c r="AN963" s="1733"/>
    </row>
    <row r="964" spans="9:40">
      <c r="I964" s="48"/>
      <c r="Q964" s="48"/>
      <c r="V964" s="1239"/>
      <c r="W964" s="1239"/>
      <c r="X964" s="1239"/>
      <c r="Y964" s="1240"/>
      <c r="Z964" s="1239"/>
      <c r="AA964" s="1239"/>
      <c r="AB964" s="1239"/>
      <c r="AG964" s="48"/>
      <c r="AK964" s="1733"/>
      <c r="AL964" s="1733"/>
      <c r="AM964" s="1733"/>
      <c r="AN964" s="1733"/>
    </row>
    <row r="965" spans="9:40">
      <c r="I965" s="48"/>
      <c r="Q965" s="48"/>
      <c r="V965" s="1239"/>
      <c r="W965" s="1239"/>
      <c r="X965" s="1239"/>
      <c r="Y965" s="1240"/>
      <c r="Z965" s="1239"/>
      <c r="AA965" s="1239"/>
      <c r="AB965" s="1239"/>
      <c r="AG965" s="48"/>
      <c r="AK965" s="1733"/>
      <c r="AL965" s="1733"/>
      <c r="AM965" s="1733"/>
      <c r="AN965" s="1733"/>
    </row>
    <row r="966" spans="9:40">
      <c r="I966" s="48"/>
      <c r="Q966" s="48"/>
      <c r="V966" s="1239"/>
      <c r="W966" s="1239"/>
      <c r="X966" s="1239"/>
      <c r="Y966" s="1240"/>
      <c r="Z966" s="1239"/>
      <c r="AA966" s="1239"/>
      <c r="AB966" s="1239"/>
      <c r="AG966" s="48"/>
      <c r="AK966" s="1733"/>
      <c r="AL966" s="1733"/>
      <c r="AM966" s="1733"/>
      <c r="AN966" s="1733"/>
    </row>
    <row r="967" spans="9:40">
      <c r="I967" s="48"/>
      <c r="Q967" s="48"/>
      <c r="V967" s="1239"/>
      <c r="W967" s="1239"/>
      <c r="X967" s="1239"/>
      <c r="Y967" s="1240"/>
      <c r="Z967" s="1239"/>
      <c r="AA967" s="1239"/>
      <c r="AB967" s="1239"/>
      <c r="AG967" s="48"/>
      <c r="AK967" s="1733"/>
      <c r="AL967" s="1733"/>
      <c r="AM967" s="1733"/>
      <c r="AN967" s="1733"/>
    </row>
    <row r="968" spans="9:40">
      <c r="I968" s="48"/>
      <c r="Q968" s="48"/>
      <c r="V968" s="1239"/>
      <c r="W968" s="1239"/>
      <c r="X968" s="1239"/>
      <c r="Y968" s="1240"/>
      <c r="Z968" s="1239"/>
      <c r="AA968" s="1239"/>
      <c r="AB968" s="1239"/>
      <c r="AG968" s="48"/>
      <c r="AK968" s="1733"/>
      <c r="AL968" s="1733"/>
      <c r="AM968" s="1733"/>
      <c r="AN968" s="1733"/>
    </row>
    <row r="969" spans="9:40">
      <c r="I969" s="48"/>
      <c r="Q969" s="48"/>
      <c r="V969" s="1239"/>
      <c r="W969" s="1239"/>
      <c r="X969" s="1239"/>
      <c r="Y969" s="1240"/>
      <c r="Z969" s="1239"/>
      <c r="AA969" s="1239"/>
      <c r="AB969" s="1239"/>
      <c r="AG969" s="48"/>
      <c r="AK969" s="1733"/>
      <c r="AL969" s="1733"/>
      <c r="AM969" s="1733"/>
      <c r="AN969" s="1733"/>
    </row>
    <row r="970" spans="9:40">
      <c r="I970" s="48"/>
      <c r="Q970" s="48"/>
      <c r="V970" s="1239"/>
      <c r="W970" s="1239"/>
      <c r="X970" s="1239"/>
      <c r="Y970" s="1240"/>
      <c r="Z970" s="1239"/>
      <c r="AA970" s="1239"/>
      <c r="AB970" s="1239"/>
      <c r="AG970" s="48"/>
      <c r="AK970" s="1733"/>
      <c r="AL970" s="1733"/>
      <c r="AM970" s="1733"/>
      <c r="AN970" s="1733"/>
    </row>
    <row r="971" spans="9:40">
      <c r="I971" s="48"/>
      <c r="Q971" s="48"/>
      <c r="V971" s="1239"/>
      <c r="W971" s="1239"/>
      <c r="X971" s="1239"/>
      <c r="Y971" s="1240"/>
      <c r="Z971" s="1239"/>
      <c r="AA971" s="1239"/>
      <c r="AB971" s="1239"/>
      <c r="AG971" s="48"/>
      <c r="AK971" s="1733"/>
      <c r="AL971" s="1733"/>
      <c r="AM971" s="1733"/>
      <c r="AN971" s="1733"/>
    </row>
    <row r="972" spans="9:40">
      <c r="I972" s="48"/>
      <c r="Q972" s="48"/>
      <c r="V972" s="1239"/>
      <c r="W972" s="1239"/>
      <c r="X972" s="1239"/>
      <c r="Y972" s="1240"/>
      <c r="Z972" s="1239"/>
      <c r="AA972" s="1239"/>
      <c r="AB972" s="1239"/>
      <c r="AG972" s="48"/>
      <c r="AK972" s="1733"/>
      <c r="AL972" s="1733"/>
      <c r="AM972" s="1733"/>
      <c r="AN972" s="1733"/>
    </row>
    <row r="973" spans="9:40">
      <c r="I973" s="48"/>
      <c r="Q973" s="48"/>
      <c r="V973" s="1239"/>
      <c r="W973" s="1239"/>
      <c r="X973" s="1239"/>
      <c r="Y973" s="1240"/>
      <c r="Z973" s="1239"/>
      <c r="AA973" s="1239"/>
      <c r="AB973" s="1239"/>
      <c r="AG973" s="48"/>
      <c r="AK973" s="1733"/>
      <c r="AL973" s="1733"/>
      <c r="AM973" s="1733"/>
      <c r="AN973" s="1733"/>
    </row>
    <row r="974" spans="9:40">
      <c r="I974" s="48"/>
      <c r="Q974" s="48"/>
      <c r="V974" s="1239"/>
      <c r="W974" s="1239"/>
      <c r="X974" s="1239"/>
      <c r="Y974" s="1240"/>
      <c r="Z974" s="1239"/>
      <c r="AA974" s="1239"/>
      <c r="AB974" s="1239"/>
      <c r="AG974" s="48"/>
      <c r="AK974" s="1733"/>
      <c r="AL974" s="1733"/>
      <c r="AM974" s="1733"/>
      <c r="AN974" s="1733"/>
    </row>
    <row r="975" spans="9:40">
      <c r="I975" s="48"/>
      <c r="Q975" s="48"/>
      <c r="V975" s="1239"/>
      <c r="W975" s="1239"/>
      <c r="X975" s="1239"/>
      <c r="Y975" s="1240"/>
      <c r="Z975" s="1239"/>
      <c r="AA975" s="1239"/>
      <c r="AB975" s="1239"/>
      <c r="AG975" s="48"/>
      <c r="AK975" s="1733"/>
      <c r="AL975" s="1733"/>
      <c r="AM975" s="1733"/>
      <c r="AN975" s="1733"/>
    </row>
    <row r="976" spans="9:40">
      <c r="I976" s="48"/>
      <c r="Q976" s="48"/>
      <c r="V976" s="1239"/>
      <c r="W976" s="1239"/>
      <c r="X976" s="1239"/>
      <c r="Y976" s="1240"/>
      <c r="Z976" s="1239"/>
      <c r="AA976" s="1239"/>
      <c r="AB976" s="1239"/>
      <c r="AG976" s="48"/>
      <c r="AK976" s="1733"/>
      <c r="AL976" s="1733"/>
      <c r="AM976" s="1733"/>
      <c r="AN976" s="1733"/>
    </row>
    <row r="977" spans="9:40">
      <c r="I977" s="48"/>
      <c r="Q977" s="48"/>
      <c r="V977" s="1239"/>
      <c r="W977" s="1239"/>
      <c r="X977" s="1239"/>
      <c r="Y977" s="1240"/>
      <c r="Z977" s="1239"/>
      <c r="AA977" s="1239"/>
      <c r="AB977" s="1239"/>
      <c r="AG977" s="48"/>
      <c r="AK977" s="1733"/>
      <c r="AL977" s="1733"/>
      <c r="AM977" s="1733"/>
      <c r="AN977" s="1733"/>
    </row>
    <row r="978" spans="9:40">
      <c r="I978" s="48"/>
      <c r="Q978" s="48"/>
      <c r="V978" s="1239"/>
      <c r="W978" s="1239"/>
      <c r="X978" s="1239"/>
      <c r="Y978" s="1240"/>
      <c r="Z978" s="1239"/>
      <c r="AA978" s="1239"/>
      <c r="AB978" s="1239"/>
      <c r="AG978" s="48"/>
      <c r="AK978" s="1733"/>
      <c r="AL978" s="1733"/>
      <c r="AM978" s="1733"/>
      <c r="AN978" s="1733"/>
    </row>
    <row r="979" spans="9:40">
      <c r="I979" s="48"/>
      <c r="Q979" s="48"/>
      <c r="V979" s="1239"/>
      <c r="W979" s="1239"/>
      <c r="X979" s="1239"/>
      <c r="Y979" s="1240"/>
      <c r="Z979" s="1239"/>
      <c r="AA979" s="1239"/>
      <c r="AB979" s="1239"/>
      <c r="AG979" s="48"/>
      <c r="AK979" s="1733"/>
      <c r="AL979" s="1733"/>
      <c r="AM979" s="1733"/>
      <c r="AN979" s="1733"/>
    </row>
    <row r="980" spans="9:40">
      <c r="I980" s="48"/>
      <c r="Q980" s="48"/>
      <c r="V980" s="1239"/>
      <c r="W980" s="1239"/>
      <c r="X980" s="1239"/>
      <c r="Y980" s="1240"/>
      <c r="Z980" s="1239"/>
      <c r="AA980" s="1239"/>
      <c r="AB980" s="1239"/>
      <c r="AG980" s="48"/>
      <c r="AK980" s="1733"/>
      <c r="AL980" s="1733"/>
      <c r="AM980" s="1733"/>
      <c r="AN980" s="1733"/>
    </row>
    <row r="981" spans="9:40">
      <c r="I981" s="48"/>
      <c r="Q981" s="48"/>
      <c r="V981" s="1239"/>
      <c r="W981" s="1239"/>
      <c r="X981" s="1239"/>
      <c r="Y981" s="1240"/>
      <c r="Z981" s="1239"/>
      <c r="AA981" s="1239"/>
      <c r="AB981" s="1239"/>
      <c r="AG981" s="48"/>
      <c r="AK981" s="1733"/>
      <c r="AL981" s="1733"/>
      <c r="AM981" s="1733"/>
      <c r="AN981" s="1733"/>
    </row>
    <row r="982" spans="9:40">
      <c r="I982" s="48"/>
      <c r="Q982" s="48"/>
      <c r="V982" s="1239"/>
      <c r="W982" s="1239"/>
      <c r="X982" s="1239"/>
      <c r="Y982" s="1240"/>
      <c r="Z982" s="1239"/>
      <c r="AA982" s="1239"/>
      <c r="AB982" s="1239"/>
      <c r="AG982" s="48"/>
      <c r="AK982" s="1733"/>
      <c r="AL982" s="1733"/>
      <c r="AM982" s="1733"/>
      <c r="AN982" s="1733"/>
    </row>
    <row r="983" spans="9:40">
      <c r="I983" s="48"/>
      <c r="Q983" s="48"/>
      <c r="V983" s="1239"/>
      <c r="W983" s="1239"/>
      <c r="X983" s="1239"/>
      <c r="Y983" s="1240"/>
      <c r="Z983" s="1239"/>
      <c r="AA983" s="1239"/>
      <c r="AB983" s="1239"/>
      <c r="AG983" s="48"/>
      <c r="AK983" s="1733"/>
      <c r="AL983" s="1733"/>
      <c r="AM983" s="1733"/>
      <c r="AN983" s="1733"/>
    </row>
    <row r="984" spans="9:40">
      <c r="I984" s="48"/>
      <c r="Q984" s="48"/>
      <c r="V984" s="1239"/>
      <c r="W984" s="1239"/>
      <c r="X984" s="1239"/>
      <c r="Y984" s="1240"/>
      <c r="Z984" s="1239"/>
      <c r="AA984" s="1239"/>
      <c r="AB984" s="1239"/>
      <c r="AG984" s="48"/>
      <c r="AK984" s="1733"/>
      <c r="AL984" s="1733"/>
      <c r="AM984" s="1733"/>
      <c r="AN984" s="1733"/>
    </row>
    <row r="985" spans="9:40">
      <c r="I985" s="48"/>
      <c r="Q985" s="48"/>
      <c r="V985" s="1239"/>
      <c r="W985" s="1239"/>
      <c r="X985" s="1239"/>
      <c r="Y985" s="1240"/>
      <c r="Z985" s="1239"/>
      <c r="AA985" s="1239"/>
      <c r="AB985" s="1239"/>
      <c r="AG985" s="48"/>
      <c r="AK985" s="1733"/>
      <c r="AL985" s="1733"/>
      <c r="AM985" s="1733"/>
      <c r="AN985" s="1733"/>
    </row>
    <row r="986" spans="9:40">
      <c r="I986" s="48"/>
      <c r="Q986" s="48"/>
      <c r="V986" s="1239"/>
      <c r="W986" s="1239"/>
      <c r="X986" s="1239"/>
      <c r="Y986" s="1240"/>
      <c r="Z986" s="1239"/>
      <c r="AA986" s="1239"/>
      <c r="AB986" s="1239"/>
      <c r="AG986" s="48"/>
      <c r="AK986" s="1733"/>
      <c r="AL986" s="1733"/>
      <c r="AM986" s="1733"/>
      <c r="AN986" s="1733"/>
    </row>
    <row r="987" spans="9:40">
      <c r="I987" s="48"/>
      <c r="Q987" s="48"/>
      <c r="V987" s="1239"/>
      <c r="W987" s="1239"/>
      <c r="X987" s="1239"/>
      <c r="Y987" s="1240"/>
      <c r="Z987" s="1239"/>
      <c r="AA987" s="1239"/>
      <c r="AB987" s="1239"/>
      <c r="AG987" s="48"/>
      <c r="AK987" s="1733"/>
      <c r="AL987" s="1733"/>
      <c r="AM987" s="1733"/>
      <c r="AN987" s="1733"/>
    </row>
    <row r="988" spans="9:40">
      <c r="I988" s="48"/>
      <c r="Q988" s="48"/>
      <c r="V988" s="1239"/>
      <c r="W988" s="1239"/>
      <c r="X988" s="1239"/>
      <c r="Y988" s="1240"/>
      <c r="Z988" s="1239"/>
      <c r="AA988" s="1239"/>
      <c r="AB988" s="1239"/>
      <c r="AG988" s="48"/>
      <c r="AK988" s="1733"/>
      <c r="AL988" s="1733"/>
      <c r="AM988" s="1733"/>
      <c r="AN988" s="1733"/>
    </row>
    <row r="989" spans="9:40">
      <c r="I989" s="48"/>
      <c r="Q989" s="48"/>
      <c r="V989" s="1239"/>
      <c r="W989" s="1239"/>
      <c r="X989" s="1239"/>
      <c r="Y989" s="1240"/>
      <c r="Z989" s="1239"/>
      <c r="AA989" s="1239"/>
      <c r="AB989" s="1239"/>
      <c r="AG989" s="48"/>
      <c r="AK989" s="1733"/>
      <c r="AL989" s="1733"/>
      <c r="AM989" s="1733"/>
      <c r="AN989" s="1733"/>
    </row>
    <row r="990" spans="9:40">
      <c r="I990" s="48"/>
      <c r="Q990" s="48"/>
      <c r="V990" s="1239"/>
      <c r="W990" s="1239"/>
      <c r="X990" s="1239"/>
      <c r="Y990" s="1240"/>
      <c r="Z990" s="1239"/>
      <c r="AA990" s="1239"/>
      <c r="AB990" s="1239"/>
      <c r="AG990" s="48"/>
      <c r="AK990" s="1733"/>
      <c r="AL990" s="1733"/>
      <c r="AM990" s="1733"/>
      <c r="AN990" s="1733"/>
    </row>
    <row r="991" spans="9:40">
      <c r="I991" s="48"/>
      <c r="Q991" s="48"/>
      <c r="V991" s="1239"/>
      <c r="W991" s="1239"/>
      <c r="X991" s="1239"/>
      <c r="Y991" s="1240"/>
      <c r="Z991" s="1239"/>
      <c r="AA991" s="1239"/>
      <c r="AB991" s="1239"/>
      <c r="AG991" s="48"/>
      <c r="AK991" s="1733"/>
      <c r="AL991" s="1733"/>
      <c r="AM991" s="1733"/>
      <c r="AN991" s="1733"/>
    </row>
    <row r="992" spans="9:40">
      <c r="I992" s="48"/>
      <c r="Q992" s="48"/>
      <c r="V992" s="1239"/>
      <c r="W992" s="1239"/>
      <c r="X992" s="1239"/>
      <c r="Y992" s="1240"/>
      <c r="Z992" s="1239"/>
      <c r="AA992" s="1239"/>
      <c r="AB992" s="1239"/>
      <c r="AG992" s="48"/>
      <c r="AK992" s="1733"/>
      <c r="AL992" s="1733"/>
      <c r="AM992" s="1733"/>
      <c r="AN992" s="1733"/>
    </row>
    <row r="993" spans="9:40">
      <c r="I993" s="48"/>
      <c r="Q993" s="48"/>
      <c r="V993" s="1239"/>
      <c r="W993" s="1239"/>
      <c r="X993" s="1239"/>
      <c r="Y993" s="1240"/>
      <c r="Z993" s="1239"/>
      <c r="AA993" s="1239"/>
      <c r="AB993" s="1239"/>
      <c r="AG993" s="48"/>
      <c r="AK993" s="1733"/>
      <c r="AL993" s="1733"/>
      <c r="AM993" s="1733"/>
      <c r="AN993" s="1733"/>
    </row>
    <row r="994" spans="9:40">
      <c r="I994" s="48"/>
      <c r="Q994" s="48"/>
      <c r="V994" s="1239"/>
      <c r="W994" s="1239"/>
      <c r="X994" s="1239"/>
      <c r="Y994" s="1240"/>
      <c r="Z994" s="1239"/>
      <c r="AA994" s="1239"/>
      <c r="AB994" s="1239"/>
      <c r="AG994" s="48"/>
      <c r="AK994" s="1733"/>
      <c r="AL994" s="1733"/>
      <c r="AM994" s="1733"/>
      <c r="AN994" s="1733"/>
    </row>
    <row r="995" spans="9:40">
      <c r="I995" s="48"/>
      <c r="Q995" s="48"/>
      <c r="V995" s="1239"/>
      <c r="W995" s="1239"/>
      <c r="X995" s="1239"/>
      <c r="Y995" s="1240"/>
      <c r="Z995" s="1239"/>
      <c r="AA995" s="1239"/>
      <c r="AB995" s="1239"/>
      <c r="AG995" s="48"/>
      <c r="AK995" s="1733"/>
      <c r="AL995" s="1733"/>
      <c r="AM995" s="1733"/>
      <c r="AN995" s="1733"/>
    </row>
    <row r="996" spans="9:40">
      <c r="I996" s="48"/>
      <c r="Q996" s="48"/>
      <c r="V996" s="1239"/>
      <c r="W996" s="1239"/>
      <c r="X996" s="1239"/>
      <c r="Y996" s="1240"/>
      <c r="Z996" s="1239"/>
      <c r="AA996" s="1239"/>
      <c r="AB996" s="1239"/>
      <c r="AG996" s="48"/>
      <c r="AK996" s="1733"/>
      <c r="AL996" s="1733"/>
      <c r="AM996" s="1733"/>
      <c r="AN996" s="1733"/>
    </row>
    <row r="997" spans="9:40">
      <c r="I997" s="48"/>
      <c r="Q997" s="48"/>
      <c r="V997" s="1239"/>
      <c r="W997" s="1239"/>
      <c r="X997" s="1239"/>
      <c r="Y997" s="1240"/>
      <c r="Z997" s="1239"/>
      <c r="AA997" s="1239"/>
      <c r="AB997" s="1239"/>
      <c r="AG997" s="48"/>
      <c r="AK997" s="1733"/>
      <c r="AL997" s="1733"/>
      <c r="AM997" s="1733"/>
      <c r="AN997" s="1733"/>
    </row>
    <row r="998" spans="9:40">
      <c r="I998" s="48"/>
      <c r="Q998" s="48"/>
      <c r="V998" s="1239"/>
      <c r="W998" s="1239"/>
      <c r="X998" s="1239"/>
      <c r="Y998" s="1240"/>
      <c r="Z998" s="1239"/>
      <c r="AA998" s="1239"/>
      <c r="AB998" s="1239"/>
      <c r="AG998" s="48"/>
      <c r="AK998" s="1733"/>
      <c r="AL998" s="1733"/>
      <c r="AM998" s="1733"/>
      <c r="AN998" s="1733"/>
    </row>
    <row r="999" spans="9:40">
      <c r="I999" s="48"/>
      <c r="Q999" s="48"/>
      <c r="V999" s="1239"/>
      <c r="W999" s="1239"/>
      <c r="X999" s="1239"/>
      <c r="Y999" s="1240"/>
      <c r="Z999" s="1239"/>
      <c r="AA999" s="1239"/>
      <c r="AB999" s="1239"/>
      <c r="AG999" s="48"/>
      <c r="AK999" s="1733"/>
      <c r="AL999" s="1733"/>
      <c r="AM999" s="1733"/>
      <c r="AN999" s="1733"/>
    </row>
    <row r="1000" spans="9:40">
      <c r="I1000" s="48"/>
      <c r="Q1000" s="48"/>
      <c r="V1000" s="1239"/>
      <c r="W1000" s="1239"/>
      <c r="X1000" s="1239"/>
      <c r="Y1000" s="1240"/>
      <c r="Z1000" s="1239"/>
      <c r="AA1000" s="1239"/>
      <c r="AB1000" s="1239"/>
      <c r="AG1000" s="48"/>
      <c r="AK1000" s="1733"/>
      <c r="AL1000" s="1733"/>
      <c r="AM1000" s="1733"/>
      <c r="AN1000" s="1733"/>
    </row>
    <row r="1001" spans="9:40">
      <c r="I1001" s="48"/>
      <c r="Q1001" s="48"/>
      <c r="V1001" s="1239"/>
      <c r="W1001" s="1239"/>
      <c r="X1001" s="1239"/>
      <c r="Y1001" s="1240"/>
      <c r="Z1001" s="1239"/>
      <c r="AA1001" s="1239"/>
      <c r="AB1001" s="1239"/>
      <c r="AG1001" s="48"/>
      <c r="AK1001" s="1733"/>
      <c r="AL1001" s="1733"/>
      <c r="AM1001" s="1733"/>
      <c r="AN1001" s="1733"/>
    </row>
    <row r="1002" spans="9:40">
      <c r="I1002" s="48"/>
      <c r="Q1002" s="48"/>
      <c r="V1002" s="1239"/>
      <c r="W1002" s="1239"/>
      <c r="X1002" s="1239"/>
      <c r="Y1002" s="1240"/>
      <c r="Z1002" s="1239"/>
      <c r="AA1002" s="1239"/>
      <c r="AB1002" s="1239"/>
      <c r="AG1002" s="48"/>
      <c r="AK1002" s="1733"/>
      <c r="AL1002" s="1733"/>
      <c r="AM1002" s="1733"/>
      <c r="AN1002" s="1733"/>
    </row>
    <row r="1003" spans="9:40">
      <c r="I1003" s="48"/>
      <c r="Q1003" s="48"/>
      <c r="V1003" s="1239"/>
      <c r="W1003" s="1239"/>
      <c r="X1003" s="1239"/>
      <c r="Y1003" s="1240"/>
      <c r="Z1003" s="1239"/>
      <c r="AA1003" s="1239"/>
      <c r="AB1003" s="1239"/>
      <c r="AG1003" s="48"/>
      <c r="AK1003" s="1733"/>
      <c r="AL1003" s="1733"/>
      <c r="AM1003" s="1733"/>
      <c r="AN1003" s="1733"/>
    </row>
    <row r="1004" spans="9:40">
      <c r="I1004" s="48"/>
      <c r="Q1004" s="48"/>
      <c r="V1004" s="1239"/>
      <c r="W1004" s="1239"/>
      <c r="X1004" s="1239"/>
      <c r="Y1004" s="1240"/>
      <c r="Z1004" s="1239"/>
      <c r="AA1004" s="1239"/>
      <c r="AB1004" s="1239"/>
      <c r="AG1004" s="48"/>
      <c r="AK1004" s="1733"/>
      <c r="AL1004" s="1733"/>
      <c r="AM1004" s="1733"/>
      <c r="AN1004" s="1733"/>
    </row>
    <row r="1005" spans="9:40">
      <c r="I1005" s="48"/>
      <c r="Q1005" s="48"/>
      <c r="V1005" s="1239"/>
      <c r="W1005" s="1239"/>
      <c r="X1005" s="1239"/>
      <c r="Y1005" s="1240"/>
      <c r="Z1005" s="1239"/>
      <c r="AA1005" s="1239"/>
      <c r="AB1005" s="1239"/>
      <c r="AG1005" s="48"/>
      <c r="AK1005" s="1733"/>
      <c r="AL1005" s="1733"/>
      <c r="AM1005" s="1733"/>
      <c r="AN1005" s="1733"/>
    </row>
    <row r="1006" spans="9:40">
      <c r="I1006" s="48"/>
      <c r="Q1006" s="48"/>
      <c r="V1006" s="1239"/>
      <c r="W1006" s="1239"/>
      <c r="X1006" s="1239"/>
      <c r="Y1006" s="1240"/>
      <c r="Z1006" s="1239"/>
      <c r="AA1006" s="1239"/>
      <c r="AB1006" s="1239"/>
      <c r="AG1006" s="48"/>
      <c r="AK1006" s="1733"/>
      <c r="AL1006" s="1733"/>
      <c r="AM1006" s="1733"/>
      <c r="AN1006" s="1733"/>
    </row>
    <row r="1007" spans="9:40">
      <c r="I1007" s="48"/>
      <c r="Q1007" s="48"/>
      <c r="V1007" s="1239"/>
      <c r="W1007" s="1239"/>
      <c r="X1007" s="1239"/>
      <c r="Y1007" s="1240"/>
      <c r="Z1007" s="1239"/>
      <c r="AA1007" s="1239"/>
      <c r="AB1007" s="1239"/>
      <c r="AG1007" s="48"/>
      <c r="AK1007" s="1733"/>
      <c r="AL1007" s="1733"/>
      <c r="AM1007" s="1733"/>
      <c r="AN1007" s="1733"/>
    </row>
    <row r="1008" spans="9:40">
      <c r="I1008" s="48"/>
      <c r="Q1008" s="48"/>
      <c r="V1008" s="1239"/>
      <c r="W1008" s="1239"/>
      <c r="X1008" s="1239"/>
      <c r="Y1008" s="1240"/>
      <c r="Z1008" s="1239"/>
      <c r="AA1008" s="1239"/>
      <c r="AB1008" s="1239"/>
      <c r="AG1008" s="48"/>
      <c r="AK1008" s="1733"/>
      <c r="AL1008" s="1733"/>
      <c r="AM1008" s="1733"/>
      <c r="AN1008" s="1733"/>
    </row>
    <row r="1009" spans="9:40">
      <c r="I1009" s="48"/>
      <c r="Q1009" s="48"/>
      <c r="V1009" s="1239"/>
      <c r="W1009" s="1239"/>
      <c r="X1009" s="1239"/>
      <c r="Y1009" s="1240"/>
      <c r="Z1009" s="1239"/>
      <c r="AA1009" s="1239"/>
      <c r="AB1009" s="1239"/>
      <c r="AG1009" s="48"/>
      <c r="AK1009" s="1733"/>
      <c r="AL1009" s="1733"/>
      <c r="AM1009" s="1733"/>
      <c r="AN1009" s="1733"/>
    </row>
    <row r="1010" spans="9:40">
      <c r="I1010" s="48"/>
      <c r="Q1010" s="48"/>
      <c r="V1010" s="1239"/>
      <c r="W1010" s="1239"/>
      <c r="X1010" s="1239"/>
      <c r="Y1010" s="1240"/>
      <c r="Z1010" s="1239"/>
      <c r="AA1010" s="1239"/>
      <c r="AB1010" s="1239"/>
      <c r="AG1010" s="48"/>
      <c r="AK1010" s="1733"/>
      <c r="AL1010" s="1733"/>
      <c r="AM1010" s="1733"/>
      <c r="AN1010" s="1733"/>
    </row>
    <row r="1011" spans="9:40">
      <c r="I1011" s="48"/>
      <c r="Q1011" s="48"/>
      <c r="V1011" s="1239"/>
      <c r="W1011" s="1239"/>
      <c r="X1011" s="1239"/>
      <c r="Y1011" s="1240"/>
      <c r="Z1011" s="1239"/>
      <c r="AA1011" s="1239"/>
      <c r="AB1011" s="1239"/>
      <c r="AG1011" s="48"/>
      <c r="AK1011" s="1733"/>
      <c r="AL1011" s="1733"/>
      <c r="AM1011" s="1733"/>
      <c r="AN1011" s="1733"/>
    </row>
    <row r="1012" spans="9:40">
      <c r="I1012" s="48"/>
      <c r="Q1012" s="48"/>
      <c r="V1012" s="1239"/>
      <c r="W1012" s="1239"/>
      <c r="X1012" s="1239"/>
      <c r="Y1012" s="1240"/>
      <c r="Z1012" s="1239"/>
      <c r="AA1012" s="1239"/>
      <c r="AB1012" s="1239"/>
      <c r="AG1012" s="48"/>
      <c r="AK1012" s="1733"/>
      <c r="AL1012" s="1733"/>
      <c r="AM1012" s="1733"/>
      <c r="AN1012" s="1733"/>
    </row>
    <row r="1013" spans="9:40">
      <c r="I1013" s="48"/>
      <c r="Q1013" s="48"/>
      <c r="V1013" s="1239"/>
      <c r="W1013" s="1239"/>
      <c r="X1013" s="1239"/>
      <c r="Y1013" s="1240"/>
      <c r="Z1013" s="1239"/>
      <c r="AA1013" s="1239"/>
      <c r="AB1013" s="1239"/>
      <c r="AG1013" s="48"/>
      <c r="AK1013" s="1733"/>
      <c r="AL1013" s="1733"/>
      <c r="AM1013" s="1733"/>
      <c r="AN1013" s="1733"/>
    </row>
    <row r="1014" spans="9:40">
      <c r="I1014" s="48"/>
      <c r="Q1014" s="48"/>
      <c r="V1014" s="1239"/>
      <c r="W1014" s="1239"/>
      <c r="X1014" s="1239"/>
      <c r="Y1014" s="1240"/>
      <c r="Z1014" s="1239"/>
      <c r="AA1014" s="1239"/>
      <c r="AB1014" s="1239"/>
      <c r="AG1014" s="48"/>
      <c r="AK1014" s="1733"/>
      <c r="AL1014" s="1733"/>
      <c r="AM1014" s="1733"/>
      <c r="AN1014" s="1733"/>
    </row>
    <row r="1015" spans="9:40">
      <c r="I1015" s="48"/>
      <c r="Q1015" s="48"/>
      <c r="V1015" s="1239"/>
      <c r="W1015" s="1239"/>
      <c r="X1015" s="1239"/>
      <c r="Y1015" s="1240"/>
      <c r="Z1015" s="1239"/>
      <c r="AA1015" s="1239"/>
      <c r="AB1015" s="1239"/>
      <c r="AG1015" s="48"/>
      <c r="AK1015" s="1733"/>
      <c r="AL1015" s="1733"/>
      <c r="AM1015" s="1733"/>
      <c r="AN1015" s="1733"/>
    </row>
  </sheetData>
  <phoneticPr fontId="151"/>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FFFF"/>
    <outlinePr summaryBelow="0" summaryRight="0"/>
  </sheetPr>
  <dimension ref="A1:AH738"/>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9.88671875" customWidth="1"/>
    <col min="2" max="3" width="10.109375" customWidth="1"/>
    <col min="4" max="4" width="17.6640625" customWidth="1"/>
    <col min="5" max="6" width="10.109375" customWidth="1"/>
    <col min="7" max="7" width="10" customWidth="1"/>
    <col min="8" max="8" width="15.88671875" customWidth="1"/>
    <col min="9" max="9" width="6.88671875" customWidth="1"/>
    <col min="10" max="10" width="8.44140625" customWidth="1"/>
    <col min="11" max="12" width="6.88671875" customWidth="1"/>
    <col min="13" max="13" width="16.88671875" customWidth="1"/>
    <col min="14" max="15" width="10.109375" customWidth="1"/>
    <col min="16" max="20" width="10" customWidth="1"/>
    <col min="21" max="21" width="8.44140625" customWidth="1"/>
    <col min="22" max="22" width="10.109375" customWidth="1"/>
    <col min="23" max="23" width="7.6640625" customWidth="1"/>
    <col min="24" max="24" width="10.109375" customWidth="1"/>
    <col min="25" max="25" width="17.6640625" customWidth="1"/>
    <col min="26" max="26" width="1.44140625" customWidth="1"/>
    <col min="27" max="27" width="4" customWidth="1"/>
    <col min="28" max="28" width="6.88671875" customWidth="1"/>
    <col min="29" max="29" width="17" customWidth="1"/>
    <col min="30" max="30" width="10.109375" customWidth="1"/>
  </cols>
  <sheetData>
    <row r="1" spans="1:34" ht="13.2">
      <c r="A1" s="1371" t="s">
        <v>4063</v>
      </c>
      <c r="B1" s="10"/>
      <c r="C1" s="10"/>
      <c r="D1" s="10"/>
      <c r="E1" s="6"/>
      <c r="G1" s="1239"/>
      <c r="H1" s="1759" t="s">
        <v>3416</v>
      </c>
      <c r="I1" s="1438">
        <v>4.79</v>
      </c>
      <c r="J1" s="1439" t="s">
        <v>4841</v>
      </c>
      <c r="M1" s="1239"/>
      <c r="N1" s="1239"/>
      <c r="O1" s="1239"/>
      <c r="P1" s="1239"/>
      <c r="Q1" s="1239"/>
      <c r="R1" s="1239"/>
      <c r="S1" s="1239"/>
      <c r="T1" s="1239"/>
      <c r="U1" s="1357"/>
      <c r="Z1" s="1562"/>
      <c r="AA1" s="2365" t="s">
        <v>4842</v>
      </c>
      <c r="AB1" s="2333"/>
      <c r="AC1" s="2333"/>
      <c r="AD1" s="2333"/>
    </row>
    <row r="2" spans="1:34" ht="27.75" customHeight="1">
      <c r="A2" s="83" t="s">
        <v>3421</v>
      </c>
      <c r="B2" s="1440" t="s">
        <v>4843</v>
      </c>
      <c r="C2" s="1440" t="s">
        <v>4844</v>
      </c>
      <c r="D2" s="1440" t="s">
        <v>3424</v>
      </c>
      <c r="E2" s="1440" t="s">
        <v>3425</v>
      </c>
      <c r="F2" s="1440" t="s">
        <v>4845</v>
      </c>
      <c r="G2" s="1441" t="s">
        <v>3427</v>
      </c>
      <c r="H2" s="1760" t="s">
        <v>4064</v>
      </c>
      <c r="I2" s="1440" t="s">
        <v>3429</v>
      </c>
      <c r="J2" s="1443" t="s">
        <v>3430</v>
      </c>
      <c r="K2" s="90" t="s">
        <v>3431</v>
      </c>
      <c r="L2" s="90" t="s">
        <v>3432</v>
      </c>
      <c r="M2" s="1444" t="s">
        <v>3433</v>
      </c>
      <c r="N2" s="1444" t="s">
        <v>3435</v>
      </c>
      <c r="O2" s="1444" t="s">
        <v>3436</v>
      </c>
      <c r="P2" s="1444" t="s">
        <v>3437</v>
      </c>
      <c r="Q2" s="1444" t="s">
        <v>3438</v>
      </c>
      <c r="R2" s="1444" t="s">
        <v>3439</v>
      </c>
      <c r="S2" s="1444" t="s">
        <v>3440</v>
      </c>
      <c r="T2" s="1444" t="s">
        <v>3443</v>
      </c>
      <c r="U2" s="90" t="s">
        <v>4846</v>
      </c>
      <c r="V2" s="90" t="s">
        <v>4847</v>
      </c>
      <c r="W2" s="1445" t="s">
        <v>4065</v>
      </c>
      <c r="X2" s="1446" t="s">
        <v>4848</v>
      </c>
      <c r="Y2" s="2" t="s">
        <v>3420</v>
      </c>
      <c r="Z2" s="1564"/>
      <c r="AA2" s="1565" t="s">
        <v>4849</v>
      </c>
      <c r="AB2" s="1565" t="s">
        <v>4850</v>
      </c>
      <c r="AC2" s="1565" t="s">
        <v>4851</v>
      </c>
      <c r="AD2" s="1565" t="s">
        <v>4852</v>
      </c>
      <c r="AE2" s="2"/>
      <c r="AF2" s="2"/>
      <c r="AG2" s="2"/>
      <c r="AH2" s="2"/>
    </row>
    <row r="3" spans="1:34" ht="13.8">
      <c r="A3" s="1761" t="s">
        <v>6902</v>
      </c>
      <c r="B3" s="1762" t="s">
        <v>570</v>
      </c>
      <c r="C3" s="1762" t="s">
        <v>3446</v>
      </c>
      <c r="D3" s="1762" t="s">
        <v>6903</v>
      </c>
      <c r="E3" s="1762" t="s">
        <v>86</v>
      </c>
      <c r="F3" s="1763" t="s">
        <v>3547</v>
      </c>
      <c r="G3" s="1676">
        <v>20000</v>
      </c>
      <c r="H3" s="1572"/>
      <c r="I3" s="1762" t="s">
        <v>3453</v>
      </c>
      <c r="J3" s="1764">
        <v>1000</v>
      </c>
      <c r="K3" s="48">
        <v>1000</v>
      </c>
      <c r="L3" s="48">
        <v>1200</v>
      </c>
      <c r="M3" s="1230"/>
      <c r="N3" s="1230">
        <v>3000</v>
      </c>
      <c r="O3" s="1230"/>
      <c r="P3" s="1240"/>
      <c r="Q3" s="1240"/>
      <c r="R3" s="1240"/>
      <c r="S3" s="1240"/>
      <c r="T3" s="1240">
        <f t="shared" ref="T3:T257" si="0">G3-J3-K3-L3-M3-N3-O3-P3-Q3-R3-S3</f>
        <v>13800</v>
      </c>
      <c r="U3" s="1378">
        <f t="shared" ref="U3:U257" si="1">T3/G3</f>
        <v>0.69</v>
      </c>
      <c r="V3" s="1567"/>
      <c r="W3" s="1765" t="s">
        <v>55</v>
      </c>
      <c r="X3" s="48"/>
      <c r="Y3" s="1261" t="s">
        <v>6904</v>
      </c>
      <c r="Z3" s="48"/>
      <c r="AA3" s="1576"/>
      <c r="AB3" s="48"/>
      <c r="AC3" s="48"/>
      <c r="AD3" s="48"/>
      <c r="AE3" s="48"/>
      <c r="AF3" s="48"/>
      <c r="AG3" s="48"/>
      <c r="AH3" s="48"/>
    </row>
    <row r="4" spans="1:34" ht="13.8">
      <c r="A4" s="1447">
        <v>44774</v>
      </c>
      <c r="B4" s="1261" t="s">
        <v>1170</v>
      </c>
      <c r="C4" s="1261" t="s">
        <v>3456</v>
      </c>
      <c r="D4" s="1261" t="s">
        <v>3503</v>
      </c>
      <c r="E4" s="1261" t="s">
        <v>3523</v>
      </c>
      <c r="F4" s="1261" t="s">
        <v>3515</v>
      </c>
      <c r="G4" s="1448">
        <v>23410</v>
      </c>
      <c r="H4" s="1572"/>
      <c r="I4" s="1261" t="s">
        <v>3453</v>
      </c>
      <c r="J4" s="1698"/>
      <c r="K4" s="48" t="e">
        <f ca="1">_xludf.IFS(C4="成田机场",3000,C4="羽田机场",1200,D4="NearMe",1000)</f>
        <v>#NAME?</v>
      </c>
      <c r="L4" s="48" t="e">
        <f ca="1">_xludf.IFS(C4="成田机场",4000,C4="羽田机场",1000)</f>
        <v>#NAME?</v>
      </c>
      <c r="M4" s="1766" t="e">
        <f ca="1">(22000-K4-L4)*0.7</f>
        <v>#NAME?</v>
      </c>
      <c r="N4" s="1240"/>
      <c r="O4" s="1240"/>
      <c r="P4" s="1240"/>
      <c r="Q4" s="1240"/>
      <c r="R4" s="1240"/>
      <c r="S4" s="1240"/>
      <c r="T4" s="1240" t="e">
        <f t="shared" ca="1" si="0"/>
        <v>#NAME?</v>
      </c>
      <c r="U4" s="1378" t="e">
        <f t="shared" ca="1" si="1"/>
        <v>#NAME?</v>
      </c>
      <c r="V4" s="48"/>
      <c r="W4" s="1261" t="s">
        <v>1540</v>
      </c>
      <c r="X4" s="48"/>
      <c r="Y4" s="1217" t="s">
        <v>6905</v>
      </c>
      <c r="Z4" s="48"/>
      <c r="AA4" s="1576"/>
      <c r="AB4" s="48"/>
      <c r="AC4" s="48"/>
      <c r="AD4" s="48"/>
      <c r="AE4" s="48"/>
      <c r="AF4" s="48"/>
      <c r="AG4" s="48"/>
      <c r="AH4" s="48"/>
    </row>
    <row r="5" spans="1:34" ht="13.8">
      <c r="A5" s="1450">
        <v>44774</v>
      </c>
      <c r="B5" s="1217" t="s">
        <v>1906</v>
      </c>
      <c r="C5" s="1217"/>
      <c r="D5" s="1217" t="s">
        <v>3919</v>
      </c>
      <c r="E5" s="1217" t="s">
        <v>49</v>
      </c>
      <c r="F5" s="1217" t="s">
        <v>3486</v>
      </c>
      <c r="G5" s="1219">
        <v>0</v>
      </c>
      <c r="H5" s="1572" t="s">
        <v>3055</v>
      </c>
      <c r="I5" s="1217" t="s">
        <v>3453</v>
      </c>
      <c r="J5" s="1698"/>
      <c r="K5" s="48">
        <v>0</v>
      </c>
      <c r="L5" s="48">
        <v>0</v>
      </c>
      <c r="M5" s="1240">
        <v>0</v>
      </c>
      <c r="N5" s="1240"/>
      <c r="O5" s="1240"/>
      <c r="P5" s="1240"/>
      <c r="Q5" s="1240"/>
      <c r="R5" s="1240"/>
      <c r="S5" s="1240"/>
      <c r="T5" s="1240">
        <f t="shared" si="0"/>
        <v>0</v>
      </c>
      <c r="U5" s="1378" t="e">
        <f t="shared" si="1"/>
        <v>#DIV/0!</v>
      </c>
      <c r="V5" s="48"/>
      <c r="W5" s="1217" t="s">
        <v>27</v>
      </c>
      <c r="X5" s="48"/>
      <c r="Y5" s="1217" t="s">
        <v>6906</v>
      </c>
      <c r="Z5" s="48"/>
      <c r="AA5" s="1576"/>
      <c r="AB5" s="48"/>
      <c r="AC5" s="48"/>
      <c r="AD5" s="48"/>
      <c r="AE5" s="48"/>
      <c r="AF5" s="48"/>
      <c r="AG5" s="48"/>
      <c r="AH5" s="48"/>
    </row>
    <row r="6" spans="1:34" ht="13.8">
      <c r="A6" s="1450">
        <v>44774</v>
      </c>
      <c r="B6" s="1217" t="s">
        <v>1906</v>
      </c>
      <c r="C6" s="1217"/>
      <c r="D6" s="1217" t="s">
        <v>3919</v>
      </c>
      <c r="E6" s="1217" t="s">
        <v>40</v>
      </c>
      <c r="F6" s="1217" t="s">
        <v>3449</v>
      </c>
      <c r="G6" s="1219">
        <v>0</v>
      </c>
      <c r="H6" s="1572" t="s">
        <v>3055</v>
      </c>
      <c r="I6" s="1217" t="s">
        <v>3453</v>
      </c>
      <c r="J6" s="1698"/>
      <c r="K6" s="48">
        <v>0</v>
      </c>
      <c r="L6" s="48">
        <v>0</v>
      </c>
      <c r="M6" s="1240">
        <f>(G6-K6-L6)*0.7</f>
        <v>0</v>
      </c>
      <c r="N6" s="1240"/>
      <c r="O6" s="1240"/>
      <c r="P6" s="1240"/>
      <c r="Q6" s="1240"/>
      <c r="R6" s="1240"/>
      <c r="S6" s="1240"/>
      <c r="T6" s="1240">
        <f t="shared" si="0"/>
        <v>0</v>
      </c>
      <c r="U6" s="1378" t="e">
        <f t="shared" si="1"/>
        <v>#DIV/0!</v>
      </c>
      <c r="V6" s="48"/>
      <c r="W6" s="1217" t="s">
        <v>27</v>
      </c>
      <c r="X6" s="48"/>
      <c r="Y6" s="1217" t="s">
        <v>6907</v>
      </c>
      <c r="Z6" s="48"/>
      <c r="AA6" s="1576"/>
      <c r="AB6" s="48"/>
      <c r="AC6" s="48"/>
      <c r="AD6" s="48"/>
      <c r="AE6" s="48"/>
      <c r="AF6" s="48"/>
      <c r="AG6" s="48"/>
      <c r="AH6" s="48"/>
    </row>
    <row r="7" spans="1:34" ht="13.8">
      <c r="A7" s="1450">
        <v>44774</v>
      </c>
      <c r="B7" s="1217" t="s">
        <v>3473</v>
      </c>
      <c r="C7" s="1217"/>
      <c r="D7" s="1217" t="s">
        <v>3570</v>
      </c>
      <c r="E7" s="1217" t="s">
        <v>3910</v>
      </c>
      <c r="F7" s="1217" t="s">
        <v>3571</v>
      </c>
      <c r="G7" s="1219">
        <v>11000</v>
      </c>
      <c r="H7" s="1572" t="s">
        <v>3063</v>
      </c>
      <c r="I7" s="1217" t="s">
        <v>3453</v>
      </c>
      <c r="J7" s="1767"/>
      <c r="K7" s="48" t="e">
        <f t="shared" ref="K7:K10" ca="1" si="2">_xludf.IFS(C7="成田机场",3000,C7="羽田机场",1200,D7="NearMe",1000)</f>
        <v>#NAME?</v>
      </c>
      <c r="L7" s="48"/>
      <c r="M7" s="1240"/>
      <c r="N7" s="1240">
        <v>5300</v>
      </c>
      <c r="O7" s="1240"/>
      <c r="P7" s="1240"/>
      <c r="Q7" s="1240"/>
      <c r="R7" s="1240"/>
      <c r="S7" s="1240"/>
      <c r="T7" s="1240" t="e">
        <f t="shared" ca="1" si="0"/>
        <v>#NAME?</v>
      </c>
      <c r="U7" s="1378" t="e">
        <f t="shared" ca="1" si="1"/>
        <v>#NAME?</v>
      </c>
      <c r="V7" s="48"/>
      <c r="W7" s="1217" t="s">
        <v>3572</v>
      </c>
      <c r="X7" s="48"/>
      <c r="Y7" s="1217" t="s">
        <v>6908</v>
      </c>
      <c r="Z7" s="48"/>
      <c r="AA7" s="1576"/>
      <c r="AB7" s="48"/>
      <c r="AC7" s="48"/>
      <c r="AD7" s="48"/>
      <c r="AE7" s="48"/>
      <c r="AF7" s="48"/>
      <c r="AG7" s="48"/>
      <c r="AH7" s="48"/>
    </row>
    <row r="8" spans="1:34" ht="13.8">
      <c r="A8" s="1450">
        <v>44774</v>
      </c>
      <c r="B8" s="1217" t="s">
        <v>3473</v>
      </c>
      <c r="C8" s="1217"/>
      <c r="D8" s="1217" t="s">
        <v>3570</v>
      </c>
      <c r="E8" s="1217" t="s">
        <v>55</v>
      </c>
      <c r="F8" s="1217" t="s">
        <v>3512</v>
      </c>
      <c r="G8" s="1219">
        <v>11000</v>
      </c>
      <c r="H8" s="1572" t="s">
        <v>3063</v>
      </c>
      <c r="I8" s="1217" t="s">
        <v>3453</v>
      </c>
      <c r="J8" s="1698"/>
      <c r="K8" s="48" t="e">
        <f t="shared" ca="1" si="2"/>
        <v>#NAME?</v>
      </c>
      <c r="L8" s="48"/>
      <c r="M8" s="1240"/>
      <c r="N8" s="1240">
        <v>5300</v>
      </c>
      <c r="O8" s="1240"/>
      <c r="P8" s="1240"/>
      <c r="Q8" s="1240"/>
      <c r="R8" s="1240"/>
      <c r="S8" s="1240"/>
      <c r="T8" s="1240" t="e">
        <f t="shared" ca="1" si="0"/>
        <v>#NAME?</v>
      </c>
      <c r="U8" s="1378" t="e">
        <f t="shared" ca="1" si="1"/>
        <v>#NAME?</v>
      </c>
      <c r="V8" s="48"/>
      <c r="W8" s="1217" t="s">
        <v>3572</v>
      </c>
      <c r="X8" s="48"/>
      <c r="Y8" s="1217" t="s">
        <v>6909</v>
      </c>
      <c r="Z8" s="48"/>
      <c r="AA8" s="1576"/>
      <c r="AB8" s="48"/>
      <c r="AC8" s="48"/>
      <c r="AD8" s="48"/>
      <c r="AE8" s="48"/>
      <c r="AF8" s="48"/>
      <c r="AG8" s="48"/>
      <c r="AH8" s="48"/>
    </row>
    <row r="9" spans="1:34" ht="13.8">
      <c r="A9" s="1450">
        <v>44774</v>
      </c>
      <c r="B9" s="1217" t="s">
        <v>3473</v>
      </c>
      <c r="C9" s="1217"/>
      <c r="D9" s="1217" t="s">
        <v>3570</v>
      </c>
      <c r="E9" s="1217" t="s">
        <v>86</v>
      </c>
      <c r="F9" s="1217" t="s">
        <v>3547</v>
      </c>
      <c r="G9" s="1219">
        <v>8500</v>
      </c>
      <c r="H9" s="1572" t="s">
        <v>3063</v>
      </c>
      <c r="I9" s="1217" t="s">
        <v>3453</v>
      </c>
      <c r="J9" s="1698"/>
      <c r="K9" s="48" t="e">
        <f t="shared" ca="1" si="2"/>
        <v>#NAME?</v>
      </c>
      <c r="L9" s="48"/>
      <c r="M9" s="1240"/>
      <c r="N9" s="1240">
        <v>4300</v>
      </c>
      <c r="O9" s="1240"/>
      <c r="P9" s="1240"/>
      <c r="Q9" s="1240"/>
      <c r="R9" s="1240"/>
      <c r="S9" s="1240"/>
      <c r="T9" s="1240" t="e">
        <f t="shared" ca="1" si="0"/>
        <v>#NAME?</v>
      </c>
      <c r="U9" s="1378" t="e">
        <f t="shared" ca="1" si="1"/>
        <v>#NAME?</v>
      </c>
      <c r="V9" s="48"/>
      <c r="W9" s="1217" t="s">
        <v>3572</v>
      </c>
      <c r="X9" s="48"/>
      <c r="Y9" s="1217" t="s">
        <v>6910</v>
      </c>
      <c r="Z9" s="48"/>
      <c r="AA9" s="1576"/>
      <c r="AB9" s="48"/>
      <c r="AC9" s="48"/>
      <c r="AD9" s="48"/>
      <c r="AE9" s="48"/>
      <c r="AF9" s="48"/>
      <c r="AG9" s="48"/>
      <c r="AH9" s="48"/>
    </row>
    <row r="10" spans="1:34" ht="13.8">
      <c r="A10" s="1450">
        <v>44774</v>
      </c>
      <c r="B10" s="1217" t="s">
        <v>1170</v>
      </c>
      <c r="C10" s="1217" t="s">
        <v>3456</v>
      </c>
      <c r="D10" s="1217" t="s">
        <v>3503</v>
      </c>
      <c r="E10" s="1217" t="s">
        <v>3079</v>
      </c>
      <c r="F10" s="1217" t="s">
        <v>3629</v>
      </c>
      <c r="G10" s="1219">
        <v>16000</v>
      </c>
      <c r="H10" s="1572"/>
      <c r="I10" s="1217" t="s">
        <v>3453</v>
      </c>
      <c r="J10" s="1698"/>
      <c r="K10" s="48" t="e">
        <f t="shared" ca="1" si="2"/>
        <v>#NAME?</v>
      </c>
      <c r="L10" s="48" t="e">
        <f ca="1">_xludf.IFS(C10="成田机场",4000,C10="羽田机场",1000)</f>
        <v>#NAME?</v>
      </c>
      <c r="M10" s="1240" t="e">
        <f ca="1">(G10-K10-L10)*0.7</f>
        <v>#NAME?</v>
      </c>
      <c r="N10" s="1240"/>
      <c r="O10" s="1240"/>
      <c r="P10" s="1240"/>
      <c r="Q10" s="1240"/>
      <c r="R10" s="1240"/>
      <c r="S10" s="1240"/>
      <c r="T10" s="1240" t="e">
        <f t="shared" ca="1" si="0"/>
        <v>#NAME?</v>
      </c>
      <c r="U10" s="1378" t="e">
        <f t="shared" ca="1" si="1"/>
        <v>#NAME?</v>
      </c>
      <c r="V10" s="48"/>
      <c r="W10" s="1217" t="s">
        <v>1540</v>
      </c>
      <c r="X10" s="48"/>
      <c r="Y10" s="1217" t="s">
        <v>6911</v>
      </c>
      <c r="Z10" s="48"/>
      <c r="AA10" s="1576"/>
      <c r="AB10" s="48"/>
      <c r="AC10" s="48"/>
      <c r="AD10" s="48"/>
      <c r="AE10" s="48"/>
      <c r="AF10" s="48"/>
      <c r="AG10" s="48"/>
      <c r="AH10" s="48"/>
    </row>
    <row r="11" spans="1:34" ht="13.8">
      <c r="A11" s="1450">
        <v>44774</v>
      </c>
      <c r="B11" s="1217" t="s">
        <v>1906</v>
      </c>
      <c r="C11" s="1217"/>
      <c r="D11" s="1217" t="s">
        <v>3919</v>
      </c>
      <c r="E11" s="1217" t="s">
        <v>3523</v>
      </c>
      <c r="F11" s="1217" t="s">
        <v>3515</v>
      </c>
      <c r="G11" s="1219">
        <v>0</v>
      </c>
      <c r="H11" s="1572" t="s">
        <v>3055</v>
      </c>
      <c r="I11" s="1217" t="s">
        <v>3453</v>
      </c>
      <c r="J11" s="1698"/>
      <c r="K11" s="48">
        <v>0</v>
      </c>
      <c r="L11" s="48">
        <v>0</v>
      </c>
      <c r="M11" s="1240">
        <v>0</v>
      </c>
      <c r="N11" s="1240"/>
      <c r="O11" s="1240"/>
      <c r="P11" s="1240"/>
      <c r="Q11" s="1240"/>
      <c r="R11" s="1240"/>
      <c r="S11" s="1240"/>
      <c r="T11" s="1240">
        <f t="shared" si="0"/>
        <v>0</v>
      </c>
      <c r="U11" s="1378" t="e">
        <f t="shared" si="1"/>
        <v>#DIV/0!</v>
      </c>
      <c r="V11" s="48"/>
      <c r="W11" s="1217" t="s">
        <v>27</v>
      </c>
      <c r="X11" s="48"/>
      <c r="Y11" s="1217" t="s">
        <v>6912</v>
      </c>
      <c r="Z11" s="48"/>
      <c r="AA11" s="1576"/>
      <c r="AB11" s="48"/>
      <c r="AC11" s="48"/>
      <c r="AD11" s="48"/>
      <c r="AE11" s="48"/>
      <c r="AF11" s="48"/>
      <c r="AG11" s="48"/>
      <c r="AH11" s="48"/>
    </row>
    <row r="12" spans="1:34" ht="13.8">
      <c r="A12" s="1450">
        <v>44774</v>
      </c>
      <c r="B12" s="1217" t="s">
        <v>1906</v>
      </c>
      <c r="C12" s="1217"/>
      <c r="D12" s="1217" t="s">
        <v>3919</v>
      </c>
      <c r="E12" s="1217" t="s">
        <v>43</v>
      </c>
      <c r="F12" s="1217" t="s">
        <v>3524</v>
      </c>
      <c r="G12" s="1219">
        <v>0</v>
      </c>
      <c r="H12" s="1572" t="s">
        <v>3055</v>
      </c>
      <c r="I12" s="1217" t="s">
        <v>3453</v>
      </c>
      <c r="J12" s="1698"/>
      <c r="K12" s="48">
        <v>0</v>
      </c>
      <c r="L12" s="48">
        <v>0</v>
      </c>
      <c r="M12" s="1240">
        <v>0</v>
      </c>
      <c r="N12" s="1240"/>
      <c r="O12" s="1240"/>
      <c r="P12" s="1240"/>
      <c r="Q12" s="1240"/>
      <c r="R12" s="1240"/>
      <c r="S12" s="1240"/>
      <c r="T12" s="1240">
        <f t="shared" si="0"/>
        <v>0</v>
      </c>
      <c r="U12" s="1378" t="e">
        <f t="shared" si="1"/>
        <v>#DIV/0!</v>
      </c>
      <c r="V12" s="48"/>
      <c r="W12" s="1217" t="s">
        <v>27</v>
      </c>
      <c r="X12" s="48"/>
      <c r="Y12" s="1217" t="s">
        <v>6913</v>
      </c>
      <c r="Z12" s="48"/>
      <c r="AA12" s="1576"/>
      <c r="AB12" s="48"/>
      <c r="AC12" s="48"/>
      <c r="AD12" s="48"/>
      <c r="AE12" s="48"/>
      <c r="AF12" s="48"/>
      <c r="AG12" s="48"/>
      <c r="AH12" s="48"/>
    </row>
    <row r="13" spans="1:34" ht="13.8">
      <c r="A13" s="1450">
        <v>44774</v>
      </c>
      <c r="B13" s="1217" t="s">
        <v>3473</v>
      </c>
      <c r="C13" s="1217"/>
      <c r="D13" s="1217" t="s">
        <v>3521</v>
      </c>
      <c r="E13" s="1217" t="s">
        <v>86</v>
      </c>
      <c r="F13" s="1217" t="s">
        <v>3547</v>
      </c>
      <c r="G13" s="1219">
        <v>10000</v>
      </c>
      <c r="H13" s="1572"/>
      <c r="I13" s="1217" t="s">
        <v>3453</v>
      </c>
      <c r="J13" s="1698"/>
      <c r="K13" s="48" t="e">
        <f ca="1">_xludf.IFS(C13="成田机场",3000,C13="羽田机场",1200,D13="NearMe",1000)</f>
        <v>#NAME?</v>
      </c>
      <c r="L13" s="48" t="e">
        <f ca="1">_xludf.IFS(C13="成田机场",4000,C13="羽田机场",1000)</f>
        <v>#NAME?</v>
      </c>
      <c r="M13" s="1240" t="e">
        <f ca="1">(G13-K13-L13)*0.7</f>
        <v>#NAME?</v>
      </c>
      <c r="N13" s="1240"/>
      <c r="O13" s="1240"/>
      <c r="P13" s="1240"/>
      <c r="Q13" s="1240"/>
      <c r="R13" s="1240"/>
      <c r="S13" s="1240"/>
      <c r="T13" s="1240" t="e">
        <f t="shared" ca="1" si="0"/>
        <v>#NAME?</v>
      </c>
      <c r="U13" s="1378" t="e">
        <f t="shared" ca="1" si="1"/>
        <v>#NAME?</v>
      </c>
      <c r="V13" s="48"/>
      <c r="W13" s="1217" t="s">
        <v>107</v>
      </c>
      <c r="X13" s="48"/>
      <c r="Y13" s="1217" t="s">
        <v>6914</v>
      </c>
      <c r="Z13" s="48"/>
      <c r="AA13" s="1576"/>
      <c r="AB13" s="48"/>
      <c r="AC13" s="48"/>
      <c r="AD13" s="16"/>
      <c r="AE13" s="48"/>
      <c r="AF13" s="48"/>
      <c r="AG13" s="48"/>
      <c r="AH13" s="48"/>
    </row>
    <row r="14" spans="1:34" ht="13.8">
      <c r="A14" s="1450">
        <v>44774</v>
      </c>
      <c r="B14" s="1217" t="s">
        <v>1906</v>
      </c>
      <c r="C14" s="1217"/>
      <c r="D14" s="1217" t="s">
        <v>3919</v>
      </c>
      <c r="E14" s="1217" t="s">
        <v>2979</v>
      </c>
      <c r="F14" s="1217" t="s">
        <v>3501</v>
      </c>
      <c r="G14" s="1219">
        <v>0</v>
      </c>
      <c r="H14" s="1572" t="s">
        <v>3055</v>
      </c>
      <c r="I14" s="1217" t="s">
        <v>3453</v>
      </c>
      <c r="J14" s="1698"/>
      <c r="K14" s="48">
        <v>0</v>
      </c>
      <c r="L14" s="48">
        <v>0</v>
      </c>
      <c r="M14" s="1240">
        <v>0</v>
      </c>
      <c r="N14" s="1240"/>
      <c r="O14" s="1240"/>
      <c r="P14" s="1240"/>
      <c r="Q14" s="1240"/>
      <c r="R14" s="1240"/>
      <c r="S14" s="1240"/>
      <c r="T14" s="1240">
        <f t="shared" si="0"/>
        <v>0</v>
      </c>
      <c r="U14" s="1378" t="e">
        <f t="shared" si="1"/>
        <v>#DIV/0!</v>
      </c>
      <c r="V14" s="48"/>
      <c r="W14" s="1217" t="s">
        <v>27</v>
      </c>
      <c r="X14" s="48"/>
      <c r="Y14" s="1217" t="s">
        <v>6915</v>
      </c>
      <c r="Z14" s="48"/>
      <c r="AA14" s="1576"/>
      <c r="AB14" s="48"/>
      <c r="AC14" s="48"/>
      <c r="AD14" s="48"/>
      <c r="AE14" s="48"/>
      <c r="AF14" s="48"/>
      <c r="AG14" s="48"/>
      <c r="AH14" s="48"/>
    </row>
    <row r="15" spans="1:34" ht="13.8">
      <c r="A15" s="1450">
        <v>44774</v>
      </c>
      <c r="B15" s="1217" t="s">
        <v>3473</v>
      </c>
      <c r="C15" s="1217"/>
      <c r="D15" s="1217" t="s">
        <v>3570</v>
      </c>
      <c r="E15" s="1217" t="s">
        <v>3910</v>
      </c>
      <c r="F15" s="1217" t="s">
        <v>3571</v>
      </c>
      <c r="G15" s="1219">
        <v>11000</v>
      </c>
      <c r="H15" s="1572" t="s">
        <v>3063</v>
      </c>
      <c r="I15" s="1217" t="s">
        <v>3453</v>
      </c>
      <c r="J15" s="1698"/>
      <c r="K15" s="48" t="e">
        <f t="shared" ref="K15:K17" ca="1" si="3">_xludf.IFS(C15="成田机场",3000,C15="羽田机场",1200,D15="NearMe",1000)</f>
        <v>#NAME?</v>
      </c>
      <c r="L15" s="48"/>
      <c r="M15" s="1240"/>
      <c r="N15" s="1240">
        <v>5300</v>
      </c>
      <c r="O15" s="1240"/>
      <c r="P15" s="1240"/>
      <c r="Q15" s="1240"/>
      <c r="R15" s="1240"/>
      <c r="S15" s="1240"/>
      <c r="T15" s="1240" t="e">
        <f t="shared" ca="1" si="0"/>
        <v>#NAME?</v>
      </c>
      <c r="U15" s="1378" t="e">
        <f t="shared" ca="1" si="1"/>
        <v>#NAME?</v>
      </c>
      <c r="V15" s="48"/>
      <c r="W15" s="1217" t="s">
        <v>3572</v>
      </c>
      <c r="X15" s="48"/>
      <c r="Y15" s="1217" t="s">
        <v>6916</v>
      </c>
      <c r="Z15" s="48"/>
      <c r="AA15" s="1576"/>
      <c r="AB15" s="48"/>
      <c r="AC15" s="48"/>
      <c r="AD15" s="48"/>
      <c r="AE15" s="48"/>
      <c r="AF15" s="48"/>
      <c r="AG15" s="48"/>
      <c r="AH15" s="48"/>
    </row>
    <row r="16" spans="1:34" ht="13.8">
      <c r="A16" s="1450">
        <v>44774</v>
      </c>
      <c r="B16" s="1217" t="s">
        <v>3473</v>
      </c>
      <c r="C16" s="1217"/>
      <c r="D16" s="1217" t="s">
        <v>3570</v>
      </c>
      <c r="E16" s="1217" t="s">
        <v>55</v>
      </c>
      <c r="F16" s="1217" t="s">
        <v>3512</v>
      </c>
      <c r="G16" s="1219">
        <v>11000</v>
      </c>
      <c r="H16" s="1572" t="s">
        <v>3063</v>
      </c>
      <c r="I16" s="1217" t="s">
        <v>3453</v>
      </c>
      <c r="J16" s="1698"/>
      <c r="K16" s="48" t="e">
        <f t="shared" ca="1" si="3"/>
        <v>#NAME?</v>
      </c>
      <c r="L16" s="48"/>
      <c r="M16" s="1240"/>
      <c r="N16" s="1240">
        <v>5300</v>
      </c>
      <c r="O16" s="1240"/>
      <c r="P16" s="1240"/>
      <c r="Q16" s="1240"/>
      <c r="R16" s="1240"/>
      <c r="S16" s="1240"/>
      <c r="T16" s="1240" t="e">
        <f t="shared" ca="1" si="0"/>
        <v>#NAME?</v>
      </c>
      <c r="U16" s="1378" t="e">
        <f t="shared" ca="1" si="1"/>
        <v>#NAME?</v>
      </c>
      <c r="V16" s="48"/>
      <c r="W16" s="1217" t="s">
        <v>3572</v>
      </c>
      <c r="X16" s="48"/>
      <c r="Y16" s="1217" t="s">
        <v>6917</v>
      </c>
      <c r="Z16" s="48"/>
      <c r="AA16" s="48"/>
      <c r="AB16" s="48"/>
      <c r="AC16" s="48"/>
      <c r="AD16" s="48"/>
      <c r="AE16" s="48"/>
      <c r="AF16" s="48"/>
      <c r="AG16" s="48"/>
      <c r="AH16" s="48"/>
    </row>
    <row r="17" spans="1:34" ht="13.8">
      <c r="A17" s="1450">
        <v>44774</v>
      </c>
      <c r="B17" s="1217" t="s">
        <v>3473</v>
      </c>
      <c r="C17" s="1217"/>
      <c r="D17" s="1217" t="s">
        <v>3570</v>
      </c>
      <c r="E17" s="1217" t="s">
        <v>86</v>
      </c>
      <c r="F17" s="1217" t="s">
        <v>3547</v>
      </c>
      <c r="G17" s="1219">
        <v>8500</v>
      </c>
      <c r="H17" s="1572" t="s">
        <v>3063</v>
      </c>
      <c r="I17" s="1217" t="s">
        <v>3453</v>
      </c>
      <c r="J17" s="1698"/>
      <c r="K17" s="48" t="e">
        <f t="shared" ca="1" si="3"/>
        <v>#NAME?</v>
      </c>
      <c r="L17" s="48"/>
      <c r="M17" s="1240"/>
      <c r="N17" s="1240">
        <v>4300</v>
      </c>
      <c r="O17" s="1240"/>
      <c r="P17" s="1240"/>
      <c r="Q17" s="1240"/>
      <c r="R17" s="1240"/>
      <c r="S17" s="1240"/>
      <c r="T17" s="1240" t="e">
        <f t="shared" ca="1" si="0"/>
        <v>#NAME?</v>
      </c>
      <c r="U17" s="1378" t="e">
        <f t="shared" ca="1" si="1"/>
        <v>#NAME?</v>
      </c>
      <c r="V17" s="48"/>
      <c r="W17" s="1217" t="s">
        <v>3572</v>
      </c>
      <c r="X17" s="48"/>
      <c r="Y17" s="1217" t="s">
        <v>6918</v>
      </c>
      <c r="Z17" s="48"/>
      <c r="AA17" s="48"/>
      <c r="AB17" s="48"/>
      <c r="AC17" s="48"/>
      <c r="AD17" s="48"/>
      <c r="AE17" s="48"/>
      <c r="AF17" s="48"/>
      <c r="AG17" s="48"/>
      <c r="AH17" s="48"/>
    </row>
    <row r="18" spans="1:34" ht="13.8">
      <c r="A18" s="1450">
        <v>44775</v>
      </c>
      <c r="B18" s="1217" t="s">
        <v>1906</v>
      </c>
      <c r="C18" s="1217"/>
      <c r="D18" s="1217" t="s">
        <v>3919</v>
      </c>
      <c r="E18" s="1217" t="s">
        <v>40</v>
      </c>
      <c r="F18" s="1217" t="s">
        <v>3449</v>
      </c>
      <c r="G18" s="1219">
        <v>0</v>
      </c>
      <c r="H18" s="1572" t="s">
        <v>3055</v>
      </c>
      <c r="I18" s="1217" t="s">
        <v>3453</v>
      </c>
      <c r="J18" s="1698"/>
      <c r="K18" s="48">
        <v>0</v>
      </c>
      <c r="L18" s="48">
        <v>0</v>
      </c>
      <c r="M18" s="1240">
        <v>0</v>
      </c>
      <c r="N18" s="1240"/>
      <c r="O18" s="1240"/>
      <c r="P18" s="1240"/>
      <c r="Q18" s="1240"/>
      <c r="R18" s="1240"/>
      <c r="S18" s="1240"/>
      <c r="T18" s="1240">
        <f t="shared" si="0"/>
        <v>0</v>
      </c>
      <c r="U18" s="1378" t="e">
        <f t="shared" si="1"/>
        <v>#DIV/0!</v>
      </c>
      <c r="V18" s="48"/>
      <c r="W18" s="1217" t="s">
        <v>27</v>
      </c>
      <c r="X18" s="48"/>
      <c r="Y18" s="1217" t="s">
        <v>6919</v>
      </c>
      <c r="Z18" s="48"/>
      <c r="AA18" s="48"/>
      <c r="AB18" s="48"/>
      <c r="AC18" s="48"/>
      <c r="AD18" s="48"/>
      <c r="AE18" s="48"/>
      <c r="AF18" s="48"/>
      <c r="AG18" s="48"/>
      <c r="AH18" s="48"/>
    </row>
    <row r="19" spans="1:34" ht="13.8">
      <c r="A19" s="1450">
        <v>44775</v>
      </c>
      <c r="B19" s="1217" t="s">
        <v>1906</v>
      </c>
      <c r="C19" s="1217"/>
      <c r="D19" s="1217" t="s">
        <v>3919</v>
      </c>
      <c r="E19" s="1217" t="s">
        <v>101</v>
      </c>
      <c r="F19" s="1217" t="s">
        <v>3686</v>
      </c>
      <c r="G19" s="1219">
        <v>0</v>
      </c>
      <c r="H19" s="1572" t="s">
        <v>3055</v>
      </c>
      <c r="I19" s="1217" t="s">
        <v>3453</v>
      </c>
      <c r="J19" s="1698"/>
      <c r="K19" s="48">
        <v>0</v>
      </c>
      <c r="L19" s="48">
        <v>0</v>
      </c>
      <c r="M19" s="1240">
        <v>0</v>
      </c>
      <c r="N19" s="1240"/>
      <c r="O19" s="1240"/>
      <c r="P19" s="1240"/>
      <c r="Q19" s="1240"/>
      <c r="R19" s="1240"/>
      <c r="S19" s="1240"/>
      <c r="T19" s="1240">
        <f t="shared" si="0"/>
        <v>0</v>
      </c>
      <c r="U19" s="1378" t="e">
        <f t="shared" si="1"/>
        <v>#DIV/0!</v>
      </c>
      <c r="V19" s="48"/>
      <c r="W19" s="1217" t="s">
        <v>27</v>
      </c>
      <c r="X19" s="48"/>
      <c r="Y19" s="1217" t="s">
        <v>6920</v>
      </c>
      <c r="Z19" s="48"/>
      <c r="AA19" s="48"/>
      <c r="AB19" s="48"/>
      <c r="AC19" s="48"/>
      <c r="AD19" s="48"/>
      <c r="AE19" s="48"/>
      <c r="AF19" s="48"/>
      <c r="AG19" s="48"/>
      <c r="AH19" s="48"/>
    </row>
    <row r="20" spans="1:34" ht="13.8">
      <c r="A20" s="1450">
        <v>44775</v>
      </c>
      <c r="B20" s="1217" t="s">
        <v>3473</v>
      </c>
      <c r="C20" s="1217"/>
      <c r="D20" s="1217" t="s">
        <v>3570</v>
      </c>
      <c r="E20" s="1217" t="s">
        <v>3910</v>
      </c>
      <c r="F20" s="1217" t="s">
        <v>3571</v>
      </c>
      <c r="G20" s="1219">
        <v>11000</v>
      </c>
      <c r="H20" s="1572" t="s">
        <v>3063</v>
      </c>
      <c r="I20" s="1217" t="s">
        <v>3453</v>
      </c>
      <c r="J20" s="1698"/>
      <c r="K20" s="48" t="e">
        <f t="shared" ref="K20:K23" ca="1" si="4">_xludf.IFS(C20="成田机场",3000,C20="羽田机场",1200,D20="NearMe",1000)</f>
        <v>#NAME?</v>
      </c>
      <c r="L20" s="48"/>
      <c r="M20" s="1240"/>
      <c r="N20" s="1240">
        <v>5300</v>
      </c>
      <c r="O20" s="1240"/>
      <c r="P20" s="1240"/>
      <c r="Q20" s="1240"/>
      <c r="R20" s="1240"/>
      <c r="S20" s="1240"/>
      <c r="T20" s="1240" t="e">
        <f t="shared" ca="1" si="0"/>
        <v>#NAME?</v>
      </c>
      <c r="U20" s="1378" t="e">
        <f t="shared" ca="1" si="1"/>
        <v>#NAME?</v>
      </c>
      <c r="V20" s="48"/>
      <c r="W20" s="1217" t="s">
        <v>3572</v>
      </c>
      <c r="X20" s="48"/>
      <c r="Y20" s="1217" t="s">
        <v>6921</v>
      </c>
      <c r="Z20" s="48"/>
      <c r="AA20" s="48"/>
      <c r="AB20" s="48"/>
      <c r="AC20" s="48"/>
      <c r="AD20" s="48"/>
      <c r="AE20" s="48"/>
      <c r="AF20" s="48"/>
      <c r="AG20" s="48"/>
      <c r="AH20" s="48"/>
    </row>
    <row r="21" spans="1:34" ht="13.2">
      <c r="A21" s="1450">
        <v>44775</v>
      </c>
      <c r="B21" s="1217" t="s">
        <v>3473</v>
      </c>
      <c r="C21" s="1217"/>
      <c r="D21" s="1217" t="s">
        <v>3570</v>
      </c>
      <c r="E21" s="1217" t="s">
        <v>55</v>
      </c>
      <c r="F21" s="1217" t="s">
        <v>3512</v>
      </c>
      <c r="G21" s="1219">
        <v>11000</v>
      </c>
      <c r="H21" s="1572" t="s">
        <v>3063</v>
      </c>
      <c r="I21" s="1217" t="s">
        <v>3453</v>
      </c>
      <c r="J21" s="1768"/>
      <c r="K21" s="48" t="e">
        <f t="shared" ca="1" si="4"/>
        <v>#NAME?</v>
      </c>
      <c r="L21" s="48"/>
      <c r="M21" s="1240"/>
      <c r="N21" s="1240">
        <v>5300</v>
      </c>
      <c r="O21" s="1240"/>
      <c r="P21" s="1240"/>
      <c r="Q21" s="1240"/>
      <c r="R21" s="1240"/>
      <c r="S21" s="1240"/>
      <c r="T21" s="1240" t="e">
        <f t="shared" ca="1" si="0"/>
        <v>#NAME?</v>
      </c>
      <c r="U21" s="1378" t="e">
        <f t="shared" ca="1" si="1"/>
        <v>#NAME?</v>
      </c>
      <c r="V21" s="48"/>
      <c r="W21" s="1217" t="s">
        <v>3572</v>
      </c>
      <c r="X21" s="48"/>
      <c r="Y21" s="1217" t="s">
        <v>6922</v>
      </c>
      <c r="Z21" s="48"/>
      <c r="AA21" s="48"/>
      <c r="AB21" s="48"/>
      <c r="AC21" s="48"/>
      <c r="AD21" s="48"/>
      <c r="AE21" s="48"/>
      <c r="AF21" s="48"/>
      <c r="AG21" s="48"/>
      <c r="AH21" s="48"/>
    </row>
    <row r="22" spans="1:34" ht="13.8">
      <c r="A22" s="1450">
        <v>44775</v>
      </c>
      <c r="B22" s="1217" t="s">
        <v>3473</v>
      </c>
      <c r="C22" s="1217"/>
      <c r="D22" s="1217" t="s">
        <v>3570</v>
      </c>
      <c r="E22" s="1217" t="s">
        <v>86</v>
      </c>
      <c r="F22" s="1217" t="s">
        <v>3547</v>
      </c>
      <c r="G22" s="1219">
        <v>8500</v>
      </c>
      <c r="H22" s="1572" t="s">
        <v>3063</v>
      </c>
      <c r="I22" s="1217" t="s">
        <v>3453</v>
      </c>
      <c r="J22" s="1698"/>
      <c r="K22" s="48" t="e">
        <f t="shared" ca="1" si="4"/>
        <v>#NAME?</v>
      </c>
      <c r="L22" s="48"/>
      <c r="M22" s="1240"/>
      <c r="N22" s="1240">
        <v>4300</v>
      </c>
      <c r="O22" s="1240"/>
      <c r="P22" s="1240"/>
      <c r="Q22" s="1240"/>
      <c r="R22" s="1240"/>
      <c r="S22" s="1240"/>
      <c r="T22" s="1240" t="e">
        <f t="shared" ca="1" si="0"/>
        <v>#NAME?</v>
      </c>
      <c r="U22" s="1378" t="e">
        <f t="shared" ca="1" si="1"/>
        <v>#NAME?</v>
      </c>
      <c r="V22" s="48"/>
      <c r="W22" s="1217" t="s">
        <v>3572</v>
      </c>
      <c r="X22" s="48"/>
      <c r="Y22" s="1217" t="s">
        <v>6923</v>
      </c>
      <c r="Z22" s="48"/>
      <c r="AA22" s="48"/>
      <c r="AB22" s="48"/>
      <c r="AC22" s="48"/>
      <c r="AD22" s="48"/>
      <c r="AE22" s="48"/>
      <c r="AF22" s="48"/>
      <c r="AG22" s="48"/>
      <c r="AH22" s="48"/>
    </row>
    <row r="23" spans="1:34" ht="13.8">
      <c r="A23" s="1450">
        <v>44775</v>
      </c>
      <c r="B23" s="1217" t="s">
        <v>1170</v>
      </c>
      <c r="C23" s="1217" t="s">
        <v>3456</v>
      </c>
      <c r="D23" s="1217" t="s">
        <v>3521</v>
      </c>
      <c r="E23" s="1217" t="s">
        <v>86</v>
      </c>
      <c r="F23" s="1217" t="s">
        <v>3547</v>
      </c>
      <c r="G23" s="1219">
        <v>15000</v>
      </c>
      <c r="H23" s="1572"/>
      <c r="I23" s="1217" t="s">
        <v>3453</v>
      </c>
      <c r="J23" s="1698"/>
      <c r="K23" s="48" t="e">
        <f t="shared" ca="1" si="4"/>
        <v>#NAME?</v>
      </c>
      <c r="L23" s="48" t="e">
        <f ca="1">_xludf.IFS(C23="成田机场",4000,C23="羽田机场",1000)</f>
        <v>#NAME?</v>
      </c>
      <c r="M23" s="1240" t="e">
        <f ca="1">(G23-K23-L23)*0.7</f>
        <v>#NAME?</v>
      </c>
      <c r="N23" s="1240"/>
      <c r="O23" s="1240"/>
      <c r="P23" s="1240"/>
      <c r="Q23" s="1240"/>
      <c r="R23" s="1240"/>
      <c r="S23" s="1240"/>
      <c r="T23" s="1240" t="e">
        <f t="shared" ca="1" si="0"/>
        <v>#NAME?</v>
      </c>
      <c r="U23" s="1378" t="e">
        <f t="shared" ca="1" si="1"/>
        <v>#NAME?</v>
      </c>
      <c r="V23" s="48"/>
      <c r="W23" s="1217" t="s">
        <v>107</v>
      </c>
      <c r="X23" s="48"/>
      <c r="Y23" s="1217" t="s">
        <v>6924</v>
      </c>
      <c r="Z23" s="48"/>
      <c r="AA23" s="48"/>
      <c r="AB23" s="48"/>
      <c r="AC23" s="48"/>
      <c r="AD23" s="48"/>
      <c r="AE23" s="48"/>
      <c r="AF23" s="48"/>
      <c r="AG23" s="48"/>
      <c r="AH23" s="48"/>
    </row>
    <row r="24" spans="1:34" ht="13.8">
      <c r="A24" s="1450">
        <v>44775</v>
      </c>
      <c r="B24" s="1217" t="s">
        <v>1906</v>
      </c>
      <c r="C24" s="1217"/>
      <c r="D24" s="1217" t="s">
        <v>3919</v>
      </c>
      <c r="E24" s="1217" t="s">
        <v>43</v>
      </c>
      <c r="F24" s="1217" t="s">
        <v>3486</v>
      </c>
      <c r="G24" s="1219">
        <v>0</v>
      </c>
      <c r="H24" s="1572" t="s">
        <v>3055</v>
      </c>
      <c r="I24" s="1217" t="s">
        <v>3453</v>
      </c>
      <c r="J24" s="1698"/>
      <c r="K24" s="48">
        <v>0</v>
      </c>
      <c r="L24" s="48">
        <v>0</v>
      </c>
      <c r="M24" s="1240">
        <v>0</v>
      </c>
      <c r="N24" s="1240"/>
      <c r="O24" s="1240"/>
      <c r="P24" s="1240"/>
      <c r="Q24" s="1240"/>
      <c r="R24" s="1240"/>
      <c r="S24" s="1240"/>
      <c r="T24" s="1240">
        <f t="shared" si="0"/>
        <v>0</v>
      </c>
      <c r="U24" s="1378" t="e">
        <f t="shared" si="1"/>
        <v>#DIV/0!</v>
      </c>
      <c r="V24" s="48"/>
      <c r="W24" s="1217" t="s">
        <v>27</v>
      </c>
      <c r="X24" s="48"/>
      <c r="Y24" s="1217" t="s">
        <v>6925</v>
      </c>
      <c r="Z24" s="48"/>
      <c r="AA24" s="48"/>
      <c r="AB24" s="48"/>
      <c r="AC24" s="48"/>
      <c r="AD24" s="48"/>
      <c r="AE24" s="48"/>
      <c r="AF24" s="48"/>
      <c r="AG24" s="48"/>
      <c r="AH24" s="48"/>
    </row>
    <row r="25" spans="1:34" ht="13.8">
      <c r="A25" s="1450">
        <v>44775</v>
      </c>
      <c r="B25" s="1217" t="s">
        <v>1215</v>
      </c>
      <c r="C25" s="1217"/>
      <c r="D25" s="1217" t="s">
        <v>3452</v>
      </c>
      <c r="E25" s="1217" t="s">
        <v>60</v>
      </c>
      <c r="F25" s="1217" t="s">
        <v>3517</v>
      </c>
      <c r="G25" s="1219">
        <v>25000</v>
      </c>
      <c r="H25" s="1769" t="s">
        <v>3063</v>
      </c>
      <c r="I25" s="1217" t="s">
        <v>3453</v>
      </c>
      <c r="J25" s="1698"/>
      <c r="K25" s="48" t="e">
        <f ca="1">_xludf.IFS(C25="成田机场",3000,C25="羽田机场",1200,D25="NearMe",1000)</f>
        <v>#NAME?</v>
      </c>
      <c r="L25" s="48" t="e">
        <f ca="1">_xludf.IFS(C25="成田机场",4000,C25="羽田机场",1000)</f>
        <v>#NAME?</v>
      </c>
      <c r="M25" s="1240" t="e">
        <f ca="1">(G25-K25-L25)*0.7</f>
        <v>#NAME?</v>
      </c>
      <c r="N25" s="1240"/>
      <c r="O25" s="1240"/>
      <c r="P25" s="1240"/>
      <c r="Q25" s="1240"/>
      <c r="R25" s="1240"/>
      <c r="S25" s="1240"/>
      <c r="T25" s="1240" t="e">
        <f t="shared" ca="1" si="0"/>
        <v>#NAME?</v>
      </c>
      <c r="U25" s="1378" t="e">
        <f t="shared" ca="1" si="1"/>
        <v>#NAME?</v>
      </c>
      <c r="V25" s="48"/>
      <c r="W25" s="1217" t="s">
        <v>3508</v>
      </c>
      <c r="X25" s="48"/>
      <c r="Y25" s="1217" t="s">
        <v>6926</v>
      </c>
      <c r="Z25" s="48"/>
      <c r="AA25" s="48"/>
      <c r="AB25" s="48"/>
      <c r="AC25" s="48"/>
      <c r="AD25" s="48"/>
      <c r="AE25" s="48"/>
      <c r="AF25" s="48"/>
      <c r="AG25" s="48"/>
      <c r="AH25" s="48"/>
    </row>
    <row r="26" spans="1:34" ht="13.8">
      <c r="A26" s="1770">
        <v>44775</v>
      </c>
      <c r="B26" s="1763" t="s">
        <v>1906</v>
      </c>
      <c r="C26" s="1763"/>
      <c r="D26" s="1763" t="s">
        <v>3919</v>
      </c>
      <c r="E26" s="1763" t="s">
        <v>45</v>
      </c>
      <c r="F26" s="1763" t="s">
        <v>3501</v>
      </c>
      <c r="G26" s="1771">
        <v>0</v>
      </c>
      <c r="H26" s="1572" t="s">
        <v>3055</v>
      </c>
      <c r="I26" s="1763" t="s">
        <v>3453</v>
      </c>
      <c r="J26" s="1698"/>
      <c r="K26" s="48">
        <v>0</v>
      </c>
      <c r="L26" s="48">
        <v>0</v>
      </c>
      <c r="M26" s="1240">
        <v>0</v>
      </c>
      <c r="N26" s="1240"/>
      <c r="O26" s="1240"/>
      <c r="P26" s="1240"/>
      <c r="Q26" s="1240"/>
      <c r="R26" s="1240"/>
      <c r="S26" s="1240"/>
      <c r="T26" s="1240">
        <f t="shared" si="0"/>
        <v>0</v>
      </c>
      <c r="U26" s="1378" t="e">
        <f t="shared" si="1"/>
        <v>#DIV/0!</v>
      </c>
      <c r="V26" s="48"/>
      <c r="W26" s="1763" t="s">
        <v>27</v>
      </c>
      <c r="X26" s="48"/>
      <c r="Y26" s="1763" t="s">
        <v>6927</v>
      </c>
      <c r="Z26" s="48"/>
      <c r="AA26" s="48"/>
      <c r="AB26" s="48"/>
      <c r="AC26" s="48"/>
      <c r="AD26" s="48"/>
      <c r="AE26" s="48"/>
      <c r="AF26" s="48"/>
      <c r="AG26" s="48"/>
      <c r="AH26" s="48"/>
    </row>
    <row r="27" spans="1:34" ht="13.8">
      <c r="A27" s="1770">
        <v>44775</v>
      </c>
      <c r="B27" s="1763" t="s">
        <v>1906</v>
      </c>
      <c r="C27" s="1763"/>
      <c r="D27" s="1763" t="s">
        <v>3919</v>
      </c>
      <c r="E27" s="1763" t="s">
        <v>2979</v>
      </c>
      <c r="F27" s="1763" t="s">
        <v>3524</v>
      </c>
      <c r="G27" s="1771">
        <v>0</v>
      </c>
      <c r="H27" s="1572" t="s">
        <v>3055</v>
      </c>
      <c r="I27" s="1763" t="s">
        <v>3453</v>
      </c>
      <c r="J27" s="1698"/>
      <c r="K27" s="48">
        <v>0</v>
      </c>
      <c r="L27" s="48">
        <v>0</v>
      </c>
      <c r="M27" s="1240">
        <v>0</v>
      </c>
      <c r="N27" s="1240"/>
      <c r="O27" s="1240"/>
      <c r="P27" s="1240"/>
      <c r="Q27" s="1240"/>
      <c r="R27" s="1240"/>
      <c r="S27" s="1240"/>
      <c r="T27" s="1240">
        <f t="shared" si="0"/>
        <v>0</v>
      </c>
      <c r="U27" s="1378" t="e">
        <f t="shared" si="1"/>
        <v>#DIV/0!</v>
      </c>
      <c r="V27" s="48"/>
      <c r="W27" s="1763" t="s">
        <v>27</v>
      </c>
      <c r="X27" s="48"/>
      <c r="Y27" s="1763" t="s">
        <v>6928</v>
      </c>
      <c r="Z27" s="48"/>
      <c r="AA27" s="48"/>
      <c r="AB27" s="48"/>
      <c r="AC27" s="48"/>
      <c r="AD27" s="48"/>
      <c r="AE27" s="48"/>
      <c r="AF27" s="48"/>
      <c r="AG27" s="48"/>
      <c r="AH27" s="48"/>
    </row>
    <row r="28" spans="1:34" ht="13.8">
      <c r="A28" s="1770">
        <v>44775</v>
      </c>
      <c r="B28" s="1763" t="s">
        <v>3473</v>
      </c>
      <c r="C28" s="1763"/>
      <c r="D28" s="1763" t="s">
        <v>3570</v>
      </c>
      <c r="E28" s="1763" t="s">
        <v>3910</v>
      </c>
      <c r="F28" s="1763" t="s">
        <v>3571</v>
      </c>
      <c r="G28" s="1771">
        <v>11000</v>
      </c>
      <c r="H28" s="1572" t="s">
        <v>3063</v>
      </c>
      <c r="I28" s="1763" t="s">
        <v>3453</v>
      </c>
      <c r="J28" s="1698"/>
      <c r="K28" s="48" t="e">
        <f t="shared" ref="K28:K33" ca="1" si="5">_xludf.IFS(C28="成田机场",3000,C28="羽田机场",1200,D28="NearMe",1000)</f>
        <v>#NAME?</v>
      </c>
      <c r="L28" s="48"/>
      <c r="M28" s="1240"/>
      <c r="N28" s="1240">
        <v>5300</v>
      </c>
      <c r="O28" s="1240"/>
      <c r="P28" s="1240"/>
      <c r="Q28" s="1240"/>
      <c r="R28" s="1240"/>
      <c r="S28" s="1240"/>
      <c r="T28" s="1240" t="e">
        <f t="shared" ca="1" si="0"/>
        <v>#NAME?</v>
      </c>
      <c r="U28" s="1378" t="e">
        <f t="shared" ca="1" si="1"/>
        <v>#NAME?</v>
      </c>
      <c r="V28" s="48"/>
      <c r="W28" s="1763" t="s">
        <v>3572</v>
      </c>
      <c r="X28" s="48"/>
      <c r="Y28" s="1763" t="s">
        <v>6929</v>
      </c>
      <c r="Z28" s="48"/>
      <c r="AA28" s="48"/>
      <c r="AB28" s="48"/>
      <c r="AC28" s="48"/>
      <c r="AD28" s="48"/>
      <c r="AE28" s="48"/>
      <c r="AF28" s="48"/>
      <c r="AG28" s="48"/>
      <c r="AH28" s="48"/>
    </row>
    <row r="29" spans="1:34" ht="13.8">
      <c r="A29" s="1770">
        <v>44775</v>
      </c>
      <c r="B29" s="1763" t="s">
        <v>3473</v>
      </c>
      <c r="C29" s="1763"/>
      <c r="D29" s="1763" t="s">
        <v>3570</v>
      </c>
      <c r="E29" s="1763" t="s">
        <v>55</v>
      </c>
      <c r="F29" s="1763" t="s">
        <v>3512</v>
      </c>
      <c r="G29" s="1771">
        <v>11000</v>
      </c>
      <c r="H29" s="1572" t="s">
        <v>3063</v>
      </c>
      <c r="I29" s="1763" t="s">
        <v>3453</v>
      </c>
      <c r="J29" s="1698"/>
      <c r="K29" s="48" t="e">
        <f t="shared" ca="1" si="5"/>
        <v>#NAME?</v>
      </c>
      <c r="L29" s="48"/>
      <c r="M29" s="1240"/>
      <c r="N29" s="1240">
        <v>5300</v>
      </c>
      <c r="O29" s="1240"/>
      <c r="P29" s="1240"/>
      <c r="Q29" s="1240"/>
      <c r="R29" s="1240"/>
      <c r="S29" s="1240"/>
      <c r="T29" s="1240" t="e">
        <f t="shared" ca="1" si="0"/>
        <v>#NAME?</v>
      </c>
      <c r="U29" s="1378" t="e">
        <f t="shared" ca="1" si="1"/>
        <v>#NAME?</v>
      </c>
      <c r="V29" s="48"/>
      <c r="W29" s="1763" t="s">
        <v>3572</v>
      </c>
      <c r="X29" s="48"/>
      <c r="Y29" s="1763" t="s">
        <v>6930</v>
      </c>
      <c r="Z29" s="48"/>
      <c r="AA29" s="48"/>
      <c r="AB29" s="48"/>
      <c r="AC29" s="48"/>
      <c r="AD29" s="48"/>
      <c r="AE29" s="48"/>
      <c r="AF29" s="48"/>
      <c r="AG29" s="48"/>
      <c r="AH29" s="48"/>
    </row>
    <row r="30" spans="1:34" ht="13.8">
      <c r="A30" s="1770">
        <v>44775</v>
      </c>
      <c r="B30" s="1763" t="s">
        <v>3473</v>
      </c>
      <c r="C30" s="1763"/>
      <c r="D30" s="1763" t="s">
        <v>3570</v>
      </c>
      <c r="E30" s="1763" t="s">
        <v>86</v>
      </c>
      <c r="F30" s="1763" t="s">
        <v>3547</v>
      </c>
      <c r="G30" s="1771">
        <v>8500</v>
      </c>
      <c r="H30" s="1572" t="s">
        <v>3063</v>
      </c>
      <c r="I30" s="1763" t="s">
        <v>3453</v>
      </c>
      <c r="J30" s="1698"/>
      <c r="K30" s="48" t="e">
        <f t="shared" ca="1" si="5"/>
        <v>#NAME?</v>
      </c>
      <c r="L30" s="48"/>
      <c r="M30" s="1240"/>
      <c r="N30" s="1240">
        <v>4300</v>
      </c>
      <c r="O30" s="1240"/>
      <c r="P30" s="1240"/>
      <c r="Q30" s="1240"/>
      <c r="R30" s="1240"/>
      <c r="S30" s="1240"/>
      <c r="T30" s="1240" t="e">
        <f t="shared" ca="1" si="0"/>
        <v>#NAME?</v>
      </c>
      <c r="U30" s="1378" t="e">
        <f t="shared" ca="1" si="1"/>
        <v>#NAME?</v>
      </c>
      <c r="V30" s="48"/>
      <c r="W30" s="1763" t="s">
        <v>3572</v>
      </c>
      <c r="X30" s="48"/>
      <c r="Y30" s="1763" t="s">
        <v>6931</v>
      </c>
      <c r="Z30" s="48"/>
      <c r="AA30" s="48"/>
      <c r="AB30" s="48"/>
      <c r="AC30" s="48"/>
      <c r="AD30" s="48"/>
      <c r="AE30" s="48"/>
      <c r="AF30" s="48"/>
      <c r="AG30" s="48"/>
      <c r="AH30" s="48"/>
    </row>
    <row r="31" spans="1:34" ht="13.8">
      <c r="A31" s="1450">
        <v>44775</v>
      </c>
      <c r="B31" s="1217" t="s">
        <v>570</v>
      </c>
      <c r="C31" s="1217" t="s">
        <v>3456</v>
      </c>
      <c r="D31" s="1217" t="s">
        <v>3503</v>
      </c>
      <c r="E31" s="1217" t="s">
        <v>92</v>
      </c>
      <c r="F31" s="1217" t="s">
        <v>3636</v>
      </c>
      <c r="G31" s="1219">
        <v>24450</v>
      </c>
      <c r="H31" s="1769" t="s">
        <v>3063</v>
      </c>
      <c r="I31" s="1217" t="s">
        <v>3453</v>
      </c>
      <c r="J31" s="1767"/>
      <c r="K31" s="48" t="e">
        <f t="shared" ca="1" si="5"/>
        <v>#NAME?</v>
      </c>
      <c r="L31" s="48" t="e">
        <f t="shared" ref="L31:L33" ca="1" si="6">_xludf.IFS(C31="成田机场",4000,C31="羽田机场",1000)</f>
        <v>#NAME?</v>
      </c>
      <c r="M31" s="1240" t="e">
        <f t="shared" ref="M31:M33" ca="1" si="7">(G31-K31-L31)*0.7</f>
        <v>#NAME?</v>
      </c>
      <c r="N31" s="1240"/>
      <c r="O31" s="1240"/>
      <c r="P31" s="1240"/>
      <c r="Q31" s="1240"/>
      <c r="R31" s="1240"/>
      <c r="S31" s="1240"/>
      <c r="T31" s="1240" t="e">
        <f t="shared" ca="1" si="0"/>
        <v>#NAME?</v>
      </c>
      <c r="U31" s="1378" t="e">
        <f t="shared" ca="1" si="1"/>
        <v>#NAME?</v>
      </c>
      <c r="V31" s="48"/>
      <c r="W31" s="1217" t="s">
        <v>1540</v>
      </c>
      <c r="X31" s="48"/>
      <c r="Y31" s="1217" t="s">
        <v>6932</v>
      </c>
      <c r="Z31" s="48"/>
      <c r="AA31" s="48"/>
      <c r="AB31" s="48"/>
      <c r="AC31" s="48"/>
      <c r="AD31" s="48"/>
      <c r="AE31" s="48"/>
      <c r="AF31" s="48"/>
      <c r="AG31" s="48"/>
      <c r="AH31" s="48"/>
    </row>
    <row r="32" spans="1:34" ht="13.8">
      <c r="A32" s="1450">
        <v>44775</v>
      </c>
      <c r="B32" s="1217" t="s">
        <v>3473</v>
      </c>
      <c r="C32" s="1217"/>
      <c r="D32" s="1217" t="s">
        <v>6933</v>
      </c>
      <c r="E32" s="1217" t="s">
        <v>86</v>
      </c>
      <c r="F32" s="1217" t="s">
        <v>3686</v>
      </c>
      <c r="G32" s="1219">
        <v>20000</v>
      </c>
      <c r="H32" s="1769" t="s">
        <v>3063</v>
      </c>
      <c r="I32" s="1217" t="s">
        <v>3453</v>
      </c>
      <c r="J32" s="1698"/>
      <c r="K32" s="48" t="e">
        <f t="shared" ca="1" si="5"/>
        <v>#NAME?</v>
      </c>
      <c r="L32" s="48" t="e">
        <f t="shared" ca="1" si="6"/>
        <v>#NAME?</v>
      </c>
      <c r="M32" s="1240" t="e">
        <f t="shared" ca="1" si="7"/>
        <v>#NAME?</v>
      </c>
      <c r="N32" s="1240"/>
      <c r="O32" s="1240"/>
      <c r="P32" s="1240"/>
      <c r="Q32" s="1240"/>
      <c r="R32" s="1240"/>
      <c r="S32" s="1240"/>
      <c r="T32" s="1240" t="e">
        <f t="shared" ca="1" si="0"/>
        <v>#NAME?</v>
      </c>
      <c r="U32" s="1378" t="e">
        <f t="shared" ca="1" si="1"/>
        <v>#NAME?</v>
      </c>
      <c r="V32" s="48"/>
      <c r="W32" s="1217" t="s">
        <v>1540</v>
      </c>
      <c r="X32" s="48"/>
      <c r="Y32" s="1217" t="s">
        <v>6934</v>
      </c>
      <c r="Z32" s="48"/>
      <c r="AA32" s="48"/>
      <c r="AB32" s="48"/>
      <c r="AC32" s="48"/>
      <c r="AD32" s="48"/>
      <c r="AE32" s="48"/>
      <c r="AF32" s="48"/>
      <c r="AG32" s="48"/>
      <c r="AH32" s="48"/>
    </row>
    <row r="33" spans="1:34" ht="13.8">
      <c r="A33" s="1770">
        <v>44776</v>
      </c>
      <c r="B33" s="1763" t="s">
        <v>1906</v>
      </c>
      <c r="C33" s="1763"/>
      <c r="D33" s="1763" t="s">
        <v>6484</v>
      </c>
      <c r="E33" s="1763" t="s">
        <v>94</v>
      </c>
      <c r="F33" s="1763" t="s">
        <v>3686</v>
      </c>
      <c r="G33" s="1771">
        <v>139000</v>
      </c>
      <c r="H33" s="1572" t="s">
        <v>6935</v>
      </c>
      <c r="I33" s="1763" t="s">
        <v>3453</v>
      </c>
      <c r="J33" s="1698"/>
      <c r="K33" s="48" t="e">
        <f t="shared" ca="1" si="5"/>
        <v>#NAME?</v>
      </c>
      <c r="L33" s="48" t="e">
        <f t="shared" ca="1" si="6"/>
        <v>#NAME?</v>
      </c>
      <c r="M33" s="1240" t="e">
        <f t="shared" ca="1" si="7"/>
        <v>#NAME?</v>
      </c>
      <c r="N33" s="1240"/>
      <c r="O33" s="1240"/>
      <c r="P33" s="1240"/>
      <c r="Q33" s="1240"/>
      <c r="R33" s="1240"/>
      <c r="S33" s="1240"/>
      <c r="T33" s="1240" t="e">
        <f t="shared" ca="1" si="0"/>
        <v>#NAME?</v>
      </c>
      <c r="U33" s="1378" t="e">
        <f t="shared" ca="1" si="1"/>
        <v>#NAME?</v>
      </c>
      <c r="V33" s="48"/>
      <c r="W33" s="1763" t="s">
        <v>107</v>
      </c>
      <c r="X33" s="48"/>
      <c r="Y33" s="1763" t="s">
        <v>6936</v>
      </c>
      <c r="Z33" s="48"/>
      <c r="AA33" s="48"/>
      <c r="AB33" s="48"/>
      <c r="AC33" s="48"/>
      <c r="AD33" s="48"/>
      <c r="AE33" s="48"/>
      <c r="AF33" s="48"/>
      <c r="AG33" s="48"/>
      <c r="AH33" s="48"/>
    </row>
    <row r="34" spans="1:34" ht="13.8">
      <c r="A34" s="1770">
        <v>44776</v>
      </c>
      <c r="B34" s="1763" t="s">
        <v>1906</v>
      </c>
      <c r="C34" s="1763"/>
      <c r="D34" s="1763" t="s">
        <v>3919</v>
      </c>
      <c r="E34" s="1763" t="s">
        <v>3289</v>
      </c>
      <c r="F34" s="1763" t="s">
        <v>3486</v>
      </c>
      <c r="G34" s="1771">
        <v>0</v>
      </c>
      <c r="H34" s="1572" t="s">
        <v>3055</v>
      </c>
      <c r="I34" s="1763" t="s">
        <v>3453</v>
      </c>
      <c r="J34" s="1698"/>
      <c r="K34" s="48">
        <v>0</v>
      </c>
      <c r="L34" s="48">
        <v>0</v>
      </c>
      <c r="M34" s="1240">
        <v>0</v>
      </c>
      <c r="N34" s="1240"/>
      <c r="O34" s="1240"/>
      <c r="P34" s="1240"/>
      <c r="Q34" s="1240"/>
      <c r="R34" s="1240"/>
      <c r="S34" s="1240"/>
      <c r="T34" s="1240">
        <f t="shared" si="0"/>
        <v>0</v>
      </c>
      <c r="U34" s="1378" t="e">
        <f t="shared" si="1"/>
        <v>#DIV/0!</v>
      </c>
      <c r="V34" s="48"/>
      <c r="W34" s="1763" t="s">
        <v>27</v>
      </c>
      <c r="X34" s="48"/>
      <c r="Y34" s="1763" t="s">
        <v>6937</v>
      </c>
      <c r="Z34" s="48"/>
      <c r="AA34" s="48"/>
      <c r="AB34" s="48"/>
      <c r="AC34" s="48"/>
      <c r="AD34" s="48"/>
      <c r="AE34" s="48"/>
      <c r="AF34" s="48"/>
      <c r="AG34" s="48"/>
      <c r="AH34" s="48"/>
    </row>
    <row r="35" spans="1:34" ht="13.8">
      <c r="A35" s="1770">
        <v>44776</v>
      </c>
      <c r="B35" s="1763" t="s">
        <v>1906</v>
      </c>
      <c r="C35" s="1763"/>
      <c r="D35" s="1763" t="s">
        <v>3919</v>
      </c>
      <c r="E35" s="1763" t="s">
        <v>40</v>
      </c>
      <c r="F35" s="1763" t="s">
        <v>3449</v>
      </c>
      <c r="G35" s="1771">
        <v>0</v>
      </c>
      <c r="H35" s="1572" t="s">
        <v>3055</v>
      </c>
      <c r="I35" s="1763" t="s">
        <v>3453</v>
      </c>
      <c r="J35" s="1698"/>
      <c r="K35" s="48">
        <v>0</v>
      </c>
      <c r="L35" s="48">
        <v>0</v>
      </c>
      <c r="M35" s="1240">
        <v>0</v>
      </c>
      <c r="N35" s="1240"/>
      <c r="O35" s="1240"/>
      <c r="P35" s="1240"/>
      <c r="Q35" s="1240"/>
      <c r="R35" s="1240"/>
      <c r="S35" s="1240"/>
      <c r="T35" s="1240">
        <f t="shared" si="0"/>
        <v>0</v>
      </c>
      <c r="U35" s="1378" t="e">
        <f t="shared" si="1"/>
        <v>#DIV/0!</v>
      </c>
      <c r="V35" s="48"/>
      <c r="W35" s="1763" t="s">
        <v>27</v>
      </c>
      <c r="X35" s="48"/>
      <c r="Y35" s="1763" t="s">
        <v>6938</v>
      </c>
      <c r="Z35" s="48"/>
      <c r="AA35" s="48"/>
      <c r="AB35" s="48"/>
      <c r="AC35" s="48"/>
      <c r="AD35" s="48"/>
      <c r="AE35" s="48"/>
      <c r="AF35" s="48"/>
      <c r="AG35" s="48"/>
      <c r="AH35" s="48"/>
    </row>
    <row r="36" spans="1:34" ht="13.8">
      <c r="A36" s="1770">
        <v>44776</v>
      </c>
      <c r="B36" s="1763" t="s">
        <v>3473</v>
      </c>
      <c r="C36" s="1763"/>
      <c r="D36" s="1763" t="s">
        <v>3570</v>
      </c>
      <c r="E36" s="1763" t="s">
        <v>43</v>
      </c>
      <c r="F36" s="1763" t="s">
        <v>3571</v>
      </c>
      <c r="G36" s="1771">
        <v>11000</v>
      </c>
      <c r="H36" s="1572" t="s">
        <v>3063</v>
      </c>
      <c r="I36" s="1763" t="s">
        <v>3453</v>
      </c>
      <c r="J36" s="1698"/>
      <c r="K36" s="48" t="e">
        <f t="shared" ref="K36:K43" ca="1" si="8">_xludf.IFS(C36="成田机场",3000,C36="羽田机场",1200,D36="NearMe",1000)</f>
        <v>#NAME?</v>
      </c>
      <c r="L36" s="48"/>
      <c r="M36" s="1240"/>
      <c r="N36" s="1240">
        <v>5300</v>
      </c>
      <c r="O36" s="1240"/>
      <c r="P36" s="1240"/>
      <c r="Q36" s="1240"/>
      <c r="R36" s="1240"/>
      <c r="S36" s="1240"/>
      <c r="T36" s="1240" t="e">
        <f t="shared" ca="1" si="0"/>
        <v>#NAME?</v>
      </c>
      <c r="U36" s="1378" t="e">
        <f t="shared" ca="1" si="1"/>
        <v>#NAME?</v>
      </c>
      <c r="V36" s="48"/>
      <c r="W36" s="1763" t="s">
        <v>3572</v>
      </c>
      <c r="X36" s="48"/>
      <c r="Y36" s="1763" t="s">
        <v>6939</v>
      </c>
      <c r="Z36" s="48"/>
      <c r="AA36" s="48"/>
      <c r="AB36" s="48"/>
      <c r="AC36" s="48"/>
      <c r="AD36" s="48"/>
      <c r="AE36" s="48"/>
      <c r="AF36" s="48"/>
      <c r="AG36" s="48"/>
      <c r="AH36" s="48"/>
    </row>
    <row r="37" spans="1:34" ht="13.8">
      <c r="A37" s="1770">
        <v>44776</v>
      </c>
      <c r="B37" s="1763" t="s">
        <v>3473</v>
      </c>
      <c r="C37" s="1763"/>
      <c r="D37" s="1763" t="s">
        <v>3570</v>
      </c>
      <c r="E37" s="1763" t="s">
        <v>55</v>
      </c>
      <c r="F37" s="1763" t="s">
        <v>3512</v>
      </c>
      <c r="G37" s="1771">
        <v>11000</v>
      </c>
      <c r="H37" s="1572" t="s">
        <v>3063</v>
      </c>
      <c r="I37" s="1763" t="s">
        <v>3453</v>
      </c>
      <c r="J37" s="1698"/>
      <c r="K37" s="48" t="e">
        <f t="shared" ca="1" si="8"/>
        <v>#NAME?</v>
      </c>
      <c r="L37" s="48"/>
      <c r="M37" s="1240"/>
      <c r="N37" s="1240">
        <v>5300</v>
      </c>
      <c r="O37" s="1240"/>
      <c r="P37" s="1240"/>
      <c r="Q37" s="1240"/>
      <c r="R37" s="1240"/>
      <c r="S37" s="1240"/>
      <c r="T37" s="1240" t="e">
        <f t="shared" ca="1" si="0"/>
        <v>#NAME?</v>
      </c>
      <c r="U37" s="1378" t="e">
        <f t="shared" ca="1" si="1"/>
        <v>#NAME?</v>
      </c>
      <c r="V37" s="48"/>
      <c r="W37" s="1763" t="s">
        <v>3572</v>
      </c>
      <c r="X37" s="48"/>
      <c r="Y37" s="1763" t="s">
        <v>6940</v>
      </c>
      <c r="Z37" s="48"/>
      <c r="AA37" s="48"/>
      <c r="AB37" s="48"/>
      <c r="AC37" s="48"/>
      <c r="AD37" s="48"/>
      <c r="AE37" s="48"/>
      <c r="AF37" s="48"/>
      <c r="AG37" s="48"/>
      <c r="AH37" s="48"/>
    </row>
    <row r="38" spans="1:34" ht="13.8">
      <c r="A38" s="1770">
        <v>44776</v>
      </c>
      <c r="B38" s="1763" t="s">
        <v>3473</v>
      </c>
      <c r="C38" s="1763"/>
      <c r="D38" s="1763" t="s">
        <v>3570</v>
      </c>
      <c r="E38" s="1763" t="s">
        <v>86</v>
      </c>
      <c r="F38" s="1763" t="s">
        <v>3547</v>
      </c>
      <c r="G38" s="1771">
        <v>8500</v>
      </c>
      <c r="H38" s="1572" t="s">
        <v>3063</v>
      </c>
      <c r="I38" s="1763" t="s">
        <v>3453</v>
      </c>
      <c r="J38" s="1698"/>
      <c r="K38" s="48" t="e">
        <f t="shared" ca="1" si="8"/>
        <v>#NAME?</v>
      </c>
      <c r="L38" s="48"/>
      <c r="M38" s="1240"/>
      <c r="N38" s="1240">
        <v>4300</v>
      </c>
      <c r="O38" s="1240"/>
      <c r="P38" s="1240"/>
      <c r="Q38" s="1240"/>
      <c r="R38" s="1240"/>
      <c r="S38" s="1240"/>
      <c r="T38" s="1240" t="e">
        <f t="shared" ca="1" si="0"/>
        <v>#NAME?</v>
      </c>
      <c r="U38" s="1378" t="e">
        <f t="shared" ca="1" si="1"/>
        <v>#NAME?</v>
      </c>
      <c r="V38" s="48"/>
      <c r="W38" s="1763" t="s">
        <v>3572</v>
      </c>
      <c r="X38" s="48"/>
      <c r="Y38" s="1763" t="s">
        <v>6941</v>
      </c>
      <c r="Z38" s="48"/>
      <c r="AA38" s="48"/>
      <c r="AB38" s="48"/>
      <c r="AC38" s="48"/>
      <c r="AD38" s="48"/>
      <c r="AE38" s="48"/>
      <c r="AF38" s="48"/>
      <c r="AG38" s="48"/>
      <c r="AH38" s="48"/>
    </row>
    <row r="39" spans="1:34" ht="13.8">
      <c r="A39" s="1450">
        <v>44776</v>
      </c>
      <c r="B39" s="1217" t="s">
        <v>1170</v>
      </c>
      <c r="C39" s="1217" t="s">
        <v>3446</v>
      </c>
      <c r="D39" s="1217" t="s">
        <v>3503</v>
      </c>
      <c r="E39" s="1217" t="s">
        <v>3523</v>
      </c>
      <c r="F39" s="1217" t="s">
        <v>3515</v>
      </c>
      <c r="G39" s="1219">
        <v>11000</v>
      </c>
      <c r="H39" s="1769" t="s">
        <v>3063</v>
      </c>
      <c r="I39" s="1217" t="s">
        <v>3453</v>
      </c>
      <c r="J39" s="1698"/>
      <c r="K39" s="48" t="e">
        <f t="shared" ca="1" si="8"/>
        <v>#NAME?</v>
      </c>
      <c r="L39" s="48" t="e">
        <f t="shared" ref="L39:L43" ca="1" si="9">_xludf.IFS(C39="成田机场",4000,C39="羽田机场",1000)</f>
        <v>#NAME?</v>
      </c>
      <c r="M39" s="1240" t="e">
        <f t="shared" ref="M39:M43" ca="1" si="10">(G39-K39-L39)*0.7</f>
        <v>#NAME?</v>
      </c>
      <c r="N39" s="1240"/>
      <c r="O39" s="1240"/>
      <c r="P39" s="1240"/>
      <c r="Q39" s="1240"/>
      <c r="R39" s="1240"/>
      <c r="S39" s="1240"/>
      <c r="T39" s="1240" t="e">
        <f t="shared" ca="1" si="0"/>
        <v>#NAME?</v>
      </c>
      <c r="U39" s="1378" t="e">
        <f t="shared" ca="1" si="1"/>
        <v>#NAME?</v>
      </c>
      <c r="V39" s="48"/>
      <c r="W39" s="1217" t="s">
        <v>1540</v>
      </c>
      <c r="X39" s="48"/>
      <c r="Y39" s="1217" t="s">
        <v>6942</v>
      </c>
      <c r="Z39" s="48"/>
      <c r="AA39" s="48"/>
      <c r="AB39" s="48"/>
      <c r="AC39" s="48"/>
      <c r="AD39" s="48"/>
      <c r="AE39" s="48"/>
      <c r="AF39" s="48"/>
      <c r="AG39" s="48"/>
      <c r="AH39" s="48"/>
    </row>
    <row r="40" spans="1:34" ht="13.8">
      <c r="A40" s="1450">
        <v>44776</v>
      </c>
      <c r="B40" s="1217" t="s">
        <v>1170</v>
      </c>
      <c r="C40" s="1217" t="s">
        <v>3456</v>
      </c>
      <c r="D40" s="1217" t="s">
        <v>3503</v>
      </c>
      <c r="E40" s="1217" t="s">
        <v>39</v>
      </c>
      <c r="F40" s="1217" t="s">
        <v>3477</v>
      </c>
      <c r="G40" s="1219">
        <v>16000</v>
      </c>
      <c r="H40" s="1769" t="s">
        <v>3063</v>
      </c>
      <c r="I40" s="1217" t="s">
        <v>3453</v>
      </c>
      <c r="J40" s="1698"/>
      <c r="K40" s="48" t="e">
        <f t="shared" ca="1" si="8"/>
        <v>#NAME?</v>
      </c>
      <c r="L40" s="48" t="e">
        <f t="shared" ca="1" si="9"/>
        <v>#NAME?</v>
      </c>
      <c r="M40" s="1240" t="e">
        <f t="shared" ca="1" si="10"/>
        <v>#NAME?</v>
      </c>
      <c r="N40" s="1240"/>
      <c r="O40" s="1240"/>
      <c r="P40" s="1240"/>
      <c r="Q40" s="1240"/>
      <c r="R40" s="1240"/>
      <c r="S40" s="1240"/>
      <c r="T40" s="1240" t="e">
        <f t="shared" ca="1" si="0"/>
        <v>#NAME?</v>
      </c>
      <c r="U40" s="1378" t="e">
        <f t="shared" ca="1" si="1"/>
        <v>#NAME?</v>
      </c>
      <c r="V40" s="48"/>
      <c r="W40" s="1217" t="s">
        <v>1540</v>
      </c>
      <c r="X40" s="48"/>
      <c r="Y40" s="1217" t="s">
        <v>6943</v>
      </c>
      <c r="Z40" s="48"/>
      <c r="AA40" s="48"/>
      <c r="AB40" s="48"/>
      <c r="AC40" s="48"/>
      <c r="AD40" s="48"/>
      <c r="AE40" s="48"/>
      <c r="AF40" s="48"/>
      <c r="AG40" s="48"/>
      <c r="AH40" s="48"/>
    </row>
    <row r="41" spans="1:34" ht="13.2">
      <c r="A41" s="1450">
        <v>44776</v>
      </c>
      <c r="B41" s="1217" t="s">
        <v>1170</v>
      </c>
      <c r="C41" s="1217" t="s">
        <v>3456</v>
      </c>
      <c r="D41" s="1217" t="s">
        <v>4367</v>
      </c>
      <c r="E41" s="1217" t="s">
        <v>34</v>
      </c>
      <c r="F41" s="1217" t="s">
        <v>3626</v>
      </c>
      <c r="G41" s="1219">
        <v>17000</v>
      </c>
      <c r="H41" s="1769" t="s">
        <v>3063</v>
      </c>
      <c r="I41" s="1217" t="s">
        <v>3453</v>
      </c>
      <c r="J41" s="1702"/>
      <c r="K41" s="48" t="e">
        <f t="shared" ca="1" si="8"/>
        <v>#NAME?</v>
      </c>
      <c r="L41" s="48" t="e">
        <f t="shared" ca="1" si="9"/>
        <v>#NAME?</v>
      </c>
      <c r="M41" s="1240" t="e">
        <f t="shared" ca="1" si="10"/>
        <v>#NAME?</v>
      </c>
      <c r="N41" s="1240"/>
      <c r="O41" s="1240"/>
      <c r="P41" s="1240"/>
      <c r="Q41" s="1240"/>
      <c r="R41" s="1240"/>
      <c r="S41" s="1240"/>
      <c r="T41" s="1240" t="e">
        <f t="shared" ca="1" si="0"/>
        <v>#NAME?</v>
      </c>
      <c r="U41" s="1378" t="e">
        <f t="shared" ca="1" si="1"/>
        <v>#NAME?</v>
      </c>
      <c r="V41" s="48"/>
      <c r="W41" s="1217" t="s">
        <v>108</v>
      </c>
      <c r="X41" s="48"/>
      <c r="Y41" s="1217" t="s">
        <v>6944</v>
      </c>
      <c r="Z41" s="48"/>
      <c r="AA41" s="48"/>
      <c r="AB41" s="48"/>
      <c r="AC41" s="48"/>
      <c r="AD41" s="48"/>
      <c r="AE41" s="48"/>
      <c r="AF41" s="48"/>
      <c r="AG41" s="48"/>
      <c r="AH41" s="48"/>
    </row>
    <row r="42" spans="1:34" ht="13.8">
      <c r="A42" s="1450">
        <v>44776</v>
      </c>
      <c r="B42" s="1217" t="s">
        <v>1170</v>
      </c>
      <c r="C42" s="1217" t="s">
        <v>3456</v>
      </c>
      <c r="D42" s="1217" t="s">
        <v>3551</v>
      </c>
      <c r="E42" s="1217" t="s">
        <v>86</v>
      </c>
      <c r="F42" s="1217" t="s">
        <v>3547</v>
      </c>
      <c r="G42" s="1219">
        <v>18000</v>
      </c>
      <c r="H42" s="1769" t="s">
        <v>3063</v>
      </c>
      <c r="I42" s="1217" t="s">
        <v>3453</v>
      </c>
      <c r="J42" s="1698"/>
      <c r="K42" s="48" t="e">
        <f t="shared" ca="1" si="8"/>
        <v>#NAME?</v>
      </c>
      <c r="L42" s="48" t="e">
        <f t="shared" ca="1" si="9"/>
        <v>#NAME?</v>
      </c>
      <c r="M42" s="1240" t="e">
        <f t="shared" ca="1" si="10"/>
        <v>#NAME?</v>
      </c>
      <c r="N42" s="1240"/>
      <c r="O42" s="1240"/>
      <c r="P42" s="1240"/>
      <c r="Q42" s="1240"/>
      <c r="R42" s="1240"/>
      <c r="S42" s="1240"/>
      <c r="T42" s="1240" t="e">
        <f t="shared" ca="1" si="0"/>
        <v>#NAME?</v>
      </c>
      <c r="U42" s="1378" t="e">
        <f t="shared" ca="1" si="1"/>
        <v>#NAME?</v>
      </c>
      <c r="V42" s="48"/>
      <c r="W42" s="1217" t="s">
        <v>107</v>
      </c>
      <c r="X42" s="48"/>
      <c r="Y42" s="1217" t="s">
        <v>6945</v>
      </c>
      <c r="Z42" s="48"/>
      <c r="AA42" s="48"/>
      <c r="AB42" s="48"/>
      <c r="AC42" s="48"/>
      <c r="AD42" s="48"/>
      <c r="AE42" s="48"/>
      <c r="AF42" s="48"/>
      <c r="AG42" s="48"/>
      <c r="AH42" s="48"/>
    </row>
    <row r="43" spans="1:34" ht="13.8">
      <c r="A43" s="1450">
        <v>44776</v>
      </c>
      <c r="B43" s="1217" t="s">
        <v>1170</v>
      </c>
      <c r="C43" s="1217" t="s">
        <v>3456</v>
      </c>
      <c r="D43" s="1217" t="s">
        <v>6511</v>
      </c>
      <c r="E43" s="1217" t="s">
        <v>55</v>
      </c>
      <c r="F43" s="1217" t="s">
        <v>3512</v>
      </c>
      <c r="G43" s="1219">
        <v>20000</v>
      </c>
      <c r="H43" s="1769" t="s">
        <v>3063</v>
      </c>
      <c r="I43" s="1217" t="s">
        <v>3453</v>
      </c>
      <c r="J43" s="1698"/>
      <c r="K43" s="48" t="e">
        <f t="shared" ca="1" si="8"/>
        <v>#NAME?</v>
      </c>
      <c r="L43" s="48" t="e">
        <f t="shared" ca="1" si="9"/>
        <v>#NAME?</v>
      </c>
      <c r="M43" s="1240" t="e">
        <f t="shared" ca="1" si="10"/>
        <v>#NAME?</v>
      </c>
      <c r="N43" s="1240"/>
      <c r="O43" s="1240"/>
      <c r="P43" s="1240"/>
      <c r="Q43" s="1240"/>
      <c r="R43" s="1240"/>
      <c r="S43" s="1240"/>
      <c r="T43" s="1240" t="e">
        <f t="shared" ca="1" si="0"/>
        <v>#NAME?</v>
      </c>
      <c r="U43" s="1378" t="e">
        <f t="shared" ca="1" si="1"/>
        <v>#NAME?</v>
      </c>
      <c r="V43" s="48"/>
      <c r="W43" s="1217" t="s">
        <v>107</v>
      </c>
      <c r="X43" s="48"/>
      <c r="Y43" s="1217" t="s">
        <v>6946</v>
      </c>
      <c r="Z43" s="48"/>
      <c r="AA43" s="48"/>
      <c r="AB43" s="48"/>
      <c r="AC43" s="48"/>
      <c r="AD43" s="48"/>
      <c r="AE43" s="48"/>
      <c r="AF43" s="48"/>
      <c r="AG43" s="48"/>
      <c r="AH43" s="48"/>
    </row>
    <row r="44" spans="1:34" ht="13.8">
      <c r="A44" s="1770">
        <v>44776</v>
      </c>
      <c r="B44" s="1763" t="s">
        <v>1906</v>
      </c>
      <c r="C44" s="1763"/>
      <c r="D44" s="1763" t="s">
        <v>3919</v>
      </c>
      <c r="E44" s="1763" t="s">
        <v>3523</v>
      </c>
      <c r="F44" s="1763" t="s">
        <v>3515</v>
      </c>
      <c r="G44" s="1771">
        <v>0</v>
      </c>
      <c r="H44" s="1572" t="s">
        <v>3055</v>
      </c>
      <c r="I44" s="1763" t="s">
        <v>3453</v>
      </c>
      <c r="J44" s="1698"/>
      <c r="K44" s="48">
        <v>0</v>
      </c>
      <c r="L44" s="48">
        <v>0</v>
      </c>
      <c r="M44" s="1240">
        <v>0</v>
      </c>
      <c r="N44" s="1240"/>
      <c r="O44" s="1240"/>
      <c r="P44" s="1240"/>
      <c r="Q44" s="1240"/>
      <c r="R44" s="1240"/>
      <c r="S44" s="1240"/>
      <c r="T44" s="1240">
        <f t="shared" si="0"/>
        <v>0</v>
      </c>
      <c r="U44" s="1378" t="e">
        <f t="shared" si="1"/>
        <v>#DIV/0!</v>
      </c>
      <c r="V44" s="48"/>
      <c r="W44" s="1763" t="s">
        <v>27</v>
      </c>
      <c r="X44" s="48"/>
      <c r="Y44" s="1763" t="s">
        <v>6947</v>
      </c>
      <c r="Z44" s="48"/>
      <c r="AA44" s="48"/>
      <c r="AB44" s="48"/>
      <c r="AC44" s="48"/>
      <c r="AD44" s="48"/>
      <c r="AE44" s="48"/>
      <c r="AF44" s="48"/>
      <c r="AG44" s="48"/>
      <c r="AH44" s="48"/>
    </row>
    <row r="45" spans="1:34" ht="13.8">
      <c r="A45" s="1770">
        <v>44776</v>
      </c>
      <c r="B45" s="1763" t="s">
        <v>1906</v>
      </c>
      <c r="C45" s="1763"/>
      <c r="D45" s="1763" t="s">
        <v>3461</v>
      </c>
      <c r="E45" s="1763" t="s">
        <v>3910</v>
      </c>
      <c r="F45" s="1763" t="s">
        <v>3505</v>
      </c>
      <c r="G45" s="1771">
        <v>38000</v>
      </c>
      <c r="H45" s="1572" t="s">
        <v>3050</v>
      </c>
      <c r="I45" s="1763" t="s">
        <v>3453</v>
      </c>
      <c r="J45" s="1698"/>
      <c r="K45" s="48" t="e">
        <f t="shared" ref="K45:K48" ca="1" si="11">_xludf.IFS(C45="成田机场",3000,C45="羽田机场",1200,D45="NearMe",1000)</f>
        <v>#NAME?</v>
      </c>
      <c r="L45" s="48" t="e">
        <f t="shared" ref="L45:L48" ca="1" si="12">_xludf.IFS(C45="成田机场",4000,C45="羽田机场",1000)</f>
        <v>#NAME?</v>
      </c>
      <c r="M45" s="1240" t="e">
        <f t="shared" ref="M45:M48" ca="1" si="13">(G45-K45-L45)*0.7</f>
        <v>#NAME?</v>
      </c>
      <c r="N45" s="1240"/>
      <c r="O45" s="1240"/>
      <c r="P45" s="1240"/>
      <c r="Q45" s="1240"/>
      <c r="R45" s="1240"/>
      <c r="S45" s="1240"/>
      <c r="T45" s="1240" t="e">
        <f t="shared" ca="1" si="0"/>
        <v>#NAME?</v>
      </c>
      <c r="U45" s="1378" t="e">
        <f t="shared" ca="1" si="1"/>
        <v>#NAME?</v>
      </c>
      <c r="V45" s="48"/>
      <c r="W45" s="1763" t="s">
        <v>3464</v>
      </c>
      <c r="X45" s="48"/>
      <c r="Y45" s="1763" t="s">
        <v>6948</v>
      </c>
      <c r="Z45" s="48"/>
      <c r="AA45" s="48"/>
      <c r="AB45" s="48"/>
      <c r="AC45" s="48"/>
      <c r="AD45" s="48"/>
      <c r="AE45" s="48"/>
      <c r="AF45" s="48"/>
      <c r="AG45" s="48"/>
      <c r="AH45" s="48"/>
    </row>
    <row r="46" spans="1:34" ht="13.8">
      <c r="A46" s="1450">
        <v>44776</v>
      </c>
      <c r="B46" s="1217" t="s">
        <v>1170</v>
      </c>
      <c r="C46" s="1217" t="s">
        <v>3456</v>
      </c>
      <c r="D46" s="1217" t="s">
        <v>3723</v>
      </c>
      <c r="E46" s="1217" t="s">
        <v>34</v>
      </c>
      <c r="F46" s="1217" t="s">
        <v>3626</v>
      </c>
      <c r="G46" s="1219">
        <v>25000</v>
      </c>
      <c r="H46" s="1769" t="s">
        <v>3063</v>
      </c>
      <c r="I46" s="1217" t="s">
        <v>3453</v>
      </c>
      <c r="J46" s="1698"/>
      <c r="K46" s="48" t="e">
        <f t="shared" ca="1" si="11"/>
        <v>#NAME?</v>
      </c>
      <c r="L46" s="48" t="e">
        <f t="shared" ca="1" si="12"/>
        <v>#NAME?</v>
      </c>
      <c r="M46" s="1240" t="e">
        <f t="shared" ca="1" si="13"/>
        <v>#NAME?</v>
      </c>
      <c r="N46" s="1240"/>
      <c r="O46" s="1240"/>
      <c r="P46" s="1240"/>
      <c r="Q46" s="1240"/>
      <c r="R46" s="1240"/>
      <c r="S46" s="1240"/>
      <c r="T46" s="1240" t="e">
        <f t="shared" ca="1" si="0"/>
        <v>#NAME?</v>
      </c>
      <c r="U46" s="1378" t="e">
        <f t="shared" ca="1" si="1"/>
        <v>#NAME?</v>
      </c>
      <c r="V46" s="48"/>
      <c r="W46" s="1217" t="s">
        <v>3454</v>
      </c>
      <c r="X46" s="48"/>
      <c r="Y46" s="1217" t="s">
        <v>6949</v>
      </c>
      <c r="Z46" s="48"/>
      <c r="AA46" s="48"/>
      <c r="AB46" s="48"/>
      <c r="AC46" s="48"/>
      <c r="AD46" s="48"/>
      <c r="AE46" s="48"/>
      <c r="AF46" s="48"/>
      <c r="AG46" s="48"/>
      <c r="AH46" s="48"/>
    </row>
    <row r="47" spans="1:34" ht="13.8">
      <c r="A47" s="1450">
        <v>44776</v>
      </c>
      <c r="B47" s="1217" t="s">
        <v>1170</v>
      </c>
      <c r="C47" s="1217" t="s">
        <v>3456</v>
      </c>
      <c r="D47" s="1217" t="s">
        <v>1371</v>
      </c>
      <c r="E47" s="1217" t="s">
        <v>60</v>
      </c>
      <c r="F47" s="666" t="s">
        <v>3517</v>
      </c>
      <c r="G47" s="1219">
        <v>1050</v>
      </c>
      <c r="H47" s="1769" t="s">
        <v>3063</v>
      </c>
      <c r="I47" s="1217" t="s">
        <v>3450</v>
      </c>
      <c r="J47" s="1698"/>
      <c r="K47" s="48" t="e">
        <f t="shared" ca="1" si="11"/>
        <v>#NAME?</v>
      </c>
      <c r="L47" s="48" t="e">
        <f t="shared" ca="1" si="12"/>
        <v>#NAME?</v>
      </c>
      <c r="M47" s="1240" t="e">
        <f t="shared" ca="1" si="13"/>
        <v>#NAME?</v>
      </c>
      <c r="N47" s="1240"/>
      <c r="O47" s="1240"/>
      <c r="P47" s="1240"/>
      <c r="Q47" s="1240"/>
      <c r="R47" s="1240"/>
      <c r="S47" s="1240"/>
      <c r="T47" s="1240" t="e">
        <f t="shared" ca="1" si="0"/>
        <v>#NAME?</v>
      </c>
      <c r="U47" s="1378" t="e">
        <f t="shared" ca="1" si="1"/>
        <v>#NAME?</v>
      </c>
      <c r="V47" s="48"/>
      <c r="W47" s="1217" t="s">
        <v>1540</v>
      </c>
      <c r="X47" s="48"/>
      <c r="Y47" s="1217" t="s">
        <v>6950</v>
      </c>
      <c r="Z47" s="48"/>
      <c r="AA47" s="48"/>
      <c r="AB47" s="48"/>
      <c r="AC47" s="48"/>
      <c r="AD47" s="48"/>
      <c r="AE47" s="48"/>
      <c r="AF47" s="48"/>
      <c r="AG47" s="48"/>
      <c r="AH47" s="48"/>
    </row>
    <row r="48" spans="1:34" ht="13.8">
      <c r="A48" s="1450">
        <v>44776</v>
      </c>
      <c r="B48" s="1217" t="s">
        <v>1170</v>
      </c>
      <c r="C48" s="1217" t="s">
        <v>3456</v>
      </c>
      <c r="D48" s="1217" t="s">
        <v>3452</v>
      </c>
      <c r="E48" s="1217" t="s">
        <v>86</v>
      </c>
      <c r="F48" s="1261" t="s">
        <v>3547</v>
      </c>
      <c r="G48" s="1219">
        <v>17000</v>
      </c>
      <c r="H48" s="1769" t="s">
        <v>3063</v>
      </c>
      <c r="I48" s="1217" t="s">
        <v>3453</v>
      </c>
      <c r="J48" s="1698"/>
      <c r="K48" s="48" t="e">
        <f t="shared" ca="1" si="11"/>
        <v>#NAME?</v>
      </c>
      <c r="L48" s="48" t="e">
        <f t="shared" ca="1" si="12"/>
        <v>#NAME?</v>
      </c>
      <c r="M48" s="1240" t="e">
        <f t="shared" ca="1" si="13"/>
        <v>#NAME?</v>
      </c>
      <c r="N48" s="1240"/>
      <c r="O48" s="1240"/>
      <c r="P48" s="1240"/>
      <c r="Q48" s="1240"/>
      <c r="R48" s="1240"/>
      <c r="S48" s="1240"/>
      <c r="T48" s="1240" t="e">
        <f t="shared" ca="1" si="0"/>
        <v>#NAME?</v>
      </c>
      <c r="U48" s="1378" t="e">
        <f t="shared" ca="1" si="1"/>
        <v>#NAME?</v>
      </c>
      <c r="V48" s="48"/>
      <c r="W48" s="1217" t="s">
        <v>3508</v>
      </c>
      <c r="X48" s="48"/>
      <c r="Y48" s="1217" t="s">
        <v>6951</v>
      </c>
      <c r="Z48" s="48"/>
      <c r="AA48" s="48"/>
      <c r="AB48" s="48"/>
      <c r="AC48" s="48"/>
      <c r="AD48" s="48"/>
      <c r="AE48" s="48"/>
      <c r="AF48" s="48"/>
      <c r="AG48" s="48"/>
      <c r="AH48" s="48"/>
    </row>
    <row r="49" spans="1:34" ht="13.8">
      <c r="A49" s="1770">
        <v>44776</v>
      </c>
      <c r="B49" s="1763" t="s">
        <v>1906</v>
      </c>
      <c r="C49" s="1763"/>
      <c r="D49" s="1763" t="s">
        <v>3919</v>
      </c>
      <c r="E49" s="1763" t="s">
        <v>45</v>
      </c>
      <c r="F49" s="1763" t="s">
        <v>3501</v>
      </c>
      <c r="G49" s="1771">
        <v>0</v>
      </c>
      <c r="H49" s="1572" t="s">
        <v>3055</v>
      </c>
      <c r="I49" s="1763" t="s">
        <v>3453</v>
      </c>
      <c r="J49" s="1698"/>
      <c r="K49" s="48">
        <v>0</v>
      </c>
      <c r="L49" s="48">
        <v>0</v>
      </c>
      <c r="M49" s="1240">
        <v>0</v>
      </c>
      <c r="N49" s="1240"/>
      <c r="O49" s="1240"/>
      <c r="P49" s="1240"/>
      <c r="Q49" s="1240"/>
      <c r="R49" s="1240"/>
      <c r="S49" s="1240"/>
      <c r="T49" s="1240">
        <f t="shared" si="0"/>
        <v>0</v>
      </c>
      <c r="U49" s="1378" t="e">
        <f t="shared" si="1"/>
        <v>#DIV/0!</v>
      </c>
      <c r="V49" s="48"/>
      <c r="W49" s="1763" t="s">
        <v>27</v>
      </c>
      <c r="X49" s="48"/>
      <c r="Y49" s="1763" t="s">
        <v>6952</v>
      </c>
      <c r="Z49" s="48"/>
      <c r="AA49" s="48"/>
      <c r="AB49" s="48"/>
      <c r="AC49" s="48"/>
      <c r="AD49" s="48"/>
      <c r="AE49" s="48"/>
      <c r="AF49" s="48"/>
      <c r="AG49" s="48"/>
      <c r="AH49" s="48"/>
    </row>
    <row r="50" spans="1:34" ht="13.2">
      <c r="A50" s="1450">
        <v>44776</v>
      </c>
      <c r="B50" s="1217" t="s">
        <v>570</v>
      </c>
      <c r="C50" s="1217" t="s">
        <v>3456</v>
      </c>
      <c r="D50" s="1217" t="s">
        <v>3503</v>
      </c>
      <c r="E50" s="1217" t="s">
        <v>86</v>
      </c>
      <c r="F50" s="1217" t="s">
        <v>3547</v>
      </c>
      <c r="G50" s="1219">
        <v>16000</v>
      </c>
      <c r="H50" s="1769" t="s">
        <v>3063</v>
      </c>
      <c r="I50" s="1217" t="s">
        <v>3453</v>
      </c>
      <c r="J50" s="1702"/>
      <c r="K50" s="48" t="e">
        <f t="shared" ref="K50:K52" ca="1" si="14">_xludf.IFS(C50="成田机场",3000,C50="羽田机场",1200,D50="NearMe",1000)</f>
        <v>#NAME?</v>
      </c>
      <c r="L50" s="48" t="e">
        <f t="shared" ref="L50:L52" ca="1" si="15">_xludf.IFS(C50="成田机场",4000,C50="羽田机场",1000)</f>
        <v>#NAME?</v>
      </c>
      <c r="M50" s="1240" t="e">
        <f t="shared" ref="M50:M52" ca="1" si="16">(G50-K50-L50)*0.7</f>
        <v>#NAME?</v>
      </c>
      <c r="N50" s="1240"/>
      <c r="O50" s="1240"/>
      <c r="P50" s="1240"/>
      <c r="Q50" s="1240"/>
      <c r="R50" s="1240"/>
      <c r="S50" s="1240"/>
      <c r="T50" s="1240" t="e">
        <f t="shared" ca="1" si="0"/>
        <v>#NAME?</v>
      </c>
      <c r="U50" s="1378" t="e">
        <f t="shared" ca="1" si="1"/>
        <v>#NAME?</v>
      </c>
      <c r="V50" s="48"/>
      <c r="W50" s="1217" t="s">
        <v>1540</v>
      </c>
      <c r="X50" s="48"/>
      <c r="Y50" s="1217" t="s">
        <v>6953</v>
      </c>
      <c r="Z50" s="48"/>
      <c r="AA50" s="48"/>
      <c r="AB50" s="48"/>
      <c r="AC50" s="48"/>
      <c r="AD50" s="48"/>
      <c r="AE50" s="48"/>
      <c r="AF50" s="48"/>
      <c r="AG50" s="48"/>
      <c r="AH50" s="48"/>
    </row>
    <row r="51" spans="1:34" ht="13.2">
      <c r="A51" s="1450">
        <v>44776</v>
      </c>
      <c r="B51" s="1217" t="s">
        <v>570</v>
      </c>
      <c r="C51" s="1217" t="s">
        <v>3456</v>
      </c>
      <c r="D51" s="1217" t="s">
        <v>3447</v>
      </c>
      <c r="E51" s="1217" t="s">
        <v>60</v>
      </c>
      <c r="F51" s="1217" t="s">
        <v>3517</v>
      </c>
      <c r="G51" s="1219">
        <v>1600</v>
      </c>
      <c r="H51" s="1769" t="s">
        <v>3063</v>
      </c>
      <c r="I51" s="1217" t="s">
        <v>3450</v>
      </c>
      <c r="J51" s="1702"/>
      <c r="K51" s="48" t="e">
        <f t="shared" ca="1" si="14"/>
        <v>#NAME?</v>
      </c>
      <c r="L51" s="48" t="e">
        <f t="shared" ca="1" si="15"/>
        <v>#NAME?</v>
      </c>
      <c r="M51" s="1240" t="e">
        <f t="shared" ca="1" si="16"/>
        <v>#NAME?</v>
      </c>
      <c r="N51" s="1240"/>
      <c r="O51" s="1240"/>
      <c r="P51" s="1240"/>
      <c r="Q51" s="1240"/>
      <c r="R51" s="1240"/>
      <c r="S51" s="1240"/>
      <c r="T51" s="1240" t="e">
        <f t="shared" ca="1" si="0"/>
        <v>#NAME?</v>
      </c>
      <c r="U51" s="1378" t="e">
        <f t="shared" ca="1" si="1"/>
        <v>#NAME?</v>
      </c>
      <c r="V51" s="48"/>
      <c r="W51" s="1217" t="s">
        <v>107</v>
      </c>
      <c r="X51" s="48"/>
      <c r="Y51" s="1217" t="s">
        <v>6954</v>
      </c>
      <c r="Z51" s="48"/>
      <c r="AA51" s="48"/>
      <c r="AB51" s="48"/>
      <c r="AC51" s="48"/>
      <c r="AD51" s="48"/>
      <c r="AE51" s="48"/>
      <c r="AF51" s="48"/>
      <c r="AG51" s="48"/>
      <c r="AH51" s="48"/>
    </row>
    <row r="52" spans="1:34" ht="13.8">
      <c r="A52" s="1450">
        <v>44776</v>
      </c>
      <c r="B52" s="1217" t="s">
        <v>570</v>
      </c>
      <c r="C52" s="1217" t="s">
        <v>3456</v>
      </c>
      <c r="D52" s="1217" t="s">
        <v>3503</v>
      </c>
      <c r="E52" s="1217" t="s">
        <v>39</v>
      </c>
      <c r="F52" s="1217" t="s">
        <v>3477</v>
      </c>
      <c r="G52" s="1219">
        <v>26310</v>
      </c>
      <c r="H52" s="1769" t="s">
        <v>3063</v>
      </c>
      <c r="I52" s="1217"/>
      <c r="J52" s="1698"/>
      <c r="K52" s="48" t="e">
        <f t="shared" ca="1" si="14"/>
        <v>#NAME?</v>
      </c>
      <c r="L52" s="48" t="e">
        <f t="shared" ca="1" si="15"/>
        <v>#NAME?</v>
      </c>
      <c r="M52" s="1240" t="e">
        <f t="shared" ca="1" si="16"/>
        <v>#NAME?</v>
      </c>
      <c r="N52" s="1240"/>
      <c r="O52" s="1240"/>
      <c r="P52" s="1240"/>
      <c r="Q52" s="1240"/>
      <c r="R52" s="1240"/>
      <c r="S52" s="1240"/>
      <c r="T52" s="1240" t="e">
        <f t="shared" ca="1" si="0"/>
        <v>#NAME?</v>
      </c>
      <c r="U52" s="1378" t="e">
        <f t="shared" ca="1" si="1"/>
        <v>#NAME?</v>
      </c>
      <c r="V52" s="48"/>
      <c r="W52" s="1217" t="s">
        <v>1540</v>
      </c>
      <c r="X52" s="48"/>
      <c r="Y52" s="1217" t="s">
        <v>6955</v>
      </c>
      <c r="Z52" s="48"/>
      <c r="AA52" s="48"/>
      <c r="AB52" s="48"/>
      <c r="AC52" s="48"/>
      <c r="AD52" s="48"/>
      <c r="AE52" s="48"/>
      <c r="AF52" s="48"/>
      <c r="AG52" s="48"/>
      <c r="AH52" s="48"/>
    </row>
    <row r="53" spans="1:34" ht="13.8">
      <c r="A53" s="1770">
        <v>44776</v>
      </c>
      <c r="B53" s="1763" t="s">
        <v>1906</v>
      </c>
      <c r="C53" s="1763"/>
      <c r="D53" s="1763" t="s">
        <v>3919</v>
      </c>
      <c r="E53" s="1763" t="s">
        <v>2979</v>
      </c>
      <c r="F53" s="1763" t="s">
        <v>3524</v>
      </c>
      <c r="G53" s="1771">
        <v>0</v>
      </c>
      <c r="H53" s="1572" t="s">
        <v>3055</v>
      </c>
      <c r="I53" s="1763" t="s">
        <v>3453</v>
      </c>
      <c r="J53" s="1698"/>
      <c r="K53" s="48">
        <v>0</v>
      </c>
      <c r="L53" s="48">
        <v>0</v>
      </c>
      <c r="M53" s="1240">
        <v>0</v>
      </c>
      <c r="N53" s="1240"/>
      <c r="O53" s="1240"/>
      <c r="P53" s="1240"/>
      <c r="Q53" s="1240"/>
      <c r="R53" s="1240"/>
      <c r="S53" s="1240"/>
      <c r="T53" s="1240">
        <f t="shared" si="0"/>
        <v>0</v>
      </c>
      <c r="U53" s="1378" t="e">
        <f t="shared" si="1"/>
        <v>#DIV/0!</v>
      </c>
      <c r="V53" s="48"/>
      <c r="W53" s="1763" t="s">
        <v>27</v>
      </c>
      <c r="X53" s="48"/>
      <c r="Y53" s="1763" t="s">
        <v>6956</v>
      </c>
      <c r="Z53" s="48"/>
      <c r="AA53" s="48"/>
      <c r="AB53" s="48"/>
      <c r="AC53" s="48"/>
      <c r="AD53" s="48"/>
      <c r="AE53" s="48"/>
      <c r="AF53" s="48"/>
      <c r="AG53" s="48"/>
      <c r="AH53" s="48"/>
    </row>
    <row r="54" spans="1:34" ht="13.8">
      <c r="A54" s="1450">
        <v>44776</v>
      </c>
      <c r="B54" s="1217" t="s">
        <v>570</v>
      </c>
      <c r="C54" s="1217" t="s">
        <v>3456</v>
      </c>
      <c r="D54" s="1217" t="s">
        <v>3503</v>
      </c>
      <c r="E54" s="1217" t="s">
        <v>34</v>
      </c>
      <c r="F54" s="666" t="s">
        <v>3626</v>
      </c>
      <c r="G54" s="1219">
        <v>16000</v>
      </c>
      <c r="H54" s="1769" t="s">
        <v>3063</v>
      </c>
      <c r="I54" s="1217" t="s">
        <v>3453</v>
      </c>
      <c r="J54" s="1698"/>
      <c r="K54" s="48" t="e">
        <f t="shared" ref="K54:K60" ca="1" si="17">_xludf.IFS(C54="成田机场",3000,C54="羽田机场",1200,D54="NearMe",1000)</f>
        <v>#NAME?</v>
      </c>
      <c r="L54" s="48" t="e">
        <f t="shared" ref="L54:L56" ca="1" si="18">_xludf.IFS(C54="成田机场",4000,C54="羽田机场",1000)</f>
        <v>#NAME?</v>
      </c>
      <c r="M54" s="1240" t="e">
        <f t="shared" ref="M54:M56" ca="1" si="19">(G54-K54-L54)*0.7</f>
        <v>#NAME?</v>
      </c>
      <c r="N54" s="1240"/>
      <c r="O54" s="1240"/>
      <c r="P54" s="1240"/>
      <c r="Q54" s="1240"/>
      <c r="R54" s="1240"/>
      <c r="S54" s="1240"/>
      <c r="T54" s="1240" t="e">
        <f t="shared" ca="1" si="0"/>
        <v>#NAME?</v>
      </c>
      <c r="U54" s="1378" t="e">
        <f t="shared" ca="1" si="1"/>
        <v>#NAME?</v>
      </c>
      <c r="V54" s="48"/>
      <c r="W54" s="1217" t="s">
        <v>1540</v>
      </c>
      <c r="X54" s="48"/>
      <c r="Y54" s="1217" t="s">
        <v>6957</v>
      </c>
      <c r="Z54" s="48"/>
      <c r="AA54" s="48"/>
      <c r="AB54" s="48"/>
      <c r="AC54" s="48"/>
      <c r="AD54" s="48"/>
      <c r="AE54" s="48"/>
      <c r="AF54" s="48"/>
      <c r="AG54" s="48"/>
      <c r="AH54" s="48"/>
    </row>
    <row r="55" spans="1:34" ht="13.8">
      <c r="A55" s="1450">
        <v>44776</v>
      </c>
      <c r="B55" s="1217" t="s">
        <v>570</v>
      </c>
      <c r="C55" s="1217" t="s">
        <v>3456</v>
      </c>
      <c r="D55" s="1217" t="s">
        <v>3503</v>
      </c>
      <c r="E55" s="1217" t="s">
        <v>4361</v>
      </c>
      <c r="F55" s="1261" t="s">
        <v>3498</v>
      </c>
      <c r="G55" s="1219">
        <v>16000</v>
      </c>
      <c r="H55" s="1769" t="s">
        <v>3063</v>
      </c>
      <c r="I55" s="1217" t="s">
        <v>3453</v>
      </c>
      <c r="J55" s="1698"/>
      <c r="K55" s="48" t="e">
        <f t="shared" ca="1" si="17"/>
        <v>#NAME?</v>
      </c>
      <c r="L55" s="48" t="e">
        <f t="shared" ca="1" si="18"/>
        <v>#NAME?</v>
      </c>
      <c r="M55" s="1240" t="e">
        <f t="shared" ca="1" si="19"/>
        <v>#NAME?</v>
      </c>
      <c r="N55" s="1240"/>
      <c r="O55" s="1240"/>
      <c r="P55" s="1240"/>
      <c r="Q55" s="1240"/>
      <c r="R55" s="1240"/>
      <c r="S55" s="1240"/>
      <c r="T55" s="1240" t="e">
        <f t="shared" ca="1" si="0"/>
        <v>#NAME?</v>
      </c>
      <c r="U55" s="1378" t="e">
        <f t="shared" ca="1" si="1"/>
        <v>#NAME?</v>
      </c>
      <c r="V55" s="48"/>
      <c r="W55" s="1217" t="s">
        <v>1540</v>
      </c>
      <c r="X55" s="48"/>
      <c r="Y55" s="1217" t="s">
        <v>6958</v>
      </c>
      <c r="Z55" s="48"/>
      <c r="AA55" s="48"/>
      <c r="AB55" s="48"/>
      <c r="AC55" s="48"/>
      <c r="AD55" s="48"/>
      <c r="AE55" s="48"/>
      <c r="AF55" s="48"/>
      <c r="AG55" s="48"/>
      <c r="AH55" s="48"/>
    </row>
    <row r="56" spans="1:34" ht="13.8">
      <c r="A56" s="1450">
        <v>44776</v>
      </c>
      <c r="B56" s="1217" t="s">
        <v>570</v>
      </c>
      <c r="C56" s="1217" t="s">
        <v>3446</v>
      </c>
      <c r="D56" s="1217" t="s">
        <v>3503</v>
      </c>
      <c r="E56" s="1217" t="s">
        <v>60</v>
      </c>
      <c r="F56" s="1217" t="s">
        <v>3517</v>
      </c>
      <c r="G56" s="1219">
        <v>11000</v>
      </c>
      <c r="H56" s="1769" t="s">
        <v>3063</v>
      </c>
      <c r="I56" s="1217" t="s">
        <v>3453</v>
      </c>
      <c r="J56" s="1698"/>
      <c r="K56" s="48" t="e">
        <f t="shared" ca="1" si="17"/>
        <v>#NAME?</v>
      </c>
      <c r="L56" s="48" t="e">
        <f t="shared" ca="1" si="18"/>
        <v>#NAME?</v>
      </c>
      <c r="M56" s="1240" t="e">
        <f t="shared" ca="1" si="19"/>
        <v>#NAME?</v>
      </c>
      <c r="N56" s="1240"/>
      <c r="O56" s="1240"/>
      <c r="P56" s="1240"/>
      <c r="Q56" s="1240"/>
      <c r="R56" s="1240"/>
      <c r="S56" s="1240"/>
      <c r="T56" s="1240" t="e">
        <f t="shared" ca="1" si="0"/>
        <v>#NAME?</v>
      </c>
      <c r="U56" s="1378" t="e">
        <f t="shared" ca="1" si="1"/>
        <v>#NAME?</v>
      </c>
      <c r="V56" s="48"/>
      <c r="W56" s="1217" t="s">
        <v>1540</v>
      </c>
      <c r="X56" s="48"/>
      <c r="Y56" s="1217" t="s">
        <v>6959</v>
      </c>
      <c r="Z56" s="48"/>
      <c r="AA56" s="48"/>
      <c r="AB56" s="48"/>
      <c r="AC56" s="48"/>
      <c r="AD56" s="48"/>
      <c r="AE56" s="48"/>
      <c r="AF56" s="48"/>
      <c r="AG56" s="48"/>
      <c r="AH56" s="48"/>
    </row>
    <row r="57" spans="1:34" ht="13.8">
      <c r="A57" s="1770">
        <v>44776</v>
      </c>
      <c r="B57" s="1763" t="s">
        <v>3473</v>
      </c>
      <c r="C57" s="1763"/>
      <c r="D57" s="1763" t="s">
        <v>3570</v>
      </c>
      <c r="E57" s="1763" t="s">
        <v>43</v>
      </c>
      <c r="F57" s="1763" t="s">
        <v>3571</v>
      </c>
      <c r="G57" s="1771">
        <v>11000</v>
      </c>
      <c r="H57" s="1572" t="s">
        <v>3063</v>
      </c>
      <c r="I57" s="1763" t="s">
        <v>3453</v>
      </c>
      <c r="J57" s="1698"/>
      <c r="K57" s="48" t="e">
        <f t="shared" ca="1" si="17"/>
        <v>#NAME?</v>
      </c>
      <c r="L57" s="48"/>
      <c r="M57" s="1240"/>
      <c r="N57" s="1240">
        <v>5300</v>
      </c>
      <c r="O57" s="1240"/>
      <c r="P57" s="1240"/>
      <c r="Q57" s="1240"/>
      <c r="R57" s="1240"/>
      <c r="S57" s="1240"/>
      <c r="T57" s="1240" t="e">
        <f t="shared" ca="1" si="0"/>
        <v>#NAME?</v>
      </c>
      <c r="U57" s="1378" t="e">
        <f t="shared" ca="1" si="1"/>
        <v>#NAME?</v>
      </c>
      <c r="V57" s="48"/>
      <c r="W57" s="1763" t="s">
        <v>3572</v>
      </c>
      <c r="X57" s="48"/>
      <c r="Y57" s="1763" t="s">
        <v>6960</v>
      </c>
      <c r="Z57" s="48"/>
      <c r="AA57" s="48"/>
      <c r="AB57" s="48"/>
      <c r="AC57" s="48"/>
      <c r="AD57" s="48"/>
      <c r="AE57" s="48"/>
      <c r="AF57" s="48"/>
      <c r="AG57" s="48"/>
      <c r="AH57" s="48"/>
    </row>
    <row r="58" spans="1:34" ht="13.8">
      <c r="A58" s="1770">
        <v>44776</v>
      </c>
      <c r="B58" s="1763" t="s">
        <v>3473</v>
      </c>
      <c r="C58" s="1763"/>
      <c r="D58" s="1763" t="s">
        <v>3570</v>
      </c>
      <c r="E58" s="1763" t="s">
        <v>55</v>
      </c>
      <c r="F58" s="1763" t="s">
        <v>3512</v>
      </c>
      <c r="G58" s="1771">
        <v>11000</v>
      </c>
      <c r="H58" s="1572" t="s">
        <v>3063</v>
      </c>
      <c r="I58" s="1763" t="s">
        <v>3453</v>
      </c>
      <c r="J58" s="1698"/>
      <c r="K58" s="48" t="e">
        <f t="shared" ca="1" si="17"/>
        <v>#NAME?</v>
      </c>
      <c r="L58" s="48"/>
      <c r="M58" s="1240"/>
      <c r="N58" s="1240">
        <v>5300</v>
      </c>
      <c r="O58" s="1240"/>
      <c r="P58" s="1240"/>
      <c r="Q58" s="1240"/>
      <c r="R58" s="1240"/>
      <c r="S58" s="1240"/>
      <c r="T58" s="1240" t="e">
        <f t="shared" ca="1" si="0"/>
        <v>#NAME?</v>
      </c>
      <c r="U58" s="1378" t="e">
        <f t="shared" ca="1" si="1"/>
        <v>#NAME?</v>
      </c>
      <c r="V58" s="48"/>
      <c r="W58" s="1763" t="s">
        <v>3572</v>
      </c>
      <c r="X58" s="48"/>
      <c r="Y58" s="1763" t="s">
        <v>6961</v>
      </c>
      <c r="Z58" s="48"/>
      <c r="AA58" s="48"/>
      <c r="AB58" s="48"/>
      <c r="AC58" s="48"/>
      <c r="AD58" s="48"/>
      <c r="AE58" s="48"/>
      <c r="AF58" s="48"/>
      <c r="AG58" s="48"/>
      <c r="AH58" s="48"/>
    </row>
    <row r="59" spans="1:34" ht="13.8">
      <c r="A59" s="1770">
        <v>44776</v>
      </c>
      <c r="B59" s="1763" t="s">
        <v>3473</v>
      </c>
      <c r="C59" s="1763"/>
      <c r="D59" s="1763" t="s">
        <v>3570</v>
      </c>
      <c r="E59" s="1763" t="s">
        <v>86</v>
      </c>
      <c r="F59" s="1763" t="s">
        <v>3547</v>
      </c>
      <c r="G59" s="1771">
        <v>8500</v>
      </c>
      <c r="H59" s="1572" t="s">
        <v>3063</v>
      </c>
      <c r="I59" s="1763" t="s">
        <v>3453</v>
      </c>
      <c r="J59" s="1698"/>
      <c r="K59" s="48" t="e">
        <f t="shared" ca="1" si="17"/>
        <v>#NAME?</v>
      </c>
      <c r="L59" s="48"/>
      <c r="M59" s="1240"/>
      <c r="N59" s="1240">
        <v>4300</v>
      </c>
      <c r="O59" s="1240"/>
      <c r="P59" s="1240"/>
      <c r="Q59" s="1240"/>
      <c r="R59" s="1240"/>
      <c r="S59" s="1240"/>
      <c r="T59" s="1240" t="e">
        <f t="shared" ca="1" si="0"/>
        <v>#NAME?</v>
      </c>
      <c r="U59" s="1378" t="e">
        <f t="shared" ca="1" si="1"/>
        <v>#NAME?</v>
      </c>
      <c r="V59" s="48"/>
      <c r="W59" s="1763" t="s">
        <v>3572</v>
      </c>
      <c r="X59" s="48"/>
      <c r="Y59" s="1763" t="s">
        <v>6962</v>
      </c>
      <c r="Z59" s="48"/>
      <c r="AA59" s="48"/>
      <c r="AB59" s="48"/>
      <c r="AC59" s="48"/>
      <c r="AD59" s="48"/>
      <c r="AE59" s="48"/>
      <c r="AF59" s="48"/>
      <c r="AG59" s="48"/>
      <c r="AH59" s="48"/>
    </row>
    <row r="60" spans="1:34" ht="13.8">
      <c r="A60" s="1770">
        <v>44776</v>
      </c>
      <c r="B60" s="1763" t="s">
        <v>1906</v>
      </c>
      <c r="C60" s="1763"/>
      <c r="D60" s="1763" t="s">
        <v>332</v>
      </c>
      <c r="E60" s="1763" t="s">
        <v>60</v>
      </c>
      <c r="F60" s="1763" t="s">
        <v>3517</v>
      </c>
      <c r="G60" s="1771">
        <v>392000</v>
      </c>
      <c r="H60" s="1572" t="s">
        <v>6741</v>
      </c>
      <c r="I60" s="1763" t="s">
        <v>3453</v>
      </c>
      <c r="J60" s="1698"/>
      <c r="K60" s="48" t="e">
        <f t="shared" ca="1" si="17"/>
        <v>#NAME?</v>
      </c>
      <c r="L60" s="48" t="e">
        <f ca="1">_xludf.IFS(C60="成田机场",4000,C60="羽田机场",1000)</f>
        <v>#NAME?</v>
      </c>
      <c r="M60" s="1240" t="e">
        <f ca="1">(G60-K60-L60)*0.7</f>
        <v>#NAME?</v>
      </c>
      <c r="N60" s="1240"/>
      <c r="O60" s="1240"/>
      <c r="P60" s="1240"/>
      <c r="Q60" s="1240"/>
      <c r="R60" s="1240"/>
      <c r="S60" s="1240"/>
      <c r="T60" s="1240" t="e">
        <f t="shared" ca="1" si="0"/>
        <v>#NAME?</v>
      </c>
      <c r="U60" s="1378" t="e">
        <f t="shared" ca="1" si="1"/>
        <v>#NAME?</v>
      </c>
      <c r="V60" s="48"/>
      <c r="W60" s="1763" t="s">
        <v>107</v>
      </c>
      <c r="X60" s="48"/>
      <c r="Y60" s="1763" t="s">
        <v>6963</v>
      </c>
      <c r="Z60" s="48"/>
      <c r="AA60" s="48"/>
      <c r="AB60" s="48"/>
      <c r="AC60" s="48"/>
      <c r="AD60" s="48"/>
      <c r="AE60" s="48"/>
      <c r="AF60" s="48"/>
      <c r="AG60" s="48"/>
      <c r="AH60" s="48"/>
    </row>
    <row r="61" spans="1:34" ht="13.8">
      <c r="A61" s="1770">
        <v>44777</v>
      </c>
      <c r="B61" s="1763" t="s">
        <v>1906</v>
      </c>
      <c r="C61" s="1763"/>
      <c r="D61" s="1763" t="s">
        <v>3919</v>
      </c>
      <c r="E61" s="1763" t="s">
        <v>3289</v>
      </c>
      <c r="F61" s="1763" t="s">
        <v>3486</v>
      </c>
      <c r="G61" s="1771">
        <v>0</v>
      </c>
      <c r="H61" s="1572" t="s">
        <v>3055</v>
      </c>
      <c r="I61" s="1763" t="s">
        <v>3453</v>
      </c>
      <c r="J61" s="1698"/>
      <c r="K61" s="48">
        <v>0</v>
      </c>
      <c r="L61" s="48">
        <v>0</v>
      </c>
      <c r="M61" s="1240">
        <v>0</v>
      </c>
      <c r="N61" s="1240"/>
      <c r="O61" s="1240"/>
      <c r="P61" s="1240"/>
      <c r="Q61" s="1240"/>
      <c r="R61" s="1240"/>
      <c r="S61" s="1240"/>
      <c r="T61" s="1240">
        <f t="shared" si="0"/>
        <v>0</v>
      </c>
      <c r="U61" s="1378" t="e">
        <f t="shared" si="1"/>
        <v>#DIV/0!</v>
      </c>
      <c r="V61" s="48"/>
      <c r="W61" s="1763" t="s">
        <v>27</v>
      </c>
      <c r="X61" s="48"/>
      <c r="Y61" s="1763" t="s">
        <v>6964</v>
      </c>
      <c r="Z61" s="48"/>
      <c r="AA61" s="48"/>
      <c r="AB61" s="48"/>
      <c r="AC61" s="48"/>
      <c r="AD61" s="48"/>
      <c r="AE61" s="48"/>
      <c r="AF61" s="48"/>
      <c r="AG61" s="48"/>
      <c r="AH61" s="48"/>
    </row>
    <row r="62" spans="1:34" ht="13.8">
      <c r="A62" s="1770">
        <v>44777</v>
      </c>
      <c r="B62" s="1763" t="s">
        <v>1906</v>
      </c>
      <c r="C62" s="1763"/>
      <c r="D62" s="1763" t="s">
        <v>3919</v>
      </c>
      <c r="E62" s="1763" t="s">
        <v>40</v>
      </c>
      <c r="F62" s="1763" t="s">
        <v>3449</v>
      </c>
      <c r="G62" s="1771">
        <v>0</v>
      </c>
      <c r="H62" s="1572" t="s">
        <v>3055</v>
      </c>
      <c r="I62" s="1763" t="s">
        <v>3453</v>
      </c>
      <c r="J62" s="1698"/>
      <c r="K62" s="48">
        <v>0</v>
      </c>
      <c r="L62" s="48">
        <v>0</v>
      </c>
      <c r="M62" s="1240">
        <v>0</v>
      </c>
      <c r="N62" s="1240"/>
      <c r="O62" s="1240"/>
      <c r="P62" s="1240"/>
      <c r="Q62" s="1240"/>
      <c r="R62" s="1240"/>
      <c r="S62" s="1240"/>
      <c r="T62" s="1240">
        <f t="shared" si="0"/>
        <v>0</v>
      </c>
      <c r="U62" s="1378" t="e">
        <f t="shared" si="1"/>
        <v>#DIV/0!</v>
      </c>
      <c r="V62" s="48"/>
      <c r="W62" s="1763" t="s">
        <v>27</v>
      </c>
      <c r="X62" s="48"/>
      <c r="Y62" s="1763" t="s">
        <v>6965</v>
      </c>
      <c r="Z62" s="48"/>
      <c r="AA62" s="48"/>
      <c r="AB62" s="48"/>
      <c r="AC62" s="48"/>
      <c r="AD62" s="48"/>
      <c r="AE62" s="48"/>
      <c r="AF62" s="48"/>
      <c r="AG62" s="48"/>
      <c r="AH62" s="48"/>
    </row>
    <row r="63" spans="1:34" ht="13.8">
      <c r="A63" s="1770">
        <v>44777</v>
      </c>
      <c r="B63" s="1763" t="s">
        <v>3473</v>
      </c>
      <c r="C63" s="1763"/>
      <c r="D63" s="1763" t="s">
        <v>3570</v>
      </c>
      <c r="E63" s="1763" t="s">
        <v>43</v>
      </c>
      <c r="F63" s="1763" t="s">
        <v>3571</v>
      </c>
      <c r="G63" s="1771">
        <v>11000</v>
      </c>
      <c r="H63" s="1572" t="s">
        <v>3063</v>
      </c>
      <c r="I63" s="1763" t="s">
        <v>3453</v>
      </c>
      <c r="J63" s="1698"/>
      <c r="K63" s="48" t="e">
        <f t="shared" ref="K63:K66" ca="1" si="20">_xludf.IFS(C63="成田机场",3000,C63="羽田机场",1200,D63="NearMe",1000)</f>
        <v>#NAME?</v>
      </c>
      <c r="L63" s="48"/>
      <c r="M63" s="1240"/>
      <c r="N63" s="1240">
        <v>5300</v>
      </c>
      <c r="O63" s="1240"/>
      <c r="P63" s="1240"/>
      <c r="Q63" s="1240"/>
      <c r="R63" s="1240"/>
      <c r="S63" s="1240"/>
      <c r="T63" s="1240" t="e">
        <f t="shared" ca="1" si="0"/>
        <v>#NAME?</v>
      </c>
      <c r="U63" s="1378" t="e">
        <f t="shared" ca="1" si="1"/>
        <v>#NAME?</v>
      </c>
      <c r="V63" s="48"/>
      <c r="W63" s="1763" t="s">
        <v>3572</v>
      </c>
      <c r="X63" s="48"/>
      <c r="Y63" s="1763" t="s">
        <v>6966</v>
      </c>
      <c r="Z63" s="48"/>
      <c r="AA63" s="48"/>
      <c r="AB63" s="48"/>
      <c r="AC63" s="48"/>
      <c r="AD63" s="48"/>
      <c r="AE63" s="48"/>
      <c r="AF63" s="48"/>
      <c r="AG63" s="48"/>
      <c r="AH63" s="48"/>
    </row>
    <row r="64" spans="1:34" ht="13.8">
      <c r="A64" s="1770">
        <v>44777</v>
      </c>
      <c r="B64" s="1763" t="s">
        <v>3473</v>
      </c>
      <c r="C64" s="1763"/>
      <c r="D64" s="1763" t="s">
        <v>3570</v>
      </c>
      <c r="E64" s="1763" t="s">
        <v>55</v>
      </c>
      <c r="F64" s="1763" t="s">
        <v>3512</v>
      </c>
      <c r="G64" s="1771">
        <v>11000</v>
      </c>
      <c r="H64" s="1572" t="s">
        <v>3063</v>
      </c>
      <c r="I64" s="1763" t="s">
        <v>3453</v>
      </c>
      <c r="J64" s="1698"/>
      <c r="K64" s="48" t="e">
        <f t="shared" ca="1" si="20"/>
        <v>#NAME?</v>
      </c>
      <c r="L64" s="48"/>
      <c r="M64" s="1240"/>
      <c r="N64" s="1240">
        <v>5300</v>
      </c>
      <c r="O64" s="1240"/>
      <c r="P64" s="1240"/>
      <c r="Q64" s="1240"/>
      <c r="R64" s="1240"/>
      <c r="S64" s="1240"/>
      <c r="T64" s="1240" t="e">
        <f t="shared" ca="1" si="0"/>
        <v>#NAME?</v>
      </c>
      <c r="U64" s="1378" t="e">
        <f t="shared" ca="1" si="1"/>
        <v>#NAME?</v>
      </c>
      <c r="V64" s="48"/>
      <c r="W64" s="1763" t="s">
        <v>3572</v>
      </c>
      <c r="X64" s="48"/>
      <c r="Y64" s="1763" t="s">
        <v>6967</v>
      </c>
      <c r="Z64" s="48"/>
      <c r="AA64" s="48"/>
      <c r="AB64" s="48"/>
      <c r="AC64" s="48"/>
      <c r="AD64" s="48"/>
      <c r="AE64" s="48"/>
      <c r="AF64" s="48"/>
      <c r="AG64" s="48"/>
      <c r="AH64" s="48"/>
    </row>
    <row r="65" spans="1:34" ht="13.8">
      <c r="A65" s="1770">
        <v>44777</v>
      </c>
      <c r="B65" s="1763" t="s">
        <v>3473</v>
      </c>
      <c r="C65" s="1763"/>
      <c r="D65" s="1763" t="s">
        <v>3570</v>
      </c>
      <c r="E65" s="1763" t="s">
        <v>86</v>
      </c>
      <c r="F65" s="1763" t="s">
        <v>3547</v>
      </c>
      <c r="G65" s="1771">
        <v>8500</v>
      </c>
      <c r="H65" s="1572" t="s">
        <v>3063</v>
      </c>
      <c r="I65" s="1763" t="s">
        <v>3453</v>
      </c>
      <c r="J65" s="1767"/>
      <c r="K65" s="48" t="e">
        <f t="shared" ca="1" si="20"/>
        <v>#NAME?</v>
      </c>
      <c r="L65" s="48"/>
      <c r="M65" s="1240"/>
      <c r="N65" s="1240">
        <v>4300</v>
      </c>
      <c r="O65" s="1240"/>
      <c r="P65" s="1240"/>
      <c r="Q65" s="1240"/>
      <c r="R65" s="1240"/>
      <c r="S65" s="1240"/>
      <c r="T65" s="1240" t="e">
        <f t="shared" ca="1" si="0"/>
        <v>#NAME?</v>
      </c>
      <c r="U65" s="1378" t="e">
        <f t="shared" ca="1" si="1"/>
        <v>#NAME?</v>
      </c>
      <c r="V65" s="48"/>
      <c r="W65" s="1763" t="s">
        <v>3572</v>
      </c>
      <c r="X65" s="48"/>
      <c r="Y65" s="1763" t="s">
        <v>6968</v>
      </c>
      <c r="Z65" s="48"/>
      <c r="AA65" s="48"/>
      <c r="AB65" s="48"/>
      <c r="AC65" s="48"/>
      <c r="AD65" s="48"/>
      <c r="AE65" s="48"/>
      <c r="AF65" s="48"/>
      <c r="AG65" s="48"/>
      <c r="AH65" s="48"/>
    </row>
    <row r="66" spans="1:34" ht="13.8">
      <c r="A66" s="1770">
        <v>44777</v>
      </c>
      <c r="B66" s="1763" t="s">
        <v>1906</v>
      </c>
      <c r="C66" s="1763"/>
      <c r="D66" s="1763" t="s">
        <v>3461</v>
      </c>
      <c r="E66" s="1763" t="s">
        <v>3910</v>
      </c>
      <c r="F66" s="1763" t="s">
        <v>3505</v>
      </c>
      <c r="G66" s="1771">
        <v>38000</v>
      </c>
      <c r="H66" s="1572" t="s">
        <v>3050</v>
      </c>
      <c r="I66" s="1763" t="s">
        <v>3453</v>
      </c>
      <c r="J66" s="1698"/>
      <c r="K66" s="48" t="e">
        <f t="shared" ca="1" si="20"/>
        <v>#NAME?</v>
      </c>
      <c r="L66" s="48" t="e">
        <f ca="1">_xludf.IFS(C66="成田机场",4000,C66="羽田机场",1000)</f>
        <v>#NAME?</v>
      </c>
      <c r="M66" s="1240" t="e">
        <f ca="1">(G66-K66-L66)*0.7</f>
        <v>#NAME?</v>
      </c>
      <c r="N66" s="1240"/>
      <c r="O66" s="1240"/>
      <c r="P66" s="1240"/>
      <c r="Q66" s="1240"/>
      <c r="R66" s="1240"/>
      <c r="S66" s="1240"/>
      <c r="T66" s="1240" t="e">
        <f t="shared" ca="1" si="0"/>
        <v>#NAME?</v>
      </c>
      <c r="U66" s="1378" t="e">
        <f t="shared" ca="1" si="1"/>
        <v>#NAME?</v>
      </c>
      <c r="V66" s="48"/>
      <c r="W66" s="1763" t="s">
        <v>3464</v>
      </c>
      <c r="X66" s="48"/>
      <c r="Y66" s="1763" t="s">
        <v>6969</v>
      </c>
      <c r="Z66" s="48"/>
      <c r="AA66" s="48"/>
      <c r="AB66" s="48"/>
      <c r="AC66" s="48"/>
      <c r="AD66" s="48"/>
      <c r="AE66" s="48"/>
      <c r="AF66" s="48"/>
      <c r="AG66" s="48"/>
      <c r="AH66" s="48"/>
    </row>
    <row r="67" spans="1:34" ht="13.8">
      <c r="A67" s="1770">
        <v>44777</v>
      </c>
      <c r="B67" s="1763" t="s">
        <v>1906</v>
      </c>
      <c r="C67" s="1763"/>
      <c r="D67" s="1763" t="s">
        <v>3919</v>
      </c>
      <c r="E67" s="1763" t="s">
        <v>3523</v>
      </c>
      <c r="F67" s="1763" t="s">
        <v>3515</v>
      </c>
      <c r="G67" s="1771">
        <v>0</v>
      </c>
      <c r="H67" s="1572" t="s">
        <v>3055</v>
      </c>
      <c r="I67" s="1763" t="s">
        <v>3453</v>
      </c>
      <c r="J67" s="1698"/>
      <c r="K67" s="48">
        <v>0</v>
      </c>
      <c r="L67" s="48">
        <v>0</v>
      </c>
      <c r="M67" s="1240">
        <v>0</v>
      </c>
      <c r="N67" s="1240"/>
      <c r="O67" s="1240"/>
      <c r="P67" s="1240"/>
      <c r="Q67" s="1240"/>
      <c r="R67" s="1240"/>
      <c r="S67" s="1240"/>
      <c r="T67" s="1240">
        <f t="shared" si="0"/>
        <v>0</v>
      </c>
      <c r="U67" s="1378" t="e">
        <f t="shared" si="1"/>
        <v>#DIV/0!</v>
      </c>
      <c r="V67" s="48"/>
      <c r="W67" s="1763" t="s">
        <v>27</v>
      </c>
      <c r="X67" s="48"/>
      <c r="Y67" s="1763" t="s">
        <v>6970</v>
      </c>
      <c r="Z67" s="48"/>
      <c r="AA67" s="48"/>
      <c r="AB67" s="48"/>
      <c r="AC67" s="48"/>
      <c r="AD67" s="48"/>
      <c r="AE67" s="48"/>
      <c r="AF67" s="48"/>
      <c r="AG67" s="48"/>
      <c r="AH67" s="48"/>
    </row>
    <row r="68" spans="1:34" ht="13.8">
      <c r="A68" s="1450">
        <v>44777</v>
      </c>
      <c r="B68" s="1217" t="s">
        <v>1170</v>
      </c>
      <c r="C68" s="1217" t="s">
        <v>3456</v>
      </c>
      <c r="D68" s="1217" t="s">
        <v>3503</v>
      </c>
      <c r="E68" s="1217" t="s">
        <v>55</v>
      </c>
      <c r="F68" s="1217" t="s">
        <v>3512</v>
      </c>
      <c r="G68" s="1219">
        <v>16000</v>
      </c>
      <c r="H68" s="1769" t="s">
        <v>3063</v>
      </c>
      <c r="I68" s="1217" t="s">
        <v>3453</v>
      </c>
      <c r="J68" s="1698"/>
      <c r="K68" s="48" t="e">
        <f t="shared" ref="K68:K69" ca="1" si="21">_xludf.IFS(C68="成田机场",3000,C68="羽田机场",1200,D68="NearMe",1000)</f>
        <v>#NAME?</v>
      </c>
      <c r="L68" s="48" t="e">
        <f t="shared" ref="L68:L69" ca="1" si="22">_xludf.IFS(C68="成田机场",4000,C68="羽田机场",1000)</f>
        <v>#NAME?</v>
      </c>
      <c r="M68" s="1240" t="e">
        <f t="shared" ref="M68:M69" ca="1" si="23">(G68-K68-L68)*0.7</f>
        <v>#NAME?</v>
      </c>
      <c r="N68" s="1240"/>
      <c r="O68" s="1240"/>
      <c r="P68" s="1240"/>
      <c r="Q68" s="1240"/>
      <c r="R68" s="1240"/>
      <c r="S68" s="1240"/>
      <c r="T68" s="1240" t="e">
        <f t="shared" ca="1" si="0"/>
        <v>#NAME?</v>
      </c>
      <c r="U68" s="1378" t="e">
        <f t="shared" ca="1" si="1"/>
        <v>#NAME?</v>
      </c>
      <c r="V68" s="48"/>
      <c r="W68" s="1217" t="s">
        <v>1540</v>
      </c>
      <c r="X68" s="48"/>
      <c r="Y68" s="1217" t="s">
        <v>6971</v>
      </c>
      <c r="Z68" s="48"/>
      <c r="AA68" s="48"/>
      <c r="AB68" s="48"/>
      <c r="AC68" s="48"/>
      <c r="AD68" s="48"/>
      <c r="AE68" s="48"/>
      <c r="AF68" s="48"/>
      <c r="AG68" s="48"/>
      <c r="AH68" s="48"/>
    </row>
    <row r="69" spans="1:34" ht="13.8">
      <c r="A69" s="1450">
        <v>44777</v>
      </c>
      <c r="B69" s="1217" t="s">
        <v>1170</v>
      </c>
      <c r="C69" s="1217"/>
      <c r="D69" s="1217" t="s">
        <v>3503</v>
      </c>
      <c r="E69" s="1217" t="s">
        <v>86</v>
      </c>
      <c r="F69" s="1217" t="s">
        <v>3547</v>
      </c>
      <c r="G69" s="1219">
        <v>16000</v>
      </c>
      <c r="H69" s="1769" t="s">
        <v>3063</v>
      </c>
      <c r="I69" s="1217"/>
      <c r="J69" s="1698"/>
      <c r="K69" s="48" t="e">
        <f t="shared" ca="1" si="21"/>
        <v>#NAME?</v>
      </c>
      <c r="L69" s="48" t="e">
        <f t="shared" ca="1" si="22"/>
        <v>#NAME?</v>
      </c>
      <c r="M69" s="1240" t="e">
        <f t="shared" ca="1" si="23"/>
        <v>#NAME?</v>
      </c>
      <c r="N69" s="1240"/>
      <c r="O69" s="1240"/>
      <c r="P69" s="1240"/>
      <c r="Q69" s="1240"/>
      <c r="R69" s="1240"/>
      <c r="S69" s="1240"/>
      <c r="T69" s="1240" t="e">
        <f t="shared" ca="1" si="0"/>
        <v>#NAME?</v>
      </c>
      <c r="U69" s="1378" t="e">
        <f t="shared" ca="1" si="1"/>
        <v>#NAME?</v>
      </c>
      <c r="V69" s="48"/>
      <c r="W69" s="1217" t="s">
        <v>1540</v>
      </c>
      <c r="X69" s="48"/>
      <c r="Y69" s="1217" t="s">
        <v>6972</v>
      </c>
      <c r="Z69" s="48"/>
      <c r="AA69" s="48"/>
      <c r="AB69" s="48"/>
      <c r="AC69" s="48"/>
      <c r="AD69" s="48"/>
      <c r="AE69" s="48"/>
      <c r="AF69" s="48"/>
      <c r="AG69" s="48"/>
      <c r="AH69" s="48"/>
    </row>
    <row r="70" spans="1:34" ht="13.8">
      <c r="A70" s="1770">
        <v>44777</v>
      </c>
      <c r="B70" s="1763" t="s">
        <v>1906</v>
      </c>
      <c r="C70" s="1763"/>
      <c r="D70" s="1763" t="s">
        <v>3919</v>
      </c>
      <c r="E70" s="1763" t="s">
        <v>45</v>
      </c>
      <c r="F70" s="1763" t="s">
        <v>3524</v>
      </c>
      <c r="G70" s="1771">
        <v>0</v>
      </c>
      <c r="H70" s="1572" t="s">
        <v>3055</v>
      </c>
      <c r="I70" s="1763" t="s">
        <v>3453</v>
      </c>
      <c r="J70" s="1698"/>
      <c r="K70" s="48">
        <v>0</v>
      </c>
      <c r="L70" s="48">
        <v>0</v>
      </c>
      <c r="M70" s="1240">
        <v>0</v>
      </c>
      <c r="N70" s="1240"/>
      <c r="O70" s="1240"/>
      <c r="P70" s="1240"/>
      <c r="Q70" s="1240"/>
      <c r="R70" s="1240"/>
      <c r="S70" s="1240"/>
      <c r="T70" s="1240">
        <f t="shared" si="0"/>
        <v>0</v>
      </c>
      <c r="U70" s="1378" t="e">
        <f t="shared" si="1"/>
        <v>#DIV/0!</v>
      </c>
      <c r="V70" s="48"/>
      <c r="W70" s="1763" t="s">
        <v>27</v>
      </c>
      <c r="X70" s="48"/>
      <c r="Y70" s="1763" t="s">
        <v>6973</v>
      </c>
      <c r="Z70" s="48"/>
      <c r="AA70" s="48"/>
      <c r="AB70" s="48"/>
      <c r="AC70" s="48"/>
      <c r="AD70" s="48"/>
      <c r="AE70" s="48"/>
      <c r="AF70" s="48"/>
      <c r="AG70" s="48"/>
      <c r="AH70" s="48"/>
    </row>
    <row r="71" spans="1:34" ht="13.8">
      <c r="A71" s="1450">
        <v>44777</v>
      </c>
      <c r="B71" s="1217" t="s">
        <v>570</v>
      </c>
      <c r="C71" s="1217" t="s">
        <v>3456</v>
      </c>
      <c r="D71" s="1217" t="s">
        <v>3503</v>
      </c>
      <c r="E71" s="1217" t="s">
        <v>86</v>
      </c>
      <c r="F71" s="1217" t="s">
        <v>3547</v>
      </c>
      <c r="G71" s="1219">
        <v>25220</v>
      </c>
      <c r="H71" s="1769" t="s">
        <v>3063</v>
      </c>
      <c r="I71" s="1217" t="s">
        <v>3453</v>
      </c>
      <c r="J71" s="1698"/>
      <c r="K71" s="48" t="e">
        <f ca="1">_xludf.IFS(C71="成田机场",3000,C71="羽田机场",1200,D71="NearMe",1000)</f>
        <v>#NAME?</v>
      </c>
      <c r="L71" s="48" t="e">
        <f ca="1">_xludf.IFS(C71="成田机场",4000,C71="羽田机场",1000)</f>
        <v>#NAME?</v>
      </c>
      <c r="M71" s="1240" t="e">
        <f ca="1">(G71-K71-L71)*0.7</f>
        <v>#NAME?</v>
      </c>
      <c r="N71" s="1240"/>
      <c r="O71" s="1240"/>
      <c r="P71" s="1240"/>
      <c r="Q71" s="1240"/>
      <c r="R71" s="1240"/>
      <c r="S71" s="1240"/>
      <c r="T71" s="1240" t="e">
        <f t="shared" ca="1" si="0"/>
        <v>#NAME?</v>
      </c>
      <c r="U71" s="1378" t="e">
        <f t="shared" ca="1" si="1"/>
        <v>#NAME?</v>
      </c>
      <c r="V71" s="48"/>
      <c r="W71" s="1217" t="s">
        <v>1540</v>
      </c>
      <c r="X71" s="48"/>
      <c r="Y71" s="1217" t="s">
        <v>6974</v>
      </c>
      <c r="Z71" s="48"/>
      <c r="AA71" s="48"/>
      <c r="AB71" s="48"/>
      <c r="AC71" s="48"/>
      <c r="AD71" s="48"/>
      <c r="AE71" s="48"/>
      <c r="AF71" s="48"/>
      <c r="AG71" s="48"/>
      <c r="AH71" s="48"/>
    </row>
    <row r="72" spans="1:34" ht="13.8">
      <c r="A72" s="1770">
        <v>44777</v>
      </c>
      <c r="B72" s="1763" t="s">
        <v>1906</v>
      </c>
      <c r="C72" s="1763"/>
      <c r="D72" s="1763" t="s">
        <v>3919</v>
      </c>
      <c r="E72" s="1763" t="s">
        <v>6975</v>
      </c>
      <c r="F72" s="1763" t="s">
        <v>3524</v>
      </c>
      <c r="G72" s="1771">
        <v>0</v>
      </c>
      <c r="H72" s="1572" t="s">
        <v>3055</v>
      </c>
      <c r="I72" s="1763" t="s">
        <v>3453</v>
      </c>
      <c r="J72" s="1698"/>
      <c r="K72" s="48">
        <v>0</v>
      </c>
      <c r="L72" s="48">
        <v>0</v>
      </c>
      <c r="M72" s="1240">
        <v>0</v>
      </c>
      <c r="N72" s="1240"/>
      <c r="O72" s="1240"/>
      <c r="P72" s="1240"/>
      <c r="Q72" s="1240"/>
      <c r="R72" s="1240"/>
      <c r="S72" s="1240"/>
      <c r="T72" s="1240">
        <f t="shared" si="0"/>
        <v>0</v>
      </c>
      <c r="U72" s="1378" t="e">
        <f t="shared" si="1"/>
        <v>#DIV/0!</v>
      </c>
      <c r="V72" s="48"/>
      <c r="W72" s="1763" t="s">
        <v>27</v>
      </c>
      <c r="X72" s="48"/>
      <c r="Y72" s="1763" t="s">
        <v>6976</v>
      </c>
      <c r="Z72" s="48"/>
      <c r="AA72" s="48"/>
      <c r="AB72" s="48"/>
      <c r="AC72" s="48"/>
      <c r="AD72" s="48"/>
      <c r="AE72" s="48"/>
      <c r="AF72" s="48"/>
      <c r="AG72" s="48"/>
      <c r="AH72" s="48"/>
    </row>
    <row r="73" spans="1:34" ht="13.8">
      <c r="A73" s="1450">
        <v>44777</v>
      </c>
      <c r="B73" s="1217" t="s">
        <v>570</v>
      </c>
      <c r="C73" s="1217" t="s">
        <v>3456</v>
      </c>
      <c r="D73" s="1217" t="s">
        <v>3503</v>
      </c>
      <c r="E73" s="1217" t="s">
        <v>39</v>
      </c>
      <c r="F73" s="1217" t="s">
        <v>3477</v>
      </c>
      <c r="G73" s="1219">
        <v>16000</v>
      </c>
      <c r="H73" s="1769" t="s">
        <v>3063</v>
      </c>
      <c r="I73" s="1217" t="s">
        <v>3453</v>
      </c>
      <c r="J73" s="1698"/>
      <c r="K73" s="48" t="e">
        <f t="shared" ref="K73:K78" ca="1" si="24">_xludf.IFS(C73="成田机场",3000,C73="羽田机场",1200,D73="NearMe",1000)</f>
        <v>#NAME?</v>
      </c>
      <c r="L73" s="48" t="e">
        <f ca="1">_xludf.IFS(C73="成田机场",4000,C73="羽田机场",1000)</f>
        <v>#NAME?</v>
      </c>
      <c r="M73" s="1240" t="e">
        <f ca="1">(G73-K73-L73)*0.7</f>
        <v>#NAME?</v>
      </c>
      <c r="N73" s="1240"/>
      <c r="O73" s="1240"/>
      <c r="P73" s="1240"/>
      <c r="Q73" s="1240"/>
      <c r="R73" s="1240"/>
      <c r="S73" s="1240"/>
      <c r="T73" s="1240" t="e">
        <f t="shared" ca="1" si="0"/>
        <v>#NAME?</v>
      </c>
      <c r="U73" s="1378" t="e">
        <f t="shared" ca="1" si="1"/>
        <v>#NAME?</v>
      </c>
      <c r="V73" s="48"/>
      <c r="W73" s="1217" t="s">
        <v>1540</v>
      </c>
      <c r="X73" s="48"/>
      <c r="Y73" s="1217" t="s">
        <v>6977</v>
      </c>
      <c r="Z73" s="48"/>
      <c r="AA73" s="48"/>
      <c r="AB73" s="48"/>
      <c r="AC73" s="48"/>
      <c r="AD73" s="48"/>
      <c r="AE73" s="48"/>
      <c r="AF73" s="48"/>
      <c r="AG73" s="48"/>
      <c r="AH73" s="48"/>
    </row>
    <row r="74" spans="1:34" ht="13.8">
      <c r="A74" s="1770">
        <v>44777</v>
      </c>
      <c r="B74" s="1763" t="s">
        <v>3473</v>
      </c>
      <c r="C74" s="1763"/>
      <c r="D74" s="1763" t="s">
        <v>3570</v>
      </c>
      <c r="E74" s="1763" t="s">
        <v>43</v>
      </c>
      <c r="F74" s="1763" t="s">
        <v>3571</v>
      </c>
      <c r="G74" s="1771">
        <v>11000</v>
      </c>
      <c r="H74" s="1572" t="s">
        <v>3063</v>
      </c>
      <c r="I74" s="1763" t="s">
        <v>3453</v>
      </c>
      <c r="J74" s="1698"/>
      <c r="K74" s="48" t="e">
        <f t="shared" ca="1" si="24"/>
        <v>#NAME?</v>
      </c>
      <c r="L74" s="48"/>
      <c r="M74" s="1240"/>
      <c r="N74" s="1240">
        <v>5300</v>
      </c>
      <c r="O74" s="1240"/>
      <c r="P74" s="1240"/>
      <c r="Q74" s="1240"/>
      <c r="R74" s="1240"/>
      <c r="S74" s="1240"/>
      <c r="T74" s="1240" t="e">
        <f t="shared" ca="1" si="0"/>
        <v>#NAME?</v>
      </c>
      <c r="U74" s="1378" t="e">
        <f t="shared" ca="1" si="1"/>
        <v>#NAME?</v>
      </c>
      <c r="V74" s="48"/>
      <c r="W74" s="1763" t="s">
        <v>3572</v>
      </c>
      <c r="X74" s="48"/>
      <c r="Y74" s="1763" t="s">
        <v>6978</v>
      </c>
      <c r="Z74" s="48"/>
      <c r="AA74" s="48"/>
      <c r="AB74" s="48"/>
      <c r="AC74" s="48"/>
      <c r="AD74" s="48"/>
      <c r="AE74" s="48"/>
      <c r="AF74" s="48"/>
      <c r="AG74" s="48"/>
      <c r="AH74" s="48"/>
    </row>
    <row r="75" spans="1:34" ht="13.8">
      <c r="A75" s="1770">
        <v>44777</v>
      </c>
      <c r="B75" s="1763" t="s">
        <v>3473</v>
      </c>
      <c r="C75" s="1763"/>
      <c r="D75" s="1763" t="s">
        <v>3570</v>
      </c>
      <c r="E75" s="1763" t="s">
        <v>55</v>
      </c>
      <c r="F75" s="1763" t="s">
        <v>3512</v>
      </c>
      <c r="G75" s="1771">
        <v>11000</v>
      </c>
      <c r="H75" s="1572" t="s">
        <v>3063</v>
      </c>
      <c r="I75" s="1763" t="s">
        <v>3453</v>
      </c>
      <c r="J75" s="1698"/>
      <c r="K75" s="48" t="e">
        <f t="shared" ca="1" si="24"/>
        <v>#NAME?</v>
      </c>
      <c r="L75" s="48"/>
      <c r="M75" s="1240"/>
      <c r="N75" s="1240">
        <v>5300</v>
      </c>
      <c r="O75" s="1240"/>
      <c r="P75" s="1240"/>
      <c r="Q75" s="1240"/>
      <c r="R75" s="1240"/>
      <c r="S75" s="1240"/>
      <c r="T75" s="1240" t="e">
        <f t="shared" ca="1" si="0"/>
        <v>#NAME?</v>
      </c>
      <c r="U75" s="1378" t="e">
        <f t="shared" ca="1" si="1"/>
        <v>#NAME?</v>
      </c>
      <c r="V75" s="48"/>
      <c r="W75" s="1763" t="s">
        <v>3572</v>
      </c>
      <c r="X75" s="48"/>
      <c r="Y75" s="1763" t="s">
        <v>6979</v>
      </c>
      <c r="Z75" s="48"/>
      <c r="AA75" s="48"/>
      <c r="AB75" s="48"/>
      <c r="AC75" s="48"/>
      <c r="AD75" s="48"/>
      <c r="AE75" s="48"/>
      <c r="AF75" s="48"/>
      <c r="AG75" s="48"/>
      <c r="AH75" s="48"/>
    </row>
    <row r="76" spans="1:34" ht="13.8">
      <c r="A76" s="1770">
        <v>44777</v>
      </c>
      <c r="B76" s="1763" t="s">
        <v>3473</v>
      </c>
      <c r="C76" s="1763"/>
      <c r="D76" s="1763" t="s">
        <v>3570</v>
      </c>
      <c r="E76" s="1763" t="s">
        <v>86</v>
      </c>
      <c r="F76" s="1763" t="s">
        <v>3547</v>
      </c>
      <c r="G76" s="1771">
        <v>8500</v>
      </c>
      <c r="H76" s="1572" t="s">
        <v>3063</v>
      </c>
      <c r="I76" s="1763" t="s">
        <v>3453</v>
      </c>
      <c r="J76" s="1698"/>
      <c r="K76" s="48" t="e">
        <f t="shared" ca="1" si="24"/>
        <v>#NAME?</v>
      </c>
      <c r="L76" s="48"/>
      <c r="M76" s="1240"/>
      <c r="N76" s="1240">
        <v>4300</v>
      </c>
      <c r="O76" s="1240"/>
      <c r="P76" s="1240"/>
      <c r="Q76" s="1240"/>
      <c r="R76" s="1240"/>
      <c r="S76" s="1240"/>
      <c r="T76" s="1240" t="e">
        <f t="shared" ca="1" si="0"/>
        <v>#NAME?</v>
      </c>
      <c r="U76" s="1378" t="e">
        <f t="shared" ca="1" si="1"/>
        <v>#NAME?</v>
      </c>
      <c r="V76" s="48"/>
      <c r="W76" s="1763" t="s">
        <v>3572</v>
      </c>
      <c r="X76" s="48"/>
      <c r="Y76" s="1763" t="s">
        <v>6980</v>
      </c>
      <c r="Z76" s="48"/>
      <c r="AA76" s="48"/>
      <c r="AB76" s="48"/>
      <c r="AC76" s="48"/>
      <c r="AD76" s="48"/>
      <c r="AE76" s="48"/>
      <c r="AF76" s="48"/>
      <c r="AG76" s="48"/>
      <c r="AH76" s="48"/>
    </row>
    <row r="77" spans="1:34" ht="13.8">
      <c r="A77" s="1450">
        <v>44778</v>
      </c>
      <c r="B77" s="1217" t="s">
        <v>1170</v>
      </c>
      <c r="C77" s="1217" t="s">
        <v>3456</v>
      </c>
      <c r="D77" s="1217" t="s">
        <v>4367</v>
      </c>
      <c r="E77" s="1217" t="s">
        <v>3523</v>
      </c>
      <c r="F77" s="1217" t="s">
        <v>3515</v>
      </c>
      <c r="G77" s="1219">
        <v>18000</v>
      </c>
      <c r="H77" s="1769" t="s">
        <v>3063</v>
      </c>
      <c r="I77" s="1217" t="s">
        <v>3453</v>
      </c>
      <c r="J77" s="1698"/>
      <c r="K77" s="48" t="e">
        <f t="shared" ca="1" si="24"/>
        <v>#NAME?</v>
      </c>
      <c r="L77" s="48" t="e">
        <f t="shared" ref="L77:L78" ca="1" si="25">_xludf.IFS(C77="成田机场",4000,C77="羽田机场",1000)</f>
        <v>#NAME?</v>
      </c>
      <c r="M77" s="1240" t="e">
        <f t="shared" ref="M77:M78" ca="1" si="26">(G77-K77-L77)*0.7</f>
        <v>#NAME?</v>
      </c>
      <c r="N77" s="1240"/>
      <c r="O77" s="1240"/>
      <c r="P77" s="1240"/>
      <c r="Q77" s="1240"/>
      <c r="R77" s="1240"/>
      <c r="S77" s="1240"/>
      <c r="T77" s="1240" t="e">
        <f t="shared" ca="1" si="0"/>
        <v>#NAME?</v>
      </c>
      <c r="U77" s="1378" t="e">
        <f t="shared" ca="1" si="1"/>
        <v>#NAME?</v>
      </c>
      <c r="V77" s="48"/>
      <c r="W77" s="1217" t="s">
        <v>108</v>
      </c>
      <c r="X77" s="48"/>
      <c r="Y77" s="1217" t="s">
        <v>6981</v>
      </c>
      <c r="Z77" s="48"/>
      <c r="AA77" s="48"/>
      <c r="AB77" s="48"/>
      <c r="AC77" s="48"/>
      <c r="AD77" s="48"/>
      <c r="AE77" s="48"/>
      <c r="AF77" s="48"/>
      <c r="AG77" s="48"/>
      <c r="AH77" s="48"/>
    </row>
    <row r="78" spans="1:34" ht="13.2">
      <c r="A78" s="1450">
        <v>44778</v>
      </c>
      <c r="B78" s="1217" t="s">
        <v>1170</v>
      </c>
      <c r="C78" s="1217" t="s">
        <v>3446</v>
      </c>
      <c r="D78" s="1217" t="s">
        <v>3503</v>
      </c>
      <c r="E78" s="1217" t="s">
        <v>86</v>
      </c>
      <c r="F78" s="1217" t="s">
        <v>3547</v>
      </c>
      <c r="G78" s="1219">
        <v>11000</v>
      </c>
      <c r="H78" s="1769" t="s">
        <v>3063</v>
      </c>
      <c r="I78" s="1217" t="s">
        <v>3453</v>
      </c>
      <c r="J78" s="1768"/>
      <c r="K78" s="48" t="e">
        <f t="shared" ca="1" si="24"/>
        <v>#NAME?</v>
      </c>
      <c r="L78" s="48" t="e">
        <f t="shared" ca="1" si="25"/>
        <v>#NAME?</v>
      </c>
      <c r="M78" s="1240" t="e">
        <f t="shared" ca="1" si="26"/>
        <v>#NAME?</v>
      </c>
      <c r="N78" s="1240"/>
      <c r="O78" s="1240"/>
      <c r="P78" s="1240"/>
      <c r="Q78" s="1240"/>
      <c r="R78" s="1240"/>
      <c r="S78" s="1240"/>
      <c r="T78" s="1240" t="e">
        <f t="shared" ca="1" si="0"/>
        <v>#NAME?</v>
      </c>
      <c r="U78" s="1378" t="e">
        <f t="shared" ca="1" si="1"/>
        <v>#NAME?</v>
      </c>
      <c r="V78" s="48"/>
      <c r="W78" s="1217" t="s">
        <v>1540</v>
      </c>
      <c r="X78" s="48"/>
      <c r="Y78" s="1217" t="s">
        <v>6982</v>
      </c>
      <c r="Z78" s="48"/>
      <c r="AA78" s="48"/>
      <c r="AB78" s="48"/>
      <c r="AC78" s="48"/>
      <c r="AD78" s="48"/>
      <c r="AE78" s="48"/>
      <c r="AF78" s="48"/>
      <c r="AG78" s="48"/>
      <c r="AH78" s="48"/>
    </row>
    <row r="79" spans="1:34" ht="13.8">
      <c r="A79" s="1770">
        <v>44778</v>
      </c>
      <c r="B79" s="1763" t="s">
        <v>1906</v>
      </c>
      <c r="C79" s="1763"/>
      <c r="D79" s="1763" t="s">
        <v>3919</v>
      </c>
      <c r="E79" s="1763" t="s">
        <v>39</v>
      </c>
      <c r="F79" s="1763" t="s">
        <v>3477</v>
      </c>
      <c r="G79" s="1771">
        <v>0</v>
      </c>
      <c r="H79" s="1572" t="s">
        <v>3055</v>
      </c>
      <c r="I79" s="1763" t="s">
        <v>3453</v>
      </c>
      <c r="J79" s="1698"/>
      <c r="K79" s="48">
        <v>0</v>
      </c>
      <c r="L79" s="48">
        <v>0</v>
      </c>
      <c r="M79" s="1240">
        <v>0</v>
      </c>
      <c r="N79" s="1240"/>
      <c r="O79" s="1240"/>
      <c r="P79" s="1240"/>
      <c r="Q79" s="1240"/>
      <c r="R79" s="1240"/>
      <c r="S79" s="1240"/>
      <c r="T79" s="1240">
        <f t="shared" si="0"/>
        <v>0</v>
      </c>
      <c r="U79" s="1378" t="e">
        <f t="shared" si="1"/>
        <v>#DIV/0!</v>
      </c>
      <c r="V79" s="48"/>
      <c r="W79" s="1763" t="s">
        <v>27</v>
      </c>
      <c r="X79" s="48"/>
      <c r="Y79" s="1763" t="s">
        <v>6983</v>
      </c>
      <c r="Z79" s="48"/>
      <c r="AA79" s="48"/>
      <c r="AB79" s="48"/>
      <c r="AC79" s="48"/>
      <c r="AD79" s="48"/>
      <c r="AE79" s="48"/>
      <c r="AF79" s="48"/>
      <c r="AG79" s="48"/>
      <c r="AH79" s="48"/>
    </row>
    <row r="80" spans="1:34" ht="13.8">
      <c r="A80" s="1450">
        <v>44778</v>
      </c>
      <c r="B80" s="1217" t="s">
        <v>1170</v>
      </c>
      <c r="C80" s="1217" t="s">
        <v>3446</v>
      </c>
      <c r="D80" s="1217" t="s">
        <v>3461</v>
      </c>
      <c r="E80" s="1217" t="s">
        <v>40</v>
      </c>
      <c r="F80" s="1217" t="s">
        <v>3449</v>
      </c>
      <c r="G80" s="1219">
        <v>12000</v>
      </c>
      <c r="H80" s="1769" t="s">
        <v>3063</v>
      </c>
      <c r="I80" s="1217" t="s">
        <v>3453</v>
      </c>
      <c r="J80" s="1698"/>
      <c r="K80" s="48" t="e">
        <f ca="1">_xludf.IFS(C80="成田机场",3000,C80="羽田机场",1200,D80="NearMe",1000)</f>
        <v>#NAME?</v>
      </c>
      <c r="L80" s="48" t="e">
        <f ca="1">_xludf.IFS(C80="成田机场",4000,C80="羽田机场",1000)</f>
        <v>#NAME?</v>
      </c>
      <c r="M80" s="1240" t="e">
        <f ca="1">(G80-K80-L80)*0.7</f>
        <v>#NAME?</v>
      </c>
      <c r="N80" s="1240"/>
      <c r="O80" s="1240"/>
      <c r="P80" s="1240"/>
      <c r="Q80" s="1240"/>
      <c r="R80" s="1240"/>
      <c r="S80" s="1240"/>
      <c r="T80" s="1240" t="e">
        <f t="shared" ca="1" si="0"/>
        <v>#NAME?</v>
      </c>
      <c r="U80" s="1378" t="e">
        <f t="shared" ca="1" si="1"/>
        <v>#NAME?</v>
      </c>
      <c r="V80" s="48"/>
      <c r="W80" s="1217" t="s">
        <v>3464</v>
      </c>
      <c r="X80" s="48"/>
      <c r="Y80" s="1217" t="s">
        <v>6984</v>
      </c>
      <c r="Z80" s="48"/>
      <c r="AA80" s="48"/>
      <c r="AB80" s="48"/>
      <c r="AC80" s="48"/>
      <c r="AD80" s="48"/>
      <c r="AE80" s="48"/>
      <c r="AF80" s="48"/>
      <c r="AG80" s="48"/>
      <c r="AH80" s="48"/>
    </row>
    <row r="81" spans="1:34" ht="13.2">
      <c r="A81" s="1770">
        <v>44778</v>
      </c>
      <c r="B81" s="1763" t="s">
        <v>1906</v>
      </c>
      <c r="C81" s="1763"/>
      <c r="D81" s="1763" t="s">
        <v>3919</v>
      </c>
      <c r="E81" s="1763" t="s">
        <v>2979</v>
      </c>
      <c r="F81" s="1763" t="s">
        <v>3501</v>
      </c>
      <c r="G81" s="1771">
        <v>0</v>
      </c>
      <c r="H81" s="1572" t="s">
        <v>3055</v>
      </c>
      <c r="I81" s="1763" t="s">
        <v>3453</v>
      </c>
      <c r="J81" s="1702"/>
      <c r="K81" s="48">
        <v>0</v>
      </c>
      <c r="L81" s="48">
        <v>0</v>
      </c>
      <c r="M81" s="1240">
        <v>0</v>
      </c>
      <c r="N81" s="1240"/>
      <c r="O81" s="1240"/>
      <c r="P81" s="1240"/>
      <c r="Q81" s="1240"/>
      <c r="R81" s="1240"/>
      <c r="S81" s="1240"/>
      <c r="T81" s="1240">
        <f t="shared" si="0"/>
        <v>0</v>
      </c>
      <c r="U81" s="1378" t="e">
        <f t="shared" si="1"/>
        <v>#DIV/0!</v>
      </c>
      <c r="V81" s="48"/>
      <c r="W81" s="1763" t="s">
        <v>27</v>
      </c>
      <c r="X81" s="48"/>
      <c r="Y81" s="1763" t="s">
        <v>6985</v>
      </c>
      <c r="Z81" s="48"/>
      <c r="AA81" s="48"/>
      <c r="AB81" s="48"/>
      <c r="AC81" s="48"/>
      <c r="AD81" s="48"/>
      <c r="AE81" s="48"/>
      <c r="AF81" s="48"/>
      <c r="AG81" s="48"/>
      <c r="AH81" s="48"/>
    </row>
    <row r="82" spans="1:34" ht="13.2">
      <c r="A82" s="1770">
        <v>44778</v>
      </c>
      <c r="B82" s="1763" t="s">
        <v>3473</v>
      </c>
      <c r="C82" s="1763"/>
      <c r="D82" s="1763" t="s">
        <v>3570</v>
      </c>
      <c r="E82" s="1763" t="s">
        <v>3910</v>
      </c>
      <c r="F82" s="1763" t="s">
        <v>3571</v>
      </c>
      <c r="G82" s="1771">
        <v>11000</v>
      </c>
      <c r="H82" s="1572" t="s">
        <v>3063</v>
      </c>
      <c r="I82" s="1763" t="s">
        <v>3453</v>
      </c>
      <c r="J82" s="1702"/>
      <c r="K82" s="48" t="e">
        <f t="shared" ref="K82:K86" ca="1" si="27">_xludf.IFS(C82="成田机场",3000,C82="羽田机场",1200,D82="NearMe",1000)</f>
        <v>#NAME?</v>
      </c>
      <c r="L82" s="48"/>
      <c r="M82" s="1240"/>
      <c r="N82" s="1240">
        <v>5300</v>
      </c>
      <c r="O82" s="1240"/>
      <c r="P82" s="1240"/>
      <c r="Q82" s="1240"/>
      <c r="R82" s="1240"/>
      <c r="S82" s="1240"/>
      <c r="T82" s="1240" t="e">
        <f t="shared" ca="1" si="0"/>
        <v>#NAME?</v>
      </c>
      <c r="U82" s="1378" t="e">
        <f t="shared" ca="1" si="1"/>
        <v>#NAME?</v>
      </c>
      <c r="V82" s="48"/>
      <c r="W82" s="1763" t="s">
        <v>3572</v>
      </c>
      <c r="X82" s="48"/>
      <c r="Y82" s="1763" t="s">
        <v>6986</v>
      </c>
      <c r="Z82" s="48"/>
      <c r="AA82" s="48"/>
      <c r="AB82" s="48"/>
      <c r="AC82" s="48"/>
      <c r="AD82" s="48"/>
      <c r="AE82" s="48"/>
      <c r="AF82" s="48"/>
      <c r="AG82" s="48"/>
      <c r="AH82" s="48"/>
    </row>
    <row r="83" spans="1:34" ht="13.8">
      <c r="A83" s="1770">
        <v>44778</v>
      </c>
      <c r="B83" s="1763" t="s">
        <v>3473</v>
      </c>
      <c r="C83" s="1763"/>
      <c r="D83" s="1763" t="s">
        <v>3570</v>
      </c>
      <c r="E83" s="1763" t="s">
        <v>55</v>
      </c>
      <c r="F83" s="1763" t="s">
        <v>3512</v>
      </c>
      <c r="G83" s="1771">
        <v>11000</v>
      </c>
      <c r="H83" s="1572" t="s">
        <v>3063</v>
      </c>
      <c r="I83" s="1763" t="s">
        <v>3453</v>
      </c>
      <c r="J83" s="1698"/>
      <c r="K83" s="48" t="e">
        <f t="shared" ca="1" si="27"/>
        <v>#NAME?</v>
      </c>
      <c r="L83" s="48"/>
      <c r="M83" s="1240"/>
      <c r="N83" s="1240">
        <v>5300</v>
      </c>
      <c r="O83" s="1240"/>
      <c r="P83" s="1240"/>
      <c r="Q83" s="1240"/>
      <c r="R83" s="1240"/>
      <c r="S83" s="1240"/>
      <c r="T83" s="1240" t="e">
        <f t="shared" ca="1" si="0"/>
        <v>#NAME?</v>
      </c>
      <c r="U83" s="1378" t="e">
        <f t="shared" ca="1" si="1"/>
        <v>#NAME?</v>
      </c>
      <c r="V83" s="48"/>
      <c r="W83" s="1763" t="s">
        <v>3572</v>
      </c>
      <c r="X83" s="48"/>
      <c r="Y83" s="1763" t="s">
        <v>6987</v>
      </c>
      <c r="Z83" s="48"/>
      <c r="AA83" s="48"/>
      <c r="AB83" s="48"/>
      <c r="AC83" s="48"/>
      <c r="AD83" s="48"/>
      <c r="AE83" s="48"/>
      <c r="AF83" s="48"/>
      <c r="AG83" s="48"/>
      <c r="AH83" s="48"/>
    </row>
    <row r="84" spans="1:34" ht="13.8">
      <c r="A84" s="1770">
        <v>44778</v>
      </c>
      <c r="B84" s="1763" t="s">
        <v>3473</v>
      </c>
      <c r="C84" s="1763"/>
      <c r="D84" s="1763" t="s">
        <v>3570</v>
      </c>
      <c r="E84" s="1763" t="s">
        <v>86</v>
      </c>
      <c r="F84" s="1763" t="s">
        <v>3547</v>
      </c>
      <c r="G84" s="1771">
        <v>8500</v>
      </c>
      <c r="H84" s="1572" t="s">
        <v>3063</v>
      </c>
      <c r="I84" s="1763" t="s">
        <v>3453</v>
      </c>
      <c r="J84" s="1698"/>
      <c r="K84" s="48" t="e">
        <f t="shared" ca="1" si="27"/>
        <v>#NAME?</v>
      </c>
      <c r="L84" s="48"/>
      <c r="M84" s="1240"/>
      <c r="N84" s="1240">
        <v>4300</v>
      </c>
      <c r="O84" s="1240"/>
      <c r="P84" s="1240"/>
      <c r="Q84" s="1240"/>
      <c r="R84" s="1240"/>
      <c r="S84" s="1240"/>
      <c r="T84" s="1240" t="e">
        <f t="shared" ca="1" si="0"/>
        <v>#NAME?</v>
      </c>
      <c r="U84" s="1378" t="e">
        <f t="shared" ca="1" si="1"/>
        <v>#NAME?</v>
      </c>
      <c r="V84" s="48"/>
      <c r="W84" s="1763" t="s">
        <v>3572</v>
      </c>
      <c r="X84" s="48"/>
      <c r="Y84" s="1763" t="s">
        <v>6988</v>
      </c>
      <c r="Z84" s="48"/>
      <c r="AA84" s="48"/>
      <c r="AB84" s="48"/>
      <c r="AC84" s="48"/>
      <c r="AD84" s="48"/>
      <c r="AE84" s="48"/>
      <c r="AF84" s="48"/>
      <c r="AG84" s="48"/>
      <c r="AH84" s="48"/>
    </row>
    <row r="85" spans="1:34" ht="13.8">
      <c r="A85" s="1770">
        <v>44778</v>
      </c>
      <c r="B85" s="1763" t="s">
        <v>1906</v>
      </c>
      <c r="C85" s="1763"/>
      <c r="D85" s="1763" t="s">
        <v>1371</v>
      </c>
      <c r="E85" s="1763" t="s">
        <v>94</v>
      </c>
      <c r="F85" s="1763" t="s">
        <v>3657</v>
      </c>
      <c r="G85" s="1771">
        <v>40140</v>
      </c>
      <c r="H85" s="1572" t="s">
        <v>3050</v>
      </c>
      <c r="I85" s="1763" t="s">
        <v>3450</v>
      </c>
      <c r="J85" s="1698"/>
      <c r="K85" s="48" t="e">
        <f t="shared" ca="1" si="27"/>
        <v>#NAME?</v>
      </c>
      <c r="L85" s="48" t="e">
        <f t="shared" ref="L85:L86" ca="1" si="28">_xludf.IFS(C85="成田机场",4000,C85="羽田机场",1000)</f>
        <v>#NAME?</v>
      </c>
      <c r="M85" s="1240" t="e">
        <f t="shared" ref="M85:M86" ca="1" si="29">(G85-K85-L85)*0.7</f>
        <v>#NAME?</v>
      </c>
      <c r="N85" s="1240"/>
      <c r="O85" s="1240"/>
      <c r="P85" s="1240"/>
      <c r="Q85" s="1240"/>
      <c r="R85" s="1240"/>
      <c r="S85" s="1240"/>
      <c r="T85" s="1240" t="e">
        <f t="shared" ca="1" si="0"/>
        <v>#NAME?</v>
      </c>
      <c r="U85" s="1378" t="e">
        <f t="shared" ca="1" si="1"/>
        <v>#NAME?</v>
      </c>
      <c r="V85" s="48"/>
      <c r="W85" s="1763" t="s">
        <v>1540</v>
      </c>
      <c r="X85" s="48"/>
      <c r="Y85" s="1763" t="s">
        <v>6989</v>
      </c>
      <c r="Z85" s="48"/>
      <c r="AA85" s="48"/>
      <c r="AB85" s="48"/>
      <c r="AC85" s="48"/>
      <c r="AD85" s="48"/>
      <c r="AE85" s="48"/>
      <c r="AF85" s="48"/>
      <c r="AG85" s="48"/>
      <c r="AH85" s="48"/>
    </row>
    <row r="86" spans="1:34" ht="13.8">
      <c r="A86" s="1450">
        <v>44778</v>
      </c>
      <c r="B86" s="1217" t="s">
        <v>1170</v>
      </c>
      <c r="C86" s="1217" t="s">
        <v>3456</v>
      </c>
      <c r="D86" s="1217" t="s">
        <v>3503</v>
      </c>
      <c r="E86" s="1217" t="s">
        <v>5661</v>
      </c>
      <c r="F86" s="1217" t="s">
        <v>3492</v>
      </c>
      <c r="G86" s="1219">
        <v>16000</v>
      </c>
      <c r="H86" s="1769" t="s">
        <v>3063</v>
      </c>
      <c r="I86" s="1217" t="s">
        <v>3453</v>
      </c>
      <c r="J86" s="1698"/>
      <c r="K86" s="48" t="e">
        <f t="shared" ca="1" si="27"/>
        <v>#NAME?</v>
      </c>
      <c r="L86" s="48" t="e">
        <f t="shared" ca="1" si="28"/>
        <v>#NAME?</v>
      </c>
      <c r="M86" s="1240" t="e">
        <f t="shared" ca="1" si="29"/>
        <v>#NAME?</v>
      </c>
      <c r="N86" s="1240"/>
      <c r="O86" s="1240"/>
      <c r="P86" s="1240"/>
      <c r="Q86" s="1240"/>
      <c r="R86" s="1240"/>
      <c r="S86" s="1240"/>
      <c r="T86" s="1240" t="e">
        <f t="shared" ca="1" si="0"/>
        <v>#NAME?</v>
      </c>
      <c r="U86" s="1378" t="e">
        <f t="shared" ca="1" si="1"/>
        <v>#NAME?</v>
      </c>
      <c r="V86" s="48"/>
      <c r="W86" s="1217" t="s">
        <v>1540</v>
      </c>
      <c r="X86" s="48"/>
      <c r="Y86" s="1217" t="s">
        <v>6990</v>
      </c>
      <c r="Z86" s="48"/>
      <c r="AA86" s="48"/>
      <c r="AB86" s="48"/>
      <c r="AC86" s="48"/>
      <c r="AD86" s="48"/>
      <c r="AE86" s="48"/>
      <c r="AF86" s="48"/>
      <c r="AG86" s="48"/>
      <c r="AH86" s="48"/>
    </row>
    <row r="87" spans="1:34" ht="13.8">
      <c r="A87" s="1770">
        <v>44778</v>
      </c>
      <c r="B87" s="1763" t="s">
        <v>1906</v>
      </c>
      <c r="C87" s="1763"/>
      <c r="D87" s="1763" t="s">
        <v>3919</v>
      </c>
      <c r="E87" s="1763" t="s">
        <v>40</v>
      </c>
      <c r="F87" s="1763" t="s">
        <v>3449</v>
      </c>
      <c r="G87" s="1771">
        <v>0</v>
      </c>
      <c r="H87" s="1572" t="s">
        <v>3055</v>
      </c>
      <c r="I87" s="1763" t="s">
        <v>3453</v>
      </c>
      <c r="J87" s="1698"/>
      <c r="K87" s="48">
        <v>0</v>
      </c>
      <c r="L87" s="48">
        <v>0</v>
      </c>
      <c r="M87" s="1240">
        <v>0</v>
      </c>
      <c r="N87" s="1240"/>
      <c r="O87" s="1240"/>
      <c r="P87" s="1240"/>
      <c r="Q87" s="1240"/>
      <c r="R87" s="1240"/>
      <c r="S87" s="1240"/>
      <c r="T87" s="1240">
        <f t="shared" si="0"/>
        <v>0</v>
      </c>
      <c r="U87" s="1378" t="e">
        <f t="shared" si="1"/>
        <v>#DIV/0!</v>
      </c>
      <c r="V87" s="48"/>
      <c r="W87" s="1763" t="s">
        <v>27</v>
      </c>
      <c r="X87" s="48"/>
      <c r="Y87" s="1763" t="s">
        <v>6991</v>
      </c>
      <c r="Z87" s="48"/>
      <c r="AA87" s="48"/>
      <c r="AB87" s="48"/>
      <c r="AC87" s="48"/>
      <c r="AD87" s="48"/>
      <c r="AE87" s="48"/>
      <c r="AF87" s="48"/>
      <c r="AG87" s="48"/>
      <c r="AH87" s="48"/>
    </row>
    <row r="88" spans="1:34" ht="13.8">
      <c r="A88" s="1770">
        <v>44778</v>
      </c>
      <c r="B88" s="1763" t="s">
        <v>1906</v>
      </c>
      <c r="C88" s="1763"/>
      <c r="D88" s="1763" t="s">
        <v>3919</v>
      </c>
      <c r="E88" s="1763" t="s">
        <v>3289</v>
      </c>
      <c r="F88" s="1763" t="s">
        <v>3686</v>
      </c>
      <c r="G88" s="1771">
        <v>0</v>
      </c>
      <c r="H88" s="1572" t="s">
        <v>3055</v>
      </c>
      <c r="I88" s="1763" t="s">
        <v>3453</v>
      </c>
      <c r="J88" s="1698"/>
      <c r="K88" s="48">
        <v>0</v>
      </c>
      <c r="L88" s="48">
        <v>0</v>
      </c>
      <c r="M88" s="1240">
        <v>0</v>
      </c>
      <c r="N88" s="1240"/>
      <c r="O88" s="1668"/>
      <c r="P88" s="1240"/>
      <c r="Q88" s="1240"/>
      <c r="R88" s="1240"/>
      <c r="S88" s="1240"/>
      <c r="T88" s="1240">
        <f t="shared" si="0"/>
        <v>0</v>
      </c>
      <c r="U88" s="1378" t="e">
        <f t="shared" si="1"/>
        <v>#DIV/0!</v>
      </c>
      <c r="V88" s="48"/>
      <c r="W88" s="1763" t="s">
        <v>27</v>
      </c>
      <c r="X88" s="48"/>
      <c r="Y88" s="1763" t="s">
        <v>6992</v>
      </c>
      <c r="Z88" s="48"/>
      <c r="AA88" s="48"/>
      <c r="AB88" s="48"/>
      <c r="AC88" s="48"/>
      <c r="AD88" s="48"/>
      <c r="AE88" s="48"/>
      <c r="AF88" s="48"/>
      <c r="AG88" s="48"/>
      <c r="AH88" s="48"/>
    </row>
    <row r="89" spans="1:34" ht="13.8">
      <c r="A89" s="1450">
        <v>44778</v>
      </c>
      <c r="B89" s="1217" t="s">
        <v>570</v>
      </c>
      <c r="C89" s="1217" t="s">
        <v>3456</v>
      </c>
      <c r="D89" s="1217" t="s">
        <v>3503</v>
      </c>
      <c r="E89" s="1217" t="s">
        <v>5661</v>
      </c>
      <c r="F89" s="1217" t="s">
        <v>3492</v>
      </c>
      <c r="G89" s="1219">
        <v>16000</v>
      </c>
      <c r="H89" s="1769" t="s">
        <v>3063</v>
      </c>
      <c r="I89" s="1217" t="s">
        <v>3453</v>
      </c>
      <c r="J89" s="1698"/>
      <c r="K89" s="48" t="e">
        <f t="shared" ref="K89:K91" ca="1" si="30">_xludf.IFS(C89="成田机场",3000,C89="羽田机场",1200,D89="NearMe",1000)</f>
        <v>#NAME?</v>
      </c>
      <c r="L89" s="48" t="e">
        <f t="shared" ref="L89:L91" ca="1" si="31">_xludf.IFS(C89="成田机场",4000,C89="羽田机场",1000)</f>
        <v>#NAME?</v>
      </c>
      <c r="M89" s="1240" t="e">
        <f t="shared" ref="M89:M91" ca="1" si="32">(G89-K89-L89)*0.7</f>
        <v>#NAME?</v>
      </c>
      <c r="N89" s="1240"/>
      <c r="O89" s="1668"/>
      <c r="P89" s="1240"/>
      <c r="Q89" s="1240"/>
      <c r="R89" s="1240"/>
      <c r="S89" s="1240"/>
      <c r="T89" s="1240" t="e">
        <f t="shared" ca="1" si="0"/>
        <v>#NAME?</v>
      </c>
      <c r="U89" s="1378" t="e">
        <f t="shared" ca="1" si="1"/>
        <v>#NAME?</v>
      </c>
      <c r="V89" s="48"/>
      <c r="W89" s="1217" t="s">
        <v>1540</v>
      </c>
      <c r="X89" s="48"/>
      <c r="Y89" s="1217" t="s">
        <v>6993</v>
      </c>
      <c r="Z89" s="48"/>
      <c r="AA89" s="48"/>
      <c r="AB89" s="48"/>
      <c r="AC89" s="48"/>
      <c r="AD89" s="48"/>
      <c r="AE89" s="48"/>
      <c r="AF89" s="48"/>
      <c r="AG89" s="48"/>
      <c r="AH89" s="48"/>
    </row>
    <row r="90" spans="1:34" ht="13.8">
      <c r="A90" s="1450">
        <v>44778</v>
      </c>
      <c r="B90" s="1217" t="s">
        <v>570</v>
      </c>
      <c r="C90" s="1217" t="s">
        <v>3456</v>
      </c>
      <c r="D90" s="1217" t="s">
        <v>6994</v>
      </c>
      <c r="E90" s="1217" t="s">
        <v>3523</v>
      </c>
      <c r="F90" s="1217" t="s">
        <v>3515</v>
      </c>
      <c r="G90" s="1219">
        <v>20000</v>
      </c>
      <c r="H90" s="1769" t="s">
        <v>3063</v>
      </c>
      <c r="I90" s="1217" t="s">
        <v>3453</v>
      </c>
      <c r="J90" s="1698"/>
      <c r="K90" s="48" t="e">
        <f t="shared" ca="1" si="30"/>
        <v>#NAME?</v>
      </c>
      <c r="L90" s="48" t="e">
        <f t="shared" ca="1" si="31"/>
        <v>#NAME?</v>
      </c>
      <c r="M90" s="1240" t="e">
        <f t="shared" ca="1" si="32"/>
        <v>#NAME?</v>
      </c>
      <c r="N90" s="1240"/>
      <c r="O90" s="1668"/>
      <c r="P90" s="1240"/>
      <c r="Q90" s="1240"/>
      <c r="R90" s="1240"/>
      <c r="S90" s="1240"/>
      <c r="T90" s="1240" t="e">
        <f t="shared" ca="1" si="0"/>
        <v>#NAME?</v>
      </c>
      <c r="U90" s="1378" t="e">
        <f t="shared" ca="1" si="1"/>
        <v>#NAME?</v>
      </c>
      <c r="V90" s="48"/>
      <c r="W90" s="1217" t="s">
        <v>107</v>
      </c>
      <c r="X90" s="48"/>
      <c r="Y90" s="1217" t="s">
        <v>6995</v>
      </c>
      <c r="Z90" s="48"/>
      <c r="AA90" s="48"/>
      <c r="AB90" s="48"/>
      <c r="AC90" s="48"/>
      <c r="AD90" s="48"/>
      <c r="AE90" s="48"/>
      <c r="AF90" s="48"/>
      <c r="AG90" s="48"/>
      <c r="AH90" s="48"/>
    </row>
    <row r="91" spans="1:34" ht="13.8">
      <c r="A91" s="1450">
        <v>44778</v>
      </c>
      <c r="B91" s="1217" t="s">
        <v>1170</v>
      </c>
      <c r="C91" s="1217" t="s">
        <v>3456</v>
      </c>
      <c r="D91" s="1217" t="s">
        <v>3503</v>
      </c>
      <c r="E91" s="1217" t="s">
        <v>34</v>
      </c>
      <c r="F91" s="1217" t="s">
        <v>3626</v>
      </c>
      <c r="G91" s="1219">
        <v>16000</v>
      </c>
      <c r="H91" s="1769" t="s">
        <v>3063</v>
      </c>
      <c r="I91" s="1217" t="s">
        <v>3453</v>
      </c>
      <c r="J91" s="1698"/>
      <c r="K91" s="48" t="e">
        <f t="shared" ca="1" si="30"/>
        <v>#NAME?</v>
      </c>
      <c r="L91" s="48" t="e">
        <f t="shared" ca="1" si="31"/>
        <v>#NAME?</v>
      </c>
      <c r="M91" s="1240" t="e">
        <f t="shared" ca="1" si="32"/>
        <v>#NAME?</v>
      </c>
      <c r="N91" s="1240"/>
      <c r="O91" s="1668"/>
      <c r="P91" s="1240"/>
      <c r="Q91" s="1240"/>
      <c r="R91" s="1240"/>
      <c r="S91" s="1240"/>
      <c r="T91" s="1240" t="e">
        <f t="shared" ca="1" si="0"/>
        <v>#NAME?</v>
      </c>
      <c r="U91" s="1378" t="e">
        <f t="shared" ca="1" si="1"/>
        <v>#NAME?</v>
      </c>
      <c r="V91" s="48"/>
      <c r="W91" s="1217" t="s">
        <v>1540</v>
      </c>
      <c r="X91" s="48"/>
      <c r="Y91" s="1217" t="s">
        <v>6996</v>
      </c>
      <c r="Z91" s="48"/>
      <c r="AA91" s="48"/>
      <c r="AB91" s="48"/>
      <c r="AC91" s="48"/>
      <c r="AD91" s="48"/>
      <c r="AE91" s="48"/>
      <c r="AF91" s="48"/>
      <c r="AG91" s="48"/>
      <c r="AH91" s="48"/>
    </row>
    <row r="92" spans="1:34" ht="13.8">
      <c r="A92" s="1770">
        <v>44778</v>
      </c>
      <c r="B92" s="1763" t="s">
        <v>1906</v>
      </c>
      <c r="C92" s="1763"/>
      <c r="D92" s="1763" t="s">
        <v>3919</v>
      </c>
      <c r="E92" s="1763" t="s">
        <v>27</v>
      </c>
      <c r="F92" s="1763" t="s">
        <v>3486</v>
      </c>
      <c r="G92" s="1771">
        <v>0</v>
      </c>
      <c r="H92" s="1572" t="s">
        <v>3055</v>
      </c>
      <c r="I92" s="1763" t="s">
        <v>3453</v>
      </c>
      <c r="J92" s="1698"/>
      <c r="K92" s="48">
        <v>0</v>
      </c>
      <c r="L92" s="48">
        <v>0</v>
      </c>
      <c r="M92" s="1240">
        <v>0</v>
      </c>
      <c r="N92" s="1240"/>
      <c r="O92" s="1668"/>
      <c r="P92" s="1240"/>
      <c r="Q92" s="1240"/>
      <c r="R92" s="1240"/>
      <c r="S92" s="1240"/>
      <c r="T92" s="1240">
        <f t="shared" si="0"/>
        <v>0</v>
      </c>
      <c r="U92" s="1378" t="e">
        <f t="shared" si="1"/>
        <v>#DIV/0!</v>
      </c>
      <c r="V92" s="48"/>
      <c r="W92" s="1763" t="s">
        <v>27</v>
      </c>
      <c r="X92" s="48"/>
      <c r="Y92" s="1763" t="s">
        <v>6997</v>
      </c>
      <c r="Z92" s="48"/>
      <c r="AA92" s="48"/>
      <c r="AB92" s="48"/>
      <c r="AC92" s="48"/>
      <c r="AD92" s="48"/>
      <c r="AE92" s="48"/>
      <c r="AF92" s="48"/>
      <c r="AG92" s="48"/>
      <c r="AH92" s="48"/>
    </row>
    <row r="93" spans="1:34" ht="13.8">
      <c r="A93" s="1450">
        <v>44778</v>
      </c>
      <c r="B93" s="1217" t="s">
        <v>570</v>
      </c>
      <c r="C93" s="1217" t="s">
        <v>3456</v>
      </c>
      <c r="D93" s="1217" t="s">
        <v>3807</v>
      </c>
      <c r="E93" s="1217" t="s">
        <v>34</v>
      </c>
      <c r="F93" s="1217" t="s">
        <v>3626</v>
      </c>
      <c r="G93" s="1219">
        <v>18000</v>
      </c>
      <c r="H93" s="1769" t="s">
        <v>3063</v>
      </c>
      <c r="I93" s="1217" t="s">
        <v>3453</v>
      </c>
      <c r="J93" s="1698"/>
      <c r="K93" s="48" t="e">
        <f ca="1">_xludf.IFS(C93="成田机场",3000,C93="羽田机场",1200,D93="NearMe",1000)</f>
        <v>#NAME?</v>
      </c>
      <c r="L93" s="48" t="e">
        <f ca="1">_xludf.IFS(C93="成田机场",4000,C93="羽田机场",1000)</f>
        <v>#NAME?</v>
      </c>
      <c r="M93" s="1240" t="e">
        <f ca="1">(G93-K93-L93)*0.7</f>
        <v>#NAME?</v>
      </c>
      <c r="N93" s="1240"/>
      <c r="O93" s="1668"/>
      <c r="P93" s="1240"/>
      <c r="Q93" s="1240"/>
      <c r="R93" s="1240"/>
      <c r="S93" s="1240"/>
      <c r="T93" s="1240" t="e">
        <f t="shared" ca="1" si="0"/>
        <v>#NAME?</v>
      </c>
      <c r="U93" s="1378" t="e">
        <f t="shared" ca="1" si="1"/>
        <v>#NAME?</v>
      </c>
      <c r="V93" s="48"/>
      <c r="W93" s="1217" t="s">
        <v>105</v>
      </c>
      <c r="X93" s="48"/>
      <c r="Y93" s="1217" t="s">
        <v>6998</v>
      </c>
      <c r="Z93" s="48"/>
      <c r="AA93" s="48"/>
      <c r="AB93" s="48"/>
      <c r="AC93" s="48"/>
      <c r="AD93" s="48"/>
      <c r="AE93" s="48"/>
      <c r="AF93" s="48"/>
      <c r="AG93" s="48"/>
      <c r="AH93" s="48"/>
    </row>
    <row r="94" spans="1:34" ht="13.8">
      <c r="A94" s="1770">
        <v>44778</v>
      </c>
      <c r="B94" s="1763" t="s">
        <v>1906</v>
      </c>
      <c r="C94" s="1763"/>
      <c r="D94" s="1763" t="s">
        <v>3919</v>
      </c>
      <c r="E94" s="1763" t="s">
        <v>43</v>
      </c>
      <c r="F94" s="1763" t="s">
        <v>3524</v>
      </c>
      <c r="G94" s="1771">
        <v>0</v>
      </c>
      <c r="H94" s="1572" t="s">
        <v>3055</v>
      </c>
      <c r="I94" s="1763" t="s">
        <v>3453</v>
      </c>
      <c r="J94" s="1698"/>
      <c r="K94" s="48">
        <v>0</v>
      </c>
      <c r="L94" s="48">
        <v>0</v>
      </c>
      <c r="M94" s="1240">
        <v>0</v>
      </c>
      <c r="N94" s="1240"/>
      <c r="O94" s="1668"/>
      <c r="P94" s="1240"/>
      <c r="Q94" s="1240"/>
      <c r="R94" s="1240"/>
      <c r="S94" s="1240"/>
      <c r="T94" s="1240">
        <f t="shared" si="0"/>
        <v>0</v>
      </c>
      <c r="U94" s="1378" t="e">
        <f t="shared" si="1"/>
        <v>#DIV/0!</v>
      </c>
      <c r="V94" s="48"/>
      <c r="W94" s="1763" t="s">
        <v>27</v>
      </c>
      <c r="X94" s="48"/>
      <c r="Y94" s="1763" t="s">
        <v>6999</v>
      </c>
      <c r="Z94" s="48"/>
      <c r="AA94" s="48"/>
      <c r="AB94" s="48"/>
      <c r="AC94" s="48"/>
      <c r="AD94" s="48"/>
      <c r="AE94" s="48"/>
      <c r="AF94" s="48"/>
      <c r="AG94" s="48"/>
      <c r="AH94" s="48"/>
    </row>
    <row r="95" spans="1:34" ht="13.8">
      <c r="A95" s="1770">
        <v>44778</v>
      </c>
      <c r="B95" s="1763" t="s">
        <v>3473</v>
      </c>
      <c r="C95" s="1763"/>
      <c r="D95" s="1763" t="s">
        <v>3570</v>
      </c>
      <c r="E95" s="1763" t="s">
        <v>3910</v>
      </c>
      <c r="F95" s="1763" t="s">
        <v>3571</v>
      </c>
      <c r="G95" s="1771">
        <v>11000</v>
      </c>
      <c r="H95" s="1572" t="s">
        <v>3063</v>
      </c>
      <c r="I95" s="1763" t="s">
        <v>3453</v>
      </c>
      <c r="J95" s="1698"/>
      <c r="K95" s="48" t="e">
        <f t="shared" ref="K95:K97" ca="1" si="33">_xludf.IFS(C95="成田机场",3000,C95="羽田机场",1200,D95="NearMe",1000)</f>
        <v>#NAME?</v>
      </c>
      <c r="L95" s="48"/>
      <c r="M95" s="1240"/>
      <c r="N95" s="1240">
        <v>5300</v>
      </c>
      <c r="O95" s="1668"/>
      <c r="P95" s="1240"/>
      <c r="Q95" s="1240"/>
      <c r="R95" s="1240"/>
      <c r="S95" s="1240"/>
      <c r="T95" s="1240" t="e">
        <f t="shared" ca="1" si="0"/>
        <v>#NAME?</v>
      </c>
      <c r="U95" s="1378" t="e">
        <f t="shared" ca="1" si="1"/>
        <v>#NAME?</v>
      </c>
      <c r="V95" s="48"/>
      <c r="W95" s="1763" t="s">
        <v>3572</v>
      </c>
      <c r="X95" s="48"/>
      <c r="Y95" s="1763" t="s">
        <v>7000</v>
      </c>
      <c r="Z95" s="48"/>
      <c r="AA95" s="48"/>
      <c r="AB95" s="48"/>
      <c r="AC95" s="48"/>
      <c r="AD95" s="48"/>
      <c r="AE95" s="48"/>
      <c r="AF95" s="48"/>
      <c r="AG95" s="48"/>
      <c r="AH95" s="48"/>
    </row>
    <row r="96" spans="1:34" ht="13.8">
      <c r="A96" s="1770">
        <v>44778</v>
      </c>
      <c r="B96" s="1763" t="s">
        <v>3473</v>
      </c>
      <c r="C96" s="1763"/>
      <c r="D96" s="1763" t="s">
        <v>3570</v>
      </c>
      <c r="E96" s="1763" t="s">
        <v>55</v>
      </c>
      <c r="F96" s="1763" t="s">
        <v>3512</v>
      </c>
      <c r="G96" s="1771">
        <v>11000</v>
      </c>
      <c r="H96" s="1572" t="s">
        <v>3063</v>
      </c>
      <c r="I96" s="1763" t="s">
        <v>3453</v>
      </c>
      <c r="J96" s="1702"/>
      <c r="K96" s="48" t="e">
        <f t="shared" ca="1" si="33"/>
        <v>#NAME?</v>
      </c>
      <c r="L96" s="48"/>
      <c r="M96" s="1240"/>
      <c r="N96" s="1240">
        <v>5300</v>
      </c>
      <c r="O96" s="1668"/>
      <c r="P96" s="1240"/>
      <c r="Q96" s="1240"/>
      <c r="R96" s="1240"/>
      <c r="S96" s="1240"/>
      <c r="T96" s="1240" t="e">
        <f t="shared" ca="1" si="0"/>
        <v>#NAME?</v>
      </c>
      <c r="U96" s="1378" t="e">
        <f t="shared" ca="1" si="1"/>
        <v>#NAME?</v>
      </c>
      <c r="V96" s="48"/>
      <c r="W96" s="1763" t="s">
        <v>3572</v>
      </c>
      <c r="X96" s="48"/>
      <c r="Y96" s="1763" t="s">
        <v>7001</v>
      </c>
      <c r="Z96" s="48"/>
      <c r="AA96" s="48"/>
      <c r="AB96" s="48"/>
      <c r="AC96" s="48"/>
      <c r="AD96" s="48"/>
      <c r="AE96" s="48"/>
      <c r="AF96" s="48"/>
      <c r="AG96" s="48"/>
      <c r="AH96" s="48"/>
    </row>
    <row r="97" spans="1:34" ht="13.8">
      <c r="A97" s="1770">
        <v>44778</v>
      </c>
      <c r="B97" s="1763" t="s">
        <v>3473</v>
      </c>
      <c r="C97" s="1763"/>
      <c r="D97" s="1763" t="s">
        <v>3570</v>
      </c>
      <c r="E97" s="1763" t="s">
        <v>86</v>
      </c>
      <c r="F97" s="1763" t="s">
        <v>3547</v>
      </c>
      <c r="G97" s="1771">
        <v>8500</v>
      </c>
      <c r="H97" s="1572" t="s">
        <v>3063</v>
      </c>
      <c r="I97" s="1763" t="s">
        <v>3453</v>
      </c>
      <c r="J97" s="1702"/>
      <c r="K97" s="48" t="e">
        <f t="shared" ca="1" si="33"/>
        <v>#NAME?</v>
      </c>
      <c r="L97" s="48"/>
      <c r="M97" s="1240"/>
      <c r="N97" s="1240">
        <v>4300</v>
      </c>
      <c r="O97" s="1668"/>
      <c r="P97" s="1240"/>
      <c r="Q97" s="1240"/>
      <c r="R97" s="1240"/>
      <c r="S97" s="1240"/>
      <c r="T97" s="1240" t="e">
        <f t="shared" ca="1" si="0"/>
        <v>#NAME?</v>
      </c>
      <c r="U97" s="1378" t="e">
        <f t="shared" ca="1" si="1"/>
        <v>#NAME?</v>
      </c>
      <c r="V97" s="48"/>
      <c r="W97" s="1763" t="s">
        <v>3572</v>
      </c>
      <c r="X97" s="48"/>
      <c r="Y97" s="1763" t="s">
        <v>7002</v>
      </c>
      <c r="Z97" s="48"/>
      <c r="AA97" s="48"/>
      <c r="AB97" s="48"/>
      <c r="AC97" s="48"/>
      <c r="AD97" s="48"/>
      <c r="AE97" s="48"/>
      <c r="AF97" s="48"/>
      <c r="AG97" s="48"/>
      <c r="AH97" s="48"/>
    </row>
    <row r="98" spans="1:34" ht="13.8">
      <c r="A98" s="1770">
        <v>44779</v>
      </c>
      <c r="B98" s="1763" t="s">
        <v>1906</v>
      </c>
      <c r="C98" s="1763"/>
      <c r="D98" s="1763" t="s">
        <v>3919</v>
      </c>
      <c r="E98" s="1763" t="s">
        <v>3079</v>
      </c>
      <c r="F98" s="1763" t="s">
        <v>3686</v>
      </c>
      <c r="G98" s="1771">
        <v>0</v>
      </c>
      <c r="H98" s="1572" t="s">
        <v>3055</v>
      </c>
      <c r="I98" s="1763" t="s">
        <v>3453</v>
      </c>
      <c r="J98" s="1698"/>
      <c r="K98" s="48">
        <v>0</v>
      </c>
      <c r="L98" s="48">
        <v>0</v>
      </c>
      <c r="M98" s="1240">
        <v>0</v>
      </c>
      <c r="N98" s="1240"/>
      <c r="O98" s="1668"/>
      <c r="P98" s="1240"/>
      <c r="Q98" s="1240"/>
      <c r="R98" s="1240"/>
      <c r="S98" s="1240"/>
      <c r="T98" s="1240">
        <f t="shared" si="0"/>
        <v>0</v>
      </c>
      <c r="U98" s="1378" t="e">
        <f t="shared" si="1"/>
        <v>#DIV/0!</v>
      </c>
      <c r="V98" s="48"/>
      <c r="W98" s="1763" t="s">
        <v>27</v>
      </c>
      <c r="X98" s="48"/>
      <c r="Y98" s="1763" t="s">
        <v>7003</v>
      </c>
      <c r="Z98" s="48"/>
      <c r="AA98" s="48"/>
      <c r="AB98" s="48"/>
      <c r="AC98" s="48"/>
      <c r="AD98" s="48"/>
      <c r="AE98" s="48"/>
      <c r="AF98" s="48"/>
      <c r="AG98" s="48"/>
      <c r="AH98" s="48"/>
    </row>
    <row r="99" spans="1:34" ht="13.8">
      <c r="A99" s="1770">
        <v>44779</v>
      </c>
      <c r="B99" s="1763" t="s">
        <v>1906</v>
      </c>
      <c r="C99" s="1763"/>
      <c r="D99" s="1763" t="s">
        <v>3919</v>
      </c>
      <c r="E99" s="1763" t="s">
        <v>98</v>
      </c>
      <c r="F99" s="1763" t="s">
        <v>3486</v>
      </c>
      <c r="G99" s="1771">
        <v>0</v>
      </c>
      <c r="H99" s="1572" t="s">
        <v>3055</v>
      </c>
      <c r="I99" s="1763" t="s">
        <v>3453</v>
      </c>
      <c r="J99" s="1702"/>
      <c r="K99" s="48">
        <v>0</v>
      </c>
      <c r="L99" s="48">
        <v>0</v>
      </c>
      <c r="M99" s="1240">
        <v>0</v>
      </c>
      <c r="N99" s="1240"/>
      <c r="O99" s="1668"/>
      <c r="P99" s="1240"/>
      <c r="Q99" s="1240"/>
      <c r="R99" s="1240"/>
      <c r="S99" s="1240"/>
      <c r="T99" s="1240">
        <f t="shared" si="0"/>
        <v>0</v>
      </c>
      <c r="U99" s="1378" t="e">
        <f t="shared" si="1"/>
        <v>#DIV/0!</v>
      </c>
      <c r="V99" s="48"/>
      <c r="W99" s="1763" t="s">
        <v>27</v>
      </c>
      <c r="X99" s="48"/>
      <c r="Y99" s="1763" t="s">
        <v>7004</v>
      </c>
      <c r="Z99" s="48"/>
      <c r="AA99" s="48"/>
      <c r="AB99" s="48"/>
      <c r="AC99" s="48"/>
      <c r="AD99" s="48"/>
      <c r="AE99" s="48"/>
      <c r="AF99" s="48"/>
      <c r="AG99" s="48"/>
      <c r="AH99" s="48"/>
    </row>
    <row r="100" spans="1:34" ht="13.8">
      <c r="A100" s="1770">
        <v>44779</v>
      </c>
      <c r="B100" s="1763" t="s">
        <v>1906</v>
      </c>
      <c r="C100" s="1763"/>
      <c r="D100" s="1763" t="s">
        <v>3919</v>
      </c>
      <c r="E100" s="1763" t="s">
        <v>2979</v>
      </c>
      <c r="F100" s="1763" t="s">
        <v>3501</v>
      </c>
      <c r="G100" s="1771">
        <v>0</v>
      </c>
      <c r="H100" s="1572" t="s">
        <v>3055</v>
      </c>
      <c r="I100" s="1763" t="s">
        <v>3453</v>
      </c>
      <c r="J100" s="1698"/>
      <c r="K100" s="48">
        <v>0</v>
      </c>
      <c r="L100" s="48">
        <v>0</v>
      </c>
      <c r="M100" s="1240">
        <v>0</v>
      </c>
      <c r="N100" s="1240"/>
      <c r="O100" s="1668"/>
      <c r="P100" s="1240"/>
      <c r="Q100" s="1240"/>
      <c r="R100" s="1240"/>
      <c r="S100" s="1240"/>
      <c r="T100" s="1240">
        <f t="shared" si="0"/>
        <v>0</v>
      </c>
      <c r="U100" s="1378" t="e">
        <f t="shared" si="1"/>
        <v>#DIV/0!</v>
      </c>
      <c r="V100" s="48"/>
      <c r="W100" s="1763" t="s">
        <v>27</v>
      </c>
      <c r="X100" s="48"/>
      <c r="Y100" s="1763" t="s">
        <v>7005</v>
      </c>
      <c r="Z100" s="48"/>
      <c r="AA100" s="48"/>
      <c r="AB100" s="48"/>
      <c r="AC100" s="48"/>
      <c r="AD100" s="48"/>
      <c r="AE100" s="48"/>
      <c r="AF100" s="48"/>
      <c r="AG100" s="48"/>
      <c r="AH100" s="48"/>
    </row>
    <row r="101" spans="1:34" ht="13.8">
      <c r="A101" s="1770">
        <v>44779</v>
      </c>
      <c r="B101" s="1763" t="s">
        <v>1906</v>
      </c>
      <c r="C101" s="1763"/>
      <c r="D101" s="1763" t="s">
        <v>3919</v>
      </c>
      <c r="E101" s="1763" t="s">
        <v>3523</v>
      </c>
      <c r="F101" s="1763" t="s">
        <v>3515</v>
      </c>
      <c r="G101" s="1771">
        <v>0</v>
      </c>
      <c r="H101" s="1572" t="s">
        <v>3055</v>
      </c>
      <c r="I101" s="1763" t="s">
        <v>3453</v>
      </c>
      <c r="J101" s="1698"/>
      <c r="K101" s="48">
        <v>0</v>
      </c>
      <c r="L101" s="48">
        <v>0</v>
      </c>
      <c r="M101" s="1240">
        <v>0</v>
      </c>
      <c r="N101" s="1240"/>
      <c r="O101" s="1668"/>
      <c r="P101" s="1240"/>
      <c r="Q101" s="1240"/>
      <c r="R101" s="1240"/>
      <c r="S101" s="1240"/>
      <c r="T101" s="1240">
        <f t="shared" si="0"/>
        <v>0</v>
      </c>
      <c r="U101" s="1378" t="e">
        <f t="shared" si="1"/>
        <v>#DIV/0!</v>
      </c>
      <c r="V101" s="48"/>
      <c r="W101" s="1763" t="s">
        <v>27</v>
      </c>
      <c r="X101" s="48"/>
      <c r="Y101" s="1763" t="s">
        <v>7006</v>
      </c>
      <c r="Z101" s="48"/>
      <c r="AA101" s="48"/>
      <c r="AB101" s="48"/>
      <c r="AC101" s="48"/>
      <c r="AD101" s="48"/>
      <c r="AE101" s="48"/>
      <c r="AF101" s="48"/>
      <c r="AG101" s="48"/>
      <c r="AH101" s="48"/>
    </row>
    <row r="102" spans="1:34" ht="13.8">
      <c r="A102" s="1450">
        <v>44779</v>
      </c>
      <c r="B102" s="1217" t="s">
        <v>1170</v>
      </c>
      <c r="C102" s="1217" t="s">
        <v>3446</v>
      </c>
      <c r="D102" s="1217" t="s">
        <v>6994</v>
      </c>
      <c r="E102" s="1217" t="s">
        <v>34</v>
      </c>
      <c r="F102" s="1217" t="s">
        <v>3626</v>
      </c>
      <c r="G102" s="1219">
        <v>15000</v>
      </c>
      <c r="H102" s="1769" t="s">
        <v>3063</v>
      </c>
      <c r="I102" s="1217" t="s">
        <v>3453</v>
      </c>
      <c r="J102" s="1698"/>
      <c r="K102" s="48" t="e">
        <f ca="1">_xludf.IFS(C102="成田机场",3000,C102="羽田机场",1200,D102="NearMe",1000)</f>
        <v>#NAME?</v>
      </c>
      <c r="L102" s="48" t="e">
        <f ca="1">_xludf.IFS(C102="成田机场",4000,C102="羽田机场",1000)</f>
        <v>#NAME?</v>
      </c>
      <c r="M102" s="1240" t="e">
        <f ca="1">(G102-K102-L102)*0.7</f>
        <v>#NAME?</v>
      </c>
      <c r="N102" s="1240"/>
      <c r="O102" s="1668"/>
      <c r="P102" s="1240"/>
      <c r="Q102" s="1240"/>
      <c r="R102" s="1240"/>
      <c r="S102" s="1240"/>
      <c r="T102" s="1240" t="e">
        <f t="shared" ca="1" si="0"/>
        <v>#NAME?</v>
      </c>
      <c r="U102" s="1378" t="e">
        <f t="shared" ca="1" si="1"/>
        <v>#NAME?</v>
      </c>
      <c r="V102" s="48"/>
      <c r="W102" s="1217" t="s">
        <v>107</v>
      </c>
      <c r="X102" s="48"/>
      <c r="Y102" s="1217" t="s">
        <v>7007</v>
      </c>
      <c r="Z102" s="48"/>
      <c r="AA102" s="48"/>
      <c r="AB102" s="48"/>
      <c r="AC102" s="48"/>
      <c r="AD102" s="48"/>
      <c r="AE102" s="48"/>
      <c r="AF102" s="48"/>
      <c r="AG102" s="48"/>
      <c r="AH102" s="48"/>
    </row>
    <row r="103" spans="1:34" ht="13.8">
      <c r="A103" s="1770">
        <v>44779</v>
      </c>
      <c r="B103" s="1763" t="s">
        <v>1906</v>
      </c>
      <c r="C103" s="1763"/>
      <c r="D103" s="1763" t="s">
        <v>3919</v>
      </c>
      <c r="E103" s="1763" t="s">
        <v>44</v>
      </c>
      <c r="F103" s="1763" t="s">
        <v>3524</v>
      </c>
      <c r="G103" s="1771">
        <v>0</v>
      </c>
      <c r="H103" s="1572" t="s">
        <v>3055</v>
      </c>
      <c r="I103" s="1763" t="s">
        <v>3453</v>
      </c>
      <c r="J103" s="1702"/>
      <c r="K103" s="48">
        <v>0</v>
      </c>
      <c r="L103" s="48">
        <v>0</v>
      </c>
      <c r="M103" s="1240">
        <v>0</v>
      </c>
      <c r="N103" s="1240"/>
      <c r="O103" s="1668"/>
      <c r="P103" s="1240"/>
      <c r="Q103" s="1240"/>
      <c r="R103" s="1240"/>
      <c r="S103" s="1240"/>
      <c r="T103" s="1240">
        <f t="shared" si="0"/>
        <v>0</v>
      </c>
      <c r="U103" s="1378" t="e">
        <f t="shared" si="1"/>
        <v>#DIV/0!</v>
      </c>
      <c r="V103" s="48"/>
      <c r="W103" s="1763" t="s">
        <v>27</v>
      </c>
      <c r="X103" s="48"/>
      <c r="Y103" s="1763" t="s">
        <v>7008</v>
      </c>
      <c r="Z103" s="48"/>
      <c r="AA103" s="48"/>
      <c r="AB103" s="48"/>
      <c r="AC103" s="48"/>
      <c r="AD103" s="48"/>
      <c r="AE103" s="48"/>
      <c r="AF103" s="48"/>
      <c r="AG103" s="48"/>
      <c r="AH103" s="48"/>
    </row>
    <row r="104" spans="1:34" ht="13.8">
      <c r="A104" s="1770">
        <v>44779</v>
      </c>
      <c r="B104" s="1763" t="s">
        <v>1906</v>
      </c>
      <c r="C104" s="1763"/>
      <c r="D104" s="1763" t="s">
        <v>3919</v>
      </c>
      <c r="E104" s="1763" t="s">
        <v>40</v>
      </c>
      <c r="F104" s="1763" t="s">
        <v>3449</v>
      </c>
      <c r="G104" s="1771">
        <v>0</v>
      </c>
      <c r="H104" s="1572" t="s">
        <v>3055</v>
      </c>
      <c r="I104" s="1763" t="s">
        <v>3453</v>
      </c>
      <c r="J104" s="1698"/>
      <c r="K104" s="48">
        <v>0</v>
      </c>
      <c r="L104" s="48">
        <v>0</v>
      </c>
      <c r="M104" s="1240">
        <v>0</v>
      </c>
      <c r="N104" s="1240"/>
      <c r="O104" s="1668"/>
      <c r="P104" s="1240"/>
      <c r="Q104" s="1240"/>
      <c r="R104" s="1240"/>
      <c r="S104" s="1240"/>
      <c r="T104" s="1240">
        <f t="shared" si="0"/>
        <v>0</v>
      </c>
      <c r="U104" s="1378" t="e">
        <f t="shared" si="1"/>
        <v>#DIV/0!</v>
      </c>
      <c r="V104" s="48"/>
      <c r="W104" s="1763" t="s">
        <v>27</v>
      </c>
      <c r="X104" s="48"/>
      <c r="Y104" s="1763" t="s">
        <v>7009</v>
      </c>
      <c r="Z104" s="48"/>
      <c r="AA104" s="48"/>
      <c r="AB104" s="48"/>
      <c r="AC104" s="48"/>
      <c r="AD104" s="48"/>
      <c r="AE104" s="48"/>
      <c r="AF104" s="48"/>
      <c r="AG104" s="48"/>
      <c r="AH104" s="48"/>
    </row>
    <row r="105" spans="1:34" ht="13.8">
      <c r="A105" s="1450">
        <v>44779</v>
      </c>
      <c r="B105" s="1217" t="s">
        <v>1170</v>
      </c>
      <c r="C105" s="1217" t="s">
        <v>3446</v>
      </c>
      <c r="D105" s="1217" t="s">
        <v>3461</v>
      </c>
      <c r="E105" s="1217" t="s">
        <v>5661</v>
      </c>
      <c r="F105" s="1217" t="s">
        <v>3492</v>
      </c>
      <c r="G105" s="1219">
        <v>12000</v>
      </c>
      <c r="H105" s="1769" t="s">
        <v>3063</v>
      </c>
      <c r="I105" s="1217" t="s">
        <v>3453</v>
      </c>
      <c r="J105" s="1698"/>
      <c r="K105" s="48" t="e">
        <f t="shared" ref="K105:K107" ca="1" si="34">_xludf.IFS(C105="成田机场",3000,C105="羽田机场",1200,D105="NearMe",1000)</f>
        <v>#NAME?</v>
      </c>
      <c r="L105" s="48" t="e">
        <f t="shared" ref="L105:L107" ca="1" si="35">_xludf.IFS(C105="成田机场",4000,C105="羽田机场",1000)</f>
        <v>#NAME?</v>
      </c>
      <c r="M105" s="1240" t="e">
        <f t="shared" ref="M105:M107" ca="1" si="36">(G105-K105-L105)*0.7</f>
        <v>#NAME?</v>
      </c>
      <c r="N105" s="1240"/>
      <c r="O105" s="1668"/>
      <c r="P105" s="1240"/>
      <c r="Q105" s="1240"/>
      <c r="R105" s="1240"/>
      <c r="S105" s="1240"/>
      <c r="T105" s="1240" t="e">
        <f t="shared" ca="1" si="0"/>
        <v>#NAME?</v>
      </c>
      <c r="U105" s="1378" t="e">
        <f t="shared" ca="1" si="1"/>
        <v>#NAME?</v>
      </c>
      <c r="V105" s="48"/>
      <c r="W105" s="1217" t="s">
        <v>3464</v>
      </c>
      <c r="X105" s="48"/>
      <c r="Y105" s="1217" t="s">
        <v>7010</v>
      </c>
      <c r="Z105" s="48"/>
      <c r="AA105" s="48"/>
      <c r="AB105" s="48"/>
      <c r="AC105" s="48"/>
      <c r="AD105" s="48"/>
      <c r="AE105" s="48"/>
      <c r="AF105" s="48"/>
      <c r="AG105" s="48"/>
      <c r="AH105" s="48"/>
    </row>
    <row r="106" spans="1:34" ht="13.8">
      <c r="A106" s="1450">
        <v>44779</v>
      </c>
      <c r="B106" s="1217" t="s">
        <v>570</v>
      </c>
      <c r="C106" s="1217" t="s">
        <v>3446</v>
      </c>
      <c r="D106" s="1217" t="s">
        <v>3514</v>
      </c>
      <c r="E106" s="1217" t="s">
        <v>34</v>
      </c>
      <c r="F106" s="1217" t="s">
        <v>3626</v>
      </c>
      <c r="G106" s="1219">
        <v>10000</v>
      </c>
      <c r="H106" s="1769" t="s">
        <v>3063</v>
      </c>
      <c r="I106" s="1217" t="s">
        <v>3453</v>
      </c>
      <c r="J106" s="1698"/>
      <c r="K106" s="48" t="e">
        <f t="shared" ca="1" si="34"/>
        <v>#NAME?</v>
      </c>
      <c r="L106" s="48" t="e">
        <f t="shared" ca="1" si="35"/>
        <v>#NAME?</v>
      </c>
      <c r="M106" s="1240" t="e">
        <f t="shared" ca="1" si="36"/>
        <v>#NAME?</v>
      </c>
      <c r="N106" s="1240"/>
      <c r="O106" s="1668"/>
      <c r="P106" s="1240"/>
      <c r="Q106" s="1240"/>
      <c r="R106" s="1240"/>
      <c r="S106" s="1240"/>
      <c r="T106" s="1240" t="e">
        <f t="shared" ca="1" si="0"/>
        <v>#NAME?</v>
      </c>
      <c r="U106" s="1378" t="e">
        <f t="shared" ca="1" si="1"/>
        <v>#NAME?</v>
      </c>
      <c r="V106" s="48"/>
      <c r="W106" s="1217" t="s">
        <v>107</v>
      </c>
      <c r="X106" s="48"/>
      <c r="Y106" s="1217" t="s">
        <v>7011</v>
      </c>
      <c r="Z106" s="48"/>
      <c r="AA106" s="48"/>
      <c r="AB106" s="48"/>
      <c r="AC106" s="48"/>
      <c r="AD106" s="48"/>
      <c r="AE106" s="48"/>
      <c r="AF106" s="48"/>
      <c r="AG106" s="48"/>
      <c r="AH106" s="48"/>
    </row>
    <row r="107" spans="1:34" ht="13.8">
      <c r="A107" s="1450">
        <v>44780</v>
      </c>
      <c r="B107" s="1217" t="s">
        <v>1906</v>
      </c>
      <c r="C107" s="1217"/>
      <c r="D107" s="1217" t="s">
        <v>255</v>
      </c>
      <c r="E107" s="1217" t="s">
        <v>60</v>
      </c>
      <c r="F107" s="1217" t="s">
        <v>3517</v>
      </c>
      <c r="G107" s="1219">
        <v>45000</v>
      </c>
      <c r="H107" s="1769" t="s">
        <v>3063</v>
      </c>
      <c r="I107" s="1217" t="s">
        <v>3453</v>
      </c>
      <c r="J107" s="1698"/>
      <c r="K107" s="48" t="e">
        <f t="shared" ca="1" si="34"/>
        <v>#NAME?</v>
      </c>
      <c r="L107" s="48" t="e">
        <f t="shared" ca="1" si="35"/>
        <v>#NAME?</v>
      </c>
      <c r="M107" s="1240" t="e">
        <f t="shared" ca="1" si="36"/>
        <v>#NAME?</v>
      </c>
      <c r="N107" s="1240"/>
      <c r="O107" s="1668"/>
      <c r="P107" s="1240"/>
      <c r="Q107" s="1240"/>
      <c r="R107" s="1240"/>
      <c r="S107" s="1240"/>
      <c r="T107" s="1240" t="e">
        <f t="shared" ca="1" si="0"/>
        <v>#NAME?</v>
      </c>
      <c r="U107" s="1378" t="e">
        <f t="shared" ca="1" si="1"/>
        <v>#NAME?</v>
      </c>
      <c r="V107" s="48"/>
      <c r="W107" s="1217" t="s">
        <v>107</v>
      </c>
      <c r="X107" s="48"/>
      <c r="Y107" s="1217" t="s">
        <v>7012</v>
      </c>
      <c r="Z107" s="48"/>
      <c r="AA107" s="48"/>
      <c r="AB107" s="48"/>
      <c r="AC107" s="48"/>
      <c r="AD107" s="48"/>
      <c r="AE107" s="48"/>
      <c r="AF107" s="48"/>
      <c r="AG107" s="48"/>
      <c r="AH107" s="48"/>
    </row>
    <row r="108" spans="1:34" ht="13.8">
      <c r="A108" s="1770">
        <v>44780</v>
      </c>
      <c r="B108" s="1763" t="s">
        <v>1906</v>
      </c>
      <c r="C108" s="1763"/>
      <c r="D108" s="1763" t="s">
        <v>3919</v>
      </c>
      <c r="E108" s="1763" t="s">
        <v>2979</v>
      </c>
      <c r="F108" s="1763" t="s">
        <v>3501</v>
      </c>
      <c r="G108" s="1771">
        <v>0</v>
      </c>
      <c r="H108" s="1572" t="s">
        <v>3055</v>
      </c>
      <c r="I108" s="1763" t="s">
        <v>3453</v>
      </c>
      <c r="J108" s="1698"/>
      <c r="K108" s="48">
        <v>0</v>
      </c>
      <c r="L108" s="48">
        <v>0</v>
      </c>
      <c r="M108" s="1240">
        <v>0</v>
      </c>
      <c r="N108" s="1240"/>
      <c r="O108" s="1668"/>
      <c r="P108" s="1240"/>
      <c r="Q108" s="1240"/>
      <c r="R108" s="1240"/>
      <c r="S108" s="1240"/>
      <c r="T108" s="1240">
        <f t="shared" si="0"/>
        <v>0</v>
      </c>
      <c r="U108" s="1378" t="e">
        <f t="shared" si="1"/>
        <v>#DIV/0!</v>
      </c>
      <c r="V108" s="48"/>
      <c r="W108" s="1763" t="s">
        <v>27</v>
      </c>
      <c r="X108" s="48"/>
      <c r="Y108" s="1763" t="s">
        <v>7013</v>
      </c>
      <c r="Z108" s="48"/>
      <c r="AA108" s="48"/>
      <c r="AB108" s="48"/>
      <c r="AC108" s="48"/>
      <c r="AD108" s="48"/>
      <c r="AE108" s="48"/>
      <c r="AF108" s="48"/>
      <c r="AG108" s="48"/>
      <c r="AH108" s="48"/>
    </row>
    <row r="109" spans="1:34" ht="13.8">
      <c r="A109" s="1770">
        <v>44780</v>
      </c>
      <c r="B109" s="1763" t="s">
        <v>1906</v>
      </c>
      <c r="C109" s="1763"/>
      <c r="D109" s="1763" t="s">
        <v>3919</v>
      </c>
      <c r="E109" s="1763" t="s">
        <v>98</v>
      </c>
      <c r="F109" s="1763" t="s">
        <v>3486</v>
      </c>
      <c r="G109" s="1771">
        <v>0</v>
      </c>
      <c r="H109" s="1572" t="s">
        <v>3055</v>
      </c>
      <c r="I109" s="1763" t="s">
        <v>3453</v>
      </c>
      <c r="J109" s="1698"/>
      <c r="K109" s="48">
        <v>0</v>
      </c>
      <c r="L109" s="48">
        <v>0</v>
      </c>
      <c r="M109" s="1240">
        <v>0</v>
      </c>
      <c r="N109" s="1240"/>
      <c r="O109" s="1668"/>
      <c r="P109" s="1240"/>
      <c r="Q109" s="1240"/>
      <c r="R109" s="1240"/>
      <c r="S109" s="1240"/>
      <c r="T109" s="1240">
        <f t="shared" si="0"/>
        <v>0</v>
      </c>
      <c r="U109" s="1378" t="e">
        <f t="shared" si="1"/>
        <v>#DIV/0!</v>
      </c>
      <c r="V109" s="48"/>
      <c r="W109" s="1763" t="s">
        <v>27</v>
      </c>
      <c r="X109" s="48"/>
      <c r="Y109" s="1763" t="s">
        <v>7014</v>
      </c>
      <c r="Z109" s="48"/>
      <c r="AA109" s="48"/>
      <c r="AB109" s="48"/>
      <c r="AC109" s="48"/>
      <c r="AD109" s="48"/>
      <c r="AE109" s="48"/>
      <c r="AF109" s="48"/>
      <c r="AG109" s="48"/>
      <c r="AH109" s="48"/>
    </row>
    <row r="110" spans="1:34" ht="13.8">
      <c r="A110" s="1450">
        <v>44780</v>
      </c>
      <c r="B110" s="1217" t="s">
        <v>1170</v>
      </c>
      <c r="C110" s="1217" t="s">
        <v>3456</v>
      </c>
      <c r="D110" s="1217" t="s">
        <v>3807</v>
      </c>
      <c r="E110" s="1217" t="s">
        <v>105</v>
      </c>
      <c r="F110" s="1217" t="s">
        <v>3471</v>
      </c>
      <c r="G110" s="1219">
        <v>18000</v>
      </c>
      <c r="H110" s="1769" t="s">
        <v>3063</v>
      </c>
      <c r="I110" s="1217" t="s">
        <v>3453</v>
      </c>
      <c r="J110" s="1698"/>
      <c r="K110" s="48" t="e">
        <f t="shared" ref="K110:K111" ca="1" si="37">_xludf.IFS(C110="成田机场",3000,C110="羽田机场",1200,D110="NearMe",1000)</f>
        <v>#NAME?</v>
      </c>
      <c r="L110" s="48" t="e">
        <f t="shared" ref="L110:L111" ca="1" si="38">_xludf.IFS(C110="成田机场",4000,C110="羽田机场",1000)</f>
        <v>#NAME?</v>
      </c>
      <c r="M110" s="1240" t="e">
        <f t="shared" ref="M110:M111" ca="1" si="39">(G110-K110-L110)*0.7</f>
        <v>#NAME?</v>
      </c>
      <c r="N110" s="1240"/>
      <c r="O110" s="1668"/>
      <c r="P110" s="1240"/>
      <c r="Q110" s="1240"/>
      <c r="R110" s="1240"/>
      <c r="S110" s="1240"/>
      <c r="T110" s="1240" t="e">
        <f t="shared" ca="1" si="0"/>
        <v>#NAME?</v>
      </c>
      <c r="U110" s="1378" t="e">
        <f t="shared" ca="1" si="1"/>
        <v>#NAME?</v>
      </c>
      <c r="V110" s="48"/>
      <c r="W110" s="1217" t="s">
        <v>105</v>
      </c>
      <c r="X110" s="48"/>
      <c r="Y110" s="1217" t="s">
        <v>7015</v>
      </c>
      <c r="Z110" s="48"/>
      <c r="AA110" s="48"/>
      <c r="AB110" s="48"/>
      <c r="AC110" s="48"/>
      <c r="AD110" s="48"/>
      <c r="AE110" s="48"/>
      <c r="AF110" s="48"/>
      <c r="AG110" s="48"/>
      <c r="AH110" s="48"/>
    </row>
    <row r="111" spans="1:34" ht="13.8">
      <c r="A111" s="1450">
        <v>44780</v>
      </c>
      <c r="B111" s="1217" t="s">
        <v>1170</v>
      </c>
      <c r="C111" s="1217" t="s">
        <v>3456</v>
      </c>
      <c r="D111" s="1217" t="s">
        <v>4010</v>
      </c>
      <c r="E111" s="1217" t="s">
        <v>43</v>
      </c>
      <c r="F111" s="1217" t="s">
        <v>3449</v>
      </c>
      <c r="G111" s="1219">
        <v>18000</v>
      </c>
      <c r="H111" s="1769" t="s">
        <v>3063</v>
      </c>
      <c r="I111" s="1217" t="s">
        <v>3453</v>
      </c>
      <c r="J111" s="1698"/>
      <c r="K111" s="48" t="e">
        <f t="shared" ca="1" si="37"/>
        <v>#NAME?</v>
      </c>
      <c r="L111" s="48" t="e">
        <f t="shared" ca="1" si="38"/>
        <v>#NAME?</v>
      </c>
      <c r="M111" s="1240" t="e">
        <f t="shared" ca="1" si="39"/>
        <v>#NAME?</v>
      </c>
      <c r="N111" s="1240"/>
      <c r="O111" s="1668"/>
      <c r="P111" s="1240"/>
      <c r="Q111" s="1240"/>
      <c r="R111" s="1240"/>
      <c r="S111" s="1240"/>
      <c r="T111" s="1240" t="e">
        <f t="shared" ca="1" si="0"/>
        <v>#NAME?</v>
      </c>
      <c r="U111" s="1378" t="e">
        <f t="shared" ca="1" si="1"/>
        <v>#NAME?</v>
      </c>
      <c r="V111" s="48"/>
      <c r="W111" s="1217" t="s">
        <v>108</v>
      </c>
      <c r="X111" s="48"/>
      <c r="Y111" s="1217" t="s">
        <v>7016</v>
      </c>
      <c r="Z111" s="48"/>
      <c r="AA111" s="48"/>
      <c r="AB111" s="48"/>
      <c r="AC111" s="48"/>
      <c r="AD111" s="48"/>
      <c r="AE111" s="48"/>
      <c r="AF111" s="48"/>
      <c r="AG111" s="48"/>
      <c r="AH111" s="48"/>
    </row>
    <row r="112" spans="1:34" ht="13.8">
      <c r="A112" s="1770">
        <v>44780</v>
      </c>
      <c r="B112" s="1763" t="s">
        <v>1906</v>
      </c>
      <c r="C112" s="1763"/>
      <c r="D112" s="1763" t="s">
        <v>3919</v>
      </c>
      <c r="E112" s="1763" t="s">
        <v>45</v>
      </c>
      <c r="F112" s="1763" t="s">
        <v>3524</v>
      </c>
      <c r="G112" s="1771">
        <v>0</v>
      </c>
      <c r="H112" s="1572" t="s">
        <v>3055</v>
      </c>
      <c r="I112" s="1763" t="s">
        <v>3453</v>
      </c>
      <c r="J112" s="1698"/>
      <c r="K112" s="48">
        <v>0</v>
      </c>
      <c r="L112" s="48">
        <v>0</v>
      </c>
      <c r="M112" s="1240">
        <v>0</v>
      </c>
      <c r="N112" s="1240"/>
      <c r="O112" s="1668"/>
      <c r="P112" s="1240"/>
      <c r="Q112" s="1240"/>
      <c r="R112" s="1240"/>
      <c r="S112" s="1240"/>
      <c r="T112" s="1240">
        <f t="shared" si="0"/>
        <v>0</v>
      </c>
      <c r="U112" s="1378" t="e">
        <f t="shared" si="1"/>
        <v>#DIV/0!</v>
      </c>
      <c r="V112" s="48"/>
      <c r="W112" s="1763" t="s">
        <v>27</v>
      </c>
      <c r="X112" s="48"/>
      <c r="Y112" s="1763" t="s">
        <v>7017</v>
      </c>
      <c r="Z112" s="48"/>
      <c r="AA112" s="48"/>
      <c r="AB112" s="48"/>
      <c r="AC112" s="48"/>
      <c r="AD112" s="48"/>
      <c r="AE112" s="48"/>
      <c r="AF112" s="48"/>
      <c r="AG112" s="48"/>
      <c r="AH112" s="48"/>
    </row>
    <row r="113" spans="1:34" ht="13.8">
      <c r="A113" s="1770">
        <v>44780</v>
      </c>
      <c r="B113" s="1763" t="s">
        <v>1906</v>
      </c>
      <c r="C113" s="1763"/>
      <c r="D113" s="1763" t="s">
        <v>3919</v>
      </c>
      <c r="E113" s="1763" t="s">
        <v>43</v>
      </c>
      <c r="F113" s="1763" t="s">
        <v>3449</v>
      </c>
      <c r="G113" s="1771">
        <v>0</v>
      </c>
      <c r="H113" s="1572" t="s">
        <v>3055</v>
      </c>
      <c r="I113" s="1763" t="s">
        <v>3453</v>
      </c>
      <c r="J113" s="1767"/>
      <c r="K113" s="48">
        <v>0</v>
      </c>
      <c r="L113" s="48">
        <v>0</v>
      </c>
      <c r="M113" s="1240">
        <v>0</v>
      </c>
      <c r="N113" s="1240"/>
      <c r="O113" s="1668"/>
      <c r="P113" s="1240"/>
      <c r="Q113" s="1240"/>
      <c r="R113" s="1240"/>
      <c r="S113" s="1240"/>
      <c r="T113" s="1240">
        <f t="shared" si="0"/>
        <v>0</v>
      </c>
      <c r="U113" s="1378" t="e">
        <f t="shared" si="1"/>
        <v>#DIV/0!</v>
      </c>
      <c r="V113" s="48"/>
      <c r="W113" s="1763" t="s">
        <v>27</v>
      </c>
      <c r="X113" s="48"/>
      <c r="Y113" s="1763" t="s">
        <v>7018</v>
      </c>
      <c r="Z113" s="48"/>
      <c r="AA113" s="48"/>
      <c r="AB113" s="48"/>
      <c r="AC113" s="48"/>
      <c r="AD113" s="48"/>
      <c r="AE113" s="48"/>
      <c r="AF113" s="48"/>
      <c r="AG113" s="48"/>
      <c r="AH113" s="48"/>
    </row>
    <row r="114" spans="1:34" ht="13.8">
      <c r="A114" s="1770">
        <v>44781</v>
      </c>
      <c r="B114" s="1763" t="s">
        <v>1906</v>
      </c>
      <c r="C114" s="1763"/>
      <c r="D114" s="1763" t="s">
        <v>3919</v>
      </c>
      <c r="E114" s="1763" t="s">
        <v>43</v>
      </c>
      <c r="F114" s="1763" t="s">
        <v>3486</v>
      </c>
      <c r="G114" s="1771">
        <v>0</v>
      </c>
      <c r="H114" s="1572" t="s">
        <v>3055</v>
      </c>
      <c r="I114" s="1763" t="s">
        <v>3453</v>
      </c>
      <c r="J114" s="1698"/>
      <c r="K114" s="48">
        <v>0</v>
      </c>
      <c r="L114" s="48">
        <v>0</v>
      </c>
      <c r="M114" s="1240">
        <v>0</v>
      </c>
      <c r="N114" s="1240"/>
      <c r="O114" s="1668"/>
      <c r="P114" s="1240"/>
      <c r="Q114" s="1240"/>
      <c r="R114" s="1240"/>
      <c r="S114" s="1240"/>
      <c r="T114" s="1240">
        <f t="shared" si="0"/>
        <v>0</v>
      </c>
      <c r="U114" s="1378" t="e">
        <f t="shared" si="1"/>
        <v>#DIV/0!</v>
      </c>
      <c r="V114" s="48"/>
      <c r="W114" s="1763" t="s">
        <v>27</v>
      </c>
      <c r="X114" s="48"/>
      <c r="Y114" s="1763" t="s">
        <v>7019</v>
      </c>
      <c r="Z114" s="48"/>
      <c r="AA114" s="48"/>
      <c r="AB114" s="48"/>
      <c r="AC114" s="48"/>
      <c r="AD114" s="48"/>
      <c r="AE114" s="48"/>
      <c r="AF114" s="48"/>
      <c r="AG114" s="48"/>
      <c r="AH114" s="48"/>
    </row>
    <row r="115" spans="1:34" ht="13.8">
      <c r="A115" s="1770">
        <v>44781</v>
      </c>
      <c r="B115" s="1763" t="s">
        <v>1906</v>
      </c>
      <c r="C115" s="1763"/>
      <c r="D115" s="1763" t="s">
        <v>3919</v>
      </c>
      <c r="E115" s="1763" t="s">
        <v>40</v>
      </c>
      <c r="F115" s="1763" t="s">
        <v>3449</v>
      </c>
      <c r="G115" s="1771">
        <v>0</v>
      </c>
      <c r="H115" s="1572" t="s">
        <v>3055</v>
      </c>
      <c r="I115" s="1763" t="s">
        <v>3453</v>
      </c>
      <c r="J115" s="1698"/>
      <c r="K115" s="48">
        <v>0</v>
      </c>
      <c r="L115" s="48">
        <v>0</v>
      </c>
      <c r="M115" s="1240">
        <v>0</v>
      </c>
      <c r="N115" s="1240"/>
      <c r="O115" s="1668"/>
      <c r="P115" s="1240"/>
      <c r="Q115" s="1240"/>
      <c r="R115" s="1240"/>
      <c r="S115" s="1240"/>
      <c r="T115" s="1240">
        <f t="shared" si="0"/>
        <v>0</v>
      </c>
      <c r="U115" s="1378" t="e">
        <f t="shared" si="1"/>
        <v>#DIV/0!</v>
      </c>
      <c r="V115" s="48"/>
      <c r="W115" s="1763" t="s">
        <v>27</v>
      </c>
      <c r="X115" s="48"/>
      <c r="Y115" s="1763" t="s">
        <v>7020</v>
      </c>
      <c r="Z115" s="48"/>
      <c r="AA115" s="48"/>
      <c r="AB115" s="48"/>
      <c r="AC115" s="48"/>
      <c r="AD115" s="48"/>
      <c r="AE115" s="48"/>
      <c r="AF115" s="48"/>
      <c r="AG115" s="48"/>
      <c r="AH115" s="48"/>
    </row>
    <row r="116" spans="1:34" ht="13.8">
      <c r="A116" s="1770">
        <v>44781</v>
      </c>
      <c r="B116" s="1763" t="s">
        <v>1906</v>
      </c>
      <c r="C116" s="1763"/>
      <c r="D116" s="1763" t="s">
        <v>3919</v>
      </c>
      <c r="E116" s="1763" t="s">
        <v>3523</v>
      </c>
      <c r="F116" s="1763" t="s">
        <v>3515</v>
      </c>
      <c r="G116" s="1771">
        <v>0</v>
      </c>
      <c r="H116" s="1572" t="s">
        <v>3055</v>
      </c>
      <c r="I116" s="1763" t="s">
        <v>3453</v>
      </c>
      <c r="J116" s="1698"/>
      <c r="K116" s="48">
        <v>0</v>
      </c>
      <c r="L116" s="48">
        <v>0</v>
      </c>
      <c r="M116" s="1240">
        <v>0</v>
      </c>
      <c r="N116" s="1240"/>
      <c r="O116" s="1668"/>
      <c r="P116" s="1240"/>
      <c r="Q116" s="1240"/>
      <c r="R116" s="1240"/>
      <c r="S116" s="1240"/>
      <c r="T116" s="1240">
        <f t="shared" si="0"/>
        <v>0</v>
      </c>
      <c r="U116" s="1378" t="e">
        <f t="shared" si="1"/>
        <v>#DIV/0!</v>
      </c>
      <c r="V116" s="48"/>
      <c r="W116" s="1763" t="s">
        <v>27</v>
      </c>
      <c r="X116" s="48"/>
      <c r="Y116" s="1763" t="s">
        <v>7021</v>
      </c>
      <c r="Z116" s="48"/>
      <c r="AA116" s="48"/>
      <c r="AB116" s="48"/>
      <c r="AC116" s="48"/>
      <c r="AD116" s="48"/>
      <c r="AE116" s="48"/>
      <c r="AF116" s="48"/>
      <c r="AG116" s="48"/>
      <c r="AH116" s="48"/>
    </row>
    <row r="117" spans="1:34" ht="13.8">
      <c r="A117" s="1450">
        <v>44781</v>
      </c>
      <c r="B117" s="1217" t="s">
        <v>3473</v>
      </c>
      <c r="C117" s="1217"/>
      <c r="D117" s="1217" t="s">
        <v>1238</v>
      </c>
      <c r="E117" s="1217" t="s">
        <v>86</v>
      </c>
      <c r="F117" s="1217" t="s">
        <v>3457</v>
      </c>
      <c r="G117" s="1219">
        <v>17000</v>
      </c>
      <c r="H117" s="1769" t="s">
        <v>3063</v>
      </c>
      <c r="I117" s="1217" t="s">
        <v>3453</v>
      </c>
      <c r="J117" s="1702"/>
      <c r="K117" s="48" t="e">
        <f t="shared" ref="K117:K118" ca="1" si="40">_xludf.IFS(C117="成田机场",3000,C117="羽田机场",1200,D117="NearMe",1000)</f>
        <v>#NAME?</v>
      </c>
      <c r="L117" s="48" t="e">
        <f t="shared" ref="L117:L118" ca="1" si="41">_xludf.IFS(C117="成田机场",4000,C117="羽田机场",1000)</f>
        <v>#NAME?</v>
      </c>
      <c r="M117" s="1240" t="e">
        <f t="shared" ref="M117:M118" ca="1" si="42">(G117-K117-L117)*0.7</f>
        <v>#NAME?</v>
      </c>
      <c r="N117" s="1240"/>
      <c r="O117" s="1668"/>
      <c r="P117" s="1240"/>
      <c r="Q117" s="1240"/>
      <c r="R117" s="1240"/>
      <c r="S117" s="1240"/>
      <c r="T117" s="1240" t="e">
        <f t="shared" ca="1" si="0"/>
        <v>#NAME?</v>
      </c>
      <c r="U117" s="1378" t="e">
        <f t="shared" ca="1" si="1"/>
        <v>#NAME?</v>
      </c>
      <c r="V117" s="48"/>
      <c r="W117" s="1217" t="s">
        <v>1540</v>
      </c>
      <c r="X117" s="48"/>
      <c r="Y117" s="1217" t="s">
        <v>7022</v>
      </c>
      <c r="Z117" s="48"/>
      <c r="AA117" s="48"/>
      <c r="AB117" s="48"/>
      <c r="AC117" s="48"/>
      <c r="AD117" s="48"/>
      <c r="AE117" s="48"/>
      <c r="AF117" s="48"/>
      <c r="AG117" s="48"/>
      <c r="AH117" s="48"/>
    </row>
    <row r="118" spans="1:34" ht="13.8">
      <c r="A118" s="1450">
        <v>44781</v>
      </c>
      <c r="B118" s="1217" t="s">
        <v>1170</v>
      </c>
      <c r="C118" s="1217" t="s">
        <v>3446</v>
      </c>
      <c r="D118" s="1217" t="s">
        <v>3807</v>
      </c>
      <c r="E118" s="1217" t="s">
        <v>55</v>
      </c>
      <c r="F118" s="1217" t="s">
        <v>3498</v>
      </c>
      <c r="G118" s="1219">
        <v>20000</v>
      </c>
      <c r="H118" s="1769" t="s">
        <v>3063</v>
      </c>
      <c r="I118" s="1217" t="s">
        <v>3453</v>
      </c>
      <c r="J118" s="1702"/>
      <c r="K118" s="48" t="e">
        <f t="shared" ca="1" si="40"/>
        <v>#NAME?</v>
      </c>
      <c r="L118" s="48" t="e">
        <f t="shared" ca="1" si="41"/>
        <v>#NAME?</v>
      </c>
      <c r="M118" s="1240" t="e">
        <f t="shared" ca="1" si="42"/>
        <v>#NAME?</v>
      </c>
      <c r="N118" s="1240"/>
      <c r="O118" s="1668"/>
      <c r="P118" s="1240"/>
      <c r="Q118" s="1240"/>
      <c r="R118" s="1240"/>
      <c r="S118" s="1240"/>
      <c r="T118" s="1240" t="e">
        <f t="shared" ca="1" si="0"/>
        <v>#NAME?</v>
      </c>
      <c r="U118" s="1378" t="e">
        <f t="shared" ca="1" si="1"/>
        <v>#NAME?</v>
      </c>
      <c r="V118" s="48"/>
      <c r="W118" s="1217" t="s">
        <v>105</v>
      </c>
      <c r="X118" s="48"/>
      <c r="Y118" s="1217" t="s">
        <v>7023</v>
      </c>
      <c r="Z118" s="48"/>
      <c r="AA118" s="48"/>
      <c r="AB118" s="48"/>
      <c r="AC118" s="48"/>
      <c r="AD118" s="48"/>
      <c r="AE118" s="48"/>
      <c r="AF118" s="48"/>
      <c r="AG118" s="48"/>
      <c r="AH118" s="48"/>
    </row>
    <row r="119" spans="1:34" ht="13.8">
      <c r="A119" s="1770">
        <v>44781</v>
      </c>
      <c r="B119" s="1763" t="s">
        <v>1906</v>
      </c>
      <c r="C119" s="1763"/>
      <c r="D119" s="1763" t="s">
        <v>3919</v>
      </c>
      <c r="E119" s="1763" t="s">
        <v>45</v>
      </c>
      <c r="F119" s="1763" t="s">
        <v>3524</v>
      </c>
      <c r="G119" s="1771">
        <v>0</v>
      </c>
      <c r="H119" s="1572" t="s">
        <v>3055</v>
      </c>
      <c r="I119" s="1763" t="s">
        <v>3453</v>
      </c>
      <c r="J119" s="1702"/>
      <c r="K119" s="48">
        <v>0</v>
      </c>
      <c r="L119" s="48">
        <v>0</v>
      </c>
      <c r="M119" s="1240">
        <v>0</v>
      </c>
      <c r="N119" s="1240"/>
      <c r="O119" s="1668"/>
      <c r="P119" s="1240"/>
      <c r="Q119" s="1240"/>
      <c r="R119" s="1240"/>
      <c r="S119" s="1240"/>
      <c r="T119" s="1240">
        <f t="shared" si="0"/>
        <v>0</v>
      </c>
      <c r="U119" s="1378" t="e">
        <f t="shared" si="1"/>
        <v>#DIV/0!</v>
      </c>
      <c r="V119" s="48"/>
      <c r="W119" s="1763" t="s">
        <v>27</v>
      </c>
      <c r="X119" s="48"/>
      <c r="Y119" s="1763" t="s">
        <v>7024</v>
      </c>
      <c r="Z119" s="48"/>
      <c r="AA119" s="48"/>
      <c r="AB119" s="48"/>
      <c r="AC119" s="48"/>
      <c r="AD119" s="48"/>
      <c r="AE119" s="48"/>
      <c r="AF119" s="48"/>
      <c r="AG119" s="48"/>
      <c r="AH119" s="48"/>
    </row>
    <row r="120" spans="1:34" ht="13.8">
      <c r="A120" s="1770">
        <v>44781</v>
      </c>
      <c r="B120" s="1763" t="s">
        <v>1906</v>
      </c>
      <c r="C120" s="1763"/>
      <c r="D120" s="1763" t="s">
        <v>3919</v>
      </c>
      <c r="E120" s="1763" t="s">
        <v>2979</v>
      </c>
      <c r="F120" s="1763" t="s">
        <v>3501</v>
      </c>
      <c r="G120" s="1771">
        <v>0</v>
      </c>
      <c r="H120" s="1572" t="s">
        <v>3055</v>
      </c>
      <c r="I120" s="1763" t="s">
        <v>3453</v>
      </c>
      <c r="J120" s="1698"/>
      <c r="K120" s="48">
        <v>0</v>
      </c>
      <c r="L120" s="48">
        <v>0</v>
      </c>
      <c r="M120" s="1240">
        <v>0</v>
      </c>
      <c r="N120" s="1240"/>
      <c r="O120" s="1668"/>
      <c r="P120" s="1240"/>
      <c r="Q120" s="1240"/>
      <c r="R120" s="1240"/>
      <c r="S120" s="1240"/>
      <c r="T120" s="1240">
        <f t="shared" si="0"/>
        <v>0</v>
      </c>
      <c r="U120" s="1378" t="e">
        <f t="shared" si="1"/>
        <v>#DIV/0!</v>
      </c>
      <c r="V120" s="48"/>
      <c r="W120" s="1763" t="s">
        <v>27</v>
      </c>
      <c r="X120" s="48"/>
      <c r="Y120" s="1763" t="s">
        <v>7025</v>
      </c>
      <c r="Z120" s="48"/>
      <c r="AA120" s="48"/>
      <c r="AB120" s="48"/>
      <c r="AC120" s="48"/>
      <c r="AD120" s="48"/>
      <c r="AE120" s="48"/>
      <c r="AF120" s="48"/>
      <c r="AG120" s="48"/>
      <c r="AH120" s="48"/>
    </row>
    <row r="121" spans="1:34" ht="13.8">
      <c r="A121" s="1450">
        <v>44781</v>
      </c>
      <c r="B121" s="1217" t="s">
        <v>570</v>
      </c>
      <c r="C121" s="1217" t="s">
        <v>3446</v>
      </c>
      <c r="D121" s="1217" t="s">
        <v>3521</v>
      </c>
      <c r="E121" s="1217" t="s">
        <v>39</v>
      </c>
      <c r="F121" s="1217" t="s">
        <v>3471</v>
      </c>
      <c r="G121" s="1219">
        <v>10000</v>
      </c>
      <c r="H121" s="1769" t="s">
        <v>3063</v>
      </c>
      <c r="I121" s="1217" t="s">
        <v>3453</v>
      </c>
      <c r="J121" s="1698"/>
      <c r="K121" s="48" t="e">
        <f t="shared" ref="K121:K122" ca="1" si="43">_xludf.IFS(C121="成田机场",3000,C121="羽田机场",1200,D121="NearMe",1000)</f>
        <v>#NAME?</v>
      </c>
      <c r="L121" s="48" t="e">
        <f t="shared" ref="L121:L122" ca="1" si="44">_xludf.IFS(C121="成田机场",4000,C121="羽田机场",1000)</f>
        <v>#NAME?</v>
      </c>
      <c r="M121" s="1240" t="e">
        <f t="shared" ref="M121:M122" ca="1" si="45">(G121-K121-L121)*0.7</f>
        <v>#NAME?</v>
      </c>
      <c r="N121" s="1240"/>
      <c r="O121" s="1668"/>
      <c r="P121" s="1240"/>
      <c r="Q121" s="1240"/>
      <c r="R121" s="1240"/>
      <c r="S121" s="1240"/>
      <c r="T121" s="1240" t="e">
        <f t="shared" ca="1" si="0"/>
        <v>#NAME?</v>
      </c>
      <c r="U121" s="1378" t="e">
        <f t="shared" ca="1" si="1"/>
        <v>#NAME?</v>
      </c>
      <c r="V121" s="48"/>
      <c r="W121" s="1217" t="s">
        <v>107</v>
      </c>
      <c r="X121" s="48"/>
      <c r="Y121" s="1217" t="s">
        <v>7026</v>
      </c>
      <c r="Z121" s="48"/>
      <c r="AA121" s="48"/>
      <c r="AB121" s="48"/>
      <c r="AC121" s="48"/>
      <c r="AD121" s="48"/>
      <c r="AE121" s="48"/>
      <c r="AF121" s="48"/>
      <c r="AG121" s="48"/>
      <c r="AH121" s="48"/>
    </row>
    <row r="122" spans="1:34" ht="13.8">
      <c r="A122" s="1450">
        <v>44781</v>
      </c>
      <c r="B122" s="1217" t="s">
        <v>570</v>
      </c>
      <c r="C122" s="1217" t="s">
        <v>3456</v>
      </c>
      <c r="D122" s="1217" t="s">
        <v>1418</v>
      </c>
      <c r="E122" s="1217" t="s">
        <v>34</v>
      </c>
      <c r="F122" s="1217" t="s">
        <v>3626</v>
      </c>
      <c r="G122" s="1219">
        <v>20000</v>
      </c>
      <c r="H122" s="1769" t="s">
        <v>3063</v>
      </c>
      <c r="I122" s="1217" t="s">
        <v>3453</v>
      </c>
      <c r="J122" s="1698"/>
      <c r="K122" s="48" t="e">
        <f t="shared" ca="1" si="43"/>
        <v>#NAME?</v>
      </c>
      <c r="L122" s="48" t="e">
        <f t="shared" ca="1" si="44"/>
        <v>#NAME?</v>
      </c>
      <c r="M122" s="1240" t="e">
        <f t="shared" ca="1" si="45"/>
        <v>#NAME?</v>
      </c>
      <c r="N122" s="1240"/>
      <c r="O122" s="1668"/>
      <c r="P122" s="1240"/>
      <c r="Q122" s="1240"/>
      <c r="R122" s="1240"/>
      <c r="S122" s="1240"/>
      <c r="T122" s="1240" t="e">
        <f t="shared" ca="1" si="0"/>
        <v>#NAME?</v>
      </c>
      <c r="U122" s="1378" t="e">
        <f t="shared" ca="1" si="1"/>
        <v>#NAME?</v>
      </c>
      <c r="V122" s="48"/>
      <c r="W122" s="1217" t="s">
        <v>3560</v>
      </c>
      <c r="X122" s="48"/>
      <c r="Y122" s="1217" t="s">
        <v>7027</v>
      </c>
      <c r="Z122" s="48"/>
      <c r="AA122" s="48"/>
      <c r="AB122" s="48"/>
      <c r="AC122" s="48"/>
      <c r="AD122" s="48"/>
      <c r="AE122" s="48"/>
      <c r="AF122" s="48"/>
      <c r="AG122" s="48"/>
      <c r="AH122" s="48"/>
    </row>
    <row r="123" spans="1:34" ht="13.8">
      <c r="A123" s="1770">
        <v>44782</v>
      </c>
      <c r="B123" s="1763" t="s">
        <v>1906</v>
      </c>
      <c r="C123" s="1763"/>
      <c r="D123" s="1763" t="s">
        <v>3919</v>
      </c>
      <c r="E123" s="1763" t="s">
        <v>43</v>
      </c>
      <c r="F123" s="1763" t="s">
        <v>3486</v>
      </c>
      <c r="G123" s="1771">
        <v>0</v>
      </c>
      <c r="H123" s="1572" t="s">
        <v>3055</v>
      </c>
      <c r="I123" s="1763" t="s">
        <v>3453</v>
      </c>
      <c r="J123" s="1698"/>
      <c r="K123" s="48">
        <v>0</v>
      </c>
      <c r="L123" s="48">
        <v>0</v>
      </c>
      <c r="M123" s="1240">
        <v>0</v>
      </c>
      <c r="N123" s="1240"/>
      <c r="O123" s="1668"/>
      <c r="P123" s="1240"/>
      <c r="Q123" s="1240"/>
      <c r="R123" s="1240"/>
      <c r="S123" s="1240"/>
      <c r="T123" s="1240">
        <f t="shared" si="0"/>
        <v>0</v>
      </c>
      <c r="U123" s="1378" t="e">
        <f t="shared" si="1"/>
        <v>#DIV/0!</v>
      </c>
      <c r="V123" s="48"/>
      <c r="W123" s="1763" t="s">
        <v>27</v>
      </c>
      <c r="X123" s="48"/>
      <c r="Y123" s="1763" t="s">
        <v>7028</v>
      </c>
      <c r="Z123" s="48"/>
      <c r="AA123" s="48"/>
      <c r="AB123" s="48"/>
      <c r="AC123" s="48"/>
      <c r="AD123" s="48"/>
      <c r="AE123" s="48"/>
      <c r="AF123" s="48"/>
      <c r="AG123" s="48"/>
      <c r="AH123" s="48"/>
    </row>
    <row r="124" spans="1:34" ht="13.8">
      <c r="A124" s="1770">
        <v>44782</v>
      </c>
      <c r="B124" s="1763" t="s">
        <v>1906</v>
      </c>
      <c r="C124" s="1763"/>
      <c r="D124" s="1763" t="s">
        <v>3919</v>
      </c>
      <c r="E124" s="1763" t="s">
        <v>40</v>
      </c>
      <c r="F124" s="1763" t="s">
        <v>3449</v>
      </c>
      <c r="G124" s="1771">
        <v>0</v>
      </c>
      <c r="H124" s="1572" t="s">
        <v>3055</v>
      </c>
      <c r="I124" s="1763" t="s">
        <v>3453</v>
      </c>
      <c r="J124" s="1702"/>
      <c r="K124" s="48">
        <v>0</v>
      </c>
      <c r="L124" s="48">
        <v>0</v>
      </c>
      <c r="M124" s="1240">
        <v>0</v>
      </c>
      <c r="N124" s="1240"/>
      <c r="O124" s="1668"/>
      <c r="P124" s="1240"/>
      <c r="Q124" s="1240"/>
      <c r="R124" s="1240"/>
      <c r="S124" s="1240"/>
      <c r="T124" s="1240">
        <f t="shared" si="0"/>
        <v>0</v>
      </c>
      <c r="U124" s="1378" t="e">
        <f t="shared" si="1"/>
        <v>#DIV/0!</v>
      </c>
      <c r="V124" s="48"/>
      <c r="W124" s="1763" t="s">
        <v>27</v>
      </c>
      <c r="X124" s="48"/>
      <c r="Y124" s="1763" t="s">
        <v>7029</v>
      </c>
      <c r="Z124" s="48"/>
      <c r="AA124" s="48"/>
      <c r="AB124" s="48"/>
      <c r="AC124" s="48"/>
      <c r="AD124" s="48"/>
      <c r="AE124" s="48"/>
      <c r="AF124" s="48"/>
      <c r="AG124" s="48"/>
      <c r="AH124" s="48"/>
    </row>
    <row r="125" spans="1:34" ht="13.8">
      <c r="A125" s="1770">
        <v>44782</v>
      </c>
      <c r="B125" s="1763" t="s">
        <v>1906</v>
      </c>
      <c r="C125" s="1763"/>
      <c r="D125" s="1763" t="s">
        <v>3919</v>
      </c>
      <c r="E125" s="1763" t="s">
        <v>3523</v>
      </c>
      <c r="F125" s="1763" t="s">
        <v>3515</v>
      </c>
      <c r="G125" s="1771">
        <v>0</v>
      </c>
      <c r="H125" s="1572" t="s">
        <v>3055</v>
      </c>
      <c r="I125" s="1763" t="s">
        <v>3453</v>
      </c>
      <c r="J125" s="1698"/>
      <c r="K125" s="48">
        <v>0</v>
      </c>
      <c r="L125" s="48">
        <v>0</v>
      </c>
      <c r="M125" s="1240">
        <v>0</v>
      </c>
      <c r="N125" s="1240"/>
      <c r="O125" s="1668"/>
      <c r="P125" s="1240"/>
      <c r="Q125" s="1240"/>
      <c r="R125" s="1240"/>
      <c r="S125" s="1240"/>
      <c r="T125" s="1240">
        <f t="shared" si="0"/>
        <v>0</v>
      </c>
      <c r="U125" s="1378" t="e">
        <f t="shared" si="1"/>
        <v>#DIV/0!</v>
      </c>
      <c r="V125" s="48"/>
      <c r="W125" s="1763" t="s">
        <v>27</v>
      </c>
      <c r="X125" s="48"/>
      <c r="Y125" s="1763" t="s">
        <v>7030</v>
      </c>
      <c r="Z125" s="48"/>
      <c r="AA125" s="48"/>
      <c r="AB125" s="48"/>
      <c r="AC125" s="48"/>
      <c r="AD125" s="48"/>
      <c r="AE125" s="48"/>
      <c r="AF125" s="48"/>
      <c r="AG125" s="48"/>
      <c r="AH125" s="48"/>
    </row>
    <row r="126" spans="1:34" ht="13.8">
      <c r="A126" s="1770">
        <v>44782</v>
      </c>
      <c r="B126" s="1763" t="s">
        <v>1906</v>
      </c>
      <c r="C126" s="1763"/>
      <c r="D126" s="1763" t="s">
        <v>3919</v>
      </c>
      <c r="E126" s="1763" t="s">
        <v>45</v>
      </c>
      <c r="F126" s="1763" t="s">
        <v>3524</v>
      </c>
      <c r="G126" s="1771">
        <v>0</v>
      </c>
      <c r="H126" s="1572" t="s">
        <v>3055</v>
      </c>
      <c r="I126" s="1763" t="s">
        <v>3453</v>
      </c>
      <c r="J126" s="1702"/>
      <c r="K126" s="48">
        <v>0</v>
      </c>
      <c r="L126" s="48">
        <v>0</v>
      </c>
      <c r="M126" s="1240">
        <v>0</v>
      </c>
      <c r="N126" s="1240"/>
      <c r="O126" s="1668"/>
      <c r="P126" s="1240"/>
      <c r="Q126" s="1240"/>
      <c r="R126" s="1240"/>
      <c r="S126" s="1240"/>
      <c r="T126" s="1240">
        <f t="shared" si="0"/>
        <v>0</v>
      </c>
      <c r="U126" s="1378" t="e">
        <f t="shared" si="1"/>
        <v>#DIV/0!</v>
      </c>
      <c r="V126" s="48"/>
      <c r="W126" s="1763" t="s">
        <v>27</v>
      </c>
      <c r="X126" s="48"/>
      <c r="Y126" s="1763" t="s">
        <v>7031</v>
      </c>
      <c r="Z126" s="48"/>
      <c r="AA126" s="48"/>
      <c r="AB126" s="48"/>
      <c r="AC126" s="48"/>
      <c r="AD126" s="48"/>
      <c r="AE126" s="48"/>
      <c r="AF126" s="48"/>
      <c r="AG126" s="48"/>
      <c r="AH126" s="48"/>
    </row>
    <row r="127" spans="1:34" ht="13.8">
      <c r="A127" s="1770">
        <v>44782</v>
      </c>
      <c r="B127" s="1763" t="s">
        <v>1906</v>
      </c>
      <c r="C127" s="1763"/>
      <c r="D127" s="1763" t="s">
        <v>3919</v>
      </c>
      <c r="E127" s="1763" t="s">
        <v>2979</v>
      </c>
      <c r="F127" s="1763" t="s">
        <v>3501</v>
      </c>
      <c r="G127" s="1771">
        <v>0</v>
      </c>
      <c r="H127" s="1572" t="s">
        <v>3055</v>
      </c>
      <c r="I127" s="1763" t="s">
        <v>3453</v>
      </c>
      <c r="J127" s="1702"/>
      <c r="K127" s="48">
        <v>0</v>
      </c>
      <c r="L127" s="48">
        <v>0</v>
      </c>
      <c r="M127" s="1240">
        <v>0</v>
      </c>
      <c r="N127" s="1240"/>
      <c r="O127" s="1668"/>
      <c r="P127" s="1240"/>
      <c r="Q127" s="1240"/>
      <c r="R127" s="1240"/>
      <c r="S127" s="1240"/>
      <c r="T127" s="1240">
        <f t="shared" si="0"/>
        <v>0</v>
      </c>
      <c r="U127" s="1378" t="e">
        <f t="shared" si="1"/>
        <v>#DIV/0!</v>
      </c>
      <c r="V127" s="48"/>
      <c r="W127" s="1763" t="s">
        <v>27</v>
      </c>
      <c r="X127" s="48"/>
      <c r="Y127" s="1763" t="s">
        <v>7032</v>
      </c>
      <c r="Z127" s="48"/>
      <c r="AA127" s="48"/>
      <c r="AB127" s="48"/>
      <c r="AC127" s="48"/>
      <c r="AD127" s="48"/>
      <c r="AE127" s="48"/>
      <c r="AF127" s="48"/>
      <c r="AG127" s="48"/>
      <c r="AH127" s="48"/>
    </row>
    <row r="128" spans="1:34" ht="13.8">
      <c r="A128" s="1450">
        <v>44783</v>
      </c>
      <c r="B128" s="1217" t="s">
        <v>1170</v>
      </c>
      <c r="C128" s="1217" t="s">
        <v>3446</v>
      </c>
      <c r="D128" s="1217" t="s">
        <v>4010</v>
      </c>
      <c r="E128" s="1217" t="s">
        <v>34</v>
      </c>
      <c r="F128" s="1217" t="s">
        <v>3626</v>
      </c>
      <c r="G128" s="1219">
        <v>12000</v>
      </c>
      <c r="H128" s="1769" t="s">
        <v>3063</v>
      </c>
      <c r="I128" s="1217" t="s">
        <v>3453</v>
      </c>
      <c r="J128" s="1698"/>
      <c r="K128" s="48" t="e">
        <f ca="1">_xludf.IFS(C128="成田机场",3000,C128="羽田机场",1200,D128="NearMe",1000)</f>
        <v>#NAME?</v>
      </c>
      <c r="L128" s="48" t="e">
        <f ca="1">_xludf.IFS(C128="成田机场",4000,C128="羽田机场",1000)</f>
        <v>#NAME?</v>
      </c>
      <c r="M128" s="1240" t="e">
        <f ca="1">(G128-K128-L128)*0.7</f>
        <v>#NAME?</v>
      </c>
      <c r="N128" s="1240"/>
      <c r="O128" s="1668"/>
      <c r="P128" s="1240"/>
      <c r="Q128" s="1240"/>
      <c r="R128" s="1240"/>
      <c r="S128" s="1240"/>
      <c r="T128" s="1240" t="e">
        <f t="shared" ca="1" si="0"/>
        <v>#NAME?</v>
      </c>
      <c r="U128" s="1378" t="e">
        <f t="shared" ca="1" si="1"/>
        <v>#NAME?</v>
      </c>
      <c r="V128" s="48"/>
      <c r="W128" s="1217" t="s">
        <v>108</v>
      </c>
      <c r="X128" s="48"/>
      <c r="Y128" s="1217" t="s">
        <v>7033</v>
      </c>
      <c r="Z128" s="48"/>
      <c r="AA128" s="48"/>
      <c r="AB128" s="48"/>
      <c r="AC128" s="48"/>
      <c r="AD128" s="48"/>
      <c r="AE128" s="48"/>
      <c r="AF128" s="48"/>
      <c r="AG128" s="48"/>
      <c r="AH128" s="48"/>
    </row>
    <row r="129" spans="1:34" ht="13.8">
      <c r="A129" s="1770">
        <v>44783</v>
      </c>
      <c r="B129" s="1763" t="s">
        <v>1906</v>
      </c>
      <c r="C129" s="1763"/>
      <c r="D129" s="1763" t="s">
        <v>3919</v>
      </c>
      <c r="E129" s="1763" t="s">
        <v>39</v>
      </c>
      <c r="F129" s="1763" t="s">
        <v>3477</v>
      </c>
      <c r="G129" s="1771">
        <v>0</v>
      </c>
      <c r="H129" s="1572" t="s">
        <v>3055</v>
      </c>
      <c r="I129" s="1763" t="s">
        <v>3453</v>
      </c>
      <c r="J129" s="1698"/>
      <c r="K129" s="48">
        <v>0</v>
      </c>
      <c r="L129" s="48">
        <v>0</v>
      </c>
      <c r="M129" s="1240">
        <v>0</v>
      </c>
      <c r="N129" s="1240"/>
      <c r="O129" s="1668"/>
      <c r="P129" s="1240"/>
      <c r="Q129" s="1240"/>
      <c r="R129" s="1240"/>
      <c r="S129" s="1240"/>
      <c r="T129" s="1240">
        <f t="shared" si="0"/>
        <v>0</v>
      </c>
      <c r="U129" s="1378" t="e">
        <f t="shared" si="1"/>
        <v>#DIV/0!</v>
      </c>
      <c r="V129" s="48"/>
      <c r="W129" s="1763" t="s">
        <v>27</v>
      </c>
      <c r="X129" s="48"/>
      <c r="Y129" s="1763" t="s">
        <v>7034</v>
      </c>
      <c r="Z129" s="48"/>
      <c r="AA129" s="48"/>
      <c r="AB129" s="48"/>
      <c r="AC129" s="48"/>
      <c r="AD129" s="48"/>
      <c r="AE129" s="48"/>
      <c r="AF129" s="48"/>
      <c r="AG129" s="48"/>
      <c r="AH129" s="48"/>
    </row>
    <row r="130" spans="1:34" ht="13.8">
      <c r="A130" s="1450">
        <v>44783</v>
      </c>
      <c r="B130" s="1217" t="s">
        <v>1170</v>
      </c>
      <c r="C130" s="1217" t="s">
        <v>3456</v>
      </c>
      <c r="D130" s="1217" t="s">
        <v>1238</v>
      </c>
      <c r="E130" s="1217" t="s">
        <v>92</v>
      </c>
      <c r="F130" s="1217" t="s">
        <v>3636</v>
      </c>
      <c r="G130" s="1219">
        <v>20000</v>
      </c>
      <c r="H130" s="1769" t="s">
        <v>3063</v>
      </c>
      <c r="I130" s="1217" t="s">
        <v>3453</v>
      </c>
      <c r="J130" s="1698"/>
      <c r="K130" s="48" t="e">
        <f ca="1">_xludf.IFS(C130="成田机场",3000,C130="羽田机场",1200,D130="NearMe",1000)</f>
        <v>#NAME?</v>
      </c>
      <c r="L130" s="48" t="e">
        <f ca="1">_xludf.IFS(C130="成田机场",4000,C130="羽田机场",1000)</f>
        <v>#NAME?</v>
      </c>
      <c r="M130" s="1240" t="e">
        <f ca="1">(G130-K130-L130)*0.7</f>
        <v>#NAME?</v>
      </c>
      <c r="N130" s="1240"/>
      <c r="O130" s="1668"/>
      <c r="P130" s="1240"/>
      <c r="Q130" s="1240"/>
      <c r="R130" s="1240"/>
      <c r="S130" s="1240"/>
      <c r="T130" s="1240" t="e">
        <f t="shared" ca="1" si="0"/>
        <v>#NAME?</v>
      </c>
      <c r="U130" s="1378" t="e">
        <f t="shared" ca="1" si="1"/>
        <v>#NAME?</v>
      </c>
      <c r="V130" s="48"/>
      <c r="W130" s="1217" t="s">
        <v>1540</v>
      </c>
      <c r="X130" s="48"/>
      <c r="Y130" s="1217" t="s">
        <v>7035</v>
      </c>
      <c r="Z130" s="48"/>
      <c r="AA130" s="48"/>
      <c r="AB130" s="48"/>
      <c r="AC130" s="48"/>
      <c r="AD130" s="48"/>
      <c r="AE130" s="48"/>
      <c r="AF130" s="48"/>
      <c r="AG130" s="48"/>
      <c r="AH130" s="48"/>
    </row>
    <row r="131" spans="1:34" ht="13.8">
      <c r="A131" s="1770">
        <v>44783</v>
      </c>
      <c r="B131" s="1763" t="s">
        <v>1906</v>
      </c>
      <c r="C131" s="1763"/>
      <c r="D131" s="1763" t="s">
        <v>3919</v>
      </c>
      <c r="E131" s="1763" t="s">
        <v>3289</v>
      </c>
      <c r="F131" s="1763" t="s">
        <v>3686</v>
      </c>
      <c r="G131" s="1771">
        <v>0</v>
      </c>
      <c r="H131" s="1572" t="s">
        <v>3055</v>
      </c>
      <c r="I131" s="1763" t="s">
        <v>3453</v>
      </c>
      <c r="J131" s="1698"/>
      <c r="K131" s="48">
        <v>0</v>
      </c>
      <c r="L131" s="48">
        <v>0</v>
      </c>
      <c r="M131" s="1240">
        <v>0</v>
      </c>
      <c r="N131" s="1240"/>
      <c r="O131" s="1668"/>
      <c r="P131" s="1240"/>
      <c r="Q131" s="1240"/>
      <c r="R131" s="1240"/>
      <c r="S131" s="1240"/>
      <c r="T131" s="1240">
        <f t="shared" si="0"/>
        <v>0</v>
      </c>
      <c r="U131" s="1378" t="e">
        <f t="shared" si="1"/>
        <v>#DIV/0!</v>
      </c>
      <c r="V131" s="48"/>
      <c r="W131" s="1763" t="s">
        <v>27</v>
      </c>
      <c r="X131" s="48"/>
      <c r="Y131" s="1763" t="s">
        <v>7036</v>
      </c>
      <c r="Z131" s="48"/>
      <c r="AA131" s="48"/>
      <c r="AB131" s="48"/>
      <c r="AC131" s="48"/>
      <c r="AD131" s="48"/>
      <c r="AE131" s="48"/>
      <c r="AF131" s="48"/>
      <c r="AG131" s="48"/>
      <c r="AH131" s="48"/>
    </row>
    <row r="132" spans="1:34" ht="13.8">
      <c r="A132" s="1450">
        <v>44783</v>
      </c>
      <c r="B132" s="1217" t="s">
        <v>1170</v>
      </c>
      <c r="C132" s="1217" t="s">
        <v>3446</v>
      </c>
      <c r="D132" s="1217" t="s">
        <v>4010</v>
      </c>
      <c r="E132" s="1217" t="s">
        <v>60</v>
      </c>
      <c r="F132" s="1217" t="s">
        <v>3517</v>
      </c>
      <c r="G132" s="1219">
        <v>27500</v>
      </c>
      <c r="H132" s="1769" t="s">
        <v>3063</v>
      </c>
      <c r="I132" s="1217" t="s">
        <v>3453</v>
      </c>
      <c r="J132" s="1698"/>
      <c r="K132" s="48" t="e">
        <f t="shared" ref="K132:K133" ca="1" si="46">_xludf.IFS(C132="成田机场",3000,C132="羽田机场",1200,D132="NearMe",1000)</f>
        <v>#NAME?</v>
      </c>
      <c r="L132" s="48" t="e">
        <f t="shared" ref="L132:L133" ca="1" si="47">_xludf.IFS(C132="成田机场",4000,C132="羽田机场",1000)</f>
        <v>#NAME?</v>
      </c>
      <c r="M132" s="1240" t="e">
        <f t="shared" ref="M132:M133" ca="1" si="48">(G132-K132-L132)*0.7</f>
        <v>#NAME?</v>
      </c>
      <c r="N132" s="1240"/>
      <c r="O132" s="1668"/>
      <c r="P132" s="1240"/>
      <c r="Q132" s="1240"/>
      <c r="R132" s="1240"/>
      <c r="S132" s="1240"/>
      <c r="T132" s="1240" t="e">
        <f t="shared" ca="1" si="0"/>
        <v>#NAME?</v>
      </c>
      <c r="U132" s="1378" t="e">
        <f t="shared" ca="1" si="1"/>
        <v>#NAME?</v>
      </c>
      <c r="V132" s="48"/>
      <c r="W132" s="1217" t="s">
        <v>108</v>
      </c>
      <c r="X132" s="48"/>
      <c r="Y132" s="1217" t="s">
        <v>7037</v>
      </c>
      <c r="Z132" s="48"/>
      <c r="AA132" s="48"/>
      <c r="AB132" s="48"/>
      <c r="AC132" s="48"/>
      <c r="AD132" s="48"/>
      <c r="AE132" s="48"/>
      <c r="AF132" s="48"/>
      <c r="AG132" s="48"/>
      <c r="AH132" s="48"/>
    </row>
    <row r="133" spans="1:34" ht="13.8">
      <c r="A133" s="1770">
        <v>44783</v>
      </c>
      <c r="B133" s="1763" t="s">
        <v>1906</v>
      </c>
      <c r="C133" s="1763"/>
      <c r="D133" s="1763" t="s">
        <v>4367</v>
      </c>
      <c r="E133" s="1763" t="s">
        <v>4035</v>
      </c>
      <c r="F133" s="1763" t="s">
        <v>3471</v>
      </c>
      <c r="G133" s="1771">
        <v>328000</v>
      </c>
      <c r="H133" s="1572" t="s">
        <v>3050</v>
      </c>
      <c r="I133" s="1763" t="s">
        <v>3453</v>
      </c>
      <c r="J133" s="1698"/>
      <c r="K133" s="48" t="e">
        <f t="shared" ca="1" si="46"/>
        <v>#NAME?</v>
      </c>
      <c r="L133" s="48" t="e">
        <f t="shared" ca="1" si="47"/>
        <v>#NAME?</v>
      </c>
      <c r="M133" s="1240" t="e">
        <f t="shared" ca="1" si="48"/>
        <v>#NAME?</v>
      </c>
      <c r="N133" s="1240"/>
      <c r="O133" s="1668"/>
      <c r="P133" s="1240"/>
      <c r="Q133" s="1240"/>
      <c r="R133" s="1240"/>
      <c r="S133" s="1240"/>
      <c r="T133" s="1240" t="e">
        <f t="shared" ca="1" si="0"/>
        <v>#NAME?</v>
      </c>
      <c r="U133" s="1378" t="e">
        <f t="shared" ca="1" si="1"/>
        <v>#NAME?</v>
      </c>
      <c r="V133" s="48"/>
      <c r="W133" s="1763" t="s">
        <v>108</v>
      </c>
      <c r="X133" s="48"/>
      <c r="Y133" s="1763" t="s">
        <v>7038</v>
      </c>
      <c r="Z133" s="48"/>
      <c r="AA133" s="48"/>
      <c r="AB133" s="48"/>
      <c r="AC133" s="48"/>
      <c r="AD133" s="48"/>
      <c r="AE133" s="48"/>
      <c r="AF133" s="48"/>
      <c r="AG133" s="48"/>
      <c r="AH133" s="48"/>
    </row>
    <row r="134" spans="1:34" ht="13.8">
      <c r="A134" s="1450">
        <v>44783</v>
      </c>
      <c r="B134" s="1217" t="s">
        <v>1906</v>
      </c>
      <c r="C134" s="1217"/>
      <c r="D134" s="1217" t="s">
        <v>3919</v>
      </c>
      <c r="E134" s="1217" t="s">
        <v>43</v>
      </c>
      <c r="F134" s="1217" t="s">
        <v>3486</v>
      </c>
      <c r="G134" s="1219">
        <v>0</v>
      </c>
      <c r="H134" s="1769" t="s">
        <v>3055</v>
      </c>
      <c r="I134" s="1217" t="s">
        <v>3453</v>
      </c>
      <c r="J134" s="1767"/>
      <c r="K134" s="48">
        <v>0</v>
      </c>
      <c r="L134" s="48">
        <v>0</v>
      </c>
      <c r="M134" s="1240">
        <v>0</v>
      </c>
      <c r="N134" s="1240"/>
      <c r="O134" s="1668"/>
      <c r="P134" s="1240"/>
      <c r="Q134" s="1240"/>
      <c r="R134" s="1240"/>
      <c r="S134" s="1240"/>
      <c r="T134" s="1240">
        <f t="shared" si="0"/>
        <v>0</v>
      </c>
      <c r="U134" s="1378" t="e">
        <f t="shared" si="1"/>
        <v>#DIV/0!</v>
      </c>
      <c r="V134" s="48"/>
      <c r="W134" s="1217" t="s">
        <v>27</v>
      </c>
      <c r="X134" s="48"/>
      <c r="Y134" s="1217" t="s">
        <v>7039</v>
      </c>
      <c r="Z134" s="48"/>
      <c r="AA134" s="48"/>
      <c r="AB134" s="48"/>
      <c r="AC134" s="48"/>
      <c r="AD134" s="48"/>
      <c r="AE134" s="48"/>
      <c r="AF134" s="48"/>
      <c r="AG134" s="48"/>
      <c r="AH134" s="48"/>
    </row>
    <row r="135" spans="1:34" ht="13.8">
      <c r="A135" s="1450">
        <v>44783</v>
      </c>
      <c r="B135" s="1217" t="s">
        <v>1906</v>
      </c>
      <c r="C135" s="1217"/>
      <c r="D135" s="1217" t="s">
        <v>3919</v>
      </c>
      <c r="E135" s="1217" t="s">
        <v>3462</v>
      </c>
      <c r="F135" s="1217" t="s">
        <v>3524</v>
      </c>
      <c r="G135" s="1219">
        <v>0</v>
      </c>
      <c r="H135" s="1572" t="s">
        <v>3055</v>
      </c>
      <c r="I135" s="1217" t="s">
        <v>3453</v>
      </c>
      <c r="J135" s="1698"/>
      <c r="K135" s="48">
        <v>0</v>
      </c>
      <c r="L135" s="48">
        <v>0</v>
      </c>
      <c r="M135" s="1240">
        <v>0</v>
      </c>
      <c r="N135" s="1240"/>
      <c r="O135" s="1668"/>
      <c r="P135" s="1240"/>
      <c r="Q135" s="1240"/>
      <c r="R135" s="1240"/>
      <c r="S135" s="1240"/>
      <c r="T135" s="1240">
        <f t="shared" si="0"/>
        <v>0</v>
      </c>
      <c r="U135" s="1378" t="e">
        <f t="shared" si="1"/>
        <v>#DIV/0!</v>
      </c>
      <c r="V135" s="48"/>
      <c r="W135" s="1217" t="s">
        <v>27</v>
      </c>
      <c r="X135" s="48"/>
      <c r="Y135" s="1217" t="s">
        <v>7040</v>
      </c>
      <c r="Z135" s="48"/>
      <c r="AA135" s="48"/>
      <c r="AB135" s="48"/>
      <c r="AC135" s="48"/>
      <c r="AD135" s="48"/>
      <c r="AE135" s="48"/>
      <c r="AF135" s="48"/>
      <c r="AG135" s="48"/>
      <c r="AH135" s="48"/>
    </row>
    <row r="136" spans="1:34" ht="13.8">
      <c r="A136" s="1450">
        <v>44783</v>
      </c>
      <c r="B136" s="1217" t="s">
        <v>1906</v>
      </c>
      <c r="C136" s="1217"/>
      <c r="D136" s="1217" t="s">
        <v>3919</v>
      </c>
      <c r="E136" s="1217" t="s">
        <v>3523</v>
      </c>
      <c r="F136" s="1217" t="s">
        <v>3515</v>
      </c>
      <c r="G136" s="1219">
        <v>0</v>
      </c>
      <c r="H136" s="1572" t="s">
        <v>3055</v>
      </c>
      <c r="I136" s="1217" t="s">
        <v>3453</v>
      </c>
      <c r="J136" s="1698"/>
      <c r="K136" s="48">
        <v>0</v>
      </c>
      <c r="L136" s="48">
        <v>0</v>
      </c>
      <c r="M136" s="1240">
        <v>0</v>
      </c>
      <c r="N136" s="1240"/>
      <c r="O136" s="1668"/>
      <c r="P136" s="1240"/>
      <c r="Q136" s="1240"/>
      <c r="R136" s="1240"/>
      <c r="S136" s="1240"/>
      <c r="T136" s="1240">
        <f t="shared" si="0"/>
        <v>0</v>
      </c>
      <c r="U136" s="1378" t="e">
        <f t="shared" si="1"/>
        <v>#DIV/0!</v>
      </c>
      <c r="V136" s="48"/>
      <c r="W136" s="1217" t="s">
        <v>27</v>
      </c>
      <c r="X136" s="48"/>
      <c r="Y136" s="1217" t="s">
        <v>7041</v>
      </c>
      <c r="Z136" s="48"/>
      <c r="AA136" s="48"/>
      <c r="AB136" s="48"/>
      <c r="AC136" s="48"/>
      <c r="AD136" s="48"/>
      <c r="AE136" s="48"/>
      <c r="AF136" s="48"/>
      <c r="AG136" s="48"/>
      <c r="AH136" s="48"/>
    </row>
    <row r="137" spans="1:34" ht="13.8">
      <c r="A137" s="1450">
        <v>44783</v>
      </c>
      <c r="B137" s="1217" t="s">
        <v>3473</v>
      </c>
      <c r="C137" s="1217" t="s">
        <v>3456</v>
      </c>
      <c r="D137" s="1217" t="s">
        <v>3521</v>
      </c>
      <c r="E137" s="1217" t="s">
        <v>2979</v>
      </c>
      <c r="F137" s="1217" t="s">
        <v>3501</v>
      </c>
      <c r="G137" s="1219">
        <v>5000</v>
      </c>
      <c r="H137" s="1769" t="s">
        <v>3063</v>
      </c>
      <c r="I137" s="1217" t="s">
        <v>3453</v>
      </c>
      <c r="J137" s="1698"/>
      <c r="K137" s="48" t="e">
        <f t="shared" ref="K137:K138" ca="1" si="49">_xludf.IFS(C137="成田机场",3000,C137="羽田机场",1200,D137="NearMe",1000)</f>
        <v>#NAME?</v>
      </c>
      <c r="L137" s="48" t="e">
        <f t="shared" ref="L137:L138" ca="1" si="50">_xludf.IFS(C137="成田机场",4000,C137="羽田机场",1000)</f>
        <v>#NAME?</v>
      </c>
      <c r="M137" s="1240" t="e">
        <f t="shared" ref="M137:M138" ca="1" si="51">(G137-K137-L137)*0.7</f>
        <v>#NAME?</v>
      </c>
      <c r="N137" s="1240"/>
      <c r="O137" s="1668"/>
      <c r="P137" s="1240"/>
      <c r="Q137" s="1240"/>
      <c r="R137" s="1240"/>
      <c r="S137" s="1240"/>
      <c r="T137" s="1240" t="e">
        <f t="shared" ca="1" si="0"/>
        <v>#NAME?</v>
      </c>
      <c r="U137" s="1378" t="e">
        <f t="shared" ca="1" si="1"/>
        <v>#NAME?</v>
      </c>
      <c r="V137" s="48"/>
      <c r="W137" s="1217" t="s">
        <v>107</v>
      </c>
      <c r="X137" s="48"/>
      <c r="Y137" s="1217" t="s">
        <v>7042</v>
      </c>
      <c r="Z137" s="48"/>
      <c r="AA137" s="48"/>
      <c r="AB137" s="48"/>
      <c r="AC137" s="48"/>
      <c r="AD137" s="48"/>
      <c r="AE137" s="48"/>
      <c r="AF137" s="48"/>
      <c r="AG137" s="48"/>
      <c r="AH137" s="48"/>
    </row>
    <row r="138" spans="1:34" ht="13.8">
      <c r="A138" s="1450">
        <v>44783</v>
      </c>
      <c r="B138" s="1217" t="s">
        <v>1170</v>
      </c>
      <c r="C138" s="1217" t="s">
        <v>3456</v>
      </c>
      <c r="D138" s="1217" t="s">
        <v>4367</v>
      </c>
      <c r="E138" s="1217" t="s">
        <v>60</v>
      </c>
      <c r="F138" s="1217" t="s">
        <v>3517</v>
      </c>
      <c r="G138" s="1219">
        <v>17000</v>
      </c>
      <c r="H138" s="1769" t="s">
        <v>3063</v>
      </c>
      <c r="I138" s="1217" t="s">
        <v>3453</v>
      </c>
      <c r="J138" s="1698"/>
      <c r="K138" s="48" t="e">
        <f t="shared" ca="1" si="49"/>
        <v>#NAME?</v>
      </c>
      <c r="L138" s="48" t="e">
        <f t="shared" ca="1" si="50"/>
        <v>#NAME?</v>
      </c>
      <c r="M138" s="1240" t="e">
        <f t="shared" ca="1" si="51"/>
        <v>#NAME?</v>
      </c>
      <c r="N138" s="1240"/>
      <c r="O138" s="1668"/>
      <c r="P138" s="1240"/>
      <c r="Q138" s="1240"/>
      <c r="R138" s="1240"/>
      <c r="S138" s="1240"/>
      <c r="T138" s="1240" t="e">
        <f t="shared" ca="1" si="0"/>
        <v>#NAME?</v>
      </c>
      <c r="U138" s="1378" t="e">
        <f t="shared" ca="1" si="1"/>
        <v>#NAME?</v>
      </c>
      <c r="V138" s="48"/>
      <c r="W138" s="1217" t="s">
        <v>108</v>
      </c>
      <c r="X138" s="48"/>
      <c r="Y138" s="1217" t="s">
        <v>7043</v>
      </c>
      <c r="Z138" s="48"/>
      <c r="AA138" s="48"/>
      <c r="AB138" s="48"/>
      <c r="AC138" s="48"/>
      <c r="AD138" s="48"/>
      <c r="AE138" s="48"/>
      <c r="AF138" s="48"/>
      <c r="AG138" s="48"/>
      <c r="AH138" s="48"/>
    </row>
    <row r="139" spans="1:34" ht="13.8">
      <c r="A139" s="1450">
        <v>44783</v>
      </c>
      <c r="B139" s="1217" t="s">
        <v>1906</v>
      </c>
      <c r="C139" s="1217"/>
      <c r="D139" s="1217" t="s">
        <v>3919</v>
      </c>
      <c r="E139" s="1217" t="s">
        <v>40</v>
      </c>
      <c r="F139" s="1217" t="s">
        <v>3449</v>
      </c>
      <c r="G139" s="1219">
        <v>0</v>
      </c>
      <c r="H139" s="1572" t="s">
        <v>3055</v>
      </c>
      <c r="I139" s="1217" t="s">
        <v>3453</v>
      </c>
      <c r="J139" s="1698"/>
      <c r="K139" s="48">
        <v>0</v>
      </c>
      <c r="L139" s="48">
        <v>0</v>
      </c>
      <c r="M139" s="1240">
        <v>0</v>
      </c>
      <c r="N139" s="1240"/>
      <c r="O139" s="1668"/>
      <c r="P139" s="1240"/>
      <c r="Q139" s="1240"/>
      <c r="R139" s="1240"/>
      <c r="S139" s="1240"/>
      <c r="T139" s="1240">
        <f t="shared" si="0"/>
        <v>0</v>
      </c>
      <c r="U139" s="1378" t="e">
        <f t="shared" si="1"/>
        <v>#DIV/0!</v>
      </c>
      <c r="V139" s="48"/>
      <c r="W139" s="1217" t="s">
        <v>27</v>
      </c>
      <c r="X139" s="48"/>
      <c r="Y139" s="1217" t="s">
        <v>7044</v>
      </c>
      <c r="Z139" s="48"/>
      <c r="AA139" s="48"/>
      <c r="AB139" s="48"/>
      <c r="AC139" s="48"/>
      <c r="AD139" s="48"/>
      <c r="AE139" s="48"/>
      <c r="AF139" s="48"/>
      <c r="AG139" s="48"/>
      <c r="AH139" s="48"/>
    </row>
    <row r="140" spans="1:34" ht="13.8">
      <c r="A140" s="1450">
        <v>44784</v>
      </c>
      <c r="B140" s="1217" t="s">
        <v>1170</v>
      </c>
      <c r="C140" s="1217" t="s">
        <v>3456</v>
      </c>
      <c r="D140" s="1217" t="s">
        <v>3521</v>
      </c>
      <c r="E140" s="1217" t="s">
        <v>3523</v>
      </c>
      <c r="F140" s="1217" t="s">
        <v>3515</v>
      </c>
      <c r="G140" s="1219">
        <v>15000</v>
      </c>
      <c r="H140" s="1769" t="s">
        <v>3063</v>
      </c>
      <c r="I140" s="1217" t="s">
        <v>3453</v>
      </c>
      <c r="J140" s="1698"/>
      <c r="K140" s="48" t="e">
        <f ca="1">_xludf.IFS(C140="成田机场",3000,C140="羽田机场",1200,D140="NearMe",1000)</f>
        <v>#NAME?</v>
      </c>
      <c r="L140" s="48" t="e">
        <f ca="1">_xludf.IFS(C140="成田机场",4000,C140="羽田机场",1000)</f>
        <v>#NAME?</v>
      </c>
      <c r="M140" s="1240" t="e">
        <f ca="1">(G140-K140-L140)*0.7</f>
        <v>#NAME?</v>
      </c>
      <c r="N140" s="1240"/>
      <c r="O140" s="1668"/>
      <c r="P140" s="1240"/>
      <c r="Q140" s="1240"/>
      <c r="R140" s="1240"/>
      <c r="S140" s="1240"/>
      <c r="T140" s="1240" t="e">
        <f t="shared" ca="1" si="0"/>
        <v>#NAME?</v>
      </c>
      <c r="U140" s="1378" t="e">
        <f t="shared" ca="1" si="1"/>
        <v>#NAME?</v>
      </c>
      <c r="V140" s="48"/>
      <c r="W140" s="1217" t="s">
        <v>107</v>
      </c>
      <c r="X140" s="48"/>
      <c r="Y140" s="1217" t="s">
        <v>7045</v>
      </c>
      <c r="Z140" s="48"/>
      <c r="AA140" s="48"/>
      <c r="AB140" s="48"/>
      <c r="AC140" s="48"/>
      <c r="AD140" s="48"/>
      <c r="AE140" s="48"/>
      <c r="AF140" s="48"/>
      <c r="AG140" s="48"/>
      <c r="AH140" s="48"/>
    </row>
    <row r="141" spans="1:34" ht="13.8">
      <c r="A141" s="1450">
        <v>44784</v>
      </c>
      <c r="B141" s="1217" t="s">
        <v>1906</v>
      </c>
      <c r="C141" s="1217"/>
      <c r="D141" s="1217" t="s">
        <v>3919</v>
      </c>
      <c r="E141" s="1217" t="s">
        <v>44</v>
      </c>
      <c r="F141" s="1217" t="s">
        <v>3524</v>
      </c>
      <c r="G141" s="1219">
        <v>0</v>
      </c>
      <c r="H141" s="1572" t="s">
        <v>3055</v>
      </c>
      <c r="I141" s="1217" t="s">
        <v>3453</v>
      </c>
      <c r="J141" s="1698"/>
      <c r="K141" s="48">
        <v>0</v>
      </c>
      <c r="L141" s="48">
        <v>0</v>
      </c>
      <c r="M141" s="1240">
        <v>0</v>
      </c>
      <c r="N141" s="1240"/>
      <c r="O141" s="1668"/>
      <c r="P141" s="1240"/>
      <c r="Q141" s="1240"/>
      <c r="R141" s="1240"/>
      <c r="S141" s="1240"/>
      <c r="T141" s="1240">
        <f t="shared" si="0"/>
        <v>0</v>
      </c>
      <c r="U141" s="1378" t="e">
        <f t="shared" si="1"/>
        <v>#DIV/0!</v>
      </c>
      <c r="V141" s="48"/>
      <c r="W141" s="1217" t="s">
        <v>27</v>
      </c>
      <c r="X141" s="48"/>
      <c r="Y141" s="1217" t="s">
        <v>7046</v>
      </c>
      <c r="Z141" s="48"/>
      <c r="AA141" s="48"/>
      <c r="AB141" s="48"/>
      <c r="AC141" s="48"/>
      <c r="AD141" s="48"/>
      <c r="AE141" s="48"/>
      <c r="AF141" s="48"/>
      <c r="AG141" s="48"/>
      <c r="AH141" s="48"/>
    </row>
    <row r="142" spans="1:34" ht="13.8">
      <c r="A142" s="1450">
        <v>44784</v>
      </c>
      <c r="B142" s="1217" t="s">
        <v>1906</v>
      </c>
      <c r="C142" s="1217"/>
      <c r="D142" s="1217" t="s">
        <v>3919</v>
      </c>
      <c r="E142" s="1217" t="s">
        <v>2979</v>
      </c>
      <c r="F142" s="1217" t="s">
        <v>3501</v>
      </c>
      <c r="G142" s="1219">
        <v>0</v>
      </c>
      <c r="H142" s="1572" t="s">
        <v>3055</v>
      </c>
      <c r="I142" s="1217" t="s">
        <v>3453</v>
      </c>
      <c r="J142" s="1698"/>
      <c r="K142" s="48">
        <v>0</v>
      </c>
      <c r="L142" s="48">
        <v>0</v>
      </c>
      <c r="M142" s="1240">
        <v>0</v>
      </c>
      <c r="N142" s="1240"/>
      <c r="O142" s="1668"/>
      <c r="P142" s="1240"/>
      <c r="Q142" s="1240"/>
      <c r="R142" s="1240"/>
      <c r="S142" s="1240"/>
      <c r="T142" s="1240">
        <f t="shared" si="0"/>
        <v>0</v>
      </c>
      <c r="U142" s="1378" t="e">
        <f t="shared" si="1"/>
        <v>#DIV/0!</v>
      </c>
      <c r="V142" s="48"/>
      <c r="W142" s="1217" t="s">
        <v>27</v>
      </c>
      <c r="X142" s="48"/>
      <c r="Y142" s="1217" t="s">
        <v>7047</v>
      </c>
      <c r="Z142" s="48"/>
      <c r="AA142" s="48"/>
      <c r="AB142" s="48"/>
      <c r="AC142" s="48"/>
      <c r="AD142" s="48"/>
      <c r="AE142" s="48"/>
      <c r="AF142" s="48"/>
      <c r="AG142" s="48"/>
      <c r="AH142" s="48"/>
    </row>
    <row r="143" spans="1:34" ht="13.8">
      <c r="A143" s="1450">
        <v>44784</v>
      </c>
      <c r="B143" s="1217" t="s">
        <v>1906</v>
      </c>
      <c r="C143" s="1217"/>
      <c r="D143" s="1217" t="s">
        <v>3919</v>
      </c>
      <c r="E143" s="1217" t="s">
        <v>45</v>
      </c>
      <c r="F143" s="1217" t="s">
        <v>3449</v>
      </c>
      <c r="G143" s="1219">
        <v>0</v>
      </c>
      <c r="H143" s="1572" t="s">
        <v>3055</v>
      </c>
      <c r="I143" s="1217" t="s">
        <v>3453</v>
      </c>
      <c r="J143" s="1698"/>
      <c r="K143" s="48">
        <v>0</v>
      </c>
      <c r="L143" s="48">
        <v>0</v>
      </c>
      <c r="M143" s="1240">
        <v>0</v>
      </c>
      <c r="N143" s="1240"/>
      <c r="O143" s="1668"/>
      <c r="P143" s="1240"/>
      <c r="Q143" s="1240"/>
      <c r="R143" s="1240"/>
      <c r="S143" s="1240"/>
      <c r="T143" s="1240">
        <f t="shared" si="0"/>
        <v>0</v>
      </c>
      <c r="U143" s="1378" t="e">
        <f t="shared" si="1"/>
        <v>#DIV/0!</v>
      </c>
      <c r="V143" s="48"/>
      <c r="W143" s="1217" t="s">
        <v>27</v>
      </c>
      <c r="X143" s="48"/>
      <c r="Y143" s="1217" t="s">
        <v>7048</v>
      </c>
      <c r="Z143" s="48"/>
      <c r="AA143" s="48"/>
      <c r="AB143" s="48"/>
      <c r="AC143" s="48"/>
      <c r="AD143" s="48"/>
      <c r="AE143" s="48"/>
      <c r="AF143" s="48"/>
      <c r="AG143" s="48"/>
      <c r="AH143" s="48"/>
    </row>
    <row r="144" spans="1:34" ht="13.8">
      <c r="A144" s="1450">
        <v>44784</v>
      </c>
      <c r="B144" s="1217" t="s">
        <v>1906</v>
      </c>
      <c r="C144" s="1217"/>
      <c r="D144" s="1217" t="s">
        <v>3919</v>
      </c>
      <c r="E144" s="1217" t="s">
        <v>43</v>
      </c>
      <c r="F144" s="1217" t="s">
        <v>3486</v>
      </c>
      <c r="G144" s="1219">
        <v>0</v>
      </c>
      <c r="H144" s="1572" t="s">
        <v>3055</v>
      </c>
      <c r="I144" s="1217" t="s">
        <v>3453</v>
      </c>
      <c r="J144" s="1698"/>
      <c r="K144" s="48">
        <v>0</v>
      </c>
      <c r="L144" s="48">
        <v>0</v>
      </c>
      <c r="M144" s="1240">
        <v>0</v>
      </c>
      <c r="N144" s="1240"/>
      <c r="O144" s="1668"/>
      <c r="P144" s="1240"/>
      <c r="Q144" s="1240"/>
      <c r="R144" s="1240"/>
      <c r="S144" s="1240"/>
      <c r="T144" s="1240">
        <f t="shared" si="0"/>
        <v>0</v>
      </c>
      <c r="U144" s="1378" t="e">
        <f t="shared" si="1"/>
        <v>#DIV/0!</v>
      </c>
      <c r="V144" s="48"/>
      <c r="W144" s="1217" t="s">
        <v>27</v>
      </c>
      <c r="X144" s="48"/>
      <c r="Y144" s="1217" t="s">
        <v>7049</v>
      </c>
      <c r="Z144" s="48"/>
      <c r="AA144" s="48"/>
      <c r="AB144" s="48"/>
      <c r="AC144" s="48"/>
      <c r="AD144" s="48"/>
      <c r="AE144" s="48"/>
      <c r="AF144" s="48"/>
      <c r="AG144" s="48"/>
      <c r="AH144" s="48"/>
    </row>
    <row r="145" spans="1:34" ht="13.8">
      <c r="A145" s="1450">
        <v>44785</v>
      </c>
      <c r="B145" s="1217" t="s">
        <v>1906</v>
      </c>
      <c r="C145" s="1217"/>
      <c r="D145" s="1217" t="s">
        <v>3919</v>
      </c>
      <c r="E145" s="1217" t="s">
        <v>3079</v>
      </c>
      <c r="F145" s="1217" t="s">
        <v>3686</v>
      </c>
      <c r="G145" s="1219">
        <v>0</v>
      </c>
      <c r="H145" s="1572" t="s">
        <v>3055</v>
      </c>
      <c r="I145" s="1217" t="s">
        <v>3453</v>
      </c>
      <c r="J145" s="1698"/>
      <c r="K145" s="48">
        <v>0</v>
      </c>
      <c r="L145" s="48">
        <v>0</v>
      </c>
      <c r="M145" s="1240">
        <v>0</v>
      </c>
      <c r="N145" s="1240"/>
      <c r="O145" s="1668"/>
      <c r="P145" s="1240"/>
      <c r="Q145" s="1240"/>
      <c r="R145" s="1240"/>
      <c r="S145" s="1240"/>
      <c r="T145" s="1240">
        <f t="shared" si="0"/>
        <v>0</v>
      </c>
      <c r="U145" s="1378" t="e">
        <f t="shared" si="1"/>
        <v>#DIV/0!</v>
      </c>
      <c r="V145" s="48"/>
      <c r="W145" s="1217" t="s">
        <v>27</v>
      </c>
      <c r="X145" s="48"/>
      <c r="Y145" s="1217" t="s">
        <v>7050</v>
      </c>
      <c r="Z145" s="48"/>
      <c r="AA145" s="48"/>
      <c r="AB145" s="48"/>
      <c r="AC145" s="48"/>
      <c r="AD145" s="48"/>
      <c r="AE145" s="48"/>
      <c r="AF145" s="48"/>
      <c r="AG145" s="48"/>
      <c r="AH145" s="48"/>
    </row>
    <row r="146" spans="1:34" ht="13.8">
      <c r="A146" s="1450">
        <v>44785</v>
      </c>
      <c r="B146" s="1217" t="s">
        <v>1906</v>
      </c>
      <c r="C146" s="1217"/>
      <c r="D146" s="1217" t="s">
        <v>3919</v>
      </c>
      <c r="E146" s="1217" t="s">
        <v>2979</v>
      </c>
      <c r="F146" s="1217" t="s">
        <v>3501</v>
      </c>
      <c r="G146" s="1219">
        <v>0</v>
      </c>
      <c r="H146" s="1572" t="s">
        <v>3055</v>
      </c>
      <c r="I146" s="1217" t="s">
        <v>3453</v>
      </c>
      <c r="J146" s="1698"/>
      <c r="K146" s="48">
        <v>0</v>
      </c>
      <c r="L146" s="48">
        <v>0</v>
      </c>
      <c r="M146" s="1240">
        <v>0</v>
      </c>
      <c r="N146" s="1240"/>
      <c r="O146" s="1668"/>
      <c r="P146" s="1240"/>
      <c r="Q146" s="1240"/>
      <c r="R146" s="1240"/>
      <c r="S146" s="1240"/>
      <c r="T146" s="1240">
        <f t="shared" si="0"/>
        <v>0</v>
      </c>
      <c r="U146" s="1378" t="e">
        <f t="shared" si="1"/>
        <v>#DIV/0!</v>
      </c>
      <c r="V146" s="48"/>
      <c r="W146" s="1217" t="s">
        <v>27</v>
      </c>
      <c r="X146" s="48"/>
      <c r="Y146" s="1217" t="s">
        <v>7051</v>
      </c>
      <c r="Z146" s="48"/>
      <c r="AA146" s="48"/>
      <c r="AB146" s="48"/>
      <c r="AC146" s="48"/>
      <c r="AD146" s="48"/>
      <c r="AE146" s="48"/>
      <c r="AF146" s="48"/>
      <c r="AG146" s="48"/>
      <c r="AH146" s="48"/>
    </row>
    <row r="147" spans="1:34" ht="13.8">
      <c r="A147" s="1450">
        <v>44785</v>
      </c>
      <c r="B147" s="1217" t="s">
        <v>1906</v>
      </c>
      <c r="C147" s="1217"/>
      <c r="D147" s="1217" t="s">
        <v>3919</v>
      </c>
      <c r="E147" s="1217" t="s">
        <v>40</v>
      </c>
      <c r="F147" s="1217" t="s">
        <v>3449</v>
      </c>
      <c r="G147" s="1219">
        <v>0</v>
      </c>
      <c r="H147" s="1572" t="s">
        <v>3055</v>
      </c>
      <c r="I147" s="1217" t="s">
        <v>3453</v>
      </c>
      <c r="J147" s="1698"/>
      <c r="K147" s="48">
        <v>0</v>
      </c>
      <c r="L147" s="48">
        <v>0</v>
      </c>
      <c r="M147" s="1240">
        <v>0</v>
      </c>
      <c r="N147" s="1240"/>
      <c r="O147" s="1668"/>
      <c r="P147" s="1240"/>
      <c r="Q147" s="1240"/>
      <c r="R147" s="1240"/>
      <c r="S147" s="1240"/>
      <c r="T147" s="1240">
        <f t="shared" si="0"/>
        <v>0</v>
      </c>
      <c r="U147" s="1378" t="e">
        <f t="shared" si="1"/>
        <v>#DIV/0!</v>
      </c>
      <c r="V147" s="48"/>
      <c r="W147" s="1217" t="s">
        <v>27</v>
      </c>
      <c r="X147" s="48"/>
      <c r="Y147" s="1217" t="s">
        <v>7052</v>
      </c>
      <c r="Z147" s="48"/>
      <c r="AA147" s="48"/>
      <c r="AB147" s="48"/>
      <c r="AC147" s="48"/>
      <c r="AD147" s="48"/>
      <c r="AE147" s="48"/>
      <c r="AF147" s="48"/>
      <c r="AG147" s="48"/>
      <c r="AH147" s="48"/>
    </row>
    <row r="148" spans="1:34" ht="13.8">
      <c r="A148" s="1450">
        <v>44785</v>
      </c>
      <c r="B148" s="1217" t="s">
        <v>1906</v>
      </c>
      <c r="C148" s="1217"/>
      <c r="D148" s="1217" t="s">
        <v>3919</v>
      </c>
      <c r="E148" s="1217" t="s">
        <v>3462</v>
      </c>
      <c r="F148" s="1217" t="s">
        <v>3486</v>
      </c>
      <c r="G148" s="1219">
        <v>0</v>
      </c>
      <c r="H148" s="1572" t="s">
        <v>3055</v>
      </c>
      <c r="I148" s="1217" t="s">
        <v>3453</v>
      </c>
      <c r="J148" s="1698"/>
      <c r="K148" s="48">
        <v>0</v>
      </c>
      <c r="L148" s="48">
        <v>0</v>
      </c>
      <c r="M148" s="1240">
        <v>0</v>
      </c>
      <c r="N148" s="1240"/>
      <c r="O148" s="1668"/>
      <c r="P148" s="1240"/>
      <c r="Q148" s="1240"/>
      <c r="R148" s="1240"/>
      <c r="S148" s="1240"/>
      <c r="T148" s="1240">
        <f t="shared" si="0"/>
        <v>0</v>
      </c>
      <c r="U148" s="1378" t="e">
        <f t="shared" si="1"/>
        <v>#DIV/0!</v>
      </c>
      <c r="V148" s="48"/>
      <c r="W148" s="1217" t="s">
        <v>27</v>
      </c>
      <c r="X148" s="48"/>
      <c r="Y148" s="1217" t="s">
        <v>7053</v>
      </c>
      <c r="Z148" s="48"/>
      <c r="AA148" s="48"/>
      <c r="AB148" s="48"/>
      <c r="AC148" s="48"/>
      <c r="AD148" s="48"/>
      <c r="AE148" s="48"/>
      <c r="AF148" s="48"/>
      <c r="AG148" s="48"/>
      <c r="AH148" s="48"/>
    </row>
    <row r="149" spans="1:34" ht="13.8">
      <c r="A149" s="1770">
        <v>44785</v>
      </c>
      <c r="B149" s="1763" t="s">
        <v>1906</v>
      </c>
      <c r="C149" s="1763"/>
      <c r="D149" s="1763" t="s">
        <v>6484</v>
      </c>
      <c r="E149" s="1763" t="s">
        <v>60</v>
      </c>
      <c r="F149" s="1763" t="s">
        <v>3517</v>
      </c>
      <c r="G149" s="1771">
        <v>380000</v>
      </c>
      <c r="H149" s="1572" t="s">
        <v>3050</v>
      </c>
      <c r="I149" s="1763" t="s">
        <v>3453</v>
      </c>
      <c r="J149" s="1698"/>
      <c r="K149" s="48" t="e">
        <f ca="1">_xludf.IFS(C149="成田机场",3000,C149="羽田机场",1200,D149="NearMe",1000)</f>
        <v>#NAME?</v>
      </c>
      <c r="L149" s="48" t="e">
        <f ca="1">_xludf.IFS(C149="成田机场",4000,C149="羽田机场",1000)</f>
        <v>#NAME?</v>
      </c>
      <c r="M149" s="1240" t="e">
        <f ca="1">(G149-K149-L149)*0.7</f>
        <v>#NAME?</v>
      </c>
      <c r="N149" s="1240"/>
      <c r="O149" s="1676"/>
      <c r="P149" s="1240"/>
      <c r="Q149" s="1240"/>
      <c r="R149" s="1240"/>
      <c r="S149" s="1240"/>
      <c r="T149" s="1240" t="e">
        <f t="shared" ca="1" si="0"/>
        <v>#NAME?</v>
      </c>
      <c r="U149" s="1378" t="e">
        <f t="shared" ca="1" si="1"/>
        <v>#NAME?</v>
      </c>
      <c r="V149" s="48"/>
      <c r="W149" s="1763" t="s">
        <v>107</v>
      </c>
      <c r="X149" s="48"/>
      <c r="Y149" s="1763" t="s">
        <v>7054</v>
      </c>
      <c r="Z149" s="48"/>
      <c r="AA149" s="48"/>
      <c r="AB149" s="48"/>
      <c r="AC149" s="48"/>
      <c r="AD149" s="48"/>
      <c r="AE149" s="48"/>
      <c r="AF149" s="48"/>
      <c r="AG149" s="48"/>
      <c r="AH149" s="48"/>
    </row>
    <row r="150" spans="1:34" ht="13.8">
      <c r="A150" s="1450">
        <v>44785</v>
      </c>
      <c r="B150" s="1217" t="s">
        <v>1906</v>
      </c>
      <c r="C150" s="1217"/>
      <c r="D150" s="1217" t="s">
        <v>3919</v>
      </c>
      <c r="E150" s="1217" t="s">
        <v>45</v>
      </c>
      <c r="F150" s="1217" t="s">
        <v>3524</v>
      </c>
      <c r="G150" s="1219">
        <v>0</v>
      </c>
      <c r="H150" s="1572" t="s">
        <v>3055</v>
      </c>
      <c r="I150" s="1217" t="s">
        <v>3453</v>
      </c>
      <c r="J150" s="1698"/>
      <c r="K150" s="48">
        <v>0</v>
      </c>
      <c r="L150" s="48">
        <v>0</v>
      </c>
      <c r="M150" s="1240">
        <v>0</v>
      </c>
      <c r="N150" s="1240"/>
      <c r="O150" s="1668"/>
      <c r="P150" s="1240"/>
      <c r="Q150" s="1240"/>
      <c r="R150" s="1240"/>
      <c r="S150" s="1240"/>
      <c r="T150" s="1240">
        <f t="shared" si="0"/>
        <v>0</v>
      </c>
      <c r="U150" s="1378" t="e">
        <f t="shared" si="1"/>
        <v>#DIV/0!</v>
      </c>
      <c r="V150" s="48"/>
      <c r="W150" s="1217" t="s">
        <v>27</v>
      </c>
      <c r="X150" s="48"/>
      <c r="Y150" s="1217" t="s">
        <v>7055</v>
      </c>
      <c r="Z150" s="48"/>
      <c r="AA150" s="48"/>
      <c r="AB150" s="48"/>
      <c r="AC150" s="48"/>
      <c r="AD150" s="48"/>
      <c r="AE150" s="48"/>
      <c r="AF150" s="48"/>
      <c r="AG150" s="48"/>
      <c r="AH150" s="48"/>
    </row>
    <row r="151" spans="1:34" ht="13.8">
      <c r="A151" s="1450">
        <v>44785</v>
      </c>
      <c r="B151" s="1217" t="s">
        <v>570</v>
      </c>
      <c r="C151" s="1217" t="s">
        <v>3446</v>
      </c>
      <c r="D151" s="1217" t="s">
        <v>3447</v>
      </c>
      <c r="E151" s="1217" t="s">
        <v>3523</v>
      </c>
      <c r="F151" s="1217" t="s">
        <v>3515</v>
      </c>
      <c r="G151" s="1219">
        <v>1500</v>
      </c>
      <c r="H151" s="1769" t="s">
        <v>3063</v>
      </c>
      <c r="I151" s="1217" t="s">
        <v>3450</v>
      </c>
      <c r="J151" s="1698"/>
      <c r="K151" s="48" t="e">
        <f ca="1">_xludf.IFS(C151="成田机场",3000,C151="羽田机场",1200,D151="NearMe",1000)</f>
        <v>#NAME?</v>
      </c>
      <c r="L151" s="48" t="e">
        <f ca="1">_xludf.IFS(C151="成田机场",4000,C151="羽田机场",1000)</f>
        <v>#NAME?</v>
      </c>
      <c r="M151" s="1240" t="e">
        <f ca="1">(G151-K151-L151)*0.7</f>
        <v>#NAME?</v>
      </c>
      <c r="N151" s="1240"/>
      <c r="O151" s="1668"/>
      <c r="P151" s="1240"/>
      <c r="Q151" s="1240"/>
      <c r="R151" s="1240"/>
      <c r="S151" s="1240"/>
      <c r="T151" s="1240" t="e">
        <f t="shared" ca="1" si="0"/>
        <v>#NAME?</v>
      </c>
      <c r="U151" s="1378" t="e">
        <f t="shared" ca="1" si="1"/>
        <v>#NAME?</v>
      </c>
      <c r="V151" s="48"/>
      <c r="W151" s="1217" t="s">
        <v>107</v>
      </c>
      <c r="X151" s="48"/>
      <c r="Y151" s="1217" t="s">
        <v>7056</v>
      </c>
      <c r="Z151" s="48"/>
      <c r="AA151" s="48"/>
      <c r="AB151" s="48"/>
      <c r="AC151" s="48"/>
      <c r="AD151" s="48"/>
      <c r="AE151" s="48"/>
      <c r="AF151" s="48"/>
      <c r="AG151" s="48"/>
      <c r="AH151" s="48"/>
    </row>
    <row r="152" spans="1:34" ht="13.8">
      <c r="A152" s="1450">
        <v>44785</v>
      </c>
      <c r="B152" s="1217" t="s">
        <v>1906</v>
      </c>
      <c r="C152" s="1217"/>
      <c r="D152" s="1217" t="s">
        <v>3919</v>
      </c>
      <c r="E152" s="1217" t="s">
        <v>43</v>
      </c>
      <c r="F152" s="1217" t="s">
        <v>3477</v>
      </c>
      <c r="G152" s="1219">
        <v>0</v>
      </c>
      <c r="H152" s="1572" t="s">
        <v>3055</v>
      </c>
      <c r="I152" s="1217" t="s">
        <v>3453</v>
      </c>
      <c r="J152" s="1698"/>
      <c r="K152" s="48">
        <v>0</v>
      </c>
      <c r="L152" s="48">
        <v>0</v>
      </c>
      <c r="M152" s="1240">
        <v>0</v>
      </c>
      <c r="N152" s="1240"/>
      <c r="O152" s="1668"/>
      <c r="P152" s="1240"/>
      <c r="Q152" s="1240"/>
      <c r="R152" s="1240"/>
      <c r="S152" s="1240"/>
      <c r="T152" s="1240">
        <f t="shared" si="0"/>
        <v>0</v>
      </c>
      <c r="U152" s="1378" t="e">
        <f t="shared" si="1"/>
        <v>#DIV/0!</v>
      </c>
      <c r="V152" s="48"/>
      <c r="W152" s="1217" t="s">
        <v>27</v>
      </c>
      <c r="X152" s="48"/>
      <c r="Y152" s="1217" t="s">
        <v>7057</v>
      </c>
      <c r="Z152" s="48"/>
      <c r="AA152" s="48"/>
      <c r="AB152" s="48"/>
      <c r="AC152" s="48"/>
      <c r="AD152" s="48"/>
      <c r="AE152" s="48"/>
      <c r="AF152" s="48"/>
      <c r="AG152" s="48"/>
      <c r="AH152" s="48"/>
    </row>
    <row r="153" spans="1:34" ht="13.8">
      <c r="A153" s="1450">
        <v>44786</v>
      </c>
      <c r="B153" s="1217" t="s">
        <v>1170</v>
      </c>
      <c r="C153" s="1217" t="s">
        <v>3446</v>
      </c>
      <c r="D153" s="1217" t="s">
        <v>3503</v>
      </c>
      <c r="E153" s="1217" t="s">
        <v>86</v>
      </c>
      <c r="F153" s="1217" t="s">
        <v>5633</v>
      </c>
      <c r="G153" s="1219">
        <v>13050</v>
      </c>
      <c r="H153" s="1769" t="s">
        <v>3063</v>
      </c>
      <c r="I153" s="1217" t="s">
        <v>3453</v>
      </c>
      <c r="J153" s="1698"/>
      <c r="K153" s="48" t="e">
        <f ca="1">_xludf.IFS(C153="成田机场",3000,C153="羽田机场",1200,D153="NearMe",1000)</f>
        <v>#NAME?</v>
      </c>
      <c r="L153" s="48" t="e">
        <f ca="1">_xludf.IFS(C153="成田机场",4000,C153="羽田机场",1000)</f>
        <v>#NAME?</v>
      </c>
      <c r="M153" s="1240" t="e">
        <f ca="1">(G153-K153-L153)*0.7</f>
        <v>#NAME?</v>
      </c>
      <c r="N153" s="1240"/>
      <c r="O153" s="1668"/>
      <c r="P153" s="1240"/>
      <c r="Q153" s="1240"/>
      <c r="R153" s="1240"/>
      <c r="S153" s="1240"/>
      <c r="T153" s="1240" t="e">
        <f t="shared" ca="1" si="0"/>
        <v>#NAME?</v>
      </c>
      <c r="U153" s="1378" t="e">
        <f t="shared" ca="1" si="1"/>
        <v>#NAME?</v>
      </c>
      <c r="V153" s="48"/>
      <c r="W153" s="1217" t="s">
        <v>1540</v>
      </c>
      <c r="X153" s="48"/>
      <c r="Y153" s="1217" t="s">
        <v>7058</v>
      </c>
      <c r="Z153" s="48"/>
      <c r="AA153" s="48"/>
      <c r="AB153" s="48"/>
      <c r="AC153" s="48"/>
      <c r="AD153" s="48"/>
      <c r="AE153" s="48"/>
      <c r="AF153" s="48"/>
      <c r="AG153" s="48"/>
      <c r="AH153" s="48"/>
    </row>
    <row r="154" spans="1:34" ht="13.8">
      <c r="A154" s="1450">
        <v>44786</v>
      </c>
      <c r="B154" s="1217" t="s">
        <v>1906</v>
      </c>
      <c r="C154" s="1217"/>
      <c r="D154" s="1217" t="s">
        <v>3919</v>
      </c>
      <c r="E154" s="1217" t="s">
        <v>2979</v>
      </c>
      <c r="F154" s="1217" t="s">
        <v>3501</v>
      </c>
      <c r="G154" s="1219">
        <v>0</v>
      </c>
      <c r="H154" s="1572" t="s">
        <v>3055</v>
      </c>
      <c r="I154" s="1217" t="s">
        <v>3453</v>
      </c>
      <c r="J154" s="1698"/>
      <c r="K154" s="48">
        <v>0</v>
      </c>
      <c r="L154" s="48">
        <v>0</v>
      </c>
      <c r="M154" s="1240">
        <v>0</v>
      </c>
      <c r="N154" s="1240"/>
      <c r="O154" s="1668"/>
      <c r="P154" s="1240"/>
      <c r="Q154" s="1240"/>
      <c r="R154" s="1240"/>
      <c r="S154" s="1240"/>
      <c r="T154" s="1240">
        <f t="shared" si="0"/>
        <v>0</v>
      </c>
      <c r="U154" s="1378" t="e">
        <f t="shared" si="1"/>
        <v>#DIV/0!</v>
      </c>
      <c r="V154" s="48"/>
      <c r="W154" s="1217" t="s">
        <v>27</v>
      </c>
      <c r="X154" s="48"/>
      <c r="Y154" s="1217" t="s">
        <v>7059</v>
      </c>
      <c r="Z154" s="48"/>
      <c r="AA154" s="48"/>
      <c r="AB154" s="48"/>
      <c r="AC154" s="48"/>
      <c r="AD154" s="48"/>
      <c r="AE154" s="48"/>
      <c r="AF154" s="48"/>
      <c r="AG154" s="48"/>
      <c r="AH154" s="48"/>
    </row>
    <row r="155" spans="1:34" ht="13.8">
      <c r="A155" s="1450">
        <v>44786</v>
      </c>
      <c r="B155" s="1217" t="s">
        <v>1906</v>
      </c>
      <c r="C155" s="1217"/>
      <c r="D155" s="1217" t="s">
        <v>3919</v>
      </c>
      <c r="E155" s="1217" t="s">
        <v>49</v>
      </c>
      <c r="F155" s="1217" t="s">
        <v>3686</v>
      </c>
      <c r="G155" s="1219">
        <v>0</v>
      </c>
      <c r="H155" s="1572" t="s">
        <v>3055</v>
      </c>
      <c r="I155" s="1217" t="s">
        <v>3453</v>
      </c>
      <c r="J155" s="1767"/>
      <c r="K155" s="48">
        <v>0</v>
      </c>
      <c r="L155" s="48">
        <v>0</v>
      </c>
      <c r="M155" s="1240">
        <v>0</v>
      </c>
      <c r="N155" s="1240"/>
      <c r="O155" s="1668"/>
      <c r="P155" s="1240"/>
      <c r="Q155" s="1240"/>
      <c r="R155" s="1240"/>
      <c r="S155" s="1240"/>
      <c r="T155" s="1240">
        <f t="shared" si="0"/>
        <v>0</v>
      </c>
      <c r="U155" s="1378" t="e">
        <f t="shared" si="1"/>
        <v>#DIV/0!</v>
      </c>
      <c r="V155" s="48"/>
      <c r="W155" s="1217" t="s">
        <v>27</v>
      </c>
      <c r="X155" s="48"/>
      <c r="Y155" s="1217" t="s">
        <v>7060</v>
      </c>
      <c r="Z155" s="48"/>
      <c r="AA155" s="48"/>
      <c r="AB155" s="48"/>
      <c r="AC155" s="48"/>
      <c r="AD155" s="48"/>
      <c r="AE155" s="48"/>
      <c r="AF155" s="48"/>
      <c r="AG155" s="48"/>
      <c r="AH155" s="48"/>
    </row>
    <row r="156" spans="1:34" ht="13.8">
      <c r="A156" s="1450">
        <v>44786</v>
      </c>
      <c r="B156" s="1217" t="s">
        <v>1906</v>
      </c>
      <c r="C156" s="1217"/>
      <c r="D156" s="1217" t="s">
        <v>3919</v>
      </c>
      <c r="E156" s="1217" t="s">
        <v>98</v>
      </c>
      <c r="F156" s="1217" t="s">
        <v>3524</v>
      </c>
      <c r="G156" s="1219">
        <v>0</v>
      </c>
      <c r="H156" s="1572" t="s">
        <v>3055</v>
      </c>
      <c r="I156" s="1217" t="s">
        <v>3453</v>
      </c>
      <c r="J156" s="1698"/>
      <c r="K156" s="48">
        <v>0</v>
      </c>
      <c r="L156" s="48">
        <v>0</v>
      </c>
      <c r="M156" s="1240">
        <v>0</v>
      </c>
      <c r="N156" s="1240"/>
      <c r="O156" s="1668"/>
      <c r="P156" s="1240"/>
      <c r="Q156" s="1240"/>
      <c r="R156" s="1240"/>
      <c r="S156" s="1240"/>
      <c r="T156" s="1240">
        <f t="shared" si="0"/>
        <v>0</v>
      </c>
      <c r="U156" s="1378" t="e">
        <f t="shared" si="1"/>
        <v>#DIV/0!</v>
      </c>
      <c r="V156" s="48"/>
      <c r="W156" s="1217" t="s">
        <v>27</v>
      </c>
      <c r="X156" s="48"/>
      <c r="Y156" s="1217" t="s">
        <v>7061</v>
      </c>
      <c r="Z156" s="48"/>
      <c r="AA156" s="48"/>
      <c r="AB156" s="48"/>
      <c r="AC156" s="48"/>
      <c r="AD156" s="48"/>
      <c r="AE156" s="48"/>
      <c r="AF156" s="48"/>
      <c r="AG156" s="48"/>
      <c r="AH156" s="48"/>
    </row>
    <row r="157" spans="1:34" ht="13.8">
      <c r="A157" s="1450">
        <v>44786</v>
      </c>
      <c r="B157" s="1217" t="s">
        <v>1906</v>
      </c>
      <c r="C157" s="1217"/>
      <c r="D157" s="1217" t="s">
        <v>3919</v>
      </c>
      <c r="E157" s="1217" t="s">
        <v>3462</v>
      </c>
      <c r="F157" s="1217" t="s">
        <v>3486</v>
      </c>
      <c r="G157" s="1219">
        <v>0</v>
      </c>
      <c r="H157" s="1572" t="s">
        <v>3055</v>
      </c>
      <c r="I157" s="1217" t="s">
        <v>3453</v>
      </c>
      <c r="J157" s="1698"/>
      <c r="K157" s="48">
        <v>0</v>
      </c>
      <c r="L157" s="48">
        <v>0</v>
      </c>
      <c r="M157" s="1240">
        <v>0</v>
      </c>
      <c r="N157" s="1240"/>
      <c r="O157" s="1668"/>
      <c r="P157" s="1240"/>
      <c r="Q157" s="1240"/>
      <c r="R157" s="1240"/>
      <c r="S157" s="1240"/>
      <c r="T157" s="1240">
        <f t="shared" si="0"/>
        <v>0</v>
      </c>
      <c r="U157" s="1378" t="e">
        <f t="shared" si="1"/>
        <v>#DIV/0!</v>
      </c>
      <c r="V157" s="48"/>
      <c r="W157" s="1217" t="s">
        <v>27</v>
      </c>
      <c r="X157" s="48"/>
      <c r="Y157" s="1217" t="s">
        <v>7062</v>
      </c>
      <c r="Z157" s="48"/>
      <c r="AA157" s="48"/>
      <c r="AB157" s="48"/>
      <c r="AC157" s="48"/>
      <c r="AD157" s="48"/>
      <c r="AE157" s="48"/>
      <c r="AF157" s="48"/>
      <c r="AG157" s="48"/>
      <c r="AH157" s="48"/>
    </row>
    <row r="158" spans="1:34" ht="13.8">
      <c r="A158" s="1450">
        <v>44786</v>
      </c>
      <c r="B158" s="1217" t="s">
        <v>3473</v>
      </c>
      <c r="C158" s="1217"/>
      <c r="D158" s="1217" t="s">
        <v>332</v>
      </c>
      <c r="E158" s="1217" t="s">
        <v>3523</v>
      </c>
      <c r="F158" s="1217" t="s">
        <v>3515</v>
      </c>
      <c r="G158" s="1219">
        <v>15000</v>
      </c>
      <c r="H158" s="1769" t="s">
        <v>3063</v>
      </c>
      <c r="I158" s="1217" t="s">
        <v>3453</v>
      </c>
      <c r="J158" s="1698"/>
      <c r="K158" s="48" t="e">
        <f ca="1">_xludf.IFS(C158="成田机场",3000,C158="羽田机场",1200,D158="NearMe",1000)</f>
        <v>#NAME?</v>
      </c>
      <c r="L158" s="48" t="e">
        <f ca="1">_xludf.IFS(C158="成田机场",4000,C158="羽田机场",1000)</f>
        <v>#NAME?</v>
      </c>
      <c r="M158" s="1240" t="e">
        <f ca="1">(G158-K158-L158)*0.7</f>
        <v>#NAME?</v>
      </c>
      <c r="N158" s="1240"/>
      <c r="O158" s="1668"/>
      <c r="P158" s="1240"/>
      <c r="Q158" s="1240"/>
      <c r="R158" s="1240"/>
      <c r="S158" s="1240"/>
      <c r="T158" s="1240" t="e">
        <f t="shared" ca="1" si="0"/>
        <v>#NAME?</v>
      </c>
      <c r="U158" s="1378" t="e">
        <f t="shared" ca="1" si="1"/>
        <v>#NAME?</v>
      </c>
      <c r="V158" s="48"/>
      <c r="W158" s="1217" t="s">
        <v>107</v>
      </c>
      <c r="X158" s="48"/>
      <c r="Y158" s="1217" t="s">
        <v>7063</v>
      </c>
      <c r="Z158" s="48"/>
      <c r="AA158" s="48"/>
      <c r="AB158" s="48"/>
      <c r="AC158" s="48"/>
      <c r="AD158" s="48"/>
      <c r="AE158" s="48"/>
      <c r="AF158" s="48"/>
      <c r="AG158" s="48"/>
      <c r="AH158" s="48"/>
    </row>
    <row r="159" spans="1:34" ht="13.8">
      <c r="A159" s="1450">
        <v>44786</v>
      </c>
      <c r="B159" s="1217" t="s">
        <v>1906</v>
      </c>
      <c r="C159" s="1217"/>
      <c r="D159" s="1217" t="s">
        <v>3919</v>
      </c>
      <c r="E159" s="1217" t="s">
        <v>44</v>
      </c>
      <c r="F159" s="1217" t="s">
        <v>3477</v>
      </c>
      <c r="G159" s="1219">
        <v>0</v>
      </c>
      <c r="H159" s="1769" t="s">
        <v>3063</v>
      </c>
      <c r="I159" s="1217" t="s">
        <v>3453</v>
      </c>
      <c r="J159" s="1698"/>
      <c r="K159" s="48">
        <v>0</v>
      </c>
      <c r="L159" s="48">
        <v>0</v>
      </c>
      <c r="M159" s="1240">
        <v>0</v>
      </c>
      <c r="N159" s="1240"/>
      <c r="O159" s="1668"/>
      <c r="P159" s="1240"/>
      <c r="Q159" s="1240"/>
      <c r="R159" s="1240"/>
      <c r="S159" s="1240"/>
      <c r="T159" s="1240">
        <f t="shared" si="0"/>
        <v>0</v>
      </c>
      <c r="U159" s="1378" t="e">
        <f t="shared" si="1"/>
        <v>#DIV/0!</v>
      </c>
      <c r="V159" s="48"/>
      <c r="W159" s="1217" t="s">
        <v>27</v>
      </c>
      <c r="X159" s="48"/>
      <c r="Y159" s="1217" t="s">
        <v>7064</v>
      </c>
      <c r="Z159" s="48"/>
      <c r="AA159" s="48"/>
      <c r="AB159" s="48"/>
      <c r="AC159" s="48"/>
      <c r="AD159" s="48"/>
      <c r="AE159" s="48"/>
      <c r="AF159" s="48"/>
      <c r="AG159" s="48"/>
      <c r="AH159" s="48"/>
    </row>
    <row r="160" spans="1:34" ht="13.8">
      <c r="A160" s="1450">
        <v>44786</v>
      </c>
      <c r="B160" s="1217" t="s">
        <v>1906</v>
      </c>
      <c r="C160" s="1217"/>
      <c r="D160" s="1217" t="s">
        <v>3919</v>
      </c>
      <c r="E160" s="1217" t="s">
        <v>40</v>
      </c>
      <c r="F160" s="1217" t="s">
        <v>3449</v>
      </c>
      <c r="G160" s="1219">
        <v>0</v>
      </c>
      <c r="H160" s="1769" t="s">
        <v>3063</v>
      </c>
      <c r="I160" s="1217" t="s">
        <v>3453</v>
      </c>
      <c r="J160" s="1698"/>
      <c r="K160" s="48">
        <v>0</v>
      </c>
      <c r="L160" s="48">
        <v>0</v>
      </c>
      <c r="M160" s="1240">
        <v>0</v>
      </c>
      <c r="N160" s="1240"/>
      <c r="O160" s="1668"/>
      <c r="P160" s="1240"/>
      <c r="Q160" s="1240"/>
      <c r="R160" s="1240"/>
      <c r="S160" s="1240"/>
      <c r="T160" s="1240">
        <f t="shared" si="0"/>
        <v>0</v>
      </c>
      <c r="U160" s="1378" t="e">
        <f t="shared" si="1"/>
        <v>#DIV/0!</v>
      </c>
      <c r="V160" s="48"/>
      <c r="W160" s="1217" t="s">
        <v>27</v>
      </c>
      <c r="X160" s="48"/>
      <c r="Y160" s="1217" t="s">
        <v>7065</v>
      </c>
      <c r="Z160" s="48"/>
      <c r="AA160" s="48"/>
      <c r="AB160" s="48"/>
      <c r="AC160" s="48"/>
      <c r="AD160" s="48"/>
      <c r="AE160" s="48"/>
      <c r="AF160" s="48"/>
      <c r="AG160" s="48"/>
      <c r="AH160" s="48"/>
    </row>
    <row r="161" spans="1:34" ht="13.8">
      <c r="A161" s="1450">
        <v>44786</v>
      </c>
      <c r="B161" s="1217" t="s">
        <v>570</v>
      </c>
      <c r="C161" s="1217" t="s">
        <v>3496</v>
      </c>
      <c r="D161" s="1217" t="s">
        <v>3474</v>
      </c>
      <c r="E161" s="1217" t="s">
        <v>3497</v>
      </c>
      <c r="F161" s="1217" t="s">
        <v>3498</v>
      </c>
      <c r="G161" s="1219">
        <v>11000</v>
      </c>
      <c r="H161" s="1769" t="s">
        <v>3063</v>
      </c>
      <c r="I161" s="1217" t="s">
        <v>3453</v>
      </c>
      <c r="J161" s="1698"/>
      <c r="K161" s="48" t="e">
        <f t="shared" ref="K161:K167" ca="1" si="52">_xludf.IFS(C161="成田机场",3000,C161="羽田机场",1200,D161="NearMe",1000)</f>
        <v>#NAME?</v>
      </c>
      <c r="L161" s="48" t="e">
        <f t="shared" ref="L161:L167" ca="1" si="53">_xludf.IFS(C161="成田机场",4000,C161="羽田机场",1000)</f>
        <v>#NAME?</v>
      </c>
      <c r="M161" s="1240" t="e">
        <f t="shared" ref="M161:M167" ca="1" si="54">(G161-K161-L161)*0.7</f>
        <v>#NAME?</v>
      </c>
      <c r="N161" s="1240"/>
      <c r="O161" s="1668"/>
      <c r="P161" s="1240"/>
      <c r="Q161" s="1240"/>
      <c r="R161" s="1240"/>
      <c r="S161" s="1240"/>
      <c r="T161" s="1240" t="e">
        <f t="shared" ca="1" si="0"/>
        <v>#NAME?</v>
      </c>
      <c r="U161" s="1378" t="e">
        <f t="shared" ca="1" si="1"/>
        <v>#NAME?</v>
      </c>
      <c r="V161" s="48"/>
      <c r="W161" s="1217" t="s">
        <v>27</v>
      </c>
      <c r="X161" s="48"/>
      <c r="Y161" s="1217" t="s">
        <v>7066</v>
      </c>
      <c r="Z161" s="48"/>
      <c r="AA161" s="48"/>
      <c r="AB161" s="48"/>
      <c r="AC161" s="48"/>
      <c r="AD161" s="48"/>
      <c r="AE161" s="48"/>
      <c r="AF161" s="48"/>
      <c r="AG161" s="48"/>
      <c r="AH161" s="48"/>
    </row>
    <row r="162" spans="1:34" ht="13.8">
      <c r="A162" s="1450">
        <v>44786</v>
      </c>
      <c r="B162" s="1217" t="s">
        <v>1170</v>
      </c>
      <c r="C162" s="1217" t="s">
        <v>3456</v>
      </c>
      <c r="D162" s="1217" t="s">
        <v>3521</v>
      </c>
      <c r="E162" s="1217" t="s">
        <v>3523</v>
      </c>
      <c r="F162" s="1217" t="s">
        <v>3515</v>
      </c>
      <c r="G162" s="1219">
        <v>15000</v>
      </c>
      <c r="H162" s="1769" t="s">
        <v>3063</v>
      </c>
      <c r="I162" s="1217" t="s">
        <v>3453</v>
      </c>
      <c r="J162" s="1698"/>
      <c r="K162" s="48" t="e">
        <f t="shared" ca="1" si="52"/>
        <v>#NAME?</v>
      </c>
      <c r="L162" s="48" t="e">
        <f t="shared" ca="1" si="53"/>
        <v>#NAME?</v>
      </c>
      <c r="M162" s="1240" t="e">
        <f t="shared" ca="1" si="54"/>
        <v>#NAME?</v>
      </c>
      <c r="N162" s="1240"/>
      <c r="O162" s="1668"/>
      <c r="P162" s="1240"/>
      <c r="Q162" s="1240"/>
      <c r="R162" s="1240"/>
      <c r="S162" s="1240"/>
      <c r="T162" s="1240" t="e">
        <f t="shared" ca="1" si="0"/>
        <v>#NAME?</v>
      </c>
      <c r="U162" s="1378" t="e">
        <f t="shared" ca="1" si="1"/>
        <v>#NAME?</v>
      </c>
      <c r="V162" s="48"/>
      <c r="W162" s="1217" t="s">
        <v>107</v>
      </c>
      <c r="X162" s="48"/>
      <c r="Y162" s="1217" t="s">
        <v>7067</v>
      </c>
      <c r="Z162" s="48"/>
      <c r="AA162" s="48"/>
      <c r="AB162" s="48"/>
      <c r="AC162" s="48"/>
      <c r="AD162" s="48"/>
      <c r="AE162" s="48"/>
      <c r="AF162" s="48"/>
      <c r="AG162" s="48"/>
      <c r="AH162" s="48"/>
    </row>
    <row r="163" spans="1:34" ht="13.8">
      <c r="A163" s="1450">
        <v>44786</v>
      </c>
      <c r="B163" s="1217" t="s">
        <v>1170</v>
      </c>
      <c r="C163" s="1217" t="s">
        <v>3446</v>
      </c>
      <c r="D163" s="1217" t="s">
        <v>3474</v>
      </c>
      <c r="E163" s="1217" t="s">
        <v>3079</v>
      </c>
      <c r="F163" s="1217" t="s">
        <v>3547</v>
      </c>
      <c r="G163" s="1219">
        <v>14000</v>
      </c>
      <c r="H163" s="1769" t="s">
        <v>3063</v>
      </c>
      <c r="I163" s="1217" t="s">
        <v>3453</v>
      </c>
      <c r="J163" s="1698"/>
      <c r="K163" s="48" t="e">
        <f t="shared" ca="1" si="52"/>
        <v>#NAME?</v>
      </c>
      <c r="L163" s="48" t="e">
        <f t="shared" ca="1" si="53"/>
        <v>#NAME?</v>
      </c>
      <c r="M163" s="1240" t="e">
        <f t="shared" ca="1" si="54"/>
        <v>#NAME?</v>
      </c>
      <c r="N163" s="1240"/>
      <c r="O163" s="1668"/>
      <c r="P163" s="1240"/>
      <c r="Q163" s="1240"/>
      <c r="R163" s="1240"/>
      <c r="S163" s="1240"/>
      <c r="T163" s="1240" t="e">
        <f t="shared" ca="1" si="0"/>
        <v>#NAME?</v>
      </c>
      <c r="U163" s="1378" t="e">
        <f t="shared" ca="1" si="1"/>
        <v>#NAME?</v>
      </c>
      <c r="V163" s="48"/>
      <c r="W163" s="1217" t="s">
        <v>27</v>
      </c>
      <c r="X163" s="48"/>
      <c r="Y163" s="1217" t="s">
        <v>7068</v>
      </c>
      <c r="Z163" s="48"/>
      <c r="AA163" s="48"/>
      <c r="AB163" s="48"/>
      <c r="AC163" s="48"/>
      <c r="AD163" s="48"/>
      <c r="AE163" s="48"/>
      <c r="AF163" s="48"/>
      <c r="AG163" s="48"/>
      <c r="AH163" s="48"/>
    </row>
    <row r="164" spans="1:34" ht="13.8">
      <c r="A164" s="1770">
        <v>44786</v>
      </c>
      <c r="B164" s="1763" t="s">
        <v>3473</v>
      </c>
      <c r="C164" s="1763"/>
      <c r="D164" s="1763" t="s">
        <v>3740</v>
      </c>
      <c r="E164" s="1763" t="s">
        <v>92</v>
      </c>
      <c r="F164" s="1763" t="s">
        <v>3457</v>
      </c>
      <c r="G164" s="1771">
        <v>160000</v>
      </c>
      <c r="H164" s="1572" t="s">
        <v>3050</v>
      </c>
      <c r="I164" s="1763" t="s">
        <v>3453</v>
      </c>
      <c r="J164" s="1698"/>
      <c r="K164" s="48" t="e">
        <f t="shared" ca="1" si="52"/>
        <v>#NAME?</v>
      </c>
      <c r="L164" s="48" t="e">
        <f t="shared" ca="1" si="53"/>
        <v>#NAME?</v>
      </c>
      <c r="M164" s="1240" t="e">
        <f t="shared" ca="1" si="54"/>
        <v>#NAME?</v>
      </c>
      <c r="N164" s="1240"/>
      <c r="O164" s="1668"/>
      <c r="P164" s="1240"/>
      <c r="Q164" s="1240"/>
      <c r="R164" s="1240"/>
      <c r="S164" s="1240"/>
      <c r="T164" s="1240" t="e">
        <f t="shared" ca="1" si="0"/>
        <v>#NAME?</v>
      </c>
      <c r="U164" s="1378" t="e">
        <f t="shared" ca="1" si="1"/>
        <v>#NAME?</v>
      </c>
      <c r="V164" s="48"/>
      <c r="W164" s="1763" t="s">
        <v>107</v>
      </c>
      <c r="X164" s="48"/>
      <c r="Y164" s="1763" t="s">
        <v>7069</v>
      </c>
      <c r="Z164" s="48"/>
      <c r="AA164" s="48"/>
      <c r="AB164" s="48"/>
      <c r="AC164" s="48"/>
      <c r="AD164" s="48"/>
      <c r="AE164" s="48"/>
      <c r="AF164" s="48"/>
      <c r="AG164" s="48"/>
      <c r="AH164" s="48"/>
    </row>
    <row r="165" spans="1:34" ht="13.8">
      <c r="A165" s="1450">
        <v>44786</v>
      </c>
      <c r="B165" s="1217" t="s">
        <v>570</v>
      </c>
      <c r="C165" s="1217" t="s">
        <v>3456</v>
      </c>
      <c r="D165" s="1217" t="s">
        <v>7070</v>
      </c>
      <c r="E165" s="1217" t="s">
        <v>3523</v>
      </c>
      <c r="F165" s="1217" t="s">
        <v>3515</v>
      </c>
      <c r="G165" s="1219">
        <v>17000</v>
      </c>
      <c r="H165" s="1769" t="s">
        <v>3063</v>
      </c>
      <c r="I165" s="1217" t="s">
        <v>3453</v>
      </c>
      <c r="J165" s="1698"/>
      <c r="K165" s="48" t="e">
        <f t="shared" ca="1" si="52"/>
        <v>#NAME?</v>
      </c>
      <c r="L165" s="48" t="e">
        <f t="shared" ca="1" si="53"/>
        <v>#NAME?</v>
      </c>
      <c r="M165" s="1240" t="e">
        <f t="shared" ca="1" si="54"/>
        <v>#NAME?</v>
      </c>
      <c r="N165" s="1240"/>
      <c r="O165" s="1668"/>
      <c r="P165" s="1240"/>
      <c r="Q165" s="1240"/>
      <c r="R165" s="1240"/>
      <c r="S165" s="1240"/>
      <c r="T165" s="1240" t="e">
        <f t="shared" ca="1" si="0"/>
        <v>#NAME?</v>
      </c>
      <c r="U165" s="1378" t="e">
        <f t="shared" ca="1" si="1"/>
        <v>#NAME?</v>
      </c>
      <c r="V165" s="48"/>
      <c r="W165" s="1217" t="s">
        <v>27</v>
      </c>
      <c r="X165" s="48"/>
      <c r="Y165" s="1217" t="s">
        <v>7071</v>
      </c>
      <c r="Z165" s="48"/>
      <c r="AA165" s="48"/>
      <c r="AB165" s="48"/>
      <c r="AC165" s="48"/>
      <c r="AD165" s="48"/>
      <c r="AE165" s="48"/>
      <c r="AF165" s="48"/>
      <c r="AG165" s="48"/>
      <c r="AH165" s="48"/>
    </row>
    <row r="166" spans="1:34" ht="13.8">
      <c r="A166" s="1450">
        <v>44787</v>
      </c>
      <c r="B166" s="1217" t="s">
        <v>1170</v>
      </c>
      <c r="C166" s="1217" t="s">
        <v>3456</v>
      </c>
      <c r="D166" s="1217" t="s">
        <v>3521</v>
      </c>
      <c r="E166" s="1217" t="s">
        <v>3523</v>
      </c>
      <c r="F166" s="1217" t="s">
        <v>3515</v>
      </c>
      <c r="G166" s="1219">
        <v>15000</v>
      </c>
      <c r="H166" s="1769" t="s">
        <v>3063</v>
      </c>
      <c r="I166" s="1217" t="s">
        <v>3453</v>
      </c>
      <c r="J166" s="1768"/>
      <c r="K166" s="48" t="e">
        <f t="shared" ca="1" si="52"/>
        <v>#NAME?</v>
      </c>
      <c r="L166" s="48" t="e">
        <f t="shared" ca="1" si="53"/>
        <v>#NAME?</v>
      </c>
      <c r="M166" s="1240" t="e">
        <f t="shared" ca="1" si="54"/>
        <v>#NAME?</v>
      </c>
      <c r="N166" s="1240"/>
      <c r="O166" s="1668"/>
      <c r="P166" s="1240"/>
      <c r="Q166" s="1240"/>
      <c r="R166" s="1240"/>
      <c r="S166" s="1240"/>
      <c r="T166" s="1240" t="e">
        <f t="shared" ca="1" si="0"/>
        <v>#NAME?</v>
      </c>
      <c r="U166" s="1378" t="e">
        <f t="shared" ca="1" si="1"/>
        <v>#NAME?</v>
      </c>
      <c r="V166" s="48"/>
      <c r="W166" s="1217" t="s">
        <v>107</v>
      </c>
      <c r="X166" s="48"/>
      <c r="Y166" s="1217" t="s">
        <v>7072</v>
      </c>
      <c r="Z166" s="48"/>
      <c r="AA166" s="48"/>
      <c r="AB166" s="48"/>
      <c r="AC166" s="48"/>
      <c r="AD166" s="48"/>
      <c r="AE166" s="48"/>
      <c r="AF166" s="48"/>
      <c r="AG166" s="48"/>
      <c r="AH166" s="48"/>
    </row>
    <row r="167" spans="1:34" ht="13.8">
      <c r="A167" s="1450">
        <v>44787</v>
      </c>
      <c r="B167" s="1217" t="s">
        <v>1170</v>
      </c>
      <c r="C167" s="1217" t="s">
        <v>3456</v>
      </c>
      <c r="D167" s="1217" t="s">
        <v>3447</v>
      </c>
      <c r="E167" s="1217" t="s">
        <v>86</v>
      </c>
      <c r="F167" s="1217" t="s">
        <v>3486</v>
      </c>
      <c r="G167" s="1219">
        <v>1600</v>
      </c>
      <c r="H167" s="1769" t="s">
        <v>3063</v>
      </c>
      <c r="I167" s="1217" t="s">
        <v>3450</v>
      </c>
      <c r="J167" s="1698"/>
      <c r="K167" s="48" t="e">
        <f t="shared" ca="1" si="52"/>
        <v>#NAME?</v>
      </c>
      <c r="L167" s="48" t="e">
        <f t="shared" ca="1" si="53"/>
        <v>#NAME?</v>
      </c>
      <c r="M167" s="1240" t="e">
        <f t="shared" ca="1" si="54"/>
        <v>#NAME?</v>
      </c>
      <c r="N167" s="1240"/>
      <c r="O167" s="1668"/>
      <c r="P167" s="1240"/>
      <c r="Q167" s="1240"/>
      <c r="R167" s="1240"/>
      <c r="S167" s="1240"/>
      <c r="T167" s="1240" t="e">
        <f t="shared" ca="1" si="0"/>
        <v>#NAME?</v>
      </c>
      <c r="U167" s="1378" t="e">
        <f t="shared" ca="1" si="1"/>
        <v>#NAME?</v>
      </c>
      <c r="V167" s="48"/>
      <c r="W167" s="1217" t="s">
        <v>107</v>
      </c>
      <c r="X167" s="48"/>
      <c r="Y167" s="1217" t="s">
        <v>7073</v>
      </c>
      <c r="Z167" s="48"/>
      <c r="AA167" s="48"/>
      <c r="AB167" s="48"/>
      <c r="AC167" s="48"/>
      <c r="AD167" s="48"/>
      <c r="AE167" s="48"/>
      <c r="AF167" s="48"/>
      <c r="AG167" s="48"/>
      <c r="AH167" s="48"/>
    </row>
    <row r="168" spans="1:34" ht="13.8">
      <c r="A168" s="1450">
        <v>44787</v>
      </c>
      <c r="B168" s="1217" t="s">
        <v>1906</v>
      </c>
      <c r="C168" s="1217"/>
      <c r="D168" s="1217" t="s">
        <v>3919</v>
      </c>
      <c r="E168" s="1217" t="s">
        <v>2979</v>
      </c>
      <c r="F168" s="1217" t="s">
        <v>3501</v>
      </c>
      <c r="G168" s="1219">
        <v>0</v>
      </c>
      <c r="H168" s="1572" t="s">
        <v>3055</v>
      </c>
      <c r="I168" s="1217" t="s">
        <v>3453</v>
      </c>
      <c r="J168" s="1698"/>
      <c r="K168" s="48">
        <v>0</v>
      </c>
      <c r="L168" s="48">
        <v>0</v>
      </c>
      <c r="M168" s="1240">
        <v>0</v>
      </c>
      <c r="N168" s="1240"/>
      <c r="O168" s="1668"/>
      <c r="P168" s="1240"/>
      <c r="Q168" s="1240"/>
      <c r="R168" s="1240"/>
      <c r="S168" s="1240"/>
      <c r="T168" s="1240">
        <f t="shared" si="0"/>
        <v>0</v>
      </c>
      <c r="U168" s="1378" t="e">
        <f t="shared" si="1"/>
        <v>#DIV/0!</v>
      </c>
      <c r="V168" s="48"/>
      <c r="W168" s="1217" t="s">
        <v>27</v>
      </c>
      <c r="X168" s="48"/>
      <c r="Y168" s="1217" t="s">
        <v>7074</v>
      </c>
      <c r="Z168" s="48"/>
      <c r="AA168" s="48"/>
      <c r="AB168" s="48"/>
      <c r="AC168" s="48"/>
      <c r="AD168" s="48"/>
      <c r="AE168" s="48"/>
      <c r="AF168" s="48"/>
      <c r="AG168" s="48"/>
      <c r="AH168" s="48"/>
    </row>
    <row r="169" spans="1:34" ht="13.8">
      <c r="A169" s="1450">
        <v>44787</v>
      </c>
      <c r="B169" s="1217" t="s">
        <v>1906</v>
      </c>
      <c r="C169" s="1217"/>
      <c r="D169" s="1217" t="s">
        <v>3919</v>
      </c>
      <c r="E169" s="1217" t="s">
        <v>3523</v>
      </c>
      <c r="F169" s="1217" t="s">
        <v>3515</v>
      </c>
      <c r="G169" s="1219">
        <v>0</v>
      </c>
      <c r="H169" s="1572" t="s">
        <v>3055</v>
      </c>
      <c r="I169" s="1217" t="s">
        <v>3453</v>
      </c>
      <c r="J169" s="1698"/>
      <c r="K169" s="48">
        <v>0</v>
      </c>
      <c r="L169" s="48">
        <v>0</v>
      </c>
      <c r="M169" s="1240">
        <v>0</v>
      </c>
      <c r="N169" s="1240"/>
      <c r="O169" s="1668"/>
      <c r="P169" s="1240"/>
      <c r="Q169" s="1240"/>
      <c r="R169" s="1240"/>
      <c r="S169" s="1240"/>
      <c r="T169" s="1240">
        <f t="shared" si="0"/>
        <v>0</v>
      </c>
      <c r="U169" s="1378" t="e">
        <f t="shared" si="1"/>
        <v>#DIV/0!</v>
      </c>
      <c r="V169" s="48"/>
      <c r="W169" s="1217" t="s">
        <v>27</v>
      </c>
      <c r="X169" s="48"/>
      <c r="Y169" s="1217" t="s">
        <v>7075</v>
      </c>
      <c r="Z169" s="48"/>
      <c r="AA169" s="48"/>
      <c r="AB169" s="48"/>
      <c r="AC169" s="48"/>
      <c r="AD169" s="48"/>
      <c r="AE169" s="48"/>
      <c r="AF169" s="48"/>
      <c r="AG169" s="48"/>
      <c r="AH169" s="48"/>
    </row>
    <row r="170" spans="1:34" ht="13.8">
      <c r="A170" s="1450">
        <v>44787</v>
      </c>
      <c r="B170" s="1217" t="s">
        <v>1170</v>
      </c>
      <c r="C170" s="1217" t="s">
        <v>3456</v>
      </c>
      <c r="D170" s="1217" t="s">
        <v>3447</v>
      </c>
      <c r="E170" s="1217" t="s">
        <v>27</v>
      </c>
      <c r="F170" s="1217" t="s">
        <v>5633</v>
      </c>
      <c r="G170" s="1219">
        <v>1600</v>
      </c>
      <c r="H170" s="1769" t="s">
        <v>3063</v>
      </c>
      <c r="I170" s="1217" t="s">
        <v>3450</v>
      </c>
      <c r="J170" s="1698"/>
      <c r="K170" s="48" t="e">
        <f t="shared" ref="K170:K174" ca="1" si="55">_xludf.IFS(C170="成田机场",3000,C170="羽田机场",1200,D170="NearMe",1000)</f>
        <v>#NAME?</v>
      </c>
      <c r="L170" s="48" t="e">
        <f t="shared" ref="L170:L174" ca="1" si="56">_xludf.IFS(C170="成田机场",4000,C170="羽田机场",1000)</f>
        <v>#NAME?</v>
      </c>
      <c r="M170" s="1240" t="e">
        <f t="shared" ref="M170:M174" ca="1" si="57">(G170-K170-L170)*0.7</f>
        <v>#NAME?</v>
      </c>
      <c r="N170" s="1240"/>
      <c r="O170" s="1668"/>
      <c r="P170" s="1240"/>
      <c r="Q170" s="1240"/>
      <c r="R170" s="1240"/>
      <c r="S170" s="1240"/>
      <c r="T170" s="1240" t="e">
        <f t="shared" ca="1" si="0"/>
        <v>#NAME?</v>
      </c>
      <c r="U170" s="1378" t="e">
        <f t="shared" ca="1" si="1"/>
        <v>#NAME?</v>
      </c>
      <c r="V170" s="48"/>
      <c r="W170" s="1217" t="s">
        <v>107</v>
      </c>
      <c r="X170" s="48"/>
      <c r="Y170" s="1217" t="s">
        <v>7076</v>
      </c>
      <c r="Z170" s="48"/>
      <c r="AA170" s="48"/>
      <c r="AB170" s="48"/>
      <c r="AC170" s="48"/>
      <c r="AD170" s="48"/>
      <c r="AE170" s="48"/>
      <c r="AF170" s="48"/>
      <c r="AG170" s="48"/>
      <c r="AH170" s="48"/>
    </row>
    <row r="171" spans="1:34" ht="13.8">
      <c r="A171" s="1450">
        <v>44787</v>
      </c>
      <c r="B171" s="1217" t="s">
        <v>1906</v>
      </c>
      <c r="C171" s="1217"/>
      <c r="D171" s="1217" t="s">
        <v>3697</v>
      </c>
      <c r="E171" s="1217" t="s">
        <v>3498</v>
      </c>
      <c r="F171" s="1217" t="s">
        <v>3686</v>
      </c>
      <c r="G171" s="1219">
        <v>44440</v>
      </c>
      <c r="H171" s="1769" t="s">
        <v>3063</v>
      </c>
      <c r="I171" s="1217" t="s">
        <v>3450</v>
      </c>
      <c r="J171" s="1698"/>
      <c r="K171" s="48" t="e">
        <f t="shared" ca="1" si="55"/>
        <v>#NAME?</v>
      </c>
      <c r="L171" s="48" t="e">
        <f t="shared" ca="1" si="56"/>
        <v>#NAME?</v>
      </c>
      <c r="M171" s="1240" t="e">
        <f t="shared" ca="1" si="57"/>
        <v>#NAME?</v>
      </c>
      <c r="N171" s="1240"/>
      <c r="O171" s="1668"/>
      <c r="P171" s="1240"/>
      <c r="Q171" s="1240"/>
      <c r="R171" s="1240"/>
      <c r="S171" s="1240"/>
      <c r="T171" s="1240" t="e">
        <f t="shared" ca="1" si="0"/>
        <v>#NAME?</v>
      </c>
      <c r="U171" s="1378" t="e">
        <f t="shared" ca="1" si="1"/>
        <v>#NAME?</v>
      </c>
      <c r="V171" s="48"/>
      <c r="W171" s="1217" t="s">
        <v>3508</v>
      </c>
      <c r="X171" s="48"/>
      <c r="Y171" s="1217" t="s">
        <v>7077</v>
      </c>
      <c r="Z171" s="48"/>
      <c r="AA171" s="48"/>
      <c r="AB171" s="48"/>
      <c r="AC171" s="48"/>
      <c r="AD171" s="48"/>
      <c r="AE171" s="48"/>
      <c r="AF171" s="48"/>
      <c r="AG171" s="48"/>
      <c r="AH171" s="48"/>
    </row>
    <row r="172" spans="1:34" ht="13.8">
      <c r="A172" s="1450">
        <v>44787</v>
      </c>
      <c r="B172" s="1217" t="s">
        <v>1906</v>
      </c>
      <c r="C172" s="1217"/>
      <c r="D172" s="1217" t="s">
        <v>1371</v>
      </c>
      <c r="E172" s="1217" t="s">
        <v>60</v>
      </c>
      <c r="F172" s="1217" t="s">
        <v>3517</v>
      </c>
      <c r="G172" s="1219">
        <v>410000</v>
      </c>
      <c r="H172" s="1769" t="s">
        <v>3063</v>
      </c>
      <c r="I172" s="1217" t="s">
        <v>3453</v>
      </c>
      <c r="J172" s="1698"/>
      <c r="K172" s="48" t="e">
        <f t="shared" ca="1" si="55"/>
        <v>#NAME?</v>
      </c>
      <c r="L172" s="48" t="e">
        <f t="shared" ca="1" si="56"/>
        <v>#NAME?</v>
      </c>
      <c r="M172" s="1240" t="e">
        <f t="shared" ca="1" si="57"/>
        <v>#NAME?</v>
      </c>
      <c r="N172" s="1240"/>
      <c r="O172" s="1668"/>
      <c r="P172" s="1240"/>
      <c r="Q172" s="1240"/>
      <c r="R172" s="1240"/>
      <c r="S172" s="1240"/>
      <c r="T172" s="1240" t="e">
        <f t="shared" ca="1" si="0"/>
        <v>#NAME?</v>
      </c>
      <c r="U172" s="1378" t="e">
        <f t="shared" ca="1" si="1"/>
        <v>#NAME?</v>
      </c>
      <c r="V172" s="48"/>
      <c r="W172" s="1217" t="s">
        <v>1540</v>
      </c>
      <c r="X172" s="48"/>
      <c r="Y172" s="1217" t="s">
        <v>7078</v>
      </c>
      <c r="Z172" s="48"/>
      <c r="AA172" s="48"/>
      <c r="AB172" s="48"/>
      <c r="AC172" s="48"/>
      <c r="AD172" s="48"/>
      <c r="AE172" s="48"/>
      <c r="AF172" s="48"/>
      <c r="AG172" s="48"/>
      <c r="AH172" s="48"/>
    </row>
    <row r="173" spans="1:34" ht="13.8">
      <c r="A173" s="1450">
        <v>44787</v>
      </c>
      <c r="B173" s="1217" t="s">
        <v>570</v>
      </c>
      <c r="C173" s="1217" t="s">
        <v>3456</v>
      </c>
      <c r="D173" s="1217" t="s">
        <v>4010</v>
      </c>
      <c r="E173" s="1217" t="s">
        <v>86</v>
      </c>
      <c r="F173" s="1217" t="s">
        <v>3486</v>
      </c>
      <c r="G173" s="1219">
        <v>18000</v>
      </c>
      <c r="H173" s="1769" t="s">
        <v>3063</v>
      </c>
      <c r="I173" s="1217" t="s">
        <v>3453</v>
      </c>
      <c r="J173" s="1698"/>
      <c r="K173" s="48" t="e">
        <f t="shared" ca="1" si="55"/>
        <v>#NAME?</v>
      </c>
      <c r="L173" s="48" t="e">
        <f t="shared" ca="1" si="56"/>
        <v>#NAME?</v>
      </c>
      <c r="M173" s="1240" t="e">
        <f t="shared" ca="1" si="57"/>
        <v>#NAME?</v>
      </c>
      <c r="N173" s="1240"/>
      <c r="O173" s="1668"/>
      <c r="P173" s="1240"/>
      <c r="Q173" s="1240"/>
      <c r="R173" s="1240"/>
      <c r="S173" s="1240"/>
      <c r="T173" s="1240" t="e">
        <f t="shared" ca="1" si="0"/>
        <v>#NAME?</v>
      </c>
      <c r="U173" s="1378" t="e">
        <f t="shared" ca="1" si="1"/>
        <v>#NAME?</v>
      </c>
      <c r="V173" s="48"/>
      <c r="W173" s="1217" t="s">
        <v>108</v>
      </c>
      <c r="X173" s="48"/>
      <c r="Y173" s="1217" t="s">
        <v>7079</v>
      </c>
      <c r="Z173" s="48"/>
      <c r="AA173" s="48"/>
      <c r="AB173" s="48"/>
      <c r="AC173" s="48"/>
      <c r="AD173" s="48"/>
      <c r="AE173" s="48"/>
      <c r="AF173" s="48"/>
      <c r="AG173" s="48"/>
      <c r="AH173" s="48"/>
    </row>
    <row r="174" spans="1:34" ht="13.8">
      <c r="A174" s="1450">
        <v>44787</v>
      </c>
      <c r="B174" s="1217" t="s">
        <v>570</v>
      </c>
      <c r="C174" s="1217" t="s">
        <v>3456</v>
      </c>
      <c r="D174" s="1217" t="s">
        <v>3452</v>
      </c>
      <c r="E174" s="1217" t="s">
        <v>3079</v>
      </c>
      <c r="F174" s="1217" t="s">
        <v>3547</v>
      </c>
      <c r="G174" s="1219">
        <v>17000</v>
      </c>
      <c r="H174" s="1769" t="s">
        <v>3063</v>
      </c>
      <c r="I174" s="1217" t="s">
        <v>3453</v>
      </c>
      <c r="J174" s="1698"/>
      <c r="K174" s="48" t="e">
        <f t="shared" ca="1" si="55"/>
        <v>#NAME?</v>
      </c>
      <c r="L174" s="48" t="e">
        <f t="shared" ca="1" si="56"/>
        <v>#NAME?</v>
      </c>
      <c r="M174" s="1240" t="e">
        <f t="shared" ca="1" si="57"/>
        <v>#NAME?</v>
      </c>
      <c r="N174" s="1240"/>
      <c r="O174" s="1668"/>
      <c r="P174" s="1240"/>
      <c r="Q174" s="1240"/>
      <c r="R174" s="1240"/>
      <c r="S174" s="1240"/>
      <c r="T174" s="1240" t="e">
        <f t="shared" ca="1" si="0"/>
        <v>#NAME?</v>
      </c>
      <c r="U174" s="1378" t="e">
        <f t="shared" ca="1" si="1"/>
        <v>#NAME?</v>
      </c>
      <c r="V174" s="48"/>
      <c r="W174" s="1217" t="s">
        <v>3508</v>
      </c>
      <c r="X174" s="48"/>
      <c r="Y174" s="1217" t="s">
        <v>7080</v>
      </c>
      <c r="Z174" s="48"/>
      <c r="AA174" s="48"/>
      <c r="AB174" s="48"/>
      <c r="AC174" s="48"/>
      <c r="AD174" s="48"/>
      <c r="AE174" s="48"/>
      <c r="AF174" s="48"/>
      <c r="AG174" s="48"/>
      <c r="AH174" s="48"/>
    </row>
    <row r="175" spans="1:34" ht="13.8">
      <c r="A175" s="1450">
        <v>44787</v>
      </c>
      <c r="B175" s="1217" t="s">
        <v>1906</v>
      </c>
      <c r="C175" s="1217"/>
      <c r="D175" s="1217" t="s">
        <v>3919</v>
      </c>
      <c r="E175" s="1217" t="s">
        <v>43</v>
      </c>
      <c r="F175" s="1217" t="s">
        <v>3626</v>
      </c>
      <c r="G175" s="1219">
        <v>0</v>
      </c>
      <c r="H175" s="1572" t="s">
        <v>3055</v>
      </c>
      <c r="I175" s="1217" t="s">
        <v>3453</v>
      </c>
      <c r="J175" s="1698"/>
      <c r="K175" s="48">
        <v>0</v>
      </c>
      <c r="L175" s="48">
        <v>0</v>
      </c>
      <c r="M175" s="1240">
        <v>0</v>
      </c>
      <c r="N175" s="1240"/>
      <c r="O175" s="1668"/>
      <c r="P175" s="1240"/>
      <c r="Q175" s="1240"/>
      <c r="R175" s="1240"/>
      <c r="S175" s="1240"/>
      <c r="T175" s="1240">
        <f t="shared" si="0"/>
        <v>0</v>
      </c>
      <c r="U175" s="1378" t="e">
        <f t="shared" si="1"/>
        <v>#DIV/0!</v>
      </c>
      <c r="V175" s="48"/>
      <c r="W175" s="1217" t="s">
        <v>27</v>
      </c>
      <c r="X175" s="48"/>
      <c r="Y175" s="1217" t="s">
        <v>7081</v>
      </c>
      <c r="Z175" s="48"/>
      <c r="AA175" s="48"/>
      <c r="AB175" s="48"/>
      <c r="AC175" s="48"/>
      <c r="AD175" s="48"/>
      <c r="AE175" s="48"/>
      <c r="AF175" s="48"/>
      <c r="AG175" s="48"/>
      <c r="AH175" s="48"/>
    </row>
    <row r="176" spans="1:34" ht="13.8">
      <c r="A176" s="1450">
        <v>44787</v>
      </c>
      <c r="B176" s="1217" t="s">
        <v>1906</v>
      </c>
      <c r="C176" s="1217"/>
      <c r="D176" s="1217" t="s">
        <v>3919</v>
      </c>
      <c r="E176" s="1217" t="s">
        <v>98</v>
      </c>
      <c r="F176" s="1217" t="s">
        <v>3449</v>
      </c>
      <c r="G176" s="1219">
        <v>0</v>
      </c>
      <c r="H176" s="1572" t="s">
        <v>3055</v>
      </c>
      <c r="I176" s="1217" t="s">
        <v>3453</v>
      </c>
      <c r="J176" s="1698"/>
      <c r="K176" s="48">
        <v>0</v>
      </c>
      <c r="L176" s="48">
        <v>0</v>
      </c>
      <c r="M176" s="1240">
        <v>0</v>
      </c>
      <c r="N176" s="1240"/>
      <c r="O176" s="1668"/>
      <c r="P176" s="1240"/>
      <c r="Q176" s="1240"/>
      <c r="R176" s="1240"/>
      <c r="S176" s="1240"/>
      <c r="T176" s="1240">
        <f t="shared" si="0"/>
        <v>0</v>
      </c>
      <c r="U176" s="1378" t="e">
        <f t="shared" si="1"/>
        <v>#DIV/0!</v>
      </c>
      <c r="V176" s="48"/>
      <c r="W176" s="1217" t="s">
        <v>27</v>
      </c>
      <c r="X176" s="48"/>
      <c r="Y176" s="1217" t="s">
        <v>7082</v>
      </c>
      <c r="Z176" s="48"/>
      <c r="AA176" s="48"/>
      <c r="AB176" s="48"/>
      <c r="AC176" s="48"/>
      <c r="AD176" s="48"/>
      <c r="AE176" s="48"/>
      <c r="AF176" s="48"/>
      <c r="AG176" s="48"/>
      <c r="AH176" s="48"/>
    </row>
    <row r="177" spans="1:34" ht="13.8">
      <c r="A177" s="1450">
        <v>44787</v>
      </c>
      <c r="B177" s="1217" t="s">
        <v>570</v>
      </c>
      <c r="C177" s="1217" t="s">
        <v>3456</v>
      </c>
      <c r="D177" s="1217" t="s">
        <v>1371</v>
      </c>
      <c r="E177" s="1217" t="s">
        <v>34</v>
      </c>
      <c r="F177" s="1217" t="s">
        <v>3486</v>
      </c>
      <c r="G177" s="1219">
        <v>800</v>
      </c>
      <c r="H177" s="1769" t="s">
        <v>3063</v>
      </c>
      <c r="I177" s="1217" t="s">
        <v>3450</v>
      </c>
      <c r="J177" s="1698"/>
      <c r="K177" s="48" t="e">
        <f t="shared" ref="K177:K178" ca="1" si="58">_xludf.IFS(C177="成田机场",3000,C177="羽田机场",1200,D177="NearMe",1000)</f>
        <v>#NAME?</v>
      </c>
      <c r="L177" s="48" t="e">
        <f t="shared" ref="L177:L178" ca="1" si="59">_xludf.IFS(C177="成田机场",4000,C177="羽田机场",1000)</f>
        <v>#NAME?</v>
      </c>
      <c r="M177" s="1240" t="e">
        <f t="shared" ref="M177:M178" ca="1" si="60">(G177-K177-L177)*0.7</f>
        <v>#NAME?</v>
      </c>
      <c r="N177" s="1240"/>
      <c r="O177" s="1668"/>
      <c r="P177" s="1240"/>
      <c r="Q177" s="1240"/>
      <c r="R177" s="1240"/>
      <c r="S177" s="1240"/>
      <c r="T177" s="1240" t="e">
        <f t="shared" ca="1" si="0"/>
        <v>#NAME?</v>
      </c>
      <c r="U177" s="1378" t="e">
        <f t="shared" ca="1" si="1"/>
        <v>#NAME?</v>
      </c>
      <c r="V177" s="48"/>
      <c r="W177" s="1217" t="s">
        <v>1540</v>
      </c>
      <c r="X177" s="48"/>
      <c r="Y177" s="1217" t="s">
        <v>7083</v>
      </c>
      <c r="Z177" s="48"/>
      <c r="AA177" s="48"/>
      <c r="AB177" s="48"/>
      <c r="AC177" s="48"/>
      <c r="AD177" s="48"/>
      <c r="AE177" s="48"/>
      <c r="AF177" s="48"/>
      <c r="AG177" s="48"/>
      <c r="AH177" s="48"/>
    </row>
    <row r="178" spans="1:34" ht="13.8">
      <c r="A178" s="1450">
        <v>44787</v>
      </c>
      <c r="B178" s="1217" t="s">
        <v>570</v>
      </c>
      <c r="C178" s="1217" t="s">
        <v>3446</v>
      </c>
      <c r="D178" s="1217" t="s">
        <v>7070</v>
      </c>
      <c r="E178" s="1217" t="s">
        <v>86</v>
      </c>
      <c r="F178" s="1217" t="s">
        <v>3486</v>
      </c>
      <c r="G178" s="1219">
        <v>11000</v>
      </c>
      <c r="H178" s="1769" t="s">
        <v>3063</v>
      </c>
      <c r="I178" s="1217" t="s">
        <v>3453</v>
      </c>
      <c r="J178" s="1698"/>
      <c r="K178" s="48" t="e">
        <f t="shared" ca="1" si="58"/>
        <v>#NAME?</v>
      </c>
      <c r="L178" s="48" t="e">
        <f t="shared" ca="1" si="59"/>
        <v>#NAME?</v>
      </c>
      <c r="M178" s="1240" t="e">
        <f t="shared" ca="1" si="60"/>
        <v>#NAME?</v>
      </c>
      <c r="N178" s="1240"/>
      <c r="O178" s="1668"/>
      <c r="P178" s="1240"/>
      <c r="Q178" s="1240"/>
      <c r="R178" s="1240"/>
      <c r="S178" s="1240"/>
      <c r="T178" s="1240" t="e">
        <f t="shared" ca="1" si="0"/>
        <v>#NAME?</v>
      </c>
      <c r="U178" s="1378" t="e">
        <f t="shared" ca="1" si="1"/>
        <v>#NAME?</v>
      </c>
      <c r="V178" s="48"/>
      <c r="W178" s="1217" t="s">
        <v>27</v>
      </c>
      <c r="X178" s="48"/>
      <c r="Y178" s="1217" t="s">
        <v>7084</v>
      </c>
      <c r="Z178" s="48"/>
      <c r="AA178" s="48"/>
      <c r="AB178" s="48"/>
      <c r="AC178" s="48"/>
      <c r="AD178" s="48"/>
      <c r="AE178" s="48"/>
      <c r="AF178" s="48"/>
      <c r="AG178" s="48"/>
      <c r="AH178" s="48"/>
    </row>
    <row r="179" spans="1:34" ht="13.8">
      <c r="A179" s="1450">
        <v>44788</v>
      </c>
      <c r="B179" s="1217" t="s">
        <v>1906</v>
      </c>
      <c r="C179" s="1217"/>
      <c r="D179" s="1217" t="s">
        <v>3919</v>
      </c>
      <c r="E179" s="1217" t="s">
        <v>49</v>
      </c>
      <c r="F179" s="1217" t="s">
        <v>3486</v>
      </c>
      <c r="G179" s="1219">
        <v>0</v>
      </c>
      <c r="H179" s="1572" t="s">
        <v>3055</v>
      </c>
      <c r="I179" s="1217" t="s">
        <v>3453</v>
      </c>
      <c r="J179" s="1698"/>
      <c r="K179" s="48">
        <v>0</v>
      </c>
      <c r="L179" s="48">
        <v>0</v>
      </c>
      <c r="M179" s="1240">
        <v>0</v>
      </c>
      <c r="N179" s="1240"/>
      <c r="O179" s="1668"/>
      <c r="P179" s="1240"/>
      <c r="Q179" s="1240"/>
      <c r="R179" s="1240"/>
      <c r="S179" s="1240"/>
      <c r="T179" s="1240">
        <f t="shared" si="0"/>
        <v>0</v>
      </c>
      <c r="U179" s="1378" t="e">
        <f t="shared" si="1"/>
        <v>#DIV/0!</v>
      </c>
      <c r="V179" s="48"/>
      <c r="W179" s="1217" t="s">
        <v>27</v>
      </c>
      <c r="X179" s="48"/>
      <c r="Y179" s="1217" t="s">
        <v>7085</v>
      </c>
      <c r="Z179" s="48"/>
      <c r="AA179" s="48"/>
      <c r="AB179" s="48"/>
      <c r="AC179" s="48"/>
      <c r="AD179" s="48"/>
      <c r="AE179" s="48"/>
      <c r="AF179" s="48"/>
      <c r="AG179" s="48"/>
      <c r="AH179" s="48"/>
    </row>
    <row r="180" spans="1:34" ht="13.8">
      <c r="A180" s="1450">
        <v>44788</v>
      </c>
      <c r="B180" s="1217" t="s">
        <v>1906</v>
      </c>
      <c r="C180" s="1217"/>
      <c r="D180" s="1217" t="s">
        <v>3919</v>
      </c>
      <c r="E180" s="1217" t="s">
        <v>40</v>
      </c>
      <c r="F180" s="1217" t="s">
        <v>3449</v>
      </c>
      <c r="G180" s="1219">
        <v>0</v>
      </c>
      <c r="H180" s="1572" t="s">
        <v>3055</v>
      </c>
      <c r="I180" s="1217" t="s">
        <v>3453</v>
      </c>
      <c r="J180" s="1698"/>
      <c r="K180" s="48">
        <v>0</v>
      </c>
      <c r="L180" s="48">
        <v>0</v>
      </c>
      <c r="M180" s="1240">
        <v>0</v>
      </c>
      <c r="N180" s="1240"/>
      <c r="O180" s="1668"/>
      <c r="P180" s="1240"/>
      <c r="Q180" s="1240"/>
      <c r="R180" s="1240"/>
      <c r="S180" s="1240"/>
      <c r="T180" s="1240">
        <f t="shared" si="0"/>
        <v>0</v>
      </c>
      <c r="U180" s="1378" t="e">
        <f t="shared" si="1"/>
        <v>#DIV/0!</v>
      </c>
      <c r="V180" s="48"/>
      <c r="W180" s="1217" t="s">
        <v>27</v>
      </c>
      <c r="X180" s="48"/>
      <c r="Y180" s="1217" t="s">
        <v>7086</v>
      </c>
      <c r="Z180" s="48"/>
      <c r="AA180" s="48"/>
      <c r="AB180" s="48"/>
      <c r="AC180" s="48"/>
      <c r="AD180" s="48"/>
      <c r="AE180" s="48"/>
      <c r="AF180" s="48"/>
      <c r="AG180" s="48"/>
      <c r="AH180" s="48"/>
    </row>
    <row r="181" spans="1:34" ht="13.8">
      <c r="A181" s="1450">
        <v>44788</v>
      </c>
      <c r="B181" s="1217" t="s">
        <v>3473</v>
      </c>
      <c r="C181" s="1217"/>
      <c r="D181" s="1217" t="s">
        <v>3570</v>
      </c>
      <c r="E181" s="1217" t="s">
        <v>27</v>
      </c>
      <c r="F181" s="1217" t="s">
        <v>3571</v>
      </c>
      <c r="G181" s="1219">
        <v>11000</v>
      </c>
      <c r="H181" s="1572" t="s">
        <v>3063</v>
      </c>
      <c r="I181" s="1217" t="s">
        <v>3453</v>
      </c>
      <c r="J181" s="1698"/>
      <c r="K181" s="48" t="e">
        <f t="shared" ref="K181:K185" ca="1" si="61">_xludf.IFS(C181="成田机场",3000,C181="羽田机场",1200,D181="NearMe",1000)</f>
        <v>#NAME?</v>
      </c>
      <c r="L181" s="48"/>
      <c r="M181" s="1240"/>
      <c r="N181" s="1240">
        <v>5300</v>
      </c>
      <c r="O181" s="1668"/>
      <c r="P181" s="1240"/>
      <c r="Q181" s="1240"/>
      <c r="R181" s="1240"/>
      <c r="S181" s="1240"/>
      <c r="T181" s="1240" t="e">
        <f t="shared" ca="1" si="0"/>
        <v>#NAME?</v>
      </c>
      <c r="U181" s="1378" t="e">
        <f t="shared" ca="1" si="1"/>
        <v>#NAME?</v>
      </c>
      <c r="V181" s="48"/>
      <c r="W181" s="1217" t="s">
        <v>3572</v>
      </c>
      <c r="X181" s="48"/>
      <c r="Y181" s="1217" t="s">
        <v>7087</v>
      </c>
      <c r="Z181" s="48"/>
      <c r="AA181" s="48"/>
      <c r="AB181" s="48"/>
      <c r="AC181" s="48"/>
      <c r="AD181" s="48"/>
      <c r="AE181" s="48"/>
      <c r="AF181" s="48"/>
      <c r="AG181" s="48"/>
      <c r="AH181" s="48"/>
    </row>
    <row r="182" spans="1:34" ht="13.8">
      <c r="A182" s="1450">
        <v>44788</v>
      </c>
      <c r="B182" s="1217" t="s">
        <v>3473</v>
      </c>
      <c r="C182" s="1217"/>
      <c r="D182" s="1217" t="s">
        <v>3570</v>
      </c>
      <c r="E182" s="1217" t="s">
        <v>86</v>
      </c>
      <c r="F182" s="1217" t="s">
        <v>3547</v>
      </c>
      <c r="G182" s="1219">
        <v>11000</v>
      </c>
      <c r="H182" s="1572" t="s">
        <v>3063</v>
      </c>
      <c r="I182" s="1217" t="s">
        <v>3453</v>
      </c>
      <c r="J182" s="1698"/>
      <c r="K182" s="48" t="e">
        <f t="shared" ca="1" si="61"/>
        <v>#NAME?</v>
      </c>
      <c r="L182" s="48"/>
      <c r="M182" s="1240"/>
      <c r="N182" s="1240">
        <v>4300</v>
      </c>
      <c r="O182" s="1668"/>
      <c r="P182" s="1240"/>
      <c r="Q182" s="1240"/>
      <c r="R182" s="1240"/>
      <c r="S182" s="1240"/>
      <c r="T182" s="1240" t="e">
        <f t="shared" ca="1" si="0"/>
        <v>#NAME?</v>
      </c>
      <c r="U182" s="1378" t="e">
        <f t="shared" ca="1" si="1"/>
        <v>#NAME?</v>
      </c>
      <c r="V182" s="48"/>
      <c r="W182" s="1217" t="s">
        <v>3572</v>
      </c>
      <c r="X182" s="48"/>
      <c r="Y182" s="1217" t="s">
        <v>7088</v>
      </c>
      <c r="Z182" s="48"/>
      <c r="AA182" s="48"/>
      <c r="AB182" s="48"/>
      <c r="AC182" s="48"/>
      <c r="AD182" s="48"/>
      <c r="AE182" s="48"/>
      <c r="AF182" s="48"/>
      <c r="AG182" s="48"/>
      <c r="AH182" s="48"/>
    </row>
    <row r="183" spans="1:34" ht="13.8">
      <c r="A183" s="1450">
        <v>44788</v>
      </c>
      <c r="B183" s="1217" t="s">
        <v>3473</v>
      </c>
      <c r="C183" s="1217"/>
      <c r="D183" s="1217" t="s">
        <v>3570</v>
      </c>
      <c r="E183" s="1217" t="s">
        <v>55</v>
      </c>
      <c r="F183" s="1217" t="s">
        <v>3512</v>
      </c>
      <c r="G183" s="1219">
        <v>8500</v>
      </c>
      <c r="H183" s="1572" t="s">
        <v>3063</v>
      </c>
      <c r="I183" s="1217" t="s">
        <v>3453</v>
      </c>
      <c r="J183" s="1698"/>
      <c r="K183" s="48" t="e">
        <f t="shared" ca="1" si="61"/>
        <v>#NAME?</v>
      </c>
      <c r="L183" s="48"/>
      <c r="M183" s="1240"/>
      <c r="N183" s="1240">
        <v>5300</v>
      </c>
      <c r="O183" s="1668"/>
      <c r="P183" s="1240"/>
      <c r="Q183" s="1240"/>
      <c r="R183" s="1240"/>
      <c r="S183" s="1240"/>
      <c r="T183" s="1240" t="e">
        <f t="shared" ca="1" si="0"/>
        <v>#NAME?</v>
      </c>
      <c r="U183" s="1378" t="e">
        <f t="shared" ca="1" si="1"/>
        <v>#NAME?</v>
      </c>
      <c r="V183" s="48"/>
      <c r="W183" s="1217" t="s">
        <v>3572</v>
      </c>
      <c r="X183" s="48"/>
      <c r="Y183" s="1217" t="s">
        <v>7089</v>
      </c>
      <c r="Z183" s="48"/>
      <c r="AA183" s="48"/>
      <c r="AB183" s="48"/>
      <c r="AC183" s="48"/>
      <c r="AD183" s="48"/>
      <c r="AE183" s="48"/>
      <c r="AF183" s="48"/>
      <c r="AG183" s="48"/>
      <c r="AH183" s="48"/>
    </row>
    <row r="184" spans="1:34" ht="13.8">
      <c r="A184" s="1450">
        <v>44788</v>
      </c>
      <c r="B184" s="1217" t="s">
        <v>570</v>
      </c>
      <c r="C184" s="1217" t="s">
        <v>3456</v>
      </c>
      <c r="D184" s="1217" t="s">
        <v>3474</v>
      </c>
      <c r="E184" s="1217" t="s">
        <v>34</v>
      </c>
      <c r="F184" s="1217" t="s">
        <v>3626</v>
      </c>
      <c r="G184" s="1219">
        <v>17000</v>
      </c>
      <c r="H184" s="1769" t="s">
        <v>3063</v>
      </c>
      <c r="I184" s="1217" t="s">
        <v>3453</v>
      </c>
      <c r="J184" s="1698"/>
      <c r="K184" s="48" t="e">
        <f t="shared" ca="1" si="61"/>
        <v>#NAME?</v>
      </c>
      <c r="L184" s="48" t="e">
        <f t="shared" ref="L184:L185" ca="1" si="62">_xludf.IFS(C184="成田机场",4000,C184="羽田机场",1000)</f>
        <v>#NAME?</v>
      </c>
      <c r="M184" s="1240" t="e">
        <f t="shared" ref="M184:M185" ca="1" si="63">(G184-K184-L184)*0.7</f>
        <v>#NAME?</v>
      </c>
      <c r="N184" s="1240"/>
      <c r="O184" s="1668"/>
      <c r="P184" s="1240"/>
      <c r="Q184" s="1240"/>
      <c r="R184" s="1240"/>
      <c r="S184" s="1240"/>
      <c r="T184" s="1240" t="e">
        <f t="shared" ca="1" si="0"/>
        <v>#NAME?</v>
      </c>
      <c r="U184" s="1378" t="e">
        <f t="shared" ca="1" si="1"/>
        <v>#NAME?</v>
      </c>
      <c r="V184" s="48"/>
      <c r="W184" s="1217" t="s">
        <v>27</v>
      </c>
      <c r="X184" s="48"/>
      <c r="Y184" s="1217" t="s">
        <v>7090</v>
      </c>
      <c r="Z184" s="48"/>
      <c r="AA184" s="48"/>
      <c r="AB184" s="48"/>
      <c r="AC184" s="48"/>
      <c r="AD184" s="48"/>
      <c r="AE184" s="48"/>
      <c r="AF184" s="48"/>
      <c r="AG184" s="48"/>
      <c r="AH184" s="48"/>
    </row>
    <row r="185" spans="1:34" ht="13.8">
      <c r="A185" s="1450">
        <v>44788</v>
      </c>
      <c r="B185" s="1217" t="s">
        <v>570</v>
      </c>
      <c r="C185" s="1217" t="s">
        <v>3446</v>
      </c>
      <c r="D185" s="1217" t="s">
        <v>3474</v>
      </c>
      <c r="E185" s="1217" t="s">
        <v>86</v>
      </c>
      <c r="F185" s="1217" t="s">
        <v>3547</v>
      </c>
      <c r="G185" s="1219">
        <v>9900</v>
      </c>
      <c r="H185" s="1769" t="s">
        <v>3063</v>
      </c>
      <c r="I185" s="1217" t="s">
        <v>3453</v>
      </c>
      <c r="J185" s="1698"/>
      <c r="K185" s="48" t="e">
        <f t="shared" ca="1" si="61"/>
        <v>#NAME?</v>
      </c>
      <c r="L185" s="48" t="e">
        <f t="shared" ca="1" si="62"/>
        <v>#NAME?</v>
      </c>
      <c r="M185" s="1240" t="e">
        <f t="shared" ca="1" si="63"/>
        <v>#NAME?</v>
      </c>
      <c r="N185" s="1240"/>
      <c r="O185" s="1668"/>
      <c r="P185" s="1240"/>
      <c r="Q185" s="1240"/>
      <c r="R185" s="1240"/>
      <c r="S185" s="1240"/>
      <c r="T185" s="1240" t="e">
        <f t="shared" ca="1" si="0"/>
        <v>#NAME?</v>
      </c>
      <c r="U185" s="1378" t="e">
        <f t="shared" ca="1" si="1"/>
        <v>#NAME?</v>
      </c>
      <c r="V185" s="48"/>
      <c r="W185" s="1217" t="s">
        <v>27</v>
      </c>
      <c r="X185" s="48"/>
      <c r="Y185" s="1217" t="s">
        <v>7091</v>
      </c>
      <c r="Z185" s="48"/>
      <c r="AA185" s="48"/>
      <c r="AB185" s="48"/>
      <c r="AC185" s="48"/>
      <c r="AD185" s="48"/>
      <c r="AE185" s="48"/>
      <c r="AF185" s="48"/>
      <c r="AG185" s="48"/>
      <c r="AH185" s="48"/>
    </row>
    <row r="186" spans="1:34" ht="13.8">
      <c r="A186" s="1450">
        <v>44788</v>
      </c>
      <c r="B186" s="1217" t="s">
        <v>1906</v>
      </c>
      <c r="C186" s="1217"/>
      <c r="D186" s="1217" t="s">
        <v>3919</v>
      </c>
      <c r="E186" s="1217" t="s">
        <v>3523</v>
      </c>
      <c r="F186" s="1217" t="s">
        <v>3515</v>
      </c>
      <c r="G186" s="1219">
        <v>0</v>
      </c>
      <c r="H186" s="1572" t="s">
        <v>3055</v>
      </c>
      <c r="I186" s="1217" t="s">
        <v>3453</v>
      </c>
      <c r="J186" s="1698"/>
      <c r="K186" s="48">
        <v>0</v>
      </c>
      <c r="L186" s="48">
        <v>0</v>
      </c>
      <c r="M186" s="1240">
        <v>0</v>
      </c>
      <c r="N186" s="1240"/>
      <c r="O186" s="1668"/>
      <c r="P186" s="1240"/>
      <c r="Q186" s="1240"/>
      <c r="R186" s="1240"/>
      <c r="S186" s="1240"/>
      <c r="T186" s="1240">
        <f t="shared" si="0"/>
        <v>0</v>
      </c>
      <c r="U186" s="1378" t="e">
        <f t="shared" si="1"/>
        <v>#DIV/0!</v>
      </c>
      <c r="V186" s="48"/>
      <c r="W186" s="1217" t="s">
        <v>27</v>
      </c>
      <c r="X186" s="48"/>
      <c r="Y186" s="1217" t="s">
        <v>7092</v>
      </c>
      <c r="Z186" s="48"/>
      <c r="AA186" s="48"/>
      <c r="AB186" s="48"/>
      <c r="AC186" s="48"/>
      <c r="AD186" s="48"/>
      <c r="AE186" s="48"/>
      <c r="AF186" s="48"/>
      <c r="AG186" s="48"/>
      <c r="AH186" s="48"/>
    </row>
    <row r="187" spans="1:34" ht="13.8">
      <c r="A187" s="1450">
        <v>44788</v>
      </c>
      <c r="B187" s="1217" t="s">
        <v>1906</v>
      </c>
      <c r="C187" s="1217"/>
      <c r="D187" s="1217" t="s">
        <v>3919</v>
      </c>
      <c r="E187" s="1217" t="s">
        <v>45</v>
      </c>
      <c r="F187" s="1217" t="s">
        <v>3524</v>
      </c>
      <c r="G187" s="1219">
        <v>0</v>
      </c>
      <c r="H187" s="1572" t="s">
        <v>3055</v>
      </c>
      <c r="I187" s="1217" t="s">
        <v>3453</v>
      </c>
      <c r="J187" s="1698"/>
      <c r="K187" s="48">
        <v>0</v>
      </c>
      <c r="L187" s="48">
        <v>0</v>
      </c>
      <c r="M187" s="1240">
        <v>0</v>
      </c>
      <c r="N187" s="1240"/>
      <c r="O187" s="1668"/>
      <c r="P187" s="1240"/>
      <c r="Q187" s="1240"/>
      <c r="R187" s="1240"/>
      <c r="S187" s="1240"/>
      <c r="T187" s="1240">
        <f t="shared" si="0"/>
        <v>0</v>
      </c>
      <c r="U187" s="1378" t="e">
        <f t="shared" si="1"/>
        <v>#DIV/0!</v>
      </c>
      <c r="V187" s="48"/>
      <c r="W187" s="1217" t="s">
        <v>27</v>
      </c>
      <c r="X187" s="48"/>
      <c r="Y187" s="1217" t="s">
        <v>7093</v>
      </c>
      <c r="Z187" s="48"/>
      <c r="AA187" s="48"/>
      <c r="AB187" s="48"/>
      <c r="AC187" s="48"/>
      <c r="AD187" s="48"/>
      <c r="AE187" s="48"/>
      <c r="AF187" s="48"/>
      <c r="AG187" s="48"/>
      <c r="AH187" s="48"/>
    </row>
    <row r="188" spans="1:34" ht="13.8">
      <c r="A188" s="1450">
        <v>44788</v>
      </c>
      <c r="B188" s="1217" t="s">
        <v>1906</v>
      </c>
      <c r="C188" s="1217"/>
      <c r="D188" s="1217" t="s">
        <v>3919</v>
      </c>
      <c r="E188" s="1217" t="s">
        <v>2979</v>
      </c>
      <c r="F188" s="1217" t="s">
        <v>3501</v>
      </c>
      <c r="G188" s="1219">
        <v>0</v>
      </c>
      <c r="H188" s="1572" t="s">
        <v>3055</v>
      </c>
      <c r="I188" s="1217" t="s">
        <v>3453</v>
      </c>
      <c r="J188" s="1698"/>
      <c r="K188" s="48">
        <v>0</v>
      </c>
      <c r="L188" s="48">
        <v>0</v>
      </c>
      <c r="M188" s="1240">
        <v>0</v>
      </c>
      <c r="N188" s="1240"/>
      <c r="O188" s="1668"/>
      <c r="P188" s="1240"/>
      <c r="Q188" s="1240"/>
      <c r="R188" s="1240"/>
      <c r="S188" s="1240"/>
      <c r="T188" s="1240">
        <f t="shared" si="0"/>
        <v>0</v>
      </c>
      <c r="U188" s="1378" t="e">
        <f t="shared" si="1"/>
        <v>#DIV/0!</v>
      </c>
      <c r="V188" s="48"/>
      <c r="W188" s="1217" t="s">
        <v>27</v>
      </c>
      <c r="X188" s="48"/>
      <c r="Y188" s="1217" t="s">
        <v>7094</v>
      </c>
      <c r="Z188" s="48"/>
      <c r="AA188" s="48"/>
      <c r="AB188" s="48"/>
      <c r="AC188" s="48"/>
      <c r="AD188" s="48"/>
      <c r="AE188" s="48"/>
      <c r="AF188" s="48"/>
      <c r="AG188" s="48"/>
      <c r="AH188" s="48"/>
    </row>
    <row r="189" spans="1:34" ht="13.8">
      <c r="A189" s="1450">
        <v>44788</v>
      </c>
      <c r="B189" s="1217" t="s">
        <v>3473</v>
      </c>
      <c r="C189" s="1217"/>
      <c r="D189" s="1217" t="s">
        <v>3570</v>
      </c>
      <c r="E189" s="1217" t="s">
        <v>43</v>
      </c>
      <c r="F189" s="1217" t="s">
        <v>3571</v>
      </c>
      <c r="G189" s="1219">
        <v>11000</v>
      </c>
      <c r="H189" s="1572" t="s">
        <v>3063</v>
      </c>
      <c r="I189" s="1217" t="s">
        <v>3453</v>
      </c>
      <c r="J189" s="1698"/>
      <c r="K189" s="48" t="e">
        <f t="shared" ref="K189:K193" ca="1" si="64">_xludf.IFS(C189="成田机场",3000,C189="羽田机场",1200,D189="NearMe",1000)</f>
        <v>#NAME?</v>
      </c>
      <c r="L189" s="48"/>
      <c r="M189" s="1240"/>
      <c r="N189" s="1240">
        <v>5300</v>
      </c>
      <c r="O189" s="1668"/>
      <c r="P189" s="1240"/>
      <c r="Q189" s="1240"/>
      <c r="R189" s="1240"/>
      <c r="S189" s="1240"/>
      <c r="T189" s="1240" t="e">
        <f t="shared" ca="1" si="0"/>
        <v>#NAME?</v>
      </c>
      <c r="U189" s="1378" t="e">
        <f t="shared" ca="1" si="1"/>
        <v>#NAME?</v>
      </c>
      <c r="V189" s="48"/>
      <c r="W189" s="1217" t="s">
        <v>3572</v>
      </c>
      <c r="X189" s="48"/>
      <c r="Y189" s="1217" t="s">
        <v>7095</v>
      </c>
      <c r="Z189" s="48"/>
      <c r="AA189" s="48"/>
      <c r="AB189" s="48"/>
      <c r="AC189" s="48"/>
      <c r="AD189" s="48"/>
      <c r="AE189" s="48"/>
      <c r="AF189" s="48"/>
      <c r="AG189" s="48"/>
      <c r="AH189" s="48"/>
    </row>
    <row r="190" spans="1:34" ht="13.8">
      <c r="A190" s="1450">
        <v>44788</v>
      </c>
      <c r="B190" s="1217" t="s">
        <v>3473</v>
      </c>
      <c r="C190" s="1217"/>
      <c r="D190" s="1217" t="s">
        <v>3570</v>
      </c>
      <c r="E190" s="1217" t="s">
        <v>86</v>
      </c>
      <c r="F190" s="1217" t="s">
        <v>3547</v>
      </c>
      <c r="G190" s="1219">
        <v>11000</v>
      </c>
      <c r="H190" s="1572" t="s">
        <v>3063</v>
      </c>
      <c r="I190" s="1217" t="s">
        <v>3453</v>
      </c>
      <c r="J190" s="1768"/>
      <c r="K190" s="48" t="e">
        <f t="shared" ca="1" si="64"/>
        <v>#NAME?</v>
      </c>
      <c r="L190" s="48"/>
      <c r="M190" s="1240"/>
      <c r="N190" s="1240">
        <v>4300</v>
      </c>
      <c r="O190" s="1668"/>
      <c r="P190" s="1240"/>
      <c r="Q190" s="1240"/>
      <c r="R190" s="1240"/>
      <c r="S190" s="1240"/>
      <c r="T190" s="1240" t="e">
        <f t="shared" ca="1" si="0"/>
        <v>#NAME?</v>
      </c>
      <c r="U190" s="1378" t="e">
        <f t="shared" ca="1" si="1"/>
        <v>#NAME?</v>
      </c>
      <c r="V190" s="48"/>
      <c r="W190" s="1217" t="s">
        <v>3572</v>
      </c>
      <c r="X190" s="48"/>
      <c r="Y190" s="1217" t="s">
        <v>7096</v>
      </c>
      <c r="Z190" s="48"/>
      <c r="AA190" s="48"/>
      <c r="AB190" s="48"/>
      <c r="AC190" s="48"/>
      <c r="AD190" s="48"/>
      <c r="AE190" s="48"/>
      <c r="AF190" s="48"/>
      <c r="AG190" s="48"/>
      <c r="AH190" s="48"/>
    </row>
    <row r="191" spans="1:34" ht="13.8">
      <c r="A191" s="1450">
        <v>44788</v>
      </c>
      <c r="B191" s="1217" t="s">
        <v>3473</v>
      </c>
      <c r="C191" s="1217"/>
      <c r="D191" s="1217" t="s">
        <v>3570</v>
      </c>
      <c r="E191" s="1217" t="s">
        <v>55</v>
      </c>
      <c r="F191" s="1217" t="s">
        <v>3512</v>
      </c>
      <c r="G191" s="1219">
        <v>8500</v>
      </c>
      <c r="H191" s="1572" t="s">
        <v>3063</v>
      </c>
      <c r="I191" s="1217" t="s">
        <v>3453</v>
      </c>
      <c r="J191" s="1698"/>
      <c r="K191" s="48" t="e">
        <f t="shared" ca="1" si="64"/>
        <v>#NAME?</v>
      </c>
      <c r="L191" s="48"/>
      <c r="M191" s="1240"/>
      <c r="N191" s="1240">
        <v>5300</v>
      </c>
      <c r="O191" s="1668"/>
      <c r="P191" s="1240"/>
      <c r="Q191" s="1240"/>
      <c r="R191" s="1240"/>
      <c r="S191" s="1240"/>
      <c r="T191" s="1240" t="e">
        <f t="shared" ca="1" si="0"/>
        <v>#NAME?</v>
      </c>
      <c r="U191" s="1378" t="e">
        <f t="shared" ca="1" si="1"/>
        <v>#NAME?</v>
      </c>
      <c r="V191" s="48"/>
      <c r="W191" s="1217" t="s">
        <v>3572</v>
      </c>
      <c r="X191" s="48"/>
      <c r="Y191" s="1217" t="s">
        <v>7097</v>
      </c>
      <c r="Z191" s="48"/>
      <c r="AA191" s="48"/>
      <c r="AB191" s="48"/>
      <c r="AC191" s="48"/>
      <c r="AD191" s="48"/>
      <c r="AE191" s="48"/>
      <c r="AF191" s="48"/>
      <c r="AG191" s="48"/>
      <c r="AH191" s="48"/>
    </row>
    <row r="192" spans="1:34" ht="13.8">
      <c r="A192" s="1450">
        <v>44789</v>
      </c>
      <c r="B192" s="1217" t="s">
        <v>1170</v>
      </c>
      <c r="C192" s="1217" t="s">
        <v>3456</v>
      </c>
      <c r="D192" s="1217" t="s">
        <v>3474</v>
      </c>
      <c r="E192" s="1217" t="s">
        <v>92</v>
      </c>
      <c r="F192" s="1217" t="s">
        <v>3636</v>
      </c>
      <c r="G192" s="1219">
        <v>27000</v>
      </c>
      <c r="H192" s="1769" t="s">
        <v>3063</v>
      </c>
      <c r="I192" s="1217" t="s">
        <v>3453</v>
      </c>
      <c r="J192" s="1698"/>
      <c r="K192" s="48" t="e">
        <f t="shared" ca="1" si="64"/>
        <v>#NAME?</v>
      </c>
      <c r="L192" s="48" t="e">
        <f t="shared" ref="L192:L193" ca="1" si="65">_xludf.IFS(C192="成田机场",4000,C192="羽田机场",1000)</f>
        <v>#NAME?</v>
      </c>
      <c r="M192" s="1240" t="e">
        <f t="shared" ref="M192:M193" ca="1" si="66">(G192-K192-L192)*0.7</f>
        <v>#NAME?</v>
      </c>
      <c r="N192" s="1240"/>
      <c r="O192" s="1668"/>
      <c r="P192" s="1240"/>
      <c r="Q192" s="1240"/>
      <c r="R192" s="1240"/>
      <c r="S192" s="1240"/>
      <c r="T192" s="1240" t="e">
        <f t="shared" ca="1" si="0"/>
        <v>#NAME?</v>
      </c>
      <c r="U192" s="1378" t="e">
        <f t="shared" ca="1" si="1"/>
        <v>#NAME?</v>
      </c>
      <c r="V192" s="48"/>
      <c r="W192" s="1217" t="s">
        <v>27</v>
      </c>
      <c r="X192" s="48"/>
      <c r="Y192" s="1217" t="s">
        <v>7098</v>
      </c>
      <c r="Z192" s="48"/>
      <c r="AA192" s="48"/>
      <c r="AB192" s="48"/>
      <c r="AC192" s="48"/>
      <c r="AD192" s="48"/>
      <c r="AE192" s="48"/>
      <c r="AF192" s="48"/>
      <c r="AG192" s="48"/>
      <c r="AH192" s="48"/>
    </row>
    <row r="193" spans="1:34" ht="13.8">
      <c r="A193" s="1450">
        <v>44789</v>
      </c>
      <c r="B193" s="1217" t="s">
        <v>1170</v>
      </c>
      <c r="C193" s="1217" t="s">
        <v>3446</v>
      </c>
      <c r="D193" s="1217" t="s">
        <v>3474</v>
      </c>
      <c r="E193" s="1217" t="s">
        <v>110</v>
      </c>
      <c r="F193" s="1217" t="s">
        <v>3477</v>
      </c>
      <c r="G193" s="1219">
        <v>9900</v>
      </c>
      <c r="H193" s="1769" t="s">
        <v>3063</v>
      </c>
      <c r="I193" s="1217" t="s">
        <v>3453</v>
      </c>
      <c r="J193" s="1698"/>
      <c r="K193" s="48" t="e">
        <f t="shared" ca="1" si="64"/>
        <v>#NAME?</v>
      </c>
      <c r="L193" s="48" t="e">
        <f t="shared" ca="1" si="65"/>
        <v>#NAME?</v>
      </c>
      <c r="M193" s="1240" t="e">
        <f t="shared" ca="1" si="66"/>
        <v>#NAME?</v>
      </c>
      <c r="N193" s="1240"/>
      <c r="O193" s="1668"/>
      <c r="P193" s="1240"/>
      <c r="Q193" s="1240"/>
      <c r="R193" s="1240"/>
      <c r="S193" s="1240"/>
      <c r="T193" s="1240" t="e">
        <f t="shared" ca="1" si="0"/>
        <v>#NAME?</v>
      </c>
      <c r="U193" s="1378" t="e">
        <f t="shared" ca="1" si="1"/>
        <v>#NAME?</v>
      </c>
      <c r="V193" s="48"/>
      <c r="W193" s="1217" t="s">
        <v>27</v>
      </c>
      <c r="X193" s="48"/>
      <c r="Y193" s="1217" t="s">
        <v>7099</v>
      </c>
      <c r="Z193" s="48"/>
      <c r="AA193" s="48"/>
      <c r="AB193" s="48"/>
      <c r="AC193" s="48"/>
      <c r="AD193" s="48"/>
      <c r="AE193" s="48"/>
      <c r="AF193" s="48"/>
      <c r="AG193" s="48"/>
      <c r="AH193" s="48"/>
    </row>
    <row r="194" spans="1:34" ht="13.8">
      <c r="A194" s="1450">
        <v>44789</v>
      </c>
      <c r="B194" s="1217" t="s">
        <v>1906</v>
      </c>
      <c r="C194" s="1217"/>
      <c r="D194" s="1217" t="s">
        <v>3919</v>
      </c>
      <c r="E194" s="1217" t="s">
        <v>49</v>
      </c>
      <c r="F194" s="1217" t="s">
        <v>3486</v>
      </c>
      <c r="G194" s="1219">
        <v>0</v>
      </c>
      <c r="H194" s="1572" t="s">
        <v>3055</v>
      </c>
      <c r="I194" s="1217" t="s">
        <v>3453</v>
      </c>
      <c r="J194" s="1698"/>
      <c r="K194" s="48">
        <v>0</v>
      </c>
      <c r="L194" s="48">
        <v>0</v>
      </c>
      <c r="M194" s="1240">
        <v>0</v>
      </c>
      <c r="N194" s="1240"/>
      <c r="O194" s="1668"/>
      <c r="P194" s="1240"/>
      <c r="Q194" s="1240"/>
      <c r="R194" s="1240"/>
      <c r="S194" s="1240"/>
      <c r="T194" s="1240">
        <f t="shared" si="0"/>
        <v>0</v>
      </c>
      <c r="U194" s="1378" t="e">
        <f t="shared" si="1"/>
        <v>#DIV/0!</v>
      </c>
      <c r="V194" s="48"/>
      <c r="W194" s="1217" t="s">
        <v>27</v>
      </c>
      <c r="X194" s="48"/>
      <c r="Y194" s="1217" t="s">
        <v>7100</v>
      </c>
      <c r="Z194" s="48"/>
      <c r="AA194" s="48"/>
      <c r="AB194" s="48"/>
      <c r="AC194" s="48"/>
      <c r="AD194" s="48"/>
      <c r="AE194" s="48"/>
      <c r="AF194" s="48"/>
      <c r="AG194" s="48"/>
      <c r="AH194" s="48"/>
    </row>
    <row r="195" spans="1:34" ht="13.8">
      <c r="A195" s="1450">
        <v>44789</v>
      </c>
      <c r="B195" s="1217" t="s">
        <v>1906</v>
      </c>
      <c r="C195" s="1217"/>
      <c r="D195" s="1217" t="s">
        <v>3919</v>
      </c>
      <c r="E195" s="1217" t="s">
        <v>40</v>
      </c>
      <c r="F195" s="1217" t="s">
        <v>3449</v>
      </c>
      <c r="G195" s="1219">
        <v>0</v>
      </c>
      <c r="H195" s="1572" t="s">
        <v>3055</v>
      </c>
      <c r="I195" s="1217" t="s">
        <v>3453</v>
      </c>
      <c r="J195" s="1698"/>
      <c r="K195" s="48">
        <v>0</v>
      </c>
      <c r="L195" s="48">
        <v>0</v>
      </c>
      <c r="M195" s="1240">
        <v>0</v>
      </c>
      <c r="N195" s="1240"/>
      <c r="O195" s="1668"/>
      <c r="P195" s="1240"/>
      <c r="Q195" s="1240"/>
      <c r="R195" s="1240"/>
      <c r="S195" s="1240"/>
      <c r="T195" s="1240">
        <f t="shared" si="0"/>
        <v>0</v>
      </c>
      <c r="U195" s="1378" t="e">
        <f t="shared" si="1"/>
        <v>#DIV/0!</v>
      </c>
      <c r="V195" s="48"/>
      <c r="W195" s="1217" t="s">
        <v>27</v>
      </c>
      <c r="X195" s="48"/>
      <c r="Y195" s="1217" t="s">
        <v>7101</v>
      </c>
      <c r="Z195" s="48"/>
      <c r="AA195" s="48"/>
      <c r="AB195" s="48"/>
      <c r="AC195" s="48"/>
      <c r="AD195" s="48"/>
      <c r="AE195" s="48"/>
      <c r="AF195" s="48"/>
      <c r="AG195" s="48"/>
      <c r="AH195" s="48"/>
    </row>
    <row r="196" spans="1:34" ht="13.8">
      <c r="A196" s="1450">
        <v>44789</v>
      </c>
      <c r="B196" s="1217" t="s">
        <v>3473</v>
      </c>
      <c r="C196" s="1217"/>
      <c r="D196" s="1217" t="s">
        <v>3570</v>
      </c>
      <c r="E196" s="1217" t="s">
        <v>43</v>
      </c>
      <c r="F196" s="1217" t="s">
        <v>3571</v>
      </c>
      <c r="G196" s="1219">
        <v>11000</v>
      </c>
      <c r="H196" s="1572" t="s">
        <v>3063</v>
      </c>
      <c r="I196" s="1217" t="s">
        <v>3453</v>
      </c>
      <c r="J196" s="1698"/>
      <c r="K196" s="48" t="e">
        <f t="shared" ref="K196:K198" ca="1" si="67">_xludf.IFS(C196="成田机场",3000,C196="羽田机场",1200,D196="NearMe",1000)</f>
        <v>#NAME?</v>
      </c>
      <c r="L196" s="48"/>
      <c r="M196" s="1240"/>
      <c r="N196" s="1240">
        <v>5300</v>
      </c>
      <c r="O196" s="1668"/>
      <c r="P196" s="1240"/>
      <c r="Q196" s="1240"/>
      <c r="R196" s="1240"/>
      <c r="S196" s="1240"/>
      <c r="T196" s="1240" t="e">
        <f t="shared" ca="1" si="0"/>
        <v>#NAME?</v>
      </c>
      <c r="U196" s="1378" t="e">
        <f t="shared" ca="1" si="1"/>
        <v>#NAME?</v>
      </c>
      <c r="V196" s="48"/>
      <c r="W196" s="1217" t="s">
        <v>3572</v>
      </c>
      <c r="X196" s="48"/>
      <c r="Y196" s="1217" t="s">
        <v>7102</v>
      </c>
      <c r="Z196" s="48"/>
      <c r="AA196" s="48"/>
      <c r="AB196" s="48"/>
      <c r="AC196" s="48"/>
      <c r="AD196" s="48"/>
      <c r="AE196" s="48"/>
      <c r="AF196" s="48"/>
      <c r="AG196" s="48"/>
      <c r="AH196" s="48"/>
    </row>
    <row r="197" spans="1:34" ht="13.8">
      <c r="A197" s="1450">
        <v>44789</v>
      </c>
      <c r="B197" s="1217" t="s">
        <v>3473</v>
      </c>
      <c r="C197" s="1217"/>
      <c r="D197" s="1217" t="s">
        <v>3570</v>
      </c>
      <c r="E197" s="1217" t="s">
        <v>86</v>
      </c>
      <c r="F197" s="1217" t="s">
        <v>3547</v>
      </c>
      <c r="G197" s="1219">
        <v>11000</v>
      </c>
      <c r="H197" s="1572" t="s">
        <v>3063</v>
      </c>
      <c r="I197" s="1217" t="s">
        <v>3453</v>
      </c>
      <c r="J197" s="1698"/>
      <c r="K197" s="48" t="e">
        <f t="shared" ca="1" si="67"/>
        <v>#NAME?</v>
      </c>
      <c r="L197" s="48"/>
      <c r="M197" s="1240"/>
      <c r="N197" s="1240">
        <v>4300</v>
      </c>
      <c r="O197" s="1668"/>
      <c r="P197" s="1240"/>
      <c r="Q197" s="1240"/>
      <c r="R197" s="1240"/>
      <c r="S197" s="1240"/>
      <c r="T197" s="1240" t="e">
        <f t="shared" ca="1" si="0"/>
        <v>#NAME?</v>
      </c>
      <c r="U197" s="1378" t="e">
        <f t="shared" ca="1" si="1"/>
        <v>#NAME?</v>
      </c>
      <c r="V197" s="48"/>
      <c r="W197" s="1217" t="s">
        <v>3572</v>
      </c>
      <c r="X197" s="48"/>
      <c r="Y197" s="1217" t="s">
        <v>7103</v>
      </c>
      <c r="Z197" s="48"/>
      <c r="AA197" s="48"/>
      <c r="AB197" s="48"/>
      <c r="AC197" s="48"/>
      <c r="AD197" s="48"/>
      <c r="AE197" s="48"/>
      <c r="AF197" s="48"/>
      <c r="AG197" s="48"/>
      <c r="AH197" s="48"/>
    </row>
    <row r="198" spans="1:34" ht="13.8">
      <c r="A198" s="1450">
        <v>44789</v>
      </c>
      <c r="B198" s="1217" t="s">
        <v>3473</v>
      </c>
      <c r="C198" s="1217"/>
      <c r="D198" s="1217" t="s">
        <v>3570</v>
      </c>
      <c r="E198" s="1217" t="s">
        <v>55</v>
      </c>
      <c r="F198" s="1217" t="s">
        <v>3512</v>
      </c>
      <c r="G198" s="1219">
        <v>8500</v>
      </c>
      <c r="H198" s="1572" t="s">
        <v>3063</v>
      </c>
      <c r="I198" s="1217" t="s">
        <v>3453</v>
      </c>
      <c r="J198" s="1698"/>
      <c r="K198" s="48" t="e">
        <f t="shared" ca="1" si="67"/>
        <v>#NAME?</v>
      </c>
      <c r="L198" s="48"/>
      <c r="M198" s="1240"/>
      <c r="N198" s="1240">
        <v>5300</v>
      </c>
      <c r="O198" s="1668"/>
      <c r="P198" s="1240"/>
      <c r="Q198" s="1240"/>
      <c r="R198" s="1240"/>
      <c r="S198" s="1240"/>
      <c r="T198" s="1240" t="e">
        <f t="shared" ca="1" si="0"/>
        <v>#NAME?</v>
      </c>
      <c r="U198" s="1378" t="e">
        <f t="shared" ca="1" si="1"/>
        <v>#NAME?</v>
      </c>
      <c r="V198" s="48"/>
      <c r="W198" s="1217" t="s">
        <v>3572</v>
      </c>
      <c r="X198" s="48"/>
      <c r="Y198" s="1217" t="s">
        <v>7104</v>
      </c>
      <c r="Z198" s="48"/>
      <c r="AA198" s="48"/>
      <c r="AB198" s="48"/>
      <c r="AC198" s="48"/>
      <c r="AD198" s="48"/>
      <c r="AE198" s="48"/>
      <c r="AF198" s="48"/>
      <c r="AG198" s="48"/>
      <c r="AH198" s="48"/>
    </row>
    <row r="199" spans="1:34" ht="13.8">
      <c r="A199" s="1450">
        <v>44789</v>
      </c>
      <c r="B199" s="1217" t="s">
        <v>1906</v>
      </c>
      <c r="C199" s="1217"/>
      <c r="D199" s="1217" t="s">
        <v>3919</v>
      </c>
      <c r="E199" s="1217" t="s">
        <v>3523</v>
      </c>
      <c r="F199" s="1217" t="s">
        <v>3515</v>
      </c>
      <c r="G199" s="1219">
        <v>0</v>
      </c>
      <c r="H199" s="1572" t="s">
        <v>3055</v>
      </c>
      <c r="I199" s="1217" t="s">
        <v>3453</v>
      </c>
      <c r="J199" s="1698"/>
      <c r="K199" s="48">
        <v>0</v>
      </c>
      <c r="L199" s="48">
        <v>0</v>
      </c>
      <c r="M199" s="1240">
        <v>0</v>
      </c>
      <c r="N199" s="1240"/>
      <c r="O199" s="1668"/>
      <c r="P199" s="1240"/>
      <c r="Q199" s="1240"/>
      <c r="R199" s="1240"/>
      <c r="S199" s="1240"/>
      <c r="T199" s="1240">
        <f t="shared" si="0"/>
        <v>0</v>
      </c>
      <c r="U199" s="1378" t="e">
        <f t="shared" si="1"/>
        <v>#DIV/0!</v>
      </c>
      <c r="V199" s="48"/>
      <c r="W199" s="1217" t="s">
        <v>27</v>
      </c>
      <c r="X199" s="48"/>
      <c r="Y199" s="1217" t="s">
        <v>7105</v>
      </c>
      <c r="Z199" s="48"/>
      <c r="AA199" s="48"/>
      <c r="AB199" s="48"/>
      <c r="AC199" s="48"/>
      <c r="AD199" s="48"/>
      <c r="AE199" s="48"/>
      <c r="AF199" s="48"/>
      <c r="AG199" s="48"/>
      <c r="AH199" s="48"/>
    </row>
    <row r="200" spans="1:34" ht="13.8">
      <c r="A200" s="1450">
        <v>44789</v>
      </c>
      <c r="B200" s="1217" t="s">
        <v>1906</v>
      </c>
      <c r="C200" s="1217"/>
      <c r="D200" s="1217" t="s">
        <v>3919</v>
      </c>
      <c r="E200" s="1217" t="s">
        <v>45</v>
      </c>
      <c r="F200" s="1217" t="s">
        <v>3524</v>
      </c>
      <c r="G200" s="1219">
        <v>0</v>
      </c>
      <c r="H200" s="1572" t="s">
        <v>3055</v>
      </c>
      <c r="I200" s="1217" t="s">
        <v>3453</v>
      </c>
      <c r="J200" s="1698"/>
      <c r="K200" s="48">
        <v>0</v>
      </c>
      <c r="L200" s="48">
        <v>0</v>
      </c>
      <c r="M200" s="1240">
        <v>0</v>
      </c>
      <c r="N200" s="1240"/>
      <c r="O200" s="1668"/>
      <c r="P200" s="1240"/>
      <c r="Q200" s="1240"/>
      <c r="R200" s="1240"/>
      <c r="S200" s="1240"/>
      <c r="T200" s="1240">
        <f t="shared" si="0"/>
        <v>0</v>
      </c>
      <c r="U200" s="1378" t="e">
        <f t="shared" si="1"/>
        <v>#DIV/0!</v>
      </c>
      <c r="V200" s="48"/>
      <c r="W200" s="1217" t="s">
        <v>27</v>
      </c>
      <c r="X200" s="48"/>
      <c r="Y200" s="1217" t="s">
        <v>7106</v>
      </c>
      <c r="Z200" s="48"/>
      <c r="AA200" s="48"/>
      <c r="AB200" s="48"/>
      <c r="AC200" s="48"/>
      <c r="AD200" s="48"/>
      <c r="AE200" s="48"/>
      <c r="AF200" s="48"/>
      <c r="AG200" s="48"/>
      <c r="AH200" s="48"/>
    </row>
    <row r="201" spans="1:34" ht="13.8">
      <c r="A201" s="1450">
        <v>44789</v>
      </c>
      <c r="B201" s="1217" t="s">
        <v>1906</v>
      </c>
      <c r="C201" s="1217"/>
      <c r="D201" s="1217" t="s">
        <v>3919</v>
      </c>
      <c r="E201" s="1217" t="s">
        <v>2979</v>
      </c>
      <c r="F201" s="1217" t="s">
        <v>3501</v>
      </c>
      <c r="G201" s="1219">
        <v>0</v>
      </c>
      <c r="H201" s="1572" t="s">
        <v>3055</v>
      </c>
      <c r="I201" s="1217" t="s">
        <v>3453</v>
      </c>
      <c r="J201" s="1698"/>
      <c r="K201" s="48">
        <v>0</v>
      </c>
      <c r="L201" s="48">
        <v>0</v>
      </c>
      <c r="M201" s="1240">
        <v>0</v>
      </c>
      <c r="N201" s="1240"/>
      <c r="O201" s="1668"/>
      <c r="P201" s="1240"/>
      <c r="Q201" s="1240"/>
      <c r="R201" s="1240"/>
      <c r="S201" s="1240"/>
      <c r="T201" s="1240">
        <f t="shared" si="0"/>
        <v>0</v>
      </c>
      <c r="U201" s="1378" t="e">
        <f t="shared" si="1"/>
        <v>#DIV/0!</v>
      </c>
      <c r="V201" s="48"/>
      <c r="W201" s="1217" t="s">
        <v>27</v>
      </c>
      <c r="X201" s="48"/>
      <c r="Y201" s="1217" t="s">
        <v>7107</v>
      </c>
      <c r="Z201" s="48"/>
      <c r="AA201" s="48"/>
      <c r="AB201" s="48"/>
      <c r="AC201" s="48"/>
      <c r="AD201" s="48"/>
      <c r="AE201" s="48"/>
      <c r="AF201" s="48"/>
      <c r="AG201" s="48"/>
      <c r="AH201" s="48"/>
    </row>
    <row r="202" spans="1:34" ht="13.8">
      <c r="A202" s="1450">
        <v>44789</v>
      </c>
      <c r="B202" s="1217" t="s">
        <v>3473</v>
      </c>
      <c r="C202" s="1217"/>
      <c r="D202" s="1217" t="s">
        <v>3570</v>
      </c>
      <c r="E202" s="1217" t="s">
        <v>43</v>
      </c>
      <c r="F202" s="1217" t="s">
        <v>3571</v>
      </c>
      <c r="G202" s="1219">
        <v>11000</v>
      </c>
      <c r="H202" s="1572" t="s">
        <v>3063</v>
      </c>
      <c r="I202" s="1217" t="s">
        <v>3453</v>
      </c>
      <c r="J202" s="1698"/>
      <c r="K202" s="48" t="e">
        <f t="shared" ref="K202:K205" ca="1" si="68">_xludf.IFS(C202="成田机场",3000,C202="羽田机场",1200,D202="NearMe",1000)</f>
        <v>#NAME?</v>
      </c>
      <c r="L202" s="48"/>
      <c r="M202" s="1240"/>
      <c r="N202" s="1240">
        <v>5300</v>
      </c>
      <c r="O202" s="1668"/>
      <c r="P202" s="1240"/>
      <c r="Q202" s="1240"/>
      <c r="R202" s="1240"/>
      <c r="S202" s="1240"/>
      <c r="T202" s="1240" t="e">
        <f t="shared" ca="1" si="0"/>
        <v>#NAME?</v>
      </c>
      <c r="U202" s="1378" t="e">
        <f t="shared" ca="1" si="1"/>
        <v>#NAME?</v>
      </c>
      <c r="V202" s="48"/>
      <c r="W202" s="1217" t="s">
        <v>3572</v>
      </c>
      <c r="X202" s="48"/>
      <c r="Y202" s="1217" t="s">
        <v>7108</v>
      </c>
      <c r="Z202" s="48"/>
      <c r="AA202" s="48"/>
      <c r="AB202" s="48"/>
      <c r="AC202" s="48"/>
      <c r="AD202" s="48"/>
      <c r="AE202" s="48"/>
      <c r="AF202" s="48"/>
      <c r="AG202" s="48"/>
      <c r="AH202" s="48"/>
    </row>
    <row r="203" spans="1:34" ht="13.8">
      <c r="A203" s="1450">
        <v>44789</v>
      </c>
      <c r="B203" s="1217" t="s">
        <v>3473</v>
      </c>
      <c r="C203" s="1217"/>
      <c r="D203" s="1217" t="s">
        <v>3570</v>
      </c>
      <c r="E203" s="1217" t="s">
        <v>86</v>
      </c>
      <c r="F203" s="1217" t="s">
        <v>3547</v>
      </c>
      <c r="G203" s="1219">
        <v>11000</v>
      </c>
      <c r="H203" s="1572" t="s">
        <v>3063</v>
      </c>
      <c r="I203" s="1217" t="s">
        <v>3453</v>
      </c>
      <c r="J203" s="1698"/>
      <c r="K203" s="48" t="e">
        <f t="shared" ca="1" si="68"/>
        <v>#NAME?</v>
      </c>
      <c r="L203" s="48"/>
      <c r="M203" s="1240"/>
      <c r="N203" s="1240">
        <v>4300</v>
      </c>
      <c r="O203" s="1668"/>
      <c r="P203" s="1240"/>
      <c r="Q203" s="1240"/>
      <c r="R203" s="1240"/>
      <c r="S203" s="1240"/>
      <c r="T203" s="1240" t="e">
        <f t="shared" ca="1" si="0"/>
        <v>#NAME?</v>
      </c>
      <c r="U203" s="1378" t="e">
        <f t="shared" ca="1" si="1"/>
        <v>#NAME?</v>
      </c>
      <c r="V203" s="48"/>
      <c r="W203" s="1217" t="s">
        <v>3572</v>
      </c>
      <c r="X203" s="48"/>
      <c r="Y203" s="1217" t="s">
        <v>7109</v>
      </c>
      <c r="Z203" s="48"/>
      <c r="AA203" s="48"/>
      <c r="AB203" s="48"/>
      <c r="AC203" s="48"/>
      <c r="AD203" s="48"/>
      <c r="AE203" s="48"/>
      <c r="AF203" s="48"/>
      <c r="AG203" s="48"/>
      <c r="AH203" s="48"/>
    </row>
    <row r="204" spans="1:34" ht="13.8">
      <c r="A204" s="1450">
        <v>44789</v>
      </c>
      <c r="B204" s="1217" t="s">
        <v>3473</v>
      </c>
      <c r="C204" s="1217"/>
      <c r="D204" s="1217" t="s">
        <v>3570</v>
      </c>
      <c r="E204" s="1217" t="s">
        <v>55</v>
      </c>
      <c r="F204" s="1217" t="s">
        <v>3512</v>
      </c>
      <c r="G204" s="1219">
        <v>8500</v>
      </c>
      <c r="H204" s="1572" t="s">
        <v>3063</v>
      </c>
      <c r="I204" s="1217" t="s">
        <v>3453</v>
      </c>
      <c r="J204" s="1698"/>
      <c r="K204" s="48" t="e">
        <f t="shared" ca="1" si="68"/>
        <v>#NAME?</v>
      </c>
      <c r="L204" s="48"/>
      <c r="M204" s="1240"/>
      <c r="N204" s="1240">
        <v>5300</v>
      </c>
      <c r="O204" s="1668"/>
      <c r="P204" s="1240"/>
      <c r="Q204" s="1240"/>
      <c r="R204" s="1240"/>
      <c r="S204" s="1240"/>
      <c r="T204" s="1240" t="e">
        <f t="shared" ca="1" si="0"/>
        <v>#NAME?</v>
      </c>
      <c r="U204" s="1378" t="e">
        <f t="shared" ca="1" si="1"/>
        <v>#NAME?</v>
      </c>
      <c r="V204" s="48"/>
      <c r="W204" s="1217" t="s">
        <v>3572</v>
      </c>
      <c r="X204" s="48"/>
      <c r="Y204" s="1217" t="s">
        <v>7110</v>
      </c>
      <c r="Z204" s="48"/>
      <c r="AA204" s="48"/>
      <c r="AB204" s="48"/>
      <c r="AC204" s="48"/>
      <c r="AD204" s="48"/>
      <c r="AE204" s="48"/>
      <c r="AF204" s="48"/>
      <c r="AG204" s="48"/>
      <c r="AH204" s="48"/>
    </row>
    <row r="205" spans="1:34" ht="13.8">
      <c r="A205" s="1450">
        <v>44790</v>
      </c>
      <c r="B205" s="1217" t="s">
        <v>1170</v>
      </c>
      <c r="C205" s="1217" t="s">
        <v>3456</v>
      </c>
      <c r="D205" s="1217" t="s">
        <v>3521</v>
      </c>
      <c r="E205" s="1217" t="s">
        <v>8</v>
      </c>
      <c r="F205" s="1217" t="s">
        <v>3864</v>
      </c>
      <c r="G205" s="1219">
        <v>15000</v>
      </c>
      <c r="H205" s="1769" t="s">
        <v>3063</v>
      </c>
      <c r="I205" s="1217" t="s">
        <v>3453</v>
      </c>
      <c r="J205" s="1698"/>
      <c r="K205" s="48" t="e">
        <f t="shared" ca="1" si="68"/>
        <v>#NAME?</v>
      </c>
      <c r="L205" s="48" t="e">
        <f ca="1">_xludf.IFS(C205="成田机场",4000,C205="羽田机场",1000)</f>
        <v>#NAME?</v>
      </c>
      <c r="M205" s="1240" t="e">
        <f ca="1">(G205-K205-L205)*0.7</f>
        <v>#NAME?</v>
      </c>
      <c r="N205" s="1240"/>
      <c r="O205" s="1668"/>
      <c r="P205" s="1240"/>
      <c r="Q205" s="1240"/>
      <c r="R205" s="1240"/>
      <c r="S205" s="1240"/>
      <c r="T205" s="1240" t="e">
        <f t="shared" ca="1" si="0"/>
        <v>#NAME?</v>
      </c>
      <c r="U205" s="1378" t="e">
        <f t="shared" ca="1" si="1"/>
        <v>#NAME?</v>
      </c>
      <c r="V205" s="48"/>
      <c r="W205" s="1217" t="s">
        <v>107</v>
      </c>
      <c r="X205" s="48"/>
      <c r="Y205" s="1217" t="s">
        <v>7111</v>
      </c>
      <c r="Z205" s="48"/>
      <c r="AA205" s="48"/>
      <c r="AB205" s="48"/>
      <c r="AC205" s="48"/>
      <c r="AD205" s="48"/>
      <c r="AE205" s="48"/>
      <c r="AF205" s="48"/>
      <c r="AG205" s="48"/>
      <c r="AH205" s="48"/>
    </row>
    <row r="206" spans="1:34" ht="13.8">
      <c r="A206" s="1450">
        <v>44790</v>
      </c>
      <c r="B206" s="1217" t="s">
        <v>1906</v>
      </c>
      <c r="C206" s="1217"/>
      <c r="D206" s="1217" t="s">
        <v>3919</v>
      </c>
      <c r="E206" s="1217" t="s">
        <v>3289</v>
      </c>
      <c r="F206" s="1217" t="s">
        <v>3524</v>
      </c>
      <c r="G206" s="1219">
        <v>0</v>
      </c>
      <c r="H206" s="1572" t="s">
        <v>3055</v>
      </c>
      <c r="I206" s="1217" t="s">
        <v>3453</v>
      </c>
      <c r="J206" s="1698"/>
      <c r="K206" s="48">
        <v>0</v>
      </c>
      <c r="L206" s="48">
        <v>0</v>
      </c>
      <c r="M206" s="1240">
        <v>0</v>
      </c>
      <c r="N206" s="1240"/>
      <c r="O206" s="1668"/>
      <c r="P206" s="1240"/>
      <c r="Q206" s="1240"/>
      <c r="R206" s="1240"/>
      <c r="S206" s="1240"/>
      <c r="T206" s="1240">
        <f t="shared" si="0"/>
        <v>0</v>
      </c>
      <c r="U206" s="1378" t="e">
        <f t="shared" si="1"/>
        <v>#DIV/0!</v>
      </c>
      <c r="V206" s="48"/>
      <c r="W206" s="1217" t="s">
        <v>27</v>
      </c>
      <c r="X206" s="48"/>
      <c r="Y206" s="1217" t="s">
        <v>7112</v>
      </c>
      <c r="Z206" s="48"/>
      <c r="AA206" s="48"/>
      <c r="AB206" s="48"/>
      <c r="AC206" s="48"/>
      <c r="AD206" s="48"/>
      <c r="AE206" s="48"/>
      <c r="AF206" s="48"/>
      <c r="AG206" s="48"/>
      <c r="AH206" s="48"/>
    </row>
    <row r="207" spans="1:34" ht="13.8">
      <c r="A207" s="1450">
        <v>44790</v>
      </c>
      <c r="B207" s="1217" t="s">
        <v>1906</v>
      </c>
      <c r="C207" s="1217"/>
      <c r="D207" s="1217" t="s">
        <v>3919</v>
      </c>
      <c r="E207" s="1217" t="s">
        <v>3079</v>
      </c>
      <c r="F207" s="1217" t="s">
        <v>3486</v>
      </c>
      <c r="G207" s="1219">
        <v>0</v>
      </c>
      <c r="H207" s="1572" t="s">
        <v>3055</v>
      </c>
      <c r="I207" s="1217" t="s">
        <v>3453</v>
      </c>
      <c r="J207" s="1698"/>
      <c r="K207" s="48">
        <v>0</v>
      </c>
      <c r="L207" s="48">
        <v>0</v>
      </c>
      <c r="M207" s="1240">
        <v>0</v>
      </c>
      <c r="N207" s="1240"/>
      <c r="O207" s="1668"/>
      <c r="P207" s="1240"/>
      <c r="Q207" s="1240"/>
      <c r="R207" s="1240"/>
      <c r="S207" s="1240"/>
      <c r="T207" s="1240">
        <f t="shared" si="0"/>
        <v>0</v>
      </c>
      <c r="U207" s="1378" t="e">
        <f t="shared" si="1"/>
        <v>#DIV/0!</v>
      </c>
      <c r="V207" s="48"/>
      <c r="W207" s="1217" t="s">
        <v>27</v>
      </c>
      <c r="X207" s="48"/>
      <c r="Y207" s="1217" t="s">
        <v>7113</v>
      </c>
      <c r="Z207" s="48"/>
      <c r="AA207" s="48"/>
      <c r="AB207" s="48"/>
      <c r="AC207" s="48"/>
      <c r="AD207" s="48"/>
      <c r="AE207" s="48"/>
      <c r="AF207" s="48"/>
      <c r="AG207" s="48"/>
      <c r="AH207" s="48"/>
    </row>
    <row r="208" spans="1:34" ht="13.8">
      <c r="A208" s="1450">
        <v>44790</v>
      </c>
      <c r="B208" s="1217" t="s">
        <v>3473</v>
      </c>
      <c r="C208" s="1217"/>
      <c r="D208" s="1217" t="s">
        <v>3570</v>
      </c>
      <c r="E208" s="1217" t="s">
        <v>43</v>
      </c>
      <c r="F208" s="1217" t="s">
        <v>3592</v>
      </c>
      <c r="G208" s="1219">
        <v>11000</v>
      </c>
      <c r="H208" s="1572" t="s">
        <v>3063</v>
      </c>
      <c r="I208" s="1217" t="s">
        <v>3453</v>
      </c>
      <c r="J208" s="1698"/>
      <c r="K208" s="48" t="e">
        <f t="shared" ref="K208:K210" ca="1" si="69">_xludf.IFS(C208="成田机场",3000,C208="羽田机场",1200,D208="NearMe",1000)</f>
        <v>#NAME?</v>
      </c>
      <c r="L208" s="48"/>
      <c r="M208" s="1240"/>
      <c r="N208" s="1240">
        <v>5300</v>
      </c>
      <c r="O208" s="1668"/>
      <c r="P208" s="1240"/>
      <c r="Q208" s="1240"/>
      <c r="R208" s="1240"/>
      <c r="S208" s="1240"/>
      <c r="T208" s="1240" t="e">
        <f t="shared" ca="1" si="0"/>
        <v>#NAME?</v>
      </c>
      <c r="U208" s="1378" t="e">
        <f t="shared" ca="1" si="1"/>
        <v>#NAME?</v>
      </c>
      <c r="V208" s="48"/>
      <c r="W208" s="1217" t="s">
        <v>3572</v>
      </c>
      <c r="X208" s="48"/>
      <c r="Y208" s="1217" t="s">
        <v>7114</v>
      </c>
      <c r="Z208" s="48"/>
      <c r="AA208" s="48"/>
      <c r="AB208" s="48"/>
      <c r="AC208" s="48"/>
      <c r="AD208" s="48"/>
      <c r="AE208" s="48"/>
      <c r="AF208" s="48"/>
      <c r="AG208" s="48"/>
      <c r="AH208" s="48"/>
    </row>
    <row r="209" spans="1:34" ht="13.8">
      <c r="A209" s="1450">
        <v>44790</v>
      </c>
      <c r="B209" s="1217" t="s">
        <v>3473</v>
      </c>
      <c r="C209" s="1217"/>
      <c r="D209" s="1217" t="s">
        <v>3570</v>
      </c>
      <c r="E209" s="1217" t="s">
        <v>86</v>
      </c>
      <c r="F209" s="1217" t="s">
        <v>3547</v>
      </c>
      <c r="G209" s="1219">
        <v>11000</v>
      </c>
      <c r="H209" s="1572" t="s">
        <v>3063</v>
      </c>
      <c r="I209" s="1217" t="s">
        <v>3453</v>
      </c>
      <c r="J209" s="1698"/>
      <c r="K209" s="48" t="e">
        <f t="shared" ca="1" si="69"/>
        <v>#NAME?</v>
      </c>
      <c r="L209" s="48"/>
      <c r="M209" s="1240"/>
      <c r="N209" s="1240">
        <v>4300</v>
      </c>
      <c r="O209" s="1668"/>
      <c r="P209" s="1240"/>
      <c r="Q209" s="1240"/>
      <c r="R209" s="1240"/>
      <c r="S209" s="1240"/>
      <c r="T209" s="1240" t="e">
        <f t="shared" ca="1" si="0"/>
        <v>#NAME?</v>
      </c>
      <c r="U209" s="1378" t="e">
        <f t="shared" ca="1" si="1"/>
        <v>#NAME?</v>
      </c>
      <c r="V209" s="48"/>
      <c r="W209" s="1217" t="s">
        <v>3572</v>
      </c>
      <c r="X209" s="48"/>
      <c r="Y209" s="1217" t="s">
        <v>7115</v>
      </c>
      <c r="Z209" s="48"/>
      <c r="AA209" s="48"/>
      <c r="AB209" s="48"/>
      <c r="AC209" s="48"/>
      <c r="AD209" s="48"/>
      <c r="AE209" s="48"/>
      <c r="AF209" s="48"/>
      <c r="AG209" s="48"/>
      <c r="AH209" s="48"/>
    </row>
    <row r="210" spans="1:34" ht="13.8">
      <c r="A210" s="1450">
        <v>44790</v>
      </c>
      <c r="B210" s="1217" t="s">
        <v>3473</v>
      </c>
      <c r="C210" s="1217"/>
      <c r="D210" s="1217" t="s">
        <v>3570</v>
      </c>
      <c r="E210" s="1217" t="s">
        <v>55</v>
      </c>
      <c r="F210" s="1217" t="s">
        <v>3512</v>
      </c>
      <c r="G210" s="1219">
        <v>8500</v>
      </c>
      <c r="H210" s="1572" t="s">
        <v>3063</v>
      </c>
      <c r="I210" s="1217" t="s">
        <v>3453</v>
      </c>
      <c r="J210" s="1698"/>
      <c r="K210" s="48" t="e">
        <f t="shared" ca="1" si="69"/>
        <v>#NAME?</v>
      </c>
      <c r="L210" s="48"/>
      <c r="M210" s="1240"/>
      <c r="N210" s="1240">
        <v>5300</v>
      </c>
      <c r="O210" s="1668"/>
      <c r="P210" s="1240"/>
      <c r="Q210" s="1240"/>
      <c r="R210" s="1240"/>
      <c r="S210" s="1240"/>
      <c r="T210" s="1240" t="e">
        <f t="shared" ca="1" si="0"/>
        <v>#NAME?</v>
      </c>
      <c r="U210" s="1378" t="e">
        <f t="shared" ca="1" si="1"/>
        <v>#NAME?</v>
      </c>
      <c r="V210" s="48"/>
      <c r="W210" s="1217" t="s">
        <v>3572</v>
      </c>
      <c r="X210" s="48"/>
      <c r="Y210" s="1217" t="s">
        <v>7116</v>
      </c>
      <c r="Z210" s="48"/>
      <c r="AA210" s="48"/>
      <c r="AB210" s="48"/>
      <c r="AC210" s="48"/>
      <c r="AD210" s="48"/>
      <c r="AE210" s="48"/>
      <c r="AF210" s="48"/>
      <c r="AG210" s="48"/>
      <c r="AH210" s="48"/>
    </row>
    <row r="211" spans="1:34" ht="13.8">
      <c r="A211" s="1450">
        <v>44790</v>
      </c>
      <c r="B211" s="1217" t="s">
        <v>1906</v>
      </c>
      <c r="C211" s="1217"/>
      <c r="D211" s="1217" t="s">
        <v>3919</v>
      </c>
      <c r="E211" s="1217" t="s">
        <v>3523</v>
      </c>
      <c r="F211" s="1217" t="s">
        <v>3515</v>
      </c>
      <c r="G211" s="1219">
        <v>0</v>
      </c>
      <c r="H211" s="1572" t="s">
        <v>3055</v>
      </c>
      <c r="I211" s="1217" t="s">
        <v>3453</v>
      </c>
      <c r="J211" s="1698"/>
      <c r="K211" s="48">
        <v>0</v>
      </c>
      <c r="L211" s="48">
        <v>0</v>
      </c>
      <c r="M211" s="1240">
        <v>0</v>
      </c>
      <c r="N211" s="1240"/>
      <c r="O211" s="1668"/>
      <c r="P211" s="1240"/>
      <c r="Q211" s="1240"/>
      <c r="R211" s="1240"/>
      <c r="S211" s="1240"/>
      <c r="T211" s="1240">
        <f t="shared" si="0"/>
        <v>0</v>
      </c>
      <c r="U211" s="1378" t="e">
        <f t="shared" si="1"/>
        <v>#DIV/0!</v>
      </c>
      <c r="V211" s="48"/>
      <c r="W211" s="1217" t="s">
        <v>27</v>
      </c>
      <c r="X211" s="48"/>
      <c r="Y211" s="1217" t="s">
        <v>7117</v>
      </c>
      <c r="Z211" s="48"/>
      <c r="AA211" s="48"/>
      <c r="AB211" s="48"/>
      <c r="AC211" s="48"/>
      <c r="AD211" s="48"/>
      <c r="AE211" s="48"/>
      <c r="AF211" s="48"/>
      <c r="AG211" s="48"/>
      <c r="AH211" s="48"/>
    </row>
    <row r="212" spans="1:34" ht="13.8">
      <c r="A212" s="1450">
        <v>44790</v>
      </c>
      <c r="B212" s="1217" t="s">
        <v>1906</v>
      </c>
      <c r="C212" s="1217"/>
      <c r="D212" s="1217" t="s">
        <v>3919</v>
      </c>
      <c r="E212" s="1217" t="s">
        <v>40</v>
      </c>
      <c r="F212" s="1217" t="s">
        <v>3449</v>
      </c>
      <c r="G212" s="1219">
        <v>0</v>
      </c>
      <c r="H212" s="1572" t="s">
        <v>3055</v>
      </c>
      <c r="I212" s="1217" t="s">
        <v>3453</v>
      </c>
      <c r="J212" s="1698"/>
      <c r="K212" s="48">
        <v>0</v>
      </c>
      <c r="L212" s="48">
        <v>0</v>
      </c>
      <c r="M212" s="1240">
        <v>0</v>
      </c>
      <c r="N212" s="1240"/>
      <c r="O212" s="1668"/>
      <c r="P212" s="1240"/>
      <c r="Q212" s="1240"/>
      <c r="R212" s="1240"/>
      <c r="S212" s="1240"/>
      <c r="T212" s="1240">
        <f t="shared" si="0"/>
        <v>0</v>
      </c>
      <c r="U212" s="1378" t="e">
        <f t="shared" si="1"/>
        <v>#DIV/0!</v>
      </c>
      <c r="V212" s="48"/>
      <c r="W212" s="1217" t="s">
        <v>27</v>
      </c>
      <c r="X212" s="48"/>
      <c r="Y212" s="1217" t="s">
        <v>7118</v>
      </c>
      <c r="Z212" s="48"/>
      <c r="AA212" s="48"/>
      <c r="AB212" s="48"/>
      <c r="AC212" s="48"/>
      <c r="AD212" s="48"/>
      <c r="AE212" s="48"/>
      <c r="AF212" s="48"/>
      <c r="AG212" s="48"/>
      <c r="AH212" s="48"/>
    </row>
    <row r="213" spans="1:34" ht="13.8">
      <c r="A213" s="1450">
        <v>44790</v>
      </c>
      <c r="B213" s="1217" t="s">
        <v>570</v>
      </c>
      <c r="C213" s="1217" t="s">
        <v>3456</v>
      </c>
      <c r="D213" s="1217" t="s">
        <v>1371</v>
      </c>
      <c r="E213" s="1217" t="s">
        <v>86</v>
      </c>
      <c r="F213" s="1217" t="s">
        <v>3547</v>
      </c>
      <c r="G213" s="1219">
        <v>800</v>
      </c>
      <c r="H213" s="1769" t="s">
        <v>3063</v>
      </c>
      <c r="I213" s="1217" t="s">
        <v>3450</v>
      </c>
      <c r="J213" s="1698"/>
      <c r="K213" s="48" t="e">
        <f ca="1">_xludf.IFS(C213="成田机场",3000,C213="羽田机场",1200,D213="NearMe",1000)</f>
        <v>#NAME?</v>
      </c>
      <c r="L213" s="48" t="e">
        <f ca="1">_xludf.IFS(C213="成田机场",4000,C213="羽田机场",1000)</f>
        <v>#NAME?</v>
      </c>
      <c r="M213" s="1240" t="e">
        <f ca="1">(G213-K213-L213)*0.7</f>
        <v>#NAME?</v>
      </c>
      <c r="N213" s="1240"/>
      <c r="O213" s="1668"/>
      <c r="P213" s="1240"/>
      <c r="Q213" s="1240"/>
      <c r="R213" s="1240"/>
      <c r="S213" s="1240"/>
      <c r="T213" s="1240" t="e">
        <f t="shared" ca="1" si="0"/>
        <v>#NAME?</v>
      </c>
      <c r="U213" s="1378" t="e">
        <f t="shared" ca="1" si="1"/>
        <v>#NAME?</v>
      </c>
      <c r="V213" s="48"/>
      <c r="W213" s="1217" t="s">
        <v>1540</v>
      </c>
      <c r="X213" s="48"/>
      <c r="Y213" s="1217" t="s">
        <v>7119</v>
      </c>
      <c r="Z213" s="48"/>
      <c r="AA213" s="48"/>
      <c r="AB213" s="48"/>
      <c r="AC213" s="48"/>
      <c r="AD213" s="48"/>
      <c r="AE213" s="48"/>
      <c r="AF213" s="48"/>
      <c r="AG213" s="48"/>
      <c r="AH213" s="48"/>
    </row>
    <row r="214" spans="1:34" ht="13.8">
      <c r="A214" s="1450">
        <v>44790</v>
      </c>
      <c r="B214" s="1217" t="s">
        <v>1906</v>
      </c>
      <c r="C214" s="1217"/>
      <c r="D214" s="1217" t="s">
        <v>3919</v>
      </c>
      <c r="E214" s="1217" t="s">
        <v>2979</v>
      </c>
      <c r="F214" s="1217" t="s">
        <v>3501</v>
      </c>
      <c r="G214" s="1219">
        <v>0</v>
      </c>
      <c r="H214" s="1572" t="s">
        <v>3055</v>
      </c>
      <c r="I214" s="1217" t="s">
        <v>3453</v>
      </c>
      <c r="J214" s="1698"/>
      <c r="K214" s="48">
        <v>0</v>
      </c>
      <c r="L214" s="48">
        <v>0</v>
      </c>
      <c r="M214" s="1240">
        <v>0</v>
      </c>
      <c r="N214" s="1240"/>
      <c r="O214" s="1668"/>
      <c r="P214" s="1240"/>
      <c r="Q214" s="1240"/>
      <c r="R214" s="1240"/>
      <c r="S214" s="1240"/>
      <c r="T214" s="1240">
        <f t="shared" si="0"/>
        <v>0</v>
      </c>
      <c r="U214" s="1378" t="e">
        <f t="shared" si="1"/>
        <v>#DIV/0!</v>
      </c>
      <c r="V214" s="48"/>
      <c r="W214" s="1217" t="s">
        <v>27</v>
      </c>
      <c r="X214" s="48"/>
      <c r="Y214" s="1217" t="s">
        <v>7120</v>
      </c>
      <c r="Z214" s="48"/>
      <c r="AA214" s="48"/>
      <c r="AB214" s="48"/>
      <c r="AC214" s="48"/>
      <c r="AD214" s="48"/>
      <c r="AE214" s="48"/>
      <c r="AF214" s="48"/>
      <c r="AG214" s="48"/>
      <c r="AH214" s="48"/>
    </row>
    <row r="215" spans="1:34" ht="13.8">
      <c r="A215" s="1450">
        <v>44790</v>
      </c>
      <c r="B215" s="1217" t="s">
        <v>570</v>
      </c>
      <c r="C215" s="1217" t="s">
        <v>3456</v>
      </c>
      <c r="D215" s="1217" t="s">
        <v>6484</v>
      </c>
      <c r="E215" s="1217" t="s">
        <v>34</v>
      </c>
      <c r="F215" s="1217" t="s">
        <v>3626</v>
      </c>
      <c r="G215" s="1219">
        <v>18000</v>
      </c>
      <c r="H215" s="1769" t="s">
        <v>3063</v>
      </c>
      <c r="I215" s="1217" t="s">
        <v>3453</v>
      </c>
      <c r="J215" s="1698"/>
      <c r="K215" s="48" t="e">
        <f t="shared" ref="K215:K220" ca="1" si="70">_xludf.IFS(C215="成田机场",3000,C215="羽田机场",1200,D215="NearMe",1000)</f>
        <v>#NAME?</v>
      </c>
      <c r="L215" s="48" t="e">
        <f t="shared" ref="L215:L216" ca="1" si="71">_xludf.IFS(C215="成田机场",4000,C215="羽田机场",1000)</f>
        <v>#NAME?</v>
      </c>
      <c r="M215" s="1240" t="e">
        <f t="shared" ref="M215:M216" ca="1" si="72">(G215-K215-L215)*0.7</f>
        <v>#NAME?</v>
      </c>
      <c r="N215" s="1240"/>
      <c r="O215" s="1668"/>
      <c r="P215" s="1240"/>
      <c r="Q215" s="1240"/>
      <c r="R215" s="1240"/>
      <c r="S215" s="1240"/>
      <c r="T215" s="1240" t="e">
        <f t="shared" ca="1" si="0"/>
        <v>#NAME?</v>
      </c>
      <c r="U215" s="1378" t="e">
        <f t="shared" ca="1" si="1"/>
        <v>#NAME?</v>
      </c>
      <c r="V215" s="48"/>
      <c r="W215" s="1217" t="s">
        <v>107</v>
      </c>
      <c r="X215" s="48"/>
      <c r="Y215" s="1217" t="s">
        <v>7121</v>
      </c>
      <c r="Z215" s="48"/>
      <c r="AA215" s="48"/>
      <c r="AB215" s="48"/>
      <c r="AC215" s="48"/>
      <c r="AD215" s="48"/>
      <c r="AE215" s="48"/>
      <c r="AF215" s="48"/>
      <c r="AG215" s="48"/>
      <c r="AH215" s="48"/>
    </row>
    <row r="216" spans="1:34" ht="13.8">
      <c r="A216" s="1450">
        <v>44790</v>
      </c>
      <c r="B216" s="1217" t="s">
        <v>570</v>
      </c>
      <c r="C216" s="1217" t="s">
        <v>3456</v>
      </c>
      <c r="D216" s="1217" t="s">
        <v>6289</v>
      </c>
      <c r="E216" s="1217" t="s">
        <v>92</v>
      </c>
      <c r="F216" s="1217" t="s">
        <v>3463</v>
      </c>
      <c r="G216" s="1219">
        <v>18000</v>
      </c>
      <c r="H216" s="1769" t="s">
        <v>3063</v>
      </c>
      <c r="I216" s="1217" t="s">
        <v>3453</v>
      </c>
      <c r="J216" s="1698"/>
      <c r="K216" s="48" t="e">
        <f t="shared" ca="1" si="70"/>
        <v>#NAME?</v>
      </c>
      <c r="L216" s="48" t="e">
        <f t="shared" ca="1" si="71"/>
        <v>#NAME?</v>
      </c>
      <c r="M216" s="1240" t="e">
        <f t="shared" ca="1" si="72"/>
        <v>#NAME?</v>
      </c>
      <c r="N216" s="1240"/>
      <c r="O216" s="1668"/>
      <c r="P216" s="1240"/>
      <c r="Q216" s="1240"/>
      <c r="R216" s="1240"/>
      <c r="S216" s="1240"/>
      <c r="T216" s="1240" t="e">
        <f t="shared" ca="1" si="0"/>
        <v>#NAME?</v>
      </c>
      <c r="U216" s="1378" t="e">
        <f t="shared" ca="1" si="1"/>
        <v>#NAME?</v>
      </c>
      <c r="V216" s="48"/>
      <c r="W216" s="1217" t="s">
        <v>1540</v>
      </c>
      <c r="X216" s="48"/>
      <c r="Y216" s="1217" t="s">
        <v>7122</v>
      </c>
      <c r="Z216" s="48"/>
      <c r="AA216" s="48"/>
      <c r="AB216" s="48"/>
      <c r="AC216" s="48"/>
      <c r="AD216" s="48"/>
      <c r="AE216" s="48"/>
      <c r="AF216" s="48"/>
      <c r="AG216" s="48"/>
      <c r="AH216" s="48"/>
    </row>
    <row r="217" spans="1:34" ht="13.8">
      <c r="A217" s="1450">
        <v>44790</v>
      </c>
      <c r="B217" s="1217" t="s">
        <v>3473</v>
      </c>
      <c r="C217" s="1217"/>
      <c r="D217" s="1217" t="s">
        <v>3570</v>
      </c>
      <c r="E217" s="1217" t="s">
        <v>43</v>
      </c>
      <c r="F217" s="1217" t="s">
        <v>3592</v>
      </c>
      <c r="G217" s="1219">
        <v>11000</v>
      </c>
      <c r="H217" s="1572" t="s">
        <v>3063</v>
      </c>
      <c r="I217" s="1217" t="s">
        <v>3453</v>
      </c>
      <c r="J217" s="1698"/>
      <c r="K217" s="48" t="e">
        <f t="shared" ca="1" si="70"/>
        <v>#NAME?</v>
      </c>
      <c r="L217" s="48"/>
      <c r="M217" s="1240"/>
      <c r="N217" s="1240">
        <v>5300</v>
      </c>
      <c r="O217" s="1668"/>
      <c r="P217" s="1240"/>
      <c r="Q217" s="1240"/>
      <c r="R217" s="1240"/>
      <c r="S217" s="1240"/>
      <c r="T217" s="1240" t="e">
        <f t="shared" ca="1" si="0"/>
        <v>#NAME?</v>
      </c>
      <c r="U217" s="1378" t="e">
        <f t="shared" ca="1" si="1"/>
        <v>#NAME?</v>
      </c>
      <c r="V217" s="48"/>
      <c r="W217" s="1217" t="s">
        <v>3572</v>
      </c>
      <c r="X217" s="48"/>
      <c r="Y217" s="1217" t="s">
        <v>7123</v>
      </c>
      <c r="Z217" s="48"/>
      <c r="AA217" s="48"/>
      <c r="AB217" s="48"/>
      <c r="AC217" s="48"/>
      <c r="AD217" s="48"/>
      <c r="AE217" s="48"/>
      <c r="AF217" s="48"/>
      <c r="AG217" s="48"/>
      <c r="AH217" s="48"/>
    </row>
    <row r="218" spans="1:34" ht="13.8">
      <c r="A218" s="1450">
        <v>44790</v>
      </c>
      <c r="B218" s="1217" t="s">
        <v>3473</v>
      </c>
      <c r="C218" s="1217"/>
      <c r="D218" s="1217" t="s">
        <v>3570</v>
      </c>
      <c r="E218" s="1217" t="s">
        <v>86</v>
      </c>
      <c r="F218" s="1217" t="s">
        <v>3547</v>
      </c>
      <c r="G218" s="1219">
        <v>11000</v>
      </c>
      <c r="H218" s="1572" t="s">
        <v>3063</v>
      </c>
      <c r="I218" s="1217" t="s">
        <v>3453</v>
      </c>
      <c r="J218" s="1698"/>
      <c r="K218" s="48" t="e">
        <f t="shared" ca="1" si="70"/>
        <v>#NAME?</v>
      </c>
      <c r="L218" s="48"/>
      <c r="M218" s="1240"/>
      <c r="N218" s="1240">
        <v>4300</v>
      </c>
      <c r="O218" s="1668"/>
      <c r="P218" s="1240"/>
      <c r="Q218" s="1240"/>
      <c r="R218" s="1240"/>
      <c r="S218" s="1240"/>
      <c r="T218" s="1240" t="e">
        <f t="shared" ca="1" si="0"/>
        <v>#NAME?</v>
      </c>
      <c r="U218" s="1378" t="e">
        <f t="shared" ca="1" si="1"/>
        <v>#NAME?</v>
      </c>
      <c r="V218" s="48"/>
      <c r="W218" s="1217" t="s">
        <v>3572</v>
      </c>
      <c r="X218" s="48"/>
      <c r="Y218" s="1217" t="s">
        <v>7124</v>
      </c>
      <c r="Z218" s="48"/>
      <c r="AA218" s="48"/>
      <c r="AB218" s="48"/>
      <c r="AC218" s="48"/>
      <c r="AD218" s="48"/>
      <c r="AE218" s="48"/>
      <c r="AF218" s="48"/>
      <c r="AG218" s="48"/>
      <c r="AH218" s="48"/>
    </row>
    <row r="219" spans="1:34" ht="13.8">
      <c r="A219" s="1450">
        <v>44790</v>
      </c>
      <c r="B219" s="1217" t="s">
        <v>3473</v>
      </c>
      <c r="C219" s="1217"/>
      <c r="D219" s="1217" t="s">
        <v>3570</v>
      </c>
      <c r="E219" s="1217" t="s">
        <v>55</v>
      </c>
      <c r="F219" s="1217" t="s">
        <v>3512</v>
      </c>
      <c r="G219" s="1219">
        <v>8500</v>
      </c>
      <c r="H219" s="1572" t="s">
        <v>3063</v>
      </c>
      <c r="I219" s="1217" t="s">
        <v>3453</v>
      </c>
      <c r="J219" s="1698"/>
      <c r="K219" s="48" t="e">
        <f t="shared" ca="1" si="70"/>
        <v>#NAME?</v>
      </c>
      <c r="L219" s="48"/>
      <c r="M219" s="1240"/>
      <c r="N219" s="1240">
        <v>5300</v>
      </c>
      <c r="O219" s="1668"/>
      <c r="P219" s="1240"/>
      <c r="Q219" s="1240"/>
      <c r="R219" s="1240"/>
      <c r="S219" s="1240"/>
      <c r="T219" s="1240" t="e">
        <f t="shared" ca="1" si="0"/>
        <v>#NAME?</v>
      </c>
      <c r="U219" s="1378" t="e">
        <f t="shared" ca="1" si="1"/>
        <v>#NAME?</v>
      </c>
      <c r="V219" s="48"/>
      <c r="W219" s="1217" t="s">
        <v>3572</v>
      </c>
      <c r="X219" s="48"/>
      <c r="Y219" s="1217" t="s">
        <v>7125</v>
      </c>
      <c r="Z219" s="48"/>
      <c r="AA219" s="48"/>
      <c r="AB219" s="48"/>
      <c r="AC219" s="48"/>
      <c r="AD219" s="48"/>
      <c r="AE219" s="48"/>
      <c r="AF219" s="48"/>
      <c r="AG219" s="48"/>
      <c r="AH219" s="48"/>
    </row>
    <row r="220" spans="1:34" ht="13.8">
      <c r="A220" s="1450">
        <v>44791</v>
      </c>
      <c r="B220" s="1217" t="s">
        <v>1170</v>
      </c>
      <c r="C220" s="1217" t="s">
        <v>3456</v>
      </c>
      <c r="D220" s="1217" t="s">
        <v>4367</v>
      </c>
      <c r="E220" s="1217" t="s">
        <v>3523</v>
      </c>
      <c r="F220" s="1217" t="s">
        <v>3515</v>
      </c>
      <c r="G220" s="1219">
        <v>18000</v>
      </c>
      <c r="H220" s="1769" t="s">
        <v>3063</v>
      </c>
      <c r="I220" s="1217" t="s">
        <v>3453</v>
      </c>
      <c r="J220" s="1698"/>
      <c r="K220" s="48" t="e">
        <f t="shared" ca="1" si="70"/>
        <v>#NAME?</v>
      </c>
      <c r="L220" s="48" t="e">
        <f ca="1">_xludf.IFS(C220="成田机场",4000,C220="羽田机场",1000)</f>
        <v>#NAME?</v>
      </c>
      <c r="M220" s="1240" t="e">
        <f ca="1">(G220-K220-L220)*0.7</f>
        <v>#NAME?</v>
      </c>
      <c r="N220" s="1240"/>
      <c r="O220" s="1668"/>
      <c r="P220" s="1240"/>
      <c r="Q220" s="1240"/>
      <c r="R220" s="1240"/>
      <c r="S220" s="1240"/>
      <c r="T220" s="1240" t="e">
        <f t="shared" ca="1" si="0"/>
        <v>#NAME?</v>
      </c>
      <c r="U220" s="1378" t="e">
        <f t="shared" ca="1" si="1"/>
        <v>#NAME?</v>
      </c>
      <c r="V220" s="48"/>
      <c r="W220" s="1217" t="s">
        <v>108</v>
      </c>
      <c r="X220" s="48"/>
      <c r="Y220" s="1217" t="s">
        <v>7126</v>
      </c>
      <c r="Z220" s="48"/>
      <c r="AA220" s="48"/>
      <c r="AB220" s="48"/>
      <c r="AC220" s="48"/>
      <c r="AD220" s="48"/>
      <c r="AE220" s="48"/>
      <c r="AF220" s="48"/>
      <c r="AG220" s="48"/>
      <c r="AH220" s="48"/>
    </row>
    <row r="221" spans="1:34" ht="13.8">
      <c r="A221" s="1450">
        <v>44791</v>
      </c>
      <c r="B221" s="1217" t="s">
        <v>1906</v>
      </c>
      <c r="C221" s="1217"/>
      <c r="D221" s="1217" t="s">
        <v>3919</v>
      </c>
      <c r="E221" s="1217" t="s">
        <v>44</v>
      </c>
      <c r="F221" s="1217" t="s">
        <v>3524</v>
      </c>
      <c r="G221" s="1219">
        <v>0</v>
      </c>
      <c r="H221" s="1572" t="s">
        <v>3055</v>
      </c>
      <c r="I221" s="1217" t="s">
        <v>3453</v>
      </c>
      <c r="J221" s="1698"/>
      <c r="K221" s="48">
        <v>0</v>
      </c>
      <c r="L221" s="48">
        <v>0</v>
      </c>
      <c r="M221" s="1240">
        <v>0</v>
      </c>
      <c r="N221" s="1240"/>
      <c r="O221" s="1668"/>
      <c r="P221" s="1240"/>
      <c r="Q221" s="1240"/>
      <c r="R221" s="1240"/>
      <c r="S221" s="1240"/>
      <c r="T221" s="1240">
        <f t="shared" si="0"/>
        <v>0</v>
      </c>
      <c r="U221" s="1378" t="e">
        <f t="shared" si="1"/>
        <v>#DIV/0!</v>
      </c>
      <c r="V221" s="48"/>
      <c r="W221" s="1217" t="s">
        <v>27</v>
      </c>
      <c r="X221" s="48"/>
      <c r="Y221" s="1217" t="s">
        <v>7127</v>
      </c>
      <c r="Z221" s="48"/>
      <c r="AA221" s="48"/>
      <c r="AB221" s="48"/>
      <c r="AC221" s="48"/>
      <c r="AD221" s="48"/>
      <c r="AE221" s="48"/>
      <c r="AF221" s="48"/>
      <c r="AG221" s="48"/>
      <c r="AH221" s="48"/>
    </row>
    <row r="222" spans="1:34" ht="13.8">
      <c r="A222" s="1450">
        <v>44791</v>
      </c>
      <c r="B222" s="1217" t="s">
        <v>1906</v>
      </c>
      <c r="C222" s="1217"/>
      <c r="D222" s="1217" t="s">
        <v>3919</v>
      </c>
      <c r="E222" s="1217" t="s">
        <v>3079</v>
      </c>
      <c r="F222" s="1217" t="s">
        <v>3486</v>
      </c>
      <c r="G222" s="1219">
        <v>0</v>
      </c>
      <c r="H222" s="1572" t="s">
        <v>3055</v>
      </c>
      <c r="I222" s="1217" t="s">
        <v>3453</v>
      </c>
      <c r="J222" s="1698"/>
      <c r="K222" s="48">
        <v>0</v>
      </c>
      <c r="L222" s="48">
        <v>0</v>
      </c>
      <c r="M222" s="1240">
        <v>0</v>
      </c>
      <c r="N222" s="1240"/>
      <c r="O222" s="1668"/>
      <c r="P222" s="1240"/>
      <c r="Q222" s="1240"/>
      <c r="R222" s="1240"/>
      <c r="S222" s="1240"/>
      <c r="T222" s="1240">
        <f t="shared" si="0"/>
        <v>0</v>
      </c>
      <c r="U222" s="1378" t="e">
        <f t="shared" si="1"/>
        <v>#DIV/0!</v>
      </c>
      <c r="V222" s="48"/>
      <c r="W222" s="1217" t="s">
        <v>27</v>
      </c>
      <c r="X222" s="48"/>
      <c r="Y222" s="1217" t="s">
        <v>7128</v>
      </c>
      <c r="Z222" s="48"/>
      <c r="AA222" s="48"/>
      <c r="AB222" s="48"/>
      <c r="AC222" s="48"/>
      <c r="AD222" s="48"/>
      <c r="AE222" s="48"/>
      <c r="AF222" s="48"/>
      <c r="AG222" s="48"/>
      <c r="AH222" s="48"/>
    </row>
    <row r="223" spans="1:34" ht="13.8">
      <c r="A223" s="1450">
        <v>44791</v>
      </c>
      <c r="B223" s="1217" t="s">
        <v>3473</v>
      </c>
      <c r="C223" s="1217"/>
      <c r="D223" s="1217" t="s">
        <v>3570</v>
      </c>
      <c r="E223" s="1217" t="s">
        <v>43</v>
      </c>
      <c r="F223" s="1217" t="s">
        <v>3592</v>
      </c>
      <c r="G223" s="1219">
        <v>11000</v>
      </c>
      <c r="H223" s="1572" t="s">
        <v>3063</v>
      </c>
      <c r="I223" s="1217" t="s">
        <v>3453</v>
      </c>
      <c r="J223" s="1698"/>
      <c r="K223" s="48" t="e">
        <f t="shared" ref="K223:K228" ca="1" si="73">_xludf.IFS(C223="成田机场",3000,C223="羽田机场",1200,D223="NearMe",1000)</f>
        <v>#NAME?</v>
      </c>
      <c r="L223" s="48"/>
      <c r="M223" s="1240"/>
      <c r="N223" s="1240">
        <v>5300</v>
      </c>
      <c r="O223" s="1668"/>
      <c r="P223" s="1240"/>
      <c r="Q223" s="1240"/>
      <c r="R223" s="1240"/>
      <c r="S223" s="1240"/>
      <c r="T223" s="1240" t="e">
        <f t="shared" ca="1" si="0"/>
        <v>#NAME?</v>
      </c>
      <c r="U223" s="1378" t="e">
        <f t="shared" ca="1" si="1"/>
        <v>#NAME?</v>
      </c>
      <c r="V223" s="48"/>
      <c r="W223" s="1217" t="s">
        <v>3572</v>
      </c>
      <c r="X223" s="48"/>
      <c r="Y223" s="1217" t="s">
        <v>7129</v>
      </c>
      <c r="Z223" s="48"/>
      <c r="AA223" s="48"/>
      <c r="AB223" s="48"/>
      <c r="AC223" s="48"/>
      <c r="AD223" s="48"/>
      <c r="AE223" s="48"/>
      <c r="AF223" s="48"/>
      <c r="AG223" s="48"/>
      <c r="AH223" s="48"/>
    </row>
    <row r="224" spans="1:34" ht="13.8">
      <c r="A224" s="1450">
        <v>44791</v>
      </c>
      <c r="B224" s="1217" t="s">
        <v>3473</v>
      </c>
      <c r="C224" s="1217"/>
      <c r="D224" s="1217" t="s">
        <v>3570</v>
      </c>
      <c r="E224" s="1217" t="s">
        <v>86</v>
      </c>
      <c r="F224" s="1217" t="s">
        <v>3547</v>
      </c>
      <c r="G224" s="1219">
        <v>11000</v>
      </c>
      <c r="H224" s="1572" t="s">
        <v>3063</v>
      </c>
      <c r="I224" s="1217" t="s">
        <v>3453</v>
      </c>
      <c r="J224" s="1698"/>
      <c r="K224" s="48" t="e">
        <f t="shared" ca="1" si="73"/>
        <v>#NAME?</v>
      </c>
      <c r="L224" s="48"/>
      <c r="M224" s="1240"/>
      <c r="N224" s="1240">
        <v>4300</v>
      </c>
      <c r="O224" s="1668"/>
      <c r="P224" s="1240"/>
      <c r="Q224" s="1240"/>
      <c r="R224" s="1240"/>
      <c r="S224" s="1240"/>
      <c r="T224" s="1240" t="e">
        <f t="shared" ca="1" si="0"/>
        <v>#NAME?</v>
      </c>
      <c r="U224" s="1378" t="e">
        <f t="shared" ca="1" si="1"/>
        <v>#NAME?</v>
      </c>
      <c r="V224" s="48"/>
      <c r="W224" s="1217" t="s">
        <v>3572</v>
      </c>
      <c r="X224" s="48"/>
      <c r="Y224" s="1217" t="s">
        <v>7130</v>
      </c>
      <c r="Z224" s="48"/>
      <c r="AA224" s="48"/>
      <c r="AB224" s="48"/>
      <c r="AC224" s="48"/>
      <c r="AD224" s="48"/>
      <c r="AE224" s="48"/>
      <c r="AF224" s="48"/>
      <c r="AG224" s="48"/>
      <c r="AH224" s="48"/>
    </row>
    <row r="225" spans="1:34" ht="13.8">
      <c r="A225" s="1450">
        <v>44791</v>
      </c>
      <c r="B225" s="1217" t="s">
        <v>3473</v>
      </c>
      <c r="C225" s="1217"/>
      <c r="D225" s="1217" t="s">
        <v>3570</v>
      </c>
      <c r="E225" s="1217" t="s">
        <v>55</v>
      </c>
      <c r="F225" s="1217" t="s">
        <v>3512</v>
      </c>
      <c r="G225" s="1219">
        <v>8500</v>
      </c>
      <c r="H225" s="1572" t="s">
        <v>3063</v>
      </c>
      <c r="I225" s="1217" t="s">
        <v>3453</v>
      </c>
      <c r="J225" s="1698"/>
      <c r="K225" s="48" t="e">
        <f t="shared" ca="1" si="73"/>
        <v>#NAME?</v>
      </c>
      <c r="L225" s="48"/>
      <c r="M225" s="1240"/>
      <c r="N225" s="1240">
        <v>5300</v>
      </c>
      <c r="O225" s="1668"/>
      <c r="P225" s="1240"/>
      <c r="Q225" s="1240"/>
      <c r="R225" s="1240"/>
      <c r="S225" s="1240"/>
      <c r="T225" s="1240" t="e">
        <f t="shared" ca="1" si="0"/>
        <v>#NAME?</v>
      </c>
      <c r="U225" s="1378" t="e">
        <f t="shared" ca="1" si="1"/>
        <v>#NAME?</v>
      </c>
      <c r="V225" s="48"/>
      <c r="W225" s="1217" t="s">
        <v>3572</v>
      </c>
      <c r="X225" s="48"/>
      <c r="Y225" s="1217" t="s">
        <v>7131</v>
      </c>
      <c r="Z225" s="48"/>
      <c r="AA225" s="48"/>
      <c r="AB225" s="48"/>
      <c r="AC225" s="48"/>
      <c r="AD225" s="48"/>
      <c r="AE225" s="48"/>
      <c r="AF225" s="48"/>
      <c r="AG225" s="48"/>
      <c r="AH225" s="48"/>
    </row>
    <row r="226" spans="1:34" ht="13.8">
      <c r="A226" s="1450">
        <v>44791</v>
      </c>
      <c r="B226" s="1217" t="s">
        <v>1170</v>
      </c>
      <c r="C226" s="1217" t="s">
        <v>3456</v>
      </c>
      <c r="D226" s="1217" t="s">
        <v>3447</v>
      </c>
      <c r="E226" s="1217" t="s">
        <v>34</v>
      </c>
      <c r="F226" s="1217" t="s">
        <v>3626</v>
      </c>
      <c r="G226" s="1219">
        <v>1600</v>
      </c>
      <c r="H226" s="1769" t="s">
        <v>3063</v>
      </c>
      <c r="I226" s="1217" t="s">
        <v>3450</v>
      </c>
      <c r="J226" s="1698"/>
      <c r="K226" s="48" t="e">
        <f t="shared" ca="1" si="73"/>
        <v>#NAME?</v>
      </c>
      <c r="L226" s="48" t="e">
        <f t="shared" ref="L226:L228" ca="1" si="74">_xludf.IFS(C226="成田机场",4000,C226="羽田机场",1000)</f>
        <v>#NAME?</v>
      </c>
      <c r="M226" s="1240" t="e">
        <f t="shared" ref="M226:M228" ca="1" si="75">(G226-K226-L226)*0.7</f>
        <v>#NAME?</v>
      </c>
      <c r="N226" s="1240"/>
      <c r="O226" s="1668"/>
      <c r="P226" s="1240"/>
      <c r="Q226" s="1240"/>
      <c r="R226" s="1240"/>
      <c r="S226" s="1240"/>
      <c r="T226" s="1240" t="e">
        <f t="shared" ca="1" si="0"/>
        <v>#NAME?</v>
      </c>
      <c r="U226" s="1378" t="e">
        <f t="shared" ca="1" si="1"/>
        <v>#NAME?</v>
      </c>
      <c r="V226" s="48"/>
      <c r="W226" s="1217" t="s">
        <v>107</v>
      </c>
      <c r="X226" s="48"/>
      <c r="Y226" s="1217" t="s">
        <v>7132</v>
      </c>
      <c r="Z226" s="48"/>
      <c r="AA226" s="48"/>
      <c r="AB226" s="48"/>
      <c r="AC226" s="48"/>
      <c r="AD226" s="48"/>
      <c r="AE226" s="48"/>
      <c r="AF226" s="48"/>
      <c r="AG226" s="48"/>
      <c r="AH226" s="48"/>
    </row>
    <row r="227" spans="1:34" ht="13.8">
      <c r="A227" s="1770">
        <v>44791</v>
      </c>
      <c r="B227" s="1763" t="s">
        <v>1906</v>
      </c>
      <c r="C227" s="1763"/>
      <c r="D227" s="1763" t="s">
        <v>3579</v>
      </c>
      <c r="E227" s="1763" t="s">
        <v>27</v>
      </c>
      <c r="F227" s="1763" t="s">
        <v>3505</v>
      </c>
      <c r="G227" s="1771">
        <v>173170</v>
      </c>
      <c r="H227" s="1572" t="s">
        <v>3050</v>
      </c>
      <c r="I227" s="1763" t="s">
        <v>3453</v>
      </c>
      <c r="J227" s="1698"/>
      <c r="K227" s="48" t="e">
        <f t="shared" ca="1" si="73"/>
        <v>#NAME?</v>
      </c>
      <c r="L227" s="48" t="e">
        <f t="shared" ca="1" si="74"/>
        <v>#NAME?</v>
      </c>
      <c r="M227" s="1240" t="e">
        <f t="shared" ca="1" si="75"/>
        <v>#NAME?</v>
      </c>
      <c r="N227" s="1240"/>
      <c r="O227" s="1668"/>
      <c r="P227" s="1240"/>
      <c r="Q227" s="1240"/>
      <c r="R227" s="1240"/>
      <c r="S227" s="1240"/>
      <c r="T227" s="1240" t="e">
        <f t="shared" ca="1" si="0"/>
        <v>#NAME?</v>
      </c>
      <c r="U227" s="1378" t="e">
        <f t="shared" ca="1" si="1"/>
        <v>#NAME?</v>
      </c>
      <c r="V227" s="48"/>
      <c r="W227" s="1763" t="s">
        <v>27</v>
      </c>
      <c r="X227" s="48"/>
      <c r="Y227" s="1763" t="s">
        <v>7133</v>
      </c>
      <c r="Z227" s="48"/>
      <c r="AA227" s="48"/>
      <c r="AB227" s="48"/>
      <c r="AC227" s="48"/>
      <c r="AD227" s="48"/>
      <c r="AE227" s="48"/>
      <c r="AF227" s="48"/>
      <c r="AG227" s="48"/>
      <c r="AH227" s="48"/>
    </row>
    <row r="228" spans="1:34" ht="13.8">
      <c r="A228" s="1450">
        <v>44791</v>
      </c>
      <c r="B228" s="1217" t="s">
        <v>570</v>
      </c>
      <c r="C228" s="1217" t="s">
        <v>3446</v>
      </c>
      <c r="D228" s="1217" t="s">
        <v>3521</v>
      </c>
      <c r="E228" s="1217" t="s">
        <v>86</v>
      </c>
      <c r="F228" s="1217" t="s">
        <v>3547</v>
      </c>
      <c r="G228" s="1219">
        <v>15000</v>
      </c>
      <c r="H228" s="1769" t="s">
        <v>3063</v>
      </c>
      <c r="I228" s="1217" t="s">
        <v>3453</v>
      </c>
      <c r="J228" s="1698"/>
      <c r="K228" s="48" t="e">
        <f t="shared" ca="1" si="73"/>
        <v>#NAME?</v>
      </c>
      <c r="L228" s="48" t="e">
        <f t="shared" ca="1" si="74"/>
        <v>#NAME?</v>
      </c>
      <c r="M228" s="1240" t="e">
        <f t="shared" ca="1" si="75"/>
        <v>#NAME?</v>
      </c>
      <c r="N228" s="1240"/>
      <c r="O228" s="1668"/>
      <c r="P228" s="1240"/>
      <c r="Q228" s="1240"/>
      <c r="R228" s="1240"/>
      <c r="S228" s="1240"/>
      <c r="T228" s="1240" t="e">
        <f t="shared" ca="1" si="0"/>
        <v>#NAME?</v>
      </c>
      <c r="U228" s="1378" t="e">
        <f t="shared" ca="1" si="1"/>
        <v>#NAME?</v>
      </c>
      <c r="V228" s="48"/>
      <c r="W228" s="1217" t="s">
        <v>107</v>
      </c>
      <c r="X228" s="48"/>
      <c r="Y228" s="1217" t="s">
        <v>7134</v>
      </c>
      <c r="Z228" s="48"/>
      <c r="AA228" s="48"/>
      <c r="AB228" s="48"/>
      <c r="AC228" s="48"/>
      <c r="AD228" s="48"/>
      <c r="AE228" s="48"/>
      <c r="AF228" s="48"/>
      <c r="AG228" s="48"/>
      <c r="AH228" s="48"/>
    </row>
    <row r="229" spans="1:34" ht="13.8">
      <c r="A229" s="1450">
        <v>44791</v>
      </c>
      <c r="B229" s="1217" t="s">
        <v>1906</v>
      </c>
      <c r="C229" s="1217"/>
      <c r="D229" s="1217" t="s">
        <v>3919</v>
      </c>
      <c r="E229" s="1217" t="s">
        <v>40</v>
      </c>
      <c r="F229" s="1217" t="s">
        <v>3449</v>
      </c>
      <c r="G229" s="1219">
        <v>0</v>
      </c>
      <c r="H229" s="1572" t="s">
        <v>3055</v>
      </c>
      <c r="I229" s="1217" t="s">
        <v>3453</v>
      </c>
      <c r="J229" s="1698"/>
      <c r="K229" s="48">
        <v>0</v>
      </c>
      <c r="L229" s="48">
        <v>0</v>
      </c>
      <c r="M229" s="1240">
        <v>0</v>
      </c>
      <c r="N229" s="1240"/>
      <c r="O229" s="1668"/>
      <c r="P229" s="1240"/>
      <c r="Q229" s="1240"/>
      <c r="R229" s="1240"/>
      <c r="S229" s="1240"/>
      <c r="T229" s="1240">
        <f t="shared" si="0"/>
        <v>0</v>
      </c>
      <c r="U229" s="1378" t="e">
        <f t="shared" si="1"/>
        <v>#DIV/0!</v>
      </c>
      <c r="V229" s="48"/>
      <c r="W229" s="1217" t="s">
        <v>27</v>
      </c>
      <c r="X229" s="48"/>
      <c r="Y229" s="1217" t="s">
        <v>7135</v>
      </c>
      <c r="Z229" s="48"/>
      <c r="AA229" s="48"/>
      <c r="AB229" s="48"/>
      <c r="AC229" s="48"/>
      <c r="AD229" s="48"/>
      <c r="AE229" s="48"/>
      <c r="AF229" s="48"/>
      <c r="AG229" s="48"/>
      <c r="AH229" s="48"/>
    </row>
    <row r="230" spans="1:34" ht="13.8">
      <c r="A230" s="1450">
        <v>44791</v>
      </c>
      <c r="B230" s="1217" t="s">
        <v>1170</v>
      </c>
      <c r="C230" s="1217" t="s">
        <v>3456</v>
      </c>
      <c r="D230" s="1217" t="s">
        <v>3503</v>
      </c>
      <c r="E230" s="1217" t="s">
        <v>3523</v>
      </c>
      <c r="F230" s="1217" t="s">
        <v>3515</v>
      </c>
      <c r="G230" s="1219">
        <v>16000</v>
      </c>
      <c r="H230" s="1769" t="s">
        <v>3063</v>
      </c>
      <c r="I230" s="1217" t="s">
        <v>3453</v>
      </c>
      <c r="J230" s="1698"/>
      <c r="K230" s="48" t="e">
        <f ca="1">_xludf.IFS(C230="成田机场",3000,C230="羽田机场",1200,D230="NearMe",1000)</f>
        <v>#NAME?</v>
      </c>
      <c r="L230" s="48" t="e">
        <f ca="1">_xludf.IFS(C230="成田机场",4000,C230="羽田机场",1000)</f>
        <v>#NAME?</v>
      </c>
      <c r="M230" s="1240" t="e">
        <f ca="1">(G230-K230-L230)*0.7</f>
        <v>#NAME?</v>
      </c>
      <c r="N230" s="1240"/>
      <c r="O230" s="1668"/>
      <c r="P230" s="1240"/>
      <c r="Q230" s="1240"/>
      <c r="R230" s="1240"/>
      <c r="S230" s="1240"/>
      <c r="T230" s="1240" t="e">
        <f t="shared" ca="1" si="0"/>
        <v>#NAME?</v>
      </c>
      <c r="U230" s="1378" t="e">
        <f t="shared" ca="1" si="1"/>
        <v>#NAME?</v>
      </c>
      <c r="V230" s="48"/>
      <c r="W230" s="1217" t="s">
        <v>1540</v>
      </c>
      <c r="X230" s="48"/>
      <c r="Y230" s="1217" t="s">
        <v>7136</v>
      </c>
      <c r="Z230" s="48"/>
      <c r="AA230" s="48"/>
      <c r="AB230" s="48"/>
      <c r="AC230" s="48"/>
      <c r="AD230" s="48"/>
      <c r="AE230" s="48"/>
      <c r="AF230" s="48"/>
      <c r="AG230" s="48"/>
      <c r="AH230" s="48"/>
    </row>
    <row r="231" spans="1:34" ht="13.8">
      <c r="A231" s="1450">
        <v>44791</v>
      </c>
      <c r="B231" s="1217" t="s">
        <v>1906</v>
      </c>
      <c r="C231" s="1217"/>
      <c r="D231" s="1217" t="s">
        <v>3919</v>
      </c>
      <c r="E231" s="1217" t="s">
        <v>39</v>
      </c>
      <c r="F231" s="1217" t="s">
        <v>3629</v>
      </c>
      <c r="G231" s="1219">
        <v>0</v>
      </c>
      <c r="H231" s="1572" t="s">
        <v>3055</v>
      </c>
      <c r="I231" s="1217" t="s">
        <v>3453</v>
      </c>
      <c r="J231" s="1698"/>
      <c r="K231" s="48">
        <v>0</v>
      </c>
      <c r="L231" s="48">
        <v>0</v>
      </c>
      <c r="M231" s="1240">
        <v>0</v>
      </c>
      <c r="N231" s="1240"/>
      <c r="O231" s="1668"/>
      <c r="P231" s="1240"/>
      <c r="Q231" s="1240"/>
      <c r="R231" s="1240"/>
      <c r="S231" s="1240"/>
      <c r="T231" s="1240">
        <f t="shared" si="0"/>
        <v>0</v>
      </c>
      <c r="U231" s="1378" t="e">
        <f t="shared" si="1"/>
        <v>#DIV/0!</v>
      </c>
      <c r="V231" s="48"/>
      <c r="W231" s="1217" t="s">
        <v>27</v>
      </c>
      <c r="X231" s="48"/>
      <c r="Y231" s="1217" t="s">
        <v>7137</v>
      </c>
      <c r="Z231" s="48"/>
      <c r="AA231" s="48"/>
      <c r="AB231" s="48"/>
      <c r="AC231" s="48"/>
      <c r="AD231" s="48"/>
      <c r="AE231" s="48"/>
      <c r="AF231" s="48"/>
      <c r="AG231" s="48"/>
      <c r="AH231" s="48"/>
    </row>
    <row r="232" spans="1:34" ht="13.8">
      <c r="A232" s="1450">
        <v>44791</v>
      </c>
      <c r="B232" s="1217" t="s">
        <v>1906</v>
      </c>
      <c r="C232" s="1217"/>
      <c r="D232" s="1217" t="s">
        <v>3919</v>
      </c>
      <c r="E232" s="1217" t="s">
        <v>45</v>
      </c>
      <c r="F232" s="1217" t="s">
        <v>3686</v>
      </c>
      <c r="G232" s="1219">
        <v>0</v>
      </c>
      <c r="H232" s="1572" t="s">
        <v>3055</v>
      </c>
      <c r="I232" s="1217" t="s">
        <v>3453</v>
      </c>
      <c r="J232" s="1698"/>
      <c r="K232" s="48">
        <v>0</v>
      </c>
      <c r="L232" s="48">
        <v>0</v>
      </c>
      <c r="M232" s="1240">
        <v>0</v>
      </c>
      <c r="N232" s="1240"/>
      <c r="O232" s="1668"/>
      <c r="P232" s="1240"/>
      <c r="Q232" s="1240"/>
      <c r="R232" s="1240"/>
      <c r="S232" s="1240"/>
      <c r="T232" s="1240">
        <f t="shared" si="0"/>
        <v>0</v>
      </c>
      <c r="U232" s="1378" t="e">
        <f t="shared" si="1"/>
        <v>#DIV/0!</v>
      </c>
      <c r="V232" s="48"/>
      <c r="W232" s="1217" t="s">
        <v>27</v>
      </c>
      <c r="X232" s="48"/>
      <c r="Y232" s="1217" t="s">
        <v>7138</v>
      </c>
      <c r="Z232" s="48"/>
      <c r="AA232" s="48"/>
      <c r="AB232" s="48"/>
      <c r="AC232" s="48"/>
      <c r="AD232" s="48"/>
      <c r="AE232" s="48"/>
      <c r="AF232" s="48"/>
      <c r="AG232" s="48"/>
      <c r="AH232" s="48"/>
    </row>
    <row r="233" spans="1:34" ht="13.8">
      <c r="A233" s="1450">
        <v>44791</v>
      </c>
      <c r="B233" s="1217" t="s">
        <v>3473</v>
      </c>
      <c r="C233" s="1217"/>
      <c r="D233" s="1217" t="s">
        <v>3570</v>
      </c>
      <c r="E233" s="1217" t="s">
        <v>43</v>
      </c>
      <c r="F233" s="1217" t="s">
        <v>3592</v>
      </c>
      <c r="G233" s="1219">
        <v>11000</v>
      </c>
      <c r="H233" s="1572" t="s">
        <v>3063</v>
      </c>
      <c r="I233" s="1217" t="s">
        <v>3453</v>
      </c>
      <c r="J233" s="1698"/>
      <c r="K233" s="48" t="e">
        <f t="shared" ref="K233:K235" ca="1" si="76">_xludf.IFS(C233="成田机场",3000,C233="羽田机场",1200,D233="NearMe",1000)</f>
        <v>#NAME?</v>
      </c>
      <c r="L233" s="48"/>
      <c r="M233" s="1240"/>
      <c r="N233" s="1240">
        <v>5300</v>
      </c>
      <c r="O233" s="1668"/>
      <c r="P233" s="1240"/>
      <c r="Q233" s="1240"/>
      <c r="R233" s="1240"/>
      <c r="S233" s="1240"/>
      <c r="T233" s="1240" t="e">
        <f t="shared" ca="1" si="0"/>
        <v>#NAME?</v>
      </c>
      <c r="U233" s="1378" t="e">
        <f t="shared" ca="1" si="1"/>
        <v>#NAME?</v>
      </c>
      <c r="V233" s="48"/>
      <c r="W233" s="1217" t="s">
        <v>3572</v>
      </c>
      <c r="X233" s="48"/>
      <c r="Y233" s="1217" t="s">
        <v>7139</v>
      </c>
      <c r="Z233" s="48"/>
      <c r="AA233" s="48"/>
      <c r="AB233" s="48"/>
      <c r="AC233" s="48"/>
      <c r="AD233" s="48"/>
      <c r="AE233" s="48"/>
      <c r="AF233" s="48"/>
      <c r="AG233" s="48"/>
      <c r="AH233" s="48"/>
    </row>
    <row r="234" spans="1:34" ht="13.8">
      <c r="A234" s="1450">
        <v>44791</v>
      </c>
      <c r="B234" s="1217" t="s">
        <v>3473</v>
      </c>
      <c r="C234" s="1217"/>
      <c r="D234" s="1217" t="s">
        <v>3570</v>
      </c>
      <c r="E234" s="1217" t="s">
        <v>86</v>
      </c>
      <c r="F234" s="1217" t="s">
        <v>3547</v>
      </c>
      <c r="G234" s="1219">
        <v>11000</v>
      </c>
      <c r="H234" s="1572" t="s">
        <v>3063</v>
      </c>
      <c r="I234" s="1217" t="s">
        <v>3453</v>
      </c>
      <c r="J234" s="1698"/>
      <c r="K234" s="48" t="e">
        <f t="shared" ca="1" si="76"/>
        <v>#NAME?</v>
      </c>
      <c r="L234" s="48"/>
      <c r="M234" s="1240"/>
      <c r="N234" s="1240">
        <v>4300</v>
      </c>
      <c r="O234" s="1668"/>
      <c r="P234" s="1240"/>
      <c r="Q234" s="1240"/>
      <c r="R234" s="1240"/>
      <c r="S234" s="1240"/>
      <c r="T234" s="1240" t="e">
        <f t="shared" ca="1" si="0"/>
        <v>#NAME?</v>
      </c>
      <c r="U234" s="1378" t="e">
        <f t="shared" ca="1" si="1"/>
        <v>#NAME?</v>
      </c>
      <c r="V234" s="48"/>
      <c r="W234" s="1217" t="s">
        <v>3572</v>
      </c>
      <c r="X234" s="48"/>
      <c r="Y234" s="1217" t="s">
        <v>7140</v>
      </c>
      <c r="Z234" s="48"/>
      <c r="AA234" s="48"/>
      <c r="AB234" s="48"/>
      <c r="AC234" s="48"/>
      <c r="AD234" s="48"/>
      <c r="AE234" s="48"/>
      <c r="AF234" s="48"/>
      <c r="AG234" s="48"/>
      <c r="AH234" s="48"/>
    </row>
    <row r="235" spans="1:34" ht="13.8">
      <c r="A235" s="1450">
        <v>44791</v>
      </c>
      <c r="B235" s="1217" t="s">
        <v>3473</v>
      </c>
      <c r="C235" s="1217"/>
      <c r="D235" s="1217" t="s">
        <v>3570</v>
      </c>
      <c r="E235" s="1217" t="s">
        <v>55</v>
      </c>
      <c r="F235" s="1217" t="s">
        <v>3512</v>
      </c>
      <c r="G235" s="1219">
        <v>8500</v>
      </c>
      <c r="H235" s="1572" t="s">
        <v>3063</v>
      </c>
      <c r="I235" s="1217" t="s">
        <v>3453</v>
      </c>
      <c r="J235" s="1698"/>
      <c r="K235" s="48" t="e">
        <f t="shared" ca="1" si="76"/>
        <v>#NAME?</v>
      </c>
      <c r="L235" s="48"/>
      <c r="M235" s="1240"/>
      <c r="N235" s="1240">
        <v>5300</v>
      </c>
      <c r="O235" s="1668"/>
      <c r="P235" s="1240"/>
      <c r="Q235" s="1240"/>
      <c r="R235" s="1240"/>
      <c r="S235" s="1240"/>
      <c r="T235" s="1240" t="e">
        <f t="shared" ca="1" si="0"/>
        <v>#NAME?</v>
      </c>
      <c r="U235" s="1378" t="e">
        <f t="shared" ca="1" si="1"/>
        <v>#NAME?</v>
      </c>
      <c r="V235" s="48"/>
      <c r="W235" s="1217" t="s">
        <v>3572</v>
      </c>
      <c r="X235" s="48"/>
      <c r="Y235" s="1217" t="s">
        <v>7141</v>
      </c>
      <c r="Z235" s="48"/>
      <c r="AA235" s="48"/>
      <c r="AB235" s="48"/>
      <c r="AC235" s="48"/>
      <c r="AD235" s="48"/>
      <c r="AE235" s="48"/>
      <c r="AF235" s="48"/>
      <c r="AG235" s="48"/>
      <c r="AH235" s="48"/>
    </row>
    <row r="236" spans="1:34" ht="13.8">
      <c r="A236" s="1450">
        <v>44792</v>
      </c>
      <c r="B236" s="1217" t="s">
        <v>1906</v>
      </c>
      <c r="C236" s="1217"/>
      <c r="D236" s="1217" t="s">
        <v>3919</v>
      </c>
      <c r="E236" s="1217" t="s">
        <v>3910</v>
      </c>
      <c r="F236" s="1217" t="s">
        <v>3486</v>
      </c>
      <c r="G236" s="1219">
        <v>0</v>
      </c>
      <c r="H236" s="1572" t="s">
        <v>3055</v>
      </c>
      <c r="I236" s="1217" t="s">
        <v>3453</v>
      </c>
      <c r="J236" s="1698"/>
      <c r="K236" s="48">
        <v>0</v>
      </c>
      <c r="L236" s="48">
        <v>0</v>
      </c>
      <c r="M236" s="1240">
        <v>0</v>
      </c>
      <c r="N236" s="1240"/>
      <c r="O236" s="1668"/>
      <c r="P236" s="1240"/>
      <c r="Q236" s="1240"/>
      <c r="R236" s="1240"/>
      <c r="S236" s="1240"/>
      <c r="T236" s="1240">
        <f t="shared" si="0"/>
        <v>0</v>
      </c>
      <c r="U236" s="1378" t="e">
        <f t="shared" si="1"/>
        <v>#DIV/0!</v>
      </c>
      <c r="V236" s="48"/>
      <c r="W236" s="1217" t="s">
        <v>27</v>
      </c>
      <c r="X236" s="48"/>
      <c r="Y236" s="1217" t="s">
        <v>7142</v>
      </c>
      <c r="Z236" s="48"/>
      <c r="AA236" s="48"/>
      <c r="AB236" s="48"/>
      <c r="AC236" s="48"/>
      <c r="AD236" s="48"/>
      <c r="AE236" s="48"/>
      <c r="AF236" s="48"/>
      <c r="AG236" s="48"/>
      <c r="AH236" s="48"/>
    </row>
    <row r="237" spans="1:34" ht="13.8">
      <c r="A237" s="1450">
        <v>44792</v>
      </c>
      <c r="B237" s="1217" t="s">
        <v>1906</v>
      </c>
      <c r="C237" s="1217"/>
      <c r="D237" s="1217" t="s">
        <v>3919</v>
      </c>
      <c r="E237" s="1217" t="s">
        <v>2979</v>
      </c>
      <c r="F237" s="1217" t="s">
        <v>3501</v>
      </c>
      <c r="G237" s="1219">
        <v>0</v>
      </c>
      <c r="H237" s="1572" t="s">
        <v>3055</v>
      </c>
      <c r="I237" s="1217" t="s">
        <v>3453</v>
      </c>
      <c r="J237" s="1698"/>
      <c r="K237" s="48">
        <v>0</v>
      </c>
      <c r="L237" s="48">
        <v>0</v>
      </c>
      <c r="M237" s="1240">
        <v>0</v>
      </c>
      <c r="N237" s="1240"/>
      <c r="O237" s="1668"/>
      <c r="P237" s="1240"/>
      <c r="Q237" s="1240"/>
      <c r="R237" s="1240"/>
      <c r="S237" s="1240"/>
      <c r="T237" s="1240">
        <f t="shared" si="0"/>
        <v>0</v>
      </c>
      <c r="U237" s="1378" t="e">
        <f t="shared" si="1"/>
        <v>#DIV/0!</v>
      </c>
      <c r="V237" s="48"/>
      <c r="W237" s="1217" t="s">
        <v>27</v>
      </c>
      <c r="X237" s="48"/>
      <c r="Y237" s="1217" t="s">
        <v>7143</v>
      </c>
      <c r="Z237" s="48"/>
      <c r="AA237" s="48"/>
      <c r="AB237" s="48"/>
      <c r="AC237" s="48"/>
      <c r="AD237" s="48"/>
      <c r="AE237" s="48"/>
      <c r="AF237" s="48"/>
      <c r="AG237" s="48"/>
      <c r="AH237" s="48"/>
    </row>
    <row r="238" spans="1:34" ht="13.8">
      <c r="A238" s="1450">
        <v>44792</v>
      </c>
      <c r="B238" s="1217" t="s">
        <v>3473</v>
      </c>
      <c r="C238" s="1217"/>
      <c r="D238" s="1217" t="s">
        <v>3570</v>
      </c>
      <c r="E238" s="1217" t="s">
        <v>43</v>
      </c>
      <c r="F238" s="1217" t="s">
        <v>3592</v>
      </c>
      <c r="G238" s="1219">
        <v>11000</v>
      </c>
      <c r="H238" s="1572" t="s">
        <v>3063</v>
      </c>
      <c r="I238" s="1217" t="s">
        <v>3453</v>
      </c>
      <c r="J238" s="1698"/>
      <c r="K238" s="48" t="e">
        <f t="shared" ref="K238:K240" ca="1" si="77">_xludf.IFS(C238="成田机场",3000,C238="羽田机场",1200,D238="NearMe",1000)</f>
        <v>#NAME?</v>
      </c>
      <c r="L238" s="48"/>
      <c r="M238" s="1240"/>
      <c r="N238" s="1240">
        <v>5300</v>
      </c>
      <c r="O238" s="1668"/>
      <c r="P238" s="1240"/>
      <c r="Q238" s="1240"/>
      <c r="R238" s="1240"/>
      <c r="S238" s="1240"/>
      <c r="T238" s="1240" t="e">
        <f t="shared" ca="1" si="0"/>
        <v>#NAME?</v>
      </c>
      <c r="U238" s="1378" t="e">
        <f t="shared" ca="1" si="1"/>
        <v>#NAME?</v>
      </c>
      <c r="V238" s="48"/>
      <c r="W238" s="1217" t="s">
        <v>3572</v>
      </c>
      <c r="X238" s="48"/>
      <c r="Y238" s="1217" t="s">
        <v>7144</v>
      </c>
      <c r="Z238" s="48"/>
      <c r="AA238" s="48"/>
      <c r="AB238" s="48"/>
      <c r="AC238" s="48"/>
      <c r="AD238" s="48"/>
      <c r="AE238" s="48"/>
      <c r="AF238" s="48"/>
      <c r="AG238" s="48"/>
      <c r="AH238" s="48"/>
    </row>
    <row r="239" spans="1:34" ht="13.8">
      <c r="A239" s="1450">
        <v>44792</v>
      </c>
      <c r="B239" s="1217" t="s">
        <v>3473</v>
      </c>
      <c r="C239" s="1217"/>
      <c r="D239" s="1217" t="s">
        <v>3570</v>
      </c>
      <c r="E239" s="1217" t="s">
        <v>86</v>
      </c>
      <c r="F239" s="1217" t="s">
        <v>3547</v>
      </c>
      <c r="G239" s="1219">
        <v>11000</v>
      </c>
      <c r="H239" s="1572" t="s">
        <v>3063</v>
      </c>
      <c r="I239" s="1217" t="s">
        <v>3453</v>
      </c>
      <c r="J239" s="1698"/>
      <c r="K239" s="48" t="e">
        <f t="shared" ca="1" si="77"/>
        <v>#NAME?</v>
      </c>
      <c r="L239" s="48"/>
      <c r="M239" s="1240"/>
      <c r="N239" s="1240">
        <v>4300</v>
      </c>
      <c r="O239" s="1668"/>
      <c r="P239" s="1240"/>
      <c r="Q239" s="1240"/>
      <c r="R239" s="1240"/>
      <c r="S239" s="1240"/>
      <c r="T239" s="1240" t="e">
        <f t="shared" ca="1" si="0"/>
        <v>#NAME?</v>
      </c>
      <c r="U239" s="1378" t="e">
        <f t="shared" ca="1" si="1"/>
        <v>#NAME?</v>
      </c>
      <c r="V239" s="48"/>
      <c r="W239" s="1217" t="s">
        <v>3572</v>
      </c>
      <c r="X239" s="48"/>
      <c r="Y239" s="1217" t="s">
        <v>7145</v>
      </c>
      <c r="Z239" s="48"/>
      <c r="AA239" s="48"/>
      <c r="AB239" s="48"/>
      <c r="AC239" s="48"/>
      <c r="AD239" s="48"/>
      <c r="AE239" s="48"/>
      <c r="AF239" s="48"/>
      <c r="AG239" s="48"/>
      <c r="AH239" s="48"/>
    </row>
    <row r="240" spans="1:34" ht="13.8">
      <c r="A240" s="1450">
        <v>44792</v>
      </c>
      <c r="B240" s="1217" t="s">
        <v>3473</v>
      </c>
      <c r="C240" s="1217"/>
      <c r="D240" s="1217" t="s">
        <v>3570</v>
      </c>
      <c r="E240" s="1217" t="s">
        <v>55</v>
      </c>
      <c r="F240" s="1217" t="s">
        <v>3512</v>
      </c>
      <c r="G240" s="1219">
        <v>8500</v>
      </c>
      <c r="H240" s="1572" t="s">
        <v>3063</v>
      </c>
      <c r="I240" s="1217" t="s">
        <v>3453</v>
      </c>
      <c r="J240" s="1698"/>
      <c r="K240" s="48" t="e">
        <f t="shared" ca="1" si="77"/>
        <v>#NAME?</v>
      </c>
      <c r="L240" s="48"/>
      <c r="M240" s="1240"/>
      <c r="N240" s="1240">
        <v>5300</v>
      </c>
      <c r="O240" s="1668"/>
      <c r="P240" s="1240"/>
      <c r="Q240" s="1240"/>
      <c r="R240" s="1240"/>
      <c r="S240" s="1240"/>
      <c r="T240" s="1240" t="e">
        <f t="shared" ca="1" si="0"/>
        <v>#NAME?</v>
      </c>
      <c r="U240" s="1378" t="e">
        <f t="shared" ca="1" si="1"/>
        <v>#NAME?</v>
      </c>
      <c r="V240" s="48"/>
      <c r="W240" s="1217" t="s">
        <v>3572</v>
      </c>
      <c r="X240" s="48"/>
      <c r="Y240" s="1217" t="s">
        <v>7146</v>
      </c>
      <c r="Z240" s="48"/>
      <c r="AA240" s="48"/>
      <c r="AB240" s="48"/>
      <c r="AC240" s="48"/>
      <c r="AD240" s="48"/>
      <c r="AE240" s="48"/>
      <c r="AF240" s="48"/>
      <c r="AG240" s="48"/>
      <c r="AH240" s="48"/>
    </row>
    <row r="241" spans="1:34" ht="13.8">
      <c r="A241" s="1450">
        <v>44792</v>
      </c>
      <c r="B241" s="1217" t="s">
        <v>1906</v>
      </c>
      <c r="C241" s="1217"/>
      <c r="D241" s="1217" t="s">
        <v>3919</v>
      </c>
      <c r="E241" s="1217" t="s">
        <v>3289</v>
      </c>
      <c r="F241" s="1217" t="s">
        <v>3524</v>
      </c>
      <c r="G241" s="1219">
        <v>0</v>
      </c>
      <c r="H241" s="1572" t="s">
        <v>3055</v>
      </c>
      <c r="I241" s="1217" t="s">
        <v>3453</v>
      </c>
      <c r="J241" s="1698"/>
      <c r="K241" s="48">
        <v>0</v>
      </c>
      <c r="L241" s="48">
        <v>0</v>
      </c>
      <c r="M241" s="1240">
        <v>0</v>
      </c>
      <c r="N241" s="1240"/>
      <c r="O241" s="1668"/>
      <c r="P241" s="1240"/>
      <c r="Q241" s="1240"/>
      <c r="R241" s="1240"/>
      <c r="S241" s="1240"/>
      <c r="T241" s="1240">
        <f t="shared" si="0"/>
        <v>0</v>
      </c>
      <c r="U241" s="1378" t="e">
        <f t="shared" si="1"/>
        <v>#DIV/0!</v>
      </c>
      <c r="V241" s="48"/>
      <c r="W241" s="1217" t="s">
        <v>27</v>
      </c>
      <c r="X241" s="48"/>
      <c r="Y241" s="1217" t="s">
        <v>7147</v>
      </c>
      <c r="Z241" s="48"/>
      <c r="AA241" s="48"/>
      <c r="AB241" s="48"/>
      <c r="AC241" s="48"/>
      <c r="AD241" s="48"/>
      <c r="AE241" s="48"/>
      <c r="AF241" s="48"/>
      <c r="AG241" s="48"/>
      <c r="AH241" s="48"/>
    </row>
    <row r="242" spans="1:34" ht="13.8">
      <c r="A242" s="1450">
        <v>44792</v>
      </c>
      <c r="B242" s="1217" t="s">
        <v>1906</v>
      </c>
      <c r="C242" s="1217"/>
      <c r="D242" s="1217" t="s">
        <v>3919</v>
      </c>
      <c r="E242" s="1217" t="s">
        <v>40</v>
      </c>
      <c r="F242" s="1217" t="s">
        <v>3449</v>
      </c>
      <c r="G242" s="1219">
        <v>0</v>
      </c>
      <c r="H242" s="1572" t="s">
        <v>3055</v>
      </c>
      <c r="I242" s="1217" t="s">
        <v>3453</v>
      </c>
      <c r="J242" s="1698"/>
      <c r="K242" s="48">
        <v>0</v>
      </c>
      <c r="L242" s="48">
        <v>0</v>
      </c>
      <c r="M242" s="1240">
        <v>0</v>
      </c>
      <c r="N242" s="1240"/>
      <c r="O242" s="1668"/>
      <c r="P242" s="1240"/>
      <c r="Q242" s="1240"/>
      <c r="R242" s="1240"/>
      <c r="S242" s="1240"/>
      <c r="T242" s="1240">
        <f t="shared" si="0"/>
        <v>0</v>
      </c>
      <c r="U242" s="1378" t="e">
        <f t="shared" si="1"/>
        <v>#DIV/0!</v>
      </c>
      <c r="V242" s="48"/>
      <c r="W242" s="1217" t="s">
        <v>27</v>
      </c>
      <c r="X242" s="48"/>
      <c r="Y242" s="1217" t="s">
        <v>7148</v>
      </c>
      <c r="Z242" s="48"/>
      <c r="AA242" s="48"/>
      <c r="AB242" s="48"/>
      <c r="AC242" s="48"/>
      <c r="AD242" s="48"/>
      <c r="AE242" s="48"/>
      <c r="AF242" s="48"/>
      <c r="AG242" s="48"/>
      <c r="AH242" s="48"/>
    </row>
    <row r="243" spans="1:34" ht="13.8">
      <c r="A243" s="1450">
        <v>44792</v>
      </c>
      <c r="B243" s="1217" t="s">
        <v>1906</v>
      </c>
      <c r="C243" s="1217"/>
      <c r="D243" s="1217" t="s">
        <v>3919</v>
      </c>
      <c r="E243" s="1217" t="s">
        <v>98</v>
      </c>
      <c r="F243" s="1217" t="s">
        <v>3477</v>
      </c>
      <c r="G243" s="1219">
        <v>0</v>
      </c>
      <c r="H243" s="1572" t="s">
        <v>3055</v>
      </c>
      <c r="I243" s="1217" t="s">
        <v>3453</v>
      </c>
      <c r="J243" s="1698"/>
      <c r="K243" s="48">
        <v>0</v>
      </c>
      <c r="L243" s="48">
        <v>0</v>
      </c>
      <c r="M243" s="1240">
        <v>0</v>
      </c>
      <c r="N243" s="1240"/>
      <c r="O243" s="1668"/>
      <c r="P243" s="1240"/>
      <c r="Q243" s="1240"/>
      <c r="R243" s="1240"/>
      <c r="S243" s="1240"/>
      <c r="T243" s="1240">
        <f t="shared" si="0"/>
        <v>0</v>
      </c>
      <c r="U243" s="1378" t="e">
        <f t="shared" si="1"/>
        <v>#DIV/0!</v>
      </c>
      <c r="V243" s="48"/>
      <c r="W243" s="1217" t="s">
        <v>27</v>
      </c>
      <c r="X243" s="48"/>
      <c r="Y243" s="1217" t="s">
        <v>7149</v>
      </c>
      <c r="Z243" s="48"/>
      <c r="AA243" s="48"/>
      <c r="AB243" s="48"/>
      <c r="AC243" s="48"/>
      <c r="AD243" s="48"/>
      <c r="AE243" s="48"/>
      <c r="AF243" s="48"/>
      <c r="AG243" s="48"/>
      <c r="AH243" s="48"/>
    </row>
    <row r="244" spans="1:34" ht="13.8">
      <c r="A244" s="1450">
        <v>44792</v>
      </c>
      <c r="B244" s="1217" t="s">
        <v>1170</v>
      </c>
      <c r="C244" s="1217" t="s">
        <v>3456</v>
      </c>
      <c r="D244" s="1217" t="s">
        <v>3503</v>
      </c>
      <c r="E244" s="1217" t="s">
        <v>92</v>
      </c>
      <c r="F244" s="1217" t="s">
        <v>3864</v>
      </c>
      <c r="G244" s="1219">
        <v>25220</v>
      </c>
      <c r="H244" s="1769" t="s">
        <v>3063</v>
      </c>
      <c r="I244" s="1217" t="s">
        <v>3453</v>
      </c>
      <c r="J244" s="1698"/>
      <c r="K244" s="48" t="e">
        <f ca="1">_xludf.IFS(C244="成田机场",3000,C244="羽田机场",1200,D244="NearMe",1000)</f>
        <v>#NAME?</v>
      </c>
      <c r="L244" s="48" t="e">
        <f ca="1">_xludf.IFS(C244="成田机场",4000,C244="羽田机场",1000)</f>
        <v>#NAME?</v>
      </c>
      <c r="M244" s="1240" t="e">
        <f ca="1">(G244-K244-L244)*0.7</f>
        <v>#NAME?</v>
      </c>
      <c r="N244" s="1240"/>
      <c r="O244" s="1668"/>
      <c r="P244" s="1240"/>
      <c r="Q244" s="1240"/>
      <c r="R244" s="1240"/>
      <c r="S244" s="1240"/>
      <c r="T244" s="1240" t="e">
        <f t="shared" ca="1" si="0"/>
        <v>#NAME?</v>
      </c>
      <c r="U244" s="1378" t="e">
        <f t="shared" ca="1" si="1"/>
        <v>#NAME?</v>
      </c>
      <c r="V244" s="48"/>
      <c r="W244" s="1217" t="s">
        <v>1540</v>
      </c>
      <c r="X244" s="48"/>
      <c r="Y244" s="1217" t="s">
        <v>7150</v>
      </c>
      <c r="Z244" s="48"/>
      <c r="AA244" s="48"/>
      <c r="AB244" s="48"/>
      <c r="AC244" s="48"/>
      <c r="AD244" s="48"/>
      <c r="AE244" s="48"/>
      <c r="AF244" s="48"/>
      <c r="AG244" s="48"/>
      <c r="AH244" s="48"/>
    </row>
    <row r="245" spans="1:34" ht="13.8">
      <c r="A245" s="1450">
        <v>44792</v>
      </c>
      <c r="B245" s="1217" t="s">
        <v>1906</v>
      </c>
      <c r="C245" s="1217"/>
      <c r="D245" s="1217" t="s">
        <v>3919</v>
      </c>
      <c r="E245" s="1217" t="s">
        <v>39</v>
      </c>
      <c r="F245" s="1217" t="s">
        <v>3629</v>
      </c>
      <c r="G245" s="1219">
        <v>0</v>
      </c>
      <c r="H245" s="1572" t="s">
        <v>3055</v>
      </c>
      <c r="I245" s="1217" t="s">
        <v>3453</v>
      </c>
      <c r="J245" s="1698"/>
      <c r="K245" s="48">
        <v>0</v>
      </c>
      <c r="L245" s="48">
        <v>0</v>
      </c>
      <c r="M245" s="1240">
        <v>0</v>
      </c>
      <c r="N245" s="1240"/>
      <c r="O245" s="1668"/>
      <c r="P245" s="1240"/>
      <c r="Q245" s="1240"/>
      <c r="R245" s="1240"/>
      <c r="S245" s="1240"/>
      <c r="T245" s="1240">
        <f t="shared" si="0"/>
        <v>0</v>
      </c>
      <c r="U245" s="1378" t="e">
        <f t="shared" si="1"/>
        <v>#DIV/0!</v>
      </c>
      <c r="V245" s="48"/>
      <c r="W245" s="1217" t="s">
        <v>27</v>
      </c>
      <c r="X245" s="48"/>
      <c r="Y245" s="1217" t="s">
        <v>7151</v>
      </c>
      <c r="Z245" s="48"/>
      <c r="AA245" s="48"/>
      <c r="AB245" s="48"/>
      <c r="AC245" s="48"/>
      <c r="AD245" s="48"/>
      <c r="AE245" s="48"/>
      <c r="AF245" s="48"/>
      <c r="AG245" s="48"/>
      <c r="AH245" s="48"/>
    </row>
    <row r="246" spans="1:34" ht="13.8">
      <c r="A246" s="1450">
        <v>44792</v>
      </c>
      <c r="B246" s="1217" t="s">
        <v>3473</v>
      </c>
      <c r="C246" s="1217"/>
      <c r="D246" s="1217" t="s">
        <v>3521</v>
      </c>
      <c r="E246" s="1217" t="s">
        <v>3910</v>
      </c>
      <c r="F246" s="1217" t="s">
        <v>3486</v>
      </c>
      <c r="G246" s="1219">
        <v>10000</v>
      </c>
      <c r="H246" s="1769" t="s">
        <v>3063</v>
      </c>
      <c r="I246" s="1217" t="s">
        <v>3453</v>
      </c>
      <c r="J246" s="1698"/>
      <c r="K246" s="48" t="e">
        <f t="shared" ref="K246:K250" ca="1" si="78">_xludf.IFS(C246="成田机场",3000,C246="羽田机场",1200,D246="NearMe",1000)</f>
        <v>#NAME?</v>
      </c>
      <c r="L246" s="48" t="e">
        <f ca="1">_xludf.IFS(C246="成田机场",4000,C246="羽田机场",1000)</f>
        <v>#NAME?</v>
      </c>
      <c r="M246" s="1240" t="e">
        <f ca="1">(G246-K246-L246)*0.7</f>
        <v>#NAME?</v>
      </c>
      <c r="N246" s="1240"/>
      <c r="O246" s="1668"/>
      <c r="P246" s="1240"/>
      <c r="Q246" s="1240"/>
      <c r="R246" s="1240"/>
      <c r="S246" s="1240"/>
      <c r="T246" s="1240" t="e">
        <f t="shared" ca="1" si="0"/>
        <v>#NAME?</v>
      </c>
      <c r="U246" s="1378" t="e">
        <f t="shared" ca="1" si="1"/>
        <v>#NAME?</v>
      </c>
      <c r="V246" s="48"/>
      <c r="W246" s="1217" t="s">
        <v>107</v>
      </c>
      <c r="X246" s="48"/>
      <c r="Y246" s="1217" t="s">
        <v>7152</v>
      </c>
      <c r="Z246" s="48"/>
      <c r="AA246" s="48"/>
      <c r="AB246" s="48"/>
      <c r="AC246" s="48"/>
      <c r="AD246" s="48"/>
      <c r="AE246" s="48"/>
      <c r="AF246" s="48"/>
      <c r="AG246" s="48"/>
      <c r="AH246" s="48"/>
    </row>
    <row r="247" spans="1:34" ht="13.8">
      <c r="A247" s="1450">
        <v>44792</v>
      </c>
      <c r="B247" s="1217" t="s">
        <v>3473</v>
      </c>
      <c r="C247" s="1217"/>
      <c r="D247" s="1217" t="s">
        <v>3570</v>
      </c>
      <c r="E247" s="1217" t="s">
        <v>43</v>
      </c>
      <c r="F247" s="1217" t="s">
        <v>3592</v>
      </c>
      <c r="G247" s="1219">
        <v>11000</v>
      </c>
      <c r="H247" s="1572" t="s">
        <v>3063</v>
      </c>
      <c r="I247" s="1217" t="s">
        <v>3453</v>
      </c>
      <c r="J247" s="1698"/>
      <c r="K247" s="48" t="e">
        <f t="shared" ca="1" si="78"/>
        <v>#NAME?</v>
      </c>
      <c r="L247" s="48"/>
      <c r="M247" s="1240"/>
      <c r="N247" s="1240">
        <v>5300</v>
      </c>
      <c r="O247" s="1668"/>
      <c r="P247" s="1240"/>
      <c r="Q247" s="1240"/>
      <c r="R247" s="1240"/>
      <c r="S247" s="1240"/>
      <c r="T247" s="1240" t="e">
        <f t="shared" ca="1" si="0"/>
        <v>#NAME?</v>
      </c>
      <c r="U247" s="1378" t="e">
        <f t="shared" ca="1" si="1"/>
        <v>#NAME?</v>
      </c>
      <c r="V247" s="48"/>
      <c r="W247" s="1217" t="s">
        <v>3572</v>
      </c>
      <c r="X247" s="48"/>
      <c r="Y247" s="1217" t="s">
        <v>7153</v>
      </c>
      <c r="Z247" s="48"/>
      <c r="AA247" s="48"/>
      <c r="AB247" s="48"/>
      <c r="AC247" s="48"/>
      <c r="AD247" s="48"/>
      <c r="AE247" s="48"/>
      <c r="AF247" s="48"/>
      <c r="AG247" s="48"/>
      <c r="AH247" s="48"/>
    </row>
    <row r="248" spans="1:34" ht="13.8">
      <c r="A248" s="1450">
        <v>44792</v>
      </c>
      <c r="B248" s="1217" t="s">
        <v>3473</v>
      </c>
      <c r="C248" s="1217"/>
      <c r="D248" s="1217" t="s">
        <v>3570</v>
      </c>
      <c r="E248" s="1217" t="s">
        <v>86</v>
      </c>
      <c r="F248" s="1217" t="s">
        <v>3547</v>
      </c>
      <c r="G248" s="1219">
        <v>11000</v>
      </c>
      <c r="H248" s="1572" t="s">
        <v>3063</v>
      </c>
      <c r="I248" s="1217" t="s">
        <v>3453</v>
      </c>
      <c r="J248" s="1698"/>
      <c r="K248" s="48" t="e">
        <f t="shared" ca="1" si="78"/>
        <v>#NAME?</v>
      </c>
      <c r="L248" s="48"/>
      <c r="M248" s="1240"/>
      <c r="N248" s="1240">
        <v>4300</v>
      </c>
      <c r="O248" s="1668"/>
      <c r="P248" s="1240"/>
      <c r="Q248" s="1240"/>
      <c r="R248" s="1240"/>
      <c r="S248" s="1240"/>
      <c r="T248" s="1240" t="e">
        <f t="shared" ca="1" si="0"/>
        <v>#NAME?</v>
      </c>
      <c r="U248" s="1378" t="e">
        <f t="shared" ca="1" si="1"/>
        <v>#NAME?</v>
      </c>
      <c r="V248" s="48"/>
      <c r="W248" s="1217" t="s">
        <v>3572</v>
      </c>
      <c r="X248" s="48"/>
      <c r="Y248" s="1217" t="s">
        <v>7154</v>
      </c>
      <c r="Z248" s="48"/>
      <c r="AA248" s="48"/>
      <c r="AB248" s="48"/>
      <c r="AC248" s="48"/>
      <c r="AD248" s="48"/>
      <c r="AE248" s="48"/>
      <c r="AF248" s="48"/>
      <c r="AG248" s="48"/>
      <c r="AH248" s="48"/>
    </row>
    <row r="249" spans="1:34" ht="13.8">
      <c r="A249" s="1450">
        <v>44792</v>
      </c>
      <c r="B249" s="1217" t="s">
        <v>3473</v>
      </c>
      <c r="C249" s="1217"/>
      <c r="D249" s="1217" t="s">
        <v>3570</v>
      </c>
      <c r="E249" s="1217" t="s">
        <v>55</v>
      </c>
      <c r="F249" s="1217" t="s">
        <v>3512</v>
      </c>
      <c r="G249" s="1219">
        <v>8500</v>
      </c>
      <c r="H249" s="1572" t="s">
        <v>3063</v>
      </c>
      <c r="I249" s="1217" t="s">
        <v>3453</v>
      </c>
      <c r="J249" s="1698"/>
      <c r="K249" s="48" t="e">
        <f t="shared" ca="1" si="78"/>
        <v>#NAME?</v>
      </c>
      <c r="L249" s="48"/>
      <c r="M249" s="1240"/>
      <c r="N249" s="1240">
        <v>5300</v>
      </c>
      <c r="O249" s="1668"/>
      <c r="P249" s="1240"/>
      <c r="Q249" s="1240"/>
      <c r="R249" s="1240"/>
      <c r="S249" s="1240"/>
      <c r="T249" s="1240" t="e">
        <f t="shared" ca="1" si="0"/>
        <v>#NAME?</v>
      </c>
      <c r="U249" s="1378" t="e">
        <f t="shared" ca="1" si="1"/>
        <v>#NAME?</v>
      </c>
      <c r="V249" s="48"/>
      <c r="W249" s="1217" t="s">
        <v>3572</v>
      </c>
      <c r="X249" s="48"/>
      <c r="Y249" s="1217" t="s">
        <v>7155</v>
      </c>
      <c r="Z249" s="48"/>
      <c r="AA249" s="48"/>
      <c r="AB249" s="48"/>
      <c r="AC249" s="48"/>
      <c r="AD249" s="48"/>
      <c r="AE249" s="48"/>
      <c r="AF249" s="48"/>
      <c r="AG249" s="48"/>
      <c r="AH249" s="48"/>
    </row>
    <row r="250" spans="1:34" ht="13.8">
      <c r="A250" s="1450">
        <v>44793</v>
      </c>
      <c r="B250" s="1217" t="s">
        <v>1170</v>
      </c>
      <c r="C250" s="1217" t="s">
        <v>3456</v>
      </c>
      <c r="D250" s="1217" t="s">
        <v>3557</v>
      </c>
      <c r="E250" s="1217" t="s">
        <v>3523</v>
      </c>
      <c r="F250" s="1217" t="s">
        <v>3515</v>
      </c>
      <c r="G250" s="1219">
        <v>1100</v>
      </c>
      <c r="H250" s="1769" t="s">
        <v>3063</v>
      </c>
      <c r="I250" s="1217" t="s">
        <v>3450</v>
      </c>
      <c r="J250" s="1767"/>
      <c r="K250" s="48" t="e">
        <f t="shared" ca="1" si="78"/>
        <v>#NAME?</v>
      </c>
      <c r="L250" s="48" t="e">
        <f ca="1">_xludf.IFS(C250="成田机场",4000,C250="羽田机场",1000)</f>
        <v>#NAME?</v>
      </c>
      <c r="M250" s="1240" t="e">
        <f ca="1">(G250-K250-L250)*0.7</f>
        <v>#NAME?</v>
      </c>
      <c r="N250" s="1240"/>
      <c r="O250" s="1668"/>
      <c r="P250" s="1240"/>
      <c r="Q250" s="1240"/>
      <c r="R250" s="1240"/>
      <c r="S250" s="1240"/>
      <c r="T250" s="1240" t="e">
        <f t="shared" ca="1" si="0"/>
        <v>#NAME?</v>
      </c>
      <c r="U250" s="1378" t="e">
        <f t="shared" ca="1" si="1"/>
        <v>#NAME?</v>
      </c>
      <c r="V250" s="48"/>
      <c r="W250" s="1217" t="s">
        <v>107</v>
      </c>
      <c r="X250" s="48"/>
      <c r="Y250" s="1217" t="s">
        <v>7156</v>
      </c>
      <c r="Z250" s="48"/>
      <c r="AA250" s="48"/>
      <c r="AB250" s="48"/>
      <c r="AC250" s="48"/>
      <c r="AD250" s="48"/>
      <c r="AE250" s="48"/>
      <c r="AF250" s="48"/>
      <c r="AG250" s="48"/>
      <c r="AH250" s="48"/>
    </row>
    <row r="251" spans="1:34" ht="13.8">
      <c r="A251" s="1450">
        <v>44793</v>
      </c>
      <c r="B251" s="1217" t="s">
        <v>1906</v>
      </c>
      <c r="C251" s="1217"/>
      <c r="D251" s="1217" t="s">
        <v>3919</v>
      </c>
      <c r="E251" s="1217" t="s">
        <v>2979</v>
      </c>
      <c r="F251" s="1217" t="s">
        <v>3501</v>
      </c>
      <c r="G251" s="1219">
        <v>0</v>
      </c>
      <c r="H251" s="1572" t="s">
        <v>3055</v>
      </c>
      <c r="I251" s="1217" t="s">
        <v>3453</v>
      </c>
      <c r="J251" s="1698"/>
      <c r="K251" s="48">
        <v>0</v>
      </c>
      <c r="L251" s="48">
        <v>0</v>
      </c>
      <c r="M251" s="1240">
        <v>0</v>
      </c>
      <c r="N251" s="1240"/>
      <c r="O251" s="1668"/>
      <c r="P251" s="1240"/>
      <c r="Q251" s="1240"/>
      <c r="R251" s="1240"/>
      <c r="S251" s="1240"/>
      <c r="T251" s="1240">
        <f t="shared" si="0"/>
        <v>0</v>
      </c>
      <c r="U251" s="1378" t="e">
        <f t="shared" si="1"/>
        <v>#DIV/0!</v>
      </c>
      <c r="V251" s="48"/>
      <c r="W251" s="1217" t="s">
        <v>27</v>
      </c>
      <c r="X251" s="48"/>
      <c r="Y251" s="1217" t="s">
        <v>7157</v>
      </c>
      <c r="Z251" s="48"/>
      <c r="AA251" s="48"/>
      <c r="AB251" s="48"/>
      <c r="AC251" s="48"/>
      <c r="AD251" s="48"/>
      <c r="AE251" s="48"/>
      <c r="AF251" s="48"/>
      <c r="AG251" s="48"/>
      <c r="AH251" s="48"/>
    </row>
    <row r="252" spans="1:34" ht="13.8">
      <c r="A252" s="1450">
        <v>44793</v>
      </c>
      <c r="B252" s="1217" t="s">
        <v>1906</v>
      </c>
      <c r="C252" s="1217"/>
      <c r="D252" s="1217" t="s">
        <v>3919</v>
      </c>
      <c r="E252" s="1217" t="s">
        <v>43</v>
      </c>
      <c r="F252" s="1217" t="s">
        <v>3486</v>
      </c>
      <c r="G252" s="1219">
        <v>0</v>
      </c>
      <c r="H252" s="1572" t="s">
        <v>3055</v>
      </c>
      <c r="I252" s="1217" t="s">
        <v>3453</v>
      </c>
      <c r="J252" s="1698"/>
      <c r="K252" s="48">
        <v>0</v>
      </c>
      <c r="L252" s="48">
        <v>0</v>
      </c>
      <c r="M252" s="1240">
        <v>0</v>
      </c>
      <c r="N252" s="1240"/>
      <c r="O252" s="1668"/>
      <c r="P252" s="1240"/>
      <c r="Q252" s="1240"/>
      <c r="R252" s="1240"/>
      <c r="S252" s="1240"/>
      <c r="T252" s="1240">
        <f t="shared" si="0"/>
        <v>0</v>
      </c>
      <c r="U252" s="1378" t="e">
        <f t="shared" si="1"/>
        <v>#DIV/0!</v>
      </c>
      <c r="V252" s="48"/>
      <c r="W252" s="1217" t="s">
        <v>27</v>
      </c>
      <c r="X252" s="48"/>
      <c r="Y252" s="1217" t="s">
        <v>7158</v>
      </c>
      <c r="Z252" s="48"/>
      <c r="AA252" s="48"/>
      <c r="AB252" s="48"/>
      <c r="AC252" s="48"/>
      <c r="AD252" s="48"/>
      <c r="AE252" s="48"/>
      <c r="AF252" s="48"/>
      <c r="AG252" s="48"/>
      <c r="AH252" s="48"/>
    </row>
    <row r="253" spans="1:34" ht="13.8">
      <c r="A253" s="1450">
        <v>44793</v>
      </c>
      <c r="B253" s="1217" t="s">
        <v>1906</v>
      </c>
      <c r="C253" s="1217"/>
      <c r="D253" s="1217" t="s">
        <v>3919</v>
      </c>
      <c r="E253" s="1217" t="s">
        <v>55</v>
      </c>
      <c r="F253" s="1217" t="s">
        <v>3471</v>
      </c>
      <c r="G253" s="1219">
        <v>0</v>
      </c>
      <c r="H253" s="1572" t="s">
        <v>3055</v>
      </c>
      <c r="I253" s="1217" t="s">
        <v>3453</v>
      </c>
      <c r="J253" s="1698"/>
      <c r="K253" s="48">
        <v>0</v>
      </c>
      <c r="L253" s="48">
        <v>0</v>
      </c>
      <c r="M253" s="1240">
        <v>0</v>
      </c>
      <c r="N253" s="1240"/>
      <c r="O253" s="1668"/>
      <c r="P253" s="1240"/>
      <c r="Q253" s="1240"/>
      <c r="R253" s="1240"/>
      <c r="S253" s="1240"/>
      <c r="T253" s="1240">
        <f t="shared" si="0"/>
        <v>0</v>
      </c>
      <c r="U253" s="1378" t="e">
        <f t="shared" si="1"/>
        <v>#DIV/0!</v>
      </c>
      <c r="V253" s="48"/>
      <c r="W253" s="1217" t="s">
        <v>27</v>
      </c>
      <c r="X253" s="48"/>
      <c r="Y253" s="1217" t="s">
        <v>7159</v>
      </c>
      <c r="Z253" s="48"/>
      <c r="AA253" s="48"/>
      <c r="AB253" s="48"/>
      <c r="AC253" s="48"/>
      <c r="AD253" s="48"/>
      <c r="AE253" s="48"/>
      <c r="AF253" s="48"/>
      <c r="AG253" s="48"/>
      <c r="AH253" s="48"/>
    </row>
    <row r="254" spans="1:34" ht="13.8">
      <c r="A254" s="1770">
        <v>44793</v>
      </c>
      <c r="B254" s="1763" t="s">
        <v>1906</v>
      </c>
      <c r="C254" s="1763"/>
      <c r="D254" s="1763" t="s">
        <v>4912</v>
      </c>
      <c r="E254" s="1763" t="s">
        <v>4035</v>
      </c>
      <c r="F254" s="1763" t="s">
        <v>3547</v>
      </c>
      <c r="G254" s="1771">
        <v>35000</v>
      </c>
      <c r="H254" s="1572" t="s">
        <v>3050</v>
      </c>
      <c r="I254" s="1763" t="s">
        <v>3453</v>
      </c>
      <c r="J254" s="1698"/>
      <c r="K254" s="48" t="e">
        <f ca="1">_xludf.IFS(C254="成田机场",3000,C254="羽田机场",1200,D254="NearMe",1000)</f>
        <v>#NAME?</v>
      </c>
      <c r="L254" s="48" t="e">
        <f ca="1">_xludf.IFS(C254="成田机场",4000,C254="羽田机场",1000)</f>
        <v>#NAME?</v>
      </c>
      <c r="M254" s="1240" t="e">
        <f ca="1">(G254-K254-L254)*0.7</f>
        <v>#NAME?</v>
      </c>
      <c r="N254" s="1240"/>
      <c r="O254" s="1668"/>
      <c r="P254" s="1240"/>
      <c r="Q254" s="1240"/>
      <c r="R254" s="1240"/>
      <c r="S254" s="1240"/>
      <c r="T254" s="1240" t="e">
        <f t="shared" ca="1" si="0"/>
        <v>#NAME?</v>
      </c>
      <c r="U254" s="1378" t="e">
        <f t="shared" ca="1" si="1"/>
        <v>#NAME?</v>
      </c>
      <c r="V254" s="48"/>
      <c r="W254" s="1763" t="s">
        <v>107</v>
      </c>
      <c r="X254" s="48"/>
      <c r="Y254" s="1763" t="s">
        <v>7160</v>
      </c>
      <c r="Z254" s="48"/>
      <c r="AA254" s="48"/>
      <c r="AB254" s="48"/>
      <c r="AC254" s="48"/>
      <c r="AD254" s="48"/>
      <c r="AE254" s="48"/>
      <c r="AF254" s="48"/>
      <c r="AG254" s="48"/>
      <c r="AH254" s="48"/>
    </row>
    <row r="255" spans="1:34" ht="13.8">
      <c r="A255" s="1450">
        <v>44793</v>
      </c>
      <c r="B255" s="1217" t="s">
        <v>1906</v>
      </c>
      <c r="C255" s="1217"/>
      <c r="D255" s="1217" t="s">
        <v>3919</v>
      </c>
      <c r="E255" s="1217" t="s">
        <v>44</v>
      </c>
      <c r="F255" s="1217" t="s">
        <v>3524</v>
      </c>
      <c r="G255" s="1219">
        <v>0</v>
      </c>
      <c r="H255" s="1572" t="s">
        <v>3055</v>
      </c>
      <c r="I255" s="1217" t="s">
        <v>3453</v>
      </c>
      <c r="J255" s="1698"/>
      <c r="K255" s="48">
        <v>0</v>
      </c>
      <c r="L255" s="48">
        <v>0</v>
      </c>
      <c r="M255" s="1240">
        <v>0</v>
      </c>
      <c r="N255" s="1240"/>
      <c r="O255" s="1668"/>
      <c r="P255" s="1240"/>
      <c r="Q255" s="1240"/>
      <c r="R255" s="1240"/>
      <c r="S255" s="1240"/>
      <c r="T255" s="1240">
        <f t="shared" si="0"/>
        <v>0</v>
      </c>
      <c r="U255" s="1378" t="e">
        <f t="shared" si="1"/>
        <v>#DIV/0!</v>
      </c>
      <c r="V255" s="48"/>
      <c r="W255" s="1217" t="s">
        <v>27</v>
      </c>
      <c r="X255" s="48"/>
      <c r="Y255" s="1217" t="s">
        <v>7161</v>
      </c>
      <c r="Z255" s="48"/>
      <c r="AA255" s="48"/>
      <c r="AB255" s="48"/>
      <c r="AC255" s="48"/>
      <c r="AD255" s="48"/>
      <c r="AE255" s="48"/>
      <c r="AF255" s="48"/>
      <c r="AG255" s="48"/>
      <c r="AH255" s="48"/>
    </row>
    <row r="256" spans="1:34" ht="13.8">
      <c r="A256" s="1450">
        <v>44793</v>
      </c>
      <c r="B256" s="1217" t="s">
        <v>1170</v>
      </c>
      <c r="C256" s="1217" t="s">
        <v>3456</v>
      </c>
      <c r="D256" s="1217" t="s">
        <v>3521</v>
      </c>
      <c r="E256" s="1217" t="s">
        <v>5661</v>
      </c>
      <c r="F256" s="1217" t="s">
        <v>3492</v>
      </c>
      <c r="G256" s="1219">
        <v>15000</v>
      </c>
      <c r="H256" s="1769" t="s">
        <v>3063</v>
      </c>
      <c r="I256" s="1217" t="s">
        <v>3453</v>
      </c>
      <c r="J256" s="1698"/>
      <c r="K256" s="48" t="e">
        <f ca="1">_xludf.IFS(C256="成田机场",3000,C256="羽田机场",1200,D256="NearMe",1000)</f>
        <v>#NAME?</v>
      </c>
      <c r="L256" s="48" t="e">
        <f ca="1">_xludf.IFS(C256="成田机场",4000,C256="羽田机场",1000)</f>
        <v>#NAME?</v>
      </c>
      <c r="M256" s="1240" t="e">
        <f ca="1">(G256-K256-L256)*0.7</f>
        <v>#NAME?</v>
      </c>
      <c r="N256" s="1240"/>
      <c r="O256" s="1668"/>
      <c r="P256" s="1240"/>
      <c r="Q256" s="1240"/>
      <c r="R256" s="1240"/>
      <c r="S256" s="1240"/>
      <c r="T256" s="1240" t="e">
        <f t="shared" ca="1" si="0"/>
        <v>#NAME?</v>
      </c>
      <c r="U256" s="1378" t="e">
        <f t="shared" ca="1" si="1"/>
        <v>#NAME?</v>
      </c>
      <c r="V256" s="48"/>
      <c r="W256" s="1217" t="s">
        <v>107</v>
      </c>
      <c r="X256" s="48"/>
      <c r="Y256" s="1217" t="s">
        <v>7162</v>
      </c>
      <c r="Z256" s="48"/>
      <c r="AA256" s="48"/>
      <c r="AB256" s="48"/>
      <c r="AC256" s="48"/>
      <c r="AD256" s="48"/>
      <c r="AE256" s="48"/>
      <c r="AF256" s="48"/>
      <c r="AG256" s="48"/>
      <c r="AH256" s="48"/>
    </row>
    <row r="257" spans="1:34" ht="13.8">
      <c r="A257" s="1450">
        <v>44793</v>
      </c>
      <c r="B257" s="1217" t="s">
        <v>1906</v>
      </c>
      <c r="C257" s="1217"/>
      <c r="D257" s="1217" t="s">
        <v>3919</v>
      </c>
      <c r="E257" s="1217" t="s">
        <v>40</v>
      </c>
      <c r="F257" s="1217" t="s">
        <v>3449</v>
      </c>
      <c r="G257" s="1219">
        <v>0</v>
      </c>
      <c r="H257" s="1572" t="s">
        <v>3055</v>
      </c>
      <c r="I257" s="1217" t="s">
        <v>3453</v>
      </c>
      <c r="J257" s="1698"/>
      <c r="K257" s="48">
        <v>0</v>
      </c>
      <c r="L257" s="48">
        <v>0</v>
      </c>
      <c r="M257" s="1240">
        <v>0</v>
      </c>
      <c r="N257" s="1240"/>
      <c r="O257" s="1668"/>
      <c r="P257" s="1240"/>
      <c r="Q257" s="1240"/>
      <c r="R257" s="1240"/>
      <c r="S257" s="1240"/>
      <c r="T257" s="1240">
        <f t="shared" si="0"/>
        <v>0</v>
      </c>
      <c r="U257" s="1378" t="e">
        <f t="shared" si="1"/>
        <v>#DIV/0!</v>
      </c>
      <c r="V257" s="48"/>
      <c r="W257" s="1217" t="s">
        <v>27</v>
      </c>
      <c r="X257" s="48"/>
      <c r="Y257" s="1217" t="s">
        <v>7163</v>
      </c>
      <c r="Z257" s="48"/>
      <c r="AA257" s="48"/>
      <c r="AB257" s="48"/>
      <c r="AC257" s="48"/>
      <c r="AD257" s="48"/>
      <c r="AE257" s="48"/>
      <c r="AF257" s="48"/>
      <c r="AG257" s="48"/>
      <c r="AH257" s="48"/>
    </row>
    <row r="258" spans="1:34" ht="13.8">
      <c r="A258" s="1450">
        <v>44793</v>
      </c>
      <c r="B258" s="1217" t="s">
        <v>1906</v>
      </c>
      <c r="C258" s="1217"/>
      <c r="D258" s="1217" t="s">
        <v>3919</v>
      </c>
      <c r="E258" s="1217" t="s">
        <v>98</v>
      </c>
      <c r="F258" s="1217" t="s">
        <v>3477</v>
      </c>
      <c r="G258" s="1219">
        <v>0</v>
      </c>
      <c r="H258" s="1572" t="s">
        <v>3055</v>
      </c>
      <c r="I258" s="1217" t="s">
        <v>3453</v>
      </c>
      <c r="J258" s="1702"/>
      <c r="K258" s="48">
        <v>0</v>
      </c>
      <c r="L258" s="48">
        <v>0</v>
      </c>
      <c r="M258" s="1240">
        <v>0</v>
      </c>
      <c r="N258" s="1240"/>
      <c r="O258" s="1668"/>
      <c r="P258" s="1240"/>
      <c r="Q258" s="1240"/>
      <c r="R258" s="1240"/>
      <c r="S258" s="1240"/>
      <c r="T258" s="1240">
        <f t="shared" ref="T258:T358" si="79">G258-J258-K258-L258-M258-N258-O258-P258-Q258-R258-S258</f>
        <v>0</v>
      </c>
      <c r="U258" s="1378" t="e">
        <f t="shared" ref="U258:U485" si="80">T258/G258</f>
        <v>#DIV/0!</v>
      </c>
      <c r="V258" s="48"/>
      <c r="W258" s="1217" t="s">
        <v>27</v>
      </c>
      <c r="X258" s="48"/>
      <c r="Y258" s="1217" t="s">
        <v>7164</v>
      </c>
      <c r="Z258" s="48"/>
      <c r="AA258" s="48"/>
      <c r="AB258" s="48"/>
      <c r="AC258" s="48"/>
      <c r="AD258" s="48"/>
      <c r="AE258" s="48"/>
      <c r="AF258" s="48"/>
      <c r="AG258" s="48"/>
      <c r="AH258" s="48"/>
    </row>
    <row r="259" spans="1:34" ht="13.8">
      <c r="A259" s="1450">
        <v>44793</v>
      </c>
      <c r="B259" s="1217" t="s">
        <v>1170</v>
      </c>
      <c r="C259" s="1217" t="s">
        <v>3456</v>
      </c>
      <c r="D259" s="1217" t="s">
        <v>3503</v>
      </c>
      <c r="E259" s="1217" t="s">
        <v>34</v>
      </c>
      <c r="F259" s="1217" t="s">
        <v>3457</v>
      </c>
      <c r="G259" s="1219">
        <v>16000</v>
      </c>
      <c r="H259" s="1769" t="s">
        <v>3063</v>
      </c>
      <c r="I259" s="1217" t="s">
        <v>3453</v>
      </c>
      <c r="J259" s="1698"/>
      <c r="K259" s="48" t="e">
        <f t="shared" ref="K259:K262" ca="1" si="81">_xludf.IFS(C259="成田机场",3000,C259="羽田机场",1200,D259="NearMe",1000)</f>
        <v>#NAME?</v>
      </c>
      <c r="L259" s="48" t="e">
        <f t="shared" ref="L259:L262" ca="1" si="82">_xludf.IFS(C259="成田机场",4000,C259="羽田机场",1000)</f>
        <v>#NAME?</v>
      </c>
      <c r="M259" s="1240" t="e">
        <f t="shared" ref="M259:M262" ca="1" si="83">(G259-K259-L259)*0.7</f>
        <v>#NAME?</v>
      </c>
      <c r="N259" s="1240"/>
      <c r="O259" s="1668"/>
      <c r="P259" s="1240"/>
      <c r="Q259" s="1240"/>
      <c r="R259" s="1240"/>
      <c r="S259" s="1240"/>
      <c r="T259" s="1240" t="e">
        <f t="shared" ca="1" si="79"/>
        <v>#NAME?</v>
      </c>
      <c r="U259" s="1378" t="e">
        <f t="shared" ca="1" si="80"/>
        <v>#NAME?</v>
      </c>
      <c r="V259" s="48"/>
      <c r="W259" s="1217" t="s">
        <v>1540</v>
      </c>
      <c r="X259" s="48"/>
      <c r="Y259" s="1217" t="s">
        <v>7165</v>
      </c>
      <c r="Z259" s="48"/>
      <c r="AA259" s="48"/>
      <c r="AB259" s="48"/>
      <c r="AC259" s="48"/>
      <c r="AD259" s="48"/>
      <c r="AE259" s="48"/>
      <c r="AF259" s="48"/>
      <c r="AG259" s="48"/>
      <c r="AH259" s="48"/>
    </row>
    <row r="260" spans="1:34" ht="13.8">
      <c r="A260" s="1450">
        <v>44793</v>
      </c>
      <c r="B260" s="1217" t="s">
        <v>3473</v>
      </c>
      <c r="C260" s="1217"/>
      <c r="D260" s="1217" t="s">
        <v>3521</v>
      </c>
      <c r="E260" s="1217" t="s">
        <v>3523</v>
      </c>
      <c r="F260" s="1217" t="s">
        <v>3515</v>
      </c>
      <c r="G260" s="1219">
        <v>10000</v>
      </c>
      <c r="H260" s="1769" t="s">
        <v>3063</v>
      </c>
      <c r="I260" s="1217" t="s">
        <v>3453</v>
      </c>
      <c r="J260" s="1698"/>
      <c r="K260" s="48" t="e">
        <f t="shared" ca="1" si="81"/>
        <v>#NAME?</v>
      </c>
      <c r="L260" s="48" t="e">
        <f t="shared" ca="1" si="82"/>
        <v>#NAME?</v>
      </c>
      <c r="M260" s="1240" t="e">
        <f t="shared" ca="1" si="83"/>
        <v>#NAME?</v>
      </c>
      <c r="N260" s="1240"/>
      <c r="O260" s="1668"/>
      <c r="P260" s="1240"/>
      <c r="Q260" s="1240"/>
      <c r="R260" s="1240"/>
      <c r="S260" s="1240"/>
      <c r="T260" s="1240" t="e">
        <f t="shared" ca="1" si="79"/>
        <v>#NAME?</v>
      </c>
      <c r="U260" s="1378" t="e">
        <f t="shared" ca="1" si="80"/>
        <v>#NAME?</v>
      </c>
      <c r="V260" s="48"/>
      <c r="W260" s="1217" t="s">
        <v>107</v>
      </c>
      <c r="X260" s="48"/>
      <c r="Y260" s="1217" t="s">
        <v>7166</v>
      </c>
      <c r="Z260" s="48"/>
      <c r="AA260" s="48"/>
      <c r="AB260" s="48"/>
      <c r="AC260" s="48"/>
      <c r="AD260" s="48"/>
      <c r="AE260" s="48"/>
      <c r="AF260" s="48"/>
      <c r="AG260" s="48"/>
      <c r="AH260" s="48"/>
    </row>
    <row r="261" spans="1:34" ht="13.8">
      <c r="A261" s="1450">
        <v>44793</v>
      </c>
      <c r="B261" s="1217" t="s">
        <v>1170</v>
      </c>
      <c r="C261" s="1217" t="s">
        <v>3446</v>
      </c>
      <c r="D261" s="1217" t="s">
        <v>3474</v>
      </c>
      <c r="E261" s="1217" t="s">
        <v>43</v>
      </c>
      <c r="F261" s="1217" t="s">
        <v>3486</v>
      </c>
      <c r="G261" s="1219">
        <v>9900</v>
      </c>
      <c r="H261" s="1769" t="s">
        <v>3063</v>
      </c>
      <c r="I261" s="1217" t="s">
        <v>3453</v>
      </c>
      <c r="J261" s="1698"/>
      <c r="K261" s="48" t="e">
        <f t="shared" ca="1" si="81"/>
        <v>#NAME?</v>
      </c>
      <c r="L261" s="48" t="e">
        <f t="shared" ca="1" si="82"/>
        <v>#NAME?</v>
      </c>
      <c r="M261" s="1240" t="e">
        <f t="shared" ca="1" si="83"/>
        <v>#NAME?</v>
      </c>
      <c r="N261" s="1240"/>
      <c r="O261" s="1668"/>
      <c r="P261" s="1240"/>
      <c r="Q261" s="1240"/>
      <c r="R261" s="1240"/>
      <c r="S261" s="1240"/>
      <c r="T261" s="1240" t="e">
        <f t="shared" ca="1" si="79"/>
        <v>#NAME?</v>
      </c>
      <c r="U261" s="1378" t="e">
        <f t="shared" ca="1" si="80"/>
        <v>#NAME?</v>
      </c>
      <c r="V261" s="48"/>
      <c r="W261" s="1217" t="s">
        <v>27</v>
      </c>
      <c r="X261" s="48"/>
      <c r="Y261" s="1217" t="s">
        <v>7167</v>
      </c>
      <c r="Z261" s="48"/>
      <c r="AA261" s="48"/>
      <c r="AB261" s="48"/>
      <c r="AC261" s="48"/>
      <c r="AD261" s="48"/>
      <c r="AE261" s="48"/>
      <c r="AF261" s="48"/>
      <c r="AG261" s="48"/>
      <c r="AH261" s="48"/>
    </row>
    <row r="262" spans="1:34" ht="13.8">
      <c r="A262" s="1450">
        <v>44793</v>
      </c>
      <c r="B262" s="1217" t="s">
        <v>570</v>
      </c>
      <c r="C262" s="1217" t="s">
        <v>3456</v>
      </c>
      <c r="D262" s="1217" t="s">
        <v>3514</v>
      </c>
      <c r="E262" s="1217" t="s">
        <v>86</v>
      </c>
      <c r="F262" s="1217" t="s">
        <v>3471</v>
      </c>
      <c r="G262" s="1219">
        <v>15000</v>
      </c>
      <c r="H262" s="1769" t="s">
        <v>3063</v>
      </c>
      <c r="I262" s="1217" t="s">
        <v>3453</v>
      </c>
      <c r="J262" s="1698"/>
      <c r="K262" s="48" t="e">
        <f t="shared" ca="1" si="81"/>
        <v>#NAME?</v>
      </c>
      <c r="L262" s="48" t="e">
        <f t="shared" ca="1" si="82"/>
        <v>#NAME?</v>
      </c>
      <c r="M262" s="1240" t="e">
        <f t="shared" ca="1" si="83"/>
        <v>#NAME?</v>
      </c>
      <c r="N262" s="1240"/>
      <c r="O262" s="1668"/>
      <c r="P262" s="1240"/>
      <c r="Q262" s="1240"/>
      <c r="R262" s="1240"/>
      <c r="S262" s="1240"/>
      <c r="T262" s="1240" t="e">
        <f t="shared" ca="1" si="79"/>
        <v>#NAME?</v>
      </c>
      <c r="U262" s="1378" t="e">
        <f t="shared" ca="1" si="80"/>
        <v>#NAME?</v>
      </c>
      <c r="V262" s="48"/>
      <c r="W262" s="1217" t="s">
        <v>107</v>
      </c>
      <c r="X262" s="48"/>
      <c r="Y262" s="1217" t="s">
        <v>7168</v>
      </c>
      <c r="Z262" s="48"/>
      <c r="AA262" s="48"/>
      <c r="AB262" s="48"/>
      <c r="AC262" s="48"/>
      <c r="AD262" s="48"/>
      <c r="AE262" s="48"/>
      <c r="AF262" s="48"/>
      <c r="AG262" s="48"/>
      <c r="AH262" s="48"/>
    </row>
    <row r="263" spans="1:34" ht="13.8">
      <c r="A263" s="1450">
        <v>44794</v>
      </c>
      <c r="B263" s="1217" t="s">
        <v>1906</v>
      </c>
      <c r="C263" s="1217"/>
      <c r="D263" s="1217" t="s">
        <v>3919</v>
      </c>
      <c r="E263" s="1217" t="s">
        <v>2979</v>
      </c>
      <c r="F263" s="1217" t="s">
        <v>3501</v>
      </c>
      <c r="G263" s="1219">
        <v>0</v>
      </c>
      <c r="H263" s="1572" t="s">
        <v>3055</v>
      </c>
      <c r="I263" s="1217" t="s">
        <v>3453</v>
      </c>
      <c r="J263" s="1702"/>
      <c r="K263" s="48">
        <v>0</v>
      </c>
      <c r="L263" s="48">
        <v>0</v>
      </c>
      <c r="M263" s="1240">
        <v>0</v>
      </c>
      <c r="N263" s="1240"/>
      <c r="O263" s="1668"/>
      <c r="P263" s="1240"/>
      <c r="Q263" s="1240"/>
      <c r="R263" s="1240"/>
      <c r="S263" s="1240"/>
      <c r="T263" s="1240">
        <f t="shared" si="79"/>
        <v>0</v>
      </c>
      <c r="U263" s="1378" t="e">
        <f t="shared" si="80"/>
        <v>#DIV/0!</v>
      </c>
      <c r="V263" s="48"/>
      <c r="W263" s="1217" t="s">
        <v>27</v>
      </c>
      <c r="X263" s="48"/>
      <c r="Y263" s="1217" t="s">
        <v>7169</v>
      </c>
      <c r="Z263" s="48"/>
      <c r="AA263" s="48"/>
      <c r="AB263" s="48"/>
      <c r="AC263" s="48"/>
      <c r="AD263" s="48"/>
      <c r="AE263" s="48"/>
      <c r="AF263" s="48"/>
      <c r="AG263" s="48"/>
      <c r="AH263" s="48"/>
    </row>
    <row r="264" spans="1:34" ht="13.8">
      <c r="A264" s="1450">
        <v>44794</v>
      </c>
      <c r="B264" s="1217" t="s">
        <v>1906</v>
      </c>
      <c r="C264" s="1217"/>
      <c r="D264" s="1217" t="s">
        <v>3919</v>
      </c>
      <c r="E264" s="1217" t="s">
        <v>43</v>
      </c>
      <c r="F264" s="1217" t="s">
        <v>3486</v>
      </c>
      <c r="G264" s="1219">
        <v>0</v>
      </c>
      <c r="H264" s="1572" t="s">
        <v>3055</v>
      </c>
      <c r="I264" s="1217" t="s">
        <v>3453</v>
      </c>
      <c r="J264" s="1698"/>
      <c r="K264" s="48">
        <v>0</v>
      </c>
      <c r="L264" s="48">
        <v>0</v>
      </c>
      <c r="M264" s="1240">
        <v>0</v>
      </c>
      <c r="N264" s="1240"/>
      <c r="O264" s="1668"/>
      <c r="P264" s="1240"/>
      <c r="Q264" s="1240"/>
      <c r="R264" s="1240"/>
      <c r="S264" s="1240"/>
      <c r="T264" s="1240">
        <f t="shared" si="79"/>
        <v>0</v>
      </c>
      <c r="U264" s="1378" t="e">
        <f t="shared" si="80"/>
        <v>#DIV/0!</v>
      </c>
      <c r="V264" s="48"/>
      <c r="W264" s="1217" t="s">
        <v>27</v>
      </c>
      <c r="X264" s="48"/>
      <c r="Y264" s="1217" t="s">
        <v>7170</v>
      </c>
      <c r="Z264" s="48"/>
      <c r="AA264" s="48"/>
      <c r="AB264" s="48"/>
      <c r="AC264" s="48"/>
      <c r="AD264" s="48"/>
      <c r="AE264" s="48"/>
      <c r="AF264" s="48"/>
      <c r="AG264" s="48"/>
      <c r="AH264" s="48"/>
    </row>
    <row r="265" spans="1:34" ht="13.8">
      <c r="A265" s="1450">
        <v>44794</v>
      </c>
      <c r="B265" s="1217" t="s">
        <v>1170</v>
      </c>
      <c r="C265" s="1217" t="s">
        <v>3456</v>
      </c>
      <c r="D265" s="1217" t="s">
        <v>3452</v>
      </c>
      <c r="E265" s="1217" t="s">
        <v>86</v>
      </c>
      <c r="F265" s="1217" t="s">
        <v>3547</v>
      </c>
      <c r="G265" s="1219">
        <v>16000</v>
      </c>
      <c r="H265" s="1769" t="s">
        <v>3063</v>
      </c>
      <c r="I265" s="1217" t="s">
        <v>3453</v>
      </c>
      <c r="J265" s="1698"/>
      <c r="K265" s="48" t="e">
        <f t="shared" ref="K265:K267" ca="1" si="84">_xludf.IFS(C265="成田机场",3000,C265="羽田机场",1200,D265="NearMe",1000)</f>
        <v>#NAME?</v>
      </c>
      <c r="L265" s="48" t="e">
        <f t="shared" ref="L265:L267" ca="1" si="85">_xludf.IFS(C265="成田机场",4000,C265="羽田机场",1000)</f>
        <v>#NAME?</v>
      </c>
      <c r="M265" s="1240" t="e">
        <f t="shared" ref="M265:M267" ca="1" si="86">(G265-K265-L265)*0.7</f>
        <v>#NAME?</v>
      </c>
      <c r="N265" s="1240"/>
      <c r="O265" s="1668"/>
      <c r="P265" s="1240"/>
      <c r="Q265" s="1240"/>
      <c r="R265" s="1240"/>
      <c r="S265" s="1240"/>
      <c r="T265" s="1240" t="e">
        <f t="shared" ca="1" si="79"/>
        <v>#NAME?</v>
      </c>
      <c r="U265" s="1378" t="e">
        <f t="shared" ca="1" si="80"/>
        <v>#NAME?</v>
      </c>
      <c r="V265" s="48"/>
      <c r="W265" s="1217" t="s">
        <v>3508</v>
      </c>
      <c r="X265" s="48"/>
      <c r="Y265" s="1217" t="s">
        <v>7171</v>
      </c>
      <c r="Z265" s="48"/>
      <c r="AA265" s="48"/>
      <c r="AB265" s="48"/>
      <c r="AC265" s="48"/>
      <c r="AD265" s="48"/>
      <c r="AE265" s="48"/>
      <c r="AF265" s="48"/>
      <c r="AG265" s="48"/>
      <c r="AH265" s="48"/>
    </row>
    <row r="266" spans="1:34" ht="13.8">
      <c r="A266" s="1770">
        <v>44794</v>
      </c>
      <c r="B266" s="1763" t="s">
        <v>1906</v>
      </c>
      <c r="C266" s="1763"/>
      <c r="D266" s="1763" t="s">
        <v>6484</v>
      </c>
      <c r="E266" s="1763" t="s">
        <v>45</v>
      </c>
      <c r="F266" s="1763" t="s">
        <v>3629</v>
      </c>
      <c r="G266" s="1771">
        <v>115000</v>
      </c>
      <c r="H266" s="1572" t="s">
        <v>3050</v>
      </c>
      <c r="I266" s="1763" t="s">
        <v>3453</v>
      </c>
      <c r="J266" s="1698"/>
      <c r="K266" s="48" t="e">
        <f t="shared" ca="1" si="84"/>
        <v>#NAME?</v>
      </c>
      <c r="L266" s="48" t="e">
        <f t="shared" ca="1" si="85"/>
        <v>#NAME?</v>
      </c>
      <c r="M266" s="1240" t="e">
        <f t="shared" ca="1" si="86"/>
        <v>#NAME?</v>
      </c>
      <c r="N266" s="1240"/>
      <c r="O266" s="1668"/>
      <c r="P266" s="1240"/>
      <c r="Q266" s="1240"/>
      <c r="R266" s="1240"/>
      <c r="S266" s="1240"/>
      <c r="T266" s="1240" t="e">
        <f t="shared" ca="1" si="79"/>
        <v>#NAME?</v>
      </c>
      <c r="U266" s="1378" t="e">
        <f t="shared" ca="1" si="80"/>
        <v>#NAME?</v>
      </c>
      <c r="V266" s="48"/>
      <c r="W266" s="1763" t="s">
        <v>107</v>
      </c>
      <c r="X266" s="48"/>
      <c r="Y266" s="1763" t="s">
        <v>7172</v>
      </c>
      <c r="Z266" s="48"/>
      <c r="AA266" s="48"/>
      <c r="AB266" s="48"/>
      <c r="AC266" s="48"/>
      <c r="AD266" s="48"/>
      <c r="AE266" s="48"/>
      <c r="AF266" s="48"/>
      <c r="AG266" s="48"/>
      <c r="AH266" s="48"/>
    </row>
    <row r="267" spans="1:34" ht="13.8">
      <c r="A267" s="1770">
        <v>44794</v>
      </c>
      <c r="B267" s="1763" t="s">
        <v>1906</v>
      </c>
      <c r="C267" s="1763"/>
      <c r="D267" s="1763" t="s">
        <v>3514</v>
      </c>
      <c r="E267" s="1763" t="s">
        <v>4035</v>
      </c>
      <c r="F267" s="1763" t="s">
        <v>3471</v>
      </c>
      <c r="G267" s="1771">
        <v>247000</v>
      </c>
      <c r="H267" s="1572" t="s">
        <v>3050</v>
      </c>
      <c r="I267" s="1763" t="s">
        <v>3453</v>
      </c>
      <c r="J267" s="1698"/>
      <c r="K267" s="48" t="e">
        <f t="shared" ca="1" si="84"/>
        <v>#NAME?</v>
      </c>
      <c r="L267" s="48" t="e">
        <f t="shared" ca="1" si="85"/>
        <v>#NAME?</v>
      </c>
      <c r="M267" s="1240" t="e">
        <f t="shared" ca="1" si="86"/>
        <v>#NAME?</v>
      </c>
      <c r="N267" s="1240"/>
      <c r="O267" s="1668"/>
      <c r="P267" s="1240"/>
      <c r="Q267" s="1240"/>
      <c r="R267" s="1240"/>
      <c r="S267" s="1240"/>
      <c r="T267" s="1240" t="e">
        <f t="shared" ca="1" si="79"/>
        <v>#NAME?</v>
      </c>
      <c r="U267" s="1378" t="e">
        <f t="shared" ca="1" si="80"/>
        <v>#NAME?</v>
      </c>
      <c r="V267" s="48"/>
      <c r="W267" s="1763" t="s">
        <v>107</v>
      </c>
      <c r="X267" s="48"/>
      <c r="Y267" s="1763" t="s">
        <v>7173</v>
      </c>
      <c r="Z267" s="48"/>
      <c r="AA267" s="48"/>
      <c r="AB267" s="48"/>
      <c r="AC267" s="48"/>
      <c r="AD267" s="48"/>
      <c r="AE267" s="48"/>
      <c r="AF267" s="48"/>
      <c r="AG267" s="48"/>
      <c r="AH267" s="48"/>
    </row>
    <row r="268" spans="1:34" ht="13.8">
      <c r="A268" s="1450">
        <v>44794</v>
      </c>
      <c r="B268" s="1217" t="s">
        <v>1906</v>
      </c>
      <c r="C268" s="1217"/>
      <c r="D268" s="1217" t="s">
        <v>3919</v>
      </c>
      <c r="E268" s="1217" t="s">
        <v>98</v>
      </c>
      <c r="F268" s="1217" t="s">
        <v>3477</v>
      </c>
      <c r="G268" s="1219">
        <v>0</v>
      </c>
      <c r="H268" s="1572" t="s">
        <v>3055</v>
      </c>
      <c r="I268" s="1217" t="s">
        <v>3453</v>
      </c>
      <c r="J268" s="1698"/>
      <c r="K268" s="48">
        <v>0</v>
      </c>
      <c r="L268" s="48">
        <v>0</v>
      </c>
      <c r="M268" s="1240">
        <v>0</v>
      </c>
      <c r="N268" s="1240"/>
      <c r="O268" s="1668"/>
      <c r="P268" s="1240"/>
      <c r="Q268" s="1240"/>
      <c r="R268" s="1240"/>
      <c r="S268" s="1240"/>
      <c r="T268" s="1240">
        <f t="shared" si="79"/>
        <v>0</v>
      </c>
      <c r="U268" s="1378" t="e">
        <f t="shared" si="80"/>
        <v>#DIV/0!</v>
      </c>
      <c r="V268" s="48"/>
      <c r="W268" s="1217" t="s">
        <v>27</v>
      </c>
      <c r="X268" s="48"/>
      <c r="Y268" s="1217" t="s">
        <v>7174</v>
      </c>
      <c r="Z268" s="48"/>
      <c r="AA268" s="48"/>
      <c r="AB268" s="48"/>
      <c r="AC268" s="48"/>
      <c r="AD268" s="48"/>
      <c r="AE268" s="48"/>
      <c r="AF268" s="48"/>
      <c r="AG268" s="48"/>
      <c r="AH268" s="48"/>
    </row>
    <row r="269" spans="1:34" ht="13.8">
      <c r="A269" s="1450">
        <v>44794</v>
      </c>
      <c r="B269" s="1217" t="s">
        <v>1906</v>
      </c>
      <c r="C269" s="1217"/>
      <c r="D269" s="1217" t="s">
        <v>3919</v>
      </c>
      <c r="E269" s="1217" t="s">
        <v>27</v>
      </c>
      <c r="F269" s="1217" t="s">
        <v>3524</v>
      </c>
      <c r="G269" s="1219">
        <v>0</v>
      </c>
      <c r="H269" s="1572" t="s">
        <v>3055</v>
      </c>
      <c r="I269" s="1217" t="s">
        <v>3453</v>
      </c>
      <c r="J269" s="1698"/>
      <c r="K269" s="48">
        <v>0</v>
      </c>
      <c r="L269" s="48">
        <v>0</v>
      </c>
      <c r="M269" s="1240">
        <v>0</v>
      </c>
      <c r="N269" s="1240"/>
      <c r="O269" s="1668"/>
      <c r="P269" s="1240"/>
      <c r="Q269" s="1240"/>
      <c r="R269" s="1240"/>
      <c r="S269" s="1240"/>
      <c r="T269" s="1240">
        <f t="shared" si="79"/>
        <v>0</v>
      </c>
      <c r="U269" s="1378" t="e">
        <f t="shared" si="80"/>
        <v>#DIV/0!</v>
      </c>
      <c r="V269" s="48"/>
      <c r="W269" s="1217" t="s">
        <v>27</v>
      </c>
      <c r="X269" s="48"/>
      <c r="Y269" s="1217" t="s">
        <v>7175</v>
      </c>
      <c r="Z269" s="48"/>
      <c r="AA269" s="48"/>
      <c r="AB269" s="48"/>
      <c r="AC269" s="48"/>
      <c r="AD269" s="48"/>
      <c r="AE269" s="48"/>
      <c r="AF269" s="48"/>
      <c r="AG269" s="48"/>
      <c r="AH269" s="48"/>
    </row>
    <row r="270" spans="1:34" ht="13.8">
      <c r="A270" s="1450">
        <v>44794</v>
      </c>
      <c r="B270" s="1217" t="s">
        <v>570</v>
      </c>
      <c r="C270" s="1217" t="s">
        <v>3446</v>
      </c>
      <c r="D270" s="1217" t="s">
        <v>3579</v>
      </c>
      <c r="E270" s="1217" t="s">
        <v>92</v>
      </c>
      <c r="F270" s="1217" t="s">
        <v>3463</v>
      </c>
      <c r="G270" s="1219">
        <v>25000</v>
      </c>
      <c r="H270" s="1769" t="s">
        <v>3063</v>
      </c>
      <c r="I270" s="1217" t="s">
        <v>3453</v>
      </c>
      <c r="J270" s="1698"/>
      <c r="K270" s="48" t="e">
        <f t="shared" ref="K270:K272" ca="1" si="87">_xludf.IFS(C270="成田机场",3000,C270="羽田机场",1200,D270="NearMe",1000)</f>
        <v>#NAME?</v>
      </c>
      <c r="L270" s="48" t="e">
        <f t="shared" ref="L270:L272" ca="1" si="88">_xludf.IFS(C270="成田机场",4000,C270="羽田机场",1000)</f>
        <v>#NAME?</v>
      </c>
      <c r="M270" s="1240" t="e">
        <f t="shared" ref="M270:M272" ca="1" si="89">(G270-K270-L270)*0.7</f>
        <v>#NAME?</v>
      </c>
      <c r="N270" s="1240"/>
      <c r="O270" s="1668"/>
      <c r="P270" s="1240"/>
      <c r="Q270" s="1240"/>
      <c r="R270" s="1240"/>
      <c r="S270" s="1240"/>
      <c r="T270" s="1240" t="e">
        <f t="shared" ca="1" si="79"/>
        <v>#NAME?</v>
      </c>
      <c r="U270" s="1378" t="e">
        <f t="shared" ca="1" si="80"/>
        <v>#NAME?</v>
      </c>
      <c r="V270" s="48"/>
      <c r="W270" s="1217" t="s">
        <v>27</v>
      </c>
      <c r="X270" s="48"/>
      <c r="Y270" s="1217" t="s">
        <v>7176</v>
      </c>
      <c r="Z270" s="48"/>
      <c r="AA270" s="48"/>
      <c r="AB270" s="48"/>
      <c r="AC270" s="48"/>
      <c r="AD270" s="48"/>
      <c r="AE270" s="48"/>
      <c r="AF270" s="48"/>
      <c r="AG270" s="48"/>
      <c r="AH270" s="48"/>
    </row>
    <row r="271" spans="1:34" ht="13.8">
      <c r="A271" s="1450">
        <v>44794</v>
      </c>
      <c r="B271" s="1217" t="s">
        <v>570</v>
      </c>
      <c r="C271" s="1217" t="s">
        <v>3446</v>
      </c>
      <c r="D271" s="1217" t="s">
        <v>3579</v>
      </c>
      <c r="E271" s="1217" t="s">
        <v>86</v>
      </c>
      <c r="F271" s="1217" t="s">
        <v>3547</v>
      </c>
      <c r="G271" s="1219">
        <v>25000</v>
      </c>
      <c r="H271" s="1769" t="s">
        <v>3063</v>
      </c>
      <c r="I271" s="1217" t="s">
        <v>3453</v>
      </c>
      <c r="J271" s="1698"/>
      <c r="K271" s="48" t="e">
        <f t="shared" ca="1" si="87"/>
        <v>#NAME?</v>
      </c>
      <c r="L271" s="48" t="e">
        <f t="shared" ca="1" si="88"/>
        <v>#NAME?</v>
      </c>
      <c r="M271" s="1240" t="e">
        <f t="shared" ca="1" si="89"/>
        <v>#NAME?</v>
      </c>
      <c r="N271" s="1240"/>
      <c r="O271" s="1668"/>
      <c r="P271" s="1240"/>
      <c r="Q271" s="1240"/>
      <c r="R271" s="1240"/>
      <c r="S271" s="1240"/>
      <c r="T271" s="1240" t="e">
        <f t="shared" ca="1" si="79"/>
        <v>#NAME?</v>
      </c>
      <c r="U271" s="1378" t="e">
        <f t="shared" ca="1" si="80"/>
        <v>#NAME?</v>
      </c>
      <c r="V271" s="48"/>
      <c r="W271" s="1217" t="s">
        <v>27</v>
      </c>
      <c r="X271" s="48"/>
      <c r="Y271" s="1217" t="s">
        <v>7177</v>
      </c>
      <c r="Z271" s="48"/>
      <c r="AA271" s="48"/>
      <c r="AB271" s="48"/>
      <c r="AC271" s="48"/>
      <c r="AD271" s="48"/>
      <c r="AE271" s="48"/>
      <c r="AF271" s="48"/>
      <c r="AG271" s="48"/>
      <c r="AH271" s="48"/>
    </row>
    <row r="272" spans="1:34" ht="13.8">
      <c r="A272" s="1450">
        <v>44795</v>
      </c>
      <c r="B272" s="1217" t="s">
        <v>3473</v>
      </c>
      <c r="C272" s="1217"/>
      <c r="D272" s="1217" t="s">
        <v>3521</v>
      </c>
      <c r="E272" s="1217" t="s">
        <v>86</v>
      </c>
      <c r="F272" s="1217" t="s">
        <v>3547</v>
      </c>
      <c r="G272" s="1219">
        <v>5000</v>
      </c>
      <c r="H272" s="1769" t="s">
        <v>3063</v>
      </c>
      <c r="I272" s="1217" t="s">
        <v>3453</v>
      </c>
      <c r="J272" s="1698"/>
      <c r="K272" s="48" t="e">
        <f t="shared" ca="1" si="87"/>
        <v>#NAME?</v>
      </c>
      <c r="L272" s="48" t="e">
        <f t="shared" ca="1" si="88"/>
        <v>#NAME?</v>
      </c>
      <c r="M272" s="1240" t="e">
        <f t="shared" ca="1" si="89"/>
        <v>#NAME?</v>
      </c>
      <c r="N272" s="1240"/>
      <c r="O272" s="1668"/>
      <c r="P272" s="1240"/>
      <c r="Q272" s="1240"/>
      <c r="R272" s="1240"/>
      <c r="S272" s="1240"/>
      <c r="T272" s="1240" t="e">
        <f t="shared" ca="1" si="79"/>
        <v>#NAME?</v>
      </c>
      <c r="U272" s="1378" t="e">
        <f t="shared" ca="1" si="80"/>
        <v>#NAME?</v>
      </c>
      <c r="V272" s="48"/>
      <c r="W272" s="1217" t="s">
        <v>107</v>
      </c>
      <c r="X272" s="48"/>
      <c r="Y272" s="1217" t="s">
        <v>7178</v>
      </c>
      <c r="Z272" s="48"/>
      <c r="AA272" s="48"/>
      <c r="AB272" s="48"/>
      <c r="AC272" s="48"/>
      <c r="AD272" s="48"/>
      <c r="AE272" s="48"/>
      <c r="AF272" s="48"/>
      <c r="AG272" s="48"/>
      <c r="AH272" s="48"/>
    </row>
    <row r="273" spans="1:34" ht="13.8">
      <c r="A273" s="1450">
        <v>44795</v>
      </c>
      <c r="B273" s="1217" t="s">
        <v>1906</v>
      </c>
      <c r="C273" s="1217"/>
      <c r="D273" s="1217" t="s">
        <v>3919</v>
      </c>
      <c r="E273" s="1217" t="s">
        <v>49</v>
      </c>
      <c r="F273" s="1217" t="s">
        <v>3486</v>
      </c>
      <c r="G273" s="1219">
        <v>0</v>
      </c>
      <c r="H273" s="1572" t="s">
        <v>3055</v>
      </c>
      <c r="I273" s="1217" t="s">
        <v>3453</v>
      </c>
      <c r="J273" s="1698"/>
      <c r="K273" s="48">
        <v>0</v>
      </c>
      <c r="L273" s="48">
        <v>0</v>
      </c>
      <c r="M273" s="1240">
        <v>0</v>
      </c>
      <c r="N273" s="1240"/>
      <c r="O273" s="1668"/>
      <c r="P273" s="1240"/>
      <c r="Q273" s="1240"/>
      <c r="R273" s="1240"/>
      <c r="S273" s="1240"/>
      <c r="T273" s="1240">
        <f t="shared" si="79"/>
        <v>0</v>
      </c>
      <c r="U273" s="1378" t="e">
        <f t="shared" si="80"/>
        <v>#DIV/0!</v>
      </c>
      <c r="V273" s="48"/>
      <c r="W273" s="1217" t="s">
        <v>27</v>
      </c>
      <c r="X273" s="48"/>
      <c r="Y273" s="1217" t="s">
        <v>7179</v>
      </c>
      <c r="Z273" s="48"/>
      <c r="AA273" s="48"/>
      <c r="AB273" s="48"/>
      <c r="AC273" s="48"/>
      <c r="AD273" s="48"/>
      <c r="AE273" s="48"/>
      <c r="AF273" s="48"/>
      <c r="AG273" s="48"/>
      <c r="AH273" s="48"/>
    </row>
    <row r="274" spans="1:34" ht="13.8">
      <c r="A274" s="1450">
        <v>44795</v>
      </c>
      <c r="B274" s="1217" t="s">
        <v>1906</v>
      </c>
      <c r="C274" s="1217"/>
      <c r="D274" s="1217" t="s">
        <v>3919</v>
      </c>
      <c r="E274" s="1217" t="s">
        <v>40</v>
      </c>
      <c r="F274" s="1217" t="s">
        <v>3449</v>
      </c>
      <c r="G274" s="1219">
        <v>0</v>
      </c>
      <c r="H274" s="1572" t="s">
        <v>3055</v>
      </c>
      <c r="I274" s="1217" t="s">
        <v>3453</v>
      </c>
      <c r="J274" s="1698"/>
      <c r="K274" s="48">
        <v>0</v>
      </c>
      <c r="L274" s="48">
        <v>0</v>
      </c>
      <c r="M274" s="1240">
        <v>0</v>
      </c>
      <c r="N274" s="1240"/>
      <c r="O274" s="1668"/>
      <c r="P274" s="1240"/>
      <c r="Q274" s="1240"/>
      <c r="R274" s="1240"/>
      <c r="S274" s="1240"/>
      <c r="T274" s="1240">
        <f t="shared" si="79"/>
        <v>0</v>
      </c>
      <c r="U274" s="1378" t="e">
        <f t="shared" si="80"/>
        <v>#DIV/0!</v>
      </c>
      <c r="V274" s="48"/>
      <c r="W274" s="1217" t="s">
        <v>27</v>
      </c>
      <c r="X274" s="48"/>
      <c r="Y274" s="1217" t="s">
        <v>7180</v>
      </c>
      <c r="Z274" s="48"/>
      <c r="AA274" s="48"/>
      <c r="AB274" s="48"/>
      <c r="AC274" s="48"/>
      <c r="AD274" s="48"/>
      <c r="AE274" s="48"/>
      <c r="AF274" s="48"/>
      <c r="AG274" s="48"/>
      <c r="AH274" s="48"/>
    </row>
    <row r="275" spans="1:34" ht="13.8">
      <c r="A275" s="1450">
        <v>44795</v>
      </c>
      <c r="B275" s="1217" t="s">
        <v>3473</v>
      </c>
      <c r="C275" s="1217"/>
      <c r="D275" s="1217" t="s">
        <v>3570</v>
      </c>
      <c r="E275" s="1217" t="s">
        <v>43</v>
      </c>
      <c r="F275" s="1217" t="s">
        <v>3592</v>
      </c>
      <c r="G275" s="1219">
        <v>11000</v>
      </c>
      <c r="H275" s="1769" t="s">
        <v>3063</v>
      </c>
      <c r="I275" s="1217" t="s">
        <v>3453</v>
      </c>
      <c r="J275" s="1698"/>
      <c r="K275" s="48" t="e">
        <f t="shared" ref="K275:K277" ca="1" si="90">_xludf.IFS(C275="成田机场",3000,C275="羽田机场",1200,D275="NearMe",1000)</f>
        <v>#NAME?</v>
      </c>
      <c r="L275" s="48"/>
      <c r="M275" s="1240"/>
      <c r="N275" s="1240">
        <v>5300</v>
      </c>
      <c r="O275" s="1668"/>
      <c r="P275" s="1240"/>
      <c r="Q275" s="1240"/>
      <c r="R275" s="1240"/>
      <c r="S275" s="1240"/>
      <c r="T275" s="1240" t="e">
        <f t="shared" ca="1" si="79"/>
        <v>#NAME?</v>
      </c>
      <c r="U275" s="1378" t="e">
        <f t="shared" ca="1" si="80"/>
        <v>#NAME?</v>
      </c>
      <c r="V275" s="48"/>
      <c r="W275" s="1217" t="s">
        <v>3572</v>
      </c>
      <c r="X275" s="48"/>
      <c r="Y275" s="1217" t="s">
        <v>7181</v>
      </c>
      <c r="Z275" s="48"/>
      <c r="AA275" s="48"/>
      <c r="AB275" s="48"/>
      <c r="AC275" s="48"/>
      <c r="AD275" s="48"/>
      <c r="AE275" s="48"/>
      <c r="AF275" s="48"/>
      <c r="AG275" s="48"/>
      <c r="AH275" s="48"/>
    </row>
    <row r="276" spans="1:34" ht="13.8">
      <c r="A276" s="1450">
        <v>44795</v>
      </c>
      <c r="B276" s="1217" t="s">
        <v>3473</v>
      </c>
      <c r="C276" s="1217"/>
      <c r="D276" s="1217" t="s">
        <v>3570</v>
      </c>
      <c r="E276" s="1217" t="s">
        <v>86</v>
      </c>
      <c r="F276" s="1217" t="s">
        <v>3547</v>
      </c>
      <c r="G276" s="1219">
        <v>11000</v>
      </c>
      <c r="H276" s="1769" t="s">
        <v>3063</v>
      </c>
      <c r="I276" s="1217" t="s">
        <v>3453</v>
      </c>
      <c r="J276" s="1698"/>
      <c r="K276" s="48" t="e">
        <f t="shared" ca="1" si="90"/>
        <v>#NAME?</v>
      </c>
      <c r="L276" s="48"/>
      <c r="M276" s="1240"/>
      <c r="N276" s="1240">
        <v>4300</v>
      </c>
      <c r="O276" s="1668"/>
      <c r="P276" s="1240"/>
      <c r="Q276" s="1240"/>
      <c r="R276" s="1240"/>
      <c r="S276" s="1240"/>
      <c r="T276" s="1240" t="e">
        <f t="shared" ca="1" si="79"/>
        <v>#NAME?</v>
      </c>
      <c r="U276" s="1378" t="e">
        <f t="shared" ca="1" si="80"/>
        <v>#NAME?</v>
      </c>
      <c r="V276" s="48"/>
      <c r="W276" s="1217" t="s">
        <v>3572</v>
      </c>
      <c r="X276" s="48"/>
      <c r="Y276" s="1217" t="s">
        <v>7182</v>
      </c>
      <c r="Z276" s="48"/>
      <c r="AA276" s="48"/>
      <c r="AB276" s="48"/>
      <c r="AC276" s="48"/>
      <c r="AD276" s="48"/>
      <c r="AE276" s="48"/>
      <c r="AF276" s="48"/>
      <c r="AG276" s="48"/>
      <c r="AH276" s="48"/>
    </row>
    <row r="277" spans="1:34" ht="13.8">
      <c r="A277" s="1450">
        <v>44795</v>
      </c>
      <c r="B277" s="1217" t="s">
        <v>3473</v>
      </c>
      <c r="C277" s="1217"/>
      <c r="D277" s="1217" t="s">
        <v>3570</v>
      </c>
      <c r="E277" s="1217" t="s">
        <v>55</v>
      </c>
      <c r="F277" s="1217" t="s">
        <v>3512</v>
      </c>
      <c r="G277" s="1219">
        <v>8500</v>
      </c>
      <c r="H277" s="1769" t="s">
        <v>3063</v>
      </c>
      <c r="I277" s="1217" t="s">
        <v>3453</v>
      </c>
      <c r="J277" s="1698"/>
      <c r="K277" s="48" t="e">
        <f t="shared" ca="1" si="90"/>
        <v>#NAME?</v>
      </c>
      <c r="L277" s="48"/>
      <c r="M277" s="1240"/>
      <c r="N277" s="1240">
        <v>5300</v>
      </c>
      <c r="O277" s="1668"/>
      <c r="P277" s="1240"/>
      <c r="Q277" s="1240"/>
      <c r="R277" s="1240"/>
      <c r="S277" s="1240"/>
      <c r="T277" s="1240" t="e">
        <f t="shared" ca="1" si="79"/>
        <v>#NAME?</v>
      </c>
      <c r="U277" s="1378" t="e">
        <f t="shared" ca="1" si="80"/>
        <v>#NAME?</v>
      </c>
      <c r="V277" s="48"/>
      <c r="W277" s="1217" t="s">
        <v>3572</v>
      </c>
      <c r="X277" s="48"/>
      <c r="Y277" s="1217" t="s">
        <v>7183</v>
      </c>
      <c r="Z277" s="48"/>
      <c r="AA277" s="48"/>
      <c r="AB277" s="48"/>
      <c r="AC277" s="48"/>
      <c r="AD277" s="48"/>
      <c r="AE277" s="48"/>
      <c r="AF277" s="48"/>
      <c r="AG277" s="48"/>
      <c r="AH277" s="48"/>
    </row>
    <row r="278" spans="1:34" ht="13.8">
      <c r="A278" s="1450">
        <v>44795</v>
      </c>
      <c r="B278" s="1217" t="s">
        <v>1906</v>
      </c>
      <c r="C278" s="1217"/>
      <c r="D278" s="1217" t="s">
        <v>3919</v>
      </c>
      <c r="E278" s="1217" t="s">
        <v>3523</v>
      </c>
      <c r="F278" s="1217" t="s">
        <v>3515</v>
      </c>
      <c r="G278" s="1219">
        <v>0</v>
      </c>
      <c r="H278" s="1572" t="s">
        <v>3055</v>
      </c>
      <c r="I278" s="1217" t="s">
        <v>3453</v>
      </c>
      <c r="J278" s="1698"/>
      <c r="K278" s="48">
        <v>0</v>
      </c>
      <c r="L278" s="48">
        <v>0</v>
      </c>
      <c r="M278" s="1240">
        <v>0</v>
      </c>
      <c r="N278" s="1240"/>
      <c r="O278" s="1668"/>
      <c r="P278" s="1240"/>
      <c r="Q278" s="1240"/>
      <c r="R278" s="1240"/>
      <c r="S278" s="1240"/>
      <c r="T278" s="1240">
        <f t="shared" si="79"/>
        <v>0</v>
      </c>
      <c r="U278" s="1378" t="e">
        <f t="shared" si="80"/>
        <v>#DIV/0!</v>
      </c>
      <c r="V278" s="48"/>
      <c r="W278" s="1217" t="s">
        <v>27</v>
      </c>
      <c r="X278" s="48"/>
      <c r="Y278" s="1217" t="s">
        <v>7184</v>
      </c>
      <c r="Z278" s="48"/>
      <c r="AA278" s="48"/>
      <c r="AB278" s="48"/>
      <c r="AC278" s="48"/>
      <c r="AD278" s="48"/>
      <c r="AE278" s="48"/>
      <c r="AF278" s="48"/>
      <c r="AG278" s="48"/>
      <c r="AH278" s="48"/>
    </row>
    <row r="279" spans="1:34" ht="13.8">
      <c r="A279" s="1450">
        <v>44795</v>
      </c>
      <c r="B279" s="1217" t="s">
        <v>1906</v>
      </c>
      <c r="C279" s="1217"/>
      <c r="D279" s="1217" t="s">
        <v>3919</v>
      </c>
      <c r="E279" s="1217" t="s">
        <v>39</v>
      </c>
      <c r="F279" s="1217" t="s">
        <v>3517</v>
      </c>
      <c r="G279" s="1219">
        <v>0</v>
      </c>
      <c r="H279" s="1572" t="s">
        <v>3055</v>
      </c>
      <c r="I279" s="1217" t="s">
        <v>3453</v>
      </c>
      <c r="J279" s="1698"/>
      <c r="K279" s="48">
        <v>0</v>
      </c>
      <c r="L279" s="48">
        <v>0</v>
      </c>
      <c r="M279" s="1240">
        <v>0</v>
      </c>
      <c r="N279" s="1240"/>
      <c r="O279" s="1668"/>
      <c r="P279" s="1240"/>
      <c r="Q279" s="1240"/>
      <c r="R279" s="1240"/>
      <c r="S279" s="1240"/>
      <c r="T279" s="1240">
        <f t="shared" si="79"/>
        <v>0</v>
      </c>
      <c r="U279" s="1378" t="e">
        <f t="shared" si="80"/>
        <v>#DIV/0!</v>
      </c>
      <c r="V279" s="48"/>
      <c r="W279" s="1217" t="s">
        <v>27</v>
      </c>
      <c r="X279" s="48"/>
      <c r="Y279" s="1217" t="s">
        <v>7185</v>
      </c>
      <c r="Z279" s="48"/>
      <c r="AA279" s="48"/>
      <c r="AB279" s="48"/>
      <c r="AC279" s="48"/>
      <c r="AD279" s="48"/>
      <c r="AE279" s="48"/>
      <c r="AF279" s="48"/>
      <c r="AG279" s="48"/>
      <c r="AH279" s="48"/>
    </row>
    <row r="280" spans="1:34" ht="13.8">
      <c r="A280" s="1450">
        <v>44795</v>
      </c>
      <c r="B280" s="1217" t="s">
        <v>1906</v>
      </c>
      <c r="C280" s="1217"/>
      <c r="D280" s="1217" t="s">
        <v>3919</v>
      </c>
      <c r="E280" s="1217" t="s">
        <v>2979</v>
      </c>
      <c r="F280" s="1217" t="s">
        <v>3501</v>
      </c>
      <c r="G280" s="1219">
        <v>0</v>
      </c>
      <c r="H280" s="1572" t="s">
        <v>3055</v>
      </c>
      <c r="I280" s="1217" t="s">
        <v>3453</v>
      </c>
      <c r="J280" s="1698"/>
      <c r="K280" s="48">
        <v>0</v>
      </c>
      <c r="L280" s="48">
        <v>0</v>
      </c>
      <c r="M280" s="1240">
        <v>0</v>
      </c>
      <c r="N280" s="1240"/>
      <c r="O280" s="1668"/>
      <c r="P280" s="1240"/>
      <c r="Q280" s="1240"/>
      <c r="R280" s="1240"/>
      <c r="S280" s="1240"/>
      <c r="T280" s="1240">
        <f t="shared" si="79"/>
        <v>0</v>
      </c>
      <c r="U280" s="1378" t="e">
        <f t="shared" si="80"/>
        <v>#DIV/0!</v>
      </c>
      <c r="V280" s="48"/>
      <c r="W280" s="1217" t="s">
        <v>27</v>
      </c>
      <c r="X280" s="48"/>
      <c r="Y280" s="1217" t="s">
        <v>7186</v>
      </c>
      <c r="Z280" s="48"/>
      <c r="AA280" s="48"/>
      <c r="AB280" s="48"/>
      <c r="AC280" s="48"/>
      <c r="AD280" s="48"/>
      <c r="AE280" s="48"/>
      <c r="AF280" s="48"/>
      <c r="AG280" s="48"/>
      <c r="AH280" s="48"/>
    </row>
    <row r="281" spans="1:34" ht="13.8">
      <c r="A281" s="1450">
        <v>44795</v>
      </c>
      <c r="B281" s="1217" t="s">
        <v>570</v>
      </c>
      <c r="C281" s="1217" t="s">
        <v>3446</v>
      </c>
      <c r="D281" s="1217" t="s">
        <v>818</v>
      </c>
      <c r="E281" s="1217" t="s">
        <v>27</v>
      </c>
      <c r="F281" s="1217" t="s">
        <v>3492</v>
      </c>
      <c r="G281" s="1219">
        <v>15000</v>
      </c>
      <c r="H281" s="1769" t="s">
        <v>3063</v>
      </c>
      <c r="I281" s="1217" t="s">
        <v>3453</v>
      </c>
      <c r="J281" s="1698"/>
      <c r="K281" s="48" t="e">
        <f t="shared" ref="K281:K285" ca="1" si="91">_xludf.IFS(C281="成田机场",3000,C281="羽田机场",1200,D281="NearMe",1000)</f>
        <v>#NAME?</v>
      </c>
      <c r="L281" s="48" t="e">
        <f t="shared" ref="L281:L282" ca="1" si="92">_xludf.IFS(C281="成田机场",4000,C281="羽田机场",1000)</f>
        <v>#NAME?</v>
      </c>
      <c r="M281" s="1240" t="e">
        <f t="shared" ref="M281:M282" ca="1" si="93">(G281-K281-L281)*0.7</f>
        <v>#NAME?</v>
      </c>
      <c r="N281" s="1240"/>
      <c r="O281" s="1668"/>
      <c r="P281" s="1240"/>
      <c r="Q281" s="1240"/>
      <c r="R281" s="1240"/>
      <c r="S281" s="1240"/>
      <c r="T281" s="1240" t="e">
        <f t="shared" ca="1" si="79"/>
        <v>#NAME?</v>
      </c>
      <c r="U281" s="1378" t="e">
        <f t="shared" ca="1" si="80"/>
        <v>#NAME?</v>
      </c>
      <c r="V281" s="48"/>
      <c r="W281" s="1217" t="s">
        <v>1540</v>
      </c>
      <c r="X281" s="48"/>
      <c r="Y281" s="1217" t="s">
        <v>7187</v>
      </c>
      <c r="Z281" s="48"/>
      <c r="AA281" s="48"/>
      <c r="AB281" s="48"/>
      <c r="AC281" s="48"/>
      <c r="AD281" s="48"/>
      <c r="AE281" s="48"/>
      <c r="AF281" s="48"/>
      <c r="AG281" s="48"/>
      <c r="AH281" s="48"/>
    </row>
    <row r="282" spans="1:34" ht="13.8">
      <c r="A282" s="1450">
        <v>44795</v>
      </c>
      <c r="B282" s="1217" t="s">
        <v>570</v>
      </c>
      <c r="C282" s="1217" t="s">
        <v>3446</v>
      </c>
      <c r="D282" s="1217" t="s">
        <v>818</v>
      </c>
      <c r="E282" s="1217" t="s">
        <v>3498</v>
      </c>
      <c r="F282" s="1217" t="s">
        <v>3524</v>
      </c>
      <c r="G282" s="1219">
        <v>15000</v>
      </c>
      <c r="H282" s="1769" t="s">
        <v>3063</v>
      </c>
      <c r="I282" s="1217" t="s">
        <v>3453</v>
      </c>
      <c r="J282" s="1698"/>
      <c r="K282" s="48" t="e">
        <f t="shared" ca="1" si="91"/>
        <v>#NAME?</v>
      </c>
      <c r="L282" s="48" t="e">
        <f t="shared" ca="1" si="92"/>
        <v>#NAME?</v>
      </c>
      <c r="M282" s="1240" t="e">
        <f t="shared" ca="1" si="93"/>
        <v>#NAME?</v>
      </c>
      <c r="N282" s="1240"/>
      <c r="O282" s="1668"/>
      <c r="P282" s="1240"/>
      <c r="Q282" s="1240"/>
      <c r="R282" s="1240"/>
      <c r="S282" s="1240"/>
      <c r="T282" s="1240" t="e">
        <f t="shared" ca="1" si="79"/>
        <v>#NAME?</v>
      </c>
      <c r="U282" s="1378" t="e">
        <f t="shared" ca="1" si="80"/>
        <v>#NAME?</v>
      </c>
      <c r="V282" s="48"/>
      <c r="W282" s="1217" t="s">
        <v>1540</v>
      </c>
      <c r="X282" s="48"/>
      <c r="Y282" s="1217" t="s">
        <v>7188</v>
      </c>
      <c r="Z282" s="48"/>
      <c r="AA282" s="48"/>
      <c r="AB282" s="48"/>
      <c r="AC282" s="48"/>
      <c r="AD282" s="48"/>
      <c r="AE282" s="48"/>
      <c r="AF282" s="48"/>
      <c r="AG282" s="48"/>
      <c r="AH282" s="48"/>
    </row>
    <row r="283" spans="1:34" ht="13.8">
      <c r="A283" s="1450">
        <v>44795</v>
      </c>
      <c r="B283" s="1217" t="s">
        <v>3473</v>
      </c>
      <c r="C283" s="1217"/>
      <c r="D283" s="1217" t="s">
        <v>3570</v>
      </c>
      <c r="E283" s="1217" t="s">
        <v>43</v>
      </c>
      <c r="F283" s="1217" t="s">
        <v>3592</v>
      </c>
      <c r="G283" s="1219">
        <v>11000</v>
      </c>
      <c r="H283" s="1572" t="s">
        <v>3063</v>
      </c>
      <c r="I283" s="1217" t="s">
        <v>3453</v>
      </c>
      <c r="J283" s="1698"/>
      <c r="K283" s="48" t="e">
        <f t="shared" ca="1" si="91"/>
        <v>#NAME?</v>
      </c>
      <c r="L283" s="48"/>
      <c r="M283" s="1240"/>
      <c r="N283" s="1240">
        <v>5300</v>
      </c>
      <c r="O283" s="1668"/>
      <c r="P283" s="1240"/>
      <c r="Q283" s="1240"/>
      <c r="R283" s="1240"/>
      <c r="S283" s="1240"/>
      <c r="T283" s="1240" t="e">
        <f t="shared" ca="1" si="79"/>
        <v>#NAME?</v>
      </c>
      <c r="U283" s="1378" t="e">
        <f t="shared" ca="1" si="80"/>
        <v>#NAME?</v>
      </c>
      <c r="V283" s="48"/>
      <c r="W283" s="1217" t="s">
        <v>3572</v>
      </c>
      <c r="X283" s="48"/>
      <c r="Y283" s="1217" t="s">
        <v>7189</v>
      </c>
      <c r="Z283" s="48"/>
      <c r="AA283" s="48"/>
      <c r="AB283" s="48"/>
      <c r="AC283" s="48"/>
      <c r="AD283" s="48"/>
      <c r="AE283" s="48"/>
      <c r="AF283" s="48"/>
      <c r="AG283" s="48"/>
      <c r="AH283" s="48"/>
    </row>
    <row r="284" spans="1:34" ht="13.8">
      <c r="A284" s="1450">
        <v>44795</v>
      </c>
      <c r="B284" s="1217" t="s">
        <v>3473</v>
      </c>
      <c r="C284" s="1217"/>
      <c r="D284" s="1217" t="s">
        <v>3570</v>
      </c>
      <c r="E284" s="1217" t="s">
        <v>86</v>
      </c>
      <c r="F284" s="1217" t="s">
        <v>3547</v>
      </c>
      <c r="G284" s="1219">
        <v>11000</v>
      </c>
      <c r="H284" s="1572" t="s">
        <v>3063</v>
      </c>
      <c r="I284" s="1217" t="s">
        <v>3453</v>
      </c>
      <c r="J284" s="1698"/>
      <c r="K284" s="48" t="e">
        <f t="shared" ca="1" si="91"/>
        <v>#NAME?</v>
      </c>
      <c r="L284" s="48"/>
      <c r="M284" s="1240"/>
      <c r="N284" s="1240">
        <v>4300</v>
      </c>
      <c r="O284" s="1668"/>
      <c r="P284" s="1240"/>
      <c r="Q284" s="1240"/>
      <c r="R284" s="1240"/>
      <c r="S284" s="1240"/>
      <c r="T284" s="1240" t="e">
        <f t="shared" ca="1" si="79"/>
        <v>#NAME?</v>
      </c>
      <c r="U284" s="1378" t="e">
        <f t="shared" ca="1" si="80"/>
        <v>#NAME?</v>
      </c>
      <c r="V284" s="48"/>
      <c r="W284" s="1217" t="s">
        <v>3572</v>
      </c>
      <c r="X284" s="48"/>
      <c r="Y284" s="1217" t="s">
        <v>7190</v>
      </c>
      <c r="Z284" s="48"/>
      <c r="AA284" s="48"/>
      <c r="AB284" s="48"/>
      <c r="AC284" s="48"/>
      <c r="AD284" s="48"/>
      <c r="AE284" s="48"/>
      <c r="AF284" s="48"/>
      <c r="AG284" s="48"/>
      <c r="AH284" s="48"/>
    </row>
    <row r="285" spans="1:34" ht="13.8">
      <c r="A285" s="1450">
        <v>44795</v>
      </c>
      <c r="B285" s="1217" t="s">
        <v>3473</v>
      </c>
      <c r="C285" s="1217"/>
      <c r="D285" s="1217" t="s">
        <v>3570</v>
      </c>
      <c r="E285" s="1217" t="s">
        <v>55</v>
      </c>
      <c r="F285" s="1217" t="s">
        <v>3512</v>
      </c>
      <c r="G285" s="1219">
        <v>8500</v>
      </c>
      <c r="H285" s="1572" t="s">
        <v>3063</v>
      </c>
      <c r="I285" s="1217" t="s">
        <v>3453</v>
      </c>
      <c r="J285" s="1698"/>
      <c r="K285" s="48" t="e">
        <f t="shared" ca="1" si="91"/>
        <v>#NAME?</v>
      </c>
      <c r="L285" s="48"/>
      <c r="M285" s="1240"/>
      <c r="N285" s="1240">
        <v>5300</v>
      </c>
      <c r="O285" s="1668"/>
      <c r="P285" s="1240"/>
      <c r="Q285" s="1240"/>
      <c r="R285" s="1240"/>
      <c r="S285" s="1240"/>
      <c r="T285" s="1240" t="e">
        <f t="shared" ca="1" si="79"/>
        <v>#NAME?</v>
      </c>
      <c r="U285" s="1378" t="e">
        <f t="shared" ca="1" si="80"/>
        <v>#NAME?</v>
      </c>
      <c r="V285" s="48"/>
      <c r="W285" s="1217" t="s">
        <v>3572</v>
      </c>
      <c r="X285" s="48"/>
      <c r="Y285" s="1217" t="s">
        <v>7191</v>
      </c>
      <c r="Z285" s="48"/>
      <c r="AA285" s="48"/>
      <c r="AB285" s="48"/>
      <c r="AC285" s="48"/>
      <c r="AD285" s="48"/>
      <c r="AE285" s="48"/>
      <c r="AF285" s="48"/>
      <c r="AG285" s="48"/>
      <c r="AH285" s="48"/>
    </row>
    <row r="286" spans="1:34" ht="13.8">
      <c r="A286" s="1450">
        <v>44796</v>
      </c>
      <c r="B286" s="1217" t="s">
        <v>1906</v>
      </c>
      <c r="C286" s="1217"/>
      <c r="D286" s="1217" t="s">
        <v>3919</v>
      </c>
      <c r="E286" s="1217" t="s">
        <v>49</v>
      </c>
      <c r="F286" s="1217" t="s">
        <v>3486</v>
      </c>
      <c r="G286" s="1219">
        <v>0</v>
      </c>
      <c r="H286" s="1572" t="s">
        <v>3055</v>
      </c>
      <c r="I286" s="1217" t="s">
        <v>3453</v>
      </c>
      <c r="J286" s="1698"/>
      <c r="K286" s="48">
        <v>0</v>
      </c>
      <c r="L286" s="48">
        <v>0</v>
      </c>
      <c r="M286" s="1240">
        <v>0</v>
      </c>
      <c r="N286" s="1240"/>
      <c r="O286" s="1668"/>
      <c r="P286" s="1240"/>
      <c r="Q286" s="1240"/>
      <c r="R286" s="1240"/>
      <c r="S286" s="1240"/>
      <c r="T286" s="1240">
        <f t="shared" si="79"/>
        <v>0</v>
      </c>
      <c r="U286" s="1378" t="e">
        <f t="shared" si="80"/>
        <v>#DIV/0!</v>
      </c>
      <c r="V286" s="48"/>
      <c r="W286" s="1217" t="s">
        <v>27</v>
      </c>
      <c r="X286" s="48"/>
      <c r="Y286" s="1217" t="s">
        <v>7192</v>
      </c>
      <c r="Z286" s="48"/>
      <c r="AA286" s="48"/>
      <c r="AB286" s="48"/>
      <c r="AC286" s="48"/>
      <c r="AD286" s="48"/>
      <c r="AE286" s="48"/>
      <c r="AF286" s="48"/>
      <c r="AG286" s="48"/>
      <c r="AH286" s="48"/>
    </row>
    <row r="287" spans="1:34" ht="13.8">
      <c r="A287" s="1450">
        <v>44796</v>
      </c>
      <c r="B287" s="1217" t="s">
        <v>1906</v>
      </c>
      <c r="C287" s="1217"/>
      <c r="D287" s="1217" t="s">
        <v>3919</v>
      </c>
      <c r="E287" s="1217" t="s">
        <v>40</v>
      </c>
      <c r="F287" s="1217" t="s">
        <v>3449</v>
      </c>
      <c r="G287" s="1219">
        <v>0</v>
      </c>
      <c r="H287" s="1572" t="s">
        <v>3055</v>
      </c>
      <c r="I287" s="1217" t="s">
        <v>3453</v>
      </c>
      <c r="J287" s="1698"/>
      <c r="K287" s="48">
        <v>0</v>
      </c>
      <c r="L287" s="48">
        <v>0</v>
      </c>
      <c r="M287" s="1240">
        <v>0</v>
      </c>
      <c r="N287" s="1240"/>
      <c r="O287" s="1668"/>
      <c r="P287" s="1240"/>
      <c r="Q287" s="1240"/>
      <c r="R287" s="1240"/>
      <c r="S287" s="1240"/>
      <c r="T287" s="1240">
        <f t="shared" si="79"/>
        <v>0</v>
      </c>
      <c r="U287" s="1378" t="e">
        <f t="shared" si="80"/>
        <v>#DIV/0!</v>
      </c>
      <c r="V287" s="48"/>
      <c r="W287" s="1217" t="s">
        <v>27</v>
      </c>
      <c r="X287" s="48"/>
      <c r="Y287" s="1217" t="s">
        <v>7193</v>
      </c>
      <c r="Z287" s="48"/>
      <c r="AA287" s="48"/>
      <c r="AB287" s="48"/>
      <c r="AC287" s="48"/>
      <c r="AD287" s="48"/>
      <c r="AE287" s="48"/>
      <c r="AF287" s="48"/>
      <c r="AG287" s="48"/>
      <c r="AH287" s="48"/>
    </row>
    <row r="288" spans="1:34" ht="13.8">
      <c r="A288" s="1450">
        <v>44796</v>
      </c>
      <c r="B288" s="1217" t="s">
        <v>3473</v>
      </c>
      <c r="C288" s="1217"/>
      <c r="D288" s="1217" t="s">
        <v>3570</v>
      </c>
      <c r="E288" s="1217" t="s">
        <v>3910</v>
      </c>
      <c r="F288" s="1217" t="s">
        <v>3592</v>
      </c>
      <c r="G288" s="1219">
        <v>11000</v>
      </c>
      <c r="H288" s="1572" t="s">
        <v>3063</v>
      </c>
      <c r="I288" s="1217" t="s">
        <v>3453</v>
      </c>
      <c r="J288" s="1698"/>
      <c r="K288" s="48" t="e">
        <f t="shared" ref="K288:K292" ca="1" si="94">_xludf.IFS(C288="成田机场",3000,C288="羽田机场",1200,D288="NearMe",1000)</f>
        <v>#NAME?</v>
      </c>
      <c r="L288" s="48"/>
      <c r="M288" s="1240"/>
      <c r="N288" s="1240">
        <v>5300</v>
      </c>
      <c r="O288" s="1668"/>
      <c r="P288" s="1240"/>
      <c r="Q288" s="1240"/>
      <c r="R288" s="1240"/>
      <c r="S288" s="1240"/>
      <c r="T288" s="1240" t="e">
        <f t="shared" ca="1" si="79"/>
        <v>#NAME?</v>
      </c>
      <c r="U288" s="1378" t="e">
        <f t="shared" ca="1" si="80"/>
        <v>#NAME?</v>
      </c>
      <c r="V288" s="48"/>
      <c r="W288" s="1217" t="s">
        <v>3572</v>
      </c>
      <c r="X288" s="48"/>
      <c r="Y288" s="1217" t="s">
        <v>7194</v>
      </c>
      <c r="Z288" s="48"/>
      <c r="AA288" s="48"/>
      <c r="AB288" s="48"/>
      <c r="AC288" s="48"/>
      <c r="AD288" s="48"/>
      <c r="AE288" s="48"/>
      <c r="AF288" s="48"/>
      <c r="AG288" s="48"/>
      <c r="AH288" s="48"/>
    </row>
    <row r="289" spans="1:34" ht="13.8">
      <c r="A289" s="1450">
        <v>44796</v>
      </c>
      <c r="B289" s="1217" t="s">
        <v>3473</v>
      </c>
      <c r="C289" s="1217"/>
      <c r="D289" s="1217" t="s">
        <v>3570</v>
      </c>
      <c r="E289" s="1217" t="s">
        <v>86</v>
      </c>
      <c r="F289" s="1217" t="s">
        <v>3547</v>
      </c>
      <c r="G289" s="1219">
        <v>11000</v>
      </c>
      <c r="H289" s="1572" t="s">
        <v>3063</v>
      </c>
      <c r="I289" s="1217" t="s">
        <v>3453</v>
      </c>
      <c r="J289" s="1698"/>
      <c r="K289" s="48" t="e">
        <f t="shared" ca="1" si="94"/>
        <v>#NAME?</v>
      </c>
      <c r="L289" s="48"/>
      <c r="M289" s="1240"/>
      <c r="N289" s="1240">
        <v>4300</v>
      </c>
      <c r="O289" s="1668"/>
      <c r="P289" s="1240"/>
      <c r="Q289" s="1240"/>
      <c r="R289" s="1240"/>
      <c r="S289" s="1240"/>
      <c r="T289" s="1240" t="e">
        <f t="shared" ca="1" si="79"/>
        <v>#NAME?</v>
      </c>
      <c r="U289" s="1378" t="e">
        <f t="shared" ca="1" si="80"/>
        <v>#NAME?</v>
      </c>
      <c r="V289" s="48"/>
      <c r="W289" s="1217" t="s">
        <v>3572</v>
      </c>
      <c r="X289" s="48"/>
      <c r="Y289" s="1217" t="s">
        <v>7195</v>
      </c>
      <c r="Z289" s="48"/>
      <c r="AA289" s="48"/>
      <c r="AB289" s="48"/>
      <c r="AC289" s="48"/>
      <c r="AD289" s="48"/>
      <c r="AE289" s="48"/>
      <c r="AF289" s="48"/>
      <c r="AG289" s="48"/>
      <c r="AH289" s="48"/>
    </row>
    <row r="290" spans="1:34" ht="13.8">
      <c r="A290" s="1450">
        <v>44796</v>
      </c>
      <c r="B290" s="1217" t="s">
        <v>3473</v>
      </c>
      <c r="C290" s="1217"/>
      <c r="D290" s="1217" t="s">
        <v>3570</v>
      </c>
      <c r="E290" s="1217" t="s">
        <v>55</v>
      </c>
      <c r="F290" s="1217" t="s">
        <v>3512</v>
      </c>
      <c r="G290" s="1219">
        <v>8500</v>
      </c>
      <c r="H290" s="1572" t="s">
        <v>3063</v>
      </c>
      <c r="I290" s="1217" t="s">
        <v>3453</v>
      </c>
      <c r="J290" s="1698"/>
      <c r="K290" s="48" t="e">
        <f t="shared" ca="1" si="94"/>
        <v>#NAME?</v>
      </c>
      <c r="L290" s="48"/>
      <c r="M290" s="1240"/>
      <c r="N290" s="1240">
        <v>5300</v>
      </c>
      <c r="O290" s="1668"/>
      <c r="P290" s="1240"/>
      <c r="Q290" s="1240"/>
      <c r="R290" s="1240"/>
      <c r="S290" s="1240"/>
      <c r="T290" s="1240" t="e">
        <f t="shared" ca="1" si="79"/>
        <v>#NAME?</v>
      </c>
      <c r="U290" s="1378" t="e">
        <f t="shared" ca="1" si="80"/>
        <v>#NAME?</v>
      </c>
      <c r="V290" s="48"/>
      <c r="W290" s="1217" t="s">
        <v>3572</v>
      </c>
      <c r="X290" s="48"/>
      <c r="Y290" s="1217" t="s">
        <v>7196</v>
      </c>
      <c r="Z290" s="48"/>
      <c r="AA290" s="48"/>
      <c r="AB290" s="48"/>
      <c r="AC290" s="48"/>
      <c r="AD290" s="48"/>
      <c r="AE290" s="48"/>
      <c r="AF290" s="48"/>
      <c r="AG290" s="48"/>
      <c r="AH290" s="48"/>
    </row>
    <row r="291" spans="1:34" ht="13.8">
      <c r="A291" s="1450">
        <v>44796</v>
      </c>
      <c r="B291" s="1217" t="s">
        <v>1906</v>
      </c>
      <c r="C291" s="1217"/>
      <c r="D291" s="1217" t="s">
        <v>3537</v>
      </c>
      <c r="E291" s="1217" t="s">
        <v>60</v>
      </c>
      <c r="F291" s="1217" t="s">
        <v>3517</v>
      </c>
      <c r="G291" s="1219">
        <v>105000</v>
      </c>
      <c r="H291" s="1572" t="s">
        <v>3050</v>
      </c>
      <c r="I291" s="1217" t="s">
        <v>3453</v>
      </c>
      <c r="J291" s="1698"/>
      <c r="K291" s="48" t="e">
        <f t="shared" ca="1" si="94"/>
        <v>#NAME?</v>
      </c>
      <c r="L291" s="48" t="e">
        <f t="shared" ref="L291:L292" ca="1" si="95">_xludf.IFS(C291="成田机场",4000,C291="羽田机场",1000)</f>
        <v>#NAME?</v>
      </c>
      <c r="M291" s="1240" t="e">
        <f t="shared" ref="M291:M292" ca="1" si="96">(G291-K291-L291)*0.7</f>
        <v>#NAME?</v>
      </c>
      <c r="N291" s="1240"/>
      <c r="O291" s="1668"/>
      <c r="P291" s="1240"/>
      <c r="Q291" s="1240"/>
      <c r="R291" s="1240"/>
      <c r="S291" s="1240"/>
      <c r="T291" s="1240" t="e">
        <f t="shared" ca="1" si="79"/>
        <v>#NAME?</v>
      </c>
      <c r="U291" s="1378" t="e">
        <f t="shared" ca="1" si="80"/>
        <v>#NAME?</v>
      </c>
      <c r="V291" s="48"/>
      <c r="W291" s="1217" t="s">
        <v>60</v>
      </c>
      <c r="X291" s="48"/>
      <c r="Y291" s="1217" t="s">
        <v>7197</v>
      </c>
      <c r="Z291" s="48"/>
      <c r="AA291" s="48"/>
      <c r="AB291" s="48"/>
      <c r="AC291" s="48"/>
      <c r="AD291" s="48"/>
      <c r="AE291" s="48"/>
      <c r="AF291" s="48"/>
      <c r="AG291" s="48"/>
      <c r="AH291" s="48"/>
    </row>
    <row r="292" spans="1:34" ht="13.8">
      <c r="A292" s="1450">
        <v>44796</v>
      </c>
      <c r="B292" s="1217" t="s">
        <v>1906</v>
      </c>
      <c r="C292" s="1217"/>
      <c r="D292" s="1217" t="s">
        <v>818</v>
      </c>
      <c r="E292" s="1217" t="s">
        <v>3498</v>
      </c>
      <c r="F292" s="1217" t="s">
        <v>3524</v>
      </c>
      <c r="G292" s="1219">
        <v>80000</v>
      </c>
      <c r="H292" s="1572" t="s">
        <v>3050</v>
      </c>
      <c r="I292" s="1217" t="s">
        <v>3453</v>
      </c>
      <c r="J292" s="1698"/>
      <c r="K292" s="48" t="e">
        <f t="shared" ca="1" si="94"/>
        <v>#NAME?</v>
      </c>
      <c r="L292" s="48" t="e">
        <f t="shared" ca="1" si="95"/>
        <v>#NAME?</v>
      </c>
      <c r="M292" s="1240" t="e">
        <f t="shared" ca="1" si="96"/>
        <v>#NAME?</v>
      </c>
      <c r="N292" s="1240"/>
      <c r="O292" s="1668"/>
      <c r="P292" s="1240"/>
      <c r="Q292" s="1240"/>
      <c r="R292" s="1240"/>
      <c r="S292" s="1240"/>
      <c r="T292" s="1240" t="e">
        <f t="shared" ca="1" si="79"/>
        <v>#NAME?</v>
      </c>
      <c r="U292" s="1378" t="e">
        <f t="shared" ca="1" si="80"/>
        <v>#NAME?</v>
      </c>
      <c r="V292" s="48"/>
      <c r="W292" s="1217" t="s">
        <v>1540</v>
      </c>
      <c r="X292" s="48"/>
      <c r="Y292" s="1217" t="s">
        <v>7198</v>
      </c>
      <c r="Z292" s="48"/>
      <c r="AA292" s="48"/>
      <c r="AB292" s="48"/>
      <c r="AC292" s="48"/>
      <c r="AD292" s="48"/>
      <c r="AE292" s="48"/>
      <c r="AF292" s="48"/>
      <c r="AG292" s="48"/>
      <c r="AH292" s="48"/>
    </row>
    <row r="293" spans="1:34" ht="13.8">
      <c r="A293" s="1450">
        <v>44796</v>
      </c>
      <c r="B293" s="1217" t="s">
        <v>1906</v>
      </c>
      <c r="C293" s="1217"/>
      <c r="D293" s="1217" t="s">
        <v>3919</v>
      </c>
      <c r="E293" s="1217" t="s">
        <v>3523</v>
      </c>
      <c r="F293" s="1217" t="s">
        <v>3515</v>
      </c>
      <c r="G293" s="1219">
        <v>0</v>
      </c>
      <c r="H293" s="1572" t="s">
        <v>3055</v>
      </c>
      <c r="I293" s="1217" t="s">
        <v>3453</v>
      </c>
      <c r="J293" s="1698"/>
      <c r="K293" s="48">
        <v>0</v>
      </c>
      <c r="L293" s="48">
        <v>0</v>
      </c>
      <c r="M293" s="1240">
        <v>0</v>
      </c>
      <c r="N293" s="1240"/>
      <c r="O293" s="1668"/>
      <c r="P293" s="1240"/>
      <c r="Q293" s="1240"/>
      <c r="R293" s="1240"/>
      <c r="S293" s="1240"/>
      <c r="T293" s="1240">
        <f t="shared" si="79"/>
        <v>0</v>
      </c>
      <c r="U293" s="1378" t="e">
        <f t="shared" si="80"/>
        <v>#DIV/0!</v>
      </c>
      <c r="V293" s="48"/>
      <c r="W293" s="1217" t="s">
        <v>27</v>
      </c>
      <c r="X293" s="48"/>
      <c r="Y293" s="1217" t="s">
        <v>7199</v>
      </c>
      <c r="Z293" s="48"/>
      <c r="AA293" s="48"/>
      <c r="AB293" s="48"/>
      <c r="AC293" s="48"/>
      <c r="AD293" s="48"/>
      <c r="AE293" s="48"/>
      <c r="AF293" s="48"/>
      <c r="AG293" s="48"/>
      <c r="AH293" s="48"/>
    </row>
    <row r="294" spans="1:34" ht="13.8">
      <c r="A294" s="1450">
        <v>44796</v>
      </c>
      <c r="B294" s="1217" t="s">
        <v>1170</v>
      </c>
      <c r="C294" s="1217" t="s">
        <v>3456</v>
      </c>
      <c r="D294" s="1217" t="s">
        <v>4367</v>
      </c>
      <c r="E294" s="1217" t="s">
        <v>86</v>
      </c>
      <c r="F294" s="1217" t="s">
        <v>3547</v>
      </c>
      <c r="G294" s="1219">
        <v>17000</v>
      </c>
      <c r="H294" s="1769" t="s">
        <v>3063</v>
      </c>
      <c r="I294" s="1219" t="s">
        <v>3453</v>
      </c>
      <c r="J294" s="1772"/>
      <c r="K294" s="48" t="e">
        <f t="shared" ref="K294:K295" ca="1" si="97">_xludf.IFS(C294="成田机场",3000,C294="羽田机场",1200,D294="NearMe",1000)</f>
        <v>#NAME?</v>
      </c>
      <c r="L294" s="48" t="e">
        <f t="shared" ref="L294:L295" ca="1" si="98">_xludf.IFS(C294="成田机场",4000,C294="羽田机场",1000)</f>
        <v>#NAME?</v>
      </c>
      <c r="M294" s="1240" t="e">
        <f t="shared" ref="M294:M295" ca="1" si="99">(G294-K294-L294)*0.7</f>
        <v>#NAME?</v>
      </c>
      <c r="N294" s="1240"/>
      <c r="O294" s="1668"/>
      <c r="P294" s="1240"/>
      <c r="Q294" s="1240"/>
      <c r="R294" s="1240"/>
      <c r="S294" s="1240"/>
      <c r="T294" s="1240" t="e">
        <f t="shared" ca="1" si="79"/>
        <v>#NAME?</v>
      </c>
      <c r="U294" s="1378" t="e">
        <f t="shared" ca="1" si="80"/>
        <v>#NAME?</v>
      </c>
      <c r="V294" s="1240"/>
      <c r="W294" s="1217" t="s">
        <v>108</v>
      </c>
      <c r="X294" s="48"/>
      <c r="Y294" s="1217" t="s">
        <v>7200</v>
      </c>
      <c r="Z294" s="48"/>
      <c r="AA294" s="48"/>
      <c r="AB294" s="48"/>
      <c r="AC294" s="48"/>
      <c r="AD294" s="48"/>
      <c r="AE294" s="48"/>
      <c r="AF294" s="48"/>
      <c r="AG294" s="48"/>
      <c r="AH294" s="48"/>
    </row>
    <row r="295" spans="1:34" ht="13.8">
      <c r="A295" s="1450">
        <v>44796</v>
      </c>
      <c r="B295" s="1217" t="s">
        <v>3473</v>
      </c>
      <c r="C295" s="1217"/>
      <c r="D295" s="1217" t="s">
        <v>3521</v>
      </c>
      <c r="E295" s="1217" t="s">
        <v>55</v>
      </c>
      <c r="F295" s="1217" t="s">
        <v>3512</v>
      </c>
      <c r="G295" s="1219">
        <v>10000</v>
      </c>
      <c r="H295" s="1769" t="s">
        <v>3063</v>
      </c>
      <c r="I295" s="1217" t="s">
        <v>3453</v>
      </c>
      <c r="J295" s="1698"/>
      <c r="K295" s="48" t="e">
        <f t="shared" ca="1" si="97"/>
        <v>#NAME?</v>
      </c>
      <c r="L295" s="48" t="e">
        <f t="shared" ca="1" si="98"/>
        <v>#NAME?</v>
      </c>
      <c r="M295" s="1240" t="e">
        <f t="shared" ca="1" si="99"/>
        <v>#NAME?</v>
      </c>
      <c r="N295" s="1240"/>
      <c r="O295" s="1668"/>
      <c r="P295" s="1240"/>
      <c r="Q295" s="1240"/>
      <c r="R295" s="1240"/>
      <c r="S295" s="1240"/>
      <c r="T295" s="1240" t="e">
        <f t="shared" ca="1" si="79"/>
        <v>#NAME?</v>
      </c>
      <c r="U295" s="1378" t="e">
        <f t="shared" ca="1" si="80"/>
        <v>#NAME?</v>
      </c>
      <c r="V295" s="48"/>
      <c r="W295" s="1217" t="s">
        <v>107</v>
      </c>
      <c r="X295" s="48"/>
      <c r="Y295" s="1217" t="s">
        <v>7201</v>
      </c>
      <c r="Z295" s="48"/>
      <c r="AA295" s="48"/>
      <c r="AB295" s="48"/>
      <c r="AC295" s="48"/>
      <c r="AD295" s="48"/>
      <c r="AE295" s="48"/>
      <c r="AF295" s="48"/>
      <c r="AG295" s="48"/>
      <c r="AH295" s="48"/>
    </row>
    <row r="296" spans="1:34" ht="13.8">
      <c r="A296" s="1450">
        <v>44796</v>
      </c>
      <c r="B296" s="1217" t="s">
        <v>1906</v>
      </c>
      <c r="C296" s="1217"/>
      <c r="D296" s="1217" t="s">
        <v>3919</v>
      </c>
      <c r="E296" s="1217" t="s">
        <v>45</v>
      </c>
      <c r="F296" s="1217" t="s">
        <v>3629</v>
      </c>
      <c r="G296" s="1219">
        <v>0</v>
      </c>
      <c r="H296" s="1572" t="s">
        <v>3055</v>
      </c>
      <c r="I296" s="1219" t="s">
        <v>3453</v>
      </c>
      <c r="J296" s="1772"/>
      <c r="K296" s="48">
        <v>0</v>
      </c>
      <c r="L296" s="48">
        <v>0</v>
      </c>
      <c r="M296" s="1240">
        <v>0</v>
      </c>
      <c r="N296" s="1240"/>
      <c r="O296" s="1668"/>
      <c r="P296" s="1240"/>
      <c r="Q296" s="1240"/>
      <c r="R296" s="1240"/>
      <c r="S296" s="1240"/>
      <c r="T296" s="1240">
        <f t="shared" si="79"/>
        <v>0</v>
      </c>
      <c r="U296" s="1378" t="e">
        <f t="shared" si="80"/>
        <v>#DIV/0!</v>
      </c>
      <c r="V296" s="1240"/>
      <c r="W296" s="1219" t="s">
        <v>27</v>
      </c>
      <c r="X296" s="1240"/>
      <c r="Y296" s="1219" t="s">
        <v>7202</v>
      </c>
      <c r="Z296" s="48"/>
      <c r="AA296" s="48"/>
      <c r="AB296" s="48"/>
      <c r="AC296" s="48"/>
      <c r="AD296" s="48"/>
      <c r="AE296" s="48"/>
      <c r="AF296" s="48"/>
      <c r="AG296" s="48"/>
      <c r="AH296" s="48"/>
    </row>
    <row r="297" spans="1:34" ht="13.8">
      <c r="A297" s="1450">
        <v>44796</v>
      </c>
      <c r="B297" s="1217" t="s">
        <v>1906</v>
      </c>
      <c r="C297" s="1217"/>
      <c r="D297" s="1217" t="s">
        <v>3919</v>
      </c>
      <c r="E297" s="1217" t="s">
        <v>2979</v>
      </c>
      <c r="F297" s="1217" t="s">
        <v>3501</v>
      </c>
      <c r="G297" s="1219">
        <v>0</v>
      </c>
      <c r="H297" s="1572" t="s">
        <v>3055</v>
      </c>
      <c r="I297" s="1219" t="s">
        <v>3453</v>
      </c>
      <c r="J297" s="1772"/>
      <c r="K297" s="48">
        <v>0</v>
      </c>
      <c r="L297" s="48">
        <v>0</v>
      </c>
      <c r="M297" s="1240">
        <v>0</v>
      </c>
      <c r="N297" s="1240"/>
      <c r="O297" s="1668"/>
      <c r="P297" s="1240"/>
      <c r="Q297" s="1240"/>
      <c r="R297" s="1240"/>
      <c r="S297" s="1240"/>
      <c r="T297" s="1240">
        <f t="shared" si="79"/>
        <v>0</v>
      </c>
      <c r="U297" s="1378" t="e">
        <f t="shared" si="80"/>
        <v>#DIV/0!</v>
      </c>
      <c r="V297" s="1240"/>
      <c r="W297" s="1217" t="s">
        <v>27</v>
      </c>
      <c r="X297" s="48"/>
      <c r="Y297" s="1217" t="s">
        <v>7203</v>
      </c>
      <c r="Z297" s="48"/>
      <c r="AA297" s="48"/>
      <c r="AB297" s="48"/>
      <c r="AC297" s="48"/>
      <c r="AD297" s="48"/>
      <c r="AE297" s="48"/>
      <c r="AF297" s="48"/>
      <c r="AG297" s="48"/>
      <c r="AH297" s="48"/>
    </row>
    <row r="298" spans="1:34" ht="13.8">
      <c r="A298" s="1450">
        <v>44796</v>
      </c>
      <c r="B298" s="1217" t="s">
        <v>3473</v>
      </c>
      <c r="C298" s="1217"/>
      <c r="D298" s="1217" t="s">
        <v>3570</v>
      </c>
      <c r="E298" s="1217" t="s">
        <v>3910</v>
      </c>
      <c r="F298" s="1217" t="s">
        <v>3592</v>
      </c>
      <c r="G298" s="1219">
        <v>11000</v>
      </c>
      <c r="H298" s="1572" t="s">
        <v>3063</v>
      </c>
      <c r="I298" s="1219" t="s">
        <v>3453</v>
      </c>
      <c r="J298" s="1772"/>
      <c r="K298" s="48" t="e">
        <f t="shared" ref="K298:K302" ca="1" si="100">_xludf.IFS(C298="成田机场",3000,C298="羽田机场",1200,D298="NearMe",1000)</f>
        <v>#NAME?</v>
      </c>
      <c r="L298" s="48"/>
      <c r="M298" s="1240"/>
      <c r="N298" s="1240">
        <v>5300</v>
      </c>
      <c r="O298" s="1668"/>
      <c r="P298" s="1240"/>
      <c r="Q298" s="1240"/>
      <c r="R298" s="1240"/>
      <c r="S298" s="1240"/>
      <c r="T298" s="1240" t="e">
        <f t="shared" ca="1" si="79"/>
        <v>#NAME?</v>
      </c>
      <c r="U298" s="1378" t="e">
        <f t="shared" ca="1" si="80"/>
        <v>#NAME?</v>
      </c>
      <c r="V298" s="1240"/>
      <c r="W298" s="1217" t="s">
        <v>3572</v>
      </c>
      <c r="X298" s="48"/>
      <c r="Y298" s="1217" t="s">
        <v>7204</v>
      </c>
      <c r="Z298" s="48"/>
      <c r="AA298" s="48"/>
      <c r="AB298" s="48"/>
      <c r="AC298" s="48"/>
      <c r="AD298" s="48"/>
      <c r="AE298" s="48"/>
      <c r="AF298" s="48"/>
      <c r="AG298" s="48"/>
      <c r="AH298" s="48"/>
    </row>
    <row r="299" spans="1:34" ht="13.8">
      <c r="A299" s="1450">
        <v>44796</v>
      </c>
      <c r="B299" s="1217" t="s">
        <v>3473</v>
      </c>
      <c r="C299" s="1217"/>
      <c r="D299" s="1217" t="s">
        <v>3570</v>
      </c>
      <c r="E299" s="1217" t="s">
        <v>86</v>
      </c>
      <c r="F299" s="1217" t="s">
        <v>3547</v>
      </c>
      <c r="G299" s="1219">
        <v>11000</v>
      </c>
      <c r="H299" s="1572" t="s">
        <v>3063</v>
      </c>
      <c r="I299" s="1219" t="s">
        <v>3453</v>
      </c>
      <c r="J299" s="1772"/>
      <c r="K299" s="48" t="e">
        <f t="shared" ca="1" si="100"/>
        <v>#NAME?</v>
      </c>
      <c r="L299" s="48"/>
      <c r="M299" s="1240"/>
      <c r="N299" s="1240">
        <v>4300</v>
      </c>
      <c r="O299" s="1668"/>
      <c r="P299" s="1240"/>
      <c r="Q299" s="1240"/>
      <c r="R299" s="1240"/>
      <c r="S299" s="1240"/>
      <c r="T299" s="1240" t="e">
        <f t="shared" ca="1" si="79"/>
        <v>#NAME?</v>
      </c>
      <c r="U299" s="1378" t="e">
        <f t="shared" ca="1" si="80"/>
        <v>#NAME?</v>
      </c>
      <c r="V299" s="1240"/>
      <c r="W299" s="1217" t="s">
        <v>3572</v>
      </c>
      <c r="X299" s="48"/>
      <c r="Y299" s="1217" t="s">
        <v>7205</v>
      </c>
      <c r="Z299" s="48"/>
      <c r="AA299" s="48"/>
      <c r="AB299" s="48"/>
      <c r="AC299" s="48"/>
      <c r="AD299" s="48"/>
      <c r="AE299" s="48"/>
      <c r="AF299" s="48"/>
      <c r="AG299" s="48"/>
      <c r="AH299" s="48"/>
    </row>
    <row r="300" spans="1:34" ht="13.8">
      <c r="A300" s="1450">
        <v>44796</v>
      </c>
      <c r="B300" s="1217" t="s">
        <v>3473</v>
      </c>
      <c r="C300" s="1217"/>
      <c r="D300" s="1217" t="s">
        <v>3570</v>
      </c>
      <c r="E300" s="1217" t="s">
        <v>55</v>
      </c>
      <c r="F300" s="1217" t="s">
        <v>3512</v>
      </c>
      <c r="G300" s="1219">
        <v>8500</v>
      </c>
      <c r="H300" s="1572" t="s">
        <v>3063</v>
      </c>
      <c r="I300" s="1219" t="s">
        <v>3453</v>
      </c>
      <c r="J300" s="1772"/>
      <c r="K300" s="48" t="e">
        <f t="shared" ca="1" si="100"/>
        <v>#NAME?</v>
      </c>
      <c r="L300" s="48"/>
      <c r="M300" s="1240"/>
      <c r="N300" s="1240">
        <v>5300</v>
      </c>
      <c r="O300" s="1668"/>
      <c r="P300" s="1240"/>
      <c r="Q300" s="1240"/>
      <c r="R300" s="1240"/>
      <c r="S300" s="1240"/>
      <c r="T300" s="1240" t="e">
        <f t="shared" ca="1" si="79"/>
        <v>#NAME?</v>
      </c>
      <c r="U300" s="1378" t="e">
        <f t="shared" ca="1" si="80"/>
        <v>#NAME?</v>
      </c>
      <c r="V300" s="1240"/>
      <c r="W300" s="1217" t="s">
        <v>3572</v>
      </c>
      <c r="X300" s="48"/>
      <c r="Y300" s="1217" t="s">
        <v>7206</v>
      </c>
      <c r="Z300" s="48"/>
      <c r="AA300" s="48"/>
      <c r="AB300" s="48"/>
      <c r="AC300" s="48"/>
      <c r="AD300" s="48"/>
      <c r="AE300" s="48"/>
      <c r="AF300" s="48"/>
      <c r="AG300" s="48"/>
      <c r="AH300" s="48"/>
    </row>
    <row r="301" spans="1:34" ht="13.8">
      <c r="A301" s="1450">
        <v>44796</v>
      </c>
      <c r="B301" s="1217" t="s">
        <v>570</v>
      </c>
      <c r="C301" s="1217" t="s">
        <v>3456</v>
      </c>
      <c r="D301" s="1217" t="s">
        <v>3514</v>
      </c>
      <c r="E301" s="1217" t="s">
        <v>39</v>
      </c>
      <c r="F301" s="1217" t="s">
        <v>3477</v>
      </c>
      <c r="G301" s="1219">
        <v>15000</v>
      </c>
      <c r="H301" s="1572" t="s">
        <v>3060</v>
      </c>
      <c r="I301" s="1219" t="s">
        <v>3453</v>
      </c>
      <c r="J301" s="1772"/>
      <c r="K301" s="48" t="e">
        <f t="shared" ca="1" si="100"/>
        <v>#NAME?</v>
      </c>
      <c r="L301" s="48" t="e">
        <f t="shared" ref="L301:L302" ca="1" si="101">_xludf.IFS(C301="成田机场",4000,C301="羽田机场",1000)</f>
        <v>#NAME?</v>
      </c>
      <c r="M301" s="1240" t="e">
        <f t="shared" ref="M301:M302" ca="1" si="102">(G301-K301-L301)*0.7</f>
        <v>#NAME?</v>
      </c>
      <c r="N301" s="1240"/>
      <c r="O301" s="1668"/>
      <c r="P301" s="1240"/>
      <c r="Q301" s="1240"/>
      <c r="R301" s="1240"/>
      <c r="S301" s="1240"/>
      <c r="T301" s="1240" t="e">
        <f t="shared" ca="1" si="79"/>
        <v>#NAME?</v>
      </c>
      <c r="U301" s="1378" t="e">
        <f t="shared" ca="1" si="80"/>
        <v>#NAME?</v>
      </c>
      <c r="V301" s="1240"/>
      <c r="W301" s="1217" t="s">
        <v>107</v>
      </c>
      <c r="X301" s="48"/>
      <c r="Y301" s="1217" t="s">
        <v>7207</v>
      </c>
      <c r="Z301" s="48"/>
      <c r="AA301" s="48"/>
      <c r="AB301" s="48"/>
      <c r="AC301" s="48"/>
      <c r="AD301" s="48"/>
      <c r="AE301" s="48"/>
      <c r="AF301" s="48"/>
      <c r="AG301" s="48"/>
      <c r="AH301" s="48"/>
    </row>
    <row r="302" spans="1:34" ht="13.8">
      <c r="A302" s="1450">
        <v>44797</v>
      </c>
      <c r="B302" s="1217" t="s">
        <v>1170</v>
      </c>
      <c r="C302" s="1217" t="s">
        <v>3456</v>
      </c>
      <c r="D302" s="1217" t="s">
        <v>3521</v>
      </c>
      <c r="E302" s="1217" t="s">
        <v>55</v>
      </c>
      <c r="F302" s="1217" t="s">
        <v>3512</v>
      </c>
      <c r="G302" s="1219">
        <v>15000</v>
      </c>
      <c r="H302" s="1769" t="s">
        <v>3063</v>
      </c>
      <c r="I302" s="1219" t="s">
        <v>3453</v>
      </c>
      <c r="J302" s="1772"/>
      <c r="K302" s="48" t="e">
        <f t="shared" ca="1" si="100"/>
        <v>#NAME?</v>
      </c>
      <c r="L302" s="48" t="e">
        <f t="shared" ca="1" si="101"/>
        <v>#NAME?</v>
      </c>
      <c r="M302" s="1240" t="e">
        <f t="shared" ca="1" si="102"/>
        <v>#NAME?</v>
      </c>
      <c r="N302" s="1240"/>
      <c r="O302" s="1668"/>
      <c r="P302" s="1240"/>
      <c r="Q302" s="1240"/>
      <c r="R302" s="1240"/>
      <c r="S302" s="1240"/>
      <c r="T302" s="1240" t="e">
        <f t="shared" ca="1" si="79"/>
        <v>#NAME?</v>
      </c>
      <c r="U302" s="1378" t="e">
        <f t="shared" ca="1" si="80"/>
        <v>#NAME?</v>
      </c>
      <c r="V302" s="1240"/>
      <c r="W302" s="1217" t="s">
        <v>107</v>
      </c>
      <c r="X302" s="48"/>
      <c r="Y302" s="1217" t="s">
        <v>7208</v>
      </c>
      <c r="Z302" s="48"/>
      <c r="AA302" s="48"/>
      <c r="AB302" s="48"/>
      <c r="AC302" s="48"/>
      <c r="AD302" s="48"/>
      <c r="AE302" s="48"/>
      <c r="AF302" s="48"/>
      <c r="AG302" s="48"/>
      <c r="AH302" s="48"/>
    </row>
    <row r="303" spans="1:34" ht="13.8">
      <c r="A303" s="1450">
        <v>44797</v>
      </c>
      <c r="B303" s="1217" t="s">
        <v>1906</v>
      </c>
      <c r="C303" s="1217"/>
      <c r="D303" s="1217" t="s">
        <v>3919</v>
      </c>
      <c r="E303" s="1217" t="s">
        <v>49</v>
      </c>
      <c r="F303" s="1217" t="s">
        <v>3486</v>
      </c>
      <c r="G303" s="1219">
        <v>0</v>
      </c>
      <c r="H303" s="1572" t="s">
        <v>3055</v>
      </c>
      <c r="I303" s="1219" t="s">
        <v>3453</v>
      </c>
      <c r="J303" s="1772"/>
      <c r="K303" s="48">
        <v>0</v>
      </c>
      <c r="L303" s="48">
        <v>0</v>
      </c>
      <c r="M303" s="1240">
        <v>0</v>
      </c>
      <c r="N303" s="1240"/>
      <c r="O303" s="1668"/>
      <c r="P303" s="1240"/>
      <c r="Q303" s="1240"/>
      <c r="R303" s="1240"/>
      <c r="S303" s="1240"/>
      <c r="T303" s="1240">
        <f t="shared" si="79"/>
        <v>0</v>
      </c>
      <c r="U303" s="1378" t="e">
        <f t="shared" si="80"/>
        <v>#DIV/0!</v>
      </c>
      <c r="V303" s="1240"/>
      <c r="W303" s="1217" t="s">
        <v>27</v>
      </c>
      <c r="X303" s="48"/>
      <c r="Y303" s="1217" t="s">
        <v>7209</v>
      </c>
      <c r="Z303" s="48"/>
      <c r="AA303" s="48"/>
      <c r="AB303" s="48"/>
      <c r="AC303" s="48"/>
      <c r="AD303" s="48"/>
      <c r="AE303" s="48"/>
      <c r="AF303" s="48"/>
      <c r="AG303" s="48"/>
      <c r="AH303" s="48"/>
    </row>
    <row r="304" spans="1:34" ht="13.8">
      <c r="A304" s="1450">
        <v>44797</v>
      </c>
      <c r="B304" s="1217" t="s">
        <v>1906</v>
      </c>
      <c r="C304" s="1217"/>
      <c r="D304" s="1217" t="s">
        <v>3919</v>
      </c>
      <c r="E304" s="1217" t="s">
        <v>40</v>
      </c>
      <c r="F304" s="1217" t="s">
        <v>3449</v>
      </c>
      <c r="G304" s="1219">
        <v>0</v>
      </c>
      <c r="H304" s="1572" t="s">
        <v>3055</v>
      </c>
      <c r="I304" s="1219" t="s">
        <v>3453</v>
      </c>
      <c r="J304" s="1772"/>
      <c r="K304" s="48">
        <v>0</v>
      </c>
      <c r="L304" s="48">
        <v>0</v>
      </c>
      <c r="M304" s="1240">
        <v>0</v>
      </c>
      <c r="N304" s="1240"/>
      <c r="O304" s="1668"/>
      <c r="P304" s="1240"/>
      <c r="Q304" s="1240"/>
      <c r="R304" s="1240"/>
      <c r="S304" s="1240"/>
      <c r="T304" s="1240">
        <f t="shared" si="79"/>
        <v>0</v>
      </c>
      <c r="U304" s="1378" t="e">
        <f t="shared" si="80"/>
        <v>#DIV/0!</v>
      </c>
      <c r="V304" s="1240"/>
      <c r="W304" s="1217" t="s">
        <v>27</v>
      </c>
      <c r="X304" s="48"/>
      <c r="Y304" s="1217" t="s">
        <v>7210</v>
      </c>
      <c r="Z304" s="48"/>
      <c r="AA304" s="48"/>
      <c r="AB304" s="48"/>
      <c r="AC304" s="48"/>
      <c r="AD304" s="48"/>
      <c r="AE304" s="48"/>
      <c r="AF304" s="48"/>
      <c r="AG304" s="48"/>
      <c r="AH304" s="48"/>
    </row>
    <row r="305" spans="1:34" ht="13.8">
      <c r="A305" s="1450">
        <v>44797</v>
      </c>
      <c r="B305" s="1217" t="s">
        <v>3473</v>
      </c>
      <c r="C305" s="1217"/>
      <c r="D305" s="1217" t="s">
        <v>3570</v>
      </c>
      <c r="E305" s="1217" t="s">
        <v>3910</v>
      </c>
      <c r="F305" s="1217" t="s">
        <v>3592</v>
      </c>
      <c r="G305" s="1219">
        <v>11000</v>
      </c>
      <c r="H305" s="1572" t="s">
        <v>3063</v>
      </c>
      <c r="I305" s="1219" t="s">
        <v>3453</v>
      </c>
      <c r="J305" s="1772"/>
      <c r="K305" s="48" t="e">
        <f t="shared" ref="K305:K307" ca="1" si="103">_xludf.IFS(C305="成田机场",3000,C305="羽田机场",1200,D305="NearMe",1000)</f>
        <v>#NAME?</v>
      </c>
      <c r="L305" s="48"/>
      <c r="M305" s="1240"/>
      <c r="N305" s="1240">
        <v>5300</v>
      </c>
      <c r="O305" s="1668"/>
      <c r="P305" s="1240"/>
      <c r="Q305" s="1240"/>
      <c r="R305" s="1240"/>
      <c r="S305" s="1240"/>
      <c r="T305" s="1240" t="e">
        <f t="shared" ca="1" si="79"/>
        <v>#NAME?</v>
      </c>
      <c r="U305" s="1378" t="e">
        <f t="shared" ca="1" si="80"/>
        <v>#NAME?</v>
      </c>
      <c r="V305" s="1240"/>
      <c r="W305" s="1217" t="s">
        <v>3572</v>
      </c>
      <c r="X305" s="48"/>
      <c r="Y305" s="1217" t="s">
        <v>7211</v>
      </c>
      <c r="Z305" s="48"/>
      <c r="AA305" s="48"/>
      <c r="AB305" s="48"/>
      <c r="AC305" s="48"/>
      <c r="AD305" s="48"/>
      <c r="AE305" s="48"/>
      <c r="AF305" s="48"/>
      <c r="AG305" s="48"/>
      <c r="AH305" s="48"/>
    </row>
    <row r="306" spans="1:34" ht="13.8">
      <c r="A306" s="1450">
        <v>44797</v>
      </c>
      <c r="B306" s="1217" t="s">
        <v>3473</v>
      </c>
      <c r="C306" s="1217"/>
      <c r="D306" s="1217" t="s">
        <v>3570</v>
      </c>
      <c r="E306" s="1217" t="s">
        <v>86</v>
      </c>
      <c r="F306" s="1217" t="s">
        <v>3547</v>
      </c>
      <c r="G306" s="1219">
        <v>11000</v>
      </c>
      <c r="H306" s="1572" t="s">
        <v>3063</v>
      </c>
      <c r="I306" s="1219" t="s">
        <v>3453</v>
      </c>
      <c r="J306" s="1772"/>
      <c r="K306" s="48" t="e">
        <f t="shared" ca="1" si="103"/>
        <v>#NAME?</v>
      </c>
      <c r="L306" s="48"/>
      <c r="M306" s="1240"/>
      <c r="N306" s="1240">
        <v>4300</v>
      </c>
      <c r="O306" s="1668"/>
      <c r="P306" s="1240"/>
      <c r="Q306" s="1240"/>
      <c r="R306" s="1240"/>
      <c r="S306" s="1240"/>
      <c r="T306" s="1240" t="e">
        <f t="shared" ca="1" si="79"/>
        <v>#NAME?</v>
      </c>
      <c r="U306" s="1378" t="e">
        <f t="shared" ca="1" si="80"/>
        <v>#NAME?</v>
      </c>
      <c r="V306" s="1240"/>
      <c r="W306" s="1217" t="s">
        <v>3572</v>
      </c>
      <c r="X306" s="48"/>
      <c r="Y306" s="1217" t="s">
        <v>7212</v>
      </c>
      <c r="Z306" s="48"/>
      <c r="AA306" s="48"/>
      <c r="AB306" s="48"/>
      <c r="AC306" s="48"/>
      <c r="AD306" s="48"/>
      <c r="AE306" s="48"/>
      <c r="AF306" s="48"/>
      <c r="AG306" s="48"/>
      <c r="AH306" s="48"/>
    </row>
    <row r="307" spans="1:34" ht="13.8">
      <c r="A307" s="1450">
        <v>44797</v>
      </c>
      <c r="B307" s="1217" t="s">
        <v>3473</v>
      </c>
      <c r="C307" s="1217"/>
      <c r="D307" s="1217" t="s">
        <v>3570</v>
      </c>
      <c r="E307" s="1217" t="s">
        <v>55</v>
      </c>
      <c r="F307" s="1217" t="s">
        <v>3512</v>
      </c>
      <c r="G307" s="1219">
        <v>8500</v>
      </c>
      <c r="H307" s="1572" t="s">
        <v>3063</v>
      </c>
      <c r="I307" s="1219" t="s">
        <v>3453</v>
      </c>
      <c r="J307" s="1772"/>
      <c r="K307" s="48" t="e">
        <f t="shared" ca="1" si="103"/>
        <v>#NAME?</v>
      </c>
      <c r="L307" s="48"/>
      <c r="M307" s="1240"/>
      <c r="N307" s="1240">
        <v>5300</v>
      </c>
      <c r="O307" s="1668"/>
      <c r="P307" s="1240"/>
      <c r="Q307" s="1240"/>
      <c r="R307" s="1240"/>
      <c r="S307" s="1240"/>
      <c r="T307" s="1240" t="e">
        <f t="shared" ca="1" si="79"/>
        <v>#NAME?</v>
      </c>
      <c r="U307" s="1378" t="e">
        <f t="shared" ca="1" si="80"/>
        <v>#NAME?</v>
      </c>
      <c r="V307" s="1240"/>
      <c r="W307" s="1217" t="s">
        <v>3572</v>
      </c>
      <c r="X307" s="48"/>
      <c r="Y307" s="1217" t="s">
        <v>7213</v>
      </c>
      <c r="Z307" s="48"/>
      <c r="AA307" s="48"/>
      <c r="AB307" s="48"/>
      <c r="AC307" s="48"/>
      <c r="AD307" s="48"/>
      <c r="AE307" s="48"/>
      <c r="AF307" s="48"/>
      <c r="AG307" s="48"/>
      <c r="AH307" s="48"/>
    </row>
    <row r="308" spans="1:34" ht="13.8">
      <c r="A308" s="1450">
        <v>44797</v>
      </c>
      <c r="B308" s="1217" t="s">
        <v>1906</v>
      </c>
      <c r="C308" s="1217"/>
      <c r="D308" s="1217" t="s">
        <v>3919</v>
      </c>
      <c r="E308" s="1217" t="s">
        <v>3289</v>
      </c>
      <c r="F308" s="1217" t="s">
        <v>4322</v>
      </c>
      <c r="G308" s="1219">
        <v>0</v>
      </c>
      <c r="H308" s="1572" t="s">
        <v>3055</v>
      </c>
      <c r="I308" s="1219" t="s">
        <v>3453</v>
      </c>
      <c r="J308" s="1772"/>
      <c r="K308" s="48">
        <v>0</v>
      </c>
      <c r="L308" s="48">
        <v>0</v>
      </c>
      <c r="M308" s="1240">
        <v>0</v>
      </c>
      <c r="N308" s="1240"/>
      <c r="O308" s="1668"/>
      <c r="P308" s="1240"/>
      <c r="Q308" s="1240"/>
      <c r="R308" s="1240"/>
      <c r="S308" s="1240"/>
      <c r="T308" s="1240">
        <f t="shared" si="79"/>
        <v>0</v>
      </c>
      <c r="U308" s="1378" t="e">
        <f t="shared" si="80"/>
        <v>#DIV/0!</v>
      </c>
      <c r="V308" s="1240"/>
      <c r="W308" s="1217" t="s">
        <v>27</v>
      </c>
      <c r="X308" s="48"/>
      <c r="Y308" s="1217" t="s">
        <v>7214</v>
      </c>
      <c r="Z308" s="48"/>
      <c r="AA308" s="48"/>
      <c r="AB308" s="48"/>
      <c r="AC308" s="48"/>
      <c r="AD308" s="48"/>
      <c r="AE308" s="48"/>
      <c r="AF308" s="48"/>
      <c r="AG308" s="48"/>
      <c r="AH308" s="48"/>
    </row>
    <row r="309" spans="1:34" ht="13.8">
      <c r="A309" s="1450">
        <v>44797</v>
      </c>
      <c r="B309" s="1217" t="s">
        <v>1170</v>
      </c>
      <c r="C309" s="1217" t="s">
        <v>3456</v>
      </c>
      <c r="D309" s="1217" t="s">
        <v>1812</v>
      </c>
      <c r="E309" s="1217" t="s">
        <v>39</v>
      </c>
      <c r="F309" s="1217" t="s">
        <v>3477</v>
      </c>
      <c r="G309" s="1219">
        <v>19000</v>
      </c>
      <c r="H309" s="1769" t="s">
        <v>3063</v>
      </c>
      <c r="I309" s="1219" t="s">
        <v>3453</v>
      </c>
      <c r="J309" s="1772"/>
      <c r="K309" s="48" t="e">
        <f ca="1">_xludf.IFS(C309="成田机场",3000,C309="羽田机场",1200,D309="NearMe",1000)</f>
        <v>#NAME?</v>
      </c>
      <c r="L309" s="48" t="e">
        <f ca="1">_xludf.IFS(C309="成田机场",4000,C309="羽田机场",1000)</f>
        <v>#NAME?</v>
      </c>
      <c r="M309" s="1240" t="e">
        <f ca="1">(G309-K309-L309)*0.7</f>
        <v>#NAME?</v>
      </c>
      <c r="N309" s="1240"/>
      <c r="O309" s="1668"/>
      <c r="P309" s="1240"/>
      <c r="Q309" s="1240"/>
      <c r="R309" s="1240"/>
      <c r="S309" s="1240"/>
      <c r="T309" s="1240" t="e">
        <f t="shared" ca="1" si="79"/>
        <v>#NAME?</v>
      </c>
      <c r="U309" s="1378" t="e">
        <f t="shared" ca="1" si="80"/>
        <v>#NAME?</v>
      </c>
      <c r="V309" s="1240"/>
      <c r="W309" s="1217" t="s">
        <v>7215</v>
      </c>
      <c r="X309" s="48"/>
      <c r="Y309" s="1217" t="s">
        <v>7216</v>
      </c>
      <c r="Z309" s="48"/>
      <c r="AA309" s="48"/>
      <c r="AB309" s="48"/>
      <c r="AC309" s="48"/>
      <c r="AD309" s="48"/>
      <c r="AE309" s="48"/>
      <c r="AF309" s="48"/>
      <c r="AG309" s="48"/>
      <c r="AH309" s="48"/>
    </row>
    <row r="310" spans="1:34" ht="13.8">
      <c r="A310" s="1450">
        <v>44797</v>
      </c>
      <c r="B310" s="1217" t="s">
        <v>1906</v>
      </c>
      <c r="C310" s="1217"/>
      <c r="D310" s="1217" t="s">
        <v>3919</v>
      </c>
      <c r="E310" s="1217" t="s">
        <v>43</v>
      </c>
      <c r="F310" s="1217" t="s">
        <v>3629</v>
      </c>
      <c r="G310" s="1219">
        <v>0</v>
      </c>
      <c r="H310" s="1572" t="s">
        <v>3055</v>
      </c>
      <c r="I310" s="1219" t="s">
        <v>3453</v>
      </c>
      <c r="J310" s="1772"/>
      <c r="K310" s="48">
        <v>0</v>
      </c>
      <c r="L310" s="48">
        <v>0</v>
      </c>
      <c r="M310" s="1240">
        <v>0</v>
      </c>
      <c r="N310" s="1240"/>
      <c r="O310" s="1668"/>
      <c r="P310" s="1240"/>
      <c r="Q310" s="1240"/>
      <c r="R310" s="1240"/>
      <c r="S310" s="1240"/>
      <c r="T310" s="1240">
        <f t="shared" si="79"/>
        <v>0</v>
      </c>
      <c r="U310" s="1378" t="e">
        <f t="shared" si="80"/>
        <v>#DIV/0!</v>
      </c>
      <c r="V310" s="1240"/>
      <c r="W310" s="1217" t="s">
        <v>27</v>
      </c>
      <c r="X310" s="48"/>
      <c r="Y310" s="1217" t="s">
        <v>7217</v>
      </c>
      <c r="Z310" s="48"/>
      <c r="AA310" s="48"/>
      <c r="AB310" s="48"/>
      <c r="AC310" s="48"/>
      <c r="AD310" s="48"/>
      <c r="AE310" s="48"/>
      <c r="AF310" s="48"/>
      <c r="AG310" s="48"/>
      <c r="AH310" s="48"/>
    </row>
    <row r="311" spans="1:34" ht="13.8">
      <c r="A311" s="1450">
        <v>44797</v>
      </c>
      <c r="B311" s="1217" t="s">
        <v>1906</v>
      </c>
      <c r="C311" s="1217"/>
      <c r="D311" s="1217" t="s">
        <v>3919</v>
      </c>
      <c r="E311" s="1217" t="s">
        <v>2979</v>
      </c>
      <c r="F311" s="1217" t="s">
        <v>3501</v>
      </c>
      <c r="G311" s="1219">
        <v>0</v>
      </c>
      <c r="H311" s="1572" t="s">
        <v>3055</v>
      </c>
      <c r="I311" s="1219" t="s">
        <v>3453</v>
      </c>
      <c r="J311" s="1772"/>
      <c r="K311" s="48">
        <v>0</v>
      </c>
      <c r="L311" s="48">
        <v>0</v>
      </c>
      <c r="M311" s="1240">
        <v>0</v>
      </c>
      <c r="N311" s="1240"/>
      <c r="O311" s="1668"/>
      <c r="P311" s="1240"/>
      <c r="Q311" s="1240"/>
      <c r="R311" s="1240"/>
      <c r="S311" s="1240"/>
      <c r="T311" s="1240">
        <f t="shared" si="79"/>
        <v>0</v>
      </c>
      <c r="U311" s="1378" t="e">
        <f t="shared" si="80"/>
        <v>#DIV/0!</v>
      </c>
      <c r="V311" s="1240"/>
      <c r="W311" s="1217" t="s">
        <v>27</v>
      </c>
      <c r="X311" s="48"/>
      <c r="Y311" s="1217" t="s">
        <v>7218</v>
      </c>
      <c r="Z311" s="48"/>
      <c r="AA311" s="48"/>
      <c r="AB311" s="48"/>
      <c r="AC311" s="48"/>
      <c r="AD311" s="48"/>
      <c r="AE311" s="48"/>
      <c r="AF311" s="48"/>
      <c r="AG311" s="48"/>
      <c r="AH311" s="48"/>
    </row>
    <row r="312" spans="1:34" ht="13.8">
      <c r="A312" s="1450">
        <v>44797</v>
      </c>
      <c r="B312" s="1217" t="s">
        <v>3473</v>
      </c>
      <c r="C312" s="1217"/>
      <c r="D312" s="1217" t="s">
        <v>3570</v>
      </c>
      <c r="E312" s="1217" t="s">
        <v>3910</v>
      </c>
      <c r="F312" s="1217" t="s">
        <v>3592</v>
      </c>
      <c r="G312" s="1219">
        <v>11000</v>
      </c>
      <c r="H312" s="1572" t="s">
        <v>3063</v>
      </c>
      <c r="I312" s="1219" t="s">
        <v>3453</v>
      </c>
      <c r="J312" s="1772"/>
      <c r="K312" s="48" t="e">
        <f t="shared" ref="K312:K314" ca="1" si="104">_xludf.IFS(C312="成田机场",3000,C312="羽田机场",1200,D312="NearMe",1000)</f>
        <v>#NAME?</v>
      </c>
      <c r="L312" s="48"/>
      <c r="M312" s="1240"/>
      <c r="N312" s="1240">
        <v>5300</v>
      </c>
      <c r="O312" s="1668"/>
      <c r="P312" s="1240"/>
      <c r="Q312" s="1240"/>
      <c r="R312" s="1240"/>
      <c r="S312" s="1240"/>
      <c r="T312" s="1240" t="e">
        <f t="shared" ca="1" si="79"/>
        <v>#NAME?</v>
      </c>
      <c r="U312" s="1378" t="e">
        <f t="shared" ca="1" si="80"/>
        <v>#NAME?</v>
      </c>
      <c r="V312" s="1240"/>
      <c r="W312" s="1217" t="s">
        <v>3572</v>
      </c>
      <c r="X312" s="48"/>
      <c r="Y312" s="1217" t="s">
        <v>7219</v>
      </c>
      <c r="Z312" s="48"/>
      <c r="AA312" s="48"/>
      <c r="AB312" s="48"/>
      <c r="AC312" s="48"/>
      <c r="AD312" s="48"/>
      <c r="AE312" s="48"/>
      <c r="AF312" s="48"/>
      <c r="AG312" s="48"/>
      <c r="AH312" s="48"/>
    </row>
    <row r="313" spans="1:34" ht="13.8">
      <c r="A313" s="1450">
        <v>44797</v>
      </c>
      <c r="B313" s="1217" t="s">
        <v>3473</v>
      </c>
      <c r="C313" s="1217"/>
      <c r="D313" s="1217" t="s">
        <v>3570</v>
      </c>
      <c r="E313" s="1217" t="s">
        <v>86</v>
      </c>
      <c r="F313" s="1217" t="s">
        <v>3547</v>
      </c>
      <c r="G313" s="1219">
        <v>11000</v>
      </c>
      <c r="H313" s="1572" t="s">
        <v>3063</v>
      </c>
      <c r="I313" s="1219" t="s">
        <v>3453</v>
      </c>
      <c r="J313" s="1772"/>
      <c r="K313" s="48" t="e">
        <f t="shared" ca="1" si="104"/>
        <v>#NAME?</v>
      </c>
      <c r="L313" s="48"/>
      <c r="M313" s="1240"/>
      <c r="N313" s="1240">
        <v>4300</v>
      </c>
      <c r="O313" s="1668"/>
      <c r="P313" s="1240"/>
      <c r="Q313" s="1240"/>
      <c r="R313" s="1240"/>
      <c r="S313" s="1240"/>
      <c r="T313" s="1240" t="e">
        <f t="shared" ca="1" si="79"/>
        <v>#NAME?</v>
      </c>
      <c r="U313" s="1378" t="e">
        <f t="shared" ca="1" si="80"/>
        <v>#NAME?</v>
      </c>
      <c r="V313" s="1240"/>
      <c r="W313" s="1217" t="s">
        <v>3572</v>
      </c>
      <c r="X313" s="48"/>
      <c r="Y313" s="1217" t="s">
        <v>7220</v>
      </c>
      <c r="Z313" s="48"/>
      <c r="AA313" s="48"/>
      <c r="AB313" s="48"/>
      <c r="AC313" s="48"/>
      <c r="AD313" s="48"/>
      <c r="AE313" s="48"/>
      <c r="AF313" s="48"/>
      <c r="AG313" s="48"/>
      <c r="AH313" s="48"/>
    </row>
    <row r="314" spans="1:34" ht="13.8">
      <c r="A314" s="1450">
        <v>44797</v>
      </c>
      <c r="B314" s="1217" t="s">
        <v>3473</v>
      </c>
      <c r="C314" s="1217"/>
      <c r="D314" s="1217" t="s">
        <v>3570</v>
      </c>
      <c r="E314" s="1217" t="s">
        <v>55</v>
      </c>
      <c r="F314" s="1217" t="s">
        <v>3512</v>
      </c>
      <c r="G314" s="1219">
        <v>8500</v>
      </c>
      <c r="H314" s="1572" t="s">
        <v>3063</v>
      </c>
      <c r="I314" s="1219" t="s">
        <v>3453</v>
      </c>
      <c r="J314" s="1772"/>
      <c r="K314" s="48" t="e">
        <f t="shared" ca="1" si="104"/>
        <v>#NAME?</v>
      </c>
      <c r="L314" s="48"/>
      <c r="M314" s="1240"/>
      <c r="N314" s="1240">
        <v>5300</v>
      </c>
      <c r="O314" s="1668"/>
      <c r="P314" s="1240"/>
      <c r="Q314" s="1240"/>
      <c r="R314" s="1240"/>
      <c r="S314" s="1240"/>
      <c r="T314" s="1240" t="e">
        <f t="shared" ca="1" si="79"/>
        <v>#NAME?</v>
      </c>
      <c r="U314" s="1378" t="e">
        <f t="shared" ca="1" si="80"/>
        <v>#NAME?</v>
      </c>
      <c r="V314" s="1240"/>
      <c r="W314" s="1217" t="s">
        <v>3572</v>
      </c>
      <c r="X314" s="48"/>
      <c r="Y314" s="1217" t="s">
        <v>7221</v>
      </c>
      <c r="Z314" s="48"/>
      <c r="AA314" s="48"/>
      <c r="AB314" s="48"/>
      <c r="AC314" s="48"/>
      <c r="AD314" s="48"/>
      <c r="AE314" s="48"/>
      <c r="AF314" s="48"/>
      <c r="AG314" s="48"/>
      <c r="AH314" s="48"/>
    </row>
    <row r="315" spans="1:34" ht="13.8">
      <c r="A315" s="1450">
        <v>44798</v>
      </c>
      <c r="B315" s="1217" t="s">
        <v>1906</v>
      </c>
      <c r="C315" s="1217"/>
      <c r="D315" s="1217" t="s">
        <v>3919</v>
      </c>
      <c r="E315" s="1217" t="s">
        <v>49</v>
      </c>
      <c r="F315" s="1217" t="s">
        <v>3486</v>
      </c>
      <c r="G315" s="1219">
        <v>0</v>
      </c>
      <c r="H315" s="1572" t="s">
        <v>3055</v>
      </c>
      <c r="I315" s="1219" t="s">
        <v>3453</v>
      </c>
      <c r="J315" s="1772"/>
      <c r="K315" s="48">
        <v>0</v>
      </c>
      <c r="L315" s="48">
        <v>0</v>
      </c>
      <c r="M315" s="1240">
        <v>0</v>
      </c>
      <c r="N315" s="1240"/>
      <c r="O315" s="1668"/>
      <c r="P315" s="1240"/>
      <c r="Q315" s="1240"/>
      <c r="R315" s="1240"/>
      <c r="S315" s="1240"/>
      <c r="T315" s="1240">
        <f t="shared" si="79"/>
        <v>0</v>
      </c>
      <c r="U315" s="1378" t="e">
        <f t="shared" si="80"/>
        <v>#DIV/0!</v>
      </c>
      <c r="V315" s="1240"/>
      <c r="W315" s="1217" t="s">
        <v>27</v>
      </c>
      <c r="X315" s="48"/>
      <c r="Y315" s="1217" t="s">
        <v>7222</v>
      </c>
      <c r="Z315" s="48"/>
      <c r="AA315" s="48"/>
      <c r="AB315" s="48"/>
      <c r="AC315" s="48"/>
      <c r="AD315" s="48"/>
      <c r="AE315" s="48"/>
      <c r="AF315" s="48"/>
      <c r="AG315" s="48"/>
      <c r="AH315" s="48"/>
    </row>
    <row r="316" spans="1:34" ht="13.8">
      <c r="A316" s="1450">
        <v>44798</v>
      </c>
      <c r="B316" s="1217" t="s">
        <v>1906</v>
      </c>
      <c r="C316" s="1217"/>
      <c r="D316" s="1217" t="s">
        <v>3919</v>
      </c>
      <c r="E316" s="1217" t="s">
        <v>3079</v>
      </c>
      <c r="F316" s="1217" t="s">
        <v>3686</v>
      </c>
      <c r="G316" s="1219">
        <v>0</v>
      </c>
      <c r="H316" s="1572" t="s">
        <v>3055</v>
      </c>
      <c r="I316" s="1219" t="s">
        <v>3453</v>
      </c>
      <c r="J316" s="1772"/>
      <c r="K316" s="48">
        <v>0</v>
      </c>
      <c r="L316" s="48">
        <v>0</v>
      </c>
      <c r="M316" s="1240">
        <v>0</v>
      </c>
      <c r="N316" s="1240"/>
      <c r="O316" s="1668"/>
      <c r="P316" s="1240"/>
      <c r="Q316" s="1240"/>
      <c r="R316" s="1240"/>
      <c r="S316" s="1240"/>
      <c r="T316" s="1240">
        <f t="shared" si="79"/>
        <v>0</v>
      </c>
      <c r="U316" s="1378" t="e">
        <f t="shared" si="80"/>
        <v>#DIV/0!</v>
      </c>
      <c r="V316" s="1240"/>
      <c r="W316" s="1217" t="s">
        <v>27</v>
      </c>
      <c r="X316" s="48"/>
      <c r="Y316" s="1217" t="s">
        <v>7223</v>
      </c>
      <c r="Z316" s="48"/>
      <c r="AA316" s="48"/>
      <c r="AB316" s="48"/>
      <c r="AC316" s="48"/>
      <c r="AD316" s="48"/>
      <c r="AE316" s="48"/>
      <c r="AF316" s="48"/>
      <c r="AG316" s="48"/>
      <c r="AH316" s="48"/>
    </row>
    <row r="317" spans="1:34" ht="13.8">
      <c r="A317" s="1450">
        <v>44798</v>
      </c>
      <c r="B317" s="1217" t="s">
        <v>3473</v>
      </c>
      <c r="C317" s="1217"/>
      <c r="D317" s="1217" t="s">
        <v>3570</v>
      </c>
      <c r="E317" s="1217" t="s">
        <v>3910</v>
      </c>
      <c r="F317" s="1217" t="s">
        <v>3592</v>
      </c>
      <c r="G317" s="1219">
        <v>11000</v>
      </c>
      <c r="H317" s="1572" t="s">
        <v>3063</v>
      </c>
      <c r="I317" s="1219" t="s">
        <v>3453</v>
      </c>
      <c r="J317" s="1772"/>
      <c r="K317" s="48" t="e">
        <f t="shared" ref="K317:K319" ca="1" si="105">_xludf.IFS(C317="成田机场",3000,C317="羽田机场",1200,D317="NearMe",1000)</f>
        <v>#NAME?</v>
      </c>
      <c r="L317" s="48"/>
      <c r="M317" s="1240"/>
      <c r="N317" s="1240">
        <v>5300</v>
      </c>
      <c r="O317" s="1668"/>
      <c r="P317" s="1240"/>
      <c r="Q317" s="1240"/>
      <c r="R317" s="1240"/>
      <c r="S317" s="1240"/>
      <c r="T317" s="1240" t="e">
        <f t="shared" ca="1" si="79"/>
        <v>#NAME?</v>
      </c>
      <c r="U317" s="1378" t="e">
        <f t="shared" ca="1" si="80"/>
        <v>#NAME?</v>
      </c>
      <c r="V317" s="1240"/>
      <c r="W317" s="1217" t="s">
        <v>3572</v>
      </c>
      <c r="X317" s="48"/>
      <c r="Y317" s="1217" t="s">
        <v>7224</v>
      </c>
      <c r="Z317" s="48"/>
      <c r="AA317" s="48"/>
      <c r="AB317" s="48"/>
      <c r="AC317" s="48"/>
      <c r="AD317" s="48"/>
      <c r="AE317" s="48"/>
      <c r="AF317" s="48"/>
      <c r="AG317" s="48"/>
      <c r="AH317" s="48"/>
    </row>
    <row r="318" spans="1:34" ht="13.8">
      <c r="A318" s="1450">
        <v>44798</v>
      </c>
      <c r="B318" s="1217" t="s">
        <v>3473</v>
      </c>
      <c r="C318" s="1217"/>
      <c r="D318" s="1217" t="s">
        <v>3570</v>
      </c>
      <c r="E318" s="1217" t="s">
        <v>86</v>
      </c>
      <c r="F318" s="1217" t="s">
        <v>3547</v>
      </c>
      <c r="G318" s="1219">
        <v>11000</v>
      </c>
      <c r="H318" s="1572" t="s">
        <v>3063</v>
      </c>
      <c r="I318" s="1219" t="s">
        <v>3453</v>
      </c>
      <c r="J318" s="1772"/>
      <c r="K318" s="48" t="e">
        <f t="shared" ca="1" si="105"/>
        <v>#NAME?</v>
      </c>
      <c r="L318" s="48"/>
      <c r="M318" s="1240"/>
      <c r="N318" s="1240">
        <v>4300</v>
      </c>
      <c r="O318" s="1668"/>
      <c r="P318" s="1240"/>
      <c r="Q318" s="1240"/>
      <c r="R318" s="1240"/>
      <c r="S318" s="1240"/>
      <c r="T318" s="1240" t="e">
        <f t="shared" ca="1" si="79"/>
        <v>#NAME?</v>
      </c>
      <c r="U318" s="1378" t="e">
        <f t="shared" ca="1" si="80"/>
        <v>#NAME?</v>
      </c>
      <c r="V318" s="1240"/>
      <c r="W318" s="1217" t="s">
        <v>3572</v>
      </c>
      <c r="X318" s="48"/>
      <c r="Y318" s="1217" t="s">
        <v>7225</v>
      </c>
      <c r="Z318" s="48"/>
      <c r="AA318" s="48"/>
      <c r="AB318" s="48"/>
      <c r="AC318" s="48"/>
      <c r="AD318" s="48"/>
      <c r="AE318" s="48"/>
      <c r="AF318" s="48"/>
      <c r="AG318" s="48"/>
      <c r="AH318" s="48"/>
    </row>
    <row r="319" spans="1:34" ht="13.8">
      <c r="A319" s="1450">
        <v>44798</v>
      </c>
      <c r="B319" s="1217" t="s">
        <v>3473</v>
      </c>
      <c r="C319" s="1217"/>
      <c r="D319" s="1217" t="s">
        <v>3570</v>
      </c>
      <c r="E319" s="1217" t="s">
        <v>55</v>
      </c>
      <c r="F319" s="1217" t="s">
        <v>3512</v>
      </c>
      <c r="G319" s="1219">
        <v>8500</v>
      </c>
      <c r="H319" s="1572" t="s">
        <v>3063</v>
      </c>
      <c r="I319" s="1219" t="s">
        <v>3453</v>
      </c>
      <c r="J319" s="1772"/>
      <c r="K319" s="48" t="e">
        <f t="shared" ca="1" si="105"/>
        <v>#NAME?</v>
      </c>
      <c r="L319" s="48"/>
      <c r="M319" s="1240"/>
      <c r="N319" s="1240">
        <v>5300</v>
      </c>
      <c r="O319" s="1668"/>
      <c r="P319" s="1240"/>
      <c r="Q319" s="1240"/>
      <c r="R319" s="1240"/>
      <c r="S319" s="1240"/>
      <c r="T319" s="1240" t="e">
        <f t="shared" ca="1" si="79"/>
        <v>#NAME?</v>
      </c>
      <c r="U319" s="1378" t="e">
        <f t="shared" ca="1" si="80"/>
        <v>#NAME?</v>
      </c>
      <c r="V319" s="1240"/>
      <c r="W319" s="1217" t="s">
        <v>3572</v>
      </c>
      <c r="X319" s="48"/>
      <c r="Y319" s="1217" t="s">
        <v>7226</v>
      </c>
      <c r="Z319" s="48"/>
      <c r="AA319" s="48"/>
      <c r="AB319" s="48"/>
      <c r="AC319" s="48"/>
      <c r="AD319" s="48"/>
      <c r="AE319" s="48"/>
      <c r="AF319" s="48"/>
      <c r="AG319" s="48"/>
      <c r="AH319" s="48"/>
    </row>
    <row r="320" spans="1:34" ht="13.8">
      <c r="A320" s="1450">
        <v>44798</v>
      </c>
      <c r="B320" s="1217" t="s">
        <v>1906</v>
      </c>
      <c r="C320" s="1217"/>
      <c r="D320" s="1217" t="s">
        <v>3919</v>
      </c>
      <c r="E320" s="1217" t="s">
        <v>3289</v>
      </c>
      <c r="F320" s="1217" t="s">
        <v>3501</v>
      </c>
      <c r="G320" s="1219">
        <v>0</v>
      </c>
      <c r="H320" s="1572" t="s">
        <v>3055</v>
      </c>
      <c r="I320" s="1219" t="s">
        <v>3453</v>
      </c>
      <c r="J320" s="1772"/>
      <c r="K320" s="48">
        <v>0</v>
      </c>
      <c r="L320" s="48">
        <v>0</v>
      </c>
      <c r="M320" s="1240">
        <v>0</v>
      </c>
      <c r="N320" s="1240"/>
      <c r="O320" s="1668"/>
      <c r="P320" s="1240"/>
      <c r="Q320" s="1240"/>
      <c r="R320" s="1240"/>
      <c r="S320" s="1240"/>
      <c r="T320" s="1240">
        <f t="shared" si="79"/>
        <v>0</v>
      </c>
      <c r="U320" s="1378" t="e">
        <f t="shared" si="80"/>
        <v>#DIV/0!</v>
      </c>
      <c r="V320" s="1240"/>
      <c r="W320" s="1217" t="s">
        <v>27</v>
      </c>
      <c r="X320" s="48"/>
      <c r="Y320" s="1217" t="s">
        <v>7227</v>
      </c>
      <c r="Z320" s="48"/>
      <c r="AA320" s="48"/>
      <c r="AB320" s="48"/>
      <c r="AC320" s="48"/>
      <c r="AD320" s="48"/>
      <c r="AE320" s="48"/>
      <c r="AF320" s="48"/>
      <c r="AG320" s="48"/>
      <c r="AH320" s="48"/>
    </row>
    <row r="321" spans="1:34" ht="13.8">
      <c r="A321" s="1450">
        <v>44798</v>
      </c>
      <c r="B321" s="1217" t="s">
        <v>570</v>
      </c>
      <c r="C321" s="1217" t="s">
        <v>3446</v>
      </c>
      <c r="D321" s="1217" t="s">
        <v>3807</v>
      </c>
      <c r="E321" s="1217" t="s">
        <v>55</v>
      </c>
      <c r="F321" s="1217" t="s">
        <v>3512</v>
      </c>
      <c r="G321" s="1219">
        <v>20000</v>
      </c>
      <c r="H321" s="1769" t="s">
        <v>3063</v>
      </c>
      <c r="I321" s="1219" t="s">
        <v>3453</v>
      </c>
      <c r="J321" s="1772"/>
      <c r="K321" s="48" t="e">
        <f t="shared" ref="K321:K322" ca="1" si="106">_xludf.IFS(C321="成田机场",3000,C321="羽田机场",1200,D321="NearMe",1000)</f>
        <v>#NAME?</v>
      </c>
      <c r="L321" s="48" t="e">
        <f t="shared" ref="L321:L322" ca="1" si="107">_xludf.IFS(C321="成田机场",4000,C321="羽田机场",1000)</f>
        <v>#NAME?</v>
      </c>
      <c r="M321" s="1240" t="e">
        <f t="shared" ref="M321:M322" ca="1" si="108">(G321-K321-L321)*0.7</f>
        <v>#NAME?</v>
      </c>
      <c r="N321" s="1240"/>
      <c r="O321" s="1668"/>
      <c r="P321" s="1240"/>
      <c r="Q321" s="1240"/>
      <c r="R321" s="1240"/>
      <c r="S321" s="1240"/>
      <c r="T321" s="1240" t="e">
        <f t="shared" ca="1" si="79"/>
        <v>#NAME?</v>
      </c>
      <c r="U321" s="1378" t="e">
        <f t="shared" ca="1" si="80"/>
        <v>#NAME?</v>
      </c>
      <c r="V321" s="1240"/>
      <c r="W321" s="1217" t="s">
        <v>105</v>
      </c>
      <c r="X321" s="48"/>
      <c r="Y321" s="1217" t="s">
        <v>7228</v>
      </c>
      <c r="Z321" s="48"/>
      <c r="AA321" s="48"/>
      <c r="AB321" s="48"/>
      <c r="AC321" s="48"/>
      <c r="AD321" s="48"/>
      <c r="AE321" s="48"/>
      <c r="AF321" s="48"/>
      <c r="AG321" s="48"/>
      <c r="AH321" s="48"/>
    </row>
    <row r="322" spans="1:34" ht="13.8">
      <c r="A322" s="1450">
        <v>44798</v>
      </c>
      <c r="B322" s="1217" t="s">
        <v>1170</v>
      </c>
      <c r="C322" s="1217" t="s">
        <v>3456</v>
      </c>
      <c r="D322" s="1217" t="s">
        <v>1371</v>
      </c>
      <c r="E322" s="1217" t="s">
        <v>86</v>
      </c>
      <c r="F322" s="1217" t="s">
        <v>3547</v>
      </c>
      <c r="G322" s="1219">
        <v>1250</v>
      </c>
      <c r="H322" s="1769" t="s">
        <v>3063</v>
      </c>
      <c r="I322" s="1219" t="s">
        <v>3450</v>
      </c>
      <c r="J322" s="1772"/>
      <c r="K322" s="48" t="e">
        <f t="shared" ca="1" si="106"/>
        <v>#NAME?</v>
      </c>
      <c r="L322" s="48" t="e">
        <f t="shared" ca="1" si="107"/>
        <v>#NAME?</v>
      </c>
      <c r="M322" s="1240" t="e">
        <f t="shared" ca="1" si="108"/>
        <v>#NAME?</v>
      </c>
      <c r="N322" s="1240"/>
      <c r="O322" s="1668"/>
      <c r="P322" s="1240"/>
      <c r="Q322" s="1240"/>
      <c r="R322" s="1240"/>
      <c r="S322" s="1240"/>
      <c r="T322" s="1240" t="e">
        <f t="shared" ca="1" si="79"/>
        <v>#NAME?</v>
      </c>
      <c r="U322" s="1378" t="e">
        <f t="shared" ca="1" si="80"/>
        <v>#NAME?</v>
      </c>
      <c r="V322" s="1240"/>
      <c r="W322" s="1217" t="s">
        <v>1540</v>
      </c>
      <c r="X322" s="48"/>
      <c r="Y322" s="1217" t="s">
        <v>7229</v>
      </c>
      <c r="Z322" s="48"/>
      <c r="AA322" s="48"/>
      <c r="AB322" s="48"/>
      <c r="AC322" s="48"/>
      <c r="AD322" s="48"/>
      <c r="AE322" s="48"/>
      <c r="AF322" s="48"/>
      <c r="AG322" s="48"/>
      <c r="AH322" s="48"/>
    </row>
    <row r="323" spans="1:34" ht="13.8">
      <c r="A323" s="1450">
        <v>44798</v>
      </c>
      <c r="B323" s="1217" t="s">
        <v>1906</v>
      </c>
      <c r="C323" s="1217"/>
      <c r="D323" s="1217" t="s">
        <v>3919</v>
      </c>
      <c r="E323" s="1217" t="s">
        <v>40</v>
      </c>
      <c r="F323" s="1217" t="s">
        <v>3449</v>
      </c>
      <c r="G323" s="1219">
        <v>0</v>
      </c>
      <c r="H323" s="1572" t="s">
        <v>3055</v>
      </c>
      <c r="I323" s="1219" t="s">
        <v>3453</v>
      </c>
      <c r="J323" s="1772"/>
      <c r="K323" s="48">
        <v>0</v>
      </c>
      <c r="L323" s="48">
        <v>0</v>
      </c>
      <c r="M323" s="1240">
        <v>0</v>
      </c>
      <c r="N323" s="1240"/>
      <c r="O323" s="1668"/>
      <c r="P323" s="1240"/>
      <c r="Q323" s="1240"/>
      <c r="R323" s="1240"/>
      <c r="S323" s="1240"/>
      <c r="T323" s="1240">
        <f t="shared" si="79"/>
        <v>0</v>
      </c>
      <c r="U323" s="1378" t="e">
        <f t="shared" si="80"/>
        <v>#DIV/0!</v>
      </c>
      <c r="V323" s="1240"/>
      <c r="W323" s="1217" t="s">
        <v>27</v>
      </c>
      <c r="X323" s="48"/>
      <c r="Y323" s="1217" t="s">
        <v>7230</v>
      </c>
      <c r="Z323" s="48"/>
      <c r="AA323" s="48"/>
      <c r="AB323" s="48"/>
      <c r="AC323" s="48"/>
      <c r="AD323" s="48"/>
      <c r="AE323" s="48"/>
      <c r="AF323" s="48"/>
      <c r="AG323" s="48"/>
      <c r="AH323" s="48"/>
    </row>
    <row r="324" spans="1:34" ht="13.8">
      <c r="A324" s="1450">
        <v>44798</v>
      </c>
      <c r="B324" s="1217" t="s">
        <v>1906</v>
      </c>
      <c r="C324" s="1217"/>
      <c r="D324" s="1217" t="s">
        <v>3919</v>
      </c>
      <c r="E324" s="1217" t="s">
        <v>45</v>
      </c>
      <c r="F324" s="1217" t="s">
        <v>3629</v>
      </c>
      <c r="G324" s="1219">
        <v>0</v>
      </c>
      <c r="H324" s="1572" t="s">
        <v>3055</v>
      </c>
      <c r="I324" s="1219" t="s">
        <v>3453</v>
      </c>
      <c r="J324" s="1772"/>
      <c r="K324" s="48">
        <v>0</v>
      </c>
      <c r="L324" s="48">
        <v>0</v>
      </c>
      <c r="M324" s="1240">
        <v>0</v>
      </c>
      <c r="N324" s="1240"/>
      <c r="O324" s="1668"/>
      <c r="P324" s="1240"/>
      <c r="Q324" s="1240"/>
      <c r="R324" s="1240"/>
      <c r="S324" s="1240"/>
      <c r="T324" s="1240">
        <f t="shared" si="79"/>
        <v>0</v>
      </c>
      <c r="U324" s="1378" t="e">
        <f t="shared" si="80"/>
        <v>#DIV/0!</v>
      </c>
      <c r="V324" s="1240"/>
      <c r="W324" s="1217" t="s">
        <v>27</v>
      </c>
      <c r="X324" s="48"/>
      <c r="Y324" s="1217" t="s">
        <v>7231</v>
      </c>
      <c r="Z324" s="48"/>
      <c r="AA324" s="48"/>
      <c r="AB324" s="48"/>
      <c r="AC324" s="48"/>
      <c r="AD324" s="48"/>
      <c r="AE324" s="48"/>
      <c r="AF324" s="48"/>
      <c r="AG324" s="48"/>
      <c r="AH324" s="48"/>
    </row>
    <row r="325" spans="1:34" ht="13.8">
      <c r="A325" s="1450">
        <v>44798</v>
      </c>
      <c r="B325" s="1217" t="s">
        <v>3473</v>
      </c>
      <c r="C325" s="1217"/>
      <c r="D325" s="1217" t="s">
        <v>3570</v>
      </c>
      <c r="E325" s="1217" t="s">
        <v>3910</v>
      </c>
      <c r="F325" s="1217" t="s">
        <v>3592</v>
      </c>
      <c r="G325" s="1219">
        <v>11000</v>
      </c>
      <c r="H325" s="1572" t="s">
        <v>3063</v>
      </c>
      <c r="I325" s="1219" t="s">
        <v>3453</v>
      </c>
      <c r="J325" s="1772"/>
      <c r="K325" s="48" t="e">
        <f t="shared" ref="K325:K328" ca="1" si="109">_xludf.IFS(C325="成田机场",3000,C325="羽田机场",1200,D325="NearMe",1000)</f>
        <v>#NAME?</v>
      </c>
      <c r="L325" s="48"/>
      <c r="M325" s="1240"/>
      <c r="N325" s="1240">
        <v>5300</v>
      </c>
      <c r="O325" s="1668"/>
      <c r="P325" s="1240"/>
      <c r="Q325" s="1240"/>
      <c r="R325" s="1240"/>
      <c r="S325" s="1240"/>
      <c r="T325" s="1240" t="e">
        <f t="shared" ca="1" si="79"/>
        <v>#NAME?</v>
      </c>
      <c r="U325" s="1378" t="e">
        <f t="shared" ca="1" si="80"/>
        <v>#NAME?</v>
      </c>
      <c r="V325" s="1240"/>
      <c r="W325" s="1217" t="s">
        <v>3572</v>
      </c>
      <c r="X325" s="48"/>
      <c r="Y325" s="1217" t="s">
        <v>7232</v>
      </c>
      <c r="Z325" s="48"/>
      <c r="AA325" s="48"/>
      <c r="AB325" s="48"/>
      <c r="AC325" s="48"/>
      <c r="AD325" s="48"/>
      <c r="AE325" s="48"/>
      <c r="AF325" s="48"/>
      <c r="AG325" s="48"/>
      <c r="AH325" s="48"/>
    </row>
    <row r="326" spans="1:34" ht="13.8">
      <c r="A326" s="1450">
        <v>44798</v>
      </c>
      <c r="B326" s="1217" t="s">
        <v>3473</v>
      </c>
      <c r="C326" s="1217"/>
      <c r="D326" s="1217" t="s">
        <v>3570</v>
      </c>
      <c r="E326" s="1217" t="s">
        <v>86</v>
      </c>
      <c r="F326" s="1217" t="s">
        <v>3547</v>
      </c>
      <c r="G326" s="1219">
        <v>11000</v>
      </c>
      <c r="H326" s="1572" t="s">
        <v>3063</v>
      </c>
      <c r="I326" s="1219" t="s">
        <v>3453</v>
      </c>
      <c r="J326" s="1772"/>
      <c r="K326" s="48" t="e">
        <f t="shared" ca="1" si="109"/>
        <v>#NAME?</v>
      </c>
      <c r="L326" s="48"/>
      <c r="M326" s="1240"/>
      <c r="N326" s="1240">
        <v>4300</v>
      </c>
      <c r="O326" s="1668"/>
      <c r="P326" s="1240"/>
      <c r="Q326" s="1240"/>
      <c r="R326" s="1240"/>
      <c r="S326" s="1240"/>
      <c r="T326" s="1240" t="e">
        <f t="shared" ca="1" si="79"/>
        <v>#NAME?</v>
      </c>
      <c r="U326" s="1378" t="e">
        <f t="shared" ca="1" si="80"/>
        <v>#NAME?</v>
      </c>
      <c r="V326" s="1240"/>
      <c r="W326" s="1217" t="s">
        <v>3572</v>
      </c>
      <c r="X326" s="48"/>
      <c r="Y326" s="1217" t="s">
        <v>7233</v>
      </c>
      <c r="Z326" s="48"/>
      <c r="AA326" s="48"/>
      <c r="AB326" s="48"/>
      <c r="AC326" s="48"/>
      <c r="AD326" s="48"/>
      <c r="AE326" s="48"/>
      <c r="AF326" s="48"/>
      <c r="AG326" s="48"/>
      <c r="AH326" s="48"/>
    </row>
    <row r="327" spans="1:34" ht="13.8">
      <c r="A327" s="1450">
        <v>44798</v>
      </c>
      <c r="B327" s="1217" t="s">
        <v>3473</v>
      </c>
      <c r="C327" s="1217"/>
      <c r="D327" s="1217" t="s">
        <v>3570</v>
      </c>
      <c r="E327" s="1217" t="s">
        <v>55</v>
      </c>
      <c r="F327" s="1217" t="s">
        <v>3512</v>
      </c>
      <c r="G327" s="1219">
        <v>8500</v>
      </c>
      <c r="H327" s="1572" t="s">
        <v>3063</v>
      </c>
      <c r="I327" s="1219" t="s">
        <v>3453</v>
      </c>
      <c r="J327" s="1772"/>
      <c r="K327" s="48" t="e">
        <f t="shared" ca="1" si="109"/>
        <v>#NAME?</v>
      </c>
      <c r="L327" s="48"/>
      <c r="M327" s="1240"/>
      <c r="N327" s="1240">
        <v>5300</v>
      </c>
      <c r="O327" s="1668"/>
      <c r="P327" s="1240"/>
      <c r="Q327" s="1240"/>
      <c r="R327" s="1240"/>
      <c r="S327" s="1240"/>
      <c r="T327" s="1240" t="e">
        <f t="shared" ca="1" si="79"/>
        <v>#NAME?</v>
      </c>
      <c r="U327" s="1378" t="e">
        <f t="shared" ca="1" si="80"/>
        <v>#NAME?</v>
      </c>
      <c r="V327" s="1240"/>
      <c r="W327" s="1217" t="s">
        <v>3572</v>
      </c>
      <c r="X327" s="48"/>
      <c r="Y327" s="1217" t="s">
        <v>7234</v>
      </c>
      <c r="Z327" s="48"/>
      <c r="AA327" s="48"/>
      <c r="AB327" s="48"/>
      <c r="AC327" s="48"/>
      <c r="AD327" s="48"/>
      <c r="AE327" s="48"/>
      <c r="AF327" s="48"/>
      <c r="AG327" s="48"/>
      <c r="AH327" s="48"/>
    </row>
    <row r="328" spans="1:34" ht="13.8">
      <c r="A328" s="1450">
        <v>44799</v>
      </c>
      <c r="B328" s="1217" t="s">
        <v>1170</v>
      </c>
      <c r="C328" s="1217" t="s">
        <v>3446</v>
      </c>
      <c r="D328" s="1217" t="s">
        <v>4010</v>
      </c>
      <c r="E328" s="1217" t="s">
        <v>3910</v>
      </c>
      <c r="F328" s="1217" t="s">
        <v>3592</v>
      </c>
      <c r="G328" s="1219">
        <v>13000</v>
      </c>
      <c r="H328" s="1572" t="s">
        <v>3063</v>
      </c>
      <c r="I328" s="1219" t="s">
        <v>3453</v>
      </c>
      <c r="J328" s="1772"/>
      <c r="K328" s="48" t="e">
        <f t="shared" ca="1" si="109"/>
        <v>#NAME?</v>
      </c>
      <c r="L328" s="48" t="e">
        <f ca="1">_xludf.IFS(C328="成田机场",4000,C328="羽田机场",1000)</f>
        <v>#NAME?</v>
      </c>
      <c r="M328" s="1240" t="e">
        <f ca="1">(G328-K328-L328)*0.7</f>
        <v>#NAME?</v>
      </c>
      <c r="N328" s="1240"/>
      <c r="O328" s="1668"/>
      <c r="P328" s="1240"/>
      <c r="Q328" s="1240"/>
      <c r="R328" s="1240"/>
      <c r="S328" s="1240"/>
      <c r="T328" s="1240" t="e">
        <f t="shared" ca="1" si="79"/>
        <v>#NAME?</v>
      </c>
      <c r="U328" s="1378" t="e">
        <f t="shared" ca="1" si="80"/>
        <v>#NAME?</v>
      </c>
      <c r="V328" s="1240"/>
      <c r="W328" s="1217" t="s">
        <v>108</v>
      </c>
      <c r="X328" s="48"/>
      <c r="Y328" s="1217" t="s">
        <v>7235</v>
      </c>
      <c r="Z328" s="48"/>
      <c r="AA328" s="48"/>
      <c r="AB328" s="48"/>
      <c r="AC328" s="48"/>
      <c r="AD328" s="48"/>
      <c r="AE328" s="48"/>
      <c r="AF328" s="48"/>
      <c r="AG328" s="48"/>
      <c r="AH328" s="48"/>
    </row>
    <row r="329" spans="1:34" ht="13.8">
      <c r="A329" s="1450">
        <v>44799</v>
      </c>
      <c r="B329" s="1217" t="s">
        <v>1906</v>
      </c>
      <c r="C329" s="1217"/>
      <c r="D329" s="1217" t="s">
        <v>3919</v>
      </c>
      <c r="E329" s="1217" t="s">
        <v>3079</v>
      </c>
      <c r="F329" s="1217" t="s">
        <v>3686</v>
      </c>
      <c r="G329" s="1219">
        <v>0</v>
      </c>
      <c r="H329" s="1572" t="s">
        <v>3055</v>
      </c>
      <c r="I329" s="1219" t="s">
        <v>3453</v>
      </c>
      <c r="J329" s="1772"/>
      <c r="K329" s="48">
        <v>0</v>
      </c>
      <c r="L329" s="48">
        <v>0</v>
      </c>
      <c r="M329" s="1240">
        <v>0</v>
      </c>
      <c r="N329" s="1240"/>
      <c r="O329" s="1668"/>
      <c r="P329" s="1240"/>
      <c r="Q329" s="1240"/>
      <c r="R329" s="1240"/>
      <c r="S329" s="1240"/>
      <c r="T329" s="1240">
        <f t="shared" si="79"/>
        <v>0</v>
      </c>
      <c r="U329" s="1378" t="e">
        <f t="shared" si="80"/>
        <v>#DIV/0!</v>
      </c>
      <c r="V329" s="1240"/>
      <c r="W329" s="1217" t="s">
        <v>27</v>
      </c>
      <c r="X329" s="48"/>
      <c r="Y329" s="1217" t="s">
        <v>7236</v>
      </c>
      <c r="Z329" s="48"/>
      <c r="AA329" s="48"/>
      <c r="AB329" s="48"/>
      <c r="AC329" s="48"/>
      <c r="AD329" s="48"/>
      <c r="AE329" s="48"/>
      <c r="AF329" s="48"/>
      <c r="AG329" s="48"/>
      <c r="AH329" s="48"/>
    </row>
    <row r="330" spans="1:34" ht="13.8">
      <c r="A330" s="1450">
        <v>44799</v>
      </c>
      <c r="B330" s="1217" t="s">
        <v>1906</v>
      </c>
      <c r="C330" s="1217"/>
      <c r="D330" s="1217" t="s">
        <v>3919</v>
      </c>
      <c r="E330" s="1217" t="s">
        <v>2979</v>
      </c>
      <c r="F330" s="1217" t="s">
        <v>3501</v>
      </c>
      <c r="G330" s="1219">
        <v>0</v>
      </c>
      <c r="H330" s="1572" t="s">
        <v>3055</v>
      </c>
      <c r="I330" s="1219" t="s">
        <v>3453</v>
      </c>
      <c r="J330" s="1772"/>
      <c r="K330" s="48">
        <v>0</v>
      </c>
      <c r="L330" s="48">
        <v>0</v>
      </c>
      <c r="M330" s="1240">
        <v>0</v>
      </c>
      <c r="N330" s="1240"/>
      <c r="O330" s="1668"/>
      <c r="P330" s="1240"/>
      <c r="Q330" s="1240"/>
      <c r="R330" s="1240"/>
      <c r="S330" s="1240"/>
      <c r="T330" s="1240">
        <f t="shared" si="79"/>
        <v>0</v>
      </c>
      <c r="U330" s="1378" t="e">
        <f t="shared" si="80"/>
        <v>#DIV/0!</v>
      </c>
      <c r="V330" s="1240"/>
      <c r="W330" s="1217" t="s">
        <v>27</v>
      </c>
      <c r="X330" s="48"/>
      <c r="Y330" s="1217" t="s">
        <v>7237</v>
      </c>
      <c r="Z330" s="48"/>
      <c r="AA330" s="48"/>
      <c r="AB330" s="48"/>
      <c r="AC330" s="48"/>
      <c r="AD330" s="48"/>
      <c r="AE330" s="48"/>
      <c r="AF330" s="48"/>
      <c r="AG330" s="48"/>
      <c r="AH330" s="48"/>
    </row>
    <row r="331" spans="1:34" ht="13.8">
      <c r="A331" s="1450">
        <v>44799</v>
      </c>
      <c r="B331" s="1217" t="s">
        <v>3473</v>
      </c>
      <c r="C331" s="1217"/>
      <c r="D331" s="1217" t="s">
        <v>3570</v>
      </c>
      <c r="E331" s="1217" t="s">
        <v>3910</v>
      </c>
      <c r="F331" s="1217" t="s">
        <v>3592</v>
      </c>
      <c r="G331" s="1219">
        <v>11000</v>
      </c>
      <c r="H331" s="1572" t="s">
        <v>3063</v>
      </c>
      <c r="I331" s="1219" t="s">
        <v>3453</v>
      </c>
      <c r="J331" s="1772"/>
      <c r="K331" s="48" t="e">
        <f t="shared" ref="K331:K333" ca="1" si="110">_xludf.IFS(C331="成田机场",3000,C331="羽田机场",1200,D331="NearMe",1000)</f>
        <v>#NAME?</v>
      </c>
      <c r="L331" s="48"/>
      <c r="M331" s="1240"/>
      <c r="N331" s="1240">
        <v>5300</v>
      </c>
      <c r="O331" s="1668"/>
      <c r="P331" s="1240"/>
      <c r="Q331" s="1240"/>
      <c r="R331" s="1240"/>
      <c r="S331" s="1240"/>
      <c r="T331" s="1240" t="e">
        <f t="shared" ca="1" si="79"/>
        <v>#NAME?</v>
      </c>
      <c r="U331" s="1378" t="e">
        <f t="shared" ca="1" si="80"/>
        <v>#NAME?</v>
      </c>
      <c r="V331" s="1240"/>
      <c r="W331" s="1217" t="s">
        <v>3572</v>
      </c>
      <c r="X331" s="48"/>
      <c r="Y331" s="1217" t="s">
        <v>7238</v>
      </c>
      <c r="Z331" s="48"/>
      <c r="AA331" s="48"/>
      <c r="AB331" s="48"/>
      <c r="AC331" s="48"/>
      <c r="AD331" s="48"/>
      <c r="AE331" s="48"/>
      <c r="AF331" s="48"/>
      <c r="AG331" s="48"/>
      <c r="AH331" s="48"/>
    </row>
    <row r="332" spans="1:34" ht="13.8">
      <c r="A332" s="1450">
        <v>44799</v>
      </c>
      <c r="B332" s="1217" t="s">
        <v>3473</v>
      </c>
      <c r="C332" s="1217"/>
      <c r="D332" s="1217" t="s">
        <v>3570</v>
      </c>
      <c r="E332" s="1217" t="s">
        <v>86</v>
      </c>
      <c r="F332" s="1217" t="s">
        <v>3547</v>
      </c>
      <c r="G332" s="1219">
        <v>11000</v>
      </c>
      <c r="H332" s="1572" t="s">
        <v>3063</v>
      </c>
      <c r="I332" s="1219" t="s">
        <v>3453</v>
      </c>
      <c r="J332" s="1772"/>
      <c r="K332" s="48" t="e">
        <f t="shared" ca="1" si="110"/>
        <v>#NAME?</v>
      </c>
      <c r="L332" s="48"/>
      <c r="M332" s="1240"/>
      <c r="N332" s="1240">
        <v>4300</v>
      </c>
      <c r="O332" s="1668"/>
      <c r="P332" s="1240"/>
      <c r="Q332" s="1240"/>
      <c r="R332" s="1240"/>
      <c r="S332" s="1240"/>
      <c r="T332" s="1240" t="e">
        <f t="shared" ca="1" si="79"/>
        <v>#NAME?</v>
      </c>
      <c r="U332" s="1378" t="e">
        <f t="shared" ca="1" si="80"/>
        <v>#NAME?</v>
      </c>
      <c r="V332" s="1240"/>
      <c r="W332" s="1217" t="s">
        <v>3572</v>
      </c>
      <c r="X332" s="48"/>
      <c r="Y332" s="1217" t="s">
        <v>7239</v>
      </c>
      <c r="Z332" s="48"/>
      <c r="AA332" s="48"/>
      <c r="AB332" s="48"/>
      <c r="AC332" s="48"/>
      <c r="AD332" s="48"/>
      <c r="AE332" s="48"/>
      <c r="AF332" s="48"/>
      <c r="AG332" s="48"/>
      <c r="AH332" s="48"/>
    </row>
    <row r="333" spans="1:34" ht="13.8">
      <c r="A333" s="1450">
        <v>44799</v>
      </c>
      <c r="B333" s="1217" t="s">
        <v>3473</v>
      </c>
      <c r="C333" s="1217"/>
      <c r="D333" s="1217" t="s">
        <v>3570</v>
      </c>
      <c r="E333" s="1217" t="s">
        <v>55</v>
      </c>
      <c r="F333" s="1217" t="s">
        <v>3512</v>
      </c>
      <c r="G333" s="1219">
        <v>8500</v>
      </c>
      <c r="H333" s="1572" t="s">
        <v>3063</v>
      </c>
      <c r="I333" s="1219" t="s">
        <v>3453</v>
      </c>
      <c r="J333" s="1772"/>
      <c r="K333" s="48" t="e">
        <f t="shared" ca="1" si="110"/>
        <v>#NAME?</v>
      </c>
      <c r="L333" s="48"/>
      <c r="M333" s="1240"/>
      <c r="N333" s="1240">
        <v>5300</v>
      </c>
      <c r="O333" s="1668"/>
      <c r="P333" s="1240"/>
      <c r="Q333" s="1240"/>
      <c r="R333" s="1240"/>
      <c r="S333" s="1240"/>
      <c r="T333" s="1240" t="e">
        <f t="shared" ca="1" si="79"/>
        <v>#NAME?</v>
      </c>
      <c r="U333" s="1378" t="e">
        <f t="shared" ca="1" si="80"/>
        <v>#NAME?</v>
      </c>
      <c r="V333" s="1240"/>
      <c r="W333" s="1217" t="s">
        <v>3572</v>
      </c>
      <c r="X333" s="48"/>
      <c r="Y333" s="1217" t="s">
        <v>7240</v>
      </c>
      <c r="Z333" s="48"/>
      <c r="AA333" s="48"/>
      <c r="AB333" s="48"/>
      <c r="AC333" s="48"/>
      <c r="AD333" s="48"/>
      <c r="AE333" s="48"/>
      <c r="AF333" s="48"/>
      <c r="AG333" s="48"/>
      <c r="AH333" s="48"/>
    </row>
    <row r="334" spans="1:34" ht="13.8">
      <c r="A334" s="1450">
        <v>44799</v>
      </c>
      <c r="B334" s="1217" t="s">
        <v>1906</v>
      </c>
      <c r="C334" s="1217"/>
      <c r="D334" s="1217" t="s">
        <v>3919</v>
      </c>
      <c r="E334" s="1217" t="s">
        <v>49</v>
      </c>
      <c r="F334" s="1217" t="s">
        <v>3486</v>
      </c>
      <c r="G334" s="1219">
        <v>0</v>
      </c>
      <c r="H334" s="1572" t="s">
        <v>3055</v>
      </c>
      <c r="I334" s="1219" t="s">
        <v>3453</v>
      </c>
      <c r="J334" s="1773"/>
      <c r="K334" s="48">
        <v>0</v>
      </c>
      <c r="L334" s="48">
        <v>0</v>
      </c>
      <c r="M334" s="1240">
        <v>0</v>
      </c>
      <c r="N334" s="1240"/>
      <c r="O334" s="1668"/>
      <c r="P334" s="1240"/>
      <c r="Q334" s="1240"/>
      <c r="R334" s="1240"/>
      <c r="S334" s="1240"/>
      <c r="T334" s="1240">
        <f t="shared" si="79"/>
        <v>0</v>
      </c>
      <c r="U334" s="1378" t="e">
        <f t="shared" si="80"/>
        <v>#DIV/0!</v>
      </c>
      <c r="V334" s="1240"/>
      <c r="W334" s="1217" t="s">
        <v>27</v>
      </c>
      <c r="X334" s="48"/>
      <c r="Y334" s="1217" t="s">
        <v>7241</v>
      </c>
      <c r="Z334" s="48"/>
      <c r="AA334" s="48"/>
      <c r="AB334" s="48"/>
      <c r="AC334" s="48"/>
      <c r="AD334" s="48"/>
      <c r="AE334" s="48"/>
      <c r="AF334" s="48"/>
      <c r="AG334" s="48"/>
      <c r="AH334" s="48"/>
    </row>
    <row r="335" spans="1:34" ht="13.8">
      <c r="A335" s="1450">
        <v>44799</v>
      </c>
      <c r="B335" s="1217" t="s">
        <v>1906</v>
      </c>
      <c r="C335" s="1217"/>
      <c r="D335" s="1217" t="s">
        <v>3919</v>
      </c>
      <c r="E335" s="1217" t="s">
        <v>3289</v>
      </c>
      <c r="F335" s="1217" t="s">
        <v>3524</v>
      </c>
      <c r="G335" s="1219">
        <v>0</v>
      </c>
      <c r="H335" s="1572" t="s">
        <v>3055</v>
      </c>
      <c r="I335" s="1219" t="s">
        <v>3453</v>
      </c>
      <c r="J335" s="1772"/>
      <c r="K335" s="48">
        <v>0</v>
      </c>
      <c r="L335" s="48">
        <v>0</v>
      </c>
      <c r="M335" s="1240">
        <v>0</v>
      </c>
      <c r="N335" s="1240"/>
      <c r="O335" s="1668"/>
      <c r="P335" s="1240"/>
      <c r="Q335" s="1240"/>
      <c r="R335" s="1240"/>
      <c r="S335" s="1240"/>
      <c r="T335" s="1240">
        <f t="shared" si="79"/>
        <v>0</v>
      </c>
      <c r="U335" s="1378" t="e">
        <f t="shared" si="80"/>
        <v>#DIV/0!</v>
      </c>
      <c r="V335" s="1240"/>
      <c r="W335" s="1217" t="s">
        <v>27</v>
      </c>
      <c r="X335" s="48"/>
      <c r="Y335" s="1217" t="s">
        <v>7242</v>
      </c>
      <c r="Z335" s="48"/>
      <c r="AA335" s="48"/>
      <c r="AB335" s="48"/>
      <c r="AC335" s="48"/>
      <c r="AD335" s="48"/>
      <c r="AE335" s="48"/>
      <c r="AF335" s="48"/>
      <c r="AG335" s="48"/>
      <c r="AH335" s="48"/>
    </row>
    <row r="336" spans="1:34" ht="13.8">
      <c r="A336" s="1450">
        <v>44799</v>
      </c>
      <c r="B336" s="1217" t="s">
        <v>1170</v>
      </c>
      <c r="C336" s="1217" t="s">
        <v>3446</v>
      </c>
      <c r="D336" s="1217" t="s">
        <v>3514</v>
      </c>
      <c r="E336" s="1217" t="s">
        <v>60</v>
      </c>
      <c r="F336" s="1217" t="s">
        <v>3517</v>
      </c>
      <c r="G336" s="1219">
        <v>10000</v>
      </c>
      <c r="H336" s="1769" t="s">
        <v>3063</v>
      </c>
      <c r="I336" s="1217" t="s">
        <v>3453</v>
      </c>
      <c r="J336" s="1698"/>
      <c r="K336" s="48" t="e">
        <f ca="1">_xludf.IFS(C336="成田机场",3000,C336="羽田机场",1200,D336="NearMe",1000)</f>
        <v>#NAME?</v>
      </c>
      <c r="L336" s="48" t="e">
        <f ca="1">_xludf.IFS(C336="成田机场",4000,C336="羽田机场",1000)</f>
        <v>#NAME?</v>
      </c>
      <c r="M336" s="1240" t="e">
        <f ca="1">(G336-K336-L336)*0.7</f>
        <v>#NAME?</v>
      </c>
      <c r="N336" s="1240"/>
      <c r="O336" s="1668"/>
      <c r="P336" s="1240"/>
      <c r="Q336" s="1240"/>
      <c r="R336" s="1240"/>
      <c r="S336" s="1240"/>
      <c r="T336" s="1240" t="e">
        <f t="shared" ca="1" si="79"/>
        <v>#NAME?</v>
      </c>
      <c r="U336" s="1378" t="e">
        <f t="shared" ca="1" si="80"/>
        <v>#NAME?</v>
      </c>
      <c r="V336" s="48"/>
      <c r="W336" s="1217" t="s">
        <v>107</v>
      </c>
      <c r="X336" s="48"/>
      <c r="Y336" s="1217" t="s">
        <v>7243</v>
      </c>
      <c r="Z336" s="48"/>
      <c r="AA336" s="48"/>
      <c r="AB336" s="48"/>
      <c r="AC336" s="48"/>
      <c r="AD336" s="48"/>
      <c r="AE336" s="48"/>
      <c r="AF336" s="48"/>
      <c r="AG336" s="48"/>
      <c r="AH336" s="48"/>
    </row>
    <row r="337" spans="1:34" ht="13.8">
      <c r="A337" s="1450">
        <v>44799</v>
      </c>
      <c r="B337" s="1217" t="s">
        <v>1906</v>
      </c>
      <c r="C337" s="1217"/>
      <c r="D337" s="1217" t="s">
        <v>3919</v>
      </c>
      <c r="E337" s="1217" t="s">
        <v>40</v>
      </c>
      <c r="F337" s="1217" t="s">
        <v>3449</v>
      </c>
      <c r="G337" s="1219">
        <v>0</v>
      </c>
      <c r="H337" s="1572" t="s">
        <v>3055</v>
      </c>
      <c r="I337" s="1217" t="s">
        <v>3453</v>
      </c>
      <c r="J337" s="1698"/>
      <c r="K337" s="48">
        <v>0</v>
      </c>
      <c r="L337" s="48">
        <v>0</v>
      </c>
      <c r="M337" s="1240">
        <v>0</v>
      </c>
      <c r="N337" s="1240"/>
      <c r="O337" s="1668"/>
      <c r="P337" s="1240"/>
      <c r="Q337" s="1240"/>
      <c r="R337" s="1240"/>
      <c r="S337" s="1240"/>
      <c r="T337" s="1240">
        <f t="shared" si="79"/>
        <v>0</v>
      </c>
      <c r="U337" s="1378" t="e">
        <f t="shared" si="80"/>
        <v>#DIV/0!</v>
      </c>
      <c r="V337" s="48"/>
      <c r="W337" s="1217" t="s">
        <v>27</v>
      </c>
      <c r="X337" s="48"/>
      <c r="Y337" s="1217" t="s">
        <v>7244</v>
      </c>
      <c r="Z337" s="48"/>
      <c r="AA337" s="48"/>
      <c r="AB337" s="48"/>
      <c r="AC337" s="48"/>
      <c r="AD337" s="48"/>
      <c r="AE337" s="48"/>
      <c r="AF337" s="48"/>
      <c r="AG337" s="48"/>
      <c r="AH337" s="48"/>
    </row>
    <row r="338" spans="1:34" ht="13.8">
      <c r="A338" s="1450">
        <v>44799</v>
      </c>
      <c r="B338" s="1217" t="s">
        <v>1906</v>
      </c>
      <c r="C338" s="1217"/>
      <c r="D338" s="1217" t="s">
        <v>3919</v>
      </c>
      <c r="E338" s="1217" t="s">
        <v>45</v>
      </c>
      <c r="F338" s="1217" t="s">
        <v>3629</v>
      </c>
      <c r="G338" s="1219">
        <v>0</v>
      </c>
      <c r="H338" s="1572" t="s">
        <v>3055</v>
      </c>
      <c r="I338" s="1217" t="s">
        <v>3453</v>
      </c>
      <c r="J338" s="1702"/>
      <c r="K338" s="48">
        <v>0</v>
      </c>
      <c r="L338" s="48">
        <v>0</v>
      </c>
      <c r="M338" s="1240">
        <v>0</v>
      </c>
      <c r="N338" s="1240"/>
      <c r="O338" s="1668"/>
      <c r="P338" s="1240"/>
      <c r="Q338" s="1240"/>
      <c r="R338" s="1240"/>
      <c r="S338" s="1240"/>
      <c r="T338" s="1240">
        <f t="shared" si="79"/>
        <v>0</v>
      </c>
      <c r="U338" s="1378" t="e">
        <f t="shared" si="80"/>
        <v>#DIV/0!</v>
      </c>
      <c r="V338" s="48"/>
      <c r="W338" s="1217" t="s">
        <v>27</v>
      </c>
      <c r="X338" s="48"/>
      <c r="Y338" s="1217" t="s">
        <v>7245</v>
      </c>
      <c r="Z338" s="48"/>
      <c r="AA338" s="48"/>
      <c r="AB338" s="48"/>
      <c r="AC338" s="48"/>
      <c r="AD338" s="48"/>
      <c r="AE338" s="48"/>
      <c r="AF338" s="48"/>
      <c r="AG338" s="48"/>
      <c r="AH338" s="48"/>
    </row>
    <row r="339" spans="1:34" ht="13.8">
      <c r="A339" s="1450">
        <v>44799</v>
      </c>
      <c r="B339" s="1217" t="s">
        <v>570</v>
      </c>
      <c r="C339" s="1217" t="s">
        <v>3456</v>
      </c>
      <c r="D339" s="1217" t="s">
        <v>3474</v>
      </c>
      <c r="E339" s="1217" t="s">
        <v>60</v>
      </c>
      <c r="F339" s="1217" t="s">
        <v>3517</v>
      </c>
      <c r="G339" s="1219">
        <v>18000</v>
      </c>
      <c r="H339" s="1572" t="s">
        <v>3063</v>
      </c>
      <c r="I339" s="1217" t="s">
        <v>3453</v>
      </c>
      <c r="J339" s="1698"/>
      <c r="K339" s="48" t="e">
        <f t="shared" ref="K339:K342" ca="1" si="111">_xludf.IFS(C339="成田机场",3000,C339="羽田机场",1200,D339="NearMe",1000)</f>
        <v>#NAME?</v>
      </c>
      <c r="L339" s="48" t="e">
        <f ca="1">_xludf.IFS(C339="成田机场",4000,C339="羽田机场",1000)</f>
        <v>#NAME?</v>
      </c>
      <c r="M339" s="1240" t="e">
        <f ca="1">(G339-K339-L339)*0.7</f>
        <v>#NAME?</v>
      </c>
      <c r="N339" s="1240"/>
      <c r="O339" s="1668"/>
      <c r="P339" s="1240"/>
      <c r="Q339" s="1240"/>
      <c r="R339" s="1240"/>
      <c r="S339" s="1240"/>
      <c r="T339" s="1240" t="e">
        <f t="shared" ca="1" si="79"/>
        <v>#NAME?</v>
      </c>
      <c r="U339" s="1378" t="e">
        <f t="shared" ca="1" si="80"/>
        <v>#NAME?</v>
      </c>
      <c r="V339" s="48"/>
      <c r="W339" s="1217" t="s">
        <v>27</v>
      </c>
      <c r="X339" s="48"/>
      <c r="Y339" s="1217" t="s">
        <v>7246</v>
      </c>
      <c r="Z339" s="48"/>
      <c r="AA339" s="48"/>
      <c r="AB339" s="48"/>
      <c r="AC339" s="48"/>
      <c r="AD339" s="48"/>
      <c r="AE339" s="48"/>
      <c r="AF339" s="48"/>
      <c r="AG339" s="48"/>
      <c r="AH339" s="48"/>
    </row>
    <row r="340" spans="1:34" ht="13.8">
      <c r="A340" s="1450">
        <v>44799</v>
      </c>
      <c r="B340" s="1217" t="s">
        <v>3473</v>
      </c>
      <c r="C340" s="1217"/>
      <c r="D340" s="1217" t="s">
        <v>3570</v>
      </c>
      <c r="E340" s="1217" t="s">
        <v>3910</v>
      </c>
      <c r="F340" s="1217" t="s">
        <v>3592</v>
      </c>
      <c r="G340" s="1219">
        <v>11000</v>
      </c>
      <c r="H340" s="1572" t="s">
        <v>3063</v>
      </c>
      <c r="I340" s="1217" t="s">
        <v>3453</v>
      </c>
      <c r="J340" s="1698"/>
      <c r="K340" s="48" t="e">
        <f t="shared" ca="1" si="111"/>
        <v>#NAME?</v>
      </c>
      <c r="L340" s="48"/>
      <c r="M340" s="1240"/>
      <c r="N340" s="1240">
        <v>5300</v>
      </c>
      <c r="O340" s="1668"/>
      <c r="P340" s="1240"/>
      <c r="Q340" s="1240"/>
      <c r="R340" s="1240"/>
      <c r="S340" s="1240"/>
      <c r="T340" s="1240" t="e">
        <f t="shared" ca="1" si="79"/>
        <v>#NAME?</v>
      </c>
      <c r="U340" s="1378" t="e">
        <f t="shared" ca="1" si="80"/>
        <v>#NAME?</v>
      </c>
      <c r="V340" s="48"/>
      <c r="W340" s="1217" t="s">
        <v>3572</v>
      </c>
      <c r="X340" s="48"/>
      <c r="Y340" s="1217" t="s">
        <v>7247</v>
      </c>
      <c r="Z340" s="48"/>
      <c r="AA340" s="48"/>
      <c r="AB340" s="48"/>
      <c r="AC340" s="48"/>
      <c r="AD340" s="48"/>
      <c r="AE340" s="48"/>
      <c r="AF340" s="48"/>
      <c r="AG340" s="48"/>
      <c r="AH340" s="48"/>
    </row>
    <row r="341" spans="1:34" ht="13.8">
      <c r="A341" s="1450">
        <v>44799</v>
      </c>
      <c r="B341" s="1217" t="s">
        <v>3473</v>
      </c>
      <c r="C341" s="1217"/>
      <c r="D341" s="1217" t="s">
        <v>3570</v>
      </c>
      <c r="E341" s="1217" t="s">
        <v>86</v>
      </c>
      <c r="F341" s="1217" t="s">
        <v>3547</v>
      </c>
      <c r="G341" s="1219">
        <v>11000</v>
      </c>
      <c r="H341" s="1572" t="s">
        <v>3063</v>
      </c>
      <c r="I341" s="1217" t="s">
        <v>3453</v>
      </c>
      <c r="J341" s="1698"/>
      <c r="K341" s="48" t="e">
        <f t="shared" ca="1" si="111"/>
        <v>#NAME?</v>
      </c>
      <c r="L341" s="48"/>
      <c r="M341" s="1240"/>
      <c r="N341" s="1240">
        <v>4300</v>
      </c>
      <c r="O341" s="1668"/>
      <c r="P341" s="1240"/>
      <c r="Q341" s="1240"/>
      <c r="R341" s="1240"/>
      <c r="S341" s="1240"/>
      <c r="T341" s="1240" t="e">
        <f t="shared" ca="1" si="79"/>
        <v>#NAME?</v>
      </c>
      <c r="U341" s="1378" t="e">
        <f t="shared" ca="1" si="80"/>
        <v>#NAME?</v>
      </c>
      <c r="V341" s="48"/>
      <c r="W341" s="1217" t="s">
        <v>3572</v>
      </c>
      <c r="X341" s="48"/>
      <c r="Y341" s="1217" t="s">
        <v>7248</v>
      </c>
      <c r="Z341" s="48"/>
      <c r="AA341" s="48"/>
      <c r="AB341" s="48"/>
      <c r="AC341" s="48"/>
      <c r="AD341" s="48"/>
      <c r="AE341" s="48"/>
      <c r="AF341" s="48"/>
      <c r="AG341" s="48"/>
      <c r="AH341" s="48"/>
    </row>
    <row r="342" spans="1:34" ht="13.8">
      <c r="A342" s="1450">
        <v>44799</v>
      </c>
      <c r="B342" s="1217" t="s">
        <v>3473</v>
      </c>
      <c r="C342" s="1217"/>
      <c r="D342" s="1217" t="s">
        <v>3570</v>
      </c>
      <c r="E342" s="1217" t="s">
        <v>55</v>
      </c>
      <c r="F342" s="1217" t="s">
        <v>3512</v>
      </c>
      <c r="G342" s="1219">
        <v>8500</v>
      </c>
      <c r="H342" s="1572" t="s">
        <v>3063</v>
      </c>
      <c r="I342" s="1217" t="s">
        <v>3453</v>
      </c>
      <c r="J342" s="1698"/>
      <c r="K342" s="48" t="e">
        <f t="shared" ca="1" si="111"/>
        <v>#NAME?</v>
      </c>
      <c r="L342" s="48"/>
      <c r="M342" s="1240"/>
      <c r="N342" s="1240">
        <v>5300</v>
      </c>
      <c r="O342" s="1668"/>
      <c r="P342" s="1240"/>
      <c r="Q342" s="1240"/>
      <c r="R342" s="1240"/>
      <c r="S342" s="1240"/>
      <c r="T342" s="1240" t="e">
        <f t="shared" ca="1" si="79"/>
        <v>#NAME?</v>
      </c>
      <c r="U342" s="1378" t="e">
        <f t="shared" ca="1" si="80"/>
        <v>#NAME?</v>
      </c>
      <c r="V342" s="48"/>
      <c r="W342" s="1217" t="s">
        <v>3572</v>
      </c>
      <c r="X342" s="48"/>
      <c r="Y342" s="1217" t="s">
        <v>7249</v>
      </c>
      <c r="Z342" s="48"/>
      <c r="AA342" s="48"/>
      <c r="AB342" s="48"/>
      <c r="AC342" s="48"/>
      <c r="AD342" s="48"/>
      <c r="AE342" s="48"/>
      <c r="AF342" s="48"/>
      <c r="AG342" s="48"/>
      <c r="AH342" s="48"/>
    </row>
    <row r="343" spans="1:34" ht="13.8">
      <c r="A343" s="1450">
        <v>44800</v>
      </c>
      <c r="B343" s="1217" t="s">
        <v>1906</v>
      </c>
      <c r="C343" s="1217"/>
      <c r="D343" s="1217" t="s">
        <v>3919</v>
      </c>
      <c r="E343" s="1217" t="s">
        <v>2979</v>
      </c>
      <c r="F343" s="1217" t="s">
        <v>3501</v>
      </c>
      <c r="G343" s="1219">
        <v>0</v>
      </c>
      <c r="H343" s="1572" t="s">
        <v>3055</v>
      </c>
      <c r="I343" s="1217" t="s">
        <v>3453</v>
      </c>
      <c r="J343" s="1698"/>
      <c r="K343" s="48">
        <v>0</v>
      </c>
      <c r="L343" s="48">
        <v>0</v>
      </c>
      <c r="M343" s="1240">
        <v>0</v>
      </c>
      <c r="N343" s="1240"/>
      <c r="O343" s="1668"/>
      <c r="P343" s="1240"/>
      <c r="Q343" s="1240"/>
      <c r="R343" s="1240"/>
      <c r="S343" s="1240"/>
      <c r="T343" s="1240">
        <f t="shared" si="79"/>
        <v>0</v>
      </c>
      <c r="U343" s="1378" t="e">
        <f t="shared" si="80"/>
        <v>#DIV/0!</v>
      </c>
      <c r="V343" s="48"/>
      <c r="W343" s="1217" t="s">
        <v>27</v>
      </c>
      <c r="X343" s="48"/>
      <c r="Y343" s="1217" t="s">
        <v>7250</v>
      </c>
      <c r="Z343" s="48"/>
      <c r="AA343" s="48"/>
      <c r="AB343" s="48"/>
      <c r="AC343" s="48"/>
      <c r="AD343" s="48"/>
      <c r="AE343" s="48"/>
      <c r="AF343" s="48"/>
      <c r="AG343" s="48"/>
      <c r="AH343" s="48"/>
    </row>
    <row r="344" spans="1:34" ht="13.8">
      <c r="A344" s="1450">
        <v>44800</v>
      </c>
      <c r="B344" s="1217" t="s">
        <v>1906</v>
      </c>
      <c r="C344" s="1217"/>
      <c r="D344" s="1217" t="s">
        <v>3919</v>
      </c>
      <c r="E344" s="1217" t="s">
        <v>40</v>
      </c>
      <c r="F344" s="1217" t="s">
        <v>3449</v>
      </c>
      <c r="G344" s="1219">
        <v>0</v>
      </c>
      <c r="H344" s="1572" t="s">
        <v>3055</v>
      </c>
      <c r="I344" s="1217" t="s">
        <v>3453</v>
      </c>
      <c r="J344" s="1698"/>
      <c r="K344" s="48">
        <v>0</v>
      </c>
      <c r="L344" s="48">
        <v>0</v>
      </c>
      <c r="M344" s="1240">
        <v>0</v>
      </c>
      <c r="N344" s="1240"/>
      <c r="O344" s="1668"/>
      <c r="P344" s="1240"/>
      <c r="Q344" s="1240"/>
      <c r="R344" s="1240"/>
      <c r="S344" s="1240"/>
      <c r="T344" s="1240">
        <f t="shared" si="79"/>
        <v>0</v>
      </c>
      <c r="U344" s="1378" t="e">
        <f t="shared" si="80"/>
        <v>#DIV/0!</v>
      </c>
      <c r="V344" s="48"/>
      <c r="W344" s="1217" t="s">
        <v>27</v>
      </c>
      <c r="X344" s="48"/>
      <c r="Y344" s="1217" t="s">
        <v>7251</v>
      </c>
      <c r="Z344" s="48"/>
      <c r="AA344" s="48"/>
      <c r="AB344" s="48"/>
      <c r="AC344" s="48"/>
      <c r="AD344" s="48"/>
      <c r="AE344" s="48"/>
      <c r="AF344" s="48"/>
      <c r="AG344" s="48"/>
      <c r="AH344" s="48"/>
    </row>
    <row r="345" spans="1:34" ht="13.8">
      <c r="A345" s="1450">
        <v>44800</v>
      </c>
      <c r="B345" s="1217" t="s">
        <v>1906</v>
      </c>
      <c r="C345" s="1217"/>
      <c r="D345" s="1217" t="s">
        <v>3919</v>
      </c>
      <c r="E345" s="1217" t="s">
        <v>44</v>
      </c>
      <c r="F345" s="1217" t="s">
        <v>3524</v>
      </c>
      <c r="G345" s="1219">
        <v>0</v>
      </c>
      <c r="H345" s="1572" t="s">
        <v>3055</v>
      </c>
      <c r="I345" s="1217" t="s">
        <v>3453</v>
      </c>
      <c r="J345" s="1698"/>
      <c r="K345" s="48">
        <v>0</v>
      </c>
      <c r="L345" s="48">
        <v>0</v>
      </c>
      <c r="M345" s="1240">
        <v>0</v>
      </c>
      <c r="N345" s="1240"/>
      <c r="O345" s="1668"/>
      <c r="P345" s="1240"/>
      <c r="Q345" s="1240"/>
      <c r="R345" s="1240"/>
      <c r="S345" s="1240"/>
      <c r="T345" s="1240">
        <f t="shared" si="79"/>
        <v>0</v>
      </c>
      <c r="U345" s="1378" t="e">
        <f t="shared" si="80"/>
        <v>#DIV/0!</v>
      </c>
      <c r="V345" s="48"/>
      <c r="W345" s="1217" t="s">
        <v>27</v>
      </c>
      <c r="X345" s="48"/>
      <c r="Y345" s="1217" t="s">
        <v>7252</v>
      </c>
      <c r="Z345" s="48"/>
      <c r="AA345" s="48"/>
      <c r="AB345" s="48"/>
      <c r="AC345" s="48"/>
      <c r="AD345" s="48"/>
      <c r="AE345" s="48"/>
      <c r="AF345" s="48"/>
      <c r="AG345" s="48"/>
      <c r="AH345" s="48"/>
    </row>
    <row r="346" spans="1:34" ht="13.8">
      <c r="A346" s="1450">
        <v>44800</v>
      </c>
      <c r="B346" s="1217" t="s">
        <v>1906</v>
      </c>
      <c r="C346" s="1217"/>
      <c r="D346" s="1217" t="s">
        <v>3919</v>
      </c>
      <c r="E346" s="1217" t="s">
        <v>49</v>
      </c>
      <c r="F346" s="1217" t="s">
        <v>3486</v>
      </c>
      <c r="G346" s="1219">
        <v>0</v>
      </c>
      <c r="H346" s="1572" t="s">
        <v>3055</v>
      </c>
      <c r="I346" s="1217" t="s">
        <v>3453</v>
      </c>
      <c r="J346" s="1698"/>
      <c r="K346" s="48">
        <v>0</v>
      </c>
      <c r="L346" s="48">
        <v>0</v>
      </c>
      <c r="M346" s="1240">
        <v>0</v>
      </c>
      <c r="N346" s="1240"/>
      <c r="O346" s="1668"/>
      <c r="P346" s="1240"/>
      <c r="Q346" s="1240"/>
      <c r="R346" s="1240"/>
      <c r="S346" s="1240"/>
      <c r="T346" s="1240">
        <f t="shared" si="79"/>
        <v>0</v>
      </c>
      <c r="U346" s="1378" t="e">
        <f t="shared" si="80"/>
        <v>#DIV/0!</v>
      </c>
      <c r="V346" s="48"/>
      <c r="W346" s="1217" t="s">
        <v>27</v>
      </c>
      <c r="X346" s="48"/>
      <c r="Y346" s="1217" t="s">
        <v>7253</v>
      </c>
      <c r="Z346" s="48"/>
      <c r="AA346" s="48"/>
      <c r="AB346" s="48"/>
      <c r="AC346" s="48"/>
      <c r="AD346" s="48"/>
      <c r="AE346" s="48"/>
      <c r="AF346" s="48"/>
      <c r="AG346" s="48"/>
      <c r="AH346" s="48"/>
    </row>
    <row r="347" spans="1:34" ht="13.8">
      <c r="A347" s="1450">
        <v>44800</v>
      </c>
      <c r="B347" s="1217" t="s">
        <v>1906</v>
      </c>
      <c r="C347" s="1217"/>
      <c r="D347" s="1217" t="s">
        <v>3919</v>
      </c>
      <c r="E347" s="1217" t="s">
        <v>43</v>
      </c>
      <c r="F347" s="1217" t="s">
        <v>3477</v>
      </c>
      <c r="G347" s="1219">
        <v>0</v>
      </c>
      <c r="H347" s="1572" t="s">
        <v>3055</v>
      </c>
      <c r="I347" s="1217" t="s">
        <v>3453</v>
      </c>
      <c r="J347" s="1698"/>
      <c r="K347" s="48">
        <v>0</v>
      </c>
      <c r="L347" s="48">
        <v>0</v>
      </c>
      <c r="M347" s="1240">
        <v>0</v>
      </c>
      <c r="N347" s="1240"/>
      <c r="O347" s="1668"/>
      <c r="P347" s="1240"/>
      <c r="Q347" s="1240"/>
      <c r="R347" s="1240"/>
      <c r="S347" s="1240"/>
      <c r="T347" s="1240">
        <f t="shared" si="79"/>
        <v>0</v>
      </c>
      <c r="U347" s="1378" t="e">
        <f t="shared" si="80"/>
        <v>#DIV/0!</v>
      </c>
      <c r="V347" s="48"/>
      <c r="W347" s="1217" t="s">
        <v>27</v>
      </c>
      <c r="X347" s="48"/>
      <c r="Y347" s="1217" t="s">
        <v>7254</v>
      </c>
      <c r="Z347" s="48"/>
      <c r="AA347" s="48"/>
      <c r="AB347" s="48"/>
      <c r="AC347" s="48"/>
      <c r="AD347" s="48"/>
      <c r="AE347" s="48"/>
      <c r="AF347" s="48"/>
      <c r="AG347" s="48"/>
      <c r="AH347" s="48"/>
    </row>
    <row r="348" spans="1:34" ht="13.8">
      <c r="A348" s="1450">
        <v>44800</v>
      </c>
      <c r="B348" s="1217" t="s">
        <v>1906</v>
      </c>
      <c r="C348" s="1217"/>
      <c r="D348" s="1217" t="s">
        <v>3919</v>
      </c>
      <c r="E348" s="1217" t="s">
        <v>45</v>
      </c>
      <c r="F348" s="1217" t="s">
        <v>3629</v>
      </c>
      <c r="G348" s="1219">
        <v>0</v>
      </c>
      <c r="H348" s="1572" t="s">
        <v>3055</v>
      </c>
      <c r="I348" s="1217" t="s">
        <v>3453</v>
      </c>
      <c r="J348" s="1698"/>
      <c r="K348" s="48">
        <v>0</v>
      </c>
      <c r="L348" s="48">
        <v>0</v>
      </c>
      <c r="M348" s="1240">
        <v>0</v>
      </c>
      <c r="N348" s="1240"/>
      <c r="O348" s="1668"/>
      <c r="P348" s="1240"/>
      <c r="Q348" s="1240"/>
      <c r="R348" s="1240"/>
      <c r="S348" s="1240"/>
      <c r="T348" s="1240">
        <f t="shared" si="79"/>
        <v>0</v>
      </c>
      <c r="U348" s="1378" t="e">
        <f t="shared" si="80"/>
        <v>#DIV/0!</v>
      </c>
      <c r="V348" s="48"/>
      <c r="W348" s="1217" t="s">
        <v>27</v>
      </c>
      <c r="X348" s="48"/>
      <c r="Y348" s="1217" t="s">
        <v>7255</v>
      </c>
      <c r="Z348" s="48"/>
      <c r="AA348" s="48"/>
      <c r="AB348" s="48"/>
      <c r="AC348" s="48"/>
      <c r="AD348" s="48"/>
      <c r="AE348" s="48"/>
      <c r="AF348" s="48"/>
      <c r="AG348" s="48"/>
      <c r="AH348" s="48"/>
    </row>
    <row r="349" spans="1:34" ht="13.8">
      <c r="A349" s="1450">
        <v>44800</v>
      </c>
      <c r="B349" s="1217" t="s">
        <v>570</v>
      </c>
      <c r="C349" s="1217" t="s">
        <v>3456</v>
      </c>
      <c r="D349" s="1217" t="s">
        <v>6484</v>
      </c>
      <c r="E349" s="1217" t="s">
        <v>34</v>
      </c>
      <c r="F349" s="1217" t="s">
        <v>3626</v>
      </c>
      <c r="G349" s="1219">
        <v>40000</v>
      </c>
      <c r="H349" s="1572" t="s">
        <v>3060</v>
      </c>
      <c r="I349" s="1217" t="s">
        <v>3453</v>
      </c>
      <c r="J349" s="1698"/>
      <c r="K349" s="48" t="e">
        <f t="shared" ref="K349:K353" ca="1" si="112">_xludf.IFS(C349="成田机场",3000,C349="羽田机场",1200,D349="NearMe",1000)</f>
        <v>#NAME?</v>
      </c>
      <c r="L349" s="48" t="e">
        <f t="shared" ref="L349:L353" ca="1" si="113">_xludf.IFS(C349="成田机场",4000,C349="羽田机场",1000)</f>
        <v>#NAME?</v>
      </c>
      <c r="M349" s="1240" t="e">
        <f t="shared" ref="M349:M353" ca="1" si="114">(G349-K349-L349)*0.7</f>
        <v>#NAME?</v>
      </c>
      <c r="N349" s="1240"/>
      <c r="O349" s="1668"/>
      <c r="P349" s="1240"/>
      <c r="Q349" s="1240"/>
      <c r="R349" s="1240"/>
      <c r="S349" s="1240"/>
      <c r="T349" s="1240" t="e">
        <f t="shared" ca="1" si="79"/>
        <v>#NAME?</v>
      </c>
      <c r="U349" s="1378" t="e">
        <f t="shared" ca="1" si="80"/>
        <v>#NAME?</v>
      </c>
      <c r="V349" s="48"/>
      <c r="W349" s="1217" t="s">
        <v>107</v>
      </c>
      <c r="X349" s="48"/>
      <c r="Y349" s="1217" t="s">
        <v>7256</v>
      </c>
      <c r="Z349" s="48"/>
      <c r="AA349" s="48"/>
      <c r="AB349" s="48"/>
      <c r="AC349" s="48"/>
      <c r="AD349" s="48"/>
      <c r="AE349" s="48"/>
      <c r="AF349" s="48"/>
      <c r="AG349" s="48"/>
      <c r="AH349" s="48"/>
    </row>
    <row r="350" spans="1:34" ht="13.8">
      <c r="A350" s="1450">
        <v>44800</v>
      </c>
      <c r="B350" s="1217" t="s">
        <v>1170</v>
      </c>
      <c r="C350" s="1217" t="s">
        <v>3446</v>
      </c>
      <c r="D350" s="1217" t="s">
        <v>3474</v>
      </c>
      <c r="E350" s="1217" t="s">
        <v>40</v>
      </c>
      <c r="F350" s="1217" t="s">
        <v>3449</v>
      </c>
      <c r="G350" s="1219">
        <v>16000</v>
      </c>
      <c r="H350" s="1769" t="s">
        <v>3063</v>
      </c>
      <c r="I350" s="1217" t="s">
        <v>3453</v>
      </c>
      <c r="J350" s="1698"/>
      <c r="K350" s="48" t="e">
        <f t="shared" ca="1" si="112"/>
        <v>#NAME?</v>
      </c>
      <c r="L350" s="48" t="e">
        <f t="shared" ca="1" si="113"/>
        <v>#NAME?</v>
      </c>
      <c r="M350" s="1240" t="e">
        <f t="shared" ca="1" si="114"/>
        <v>#NAME?</v>
      </c>
      <c r="N350" s="1240"/>
      <c r="O350" s="1668"/>
      <c r="P350" s="1240"/>
      <c r="Q350" s="1240"/>
      <c r="R350" s="1240"/>
      <c r="S350" s="1240"/>
      <c r="T350" s="1240" t="e">
        <f t="shared" ca="1" si="79"/>
        <v>#NAME?</v>
      </c>
      <c r="U350" s="1378" t="e">
        <f t="shared" ca="1" si="80"/>
        <v>#NAME?</v>
      </c>
      <c r="V350" s="48"/>
      <c r="W350" s="1217" t="s">
        <v>27</v>
      </c>
      <c r="X350" s="48"/>
      <c r="Y350" s="1217" t="s">
        <v>7257</v>
      </c>
      <c r="Z350" s="48"/>
      <c r="AA350" s="48"/>
      <c r="AB350" s="48"/>
      <c r="AC350" s="48"/>
      <c r="AD350" s="48"/>
      <c r="AE350" s="48"/>
      <c r="AF350" s="48"/>
      <c r="AG350" s="48"/>
      <c r="AH350" s="48"/>
    </row>
    <row r="351" spans="1:34" ht="13.8">
      <c r="A351" s="1450">
        <v>44800</v>
      </c>
      <c r="B351" s="1217" t="s">
        <v>570</v>
      </c>
      <c r="C351" s="1217" t="s">
        <v>3456</v>
      </c>
      <c r="D351" s="1217" t="s">
        <v>1418</v>
      </c>
      <c r="E351" s="1217" t="s">
        <v>86</v>
      </c>
      <c r="F351" s="1217" t="s">
        <v>3686</v>
      </c>
      <c r="G351" s="1219">
        <v>20000</v>
      </c>
      <c r="H351" s="1769" t="s">
        <v>3063</v>
      </c>
      <c r="I351" s="1217" t="s">
        <v>3453</v>
      </c>
      <c r="J351" s="1698"/>
      <c r="K351" s="48" t="e">
        <f t="shared" ca="1" si="112"/>
        <v>#NAME?</v>
      </c>
      <c r="L351" s="48" t="e">
        <f t="shared" ca="1" si="113"/>
        <v>#NAME?</v>
      </c>
      <c r="M351" s="1240" t="e">
        <f t="shared" ca="1" si="114"/>
        <v>#NAME?</v>
      </c>
      <c r="N351" s="1240"/>
      <c r="O351" s="1668"/>
      <c r="P351" s="1240"/>
      <c r="Q351" s="1240"/>
      <c r="R351" s="1240"/>
      <c r="S351" s="1240"/>
      <c r="T351" s="1240" t="e">
        <f t="shared" ca="1" si="79"/>
        <v>#NAME?</v>
      </c>
      <c r="U351" s="1378" t="e">
        <f t="shared" ca="1" si="80"/>
        <v>#NAME?</v>
      </c>
      <c r="V351" s="48"/>
      <c r="W351" s="1217" t="s">
        <v>3560</v>
      </c>
      <c r="X351" s="48"/>
      <c r="Y351" s="1217" t="s">
        <v>7258</v>
      </c>
      <c r="Z351" s="48"/>
      <c r="AA351" s="48"/>
      <c r="AB351" s="48"/>
      <c r="AC351" s="48"/>
      <c r="AD351" s="48"/>
      <c r="AE351" s="48"/>
      <c r="AF351" s="48"/>
      <c r="AG351" s="48"/>
      <c r="AH351" s="48"/>
    </row>
    <row r="352" spans="1:34" ht="13.8">
      <c r="A352" s="1450">
        <v>44801</v>
      </c>
      <c r="B352" s="1217" t="s">
        <v>3473</v>
      </c>
      <c r="C352" s="1217"/>
      <c r="D352" s="1217" t="s">
        <v>3579</v>
      </c>
      <c r="E352" s="1217" t="s">
        <v>27</v>
      </c>
      <c r="F352" s="1217" t="s">
        <v>3457</v>
      </c>
      <c r="G352" s="1219">
        <v>8800</v>
      </c>
      <c r="H352" s="1769" t="s">
        <v>3063</v>
      </c>
      <c r="I352" s="1217" t="s">
        <v>3453</v>
      </c>
      <c r="J352" s="1698"/>
      <c r="K352" s="48" t="e">
        <f t="shared" ca="1" si="112"/>
        <v>#NAME?</v>
      </c>
      <c r="L352" s="48" t="e">
        <f t="shared" ca="1" si="113"/>
        <v>#NAME?</v>
      </c>
      <c r="M352" s="1240" t="e">
        <f t="shared" ca="1" si="114"/>
        <v>#NAME?</v>
      </c>
      <c r="N352" s="1240"/>
      <c r="O352" s="1668"/>
      <c r="P352" s="1240"/>
      <c r="Q352" s="1240"/>
      <c r="R352" s="1240"/>
      <c r="S352" s="1240"/>
      <c r="T352" s="1240" t="e">
        <f t="shared" ca="1" si="79"/>
        <v>#NAME?</v>
      </c>
      <c r="U352" s="1378" t="e">
        <f t="shared" ca="1" si="80"/>
        <v>#NAME?</v>
      </c>
      <c r="V352" s="48"/>
      <c r="W352" s="1217" t="s">
        <v>27</v>
      </c>
      <c r="X352" s="48"/>
      <c r="Y352" s="1217" t="s">
        <v>7259</v>
      </c>
      <c r="Z352" s="48"/>
      <c r="AA352" s="48"/>
      <c r="AB352" s="48"/>
      <c r="AC352" s="48"/>
      <c r="AD352" s="48"/>
      <c r="AE352" s="48"/>
      <c r="AF352" s="48"/>
      <c r="AG352" s="48"/>
      <c r="AH352" s="48"/>
    </row>
    <row r="353" spans="1:34" ht="13.8">
      <c r="A353" s="1450">
        <v>44801</v>
      </c>
      <c r="B353" s="1217" t="s">
        <v>3473</v>
      </c>
      <c r="C353" s="1217"/>
      <c r="D353" s="1217" t="s">
        <v>3579</v>
      </c>
      <c r="E353" s="1217" t="s">
        <v>92</v>
      </c>
      <c r="F353" s="1217" t="s">
        <v>3463</v>
      </c>
      <c r="G353" s="1219">
        <v>8800</v>
      </c>
      <c r="H353" s="1769" t="s">
        <v>3063</v>
      </c>
      <c r="I353" s="1217" t="s">
        <v>3453</v>
      </c>
      <c r="J353" s="1698"/>
      <c r="K353" s="48" t="e">
        <f t="shared" ca="1" si="112"/>
        <v>#NAME?</v>
      </c>
      <c r="L353" s="48" t="e">
        <f t="shared" ca="1" si="113"/>
        <v>#NAME?</v>
      </c>
      <c r="M353" s="1240" t="e">
        <f t="shared" ca="1" si="114"/>
        <v>#NAME?</v>
      </c>
      <c r="N353" s="1240"/>
      <c r="O353" s="1668"/>
      <c r="P353" s="1240"/>
      <c r="Q353" s="1240"/>
      <c r="R353" s="1240"/>
      <c r="S353" s="1240"/>
      <c r="T353" s="1240" t="e">
        <f t="shared" ca="1" si="79"/>
        <v>#NAME?</v>
      </c>
      <c r="U353" s="1378" t="e">
        <f t="shared" ca="1" si="80"/>
        <v>#NAME?</v>
      </c>
      <c r="V353" s="48"/>
      <c r="W353" s="1217" t="s">
        <v>27</v>
      </c>
      <c r="X353" s="48"/>
      <c r="Y353" s="1217" t="s">
        <v>7260</v>
      </c>
      <c r="Z353" s="48"/>
      <c r="AA353" s="48"/>
      <c r="AB353" s="48"/>
      <c r="AC353" s="48"/>
      <c r="AD353" s="48"/>
      <c r="AE353" s="48"/>
      <c r="AF353" s="48"/>
      <c r="AG353" s="48"/>
      <c r="AH353" s="48"/>
    </row>
    <row r="354" spans="1:34" ht="13.8">
      <c r="A354" s="1450">
        <v>44801</v>
      </c>
      <c r="B354" s="1217" t="s">
        <v>1906</v>
      </c>
      <c r="C354" s="1217"/>
      <c r="D354" s="1217" t="s">
        <v>3919</v>
      </c>
      <c r="E354" s="1217" t="s">
        <v>2979</v>
      </c>
      <c r="F354" s="1217" t="s">
        <v>3501</v>
      </c>
      <c r="G354" s="1219">
        <v>0</v>
      </c>
      <c r="H354" s="1572" t="s">
        <v>3055</v>
      </c>
      <c r="I354" s="1217" t="s">
        <v>3453</v>
      </c>
      <c r="J354" s="1768"/>
      <c r="K354" s="48">
        <v>0</v>
      </c>
      <c r="L354" s="48">
        <v>0</v>
      </c>
      <c r="M354" s="1240">
        <v>0</v>
      </c>
      <c r="N354" s="1240"/>
      <c r="O354" s="1668"/>
      <c r="P354" s="1240"/>
      <c r="Q354" s="1240"/>
      <c r="R354" s="1240"/>
      <c r="S354" s="1240"/>
      <c r="T354" s="1240">
        <f t="shared" si="79"/>
        <v>0</v>
      </c>
      <c r="U354" s="1378" t="e">
        <f t="shared" si="80"/>
        <v>#DIV/0!</v>
      </c>
      <c r="V354" s="48"/>
      <c r="W354" s="1217" t="s">
        <v>27</v>
      </c>
      <c r="X354" s="48"/>
      <c r="Y354" s="1217" t="s">
        <v>7261</v>
      </c>
      <c r="Z354" s="48"/>
      <c r="AA354" s="48"/>
      <c r="AB354" s="48"/>
      <c r="AC354" s="48"/>
      <c r="AD354" s="48"/>
      <c r="AE354" s="48"/>
      <c r="AF354" s="48"/>
      <c r="AG354" s="48"/>
      <c r="AH354" s="48"/>
    </row>
    <row r="355" spans="1:34" ht="13.8">
      <c r="A355" s="1450">
        <v>44801</v>
      </c>
      <c r="B355" s="1217" t="s">
        <v>1906</v>
      </c>
      <c r="C355" s="1217"/>
      <c r="D355" s="1217" t="s">
        <v>3919</v>
      </c>
      <c r="E355" s="1217" t="s">
        <v>44</v>
      </c>
      <c r="F355" s="1217" t="s">
        <v>3524</v>
      </c>
      <c r="G355" s="1219">
        <v>0</v>
      </c>
      <c r="H355" s="1572" t="s">
        <v>3055</v>
      </c>
      <c r="I355" s="1217" t="s">
        <v>3453</v>
      </c>
      <c r="J355" s="1698"/>
      <c r="K355" s="48">
        <v>0</v>
      </c>
      <c r="L355" s="48">
        <v>0</v>
      </c>
      <c r="M355" s="1240">
        <v>0</v>
      </c>
      <c r="N355" s="1240"/>
      <c r="O355" s="1668"/>
      <c r="P355" s="1240"/>
      <c r="Q355" s="1240"/>
      <c r="R355" s="1240"/>
      <c r="S355" s="1240"/>
      <c r="T355" s="1240">
        <f t="shared" si="79"/>
        <v>0</v>
      </c>
      <c r="U355" s="1378" t="e">
        <f t="shared" si="80"/>
        <v>#DIV/0!</v>
      </c>
      <c r="V355" s="48"/>
      <c r="W355" s="1217" t="s">
        <v>27</v>
      </c>
      <c r="X355" s="48"/>
      <c r="Y355" s="1217" t="s">
        <v>7262</v>
      </c>
      <c r="Z355" s="48"/>
      <c r="AA355" s="48"/>
      <c r="AB355" s="48"/>
      <c r="AC355" s="48"/>
      <c r="AD355" s="48"/>
      <c r="AE355" s="48"/>
      <c r="AF355" s="48"/>
      <c r="AG355" s="48"/>
      <c r="AH355" s="48"/>
    </row>
    <row r="356" spans="1:34" ht="13.8">
      <c r="A356" s="1450">
        <v>44801</v>
      </c>
      <c r="B356" s="1217" t="s">
        <v>1906</v>
      </c>
      <c r="C356" s="1217"/>
      <c r="D356" s="1217" t="s">
        <v>255</v>
      </c>
      <c r="E356" s="1217" t="s">
        <v>52</v>
      </c>
      <c r="F356" s="1217" t="s">
        <v>3471</v>
      </c>
      <c r="G356" s="1219">
        <v>45000</v>
      </c>
      <c r="H356" s="1769" t="s">
        <v>3063</v>
      </c>
      <c r="I356" s="1217" t="s">
        <v>3453</v>
      </c>
      <c r="J356" s="1698"/>
      <c r="K356" s="48" t="e">
        <f ca="1">_xludf.IFS(C356="成田机场",3000,C356="羽田机场",1200,D356="NearMe",1000)</f>
        <v>#NAME?</v>
      </c>
      <c r="L356" s="48" t="e">
        <f ca="1">_xludf.IFS(C356="成田机场",4000,C356="羽田机场",1000)</f>
        <v>#NAME?</v>
      </c>
      <c r="M356" s="1240" t="e">
        <f ca="1">(G356-K356-L356)*0.7</f>
        <v>#NAME?</v>
      </c>
      <c r="N356" s="1240"/>
      <c r="O356" s="1668"/>
      <c r="P356" s="1240"/>
      <c r="Q356" s="1240"/>
      <c r="R356" s="1240"/>
      <c r="S356" s="1240"/>
      <c r="T356" s="1240" t="e">
        <f t="shared" ca="1" si="79"/>
        <v>#NAME?</v>
      </c>
      <c r="U356" s="1378" t="e">
        <f t="shared" ca="1" si="80"/>
        <v>#NAME?</v>
      </c>
      <c r="V356" s="48"/>
      <c r="W356" s="1217" t="s">
        <v>107</v>
      </c>
      <c r="X356" s="48"/>
      <c r="Y356" s="1217" t="s">
        <v>7263</v>
      </c>
      <c r="Z356" s="48"/>
      <c r="AA356" s="48"/>
      <c r="AB356" s="48"/>
      <c r="AC356" s="48"/>
      <c r="AD356" s="48"/>
      <c r="AE356" s="48"/>
      <c r="AF356" s="48"/>
      <c r="AG356" s="48"/>
      <c r="AH356" s="48"/>
    </row>
    <row r="357" spans="1:34" ht="13.8">
      <c r="A357" s="1450">
        <v>44801</v>
      </c>
      <c r="B357" s="1217" t="s">
        <v>1906</v>
      </c>
      <c r="C357" s="1217"/>
      <c r="D357" s="1217" t="s">
        <v>3919</v>
      </c>
      <c r="E357" s="1217" t="s">
        <v>45</v>
      </c>
      <c r="F357" s="1217" t="s">
        <v>3629</v>
      </c>
      <c r="G357" s="1219">
        <v>0</v>
      </c>
      <c r="H357" s="1572" t="s">
        <v>3055</v>
      </c>
      <c r="I357" s="1217" t="s">
        <v>3453</v>
      </c>
      <c r="J357" s="1698"/>
      <c r="K357" s="48">
        <v>0</v>
      </c>
      <c r="L357" s="48">
        <v>0</v>
      </c>
      <c r="M357" s="1240">
        <v>0</v>
      </c>
      <c r="N357" s="1240"/>
      <c r="O357" s="1668"/>
      <c r="P357" s="1240"/>
      <c r="Q357" s="1240"/>
      <c r="R357" s="1240"/>
      <c r="S357" s="1240"/>
      <c r="T357" s="1240">
        <f t="shared" si="79"/>
        <v>0</v>
      </c>
      <c r="U357" s="1378" t="e">
        <f t="shared" si="80"/>
        <v>#DIV/0!</v>
      </c>
      <c r="V357" s="48"/>
      <c r="W357" s="1217" t="s">
        <v>27</v>
      </c>
      <c r="X357" s="48"/>
      <c r="Y357" s="1217" t="s">
        <v>7264</v>
      </c>
      <c r="Z357" s="48"/>
      <c r="AA357" s="48"/>
      <c r="AB357" s="48"/>
      <c r="AC357" s="48"/>
      <c r="AD357" s="48"/>
      <c r="AE357" s="48"/>
      <c r="AF357" s="48"/>
      <c r="AG357" s="48"/>
      <c r="AH357" s="48"/>
    </row>
    <row r="358" spans="1:34" ht="13.8">
      <c r="A358" s="1450">
        <v>44801</v>
      </c>
      <c r="B358" s="1217" t="s">
        <v>570</v>
      </c>
      <c r="C358" s="1217" t="s">
        <v>3446</v>
      </c>
      <c r="D358" s="1217" t="s">
        <v>3521</v>
      </c>
      <c r="E358" s="1217" t="s">
        <v>60</v>
      </c>
      <c r="F358" s="1217" t="s">
        <v>3517</v>
      </c>
      <c r="G358" s="1219">
        <v>10000</v>
      </c>
      <c r="H358" s="1769" t="s">
        <v>3063</v>
      </c>
      <c r="I358" s="1217" t="s">
        <v>3453</v>
      </c>
      <c r="J358" s="1698"/>
      <c r="K358" s="48" t="e">
        <f ca="1">_xludf.IFS(C358="成田机场",3000,C358="羽田机场",1200,D358="NearMe",1000)</f>
        <v>#NAME?</v>
      </c>
      <c r="L358" s="48" t="e">
        <f ca="1">_xludf.IFS(C358="成田机场",4000,C358="羽田机场",1000)</f>
        <v>#NAME?</v>
      </c>
      <c r="M358" s="1240" t="e">
        <f ca="1">(G358-K358-L358)*0.7</f>
        <v>#NAME?</v>
      </c>
      <c r="N358" s="1240"/>
      <c r="O358" s="1668"/>
      <c r="P358" s="1240"/>
      <c r="Q358" s="1240"/>
      <c r="R358" s="1240"/>
      <c r="S358" s="1240"/>
      <c r="T358" s="1240" t="e">
        <f t="shared" ca="1" si="79"/>
        <v>#NAME?</v>
      </c>
      <c r="U358" s="1378" t="e">
        <f t="shared" ca="1" si="80"/>
        <v>#NAME?</v>
      </c>
      <c r="V358" s="48"/>
      <c r="W358" s="1217" t="s">
        <v>107</v>
      </c>
      <c r="X358" s="48"/>
      <c r="Y358" s="1217" t="s">
        <v>7265</v>
      </c>
      <c r="Z358" s="48"/>
      <c r="AA358" s="48"/>
      <c r="AB358" s="48"/>
      <c r="AC358" s="48"/>
      <c r="AD358" s="48"/>
      <c r="AE358" s="48"/>
      <c r="AF358" s="48"/>
      <c r="AG358" s="48"/>
      <c r="AH358" s="48"/>
    </row>
    <row r="359" spans="1:34" ht="13.8">
      <c r="A359" s="1450">
        <v>44801</v>
      </c>
      <c r="B359" s="1217" t="s">
        <v>1906</v>
      </c>
      <c r="C359" s="1217"/>
      <c r="D359" s="1217" t="s">
        <v>3919</v>
      </c>
      <c r="E359" s="1217" t="s">
        <v>98</v>
      </c>
      <c r="F359" s="1217" t="s">
        <v>3486</v>
      </c>
      <c r="G359" s="1219">
        <v>0</v>
      </c>
      <c r="H359" s="1572" t="s">
        <v>3055</v>
      </c>
      <c r="I359" s="1217" t="s">
        <v>3453</v>
      </c>
      <c r="J359" s="1698"/>
      <c r="K359" s="48">
        <v>0</v>
      </c>
      <c r="L359" s="48">
        <v>0</v>
      </c>
      <c r="M359" s="1240">
        <v>0</v>
      </c>
      <c r="N359" s="1240"/>
      <c r="O359" s="1668"/>
      <c r="P359" s="1240"/>
      <c r="Q359" s="1240"/>
      <c r="R359" s="1240"/>
      <c r="S359" s="1240"/>
      <c r="T359" s="1240" t="e">
        <f>G359-J359-K359-L359-#REF!-N359-O359-P359-Q359-R359-S359</f>
        <v>#REF!</v>
      </c>
      <c r="U359" s="1378" t="e">
        <f t="shared" si="80"/>
        <v>#REF!</v>
      </c>
      <c r="V359" s="48"/>
      <c r="W359" s="1217" t="s">
        <v>27</v>
      </c>
      <c r="X359" s="48"/>
      <c r="Y359" s="1217" t="s">
        <v>7266</v>
      </c>
      <c r="Z359" s="48"/>
      <c r="AA359" s="48"/>
      <c r="AB359" s="48"/>
      <c r="AC359" s="48"/>
      <c r="AD359" s="48"/>
      <c r="AE359" s="48"/>
      <c r="AF359" s="48"/>
      <c r="AG359" s="48"/>
      <c r="AH359" s="48"/>
    </row>
    <row r="360" spans="1:34" ht="13.8">
      <c r="A360" s="1450">
        <v>44801</v>
      </c>
      <c r="B360" s="1217" t="s">
        <v>570</v>
      </c>
      <c r="C360" s="1217" t="s">
        <v>3456</v>
      </c>
      <c r="D360" s="1217" t="s">
        <v>3557</v>
      </c>
      <c r="E360" s="1217" t="s">
        <v>60</v>
      </c>
      <c r="F360" s="1217" t="s">
        <v>3517</v>
      </c>
      <c r="G360" s="1219">
        <v>1100</v>
      </c>
      <c r="H360" s="1769" t="s">
        <v>3063</v>
      </c>
      <c r="I360" s="1217" t="s">
        <v>3450</v>
      </c>
      <c r="J360" s="1698"/>
      <c r="K360" s="48" t="e">
        <f t="shared" ref="K360:K362" ca="1" si="115">_xludf.IFS(C360="成田机场",3000,C360="羽田机场",1200,D360="NearMe",1000)</f>
        <v>#NAME?</v>
      </c>
      <c r="L360" s="48" t="e">
        <f t="shared" ref="L360:L362" ca="1" si="116">_xludf.IFS(C360="成田机场",4000,C360="羽田机场",1000)</f>
        <v>#NAME?</v>
      </c>
      <c r="M360" s="1240" t="e">
        <f t="shared" ref="M360:M362" ca="1" si="117">(G360-K360-L360)*0.7</f>
        <v>#NAME?</v>
      </c>
      <c r="N360" s="1240"/>
      <c r="O360" s="1668"/>
      <c r="P360" s="1240"/>
      <c r="Q360" s="1240"/>
      <c r="R360" s="1240"/>
      <c r="S360" s="1240"/>
      <c r="T360" s="1240" t="e">
        <f ca="1">G360-J360-K360-L360-M359-N360-O360-P360-Q360-R360-S360</f>
        <v>#NAME?</v>
      </c>
      <c r="U360" s="1378" t="e">
        <f t="shared" ca="1" si="80"/>
        <v>#NAME?</v>
      </c>
      <c r="V360" s="48"/>
      <c r="W360" s="1217" t="s">
        <v>107</v>
      </c>
      <c r="X360" s="48"/>
      <c r="Y360" s="1217" t="s">
        <v>7267</v>
      </c>
      <c r="Z360" s="48"/>
      <c r="AA360" s="48"/>
      <c r="AB360" s="48"/>
      <c r="AC360" s="48"/>
      <c r="AD360" s="48"/>
      <c r="AE360" s="48"/>
      <c r="AF360" s="48"/>
      <c r="AG360" s="48"/>
      <c r="AH360" s="48"/>
    </row>
    <row r="361" spans="1:34" ht="13.8">
      <c r="A361" s="1450">
        <v>44801</v>
      </c>
      <c r="B361" s="1217" t="s">
        <v>570</v>
      </c>
      <c r="C361" s="1217" t="s">
        <v>3456</v>
      </c>
      <c r="D361" s="1217" t="s">
        <v>3557</v>
      </c>
      <c r="E361" s="1217" t="s">
        <v>110</v>
      </c>
      <c r="F361" s="1217" t="s">
        <v>3686</v>
      </c>
      <c r="G361" s="1219">
        <v>1100</v>
      </c>
      <c r="H361" s="1769" t="s">
        <v>3063</v>
      </c>
      <c r="I361" s="1217" t="s">
        <v>3450</v>
      </c>
      <c r="J361" s="1698"/>
      <c r="K361" s="48" t="e">
        <f t="shared" ca="1" si="115"/>
        <v>#NAME?</v>
      </c>
      <c r="L361" s="48" t="e">
        <f t="shared" ca="1" si="116"/>
        <v>#NAME?</v>
      </c>
      <c r="M361" s="1240" t="e">
        <f t="shared" ca="1" si="117"/>
        <v>#NAME?</v>
      </c>
      <c r="N361" s="1240"/>
      <c r="O361" s="1668"/>
      <c r="P361" s="1240"/>
      <c r="Q361" s="1240"/>
      <c r="R361" s="1240"/>
      <c r="S361" s="1240"/>
      <c r="T361" s="1240" t="e">
        <f t="shared" ref="T361:T485" ca="1" si="118">G361-J361-K361-L361-M361-N361-O361-P361-Q361-R361-S361</f>
        <v>#NAME?</v>
      </c>
      <c r="U361" s="1378" t="e">
        <f t="shared" ca="1" si="80"/>
        <v>#NAME?</v>
      </c>
      <c r="V361" s="48"/>
      <c r="W361" s="1217" t="s">
        <v>107</v>
      </c>
      <c r="X361" s="48"/>
      <c r="Y361" s="1217" t="s">
        <v>7268</v>
      </c>
      <c r="Z361" s="48"/>
      <c r="AA361" s="48"/>
      <c r="AB361" s="48"/>
      <c r="AC361" s="48"/>
      <c r="AD361" s="48"/>
      <c r="AE361" s="48"/>
      <c r="AF361" s="48"/>
      <c r="AG361" s="48"/>
      <c r="AH361" s="48"/>
    </row>
    <row r="362" spans="1:34" ht="13.8">
      <c r="A362" s="1450">
        <v>44801</v>
      </c>
      <c r="B362" s="1217" t="s">
        <v>570</v>
      </c>
      <c r="C362" s="1217" t="s">
        <v>3456</v>
      </c>
      <c r="D362" s="1217" t="s">
        <v>3537</v>
      </c>
      <c r="E362" s="1217" t="s">
        <v>86</v>
      </c>
      <c r="F362" s="1217" t="s">
        <v>3547</v>
      </c>
      <c r="G362" s="1219">
        <v>18000</v>
      </c>
      <c r="H362" s="1769" t="s">
        <v>3063</v>
      </c>
      <c r="I362" s="1217" t="s">
        <v>3453</v>
      </c>
      <c r="J362" s="1698"/>
      <c r="K362" s="48" t="e">
        <f t="shared" ca="1" si="115"/>
        <v>#NAME?</v>
      </c>
      <c r="L362" s="48" t="e">
        <f t="shared" ca="1" si="116"/>
        <v>#NAME?</v>
      </c>
      <c r="M362" s="1240" t="e">
        <f t="shared" ca="1" si="117"/>
        <v>#NAME?</v>
      </c>
      <c r="N362" s="1240"/>
      <c r="O362" s="1668"/>
      <c r="P362" s="1240"/>
      <c r="Q362" s="1240"/>
      <c r="R362" s="1240"/>
      <c r="S362" s="1240"/>
      <c r="T362" s="1240" t="e">
        <f t="shared" ca="1" si="118"/>
        <v>#NAME?</v>
      </c>
      <c r="U362" s="1378" t="e">
        <f t="shared" ca="1" si="80"/>
        <v>#NAME?</v>
      </c>
      <c r="V362" s="48"/>
      <c r="W362" s="1217" t="s">
        <v>2979</v>
      </c>
      <c r="X362" s="48"/>
      <c r="Y362" s="1217" t="s">
        <v>7269</v>
      </c>
      <c r="Z362" s="48"/>
      <c r="AA362" s="48"/>
      <c r="AB362" s="48"/>
      <c r="AC362" s="48"/>
      <c r="AD362" s="48"/>
      <c r="AE362" s="48"/>
      <c r="AF362" s="48"/>
      <c r="AG362" s="48"/>
      <c r="AH362" s="48"/>
    </row>
    <row r="363" spans="1:34" ht="13.8">
      <c r="A363" s="1450">
        <v>44802</v>
      </c>
      <c r="B363" s="1217" t="s">
        <v>1906</v>
      </c>
      <c r="C363" s="1217"/>
      <c r="D363" s="1217" t="s">
        <v>3919</v>
      </c>
      <c r="E363" s="1217" t="s">
        <v>43</v>
      </c>
      <c r="F363" s="1217" t="s">
        <v>3477</v>
      </c>
      <c r="G363" s="1219">
        <v>0</v>
      </c>
      <c r="H363" s="1572" t="s">
        <v>3055</v>
      </c>
      <c r="I363" s="1217" t="s">
        <v>3453</v>
      </c>
      <c r="J363" s="1768"/>
      <c r="K363" s="48">
        <v>0</v>
      </c>
      <c r="L363" s="48">
        <v>0</v>
      </c>
      <c r="M363" s="1240">
        <v>0</v>
      </c>
      <c r="N363" s="1240"/>
      <c r="O363" s="1668"/>
      <c r="P363" s="1240"/>
      <c r="Q363" s="1240"/>
      <c r="R363" s="1240"/>
      <c r="S363" s="1240"/>
      <c r="T363" s="1240">
        <f t="shared" si="118"/>
        <v>0</v>
      </c>
      <c r="U363" s="1378" t="e">
        <f t="shared" si="80"/>
        <v>#DIV/0!</v>
      </c>
      <c r="V363" s="48"/>
      <c r="W363" s="1217" t="s">
        <v>27</v>
      </c>
      <c r="X363" s="48"/>
      <c r="Y363" s="1217" t="s">
        <v>7270</v>
      </c>
      <c r="Z363" s="48"/>
      <c r="AA363" s="48"/>
      <c r="AB363" s="48"/>
      <c r="AC363" s="48"/>
      <c r="AD363" s="48"/>
      <c r="AE363" s="48"/>
      <c r="AF363" s="48"/>
      <c r="AG363" s="48"/>
      <c r="AH363" s="48"/>
    </row>
    <row r="364" spans="1:34" ht="13.8">
      <c r="A364" s="1450">
        <v>44802</v>
      </c>
      <c r="B364" s="1217" t="s">
        <v>1906</v>
      </c>
      <c r="C364" s="1217"/>
      <c r="D364" s="1217" t="s">
        <v>255</v>
      </c>
      <c r="E364" s="1217" t="s">
        <v>44</v>
      </c>
      <c r="F364" s="1217" t="s">
        <v>3524</v>
      </c>
      <c r="G364" s="1219">
        <v>57500</v>
      </c>
      <c r="H364" s="1769" t="s">
        <v>3063</v>
      </c>
      <c r="I364" s="1217" t="s">
        <v>3453</v>
      </c>
      <c r="J364" s="1698"/>
      <c r="K364" s="48" t="e">
        <f ca="1">_xludf.IFS(C364="成田机场",3000,C364="羽田机场",1200,D364="NearMe",1000)</f>
        <v>#NAME?</v>
      </c>
      <c r="L364" s="48" t="e">
        <f ca="1">_xludf.IFS(C364="成田机场",4000,C364="羽田机场",1000)</f>
        <v>#NAME?</v>
      </c>
      <c r="M364" s="1240" t="e">
        <f ca="1">(G364-K364-L364)*0.7</f>
        <v>#NAME?</v>
      </c>
      <c r="N364" s="1240"/>
      <c r="O364" s="1668"/>
      <c r="P364" s="1240"/>
      <c r="Q364" s="1240"/>
      <c r="R364" s="1240"/>
      <c r="S364" s="1240"/>
      <c r="T364" s="1240" t="e">
        <f t="shared" ca="1" si="118"/>
        <v>#NAME?</v>
      </c>
      <c r="U364" s="1378" t="e">
        <f t="shared" ca="1" si="80"/>
        <v>#NAME?</v>
      </c>
      <c r="V364" s="48"/>
      <c r="W364" s="1217" t="s">
        <v>107</v>
      </c>
      <c r="X364" s="48"/>
      <c r="Y364" s="1217" t="s">
        <v>7271</v>
      </c>
      <c r="Z364" s="48"/>
      <c r="AA364" s="48"/>
      <c r="AB364" s="48"/>
      <c r="AC364" s="48"/>
      <c r="AD364" s="48"/>
      <c r="AE364" s="48"/>
      <c r="AF364" s="48"/>
      <c r="AG364" s="48"/>
      <c r="AH364" s="48"/>
    </row>
    <row r="365" spans="1:34" ht="13.8">
      <c r="A365" s="1450">
        <v>44802</v>
      </c>
      <c r="B365" s="1217" t="s">
        <v>1906</v>
      </c>
      <c r="C365" s="1217"/>
      <c r="D365" s="1217" t="s">
        <v>3919</v>
      </c>
      <c r="E365" s="1217" t="s">
        <v>49</v>
      </c>
      <c r="F365" s="1217" t="s">
        <v>3486</v>
      </c>
      <c r="G365" s="1219">
        <v>0</v>
      </c>
      <c r="H365" s="1572" t="s">
        <v>3055</v>
      </c>
      <c r="I365" s="1217" t="s">
        <v>3453</v>
      </c>
      <c r="J365" s="1698"/>
      <c r="K365" s="48">
        <v>0</v>
      </c>
      <c r="L365" s="48">
        <v>0</v>
      </c>
      <c r="M365" s="1240">
        <v>0</v>
      </c>
      <c r="N365" s="1240"/>
      <c r="O365" s="1668"/>
      <c r="P365" s="1240"/>
      <c r="Q365" s="1240"/>
      <c r="R365" s="1240"/>
      <c r="S365" s="1240"/>
      <c r="T365" s="1240">
        <f t="shared" si="118"/>
        <v>0</v>
      </c>
      <c r="U365" s="1378" t="e">
        <f t="shared" si="80"/>
        <v>#DIV/0!</v>
      </c>
      <c r="V365" s="48"/>
      <c r="W365" s="1217" t="s">
        <v>27</v>
      </c>
      <c r="X365" s="48"/>
      <c r="Y365" s="1217" t="s">
        <v>7272</v>
      </c>
      <c r="Z365" s="48"/>
      <c r="AA365" s="48"/>
      <c r="AB365" s="48"/>
      <c r="AC365" s="48"/>
      <c r="AD365" s="48"/>
      <c r="AE365" s="48"/>
      <c r="AF365" s="48"/>
      <c r="AG365" s="48"/>
      <c r="AH365" s="48"/>
    </row>
    <row r="366" spans="1:34" ht="13.8">
      <c r="A366" s="1450">
        <v>44802</v>
      </c>
      <c r="B366" s="1217" t="s">
        <v>3473</v>
      </c>
      <c r="C366" s="1217"/>
      <c r="D366" s="1217" t="s">
        <v>3570</v>
      </c>
      <c r="E366" s="1217" t="s">
        <v>3910</v>
      </c>
      <c r="F366" s="1217" t="s">
        <v>3592</v>
      </c>
      <c r="G366" s="1219">
        <v>11000</v>
      </c>
      <c r="H366" s="1572" t="s">
        <v>3063</v>
      </c>
      <c r="I366" s="1217" t="s">
        <v>3453</v>
      </c>
      <c r="J366" s="1698"/>
      <c r="K366" s="48" t="e">
        <f t="shared" ref="K366:K368" ca="1" si="119">_xludf.IFS(C366="成田机场",3000,C366="羽田机场",1200,D366="NearMe",1000)</f>
        <v>#NAME?</v>
      </c>
      <c r="L366" s="48"/>
      <c r="M366" s="1240"/>
      <c r="N366" s="1240">
        <v>5300</v>
      </c>
      <c r="O366" s="1668"/>
      <c r="P366" s="1240"/>
      <c r="Q366" s="1240"/>
      <c r="R366" s="1240"/>
      <c r="S366" s="1240"/>
      <c r="T366" s="1240" t="e">
        <f t="shared" ca="1" si="118"/>
        <v>#NAME?</v>
      </c>
      <c r="U366" s="1378" t="e">
        <f t="shared" ca="1" si="80"/>
        <v>#NAME?</v>
      </c>
      <c r="V366" s="48"/>
      <c r="W366" s="1217" t="s">
        <v>3572</v>
      </c>
      <c r="X366" s="48"/>
      <c r="Y366" s="1217" t="s">
        <v>7273</v>
      </c>
      <c r="Z366" s="48"/>
      <c r="AA366" s="48"/>
      <c r="AB366" s="48"/>
      <c r="AC366" s="48"/>
      <c r="AD366" s="48"/>
      <c r="AE366" s="48"/>
      <c r="AF366" s="48"/>
      <c r="AG366" s="48"/>
      <c r="AH366" s="48"/>
    </row>
    <row r="367" spans="1:34" ht="13.8">
      <c r="A367" s="1450">
        <v>44802</v>
      </c>
      <c r="B367" s="1217" t="s">
        <v>3473</v>
      </c>
      <c r="C367" s="1217"/>
      <c r="D367" s="1217" t="s">
        <v>3570</v>
      </c>
      <c r="E367" s="1217" t="s">
        <v>86</v>
      </c>
      <c r="F367" s="1217" t="s">
        <v>3547</v>
      </c>
      <c r="G367" s="1219">
        <v>11000</v>
      </c>
      <c r="H367" s="1572" t="s">
        <v>3063</v>
      </c>
      <c r="I367" s="1217" t="s">
        <v>3453</v>
      </c>
      <c r="J367" s="1698"/>
      <c r="K367" s="48" t="e">
        <f t="shared" ca="1" si="119"/>
        <v>#NAME?</v>
      </c>
      <c r="L367" s="48"/>
      <c r="M367" s="1240"/>
      <c r="N367" s="1240">
        <v>4300</v>
      </c>
      <c r="O367" s="1668"/>
      <c r="P367" s="1240"/>
      <c r="Q367" s="1240"/>
      <c r="R367" s="1240"/>
      <c r="S367" s="1240"/>
      <c r="T367" s="1240" t="e">
        <f t="shared" ca="1" si="118"/>
        <v>#NAME?</v>
      </c>
      <c r="U367" s="1378" t="e">
        <f t="shared" ca="1" si="80"/>
        <v>#NAME?</v>
      </c>
      <c r="V367" s="48"/>
      <c r="W367" s="1217" t="s">
        <v>3572</v>
      </c>
      <c r="X367" s="48"/>
      <c r="Y367" s="1217" t="s">
        <v>7274</v>
      </c>
      <c r="Z367" s="48"/>
      <c r="AA367" s="48"/>
      <c r="AB367" s="48"/>
      <c r="AC367" s="48"/>
      <c r="AD367" s="48"/>
      <c r="AE367" s="48"/>
      <c r="AF367" s="48"/>
      <c r="AG367" s="48"/>
      <c r="AH367" s="48"/>
    </row>
    <row r="368" spans="1:34" ht="13.8">
      <c r="A368" s="1450">
        <v>44802</v>
      </c>
      <c r="B368" s="1217" t="s">
        <v>3473</v>
      </c>
      <c r="C368" s="1217"/>
      <c r="D368" s="1217" t="s">
        <v>3570</v>
      </c>
      <c r="E368" s="1217" t="s">
        <v>55</v>
      </c>
      <c r="F368" s="1217" t="s">
        <v>3512</v>
      </c>
      <c r="G368" s="1219">
        <v>8500</v>
      </c>
      <c r="H368" s="1572" t="s">
        <v>3063</v>
      </c>
      <c r="I368" s="1217" t="s">
        <v>3453</v>
      </c>
      <c r="J368" s="1698"/>
      <c r="K368" s="48" t="e">
        <f t="shared" ca="1" si="119"/>
        <v>#NAME?</v>
      </c>
      <c r="L368" s="48"/>
      <c r="M368" s="1240"/>
      <c r="N368" s="1240">
        <v>5300</v>
      </c>
      <c r="O368" s="1668"/>
      <c r="P368" s="1240"/>
      <c r="Q368" s="1240"/>
      <c r="R368" s="1240"/>
      <c r="S368" s="1240"/>
      <c r="T368" s="1240" t="e">
        <f t="shared" ca="1" si="118"/>
        <v>#NAME?</v>
      </c>
      <c r="U368" s="1378" t="e">
        <f t="shared" ca="1" si="80"/>
        <v>#NAME?</v>
      </c>
      <c r="V368" s="48"/>
      <c r="W368" s="1217" t="s">
        <v>3572</v>
      </c>
      <c r="X368" s="48"/>
      <c r="Y368" s="1217" t="s">
        <v>7275</v>
      </c>
      <c r="Z368" s="48"/>
      <c r="AA368" s="48"/>
      <c r="AB368" s="48"/>
      <c r="AC368" s="48"/>
      <c r="AD368" s="48"/>
      <c r="AE368" s="48"/>
      <c r="AF368" s="48"/>
      <c r="AG368" s="48"/>
      <c r="AH368" s="48"/>
    </row>
    <row r="369" spans="1:34" ht="13.8">
      <c r="A369" s="1450">
        <v>44802</v>
      </c>
      <c r="B369" s="1217" t="s">
        <v>1906</v>
      </c>
      <c r="C369" s="1217"/>
      <c r="D369" s="1217" t="s">
        <v>3919</v>
      </c>
      <c r="E369" s="1217" t="s">
        <v>3523</v>
      </c>
      <c r="F369" s="1217" t="s">
        <v>3515</v>
      </c>
      <c r="G369" s="1219">
        <v>0</v>
      </c>
      <c r="H369" s="1572" t="s">
        <v>3055</v>
      </c>
      <c r="I369" s="1217" t="s">
        <v>3453</v>
      </c>
      <c r="J369" s="1698"/>
      <c r="K369" s="48">
        <v>0</v>
      </c>
      <c r="L369" s="48">
        <v>0</v>
      </c>
      <c r="M369" s="1240">
        <v>0</v>
      </c>
      <c r="N369" s="1240"/>
      <c r="O369" s="1668"/>
      <c r="P369" s="1240"/>
      <c r="Q369" s="1240"/>
      <c r="R369" s="1240"/>
      <c r="S369" s="1240"/>
      <c r="T369" s="1240">
        <f t="shared" si="118"/>
        <v>0</v>
      </c>
      <c r="U369" s="1378" t="e">
        <f t="shared" si="80"/>
        <v>#DIV/0!</v>
      </c>
      <c r="V369" s="48"/>
      <c r="W369" s="1217" t="s">
        <v>27</v>
      </c>
      <c r="X369" s="48"/>
      <c r="Y369" s="1217" t="s">
        <v>7276</v>
      </c>
      <c r="Z369" s="48"/>
      <c r="AA369" s="48"/>
      <c r="AB369" s="48"/>
      <c r="AC369" s="48"/>
      <c r="AD369" s="48"/>
      <c r="AE369" s="48"/>
      <c r="AF369" s="48"/>
      <c r="AG369" s="48"/>
      <c r="AH369" s="48"/>
    </row>
    <row r="370" spans="1:34" ht="13.8">
      <c r="A370" s="1450">
        <v>44802</v>
      </c>
      <c r="B370" s="1217" t="s">
        <v>570</v>
      </c>
      <c r="C370" s="1217" t="s">
        <v>3446</v>
      </c>
      <c r="D370" s="1217" t="s">
        <v>3521</v>
      </c>
      <c r="E370" s="1217" t="s">
        <v>86</v>
      </c>
      <c r="F370" s="1217" t="s">
        <v>3547</v>
      </c>
      <c r="G370" s="1219">
        <v>10000</v>
      </c>
      <c r="H370" s="1769" t="s">
        <v>3063</v>
      </c>
      <c r="I370" s="1217" t="s">
        <v>3453</v>
      </c>
      <c r="J370" s="1698"/>
      <c r="K370" s="48" t="e">
        <f t="shared" ref="K370:K371" ca="1" si="120">_xludf.IFS(C370="成田机场",3000,C370="羽田机场",1200,D370="NearMe",1000)</f>
        <v>#NAME?</v>
      </c>
      <c r="L370" s="48" t="e">
        <f t="shared" ref="L370:L371" ca="1" si="121">_xludf.IFS(C370="成田机场",4000,C370="羽田机场",1000)</f>
        <v>#NAME?</v>
      </c>
      <c r="M370" s="1240" t="e">
        <f t="shared" ref="M370:M371" ca="1" si="122">(G370-K370-L370)*0.7</f>
        <v>#NAME?</v>
      </c>
      <c r="N370" s="1240"/>
      <c r="O370" s="1668"/>
      <c r="P370" s="1240"/>
      <c r="Q370" s="1240"/>
      <c r="R370" s="1240"/>
      <c r="S370" s="1240"/>
      <c r="T370" s="1240" t="e">
        <f t="shared" ca="1" si="118"/>
        <v>#NAME?</v>
      </c>
      <c r="U370" s="1378" t="e">
        <f t="shared" ca="1" si="80"/>
        <v>#NAME?</v>
      </c>
      <c r="V370" s="48"/>
      <c r="W370" s="1217" t="s">
        <v>107</v>
      </c>
      <c r="X370" s="48"/>
      <c r="Y370" s="1217" t="s">
        <v>7277</v>
      </c>
      <c r="Z370" s="48"/>
      <c r="AA370" s="48"/>
      <c r="AB370" s="48"/>
      <c r="AC370" s="48"/>
      <c r="AD370" s="48"/>
      <c r="AE370" s="48"/>
      <c r="AF370" s="48"/>
      <c r="AG370" s="48"/>
      <c r="AH370" s="48"/>
    </row>
    <row r="371" spans="1:34" ht="18">
      <c r="A371" s="1450">
        <v>44802</v>
      </c>
      <c r="B371" s="1217" t="s">
        <v>570</v>
      </c>
      <c r="C371" s="1217" t="s">
        <v>3456</v>
      </c>
      <c r="D371" s="1217" t="s">
        <v>1371</v>
      </c>
      <c r="E371" s="1217" t="s">
        <v>92</v>
      </c>
      <c r="F371" s="1243"/>
      <c r="G371" s="1219">
        <v>1250</v>
      </c>
      <c r="H371" s="1769" t="s">
        <v>3063</v>
      </c>
      <c r="I371" s="1217" t="s">
        <v>3450</v>
      </c>
      <c r="J371" s="1698"/>
      <c r="K371" s="48" t="e">
        <f t="shared" ca="1" si="120"/>
        <v>#NAME?</v>
      </c>
      <c r="L371" s="48" t="e">
        <f t="shared" ca="1" si="121"/>
        <v>#NAME?</v>
      </c>
      <c r="M371" s="1240" t="e">
        <f t="shared" ca="1" si="122"/>
        <v>#NAME?</v>
      </c>
      <c r="N371" s="1240"/>
      <c r="O371" s="1668"/>
      <c r="P371" s="1240"/>
      <c r="Q371" s="1240"/>
      <c r="R371" s="1240"/>
      <c r="S371" s="1240"/>
      <c r="T371" s="1240" t="e">
        <f t="shared" ca="1" si="118"/>
        <v>#NAME?</v>
      </c>
      <c r="U371" s="1378" t="e">
        <f t="shared" ca="1" si="80"/>
        <v>#NAME?</v>
      </c>
      <c r="V371" s="48"/>
      <c r="W371" s="1217" t="s">
        <v>1540</v>
      </c>
      <c r="X371" s="48"/>
      <c r="Y371" s="1217" t="s">
        <v>7278</v>
      </c>
      <c r="Z371" s="48"/>
      <c r="AA371" s="48"/>
      <c r="AB371" s="48"/>
      <c r="AC371" s="48"/>
      <c r="AD371" s="48"/>
      <c r="AE371" s="48"/>
      <c r="AF371" s="48"/>
      <c r="AG371" s="48"/>
      <c r="AH371" s="48"/>
    </row>
    <row r="372" spans="1:34" ht="13.8">
      <c r="A372" s="1450">
        <v>44802</v>
      </c>
      <c r="B372" s="1217" t="s">
        <v>1906</v>
      </c>
      <c r="C372" s="1217"/>
      <c r="D372" s="1217" t="s">
        <v>3919</v>
      </c>
      <c r="E372" s="1217" t="s">
        <v>40</v>
      </c>
      <c r="F372" s="1217" t="s">
        <v>3449</v>
      </c>
      <c r="G372" s="1219">
        <v>0</v>
      </c>
      <c r="H372" s="1572" t="s">
        <v>3055</v>
      </c>
      <c r="I372" s="1217" t="s">
        <v>3453</v>
      </c>
      <c r="J372" s="1698"/>
      <c r="K372" s="48">
        <v>0</v>
      </c>
      <c r="L372" s="48">
        <v>0</v>
      </c>
      <c r="M372" s="1240">
        <v>0</v>
      </c>
      <c r="N372" s="1240"/>
      <c r="O372" s="1668"/>
      <c r="P372" s="1240"/>
      <c r="Q372" s="1240"/>
      <c r="R372" s="1240"/>
      <c r="S372" s="1240"/>
      <c r="T372" s="1240">
        <f t="shared" si="118"/>
        <v>0</v>
      </c>
      <c r="U372" s="1378" t="e">
        <f t="shared" si="80"/>
        <v>#DIV/0!</v>
      </c>
      <c r="V372" s="48"/>
      <c r="W372" s="1217" t="s">
        <v>27</v>
      </c>
      <c r="X372" s="48"/>
      <c r="Y372" s="1217" t="s">
        <v>7279</v>
      </c>
      <c r="Z372" s="48"/>
      <c r="AA372" s="48"/>
      <c r="AB372" s="48"/>
      <c r="AC372" s="48"/>
      <c r="AD372" s="48"/>
      <c r="AE372" s="48"/>
      <c r="AF372" s="48"/>
      <c r="AG372" s="48"/>
      <c r="AH372" s="48"/>
    </row>
    <row r="373" spans="1:34" ht="13.8">
      <c r="A373" s="1450">
        <v>44802</v>
      </c>
      <c r="B373" s="1217" t="s">
        <v>3473</v>
      </c>
      <c r="C373" s="1217"/>
      <c r="D373" s="1217" t="s">
        <v>3521</v>
      </c>
      <c r="E373" s="1217" t="s">
        <v>86</v>
      </c>
      <c r="F373" s="1217" t="s">
        <v>3547</v>
      </c>
      <c r="G373" s="1219">
        <v>10000</v>
      </c>
      <c r="H373" s="1769" t="s">
        <v>3063</v>
      </c>
      <c r="I373" s="1217" t="s">
        <v>3453</v>
      </c>
      <c r="J373" s="1698"/>
      <c r="K373" s="48" t="e">
        <f ca="1">_xludf.IFS(C373="成田机场",3000,C373="羽田机场",1200,D373="NearMe",1000)</f>
        <v>#NAME?</v>
      </c>
      <c r="L373" s="48" t="e">
        <f ca="1">_xludf.IFS(C373="成田机场",4000,C373="羽田机场",1000)</f>
        <v>#NAME?</v>
      </c>
      <c r="M373" s="1240" t="e">
        <f ca="1">(G373-K373-L373)*0.7</f>
        <v>#NAME?</v>
      </c>
      <c r="N373" s="1240"/>
      <c r="O373" s="1668"/>
      <c r="P373" s="1240"/>
      <c r="Q373" s="1240"/>
      <c r="R373" s="1240"/>
      <c r="S373" s="1240"/>
      <c r="T373" s="1240" t="e">
        <f t="shared" ca="1" si="118"/>
        <v>#NAME?</v>
      </c>
      <c r="U373" s="1378" t="e">
        <f t="shared" ca="1" si="80"/>
        <v>#NAME?</v>
      </c>
      <c r="V373" s="48"/>
      <c r="W373" s="1217" t="s">
        <v>107</v>
      </c>
      <c r="X373" s="48"/>
      <c r="Y373" s="1217" t="s">
        <v>7280</v>
      </c>
      <c r="Z373" s="48"/>
      <c r="AA373" s="48"/>
      <c r="AB373" s="48"/>
      <c r="AC373" s="48"/>
      <c r="AD373" s="48"/>
      <c r="AE373" s="48"/>
      <c r="AF373" s="48"/>
      <c r="AG373" s="48"/>
      <c r="AH373" s="48"/>
    </row>
    <row r="374" spans="1:34" ht="13.8">
      <c r="A374" s="1450">
        <v>44802</v>
      </c>
      <c r="B374" s="1217" t="s">
        <v>1906</v>
      </c>
      <c r="C374" s="1217"/>
      <c r="D374" s="1217" t="s">
        <v>3919</v>
      </c>
      <c r="E374" s="1217" t="s">
        <v>45</v>
      </c>
      <c r="F374" s="1217" t="s">
        <v>3629</v>
      </c>
      <c r="G374" s="1219">
        <v>0</v>
      </c>
      <c r="H374" s="1572" t="s">
        <v>3055</v>
      </c>
      <c r="I374" s="1217" t="s">
        <v>3453</v>
      </c>
      <c r="J374" s="1698"/>
      <c r="K374" s="48">
        <v>0</v>
      </c>
      <c r="L374" s="48">
        <v>0</v>
      </c>
      <c r="M374" s="1240">
        <v>0</v>
      </c>
      <c r="N374" s="1240"/>
      <c r="O374" s="1676"/>
      <c r="P374" s="1240"/>
      <c r="Q374" s="1240"/>
      <c r="R374" s="1240"/>
      <c r="S374" s="1240"/>
      <c r="T374" s="1240">
        <f t="shared" si="118"/>
        <v>0</v>
      </c>
      <c r="U374" s="1378" t="e">
        <f t="shared" si="80"/>
        <v>#DIV/0!</v>
      </c>
      <c r="V374" s="48"/>
      <c r="W374" s="1217" t="s">
        <v>27</v>
      </c>
      <c r="X374" s="48"/>
      <c r="Y374" s="1217" t="s">
        <v>7281</v>
      </c>
      <c r="Z374" s="48"/>
      <c r="AA374" s="48"/>
      <c r="AB374" s="48"/>
      <c r="AC374" s="48"/>
      <c r="AD374" s="48"/>
      <c r="AE374" s="48"/>
      <c r="AF374" s="48"/>
      <c r="AG374" s="48"/>
      <c r="AH374" s="48"/>
    </row>
    <row r="375" spans="1:34" ht="13.8">
      <c r="A375" s="1450">
        <v>44802</v>
      </c>
      <c r="B375" s="1217" t="s">
        <v>3473</v>
      </c>
      <c r="C375" s="1217"/>
      <c r="D375" s="1217" t="s">
        <v>3570</v>
      </c>
      <c r="E375" s="1217" t="s">
        <v>3910</v>
      </c>
      <c r="F375" s="1217" t="s">
        <v>3592</v>
      </c>
      <c r="G375" s="1219">
        <v>11000</v>
      </c>
      <c r="H375" s="1572" t="s">
        <v>3063</v>
      </c>
      <c r="I375" s="1217" t="s">
        <v>3453</v>
      </c>
      <c r="J375" s="1698"/>
      <c r="K375" s="48" t="e">
        <f t="shared" ref="K375:K378" ca="1" si="123">_xludf.IFS(C375="成田机场",3000,C375="羽田机场",1200,D375="NearMe",1000)</f>
        <v>#NAME?</v>
      </c>
      <c r="L375" s="48"/>
      <c r="M375" s="1240"/>
      <c r="N375" s="1240">
        <v>5300</v>
      </c>
      <c r="O375" s="1668"/>
      <c r="P375" s="1240"/>
      <c r="Q375" s="1240"/>
      <c r="R375" s="1240"/>
      <c r="S375" s="1240"/>
      <c r="T375" s="1240" t="e">
        <f t="shared" ca="1" si="118"/>
        <v>#NAME?</v>
      </c>
      <c r="U375" s="1378" t="e">
        <f t="shared" ca="1" si="80"/>
        <v>#NAME?</v>
      </c>
      <c r="V375" s="48"/>
      <c r="W375" s="1217" t="s">
        <v>3572</v>
      </c>
      <c r="X375" s="48"/>
      <c r="Y375" s="1217" t="s">
        <v>7282</v>
      </c>
      <c r="Z375" s="48"/>
      <c r="AA375" s="48"/>
      <c r="AB375" s="48"/>
      <c r="AC375" s="48"/>
      <c r="AD375" s="48"/>
      <c r="AE375" s="48"/>
      <c r="AF375" s="48"/>
      <c r="AG375" s="48"/>
      <c r="AH375" s="48"/>
    </row>
    <row r="376" spans="1:34" ht="13.8">
      <c r="A376" s="1450">
        <v>44802</v>
      </c>
      <c r="B376" s="1217" t="s">
        <v>3473</v>
      </c>
      <c r="C376" s="1217"/>
      <c r="D376" s="1217" t="s">
        <v>3570</v>
      </c>
      <c r="E376" s="1217" t="s">
        <v>86</v>
      </c>
      <c r="F376" s="1217" t="s">
        <v>3547</v>
      </c>
      <c r="G376" s="1219">
        <v>11000</v>
      </c>
      <c r="H376" s="1572" t="s">
        <v>3063</v>
      </c>
      <c r="I376" s="1217" t="s">
        <v>3453</v>
      </c>
      <c r="J376" s="1698"/>
      <c r="K376" s="48" t="e">
        <f t="shared" ca="1" si="123"/>
        <v>#NAME?</v>
      </c>
      <c r="L376" s="48"/>
      <c r="M376" s="1240"/>
      <c r="N376" s="1240">
        <v>4300</v>
      </c>
      <c r="O376" s="1668"/>
      <c r="P376" s="1240"/>
      <c r="Q376" s="1240"/>
      <c r="R376" s="1240"/>
      <c r="S376" s="1240"/>
      <c r="T376" s="1240" t="e">
        <f t="shared" ca="1" si="118"/>
        <v>#NAME?</v>
      </c>
      <c r="U376" s="1378" t="e">
        <f t="shared" ca="1" si="80"/>
        <v>#NAME?</v>
      </c>
      <c r="V376" s="48"/>
      <c r="W376" s="1217" t="s">
        <v>3572</v>
      </c>
      <c r="X376" s="48"/>
      <c r="Y376" s="1217" t="s">
        <v>7283</v>
      </c>
      <c r="Z376" s="48"/>
      <c r="AA376" s="48"/>
      <c r="AB376" s="48"/>
      <c r="AC376" s="48"/>
      <c r="AD376" s="48"/>
      <c r="AE376" s="48"/>
      <c r="AF376" s="48"/>
      <c r="AG376" s="48"/>
      <c r="AH376" s="48"/>
    </row>
    <row r="377" spans="1:34" ht="13.8">
      <c r="A377" s="1450">
        <v>44802</v>
      </c>
      <c r="B377" s="1217" t="s">
        <v>3473</v>
      </c>
      <c r="C377" s="1217"/>
      <c r="D377" s="1217" t="s">
        <v>3570</v>
      </c>
      <c r="E377" s="1217" t="s">
        <v>55</v>
      </c>
      <c r="F377" s="1217" t="s">
        <v>3512</v>
      </c>
      <c r="G377" s="1219">
        <v>8500</v>
      </c>
      <c r="H377" s="1572" t="s">
        <v>3063</v>
      </c>
      <c r="I377" s="1217" t="s">
        <v>3453</v>
      </c>
      <c r="J377" s="1698"/>
      <c r="K377" s="48" t="e">
        <f t="shared" ca="1" si="123"/>
        <v>#NAME?</v>
      </c>
      <c r="L377" s="48"/>
      <c r="M377" s="1240"/>
      <c r="N377" s="1240">
        <v>5300</v>
      </c>
      <c r="O377" s="1668"/>
      <c r="P377" s="1240"/>
      <c r="Q377" s="1240"/>
      <c r="R377" s="1240"/>
      <c r="S377" s="1240"/>
      <c r="T377" s="1240" t="e">
        <f t="shared" ca="1" si="118"/>
        <v>#NAME?</v>
      </c>
      <c r="U377" s="1378" t="e">
        <f t="shared" ca="1" si="80"/>
        <v>#NAME?</v>
      </c>
      <c r="V377" s="48"/>
      <c r="W377" s="1217" t="s">
        <v>3572</v>
      </c>
      <c r="X377" s="48"/>
      <c r="Y377" s="1217" t="s">
        <v>7284</v>
      </c>
      <c r="Z377" s="48"/>
      <c r="AA377" s="48"/>
      <c r="AB377" s="48"/>
      <c r="AC377" s="48"/>
      <c r="AD377" s="48"/>
      <c r="AE377" s="48"/>
      <c r="AF377" s="48"/>
      <c r="AG377" s="48"/>
      <c r="AH377" s="48"/>
    </row>
    <row r="378" spans="1:34" ht="18">
      <c r="A378" s="1450">
        <v>44802</v>
      </c>
      <c r="B378" s="1217" t="s">
        <v>570</v>
      </c>
      <c r="C378" s="1217" t="s">
        <v>3456</v>
      </c>
      <c r="D378" s="1217" t="s">
        <v>4367</v>
      </c>
      <c r="E378" s="1217" t="s">
        <v>34</v>
      </c>
      <c r="F378" s="1243"/>
      <c r="G378" s="1219">
        <v>20000</v>
      </c>
      <c r="H378" s="1769" t="s">
        <v>3063</v>
      </c>
      <c r="I378" s="1217" t="s">
        <v>3453</v>
      </c>
      <c r="J378" s="1698"/>
      <c r="K378" s="48" t="e">
        <f t="shared" ca="1" si="123"/>
        <v>#NAME?</v>
      </c>
      <c r="L378" s="48" t="e">
        <f ca="1">_xludf.IFS(C378="成田机场",4000,C378="羽田机场",1000)</f>
        <v>#NAME?</v>
      </c>
      <c r="M378" s="1240" t="e">
        <f ca="1">(G378-K378-L378)*0.7</f>
        <v>#NAME?</v>
      </c>
      <c r="N378" s="1240"/>
      <c r="O378" s="1668"/>
      <c r="P378" s="1240"/>
      <c r="Q378" s="1240"/>
      <c r="R378" s="1240"/>
      <c r="S378" s="1240"/>
      <c r="T378" s="1240" t="e">
        <f t="shared" ca="1" si="118"/>
        <v>#NAME?</v>
      </c>
      <c r="U378" s="1378" t="e">
        <f t="shared" ca="1" si="80"/>
        <v>#NAME?</v>
      </c>
      <c r="V378" s="48"/>
      <c r="W378" s="1217" t="s">
        <v>108</v>
      </c>
      <c r="X378" s="48"/>
      <c r="Y378" s="1217" t="s">
        <v>7285</v>
      </c>
      <c r="Z378" s="48"/>
      <c r="AA378" s="48"/>
      <c r="AB378" s="48"/>
      <c r="AC378" s="48"/>
      <c r="AD378" s="48"/>
      <c r="AE378" s="48"/>
      <c r="AF378" s="48"/>
      <c r="AG378" s="48"/>
      <c r="AH378" s="48"/>
    </row>
    <row r="379" spans="1:34" ht="13.8">
      <c r="A379" s="1450">
        <v>44803</v>
      </c>
      <c r="B379" s="1217" t="s">
        <v>1906</v>
      </c>
      <c r="C379" s="1217"/>
      <c r="D379" s="1217" t="s">
        <v>3919</v>
      </c>
      <c r="E379" s="1217" t="s">
        <v>49</v>
      </c>
      <c r="F379" s="1217" t="s">
        <v>3486</v>
      </c>
      <c r="G379" s="1219">
        <v>0</v>
      </c>
      <c r="H379" s="1572" t="s">
        <v>3055</v>
      </c>
      <c r="I379" s="1217" t="s">
        <v>3453</v>
      </c>
      <c r="J379" s="1698"/>
      <c r="K379" s="48">
        <v>0</v>
      </c>
      <c r="L379" s="48">
        <v>0</v>
      </c>
      <c r="M379" s="1240">
        <v>0</v>
      </c>
      <c r="N379" s="1240"/>
      <c r="O379" s="1668"/>
      <c r="P379" s="1240"/>
      <c r="Q379" s="1240"/>
      <c r="R379" s="1240"/>
      <c r="S379" s="1240"/>
      <c r="T379" s="1240">
        <f t="shared" si="118"/>
        <v>0</v>
      </c>
      <c r="U379" s="1378" t="e">
        <f t="shared" si="80"/>
        <v>#DIV/0!</v>
      </c>
      <c r="V379" s="48"/>
      <c r="W379" s="1217" t="s">
        <v>27</v>
      </c>
      <c r="X379" s="48"/>
      <c r="Y379" s="1217" t="s">
        <v>7286</v>
      </c>
      <c r="Z379" s="48"/>
      <c r="AA379" s="48"/>
      <c r="AB379" s="48"/>
      <c r="AC379" s="48"/>
      <c r="AD379" s="48"/>
      <c r="AE379" s="48"/>
      <c r="AF379" s="48"/>
      <c r="AG379" s="48"/>
      <c r="AH379" s="48"/>
    </row>
    <row r="380" spans="1:34" ht="13.8">
      <c r="A380" s="1450">
        <v>44803</v>
      </c>
      <c r="B380" s="1217" t="s">
        <v>1906</v>
      </c>
      <c r="C380" s="1217"/>
      <c r="D380" s="1217" t="s">
        <v>3919</v>
      </c>
      <c r="E380" s="1217" t="s">
        <v>3079</v>
      </c>
      <c r="F380" s="1217" t="s">
        <v>3501</v>
      </c>
      <c r="G380" s="1219">
        <v>0</v>
      </c>
      <c r="H380" s="1572" t="s">
        <v>3055</v>
      </c>
      <c r="I380" s="1217" t="s">
        <v>3453</v>
      </c>
      <c r="J380" s="1768"/>
      <c r="K380" s="48">
        <v>0</v>
      </c>
      <c r="L380" s="48">
        <v>0</v>
      </c>
      <c r="M380" s="1240">
        <v>0</v>
      </c>
      <c r="N380" s="1240"/>
      <c r="O380" s="1668"/>
      <c r="P380" s="1240"/>
      <c r="Q380" s="1240"/>
      <c r="R380" s="1240"/>
      <c r="S380" s="1240"/>
      <c r="T380" s="1240">
        <f t="shared" si="118"/>
        <v>0</v>
      </c>
      <c r="U380" s="1378" t="e">
        <f t="shared" si="80"/>
        <v>#DIV/0!</v>
      </c>
      <c r="V380" s="48"/>
      <c r="W380" s="1217" t="s">
        <v>27</v>
      </c>
      <c r="X380" s="48"/>
      <c r="Y380" s="1217" t="s">
        <v>7287</v>
      </c>
      <c r="Z380" s="48"/>
      <c r="AA380" s="48"/>
      <c r="AB380" s="48"/>
      <c r="AC380" s="48"/>
      <c r="AD380" s="48"/>
      <c r="AE380" s="48"/>
      <c r="AF380" s="48"/>
      <c r="AG380" s="48"/>
      <c r="AH380" s="48"/>
    </row>
    <row r="381" spans="1:34" ht="13.8">
      <c r="A381" s="1450">
        <v>44803</v>
      </c>
      <c r="B381" s="1217" t="s">
        <v>3473</v>
      </c>
      <c r="C381" s="1217"/>
      <c r="D381" s="1217" t="s">
        <v>3570</v>
      </c>
      <c r="E381" s="1217" t="s">
        <v>3910</v>
      </c>
      <c r="F381" s="1217" t="s">
        <v>3592</v>
      </c>
      <c r="G381" s="1219">
        <v>11000</v>
      </c>
      <c r="H381" s="1572" t="s">
        <v>3063</v>
      </c>
      <c r="I381" s="1217" t="s">
        <v>3453</v>
      </c>
      <c r="J381" s="1698"/>
      <c r="K381" s="48" t="e">
        <f t="shared" ref="K381:K385" ca="1" si="124">_xludf.IFS(C381="成田机场",3000,C381="羽田机场",1200,D381="NearMe",1000)</f>
        <v>#NAME?</v>
      </c>
      <c r="L381" s="48"/>
      <c r="M381" s="1240"/>
      <c r="N381" s="1240">
        <v>5300</v>
      </c>
      <c r="O381" s="1668"/>
      <c r="P381" s="1240"/>
      <c r="Q381" s="1240"/>
      <c r="R381" s="1240"/>
      <c r="S381" s="1240"/>
      <c r="T381" s="1240" t="e">
        <f t="shared" ca="1" si="118"/>
        <v>#NAME?</v>
      </c>
      <c r="U381" s="1378" t="e">
        <f t="shared" ca="1" si="80"/>
        <v>#NAME?</v>
      </c>
      <c r="V381" s="48"/>
      <c r="W381" s="1217" t="s">
        <v>3572</v>
      </c>
      <c r="X381" s="48"/>
      <c r="Y381" s="1217" t="s">
        <v>7288</v>
      </c>
      <c r="Z381" s="48"/>
      <c r="AA381" s="48"/>
      <c r="AB381" s="48"/>
      <c r="AC381" s="48"/>
      <c r="AD381" s="48"/>
      <c r="AE381" s="48"/>
      <c r="AF381" s="48"/>
      <c r="AG381" s="48"/>
      <c r="AH381" s="48"/>
    </row>
    <row r="382" spans="1:34" ht="13.8">
      <c r="A382" s="1450">
        <v>44803</v>
      </c>
      <c r="B382" s="1217" t="s">
        <v>3473</v>
      </c>
      <c r="C382" s="1217"/>
      <c r="D382" s="1217" t="s">
        <v>3570</v>
      </c>
      <c r="E382" s="1217" t="s">
        <v>86</v>
      </c>
      <c r="F382" s="1217" t="s">
        <v>3547</v>
      </c>
      <c r="G382" s="1219">
        <v>8500</v>
      </c>
      <c r="H382" s="1572" t="s">
        <v>3063</v>
      </c>
      <c r="I382" s="1217" t="s">
        <v>3453</v>
      </c>
      <c r="J382" s="1698"/>
      <c r="K382" s="48" t="e">
        <f t="shared" ca="1" si="124"/>
        <v>#NAME?</v>
      </c>
      <c r="L382" s="48"/>
      <c r="M382" s="1240"/>
      <c r="N382" s="1240">
        <v>4300</v>
      </c>
      <c r="O382" s="1668"/>
      <c r="P382" s="1240"/>
      <c r="Q382" s="1240"/>
      <c r="R382" s="1240"/>
      <c r="S382" s="1240"/>
      <c r="T382" s="1240" t="e">
        <f t="shared" ca="1" si="118"/>
        <v>#NAME?</v>
      </c>
      <c r="U382" s="1378" t="e">
        <f t="shared" ca="1" si="80"/>
        <v>#NAME?</v>
      </c>
      <c r="V382" s="48"/>
      <c r="W382" s="1217" t="s">
        <v>3572</v>
      </c>
      <c r="X382" s="48"/>
      <c r="Y382" s="1217" t="s">
        <v>7289</v>
      </c>
      <c r="Z382" s="48"/>
      <c r="AA382" s="48"/>
      <c r="AB382" s="48"/>
      <c r="AC382" s="48"/>
      <c r="AD382" s="48"/>
      <c r="AE382" s="48"/>
      <c r="AF382" s="48"/>
      <c r="AG382" s="48"/>
      <c r="AH382" s="48"/>
    </row>
    <row r="383" spans="1:34" ht="13.8">
      <c r="A383" s="1450">
        <v>44803</v>
      </c>
      <c r="B383" s="1217" t="s">
        <v>3473</v>
      </c>
      <c r="C383" s="1217"/>
      <c r="D383" s="1217" t="s">
        <v>3570</v>
      </c>
      <c r="E383" s="1217" t="s">
        <v>55</v>
      </c>
      <c r="F383" s="1217" t="s">
        <v>3512</v>
      </c>
      <c r="G383" s="1219">
        <v>11000</v>
      </c>
      <c r="H383" s="1572" t="s">
        <v>3063</v>
      </c>
      <c r="I383" s="1217" t="s">
        <v>3453</v>
      </c>
      <c r="J383" s="1698"/>
      <c r="K383" s="48" t="e">
        <f t="shared" ca="1" si="124"/>
        <v>#NAME?</v>
      </c>
      <c r="L383" s="48"/>
      <c r="M383" s="1240"/>
      <c r="N383" s="1240">
        <v>5300</v>
      </c>
      <c r="O383" s="1668"/>
      <c r="P383" s="1240"/>
      <c r="Q383" s="1240"/>
      <c r="R383" s="1240"/>
      <c r="S383" s="1240"/>
      <c r="T383" s="1240" t="e">
        <f t="shared" ca="1" si="118"/>
        <v>#NAME?</v>
      </c>
      <c r="U383" s="1378" t="e">
        <f t="shared" ca="1" si="80"/>
        <v>#NAME?</v>
      </c>
      <c r="V383" s="48"/>
      <c r="W383" s="1217" t="s">
        <v>3572</v>
      </c>
      <c r="X383" s="48"/>
      <c r="Y383" s="1217" t="s">
        <v>7290</v>
      </c>
      <c r="Z383" s="48"/>
      <c r="AA383" s="48"/>
      <c r="AB383" s="48"/>
      <c r="AC383" s="48"/>
      <c r="AD383" s="48"/>
      <c r="AE383" s="48"/>
      <c r="AF383" s="48"/>
      <c r="AG383" s="48"/>
      <c r="AH383" s="48"/>
    </row>
    <row r="384" spans="1:34" ht="13.8">
      <c r="A384" s="1450">
        <v>44803</v>
      </c>
      <c r="B384" s="1217" t="s">
        <v>1906</v>
      </c>
      <c r="C384" s="1217"/>
      <c r="D384" s="1217" t="s">
        <v>6484</v>
      </c>
      <c r="E384" s="1217" t="s">
        <v>3497</v>
      </c>
      <c r="F384" s="1217" t="s">
        <v>3657</v>
      </c>
      <c r="G384" s="1219">
        <v>45000</v>
      </c>
      <c r="H384" s="1572" t="s">
        <v>3050</v>
      </c>
      <c r="I384" s="1217" t="s">
        <v>3453</v>
      </c>
      <c r="J384" s="1698"/>
      <c r="K384" s="48" t="e">
        <f t="shared" ca="1" si="124"/>
        <v>#NAME?</v>
      </c>
      <c r="L384" s="48" t="e">
        <f t="shared" ref="L384:L385" ca="1" si="125">_xludf.IFS(C384="成田机场",4000,C384="羽田机场",1000)</f>
        <v>#NAME?</v>
      </c>
      <c r="M384" s="1240" t="e">
        <f t="shared" ref="M384:M385" ca="1" si="126">(G384-K384-L384)*0.7</f>
        <v>#NAME?</v>
      </c>
      <c r="N384" s="1240"/>
      <c r="O384" s="1668"/>
      <c r="P384" s="1240"/>
      <c r="Q384" s="1240"/>
      <c r="R384" s="1240"/>
      <c r="S384" s="1240"/>
      <c r="T384" s="1240" t="e">
        <f t="shared" ca="1" si="118"/>
        <v>#NAME?</v>
      </c>
      <c r="U384" s="1378" t="e">
        <f t="shared" ca="1" si="80"/>
        <v>#NAME?</v>
      </c>
      <c r="V384" s="48"/>
      <c r="W384" s="1217" t="s">
        <v>107</v>
      </c>
      <c r="X384" s="48"/>
      <c r="Y384" s="1217" t="s">
        <v>7291</v>
      </c>
      <c r="Z384" s="48"/>
      <c r="AA384" s="48"/>
      <c r="AB384" s="48"/>
      <c r="AC384" s="48"/>
      <c r="AD384" s="48"/>
      <c r="AE384" s="48"/>
      <c r="AF384" s="48"/>
      <c r="AG384" s="48"/>
      <c r="AH384" s="48"/>
    </row>
    <row r="385" spans="1:34" ht="13.8">
      <c r="A385" s="1450">
        <v>44803</v>
      </c>
      <c r="B385" s="1217" t="s">
        <v>1170</v>
      </c>
      <c r="C385" s="1217" t="s">
        <v>3456</v>
      </c>
      <c r="D385" s="1217" t="s">
        <v>3521</v>
      </c>
      <c r="E385" s="1217" t="s">
        <v>86</v>
      </c>
      <c r="F385" s="1217" t="s">
        <v>3547</v>
      </c>
      <c r="G385" s="1219">
        <v>15000</v>
      </c>
      <c r="H385" s="1769" t="s">
        <v>3063</v>
      </c>
      <c r="I385" s="1217" t="s">
        <v>3453</v>
      </c>
      <c r="J385" s="1698"/>
      <c r="K385" s="48" t="e">
        <f t="shared" ca="1" si="124"/>
        <v>#NAME?</v>
      </c>
      <c r="L385" s="48" t="e">
        <f t="shared" ca="1" si="125"/>
        <v>#NAME?</v>
      </c>
      <c r="M385" s="1240" t="e">
        <f t="shared" ca="1" si="126"/>
        <v>#NAME?</v>
      </c>
      <c r="N385" s="1240"/>
      <c r="O385" s="1668"/>
      <c r="P385" s="1240"/>
      <c r="Q385" s="1240"/>
      <c r="R385" s="1240"/>
      <c r="S385" s="1240"/>
      <c r="T385" s="1240" t="e">
        <f t="shared" ca="1" si="118"/>
        <v>#NAME?</v>
      </c>
      <c r="U385" s="1378" t="e">
        <f t="shared" ca="1" si="80"/>
        <v>#NAME?</v>
      </c>
      <c r="V385" s="48"/>
      <c r="W385" s="1217" t="s">
        <v>107</v>
      </c>
      <c r="X385" s="48"/>
      <c r="Y385" s="1217" t="s">
        <v>7292</v>
      </c>
      <c r="Z385" s="48"/>
      <c r="AA385" s="48"/>
      <c r="AB385" s="48"/>
      <c r="AC385" s="48"/>
      <c r="AD385" s="48"/>
      <c r="AE385" s="48"/>
      <c r="AF385" s="48"/>
      <c r="AG385" s="48"/>
      <c r="AH385" s="48"/>
    </row>
    <row r="386" spans="1:34" ht="13.8">
      <c r="A386" s="1450">
        <v>44803</v>
      </c>
      <c r="B386" s="1217" t="s">
        <v>1906</v>
      </c>
      <c r="C386" s="1217"/>
      <c r="D386" s="1217" t="s">
        <v>3919</v>
      </c>
      <c r="E386" s="1217" t="s">
        <v>3523</v>
      </c>
      <c r="F386" s="1217" t="s">
        <v>3515</v>
      </c>
      <c r="G386" s="1219">
        <v>0</v>
      </c>
      <c r="H386" s="1572" t="s">
        <v>3055</v>
      </c>
      <c r="I386" s="1217" t="s">
        <v>3453</v>
      </c>
      <c r="J386" s="1698"/>
      <c r="K386" s="48">
        <v>0</v>
      </c>
      <c r="L386" s="48">
        <v>0</v>
      </c>
      <c r="M386" s="1240">
        <v>0</v>
      </c>
      <c r="N386" s="1240"/>
      <c r="O386" s="1668"/>
      <c r="P386" s="1240"/>
      <c r="Q386" s="1240"/>
      <c r="R386" s="1240"/>
      <c r="S386" s="1240"/>
      <c r="T386" s="1240">
        <f t="shared" si="118"/>
        <v>0</v>
      </c>
      <c r="U386" s="1378" t="e">
        <f t="shared" si="80"/>
        <v>#DIV/0!</v>
      </c>
      <c r="V386" s="48"/>
      <c r="W386" s="1217" t="s">
        <v>27</v>
      </c>
      <c r="X386" s="48"/>
      <c r="Y386" s="1217" t="s">
        <v>7293</v>
      </c>
      <c r="Z386" s="48"/>
      <c r="AA386" s="48"/>
      <c r="AB386" s="48"/>
      <c r="AC386" s="48"/>
      <c r="AD386" s="48"/>
      <c r="AE386" s="48"/>
      <c r="AF386" s="48"/>
      <c r="AG386" s="48"/>
      <c r="AH386" s="48"/>
    </row>
    <row r="387" spans="1:34" ht="13.8">
      <c r="A387" s="1450">
        <v>44803</v>
      </c>
      <c r="B387" s="1217" t="s">
        <v>570</v>
      </c>
      <c r="C387" s="1217" t="s">
        <v>3446</v>
      </c>
      <c r="D387" s="1217" t="s">
        <v>3521</v>
      </c>
      <c r="E387" s="1217" t="s">
        <v>55</v>
      </c>
      <c r="F387" s="1217" t="s">
        <v>3512</v>
      </c>
      <c r="G387" s="1219">
        <v>10000</v>
      </c>
      <c r="H387" s="1572" t="s">
        <v>3063</v>
      </c>
      <c r="I387" s="1217" t="s">
        <v>3453</v>
      </c>
      <c r="J387" s="1698"/>
      <c r="K387" s="48" t="e">
        <f ca="1">_xludf.IFS(C387="成田机场",3000,C387="羽田机场",1200,D387="NearMe",1000)</f>
        <v>#NAME?</v>
      </c>
      <c r="L387" s="48" t="e">
        <f ca="1">_xludf.IFS(C387="成田机场",4000,C387="羽田机场",1000)</f>
        <v>#NAME?</v>
      </c>
      <c r="M387" s="1240" t="e">
        <f ca="1">(G387-K387-L387)*0.7</f>
        <v>#NAME?</v>
      </c>
      <c r="N387" s="1240"/>
      <c r="O387" s="1668"/>
      <c r="P387" s="1240"/>
      <c r="Q387" s="1240"/>
      <c r="R387" s="1240"/>
      <c r="S387" s="1240"/>
      <c r="T387" s="1240" t="e">
        <f t="shared" ca="1" si="118"/>
        <v>#NAME?</v>
      </c>
      <c r="U387" s="1378" t="e">
        <f t="shared" ca="1" si="80"/>
        <v>#NAME?</v>
      </c>
      <c r="V387" s="48"/>
      <c r="W387" s="1217" t="s">
        <v>107</v>
      </c>
      <c r="X387" s="48"/>
      <c r="Y387" s="1217" t="s">
        <v>7294</v>
      </c>
      <c r="Z387" s="48"/>
      <c r="AA387" s="48"/>
      <c r="AB387" s="48"/>
      <c r="AC387" s="48"/>
      <c r="AD387" s="48"/>
      <c r="AE387" s="48"/>
      <c r="AF387" s="48"/>
      <c r="AG387" s="48"/>
      <c r="AH387" s="48"/>
    </row>
    <row r="388" spans="1:34" ht="13.8">
      <c r="A388" s="1450">
        <v>44803</v>
      </c>
      <c r="B388" s="1217" t="s">
        <v>1906</v>
      </c>
      <c r="C388" s="1217"/>
      <c r="D388" s="1217" t="s">
        <v>3919</v>
      </c>
      <c r="E388" s="1217" t="s">
        <v>40</v>
      </c>
      <c r="F388" s="1217" t="s">
        <v>3449</v>
      </c>
      <c r="G388" s="1219">
        <v>0</v>
      </c>
      <c r="H388" s="1572" t="s">
        <v>3055</v>
      </c>
      <c r="I388" s="1217" t="s">
        <v>3453</v>
      </c>
      <c r="J388" s="1698"/>
      <c r="K388" s="48">
        <v>0</v>
      </c>
      <c r="L388" s="48">
        <v>0</v>
      </c>
      <c r="M388" s="1240">
        <v>0</v>
      </c>
      <c r="N388" s="1240"/>
      <c r="O388" s="1668"/>
      <c r="P388" s="1240"/>
      <c r="Q388" s="1240"/>
      <c r="R388" s="1240"/>
      <c r="S388" s="1240"/>
      <c r="T388" s="1240">
        <f t="shared" si="118"/>
        <v>0</v>
      </c>
      <c r="U388" s="1378" t="e">
        <f t="shared" si="80"/>
        <v>#DIV/0!</v>
      </c>
      <c r="V388" s="48"/>
      <c r="W388" s="1217" t="s">
        <v>27</v>
      </c>
      <c r="X388" s="48"/>
      <c r="Y388" s="1217" t="s">
        <v>7295</v>
      </c>
      <c r="Z388" s="48"/>
      <c r="AA388" s="48"/>
      <c r="AB388" s="48"/>
      <c r="AC388" s="48"/>
      <c r="AD388" s="48"/>
      <c r="AE388" s="48"/>
      <c r="AF388" s="48"/>
      <c r="AG388" s="48"/>
      <c r="AH388" s="48"/>
    </row>
    <row r="389" spans="1:34" ht="13.8">
      <c r="A389" s="1450">
        <v>44803</v>
      </c>
      <c r="B389" s="1217" t="s">
        <v>1906</v>
      </c>
      <c r="C389" s="1217"/>
      <c r="D389" s="1217" t="s">
        <v>3919</v>
      </c>
      <c r="E389" s="1217" t="s">
        <v>43</v>
      </c>
      <c r="F389" s="1217" t="s">
        <v>3524</v>
      </c>
      <c r="G389" s="1219">
        <v>0</v>
      </c>
      <c r="H389" s="1572" t="s">
        <v>3055</v>
      </c>
      <c r="I389" s="1217" t="s">
        <v>3453</v>
      </c>
      <c r="J389" s="1698"/>
      <c r="K389" s="48">
        <v>0</v>
      </c>
      <c r="L389" s="48">
        <v>0</v>
      </c>
      <c r="M389" s="1240">
        <v>0</v>
      </c>
      <c r="N389" s="1240"/>
      <c r="O389" s="1668"/>
      <c r="P389" s="1240"/>
      <c r="Q389" s="1240"/>
      <c r="R389" s="1240"/>
      <c r="S389" s="1240"/>
      <c r="T389" s="1240">
        <f t="shared" si="118"/>
        <v>0</v>
      </c>
      <c r="U389" s="1378" t="e">
        <f t="shared" si="80"/>
        <v>#DIV/0!</v>
      </c>
      <c r="V389" s="48"/>
      <c r="W389" s="1217" t="s">
        <v>27</v>
      </c>
      <c r="X389" s="48"/>
      <c r="Y389" s="1217" t="s">
        <v>7296</v>
      </c>
      <c r="Z389" s="48"/>
      <c r="AA389" s="48"/>
      <c r="AB389" s="48"/>
      <c r="AC389" s="48"/>
      <c r="AD389" s="48"/>
      <c r="AE389" s="48"/>
      <c r="AF389" s="48"/>
      <c r="AG389" s="48"/>
      <c r="AH389" s="48"/>
    </row>
    <row r="390" spans="1:34" ht="13.8">
      <c r="A390" s="1450">
        <v>44803</v>
      </c>
      <c r="B390" s="1217" t="s">
        <v>3473</v>
      </c>
      <c r="C390" s="1217"/>
      <c r="D390" s="1217" t="s">
        <v>3521</v>
      </c>
      <c r="E390" s="1217" t="s">
        <v>60</v>
      </c>
      <c r="F390" s="1217" t="s">
        <v>3517</v>
      </c>
      <c r="G390" s="1219">
        <v>10000</v>
      </c>
      <c r="H390" s="1572" t="s">
        <v>3063</v>
      </c>
      <c r="I390" s="1217" t="s">
        <v>3453</v>
      </c>
      <c r="J390" s="1698"/>
      <c r="K390" s="48" t="e">
        <f t="shared" ref="K390:K393" ca="1" si="127">_xludf.IFS(C390="成田机场",3000,C390="羽田机场",1200,D390="NearMe",1000)</f>
        <v>#NAME?</v>
      </c>
      <c r="L390" s="48" t="e">
        <f ca="1">_xludf.IFS(C390="成田机场",4000,C390="羽田机场",1000)</f>
        <v>#NAME?</v>
      </c>
      <c r="M390" s="1240" t="e">
        <f ca="1">(G390-K390-L390)*0.7</f>
        <v>#NAME?</v>
      </c>
      <c r="N390" s="1240"/>
      <c r="O390" s="1668"/>
      <c r="P390" s="1240"/>
      <c r="Q390" s="1240"/>
      <c r="R390" s="1240"/>
      <c r="S390" s="1240"/>
      <c r="T390" s="1240" t="e">
        <f t="shared" ca="1" si="118"/>
        <v>#NAME?</v>
      </c>
      <c r="U390" s="1378" t="e">
        <f t="shared" ca="1" si="80"/>
        <v>#NAME?</v>
      </c>
      <c r="V390" s="48"/>
      <c r="W390" s="1217" t="s">
        <v>107</v>
      </c>
      <c r="X390" s="48"/>
      <c r="Y390" s="1217" t="s">
        <v>7297</v>
      </c>
      <c r="Z390" s="48"/>
      <c r="AA390" s="48"/>
      <c r="AB390" s="48"/>
      <c r="AC390" s="48"/>
      <c r="AD390" s="48"/>
      <c r="AE390" s="48"/>
      <c r="AF390" s="48"/>
      <c r="AG390" s="48"/>
      <c r="AH390" s="48"/>
    </row>
    <row r="391" spans="1:34" ht="13.8">
      <c r="A391" s="1450">
        <v>44803</v>
      </c>
      <c r="B391" s="1217" t="s">
        <v>3473</v>
      </c>
      <c r="C391" s="1217"/>
      <c r="D391" s="1217" t="s">
        <v>3570</v>
      </c>
      <c r="E391" s="1217" t="s">
        <v>3910</v>
      </c>
      <c r="F391" s="1217" t="s">
        <v>3592</v>
      </c>
      <c r="G391" s="1219">
        <v>11000</v>
      </c>
      <c r="H391" s="1572" t="s">
        <v>3063</v>
      </c>
      <c r="I391" s="1217" t="s">
        <v>3453</v>
      </c>
      <c r="J391" s="1698"/>
      <c r="K391" s="48" t="e">
        <f t="shared" ca="1" si="127"/>
        <v>#NAME?</v>
      </c>
      <c r="L391" s="48"/>
      <c r="M391" s="1240"/>
      <c r="N391" s="1240">
        <v>5300</v>
      </c>
      <c r="O391" s="1668"/>
      <c r="P391" s="1240"/>
      <c r="Q391" s="1240"/>
      <c r="R391" s="1240"/>
      <c r="S391" s="1240"/>
      <c r="T391" s="1240" t="e">
        <f t="shared" ca="1" si="118"/>
        <v>#NAME?</v>
      </c>
      <c r="U391" s="1378" t="e">
        <f t="shared" ca="1" si="80"/>
        <v>#NAME?</v>
      </c>
      <c r="V391" s="48"/>
      <c r="W391" s="1217" t="s">
        <v>3572</v>
      </c>
      <c r="X391" s="48"/>
      <c r="Y391" s="1217" t="s">
        <v>7298</v>
      </c>
      <c r="Z391" s="48"/>
      <c r="AA391" s="48"/>
      <c r="AB391" s="48"/>
      <c r="AC391" s="48"/>
      <c r="AD391" s="48"/>
      <c r="AE391" s="48"/>
      <c r="AF391" s="48"/>
      <c r="AG391" s="48"/>
      <c r="AH391" s="48"/>
    </row>
    <row r="392" spans="1:34" ht="13.8">
      <c r="A392" s="1450">
        <v>44803</v>
      </c>
      <c r="B392" s="1217" t="s">
        <v>3473</v>
      </c>
      <c r="C392" s="1217"/>
      <c r="D392" s="1217" t="s">
        <v>3570</v>
      </c>
      <c r="E392" s="1217" t="s">
        <v>86</v>
      </c>
      <c r="F392" s="1217" t="s">
        <v>3547</v>
      </c>
      <c r="G392" s="1219">
        <v>8500</v>
      </c>
      <c r="H392" s="1572" t="s">
        <v>3063</v>
      </c>
      <c r="I392" s="1217" t="s">
        <v>3453</v>
      </c>
      <c r="J392" s="1698"/>
      <c r="K392" s="48" t="e">
        <f t="shared" ca="1" si="127"/>
        <v>#NAME?</v>
      </c>
      <c r="L392" s="48"/>
      <c r="M392" s="1240"/>
      <c r="N392" s="1240">
        <v>4300</v>
      </c>
      <c r="O392" s="1668"/>
      <c r="P392" s="1240"/>
      <c r="Q392" s="1240"/>
      <c r="R392" s="1240"/>
      <c r="S392" s="1240"/>
      <c r="T392" s="1240" t="e">
        <f t="shared" ca="1" si="118"/>
        <v>#NAME?</v>
      </c>
      <c r="U392" s="1378" t="e">
        <f t="shared" ca="1" si="80"/>
        <v>#NAME?</v>
      </c>
      <c r="V392" s="48"/>
      <c r="W392" s="1217" t="s">
        <v>3572</v>
      </c>
      <c r="X392" s="48"/>
      <c r="Y392" s="1217" t="s">
        <v>7299</v>
      </c>
      <c r="Z392" s="48"/>
      <c r="AA392" s="48"/>
      <c r="AB392" s="48"/>
      <c r="AC392" s="48"/>
      <c r="AD392" s="48"/>
      <c r="AE392" s="48"/>
      <c r="AF392" s="48"/>
      <c r="AG392" s="48"/>
      <c r="AH392" s="48"/>
    </row>
    <row r="393" spans="1:34" ht="13.8">
      <c r="A393" s="1450">
        <v>44803</v>
      </c>
      <c r="B393" s="1217" t="s">
        <v>3473</v>
      </c>
      <c r="C393" s="1217"/>
      <c r="D393" s="1217" t="s">
        <v>3570</v>
      </c>
      <c r="E393" s="1217" t="s">
        <v>55</v>
      </c>
      <c r="F393" s="1217" t="s">
        <v>3512</v>
      </c>
      <c r="G393" s="1219">
        <v>11000</v>
      </c>
      <c r="H393" s="1572" t="s">
        <v>3063</v>
      </c>
      <c r="I393" s="1217" t="s">
        <v>3453</v>
      </c>
      <c r="J393" s="1698"/>
      <c r="K393" s="48" t="e">
        <f t="shared" ca="1" si="127"/>
        <v>#NAME?</v>
      </c>
      <c r="L393" s="48"/>
      <c r="M393" s="1240"/>
      <c r="N393" s="1240">
        <v>5300</v>
      </c>
      <c r="O393" s="1668"/>
      <c r="P393" s="1240"/>
      <c r="Q393" s="1240"/>
      <c r="R393" s="1240"/>
      <c r="S393" s="1240"/>
      <c r="T393" s="1240" t="e">
        <f t="shared" ca="1" si="118"/>
        <v>#NAME?</v>
      </c>
      <c r="U393" s="1378" t="e">
        <f t="shared" ca="1" si="80"/>
        <v>#NAME?</v>
      </c>
      <c r="V393" s="48"/>
      <c r="W393" s="1217" t="s">
        <v>3572</v>
      </c>
      <c r="X393" s="48"/>
      <c r="Y393" s="1217" t="s">
        <v>7300</v>
      </c>
      <c r="Z393" s="48"/>
      <c r="AA393" s="48"/>
      <c r="AB393" s="48"/>
      <c r="AC393" s="48"/>
      <c r="AD393" s="48"/>
      <c r="AE393" s="48"/>
      <c r="AF393" s="48"/>
      <c r="AG393" s="48"/>
      <c r="AH393" s="48"/>
    </row>
    <row r="394" spans="1:34" ht="13.8">
      <c r="A394" s="1450">
        <v>44804</v>
      </c>
      <c r="B394" s="1217" t="s">
        <v>1906</v>
      </c>
      <c r="C394" s="1217"/>
      <c r="D394" s="1217" t="s">
        <v>3919</v>
      </c>
      <c r="E394" s="1217" t="s">
        <v>49</v>
      </c>
      <c r="F394" s="1217" t="s">
        <v>3486</v>
      </c>
      <c r="G394" s="1219">
        <v>0</v>
      </c>
      <c r="H394" s="1572" t="s">
        <v>3055</v>
      </c>
      <c r="I394" s="1217" t="s">
        <v>3453</v>
      </c>
      <c r="J394" s="1698"/>
      <c r="K394" s="48">
        <v>0</v>
      </c>
      <c r="L394" s="48">
        <v>0</v>
      </c>
      <c r="M394" s="1240">
        <v>0</v>
      </c>
      <c r="N394" s="1240"/>
      <c r="O394" s="1668"/>
      <c r="P394" s="1240"/>
      <c r="Q394" s="1240"/>
      <c r="R394" s="1240"/>
      <c r="S394" s="1240"/>
      <c r="T394" s="1240">
        <f t="shared" si="118"/>
        <v>0</v>
      </c>
      <c r="U394" s="1378" t="e">
        <f t="shared" si="80"/>
        <v>#DIV/0!</v>
      </c>
      <c r="V394" s="48"/>
      <c r="W394" s="1217" t="s">
        <v>27</v>
      </c>
      <c r="X394" s="48"/>
      <c r="Y394" s="1217" t="s">
        <v>7301</v>
      </c>
      <c r="Z394" s="48"/>
      <c r="AA394" s="48"/>
      <c r="AB394" s="48"/>
      <c r="AC394" s="48"/>
      <c r="AD394" s="48"/>
      <c r="AE394" s="48"/>
      <c r="AF394" s="48"/>
      <c r="AG394" s="48"/>
      <c r="AH394" s="48"/>
    </row>
    <row r="395" spans="1:34" ht="13.8">
      <c r="A395" s="1450">
        <v>44804</v>
      </c>
      <c r="B395" s="1217" t="s">
        <v>1906</v>
      </c>
      <c r="C395" s="1217"/>
      <c r="D395" s="1217" t="s">
        <v>3919</v>
      </c>
      <c r="E395" s="1217" t="s">
        <v>101</v>
      </c>
      <c r="F395" s="1217" t="s">
        <v>3629</v>
      </c>
      <c r="G395" s="1219">
        <v>0</v>
      </c>
      <c r="H395" s="1572" t="s">
        <v>3055</v>
      </c>
      <c r="I395" s="1217" t="s">
        <v>3453</v>
      </c>
      <c r="J395" s="1698"/>
      <c r="K395" s="48">
        <v>0</v>
      </c>
      <c r="L395" s="48">
        <v>0</v>
      </c>
      <c r="M395" s="1240">
        <v>0</v>
      </c>
      <c r="N395" s="1240"/>
      <c r="O395" s="1668"/>
      <c r="P395" s="1240"/>
      <c r="Q395" s="1240"/>
      <c r="R395" s="1240"/>
      <c r="S395" s="1240"/>
      <c r="T395" s="1240">
        <f t="shared" si="118"/>
        <v>0</v>
      </c>
      <c r="U395" s="1378" t="e">
        <f t="shared" si="80"/>
        <v>#DIV/0!</v>
      </c>
      <c r="V395" s="48"/>
      <c r="W395" s="1217" t="s">
        <v>27</v>
      </c>
      <c r="X395" s="48"/>
      <c r="Y395" s="1217" t="s">
        <v>7302</v>
      </c>
      <c r="Z395" s="48"/>
      <c r="AA395" s="48"/>
      <c r="AB395" s="48"/>
      <c r="AC395" s="48"/>
      <c r="AD395" s="48"/>
      <c r="AE395" s="48"/>
      <c r="AF395" s="48"/>
      <c r="AG395" s="48"/>
      <c r="AH395" s="48"/>
    </row>
    <row r="396" spans="1:34" ht="13.8">
      <c r="A396" s="1450">
        <v>44804</v>
      </c>
      <c r="B396" s="1217" t="s">
        <v>3473</v>
      </c>
      <c r="C396" s="1217"/>
      <c r="D396" s="1217" t="s">
        <v>3570</v>
      </c>
      <c r="E396" s="1217" t="s">
        <v>3910</v>
      </c>
      <c r="F396" s="1217" t="s">
        <v>3592</v>
      </c>
      <c r="G396" s="1219">
        <v>11000</v>
      </c>
      <c r="H396" s="1572" t="s">
        <v>3063</v>
      </c>
      <c r="I396" s="1217" t="s">
        <v>3453</v>
      </c>
      <c r="J396" s="1698"/>
      <c r="K396" s="48" t="e">
        <f t="shared" ref="K396:K399" ca="1" si="128">_xludf.IFS(C396="成田机场",3000,C396="羽田机场",1200,D396="NearMe",1000)</f>
        <v>#NAME?</v>
      </c>
      <c r="L396" s="48"/>
      <c r="M396" s="1240"/>
      <c r="N396" s="1240">
        <v>5300</v>
      </c>
      <c r="O396" s="1668"/>
      <c r="P396" s="1240"/>
      <c r="Q396" s="1240"/>
      <c r="R396" s="1240"/>
      <c r="S396" s="1240"/>
      <c r="T396" s="1240" t="e">
        <f t="shared" ca="1" si="118"/>
        <v>#NAME?</v>
      </c>
      <c r="U396" s="1378" t="e">
        <f t="shared" ca="1" si="80"/>
        <v>#NAME?</v>
      </c>
      <c r="V396" s="48"/>
      <c r="W396" s="1217" t="s">
        <v>3572</v>
      </c>
      <c r="X396" s="48"/>
      <c r="Y396" s="1217" t="s">
        <v>7287</v>
      </c>
      <c r="Z396" s="48"/>
      <c r="AA396" s="48"/>
      <c r="AB396" s="48"/>
      <c r="AC396" s="48"/>
      <c r="AD396" s="48"/>
      <c r="AE396" s="48"/>
      <c r="AF396" s="48"/>
      <c r="AG396" s="48"/>
      <c r="AH396" s="48"/>
    </row>
    <row r="397" spans="1:34" ht="13.8">
      <c r="A397" s="1450">
        <v>44804</v>
      </c>
      <c r="B397" s="1217" t="s">
        <v>3473</v>
      </c>
      <c r="C397" s="1217"/>
      <c r="D397" s="1217" t="s">
        <v>3570</v>
      </c>
      <c r="E397" s="1217" t="s">
        <v>86</v>
      </c>
      <c r="F397" s="1217" t="s">
        <v>3547</v>
      </c>
      <c r="G397" s="1219">
        <v>11000</v>
      </c>
      <c r="H397" s="1572" t="s">
        <v>3063</v>
      </c>
      <c r="I397" s="1217" t="s">
        <v>3453</v>
      </c>
      <c r="J397" s="1698"/>
      <c r="K397" s="48" t="e">
        <f t="shared" ca="1" si="128"/>
        <v>#NAME?</v>
      </c>
      <c r="L397" s="48"/>
      <c r="M397" s="1240"/>
      <c r="N397" s="1240">
        <v>4300</v>
      </c>
      <c r="O397" s="1668"/>
      <c r="P397" s="1240"/>
      <c r="Q397" s="1240"/>
      <c r="R397" s="1240"/>
      <c r="S397" s="1240"/>
      <c r="T397" s="1240" t="e">
        <f t="shared" ca="1" si="118"/>
        <v>#NAME?</v>
      </c>
      <c r="U397" s="1378" t="e">
        <f t="shared" ca="1" si="80"/>
        <v>#NAME?</v>
      </c>
      <c r="V397" s="48"/>
      <c r="W397" s="1217" t="s">
        <v>3572</v>
      </c>
      <c r="X397" s="48"/>
      <c r="Y397" s="1217" t="s">
        <v>7288</v>
      </c>
      <c r="Z397" s="48"/>
      <c r="AA397" s="48"/>
      <c r="AB397" s="48"/>
      <c r="AC397" s="48"/>
      <c r="AD397" s="48"/>
      <c r="AE397" s="48"/>
      <c r="AF397" s="48"/>
      <c r="AG397" s="48"/>
      <c r="AH397" s="48"/>
    </row>
    <row r="398" spans="1:34" ht="13.8">
      <c r="A398" s="1450">
        <v>44804</v>
      </c>
      <c r="B398" s="1217" t="s">
        <v>3473</v>
      </c>
      <c r="C398" s="1217"/>
      <c r="D398" s="1217" t="s">
        <v>3570</v>
      </c>
      <c r="E398" s="1217" t="s">
        <v>55</v>
      </c>
      <c r="F398" s="1217" t="s">
        <v>3512</v>
      </c>
      <c r="G398" s="1219">
        <v>8500</v>
      </c>
      <c r="H398" s="1572" t="s">
        <v>3063</v>
      </c>
      <c r="I398" s="1217" t="s">
        <v>3453</v>
      </c>
      <c r="J398" s="1698"/>
      <c r="K398" s="48" t="e">
        <f t="shared" ca="1" si="128"/>
        <v>#NAME?</v>
      </c>
      <c r="L398" s="48"/>
      <c r="M398" s="1240"/>
      <c r="N398" s="1240">
        <v>5300</v>
      </c>
      <c r="O398" s="1668"/>
      <c r="P398" s="1240"/>
      <c r="Q398" s="1240"/>
      <c r="R398" s="1240"/>
      <c r="S398" s="1240"/>
      <c r="T398" s="1240" t="e">
        <f t="shared" ca="1" si="118"/>
        <v>#NAME?</v>
      </c>
      <c r="U398" s="1378" t="e">
        <f t="shared" ca="1" si="80"/>
        <v>#NAME?</v>
      </c>
      <c r="V398" s="48"/>
      <c r="W398" s="1217" t="s">
        <v>3572</v>
      </c>
      <c r="X398" s="48"/>
      <c r="Y398" s="1217" t="s">
        <v>7303</v>
      </c>
      <c r="Z398" s="48"/>
      <c r="AA398" s="48"/>
      <c r="AB398" s="48"/>
      <c r="AC398" s="48"/>
      <c r="AD398" s="48"/>
      <c r="AE398" s="48"/>
      <c r="AF398" s="48"/>
      <c r="AG398" s="48"/>
      <c r="AH398" s="48"/>
    </row>
    <row r="399" spans="1:34" ht="13.8">
      <c r="A399" s="1450">
        <v>44804</v>
      </c>
      <c r="B399" s="1217" t="s">
        <v>1170</v>
      </c>
      <c r="C399" s="1217" t="s">
        <v>3456</v>
      </c>
      <c r="D399" s="1217" t="s">
        <v>3521</v>
      </c>
      <c r="E399" s="1217" t="s">
        <v>55</v>
      </c>
      <c r="F399" s="1217" t="s">
        <v>3512</v>
      </c>
      <c r="G399" s="1219">
        <v>15000</v>
      </c>
      <c r="H399" s="1769" t="s">
        <v>3063</v>
      </c>
      <c r="I399" s="1217" t="s">
        <v>3453</v>
      </c>
      <c r="J399" s="1698"/>
      <c r="K399" s="48" t="e">
        <f t="shared" ca="1" si="128"/>
        <v>#NAME?</v>
      </c>
      <c r="L399" s="48" t="e">
        <f ca="1">_xludf.IFS(C399="成田机场",4000,C399="羽田机场",1000)</f>
        <v>#NAME?</v>
      </c>
      <c r="M399" s="1240" t="e">
        <f ca="1">(G399-K399-L399)*0.7</f>
        <v>#NAME?</v>
      </c>
      <c r="N399" s="1240"/>
      <c r="O399" s="1668"/>
      <c r="P399" s="1240"/>
      <c r="Q399" s="1240"/>
      <c r="R399" s="1240"/>
      <c r="S399" s="1240"/>
      <c r="T399" s="1240" t="e">
        <f t="shared" ca="1" si="118"/>
        <v>#NAME?</v>
      </c>
      <c r="U399" s="1378" t="e">
        <f t="shared" ca="1" si="80"/>
        <v>#NAME?</v>
      </c>
      <c r="V399" s="48"/>
      <c r="W399" s="1217" t="s">
        <v>107</v>
      </c>
      <c r="X399" s="48"/>
      <c r="Y399" s="1217" t="s">
        <v>7304</v>
      </c>
      <c r="Z399" s="48"/>
      <c r="AA399" s="48"/>
      <c r="AB399" s="48"/>
      <c r="AC399" s="48"/>
      <c r="AD399" s="48"/>
      <c r="AE399" s="48"/>
      <c r="AF399" s="48"/>
      <c r="AG399" s="48"/>
      <c r="AH399" s="48"/>
    </row>
    <row r="400" spans="1:34" ht="13.8">
      <c r="A400" s="1450">
        <v>44804</v>
      </c>
      <c r="B400" s="1217" t="s">
        <v>1906</v>
      </c>
      <c r="C400" s="1217"/>
      <c r="D400" s="1217" t="s">
        <v>3919</v>
      </c>
      <c r="E400" s="1217" t="s">
        <v>3523</v>
      </c>
      <c r="F400" s="1217" t="s">
        <v>3515</v>
      </c>
      <c r="G400" s="1219">
        <v>0</v>
      </c>
      <c r="H400" s="1572" t="s">
        <v>3055</v>
      </c>
      <c r="I400" s="1217" t="s">
        <v>3453</v>
      </c>
      <c r="J400" s="1698"/>
      <c r="K400" s="48">
        <v>0</v>
      </c>
      <c r="L400" s="48">
        <v>0</v>
      </c>
      <c r="M400" s="1240">
        <v>0</v>
      </c>
      <c r="N400" s="1240"/>
      <c r="O400" s="1668"/>
      <c r="P400" s="1240"/>
      <c r="Q400" s="1240"/>
      <c r="R400" s="1240"/>
      <c r="S400" s="1240"/>
      <c r="T400" s="1240">
        <f t="shared" si="118"/>
        <v>0</v>
      </c>
      <c r="U400" s="1378" t="e">
        <f t="shared" si="80"/>
        <v>#DIV/0!</v>
      </c>
      <c r="V400" s="48"/>
      <c r="W400" s="1217" t="s">
        <v>27</v>
      </c>
      <c r="X400" s="48"/>
      <c r="Y400" s="1217" t="s">
        <v>7305</v>
      </c>
      <c r="Z400" s="48"/>
      <c r="AA400" s="48"/>
      <c r="AB400" s="48"/>
      <c r="AC400" s="48"/>
      <c r="AD400" s="48"/>
      <c r="AE400" s="48"/>
      <c r="AF400" s="48"/>
      <c r="AG400" s="48"/>
      <c r="AH400" s="48"/>
    </row>
    <row r="401" spans="1:34" ht="13.8">
      <c r="A401" s="1450">
        <v>44804</v>
      </c>
      <c r="B401" s="1217" t="s">
        <v>1170</v>
      </c>
      <c r="C401" s="1217" t="s">
        <v>3456</v>
      </c>
      <c r="D401" s="1217" t="s">
        <v>3521</v>
      </c>
      <c r="E401" s="1217" t="s">
        <v>86</v>
      </c>
      <c r="F401" s="1217" t="s">
        <v>3547</v>
      </c>
      <c r="G401" s="1219">
        <v>15000</v>
      </c>
      <c r="H401" s="1769" t="s">
        <v>3063</v>
      </c>
      <c r="I401" s="1217" t="s">
        <v>3453</v>
      </c>
      <c r="J401" s="1698"/>
      <c r="K401" s="48" t="e">
        <f ca="1">_xludf.IFS(C401="成田机场",3000,C401="羽田机场",1200,D401="NearMe",1000)</f>
        <v>#NAME?</v>
      </c>
      <c r="L401" s="48" t="e">
        <f ca="1">_xludf.IFS(C401="成田机场",4000,C401="羽田机场",1000)</f>
        <v>#NAME?</v>
      </c>
      <c r="M401" s="1240" t="e">
        <f ca="1">(G401-K401-L401)*0.7</f>
        <v>#NAME?</v>
      </c>
      <c r="N401" s="1240"/>
      <c r="O401" s="1668"/>
      <c r="P401" s="1240"/>
      <c r="Q401" s="1240"/>
      <c r="R401" s="1240"/>
      <c r="S401" s="1240"/>
      <c r="T401" s="1240" t="e">
        <f t="shared" ca="1" si="118"/>
        <v>#NAME?</v>
      </c>
      <c r="U401" s="1378" t="e">
        <f t="shared" ca="1" si="80"/>
        <v>#NAME?</v>
      </c>
      <c r="V401" s="48"/>
      <c r="W401" s="1217" t="s">
        <v>107</v>
      </c>
      <c r="X401" s="48"/>
      <c r="Y401" s="1217" t="s">
        <v>7306</v>
      </c>
      <c r="Z401" s="48"/>
      <c r="AA401" s="48"/>
      <c r="AB401" s="48"/>
      <c r="AC401" s="48"/>
      <c r="AD401" s="48"/>
      <c r="AE401" s="48"/>
      <c r="AF401" s="48"/>
      <c r="AG401" s="48"/>
      <c r="AH401" s="48"/>
    </row>
    <row r="402" spans="1:34" ht="13.8">
      <c r="A402" s="1450">
        <v>44804</v>
      </c>
      <c r="B402" s="1217" t="s">
        <v>1906</v>
      </c>
      <c r="C402" s="1217"/>
      <c r="D402" s="1217" t="s">
        <v>3919</v>
      </c>
      <c r="E402" s="1217" t="s">
        <v>40</v>
      </c>
      <c r="F402" s="1217" t="s">
        <v>3449</v>
      </c>
      <c r="G402" s="1219">
        <v>0</v>
      </c>
      <c r="H402" s="1572" t="s">
        <v>3055</v>
      </c>
      <c r="I402" s="1217" t="s">
        <v>3453</v>
      </c>
      <c r="J402" s="1698"/>
      <c r="K402" s="48">
        <v>0</v>
      </c>
      <c r="L402" s="48">
        <v>0</v>
      </c>
      <c r="M402" s="1240">
        <v>0</v>
      </c>
      <c r="N402" s="1240"/>
      <c r="O402" s="1668"/>
      <c r="P402" s="1240"/>
      <c r="Q402" s="1240"/>
      <c r="R402" s="1240"/>
      <c r="S402" s="1240"/>
      <c r="T402" s="1240">
        <f t="shared" si="118"/>
        <v>0</v>
      </c>
      <c r="U402" s="1378" t="e">
        <f t="shared" si="80"/>
        <v>#DIV/0!</v>
      </c>
      <c r="V402" s="48"/>
      <c r="W402" s="1217" t="s">
        <v>27</v>
      </c>
      <c r="X402" s="48"/>
      <c r="Y402" s="1217" t="s">
        <v>7307</v>
      </c>
      <c r="Z402" s="48"/>
      <c r="AA402" s="48"/>
      <c r="AB402" s="48"/>
      <c r="AC402" s="48"/>
      <c r="AD402" s="48"/>
      <c r="AE402" s="48"/>
      <c r="AF402" s="48"/>
      <c r="AG402" s="48"/>
      <c r="AH402" s="48"/>
    </row>
    <row r="403" spans="1:34" ht="13.8">
      <c r="A403" s="1450">
        <v>44804</v>
      </c>
      <c r="B403" s="1217" t="s">
        <v>1906</v>
      </c>
      <c r="C403" s="1217"/>
      <c r="D403" s="1217" t="s">
        <v>3919</v>
      </c>
      <c r="E403" s="1217" t="s">
        <v>45</v>
      </c>
      <c r="F403" s="1217" t="s">
        <v>3524</v>
      </c>
      <c r="G403" s="1219">
        <v>0</v>
      </c>
      <c r="H403" s="1572" t="s">
        <v>3055</v>
      </c>
      <c r="I403" s="1217" t="s">
        <v>3453</v>
      </c>
      <c r="J403" s="1698"/>
      <c r="K403" s="48">
        <v>0</v>
      </c>
      <c r="L403" s="48">
        <v>0</v>
      </c>
      <c r="M403" s="1240">
        <v>0</v>
      </c>
      <c r="N403" s="1240"/>
      <c r="O403" s="1668"/>
      <c r="P403" s="1240"/>
      <c r="Q403" s="1240"/>
      <c r="R403" s="1240"/>
      <c r="S403" s="1240"/>
      <c r="T403" s="1240">
        <f t="shared" si="118"/>
        <v>0</v>
      </c>
      <c r="U403" s="1378" t="e">
        <f t="shared" si="80"/>
        <v>#DIV/0!</v>
      </c>
      <c r="V403" s="48"/>
      <c r="W403" s="1217" t="s">
        <v>27</v>
      </c>
      <c r="X403" s="48"/>
      <c r="Y403" s="1217" t="s">
        <v>7308</v>
      </c>
      <c r="Z403" s="48"/>
      <c r="AA403" s="48"/>
      <c r="AB403" s="48"/>
      <c r="AC403" s="48"/>
      <c r="AD403" s="48"/>
      <c r="AE403" s="48"/>
      <c r="AF403" s="48"/>
      <c r="AG403" s="48"/>
      <c r="AH403" s="48"/>
    </row>
    <row r="404" spans="1:34" ht="13.8">
      <c r="A404" s="1450">
        <v>44804</v>
      </c>
      <c r="B404" s="1217" t="s">
        <v>570</v>
      </c>
      <c r="C404" s="1217" t="s">
        <v>3446</v>
      </c>
      <c r="D404" s="1217" t="s">
        <v>3514</v>
      </c>
      <c r="E404" s="1217" t="s">
        <v>60</v>
      </c>
      <c r="F404" s="1217" t="s">
        <v>3517</v>
      </c>
      <c r="G404" s="1219">
        <v>10000</v>
      </c>
      <c r="H404" s="1769" t="s">
        <v>3063</v>
      </c>
      <c r="I404" s="1217" t="s">
        <v>3453</v>
      </c>
      <c r="J404" s="1698"/>
      <c r="K404" s="48" t="e">
        <f t="shared" ref="K404:K658" ca="1" si="129">_xludf.IFS(C404="成田机场",3000,C404="羽田机场",1200,D404="NearMe",1000)</f>
        <v>#NAME?</v>
      </c>
      <c r="L404" s="48" t="e">
        <f ca="1">_xludf.IFS(C404="成田机场",4000,C404="羽田机场",1000)</f>
        <v>#NAME?</v>
      </c>
      <c r="M404" s="1240" t="e">
        <f ca="1">(G404-K404-L404)*0.7</f>
        <v>#NAME?</v>
      </c>
      <c r="N404" s="1240"/>
      <c r="O404" s="1668"/>
      <c r="P404" s="1240"/>
      <c r="Q404" s="1240"/>
      <c r="R404" s="1240"/>
      <c r="S404" s="1240"/>
      <c r="T404" s="1240" t="e">
        <f t="shared" ca="1" si="118"/>
        <v>#NAME?</v>
      </c>
      <c r="U404" s="1378" t="e">
        <f t="shared" ca="1" si="80"/>
        <v>#NAME?</v>
      </c>
      <c r="V404" s="48"/>
      <c r="W404" s="1217" t="s">
        <v>107</v>
      </c>
      <c r="X404" s="48"/>
      <c r="Y404" s="1217" t="s">
        <v>7309</v>
      </c>
      <c r="Z404" s="48"/>
      <c r="AA404" s="48"/>
      <c r="AB404" s="48"/>
      <c r="AC404" s="48"/>
      <c r="AD404" s="48"/>
      <c r="AE404" s="48"/>
      <c r="AF404" s="48"/>
      <c r="AG404" s="48"/>
      <c r="AH404" s="48"/>
    </row>
    <row r="405" spans="1:34" ht="13.8">
      <c r="A405" s="1450">
        <v>44804</v>
      </c>
      <c r="B405" s="1217" t="s">
        <v>3473</v>
      </c>
      <c r="C405" s="1217"/>
      <c r="D405" s="1217" t="s">
        <v>3570</v>
      </c>
      <c r="E405" s="1217" t="s">
        <v>3910</v>
      </c>
      <c r="F405" s="1217" t="s">
        <v>3592</v>
      </c>
      <c r="G405" s="1219">
        <v>11000</v>
      </c>
      <c r="H405" s="1572" t="s">
        <v>3063</v>
      </c>
      <c r="I405" s="1217" t="s">
        <v>3453</v>
      </c>
      <c r="J405" s="1698"/>
      <c r="K405" s="48" t="e">
        <f t="shared" ca="1" si="129"/>
        <v>#NAME?</v>
      </c>
      <c r="L405" s="48"/>
      <c r="M405" s="1240"/>
      <c r="N405" s="1240">
        <v>5300</v>
      </c>
      <c r="O405" s="1668"/>
      <c r="P405" s="1240"/>
      <c r="Q405" s="1240"/>
      <c r="R405" s="1240"/>
      <c r="S405" s="1240"/>
      <c r="T405" s="1240" t="e">
        <f t="shared" ca="1" si="118"/>
        <v>#NAME?</v>
      </c>
      <c r="U405" s="1378" t="e">
        <f t="shared" ca="1" si="80"/>
        <v>#NAME?</v>
      </c>
      <c r="V405" s="48"/>
      <c r="W405" s="1217" t="s">
        <v>3572</v>
      </c>
      <c r="X405" s="48"/>
      <c r="Y405" s="1217" t="s">
        <v>7297</v>
      </c>
      <c r="Z405" s="48"/>
      <c r="AA405" s="48"/>
      <c r="AB405" s="48"/>
      <c r="AC405" s="48"/>
      <c r="AD405" s="48"/>
      <c r="AE405" s="48"/>
      <c r="AF405" s="48"/>
      <c r="AG405" s="48"/>
      <c r="AH405" s="48"/>
    </row>
    <row r="406" spans="1:34" ht="13.8">
      <c r="A406" s="1450">
        <v>44804</v>
      </c>
      <c r="B406" s="1217" t="s">
        <v>3473</v>
      </c>
      <c r="C406" s="1217"/>
      <c r="D406" s="1217" t="s">
        <v>3570</v>
      </c>
      <c r="E406" s="1217" t="s">
        <v>86</v>
      </c>
      <c r="F406" s="1217" t="s">
        <v>3547</v>
      </c>
      <c r="G406" s="1219">
        <v>11000</v>
      </c>
      <c r="H406" s="1572" t="s">
        <v>3063</v>
      </c>
      <c r="I406" s="1217" t="s">
        <v>3453</v>
      </c>
      <c r="J406" s="1698"/>
      <c r="K406" s="48" t="e">
        <f t="shared" ca="1" si="129"/>
        <v>#NAME?</v>
      </c>
      <c r="L406" s="48"/>
      <c r="M406" s="1240"/>
      <c r="N406" s="1240">
        <v>4300</v>
      </c>
      <c r="O406" s="1668"/>
      <c r="P406" s="1240"/>
      <c r="Q406" s="1240"/>
      <c r="R406" s="1240"/>
      <c r="S406" s="1240"/>
      <c r="T406" s="1240" t="e">
        <f t="shared" ca="1" si="118"/>
        <v>#NAME?</v>
      </c>
      <c r="U406" s="1378" t="e">
        <f t="shared" ca="1" si="80"/>
        <v>#NAME?</v>
      </c>
      <c r="V406" s="48"/>
      <c r="W406" s="1217" t="s">
        <v>3572</v>
      </c>
      <c r="X406" s="48"/>
      <c r="Y406" s="1217" t="s">
        <v>7298</v>
      </c>
      <c r="Z406" s="48"/>
      <c r="AA406" s="48"/>
      <c r="AB406" s="48"/>
      <c r="AC406" s="48"/>
      <c r="AD406" s="48"/>
      <c r="AE406" s="48"/>
      <c r="AF406" s="48"/>
      <c r="AG406" s="48"/>
      <c r="AH406" s="48"/>
    </row>
    <row r="407" spans="1:34" ht="13.8">
      <c r="A407" s="1450">
        <v>44804</v>
      </c>
      <c r="B407" s="1217" t="s">
        <v>3473</v>
      </c>
      <c r="C407" s="1217"/>
      <c r="D407" s="1217" t="s">
        <v>3570</v>
      </c>
      <c r="E407" s="1217" t="s">
        <v>55</v>
      </c>
      <c r="F407" s="1217" t="s">
        <v>3512</v>
      </c>
      <c r="G407" s="1219">
        <v>8500</v>
      </c>
      <c r="H407" s="1572" t="s">
        <v>3063</v>
      </c>
      <c r="I407" s="1217" t="s">
        <v>3453</v>
      </c>
      <c r="J407" s="1698"/>
      <c r="K407" s="48" t="e">
        <f t="shared" ca="1" si="129"/>
        <v>#NAME?</v>
      </c>
      <c r="L407" s="48"/>
      <c r="M407" s="1240"/>
      <c r="N407" s="1240">
        <v>5300</v>
      </c>
      <c r="O407" s="1668"/>
      <c r="P407" s="1240"/>
      <c r="Q407" s="1240"/>
      <c r="R407" s="1240"/>
      <c r="S407" s="1240"/>
      <c r="T407" s="1240" t="e">
        <f t="shared" ca="1" si="118"/>
        <v>#NAME?</v>
      </c>
      <c r="U407" s="1378" t="e">
        <f t="shared" ca="1" si="80"/>
        <v>#NAME?</v>
      </c>
      <c r="V407" s="48"/>
      <c r="W407" s="1217" t="s">
        <v>3572</v>
      </c>
      <c r="X407" s="48"/>
      <c r="Y407" s="1217" t="s">
        <v>7310</v>
      </c>
      <c r="Z407" s="48"/>
      <c r="AA407" s="48"/>
      <c r="AB407" s="48"/>
      <c r="AC407" s="48"/>
      <c r="AD407" s="48"/>
      <c r="AE407" s="48"/>
      <c r="AF407" s="48"/>
      <c r="AG407" s="48"/>
      <c r="AH407" s="48"/>
    </row>
    <row r="408" spans="1:34" ht="13.8">
      <c r="A408" s="1450">
        <v>44804</v>
      </c>
      <c r="B408" s="1217" t="s">
        <v>570</v>
      </c>
      <c r="C408" s="1217" t="s">
        <v>3446</v>
      </c>
      <c r="D408" s="1217" t="s">
        <v>3447</v>
      </c>
      <c r="E408" s="1217" t="s">
        <v>60</v>
      </c>
      <c r="F408" s="1217" t="s">
        <v>3517</v>
      </c>
      <c r="G408" s="1219">
        <v>1500</v>
      </c>
      <c r="H408" s="1769" t="s">
        <v>3063</v>
      </c>
      <c r="I408" s="1217" t="s">
        <v>3450</v>
      </c>
      <c r="J408" s="1698"/>
      <c r="K408" s="48" t="e">
        <f t="shared" ca="1" si="129"/>
        <v>#NAME?</v>
      </c>
      <c r="L408" s="48" t="e">
        <f t="shared" ref="L408:L662" ca="1" si="130">_xludf.IFS(C408="成田机场",4000,C408="羽田机场",1000)</f>
        <v>#NAME?</v>
      </c>
      <c r="M408" s="1240" t="e">
        <f t="shared" ref="M408:M662" ca="1" si="131">(G408-K408-L408)*0.7</f>
        <v>#NAME?</v>
      </c>
      <c r="N408" s="1240"/>
      <c r="O408" s="1668"/>
      <c r="P408" s="1240"/>
      <c r="Q408" s="1240"/>
      <c r="R408" s="1240"/>
      <c r="S408" s="1240"/>
      <c r="T408" s="1240" t="e">
        <f t="shared" ca="1" si="118"/>
        <v>#NAME?</v>
      </c>
      <c r="U408" s="1378" t="e">
        <f t="shared" ca="1" si="80"/>
        <v>#NAME?</v>
      </c>
      <c r="V408" s="48"/>
      <c r="W408" s="1217" t="s">
        <v>107</v>
      </c>
      <c r="X408" s="48"/>
      <c r="Y408" s="1762" t="s">
        <v>7311</v>
      </c>
      <c r="Z408" s="48"/>
      <c r="AA408" s="48"/>
      <c r="AB408" s="48"/>
      <c r="AC408" s="48"/>
      <c r="AD408" s="48"/>
      <c r="AE408" s="48"/>
      <c r="AF408" s="48"/>
      <c r="AG408" s="48"/>
      <c r="AH408" s="48"/>
    </row>
    <row r="409" spans="1:34" ht="13.8">
      <c r="A409" s="1774"/>
      <c r="B409" s="1762"/>
      <c r="C409" s="1762"/>
      <c r="D409" s="1762"/>
      <c r="E409" s="1762"/>
      <c r="F409" s="1762"/>
      <c r="G409" s="1676"/>
      <c r="H409" s="1775"/>
      <c r="I409" s="1762"/>
      <c r="J409" s="1698"/>
      <c r="K409" s="48" t="e">
        <f t="shared" ca="1" si="129"/>
        <v>#NAME?</v>
      </c>
      <c r="L409" s="48" t="e">
        <f t="shared" ca="1" si="130"/>
        <v>#NAME?</v>
      </c>
      <c r="M409" s="1240" t="e">
        <f t="shared" ca="1" si="131"/>
        <v>#NAME?</v>
      </c>
      <c r="N409" s="1240"/>
      <c r="O409" s="1668"/>
      <c r="P409" s="1240"/>
      <c r="Q409" s="1240"/>
      <c r="R409" s="1240"/>
      <c r="S409" s="1240"/>
      <c r="T409" s="1240" t="e">
        <f t="shared" ca="1" si="118"/>
        <v>#NAME?</v>
      </c>
      <c r="U409" s="1378" t="e">
        <f t="shared" ca="1" si="80"/>
        <v>#NAME?</v>
      </c>
      <c r="V409" s="48"/>
      <c r="W409" s="1762"/>
      <c r="X409" s="48"/>
      <c r="Y409" s="1762" t="s">
        <v>7312</v>
      </c>
      <c r="Z409" s="48"/>
      <c r="AA409" s="48"/>
      <c r="AB409" s="48"/>
      <c r="AC409" s="48"/>
      <c r="AD409" s="48"/>
      <c r="AE409" s="48"/>
      <c r="AF409" s="48"/>
      <c r="AG409" s="48"/>
      <c r="AH409" s="48"/>
    </row>
    <row r="410" spans="1:34" ht="13.8">
      <c r="A410" s="1774"/>
      <c r="B410" s="1762"/>
      <c r="C410" s="1762"/>
      <c r="D410" s="1762"/>
      <c r="E410" s="1762"/>
      <c r="F410" s="1776"/>
      <c r="G410" s="1676"/>
      <c r="H410" s="1775"/>
      <c r="I410" s="1762"/>
      <c r="J410" s="1698"/>
      <c r="K410" s="48" t="e">
        <f t="shared" ca="1" si="129"/>
        <v>#NAME?</v>
      </c>
      <c r="L410" s="48" t="e">
        <f t="shared" ca="1" si="130"/>
        <v>#NAME?</v>
      </c>
      <c r="M410" s="1240" t="e">
        <f t="shared" ca="1" si="131"/>
        <v>#NAME?</v>
      </c>
      <c r="N410" s="1240"/>
      <c r="O410" s="1676"/>
      <c r="P410" s="1240"/>
      <c r="Q410" s="1240"/>
      <c r="R410" s="1240"/>
      <c r="S410" s="1240"/>
      <c r="T410" s="1240" t="e">
        <f t="shared" ca="1" si="118"/>
        <v>#NAME?</v>
      </c>
      <c r="U410" s="1378" t="e">
        <f t="shared" ca="1" si="80"/>
        <v>#NAME?</v>
      </c>
      <c r="V410" s="48"/>
      <c r="W410" s="1762"/>
      <c r="X410" s="48"/>
      <c r="Y410" s="1762" t="s">
        <v>7313</v>
      </c>
      <c r="Z410" s="48"/>
      <c r="AA410" s="48"/>
      <c r="AB410" s="48"/>
      <c r="AC410" s="48"/>
      <c r="AD410" s="48"/>
      <c r="AE410" s="48"/>
      <c r="AF410" s="48"/>
      <c r="AG410" s="48"/>
      <c r="AH410" s="48"/>
    </row>
    <row r="411" spans="1:34" ht="13.8">
      <c r="A411" s="1774"/>
      <c r="B411" s="1762"/>
      <c r="C411" s="1762"/>
      <c r="D411" s="1762"/>
      <c r="E411" s="1762"/>
      <c r="F411" s="1776"/>
      <c r="G411" s="1676"/>
      <c r="H411" s="1775"/>
      <c r="I411" s="1762"/>
      <c r="J411" s="1698"/>
      <c r="K411" s="48" t="e">
        <f t="shared" ca="1" si="129"/>
        <v>#NAME?</v>
      </c>
      <c r="L411" s="48" t="e">
        <f t="shared" ca="1" si="130"/>
        <v>#NAME?</v>
      </c>
      <c r="M411" s="1240" t="e">
        <f t="shared" ca="1" si="131"/>
        <v>#NAME?</v>
      </c>
      <c r="N411" s="1240"/>
      <c r="O411" s="1676"/>
      <c r="P411" s="1240"/>
      <c r="Q411" s="1240"/>
      <c r="R411" s="1240"/>
      <c r="S411" s="1240"/>
      <c r="T411" s="1240" t="e">
        <f t="shared" ca="1" si="118"/>
        <v>#NAME?</v>
      </c>
      <c r="U411" s="1378" t="e">
        <f t="shared" ca="1" si="80"/>
        <v>#NAME?</v>
      </c>
      <c r="V411" s="48"/>
      <c r="W411" s="1762"/>
      <c r="X411" s="48"/>
      <c r="Y411" s="1762" t="s">
        <v>7314</v>
      </c>
      <c r="Z411" s="48"/>
      <c r="AA411" s="48"/>
      <c r="AB411" s="48"/>
      <c r="AC411" s="48"/>
      <c r="AD411" s="48"/>
      <c r="AE411" s="48"/>
      <c r="AF411" s="48"/>
      <c r="AG411" s="48"/>
      <c r="AH411" s="48"/>
    </row>
    <row r="412" spans="1:34" ht="13.8">
      <c r="A412" s="1774"/>
      <c r="B412" s="1762"/>
      <c r="C412" s="1762"/>
      <c r="D412" s="1762"/>
      <c r="E412" s="1762"/>
      <c r="F412" s="1762"/>
      <c r="G412" s="1676"/>
      <c r="H412" s="1775"/>
      <c r="I412" s="1762"/>
      <c r="J412" s="1698"/>
      <c r="K412" s="48" t="e">
        <f t="shared" ca="1" si="129"/>
        <v>#NAME?</v>
      </c>
      <c r="L412" s="48" t="e">
        <f t="shared" ca="1" si="130"/>
        <v>#NAME?</v>
      </c>
      <c r="M412" s="1240" t="e">
        <f t="shared" ca="1" si="131"/>
        <v>#NAME?</v>
      </c>
      <c r="N412" s="1240"/>
      <c r="O412" s="1668"/>
      <c r="P412" s="1240"/>
      <c r="Q412" s="1240"/>
      <c r="R412" s="1240"/>
      <c r="S412" s="1240"/>
      <c r="T412" s="1240" t="e">
        <f t="shared" ca="1" si="118"/>
        <v>#NAME?</v>
      </c>
      <c r="U412" s="1378" t="e">
        <f t="shared" ca="1" si="80"/>
        <v>#NAME?</v>
      </c>
      <c r="V412" s="48"/>
      <c r="W412" s="1762"/>
      <c r="X412" s="48"/>
      <c r="Y412" s="1762" t="s">
        <v>7315</v>
      </c>
      <c r="Z412" s="48"/>
      <c r="AA412" s="48"/>
      <c r="AB412" s="48"/>
      <c r="AC412" s="48"/>
      <c r="AD412" s="48"/>
      <c r="AE412" s="48"/>
      <c r="AF412" s="48"/>
      <c r="AG412" s="48"/>
      <c r="AH412" s="48"/>
    </row>
    <row r="413" spans="1:34" ht="13.8">
      <c r="A413" s="1774"/>
      <c r="B413" s="1762"/>
      <c r="C413" s="1762"/>
      <c r="D413" s="1762"/>
      <c r="E413" s="1762"/>
      <c r="F413" s="1762"/>
      <c r="G413" s="1676"/>
      <c r="H413" s="1775"/>
      <c r="I413" s="1762"/>
      <c r="J413" s="1698"/>
      <c r="K413" s="48" t="e">
        <f t="shared" ca="1" si="129"/>
        <v>#NAME?</v>
      </c>
      <c r="L413" s="48" t="e">
        <f t="shared" ca="1" si="130"/>
        <v>#NAME?</v>
      </c>
      <c r="M413" s="1240" t="e">
        <f t="shared" ca="1" si="131"/>
        <v>#NAME?</v>
      </c>
      <c r="N413" s="1240"/>
      <c r="O413" s="1668"/>
      <c r="P413" s="1240"/>
      <c r="Q413" s="1240"/>
      <c r="R413" s="1240"/>
      <c r="S413" s="1240"/>
      <c r="T413" s="1240" t="e">
        <f t="shared" ca="1" si="118"/>
        <v>#NAME?</v>
      </c>
      <c r="U413" s="1378" t="e">
        <f t="shared" ca="1" si="80"/>
        <v>#NAME?</v>
      </c>
      <c r="V413" s="48"/>
      <c r="W413" s="1762"/>
      <c r="X413" s="48"/>
      <c r="Y413" s="1762" t="s">
        <v>7316</v>
      </c>
      <c r="Z413" s="48"/>
      <c r="AA413" s="48"/>
      <c r="AB413" s="48"/>
      <c r="AC413" s="48"/>
      <c r="AD413" s="48"/>
      <c r="AE413" s="48"/>
      <c r="AF413" s="48"/>
      <c r="AG413" s="48"/>
      <c r="AH413" s="48"/>
    </row>
    <row r="414" spans="1:34" ht="13.8">
      <c r="A414" s="1774"/>
      <c r="B414" s="1762"/>
      <c r="C414" s="1762"/>
      <c r="D414" s="1762"/>
      <c r="E414" s="1762"/>
      <c r="F414" s="1762"/>
      <c r="G414" s="1676"/>
      <c r="H414" s="1775"/>
      <c r="I414" s="1762"/>
      <c r="J414" s="1698"/>
      <c r="K414" s="48" t="e">
        <f t="shared" ca="1" si="129"/>
        <v>#NAME?</v>
      </c>
      <c r="L414" s="48" t="e">
        <f t="shared" ca="1" si="130"/>
        <v>#NAME?</v>
      </c>
      <c r="M414" s="1240" t="e">
        <f t="shared" ca="1" si="131"/>
        <v>#NAME?</v>
      </c>
      <c r="N414" s="1240"/>
      <c r="O414" s="1668"/>
      <c r="P414" s="1240"/>
      <c r="Q414" s="1240"/>
      <c r="R414" s="1240"/>
      <c r="S414" s="1240"/>
      <c r="T414" s="1240" t="e">
        <f t="shared" ca="1" si="118"/>
        <v>#NAME?</v>
      </c>
      <c r="U414" s="1378" t="e">
        <f t="shared" ca="1" si="80"/>
        <v>#NAME?</v>
      </c>
      <c r="V414" s="48"/>
      <c r="W414" s="1762"/>
      <c r="X414" s="48"/>
      <c r="Y414" s="1762" t="s">
        <v>7317</v>
      </c>
      <c r="Z414" s="48"/>
      <c r="AA414" s="48"/>
      <c r="AB414" s="48"/>
      <c r="AC414" s="48"/>
      <c r="AD414" s="48"/>
      <c r="AE414" s="48"/>
      <c r="AF414" s="48"/>
      <c r="AG414" s="48"/>
      <c r="AH414" s="48"/>
    </row>
    <row r="415" spans="1:34" ht="13.8">
      <c r="A415" s="1774"/>
      <c r="B415" s="1762"/>
      <c r="C415" s="1762"/>
      <c r="D415" s="1762"/>
      <c r="E415" s="1762"/>
      <c r="F415" s="1762"/>
      <c r="G415" s="1676"/>
      <c r="H415" s="1775"/>
      <c r="I415" s="1762"/>
      <c r="J415" s="1698"/>
      <c r="K415" s="48" t="e">
        <f t="shared" ca="1" si="129"/>
        <v>#NAME?</v>
      </c>
      <c r="L415" s="48" t="e">
        <f t="shared" ca="1" si="130"/>
        <v>#NAME?</v>
      </c>
      <c r="M415" s="1240" t="e">
        <f t="shared" ca="1" si="131"/>
        <v>#NAME?</v>
      </c>
      <c r="N415" s="1240"/>
      <c r="O415" s="1668"/>
      <c r="P415" s="1240"/>
      <c r="Q415" s="1240"/>
      <c r="R415" s="1240"/>
      <c r="S415" s="1240"/>
      <c r="T415" s="1240" t="e">
        <f t="shared" ca="1" si="118"/>
        <v>#NAME?</v>
      </c>
      <c r="U415" s="1378" t="e">
        <f t="shared" ca="1" si="80"/>
        <v>#NAME?</v>
      </c>
      <c r="V415" s="48"/>
      <c r="W415" s="1762"/>
      <c r="X415" s="48"/>
      <c r="Y415" s="1762" t="s">
        <v>7318</v>
      </c>
      <c r="Z415" s="48"/>
      <c r="AA415" s="48"/>
      <c r="AB415" s="48"/>
      <c r="AC415" s="48"/>
      <c r="AD415" s="48"/>
      <c r="AE415" s="48"/>
      <c r="AF415" s="48"/>
      <c r="AG415" s="48"/>
      <c r="AH415" s="48"/>
    </row>
    <row r="416" spans="1:34" ht="13.8">
      <c r="A416" s="1774"/>
      <c r="B416" s="1762"/>
      <c r="C416" s="1762"/>
      <c r="D416" s="1762"/>
      <c r="E416" s="1762"/>
      <c r="F416" s="1776"/>
      <c r="G416" s="1676"/>
      <c r="H416" s="1775"/>
      <c r="I416" s="1762"/>
      <c r="J416" s="1698"/>
      <c r="K416" s="48" t="e">
        <f t="shared" ca="1" si="129"/>
        <v>#NAME?</v>
      </c>
      <c r="L416" s="48" t="e">
        <f t="shared" ca="1" si="130"/>
        <v>#NAME?</v>
      </c>
      <c r="M416" s="1240" t="e">
        <f t="shared" ca="1" si="131"/>
        <v>#NAME?</v>
      </c>
      <c r="N416" s="1240"/>
      <c r="O416" s="1676"/>
      <c r="P416" s="1240"/>
      <c r="Q416" s="1240"/>
      <c r="R416" s="1240"/>
      <c r="S416" s="1240"/>
      <c r="T416" s="1240" t="e">
        <f t="shared" ca="1" si="118"/>
        <v>#NAME?</v>
      </c>
      <c r="U416" s="1378" t="e">
        <f t="shared" ca="1" si="80"/>
        <v>#NAME?</v>
      </c>
      <c r="V416" s="48"/>
      <c r="W416" s="1762"/>
      <c r="X416" s="48"/>
      <c r="Y416" s="1762" t="s">
        <v>7319</v>
      </c>
      <c r="Z416" s="48"/>
      <c r="AA416" s="48"/>
      <c r="AB416" s="48"/>
      <c r="AC416" s="48"/>
      <c r="AD416" s="48"/>
      <c r="AE416" s="48"/>
      <c r="AF416" s="48"/>
      <c r="AG416" s="48"/>
      <c r="AH416" s="48"/>
    </row>
    <row r="417" spans="1:34" ht="13.8">
      <c r="A417" s="1774"/>
      <c r="B417" s="1762"/>
      <c r="C417" s="1762"/>
      <c r="D417" s="1762"/>
      <c r="E417" s="1762"/>
      <c r="F417" s="1762"/>
      <c r="G417" s="1676"/>
      <c r="H417" s="1775"/>
      <c r="I417" s="1762"/>
      <c r="J417" s="1698"/>
      <c r="K417" s="48" t="e">
        <f t="shared" ca="1" si="129"/>
        <v>#NAME?</v>
      </c>
      <c r="L417" s="48" t="e">
        <f t="shared" ca="1" si="130"/>
        <v>#NAME?</v>
      </c>
      <c r="M417" s="1240" t="e">
        <f t="shared" ca="1" si="131"/>
        <v>#NAME?</v>
      </c>
      <c r="N417" s="1240"/>
      <c r="O417" s="1668"/>
      <c r="P417" s="1240"/>
      <c r="Q417" s="1240"/>
      <c r="R417" s="1240"/>
      <c r="S417" s="1240"/>
      <c r="T417" s="1240" t="e">
        <f t="shared" ca="1" si="118"/>
        <v>#NAME?</v>
      </c>
      <c r="U417" s="1378" t="e">
        <f t="shared" ca="1" si="80"/>
        <v>#NAME?</v>
      </c>
      <c r="V417" s="48"/>
      <c r="W417" s="1762"/>
      <c r="X417" s="48"/>
      <c r="Y417" s="1762" t="s">
        <v>7320</v>
      </c>
      <c r="Z417" s="48"/>
      <c r="AA417" s="48"/>
      <c r="AB417" s="48"/>
      <c r="AC417" s="48"/>
      <c r="AD417" s="48"/>
      <c r="AE417" s="48"/>
      <c r="AF417" s="48"/>
      <c r="AG417" s="48"/>
      <c r="AH417" s="48"/>
    </row>
    <row r="418" spans="1:34" ht="13.8">
      <c r="A418" s="1774"/>
      <c r="B418" s="1762"/>
      <c r="C418" s="1762"/>
      <c r="D418" s="1762"/>
      <c r="E418" s="1762"/>
      <c r="F418" s="1762"/>
      <c r="G418" s="1676"/>
      <c r="H418" s="1775"/>
      <c r="I418" s="1762"/>
      <c r="J418" s="1698"/>
      <c r="K418" s="48" t="e">
        <f t="shared" ca="1" si="129"/>
        <v>#NAME?</v>
      </c>
      <c r="L418" s="48" t="e">
        <f t="shared" ca="1" si="130"/>
        <v>#NAME?</v>
      </c>
      <c r="M418" s="1240" t="e">
        <f t="shared" ca="1" si="131"/>
        <v>#NAME?</v>
      </c>
      <c r="N418" s="1240"/>
      <c r="O418" s="1668"/>
      <c r="P418" s="1240"/>
      <c r="Q418" s="1240"/>
      <c r="R418" s="1240"/>
      <c r="S418" s="1240"/>
      <c r="T418" s="1240" t="e">
        <f t="shared" ca="1" si="118"/>
        <v>#NAME?</v>
      </c>
      <c r="U418" s="1378" t="e">
        <f t="shared" ca="1" si="80"/>
        <v>#NAME?</v>
      </c>
      <c r="V418" s="48"/>
      <c r="W418" s="1762"/>
      <c r="X418" s="48"/>
      <c r="Y418" s="1762" t="s">
        <v>7321</v>
      </c>
      <c r="Z418" s="48"/>
      <c r="AA418" s="48"/>
      <c r="AB418" s="48"/>
      <c r="AC418" s="48"/>
      <c r="AD418" s="48"/>
      <c r="AE418" s="48"/>
      <c r="AF418" s="48"/>
      <c r="AG418" s="48"/>
      <c r="AH418" s="48"/>
    </row>
    <row r="419" spans="1:34" ht="13.8">
      <c r="A419" s="1774"/>
      <c r="B419" s="1762"/>
      <c r="C419" s="1762"/>
      <c r="D419" s="1762"/>
      <c r="E419" s="1762"/>
      <c r="F419" s="1762"/>
      <c r="G419" s="1676"/>
      <c r="H419" s="1775"/>
      <c r="I419" s="1762"/>
      <c r="J419" s="1698"/>
      <c r="K419" s="48" t="e">
        <f t="shared" ca="1" si="129"/>
        <v>#NAME?</v>
      </c>
      <c r="L419" s="48" t="e">
        <f t="shared" ca="1" si="130"/>
        <v>#NAME?</v>
      </c>
      <c r="M419" s="1240" t="e">
        <f t="shared" ca="1" si="131"/>
        <v>#NAME?</v>
      </c>
      <c r="N419" s="1240"/>
      <c r="O419" s="1668"/>
      <c r="P419" s="1240"/>
      <c r="Q419" s="1240"/>
      <c r="R419" s="1240"/>
      <c r="S419" s="1240"/>
      <c r="T419" s="1240" t="e">
        <f t="shared" ca="1" si="118"/>
        <v>#NAME?</v>
      </c>
      <c r="U419" s="1378" t="e">
        <f t="shared" ca="1" si="80"/>
        <v>#NAME?</v>
      </c>
      <c r="V419" s="48"/>
      <c r="W419" s="1762"/>
      <c r="X419" s="48"/>
      <c r="Y419" s="1762" t="s">
        <v>7322</v>
      </c>
      <c r="Z419" s="48"/>
      <c r="AA419" s="48"/>
      <c r="AB419" s="48"/>
      <c r="AC419" s="48"/>
      <c r="AD419" s="48"/>
      <c r="AE419" s="48"/>
      <c r="AF419" s="48"/>
      <c r="AG419" s="48"/>
      <c r="AH419" s="48"/>
    </row>
    <row r="420" spans="1:34" ht="13.8">
      <c r="A420" s="1774"/>
      <c r="B420" s="1762"/>
      <c r="C420" s="1762"/>
      <c r="D420" s="1762"/>
      <c r="E420" s="1762"/>
      <c r="F420" s="1762"/>
      <c r="G420" s="1676"/>
      <c r="H420" s="1775"/>
      <c r="I420" s="1762"/>
      <c r="J420" s="1698"/>
      <c r="K420" s="48" t="e">
        <f t="shared" ca="1" si="129"/>
        <v>#NAME?</v>
      </c>
      <c r="L420" s="48" t="e">
        <f t="shared" ca="1" si="130"/>
        <v>#NAME?</v>
      </c>
      <c r="M420" s="1240" t="e">
        <f t="shared" ca="1" si="131"/>
        <v>#NAME?</v>
      </c>
      <c r="N420" s="1240"/>
      <c r="O420" s="1668"/>
      <c r="P420" s="1240"/>
      <c r="Q420" s="1240"/>
      <c r="R420" s="1240"/>
      <c r="S420" s="1240"/>
      <c r="T420" s="1240" t="e">
        <f t="shared" ca="1" si="118"/>
        <v>#NAME?</v>
      </c>
      <c r="U420" s="1378" t="e">
        <f t="shared" ca="1" si="80"/>
        <v>#NAME?</v>
      </c>
      <c r="V420" s="48"/>
      <c r="W420" s="1762"/>
      <c r="X420" s="48"/>
      <c r="Y420" s="1762" t="s">
        <v>7323</v>
      </c>
      <c r="Z420" s="48"/>
      <c r="AA420" s="48"/>
      <c r="AB420" s="48"/>
      <c r="AC420" s="48"/>
      <c r="AD420" s="48"/>
      <c r="AE420" s="48"/>
      <c r="AF420" s="48"/>
      <c r="AG420" s="48"/>
      <c r="AH420" s="48"/>
    </row>
    <row r="421" spans="1:34" ht="13.8">
      <c r="A421" s="1774"/>
      <c r="B421" s="1762"/>
      <c r="C421" s="1762"/>
      <c r="D421" s="1762"/>
      <c r="E421" s="1762"/>
      <c r="F421" s="1762"/>
      <c r="G421" s="1676"/>
      <c r="H421" s="1775"/>
      <c r="I421" s="1762"/>
      <c r="J421" s="1698"/>
      <c r="K421" s="48" t="e">
        <f t="shared" ca="1" si="129"/>
        <v>#NAME?</v>
      </c>
      <c r="L421" s="48" t="e">
        <f t="shared" ca="1" si="130"/>
        <v>#NAME?</v>
      </c>
      <c r="M421" s="1240" t="e">
        <f t="shared" ca="1" si="131"/>
        <v>#NAME?</v>
      </c>
      <c r="N421" s="1240"/>
      <c r="O421" s="1668"/>
      <c r="P421" s="1240"/>
      <c r="Q421" s="1240"/>
      <c r="R421" s="1240"/>
      <c r="S421" s="1240"/>
      <c r="T421" s="1240" t="e">
        <f t="shared" ca="1" si="118"/>
        <v>#NAME?</v>
      </c>
      <c r="U421" s="1378" t="e">
        <f t="shared" ca="1" si="80"/>
        <v>#NAME?</v>
      </c>
      <c r="V421" s="48"/>
      <c r="W421" s="1762"/>
      <c r="X421" s="48"/>
      <c r="Y421" s="1762" t="s">
        <v>7324</v>
      </c>
      <c r="Z421" s="48"/>
      <c r="AA421" s="48"/>
      <c r="AB421" s="48"/>
      <c r="AC421" s="48"/>
      <c r="AD421" s="48"/>
      <c r="AE421" s="48"/>
      <c r="AF421" s="48"/>
      <c r="AG421" s="48"/>
      <c r="AH421" s="48"/>
    </row>
    <row r="422" spans="1:34" ht="13.8">
      <c r="A422" s="1774"/>
      <c r="B422" s="1762"/>
      <c r="C422" s="1762"/>
      <c r="D422" s="1762"/>
      <c r="E422" s="1762"/>
      <c r="F422" s="1762"/>
      <c r="G422" s="1676"/>
      <c r="H422" s="1775"/>
      <c r="I422" s="1762"/>
      <c r="J422" s="1698"/>
      <c r="K422" s="48" t="e">
        <f t="shared" ca="1" si="129"/>
        <v>#NAME?</v>
      </c>
      <c r="L422" s="48" t="e">
        <f t="shared" ca="1" si="130"/>
        <v>#NAME?</v>
      </c>
      <c r="M422" s="1240" t="e">
        <f t="shared" ca="1" si="131"/>
        <v>#NAME?</v>
      </c>
      <c r="N422" s="1240"/>
      <c r="O422" s="1668"/>
      <c r="P422" s="1240"/>
      <c r="Q422" s="1240"/>
      <c r="R422" s="1240"/>
      <c r="S422" s="1240"/>
      <c r="T422" s="1240" t="e">
        <f t="shared" ca="1" si="118"/>
        <v>#NAME?</v>
      </c>
      <c r="U422" s="1378" t="e">
        <f t="shared" ca="1" si="80"/>
        <v>#NAME?</v>
      </c>
      <c r="V422" s="48"/>
      <c r="W422" s="1762"/>
      <c r="X422" s="48"/>
      <c r="Y422" s="1762" t="s">
        <v>7325</v>
      </c>
      <c r="Z422" s="48"/>
      <c r="AA422" s="48"/>
      <c r="AB422" s="48"/>
      <c r="AC422" s="48"/>
      <c r="AD422" s="48"/>
      <c r="AE422" s="48"/>
      <c r="AF422" s="48"/>
      <c r="AG422" s="48"/>
      <c r="AH422" s="48"/>
    </row>
    <row r="423" spans="1:34" ht="13.8">
      <c r="A423" s="1774"/>
      <c r="B423" s="1762"/>
      <c r="C423" s="1762"/>
      <c r="D423" s="1762"/>
      <c r="E423" s="1762"/>
      <c r="F423" s="1762"/>
      <c r="G423" s="1676"/>
      <c r="H423" s="1775"/>
      <c r="I423" s="1762"/>
      <c r="J423" s="1698"/>
      <c r="K423" s="48" t="e">
        <f t="shared" ca="1" si="129"/>
        <v>#NAME?</v>
      </c>
      <c r="L423" s="48" t="e">
        <f t="shared" ca="1" si="130"/>
        <v>#NAME?</v>
      </c>
      <c r="M423" s="1240" t="e">
        <f t="shared" ca="1" si="131"/>
        <v>#NAME?</v>
      </c>
      <c r="N423" s="1240"/>
      <c r="O423" s="1668"/>
      <c r="P423" s="1240"/>
      <c r="Q423" s="1240"/>
      <c r="R423" s="1240"/>
      <c r="S423" s="1240"/>
      <c r="T423" s="1240" t="e">
        <f t="shared" ca="1" si="118"/>
        <v>#NAME?</v>
      </c>
      <c r="U423" s="1378" t="e">
        <f t="shared" ca="1" si="80"/>
        <v>#NAME?</v>
      </c>
      <c r="V423" s="48"/>
      <c r="W423" s="1762"/>
      <c r="X423" s="48"/>
      <c r="Y423" s="1762" t="s">
        <v>7326</v>
      </c>
      <c r="Z423" s="48"/>
      <c r="AA423" s="48"/>
      <c r="AB423" s="48"/>
      <c r="AC423" s="48"/>
      <c r="AD423" s="48"/>
      <c r="AE423" s="48"/>
      <c r="AF423" s="48"/>
      <c r="AG423" s="48"/>
      <c r="AH423" s="48"/>
    </row>
    <row r="424" spans="1:34" ht="13.8">
      <c r="A424" s="1774"/>
      <c r="B424" s="1762"/>
      <c r="C424" s="1762"/>
      <c r="D424" s="1762"/>
      <c r="E424" s="1762"/>
      <c r="F424" s="1762"/>
      <c r="G424" s="1676"/>
      <c r="H424" s="1775"/>
      <c r="I424" s="1762"/>
      <c r="J424" s="1698"/>
      <c r="K424" s="48" t="e">
        <f t="shared" ca="1" si="129"/>
        <v>#NAME?</v>
      </c>
      <c r="L424" s="48" t="e">
        <f t="shared" ca="1" si="130"/>
        <v>#NAME?</v>
      </c>
      <c r="M424" s="1240" t="e">
        <f t="shared" ca="1" si="131"/>
        <v>#NAME?</v>
      </c>
      <c r="N424" s="1240"/>
      <c r="O424" s="1668"/>
      <c r="P424" s="1240"/>
      <c r="Q424" s="1240"/>
      <c r="R424" s="1240"/>
      <c r="S424" s="1240"/>
      <c r="T424" s="1240" t="e">
        <f t="shared" ca="1" si="118"/>
        <v>#NAME?</v>
      </c>
      <c r="U424" s="1378" t="e">
        <f t="shared" ca="1" si="80"/>
        <v>#NAME?</v>
      </c>
      <c r="V424" s="48"/>
      <c r="W424" s="1762"/>
      <c r="X424" s="48"/>
      <c r="Y424" s="1762" t="s">
        <v>7327</v>
      </c>
      <c r="Z424" s="48"/>
      <c r="AA424" s="48"/>
      <c r="AB424" s="48"/>
      <c r="AC424" s="48"/>
      <c r="AD424" s="48"/>
      <c r="AE424" s="48"/>
      <c r="AF424" s="48"/>
      <c r="AG424" s="48"/>
      <c r="AH424" s="48"/>
    </row>
    <row r="425" spans="1:34" ht="13.8">
      <c r="A425" s="1774"/>
      <c r="B425" s="1762"/>
      <c r="C425" s="1762"/>
      <c r="D425" s="1762"/>
      <c r="E425" s="1762"/>
      <c r="F425" s="1762"/>
      <c r="G425" s="1676"/>
      <c r="H425" s="1775"/>
      <c r="I425" s="1762"/>
      <c r="J425" s="1698"/>
      <c r="K425" s="48" t="e">
        <f t="shared" ca="1" si="129"/>
        <v>#NAME?</v>
      </c>
      <c r="L425" s="48" t="e">
        <f t="shared" ca="1" si="130"/>
        <v>#NAME?</v>
      </c>
      <c r="M425" s="1240" t="e">
        <f t="shared" ca="1" si="131"/>
        <v>#NAME?</v>
      </c>
      <c r="N425" s="1240"/>
      <c r="O425" s="1668"/>
      <c r="P425" s="1240"/>
      <c r="Q425" s="1240"/>
      <c r="R425" s="1240"/>
      <c r="S425" s="1240"/>
      <c r="T425" s="1240" t="e">
        <f t="shared" ca="1" si="118"/>
        <v>#NAME?</v>
      </c>
      <c r="U425" s="1378" t="e">
        <f t="shared" ca="1" si="80"/>
        <v>#NAME?</v>
      </c>
      <c r="V425" s="48"/>
      <c r="W425" s="1762"/>
      <c r="X425" s="48"/>
      <c r="Y425" s="1762" t="s">
        <v>7328</v>
      </c>
      <c r="Z425" s="48"/>
      <c r="AA425" s="48"/>
      <c r="AB425" s="48"/>
      <c r="AC425" s="48"/>
      <c r="AD425" s="48"/>
      <c r="AE425" s="48"/>
      <c r="AF425" s="48"/>
      <c r="AG425" s="48"/>
      <c r="AH425" s="48"/>
    </row>
    <row r="426" spans="1:34" ht="13.8">
      <c r="A426" s="1774"/>
      <c r="B426" s="1762"/>
      <c r="C426" s="1762"/>
      <c r="D426" s="1762"/>
      <c r="E426" s="1762"/>
      <c r="F426" s="1762"/>
      <c r="G426" s="1676"/>
      <c r="H426" s="1775"/>
      <c r="I426" s="1762"/>
      <c r="J426" s="1698"/>
      <c r="K426" s="48" t="e">
        <f t="shared" ca="1" si="129"/>
        <v>#NAME?</v>
      </c>
      <c r="L426" s="48" t="e">
        <f t="shared" ca="1" si="130"/>
        <v>#NAME?</v>
      </c>
      <c r="M426" s="1240" t="e">
        <f t="shared" ca="1" si="131"/>
        <v>#NAME?</v>
      </c>
      <c r="N426" s="1240"/>
      <c r="O426" s="1668"/>
      <c r="P426" s="1240"/>
      <c r="Q426" s="1240"/>
      <c r="R426" s="1240"/>
      <c r="S426" s="1240"/>
      <c r="T426" s="1240" t="e">
        <f t="shared" ca="1" si="118"/>
        <v>#NAME?</v>
      </c>
      <c r="U426" s="1378" t="e">
        <f t="shared" ca="1" si="80"/>
        <v>#NAME?</v>
      </c>
      <c r="V426" s="48"/>
      <c r="W426" s="1762"/>
      <c r="X426" s="48"/>
      <c r="Y426" s="1762" t="s">
        <v>7329</v>
      </c>
      <c r="Z426" s="48"/>
      <c r="AA426" s="48"/>
      <c r="AB426" s="48"/>
      <c r="AC426" s="48"/>
      <c r="AD426" s="48"/>
      <c r="AE426" s="48"/>
      <c r="AF426" s="48"/>
      <c r="AG426" s="48"/>
      <c r="AH426" s="48"/>
    </row>
    <row r="427" spans="1:34" ht="13.8">
      <c r="A427" s="1774"/>
      <c r="B427" s="1762"/>
      <c r="C427" s="1762"/>
      <c r="D427" s="1762"/>
      <c r="E427" s="1762"/>
      <c r="F427" s="1762"/>
      <c r="G427" s="1676"/>
      <c r="H427" s="1775"/>
      <c r="I427" s="1762"/>
      <c r="J427" s="1698"/>
      <c r="K427" s="48" t="e">
        <f t="shared" ca="1" si="129"/>
        <v>#NAME?</v>
      </c>
      <c r="L427" s="48" t="e">
        <f t="shared" ca="1" si="130"/>
        <v>#NAME?</v>
      </c>
      <c r="M427" s="1240" t="e">
        <f t="shared" ca="1" si="131"/>
        <v>#NAME?</v>
      </c>
      <c r="N427" s="1240"/>
      <c r="O427" s="1668"/>
      <c r="P427" s="1240"/>
      <c r="Q427" s="1240"/>
      <c r="R427" s="1240"/>
      <c r="S427" s="1240"/>
      <c r="T427" s="1240" t="e">
        <f t="shared" ca="1" si="118"/>
        <v>#NAME?</v>
      </c>
      <c r="U427" s="1378" t="e">
        <f t="shared" ca="1" si="80"/>
        <v>#NAME?</v>
      </c>
      <c r="V427" s="48"/>
      <c r="W427" s="1762"/>
      <c r="X427" s="48"/>
      <c r="Y427" s="1762" t="s">
        <v>7330</v>
      </c>
      <c r="Z427" s="48"/>
      <c r="AA427" s="48"/>
      <c r="AB427" s="48"/>
      <c r="AC427" s="48"/>
      <c r="AD427" s="48"/>
      <c r="AE427" s="48"/>
      <c r="AF427" s="48"/>
      <c r="AG427" s="48"/>
      <c r="AH427" s="48"/>
    </row>
    <row r="428" spans="1:34" ht="13.8">
      <c r="A428" s="1774"/>
      <c r="B428" s="1762"/>
      <c r="C428" s="1762"/>
      <c r="D428" s="1762"/>
      <c r="E428" s="1762"/>
      <c r="F428" s="1762"/>
      <c r="G428" s="1676"/>
      <c r="H428" s="1775"/>
      <c r="I428" s="1762"/>
      <c r="J428" s="1702"/>
      <c r="K428" s="48" t="e">
        <f t="shared" ca="1" si="129"/>
        <v>#NAME?</v>
      </c>
      <c r="L428" s="48" t="e">
        <f t="shared" ca="1" si="130"/>
        <v>#NAME?</v>
      </c>
      <c r="M428" s="1240" t="e">
        <f t="shared" ca="1" si="131"/>
        <v>#NAME?</v>
      </c>
      <c r="N428" s="1240"/>
      <c r="O428" s="1668"/>
      <c r="P428" s="1240"/>
      <c r="Q428" s="1240"/>
      <c r="R428" s="1240"/>
      <c r="S428" s="1240"/>
      <c r="T428" s="1240" t="e">
        <f t="shared" ca="1" si="118"/>
        <v>#NAME?</v>
      </c>
      <c r="U428" s="1378" t="e">
        <f t="shared" ca="1" si="80"/>
        <v>#NAME?</v>
      </c>
      <c r="V428" s="48"/>
      <c r="W428" s="1762"/>
      <c r="X428" s="48"/>
      <c r="Y428" s="1762" t="s">
        <v>7331</v>
      </c>
      <c r="Z428" s="48"/>
      <c r="AA428" s="48"/>
      <c r="AB428" s="48"/>
      <c r="AC428" s="48"/>
      <c r="AD428" s="48"/>
      <c r="AE428" s="48"/>
      <c r="AF428" s="48"/>
      <c r="AG428" s="48"/>
      <c r="AH428" s="48"/>
    </row>
    <row r="429" spans="1:34" ht="13.8">
      <c r="A429" s="1774"/>
      <c r="B429" s="1762"/>
      <c r="C429" s="1762"/>
      <c r="D429" s="1762"/>
      <c r="E429" s="1762"/>
      <c r="F429" s="1762"/>
      <c r="G429" s="1676"/>
      <c r="H429" s="1775"/>
      <c r="I429" s="1762"/>
      <c r="J429" s="1698"/>
      <c r="K429" s="48" t="e">
        <f t="shared" ca="1" si="129"/>
        <v>#NAME?</v>
      </c>
      <c r="L429" s="48" t="e">
        <f t="shared" ca="1" si="130"/>
        <v>#NAME?</v>
      </c>
      <c r="M429" s="1240" t="e">
        <f t="shared" ca="1" si="131"/>
        <v>#NAME?</v>
      </c>
      <c r="N429" s="1240"/>
      <c r="O429" s="1668"/>
      <c r="P429" s="1240"/>
      <c r="Q429" s="1240"/>
      <c r="R429" s="1240"/>
      <c r="S429" s="1240"/>
      <c r="T429" s="1240" t="e">
        <f t="shared" ca="1" si="118"/>
        <v>#NAME?</v>
      </c>
      <c r="U429" s="1378" t="e">
        <f t="shared" ca="1" si="80"/>
        <v>#NAME?</v>
      </c>
      <c r="V429" s="48"/>
      <c r="W429" s="1762"/>
      <c r="X429" s="48"/>
      <c r="Y429" s="1762" t="s">
        <v>7332</v>
      </c>
      <c r="Z429" s="48"/>
      <c r="AA429" s="48"/>
      <c r="AB429" s="48"/>
      <c r="AC429" s="48"/>
      <c r="AD429" s="48"/>
      <c r="AE429" s="48"/>
      <c r="AF429" s="48"/>
      <c r="AG429" s="48"/>
      <c r="AH429" s="48"/>
    </row>
    <row r="430" spans="1:34" ht="13.8">
      <c r="A430" s="1774"/>
      <c r="B430" s="1762"/>
      <c r="C430" s="1762"/>
      <c r="D430" s="1762"/>
      <c r="E430" s="1762"/>
      <c r="F430" s="1776"/>
      <c r="G430" s="1676"/>
      <c r="H430" s="1775"/>
      <c r="I430" s="1762"/>
      <c r="J430" s="1698"/>
      <c r="K430" s="48" t="e">
        <f t="shared" ca="1" si="129"/>
        <v>#NAME?</v>
      </c>
      <c r="L430" s="48" t="e">
        <f t="shared" ca="1" si="130"/>
        <v>#NAME?</v>
      </c>
      <c r="M430" s="1240" t="e">
        <f t="shared" ca="1" si="131"/>
        <v>#NAME?</v>
      </c>
      <c r="N430" s="1240"/>
      <c r="O430" s="1676"/>
      <c r="P430" s="1240"/>
      <c r="Q430" s="1240"/>
      <c r="R430" s="1240"/>
      <c r="S430" s="1240"/>
      <c r="T430" s="1240" t="e">
        <f t="shared" ca="1" si="118"/>
        <v>#NAME?</v>
      </c>
      <c r="U430" s="1378" t="e">
        <f t="shared" ca="1" si="80"/>
        <v>#NAME?</v>
      </c>
      <c r="V430" s="48"/>
      <c r="W430" s="1762"/>
      <c r="X430" s="48"/>
      <c r="Y430" s="1762" t="s">
        <v>7333</v>
      </c>
      <c r="Z430" s="48"/>
      <c r="AA430" s="48"/>
      <c r="AB430" s="48"/>
      <c r="AC430" s="48"/>
      <c r="AD430" s="48"/>
      <c r="AE430" s="48"/>
      <c r="AF430" s="48"/>
      <c r="AG430" s="48"/>
      <c r="AH430" s="48"/>
    </row>
    <row r="431" spans="1:34" ht="13.8">
      <c r="A431" s="1774"/>
      <c r="B431" s="1762"/>
      <c r="C431" s="1762"/>
      <c r="D431" s="1762"/>
      <c r="E431" s="1762"/>
      <c r="F431" s="1776"/>
      <c r="G431" s="1676"/>
      <c r="H431" s="1775"/>
      <c r="I431" s="1762"/>
      <c r="J431" s="1698"/>
      <c r="K431" s="48" t="e">
        <f t="shared" ca="1" si="129"/>
        <v>#NAME?</v>
      </c>
      <c r="L431" s="48" t="e">
        <f t="shared" ca="1" si="130"/>
        <v>#NAME?</v>
      </c>
      <c r="M431" s="1240" t="e">
        <f t="shared" ca="1" si="131"/>
        <v>#NAME?</v>
      </c>
      <c r="N431" s="1240"/>
      <c r="O431" s="1676"/>
      <c r="P431" s="1240"/>
      <c r="Q431" s="1240"/>
      <c r="R431" s="1240"/>
      <c r="S431" s="1240"/>
      <c r="T431" s="1240" t="e">
        <f t="shared" ca="1" si="118"/>
        <v>#NAME?</v>
      </c>
      <c r="U431" s="1378" t="e">
        <f t="shared" ca="1" si="80"/>
        <v>#NAME?</v>
      </c>
      <c r="V431" s="48"/>
      <c r="W431" s="1762"/>
      <c r="X431" s="48"/>
      <c r="Y431" s="1762" t="s">
        <v>7334</v>
      </c>
      <c r="Z431" s="48"/>
      <c r="AA431" s="48"/>
      <c r="AB431" s="48"/>
      <c r="AC431" s="48"/>
      <c r="AD431" s="48"/>
      <c r="AE431" s="48"/>
      <c r="AF431" s="48"/>
      <c r="AG431" s="48"/>
      <c r="AH431" s="48"/>
    </row>
    <row r="432" spans="1:34" ht="13.8">
      <c r="A432" s="1774"/>
      <c r="B432" s="1762"/>
      <c r="C432" s="1762"/>
      <c r="D432" s="1762"/>
      <c r="E432" s="1762"/>
      <c r="F432" s="1762"/>
      <c r="G432" s="1676"/>
      <c r="H432" s="1775"/>
      <c r="I432" s="1762"/>
      <c r="J432" s="1698"/>
      <c r="K432" s="48" t="e">
        <f t="shared" ca="1" si="129"/>
        <v>#NAME?</v>
      </c>
      <c r="L432" s="48" t="e">
        <f t="shared" ca="1" si="130"/>
        <v>#NAME?</v>
      </c>
      <c r="M432" s="1240" t="e">
        <f t="shared" ca="1" si="131"/>
        <v>#NAME?</v>
      </c>
      <c r="N432" s="1240"/>
      <c r="O432" s="1668"/>
      <c r="P432" s="1240"/>
      <c r="Q432" s="1240"/>
      <c r="R432" s="1240"/>
      <c r="S432" s="1240"/>
      <c r="T432" s="1240" t="e">
        <f t="shared" ca="1" si="118"/>
        <v>#NAME?</v>
      </c>
      <c r="U432" s="1378" t="e">
        <f t="shared" ca="1" si="80"/>
        <v>#NAME?</v>
      </c>
      <c r="V432" s="48"/>
      <c r="W432" s="1762"/>
      <c r="X432" s="48"/>
      <c r="Y432" s="1762" t="s">
        <v>7335</v>
      </c>
      <c r="Z432" s="48"/>
      <c r="AA432" s="48"/>
      <c r="AB432" s="48"/>
      <c r="AC432" s="48"/>
      <c r="AD432" s="48"/>
      <c r="AE432" s="48"/>
      <c r="AF432" s="48"/>
      <c r="AG432" s="48"/>
      <c r="AH432" s="48"/>
    </row>
    <row r="433" spans="1:34" ht="13.8">
      <c r="A433" s="1774"/>
      <c r="B433" s="1762"/>
      <c r="C433" s="1762"/>
      <c r="D433" s="1762"/>
      <c r="E433" s="1762"/>
      <c r="F433" s="1776"/>
      <c r="G433" s="1676"/>
      <c r="H433" s="1775"/>
      <c r="I433" s="1762"/>
      <c r="J433" s="1698"/>
      <c r="K433" s="48" t="e">
        <f t="shared" ca="1" si="129"/>
        <v>#NAME?</v>
      </c>
      <c r="L433" s="48" t="e">
        <f t="shared" ca="1" si="130"/>
        <v>#NAME?</v>
      </c>
      <c r="M433" s="1240" t="e">
        <f t="shared" ca="1" si="131"/>
        <v>#NAME?</v>
      </c>
      <c r="N433" s="1240"/>
      <c r="O433" s="1676"/>
      <c r="P433" s="1240"/>
      <c r="Q433" s="1240"/>
      <c r="R433" s="1240"/>
      <c r="S433" s="1240"/>
      <c r="T433" s="1240" t="e">
        <f t="shared" ca="1" si="118"/>
        <v>#NAME?</v>
      </c>
      <c r="U433" s="1378" t="e">
        <f t="shared" ca="1" si="80"/>
        <v>#NAME?</v>
      </c>
      <c r="V433" s="48"/>
      <c r="W433" s="1762"/>
      <c r="X433" s="48"/>
      <c r="Y433" s="1762" t="s">
        <v>7336</v>
      </c>
      <c r="Z433" s="48"/>
      <c r="AA433" s="48"/>
      <c r="AB433" s="48"/>
      <c r="AC433" s="48"/>
      <c r="AD433" s="48"/>
      <c r="AE433" s="48"/>
      <c r="AF433" s="48"/>
      <c r="AG433" s="48"/>
      <c r="AH433" s="48"/>
    </row>
    <row r="434" spans="1:34" ht="13.8">
      <c r="A434" s="1774"/>
      <c r="B434" s="1762"/>
      <c r="C434" s="1762"/>
      <c r="D434" s="1762"/>
      <c r="E434" s="1762"/>
      <c r="F434" s="1762"/>
      <c r="G434" s="1676"/>
      <c r="H434" s="1775"/>
      <c r="I434" s="1762"/>
      <c r="J434" s="1698"/>
      <c r="K434" s="48" t="e">
        <f t="shared" ca="1" si="129"/>
        <v>#NAME?</v>
      </c>
      <c r="L434" s="48" t="e">
        <f t="shared" ca="1" si="130"/>
        <v>#NAME?</v>
      </c>
      <c r="M434" s="1240" t="e">
        <f t="shared" ca="1" si="131"/>
        <v>#NAME?</v>
      </c>
      <c r="N434" s="1240"/>
      <c r="O434" s="1668"/>
      <c r="P434" s="1240"/>
      <c r="Q434" s="1240"/>
      <c r="R434" s="1240"/>
      <c r="S434" s="1240"/>
      <c r="T434" s="1240" t="e">
        <f t="shared" ca="1" si="118"/>
        <v>#NAME?</v>
      </c>
      <c r="U434" s="1378" t="e">
        <f t="shared" ca="1" si="80"/>
        <v>#NAME?</v>
      </c>
      <c r="V434" s="48"/>
      <c r="W434" s="1762"/>
      <c r="X434" s="48"/>
      <c r="Y434" s="1762" t="s">
        <v>7337</v>
      </c>
      <c r="Z434" s="48"/>
      <c r="AA434" s="48"/>
      <c r="AB434" s="48"/>
      <c r="AC434" s="48"/>
      <c r="AD434" s="48"/>
      <c r="AE434" s="48"/>
      <c r="AF434" s="48"/>
      <c r="AG434" s="48"/>
      <c r="AH434" s="48"/>
    </row>
    <row r="435" spans="1:34" ht="13.8">
      <c r="A435" s="1774"/>
      <c r="B435" s="1762"/>
      <c r="C435" s="1762"/>
      <c r="D435" s="1762"/>
      <c r="E435" s="1762"/>
      <c r="F435" s="1762"/>
      <c r="G435" s="1676"/>
      <c r="H435" s="1775"/>
      <c r="I435" s="1762"/>
      <c r="J435" s="1698"/>
      <c r="K435" s="48" t="e">
        <f t="shared" ca="1" si="129"/>
        <v>#NAME?</v>
      </c>
      <c r="L435" s="48" t="e">
        <f t="shared" ca="1" si="130"/>
        <v>#NAME?</v>
      </c>
      <c r="M435" s="1240" t="e">
        <f t="shared" ca="1" si="131"/>
        <v>#NAME?</v>
      </c>
      <c r="N435" s="1240"/>
      <c r="O435" s="1668"/>
      <c r="P435" s="1240"/>
      <c r="Q435" s="1240"/>
      <c r="R435" s="1240"/>
      <c r="S435" s="1240"/>
      <c r="T435" s="1240" t="e">
        <f t="shared" ca="1" si="118"/>
        <v>#NAME?</v>
      </c>
      <c r="U435" s="1378" t="e">
        <f t="shared" ca="1" si="80"/>
        <v>#NAME?</v>
      </c>
      <c r="V435" s="48"/>
      <c r="W435" s="1762"/>
      <c r="X435" s="48"/>
      <c r="Y435" s="1762" t="s">
        <v>7338</v>
      </c>
      <c r="Z435" s="48"/>
      <c r="AA435" s="48"/>
      <c r="AB435" s="48"/>
      <c r="AC435" s="48"/>
      <c r="AD435" s="48"/>
      <c r="AE435" s="48"/>
      <c r="AF435" s="48"/>
      <c r="AG435" s="48"/>
      <c r="AH435" s="48"/>
    </row>
    <row r="436" spans="1:34" ht="13.8">
      <c r="A436" s="1774"/>
      <c r="B436" s="1762"/>
      <c r="C436" s="1762"/>
      <c r="D436" s="1762"/>
      <c r="E436" s="1762"/>
      <c r="F436" s="1762"/>
      <c r="G436" s="1676"/>
      <c r="H436" s="1775"/>
      <c r="I436" s="1762"/>
      <c r="J436" s="1698"/>
      <c r="K436" s="48" t="e">
        <f t="shared" ca="1" si="129"/>
        <v>#NAME?</v>
      </c>
      <c r="L436" s="48" t="e">
        <f t="shared" ca="1" si="130"/>
        <v>#NAME?</v>
      </c>
      <c r="M436" s="1240" t="e">
        <f t="shared" ca="1" si="131"/>
        <v>#NAME?</v>
      </c>
      <c r="N436" s="1240"/>
      <c r="O436" s="1668"/>
      <c r="P436" s="1240"/>
      <c r="Q436" s="1240"/>
      <c r="R436" s="1240"/>
      <c r="S436" s="1240"/>
      <c r="T436" s="1240" t="e">
        <f t="shared" ca="1" si="118"/>
        <v>#NAME?</v>
      </c>
      <c r="U436" s="1378" t="e">
        <f t="shared" ca="1" si="80"/>
        <v>#NAME?</v>
      </c>
      <c r="V436" s="48"/>
      <c r="W436" s="1762"/>
      <c r="X436" s="48"/>
      <c r="Y436" s="1762" t="s">
        <v>7339</v>
      </c>
      <c r="Z436" s="48"/>
      <c r="AA436" s="48"/>
      <c r="AB436" s="48"/>
      <c r="AC436" s="48"/>
      <c r="AD436" s="48"/>
      <c r="AE436" s="48"/>
      <c r="AF436" s="48"/>
      <c r="AG436" s="48"/>
      <c r="AH436" s="48"/>
    </row>
    <row r="437" spans="1:34" ht="13.8">
      <c r="A437" s="1774"/>
      <c r="B437" s="1762"/>
      <c r="C437" s="1762"/>
      <c r="D437" s="1762"/>
      <c r="E437" s="1762"/>
      <c r="F437" s="1762"/>
      <c r="G437" s="1676"/>
      <c r="H437" s="1775"/>
      <c r="I437" s="1762"/>
      <c r="J437" s="1698"/>
      <c r="K437" s="48" t="e">
        <f t="shared" ca="1" si="129"/>
        <v>#NAME?</v>
      </c>
      <c r="L437" s="48" t="e">
        <f t="shared" ca="1" si="130"/>
        <v>#NAME?</v>
      </c>
      <c r="M437" s="1240" t="e">
        <f t="shared" ca="1" si="131"/>
        <v>#NAME?</v>
      </c>
      <c r="N437" s="1240"/>
      <c r="O437" s="1668"/>
      <c r="P437" s="1240"/>
      <c r="Q437" s="1240"/>
      <c r="R437" s="1240"/>
      <c r="S437" s="1240"/>
      <c r="T437" s="1240" t="e">
        <f t="shared" ca="1" si="118"/>
        <v>#NAME?</v>
      </c>
      <c r="U437" s="1378" t="e">
        <f t="shared" ca="1" si="80"/>
        <v>#NAME?</v>
      </c>
      <c r="V437" s="48"/>
      <c r="W437" s="1762"/>
      <c r="X437" s="48"/>
      <c r="Y437" s="1762" t="s">
        <v>7340</v>
      </c>
      <c r="Z437" s="48"/>
      <c r="AA437" s="48"/>
      <c r="AB437" s="48"/>
      <c r="AC437" s="48"/>
      <c r="AD437" s="48"/>
      <c r="AE437" s="48"/>
      <c r="AF437" s="48"/>
      <c r="AG437" s="48"/>
      <c r="AH437" s="48"/>
    </row>
    <row r="438" spans="1:34" ht="13.8">
      <c r="A438" s="1774"/>
      <c r="B438" s="1762"/>
      <c r="C438" s="1762"/>
      <c r="D438" s="1762"/>
      <c r="E438" s="1762"/>
      <c r="F438" s="1762"/>
      <c r="G438" s="1676"/>
      <c r="H438" s="1775"/>
      <c r="I438" s="1762"/>
      <c r="J438" s="1698"/>
      <c r="K438" s="48" t="e">
        <f t="shared" ca="1" si="129"/>
        <v>#NAME?</v>
      </c>
      <c r="L438" s="48" t="e">
        <f t="shared" ca="1" si="130"/>
        <v>#NAME?</v>
      </c>
      <c r="M438" s="1240" t="e">
        <f t="shared" ca="1" si="131"/>
        <v>#NAME?</v>
      </c>
      <c r="N438" s="1240"/>
      <c r="O438" s="1668"/>
      <c r="P438" s="1240"/>
      <c r="Q438" s="1240"/>
      <c r="R438" s="1240"/>
      <c r="S438" s="1240"/>
      <c r="T438" s="1240" t="e">
        <f t="shared" ca="1" si="118"/>
        <v>#NAME?</v>
      </c>
      <c r="U438" s="1378" t="e">
        <f t="shared" ca="1" si="80"/>
        <v>#NAME?</v>
      </c>
      <c r="V438" s="48"/>
      <c r="W438" s="1762"/>
      <c r="X438" s="48"/>
      <c r="Y438" s="1762" t="s">
        <v>7341</v>
      </c>
      <c r="Z438" s="48"/>
      <c r="AA438" s="48"/>
      <c r="AB438" s="48"/>
      <c r="AC438" s="48"/>
      <c r="AD438" s="48"/>
      <c r="AE438" s="48"/>
      <c r="AF438" s="48"/>
      <c r="AG438" s="48"/>
      <c r="AH438" s="48"/>
    </row>
    <row r="439" spans="1:34" ht="13.8">
      <c r="A439" s="1774"/>
      <c r="B439" s="1762"/>
      <c r="C439" s="1762"/>
      <c r="D439" s="1762"/>
      <c r="E439" s="1762"/>
      <c r="F439" s="1762"/>
      <c r="G439" s="1676"/>
      <c r="H439" s="1775"/>
      <c r="I439" s="1762"/>
      <c r="J439" s="1698"/>
      <c r="K439" s="48" t="e">
        <f t="shared" ca="1" si="129"/>
        <v>#NAME?</v>
      </c>
      <c r="L439" s="48" t="e">
        <f t="shared" ca="1" si="130"/>
        <v>#NAME?</v>
      </c>
      <c r="M439" s="1240" t="e">
        <f t="shared" ca="1" si="131"/>
        <v>#NAME?</v>
      </c>
      <c r="N439" s="1240"/>
      <c r="O439" s="1668"/>
      <c r="P439" s="1240"/>
      <c r="Q439" s="1240"/>
      <c r="R439" s="1240"/>
      <c r="S439" s="1240"/>
      <c r="T439" s="1240" t="e">
        <f t="shared" ca="1" si="118"/>
        <v>#NAME?</v>
      </c>
      <c r="U439" s="1378" t="e">
        <f t="shared" ca="1" si="80"/>
        <v>#NAME?</v>
      </c>
      <c r="V439" s="48"/>
      <c r="W439" s="1762"/>
      <c r="X439" s="48"/>
      <c r="Y439" s="1762" t="s">
        <v>7342</v>
      </c>
      <c r="Z439" s="48"/>
      <c r="AA439" s="48"/>
      <c r="AB439" s="48"/>
      <c r="AC439" s="48"/>
      <c r="AD439" s="48"/>
      <c r="AE439" s="48"/>
      <c r="AF439" s="48"/>
      <c r="AG439" s="48"/>
      <c r="AH439" s="48"/>
    </row>
    <row r="440" spans="1:34" ht="13.8">
      <c r="A440" s="1774"/>
      <c r="B440" s="1762"/>
      <c r="C440" s="1762"/>
      <c r="D440" s="1762"/>
      <c r="E440" s="1762"/>
      <c r="F440" s="1762"/>
      <c r="G440" s="1676"/>
      <c r="H440" s="1775"/>
      <c r="I440" s="1762"/>
      <c r="J440" s="1698"/>
      <c r="K440" s="48" t="e">
        <f t="shared" ca="1" si="129"/>
        <v>#NAME?</v>
      </c>
      <c r="L440" s="48" t="e">
        <f t="shared" ca="1" si="130"/>
        <v>#NAME?</v>
      </c>
      <c r="M440" s="1240" t="e">
        <f t="shared" ca="1" si="131"/>
        <v>#NAME?</v>
      </c>
      <c r="N440" s="1240"/>
      <c r="O440" s="1668"/>
      <c r="P440" s="1240"/>
      <c r="Q440" s="1240"/>
      <c r="R440" s="1240"/>
      <c r="S440" s="1240"/>
      <c r="T440" s="1240" t="e">
        <f t="shared" ca="1" si="118"/>
        <v>#NAME?</v>
      </c>
      <c r="U440" s="1378" t="e">
        <f t="shared" ca="1" si="80"/>
        <v>#NAME?</v>
      </c>
      <c r="V440" s="48"/>
      <c r="W440" s="1762"/>
      <c r="X440" s="48"/>
      <c r="Y440" s="1762" t="s">
        <v>7343</v>
      </c>
      <c r="Z440" s="48"/>
      <c r="AA440" s="48"/>
      <c r="AB440" s="48"/>
      <c r="AC440" s="48"/>
      <c r="AD440" s="48"/>
      <c r="AE440" s="48"/>
      <c r="AF440" s="48"/>
      <c r="AG440" s="48"/>
      <c r="AH440" s="48"/>
    </row>
    <row r="441" spans="1:34" ht="13.8">
      <c r="A441" s="1774"/>
      <c r="B441" s="1762"/>
      <c r="C441" s="1762"/>
      <c r="D441" s="1762"/>
      <c r="E441" s="1762"/>
      <c r="F441" s="1762"/>
      <c r="G441" s="1676"/>
      <c r="H441" s="1775"/>
      <c r="I441" s="1762"/>
      <c r="J441" s="1698"/>
      <c r="K441" s="48" t="e">
        <f t="shared" ca="1" si="129"/>
        <v>#NAME?</v>
      </c>
      <c r="L441" s="48" t="e">
        <f t="shared" ca="1" si="130"/>
        <v>#NAME?</v>
      </c>
      <c r="M441" s="1240" t="e">
        <f t="shared" ca="1" si="131"/>
        <v>#NAME?</v>
      </c>
      <c r="N441" s="1240"/>
      <c r="O441" s="1668"/>
      <c r="P441" s="1240"/>
      <c r="Q441" s="1240"/>
      <c r="R441" s="1240"/>
      <c r="S441" s="1240"/>
      <c r="T441" s="1240" t="e">
        <f t="shared" ca="1" si="118"/>
        <v>#NAME?</v>
      </c>
      <c r="U441" s="1378" t="e">
        <f t="shared" ca="1" si="80"/>
        <v>#NAME?</v>
      </c>
      <c r="V441" s="48"/>
      <c r="W441" s="1762"/>
      <c r="X441" s="48"/>
      <c r="Y441" s="1762" t="s">
        <v>7344</v>
      </c>
      <c r="Z441" s="48"/>
      <c r="AA441" s="48"/>
      <c r="AB441" s="48"/>
      <c r="AC441" s="48"/>
      <c r="AD441" s="48"/>
      <c r="AE441" s="48"/>
      <c r="AF441" s="48"/>
      <c r="AG441" s="48"/>
      <c r="AH441" s="48"/>
    </row>
    <row r="442" spans="1:34" ht="13.8">
      <c r="A442" s="1774"/>
      <c r="B442" s="1762"/>
      <c r="C442" s="1762"/>
      <c r="D442" s="1762"/>
      <c r="E442" s="1762"/>
      <c r="F442" s="1762"/>
      <c r="G442" s="1676"/>
      <c r="H442" s="1775"/>
      <c r="I442" s="1762"/>
      <c r="J442" s="1698"/>
      <c r="K442" s="48" t="e">
        <f t="shared" ca="1" si="129"/>
        <v>#NAME?</v>
      </c>
      <c r="L442" s="48" t="e">
        <f t="shared" ca="1" si="130"/>
        <v>#NAME?</v>
      </c>
      <c r="M442" s="1240" t="e">
        <f t="shared" ca="1" si="131"/>
        <v>#NAME?</v>
      </c>
      <c r="N442" s="1240"/>
      <c r="O442" s="1668"/>
      <c r="P442" s="1240"/>
      <c r="Q442" s="1240"/>
      <c r="R442" s="1240"/>
      <c r="S442" s="1240"/>
      <c r="T442" s="1240" t="e">
        <f t="shared" ca="1" si="118"/>
        <v>#NAME?</v>
      </c>
      <c r="U442" s="1378" t="e">
        <f t="shared" ca="1" si="80"/>
        <v>#NAME?</v>
      </c>
      <c r="V442" s="48"/>
      <c r="W442" s="1762"/>
      <c r="X442" s="48"/>
      <c r="Y442" s="1762" t="s">
        <v>7345</v>
      </c>
      <c r="Z442" s="48"/>
      <c r="AA442" s="48"/>
      <c r="AB442" s="48"/>
      <c r="AC442" s="48"/>
      <c r="AD442" s="48"/>
      <c r="AE442" s="48"/>
      <c r="AF442" s="48"/>
      <c r="AG442" s="48"/>
      <c r="AH442" s="48"/>
    </row>
    <row r="443" spans="1:34" ht="13.8">
      <c r="A443" s="1774"/>
      <c r="B443" s="1762"/>
      <c r="C443" s="1762"/>
      <c r="D443" s="1762"/>
      <c r="E443" s="1762"/>
      <c r="F443" s="1762"/>
      <c r="G443" s="1676"/>
      <c r="H443" s="1775"/>
      <c r="I443" s="1762"/>
      <c r="J443" s="1698"/>
      <c r="K443" s="48" t="e">
        <f t="shared" ca="1" si="129"/>
        <v>#NAME?</v>
      </c>
      <c r="L443" s="48" t="e">
        <f t="shared" ca="1" si="130"/>
        <v>#NAME?</v>
      </c>
      <c r="M443" s="1240" t="e">
        <f t="shared" ca="1" si="131"/>
        <v>#NAME?</v>
      </c>
      <c r="N443" s="1240"/>
      <c r="O443" s="1668"/>
      <c r="P443" s="1240"/>
      <c r="Q443" s="1240"/>
      <c r="R443" s="1240"/>
      <c r="S443" s="1240"/>
      <c r="T443" s="1240" t="e">
        <f t="shared" ca="1" si="118"/>
        <v>#NAME?</v>
      </c>
      <c r="U443" s="1378" t="e">
        <f t="shared" ca="1" si="80"/>
        <v>#NAME?</v>
      </c>
      <c r="V443" s="48"/>
      <c r="W443" s="1762"/>
      <c r="X443" s="48"/>
      <c r="Y443" s="1762" t="s">
        <v>7346</v>
      </c>
      <c r="Z443" s="48"/>
      <c r="AA443" s="48"/>
      <c r="AB443" s="48"/>
      <c r="AC443" s="48"/>
      <c r="AD443" s="48"/>
      <c r="AE443" s="48"/>
      <c r="AF443" s="48"/>
      <c r="AG443" s="48"/>
      <c r="AH443" s="48"/>
    </row>
    <row r="444" spans="1:34" ht="13.8">
      <c r="A444" s="1774"/>
      <c r="B444" s="1762"/>
      <c r="C444" s="1762"/>
      <c r="D444" s="1762"/>
      <c r="E444" s="1762"/>
      <c r="F444" s="1762"/>
      <c r="G444" s="1676"/>
      <c r="H444" s="1775"/>
      <c r="I444" s="1762"/>
      <c r="J444" s="1698"/>
      <c r="K444" s="48" t="e">
        <f t="shared" ca="1" si="129"/>
        <v>#NAME?</v>
      </c>
      <c r="L444" s="48" t="e">
        <f t="shared" ca="1" si="130"/>
        <v>#NAME?</v>
      </c>
      <c r="M444" s="1240" t="e">
        <f t="shared" ca="1" si="131"/>
        <v>#NAME?</v>
      </c>
      <c r="N444" s="1240"/>
      <c r="O444" s="1668"/>
      <c r="P444" s="1240"/>
      <c r="Q444" s="1240"/>
      <c r="R444" s="1240"/>
      <c r="S444" s="1240"/>
      <c r="T444" s="1240" t="e">
        <f t="shared" ca="1" si="118"/>
        <v>#NAME?</v>
      </c>
      <c r="U444" s="1378" t="e">
        <f t="shared" ca="1" si="80"/>
        <v>#NAME?</v>
      </c>
      <c r="V444" s="48"/>
      <c r="W444" s="1762"/>
      <c r="X444" s="48"/>
      <c r="Y444" s="1762" t="s">
        <v>7347</v>
      </c>
      <c r="Z444" s="48"/>
      <c r="AA444" s="48"/>
      <c r="AB444" s="48"/>
      <c r="AC444" s="48"/>
      <c r="AD444" s="48"/>
      <c r="AE444" s="48"/>
      <c r="AF444" s="48"/>
      <c r="AG444" s="48"/>
      <c r="AH444" s="48"/>
    </row>
    <row r="445" spans="1:34" ht="13.8">
      <c r="A445" s="1774"/>
      <c r="B445" s="1762"/>
      <c r="C445" s="1762"/>
      <c r="D445" s="1762"/>
      <c r="E445" s="1762"/>
      <c r="F445" s="1762"/>
      <c r="G445" s="1676"/>
      <c r="H445" s="1775"/>
      <c r="I445" s="1762"/>
      <c r="J445" s="1698"/>
      <c r="K445" s="48" t="e">
        <f t="shared" ca="1" si="129"/>
        <v>#NAME?</v>
      </c>
      <c r="L445" s="48" t="e">
        <f t="shared" ca="1" si="130"/>
        <v>#NAME?</v>
      </c>
      <c r="M445" s="1240" t="e">
        <f t="shared" ca="1" si="131"/>
        <v>#NAME?</v>
      </c>
      <c r="N445" s="1240"/>
      <c r="O445" s="1668"/>
      <c r="P445" s="1240"/>
      <c r="Q445" s="1240"/>
      <c r="R445" s="1240"/>
      <c r="S445" s="1240"/>
      <c r="T445" s="1240" t="e">
        <f t="shared" ca="1" si="118"/>
        <v>#NAME?</v>
      </c>
      <c r="U445" s="1378" t="e">
        <f t="shared" ca="1" si="80"/>
        <v>#NAME?</v>
      </c>
      <c r="V445" s="48"/>
      <c r="W445" s="1762"/>
      <c r="X445" s="48"/>
      <c r="Y445" s="1762" t="s">
        <v>7348</v>
      </c>
      <c r="Z445" s="48"/>
      <c r="AA445" s="48"/>
      <c r="AB445" s="48"/>
      <c r="AC445" s="48"/>
      <c r="AD445" s="48"/>
      <c r="AE445" s="48"/>
      <c r="AF445" s="48"/>
      <c r="AG445" s="48"/>
      <c r="AH445" s="48"/>
    </row>
    <row r="446" spans="1:34" ht="13.8">
      <c r="A446" s="1774"/>
      <c r="B446" s="1762"/>
      <c r="C446" s="1762"/>
      <c r="D446" s="1762"/>
      <c r="E446" s="1762"/>
      <c r="F446" s="1762"/>
      <c r="G446" s="1676"/>
      <c r="H446" s="1775"/>
      <c r="I446" s="1762"/>
      <c r="J446" s="1698"/>
      <c r="K446" s="48" t="e">
        <f t="shared" ca="1" si="129"/>
        <v>#NAME?</v>
      </c>
      <c r="L446" s="48" t="e">
        <f t="shared" ca="1" si="130"/>
        <v>#NAME?</v>
      </c>
      <c r="M446" s="1240" t="e">
        <f t="shared" ca="1" si="131"/>
        <v>#NAME?</v>
      </c>
      <c r="N446" s="1240"/>
      <c r="O446" s="1668"/>
      <c r="P446" s="1240"/>
      <c r="Q446" s="1240"/>
      <c r="R446" s="1240"/>
      <c r="S446" s="1240"/>
      <c r="T446" s="1240" t="e">
        <f t="shared" ca="1" si="118"/>
        <v>#NAME?</v>
      </c>
      <c r="U446" s="1378" t="e">
        <f t="shared" ca="1" si="80"/>
        <v>#NAME?</v>
      </c>
      <c r="V446" s="48"/>
      <c r="W446" s="1762"/>
      <c r="X446" s="48"/>
      <c r="Y446" s="1762" t="s">
        <v>7349</v>
      </c>
      <c r="Z446" s="48"/>
      <c r="AA446" s="48"/>
      <c r="AB446" s="48"/>
      <c r="AC446" s="48"/>
      <c r="AD446" s="48"/>
      <c r="AE446" s="48"/>
      <c r="AF446" s="48"/>
      <c r="AG446" s="48"/>
      <c r="AH446" s="48"/>
    </row>
    <row r="447" spans="1:34" ht="13.8">
      <c r="A447" s="1774"/>
      <c r="B447" s="1762"/>
      <c r="C447" s="1762"/>
      <c r="D447" s="1762"/>
      <c r="E447" s="1762"/>
      <c r="F447" s="1762"/>
      <c r="G447" s="1676"/>
      <c r="H447" s="1775"/>
      <c r="I447" s="1762"/>
      <c r="J447" s="1698"/>
      <c r="K447" s="48" t="e">
        <f t="shared" ca="1" si="129"/>
        <v>#NAME?</v>
      </c>
      <c r="L447" s="48" t="e">
        <f t="shared" ca="1" si="130"/>
        <v>#NAME?</v>
      </c>
      <c r="M447" s="1240" t="e">
        <f t="shared" ca="1" si="131"/>
        <v>#NAME?</v>
      </c>
      <c r="N447" s="1240"/>
      <c r="O447" s="1668"/>
      <c r="P447" s="1240"/>
      <c r="Q447" s="1240"/>
      <c r="R447" s="1240"/>
      <c r="S447" s="1240"/>
      <c r="T447" s="1240" t="e">
        <f t="shared" ca="1" si="118"/>
        <v>#NAME?</v>
      </c>
      <c r="U447" s="1378" t="e">
        <f t="shared" ca="1" si="80"/>
        <v>#NAME?</v>
      </c>
      <c r="V447" s="48"/>
      <c r="W447" s="1762"/>
      <c r="X447" s="48"/>
      <c r="Y447" s="1762" t="s">
        <v>7350</v>
      </c>
      <c r="Z447" s="48"/>
      <c r="AA447" s="48"/>
      <c r="AB447" s="48"/>
      <c r="AC447" s="48"/>
      <c r="AD447" s="48"/>
      <c r="AE447" s="48"/>
      <c r="AF447" s="48"/>
      <c r="AG447" s="48"/>
      <c r="AH447" s="48"/>
    </row>
    <row r="448" spans="1:34" ht="13.8">
      <c r="A448" s="1774"/>
      <c r="B448" s="1762"/>
      <c r="C448" s="1762"/>
      <c r="D448" s="1762"/>
      <c r="E448" s="1762"/>
      <c r="F448" s="1762"/>
      <c r="G448" s="1676"/>
      <c r="H448" s="1775"/>
      <c r="I448" s="1762"/>
      <c r="J448" s="1698"/>
      <c r="K448" s="48" t="e">
        <f t="shared" ca="1" si="129"/>
        <v>#NAME?</v>
      </c>
      <c r="L448" s="48" t="e">
        <f t="shared" ca="1" si="130"/>
        <v>#NAME?</v>
      </c>
      <c r="M448" s="1240" t="e">
        <f t="shared" ca="1" si="131"/>
        <v>#NAME?</v>
      </c>
      <c r="N448" s="1240"/>
      <c r="O448" s="1668"/>
      <c r="P448" s="1240"/>
      <c r="Q448" s="1240"/>
      <c r="R448" s="1240"/>
      <c r="S448" s="1240"/>
      <c r="T448" s="1240" t="e">
        <f t="shared" ca="1" si="118"/>
        <v>#NAME?</v>
      </c>
      <c r="U448" s="1378" t="e">
        <f t="shared" ca="1" si="80"/>
        <v>#NAME?</v>
      </c>
      <c r="V448" s="48"/>
      <c r="W448" s="1762"/>
      <c r="X448" s="48"/>
      <c r="Y448" s="1762" t="s">
        <v>7351</v>
      </c>
      <c r="Z448" s="48"/>
      <c r="AA448" s="48"/>
      <c r="AB448" s="48"/>
      <c r="AC448" s="48"/>
      <c r="AD448" s="48"/>
      <c r="AE448" s="48"/>
      <c r="AF448" s="48"/>
      <c r="AG448" s="48"/>
      <c r="AH448" s="48"/>
    </row>
    <row r="449" spans="1:34" ht="13.8">
      <c r="A449" s="1774"/>
      <c r="B449" s="1762"/>
      <c r="C449" s="1762"/>
      <c r="D449" s="1762"/>
      <c r="E449" s="1762"/>
      <c r="F449" s="1762"/>
      <c r="G449" s="1676"/>
      <c r="H449" s="1775"/>
      <c r="I449" s="1762"/>
      <c r="J449" s="1698"/>
      <c r="K449" s="48" t="e">
        <f t="shared" ca="1" si="129"/>
        <v>#NAME?</v>
      </c>
      <c r="L449" s="48" t="e">
        <f t="shared" ca="1" si="130"/>
        <v>#NAME?</v>
      </c>
      <c r="M449" s="1240" t="e">
        <f t="shared" ca="1" si="131"/>
        <v>#NAME?</v>
      </c>
      <c r="N449" s="1240"/>
      <c r="O449" s="1668"/>
      <c r="P449" s="1240"/>
      <c r="Q449" s="1240"/>
      <c r="R449" s="1240"/>
      <c r="S449" s="1240"/>
      <c r="T449" s="1240" t="e">
        <f t="shared" ca="1" si="118"/>
        <v>#NAME?</v>
      </c>
      <c r="U449" s="1378" t="e">
        <f t="shared" ca="1" si="80"/>
        <v>#NAME?</v>
      </c>
      <c r="V449" s="48"/>
      <c r="W449" s="1762"/>
      <c r="X449" s="48"/>
      <c r="Y449" s="1762" t="s">
        <v>7352</v>
      </c>
      <c r="Z449" s="48"/>
      <c r="AA449" s="48"/>
      <c r="AB449" s="48"/>
      <c r="AC449" s="48"/>
      <c r="AD449" s="48"/>
      <c r="AE449" s="48"/>
      <c r="AF449" s="48"/>
      <c r="AG449" s="48"/>
      <c r="AH449" s="48"/>
    </row>
    <row r="450" spans="1:34" ht="13.8">
      <c r="A450" s="1774"/>
      <c r="B450" s="1762"/>
      <c r="C450" s="1762"/>
      <c r="D450" s="1762"/>
      <c r="E450" s="1762"/>
      <c r="F450" s="1762"/>
      <c r="G450" s="1676"/>
      <c r="H450" s="1775"/>
      <c r="I450" s="1762"/>
      <c r="J450" s="1698"/>
      <c r="K450" s="48" t="e">
        <f t="shared" ca="1" si="129"/>
        <v>#NAME?</v>
      </c>
      <c r="L450" s="48" t="e">
        <f t="shared" ca="1" si="130"/>
        <v>#NAME?</v>
      </c>
      <c r="M450" s="1240" t="e">
        <f t="shared" ca="1" si="131"/>
        <v>#NAME?</v>
      </c>
      <c r="N450" s="1240"/>
      <c r="O450" s="1668"/>
      <c r="P450" s="1240"/>
      <c r="Q450" s="1240"/>
      <c r="R450" s="1240"/>
      <c r="S450" s="1240"/>
      <c r="T450" s="1240" t="e">
        <f t="shared" ca="1" si="118"/>
        <v>#NAME?</v>
      </c>
      <c r="U450" s="1378" t="e">
        <f t="shared" ca="1" si="80"/>
        <v>#NAME?</v>
      </c>
      <c r="V450" s="48"/>
      <c r="W450" s="1762"/>
      <c r="X450" s="48"/>
      <c r="Y450" s="1762" t="s">
        <v>7353</v>
      </c>
      <c r="Z450" s="48"/>
      <c r="AA450" s="48"/>
      <c r="AB450" s="48"/>
      <c r="AC450" s="48"/>
      <c r="AD450" s="48"/>
      <c r="AE450" s="48"/>
      <c r="AF450" s="48"/>
      <c r="AG450" s="48"/>
      <c r="AH450" s="48"/>
    </row>
    <row r="451" spans="1:34" ht="13.8">
      <c r="A451" s="1774"/>
      <c r="B451" s="1762"/>
      <c r="C451" s="1762"/>
      <c r="D451" s="1762"/>
      <c r="E451" s="1762"/>
      <c r="F451" s="1762"/>
      <c r="G451" s="1676"/>
      <c r="H451" s="1775"/>
      <c r="I451" s="1762"/>
      <c r="J451" s="1698"/>
      <c r="K451" s="48" t="e">
        <f t="shared" ca="1" si="129"/>
        <v>#NAME?</v>
      </c>
      <c r="L451" s="48" t="e">
        <f t="shared" ca="1" si="130"/>
        <v>#NAME?</v>
      </c>
      <c r="M451" s="1240" t="e">
        <f t="shared" ca="1" si="131"/>
        <v>#NAME?</v>
      </c>
      <c r="N451" s="1240"/>
      <c r="O451" s="1668"/>
      <c r="P451" s="1240"/>
      <c r="Q451" s="1240"/>
      <c r="R451" s="1240"/>
      <c r="S451" s="1240"/>
      <c r="T451" s="1240" t="e">
        <f t="shared" ca="1" si="118"/>
        <v>#NAME?</v>
      </c>
      <c r="U451" s="1378" t="e">
        <f t="shared" ca="1" si="80"/>
        <v>#NAME?</v>
      </c>
      <c r="V451" s="48"/>
      <c r="W451" s="1762"/>
      <c r="X451" s="48"/>
      <c r="Y451" s="1762" t="s">
        <v>7354</v>
      </c>
      <c r="Z451" s="48"/>
      <c r="AA451" s="48"/>
      <c r="AB451" s="48"/>
      <c r="AC451" s="48"/>
      <c r="AD451" s="48"/>
      <c r="AE451" s="48"/>
      <c r="AF451" s="48"/>
      <c r="AG451" s="48"/>
      <c r="AH451" s="48"/>
    </row>
    <row r="452" spans="1:34" ht="13.8">
      <c r="A452" s="1774"/>
      <c r="B452" s="1762"/>
      <c r="C452" s="1762"/>
      <c r="D452" s="1762"/>
      <c r="E452" s="1762"/>
      <c r="F452" s="1762"/>
      <c r="G452" s="1676"/>
      <c r="H452" s="1775"/>
      <c r="I452" s="1762"/>
      <c r="J452" s="1698"/>
      <c r="K452" s="48" t="e">
        <f t="shared" ca="1" si="129"/>
        <v>#NAME?</v>
      </c>
      <c r="L452" s="48" t="e">
        <f t="shared" ca="1" si="130"/>
        <v>#NAME?</v>
      </c>
      <c r="M452" s="1240" t="e">
        <f t="shared" ca="1" si="131"/>
        <v>#NAME?</v>
      </c>
      <c r="N452" s="1240"/>
      <c r="O452" s="1668"/>
      <c r="P452" s="1240"/>
      <c r="Q452" s="1240"/>
      <c r="R452" s="1240"/>
      <c r="S452" s="1240"/>
      <c r="T452" s="1240" t="e">
        <f t="shared" ca="1" si="118"/>
        <v>#NAME?</v>
      </c>
      <c r="U452" s="1378" t="e">
        <f t="shared" ca="1" si="80"/>
        <v>#NAME?</v>
      </c>
      <c r="V452" s="48"/>
      <c r="W452" s="1762"/>
      <c r="X452" s="48"/>
      <c r="Y452" s="1762" t="s">
        <v>7355</v>
      </c>
      <c r="Z452" s="48"/>
      <c r="AA452" s="48"/>
      <c r="AB452" s="48"/>
      <c r="AC452" s="48"/>
      <c r="AD452" s="48"/>
      <c r="AE452" s="48"/>
      <c r="AF452" s="48"/>
      <c r="AG452" s="48"/>
      <c r="AH452" s="48"/>
    </row>
    <row r="453" spans="1:34" ht="13.8">
      <c r="A453" s="1774"/>
      <c r="B453" s="1762"/>
      <c r="C453" s="1762"/>
      <c r="D453" s="1762"/>
      <c r="E453" s="1762"/>
      <c r="F453" s="1762"/>
      <c r="G453" s="1676"/>
      <c r="H453" s="1775"/>
      <c r="I453" s="1762"/>
      <c r="J453" s="1698"/>
      <c r="K453" s="48" t="e">
        <f t="shared" ca="1" si="129"/>
        <v>#NAME?</v>
      </c>
      <c r="L453" s="48" t="e">
        <f t="shared" ca="1" si="130"/>
        <v>#NAME?</v>
      </c>
      <c r="M453" s="1240" t="e">
        <f t="shared" ca="1" si="131"/>
        <v>#NAME?</v>
      </c>
      <c r="N453" s="1240"/>
      <c r="O453" s="1668"/>
      <c r="P453" s="1240"/>
      <c r="Q453" s="1240"/>
      <c r="R453" s="1240"/>
      <c r="S453" s="1240"/>
      <c r="T453" s="1240" t="e">
        <f t="shared" ca="1" si="118"/>
        <v>#NAME?</v>
      </c>
      <c r="U453" s="1378" t="e">
        <f t="shared" ca="1" si="80"/>
        <v>#NAME?</v>
      </c>
      <c r="V453" s="48"/>
      <c r="W453" s="1762"/>
      <c r="X453" s="48"/>
      <c r="Y453" s="1762" t="s">
        <v>7356</v>
      </c>
      <c r="Z453" s="48"/>
      <c r="AA453" s="48"/>
      <c r="AB453" s="48"/>
      <c r="AC453" s="48"/>
      <c r="AD453" s="48"/>
      <c r="AE453" s="48"/>
      <c r="AF453" s="48"/>
      <c r="AG453" s="48"/>
      <c r="AH453" s="48"/>
    </row>
    <row r="454" spans="1:34" ht="13.8">
      <c r="A454" s="1774"/>
      <c r="B454" s="1762"/>
      <c r="C454" s="1762"/>
      <c r="D454" s="1762"/>
      <c r="E454" s="1762"/>
      <c r="F454" s="1762"/>
      <c r="G454" s="1676"/>
      <c r="H454" s="1775"/>
      <c r="I454" s="1762"/>
      <c r="J454" s="1698"/>
      <c r="K454" s="48" t="e">
        <f t="shared" ca="1" si="129"/>
        <v>#NAME?</v>
      </c>
      <c r="L454" s="48" t="e">
        <f t="shared" ca="1" si="130"/>
        <v>#NAME?</v>
      </c>
      <c r="M454" s="1240" t="e">
        <f t="shared" ca="1" si="131"/>
        <v>#NAME?</v>
      </c>
      <c r="N454" s="1240"/>
      <c r="O454" s="1668"/>
      <c r="P454" s="1240"/>
      <c r="Q454" s="1240"/>
      <c r="R454" s="1240"/>
      <c r="S454" s="1240"/>
      <c r="T454" s="1240" t="e">
        <f t="shared" ca="1" si="118"/>
        <v>#NAME?</v>
      </c>
      <c r="U454" s="1378" t="e">
        <f t="shared" ca="1" si="80"/>
        <v>#NAME?</v>
      </c>
      <c r="V454" s="48"/>
      <c r="W454" s="1762"/>
      <c r="X454" s="48"/>
      <c r="Y454" s="1762" t="s">
        <v>7357</v>
      </c>
      <c r="Z454" s="48"/>
      <c r="AA454" s="48"/>
      <c r="AB454" s="48"/>
      <c r="AC454" s="48"/>
      <c r="AD454" s="48"/>
      <c r="AE454" s="48"/>
      <c r="AF454" s="48"/>
      <c r="AG454" s="48"/>
      <c r="AH454" s="48"/>
    </row>
    <row r="455" spans="1:34" ht="13.8">
      <c r="A455" s="1774"/>
      <c r="B455" s="1762"/>
      <c r="C455" s="1762"/>
      <c r="D455" s="1762"/>
      <c r="E455" s="1762"/>
      <c r="F455" s="1762"/>
      <c r="G455" s="1676"/>
      <c r="H455" s="1775"/>
      <c r="I455" s="1762"/>
      <c r="J455" s="1698"/>
      <c r="K455" s="48" t="e">
        <f t="shared" ca="1" si="129"/>
        <v>#NAME?</v>
      </c>
      <c r="L455" s="48" t="e">
        <f t="shared" ca="1" si="130"/>
        <v>#NAME?</v>
      </c>
      <c r="M455" s="1240" t="e">
        <f t="shared" ca="1" si="131"/>
        <v>#NAME?</v>
      </c>
      <c r="N455" s="1240"/>
      <c r="O455" s="1668"/>
      <c r="P455" s="1240"/>
      <c r="Q455" s="1240"/>
      <c r="R455" s="1240"/>
      <c r="S455" s="1240"/>
      <c r="T455" s="1240" t="e">
        <f t="shared" ca="1" si="118"/>
        <v>#NAME?</v>
      </c>
      <c r="U455" s="1378" t="e">
        <f t="shared" ca="1" si="80"/>
        <v>#NAME?</v>
      </c>
      <c r="V455" s="48"/>
      <c r="W455" s="1762"/>
      <c r="X455" s="48"/>
      <c r="Y455" s="1762" t="s">
        <v>7358</v>
      </c>
      <c r="Z455" s="48"/>
      <c r="AA455" s="48"/>
      <c r="AB455" s="48"/>
      <c r="AC455" s="48"/>
      <c r="AD455" s="48"/>
      <c r="AE455" s="48"/>
      <c r="AF455" s="48"/>
      <c r="AG455" s="48"/>
      <c r="AH455" s="48"/>
    </row>
    <row r="456" spans="1:34" ht="13.8">
      <c r="A456" s="1774"/>
      <c r="B456" s="1762"/>
      <c r="C456" s="1762"/>
      <c r="D456" s="1762"/>
      <c r="E456" s="1762"/>
      <c r="F456" s="1762"/>
      <c r="G456" s="1676"/>
      <c r="H456" s="1775"/>
      <c r="I456" s="1762"/>
      <c r="J456" s="1698"/>
      <c r="K456" s="48" t="e">
        <f t="shared" ca="1" si="129"/>
        <v>#NAME?</v>
      </c>
      <c r="L456" s="48" t="e">
        <f t="shared" ca="1" si="130"/>
        <v>#NAME?</v>
      </c>
      <c r="M456" s="1240" t="e">
        <f t="shared" ca="1" si="131"/>
        <v>#NAME?</v>
      </c>
      <c r="N456" s="1240"/>
      <c r="O456" s="1668"/>
      <c r="P456" s="1240"/>
      <c r="Q456" s="1240"/>
      <c r="R456" s="1240"/>
      <c r="S456" s="1240"/>
      <c r="T456" s="1240" t="e">
        <f t="shared" ca="1" si="118"/>
        <v>#NAME?</v>
      </c>
      <c r="U456" s="1378" t="e">
        <f t="shared" ca="1" si="80"/>
        <v>#NAME?</v>
      </c>
      <c r="V456" s="48"/>
      <c r="W456" s="1762"/>
      <c r="X456" s="48"/>
      <c r="Y456" s="1762" t="s">
        <v>7359</v>
      </c>
      <c r="Z456" s="48"/>
      <c r="AA456" s="48"/>
      <c r="AB456" s="48"/>
      <c r="AC456" s="48"/>
      <c r="AD456" s="48"/>
      <c r="AE456" s="48"/>
      <c r="AF456" s="48"/>
      <c r="AG456" s="48"/>
      <c r="AH456" s="48"/>
    </row>
    <row r="457" spans="1:34" ht="13.8">
      <c r="A457" s="1774"/>
      <c r="B457" s="1762"/>
      <c r="C457" s="1762"/>
      <c r="D457" s="1762"/>
      <c r="E457" s="1762"/>
      <c r="F457" s="1762"/>
      <c r="G457" s="1676"/>
      <c r="H457" s="1775"/>
      <c r="I457" s="1762"/>
      <c r="J457" s="1698"/>
      <c r="K457" s="48" t="e">
        <f t="shared" ca="1" si="129"/>
        <v>#NAME?</v>
      </c>
      <c r="L457" s="48" t="e">
        <f t="shared" ca="1" si="130"/>
        <v>#NAME?</v>
      </c>
      <c r="M457" s="1240" t="e">
        <f t="shared" ca="1" si="131"/>
        <v>#NAME?</v>
      </c>
      <c r="N457" s="1240"/>
      <c r="O457" s="1668"/>
      <c r="P457" s="1240"/>
      <c r="Q457" s="1240"/>
      <c r="R457" s="1240"/>
      <c r="S457" s="1240"/>
      <c r="T457" s="1240" t="e">
        <f t="shared" ca="1" si="118"/>
        <v>#NAME?</v>
      </c>
      <c r="U457" s="1378" t="e">
        <f t="shared" ca="1" si="80"/>
        <v>#NAME?</v>
      </c>
      <c r="V457" s="48"/>
      <c r="W457" s="1762"/>
      <c r="X457" s="48"/>
      <c r="Y457" s="1762" t="s">
        <v>7360</v>
      </c>
      <c r="Z457" s="48"/>
      <c r="AA457" s="48"/>
      <c r="AB457" s="48"/>
      <c r="AC457" s="48"/>
      <c r="AD457" s="48"/>
      <c r="AE457" s="48"/>
      <c r="AF457" s="48"/>
      <c r="AG457" s="48"/>
      <c r="AH457" s="48"/>
    </row>
    <row r="458" spans="1:34" ht="13.8">
      <c r="A458" s="1774"/>
      <c r="B458" s="1762"/>
      <c r="C458" s="1762"/>
      <c r="D458" s="1762"/>
      <c r="E458" s="1762"/>
      <c r="F458" s="1762"/>
      <c r="G458" s="1676"/>
      <c r="H458" s="1775"/>
      <c r="I458" s="1762"/>
      <c r="J458" s="1698"/>
      <c r="K458" s="48" t="e">
        <f t="shared" ca="1" si="129"/>
        <v>#NAME?</v>
      </c>
      <c r="L458" s="48" t="e">
        <f t="shared" ca="1" si="130"/>
        <v>#NAME?</v>
      </c>
      <c r="M458" s="1240" t="e">
        <f t="shared" ca="1" si="131"/>
        <v>#NAME?</v>
      </c>
      <c r="N458" s="1240"/>
      <c r="O458" s="1668"/>
      <c r="P458" s="1240"/>
      <c r="Q458" s="1240"/>
      <c r="R458" s="1240"/>
      <c r="S458" s="1240"/>
      <c r="T458" s="1240" t="e">
        <f t="shared" ca="1" si="118"/>
        <v>#NAME?</v>
      </c>
      <c r="U458" s="1378" t="e">
        <f t="shared" ca="1" si="80"/>
        <v>#NAME?</v>
      </c>
      <c r="V458" s="48"/>
      <c r="W458" s="1762"/>
      <c r="X458" s="48"/>
      <c r="Y458" s="1762" t="s">
        <v>7361</v>
      </c>
      <c r="Z458" s="48"/>
      <c r="AA458" s="48"/>
      <c r="AB458" s="48"/>
      <c r="AC458" s="48"/>
      <c r="AD458" s="48"/>
      <c r="AE458" s="48"/>
      <c r="AF458" s="48"/>
      <c r="AG458" s="48"/>
      <c r="AH458" s="48"/>
    </row>
    <row r="459" spans="1:34" ht="13.8">
      <c r="A459" s="1774"/>
      <c r="B459" s="1762"/>
      <c r="C459" s="1762"/>
      <c r="D459" s="1762"/>
      <c r="E459" s="1762"/>
      <c r="F459" s="1762"/>
      <c r="G459" s="1676"/>
      <c r="H459" s="1775"/>
      <c r="I459" s="1762"/>
      <c r="J459" s="1698"/>
      <c r="K459" s="48" t="e">
        <f t="shared" ca="1" si="129"/>
        <v>#NAME?</v>
      </c>
      <c r="L459" s="48" t="e">
        <f t="shared" ca="1" si="130"/>
        <v>#NAME?</v>
      </c>
      <c r="M459" s="1240" t="e">
        <f t="shared" ca="1" si="131"/>
        <v>#NAME?</v>
      </c>
      <c r="N459" s="1240"/>
      <c r="O459" s="1668"/>
      <c r="P459" s="1240"/>
      <c r="Q459" s="1240"/>
      <c r="R459" s="1240"/>
      <c r="S459" s="1240"/>
      <c r="T459" s="1240" t="e">
        <f t="shared" ca="1" si="118"/>
        <v>#NAME?</v>
      </c>
      <c r="U459" s="1378" t="e">
        <f t="shared" ca="1" si="80"/>
        <v>#NAME?</v>
      </c>
      <c r="V459" s="48"/>
      <c r="W459" s="1762"/>
      <c r="X459" s="48"/>
      <c r="Y459" s="1762" t="s">
        <v>7362</v>
      </c>
      <c r="Z459" s="48"/>
      <c r="AA459" s="48"/>
      <c r="AB459" s="48"/>
      <c r="AC459" s="48"/>
      <c r="AD459" s="48"/>
      <c r="AE459" s="48"/>
      <c r="AF459" s="48"/>
      <c r="AG459" s="48"/>
      <c r="AH459" s="48"/>
    </row>
    <row r="460" spans="1:34" ht="13.8">
      <c r="A460" s="1774"/>
      <c r="B460" s="1762"/>
      <c r="C460" s="1762"/>
      <c r="D460" s="1762"/>
      <c r="E460" s="1762"/>
      <c r="F460" s="1762"/>
      <c r="G460" s="1676"/>
      <c r="H460" s="1775"/>
      <c r="I460" s="1762"/>
      <c r="J460" s="1698"/>
      <c r="K460" s="48" t="e">
        <f t="shared" ca="1" si="129"/>
        <v>#NAME?</v>
      </c>
      <c r="L460" s="48" t="e">
        <f t="shared" ca="1" si="130"/>
        <v>#NAME?</v>
      </c>
      <c r="M460" s="1240" t="e">
        <f t="shared" ca="1" si="131"/>
        <v>#NAME?</v>
      </c>
      <c r="N460" s="1240"/>
      <c r="O460" s="1668"/>
      <c r="P460" s="1240"/>
      <c r="Q460" s="1240"/>
      <c r="R460" s="1240"/>
      <c r="S460" s="1240"/>
      <c r="T460" s="1240" t="e">
        <f t="shared" ca="1" si="118"/>
        <v>#NAME?</v>
      </c>
      <c r="U460" s="1378" t="e">
        <f t="shared" ca="1" si="80"/>
        <v>#NAME?</v>
      </c>
      <c r="V460" s="48"/>
      <c r="W460" s="1762"/>
      <c r="X460" s="48"/>
      <c r="Y460" s="1762" t="s">
        <v>7363</v>
      </c>
      <c r="Z460" s="48"/>
      <c r="AA460" s="48"/>
      <c r="AB460" s="48"/>
      <c r="AC460" s="48"/>
      <c r="AD460" s="48"/>
      <c r="AE460" s="48"/>
      <c r="AF460" s="48"/>
      <c r="AG460" s="48"/>
      <c r="AH460" s="48"/>
    </row>
    <row r="461" spans="1:34" ht="13.8">
      <c r="A461" s="1774"/>
      <c r="B461" s="1762"/>
      <c r="C461" s="1762"/>
      <c r="D461" s="1762"/>
      <c r="E461" s="1762"/>
      <c r="F461" s="1762"/>
      <c r="G461" s="1676"/>
      <c r="H461" s="1775"/>
      <c r="I461" s="1762"/>
      <c r="J461" s="1698"/>
      <c r="K461" s="48" t="e">
        <f t="shared" ca="1" si="129"/>
        <v>#NAME?</v>
      </c>
      <c r="L461" s="48" t="e">
        <f t="shared" ca="1" si="130"/>
        <v>#NAME?</v>
      </c>
      <c r="M461" s="1240" t="e">
        <f t="shared" ca="1" si="131"/>
        <v>#NAME?</v>
      </c>
      <c r="N461" s="1240"/>
      <c r="O461" s="1668"/>
      <c r="P461" s="1240"/>
      <c r="Q461" s="1240"/>
      <c r="R461" s="1240"/>
      <c r="S461" s="1240"/>
      <c r="T461" s="1240" t="e">
        <f t="shared" ca="1" si="118"/>
        <v>#NAME?</v>
      </c>
      <c r="U461" s="1378" t="e">
        <f t="shared" ca="1" si="80"/>
        <v>#NAME?</v>
      </c>
      <c r="V461" s="48"/>
      <c r="W461" s="1762"/>
      <c r="X461" s="48"/>
      <c r="Y461" s="1762" t="s">
        <v>7364</v>
      </c>
      <c r="Z461" s="48"/>
      <c r="AA461" s="48"/>
      <c r="AB461" s="48"/>
      <c r="AC461" s="48"/>
      <c r="AD461" s="48"/>
      <c r="AE461" s="48"/>
      <c r="AF461" s="48"/>
      <c r="AG461" s="48"/>
      <c r="AH461" s="48"/>
    </row>
    <row r="462" spans="1:34" ht="13.8">
      <c r="A462" s="1774"/>
      <c r="B462" s="1762"/>
      <c r="C462" s="1762"/>
      <c r="D462" s="1762"/>
      <c r="E462" s="1762"/>
      <c r="F462" s="1762"/>
      <c r="G462" s="1676"/>
      <c r="H462" s="1775"/>
      <c r="I462" s="1762"/>
      <c r="J462" s="1698"/>
      <c r="K462" s="48" t="e">
        <f t="shared" ca="1" si="129"/>
        <v>#NAME?</v>
      </c>
      <c r="L462" s="48" t="e">
        <f t="shared" ca="1" si="130"/>
        <v>#NAME?</v>
      </c>
      <c r="M462" s="1240" t="e">
        <f t="shared" ca="1" si="131"/>
        <v>#NAME?</v>
      </c>
      <c r="N462" s="1240"/>
      <c r="O462" s="1668"/>
      <c r="P462" s="1240"/>
      <c r="Q462" s="1240"/>
      <c r="R462" s="1240"/>
      <c r="S462" s="1240"/>
      <c r="T462" s="1240" t="e">
        <f t="shared" ca="1" si="118"/>
        <v>#NAME?</v>
      </c>
      <c r="U462" s="1378" t="e">
        <f t="shared" ca="1" si="80"/>
        <v>#NAME?</v>
      </c>
      <c r="V462" s="48"/>
      <c r="W462" s="1762"/>
      <c r="X462" s="48"/>
      <c r="Y462" s="1762" t="s">
        <v>7365</v>
      </c>
      <c r="Z462" s="48"/>
      <c r="AA462" s="48"/>
      <c r="AB462" s="48"/>
      <c r="AC462" s="48"/>
      <c r="AD462" s="48"/>
      <c r="AE462" s="48"/>
      <c r="AF462" s="48"/>
      <c r="AG462" s="48"/>
      <c r="AH462" s="48"/>
    </row>
    <row r="463" spans="1:34" ht="13.8">
      <c r="A463" s="1774"/>
      <c r="B463" s="1762"/>
      <c r="C463" s="1762"/>
      <c r="D463" s="1762"/>
      <c r="E463" s="1762"/>
      <c r="F463" s="1762"/>
      <c r="G463" s="1676"/>
      <c r="H463" s="1775"/>
      <c r="I463" s="1762"/>
      <c r="J463" s="1698"/>
      <c r="K463" s="48" t="e">
        <f t="shared" ca="1" si="129"/>
        <v>#NAME?</v>
      </c>
      <c r="L463" s="48" t="e">
        <f t="shared" ca="1" si="130"/>
        <v>#NAME?</v>
      </c>
      <c r="M463" s="1240" t="e">
        <f t="shared" ca="1" si="131"/>
        <v>#NAME?</v>
      </c>
      <c r="N463" s="1240"/>
      <c r="O463" s="1668"/>
      <c r="P463" s="1240"/>
      <c r="Q463" s="1240"/>
      <c r="R463" s="1240"/>
      <c r="S463" s="1240"/>
      <c r="T463" s="1240" t="e">
        <f t="shared" ca="1" si="118"/>
        <v>#NAME?</v>
      </c>
      <c r="U463" s="1378" t="e">
        <f t="shared" ca="1" si="80"/>
        <v>#NAME?</v>
      </c>
      <c r="V463" s="48"/>
      <c r="W463" s="1762"/>
      <c r="X463" s="48"/>
      <c r="Y463" s="1762" t="s">
        <v>7366</v>
      </c>
      <c r="Z463" s="48"/>
      <c r="AA463" s="48"/>
      <c r="AB463" s="48"/>
      <c r="AC463" s="48"/>
      <c r="AD463" s="48"/>
      <c r="AE463" s="48"/>
      <c r="AF463" s="48"/>
      <c r="AG463" s="48"/>
      <c r="AH463" s="48"/>
    </row>
    <row r="464" spans="1:34" ht="13.8">
      <c r="A464" s="1774"/>
      <c r="B464" s="1762"/>
      <c r="C464" s="1762"/>
      <c r="D464" s="1762"/>
      <c r="E464" s="1762"/>
      <c r="F464" s="1762"/>
      <c r="G464" s="1676"/>
      <c r="H464" s="1775"/>
      <c r="I464" s="1762"/>
      <c r="J464" s="1698"/>
      <c r="K464" s="48" t="e">
        <f t="shared" ca="1" si="129"/>
        <v>#NAME?</v>
      </c>
      <c r="L464" s="48" t="e">
        <f t="shared" ca="1" si="130"/>
        <v>#NAME?</v>
      </c>
      <c r="M464" s="1240" t="e">
        <f t="shared" ca="1" si="131"/>
        <v>#NAME?</v>
      </c>
      <c r="N464" s="1240"/>
      <c r="O464" s="1668"/>
      <c r="P464" s="1240"/>
      <c r="Q464" s="1240"/>
      <c r="R464" s="1240"/>
      <c r="S464" s="1240"/>
      <c r="T464" s="1240" t="e">
        <f t="shared" ca="1" si="118"/>
        <v>#NAME?</v>
      </c>
      <c r="U464" s="1378" t="e">
        <f t="shared" ca="1" si="80"/>
        <v>#NAME?</v>
      </c>
      <c r="V464" s="48"/>
      <c r="W464" s="1762"/>
      <c r="X464" s="48"/>
      <c r="Y464" s="1762" t="s">
        <v>7367</v>
      </c>
      <c r="Z464" s="48"/>
      <c r="AA464" s="48"/>
      <c r="AB464" s="48"/>
      <c r="AC464" s="48"/>
      <c r="AD464" s="48"/>
      <c r="AE464" s="48"/>
      <c r="AF464" s="48"/>
      <c r="AG464" s="48"/>
      <c r="AH464" s="48"/>
    </row>
    <row r="465" spans="1:34" ht="13.8">
      <c r="A465" s="1774"/>
      <c r="B465" s="1762"/>
      <c r="C465" s="1762"/>
      <c r="D465" s="1762"/>
      <c r="E465" s="1762"/>
      <c r="F465" s="1762"/>
      <c r="G465" s="1676"/>
      <c r="H465" s="1775"/>
      <c r="I465" s="1762"/>
      <c r="J465" s="1698"/>
      <c r="K465" s="48" t="e">
        <f t="shared" ca="1" si="129"/>
        <v>#NAME?</v>
      </c>
      <c r="L465" s="48" t="e">
        <f t="shared" ca="1" si="130"/>
        <v>#NAME?</v>
      </c>
      <c r="M465" s="1240" t="e">
        <f t="shared" ca="1" si="131"/>
        <v>#NAME?</v>
      </c>
      <c r="N465" s="1240"/>
      <c r="O465" s="1668"/>
      <c r="P465" s="1240"/>
      <c r="Q465" s="1240"/>
      <c r="R465" s="1240"/>
      <c r="S465" s="1240"/>
      <c r="T465" s="1240" t="e">
        <f t="shared" ca="1" si="118"/>
        <v>#NAME?</v>
      </c>
      <c r="U465" s="1378" t="e">
        <f t="shared" ca="1" si="80"/>
        <v>#NAME?</v>
      </c>
      <c r="V465" s="48"/>
      <c r="W465" s="1762"/>
      <c r="X465" s="48"/>
      <c r="Y465" s="1762" t="s">
        <v>7368</v>
      </c>
      <c r="Z465" s="48"/>
      <c r="AA465" s="48"/>
      <c r="AB465" s="48"/>
      <c r="AC465" s="48"/>
      <c r="AD465" s="48"/>
      <c r="AE465" s="48"/>
      <c r="AF465" s="48"/>
      <c r="AG465" s="48"/>
      <c r="AH465" s="48"/>
    </row>
    <row r="466" spans="1:34" ht="13.8">
      <c r="A466" s="1774"/>
      <c r="B466" s="1762"/>
      <c r="C466" s="1762"/>
      <c r="D466" s="1762"/>
      <c r="E466" s="1762"/>
      <c r="F466" s="1762"/>
      <c r="G466" s="1676"/>
      <c r="H466" s="1775"/>
      <c r="I466" s="1762"/>
      <c r="J466" s="1698"/>
      <c r="K466" s="48" t="e">
        <f t="shared" ca="1" si="129"/>
        <v>#NAME?</v>
      </c>
      <c r="L466" s="48" t="e">
        <f t="shared" ca="1" si="130"/>
        <v>#NAME?</v>
      </c>
      <c r="M466" s="1240" t="e">
        <f t="shared" ca="1" si="131"/>
        <v>#NAME?</v>
      </c>
      <c r="N466" s="1240"/>
      <c r="O466" s="1668"/>
      <c r="P466" s="1240"/>
      <c r="Q466" s="1240"/>
      <c r="R466" s="1240"/>
      <c r="S466" s="1240"/>
      <c r="T466" s="1240" t="e">
        <f t="shared" ca="1" si="118"/>
        <v>#NAME?</v>
      </c>
      <c r="U466" s="1378" t="e">
        <f t="shared" ca="1" si="80"/>
        <v>#NAME?</v>
      </c>
      <c r="V466" s="48"/>
      <c r="W466" s="1762"/>
      <c r="X466" s="48"/>
      <c r="Y466" s="1762" t="s">
        <v>7369</v>
      </c>
      <c r="Z466" s="48"/>
      <c r="AA466" s="48"/>
      <c r="AB466" s="48"/>
      <c r="AC466" s="48"/>
      <c r="AD466" s="48"/>
      <c r="AE466" s="48"/>
      <c r="AF466" s="48"/>
      <c r="AG466" s="48"/>
      <c r="AH466" s="48"/>
    </row>
    <row r="467" spans="1:34" ht="13.8">
      <c r="A467" s="1774"/>
      <c r="B467" s="1762"/>
      <c r="C467" s="1762"/>
      <c r="D467" s="1762"/>
      <c r="E467" s="1762"/>
      <c r="F467" s="1762"/>
      <c r="G467" s="1676"/>
      <c r="H467" s="1775"/>
      <c r="I467" s="1762"/>
      <c r="J467" s="1698"/>
      <c r="K467" s="48" t="e">
        <f t="shared" ca="1" si="129"/>
        <v>#NAME?</v>
      </c>
      <c r="L467" s="48" t="e">
        <f t="shared" ca="1" si="130"/>
        <v>#NAME?</v>
      </c>
      <c r="M467" s="1240" t="e">
        <f t="shared" ca="1" si="131"/>
        <v>#NAME?</v>
      </c>
      <c r="N467" s="1240"/>
      <c r="O467" s="1668"/>
      <c r="P467" s="1240"/>
      <c r="Q467" s="1240"/>
      <c r="R467" s="1240"/>
      <c r="S467" s="1240"/>
      <c r="T467" s="1240" t="e">
        <f t="shared" ca="1" si="118"/>
        <v>#NAME?</v>
      </c>
      <c r="U467" s="1378" t="e">
        <f t="shared" ca="1" si="80"/>
        <v>#NAME?</v>
      </c>
      <c r="V467" s="48"/>
      <c r="W467" s="1762"/>
      <c r="X467" s="48"/>
      <c r="Y467" s="1762" t="s">
        <v>7370</v>
      </c>
      <c r="Z467" s="48"/>
      <c r="AA467" s="48"/>
      <c r="AB467" s="48"/>
      <c r="AC467" s="48"/>
      <c r="AD467" s="48"/>
      <c r="AE467" s="48"/>
      <c r="AF467" s="48"/>
      <c r="AG467" s="48"/>
      <c r="AH467" s="48"/>
    </row>
    <row r="468" spans="1:34" ht="13.8">
      <c r="A468" s="1774"/>
      <c r="B468" s="1762"/>
      <c r="C468" s="1762"/>
      <c r="D468" s="1762"/>
      <c r="E468" s="1762"/>
      <c r="F468" s="1762"/>
      <c r="G468" s="1676"/>
      <c r="H468" s="1775"/>
      <c r="I468" s="1762"/>
      <c r="J468" s="1698"/>
      <c r="K468" s="48" t="e">
        <f t="shared" ca="1" si="129"/>
        <v>#NAME?</v>
      </c>
      <c r="L468" s="48" t="e">
        <f t="shared" ca="1" si="130"/>
        <v>#NAME?</v>
      </c>
      <c r="M468" s="1240" t="e">
        <f t="shared" ca="1" si="131"/>
        <v>#NAME?</v>
      </c>
      <c r="N468" s="1240"/>
      <c r="O468" s="1668"/>
      <c r="P468" s="1240"/>
      <c r="Q468" s="1240"/>
      <c r="R468" s="1240"/>
      <c r="S468" s="1240"/>
      <c r="T468" s="1240" t="e">
        <f t="shared" ca="1" si="118"/>
        <v>#NAME?</v>
      </c>
      <c r="U468" s="1378" t="e">
        <f t="shared" ca="1" si="80"/>
        <v>#NAME?</v>
      </c>
      <c r="V468" s="48"/>
      <c r="W468" s="1762"/>
      <c r="X468" s="48"/>
      <c r="Y468" s="1762" t="s">
        <v>7371</v>
      </c>
      <c r="Z468" s="48"/>
      <c r="AA468" s="48"/>
      <c r="AB468" s="48"/>
      <c r="AC468" s="48"/>
      <c r="AD468" s="48"/>
      <c r="AE468" s="48"/>
      <c r="AF468" s="48"/>
      <c r="AG468" s="48"/>
      <c r="AH468" s="48"/>
    </row>
    <row r="469" spans="1:34" ht="13.8">
      <c r="A469" s="1774"/>
      <c r="B469" s="1762"/>
      <c r="C469" s="1762"/>
      <c r="D469" s="1762"/>
      <c r="E469" s="1762"/>
      <c r="F469" s="1762"/>
      <c r="G469" s="1676"/>
      <c r="H469" s="1775"/>
      <c r="I469" s="1762"/>
      <c r="J469" s="1702"/>
      <c r="K469" s="48" t="e">
        <f t="shared" ca="1" si="129"/>
        <v>#NAME?</v>
      </c>
      <c r="L469" s="48" t="e">
        <f t="shared" ca="1" si="130"/>
        <v>#NAME?</v>
      </c>
      <c r="M469" s="1240" t="e">
        <f t="shared" ca="1" si="131"/>
        <v>#NAME?</v>
      </c>
      <c r="N469" s="1240"/>
      <c r="O469" s="1668"/>
      <c r="P469" s="1240"/>
      <c r="Q469" s="1240"/>
      <c r="R469" s="1240"/>
      <c r="S469" s="1240"/>
      <c r="T469" s="1240" t="e">
        <f t="shared" ca="1" si="118"/>
        <v>#NAME?</v>
      </c>
      <c r="U469" s="1378" t="e">
        <f t="shared" ca="1" si="80"/>
        <v>#NAME?</v>
      </c>
      <c r="V469" s="48"/>
      <c r="W469" s="1762"/>
      <c r="X469" s="48"/>
      <c r="Y469" s="1762" t="s">
        <v>7372</v>
      </c>
      <c r="Z469" s="48"/>
      <c r="AA469" s="48"/>
      <c r="AB469" s="48"/>
      <c r="AC469" s="48"/>
      <c r="AD469" s="48"/>
      <c r="AE469" s="48"/>
      <c r="AF469" s="48"/>
      <c r="AG469" s="48"/>
      <c r="AH469" s="48"/>
    </row>
    <row r="470" spans="1:34" ht="13.8">
      <c r="A470" s="1774"/>
      <c r="B470" s="1762"/>
      <c r="C470" s="1762"/>
      <c r="D470" s="1762"/>
      <c r="E470" s="1762"/>
      <c r="F470" s="1762"/>
      <c r="G470" s="1676"/>
      <c r="H470" s="1775"/>
      <c r="I470" s="1762"/>
      <c r="J470" s="1698"/>
      <c r="K470" s="48" t="e">
        <f t="shared" ca="1" si="129"/>
        <v>#NAME?</v>
      </c>
      <c r="L470" s="48" t="e">
        <f t="shared" ca="1" si="130"/>
        <v>#NAME?</v>
      </c>
      <c r="M470" s="1240" t="e">
        <f t="shared" ca="1" si="131"/>
        <v>#NAME?</v>
      </c>
      <c r="N470" s="1240"/>
      <c r="O470" s="1668"/>
      <c r="P470" s="1240"/>
      <c r="Q470" s="1240"/>
      <c r="R470" s="1240"/>
      <c r="S470" s="1240"/>
      <c r="T470" s="1240" t="e">
        <f t="shared" ca="1" si="118"/>
        <v>#NAME?</v>
      </c>
      <c r="U470" s="1378" t="e">
        <f t="shared" ca="1" si="80"/>
        <v>#NAME?</v>
      </c>
      <c r="V470" s="48"/>
      <c r="W470" s="1762"/>
      <c r="X470" s="48"/>
      <c r="Y470" s="1762" t="s">
        <v>7373</v>
      </c>
      <c r="Z470" s="48"/>
      <c r="AA470" s="48"/>
      <c r="AB470" s="48"/>
      <c r="AC470" s="48"/>
      <c r="AD470" s="48"/>
      <c r="AE470" s="48"/>
      <c r="AF470" s="48"/>
      <c r="AG470" s="48"/>
      <c r="AH470" s="48"/>
    </row>
    <row r="471" spans="1:34" ht="13.8">
      <c r="A471" s="1774"/>
      <c r="B471" s="1762"/>
      <c r="C471" s="1762"/>
      <c r="D471" s="1762"/>
      <c r="E471" s="1762"/>
      <c r="F471" s="1762"/>
      <c r="G471" s="1676"/>
      <c r="H471" s="1775"/>
      <c r="I471" s="1762"/>
      <c r="J471" s="1698"/>
      <c r="K471" s="48" t="e">
        <f t="shared" ca="1" si="129"/>
        <v>#NAME?</v>
      </c>
      <c r="L471" s="48" t="e">
        <f t="shared" ca="1" si="130"/>
        <v>#NAME?</v>
      </c>
      <c r="M471" s="1240" t="e">
        <f t="shared" ca="1" si="131"/>
        <v>#NAME?</v>
      </c>
      <c r="N471" s="1240"/>
      <c r="O471" s="1668"/>
      <c r="P471" s="1240"/>
      <c r="Q471" s="1240"/>
      <c r="R471" s="1240"/>
      <c r="S471" s="1240"/>
      <c r="T471" s="1240" t="e">
        <f t="shared" ca="1" si="118"/>
        <v>#NAME?</v>
      </c>
      <c r="U471" s="1378" t="e">
        <f t="shared" ca="1" si="80"/>
        <v>#NAME?</v>
      </c>
      <c r="V471" s="48"/>
      <c r="W471" s="1762"/>
      <c r="X471" s="48"/>
      <c r="Y471" s="1762" t="s">
        <v>7374</v>
      </c>
      <c r="Z471" s="48"/>
      <c r="AA471" s="48"/>
      <c r="AB471" s="48"/>
      <c r="AC471" s="48"/>
      <c r="AD471" s="48"/>
      <c r="AE471" s="48"/>
      <c r="AF471" s="48"/>
      <c r="AG471" s="48"/>
      <c r="AH471" s="48"/>
    </row>
    <row r="472" spans="1:34" ht="13.8">
      <c r="A472" s="1774"/>
      <c r="B472" s="1762"/>
      <c r="C472" s="1762"/>
      <c r="D472" s="1762"/>
      <c r="E472" s="1762"/>
      <c r="F472" s="1762"/>
      <c r="G472" s="1676"/>
      <c r="H472" s="1775"/>
      <c r="I472" s="1762"/>
      <c r="J472" s="1698"/>
      <c r="K472" s="48" t="e">
        <f t="shared" ca="1" si="129"/>
        <v>#NAME?</v>
      </c>
      <c r="L472" s="48" t="e">
        <f t="shared" ca="1" si="130"/>
        <v>#NAME?</v>
      </c>
      <c r="M472" s="1240" t="e">
        <f t="shared" ca="1" si="131"/>
        <v>#NAME?</v>
      </c>
      <c r="N472" s="1240"/>
      <c r="O472" s="1668"/>
      <c r="P472" s="1240"/>
      <c r="Q472" s="1240"/>
      <c r="R472" s="1240"/>
      <c r="S472" s="1240"/>
      <c r="T472" s="1240" t="e">
        <f t="shared" ca="1" si="118"/>
        <v>#NAME?</v>
      </c>
      <c r="U472" s="1378" t="e">
        <f t="shared" ca="1" si="80"/>
        <v>#NAME?</v>
      </c>
      <c r="V472" s="48"/>
      <c r="W472" s="1762"/>
      <c r="X472" s="48"/>
      <c r="Y472" s="1762" t="s">
        <v>7375</v>
      </c>
      <c r="Z472" s="48"/>
      <c r="AA472" s="48"/>
      <c r="AB472" s="48"/>
      <c r="AC472" s="48"/>
      <c r="AD472" s="48"/>
      <c r="AE472" s="48"/>
      <c r="AF472" s="48"/>
      <c r="AG472" s="48"/>
      <c r="AH472" s="48"/>
    </row>
    <row r="473" spans="1:34" ht="13.8">
      <c r="A473" s="1774"/>
      <c r="B473" s="1762"/>
      <c r="C473" s="1762"/>
      <c r="D473" s="1762"/>
      <c r="E473" s="1762"/>
      <c r="F473" s="1762"/>
      <c r="G473" s="1676"/>
      <c r="H473" s="1775"/>
      <c r="I473" s="1762"/>
      <c r="J473" s="1698"/>
      <c r="K473" s="48" t="e">
        <f t="shared" ca="1" si="129"/>
        <v>#NAME?</v>
      </c>
      <c r="L473" s="48" t="e">
        <f t="shared" ca="1" si="130"/>
        <v>#NAME?</v>
      </c>
      <c r="M473" s="1240" t="e">
        <f t="shared" ca="1" si="131"/>
        <v>#NAME?</v>
      </c>
      <c r="N473" s="1240"/>
      <c r="O473" s="1668"/>
      <c r="P473" s="1240"/>
      <c r="Q473" s="1240"/>
      <c r="R473" s="1240"/>
      <c r="S473" s="1240"/>
      <c r="T473" s="1240" t="e">
        <f t="shared" ca="1" si="118"/>
        <v>#NAME?</v>
      </c>
      <c r="U473" s="1378" t="e">
        <f t="shared" ca="1" si="80"/>
        <v>#NAME?</v>
      </c>
      <c r="V473" s="48"/>
      <c r="W473" s="1762"/>
      <c r="X473" s="48"/>
      <c r="Y473" s="1762" t="s">
        <v>7376</v>
      </c>
      <c r="Z473" s="48"/>
      <c r="AA473" s="48"/>
      <c r="AB473" s="48"/>
      <c r="AC473" s="48"/>
      <c r="AD473" s="48"/>
      <c r="AE473" s="48"/>
      <c r="AF473" s="48"/>
      <c r="AG473" s="48"/>
      <c r="AH473" s="48"/>
    </row>
    <row r="474" spans="1:34" ht="13.8">
      <c r="A474" s="1774"/>
      <c r="B474" s="1762"/>
      <c r="C474" s="1762"/>
      <c r="D474" s="1762"/>
      <c r="E474" s="1762"/>
      <c r="F474" s="1762"/>
      <c r="G474" s="1676"/>
      <c r="H474" s="1775"/>
      <c r="I474" s="1762"/>
      <c r="J474" s="1698"/>
      <c r="K474" s="48" t="e">
        <f t="shared" ca="1" si="129"/>
        <v>#NAME?</v>
      </c>
      <c r="L474" s="48" t="e">
        <f t="shared" ca="1" si="130"/>
        <v>#NAME?</v>
      </c>
      <c r="M474" s="1240" t="e">
        <f t="shared" ca="1" si="131"/>
        <v>#NAME?</v>
      </c>
      <c r="N474" s="1240"/>
      <c r="O474" s="1668"/>
      <c r="P474" s="1240"/>
      <c r="Q474" s="1240"/>
      <c r="R474" s="1240"/>
      <c r="S474" s="1240"/>
      <c r="T474" s="1240" t="e">
        <f t="shared" ca="1" si="118"/>
        <v>#NAME?</v>
      </c>
      <c r="U474" s="1378" t="e">
        <f t="shared" ca="1" si="80"/>
        <v>#NAME?</v>
      </c>
      <c r="V474" s="48"/>
      <c r="W474" s="1762"/>
      <c r="X474" s="48"/>
      <c r="Y474" s="1762" t="s">
        <v>7377</v>
      </c>
      <c r="Z474" s="48"/>
      <c r="AA474" s="48"/>
      <c r="AB474" s="48"/>
      <c r="AC474" s="48"/>
      <c r="AD474" s="48"/>
      <c r="AE474" s="48"/>
      <c r="AF474" s="48"/>
      <c r="AG474" s="48"/>
      <c r="AH474" s="48"/>
    </row>
    <row r="475" spans="1:34" ht="13.8">
      <c r="A475" s="1774"/>
      <c r="B475" s="1762"/>
      <c r="C475" s="1762"/>
      <c r="D475" s="1762"/>
      <c r="E475" s="1762"/>
      <c r="F475" s="1762"/>
      <c r="G475" s="1676"/>
      <c r="H475" s="1775"/>
      <c r="I475" s="1762"/>
      <c r="J475" s="1698"/>
      <c r="K475" s="48" t="e">
        <f t="shared" ca="1" si="129"/>
        <v>#NAME?</v>
      </c>
      <c r="L475" s="48" t="e">
        <f t="shared" ca="1" si="130"/>
        <v>#NAME?</v>
      </c>
      <c r="M475" s="1240" t="e">
        <f t="shared" ca="1" si="131"/>
        <v>#NAME?</v>
      </c>
      <c r="N475" s="1240"/>
      <c r="O475" s="1668"/>
      <c r="P475" s="1240"/>
      <c r="Q475" s="1240"/>
      <c r="R475" s="1240"/>
      <c r="S475" s="1240"/>
      <c r="T475" s="1240" t="e">
        <f t="shared" ca="1" si="118"/>
        <v>#NAME?</v>
      </c>
      <c r="U475" s="1378" t="e">
        <f t="shared" ca="1" si="80"/>
        <v>#NAME?</v>
      </c>
      <c r="V475" s="48"/>
      <c r="W475" s="1762"/>
      <c r="X475" s="48"/>
      <c r="Y475" s="1762" t="s">
        <v>7378</v>
      </c>
      <c r="Z475" s="48"/>
      <c r="AA475" s="48"/>
      <c r="AB475" s="48"/>
      <c r="AC475" s="48"/>
      <c r="AD475" s="48"/>
      <c r="AE475" s="48"/>
      <c r="AF475" s="48"/>
      <c r="AG475" s="48"/>
      <c r="AH475" s="48"/>
    </row>
    <row r="476" spans="1:34" ht="13.8">
      <c r="A476" s="1774"/>
      <c r="B476" s="1762"/>
      <c r="C476" s="1762"/>
      <c r="D476" s="1762"/>
      <c r="E476" s="1762"/>
      <c r="F476" s="1762"/>
      <c r="G476" s="1676"/>
      <c r="H476" s="1775"/>
      <c r="I476" s="1762"/>
      <c r="J476" s="1698"/>
      <c r="K476" s="48" t="e">
        <f t="shared" ca="1" si="129"/>
        <v>#NAME?</v>
      </c>
      <c r="L476" s="48" t="e">
        <f t="shared" ca="1" si="130"/>
        <v>#NAME?</v>
      </c>
      <c r="M476" s="1240" t="e">
        <f t="shared" ca="1" si="131"/>
        <v>#NAME?</v>
      </c>
      <c r="N476" s="1240"/>
      <c r="O476" s="1668"/>
      <c r="P476" s="1240"/>
      <c r="Q476" s="1240"/>
      <c r="R476" s="1240"/>
      <c r="S476" s="1240"/>
      <c r="T476" s="1240" t="e">
        <f t="shared" ca="1" si="118"/>
        <v>#NAME?</v>
      </c>
      <c r="U476" s="1378" t="e">
        <f t="shared" ca="1" si="80"/>
        <v>#NAME?</v>
      </c>
      <c r="V476" s="48"/>
      <c r="W476" s="1762"/>
      <c r="X476" s="48"/>
      <c r="Y476" s="1762" t="s">
        <v>7379</v>
      </c>
      <c r="Z476" s="48"/>
      <c r="AA476" s="48"/>
      <c r="AB476" s="48"/>
      <c r="AC476" s="48"/>
      <c r="AD476" s="48"/>
      <c r="AE476" s="48"/>
      <c r="AF476" s="48"/>
      <c r="AG476" s="48"/>
      <c r="AH476" s="48"/>
    </row>
    <row r="477" spans="1:34" ht="13.8">
      <c r="A477" s="1774"/>
      <c r="B477" s="1762"/>
      <c r="C477" s="1762"/>
      <c r="D477" s="1762"/>
      <c r="E477" s="1762"/>
      <c r="F477" s="1762"/>
      <c r="G477" s="1676"/>
      <c r="H477" s="1775"/>
      <c r="I477" s="1762"/>
      <c r="J477" s="1698"/>
      <c r="K477" s="48" t="e">
        <f t="shared" ca="1" si="129"/>
        <v>#NAME?</v>
      </c>
      <c r="L477" s="48" t="e">
        <f t="shared" ca="1" si="130"/>
        <v>#NAME?</v>
      </c>
      <c r="M477" s="1240" t="e">
        <f t="shared" ca="1" si="131"/>
        <v>#NAME?</v>
      </c>
      <c r="N477" s="1240"/>
      <c r="O477" s="1668"/>
      <c r="P477" s="1240"/>
      <c r="Q477" s="1240"/>
      <c r="R477" s="1240"/>
      <c r="S477" s="1240"/>
      <c r="T477" s="1240" t="e">
        <f t="shared" ca="1" si="118"/>
        <v>#NAME?</v>
      </c>
      <c r="U477" s="1378" t="e">
        <f t="shared" ca="1" si="80"/>
        <v>#NAME?</v>
      </c>
      <c r="V477" s="48"/>
      <c r="W477" s="1762"/>
      <c r="X477" s="48"/>
      <c r="Y477" s="1762" t="s">
        <v>7380</v>
      </c>
      <c r="Z477" s="48"/>
      <c r="AA477" s="48"/>
      <c r="AB477" s="48"/>
      <c r="AC477" s="48"/>
      <c r="AD477" s="48"/>
      <c r="AE477" s="48"/>
      <c r="AF477" s="48"/>
      <c r="AG477" s="48"/>
      <c r="AH477" s="48"/>
    </row>
    <row r="478" spans="1:34" ht="13.8">
      <c r="A478" s="1774"/>
      <c r="B478" s="1762"/>
      <c r="C478" s="1762"/>
      <c r="D478" s="1762"/>
      <c r="E478" s="1762"/>
      <c r="F478" s="1762"/>
      <c r="G478" s="1676"/>
      <c r="H478" s="1775"/>
      <c r="I478" s="1762"/>
      <c r="J478" s="1698"/>
      <c r="K478" s="48" t="e">
        <f t="shared" ca="1" si="129"/>
        <v>#NAME?</v>
      </c>
      <c r="L478" s="48" t="e">
        <f t="shared" ca="1" si="130"/>
        <v>#NAME?</v>
      </c>
      <c r="M478" s="1240" t="e">
        <f t="shared" ca="1" si="131"/>
        <v>#NAME?</v>
      </c>
      <c r="N478" s="1240"/>
      <c r="O478" s="1668"/>
      <c r="P478" s="1240"/>
      <c r="Q478" s="1240"/>
      <c r="R478" s="1240"/>
      <c r="S478" s="1240"/>
      <c r="T478" s="1240" t="e">
        <f t="shared" ca="1" si="118"/>
        <v>#NAME?</v>
      </c>
      <c r="U478" s="1378" t="e">
        <f t="shared" ca="1" si="80"/>
        <v>#NAME?</v>
      </c>
      <c r="V478" s="48"/>
      <c r="W478" s="1762"/>
      <c r="X478" s="48"/>
      <c r="Y478" s="1762" t="s">
        <v>7381</v>
      </c>
      <c r="Z478" s="48"/>
      <c r="AA478" s="48"/>
      <c r="AB478" s="48"/>
      <c r="AC478" s="48"/>
      <c r="AD478" s="48"/>
      <c r="AE478" s="48"/>
      <c r="AF478" s="48"/>
      <c r="AG478" s="48"/>
      <c r="AH478" s="48"/>
    </row>
    <row r="479" spans="1:34" ht="13.8">
      <c r="A479" s="1774"/>
      <c r="B479" s="1762"/>
      <c r="C479" s="1762"/>
      <c r="D479" s="1762"/>
      <c r="E479" s="1762"/>
      <c r="F479" s="1762"/>
      <c r="G479" s="1676"/>
      <c r="H479" s="1775"/>
      <c r="I479" s="1762"/>
      <c r="J479" s="1698"/>
      <c r="K479" s="48" t="e">
        <f t="shared" ca="1" si="129"/>
        <v>#NAME?</v>
      </c>
      <c r="L479" s="48" t="e">
        <f t="shared" ca="1" si="130"/>
        <v>#NAME?</v>
      </c>
      <c r="M479" s="1240" t="e">
        <f t="shared" ca="1" si="131"/>
        <v>#NAME?</v>
      </c>
      <c r="N479" s="1240"/>
      <c r="O479" s="1676"/>
      <c r="P479" s="1240"/>
      <c r="Q479" s="1240"/>
      <c r="R479" s="1240"/>
      <c r="S479" s="1240"/>
      <c r="T479" s="1240" t="e">
        <f t="shared" ca="1" si="118"/>
        <v>#NAME?</v>
      </c>
      <c r="U479" s="1378" t="e">
        <f t="shared" ca="1" si="80"/>
        <v>#NAME?</v>
      </c>
      <c r="V479" s="48"/>
      <c r="W479" s="1762"/>
      <c r="X479" s="48"/>
      <c r="Y479" s="1762" t="s">
        <v>7382</v>
      </c>
      <c r="Z479" s="48"/>
      <c r="AA479" s="48"/>
      <c r="AB479" s="48"/>
      <c r="AC479" s="48"/>
      <c r="AD479" s="48"/>
      <c r="AE479" s="48"/>
      <c r="AF479" s="48"/>
      <c r="AG479" s="48"/>
      <c r="AH479" s="48"/>
    </row>
    <row r="480" spans="1:34" ht="13.8">
      <c r="A480" s="1774"/>
      <c r="B480" s="1762"/>
      <c r="C480" s="1762"/>
      <c r="D480" s="1762"/>
      <c r="E480" s="1762"/>
      <c r="F480" s="1762"/>
      <c r="G480" s="1676"/>
      <c r="H480" s="1775"/>
      <c r="I480" s="1762"/>
      <c r="J480" s="1698"/>
      <c r="K480" s="48" t="e">
        <f t="shared" ca="1" si="129"/>
        <v>#NAME?</v>
      </c>
      <c r="L480" s="48" t="e">
        <f t="shared" ca="1" si="130"/>
        <v>#NAME?</v>
      </c>
      <c r="M480" s="1240" t="e">
        <f t="shared" ca="1" si="131"/>
        <v>#NAME?</v>
      </c>
      <c r="N480" s="1240"/>
      <c r="O480" s="1668"/>
      <c r="P480" s="1240"/>
      <c r="Q480" s="1240"/>
      <c r="R480" s="1240"/>
      <c r="S480" s="1240"/>
      <c r="T480" s="1240" t="e">
        <f t="shared" ca="1" si="118"/>
        <v>#NAME?</v>
      </c>
      <c r="U480" s="1378" t="e">
        <f t="shared" ca="1" si="80"/>
        <v>#NAME?</v>
      </c>
      <c r="V480" s="48"/>
      <c r="W480" s="1762"/>
      <c r="X480" s="48"/>
      <c r="Y480" s="1762" t="s">
        <v>7383</v>
      </c>
      <c r="Z480" s="48"/>
      <c r="AA480" s="48"/>
      <c r="AB480" s="48"/>
      <c r="AC480" s="48"/>
      <c r="AD480" s="48"/>
      <c r="AE480" s="48"/>
      <c r="AF480" s="48"/>
      <c r="AG480" s="48"/>
      <c r="AH480" s="48"/>
    </row>
    <row r="481" spans="1:34" ht="13.8">
      <c r="A481" s="1774"/>
      <c r="B481" s="1762"/>
      <c r="C481" s="1762"/>
      <c r="D481" s="1762"/>
      <c r="E481" s="1762"/>
      <c r="F481" s="1762"/>
      <c r="G481" s="1676"/>
      <c r="H481" s="1775"/>
      <c r="I481" s="1762"/>
      <c r="J481" s="1698"/>
      <c r="K481" s="48" t="e">
        <f t="shared" ca="1" si="129"/>
        <v>#NAME?</v>
      </c>
      <c r="L481" s="48" t="e">
        <f t="shared" ca="1" si="130"/>
        <v>#NAME?</v>
      </c>
      <c r="M481" s="1240" t="e">
        <f t="shared" ca="1" si="131"/>
        <v>#NAME?</v>
      </c>
      <c r="N481" s="1240"/>
      <c r="O481" s="1668"/>
      <c r="P481" s="1240"/>
      <c r="Q481" s="1240"/>
      <c r="R481" s="1240"/>
      <c r="S481" s="1240"/>
      <c r="T481" s="1240" t="e">
        <f t="shared" ca="1" si="118"/>
        <v>#NAME?</v>
      </c>
      <c r="U481" s="1378" t="e">
        <f t="shared" ca="1" si="80"/>
        <v>#NAME?</v>
      </c>
      <c r="V481" s="48"/>
      <c r="W481" s="1762"/>
      <c r="X481" s="48"/>
      <c r="Y481" s="1762" t="s">
        <v>7384</v>
      </c>
      <c r="Z481" s="48"/>
      <c r="AA481" s="48"/>
      <c r="AB481" s="48"/>
      <c r="AC481" s="48"/>
      <c r="AD481" s="48"/>
      <c r="AE481" s="48"/>
      <c r="AF481" s="48"/>
      <c r="AG481" s="48"/>
      <c r="AH481" s="48"/>
    </row>
    <row r="482" spans="1:34" ht="13.8">
      <c r="A482" s="1774"/>
      <c r="B482" s="1762"/>
      <c r="C482" s="1762"/>
      <c r="D482" s="1762"/>
      <c r="E482" s="1762"/>
      <c r="F482" s="1762"/>
      <c r="G482" s="1676"/>
      <c r="H482" s="1775"/>
      <c r="I482" s="1762"/>
      <c r="J482" s="1698"/>
      <c r="K482" s="48" t="e">
        <f t="shared" ca="1" si="129"/>
        <v>#NAME?</v>
      </c>
      <c r="L482" s="48" t="e">
        <f t="shared" ca="1" si="130"/>
        <v>#NAME?</v>
      </c>
      <c r="M482" s="1240" t="e">
        <f t="shared" ca="1" si="131"/>
        <v>#NAME?</v>
      </c>
      <c r="N482" s="1240"/>
      <c r="O482" s="1668"/>
      <c r="P482" s="1240"/>
      <c r="Q482" s="1240"/>
      <c r="R482" s="1240"/>
      <c r="S482" s="1240"/>
      <c r="T482" s="1240" t="e">
        <f t="shared" ca="1" si="118"/>
        <v>#NAME?</v>
      </c>
      <c r="U482" s="1378" t="e">
        <f t="shared" ca="1" si="80"/>
        <v>#NAME?</v>
      </c>
      <c r="V482" s="48"/>
      <c r="W482" s="1762"/>
      <c r="X482" s="48"/>
      <c r="Y482" s="1762" t="s">
        <v>7385</v>
      </c>
      <c r="Z482" s="48"/>
      <c r="AA482" s="48"/>
      <c r="AB482" s="48"/>
      <c r="AC482" s="48"/>
      <c r="AD482" s="48"/>
      <c r="AE482" s="48"/>
      <c r="AF482" s="48"/>
      <c r="AG482" s="48"/>
      <c r="AH482" s="48"/>
    </row>
    <row r="483" spans="1:34" ht="13.8">
      <c r="A483" s="1774"/>
      <c r="B483" s="1762"/>
      <c r="C483" s="1762"/>
      <c r="D483" s="1762"/>
      <c r="E483" s="1762"/>
      <c r="F483" s="1762"/>
      <c r="G483" s="1676"/>
      <c r="H483" s="1775"/>
      <c r="I483" s="1762"/>
      <c r="J483" s="1698"/>
      <c r="K483" s="48" t="e">
        <f t="shared" ca="1" si="129"/>
        <v>#NAME?</v>
      </c>
      <c r="L483" s="48" t="e">
        <f t="shared" ca="1" si="130"/>
        <v>#NAME?</v>
      </c>
      <c r="M483" s="1240" t="e">
        <f t="shared" ca="1" si="131"/>
        <v>#NAME?</v>
      </c>
      <c r="N483" s="1240"/>
      <c r="O483" s="1668"/>
      <c r="P483" s="1240"/>
      <c r="Q483" s="1240"/>
      <c r="R483" s="1240"/>
      <c r="S483" s="1240"/>
      <c r="T483" s="1240" t="e">
        <f t="shared" ca="1" si="118"/>
        <v>#NAME?</v>
      </c>
      <c r="U483" s="1378" t="e">
        <f t="shared" ca="1" si="80"/>
        <v>#NAME?</v>
      </c>
      <c r="V483" s="48"/>
      <c r="W483" s="1762"/>
      <c r="X483" s="48"/>
      <c r="Y483" s="1762" t="s">
        <v>7386</v>
      </c>
      <c r="Z483" s="48"/>
      <c r="AA483" s="48"/>
      <c r="AB483" s="48"/>
      <c r="AC483" s="48"/>
      <c r="AD483" s="48"/>
      <c r="AE483" s="48"/>
      <c r="AF483" s="48"/>
      <c r="AG483" s="48"/>
      <c r="AH483" s="48"/>
    </row>
    <row r="484" spans="1:34" ht="13.8">
      <c r="A484" s="1774"/>
      <c r="B484" s="1762"/>
      <c r="C484" s="1762"/>
      <c r="D484" s="1762"/>
      <c r="E484" s="1762"/>
      <c r="F484" s="1762"/>
      <c r="G484" s="1676"/>
      <c r="H484" s="1775"/>
      <c r="I484" s="1762"/>
      <c r="J484" s="1698"/>
      <c r="K484" s="48" t="e">
        <f t="shared" ca="1" si="129"/>
        <v>#NAME?</v>
      </c>
      <c r="L484" s="48" t="e">
        <f t="shared" ca="1" si="130"/>
        <v>#NAME?</v>
      </c>
      <c r="M484" s="1240" t="e">
        <f t="shared" ca="1" si="131"/>
        <v>#NAME?</v>
      </c>
      <c r="N484" s="1240"/>
      <c r="O484" s="1668"/>
      <c r="P484" s="1240"/>
      <c r="Q484" s="1240"/>
      <c r="R484" s="1240"/>
      <c r="S484" s="1240"/>
      <c r="T484" s="1240" t="e">
        <f t="shared" ca="1" si="118"/>
        <v>#NAME?</v>
      </c>
      <c r="U484" s="1378" t="e">
        <f t="shared" ca="1" si="80"/>
        <v>#NAME?</v>
      </c>
      <c r="V484" s="48"/>
      <c r="W484" s="1762"/>
      <c r="X484" s="48"/>
      <c r="Y484" s="1762" t="s">
        <v>7387</v>
      </c>
      <c r="Z484" s="48"/>
      <c r="AA484" s="48"/>
      <c r="AB484" s="48"/>
      <c r="AC484" s="48"/>
      <c r="AD484" s="48"/>
      <c r="AE484" s="48"/>
      <c r="AF484" s="48"/>
      <c r="AG484" s="48"/>
      <c r="AH484" s="48"/>
    </row>
    <row r="485" spans="1:34" ht="15">
      <c r="A485" s="1774"/>
      <c r="B485" s="1762"/>
      <c r="C485" s="1762"/>
      <c r="D485" s="1762"/>
      <c r="E485" s="1777"/>
      <c r="F485" s="1762"/>
      <c r="G485" s="1676"/>
      <c r="H485" s="1775"/>
      <c r="I485" s="1762"/>
      <c r="J485" s="1698"/>
      <c r="K485" s="48" t="e">
        <f t="shared" ca="1" si="129"/>
        <v>#NAME?</v>
      </c>
      <c r="L485" s="48" t="e">
        <f t="shared" ca="1" si="130"/>
        <v>#NAME?</v>
      </c>
      <c r="M485" s="1240" t="e">
        <f t="shared" ca="1" si="131"/>
        <v>#NAME?</v>
      </c>
      <c r="N485" s="1240"/>
      <c r="O485" s="1668"/>
      <c r="P485" s="1240"/>
      <c r="Q485" s="1240"/>
      <c r="R485" s="1240"/>
      <c r="S485" s="1240"/>
      <c r="T485" s="1240" t="e">
        <f t="shared" ca="1" si="118"/>
        <v>#NAME?</v>
      </c>
      <c r="U485" s="1378" t="e">
        <f t="shared" ca="1" si="80"/>
        <v>#NAME?</v>
      </c>
      <c r="V485" s="48"/>
      <c r="W485" s="1762"/>
      <c r="X485" s="48"/>
      <c r="Y485" s="1762" t="s">
        <v>7388</v>
      </c>
      <c r="Z485" s="48"/>
      <c r="AA485" s="48"/>
      <c r="AB485" s="48"/>
      <c r="AC485" s="48"/>
      <c r="AD485" s="48"/>
      <c r="AE485" s="48"/>
      <c r="AF485" s="48"/>
      <c r="AG485" s="48"/>
      <c r="AH485" s="48"/>
    </row>
    <row r="486" spans="1:34" ht="13.2">
      <c r="A486" s="1774"/>
      <c r="B486" s="1762"/>
      <c r="C486" s="48"/>
      <c r="D486" s="48"/>
      <c r="E486" s="16"/>
      <c r="F486" s="48"/>
      <c r="G486" s="1240"/>
      <c r="H486" s="1775"/>
      <c r="I486" s="48"/>
      <c r="J486" s="1709"/>
      <c r="K486" s="48" t="e">
        <f t="shared" ca="1" si="129"/>
        <v>#NAME?</v>
      </c>
      <c r="L486" s="48" t="e">
        <f t="shared" ca="1" si="130"/>
        <v>#NAME?</v>
      </c>
      <c r="M486" s="1240" t="e">
        <f t="shared" ca="1" si="131"/>
        <v>#NAME?</v>
      </c>
      <c r="N486" s="1240"/>
      <c r="O486" s="1240"/>
      <c r="P486" s="1240"/>
      <c r="Q486" s="1240"/>
      <c r="R486" s="1240"/>
      <c r="S486" s="1240"/>
      <c r="T486" s="1240"/>
      <c r="U486" s="1378"/>
      <c r="V486" s="48"/>
      <c r="W486" s="48"/>
      <c r="X486" s="48"/>
      <c r="Y486" s="1762"/>
      <c r="Z486" s="48"/>
      <c r="AA486" s="48"/>
      <c r="AB486" s="48"/>
      <c r="AC486" s="48"/>
      <c r="AD486" s="48"/>
      <c r="AE486" s="48"/>
      <c r="AF486" s="48"/>
      <c r="AG486" s="48"/>
      <c r="AH486" s="48"/>
    </row>
    <row r="487" spans="1:34" ht="13.2">
      <c r="A487" s="1774"/>
      <c r="B487" s="1762"/>
      <c r="C487" s="48"/>
      <c r="D487" s="48"/>
      <c r="E487" s="16"/>
      <c r="F487" s="48"/>
      <c r="G487" s="1240"/>
      <c r="H487" s="1775"/>
      <c r="I487" s="48"/>
      <c r="J487" s="1709"/>
      <c r="K487" s="48" t="e">
        <f t="shared" ca="1" si="129"/>
        <v>#NAME?</v>
      </c>
      <c r="L487" s="48" t="e">
        <f t="shared" ca="1" si="130"/>
        <v>#NAME?</v>
      </c>
      <c r="M487" s="1240" t="e">
        <f t="shared" ca="1" si="131"/>
        <v>#NAME?</v>
      </c>
      <c r="N487" s="1240"/>
      <c r="O487" s="1240"/>
      <c r="P487" s="1240"/>
      <c r="Q487" s="1240"/>
      <c r="R487" s="1240"/>
      <c r="S487" s="1240"/>
      <c r="T487" s="1240"/>
      <c r="U487" s="1378"/>
      <c r="V487" s="48"/>
      <c r="W487" s="48"/>
      <c r="X487" s="48"/>
      <c r="Y487" s="1762"/>
      <c r="Z487" s="48"/>
      <c r="AA487" s="48"/>
      <c r="AB487" s="48"/>
      <c r="AC487" s="48"/>
      <c r="AD487" s="48"/>
      <c r="AE487" s="48"/>
      <c r="AF487" s="48"/>
      <c r="AG487" s="48"/>
      <c r="AH487" s="48"/>
    </row>
    <row r="488" spans="1:34" ht="13.2">
      <c r="A488" s="1450"/>
      <c r="B488" s="1217"/>
      <c r="E488" s="6"/>
      <c r="G488" s="1239"/>
      <c r="H488" s="1775"/>
      <c r="J488" s="1439"/>
      <c r="K488" s="48" t="e">
        <f t="shared" ca="1" si="129"/>
        <v>#NAME?</v>
      </c>
      <c r="L488" s="48" t="e">
        <f t="shared" ca="1" si="130"/>
        <v>#NAME?</v>
      </c>
      <c r="M488" s="1240" t="e">
        <f t="shared" ca="1" si="131"/>
        <v>#NAME?</v>
      </c>
      <c r="N488" s="1239"/>
      <c r="O488" s="1239"/>
      <c r="P488" s="1239"/>
      <c r="Q488" s="1239"/>
      <c r="R488" s="1239"/>
      <c r="S488" s="1239"/>
      <c r="T488" s="1239"/>
      <c r="U488" s="1357"/>
      <c r="Y488" s="1217"/>
      <c r="Z488" s="1562"/>
    </row>
    <row r="489" spans="1:34" ht="13.2">
      <c r="A489" s="1450"/>
      <c r="B489" s="1217"/>
      <c r="E489" s="6"/>
      <c r="G489" s="1239"/>
      <c r="H489" s="1775"/>
      <c r="J489" s="1439"/>
      <c r="K489" s="48" t="e">
        <f t="shared" ca="1" si="129"/>
        <v>#NAME?</v>
      </c>
      <c r="L489" s="48" t="e">
        <f t="shared" ca="1" si="130"/>
        <v>#NAME?</v>
      </c>
      <c r="M489" s="1240" t="e">
        <f t="shared" ca="1" si="131"/>
        <v>#NAME?</v>
      </c>
      <c r="N489" s="1239"/>
      <c r="O489" s="1239"/>
      <c r="P489" s="1239"/>
      <c r="Q489" s="1239"/>
      <c r="R489" s="1239"/>
      <c r="S489" s="1239"/>
      <c r="T489" s="1239"/>
      <c r="U489" s="1357"/>
      <c r="Y489" s="1217"/>
      <c r="Z489" s="1562"/>
    </row>
    <row r="490" spans="1:34" ht="13.2">
      <c r="A490" s="1450"/>
      <c r="B490" s="1217"/>
      <c r="E490" s="6"/>
      <c r="G490" s="1239"/>
      <c r="H490" s="1775"/>
      <c r="J490" s="1439"/>
      <c r="K490" s="48" t="e">
        <f t="shared" ca="1" si="129"/>
        <v>#NAME?</v>
      </c>
      <c r="L490" s="48" t="e">
        <f t="shared" ca="1" si="130"/>
        <v>#NAME?</v>
      </c>
      <c r="M490" s="1240" t="e">
        <f t="shared" ca="1" si="131"/>
        <v>#NAME?</v>
      </c>
      <c r="N490" s="1239"/>
      <c r="O490" s="1239"/>
      <c r="P490" s="1239"/>
      <c r="Q490" s="1239"/>
      <c r="R490" s="1239"/>
      <c r="S490" s="1239"/>
      <c r="T490" s="1239"/>
      <c r="U490" s="1357"/>
      <c r="Y490" s="1217"/>
      <c r="Z490" s="1562"/>
    </row>
    <row r="491" spans="1:34" ht="13.2">
      <c r="A491" s="1450"/>
      <c r="B491" s="1217"/>
      <c r="E491" s="6"/>
      <c r="G491" s="1239"/>
      <c r="H491" s="1775"/>
      <c r="J491" s="1439"/>
      <c r="K491" s="48" t="e">
        <f t="shared" ca="1" si="129"/>
        <v>#NAME?</v>
      </c>
      <c r="L491" s="48" t="e">
        <f t="shared" ca="1" si="130"/>
        <v>#NAME?</v>
      </c>
      <c r="M491" s="1240" t="e">
        <f t="shared" ca="1" si="131"/>
        <v>#NAME?</v>
      </c>
      <c r="N491" s="1239"/>
      <c r="O491" s="1239"/>
      <c r="P491" s="1239"/>
      <c r="Q491" s="1239"/>
      <c r="R491" s="1239"/>
      <c r="S491" s="1239"/>
      <c r="T491" s="1239"/>
      <c r="U491" s="1357"/>
      <c r="Y491" s="1217"/>
      <c r="Z491" s="1562"/>
    </row>
    <row r="492" spans="1:34" ht="13.2">
      <c r="A492" s="1450"/>
      <c r="B492" s="1217"/>
      <c r="E492" s="6"/>
      <c r="G492" s="1239"/>
      <c r="H492" s="1775"/>
      <c r="J492" s="1439"/>
      <c r="K492" s="48" t="e">
        <f t="shared" ca="1" si="129"/>
        <v>#NAME?</v>
      </c>
      <c r="L492" s="48" t="e">
        <f t="shared" ca="1" si="130"/>
        <v>#NAME?</v>
      </c>
      <c r="M492" s="1240" t="e">
        <f t="shared" ca="1" si="131"/>
        <v>#NAME?</v>
      </c>
      <c r="N492" s="1239"/>
      <c r="O492" s="1239"/>
      <c r="P492" s="1239"/>
      <c r="Q492" s="1239"/>
      <c r="R492" s="1239"/>
      <c r="S492" s="1239"/>
      <c r="T492" s="1239"/>
      <c r="U492" s="1357"/>
      <c r="Y492" s="1217"/>
      <c r="Z492" s="1562"/>
    </row>
    <row r="493" spans="1:34" ht="13.2">
      <c r="A493" s="1450"/>
      <c r="B493" s="1217"/>
      <c r="E493" s="6"/>
      <c r="G493" s="1239"/>
      <c r="H493" s="1775"/>
      <c r="J493" s="1439"/>
      <c r="K493" s="48" t="e">
        <f t="shared" ca="1" si="129"/>
        <v>#NAME?</v>
      </c>
      <c r="L493" s="48" t="e">
        <f t="shared" ca="1" si="130"/>
        <v>#NAME?</v>
      </c>
      <c r="M493" s="1240" t="e">
        <f t="shared" ca="1" si="131"/>
        <v>#NAME?</v>
      </c>
      <c r="N493" s="1239"/>
      <c r="O493" s="1239"/>
      <c r="P493" s="1239"/>
      <c r="Q493" s="1239"/>
      <c r="R493" s="1239"/>
      <c r="S493" s="1239"/>
      <c r="T493" s="1239"/>
      <c r="U493" s="1357"/>
      <c r="Y493" s="1217"/>
      <c r="Z493" s="1562"/>
    </row>
    <row r="494" spans="1:34" ht="13.2">
      <c r="A494" s="1450"/>
      <c r="B494" s="1217"/>
      <c r="E494" s="6"/>
      <c r="G494" s="1239"/>
      <c r="H494" s="1775"/>
      <c r="J494" s="1439"/>
      <c r="K494" s="48" t="e">
        <f t="shared" ca="1" si="129"/>
        <v>#NAME?</v>
      </c>
      <c r="L494" s="48" t="e">
        <f t="shared" ca="1" si="130"/>
        <v>#NAME?</v>
      </c>
      <c r="M494" s="1240" t="e">
        <f t="shared" ca="1" si="131"/>
        <v>#NAME?</v>
      </c>
      <c r="N494" s="1239"/>
      <c r="O494" s="1239"/>
      <c r="P494" s="1239"/>
      <c r="Q494" s="1239"/>
      <c r="R494" s="1239"/>
      <c r="S494" s="1239"/>
      <c r="T494" s="1239"/>
      <c r="U494" s="1357"/>
      <c r="Y494" s="1217"/>
      <c r="Z494" s="1562"/>
    </row>
    <row r="495" spans="1:34" ht="13.2">
      <c r="A495" s="1450"/>
      <c r="B495" s="1217"/>
      <c r="E495" s="6"/>
      <c r="G495" s="1239"/>
      <c r="H495" s="1775"/>
      <c r="J495" s="1439"/>
      <c r="K495" s="48" t="e">
        <f t="shared" ca="1" si="129"/>
        <v>#NAME?</v>
      </c>
      <c r="L495" s="48" t="e">
        <f t="shared" ca="1" si="130"/>
        <v>#NAME?</v>
      </c>
      <c r="M495" s="1240" t="e">
        <f t="shared" ca="1" si="131"/>
        <v>#NAME?</v>
      </c>
      <c r="N495" s="1239"/>
      <c r="O495" s="1239"/>
      <c r="P495" s="1239"/>
      <c r="Q495" s="1239"/>
      <c r="R495" s="1239"/>
      <c r="S495" s="1239"/>
      <c r="T495" s="1239"/>
      <c r="U495" s="1357"/>
      <c r="Y495" s="1217"/>
      <c r="Z495" s="1562"/>
    </row>
    <row r="496" spans="1:34" ht="13.2">
      <c r="A496" s="1450"/>
      <c r="B496" s="1217"/>
      <c r="E496" s="6"/>
      <c r="G496" s="1239"/>
      <c r="H496" s="1775"/>
      <c r="J496" s="1439"/>
      <c r="K496" s="48" t="e">
        <f t="shared" ca="1" si="129"/>
        <v>#NAME?</v>
      </c>
      <c r="L496" s="48" t="e">
        <f t="shared" ca="1" si="130"/>
        <v>#NAME?</v>
      </c>
      <c r="M496" s="1240" t="e">
        <f t="shared" ca="1" si="131"/>
        <v>#NAME?</v>
      </c>
      <c r="N496" s="1239"/>
      <c r="O496" s="1239"/>
      <c r="P496" s="1239"/>
      <c r="Q496" s="1239"/>
      <c r="R496" s="1239"/>
      <c r="S496" s="1239"/>
      <c r="T496" s="1239"/>
      <c r="U496" s="1357"/>
      <c r="Y496" s="1217"/>
      <c r="Z496" s="1562"/>
    </row>
    <row r="497" spans="1:26" ht="13.2">
      <c r="A497" s="1450"/>
      <c r="B497" s="1217"/>
      <c r="E497" s="6"/>
      <c r="G497" s="1239"/>
      <c r="H497" s="1775"/>
      <c r="J497" s="1439"/>
      <c r="K497" s="48" t="e">
        <f t="shared" ca="1" si="129"/>
        <v>#NAME?</v>
      </c>
      <c r="L497" s="48" t="e">
        <f t="shared" ca="1" si="130"/>
        <v>#NAME?</v>
      </c>
      <c r="M497" s="1240" t="e">
        <f t="shared" ca="1" si="131"/>
        <v>#NAME?</v>
      </c>
      <c r="N497" s="1239"/>
      <c r="O497" s="1239"/>
      <c r="P497" s="1239"/>
      <c r="Q497" s="1239"/>
      <c r="R497" s="1239"/>
      <c r="S497" s="1239"/>
      <c r="T497" s="1239"/>
      <c r="U497" s="1357"/>
      <c r="Y497" s="1217"/>
      <c r="Z497" s="1562"/>
    </row>
    <row r="498" spans="1:26" ht="13.2">
      <c r="A498" s="1450"/>
      <c r="B498" s="1217"/>
      <c r="E498" s="6"/>
      <c r="G498" s="1239"/>
      <c r="H498" s="1775"/>
      <c r="J498" s="1439"/>
      <c r="K498" s="48" t="e">
        <f t="shared" ca="1" si="129"/>
        <v>#NAME?</v>
      </c>
      <c r="L498" s="48" t="e">
        <f t="shared" ca="1" si="130"/>
        <v>#NAME?</v>
      </c>
      <c r="M498" s="1240" t="e">
        <f t="shared" ca="1" si="131"/>
        <v>#NAME?</v>
      </c>
      <c r="N498" s="1239"/>
      <c r="O498" s="1239"/>
      <c r="P498" s="1239"/>
      <c r="Q498" s="1239"/>
      <c r="R498" s="1239"/>
      <c r="S498" s="1239"/>
      <c r="T498" s="1239"/>
      <c r="U498" s="1357"/>
      <c r="Y498" s="1217"/>
      <c r="Z498" s="1562"/>
    </row>
    <row r="499" spans="1:26" ht="13.2">
      <c r="E499" s="6"/>
      <c r="G499" s="1239"/>
      <c r="H499" s="1775"/>
      <c r="J499" s="1439"/>
      <c r="K499" s="48" t="e">
        <f t="shared" ca="1" si="129"/>
        <v>#NAME?</v>
      </c>
      <c r="L499" s="48" t="e">
        <f t="shared" ca="1" si="130"/>
        <v>#NAME?</v>
      </c>
      <c r="M499" s="1240" t="e">
        <f t="shared" ca="1" si="131"/>
        <v>#NAME?</v>
      </c>
      <c r="N499" s="1239"/>
      <c r="O499" s="1239"/>
      <c r="P499" s="1239"/>
      <c r="Q499" s="1239"/>
      <c r="R499" s="1239"/>
      <c r="S499" s="1239"/>
      <c r="T499" s="1239"/>
      <c r="U499" s="1357"/>
      <c r="Z499" s="1562"/>
    </row>
    <row r="500" spans="1:26" ht="13.2">
      <c r="E500" s="6"/>
      <c r="G500" s="1239"/>
      <c r="H500" s="1775"/>
      <c r="J500" s="1439"/>
      <c r="K500" s="48" t="e">
        <f t="shared" ca="1" si="129"/>
        <v>#NAME?</v>
      </c>
      <c r="L500" s="48" t="e">
        <f t="shared" ca="1" si="130"/>
        <v>#NAME?</v>
      </c>
      <c r="M500" s="1240" t="e">
        <f t="shared" ca="1" si="131"/>
        <v>#NAME?</v>
      </c>
      <c r="N500" s="1239"/>
      <c r="O500" s="1239"/>
      <c r="P500" s="1239"/>
      <c r="Q500" s="1239"/>
      <c r="R500" s="1239"/>
      <c r="S500" s="1239"/>
      <c r="T500" s="1239"/>
      <c r="U500" s="1357"/>
      <c r="Z500" s="1562"/>
    </row>
    <row r="501" spans="1:26" ht="13.2">
      <c r="E501" s="6"/>
      <c r="G501" s="1239"/>
      <c r="H501" s="1775"/>
      <c r="J501" s="1439"/>
      <c r="K501" s="48" t="e">
        <f t="shared" ca="1" si="129"/>
        <v>#NAME?</v>
      </c>
      <c r="L501" s="48" t="e">
        <f t="shared" ca="1" si="130"/>
        <v>#NAME?</v>
      </c>
      <c r="M501" s="1240" t="e">
        <f t="shared" ca="1" si="131"/>
        <v>#NAME?</v>
      </c>
      <c r="N501" s="1239"/>
      <c r="O501" s="1239"/>
      <c r="P501" s="1239"/>
      <c r="Q501" s="1239"/>
      <c r="R501" s="1239"/>
      <c r="S501" s="1239"/>
      <c r="T501" s="1239"/>
      <c r="U501" s="1357"/>
      <c r="Z501" s="1562"/>
    </row>
    <row r="502" spans="1:26" ht="13.2">
      <c r="E502" s="6"/>
      <c r="G502" s="1239"/>
      <c r="H502" s="1775"/>
      <c r="J502" s="1439"/>
      <c r="K502" s="48" t="e">
        <f t="shared" ca="1" si="129"/>
        <v>#NAME?</v>
      </c>
      <c r="L502" s="48" t="e">
        <f t="shared" ca="1" si="130"/>
        <v>#NAME?</v>
      </c>
      <c r="M502" s="1240" t="e">
        <f t="shared" ca="1" si="131"/>
        <v>#NAME?</v>
      </c>
      <c r="N502" s="1239"/>
      <c r="O502" s="1239"/>
      <c r="P502" s="1239"/>
      <c r="Q502" s="1239"/>
      <c r="R502" s="1239"/>
      <c r="S502" s="1239"/>
      <c r="T502" s="1239"/>
      <c r="U502" s="1357"/>
      <c r="Z502" s="1562"/>
    </row>
    <row r="503" spans="1:26" ht="13.2">
      <c r="E503" s="6"/>
      <c r="G503" s="1239"/>
      <c r="H503" s="1775"/>
      <c r="J503" s="1439"/>
      <c r="K503" s="48" t="e">
        <f t="shared" ca="1" si="129"/>
        <v>#NAME?</v>
      </c>
      <c r="L503" s="48" t="e">
        <f t="shared" ca="1" si="130"/>
        <v>#NAME?</v>
      </c>
      <c r="M503" s="1240" t="e">
        <f t="shared" ca="1" si="131"/>
        <v>#NAME?</v>
      </c>
      <c r="N503" s="1239"/>
      <c r="O503" s="1239"/>
      <c r="P503" s="1239"/>
      <c r="Q503" s="1239"/>
      <c r="R503" s="1239"/>
      <c r="S503" s="1239"/>
      <c r="T503" s="1239"/>
      <c r="U503" s="1357"/>
      <c r="Z503" s="1562"/>
    </row>
    <row r="504" spans="1:26" ht="13.2">
      <c r="E504" s="6"/>
      <c r="G504" s="1239"/>
      <c r="H504" s="1775"/>
      <c r="J504" s="1439"/>
      <c r="K504" s="48" t="e">
        <f t="shared" ca="1" si="129"/>
        <v>#NAME?</v>
      </c>
      <c r="L504" s="48" t="e">
        <f t="shared" ca="1" si="130"/>
        <v>#NAME?</v>
      </c>
      <c r="M504" s="1240" t="e">
        <f t="shared" ca="1" si="131"/>
        <v>#NAME?</v>
      </c>
      <c r="N504" s="1239"/>
      <c r="O504" s="1239"/>
      <c r="P504" s="1239"/>
      <c r="Q504" s="1239"/>
      <c r="R504" s="1239"/>
      <c r="S504" s="1239"/>
      <c r="T504" s="1239"/>
      <c r="U504" s="1357"/>
      <c r="Z504" s="1562"/>
    </row>
    <row r="505" spans="1:26" ht="13.2">
      <c r="E505" s="6"/>
      <c r="G505" s="1239"/>
      <c r="H505" s="1775"/>
      <c r="J505" s="1439"/>
      <c r="K505" s="48" t="e">
        <f t="shared" ca="1" si="129"/>
        <v>#NAME?</v>
      </c>
      <c r="L505" s="48" t="e">
        <f t="shared" ca="1" si="130"/>
        <v>#NAME?</v>
      </c>
      <c r="M505" s="1240" t="e">
        <f t="shared" ca="1" si="131"/>
        <v>#NAME?</v>
      </c>
      <c r="N505" s="1239"/>
      <c r="O505" s="1239"/>
      <c r="P505" s="1239"/>
      <c r="Q505" s="1239"/>
      <c r="R505" s="1239"/>
      <c r="S505" s="1239"/>
      <c r="T505" s="1239"/>
      <c r="U505" s="1357"/>
      <c r="Z505" s="1562"/>
    </row>
    <row r="506" spans="1:26" ht="13.2">
      <c r="E506" s="6"/>
      <c r="G506" s="1239"/>
      <c r="H506" s="1775"/>
      <c r="J506" s="1439"/>
      <c r="K506" s="48" t="e">
        <f t="shared" ca="1" si="129"/>
        <v>#NAME?</v>
      </c>
      <c r="L506" s="48" t="e">
        <f t="shared" ca="1" si="130"/>
        <v>#NAME?</v>
      </c>
      <c r="M506" s="1240" t="e">
        <f t="shared" ca="1" si="131"/>
        <v>#NAME?</v>
      </c>
      <c r="N506" s="1239"/>
      <c r="O506" s="1239"/>
      <c r="P506" s="1239"/>
      <c r="Q506" s="1239"/>
      <c r="R506" s="1239"/>
      <c r="S506" s="1239"/>
      <c r="T506" s="1239"/>
      <c r="U506" s="1357"/>
      <c r="Z506" s="1562"/>
    </row>
    <row r="507" spans="1:26" ht="13.2">
      <c r="E507" s="6"/>
      <c r="G507" s="1239"/>
      <c r="H507" s="1775"/>
      <c r="J507" s="1439"/>
      <c r="K507" s="48" t="e">
        <f t="shared" ca="1" si="129"/>
        <v>#NAME?</v>
      </c>
      <c r="L507" s="48" t="e">
        <f t="shared" ca="1" si="130"/>
        <v>#NAME?</v>
      </c>
      <c r="M507" s="1240" t="e">
        <f t="shared" ca="1" si="131"/>
        <v>#NAME?</v>
      </c>
      <c r="N507" s="1239"/>
      <c r="O507" s="1239"/>
      <c r="P507" s="1239"/>
      <c r="Q507" s="1239"/>
      <c r="R507" s="1239"/>
      <c r="S507" s="1239"/>
      <c r="T507" s="1239"/>
      <c r="U507" s="1357"/>
      <c r="Z507" s="1562"/>
    </row>
    <row r="508" spans="1:26" ht="13.2">
      <c r="E508" s="6"/>
      <c r="G508" s="1239"/>
      <c r="H508" s="1775"/>
      <c r="J508" s="1439"/>
      <c r="K508" s="48" t="e">
        <f t="shared" ca="1" si="129"/>
        <v>#NAME?</v>
      </c>
      <c r="L508" s="48" t="e">
        <f t="shared" ca="1" si="130"/>
        <v>#NAME?</v>
      </c>
      <c r="M508" s="1240" t="e">
        <f t="shared" ca="1" si="131"/>
        <v>#NAME?</v>
      </c>
      <c r="N508" s="1239"/>
      <c r="O508" s="1239"/>
      <c r="P508" s="1239"/>
      <c r="Q508" s="1239"/>
      <c r="R508" s="1239"/>
      <c r="S508" s="1239"/>
      <c r="T508" s="1239"/>
      <c r="U508" s="1357"/>
      <c r="Z508" s="1562"/>
    </row>
    <row r="509" spans="1:26" ht="13.2">
      <c r="E509" s="6"/>
      <c r="G509" s="1239"/>
      <c r="H509" s="1775"/>
      <c r="J509" s="1439"/>
      <c r="K509" s="48" t="e">
        <f t="shared" ca="1" si="129"/>
        <v>#NAME?</v>
      </c>
      <c r="L509" s="48" t="e">
        <f t="shared" ca="1" si="130"/>
        <v>#NAME?</v>
      </c>
      <c r="M509" s="1240" t="e">
        <f t="shared" ca="1" si="131"/>
        <v>#NAME?</v>
      </c>
      <c r="N509" s="1239"/>
      <c r="O509" s="1239"/>
      <c r="P509" s="1239"/>
      <c r="Q509" s="1239"/>
      <c r="R509" s="1239"/>
      <c r="S509" s="1239"/>
      <c r="T509" s="1239"/>
      <c r="U509" s="1357"/>
      <c r="Z509" s="1562"/>
    </row>
    <row r="510" spans="1:26" ht="13.2">
      <c r="E510" s="6"/>
      <c r="G510" s="1239"/>
      <c r="H510" s="1775"/>
      <c r="J510" s="1439"/>
      <c r="K510" s="48" t="e">
        <f t="shared" ca="1" si="129"/>
        <v>#NAME?</v>
      </c>
      <c r="L510" s="48" t="e">
        <f t="shared" ca="1" si="130"/>
        <v>#NAME?</v>
      </c>
      <c r="M510" s="1240" t="e">
        <f t="shared" ca="1" si="131"/>
        <v>#NAME?</v>
      </c>
      <c r="N510" s="1239"/>
      <c r="O510" s="1239"/>
      <c r="P510" s="1239"/>
      <c r="Q510" s="1239"/>
      <c r="R510" s="1239"/>
      <c r="S510" s="1239"/>
      <c r="T510" s="1239"/>
      <c r="U510" s="1357"/>
      <c r="Z510" s="1562"/>
    </row>
    <row r="511" spans="1:26" ht="13.2">
      <c r="E511" s="6"/>
      <c r="G511" s="1239"/>
      <c r="H511" s="1775"/>
      <c r="J511" s="1439"/>
      <c r="K511" s="48" t="e">
        <f t="shared" ca="1" si="129"/>
        <v>#NAME?</v>
      </c>
      <c r="L511" s="48" t="e">
        <f t="shared" ca="1" si="130"/>
        <v>#NAME?</v>
      </c>
      <c r="M511" s="1240" t="e">
        <f t="shared" ca="1" si="131"/>
        <v>#NAME?</v>
      </c>
      <c r="N511" s="1239"/>
      <c r="O511" s="1239"/>
      <c r="P511" s="1239"/>
      <c r="Q511" s="1239"/>
      <c r="R511" s="1239"/>
      <c r="S511" s="1239"/>
      <c r="T511" s="1239"/>
      <c r="U511" s="1357"/>
      <c r="Z511" s="1562"/>
    </row>
    <row r="512" spans="1:26" ht="13.2">
      <c r="E512" s="6"/>
      <c r="G512" s="1239"/>
      <c r="H512" s="1775"/>
      <c r="J512" s="1439"/>
      <c r="K512" s="48" t="e">
        <f t="shared" ca="1" si="129"/>
        <v>#NAME?</v>
      </c>
      <c r="L512" s="48" t="e">
        <f t="shared" ca="1" si="130"/>
        <v>#NAME?</v>
      </c>
      <c r="M512" s="1240" t="e">
        <f t="shared" ca="1" si="131"/>
        <v>#NAME?</v>
      </c>
      <c r="N512" s="1239"/>
      <c r="O512" s="1239"/>
      <c r="P512" s="1239"/>
      <c r="Q512" s="1239"/>
      <c r="R512" s="1239"/>
      <c r="S512" s="1239"/>
      <c r="T512" s="1239"/>
      <c r="U512" s="1357"/>
      <c r="Z512" s="1562"/>
    </row>
    <row r="513" spans="5:26" ht="13.2">
      <c r="E513" s="6"/>
      <c r="G513" s="1239"/>
      <c r="H513" s="1775"/>
      <c r="J513" s="1439"/>
      <c r="K513" s="48" t="e">
        <f t="shared" ca="1" si="129"/>
        <v>#NAME?</v>
      </c>
      <c r="L513" s="48" t="e">
        <f t="shared" ca="1" si="130"/>
        <v>#NAME?</v>
      </c>
      <c r="M513" s="1240" t="e">
        <f t="shared" ca="1" si="131"/>
        <v>#NAME?</v>
      </c>
      <c r="N513" s="1239"/>
      <c r="O513" s="1239"/>
      <c r="P513" s="1239"/>
      <c r="Q513" s="1239"/>
      <c r="R513" s="1239"/>
      <c r="S513" s="1239"/>
      <c r="T513" s="1239"/>
      <c r="U513" s="1357"/>
      <c r="Z513" s="1562"/>
    </row>
    <row r="514" spans="5:26" ht="13.2">
      <c r="E514" s="6"/>
      <c r="G514" s="1239"/>
      <c r="H514" s="1775"/>
      <c r="J514" s="1439"/>
      <c r="K514" s="48" t="e">
        <f t="shared" ca="1" si="129"/>
        <v>#NAME?</v>
      </c>
      <c r="L514" s="48" t="e">
        <f t="shared" ca="1" si="130"/>
        <v>#NAME?</v>
      </c>
      <c r="M514" s="1240" t="e">
        <f t="shared" ca="1" si="131"/>
        <v>#NAME?</v>
      </c>
      <c r="N514" s="1239"/>
      <c r="O514" s="1239"/>
      <c r="P514" s="1239"/>
      <c r="Q514" s="1239"/>
      <c r="R514" s="1239"/>
      <c r="S514" s="1239"/>
      <c r="T514" s="1239"/>
      <c r="U514" s="1357"/>
      <c r="Z514" s="1562"/>
    </row>
    <row r="515" spans="5:26" ht="13.2">
      <c r="E515" s="6"/>
      <c r="G515" s="1239"/>
      <c r="H515" s="1775"/>
      <c r="J515" s="1439"/>
      <c r="K515" s="48" t="e">
        <f t="shared" ca="1" si="129"/>
        <v>#NAME?</v>
      </c>
      <c r="L515" s="48" t="e">
        <f t="shared" ca="1" si="130"/>
        <v>#NAME?</v>
      </c>
      <c r="M515" s="1240" t="e">
        <f t="shared" ca="1" si="131"/>
        <v>#NAME?</v>
      </c>
      <c r="N515" s="1239"/>
      <c r="O515" s="1239"/>
      <c r="P515" s="1239"/>
      <c r="Q515" s="1239"/>
      <c r="R515" s="1239"/>
      <c r="S515" s="1239"/>
      <c r="T515" s="1239"/>
      <c r="U515" s="1357"/>
      <c r="Z515" s="1562"/>
    </row>
    <row r="516" spans="5:26" ht="13.2">
      <c r="E516" s="6"/>
      <c r="G516" s="1239"/>
      <c r="H516" s="1775"/>
      <c r="J516" s="1439"/>
      <c r="K516" s="48" t="e">
        <f t="shared" ca="1" si="129"/>
        <v>#NAME?</v>
      </c>
      <c r="L516" s="48" t="e">
        <f t="shared" ca="1" si="130"/>
        <v>#NAME?</v>
      </c>
      <c r="M516" s="1240" t="e">
        <f t="shared" ca="1" si="131"/>
        <v>#NAME?</v>
      </c>
      <c r="N516" s="1239"/>
      <c r="O516" s="1239"/>
      <c r="P516" s="1239"/>
      <c r="Q516" s="1239"/>
      <c r="R516" s="1239"/>
      <c r="S516" s="1239"/>
      <c r="T516" s="1239"/>
      <c r="U516" s="1357"/>
      <c r="Z516" s="1562"/>
    </row>
    <row r="517" spans="5:26" ht="13.2">
      <c r="E517" s="6"/>
      <c r="G517" s="1239"/>
      <c r="H517" s="1775"/>
      <c r="J517" s="1439"/>
      <c r="K517" s="48" t="e">
        <f t="shared" ca="1" si="129"/>
        <v>#NAME?</v>
      </c>
      <c r="L517" s="48" t="e">
        <f t="shared" ca="1" si="130"/>
        <v>#NAME?</v>
      </c>
      <c r="M517" s="1240" t="e">
        <f t="shared" ca="1" si="131"/>
        <v>#NAME?</v>
      </c>
      <c r="N517" s="1239"/>
      <c r="O517" s="1239"/>
      <c r="P517" s="1239"/>
      <c r="Q517" s="1239"/>
      <c r="R517" s="1239"/>
      <c r="S517" s="1239"/>
      <c r="T517" s="1239"/>
      <c r="U517" s="1357"/>
      <c r="Z517" s="1562"/>
    </row>
    <row r="518" spans="5:26" ht="13.2">
      <c r="E518" s="6"/>
      <c r="G518" s="1239"/>
      <c r="H518" s="1775"/>
      <c r="J518" s="1439"/>
      <c r="K518" s="48" t="e">
        <f t="shared" ca="1" si="129"/>
        <v>#NAME?</v>
      </c>
      <c r="L518" s="48" t="e">
        <f t="shared" ca="1" si="130"/>
        <v>#NAME?</v>
      </c>
      <c r="M518" s="1240" t="e">
        <f t="shared" ca="1" si="131"/>
        <v>#NAME?</v>
      </c>
      <c r="N518" s="1239"/>
      <c r="O518" s="1239"/>
      <c r="P518" s="1239"/>
      <c r="Q518" s="1239"/>
      <c r="R518" s="1239"/>
      <c r="S518" s="1239"/>
      <c r="T518" s="1239"/>
      <c r="U518" s="1357"/>
      <c r="Z518" s="1562"/>
    </row>
    <row r="519" spans="5:26" ht="13.2">
      <c r="E519" s="6"/>
      <c r="G519" s="1239"/>
      <c r="H519" s="1775"/>
      <c r="J519" s="1439"/>
      <c r="K519" s="48" t="e">
        <f t="shared" ca="1" si="129"/>
        <v>#NAME?</v>
      </c>
      <c r="L519" s="48" t="e">
        <f t="shared" ca="1" si="130"/>
        <v>#NAME?</v>
      </c>
      <c r="M519" s="1240" t="e">
        <f t="shared" ca="1" si="131"/>
        <v>#NAME?</v>
      </c>
      <c r="N519" s="1239"/>
      <c r="O519" s="1239"/>
      <c r="P519" s="1239"/>
      <c r="Q519" s="1239"/>
      <c r="R519" s="1239"/>
      <c r="S519" s="1239"/>
      <c r="T519" s="1239"/>
      <c r="U519" s="1357"/>
      <c r="Z519" s="1562"/>
    </row>
    <row r="520" spans="5:26" ht="13.2">
      <c r="E520" s="6"/>
      <c r="G520" s="1239"/>
      <c r="H520" s="1775"/>
      <c r="J520" s="1439"/>
      <c r="K520" s="48" t="e">
        <f t="shared" ca="1" si="129"/>
        <v>#NAME?</v>
      </c>
      <c r="L520" s="48" t="e">
        <f t="shared" ca="1" si="130"/>
        <v>#NAME?</v>
      </c>
      <c r="M520" s="1240" t="e">
        <f t="shared" ca="1" si="131"/>
        <v>#NAME?</v>
      </c>
      <c r="N520" s="1239"/>
      <c r="O520" s="1239"/>
      <c r="P520" s="1239"/>
      <c r="Q520" s="1239"/>
      <c r="R520" s="1239"/>
      <c r="S520" s="1239"/>
      <c r="T520" s="1239"/>
      <c r="U520" s="1357"/>
      <c r="Z520" s="1562"/>
    </row>
    <row r="521" spans="5:26" ht="13.2">
      <c r="E521" s="6"/>
      <c r="G521" s="1239"/>
      <c r="H521" s="1775"/>
      <c r="J521" s="1439"/>
      <c r="K521" s="48" t="e">
        <f t="shared" ca="1" si="129"/>
        <v>#NAME?</v>
      </c>
      <c r="L521" s="48" t="e">
        <f t="shared" ca="1" si="130"/>
        <v>#NAME?</v>
      </c>
      <c r="M521" s="1240" t="e">
        <f t="shared" ca="1" si="131"/>
        <v>#NAME?</v>
      </c>
      <c r="N521" s="1239"/>
      <c r="O521" s="1239"/>
      <c r="P521" s="1239"/>
      <c r="Q521" s="1239"/>
      <c r="R521" s="1239"/>
      <c r="S521" s="1239"/>
      <c r="T521" s="1239"/>
      <c r="U521" s="1357"/>
      <c r="Z521" s="1562"/>
    </row>
    <row r="522" spans="5:26" ht="13.2">
      <c r="E522" s="6"/>
      <c r="G522" s="1239"/>
      <c r="H522" s="1775"/>
      <c r="J522" s="1439"/>
      <c r="K522" s="48" t="e">
        <f t="shared" ca="1" si="129"/>
        <v>#NAME?</v>
      </c>
      <c r="L522" s="48" t="e">
        <f t="shared" ca="1" si="130"/>
        <v>#NAME?</v>
      </c>
      <c r="M522" s="1240" t="e">
        <f t="shared" ca="1" si="131"/>
        <v>#NAME?</v>
      </c>
      <c r="N522" s="1239"/>
      <c r="O522" s="1239"/>
      <c r="P522" s="1239"/>
      <c r="Q522" s="1239"/>
      <c r="R522" s="1239"/>
      <c r="S522" s="1239"/>
      <c r="T522" s="1239"/>
      <c r="U522" s="1357"/>
      <c r="Z522" s="1562"/>
    </row>
    <row r="523" spans="5:26" ht="13.2">
      <c r="E523" s="6"/>
      <c r="G523" s="1239"/>
      <c r="H523" s="1775"/>
      <c r="J523" s="1439"/>
      <c r="K523" s="48" t="e">
        <f t="shared" ca="1" si="129"/>
        <v>#NAME?</v>
      </c>
      <c r="L523" s="48" t="e">
        <f t="shared" ca="1" si="130"/>
        <v>#NAME?</v>
      </c>
      <c r="M523" s="1240" t="e">
        <f t="shared" ca="1" si="131"/>
        <v>#NAME?</v>
      </c>
      <c r="N523" s="1239"/>
      <c r="O523" s="1239"/>
      <c r="P523" s="1239"/>
      <c r="Q523" s="1239"/>
      <c r="R523" s="1239"/>
      <c r="S523" s="1239"/>
      <c r="T523" s="1239"/>
      <c r="U523" s="1357"/>
      <c r="Z523" s="1562"/>
    </row>
    <row r="524" spans="5:26" ht="13.2">
      <c r="E524" s="6"/>
      <c r="G524" s="1239"/>
      <c r="H524" s="1775"/>
      <c r="J524" s="1439"/>
      <c r="K524" s="48" t="e">
        <f t="shared" ca="1" si="129"/>
        <v>#NAME?</v>
      </c>
      <c r="L524" s="48" t="e">
        <f t="shared" ca="1" si="130"/>
        <v>#NAME?</v>
      </c>
      <c r="M524" s="1240" t="e">
        <f t="shared" ca="1" si="131"/>
        <v>#NAME?</v>
      </c>
      <c r="N524" s="1239"/>
      <c r="O524" s="1239"/>
      <c r="P524" s="1239"/>
      <c r="Q524" s="1239"/>
      <c r="R524" s="1239"/>
      <c r="S524" s="1239"/>
      <c r="T524" s="1239"/>
      <c r="U524" s="1357"/>
      <c r="Z524" s="1562"/>
    </row>
    <row r="525" spans="5:26" ht="13.2">
      <c r="E525" s="6"/>
      <c r="G525" s="1239"/>
      <c r="H525" s="1775"/>
      <c r="J525" s="1439"/>
      <c r="K525" s="48" t="e">
        <f t="shared" ca="1" si="129"/>
        <v>#NAME?</v>
      </c>
      <c r="L525" s="48" t="e">
        <f t="shared" ca="1" si="130"/>
        <v>#NAME?</v>
      </c>
      <c r="M525" s="1240" t="e">
        <f t="shared" ca="1" si="131"/>
        <v>#NAME?</v>
      </c>
      <c r="N525" s="1239"/>
      <c r="O525" s="1239"/>
      <c r="P525" s="1239"/>
      <c r="Q525" s="1239"/>
      <c r="R525" s="1239"/>
      <c r="S525" s="1239"/>
      <c r="T525" s="1239"/>
      <c r="U525" s="1357"/>
      <c r="Z525" s="1562"/>
    </row>
    <row r="526" spans="5:26" ht="13.2">
      <c r="E526" s="6"/>
      <c r="G526" s="1239"/>
      <c r="H526" s="1775"/>
      <c r="J526" s="1439"/>
      <c r="K526" s="48" t="e">
        <f t="shared" ca="1" si="129"/>
        <v>#NAME?</v>
      </c>
      <c r="L526" s="48" t="e">
        <f t="shared" ca="1" si="130"/>
        <v>#NAME?</v>
      </c>
      <c r="M526" s="1240" t="e">
        <f t="shared" ca="1" si="131"/>
        <v>#NAME?</v>
      </c>
      <c r="N526" s="1239"/>
      <c r="O526" s="1239"/>
      <c r="P526" s="1239"/>
      <c r="Q526" s="1239"/>
      <c r="R526" s="1239"/>
      <c r="S526" s="1239"/>
      <c r="T526" s="1239"/>
      <c r="U526" s="1357"/>
      <c r="Z526" s="1562"/>
    </row>
    <row r="527" spans="5:26" ht="13.2">
      <c r="E527" s="6"/>
      <c r="G527" s="1239"/>
      <c r="H527" s="1775"/>
      <c r="J527" s="1439"/>
      <c r="K527" s="48" t="e">
        <f t="shared" ca="1" si="129"/>
        <v>#NAME?</v>
      </c>
      <c r="L527" s="48" t="e">
        <f t="shared" ca="1" si="130"/>
        <v>#NAME?</v>
      </c>
      <c r="M527" s="1240" t="e">
        <f t="shared" ca="1" si="131"/>
        <v>#NAME?</v>
      </c>
      <c r="N527" s="1239"/>
      <c r="O527" s="1239"/>
      <c r="P527" s="1239"/>
      <c r="Q527" s="1239"/>
      <c r="R527" s="1239"/>
      <c r="S527" s="1239"/>
      <c r="T527" s="1239"/>
      <c r="U527" s="1357"/>
      <c r="Z527" s="1562"/>
    </row>
    <row r="528" spans="5:26" ht="13.2">
      <c r="E528" s="6"/>
      <c r="G528" s="1239"/>
      <c r="H528" s="1775"/>
      <c r="J528" s="1439"/>
      <c r="K528" s="48" t="e">
        <f t="shared" ca="1" si="129"/>
        <v>#NAME?</v>
      </c>
      <c r="L528" s="48" t="e">
        <f t="shared" ca="1" si="130"/>
        <v>#NAME?</v>
      </c>
      <c r="M528" s="1240" t="e">
        <f t="shared" ca="1" si="131"/>
        <v>#NAME?</v>
      </c>
      <c r="N528" s="1239"/>
      <c r="O528" s="1239"/>
      <c r="P528" s="1239"/>
      <c r="Q528" s="1239"/>
      <c r="R528" s="1239"/>
      <c r="S528" s="1239"/>
      <c r="T528" s="1239"/>
      <c r="U528" s="1357"/>
      <c r="Z528" s="1562"/>
    </row>
    <row r="529" spans="5:26" ht="13.2">
      <c r="E529" s="6"/>
      <c r="G529" s="1239"/>
      <c r="H529" s="1775"/>
      <c r="J529" s="1439"/>
      <c r="K529" s="48" t="e">
        <f t="shared" ca="1" si="129"/>
        <v>#NAME?</v>
      </c>
      <c r="L529" s="48" t="e">
        <f t="shared" ca="1" si="130"/>
        <v>#NAME?</v>
      </c>
      <c r="M529" s="1240" t="e">
        <f t="shared" ca="1" si="131"/>
        <v>#NAME?</v>
      </c>
      <c r="N529" s="1239"/>
      <c r="O529" s="1239"/>
      <c r="P529" s="1239"/>
      <c r="Q529" s="1239"/>
      <c r="R529" s="1239"/>
      <c r="S529" s="1239"/>
      <c r="T529" s="1239"/>
      <c r="U529" s="1357"/>
      <c r="Z529" s="1562"/>
    </row>
    <row r="530" spans="5:26" ht="13.2">
      <c r="E530" s="6"/>
      <c r="G530" s="1239"/>
      <c r="H530" s="1775"/>
      <c r="J530" s="1439"/>
      <c r="K530" s="48" t="e">
        <f t="shared" ca="1" si="129"/>
        <v>#NAME?</v>
      </c>
      <c r="L530" s="48" t="e">
        <f t="shared" ca="1" si="130"/>
        <v>#NAME?</v>
      </c>
      <c r="M530" s="1240" t="e">
        <f t="shared" ca="1" si="131"/>
        <v>#NAME?</v>
      </c>
      <c r="N530" s="1239"/>
      <c r="O530" s="1239"/>
      <c r="P530" s="1239"/>
      <c r="Q530" s="1239"/>
      <c r="R530" s="1239"/>
      <c r="S530" s="1239"/>
      <c r="T530" s="1239"/>
      <c r="U530" s="1357"/>
      <c r="Z530" s="1562"/>
    </row>
    <row r="531" spans="5:26" ht="13.2">
      <c r="E531" s="6"/>
      <c r="G531" s="1239"/>
      <c r="H531" s="1775"/>
      <c r="J531" s="1439"/>
      <c r="K531" s="48" t="e">
        <f t="shared" ca="1" si="129"/>
        <v>#NAME?</v>
      </c>
      <c r="L531" s="48" t="e">
        <f t="shared" ca="1" si="130"/>
        <v>#NAME?</v>
      </c>
      <c r="M531" s="1240" t="e">
        <f t="shared" ca="1" si="131"/>
        <v>#NAME?</v>
      </c>
      <c r="N531" s="1239"/>
      <c r="O531" s="1239"/>
      <c r="P531" s="1239"/>
      <c r="Q531" s="1239"/>
      <c r="R531" s="1239"/>
      <c r="S531" s="1239"/>
      <c r="T531" s="1239"/>
      <c r="U531" s="1357"/>
      <c r="Z531" s="1562"/>
    </row>
    <row r="532" spans="5:26" ht="13.2">
      <c r="E532" s="6"/>
      <c r="G532" s="1239"/>
      <c r="H532" s="1775"/>
      <c r="J532" s="1439"/>
      <c r="K532" s="48" t="e">
        <f t="shared" ca="1" si="129"/>
        <v>#NAME?</v>
      </c>
      <c r="L532" s="48" t="e">
        <f t="shared" ca="1" si="130"/>
        <v>#NAME?</v>
      </c>
      <c r="M532" s="1240" t="e">
        <f t="shared" ca="1" si="131"/>
        <v>#NAME?</v>
      </c>
      <c r="N532" s="1239"/>
      <c r="O532" s="1239"/>
      <c r="P532" s="1239"/>
      <c r="Q532" s="1239"/>
      <c r="R532" s="1239"/>
      <c r="S532" s="1239"/>
      <c r="T532" s="1239"/>
      <c r="U532" s="1357"/>
      <c r="Z532" s="1562"/>
    </row>
    <row r="533" spans="5:26" ht="13.2">
      <c r="E533" s="6"/>
      <c r="G533" s="1239"/>
      <c r="H533" s="1775"/>
      <c r="J533" s="1439"/>
      <c r="K533" s="48" t="e">
        <f t="shared" ca="1" si="129"/>
        <v>#NAME?</v>
      </c>
      <c r="L533" s="48" t="e">
        <f t="shared" ca="1" si="130"/>
        <v>#NAME?</v>
      </c>
      <c r="M533" s="1240" t="e">
        <f t="shared" ca="1" si="131"/>
        <v>#NAME?</v>
      </c>
      <c r="N533" s="1239"/>
      <c r="O533" s="1239"/>
      <c r="P533" s="1239"/>
      <c r="Q533" s="1239"/>
      <c r="R533" s="1239"/>
      <c r="S533" s="1239"/>
      <c r="T533" s="1239"/>
      <c r="U533" s="1357"/>
      <c r="Z533" s="1562"/>
    </row>
    <row r="534" spans="5:26" ht="13.2">
      <c r="E534" s="6"/>
      <c r="G534" s="1239"/>
      <c r="H534" s="1775"/>
      <c r="J534" s="1439"/>
      <c r="K534" s="48" t="e">
        <f t="shared" ca="1" si="129"/>
        <v>#NAME?</v>
      </c>
      <c r="L534" s="48" t="e">
        <f t="shared" ca="1" si="130"/>
        <v>#NAME?</v>
      </c>
      <c r="M534" s="1240" t="e">
        <f t="shared" ca="1" si="131"/>
        <v>#NAME?</v>
      </c>
      <c r="N534" s="1239"/>
      <c r="O534" s="1239"/>
      <c r="P534" s="1239"/>
      <c r="Q534" s="1239"/>
      <c r="R534" s="1239"/>
      <c r="S534" s="1239"/>
      <c r="T534" s="1239"/>
      <c r="U534" s="1357"/>
      <c r="Z534" s="1562"/>
    </row>
    <row r="535" spans="5:26" ht="13.2">
      <c r="E535" s="6"/>
      <c r="G535" s="1239"/>
      <c r="H535" s="1775"/>
      <c r="J535" s="1439"/>
      <c r="K535" s="48" t="e">
        <f t="shared" ca="1" si="129"/>
        <v>#NAME?</v>
      </c>
      <c r="L535" s="48" t="e">
        <f t="shared" ca="1" si="130"/>
        <v>#NAME?</v>
      </c>
      <c r="M535" s="1240" t="e">
        <f t="shared" ca="1" si="131"/>
        <v>#NAME?</v>
      </c>
      <c r="N535" s="1239"/>
      <c r="O535" s="1239"/>
      <c r="P535" s="1239"/>
      <c r="Q535" s="1239"/>
      <c r="R535" s="1239"/>
      <c r="S535" s="1239"/>
      <c r="T535" s="1239"/>
      <c r="U535" s="1357"/>
      <c r="Z535" s="1562"/>
    </row>
    <row r="536" spans="5:26" ht="13.2">
      <c r="E536" s="6"/>
      <c r="G536" s="1239"/>
      <c r="H536" s="1775"/>
      <c r="J536" s="1439"/>
      <c r="K536" s="48" t="e">
        <f t="shared" ca="1" si="129"/>
        <v>#NAME?</v>
      </c>
      <c r="L536" s="48" t="e">
        <f t="shared" ca="1" si="130"/>
        <v>#NAME?</v>
      </c>
      <c r="M536" s="1240" t="e">
        <f t="shared" ca="1" si="131"/>
        <v>#NAME?</v>
      </c>
      <c r="N536" s="1239"/>
      <c r="O536" s="1239"/>
      <c r="P536" s="1239"/>
      <c r="Q536" s="1239"/>
      <c r="R536" s="1239"/>
      <c r="S536" s="1239"/>
      <c r="T536" s="1239"/>
      <c r="U536" s="1357"/>
      <c r="Z536" s="1562"/>
    </row>
    <row r="537" spans="5:26" ht="13.2">
      <c r="E537" s="6"/>
      <c r="G537" s="1239"/>
      <c r="H537" s="1775"/>
      <c r="J537" s="1439"/>
      <c r="K537" s="48" t="e">
        <f t="shared" ca="1" si="129"/>
        <v>#NAME?</v>
      </c>
      <c r="L537" s="48" t="e">
        <f t="shared" ca="1" si="130"/>
        <v>#NAME?</v>
      </c>
      <c r="M537" s="1240" t="e">
        <f t="shared" ca="1" si="131"/>
        <v>#NAME?</v>
      </c>
      <c r="N537" s="1239"/>
      <c r="O537" s="1239"/>
      <c r="P537" s="1239"/>
      <c r="Q537" s="1239"/>
      <c r="R537" s="1239"/>
      <c r="S537" s="1239"/>
      <c r="T537" s="1239"/>
      <c r="U537" s="1357"/>
      <c r="Z537" s="1562"/>
    </row>
    <row r="538" spans="5:26" ht="13.2">
      <c r="E538" s="6"/>
      <c r="G538" s="1239"/>
      <c r="H538" s="1775"/>
      <c r="J538" s="1439"/>
      <c r="K538" s="48" t="e">
        <f t="shared" ca="1" si="129"/>
        <v>#NAME?</v>
      </c>
      <c r="L538" s="48" t="e">
        <f t="shared" ca="1" si="130"/>
        <v>#NAME?</v>
      </c>
      <c r="M538" s="1240" t="e">
        <f t="shared" ca="1" si="131"/>
        <v>#NAME?</v>
      </c>
      <c r="N538" s="1239"/>
      <c r="O538" s="1239"/>
      <c r="P538" s="1239"/>
      <c r="Q538" s="1239"/>
      <c r="R538" s="1239"/>
      <c r="S538" s="1239"/>
      <c r="T538" s="1239"/>
      <c r="U538" s="1357"/>
      <c r="Z538" s="1562"/>
    </row>
    <row r="539" spans="5:26" ht="13.2">
      <c r="E539" s="6"/>
      <c r="G539" s="1239"/>
      <c r="H539" s="1775"/>
      <c r="J539" s="1439"/>
      <c r="K539" s="48" t="e">
        <f t="shared" ca="1" si="129"/>
        <v>#NAME?</v>
      </c>
      <c r="L539" s="48" t="e">
        <f t="shared" ca="1" si="130"/>
        <v>#NAME?</v>
      </c>
      <c r="M539" s="1240" t="e">
        <f t="shared" ca="1" si="131"/>
        <v>#NAME?</v>
      </c>
      <c r="N539" s="1239"/>
      <c r="O539" s="1239"/>
      <c r="P539" s="1239"/>
      <c r="Q539" s="1239"/>
      <c r="R539" s="1239"/>
      <c r="S539" s="1239"/>
      <c r="T539" s="1239"/>
      <c r="U539" s="1357"/>
      <c r="Z539" s="1562"/>
    </row>
    <row r="540" spans="5:26" ht="13.2">
      <c r="E540" s="6"/>
      <c r="G540" s="1239"/>
      <c r="H540" s="1775"/>
      <c r="J540" s="1439"/>
      <c r="K540" s="48" t="e">
        <f t="shared" ca="1" si="129"/>
        <v>#NAME?</v>
      </c>
      <c r="L540" s="48" t="e">
        <f t="shared" ca="1" si="130"/>
        <v>#NAME?</v>
      </c>
      <c r="M540" s="1240" t="e">
        <f t="shared" ca="1" si="131"/>
        <v>#NAME?</v>
      </c>
      <c r="N540" s="1239"/>
      <c r="O540" s="1239"/>
      <c r="P540" s="1239"/>
      <c r="Q540" s="1239"/>
      <c r="R540" s="1239"/>
      <c r="S540" s="1239"/>
      <c r="T540" s="1239"/>
      <c r="U540" s="1357"/>
      <c r="Z540" s="1562"/>
    </row>
    <row r="541" spans="5:26" ht="13.2">
      <c r="E541" s="6"/>
      <c r="G541" s="1239"/>
      <c r="H541" s="1775"/>
      <c r="J541" s="1439"/>
      <c r="K541" s="48" t="e">
        <f t="shared" ca="1" si="129"/>
        <v>#NAME?</v>
      </c>
      <c r="L541" s="48" t="e">
        <f t="shared" ca="1" si="130"/>
        <v>#NAME?</v>
      </c>
      <c r="M541" s="1240" t="e">
        <f t="shared" ca="1" si="131"/>
        <v>#NAME?</v>
      </c>
      <c r="N541" s="1239"/>
      <c r="O541" s="1239"/>
      <c r="P541" s="1239"/>
      <c r="Q541" s="1239"/>
      <c r="R541" s="1239"/>
      <c r="S541" s="1239"/>
      <c r="T541" s="1239"/>
      <c r="U541" s="1357"/>
      <c r="Z541" s="1562"/>
    </row>
    <row r="542" spans="5:26" ht="13.2">
      <c r="E542" s="6"/>
      <c r="G542" s="1239"/>
      <c r="H542" s="1775"/>
      <c r="J542" s="1439"/>
      <c r="K542" s="48" t="e">
        <f t="shared" ca="1" si="129"/>
        <v>#NAME?</v>
      </c>
      <c r="L542" s="48" t="e">
        <f t="shared" ca="1" si="130"/>
        <v>#NAME?</v>
      </c>
      <c r="M542" s="1240" t="e">
        <f t="shared" ca="1" si="131"/>
        <v>#NAME?</v>
      </c>
      <c r="N542" s="1239"/>
      <c r="O542" s="1239"/>
      <c r="P542" s="1239"/>
      <c r="Q542" s="1239"/>
      <c r="R542" s="1239"/>
      <c r="S542" s="1239"/>
      <c r="T542" s="1239"/>
      <c r="U542" s="1357"/>
      <c r="Z542" s="1562"/>
    </row>
    <row r="543" spans="5:26" ht="13.2">
      <c r="E543" s="6"/>
      <c r="G543" s="1239"/>
      <c r="H543" s="1775"/>
      <c r="J543" s="1439"/>
      <c r="K543" s="48" t="e">
        <f t="shared" ca="1" si="129"/>
        <v>#NAME?</v>
      </c>
      <c r="L543" s="48" t="e">
        <f t="shared" ca="1" si="130"/>
        <v>#NAME?</v>
      </c>
      <c r="M543" s="1240" t="e">
        <f t="shared" ca="1" si="131"/>
        <v>#NAME?</v>
      </c>
      <c r="N543" s="1239"/>
      <c r="O543" s="1239"/>
      <c r="P543" s="1239"/>
      <c r="Q543" s="1239"/>
      <c r="R543" s="1239"/>
      <c r="S543" s="1239"/>
      <c r="T543" s="1239"/>
      <c r="U543" s="1357"/>
      <c r="Z543" s="1562"/>
    </row>
    <row r="544" spans="5:26" ht="13.2">
      <c r="E544" s="6"/>
      <c r="G544" s="1239"/>
      <c r="H544" s="1775"/>
      <c r="J544" s="1439"/>
      <c r="K544" s="48" t="e">
        <f t="shared" ca="1" si="129"/>
        <v>#NAME?</v>
      </c>
      <c r="L544" s="48" t="e">
        <f t="shared" ca="1" si="130"/>
        <v>#NAME?</v>
      </c>
      <c r="M544" s="1240" t="e">
        <f t="shared" ca="1" si="131"/>
        <v>#NAME?</v>
      </c>
      <c r="N544" s="1239"/>
      <c r="O544" s="1239"/>
      <c r="P544" s="1239"/>
      <c r="Q544" s="1239"/>
      <c r="R544" s="1239"/>
      <c r="S544" s="1239"/>
      <c r="T544" s="1239"/>
      <c r="U544" s="1357"/>
      <c r="Z544" s="1562"/>
    </row>
    <row r="545" spans="5:26" ht="13.2">
      <c r="E545" s="6"/>
      <c r="G545" s="1239"/>
      <c r="H545" s="1775"/>
      <c r="J545" s="1439"/>
      <c r="K545" s="48" t="e">
        <f t="shared" ca="1" si="129"/>
        <v>#NAME?</v>
      </c>
      <c r="L545" s="48" t="e">
        <f t="shared" ca="1" si="130"/>
        <v>#NAME?</v>
      </c>
      <c r="M545" s="1240" t="e">
        <f t="shared" ca="1" si="131"/>
        <v>#NAME?</v>
      </c>
      <c r="N545" s="1239"/>
      <c r="O545" s="1239"/>
      <c r="P545" s="1239"/>
      <c r="Q545" s="1239"/>
      <c r="R545" s="1239"/>
      <c r="S545" s="1239"/>
      <c r="T545" s="1239"/>
      <c r="U545" s="1357"/>
      <c r="Z545" s="1562"/>
    </row>
    <row r="546" spans="5:26" ht="13.2">
      <c r="E546" s="6"/>
      <c r="G546" s="1239"/>
      <c r="H546" s="1775"/>
      <c r="J546" s="1439"/>
      <c r="K546" s="48" t="e">
        <f t="shared" ca="1" si="129"/>
        <v>#NAME?</v>
      </c>
      <c r="L546" s="48" t="e">
        <f t="shared" ca="1" si="130"/>
        <v>#NAME?</v>
      </c>
      <c r="M546" s="1240" t="e">
        <f t="shared" ca="1" si="131"/>
        <v>#NAME?</v>
      </c>
      <c r="N546" s="1239"/>
      <c r="O546" s="1239"/>
      <c r="P546" s="1239"/>
      <c r="Q546" s="1239"/>
      <c r="R546" s="1239"/>
      <c r="S546" s="1239"/>
      <c r="T546" s="1239"/>
      <c r="U546" s="1357"/>
      <c r="Z546" s="1562"/>
    </row>
    <row r="547" spans="5:26" ht="13.2">
      <c r="E547" s="6"/>
      <c r="G547" s="1239"/>
      <c r="H547" s="1775"/>
      <c r="J547" s="1439"/>
      <c r="K547" s="48" t="e">
        <f t="shared" ca="1" si="129"/>
        <v>#NAME?</v>
      </c>
      <c r="L547" s="48" t="e">
        <f t="shared" ca="1" si="130"/>
        <v>#NAME?</v>
      </c>
      <c r="M547" s="1240" t="e">
        <f t="shared" ca="1" si="131"/>
        <v>#NAME?</v>
      </c>
      <c r="N547" s="1239"/>
      <c r="O547" s="1239"/>
      <c r="P547" s="1239"/>
      <c r="Q547" s="1239"/>
      <c r="R547" s="1239"/>
      <c r="S547" s="1239"/>
      <c r="T547" s="1239"/>
      <c r="U547" s="1357"/>
      <c r="Z547" s="1562"/>
    </row>
    <row r="548" spans="5:26" ht="13.2">
      <c r="E548" s="6"/>
      <c r="G548" s="1239"/>
      <c r="H548" s="1775"/>
      <c r="J548" s="1439"/>
      <c r="K548" s="48" t="e">
        <f t="shared" ca="1" si="129"/>
        <v>#NAME?</v>
      </c>
      <c r="L548" s="48" t="e">
        <f t="shared" ca="1" si="130"/>
        <v>#NAME?</v>
      </c>
      <c r="M548" s="1240" t="e">
        <f t="shared" ca="1" si="131"/>
        <v>#NAME?</v>
      </c>
      <c r="N548" s="1239"/>
      <c r="O548" s="1239"/>
      <c r="P548" s="1239"/>
      <c r="Q548" s="1239"/>
      <c r="R548" s="1239"/>
      <c r="S548" s="1239"/>
      <c r="T548" s="1239"/>
      <c r="U548" s="1357"/>
      <c r="Z548" s="1562"/>
    </row>
    <row r="549" spans="5:26" ht="13.2">
      <c r="E549" s="6"/>
      <c r="G549" s="1239"/>
      <c r="H549" s="1775"/>
      <c r="J549" s="1439"/>
      <c r="K549" s="48" t="e">
        <f t="shared" ca="1" si="129"/>
        <v>#NAME?</v>
      </c>
      <c r="L549" s="48" t="e">
        <f t="shared" ca="1" si="130"/>
        <v>#NAME?</v>
      </c>
      <c r="M549" s="1240" t="e">
        <f t="shared" ca="1" si="131"/>
        <v>#NAME?</v>
      </c>
      <c r="N549" s="1239"/>
      <c r="O549" s="1239"/>
      <c r="P549" s="1239"/>
      <c r="Q549" s="1239"/>
      <c r="R549" s="1239"/>
      <c r="S549" s="1239"/>
      <c r="T549" s="1239"/>
      <c r="U549" s="1357"/>
      <c r="Z549" s="1562"/>
    </row>
    <row r="550" spans="5:26" ht="13.2">
      <c r="E550" s="6"/>
      <c r="G550" s="1239"/>
      <c r="H550" s="1775"/>
      <c r="J550" s="1439"/>
      <c r="K550" s="48" t="e">
        <f t="shared" ca="1" si="129"/>
        <v>#NAME?</v>
      </c>
      <c r="L550" s="48" t="e">
        <f t="shared" ca="1" si="130"/>
        <v>#NAME?</v>
      </c>
      <c r="M550" s="1240" t="e">
        <f t="shared" ca="1" si="131"/>
        <v>#NAME?</v>
      </c>
      <c r="N550" s="1239"/>
      <c r="O550" s="1239"/>
      <c r="P550" s="1239"/>
      <c r="Q550" s="1239"/>
      <c r="R550" s="1239"/>
      <c r="S550" s="1239"/>
      <c r="T550" s="1239"/>
      <c r="U550" s="1357"/>
      <c r="Z550" s="1562"/>
    </row>
    <row r="551" spans="5:26" ht="13.2">
      <c r="E551" s="6"/>
      <c r="G551" s="1239"/>
      <c r="H551" s="1775"/>
      <c r="J551" s="1439"/>
      <c r="K551" s="48" t="e">
        <f t="shared" ca="1" si="129"/>
        <v>#NAME?</v>
      </c>
      <c r="L551" s="48" t="e">
        <f t="shared" ca="1" si="130"/>
        <v>#NAME?</v>
      </c>
      <c r="M551" s="1240" t="e">
        <f t="shared" ca="1" si="131"/>
        <v>#NAME?</v>
      </c>
      <c r="N551" s="1239"/>
      <c r="O551" s="1239"/>
      <c r="P551" s="1239"/>
      <c r="Q551" s="1239"/>
      <c r="R551" s="1239"/>
      <c r="S551" s="1239"/>
      <c r="T551" s="1239"/>
      <c r="U551" s="1357"/>
      <c r="Z551" s="1562"/>
    </row>
    <row r="552" spans="5:26" ht="13.2">
      <c r="E552" s="6"/>
      <c r="G552" s="1239"/>
      <c r="H552" s="1775"/>
      <c r="J552" s="1439"/>
      <c r="K552" s="48" t="e">
        <f t="shared" ca="1" si="129"/>
        <v>#NAME?</v>
      </c>
      <c r="L552" s="48" t="e">
        <f t="shared" ca="1" si="130"/>
        <v>#NAME?</v>
      </c>
      <c r="M552" s="1240" t="e">
        <f t="shared" ca="1" si="131"/>
        <v>#NAME?</v>
      </c>
      <c r="N552" s="1239"/>
      <c r="O552" s="1239"/>
      <c r="P552" s="1239"/>
      <c r="Q552" s="1239"/>
      <c r="R552" s="1239"/>
      <c r="S552" s="1239"/>
      <c r="T552" s="1239"/>
      <c r="U552" s="1357"/>
      <c r="Z552" s="1562"/>
    </row>
    <row r="553" spans="5:26" ht="13.2">
      <c r="E553" s="6"/>
      <c r="G553" s="1239"/>
      <c r="H553" s="1775"/>
      <c r="J553" s="1439"/>
      <c r="K553" s="48" t="e">
        <f t="shared" ca="1" si="129"/>
        <v>#NAME?</v>
      </c>
      <c r="L553" s="48" t="e">
        <f t="shared" ca="1" si="130"/>
        <v>#NAME?</v>
      </c>
      <c r="M553" s="1240" t="e">
        <f t="shared" ca="1" si="131"/>
        <v>#NAME?</v>
      </c>
      <c r="N553" s="1239"/>
      <c r="O553" s="1239"/>
      <c r="P553" s="1239"/>
      <c r="Q553" s="1239"/>
      <c r="R553" s="1239"/>
      <c r="S553" s="1239"/>
      <c r="T553" s="1239"/>
      <c r="U553" s="1357"/>
      <c r="Z553" s="1562"/>
    </row>
    <row r="554" spans="5:26" ht="13.2">
      <c r="E554" s="6"/>
      <c r="G554" s="1239"/>
      <c r="H554" s="1775"/>
      <c r="J554" s="1439"/>
      <c r="K554" s="48" t="e">
        <f t="shared" ca="1" si="129"/>
        <v>#NAME?</v>
      </c>
      <c r="L554" s="48" t="e">
        <f t="shared" ca="1" si="130"/>
        <v>#NAME?</v>
      </c>
      <c r="M554" s="1240" t="e">
        <f t="shared" ca="1" si="131"/>
        <v>#NAME?</v>
      </c>
      <c r="N554" s="1239"/>
      <c r="O554" s="1239"/>
      <c r="P554" s="1239"/>
      <c r="Q554" s="1239"/>
      <c r="R554" s="1239"/>
      <c r="S554" s="1239"/>
      <c r="T554" s="1239"/>
      <c r="U554" s="1357"/>
      <c r="Z554" s="1562"/>
    </row>
    <row r="555" spans="5:26" ht="13.2">
      <c r="E555" s="6"/>
      <c r="G555" s="1239"/>
      <c r="H555" s="1775"/>
      <c r="J555" s="1439"/>
      <c r="K555" s="48" t="e">
        <f t="shared" ca="1" si="129"/>
        <v>#NAME?</v>
      </c>
      <c r="L555" s="48" t="e">
        <f t="shared" ca="1" si="130"/>
        <v>#NAME?</v>
      </c>
      <c r="M555" s="1240" t="e">
        <f t="shared" ca="1" si="131"/>
        <v>#NAME?</v>
      </c>
      <c r="N555" s="1239"/>
      <c r="O555" s="1239"/>
      <c r="P555" s="1239"/>
      <c r="Q555" s="1239"/>
      <c r="R555" s="1239"/>
      <c r="S555" s="1239"/>
      <c r="T555" s="1239"/>
      <c r="U555" s="1357"/>
      <c r="Z555" s="1562"/>
    </row>
    <row r="556" spans="5:26" ht="13.2">
      <c r="E556" s="6"/>
      <c r="G556" s="1239"/>
      <c r="H556" s="1775"/>
      <c r="J556" s="1439"/>
      <c r="K556" s="48" t="e">
        <f t="shared" ca="1" si="129"/>
        <v>#NAME?</v>
      </c>
      <c r="L556" s="48" t="e">
        <f t="shared" ca="1" si="130"/>
        <v>#NAME?</v>
      </c>
      <c r="M556" s="1240" t="e">
        <f t="shared" ca="1" si="131"/>
        <v>#NAME?</v>
      </c>
      <c r="N556" s="1239"/>
      <c r="O556" s="1239"/>
      <c r="P556" s="1239"/>
      <c r="Q556" s="1239"/>
      <c r="R556" s="1239"/>
      <c r="S556" s="1239"/>
      <c r="T556" s="1239"/>
      <c r="U556" s="1357"/>
      <c r="Z556" s="1562"/>
    </row>
    <row r="557" spans="5:26" ht="13.2">
      <c r="E557" s="6"/>
      <c r="G557" s="1239"/>
      <c r="H557" s="1775"/>
      <c r="J557" s="1439"/>
      <c r="K557" s="48" t="e">
        <f t="shared" ca="1" si="129"/>
        <v>#NAME?</v>
      </c>
      <c r="L557" s="48" t="e">
        <f t="shared" ca="1" si="130"/>
        <v>#NAME?</v>
      </c>
      <c r="M557" s="1240" t="e">
        <f t="shared" ca="1" si="131"/>
        <v>#NAME?</v>
      </c>
      <c r="N557" s="1239"/>
      <c r="O557" s="1239"/>
      <c r="P557" s="1239"/>
      <c r="Q557" s="1239"/>
      <c r="R557" s="1239"/>
      <c r="S557" s="1239"/>
      <c r="T557" s="1239"/>
      <c r="U557" s="1357"/>
      <c r="Z557" s="1562"/>
    </row>
    <row r="558" spans="5:26" ht="13.2">
      <c r="E558" s="6"/>
      <c r="G558" s="1239"/>
      <c r="H558" s="1775"/>
      <c r="J558" s="1439"/>
      <c r="K558" s="48" t="e">
        <f t="shared" ca="1" si="129"/>
        <v>#NAME?</v>
      </c>
      <c r="L558" s="48" t="e">
        <f t="shared" ca="1" si="130"/>
        <v>#NAME?</v>
      </c>
      <c r="M558" s="1240" t="e">
        <f t="shared" ca="1" si="131"/>
        <v>#NAME?</v>
      </c>
      <c r="N558" s="1239"/>
      <c r="O558" s="1239"/>
      <c r="P558" s="1239"/>
      <c r="Q558" s="1239"/>
      <c r="R558" s="1239"/>
      <c r="S558" s="1239"/>
      <c r="T558" s="1239"/>
      <c r="U558" s="1357"/>
      <c r="Z558" s="1562"/>
    </row>
    <row r="559" spans="5:26" ht="13.2">
      <c r="E559" s="6"/>
      <c r="G559" s="1239"/>
      <c r="H559" s="1775"/>
      <c r="J559" s="1439"/>
      <c r="K559" s="48" t="e">
        <f t="shared" ca="1" si="129"/>
        <v>#NAME?</v>
      </c>
      <c r="L559" s="48" t="e">
        <f t="shared" ca="1" si="130"/>
        <v>#NAME?</v>
      </c>
      <c r="M559" s="1240" t="e">
        <f t="shared" ca="1" si="131"/>
        <v>#NAME?</v>
      </c>
      <c r="N559" s="1239"/>
      <c r="O559" s="1239"/>
      <c r="P559" s="1239"/>
      <c r="Q559" s="1239"/>
      <c r="R559" s="1239"/>
      <c r="S559" s="1239"/>
      <c r="T559" s="1239"/>
      <c r="U559" s="1357"/>
      <c r="Z559" s="1562"/>
    </row>
    <row r="560" spans="5:26" ht="13.2">
      <c r="E560" s="6"/>
      <c r="G560" s="1239"/>
      <c r="H560" s="1775"/>
      <c r="J560" s="1439"/>
      <c r="K560" s="48" t="e">
        <f t="shared" ca="1" si="129"/>
        <v>#NAME?</v>
      </c>
      <c r="L560" s="48" t="e">
        <f t="shared" ca="1" si="130"/>
        <v>#NAME?</v>
      </c>
      <c r="M560" s="1240" t="e">
        <f t="shared" ca="1" si="131"/>
        <v>#NAME?</v>
      </c>
      <c r="N560" s="1239"/>
      <c r="O560" s="1239"/>
      <c r="P560" s="1239"/>
      <c r="Q560" s="1239"/>
      <c r="R560" s="1239"/>
      <c r="S560" s="1239"/>
      <c r="T560" s="1239"/>
      <c r="U560" s="1357"/>
      <c r="Z560" s="1562"/>
    </row>
    <row r="561" spans="5:26" ht="13.2">
      <c r="E561" s="6"/>
      <c r="G561" s="1239"/>
      <c r="H561" s="1775"/>
      <c r="J561" s="1439"/>
      <c r="K561" s="48" t="e">
        <f t="shared" ca="1" si="129"/>
        <v>#NAME?</v>
      </c>
      <c r="L561" s="48" t="e">
        <f t="shared" ca="1" si="130"/>
        <v>#NAME?</v>
      </c>
      <c r="M561" s="1240" t="e">
        <f t="shared" ca="1" si="131"/>
        <v>#NAME?</v>
      </c>
      <c r="N561" s="1239"/>
      <c r="O561" s="1239"/>
      <c r="P561" s="1239"/>
      <c r="Q561" s="1239"/>
      <c r="R561" s="1239"/>
      <c r="S561" s="1239"/>
      <c r="T561" s="1239"/>
      <c r="U561" s="1357"/>
      <c r="Z561" s="1562"/>
    </row>
    <row r="562" spans="5:26" ht="13.2">
      <c r="E562" s="6"/>
      <c r="G562" s="1239"/>
      <c r="H562" s="1775"/>
      <c r="J562" s="1439"/>
      <c r="K562" s="48" t="e">
        <f t="shared" ca="1" si="129"/>
        <v>#NAME?</v>
      </c>
      <c r="L562" s="48" t="e">
        <f t="shared" ca="1" si="130"/>
        <v>#NAME?</v>
      </c>
      <c r="M562" s="1240" t="e">
        <f t="shared" ca="1" si="131"/>
        <v>#NAME?</v>
      </c>
      <c r="N562" s="1239"/>
      <c r="O562" s="1239"/>
      <c r="P562" s="1239"/>
      <c r="Q562" s="1239"/>
      <c r="R562" s="1239"/>
      <c r="S562" s="1239"/>
      <c r="T562" s="1239"/>
      <c r="U562" s="1357"/>
      <c r="Z562" s="1562"/>
    </row>
    <row r="563" spans="5:26" ht="13.2">
      <c r="E563" s="6"/>
      <c r="G563" s="1239"/>
      <c r="H563" s="1775"/>
      <c r="J563" s="1439"/>
      <c r="K563" s="48" t="e">
        <f t="shared" ca="1" si="129"/>
        <v>#NAME?</v>
      </c>
      <c r="L563" s="48" t="e">
        <f t="shared" ca="1" si="130"/>
        <v>#NAME?</v>
      </c>
      <c r="M563" s="1240" t="e">
        <f t="shared" ca="1" si="131"/>
        <v>#NAME?</v>
      </c>
      <c r="N563" s="1239"/>
      <c r="O563" s="1239"/>
      <c r="P563" s="1239"/>
      <c r="Q563" s="1239"/>
      <c r="R563" s="1239"/>
      <c r="S563" s="1239"/>
      <c r="T563" s="1239"/>
      <c r="U563" s="1357"/>
      <c r="Z563" s="1562"/>
    </row>
    <row r="564" spans="5:26" ht="13.2">
      <c r="E564" s="6"/>
      <c r="G564" s="1239"/>
      <c r="H564" s="1775"/>
      <c r="J564" s="1439"/>
      <c r="K564" s="48" t="e">
        <f t="shared" ca="1" si="129"/>
        <v>#NAME?</v>
      </c>
      <c r="L564" s="48" t="e">
        <f t="shared" ca="1" si="130"/>
        <v>#NAME?</v>
      </c>
      <c r="M564" s="1240" t="e">
        <f t="shared" ca="1" si="131"/>
        <v>#NAME?</v>
      </c>
      <c r="N564" s="1239"/>
      <c r="O564" s="1239"/>
      <c r="P564" s="1239"/>
      <c r="Q564" s="1239"/>
      <c r="R564" s="1239"/>
      <c r="S564" s="1239"/>
      <c r="T564" s="1239"/>
      <c r="U564" s="1357"/>
      <c r="Z564" s="1562"/>
    </row>
    <row r="565" spans="5:26" ht="13.2">
      <c r="E565" s="6"/>
      <c r="G565" s="1239"/>
      <c r="H565" s="1775"/>
      <c r="J565" s="1439"/>
      <c r="K565" s="48" t="e">
        <f t="shared" ca="1" si="129"/>
        <v>#NAME?</v>
      </c>
      <c r="L565" s="48" t="e">
        <f t="shared" ca="1" si="130"/>
        <v>#NAME?</v>
      </c>
      <c r="M565" s="1240" t="e">
        <f t="shared" ca="1" si="131"/>
        <v>#NAME?</v>
      </c>
      <c r="N565" s="1239"/>
      <c r="O565" s="1239"/>
      <c r="P565" s="1239"/>
      <c r="Q565" s="1239"/>
      <c r="R565" s="1239"/>
      <c r="S565" s="1239"/>
      <c r="T565" s="1239"/>
      <c r="U565" s="1357"/>
      <c r="Z565" s="1562"/>
    </row>
    <row r="566" spans="5:26" ht="13.2">
      <c r="E566" s="6"/>
      <c r="G566" s="1239"/>
      <c r="H566" s="1775"/>
      <c r="J566" s="1439"/>
      <c r="K566" s="48" t="e">
        <f t="shared" ca="1" si="129"/>
        <v>#NAME?</v>
      </c>
      <c r="L566" s="48" t="e">
        <f t="shared" ca="1" si="130"/>
        <v>#NAME?</v>
      </c>
      <c r="M566" s="1240" t="e">
        <f t="shared" ca="1" si="131"/>
        <v>#NAME?</v>
      </c>
      <c r="N566" s="1239"/>
      <c r="O566" s="1239"/>
      <c r="P566" s="1239"/>
      <c r="Q566" s="1239"/>
      <c r="R566" s="1239"/>
      <c r="S566" s="1239"/>
      <c r="T566" s="1239"/>
      <c r="U566" s="1357"/>
      <c r="Z566" s="1562"/>
    </row>
    <row r="567" spans="5:26" ht="13.2">
      <c r="E567" s="6"/>
      <c r="G567" s="1239"/>
      <c r="H567" s="1775"/>
      <c r="J567" s="1439"/>
      <c r="K567" s="48" t="e">
        <f t="shared" ca="1" si="129"/>
        <v>#NAME?</v>
      </c>
      <c r="L567" s="48" t="e">
        <f t="shared" ca="1" si="130"/>
        <v>#NAME?</v>
      </c>
      <c r="M567" s="1240" t="e">
        <f t="shared" ca="1" si="131"/>
        <v>#NAME?</v>
      </c>
      <c r="N567" s="1239"/>
      <c r="O567" s="1239"/>
      <c r="P567" s="1239"/>
      <c r="Q567" s="1239"/>
      <c r="R567" s="1239"/>
      <c r="S567" s="1239"/>
      <c r="T567" s="1239"/>
      <c r="U567" s="1357"/>
      <c r="Z567" s="1562"/>
    </row>
    <row r="568" spans="5:26" ht="13.2">
      <c r="E568" s="6"/>
      <c r="G568" s="1239"/>
      <c r="H568" s="1775"/>
      <c r="J568" s="1439"/>
      <c r="K568" s="48" t="e">
        <f t="shared" ca="1" si="129"/>
        <v>#NAME?</v>
      </c>
      <c r="L568" s="48" t="e">
        <f t="shared" ca="1" si="130"/>
        <v>#NAME?</v>
      </c>
      <c r="M568" s="1240" t="e">
        <f t="shared" ca="1" si="131"/>
        <v>#NAME?</v>
      </c>
      <c r="N568" s="1239"/>
      <c r="O568" s="1239"/>
      <c r="P568" s="1239"/>
      <c r="Q568" s="1239"/>
      <c r="R568" s="1239"/>
      <c r="S568" s="1239"/>
      <c r="T568" s="1239"/>
      <c r="U568" s="1357"/>
      <c r="Z568" s="1562"/>
    </row>
    <row r="569" spans="5:26" ht="13.2">
      <c r="E569" s="6"/>
      <c r="G569" s="1239"/>
      <c r="H569" s="1775"/>
      <c r="J569" s="1439"/>
      <c r="K569" s="48" t="e">
        <f t="shared" ca="1" si="129"/>
        <v>#NAME?</v>
      </c>
      <c r="L569" s="48" t="e">
        <f t="shared" ca="1" si="130"/>
        <v>#NAME?</v>
      </c>
      <c r="M569" s="1240" t="e">
        <f t="shared" ca="1" si="131"/>
        <v>#NAME?</v>
      </c>
      <c r="N569" s="1239"/>
      <c r="O569" s="1239"/>
      <c r="P569" s="1239"/>
      <c r="Q569" s="1239"/>
      <c r="R569" s="1239"/>
      <c r="S569" s="1239"/>
      <c r="T569" s="1239"/>
      <c r="U569" s="1357"/>
      <c r="Z569" s="1562"/>
    </row>
    <row r="570" spans="5:26" ht="13.2">
      <c r="E570" s="6"/>
      <c r="G570" s="1239"/>
      <c r="H570" s="1775"/>
      <c r="J570" s="1439"/>
      <c r="K570" s="48" t="e">
        <f t="shared" ca="1" si="129"/>
        <v>#NAME?</v>
      </c>
      <c r="L570" s="48" t="e">
        <f t="shared" ca="1" si="130"/>
        <v>#NAME?</v>
      </c>
      <c r="M570" s="1240" t="e">
        <f t="shared" ca="1" si="131"/>
        <v>#NAME?</v>
      </c>
      <c r="N570" s="1239"/>
      <c r="O570" s="1239"/>
      <c r="P570" s="1239"/>
      <c r="Q570" s="1239"/>
      <c r="R570" s="1239"/>
      <c r="S570" s="1239"/>
      <c r="T570" s="1239"/>
      <c r="U570" s="1357"/>
      <c r="Z570" s="1562"/>
    </row>
    <row r="571" spans="5:26" ht="13.2">
      <c r="E571" s="6"/>
      <c r="G571" s="1239"/>
      <c r="H571" s="1775"/>
      <c r="J571" s="1439"/>
      <c r="K571" s="48" t="e">
        <f t="shared" ca="1" si="129"/>
        <v>#NAME?</v>
      </c>
      <c r="L571" s="48" t="e">
        <f t="shared" ca="1" si="130"/>
        <v>#NAME?</v>
      </c>
      <c r="M571" s="1240" t="e">
        <f t="shared" ca="1" si="131"/>
        <v>#NAME?</v>
      </c>
      <c r="N571" s="1239"/>
      <c r="O571" s="1239"/>
      <c r="P571" s="1239"/>
      <c r="Q571" s="1239"/>
      <c r="R571" s="1239"/>
      <c r="S571" s="1239"/>
      <c r="T571" s="1239"/>
      <c r="U571" s="1357"/>
      <c r="Z571" s="1562"/>
    </row>
    <row r="572" spans="5:26" ht="13.2">
      <c r="E572" s="6"/>
      <c r="G572" s="1239"/>
      <c r="H572" s="1775"/>
      <c r="J572" s="1439"/>
      <c r="K572" s="48" t="e">
        <f t="shared" ca="1" si="129"/>
        <v>#NAME?</v>
      </c>
      <c r="L572" s="48" t="e">
        <f t="shared" ca="1" si="130"/>
        <v>#NAME?</v>
      </c>
      <c r="M572" s="1240" t="e">
        <f t="shared" ca="1" si="131"/>
        <v>#NAME?</v>
      </c>
      <c r="N572" s="1239"/>
      <c r="O572" s="1239"/>
      <c r="P572" s="1239"/>
      <c r="Q572" s="1239"/>
      <c r="R572" s="1239"/>
      <c r="S572" s="1239"/>
      <c r="T572" s="1239"/>
      <c r="U572" s="1357"/>
      <c r="Z572" s="1562"/>
    </row>
    <row r="573" spans="5:26" ht="13.2">
      <c r="E573" s="6"/>
      <c r="G573" s="1239"/>
      <c r="H573" s="1775"/>
      <c r="J573" s="1439"/>
      <c r="K573" s="48" t="e">
        <f t="shared" ca="1" si="129"/>
        <v>#NAME?</v>
      </c>
      <c r="L573" s="48" t="e">
        <f t="shared" ca="1" si="130"/>
        <v>#NAME?</v>
      </c>
      <c r="M573" s="1240" t="e">
        <f t="shared" ca="1" si="131"/>
        <v>#NAME?</v>
      </c>
      <c r="N573" s="1239"/>
      <c r="O573" s="1239"/>
      <c r="P573" s="1239"/>
      <c r="Q573" s="1239"/>
      <c r="R573" s="1239"/>
      <c r="S573" s="1239"/>
      <c r="T573" s="1239"/>
      <c r="U573" s="1357"/>
      <c r="Z573" s="1562"/>
    </row>
    <row r="574" spans="5:26" ht="13.2">
      <c r="E574" s="6"/>
      <c r="G574" s="1239"/>
      <c r="H574" s="1775"/>
      <c r="J574" s="1439"/>
      <c r="K574" s="48" t="e">
        <f t="shared" ca="1" si="129"/>
        <v>#NAME?</v>
      </c>
      <c r="L574" s="48" t="e">
        <f t="shared" ca="1" si="130"/>
        <v>#NAME?</v>
      </c>
      <c r="M574" s="1240" t="e">
        <f t="shared" ca="1" si="131"/>
        <v>#NAME?</v>
      </c>
      <c r="N574" s="1239"/>
      <c r="O574" s="1239"/>
      <c r="P574" s="1239"/>
      <c r="Q574" s="1239"/>
      <c r="R574" s="1239"/>
      <c r="S574" s="1239"/>
      <c r="T574" s="1239"/>
      <c r="U574" s="1357"/>
      <c r="Z574" s="1562"/>
    </row>
    <row r="575" spans="5:26" ht="13.2">
      <c r="E575" s="6"/>
      <c r="G575" s="1239"/>
      <c r="H575" s="1775"/>
      <c r="J575" s="1439"/>
      <c r="K575" s="48" t="e">
        <f t="shared" ca="1" si="129"/>
        <v>#NAME?</v>
      </c>
      <c r="L575" s="48" t="e">
        <f t="shared" ca="1" si="130"/>
        <v>#NAME?</v>
      </c>
      <c r="M575" s="1240" t="e">
        <f t="shared" ca="1" si="131"/>
        <v>#NAME?</v>
      </c>
      <c r="N575" s="1239"/>
      <c r="O575" s="1239"/>
      <c r="P575" s="1239"/>
      <c r="Q575" s="1239"/>
      <c r="R575" s="1239"/>
      <c r="S575" s="1239"/>
      <c r="T575" s="1239"/>
      <c r="U575" s="1357"/>
      <c r="Z575" s="1562"/>
    </row>
    <row r="576" spans="5:26" ht="13.2">
      <c r="E576" s="6"/>
      <c r="G576" s="1239"/>
      <c r="H576" s="1775"/>
      <c r="J576" s="1439"/>
      <c r="K576" s="48" t="e">
        <f t="shared" ca="1" si="129"/>
        <v>#NAME?</v>
      </c>
      <c r="L576" s="48" t="e">
        <f t="shared" ca="1" si="130"/>
        <v>#NAME?</v>
      </c>
      <c r="M576" s="1240" t="e">
        <f t="shared" ca="1" si="131"/>
        <v>#NAME?</v>
      </c>
      <c r="N576" s="1239"/>
      <c r="O576" s="1239"/>
      <c r="P576" s="1239"/>
      <c r="Q576" s="1239"/>
      <c r="R576" s="1239"/>
      <c r="S576" s="1239"/>
      <c r="T576" s="1239"/>
      <c r="U576" s="1357"/>
      <c r="Z576" s="1562"/>
    </row>
    <row r="577" spans="5:26" ht="13.2">
      <c r="E577" s="6"/>
      <c r="G577" s="1239"/>
      <c r="H577" s="1775"/>
      <c r="J577" s="1439"/>
      <c r="K577" s="48" t="e">
        <f t="shared" ca="1" si="129"/>
        <v>#NAME?</v>
      </c>
      <c r="L577" s="48" t="e">
        <f t="shared" ca="1" si="130"/>
        <v>#NAME?</v>
      </c>
      <c r="M577" s="1240" t="e">
        <f t="shared" ca="1" si="131"/>
        <v>#NAME?</v>
      </c>
      <c r="N577" s="1239"/>
      <c r="O577" s="1239"/>
      <c r="P577" s="1239"/>
      <c r="Q577" s="1239"/>
      <c r="R577" s="1239"/>
      <c r="S577" s="1239"/>
      <c r="T577" s="1239"/>
      <c r="U577" s="1357"/>
      <c r="Z577" s="1562"/>
    </row>
    <row r="578" spans="5:26" ht="13.2">
      <c r="E578" s="6"/>
      <c r="G578" s="1239"/>
      <c r="H578" s="1775"/>
      <c r="J578" s="1439"/>
      <c r="K578" s="48" t="e">
        <f t="shared" ca="1" si="129"/>
        <v>#NAME?</v>
      </c>
      <c r="L578" s="48" t="e">
        <f t="shared" ca="1" si="130"/>
        <v>#NAME?</v>
      </c>
      <c r="M578" s="1240" t="e">
        <f t="shared" ca="1" si="131"/>
        <v>#NAME?</v>
      </c>
      <c r="N578" s="1239"/>
      <c r="O578" s="1239"/>
      <c r="P578" s="1239"/>
      <c r="Q578" s="1239"/>
      <c r="R578" s="1239"/>
      <c r="S578" s="1239"/>
      <c r="T578" s="1239"/>
      <c r="U578" s="1357"/>
      <c r="Z578" s="1562"/>
    </row>
    <row r="579" spans="5:26" ht="13.2">
      <c r="E579" s="6"/>
      <c r="G579" s="1239"/>
      <c r="H579" s="1775"/>
      <c r="J579" s="1439"/>
      <c r="K579" s="48" t="e">
        <f t="shared" ca="1" si="129"/>
        <v>#NAME?</v>
      </c>
      <c r="L579" s="48" t="e">
        <f t="shared" ca="1" si="130"/>
        <v>#NAME?</v>
      </c>
      <c r="M579" s="1240" t="e">
        <f t="shared" ca="1" si="131"/>
        <v>#NAME?</v>
      </c>
      <c r="N579" s="1239"/>
      <c r="O579" s="1239"/>
      <c r="P579" s="1239"/>
      <c r="Q579" s="1239"/>
      <c r="R579" s="1239"/>
      <c r="S579" s="1239"/>
      <c r="T579" s="1239"/>
      <c r="U579" s="1357"/>
      <c r="Z579" s="1562"/>
    </row>
    <row r="580" spans="5:26" ht="13.2">
      <c r="E580" s="6"/>
      <c r="G580" s="1239"/>
      <c r="H580" s="1775"/>
      <c r="J580" s="1439"/>
      <c r="K580" s="48" t="e">
        <f t="shared" ca="1" si="129"/>
        <v>#NAME?</v>
      </c>
      <c r="L580" s="48" t="e">
        <f t="shared" ca="1" si="130"/>
        <v>#NAME?</v>
      </c>
      <c r="M580" s="1240" t="e">
        <f t="shared" ca="1" si="131"/>
        <v>#NAME?</v>
      </c>
      <c r="N580" s="1239"/>
      <c r="O580" s="1239"/>
      <c r="P580" s="1239"/>
      <c r="Q580" s="1239"/>
      <c r="R580" s="1239"/>
      <c r="S580" s="1239"/>
      <c r="T580" s="1239"/>
      <c r="U580" s="1357"/>
      <c r="Z580" s="1562"/>
    </row>
    <row r="581" spans="5:26" ht="13.2">
      <c r="E581" s="6"/>
      <c r="G581" s="1239"/>
      <c r="H581" s="1775"/>
      <c r="J581" s="1439"/>
      <c r="K581" s="48" t="e">
        <f t="shared" ca="1" si="129"/>
        <v>#NAME?</v>
      </c>
      <c r="L581" s="48" t="e">
        <f t="shared" ca="1" si="130"/>
        <v>#NAME?</v>
      </c>
      <c r="M581" s="1240" t="e">
        <f t="shared" ca="1" si="131"/>
        <v>#NAME?</v>
      </c>
      <c r="N581" s="1239"/>
      <c r="O581" s="1239"/>
      <c r="P581" s="1239"/>
      <c r="Q581" s="1239"/>
      <c r="R581" s="1239"/>
      <c r="S581" s="1239"/>
      <c r="T581" s="1239"/>
      <c r="U581" s="1357"/>
      <c r="Z581" s="1562"/>
    </row>
    <row r="582" spans="5:26" ht="13.2">
      <c r="E582" s="6"/>
      <c r="G582" s="1239"/>
      <c r="H582" s="1775"/>
      <c r="J582" s="1439"/>
      <c r="K582" s="48" t="e">
        <f t="shared" ca="1" si="129"/>
        <v>#NAME?</v>
      </c>
      <c r="L582" s="48" t="e">
        <f t="shared" ca="1" si="130"/>
        <v>#NAME?</v>
      </c>
      <c r="M582" s="1240" t="e">
        <f t="shared" ca="1" si="131"/>
        <v>#NAME?</v>
      </c>
      <c r="N582" s="1239"/>
      <c r="O582" s="1239"/>
      <c r="P582" s="1239"/>
      <c r="Q582" s="1239"/>
      <c r="R582" s="1239"/>
      <c r="S582" s="1239"/>
      <c r="T582" s="1239"/>
      <c r="U582" s="1357"/>
      <c r="Z582" s="1562"/>
    </row>
    <row r="583" spans="5:26" ht="13.2">
      <c r="E583" s="6"/>
      <c r="G583" s="1239"/>
      <c r="H583" s="1775"/>
      <c r="J583" s="1439"/>
      <c r="K583" s="48" t="e">
        <f t="shared" ca="1" si="129"/>
        <v>#NAME?</v>
      </c>
      <c r="L583" s="48" t="e">
        <f t="shared" ca="1" si="130"/>
        <v>#NAME?</v>
      </c>
      <c r="M583" s="1240" t="e">
        <f t="shared" ca="1" si="131"/>
        <v>#NAME?</v>
      </c>
      <c r="N583" s="1239"/>
      <c r="O583" s="1239"/>
      <c r="P583" s="1239"/>
      <c r="Q583" s="1239"/>
      <c r="R583" s="1239"/>
      <c r="S583" s="1239"/>
      <c r="T583" s="1239"/>
      <c r="U583" s="1357"/>
      <c r="Z583" s="1562"/>
    </row>
    <row r="584" spans="5:26" ht="13.2">
      <c r="E584" s="6"/>
      <c r="G584" s="1239"/>
      <c r="H584" s="1775"/>
      <c r="J584" s="1439"/>
      <c r="K584" s="48" t="e">
        <f t="shared" ca="1" si="129"/>
        <v>#NAME?</v>
      </c>
      <c r="L584" s="48" t="e">
        <f t="shared" ca="1" si="130"/>
        <v>#NAME?</v>
      </c>
      <c r="M584" s="1240" t="e">
        <f t="shared" ca="1" si="131"/>
        <v>#NAME?</v>
      </c>
      <c r="N584" s="1239"/>
      <c r="O584" s="1239"/>
      <c r="P584" s="1239"/>
      <c r="Q584" s="1239"/>
      <c r="R584" s="1239"/>
      <c r="S584" s="1239"/>
      <c r="T584" s="1239"/>
      <c r="U584" s="1357"/>
      <c r="Z584" s="1562"/>
    </row>
    <row r="585" spans="5:26" ht="13.2">
      <c r="E585" s="6"/>
      <c r="G585" s="1239"/>
      <c r="H585" s="1775"/>
      <c r="J585" s="1439"/>
      <c r="K585" s="48" t="e">
        <f t="shared" ca="1" si="129"/>
        <v>#NAME?</v>
      </c>
      <c r="L585" s="48" t="e">
        <f t="shared" ca="1" si="130"/>
        <v>#NAME?</v>
      </c>
      <c r="M585" s="1240" t="e">
        <f t="shared" ca="1" si="131"/>
        <v>#NAME?</v>
      </c>
      <c r="N585" s="1239"/>
      <c r="O585" s="1239"/>
      <c r="P585" s="1239"/>
      <c r="Q585" s="1239"/>
      <c r="R585" s="1239"/>
      <c r="S585" s="1239"/>
      <c r="T585" s="1239"/>
      <c r="U585" s="1357"/>
      <c r="Z585" s="1562"/>
    </row>
    <row r="586" spans="5:26" ht="13.2">
      <c r="E586" s="6"/>
      <c r="G586" s="1239"/>
      <c r="H586" s="1775"/>
      <c r="J586" s="1439"/>
      <c r="K586" s="48" t="e">
        <f t="shared" ca="1" si="129"/>
        <v>#NAME?</v>
      </c>
      <c r="L586" s="48" t="e">
        <f t="shared" ca="1" si="130"/>
        <v>#NAME?</v>
      </c>
      <c r="M586" s="1240" t="e">
        <f t="shared" ca="1" si="131"/>
        <v>#NAME?</v>
      </c>
      <c r="N586" s="1239"/>
      <c r="O586" s="1239"/>
      <c r="P586" s="1239"/>
      <c r="Q586" s="1239"/>
      <c r="R586" s="1239"/>
      <c r="S586" s="1239"/>
      <c r="T586" s="1239"/>
      <c r="U586" s="1357"/>
      <c r="Z586" s="1562"/>
    </row>
    <row r="587" spans="5:26" ht="13.2">
      <c r="E587" s="6"/>
      <c r="G587" s="1239"/>
      <c r="H587" s="1775"/>
      <c r="J587" s="1439"/>
      <c r="K587" s="48" t="e">
        <f t="shared" ca="1" si="129"/>
        <v>#NAME?</v>
      </c>
      <c r="L587" s="48" t="e">
        <f t="shared" ca="1" si="130"/>
        <v>#NAME?</v>
      </c>
      <c r="M587" s="1240" t="e">
        <f t="shared" ca="1" si="131"/>
        <v>#NAME?</v>
      </c>
      <c r="N587" s="1239"/>
      <c r="O587" s="1239"/>
      <c r="P587" s="1239"/>
      <c r="Q587" s="1239"/>
      <c r="R587" s="1239"/>
      <c r="S587" s="1239"/>
      <c r="T587" s="1239"/>
      <c r="U587" s="1357"/>
      <c r="Z587" s="1562"/>
    </row>
    <row r="588" spans="5:26" ht="13.2">
      <c r="E588" s="6"/>
      <c r="G588" s="1239"/>
      <c r="H588" s="1775"/>
      <c r="J588" s="1439"/>
      <c r="K588" s="48" t="e">
        <f t="shared" ca="1" si="129"/>
        <v>#NAME?</v>
      </c>
      <c r="L588" s="48" t="e">
        <f t="shared" ca="1" si="130"/>
        <v>#NAME?</v>
      </c>
      <c r="M588" s="1240" t="e">
        <f t="shared" ca="1" si="131"/>
        <v>#NAME?</v>
      </c>
      <c r="N588" s="1239"/>
      <c r="O588" s="1239"/>
      <c r="P588" s="1239"/>
      <c r="Q588" s="1239"/>
      <c r="R588" s="1239"/>
      <c r="S588" s="1239"/>
      <c r="T588" s="1239"/>
      <c r="U588" s="1357"/>
      <c r="Z588" s="1562"/>
    </row>
    <row r="589" spans="5:26" ht="13.2">
      <c r="E589" s="6"/>
      <c r="G589" s="1239"/>
      <c r="H589" s="1775"/>
      <c r="J589" s="1439"/>
      <c r="K589" s="48" t="e">
        <f t="shared" ca="1" si="129"/>
        <v>#NAME?</v>
      </c>
      <c r="L589" s="48" t="e">
        <f t="shared" ca="1" si="130"/>
        <v>#NAME?</v>
      </c>
      <c r="M589" s="1240" t="e">
        <f t="shared" ca="1" si="131"/>
        <v>#NAME?</v>
      </c>
      <c r="N589" s="1239"/>
      <c r="O589" s="1239"/>
      <c r="P589" s="1239"/>
      <c r="Q589" s="1239"/>
      <c r="R589" s="1239"/>
      <c r="S589" s="1239"/>
      <c r="T589" s="1239"/>
      <c r="U589" s="1357"/>
      <c r="Z589" s="1562"/>
    </row>
    <row r="590" spans="5:26" ht="13.2">
      <c r="E590" s="6"/>
      <c r="G590" s="1239"/>
      <c r="H590" s="1775"/>
      <c r="J590" s="1439"/>
      <c r="K590" s="48" t="e">
        <f t="shared" ca="1" si="129"/>
        <v>#NAME?</v>
      </c>
      <c r="L590" s="48" t="e">
        <f t="shared" ca="1" si="130"/>
        <v>#NAME?</v>
      </c>
      <c r="M590" s="1240" t="e">
        <f t="shared" ca="1" si="131"/>
        <v>#NAME?</v>
      </c>
      <c r="N590" s="1239"/>
      <c r="O590" s="1239"/>
      <c r="P590" s="1239"/>
      <c r="Q590" s="1239"/>
      <c r="R590" s="1239"/>
      <c r="S590" s="1239"/>
      <c r="T590" s="1239"/>
      <c r="U590" s="1357"/>
      <c r="Z590" s="1562"/>
    </row>
    <row r="591" spans="5:26" ht="13.2">
      <c r="E591" s="6"/>
      <c r="G591" s="1239"/>
      <c r="H591" s="1775"/>
      <c r="J591" s="1439"/>
      <c r="K591" s="48" t="e">
        <f t="shared" ca="1" si="129"/>
        <v>#NAME?</v>
      </c>
      <c r="L591" s="48" t="e">
        <f t="shared" ca="1" si="130"/>
        <v>#NAME?</v>
      </c>
      <c r="M591" s="1240" t="e">
        <f t="shared" ca="1" si="131"/>
        <v>#NAME?</v>
      </c>
      <c r="N591" s="1239"/>
      <c r="O591" s="1239"/>
      <c r="P591" s="1239"/>
      <c r="Q591" s="1239"/>
      <c r="R591" s="1239"/>
      <c r="S591" s="1239"/>
      <c r="T591" s="1239"/>
      <c r="U591" s="1357"/>
      <c r="Z591" s="1562"/>
    </row>
    <row r="592" spans="5:26" ht="13.2">
      <c r="E592" s="6"/>
      <c r="G592" s="1239"/>
      <c r="H592" s="1775"/>
      <c r="J592" s="1439"/>
      <c r="K592" s="48" t="e">
        <f t="shared" ca="1" si="129"/>
        <v>#NAME?</v>
      </c>
      <c r="L592" s="48" t="e">
        <f t="shared" ca="1" si="130"/>
        <v>#NAME?</v>
      </c>
      <c r="M592" s="1240" t="e">
        <f t="shared" ca="1" si="131"/>
        <v>#NAME?</v>
      </c>
      <c r="N592" s="1239"/>
      <c r="O592" s="1239"/>
      <c r="P592" s="1239"/>
      <c r="Q592" s="1239"/>
      <c r="R592" s="1239"/>
      <c r="S592" s="1239"/>
      <c r="T592" s="1239"/>
      <c r="U592" s="1357"/>
      <c r="Z592" s="1562"/>
    </row>
    <row r="593" spans="5:26" ht="13.2">
      <c r="E593" s="6"/>
      <c r="G593" s="1239"/>
      <c r="H593" s="1775"/>
      <c r="J593" s="1439"/>
      <c r="K593" s="48" t="e">
        <f t="shared" ca="1" si="129"/>
        <v>#NAME?</v>
      </c>
      <c r="L593" s="48" t="e">
        <f t="shared" ca="1" si="130"/>
        <v>#NAME?</v>
      </c>
      <c r="M593" s="1240" t="e">
        <f t="shared" ca="1" si="131"/>
        <v>#NAME?</v>
      </c>
      <c r="N593" s="1239"/>
      <c r="O593" s="1239"/>
      <c r="P593" s="1239"/>
      <c r="Q593" s="1239"/>
      <c r="R593" s="1239"/>
      <c r="S593" s="1239"/>
      <c r="T593" s="1239"/>
      <c r="U593" s="1357"/>
      <c r="Z593" s="1562"/>
    </row>
    <row r="594" spans="5:26" ht="13.2">
      <c r="E594" s="6"/>
      <c r="G594" s="1239"/>
      <c r="H594" s="1775"/>
      <c r="J594" s="1439"/>
      <c r="K594" s="48" t="e">
        <f t="shared" ca="1" si="129"/>
        <v>#NAME?</v>
      </c>
      <c r="L594" s="48" t="e">
        <f t="shared" ca="1" si="130"/>
        <v>#NAME?</v>
      </c>
      <c r="M594" s="1240" t="e">
        <f t="shared" ca="1" si="131"/>
        <v>#NAME?</v>
      </c>
      <c r="N594" s="1239"/>
      <c r="O594" s="1239"/>
      <c r="P594" s="1239"/>
      <c r="Q594" s="1239"/>
      <c r="R594" s="1239"/>
      <c r="S594" s="1239"/>
      <c r="T594" s="1239"/>
      <c r="U594" s="1357"/>
      <c r="Z594" s="1562"/>
    </row>
    <row r="595" spans="5:26" ht="13.2">
      <c r="E595" s="6"/>
      <c r="G595" s="1239"/>
      <c r="H595" s="1775"/>
      <c r="J595" s="1439"/>
      <c r="K595" s="48" t="e">
        <f t="shared" ca="1" si="129"/>
        <v>#NAME?</v>
      </c>
      <c r="L595" s="48" t="e">
        <f t="shared" ca="1" si="130"/>
        <v>#NAME?</v>
      </c>
      <c r="M595" s="1240" t="e">
        <f t="shared" ca="1" si="131"/>
        <v>#NAME?</v>
      </c>
      <c r="N595" s="1239"/>
      <c r="O595" s="1239"/>
      <c r="P595" s="1239"/>
      <c r="Q595" s="1239"/>
      <c r="R595" s="1239"/>
      <c r="S595" s="1239"/>
      <c r="T595" s="1239"/>
      <c r="U595" s="1357"/>
      <c r="Z595" s="1562"/>
    </row>
    <row r="596" spans="5:26" ht="13.2">
      <c r="E596" s="6"/>
      <c r="G596" s="1239"/>
      <c r="H596" s="1775"/>
      <c r="J596" s="1439"/>
      <c r="K596" s="48" t="e">
        <f t="shared" ca="1" si="129"/>
        <v>#NAME?</v>
      </c>
      <c r="L596" s="48" t="e">
        <f t="shared" ca="1" si="130"/>
        <v>#NAME?</v>
      </c>
      <c r="M596" s="1240" t="e">
        <f t="shared" ca="1" si="131"/>
        <v>#NAME?</v>
      </c>
      <c r="N596" s="1239"/>
      <c r="O596" s="1239"/>
      <c r="P596" s="1239"/>
      <c r="Q596" s="1239"/>
      <c r="R596" s="1239"/>
      <c r="S596" s="1239"/>
      <c r="T596" s="1239"/>
      <c r="U596" s="1357"/>
      <c r="Z596" s="1562"/>
    </row>
    <row r="597" spans="5:26" ht="13.2">
      <c r="E597" s="6"/>
      <c r="G597" s="1239"/>
      <c r="H597" s="1775"/>
      <c r="J597" s="1439"/>
      <c r="K597" s="48" t="e">
        <f t="shared" ca="1" si="129"/>
        <v>#NAME?</v>
      </c>
      <c r="L597" s="48" t="e">
        <f t="shared" ca="1" si="130"/>
        <v>#NAME?</v>
      </c>
      <c r="M597" s="1240" t="e">
        <f t="shared" ca="1" si="131"/>
        <v>#NAME?</v>
      </c>
      <c r="N597" s="1239"/>
      <c r="O597" s="1239"/>
      <c r="P597" s="1239"/>
      <c r="Q597" s="1239"/>
      <c r="R597" s="1239"/>
      <c r="S597" s="1239"/>
      <c r="T597" s="1239"/>
      <c r="U597" s="1357"/>
      <c r="Z597" s="1562"/>
    </row>
    <row r="598" spans="5:26" ht="13.2">
      <c r="E598" s="6"/>
      <c r="G598" s="1239"/>
      <c r="H598" s="1775"/>
      <c r="J598" s="1439"/>
      <c r="K598" s="48" t="e">
        <f t="shared" ca="1" si="129"/>
        <v>#NAME?</v>
      </c>
      <c r="L598" s="48" t="e">
        <f t="shared" ca="1" si="130"/>
        <v>#NAME?</v>
      </c>
      <c r="M598" s="1240" t="e">
        <f t="shared" ca="1" si="131"/>
        <v>#NAME?</v>
      </c>
      <c r="N598" s="1239"/>
      <c r="O598" s="1239"/>
      <c r="P598" s="1239"/>
      <c r="Q598" s="1239"/>
      <c r="R598" s="1239"/>
      <c r="S598" s="1239"/>
      <c r="T598" s="1239"/>
      <c r="U598" s="1357"/>
      <c r="Z598" s="1562"/>
    </row>
    <row r="599" spans="5:26" ht="13.2">
      <c r="E599" s="6"/>
      <c r="G599" s="1239"/>
      <c r="H599" s="1775"/>
      <c r="J599" s="1439"/>
      <c r="K599" s="48" t="e">
        <f t="shared" ca="1" si="129"/>
        <v>#NAME?</v>
      </c>
      <c r="L599" s="48" t="e">
        <f t="shared" ca="1" si="130"/>
        <v>#NAME?</v>
      </c>
      <c r="M599" s="1240" t="e">
        <f t="shared" ca="1" si="131"/>
        <v>#NAME?</v>
      </c>
      <c r="N599" s="1239"/>
      <c r="O599" s="1239"/>
      <c r="P599" s="1239"/>
      <c r="Q599" s="1239"/>
      <c r="R599" s="1239"/>
      <c r="S599" s="1239"/>
      <c r="T599" s="1239"/>
      <c r="U599" s="1357"/>
      <c r="Z599" s="1562"/>
    </row>
    <row r="600" spans="5:26" ht="13.2">
      <c r="E600" s="6"/>
      <c r="G600" s="1239"/>
      <c r="H600" s="1775"/>
      <c r="J600" s="1439"/>
      <c r="K600" s="48" t="e">
        <f t="shared" ca="1" si="129"/>
        <v>#NAME?</v>
      </c>
      <c r="L600" s="48" t="e">
        <f t="shared" ca="1" si="130"/>
        <v>#NAME?</v>
      </c>
      <c r="M600" s="1240" t="e">
        <f t="shared" ca="1" si="131"/>
        <v>#NAME?</v>
      </c>
      <c r="N600" s="1239"/>
      <c r="O600" s="1239"/>
      <c r="P600" s="1239"/>
      <c r="Q600" s="1239"/>
      <c r="R600" s="1239"/>
      <c r="S600" s="1239"/>
      <c r="T600" s="1239"/>
      <c r="U600" s="1357"/>
      <c r="Z600" s="1562"/>
    </row>
    <row r="601" spans="5:26" ht="13.2">
      <c r="E601" s="6"/>
      <c r="G601" s="1239"/>
      <c r="H601" s="1775"/>
      <c r="J601" s="1439"/>
      <c r="K601" s="48" t="e">
        <f t="shared" ca="1" si="129"/>
        <v>#NAME?</v>
      </c>
      <c r="L601" s="48" t="e">
        <f t="shared" ca="1" si="130"/>
        <v>#NAME?</v>
      </c>
      <c r="M601" s="1240" t="e">
        <f t="shared" ca="1" si="131"/>
        <v>#NAME?</v>
      </c>
      <c r="N601" s="1239"/>
      <c r="O601" s="1239"/>
      <c r="P601" s="1239"/>
      <c r="Q601" s="1239"/>
      <c r="R601" s="1239"/>
      <c r="S601" s="1239"/>
      <c r="T601" s="1239"/>
      <c r="U601" s="1357"/>
      <c r="Z601" s="1562"/>
    </row>
    <row r="602" spans="5:26" ht="13.2">
      <c r="E602" s="6"/>
      <c r="G602" s="1239"/>
      <c r="H602" s="1775"/>
      <c r="J602" s="1439"/>
      <c r="K602" s="48" t="e">
        <f t="shared" ca="1" si="129"/>
        <v>#NAME?</v>
      </c>
      <c r="L602" s="48" t="e">
        <f t="shared" ca="1" si="130"/>
        <v>#NAME?</v>
      </c>
      <c r="M602" s="1240" t="e">
        <f t="shared" ca="1" si="131"/>
        <v>#NAME?</v>
      </c>
      <c r="N602" s="1239"/>
      <c r="O602" s="1239"/>
      <c r="P602" s="1239"/>
      <c r="Q602" s="1239"/>
      <c r="R602" s="1239"/>
      <c r="S602" s="1239"/>
      <c r="T602" s="1239"/>
      <c r="U602" s="1357"/>
      <c r="Z602" s="1562"/>
    </row>
    <row r="603" spans="5:26" ht="13.2">
      <c r="E603" s="6"/>
      <c r="G603" s="1239"/>
      <c r="H603" s="1775"/>
      <c r="J603" s="1439"/>
      <c r="K603" s="48" t="e">
        <f t="shared" ca="1" si="129"/>
        <v>#NAME?</v>
      </c>
      <c r="L603" s="48" t="e">
        <f t="shared" ca="1" si="130"/>
        <v>#NAME?</v>
      </c>
      <c r="M603" s="1240" t="e">
        <f t="shared" ca="1" si="131"/>
        <v>#NAME?</v>
      </c>
      <c r="N603" s="1239"/>
      <c r="O603" s="1239"/>
      <c r="P603" s="1239"/>
      <c r="Q603" s="1239"/>
      <c r="R603" s="1239"/>
      <c r="S603" s="1239"/>
      <c r="T603" s="1239"/>
      <c r="U603" s="1357"/>
      <c r="Z603" s="1562"/>
    </row>
    <row r="604" spans="5:26" ht="13.2">
      <c r="E604" s="6"/>
      <c r="G604" s="1239"/>
      <c r="H604" s="1775"/>
      <c r="J604" s="1439"/>
      <c r="K604" s="48" t="e">
        <f t="shared" ca="1" si="129"/>
        <v>#NAME?</v>
      </c>
      <c r="L604" s="48" t="e">
        <f t="shared" ca="1" si="130"/>
        <v>#NAME?</v>
      </c>
      <c r="M604" s="1240" t="e">
        <f t="shared" ca="1" si="131"/>
        <v>#NAME?</v>
      </c>
      <c r="N604" s="1239"/>
      <c r="O604" s="1239"/>
      <c r="P604" s="1239"/>
      <c r="Q604" s="1239"/>
      <c r="R604" s="1239"/>
      <c r="S604" s="1239"/>
      <c r="T604" s="1239"/>
      <c r="U604" s="1357"/>
      <c r="Z604" s="1562"/>
    </row>
    <row r="605" spans="5:26" ht="13.2">
      <c r="E605" s="6"/>
      <c r="G605" s="1239"/>
      <c r="H605" s="1775"/>
      <c r="J605" s="1439"/>
      <c r="K605" s="48" t="e">
        <f t="shared" ca="1" si="129"/>
        <v>#NAME?</v>
      </c>
      <c r="L605" s="48" t="e">
        <f t="shared" ca="1" si="130"/>
        <v>#NAME?</v>
      </c>
      <c r="M605" s="1240" t="e">
        <f t="shared" ca="1" si="131"/>
        <v>#NAME?</v>
      </c>
      <c r="N605" s="1239"/>
      <c r="O605" s="1239"/>
      <c r="P605" s="1239"/>
      <c r="Q605" s="1239"/>
      <c r="R605" s="1239"/>
      <c r="S605" s="1239"/>
      <c r="T605" s="1239"/>
      <c r="U605" s="1357"/>
      <c r="Z605" s="1562"/>
    </row>
    <row r="606" spans="5:26" ht="13.2">
      <c r="E606" s="6"/>
      <c r="G606" s="1239"/>
      <c r="H606" s="1775"/>
      <c r="J606" s="1439"/>
      <c r="K606" s="48" t="e">
        <f t="shared" ca="1" si="129"/>
        <v>#NAME?</v>
      </c>
      <c r="L606" s="48" t="e">
        <f t="shared" ca="1" si="130"/>
        <v>#NAME?</v>
      </c>
      <c r="M606" s="1240" t="e">
        <f t="shared" ca="1" si="131"/>
        <v>#NAME?</v>
      </c>
      <c r="N606" s="1239"/>
      <c r="O606" s="1239"/>
      <c r="P606" s="1239"/>
      <c r="Q606" s="1239"/>
      <c r="R606" s="1239"/>
      <c r="S606" s="1239"/>
      <c r="T606" s="1239"/>
      <c r="U606" s="1357"/>
      <c r="Z606" s="1562"/>
    </row>
    <row r="607" spans="5:26" ht="13.2">
      <c r="E607" s="6"/>
      <c r="G607" s="1239"/>
      <c r="H607" s="1775"/>
      <c r="J607" s="1439"/>
      <c r="K607" s="48" t="e">
        <f t="shared" ca="1" si="129"/>
        <v>#NAME?</v>
      </c>
      <c r="L607" s="48" t="e">
        <f t="shared" ca="1" si="130"/>
        <v>#NAME?</v>
      </c>
      <c r="M607" s="1240" t="e">
        <f t="shared" ca="1" si="131"/>
        <v>#NAME?</v>
      </c>
      <c r="N607" s="1239"/>
      <c r="O607" s="1239"/>
      <c r="P607" s="1239"/>
      <c r="Q607" s="1239"/>
      <c r="R607" s="1239"/>
      <c r="S607" s="1239"/>
      <c r="T607" s="1239"/>
      <c r="U607" s="1357"/>
      <c r="Z607" s="1562"/>
    </row>
    <row r="608" spans="5:26" ht="13.2">
      <c r="E608" s="6"/>
      <c r="G608" s="1239"/>
      <c r="H608" s="1775"/>
      <c r="J608" s="1439"/>
      <c r="K608" s="48" t="e">
        <f t="shared" ca="1" si="129"/>
        <v>#NAME?</v>
      </c>
      <c r="L608" s="48" t="e">
        <f t="shared" ca="1" si="130"/>
        <v>#NAME?</v>
      </c>
      <c r="M608" s="1240" t="e">
        <f t="shared" ca="1" si="131"/>
        <v>#NAME?</v>
      </c>
      <c r="N608" s="1239"/>
      <c r="O608" s="1239"/>
      <c r="P608" s="1239"/>
      <c r="Q608" s="1239"/>
      <c r="R608" s="1239"/>
      <c r="S608" s="1239"/>
      <c r="T608" s="1239"/>
      <c r="U608" s="1357"/>
      <c r="Z608" s="1562"/>
    </row>
    <row r="609" spans="5:26" ht="13.2">
      <c r="E609" s="6"/>
      <c r="G609" s="1239"/>
      <c r="H609" s="1775"/>
      <c r="J609" s="1439"/>
      <c r="K609" s="48" t="e">
        <f t="shared" ca="1" si="129"/>
        <v>#NAME?</v>
      </c>
      <c r="L609" s="48" t="e">
        <f t="shared" ca="1" si="130"/>
        <v>#NAME?</v>
      </c>
      <c r="M609" s="1240" t="e">
        <f t="shared" ca="1" si="131"/>
        <v>#NAME?</v>
      </c>
      <c r="N609" s="1239"/>
      <c r="O609" s="1239"/>
      <c r="P609" s="1239"/>
      <c r="Q609" s="1239"/>
      <c r="R609" s="1239"/>
      <c r="S609" s="1239"/>
      <c r="T609" s="1239"/>
      <c r="U609" s="1357"/>
      <c r="Z609" s="1562"/>
    </row>
    <row r="610" spans="5:26" ht="13.2">
      <c r="E610" s="6"/>
      <c r="G610" s="1239"/>
      <c r="H610" s="1775"/>
      <c r="J610" s="1439"/>
      <c r="K610" s="48" t="e">
        <f t="shared" ca="1" si="129"/>
        <v>#NAME?</v>
      </c>
      <c r="L610" s="48" t="e">
        <f t="shared" ca="1" si="130"/>
        <v>#NAME?</v>
      </c>
      <c r="M610" s="1240" t="e">
        <f t="shared" ca="1" si="131"/>
        <v>#NAME?</v>
      </c>
      <c r="N610" s="1239"/>
      <c r="O610" s="1239"/>
      <c r="P610" s="1239"/>
      <c r="Q610" s="1239"/>
      <c r="R610" s="1239"/>
      <c r="S610" s="1239"/>
      <c r="T610" s="1239"/>
      <c r="U610" s="1357"/>
      <c r="Z610" s="1562"/>
    </row>
    <row r="611" spans="5:26" ht="13.2">
      <c r="E611" s="6"/>
      <c r="G611" s="1239"/>
      <c r="H611" s="1775"/>
      <c r="J611" s="1439"/>
      <c r="K611" s="48" t="e">
        <f t="shared" ca="1" si="129"/>
        <v>#NAME?</v>
      </c>
      <c r="L611" s="48" t="e">
        <f t="shared" ca="1" si="130"/>
        <v>#NAME?</v>
      </c>
      <c r="M611" s="1240" t="e">
        <f t="shared" ca="1" si="131"/>
        <v>#NAME?</v>
      </c>
      <c r="N611" s="1239"/>
      <c r="O611" s="1239"/>
      <c r="P611" s="1239"/>
      <c r="Q611" s="1239"/>
      <c r="R611" s="1239"/>
      <c r="S611" s="1239"/>
      <c r="T611" s="1239"/>
      <c r="U611" s="1357"/>
      <c r="Z611" s="1562"/>
    </row>
    <row r="612" spans="5:26" ht="13.2">
      <c r="E612" s="6"/>
      <c r="G612" s="1239"/>
      <c r="H612" s="1775"/>
      <c r="J612" s="1439"/>
      <c r="K612" s="48" t="e">
        <f t="shared" ca="1" si="129"/>
        <v>#NAME?</v>
      </c>
      <c r="L612" s="48" t="e">
        <f t="shared" ca="1" si="130"/>
        <v>#NAME?</v>
      </c>
      <c r="M612" s="1240" t="e">
        <f t="shared" ca="1" si="131"/>
        <v>#NAME?</v>
      </c>
      <c r="N612" s="1239"/>
      <c r="O612" s="1239"/>
      <c r="P612" s="1239"/>
      <c r="Q612" s="1239"/>
      <c r="R612" s="1239"/>
      <c r="S612" s="1239"/>
      <c r="T612" s="1239"/>
      <c r="U612" s="1357"/>
      <c r="Z612" s="1562"/>
    </row>
    <row r="613" spans="5:26" ht="13.2">
      <c r="E613" s="6"/>
      <c r="G613" s="1239"/>
      <c r="H613" s="1775"/>
      <c r="J613" s="1439"/>
      <c r="K613" s="48" t="e">
        <f t="shared" ca="1" si="129"/>
        <v>#NAME?</v>
      </c>
      <c r="L613" s="48" t="e">
        <f t="shared" ca="1" si="130"/>
        <v>#NAME?</v>
      </c>
      <c r="M613" s="1240" t="e">
        <f t="shared" ca="1" si="131"/>
        <v>#NAME?</v>
      </c>
      <c r="N613" s="1239"/>
      <c r="O613" s="1239"/>
      <c r="P613" s="1239"/>
      <c r="Q613" s="1239"/>
      <c r="R613" s="1239"/>
      <c r="S613" s="1239"/>
      <c r="T613" s="1239"/>
      <c r="U613" s="1357"/>
      <c r="Z613" s="1562"/>
    </row>
    <row r="614" spans="5:26" ht="13.2">
      <c r="E614" s="6"/>
      <c r="G614" s="1239"/>
      <c r="H614" s="1775"/>
      <c r="J614" s="1439"/>
      <c r="K614" s="48" t="e">
        <f t="shared" ca="1" si="129"/>
        <v>#NAME?</v>
      </c>
      <c r="L614" s="48" t="e">
        <f t="shared" ca="1" si="130"/>
        <v>#NAME?</v>
      </c>
      <c r="M614" s="1240" t="e">
        <f t="shared" ca="1" si="131"/>
        <v>#NAME?</v>
      </c>
      <c r="N614" s="1239"/>
      <c r="O614" s="1239"/>
      <c r="P614" s="1239"/>
      <c r="Q614" s="1239"/>
      <c r="R614" s="1239"/>
      <c r="S614" s="1239"/>
      <c r="T614" s="1239"/>
      <c r="U614" s="1357"/>
      <c r="Z614" s="1562"/>
    </row>
    <row r="615" spans="5:26" ht="13.2">
      <c r="E615" s="6"/>
      <c r="G615" s="1239"/>
      <c r="H615" s="1775"/>
      <c r="J615" s="1439"/>
      <c r="K615" s="48" t="e">
        <f t="shared" ca="1" si="129"/>
        <v>#NAME?</v>
      </c>
      <c r="L615" s="48" t="e">
        <f t="shared" ca="1" si="130"/>
        <v>#NAME?</v>
      </c>
      <c r="M615" s="1240" t="e">
        <f t="shared" ca="1" si="131"/>
        <v>#NAME?</v>
      </c>
      <c r="N615" s="1239"/>
      <c r="O615" s="1239"/>
      <c r="P615" s="1239"/>
      <c r="Q615" s="1239"/>
      <c r="R615" s="1239"/>
      <c r="S615" s="1239"/>
      <c r="T615" s="1239"/>
      <c r="U615" s="1357"/>
      <c r="Z615" s="1562"/>
    </row>
    <row r="616" spans="5:26" ht="13.2">
      <c r="E616" s="6"/>
      <c r="G616" s="1239"/>
      <c r="H616" s="1775"/>
      <c r="J616" s="1439"/>
      <c r="K616" s="48" t="e">
        <f t="shared" ca="1" si="129"/>
        <v>#NAME?</v>
      </c>
      <c r="L616" s="48" t="e">
        <f t="shared" ca="1" si="130"/>
        <v>#NAME?</v>
      </c>
      <c r="M616" s="1240" t="e">
        <f t="shared" ca="1" si="131"/>
        <v>#NAME?</v>
      </c>
      <c r="N616" s="1239"/>
      <c r="O616" s="1239"/>
      <c r="P616" s="1239"/>
      <c r="Q616" s="1239"/>
      <c r="R616" s="1239"/>
      <c r="S616" s="1239"/>
      <c r="T616" s="1239"/>
      <c r="U616" s="1357"/>
      <c r="Z616" s="1562"/>
    </row>
    <row r="617" spans="5:26" ht="13.2">
      <c r="E617" s="6"/>
      <c r="G617" s="1239"/>
      <c r="H617" s="1775"/>
      <c r="J617" s="1439"/>
      <c r="K617" s="48" t="e">
        <f t="shared" ca="1" si="129"/>
        <v>#NAME?</v>
      </c>
      <c r="L617" s="48" t="e">
        <f t="shared" ca="1" si="130"/>
        <v>#NAME?</v>
      </c>
      <c r="M617" s="1240" t="e">
        <f t="shared" ca="1" si="131"/>
        <v>#NAME?</v>
      </c>
      <c r="N617" s="1239"/>
      <c r="O617" s="1239"/>
      <c r="P617" s="1239"/>
      <c r="Q617" s="1239"/>
      <c r="R617" s="1239"/>
      <c r="S617" s="1239"/>
      <c r="T617" s="1239"/>
      <c r="U617" s="1357"/>
      <c r="Z617" s="1562"/>
    </row>
    <row r="618" spans="5:26" ht="13.2">
      <c r="E618" s="6"/>
      <c r="G618" s="1239"/>
      <c r="H618" s="1775"/>
      <c r="J618" s="1439"/>
      <c r="K618" s="48" t="e">
        <f t="shared" ca="1" si="129"/>
        <v>#NAME?</v>
      </c>
      <c r="L618" s="48" t="e">
        <f t="shared" ca="1" si="130"/>
        <v>#NAME?</v>
      </c>
      <c r="M618" s="1240" t="e">
        <f t="shared" ca="1" si="131"/>
        <v>#NAME?</v>
      </c>
      <c r="N618" s="1239"/>
      <c r="O618" s="1239"/>
      <c r="P618" s="1239"/>
      <c r="Q618" s="1239"/>
      <c r="R618" s="1239"/>
      <c r="S618" s="1239"/>
      <c r="T618" s="1239"/>
      <c r="U618" s="1357"/>
      <c r="Z618" s="1562"/>
    </row>
    <row r="619" spans="5:26" ht="13.2">
      <c r="E619" s="6"/>
      <c r="G619" s="1239"/>
      <c r="H619" s="1775"/>
      <c r="J619" s="1439"/>
      <c r="K619" s="48" t="e">
        <f t="shared" ca="1" si="129"/>
        <v>#NAME?</v>
      </c>
      <c r="L619" s="48" t="e">
        <f t="shared" ca="1" si="130"/>
        <v>#NAME?</v>
      </c>
      <c r="M619" s="1240" t="e">
        <f t="shared" ca="1" si="131"/>
        <v>#NAME?</v>
      </c>
      <c r="N619" s="1239"/>
      <c r="O619" s="1239"/>
      <c r="P619" s="1239"/>
      <c r="Q619" s="1239"/>
      <c r="R619" s="1239"/>
      <c r="S619" s="1239"/>
      <c r="T619" s="1239"/>
      <c r="U619" s="1357"/>
      <c r="Z619" s="1562"/>
    </row>
    <row r="620" spans="5:26" ht="13.2">
      <c r="E620" s="6"/>
      <c r="G620" s="1239"/>
      <c r="H620" s="1775"/>
      <c r="J620" s="1439"/>
      <c r="K620" s="48" t="e">
        <f t="shared" ca="1" si="129"/>
        <v>#NAME?</v>
      </c>
      <c r="L620" s="48" t="e">
        <f t="shared" ca="1" si="130"/>
        <v>#NAME?</v>
      </c>
      <c r="M620" s="1240" t="e">
        <f t="shared" ca="1" si="131"/>
        <v>#NAME?</v>
      </c>
      <c r="N620" s="1239"/>
      <c r="O620" s="1239"/>
      <c r="P620" s="1239"/>
      <c r="Q620" s="1239"/>
      <c r="R620" s="1239"/>
      <c r="S620" s="1239"/>
      <c r="T620" s="1239"/>
      <c r="U620" s="1357"/>
      <c r="Z620" s="1562"/>
    </row>
    <row r="621" spans="5:26" ht="13.2">
      <c r="E621" s="6"/>
      <c r="G621" s="1239"/>
      <c r="H621" s="1775"/>
      <c r="J621" s="1439"/>
      <c r="K621" s="48" t="e">
        <f t="shared" ca="1" si="129"/>
        <v>#NAME?</v>
      </c>
      <c r="L621" s="48" t="e">
        <f t="shared" ca="1" si="130"/>
        <v>#NAME?</v>
      </c>
      <c r="M621" s="1240" t="e">
        <f t="shared" ca="1" si="131"/>
        <v>#NAME?</v>
      </c>
      <c r="N621" s="1239"/>
      <c r="O621" s="1239"/>
      <c r="P621" s="1239"/>
      <c r="Q621" s="1239"/>
      <c r="R621" s="1239"/>
      <c r="S621" s="1239"/>
      <c r="T621" s="1239"/>
      <c r="U621" s="1357"/>
      <c r="Z621" s="1562"/>
    </row>
    <row r="622" spans="5:26" ht="13.2">
      <c r="E622" s="6"/>
      <c r="G622" s="1239"/>
      <c r="H622" s="1775"/>
      <c r="J622" s="1439"/>
      <c r="K622" s="48" t="e">
        <f t="shared" ca="1" si="129"/>
        <v>#NAME?</v>
      </c>
      <c r="L622" s="48" t="e">
        <f t="shared" ca="1" si="130"/>
        <v>#NAME?</v>
      </c>
      <c r="M622" s="1240" t="e">
        <f t="shared" ca="1" si="131"/>
        <v>#NAME?</v>
      </c>
      <c r="N622" s="1239"/>
      <c r="O622" s="1239"/>
      <c r="P622" s="1239"/>
      <c r="Q622" s="1239"/>
      <c r="R622" s="1239"/>
      <c r="S622" s="1239"/>
      <c r="T622" s="1239"/>
      <c r="U622" s="1357"/>
      <c r="Z622" s="1562"/>
    </row>
    <row r="623" spans="5:26" ht="13.2">
      <c r="E623" s="6"/>
      <c r="G623" s="1239"/>
      <c r="H623" s="1775"/>
      <c r="J623" s="1439"/>
      <c r="K623" s="48" t="e">
        <f t="shared" ca="1" si="129"/>
        <v>#NAME?</v>
      </c>
      <c r="L623" s="48" t="e">
        <f t="shared" ca="1" si="130"/>
        <v>#NAME?</v>
      </c>
      <c r="M623" s="1240" t="e">
        <f t="shared" ca="1" si="131"/>
        <v>#NAME?</v>
      </c>
      <c r="N623" s="1239"/>
      <c r="O623" s="1239"/>
      <c r="P623" s="1239"/>
      <c r="Q623" s="1239"/>
      <c r="R623" s="1239"/>
      <c r="S623" s="1239"/>
      <c r="T623" s="1239"/>
      <c r="U623" s="1357"/>
      <c r="Z623" s="1562"/>
    </row>
    <row r="624" spans="5:26" ht="13.2">
      <c r="E624" s="6"/>
      <c r="G624" s="1239"/>
      <c r="H624" s="1775"/>
      <c r="J624" s="1439"/>
      <c r="K624" s="48" t="e">
        <f t="shared" ca="1" si="129"/>
        <v>#NAME?</v>
      </c>
      <c r="L624" s="48" t="e">
        <f t="shared" ca="1" si="130"/>
        <v>#NAME?</v>
      </c>
      <c r="M624" s="1240" t="e">
        <f t="shared" ca="1" si="131"/>
        <v>#NAME?</v>
      </c>
      <c r="N624" s="1239"/>
      <c r="O624" s="1239"/>
      <c r="P624" s="1239"/>
      <c r="Q624" s="1239"/>
      <c r="R624" s="1239"/>
      <c r="S624" s="1239"/>
      <c r="T624" s="1239"/>
      <c r="U624" s="1357"/>
      <c r="Z624" s="1562"/>
    </row>
    <row r="625" spans="5:26" ht="13.2">
      <c r="E625" s="6"/>
      <c r="G625" s="1239"/>
      <c r="H625" s="1775"/>
      <c r="J625" s="1439"/>
      <c r="K625" s="48" t="e">
        <f t="shared" ca="1" si="129"/>
        <v>#NAME?</v>
      </c>
      <c r="L625" s="48" t="e">
        <f t="shared" ca="1" si="130"/>
        <v>#NAME?</v>
      </c>
      <c r="M625" s="1240" t="e">
        <f t="shared" ca="1" si="131"/>
        <v>#NAME?</v>
      </c>
      <c r="N625" s="1239"/>
      <c r="O625" s="1239"/>
      <c r="P625" s="1239"/>
      <c r="Q625" s="1239"/>
      <c r="R625" s="1239"/>
      <c r="S625" s="1239"/>
      <c r="T625" s="1239"/>
      <c r="U625" s="1357"/>
      <c r="Z625" s="1562"/>
    </row>
    <row r="626" spans="5:26" ht="13.2">
      <c r="E626" s="6"/>
      <c r="G626" s="1239"/>
      <c r="H626" s="1775"/>
      <c r="J626" s="1439"/>
      <c r="K626" s="48" t="e">
        <f t="shared" ca="1" si="129"/>
        <v>#NAME?</v>
      </c>
      <c r="L626" s="48" t="e">
        <f t="shared" ca="1" si="130"/>
        <v>#NAME?</v>
      </c>
      <c r="M626" s="1240" t="e">
        <f t="shared" ca="1" si="131"/>
        <v>#NAME?</v>
      </c>
      <c r="N626" s="1239"/>
      <c r="O626" s="1239"/>
      <c r="P626" s="1239"/>
      <c r="Q626" s="1239"/>
      <c r="R626" s="1239"/>
      <c r="S626" s="1239"/>
      <c r="T626" s="1239"/>
      <c r="U626" s="1357"/>
      <c r="Z626" s="1562"/>
    </row>
    <row r="627" spans="5:26" ht="13.2">
      <c r="E627" s="6"/>
      <c r="G627" s="1239"/>
      <c r="H627" s="1775"/>
      <c r="J627" s="1439"/>
      <c r="K627" s="48" t="e">
        <f t="shared" ca="1" si="129"/>
        <v>#NAME?</v>
      </c>
      <c r="L627" s="48" t="e">
        <f t="shared" ca="1" si="130"/>
        <v>#NAME?</v>
      </c>
      <c r="M627" s="1240" t="e">
        <f t="shared" ca="1" si="131"/>
        <v>#NAME?</v>
      </c>
      <c r="N627" s="1239"/>
      <c r="O627" s="1239"/>
      <c r="P627" s="1239"/>
      <c r="Q627" s="1239"/>
      <c r="R627" s="1239"/>
      <c r="S627" s="1239"/>
      <c r="T627" s="1239"/>
      <c r="U627" s="1357"/>
      <c r="Z627" s="1562"/>
    </row>
    <row r="628" spans="5:26" ht="13.2">
      <c r="E628" s="6"/>
      <c r="G628" s="1239"/>
      <c r="H628" s="1775"/>
      <c r="J628" s="1439"/>
      <c r="K628" s="48" t="e">
        <f t="shared" ca="1" si="129"/>
        <v>#NAME?</v>
      </c>
      <c r="L628" s="48" t="e">
        <f t="shared" ca="1" si="130"/>
        <v>#NAME?</v>
      </c>
      <c r="M628" s="1240" t="e">
        <f t="shared" ca="1" si="131"/>
        <v>#NAME?</v>
      </c>
      <c r="N628" s="1239"/>
      <c r="O628" s="1239"/>
      <c r="P628" s="1239"/>
      <c r="Q628" s="1239"/>
      <c r="R628" s="1239"/>
      <c r="S628" s="1239"/>
      <c r="T628" s="1239"/>
      <c r="U628" s="1357"/>
      <c r="Z628" s="1562"/>
    </row>
    <row r="629" spans="5:26" ht="13.2">
      <c r="E629" s="6"/>
      <c r="G629" s="1239"/>
      <c r="H629" s="1775"/>
      <c r="J629" s="1439"/>
      <c r="K629" s="48" t="e">
        <f t="shared" ca="1" si="129"/>
        <v>#NAME?</v>
      </c>
      <c r="L629" s="48" t="e">
        <f t="shared" ca="1" si="130"/>
        <v>#NAME?</v>
      </c>
      <c r="M629" s="1240" t="e">
        <f t="shared" ca="1" si="131"/>
        <v>#NAME?</v>
      </c>
      <c r="N629" s="1239"/>
      <c r="O629" s="1239"/>
      <c r="P629" s="1239"/>
      <c r="Q629" s="1239"/>
      <c r="R629" s="1239"/>
      <c r="S629" s="1239"/>
      <c r="T629" s="1239"/>
      <c r="U629" s="1357"/>
      <c r="Z629" s="1562"/>
    </row>
    <row r="630" spans="5:26" ht="13.2">
      <c r="E630" s="6"/>
      <c r="G630" s="1239"/>
      <c r="H630" s="1775"/>
      <c r="J630" s="1439"/>
      <c r="K630" s="48" t="e">
        <f t="shared" ca="1" si="129"/>
        <v>#NAME?</v>
      </c>
      <c r="L630" s="48" t="e">
        <f t="shared" ca="1" si="130"/>
        <v>#NAME?</v>
      </c>
      <c r="M630" s="1240" t="e">
        <f t="shared" ca="1" si="131"/>
        <v>#NAME?</v>
      </c>
      <c r="N630" s="1239"/>
      <c r="O630" s="1239"/>
      <c r="P630" s="1239"/>
      <c r="Q630" s="1239"/>
      <c r="R630" s="1239"/>
      <c r="S630" s="1239"/>
      <c r="T630" s="1239"/>
      <c r="U630" s="1357"/>
      <c r="Z630" s="1562"/>
    </row>
    <row r="631" spans="5:26" ht="13.2">
      <c r="E631" s="6"/>
      <c r="G631" s="1239"/>
      <c r="H631" s="1775"/>
      <c r="J631" s="1439"/>
      <c r="K631" s="48" t="e">
        <f t="shared" ca="1" si="129"/>
        <v>#NAME?</v>
      </c>
      <c r="L631" s="48" t="e">
        <f t="shared" ca="1" si="130"/>
        <v>#NAME?</v>
      </c>
      <c r="M631" s="1240" t="e">
        <f t="shared" ca="1" si="131"/>
        <v>#NAME?</v>
      </c>
      <c r="N631" s="1239"/>
      <c r="O631" s="1239"/>
      <c r="P631" s="1239"/>
      <c r="Q631" s="1239"/>
      <c r="R631" s="1239"/>
      <c r="S631" s="1239"/>
      <c r="T631" s="1239"/>
      <c r="U631" s="1357"/>
      <c r="Z631" s="1562"/>
    </row>
    <row r="632" spans="5:26" ht="13.2">
      <c r="E632" s="6"/>
      <c r="G632" s="1239"/>
      <c r="H632" s="1775"/>
      <c r="J632" s="1439"/>
      <c r="K632" s="48" t="e">
        <f t="shared" ca="1" si="129"/>
        <v>#NAME?</v>
      </c>
      <c r="L632" s="48" t="e">
        <f t="shared" ca="1" si="130"/>
        <v>#NAME?</v>
      </c>
      <c r="M632" s="1240" t="e">
        <f t="shared" ca="1" si="131"/>
        <v>#NAME?</v>
      </c>
      <c r="N632" s="1239"/>
      <c r="O632" s="1239"/>
      <c r="P632" s="1239"/>
      <c r="Q632" s="1239"/>
      <c r="R632" s="1239"/>
      <c r="S632" s="1239"/>
      <c r="T632" s="1239"/>
      <c r="U632" s="1357"/>
      <c r="Z632" s="1562"/>
    </row>
    <row r="633" spans="5:26" ht="13.2">
      <c r="E633" s="6"/>
      <c r="G633" s="1239"/>
      <c r="H633" s="1775"/>
      <c r="J633" s="1439"/>
      <c r="K633" s="48" t="e">
        <f t="shared" ca="1" si="129"/>
        <v>#NAME?</v>
      </c>
      <c r="L633" s="48" t="e">
        <f t="shared" ca="1" si="130"/>
        <v>#NAME?</v>
      </c>
      <c r="M633" s="1240" t="e">
        <f t="shared" ca="1" si="131"/>
        <v>#NAME?</v>
      </c>
      <c r="N633" s="1239"/>
      <c r="O633" s="1239"/>
      <c r="P633" s="1239"/>
      <c r="Q633" s="1239"/>
      <c r="R633" s="1239"/>
      <c r="S633" s="1239"/>
      <c r="T633" s="1239"/>
      <c r="U633" s="1357"/>
      <c r="Z633" s="1562"/>
    </row>
    <row r="634" spans="5:26" ht="13.2">
      <c r="E634" s="6"/>
      <c r="G634" s="1239"/>
      <c r="H634" s="1775"/>
      <c r="J634" s="1439"/>
      <c r="K634" s="48" t="e">
        <f t="shared" ca="1" si="129"/>
        <v>#NAME?</v>
      </c>
      <c r="L634" s="48" t="e">
        <f t="shared" ca="1" si="130"/>
        <v>#NAME?</v>
      </c>
      <c r="M634" s="1240" t="e">
        <f t="shared" ca="1" si="131"/>
        <v>#NAME?</v>
      </c>
      <c r="N634" s="1239"/>
      <c r="O634" s="1239"/>
      <c r="P634" s="1239"/>
      <c r="Q634" s="1239"/>
      <c r="R634" s="1239"/>
      <c r="S634" s="1239"/>
      <c r="T634" s="1239"/>
      <c r="U634" s="1357"/>
      <c r="Z634" s="1562"/>
    </row>
    <row r="635" spans="5:26" ht="13.2">
      <c r="E635" s="6"/>
      <c r="G635" s="1239"/>
      <c r="H635" s="1775"/>
      <c r="J635" s="1439"/>
      <c r="K635" s="48" t="e">
        <f t="shared" ca="1" si="129"/>
        <v>#NAME?</v>
      </c>
      <c r="L635" s="48" t="e">
        <f t="shared" ca="1" si="130"/>
        <v>#NAME?</v>
      </c>
      <c r="M635" s="1240" t="e">
        <f t="shared" ca="1" si="131"/>
        <v>#NAME?</v>
      </c>
      <c r="N635" s="1239"/>
      <c r="O635" s="1239"/>
      <c r="P635" s="1239"/>
      <c r="Q635" s="1239"/>
      <c r="R635" s="1239"/>
      <c r="S635" s="1239"/>
      <c r="T635" s="1239"/>
      <c r="U635" s="1357"/>
      <c r="Z635" s="1562"/>
    </row>
    <row r="636" spans="5:26" ht="13.2">
      <c r="E636" s="6"/>
      <c r="G636" s="1239"/>
      <c r="H636" s="1775"/>
      <c r="J636" s="1439"/>
      <c r="K636" s="48" t="e">
        <f t="shared" ca="1" si="129"/>
        <v>#NAME?</v>
      </c>
      <c r="L636" s="48" t="e">
        <f t="shared" ca="1" si="130"/>
        <v>#NAME?</v>
      </c>
      <c r="M636" s="1240" t="e">
        <f t="shared" ca="1" si="131"/>
        <v>#NAME?</v>
      </c>
      <c r="N636" s="1239"/>
      <c r="O636" s="1239"/>
      <c r="P636" s="1239"/>
      <c r="Q636" s="1239"/>
      <c r="R636" s="1239"/>
      <c r="S636" s="1239"/>
      <c r="T636" s="1239"/>
      <c r="U636" s="1357"/>
      <c r="Z636" s="1562"/>
    </row>
    <row r="637" spans="5:26" ht="13.2">
      <c r="E637" s="6"/>
      <c r="G637" s="1239"/>
      <c r="H637" s="1775"/>
      <c r="J637" s="1439"/>
      <c r="K637" s="48" t="e">
        <f t="shared" ca="1" si="129"/>
        <v>#NAME?</v>
      </c>
      <c r="L637" s="48" t="e">
        <f t="shared" ca="1" si="130"/>
        <v>#NAME?</v>
      </c>
      <c r="M637" s="1240" t="e">
        <f t="shared" ca="1" si="131"/>
        <v>#NAME?</v>
      </c>
      <c r="N637" s="1239"/>
      <c r="O637" s="1239"/>
      <c r="P637" s="1239"/>
      <c r="Q637" s="1239"/>
      <c r="R637" s="1239"/>
      <c r="S637" s="1239"/>
      <c r="T637" s="1239"/>
      <c r="U637" s="1357"/>
      <c r="Z637" s="1562"/>
    </row>
    <row r="638" spans="5:26" ht="13.2">
      <c r="E638" s="6"/>
      <c r="G638" s="1239"/>
      <c r="H638" s="1775"/>
      <c r="J638" s="1439"/>
      <c r="K638" s="48" t="e">
        <f t="shared" ca="1" si="129"/>
        <v>#NAME?</v>
      </c>
      <c r="L638" s="48" t="e">
        <f t="shared" ca="1" si="130"/>
        <v>#NAME?</v>
      </c>
      <c r="M638" s="1240" t="e">
        <f t="shared" ca="1" si="131"/>
        <v>#NAME?</v>
      </c>
      <c r="N638" s="1239"/>
      <c r="O638" s="1239"/>
      <c r="P638" s="1239"/>
      <c r="Q638" s="1239"/>
      <c r="R638" s="1239"/>
      <c r="S638" s="1239"/>
      <c r="T638" s="1239"/>
      <c r="U638" s="1357"/>
      <c r="Z638" s="1562"/>
    </row>
    <row r="639" spans="5:26" ht="13.2">
      <c r="E639" s="6"/>
      <c r="G639" s="1239"/>
      <c r="H639" s="1775"/>
      <c r="J639" s="1439"/>
      <c r="K639" s="48" t="e">
        <f t="shared" ca="1" si="129"/>
        <v>#NAME?</v>
      </c>
      <c r="L639" s="48" t="e">
        <f t="shared" ca="1" si="130"/>
        <v>#NAME?</v>
      </c>
      <c r="M639" s="1240" t="e">
        <f t="shared" ca="1" si="131"/>
        <v>#NAME?</v>
      </c>
      <c r="N639" s="1239"/>
      <c r="O639" s="1239"/>
      <c r="P639" s="1239"/>
      <c r="Q639" s="1239"/>
      <c r="R639" s="1239"/>
      <c r="S639" s="1239"/>
      <c r="T639" s="1239"/>
      <c r="U639" s="1357"/>
      <c r="Z639" s="1562"/>
    </row>
    <row r="640" spans="5:26" ht="13.2">
      <c r="E640" s="6"/>
      <c r="G640" s="1239"/>
      <c r="H640" s="1775"/>
      <c r="J640" s="1439"/>
      <c r="K640" s="48" t="e">
        <f t="shared" ca="1" si="129"/>
        <v>#NAME?</v>
      </c>
      <c r="L640" s="48" t="e">
        <f t="shared" ca="1" si="130"/>
        <v>#NAME?</v>
      </c>
      <c r="M640" s="1240" t="e">
        <f t="shared" ca="1" si="131"/>
        <v>#NAME?</v>
      </c>
      <c r="N640" s="1239"/>
      <c r="O640" s="1239"/>
      <c r="P640" s="1239"/>
      <c r="Q640" s="1239"/>
      <c r="R640" s="1239"/>
      <c r="S640" s="1239"/>
      <c r="T640" s="1239"/>
      <c r="U640" s="1357"/>
      <c r="Z640" s="1562"/>
    </row>
    <row r="641" spans="5:26" ht="13.2">
      <c r="E641" s="6"/>
      <c r="G641" s="1239"/>
      <c r="H641" s="1775"/>
      <c r="J641" s="1439"/>
      <c r="K641" s="48" t="e">
        <f t="shared" ca="1" si="129"/>
        <v>#NAME?</v>
      </c>
      <c r="L641" s="48" t="e">
        <f t="shared" ca="1" si="130"/>
        <v>#NAME?</v>
      </c>
      <c r="M641" s="1240" t="e">
        <f t="shared" ca="1" si="131"/>
        <v>#NAME?</v>
      </c>
      <c r="N641" s="1239"/>
      <c r="O641" s="1239"/>
      <c r="P641" s="1239"/>
      <c r="Q641" s="1239"/>
      <c r="R641" s="1239"/>
      <c r="S641" s="1239"/>
      <c r="T641" s="1239"/>
      <c r="U641" s="1357"/>
      <c r="Z641" s="1562"/>
    </row>
    <row r="642" spans="5:26" ht="13.2">
      <c r="E642" s="6"/>
      <c r="G642" s="1239"/>
      <c r="H642" s="1775"/>
      <c r="J642" s="1439"/>
      <c r="K642" s="48" t="e">
        <f t="shared" ca="1" si="129"/>
        <v>#NAME?</v>
      </c>
      <c r="L642" s="48" t="e">
        <f t="shared" ca="1" si="130"/>
        <v>#NAME?</v>
      </c>
      <c r="M642" s="1240" t="e">
        <f t="shared" ca="1" si="131"/>
        <v>#NAME?</v>
      </c>
      <c r="N642" s="1239"/>
      <c r="O642" s="1239"/>
      <c r="P642" s="1239"/>
      <c r="Q642" s="1239"/>
      <c r="R642" s="1239"/>
      <c r="S642" s="1239"/>
      <c r="T642" s="1239"/>
      <c r="U642" s="1357"/>
      <c r="Z642" s="1562"/>
    </row>
    <row r="643" spans="5:26" ht="13.2">
      <c r="E643" s="6"/>
      <c r="G643" s="1239"/>
      <c r="H643" s="1775"/>
      <c r="J643" s="1439"/>
      <c r="K643" s="48" t="e">
        <f t="shared" ca="1" si="129"/>
        <v>#NAME?</v>
      </c>
      <c r="L643" s="48" t="e">
        <f t="shared" ca="1" si="130"/>
        <v>#NAME?</v>
      </c>
      <c r="M643" s="1240" t="e">
        <f t="shared" ca="1" si="131"/>
        <v>#NAME?</v>
      </c>
      <c r="N643" s="1239"/>
      <c r="O643" s="1239"/>
      <c r="P643" s="1239"/>
      <c r="Q643" s="1239"/>
      <c r="R643" s="1239"/>
      <c r="S643" s="1239"/>
      <c r="T643" s="1239"/>
      <c r="U643" s="1357"/>
      <c r="Z643" s="1562"/>
    </row>
    <row r="644" spans="5:26" ht="13.2">
      <c r="E644" s="6"/>
      <c r="G644" s="1239"/>
      <c r="H644" s="1775"/>
      <c r="J644" s="1439"/>
      <c r="K644" s="48" t="e">
        <f t="shared" ca="1" si="129"/>
        <v>#NAME?</v>
      </c>
      <c r="L644" s="48" t="e">
        <f t="shared" ca="1" si="130"/>
        <v>#NAME?</v>
      </c>
      <c r="M644" s="1240" t="e">
        <f t="shared" ca="1" si="131"/>
        <v>#NAME?</v>
      </c>
      <c r="N644" s="1239"/>
      <c r="O644" s="1239"/>
      <c r="P644" s="1239"/>
      <c r="Q644" s="1239"/>
      <c r="R644" s="1239"/>
      <c r="S644" s="1239"/>
      <c r="T644" s="1239"/>
      <c r="U644" s="1357"/>
      <c r="Z644" s="1562"/>
    </row>
    <row r="645" spans="5:26" ht="13.2">
      <c r="E645" s="6"/>
      <c r="G645" s="1239"/>
      <c r="H645" s="1775"/>
      <c r="J645" s="1439"/>
      <c r="K645" s="48" t="e">
        <f t="shared" ca="1" si="129"/>
        <v>#NAME?</v>
      </c>
      <c r="L645" s="48" t="e">
        <f t="shared" ca="1" si="130"/>
        <v>#NAME?</v>
      </c>
      <c r="M645" s="1240" t="e">
        <f t="shared" ca="1" si="131"/>
        <v>#NAME?</v>
      </c>
      <c r="N645" s="1239"/>
      <c r="O645" s="1239"/>
      <c r="P645" s="1239"/>
      <c r="Q645" s="1239"/>
      <c r="R645" s="1239"/>
      <c r="S645" s="1239"/>
      <c r="T645" s="1239"/>
      <c r="U645" s="1357"/>
      <c r="Z645" s="1562"/>
    </row>
    <row r="646" spans="5:26" ht="13.2">
      <c r="E646" s="6"/>
      <c r="G646" s="1239"/>
      <c r="H646" s="1775"/>
      <c r="J646" s="1439"/>
      <c r="K646" s="48" t="e">
        <f t="shared" ca="1" si="129"/>
        <v>#NAME?</v>
      </c>
      <c r="L646" s="48" t="e">
        <f t="shared" ca="1" si="130"/>
        <v>#NAME?</v>
      </c>
      <c r="M646" s="1240" t="e">
        <f t="shared" ca="1" si="131"/>
        <v>#NAME?</v>
      </c>
      <c r="N646" s="1239"/>
      <c r="O646" s="1239"/>
      <c r="P646" s="1239"/>
      <c r="Q646" s="1239"/>
      <c r="R646" s="1239"/>
      <c r="S646" s="1239"/>
      <c r="T646" s="1239"/>
      <c r="U646" s="1357"/>
      <c r="Z646" s="1562"/>
    </row>
    <row r="647" spans="5:26" ht="13.2">
      <c r="E647" s="6"/>
      <c r="G647" s="1239"/>
      <c r="H647" s="1775"/>
      <c r="J647" s="1439"/>
      <c r="K647" s="48" t="e">
        <f t="shared" ca="1" si="129"/>
        <v>#NAME?</v>
      </c>
      <c r="L647" s="48" t="e">
        <f t="shared" ca="1" si="130"/>
        <v>#NAME?</v>
      </c>
      <c r="M647" s="1240" t="e">
        <f t="shared" ca="1" si="131"/>
        <v>#NAME?</v>
      </c>
      <c r="N647" s="1239"/>
      <c r="O647" s="1239"/>
      <c r="P647" s="1239"/>
      <c r="Q647" s="1239"/>
      <c r="R647" s="1239"/>
      <c r="S647" s="1239"/>
      <c r="T647" s="1239"/>
      <c r="U647" s="1357"/>
      <c r="Z647" s="1562"/>
    </row>
    <row r="648" spans="5:26" ht="13.2">
      <c r="E648" s="6"/>
      <c r="G648" s="1239"/>
      <c r="H648" s="1775"/>
      <c r="J648" s="1439"/>
      <c r="K648" s="48" t="e">
        <f t="shared" ca="1" si="129"/>
        <v>#NAME?</v>
      </c>
      <c r="L648" s="48" t="e">
        <f t="shared" ca="1" si="130"/>
        <v>#NAME?</v>
      </c>
      <c r="M648" s="1240" t="e">
        <f t="shared" ca="1" si="131"/>
        <v>#NAME?</v>
      </c>
      <c r="N648" s="1239"/>
      <c r="O648" s="1239"/>
      <c r="P648" s="1239"/>
      <c r="Q648" s="1239"/>
      <c r="R648" s="1239"/>
      <c r="S648" s="1239"/>
      <c r="T648" s="1239"/>
      <c r="U648" s="1357"/>
      <c r="Z648" s="1562"/>
    </row>
    <row r="649" spans="5:26" ht="13.2">
      <c r="E649" s="6"/>
      <c r="G649" s="1239"/>
      <c r="H649" s="1775"/>
      <c r="J649" s="1439"/>
      <c r="K649" s="48" t="e">
        <f t="shared" ca="1" si="129"/>
        <v>#NAME?</v>
      </c>
      <c r="L649" s="48" t="e">
        <f t="shared" ca="1" si="130"/>
        <v>#NAME?</v>
      </c>
      <c r="M649" s="1240" t="e">
        <f t="shared" ca="1" si="131"/>
        <v>#NAME?</v>
      </c>
      <c r="N649" s="1239"/>
      <c r="O649" s="1239"/>
      <c r="P649" s="1239"/>
      <c r="Q649" s="1239"/>
      <c r="R649" s="1239"/>
      <c r="S649" s="1239"/>
      <c r="T649" s="1239"/>
      <c r="U649" s="1357"/>
      <c r="Z649" s="1562"/>
    </row>
    <row r="650" spans="5:26" ht="13.2">
      <c r="E650" s="6"/>
      <c r="G650" s="1239"/>
      <c r="H650" s="1775"/>
      <c r="J650" s="1439"/>
      <c r="K650" s="48" t="e">
        <f t="shared" ca="1" si="129"/>
        <v>#NAME?</v>
      </c>
      <c r="L650" s="48" t="e">
        <f t="shared" ca="1" si="130"/>
        <v>#NAME?</v>
      </c>
      <c r="M650" s="1240" t="e">
        <f t="shared" ca="1" si="131"/>
        <v>#NAME?</v>
      </c>
      <c r="N650" s="1239"/>
      <c r="O650" s="1239"/>
      <c r="P650" s="1239"/>
      <c r="Q650" s="1239"/>
      <c r="R650" s="1239"/>
      <c r="S650" s="1239"/>
      <c r="T650" s="1239"/>
      <c r="U650" s="1357"/>
      <c r="Z650" s="1562"/>
    </row>
    <row r="651" spans="5:26" ht="13.2">
      <c r="E651" s="6"/>
      <c r="G651" s="1239"/>
      <c r="H651" s="1775"/>
      <c r="J651" s="1439"/>
      <c r="K651" s="48" t="e">
        <f t="shared" ca="1" si="129"/>
        <v>#NAME?</v>
      </c>
      <c r="L651" s="48" t="e">
        <f t="shared" ca="1" si="130"/>
        <v>#NAME?</v>
      </c>
      <c r="M651" s="1240" t="e">
        <f t="shared" ca="1" si="131"/>
        <v>#NAME?</v>
      </c>
      <c r="N651" s="1239"/>
      <c r="O651" s="1239"/>
      <c r="P651" s="1239"/>
      <c r="Q651" s="1239"/>
      <c r="R651" s="1239"/>
      <c r="S651" s="1239"/>
      <c r="T651" s="1239"/>
      <c r="U651" s="1357"/>
      <c r="Z651" s="1562"/>
    </row>
    <row r="652" spans="5:26" ht="13.2">
      <c r="E652" s="6"/>
      <c r="G652" s="1239"/>
      <c r="H652" s="1775"/>
      <c r="J652" s="1439"/>
      <c r="K652" s="48" t="e">
        <f t="shared" ca="1" si="129"/>
        <v>#NAME?</v>
      </c>
      <c r="L652" s="48" t="e">
        <f t="shared" ca="1" si="130"/>
        <v>#NAME?</v>
      </c>
      <c r="M652" s="1240" t="e">
        <f t="shared" ca="1" si="131"/>
        <v>#NAME?</v>
      </c>
      <c r="N652" s="1239"/>
      <c r="O652" s="1239"/>
      <c r="P652" s="1239"/>
      <c r="Q652" s="1239"/>
      <c r="R652" s="1239"/>
      <c r="S652" s="1239"/>
      <c r="T652" s="1239"/>
      <c r="U652" s="1357"/>
      <c r="Z652" s="1562"/>
    </row>
    <row r="653" spans="5:26" ht="13.2">
      <c r="E653" s="6"/>
      <c r="G653" s="1239"/>
      <c r="H653" s="1775"/>
      <c r="J653" s="1439"/>
      <c r="K653" s="48" t="e">
        <f t="shared" ca="1" si="129"/>
        <v>#NAME?</v>
      </c>
      <c r="L653" s="48" t="e">
        <f t="shared" ca="1" si="130"/>
        <v>#NAME?</v>
      </c>
      <c r="M653" s="1240" t="e">
        <f t="shared" ca="1" si="131"/>
        <v>#NAME?</v>
      </c>
      <c r="N653" s="1239"/>
      <c r="O653" s="1239"/>
      <c r="P653" s="1239"/>
      <c r="Q653" s="1239"/>
      <c r="R653" s="1239"/>
      <c r="S653" s="1239"/>
      <c r="T653" s="1239"/>
      <c r="U653" s="1357"/>
      <c r="Z653" s="1562"/>
    </row>
    <row r="654" spans="5:26" ht="13.2">
      <c r="E654" s="6"/>
      <c r="G654" s="1239"/>
      <c r="H654" s="1775"/>
      <c r="J654" s="1439"/>
      <c r="K654" s="48" t="e">
        <f t="shared" ca="1" si="129"/>
        <v>#NAME?</v>
      </c>
      <c r="L654" s="48" t="e">
        <f t="shared" ca="1" si="130"/>
        <v>#NAME?</v>
      </c>
      <c r="M654" s="1240" t="e">
        <f t="shared" ca="1" si="131"/>
        <v>#NAME?</v>
      </c>
      <c r="N654" s="1239"/>
      <c r="O654" s="1239"/>
      <c r="P654" s="1239"/>
      <c r="Q654" s="1239"/>
      <c r="R654" s="1239"/>
      <c r="S654" s="1239"/>
      <c r="T654" s="1239"/>
      <c r="U654" s="1357"/>
      <c r="Z654" s="1562"/>
    </row>
    <row r="655" spans="5:26" ht="13.2">
      <c r="E655" s="6"/>
      <c r="G655" s="1239"/>
      <c r="H655" s="1775"/>
      <c r="J655" s="1439"/>
      <c r="K655" s="48" t="e">
        <f t="shared" ca="1" si="129"/>
        <v>#NAME?</v>
      </c>
      <c r="L655" s="48" t="e">
        <f t="shared" ca="1" si="130"/>
        <v>#NAME?</v>
      </c>
      <c r="M655" s="1240" t="e">
        <f t="shared" ca="1" si="131"/>
        <v>#NAME?</v>
      </c>
      <c r="N655" s="1239"/>
      <c r="O655" s="1239"/>
      <c r="P655" s="1239"/>
      <c r="Q655" s="1239"/>
      <c r="R655" s="1239"/>
      <c r="S655" s="1239"/>
      <c r="T655" s="1239"/>
      <c r="U655" s="1357"/>
      <c r="Z655" s="1562"/>
    </row>
    <row r="656" spans="5:26" ht="13.2">
      <c r="E656" s="6"/>
      <c r="G656" s="1239"/>
      <c r="H656" s="1775"/>
      <c r="J656" s="1439"/>
      <c r="K656" s="48" t="e">
        <f t="shared" ca="1" si="129"/>
        <v>#NAME?</v>
      </c>
      <c r="L656" s="48" t="e">
        <f t="shared" ca="1" si="130"/>
        <v>#NAME?</v>
      </c>
      <c r="M656" s="1240" t="e">
        <f t="shared" ca="1" si="131"/>
        <v>#NAME?</v>
      </c>
      <c r="N656" s="1239"/>
      <c r="O656" s="1239"/>
      <c r="P656" s="1239"/>
      <c r="Q656" s="1239"/>
      <c r="R656" s="1239"/>
      <c r="S656" s="1239"/>
      <c r="T656" s="1239"/>
      <c r="U656" s="1357"/>
      <c r="Z656" s="1562"/>
    </row>
    <row r="657" spans="5:26" ht="13.2">
      <c r="E657" s="6"/>
      <c r="G657" s="1239"/>
      <c r="H657" s="1775"/>
      <c r="J657" s="1439"/>
      <c r="K657" s="48" t="e">
        <f t="shared" ca="1" si="129"/>
        <v>#NAME?</v>
      </c>
      <c r="L657" s="48" t="e">
        <f t="shared" ca="1" si="130"/>
        <v>#NAME?</v>
      </c>
      <c r="M657" s="1240" t="e">
        <f t="shared" ca="1" si="131"/>
        <v>#NAME?</v>
      </c>
      <c r="N657" s="1239"/>
      <c r="O657" s="1239"/>
      <c r="P657" s="1239"/>
      <c r="Q657" s="1239"/>
      <c r="R657" s="1239"/>
      <c r="S657" s="1239"/>
      <c r="T657" s="1239"/>
      <c r="U657" s="1357"/>
      <c r="Z657" s="1562"/>
    </row>
    <row r="658" spans="5:26" ht="13.2">
      <c r="E658" s="6"/>
      <c r="G658" s="1239"/>
      <c r="H658" s="1775"/>
      <c r="J658" s="1439"/>
      <c r="K658" s="48" t="e">
        <f t="shared" ca="1" si="129"/>
        <v>#NAME?</v>
      </c>
      <c r="L658" s="48" t="e">
        <f t="shared" ca="1" si="130"/>
        <v>#NAME?</v>
      </c>
      <c r="M658" s="1240" t="e">
        <f t="shared" ca="1" si="131"/>
        <v>#NAME?</v>
      </c>
      <c r="N658" s="1239"/>
      <c r="O658" s="1239"/>
      <c r="P658" s="1239"/>
      <c r="Q658" s="1239"/>
      <c r="R658" s="1239"/>
      <c r="S658" s="1239"/>
      <c r="T658" s="1239"/>
      <c r="U658" s="1357"/>
      <c r="Z658" s="1562"/>
    </row>
    <row r="659" spans="5:26" ht="13.2">
      <c r="E659" s="6"/>
      <c r="G659" s="1239"/>
      <c r="H659" s="1775"/>
      <c r="J659" s="1439"/>
      <c r="K659" s="48" t="e">
        <f t="shared" ref="K659:K681" ca="1" si="132">_xludf.IFS(C659="成田机场",3000,C659="羽田机场",1200,D659="NearMe",1000)</f>
        <v>#NAME?</v>
      </c>
      <c r="L659" s="48" t="e">
        <f t="shared" ca="1" si="130"/>
        <v>#NAME?</v>
      </c>
      <c r="M659" s="1240" t="e">
        <f t="shared" ca="1" si="131"/>
        <v>#NAME?</v>
      </c>
      <c r="N659" s="1239"/>
      <c r="O659" s="1239"/>
      <c r="P659" s="1239"/>
      <c r="Q659" s="1239"/>
      <c r="R659" s="1239"/>
      <c r="S659" s="1239"/>
      <c r="T659" s="1239"/>
      <c r="U659" s="1357"/>
      <c r="Z659" s="1562"/>
    </row>
    <row r="660" spans="5:26" ht="13.2">
      <c r="E660" s="6"/>
      <c r="G660" s="1239"/>
      <c r="H660" s="1775"/>
      <c r="J660" s="1439"/>
      <c r="K660" s="48" t="e">
        <f t="shared" ca="1" si="132"/>
        <v>#NAME?</v>
      </c>
      <c r="L660" s="48" t="e">
        <f t="shared" ca="1" si="130"/>
        <v>#NAME?</v>
      </c>
      <c r="M660" s="1240" t="e">
        <f t="shared" ca="1" si="131"/>
        <v>#NAME?</v>
      </c>
      <c r="N660" s="1239"/>
      <c r="O660" s="1239"/>
      <c r="P660" s="1239"/>
      <c r="Q660" s="1239"/>
      <c r="R660" s="1239"/>
      <c r="S660" s="1239"/>
      <c r="T660" s="1239"/>
      <c r="U660" s="1357"/>
      <c r="Z660" s="1562"/>
    </row>
    <row r="661" spans="5:26" ht="13.2">
      <c r="E661" s="6"/>
      <c r="G661" s="1239"/>
      <c r="H661" s="1775"/>
      <c r="J661" s="1439"/>
      <c r="K661" s="48" t="e">
        <f t="shared" ca="1" si="132"/>
        <v>#NAME?</v>
      </c>
      <c r="L661" s="48" t="e">
        <f t="shared" ca="1" si="130"/>
        <v>#NAME?</v>
      </c>
      <c r="M661" s="1240" t="e">
        <f t="shared" ca="1" si="131"/>
        <v>#NAME?</v>
      </c>
      <c r="N661" s="1239"/>
      <c r="O661" s="1239"/>
      <c r="P661" s="1239"/>
      <c r="Q661" s="1239"/>
      <c r="R661" s="1239"/>
      <c r="S661" s="1239"/>
      <c r="T661" s="1239"/>
      <c r="U661" s="1357"/>
      <c r="Z661" s="1562"/>
    </row>
    <row r="662" spans="5:26" ht="13.2">
      <c r="E662" s="6"/>
      <c r="G662" s="1239"/>
      <c r="H662" s="1775"/>
      <c r="J662" s="1439"/>
      <c r="K662" s="48" t="e">
        <f t="shared" ca="1" si="132"/>
        <v>#NAME?</v>
      </c>
      <c r="L662" s="48" t="e">
        <f t="shared" ca="1" si="130"/>
        <v>#NAME?</v>
      </c>
      <c r="M662" s="1240" t="e">
        <f t="shared" ca="1" si="131"/>
        <v>#NAME?</v>
      </c>
      <c r="N662" s="1239"/>
      <c r="O662" s="1239"/>
      <c r="P662" s="1239"/>
      <c r="Q662" s="1239"/>
      <c r="R662" s="1239"/>
      <c r="S662" s="1239"/>
      <c r="T662" s="1239"/>
      <c r="U662" s="1357"/>
      <c r="Z662" s="1562"/>
    </row>
    <row r="663" spans="5:26" ht="13.2">
      <c r="E663" s="6"/>
      <c r="G663" s="1239"/>
      <c r="H663" s="1775"/>
      <c r="J663" s="1439"/>
      <c r="K663" s="48" t="e">
        <f t="shared" ca="1" si="132"/>
        <v>#NAME?</v>
      </c>
      <c r="L663" s="48" t="e">
        <f t="shared" ref="L663:L681" ca="1" si="133">_xludf.IFS(C663="成田机场",4000,C663="羽田机场",1000)</f>
        <v>#NAME?</v>
      </c>
      <c r="M663" s="1240" t="e">
        <f t="shared" ref="M663:M681" ca="1" si="134">(G663-K663-L663)*0.7</f>
        <v>#NAME?</v>
      </c>
      <c r="N663" s="1239"/>
      <c r="O663" s="1239"/>
      <c r="P663" s="1239"/>
      <c r="Q663" s="1239"/>
      <c r="R663" s="1239"/>
      <c r="S663" s="1239"/>
      <c r="T663" s="1239"/>
      <c r="U663" s="1357"/>
      <c r="Z663" s="1562"/>
    </row>
    <row r="664" spans="5:26" ht="13.2">
      <c r="E664" s="6"/>
      <c r="G664" s="1239"/>
      <c r="H664" s="1775"/>
      <c r="J664" s="1439"/>
      <c r="K664" s="48" t="e">
        <f t="shared" ca="1" si="132"/>
        <v>#NAME?</v>
      </c>
      <c r="L664" s="48" t="e">
        <f t="shared" ca="1" si="133"/>
        <v>#NAME?</v>
      </c>
      <c r="M664" s="1240" t="e">
        <f t="shared" ca="1" si="134"/>
        <v>#NAME?</v>
      </c>
      <c r="N664" s="1239"/>
      <c r="O664" s="1239"/>
      <c r="P664" s="1239"/>
      <c r="Q664" s="1239"/>
      <c r="R664" s="1239"/>
      <c r="S664" s="1239"/>
      <c r="T664" s="1239"/>
      <c r="U664" s="1357"/>
      <c r="Z664" s="1562"/>
    </row>
    <row r="665" spans="5:26" ht="13.2">
      <c r="E665" s="6"/>
      <c r="G665" s="1239"/>
      <c r="H665" s="1775"/>
      <c r="J665" s="1439"/>
      <c r="K665" s="48" t="e">
        <f t="shared" ca="1" si="132"/>
        <v>#NAME?</v>
      </c>
      <c r="L665" s="48" t="e">
        <f t="shared" ca="1" si="133"/>
        <v>#NAME?</v>
      </c>
      <c r="M665" s="1240" t="e">
        <f t="shared" ca="1" si="134"/>
        <v>#NAME?</v>
      </c>
      <c r="N665" s="1239"/>
      <c r="O665" s="1239"/>
      <c r="P665" s="1239"/>
      <c r="Q665" s="1239"/>
      <c r="R665" s="1239"/>
      <c r="S665" s="1239"/>
      <c r="T665" s="1239"/>
      <c r="U665" s="1357"/>
      <c r="Z665" s="1562"/>
    </row>
    <row r="666" spans="5:26" ht="13.2">
      <c r="E666" s="6"/>
      <c r="G666" s="1239"/>
      <c r="H666" s="1775"/>
      <c r="J666" s="1439"/>
      <c r="K666" s="48" t="e">
        <f t="shared" ca="1" si="132"/>
        <v>#NAME?</v>
      </c>
      <c r="L666" s="48" t="e">
        <f t="shared" ca="1" si="133"/>
        <v>#NAME?</v>
      </c>
      <c r="M666" s="1240" t="e">
        <f t="shared" ca="1" si="134"/>
        <v>#NAME?</v>
      </c>
      <c r="N666" s="1239"/>
      <c r="O666" s="1239"/>
      <c r="P666" s="1239"/>
      <c r="Q666" s="1239"/>
      <c r="R666" s="1239"/>
      <c r="S666" s="1239"/>
      <c r="T666" s="1239"/>
      <c r="U666" s="1357"/>
      <c r="Z666" s="1562"/>
    </row>
    <row r="667" spans="5:26" ht="13.2">
      <c r="E667" s="6"/>
      <c r="G667" s="1239"/>
      <c r="H667" s="1775"/>
      <c r="J667" s="1439"/>
      <c r="K667" s="48" t="e">
        <f t="shared" ca="1" si="132"/>
        <v>#NAME?</v>
      </c>
      <c r="L667" s="48" t="e">
        <f t="shared" ca="1" si="133"/>
        <v>#NAME?</v>
      </c>
      <c r="M667" s="1240" t="e">
        <f t="shared" ca="1" si="134"/>
        <v>#NAME?</v>
      </c>
      <c r="N667" s="1239"/>
      <c r="O667" s="1239"/>
      <c r="P667" s="1239"/>
      <c r="Q667" s="1239"/>
      <c r="R667" s="1239"/>
      <c r="S667" s="1239"/>
      <c r="T667" s="1239"/>
      <c r="U667" s="1357"/>
      <c r="Z667" s="1562"/>
    </row>
    <row r="668" spans="5:26" ht="13.2">
      <c r="E668" s="6"/>
      <c r="G668" s="1239"/>
      <c r="H668" s="1775"/>
      <c r="J668" s="1439"/>
      <c r="K668" s="48" t="e">
        <f t="shared" ca="1" si="132"/>
        <v>#NAME?</v>
      </c>
      <c r="L668" s="48" t="e">
        <f t="shared" ca="1" si="133"/>
        <v>#NAME?</v>
      </c>
      <c r="M668" s="1240" t="e">
        <f t="shared" ca="1" si="134"/>
        <v>#NAME?</v>
      </c>
      <c r="N668" s="1239"/>
      <c r="O668" s="1239"/>
      <c r="P668" s="1239"/>
      <c r="Q668" s="1239"/>
      <c r="R668" s="1239"/>
      <c r="S668" s="1239"/>
      <c r="T668" s="1239"/>
      <c r="U668" s="1357"/>
      <c r="Z668" s="1562"/>
    </row>
    <row r="669" spans="5:26" ht="13.2">
      <c r="E669" s="6"/>
      <c r="G669" s="1239"/>
      <c r="H669" s="1775"/>
      <c r="J669" s="1439"/>
      <c r="K669" s="48" t="e">
        <f t="shared" ca="1" si="132"/>
        <v>#NAME?</v>
      </c>
      <c r="L669" s="48" t="e">
        <f t="shared" ca="1" si="133"/>
        <v>#NAME?</v>
      </c>
      <c r="M669" s="1240" t="e">
        <f t="shared" ca="1" si="134"/>
        <v>#NAME?</v>
      </c>
      <c r="N669" s="1239"/>
      <c r="O669" s="1239"/>
      <c r="P669" s="1239"/>
      <c r="Q669" s="1239"/>
      <c r="R669" s="1239"/>
      <c r="S669" s="1239"/>
      <c r="T669" s="1239"/>
      <c r="U669" s="1357"/>
      <c r="Z669" s="1562"/>
    </row>
    <row r="670" spans="5:26" ht="13.2">
      <c r="E670" s="6"/>
      <c r="G670" s="1239"/>
      <c r="H670" s="1775"/>
      <c r="J670" s="1439"/>
      <c r="K670" s="48" t="e">
        <f t="shared" ca="1" si="132"/>
        <v>#NAME?</v>
      </c>
      <c r="L670" s="48" t="e">
        <f t="shared" ca="1" si="133"/>
        <v>#NAME?</v>
      </c>
      <c r="M670" s="1240" t="e">
        <f t="shared" ca="1" si="134"/>
        <v>#NAME?</v>
      </c>
      <c r="N670" s="1239"/>
      <c r="O670" s="1239"/>
      <c r="P670" s="1239"/>
      <c r="Q670" s="1239"/>
      <c r="R670" s="1239"/>
      <c r="S670" s="1239"/>
      <c r="T670" s="1239"/>
      <c r="U670" s="1357"/>
      <c r="Z670" s="1562"/>
    </row>
    <row r="671" spans="5:26" ht="13.2">
      <c r="E671" s="6"/>
      <c r="G671" s="1239"/>
      <c r="H671" s="1775"/>
      <c r="J671" s="1439"/>
      <c r="K671" s="48" t="e">
        <f t="shared" ca="1" si="132"/>
        <v>#NAME?</v>
      </c>
      <c r="L671" s="48" t="e">
        <f t="shared" ca="1" si="133"/>
        <v>#NAME?</v>
      </c>
      <c r="M671" s="1240" t="e">
        <f t="shared" ca="1" si="134"/>
        <v>#NAME?</v>
      </c>
      <c r="N671" s="1239"/>
      <c r="O671" s="1239"/>
      <c r="P671" s="1239"/>
      <c r="Q671" s="1239"/>
      <c r="R671" s="1239"/>
      <c r="S671" s="1239"/>
      <c r="T671" s="1239"/>
      <c r="U671" s="1357"/>
      <c r="Z671" s="1562"/>
    </row>
    <row r="672" spans="5:26" ht="13.2">
      <c r="E672" s="6"/>
      <c r="G672" s="1239"/>
      <c r="H672" s="1775"/>
      <c r="J672" s="1439"/>
      <c r="K672" s="48" t="e">
        <f t="shared" ca="1" si="132"/>
        <v>#NAME?</v>
      </c>
      <c r="L672" s="48" t="e">
        <f t="shared" ca="1" si="133"/>
        <v>#NAME?</v>
      </c>
      <c r="M672" s="1240" t="e">
        <f t="shared" ca="1" si="134"/>
        <v>#NAME?</v>
      </c>
      <c r="N672" s="1239"/>
      <c r="O672" s="1239"/>
      <c r="P672" s="1239"/>
      <c r="Q672" s="1239"/>
      <c r="R672" s="1239"/>
      <c r="S672" s="1239"/>
      <c r="T672" s="1239"/>
      <c r="U672" s="1357"/>
      <c r="Z672" s="1562"/>
    </row>
    <row r="673" spans="5:26" ht="13.2">
      <c r="E673" s="6"/>
      <c r="G673" s="1239"/>
      <c r="H673" s="1775"/>
      <c r="J673" s="1439"/>
      <c r="K673" s="48" t="e">
        <f t="shared" ca="1" si="132"/>
        <v>#NAME?</v>
      </c>
      <c r="L673" s="48" t="e">
        <f t="shared" ca="1" si="133"/>
        <v>#NAME?</v>
      </c>
      <c r="M673" s="1240" t="e">
        <f t="shared" ca="1" si="134"/>
        <v>#NAME?</v>
      </c>
      <c r="N673" s="1239"/>
      <c r="O673" s="1239"/>
      <c r="P673" s="1239"/>
      <c r="Q673" s="1239"/>
      <c r="R673" s="1239"/>
      <c r="S673" s="1239"/>
      <c r="T673" s="1239"/>
      <c r="U673" s="1357"/>
      <c r="Z673" s="1562"/>
    </row>
    <row r="674" spans="5:26" ht="13.2">
      <c r="E674" s="6"/>
      <c r="G674" s="1239"/>
      <c r="H674" s="1775"/>
      <c r="J674" s="1439"/>
      <c r="K674" s="48" t="e">
        <f t="shared" ca="1" si="132"/>
        <v>#NAME?</v>
      </c>
      <c r="L674" s="48" t="e">
        <f t="shared" ca="1" si="133"/>
        <v>#NAME?</v>
      </c>
      <c r="M674" s="1240" t="e">
        <f t="shared" ca="1" si="134"/>
        <v>#NAME?</v>
      </c>
      <c r="N674" s="1239"/>
      <c r="O674" s="1239"/>
      <c r="P674" s="1239"/>
      <c r="Q674" s="1239"/>
      <c r="R674" s="1239"/>
      <c r="S674" s="1239"/>
      <c r="T674" s="1239"/>
      <c r="U674" s="1357"/>
      <c r="Z674" s="1562"/>
    </row>
    <row r="675" spans="5:26" ht="13.2">
      <c r="E675" s="6"/>
      <c r="G675" s="1239"/>
      <c r="H675" s="1775"/>
      <c r="J675" s="1439"/>
      <c r="K675" s="48" t="e">
        <f t="shared" ca="1" si="132"/>
        <v>#NAME?</v>
      </c>
      <c r="L675" s="48" t="e">
        <f t="shared" ca="1" si="133"/>
        <v>#NAME?</v>
      </c>
      <c r="M675" s="1240" t="e">
        <f t="shared" ca="1" si="134"/>
        <v>#NAME?</v>
      </c>
      <c r="N675" s="1239"/>
      <c r="O675" s="1239"/>
      <c r="P675" s="1239"/>
      <c r="Q675" s="1239"/>
      <c r="R675" s="1239"/>
      <c r="S675" s="1239"/>
      <c r="T675" s="1239"/>
      <c r="U675" s="1357"/>
      <c r="Z675" s="1562"/>
    </row>
    <row r="676" spans="5:26" ht="13.2">
      <c r="E676" s="6"/>
      <c r="G676" s="1239"/>
      <c r="H676" s="1775"/>
      <c r="J676" s="1439"/>
      <c r="K676" s="48" t="e">
        <f t="shared" ca="1" si="132"/>
        <v>#NAME?</v>
      </c>
      <c r="L676" s="48" t="e">
        <f t="shared" ca="1" si="133"/>
        <v>#NAME?</v>
      </c>
      <c r="M676" s="1240" t="e">
        <f t="shared" ca="1" si="134"/>
        <v>#NAME?</v>
      </c>
      <c r="N676" s="1239"/>
      <c r="O676" s="1239"/>
      <c r="P676" s="1239"/>
      <c r="Q676" s="1239"/>
      <c r="R676" s="1239"/>
      <c r="S676" s="1239"/>
      <c r="T676" s="1239"/>
      <c r="U676" s="1357"/>
      <c r="Z676" s="1562"/>
    </row>
    <row r="677" spans="5:26" ht="13.2">
      <c r="E677" s="6"/>
      <c r="G677" s="1239"/>
      <c r="H677" s="1775"/>
      <c r="J677" s="1439"/>
      <c r="K677" s="48" t="e">
        <f t="shared" ca="1" si="132"/>
        <v>#NAME?</v>
      </c>
      <c r="L677" s="48" t="e">
        <f t="shared" ca="1" si="133"/>
        <v>#NAME?</v>
      </c>
      <c r="M677" s="1240" t="e">
        <f t="shared" ca="1" si="134"/>
        <v>#NAME?</v>
      </c>
      <c r="N677" s="1239"/>
      <c r="O677" s="1239"/>
      <c r="P677" s="1239"/>
      <c r="Q677" s="1239"/>
      <c r="R677" s="1239"/>
      <c r="S677" s="1239"/>
      <c r="T677" s="1239"/>
      <c r="U677" s="1357"/>
      <c r="Z677" s="1562"/>
    </row>
    <row r="678" spans="5:26" ht="13.2">
      <c r="E678" s="6"/>
      <c r="G678" s="1239"/>
      <c r="H678" s="1775"/>
      <c r="J678" s="1439"/>
      <c r="K678" s="48" t="e">
        <f t="shared" ca="1" si="132"/>
        <v>#NAME?</v>
      </c>
      <c r="L678" s="48" t="e">
        <f t="shared" ca="1" si="133"/>
        <v>#NAME?</v>
      </c>
      <c r="M678" s="1240" t="e">
        <f t="shared" ca="1" si="134"/>
        <v>#NAME?</v>
      </c>
      <c r="N678" s="1239"/>
      <c r="O678" s="1239"/>
      <c r="P678" s="1239"/>
      <c r="Q678" s="1239"/>
      <c r="R678" s="1239"/>
      <c r="S678" s="1239"/>
      <c r="T678" s="1239"/>
      <c r="U678" s="1357"/>
      <c r="Z678" s="1562"/>
    </row>
    <row r="679" spans="5:26" ht="13.2">
      <c r="E679" s="6"/>
      <c r="G679" s="1239"/>
      <c r="H679" s="1775"/>
      <c r="J679" s="1439"/>
      <c r="K679" s="48" t="e">
        <f t="shared" ca="1" si="132"/>
        <v>#NAME?</v>
      </c>
      <c r="L679" s="48" t="e">
        <f t="shared" ca="1" si="133"/>
        <v>#NAME?</v>
      </c>
      <c r="M679" s="1240" t="e">
        <f t="shared" ca="1" si="134"/>
        <v>#NAME?</v>
      </c>
      <c r="N679" s="1239"/>
      <c r="O679" s="1239"/>
      <c r="P679" s="1239"/>
      <c r="Q679" s="1239"/>
      <c r="R679" s="1239"/>
      <c r="S679" s="1239"/>
      <c r="T679" s="1239"/>
      <c r="U679" s="1357"/>
      <c r="Z679" s="1562"/>
    </row>
    <row r="680" spans="5:26" ht="13.2">
      <c r="E680" s="6"/>
      <c r="G680" s="1239"/>
      <c r="H680" s="1775"/>
      <c r="J680" s="1439"/>
      <c r="K680" s="48" t="e">
        <f t="shared" ca="1" si="132"/>
        <v>#NAME?</v>
      </c>
      <c r="L680" s="48" t="e">
        <f t="shared" ca="1" si="133"/>
        <v>#NAME?</v>
      </c>
      <c r="M680" s="1240" t="e">
        <f t="shared" ca="1" si="134"/>
        <v>#NAME?</v>
      </c>
      <c r="N680" s="1239"/>
      <c r="O680" s="1239"/>
      <c r="P680" s="1239"/>
      <c r="Q680" s="1239"/>
      <c r="R680" s="1239"/>
      <c r="S680" s="1239"/>
      <c r="T680" s="1239"/>
      <c r="U680" s="1357"/>
      <c r="Z680" s="1562"/>
    </row>
    <row r="681" spans="5:26" ht="13.2">
      <c r="E681" s="6"/>
      <c r="G681" s="1239"/>
      <c r="H681" s="1775"/>
      <c r="J681" s="1439"/>
      <c r="K681" s="48" t="e">
        <f t="shared" ca="1" si="132"/>
        <v>#NAME?</v>
      </c>
      <c r="L681" s="48" t="e">
        <f t="shared" ca="1" si="133"/>
        <v>#NAME?</v>
      </c>
      <c r="M681" s="1240" t="e">
        <f t="shared" ca="1" si="134"/>
        <v>#NAME?</v>
      </c>
      <c r="N681" s="1239"/>
      <c r="O681" s="1239"/>
      <c r="P681" s="1239"/>
      <c r="Q681" s="1239"/>
      <c r="R681" s="1239"/>
      <c r="S681" s="1239"/>
      <c r="T681" s="1239"/>
      <c r="U681" s="1357"/>
      <c r="Z681" s="1562"/>
    </row>
    <row r="682" spans="5:26" ht="13.2">
      <c r="E682" s="6"/>
      <c r="G682" s="1239"/>
      <c r="H682" s="1775"/>
      <c r="J682" s="1439"/>
      <c r="M682" s="1239"/>
      <c r="N682" s="1239"/>
      <c r="O682" s="1239"/>
      <c r="P682" s="1239"/>
      <c r="Q682" s="1239"/>
      <c r="R682" s="1239"/>
      <c r="S682" s="1239"/>
      <c r="T682" s="1239"/>
      <c r="U682" s="1357"/>
      <c r="Z682" s="1562"/>
    </row>
    <row r="683" spans="5:26" ht="13.2">
      <c r="E683" s="6"/>
      <c r="G683" s="1239"/>
      <c r="H683" s="1775"/>
      <c r="J683" s="1439"/>
      <c r="M683" s="1239"/>
      <c r="N683" s="1239"/>
      <c r="O683" s="1239"/>
      <c r="P683" s="1239"/>
      <c r="Q683" s="1239"/>
      <c r="R683" s="1239"/>
      <c r="S683" s="1239"/>
      <c r="T683" s="1239"/>
      <c r="U683" s="1357"/>
      <c r="Z683" s="1562"/>
    </row>
    <row r="684" spans="5:26" ht="13.2">
      <c r="E684" s="6"/>
      <c r="G684" s="1239"/>
      <c r="H684" s="1775"/>
      <c r="J684" s="1439"/>
      <c r="M684" s="1239"/>
      <c r="N684" s="1239"/>
      <c r="O684" s="1239"/>
      <c r="P684" s="1239"/>
      <c r="Q684" s="1239"/>
      <c r="R684" s="1239"/>
      <c r="S684" s="1239"/>
      <c r="T684" s="1239"/>
      <c r="U684" s="1357"/>
      <c r="Z684" s="1562"/>
    </row>
    <row r="685" spans="5:26" ht="13.2">
      <c r="E685" s="6"/>
      <c r="G685" s="1239"/>
      <c r="H685" s="1775"/>
      <c r="J685" s="1439"/>
      <c r="M685" s="1239"/>
      <c r="N685" s="1239"/>
      <c r="O685" s="1239"/>
      <c r="P685" s="1239"/>
      <c r="Q685" s="1239"/>
      <c r="R685" s="1239"/>
      <c r="S685" s="1239"/>
      <c r="T685" s="1239"/>
      <c r="U685" s="1357"/>
      <c r="Z685" s="1562"/>
    </row>
    <row r="686" spans="5:26" ht="13.2">
      <c r="E686" s="6"/>
      <c r="G686" s="1239"/>
      <c r="H686" s="1775"/>
      <c r="J686" s="1439"/>
      <c r="M686" s="1239"/>
      <c r="N686" s="1239"/>
      <c r="O686" s="1239"/>
      <c r="P686" s="1239"/>
      <c r="Q686" s="1239"/>
      <c r="R686" s="1239"/>
      <c r="S686" s="1239"/>
      <c r="T686" s="1239"/>
      <c r="U686" s="1357"/>
      <c r="Z686" s="1562"/>
    </row>
    <row r="687" spans="5:26" ht="13.2">
      <c r="E687" s="6"/>
      <c r="G687" s="1239"/>
      <c r="H687" s="1775"/>
      <c r="J687" s="1439"/>
      <c r="M687" s="1239"/>
      <c r="N687" s="1239"/>
      <c r="O687" s="1239"/>
      <c r="P687" s="1239"/>
      <c r="Q687" s="1239"/>
      <c r="R687" s="1239"/>
      <c r="S687" s="1239"/>
      <c r="T687" s="1239"/>
      <c r="U687" s="1357"/>
      <c r="Z687" s="1562"/>
    </row>
    <row r="688" spans="5:26" ht="13.2">
      <c r="E688" s="6"/>
      <c r="G688" s="1239"/>
      <c r="H688" s="1775"/>
      <c r="J688" s="1439"/>
      <c r="M688" s="1239"/>
      <c r="N688" s="1239"/>
      <c r="O688" s="1239"/>
      <c r="P688" s="1239"/>
      <c r="Q688" s="1239"/>
      <c r="R688" s="1239"/>
      <c r="S688" s="1239"/>
      <c r="T688" s="1239"/>
      <c r="U688" s="1357"/>
      <c r="Z688" s="1562"/>
    </row>
    <row r="689" spans="5:26" ht="13.2">
      <c r="E689" s="6"/>
      <c r="G689" s="1239"/>
      <c r="H689" s="1775"/>
      <c r="J689" s="1439"/>
      <c r="M689" s="1239"/>
      <c r="N689" s="1239"/>
      <c r="O689" s="1239"/>
      <c r="P689" s="1239"/>
      <c r="Q689" s="1239"/>
      <c r="R689" s="1239"/>
      <c r="S689" s="1239"/>
      <c r="T689" s="1239"/>
      <c r="U689" s="1357"/>
      <c r="Z689" s="1562"/>
    </row>
    <row r="690" spans="5:26" ht="13.2">
      <c r="E690" s="6"/>
      <c r="G690" s="1239"/>
      <c r="H690" s="1775"/>
      <c r="J690" s="1439"/>
      <c r="M690" s="1239"/>
      <c r="N690" s="1239"/>
      <c r="O690" s="1239"/>
      <c r="P690" s="1239"/>
      <c r="Q690" s="1239"/>
      <c r="R690" s="1239"/>
      <c r="S690" s="1239"/>
      <c r="T690" s="1239"/>
      <c r="U690" s="1357"/>
      <c r="Z690" s="1562"/>
    </row>
    <row r="691" spans="5:26" ht="13.2">
      <c r="E691" s="6"/>
      <c r="G691" s="1239"/>
      <c r="H691" s="1775"/>
      <c r="J691" s="1439"/>
      <c r="M691" s="1239"/>
      <c r="N691" s="1239"/>
      <c r="O691" s="1239"/>
      <c r="P691" s="1239"/>
      <c r="Q691" s="1239"/>
      <c r="R691" s="1239"/>
      <c r="S691" s="1239"/>
      <c r="T691" s="1239"/>
      <c r="U691" s="1357"/>
      <c r="Z691" s="1562"/>
    </row>
    <row r="692" spans="5:26" ht="13.2">
      <c r="E692" s="6"/>
      <c r="G692" s="1239"/>
      <c r="H692" s="1775"/>
      <c r="J692" s="1439"/>
      <c r="M692" s="1239"/>
      <c r="N692" s="1239"/>
      <c r="O692" s="1239"/>
      <c r="P692" s="1239"/>
      <c r="Q692" s="1239"/>
      <c r="R692" s="1239"/>
      <c r="S692" s="1239"/>
      <c r="T692" s="1239"/>
      <c r="U692" s="1357"/>
      <c r="Z692" s="1562"/>
    </row>
    <row r="693" spans="5:26" ht="13.2">
      <c r="E693" s="6"/>
      <c r="G693" s="1239"/>
      <c r="H693" s="1775"/>
      <c r="J693" s="1439"/>
      <c r="M693" s="1239"/>
      <c r="N693" s="1239"/>
      <c r="O693" s="1239"/>
      <c r="P693" s="1239"/>
      <c r="Q693" s="1239"/>
      <c r="R693" s="1239"/>
      <c r="S693" s="1239"/>
      <c r="T693" s="1239"/>
      <c r="U693" s="1357"/>
      <c r="Z693" s="1562"/>
    </row>
    <row r="694" spans="5:26" ht="13.2">
      <c r="E694" s="6"/>
      <c r="G694" s="1239"/>
      <c r="H694" s="1775"/>
      <c r="J694" s="1439"/>
      <c r="M694" s="1239"/>
      <c r="N694" s="1239"/>
      <c r="O694" s="1239"/>
      <c r="P694" s="1239"/>
      <c r="Q694" s="1239"/>
      <c r="R694" s="1239"/>
      <c r="S694" s="1239"/>
      <c r="T694" s="1239"/>
      <c r="U694" s="1357"/>
      <c r="Z694" s="1562"/>
    </row>
    <row r="695" spans="5:26" ht="13.2">
      <c r="E695" s="6"/>
      <c r="G695" s="1239"/>
      <c r="H695" s="1775"/>
      <c r="J695" s="1439"/>
      <c r="M695" s="1239"/>
      <c r="N695" s="1239"/>
      <c r="O695" s="1239"/>
      <c r="P695" s="1239"/>
      <c r="Q695" s="1239"/>
      <c r="R695" s="1239"/>
      <c r="S695" s="1239"/>
      <c r="T695" s="1239"/>
      <c r="U695" s="1357"/>
      <c r="Z695" s="1562"/>
    </row>
    <row r="696" spans="5:26" ht="13.2">
      <c r="E696" s="6"/>
      <c r="G696" s="1239"/>
      <c r="H696" s="1775"/>
      <c r="J696" s="1439"/>
      <c r="M696" s="1239"/>
      <c r="N696" s="1239"/>
      <c r="O696" s="1239"/>
      <c r="P696" s="1239"/>
      <c r="Q696" s="1239"/>
      <c r="R696" s="1239"/>
      <c r="S696" s="1239"/>
      <c r="T696" s="1239"/>
      <c r="U696" s="1357"/>
      <c r="Z696" s="1562"/>
    </row>
    <row r="697" spans="5:26" ht="13.2">
      <c r="E697" s="6"/>
      <c r="G697" s="1239"/>
      <c r="H697" s="1775"/>
      <c r="J697" s="1439"/>
      <c r="M697" s="1239"/>
      <c r="N697" s="1239"/>
      <c r="O697" s="1239"/>
      <c r="P697" s="1239"/>
      <c r="Q697" s="1239"/>
      <c r="R697" s="1239"/>
      <c r="S697" s="1239"/>
      <c r="T697" s="1239"/>
      <c r="U697" s="1357"/>
      <c r="Z697" s="1562"/>
    </row>
    <row r="698" spans="5:26" ht="13.2">
      <c r="E698" s="6"/>
      <c r="G698" s="1239"/>
      <c r="H698" s="1775"/>
      <c r="J698" s="1439"/>
      <c r="M698" s="1239"/>
      <c r="N698" s="1239"/>
      <c r="O698" s="1239"/>
      <c r="P698" s="1239"/>
      <c r="Q698" s="1239"/>
      <c r="R698" s="1239"/>
      <c r="S698" s="1239"/>
      <c r="T698" s="1239"/>
      <c r="U698" s="1357"/>
      <c r="Z698" s="1562"/>
    </row>
    <row r="699" spans="5:26" ht="13.2">
      <c r="E699" s="6"/>
      <c r="G699" s="1239"/>
      <c r="H699" s="1775"/>
      <c r="J699" s="1439"/>
      <c r="M699" s="1239"/>
      <c r="N699" s="1239"/>
      <c r="O699" s="1239"/>
      <c r="P699" s="1239"/>
      <c r="Q699" s="1239"/>
      <c r="R699" s="1239"/>
      <c r="S699" s="1239"/>
      <c r="T699" s="1239"/>
      <c r="U699" s="1357"/>
      <c r="Z699" s="1562"/>
    </row>
    <row r="700" spans="5:26" ht="13.2">
      <c r="E700" s="6"/>
      <c r="G700" s="1239"/>
      <c r="H700" s="1775"/>
      <c r="J700" s="1439"/>
      <c r="M700" s="1239"/>
      <c r="N700" s="1239"/>
      <c r="O700" s="1239"/>
      <c r="P700" s="1239"/>
      <c r="Q700" s="1239"/>
      <c r="R700" s="1239"/>
      <c r="S700" s="1239"/>
      <c r="T700" s="1239"/>
      <c r="U700" s="1357"/>
      <c r="Z700" s="1562"/>
    </row>
    <row r="701" spans="5:26" ht="13.2">
      <c r="E701" s="6"/>
      <c r="G701" s="1239"/>
      <c r="H701" s="1775"/>
      <c r="J701" s="1439"/>
      <c r="M701" s="1239"/>
      <c r="N701" s="1239"/>
      <c r="O701" s="1239"/>
      <c r="P701" s="1239"/>
      <c r="Q701" s="1239"/>
      <c r="R701" s="1239"/>
      <c r="S701" s="1239"/>
      <c r="T701" s="1239"/>
      <c r="U701" s="1357"/>
      <c r="Z701" s="1562"/>
    </row>
    <row r="702" spans="5:26" ht="13.2">
      <c r="E702" s="6"/>
      <c r="G702" s="1239"/>
      <c r="H702" s="1775"/>
      <c r="J702" s="1439"/>
      <c r="M702" s="1239"/>
      <c r="N702" s="1239"/>
      <c r="O702" s="1239"/>
      <c r="P702" s="1239"/>
      <c r="Q702" s="1239"/>
      <c r="R702" s="1239"/>
      <c r="S702" s="1239"/>
      <c r="T702" s="1239"/>
      <c r="U702" s="1357"/>
      <c r="Z702" s="1562"/>
    </row>
    <row r="703" spans="5:26" ht="13.2">
      <c r="E703" s="6"/>
      <c r="G703" s="1239"/>
      <c r="H703" s="1775"/>
      <c r="J703" s="1439"/>
      <c r="M703" s="1239"/>
      <c r="N703" s="1239"/>
      <c r="O703" s="1239"/>
      <c r="P703" s="1239"/>
      <c r="Q703" s="1239"/>
      <c r="R703" s="1239"/>
      <c r="S703" s="1239"/>
      <c r="T703" s="1239"/>
      <c r="U703" s="1357"/>
      <c r="Z703" s="1562"/>
    </row>
    <row r="704" spans="5:26" ht="13.2">
      <c r="E704" s="6"/>
      <c r="G704" s="1239"/>
      <c r="H704" s="1775"/>
      <c r="J704" s="1439"/>
      <c r="M704" s="1239"/>
      <c r="N704" s="1239"/>
      <c r="O704" s="1239"/>
      <c r="P704" s="1239"/>
      <c r="Q704" s="1239"/>
      <c r="R704" s="1239"/>
      <c r="S704" s="1239"/>
      <c r="T704" s="1239"/>
      <c r="U704" s="1357"/>
      <c r="Z704" s="1562"/>
    </row>
    <row r="705" spans="5:26" ht="13.2">
      <c r="E705" s="6"/>
      <c r="G705" s="1239"/>
      <c r="H705" s="1775"/>
      <c r="J705" s="1439"/>
      <c r="M705" s="1239"/>
      <c r="N705" s="1239"/>
      <c r="O705" s="1239"/>
      <c r="P705" s="1239"/>
      <c r="Q705" s="1239"/>
      <c r="R705" s="1239"/>
      <c r="S705" s="1239"/>
      <c r="T705" s="1239"/>
      <c r="U705" s="1357"/>
      <c r="Z705" s="1562"/>
    </row>
    <row r="706" spans="5:26" ht="13.2">
      <c r="E706" s="6"/>
      <c r="G706" s="1239"/>
      <c r="H706" s="1775"/>
      <c r="J706" s="1439"/>
      <c r="M706" s="1239"/>
      <c r="N706" s="1239"/>
      <c r="O706" s="1239"/>
      <c r="P706" s="1239"/>
      <c r="Q706" s="1239"/>
      <c r="R706" s="1239"/>
      <c r="S706" s="1239"/>
      <c r="T706" s="1239"/>
      <c r="U706" s="1357"/>
      <c r="Z706" s="1562"/>
    </row>
    <row r="707" spans="5:26" ht="13.2">
      <c r="E707" s="6"/>
      <c r="G707" s="1239"/>
      <c r="H707" s="1775"/>
      <c r="J707" s="1439"/>
      <c r="M707" s="1239"/>
      <c r="N707" s="1239"/>
      <c r="O707" s="1239"/>
      <c r="P707" s="1239"/>
      <c r="Q707" s="1239"/>
      <c r="R707" s="1239"/>
      <c r="S707" s="1239"/>
      <c r="T707" s="1239"/>
      <c r="U707" s="1357"/>
      <c r="Z707" s="1562"/>
    </row>
    <row r="708" spans="5:26" ht="13.2">
      <c r="E708" s="6"/>
      <c r="G708" s="1239"/>
      <c r="H708" s="1775"/>
      <c r="J708" s="1439"/>
      <c r="M708" s="1239"/>
      <c r="N708" s="1239"/>
      <c r="O708" s="1239"/>
      <c r="P708" s="1239"/>
      <c r="Q708" s="1239"/>
      <c r="R708" s="1239"/>
      <c r="S708" s="1239"/>
      <c r="T708" s="1239"/>
      <c r="U708" s="1357"/>
      <c r="Z708" s="1562"/>
    </row>
    <row r="709" spans="5:26" ht="13.2">
      <c r="E709" s="6"/>
      <c r="G709" s="1239"/>
      <c r="H709" s="1775"/>
      <c r="J709" s="1439"/>
      <c r="M709" s="1239"/>
      <c r="N709" s="1239"/>
      <c r="O709" s="1239"/>
      <c r="P709" s="1239"/>
      <c r="Q709" s="1239"/>
      <c r="R709" s="1239"/>
      <c r="S709" s="1239"/>
      <c r="T709" s="1239"/>
      <c r="U709" s="1357"/>
      <c r="Z709" s="1562"/>
    </row>
    <row r="710" spans="5:26" ht="13.2">
      <c r="E710" s="6"/>
      <c r="G710" s="1239"/>
      <c r="H710" s="1775"/>
      <c r="J710" s="1439"/>
      <c r="M710" s="1239"/>
      <c r="N710" s="1239"/>
      <c r="O710" s="1239"/>
      <c r="P710" s="1239"/>
      <c r="Q710" s="1239"/>
      <c r="R710" s="1239"/>
      <c r="S710" s="1239"/>
      <c r="T710" s="1239"/>
      <c r="U710" s="1357"/>
      <c r="Z710" s="1562"/>
    </row>
    <row r="711" spans="5:26" ht="13.2">
      <c r="E711" s="6"/>
      <c r="G711" s="1239"/>
      <c r="H711" s="1775"/>
      <c r="J711" s="1439"/>
      <c r="M711" s="1239"/>
      <c r="N711" s="1239"/>
      <c r="O711" s="1239"/>
      <c r="P711" s="1239"/>
      <c r="Q711" s="1239"/>
      <c r="R711" s="1239"/>
      <c r="S711" s="1239"/>
      <c r="T711" s="1239"/>
      <c r="U711" s="1357"/>
      <c r="Z711" s="1562"/>
    </row>
    <row r="712" spans="5:26" ht="13.2">
      <c r="E712" s="6"/>
      <c r="G712" s="1239"/>
      <c r="H712" s="1775"/>
      <c r="J712" s="1439"/>
      <c r="M712" s="1239"/>
      <c r="N712" s="1239"/>
      <c r="O712" s="1239"/>
      <c r="P712" s="1239"/>
      <c r="Q712" s="1239"/>
      <c r="R712" s="1239"/>
      <c r="S712" s="1239"/>
      <c r="T712" s="1239"/>
      <c r="U712" s="1357"/>
      <c r="Z712" s="1562"/>
    </row>
    <row r="713" spans="5:26" ht="13.2">
      <c r="E713" s="6"/>
      <c r="G713" s="1239"/>
      <c r="H713" s="1775"/>
      <c r="J713" s="1439"/>
      <c r="M713" s="1239"/>
      <c r="N713" s="1239"/>
      <c r="O713" s="1239"/>
      <c r="P713" s="1239"/>
      <c r="Q713" s="1239"/>
      <c r="R713" s="1239"/>
      <c r="S713" s="1239"/>
      <c r="T713" s="1239"/>
      <c r="U713" s="1357"/>
      <c r="Z713" s="1562"/>
    </row>
    <row r="714" spans="5:26" ht="13.2">
      <c r="E714" s="6"/>
      <c r="G714" s="1239"/>
      <c r="H714" s="1775"/>
      <c r="J714" s="1439"/>
      <c r="M714" s="1239"/>
      <c r="N714" s="1239"/>
      <c r="O714" s="1239"/>
      <c r="P714" s="1239"/>
      <c r="Q714" s="1239"/>
      <c r="R714" s="1239"/>
      <c r="S714" s="1239"/>
      <c r="T714" s="1239"/>
      <c r="U714" s="1357"/>
      <c r="Z714" s="1562"/>
    </row>
    <row r="715" spans="5:26" ht="13.2">
      <c r="E715" s="6"/>
      <c r="G715" s="1239"/>
      <c r="H715" s="1775"/>
      <c r="J715" s="1439"/>
      <c r="M715" s="1239"/>
      <c r="N715" s="1239"/>
      <c r="O715" s="1239"/>
      <c r="P715" s="1239"/>
      <c r="Q715" s="1239"/>
      <c r="R715" s="1239"/>
      <c r="S715" s="1239"/>
      <c r="T715" s="1239"/>
      <c r="U715" s="1357"/>
      <c r="Z715" s="1562"/>
    </row>
    <row r="716" spans="5:26" ht="13.2">
      <c r="E716" s="6"/>
      <c r="G716" s="1239"/>
      <c r="H716" s="1775"/>
      <c r="J716" s="1439"/>
      <c r="M716" s="1239"/>
      <c r="N716" s="1239"/>
      <c r="O716" s="1239"/>
      <c r="P716" s="1239"/>
      <c r="Q716" s="1239"/>
      <c r="R716" s="1239"/>
      <c r="S716" s="1239"/>
      <c r="T716" s="1239"/>
      <c r="U716" s="1357"/>
      <c r="Z716" s="1562"/>
    </row>
    <row r="717" spans="5:26" ht="13.2">
      <c r="E717" s="6"/>
      <c r="G717" s="1239"/>
      <c r="H717" s="1775"/>
      <c r="J717" s="1439"/>
      <c r="M717" s="1239"/>
      <c r="N717" s="1239"/>
      <c r="O717" s="1239"/>
      <c r="P717" s="1239"/>
      <c r="Q717" s="1239"/>
      <c r="R717" s="1239"/>
      <c r="S717" s="1239"/>
      <c r="T717" s="1239"/>
      <c r="U717" s="1357"/>
      <c r="Z717" s="1562"/>
    </row>
    <row r="718" spans="5:26" ht="13.2">
      <c r="E718" s="6"/>
      <c r="G718" s="1239"/>
      <c r="H718" s="1775"/>
      <c r="J718" s="1439"/>
      <c r="M718" s="1239"/>
      <c r="N718" s="1239"/>
      <c r="O718" s="1239"/>
      <c r="P718" s="1239"/>
      <c r="Q718" s="1239"/>
      <c r="R718" s="1239"/>
      <c r="S718" s="1239"/>
      <c r="T718" s="1239"/>
      <c r="U718" s="1357"/>
      <c r="Z718" s="1562"/>
    </row>
    <row r="719" spans="5:26" ht="13.2">
      <c r="E719" s="6"/>
      <c r="G719" s="1239"/>
      <c r="H719" s="1775"/>
      <c r="J719" s="1439"/>
      <c r="M719" s="1239"/>
      <c r="N719" s="1239"/>
      <c r="O719" s="1239"/>
      <c r="P719" s="1239"/>
      <c r="Q719" s="1239"/>
      <c r="R719" s="1239"/>
      <c r="S719" s="1239"/>
      <c r="T719" s="1239"/>
      <c r="U719" s="1357"/>
      <c r="Z719" s="1562"/>
    </row>
    <row r="720" spans="5:26" ht="13.2">
      <c r="E720" s="6"/>
      <c r="G720" s="1239"/>
      <c r="H720" s="1775"/>
      <c r="J720" s="1439"/>
      <c r="M720" s="1239"/>
      <c r="N720" s="1239"/>
      <c r="O720" s="1239"/>
      <c r="P720" s="1239"/>
      <c r="Q720" s="1239"/>
      <c r="R720" s="1239"/>
      <c r="S720" s="1239"/>
      <c r="T720" s="1239"/>
      <c r="U720" s="1357"/>
      <c r="Z720" s="1562"/>
    </row>
    <row r="721" spans="5:26" ht="13.2">
      <c r="E721" s="6"/>
      <c r="G721" s="1239"/>
      <c r="H721" s="1775"/>
      <c r="J721" s="1439"/>
      <c r="M721" s="1239"/>
      <c r="N721" s="1239"/>
      <c r="O721" s="1239"/>
      <c r="P721" s="1239"/>
      <c r="Q721" s="1239"/>
      <c r="R721" s="1239"/>
      <c r="S721" s="1239"/>
      <c r="T721" s="1239"/>
      <c r="U721" s="1357"/>
      <c r="Z721" s="1562"/>
    </row>
    <row r="722" spans="5:26" ht="13.2">
      <c r="E722" s="6"/>
      <c r="G722" s="1239"/>
      <c r="H722" s="1775"/>
      <c r="J722" s="1439"/>
      <c r="M722" s="1239"/>
      <c r="N722" s="1239"/>
      <c r="O722" s="1239"/>
      <c r="P722" s="1239"/>
      <c r="Q722" s="1239"/>
      <c r="R722" s="1239"/>
      <c r="S722" s="1239"/>
      <c r="T722" s="1239"/>
      <c r="U722" s="1357"/>
      <c r="Z722" s="1562"/>
    </row>
    <row r="723" spans="5:26" ht="13.2">
      <c r="E723" s="6"/>
      <c r="G723" s="1239"/>
      <c r="H723" s="1775"/>
      <c r="J723" s="1439"/>
      <c r="M723" s="1239"/>
      <c r="N723" s="1239"/>
      <c r="O723" s="1239"/>
      <c r="P723" s="1239"/>
      <c r="Q723" s="1239"/>
      <c r="R723" s="1239"/>
      <c r="S723" s="1239"/>
      <c r="T723" s="1239"/>
      <c r="U723" s="1357"/>
      <c r="Z723" s="1562"/>
    </row>
    <row r="724" spans="5:26" ht="13.2">
      <c r="E724" s="6"/>
      <c r="G724" s="1239"/>
      <c r="H724" s="1775"/>
      <c r="J724" s="1439"/>
      <c r="M724" s="1239"/>
      <c r="N724" s="1239"/>
      <c r="O724" s="1239"/>
      <c r="P724" s="1239"/>
      <c r="Q724" s="1239"/>
      <c r="R724" s="1239"/>
      <c r="S724" s="1239"/>
      <c r="T724" s="1239"/>
      <c r="U724" s="1357"/>
      <c r="Z724" s="1562"/>
    </row>
    <row r="725" spans="5:26" ht="13.2">
      <c r="E725" s="6"/>
      <c r="G725" s="1239"/>
      <c r="H725" s="1775"/>
      <c r="J725" s="1439"/>
      <c r="M725" s="1239"/>
      <c r="N725" s="1239"/>
      <c r="O725" s="1239"/>
      <c r="P725" s="1239"/>
      <c r="Q725" s="1239"/>
      <c r="R725" s="1239"/>
      <c r="S725" s="1239"/>
      <c r="T725" s="1239"/>
      <c r="U725" s="1357"/>
      <c r="Z725" s="1562"/>
    </row>
    <row r="726" spans="5:26" ht="13.2">
      <c r="E726" s="6"/>
      <c r="G726" s="1239"/>
      <c r="H726" s="1775"/>
      <c r="J726" s="1439"/>
      <c r="M726" s="1239"/>
      <c r="N726" s="1239"/>
      <c r="O726" s="1239"/>
      <c r="P726" s="1239"/>
      <c r="Q726" s="1239"/>
      <c r="R726" s="1239"/>
      <c r="S726" s="1239"/>
      <c r="T726" s="1239"/>
      <c r="U726" s="1357"/>
      <c r="Z726" s="1562"/>
    </row>
    <row r="727" spans="5:26" ht="13.2">
      <c r="E727" s="6"/>
      <c r="G727" s="1239"/>
      <c r="H727" s="1775"/>
      <c r="J727" s="1439"/>
      <c r="M727" s="1239"/>
      <c r="N727" s="1239"/>
      <c r="O727" s="1239"/>
      <c r="P727" s="1239"/>
      <c r="Q727" s="1239"/>
      <c r="R727" s="1239"/>
      <c r="S727" s="1239"/>
      <c r="T727" s="1239"/>
      <c r="U727" s="1357"/>
      <c r="Z727" s="1562"/>
    </row>
    <row r="728" spans="5:26" ht="13.2">
      <c r="E728" s="6"/>
      <c r="G728" s="1239"/>
      <c r="H728" s="1775"/>
      <c r="J728" s="1439"/>
      <c r="M728" s="1239"/>
      <c r="N728" s="1239"/>
      <c r="O728" s="1239"/>
      <c r="P728" s="1239"/>
      <c r="Q728" s="1239"/>
      <c r="R728" s="1239"/>
      <c r="S728" s="1239"/>
      <c r="T728" s="1239"/>
      <c r="U728" s="1357"/>
    </row>
    <row r="729" spans="5:26" ht="13.2">
      <c r="E729" s="6"/>
      <c r="G729" s="1239"/>
      <c r="H729" s="1775"/>
      <c r="J729" s="1439"/>
      <c r="M729" s="1239"/>
      <c r="N729" s="1239"/>
      <c r="O729" s="1239"/>
      <c r="P729" s="1239"/>
      <c r="Q729" s="1239"/>
      <c r="R729" s="1239"/>
      <c r="S729" s="1239"/>
      <c r="T729" s="1239"/>
      <c r="U729" s="1357"/>
    </row>
    <row r="730" spans="5:26" ht="13.2">
      <c r="E730" s="6"/>
      <c r="G730" s="1239"/>
      <c r="H730" s="1775"/>
      <c r="J730" s="1439"/>
      <c r="M730" s="1239"/>
      <c r="N730" s="1239"/>
      <c r="O730" s="1239"/>
      <c r="P730" s="1239"/>
      <c r="Q730" s="1239"/>
      <c r="R730" s="1239"/>
      <c r="S730" s="1239"/>
      <c r="T730" s="1239"/>
      <c r="U730" s="1357"/>
    </row>
    <row r="731" spans="5:26" ht="13.2">
      <c r="E731" s="6"/>
      <c r="G731" s="1239"/>
      <c r="H731" s="1775"/>
      <c r="J731" s="1439"/>
      <c r="M731" s="1239"/>
      <c r="N731" s="1239"/>
      <c r="O731" s="1239"/>
      <c r="P731" s="1239"/>
      <c r="Q731" s="1239"/>
      <c r="R731" s="1239"/>
      <c r="S731" s="1239"/>
      <c r="T731" s="1239"/>
      <c r="U731" s="1357"/>
    </row>
    <row r="732" spans="5:26" ht="13.2">
      <c r="E732" s="6"/>
      <c r="G732" s="1239"/>
      <c r="H732" s="1775"/>
      <c r="J732" s="1439"/>
      <c r="M732" s="1239"/>
      <c r="N732" s="1239"/>
      <c r="O732" s="1239"/>
      <c r="P732" s="1239"/>
      <c r="Q732" s="1239"/>
      <c r="R732" s="1239"/>
      <c r="S732" s="1239"/>
      <c r="T732" s="1239"/>
      <c r="U732" s="1357"/>
    </row>
    <row r="733" spans="5:26" ht="13.2">
      <c r="E733" s="6"/>
      <c r="G733" s="1239"/>
      <c r="H733" s="1775"/>
      <c r="J733" s="1439"/>
      <c r="M733" s="1239"/>
      <c r="N733" s="1239"/>
      <c r="O733" s="1239"/>
      <c r="P733" s="1239"/>
      <c r="Q733" s="1239"/>
      <c r="R733" s="1239"/>
      <c r="S733" s="1239"/>
      <c r="T733" s="1239"/>
      <c r="U733" s="1357"/>
    </row>
    <row r="734" spans="5:26" ht="13.2">
      <c r="E734" s="6"/>
      <c r="G734" s="1239"/>
      <c r="H734" s="1775"/>
      <c r="J734" s="1439"/>
      <c r="M734" s="1239"/>
      <c r="N734" s="1239"/>
      <c r="O734" s="1239"/>
      <c r="P734" s="1239"/>
      <c r="Q734" s="1239"/>
      <c r="R734" s="1239"/>
      <c r="S734" s="1239"/>
      <c r="T734" s="1239"/>
      <c r="U734" s="1357"/>
    </row>
    <row r="735" spans="5:26" ht="13.2">
      <c r="E735" s="6"/>
      <c r="G735" s="1239"/>
      <c r="H735" s="1775"/>
      <c r="J735" s="1439"/>
      <c r="M735" s="1239"/>
      <c r="N735" s="1239"/>
      <c r="O735" s="1239"/>
      <c r="P735" s="1239"/>
      <c r="Q735" s="1239"/>
      <c r="R735" s="1239"/>
      <c r="S735" s="1239"/>
      <c r="T735" s="1239"/>
      <c r="U735" s="1357"/>
    </row>
    <row r="736" spans="5:26" ht="13.2">
      <c r="E736" s="6"/>
      <c r="G736" s="1239"/>
      <c r="H736" s="1775"/>
      <c r="J736" s="1439"/>
      <c r="M736" s="1239"/>
      <c r="N736" s="1239"/>
      <c r="O736" s="1239"/>
      <c r="P736" s="1239"/>
      <c r="Q736" s="1239"/>
      <c r="R736" s="1239"/>
      <c r="S736" s="1239"/>
      <c r="T736" s="1239"/>
      <c r="U736" s="1357"/>
    </row>
    <row r="737" spans="5:21" ht="13.2">
      <c r="E737" s="6"/>
      <c r="G737" s="1239"/>
      <c r="H737" s="1775"/>
      <c r="J737" s="1439"/>
      <c r="M737" s="1239"/>
      <c r="N737" s="1239"/>
      <c r="O737" s="1239"/>
      <c r="P737" s="1239"/>
      <c r="Q737" s="1239"/>
      <c r="R737" s="1239"/>
      <c r="S737" s="1239"/>
      <c r="T737" s="1239"/>
      <c r="U737" s="1357"/>
    </row>
    <row r="738" spans="5:21" ht="13.2">
      <c r="E738" s="6"/>
      <c r="G738" s="1239"/>
      <c r="H738" s="1775"/>
      <c r="J738" s="1439"/>
      <c r="M738" s="1239"/>
      <c r="N738" s="1239"/>
      <c r="O738" s="1239"/>
      <c r="P738" s="1239"/>
      <c r="Q738" s="1239"/>
      <c r="R738" s="1239"/>
      <c r="S738" s="1239"/>
      <c r="T738" s="1239"/>
      <c r="U738" s="1357"/>
    </row>
  </sheetData>
  <autoFilter ref="A2:AH498" xr:uid="{00000000-0009-0000-0000-00002F000000}"/>
  <mergeCells count="1">
    <mergeCell ref="AA1:AD1"/>
  </mergeCells>
  <phoneticPr fontId="151"/>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xr:uid="{00000000-0002-0000-2F00-000000000000}">
          <x14:formula1>
            <xm:f>条件勿动!$G:$G</xm:f>
          </x14:formula1>
          <xm:sqref>H3:H408</xm:sqref>
        </x14:dataValidation>
      </x14:dataValidations>
    </ext>
  </extLs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FFFFFF"/>
    <outlinePr summaryBelow="0" summaryRight="0"/>
  </sheetPr>
  <dimension ref="A1:AK739"/>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9.88671875" customWidth="1"/>
    <col min="2" max="3" width="10.109375" customWidth="1"/>
    <col min="4" max="4" width="17.6640625" customWidth="1"/>
    <col min="5" max="6" width="10.109375" customWidth="1"/>
    <col min="7" max="7" width="10" customWidth="1"/>
    <col min="8" max="8" width="9.44140625" customWidth="1"/>
    <col min="9" max="9" width="6.88671875" customWidth="1"/>
    <col min="10" max="10" width="8.44140625" customWidth="1"/>
    <col min="11" max="12" width="6.88671875" customWidth="1"/>
    <col min="13" max="13" width="16.88671875" customWidth="1"/>
    <col min="14" max="15" width="10.109375" customWidth="1"/>
    <col min="16" max="20" width="10" customWidth="1"/>
    <col min="21" max="21" width="8.44140625" customWidth="1"/>
    <col min="22" max="22" width="10.109375" customWidth="1"/>
    <col min="23" max="23" width="7.6640625" customWidth="1"/>
    <col min="24" max="24" width="10.109375" customWidth="1"/>
    <col min="25" max="25" width="17.6640625" customWidth="1"/>
    <col min="26" max="26" width="1.44140625" customWidth="1"/>
    <col min="27" max="27" width="4.6640625" customWidth="1"/>
    <col min="28" max="28" width="10.33203125" customWidth="1"/>
    <col min="29" max="29" width="14.21875" customWidth="1"/>
    <col min="30" max="30" width="10.109375" customWidth="1"/>
    <col min="31" max="31" width="4.21875" customWidth="1"/>
    <col min="32" max="32" width="2.44140625" customWidth="1"/>
  </cols>
  <sheetData>
    <row r="1" spans="1:37" ht="13.2">
      <c r="A1" s="1371" t="s">
        <v>4063</v>
      </c>
      <c r="B1" s="10"/>
      <c r="C1" s="10"/>
      <c r="D1" s="10"/>
      <c r="E1" s="6"/>
      <c r="G1" s="1239"/>
      <c r="H1" s="1437" t="s">
        <v>3416</v>
      </c>
      <c r="I1" s="1438">
        <v>4.97</v>
      </c>
      <c r="J1" s="1439" t="s">
        <v>4841</v>
      </c>
      <c r="M1" s="1239"/>
      <c r="N1" s="1239"/>
      <c r="O1" s="1239"/>
      <c r="P1" s="1239"/>
      <c r="Q1" s="1239"/>
      <c r="R1" s="1239"/>
      <c r="S1" s="1239"/>
      <c r="T1" s="1239"/>
      <c r="U1" s="1357"/>
      <c r="Z1" s="1562"/>
      <c r="AA1" s="2365" t="s">
        <v>4842</v>
      </c>
      <c r="AB1" s="2333"/>
      <c r="AC1" s="2333"/>
      <c r="AD1" s="2333"/>
      <c r="AF1" s="1562"/>
    </row>
    <row r="2" spans="1:37" ht="27.75" customHeight="1">
      <c r="A2" s="83" t="s">
        <v>3421</v>
      </c>
      <c r="B2" s="1440" t="s">
        <v>4843</v>
      </c>
      <c r="C2" s="1440" t="s">
        <v>4844</v>
      </c>
      <c r="D2" s="1440" t="s">
        <v>3424</v>
      </c>
      <c r="E2" s="1440" t="s">
        <v>3425</v>
      </c>
      <c r="F2" s="1440" t="s">
        <v>4845</v>
      </c>
      <c r="G2" s="1441" t="s">
        <v>3427</v>
      </c>
      <c r="H2" s="1442" t="s">
        <v>4064</v>
      </c>
      <c r="I2" s="1440" t="s">
        <v>3429</v>
      </c>
      <c r="J2" s="1443" t="s">
        <v>3430</v>
      </c>
      <c r="K2" s="90" t="s">
        <v>3431</v>
      </c>
      <c r="L2" s="90" t="s">
        <v>3432</v>
      </c>
      <c r="M2" s="1444" t="s">
        <v>3433</v>
      </c>
      <c r="N2" s="1444" t="s">
        <v>3435</v>
      </c>
      <c r="O2" s="1444" t="s">
        <v>3436</v>
      </c>
      <c r="P2" s="1444" t="s">
        <v>3437</v>
      </c>
      <c r="Q2" s="1444" t="s">
        <v>3438</v>
      </c>
      <c r="R2" s="1444" t="s">
        <v>3439</v>
      </c>
      <c r="S2" s="1444" t="s">
        <v>3440</v>
      </c>
      <c r="T2" s="1444" t="s">
        <v>3443</v>
      </c>
      <c r="U2" s="90" t="s">
        <v>4846</v>
      </c>
      <c r="V2" s="90" t="s">
        <v>4847</v>
      </c>
      <c r="W2" s="1445" t="s">
        <v>4065</v>
      </c>
      <c r="X2" s="1446" t="s">
        <v>4848</v>
      </c>
      <c r="Y2" s="2" t="s">
        <v>3420</v>
      </c>
      <c r="Z2" s="1564"/>
      <c r="AA2" s="1565" t="s">
        <v>4849</v>
      </c>
      <c r="AB2" s="1565" t="s">
        <v>4850</v>
      </c>
      <c r="AC2" s="1565" t="s">
        <v>4851</v>
      </c>
      <c r="AD2" s="1565" t="s">
        <v>4852</v>
      </c>
      <c r="AE2" s="2"/>
      <c r="AF2" s="1564"/>
      <c r="AG2" s="2"/>
      <c r="AH2" s="2"/>
      <c r="AI2" s="2"/>
      <c r="AJ2" s="2"/>
      <c r="AK2" s="2"/>
    </row>
    <row r="3" spans="1:37" ht="13.8">
      <c r="A3" s="1761" t="s">
        <v>6902</v>
      </c>
      <c r="B3" s="1762" t="s">
        <v>570</v>
      </c>
      <c r="C3" s="1762" t="s">
        <v>3446</v>
      </c>
      <c r="D3" s="1762" t="s">
        <v>6903</v>
      </c>
      <c r="E3" s="1762" t="s">
        <v>86</v>
      </c>
      <c r="F3" s="1763" t="s">
        <v>3547</v>
      </c>
      <c r="G3" s="1778">
        <v>20000</v>
      </c>
      <c r="H3" s="1572"/>
      <c r="I3" s="1762" t="s">
        <v>3453</v>
      </c>
      <c r="J3" s="1764">
        <v>1000</v>
      </c>
      <c r="K3" s="48">
        <v>1000</v>
      </c>
      <c r="L3" s="48">
        <v>1200</v>
      </c>
      <c r="M3" s="1230"/>
      <c r="N3" s="1230">
        <v>3000</v>
      </c>
      <c r="O3" s="1230"/>
      <c r="P3" s="1240"/>
      <c r="Q3" s="1240"/>
      <c r="R3" s="1240"/>
      <c r="S3" s="1240"/>
      <c r="T3" s="1240">
        <f t="shared" ref="T3:T257" si="0">G3-J3-K3-L3-M3-N3-O3-P3-Q3-R3-S3</f>
        <v>13800</v>
      </c>
      <c r="U3" s="1378">
        <f t="shared" ref="U3:U257" si="1">T3/G3</f>
        <v>0.69</v>
      </c>
      <c r="V3" s="1567"/>
      <c r="W3" s="1765" t="s">
        <v>55</v>
      </c>
      <c r="X3" s="48"/>
      <c r="Y3" s="1762" t="s">
        <v>7389</v>
      </c>
      <c r="Z3" s="1562"/>
      <c r="AA3" s="1779"/>
      <c r="AB3" s="923"/>
      <c r="AC3" s="923"/>
      <c r="AD3" s="923"/>
      <c r="AE3" s="48"/>
      <c r="AF3" s="1562"/>
      <c r="AG3" s="1562" t="s">
        <v>3036</v>
      </c>
      <c r="AH3" s="48"/>
      <c r="AI3" s="48"/>
      <c r="AJ3" s="48"/>
      <c r="AK3" s="48"/>
    </row>
    <row r="4" spans="1:37" ht="18">
      <c r="A4" s="1447">
        <v>44774</v>
      </c>
      <c r="B4" s="1261" t="s">
        <v>1170</v>
      </c>
      <c r="C4" s="1261" t="s">
        <v>3456</v>
      </c>
      <c r="D4" s="1232" t="s">
        <v>3503</v>
      </c>
      <c r="E4" s="1261" t="s">
        <v>3523</v>
      </c>
      <c r="F4" s="1261" t="s">
        <v>3515</v>
      </c>
      <c r="G4" s="1448">
        <v>23410</v>
      </c>
      <c r="H4" s="1572"/>
      <c r="I4" s="1780" t="s">
        <v>3453</v>
      </c>
      <c r="J4" s="1642"/>
      <c r="K4" s="48" t="e">
        <f t="shared" ref="K4:K12" ca="1" si="2">_xludf.IFS(C4="成田机场",3000,C4="羽田机场",1200,D4="NearMe",1000,D4="VIP-limo",G4*0.12)</f>
        <v>#NAME?</v>
      </c>
      <c r="L4" s="48" t="e">
        <f ca="1">_xludf.IFS(C4="成田机场",4000,C4="羽田机场",1000)</f>
        <v>#NAME?</v>
      </c>
      <c r="M4" s="1230" t="e">
        <f ca="1">(22000-K4-L4)*0.7</f>
        <v>#NAME?</v>
      </c>
      <c r="N4" s="1230"/>
      <c r="O4" s="1230"/>
      <c r="P4" s="1240"/>
      <c r="Q4" s="1240"/>
      <c r="R4" s="1240"/>
      <c r="S4" s="1240"/>
      <c r="T4" s="1240" t="e">
        <f t="shared" ca="1" si="0"/>
        <v>#NAME?</v>
      </c>
      <c r="U4" s="1378" t="e">
        <f t="shared" ca="1" si="1"/>
        <v>#NAME?</v>
      </c>
      <c r="V4" s="1567"/>
      <c r="W4" s="1261" t="s">
        <v>1540</v>
      </c>
      <c r="X4" s="1567"/>
      <c r="Y4" s="1261" t="s">
        <v>6904</v>
      </c>
      <c r="Z4" s="1562"/>
      <c r="AA4" s="1779">
        <v>44774</v>
      </c>
      <c r="AB4" s="1781" t="s">
        <v>3523</v>
      </c>
      <c r="AC4" s="923" t="s">
        <v>6904</v>
      </c>
      <c r="AD4" s="923">
        <v>20000</v>
      </c>
      <c r="AE4" s="923"/>
      <c r="AF4" s="1562"/>
      <c r="AG4" s="48" t="s">
        <v>7390</v>
      </c>
      <c r="AH4" s="48"/>
      <c r="AI4" s="48"/>
      <c r="AJ4" s="48"/>
      <c r="AK4" s="48"/>
    </row>
    <row r="5" spans="1:37" ht="18">
      <c r="A5" s="1782">
        <v>44774</v>
      </c>
      <c r="B5" s="1783" t="s">
        <v>1906</v>
      </c>
      <c r="C5" s="1783"/>
      <c r="D5" s="1784" t="s">
        <v>3919</v>
      </c>
      <c r="E5" s="1783" t="s">
        <v>49</v>
      </c>
      <c r="F5" s="1783" t="s">
        <v>3486</v>
      </c>
      <c r="G5" s="1785"/>
      <c r="H5" s="1786"/>
      <c r="I5" s="1787" t="s">
        <v>3453</v>
      </c>
      <c r="J5" s="1788"/>
      <c r="K5" s="923" t="e">
        <f t="shared" ca="1" si="2"/>
        <v>#NAME?</v>
      </c>
      <c r="L5" s="923" t="e">
        <f t="shared" ref="L5:L6" ca="1" si="3">_xludf.IFS(C5="成田机场",4000,C5="羽田机场",1000,D5="VIP-limo",0)</f>
        <v>#NAME?</v>
      </c>
      <c r="M5" s="1789" t="e">
        <f t="shared" ref="M5:M6" ca="1" si="4">(G5-K5-L5)*0.7</f>
        <v>#NAME?</v>
      </c>
      <c r="N5" s="1789"/>
      <c r="O5" s="1789"/>
      <c r="P5" s="1789"/>
      <c r="Q5" s="1789"/>
      <c r="R5" s="1789"/>
      <c r="S5" s="1789"/>
      <c r="T5" s="1240" t="e">
        <f t="shared" ca="1" si="0"/>
        <v>#NAME?</v>
      </c>
      <c r="U5" s="1790" t="e">
        <f t="shared" ca="1" si="1"/>
        <v>#NAME?</v>
      </c>
      <c r="V5" s="923"/>
      <c r="W5" s="1783" t="s">
        <v>27</v>
      </c>
      <c r="X5" s="48"/>
      <c r="Y5" s="1217" t="s">
        <v>6905</v>
      </c>
      <c r="Z5" s="1562"/>
      <c r="AA5" s="1779">
        <v>44774</v>
      </c>
      <c r="AB5" s="1781" t="s">
        <v>86</v>
      </c>
      <c r="AC5" s="923" t="s">
        <v>6913</v>
      </c>
      <c r="AD5" s="923">
        <v>4000</v>
      </c>
      <c r="AE5" s="923" t="s">
        <v>7391</v>
      </c>
      <c r="AF5" s="1562"/>
      <c r="AG5" s="48" t="s">
        <v>7392</v>
      </c>
      <c r="AH5" s="48"/>
      <c r="AI5" s="48"/>
      <c r="AJ5" s="48"/>
      <c r="AK5" s="48"/>
    </row>
    <row r="6" spans="1:37" ht="18">
      <c r="A6" s="1450">
        <v>44774</v>
      </c>
      <c r="B6" s="1217" t="s">
        <v>1906</v>
      </c>
      <c r="C6" s="1217"/>
      <c r="D6" s="1242" t="s">
        <v>3919</v>
      </c>
      <c r="E6" s="1217" t="s">
        <v>40</v>
      </c>
      <c r="F6" s="1217" t="s">
        <v>3449</v>
      </c>
      <c r="G6" s="1219">
        <v>21600</v>
      </c>
      <c r="H6" s="1572" t="s">
        <v>3055</v>
      </c>
      <c r="I6" s="1221" t="s">
        <v>3453</v>
      </c>
      <c r="J6" s="1642"/>
      <c r="K6" s="48" t="e">
        <f t="shared" ca="1" si="2"/>
        <v>#NAME?</v>
      </c>
      <c r="L6" s="48" t="e">
        <f t="shared" ca="1" si="3"/>
        <v>#NAME?</v>
      </c>
      <c r="M6" s="1240" t="e">
        <f t="shared" ca="1" si="4"/>
        <v>#NAME?</v>
      </c>
      <c r="N6" s="1240"/>
      <c r="O6" s="1240"/>
      <c r="P6" s="1240"/>
      <c r="Q6" s="1240"/>
      <c r="R6" s="1240"/>
      <c r="S6" s="1240"/>
      <c r="T6" s="1240" t="e">
        <f t="shared" ca="1" si="0"/>
        <v>#NAME?</v>
      </c>
      <c r="U6" s="1378" t="e">
        <f t="shared" ca="1" si="1"/>
        <v>#NAME?</v>
      </c>
      <c r="V6" s="48"/>
      <c r="W6" s="1217" t="s">
        <v>27</v>
      </c>
      <c r="X6" s="48"/>
      <c r="Y6" s="1217" t="s">
        <v>6906</v>
      </c>
      <c r="Z6" s="1562"/>
      <c r="AA6" s="1779">
        <v>44775</v>
      </c>
      <c r="AB6" s="1781" t="s">
        <v>86</v>
      </c>
      <c r="AC6" s="923" t="s">
        <v>6932</v>
      </c>
      <c r="AD6" s="923">
        <v>6000</v>
      </c>
      <c r="AE6" s="923" t="s">
        <v>7391</v>
      </c>
      <c r="AF6" s="1562"/>
      <c r="AG6" s="48" t="s">
        <v>7393</v>
      </c>
      <c r="AH6" s="48"/>
      <c r="AI6" s="48"/>
      <c r="AJ6" s="48"/>
      <c r="AK6" s="48"/>
    </row>
    <row r="7" spans="1:37" ht="18">
      <c r="A7" s="1450">
        <v>44774</v>
      </c>
      <c r="B7" s="1217" t="s">
        <v>3473</v>
      </c>
      <c r="C7" s="1217"/>
      <c r="D7" s="1242" t="s">
        <v>3570</v>
      </c>
      <c r="E7" s="1217" t="s">
        <v>3910</v>
      </c>
      <c r="F7" s="1217" t="s">
        <v>3571</v>
      </c>
      <c r="G7" s="1219">
        <v>11000</v>
      </c>
      <c r="H7" s="1572" t="s">
        <v>3055</v>
      </c>
      <c r="I7" s="1221" t="s">
        <v>3453</v>
      </c>
      <c r="J7" s="1642"/>
      <c r="K7" s="48" t="e">
        <f t="shared" ca="1" si="2"/>
        <v>#NAME?</v>
      </c>
      <c r="L7" s="48"/>
      <c r="M7" s="1240"/>
      <c r="N7" s="1240">
        <v>5300</v>
      </c>
      <c r="O7" s="1240"/>
      <c r="P7" s="1240"/>
      <c r="Q7" s="1240"/>
      <c r="R7" s="1240"/>
      <c r="S7" s="1240"/>
      <c r="T7" s="1240" t="e">
        <f t="shared" ca="1" si="0"/>
        <v>#NAME?</v>
      </c>
      <c r="U7" s="1378" t="e">
        <f t="shared" ca="1" si="1"/>
        <v>#NAME?</v>
      </c>
      <c r="V7" s="48"/>
      <c r="W7" s="1217" t="s">
        <v>3572</v>
      </c>
      <c r="X7" s="48"/>
      <c r="Y7" s="1217" t="s">
        <v>6907</v>
      </c>
      <c r="Z7" s="1562"/>
      <c r="AA7" s="1779">
        <v>44775</v>
      </c>
      <c r="AB7" s="1781" t="s">
        <v>60</v>
      </c>
      <c r="AC7" s="923" t="s">
        <v>6925</v>
      </c>
      <c r="AD7" s="923">
        <v>15000</v>
      </c>
      <c r="AE7" s="923"/>
      <c r="AF7" s="1562"/>
      <c r="AG7" s="48" t="s">
        <v>7394</v>
      </c>
      <c r="AH7" s="48"/>
      <c r="AI7" s="48"/>
      <c r="AJ7" s="48"/>
      <c r="AK7" s="48"/>
    </row>
    <row r="8" spans="1:37" ht="18">
      <c r="A8" s="1450">
        <v>44774</v>
      </c>
      <c r="B8" s="1217" t="s">
        <v>3473</v>
      </c>
      <c r="C8" s="1217"/>
      <c r="D8" s="1242" t="s">
        <v>3570</v>
      </c>
      <c r="E8" s="1217" t="s">
        <v>55</v>
      </c>
      <c r="F8" s="1217" t="s">
        <v>3512</v>
      </c>
      <c r="G8" s="1219">
        <v>11000</v>
      </c>
      <c r="H8" s="1572" t="s">
        <v>3063</v>
      </c>
      <c r="I8" s="1221" t="s">
        <v>3453</v>
      </c>
      <c r="J8" s="1645"/>
      <c r="K8" s="48" t="e">
        <f t="shared" ca="1" si="2"/>
        <v>#NAME?</v>
      </c>
      <c r="L8" s="48"/>
      <c r="M8" s="1240"/>
      <c r="N8" s="1240">
        <v>5300</v>
      </c>
      <c r="O8" s="1240"/>
      <c r="P8" s="1240"/>
      <c r="Q8" s="1240"/>
      <c r="R8" s="1240"/>
      <c r="S8" s="1240"/>
      <c r="T8" s="1240" t="e">
        <f t="shared" ca="1" si="0"/>
        <v>#NAME?</v>
      </c>
      <c r="U8" s="1378" t="e">
        <f t="shared" ca="1" si="1"/>
        <v>#NAME?</v>
      </c>
      <c r="V8" s="48"/>
      <c r="W8" s="1217" t="s">
        <v>3572</v>
      </c>
      <c r="X8" s="48"/>
      <c r="Y8" s="1217" t="s">
        <v>6908</v>
      </c>
      <c r="Z8" s="1562"/>
      <c r="AA8" s="1779">
        <v>44776</v>
      </c>
      <c r="AB8" s="1781" t="s">
        <v>34</v>
      </c>
      <c r="AC8" s="923" t="s">
        <v>6948</v>
      </c>
      <c r="AD8" s="923">
        <v>20000</v>
      </c>
      <c r="AE8" s="923"/>
      <c r="AF8" s="1562"/>
      <c r="AG8" s="48"/>
      <c r="AH8" s="48"/>
      <c r="AI8" s="48"/>
      <c r="AJ8" s="48"/>
      <c r="AK8" s="48"/>
    </row>
    <row r="9" spans="1:37" ht="18">
      <c r="A9" s="1450">
        <v>44774</v>
      </c>
      <c r="B9" s="1217" t="s">
        <v>3473</v>
      </c>
      <c r="C9" s="1217"/>
      <c r="D9" s="1242" t="s">
        <v>3570</v>
      </c>
      <c r="E9" s="1217" t="s">
        <v>86</v>
      </c>
      <c r="F9" s="1217" t="s">
        <v>3547</v>
      </c>
      <c r="G9" s="1219">
        <v>8500</v>
      </c>
      <c r="H9" s="1572" t="s">
        <v>3063</v>
      </c>
      <c r="I9" s="1221" t="s">
        <v>3453</v>
      </c>
      <c r="J9" s="1642"/>
      <c r="K9" s="48" t="e">
        <f t="shared" ca="1" si="2"/>
        <v>#NAME?</v>
      </c>
      <c r="L9" s="48"/>
      <c r="M9" s="1240"/>
      <c r="N9" s="1240">
        <v>4300</v>
      </c>
      <c r="O9" s="1240"/>
      <c r="P9" s="1240"/>
      <c r="Q9" s="1240"/>
      <c r="R9" s="1240"/>
      <c r="S9" s="1240"/>
      <c r="T9" s="1240" t="e">
        <f t="shared" ca="1" si="0"/>
        <v>#NAME?</v>
      </c>
      <c r="U9" s="1378" t="e">
        <f t="shared" ca="1" si="1"/>
        <v>#NAME?</v>
      </c>
      <c r="V9" s="48"/>
      <c r="W9" s="1217" t="s">
        <v>3572</v>
      </c>
      <c r="X9" s="48"/>
      <c r="Y9" s="1217" t="s">
        <v>6909</v>
      </c>
      <c r="Z9" s="1562"/>
      <c r="AA9" s="1779">
        <v>44776</v>
      </c>
      <c r="AB9" s="1781" t="s">
        <v>61</v>
      </c>
      <c r="AC9" s="923" t="s">
        <v>6954</v>
      </c>
      <c r="AD9" s="923">
        <v>22000</v>
      </c>
      <c r="AE9" s="48"/>
      <c r="AF9" s="1562"/>
      <c r="AG9" s="48"/>
      <c r="AH9" s="48"/>
      <c r="AI9" s="48"/>
      <c r="AJ9" s="48"/>
      <c r="AK9" s="48"/>
    </row>
    <row r="10" spans="1:37" ht="18">
      <c r="A10" s="1450">
        <v>44774</v>
      </c>
      <c r="B10" s="1217" t="s">
        <v>1170</v>
      </c>
      <c r="C10" s="1217" t="s">
        <v>3456</v>
      </c>
      <c r="D10" s="1242" t="s">
        <v>3503</v>
      </c>
      <c r="E10" s="1217" t="s">
        <v>3079</v>
      </c>
      <c r="F10" s="1217" t="s">
        <v>3629</v>
      </c>
      <c r="G10" s="1219">
        <v>16000</v>
      </c>
      <c r="H10" s="1572" t="s">
        <v>3063</v>
      </c>
      <c r="I10" s="1221" t="s">
        <v>3453</v>
      </c>
      <c r="J10" s="1642"/>
      <c r="K10" s="48" t="e">
        <f t="shared" ca="1" si="2"/>
        <v>#NAME?</v>
      </c>
      <c r="L10" s="48" t="e">
        <f t="shared" ref="L10:L12" ca="1" si="5">_xludf.IFS(C10="成田机场",4000,C10="羽田机场",1000,D10="VIP-limo",0)</f>
        <v>#NAME?</v>
      </c>
      <c r="M10" s="1240">
        <v>6300</v>
      </c>
      <c r="N10" s="1240"/>
      <c r="O10" s="1240">
        <v>4000</v>
      </c>
      <c r="P10" s="1240"/>
      <c r="Q10" s="1240"/>
      <c r="R10" s="1240"/>
      <c r="S10" s="1240"/>
      <c r="T10" s="1240" t="e">
        <f t="shared" ca="1" si="0"/>
        <v>#NAME?</v>
      </c>
      <c r="U10" s="1378" t="e">
        <f t="shared" ca="1" si="1"/>
        <v>#NAME?</v>
      </c>
      <c r="V10" s="48"/>
      <c r="W10" s="1217" t="s">
        <v>1540</v>
      </c>
      <c r="X10" s="48"/>
      <c r="Y10" s="1217" t="s">
        <v>6910</v>
      </c>
      <c r="Z10" s="1562"/>
      <c r="AA10" s="1779">
        <v>44776</v>
      </c>
      <c r="AB10" s="1781" t="s">
        <v>60</v>
      </c>
      <c r="AC10" s="923" t="s">
        <v>6962</v>
      </c>
      <c r="AD10" s="923">
        <v>15000</v>
      </c>
      <c r="AE10" s="48"/>
      <c r="AF10" s="1562"/>
      <c r="AG10" s="48"/>
      <c r="AH10" s="48"/>
      <c r="AI10" s="48"/>
      <c r="AJ10" s="48"/>
      <c r="AK10" s="48"/>
    </row>
    <row r="11" spans="1:37" ht="18">
      <c r="A11" s="1450">
        <v>44774</v>
      </c>
      <c r="B11" s="1217" t="s">
        <v>1906</v>
      </c>
      <c r="C11" s="1217"/>
      <c r="D11" s="1242" t="s">
        <v>3919</v>
      </c>
      <c r="E11" s="1217" t="s">
        <v>3523</v>
      </c>
      <c r="F11" s="1217" t="s">
        <v>3515</v>
      </c>
      <c r="G11" s="1219">
        <v>26400</v>
      </c>
      <c r="H11" s="1572" t="s">
        <v>3055</v>
      </c>
      <c r="I11" s="1221" t="s">
        <v>3453</v>
      </c>
      <c r="J11" s="1642"/>
      <c r="K11" s="48" t="e">
        <f t="shared" ca="1" si="2"/>
        <v>#NAME?</v>
      </c>
      <c r="L11" s="48" t="e">
        <f t="shared" ca="1" si="5"/>
        <v>#NAME?</v>
      </c>
      <c r="M11" s="1240" t="e">
        <f t="shared" ref="M11:M12" ca="1" si="6">(G11-K11-L11)*0.7</f>
        <v>#NAME?</v>
      </c>
      <c r="N11" s="1240"/>
      <c r="O11" s="1240"/>
      <c r="P11" s="1240"/>
      <c r="Q11" s="1240"/>
      <c r="R11" s="1240"/>
      <c r="S11" s="1240"/>
      <c r="T11" s="1240" t="e">
        <f t="shared" ca="1" si="0"/>
        <v>#NAME?</v>
      </c>
      <c r="U11" s="1378" t="e">
        <f t="shared" ca="1" si="1"/>
        <v>#NAME?</v>
      </c>
      <c r="V11" s="48"/>
      <c r="W11" s="1217" t="s">
        <v>27</v>
      </c>
      <c r="X11" s="48"/>
      <c r="Y11" s="1217" t="s">
        <v>6911</v>
      </c>
      <c r="Z11" s="1562"/>
      <c r="AA11" s="1779">
        <v>44783</v>
      </c>
      <c r="AB11" s="1781" t="s">
        <v>60</v>
      </c>
      <c r="AC11" s="923" t="s">
        <v>7036</v>
      </c>
      <c r="AD11" s="923">
        <v>20000</v>
      </c>
      <c r="AE11" s="48"/>
      <c r="AF11" s="1562"/>
      <c r="AG11" s="48"/>
      <c r="AH11" s="48"/>
      <c r="AI11" s="48"/>
      <c r="AJ11" s="48"/>
      <c r="AK11" s="48"/>
    </row>
    <row r="12" spans="1:37" ht="18">
      <c r="A12" s="1450">
        <v>44774</v>
      </c>
      <c r="B12" s="1217" t="s">
        <v>1906</v>
      </c>
      <c r="C12" s="1217"/>
      <c r="D12" s="1242" t="s">
        <v>3919</v>
      </c>
      <c r="E12" s="1217" t="s">
        <v>43</v>
      </c>
      <c r="F12" s="1217" t="s">
        <v>3524</v>
      </c>
      <c r="G12" s="1219">
        <v>24000</v>
      </c>
      <c r="H12" s="1572" t="s">
        <v>3055</v>
      </c>
      <c r="I12" s="1221" t="s">
        <v>3453</v>
      </c>
      <c r="J12" s="1642"/>
      <c r="K12" s="48" t="e">
        <f t="shared" ca="1" si="2"/>
        <v>#NAME?</v>
      </c>
      <c r="L12" s="48" t="e">
        <f t="shared" ca="1" si="5"/>
        <v>#NAME?</v>
      </c>
      <c r="M12" s="1240" t="e">
        <f t="shared" ca="1" si="6"/>
        <v>#NAME?</v>
      </c>
      <c r="N12" s="1240"/>
      <c r="O12" s="1240"/>
      <c r="P12" s="1240"/>
      <c r="Q12" s="1240"/>
      <c r="R12" s="1240"/>
      <c r="S12" s="1240"/>
      <c r="T12" s="1240" t="e">
        <f t="shared" ca="1" si="0"/>
        <v>#NAME?</v>
      </c>
      <c r="U12" s="1378" t="e">
        <f t="shared" ca="1" si="1"/>
        <v>#NAME?</v>
      </c>
      <c r="V12" s="48"/>
      <c r="W12" s="1217" t="s">
        <v>27</v>
      </c>
      <c r="X12" s="48"/>
      <c r="Y12" s="1217" t="s">
        <v>6912</v>
      </c>
      <c r="Z12" s="1562"/>
      <c r="AA12" s="1779">
        <v>44786</v>
      </c>
      <c r="AB12" s="1781" t="s">
        <v>3523</v>
      </c>
      <c r="AC12" s="923" t="s">
        <v>7062</v>
      </c>
      <c r="AD12" s="923">
        <v>12000</v>
      </c>
      <c r="AE12" s="923"/>
      <c r="AF12" s="1562"/>
      <c r="AG12" s="48"/>
      <c r="AH12" s="48"/>
      <c r="AI12" s="48"/>
      <c r="AJ12" s="48"/>
      <c r="AK12" s="48"/>
    </row>
    <row r="13" spans="1:37" ht="18">
      <c r="A13" s="1450">
        <v>44774</v>
      </c>
      <c r="B13" s="1217" t="s">
        <v>3473</v>
      </c>
      <c r="C13" s="1217"/>
      <c r="D13" s="1242" t="s">
        <v>3521</v>
      </c>
      <c r="E13" s="1217" t="s">
        <v>86</v>
      </c>
      <c r="F13" s="1217" t="s">
        <v>3547</v>
      </c>
      <c r="G13" s="1219">
        <v>10000</v>
      </c>
      <c r="H13" s="1572" t="s">
        <v>3063</v>
      </c>
      <c r="I13" s="1221" t="s">
        <v>3453</v>
      </c>
      <c r="J13" s="1642"/>
      <c r="K13" s="48">
        <v>2000</v>
      </c>
      <c r="L13" s="48"/>
      <c r="M13" s="1240"/>
      <c r="N13" s="1240">
        <v>4000</v>
      </c>
      <c r="O13" s="1240"/>
      <c r="P13" s="1240"/>
      <c r="Q13" s="1240"/>
      <c r="R13" s="1240"/>
      <c r="S13" s="1240"/>
      <c r="T13" s="1240">
        <f t="shared" si="0"/>
        <v>4000</v>
      </c>
      <c r="U13" s="1378">
        <f t="shared" si="1"/>
        <v>0.4</v>
      </c>
      <c r="V13" s="48"/>
      <c r="W13" s="1217" t="s">
        <v>107</v>
      </c>
      <c r="X13" s="48"/>
      <c r="Y13" s="1217" t="s">
        <v>6913</v>
      </c>
      <c r="Z13" s="1562"/>
      <c r="AA13" s="1779">
        <v>44786</v>
      </c>
      <c r="AB13" s="1781" t="s">
        <v>86</v>
      </c>
      <c r="AC13" s="923" t="s">
        <v>7057</v>
      </c>
      <c r="AD13" s="923">
        <v>4000</v>
      </c>
      <c r="AE13" s="923" t="s">
        <v>7391</v>
      </c>
      <c r="AF13" s="1562"/>
      <c r="AG13" s="48"/>
      <c r="AH13" s="48"/>
      <c r="AI13" s="48"/>
      <c r="AJ13" s="48"/>
      <c r="AK13" s="48"/>
    </row>
    <row r="14" spans="1:37" ht="18">
      <c r="A14" s="1450">
        <v>44774</v>
      </c>
      <c r="B14" s="1217" t="s">
        <v>1906</v>
      </c>
      <c r="C14" s="1217"/>
      <c r="D14" s="1242" t="s">
        <v>3919</v>
      </c>
      <c r="E14" s="1217" t="s">
        <v>2979</v>
      </c>
      <c r="F14" s="1217" t="s">
        <v>3501</v>
      </c>
      <c r="G14" s="1219">
        <v>36000</v>
      </c>
      <c r="H14" s="1572" t="s">
        <v>3055</v>
      </c>
      <c r="I14" s="1221" t="s">
        <v>3453</v>
      </c>
      <c r="J14" s="1642"/>
      <c r="K14" s="48" t="e">
        <f t="shared" ref="K14:K24" ca="1" si="7">_xludf.IFS(C14="成田机场",3000,C14="羽田机场",1200,D14="NearMe",1000,D14="VIP-limo",G14*0.12)</f>
        <v>#NAME?</v>
      </c>
      <c r="L14" s="48" t="e">
        <f ca="1">_xludf.IFS(C14="成田机场",4000,C14="羽田机场",1000,D14="VIP-limo",0)</f>
        <v>#NAME?</v>
      </c>
      <c r="M14" s="1240"/>
      <c r="N14" s="1240">
        <v>22100</v>
      </c>
      <c r="O14" s="1240"/>
      <c r="P14" s="1240"/>
      <c r="Q14" s="1240"/>
      <c r="R14" s="1240"/>
      <c r="S14" s="1240"/>
      <c r="T14" s="1240" t="e">
        <f t="shared" ca="1" si="0"/>
        <v>#NAME?</v>
      </c>
      <c r="U14" s="1378" t="e">
        <f t="shared" ca="1" si="1"/>
        <v>#NAME?</v>
      </c>
      <c r="V14" s="48"/>
      <c r="W14" s="1217" t="s">
        <v>27</v>
      </c>
      <c r="X14" s="48"/>
      <c r="Y14" s="1217" t="s">
        <v>6914</v>
      </c>
      <c r="Z14" s="1562"/>
      <c r="AA14" s="1779">
        <v>44786</v>
      </c>
      <c r="AB14" s="1781" t="s">
        <v>3079</v>
      </c>
      <c r="AC14" s="923" t="s">
        <v>7067</v>
      </c>
      <c r="AD14" s="923">
        <v>4000</v>
      </c>
      <c r="AE14" s="923" t="s">
        <v>7391</v>
      </c>
      <c r="AF14" s="1562"/>
      <c r="AG14" s="48"/>
      <c r="AH14" s="48"/>
      <c r="AI14" s="48"/>
      <c r="AJ14" s="48"/>
      <c r="AK14" s="48"/>
    </row>
    <row r="15" spans="1:37" ht="18">
      <c r="A15" s="1450">
        <v>44774</v>
      </c>
      <c r="B15" s="1217" t="s">
        <v>3473</v>
      </c>
      <c r="C15" s="1217"/>
      <c r="D15" s="1242" t="s">
        <v>3570</v>
      </c>
      <c r="E15" s="1217" t="s">
        <v>3910</v>
      </c>
      <c r="F15" s="1217" t="s">
        <v>3571</v>
      </c>
      <c r="G15" s="1219">
        <v>11000</v>
      </c>
      <c r="H15" s="1572" t="s">
        <v>3063</v>
      </c>
      <c r="I15" s="1221" t="s">
        <v>3453</v>
      </c>
      <c r="J15" s="1642"/>
      <c r="K15" s="48" t="e">
        <f t="shared" ca="1" si="7"/>
        <v>#NAME?</v>
      </c>
      <c r="L15" s="48"/>
      <c r="M15" s="1240"/>
      <c r="N15" s="1240">
        <v>5300</v>
      </c>
      <c r="O15" s="1240"/>
      <c r="P15" s="1240"/>
      <c r="Q15" s="1240"/>
      <c r="R15" s="1240"/>
      <c r="S15" s="1240"/>
      <c r="T15" s="1240" t="e">
        <f t="shared" ca="1" si="0"/>
        <v>#NAME?</v>
      </c>
      <c r="U15" s="1378" t="e">
        <f t="shared" ca="1" si="1"/>
        <v>#NAME?</v>
      </c>
      <c r="V15" s="48"/>
      <c r="W15" s="1217" t="s">
        <v>3572</v>
      </c>
      <c r="X15" s="48"/>
      <c r="Y15" s="1217" t="s">
        <v>6915</v>
      </c>
      <c r="Z15" s="1562"/>
      <c r="AA15" s="1779">
        <v>44790</v>
      </c>
      <c r="AB15" s="1781" t="s">
        <v>34</v>
      </c>
      <c r="AC15" s="923" t="s">
        <v>7120</v>
      </c>
      <c r="AD15" s="923">
        <v>16000</v>
      </c>
      <c r="AE15" s="48"/>
      <c r="AF15" s="1562"/>
      <c r="AG15" s="48"/>
      <c r="AH15" s="48"/>
      <c r="AI15" s="48"/>
      <c r="AJ15" s="48"/>
      <c r="AK15" s="48"/>
    </row>
    <row r="16" spans="1:37" ht="18">
      <c r="A16" s="1450">
        <v>44774</v>
      </c>
      <c r="B16" s="1217" t="s">
        <v>3473</v>
      </c>
      <c r="C16" s="1217"/>
      <c r="D16" s="1242" t="s">
        <v>3570</v>
      </c>
      <c r="E16" s="1217" t="s">
        <v>55</v>
      </c>
      <c r="F16" s="1217" t="s">
        <v>3512</v>
      </c>
      <c r="G16" s="1219">
        <v>11000</v>
      </c>
      <c r="H16" s="1572" t="s">
        <v>3063</v>
      </c>
      <c r="I16" s="1221" t="s">
        <v>3453</v>
      </c>
      <c r="J16" s="1642"/>
      <c r="K16" s="48" t="e">
        <f t="shared" ca="1" si="7"/>
        <v>#NAME?</v>
      </c>
      <c r="L16" s="48"/>
      <c r="M16" s="1240"/>
      <c r="N16" s="1240">
        <v>5300</v>
      </c>
      <c r="O16" s="1240"/>
      <c r="P16" s="1240"/>
      <c r="Q16" s="1240"/>
      <c r="R16" s="1240"/>
      <c r="S16" s="1240"/>
      <c r="T16" s="1240" t="e">
        <f t="shared" ca="1" si="0"/>
        <v>#NAME?</v>
      </c>
      <c r="U16" s="1378" t="e">
        <f t="shared" ca="1" si="1"/>
        <v>#NAME?</v>
      </c>
      <c r="V16" s="48"/>
      <c r="W16" s="1217" t="s">
        <v>3572</v>
      </c>
      <c r="X16" s="48"/>
      <c r="Y16" s="1217" t="s">
        <v>6916</v>
      </c>
      <c r="Z16" s="1562"/>
      <c r="AA16" s="1779">
        <v>44792</v>
      </c>
      <c r="AB16" s="1783" t="s">
        <v>3910</v>
      </c>
      <c r="AC16" s="923" t="s">
        <v>7151</v>
      </c>
      <c r="AD16" s="923">
        <v>4000</v>
      </c>
      <c r="AE16" s="923" t="s">
        <v>7391</v>
      </c>
      <c r="AF16" s="1562"/>
      <c r="AG16" s="48"/>
      <c r="AH16" s="48"/>
      <c r="AI16" s="48"/>
      <c r="AJ16" s="48"/>
      <c r="AK16" s="48"/>
    </row>
    <row r="17" spans="1:37" ht="18">
      <c r="A17" s="1454">
        <v>44774</v>
      </c>
      <c r="B17" s="1246" t="s">
        <v>3473</v>
      </c>
      <c r="C17" s="1246"/>
      <c r="D17" s="1259" t="s">
        <v>3570</v>
      </c>
      <c r="E17" s="1246" t="s">
        <v>86</v>
      </c>
      <c r="F17" s="1246" t="s">
        <v>3547</v>
      </c>
      <c r="G17" s="1248">
        <v>8500</v>
      </c>
      <c r="H17" s="1791" t="s">
        <v>3063</v>
      </c>
      <c r="I17" s="1250" t="s">
        <v>3453</v>
      </c>
      <c r="J17" s="1657"/>
      <c r="K17" s="1573" t="e">
        <f t="shared" ca="1" si="7"/>
        <v>#NAME?</v>
      </c>
      <c r="L17" s="1573"/>
      <c r="M17" s="1257"/>
      <c r="N17" s="1257">
        <v>4300</v>
      </c>
      <c r="O17" s="1257"/>
      <c r="P17" s="1257"/>
      <c r="Q17" s="1257"/>
      <c r="R17" s="1257"/>
      <c r="S17" s="1257"/>
      <c r="T17" s="1240" t="e">
        <f t="shared" ca="1" si="0"/>
        <v>#NAME?</v>
      </c>
      <c r="U17" s="1387" t="e">
        <f t="shared" ca="1" si="1"/>
        <v>#NAME?</v>
      </c>
      <c r="V17" s="1573"/>
      <c r="W17" s="1217" t="s">
        <v>3572</v>
      </c>
      <c r="X17" s="1573"/>
      <c r="Y17" s="1246" t="s">
        <v>6917</v>
      </c>
      <c r="Z17" s="1584"/>
      <c r="AA17" s="1779">
        <v>44793</v>
      </c>
      <c r="AB17" s="1781" t="s">
        <v>3523</v>
      </c>
      <c r="AC17" s="923" t="s">
        <v>7165</v>
      </c>
      <c r="AD17" s="923">
        <v>8000</v>
      </c>
      <c r="AE17" s="923"/>
      <c r="AF17" s="1584"/>
      <c r="AG17" s="1573"/>
      <c r="AH17" s="1573"/>
      <c r="AI17" s="48"/>
      <c r="AJ17" s="48"/>
      <c r="AK17" s="48"/>
    </row>
    <row r="18" spans="1:37" ht="18">
      <c r="A18" s="1450">
        <v>44775</v>
      </c>
      <c r="B18" s="1217" t="s">
        <v>1906</v>
      </c>
      <c r="C18" s="1217"/>
      <c r="D18" s="1242" t="s">
        <v>3919</v>
      </c>
      <c r="E18" s="1217" t="s">
        <v>40</v>
      </c>
      <c r="F18" s="1217" t="s">
        <v>3449</v>
      </c>
      <c r="G18" s="1219">
        <v>24000</v>
      </c>
      <c r="H18" s="1572" t="s">
        <v>3055</v>
      </c>
      <c r="I18" s="1221" t="s">
        <v>3453</v>
      </c>
      <c r="J18" s="1642"/>
      <c r="K18" s="48" t="e">
        <f t="shared" ca="1" si="7"/>
        <v>#NAME?</v>
      </c>
      <c r="L18" s="48" t="e">
        <f t="shared" ref="L18:L19" ca="1" si="8">_xludf.IFS(C18="成田机场",4000,C18="羽田机场",1000,D18="VIP-limo",0)</f>
        <v>#NAME?</v>
      </c>
      <c r="M18" s="1240" t="e">
        <f ca="1">(G18-K18-L18)*0.7</f>
        <v>#NAME?</v>
      </c>
      <c r="N18" s="1240"/>
      <c r="O18" s="1240"/>
      <c r="P18" s="1240"/>
      <c r="Q18" s="1240"/>
      <c r="R18" s="1240"/>
      <c r="S18" s="1240"/>
      <c r="T18" s="1240" t="e">
        <f t="shared" ca="1" si="0"/>
        <v>#NAME?</v>
      </c>
      <c r="U18" s="1378" t="e">
        <f t="shared" ca="1" si="1"/>
        <v>#NAME?</v>
      </c>
      <c r="V18" s="48"/>
      <c r="W18" s="1217" t="s">
        <v>27</v>
      </c>
      <c r="X18" s="48"/>
      <c r="Y18" s="1217" t="s">
        <v>6918</v>
      </c>
      <c r="Z18" s="1562"/>
      <c r="AA18" s="1779">
        <v>44796</v>
      </c>
      <c r="AB18" s="1781" t="s">
        <v>55</v>
      </c>
      <c r="AC18" s="923" t="s">
        <v>7200</v>
      </c>
      <c r="AD18" s="923">
        <v>4000</v>
      </c>
      <c r="AE18" s="923" t="s">
        <v>7391</v>
      </c>
      <c r="AF18" s="1562"/>
      <c r="AG18" s="48"/>
      <c r="AH18" s="48"/>
      <c r="AI18" s="48"/>
      <c r="AJ18" s="48"/>
      <c r="AK18" s="48"/>
    </row>
    <row r="19" spans="1:37" ht="18">
      <c r="A19" s="1450">
        <v>44775</v>
      </c>
      <c r="B19" s="1217" t="s">
        <v>1906</v>
      </c>
      <c r="C19" s="1217"/>
      <c r="D19" s="1242" t="s">
        <v>3919</v>
      </c>
      <c r="E19" s="1217" t="s">
        <v>101</v>
      </c>
      <c r="F19" s="1217" t="s">
        <v>3686</v>
      </c>
      <c r="G19" s="1219">
        <v>21600</v>
      </c>
      <c r="H19" s="1572" t="s">
        <v>3055</v>
      </c>
      <c r="I19" s="1221" t="s">
        <v>3453</v>
      </c>
      <c r="J19" s="1642"/>
      <c r="K19" s="48" t="e">
        <f t="shared" ca="1" si="7"/>
        <v>#NAME?</v>
      </c>
      <c r="L19" s="48" t="e">
        <f t="shared" ca="1" si="8"/>
        <v>#NAME?</v>
      </c>
      <c r="M19" s="1240">
        <v>13000</v>
      </c>
      <c r="N19" s="1240"/>
      <c r="O19" s="1240"/>
      <c r="P19" s="1240"/>
      <c r="Q19" s="1240"/>
      <c r="R19" s="1240"/>
      <c r="S19" s="1240"/>
      <c r="T19" s="1240" t="e">
        <f t="shared" ca="1" si="0"/>
        <v>#NAME?</v>
      </c>
      <c r="U19" s="1378" t="e">
        <f t="shared" ca="1" si="1"/>
        <v>#NAME?</v>
      </c>
      <c r="V19" s="48"/>
      <c r="W19" s="1217" t="s">
        <v>27</v>
      </c>
      <c r="X19" s="48"/>
      <c r="Y19" s="1217" t="s">
        <v>6919</v>
      </c>
      <c r="Z19" s="1562"/>
      <c r="AA19" s="1779">
        <v>44797</v>
      </c>
      <c r="AB19" s="1781" t="s">
        <v>61</v>
      </c>
      <c r="AC19" s="923" t="s">
        <v>7214</v>
      </c>
      <c r="AD19" s="923">
        <v>18000</v>
      </c>
      <c r="AE19" s="923"/>
      <c r="AF19" s="1562"/>
      <c r="AG19" s="48"/>
      <c r="AH19" s="48"/>
      <c r="AI19" s="48"/>
      <c r="AJ19" s="48"/>
      <c r="AK19" s="48"/>
    </row>
    <row r="20" spans="1:37" ht="18">
      <c r="A20" s="1450">
        <v>44775</v>
      </c>
      <c r="B20" s="1217" t="s">
        <v>3473</v>
      </c>
      <c r="C20" s="1217"/>
      <c r="D20" s="1242" t="s">
        <v>3570</v>
      </c>
      <c r="E20" s="1217" t="s">
        <v>3910</v>
      </c>
      <c r="F20" s="1217" t="s">
        <v>3571</v>
      </c>
      <c r="G20" s="1219">
        <v>11000</v>
      </c>
      <c r="H20" s="1572" t="s">
        <v>3063</v>
      </c>
      <c r="I20" s="1221" t="s">
        <v>3453</v>
      </c>
      <c r="J20" s="1642"/>
      <c r="K20" s="48" t="e">
        <f t="shared" ca="1" si="7"/>
        <v>#NAME?</v>
      </c>
      <c r="L20" s="48"/>
      <c r="M20" s="1240"/>
      <c r="N20" s="1240">
        <v>5300</v>
      </c>
      <c r="O20" s="1240"/>
      <c r="P20" s="1240"/>
      <c r="Q20" s="1240"/>
      <c r="R20" s="1240"/>
      <c r="S20" s="1240"/>
      <c r="T20" s="1240" t="e">
        <f t="shared" ca="1" si="0"/>
        <v>#NAME?</v>
      </c>
      <c r="U20" s="1378" t="e">
        <f t="shared" ca="1" si="1"/>
        <v>#NAME?</v>
      </c>
      <c r="V20" s="48"/>
      <c r="W20" s="1217" t="s">
        <v>3572</v>
      </c>
      <c r="X20" s="48"/>
      <c r="Y20" s="1217" t="s">
        <v>6920</v>
      </c>
      <c r="Z20" s="1562"/>
      <c r="AA20" s="1779">
        <v>44798</v>
      </c>
      <c r="AB20" s="1781" t="s">
        <v>86</v>
      </c>
      <c r="AC20" s="923" t="s">
        <v>7228</v>
      </c>
      <c r="AD20" s="923">
        <v>5000</v>
      </c>
      <c r="AE20" s="923" t="s">
        <v>7391</v>
      </c>
      <c r="AF20" s="1562"/>
      <c r="AG20" s="48"/>
      <c r="AH20" s="48"/>
      <c r="AI20" s="48"/>
      <c r="AJ20" s="48"/>
      <c r="AK20" s="48"/>
    </row>
    <row r="21" spans="1:37" ht="18">
      <c r="A21" s="1450">
        <v>44775</v>
      </c>
      <c r="B21" s="1217" t="s">
        <v>3473</v>
      </c>
      <c r="C21" s="1217"/>
      <c r="D21" s="1242" t="s">
        <v>3570</v>
      </c>
      <c r="E21" s="1217" t="s">
        <v>55</v>
      </c>
      <c r="F21" s="1217" t="s">
        <v>3512</v>
      </c>
      <c r="G21" s="1219">
        <v>11000</v>
      </c>
      <c r="H21" s="1572" t="s">
        <v>3063</v>
      </c>
      <c r="I21" s="1221" t="s">
        <v>3453</v>
      </c>
      <c r="J21" s="1642"/>
      <c r="K21" s="48" t="e">
        <f t="shared" ca="1" si="7"/>
        <v>#NAME?</v>
      </c>
      <c r="L21" s="48"/>
      <c r="M21" s="1240"/>
      <c r="N21" s="1240">
        <v>5300</v>
      </c>
      <c r="O21" s="1240"/>
      <c r="P21" s="1240"/>
      <c r="Q21" s="1240"/>
      <c r="R21" s="1240"/>
      <c r="S21" s="1240"/>
      <c r="T21" s="1240" t="e">
        <f t="shared" ca="1" si="0"/>
        <v>#NAME?</v>
      </c>
      <c r="U21" s="1378" t="e">
        <f t="shared" ca="1" si="1"/>
        <v>#NAME?</v>
      </c>
      <c r="V21" s="48"/>
      <c r="W21" s="1217" t="s">
        <v>3572</v>
      </c>
      <c r="X21" s="48"/>
      <c r="Y21" s="1217" t="s">
        <v>6921</v>
      </c>
      <c r="Z21" s="1562"/>
      <c r="AA21" s="1779">
        <v>44800</v>
      </c>
      <c r="AB21" s="923" t="s">
        <v>34</v>
      </c>
      <c r="AC21" s="923" t="s">
        <v>7255</v>
      </c>
      <c r="AD21" s="923">
        <v>32000</v>
      </c>
      <c r="AE21" s="923"/>
      <c r="AF21" s="1562"/>
      <c r="AG21" s="48"/>
      <c r="AH21" s="48"/>
      <c r="AI21" s="48"/>
      <c r="AJ21" s="48"/>
      <c r="AK21" s="48"/>
    </row>
    <row r="22" spans="1:37" ht="18">
      <c r="A22" s="1450">
        <v>44775</v>
      </c>
      <c r="B22" s="1217" t="s">
        <v>3473</v>
      </c>
      <c r="C22" s="1217"/>
      <c r="D22" s="1242" t="s">
        <v>3570</v>
      </c>
      <c r="E22" s="1217" t="s">
        <v>86</v>
      </c>
      <c r="F22" s="1217" t="s">
        <v>3547</v>
      </c>
      <c r="G22" s="1219">
        <v>8500</v>
      </c>
      <c r="H22" s="1572" t="s">
        <v>3063</v>
      </c>
      <c r="I22" s="1221" t="s">
        <v>3453</v>
      </c>
      <c r="J22" s="1645"/>
      <c r="K22" s="48" t="e">
        <f t="shared" ca="1" si="7"/>
        <v>#NAME?</v>
      </c>
      <c r="L22" s="48"/>
      <c r="M22" s="1240"/>
      <c r="N22" s="1240">
        <v>4300</v>
      </c>
      <c r="O22" s="1240"/>
      <c r="P22" s="1240"/>
      <c r="Q22" s="1240"/>
      <c r="R22" s="1240"/>
      <c r="S22" s="1240"/>
      <c r="T22" s="1240" t="e">
        <f t="shared" ca="1" si="0"/>
        <v>#NAME?</v>
      </c>
      <c r="U22" s="1378" t="e">
        <f t="shared" ca="1" si="1"/>
        <v>#NAME?</v>
      </c>
      <c r="V22" s="48"/>
      <c r="W22" s="1217" t="s">
        <v>3572</v>
      </c>
      <c r="X22" s="48"/>
      <c r="Y22" s="1217" t="s">
        <v>6922</v>
      </c>
      <c r="Z22" s="1562"/>
      <c r="AA22" s="1779">
        <v>44800</v>
      </c>
      <c r="AB22" s="923" t="s">
        <v>40</v>
      </c>
      <c r="AC22" s="923" t="s">
        <v>7256</v>
      </c>
      <c r="AD22" s="923">
        <v>11000</v>
      </c>
      <c r="AE22" s="923"/>
      <c r="AF22" s="1562"/>
      <c r="AG22" s="48"/>
      <c r="AH22" s="48"/>
      <c r="AI22" s="48"/>
      <c r="AJ22" s="48"/>
      <c r="AK22" s="48"/>
    </row>
    <row r="23" spans="1:37" ht="18">
      <c r="A23" s="1450">
        <v>44775</v>
      </c>
      <c r="B23" s="1217" t="s">
        <v>1170</v>
      </c>
      <c r="C23" s="1217" t="s">
        <v>3456</v>
      </c>
      <c r="D23" s="1242" t="s">
        <v>3521</v>
      </c>
      <c r="E23" s="1217" t="s">
        <v>86</v>
      </c>
      <c r="F23" s="1217" t="s">
        <v>3547</v>
      </c>
      <c r="G23" s="1219">
        <v>15000</v>
      </c>
      <c r="H23" s="1572"/>
      <c r="I23" s="1221" t="s">
        <v>3453</v>
      </c>
      <c r="J23" s="1642"/>
      <c r="K23" s="48" t="e">
        <f t="shared" ca="1" si="7"/>
        <v>#NAME?</v>
      </c>
      <c r="L23" s="48" t="e">
        <f t="shared" ref="L23:L24" ca="1" si="9">_xludf.IFS(C23="成田机场",4000,C23="羽田机场",1000,D23="VIP-limo",0)</f>
        <v>#NAME?</v>
      </c>
      <c r="M23" s="1240"/>
      <c r="N23" s="1240">
        <v>4000</v>
      </c>
      <c r="O23" s="1240"/>
      <c r="P23" s="1240"/>
      <c r="Q23" s="1240"/>
      <c r="R23" s="1240"/>
      <c r="S23" s="1240"/>
      <c r="T23" s="1240" t="e">
        <f t="shared" ca="1" si="0"/>
        <v>#NAME?</v>
      </c>
      <c r="U23" s="1378" t="e">
        <f t="shared" ca="1" si="1"/>
        <v>#NAME?</v>
      </c>
      <c r="V23" s="48"/>
      <c r="W23" s="1217" t="s">
        <v>107</v>
      </c>
      <c r="X23" s="48"/>
      <c r="Y23" s="1217" t="s">
        <v>6923</v>
      </c>
      <c r="Z23" s="1562"/>
      <c r="AA23" s="1576">
        <v>44802</v>
      </c>
      <c r="AB23" s="48" t="s">
        <v>34</v>
      </c>
      <c r="AC23" s="48" t="s">
        <v>7284</v>
      </c>
      <c r="AD23" s="48">
        <v>5000</v>
      </c>
      <c r="AE23" s="48" t="s">
        <v>7391</v>
      </c>
      <c r="AF23" s="1562"/>
      <c r="AG23" s="48"/>
      <c r="AH23" s="48"/>
      <c r="AI23" s="48"/>
      <c r="AJ23" s="48"/>
      <c r="AK23" s="48"/>
    </row>
    <row r="24" spans="1:37" ht="18">
      <c r="A24" s="1450">
        <v>44775</v>
      </c>
      <c r="B24" s="1217" t="s">
        <v>1906</v>
      </c>
      <c r="C24" s="1217"/>
      <c r="D24" s="1242" t="s">
        <v>3919</v>
      </c>
      <c r="E24" s="1217" t="s">
        <v>43</v>
      </c>
      <c r="F24" s="1217" t="s">
        <v>3486</v>
      </c>
      <c r="G24" s="1219">
        <v>26400</v>
      </c>
      <c r="H24" s="1572" t="s">
        <v>3055</v>
      </c>
      <c r="I24" s="1221" t="s">
        <v>3453</v>
      </c>
      <c r="J24" s="1642"/>
      <c r="K24" s="48" t="e">
        <f t="shared" ca="1" si="7"/>
        <v>#NAME?</v>
      </c>
      <c r="L24" s="48" t="e">
        <f t="shared" ca="1" si="9"/>
        <v>#NAME?</v>
      </c>
      <c r="M24" s="1240" t="e">
        <f ca="1">(G24-K24-L24)*0.7</f>
        <v>#NAME?</v>
      </c>
      <c r="N24" s="1240"/>
      <c r="O24" s="1240"/>
      <c r="P24" s="1240"/>
      <c r="Q24" s="1240"/>
      <c r="R24" s="1240"/>
      <c r="S24" s="1240"/>
      <c r="T24" s="1240" t="e">
        <f t="shared" ca="1" si="0"/>
        <v>#NAME?</v>
      </c>
      <c r="U24" s="1378" t="e">
        <f t="shared" ca="1" si="1"/>
        <v>#NAME?</v>
      </c>
      <c r="V24" s="48"/>
      <c r="W24" s="1217" t="s">
        <v>27</v>
      </c>
      <c r="X24" s="48"/>
      <c r="Y24" s="1217" t="s">
        <v>6924</v>
      </c>
      <c r="Z24" s="1562"/>
      <c r="AA24" s="1576">
        <v>44803</v>
      </c>
      <c r="AB24" s="666" t="s">
        <v>60</v>
      </c>
      <c r="AC24" s="48" t="s">
        <v>7296</v>
      </c>
      <c r="AD24" s="48">
        <v>8000</v>
      </c>
      <c r="AE24" s="1573"/>
      <c r="AF24" s="1562"/>
      <c r="AG24" s="48"/>
      <c r="AH24" s="48"/>
      <c r="AI24" s="48"/>
      <c r="AJ24" s="48"/>
      <c r="AK24" s="48"/>
    </row>
    <row r="25" spans="1:37" ht="18">
      <c r="A25" s="1450">
        <v>44775</v>
      </c>
      <c r="B25" s="1217" t="s">
        <v>1621</v>
      </c>
      <c r="C25" s="1217"/>
      <c r="D25" s="1242" t="s">
        <v>3452</v>
      </c>
      <c r="E25" s="1217" t="s">
        <v>60</v>
      </c>
      <c r="F25" s="1217" t="s">
        <v>3517</v>
      </c>
      <c r="G25" s="1219">
        <v>25000</v>
      </c>
      <c r="H25" s="1769" t="s">
        <v>3063</v>
      </c>
      <c r="I25" s="1221" t="s">
        <v>3453</v>
      </c>
      <c r="J25" s="1642"/>
      <c r="K25" s="48">
        <v>2000</v>
      </c>
      <c r="L25" s="48">
        <v>0</v>
      </c>
      <c r="M25" s="1240">
        <f>15000*0.7</f>
        <v>10500</v>
      </c>
      <c r="N25" s="1240"/>
      <c r="O25" s="1240"/>
      <c r="P25" s="1240"/>
      <c r="Q25" s="1240"/>
      <c r="R25" s="1240"/>
      <c r="S25" s="1240"/>
      <c r="T25" s="1240">
        <f t="shared" si="0"/>
        <v>12500</v>
      </c>
      <c r="U25" s="1378">
        <f t="shared" si="1"/>
        <v>0.5</v>
      </c>
      <c r="V25" s="48"/>
      <c r="W25" s="1217" t="s">
        <v>3508</v>
      </c>
      <c r="X25" s="48"/>
      <c r="Y25" s="1217" t="s">
        <v>6925</v>
      </c>
      <c r="Z25" s="1562"/>
      <c r="AA25" s="1576"/>
      <c r="AB25" s="48"/>
      <c r="AC25" s="48"/>
      <c r="AD25" s="48"/>
      <c r="AE25" s="48"/>
      <c r="AF25" s="1562"/>
      <c r="AG25" s="48"/>
      <c r="AH25" s="48"/>
      <c r="AI25" s="48"/>
      <c r="AJ25" s="48"/>
      <c r="AK25" s="48"/>
    </row>
    <row r="26" spans="1:37" ht="18">
      <c r="A26" s="1450">
        <v>44775</v>
      </c>
      <c r="B26" s="1217" t="s">
        <v>1906</v>
      </c>
      <c r="C26" s="1217"/>
      <c r="D26" s="1242" t="s">
        <v>3919</v>
      </c>
      <c r="E26" s="1217" t="s">
        <v>45</v>
      </c>
      <c r="F26" s="1217" t="s">
        <v>3501</v>
      </c>
      <c r="G26" s="1219">
        <v>24000</v>
      </c>
      <c r="H26" s="1572" t="s">
        <v>3055</v>
      </c>
      <c r="I26" s="1221" t="s">
        <v>3453</v>
      </c>
      <c r="J26" s="1642"/>
      <c r="K26" s="48" t="e">
        <f t="shared" ref="K26:K31" ca="1" si="10">_xludf.IFS(C26="成田机场",3000,C26="羽田机场",1200,D26="NearMe",1000,D26="VIP-limo",G26*0.12)</f>
        <v>#NAME?</v>
      </c>
      <c r="L26" s="48" t="e">
        <f t="shared" ref="L26:L27" ca="1" si="11">_xludf.IFS(C26="成田机场",4000,C26="羽田机场",1000,D26="VIP-limo",0)</f>
        <v>#NAME?</v>
      </c>
      <c r="M26" s="1240" t="e">
        <f t="shared" ref="M26:M27" ca="1" si="12">(G26-K26-L26)*0.7</f>
        <v>#NAME?</v>
      </c>
      <c r="N26" s="1240"/>
      <c r="O26" s="1240"/>
      <c r="P26" s="1240"/>
      <c r="Q26" s="1240"/>
      <c r="R26" s="1240"/>
      <c r="S26" s="1240"/>
      <c r="T26" s="1240" t="e">
        <f t="shared" ca="1" si="0"/>
        <v>#NAME?</v>
      </c>
      <c r="U26" s="1378" t="e">
        <f t="shared" ca="1" si="1"/>
        <v>#NAME?</v>
      </c>
      <c r="V26" s="48"/>
      <c r="W26" s="1217" t="s">
        <v>27</v>
      </c>
      <c r="X26" s="48"/>
      <c r="Y26" s="1217" t="s">
        <v>6926</v>
      </c>
      <c r="Z26" s="1562"/>
      <c r="AA26" s="1576"/>
      <c r="AB26" s="48"/>
      <c r="AC26" s="48"/>
      <c r="AD26" s="48"/>
      <c r="AE26" s="48"/>
      <c r="AF26" s="1562"/>
      <c r="AG26" s="48"/>
      <c r="AH26" s="48"/>
      <c r="AI26" s="48"/>
      <c r="AJ26" s="48"/>
      <c r="AK26" s="48"/>
    </row>
    <row r="27" spans="1:37" ht="18">
      <c r="A27" s="1450">
        <v>44775</v>
      </c>
      <c r="B27" s="1217" t="s">
        <v>1906</v>
      </c>
      <c r="C27" s="1217"/>
      <c r="D27" s="1242" t="s">
        <v>3919</v>
      </c>
      <c r="E27" s="1217" t="s">
        <v>2979</v>
      </c>
      <c r="F27" s="1217" t="s">
        <v>3524</v>
      </c>
      <c r="G27" s="1219">
        <v>36000</v>
      </c>
      <c r="H27" s="1572" t="s">
        <v>3055</v>
      </c>
      <c r="I27" s="1221" t="s">
        <v>3453</v>
      </c>
      <c r="J27" s="1642"/>
      <c r="K27" s="48" t="e">
        <f t="shared" ca="1" si="10"/>
        <v>#NAME?</v>
      </c>
      <c r="L27" s="48" t="e">
        <f t="shared" ca="1" si="11"/>
        <v>#NAME?</v>
      </c>
      <c r="M27" s="1240" t="e">
        <f t="shared" ca="1" si="12"/>
        <v>#NAME?</v>
      </c>
      <c r="N27" s="1240"/>
      <c r="O27" s="1240"/>
      <c r="P27" s="1240"/>
      <c r="Q27" s="1240"/>
      <c r="R27" s="1240"/>
      <c r="S27" s="1240"/>
      <c r="T27" s="1240" t="e">
        <f t="shared" ca="1" si="0"/>
        <v>#NAME?</v>
      </c>
      <c r="U27" s="1378" t="e">
        <f t="shared" ca="1" si="1"/>
        <v>#NAME?</v>
      </c>
      <c r="V27" s="48"/>
      <c r="W27" s="1217" t="s">
        <v>27</v>
      </c>
      <c r="X27" s="48"/>
      <c r="Y27" s="1217" t="s">
        <v>6927</v>
      </c>
      <c r="Z27" s="1562"/>
      <c r="AA27" s="1576"/>
      <c r="AB27" s="48"/>
      <c r="AC27" s="48"/>
      <c r="AD27" s="48"/>
      <c r="AE27" s="48"/>
      <c r="AF27" s="1562"/>
      <c r="AG27" s="48"/>
      <c r="AH27" s="48"/>
      <c r="AI27" s="48"/>
      <c r="AJ27" s="48"/>
      <c r="AK27" s="48"/>
    </row>
    <row r="28" spans="1:37" ht="18">
      <c r="A28" s="1450">
        <v>44775</v>
      </c>
      <c r="B28" s="1217" t="s">
        <v>3473</v>
      </c>
      <c r="C28" s="1217"/>
      <c r="D28" s="1242" t="s">
        <v>3570</v>
      </c>
      <c r="E28" s="1217" t="s">
        <v>3910</v>
      </c>
      <c r="F28" s="1217" t="s">
        <v>3571</v>
      </c>
      <c r="G28" s="1219">
        <v>11000</v>
      </c>
      <c r="H28" s="1572" t="s">
        <v>3063</v>
      </c>
      <c r="I28" s="1221" t="s">
        <v>3453</v>
      </c>
      <c r="J28" s="1642"/>
      <c r="K28" s="48" t="e">
        <f t="shared" ca="1" si="10"/>
        <v>#NAME?</v>
      </c>
      <c r="L28" s="48"/>
      <c r="M28" s="1240"/>
      <c r="N28" s="1240">
        <v>5300</v>
      </c>
      <c r="O28" s="1240"/>
      <c r="P28" s="1240"/>
      <c r="Q28" s="1240"/>
      <c r="R28" s="1240"/>
      <c r="S28" s="1240"/>
      <c r="T28" s="1240" t="e">
        <f t="shared" ca="1" si="0"/>
        <v>#NAME?</v>
      </c>
      <c r="U28" s="1378" t="e">
        <f t="shared" ca="1" si="1"/>
        <v>#NAME?</v>
      </c>
      <c r="V28" s="48"/>
      <c r="W28" s="1217" t="s">
        <v>3572</v>
      </c>
      <c r="X28" s="48"/>
      <c r="Y28" s="1217" t="s">
        <v>6928</v>
      </c>
      <c r="Z28" s="1562"/>
      <c r="AA28" s="1576"/>
      <c r="AB28" s="48"/>
      <c r="AC28" s="48"/>
      <c r="AD28" s="48"/>
      <c r="AE28" s="48"/>
      <c r="AF28" s="1562"/>
      <c r="AG28" s="48"/>
      <c r="AH28" s="48"/>
      <c r="AI28" s="48"/>
      <c r="AJ28" s="48"/>
      <c r="AK28" s="48"/>
    </row>
    <row r="29" spans="1:37" ht="18">
      <c r="A29" s="1450">
        <v>44775</v>
      </c>
      <c r="B29" s="1217" t="s">
        <v>3473</v>
      </c>
      <c r="C29" s="1217"/>
      <c r="D29" s="1242" t="s">
        <v>3570</v>
      </c>
      <c r="E29" s="1217" t="s">
        <v>55</v>
      </c>
      <c r="F29" s="1217" t="s">
        <v>3512</v>
      </c>
      <c r="G29" s="1219">
        <v>11000</v>
      </c>
      <c r="H29" s="1572" t="s">
        <v>3063</v>
      </c>
      <c r="I29" s="1221" t="s">
        <v>3453</v>
      </c>
      <c r="J29" s="1642"/>
      <c r="K29" s="48" t="e">
        <f t="shared" ca="1" si="10"/>
        <v>#NAME?</v>
      </c>
      <c r="L29" s="48"/>
      <c r="M29" s="1240"/>
      <c r="N29" s="1240">
        <v>5300</v>
      </c>
      <c r="O29" s="1240"/>
      <c r="P29" s="1240"/>
      <c r="Q29" s="1240"/>
      <c r="R29" s="1240"/>
      <c r="S29" s="1240"/>
      <c r="T29" s="1240" t="e">
        <f t="shared" ca="1" si="0"/>
        <v>#NAME?</v>
      </c>
      <c r="U29" s="1378" t="e">
        <f t="shared" ca="1" si="1"/>
        <v>#NAME?</v>
      </c>
      <c r="V29" s="48"/>
      <c r="W29" s="1217" t="s">
        <v>3572</v>
      </c>
      <c r="X29" s="48"/>
      <c r="Y29" s="1217" t="s">
        <v>6929</v>
      </c>
      <c r="Z29" s="1562"/>
      <c r="AA29" s="1576"/>
      <c r="AB29" s="48"/>
      <c r="AC29" s="48"/>
      <c r="AD29" s="48"/>
      <c r="AE29" s="48"/>
      <c r="AF29" s="1562"/>
      <c r="AG29" s="48"/>
      <c r="AH29" s="48"/>
      <c r="AI29" s="48"/>
      <c r="AJ29" s="48"/>
      <c r="AK29" s="48"/>
    </row>
    <row r="30" spans="1:37" ht="18">
      <c r="A30" s="1450">
        <v>44775</v>
      </c>
      <c r="B30" s="1217" t="s">
        <v>3473</v>
      </c>
      <c r="C30" s="1217"/>
      <c r="D30" s="1242" t="s">
        <v>3570</v>
      </c>
      <c r="E30" s="1217" t="s">
        <v>86</v>
      </c>
      <c r="F30" s="1217" t="s">
        <v>3547</v>
      </c>
      <c r="G30" s="1219">
        <v>8500</v>
      </c>
      <c r="H30" s="1572" t="s">
        <v>3063</v>
      </c>
      <c r="I30" s="1221" t="s">
        <v>3453</v>
      </c>
      <c r="J30" s="1642"/>
      <c r="K30" s="48" t="e">
        <f t="shared" ca="1" si="10"/>
        <v>#NAME?</v>
      </c>
      <c r="L30" s="48"/>
      <c r="M30" s="1240"/>
      <c r="N30" s="1240">
        <v>4300</v>
      </c>
      <c r="O30" s="1240"/>
      <c r="P30" s="1240"/>
      <c r="Q30" s="1240"/>
      <c r="R30" s="1240"/>
      <c r="S30" s="1240"/>
      <c r="T30" s="1240" t="e">
        <f t="shared" ca="1" si="0"/>
        <v>#NAME?</v>
      </c>
      <c r="U30" s="1378" t="e">
        <f t="shared" ca="1" si="1"/>
        <v>#NAME?</v>
      </c>
      <c r="V30" s="48"/>
      <c r="W30" s="1217" t="s">
        <v>3572</v>
      </c>
      <c r="X30" s="48"/>
      <c r="Y30" s="1217" t="s">
        <v>6930</v>
      </c>
      <c r="Z30" s="1562"/>
      <c r="AA30" s="1576"/>
      <c r="AB30" s="48"/>
      <c r="AC30" s="48"/>
      <c r="AD30" s="16"/>
      <c r="AE30" s="48"/>
      <c r="AF30" s="1562"/>
      <c r="AG30" s="48"/>
      <c r="AH30" s="48"/>
      <c r="AI30" s="48"/>
      <c r="AJ30" s="48"/>
      <c r="AK30" s="48"/>
    </row>
    <row r="31" spans="1:37" ht="18">
      <c r="A31" s="1450">
        <v>44775</v>
      </c>
      <c r="B31" s="1217" t="s">
        <v>570</v>
      </c>
      <c r="C31" s="1217" t="s">
        <v>3456</v>
      </c>
      <c r="D31" s="1242" t="s">
        <v>3503</v>
      </c>
      <c r="E31" s="1217" t="s">
        <v>92</v>
      </c>
      <c r="F31" s="666" t="s">
        <v>3636</v>
      </c>
      <c r="G31" s="1219">
        <v>24450</v>
      </c>
      <c r="H31" s="1769" t="s">
        <v>3063</v>
      </c>
      <c r="I31" s="1221" t="s">
        <v>3453</v>
      </c>
      <c r="J31" s="1642"/>
      <c r="K31" s="48" t="e">
        <f t="shared" ca="1" si="10"/>
        <v>#NAME?</v>
      </c>
      <c r="L31" s="48" t="e">
        <f ca="1">_xludf.IFS(C31="成田机场",4000,C31="羽田机场",1000,D31="VIP-limo",0)</f>
        <v>#NAME?</v>
      </c>
      <c r="M31" s="1240" t="e">
        <f ca="1">(G31-K31-L31)*0.7</f>
        <v>#NAME?</v>
      </c>
      <c r="N31" s="1240"/>
      <c r="O31" s="1240"/>
      <c r="P31" s="1240"/>
      <c r="Q31" s="1240"/>
      <c r="R31" s="1240"/>
      <c r="S31" s="1240"/>
      <c r="T31" s="1240" t="e">
        <f t="shared" ca="1" si="0"/>
        <v>#NAME?</v>
      </c>
      <c r="U31" s="1378" t="e">
        <f t="shared" ca="1" si="1"/>
        <v>#NAME?</v>
      </c>
      <c r="V31" s="48"/>
      <c r="W31" s="1217" t="s">
        <v>1540</v>
      </c>
      <c r="X31" s="48"/>
      <c r="Y31" s="1217" t="s">
        <v>6931</v>
      </c>
      <c r="Z31" s="1562"/>
      <c r="AA31" s="1576"/>
      <c r="AB31" s="48"/>
      <c r="AC31" s="48"/>
      <c r="AD31" s="48"/>
      <c r="AE31" s="48"/>
      <c r="AF31" s="1562"/>
      <c r="AG31" s="48"/>
      <c r="AH31" s="48"/>
      <c r="AI31" s="48"/>
      <c r="AJ31" s="48"/>
      <c r="AK31" s="48"/>
    </row>
    <row r="32" spans="1:37" ht="18">
      <c r="A32" s="1454">
        <v>44775</v>
      </c>
      <c r="B32" s="1246" t="s">
        <v>3473</v>
      </c>
      <c r="C32" s="1246"/>
      <c r="D32" s="1259" t="s">
        <v>6933</v>
      </c>
      <c r="E32" s="1246" t="s">
        <v>86</v>
      </c>
      <c r="F32" s="1344" t="s">
        <v>3686</v>
      </c>
      <c r="G32" s="1248">
        <v>20000</v>
      </c>
      <c r="H32" s="1792" t="s">
        <v>3063</v>
      </c>
      <c r="I32" s="1250" t="s">
        <v>3453</v>
      </c>
      <c r="J32" s="1793"/>
      <c r="K32" s="1260">
        <v>3000</v>
      </c>
      <c r="L32" s="1260">
        <v>4000</v>
      </c>
      <c r="M32" s="1256"/>
      <c r="N32" s="1257">
        <v>6000</v>
      </c>
      <c r="O32" s="1257"/>
      <c r="P32" s="1257"/>
      <c r="Q32" s="1257"/>
      <c r="R32" s="1257"/>
      <c r="S32" s="1257"/>
      <c r="T32" s="1240">
        <f t="shared" si="0"/>
        <v>7000</v>
      </c>
      <c r="U32" s="1387">
        <f t="shared" si="1"/>
        <v>0.35</v>
      </c>
      <c r="V32" s="1573"/>
      <c r="W32" s="1246" t="s">
        <v>1540</v>
      </c>
      <c r="X32" s="1573"/>
      <c r="Y32" s="1246" t="s">
        <v>6932</v>
      </c>
      <c r="Z32" s="1584"/>
      <c r="AA32" s="1576"/>
      <c r="AB32" s="48"/>
      <c r="AC32" s="48"/>
      <c r="AD32" s="48"/>
      <c r="AE32" s="48"/>
      <c r="AF32" s="1584"/>
      <c r="AG32" s="1573"/>
      <c r="AH32" s="1573"/>
      <c r="AI32" s="48"/>
      <c r="AJ32" s="48"/>
      <c r="AK32" s="48"/>
    </row>
    <row r="33" spans="1:37" ht="18">
      <c r="A33" s="1450">
        <v>44776</v>
      </c>
      <c r="B33" s="1217" t="s">
        <v>1906</v>
      </c>
      <c r="C33" s="1217"/>
      <c r="D33" s="1242" t="s">
        <v>6484</v>
      </c>
      <c r="E33" s="1217" t="s">
        <v>94</v>
      </c>
      <c r="F33" s="1217" t="s">
        <v>3686</v>
      </c>
      <c r="G33" s="1219">
        <v>133000</v>
      </c>
      <c r="H33" s="1572" t="s">
        <v>6935</v>
      </c>
      <c r="I33" s="1221" t="s">
        <v>3453</v>
      </c>
      <c r="J33" s="1642"/>
      <c r="K33" s="1510">
        <v>7000</v>
      </c>
      <c r="L33" s="1510"/>
      <c r="M33" s="1479"/>
      <c r="N33" s="1240">
        <v>30000</v>
      </c>
      <c r="O33" s="1240">
        <v>47000</v>
      </c>
      <c r="P33" s="1240"/>
      <c r="Q33" s="1240"/>
      <c r="R33" s="1240"/>
      <c r="S33" s="1240"/>
      <c r="T33" s="1240">
        <f t="shared" si="0"/>
        <v>49000</v>
      </c>
      <c r="U33" s="1378">
        <f t="shared" si="1"/>
        <v>0.36842105263157893</v>
      </c>
      <c r="V33" s="48"/>
      <c r="W33" s="1217" t="s">
        <v>107</v>
      </c>
      <c r="X33" s="48"/>
      <c r="Y33" s="1217" t="s">
        <v>6934</v>
      </c>
      <c r="Z33" s="1562"/>
      <c r="AA33" s="1573"/>
      <c r="AB33" s="1573"/>
      <c r="AC33" s="1573"/>
      <c r="AD33" s="1573"/>
      <c r="AE33" s="48"/>
      <c r="AF33" s="1562"/>
      <c r="AG33" s="48"/>
      <c r="AH33" s="48"/>
      <c r="AI33" s="48"/>
      <c r="AJ33" s="48"/>
      <c r="AK33" s="48"/>
    </row>
    <row r="34" spans="1:37" ht="18">
      <c r="A34" s="1450">
        <v>44776</v>
      </c>
      <c r="B34" s="1217" t="s">
        <v>1906</v>
      </c>
      <c r="C34" s="1217"/>
      <c r="D34" s="1242" t="s">
        <v>3919</v>
      </c>
      <c r="E34" s="1217" t="s">
        <v>3289</v>
      </c>
      <c r="F34" s="1217" t="s">
        <v>3486</v>
      </c>
      <c r="G34" s="1219">
        <v>24000</v>
      </c>
      <c r="H34" s="1572" t="s">
        <v>3055</v>
      </c>
      <c r="I34" s="1221" t="s">
        <v>3453</v>
      </c>
      <c r="J34" s="1642"/>
      <c r="K34" s="48" t="e">
        <f t="shared" ref="K34:K44" ca="1" si="13">_xludf.IFS(C34="成田机场",3000,C34="羽田机场",1200,D34="NearMe",1000,D34="VIP-limo",G34*0.12)</f>
        <v>#NAME?</v>
      </c>
      <c r="L34" s="48" t="e">
        <f t="shared" ref="L34:L35" ca="1" si="14">_xludf.IFS(C34="成田机场",4000,C34="羽田机场",1000,D34="VIP-limo",0)</f>
        <v>#NAME?</v>
      </c>
      <c r="M34" s="1240"/>
      <c r="N34" s="1240">
        <v>14300</v>
      </c>
      <c r="O34" s="1240"/>
      <c r="P34" s="1240"/>
      <c r="Q34" s="1240"/>
      <c r="R34" s="1240"/>
      <c r="S34" s="1240"/>
      <c r="T34" s="1240" t="e">
        <f t="shared" ca="1" si="0"/>
        <v>#NAME?</v>
      </c>
      <c r="U34" s="1378" t="e">
        <f t="shared" ca="1" si="1"/>
        <v>#NAME?</v>
      </c>
      <c r="V34" s="48"/>
      <c r="W34" s="1217" t="s">
        <v>27</v>
      </c>
      <c r="X34" s="48"/>
      <c r="Y34" s="1217" t="s">
        <v>6936</v>
      </c>
      <c r="Z34" s="1562"/>
      <c r="AA34" s="48"/>
      <c r="AB34" s="48"/>
      <c r="AC34" s="48"/>
      <c r="AD34" s="48"/>
      <c r="AE34" s="48"/>
      <c r="AF34" s="1562"/>
      <c r="AG34" s="48"/>
      <c r="AH34" s="48"/>
      <c r="AI34" s="48"/>
      <c r="AJ34" s="48"/>
      <c r="AK34" s="48"/>
    </row>
    <row r="35" spans="1:37" ht="18">
      <c r="A35" s="1450">
        <v>44776</v>
      </c>
      <c r="B35" s="1217" t="s">
        <v>1906</v>
      </c>
      <c r="C35" s="1217"/>
      <c r="D35" s="1242" t="s">
        <v>3919</v>
      </c>
      <c r="E35" s="1217" t="s">
        <v>40</v>
      </c>
      <c r="F35" s="1217" t="s">
        <v>3449</v>
      </c>
      <c r="G35" s="1219">
        <v>21600</v>
      </c>
      <c r="H35" s="1572" t="s">
        <v>3055</v>
      </c>
      <c r="I35" s="1221" t="s">
        <v>3453</v>
      </c>
      <c r="J35" s="1642"/>
      <c r="K35" s="48" t="e">
        <f t="shared" ca="1" si="13"/>
        <v>#NAME?</v>
      </c>
      <c r="L35" s="48" t="e">
        <f t="shared" ca="1" si="14"/>
        <v>#NAME?</v>
      </c>
      <c r="M35" s="1240" t="e">
        <f ca="1">(G35-K35-L35)*0.7</f>
        <v>#NAME?</v>
      </c>
      <c r="N35" s="1240"/>
      <c r="O35" s="1240"/>
      <c r="P35" s="1240"/>
      <c r="Q35" s="1240"/>
      <c r="R35" s="1240"/>
      <c r="S35" s="1240"/>
      <c r="T35" s="1240" t="e">
        <f t="shared" ca="1" si="0"/>
        <v>#NAME?</v>
      </c>
      <c r="U35" s="1378" t="e">
        <f t="shared" ca="1" si="1"/>
        <v>#NAME?</v>
      </c>
      <c r="V35" s="48"/>
      <c r="W35" s="1217" t="s">
        <v>27</v>
      </c>
      <c r="X35" s="48"/>
      <c r="Y35" s="1217" t="s">
        <v>6937</v>
      </c>
      <c r="Z35" s="1562"/>
      <c r="AA35" s="48"/>
      <c r="AB35" s="48"/>
      <c r="AC35" s="48"/>
      <c r="AD35" s="48"/>
      <c r="AE35" s="48"/>
      <c r="AF35" s="1562"/>
      <c r="AG35" s="48"/>
      <c r="AH35" s="48"/>
      <c r="AI35" s="48"/>
      <c r="AJ35" s="48"/>
      <c r="AK35" s="48"/>
    </row>
    <row r="36" spans="1:37" ht="18">
      <c r="A36" s="1450">
        <v>44776</v>
      </c>
      <c r="B36" s="1217" t="s">
        <v>3473</v>
      </c>
      <c r="C36" s="1217"/>
      <c r="D36" s="1242" t="s">
        <v>3570</v>
      </c>
      <c r="E36" s="1217" t="s">
        <v>43</v>
      </c>
      <c r="F36" s="1217" t="s">
        <v>3571</v>
      </c>
      <c r="G36" s="1219">
        <v>11000</v>
      </c>
      <c r="H36" s="1572" t="s">
        <v>3063</v>
      </c>
      <c r="I36" s="1221" t="s">
        <v>3453</v>
      </c>
      <c r="J36" s="1642"/>
      <c r="K36" s="48" t="e">
        <f t="shared" ca="1" si="13"/>
        <v>#NAME?</v>
      </c>
      <c r="L36" s="48"/>
      <c r="M36" s="1240"/>
      <c r="N36" s="1240">
        <v>5300</v>
      </c>
      <c r="O36" s="1240"/>
      <c r="P36" s="1240"/>
      <c r="Q36" s="1240"/>
      <c r="R36" s="1240"/>
      <c r="S36" s="1240"/>
      <c r="T36" s="1240" t="e">
        <f t="shared" ca="1" si="0"/>
        <v>#NAME?</v>
      </c>
      <c r="U36" s="1378" t="e">
        <f t="shared" ca="1" si="1"/>
        <v>#NAME?</v>
      </c>
      <c r="V36" s="48"/>
      <c r="W36" s="1217" t="s">
        <v>3572</v>
      </c>
      <c r="X36" s="48"/>
      <c r="Y36" s="1217" t="s">
        <v>6938</v>
      </c>
      <c r="Z36" s="1562"/>
      <c r="AA36" s="48"/>
      <c r="AB36" s="48"/>
      <c r="AC36" s="48"/>
      <c r="AD36" s="48"/>
      <c r="AE36" s="48"/>
      <c r="AF36" s="1562"/>
      <c r="AG36" s="48"/>
      <c r="AH36" s="48"/>
      <c r="AI36" s="48"/>
      <c r="AJ36" s="48"/>
      <c r="AK36" s="48"/>
    </row>
    <row r="37" spans="1:37" ht="18">
      <c r="A37" s="1450">
        <v>44776</v>
      </c>
      <c r="B37" s="1217" t="s">
        <v>3473</v>
      </c>
      <c r="C37" s="1217"/>
      <c r="D37" s="1242" t="s">
        <v>3570</v>
      </c>
      <c r="E37" s="1217" t="s">
        <v>55</v>
      </c>
      <c r="F37" s="1217" t="s">
        <v>3512</v>
      </c>
      <c r="G37" s="1219">
        <v>11000</v>
      </c>
      <c r="H37" s="1572" t="s">
        <v>3063</v>
      </c>
      <c r="I37" s="1221" t="s">
        <v>3453</v>
      </c>
      <c r="J37" s="1642"/>
      <c r="K37" s="48" t="e">
        <f t="shared" ca="1" si="13"/>
        <v>#NAME?</v>
      </c>
      <c r="L37" s="48"/>
      <c r="M37" s="1240"/>
      <c r="N37" s="1240">
        <v>5300</v>
      </c>
      <c r="O37" s="1240"/>
      <c r="P37" s="1240"/>
      <c r="Q37" s="1240"/>
      <c r="R37" s="1240"/>
      <c r="S37" s="1240"/>
      <c r="T37" s="1240" t="e">
        <f t="shared" ca="1" si="0"/>
        <v>#NAME?</v>
      </c>
      <c r="U37" s="1378" t="e">
        <f t="shared" ca="1" si="1"/>
        <v>#NAME?</v>
      </c>
      <c r="V37" s="48"/>
      <c r="W37" s="1217" t="s">
        <v>3572</v>
      </c>
      <c r="X37" s="48"/>
      <c r="Y37" s="1217" t="s">
        <v>6939</v>
      </c>
      <c r="Z37" s="1562"/>
      <c r="AA37" s="48"/>
      <c r="AB37" s="48"/>
      <c r="AC37" s="48"/>
      <c r="AD37" s="48"/>
      <c r="AE37" s="48"/>
      <c r="AF37" s="1562"/>
      <c r="AG37" s="48"/>
      <c r="AH37" s="48"/>
      <c r="AI37" s="48"/>
      <c r="AJ37" s="48"/>
      <c r="AK37" s="48"/>
    </row>
    <row r="38" spans="1:37" ht="18">
      <c r="A38" s="1450">
        <v>44776</v>
      </c>
      <c r="B38" s="1217" t="s">
        <v>3473</v>
      </c>
      <c r="C38" s="1217"/>
      <c r="D38" s="1242" t="s">
        <v>3570</v>
      </c>
      <c r="E38" s="1217" t="s">
        <v>86</v>
      </c>
      <c r="F38" s="666" t="s">
        <v>3547</v>
      </c>
      <c r="G38" s="1219">
        <v>8500</v>
      </c>
      <c r="H38" s="1572" t="s">
        <v>3063</v>
      </c>
      <c r="I38" s="1221" t="s">
        <v>3453</v>
      </c>
      <c r="J38" s="1642"/>
      <c r="K38" s="48" t="e">
        <f t="shared" ca="1" si="13"/>
        <v>#NAME?</v>
      </c>
      <c r="L38" s="48"/>
      <c r="M38" s="1240"/>
      <c r="N38" s="1240">
        <v>4300</v>
      </c>
      <c r="O38" s="1240"/>
      <c r="P38" s="1240"/>
      <c r="Q38" s="1240"/>
      <c r="R38" s="1240"/>
      <c r="S38" s="1240"/>
      <c r="T38" s="1240" t="e">
        <f t="shared" ca="1" si="0"/>
        <v>#NAME?</v>
      </c>
      <c r="U38" s="1378" t="e">
        <f t="shared" ca="1" si="1"/>
        <v>#NAME?</v>
      </c>
      <c r="V38" s="48"/>
      <c r="W38" s="1217" t="s">
        <v>3572</v>
      </c>
      <c r="X38" s="48"/>
      <c r="Y38" s="1217" t="s">
        <v>6940</v>
      </c>
      <c r="Z38" s="1562"/>
      <c r="AA38" s="48"/>
      <c r="AB38" s="48"/>
      <c r="AC38" s="48"/>
      <c r="AD38" s="48"/>
      <c r="AE38" s="48"/>
      <c r="AF38" s="1562"/>
      <c r="AG38" s="48"/>
      <c r="AH38" s="48"/>
      <c r="AI38" s="48"/>
      <c r="AJ38" s="48"/>
      <c r="AK38" s="48"/>
    </row>
    <row r="39" spans="1:37" ht="18">
      <c r="A39" s="1450">
        <v>44776</v>
      </c>
      <c r="B39" s="1217" t="s">
        <v>1170</v>
      </c>
      <c r="C39" s="1217" t="s">
        <v>3446</v>
      </c>
      <c r="D39" s="1242" t="s">
        <v>3503</v>
      </c>
      <c r="E39" s="1217" t="s">
        <v>3523</v>
      </c>
      <c r="F39" s="1261" t="s">
        <v>3515</v>
      </c>
      <c r="G39" s="1219">
        <v>11000</v>
      </c>
      <c r="H39" s="1769" t="s">
        <v>3063</v>
      </c>
      <c r="I39" s="1221" t="s">
        <v>3453</v>
      </c>
      <c r="J39" s="1642"/>
      <c r="K39" s="48" t="e">
        <f t="shared" ca="1" si="13"/>
        <v>#NAME?</v>
      </c>
      <c r="L39" s="48" t="e">
        <f t="shared" ref="L39:L44" ca="1" si="15">_xludf.IFS(C39="成田机场",4000,C39="羽田机场",1000,D39="VIP-limo",0)</f>
        <v>#NAME?</v>
      </c>
      <c r="M39" s="1240" t="e">
        <f ca="1">(8500-K39-L39)*0.7</f>
        <v>#NAME?</v>
      </c>
      <c r="N39" s="1240"/>
      <c r="O39" s="1240"/>
      <c r="P39" s="1240"/>
      <c r="Q39" s="1240"/>
      <c r="R39" s="1240"/>
      <c r="S39" s="1240"/>
      <c r="T39" s="1240" t="e">
        <f t="shared" ca="1" si="0"/>
        <v>#NAME?</v>
      </c>
      <c r="U39" s="1378" t="e">
        <f t="shared" ca="1" si="1"/>
        <v>#NAME?</v>
      </c>
      <c r="V39" s="48"/>
      <c r="W39" s="1217" t="s">
        <v>1540</v>
      </c>
      <c r="X39" s="48"/>
      <c r="Y39" s="1217" t="s">
        <v>6941</v>
      </c>
      <c r="Z39" s="1562"/>
      <c r="AA39" s="48"/>
      <c r="AB39" s="48"/>
      <c r="AC39" s="48"/>
      <c r="AD39" s="48"/>
      <c r="AE39" s="1573"/>
      <c r="AF39" s="1562"/>
      <c r="AG39" s="48"/>
      <c r="AH39" s="48"/>
      <c r="AI39" s="48"/>
      <c r="AJ39" s="48"/>
      <c r="AK39" s="48"/>
    </row>
    <row r="40" spans="1:37" ht="18">
      <c r="A40" s="1450">
        <v>44776</v>
      </c>
      <c r="B40" s="1217" t="s">
        <v>1170</v>
      </c>
      <c r="C40" s="1217" t="s">
        <v>3456</v>
      </c>
      <c r="D40" s="1242" t="s">
        <v>3503</v>
      </c>
      <c r="E40" s="1217" t="s">
        <v>39</v>
      </c>
      <c r="F40" s="1217" t="s">
        <v>3477</v>
      </c>
      <c r="G40" s="1219">
        <v>16000</v>
      </c>
      <c r="H40" s="1769" t="s">
        <v>3063</v>
      </c>
      <c r="I40" s="1221" t="s">
        <v>3453</v>
      </c>
      <c r="J40" s="1642"/>
      <c r="K40" s="48" t="e">
        <f t="shared" ca="1" si="13"/>
        <v>#NAME?</v>
      </c>
      <c r="L40" s="48" t="e">
        <f t="shared" ca="1" si="15"/>
        <v>#NAME?</v>
      </c>
      <c r="M40" s="1240" t="e">
        <f t="shared" ref="M40:M41" ca="1" si="16">(15000-K40-L40)*0.7</f>
        <v>#NAME?</v>
      </c>
      <c r="N40" s="1240"/>
      <c r="O40" s="1240"/>
      <c r="P40" s="1240"/>
      <c r="Q40" s="1240"/>
      <c r="R40" s="1240"/>
      <c r="S40" s="1240"/>
      <c r="T40" s="1240" t="e">
        <f t="shared" ca="1" si="0"/>
        <v>#NAME?</v>
      </c>
      <c r="U40" s="1378" t="e">
        <f t="shared" ca="1" si="1"/>
        <v>#NAME?</v>
      </c>
      <c r="V40" s="48"/>
      <c r="W40" s="1217" t="s">
        <v>1540</v>
      </c>
      <c r="X40" s="48"/>
      <c r="Y40" s="1217" t="s">
        <v>6942</v>
      </c>
      <c r="Z40" s="1562"/>
      <c r="AA40" s="48"/>
      <c r="AB40" s="48"/>
      <c r="AC40" s="48"/>
      <c r="AD40" s="48"/>
      <c r="AE40" s="48"/>
      <c r="AF40" s="1562"/>
      <c r="AG40" s="48"/>
      <c r="AH40" s="48"/>
      <c r="AI40" s="48"/>
      <c r="AJ40" s="48"/>
      <c r="AK40" s="48"/>
    </row>
    <row r="41" spans="1:37" ht="18">
      <c r="A41" s="1450">
        <v>44776</v>
      </c>
      <c r="B41" s="1217" t="s">
        <v>1170</v>
      </c>
      <c r="C41" s="1217" t="s">
        <v>3456</v>
      </c>
      <c r="D41" s="1242" t="s">
        <v>4367</v>
      </c>
      <c r="E41" s="1217" t="s">
        <v>34</v>
      </c>
      <c r="F41" s="1217" t="s">
        <v>3626</v>
      </c>
      <c r="G41" s="1219">
        <v>17000</v>
      </c>
      <c r="H41" s="1769" t="s">
        <v>3063</v>
      </c>
      <c r="I41" s="1221" t="s">
        <v>3453</v>
      </c>
      <c r="J41" s="1642"/>
      <c r="K41" s="48" t="e">
        <f t="shared" ca="1" si="13"/>
        <v>#NAME?</v>
      </c>
      <c r="L41" s="48" t="e">
        <f t="shared" ca="1" si="15"/>
        <v>#NAME?</v>
      </c>
      <c r="M41" s="1240" t="e">
        <f t="shared" ca="1" si="16"/>
        <v>#NAME?</v>
      </c>
      <c r="N41" s="1240"/>
      <c r="O41" s="1240"/>
      <c r="P41" s="1240"/>
      <c r="Q41" s="1240"/>
      <c r="R41" s="1240"/>
      <c r="S41" s="1240"/>
      <c r="T41" s="1240" t="e">
        <f t="shared" ca="1" si="0"/>
        <v>#NAME?</v>
      </c>
      <c r="U41" s="1378" t="e">
        <f t="shared" ca="1" si="1"/>
        <v>#NAME?</v>
      </c>
      <c r="V41" s="48"/>
      <c r="W41" s="1217" t="s">
        <v>108</v>
      </c>
      <c r="X41" s="48"/>
      <c r="Y41" s="1217" t="s">
        <v>6943</v>
      </c>
      <c r="Z41" s="1562"/>
      <c r="AA41" s="48"/>
      <c r="AB41" s="48"/>
      <c r="AC41" s="48"/>
      <c r="AD41" s="48"/>
      <c r="AE41" s="48"/>
      <c r="AF41" s="1562"/>
      <c r="AG41" s="48"/>
      <c r="AH41" s="48"/>
      <c r="AI41" s="48"/>
      <c r="AJ41" s="48"/>
      <c r="AK41" s="48"/>
    </row>
    <row r="42" spans="1:37" ht="18">
      <c r="A42" s="1450">
        <v>44776</v>
      </c>
      <c r="B42" s="1217" t="s">
        <v>1170</v>
      </c>
      <c r="C42" s="1217" t="s">
        <v>3456</v>
      </c>
      <c r="D42" s="1242" t="s">
        <v>3551</v>
      </c>
      <c r="E42" s="1217" t="s">
        <v>86</v>
      </c>
      <c r="F42" s="1217" t="s">
        <v>3547</v>
      </c>
      <c r="G42" s="1219">
        <v>18000</v>
      </c>
      <c r="H42" s="1769" t="s">
        <v>3063</v>
      </c>
      <c r="I42" s="1221" t="s">
        <v>3453</v>
      </c>
      <c r="J42" s="1642"/>
      <c r="K42" s="48" t="e">
        <f t="shared" ca="1" si="13"/>
        <v>#NAME?</v>
      </c>
      <c r="L42" s="48" t="e">
        <f t="shared" ca="1" si="15"/>
        <v>#NAME?</v>
      </c>
      <c r="M42" s="1240"/>
      <c r="N42" s="1240">
        <v>4000</v>
      </c>
      <c r="O42" s="1240"/>
      <c r="P42" s="1240"/>
      <c r="Q42" s="1240"/>
      <c r="R42" s="1240"/>
      <c r="S42" s="1240"/>
      <c r="T42" s="1240" t="e">
        <f t="shared" ca="1" si="0"/>
        <v>#NAME?</v>
      </c>
      <c r="U42" s="1378" t="e">
        <f t="shared" ca="1" si="1"/>
        <v>#NAME?</v>
      </c>
      <c r="V42" s="48"/>
      <c r="W42" s="1217" t="s">
        <v>107</v>
      </c>
      <c r="X42" s="48"/>
      <c r="Y42" s="1217" t="s">
        <v>6944</v>
      </c>
      <c r="Z42" s="1562"/>
      <c r="AA42" s="48"/>
      <c r="AB42" s="48"/>
      <c r="AC42" s="48"/>
      <c r="AD42" s="48"/>
      <c r="AE42" s="48"/>
      <c r="AF42" s="1562"/>
      <c r="AG42" s="48"/>
      <c r="AH42" s="48"/>
      <c r="AI42" s="48"/>
      <c r="AJ42" s="48"/>
      <c r="AK42" s="48"/>
    </row>
    <row r="43" spans="1:37" ht="18">
      <c r="A43" s="1450">
        <v>44776</v>
      </c>
      <c r="B43" s="1217" t="s">
        <v>1170</v>
      </c>
      <c r="C43" s="1217" t="s">
        <v>3456</v>
      </c>
      <c r="D43" s="1242" t="s">
        <v>6511</v>
      </c>
      <c r="E43" s="1217" t="s">
        <v>55</v>
      </c>
      <c r="F43" s="1217" t="s">
        <v>3512</v>
      </c>
      <c r="G43" s="1219">
        <v>20000</v>
      </c>
      <c r="H43" s="1769" t="s">
        <v>3063</v>
      </c>
      <c r="I43" s="1221" t="s">
        <v>3453</v>
      </c>
      <c r="J43" s="1642"/>
      <c r="K43" s="48" t="e">
        <f t="shared" ca="1" si="13"/>
        <v>#NAME?</v>
      </c>
      <c r="L43" s="48" t="e">
        <f t="shared" ca="1" si="15"/>
        <v>#NAME?</v>
      </c>
      <c r="M43" s="1240"/>
      <c r="N43" s="1240">
        <v>4000</v>
      </c>
      <c r="O43" s="1240"/>
      <c r="P43" s="1240"/>
      <c r="Q43" s="1240"/>
      <c r="R43" s="1240"/>
      <c r="S43" s="1240"/>
      <c r="T43" s="1240" t="e">
        <f t="shared" ca="1" si="0"/>
        <v>#NAME?</v>
      </c>
      <c r="U43" s="1378" t="e">
        <f t="shared" ca="1" si="1"/>
        <v>#NAME?</v>
      </c>
      <c r="V43" s="48"/>
      <c r="W43" s="1217" t="s">
        <v>107</v>
      </c>
      <c r="X43" s="48"/>
      <c r="Y43" s="1217" t="s">
        <v>6945</v>
      </c>
      <c r="Z43" s="1562"/>
      <c r="AA43" s="48"/>
      <c r="AB43" s="48"/>
      <c r="AC43" s="48"/>
      <c r="AD43" s="48"/>
      <c r="AE43" s="48"/>
      <c r="AF43" s="1562"/>
      <c r="AG43" s="48"/>
      <c r="AH43" s="48"/>
      <c r="AI43" s="48"/>
      <c r="AJ43" s="48"/>
      <c r="AK43" s="48"/>
    </row>
    <row r="44" spans="1:37" ht="18">
      <c r="A44" s="1450">
        <v>44776</v>
      </c>
      <c r="B44" s="1217" t="s">
        <v>1906</v>
      </c>
      <c r="C44" s="1217"/>
      <c r="D44" s="1242" t="s">
        <v>3919</v>
      </c>
      <c r="E44" s="1217" t="s">
        <v>3523</v>
      </c>
      <c r="F44" s="1217" t="s">
        <v>3515</v>
      </c>
      <c r="G44" s="1219">
        <v>26400</v>
      </c>
      <c r="H44" s="1572" t="s">
        <v>3055</v>
      </c>
      <c r="I44" s="1221" t="s">
        <v>3453</v>
      </c>
      <c r="J44" s="1642"/>
      <c r="K44" s="48" t="e">
        <f t="shared" ca="1" si="13"/>
        <v>#NAME?</v>
      </c>
      <c r="L44" s="48" t="e">
        <f t="shared" ca="1" si="15"/>
        <v>#NAME?</v>
      </c>
      <c r="M44" s="1240" t="e">
        <f ca="1">(G44-K44-L44)*0.7</f>
        <v>#NAME?</v>
      </c>
      <c r="N44" s="1240"/>
      <c r="O44" s="1240"/>
      <c r="P44" s="1240"/>
      <c r="Q44" s="1240"/>
      <c r="R44" s="1240"/>
      <c r="S44" s="1240"/>
      <c r="T44" s="1240" t="e">
        <f t="shared" ca="1" si="0"/>
        <v>#NAME?</v>
      </c>
      <c r="U44" s="1378" t="e">
        <f t="shared" ca="1" si="1"/>
        <v>#NAME?</v>
      </c>
      <c r="V44" s="48"/>
      <c r="W44" s="1217" t="s">
        <v>27</v>
      </c>
      <c r="X44" s="48"/>
      <c r="Y44" s="1217" t="s">
        <v>6946</v>
      </c>
      <c r="Z44" s="1562"/>
      <c r="AA44" s="48"/>
      <c r="AB44" s="48"/>
      <c r="AC44" s="48"/>
      <c r="AD44" s="48"/>
      <c r="AE44" s="48"/>
      <c r="AF44" s="1562"/>
      <c r="AG44" s="48"/>
      <c r="AH44" s="48"/>
      <c r="AI44" s="48"/>
      <c r="AJ44" s="48"/>
      <c r="AK44" s="48"/>
    </row>
    <row r="45" spans="1:37" ht="18">
      <c r="A45" s="1450">
        <v>44776</v>
      </c>
      <c r="B45" s="1217" t="s">
        <v>1906</v>
      </c>
      <c r="C45" s="1217"/>
      <c r="D45" s="1242" t="s">
        <v>3461</v>
      </c>
      <c r="E45" s="1217" t="s">
        <v>3910</v>
      </c>
      <c r="F45" s="1217" t="s">
        <v>3505</v>
      </c>
      <c r="G45" s="1219">
        <v>38000</v>
      </c>
      <c r="H45" s="1572" t="s">
        <v>3050</v>
      </c>
      <c r="I45" s="1221" t="s">
        <v>3453</v>
      </c>
      <c r="J45" s="1642"/>
      <c r="K45" s="10">
        <v>3000</v>
      </c>
      <c r="L45" s="10">
        <v>4000</v>
      </c>
      <c r="M45" s="1239"/>
      <c r="N45" s="1240">
        <v>15000</v>
      </c>
      <c r="O45" s="1240"/>
      <c r="P45" s="1240"/>
      <c r="Q45" s="1240"/>
      <c r="R45" s="1240"/>
      <c r="S45" s="1240"/>
      <c r="T45" s="1240">
        <f t="shared" si="0"/>
        <v>16000</v>
      </c>
      <c r="U45" s="1378">
        <f t="shared" si="1"/>
        <v>0.42105263157894735</v>
      </c>
      <c r="V45" s="48"/>
      <c r="W45" s="1217" t="s">
        <v>3464</v>
      </c>
      <c r="X45" s="48"/>
      <c r="Y45" s="1217" t="s">
        <v>6947</v>
      </c>
      <c r="Z45" s="1562"/>
      <c r="AA45" s="48"/>
      <c r="AB45" s="48"/>
      <c r="AC45" s="48"/>
      <c r="AD45" s="48"/>
      <c r="AE45" s="48"/>
      <c r="AF45" s="1562"/>
      <c r="AG45" s="48"/>
      <c r="AH45" s="48"/>
      <c r="AI45" s="48"/>
      <c r="AJ45" s="48"/>
      <c r="AK45" s="48"/>
    </row>
    <row r="46" spans="1:37" ht="18">
      <c r="A46" s="1450">
        <v>44776</v>
      </c>
      <c r="B46" s="1217" t="s">
        <v>1170</v>
      </c>
      <c r="C46" s="1217" t="s">
        <v>3456</v>
      </c>
      <c r="D46" s="1242" t="s">
        <v>3723</v>
      </c>
      <c r="E46" s="1217" t="s">
        <v>34</v>
      </c>
      <c r="F46" s="1217" t="s">
        <v>3626</v>
      </c>
      <c r="G46" s="1219">
        <v>25000</v>
      </c>
      <c r="H46" s="1769" t="s">
        <v>3063</v>
      </c>
      <c r="I46" s="1221" t="s">
        <v>3453</v>
      </c>
      <c r="J46" s="1642"/>
      <c r="K46" s="48" t="e">
        <f t="shared" ref="K46:K54" ca="1" si="17">_xludf.IFS(C46="成田机场",3000,C46="羽田机场",1200,D46="NearMe",1000,D46="VIP-limo",G46*0.12)</f>
        <v>#NAME?</v>
      </c>
      <c r="L46" s="48" t="e">
        <f t="shared" ref="L46:L54" ca="1" si="18">_xludf.IFS(C46="成田机场",4000,C46="羽田机场",1000,D46="VIP-limo",0)</f>
        <v>#NAME?</v>
      </c>
      <c r="M46" s="1240" t="e">
        <f ca="1">(20000-K46-L46)*0.7</f>
        <v>#NAME?</v>
      </c>
      <c r="N46" s="1240"/>
      <c r="O46" s="1240"/>
      <c r="P46" s="1240"/>
      <c r="Q46" s="1240"/>
      <c r="R46" s="1240"/>
      <c r="S46" s="1240"/>
      <c r="T46" s="1240" t="e">
        <f t="shared" ca="1" si="0"/>
        <v>#NAME?</v>
      </c>
      <c r="U46" s="1378" t="e">
        <f t="shared" ca="1" si="1"/>
        <v>#NAME?</v>
      </c>
      <c r="V46" s="48"/>
      <c r="W46" s="1217" t="s">
        <v>3454</v>
      </c>
      <c r="X46" s="48"/>
      <c r="Y46" s="1217" t="s">
        <v>6948</v>
      </c>
      <c r="Z46" s="1562"/>
      <c r="AA46" s="48"/>
      <c r="AB46" s="48"/>
      <c r="AC46" s="48"/>
      <c r="AD46" s="48"/>
      <c r="AE46" s="48"/>
      <c r="AF46" s="1562"/>
      <c r="AG46" s="48"/>
      <c r="AH46" s="48"/>
      <c r="AI46" s="48"/>
      <c r="AJ46" s="48"/>
      <c r="AK46" s="48"/>
    </row>
    <row r="47" spans="1:37" ht="18">
      <c r="A47" s="1450">
        <v>44776</v>
      </c>
      <c r="B47" s="1217" t="s">
        <v>1170</v>
      </c>
      <c r="C47" s="1217" t="s">
        <v>3456</v>
      </c>
      <c r="D47" s="1242" t="s">
        <v>1371</v>
      </c>
      <c r="E47" s="1217" t="s">
        <v>60</v>
      </c>
      <c r="F47" s="1217" t="s">
        <v>3517</v>
      </c>
      <c r="G47" s="1219">
        <f>1050*100/I1</f>
        <v>21126.760563380281</v>
      </c>
      <c r="H47" s="1769" t="s">
        <v>3063</v>
      </c>
      <c r="I47" s="1794" t="s">
        <v>3450</v>
      </c>
      <c r="J47" s="1642"/>
      <c r="K47" s="48" t="e">
        <f t="shared" ca="1" si="17"/>
        <v>#NAME?</v>
      </c>
      <c r="L47" s="48" t="e">
        <f t="shared" ca="1" si="18"/>
        <v>#NAME?</v>
      </c>
      <c r="M47" s="1240" t="e">
        <f ca="1">(15000-K47-L47)*0.7</f>
        <v>#NAME?</v>
      </c>
      <c r="N47" s="1240"/>
      <c r="O47" s="1240"/>
      <c r="P47" s="1240"/>
      <c r="Q47" s="1240"/>
      <c r="R47" s="1240"/>
      <c r="S47" s="1240"/>
      <c r="T47" s="1240" t="e">
        <f t="shared" ca="1" si="0"/>
        <v>#NAME?</v>
      </c>
      <c r="U47" s="1378" t="e">
        <f t="shared" ca="1" si="1"/>
        <v>#NAME?</v>
      </c>
      <c r="V47" s="48"/>
      <c r="W47" s="1217" t="s">
        <v>1540</v>
      </c>
      <c r="X47" s="48"/>
      <c r="Y47" s="1217" t="s">
        <v>6949</v>
      </c>
      <c r="Z47" s="1562"/>
      <c r="AA47" s="48"/>
      <c r="AB47" s="48"/>
      <c r="AC47" s="48"/>
      <c r="AD47" s="48"/>
      <c r="AE47" s="48"/>
      <c r="AF47" s="1562"/>
      <c r="AG47" s="48"/>
      <c r="AH47" s="48"/>
      <c r="AI47" s="48"/>
      <c r="AJ47" s="48"/>
      <c r="AK47" s="48"/>
    </row>
    <row r="48" spans="1:37" ht="18">
      <c r="A48" s="1450">
        <v>44776</v>
      </c>
      <c r="B48" s="1217" t="s">
        <v>1170</v>
      </c>
      <c r="C48" s="1217" t="s">
        <v>3456</v>
      </c>
      <c r="D48" s="1242" t="s">
        <v>3452</v>
      </c>
      <c r="E48" s="1217" t="s">
        <v>86</v>
      </c>
      <c r="F48" s="1217" t="s">
        <v>3547</v>
      </c>
      <c r="G48" s="1219">
        <v>17000</v>
      </c>
      <c r="H48" s="1769" t="s">
        <v>3063</v>
      </c>
      <c r="I48" s="1221" t="s">
        <v>3453</v>
      </c>
      <c r="J48" s="1642"/>
      <c r="K48" s="48" t="e">
        <f t="shared" ca="1" si="17"/>
        <v>#NAME?</v>
      </c>
      <c r="L48" s="48" t="e">
        <f t="shared" ca="1" si="18"/>
        <v>#NAME?</v>
      </c>
      <c r="M48" s="1240"/>
      <c r="N48" s="1240">
        <v>4000</v>
      </c>
      <c r="O48" s="1240"/>
      <c r="P48" s="1240"/>
      <c r="Q48" s="1240"/>
      <c r="R48" s="1240"/>
      <c r="S48" s="1240"/>
      <c r="T48" s="1240" t="e">
        <f t="shared" ca="1" si="0"/>
        <v>#NAME?</v>
      </c>
      <c r="U48" s="1378" t="e">
        <f t="shared" ca="1" si="1"/>
        <v>#NAME?</v>
      </c>
      <c r="V48" s="48"/>
      <c r="W48" s="1217" t="s">
        <v>3508</v>
      </c>
      <c r="X48" s="48"/>
      <c r="Y48" s="1217" t="s">
        <v>6950</v>
      </c>
      <c r="Z48" s="1562"/>
      <c r="AA48" s="1573"/>
      <c r="AB48" s="1573"/>
      <c r="AC48" s="1573"/>
      <c r="AD48" s="1573"/>
      <c r="AE48" s="48"/>
      <c r="AF48" s="1562"/>
      <c r="AG48" s="48"/>
      <c r="AH48" s="48"/>
      <c r="AI48" s="48"/>
      <c r="AJ48" s="48"/>
      <c r="AK48" s="48"/>
    </row>
    <row r="49" spans="1:37" ht="18">
      <c r="A49" s="1450">
        <v>44776</v>
      </c>
      <c r="B49" s="1217" t="s">
        <v>1906</v>
      </c>
      <c r="C49" s="1217"/>
      <c r="D49" s="1242" t="s">
        <v>3919</v>
      </c>
      <c r="E49" s="1217" t="s">
        <v>45</v>
      </c>
      <c r="F49" s="1217" t="s">
        <v>3501</v>
      </c>
      <c r="G49" s="1219">
        <v>24000</v>
      </c>
      <c r="H49" s="1572" t="s">
        <v>3055</v>
      </c>
      <c r="I49" s="1221" t="s">
        <v>3453</v>
      </c>
      <c r="J49" s="1642"/>
      <c r="K49" s="48" t="e">
        <f t="shared" ca="1" si="17"/>
        <v>#NAME?</v>
      </c>
      <c r="L49" s="48" t="e">
        <f t="shared" ca="1" si="18"/>
        <v>#NAME?</v>
      </c>
      <c r="M49" s="1240"/>
      <c r="N49" s="1240">
        <v>14300</v>
      </c>
      <c r="O49" s="1240"/>
      <c r="P49" s="1240"/>
      <c r="Q49" s="1240"/>
      <c r="R49" s="1240"/>
      <c r="S49" s="1240"/>
      <c r="T49" s="1240" t="e">
        <f t="shared" ca="1" si="0"/>
        <v>#NAME?</v>
      </c>
      <c r="U49" s="1378" t="e">
        <f t="shared" ca="1" si="1"/>
        <v>#NAME?</v>
      </c>
      <c r="V49" s="48"/>
      <c r="W49" s="1217" t="s">
        <v>27</v>
      </c>
      <c r="X49" s="48"/>
      <c r="Y49" s="1217" t="s">
        <v>6951</v>
      </c>
      <c r="Z49" s="1562"/>
      <c r="AA49" s="48"/>
      <c r="AB49" s="48"/>
      <c r="AC49" s="48"/>
      <c r="AD49" s="48"/>
      <c r="AE49" s="48"/>
      <c r="AF49" s="1562"/>
      <c r="AG49" s="48"/>
      <c r="AH49" s="48"/>
      <c r="AI49" s="48"/>
      <c r="AJ49" s="48"/>
      <c r="AK49" s="48"/>
    </row>
    <row r="50" spans="1:37" ht="18">
      <c r="A50" s="1450">
        <v>44776</v>
      </c>
      <c r="B50" s="1217" t="s">
        <v>570</v>
      </c>
      <c r="C50" s="1217" t="s">
        <v>3456</v>
      </c>
      <c r="D50" s="1242" t="s">
        <v>3503</v>
      </c>
      <c r="E50" s="1217" t="s">
        <v>86</v>
      </c>
      <c r="F50" s="1217" t="s">
        <v>3547</v>
      </c>
      <c r="G50" s="1219">
        <v>16000</v>
      </c>
      <c r="H50" s="1769" t="s">
        <v>3063</v>
      </c>
      <c r="I50" s="1221" t="s">
        <v>3453</v>
      </c>
      <c r="J50" s="1642"/>
      <c r="K50" s="48" t="e">
        <f t="shared" ca="1" si="17"/>
        <v>#NAME?</v>
      </c>
      <c r="L50" s="48" t="e">
        <f t="shared" ca="1" si="18"/>
        <v>#NAME?</v>
      </c>
      <c r="M50" s="1240"/>
      <c r="N50" s="1240">
        <v>4000</v>
      </c>
      <c r="O50" s="1240"/>
      <c r="P50" s="1240"/>
      <c r="Q50" s="1240"/>
      <c r="R50" s="1240"/>
      <c r="S50" s="1240"/>
      <c r="T50" s="1240" t="e">
        <f t="shared" ca="1" si="0"/>
        <v>#NAME?</v>
      </c>
      <c r="U50" s="1378" t="e">
        <f t="shared" ca="1" si="1"/>
        <v>#NAME?</v>
      </c>
      <c r="V50" s="48"/>
      <c r="W50" s="1217" t="s">
        <v>1540</v>
      </c>
      <c r="X50" s="48"/>
      <c r="Y50" s="1217" t="s">
        <v>6952</v>
      </c>
      <c r="Z50" s="1562"/>
      <c r="AA50" s="48"/>
      <c r="AB50" s="48"/>
      <c r="AC50" s="48"/>
      <c r="AD50" s="48"/>
      <c r="AE50" s="48"/>
      <c r="AF50" s="1562"/>
      <c r="AG50" s="48"/>
      <c r="AH50" s="48"/>
      <c r="AI50" s="48"/>
      <c r="AJ50" s="48"/>
      <c r="AK50" s="48"/>
    </row>
    <row r="51" spans="1:37" ht="13.2">
      <c r="A51" s="1450">
        <v>44776</v>
      </c>
      <c r="B51" s="1217" t="s">
        <v>570</v>
      </c>
      <c r="C51" s="1217" t="s">
        <v>3456</v>
      </c>
      <c r="D51" s="1242" t="s">
        <v>3447</v>
      </c>
      <c r="E51" s="1217" t="s">
        <v>60</v>
      </c>
      <c r="F51" s="1217" t="s">
        <v>3517</v>
      </c>
      <c r="G51" s="1219">
        <f>1600*100/I1</f>
        <v>32193.158953722337</v>
      </c>
      <c r="H51" s="1769" t="s">
        <v>3063</v>
      </c>
      <c r="I51" s="1794" t="s">
        <v>3450</v>
      </c>
      <c r="J51" s="1795">
        <f>500*100/I1</f>
        <v>10060.362173038229</v>
      </c>
      <c r="K51" s="48" t="e">
        <f t="shared" ca="1" si="17"/>
        <v>#NAME?</v>
      </c>
      <c r="L51" s="48" t="e">
        <f t="shared" ca="1" si="18"/>
        <v>#NAME?</v>
      </c>
      <c r="M51" s="1240" t="e">
        <f ca="1">(15000-K51-L51)*0.7</f>
        <v>#NAME?</v>
      </c>
      <c r="N51" s="1240"/>
      <c r="O51" s="1240"/>
      <c r="P51" s="1240"/>
      <c r="Q51" s="1240"/>
      <c r="R51" s="1240"/>
      <c r="S51" s="1240"/>
      <c r="T51" s="1240" t="e">
        <f t="shared" ca="1" si="0"/>
        <v>#NAME?</v>
      </c>
      <c r="U51" s="1378" t="e">
        <f t="shared" ca="1" si="1"/>
        <v>#NAME?</v>
      </c>
      <c r="V51" s="48"/>
      <c r="W51" s="1217" t="s">
        <v>107</v>
      </c>
      <c r="X51" s="48"/>
      <c r="Y51" s="1217" t="s">
        <v>6953</v>
      </c>
      <c r="Z51" s="1562"/>
      <c r="AA51" s="48"/>
      <c r="AB51" s="48"/>
      <c r="AC51" s="48"/>
      <c r="AD51" s="48"/>
      <c r="AE51" s="48"/>
      <c r="AF51" s="1562"/>
      <c r="AG51" s="48"/>
      <c r="AH51" s="48"/>
      <c r="AI51" s="48"/>
      <c r="AJ51" s="48"/>
      <c r="AK51" s="48"/>
    </row>
    <row r="52" spans="1:37" ht="18">
      <c r="A52" s="1450">
        <v>44776</v>
      </c>
      <c r="B52" s="1217" t="s">
        <v>570</v>
      </c>
      <c r="C52" s="1217" t="s">
        <v>3456</v>
      </c>
      <c r="D52" s="1242" t="s">
        <v>3503</v>
      </c>
      <c r="E52" s="1217" t="s">
        <v>39</v>
      </c>
      <c r="F52" s="1217" t="s">
        <v>3477</v>
      </c>
      <c r="G52" s="1219">
        <v>26310</v>
      </c>
      <c r="H52" s="1769" t="s">
        <v>3063</v>
      </c>
      <c r="I52" s="1221"/>
      <c r="J52" s="1642"/>
      <c r="K52" s="48" t="e">
        <f t="shared" ca="1" si="17"/>
        <v>#NAME?</v>
      </c>
      <c r="L52" s="48" t="e">
        <f t="shared" ca="1" si="18"/>
        <v>#NAME?</v>
      </c>
      <c r="M52" s="1240" t="e">
        <f ca="1">(22000-K52-L52)*0.7</f>
        <v>#NAME?</v>
      </c>
      <c r="N52" s="1240"/>
      <c r="O52" s="1240"/>
      <c r="P52" s="1240"/>
      <c r="Q52" s="1240"/>
      <c r="R52" s="1240"/>
      <c r="S52" s="1240"/>
      <c r="T52" s="1240" t="e">
        <f t="shared" ca="1" si="0"/>
        <v>#NAME?</v>
      </c>
      <c r="U52" s="1378" t="e">
        <f t="shared" ca="1" si="1"/>
        <v>#NAME?</v>
      </c>
      <c r="V52" s="48"/>
      <c r="W52" s="1217" t="s">
        <v>1540</v>
      </c>
      <c r="X52" s="48"/>
      <c r="Y52" s="1217" t="s">
        <v>6954</v>
      </c>
      <c r="Z52" s="1562"/>
      <c r="AA52" s="48"/>
      <c r="AB52" s="48"/>
      <c r="AC52" s="48"/>
      <c r="AD52" s="48"/>
      <c r="AE52" s="48"/>
      <c r="AF52" s="1562"/>
      <c r="AG52" s="48"/>
      <c r="AH52" s="48"/>
      <c r="AI52" s="48"/>
      <c r="AJ52" s="48"/>
      <c r="AK52" s="48"/>
    </row>
    <row r="53" spans="1:37" ht="18">
      <c r="A53" s="1450">
        <v>44776</v>
      </c>
      <c r="B53" s="1217" t="s">
        <v>1906</v>
      </c>
      <c r="C53" s="1217"/>
      <c r="D53" s="1242" t="s">
        <v>3919</v>
      </c>
      <c r="E53" s="1217" t="s">
        <v>2979</v>
      </c>
      <c r="F53" s="1217" t="s">
        <v>3524</v>
      </c>
      <c r="G53" s="1219">
        <v>0</v>
      </c>
      <c r="H53" s="1572" t="s">
        <v>3055</v>
      </c>
      <c r="I53" s="1221" t="s">
        <v>3453</v>
      </c>
      <c r="J53" s="1642"/>
      <c r="K53" s="48" t="e">
        <f t="shared" ca="1" si="17"/>
        <v>#NAME?</v>
      </c>
      <c r="L53" s="48" t="e">
        <f t="shared" ca="1" si="18"/>
        <v>#NAME?</v>
      </c>
      <c r="M53" s="1240" t="e">
        <f ca="1">(G53-K53-L53)*0.7</f>
        <v>#NAME?</v>
      </c>
      <c r="N53" s="1240"/>
      <c r="O53" s="1240"/>
      <c r="P53" s="1240"/>
      <c r="Q53" s="1240"/>
      <c r="R53" s="1240"/>
      <c r="S53" s="1240"/>
      <c r="T53" s="1240" t="e">
        <f t="shared" ca="1" si="0"/>
        <v>#NAME?</v>
      </c>
      <c r="U53" s="1378" t="e">
        <f t="shared" ca="1" si="1"/>
        <v>#NAME?</v>
      </c>
      <c r="V53" s="48"/>
      <c r="W53" s="1217" t="s">
        <v>27</v>
      </c>
      <c r="X53" s="48"/>
      <c r="Y53" s="1217" t="s">
        <v>6955</v>
      </c>
      <c r="Z53" s="1562"/>
      <c r="AA53" s="48"/>
      <c r="AB53" s="48"/>
      <c r="AC53" s="48"/>
      <c r="AD53" s="48"/>
      <c r="AE53" s="48"/>
      <c r="AF53" s="1562"/>
      <c r="AG53" s="48"/>
      <c r="AH53" s="48"/>
      <c r="AI53" s="48"/>
      <c r="AJ53" s="48"/>
      <c r="AK53" s="48"/>
    </row>
    <row r="54" spans="1:37" ht="18">
      <c r="A54" s="1450">
        <v>44776</v>
      </c>
      <c r="B54" s="1217" t="s">
        <v>570</v>
      </c>
      <c r="C54" s="1217" t="s">
        <v>3456</v>
      </c>
      <c r="D54" s="1242" t="s">
        <v>3503</v>
      </c>
      <c r="E54" s="1217" t="s">
        <v>34</v>
      </c>
      <c r="F54" s="1217" t="s">
        <v>3626</v>
      </c>
      <c r="G54" s="1219">
        <v>16000</v>
      </c>
      <c r="H54" s="1769" t="s">
        <v>3063</v>
      </c>
      <c r="I54" s="1221" t="s">
        <v>3453</v>
      </c>
      <c r="J54" s="1642"/>
      <c r="K54" s="48" t="e">
        <f t="shared" ca="1" si="17"/>
        <v>#NAME?</v>
      </c>
      <c r="L54" s="48" t="e">
        <f t="shared" ca="1" si="18"/>
        <v>#NAME?</v>
      </c>
      <c r="M54" s="1240" t="e">
        <f ca="1">(15000-K54-L54)*0.7</f>
        <v>#NAME?</v>
      </c>
      <c r="N54" s="1240"/>
      <c r="O54" s="1240"/>
      <c r="P54" s="1240"/>
      <c r="Q54" s="1240"/>
      <c r="R54" s="1240"/>
      <c r="S54" s="1240"/>
      <c r="T54" s="1240" t="e">
        <f t="shared" ca="1" si="0"/>
        <v>#NAME?</v>
      </c>
      <c r="U54" s="1378" t="e">
        <f t="shared" ca="1" si="1"/>
        <v>#NAME?</v>
      </c>
      <c r="V54" s="48"/>
      <c r="W54" s="1217" t="s">
        <v>1540</v>
      </c>
      <c r="X54" s="48"/>
      <c r="Y54" s="1217" t="s">
        <v>6956</v>
      </c>
      <c r="Z54" s="1562"/>
      <c r="AA54" s="48"/>
      <c r="AB54" s="48"/>
      <c r="AC54" s="48"/>
      <c r="AD54" s="48"/>
      <c r="AE54" s="48"/>
      <c r="AF54" s="1562"/>
      <c r="AG54" s="48"/>
      <c r="AH54" s="48"/>
      <c r="AI54" s="48"/>
      <c r="AJ54" s="48"/>
      <c r="AK54" s="48"/>
    </row>
    <row r="55" spans="1:37" ht="18">
      <c r="A55" s="1450">
        <v>44776</v>
      </c>
      <c r="B55" s="1217" t="s">
        <v>570</v>
      </c>
      <c r="C55" s="1217" t="s">
        <v>3456</v>
      </c>
      <c r="D55" s="1242" t="s">
        <v>3503</v>
      </c>
      <c r="E55" s="1217" t="s">
        <v>4361</v>
      </c>
      <c r="F55" s="1217" t="s">
        <v>3498</v>
      </c>
      <c r="G55" s="1219">
        <v>16000</v>
      </c>
      <c r="H55" s="1769" t="s">
        <v>3063</v>
      </c>
      <c r="I55" s="1221" t="s">
        <v>3453</v>
      </c>
      <c r="J55" s="1642"/>
      <c r="K55" s="48"/>
      <c r="L55" s="48"/>
      <c r="M55" s="1240"/>
      <c r="N55" s="1240"/>
      <c r="O55" s="1240">
        <v>15000</v>
      </c>
      <c r="P55" s="1240"/>
      <c r="Q55" s="1240"/>
      <c r="R55" s="1240"/>
      <c r="S55" s="1240"/>
      <c r="T55" s="1240">
        <f t="shared" si="0"/>
        <v>1000</v>
      </c>
      <c r="U55" s="1378">
        <f t="shared" si="1"/>
        <v>6.25E-2</v>
      </c>
      <c r="V55" s="48"/>
      <c r="W55" s="1217" t="s">
        <v>1540</v>
      </c>
      <c r="X55" s="48"/>
      <c r="Y55" s="1217" t="s">
        <v>6957</v>
      </c>
      <c r="Z55" s="1562"/>
      <c r="AA55" s="48"/>
      <c r="AB55" s="48"/>
      <c r="AC55" s="48"/>
      <c r="AD55" s="48"/>
      <c r="AE55" s="48"/>
      <c r="AF55" s="1562"/>
      <c r="AG55" s="48"/>
      <c r="AH55" s="48"/>
      <c r="AI55" s="48"/>
      <c r="AJ55" s="48"/>
      <c r="AK55" s="48"/>
    </row>
    <row r="56" spans="1:37" ht="18">
      <c r="A56" s="1450">
        <v>44776</v>
      </c>
      <c r="B56" s="1217" t="s">
        <v>570</v>
      </c>
      <c r="C56" s="1217" t="s">
        <v>3446</v>
      </c>
      <c r="D56" s="1242" t="s">
        <v>3503</v>
      </c>
      <c r="E56" s="1217" t="s">
        <v>60</v>
      </c>
      <c r="F56" s="1217" t="s">
        <v>3517</v>
      </c>
      <c r="G56" s="1219">
        <v>11000</v>
      </c>
      <c r="H56" s="1769" t="s">
        <v>3063</v>
      </c>
      <c r="I56" s="1221" t="s">
        <v>3453</v>
      </c>
      <c r="J56" s="1642"/>
      <c r="K56" s="48" t="e">
        <f t="shared" ref="K56:K59" ca="1" si="19">_xludf.IFS(C56="成田机场",3000,C56="羽田机场",1200,D56="NearMe",1000,D56="VIP-limo",G56*0.12)</f>
        <v>#NAME?</v>
      </c>
      <c r="L56" s="48" t="e">
        <f ca="1">_xludf.IFS(C56="成田机场",4000,C56="羽田机场",1000,D56="VIP-limo",0)</f>
        <v>#NAME?</v>
      </c>
      <c r="M56" s="1240" t="e">
        <f ca="1">(8500-K56-L56)*0.7</f>
        <v>#NAME?</v>
      </c>
      <c r="N56" s="1240"/>
      <c r="O56" s="1240"/>
      <c r="P56" s="1240"/>
      <c r="Q56" s="1240"/>
      <c r="R56" s="1240"/>
      <c r="S56" s="1240"/>
      <c r="T56" s="1240" t="e">
        <f t="shared" ca="1" si="0"/>
        <v>#NAME?</v>
      </c>
      <c r="U56" s="1378" t="e">
        <f t="shared" ca="1" si="1"/>
        <v>#NAME?</v>
      </c>
      <c r="V56" s="48"/>
      <c r="W56" s="1217" t="s">
        <v>1540</v>
      </c>
      <c r="X56" s="48"/>
      <c r="Y56" s="1217" t="s">
        <v>6958</v>
      </c>
      <c r="Z56" s="1562"/>
      <c r="AA56" s="48"/>
      <c r="AB56" s="48"/>
      <c r="AC56" s="48"/>
      <c r="AD56" s="48"/>
      <c r="AE56" s="48"/>
      <c r="AF56" s="1562"/>
      <c r="AG56" s="48"/>
      <c r="AH56" s="48"/>
      <c r="AI56" s="48"/>
      <c r="AJ56" s="48"/>
      <c r="AK56" s="48"/>
    </row>
    <row r="57" spans="1:37" ht="18">
      <c r="A57" s="1450">
        <v>44776</v>
      </c>
      <c r="B57" s="1217" t="s">
        <v>3473</v>
      </c>
      <c r="C57" s="1217"/>
      <c r="D57" s="1242" t="s">
        <v>3570</v>
      </c>
      <c r="E57" s="1217" t="s">
        <v>43</v>
      </c>
      <c r="F57" s="1217" t="s">
        <v>3571</v>
      </c>
      <c r="G57" s="1219">
        <v>11000</v>
      </c>
      <c r="H57" s="1572" t="s">
        <v>3063</v>
      </c>
      <c r="I57" s="1221" t="s">
        <v>3453</v>
      </c>
      <c r="J57" s="1642"/>
      <c r="K57" s="48" t="e">
        <f t="shared" ca="1" si="19"/>
        <v>#NAME?</v>
      </c>
      <c r="L57" s="48"/>
      <c r="M57" s="1240"/>
      <c r="N57" s="1240">
        <v>5300</v>
      </c>
      <c r="O57" s="1240"/>
      <c r="P57" s="1240"/>
      <c r="Q57" s="1240"/>
      <c r="R57" s="1240"/>
      <c r="S57" s="1240"/>
      <c r="T57" s="1240" t="e">
        <f t="shared" ca="1" si="0"/>
        <v>#NAME?</v>
      </c>
      <c r="U57" s="1378" t="e">
        <f t="shared" ca="1" si="1"/>
        <v>#NAME?</v>
      </c>
      <c r="V57" s="48"/>
      <c r="W57" s="1217" t="s">
        <v>3572</v>
      </c>
      <c r="X57" s="48"/>
      <c r="Y57" s="1217" t="s">
        <v>6959</v>
      </c>
      <c r="Z57" s="1562"/>
      <c r="AA57" s="48"/>
      <c r="AB57" s="48"/>
      <c r="AC57" s="48"/>
      <c r="AD57" s="48"/>
      <c r="AE57" s="48"/>
      <c r="AF57" s="1562"/>
      <c r="AG57" s="48"/>
      <c r="AH57" s="48"/>
      <c r="AI57" s="48"/>
      <c r="AJ57" s="48"/>
      <c r="AK57" s="48"/>
    </row>
    <row r="58" spans="1:37" ht="18">
      <c r="A58" s="1450">
        <v>44776</v>
      </c>
      <c r="B58" s="1217" t="s">
        <v>3473</v>
      </c>
      <c r="C58" s="1217"/>
      <c r="D58" s="1242" t="s">
        <v>3570</v>
      </c>
      <c r="E58" s="1217" t="s">
        <v>55</v>
      </c>
      <c r="F58" s="1217" t="s">
        <v>3512</v>
      </c>
      <c r="G58" s="1219">
        <v>11000</v>
      </c>
      <c r="H58" s="1572" t="s">
        <v>3063</v>
      </c>
      <c r="I58" s="1221" t="s">
        <v>3453</v>
      </c>
      <c r="J58" s="1642"/>
      <c r="K58" s="48" t="e">
        <f t="shared" ca="1" si="19"/>
        <v>#NAME?</v>
      </c>
      <c r="L58" s="48"/>
      <c r="M58" s="1240"/>
      <c r="N58" s="1240">
        <v>5300</v>
      </c>
      <c r="O58" s="1240"/>
      <c r="P58" s="1240"/>
      <c r="Q58" s="1240"/>
      <c r="R58" s="1240"/>
      <c r="S58" s="1240"/>
      <c r="T58" s="1240" t="e">
        <f t="shared" ca="1" si="0"/>
        <v>#NAME?</v>
      </c>
      <c r="U58" s="1378" t="e">
        <f t="shared" ca="1" si="1"/>
        <v>#NAME?</v>
      </c>
      <c r="V58" s="48"/>
      <c r="W58" s="1217" t="s">
        <v>3572</v>
      </c>
      <c r="X58" s="48"/>
      <c r="Y58" s="1217" t="s">
        <v>6960</v>
      </c>
      <c r="Z58" s="1562"/>
      <c r="AA58" s="48"/>
      <c r="AB58" s="48"/>
      <c r="AC58" s="48"/>
      <c r="AD58" s="48"/>
      <c r="AE58" s="48"/>
      <c r="AF58" s="1562"/>
      <c r="AG58" s="48"/>
      <c r="AH58" s="48"/>
      <c r="AI58" s="48"/>
      <c r="AJ58" s="48"/>
      <c r="AK58" s="48"/>
    </row>
    <row r="59" spans="1:37" ht="18">
      <c r="A59" s="1450">
        <v>44776</v>
      </c>
      <c r="B59" s="1217" t="s">
        <v>3473</v>
      </c>
      <c r="C59" s="1217"/>
      <c r="D59" s="1242" t="s">
        <v>3570</v>
      </c>
      <c r="E59" s="1217" t="s">
        <v>86</v>
      </c>
      <c r="F59" s="1217" t="s">
        <v>3547</v>
      </c>
      <c r="G59" s="1219">
        <v>8500</v>
      </c>
      <c r="H59" s="1572" t="s">
        <v>3063</v>
      </c>
      <c r="I59" s="1221" t="s">
        <v>3453</v>
      </c>
      <c r="J59" s="1642"/>
      <c r="K59" s="48" t="e">
        <f t="shared" ca="1" si="19"/>
        <v>#NAME?</v>
      </c>
      <c r="L59" s="48"/>
      <c r="M59" s="1240"/>
      <c r="N59" s="1240">
        <v>4300</v>
      </c>
      <c r="O59" s="1240"/>
      <c r="P59" s="1240"/>
      <c r="Q59" s="1240"/>
      <c r="R59" s="1240"/>
      <c r="S59" s="1240"/>
      <c r="T59" s="1240" t="e">
        <f t="shared" ca="1" si="0"/>
        <v>#NAME?</v>
      </c>
      <c r="U59" s="1378" t="e">
        <f t="shared" ca="1" si="1"/>
        <v>#NAME?</v>
      </c>
      <c r="V59" s="48"/>
      <c r="W59" s="1217" t="s">
        <v>3572</v>
      </c>
      <c r="X59" s="48"/>
      <c r="Y59" s="1217" t="s">
        <v>6961</v>
      </c>
      <c r="Z59" s="1562"/>
      <c r="AA59" s="48"/>
      <c r="AB59" s="48"/>
      <c r="AC59" s="48"/>
      <c r="AD59" s="48"/>
      <c r="AE59" s="48"/>
      <c r="AF59" s="1562"/>
      <c r="AG59" s="48"/>
      <c r="AH59" s="48"/>
      <c r="AI59" s="48"/>
      <c r="AJ59" s="48"/>
      <c r="AK59" s="48"/>
    </row>
    <row r="60" spans="1:37" ht="18">
      <c r="A60" s="1454">
        <v>44776</v>
      </c>
      <c r="B60" s="1246" t="s">
        <v>1906</v>
      </c>
      <c r="C60" s="1246"/>
      <c r="D60" s="1259" t="s">
        <v>332</v>
      </c>
      <c r="E60" s="1246" t="s">
        <v>60</v>
      </c>
      <c r="F60" s="1246" t="s">
        <v>3517</v>
      </c>
      <c r="G60" s="1248">
        <v>392000</v>
      </c>
      <c r="H60" s="1791" t="s">
        <v>6741</v>
      </c>
      <c r="I60" s="1250" t="s">
        <v>3453</v>
      </c>
      <c r="J60" s="1657"/>
      <c r="K60" s="1260">
        <v>33000</v>
      </c>
      <c r="L60" s="1260"/>
      <c r="M60" s="1256"/>
      <c r="N60" s="1257">
        <v>165000</v>
      </c>
      <c r="O60" s="1257"/>
      <c r="P60" s="1257"/>
      <c r="Q60" s="1257"/>
      <c r="R60" s="1257"/>
      <c r="S60" s="1257"/>
      <c r="T60" s="1240">
        <f t="shared" si="0"/>
        <v>194000</v>
      </c>
      <c r="U60" s="1387">
        <f t="shared" si="1"/>
        <v>0.49489795918367346</v>
      </c>
      <c r="V60" s="1573"/>
      <c r="W60" s="1246" t="s">
        <v>107</v>
      </c>
      <c r="X60" s="1573"/>
      <c r="Y60" s="1246" t="s">
        <v>6962</v>
      </c>
      <c r="Z60" s="1584"/>
      <c r="AA60" s="1573"/>
      <c r="AB60" s="1573"/>
      <c r="AC60" s="1573"/>
      <c r="AD60" s="1573"/>
      <c r="AE60" s="1573"/>
      <c r="AF60" s="1584"/>
      <c r="AG60" s="1573"/>
      <c r="AH60" s="1573"/>
      <c r="AI60" s="1573"/>
      <c r="AJ60" s="1573"/>
      <c r="AK60" s="1573"/>
    </row>
    <row r="61" spans="1:37" ht="18">
      <c r="A61" s="1450">
        <v>44777</v>
      </c>
      <c r="B61" s="1217" t="s">
        <v>1906</v>
      </c>
      <c r="C61" s="1217"/>
      <c r="D61" s="1242" t="s">
        <v>3919</v>
      </c>
      <c r="E61" s="1217" t="s">
        <v>3289</v>
      </c>
      <c r="F61" s="1217" t="s">
        <v>3486</v>
      </c>
      <c r="G61" s="1219">
        <v>24000</v>
      </c>
      <c r="H61" s="1572" t="s">
        <v>3055</v>
      </c>
      <c r="I61" s="1221" t="s">
        <v>3453</v>
      </c>
      <c r="J61" s="1642"/>
      <c r="K61" s="48" t="e">
        <f t="shared" ref="K61:K65" ca="1" si="20">_xludf.IFS(C61="成田机场",3000,C61="羽田机场",1200,D61="NearMe",1000,D61="VIP-limo",G61*0.12)</f>
        <v>#NAME?</v>
      </c>
      <c r="L61" s="48" t="e">
        <f t="shared" ref="L61:L62" ca="1" si="21">_xludf.IFS(C61="成田机场",4000,C61="羽田机场",1000,D61="VIP-limo",0)</f>
        <v>#NAME?</v>
      </c>
      <c r="M61" s="1240"/>
      <c r="N61" s="1240">
        <v>14300</v>
      </c>
      <c r="O61" s="1240"/>
      <c r="P61" s="1240"/>
      <c r="Q61" s="1240"/>
      <c r="R61" s="1240"/>
      <c r="S61" s="1240"/>
      <c r="T61" s="1240" t="e">
        <f t="shared" ca="1" si="0"/>
        <v>#NAME?</v>
      </c>
      <c r="U61" s="1378" t="e">
        <f t="shared" ca="1" si="1"/>
        <v>#NAME?</v>
      </c>
      <c r="V61" s="48"/>
      <c r="W61" s="1217" t="s">
        <v>27</v>
      </c>
      <c r="X61" s="48"/>
      <c r="Y61" s="1217" t="s">
        <v>6963</v>
      </c>
      <c r="Z61" s="1562"/>
      <c r="AA61" s="48"/>
      <c r="AB61" s="48"/>
      <c r="AC61" s="48"/>
      <c r="AD61" s="48"/>
      <c r="AE61" s="48"/>
      <c r="AF61" s="1562"/>
      <c r="AG61" s="48"/>
      <c r="AH61" s="48"/>
      <c r="AI61" s="48"/>
      <c r="AJ61" s="48"/>
      <c r="AK61" s="48"/>
    </row>
    <row r="62" spans="1:37" ht="18">
      <c r="A62" s="1450">
        <v>44777</v>
      </c>
      <c r="B62" s="1217" t="s">
        <v>1906</v>
      </c>
      <c r="C62" s="1217"/>
      <c r="D62" s="1242" t="s">
        <v>3919</v>
      </c>
      <c r="E62" s="1217" t="s">
        <v>40</v>
      </c>
      <c r="F62" s="1217" t="s">
        <v>3449</v>
      </c>
      <c r="G62" s="1219">
        <v>21600</v>
      </c>
      <c r="H62" s="1572" t="s">
        <v>3055</v>
      </c>
      <c r="I62" s="1221" t="s">
        <v>3453</v>
      </c>
      <c r="J62" s="1642"/>
      <c r="K62" s="48" t="e">
        <f t="shared" ca="1" si="20"/>
        <v>#NAME?</v>
      </c>
      <c r="L62" s="48" t="e">
        <f t="shared" ca="1" si="21"/>
        <v>#NAME?</v>
      </c>
      <c r="M62" s="1240" t="e">
        <f ca="1">(G62-K62-L62)*0.7</f>
        <v>#NAME?</v>
      </c>
      <c r="N62" s="1240"/>
      <c r="O62" s="1240"/>
      <c r="P62" s="1240"/>
      <c r="Q62" s="1240"/>
      <c r="R62" s="1240"/>
      <c r="S62" s="1240"/>
      <c r="T62" s="1240" t="e">
        <f t="shared" ca="1" si="0"/>
        <v>#NAME?</v>
      </c>
      <c r="U62" s="1378" t="e">
        <f t="shared" ca="1" si="1"/>
        <v>#NAME?</v>
      </c>
      <c r="V62" s="48"/>
      <c r="W62" s="1217" t="s">
        <v>27</v>
      </c>
      <c r="X62" s="48"/>
      <c r="Y62" s="1217" t="s">
        <v>6964</v>
      </c>
      <c r="Z62" s="1562"/>
      <c r="AA62" s="48"/>
      <c r="AB62" s="48"/>
      <c r="AC62" s="48"/>
      <c r="AD62" s="48"/>
      <c r="AE62" s="48"/>
      <c r="AF62" s="1562"/>
      <c r="AG62" s="48"/>
      <c r="AH62" s="48"/>
      <c r="AI62" s="48"/>
      <c r="AJ62" s="48"/>
      <c r="AK62" s="48"/>
    </row>
    <row r="63" spans="1:37" ht="18">
      <c r="A63" s="1450">
        <v>44777</v>
      </c>
      <c r="B63" s="1217" t="s">
        <v>3473</v>
      </c>
      <c r="C63" s="1217"/>
      <c r="D63" s="1242" t="s">
        <v>3570</v>
      </c>
      <c r="E63" s="1217" t="s">
        <v>43</v>
      </c>
      <c r="F63" s="1217" t="s">
        <v>3571</v>
      </c>
      <c r="G63" s="1219">
        <v>11000</v>
      </c>
      <c r="H63" s="1572" t="s">
        <v>3063</v>
      </c>
      <c r="I63" s="1221" t="s">
        <v>3453</v>
      </c>
      <c r="J63" s="1642"/>
      <c r="K63" s="48" t="e">
        <f t="shared" ca="1" si="20"/>
        <v>#NAME?</v>
      </c>
      <c r="L63" s="48"/>
      <c r="M63" s="1240"/>
      <c r="N63" s="1240">
        <v>5300</v>
      </c>
      <c r="O63" s="1240"/>
      <c r="P63" s="1240"/>
      <c r="Q63" s="1240"/>
      <c r="R63" s="1240"/>
      <c r="S63" s="1240"/>
      <c r="T63" s="1240" t="e">
        <f t="shared" ca="1" si="0"/>
        <v>#NAME?</v>
      </c>
      <c r="U63" s="1378" t="e">
        <f t="shared" ca="1" si="1"/>
        <v>#NAME?</v>
      </c>
      <c r="V63" s="48"/>
      <c r="W63" s="1217" t="s">
        <v>3572</v>
      </c>
      <c r="X63" s="48"/>
      <c r="Y63" s="1217" t="s">
        <v>6965</v>
      </c>
      <c r="Z63" s="1562"/>
      <c r="AA63" s="48"/>
      <c r="AB63" s="48"/>
      <c r="AC63" s="48"/>
      <c r="AD63" s="48"/>
      <c r="AE63" s="48"/>
      <c r="AF63" s="1562"/>
      <c r="AG63" s="48"/>
      <c r="AH63" s="48"/>
      <c r="AI63" s="48"/>
      <c r="AJ63" s="48"/>
      <c r="AK63" s="48"/>
    </row>
    <row r="64" spans="1:37" ht="18">
      <c r="A64" s="1450">
        <v>44777</v>
      </c>
      <c r="B64" s="1217" t="s">
        <v>3473</v>
      </c>
      <c r="C64" s="1217"/>
      <c r="D64" s="1242" t="s">
        <v>3570</v>
      </c>
      <c r="E64" s="1217" t="s">
        <v>55</v>
      </c>
      <c r="F64" s="1217" t="s">
        <v>3512</v>
      </c>
      <c r="G64" s="1219">
        <v>11000</v>
      </c>
      <c r="H64" s="1572" t="s">
        <v>3063</v>
      </c>
      <c r="I64" s="1221" t="s">
        <v>3453</v>
      </c>
      <c r="J64" s="1642"/>
      <c r="K64" s="48" t="e">
        <f t="shared" ca="1" si="20"/>
        <v>#NAME?</v>
      </c>
      <c r="L64" s="48"/>
      <c r="M64" s="1240"/>
      <c r="N64" s="1240">
        <v>5300</v>
      </c>
      <c r="O64" s="1240"/>
      <c r="P64" s="1240"/>
      <c r="Q64" s="1240"/>
      <c r="R64" s="1240"/>
      <c r="S64" s="1240"/>
      <c r="T64" s="1240" t="e">
        <f t="shared" ca="1" si="0"/>
        <v>#NAME?</v>
      </c>
      <c r="U64" s="1378" t="e">
        <f t="shared" ca="1" si="1"/>
        <v>#NAME?</v>
      </c>
      <c r="V64" s="48"/>
      <c r="W64" s="1217" t="s">
        <v>3572</v>
      </c>
      <c r="X64" s="48"/>
      <c r="Y64" s="1217" t="s">
        <v>6966</v>
      </c>
      <c r="Z64" s="1562"/>
      <c r="AA64" s="48"/>
      <c r="AB64" s="48"/>
      <c r="AC64" s="48"/>
      <c r="AD64" s="48"/>
      <c r="AE64" s="48"/>
      <c r="AF64" s="1562"/>
      <c r="AG64" s="48"/>
      <c r="AH64" s="48"/>
      <c r="AI64" s="48"/>
      <c r="AJ64" s="48"/>
      <c r="AK64" s="48"/>
    </row>
    <row r="65" spans="1:37" ht="18">
      <c r="A65" s="1450">
        <v>44777</v>
      </c>
      <c r="B65" s="1217" t="s">
        <v>3473</v>
      </c>
      <c r="C65" s="1217"/>
      <c r="D65" s="1242" t="s">
        <v>3570</v>
      </c>
      <c r="E65" s="1217" t="s">
        <v>86</v>
      </c>
      <c r="F65" s="1217" t="s">
        <v>3547</v>
      </c>
      <c r="G65" s="1219">
        <v>8500</v>
      </c>
      <c r="H65" s="1572" t="s">
        <v>3063</v>
      </c>
      <c r="I65" s="1221" t="s">
        <v>3453</v>
      </c>
      <c r="J65" s="1642"/>
      <c r="K65" s="48" t="e">
        <f t="shared" ca="1" si="20"/>
        <v>#NAME?</v>
      </c>
      <c r="L65" s="48"/>
      <c r="M65" s="1240"/>
      <c r="N65" s="1240">
        <v>4300</v>
      </c>
      <c r="O65" s="1240"/>
      <c r="P65" s="1240"/>
      <c r="Q65" s="1240"/>
      <c r="R65" s="1240"/>
      <c r="S65" s="1240"/>
      <c r="T65" s="1240" t="e">
        <f t="shared" ca="1" si="0"/>
        <v>#NAME?</v>
      </c>
      <c r="U65" s="1378" t="e">
        <f t="shared" ca="1" si="1"/>
        <v>#NAME?</v>
      </c>
      <c r="V65" s="48"/>
      <c r="W65" s="1217" t="s">
        <v>3572</v>
      </c>
      <c r="X65" s="48"/>
      <c r="Y65" s="1217" t="s">
        <v>6967</v>
      </c>
      <c r="Z65" s="1562"/>
      <c r="AA65" s="48"/>
      <c r="AB65" s="48"/>
      <c r="AC65" s="48"/>
      <c r="AD65" s="48"/>
      <c r="AE65" s="48"/>
      <c r="AF65" s="1562"/>
      <c r="AG65" s="48"/>
      <c r="AH65" s="48"/>
      <c r="AI65" s="48"/>
      <c r="AJ65" s="48"/>
      <c r="AK65" s="48"/>
    </row>
    <row r="66" spans="1:37" ht="18">
      <c r="A66" s="1450">
        <v>44777</v>
      </c>
      <c r="B66" s="1217" t="s">
        <v>1906</v>
      </c>
      <c r="C66" s="1217"/>
      <c r="D66" s="1242" t="s">
        <v>3461</v>
      </c>
      <c r="E66" s="1217" t="s">
        <v>3910</v>
      </c>
      <c r="F66" s="1217" t="s">
        <v>3505</v>
      </c>
      <c r="G66" s="1219">
        <v>38000</v>
      </c>
      <c r="H66" s="1572" t="s">
        <v>3050</v>
      </c>
      <c r="I66" s="1221" t="s">
        <v>3453</v>
      </c>
      <c r="J66" s="1645"/>
      <c r="K66" s="10">
        <v>3000</v>
      </c>
      <c r="M66" s="1239"/>
      <c r="N66" s="1240">
        <v>15000</v>
      </c>
      <c r="O66" s="1240"/>
      <c r="P66" s="1240"/>
      <c r="Q66" s="1240"/>
      <c r="R66" s="1240"/>
      <c r="S66" s="1240"/>
      <c r="T66" s="1240">
        <f t="shared" si="0"/>
        <v>20000</v>
      </c>
      <c r="U66" s="1378">
        <f t="shared" si="1"/>
        <v>0.52631578947368418</v>
      </c>
      <c r="V66" s="48"/>
      <c r="W66" s="1217" t="s">
        <v>3464</v>
      </c>
      <c r="X66" s="48"/>
      <c r="Y66" s="1217" t="s">
        <v>6968</v>
      </c>
      <c r="Z66" s="1562"/>
      <c r="AA66" s="48"/>
      <c r="AB66" s="48"/>
      <c r="AC66" s="48"/>
      <c r="AD66" s="48"/>
      <c r="AE66" s="48"/>
      <c r="AF66" s="1562"/>
      <c r="AG66" s="48"/>
      <c r="AH66" s="48"/>
      <c r="AI66" s="48"/>
      <c r="AJ66" s="48"/>
      <c r="AK66" s="48"/>
    </row>
    <row r="67" spans="1:37" ht="18">
      <c r="A67" s="1450">
        <v>44777</v>
      </c>
      <c r="B67" s="1217" t="s">
        <v>1906</v>
      </c>
      <c r="C67" s="1217"/>
      <c r="D67" s="1242" t="s">
        <v>3919</v>
      </c>
      <c r="E67" s="1217" t="s">
        <v>3523</v>
      </c>
      <c r="F67" s="1217" t="s">
        <v>3515</v>
      </c>
      <c r="G67" s="1219">
        <v>26400</v>
      </c>
      <c r="H67" s="1572" t="s">
        <v>3055</v>
      </c>
      <c r="I67" s="1221" t="s">
        <v>3453</v>
      </c>
      <c r="J67" s="1642"/>
      <c r="K67" s="10" t="e">
        <f t="shared" ref="K67:K84" ca="1" si="22">_xludf.IFS(C67="成田机场",3000,C67="羽田机场",1200,D67="NearMe",1000,D67="VIP-limo",G67*0.12)</f>
        <v>#NAME?</v>
      </c>
      <c r="L67" s="10" t="e">
        <f t="shared" ref="L67:L73" ca="1" si="23">_xludf.IFS(C67="成田机场",4000,C67="羽田机场",1000,D67="VIP-limo",0)</f>
        <v>#NAME?</v>
      </c>
      <c r="M67" s="1239" t="e">
        <f ca="1">(G67-K67-L67)*0.7</f>
        <v>#NAME?</v>
      </c>
      <c r="N67" s="1240"/>
      <c r="O67" s="1240"/>
      <c r="P67" s="1240"/>
      <c r="Q67" s="1240"/>
      <c r="R67" s="1240"/>
      <c r="S67" s="1240"/>
      <c r="T67" s="1240" t="e">
        <f t="shared" ca="1" si="0"/>
        <v>#NAME?</v>
      </c>
      <c r="U67" s="1378" t="e">
        <f t="shared" ca="1" si="1"/>
        <v>#NAME?</v>
      </c>
      <c r="V67" s="48"/>
      <c r="W67" s="1217" t="s">
        <v>27</v>
      </c>
      <c r="X67" s="48"/>
      <c r="Y67" s="1217" t="s">
        <v>6969</v>
      </c>
      <c r="Z67" s="1562"/>
      <c r="AA67" s="48"/>
      <c r="AB67" s="48"/>
      <c r="AC67" s="48"/>
      <c r="AD67" s="48"/>
      <c r="AE67" s="48"/>
      <c r="AF67" s="1562"/>
      <c r="AG67" s="48"/>
      <c r="AH67" s="48"/>
      <c r="AI67" s="48"/>
      <c r="AJ67" s="48"/>
      <c r="AK67" s="48"/>
    </row>
    <row r="68" spans="1:37" ht="18">
      <c r="A68" s="1450">
        <v>44777</v>
      </c>
      <c r="B68" s="1217" t="s">
        <v>1170</v>
      </c>
      <c r="C68" s="1217" t="s">
        <v>3456</v>
      </c>
      <c r="D68" s="1242" t="s">
        <v>3503</v>
      </c>
      <c r="E68" s="1217" t="s">
        <v>55</v>
      </c>
      <c r="F68" s="1217" t="s">
        <v>3512</v>
      </c>
      <c r="G68" s="1219">
        <v>16000</v>
      </c>
      <c r="H68" s="1769" t="s">
        <v>3063</v>
      </c>
      <c r="I68" s="1221" t="s">
        <v>3453</v>
      </c>
      <c r="J68" s="1642"/>
      <c r="K68" s="10" t="e">
        <f t="shared" ca="1" si="22"/>
        <v>#NAME?</v>
      </c>
      <c r="L68" s="10" t="e">
        <f t="shared" ca="1" si="23"/>
        <v>#NAME?</v>
      </c>
      <c r="M68" s="1239"/>
      <c r="N68" s="1240">
        <v>4000</v>
      </c>
      <c r="O68" s="1240"/>
      <c r="P68" s="1240"/>
      <c r="Q68" s="1240"/>
      <c r="R68" s="1240"/>
      <c r="S68" s="1240"/>
      <c r="T68" s="1240" t="e">
        <f t="shared" ca="1" si="0"/>
        <v>#NAME?</v>
      </c>
      <c r="U68" s="1378" t="e">
        <f t="shared" ca="1" si="1"/>
        <v>#NAME?</v>
      </c>
      <c r="V68" s="48"/>
      <c r="W68" s="1217" t="s">
        <v>1540</v>
      </c>
      <c r="X68" s="48"/>
      <c r="Y68" s="1217" t="s">
        <v>6970</v>
      </c>
      <c r="Z68" s="1562"/>
      <c r="AA68" s="48"/>
      <c r="AB68" s="48"/>
      <c r="AC68" s="48"/>
      <c r="AD68" s="48"/>
      <c r="AE68" s="48"/>
      <c r="AF68" s="1562"/>
      <c r="AG68" s="48"/>
      <c r="AH68" s="48"/>
      <c r="AI68" s="48"/>
      <c r="AJ68" s="48"/>
      <c r="AK68" s="48"/>
    </row>
    <row r="69" spans="1:37" ht="18">
      <c r="A69" s="1450">
        <v>44777</v>
      </c>
      <c r="B69" s="1217" t="s">
        <v>1170</v>
      </c>
      <c r="C69" s="1217" t="s">
        <v>3456</v>
      </c>
      <c r="D69" s="1242" t="s">
        <v>3503</v>
      </c>
      <c r="E69" s="1217" t="s">
        <v>86</v>
      </c>
      <c r="F69" s="1217" t="s">
        <v>3547</v>
      </c>
      <c r="G69" s="1219">
        <v>16000</v>
      </c>
      <c r="H69" s="1769" t="s">
        <v>3063</v>
      </c>
      <c r="I69" s="1221"/>
      <c r="J69" s="1642"/>
      <c r="K69" s="10" t="e">
        <f t="shared" ca="1" si="22"/>
        <v>#NAME?</v>
      </c>
      <c r="L69" s="10" t="e">
        <f t="shared" ca="1" si="23"/>
        <v>#NAME?</v>
      </c>
      <c r="M69" s="1239"/>
      <c r="N69" s="1240">
        <v>4000</v>
      </c>
      <c r="O69" s="1240"/>
      <c r="P69" s="1240"/>
      <c r="Q69" s="1240"/>
      <c r="R69" s="1240"/>
      <c r="S69" s="1240"/>
      <c r="T69" s="1240" t="e">
        <f t="shared" ca="1" si="0"/>
        <v>#NAME?</v>
      </c>
      <c r="U69" s="1378" t="e">
        <f t="shared" ca="1" si="1"/>
        <v>#NAME?</v>
      </c>
      <c r="V69" s="48"/>
      <c r="W69" s="1217" t="s">
        <v>1540</v>
      </c>
      <c r="X69" s="48"/>
      <c r="Y69" s="1217" t="s">
        <v>6971</v>
      </c>
      <c r="Z69" s="1562"/>
      <c r="AA69" s="48"/>
      <c r="AB69" s="48"/>
      <c r="AC69" s="48"/>
      <c r="AD69" s="48"/>
      <c r="AE69" s="48"/>
      <c r="AF69" s="1562"/>
      <c r="AG69" s="48"/>
      <c r="AH69" s="48"/>
      <c r="AI69" s="48"/>
      <c r="AJ69" s="48"/>
      <c r="AK69" s="48"/>
    </row>
    <row r="70" spans="1:37" ht="18">
      <c r="A70" s="1450">
        <v>44777</v>
      </c>
      <c r="B70" s="1217" t="s">
        <v>1906</v>
      </c>
      <c r="C70" s="1217"/>
      <c r="D70" s="1242" t="s">
        <v>3919</v>
      </c>
      <c r="E70" s="1217" t="s">
        <v>45</v>
      </c>
      <c r="F70" s="1217" t="s">
        <v>3524</v>
      </c>
      <c r="G70" s="1219">
        <v>24000</v>
      </c>
      <c r="H70" s="1572" t="s">
        <v>3055</v>
      </c>
      <c r="I70" s="1221" t="s">
        <v>3453</v>
      </c>
      <c r="J70" s="1642"/>
      <c r="K70" s="48" t="e">
        <f t="shared" ca="1" si="22"/>
        <v>#NAME?</v>
      </c>
      <c r="L70" s="48" t="e">
        <f t="shared" ca="1" si="23"/>
        <v>#NAME?</v>
      </c>
      <c r="M70" s="1240" t="e">
        <f ca="1">(G70-K70-L70)*0.7</f>
        <v>#NAME?</v>
      </c>
      <c r="N70" s="1240"/>
      <c r="O70" s="1240"/>
      <c r="P70" s="1240"/>
      <c r="Q70" s="1240"/>
      <c r="R70" s="1240"/>
      <c r="S70" s="1240"/>
      <c r="T70" s="1240" t="e">
        <f t="shared" ca="1" si="0"/>
        <v>#NAME?</v>
      </c>
      <c r="U70" s="1378" t="e">
        <f t="shared" ca="1" si="1"/>
        <v>#NAME?</v>
      </c>
      <c r="V70" s="48"/>
      <c r="W70" s="1217" t="s">
        <v>27</v>
      </c>
      <c r="X70" s="48"/>
      <c r="Y70" s="1217" t="s">
        <v>6972</v>
      </c>
      <c r="Z70" s="1562"/>
      <c r="AA70" s="48"/>
      <c r="AB70" s="48"/>
      <c r="AC70" s="48"/>
      <c r="AD70" s="48"/>
      <c r="AE70" s="48"/>
      <c r="AF70" s="1562"/>
      <c r="AG70" s="48"/>
      <c r="AH70" s="48"/>
      <c r="AI70" s="48"/>
      <c r="AJ70" s="48"/>
      <c r="AK70" s="48"/>
    </row>
    <row r="71" spans="1:37" ht="18">
      <c r="A71" s="1450">
        <v>44777</v>
      </c>
      <c r="B71" s="1217" t="s">
        <v>570</v>
      </c>
      <c r="C71" s="1217" t="s">
        <v>3456</v>
      </c>
      <c r="D71" s="1242" t="s">
        <v>3503</v>
      </c>
      <c r="E71" s="1217" t="s">
        <v>86</v>
      </c>
      <c r="F71" s="1217" t="s">
        <v>3547</v>
      </c>
      <c r="G71" s="1219">
        <v>25220</v>
      </c>
      <c r="H71" s="1769" t="s">
        <v>3063</v>
      </c>
      <c r="I71" s="1221" t="s">
        <v>3453</v>
      </c>
      <c r="J71" s="1642"/>
      <c r="K71" s="48" t="e">
        <f t="shared" ca="1" si="22"/>
        <v>#NAME?</v>
      </c>
      <c r="L71" s="48" t="e">
        <f t="shared" ca="1" si="23"/>
        <v>#NAME?</v>
      </c>
      <c r="M71" s="1240"/>
      <c r="N71" s="1240">
        <v>4000</v>
      </c>
      <c r="O71" s="1240"/>
      <c r="P71" s="1240"/>
      <c r="Q71" s="1240"/>
      <c r="R71" s="1240"/>
      <c r="S71" s="1240"/>
      <c r="T71" s="1240" t="e">
        <f t="shared" ca="1" si="0"/>
        <v>#NAME?</v>
      </c>
      <c r="U71" s="1378" t="e">
        <f t="shared" ca="1" si="1"/>
        <v>#NAME?</v>
      </c>
      <c r="V71" s="48"/>
      <c r="W71" s="1217" t="s">
        <v>1540</v>
      </c>
      <c r="X71" s="48"/>
      <c r="Y71" s="1217" t="s">
        <v>6973</v>
      </c>
      <c r="Z71" s="1562"/>
      <c r="AA71" s="48"/>
      <c r="AB71" s="48"/>
      <c r="AC71" s="48"/>
      <c r="AD71" s="48"/>
      <c r="AE71" s="48"/>
      <c r="AF71" s="1562"/>
      <c r="AG71" s="48"/>
      <c r="AH71" s="48"/>
      <c r="AI71" s="48"/>
      <c r="AJ71" s="48"/>
      <c r="AK71" s="48"/>
    </row>
    <row r="72" spans="1:37" ht="18">
      <c r="A72" s="1450">
        <v>44777</v>
      </c>
      <c r="B72" s="1217" t="s">
        <v>1906</v>
      </c>
      <c r="C72" s="1217"/>
      <c r="D72" s="1242" t="s">
        <v>3919</v>
      </c>
      <c r="E72" s="1217" t="s">
        <v>6975</v>
      </c>
      <c r="F72" s="1217" t="s">
        <v>3524</v>
      </c>
      <c r="G72" s="1219">
        <v>36000</v>
      </c>
      <c r="H72" s="1572" t="s">
        <v>3055</v>
      </c>
      <c r="I72" s="1221" t="s">
        <v>3453</v>
      </c>
      <c r="J72" s="1642"/>
      <c r="K72" s="48" t="e">
        <f t="shared" ca="1" si="22"/>
        <v>#NAME?</v>
      </c>
      <c r="L72" s="48" t="e">
        <f t="shared" ca="1" si="23"/>
        <v>#NAME?</v>
      </c>
      <c r="M72" s="1240"/>
      <c r="N72" s="1240">
        <v>22100</v>
      </c>
      <c r="O72" s="1240"/>
      <c r="P72" s="1240"/>
      <c r="Q72" s="1240"/>
      <c r="R72" s="1240"/>
      <c r="S72" s="1240"/>
      <c r="T72" s="1240" t="e">
        <f t="shared" ca="1" si="0"/>
        <v>#NAME?</v>
      </c>
      <c r="U72" s="1378" t="e">
        <f t="shared" ca="1" si="1"/>
        <v>#NAME?</v>
      </c>
      <c r="V72" s="48"/>
      <c r="W72" s="1217" t="s">
        <v>27</v>
      </c>
      <c r="X72" s="48"/>
      <c r="Y72" s="1217" t="s">
        <v>6974</v>
      </c>
      <c r="Z72" s="1562"/>
      <c r="AA72" s="48"/>
      <c r="AB72" s="48"/>
      <c r="AC72" s="48"/>
      <c r="AD72" s="48"/>
      <c r="AE72" s="48"/>
      <c r="AF72" s="1562"/>
      <c r="AG72" s="48"/>
      <c r="AH72" s="48"/>
      <c r="AI72" s="48"/>
      <c r="AJ72" s="48"/>
      <c r="AK72" s="48"/>
    </row>
    <row r="73" spans="1:37" ht="18">
      <c r="A73" s="1450">
        <v>44777</v>
      </c>
      <c r="B73" s="1217" t="s">
        <v>570</v>
      </c>
      <c r="C73" s="1217" t="s">
        <v>3456</v>
      </c>
      <c r="D73" s="1242" t="s">
        <v>3503</v>
      </c>
      <c r="E73" s="1217" t="s">
        <v>39</v>
      </c>
      <c r="F73" s="1217" t="s">
        <v>3477</v>
      </c>
      <c r="G73" s="1219">
        <v>16000</v>
      </c>
      <c r="H73" s="1769" t="s">
        <v>3063</v>
      </c>
      <c r="I73" s="1221" t="s">
        <v>3453</v>
      </c>
      <c r="J73" s="1642"/>
      <c r="K73" s="48" t="e">
        <f t="shared" ca="1" si="22"/>
        <v>#NAME?</v>
      </c>
      <c r="L73" s="48" t="e">
        <f t="shared" ca="1" si="23"/>
        <v>#NAME?</v>
      </c>
      <c r="M73" s="1240" t="e">
        <f ca="1">(15000-K73-L73)*0.7</f>
        <v>#NAME?</v>
      </c>
      <c r="N73" s="1240"/>
      <c r="O73" s="1240"/>
      <c r="P73" s="1240"/>
      <c r="Q73" s="1240"/>
      <c r="R73" s="1240"/>
      <c r="S73" s="1240"/>
      <c r="T73" s="1240" t="e">
        <f t="shared" ca="1" si="0"/>
        <v>#NAME?</v>
      </c>
      <c r="U73" s="1378" t="e">
        <f t="shared" ca="1" si="1"/>
        <v>#NAME?</v>
      </c>
      <c r="V73" s="48"/>
      <c r="W73" s="1217" t="s">
        <v>1540</v>
      </c>
      <c r="X73" s="48"/>
      <c r="Y73" s="1217" t="s">
        <v>6976</v>
      </c>
      <c r="Z73" s="1562"/>
      <c r="AA73" s="48"/>
      <c r="AB73" s="48"/>
      <c r="AC73" s="48"/>
      <c r="AD73" s="48"/>
      <c r="AE73" s="48"/>
      <c r="AF73" s="1562"/>
      <c r="AG73" s="48"/>
      <c r="AH73" s="48"/>
      <c r="AI73" s="48"/>
      <c r="AJ73" s="48"/>
      <c r="AK73" s="48"/>
    </row>
    <row r="74" spans="1:37" ht="18">
      <c r="A74" s="1450">
        <v>44777</v>
      </c>
      <c r="B74" s="1217" t="s">
        <v>3473</v>
      </c>
      <c r="C74" s="1217"/>
      <c r="D74" s="1242" t="s">
        <v>3570</v>
      </c>
      <c r="E74" s="1217" t="s">
        <v>43</v>
      </c>
      <c r="F74" s="1217" t="s">
        <v>3571</v>
      </c>
      <c r="G74" s="1219">
        <v>11000</v>
      </c>
      <c r="H74" s="1572" t="s">
        <v>3063</v>
      </c>
      <c r="I74" s="1221" t="s">
        <v>3453</v>
      </c>
      <c r="J74" s="1642"/>
      <c r="K74" s="48" t="e">
        <f t="shared" ca="1" si="22"/>
        <v>#NAME?</v>
      </c>
      <c r="L74" s="48"/>
      <c r="M74" s="1240"/>
      <c r="N74" s="1240">
        <v>5300</v>
      </c>
      <c r="O74" s="1240"/>
      <c r="P74" s="1240"/>
      <c r="Q74" s="1240"/>
      <c r="R74" s="1240"/>
      <c r="S74" s="1240"/>
      <c r="T74" s="1240" t="e">
        <f t="shared" ca="1" si="0"/>
        <v>#NAME?</v>
      </c>
      <c r="U74" s="1378" t="e">
        <f t="shared" ca="1" si="1"/>
        <v>#NAME?</v>
      </c>
      <c r="V74" s="48"/>
      <c r="W74" s="1217" t="s">
        <v>3572</v>
      </c>
      <c r="X74" s="48"/>
      <c r="Y74" s="1217" t="s">
        <v>6977</v>
      </c>
      <c r="Z74" s="1562"/>
      <c r="AA74" s="48"/>
      <c r="AB74" s="48"/>
      <c r="AC74" s="48"/>
      <c r="AD74" s="48"/>
      <c r="AE74" s="48"/>
      <c r="AF74" s="1562"/>
      <c r="AG74" s="48"/>
      <c r="AH74" s="48"/>
      <c r="AI74" s="48"/>
      <c r="AJ74" s="48"/>
      <c r="AK74" s="48"/>
    </row>
    <row r="75" spans="1:37" ht="18">
      <c r="A75" s="1450">
        <v>44777</v>
      </c>
      <c r="B75" s="1217" t="s">
        <v>3473</v>
      </c>
      <c r="C75" s="1217"/>
      <c r="D75" s="1242" t="s">
        <v>3570</v>
      </c>
      <c r="E75" s="1217" t="s">
        <v>55</v>
      </c>
      <c r="F75" s="1217" t="s">
        <v>3512</v>
      </c>
      <c r="G75" s="1219">
        <v>11000</v>
      </c>
      <c r="H75" s="1572" t="s">
        <v>3063</v>
      </c>
      <c r="I75" s="1221" t="s">
        <v>3453</v>
      </c>
      <c r="J75" s="1642"/>
      <c r="K75" s="48" t="e">
        <f t="shared" ca="1" si="22"/>
        <v>#NAME?</v>
      </c>
      <c r="L75" s="48"/>
      <c r="M75" s="1240"/>
      <c r="N75" s="1240">
        <v>5300</v>
      </c>
      <c r="O75" s="1240"/>
      <c r="P75" s="1240"/>
      <c r="Q75" s="1240"/>
      <c r="R75" s="1240"/>
      <c r="S75" s="1240"/>
      <c r="T75" s="1240" t="e">
        <f t="shared" ca="1" si="0"/>
        <v>#NAME?</v>
      </c>
      <c r="U75" s="1378" t="e">
        <f t="shared" ca="1" si="1"/>
        <v>#NAME?</v>
      </c>
      <c r="V75" s="48"/>
      <c r="W75" s="1217" t="s">
        <v>3572</v>
      </c>
      <c r="X75" s="48"/>
      <c r="Y75" s="1217" t="s">
        <v>6978</v>
      </c>
      <c r="Z75" s="1562"/>
      <c r="AA75" s="48"/>
      <c r="AB75" s="48"/>
      <c r="AC75" s="48"/>
      <c r="AD75" s="48"/>
      <c r="AE75" s="48"/>
      <c r="AF75" s="1562"/>
      <c r="AG75" s="48"/>
      <c r="AH75" s="48"/>
      <c r="AI75" s="48"/>
      <c r="AJ75" s="48"/>
      <c r="AK75" s="48"/>
    </row>
    <row r="76" spans="1:37" ht="18">
      <c r="A76" s="1454">
        <v>44777</v>
      </c>
      <c r="B76" s="1246" t="s">
        <v>3473</v>
      </c>
      <c r="C76" s="1246"/>
      <c r="D76" s="1259" t="s">
        <v>3570</v>
      </c>
      <c r="E76" s="1246" t="s">
        <v>86</v>
      </c>
      <c r="F76" s="1246" t="s">
        <v>3547</v>
      </c>
      <c r="G76" s="1248">
        <v>8500</v>
      </c>
      <c r="H76" s="1791" t="s">
        <v>3063</v>
      </c>
      <c r="I76" s="1250" t="s">
        <v>3453</v>
      </c>
      <c r="J76" s="1657"/>
      <c r="K76" s="1573" t="e">
        <f t="shared" ca="1" si="22"/>
        <v>#NAME?</v>
      </c>
      <c r="L76" s="1573"/>
      <c r="M76" s="1257"/>
      <c r="N76" s="1257">
        <v>4300</v>
      </c>
      <c r="O76" s="1257"/>
      <c r="P76" s="1257"/>
      <c r="Q76" s="1257"/>
      <c r="R76" s="1257"/>
      <c r="S76" s="1257"/>
      <c r="T76" s="1240" t="e">
        <f t="shared" ca="1" si="0"/>
        <v>#NAME?</v>
      </c>
      <c r="U76" s="1387" t="e">
        <f t="shared" ca="1" si="1"/>
        <v>#NAME?</v>
      </c>
      <c r="V76" s="1573"/>
      <c r="W76" s="1246" t="s">
        <v>3572</v>
      </c>
      <c r="X76" s="1573"/>
      <c r="Y76" s="1246" t="s">
        <v>6979</v>
      </c>
      <c r="Z76" s="1584"/>
      <c r="AA76" s="1573"/>
      <c r="AB76" s="1573"/>
      <c r="AC76" s="1573"/>
      <c r="AD76" s="1573"/>
      <c r="AE76" s="1573"/>
      <c r="AF76" s="1584"/>
      <c r="AG76" s="1573"/>
      <c r="AH76" s="1573"/>
      <c r="AI76" s="1573"/>
      <c r="AJ76" s="1573"/>
      <c r="AK76" s="1573"/>
    </row>
    <row r="77" spans="1:37" ht="18">
      <c r="A77" s="1450">
        <v>44778</v>
      </c>
      <c r="B77" s="1217" t="s">
        <v>1170</v>
      </c>
      <c r="C77" s="1217" t="s">
        <v>3456</v>
      </c>
      <c r="D77" s="1242" t="s">
        <v>4367</v>
      </c>
      <c r="E77" s="1217" t="s">
        <v>3523</v>
      </c>
      <c r="F77" s="1217" t="s">
        <v>3515</v>
      </c>
      <c r="G77" s="1219">
        <v>18000</v>
      </c>
      <c r="H77" s="1769" t="s">
        <v>3063</v>
      </c>
      <c r="I77" s="1221" t="s">
        <v>3453</v>
      </c>
      <c r="J77" s="1642"/>
      <c r="K77" s="48" t="e">
        <f t="shared" ca="1" si="22"/>
        <v>#NAME?</v>
      </c>
      <c r="L77" s="48" t="e">
        <f t="shared" ref="L77:L81" ca="1" si="24">_xludf.IFS(C77="成田机场",4000,C77="羽田机场",1000,D77="VIP-limo",0)</f>
        <v>#NAME?</v>
      </c>
      <c r="M77" s="1240" t="e">
        <f ca="1">(16500-K77-L77)*0.7</f>
        <v>#NAME?</v>
      </c>
      <c r="N77" s="1240"/>
      <c r="O77" s="1240"/>
      <c r="P77" s="1240"/>
      <c r="Q77" s="1240"/>
      <c r="R77" s="1240"/>
      <c r="S77" s="1240"/>
      <c r="T77" s="1240" t="e">
        <f t="shared" ca="1" si="0"/>
        <v>#NAME?</v>
      </c>
      <c r="U77" s="1378" t="e">
        <f t="shared" ca="1" si="1"/>
        <v>#NAME?</v>
      </c>
      <c r="V77" s="48"/>
      <c r="W77" s="1217" t="s">
        <v>108</v>
      </c>
      <c r="X77" s="48"/>
      <c r="Y77" s="1217" t="s">
        <v>6980</v>
      </c>
      <c r="Z77" s="1562"/>
      <c r="AA77" s="48"/>
      <c r="AB77" s="48"/>
      <c r="AC77" s="48"/>
      <c r="AD77" s="48"/>
      <c r="AE77" s="48"/>
      <c r="AF77" s="1562"/>
      <c r="AG77" s="48"/>
      <c r="AH77" s="48"/>
      <c r="AI77" s="48"/>
      <c r="AJ77" s="48"/>
      <c r="AK77" s="48"/>
    </row>
    <row r="78" spans="1:37" ht="18">
      <c r="A78" s="1450">
        <v>44778</v>
      </c>
      <c r="B78" s="1217" t="s">
        <v>1170</v>
      </c>
      <c r="C78" s="1217" t="s">
        <v>3446</v>
      </c>
      <c r="D78" s="1242" t="s">
        <v>3503</v>
      </c>
      <c r="E78" s="1217" t="s">
        <v>86</v>
      </c>
      <c r="F78" s="1217" t="s">
        <v>3547</v>
      </c>
      <c r="G78" s="1219">
        <v>11000</v>
      </c>
      <c r="H78" s="1769" t="s">
        <v>3063</v>
      </c>
      <c r="I78" s="1221" t="s">
        <v>3453</v>
      </c>
      <c r="J78" s="1642"/>
      <c r="K78" s="48" t="e">
        <f t="shared" ca="1" si="22"/>
        <v>#NAME?</v>
      </c>
      <c r="L78" s="48" t="e">
        <f t="shared" ca="1" si="24"/>
        <v>#NAME?</v>
      </c>
      <c r="M78" s="1240" t="e">
        <f ca="1">(15000-K78-L78)*0.7</f>
        <v>#NAME?</v>
      </c>
      <c r="N78" s="1240"/>
      <c r="O78" s="1240"/>
      <c r="P78" s="1240"/>
      <c r="Q78" s="1240"/>
      <c r="R78" s="1240"/>
      <c r="S78" s="1240"/>
      <c r="T78" s="1240" t="e">
        <f t="shared" ca="1" si="0"/>
        <v>#NAME?</v>
      </c>
      <c r="U78" s="1378" t="e">
        <f t="shared" ca="1" si="1"/>
        <v>#NAME?</v>
      </c>
      <c r="V78" s="48"/>
      <c r="W78" s="1217" t="s">
        <v>1540</v>
      </c>
      <c r="X78" s="48"/>
      <c r="Y78" s="1217" t="s">
        <v>6981</v>
      </c>
      <c r="Z78" s="1562"/>
      <c r="AA78" s="48"/>
      <c r="AB78" s="48"/>
      <c r="AC78" s="48"/>
      <c r="AD78" s="48"/>
      <c r="AE78" s="48"/>
      <c r="AF78" s="1562"/>
      <c r="AG78" s="48"/>
      <c r="AH78" s="48"/>
      <c r="AI78" s="48"/>
      <c r="AJ78" s="48"/>
      <c r="AK78" s="48"/>
    </row>
    <row r="79" spans="1:37" ht="18">
      <c r="A79" s="1450">
        <v>44778</v>
      </c>
      <c r="B79" s="1217" t="s">
        <v>1906</v>
      </c>
      <c r="C79" s="1217"/>
      <c r="D79" s="1242" t="s">
        <v>3919</v>
      </c>
      <c r="E79" s="1217" t="s">
        <v>39</v>
      </c>
      <c r="F79" s="1217" t="s">
        <v>3477</v>
      </c>
      <c r="G79" s="1219">
        <v>19200</v>
      </c>
      <c r="H79" s="1572" t="s">
        <v>3055</v>
      </c>
      <c r="I79" s="1221" t="s">
        <v>3453</v>
      </c>
      <c r="J79" s="1645"/>
      <c r="K79" s="48" t="e">
        <f t="shared" ca="1" si="22"/>
        <v>#NAME?</v>
      </c>
      <c r="L79" s="48" t="e">
        <f t="shared" ca="1" si="24"/>
        <v>#NAME?</v>
      </c>
      <c r="M79" s="1240" t="e">
        <f ca="1">(G79-K79-L79)*0.7</f>
        <v>#NAME?</v>
      </c>
      <c r="N79" s="1240"/>
      <c r="O79" s="1240"/>
      <c r="P79" s="1240"/>
      <c r="Q79" s="1240"/>
      <c r="R79" s="1240"/>
      <c r="S79" s="1240"/>
      <c r="T79" s="1240" t="e">
        <f t="shared" ca="1" si="0"/>
        <v>#NAME?</v>
      </c>
      <c r="U79" s="1378" t="e">
        <f t="shared" ca="1" si="1"/>
        <v>#NAME?</v>
      </c>
      <c r="V79" s="48"/>
      <c r="W79" s="1217" t="s">
        <v>27</v>
      </c>
      <c r="X79" s="48"/>
      <c r="Y79" s="1217" t="s">
        <v>6982</v>
      </c>
      <c r="Z79" s="1562"/>
      <c r="AA79" s="48"/>
      <c r="AB79" s="48"/>
      <c r="AC79" s="48"/>
      <c r="AD79" s="48"/>
      <c r="AE79" s="48"/>
      <c r="AF79" s="1562"/>
      <c r="AG79" s="48"/>
      <c r="AH79" s="48"/>
      <c r="AI79" s="48"/>
      <c r="AJ79" s="48"/>
      <c r="AK79" s="48"/>
    </row>
    <row r="80" spans="1:37" ht="18">
      <c r="A80" s="1450">
        <v>44778</v>
      </c>
      <c r="B80" s="1217" t="s">
        <v>1170</v>
      </c>
      <c r="C80" s="1217" t="s">
        <v>3446</v>
      </c>
      <c r="D80" s="1242" t="s">
        <v>3461</v>
      </c>
      <c r="E80" s="1217" t="s">
        <v>40</v>
      </c>
      <c r="F80" s="1217" t="s">
        <v>3449</v>
      </c>
      <c r="G80" s="1219">
        <v>12000</v>
      </c>
      <c r="H80" s="1769" t="s">
        <v>3063</v>
      </c>
      <c r="I80" s="1221" t="s">
        <v>3453</v>
      </c>
      <c r="J80" s="1642"/>
      <c r="K80" s="48" t="e">
        <f t="shared" ca="1" si="22"/>
        <v>#NAME?</v>
      </c>
      <c r="L80" s="48" t="e">
        <f t="shared" ca="1" si="24"/>
        <v>#NAME?</v>
      </c>
      <c r="M80" s="1240" t="e">
        <f ca="1">(8500-K80-L80)*0.7</f>
        <v>#NAME?</v>
      </c>
      <c r="N80" s="1240"/>
      <c r="O80" s="1240"/>
      <c r="P80" s="1240"/>
      <c r="Q80" s="1240"/>
      <c r="R80" s="1240"/>
      <c r="S80" s="1240"/>
      <c r="T80" s="1240" t="e">
        <f t="shared" ca="1" si="0"/>
        <v>#NAME?</v>
      </c>
      <c r="U80" s="1378" t="e">
        <f t="shared" ca="1" si="1"/>
        <v>#NAME?</v>
      </c>
      <c r="V80" s="48"/>
      <c r="W80" s="1217" t="s">
        <v>3464</v>
      </c>
      <c r="X80" s="48"/>
      <c r="Y80" s="1217" t="s">
        <v>6983</v>
      </c>
      <c r="Z80" s="1562"/>
      <c r="AA80" s="48"/>
      <c r="AB80" s="48"/>
      <c r="AC80" s="48"/>
      <c r="AD80" s="48"/>
      <c r="AE80" s="48"/>
      <c r="AF80" s="1562"/>
      <c r="AG80" s="48"/>
      <c r="AH80" s="48"/>
      <c r="AI80" s="48"/>
      <c r="AJ80" s="48"/>
      <c r="AK80" s="48"/>
    </row>
    <row r="81" spans="1:37" ht="18">
      <c r="A81" s="1450">
        <v>44778</v>
      </c>
      <c r="B81" s="1217" t="s">
        <v>1906</v>
      </c>
      <c r="C81" s="1217"/>
      <c r="D81" s="1242" t="s">
        <v>3919</v>
      </c>
      <c r="E81" s="1217" t="s">
        <v>2979</v>
      </c>
      <c r="F81" s="1217" t="s">
        <v>3501</v>
      </c>
      <c r="G81" s="1219">
        <v>40800</v>
      </c>
      <c r="H81" s="1572" t="s">
        <v>3055</v>
      </c>
      <c r="I81" s="1221" t="s">
        <v>3453</v>
      </c>
      <c r="J81" s="1642"/>
      <c r="K81" s="48" t="e">
        <f t="shared" ca="1" si="22"/>
        <v>#NAME?</v>
      </c>
      <c r="L81" s="48" t="e">
        <f t="shared" ca="1" si="24"/>
        <v>#NAME?</v>
      </c>
      <c r="M81" s="1240" t="e">
        <f ca="1">(G81-K81-L81)*0.7</f>
        <v>#NAME?</v>
      </c>
      <c r="N81" s="1240"/>
      <c r="O81" s="1240"/>
      <c r="P81" s="1240"/>
      <c r="Q81" s="1240"/>
      <c r="R81" s="1240"/>
      <c r="S81" s="1240"/>
      <c r="T81" s="1240" t="e">
        <f t="shared" ca="1" si="0"/>
        <v>#NAME?</v>
      </c>
      <c r="U81" s="1378" t="e">
        <f t="shared" ca="1" si="1"/>
        <v>#NAME?</v>
      </c>
      <c r="V81" s="48"/>
      <c r="W81" s="1217" t="s">
        <v>27</v>
      </c>
      <c r="X81" s="48"/>
      <c r="Y81" s="1217" t="s">
        <v>6984</v>
      </c>
      <c r="Z81" s="1562"/>
      <c r="AA81" s="48"/>
      <c r="AB81" s="48"/>
      <c r="AC81" s="48"/>
      <c r="AD81" s="48"/>
      <c r="AE81" s="48"/>
      <c r="AF81" s="1562"/>
      <c r="AG81" s="48"/>
      <c r="AH81" s="48"/>
      <c r="AI81" s="48"/>
      <c r="AJ81" s="48"/>
      <c r="AK81" s="48"/>
    </row>
    <row r="82" spans="1:37" ht="18">
      <c r="A82" s="1450">
        <v>44778</v>
      </c>
      <c r="B82" s="1217" t="s">
        <v>3473</v>
      </c>
      <c r="C82" s="1217"/>
      <c r="D82" s="1242" t="s">
        <v>3570</v>
      </c>
      <c r="E82" s="1217" t="s">
        <v>3910</v>
      </c>
      <c r="F82" s="1217" t="s">
        <v>3571</v>
      </c>
      <c r="G82" s="1219">
        <v>11000</v>
      </c>
      <c r="H82" s="1572" t="s">
        <v>3063</v>
      </c>
      <c r="I82" s="1221" t="s">
        <v>3453</v>
      </c>
      <c r="J82" s="1642"/>
      <c r="K82" s="48" t="e">
        <f t="shared" ca="1" si="22"/>
        <v>#NAME?</v>
      </c>
      <c r="L82" s="48"/>
      <c r="M82" s="1240"/>
      <c r="N82" s="1240">
        <v>5300</v>
      </c>
      <c r="O82" s="1240"/>
      <c r="P82" s="1240"/>
      <c r="Q82" s="1240"/>
      <c r="R82" s="1240"/>
      <c r="S82" s="1240"/>
      <c r="T82" s="1240" t="e">
        <f t="shared" ca="1" si="0"/>
        <v>#NAME?</v>
      </c>
      <c r="U82" s="1378" t="e">
        <f t="shared" ca="1" si="1"/>
        <v>#NAME?</v>
      </c>
      <c r="V82" s="48"/>
      <c r="W82" s="1217" t="s">
        <v>3572</v>
      </c>
      <c r="X82" s="48"/>
      <c r="Y82" s="1217" t="s">
        <v>6985</v>
      </c>
      <c r="Z82" s="1562"/>
      <c r="AA82" s="48"/>
      <c r="AB82" s="48"/>
      <c r="AC82" s="48"/>
      <c r="AD82" s="48"/>
      <c r="AE82" s="48"/>
      <c r="AF82" s="1562"/>
      <c r="AG82" s="48"/>
      <c r="AH82" s="48"/>
      <c r="AI82" s="48"/>
      <c r="AJ82" s="48"/>
      <c r="AK82" s="48"/>
    </row>
    <row r="83" spans="1:37" ht="18">
      <c r="A83" s="1450">
        <v>44778</v>
      </c>
      <c r="B83" s="1217" t="s">
        <v>3473</v>
      </c>
      <c r="C83" s="1217"/>
      <c r="D83" s="1242" t="s">
        <v>3570</v>
      </c>
      <c r="E83" s="1217" t="s">
        <v>55</v>
      </c>
      <c r="F83" s="1217" t="s">
        <v>3512</v>
      </c>
      <c r="G83" s="1219">
        <v>11000</v>
      </c>
      <c r="H83" s="1572" t="s">
        <v>3063</v>
      </c>
      <c r="I83" s="1221" t="s">
        <v>3453</v>
      </c>
      <c r="J83" s="1642"/>
      <c r="K83" s="48" t="e">
        <f t="shared" ca="1" si="22"/>
        <v>#NAME?</v>
      </c>
      <c r="L83" s="48"/>
      <c r="M83" s="1240"/>
      <c r="N83" s="1240">
        <v>5300</v>
      </c>
      <c r="O83" s="1240"/>
      <c r="P83" s="1240"/>
      <c r="Q83" s="1240"/>
      <c r="R83" s="1240"/>
      <c r="S83" s="1240"/>
      <c r="T83" s="1240" t="e">
        <f t="shared" ca="1" si="0"/>
        <v>#NAME?</v>
      </c>
      <c r="U83" s="1378" t="e">
        <f t="shared" ca="1" si="1"/>
        <v>#NAME?</v>
      </c>
      <c r="V83" s="48"/>
      <c r="W83" s="1217" t="s">
        <v>3572</v>
      </c>
      <c r="X83" s="48"/>
      <c r="Y83" s="1217" t="s">
        <v>6986</v>
      </c>
      <c r="Z83" s="1562"/>
      <c r="AA83" s="48"/>
      <c r="AB83" s="48"/>
      <c r="AC83" s="48"/>
      <c r="AD83" s="48"/>
      <c r="AE83" s="48"/>
      <c r="AF83" s="1562"/>
      <c r="AG83" s="48"/>
      <c r="AH83" s="48"/>
      <c r="AI83" s="48"/>
      <c r="AJ83" s="48"/>
      <c r="AK83" s="48"/>
    </row>
    <row r="84" spans="1:37" ht="18">
      <c r="A84" s="1450">
        <v>44778</v>
      </c>
      <c r="B84" s="1217" t="s">
        <v>3473</v>
      </c>
      <c r="C84" s="1217"/>
      <c r="D84" s="1242" t="s">
        <v>3570</v>
      </c>
      <c r="E84" s="1217" t="s">
        <v>86</v>
      </c>
      <c r="F84" s="1217" t="s">
        <v>3547</v>
      </c>
      <c r="G84" s="1219">
        <v>8500</v>
      </c>
      <c r="H84" s="1572" t="s">
        <v>3063</v>
      </c>
      <c r="I84" s="1221" t="s">
        <v>3453</v>
      </c>
      <c r="J84" s="1642"/>
      <c r="K84" s="48" t="e">
        <f t="shared" ca="1" si="22"/>
        <v>#NAME?</v>
      </c>
      <c r="L84" s="48"/>
      <c r="M84" s="1240"/>
      <c r="N84" s="1240">
        <v>4300</v>
      </c>
      <c r="O84" s="1240"/>
      <c r="P84" s="1240"/>
      <c r="Q84" s="1240"/>
      <c r="R84" s="1240"/>
      <c r="S84" s="1240"/>
      <c r="T84" s="1240" t="e">
        <f t="shared" ca="1" si="0"/>
        <v>#NAME?</v>
      </c>
      <c r="U84" s="1378" t="e">
        <f t="shared" ca="1" si="1"/>
        <v>#NAME?</v>
      </c>
      <c r="V84" s="48"/>
      <c r="W84" s="1217" t="s">
        <v>3572</v>
      </c>
      <c r="X84" s="48"/>
      <c r="Y84" s="1217" t="s">
        <v>6987</v>
      </c>
      <c r="Z84" s="1562"/>
      <c r="AA84" s="48"/>
      <c r="AB84" s="48"/>
      <c r="AC84" s="48"/>
      <c r="AD84" s="48"/>
      <c r="AE84" s="48"/>
      <c r="AF84" s="1562"/>
      <c r="AG84" s="48"/>
      <c r="AH84" s="48"/>
      <c r="AI84" s="48"/>
      <c r="AJ84" s="48"/>
      <c r="AK84" s="48"/>
    </row>
    <row r="85" spans="1:37" ht="18">
      <c r="A85" s="1450">
        <v>44778</v>
      </c>
      <c r="B85" s="1217" t="s">
        <v>1906</v>
      </c>
      <c r="C85" s="1217"/>
      <c r="D85" s="1242" t="s">
        <v>1371</v>
      </c>
      <c r="E85" s="1217" t="s">
        <v>94</v>
      </c>
      <c r="F85" s="1217" t="s">
        <v>3657</v>
      </c>
      <c r="G85" s="1219">
        <f>40140*100/I1</f>
        <v>807645.87525150913</v>
      </c>
      <c r="H85" s="1572" t="s">
        <v>3050</v>
      </c>
      <c r="I85" s="1794" t="s">
        <v>3450</v>
      </c>
      <c r="J85" s="1642"/>
      <c r="K85" s="10">
        <v>51000</v>
      </c>
      <c r="L85" s="10">
        <v>68000</v>
      </c>
      <c r="M85" s="1239"/>
      <c r="N85" s="1240">
        <v>285200</v>
      </c>
      <c r="O85" s="1240"/>
      <c r="P85" s="1240"/>
      <c r="Q85" s="1240"/>
      <c r="R85" s="1240"/>
      <c r="S85" s="1240"/>
      <c r="T85" s="1240">
        <f t="shared" si="0"/>
        <v>403445.87525150913</v>
      </c>
      <c r="U85" s="1378">
        <f t="shared" si="1"/>
        <v>0.49953313403089195</v>
      </c>
      <c r="V85" s="48"/>
      <c r="W85" s="1217" t="s">
        <v>1540</v>
      </c>
      <c r="X85" s="48"/>
      <c r="Y85" s="1217" t="s">
        <v>6988</v>
      </c>
      <c r="Z85" s="1562"/>
      <c r="AA85" s="48"/>
      <c r="AB85" s="48"/>
      <c r="AC85" s="48"/>
      <c r="AD85" s="48"/>
      <c r="AE85" s="48"/>
      <c r="AF85" s="1562"/>
      <c r="AG85" s="48"/>
      <c r="AH85" s="48"/>
      <c r="AI85" s="48"/>
      <c r="AJ85" s="48"/>
      <c r="AK85" s="48"/>
    </row>
    <row r="86" spans="1:37" ht="18">
      <c r="A86" s="1450">
        <v>44778</v>
      </c>
      <c r="B86" s="1217" t="s">
        <v>1170</v>
      </c>
      <c r="C86" s="1217" t="s">
        <v>3456</v>
      </c>
      <c r="D86" s="1242" t="s">
        <v>3503</v>
      </c>
      <c r="E86" s="1217" t="s">
        <v>5661</v>
      </c>
      <c r="F86" s="1217" t="s">
        <v>3492</v>
      </c>
      <c r="G86" s="1219">
        <v>16000</v>
      </c>
      <c r="H86" s="1769" t="s">
        <v>3063</v>
      </c>
      <c r="I86" s="1221" t="s">
        <v>3453</v>
      </c>
      <c r="J86" s="1642"/>
      <c r="K86" s="48" t="e">
        <f t="shared" ref="K86:K106" ca="1" si="25">_xludf.IFS(C86="成田机场",3000,C86="羽田机场",1200,D86="NearMe",1000,D86="VIP-limo",G86*0.12)</f>
        <v>#NAME?</v>
      </c>
      <c r="L86" s="48" t="e">
        <f t="shared" ref="L86:L94" ca="1" si="26">_xludf.IFS(C86="成田机场",4000,C86="羽田机场",1000,D86="VIP-limo",0)</f>
        <v>#NAME?</v>
      </c>
      <c r="M86" s="1240" t="e">
        <f ca="1">(15000-K86-L86)*0.7</f>
        <v>#NAME?</v>
      </c>
      <c r="N86" s="1240"/>
      <c r="O86" s="1240"/>
      <c r="P86" s="1240"/>
      <c r="Q86" s="1240"/>
      <c r="R86" s="1240"/>
      <c r="S86" s="1240"/>
      <c r="T86" s="1240" t="e">
        <f t="shared" ca="1" si="0"/>
        <v>#NAME?</v>
      </c>
      <c r="U86" s="1378" t="e">
        <f t="shared" ca="1" si="1"/>
        <v>#NAME?</v>
      </c>
      <c r="V86" s="48"/>
      <c r="W86" s="1217" t="s">
        <v>1540</v>
      </c>
      <c r="X86" s="48"/>
      <c r="Y86" s="1217" t="s">
        <v>6989</v>
      </c>
      <c r="Z86" s="1562"/>
      <c r="AA86" s="48"/>
      <c r="AB86" s="48"/>
      <c r="AC86" s="48"/>
      <c r="AD86" s="48"/>
      <c r="AE86" s="48"/>
      <c r="AF86" s="1562"/>
      <c r="AG86" s="48"/>
      <c r="AH86" s="48"/>
      <c r="AI86" s="48"/>
      <c r="AJ86" s="48"/>
      <c r="AK86" s="48"/>
    </row>
    <row r="87" spans="1:37" ht="18">
      <c r="A87" s="1450">
        <v>44778</v>
      </c>
      <c r="B87" s="1217" t="s">
        <v>1906</v>
      </c>
      <c r="C87" s="1217"/>
      <c r="D87" s="1242" t="s">
        <v>3919</v>
      </c>
      <c r="E87" s="1217" t="s">
        <v>40</v>
      </c>
      <c r="F87" s="1217" t="s">
        <v>3449</v>
      </c>
      <c r="G87" s="1219">
        <v>33600</v>
      </c>
      <c r="H87" s="1572" t="s">
        <v>3055</v>
      </c>
      <c r="I87" s="1221" t="s">
        <v>3453</v>
      </c>
      <c r="J87" s="1642"/>
      <c r="K87" s="48" t="e">
        <f t="shared" ca="1" si="25"/>
        <v>#NAME?</v>
      </c>
      <c r="L87" s="48" t="e">
        <f t="shared" ca="1" si="26"/>
        <v>#NAME?</v>
      </c>
      <c r="M87" s="1240" t="e">
        <f t="shared" ref="M87:M91" ca="1" si="27">(G87-K87-L87)*0.7</f>
        <v>#NAME?</v>
      </c>
      <c r="N87" s="1240"/>
      <c r="O87" s="1240"/>
      <c r="P87" s="1240"/>
      <c r="Q87" s="1240"/>
      <c r="R87" s="1240"/>
      <c r="S87" s="1240"/>
      <c r="T87" s="1240" t="e">
        <f t="shared" ca="1" si="0"/>
        <v>#NAME?</v>
      </c>
      <c r="U87" s="1378" t="e">
        <f t="shared" ca="1" si="1"/>
        <v>#NAME?</v>
      </c>
      <c r="V87" s="48"/>
      <c r="W87" s="1217" t="s">
        <v>27</v>
      </c>
      <c r="X87" s="48"/>
      <c r="Y87" s="1217" t="s">
        <v>6990</v>
      </c>
      <c r="Z87" s="1562"/>
      <c r="AA87" s="48"/>
      <c r="AB87" s="48"/>
      <c r="AC87" s="48"/>
      <c r="AD87" s="48"/>
      <c r="AE87" s="48"/>
      <c r="AF87" s="1562"/>
      <c r="AG87" s="48"/>
      <c r="AH87" s="48"/>
      <c r="AI87" s="48"/>
      <c r="AJ87" s="48"/>
      <c r="AK87" s="48"/>
    </row>
    <row r="88" spans="1:37" ht="18">
      <c r="A88" s="1450">
        <v>44778</v>
      </c>
      <c r="B88" s="1217" t="s">
        <v>1906</v>
      </c>
      <c r="C88" s="1217"/>
      <c r="D88" s="1242" t="s">
        <v>3919</v>
      </c>
      <c r="E88" s="1217" t="s">
        <v>3289</v>
      </c>
      <c r="F88" s="1217" t="s">
        <v>3686</v>
      </c>
      <c r="G88" s="1219">
        <v>19200</v>
      </c>
      <c r="H88" s="1572" t="s">
        <v>3055</v>
      </c>
      <c r="I88" s="1221" t="s">
        <v>3453</v>
      </c>
      <c r="J88" s="1667"/>
      <c r="K88" s="48" t="e">
        <f t="shared" ca="1" si="25"/>
        <v>#NAME?</v>
      </c>
      <c r="L88" s="48" t="e">
        <f t="shared" ca="1" si="26"/>
        <v>#NAME?</v>
      </c>
      <c r="M88" s="1240" t="e">
        <f t="shared" ca="1" si="27"/>
        <v>#NAME?</v>
      </c>
      <c r="N88" s="1240"/>
      <c r="O88" s="1240"/>
      <c r="P88" s="1240"/>
      <c r="Q88" s="1240"/>
      <c r="R88" s="1240"/>
      <c r="S88" s="1240"/>
      <c r="T88" s="1240" t="e">
        <f t="shared" ca="1" si="0"/>
        <v>#NAME?</v>
      </c>
      <c r="U88" s="1378" t="e">
        <f t="shared" ca="1" si="1"/>
        <v>#NAME?</v>
      </c>
      <c r="V88" s="48"/>
      <c r="W88" s="1217" t="s">
        <v>27</v>
      </c>
      <c r="X88" s="48"/>
      <c r="Y88" s="1217" t="s">
        <v>6991</v>
      </c>
      <c r="Z88" s="1562"/>
      <c r="AA88" s="48"/>
      <c r="AB88" s="48"/>
      <c r="AC88" s="48"/>
      <c r="AD88" s="48"/>
      <c r="AE88" s="48"/>
      <c r="AF88" s="1562"/>
      <c r="AG88" s="48"/>
      <c r="AH88" s="48"/>
      <c r="AI88" s="48"/>
      <c r="AJ88" s="48"/>
      <c r="AK88" s="48"/>
    </row>
    <row r="89" spans="1:37" ht="18">
      <c r="A89" s="1450">
        <v>44778</v>
      </c>
      <c r="B89" s="1217" t="s">
        <v>570</v>
      </c>
      <c r="C89" s="1217" t="s">
        <v>3456</v>
      </c>
      <c r="D89" s="1242" t="s">
        <v>3503</v>
      </c>
      <c r="E89" s="1217" t="s">
        <v>5661</v>
      </c>
      <c r="F89" s="1217" t="s">
        <v>3492</v>
      </c>
      <c r="G89" s="1219">
        <v>16000</v>
      </c>
      <c r="H89" s="1769" t="s">
        <v>3063</v>
      </c>
      <c r="I89" s="1221" t="s">
        <v>3453</v>
      </c>
      <c r="J89" s="1642"/>
      <c r="K89" s="48" t="e">
        <f t="shared" ca="1" si="25"/>
        <v>#NAME?</v>
      </c>
      <c r="L89" s="48" t="e">
        <f t="shared" ca="1" si="26"/>
        <v>#NAME?</v>
      </c>
      <c r="M89" s="1240" t="e">
        <f t="shared" ca="1" si="27"/>
        <v>#NAME?</v>
      </c>
      <c r="N89" s="1240"/>
      <c r="O89" s="1668"/>
      <c r="P89" s="1240"/>
      <c r="Q89" s="1240"/>
      <c r="R89" s="1240"/>
      <c r="S89" s="1240"/>
      <c r="T89" s="1240" t="e">
        <f t="shared" ca="1" si="0"/>
        <v>#NAME?</v>
      </c>
      <c r="U89" s="1378" t="e">
        <f t="shared" ca="1" si="1"/>
        <v>#NAME?</v>
      </c>
      <c r="V89" s="48"/>
      <c r="W89" s="1217" t="s">
        <v>1540</v>
      </c>
      <c r="X89" s="48"/>
      <c r="Y89" s="1217" t="s">
        <v>6992</v>
      </c>
      <c r="Z89" s="1562"/>
      <c r="AA89" s="48"/>
      <c r="AB89" s="48"/>
      <c r="AC89" s="48"/>
      <c r="AD89" s="48"/>
      <c r="AE89" s="48"/>
      <c r="AF89" s="1562"/>
      <c r="AG89" s="48"/>
      <c r="AH89" s="48"/>
      <c r="AI89" s="48"/>
      <c r="AJ89" s="48"/>
      <c r="AK89" s="48"/>
    </row>
    <row r="90" spans="1:37" ht="18">
      <c r="A90" s="1450">
        <v>44778</v>
      </c>
      <c r="B90" s="1217" t="s">
        <v>570</v>
      </c>
      <c r="C90" s="1217" t="s">
        <v>3456</v>
      </c>
      <c r="D90" s="1242" t="s">
        <v>6994</v>
      </c>
      <c r="E90" s="1217" t="s">
        <v>3523</v>
      </c>
      <c r="F90" s="1217" t="s">
        <v>3515</v>
      </c>
      <c r="G90" s="1219">
        <v>20000</v>
      </c>
      <c r="H90" s="1769" t="s">
        <v>3063</v>
      </c>
      <c r="I90" s="1221" t="s">
        <v>3453</v>
      </c>
      <c r="J90" s="1642"/>
      <c r="K90" s="48" t="e">
        <f t="shared" ca="1" si="25"/>
        <v>#NAME?</v>
      </c>
      <c r="L90" s="48" t="e">
        <f t="shared" ca="1" si="26"/>
        <v>#NAME?</v>
      </c>
      <c r="M90" s="1240" t="e">
        <f t="shared" ca="1" si="27"/>
        <v>#NAME?</v>
      </c>
      <c r="N90" s="1240"/>
      <c r="O90" s="1668"/>
      <c r="P90" s="1240"/>
      <c r="Q90" s="1240"/>
      <c r="R90" s="1240"/>
      <c r="S90" s="1240"/>
      <c r="T90" s="1240" t="e">
        <f t="shared" ca="1" si="0"/>
        <v>#NAME?</v>
      </c>
      <c r="U90" s="1378" t="e">
        <f t="shared" ca="1" si="1"/>
        <v>#NAME?</v>
      </c>
      <c r="V90" s="48"/>
      <c r="W90" s="1217" t="s">
        <v>107</v>
      </c>
      <c r="X90" s="48"/>
      <c r="Y90" s="1217" t="s">
        <v>6993</v>
      </c>
      <c r="Z90" s="1562"/>
      <c r="AA90" s="48"/>
      <c r="AB90" s="48"/>
      <c r="AC90" s="48"/>
      <c r="AD90" s="48"/>
      <c r="AE90" s="48"/>
      <c r="AF90" s="1562"/>
      <c r="AG90" s="48"/>
      <c r="AH90" s="48"/>
      <c r="AI90" s="48"/>
      <c r="AJ90" s="48"/>
      <c r="AK90" s="48"/>
    </row>
    <row r="91" spans="1:37" ht="18">
      <c r="A91" s="1450">
        <v>44778</v>
      </c>
      <c r="B91" s="1217" t="s">
        <v>1170</v>
      </c>
      <c r="C91" s="1217" t="s">
        <v>3456</v>
      </c>
      <c r="D91" s="1242" t="s">
        <v>3503</v>
      </c>
      <c r="E91" s="1217" t="s">
        <v>34</v>
      </c>
      <c r="F91" s="1217" t="s">
        <v>3626</v>
      </c>
      <c r="G91" s="1219">
        <v>16000</v>
      </c>
      <c r="H91" s="1769" t="s">
        <v>3063</v>
      </c>
      <c r="I91" s="1221" t="s">
        <v>3453</v>
      </c>
      <c r="J91" s="1642"/>
      <c r="K91" s="48" t="e">
        <f t="shared" ca="1" si="25"/>
        <v>#NAME?</v>
      </c>
      <c r="L91" s="48" t="e">
        <f t="shared" ca="1" si="26"/>
        <v>#NAME?</v>
      </c>
      <c r="M91" s="1240" t="e">
        <f t="shared" ca="1" si="27"/>
        <v>#NAME?</v>
      </c>
      <c r="N91" s="1240"/>
      <c r="O91" s="1668"/>
      <c r="P91" s="1240"/>
      <c r="Q91" s="1240"/>
      <c r="R91" s="1240"/>
      <c r="S91" s="1240"/>
      <c r="T91" s="1240" t="e">
        <f t="shared" ca="1" si="0"/>
        <v>#NAME?</v>
      </c>
      <c r="U91" s="1378" t="e">
        <f t="shared" ca="1" si="1"/>
        <v>#NAME?</v>
      </c>
      <c r="V91" s="48"/>
      <c r="W91" s="1217" t="s">
        <v>1540</v>
      </c>
      <c r="X91" s="48"/>
      <c r="Y91" s="1217" t="s">
        <v>6995</v>
      </c>
      <c r="Z91" s="1562"/>
      <c r="AA91" s="48"/>
      <c r="AB91" s="48"/>
      <c r="AC91" s="48"/>
      <c r="AD91" s="48"/>
      <c r="AE91" s="48"/>
      <c r="AF91" s="1562"/>
      <c r="AG91" s="48"/>
      <c r="AH91" s="48"/>
      <c r="AI91" s="48"/>
      <c r="AJ91" s="48"/>
      <c r="AK91" s="48"/>
    </row>
    <row r="92" spans="1:37" ht="18">
      <c r="A92" s="1450">
        <v>44778</v>
      </c>
      <c r="B92" s="1217" t="s">
        <v>1906</v>
      </c>
      <c r="C92" s="1217"/>
      <c r="D92" s="1242" t="s">
        <v>3919</v>
      </c>
      <c r="E92" s="1217" t="s">
        <v>27</v>
      </c>
      <c r="F92" s="1217" t="s">
        <v>3486</v>
      </c>
      <c r="G92" s="1219">
        <v>19200</v>
      </c>
      <c r="H92" s="1572" t="s">
        <v>3055</v>
      </c>
      <c r="I92" s="1221" t="s">
        <v>3453</v>
      </c>
      <c r="J92" s="1642"/>
      <c r="K92" s="48" t="e">
        <f t="shared" ca="1" si="25"/>
        <v>#NAME?</v>
      </c>
      <c r="L92" s="48" t="e">
        <f t="shared" ca="1" si="26"/>
        <v>#NAME?</v>
      </c>
      <c r="M92" s="1240"/>
      <c r="N92" s="1240">
        <v>11700</v>
      </c>
      <c r="O92" s="1668"/>
      <c r="P92" s="1240"/>
      <c r="Q92" s="1240"/>
      <c r="R92" s="1240"/>
      <c r="S92" s="1240"/>
      <c r="T92" s="1240" t="e">
        <f t="shared" ca="1" si="0"/>
        <v>#NAME?</v>
      </c>
      <c r="U92" s="1378" t="e">
        <f t="shared" ca="1" si="1"/>
        <v>#NAME?</v>
      </c>
      <c r="V92" s="48"/>
      <c r="W92" s="1217" t="s">
        <v>27</v>
      </c>
      <c r="X92" s="48"/>
      <c r="Y92" s="1217" t="s">
        <v>6996</v>
      </c>
      <c r="Z92" s="1562"/>
      <c r="AA92" s="48"/>
      <c r="AB92" s="48"/>
      <c r="AC92" s="48"/>
      <c r="AD92" s="48"/>
      <c r="AE92" s="48"/>
      <c r="AF92" s="1562"/>
      <c r="AG92" s="48"/>
      <c r="AH92" s="48"/>
      <c r="AI92" s="48"/>
      <c r="AJ92" s="48"/>
      <c r="AK92" s="48"/>
    </row>
    <row r="93" spans="1:37" ht="13.8">
      <c r="A93" s="1450">
        <v>44778</v>
      </c>
      <c r="B93" s="1217" t="s">
        <v>570</v>
      </c>
      <c r="C93" s="1217" t="s">
        <v>3456</v>
      </c>
      <c r="D93" s="1242" t="s">
        <v>3807</v>
      </c>
      <c r="E93" s="1217" t="s">
        <v>34</v>
      </c>
      <c r="F93" s="1217" t="s">
        <v>3626</v>
      </c>
      <c r="G93" s="1219">
        <v>18000</v>
      </c>
      <c r="H93" s="1769" t="s">
        <v>3063</v>
      </c>
      <c r="I93" s="1221" t="s">
        <v>3453</v>
      </c>
      <c r="J93" s="1663">
        <v>1800</v>
      </c>
      <c r="K93" s="48" t="e">
        <f t="shared" ca="1" si="25"/>
        <v>#NAME?</v>
      </c>
      <c r="L93" s="48" t="e">
        <f t="shared" ca="1" si="26"/>
        <v>#NAME?</v>
      </c>
      <c r="M93" s="1240" t="e">
        <f ca="1">(15000-K93-L93)*0.7</f>
        <v>#NAME?</v>
      </c>
      <c r="N93" s="1240"/>
      <c r="O93" s="1668"/>
      <c r="P93" s="1240"/>
      <c r="Q93" s="1240"/>
      <c r="R93" s="1240"/>
      <c r="S93" s="1240"/>
      <c r="T93" s="1240" t="e">
        <f t="shared" ca="1" si="0"/>
        <v>#NAME?</v>
      </c>
      <c r="U93" s="1378" t="e">
        <f t="shared" ca="1" si="1"/>
        <v>#NAME?</v>
      </c>
      <c r="V93" s="48"/>
      <c r="W93" s="1217" t="s">
        <v>105</v>
      </c>
      <c r="X93" s="48"/>
      <c r="Y93" s="1217" t="s">
        <v>6997</v>
      </c>
      <c r="Z93" s="1562"/>
      <c r="AA93" s="48"/>
      <c r="AB93" s="48"/>
      <c r="AC93" s="48"/>
      <c r="AD93" s="48"/>
      <c r="AE93" s="48"/>
      <c r="AF93" s="1562"/>
      <c r="AG93" s="48"/>
      <c r="AH93" s="48"/>
      <c r="AI93" s="48"/>
      <c r="AJ93" s="48"/>
      <c r="AK93" s="48"/>
    </row>
    <row r="94" spans="1:37" ht="18">
      <c r="A94" s="1450">
        <v>44778</v>
      </c>
      <c r="B94" s="1217" t="s">
        <v>1906</v>
      </c>
      <c r="C94" s="1217"/>
      <c r="D94" s="1242" t="s">
        <v>3919</v>
      </c>
      <c r="E94" s="1217" t="s">
        <v>43</v>
      </c>
      <c r="F94" s="1217" t="s">
        <v>3524</v>
      </c>
      <c r="G94" s="1219">
        <v>36000</v>
      </c>
      <c r="H94" s="1572" t="s">
        <v>3055</v>
      </c>
      <c r="I94" s="1221" t="s">
        <v>3453</v>
      </c>
      <c r="J94" s="1642"/>
      <c r="K94" s="48" t="e">
        <f t="shared" ca="1" si="25"/>
        <v>#NAME?</v>
      </c>
      <c r="L94" s="48" t="e">
        <f t="shared" ca="1" si="26"/>
        <v>#NAME?</v>
      </c>
      <c r="M94" s="1240" t="e">
        <f ca="1">(G94-K94-L94)*0.7</f>
        <v>#NAME?</v>
      </c>
      <c r="N94" s="1240"/>
      <c r="O94" s="1668"/>
      <c r="P94" s="1240"/>
      <c r="Q94" s="1240"/>
      <c r="R94" s="1240"/>
      <c r="S94" s="1240"/>
      <c r="T94" s="1240" t="e">
        <f t="shared" ca="1" si="0"/>
        <v>#NAME?</v>
      </c>
      <c r="U94" s="1378" t="e">
        <f t="shared" ca="1" si="1"/>
        <v>#NAME?</v>
      </c>
      <c r="V94" s="48"/>
      <c r="W94" s="1217" t="s">
        <v>27</v>
      </c>
      <c r="X94" s="48"/>
      <c r="Y94" s="1217" t="s">
        <v>6998</v>
      </c>
      <c r="Z94" s="1562"/>
      <c r="AA94" s="48"/>
      <c r="AB94" s="48"/>
      <c r="AC94" s="48"/>
      <c r="AD94" s="48"/>
      <c r="AE94" s="48"/>
      <c r="AF94" s="1562"/>
      <c r="AG94" s="48"/>
      <c r="AH94" s="48"/>
      <c r="AI94" s="48"/>
      <c r="AJ94" s="48"/>
      <c r="AK94" s="48"/>
    </row>
    <row r="95" spans="1:37" ht="18">
      <c r="A95" s="1450">
        <v>44778</v>
      </c>
      <c r="B95" s="1217" t="s">
        <v>3473</v>
      </c>
      <c r="C95" s="1217"/>
      <c r="D95" s="1242" t="s">
        <v>3570</v>
      </c>
      <c r="E95" s="1217" t="s">
        <v>3910</v>
      </c>
      <c r="F95" s="1217" t="s">
        <v>3571</v>
      </c>
      <c r="G95" s="1219">
        <v>11000</v>
      </c>
      <c r="H95" s="1572" t="s">
        <v>3063</v>
      </c>
      <c r="I95" s="1221" t="s">
        <v>3453</v>
      </c>
      <c r="J95" s="1642"/>
      <c r="K95" s="48" t="e">
        <f t="shared" ca="1" si="25"/>
        <v>#NAME?</v>
      </c>
      <c r="L95" s="48"/>
      <c r="M95" s="1240"/>
      <c r="N95" s="1240">
        <v>5300</v>
      </c>
      <c r="O95" s="1668"/>
      <c r="P95" s="1240"/>
      <c r="Q95" s="1240"/>
      <c r="R95" s="1240"/>
      <c r="S95" s="1240"/>
      <c r="T95" s="1240" t="e">
        <f t="shared" ca="1" si="0"/>
        <v>#NAME?</v>
      </c>
      <c r="U95" s="1378" t="e">
        <f t="shared" ca="1" si="1"/>
        <v>#NAME?</v>
      </c>
      <c r="V95" s="48"/>
      <c r="W95" s="1217" t="s">
        <v>3572</v>
      </c>
      <c r="X95" s="48"/>
      <c r="Y95" s="1217" t="s">
        <v>6999</v>
      </c>
      <c r="Z95" s="1562"/>
      <c r="AA95" s="48"/>
      <c r="AB95" s="48"/>
      <c r="AC95" s="48"/>
      <c r="AD95" s="48"/>
      <c r="AE95" s="48"/>
      <c r="AF95" s="1562"/>
      <c r="AG95" s="48"/>
      <c r="AH95" s="48"/>
      <c r="AI95" s="48"/>
      <c r="AJ95" s="48"/>
      <c r="AK95" s="48"/>
    </row>
    <row r="96" spans="1:37" ht="18">
      <c r="A96" s="1450">
        <v>44778</v>
      </c>
      <c r="B96" s="1217" t="s">
        <v>3473</v>
      </c>
      <c r="C96" s="1217"/>
      <c r="D96" s="1242" t="s">
        <v>3570</v>
      </c>
      <c r="E96" s="1217" t="s">
        <v>55</v>
      </c>
      <c r="F96" s="1217" t="s">
        <v>3512</v>
      </c>
      <c r="G96" s="1219">
        <v>11000</v>
      </c>
      <c r="H96" s="1572" t="s">
        <v>3063</v>
      </c>
      <c r="I96" s="1221" t="s">
        <v>3453</v>
      </c>
      <c r="J96" s="1642"/>
      <c r="K96" s="48" t="e">
        <f t="shared" ca="1" si="25"/>
        <v>#NAME?</v>
      </c>
      <c r="L96" s="48"/>
      <c r="M96" s="1240"/>
      <c r="N96" s="1240">
        <v>5300</v>
      </c>
      <c r="O96" s="1668"/>
      <c r="P96" s="1240"/>
      <c r="Q96" s="1240"/>
      <c r="R96" s="1240"/>
      <c r="S96" s="1240"/>
      <c r="T96" s="1240" t="e">
        <f t="shared" ca="1" si="0"/>
        <v>#NAME?</v>
      </c>
      <c r="U96" s="1378" t="e">
        <f t="shared" ca="1" si="1"/>
        <v>#NAME?</v>
      </c>
      <c r="V96" s="48"/>
      <c r="W96" s="1217" t="s">
        <v>3572</v>
      </c>
      <c r="X96" s="48"/>
      <c r="Y96" s="1217" t="s">
        <v>7000</v>
      </c>
      <c r="Z96" s="1562"/>
      <c r="AA96" s="48"/>
      <c r="AB96" s="48"/>
      <c r="AC96" s="48"/>
      <c r="AD96" s="48"/>
      <c r="AE96" s="48"/>
      <c r="AF96" s="1562"/>
      <c r="AG96" s="48"/>
      <c r="AH96" s="48"/>
      <c r="AI96" s="48"/>
      <c r="AJ96" s="48"/>
      <c r="AK96" s="48"/>
    </row>
    <row r="97" spans="1:37" ht="18">
      <c r="A97" s="1454">
        <v>44778</v>
      </c>
      <c r="B97" s="1246" t="s">
        <v>3473</v>
      </c>
      <c r="C97" s="1246"/>
      <c r="D97" s="1259" t="s">
        <v>3570</v>
      </c>
      <c r="E97" s="1246" t="s">
        <v>86</v>
      </c>
      <c r="F97" s="1246" t="s">
        <v>3547</v>
      </c>
      <c r="G97" s="1248">
        <v>8500</v>
      </c>
      <c r="H97" s="1791" t="s">
        <v>3063</v>
      </c>
      <c r="I97" s="1250" t="s">
        <v>3453</v>
      </c>
      <c r="J97" s="1657"/>
      <c r="K97" s="1573" t="e">
        <f t="shared" ca="1" si="25"/>
        <v>#NAME?</v>
      </c>
      <c r="L97" s="1573"/>
      <c r="M97" s="1257"/>
      <c r="N97" s="1257">
        <v>4300</v>
      </c>
      <c r="O97" s="1796"/>
      <c r="P97" s="1257"/>
      <c r="Q97" s="1257"/>
      <c r="R97" s="1257"/>
      <c r="S97" s="1257"/>
      <c r="T97" s="1240" t="e">
        <f t="shared" ca="1" si="0"/>
        <v>#NAME?</v>
      </c>
      <c r="U97" s="1387" t="e">
        <f t="shared" ca="1" si="1"/>
        <v>#NAME?</v>
      </c>
      <c r="V97" s="1573"/>
      <c r="W97" s="1246" t="s">
        <v>3572</v>
      </c>
      <c r="X97" s="1573"/>
      <c r="Y97" s="1246" t="s">
        <v>7001</v>
      </c>
      <c r="Z97" s="1584"/>
      <c r="AA97" s="1573"/>
      <c r="AB97" s="1573"/>
      <c r="AC97" s="1573"/>
      <c r="AD97" s="1573"/>
      <c r="AE97" s="1573"/>
      <c r="AF97" s="1584"/>
      <c r="AG97" s="1573"/>
      <c r="AH97" s="1573"/>
      <c r="AI97" s="1573"/>
      <c r="AJ97" s="1573"/>
      <c r="AK97" s="1573"/>
    </row>
    <row r="98" spans="1:37" ht="18">
      <c r="A98" s="1450">
        <v>44779</v>
      </c>
      <c r="B98" s="1217" t="s">
        <v>1906</v>
      </c>
      <c r="C98" s="1217"/>
      <c r="D98" s="1242" t="s">
        <v>3919</v>
      </c>
      <c r="E98" s="1217" t="s">
        <v>3079</v>
      </c>
      <c r="F98" s="1217" t="s">
        <v>3686</v>
      </c>
      <c r="G98" s="1219">
        <v>21600</v>
      </c>
      <c r="H98" s="1572" t="s">
        <v>3055</v>
      </c>
      <c r="I98" s="1221" t="s">
        <v>3453</v>
      </c>
      <c r="J98" s="1642"/>
      <c r="K98" s="48" t="e">
        <f t="shared" ca="1" si="25"/>
        <v>#NAME?</v>
      </c>
      <c r="L98" s="48" t="e">
        <f t="shared" ref="L98:L106" ca="1" si="28">_xludf.IFS(C98="成田机场",4000,C98="羽田机场",1000,D98="VIP-limo",0)</f>
        <v>#NAME?</v>
      </c>
      <c r="M98" s="1240"/>
      <c r="N98" s="1240">
        <v>13000</v>
      </c>
      <c r="O98" s="1668"/>
      <c r="P98" s="1240"/>
      <c r="Q98" s="1240"/>
      <c r="R98" s="1240"/>
      <c r="S98" s="1240"/>
      <c r="T98" s="1240" t="e">
        <f t="shared" ca="1" si="0"/>
        <v>#NAME?</v>
      </c>
      <c r="U98" s="1378" t="e">
        <f t="shared" ca="1" si="1"/>
        <v>#NAME?</v>
      </c>
      <c r="V98" s="48"/>
      <c r="W98" s="1217" t="s">
        <v>27</v>
      </c>
      <c r="X98" s="48"/>
      <c r="Y98" s="1217" t="s">
        <v>7002</v>
      </c>
      <c r="Z98" s="1562"/>
      <c r="AA98" s="48"/>
      <c r="AB98" s="48"/>
      <c r="AC98" s="48"/>
      <c r="AD98" s="48"/>
      <c r="AE98" s="48"/>
      <c r="AF98" s="1562"/>
      <c r="AG98" s="48"/>
      <c r="AH98" s="48"/>
      <c r="AI98" s="48"/>
      <c r="AJ98" s="48"/>
      <c r="AK98" s="48"/>
    </row>
    <row r="99" spans="1:37" ht="18">
      <c r="A99" s="1450">
        <v>44779</v>
      </c>
      <c r="B99" s="1217" t="s">
        <v>1906</v>
      </c>
      <c r="C99" s="1217"/>
      <c r="D99" s="1242" t="s">
        <v>3919</v>
      </c>
      <c r="E99" s="1217" t="s">
        <v>98</v>
      </c>
      <c r="F99" s="1217" t="s">
        <v>3486</v>
      </c>
      <c r="G99" s="1219">
        <v>21600</v>
      </c>
      <c r="H99" s="1572" t="s">
        <v>3055</v>
      </c>
      <c r="I99" s="1221" t="s">
        <v>3453</v>
      </c>
      <c r="J99" s="1642"/>
      <c r="K99" s="48" t="e">
        <f t="shared" ca="1" si="25"/>
        <v>#NAME?</v>
      </c>
      <c r="L99" s="48" t="e">
        <f t="shared" ca="1" si="28"/>
        <v>#NAME?</v>
      </c>
      <c r="M99" s="1240"/>
      <c r="N99" s="1240">
        <v>13000</v>
      </c>
      <c r="O99" s="1668"/>
      <c r="P99" s="1240"/>
      <c r="Q99" s="1240"/>
      <c r="R99" s="1240"/>
      <c r="S99" s="1240"/>
      <c r="T99" s="1240" t="e">
        <f t="shared" ca="1" si="0"/>
        <v>#NAME?</v>
      </c>
      <c r="U99" s="1378" t="e">
        <f t="shared" ca="1" si="1"/>
        <v>#NAME?</v>
      </c>
      <c r="V99" s="48"/>
      <c r="W99" s="1217" t="s">
        <v>27</v>
      </c>
      <c r="X99" s="48"/>
      <c r="Y99" s="1217" t="s">
        <v>7003</v>
      </c>
      <c r="Z99" s="1562"/>
      <c r="AA99" s="48"/>
      <c r="AB99" s="48"/>
      <c r="AC99" s="48"/>
      <c r="AD99" s="48"/>
      <c r="AE99" s="48"/>
      <c r="AF99" s="1562"/>
      <c r="AG99" s="48"/>
      <c r="AH99" s="48"/>
      <c r="AI99" s="48"/>
      <c r="AJ99" s="48"/>
      <c r="AK99" s="48"/>
    </row>
    <row r="100" spans="1:37" ht="18">
      <c r="A100" s="1450">
        <v>44779</v>
      </c>
      <c r="B100" s="1217" t="s">
        <v>1906</v>
      </c>
      <c r="C100" s="1217"/>
      <c r="D100" s="1242" t="s">
        <v>3919</v>
      </c>
      <c r="E100" s="1217" t="s">
        <v>2979</v>
      </c>
      <c r="F100" s="1217" t="s">
        <v>3501</v>
      </c>
      <c r="G100" s="1219">
        <v>40800</v>
      </c>
      <c r="H100" s="1572" t="s">
        <v>3055</v>
      </c>
      <c r="I100" s="1221" t="s">
        <v>3453</v>
      </c>
      <c r="J100" s="1642"/>
      <c r="K100" s="48" t="e">
        <f t="shared" ca="1" si="25"/>
        <v>#NAME?</v>
      </c>
      <c r="L100" s="48" t="e">
        <f t="shared" ca="1" si="28"/>
        <v>#NAME?</v>
      </c>
      <c r="M100" s="1240"/>
      <c r="N100" s="1240">
        <v>24700</v>
      </c>
      <c r="O100" s="1668"/>
      <c r="P100" s="1240"/>
      <c r="Q100" s="1240"/>
      <c r="R100" s="1240"/>
      <c r="S100" s="1240"/>
      <c r="T100" s="1240" t="e">
        <f t="shared" ca="1" si="0"/>
        <v>#NAME?</v>
      </c>
      <c r="U100" s="1378" t="e">
        <f t="shared" ca="1" si="1"/>
        <v>#NAME?</v>
      </c>
      <c r="V100" s="48"/>
      <c r="W100" s="1217" t="s">
        <v>27</v>
      </c>
      <c r="X100" s="48"/>
      <c r="Y100" s="1217" t="s">
        <v>7004</v>
      </c>
      <c r="Z100" s="1562"/>
      <c r="AA100" s="48"/>
      <c r="AB100" s="48"/>
      <c r="AC100" s="48"/>
      <c r="AD100" s="48"/>
      <c r="AE100" s="48"/>
      <c r="AF100" s="1562"/>
      <c r="AG100" s="48"/>
      <c r="AH100" s="48"/>
      <c r="AI100" s="48"/>
      <c r="AJ100" s="48"/>
      <c r="AK100" s="48"/>
    </row>
    <row r="101" spans="1:37" ht="18">
      <c r="A101" s="1450">
        <v>44779</v>
      </c>
      <c r="B101" s="1217" t="s">
        <v>1906</v>
      </c>
      <c r="C101" s="1217"/>
      <c r="D101" s="1242" t="s">
        <v>3919</v>
      </c>
      <c r="E101" s="1217" t="s">
        <v>3523</v>
      </c>
      <c r="F101" s="1217" t="s">
        <v>3515</v>
      </c>
      <c r="G101" s="1219">
        <v>21600</v>
      </c>
      <c r="H101" s="1572" t="s">
        <v>3055</v>
      </c>
      <c r="I101" s="1221" t="s">
        <v>3453</v>
      </c>
      <c r="J101" s="1642"/>
      <c r="K101" s="48" t="e">
        <f t="shared" ca="1" si="25"/>
        <v>#NAME?</v>
      </c>
      <c r="L101" s="48" t="e">
        <f t="shared" ca="1" si="28"/>
        <v>#NAME?</v>
      </c>
      <c r="M101" s="1240" t="e">
        <f ca="1">(G101-K101-L101)*0.7</f>
        <v>#NAME?</v>
      </c>
      <c r="N101" s="1240"/>
      <c r="O101" s="1668"/>
      <c r="P101" s="1240"/>
      <c r="Q101" s="1240"/>
      <c r="R101" s="1240"/>
      <c r="S101" s="1240"/>
      <c r="T101" s="1240" t="e">
        <f t="shared" ca="1" si="0"/>
        <v>#NAME?</v>
      </c>
      <c r="U101" s="1378" t="e">
        <f t="shared" ca="1" si="1"/>
        <v>#NAME?</v>
      </c>
      <c r="V101" s="48"/>
      <c r="W101" s="1217" t="s">
        <v>27</v>
      </c>
      <c r="X101" s="48"/>
      <c r="Y101" s="1217" t="s">
        <v>7005</v>
      </c>
      <c r="Z101" s="1562"/>
      <c r="AA101" s="48"/>
      <c r="AB101" s="48"/>
      <c r="AC101" s="48"/>
      <c r="AD101" s="48"/>
      <c r="AE101" s="48"/>
      <c r="AF101" s="1562"/>
      <c r="AG101" s="48"/>
      <c r="AH101" s="48"/>
      <c r="AI101" s="48"/>
      <c r="AJ101" s="48"/>
      <c r="AK101" s="48"/>
    </row>
    <row r="102" spans="1:37" ht="18">
      <c r="A102" s="1450">
        <v>44779</v>
      </c>
      <c r="B102" s="1217" t="s">
        <v>1170</v>
      </c>
      <c r="C102" s="1217" t="s">
        <v>3446</v>
      </c>
      <c r="D102" s="1242" t="s">
        <v>6994</v>
      </c>
      <c r="E102" s="1217" t="s">
        <v>34</v>
      </c>
      <c r="F102" s="1217" t="s">
        <v>3626</v>
      </c>
      <c r="G102" s="1219">
        <v>15000</v>
      </c>
      <c r="H102" s="1769" t="s">
        <v>3063</v>
      </c>
      <c r="I102" s="1221" t="s">
        <v>3453</v>
      </c>
      <c r="J102" s="1642"/>
      <c r="K102" s="48" t="e">
        <f t="shared" ca="1" si="25"/>
        <v>#NAME?</v>
      </c>
      <c r="L102" s="48" t="e">
        <f t="shared" ca="1" si="28"/>
        <v>#NAME?</v>
      </c>
      <c r="M102" s="1240" t="e">
        <f ca="1">(8500-K102-L102)*0.7</f>
        <v>#NAME?</v>
      </c>
      <c r="N102" s="1240"/>
      <c r="O102" s="1668"/>
      <c r="P102" s="1240"/>
      <c r="Q102" s="1240"/>
      <c r="R102" s="1240"/>
      <c r="S102" s="1240"/>
      <c r="T102" s="1240" t="e">
        <f t="shared" ca="1" si="0"/>
        <v>#NAME?</v>
      </c>
      <c r="U102" s="1378" t="e">
        <f t="shared" ca="1" si="1"/>
        <v>#NAME?</v>
      </c>
      <c r="V102" s="48"/>
      <c r="W102" s="1217" t="s">
        <v>107</v>
      </c>
      <c r="X102" s="48"/>
      <c r="Y102" s="1217" t="s">
        <v>7006</v>
      </c>
      <c r="Z102" s="1562"/>
      <c r="AA102" s="48"/>
      <c r="AB102" s="48"/>
      <c r="AC102" s="48"/>
      <c r="AD102" s="48"/>
      <c r="AE102" s="48"/>
      <c r="AF102" s="1562"/>
      <c r="AG102" s="48"/>
      <c r="AH102" s="48"/>
      <c r="AI102" s="48"/>
      <c r="AJ102" s="48"/>
      <c r="AK102" s="48"/>
    </row>
    <row r="103" spans="1:37" ht="18">
      <c r="A103" s="1450">
        <v>44779</v>
      </c>
      <c r="B103" s="1217" t="s">
        <v>1906</v>
      </c>
      <c r="C103" s="1217"/>
      <c r="D103" s="1242" t="s">
        <v>3919</v>
      </c>
      <c r="E103" s="1217" t="s">
        <v>44</v>
      </c>
      <c r="F103" s="1217" t="s">
        <v>3524</v>
      </c>
      <c r="G103" s="1219">
        <v>38400</v>
      </c>
      <c r="H103" s="1572" t="s">
        <v>3055</v>
      </c>
      <c r="I103" s="1221" t="s">
        <v>3453</v>
      </c>
      <c r="J103" s="1642"/>
      <c r="K103" s="48" t="e">
        <f t="shared" ca="1" si="25"/>
        <v>#NAME?</v>
      </c>
      <c r="L103" s="48" t="e">
        <f t="shared" ca="1" si="28"/>
        <v>#NAME?</v>
      </c>
      <c r="M103" s="1240"/>
      <c r="N103" s="1240">
        <v>23400</v>
      </c>
      <c r="O103" s="1668"/>
      <c r="P103" s="1240"/>
      <c r="Q103" s="1240"/>
      <c r="R103" s="1240"/>
      <c r="S103" s="1240"/>
      <c r="T103" s="1240" t="e">
        <f t="shared" ca="1" si="0"/>
        <v>#NAME?</v>
      </c>
      <c r="U103" s="1378" t="e">
        <f t="shared" ca="1" si="1"/>
        <v>#NAME?</v>
      </c>
      <c r="V103" s="48"/>
      <c r="W103" s="1217" t="s">
        <v>27</v>
      </c>
      <c r="X103" s="48"/>
      <c r="Y103" s="1217" t="s">
        <v>7007</v>
      </c>
      <c r="Z103" s="1562"/>
      <c r="AA103" s="48"/>
      <c r="AB103" s="48"/>
      <c r="AC103" s="48"/>
      <c r="AD103" s="48"/>
      <c r="AE103" s="48"/>
      <c r="AF103" s="1562"/>
      <c r="AG103" s="48"/>
      <c r="AH103" s="48"/>
      <c r="AI103" s="48"/>
      <c r="AJ103" s="48"/>
      <c r="AK103" s="48"/>
    </row>
    <row r="104" spans="1:37" ht="18">
      <c r="A104" s="1450">
        <v>44779</v>
      </c>
      <c r="B104" s="1217" t="s">
        <v>1906</v>
      </c>
      <c r="C104" s="1217"/>
      <c r="D104" s="1242" t="s">
        <v>3919</v>
      </c>
      <c r="E104" s="1217" t="s">
        <v>40</v>
      </c>
      <c r="F104" s="1217" t="s">
        <v>3449</v>
      </c>
      <c r="G104" s="1219">
        <v>24000</v>
      </c>
      <c r="H104" s="1572" t="s">
        <v>3055</v>
      </c>
      <c r="I104" s="1221" t="s">
        <v>3453</v>
      </c>
      <c r="J104" s="1642"/>
      <c r="K104" s="48" t="e">
        <f t="shared" ca="1" si="25"/>
        <v>#NAME?</v>
      </c>
      <c r="L104" s="48" t="e">
        <f t="shared" ca="1" si="28"/>
        <v>#NAME?</v>
      </c>
      <c r="M104" s="1240" t="e">
        <f ca="1">(G104-K104-L104)*0.7</f>
        <v>#NAME?</v>
      </c>
      <c r="N104" s="1240"/>
      <c r="O104" s="1668"/>
      <c r="P104" s="1240"/>
      <c r="Q104" s="1240"/>
      <c r="R104" s="1240"/>
      <c r="S104" s="1240"/>
      <c r="T104" s="1240" t="e">
        <f t="shared" ca="1" si="0"/>
        <v>#NAME?</v>
      </c>
      <c r="U104" s="1378" t="e">
        <f t="shared" ca="1" si="1"/>
        <v>#NAME?</v>
      </c>
      <c r="V104" s="48"/>
      <c r="W104" s="1217" t="s">
        <v>27</v>
      </c>
      <c r="X104" s="48"/>
      <c r="Y104" s="1217" t="s">
        <v>7008</v>
      </c>
      <c r="Z104" s="1562"/>
      <c r="AA104" s="48"/>
      <c r="AB104" s="48"/>
      <c r="AC104" s="48"/>
      <c r="AD104" s="48"/>
      <c r="AE104" s="48"/>
      <c r="AF104" s="1562"/>
      <c r="AG104" s="48"/>
      <c r="AH104" s="48"/>
      <c r="AI104" s="48"/>
      <c r="AJ104" s="48"/>
      <c r="AK104" s="48"/>
    </row>
    <row r="105" spans="1:37" ht="18">
      <c r="A105" s="1450">
        <v>44779</v>
      </c>
      <c r="B105" s="1217" t="s">
        <v>1170</v>
      </c>
      <c r="C105" s="1217" t="s">
        <v>3446</v>
      </c>
      <c r="D105" s="1242" t="s">
        <v>3461</v>
      </c>
      <c r="E105" s="1217" t="s">
        <v>5661</v>
      </c>
      <c r="F105" s="1217" t="s">
        <v>3492</v>
      </c>
      <c r="G105" s="1219">
        <v>12000</v>
      </c>
      <c r="H105" s="1769" t="s">
        <v>3063</v>
      </c>
      <c r="I105" s="1221" t="s">
        <v>3453</v>
      </c>
      <c r="J105" s="1642"/>
      <c r="K105" s="48" t="e">
        <f t="shared" ca="1" si="25"/>
        <v>#NAME?</v>
      </c>
      <c r="L105" s="48" t="e">
        <f t="shared" ca="1" si="28"/>
        <v>#NAME?</v>
      </c>
      <c r="M105" s="1240" t="e">
        <f t="shared" ref="M105:M106" ca="1" si="29">(8500-K105-L105)*0.7</f>
        <v>#NAME?</v>
      </c>
      <c r="N105" s="1240"/>
      <c r="O105" s="1668"/>
      <c r="P105" s="1240"/>
      <c r="Q105" s="1240"/>
      <c r="R105" s="1240"/>
      <c r="S105" s="1240"/>
      <c r="T105" s="1240" t="e">
        <f t="shared" ca="1" si="0"/>
        <v>#NAME?</v>
      </c>
      <c r="U105" s="1378" t="e">
        <f t="shared" ca="1" si="1"/>
        <v>#NAME?</v>
      </c>
      <c r="V105" s="48"/>
      <c r="W105" s="1217" t="s">
        <v>3464</v>
      </c>
      <c r="X105" s="48"/>
      <c r="Y105" s="1217" t="s">
        <v>7009</v>
      </c>
      <c r="Z105" s="1562"/>
      <c r="AA105" s="48"/>
      <c r="AB105" s="48"/>
      <c r="AC105" s="48"/>
      <c r="AD105" s="48"/>
      <c r="AE105" s="48"/>
      <c r="AF105" s="1562"/>
      <c r="AG105" s="48"/>
      <c r="AH105" s="48"/>
      <c r="AI105" s="48"/>
      <c r="AJ105" s="48"/>
      <c r="AK105" s="48"/>
    </row>
    <row r="106" spans="1:37" ht="18">
      <c r="A106" s="1454">
        <v>44779</v>
      </c>
      <c r="B106" s="1246" t="s">
        <v>570</v>
      </c>
      <c r="C106" s="1246" t="s">
        <v>3446</v>
      </c>
      <c r="D106" s="1259" t="s">
        <v>3514</v>
      </c>
      <c r="E106" s="1246" t="s">
        <v>34</v>
      </c>
      <c r="F106" s="1246" t="s">
        <v>3626</v>
      </c>
      <c r="G106" s="1248">
        <v>10000</v>
      </c>
      <c r="H106" s="1792" t="s">
        <v>3063</v>
      </c>
      <c r="I106" s="1250" t="s">
        <v>3453</v>
      </c>
      <c r="J106" s="1657"/>
      <c r="K106" s="1573" t="e">
        <f t="shared" ca="1" si="25"/>
        <v>#NAME?</v>
      </c>
      <c r="L106" s="1573" t="e">
        <f t="shared" ca="1" si="28"/>
        <v>#NAME?</v>
      </c>
      <c r="M106" s="1257" t="e">
        <f t="shared" ca="1" si="29"/>
        <v>#NAME?</v>
      </c>
      <c r="N106" s="1257"/>
      <c r="O106" s="1796"/>
      <c r="P106" s="1257"/>
      <c r="Q106" s="1257"/>
      <c r="R106" s="1257"/>
      <c r="S106" s="1257"/>
      <c r="T106" s="1240" t="e">
        <f t="shared" ca="1" si="0"/>
        <v>#NAME?</v>
      </c>
      <c r="U106" s="1387" t="e">
        <f t="shared" ca="1" si="1"/>
        <v>#NAME?</v>
      </c>
      <c r="V106" s="1573"/>
      <c r="W106" s="1246" t="s">
        <v>107</v>
      </c>
      <c r="X106" s="1573"/>
      <c r="Y106" s="1246" t="s">
        <v>7010</v>
      </c>
      <c r="Z106" s="1584"/>
      <c r="AA106" s="1573"/>
      <c r="AB106" s="1573"/>
      <c r="AC106" s="1573"/>
      <c r="AD106" s="1573"/>
      <c r="AE106" s="1573"/>
      <c r="AF106" s="1584"/>
      <c r="AG106" s="1573"/>
      <c r="AH106" s="1573"/>
      <c r="AI106" s="1573"/>
      <c r="AJ106" s="1573"/>
      <c r="AK106" s="1573"/>
    </row>
    <row r="107" spans="1:37" ht="18">
      <c r="A107" s="1450">
        <v>44780</v>
      </c>
      <c r="B107" s="1217" t="s">
        <v>1906</v>
      </c>
      <c r="C107" s="1217"/>
      <c r="D107" s="1242" t="s">
        <v>255</v>
      </c>
      <c r="E107" s="1217" t="s">
        <v>60</v>
      </c>
      <c r="F107" s="1217" t="s">
        <v>3517</v>
      </c>
      <c r="G107" s="1219">
        <v>45000</v>
      </c>
      <c r="H107" s="1769" t="s">
        <v>3063</v>
      </c>
      <c r="I107" s="1221" t="s">
        <v>3453</v>
      </c>
      <c r="J107" s="1642"/>
      <c r="K107" s="10">
        <v>3000</v>
      </c>
      <c r="L107" s="10">
        <v>4000</v>
      </c>
      <c r="M107" s="1239">
        <f>(G107-K107-L107)*0.7</f>
        <v>26600</v>
      </c>
      <c r="N107" s="1240"/>
      <c r="O107" s="1668"/>
      <c r="P107" s="1240"/>
      <c r="Q107" s="1240"/>
      <c r="R107" s="1240"/>
      <c r="S107" s="1240"/>
      <c r="T107" s="1240">
        <f t="shared" si="0"/>
        <v>11400</v>
      </c>
      <c r="U107" s="1378">
        <f t="shared" si="1"/>
        <v>0.25333333333333335</v>
      </c>
      <c r="V107" s="48"/>
      <c r="W107" s="1217" t="s">
        <v>107</v>
      </c>
      <c r="X107" s="48"/>
      <c r="Y107" s="1217" t="s">
        <v>7011</v>
      </c>
      <c r="Z107" s="1562"/>
      <c r="AA107" s="48"/>
      <c r="AB107" s="48"/>
      <c r="AC107" s="48"/>
      <c r="AD107" s="48"/>
      <c r="AE107" s="48"/>
      <c r="AF107" s="1562"/>
      <c r="AG107" s="48"/>
      <c r="AH107" s="48"/>
      <c r="AI107" s="48"/>
      <c r="AJ107" s="48"/>
      <c r="AK107" s="48"/>
    </row>
    <row r="108" spans="1:37" ht="18">
      <c r="A108" s="1450">
        <v>44780</v>
      </c>
      <c r="B108" s="1217" t="s">
        <v>1906</v>
      </c>
      <c r="C108" s="1217"/>
      <c r="D108" s="1242" t="s">
        <v>3919</v>
      </c>
      <c r="E108" s="1217" t="s">
        <v>2979</v>
      </c>
      <c r="F108" s="1217" t="s">
        <v>3501</v>
      </c>
      <c r="G108" s="1219">
        <v>36000</v>
      </c>
      <c r="H108" s="1572" t="s">
        <v>3055</v>
      </c>
      <c r="I108" s="1221" t="s">
        <v>3453</v>
      </c>
      <c r="J108" s="1642"/>
      <c r="K108" s="48" t="e">
        <f t="shared" ref="K108:K116" ca="1" si="30">_xludf.IFS(C108="成田机场",3000,C108="羽田机场",1200,D108="NearMe",1000,D108="VIP-limo",G108*0.12)</f>
        <v>#NAME?</v>
      </c>
      <c r="L108" s="48" t="e">
        <f t="shared" ref="L108:L116" ca="1" si="31">_xludf.IFS(C108="成田机场",4000,C108="羽田机场",1000,D108="VIP-limo",0)</f>
        <v>#NAME?</v>
      </c>
      <c r="M108" s="1240"/>
      <c r="N108" s="1240">
        <v>22100</v>
      </c>
      <c r="O108" s="1668"/>
      <c r="P108" s="1240"/>
      <c r="Q108" s="1240"/>
      <c r="R108" s="1240"/>
      <c r="S108" s="1240"/>
      <c r="T108" s="1240" t="e">
        <f t="shared" ca="1" si="0"/>
        <v>#NAME?</v>
      </c>
      <c r="U108" s="1378" t="e">
        <f t="shared" ca="1" si="1"/>
        <v>#NAME?</v>
      </c>
      <c r="V108" s="48"/>
      <c r="W108" s="1217" t="s">
        <v>27</v>
      </c>
      <c r="X108" s="48"/>
      <c r="Y108" s="1217" t="s">
        <v>7012</v>
      </c>
      <c r="Z108" s="1562"/>
      <c r="AA108" s="48"/>
      <c r="AB108" s="48"/>
      <c r="AC108" s="48"/>
      <c r="AD108" s="48"/>
      <c r="AE108" s="48"/>
      <c r="AF108" s="1562"/>
      <c r="AG108" s="48"/>
      <c r="AH108" s="48"/>
      <c r="AI108" s="48"/>
      <c r="AJ108" s="48"/>
      <c r="AK108" s="48"/>
    </row>
    <row r="109" spans="1:37" ht="18">
      <c r="A109" s="1450">
        <v>44780</v>
      </c>
      <c r="B109" s="1217" t="s">
        <v>1906</v>
      </c>
      <c r="C109" s="1217"/>
      <c r="D109" s="1242" t="s">
        <v>3919</v>
      </c>
      <c r="E109" s="1217" t="s">
        <v>98</v>
      </c>
      <c r="F109" s="1217" t="s">
        <v>3486</v>
      </c>
      <c r="G109" s="1219">
        <v>26400</v>
      </c>
      <c r="H109" s="1572" t="s">
        <v>3055</v>
      </c>
      <c r="I109" s="1221" t="s">
        <v>3453</v>
      </c>
      <c r="J109" s="1642"/>
      <c r="K109" s="48" t="e">
        <f t="shared" ca="1" si="30"/>
        <v>#NAME?</v>
      </c>
      <c r="L109" s="48" t="e">
        <f t="shared" ca="1" si="31"/>
        <v>#NAME?</v>
      </c>
      <c r="M109" s="1240"/>
      <c r="N109" s="1240">
        <v>16000</v>
      </c>
      <c r="O109" s="1668"/>
      <c r="P109" s="1240"/>
      <c r="Q109" s="1240"/>
      <c r="R109" s="1240"/>
      <c r="S109" s="1240"/>
      <c r="T109" s="1240" t="e">
        <f t="shared" ca="1" si="0"/>
        <v>#NAME?</v>
      </c>
      <c r="U109" s="1378" t="e">
        <f t="shared" ca="1" si="1"/>
        <v>#NAME?</v>
      </c>
      <c r="V109" s="48"/>
      <c r="W109" s="1217" t="s">
        <v>27</v>
      </c>
      <c r="X109" s="48"/>
      <c r="Y109" s="1217" t="s">
        <v>7013</v>
      </c>
      <c r="Z109" s="1562"/>
      <c r="AA109" s="48"/>
      <c r="AB109" s="48"/>
      <c r="AC109" s="48"/>
      <c r="AD109" s="48"/>
      <c r="AE109" s="48"/>
      <c r="AF109" s="1562"/>
      <c r="AG109" s="48"/>
      <c r="AH109" s="48"/>
      <c r="AI109" s="48"/>
      <c r="AJ109" s="48"/>
      <c r="AK109" s="48"/>
    </row>
    <row r="110" spans="1:37" ht="13.8">
      <c r="A110" s="1450">
        <v>44780</v>
      </c>
      <c r="B110" s="1217" t="s">
        <v>1170</v>
      </c>
      <c r="C110" s="1217" t="s">
        <v>3456</v>
      </c>
      <c r="D110" s="1242" t="s">
        <v>3807</v>
      </c>
      <c r="E110" s="1217" t="s">
        <v>105</v>
      </c>
      <c r="F110" s="1217" t="s">
        <v>3471</v>
      </c>
      <c r="G110" s="1219">
        <v>18000</v>
      </c>
      <c r="H110" s="1769" t="s">
        <v>3063</v>
      </c>
      <c r="I110" s="1221" t="s">
        <v>3453</v>
      </c>
      <c r="J110" s="1663">
        <v>1800</v>
      </c>
      <c r="K110" s="48" t="e">
        <f t="shared" ca="1" si="30"/>
        <v>#NAME?</v>
      </c>
      <c r="L110" s="48" t="e">
        <f t="shared" ca="1" si="31"/>
        <v>#NAME?</v>
      </c>
      <c r="M110" s="1240"/>
      <c r="N110" s="1240">
        <v>4000</v>
      </c>
      <c r="O110" s="1668"/>
      <c r="P110" s="1240"/>
      <c r="Q110" s="1240"/>
      <c r="R110" s="1240"/>
      <c r="S110" s="1240"/>
      <c r="T110" s="1240" t="e">
        <f t="shared" ca="1" si="0"/>
        <v>#NAME?</v>
      </c>
      <c r="U110" s="1378" t="e">
        <f t="shared" ca="1" si="1"/>
        <v>#NAME?</v>
      </c>
      <c r="V110" s="48"/>
      <c r="W110" s="1217" t="s">
        <v>105</v>
      </c>
      <c r="X110" s="48"/>
      <c r="Y110" s="1217" t="s">
        <v>7014</v>
      </c>
      <c r="Z110" s="1562"/>
      <c r="AA110" s="48"/>
      <c r="AB110" s="48"/>
      <c r="AC110" s="48"/>
      <c r="AD110" s="48"/>
      <c r="AE110" s="48"/>
      <c r="AF110" s="1562"/>
      <c r="AG110" s="48"/>
      <c r="AH110" s="48"/>
      <c r="AI110" s="48"/>
      <c r="AJ110" s="48"/>
      <c r="AK110" s="48"/>
    </row>
    <row r="111" spans="1:37" ht="18">
      <c r="A111" s="1450">
        <v>44780</v>
      </c>
      <c r="B111" s="1217" t="s">
        <v>1170</v>
      </c>
      <c r="C111" s="1217" t="s">
        <v>3456</v>
      </c>
      <c r="D111" s="1242" t="s">
        <v>4010</v>
      </c>
      <c r="E111" s="1217" t="s">
        <v>43</v>
      </c>
      <c r="F111" s="1217" t="s">
        <v>3449</v>
      </c>
      <c r="G111" s="1219">
        <v>18000</v>
      </c>
      <c r="H111" s="1769" t="s">
        <v>3063</v>
      </c>
      <c r="I111" s="1221" t="s">
        <v>3453</v>
      </c>
      <c r="J111" s="1642"/>
      <c r="K111" s="48" t="e">
        <f t="shared" ca="1" si="30"/>
        <v>#NAME?</v>
      </c>
      <c r="L111" s="48" t="e">
        <f t="shared" ca="1" si="31"/>
        <v>#NAME?</v>
      </c>
      <c r="M111" s="1240" t="e">
        <f ca="1">(15000-K111-L111)*0.7</f>
        <v>#NAME?</v>
      </c>
      <c r="N111" s="1240"/>
      <c r="O111" s="1668"/>
      <c r="P111" s="1240"/>
      <c r="Q111" s="1240"/>
      <c r="R111" s="1240"/>
      <c r="S111" s="1240"/>
      <c r="T111" s="1240" t="e">
        <f t="shared" ca="1" si="0"/>
        <v>#NAME?</v>
      </c>
      <c r="U111" s="1378" t="e">
        <f t="shared" ca="1" si="1"/>
        <v>#NAME?</v>
      </c>
      <c r="V111" s="48"/>
      <c r="W111" s="1217" t="s">
        <v>108</v>
      </c>
      <c r="X111" s="48"/>
      <c r="Y111" s="1217" t="s">
        <v>7015</v>
      </c>
      <c r="Z111" s="1562"/>
      <c r="AA111" s="48"/>
      <c r="AB111" s="48"/>
      <c r="AC111" s="48"/>
      <c r="AD111" s="48"/>
      <c r="AE111" s="48"/>
      <c r="AF111" s="1562"/>
      <c r="AG111" s="48"/>
      <c r="AH111" s="48"/>
      <c r="AI111" s="48"/>
      <c r="AJ111" s="48"/>
      <c r="AK111" s="48"/>
    </row>
    <row r="112" spans="1:37" ht="18">
      <c r="A112" s="1450">
        <v>44780</v>
      </c>
      <c r="B112" s="1217" t="s">
        <v>1906</v>
      </c>
      <c r="C112" s="1217"/>
      <c r="D112" s="1242" t="s">
        <v>3919</v>
      </c>
      <c r="E112" s="1217" t="s">
        <v>45</v>
      </c>
      <c r="F112" s="1217" t="s">
        <v>3524</v>
      </c>
      <c r="G112" s="1219">
        <v>33600</v>
      </c>
      <c r="H112" s="1572" t="s">
        <v>3055</v>
      </c>
      <c r="I112" s="1221" t="s">
        <v>3453</v>
      </c>
      <c r="J112" s="1642"/>
      <c r="K112" s="48" t="e">
        <f t="shared" ca="1" si="30"/>
        <v>#NAME?</v>
      </c>
      <c r="L112" s="48" t="e">
        <f t="shared" ca="1" si="31"/>
        <v>#NAME?</v>
      </c>
      <c r="M112" s="1240"/>
      <c r="N112" s="1240">
        <v>20800</v>
      </c>
      <c r="O112" s="1668"/>
      <c r="P112" s="1240"/>
      <c r="Q112" s="1240"/>
      <c r="R112" s="1240"/>
      <c r="S112" s="1240"/>
      <c r="T112" s="1240" t="e">
        <f t="shared" ca="1" si="0"/>
        <v>#NAME?</v>
      </c>
      <c r="U112" s="1378" t="e">
        <f t="shared" ca="1" si="1"/>
        <v>#NAME?</v>
      </c>
      <c r="V112" s="48"/>
      <c r="W112" s="1217" t="s">
        <v>27</v>
      </c>
      <c r="X112" s="48"/>
      <c r="Y112" s="1217" t="s">
        <v>7016</v>
      </c>
      <c r="Z112" s="1562"/>
      <c r="AA112" s="48"/>
      <c r="AB112" s="48"/>
      <c r="AC112" s="48"/>
      <c r="AD112" s="48"/>
      <c r="AE112" s="48"/>
      <c r="AF112" s="1562"/>
      <c r="AG112" s="48"/>
      <c r="AH112" s="48"/>
      <c r="AI112" s="48"/>
      <c r="AJ112" s="48"/>
      <c r="AK112" s="48"/>
    </row>
    <row r="113" spans="1:37" ht="18">
      <c r="A113" s="1454">
        <v>44780</v>
      </c>
      <c r="B113" s="1246" t="s">
        <v>1906</v>
      </c>
      <c r="C113" s="1246"/>
      <c r="D113" s="1259" t="s">
        <v>3919</v>
      </c>
      <c r="E113" s="1246" t="s">
        <v>43</v>
      </c>
      <c r="F113" s="1246" t="s">
        <v>3449</v>
      </c>
      <c r="G113" s="1248">
        <v>24000</v>
      </c>
      <c r="H113" s="1791" t="s">
        <v>3055</v>
      </c>
      <c r="I113" s="1250" t="s">
        <v>3453</v>
      </c>
      <c r="J113" s="1657"/>
      <c r="K113" s="1573" t="e">
        <f t="shared" ca="1" si="30"/>
        <v>#NAME?</v>
      </c>
      <c r="L113" s="1573" t="e">
        <f t="shared" ca="1" si="31"/>
        <v>#NAME?</v>
      </c>
      <c r="M113" s="1257" t="e">
        <f t="shared" ref="M113:M116" ca="1" si="32">(G113-K113-L113)*0.7</f>
        <v>#NAME?</v>
      </c>
      <c r="N113" s="1257"/>
      <c r="O113" s="1796"/>
      <c r="P113" s="1257"/>
      <c r="Q113" s="1257"/>
      <c r="R113" s="1257"/>
      <c r="S113" s="1257"/>
      <c r="T113" s="1240" t="e">
        <f t="shared" ca="1" si="0"/>
        <v>#NAME?</v>
      </c>
      <c r="U113" s="1387" t="e">
        <f t="shared" ca="1" si="1"/>
        <v>#NAME?</v>
      </c>
      <c r="V113" s="1573"/>
      <c r="W113" s="1246" t="s">
        <v>27</v>
      </c>
      <c r="X113" s="1573"/>
      <c r="Y113" s="1246" t="s">
        <v>7017</v>
      </c>
      <c r="Z113" s="1584"/>
      <c r="AA113" s="1573"/>
      <c r="AB113" s="1573"/>
      <c r="AC113" s="1573"/>
      <c r="AD113" s="1573"/>
      <c r="AE113" s="1573"/>
      <c r="AF113" s="1584"/>
      <c r="AG113" s="1573"/>
      <c r="AH113" s="1573"/>
      <c r="AI113" s="1573"/>
      <c r="AJ113" s="1573"/>
      <c r="AK113" s="1573"/>
    </row>
    <row r="114" spans="1:37" ht="18">
      <c r="A114" s="1450">
        <v>44781</v>
      </c>
      <c r="B114" s="1217" t="s">
        <v>1906</v>
      </c>
      <c r="C114" s="1217"/>
      <c r="D114" s="1242" t="s">
        <v>3919</v>
      </c>
      <c r="E114" s="1217" t="s">
        <v>43</v>
      </c>
      <c r="F114" s="1217" t="s">
        <v>3486</v>
      </c>
      <c r="G114" s="1219">
        <v>24000</v>
      </c>
      <c r="H114" s="1572" t="s">
        <v>3055</v>
      </c>
      <c r="I114" s="1221" t="s">
        <v>3453</v>
      </c>
      <c r="J114" s="1645"/>
      <c r="K114" s="48" t="e">
        <f t="shared" ca="1" si="30"/>
        <v>#NAME?</v>
      </c>
      <c r="L114" s="48" t="e">
        <f t="shared" ca="1" si="31"/>
        <v>#NAME?</v>
      </c>
      <c r="M114" s="1240" t="e">
        <f t="shared" ca="1" si="32"/>
        <v>#NAME?</v>
      </c>
      <c r="N114" s="1240"/>
      <c r="O114" s="1668"/>
      <c r="P114" s="1240"/>
      <c r="Q114" s="1240"/>
      <c r="R114" s="1240"/>
      <c r="S114" s="1240"/>
      <c r="T114" s="1240" t="e">
        <f t="shared" ca="1" si="0"/>
        <v>#NAME?</v>
      </c>
      <c r="U114" s="1378" t="e">
        <f t="shared" ca="1" si="1"/>
        <v>#NAME?</v>
      </c>
      <c r="V114" s="48"/>
      <c r="W114" s="1217" t="s">
        <v>27</v>
      </c>
      <c r="X114" s="48"/>
      <c r="Y114" s="1217" t="s">
        <v>7018</v>
      </c>
      <c r="Z114" s="1562"/>
      <c r="AA114" s="48"/>
      <c r="AB114" s="48"/>
      <c r="AC114" s="48"/>
      <c r="AD114" s="48"/>
      <c r="AE114" s="48"/>
      <c r="AF114" s="1562"/>
      <c r="AG114" s="48"/>
      <c r="AH114" s="48"/>
      <c r="AI114" s="48"/>
      <c r="AJ114" s="48"/>
      <c r="AK114" s="48"/>
    </row>
    <row r="115" spans="1:37" ht="18">
      <c r="A115" s="1450">
        <v>44781</v>
      </c>
      <c r="B115" s="1217" t="s">
        <v>1906</v>
      </c>
      <c r="C115" s="1217"/>
      <c r="D115" s="1242" t="s">
        <v>3919</v>
      </c>
      <c r="E115" s="1217" t="s">
        <v>40</v>
      </c>
      <c r="F115" s="1217" t="s">
        <v>3449</v>
      </c>
      <c r="G115" s="1219">
        <v>21600</v>
      </c>
      <c r="H115" s="1572" t="s">
        <v>3055</v>
      </c>
      <c r="I115" s="1221" t="s">
        <v>3453</v>
      </c>
      <c r="J115" s="1642"/>
      <c r="K115" s="48" t="e">
        <f t="shared" ca="1" si="30"/>
        <v>#NAME?</v>
      </c>
      <c r="L115" s="48" t="e">
        <f t="shared" ca="1" si="31"/>
        <v>#NAME?</v>
      </c>
      <c r="M115" s="1240" t="e">
        <f t="shared" ca="1" si="32"/>
        <v>#NAME?</v>
      </c>
      <c r="N115" s="1240"/>
      <c r="O115" s="1668"/>
      <c r="P115" s="1240"/>
      <c r="Q115" s="1240"/>
      <c r="R115" s="1240"/>
      <c r="S115" s="1240"/>
      <c r="T115" s="1240" t="e">
        <f t="shared" ca="1" si="0"/>
        <v>#NAME?</v>
      </c>
      <c r="U115" s="1378" t="e">
        <f t="shared" ca="1" si="1"/>
        <v>#NAME?</v>
      </c>
      <c r="V115" s="48"/>
      <c r="W115" s="1217" t="s">
        <v>27</v>
      </c>
      <c r="X115" s="48"/>
      <c r="Y115" s="1217" t="s">
        <v>7019</v>
      </c>
      <c r="Z115" s="1562"/>
      <c r="AA115" s="48"/>
      <c r="AB115" s="48"/>
      <c r="AC115" s="48"/>
      <c r="AD115" s="48"/>
      <c r="AE115" s="48"/>
      <c r="AF115" s="1562"/>
      <c r="AG115" s="48"/>
      <c r="AH115" s="48"/>
      <c r="AI115" s="48"/>
      <c r="AJ115" s="48"/>
      <c r="AK115" s="48"/>
    </row>
    <row r="116" spans="1:37" ht="18">
      <c r="A116" s="1450">
        <v>44781</v>
      </c>
      <c r="B116" s="1217" t="s">
        <v>1906</v>
      </c>
      <c r="C116" s="1217"/>
      <c r="D116" s="1242" t="s">
        <v>3919</v>
      </c>
      <c r="E116" s="1217" t="s">
        <v>3523</v>
      </c>
      <c r="F116" s="1217" t="s">
        <v>3515</v>
      </c>
      <c r="G116" s="1219">
        <v>26400</v>
      </c>
      <c r="H116" s="1572" t="s">
        <v>3055</v>
      </c>
      <c r="I116" s="1221" t="s">
        <v>3453</v>
      </c>
      <c r="J116" s="1642"/>
      <c r="K116" s="48" t="e">
        <f t="shared" ca="1" si="30"/>
        <v>#NAME?</v>
      </c>
      <c r="L116" s="48" t="e">
        <f t="shared" ca="1" si="31"/>
        <v>#NAME?</v>
      </c>
      <c r="M116" s="1240" t="e">
        <f t="shared" ca="1" si="32"/>
        <v>#NAME?</v>
      </c>
      <c r="N116" s="1240"/>
      <c r="O116" s="1668"/>
      <c r="P116" s="1240"/>
      <c r="Q116" s="1240"/>
      <c r="R116" s="1240"/>
      <c r="S116" s="1240"/>
      <c r="T116" s="1240" t="e">
        <f t="shared" ca="1" si="0"/>
        <v>#NAME?</v>
      </c>
      <c r="U116" s="1378" t="e">
        <f t="shared" ca="1" si="1"/>
        <v>#NAME?</v>
      </c>
      <c r="V116" s="48"/>
      <c r="W116" s="1217" t="s">
        <v>27</v>
      </c>
      <c r="X116" s="48"/>
      <c r="Y116" s="1217" t="s">
        <v>7020</v>
      </c>
      <c r="Z116" s="1562"/>
      <c r="AA116" s="48"/>
      <c r="AB116" s="48"/>
      <c r="AC116" s="48"/>
      <c r="AD116" s="48"/>
      <c r="AE116" s="48"/>
      <c r="AF116" s="1562"/>
      <c r="AG116" s="48"/>
      <c r="AH116" s="48"/>
      <c r="AI116" s="48"/>
      <c r="AJ116" s="48"/>
      <c r="AK116" s="48"/>
    </row>
    <row r="117" spans="1:37" ht="18">
      <c r="A117" s="1450">
        <v>44781</v>
      </c>
      <c r="B117" s="1217" t="s">
        <v>3473</v>
      </c>
      <c r="C117" s="1217"/>
      <c r="D117" s="1242" t="s">
        <v>1238</v>
      </c>
      <c r="E117" s="1217" t="s">
        <v>86</v>
      </c>
      <c r="F117" s="1217" t="s">
        <v>3457</v>
      </c>
      <c r="G117" s="1219">
        <v>17000</v>
      </c>
      <c r="H117" s="1769" t="s">
        <v>3063</v>
      </c>
      <c r="I117" s="1221" t="s">
        <v>3453</v>
      </c>
      <c r="J117" s="1642"/>
      <c r="K117" s="1510">
        <v>3000</v>
      </c>
      <c r="L117" s="1510">
        <v>4000</v>
      </c>
      <c r="M117" s="1797"/>
      <c r="N117" s="1240">
        <v>4000</v>
      </c>
      <c r="O117" s="1668"/>
      <c r="P117" s="1240"/>
      <c r="Q117" s="1240"/>
      <c r="R117" s="1240"/>
      <c r="S117" s="1240"/>
      <c r="T117" s="1240">
        <f t="shared" si="0"/>
        <v>6000</v>
      </c>
      <c r="U117" s="1378">
        <f t="shared" si="1"/>
        <v>0.35294117647058826</v>
      </c>
      <c r="V117" s="48"/>
      <c r="W117" s="1217" t="s">
        <v>1540</v>
      </c>
      <c r="X117" s="48"/>
      <c r="Y117" s="1217" t="s">
        <v>7021</v>
      </c>
      <c r="Z117" s="1562"/>
      <c r="AA117" s="48"/>
      <c r="AB117" s="48"/>
      <c r="AC117" s="48"/>
      <c r="AD117" s="48"/>
      <c r="AE117" s="48"/>
      <c r="AF117" s="1562"/>
      <c r="AG117" s="48"/>
      <c r="AH117" s="48"/>
      <c r="AI117" s="48"/>
      <c r="AJ117" s="48"/>
      <c r="AK117" s="48"/>
    </row>
    <row r="118" spans="1:37" ht="13.8">
      <c r="A118" s="1450">
        <v>44781</v>
      </c>
      <c r="B118" s="1217" t="s">
        <v>1170</v>
      </c>
      <c r="C118" s="1217" t="s">
        <v>3446</v>
      </c>
      <c r="D118" s="1242" t="s">
        <v>3807</v>
      </c>
      <c r="E118" s="1217" t="s">
        <v>55</v>
      </c>
      <c r="F118" s="1217" t="s">
        <v>3498</v>
      </c>
      <c r="G118" s="1219">
        <v>20000</v>
      </c>
      <c r="H118" s="1769" t="s">
        <v>3063</v>
      </c>
      <c r="I118" s="1221" t="s">
        <v>3453</v>
      </c>
      <c r="J118" s="1663">
        <v>1700</v>
      </c>
      <c r="K118" s="48" t="e">
        <f t="shared" ref="K118:K132" ca="1" si="33">_xludf.IFS(C118="成田机场",3000,C118="羽田机场",1200,D118="NearMe",1000,D118="VIP-limo",G118*0.12)</f>
        <v>#NAME?</v>
      </c>
      <c r="L118" s="48" t="e">
        <f t="shared" ref="L118:L132" ca="1" si="34">_xludf.IFS(C118="成田机场",4000,C118="羽田机场",1000,D118="VIP-limo",0)</f>
        <v>#NAME?</v>
      </c>
      <c r="M118" s="1240"/>
      <c r="N118" s="1240">
        <v>3000</v>
      </c>
      <c r="O118" s="1668"/>
      <c r="P118" s="1240"/>
      <c r="Q118" s="1240"/>
      <c r="R118" s="1240"/>
      <c r="S118" s="1240"/>
      <c r="T118" s="1240" t="e">
        <f t="shared" ca="1" si="0"/>
        <v>#NAME?</v>
      </c>
      <c r="U118" s="1378" t="e">
        <f t="shared" ca="1" si="1"/>
        <v>#NAME?</v>
      </c>
      <c r="V118" s="48"/>
      <c r="W118" s="1217" t="s">
        <v>105</v>
      </c>
      <c r="X118" s="48"/>
      <c r="Y118" s="1217" t="s">
        <v>7022</v>
      </c>
      <c r="Z118" s="1562"/>
      <c r="AA118" s="48"/>
      <c r="AB118" s="48"/>
      <c r="AC118" s="48"/>
      <c r="AD118" s="48"/>
      <c r="AE118" s="48"/>
      <c r="AF118" s="1562"/>
      <c r="AG118" s="48"/>
      <c r="AH118" s="48"/>
      <c r="AI118" s="48"/>
      <c r="AJ118" s="48"/>
      <c r="AK118" s="48"/>
    </row>
    <row r="119" spans="1:37" ht="18">
      <c r="A119" s="1450">
        <v>44781</v>
      </c>
      <c r="B119" s="1217" t="s">
        <v>1906</v>
      </c>
      <c r="C119" s="1217"/>
      <c r="D119" s="1242" t="s">
        <v>3919</v>
      </c>
      <c r="E119" s="1217" t="s">
        <v>45</v>
      </c>
      <c r="F119" s="1217" t="s">
        <v>3524</v>
      </c>
      <c r="G119" s="1219">
        <v>26400</v>
      </c>
      <c r="H119" s="1572" t="s">
        <v>3055</v>
      </c>
      <c r="I119" s="1221" t="s">
        <v>3453</v>
      </c>
      <c r="J119" s="1642"/>
      <c r="K119" s="48" t="e">
        <f t="shared" ca="1" si="33"/>
        <v>#NAME?</v>
      </c>
      <c r="L119" s="48" t="e">
        <f t="shared" ca="1" si="34"/>
        <v>#NAME?</v>
      </c>
      <c r="M119" s="1240"/>
      <c r="N119" s="1240">
        <v>15600</v>
      </c>
      <c r="O119" s="1668"/>
      <c r="P119" s="1240"/>
      <c r="Q119" s="1240"/>
      <c r="R119" s="1240"/>
      <c r="S119" s="1240"/>
      <c r="T119" s="1240" t="e">
        <f t="shared" ca="1" si="0"/>
        <v>#NAME?</v>
      </c>
      <c r="U119" s="1378" t="e">
        <f t="shared" ca="1" si="1"/>
        <v>#NAME?</v>
      </c>
      <c r="V119" s="48"/>
      <c r="W119" s="1217" t="s">
        <v>27</v>
      </c>
      <c r="X119" s="48"/>
      <c r="Y119" s="1217" t="s">
        <v>7023</v>
      </c>
      <c r="Z119" s="1562"/>
      <c r="AA119" s="48"/>
      <c r="AB119" s="48"/>
      <c r="AC119" s="48"/>
      <c r="AD119" s="48"/>
      <c r="AE119" s="48"/>
      <c r="AF119" s="1562"/>
      <c r="AG119" s="48"/>
      <c r="AH119" s="48"/>
      <c r="AI119" s="48"/>
      <c r="AJ119" s="48"/>
      <c r="AK119" s="48"/>
    </row>
    <row r="120" spans="1:37" ht="18">
      <c r="A120" s="1450">
        <v>44781</v>
      </c>
      <c r="B120" s="1217" t="s">
        <v>1906</v>
      </c>
      <c r="C120" s="1217"/>
      <c r="D120" s="1242" t="s">
        <v>3919</v>
      </c>
      <c r="E120" s="1217" t="s">
        <v>2979</v>
      </c>
      <c r="F120" s="1217" t="s">
        <v>3501</v>
      </c>
      <c r="G120" s="1219">
        <v>36000</v>
      </c>
      <c r="H120" s="1572" t="s">
        <v>3055</v>
      </c>
      <c r="I120" s="1221" t="s">
        <v>3453</v>
      </c>
      <c r="J120" s="1642"/>
      <c r="K120" s="48" t="e">
        <f t="shared" ca="1" si="33"/>
        <v>#NAME?</v>
      </c>
      <c r="L120" s="48" t="e">
        <f t="shared" ca="1" si="34"/>
        <v>#NAME?</v>
      </c>
      <c r="M120" s="1240"/>
      <c r="N120" s="1240">
        <v>22100</v>
      </c>
      <c r="O120" s="1668"/>
      <c r="P120" s="1240"/>
      <c r="Q120" s="1240"/>
      <c r="R120" s="1240"/>
      <c r="S120" s="1240"/>
      <c r="T120" s="1240" t="e">
        <f t="shared" ca="1" si="0"/>
        <v>#NAME?</v>
      </c>
      <c r="U120" s="1378" t="e">
        <f t="shared" ca="1" si="1"/>
        <v>#NAME?</v>
      </c>
      <c r="V120" s="48"/>
      <c r="W120" s="1217" t="s">
        <v>27</v>
      </c>
      <c r="X120" s="48"/>
      <c r="Y120" s="1217" t="s">
        <v>7024</v>
      </c>
      <c r="Z120" s="1562"/>
      <c r="AA120" s="48"/>
      <c r="AB120" s="48"/>
      <c r="AC120" s="48"/>
      <c r="AD120" s="48"/>
      <c r="AE120" s="48"/>
      <c r="AF120" s="1562"/>
      <c r="AG120" s="48"/>
      <c r="AH120" s="48"/>
      <c r="AI120" s="48"/>
      <c r="AJ120" s="48"/>
      <c r="AK120" s="48"/>
    </row>
    <row r="121" spans="1:37" ht="18">
      <c r="A121" s="1450">
        <v>44781</v>
      </c>
      <c r="B121" s="1217" t="s">
        <v>570</v>
      </c>
      <c r="C121" s="1217" t="s">
        <v>3446</v>
      </c>
      <c r="D121" s="1242" t="s">
        <v>3521</v>
      </c>
      <c r="E121" s="1217" t="s">
        <v>39</v>
      </c>
      <c r="F121" s="1217" t="s">
        <v>3471</v>
      </c>
      <c r="G121" s="1219">
        <v>10000</v>
      </c>
      <c r="H121" s="1769" t="s">
        <v>3063</v>
      </c>
      <c r="I121" s="1221" t="s">
        <v>3453</v>
      </c>
      <c r="J121" s="1642"/>
      <c r="K121" s="48" t="e">
        <f t="shared" ca="1" si="33"/>
        <v>#NAME?</v>
      </c>
      <c r="L121" s="48" t="e">
        <f t="shared" ca="1" si="34"/>
        <v>#NAME?</v>
      </c>
      <c r="M121" s="1240" t="e">
        <f ca="1">(8500-K121-L121)*0.7</f>
        <v>#NAME?</v>
      </c>
      <c r="N121" s="1240"/>
      <c r="O121" s="1668"/>
      <c r="P121" s="1240"/>
      <c r="Q121" s="1240"/>
      <c r="R121" s="1240"/>
      <c r="S121" s="1240"/>
      <c r="T121" s="1240" t="e">
        <f t="shared" ca="1" si="0"/>
        <v>#NAME?</v>
      </c>
      <c r="U121" s="1378" t="e">
        <f t="shared" ca="1" si="1"/>
        <v>#NAME?</v>
      </c>
      <c r="V121" s="48"/>
      <c r="W121" s="1217" t="s">
        <v>107</v>
      </c>
      <c r="X121" s="48"/>
      <c r="Y121" s="1217" t="s">
        <v>7025</v>
      </c>
      <c r="Z121" s="1562"/>
      <c r="AA121" s="48"/>
      <c r="AB121" s="48"/>
      <c r="AC121" s="48"/>
      <c r="AD121" s="48"/>
      <c r="AE121" s="48"/>
      <c r="AF121" s="1562"/>
      <c r="AG121" s="48"/>
      <c r="AH121" s="48"/>
      <c r="AI121" s="48"/>
      <c r="AJ121" s="48"/>
      <c r="AK121" s="48"/>
    </row>
    <row r="122" spans="1:37" ht="18">
      <c r="A122" s="1454">
        <v>44781</v>
      </c>
      <c r="B122" s="1246" t="s">
        <v>570</v>
      </c>
      <c r="C122" s="1246" t="s">
        <v>3456</v>
      </c>
      <c r="D122" s="1259" t="s">
        <v>1418</v>
      </c>
      <c r="E122" s="1246" t="s">
        <v>34</v>
      </c>
      <c r="F122" s="1246" t="s">
        <v>3626</v>
      </c>
      <c r="G122" s="1248">
        <v>20000</v>
      </c>
      <c r="H122" s="1792" t="s">
        <v>3063</v>
      </c>
      <c r="I122" s="1250" t="s">
        <v>3453</v>
      </c>
      <c r="J122" s="1657"/>
      <c r="K122" s="1573" t="e">
        <f t="shared" ca="1" si="33"/>
        <v>#NAME?</v>
      </c>
      <c r="L122" s="1573" t="e">
        <f t="shared" ca="1" si="34"/>
        <v>#NAME?</v>
      </c>
      <c r="M122" s="1257" t="e">
        <f ca="1">(15000-K122-L122)*0.7</f>
        <v>#NAME?</v>
      </c>
      <c r="N122" s="1257"/>
      <c r="O122" s="1796"/>
      <c r="P122" s="1257"/>
      <c r="Q122" s="1257"/>
      <c r="R122" s="1257"/>
      <c r="S122" s="1257"/>
      <c r="T122" s="1240" t="e">
        <f t="shared" ca="1" si="0"/>
        <v>#NAME?</v>
      </c>
      <c r="U122" s="1387" t="e">
        <f t="shared" ca="1" si="1"/>
        <v>#NAME?</v>
      </c>
      <c r="V122" s="1573"/>
      <c r="W122" s="1246" t="s">
        <v>3560</v>
      </c>
      <c r="X122" s="1573"/>
      <c r="Y122" s="1246" t="s">
        <v>7026</v>
      </c>
      <c r="Z122" s="1584"/>
      <c r="AA122" s="1573"/>
      <c r="AB122" s="1573"/>
      <c r="AC122" s="1573"/>
      <c r="AD122" s="1573"/>
      <c r="AE122" s="1573"/>
      <c r="AF122" s="1584"/>
      <c r="AG122" s="1573"/>
      <c r="AH122" s="1573"/>
      <c r="AI122" s="1573"/>
      <c r="AJ122" s="1573"/>
      <c r="AK122" s="1573"/>
    </row>
    <row r="123" spans="1:37" ht="18">
      <c r="A123" s="1450">
        <v>44782</v>
      </c>
      <c r="B123" s="1217" t="s">
        <v>1906</v>
      </c>
      <c r="C123" s="1217"/>
      <c r="D123" s="1242" t="s">
        <v>3919</v>
      </c>
      <c r="E123" s="1217" t="s">
        <v>43</v>
      </c>
      <c r="F123" s="1217" t="s">
        <v>3486</v>
      </c>
      <c r="G123" s="1219">
        <v>24000</v>
      </c>
      <c r="H123" s="1572" t="s">
        <v>3055</v>
      </c>
      <c r="I123" s="1221" t="s">
        <v>3453</v>
      </c>
      <c r="J123" s="1642"/>
      <c r="K123" s="48" t="e">
        <f t="shared" ca="1" si="33"/>
        <v>#NAME?</v>
      </c>
      <c r="L123" s="48" t="e">
        <f t="shared" ca="1" si="34"/>
        <v>#NAME?</v>
      </c>
      <c r="M123" s="1240" t="e">
        <f t="shared" ref="M123:M125" ca="1" si="35">(G123-K123-L123)*0.7</f>
        <v>#NAME?</v>
      </c>
      <c r="N123" s="1240"/>
      <c r="O123" s="1668"/>
      <c r="P123" s="1240"/>
      <c r="Q123" s="1240"/>
      <c r="R123" s="1240"/>
      <c r="S123" s="1240"/>
      <c r="T123" s="1240" t="e">
        <f t="shared" ca="1" si="0"/>
        <v>#NAME?</v>
      </c>
      <c r="U123" s="1378" t="e">
        <f t="shared" ca="1" si="1"/>
        <v>#NAME?</v>
      </c>
      <c r="V123" s="48"/>
      <c r="W123" s="1217" t="s">
        <v>27</v>
      </c>
      <c r="X123" s="48"/>
      <c r="Y123" s="1217" t="s">
        <v>7027</v>
      </c>
      <c r="Z123" s="1562"/>
      <c r="AA123" s="48"/>
      <c r="AB123" s="48"/>
      <c r="AC123" s="48"/>
      <c r="AD123" s="48"/>
      <c r="AE123" s="48"/>
      <c r="AF123" s="1562"/>
      <c r="AG123" s="48"/>
      <c r="AH123" s="48"/>
      <c r="AI123" s="48"/>
      <c r="AJ123" s="48"/>
      <c r="AK123" s="48"/>
    </row>
    <row r="124" spans="1:37" ht="18">
      <c r="A124" s="1450">
        <v>44782</v>
      </c>
      <c r="B124" s="1217" t="s">
        <v>1906</v>
      </c>
      <c r="C124" s="1217"/>
      <c r="D124" s="1242" t="s">
        <v>3919</v>
      </c>
      <c r="E124" s="1217" t="s">
        <v>40</v>
      </c>
      <c r="F124" s="1217" t="s">
        <v>3449</v>
      </c>
      <c r="G124" s="1219">
        <v>21600</v>
      </c>
      <c r="H124" s="1572" t="s">
        <v>3055</v>
      </c>
      <c r="I124" s="1221" t="s">
        <v>3453</v>
      </c>
      <c r="J124" s="1642"/>
      <c r="K124" s="48" t="e">
        <f t="shared" ca="1" si="33"/>
        <v>#NAME?</v>
      </c>
      <c r="L124" s="48" t="e">
        <f t="shared" ca="1" si="34"/>
        <v>#NAME?</v>
      </c>
      <c r="M124" s="1240" t="e">
        <f t="shared" ca="1" si="35"/>
        <v>#NAME?</v>
      </c>
      <c r="N124" s="1240"/>
      <c r="O124" s="1668"/>
      <c r="P124" s="1240"/>
      <c r="Q124" s="1240"/>
      <c r="R124" s="1240"/>
      <c r="S124" s="1240"/>
      <c r="T124" s="1240" t="e">
        <f t="shared" ca="1" si="0"/>
        <v>#NAME?</v>
      </c>
      <c r="U124" s="1378" t="e">
        <f t="shared" ca="1" si="1"/>
        <v>#NAME?</v>
      </c>
      <c r="V124" s="48"/>
      <c r="W124" s="1217" t="s">
        <v>27</v>
      </c>
      <c r="X124" s="48"/>
      <c r="Y124" s="1217" t="s">
        <v>7028</v>
      </c>
      <c r="Z124" s="1562"/>
      <c r="AA124" s="48"/>
      <c r="AB124" s="48"/>
      <c r="AC124" s="48"/>
      <c r="AD124" s="48"/>
      <c r="AE124" s="48"/>
      <c r="AF124" s="1562"/>
      <c r="AG124" s="48"/>
      <c r="AH124" s="48"/>
      <c r="AI124" s="48"/>
      <c r="AJ124" s="48"/>
      <c r="AK124" s="48"/>
    </row>
    <row r="125" spans="1:37" ht="18">
      <c r="A125" s="1450">
        <v>44782</v>
      </c>
      <c r="B125" s="1217" t="s">
        <v>1906</v>
      </c>
      <c r="C125" s="1217"/>
      <c r="D125" s="1242" t="s">
        <v>3919</v>
      </c>
      <c r="E125" s="1217" t="s">
        <v>3523</v>
      </c>
      <c r="F125" s="1217" t="s">
        <v>3515</v>
      </c>
      <c r="G125" s="1219">
        <v>26400</v>
      </c>
      <c r="H125" s="1572" t="s">
        <v>3055</v>
      </c>
      <c r="I125" s="1221" t="s">
        <v>3453</v>
      </c>
      <c r="J125" s="1642"/>
      <c r="K125" s="48" t="e">
        <f t="shared" ca="1" si="33"/>
        <v>#NAME?</v>
      </c>
      <c r="L125" s="48" t="e">
        <f t="shared" ca="1" si="34"/>
        <v>#NAME?</v>
      </c>
      <c r="M125" s="1240" t="e">
        <f t="shared" ca="1" si="35"/>
        <v>#NAME?</v>
      </c>
      <c r="N125" s="1240"/>
      <c r="O125" s="1668"/>
      <c r="P125" s="1240"/>
      <c r="Q125" s="1240"/>
      <c r="R125" s="1240"/>
      <c r="S125" s="1240"/>
      <c r="T125" s="1240" t="e">
        <f t="shared" ca="1" si="0"/>
        <v>#NAME?</v>
      </c>
      <c r="U125" s="1378" t="e">
        <f t="shared" ca="1" si="1"/>
        <v>#NAME?</v>
      </c>
      <c r="V125" s="48"/>
      <c r="W125" s="1217" t="s">
        <v>27</v>
      </c>
      <c r="X125" s="48"/>
      <c r="Y125" s="1217" t="s">
        <v>7029</v>
      </c>
      <c r="Z125" s="1562"/>
      <c r="AA125" s="48"/>
      <c r="AB125" s="48"/>
      <c r="AC125" s="48"/>
      <c r="AD125" s="48"/>
      <c r="AE125" s="48"/>
      <c r="AF125" s="1562"/>
      <c r="AG125" s="48"/>
      <c r="AH125" s="48"/>
      <c r="AI125" s="48"/>
      <c r="AJ125" s="48"/>
      <c r="AK125" s="48"/>
    </row>
    <row r="126" spans="1:37" ht="18">
      <c r="A126" s="1450">
        <v>44782</v>
      </c>
      <c r="B126" s="1217" t="s">
        <v>1906</v>
      </c>
      <c r="C126" s="1217"/>
      <c r="D126" s="1242" t="s">
        <v>3919</v>
      </c>
      <c r="E126" s="1217" t="s">
        <v>45</v>
      </c>
      <c r="F126" s="1217" t="s">
        <v>3524</v>
      </c>
      <c r="G126" s="1219">
        <v>26400</v>
      </c>
      <c r="H126" s="1572" t="s">
        <v>3055</v>
      </c>
      <c r="I126" s="1221" t="s">
        <v>3453</v>
      </c>
      <c r="J126" s="1642"/>
      <c r="K126" s="48" t="e">
        <f t="shared" ca="1" si="33"/>
        <v>#NAME?</v>
      </c>
      <c r="L126" s="48" t="e">
        <f t="shared" ca="1" si="34"/>
        <v>#NAME?</v>
      </c>
      <c r="M126" s="1240"/>
      <c r="N126" s="1240">
        <v>15600</v>
      </c>
      <c r="O126" s="1668"/>
      <c r="P126" s="1240"/>
      <c r="Q126" s="1240"/>
      <c r="R126" s="1240"/>
      <c r="S126" s="1240"/>
      <c r="T126" s="1240" t="e">
        <f t="shared" ca="1" si="0"/>
        <v>#NAME?</v>
      </c>
      <c r="U126" s="1378" t="e">
        <f t="shared" ca="1" si="1"/>
        <v>#NAME?</v>
      </c>
      <c r="V126" s="48"/>
      <c r="W126" s="1217" t="s">
        <v>27</v>
      </c>
      <c r="X126" s="48"/>
      <c r="Y126" s="1217" t="s">
        <v>7030</v>
      </c>
      <c r="Z126" s="1562"/>
      <c r="AA126" s="48"/>
      <c r="AB126" s="48"/>
      <c r="AC126" s="48"/>
      <c r="AD126" s="48"/>
      <c r="AE126" s="48"/>
      <c r="AF126" s="1562"/>
      <c r="AG126" s="48"/>
      <c r="AH126" s="48"/>
      <c r="AI126" s="48"/>
      <c r="AJ126" s="48"/>
      <c r="AK126" s="48"/>
    </row>
    <row r="127" spans="1:37" ht="18">
      <c r="A127" s="1454">
        <v>44782</v>
      </c>
      <c r="B127" s="1246" t="s">
        <v>1906</v>
      </c>
      <c r="C127" s="1246"/>
      <c r="D127" s="1259" t="s">
        <v>3919</v>
      </c>
      <c r="E127" s="1246" t="s">
        <v>2979</v>
      </c>
      <c r="F127" s="1246" t="s">
        <v>3501</v>
      </c>
      <c r="G127" s="1248">
        <v>36000</v>
      </c>
      <c r="H127" s="1791" t="s">
        <v>3055</v>
      </c>
      <c r="I127" s="1250" t="s">
        <v>3453</v>
      </c>
      <c r="J127" s="1657"/>
      <c r="K127" s="1573" t="e">
        <f t="shared" ca="1" si="33"/>
        <v>#NAME?</v>
      </c>
      <c r="L127" s="1573" t="e">
        <f t="shared" ca="1" si="34"/>
        <v>#NAME?</v>
      </c>
      <c r="M127" s="1257"/>
      <c r="N127" s="1257">
        <v>22100</v>
      </c>
      <c r="O127" s="1796"/>
      <c r="P127" s="1257"/>
      <c r="Q127" s="1257"/>
      <c r="R127" s="1257"/>
      <c r="S127" s="1257"/>
      <c r="T127" s="1240" t="e">
        <f t="shared" ca="1" si="0"/>
        <v>#NAME?</v>
      </c>
      <c r="U127" s="1387" t="e">
        <f t="shared" ca="1" si="1"/>
        <v>#NAME?</v>
      </c>
      <c r="V127" s="1573"/>
      <c r="W127" s="1246" t="s">
        <v>27</v>
      </c>
      <c r="X127" s="1573"/>
      <c r="Y127" s="1246" t="s">
        <v>7031</v>
      </c>
      <c r="Z127" s="1584"/>
      <c r="AA127" s="1573"/>
      <c r="AB127" s="1573"/>
      <c r="AC127" s="1573"/>
      <c r="AD127" s="1573"/>
      <c r="AE127" s="1573"/>
      <c r="AF127" s="1584"/>
      <c r="AG127" s="1573"/>
      <c r="AH127" s="1573"/>
      <c r="AI127" s="1573"/>
      <c r="AJ127" s="1573"/>
      <c r="AK127" s="1573"/>
    </row>
    <row r="128" spans="1:37" ht="18">
      <c r="A128" s="1450">
        <v>44783</v>
      </c>
      <c r="B128" s="1217" t="s">
        <v>1170</v>
      </c>
      <c r="C128" s="1217" t="s">
        <v>3446</v>
      </c>
      <c r="D128" s="1242" t="s">
        <v>4010</v>
      </c>
      <c r="E128" s="1217" t="s">
        <v>34</v>
      </c>
      <c r="F128" s="1217" t="s">
        <v>3626</v>
      </c>
      <c r="G128" s="1219">
        <v>12000</v>
      </c>
      <c r="H128" s="1769" t="s">
        <v>3063</v>
      </c>
      <c r="I128" s="1221" t="s">
        <v>3453</v>
      </c>
      <c r="J128" s="1642"/>
      <c r="K128" s="48" t="e">
        <f t="shared" ca="1" si="33"/>
        <v>#NAME?</v>
      </c>
      <c r="L128" s="48" t="e">
        <f t="shared" ca="1" si="34"/>
        <v>#NAME?</v>
      </c>
      <c r="M128" s="1240" t="e">
        <f ca="1">(8500-K128-L128)*0.7</f>
        <v>#NAME?</v>
      </c>
      <c r="N128" s="1240"/>
      <c r="O128" s="1668"/>
      <c r="P128" s="1240"/>
      <c r="Q128" s="1240"/>
      <c r="R128" s="1240"/>
      <c r="S128" s="1240"/>
      <c r="T128" s="1240" t="e">
        <f t="shared" ca="1" si="0"/>
        <v>#NAME?</v>
      </c>
      <c r="U128" s="1378" t="e">
        <f t="shared" ca="1" si="1"/>
        <v>#NAME?</v>
      </c>
      <c r="V128" s="48"/>
      <c r="W128" s="1217" t="s">
        <v>108</v>
      </c>
      <c r="X128" s="48"/>
      <c r="Y128" s="1217" t="s">
        <v>7032</v>
      </c>
      <c r="Z128" s="1562"/>
      <c r="AA128" s="48"/>
      <c r="AB128" s="48"/>
      <c r="AC128" s="48"/>
      <c r="AD128" s="48"/>
      <c r="AE128" s="48"/>
      <c r="AF128" s="1562"/>
      <c r="AG128" s="48"/>
      <c r="AH128" s="48"/>
      <c r="AI128" s="48"/>
      <c r="AJ128" s="48"/>
      <c r="AK128" s="48"/>
    </row>
    <row r="129" spans="1:37" ht="18">
      <c r="A129" s="1450">
        <v>44783</v>
      </c>
      <c r="B129" s="1217" t="s">
        <v>1906</v>
      </c>
      <c r="C129" s="1217"/>
      <c r="D129" s="1242" t="s">
        <v>3919</v>
      </c>
      <c r="E129" s="1217" t="s">
        <v>39</v>
      </c>
      <c r="F129" s="1217" t="s">
        <v>3477</v>
      </c>
      <c r="G129" s="1219">
        <v>19200</v>
      </c>
      <c r="H129" s="1572" t="s">
        <v>3055</v>
      </c>
      <c r="I129" s="1221" t="s">
        <v>3453</v>
      </c>
      <c r="J129" s="1642"/>
      <c r="K129" s="48" t="e">
        <f t="shared" ca="1" si="33"/>
        <v>#NAME?</v>
      </c>
      <c r="L129" s="48" t="e">
        <f t="shared" ca="1" si="34"/>
        <v>#NAME?</v>
      </c>
      <c r="M129" s="1240" t="e">
        <f ca="1">(G129-K129-L129)*0.7</f>
        <v>#NAME?</v>
      </c>
      <c r="N129" s="1240"/>
      <c r="O129" s="1668"/>
      <c r="P129" s="1240"/>
      <c r="Q129" s="1240"/>
      <c r="R129" s="1240"/>
      <c r="S129" s="1240"/>
      <c r="T129" s="1240" t="e">
        <f t="shared" ca="1" si="0"/>
        <v>#NAME?</v>
      </c>
      <c r="U129" s="1378" t="e">
        <f t="shared" ca="1" si="1"/>
        <v>#NAME?</v>
      </c>
      <c r="V129" s="48"/>
      <c r="W129" s="1217" t="s">
        <v>27</v>
      </c>
      <c r="X129" s="48"/>
      <c r="Y129" s="1217" t="s">
        <v>7033</v>
      </c>
      <c r="Z129" s="1562"/>
      <c r="AA129" s="48"/>
      <c r="AB129" s="48"/>
      <c r="AC129" s="48"/>
      <c r="AD129" s="48"/>
      <c r="AE129" s="48"/>
      <c r="AF129" s="1562"/>
      <c r="AG129" s="48"/>
      <c r="AH129" s="48"/>
      <c r="AI129" s="48"/>
      <c r="AJ129" s="48"/>
      <c r="AK129" s="48"/>
    </row>
    <row r="130" spans="1:37" ht="18">
      <c r="A130" s="1450">
        <v>44783</v>
      </c>
      <c r="B130" s="1217" t="s">
        <v>1170</v>
      </c>
      <c r="C130" s="1217" t="s">
        <v>3456</v>
      </c>
      <c r="D130" s="1242" t="s">
        <v>1238</v>
      </c>
      <c r="E130" s="1217" t="s">
        <v>92</v>
      </c>
      <c r="F130" s="1217" t="s">
        <v>3636</v>
      </c>
      <c r="G130" s="1219">
        <v>20000</v>
      </c>
      <c r="H130" s="1769" t="s">
        <v>3063</v>
      </c>
      <c r="I130" s="1221" t="s">
        <v>3453</v>
      </c>
      <c r="J130" s="1642"/>
      <c r="K130" s="48" t="e">
        <f t="shared" ca="1" si="33"/>
        <v>#NAME?</v>
      </c>
      <c r="L130" s="48" t="e">
        <f t="shared" ca="1" si="34"/>
        <v>#NAME?</v>
      </c>
      <c r="M130" s="1240"/>
      <c r="N130" s="1240">
        <v>5000</v>
      </c>
      <c r="O130" s="1668"/>
      <c r="P130" s="1240"/>
      <c r="Q130" s="1240"/>
      <c r="R130" s="1240"/>
      <c r="S130" s="1240"/>
      <c r="T130" s="1240" t="e">
        <f t="shared" ca="1" si="0"/>
        <v>#NAME?</v>
      </c>
      <c r="U130" s="1378" t="e">
        <f t="shared" ca="1" si="1"/>
        <v>#NAME?</v>
      </c>
      <c r="V130" s="48"/>
      <c r="W130" s="1217" t="s">
        <v>1540</v>
      </c>
      <c r="X130" s="48"/>
      <c r="Y130" s="1217" t="s">
        <v>7034</v>
      </c>
      <c r="Z130" s="1562"/>
      <c r="AA130" s="48"/>
      <c r="AB130" s="48"/>
      <c r="AC130" s="48"/>
      <c r="AD130" s="48"/>
      <c r="AE130" s="48"/>
      <c r="AF130" s="1562"/>
      <c r="AG130" s="48"/>
      <c r="AH130" s="48"/>
      <c r="AI130" s="48"/>
      <c r="AJ130" s="48"/>
      <c r="AK130" s="48"/>
    </row>
    <row r="131" spans="1:37" ht="18">
      <c r="A131" s="1450">
        <v>44783</v>
      </c>
      <c r="B131" s="1217" t="s">
        <v>1906</v>
      </c>
      <c r="C131" s="1217"/>
      <c r="D131" s="1242" t="s">
        <v>3919</v>
      </c>
      <c r="E131" s="1217" t="s">
        <v>3289</v>
      </c>
      <c r="F131" s="1217" t="s">
        <v>3686</v>
      </c>
      <c r="G131" s="1219">
        <v>40800</v>
      </c>
      <c r="H131" s="1572" t="s">
        <v>3055</v>
      </c>
      <c r="I131" s="1221" t="s">
        <v>3453</v>
      </c>
      <c r="J131" s="1642"/>
      <c r="K131" s="48" t="e">
        <f t="shared" ca="1" si="33"/>
        <v>#NAME?</v>
      </c>
      <c r="L131" s="48" t="e">
        <f t="shared" ca="1" si="34"/>
        <v>#NAME?</v>
      </c>
      <c r="M131" s="1240"/>
      <c r="N131" s="1240">
        <v>24700</v>
      </c>
      <c r="O131" s="1668"/>
      <c r="P131" s="1240"/>
      <c r="Q131" s="1240"/>
      <c r="R131" s="1240"/>
      <c r="S131" s="1240"/>
      <c r="T131" s="1240" t="e">
        <f t="shared" ca="1" si="0"/>
        <v>#NAME?</v>
      </c>
      <c r="U131" s="1378" t="e">
        <f t="shared" ca="1" si="1"/>
        <v>#NAME?</v>
      </c>
      <c r="V131" s="48"/>
      <c r="W131" s="1217" t="s">
        <v>27</v>
      </c>
      <c r="X131" s="48"/>
      <c r="Y131" s="1217" t="s">
        <v>7035</v>
      </c>
      <c r="Z131" s="1562"/>
      <c r="AA131" s="48"/>
      <c r="AB131" s="48"/>
      <c r="AC131" s="48"/>
      <c r="AD131" s="48"/>
      <c r="AE131" s="48"/>
      <c r="AF131" s="1562"/>
      <c r="AG131" s="48"/>
      <c r="AH131" s="48"/>
      <c r="AI131" s="48"/>
      <c r="AJ131" s="48"/>
      <c r="AK131" s="48"/>
    </row>
    <row r="132" spans="1:37" ht="18">
      <c r="A132" s="1450">
        <v>44783</v>
      </c>
      <c r="B132" s="1217" t="s">
        <v>1170</v>
      </c>
      <c r="C132" s="1217" t="s">
        <v>3446</v>
      </c>
      <c r="D132" s="1242" t="s">
        <v>4010</v>
      </c>
      <c r="E132" s="1217" t="s">
        <v>60</v>
      </c>
      <c r="F132" s="1217" t="s">
        <v>3517</v>
      </c>
      <c r="G132" s="1219">
        <v>27500</v>
      </c>
      <c r="H132" s="1769" t="s">
        <v>3063</v>
      </c>
      <c r="I132" s="1221" t="s">
        <v>3453</v>
      </c>
      <c r="J132" s="1642"/>
      <c r="K132" s="48" t="e">
        <f t="shared" ca="1" si="33"/>
        <v>#NAME?</v>
      </c>
      <c r="L132" s="48" t="e">
        <f t="shared" ca="1" si="34"/>
        <v>#NAME?</v>
      </c>
      <c r="M132" s="1240" t="e">
        <f ca="1">(20000-K132-L132)*0.7</f>
        <v>#NAME?</v>
      </c>
      <c r="N132" s="1240"/>
      <c r="O132" s="1668"/>
      <c r="P132" s="1240"/>
      <c r="Q132" s="1240"/>
      <c r="R132" s="1240"/>
      <c r="S132" s="1240"/>
      <c r="T132" s="1240" t="e">
        <f t="shared" ca="1" si="0"/>
        <v>#NAME?</v>
      </c>
      <c r="U132" s="1378" t="e">
        <f t="shared" ca="1" si="1"/>
        <v>#NAME?</v>
      </c>
      <c r="V132" s="48"/>
      <c r="W132" s="1217" t="s">
        <v>108</v>
      </c>
      <c r="X132" s="48"/>
      <c r="Y132" s="1217" t="s">
        <v>7036</v>
      </c>
      <c r="Z132" s="1562"/>
      <c r="AA132" s="48"/>
      <c r="AB132" s="48"/>
      <c r="AC132" s="48"/>
      <c r="AD132" s="48"/>
      <c r="AE132" s="48"/>
      <c r="AF132" s="1562"/>
      <c r="AG132" s="48"/>
      <c r="AH132" s="48"/>
      <c r="AI132" s="48"/>
      <c r="AJ132" s="48"/>
      <c r="AK132" s="48"/>
    </row>
    <row r="133" spans="1:37" ht="18">
      <c r="A133" s="1450">
        <v>44783</v>
      </c>
      <c r="B133" s="1217" t="s">
        <v>1906</v>
      </c>
      <c r="C133" s="1217"/>
      <c r="D133" s="1242" t="s">
        <v>4367</v>
      </c>
      <c r="E133" s="1217" t="s">
        <v>4035</v>
      </c>
      <c r="F133" s="1217" t="s">
        <v>3471</v>
      </c>
      <c r="G133" s="1219">
        <v>328000</v>
      </c>
      <c r="H133" s="1572" t="s">
        <v>3050</v>
      </c>
      <c r="I133" s="1221" t="s">
        <v>3453</v>
      </c>
      <c r="J133" s="1642"/>
      <c r="K133" s="1510">
        <v>26000</v>
      </c>
      <c r="L133" s="1510">
        <v>34400</v>
      </c>
      <c r="M133" s="1797"/>
      <c r="N133" s="1240">
        <v>130000</v>
      </c>
      <c r="O133" s="1668"/>
      <c r="P133" s="1240"/>
      <c r="Q133" s="1240"/>
      <c r="R133" s="1240"/>
      <c r="S133" s="1240"/>
      <c r="T133" s="1240">
        <f t="shared" si="0"/>
        <v>137600</v>
      </c>
      <c r="U133" s="1378">
        <f t="shared" si="1"/>
        <v>0.4195121951219512</v>
      </c>
      <c r="V133" s="48"/>
      <c r="W133" s="1217" t="s">
        <v>108</v>
      </c>
      <c r="X133" s="48"/>
      <c r="Y133" s="1217" t="s">
        <v>7037</v>
      </c>
      <c r="Z133" s="1562"/>
      <c r="AA133" s="48"/>
      <c r="AB133" s="48"/>
      <c r="AC133" s="48"/>
      <c r="AD133" s="48"/>
      <c r="AE133" s="48"/>
      <c r="AF133" s="1562"/>
      <c r="AG133" s="48"/>
      <c r="AH133" s="48"/>
      <c r="AI133" s="48"/>
      <c r="AJ133" s="48"/>
      <c r="AK133" s="48"/>
    </row>
    <row r="134" spans="1:37" ht="18">
      <c r="A134" s="1450">
        <v>44783</v>
      </c>
      <c r="B134" s="1217" t="s">
        <v>1906</v>
      </c>
      <c r="C134" s="1217"/>
      <c r="D134" s="1242" t="s">
        <v>3919</v>
      </c>
      <c r="E134" s="1217" t="s">
        <v>43</v>
      </c>
      <c r="F134" s="1217" t="s">
        <v>3486</v>
      </c>
      <c r="G134" s="1219">
        <v>33600</v>
      </c>
      <c r="H134" s="1769" t="s">
        <v>3055</v>
      </c>
      <c r="I134" s="1221" t="s">
        <v>3453</v>
      </c>
      <c r="J134" s="1642"/>
      <c r="K134" s="48" t="e">
        <f t="shared" ref="K134:K136" ca="1" si="36">_xludf.IFS(C134="成田机场",3000,C134="羽田机场",1200,D134="NearMe",1000,D134="VIP-limo",G134*0.12)</f>
        <v>#NAME?</v>
      </c>
      <c r="L134" s="48" t="e">
        <f t="shared" ref="L134:L136" ca="1" si="37">_xludf.IFS(C134="成田机场",4000,C134="羽田机场",1000,D134="VIP-limo",0)</f>
        <v>#NAME?</v>
      </c>
      <c r="M134" s="1240" t="e">
        <f ca="1">(G134-K134-L134)*0.7</f>
        <v>#NAME?</v>
      </c>
      <c r="N134" s="1240"/>
      <c r="O134" s="1668"/>
      <c r="P134" s="1240"/>
      <c r="Q134" s="1240"/>
      <c r="R134" s="1240"/>
      <c r="S134" s="1240"/>
      <c r="T134" s="1240" t="e">
        <f t="shared" ca="1" si="0"/>
        <v>#NAME?</v>
      </c>
      <c r="U134" s="1378" t="e">
        <f t="shared" ca="1" si="1"/>
        <v>#NAME?</v>
      </c>
      <c r="V134" s="48"/>
      <c r="W134" s="1217" t="s">
        <v>27</v>
      </c>
      <c r="X134" s="48"/>
      <c r="Y134" s="1217" t="s">
        <v>7038</v>
      </c>
      <c r="Z134" s="1562"/>
      <c r="AA134" s="48"/>
      <c r="AB134" s="48"/>
      <c r="AC134" s="48"/>
      <c r="AD134" s="48"/>
      <c r="AE134" s="48"/>
      <c r="AF134" s="1562"/>
      <c r="AG134" s="48"/>
      <c r="AH134" s="48"/>
      <c r="AI134" s="48"/>
      <c r="AJ134" s="48"/>
      <c r="AK134" s="48"/>
    </row>
    <row r="135" spans="1:37" ht="18">
      <c r="A135" s="1450">
        <v>44783</v>
      </c>
      <c r="B135" s="1217" t="s">
        <v>1906</v>
      </c>
      <c r="C135" s="1217"/>
      <c r="D135" s="1242" t="s">
        <v>3919</v>
      </c>
      <c r="E135" s="1217" t="s">
        <v>3462</v>
      </c>
      <c r="F135" s="1217" t="s">
        <v>3524</v>
      </c>
      <c r="G135" s="1219">
        <v>19200</v>
      </c>
      <c r="H135" s="1572" t="s">
        <v>3055</v>
      </c>
      <c r="I135" s="1221" t="s">
        <v>3453</v>
      </c>
      <c r="J135" s="1645"/>
      <c r="K135" s="48" t="e">
        <f t="shared" ca="1" si="36"/>
        <v>#NAME?</v>
      </c>
      <c r="L135" s="48" t="e">
        <f t="shared" ca="1" si="37"/>
        <v>#NAME?</v>
      </c>
      <c r="M135" s="1240"/>
      <c r="N135" s="1240">
        <v>11000</v>
      </c>
      <c r="O135" s="1668"/>
      <c r="P135" s="1240"/>
      <c r="Q135" s="1240"/>
      <c r="R135" s="1240"/>
      <c r="S135" s="1240"/>
      <c r="T135" s="1240" t="e">
        <f t="shared" ca="1" si="0"/>
        <v>#NAME?</v>
      </c>
      <c r="U135" s="1378" t="e">
        <f t="shared" ca="1" si="1"/>
        <v>#NAME?</v>
      </c>
      <c r="V135" s="48"/>
      <c r="W135" s="1217" t="s">
        <v>27</v>
      </c>
      <c r="X135" s="48"/>
      <c r="Y135" s="1217" t="s">
        <v>7039</v>
      </c>
      <c r="Z135" s="1562"/>
      <c r="AA135" s="48"/>
      <c r="AB135" s="48"/>
      <c r="AC135" s="48"/>
      <c r="AD135" s="48"/>
      <c r="AE135" s="48"/>
      <c r="AF135" s="1562"/>
      <c r="AG135" s="48"/>
      <c r="AH135" s="48"/>
      <c r="AI135" s="48"/>
      <c r="AJ135" s="48"/>
      <c r="AK135" s="48"/>
    </row>
    <row r="136" spans="1:37" ht="18">
      <c r="A136" s="1450">
        <v>44783</v>
      </c>
      <c r="B136" s="1217" t="s">
        <v>1906</v>
      </c>
      <c r="C136" s="1217"/>
      <c r="D136" s="1242" t="s">
        <v>3919</v>
      </c>
      <c r="E136" s="1217" t="s">
        <v>3523</v>
      </c>
      <c r="F136" s="1217" t="s">
        <v>3515</v>
      </c>
      <c r="G136" s="1219">
        <v>19200</v>
      </c>
      <c r="H136" s="1572" t="s">
        <v>3055</v>
      </c>
      <c r="I136" s="1221" t="s">
        <v>3453</v>
      </c>
      <c r="J136" s="1642"/>
      <c r="K136" s="48" t="e">
        <f t="shared" ca="1" si="36"/>
        <v>#NAME?</v>
      </c>
      <c r="L136" s="48" t="e">
        <f t="shared" ca="1" si="37"/>
        <v>#NAME?</v>
      </c>
      <c r="M136" s="1240" t="e">
        <f ca="1">(G136-K136-L136)*0.7</f>
        <v>#NAME?</v>
      </c>
      <c r="N136" s="1240"/>
      <c r="O136" s="1668"/>
      <c r="P136" s="1240"/>
      <c r="Q136" s="1240"/>
      <c r="R136" s="1240"/>
      <c r="S136" s="1240"/>
      <c r="T136" s="1240" t="e">
        <f t="shared" ca="1" si="0"/>
        <v>#NAME?</v>
      </c>
      <c r="U136" s="1378" t="e">
        <f t="shared" ca="1" si="1"/>
        <v>#NAME?</v>
      </c>
      <c r="V136" s="48"/>
      <c r="W136" s="1217" t="s">
        <v>27</v>
      </c>
      <c r="X136" s="48"/>
      <c r="Y136" s="1217" t="s">
        <v>7040</v>
      </c>
      <c r="Z136" s="1562"/>
      <c r="AA136" s="48"/>
      <c r="AB136" s="48"/>
      <c r="AC136" s="48"/>
      <c r="AD136" s="48"/>
      <c r="AE136" s="48"/>
      <c r="AF136" s="1562"/>
      <c r="AG136" s="48"/>
      <c r="AH136" s="48"/>
      <c r="AI136" s="48"/>
      <c r="AJ136" s="48"/>
      <c r="AK136" s="48"/>
    </row>
    <row r="137" spans="1:37" ht="18">
      <c r="A137" s="1450">
        <v>44783</v>
      </c>
      <c r="B137" s="1217" t="s">
        <v>3473</v>
      </c>
      <c r="C137" s="1217" t="s">
        <v>3456</v>
      </c>
      <c r="D137" s="1242" t="s">
        <v>3521</v>
      </c>
      <c r="E137" s="1217" t="s">
        <v>2979</v>
      </c>
      <c r="F137" s="1217" t="s">
        <v>3501</v>
      </c>
      <c r="G137" s="1219">
        <v>5000</v>
      </c>
      <c r="H137" s="1769" t="s">
        <v>3063</v>
      </c>
      <c r="I137" s="1221" t="s">
        <v>3453</v>
      </c>
      <c r="J137" s="1642"/>
      <c r="K137" s="48">
        <v>1000</v>
      </c>
      <c r="L137" s="48"/>
      <c r="M137" s="1240">
        <v>3000</v>
      </c>
      <c r="N137" s="1240"/>
      <c r="O137" s="1668"/>
      <c r="P137" s="1240"/>
      <c r="Q137" s="1240"/>
      <c r="R137" s="1240"/>
      <c r="S137" s="1240"/>
      <c r="T137" s="1240">
        <f t="shared" si="0"/>
        <v>1000</v>
      </c>
      <c r="U137" s="1378">
        <f t="shared" si="1"/>
        <v>0.2</v>
      </c>
      <c r="V137" s="48"/>
      <c r="W137" s="1217" t="s">
        <v>107</v>
      </c>
      <c r="X137" s="48"/>
      <c r="Y137" s="1217" t="s">
        <v>7041</v>
      </c>
      <c r="Z137" s="1562"/>
      <c r="AA137" s="48"/>
      <c r="AB137" s="48"/>
      <c r="AC137" s="48"/>
      <c r="AD137" s="48"/>
      <c r="AE137" s="48"/>
      <c r="AF137" s="1562"/>
      <c r="AG137" s="48"/>
      <c r="AH137" s="48"/>
      <c r="AI137" s="48"/>
      <c r="AJ137" s="48"/>
      <c r="AK137" s="48"/>
    </row>
    <row r="138" spans="1:37" ht="18">
      <c r="A138" s="1450">
        <v>44783</v>
      </c>
      <c r="B138" s="1217" t="s">
        <v>1170</v>
      </c>
      <c r="C138" s="1217" t="s">
        <v>3456</v>
      </c>
      <c r="D138" s="1242" t="s">
        <v>4367</v>
      </c>
      <c r="E138" s="1217" t="s">
        <v>60</v>
      </c>
      <c r="F138" s="1217" t="s">
        <v>3517</v>
      </c>
      <c r="G138" s="1219">
        <v>17000</v>
      </c>
      <c r="H138" s="1769" t="s">
        <v>3063</v>
      </c>
      <c r="I138" s="1221" t="s">
        <v>3453</v>
      </c>
      <c r="J138" s="1642"/>
      <c r="K138" s="48" t="e">
        <f t="shared" ref="K138:K148" ca="1" si="38">_xludf.IFS(C138="成田机场",3000,C138="羽田机场",1200,D138="NearMe",1000,D138="VIP-limo",G138*0.12)</f>
        <v>#NAME?</v>
      </c>
      <c r="L138" s="48" t="e">
        <f t="shared" ref="L138:L148" ca="1" si="39">_xludf.IFS(C138="成田机场",4000,C138="羽田机场",1000,D138="VIP-limo",0)</f>
        <v>#NAME?</v>
      </c>
      <c r="M138" s="1240" t="e">
        <f ca="1">(15000-K138-L138)*0.7</f>
        <v>#NAME?</v>
      </c>
      <c r="N138" s="1240"/>
      <c r="O138" s="1668"/>
      <c r="P138" s="1240"/>
      <c r="Q138" s="1240"/>
      <c r="R138" s="1240"/>
      <c r="S138" s="1240"/>
      <c r="T138" s="1240" t="e">
        <f t="shared" ca="1" si="0"/>
        <v>#NAME?</v>
      </c>
      <c r="U138" s="1378" t="e">
        <f t="shared" ca="1" si="1"/>
        <v>#NAME?</v>
      </c>
      <c r="V138" s="48"/>
      <c r="W138" s="1217" t="s">
        <v>108</v>
      </c>
      <c r="X138" s="48"/>
      <c r="Y138" s="1217" t="s">
        <v>7042</v>
      </c>
      <c r="Z138" s="1562"/>
      <c r="AA138" s="48"/>
      <c r="AB138" s="48"/>
      <c r="AC138" s="48"/>
      <c r="AD138" s="48"/>
      <c r="AE138" s="48"/>
      <c r="AF138" s="1562"/>
      <c r="AG138" s="48"/>
      <c r="AH138" s="48"/>
      <c r="AI138" s="48"/>
      <c r="AJ138" s="48"/>
      <c r="AK138" s="48"/>
    </row>
    <row r="139" spans="1:37" ht="18">
      <c r="A139" s="1454">
        <v>44783</v>
      </c>
      <c r="B139" s="1246" t="s">
        <v>1906</v>
      </c>
      <c r="C139" s="1246"/>
      <c r="D139" s="1259" t="s">
        <v>3919</v>
      </c>
      <c r="E139" s="1246" t="s">
        <v>40</v>
      </c>
      <c r="F139" s="1246" t="s">
        <v>3449</v>
      </c>
      <c r="G139" s="1248">
        <v>36000</v>
      </c>
      <c r="H139" s="1791" t="s">
        <v>3055</v>
      </c>
      <c r="I139" s="1250" t="s">
        <v>3453</v>
      </c>
      <c r="J139" s="1657"/>
      <c r="K139" s="1573" t="e">
        <f t="shared" ca="1" si="38"/>
        <v>#NAME?</v>
      </c>
      <c r="L139" s="1573" t="e">
        <f t="shared" ca="1" si="39"/>
        <v>#NAME?</v>
      </c>
      <c r="M139" s="1257" t="e">
        <f ca="1">(G139-K139-L139)*0.7</f>
        <v>#NAME?</v>
      </c>
      <c r="N139" s="1257"/>
      <c r="O139" s="1796"/>
      <c r="P139" s="1257"/>
      <c r="Q139" s="1257"/>
      <c r="R139" s="1257"/>
      <c r="S139" s="1257"/>
      <c r="T139" s="1240" t="e">
        <f t="shared" ca="1" si="0"/>
        <v>#NAME?</v>
      </c>
      <c r="U139" s="1387" t="e">
        <f t="shared" ca="1" si="1"/>
        <v>#NAME?</v>
      </c>
      <c r="V139" s="1573"/>
      <c r="W139" s="1246" t="s">
        <v>27</v>
      </c>
      <c r="X139" s="1573"/>
      <c r="Y139" s="1246" t="s">
        <v>7043</v>
      </c>
      <c r="Z139" s="1584"/>
      <c r="AA139" s="1573"/>
      <c r="AB139" s="1573"/>
      <c r="AC139" s="1573"/>
      <c r="AD139" s="1573"/>
      <c r="AE139" s="1573"/>
      <c r="AF139" s="1584"/>
      <c r="AG139" s="1573"/>
      <c r="AH139" s="1573"/>
      <c r="AI139" s="1573"/>
      <c r="AJ139" s="1573"/>
      <c r="AK139" s="1573"/>
    </row>
    <row r="140" spans="1:37" ht="18">
      <c r="A140" s="1450">
        <v>44784</v>
      </c>
      <c r="B140" s="1217" t="s">
        <v>1170</v>
      </c>
      <c r="C140" s="1217" t="s">
        <v>3456</v>
      </c>
      <c r="D140" s="1242" t="s">
        <v>3521</v>
      </c>
      <c r="E140" s="1217" t="s">
        <v>3523</v>
      </c>
      <c r="F140" s="1217" t="s">
        <v>3515</v>
      </c>
      <c r="G140" s="1219">
        <v>15000</v>
      </c>
      <c r="H140" s="1769" t="s">
        <v>3063</v>
      </c>
      <c r="I140" s="1221" t="s">
        <v>3453</v>
      </c>
      <c r="J140" s="1642"/>
      <c r="K140" s="48" t="e">
        <f t="shared" ca="1" si="38"/>
        <v>#NAME?</v>
      </c>
      <c r="L140" s="48" t="e">
        <f t="shared" ca="1" si="39"/>
        <v>#NAME?</v>
      </c>
      <c r="M140" s="1240" t="e">
        <f ca="1">(16500-K140-L140)*0.7</f>
        <v>#NAME?</v>
      </c>
      <c r="N140" s="1240"/>
      <c r="O140" s="1668"/>
      <c r="P140" s="1240"/>
      <c r="Q140" s="1240"/>
      <c r="R140" s="1240"/>
      <c r="S140" s="1240"/>
      <c r="T140" s="1240" t="e">
        <f t="shared" ca="1" si="0"/>
        <v>#NAME?</v>
      </c>
      <c r="U140" s="1378" t="e">
        <f t="shared" ca="1" si="1"/>
        <v>#NAME?</v>
      </c>
      <c r="V140" s="48"/>
      <c r="W140" s="1217" t="s">
        <v>107</v>
      </c>
      <c r="X140" s="48"/>
      <c r="Y140" s="1217" t="s">
        <v>7044</v>
      </c>
      <c r="Z140" s="1562"/>
      <c r="AA140" s="48"/>
      <c r="AB140" s="48"/>
      <c r="AC140" s="48"/>
      <c r="AD140" s="48"/>
      <c r="AE140" s="48"/>
      <c r="AF140" s="1562"/>
      <c r="AG140" s="48"/>
      <c r="AH140" s="48"/>
      <c r="AI140" s="48"/>
      <c r="AJ140" s="48"/>
      <c r="AK140" s="48"/>
    </row>
    <row r="141" spans="1:37" ht="18">
      <c r="A141" s="1450">
        <v>44784</v>
      </c>
      <c r="B141" s="1217" t="s">
        <v>1906</v>
      </c>
      <c r="C141" s="1217"/>
      <c r="D141" s="1242" t="s">
        <v>3919</v>
      </c>
      <c r="E141" s="1217" t="s">
        <v>44</v>
      </c>
      <c r="F141" s="1217" t="s">
        <v>3524</v>
      </c>
      <c r="G141" s="1219">
        <v>26400</v>
      </c>
      <c r="H141" s="1572" t="s">
        <v>3055</v>
      </c>
      <c r="I141" s="1221" t="s">
        <v>3453</v>
      </c>
      <c r="J141" s="1642"/>
      <c r="K141" s="48" t="e">
        <f t="shared" ca="1" si="38"/>
        <v>#NAME?</v>
      </c>
      <c r="L141" s="48" t="e">
        <f t="shared" ca="1" si="39"/>
        <v>#NAME?</v>
      </c>
      <c r="M141" s="1240"/>
      <c r="N141" s="1240">
        <v>15600</v>
      </c>
      <c r="O141" s="1668"/>
      <c r="P141" s="1240"/>
      <c r="Q141" s="1240"/>
      <c r="R141" s="1240"/>
      <c r="S141" s="1240"/>
      <c r="T141" s="1240" t="e">
        <f t="shared" ca="1" si="0"/>
        <v>#NAME?</v>
      </c>
      <c r="U141" s="1378" t="e">
        <f t="shared" ca="1" si="1"/>
        <v>#NAME?</v>
      </c>
      <c r="V141" s="48"/>
      <c r="W141" s="1217" t="s">
        <v>27</v>
      </c>
      <c r="X141" s="48"/>
      <c r="Y141" s="1217" t="s">
        <v>7045</v>
      </c>
      <c r="Z141" s="1562"/>
      <c r="AA141" s="48"/>
      <c r="AB141" s="48"/>
      <c r="AC141" s="48"/>
      <c r="AD141" s="48"/>
      <c r="AE141" s="48"/>
      <c r="AF141" s="1562"/>
      <c r="AG141" s="48"/>
      <c r="AH141" s="48"/>
      <c r="AI141" s="48"/>
      <c r="AJ141" s="48"/>
      <c r="AK141" s="48"/>
    </row>
    <row r="142" spans="1:37" ht="18">
      <c r="A142" s="1450">
        <v>44784</v>
      </c>
      <c r="B142" s="1217" t="s">
        <v>1906</v>
      </c>
      <c r="C142" s="1217"/>
      <c r="D142" s="1242" t="s">
        <v>3919</v>
      </c>
      <c r="E142" s="1217" t="s">
        <v>2979</v>
      </c>
      <c r="F142" s="1217" t="s">
        <v>3501</v>
      </c>
      <c r="G142" s="1219">
        <v>36000</v>
      </c>
      <c r="H142" s="1572" t="s">
        <v>3055</v>
      </c>
      <c r="I142" s="1221" t="s">
        <v>3453</v>
      </c>
      <c r="J142" s="1642"/>
      <c r="K142" s="48" t="e">
        <f t="shared" ca="1" si="38"/>
        <v>#NAME?</v>
      </c>
      <c r="L142" s="48" t="e">
        <f t="shared" ca="1" si="39"/>
        <v>#NAME?</v>
      </c>
      <c r="M142" s="1240"/>
      <c r="N142" s="1240">
        <v>22100</v>
      </c>
      <c r="O142" s="1668"/>
      <c r="P142" s="1240"/>
      <c r="Q142" s="1240"/>
      <c r="R142" s="1240"/>
      <c r="S142" s="1240"/>
      <c r="T142" s="1240" t="e">
        <f t="shared" ca="1" si="0"/>
        <v>#NAME?</v>
      </c>
      <c r="U142" s="1378" t="e">
        <f t="shared" ca="1" si="1"/>
        <v>#NAME?</v>
      </c>
      <c r="V142" s="48"/>
      <c r="W142" s="1217" t="s">
        <v>27</v>
      </c>
      <c r="X142" s="48"/>
      <c r="Y142" s="1217" t="s">
        <v>7046</v>
      </c>
      <c r="Z142" s="1562"/>
      <c r="AA142" s="48"/>
      <c r="AB142" s="48"/>
      <c r="AC142" s="48"/>
      <c r="AD142" s="48"/>
      <c r="AE142" s="48"/>
      <c r="AF142" s="1562"/>
      <c r="AG142" s="48"/>
      <c r="AH142" s="48"/>
      <c r="AI142" s="48"/>
      <c r="AJ142" s="48"/>
      <c r="AK142" s="48"/>
    </row>
    <row r="143" spans="1:37" ht="18">
      <c r="A143" s="1450">
        <v>44784</v>
      </c>
      <c r="B143" s="1217" t="s">
        <v>1906</v>
      </c>
      <c r="C143" s="1217"/>
      <c r="D143" s="1242" t="s">
        <v>3919</v>
      </c>
      <c r="E143" s="1217" t="s">
        <v>45</v>
      </c>
      <c r="F143" s="1217" t="s">
        <v>3449</v>
      </c>
      <c r="G143" s="1219">
        <v>33600</v>
      </c>
      <c r="H143" s="1572" t="s">
        <v>3055</v>
      </c>
      <c r="I143" s="1221" t="s">
        <v>3453</v>
      </c>
      <c r="J143" s="1642"/>
      <c r="K143" s="48" t="e">
        <f t="shared" ca="1" si="38"/>
        <v>#NAME?</v>
      </c>
      <c r="L143" s="48" t="e">
        <f t="shared" ca="1" si="39"/>
        <v>#NAME?</v>
      </c>
      <c r="M143" s="1240"/>
      <c r="N143" s="1240">
        <v>20800</v>
      </c>
      <c r="O143" s="1668"/>
      <c r="P143" s="1240"/>
      <c r="Q143" s="1240"/>
      <c r="R143" s="1240"/>
      <c r="S143" s="1240"/>
      <c r="T143" s="1240" t="e">
        <f t="shared" ca="1" si="0"/>
        <v>#NAME?</v>
      </c>
      <c r="U143" s="1378" t="e">
        <f t="shared" ca="1" si="1"/>
        <v>#NAME?</v>
      </c>
      <c r="V143" s="48"/>
      <c r="W143" s="1217" t="s">
        <v>27</v>
      </c>
      <c r="X143" s="48"/>
      <c r="Y143" s="1217" t="s">
        <v>7047</v>
      </c>
      <c r="Z143" s="1562"/>
      <c r="AA143" s="48"/>
      <c r="AB143" s="48"/>
      <c r="AC143" s="48"/>
      <c r="AD143" s="48"/>
      <c r="AE143" s="48"/>
      <c r="AF143" s="1562"/>
      <c r="AG143" s="48"/>
      <c r="AH143" s="48"/>
      <c r="AI143" s="48"/>
      <c r="AJ143" s="48"/>
      <c r="AK143" s="48"/>
    </row>
    <row r="144" spans="1:37" ht="18">
      <c r="A144" s="1454">
        <v>44784</v>
      </c>
      <c r="B144" s="1246" t="s">
        <v>1906</v>
      </c>
      <c r="C144" s="1246"/>
      <c r="D144" s="1259" t="s">
        <v>3919</v>
      </c>
      <c r="E144" s="1246" t="s">
        <v>43</v>
      </c>
      <c r="F144" s="1246" t="s">
        <v>3486</v>
      </c>
      <c r="G144" s="1248">
        <v>24000</v>
      </c>
      <c r="H144" s="1791" t="s">
        <v>3055</v>
      </c>
      <c r="I144" s="1250" t="s">
        <v>3453</v>
      </c>
      <c r="J144" s="1657"/>
      <c r="K144" s="1573" t="e">
        <f t="shared" ca="1" si="38"/>
        <v>#NAME?</v>
      </c>
      <c r="L144" s="1573" t="e">
        <f t="shared" ca="1" si="39"/>
        <v>#NAME?</v>
      </c>
      <c r="M144" s="1257" t="e">
        <f ca="1">(G144-K144-L144)*0.7</f>
        <v>#NAME?</v>
      </c>
      <c r="N144" s="1257"/>
      <c r="O144" s="1796"/>
      <c r="P144" s="1257"/>
      <c r="Q144" s="1257"/>
      <c r="R144" s="1257"/>
      <c r="S144" s="1257"/>
      <c r="T144" s="1240" t="e">
        <f t="shared" ca="1" si="0"/>
        <v>#NAME?</v>
      </c>
      <c r="U144" s="1387" t="e">
        <f t="shared" ca="1" si="1"/>
        <v>#NAME?</v>
      </c>
      <c r="V144" s="1573"/>
      <c r="W144" s="1246" t="s">
        <v>27</v>
      </c>
      <c r="X144" s="1573"/>
      <c r="Y144" s="1246" t="s">
        <v>7048</v>
      </c>
      <c r="Z144" s="1584"/>
      <c r="AA144" s="1573"/>
      <c r="AB144" s="1573"/>
      <c r="AC144" s="1573"/>
      <c r="AD144" s="1573"/>
      <c r="AE144" s="1573"/>
      <c r="AF144" s="1584"/>
      <c r="AG144" s="1573"/>
      <c r="AH144" s="1573"/>
      <c r="AI144" s="1573"/>
      <c r="AJ144" s="1573"/>
      <c r="AK144" s="1573"/>
    </row>
    <row r="145" spans="1:37" ht="18">
      <c r="A145" s="1450">
        <v>44785</v>
      </c>
      <c r="B145" s="1217" t="s">
        <v>1906</v>
      </c>
      <c r="C145" s="1217"/>
      <c r="D145" s="1242" t="s">
        <v>3919</v>
      </c>
      <c r="E145" s="1217" t="s">
        <v>3079</v>
      </c>
      <c r="F145" s="1217" t="s">
        <v>3686</v>
      </c>
      <c r="G145" s="1219">
        <v>19200</v>
      </c>
      <c r="H145" s="1572" t="s">
        <v>3055</v>
      </c>
      <c r="I145" s="1221" t="s">
        <v>3453</v>
      </c>
      <c r="J145" s="1642"/>
      <c r="K145" s="48" t="e">
        <f t="shared" ca="1" si="38"/>
        <v>#NAME?</v>
      </c>
      <c r="L145" s="48" t="e">
        <f t="shared" ca="1" si="39"/>
        <v>#NAME?</v>
      </c>
      <c r="M145" s="1240"/>
      <c r="N145" s="1240">
        <v>11700</v>
      </c>
      <c r="O145" s="1668"/>
      <c r="P145" s="1240"/>
      <c r="Q145" s="1240"/>
      <c r="R145" s="1240"/>
      <c r="S145" s="1240"/>
      <c r="T145" s="1240" t="e">
        <f t="shared" ca="1" si="0"/>
        <v>#NAME?</v>
      </c>
      <c r="U145" s="1378" t="e">
        <f t="shared" ca="1" si="1"/>
        <v>#NAME?</v>
      </c>
      <c r="V145" s="48"/>
      <c r="W145" s="1217" t="s">
        <v>27</v>
      </c>
      <c r="X145" s="48"/>
      <c r="Y145" s="1217" t="s">
        <v>7049</v>
      </c>
      <c r="Z145" s="1562"/>
      <c r="AA145" s="48"/>
      <c r="AB145" s="48"/>
      <c r="AC145" s="48"/>
      <c r="AD145" s="48"/>
      <c r="AE145" s="48"/>
      <c r="AF145" s="1562"/>
      <c r="AG145" s="48"/>
      <c r="AH145" s="48"/>
      <c r="AI145" s="48"/>
      <c r="AJ145" s="48"/>
      <c r="AK145" s="48"/>
    </row>
    <row r="146" spans="1:37" ht="18">
      <c r="A146" s="1450">
        <v>44785</v>
      </c>
      <c r="B146" s="1217" t="s">
        <v>1906</v>
      </c>
      <c r="C146" s="1217"/>
      <c r="D146" s="1242" t="s">
        <v>3919</v>
      </c>
      <c r="E146" s="1217" t="s">
        <v>2979</v>
      </c>
      <c r="F146" s="1217" t="s">
        <v>3501</v>
      </c>
      <c r="G146" s="1219">
        <v>36000</v>
      </c>
      <c r="H146" s="1572" t="s">
        <v>3055</v>
      </c>
      <c r="I146" s="1221" t="s">
        <v>3453</v>
      </c>
      <c r="J146" s="1642"/>
      <c r="K146" s="48" t="e">
        <f t="shared" ca="1" si="38"/>
        <v>#NAME?</v>
      </c>
      <c r="L146" s="48" t="e">
        <f t="shared" ca="1" si="39"/>
        <v>#NAME?</v>
      </c>
      <c r="M146" s="1240"/>
      <c r="N146" s="1240">
        <v>22100</v>
      </c>
      <c r="O146" s="1668"/>
      <c r="P146" s="1240"/>
      <c r="Q146" s="1240"/>
      <c r="R146" s="1240"/>
      <c r="S146" s="1240"/>
      <c r="T146" s="1240" t="e">
        <f t="shared" ca="1" si="0"/>
        <v>#NAME?</v>
      </c>
      <c r="U146" s="1378" t="e">
        <f t="shared" ca="1" si="1"/>
        <v>#NAME?</v>
      </c>
      <c r="V146" s="48"/>
      <c r="W146" s="1217" t="s">
        <v>27</v>
      </c>
      <c r="X146" s="48"/>
      <c r="Y146" s="1217" t="s">
        <v>7050</v>
      </c>
      <c r="Z146" s="1562"/>
      <c r="AA146" s="48"/>
      <c r="AB146" s="48"/>
      <c r="AC146" s="48"/>
      <c r="AD146" s="48"/>
      <c r="AE146" s="48"/>
      <c r="AF146" s="1562"/>
      <c r="AG146" s="48"/>
      <c r="AH146" s="48"/>
      <c r="AI146" s="48"/>
      <c r="AJ146" s="48"/>
      <c r="AK146" s="48"/>
    </row>
    <row r="147" spans="1:37" ht="18">
      <c r="A147" s="1450">
        <v>44785</v>
      </c>
      <c r="B147" s="1217" t="s">
        <v>1906</v>
      </c>
      <c r="C147" s="1217"/>
      <c r="D147" s="1242" t="s">
        <v>3919</v>
      </c>
      <c r="E147" s="1217" t="s">
        <v>40</v>
      </c>
      <c r="F147" s="1217" t="s">
        <v>3449</v>
      </c>
      <c r="G147" s="1219">
        <v>33600</v>
      </c>
      <c r="H147" s="1572" t="s">
        <v>3055</v>
      </c>
      <c r="I147" s="1221" t="s">
        <v>3453</v>
      </c>
      <c r="J147" s="1642"/>
      <c r="K147" s="48" t="e">
        <f t="shared" ca="1" si="38"/>
        <v>#NAME?</v>
      </c>
      <c r="L147" s="48" t="e">
        <f t="shared" ca="1" si="39"/>
        <v>#NAME?</v>
      </c>
      <c r="M147" s="1240" t="e">
        <f ca="1">(G147-K147-L147)*0.7</f>
        <v>#NAME?</v>
      </c>
      <c r="N147" s="1240"/>
      <c r="O147" s="1668"/>
      <c r="P147" s="1240"/>
      <c r="Q147" s="1240"/>
      <c r="R147" s="1240"/>
      <c r="S147" s="1240"/>
      <c r="T147" s="1240" t="e">
        <f t="shared" ca="1" si="0"/>
        <v>#NAME?</v>
      </c>
      <c r="U147" s="1378" t="e">
        <f t="shared" ca="1" si="1"/>
        <v>#NAME?</v>
      </c>
      <c r="V147" s="48"/>
      <c r="W147" s="1217" t="s">
        <v>27</v>
      </c>
      <c r="X147" s="48"/>
      <c r="Y147" s="1217" t="s">
        <v>7051</v>
      </c>
      <c r="Z147" s="1562"/>
      <c r="AA147" s="48"/>
      <c r="AB147" s="48"/>
      <c r="AC147" s="48"/>
      <c r="AD147" s="48"/>
      <c r="AE147" s="48"/>
      <c r="AF147" s="1562"/>
      <c r="AG147" s="48"/>
      <c r="AH147" s="48"/>
      <c r="AI147" s="48"/>
      <c r="AJ147" s="48"/>
      <c r="AK147" s="48"/>
    </row>
    <row r="148" spans="1:37" ht="18">
      <c r="A148" s="1450">
        <v>44785</v>
      </c>
      <c r="B148" s="1217" t="s">
        <v>1906</v>
      </c>
      <c r="C148" s="1217"/>
      <c r="D148" s="1242" t="s">
        <v>3919</v>
      </c>
      <c r="E148" s="1217" t="s">
        <v>3462</v>
      </c>
      <c r="F148" s="1217" t="s">
        <v>3486</v>
      </c>
      <c r="G148" s="1219">
        <v>19200</v>
      </c>
      <c r="H148" s="1572" t="s">
        <v>3055</v>
      </c>
      <c r="I148" s="1221" t="s">
        <v>3453</v>
      </c>
      <c r="J148" s="1642"/>
      <c r="K148" s="48" t="e">
        <f t="shared" ca="1" si="38"/>
        <v>#NAME?</v>
      </c>
      <c r="L148" s="48" t="e">
        <f t="shared" ca="1" si="39"/>
        <v>#NAME?</v>
      </c>
      <c r="M148" s="1240"/>
      <c r="N148" s="1240">
        <v>11700</v>
      </c>
      <c r="O148" s="1668"/>
      <c r="P148" s="1240"/>
      <c r="Q148" s="1240"/>
      <c r="R148" s="1240"/>
      <c r="S148" s="1240"/>
      <c r="T148" s="1240" t="e">
        <f t="shared" ca="1" si="0"/>
        <v>#NAME?</v>
      </c>
      <c r="U148" s="1378" t="e">
        <f t="shared" ca="1" si="1"/>
        <v>#NAME?</v>
      </c>
      <c r="V148" s="48"/>
      <c r="W148" s="1217" t="s">
        <v>27</v>
      </c>
      <c r="X148" s="48"/>
      <c r="Y148" s="1217" t="s">
        <v>7052</v>
      </c>
      <c r="Z148" s="1562"/>
      <c r="AA148" s="48"/>
      <c r="AB148" s="48"/>
      <c r="AC148" s="48"/>
      <c r="AD148" s="48"/>
      <c r="AE148" s="48"/>
      <c r="AF148" s="1562"/>
      <c r="AG148" s="48"/>
      <c r="AH148" s="48"/>
      <c r="AI148" s="48"/>
      <c r="AJ148" s="48"/>
      <c r="AK148" s="48"/>
    </row>
    <row r="149" spans="1:37" ht="18">
      <c r="A149" s="1450">
        <v>44785</v>
      </c>
      <c r="B149" s="1217" t="s">
        <v>1906</v>
      </c>
      <c r="C149" s="1217"/>
      <c r="D149" s="1242" t="s">
        <v>6484</v>
      </c>
      <c r="E149" s="1217" t="s">
        <v>60</v>
      </c>
      <c r="F149" s="1217" t="s">
        <v>3517</v>
      </c>
      <c r="G149" s="1219">
        <v>350000</v>
      </c>
      <c r="H149" s="1572" t="s">
        <v>3050</v>
      </c>
      <c r="I149" s="1221" t="s">
        <v>3453</v>
      </c>
      <c r="J149" s="1642"/>
      <c r="K149" s="1510">
        <v>30000</v>
      </c>
      <c r="L149" s="1510"/>
      <c r="M149" s="1797"/>
      <c r="N149" s="1240">
        <v>150000</v>
      </c>
      <c r="O149" s="1668"/>
      <c r="P149" s="1240"/>
      <c r="Q149" s="1240"/>
      <c r="R149" s="1240"/>
      <c r="S149" s="1240"/>
      <c r="T149" s="1240">
        <f t="shared" si="0"/>
        <v>170000</v>
      </c>
      <c r="U149" s="1378">
        <f t="shared" si="1"/>
        <v>0.48571428571428571</v>
      </c>
      <c r="V149" s="48"/>
      <c r="W149" s="1217" t="s">
        <v>107</v>
      </c>
      <c r="X149" s="48"/>
      <c r="Y149" s="1217" t="s">
        <v>7053</v>
      </c>
      <c r="Z149" s="1562"/>
      <c r="AA149" s="48"/>
      <c r="AB149" s="48"/>
      <c r="AC149" s="48"/>
      <c r="AD149" s="48"/>
      <c r="AE149" s="48"/>
      <c r="AF149" s="1562"/>
      <c r="AG149" s="48"/>
      <c r="AH149" s="48"/>
      <c r="AI149" s="48"/>
      <c r="AJ149" s="48"/>
      <c r="AK149" s="48"/>
    </row>
    <row r="150" spans="1:37" ht="18">
      <c r="A150" s="1450">
        <v>44785</v>
      </c>
      <c r="B150" s="1217" t="s">
        <v>1906</v>
      </c>
      <c r="C150" s="1217"/>
      <c r="D150" s="1242" t="s">
        <v>3919</v>
      </c>
      <c r="E150" s="1217" t="s">
        <v>45</v>
      </c>
      <c r="F150" s="1217" t="s">
        <v>3524</v>
      </c>
      <c r="G150" s="1219">
        <v>19200</v>
      </c>
      <c r="H150" s="1572" t="s">
        <v>3055</v>
      </c>
      <c r="I150" s="1221" t="s">
        <v>3453</v>
      </c>
      <c r="J150" s="1642"/>
      <c r="K150" s="48" t="e">
        <f t="shared" ref="K150:K157" ca="1" si="40">_xludf.IFS(C150="成田机场",3000,C150="羽田机场",1200,D150="NearMe",1000,D150="VIP-limo",G150*0.12)</f>
        <v>#NAME?</v>
      </c>
      <c r="L150" s="48" t="e">
        <f t="shared" ref="L150:L157" ca="1" si="41">_xludf.IFS(C150="成田机场",4000,C150="羽田机场",1000,D150="VIP-limo",0)</f>
        <v>#NAME?</v>
      </c>
      <c r="M150" s="1240"/>
      <c r="N150" s="1240">
        <v>11700</v>
      </c>
      <c r="O150" s="1676"/>
      <c r="P150" s="1240"/>
      <c r="Q150" s="1240"/>
      <c r="R150" s="1240"/>
      <c r="S150" s="1240"/>
      <c r="T150" s="1240" t="e">
        <f t="shared" ca="1" si="0"/>
        <v>#NAME?</v>
      </c>
      <c r="U150" s="1378" t="e">
        <f t="shared" ca="1" si="1"/>
        <v>#NAME?</v>
      </c>
      <c r="V150" s="48"/>
      <c r="W150" s="1217" t="s">
        <v>27</v>
      </c>
      <c r="X150" s="48"/>
      <c r="Y150" s="1217" t="s">
        <v>7054</v>
      </c>
      <c r="Z150" s="1562"/>
      <c r="AA150" s="48"/>
      <c r="AB150" s="48"/>
      <c r="AC150" s="48"/>
      <c r="AD150" s="48"/>
      <c r="AE150" s="48"/>
      <c r="AF150" s="1562"/>
      <c r="AG150" s="48"/>
      <c r="AH150" s="48"/>
      <c r="AI150" s="48"/>
      <c r="AJ150" s="48"/>
      <c r="AK150" s="48"/>
    </row>
    <row r="151" spans="1:37" ht="13.8">
      <c r="A151" s="1450">
        <v>44785</v>
      </c>
      <c r="B151" s="1217" t="s">
        <v>570</v>
      </c>
      <c r="C151" s="1217" t="s">
        <v>3446</v>
      </c>
      <c r="D151" s="1242" t="s">
        <v>3447</v>
      </c>
      <c r="E151" s="1217" t="s">
        <v>3523</v>
      </c>
      <c r="F151" s="1217" t="s">
        <v>3515</v>
      </c>
      <c r="G151" s="1219">
        <f>1500*100/I1</f>
        <v>30181.086519114691</v>
      </c>
      <c r="H151" s="1769" t="s">
        <v>3063</v>
      </c>
      <c r="I151" s="1794" t="s">
        <v>3450</v>
      </c>
      <c r="J151" s="1663">
        <v>500</v>
      </c>
      <c r="K151" s="48" t="e">
        <f t="shared" ca="1" si="40"/>
        <v>#NAME?</v>
      </c>
      <c r="L151" s="48" t="e">
        <f t="shared" ca="1" si="41"/>
        <v>#NAME?</v>
      </c>
      <c r="M151" s="1240" t="e">
        <f ca="1">(16500-K151-L151)*0.7</f>
        <v>#NAME?</v>
      </c>
      <c r="N151" s="1240"/>
      <c r="O151" s="1668"/>
      <c r="P151" s="1240"/>
      <c r="Q151" s="1240"/>
      <c r="R151" s="1240"/>
      <c r="S151" s="1240"/>
      <c r="T151" s="1240" t="e">
        <f t="shared" ca="1" si="0"/>
        <v>#NAME?</v>
      </c>
      <c r="U151" s="1378" t="e">
        <f t="shared" ca="1" si="1"/>
        <v>#NAME?</v>
      </c>
      <c r="V151" s="48"/>
      <c r="W151" s="1217" t="s">
        <v>107</v>
      </c>
      <c r="X151" s="48"/>
      <c r="Y151" s="1217" t="s">
        <v>7055</v>
      </c>
      <c r="Z151" s="1562"/>
      <c r="AA151" s="48"/>
      <c r="AB151" s="48"/>
      <c r="AC151" s="48"/>
      <c r="AD151" s="48"/>
      <c r="AE151" s="48"/>
      <c r="AF151" s="1562"/>
      <c r="AG151" s="48"/>
      <c r="AH151" s="48"/>
      <c r="AI151" s="48"/>
      <c r="AJ151" s="48"/>
      <c r="AK151" s="48"/>
    </row>
    <row r="152" spans="1:37" ht="18">
      <c r="A152" s="1454">
        <v>44785</v>
      </c>
      <c r="B152" s="1246" t="s">
        <v>1906</v>
      </c>
      <c r="C152" s="1246"/>
      <c r="D152" s="1259" t="s">
        <v>3919</v>
      </c>
      <c r="E152" s="1246" t="s">
        <v>43</v>
      </c>
      <c r="F152" s="1246" t="s">
        <v>3477</v>
      </c>
      <c r="G152" s="1248">
        <v>36000</v>
      </c>
      <c r="H152" s="1791" t="s">
        <v>3055</v>
      </c>
      <c r="I152" s="1250" t="s">
        <v>3453</v>
      </c>
      <c r="J152" s="1657"/>
      <c r="K152" s="1573" t="e">
        <f t="shared" ca="1" si="40"/>
        <v>#NAME?</v>
      </c>
      <c r="L152" s="1573" t="e">
        <f t="shared" ca="1" si="41"/>
        <v>#NAME?</v>
      </c>
      <c r="M152" s="1257"/>
      <c r="N152" s="1257">
        <v>22100</v>
      </c>
      <c r="O152" s="1796"/>
      <c r="P152" s="1257"/>
      <c r="Q152" s="1257"/>
      <c r="R152" s="1257"/>
      <c r="S152" s="1257"/>
      <c r="T152" s="1240" t="e">
        <f t="shared" ca="1" si="0"/>
        <v>#NAME?</v>
      </c>
      <c r="U152" s="1387" t="e">
        <f t="shared" ca="1" si="1"/>
        <v>#NAME?</v>
      </c>
      <c r="V152" s="1573"/>
      <c r="W152" s="1246" t="s">
        <v>27</v>
      </c>
      <c r="X152" s="1573"/>
      <c r="Y152" s="1246" t="s">
        <v>7056</v>
      </c>
      <c r="Z152" s="1584"/>
      <c r="AA152" s="1573"/>
      <c r="AB152" s="1573"/>
      <c r="AC152" s="1573"/>
      <c r="AD152" s="1573"/>
      <c r="AE152" s="1573"/>
      <c r="AF152" s="1584"/>
      <c r="AG152" s="1573"/>
      <c r="AH152" s="1573"/>
      <c r="AI152" s="1573"/>
      <c r="AJ152" s="1573"/>
      <c r="AK152" s="1573"/>
    </row>
    <row r="153" spans="1:37" ht="18">
      <c r="A153" s="1450">
        <v>44786</v>
      </c>
      <c r="B153" s="1217" t="s">
        <v>1170</v>
      </c>
      <c r="C153" s="1217" t="s">
        <v>3446</v>
      </c>
      <c r="D153" s="1242" t="s">
        <v>3503</v>
      </c>
      <c r="E153" s="1217" t="s">
        <v>86</v>
      </c>
      <c r="F153" s="1217" t="s">
        <v>5633</v>
      </c>
      <c r="G153" s="1219">
        <v>13050</v>
      </c>
      <c r="H153" s="1769" t="s">
        <v>3063</v>
      </c>
      <c r="I153" s="1221" t="s">
        <v>3453</v>
      </c>
      <c r="J153" s="1642"/>
      <c r="K153" s="48" t="e">
        <f t="shared" ca="1" si="40"/>
        <v>#NAME?</v>
      </c>
      <c r="L153" s="48" t="e">
        <f t="shared" ca="1" si="41"/>
        <v>#NAME?</v>
      </c>
      <c r="M153" s="1240"/>
      <c r="N153" s="1240">
        <v>4000</v>
      </c>
      <c r="O153" s="1668"/>
      <c r="P153" s="1240"/>
      <c r="Q153" s="1240"/>
      <c r="R153" s="1240"/>
      <c r="S153" s="1240"/>
      <c r="T153" s="1240" t="e">
        <f t="shared" ca="1" si="0"/>
        <v>#NAME?</v>
      </c>
      <c r="U153" s="1378" t="e">
        <f t="shared" ca="1" si="1"/>
        <v>#NAME?</v>
      </c>
      <c r="V153" s="48"/>
      <c r="W153" s="1217" t="s">
        <v>1540</v>
      </c>
      <c r="X153" s="48"/>
      <c r="Y153" s="1217" t="s">
        <v>7057</v>
      </c>
      <c r="Z153" s="1562"/>
      <c r="AA153" s="48"/>
      <c r="AB153" s="48"/>
      <c r="AC153" s="48"/>
      <c r="AD153" s="48"/>
      <c r="AE153" s="48"/>
      <c r="AF153" s="1562"/>
      <c r="AG153" s="48"/>
      <c r="AH153" s="48"/>
      <c r="AI153" s="48"/>
      <c r="AJ153" s="48"/>
      <c r="AK153" s="48"/>
    </row>
    <row r="154" spans="1:37" ht="18">
      <c r="A154" s="1450">
        <v>44786</v>
      </c>
      <c r="B154" s="1217" t="s">
        <v>1906</v>
      </c>
      <c r="C154" s="1217"/>
      <c r="D154" s="1242" t="s">
        <v>3919</v>
      </c>
      <c r="E154" s="1217" t="s">
        <v>2979</v>
      </c>
      <c r="F154" s="1217" t="s">
        <v>3501</v>
      </c>
      <c r="G154" s="1219">
        <v>40800</v>
      </c>
      <c r="H154" s="1572" t="s">
        <v>3055</v>
      </c>
      <c r="I154" s="1221" t="s">
        <v>3453</v>
      </c>
      <c r="J154" s="1642"/>
      <c r="K154" s="48" t="e">
        <f t="shared" ca="1" si="40"/>
        <v>#NAME?</v>
      </c>
      <c r="L154" s="48" t="e">
        <f t="shared" ca="1" si="41"/>
        <v>#NAME?</v>
      </c>
      <c r="M154" s="1240"/>
      <c r="N154" s="1240">
        <v>24700</v>
      </c>
      <c r="O154" s="1668"/>
      <c r="P154" s="1240"/>
      <c r="Q154" s="1240"/>
      <c r="R154" s="1240"/>
      <c r="S154" s="1240"/>
      <c r="T154" s="1240" t="e">
        <f t="shared" ca="1" si="0"/>
        <v>#NAME?</v>
      </c>
      <c r="U154" s="1378" t="e">
        <f t="shared" ca="1" si="1"/>
        <v>#NAME?</v>
      </c>
      <c r="V154" s="48"/>
      <c r="W154" s="1217" t="s">
        <v>27</v>
      </c>
      <c r="X154" s="48"/>
      <c r="Y154" s="1217" t="s">
        <v>7058</v>
      </c>
      <c r="Z154" s="1562"/>
      <c r="AA154" s="48"/>
      <c r="AB154" s="48"/>
      <c r="AC154" s="48"/>
      <c r="AD154" s="48"/>
      <c r="AE154" s="48"/>
      <c r="AF154" s="1562"/>
      <c r="AG154" s="48"/>
      <c r="AH154" s="48"/>
      <c r="AI154" s="48"/>
      <c r="AJ154" s="48"/>
      <c r="AK154" s="48"/>
    </row>
    <row r="155" spans="1:37" ht="18">
      <c r="A155" s="1450">
        <v>44786</v>
      </c>
      <c r="B155" s="1217" t="s">
        <v>1906</v>
      </c>
      <c r="C155" s="1217"/>
      <c r="D155" s="1242" t="s">
        <v>3919</v>
      </c>
      <c r="E155" s="1217" t="s">
        <v>49</v>
      </c>
      <c r="F155" s="1217" t="s">
        <v>3686</v>
      </c>
      <c r="G155" s="1219">
        <v>21600</v>
      </c>
      <c r="H155" s="1572" t="s">
        <v>3055</v>
      </c>
      <c r="I155" s="1221" t="s">
        <v>3453</v>
      </c>
      <c r="J155" s="1642"/>
      <c r="K155" s="48" t="e">
        <f t="shared" ca="1" si="40"/>
        <v>#NAME?</v>
      </c>
      <c r="L155" s="48" t="e">
        <f t="shared" ca="1" si="41"/>
        <v>#NAME?</v>
      </c>
      <c r="M155" s="1240" t="e">
        <f ca="1">(G155-K155-L155)*0.7</f>
        <v>#NAME?</v>
      </c>
      <c r="N155" s="1240"/>
      <c r="O155" s="1668"/>
      <c r="P155" s="1240"/>
      <c r="Q155" s="1240"/>
      <c r="R155" s="1240"/>
      <c r="S155" s="1240"/>
      <c r="T155" s="1240" t="e">
        <f t="shared" ca="1" si="0"/>
        <v>#NAME?</v>
      </c>
      <c r="U155" s="1378" t="e">
        <f t="shared" ca="1" si="1"/>
        <v>#NAME?</v>
      </c>
      <c r="V155" s="48"/>
      <c r="W155" s="1217" t="s">
        <v>27</v>
      </c>
      <c r="X155" s="48"/>
      <c r="Y155" s="1217" t="s">
        <v>7059</v>
      </c>
      <c r="Z155" s="1562"/>
      <c r="AA155" s="48"/>
      <c r="AB155" s="48"/>
      <c r="AC155" s="48"/>
      <c r="AD155" s="48"/>
      <c r="AE155" s="48"/>
      <c r="AF155" s="1562"/>
      <c r="AG155" s="48"/>
      <c r="AH155" s="48"/>
      <c r="AI155" s="48"/>
      <c r="AJ155" s="48"/>
      <c r="AK155" s="48"/>
    </row>
    <row r="156" spans="1:37" ht="18">
      <c r="A156" s="1450">
        <v>44786</v>
      </c>
      <c r="B156" s="1217" t="s">
        <v>1906</v>
      </c>
      <c r="C156" s="1217"/>
      <c r="D156" s="1242" t="s">
        <v>3919</v>
      </c>
      <c r="E156" s="1217" t="s">
        <v>98</v>
      </c>
      <c r="F156" s="1217" t="s">
        <v>3524</v>
      </c>
      <c r="G156" s="1219">
        <v>21600</v>
      </c>
      <c r="H156" s="1572" t="s">
        <v>3055</v>
      </c>
      <c r="I156" s="1221" t="s">
        <v>3453</v>
      </c>
      <c r="J156" s="1645"/>
      <c r="K156" s="48" t="e">
        <f t="shared" ca="1" si="40"/>
        <v>#NAME?</v>
      </c>
      <c r="L156" s="48" t="e">
        <f t="shared" ca="1" si="41"/>
        <v>#NAME?</v>
      </c>
      <c r="M156" s="1240"/>
      <c r="N156" s="1240">
        <v>13000</v>
      </c>
      <c r="O156" s="1668"/>
      <c r="P156" s="1240"/>
      <c r="Q156" s="1240"/>
      <c r="R156" s="1240"/>
      <c r="S156" s="1240"/>
      <c r="T156" s="1240" t="e">
        <f t="shared" ca="1" si="0"/>
        <v>#NAME?</v>
      </c>
      <c r="U156" s="1378" t="e">
        <f t="shared" ca="1" si="1"/>
        <v>#NAME?</v>
      </c>
      <c r="V156" s="48"/>
      <c r="W156" s="1217" t="s">
        <v>27</v>
      </c>
      <c r="X156" s="48"/>
      <c r="Y156" s="1217" t="s">
        <v>7060</v>
      </c>
      <c r="Z156" s="1562"/>
      <c r="AA156" s="48"/>
      <c r="AB156" s="48"/>
      <c r="AC156" s="48"/>
      <c r="AD156" s="48"/>
      <c r="AE156" s="48"/>
      <c r="AF156" s="1562"/>
      <c r="AG156" s="48"/>
      <c r="AH156" s="48"/>
      <c r="AI156" s="48"/>
      <c r="AJ156" s="48"/>
      <c r="AK156" s="48"/>
    </row>
    <row r="157" spans="1:37" ht="18">
      <c r="A157" s="1450">
        <v>44786</v>
      </c>
      <c r="B157" s="1217" t="s">
        <v>1906</v>
      </c>
      <c r="C157" s="1217"/>
      <c r="D157" s="1242" t="s">
        <v>3919</v>
      </c>
      <c r="E157" s="1217" t="s">
        <v>3462</v>
      </c>
      <c r="F157" s="1217" t="s">
        <v>3486</v>
      </c>
      <c r="G157" s="1219">
        <v>21600</v>
      </c>
      <c r="H157" s="1572" t="s">
        <v>3055</v>
      </c>
      <c r="I157" s="1221" t="s">
        <v>3453</v>
      </c>
      <c r="J157" s="1642"/>
      <c r="K157" s="48" t="e">
        <f t="shared" ca="1" si="40"/>
        <v>#NAME?</v>
      </c>
      <c r="L157" s="48" t="e">
        <f t="shared" ca="1" si="41"/>
        <v>#NAME?</v>
      </c>
      <c r="M157" s="1240"/>
      <c r="N157" s="1240">
        <v>13000</v>
      </c>
      <c r="O157" s="1668"/>
      <c r="P157" s="1240"/>
      <c r="Q157" s="1240"/>
      <c r="R157" s="1240"/>
      <c r="S157" s="1240"/>
      <c r="T157" s="1240" t="e">
        <f t="shared" ca="1" si="0"/>
        <v>#NAME?</v>
      </c>
      <c r="U157" s="1378" t="e">
        <f t="shared" ca="1" si="1"/>
        <v>#NAME?</v>
      </c>
      <c r="V157" s="48"/>
      <c r="W157" s="1217" t="s">
        <v>27</v>
      </c>
      <c r="X157" s="48"/>
      <c r="Y157" s="1217" t="s">
        <v>7061</v>
      </c>
      <c r="Z157" s="1562"/>
      <c r="AA157" s="48"/>
      <c r="AB157" s="48"/>
      <c r="AC157" s="48"/>
      <c r="AD157" s="48"/>
      <c r="AE157" s="48"/>
      <c r="AF157" s="1562"/>
      <c r="AG157" s="48"/>
      <c r="AH157" s="48"/>
      <c r="AI157" s="48"/>
      <c r="AJ157" s="48"/>
      <c r="AK157" s="48"/>
    </row>
    <row r="158" spans="1:37" ht="18">
      <c r="A158" s="1450">
        <v>44786</v>
      </c>
      <c r="B158" s="1217" t="s">
        <v>3473</v>
      </c>
      <c r="C158" s="1217"/>
      <c r="D158" s="1242" t="s">
        <v>332</v>
      </c>
      <c r="E158" s="1217" t="s">
        <v>3523</v>
      </c>
      <c r="F158" s="1217" t="s">
        <v>3515</v>
      </c>
      <c r="G158" s="1219">
        <v>15000</v>
      </c>
      <c r="H158" s="1769" t="s">
        <v>3063</v>
      </c>
      <c r="I158" s="1221" t="s">
        <v>3453</v>
      </c>
      <c r="J158" s="1642"/>
      <c r="K158" s="1510">
        <v>2000</v>
      </c>
      <c r="L158" s="10">
        <v>1920</v>
      </c>
      <c r="M158" s="1239">
        <f>(12000-K158-L158)*0.7</f>
        <v>5656</v>
      </c>
      <c r="N158" s="1240"/>
      <c r="O158" s="1668"/>
      <c r="P158" s="1240"/>
      <c r="Q158" s="1240"/>
      <c r="R158" s="1240"/>
      <c r="S158" s="1240"/>
      <c r="T158" s="1240">
        <f t="shared" si="0"/>
        <v>5424</v>
      </c>
      <c r="U158" s="1378">
        <f t="shared" si="1"/>
        <v>0.36159999999999998</v>
      </c>
      <c r="V158" s="48"/>
      <c r="W158" s="1217" t="s">
        <v>107</v>
      </c>
      <c r="X158" s="48"/>
      <c r="Y158" s="1217" t="s">
        <v>7062</v>
      </c>
      <c r="Z158" s="1562"/>
      <c r="AA158" s="48"/>
      <c r="AB158" s="48"/>
      <c r="AC158" s="48"/>
      <c r="AD158" s="48"/>
      <c r="AE158" s="48"/>
      <c r="AF158" s="1562"/>
      <c r="AG158" s="48"/>
      <c r="AH158" s="48"/>
      <c r="AI158" s="48"/>
      <c r="AJ158" s="48"/>
      <c r="AK158" s="48"/>
    </row>
    <row r="159" spans="1:37" ht="18">
      <c r="A159" s="1450">
        <v>44786</v>
      </c>
      <c r="B159" s="1217" t="s">
        <v>1906</v>
      </c>
      <c r="C159" s="1217"/>
      <c r="D159" s="1242" t="s">
        <v>3919</v>
      </c>
      <c r="E159" s="1217" t="s">
        <v>44</v>
      </c>
      <c r="F159" s="1217" t="s">
        <v>3477</v>
      </c>
      <c r="G159" s="1219">
        <v>38400</v>
      </c>
      <c r="H159" s="1769" t="s">
        <v>3063</v>
      </c>
      <c r="I159" s="1221" t="s">
        <v>3453</v>
      </c>
      <c r="J159" s="1642"/>
      <c r="K159" s="10" t="e">
        <f t="shared" ref="K159:K160" ca="1" si="42">_xludf.IFS(C159="成田机场",3000,C159="羽田机场",1200,D159="NearMe",1000,D159="VIP-limo",G159*0.12)</f>
        <v>#NAME?</v>
      </c>
      <c r="L159" s="10" t="e">
        <f t="shared" ref="L159:L160" ca="1" si="43">_xludf.IFS(C159="成田机场",4000,C159="羽田机场",1000,D159="VIP-limo",0)</f>
        <v>#NAME?</v>
      </c>
      <c r="M159" s="1239"/>
      <c r="N159" s="1240">
        <v>23400</v>
      </c>
      <c r="O159" s="1668"/>
      <c r="P159" s="1240"/>
      <c r="Q159" s="1240"/>
      <c r="R159" s="1240"/>
      <c r="S159" s="1240"/>
      <c r="T159" s="1240" t="e">
        <f t="shared" ca="1" si="0"/>
        <v>#NAME?</v>
      </c>
      <c r="U159" s="1378" t="e">
        <f t="shared" ca="1" si="1"/>
        <v>#NAME?</v>
      </c>
      <c r="V159" s="48"/>
      <c r="W159" s="1217" t="s">
        <v>27</v>
      </c>
      <c r="X159" s="48"/>
      <c r="Y159" s="1217" t="s">
        <v>7063</v>
      </c>
      <c r="Z159" s="1562"/>
      <c r="AA159" s="48"/>
      <c r="AB159" s="48"/>
      <c r="AC159" s="48"/>
      <c r="AD159" s="48"/>
      <c r="AE159" s="48"/>
      <c r="AF159" s="1562"/>
      <c r="AG159" s="48"/>
      <c r="AH159" s="48"/>
      <c r="AI159" s="48"/>
      <c r="AJ159" s="48"/>
      <c r="AK159" s="48"/>
    </row>
    <row r="160" spans="1:37" ht="18">
      <c r="A160" s="1450">
        <v>44786</v>
      </c>
      <c r="B160" s="1217" t="s">
        <v>1906</v>
      </c>
      <c r="C160" s="1217"/>
      <c r="D160" s="1242" t="s">
        <v>3919</v>
      </c>
      <c r="E160" s="1217" t="s">
        <v>40</v>
      </c>
      <c r="F160" s="1217" t="s">
        <v>3449</v>
      </c>
      <c r="G160" s="1219">
        <v>24000</v>
      </c>
      <c r="H160" s="1769" t="s">
        <v>3063</v>
      </c>
      <c r="I160" s="1221" t="s">
        <v>3453</v>
      </c>
      <c r="J160" s="1642"/>
      <c r="K160" s="10" t="e">
        <f t="shared" ca="1" si="42"/>
        <v>#NAME?</v>
      </c>
      <c r="L160" s="10" t="e">
        <f t="shared" ca="1" si="43"/>
        <v>#NAME?</v>
      </c>
      <c r="M160" s="1239" t="e">
        <f ca="1">(G160-K160-L160)*0.7</f>
        <v>#NAME?</v>
      </c>
      <c r="N160" s="1240"/>
      <c r="O160" s="1668"/>
      <c r="P160" s="1240"/>
      <c r="Q160" s="1240"/>
      <c r="R160" s="1240"/>
      <c r="S160" s="1240"/>
      <c r="T160" s="1240" t="e">
        <f t="shared" ca="1" si="0"/>
        <v>#NAME?</v>
      </c>
      <c r="U160" s="1378" t="e">
        <f t="shared" ca="1" si="1"/>
        <v>#NAME?</v>
      </c>
      <c r="V160" s="48"/>
      <c r="W160" s="1217" t="s">
        <v>27</v>
      </c>
      <c r="X160" s="48"/>
      <c r="Y160" s="1217" t="s">
        <v>7064</v>
      </c>
      <c r="Z160" s="1562"/>
      <c r="AA160" s="48"/>
      <c r="AB160" s="48"/>
      <c r="AC160" s="48"/>
      <c r="AD160" s="48"/>
      <c r="AE160" s="48"/>
      <c r="AF160" s="1562"/>
      <c r="AG160" s="48"/>
      <c r="AH160" s="48"/>
      <c r="AI160" s="48"/>
      <c r="AJ160" s="48"/>
      <c r="AK160" s="48"/>
    </row>
    <row r="161" spans="1:37" ht="18">
      <c r="A161" s="1450">
        <v>44786</v>
      </c>
      <c r="B161" s="1217" t="s">
        <v>570</v>
      </c>
      <c r="C161" s="1217" t="s">
        <v>3496</v>
      </c>
      <c r="D161" s="1242" t="s">
        <v>3474</v>
      </c>
      <c r="E161" s="1217" t="s">
        <v>3497</v>
      </c>
      <c r="F161" s="1217" t="s">
        <v>3498</v>
      </c>
      <c r="G161" s="1219">
        <v>11000</v>
      </c>
      <c r="H161" s="1769" t="s">
        <v>3063</v>
      </c>
      <c r="I161" s="1221" t="s">
        <v>3453</v>
      </c>
      <c r="J161" s="1642"/>
      <c r="M161" s="1239"/>
      <c r="N161" s="1240"/>
      <c r="O161" s="1668">
        <v>8000</v>
      </c>
      <c r="P161" s="1240"/>
      <c r="Q161" s="1240"/>
      <c r="R161" s="1240"/>
      <c r="S161" s="1240"/>
      <c r="T161" s="1240">
        <f t="shared" si="0"/>
        <v>3000</v>
      </c>
      <c r="U161" s="1378">
        <f t="shared" si="1"/>
        <v>0.27272727272727271</v>
      </c>
      <c r="V161" s="48"/>
      <c r="W161" s="1217" t="s">
        <v>27</v>
      </c>
      <c r="X161" s="48"/>
      <c r="Y161" s="1217" t="s">
        <v>7065</v>
      </c>
      <c r="Z161" s="1562"/>
      <c r="AA161" s="48"/>
      <c r="AB161" s="48"/>
      <c r="AC161" s="48"/>
      <c r="AD161" s="48"/>
      <c r="AE161" s="48"/>
      <c r="AF161" s="1562"/>
      <c r="AG161" s="48"/>
      <c r="AH161" s="48"/>
      <c r="AI161" s="48"/>
      <c r="AJ161" s="48"/>
      <c r="AK161" s="48"/>
    </row>
    <row r="162" spans="1:37" ht="18">
      <c r="A162" s="1450">
        <v>44786</v>
      </c>
      <c r="B162" s="1217" t="s">
        <v>1170</v>
      </c>
      <c r="C162" s="1217" t="s">
        <v>3456</v>
      </c>
      <c r="D162" s="1242" t="s">
        <v>3521</v>
      </c>
      <c r="E162" s="1217" t="s">
        <v>3523</v>
      </c>
      <c r="F162" s="1217" t="s">
        <v>3515</v>
      </c>
      <c r="G162" s="1219">
        <v>15000</v>
      </c>
      <c r="H162" s="1769" t="s">
        <v>3063</v>
      </c>
      <c r="I162" s="1221" t="s">
        <v>3453</v>
      </c>
      <c r="J162" s="1642"/>
      <c r="K162" s="10" t="e">
        <f t="shared" ref="K162:K163" ca="1" si="44">_xludf.IFS(C162="成田机场",3000,C162="羽田机场",1200,D162="NearMe",1000,D162="VIP-limo",G162*0.12)</f>
        <v>#NAME?</v>
      </c>
      <c r="L162" s="10" t="e">
        <f t="shared" ref="L162:L163" ca="1" si="45">_xludf.IFS(C162="成田机场",4000,C162="羽田机场",1000,D162="VIP-limo",0)</f>
        <v>#NAME?</v>
      </c>
      <c r="M162" s="1239" t="e">
        <f ca="1">(G162-K162-L162)*0.7</f>
        <v>#NAME?</v>
      </c>
      <c r="N162" s="1240"/>
      <c r="O162" s="1668"/>
      <c r="P162" s="1240"/>
      <c r="Q162" s="1240"/>
      <c r="R162" s="1240"/>
      <c r="S162" s="1240"/>
      <c r="T162" s="1240" t="e">
        <f t="shared" ca="1" si="0"/>
        <v>#NAME?</v>
      </c>
      <c r="U162" s="1378" t="e">
        <f t="shared" ca="1" si="1"/>
        <v>#NAME?</v>
      </c>
      <c r="V162" s="48"/>
      <c r="W162" s="1217" t="s">
        <v>107</v>
      </c>
      <c r="X162" s="48"/>
      <c r="Y162" s="1217" t="s">
        <v>7066</v>
      </c>
      <c r="Z162" s="1562"/>
      <c r="AA162" s="48"/>
      <c r="AB162" s="48"/>
      <c r="AC162" s="48"/>
      <c r="AD162" s="48"/>
      <c r="AE162" s="48"/>
      <c r="AF162" s="1562"/>
      <c r="AG162" s="48"/>
      <c r="AH162" s="48"/>
      <c r="AI162" s="48"/>
      <c r="AJ162" s="48"/>
      <c r="AK162" s="48"/>
    </row>
    <row r="163" spans="1:37" ht="18">
      <c r="A163" s="1450">
        <v>44786</v>
      </c>
      <c r="B163" s="1217" t="s">
        <v>1170</v>
      </c>
      <c r="C163" s="1217" t="s">
        <v>3446</v>
      </c>
      <c r="D163" s="1242" t="s">
        <v>3474</v>
      </c>
      <c r="E163" s="1217" t="s">
        <v>3079</v>
      </c>
      <c r="F163" s="1217" t="s">
        <v>3547</v>
      </c>
      <c r="G163" s="1219">
        <v>14000</v>
      </c>
      <c r="H163" s="1769" t="s">
        <v>3063</v>
      </c>
      <c r="I163" s="1221" t="s">
        <v>3453</v>
      </c>
      <c r="J163" s="1642"/>
      <c r="K163" s="10" t="e">
        <f t="shared" ca="1" si="44"/>
        <v>#NAME?</v>
      </c>
      <c r="L163" s="10" t="e">
        <f t="shared" ca="1" si="45"/>
        <v>#NAME?</v>
      </c>
      <c r="M163" s="1239"/>
      <c r="N163" s="1240">
        <v>4000</v>
      </c>
      <c r="O163" s="1668"/>
      <c r="P163" s="1240"/>
      <c r="Q163" s="1240"/>
      <c r="R163" s="1240"/>
      <c r="S163" s="1240"/>
      <c r="T163" s="1240" t="e">
        <f t="shared" ca="1" si="0"/>
        <v>#NAME?</v>
      </c>
      <c r="U163" s="1378" t="e">
        <f t="shared" ca="1" si="1"/>
        <v>#NAME?</v>
      </c>
      <c r="V163" s="48"/>
      <c r="W163" s="1217" t="s">
        <v>27</v>
      </c>
      <c r="X163" s="48"/>
      <c r="Y163" s="1217" t="s">
        <v>7067</v>
      </c>
      <c r="Z163" s="1562"/>
      <c r="AA163" s="48"/>
      <c r="AB163" s="48"/>
      <c r="AC163" s="48"/>
      <c r="AD163" s="48"/>
      <c r="AE163" s="48"/>
      <c r="AF163" s="1562"/>
      <c r="AG163" s="48"/>
      <c r="AH163" s="48"/>
      <c r="AI163" s="48"/>
      <c r="AJ163" s="48"/>
      <c r="AK163" s="48"/>
    </row>
    <row r="164" spans="1:37" ht="18">
      <c r="A164" s="1450">
        <v>44786</v>
      </c>
      <c r="B164" s="1217" t="s">
        <v>3473</v>
      </c>
      <c r="C164" s="1217"/>
      <c r="D164" s="1242" t="s">
        <v>3740</v>
      </c>
      <c r="E164" s="1217" t="s">
        <v>92</v>
      </c>
      <c r="F164" s="1217" t="s">
        <v>3457</v>
      </c>
      <c r="G164" s="1219">
        <v>160000</v>
      </c>
      <c r="H164" s="1572" t="s">
        <v>3050</v>
      </c>
      <c r="I164" s="1221" t="s">
        <v>3453</v>
      </c>
      <c r="J164" s="1642"/>
      <c r="K164" s="1510">
        <v>20000</v>
      </c>
      <c r="M164" s="1239"/>
      <c r="N164" s="1240">
        <v>26000</v>
      </c>
      <c r="O164" s="1668"/>
      <c r="P164" s="1240"/>
      <c r="Q164" s="1240"/>
      <c r="R164" s="1240"/>
      <c r="S164" s="1240"/>
      <c r="T164" s="1240">
        <f t="shared" si="0"/>
        <v>114000</v>
      </c>
      <c r="U164" s="1378">
        <f t="shared" si="1"/>
        <v>0.71250000000000002</v>
      </c>
      <c r="V164" s="48"/>
      <c r="W164" s="1217" t="s">
        <v>107</v>
      </c>
      <c r="X164" s="48"/>
      <c r="Y164" s="1217" t="s">
        <v>7068</v>
      </c>
      <c r="Z164" s="1562"/>
      <c r="AA164" s="48"/>
      <c r="AB164" s="48"/>
      <c r="AC164" s="48"/>
      <c r="AD164" s="48"/>
      <c r="AE164" s="48"/>
      <c r="AF164" s="1562"/>
      <c r="AG164" s="48"/>
      <c r="AH164" s="48"/>
      <c r="AI164" s="48"/>
      <c r="AJ164" s="48"/>
      <c r="AK164" s="48"/>
    </row>
    <row r="165" spans="1:37" ht="18">
      <c r="A165" s="1454">
        <v>44786</v>
      </c>
      <c r="B165" s="1246" t="s">
        <v>570</v>
      </c>
      <c r="C165" s="1246" t="s">
        <v>3456</v>
      </c>
      <c r="D165" s="1259" t="s">
        <v>7070</v>
      </c>
      <c r="E165" s="1246" t="s">
        <v>3523</v>
      </c>
      <c r="F165" s="1246" t="s">
        <v>3515</v>
      </c>
      <c r="G165" s="1248">
        <v>17000</v>
      </c>
      <c r="H165" s="1792" t="s">
        <v>3063</v>
      </c>
      <c r="I165" s="1250" t="s">
        <v>3453</v>
      </c>
      <c r="J165" s="1657"/>
      <c r="K165" s="1573" t="e">
        <f t="shared" ref="K165:K170" ca="1" si="46">_xludf.IFS(C165="成田机场",3000,C165="羽田机场",1200,D165="NearMe",1000,D165="VIP-limo",G165*0.12)</f>
        <v>#NAME?</v>
      </c>
      <c r="L165" s="1573" t="e">
        <f t="shared" ref="L165:L170" ca="1" si="47">_xludf.IFS(C165="成田机场",4000,C165="羽田机场",1000,D165="VIP-limo",0)</f>
        <v>#NAME?</v>
      </c>
      <c r="M165" s="1257" t="e">
        <f ca="1">(16500-K165-L165)*0.7</f>
        <v>#NAME?</v>
      </c>
      <c r="N165" s="1257"/>
      <c r="O165" s="1796"/>
      <c r="P165" s="1257"/>
      <c r="Q165" s="1257"/>
      <c r="R165" s="1257"/>
      <c r="S165" s="1257"/>
      <c r="T165" s="1240" t="e">
        <f t="shared" ca="1" si="0"/>
        <v>#NAME?</v>
      </c>
      <c r="U165" s="1387" t="e">
        <f t="shared" ca="1" si="1"/>
        <v>#NAME?</v>
      </c>
      <c r="V165" s="1573"/>
      <c r="W165" s="1246" t="s">
        <v>27</v>
      </c>
      <c r="X165" s="1573"/>
      <c r="Y165" s="1246" t="s">
        <v>7069</v>
      </c>
      <c r="Z165" s="1584"/>
      <c r="AA165" s="1573"/>
      <c r="AB165" s="1573"/>
      <c r="AC165" s="1573"/>
      <c r="AD165" s="1573"/>
      <c r="AE165" s="1573"/>
      <c r="AF165" s="1584"/>
      <c r="AG165" s="1573"/>
      <c r="AH165" s="1573"/>
      <c r="AI165" s="1573"/>
      <c r="AJ165" s="1573"/>
      <c r="AK165" s="1573"/>
    </row>
    <row r="166" spans="1:37" ht="18">
      <c r="A166" s="1450">
        <v>44787</v>
      </c>
      <c r="B166" s="1217" t="s">
        <v>1170</v>
      </c>
      <c r="C166" s="1217" t="s">
        <v>3456</v>
      </c>
      <c r="D166" s="1242" t="s">
        <v>3521</v>
      </c>
      <c r="E166" s="1217" t="s">
        <v>3523</v>
      </c>
      <c r="F166" s="1217" t="s">
        <v>3515</v>
      </c>
      <c r="G166" s="1219">
        <v>15000</v>
      </c>
      <c r="H166" s="1769" t="s">
        <v>3063</v>
      </c>
      <c r="I166" s="1221" t="s">
        <v>3453</v>
      </c>
      <c r="J166" s="1642"/>
      <c r="K166" s="48" t="e">
        <f t="shared" ca="1" si="46"/>
        <v>#NAME?</v>
      </c>
      <c r="L166" s="48" t="e">
        <f t="shared" ca="1" si="47"/>
        <v>#NAME?</v>
      </c>
      <c r="M166" s="1240" t="e">
        <f ca="1">(G166-K166-L166)*0.7</f>
        <v>#NAME?</v>
      </c>
      <c r="N166" s="1240"/>
      <c r="O166" s="1668"/>
      <c r="P166" s="1240"/>
      <c r="Q166" s="1240"/>
      <c r="R166" s="1240"/>
      <c r="S166" s="1240"/>
      <c r="T166" s="1240" t="e">
        <f t="shared" ca="1" si="0"/>
        <v>#NAME?</v>
      </c>
      <c r="U166" s="1378" t="e">
        <f t="shared" ca="1" si="1"/>
        <v>#NAME?</v>
      </c>
      <c r="V166" s="48"/>
      <c r="W166" s="1217" t="s">
        <v>107</v>
      </c>
      <c r="X166" s="48"/>
      <c r="Y166" s="1217" t="s">
        <v>7071</v>
      </c>
      <c r="Z166" s="1562"/>
      <c r="AA166" s="48"/>
      <c r="AB166" s="48"/>
      <c r="AC166" s="48"/>
      <c r="AD166" s="48"/>
      <c r="AE166" s="48"/>
      <c r="AF166" s="1562"/>
      <c r="AG166" s="48"/>
      <c r="AH166" s="48"/>
      <c r="AI166" s="48"/>
      <c r="AJ166" s="48"/>
      <c r="AK166" s="48"/>
    </row>
    <row r="167" spans="1:37" ht="13.8">
      <c r="A167" s="1450">
        <v>44787</v>
      </c>
      <c r="B167" s="1217" t="s">
        <v>1170</v>
      </c>
      <c r="C167" s="1217" t="s">
        <v>3456</v>
      </c>
      <c r="D167" s="1242" t="s">
        <v>3447</v>
      </c>
      <c r="E167" s="1217" t="s">
        <v>86</v>
      </c>
      <c r="F167" s="1217" t="s">
        <v>3486</v>
      </c>
      <c r="G167" s="1219">
        <f>1600*100/I1</f>
        <v>32193.158953722337</v>
      </c>
      <c r="H167" s="1769" t="s">
        <v>3063</v>
      </c>
      <c r="I167" s="1794" t="s">
        <v>3450</v>
      </c>
      <c r="J167" s="1795">
        <f>500*100/I1</f>
        <v>10060.362173038229</v>
      </c>
      <c r="K167" s="48" t="e">
        <f t="shared" ca="1" si="46"/>
        <v>#NAME?</v>
      </c>
      <c r="L167" s="48" t="e">
        <f t="shared" ca="1" si="47"/>
        <v>#NAME?</v>
      </c>
      <c r="M167" s="1240"/>
      <c r="N167" s="1240">
        <v>4000</v>
      </c>
      <c r="O167" s="1668"/>
      <c r="P167" s="1240"/>
      <c r="Q167" s="1240"/>
      <c r="R167" s="1240"/>
      <c r="S167" s="1240"/>
      <c r="T167" s="1240" t="e">
        <f t="shared" ca="1" si="0"/>
        <v>#NAME?</v>
      </c>
      <c r="U167" s="1378" t="e">
        <f t="shared" ca="1" si="1"/>
        <v>#NAME?</v>
      </c>
      <c r="V167" s="48"/>
      <c r="W167" s="1217" t="s">
        <v>107</v>
      </c>
      <c r="X167" s="48"/>
      <c r="Y167" s="1217" t="s">
        <v>7072</v>
      </c>
      <c r="Z167" s="1562"/>
      <c r="AA167" s="48"/>
      <c r="AB167" s="48"/>
      <c r="AC167" s="48"/>
      <c r="AD167" s="48"/>
      <c r="AE167" s="48"/>
      <c r="AF167" s="1562"/>
      <c r="AG167" s="48"/>
      <c r="AH167" s="48"/>
      <c r="AI167" s="48"/>
      <c r="AJ167" s="48"/>
      <c r="AK167" s="48"/>
    </row>
    <row r="168" spans="1:37" ht="18">
      <c r="A168" s="1450">
        <v>44787</v>
      </c>
      <c r="B168" s="1217" t="s">
        <v>1906</v>
      </c>
      <c r="C168" s="1217"/>
      <c r="D168" s="1242" t="s">
        <v>3919</v>
      </c>
      <c r="E168" s="1217" t="s">
        <v>2979</v>
      </c>
      <c r="F168" s="1217" t="s">
        <v>3501</v>
      </c>
      <c r="G168" s="1219">
        <v>36000</v>
      </c>
      <c r="H168" s="1572" t="s">
        <v>3055</v>
      </c>
      <c r="I168" s="1221" t="s">
        <v>3453</v>
      </c>
      <c r="J168" s="1642"/>
      <c r="K168" s="48" t="e">
        <f t="shared" ca="1" si="46"/>
        <v>#NAME?</v>
      </c>
      <c r="L168" s="48" t="e">
        <f t="shared" ca="1" si="47"/>
        <v>#NAME?</v>
      </c>
      <c r="M168" s="1240"/>
      <c r="N168" s="1240">
        <v>22100</v>
      </c>
      <c r="O168" s="1668"/>
      <c r="P168" s="1240"/>
      <c r="Q168" s="1240"/>
      <c r="R168" s="1240"/>
      <c r="S168" s="1240"/>
      <c r="T168" s="1240" t="e">
        <f t="shared" ca="1" si="0"/>
        <v>#NAME?</v>
      </c>
      <c r="U168" s="1378" t="e">
        <f t="shared" ca="1" si="1"/>
        <v>#NAME?</v>
      </c>
      <c r="V168" s="48"/>
      <c r="W168" s="1217" t="s">
        <v>27</v>
      </c>
      <c r="X168" s="48"/>
      <c r="Y168" s="1217" t="s">
        <v>7073</v>
      </c>
      <c r="Z168" s="1562"/>
      <c r="AA168" s="48"/>
      <c r="AB168" s="48"/>
      <c r="AC168" s="48"/>
      <c r="AD168" s="48"/>
      <c r="AE168" s="48"/>
      <c r="AF168" s="1562"/>
      <c r="AG168" s="48"/>
      <c r="AH168" s="48"/>
      <c r="AI168" s="48"/>
      <c r="AJ168" s="48"/>
      <c r="AK168" s="48"/>
    </row>
    <row r="169" spans="1:37" ht="18">
      <c r="A169" s="1450">
        <v>44787</v>
      </c>
      <c r="B169" s="1217" t="s">
        <v>1906</v>
      </c>
      <c r="C169" s="1217"/>
      <c r="D169" s="1242" t="s">
        <v>3919</v>
      </c>
      <c r="E169" s="1217" t="s">
        <v>3523</v>
      </c>
      <c r="F169" s="1217" t="s">
        <v>3515</v>
      </c>
      <c r="G169" s="1219">
        <v>26400</v>
      </c>
      <c r="H169" s="1572" t="s">
        <v>3055</v>
      </c>
      <c r="I169" s="1221" t="s">
        <v>3453</v>
      </c>
      <c r="J169" s="1642"/>
      <c r="K169" s="48" t="e">
        <f t="shared" ca="1" si="46"/>
        <v>#NAME?</v>
      </c>
      <c r="L169" s="48" t="e">
        <f t="shared" ca="1" si="47"/>
        <v>#NAME?</v>
      </c>
      <c r="M169" s="1240" t="e">
        <f ca="1">(G169-K169-L169)*0.7</f>
        <v>#NAME?</v>
      </c>
      <c r="N169" s="1240"/>
      <c r="O169" s="1668"/>
      <c r="P169" s="1240"/>
      <c r="Q169" s="1240"/>
      <c r="R169" s="1240"/>
      <c r="S169" s="1240"/>
      <c r="T169" s="1240" t="e">
        <f t="shared" ca="1" si="0"/>
        <v>#NAME?</v>
      </c>
      <c r="U169" s="1378" t="e">
        <f t="shared" ca="1" si="1"/>
        <v>#NAME?</v>
      </c>
      <c r="V169" s="48"/>
      <c r="W169" s="1217" t="s">
        <v>27</v>
      </c>
      <c r="X169" s="48"/>
      <c r="Y169" s="1217" t="s">
        <v>7074</v>
      </c>
      <c r="Z169" s="1562"/>
      <c r="AA169" s="48"/>
      <c r="AB169" s="48"/>
      <c r="AC169" s="48"/>
      <c r="AD169" s="48"/>
      <c r="AE169" s="48"/>
      <c r="AF169" s="1562"/>
      <c r="AG169" s="48"/>
      <c r="AH169" s="48"/>
      <c r="AI169" s="48"/>
      <c r="AJ169" s="48"/>
      <c r="AK169" s="48"/>
    </row>
    <row r="170" spans="1:37" ht="13.8">
      <c r="A170" s="1450">
        <v>44787</v>
      </c>
      <c r="B170" s="1217" t="s">
        <v>1170</v>
      </c>
      <c r="C170" s="1217" t="s">
        <v>3456</v>
      </c>
      <c r="D170" s="1242" t="s">
        <v>3447</v>
      </c>
      <c r="E170" s="1217" t="s">
        <v>27</v>
      </c>
      <c r="F170" s="1217" t="s">
        <v>5633</v>
      </c>
      <c r="G170" s="1219">
        <f>1600*100/I1</f>
        <v>32193.158953722337</v>
      </c>
      <c r="H170" s="1769" t="s">
        <v>3063</v>
      </c>
      <c r="I170" s="1794" t="s">
        <v>3450</v>
      </c>
      <c r="J170" s="1795">
        <f>500*100/I1</f>
        <v>10060.362173038229</v>
      </c>
      <c r="K170" s="48" t="e">
        <f t="shared" ca="1" si="46"/>
        <v>#NAME?</v>
      </c>
      <c r="L170" s="48" t="e">
        <f t="shared" ca="1" si="47"/>
        <v>#NAME?</v>
      </c>
      <c r="M170" s="1240"/>
      <c r="N170" s="1240">
        <v>5000</v>
      </c>
      <c r="O170" s="1668"/>
      <c r="P170" s="1240"/>
      <c r="Q170" s="1240"/>
      <c r="R170" s="1240"/>
      <c r="S170" s="1240"/>
      <c r="T170" s="1240" t="e">
        <f t="shared" ca="1" si="0"/>
        <v>#NAME?</v>
      </c>
      <c r="U170" s="1378" t="e">
        <f t="shared" ca="1" si="1"/>
        <v>#NAME?</v>
      </c>
      <c r="V170" s="48"/>
      <c r="W170" s="1217" t="s">
        <v>107</v>
      </c>
      <c r="X170" s="48"/>
      <c r="Y170" s="1217" t="s">
        <v>7075</v>
      </c>
      <c r="Z170" s="1562"/>
      <c r="AA170" s="48"/>
      <c r="AB170" s="48"/>
      <c r="AC170" s="48"/>
      <c r="AD170" s="48"/>
      <c r="AE170" s="48"/>
      <c r="AF170" s="1562"/>
      <c r="AG170" s="48"/>
      <c r="AH170" s="48"/>
      <c r="AI170" s="48"/>
      <c r="AJ170" s="48"/>
      <c r="AK170" s="48"/>
    </row>
    <row r="171" spans="1:37" ht="18">
      <c r="A171" s="1450">
        <v>44787</v>
      </c>
      <c r="B171" s="1217" t="s">
        <v>1906</v>
      </c>
      <c r="C171" s="1217"/>
      <c r="D171" s="1242" t="s">
        <v>3697</v>
      </c>
      <c r="E171" s="1217" t="s">
        <v>3498</v>
      </c>
      <c r="F171" s="1217" t="s">
        <v>3686</v>
      </c>
      <c r="G171" s="1219">
        <f>44440*100/I1</f>
        <v>894164.98993963783</v>
      </c>
      <c r="H171" s="1769" t="s">
        <v>3063</v>
      </c>
      <c r="I171" s="1794" t="s">
        <v>3450</v>
      </c>
      <c r="J171" s="1642"/>
      <c r="K171" s="10">
        <v>50000</v>
      </c>
      <c r="L171" s="10">
        <v>40000</v>
      </c>
      <c r="M171" s="1239"/>
      <c r="N171" s="1240">
        <v>152900</v>
      </c>
      <c r="O171" s="1668"/>
      <c r="P171" s="1240"/>
      <c r="Q171" s="1240"/>
      <c r="R171" s="1240"/>
      <c r="S171" s="1240"/>
      <c r="T171" s="1240">
        <f t="shared" si="0"/>
        <v>651264.98993963783</v>
      </c>
      <c r="U171" s="1378">
        <f t="shared" si="1"/>
        <v>0.72834990999099913</v>
      </c>
      <c r="V171" s="48"/>
      <c r="W171" s="1217" t="s">
        <v>3508</v>
      </c>
      <c r="X171" s="48"/>
      <c r="Y171" s="1217" t="s">
        <v>7076</v>
      </c>
      <c r="Z171" s="1562"/>
      <c r="AA171" s="48"/>
      <c r="AB171" s="48"/>
      <c r="AC171" s="48"/>
      <c r="AD171" s="48"/>
      <c r="AE171" s="48"/>
      <c r="AF171" s="1562"/>
      <c r="AG171" s="48"/>
      <c r="AH171" s="48"/>
      <c r="AI171" s="48"/>
      <c r="AJ171" s="48"/>
      <c r="AK171" s="48"/>
    </row>
    <row r="172" spans="1:37" ht="13.8">
      <c r="A172" s="1450">
        <v>44787</v>
      </c>
      <c r="B172" s="1217" t="s">
        <v>1906</v>
      </c>
      <c r="C172" s="1217"/>
      <c r="D172" s="1242" t="s">
        <v>1371</v>
      </c>
      <c r="E172" s="1217" t="s">
        <v>60</v>
      </c>
      <c r="F172" s="1217" t="s">
        <v>3517</v>
      </c>
      <c r="G172" s="1219">
        <v>410000</v>
      </c>
      <c r="H172" s="1769" t="s">
        <v>3063</v>
      </c>
      <c r="I172" s="1221" t="s">
        <v>3453</v>
      </c>
      <c r="J172" s="1663">
        <v>80000</v>
      </c>
      <c r="K172" s="1510">
        <v>3000</v>
      </c>
      <c r="L172" s="1510">
        <v>4000</v>
      </c>
      <c r="M172" s="1797"/>
      <c r="N172" s="1240">
        <v>120000</v>
      </c>
      <c r="O172" s="1668"/>
      <c r="P172" s="1240"/>
      <c r="Q172" s="1240"/>
      <c r="R172" s="1240"/>
      <c r="S172" s="1240"/>
      <c r="T172" s="1240">
        <f t="shared" si="0"/>
        <v>203000</v>
      </c>
      <c r="U172" s="1378">
        <f t="shared" si="1"/>
        <v>0.49512195121951219</v>
      </c>
      <c r="V172" s="48"/>
      <c r="W172" s="1217" t="s">
        <v>1540</v>
      </c>
      <c r="X172" s="48"/>
      <c r="Y172" s="1217" t="s">
        <v>7077</v>
      </c>
      <c r="Z172" s="1562"/>
      <c r="AA172" s="48"/>
      <c r="AB172" s="48"/>
      <c r="AC172" s="48"/>
      <c r="AD172" s="48"/>
      <c r="AE172" s="48"/>
      <c r="AF172" s="1562"/>
      <c r="AG172" s="48"/>
      <c r="AH172" s="48"/>
      <c r="AI172" s="48"/>
      <c r="AJ172" s="48"/>
      <c r="AK172" s="48"/>
    </row>
    <row r="173" spans="1:37" ht="18">
      <c r="A173" s="1450">
        <v>44787</v>
      </c>
      <c r="B173" s="1217" t="s">
        <v>570</v>
      </c>
      <c r="C173" s="1217" t="s">
        <v>3456</v>
      </c>
      <c r="D173" s="1242" t="s">
        <v>4010</v>
      </c>
      <c r="E173" s="1217" t="s">
        <v>86</v>
      </c>
      <c r="F173" s="1217" t="s">
        <v>3486</v>
      </c>
      <c r="G173" s="1219">
        <v>18000</v>
      </c>
      <c r="H173" s="1769" t="s">
        <v>3063</v>
      </c>
      <c r="I173" s="1221" t="s">
        <v>3453</v>
      </c>
      <c r="J173" s="1642"/>
      <c r="K173" s="48" t="e">
        <f t="shared" ref="K173:K191" ca="1" si="48">_xludf.IFS(C173="成田机场",3000,C173="羽田机场",1200,D173="NearMe",1000,D173="VIP-limo",G173*0.12)</f>
        <v>#NAME?</v>
      </c>
      <c r="L173" s="48" t="e">
        <f t="shared" ref="L173:L180" ca="1" si="49">_xludf.IFS(C173="成田机场",4000,C173="羽田机场",1000,D173="VIP-limo",0)</f>
        <v>#NAME?</v>
      </c>
      <c r="M173" s="1240" t="e">
        <f t="shared" ref="M173:M175" ca="1" si="50">(G173-K173-L173)*0.7</f>
        <v>#NAME?</v>
      </c>
      <c r="N173" s="1240"/>
      <c r="O173" s="1668"/>
      <c r="P173" s="1240"/>
      <c r="Q173" s="1240"/>
      <c r="R173" s="1240"/>
      <c r="S173" s="1240"/>
      <c r="T173" s="1240" t="e">
        <f t="shared" ca="1" si="0"/>
        <v>#NAME?</v>
      </c>
      <c r="U173" s="1378" t="e">
        <f t="shared" ca="1" si="1"/>
        <v>#NAME?</v>
      </c>
      <c r="V173" s="48"/>
      <c r="W173" s="1217" t="s">
        <v>108</v>
      </c>
      <c r="X173" s="48"/>
      <c r="Y173" s="1217" t="s">
        <v>7078</v>
      </c>
      <c r="Z173" s="1562"/>
      <c r="AA173" s="48"/>
      <c r="AB173" s="48"/>
      <c r="AC173" s="48"/>
      <c r="AD173" s="48"/>
      <c r="AE173" s="48"/>
      <c r="AF173" s="1562"/>
      <c r="AG173" s="48"/>
      <c r="AH173" s="48"/>
      <c r="AI173" s="48"/>
      <c r="AJ173" s="48"/>
      <c r="AK173" s="48"/>
    </row>
    <row r="174" spans="1:37" ht="18">
      <c r="A174" s="1450">
        <v>44787</v>
      </c>
      <c r="B174" s="1217" t="s">
        <v>570</v>
      </c>
      <c r="C174" s="1217" t="s">
        <v>3456</v>
      </c>
      <c r="D174" s="1242" t="s">
        <v>3452</v>
      </c>
      <c r="E174" s="1217" t="s">
        <v>3079</v>
      </c>
      <c r="F174" s="1217" t="s">
        <v>3547</v>
      </c>
      <c r="G174" s="1219">
        <v>17000</v>
      </c>
      <c r="H174" s="1769" t="s">
        <v>3063</v>
      </c>
      <c r="I174" s="1221" t="s">
        <v>3453</v>
      </c>
      <c r="J174" s="1642"/>
      <c r="K174" s="48" t="e">
        <f t="shared" ca="1" si="48"/>
        <v>#NAME?</v>
      </c>
      <c r="L174" s="48" t="e">
        <f t="shared" ca="1" si="49"/>
        <v>#NAME?</v>
      </c>
      <c r="M174" s="1240" t="e">
        <f t="shared" ca="1" si="50"/>
        <v>#NAME?</v>
      </c>
      <c r="N174" s="1240"/>
      <c r="O174" s="1668"/>
      <c r="P174" s="1240"/>
      <c r="Q174" s="1240"/>
      <c r="R174" s="1240"/>
      <c r="S174" s="1240"/>
      <c r="T174" s="1240" t="e">
        <f t="shared" ca="1" si="0"/>
        <v>#NAME?</v>
      </c>
      <c r="U174" s="1378" t="e">
        <f t="shared" ca="1" si="1"/>
        <v>#NAME?</v>
      </c>
      <c r="V174" s="48"/>
      <c r="W174" s="1217" t="s">
        <v>3508</v>
      </c>
      <c r="X174" s="48"/>
      <c r="Y174" s="1217" t="s">
        <v>7079</v>
      </c>
      <c r="Z174" s="1562"/>
      <c r="AA174" s="48"/>
      <c r="AB174" s="48"/>
      <c r="AC174" s="48"/>
      <c r="AD174" s="48"/>
      <c r="AE174" s="48"/>
      <c r="AF174" s="1562"/>
      <c r="AG174" s="48"/>
      <c r="AH174" s="48"/>
      <c r="AI174" s="48"/>
      <c r="AJ174" s="48"/>
      <c r="AK174" s="48"/>
    </row>
    <row r="175" spans="1:37" ht="18">
      <c r="A175" s="1450">
        <v>44787</v>
      </c>
      <c r="B175" s="1217" t="s">
        <v>1906</v>
      </c>
      <c r="C175" s="1217"/>
      <c r="D175" s="1242" t="s">
        <v>3919</v>
      </c>
      <c r="E175" s="1217" t="s">
        <v>43</v>
      </c>
      <c r="F175" s="1217" t="s">
        <v>3626</v>
      </c>
      <c r="G175" s="1219">
        <v>33600</v>
      </c>
      <c r="H175" s="1572" t="s">
        <v>3055</v>
      </c>
      <c r="I175" s="1221" t="s">
        <v>3453</v>
      </c>
      <c r="J175" s="1642"/>
      <c r="K175" s="48" t="e">
        <f t="shared" ca="1" si="48"/>
        <v>#NAME?</v>
      </c>
      <c r="L175" s="48" t="e">
        <f t="shared" ca="1" si="49"/>
        <v>#NAME?</v>
      </c>
      <c r="M175" s="1240" t="e">
        <f t="shared" ca="1" si="50"/>
        <v>#NAME?</v>
      </c>
      <c r="N175" s="1240"/>
      <c r="O175" s="1668"/>
      <c r="P175" s="1240"/>
      <c r="Q175" s="1240"/>
      <c r="R175" s="1240"/>
      <c r="S175" s="1240"/>
      <c r="T175" s="1240" t="e">
        <f t="shared" ca="1" si="0"/>
        <v>#NAME?</v>
      </c>
      <c r="U175" s="1378" t="e">
        <f t="shared" ca="1" si="1"/>
        <v>#NAME?</v>
      </c>
      <c r="V175" s="48"/>
      <c r="W175" s="1217" t="s">
        <v>27</v>
      </c>
      <c r="X175" s="48"/>
      <c r="Y175" s="1217" t="s">
        <v>7080</v>
      </c>
      <c r="Z175" s="1562"/>
      <c r="AA175" s="48"/>
      <c r="AB175" s="48"/>
      <c r="AC175" s="48"/>
      <c r="AD175" s="48"/>
      <c r="AE175" s="48"/>
      <c r="AF175" s="1562"/>
      <c r="AG175" s="48"/>
      <c r="AH175" s="48"/>
      <c r="AI175" s="48"/>
      <c r="AJ175" s="48"/>
      <c r="AK175" s="48"/>
    </row>
    <row r="176" spans="1:37" ht="18">
      <c r="A176" s="1450">
        <v>44787</v>
      </c>
      <c r="B176" s="1217" t="s">
        <v>1906</v>
      </c>
      <c r="C176" s="1217"/>
      <c r="D176" s="1242" t="s">
        <v>3919</v>
      </c>
      <c r="E176" s="1217" t="s">
        <v>98</v>
      </c>
      <c r="F176" s="1217" t="s">
        <v>3449</v>
      </c>
      <c r="G176" s="1219">
        <v>24000</v>
      </c>
      <c r="H176" s="1572" t="s">
        <v>3055</v>
      </c>
      <c r="I176" s="1221" t="s">
        <v>3453</v>
      </c>
      <c r="J176" s="1642"/>
      <c r="K176" s="48" t="e">
        <f t="shared" ca="1" si="48"/>
        <v>#NAME?</v>
      </c>
      <c r="L176" s="48" t="e">
        <f t="shared" ca="1" si="49"/>
        <v>#NAME?</v>
      </c>
      <c r="M176" s="1240"/>
      <c r="N176" s="1240">
        <v>14400</v>
      </c>
      <c r="O176" s="1668"/>
      <c r="P176" s="1240"/>
      <c r="Q176" s="1240"/>
      <c r="R176" s="1240"/>
      <c r="S176" s="1240"/>
      <c r="T176" s="1240" t="e">
        <f t="shared" ca="1" si="0"/>
        <v>#NAME?</v>
      </c>
      <c r="U176" s="1378" t="e">
        <f t="shared" ca="1" si="1"/>
        <v>#NAME?</v>
      </c>
      <c r="V176" s="48"/>
      <c r="W176" s="1217" t="s">
        <v>27</v>
      </c>
      <c r="X176" s="48"/>
      <c r="Y176" s="1217" t="s">
        <v>7081</v>
      </c>
      <c r="Z176" s="1562"/>
      <c r="AA176" s="48"/>
      <c r="AB176" s="48"/>
      <c r="AC176" s="48"/>
      <c r="AD176" s="48"/>
      <c r="AE176" s="48"/>
      <c r="AF176" s="1562"/>
      <c r="AG176" s="48"/>
      <c r="AH176" s="48"/>
      <c r="AI176" s="48"/>
      <c r="AJ176" s="48"/>
      <c r="AK176" s="48"/>
    </row>
    <row r="177" spans="1:37" ht="18">
      <c r="A177" s="1450">
        <v>44787</v>
      </c>
      <c r="B177" s="1217" t="s">
        <v>570</v>
      </c>
      <c r="C177" s="1217" t="s">
        <v>3456</v>
      </c>
      <c r="D177" s="1242" t="s">
        <v>1371</v>
      </c>
      <c r="E177" s="1217" t="s">
        <v>34</v>
      </c>
      <c r="F177" s="1217" t="s">
        <v>3486</v>
      </c>
      <c r="G177" s="1219">
        <f>800*100/I1</f>
        <v>16096.579476861169</v>
      </c>
      <c r="H177" s="1769" t="s">
        <v>3063</v>
      </c>
      <c r="I177" s="1794" t="s">
        <v>3450</v>
      </c>
      <c r="J177" s="1642"/>
      <c r="K177" s="48" t="e">
        <f t="shared" ca="1" si="48"/>
        <v>#NAME?</v>
      </c>
      <c r="L177" s="48" t="e">
        <f t="shared" ca="1" si="49"/>
        <v>#NAME?</v>
      </c>
      <c r="M177" s="1240" t="e">
        <f ca="1">(15000-K177-L177)*0.7</f>
        <v>#NAME?</v>
      </c>
      <c r="N177" s="1240"/>
      <c r="O177" s="1668"/>
      <c r="P177" s="1240"/>
      <c r="Q177" s="1240"/>
      <c r="R177" s="1240"/>
      <c r="S177" s="1240"/>
      <c r="T177" s="1240" t="e">
        <f t="shared" ca="1" si="0"/>
        <v>#NAME?</v>
      </c>
      <c r="U177" s="1378" t="e">
        <f t="shared" ca="1" si="1"/>
        <v>#NAME?</v>
      </c>
      <c r="V177" s="48"/>
      <c r="W177" s="1217" t="s">
        <v>1540</v>
      </c>
      <c r="X177" s="48"/>
      <c r="Y177" s="1217" t="s">
        <v>7082</v>
      </c>
      <c r="Z177" s="1562"/>
      <c r="AA177" s="48"/>
      <c r="AB177" s="48"/>
      <c r="AC177" s="48"/>
      <c r="AD177" s="48"/>
      <c r="AE177" s="48"/>
      <c r="AF177" s="1562"/>
      <c r="AG177" s="48"/>
      <c r="AH177" s="48"/>
      <c r="AI177" s="48"/>
      <c r="AJ177" s="48"/>
      <c r="AK177" s="48"/>
    </row>
    <row r="178" spans="1:37" ht="18">
      <c r="A178" s="1454">
        <v>44787</v>
      </c>
      <c r="B178" s="1246" t="s">
        <v>570</v>
      </c>
      <c r="C178" s="1246" t="s">
        <v>3446</v>
      </c>
      <c r="D178" s="1259" t="s">
        <v>7070</v>
      </c>
      <c r="E178" s="1246" t="s">
        <v>86</v>
      </c>
      <c r="F178" s="1246" t="s">
        <v>3486</v>
      </c>
      <c r="G178" s="1248">
        <v>11000</v>
      </c>
      <c r="H178" s="1792" t="s">
        <v>3063</v>
      </c>
      <c r="I178" s="1250" t="s">
        <v>3453</v>
      </c>
      <c r="J178" s="1657"/>
      <c r="K178" s="1573" t="e">
        <f t="shared" ca="1" si="48"/>
        <v>#NAME?</v>
      </c>
      <c r="L178" s="1573" t="e">
        <f t="shared" ca="1" si="49"/>
        <v>#NAME?</v>
      </c>
      <c r="M178" s="1257"/>
      <c r="N178" s="1257">
        <v>3000</v>
      </c>
      <c r="O178" s="1796"/>
      <c r="P178" s="1257"/>
      <c r="Q178" s="1257"/>
      <c r="R178" s="1257"/>
      <c r="S178" s="1257"/>
      <c r="T178" s="1240" t="e">
        <f t="shared" ca="1" si="0"/>
        <v>#NAME?</v>
      </c>
      <c r="U178" s="1387" t="e">
        <f t="shared" ca="1" si="1"/>
        <v>#NAME?</v>
      </c>
      <c r="V178" s="1573"/>
      <c r="W178" s="1246" t="s">
        <v>27</v>
      </c>
      <c r="X178" s="1573"/>
      <c r="Y178" s="1246" t="s">
        <v>7083</v>
      </c>
      <c r="Z178" s="1584"/>
      <c r="AA178" s="1573"/>
      <c r="AB178" s="1573"/>
      <c r="AC178" s="1573"/>
      <c r="AD178" s="1573"/>
      <c r="AE178" s="1573"/>
      <c r="AF178" s="1584"/>
      <c r="AG178" s="1573"/>
      <c r="AH178" s="1573"/>
      <c r="AI178" s="1573"/>
      <c r="AJ178" s="1573"/>
      <c r="AK178" s="1573"/>
    </row>
    <row r="179" spans="1:37" ht="18">
      <c r="A179" s="1450">
        <v>44788</v>
      </c>
      <c r="B179" s="1217" t="s">
        <v>1906</v>
      </c>
      <c r="C179" s="1217"/>
      <c r="D179" s="1242" t="s">
        <v>3919</v>
      </c>
      <c r="E179" s="1217" t="s">
        <v>49</v>
      </c>
      <c r="F179" s="1217" t="s">
        <v>3486</v>
      </c>
      <c r="G179" s="1219">
        <v>24000</v>
      </c>
      <c r="H179" s="1572" t="s">
        <v>3055</v>
      </c>
      <c r="I179" s="1221" t="s">
        <v>3453</v>
      </c>
      <c r="J179" s="1642"/>
      <c r="K179" s="48" t="e">
        <f t="shared" ca="1" si="48"/>
        <v>#NAME?</v>
      </c>
      <c r="L179" s="48" t="e">
        <f t="shared" ca="1" si="49"/>
        <v>#NAME?</v>
      </c>
      <c r="M179" s="1240" t="e">
        <f t="shared" ref="M179:M180" ca="1" si="51">(G179-K179-L179)*0.7</f>
        <v>#NAME?</v>
      </c>
      <c r="N179" s="1240"/>
      <c r="O179" s="1668"/>
      <c r="P179" s="1240"/>
      <c r="Q179" s="1240"/>
      <c r="R179" s="1240"/>
      <c r="S179" s="1240"/>
      <c r="T179" s="1240" t="e">
        <f t="shared" ca="1" si="0"/>
        <v>#NAME?</v>
      </c>
      <c r="U179" s="1378" t="e">
        <f t="shared" ca="1" si="1"/>
        <v>#NAME?</v>
      </c>
      <c r="V179" s="48"/>
      <c r="W179" s="1217" t="s">
        <v>27</v>
      </c>
      <c r="X179" s="48"/>
      <c r="Y179" s="1217" t="s">
        <v>7084</v>
      </c>
      <c r="Z179" s="1562"/>
      <c r="AA179" s="48"/>
      <c r="AB179" s="48"/>
      <c r="AC179" s="48"/>
      <c r="AD179" s="48"/>
      <c r="AE179" s="48"/>
      <c r="AF179" s="1562"/>
      <c r="AG179" s="48"/>
      <c r="AH179" s="48"/>
      <c r="AI179" s="48"/>
      <c r="AJ179" s="48"/>
      <c r="AK179" s="48"/>
    </row>
    <row r="180" spans="1:37" ht="18">
      <c r="A180" s="1450">
        <v>44788</v>
      </c>
      <c r="B180" s="1217" t="s">
        <v>1906</v>
      </c>
      <c r="C180" s="1217"/>
      <c r="D180" s="1242" t="s">
        <v>3919</v>
      </c>
      <c r="E180" s="1217" t="s">
        <v>40</v>
      </c>
      <c r="F180" s="1217" t="s">
        <v>3449</v>
      </c>
      <c r="G180" s="1219">
        <v>21600</v>
      </c>
      <c r="H180" s="1572" t="s">
        <v>3055</v>
      </c>
      <c r="I180" s="1221" t="s">
        <v>3453</v>
      </c>
      <c r="J180" s="1642"/>
      <c r="K180" s="48" t="e">
        <f t="shared" ca="1" si="48"/>
        <v>#NAME?</v>
      </c>
      <c r="L180" s="48" t="e">
        <f t="shared" ca="1" si="49"/>
        <v>#NAME?</v>
      </c>
      <c r="M180" s="1240" t="e">
        <f t="shared" ca="1" si="51"/>
        <v>#NAME?</v>
      </c>
      <c r="N180" s="1240"/>
      <c r="O180" s="1668"/>
      <c r="P180" s="1240"/>
      <c r="Q180" s="1240"/>
      <c r="R180" s="1240"/>
      <c r="S180" s="1240"/>
      <c r="T180" s="1240" t="e">
        <f t="shared" ca="1" si="0"/>
        <v>#NAME?</v>
      </c>
      <c r="U180" s="1378" t="e">
        <f t="shared" ca="1" si="1"/>
        <v>#NAME?</v>
      </c>
      <c r="V180" s="48"/>
      <c r="W180" s="1217" t="s">
        <v>27</v>
      </c>
      <c r="X180" s="48"/>
      <c r="Y180" s="1217" t="s">
        <v>7085</v>
      </c>
      <c r="Z180" s="1562"/>
      <c r="AA180" s="48"/>
      <c r="AB180" s="48"/>
      <c r="AC180" s="48"/>
      <c r="AD180" s="48"/>
      <c r="AE180" s="48"/>
      <c r="AF180" s="1562"/>
      <c r="AG180" s="48"/>
      <c r="AH180" s="48"/>
      <c r="AI180" s="48"/>
      <c r="AJ180" s="48"/>
      <c r="AK180" s="48"/>
    </row>
    <row r="181" spans="1:37" ht="18">
      <c r="A181" s="1450">
        <v>44788</v>
      </c>
      <c r="B181" s="1217" t="s">
        <v>3473</v>
      </c>
      <c r="C181" s="1217"/>
      <c r="D181" s="1242" t="s">
        <v>3570</v>
      </c>
      <c r="E181" s="1217" t="s">
        <v>27</v>
      </c>
      <c r="F181" s="1217" t="s">
        <v>3571</v>
      </c>
      <c r="G181" s="1219">
        <v>11000</v>
      </c>
      <c r="H181" s="1572" t="s">
        <v>3063</v>
      </c>
      <c r="I181" s="1221" t="s">
        <v>3453</v>
      </c>
      <c r="J181" s="1642"/>
      <c r="K181" s="48" t="e">
        <f t="shared" ca="1" si="48"/>
        <v>#NAME?</v>
      </c>
      <c r="L181" s="48"/>
      <c r="M181" s="1240"/>
      <c r="N181" s="1240">
        <v>5300</v>
      </c>
      <c r="O181" s="1668"/>
      <c r="P181" s="1240"/>
      <c r="Q181" s="1240"/>
      <c r="R181" s="1240"/>
      <c r="S181" s="1240"/>
      <c r="T181" s="1240" t="e">
        <f t="shared" ca="1" si="0"/>
        <v>#NAME?</v>
      </c>
      <c r="U181" s="1378" t="e">
        <f t="shared" ca="1" si="1"/>
        <v>#NAME?</v>
      </c>
      <c r="V181" s="48"/>
      <c r="W181" s="1217" t="s">
        <v>3572</v>
      </c>
      <c r="X181" s="48"/>
      <c r="Y181" s="1217" t="s">
        <v>7086</v>
      </c>
      <c r="Z181" s="1562"/>
      <c r="AA181" s="48"/>
      <c r="AB181" s="48"/>
      <c r="AC181" s="48"/>
      <c r="AD181" s="48"/>
      <c r="AE181" s="48"/>
      <c r="AF181" s="1562"/>
      <c r="AG181" s="48"/>
      <c r="AH181" s="48"/>
      <c r="AI181" s="48"/>
      <c r="AJ181" s="48"/>
      <c r="AK181" s="48"/>
    </row>
    <row r="182" spans="1:37" ht="18">
      <c r="A182" s="1450">
        <v>44788</v>
      </c>
      <c r="B182" s="1217" t="s">
        <v>3473</v>
      </c>
      <c r="C182" s="1217"/>
      <c r="D182" s="1242" t="s">
        <v>3570</v>
      </c>
      <c r="E182" s="1217" t="s">
        <v>86</v>
      </c>
      <c r="F182" s="1217" t="s">
        <v>3547</v>
      </c>
      <c r="G182" s="1219">
        <v>8500</v>
      </c>
      <c r="H182" s="1572" t="s">
        <v>3063</v>
      </c>
      <c r="I182" s="1221" t="s">
        <v>3453</v>
      </c>
      <c r="J182" s="1642"/>
      <c r="K182" s="48" t="e">
        <f t="shared" ca="1" si="48"/>
        <v>#NAME?</v>
      </c>
      <c r="L182" s="48"/>
      <c r="M182" s="1240"/>
      <c r="N182" s="1240">
        <v>4300</v>
      </c>
      <c r="O182" s="1668"/>
      <c r="P182" s="1240"/>
      <c r="Q182" s="1240"/>
      <c r="R182" s="1240"/>
      <c r="S182" s="1240"/>
      <c r="T182" s="1240" t="e">
        <f t="shared" ca="1" si="0"/>
        <v>#NAME?</v>
      </c>
      <c r="U182" s="1378" t="e">
        <f t="shared" ca="1" si="1"/>
        <v>#NAME?</v>
      </c>
      <c r="V182" s="48"/>
      <c r="W182" s="1217" t="s">
        <v>3572</v>
      </c>
      <c r="X182" s="48"/>
      <c r="Y182" s="1217" t="s">
        <v>7087</v>
      </c>
      <c r="Z182" s="1562"/>
      <c r="AA182" s="48"/>
      <c r="AB182" s="48"/>
      <c r="AC182" s="48"/>
      <c r="AD182" s="48"/>
      <c r="AE182" s="48"/>
      <c r="AF182" s="1562"/>
      <c r="AG182" s="48"/>
      <c r="AH182" s="48"/>
      <c r="AI182" s="48"/>
      <c r="AJ182" s="48"/>
      <c r="AK182" s="48"/>
    </row>
    <row r="183" spans="1:37" ht="18">
      <c r="A183" s="1450">
        <v>44788</v>
      </c>
      <c r="B183" s="1217" t="s">
        <v>3473</v>
      </c>
      <c r="C183" s="1217"/>
      <c r="D183" s="1242" t="s">
        <v>3570</v>
      </c>
      <c r="E183" s="1217" t="s">
        <v>55</v>
      </c>
      <c r="F183" s="1217" t="s">
        <v>3512</v>
      </c>
      <c r="G183" s="1219">
        <v>11000</v>
      </c>
      <c r="H183" s="1572" t="s">
        <v>3063</v>
      </c>
      <c r="I183" s="1221" t="s">
        <v>3453</v>
      </c>
      <c r="J183" s="1667"/>
      <c r="K183" s="48" t="e">
        <f t="shared" ca="1" si="48"/>
        <v>#NAME?</v>
      </c>
      <c r="L183" s="48"/>
      <c r="M183" s="1240"/>
      <c r="N183" s="1240">
        <v>5300</v>
      </c>
      <c r="O183" s="1668"/>
      <c r="P183" s="1240"/>
      <c r="Q183" s="1240"/>
      <c r="R183" s="1240"/>
      <c r="S183" s="1240"/>
      <c r="T183" s="1240" t="e">
        <f t="shared" ca="1" si="0"/>
        <v>#NAME?</v>
      </c>
      <c r="U183" s="1378" t="e">
        <f t="shared" ca="1" si="1"/>
        <v>#NAME?</v>
      </c>
      <c r="V183" s="48"/>
      <c r="W183" s="1217" t="s">
        <v>3572</v>
      </c>
      <c r="X183" s="48"/>
      <c r="Y183" s="1217" t="s">
        <v>7088</v>
      </c>
      <c r="Z183" s="1562"/>
      <c r="AA183" s="48"/>
      <c r="AB183" s="48"/>
      <c r="AC183" s="48"/>
      <c r="AD183" s="48"/>
      <c r="AE183" s="48"/>
      <c r="AF183" s="1562"/>
      <c r="AG183" s="48"/>
      <c r="AH183" s="48"/>
      <c r="AI183" s="48"/>
      <c r="AJ183" s="48"/>
      <c r="AK183" s="48"/>
    </row>
    <row r="184" spans="1:37" ht="18">
      <c r="A184" s="1450">
        <v>44788</v>
      </c>
      <c r="B184" s="1217" t="s">
        <v>570</v>
      </c>
      <c r="C184" s="1217" t="s">
        <v>3456</v>
      </c>
      <c r="D184" s="1242" t="s">
        <v>3474</v>
      </c>
      <c r="E184" s="1217" t="s">
        <v>34</v>
      </c>
      <c r="F184" s="1217" t="s">
        <v>3626</v>
      </c>
      <c r="G184" s="1219">
        <v>17000</v>
      </c>
      <c r="H184" s="1769" t="s">
        <v>3063</v>
      </c>
      <c r="I184" s="1221" t="s">
        <v>3453</v>
      </c>
      <c r="J184" s="1642"/>
      <c r="K184" s="48" t="e">
        <f t="shared" ca="1" si="48"/>
        <v>#NAME?</v>
      </c>
      <c r="L184" s="48" t="e">
        <f t="shared" ref="L184:L188" ca="1" si="52">_xludf.IFS(C184="成田机场",4000,C184="羽田机场",1000,D184="VIP-limo",0)</f>
        <v>#NAME?</v>
      </c>
      <c r="M184" s="1240" t="e">
        <f ca="1">(15000-K184-L184)*0.7</f>
        <v>#NAME?</v>
      </c>
      <c r="N184" s="1240"/>
      <c r="O184" s="1668"/>
      <c r="P184" s="1240"/>
      <c r="Q184" s="1240"/>
      <c r="R184" s="1240"/>
      <c r="S184" s="1240"/>
      <c r="T184" s="1240" t="e">
        <f t="shared" ca="1" si="0"/>
        <v>#NAME?</v>
      </c>
      <c r="U184" s="1378" t="e">
        <f t="shared" ca="1" si="1"/>
        <v>#NAME?</v>
      </c>
      <c r="V184" s="48"/>
      <c r="W184" s="1217" t="s">
        <v>27</v>
      </c>
      <c r="X184" s="48"/>
      <c r="Y184" s="1217" t="s">
        <v>7089</v>
      </c>
      <c r="Z184" s="1562"/>
      <c r="AA184" s="48"/>
      <c r="AB184" s="48"/>
      <c r="AC184" s="48"/>
      <c r="AD184" s="48"/>
      <c r="AE184" s="48"/>
      <c r="AF184" s="1562"/>
      <c r="AG184" s="48"/>
      <c r="AH184" s="48"/>
      <c r="AI184" s="48"/>
      <c r="AJ184" s="48"/>
      <c r="AK184" s="48"/>
    </row>
    <row r="185" spans="1:37" ht="18">
      <c r="A185" s="1450">
        <v>44788</v>
      </c>
      <c r="B185" s="1217" t="s">
        <v>570</v>
      </c>
      <c r="C185" s="1217" t="s">
        <v>3446</v>
      </c>
      <c r="D185" s="1242" t="s">
        <v>3474</v>
      </c>
      <c r="E185" s="1217" t="s">
        <v>86</v>
      </c>
      <c r="F185" s="1217" t="s">
        <v>3547</v>
      </c>
      <c r="G185" s="1219">
        <v>9900</v>
      </c>
      <c r="H185" s="1769" t="s">
        <v>3063</v>
      </c>
      <c r="I185" s="1221" t="s">
        <v>3453</v>
      </c>
      <c r="J185" s="1642"/>
      <c r="K185" s="48" t="e">
        <f t="shared" ca="1" si="48"/>
        <v>#NAME?</v>
      </c>
      <c r="L185" s="48" t="e">
        <f t="shared" ca="1" si="52"/>
        <v>#NAME?</v>
      </c>
      <c r="M185" s="1240"/>
      <c r="N185" s="1240">
        <v>3000</v>
      </c>
      <c r="O185" s="1668"/>
      <c r="P185" s="1240"/>
      <c r="Q185" s="1240"/>
      <c r="R185" s="1240"/>
      <c r="S185" s="1240"/>
      <c r="T185" s="1240" t="e">
        <f t="shared" ca="1" si="0"/>
        <v>#NAME?</v>
      </c>
      <c r="U185" s="1378" t="e">
        <f t="shared" ca="1" si="1"/>
        <v>#NAME?</v>
      </c>
      <c r="V185" s="48"/>
      <c r="W185" s="1217" t="s">
        <v>27</v>
      </c>
      <c r="X185" s="48"/>
      <c r="Y185" s="1217" t="s">
        <v>7090</v>
      </c>
      <c r="Z185" s="1562"/>
      <c r="AA185" s="48"/>
      <c r="AB185" s="48"/>
      <c r="AC185" s="48"/>
      <c r="AD185" s="48"/>
      <c r="AE185" s="48"/>
      <c r="AF185" s="1562"/>
      <c r="AG185" s="48"/>
      <c r="AH185" s="48"/>
      <c r="AI185" s="48"/>
      <c r="AJ185" s="48"/>
      <c r="AK185" s="48"/>
    </row>
    <row r="186" spans="1:37" ht="18">
      <c r="A186" s="1450">
        <v>44788</v>
      </c>
      <c r="B186" s="1217" t="s">
        <v>1906</v>
      </c>
      <c r="C186" s="1217"/>
      <c r="D186" s="1242" t="s">
        <v>3919</v>
      </c>
      <c r="E186" s="1217" t="s">
        <v>3523</v>
      </c>
      <c r="F186" s="1217" t="s">
        <v>3515</v>
      </c>
      <c r="G186" s="1219">
        <v>26400</v>
      </c>
      <c r="H186" s="1572" t="s">
        <v>3055</v>
      </c>
      <c r="I186" s="1221" t="s">
        <v>3453</v>
      </c>
      <c r="J186" s="1642"/>
      <c r="K186" s="48" t="e">
        <f t="shared" ca="1" si="48"/>
        <v>#NAME?</v>
      </c>
      <c r="L186" s="48" t="e">
        <f t="shared" ca="1" si="52"/>
        <v>#NAME?</v>
      </c>
      <c r="M186" s="1240" t="e">
        <f ca="1">(G186-K186-L186)*0.7</f>
        <v>#NAME?</v>
      </c>
      <c r="N186" s="1240"/>
      <c r="O186" s="1668"/>
      <c r="P186" s="1240"/>
      <c r="Q186" s="1240"/>
      <c r="R186" s="1240"/>
      <c r="S186" s="1240"/>
      <c r="T186" s="1240" t="e">
        <f t="shared" ca="1" si="0"/>
        <v>#NAME?</v>
      </c>
      <c r="U186" s="1378" t="e">
        <f t="shared" ca="1" si="1"/>
        <v>#NAME?</v>
      </c>
      <c r="V186" s="48"/>
      <c r="W186" s="1217" t="s">
        <v>27</v>
      </c>
      <c r="X186" s="48"/>
      <c r="Y186" s="1217" t="s">
        <v>7091</v>
      </c>
      <c r="Z186" s="1562"/>
      <c r="AA186" s="48"/>
      <c r="AB186" s="48"/>
      <c r="AC186" s="48"/>
      <c r="AD186" s="48"/>
      <c r="AE186" s="48"/>
      <c r="AF186" s="1562"/>
      <c r="AG186" s="48"/>
      <c r="AH186" s="48"/>
      <c r="AI186" s="48"/>
      <c r="AJ186" s="48"/>
      <c r="AK186" s="48"/>
    </row>
    <row r="187" spans="1:37" ht="18">
      <c r="A187" s="1450">
        <v>44788</v>
      </c>
      <c r="B187" s="1217" t="s">
        <v>1906</v>
      </c>
      <c r="C187" s="1217"/>
      <c r="D187" s="1242" t="s">
        <v>3919</v>
      </c>
      <c r="E187" s="1217" t="s">
        <v>45</v>
      </c>
      <c r="F187" s="1217" t="s">
        <v>3524</v>
      </c>
      <c r="G187" s="1219">
        <v>26400</v>
      </c>
      <c r="H187" s="1572" t="s">
        <v>3055</v>
      </c>
      <c r="I187" s="1221" t="s">
        <v>3453</v>
      </c>
      <c r="J187" s="1642"/>
      <c r="K187" s="48" t="e">
        <f t="shared" ca="1" si="48"/>
        <v>#NAME?</v>
      </c>
      <c r="L187" s="48" t="e">
        <f t="shared" ca="1" si="52"/>
        <v>#NAME?</v>
      </c>
      <c r="M187" s="1240"/>
      <c r="N187" s="1240">
        <v>15600</v>
      </c>
      <c r="O187" s="1668"/>
      <c r="P187" s="1240"/>
      <c r="Q187" s="1240"/>
      <c r="R187" s="1240"/>
      <c r="S187" s="1240"/>
      <c r="T187" s="1240" t="e">
        <f t="shared" ca="1" si="0"/>
        <v>#NAME?</v>
      </c>
      <c r="U187" s="1378" t="e">
        <f t="shared" ca="1" si="1"/>
        <v>#NAME?</v>
      </c>
      <c r="V187" s="48"/>
      <c r="W187" s="1217" t="s">
        <v>27</v>
      </c>
      <c r="X187" s="48"/>
      <c r="Y187" s="1217" t="s">
        <v>7092</v>
      </c>
      <c r="Z187" s="1562"/>
      <c r="AA187" s="48"/>
      <c r="AB187" s="48"/>
      <c r="AC187" s="48"/>
      <c r="AD187" s="48"/>
      <c r="AE187" s="48"/>
      <c r="AF187" s="1562"/>
      <c r="AG187" s="48"/>
      <c r="AH187" s="48"/>
      <c r="AI187" s="48"/>
      <c r="AJ187" s="48"/>
      <c r="AK187" s="48"/>
    </row>
    <row r="188" spans="1:37" ht="18">
      <c r="A188" s="1450">
        <v>44788</v>
      </c>
      <c r="B188" s="1217" t="s">
        <v>1906</v>
      </c>
      <c r="C188" s="1217"/>
      <c r="D188" s="1242" t="s">
        <v>3919</v>
      </c>
      <c r="E188" s="1217" t="s">
        <v>2979</v>
      </c>
      <c r="F188" s="1217" t="s">
        <v>3501</v>
      </c>
      <c r="G188" s="1219">
        <v>36000</v>
      </c>
      <c r="H188" s="1572" t="s">
        <v>3055</v>
      </c>
      <c r="I188" s="1221" t="s">
        <v>3453</v>
      </c>
      <c r="J188" s="1642"/>
      <c r="K188" s="48" t="e">
        <f t="shared" ca="1" si="48"/>
        <v>#NAME?</v>
      </c>
      <c r="L188" s="48" t="e">
        <f t="shared" ca="1" si="52"/>
        <v>#NAME?</v>
      </c>
      <c r="M188" s="1240"/>
      <c r="N188" s="1240">
        <v>22100</v>
      </c>
      <c r="O188" s="1668"/>
      <c r="P188" s="1240"/>
      <c r="Q188" s="1240"/>
      <c r="R188" s="1240"/>
      <c r="S188" s="1240"/>
      <c r="T188" s="1240" t="e">
        <f t="shared" ca="1" si="0"/>
        <v>#NAME?</v>
      </c>
      <c r="U188" s="1378" t="e">
        <f t="shared" ca="1" si="1"/>
        <v>#NAME?</v>
      </c>
      <c r="V188" s="48"/>
      <c r="W188" s="1217" t="s">
        <v>27</v>
      </c>
      <c r="X188" s="48"/>
      <c r="Y188" s="1217" t="s">
        <v>7093</v>
      </c>
      <c r="Z188" s="1562"/>
      <c r="AA188" s="48"/>
      <c r="AB188" s="48"/>
      <c r="AC188" s="48"/>
      <c r="AD188" s="48"/>
      <c r="AE188" s="48"/>
      <c r="AF188" s="1562"/>
      <c r="AG188" s="48"/>
      <c r="AH188" s="48"/>
      <c r="AI188" s="48"/>
      <c r="AJ188" s="48"/>
      <c r="AK188" s="48"/>
    </row>
    <row r="189" spans="1:37" ht="18">
      <c r="A189" s="1450">
        <v>44788</v>
      </c>
      <c r="B189" s="1217" t="s">
        <v>3473</v>
      </c>
      <c r="C189" s="1217"/>
      <c r="D189" s="1242" t="s">
        <v>3570</v>
      </c>
      <c r="E189" s="1217" t="s">
        <v>43</v>
      </c>
      <c r="F189" s="1217" t="s">
        <v>3571</v>
      </c>
      <c r="G189" s="1219">
        <v>11000</v>
      </c>
      <c r="H189" s="1572" t="s">
        <v>3063</v>
      </c>
      <c r="I189" s="1221" t="s">
        <v>3453</v>
      </c>
      <c r="J189" s="1642"/>
      <c r="K189" s="48" t="e">
        <f t="shared" ca="1" si="48"/>
        <v>#NAME?</v>
      </c>
      <c r="L189" s="48"/>
      <c r="M189" s="1240"/>
      <c r="N189" s="1240">
        <v>5300</v>
      </c>
      <c r="O189" s="1668"/>
      <c r="P189" s="1240"/>
      <c r="Q189" s="1240"/>
      <c r="R189" s="1240"/>
      <c r="S189" s="1240"/>
      <c r="T189" s="1240" t="e">
        <f t="shared" ca="1" si="0"/>
        <v>#NAME?</v>
      </c>
      <c r="U189" s="1378" t="e">
        <f t="shared" ca="1" si="1"/>
        <v>#NAME?</v>
      </c>
      <c r="V189" s="48"/>
      <c r="W189" s="1217" t="s">
        <v>3572</v>
      </c>
      <c r="X189" s="48"/>
      <c r="Y189" s="1217" t="s">
        <v>7094</v>
      </c>
      <c r="Z189" s="1562"/>
      <c r="AA189" s="48"/>
      <c r="AB189" s="48"/>
      <c r="AC189" s="48"/>
      <c r="AD189" s="48"/>
      <c r="AE189" s="48"/>
      <c r="AF189" s="1562"/>
      <c r="AG189" s="48"/>
      <c r="AH189" s="48"/>
      <c r="AI189" s="48"/>
      <c r="AJ189" s="48"/>
      <c r="AK189" s="48"/>
    </row>
    <row r="190" spans="1:37" ht="18">
      <c r="A190" s="1450">
        <v>44788</v>
      </c>
      <c r="B190" s="1217" t="s">
        <v>3473</v>
      </c>
      <c r="C190" s="1217"/>
      <c r="D190" s="1242" t="s">
        <v>3570</v>
      </c>
      <c r="E190" s="1217" t="s">
        <v>86</v>
      </c>
      <c r="F190" s="1217" t="s">
        <v>3547</v>
      </c>
      <c r="G190" s="1219">
        <v>8500</v>
      </c>
      <c r="H190" s="1572" t="s">
        <v>3063</v>
      </c>
      <c r="I190" s="1221" t="s">
        <v>3453</v>
      </c>
      <c r="J190" s="1642"/>
      <c r="K190" s="48" t="e">
        <f t="shared" ca="1" si="48"/>
        <v>#NAME?</v>
      </c>
      <c r="L190" s="48"/>
      <c r="M190" s="1240"/>
      <c r="N190" s="1240">
        <v>4300</v>
      </c>
      <c r="O190" s="1668"/>
      <c r="P190" s="1240"/>
      <c r="Q190" s="1240"/>
      <c r="R190" s="1240"/>
      <c r="S190" s="1240"/>
      <c r="T190" s="1240" t="e">
        <f t="shared" ca="1" si="0"/>
        <v>#NAME?</v>
      </c>
      <c r="U190" s="1378" t="e">
        <f t="shared" ca="1" si="1"/>
        <v>#NAME?</v>
      </c>
      <c r="V190" s="48"/>
      <c r="W190" s="1217" t="s">
        <v>3572</v>
      </c>
      <c r="X190" s="48"/>
      <c r="Y190" s="1217" t="s">
        <v>7095</v>
      </c>
      <c r="Z190" s="1562"/>
      <c r="AA190" s="48"/>
      <c r="AB190" s="48"/>
      <c r="AC190" s="48"/>
      <c r="AD190" s="48"/>
      <c r="AE190" s="48"/>
      <c r="AF190" s="1562"/>
      <c r="AG190" s="48"/>
      <c r="AH190" s="48"/>
      <c r="AI190" s="48"/>
      <c r="AJ190" s="48"/>
      <c r="AK190" s="48"/>
    </row>
    <row r="191" spans="1:37" ht="18">
      <c r="A191" s="1454">
        <v>44788</v>
      </c>
      <c r="B191" s="1246" t="s">
        <v>3473</v>
      </c>
      <c r="C191" s="1246"/>
      <c r="D191" s="1259" t="s">
        <v>3570</v>
      </c>
      <c r="E191" s="1246" t="s">
        <v>55</v>
      </c>
      <c r="F191" s="1246" t="s">
        <v>3512</v>
      </c>
      <c r="G191" s="1248">
        <v>11000</v>
      </c>
      <c r="H191" s="1791" t="s">
        <v>3063</v>
      </c>
      <c r="I191" s="1250" t="s">
        <v>3453</v>
      </c>
      <c r="J191" s="1793"/>
      <c r="K191" s="1573" t="e">
        <f t="shared" ca="1" si="48"/>
        <v>#NAME?</v>
      </c>
      <c r="L191" s="1573"/>
      <c r="M191" s="1257"/>
      <c r="N191" s="1257">
        <v>5300</v>
      </c>
      <c r="O191" s="1796"/>
      <c r="P191" s="1257"/>
      <c r="Q191" s="1257"/>
      <c r="R191" s="1257"/>
      <c r="S191" s="1257"/>
      <c r="T191" s="1240" t="e">
        <f t="shared" ca="1" si="0"/>
        <v>#NAME?</v>
      </c>
      <c r="U191" s="1387" t="e">
        <f t="shared" ca="1" si="1"/>
        <v>#NAME?</v>
      </c>
      <c r="V191" s="1573"/>
      <c r="W191" s="1246" t="s">
        <v>3572</v>
      </c>
      <c r="X191" s="1573"/>
      <c r="Y191" s="1246" t="s">
        <v>7096</v>
      </c>
      <c r="Z191" s="1584"/>
      <c r="AA191" s="1573"/>
      <c r="AB191" s="1573"/>
      <c r="AC191" s="1573"/>
      <c r="AD191" s="1573"/>
      <c r="AE191" s="1573"/>
      <c r="AF191" s="1584"/>
      <c r="AG191" s="1573"/>
      <c r="AH191" s="1573"/>
      <c r="AI191" s="1573"/>
      <c r="AJ191" s="1573"/>
      <c r="AK191" s="1573"/>
    </row>
    <row r="192" spans="1:37" ht="18">
      <c r="A192" s="1450">
        <v>44789</v>
      </c>
      <c r="B192" s="1217" t="s">
        <v>1170</v>
      </c>
      <c r="C192" s="1217" t="s">
        <v>3456</v>
      </c>
      <c r="D192" s="1242" t="s">
        <v>3474</v>
      </c>
      <c r="E192" s="1217" t="s">
        <v>92</v>
      </c>
      <c r="F192" s="1217" t="s">
        <v>3636</v>
      </c>
      <c r="G192" s="1219">
        <v>27000</v>
      </c>
      <c r="H192" s="1769" t="s">
        <v>3063</v>
      </c>
      <c r="I192" s="1221" t="s">
        <v>3453</v>
      </c>
      <c r="J192" s="1642"/>
      <c r="K192" s="48">
        <v>4000</v>
      </c>
      <c r="L192" s="48">
        <v>4000</v>
      </c>
      <c r="M192" s="1240"/>
      <c r="N192" s="1240">
        <v>5000</v>
      </c>
      <c r="O192" s="1668"/>
      <c r="P192" s="1240"/>
      <c r="Q192" s="1240"/>
      <c r="R192" s="1240"/>
      <c r="S192" s="1240"/>
      <c r="T192" s="1240">
        <f t="shared" si="0"/>
        <v>14000</v>
      </c>
      <c r="U192" s="1378">
        <f t="shared" si="1"/>
        <v>0.51851851851851849</v>
      </c>
      <c r="V192" s="48"/>
      <c r="W192" s="1217" t="s">
        <v>27</v>
      </c>
      <c r="X192" s="48"/>
      <c r="Y192" s="1217" t="s">
        <v>7097</v>
      </c>
      <c r="Z192" s="1562"/>
      <c r="AA192" s="48"/>
      <c r="AB192" s="48"/>
      <c r="AC192" s="48"/>
      <c r="AD192" s="48"/>
      <c r="AE192" s="48"/>
      <c r="AF192" s="1562"/>
      <c r="AG192" s="48"/>
      <c r="AH192" s="48"/>
      <c r="AI192" s="48"/>
      <c r="AJ192" s="48"/>
      <c r="AK192" s="48"/>
    </row>
    <row r="193" spans="1:37" ht="18">
      <c r="A193" s="1450">
        <v>44789</v>
      </c>
      <c r="B193" s="1217" t="s">
        <v>1170</v>
      </c>
      <c r="C193" s="1217" t="s">
        <v>3446</v>
      </c>
      <c r="D193" s="1242" t="s">
        <v>3474</v>
      </c>
      <c r="E193" s="1217" t="s">
        <v>110</v>
      </c>
      <c r="F193" s="1217" t="s">
        <v>3477</v>
      </c>
      <c r="G193" s="1219">
        <v>9900</v>
      </c>
      <c r="H193" s="1769" t="s">
        <v>3063</v>
      </c>
      <c r="I193" s="1221" t="s">
        <v>3453</v>
      </c>
      <c r="J193" s="1642"/>
      <c r="K193" s="48" t="e">
        <f t="shared" ref="K193:K226" ca="1" si="53">_xludf.IFS(C193="成田机场",3000,C193="羽田机场",1200,D193="NearMe",1000,D193="VIP-limo",G193*0.12)</f>
        <v>#NAME?</v>
      </c>
      <c r="L193" s="48" t="e">
        <f t="shared" ref="L193:L195" ca="1" si="54">_xludf.IFS(C193="成田机场",4000,C193="羽田机场",1000,D193="VIP-limo",0)</f>
        <v>#NAME?</v>
      </c>
      <c r="M193" s="1240"/>
      <c r="N193" s="1240">
        <v>4000</v>
      </c>
      <c r="O193" s="1668"/>
      <c r="P193" s="1240"/>
      <c r="Q193" s="1240"/>
      <c r="R193" s="1240"/>
      <c r="S193" s="1240"/>
      <c r="T193" s="1240" t="e">
        <f t="shared" ca="1" si="0"/>
        <v>#NAME?</v>
      </c>
      <c r="U193" s="1378" t="e">
        <f t="shared" ca="1" si="1"/>
        <v>#NAME?</v>
      </c>
      <c r="V193" s="48"/>
      <c r="W193" s="1217" t="s">
        <v>27</v>
      </c>
      <c r="X193" s="48"/>
      <c r="Y193" s="1217" t="s">
        <v>7098</v>
      </c>
      <c r="Z193" s="1562"/>
      <c r="AA193" s="48"/>
      <c r="AB193" s="48"/>
      <c r="AC193" s="48"/>
      <c r="AD193" s="48"/>
      <c r="AE193" s="48"/>
      <c r="AF193" s="1562"/>
      <c r="AG193" s="48"/>
      <c r="AH193" s="48"/>
      <c r="AI193" s="48"/>
      <c r="AJ193" s="48"/>
      <c r="AK193" s="48"/>
    </row>
    <row r="194" spans="1:37" ht="18">
      <c r="A194" s="1450">
        <v>44789</v>
      </c>
      <c r="B194" s="1217" t="s">
        <v>1906</v>
      </c>
      <c r="C194" s="1217"/>
      <c r="D194" s="1242" t="s">
        <v>3919</v>
      </c>
      <c r="E194" s="1217" t="s">
        <v>49</v>
      </c>
      <c r="F194" s="1217" t="s">
        <v>3486</v>
      </c>
      <c r="G194" s="1219">
        <v>24000</v>
      </c>
      <c r="H194" s="1572" t="s">
        <v>3055</v>
      </c>
      <c r="I194" s="1221" t="s">
        <v>3453</v>
      </c>
      <c r="J194" s="1642"/>
      <c r="K194" s="48" t="e">
        <f t="shared" ca="1" si="53"/>
        <v>#NAME?</v>
      </c>
      <c r="L194" s="48" t="e">
        <f t="shared" ca="1" si="54"/>
        <v>#NAME?</v>
      </c>
      <c r="M194" s="1240" t="e">
        <f t="shared" ref="M194:M195" ca="1" si="55">(G194-K194-L194)*0.7</f>
        <v>#NAME?</v>
      </c>
      <c r="N194" s="1240"/>
      <c r="O194" s="1668"/>
      <c r="P194" s="1240"/>
      <c r="Q194" s="1240"/>
      <c r="R194" s="1240"/>
      <c r="S194" s="1240"/>
      <c r="T194" s="1240" t="e">
        <f t="shared" ca="1" si="0"/>
        <v>#NAME?</v>
      </c>
      <c r="U194" s="1378" t="e">
        <f t="shared" ca="1" si="1"/>
        <v>#NAME?</v>
      </c>
      <c r="V194" s="48"/>
      <c r="W194" s="1217" t="s">
        <v>27</v>
      </c>
      <c r="X194" s="48"/>
      <c r="Y194" s="1217" t="s">
        <v>7099</v>
      </c>
      <c r="Z194" s="1562"/>
      <c r="AA194" s="48"/>
      <c r="AB194" s="48"/>
      <c r="AC194" s="48"/>
      <c r="AD194" s="48"/>
      <c r="AE194" s="48"/>
      <c r="AF194" s="1562"/>
      <c r="AG194" s="48"/>
      <c r="AH194" s="48"/>
      <c r="AI194" s="48"/>
      <c r="AJ194" s="48"/>
      <c r="AK194" s="48"/>
    </row>
    <row r="195" spans="1:37" ht="18">
      <c r="A195" s="1450">
        <v>44789</v>
      </c>
      <c r="B195" s="1217" t="s">
        <v>1906</v>
      </c>
      <c r="C195" s="1217"/>
      <c r="D195" s="1242" t="s">
        <v>3919</v>
      </c>
      <c r="E195" s="1217" t="s">
        <v>40</v>
      </c>
      <c r="F195" s="1217" t="s">
        <v>3449</v>
      </c>
      <c r="G195" s="1219">
        <v>21600</v>
      </c>
      <c r="H195" s="1572" t="s">
        <v>3055</v>
      </c>
      <c r="I195" s="1221" t="s">
        <v>3453</v>
      </c>
      <c r="J195" s="1642"/>
      <c r="K195" s="48" t="e">
        <f t="shared" ca="1" si="53"/>
        <v>#NAME?</v>
      </c>
      <c r="L195" s="48" t="e">
        <f t="shared" ca="1" si="54"/>
        <v>#NAME?</v>
      </c>
      <c r="M195" s="1240" t="e">
        <f t="shared" ca="1" si="55"/>
        <v>#NAME?</v>
      </c>
      <c r="N195" s="1240"/>
      <c r="O195" s="1668"/>
      <c r="P195" s="1240"/>
      <c r="Q195" s="1240"/>
      <c r="R195" s="1240"/>
      <c r="S195" s="1240"/>
      <c r="T195" s="1240" t="e">
        <f t="shared" ca="1" si="0"/>
        <v>#NAME?</v>
      </c>
      <c r="U195" s="1378" t="e">
        <f t="shared" ca="1" si="1"/>
        <v>#NAME?</v>
      </c>
      <c r="V195" s="48"/>
      <c r="W195" s="1217" t="s">
        <v>27</v>
      </c>
      <c r="X195" s="48"/>
      <c r="Y195" s="1217" t="s">
        <v>7100</v>
      </c>
      <c r="Z195" s="1562"/>
      <c r="AA195" s="48"/>
      <c r="AB195" s="48"/>
      <c r="AC195" s="48"/>
      <c r="AD195" s="48"/>
      <c r="AE195" s="48"/>
      <c r="AF195" s="1562"/>
      <c r="AG195" s="48"/>
      <c r="AH195" s="48"/>
      <c r="AI195" s="48"/>
      <c r="AJ195" s="48"/>
      <c r="AK195" s="48"/>
    </row>
    <row r="196" spans="1:37" ht="18">
      <c r="A196" s="1450">
        <v>44789</v>
      </c>
      <c r="B196" s="1217" t="s">
        <v>3473</v>
      </c>
      <c r="C196" s="1217"/>
      <c r="D196" s="1242" t="s">
        <v>3570</v>
      </c>
      <c r="E196" s="1217" t="s">
        <v>43</v>
      </c>
      <c r="F196" s="1217" t="s">
        <v>3571</v>
      </c>
      <c r="G196" s="1219">
        <v>11000</v>
      </c>
      <c r="H196" s="1572" t="s">
        <v>3063</v>
      </c>
      <c r="I196" s="1221" t="s">
        <v>3453</v>
      </c>
      <c r="J196" s="1642"/>
      <c r="K196" s="48" t="e">
        <f t="shared" ca="1" si="53"/>
        <v>#NAME?</v>
      </c>
      <c r="L196" s="48"/>
      <c r="M196" s="1240"/>
      <c r="N196" s="1240">
        <v>5300</v>
      </c>
      <c r="O196" s="1668"/>
      <c r="P196" s="1240"/>
      <c r="Q196" s="1240"/>
      <c r="R196" s="1240"/>
      <c r="S196" s="1240"/>
      <c r="T196" s="1240" t="e">
        <f t="shared" ca="1" si="0"/>
        <v>#NAME?</v>
      </c>
      <c r="U196" s="1378" t="e">
        <f t="shared" ca="1" si="1"/>
        <v>#NAME?</v>
      </c>
      <c r="V196" s="48"/>
      <c r="W196" s="1217" t="s">
        <v>3572</v>
      </c>
      <c r="X196" s="48"/>
      <c r="Y196" s="1217" t="s">
        <v>7101</v>
      </c>
      <c r="Z196" s="1562"/>
      <c r="AA196" s="48"/>
      <c r="AB196" s="48"/>
      <c r="AC196" s="48"/>
      <c r="AD196" s="48"/>
      <c r="AE196" s="48"/>
      <c r="AF196" s="1562"/>
      <c r="AG196" s="48"/>
      <c r="AH196" s="48"/>
      <c r="AI196" s="48"/>
      <c r="AJ196" s="48"/>
      <c r="AK196" s="48"/>
    </row>
    <row r="197" spans="1:37" ht="18">
      <c r="A197" s="1450">
        <v>44789</v>
      </c>
      <c r="B197" s="1217" t="s">
        <v>3473</v>
      </c>
      <c r="C197" s="1217"/>
      <c r="D197" s="1242" t="s">
        <v>3570</v>
      </c>
      <c r="E197" s="1217" t="s">
        <v>86</v>
      </c>
      <c r="F197" s="1217" t="s">
        <v>3547</v>
      </c>
      <c r="G197" s="1219">
        <v>8500</v>
      </c>
      <c r="H197" s="1572" t="s">
        <v>3063</v>
      </c>
      <c r="I197" s="1221" t="s">
        <v>3453</v>
      </c>
      <c r="J197" s="1642"/>
      <c r="K197" s="48" t="e">
        <f t="shared" ca="1" si="53"/>
        <v>#NAME?</v>
      </c>
      <c r="L197" s="48"/>
      <c r="M197" s="1240"/>
      <c r="N197" s="1240">
        <v>4300</v>
      </c>
      <c r="O197" s="1668"/>
      <c r="P197" s="1240"/>
      <c r="Q197" s="1240"/>
      <c r="R197" s="1240"/>
      <c r="S197" s="1240"/>
      <c r="T197" s="1240" t="e">
        <f t="shared" ca="1" si="0"/>
        <v>#NAME?</v>
      </c>
      <c r="U197" s="1378" t="e">
        <f t="shared" ca="1" si="1"/>
        <v>#NAME?</v>
      </c>
      <c r="V197" s="48"/>
      <c r="W197" s="1217" t="s">
        <v>3572</v>
      </c>
      <c r="X197" s="48"/>
      <c r="Y197" s="1217" t="s">
        <v>7102</v>
      </c>
      <c r="Z197" s="1562"/>
      <c r="AA197" s="48"/>
      <c r="AB197" s="48"/>
      <c r="AC197" s="48"/>
      <c r="AD197" s="48"/>
      <c r="AE197" s="48"/>
      <c r="AF197" s="1562"/>
      <c r="AG197" s="48"/>
      <c r="AH197" s="48"/>
      <c r="AI197" s="48"/>
      <c r="AJ197" s="48"/>
      <c r="AK197" s="48"/>
    </row>
    <row r="198" spans="1:37" ht="18">
      <c r="A198" s="1450">
        <v>44789</v>
      </c>
      <c r="B198" s="1217" t="s">
        <v>3473</v>
      </c>
      <c r="C198" s="1217"/>
      <c r="D198" s="1242" t="s">
        <v>3570</v>
      </c>
      <c r="E198" s="1217" t="s">
        <v>55</v>
      </c>
      <c r="F198" s="1217" t="s">
        <v>3512</v>
      </c>
      <c r="G198" s="1219">
        <v>11000</v>
      </c>
      <c r="H198" s="1572" t="s">
        <v>3063</v>
      </c>
      <c r="I198" s="1221" t="s">
        <v>3453</v>
      </c>
      <c r="J198" s="1642"/>
      <c r="K198" s="48" t="e">
        <f t="shared" ca="1" si="53"/>
        <v>#NAME?</v>
      </c>
      <c r="L198" s="48"/>
      <c r="M198" s="1240"/>
      <c r="N198" s="1240">
        <v>5300</v>
      </c>
      <c r="O198" s="1668"/>
      <c r="P198" s="1240"/>
      <c r="Q198" s="1240"/>
      <c r="R198" s="1240"/>
      <c r="S198" s="1240"/>
      <c r="T198" s="1240" t="e">
        <f t="shared" ca="1" si="0"/>
        <v>#NAME?</v>
      </c>
      <c r="U198" s="1378" t="e">
        <f t="shared" ca="1" si="1"/>
        <v>#NAME?</v>
      </c>
      <c r="V198" s="48"/>
      <c r="W198" s="1217" t="s">
        <v>3572</v>
      </c>
      <c r="X198" s="48"/>
      <c r="Y198" s="1217" t="s">
        <v>7103</v>
      </c>
      <c r="Z198" s="1562"/>
      <c r="AA198" s="48"/>
      <c r="AB198" s="48"/>
      <c r="AC198" s="48"/>
      <c r="AD198" s="48"/>
      <c r="AE198" s="48"/>
      <c r="AF198" s="1562"/>
      <c r="AG198" s="48"/>
      <c r="AH198" s="48"/>
      <c r="AI198" s="48"/>
      <c r="AJ198" s="48"/>
      <c r="AK198" s="48"/>
    </row>
    <row r="199" spans="1:37" ht="18">
      <c r="A199" s="1450">
        <v>44789</v>
      </c>
      <c r="B199" s="1217" t="s">
        <v>1906</v>
      </c>
      <c r="C199" s="1217"/>
      <c r="D199" s="1242" t="s">
        <v>3919</v>
      </c>
      <c r="E199" s="1217" t="s">
        <v>3523</v>
      </c>
      <c r="F199" s="1217" t="s">
        <v>3515</v>
      </c>
      <c r="G199" s="1219">
        <v>26400</v>
      </c>
      <c r="H199" s="1572" t="s">
        <v>3055</v>
      </c>
      <c r="I199" s="1221" t="s">
        <v>3453</v>
      </c>
      <c r="J199" s="1642"/>
      <c r="K199" s="48" t="e">
        <f t="shared" ca="1" si="53"/>
        <v>#NAME?</v>
      </c>
      <c r="L199" s="48" t="e">
        <f t="shared" ref="L199:L201" ca="1" si="56">_xludf.IFS(C199="成田机场",4000,C199="羽田机场",1000,D199="VIP-limo",0)</f>
        <v>#NAME?</v>
      </c>
      <c r="M199" s="1240" t="e">
        <f ca="1">(G199-K199-L199)*0.7</f>
        <v>#NAME?</v>
      </c>
      <c r="N199" s="1240"/>
      <c r="O199" s="1668"/>
      <c r="P199" s="1240"/>
      <c r="Q199" s="1240"/>
      <c r="R199" s="1240"/>
      <c r="S199" s="1240"/>
      <c r="T199" s="1240" t="e">
        <f t="shared" ca="1" si="0"/>
        <v>#NAME?</v>
      </c>
      <c r="U199" s="1378" t="e">
        <f t="shared" ca="1" si="1"/>
        <v>#NAME?</v>
      </c>
      <c r="V199" s="48"/>
      <c r="W199" s="1217" t="s">
        <v>27</v>
      </c>
      <c r="X199" s="48"/>
      <c r="Y199" s="1217" t="s">
        <v>7104</v>
      </c>
      <c r="Z199" s="1562"/>
      <c r="AA199" s="48"/>
      <c r="AB199" s="48"/>
      <c r="AC199" s="48"/>
      <c r="AD199" s="48"/>
      <c r="AE199" s="48"/>
      <c r="AF199" s="1562"/>
      <c r="AG199" s="48"/>
      <c r="AH199" s="48"/>
      <c r="AI199" s="48"/>
      <c r="AJ199" s="48"/>
      <c r="AK199" s="48"/>
    </row>
    <row r="200" spans="1:37" ht="18">
      <c r="A200" s="1450">
        <v>44789</v>
      </c>
      <c r="B200" s="1217" t="s">
        <v>1906</v>
      </c>
      <c r="C200" s="1217"/>
      <c r="D200" s="1242" t="s">
        <v>3919</v>
      </c>
      <c r="E200" s="1217" t="s">
        <v>45</v>
      </c>
      <c r="F200" s="1217" t="s">
        <v>3524</v>
      </c>
      <c r="G200" s="1219">
        <v>26400</v>
      </c>
      <c r="H200" s="1572" t="s">
        <v>3055</v>
      </c>
      <c r="I200" s="1221" t="s">
        <v>3453</v>
      </c>
      <c r="J200" s="1642"/>
      <c r="K200" s="48" t="e">
        <f t="shared" ca="1" si="53"/>
        <v>#NAME?</v>
      </c>
      <c r="L200" s="48" t="e">
        <f t="shared" ca="1" si="56"/>
        <v>#NAME?</v>
      </c>
      <c r="M200" s="1240"/>
      <c r="N200" s="1240">
        <v>15600</v>
      </c>
      <c r="O200" s="1668"/>
      <c r="P200" s="1240"/>
      <c r="Q200" s="1240"/>
      <c r="R200" s="1240"/>
      <c r="S200" s="1240"/>
      <c r="T200" s="1240" t="e">
        <f t="shared" ca="1" si="0"/>
        <v>#NAME?</v>
      </c>
      <c r="U200" s="1378" t="e">
        <f t="shared" ca="1" si="1"/>
        <v>#NAME?</v>
      </c>
      <c r="V200" s="48"/>
      <c r="W200" s="1217" t="s">
        <v>27</v>
      </c>
      <c r="X200" s="48"/>
      <c r="Y200" s="1217" t="s">
        <v>7105</v>
      </c>
      <c r="Z200" s="1562"/>
      <c r="AA200" s="48"/>
      <c r="AB200" s="48"/>
      <c r="AC200" s="48"/>
      <c r="AD200" s="48"/>
      <c r="AE200" s="48"/>
      <c r="AF200" s="1562"/>
      <c r="AG200" s="48"/>
      <c r="AH200" s="48"/>
      <c r="AI200" s="48"/>
      <c r="AJ200" s="48"/>
      <c r="AK200" s="48"/>
    </row>
    <row r="201" spans="1:37" ht="18">
      <c r="A201" s="1450">
        <v>44789</v>
      </c>
      <c r="B201" s="1217" t="s">
        <v>1906</v>
      </c>
      <c r="C201" s="1217"/>
      <c r="D201" s="1242" t="s">
        <v>3919</v>
      </c>
      <c r="E201" s="1217" t="s">
        <v>2979</v>
      </c>
      <c r="F201" s="1217" t="s">
        <v>3501</v>
      </c>
      <c r="G201" s="1219">
        <v>36000</v>
      </c>
      <c r="H201" s="1572" t="s">
        <v>3055</v>
      </c>
      <c r="I201" s="1221" t="s">
        <v>3453</v>
      </c>
      <c r="J201" s="1642"/>
      <c r="K201" s="48" t="e">
        <f t="shared" ca="1" si="53"/>
        <v>#NAME?</v>
      </c>
      <c r="L201" s="48" t="e">
        <f t="shared" ca="1" si="56"/>
        <v>#NAME?</v>
      </c>
      <c r="M201" s="1240"/>
      <c r="N201" s="1240">
        <v>22100</v>
      </c>
      <c r="O201" s="1668"/>
      <c r="P201" s="1240"/>
      <c r="Q201" s="1240"/>
      <c r="R201" s="1240"/>
      <c r="S201" s="1240"/>
      <c r="T201" s="1240" t="e">
        <f t="shared" ca="1" si="0"/>
        <v>#NAME?</v>
      </c>
      <c r="U201" s="1378" t="e">
        <f t="shared" ca="1" si="1"/>
        <v>#NAME?</v>
      </c>
      <c r="V201" s="48"/>
      <c r="W201" s="1217" t="s">
        <v>27</v>
      </c>
      <c r="X201" s="48"/>
      <c r="Y201" s="1217" t="s">
        <v>7106</v>
      </c>
      <c r="Z201" s="1562"/>
      <c r="AA201" s="48"/>
      <c r="AB201" s="48"/>
      <c r="AC201" s="48"/>
      <c r="AD201" s="48"/>
      <c r="AE201" s="48"/>
      <c r="AF201" s="1562"/>
      <c r="AG201" s="48"/>
      <c r="AH201" s="48"/>
      <c r="AI201" s="48"/>
      <c r="AJ201" s="48"/>
      <c r="AK201" s="48"/>
    </row>
    <row r="202" spans="1:37" ht="18">
      <c r="A202" s="1450">
        <v>44789</v>
      </c>
      <c r="B202" s="1217" t="s">
        <v>3473</v>
      </c>
      <c r="C202" s="1217"/>
      <c r="D202" s="1242" t="s">
        <v>3570</v>
      </c>
      <c r="E202" s="1217" t="s">
        <v>43</v>
      </c>
      <c r="F202" s="1217" t="s">
        <v>3571</v>
      </c>
      <c r="G202" s="1219">
        <v>11000</v>
      </c>
      <c r="H202" s="1572" t="s">
        <v>3063</v>
      </c>
      <c r="I202" s="1221" t="s">
        <v>3453</v>
      </c>
      <c r="J202" s="1642"/>
      <c r="K202" s="48" t="e">
        <f t="shared" ca="1" si="53"/>
        <v>#NAME?</v>
      </c>
      <c r="L202" s="48"/>
      <c r="M202" s="1240"/>
      <c r="N202" s="1240">
        <v>5300</v>
      </c>
      <c r="O202" s="1668"/>
      <c r="P202" s="1240"/>
      <c r="Q202" s="1240"/>
      <c r="R202" s="1240"/>
      <c r="S202" s="1240"/>
      <c r="T202" s="1240" t="e">
        <f t="shared" ca="1" si="0"/>
        <v>#NAME?</v>
      </c>
      <c r="U202" s="1378" t="e">
        <f t="shared" ca="1" si="1"/>
        <v>#NAME?</v>
      </c>
      <c r="V202" s="48"/>
      <c r="W202" s="1217" t="s">
        <v>3572</v>
      </c>
      <c r="X202" s="48"/>
      <c r="Y202" s="1217" t="s">
        <v>7107</v>
      </c>
      <c r="Z202" s="1562"/>
      <c r="AA202" s="48"/>
      <c r="AB202" s="48"/>
      <c r="AC202" s="48"/>
      <c r="AD202" s="48"/>
      <c r="AE202" s="48"/>
      <c r="AF202" s="1562"/>
      <c r="AG202" s="48"/>
      <c r="AH202" s="48"/>
      <c r="AI202" s="48"/>
      <c r="AJ202" s="48"/>
      <c r="AK202" s="48"/>
    </row>
    <row r="203" spans="1:37" ht="18">
      <c r="A203" s="1450">
        <v>44789</v>
      </c>
      <c r="B203" s="1217" t="s">
        <v>3473</v>
      </c>
      <c r="C203" s="1217"/>
      <c r="D203" s="1242" t="s">
        <v>3570</v>
      </c>
      <c r="E203" s="1217" t="s">
        <v>86</v>
      </c>
      <c r="F203" s="1217" t="s">
        <v>3547</v>
      </c>
      <c r="G203" s="1219">
        <v>8500</v>
      </c>
      <c r="H203" s="1572" t="s">
        <v>3063</v>
      </c>
      <c r="I203" s="1221" t="s">
        <v>3453</v>
      </c>
      <c r="J203" s="1642"/>
      <c r="K203" s="48" t="e">
        <f t="shared" ca="1" si="53"/>
        <v>#NAME?</v>
      </c>
      <c r="L203" s="48"/>
      <c r="M203" s="1240"/>
      <c r="N203" s="1240">
        <v>4300</v>
      </c>
      <c r="O203" s="1668"/>
      <c r="P203" s="1240"/>
      <c r="Q203" s="1240"/>
      <c r="R203" s="1240"/>
      <c r="S203" s="1240"/>
      <c r="T203" s="1240" t="e">
        <f t="shared" ca="1" si="0"/>
        <v>#NAME?</v>
      </c>
      <c r="U203" s="1378" t="e">
        <f t="shared" ca="1" si="1"/>
        <v>#NAME?</v>
      </c>
      <c r="V203" s="48"/>
      <c r="W203" s="1217" t="s">
        <v>3572</v>
      </c>
      <c r="X203" s="48"/>
      <c r="Y203" s="1217" t="s">
        <v>7108</v>
      </c>
      <c r="Z203" s="1562"/>
      <c r="AA203" s="48"/>
      <c r="AB203" s="48"/>
      <c r="AC203" s="48"/>
      <c r="AD203" s="48"/>
      <c r="AE203" s="48"/>
      <c r="AF203" s="1562"/>
      <c r="AG203" s="48"/>
      <c r="AH203" s="48"/>
      <c r="AI203" s="48"/>
      <c r="AJ203" s="48"/>
      <c r="AK203" s="48"/>
    </row>
    <row r="204" spans="1:37" ht="18">
      <c r="A204" s="1454">
        <v>44789</v>
      </c>
      <c r="B204" s="1246" t="s">
        <v>3473</v>
      </c>
      <c r="C204" s="1246"/>
      <c r="D204" s="1259" t="s">
        <v>3570</v>
      </c>
      <c r="E204" s="1246" t="s">
        <v>55</v>
      </c>
      <c r="F204" s="1246" t="s">
        <v>3512</v>
      </c>
      <c r="G204" s="1248">
        <v>11000</v>
      </c>
      <c r="H204" s="1791" t="s">
        <v>3063</v>
      </c>
      <c r="I204" s="1250" t="s">
        <v>3453</v>
      </c>
      <c r="J204" s="1657"/>
      <c r="K204" s="1573" t="e">
        <f t="shared" ca="1" si="53"/>
        <v>#NAME?</v>
      </c>
      <c r="L204" s="1573"/>
      <c r="M204" s="1257"/>
      <c r="N204" s="1257">
        <v>5300</v>
      </c>
      <c r="O204" s="1796"/>
      <c r="P204" s="1257"/>
      <c r="Q204" s="1257"/>
      <c r="R204" s="1257"/>
      <c r="S204" s="1257"/>
      <c r="T204" s="1240" t="e">
        <f t="shared" ca="1" si="0"/>
        <v>#NAME?</v>
      </c>
      <c r="U204" s="1387" t="e">
        <f t="shared" ca="1" si="1"/>
        <v>#NAME?</v>
      </c>
      <c r="V204" s="1573"/>
      <c r="W204" s="1246" t="s">
        <v>3572</v>
      </c>
      <c r="X204" s="1573"/>
      <c r="Y204" s="1246" t="s">
        <v>7109</v>
      </c>
      <c r="Z204" s="1584"/>
      <c r="AA204" s="1573"/>
      <c r="AB204" s="1573"/>
      <c r="AC204" s="1573"/>
      <c r="AD204" s="1573"/>
      <c r="AE204" s="1573"/>
      <c r="AF204" s="1584"/>
      <c r="AG204" s="1573"/>
      <c r="AH204" s="1573"/>
      <c r="AI204" s="1573"/>
      <c r="AJ204" s="1573"/>
      <c r="AK204" s="1573"/>
    </row>
    <row r="205" spans="1:37" ht="18">
      <c r="A205" s="1450">
        <v>44790</v>
      </c>
      <c r="B205" s="1217" t="s">
        <v>1170</v>
      </c>
      <c r="C205" s="1217" t="s">
        <v>3456</v>
      </c>
      <c r="D205" s="1242" t="s">
        <v>3521</v>
      </c>
      <c r="E205" s="1217" t="s">
        <v>8</v>
      </c>
      <c r="F205" s="1217" t="s">
        <v>3864</v>
      </c>
      <c r="G205" s="1219">
        <v>15000</v>
      </c>
      <c r="H205" s="1769" t="s">
        <v>3063</v>
      </c>
      <c r="I205" s="1221" t="s">
        <v>3453</v>
      </c>
      <c r="J205" s="1642"/>
      <c r="K205" s="48" t="e">
        <f t="shared" ca="1" si="53"/>
        <v>#NAME?</v>
      </c>
      <c r="L205" s="48" t="e">
        <f t="shared" ref="L205:L207" ca="1" si="57">_xludf.IFS(C205="成田机场",4000,C205="羽田机场",1000,D205="VIP-limo",0)</f>
        <v>#NAME?</v>
      </c>
      <c r="M205" s="1240"/>
      <c r="N205" s="1240">
        <v>5000</v>
      </c>
      <c r="O205" s="1668"/>
      <c r="P205" s="1240"/>
      <c r="Q205" s="1240"/>
      <c r="R205" s="1240"/>
      <c r="S205" s="1240"/>
      <c r="T205" s="1240" t="e">
        <f t="shared" ca="1" si="0"/>
        <v>#NAME?</v>
      </c>
      <c r="U205" s="1378" t="e">
        <f t="shared" ca="1" si="1"/>
        <v>#NAME?</v>
      </c>
      <c r="V205" s="48"/>
      <c r="W205" s="1217" t="s">
        <v>107</v>
      </c>
      <c r="X205" s="48"/>
      <c r="Y205" s="1217" t="s">
        <v>7110</v>
      </c>
      <c r="Z205" s="1562"/>
      <c r="AA205" s="48"/>
      <c r="AB205" s="48"/>
      <c r="AC205" s="48"/>
      <c r="AD205" s="48"/>
      <c r="AE205" s="48"/>
      <c r="AF205" s="1562"/>
      <c r="AG205" s="48"/>
      <c r="AH205" s="48"/>
      <c r="AI205" s="48"/>
      <c r="AJ205" s="48"/>
      <c r="AK205" s="48"/>
    </row>
    <row r="206" spans="1:37" ht="18">
      <c r="A206" s="1450">
        <v>44790</v>
      </c>
      <c r="B206" s="1217" t="s">
        <v>1906</v>
      </c>
      <c r="C206" s="1217"/>
      <c r="D206" s="1242" t="s">
        <v>3919</v>
      </c>
      <c r="E206" s="1217" t="s">
        <v>3289</v>
      </c>
      <c r="F206" s="1217" t="s">
        <v>3524</v>
      </c>
      <c r="G206" s="1219">
        <v>24000</v>
      </c>
      <c r="H206" s="1572" t="s">
        <v>3055</v>
      </c>
      <c r="I206" s="1221" t="s">
        <v>3453</v>
      </c>
      <c r="J206" s="1642"/>
      <c r="K206" s="48" t="e">
        <f t="shared" ca="1" si="53"/>
        <v>#NAME?</v>
      </c>
      <c r="L206" s="48" t="e">
        <f t="shared" ca="1" si="57"/>
        <v>#NAME?</v>
      </c>
      <c r="M206" s="1240"/>
      <c r="N206" s="1240">
        <v>14300</v>
      </c>
      <c r="O206" s="1668"/>
      <c r="P206" s="1240"/>
      <c r="Q206" s="1240"/>
      <c r="R206" s="1240"/>
      <c r="S206" s="1240"/>
      <c r="T206" s="1240" t="e">
        <f t="shared" ca="1" si="0"/>
        <v>#NAME?</v>
      </c>
      <c r="U206" s="1378" t="e">
        <f t="shared" ca="1" si="1"/>
        <v>#NAME?</v>
      </c>
      <c r="V206" s="48"/>
      <c r="W206" s="1217" t="s">
        <v>27</v>
      </c>
      <c r="X206" s="48"/>
      <c r="Y206" s="1217" t="s">
        <v>7111</v>
      </c>
      <c r="Z206" s="1562"/>
      <c r="AA206" s="48"/>
      <c r="AB206" s="48"/>
      <c r="AC206" s="48"/>
      <c r="AD206" s="48"/>
      <c r="AE206" s="48"/>
      <c r="AF206" s="1562"/>
      <c r="AG206" s="48"/>
      <c r="AH206" s="48"/>
      <c r="AI206" s="48"/>
      <c r="AJ206" s="48"/>
      <c r="AK206" s="48"/>
    </row>
    <row r="207" spans="1:37" ht="18">
      <c r="A207" s="1450">
        <v>44790</v>
      </c>
      <c r="B207" s="1217" t="s">
        <v>1906</v>
      </c>
      <c r="C207" s="1217"/>
      <c r="D207" s="1242" t="s">
        <v>3919</v>
      </c>
      <c r="E207" s="1217" t="s">
        <v>3079</v>
      </c>
      <c r="F207" s="1217" t="s">
        <v>3486</v>
      </c>
      <c r="G207" s="1219">
        <v>21600</v>
      </c>
      <c r="H207" s="1572" t="s">
        <v>3055</v>
      </c>
      <c r="I207" s="1221" t="s">
        <v>3453</v>
      </c>
      <c r="J207" s="1642"/>
      <c r="K207" s="48" t="e">
        <f t="shared" ca="1" si="53"/>
        <v>#NAME?</v>
      </c>
      <c r="L207" s="48" t="e">
        <f t="shared" ca="1" si="57"/>
        <v>#NAME?</v>
      </c>
      <c r="M207" s="1240"/>
      <c r="N207" s="1240">
        <v>13000</v>
      </c>
      <c r="O207" s="1668"/>
      <c r="P207" s="1240"/>
      <c r="Q207" s="1240"/>
      <c r="R207" s="1240"/>
      <c r="S207" s="1240"/>
      <c r="T207" s="1240" t="e">
        <f t="shared" ca="1" si="0"/>
        <v>#NAME?</v>
      </c>
      <c r="U207" s="1378" t="e">
        <f t="shared" ca="1" si="1"/>
        <v>#NAME?</v>
      </c>
      <c r="V207" s="48"/>
      <c r="W207" s="1217" t="s">
        <v>27</v>
      </c>
      <c r="X207" s="48"/>
      <c r="Y207" s="1217" t="s">
        <v>7112</v>
      </c>
      <c r="Z207" s="1562"/>
      <c r="AA207" s="48"/>
      <c r="AB207" s="48"/>
      <c r="AC207" s="48"/>
      <c r="AD207" s="48"/>
      <c r="AE207" s="48"/>
      <c r="AF207" s="1562"/>
      <c r="AG207" s="48"/>
      <c r="AH207" s="48"/>
      <c r="AI207" s="48"/>
      <c r="AJ207" s="48"/>
      <c r="AK207" s="48"/>
    </row>
    <row r="208" spans="1:37" ht="18">
      <c r="A208" s="1450">
        <v>44790</v>
      </c>
      <c r="B208" s="1217" t="s">
        <v>3473</v>
      </c>
      <c r="C208" s="1217"/>
      <c r="D208" s="1242" t="s">
        <v>3570</v>
      </c>
      <c r="E208" s="1217" t="s">
        <v>43</v>
      </c>
      <c r="F208" s="1217" t="s">
        <v>3592</v>
      </c>
      <c r="G208" s="1219">
        <v>11000</v>
      </c>
      <c r="H208" s="1572" t="s">
        <v>3063</v>
      </c>
      <c r="I208" s="1221" t="s">
        <v>3453</v>
      </c>
      <c r="J208" s="1642"/>
      <c r="K208" s="48" t="e">
        <f t="shared" ca="1" si="53"/>
        <v>#NAME?</v>
      </c>
      <c r="L208" s="48"/>
      <c r="M208" s="1240"/>
      <c r="N208" s="1240">
        <v>5300</v>
      </c>
      <c r="O208" s="1668"/>
      <c r="P208" s="1240"/>
      <c r="Q208" s="1240"/>
      <c r="R208" s="1240"/>
      <c r="S208" s="1240"/>
      <c r="T208" s="1240" t="e">
        <f t="shared" ca="1" si="0"/>
        <v>#NAME?</v>
      </c>
      <c r="U208" s="1378" t="e">
        <f t="shared" ca="1" si="1"/>
        <v>#NAME?</v>
      </c>
      <c r="V208" s="48"/>
      <c r="W208" s="1217" t="s">
        <v>3572</v>
      </c>
      <c r="X208" s="48"/>
      <c r="Y208" s="1217" t="s">
        <v>7113</v>
      </c>
      <c r="Z208" s="1562"/>
      <c r="AA208" s="48"/>
      <c r="AB208" s="48"/>
      <c r="AC208" s="48"/>
      <c r="AD208" s="48"/>
      <c r="AE208" s="48"/>
      <c r="AF208" s="1562"/>
      <c r="AG208" s="48"/>
      <c r="AH208" s="48"/>
      <c r="AI208" s="48"/>
      <c r="AJ208" s="48"/>
      <c r="AK208" s="48"/>
    </row>
    <row r="209" spans="1:37" ht="18">
      <c r="A209" s="1450">
        <v>44790</v>
      </c>
      <c r="B209" s="1217" t="s">
        <v>3473</v>
      </c>
      <c r="C209" s="1217"/>
      <c r="D209" s="1242" t="s">
        <v>3570</v>
      </c>
      <c r="E209" s="1217" t="s">
        <v>86</v>
      </c>
      <c r="F209" s="1217" t="s">
        <v>3547</v>
      </c>
      <c r="G209" s="1219">
        <v>8500</v>
      </c>
      <c r="H209" s="1572" t="s">
        <v>3063</v>
      </c>
      <c r="I209" s="1221" t="s">
        <v>3453</v>
      </c>
      <c r="J209" s="1642"/>
      <c r="K209" s="48" t="e">
        <f t="shared" ca="1" si="53"/>
        <v>#NAME?</v>
      </c>
      <c r="L209" s="48"/>
      <c r="M209" s="1240"/>
      <c r="N209" s="1240">
        <v>4300</v>
      </c>
      <c r="O209" s="1668"/>
      <c r="P209" s="1240"/>
      <c r="Q209" s="1240"/>
      <c r="R209" s="1240"/>
      <c r="S209" s="1240"/>
      <c r="T209" s="1240" t="e">
        <f t="shared" ca="1" si="0"/>
        <v>#NAME?</v>
      </c>
      <c r="U209" s="1378" t="e">
        <f t="shared" ca="1" si="1"/>
        <v>#NAME?</v>
      </c>
      <c r="V209" s="48"/>
      <c r="W209" s="1217" t="s">
        <v>3572</v>
      </c>
      <c r="X209" s="48"/>
      <c r="Y209" s="1217" t="s">
        <v>7114</v>
      </c>
      <c r="Z209" s="1562"/>
      <c r="AA209" s="48"/>
      <c r="AB209" s="48"/>
      <c r="AC209" s="48"/>
      <c r="AD209" s="48"/>
      <c r="AE209" s="48"/>
      <c r="AF209" s="1562"/>
      <c r="AG209" s="48"/>
      <c r="AH209" s="48"/>
      <c r="AI209" s="48"/>
      <c r="AJ209" s="48"/>
      <c r="AK209" s="48"/>
    </row>
    <row r="210" spans="1:37" ht="18">
      <c r="A210" s="1450">
        <v>44790</v>
      </c>
      <c r="B210" s="1217" t="s">
        <v>3473</v>
      </c>
      <c r="C210" s="1217"/>
      <c r="D210" s="1242" t="s">
        <v>3570</v>
      </c>
      <c r="E210" s="1217" t="s">
        <v>55</v>
      </c>
      <c r="F210" s="1217" t="s">
        <v>3512</v>
      </c>
      <c r="G210" s="1219">
        <v>11000</v>
      </c>
      <c r="H210" s="1572" t="s">
        <v>3063</v>
      </c>
      <c r="I210" s="1221" t="s">
        <v>3453</v>
      </c>
      <c r="J210" s="1642"/>
      <c r="K210" s="48" t="e">
        <f t="shared" ca="1" si="53"/>
        <v>#NAME?</v>
      </c>
      <c r="L210" s="48"/>
      <c r="M210" s="1240"/>
      <c r="N210" s="1240">
        <v>5300</v>
      </c>
      <c r="O210" s="1668"/>
      <c r="P210" s="1240"/>
      <c r="Q210" s="1240"/>
      <c r="R210" s="1240"/>
      <c r="S210" s="1240"/>
      <c r="T210" s="1240" t="e">
        <f t="shared" ca="1" si="0"/>
        <v>#NAME?</v>
      </c>
      <c r="U210" s="1378" t="e">
        <f t="shared" ca="1" si="1"/>
        <v>#NAME?</v>
      </c>
      <c r="V210" s="48"/>
      <c r="W210" s="1217" t="s">
        <v>3572</v>
      </c>
      <c r="X210" s="48"/>
      <c r="Y210" s="1217" t="s">
        <v>7115</v>
      </c>
      <c r="Z210" s="1562"/>
      <c r="AA210" s="48"/>
      <c r="AB210" s="48"/>
      <c r="AC210" s="48"/>
      <c r="AD210" s="48"/>
      <c r="AE210" s="48"/>
      <c r="AF210" s="1562"/>
      <c r="AG210" s="48"/>
      <c r="AH210" s="48"/>
      <c r="AI210" s="48"/>
      <c r="AJ210" s="48"/>
      <c r="AK210" s="48"/>
    </row>
    <row r="211" spans="1:37" ht="18">
      <c r="A211" s="1450">
        <v>44790</v>
      </c>
      <c r="B211" s="1217" t="s">
        <v>1906</v>
      </c>
      <c r="C211" s="1217"/>
      <c r="D211" s="1242" t="s">
        <v>3919</v>
      </c>
      <c r="E211" s="1217" t="s">
        <v>3523</v>
      </c>
      <c r="F211" s="1217" t="s">
        <v>3515</v>
      </c>
      <c r="G211" s="1219">
        <v>26400</v>
      </c>
      <c r="H211" s="1572" t="s">
        <v>3055</v>
      </c>
      <c r="I211" s="1221" t="s">
        <v>3453</v>
      </c>
      <c r="J211" s="1642"/>
      <c r="K211" s="48" t="e">
        <f t="shared" ca="1" si="53"/>
        <v>#NAME?</v>
      </c>
      <c r="L211" s="48" t="e">
        <f t="shared" ref="L211:L216" ca="1" si="58">_xludf.IFS(C211="成田机场",4000,C211="羽田机场",1000,D211="VIP-limo",0)</f>
        <v>#NAME?</v>
      </c>
      <c r="M211" s="1240" t="e">
        <f t="shared" ref="M211:M212" ca="1" si="59">(G211-K211-L211)*0.7</f>
        <v>#NAME?</v>
      </c>
      <c r="N211" s="1240"/>
      <c r="O211" s="1668"/>
      <c r="P211" s="1240"/>
      <c r="Q211" s="1240"/>
      <c r="R211" s="1240"/>
      <c r="S211" s="1240"/>
      <c r="T211" s="1240" t="e">
        <f t="shared" ca="1" si="0"/>
        <v>#NAME?</v>
      </c>
      <c r="U211" s="1378" t="e">
        <f t="shared" ca="1" si="1"/>
        <v>#NAME?</v>
      </c>
      <c r="V211" s="48"/>
      <c r="W211" s="1217" t="s">
        <v>27</v>
      </c>
      <c r="X211" s="48"/>
      <c r="Y211" s="1217" t="s">
        <v>7116</v>
      </c>
      <c r="Z211" s="1562"/>
      <c r="AA211" s="48"/>
      <c r="AB211" s="48"/>
      <c r="AC211" s="48"/>
      <c r="AD211" s="48"/>
      <c r="AE211" s="48"/>
      <c r="AF211" s="1562"/>
      <c r="AG211" s="48"/>
      <c r="AH211" s="48"/>
      <c r="AI211" s="48"/>
      <c r="AJ211" s="48"/>
      <c r="AK211" s="48"/>
    </row>
    <row r="212" spans="1:37" ht="18">
      <c r="A212" s="1450">
        <v>44790</v>
      </c>
      <c r="B212" s="1217" t="s">
        <v>1906</v>
      </c>
      <c r="C212" s="1217"/>
      <c r="D212" s="1242" t="s">
        <v>3919</v>
      </c>
      <c r="E212" s="1217" t="s">
        <v>40</v>
      </c>
      <c r="F212" s="1217" t="s">
        <v>3449</v>
      </c>
      <c r="G212" s="1219">
        <v>26400</v>
      </c>
      <c r="H212" s="1572" t="s">
        <v>3055</v>
      </c>
      <c r="I212" s="1221" t="s">
        <v>3453</v>
      </c>
      <c r="J212" s="1642"/>
      <c r="K212" s="48" t="e">
        <f t="shared" ca="1" si="53"/>
        <v>#NAME?</v>
      </c>
      <c r="L212" s="48" t="e">
        <f t="shared" ca="1" si="58"/>
        <v>#NAME?</v>
      </c>
      <c r="M212" s="1240" t="e">
        <f t="shared" ca="1" si="59"/>
        <v>#NAME?</v>
      </c>
      <c r="N212" s="1240"/>
      <c r="O212" s="1668"/>
      <c r="P212" s="1240"/>
      <c r="Q212" s="1240"/>
      <c r="R212" s="1240"/>
      <c r="S212" s="1240"/>
      <c r="T212" s="1240" t="e">
        <f t="shared" ca="1" si="0"/>
        <v>#NAME?</v>
      </c>
      <c r="U212" s="1378" t="e">
        <f t="shared" ca="1" si="1"/>
        <v>#NAME?</v>
      </c>
      <c r="V212" s="48"/>
      <c r="W212" s="1217" t="s">
        <v>27</v>
      </c>
      <c r="X212" s="48"/>
      <c r="Y212" s="1217" t="s">
        <v>7117</v>
      </c>
      <c r="Z212" s="1562"/>
      <c r="AA212" s="48"/>
      <c r="AB212" s="48"/>
      <c r="AC212" s="48"/>
      <c r="AD212" s="48"/>
      <c r="AE212" s="48"/>
      <c r="AF212" s="1562"/>
      <c r="AG212" s="48"/>
      <c r="AH212" s="48"/>
      <c r="AI212" s="48"/>
      <c r="AJ212" s="48"/>
      <c r="AK212" s="48"/>
    </row>
    <row r="213" spans="1:37" ht="18">
      <c r="A213" s="1450">
        <v>44790</v>
      </c>
      <c r="B213" s="1217" t="s">
        <v>570</v>
      </c>
      <c r="C213" s="1217" t="s">
        <v>3456</v>
      </c>
      <c r="D213" s="1242" t="s">
        <v>1371</v>
      </c>
      <c r="E213" s="1217" t="s">
        <v>86</v>
      </c>
      <c r="F213" s="1217" t="s">
        <v>3547</v>
      </c>
      <c r="G213" s="1219">
        <f>800*100/I1</f>
        <v>16096.579476861169</v>
      </c>
      <c r="H213" s="1769" t="s">
        <v>3063</v>
      </c>
      <c r="I213" s="1794" t="s">
        <v>3450</v>
      </c>
      <c r="J213" s="1642"/>
      <c r="K213" s="48" t="e">
        <f t="shared" ca="1" si="53"/>
        <v>#NAME?</v>
      </c>
      <c r="L213" s="48" t="e">
        <f t="shared" ca="1" si="58"/>
        <v>#NAME?</v>
      </c>
      <c r="M213" s="1240"/>
      <c r="N213" s="1240">
        <v>4000</v>
      </c>
      <c r="O213" s="1668"/>
      <c r="P213" s="1240"/>
      <c r="Q213" s="1240"/>
      <c r="R213" s="1240"/>
      <c r="S213" s="1240"/>
      <c r="T213" s="1240" t="e">
        <f t="shared" ca="1" si="0"/>
        <v>#NAME?</v>
      </c>
      <c r="U213" s="1378" t="e">
        <f t="shared" ca="1" si="1"/>
        <v>#NAME?</v>
      </c>
      <c r="V213" s="48"/>
      <c r="W213" s="1217" t="s">
        <v>1540</v>
      </c>
      <c r="X213" s="48"/>
      <c r="Y213" s="1217" t="s">
        <v>7118</v>
      </c>
      <c r="Z213" s="1562"/>
      <c r="AA213" s="48"/>
      <c r="AB213" s="48"/>
      <c r="AC213" s="48"/>
      <c r="AD213" s="48"/>
      <c r="AE213" s="48"/>
      <c r="AF213" s="1562"/>
      <c r="AG213" s="48"/>
      <c r="AH213" s="48"/>
      <c r="AI213" s="48"/>
      <c r="AJ213" s="48"/>
      <c r="AK213" s="48"/>
    </row>
    <row r="214" spans="1:37" ht="18">
      <c r="A214" s="1450">
        <v>44790</v>
      </c>
      <c r="B214" s="1217" t="s">
        <v>1906</v>
      </c>
      <c r="C214" s="1217"/>
      <c r="D214" s="1242" t="s">
        <v>3919</v>
      </c>
      <c r="E214" s="1217" t="s">
        <v>2979</v>
      </c>
      <c r="F214" s="1217" t="s">
        <v>3501</v>
      </c>
      <c r="G214" s="1219">
        <v>36000</v>
      </c>
      <c r="H214" s="1572" t="s">
        <v>3055</v>
      </c>
      <c r="I214" s="1221" t="s">
        <v>3453</v>
      </c>
      <c r="J214" s="1642"/>
      <c r="K214" s="48" t="e">
        <f t="shared" ca="1" si="53"/>
        <v>#NAME?</v>
      </c>
      <c r="L214" s="48" t="e">
        <f t="shared" ca="1" si="58"/>
        <v>#NAME?</v>
      </c>
      <c r="M214" s="1240"/>
      <c r="N214" s="1240">
        <v>22100</v>
      </c>
      <c r="O214" s="1668"/>
      <c r="P214" s="1240"/>
      <c r="Q214" s="1240"/>
      <c r="R214" s="1240"/>
      <c r="S214" s="1240"/>
      <c r="T214" s="1240" t="e">
        <f t="shared" ca="1" si="0"/>
        <v>#NAME?</v>
      </c>
      <c r="U214" s="1378" t="e">
        <f t="shared" ca="1" si="1"/>
        <v>#NAME?</v>
      </c>
      <c r="V214" s="48"/>
      <c r="W214" s="1217" t="s">
        <v>27</v>
      </c>
      <c r="X214" s="48"/>
      <c r="Y214" s="1217" t="s">
        <v>7119</v>
      </c>
      <c r="Z214" s="1562"/>
      <c r="AA214" s="48"/>
      <c r="AB214" s="48"/>
      <c r="AC214" s="48"/>
      <c r="AD214" s="48"/>
      <c r="AE214" s="48"/>
      <c r="AF214" s="1562"/>
      <c r="AG214" s="48"/>
      <c r="AH214" s="48"/>
      <c r="AI214" s="48"/>
      <c r="AJ214" s="48"/>
      <c r="AK214" s="48"/>
    </row>
    <row r="215" spans="1:37" ht="18">
      <c r="A215" s="1450">
        <v>44790</v>
      </c>
      <c r="B215" s="1217" t="s">
        <v>570</v>
      </c>
      <c r="C215" s="1217" t="s">
        <v>3456</v>
      </c>
      <c r="D215" s="1242" t="s">
        <v>6484</v>
      </c>
      <c r="E215" s="1217" t="s">
        <v>34</v>
      </c>
      <c r="F215" s="1217" t="s">
        <v>3626</v>
      </c>
      <c r="G215" s="1219">
        <v>18000</v>
      </c>
      <c r="H215" s="1769" t="s">
        <v>3063</v>
      </c>
      <c r="I215" s="1221" t="s">
        <v>3453</v>
      </c>
      <c r="J215" s="1642"/>
      <c r="K215" s="48" t="e">
        <f t="shared" ca="1" si="53"/>
        <v>#NAME?</v>
      </c>
      <c r="L215" s="48" t="e">
        <f t="shared" ca="1" si="58"/>
        <v>#NAME?</v>
      </c>
      <c r="M215" s="1240" t="e">
        <f ca="1">(16000-K215-L215)*0.7</f>
        <v>#NAME?</v>
      </c>
      <c r="N215" s="1240"/>
      <c r="O215" s="1668"/>
      <c r="P215" s="1240"/>
      <c r="Q215" s="1240"/>
      <c r="R215" s="1240"/>
      <c r="S215" s="1240"/>
      <c r="T215" s="1240" t="e">
        <f t="shared" ca="1" si="0"/>
        <v>#NAME?</v>
      </c>
      <c r="U215" s="1378" t="e">
        <f t="shared" ca="1" si="1"/>
        <v>#NAME?</v>
      </c>
      <c r="V215" s="48"/>
      <c r="W215" s="1217" t="s">
        <v>107</v>
      </c>
      <c r="X215" s="48"/>
      <c r="Y215" s="1217" t="s">
        <v>7120</v>
      </c>
      <c r="Z215" s="1562"/>
      <c r="AA215" s="48"/>
      <c r="AB215" s="48"/>
      <c r="AC215" s="48"/>
      <c r="AD215" s="48"/>
      <c r="AE215" s="48"/>
      <c r="AF215" s="1562"/>
      <c r="AG215" s="48"/>
      <c r="AH215" s="48"/>
      <c r="AI215" s="48"/>
      <c r="AJ215" s="48"/>
      <c r="AK215" s="48"/>
    </row>
    <row r="216" spans="1:37" ht="18">
      <c r="A216" s="1450">
        <v>44790</v>
      </c>
      <c r="B216" s="1217" t="s">
        <v>570</v>
      </c>
      <c r="C216" s="1217" t="s">
        <v>3456</v>
      </c>
      <c r="D216" s="1242" t="s">
        <v>6289</v>
      </c>
      <c r="E216" s="1217" t="s">
        <v>92</v>
      </c>
      <c r="F216" s="1217" t="s">
        <v>3463</v>
      </c>
      <c r="G216" s="1219">
        <v>18000</v>
      </c>
      <c r="H216" s="1769" t="s">
        <v>3063</v>
      </c>
      <c r="I216" s="1221" t="s">
        <v>3453</v>
      </c>
      <c r="J216" s="1642"/>
      <c r="K216" s="48" t="e">
        <f t="shared" ca="1" si="53"/>
        <v>#NAME?</v>
      </c>
      <c r="L216" s="48" t="e">
        <f t="shared" ca="1" si="58"/>
        <v>#NAME?</v>
      </c>
      <c r="M216" s="1240" t="e">
        <f ca="1">(G216-K216-L216)*0.7</f>
        <v>#NAME?</v>
      </c>
      <c r="N216" s="1240"/>
      <c r="O216" s="1668"/>
      <c r="P216" s="1240"/>
      <c r="Q216" s="1240"/>
      <c r="R216" s="1240"/>
      <c r="S216" s="1240"/>
      <c r="T216" s="1240" t="e">
        <f t="shared" ca="1" si="0"/>
        <v>#NAME?</v>
      </c>
      <c r="U216" s="1378" t="e">
        <f t="shared" ca="1" si="1"/>
        <v>#NAME?</v>
      </c>
      <c r="V216" s="48"/>
      <c r="W216" s="1217" t="s">
        <v>1540</v>
      </c>
      <c r="X216" s="48"/>
      <c r="Y216" s="1217" t="s">
        <v>7121</v>
      </c>
      <c r="Z216" s="1562"/>
      <c r="AA216" s="48"/>
      <c r="AB216" s="48"/>
      <c r="AC216" s="48"/>
      <c r="AD216" s="48"/>
      <c r="AE216" s="48"/>
      <c r="AF216" s="1562"/>
      <c r="AG216" s="48"/>
      <c r="AH216" s="48"/>
      <c r="AI216" s="48"/>
      <c r="AJ216" s="48"/>
      <c r="AK216" s="48"/>
    </row>
    <row r="217" spans="1:37" ht="18">
      <c r="A217" s="1450">
        <v>44790</v>
      </c>
      <c r="B217" s="1217" t="s">
        <v>3473</v>
      </c>
      <c r="C217" s="1217"/>
      <c r="D217" s="1242" t="s">
        <v>3570</v>
      </c>
      <c r="E217" s="1217" t="s">
        <v>43</v>
      </c>
      <c r="F217" s="1217" t="s">
        <v>3592</v>
      </c>
      <c r="G217" s="1219">
        <v>11000</v>
      </c>
      <c r="H217" s="1572" t="s">
        <v>3063</v>
      </c>
      <c r="I217" s="1221" t="s">
        <v>3453</v>
      </c>
      <c r="J217" s="1642"/>
      <c r="K217" s="48" t="e">
        <f t="shared" ca="1" si="53"/>
        <v>#NAME?</v>
      </c>
      <c r="L217" s="48"/>
      <c r="M217" s="1240"/>
      <c r="N217" s="1240">
        <v>5300</v>
      </c>
      <c r="O217" s="1668"/>
      <c r="P217" s="1240"/>
      <c r="Q217" s="1240"/>
      <c r="R217" s="1240"/>
      <c r="S217" s="1240"/>
      <c r="T217" s="1240" t="e">
        <f t="shared" ca="1" si="0"/>
        <v>#NAME?</v>
      </c>
      <c r="U217" s="1378" t="e">
        <f t="shared" ca="1" si="1"/>
        <v>#NAME?</v>
      </c>
      <c r="V217" s="48"/>
      <c r="W217" s="1217" t="s">
        <v>3572</v>
      </c>
      <c r="X217" s="48"/>
      <c r="Y217" s="1217" t="s">
        <v>7122</v>
      </c>
      <c r="Z217" s="1562"/>
      <c r="AA217" s="48"/>
      <c r="AB217" s="48"/>
      <c r="AC217" s="48"/>
      <c r="AD217" s="48"/>
      <c r="AE217" s="48"/>
      <c r="AF217" s="1562"/>
      <c r="AG217" s="48"/>
      <c r="AH217" s="48"/>
      <c r="AI217" s="48"/>
      <c r="AJ217" s="48"/>
      <c r="AK217" s="48"/>
    </row>
    <row r="218" spans="1:37" ht="18">
      <c r="A218" s="1450">
        <v>44790</v>
      </c>
      <c r="B218" s="1217" t="s">
        <v>3473</v>
      </c>
      <c r="C218" s="1217"/>
      <c r="D218" s="1242" t="s">
        <v>3570</v>
      </c>
      <c r="E218" s="1217" t="s">
        <v>86</v>
      </c>
      <c r="F218" s="1217" t="s">
        <v>3547</v>
      </c>
      <c r="G218" s="1219">
        <v>8500</v>
      </c>
      <c r="H218" s="1572" t="s">
        <v>3063</v>
      </c>
      <c r="I218" s="1221" t="s">
        <v>3453</v>
      </c>
      <c r="J218" s="1642"/>
      <c r="K218" s="48" t="e">
        <f t="shared" ca="1" si="53"/>
        <v>#NAME?</v>
      </c>
      <c r="L218" s="48"/>
      <c r="M218" s="1240"/>
      <c r="N218" s="1240">
        <v>4300</v>
      </c>
      <c r="O218" s="1668"/>
      <c r="P218" s="1240"/>
      <c r="Q218" s="1240"/>
      <c r="R218" s="1240"/>
      <c r="S218" s="1240"/>
      <c r="T218" s="1240" t="e">
        <f t="shared" ca="1" si="0"/>
        <v>#NAME?</v>
      </c>
      <c r="U218" s="1378" t="e">
        <f t="shared" ca="1" si="1"/>
        <v>#NAME?</v>
      </c>
      <c r="V218" s="48"/>
      <c r="W218" s="1217" t="s">
        <v>3572</v>
      </c>
      <c r="X218" s="48"/>
      <c r="Y218" s="1217" t="s">
        <v>7123</v>
      </c>
      <c r="Z218" s="1562"/>
      <c r="AA218" s="48"/>
      <c r="AB218" s="48"/>
      <c r="AC218" s="48"/>
      <c r="AD218" s="48"/>
      <c r="AE218" s="48"/>
      <c r="AF218" s="1562"/>
      <c r="AG218" s="48"/>
      <c r="AH218" s="48"/>
      <c r="AI218" s="48"/>
      <c r="AJ218" s="48"/>
      <c r="AK218" s="48"/>
    </row>
    <row r="219" spans="1:37" ht="18">
      <c r="A219" s="1454">
        <v>44790</v>
      </c>
      <c r="B219" s="1246" t="s">
        <v>3473</v>
      </c>
      <c r="C219" s="1246"/>
      <c r="D219" s="1259" t="s">
        <v>3570</v>
      </c>
      <c r="E219" s="1246" t="s">
        <v>55</v>
      </c>
      <c r="F219" s="1246" t="s">
        <v>3512</v>
      </c>
      <c r="G219" s="1248">
        <v>11000</v>
      </c>
      <c r="H219" s="1791" t="s">
        <v>3063</v>
      </c>
      <c r="I219" s="1250" t="s">
        <v>3453</v>
      </c>
      <c r="J219" s="1657"/>
      <c r="K219" s="1573" t="e">
        <f t="shared" ca="1" si="53"/>
        <v>#NAME?</v>
      </c>
      <c r="L219" s="1573"/>
      <c r="M219" s="1257"/>
      <c r="N219" s="1257">
        <v>5300</v>
      </c>
      <c r="O219" s="1796"/>
      <c r="P219" s="1257"/>
      <c r="Q219" s="1257"/>
      <c r="R219" s="1257"/>
      <c r="S219" s="1257"/>
      <c r="T219" s="1240" t="e">
        <f t="shared" ca="1" si="0"/>
        <v>#NAME?</v>
      </c>
      <c r="U219" s="1387" t="e">
        <f t="shared" ca="1" si="1"/>
        <v>#NAME?</v>
      </c>
      <c r="V219" s="1573"/>
      <c r="W219" s="1246" t="s">
        <v>3572</v>
      </c>
      <c r="X219" s="1573"/>
      <c r="Y219" s="1246" t="s">
        <v>7124</v>
      </c>
      <c r="Z219" s="1584"/>
      <c r="AA219" s="1573"/>
      <c r="AB219" s="1573"/>
      <c r="AC219" s="1573"/>
      <c r="AD219" s="1573"/>
      <c r="AE219" s="1573"/>
      <c r="AF219" s="1584"/>
      <c r="AG219" s="1573"/>
      <c r="AH219" s="1573"/>
      <c r="AI219" s="1573"/>
      <c r="AJ219" s="1573"/>
      <c r="AK219" s="1573"/>
    </row>
    <row r="220" spans="1:37" ht="18">
      <c r="A220" s="1450">
        <v>44791</v>
      </c>
      <c r="B220" s="1217" t="s">
        <v>1170</v>
      </c>
      <c r="C220" s="1217" t="s">
        <v>3456</v>
      </c>
      <c r="D220" s="1242" t="s">
        <v>4367</v>
      </c>
      <c r="E220" s="1217" t="s">
        <v>3523</v>
      </c>
      <c r="F220" s="1217" t="s">
        <v>3515</v>
      </c>
      <c r="G220" s="1219">
        <v>18000</v>
      </c>
      <c r="H220" s="1769" t="s">
        <v>3063</v>
      </c>
      <c r="I220" s="1221" t="s">
        <v>3453</v>
      </c>
      <c r="J220" s="1642"/>
      <c r="K220" s="48" t="e">
        <f t="shared" ca="1" si="53"/>
        <v>#NAME?</v>
      </c>
      <c r="L220" s="48" t="e">
        <f t="shared" ref="L220:L222" ca="1" si="60">_xludf.IFS(C220="成田机场",4000,C220="羽田机场",1000,D220="VIP-limo",0)</f>
        <v>#NAME?</v>
      </c>
      <c r="M220" s="1240" t="e">
        <f ca="1">(16500-K220-L220)*0.7</f>
        <v>#NAME?</v>
      </c>
      <c r="N220" s="1240"/>
      <c r="O220" s="1668"/>
      <c r="P220" s="1240"/>
      <c r="Q220" s="1240"/>
      <c r="R220" s="1240"/>
      <c r="S220" s="1240"/>
      <c r="T220" s="1240" t="e">
        <f t="shared" ca="1" si="0"/>
        <v>#NAME?</v>
      </c>
      <c r="U220" s="1378" t="e">
        <f t="shared" ca="1" si="1"/>
        <v>#NAME?</v>
      </c>
      <c r="V220" s="48"/>
      <c r="W220" s="1217" t="s">
        <v>108</v>
      </c>
      <c r="X220" s="48"/>
      <c r="Y220" s="1217" t="s">
        <v>7125</v>
      </c>
      <c r="Z220" s="1562"/>
      <c r="AA220" s="48"/>
      <c r="AB220" s="48"/>
      <c r="AC220" s="48"/>
      <c r="AD220" s="48"/>
      <c r="AE220" s="48"/>
      <c r="AF220" s="1562"/>
      <c r="AG220" s="48"/>
      <c r="AH220" s="48"/>
      <c r="AI220" s="48"/>
      <c r="AJ220" s="48"/>
      <c r="AK220" s="48"/>
    </row>
    <row r="221" spans="1:37" ht="18">
      <c r="A221" s="1450">
        <v>44791</v>
      </c>
      <c r="B221" s="1217" t="s">
        <v>1906</v>
      </c>
      <c r="C221" s="1217"/>
      <c r="D221" s="1242" t="s">
        <v>3919</v>
      </c>
      <c r="E221" s="1217" t="s">
        <v>44</v>
      </c>
      <c r="F221" s="1217" t="s">
        <v>3524</v>
      </c>
      <c r="G221" s="1219">
        <v>24000</v>
      </c>
      <c r="H221" s="1572" t="s">
        <v>3055</v>
      </c>
      <c r="I221" s="1221" t="s">
        <v>3453</v>
      </c>
      <c r="J221" s="1642"/>
      <c r="K221" s="48" t="e">
        <f t="shared" ca="1" si="53"/>
        <v>#NAME?</v>
      </c>
      <c r="L221" s="48" t="e">
        <f t="shared" ca="1" si="60"/>
        <v>#NAME?</v>
      </c>
      <c r="M221" s="1240"/>
      <c r="N221" s="1240">
        <f>11*1300</f>
        <v>14300</v>
      </c>
      <c r="O221" s="1668"/>
      <c r="P221" s="1240"/>
      <c r="Q221" s="1240"/>
      <c r="R221" s="1240"/>
      <c r="S221" s="1240"/>
      <c r="T221" s="1240" t="e">
        <f t="shared" ca="1" si="0"/>
        <v>#NAME?</v>
      </c>
      <c r="U221" s="1378" t="e">
        <f t="shared" ca="1" si="1"/>
        <v>#NAME?</v>
      </c>
      <c r="V221" s="48"/>
      <c r="W221" s="1217" t="s">
        <v>27</v>
      </c>
      <c r="X221" s="48"/>
      <c r="Y221" s="1217" t="s">
        <v>7126</v>
      </c>
      <c r="Z221" s="1562"/>
      <c r="AA221" s="48"/>
      <c r="AB221" s="48"/>
      <c r="AC221" s="48"/>
      <c r="AD221" s="48"/>
      <c r="AE221" s="48"/>
      <c r="AF221" s="1562"/>
      <c r="AG221" s="48"/>
      <c r="AH221" s="48"/>
      <c r="AI221" s="48"/>
      <c r="AJ221" s="48"/>
      <c r="AK221" s="48"/>
    </row>
    <row r="222" spans="1:37" ht="18">
      <c r="A222" s="1450">
        <v>44791</v>
      </c>
      <c r="B222" s="1217" t="s">
        <v>1906</v>
      </c>
      <c r="C222" s="1217"/>
      <c r="D222" s="1242" t="s">
        <v>3919</v>
      </c>
      <c r="E222" s="1217" t="s">
        <v>3079</v>
      </c>
      <c r="F222" s="1217" t="s">
        <v>3486</v>
      </c>
      <c r="G222" s="1219">
        <v>21600</v>
      </c>
      <c r="H222" s="1572" t="s">
        <v>3055</v>
      </c>
      <c r="I222" s="1221" t="s">
        <v>3453</v>
      </c>
      <c r="J222" s="1642"/>
      <c r="K222" s="48" t="e">
        <f t="shared" ca="1" si="53"/>
        <v>#NAME?</v>
      </c>
      <c r="L222" s="48" t="e">
        <f t="shared" ca="1" si="60"/>
        <v>#NAME?</v>
      </c>
      <c r="M222" s="1240"/>
      <c r="N222" s="1240">
        <f>12*1300</f>
        <v>15600</v>
      </c>
      <c r="O222" s="1668"/>
      <c r="P222" s="1240"/>
      <c r="Q222" s="1240"/>
      <c r="R222" s="1240"/>
      <c r="S222" s="1240"/>
      <c r="T222" s="1240" t="e">
        <f t="shared" ca="1" si="0"/>
        <v>#NAME?</v>
      </c>
      <c r="U222" s="1378" t="e">
        <f t="shared" ca="1" si="1"/>
        <v>#NAME?</v>
      </c>
      <c r="V222" s="48"/>
      <c r="W222" s="1217" t="s">
        <v>27</v>
      </c>
      <c r="X222" s="48"/>
      <c r="Y222" s="1217" t="s">
        <v>7127</v>
      </c>
      <c r="Z222" s="1562"/>
      <c r="AA222" s="48"/>
      <c r="AB222" s="48"/>
      <c r="AC222" s="48"/>
      <c r="AD222" s="48"/>
      <c r="AE222" s="48"/>
      <c r="AF222" s="1562"/>
      <c r="AG222" s="48"/>
      <c r="AH222" s="48"/>
      <c r="AI222" s="48"/>
      <c r="AJ222" s="48"/>
      <c r="AK222" s="48"/>
    </row>
    <row r="223" spans="1:37" ht="18">
      <c r="A223" s="1450">
        <v>44791</v>
      </c>
      <c r="B223" s="1217" t="s">
        <v>3473</v>
      </c>
      <c r="C223" s="1217"/>
      <c r="D223" s="1242" t="s">
        <v>3570</v>
      </c>
      <c r="E223" s="1217" t="s">
        <v>43</v>
      </c>
      <c r="F223" s="1217" t="s">
        <v>3592</v>
      </c>
      <c r="G223" s="1219">
        <v>11000</v>
      </c>
      <c r="H223" s="1572" t="s">
        <v>3063</v>
      </c>
      <c r="I223" s="1221" t="s">
        <v>3453</v>
      </c>
      <c r="J223" s="1642"/>
      <c r="K223" s="48" t="e">
        <f t="shared" ca="1" si="53"/>
        <v>#NAME?</v>
      </c>
      <c r="L223" s="48"/>
      <c r="M223" s="1240"/>
      <c r="N223" s="1240">
        <v>5300</v>
      </c>
      <c r="O223" s="1668"/>
      <c r="P223" s="1240"/>
      <c r="Q223" s="1240"/>
      <c r="R223" s="1240"/>
      <c r="S223" s="1240"/>
      <c r="T223" s="1240" t="e">
        <f t="shared" ca="1" si="0"/>
        <v>#NAME?</v>
      </c>
      <c r="U223" s="1378" t="e">
        <f t="shared" ca="1" si="1"/>
        <v>#NAME?</v>
      </c>
      <c r="V223" s="48"/>
      <c r="W223" s="1217" t="s">
        <v>3572</v>
      </c>
      <c r="X223" s="48"/>
      <c r="Y223" s="1217" t="s">
        <v>7128</v>
      </c>
      <c r="Z223" s="1562"/>
      <c r="AA223" s="48"/>
      <c r="AB223" s="48"/>
      <c r="AC223" s="48"/>
      <c r="AD223" s="48"/>
      <c r="AE223" s="48"/>
      <c r="AF223" s="1562"/>
      <c r="AG223" s="48"/>
      <c r="AH223" s="48"/>
      <c r="AI223" s="48"/>
      <c r="AJ223" s="48"/>
      <c r="AK223" s="48"/>
    </row>
    <row r="224" spans="1:37" ht="18">
      <c r="A224" s="1450">
        <v>44791</v>
      </c>
      <c r="B224" s="1217" t="s">
        <v>3473</v>
      </c>
      <c r="C224" s="1217"/>
      <c r="D224" s="1242" t="s">
        <v>3570</v>
      </c>
      <c r="E224" s="1217" t="s">
        <v>86</v>
      </c>
      <c r="F224" s="1217" t="s">
        <v>3547</v>
      </c>
      <c r="G224" s="1219">
        <v>8500</v>
      </c>
      <c r="H224" s="1572" t="s">
        <v>3063</v>
      </c>
      <c r="I224" s="1221" t="s">
        <v>3453</v>
      </c>
      <c r="J224" s="1642"/>
      <c r="K224" s="48" t="e">
        <f t="shared" ca="1" si="53"/>
        <v>#NAME?</v>
      </c>
      <c r="L224" s="48"/>
      <c r="M224" s="1240"/>
      <c r="N224" s="1240">
        <v>4300</v>
      </c>
      <c r="O224" s="1668"/>
      <c r="P224" s="1240"/>
      <c r="Q224" s="1240"/>
      <c r="R224" s="1240"/>
      <c r="S224" s="1240"/>
      <c r="T224" s="1240" t="e">
        <f t="shared" ca="1" si="0"/>
        <v>#NAME?</v>
      </c>
      <c r="U224" s="1378" t="e">
        <f t="shared" ca="1" si="1"/>
        <v>#NAME?</v>
      </c>
      <c r="V224" s="48"/>
      <c r="W224" s="1217" t="s">
        <v>3572</v>
      </c>
      <c r="X224" s="48"/>
      <c r="Y224" s="1217" t="s">
        <v>7129</v>
      </c>
      <c r="Z224" s="1562"/>
      <c r="AA224" s="48"/>
      <c r="AB224" s="48"/>
      <c r="AC224" s="48"/>
      <c r="AD224" s="48"/>
      <c r="AE224" s="48"/>
      <c r="AF224" s="1562"/>
      <c r="AG224" s="48"/>
      <c r="AH224" s="48"/>
      <c r="AI224" s="48"/>
      <c r="AJ224" s="48"/>
      <c r="AK224" s="48"/>
    </row>
    <row r="225" spans="1:37" ht="18">
      <c r="A225" s="1450">
        <v>44791</v>
      </c>
      <c r="B225" s="1217" t="s">
        <v>3473</v>
      </c>
      <c r="C225" s="1217"/>
      <c r="D225" s="1242" t="s">
        <v>3570</v>
      </c>
      <c r="E225" s="1217" t="s">
        <v>55</v>
      </c>
      <c r="F225" s="1217" t="s">
        <v>3512</v>
      </c>
      <c r="G225" s="1219">
        <v>11000</v>
      </c>
      <c r="H225" s="1572" t="s">
        <v>3063</v>
      </c>
      <c r="I225" s="1221" t="s">
        <v>3453</v>
      </c>
      <c r="J225" s="1642"/>
      <c r="K225" s="48" t="e">
        <f t="shared" ca="1" si="53"/>
        <v>#NAME?</v>
      </c>
      <c r="L225" s="48"/>
      <c r="M225" s="1240"/>
      <c r="N225" s="1240">
        <v>5300</v>
      </c>
      <c r="O225" s="1668"/>
      <c r="P225" s="1240"/>
      <c r="Q225" s="1240"/>
      <c r="R225" s="1240"/>
      <c r="S225" s="1240"/>
      <c r="T225" s="1240" t="e">
        <f t="shared" ca="1" si="0"/>
        <v>#NAME?</v>
      </c>
      <c r="U225" s="1378" t="e">
        <f t="shared" ca="1" si="1"/>
        <v>#NAME?</v>
      </c>
      <c r="V225" s="48"/>
      <c r="W225" s="1217" t="s">
        <v>3572</v>
      </c>
      <c r="X225" s="48"/>
      <c r="Y225" s="1217" t="s">
        <v>7130</v>
      </c>
      <c r="Z225" s="1562"/>
      <c r="AA225" s="48"/>
      <c r="AB225" s="48"/>
      <c r="AC225" s="48"/>
      <c r="AD225" s="48"/>
      <c r="AE225" s="48"/>
      <c r="AF225" s="1562"/>
      <c r="AG225" s="48"/>
      <c r="AH225" s="48"/>
      <c r="AI225" s="48"/>
      <c r="AJ225" s="48"/>
      <c r="AK225" s="48"/>
    </row>
    <row r="226" spans="1:37" ht="13.8">
      <c r="A226" s="1450">
        <v>44791</v>
      </c>
      <c r="B226" s="1217" t="s">
        <v>1170</v>
      </c>
      <c r="C226" s="1217" t="s">
        <v>3456</v>
      </c>
      <c r="D226" s="1242" t="s">
        <v>3447</v>
      </c>
      <c r="E226" s="1217" t="s">
        <v>34</v>
      </c>
      <c r="F226" s="1217" t="s">
        <v>3626</v>
      </c>
      <c r="G226" s="1219">
        <f>1600*100/I1</f>
        <v>32193.158953722337</v>
      </c>
      <c r="H226" s="1769" t="s">
        <v>3063</v>
      </c>
      <c r="I226" s="1794" t="s">
        <v>3450</v>
      </c>
      <c r="J226" s="1663">
        <v>500</v>
      </c>
      <c r="K226" s="48" t="e">
        <f t="shared" ca="1" si="53"/>
        <v>#NAME?</v>
      </c>
      <c r="L226" s="48" t="e">
        <f ca="1">_xludf.IFS(C226="成田机场",4000,C226="羽田机场",1000,D226="VIP-limo",0)</f>
        <v>#NAME?</v>
      </c>
      <c r="M226" s="1240" t="e">
        <f ca="1">(15000-K226-L226)*0.7</f>
        <v>#NAME?</v>
      </c>
      <c r="N226" s="1240"/>
      <c r="O226" s="1668"/>
      <c r="P226" s="1240"/>
      <c r="Q226" s="1240"/>
      <c r="R226" s="1240"/>
      <c r="S226" s="1240"/>
      <c r="T226" s="1240" t="e">
        <f t="shared" ca="1" si="0"/>
        <v>#NAME?</v>
      </c>
      <c r="U226" s="1378" t="e">
        <f t="shared" ca="1" si="1"/>
        <v>#NAME?</v>
      </c>
      <c r="V226" s="48"/>
      <c r="W226" s="1217" t="s">
        <v>107</v>
      </c>
      <c r="X226" s="48"/>
      <c r="Y226" s="1217" t="s">
        <v>7131</v>
      </c>
      <c r="Z226" s="1562"/>
      <c r="AA226" s="48"/>
      <c r="AB226" s="48"/>
      <c r="AC226" s="48"/>
      <c r="AD226" s="48"/>
      <c r="AE226" s="48"/>
      <c r="AF226" s="1562"/>
      <c r="AG226" s="48"/>
      <c r="AH226" s="48"/>
      <c r="AI226" s="48"/>
      <c r="AJ226" s="48"/>
      <c r="AK226" s="48"/>
    </row>
    <row r="227" spans="1:37" ht="18">
      <c r="A227" s="1450">
        <v>44791</v>
      </c>
      <c r="B227" s="1217" t="s">
        <v>1906</v>
      </c>
      <c r="C227" s="1217"/>
      <c r="D227" s="1242" t="s">
        <v>3579</v>
      </c>
      <c r="E227" s="1217" t="s">
        <v>27</v>
      </c>
      <c r="F227" s="1217" t="s">
        <v>3505</v>
      </c>
      <c r="G227" s="1219">
        <v>173170</v>
      </c>
      <c r="H227" s="1572" t="s">
        <v>3050</v>
      </c>
      <c r="I227" s="1221" t="s">
        <v>3453</v>
      </c>
      <c r="J227" s="1642"/>
      <c r="K227" s="10">
        <v>10000</v>
      </c>
      <c r="M227" s="1239"/>
      <c r="N227" s="1240">
        <v>45000</v>
      </c>
      <c r="O227" s="1668"/>
      <c r="P227" s="1240"/>
      <c r="Q227" s="1240"/>
      <c r="R227" s="1240"/>
      <c r="S227" s="1240"/>
      <c r="T227" s="1240">
        <f t="shared" si="0"/>
        <v>118170</v>
      </c>
      <c r="U227" s="1378">
        <f t="shared" si="1"/>
        <v>0.68239302419587688</v>
      </c>
      <c r="V227" s="48"/>
      <c r="W227" s="1217" t="s">
        <v>27</v>
      </c>
      <c r="X227" s="48"/>
      <c r="Y227" s="1217" t="s">
        <v>7132</v>
      </c>
      <c r="Z227" s="1562"/>
      <c r="AA227" s="48"/>
      <c r="AB227" s="48"/>
      <c r="AC227" s="48"/>
      <c r="AD227" s="48"/>
      <c r="AE227" s="48"/>
      <c r="AF227" s="1562"/>
      <c r="AG227" s="48"/>
      <c r="AH227" s="48"/>
      <c r="AI227" s="48"/>
      <c r="AJ227" s="48"/>
      <c r="AK227" s="48"/>
    </row>
    <row r="228" spans="1:37" ht="18">
      <c r="A228" s="1450">
        <v>44791</v>
      </c>
      <c r="B228" s="1217" t="s">
        <v>570</v>
      </c>
      <c r="C228" s="1217" t="s">
        <v>3446</v>
      </c>
      <c r="D228" s="1242" t="s">
        <v>3521</v>
      </c>
      <c r="E228" s="1217" t="s">
        <v>86</v>
      </c>
      <c r="F228" s="1217" t="s">
        <v>3547</v>
      </c>
      <c r="G228" s="1219">
        <v>15000</v>
      </c>
      <c r="H228" s="1769" t="s">
        <v>3063</v>
      </c>
      <c r="I228" s="1221" t="s">
        <v>3453</v>
      </c>
      <c r="J228" s="1642"/>
      <c r="K228" s="48" t="e">
        <f t="shared" ref="K228:K245" ca="1" si="61">_xludf.IFS(C228="成田机场",3000,C228="羽田机场",1200,D228="NearMe",1000,D228="VIP-limo",G228*0.12)</f>
        <v>#NAME?</v>
      </c>
      <c r="L228" s="48" t="e">
        <f t="shared" ref="L228:L232" ca="1" si="62">_xludf.IFS(C228="成田机场",4000,C228="羽田机场",1000,D228="VIP-limo",0)</f>
        <v>#NAME?</v>
      </c>
      <c r="M228" s="1240"/>
      <c r="N228" s="1240">
        <v>3000</v>
      </c>
      <c r="O228" s="1668"/>
      <c r="P228" s="1240"/>
      <c r="Q228" s="1240"/>
      <c r="R228" s="1240"/>
      <c r="S228" s="1240"/>
      <c r="T228" s="1240" t="e">
        <f t="shared" ca="1" si="0"/>
        <v>#NAME?</v>
      </c>
      <c r="U228" s="1378" t="e">
        <f t="shared" ca="1" si="1"/>
        <v>#NAME?</v>
      </c>
      <c r="V228" s="48"/>
      <c r="W228" s="1217" t="s">
        <v>107</v>
      </c>
      <c r="X228" s="48"/>
      <c r="Y228" s="1217" t="s">
        <v>7133</v>
      </c>
      <c r="Z228" s="1562"/>
      <c r="AA228" s="48"/>
      <c r="AB228" s="48"/>
      <c r="AC228" s="48"/>
      <c r="AD228" s="48"/>
      <c r="AE228" s="48"/>
      <c r="AF228" s="1562"/>
      <c r="AG228" s="48"/>
      <c r="AH228" s="48"/>
      <c r="AI228" s="48"/>
      <c r="AJ228" s="48"/>
      <c r="AK228" s="48"/>
    </row>
    <row r="229" spans="1:37" ht="18">
      <c r="A229" s="1450">
        <v>44791</v>
      </c>
      <c r="B229" s="1217" t="s">
        <v>1906</v>
      </c>
      <c r="C229" s="1217"/>
      <c r="D229" s="1242" t="s">
        <v>3919</v>
      </c>
      <c r="E229" s="1217" t="s">
        <v>40</v>
      </c>
      <c r="F229" s="1217" t="s">
        <v>3449</v>
      </c>
      <c r="G229" s="1219">
        <v>26400</v>
      </c>
      <c r="H229" s="1572" t="s">
        <v>3055</v>
      </c>
      <c r="I229" s="1221" t="s">
        <v>3453</v>
      </c>
      <c r="J229" s="1642"/>
      <c r="K229" s="48" t="e">
        <f t="shared" ca="1" si="61"/>
        <v>#NAME?</v>
      </c>
      <c r="L229" s="48" t="e">
        <f t="shared" ca="1" si="62"/>
        <v>#NAME?</v>
      </c>
      <c r="M229" s="1240" t="e">
        <f ca="1">(G229-K229-L229)*0.7</f>
        <v>#NAME?</v>
      </c>
      <c r="N229" s="1240"/>
      <c r="O229" s="1668"/>
      <c r="P229" s="1240"/>
      <c r="Q229" s="1240"/>
      <c r="R229" s="1240"/>
      <c r="S229" s="1240"/>
      <c r="T229" s="1240" t="e">
        <f t="shared" ca="1" si="0"/>
        <v>#NAME?</v>
      </c>
      <c r="U229" s="1378" t="e">
        <f t="shared" ca="1" si="1"/>
        <v>#NAME?</v>
      </c>
      <c r="V229" s="48"/>
      <c r="W229" s="1217" t="s">
        <v>27</v>
      </c>
      <c r="X229" s="48"/>
      <c r="Y229" s="1217" t="s">
        <v>7134</v>
      </c>
      <c r="Z229" s="1562"/>
      <c r="AA229" s="48"/>
      <c r="AB229" s="48"/>
      <c r="AC229" s="48"/>
      <c r="AD229" s="48"/>
      <c r="AE229" s="48"/>
      <c r="AF229" s="1562"/>
      <c r="AG229" s="48"/>
      <c r="AH229" s="48"/>
      <c r="AI229" s="48"/>
      <c r="AJ229" s="48"/>
      <c r="AK229" s="48"/>
    </row>
    <row r="230" spans="1:37" ht="18">
      <c r="A230" s="1450">
        <v>44791</v>
      </c>
      <c r="B230" s="1217" t="s">
        <v>1170</v>
      </c>
      <c r="C230" s="1217" t="s">
        <v>3456</v>
      </c>
      <c r="D230" s="1242" t="s">
        <v>3503</v>
      </c>
      <c r="E230" s="1217" t="s">
        <v>3523</v>
      </c>
      <c r="F230" s="1217" t="s">
        <v>3515</v>
      </c>
      <c r="G230" s="1219">
        <v>16000</v>
      </c>
      <c r="H230" s="1769" t="s">
        <v>3063</v>
      </c>
      <c r="I230" s="1221" t="s">
        <v>3453</v>
      </c>
      <c r="J230" s="1642"/>
      <c r="K230" s="48" t="e">
        <f t="shared" ca="1" si="61"/>
        <v>#NAME?</v>
      </c>
      <c r="L230" s="48" t="e">
        <f t="shared" ca="1" si="62"/>
        <v>#NAME?</v>
      </c>
      <c r="M230" s="1240" t="e">
        <f ca="1">(16500-K230-L230)*0.7</f>
        <v>#NAME?</v>
      </c>
      <c r="N230" s="1240"/>
      <c r="O230" s="1668"/>
      <c r="P230" s="1240"/>
      <c r="Q230" s="1240"/>
      <c r="R230" s="1240"/>
      <c r="S230" s="1240"/>
      <c r="T230" s="1240" t="e">
        <f t="shared" ca="1" si="0"/>
        <v>#NAME?</v>
      </c>
      <c r="U230" s="1378" t="e">
        <f t="shared" ca="1" si="1"/>
        <v>#NAME?</v>
      </c>
      <c r="V230" s="48"/>
      <c r="W230" s="1217" t="s">
        <v>1540</v>
      </c>
      <c r="X230" s="48"/>
      <c r="Y230" s="1217" t="s">
        <v>7135</v>
      </c>
      <c r="Z230" s="1562"/>
      <c r="AA230" s="48"/>
      <c r="AB230" s="48"/>
      <c r="AC230" s="48"/>
      <c r="AD230" s="48"/>
      <c r="AE230" s="48"/>
      <c r="AF230" s="1562"/>
      <c r="AG230" s="48"/>
      <c r="AH230" s="48"/>
      <c r="AI230" s="48"/>
      <c r="AJ230" s="48"/>
      <c r="AK230" s="48"/>
    </row>
    <row r="231" spans="1:37" ht="18">
      <c r="A231" s="1450">
        <v>44791</v>
      </c>
      <c r="B231" s="1217" t="s">
        <v>1906</v>
      </c>
      <c r="C231" s="1217"/>
      <c r="D231" s="1242" t="s">
        <v>3919</v>
      </c>
      <c r="E231" s="1217" t="s">
        <v>39</v>
      </c>
      <c r="F231" s="1217" t="s">
        <v>3629</v>
      </c>
      <c r="G231" s="1219">
        <v>26400</v>
      </c>
      <c r="H231" s="1572" t="s">
        <v>3055</v>
      </c>
      <c r="I231" s="1221" t="s">
        <v>3453</v>
      </c>
      <c r="J231" s="1642"/>
      <c r="K231" s="48" t="e">
        <f t="shared" ca="1" si="61"/>
        <v>#NAME?</v>
      </c>
      <c r="L231" s="48" t="e">
        <f t="shared" ca="1" si="62"/>
        <v>#NAME?</v>
      </c>
      <c r="M231" s="1240" t="e">
        <f ca="1">(G231-K231-L231)*0.7</f>
        <v>#NAME?</v>
      </c>
      <c r="N231" s="1240"/>
      <c r="O231" s="1668"/>
      <c r="P231" s="1240"/>
      <c r="Q231" s="1240"/>
      <c r="R231" s="1240"/>
      <c r="S231" s="1240"/>
      <c r="T231" s="1240" t="e">
        <f t="shared" ca="1" si="0"/>
        <v>#NAME?</v>
      </c>
      <c r="U231" s="1378" t="e">
        <f t="shared" ca="1" si="1"/>
        <v>#NAME?</v>
      </c>
      <c r="V231" s="48"/>
      <c r="W231" s="1217" t="s">
        <v>27</v>
      </c>
      <c r="X231" s="48"/>
      <c r="Y231" s="1217" t="s">
        <v>7136</v>
      </c>
      <c r="Z231" s="1562"/>
      <c r="AA231" s="48"/>
      <c r="AB231" s="48"/>
      <c r="AC231" s="48"/>
      <c r="AD231" s="48"/>
      <c r="AE231" s="48"/>
      <c r="AF231" s="1562"/>
      <c r="AG231" s="48"/>
      <c r="AH231" s="48"/>
      <c r="AI231" s="48"/>
      <c r="AJ231" s="48"/>
      <c r="AK231" s="48"/>
    </row>
    <row r="232" spans="1:37" ht="18">
      <c r="A232" s="1450">
        <v>44791</v>
      </c>
      <c r="B232" s="1217" t="s">
        <v>1906</v>
      </c>
      <c r="C232" s="1217"/>
      <c r="D232" s="1798" t="s">
        <v>3919</v>
      </c>
      <c r="E232" s="1217" t="s">
        <v>45</v>
      </c>
      <c r="F232" s="1217" t="s">
        <v>3686</v>
      </c>
      <c r="G232" s="1219">
        <v>36000</v>
      </c>
      <c r="H232" s="1449" t="s">
        <v>3055</v>
      </c>
      <c r="I232" s="1221" t="s">
        <v>3453</v>
      </c>
      <c r="J232" s="1642"/>
      <c r="K232" s="48" t="e">
        <f t="shared" ca="1" si="61"/>
        <v>#NAME?</v>
      </c>
      <c r="L232" s="48" t="e">
        <f t="shared" ca="1" si="62"/>
        <v>#NAME?</v>
      </c>
      <c r="M232" s="1240"/>
      <c r="N232" s="1240">
        <v>22100</v>
      </c>
      <c r="O232" s="1668"/>
      <c r="P232" s="1240"/>
      <c r="Q232" s="1240"/>
      <c r="R232" s="1240"/>
      <c r="S232" s="1240"/>
      <c r="T232" s="1240" t="e">
        <f t="shared" ca="1" si="0"/>
        <v>#NAME?</v>
      </c>
      <c r="U232" s="1378" t="e">
        <f t="shared" ca="1" si="1"/>
        <v>#NAME?</v>
      </c>
      <c r="V232" s="48"/>
      <c r="W232" s="1217" t="s">
        <v>27</v>
      </c>
      <c r="X232" s="48"/>
      <c r="Y232" s="1217" t="s">
        <v>7137</v>
      </c>
      <c r="Z232" s="1562"/>
      <c r="AA232" s="48"/>
      <c r="AB232" s="48"/>
      <c r="AC232" s="48"/>
      <c r="AD232" s="48"/>
      <c r="AE232" s="48"/>
      <c r="AF232" s="1562"/>
      <c r="AG232" s="48"/>
      <c r="AH232" s="48"/>
      <c r="AI232" s="48"/>
      <c r="AJ232" s="48"/>
      <c r="AK232" s="48"/>
    </row>
    <row r="233" spans="1:37" ht="18">
      <c r="A233" s="1450">
        <v>44791</v>
      </c>
      <c r="B233" s="1217" t="s">
        <v>3473</v>
      </c>
      <c r="C233" s="1217"/>
      <c r="D233" s="1242" t="s">
        <v>3570</v>
      </c>
      <c r="E233" s="1217" t="s">
        <v>43</v>
      </c>
      <c r="F233" s="1217" t="s">
        <v>3592</v>
      </c>
      <c r="G233" s="1219">
        <v>11000</v>
      </c>
      <c r="H233" s="1572" t="s">
        <v>3063</v>
      </c>
      <c r="I233" s="1221" t="s">
        <v>3453</v>
      </c>
      <c r="J233" s="1642"/>
      <c r="K233" s="48" t="e">
        <f t="shared" ca="1" si="61"/>
        <v>#NAME?</v>
      </c>
      <c r="L233" s="48"/>
      <c r="M233" s="1240"/>
      <c r="N233" s="1240">
        <v>5300</v>
      </c>
      <c r="O233" s="1668"/>
      <c r="P233" s="1240"/>
      <c r="Q233" s="1240"/>
      <c r="R233" s="1240"/>
      <c r="S233" s="1240"/>
      <c r="T233" s="1240" t="e">
        <f t="shared" ca="1" si="0"/>
        <v>#NAME?</v>
      </c>
      <c r="U233" s="1378" t="e">
        <f t="shared" ca="1" si="1"/>
        <v>#NAME?</v>
      </c>
      <c r="V233" s="48"/>
      <c r="W233" s="1217" t="s">
        <v>3572</v>
      </c>
      <c r="X233" s="48"/>
      <c r="Y233" s="1217" t="s">
        <v>7138</v>
      </c>
      <c r="Z233" s="1562"/>
      <c r="AA233" s="48"/>
      <c r="AB233" s="48"/>
      <c r="AC233" s="48"/>
      <c r="AD233" s="48"/>
      <c r="AE233" s="48"/>
      <c r="AF233" s="1562"/>
      <c r="AG233" s="48"/>
      <c r="AH233" s="48"/>
      <c r="AI233" s="48"/>
      <c r="AJ233" s="48"/>
      <c r="AK233" s="48"/>
    </row>
    <row r="234" spans="1:37" ht="18">
      <c r="A234" s="1450">
        <v>44791</v>
      </c>
      <c r="B234" s="1217" t="s">
        <v>3473</v>
      </c>
      <c r="C234" s="1217"/>
      <c r="D234" s="1242" t="s">
        <v>3570</v>
      </c>
      <c r="E234" s="1217" t="s">
        <v>86</v>
      </c>
      <c r="F234" s="1217" t="s">
        <v>3547</v>
      </c>
      <c r="G234" s="1219">
        <v>8500</v>
      </c>
      <c r="H234" s="1572" t="s">
        <v>3063</v>
      </c>
      <c r="I234" s="1221" t="s">
        <v>3453</v>
      </c>
      <c r="J234" s="1642"/>
      <c r="K234" s="48" t="e">
        <f t="shared" ca="1" si="61"/>
        <v>#NAME?</v>
      </c>
      <c r="L234" s="48"/>
      <c r="M234" s="1240"/>
      <c r="N234" s="1240">
        <v>4300</v>
      </c>
      <c r="O234" s="1668"/>
      <c r="P234" s="1240"/>
      <c r="Q234" s="1240"/>
      <c r="R234" s="1240"/>
      <c r="S234" s="1240"/>
      <c r="T234" s="1240" t="e">
        <f t="shared" ca="1" si="0"/>
        <v>#NAME?</v>
      </c>
      <c r="U234" s="1378" t="e">
        <f t="shared" ca="1" si="1"/>
        <v>#NAME?</v>
      </c>
      <c r="V234" s="48"/>
      <c r="W234" s="1217" t="s">
        <v>3572</v>
      </c>
      <c r="X234" s="48"/>
      <c r="Y234" s="1217" t="s">
        <v>7139</v>
      </c>
      <c r="Z234" s="1562"/>
      <c r="AA234" s="48"/>
      <c r="AB234" s="48"/>
      <c r="AC234" s="48"/>
      <c r="AD234" s="48"/>
      <c r="AE234" s="48"/>
      <c r="AF234" s="1562"/>
      <c r="AG234" s="48"/>
      <c r="AH234" s="48"/>
      <c r="AI234" s="48"/>
      <c r="AJ234" s="48"/>
      <c r="AK234" s="48"/>
    </row>
    <row r="235" spans="1:37" ht="18">
      <c r="A235" s="1454">
        <v>44791</v>
      </c>
      <c r="B235" s="1246" t="s">
        <v>3473</v>
      </c>
      <c r="C235" s="1246"/>
      <c r="D235" s="1259" t="s">
        <v>3570</v>
      </c>
      <c r="E235" s="1246" t="s">
        <v>55</v>
      </c>
      <c r="F235" s="1246" t="s">
        <v>3512</v>
      </c>
      <c r="G235" s="1248">
        <v>11000</v>
      </c>
      <c r="H235" s="1791" t="s">
        <v>3063</v>
      </c>
      <c r="I235" s="1250" t="s">
        <v>3453</v>
      </c>
      <c r="J235" s="1657"/>
      <c r="K235" s="1573" t="e">
        <f t="shared" ca="1" si="61"/>
        <v>#NAME?</v>
      </c>
      <c r="L235" s="1573"/>
      <c r="M235" s="1257"/>
      <c r="N235" s="1257">
        <v>5300</v>
      </c>
      <c r="O235" s="1796"/>
      <c r="P235" s="1257"/>
      <c r="Q235" s="1257"/>
      <c r="R235" s="1257"/>
      <c r="S235" s="1257"/>
      <c r="T235" s="1240" t="e">
        <f t="shared" ca="1" si="0"/>
        <v>#NAME?</v>
      </c>
      <c r="U235" s="1387" t="e">
        <f t="shared" ca="1" si="1"/>
        <v>#NAME?</v>
      </c>
      <c r="V235" s="1573"/>
      <c r="W235" s="1246" t="s">
        <v>3572</v>
      </c>
      <c r="X235" s="1573"/>
      <c r="Y235" s="1246" t="s">
        <v>7140</v>
      </c>
      <c r="Z235" s="1584"/>
      <c r="AA235" s="1573"/>
      <c r="AB235" s="1573"/>
      <c r="AC235" s="1573"/>
      <c r="AD235" s="1573"/>
      <c r="AE235" s="1573"/>
      <c r="AF235" s="1584"/>
      <c r="AG235" s="1573"/>
      <c r="AH235" s="1573"/>
      <c r="AI235" s="1573"/>
      <c r="AJ235" s="1573"/>
      <c r="AK235" s="1573"/>
    </row>
    <row r="236" spans="1:37" ht="18">
      <c r="A236" s="1450">
        <v>44792</v>
      </c>
      <c r="B236" s="1217" t="s">
        <v>1906</v>
      </c>
      <c r="C236" s="1217"/>
      <c r="D236" s="1242" t="s">
        <v>3919</v>
      </c>
      <c r="E236" s="1217" t="s">
        <v>3910</v>
      </c>
      <c r="F236" s="1217" t="s">
        <v>3486</v>
      </c>
      <c r="G236" s="1219">
        <v>19200</v>
      </c>
      <c r="H236" s="1572" t="s">
        <v>3055</v>
      </c>
      <c r="I236" s="1221" t="s">
        <v>3453</v>
      </c>
      <c r="J236" s="1642"/>
      <c r="K236" s="48" t="e">
        <f t="shared" ca="1" si="61"/>
        <v>#NAME?</v>
      </c>
      <c r="L236" s="48" t="e">
        <f t="shared" ref="L236:L237" ca="1" si="63">_xludf.IFS(C236="成田机场",4000,C236="羽田机场",1000,D236="VIP-limo",0)</f>
        <v>#NAME?</v>
      </c>
      <c r="M236" s="1240" t="e">
        <f ca="1">(G236-K236-L236)*0.7</f>
        <v>#NAME?</v>
      </c>
      <c r="N236" s="1240"/>
      <c r="O236" s="1668"/>
      <c r="P236" s="1240"/>
      <c r="Q236" s="1240"/>
      <c r="R236" s="1240"/>
      <c r="S236" s="1240"/>
      <c r="T236" s="1240" t="e">
        <f t="shared" ca="1" si="0"/>
        <v>#NAME?</v>
      </c>
      <c r="U236" s="1378" t="e">
        <f t="shared" ca="1" si="1"/>
        <v>#NAME?</v>
      </c>
      <c r="V236" s="48"/>
      <c r="W236" s="1217" t="s">
        <v>27</v>
      </c>
      <c r="X236" s="48"/>
      <c r="Y236" s="1217" t="s">
        <v>7141</v>
      </c>
      <c r="Z236" s="1562"/>
      <c r="AA236" s="48"/>
      <c r="AB236" s="48"/>
      <c r="AC236" s="48"/>
      <c r="AD236" s="48"/>
      <c r="AE236" s="48"/>
      <c r="AF236" s="1562"/>
      <c r="AG236" s="48"/>
      <c r="AH236" s="48"/>
      <c r="AI236" s="48"/>
      <c r="AJ236" s="48"/>
      <c r="AK236" s="48"/>
    </row>
    <row r="237" spans="1:37" ht="18">
      <c r="A237" s="1450">
        <v>44792</v>
      </c>
      <c r="B237" s="1217" t="s">
        <v>1906</v>
      </c>
      <c r="C237" s="1217"/>
      <c r="D237" s="1242" t="s">
        <v>3919</v>
      </c>
      <c r="E237" s="1217" t="s">
        <v>2979</v>
      </c>
      <c r="F237" s="1217" t="s">
        <v>3501</v>
      </c>
      <c r="G237" s="1219">
        <v>40800</v>
      </c>
      <c r="H237" s="1572" t="s">
        <v>3055</v>
      </c>
      <c r="I237" s="1221" t="s">
        <v>3453</v>
      </c>
      <c r="J237" s="1642"/>
      <c r="K237" s="48" t="e">
        <f t="shared" ca="1" si="61"/>
        <v>#NAME?</v>
      </c>
      <c r="L237" s="48" t="e">
        <f t="shared" ca="1" si="63"/>
        <v>#NAME?</v>
      </c>
      <c r="M237" s="1240"/>
      <c r="N237" s="1240">
        <f>19*1300</f>
        <v>24700</v>
      </c>
      <c r="O237" s="1668"/>
      <c r="P237" s="1240"/>
      <c r="Q237" s="1240"/>
      <c r="R237" s="1240"/>
      <c r="S237" s="1240"/>
      <c r="T237" s="1240" t="e">
        <f t="shared" ca="1" si="0"/>
        <v>#NAME?</v>
      </c>
      <c r="U237" s="1378" t="e">
        <f t="shared" ca="1" si="1"/>
        <v>#NAME?</v>
      </c>
      <c r="V237" s="48"/>
      <c r="W237" s="1217" t="s">
        <v>27</v>
      </c>
      <c r="X237" s="48"/>
      <c r="Y237" s="1217" t="s">
        <v>7142</v>
      </c>
      <c r="Z237" s="1562"/>
      <c r="AA237" s="48"/>
      <c r="AB237" s="48"/>
      <c r="AC237" s="48"/>
      <c r="AD237" s="48"/>
      <c r="AE237" s="48"/>
      <c r="AF237" s="1562"/>
      <c r="AG237" s="48"/>
      <c r="AH237" s="48"/>
      <c r="AI237" s="48"/>
      <c r="AJ237" s="48"/>
      <c r="AK237" s="48"/>
    </row>
    <row r="238" spans="1:37" ht="18">
      <c r="A238" s="1450">
        <v>44792</v>
      </c>
      <c r="B238" s="1217" t="s">
        <v>3473</v>
      </c>
      <c r="C238" s="1217"/>
      <c r="D238" s="1242" t="s">
        <v>3570</v>
      </c>
      <c r="E238" s="1217" t="s">
        <v>43</v>
      </c>
      <c r="F238" s="1217" t="s">
        <v>3592</v>
      </c>
      <c r="G238" s="1219">
        <v>11000</v>
      </c>
      <c r="H238" s="1572" t="s">
        <v>3063</v>
      </c>
      <c r="I238" s="1221" t="s">
        <v>3453</v>
      </c>
      <c r="J238" s="1667"/>
      <c r="K238" s="48" t="e">
        <f t="shared" ca="1" si="61"/>
        <v>#NAME?</v>
      </c>
      <c r="L238" s="48"/>
      <c r="M238" s="1240"/>
      <c r="N238" s="1240">
        <v>5300</v>
      </c>
      <c r="O238" s="1668"/>
      <c r="P238" s="1240"/>
      <c r="Q238" s="1240"/>
      <c r="R238" s="1240"/>
      <c r="S238" s="1240"/>
      <c r="T238" s="1240" t="e">
        <f t="shared" ca="1" si="0"/>
        <v>#NAME?</v>
      </c>
      <c r="U238" s="1378" t="e">
        <f t="shared" ca="1" si="1"/>
        <v>#NAME?</v>
      </c>
      <c r="V238" s="48"/>
      <c r="W238" s="1217" t="s">
        <v>3572</v>
      </c>
      <c r="X238" s="48"/>
      <c r="Y238" s="1217" t="s">
        <v>7143</v>
      </c>
      <c r="Z238" s="1562"/>
      <c r="AA238" s="48"/>
      <c r="AB238" s="48"/>
      <c r="AC238" s="48"/>
      <c r="AD238" s="48"/>
      <c r="AE238" s="48"/>
      <c r="AF238" s="1562"/>
      <c r="AG238" s="48"/>
      <c r="AH238" s="48"/>
      <c r="AI238" s="48"/>
      <c r="AJ238" s="48"/>
      <c r="AK238" s="48"/>
    </row>
    <row r="239" spans="1:37" ht="18">
      <c r="A239" s="1450">
        <v>44792</v>
      </c>
      <c r="B239" s="1217" t="s">
        <v>3473</v>
      </c>
      <c r="C239" s="1217"/>
      <c r="D239" s="1242" t="s">
        <v>3570</v>
      </c>
      <c r="E239" s="1217" t="s">
        <v>86</v>
      </c>
      <c r="F239" s="1217" t="s">
        <v>3547</v>
      </c>
      <c r="G239" s="1219">
        <v>8500</v>
      </c>
      <c r="H239" s="1572" t="s">
        <v>3063</v>
      </c>
      <c r="I239" s="1221" t="s">
        <v>3453</v>
      </c>
      <c r="J239" s="1680"/>
      <c r="K239" s="48" t="e">
        <f t="shared" ca="1" si="61"/>
        <v>#NAME?</v>
      </c>
      <c r="L239" s="48"/>
      <c r="M239" s="1240"/>
      <c r="N239" s="1240">
        <v>4300</v>
      </c>
      <c r="O239" s="1668"/>
      <c r="P239" s="1240"/>
      <c r="Q239" s="1240"/>
      <c r="R239" s="1240"/>
      <c r="S239" s="1240"/>
      <c r="T239" s="1240" t="e">
        <f t="shared" ca="1" si="0"/>
        <v>#NAME?</v>
      </c>
      <c r="U239" s="1378" t="e">
        <f t="shared" ca="1" si="1"/>
        <v>#NAME?</v>
      </c>
      <c r="V239" s="48"/>
      <c r="W239" s="1217" t="s">
        <v>3572</v>
      </c>
      <c r="X239" s="48"/>
      <c r="Y239" s="1217" t="s">
        <v>7144</v>
      </c>
      <c r="Z239" s="1562"/>
      <c r="AA239" s="48"/>
      <c r="AB239" s="48"/>
      <c r="AC239" s="48"/>
      <c r="AD239" s="48"/>
      <c r="AE239" s="48"/>
      <c r="AF239" s="1562"/>
      <c r="AG239" s="48"/>
      <c r="AH239" s="48"/>
      <c r="AI239" s="48"/>
      <c r="AJ239" s="48"/>
      <c r="AK239" s="48"/>
    </row>
    <row r="240" spans="1:37" ht="18">
      <c r="A240" s="1450">
        <v>44792</v>
      </c>
      <c r="B240" s="1217" t="s">
        <v>3473</v>
      </c>
      <c r="C240" s="1217"/>
      <c r="D240" s="1242" t="s">
        <v>3570</v>
      </c>
      <c r="E240" s="1217" t="s">
        <v>55</v>
      </c>
      <c r="F240" s="1217" t="s">
        <v>3512</v>
      </c>
      <c r="G240" s="1219">
        <v>11000</v>
      </c>
      <c r="H240" s="1572" t="s">
        <v>3063</v>
      </c>
      <c r="I240" s="1221" t="s">
        <v>3453</v>
      </c>
      <c r="J240" s="1642"/>
      <c r="K240" s="48" t="e">
        <f t="shared" ca="1" si="61"/>
        <v>#NAME?</v>
      </c>
      <c r="L240" s="48"/>
      <c r="M240" s="1240"/>
      <c r="N240" s="1240">
        <v>5300</v>
      </c>
      <c r="O240" s="1668"/>
      <c r="P240" s="1240"/>
      <c r="Q240" s="1240"/>
      <c r="R240" s="1240"/>
      <c r="S240" s="1240"/>
      <c r="T240" s="1240" t="e">
        <f t="shared" ca="1" si="0"/>
        <v>#NAME?</v>
      </c>
      <c r="U240" s="1378" t="e">
        <f t="shared" ca="1" si="1"/>
        <v>#NAME?</v>
      </c>
      <c r="V240" s="48"/>
      <c r="W240" s="1217" t="s">
        <v>3572</v>
      </c>
      <c r="X240" s="48"/>
      <c r="Y240" s="1217" t="s">
        <v>7145</v>
      </c>
      <c r="Z240" s="1562"/>
      <c r="AA240" s="48"/>
      <c r="AB240" s="48"/>
      <c r="AC240" s="48"/>
      <c r="AD240" s="48"/>
      <c r="AE240" s="48"/>
      <c r="AF240" s="1562"/>
      <c r="AG240" s="48"/>
      <c r="AH240" s="48"/>
      <c r="AI240" s="48"/>
      <c r="AJ240" s="48"/>
      <c r="AK240" s="48"/>
    </row>
    <row r="241" spans="1:37" ht="18">
      <c r="A241" s="1450">
        <v>44792</v>
      </c>
      <c r="B241" s="1217" t="s">
        <v>1906</v>
      </c>
      <c r="C241" s="1217"/>
      <c r="D241" s="1242" t="s">
        <v>3919</v>
      </c>
      <c r="E241" s="1217" t="s">
        <v>3289</v>
      </c>
      <c r="F241" s="1217" t="s">
        <v>3524</v>
      </c>
      <c r="G241" s="1219">
        <v>33600</v>
      </c>
      <c r="H241" s="1572" t="s">
        <v>3055</v>
      </c>
      <c r="I241" s="1221" t="s">
        <v>3453</v>
      </c>
      <c r="J241" s="1642"/>
      <c r="K241" s="48" t="e">
        <f t="shared" ca="1" si="61"/>
        <v>#NAME?</v>
      </c>
      <c r="L241" s="48" t="e">
        <f t="shared" ref="L241:L245" ca="1" si="64">_xludf.IFS(C241="成田机场",4000,C241="羽田机场",1000,D241="VIP-limo",0)</f>
        <v>#NAME?</v>
      </c>
      <c r="M241" s="1240"/>
      <c r="N241" s="1240">
        <f>16*1300</f>
        <v>20800</v>
      </c>
      <c r="O241" s="1668"/>
      <c r="P241" s="1240"/>
      <c r="Q241" s="1240"/>
      <c r="R241" s="1240"/>
      <c r="S241" s="1240"/>
      <c r="T241" s="1240" t="e">
        <f t="shared" ca="1" si="0"/>
        <v>#NAME?</v>
      </c>
      <c r="U241" s="1378" t="e">
        <f t="shared" ca="1" si="1"/>
        <v>#NAME?</v>
      </c>
      <c r="V241" s="48"/>
      <c r="W241" s="1217" t="s">
        <v>27</v>
      </c>
      <c r="X241" s="48"/>
      <c r="Y241" s="1217" t="s">
        <v>7146</v>
      </c>
      <c r="Z241" s="1562"/>
      <c r="AA241" s="48"/>
      <c r="AB241" s="48"/>
      <c r="AC241" s="48"/>
      <c r="AD241" s="48"/>
      <c r="AE241" s="48"/>
      <c r="AF241" s="1562"/>
      <c r="AG241" s="48"/>
      <c r="AH241" s="48"/>
      <c r="AI241" s="48"/>
      <c r="AJ241" s="48"/>
      <c r="AK241" s="48"/>
    </row>
    <row r="242" spans="1:37" ht="18">
      <c r="A242" s="1450">
        <v>44792</v>
      </c>
      <c r="B242" s="1217" t="s">
        <v>1906</v>
      </c>
      <c r="C242" s="1217"/>
      <c r="D242" s="1242" t="s">
        <v>3919</v>
      </c>
      <c r="E242" s="1217" t="s">
        <v>40</v>
      </c>
      <c r="F242" s="1217" t="s">
        <v>3449</v>
      </c>
      <c r="G242" s="1219">
        <v>19200</v>
      </c>
      <c r="H242" s="1572" t="s">
        <v>3055</v>
      </c>
      <c r="I242" s="1221" t="s">
        <v>3453</v>
      </c>
      <c r="J242" s="1667"/>
      <c r="K242" s="48" t="e">
        <f t="shared" ca="1" si="61"/>
        <v>#NAME?</v>
      </c>
      <c r="L242" s="48" t="e">
        <f t="shared" ca="1" si="64"/>
        <v>#NAME?</v>
      </c>
      <c r="M242" s="1240" t="e">
        <f ca="1">(G242-K242-L242)*0.7</f>
        <v>#NAME?</v>
      </c>
      <c r="N242" s="1240"/>
      <c r="O242" s="1668"/>
      <c r="P242" s="1240"/>
      <c r="Q242" s="1240"/>
      <c r="R242" s="1240"/>
      <c r="S242" s="1240"/>
      <c r="T242" s="1240" t="e">
        <f t="shared" ca="1" si="0"/>
        <v>#NAME?</v>
      </c>
      <c r="U242" s="1378" t="e">
        <f t="shared" ca="1" si="1"/>
        <v>#NAME?</v>
      </c>
      <c r="V242" s="48"/>
      <c r="W242" s="1217" t="s">
        <v>27</v>
      </c>
      <c r="X242" s="48"/>
      <c r="Y242" s="1217" t="s">
        <v>7147</v>
      </c>
      <c r="Z242" s="1562"/>
      <c r="AA242" s="48"/>
      <c r="AB242" s="48"/>
      <c r="AC242" s="48"/>
      <c r="AD242" s="48"/>
      <c r="AE242" s="48"/>
      <c r="AF242" s="1562"/>
      <c r="AG242" s="48"/>
      <c r="AH242" s="48"/>
      <c r="AI242" s="48"/>
      <c r="AJ242" s="48"/>
      <c r="AK242" s="48"/>
    </row>
    <row r="243" spans="1:37" ht="18">
      <c r="A243" s="1450">
        <v>44792</v>
      </c>
      <c r="B243" s="1217" t="s">
        <v>1906</v>
      </c>
      <c r="C243" s="1217"/>
      <c r="D243" s="1242" t="s">
        <v>3919</v>
      </c>
      <c r="E243" s="1217" t="s">
        <v>98</v>
      </c>
      <c r="F243" s="1217" t="s">
        <v>3477</v>
      </c>
      <c r="G243" s="1219">
        <v>19200</v>
      </c>
      <c r="H243" s="1572" t="s">
        <v>3055</v>
      </c>
      <c r="I243" s="1221" t="s">
        <v>3453</v>
      </c>
      <c r="J243" s="1642"/>
      <c r="K243" s="48" t="e">
        <f t="shared" ca="1" si="61"/>
        <v>#NAME?</v>
      </c>
      <c r="L243" s="48" t="e">
        <f t="shared" ca="1" si="64"/>
        <v>#NAME?</v>
      </c>
      <c r="M243" s="1240"/>
      <c r="N243" s="1240">
        <f>9*1300</f>
        <v>11700</v>
      </c>
      <c r="O243" s="1668"/>
      <c r="P243" s="1240"/>
      <c r="Q243" s="1240"/>
      <c r="R243" s="1240"/>
      <c r="S243" s="1240"/>
      <c r="T243" s="1240" t="e">
        <f t="shared" ca="1" si="0"/>
        <v>#NAME?</v>
      </c>
      <c r="U243" s="1378" t="e">
        <f t="shared" ca="1" si="1"/>
        <v>#NAME?</v>
      </c>
      <c r="V243" s="48"/>
      <c r="W243" s="1217" t="s">
        <v>27</v>
      </c>
      <c r="X243" s="48"/>
      <c r="Y243" s="1217" t="s">
        <v>7148</v>
      </c>
      <c r="Z243" s="1562"/>
      <c r="AA243" s="48"/>
      <c r="AB243" s="48"/>
      <c r="AC243" s="48"/>
      <c r="AD243" s="48"/>
      <c r="AE243" s="48"/>
      <c r="AF243" s="1562"/>
      <c r="AG243" s="48"/>
      <c r="AH243" s="48"/>
      <c r="AI243" s="48"/>
      <c r="AJ243" s="48"/>
      <c r="AK243" s="48"/>
    </row>
    <row r="244" spans="1:37" ht="18">
      <c r="A244" s="1450">
        <v>44792</v>
      </c>
      <c r="B244" s="1217" t="s">
        <v>1170</v>
      </c>
      <c r="C244" s="1217" t="s">
        <v>3456</v>
      </c>
      <c r="D244" s="1242" t="s">
        <v>3503</v>
      </c>
      <c r="E244" s="1217" t="s">
        <v>92</v>
      </c>
      <c r="F244" s="1217" t="s">
        <v>3864</v>
      </c>
      <c r="G244" s="1219">
        <v>25220</v>
      </c>
      <c r="H244" s="1769" t="s">
        <v>3063</v>
      </c>
      <c r="I244" s="1221" t="s">
        <v>3453</v>
      </c>
      <c r="J244" s="1642"/>
      <c r="K244" s="48" t="e">
        <f t="shared" ca="1" si="61"/>
        <v>#NAME?</v>
      </c>
      <c r="L244" s="48" t="e">
        <f t="shared" ca="1" si="64"/>
        <v>#NAME?</v>
      </c>
      <c r="M244" s="1240" t="e">
        <f t="shared" ref="M244:M245" ca="1" si="65">(G244-K244-L244)*0.7</f>
        <v>#NAME?</v>
      </c>
      <c r="N244" s="1240"/>
      <c r="O244" s="1668"/>
      <c r="P244" s="1240"/>
      <c r="Q244" s="1240"/>
      <c r="R244" s="1240"/>
      <c r="S244" s="1240"/>
      <c r="T244" s="1240" t="e">
        <f t="shared" ca="1" si="0"/>
        <v>#NAME?</v>
      </c>
      <c r="U244" s="1378" t="e">
        <f t="shared" ca="1" si="1"/>
        <v>#NAME?</v>
      </c>
      <c r="V244" s="48"/>
      <c r="W244" s="1217" t="s">
        <v>1540</v>
      </c>
      <c r="X244" s="48"/>
      <c r="Y244" s="1217" t="s">
        <v>7149</v>
      </c>
      <c r="Z244" s="1562"/>
      <c r="AA244" s="48"/>
      <c r="AB244" s="48"/>
      <c r="AC244" s="48"/>
      <c r="AD244" s="48"/>
      <c r="AE244" s="48"/>
      <c r="AF244" s="1562"/>
      <c r="AG244" s="48"/>
      <c r="AH244" s="48"/>
      <c r="AI244" s="48"/>
      <c r="AJ244" s="48"/>
      <c r="AK244" s="48"/>
    </row>
    <row r="245" spans="1:37" ht="18">
      <c r="A245" s="1450">
        <v>44792</v>
      </c>
      <c r="B245" s="1217" t="s">
        <v>1906</v>
      </c>
      <c r="C245" s="1217"/>
      <c r="D245" s="1242" t="s">
        <v>3919</v>
      </c>
      <c r="E245" s="1217" t="s">
        <v>39</v>
      </c>
      <c r="F245" s="1217" t="s">
        <v>3629</v>
      </c>
      <c r="G245" s="1219">
        <v>36000</v>
      </c>
      <c r="H245" s="1572" t="s">
        <v>3055</v>
      </c>
      <c r="I245" s="1221" t="s">
        <v>3453</v>
      </c>
      <c r="J245" s="1642"/>
      <c r="K245" s="48" t="e">
        <f t="shared" ca="1" si="61"/>
        <v>#NAME?</v>
      </c>
      <c r="L245" s="48" t="e">
        <f t="shared" ca="1" si="64"/>
        <v>#NAME?</v>
      </c>
      <c r="M245" s="1240" t="e">
        <f t="shared" ca="1" si="65"/>
        <v>#NAME?</v>
      </c>
      <c r="N245" s="1240"/>
      <c r="O245" s="1668"/>
      <c r="P245" s="1240"/>
      <c r="Q245" s="1240"/>
      <c r="R245" s="1240"/>
      <c r="S245" s="1240"/>
      <c r="T245" s="1240" t="e">
        <f t="shared" ca="1" si="0"/>
        <v>#NAME?</v>
      </c>
      <c r="U245" s="1378" t="e">
        <f t="shared" ca="1" si="1"/>
        <v>#NAME?</v>
      </c>
      <c r="V245" s="48"/>
      <c r="W245" s="1217" t="s">
        <v>27</v>
      </c>
      <c r="X245" s="48"/>
      <c r="Y245" s="1217" t="s">
        <v>7150</v>
      </c>
      <c r="Z245" s="1562"/>
      <c r="AA245" s="48"/>
      <c r="AB245" s="48"/>
      <c r="AC245" s="48"/>
      <c r="AD245" s="48"/>
      <c r="AE245" s="48"/>
      <c r="AF245" s="1562"/>
      <c r="AG245" s="48"/>
      <c r="AH245" s="48"/>
      <c r="AI245" s="48"/>
      <c r="AJ245" s="48"/>
      <c r="AK245" s="48"/>
    </row>
    <row r="246" spans="1:37" ht="18">
      <c r="A246" s="1450">
        <v>44792</v>
      </c>
      <c r="B246" s="1217" t="s">
        <v>3473</v>
      </c>
      <c r="C246" s="1217"/>
      <c r="D246" s="1242" t="s">
        <v>3521</v>
      </c>
      <c r="E246" s="1217" t="s">
        <v>3910</v>
      </c>
      <c r="F246" s="1217" t="s">
        <v>3486</v>
      </c>
      <c r="G246" s="1219">
        <v>10000</v>
      </c>
      <c r="H246" s="1769" t="s">
        <v>3063</v>
      </c>
      <c r="I246" s="1221" t="s">
        <v>3453</v>
      </c>
      <c r="J246" s="1642"/>
      <c r="K246" s="1799">
        <v>2000</v>
      </c>
      <c r="L246" s="34"/>
      <c r="M246" s="1479"/>
      <c r="N246" s="1797">
        <v>4000</v>
      </c>
      <c r="O246" s="1668"/>
      <c r="P246" s="1240"/>
      <c r="Q246" s="1240"/>
      <c r="R246" s="1240"/>
      <c r="S246" s="1240"/>
      <c r="T246" s="1240">
        <f t="shared" si="0"/>
        <v>4000</v>
      </c>
      <c r="U246" s="1378">
        <f t="shared" si="1"/>
        <v>0.4</v>
      </c>
      <c r="V246" s="48"/>
      <c r="W246" s="1217" t="s">
        <v>107</v>
      </c>
      <c r="X246" s="48"/>
      <c r="Y246" s="1217" t="s">
        <v>7151</v>
      </c>
      <c r="Z246" s="1562"/>
      <c r="AA246" s="48"/>
      <c r="AB246" s="48"/>
      <c r="AC246" s="48"/>
      <c r="AD246" s="48"/>
      <c r="AE246" s="48"/>
      <c r="AF246" s="1562"/>
      <c r="AG246" s="48"/>
      <c r="AH246" s="48"/>
      <c r="AI246" s="48"/>
      <c r="AJ246" s="48"/>
      <c r="AK246" s="48"/>
    </row>
    <row r="247" spans="1:37" ht="18">
      <c r="A247" s="1450">
        <v>44792</v>
      </c>
      <c r="B247" s="1217" t="s">
        <v>3473</v>
      </c>
      <c r="C247" s="1217"/>
      <c r="D247" s="1242" t="s">
        <v>3570</v>
      </c>
      <c r="E247" s="1217" t="s">
        <v>43</v>
      </c>
      <c r="F247" s="1217" t="s">
        <v>3592</v>
      </c>
      <c r="G247" s="1219">
        <v>11000</v>
      </c>
      <c r="H247" s="1572" t="s">
        <v>3063</v>
      </c>
      <c r="I247" s="1221" t="s">
        <v>3453</v>
      </c>
      <c r="J247" s="1642"/>
      <c r="K247" s="48" t="e">
        <f t="shared" ref="K247:K253" ca="1" si="66">_xludf.IFS(C247="成田机场",3000,C247="羽田机场",1200,D247="NearMe",1000,D247="VIP-limo",G247*0.12)</f>
        <v>#NAME?</v>
      </c>
      <c r="L247" s="48"/>
      <c r="M247" s="1240"/>
      <c r="N247" s="1240">
        <v>5300</v>
      </c>
      <c r="O247" s="1668"/>
      <c r="P247" s="1240"/>
      <c r="Q247" s="1240"/>
      <c r="R247" s="1240"/>
      <c r="S247" s="1240"/>
      <c r="T247" s="1240" t="e">
        <f t="shared" ca="1" si="0"/>
        <v>#NAME?</v>
      </c>
      <c r="U247" s="1378" t="e">
        <f t="shared" ca="1" si="1"/>
        <v>#NAME?</v>
      </c>
      <c r="V247" s="48"/>
      <c r="W247" s="1217" t="s">
        <v>3572</v>
      </c>
      <c r="X247" s="48"/>
      <c r="Y247" s="1217" t="s">
        <v>7152</v>
      </c>
      <c r="Z247" s="1562"/>
      <c r="AA247" s="48"/>
      <c r="AB247" s="48"/>
      <c r="AC247" s="48"/>
      <c r="AD247" s="48"/>
      <c r="AE247" s="48"/>
      <c r="AF247" s="1562"/>
      <c r="AG247" s="48"/>
      <c r="AH247" s="48"/>
      <c r="AI247" s="48"/>
      <c r="AJ247" s="48"/>
      <c r="AK247" s="48"/>
    </row>
    <row r="248" spans="1:37" ht="18">
      <c r="A248" s="1450">
        <v>44792</v>
      </c>
      <c r="B248" s="1217" t="s">
        <v>3473</v>
      </c>
      <c r="C248" s="1217"/>
      <c r="D248" s="1242" t="s">
        <v>3570</v>
      </c>
      <c r="E248" s="1217" t="s">
        <v>86</v>
      </c>
      <c r="F248" s="1217" t="s">
        <v>3547</v>
      </c>
      <c r="G248" s="1219">
        <v>8500</v>
      </c>
      <c r="H248" s="1572" t="s">
        <v>3063</v>
      </c>
      <c r="I248" s="1221" t="s">
        <v>3453</v>
      </c>
      <c r="J248" s="1642"/>
      <c r="K248" s="48" t="e">
        <f t="shared" ca="1" si="66"/>
        <v>#NAME?</v>
      </c>
      <c r="L248" s="48"/>
      <c r="M248" s="1240"/>
      <c r="N248" s="1240">
        <v>4300</v>
      </c>
      <c r="O248" s="1668"/>
      <c r="P248" s="1240"/>
      <c r="Q248" s="1240"/>
      <c r="R248" s="1240"/>
      <c r="S248" s="1240"/>
      <c r="T248" s="1240" t="e">
        <f t="shared" ca="1" si="0"/>
        <v>#NAME?</v>
      </c>
      <c r="U248" s="1378" t="e">
        <f t="shared" ca="1" si="1"/>
        <v>#NAME?</v>
      </c>
      <c r="V248" s="48"/>
      <c r="W248" s="1217" t="s">
        <v>3572</v>
      </c>
      <c r="X248" s="48"/>
      <c r="Y248" s="1217" t="s">
        <v>7153</v>
      </c>
      <c r="Z248" s="1562"/>
      <c r="AA248" s="48"/>
      <c r="AB248" s="48"/>
      <c r="AC248" s="48"/>
      <c r="AD248" s="48"/>
      <c r="AE248" s="48"/>
      <c r="AF248" s="1562"/>
      <c r="AG248" s="48"/>
      <c r="AH248" s="48"/>
      <c r="AI248" s="48"/>
      <c r="AJ248" s="48"/>
      <c r="AK248" s="48"/>
    </row>
    <row r="249" spans="1:37" ht="18">
      <c r="A249" s="1454">
        <v>44792</v>
      </c>
      <c r="B249" s="1246" t="s">
        <v>3473</v>
      </c>
      <c r="C249" s="1246"/>
      <c r="D249" s="1259" t="s">
        <v>3570</v>
      </c>
      <c r="E249" s="1246" t="s">
        <v>55</v>
      </c>
      <c r="F249" s="1246" t="s">
        <v>3512</v>
      </c>
      <c r="G249" s="1248">
        <v>11000</v>
      </c>
      <c r="H249" s="1791" t="s">
        <v>3063</v>
      </c>
      <c r="I249" s="1250" t="s">
        <v>3453</v>
      </c>
      <c r="J249" s="1657"/>
      <c r="K249" s="1573" t="e">
        <f t="shared" ca="1" si="66"/>
        <v>#NAME?</v>
      </c>
      <c r="L249" s="1573"/>
      <c r="M249" s="1257"/>
      <c r="N249" s="1257">
        <v>5300</v>
      </c>
      <c r="O249" s="1796"/>
      <c r="P249" s="1257"/>
      <c r="Q249" s="1257"/>
      <c r="R249" s="1257"/>
      <c r="S249" s="1257"/>
      <c r="T249" s="1240" t="e">
        <f t="shared" ca="1" si="0"/>
        <v>#NAME?</v>
      </c>
      <c r="U249" s="1387" t="e">
        <f t="shared" ca="1" si="1"/>
        <v>#NAME?</v>
      </c>
      <c r="V249" s="1573"/>
      <c r="W249" s="1246" t="s">
        <v>3572</v>
      </c>
      <c r="X249" s="1573"/>
      <c r="Y249" s="1246" t="s">
        <v>7154</v>
      </c>
      <c r="Z249" s="1584"/>
      <c r="AA249" s="1573"/>
      <c r="AB249" s="1573"/>
      <c r="AC249" s="1573"/>
      <c r="AD249" s="1573"/>
      <c r="AE249" s="1573"/>
      <c r="AF249" s="1584"/>
      <c r="AG249" s="1573"/>
      <c r="AH249" s="1573"/>
      <c r="AI249" s="1573"/>
      <c r="AJ249" s="1573"/>
      <c r="AK249" s="1573"/>
    </row>
    <row r="250" spans="1:37" ht="18">
      <c r="A250" s="1450">
        <v>44793</v>
      </c>
      <c r="B250" s="1217" t="s">
        <v>1170</v>
      </c>
      <c r="C250" s="1217" t="s">
        <v>3456</v>
      </c>
      <c r="D250" s="1242" t="s">
        <v>3557</v>
      </c>
      <c r="E250" s="1217" t="s">
        <v>3523</v>
      </c>
      <c r="F250" s="1217" t="s">
        <v>3515</v>
      </c>
      <c r="G250" s="1219">
        <f>1100*100/I1</f>
        <v>22132.796780684104</v>
      </c>
      <c r="H250" s="1769" t="s">
        <v>3063</v>
      </c>
      <c r="I250" s="1794" t="s">
        <v>3450</v>
      </c>
      <c r="J250" s="1642"/>
      <c r="K250" s="48" t="e">
        <f t="shared" ca="1" si="66"/>
        <v>#NAME?</v>
      </c>
      <c r="L250" s="48" t="e">
        <f t="shared" ref="L250:L253" ca="1" si="67">_xludf.IFS(C250="成田机场",4000,C250="羽田机场",1000,D250="VIP-limo",0)</f>
        <v>#NAME?</v>
      </c>
      <c r="M250" s="1240" t="e">
        <f ca="1">(16500-K250-L250)*0.7</f>
        <v>#NAME?</v>
      </c>
      <c r="N250" s="1240"/>
      <c r="O250" s="1668"/>
      <c r="P250" s="1240"/>
      <c r="Q250" s="1240"/>
      <c r="R250" s="1240"/>
      <c r="S250" s="1240"/>
      <c r="T250" s="1240" t="e">
        <f t="shared" ca="1" si="0"/>
        <v>#NAME?</v>
      </c>
      <c r="U250" s="1378" t="e">
        <f t="shared" ca="1" si="1"/>
        <v>#NAME?</v>
      </c>
      <c r="V250" s="48"/>
      <c r="W250" s="1217" t="s">
        <v>107</v>
      </c>
      <c r="X250" s="48"/>
      <c r="Y250" s="1217" t="s">
        <v>7155</v>
      </c>
      <c r="Z250" s="1562"/>
      <c r="AA250" s="48"/>
      <c r="AB250" s="48"/>
      <c r="AC250" s="48"/>
      <c r="AD250" s="48"/>
      <c r="AE250" s="48"/>
      <c r="AF250" s="1562"/>
      <c r="AG250" s="48"/>
      <c r="AH250" s="48"/>
      <c r="AI250" s="48"/>
      <c r="AJ250" s="48"/>
      <c r="AK250" s="48"/>
    </row>
    <row r="251" spans="1:37" ht="18">
      <c r="A251" s="1450">
        <v>44793</v>
      </c>
      <c r="B251" s="1217" t="s">
        <v>1906</v>
      </c>
      <c r="C251" s="1217"/>
      <c r="D251" s="1242" t="s">
        <v>3919</v>
      </c>
      <c r="E251" s="1217" t="s">
        <v>2979</v>
      </c>
      <c r="F251" s="1217" t="s">
        <v>3501</v>
      </c>
      <c r="G251" s="1219">
        <v>40800</v>
      </c>
      <c r="H251" s="1572" t="s">
        <v>3055</v>
      </c>
      <c r="I251" s="1221" t="s">
        <v>3453</v>
      </c>
      <c r="J251" s="1645"/>
      <c r="K251" s="48" t="e">
        <f t="shared" ca="1" si="66"/>
        <v>#NAME?</v>
      </c>
      <c r="L251" s="48" t="e">
        <f t="shared" ca="1" si="67"/>
        <v>#NAME?</v>
      </c>
      <c r="M251" s="1240"/>
      <c r="N251" s="1240">
        <f>19*1300</f>
        <v>24700</v>
      </c>
      <c r="O251" s="1668"/>
      <c r="P251" s="1240"/>
      <c r="Q251" s="1240"/>
      <c r="R251" s="1240"/>
      <c r="S251" s="1240"/>
      <c r="T251" s="1240" t="e">
        <f t="shared" ca="1" si="0"/>
        <v>#NAME?</v>
      </c>
      <c r="U251" s="1378" t="e">
        <f t="shared" ca="1" si="1"/>
        <v>#NAME?</v>
      </c>
      <c r="V251" s="48"/>
      <c r="W251" s="1217" t="s">
        <v>27</v>
      </c>
      <c r="X251" s="48"/>
      <c r="Y251" s="1217" t="s">
        <v>7156</v>
      </c>
      <c r="Z251" s="1562"/>
      <c r="AA251" s="48"/>
      <c r="AB251" s="48"/>
      <c r="AC251" s="48"/>
      <c r="AD251" s="48"/>
      <c r="AE251" s="48"/>
      <c r="AF251" s="1562"/>
      <c r="AG251" s="48"/>
      <c r="AH251" s="48"/>
      <c r="AI251" s="48"/>
      <c r="AJ251" s="48"/>
      <c r="AK251" s="48"/>
    </row>
    <row r="252" spans="1:37" ht="18">
      <c r="A252" s="1450">
        <v>44793</v>
      </c>
      <c r="B252" s="1217" t="s">
        <v>1906</v>
      </c>
      <c r="C252" s="1217"/>
      <c r="D252" s="1242" t="s">
        <v>3919</v>
      </c>
      <c r="E252" s="1217" t="s">
        <v>43</v>
      </c>
      <c r="F252" s="1217" t="s">
        <v>3486</v>
      </c>
      <c r="G252" s="1219">
        <v>21600</v>
      </c>
      <c r="H252" s="1572" t="s">
        <v>3055</v>
      </c>
      <c r="I252" s="1221" t="s">
        <v>3453</v>
      </c>
      <c r="J252" s="1642"/>
      <c r="K252" s="48" t="e">
        <f t="shared" ca="1" si="66"/>
        <v>#NAME?</v>
      </c>
      <c r="L252" s="48" t="e">
        <f t="shared" ca="1" si="67"/>
        <v>#NAME?</v>
      </c>
      <c r="M252" s="1240" t="e">
        <f ca="1">(G252-K252-L252)*0.7</f>
        <v>#NAME?</v>
      </c>
      <c r="N252" s="1240"/>
      <c r="O252" s="1668"/>
      <c r="P252" s="1240"/>
      <c r="Q252" s="1240"/>
      <c r="R252" s="1240"/>
      <c r="S252" s="1240"/>
      <c r="T252" s="1240" t="e">
        <f t="shared" ca="1" si="0"/>
        <v>#NAME?</v>
      </c>
      <c r="U252" s="1378" t="e">
        <f t="shared" ca="1" si="1"/>
        <v>#NAME?</v>
      </c>
      <c r="V252" s="48"/>
      <c r="W252" s="1217" t="s">
        <v>27</v>
      </c>
      <c r="X252" s="48"/>
      <c r="Y252" s="1217" t="s">
        <v>7157</v>
      </c>
      <c r="Z252" s="1562"/>
      <c r="AA252" s="48"/>
      <c r="AB252" s="48"/>
      <c r="AC252" s="48"/>
      <c r="AD252" s="48"/>
      <c r="AE252" s="48"/>
      <c r="AF252" s="1562"/>
      <c r="AG252" s="48"/>
      <c r="AH252" s="48"/>
      <c r="AI252" s="48"/>
      <c r="AJ252" s="48"/>
      <c r="AK252" s="48"/>
    </row>
    <row r="253" spans="1:37" ht="18">
      <c r="A253" s="1450">
        <v>44793</v>
      </c>
      <c r="B253" s="1217" t="s">
        <v>1906</v>
      </c>
      <c r="C253" s="1217"/>
      <c r="D253" s="1242" t="s">
        <v>3919</v>
      </c>
      <c r="E253" s="1217" t="s">
        <v>55</v>
      </c>
      <c r="F253" s="1217" t="s">
        <v>3471</v>
      </c>
      <c r="G253" s="1219">
        <v>21600</v>
      </c>
      <c r="H253" s="1572" t="s">
        <v>3055</v>
      </c>
      <c r="I253" s="1221" t="s">
        <v>3453</v>
      </c>
      <c r="J253" s="1642"/>
      <c r="K253" s="48" t="e">
        <f t="shared" ca="1" si="66"/>
        <v>#NAME?</v>
      </c>
      <c r="L253" s="48" t="e">
        <f t="shared" ca="1" si="67"/>
        <v>#NAME?</v>
      </c>
      <c r="M253" s="1240"/>
      <c r="N253" s="1240">
        <v>13000</v>
      </c>
      <c r="O253" s="1668"/>
      <c r="P253" s="1240"/>
      <c r="Q253" s="1240"/>
      <c r="R253" s="1240"/>
      <c r="S253" s="1240"/>
      <c r="T253" s="1240" t="e">
        <f t="shared" ca="1" si="0"/>
        <v>#NAME?</v>
      </c>
      <c r="U253" s="1378" t="e">
        <f t="shared" ca="1" si="1"/>
        <v>#NAME?</v>
      </c>
      <c r="V253" s="48"/>
      <c r="W253" s="1217" t="s">
        <v>27</v>
      </c>
      <c r="X253" s="48"/>
      <c r="Y253" s="1217" t="s">
        <v>7158</v>
      </c>
      <c r="Z253" s="1562"/>
      <c r="AA253" s="48"/>
      <c r="AB253" s="48"/>
      <c r="AC253" s="48"/>
      <c r="AD253" s="48"/>
      <c r="AE253" s="48"/>
      <c r="AF253" s="1562"/>
      <c r="AG253" s="48"/>
      <c r="AH253" s="48"/>
      <c r="AI253" s="48"/>
      <c r="AJ253" s="48"/>
      <c r="AK253" s="48"/>
    </row>
    <row r="254" spans="1:37" ht="18">
      <c r="A254" s="1450">
        <v>44793</v>
      </c>
      <c r="B254" s="1217" t="s">
        <v>1906</v>
      </c>
      <c r="C254" s="1217"/>
      <c r="D254" s="1242" t="s">
        <v>4912</v>
      </c>
      <c r="E254" s="1217" t="s">
        <v>4035</v>
      </c>
      <c r="F254" s="1217" t="s">
        <v>3547</v>
      </c>
      <c r="G254" s="1219">
        <v>35000</v>
      </c>
      <c r="H254" s="1572" t="s">
        <v>3050</v>
      </c>
      <c r="I254" s="1221" t="s">
        <v>3453</v>
      </c>
      <c r="J254" s="1642"/>
      <c r="K254" s="1510">
        <v>3000</v>
      </c>
      <c r="L254" s="1510"/>
      <c r="M254" s="1239"/>
      <c r="N254" s="1240">
        <v>15000</v>
      </c>
      <c r="O254" s="1668"/>
      <c r="P254" s="1240"/>
      <c r="Q254" s="1240"/>
      <c r="R254" s="1240"/>
      <c r="S254" s="1240"/>
      <c r="T254" s="1240">
        <f t="shared" si="0"/>
        <v>17000</v>
      </c>
      <c r="U254" s="1378">
        <f t="shared" si="1"/>
        <v>0.48571428571428571</v>
      </c>
      <c r="V254" s="48"/>
      <c r="W254" s="1217" t="s">
        <v>107</v>
      </c>
      <c r="X254" s="48"/>
      <c r="Y254" s="1217" t="s">
        <v>7159</v>
      </c>
      <c r="Z254" s="1562"/>
      <c r="AA254" s="48"/>
      <c r="AB254" s="48"/>
      <c r="AC254" s="48"/>
      <c r="AD254" s="48"/>
      <c r="AE254" s="48"/>
      <c r="AF254" s="1562"/>
      <c r="AG254" s="48"/>
      <c r="AH254" s="48"/>
      <c r="AI254" s="48"/>
      <c r="AJ254" s="48"/>
      <c r="AK254" s="48"/>
    </row>
    <row r="255" spans="1:37" ht="18">
      <c r="A255" s="1450">
        <v>44793</v>
      </c>
      <c r="B255" s="1217" t="s">
        <v>1906</v>
      </c>
      <c r="C255" s="1217"/>
      <c r="D255" s="1242" t="s">
        <v>3919</v>
      </c>
      <c r="E255" s="1217" t="s">
        <v>44</v>
      </c>
      <c r="F255" s="1217" t="s">
        <v>3524</v>
      </c>
      <c r="G255" s="1219">
        <v>21600</v>
      </c>
      <c r="H255" s="1572" t="s">
        <v>3055</v>
      </c>
      <c r="I255" s="1221" t="s">
        <v>3453</v>
      </c>
      <c r="J255" s="1642"/>
      <c r="K255" s="48" t="e">
        <f t="shared" ref="K255:K259" ca="1" si="68">_xludf.IFS(C255="成田机场",3000,C255="羽田机场",1200,D255="NearMe",1000,D255="VIP-limo",G255*0.12)</f>
        <v>#NAME?</v>
      </c>
      <c r="L255" s="48" t="e">
        <f t="shared" ref="L255:L259" ca="1" si="69">_xludf.IFS(C255="成田机场",4000,C255="羽田机场",1000,D255="VIP-limo",0)</f>
        <v>#NAME?</v>
      </c>
      <c r="M255" s="1240"/>
      <c r="N255" s="1240">
        <f>10*1300</f>
        <v>13000</v>
      </c>
      <c r="O255" s="1668"/>
      <c r="P255" s="1240"/>
      <c r="Q255" s="1240"/>
      <c r="R255" s="1240"/>
      <c r="S255" s="1240"/>
      <c r="T255" s="1240" t="e">
        <f t="shared" ca="1" si="0"/>
        <v>#NAME?</v>
      </c>
      <c r="U255" s="1378" t="e">
        <f t="shared" ca="1" si="1"/>
        <v>#NAME?</v>
      </c>
      <c r="V255" s="48"/>
      <c r="W255" s="1217" t="s">
        <v>27</v>
      </c>
      <c r="X255" s="48"/>
      <c r="Y255" s="1217" t="s">
        <v>7160</v>
      </c>
      <c r="Z255" s="1562"/>
      <c r="AA255" s="48"/>
      <c r="AB255" s="48"/>
      <c r="AC255" s="48"/>
      <c r="AD255" s="48"/>
      <c r="AE255" s="48"/>
      <c r="AF255" s="1562"/>
      <c r="AG255" s="48"/>
      <c r="AH255" s="48"/>
      <c r="AI255" s="48"/>
      <c r="AJ255" s="48"/>
      <c r="AK255" s="48"/>
    </row>
    <row r="256" spans="1:37" ht="18">
      <c r="A256" s="1450">
        <v>44793</v>
      </c>
      <c r="B256" s="1217" t="s">
        <v>1170</v>
      </c>
      <c r="C256" s="1217" t="s">
        <v>3456</v>
      </c>
      <c r="D256" s="1242" t="s">
        <v>3521</v>
      </c>
      <c r="E256" s="1217" t="s">
        <v>5661</v>
      </c>
      <c r="F256" s="1217" t="s">
        <v>3492</v>
      </c>
      <c r="G256" s="1219">
        <v>15000</v>
      </c>
      <c r="H256" s="1769" t="s">
        <v>3063</v>
      </c>
      <c r="I256" s="1221" t="s">
        <v>3453</v>
      </c>
      <c r="J256" s="1642"/>
      <c r="K256" s="48" t="e">
        <f t="shared" ca="1" si="68"/>
        <v>#NAME?</v>
      </c>
      <c r="L256" s="48" t="e">
        <f t="shared" ca="1" si="69"/>
        <v>#NAME?</v>
      </c>
      <c r="M256" s="1240" t="e">
        <f ca="1">(15000-K256-L256)*0.7</f>
        <v>#NAME?</v>
      </c>
      <c r="N256" s="1240"/>
      <c r="O256" s="1668"/>
      <c r="P256" s="1240"/>
      <c r="Q256" s="1240"/>
      <c r="R256" s="1240"/>
      <c r="S256" s="1240"/>
      <c r="T256" s="1240" t="e">
        <f t="shared" ca="1" si="0"/>
        <v>#NAME?</v>
      </c>
      <c r="U256" s="1378" t="e">
        <f t="shared" ca="1" si="1"/>
        <v>#NAME?</v>
      </c>
      <c r="V256" s="48"/>
      <c r="W256" s="1217" t="s">
        <v>107</v>
      </c>
      <c r="X256" s="48"/>
      <c r="Y256" s="1217" t="s">
        <v>7161</v>
      </c>
      <c r="Z256" s="1562"/>
      <c r="AA256" s="48"/>
      <c r="AB256" s="48"/>
      <c r="AC256" s="48"/>
      <c r="AD256" s="48"/>
      <c r="AE256" s="48"/>
      <c r="AF256" s="1562"/>
      <c r="AG256" s="48"/>
      <c r="AH256" s="48"/>
      <c r="AI256" s="48"/>
      <c r="AJ256" s="48"/>
      <c r="AK256" s="48"/>
    </row>
    <row r="257" spans="1:37" ht="18">
      <c r="A257" s="1450">
        <v>44793</v>
      </c>
      <c r="B257" s="1217" t="s">
        <v>1906</v>
      </c>
      <c r="C257" s="1217"/>
      <c r="D257" s="1242" t="s">
        <v>3919</v>
      </c>
      <c r="E257" s="1217" t="s">
        <v>40</v>
      </c>
      <c r="F257" s="1217" t="s">
        <v>3449</v>
      </c>
      <c r="G257" s="1219">
        <v>38400</v>
      </c>
      <c r="H257" s="1572" t="s">
        <v>3055</v>
      </c>
      <c r="I257" s="1221" t="s">
        <v>3453</v>
      </c>
      <c r="J257" s="1642"/>
      <c r="K257" s="48" t="e">
        <f t="shared" ca="1" si="68"/>
        <v>#NAME?</v>
      </c>
      <c r="L257" s="48" t="e">
        <f t="shared" ca="1" si="69"/>
        <v>#NAME?</v>
      </c>
      <c r="M257" s="1240" t="e">
        <f ca="1">(G257-K257-L257)*0.7</f>
        <v>#NAME?</v>
      </c>
      <c r="N257" s="1240"/>
      <c r="O257" s="1668"/>
      <c r="P257" s="1240"/>
      <c r="Q257" s="1240"/>
      <c r="R257" s="1240"/>
      <c r="S257" s="1240"/>
      <c r="T257" s="1240" t="e">
        <f t="shared" ca="1" si="0"/>
        <v>#NAME?</v>
      </c>
      <c r="U257" s="1378" t="e">
        <f t="shared" ca="1" si="1"/>
        <v>#NAME?</v>
      </c>
      <c r="V257" s="48"/>
      <c r="W257" s="1217" t="s">
        <v>27</v>
      </c>
      <c r="X257" s="48"/>
      <c r="Y257" s="1217" t="s">
        <v>7162</v>
      </c>
      <c r="Z257" s="1562"/>
      <c r="AA257" s="48"/>
      <c r="AB257" s="48"/>
      <c r="AC257" s="48"/>
      <c r="AD257" s="48"/>
      <c r="AE257" s="48"/>
      <c r="AF257" s="1562"/>
      <c r="AG257" s="48"/>
      <c r="AH257" s="48"/>
      <c r="AI257" s="48"/>
      <c r="AJ257" s="48"/>
      <c r="AK257" s="48"/>
    </row>
    <row r="258" spans="1:37" ht="18">
      <c r="A258" s="1450">
        <v>44793</v>
      </c>
      <c r="B258" s="1217" t="s">
        <v>1906</v>
      </c>
      <c r="C258" s="1217"/>
      <c r="D258" s="1242" t="s">
        <v>3919</v>
      </c>
      <c r="E258" s="1217" t="s">
        <v>98</v>
      </c>
      <c r="F258" s="1217" t="s">
        <v>3477</v>
      </c>
      <c r="G258" s="1219">
        <v>24000</v>
      </c>
      <c r="H258" s="1572" t="s">
        <v>3055</v>
      </c>
      <c r="I258" s="1221" t="s">
        <v>3453</v>
      </c>
      <c r="J258" s="1667"/>
      <c r="K258" s="48" t="e">
        <f t="shared" ca="1" si="68"/>
        <v>#NAME?</v>
      </c>
      <c r="L258" s="48" t="e">
        <f t="shared" ca="1" si="69"/>
        <v>#NAME?</v>
      </c>
      <c r="M258" s="1240"/>
      <c r="N258" s="1240">
        <f>11*1300</f>
        <v>14300</v>
      </c>
      <c r="O258" s="1668"/>
      <c r="P258" s="1240"/>
      <c r="Q258" s="1240"/>
      <c r="R258" s="1240"/>
      <c r="S258" s="1240"/>
      <c r="T258" s="1240" t="e">
        <f t="shared" ref="T258:T486" ca="1" si="70">G258-J258-K258-L258-M258-N258-O258-P258-Q258-R258-S258</f>
        <v>#NAME?</v>
      </c>
      <c r="U258" s="1378" t="e">
        <f t="shared" ref="U258:U486" ca="1" si="71">T258/G258</f>
        <v>#NAME?</v>
      </c>
      <c r="V258" s="48"/>
      <c r="W258" s="1217" t="s">
        <v>27</v>
      </c>
      <c r="X258" s="48"/>
      <c r="Y258" s="1217" t="s">
        <v>7163</v>
      </c>
      <c r="Z258" s="1562"/>
      <c r="AA258" s="48"/>
      <c r="AB258" s="48"/>
      <c r="AC258" s="48"/>
      <c r="AD258" s="48"/>
      <c r="AE258" s="48"/>
      <c r="AF258" s="1562"/>
      <c r="AG258" s="48"/>
      <c r="AH258" s="48"/>
      <c r="AI258" s="48"/>
      <c r="AJ258" s="48"/>
      <c r="AK258" s="48"/>
    </row>
    <row r="259" spans="1:37" ht="18">
      <c r="A259" s="1450">
        <v>44793</v>
      </c>
      <c r="B259" s="1217" t="s">
        <v>1170</v>
      </c>
      <c r="C259" s="1217" t="s">
        <v>3456</v>
      </c>
      <c r="D259" s="1242" t="s">
        <v>3503</v>
      </c>
      <c r="E259" s="1217" t="s">
        <v>34</v>
      </c>
      <c r="F259" s="1217" t="s">
        <v>3457</v>
      </c>
      <c r="G259" s="1219">
        <v>16000</v>
      </c>
      <c r="H259" s="1769" t="s">
        <v>3063</v>
      </c>
      <c r="I259" s="1221" t="s">
        <v>3453</v>
      </c>
      <c r="J259" s="1642"/>
      <c r="K259" s="48" t="e">
        <f t="shared" ca="1" si="68"/>
        <v>#NAME?</v>
      </c>
      <c r="L259" s="48" t="e">
        <f t="shared" ca="1" si="69"/>
        <v>#NAME?</v>
      </c>
      <c r="M259" s="1240" t="e">
        <f ca="1">(15000-K259-L259)*0.7</f>
        <v>#NAME?</v>
      </c>
      <c r="N259" s="1240"/>
      <c r="O259" s="1668"/>
      <c r="P259" s="1240"/>
      <c r="Q259" s="1240"/>
      <c r="R259" s="1240"/>
      <c r="S259" s="1240"/>
      <c r="T259" s="1240" t="e">
        <f t="shared" ca="1" si="70"/>
        <v>#NAME?</v>
      </c>
      <c r="U259" s="1378" t="e">
        <f t="shared" ca="1" si="71"/>
        <v>#NAME?</v>
      </c>
      <c r="V259" s="48"/>
      <c r="W259" s="1217" t="s">
        <v>1540</v>
      </c>
      <c r="X259" s="48"/>
      <c r="Y259" s="1217" t="s">
        <v>7164</v>
      </c>
      <c r="Z259" s="1562"/>
      <c r="AA259" s="48"/>
      <c r="AB259" s="48"/>
      <c r="AC259" s="48"/>
      <c r="AD259" s="48"/>
      <c r="AE259" s="48"/>
      <c r="AF259" s="1562"/>
      <c r="AG259" s="48"/>
      <c r="AH259" s="48"/>
      <c r="AI259" s="48"/>
      <c r="AJ259" s="48"/>
      <c r="AK259" s="48"/>
    </row>
    <row r="260" spans="1:37" ht="18">
      <c r="A260" s="1450">
        <v>44793</v>
      </c>
      <c r="B260" s="1217" t="s">
        <v>3473</v>
      </c>
      <c r="C260" s="1217"/>
      <c r="D260" s="1242" t="s">
        <v>3521</v>
      </c>
      <c r="E260" s="1217" t="s">
        <v>3523</v>
      </c>
      <c r="F260" s="1217" t="s">
        <v>3515</v>
      </c>
      <c r="G260" s="1219">
        <v>10000</v>
      </c>
      <c r="H260" s="1769" t="s">
        <v>3063</v>
      </c>
      <c r="I260" s="1221" t="s">
        <v>3453</v>
      </c>
      <c r="J260" s="1642"/>
      <c r="K260" s="1799">
        <v>2000</v>
      </c>
      <c r="L260" s="10"/>
      <c r="M260" s="1240">
        <f>(8000-K260-L260)*0.7</f>
        <v>4200</v>
      </c>
      <c r="N260" s="1240"/>
      <c r="O260" s="1668"/>
      <c r="P260" s="1240"/>
      <c r="Q260" s="1240"/>
      <c r="R260" s="1240"/>
      <c r="S260" s="1240"/>
      <c r="T260" s="1240">
        <f t="shared" si="70"/>
        <v>3800</v>
      </c>
      <c r="U260" s="1378">
        <f t="shared" si="71"/>
        <v>0.38</v>
      </c>
      <c r="V260" s="48"/>
      <c r="W260" s="1217" t="s">
        <v>107</v>
      </c>
      <c r="X260" s="48"/>
      <c r="Y260" s="1217" t="s">
        <v>7165</v>
      </c>
      <c r="Z260" s="1562"/>
      <c r="AA260" s="48"/>
      <c r="AB260" s="48"/>
      <c r="AC260" s="48"/>
      <c r="AD260" s="48"/>
      <c r="AE260" s="48"/>
      <c r="AF260" s="1562"/>
      <c r="AG260" s="48"/>
      <c r="AH260" s="48"/>
      <c r="AI260" s="48"/>
      <c r="AJ260" s="48"/>
      <c r="AK260" s="48"/>
    </row>
    <row r="261" spans="1:37" ht="18">
      <c r="A261" s="1450">
        <v>44793</v>
      </c>
      <c r="B261" s="1217" t="s">
        <v>1170</v>
      </c>
      <c r="C261" s="1217" t="s">
        <v>3446</v>
      </c>
      <c r="D261" s="1242" t="s">
        <v>3474</v>
      </c>
      <c r="E261" s="1217" t="s">
        <v>43</v>
      </c>
      <c r="F261" s="1217" t="s">
        <v>3486</v>
      </c>
      <c r="G261" s="1219">
        <v>9900</v>
      </c>
      <c r="H261" s="1769" t="s">
        <v>3063</v>
      </c>
      <c r="I261" s="1221" t="s">
        <v>3453</v>
      </c>
      <c r="J261" s="1642"/>
      <c r="K261" s="48" t="e">
        <f t="shared" ref="K261:K265" ca="1" si="72">_xludf.IFS(C261="成田机场",3000,C261="羽田机场",1200,D261="NearMe",1000,D261="VIP-limo",G261*0.12)</f>
        <v>#NAME?</v>
      </c>
      <c r="L261" s="48" t="e">
        <f t="shared" ref="L261:L265" ca="1" si="73">_xludf.IFS(C261="成田机场",4000,C261="羽田机场",1000,D261="VIP-limo",0)</f>
        <v>#NAME?</v>
      </c>
      <c r="M261" s="1240" t="e">
        <f ca="1">(G261-K261-L261)*0.7</f>
        <v>#NAME?</v>
      </c>
      <c r="N261" s="1240"/>
      <c r="O261" s="1668"/>
      <c r="P261" s="1240"/>
      <c r="Q261" s="1240"/>
      <c r="R261" s="1240"/>
      <c r="S261" s="1240"/>
      <c r="T261" s="1240" t="e">
        <f t="shared" ca="1" si="70"/>
        <v>#NAME?</v>
      </c>
      <c r="U261" s="1378" t="e">
        <f t="shared" ca="1" si="71"/>
        <v>#NAME?</v>
      </c>
      <c r="V261" s="48"/>
      <c r="W261" s="1217" t="s">
        <v>27</v>
      </c>
      <c r="X261" s="48"/>
      <c r="Y261" s="1217" t="s">
        <v>7166</v>
      </c>
      <c r="Z261" s="1562"/>
      <c r="AA261" s="48"/>
      <c r="AB261" s="48"/>
      <c r="AC261" s="48"/>
      <c r="AD261" s="48"/>
      <c r="AE261" s="48"/>
      <c r="AF261" s="1562"/>
      <c r="AG261" s="48"/>
      <c r="AH261" s="48"/>
      <c r="AI261" s="48"/>
      <c r="AJ261" s="48"/>
      <c r="AK261" s="48"/>
    </row>
    <row r="262" spans="1:37" ht="18">
      <c r="A262" s="1454">
        <v>44793</v>
      </c>
      <c r="B262" s="1246" t="s">
        <v>570</v>
      </c>
      <c r="C262" s="1246" t="s">
        <v>3456</v>
      </c>
      <c r="D262" s="1259" t="s">
        <v>3514</v>
      </c>
      <c r="E262" s="1246" t="s">
        <v>86</v>
      </c>
      <c r="F262" s="1246" t="s">
        <v>3471</v>
      </c>
      <c r="G262" s="1248">
        <v>15000</v>
      </c>
      <c r="H262" s="1792" t="s">
        <v>3063</v>
      </c>
      <c r="I262" s="1250" t="s">
        <v>3453</v>
      </c>
      <c r="J262" s="1657"/>
      <c r="K262" s="1573" t="e">
        <f t="shared" ca="1" si="72"/>
        <v>#NAME?</v>
      </c>
      <c r="L262" s="1573" t="e">
        <f t="shared" ca="1" si="73"/>
        <v>#NAME?</v>
      </c>
      <c r="M262" s="1257"/>
      <c r="N262" s="1257">
        <v>4000</v>
      </c>
      <c r="O262" s="1796"/>
      <c r="P262" s="1257"/>
      <c r="Q262" s="1257"/>
      <c r="R262" s="1257"/>
      <c r="S262" s="1257"/>
      <c r="T262" s="1240" t="e">
        <f t="shared" ca="1" si="70"/>
        <v>#NAME?</v>
      </c>
      <c r="U262" s="1387" t="e">
        <f t="shared" ca="1" si="71"/>
        <v>#NAME?</v>
      </c>
      <c r="V262" s="1573"/>
      <c r="W262" s="1246" t="s">
        <v>107</v>
      </c>
      <c r="X262" s="1573"/>
      <c r="Y262" s="1246" t="s">
        <v>7167</v>
      </c>
      <c r="Z262" s="1584"/>
      <c r="AA262" s="1573"/>
      <c r="AB262" s="1573"/>
      <c r="AC262" s="1573"/>
      <c r="AD262" s="1573"/>
      <c r="AE262" s="1573"/>
      <c r="AF262" s="1584"/>
      <c r="AG262" s="1573"/>
      <c r="AH262" s="1573"/>
      <c r="AI262" s="1573"/>
      <c r="AJ262" s="1573"/>
      <c r="AK262" s="1573"/>
    </row>
    <row r="263" spans="1:37" ht="18">
      <c r="A263" s="1450">
        <v>44794</v>
      </c>
      <c r="B263" s="1217" t="s">
        <v>1906</v>
      </c>
      <c r="C263" s="1217"/>
      <c r="D263" s="1242" t="s">
        <v>3919</v>
      </c>
      <c r="E263" s="1217" t="s">
        <v>2979</v>
      </c>
      <c r="F263" s="1217" t="s">
        <v>3501</v>
      </c>
      <c r="G263" s="1219">
        <v>36000</v>
      </c>
      <c r="H263" s="1572" t="s">
        <v>3055</v>
      </c>
      <c r="I263" s="1221" t="s">
        <v>3453</v>
      </c>
      <c r="J263" s="1642"/>
      <c r="K263" s="48" t="e">
        <f t="shared" ca="1" si="72"/>
        <v>#NAME?</v>
      </c>
      <c r="L263" s="48" t="e">
        <f t="shared" ca="1" si="73"/>
        <v>#NAME?</v>
      </c>
      <c r="M263" s="1240"/>
      <c r="N263" s="1240">
        <f>17*1300</f>
        <v>22100</v>
      </c>
      <c r="O263" s="1668"/>
      <c r="P263" s="1240"/>
      <c r="Q263" s="1240"/>
      <c r="R263" s="1240"/>
      <c r="S263" s="1240"/>
      <c r="T263" s="1240" t="e">
        <f t="shared" ca="1" si="70"/>
        <v>#NAME?</v>
      </c>
      <c r="U263" s="1378" t="e">
        <f t="shared" ca="1" si="71"/>
        <v>#NAME?</v>
      </c>
      <c r="V263" s="48"/>
      <c r="W263" s="1217" t="s">
        <v>27</v>
      </c>
      <c r="X263" s="48"/>
      <c r="Y263" s="1217" t="s">
        <v>7168</v>
      </c>
      <c r="Z263" s="1562"/>
      <c r="AA263" s="48"/>
      <c r="AB263" s="48"/>
      <c r="AC263" s="48"/>
      <c r="AD263" s="48"/>
      <c r="AE263" s="48"/>
      <c r="AF263" s="1562"/>
      <c r="AG263" s="48"/>
      <c r="AH263" s="48"/>
      <c r="AI263" s="48"/>
      <c r="AJ263" s="48"/>
      <c r="AK263" s="48"/>
    </row>
    <row r="264" spans="1:37" ht="18">
      <c r="A264" s="1450">
        <v>44794</v>
      </c>
      <c r="B264" s="1217" t="s">
        <v>1906</v>
      </c>
      <c r="C264" s="1217"/>
      <c r="D264" s="1242" t="s">
        <v>3919</v>
      </c>
      <c r="E264" s="1217" t="s">
        <v>43</v>
      </c>
      <c r="F264" s="1217" t="s">
        <v>3486</v>
      </c>
      <c r="G264" s="1219">
        <v>26400</v>
      </c>
      <c r="H264" s="1572" t="s">
        <v>3055</v>
      </c>
      <c r="I264" s="1221" t="s">
        <v>3453</v>
      </c>
      <c r="J264" s="1642"/>
      <c r="K264" s="48" t="e">
        <f t="shared" ca="1" si="72"/>
        <v>#NAME?</v>
      </c>
      <c r="L264" s="48" t="e">
        <f t="shared" ca="1" si="73"/>
        <v>#NAME?</v>
      </c>
      <c r="M264" s="1240" t="e">
        <f ca="1">(G264-K264-L264)*0.7</f>
        <v>#NAME?</v>
      </c>
      <c r="N264" s="1240"/>
      <c r="O264" s="1668"/>
      <c r="P264" s="1240"/>
      <c r="Q264" s="1240"/>
      <c r="R264" s="1240"/>
      <c r="S264" s="1240"/>
      <c r="T264" s="1240" t="e">
        <f t="shared" ca="1" si="70"/>
        <v>#NAME?</v>
      </c>
      <c r="U264" s="1378" t="e">
        <f t="shared" ca="1" si="71"/>
        <v>#NAME?</v>
      </c>
      <c r="V264" s="48"/>
      <c r="W264" s="1217" t="s">
        <v>27</v>
      </c>
      <c r="X264" s="48"/>
      <c r="Y264" s="1217" t="s">
        <v>7169</v>
      </c>
      <c r="Z264" s="1562"/>
      <c r="AA264" s="48"/>
      <c r="AB264" s="48"/>
      <c r="AC264" s="48"/>
      <c r="AD264" s="48"/>
      <c r="AE264" s="48"/>
      <c r="AF264" s="1562"/>
      <c r="AG264" s="48"/>
      <c r="AH264" s="48"/>
      <c r="AI264" s="48"/>
      <c r="AJ264" s="48"/>
      <c r="AK264" s="48"/>
    </row>
    <row r="265" spans="1:37" ht="18">
      <c r="A265" s="1450">
        <v>44794</v>
      </c>
      <c r="B265" s="1217" t="s">
        <v>1170</v>
      </c>
      <c r="C265" s="1217" t="s">
        <v>3456</v>
      </c>
      <c r="D265" s="1242" t="s">
        <v>3452</v>
      </c>
      <c r="E265" s="1217" t="s">
        <v>86</v>
      </c>
      <c r="F265" s="1217" t="s">
        <v>3547</v>
      </c>
      <c r="G265" s="1219">
        <v>16000</v>
      </c>
      <c r="H265" s="1769" t="s">
        <v>3063</v>
      </c>
      <c r="I265" s="1221" t="s">
        <v>3453</v>
      </c>
      <c r="J265" s="1642"/>
      <c r="K265" s="48" t="e">
        <f t="shared" ca="1" si="72"/>
        <v>#NAME?</v>
      </c>
      <c r="L265" s="48" t="e">
        <f t="shared" ca="1" si="73"/>
        <v>#NAME?</v>
      </c>
      <c r="M265" s="1240"/>
      <c r="N265" s="1240">
        <v>4000</v>
      </c>
      <c r="O265" s="1668"/>
      <c r="P265" s="1240"/>
      <c r="Q265" s="1240"/>
      <c r="R265" s="1240"/>
      <c r="S265" s="1240"/>
      <c r="T265" s="1240" t="e">
        <f t="shared" ca="1" si="70"/>
        <v>#NAME?</v>
      </c>
      <c r="U265" s="1378" t="e">
        <f t="shared" ca="1" si="71"/>
        <v>#NAME?</v>
      </c>
      <c r="V265" s="48"/>
      <c r="W265" s="1217" t="s">
        <v>3508</v>
      </c>
      <c r="X265" s="48"/>
      <c r="Y265" s="1217" t="s">
        <v>7170</v>
      </c>
      <c r="Z265" s="1562"/>
      <c r="AA265" s="48"/>
      <c r="AB265" s="48"/>
      <c r="AC265" s="48"/>
      <c r="AD265" s="48"/>
      <c r="AE265" s="48"/>
      <c r="AF265" s="1562"/>
      <c r="AG265" s="48"/>
      <c r="AH265" s="48"/>
      <c r="AI265" s="48"/>
      <c r="AJ265" s="48"/>
      <c r="AK265" s="48"/>
    </row>
    <row r="266" spans="1:37" ht="18">
      <c r="A266" s="1450">
        <v>44794</v>
      </c>
      <c r="B266" s="1217" t="s">
        <v>1906</v>
      </c>
      <c r="C266" s="1217"/>
      <c r="D266" s="1242" t="s">
        <v>6484</v>
      </c>
      <c r="E266" s="1217" t="s">
        <v>45</v>
      </c>
      <c r="F266" s="1217" t="s">
        <v>3629</v>
      </c>
      <c r="G266" s="1219">
        <v>115000</v>
      </c>
      <c r="H266" s="1572" t="s">
        <v>3050</v>
      </c>
      <c r="I266" s="1221" t="s">
        <v>3453</v>
      </c>
      <c r="J266" s="1642"/>
      <c r="K266" s="10">
        <v>30000</v>
      </c>
      <c r="M266" s="1239"/>
      <c r="N266" s="1240">
        <v>38000</v>
      </c>
      <c r="O266" s="1668"/>
      <c r="P266" s="1240"/>
      <c r="Q266" s="1240"/>
      <c r="R266" s="1240"/>
      <c r="S266" s="1240"/>
      <c r="T266" s="1240">
        <f t="shared" si="70"/>
        <v>47000</v>
      </c>
      <c r="U266" s="1378">
        <f t="shared" si="71"/>
        <v>0.40869565217391307</v>
      </c>
      <c r="V266" s="48"/>
      <c r="W266" s="1217" t="s">
        <v>107</v>
      </c>
      <c r="X266" s="48"/>
      <c r="Y266" s="1217" t="s">
        <v>7171</v>
      </c>
      <c r="Z266" s="1562"/>
      <c r="AA266" s="48"/>
      <c r="AB266" s="48"/>
      <c r="AC266" s="48"/>
      <c r="AD266" s="48"/>
      <c r="AE266" s="48"/>
      <c r="AF266" s="1562"/>
      <c r="AG266" s="48"/>
      <c r="AH266" s="48"/>
      <c r="AI266" s="48"/>
      <c r="AJ266" s="48"/>
      <c r="AK266" s="48"/>
    </row>
    <row r="267" spans="1:37" ht="18">
      <c r="A267" s="1450">
        <v>44794</v>
      </c>
      <c r="B267" s="1217" t="s">
        <v>1906</v>
      </c>
      <c r="C267" s="1217"/>
      <c r="D267" s="1242" t="s">
        <v>3514</v>
      </c>
      <c r="E267" s="1217" t="s">
        <v>4035</v>
      </c>
      <c r="F267" s="1217" t="s">
        <v>3471</v>
      </c>
      <c r="G267" s="1219">
        <v>247000</v>
      </c>
      <c r="H267" s="1572" t="s">
        <v>3050</v>
      </c>
      <c r="I267" s="1221" t="s">
        <v>3453</v>
      </c>
      <c r="J267" s="1642"/>
      <c r="K267" s="10">
        <v>3000</v>
      </c>
      <c r="L267" s="10">
        <v>4000</v>
      </c>
      <c r="M267" s="1239"/>
      <c r="N267" s="1240">
        <v>94500</v>
      </c>
      <c r="O267" s="1668"/>
      <c r="P267" s="1240"/>
      <c r="Q267" s="1240"/>
      <c r="R267" s="1240"/>
      <c r="S267" s="1240"/>
      <c r="T267" s="1240">
        <f t="shared" si="70"/>
        <v>145500</v>
      </c>
      <c r="U267" s="1378">
        <f t="shared" si="71"/>
        <v>0.58906882591093113</v>
      </c>
      <c r="V267" s="48"/>
      <c r="W267" s="1217" t="s">
        <v>107</v>
      </c>
      <c r="X267" s="48"/>
      <c r="Y267" s="1217" t="s">
        <v>7172</v>
      </c>
      <c r="Z267" s="1562"/>
      <c r="AA267" s="48"/>
      <c r="AB267" s="48"/>
      <c r="AC267" s="48"/>
      <c r="AD267" s="48"/>
      <c r="AE267" s="48"/>
      <c r="AF267" s="1562"/>
      <c r="AG267" s="48"/>
      <c r="AH267" s="48"/>
      <c r="AI267" s="48"/>
      <c r="AJ267" s="48"/>
      <c r="AK267" s="48"/>
    </row>
    <row r="268" spans="1:37" ht="18">
      <c r="A268" s="1450">
        <v>44794</v>
      </c>
      <c r="B268" s="1217" t="s">
        <v>1906</v>
      </c>
      <c r="C268" s="1217"/>
      <c r="D268" s="1242" t="s">
        <v>3919</v>
      </c>
      <c r="E268" s="1217" t="s">
        <v>98</v>
      </c>
      <c r="F268" s="1217" t="s">
        <v>3477</v>
      </c>
      <c r="G268" s="1219">
        <v>33600</v>
      </c>
      <c r="H268" s="1572" t="s">
        <v>3055</v>
      </c>
      <c r="I268" s="1221" t="s">
        <v>3453</v>
      </c>
      <c r="J268" s="1642"/>
      <c r="K268" s="48" t="e">
        <f t="shared" ref="K268:K271" ca="1" si="74">_xludf.IFS(C268="成田机场",3000,C268="羽田机场",1200,D268="NearMe",1000,D268="VIP-limo",G268*0.12)</f>
        <v>#NAME?</v>
      </c>
      <c r="L268" s="48" t="e">
        <f t="shared" ref="L268:L271" ca="1" si="75">_xludf.IFS(C268="成田机场",4000,C268="羽田机场",1000,D268="VIP-limo",0)</f>
        <v>#NAME?</v>
      </c>
      <c r="M268" s="1240"/>
      <c r="N268" s="1240">
        <f>16*1300</f>
        <v>20800</v>
      </c>
      <c r="O268" s="1668"/>
      <c r="P268" s="1240"/>
      <c r="Q268" s="1240"/>
      <c r="R268" s="1240"/>
      <c r="S268" s="1240"/>
      <c r="T268" s="1240" t="e">
        <f t="shared" ca="1" si="70"/>
        <v>#NAME?</v>
      </c>
      <c r="U268" s="1378" t="e">
        <f t="shared" ca="1" si="71"/>
        <v>#NAME?</v>
      </c>
      <c r="V268" s="48"/>
      <c r="W268" s="1217" t="s">
        <v>27</v>
      </c>
      <c r="X268" s="48"/>
      <c r="Y268" s="1217" t="s">
        <v>7173</v>
      </c>
      <c r="Z268" s="1562"/>
      <c r="AA268" s="48"/>
      <c r="AB268" s="48"/>
      <c r="AC268" s="48"/>
      <c r="AD268" s="48"/>
      <c r="AE268" s="48"/>
      <c r="AF268" s="1562"/>
      <c r="AG268" s="48"/>
      <c r="AH268" s="48"/>
      <c r="AI268" s="48"/>
      <c r="AJ268" s="48"/>
      <c r="AK268" s="48"/>
    </row>
    <row r="269" spans="1:37" ht="18">
      <c r="A269" s="1450">
        <v>44794</v>
      </c>
      <c r="B269" s="1217" t="s">
        <v>1906</v>
      </c>
      <c r="C269" s="1217"/>
      <c r="D269" s="1242" t="s">
        <v>3919</v>
      </c>
      <c r="E269" s="1217" t="s">
        <v>27</v>
      </c>
      <c r="F269" s="1217" t="s">
        <v>3524</v>
      </c>
      <c r="G269" s="1219">
        <v>24000</v>
      </c>
      <c r="H269" s="1572" t="s">
        <v>3055</v>
      </c>
      <c r="I269" s="1221" t="s">
        <v>3453</v>
      </c>
      <c r="J269" s="1642"/>
      <c r="K269" s="48" t="e">
        <f t="shared" ca="1" si="74"/>
        <v>#NAME?</v>
      </c>
      <c r="L269" s="48" t="e">
        <f t="shared" ca="1" si="75"/>
        <v>#NAME?</v>
      </c>
      <c r="M269" s="1240"/>
      <c r="N269" s="1240">
        <f>11*1300</f>
        <v>14300</v>
      </c>
      <c r="O269" s="1668"/>
      <c r="P269" s="1240"/>
      <c r="Q269" s="1240"/>
      <c r="R269" s="1240"/>
      <c r="S269" s="1240"/>
      <c r="T269" s="1240" t="e">
        <f t="shared" ca="1" si="70"/>
        <v>#NAME?</v>
      </c>
      <c r="U269" s="1378" t="e">
        <f t="shared" ca="1" si="71"/>
        <v>#NAME?</v>
      </c>
      <c r="V269" s="48"/>
      <c r="W269" s="1217" t="s">
        <v>27</v>
      </c>
      <c r="X269" s="48"/>
      <c r="Y269" s="1217" t="s">
        <v>7174</v>
      </c>
      <c r="Z269" s="1562"/>
      <c r="AA269" s="48"/>
      <c r="AB269" s="48"/>
      <c r="AC269" s="48"/>
      <c r="AD269" s="48"/>
      <c r="AE269" s="48"/>
      <c r="AF269" s="1562"/>
      <c r="AG269" s="48"/>
      <c r="AH269" s="48"/>
      <c r="AI269" s="48"/>
      <c r="AJ269" s="48"/>
      <c r="AK269" s="48"/>
    </row>
    <row r="270" spans="1:37" ht="18">
      <c r="A270" s="1450">
        <v>44794</v>
      </c>
      <c r="B270" s="1217" t="s">
        <v>570</v>
      </c>
      <c r="C270" s="1217" t="s">
        <v>3446</v>
      </c>
      <c r="D270" s="1242" t="s">
        <v>3579</v>
      </c>
      <c r="E270" s="1217" t="s">
        <v>92</v>
      </c>
      <c r="F270" s="1217" t="s">
        <v>3463</v>
      </c>
      <c r="G270" s="1219">
        <v>25000</v>
      </c>
      <c r="H270" s="1769" t="s">
        <v>3063</v>
      </c>
      <c r="I270" s="1221" t="s">
        <v>3453</v>
      </c>
      <c r="J270" s="1642"/>
      <c r="K270" s="48" t="e">
        <f t="shared" ca="1" si="74"/>
        <v>#NAME?</v>
      </c>
      <c r="L270" s="48" t="e">
        <f t="shared" ca="1" si="75"/>
        <v>#NAME?</v>
      </c>
      <c r="M270" s="1240"/>
      <c r="N270" s="1240">
        <v>5000</v>
      </c>
      <c r="O270" s="1668"/>
      <c r="P270" s="1240"/>
      <c r="Q270" s="1240"/>
      <c r="R270" s="1240"/>
      <c r="S270" s="1240"/>
      <c r="T270" s="1240" t="e">
        <f t="shared" ca="1" si="70"/>
        <v>#NAME?</v>
      </c>
      <c r="U270" s="1378" t="e">
        <f t="shared" ca="1" si="71"/>
        <v>#NAME?</v>
      </c>
      <c r="V270" s="48"/>
      <c r="W270" s="1217" t="s">
        <v>27</v>
      </c>
      <c r="X270" s="48"/>
      <c r="Y270" s="1217" t="s">
        <v>7175</v>
      </c>
      <c r="Z270" s="1562"/>
      <c r="AA270" s="48"/>
      <c r="AB270" s="48"/>
      <c r="AC270" s="48"/>
      <c r="AD270" s="48"/>
      <c r="AE270" s="48"/>
      <c r="AF270" s="1562"/>
      <c r="AG270" s="48"/>
      <c r="AH270" s="48"/>
      <c r="AI270" s="48"/>
      <c r="AJ270" s="48"/>
      <c r="AK270" s="48"/>
    </row>
    <row r="271" spans="1:37" ht="18">
      <c r="A271" s="1450">
        <v>44794</v>
      </c>
      <c r="B271" s="1217" t="s">
        <v>570</v>
      </c>
      <c r="C271" s="1217" t="s">
        <v>3446</v>
      </c>
      <c r="D271" s="1242" t="s">
        <v>3579</v>
      </c>
      <c r="E271" s="1217" t="s">
        <v>86</v>
      </c>
      <c r="F271" s="1217" t="s">
        <v>3547</v>
      </c>
      <c r="G271" s="1219">
        <v>25000</v>
      </c>
      <c r="H271" s="1769" t="s">
        <v>3063</v>
      </c>
      <c r="I271" s="1221" t="s">
        <v>3453</v>
      </c>
      <c r="J271" s="1642"/>
      <c r="K271" s="48" t="e">
        <f t="shared" ca="1" si="74"/>
        <v>#NAME?</v>
      </c>
      <c r="L271" s="48" t="e">
        <f t="shared" ca="1" si="75"/>
        <v>#NAME?</v>
      </c>
      <c r="M271" s="1240"/>
      <c r="N271" s="1240">
        <v>4000</v>
      </c>
      <c r="O271" s="1668"/>
      <c r="P271" s="1240"/>
      <c r="Q271" s="1240"/>
      <c r="R271" s="1240"/>
      <c r="S271" s="1240"/>
      <c r="T271" s="1240" t="e">
        <f t="shared" ca="1" si="70"/>
        <v>#NAME?</v>
      </c>
      <c r="U271" s="1378" t="e">
        <f t="shared" ca="1" si="71"/>
        <v>#NAME?</v>
      </c>
      <c r="V271" s="48"/>
      <c r="W271" s="1217" t="s">
        <v>27</v>
      </c>
      <c r="X271" s="48"/>
      <c r="Y271" s="1217" t="s">
        <v>7176</v>
      </c>
      <c r="Z271" s="1562"/>
      <c r="AA271" s="48"/>
      <c r="AB271" s="48"/>
      <c r="AC271" s="48"/>
      <c r="AD271" s="48"/>
      <c r="AE271" s="48"/>
      <c r="AF271" s="1562"/>
      <c r="AG271" s="48"/>
      <c r="AH271" s="48"/>
      <c r="AI271" s="48"/>
      <c r="AJ271" s="48"/>
      <c r="AK271" s="48"/>
    </row>
    <row r="272" spans="1:37" ht="18">
      <c r="A272" s="1450">
        <v>44795</v>
      </c>
      <c r="B272" s="1217" t="s">
        <v>3473</v>
      </c>
      <c r="C272" s="1217"/>
      <c r="D272" s="1242" t="s">
        <v>3521</v>
      </c>
      <c r="E272" s="1217" t="s">
        <v>86</v>
      </c>
      <c r="F272" s="1217" t="s">
        <v>3547</v>
      </c>
      <c r="G272" s="1219">
        <v>5000</v>
      </c>
      <c r="H272" s="1769" t="s">
        <v>3063</v>
      </c>
      <c r="I272" s="1221" t="s">
        <v>3453</v>
      </c>
      <c r="J272" s="1642"/>
      <c r="K272" s="34">
        <v>1000</v>
      </c>
      <c r="L272" s="10">
        <v>0</v>
      </c>
      <c r="M272" s="1239"/>
      <c r="N272" s="1481">
        <v>3000</v>
      </c>
      <c r="O272" s="1668"/>
      <c r="P272" s="1240"/>
      <c r="Q272" s="1240"/>
      <c r="R272" s="1240"/>
      <c r="S272" s="1240"/>
      <c r="T272" s="1240">
        <f t="shared" si="70"/>
        <v>1000</v>
      </c>
      <c r="U272" s="1378">
        <f t="shared" si="71"/>
        <v>0.2</v>
      </c>
      <c r="V272" s="48"/>
      <c r="W272" s="1217" t="s">
        <v>107</v>
      </c>
      <c r="X272" s="48"/>
      <c r="Y272" s="1217" t="s">
        <v>7177</v>
      </c>
      <c r="Z272" s="1562"/>
      <c r="AA272" s="48"/>
      <c r="AB272" s="48"/>
      <c r="AC272" s="48"/>
      <c r="AD272" s="48"/>
      <c r="AE272" s="48"/>
      <c r="AF272" s="1562"/>
      <c r="AG272" s="48"/>
      <c r="AH272" s="48"/>
      <c r="AI272" s="48"/>
      <c r="AJ272" s="48"/>
      <c r="AK272" s="48"/>
    </row>
    <row r="273" spans="1:37" ht="18">
      <c r="A273" s="1450">
        <v>44795</v>
      </c>
      <c r="B273" s="1217" t="s">
        <v>1906</v>
      </c>
      <c r="C273" s="1217"/>
      <c r="D273" s="1242" t="s">
        <v>3919</v>
      </c>
      <c r="E273" s="1217" t="s">
        <v>49</v>
      </c>
      <c r="F273" s="1217" t="s">
        <v>3486</v>
      </c>
      <c r="G273" s="1219">
        <v>21600</v>
      </c>
      <c r="H273" s="1572" t="s">
        <v>3055</v>
      </c>
      <c r="I273" s="1221" t="s">
        <v>3453</v>
      </c>
      <c r="J273" s="1642"/>
      <c r="K273" s="48" t="e">
        <f t="shared" ref="K273:K290" ca="1" si="76">_xludf.IFS(C273="成田机场",3000,C273="羽田机场",1200,D273="NearMe",1000,D273="VIP-limo",G273*0.12)</f>
        <v>#NAME?</v>
      </c>
      <c r="L273" s="48" t="e">
        <f t="shared" ref="L273:L274" ca="1" si="77">_xludf.IFS(C273="成田机场",4000,C273="羽田机场",1000,D273="VIP-limo",0)</f>
        <v>#NAME?</v>
      </c>
      <c r="M273" s="1240" t="e">
        <f t="shared" ref="M273:M274" ca="1" si="78">(G273-K273-L273)*0.7</f>
        <v>#NAME?</v>
      </c>
      <c r="N273" s="1240"/>
      <c r="O273" s="1668"/>
      <c r="P273" s="1240"/>
      <c r="Q273" s="1240"/>
      <c r="R273" s="1240"/>
      <c r="S273" s="1240"/>
      <c r="T273" s="1240" t="e">
        <f t="shared" ca="1" si="70"/>
        <v>#NAME?</v>
      </c>
      <c r="U273" s="1378" t="e">
        <f t="shared" ca="1" si="71"/>
        <v>#NAME?</v>
      </c>
      <c r="V273" s="48"/>
      <c r="W273" s="1217" t="s">
        <v>27</v>
      </c>
      <c r="X273" s="48"/>
      <c r="Y273" s="1217" t="s">
        <v>7178</v>
      </c>
      <c r="Z273" s="1562"/>
      <c r="AA273" s="48"/>
      <c r="AB273" s="48"/>
      <c r="AC273" s="48"/>
      <c r="AD273" s="48"/>
      <c r="AE273" s="48"/>
      <c r="AF273" s="1562"/>
      <c r="AG273" s="48"/>
      <c r="AH273" s="48"/>
      <c r="AI273" s="48"/>
      <c r="AJ273" s="48"/>
      <c r="AK273" s="48"/>
    </row>
    <row r="274" spans="1:37" ht="18">
      <c r="A274" s="1450">
        <v>44795</v>
      </c>
      <c r="B274" s="1217" t="s">
        <v>1906</v>
      </c>
      <c r="C274" s="1217"/>
      <c r="D274" s="1242" t="s">
        <v>3919</v>
      </c>
      <c r="E274" s="1217" t="s">
        <v>40</v>
      </c>
      <c r="F274" s="1217" t="s">
        <v>3449</v>
      </c>
      <c r="G274" s="1219">
        <v>24000</v>
      </c>
      <c r="H274" s="1572" t="s">
        <v>3055</v>
      </c>
      <c r="I274" s="1221" t="s">
        <v>3453</v>
      </c>
      <c r="J274" s="1642"/>
      <c r="K274" s="48" t="e">
        <f t="shared" ca="1" si="76"/>
        <v>#NAME?</v>
      </c>
      <c r="L274" s="48" t="e">
        <f t="shared" ca="1" si="77"/>
        <v>#NAME?</v>
      </c>
      <c r="M274" s="1240" t="e">
        <f t="shared" ca="1" si="78"/>
        <v>#NAME?</v>
      </c>
      <c r="N274" s="1240"/>
      <c r="O274" s="1668"/>
      <c r="P274" s="1240"/>
      <c r="Q274" s="1240"/>
      <c r="R274" s="1240"/>
      <c r="S274" s="1240"/>
      <c r="T274" s="1240" t="e">
        <f t="shared" ca="1" si="70"/>
        <v>#NAME?</v>
      </c>
      <c r="U274" s="1378" t="e">
        <f t="shared" ca="1" si="71"/>
        <v>#NAME?</v>
      </c>
      <c r="V274" s="48"/>
      <c r="W274" s="1217" t="s">
        <v>27</v>
      </c>
      <c r="X274" s="48"/>
      <c r="Y274" s="1217" t="s">
        <v>7179</v>
      </c>
      <c r="Z274" s="1562"/>
      <c r="AA274" s="48"/>
      <c r="AB274" s="48"/>
      <c r="AC274" s="48"/>
      <c r="AD274" s="48"/>
      <c r="AE274" s="48"/>
      <c r="AF274" s="1562"/>
      <c r="AG274" s="48"/>
      <c r="AH274" s="48"/>
      <c r="AI274" s="48"/>
      <c r="AJ274" s="48"/>
      <c r="AK274" s="48"/>
    </row>
    <row r="275" spans="1:37" ht="18">
      <c r="A275" s="1450">
        <v>44795</v>
      </c>
      <c r="B275" s="1217" t="s">
        <v>3473</v>
      </c>
      <c r="C275" s="1217"/>
      <c r="D275" s="1242" t="s">
        <v>3570</v>
      </c>
      <c r="E275" s="1217" t="s">
        <v>43</v>
      </c>
      <c r="F275" s="1217" t="s">
        <v>3592</v>
      </c>
      <c r="G275" s="1219">
        <v>11000</v>
      </c>
      <c r="H275" s="1769" t="s">
        <v>3063</v>
      </c>
      <c r="I275" s="1221" t="s">
        <v>3453</v>
      </c>
      <c r="J275" s="1642"/>
      <c r="K275" s="48" t="e">
        <f t="shared" ca="1" si="76"/>
        <v>#NAME?</v>
      </c>
      <c r="L275" s="48"/>
      <c r="M275" s="1240"/>
      <c r="N275" s="1240">
        <v>5300</v>
      </c>
      <c r="O275" s="1668"/>
      <c r="P275" s="1240"/>
      <c r="Q275" s="1240"/>
      <c r="R275" s="1240"/>
      <c r="S275" s="1240"/>
      <c r="T275" s="1240" t="e">
        <f t="shared" ca="1" si="70"/>
        <v>#NAME?</v>
      </c>
      <c r="U275" s="1378" t="e">
        <f t="shared" ca="1" si="71"/>
        <v>#NAME?</v>
      </c>
      <c r="V275" s="48"/>
      <c r="W275" s="1217" t="s">
        <v>3572</v>
      </c>
      <c r="X275" s="48"/>
      <c r="Y275" s="1217" t="s">
        <v>7180</v>
      </c>
      <c r="Z275" s="1562"/>
      <c r="AA275" s="48"/>
      <c r="AB275" s="48"/>
      <c r="AC275" s="48"/>
      <c r="AD275" s="48"/>
      <c r="AE275" s="48"/>
      <c r="AF275" s="1562"/>
      <c r="AG275" s="48"/>
      <c r="AH275" s="48"/>
      <c r="AI275" s="48"/>
      <c r="AJ275" s="48"/>
      <c r="AK275" s="48"/>
    </row>
    <row r="276" spans="1:37" ht="18">
      <c r="A276" s="1450">
        <v>44795</v>
      </c>
      <c r="B276" s="1217" t="s">
        <v>3473</v>
      </c>
      <c r="C276" s="1217"/>
      <c r="D276" s="1242" t="s">
        <v>3570</v>
      </c>
      <c r="E276" s="1217" t="s">
        <v>86</v>
      </c>
      <c r="F276" s="1217" t="s">
        <v>3547</v>
      </c>
      <c r="G276" s="1219">
        <v>8500</v>
      </c>
      <c r="H276" s="1769" t="s">
        <v>3063</v>
      </c>
      <c r="I276" s="1221" t="s">
        <v>3453</v>
      </c>
      <c r="J276" s="1642"/>
      <c r="K276" s="48" t="e">
        <f t="shared" ca="1" si="76"/>
        <v>#NAME?</v>
      </c>
      <c r="L276" s="48"/>
      <c r="M276" s="1240"/>
      <c r="N276" s="1240">
        <v>4300</v>
      </c>
      <c r="O276" s="1668"/>
      <c r="P276" s="1240"/>
      <c r="Q276" s="1240"/>
      <c r="R276" s="1240"/>
      <c r="S276" s="1240"/>
      <c r="T276" s="1240" t="e">
        <f t="shared" ca="1" si="70"/>
        <v>#NAME?</v>
      </c>
      <c r="U276" s="1378" t="e">
        <f t="shared" ca="1" si="71"/>
        <v>#NAME?</v>
      </c>
      <c r="V276" s="48"/>
      <c r="W276" s="1217" t="s">
        <v>3572</v>
      </c>
      <c r="X276" s="48"/>
      <c r="Y276" s="1217" t="s">
        <v>7181</v>
      </c>
      <c r="Z276" s="1562"/>
      <c r="AA276" s="48"/>
      <c r="AB276" s="48"/>
      <c r="AC276" s="48"/>
      <c r="AD276" s="48"/>
      <c r="AE276" s="48"/>
      <c r="AF276" s="1562"/>
      <c r="AG276" s="48"/>
      <c r="AH276" s="48"/>
      <c r="AI276" s="48"/>
      <c r="AJ276" s="48"/>
      <c r="AK276" s="48"/>
    </row>
    <row r="277" spans="1:37" ht="18">
      <c r="A277" s="1450">
        <v>44795</v>
      </c>
      <c r="B277" s="1217" t="s">
        <v>3473</v>
      </c>
      <c r="C277" s="1217"/>
      <c r="D277" s="1242" t="s">
        <v>3570</v>
      </c>
      <c r="E277" s="1217" t="s">
        <v>55</v>
      </c>
      <c r="F277" s="1217" t="s">
        <v>3512</v>
      </c>
      <c r="G277" s="1219">
        <v>11000</v>
      </c>
      <c r="H277" s="1769" t="s">
        <v>3063</v>
      </c>
      <c r="I277" s="1221" t="s">
        <v>3453</v>
      </c>
      <c r="J277" s="1642"/>
      <c r="K277" s="48" t="e">
        <f t="shared" ca="1" si="76"/>
        <v>#NAME?</v>
      </c>
      <c r="L277" s="48"/>
      <c r="M277" s="1240"/>
      <c r="N277" s="1240">
        <v>5300</v>
      </c>
      <c r="O277" s="1668"/>
      <c r="P277" s="1240"/>
      <c r="Q277" s="1240"/>
      <c r="R277" s="1240"/>
      <c r="S277" s="1240"/>
      <c r="T277" s="1240" t="e">
        <f t="shared" ca="1" si="70"/>
        <v>#NAME?</v>
      </c>
      <c r="U277" s="1378" t="e">
        <f t="shared" ca="1" si="71"/>
        <v>#NAME?</v>
      </c>
      <c r="V277" s="48"/>
      <c r="W277" s="1217" t="s">
        <v>3572</v>
      </c>
      <c r="X277" s="48"/>
      <c r="Y277" s="1217" t="s">
        <v>7182</v>
      </c>
      <c r="Z277" s="1562"/>
      <c r="AA277" s="48"/>
      <c r="AB277" s="48"/>
      <c r="AC277" s="48"/>
      <c r="AD277" s="48"/>
      <c r="AE277" s="48"/>
      <c r="AF277" s="1562"/>
      <c r="AG277" s="48"/>
      <c r="AH277" s="48"/>
      <c r="AI277" s="48"/>
      <c r="AJ277" s="48"/>
      <c r="AK277" s="48"/>
    </row>
    <row r="278" spans="1:37" ht="18">
      <c r="A278" s="1450">
        <v>44795</v>
      </c>
      <c r="B278" s="1217" t="s">
        <v>1906</v>
      </c>
      <c r="C278" s="1217"/>
      <c r="D278" s="1242" t="s">
        <v>3919</v>
      </c>
      <c r="E278" s="1217" t="s">
        <v>3523</v>
      </c>
      <c r="F278" s="1217" t="s">
        <v>3515</v>
      </c>
      <c r="G278" s="1219">
        <v>26400</v>
      </c>
      <c r="H278" s="1572" t="s">
        <v>3055</v>
      </c>
      <c r="I278" s="1221" t="s">
        <v>3453</v>
      </c>
      <c r="J278" s="1642"/>
      <c r="K278" s="48" t="e">
        <f t="shared" ca="1" si="76"/>
        <v>#NAME?</v>
      </c>
      <c r="L278" s="48" t="e">
        <f t="shared" ref="L278:L282" ca="1" si="79">_xludf.IFS(C278="成田机场",4000,C278="羽田机场",1000,D278="VIP-limo",0)</f>
        <v>#NAME?</v>
      </c>
      <c r="M278" s="1240" t="e">
        <f t="shared" ref="M278:M279" ca="1" si="80">(G278-K278-L278)*0.7</f>
        <v>#NAME?</v>
      </c>
      <c r="N278" s="1240"/>
      <c r="O278" s="1668"/>
      <c r="P278" s="1240"/>
      <c r="Q278" s="1240"/>
      <c r="R278" s="1240"/>
      <c r="S278" s="1240"/>
      <c r="T278" s="1240" t="e">
        <f t="shared" ca="1" si="70"/>
        <v>#NAME?</v>
      </c>
      <c r="U278" s="1378" t="e">
        <f t="shared" ca="1" si="71"/>
        <v>#NAME?</v>
      </c>
      <c r="V278" s="48"/>
      <c r="W278" s="1217" t="s">
        <v>27</v>
      </c>
      <c r="X278" s="48"/>
      <c r="Y278" s="1217" t="s">
        <v>7183</v>
      </c>
      <c r="Z278" s="1562"/>
      <c r="AA278" s="48"/>
      <c r="AB278" s="48"/>
      <c r="AC278" s="48"/>
      <c r="AD278" s="48"/>
      <c r="AE278" s="48"/>
      <c r="AF278" s="1562"/>
      <c r="AG278" s="48"/>
      <c r="AH278" s="48"/>
      <c r="AI278" s="48"/>
      <c r="AJ278" s="48"/>
      <c r="AK278" s="48"/>
    </row>
    <row r="279" spans="1:37" ht="18">
      <c r="A279" s="1450">
        <v>44795</v>
      </c>
      <c r="B279" s="1217" t="s">
        <v>1906</v>
      </c>
      <c r="C279" s="1217"/>
      <c r="D279" s="1242" t="s">
        <v>3919</v>
      </c>
      <c r="E279" s="1217" t="s">
        <v>39</v>
      </c>
      <c r="F279" s="1217" t="s">
        <v>3517</v>
      </c>
      <c r="G279" s="1219">
        <v>26400</v>
      </c>
      <c r="H279" s="1572" t="s">
        <v>3055</v>
      </c>
      <c r="I279" s="1221" t="s">
        <v>3453</v>
      </c>
      <c r="J279" s="1642"/>
      <c r="K279" s="48" t="e">
        <f t="shared" ca="1" si="76"/>
        <v>#NAME?</v>
      </c>
      <c r="L279" s="48" t="e">
        <f t="shared" ca="1" si="79"/>
        <v>#NAME?</v>
      </c>
      <c r="M279" s="1240" t="e">
        <f t="shared" ca="1" si="80"/>
        <v>#NAME?</v>
      </c>
      <c r="N279" s="1240"/>
      <c r="O279" s="1668"/>
      <c r="P279" s="1240"/>
      <c r="Q279" s="1240"/>
      <c r="R279" s="1240"/>
      <c r="S279" s="1240"/>
      <c r="T279" s="1240" t="e">
        <f t="shared" ca="1" si="70"/>
        <v>#NAME?</v>
      </c>
      <c r="U279" s="1378" t="e">
        <f t="shared" ca="1" si="71"/>
        <v>#NAME?</v>
      </c>
      <c r="V279" s="48"/>
      <c r="W279" s="1217" t="s">
        <v>27</v>
      </c>
      <c r="X279" s="48"/>
      <c r="Y279" s="1217" t="s">
        <v>7184</v>
      </c>
      <c r="Z279" s="1562"/>
      <c r="AA279" s="48"/>
      <c r="AB279" s="48"/>
      <c r="AC279" s="48"/>
      <c r="AD279" s="48"/>
      <c r="AE279" s="48"/>
      <c r="AF279" s="1562"/>
      <c r="AG279" s="48"/>
      <c r="AH279" s="48"/>
      <c r="AI279" s="48"/>
      <c r="AJ279" s="48"/>
      <c r="AK279" s="48"/>
    </row>
    <row r="280" spans="1:37" ht="18">
      <c r="A280" s="1450">
        <v>44795</v>
      </c>
      <c r="B280" s="1217" t="s">
        <v>1906</v>
      </c>
      <c r="C280" s="1217"/>
      <c r="D280" s="1242" t="s">
        <v>3919</v>
      </c>
      <c r="E280" s="1217" t="s">
        <v>2979</v>
      </c>
      <c r="F280" s="1217" t="s">
        <v>3501</v>
      </c>
      <c r="G280" s="1219">
        <v>36000</v>
      </c>
      <c r="H280" s="1572" t="s">
        <v>3055</v>
      </c>
      <c r="I280" s="1221" t="s">
        <v>3453</v>
      </c>
      <c r="J280" s="1642"/>
      <c r="K280" s="48" t="e">
        <f t="shared" ca="1" si="76"/>
        <v>#NAME?</v>
      </c>
      <c r="L280" s="48" t="e">
        <f t="shared" ca="1" si="79"/>
        <v>#NAME?</v>
      </c>
      <c r="M280" s="1240"/>
      <c r="N280" s="1240">
        <f>17*1300</f>
        <v>22100</v>
      </c>
      <c r="O280" s="1668"/>
      <c r="P280" s="1240"/>
      <c r="Q280" s="1240"/>
      <c r="R280" s="1240"/>
      <c r="S280" s="1240"/>
      <c r="T280" s="1240" t="e">
        <f t="shared" ca="1" si="70"/>
        <v>#NAME?</v>
      </c>
      <c r="U280" s="1378" t="e">
        <f t="shared" ca="1" si="71"/>
        <v>#NAME?</v>
      </c>
      <c r="V280" s="48"/>
      <c r="W280" s="1217" t="s">
        <v>27</v>
      </c>
      <c r="X280" s="48"/>
      <c r="Y280" s="1217" t="s">
        <v>7185</v>
      </c>
      <c r="Z280" s="1562"/>
      <c r="AA280" s="48"/>
      <c r="AB280" s="48"/>
      <c r="AC280" s="48"/>
      <c r="AD280" s="48"/>
      <c r="AE280" s="48"/>
      <c r="AF280" s="1562"/>
      <c r="AG280" s="48"/>
      <c r="AH280" s="48"/>
      <c r="AI280" s="48"/>
      <c r="AJ280" s="48"/>
      <c r="AK280" s="48"/>
    </row>
    <row r="281" spans="1:37" ht="18">
      <c r="A281" s="1450">
        <v>44795</v>
      </c>
      <c r="B281" s="1217" t="s">
        <v>570</v>
      </c>
      <c r="C281" s="1217" t="s">
        <v>3446</v>
      </c>
      <c r="D281" s="1242" t="s">
        <v>818</v>
      </c>
      <c r="E281" s="1217" t="s">
        <v>27</v>
      </c>
      <c r="F281" s="1217" t="s">
        <v>3492</v>
      </c>
      <c r="G281" s="1219">
        <v>15000</v>
      </c>
      <c r="H281" s="1769" t="s">
        <v>3063</v>
      </c>
      <c r="I281" s="1221" t="s">
        <v>3453</v>
      </c>
      <c r="J281" s="1642"/>
      <c r="K281" s="48" t="e">
        <f t="shared" ca="1" si="76"/>
        <v>#NAME?</v>
      </c>
      <c r="L281" s="48" t="e">
        <f t="shared" ca="1" si="79"/>
        <v>#NAME?</v>
      </c>
      <c r="M281" s="1240"/>
      <c r="N281" s="1240">
        <v>5000</v>
      </c>
      <c r="O281" s="1668"/>
      <c r="P281" s="1240"/>
      <c r="Q281" s="1240"/>
      <c r="R281" s="1240"/>
      <c r="S281" s="1240"/>
      <c r="T281" s="1240" t="e">
        <f t="shared" ca="1" si="70"/>
        <v>#NAME?</v>
      </c>
      <c r="U281" s="1378" t="e">
        <f t="shared" ca="1" si="71"/>
        <v>#NAME?</v>
      </c>
      <c r="V281" s="48"/>
      <c r="W281" s="1217" t="s">
        <v>1540</v>
      </c>
      <c r="X281" s="48"/>
      <c r="Y281" s="1217" t="s">
        <v>7186</v>
      </c>
      <c r="Z281" s="1562"/>
      <c r="AA281" s="48"/>
      <c r="AB281" s="48"/>
      <c r="AC281" s="48"/>
      <c r="AD281" s="48"/>
      <c r="AE281" s="48"/>
      <c r="AF281" s="1562"/>
      <c r="AG281" s="48"/>
      <c r="AH281" s="48"/>
      <c r="AI281" s="48"/>
      <c r="AJ281" s="48"/>
      <c r="AK281" s="48"/>
    </row>
    <row r="282" spans="1:37" ht="18">
      <c r="A282" s="1450">
        <v>44795</v>
      </c>
      <c r="B282" s="1217" t="s">
        <v>570</v>
      </c>
      <c r="C282" s="1217" t="s">
        <v>3446</v>
      </c>
      <c r="D282" s="1242" t="s">
        <v>818</v>
      </c>
      <c r="E282" s="1217" t="s">
        <v>3498</v>
      </c>
      <c r="F282" s="1217" t="s">
        <v>3524</v>
      </c>
      <c r="G282" s="1219">
        <v>15000</v>
      </c>
      <c r="H282" s="1769" t="s">
        <v>3063</v>
      </c>
      <c r="I282" s="1221" t="s">
        <v>3453</v>
      </c>
      <c r="J282" s="1642"/>
      <c r="K282" s="48" t="e">
        <f t="shared" ca="1" si="76"/>
        <v>#NAME?</v>
      </c>
      <c r="L282" s="48" t="e">
        <f t="shared" ca="1" si="79"/>
        <v>#NAME?</v>
      </c>
      <c r="M282" s="1240"/>
      <c r="N282" s="1240">
        <v>5000</v>
      </c>
      <c r="O282" s="1668"/>
      <c r="P282" s="1240"/>
      <c r="Q282" s="1240"/>
      <c r="R282" s="1240"/>
      <c r="S282" s="1240"/>
      <c r="T282" s="1240" t="e">
        <f t="shared" ca="1" si="70"/>
        <v>#NAME?</v>
      </c>
      <c r="U282" s="1378" t="e">
        <f t="shared" ca="1" si="71"/>
        <v>#NAME?</v>
      </c>
      <c r="V282" s="48"/>
      <c r="W282" s="1217" t="s">
        <v>1540</v>
      </c>
      <c r="X282" s="48"/>
      <c r="Y282" s="1217" t="s">
        <v>7187</v>
      </c>
      <c r="Z282" s="1562"/>
      <c r="AA282" s="48"/>
      <c r="AB282" s="48"/>
      <c r="AC282" s="48"/>
      <c r="AD282" s="48"/>
      <c r="AE282" s="48"/>
      <c r="AF282" s="1562"/>
      <c r="AG282" s="48"/>
      <c r="AH282" s="48"/>
      <c r="AI282" s="48"/>
      <c r="AJ282" s="48"/>
      <c r="AK282" s="48"/>
    </row>
    <row r="283" spans="1:37" ht="18">
      <c r="A283" s="1450">
        <v>44795</v>
      </c>
      <c r="B283" s="1217" t="s">
        <v>3473</v>
      </c>
      <c r="C283" s="1217"/>
      <c r="D283" s="1242" t="s">
        <v>3570</v>
      </c>
      <c r="E283" s="1217" t="s">
        <v>43</v>
      </c>
      <c r="F283" s="1217" t="s">
        <v>3592</v>
      </c>
      <c r="G283" s="1219">
        <v>11000</v>
      </c>
      <c r="H283" s="1572" t="s">
        <v>3063</v>
      </c>
      <c r="I283" s="1221" t="s">
        <v>3453</v>
      </c>
      <c r="J283" s="1642"/>
      <c r="K283" s="48" t="e">
        <f t="shared" ca="1" si="76"/>
        <v>#NAME?</v>
      </c>
      <c r="L283" s="48"/>
      <c r="M283" s="1240"/>
      <c r="N283" s="1240">
        <v>5300</v>
      </c>
      <c r="O283" s="1668"/>
      <c r="P283" s="1240"/>
      <c r="Q283" s="1240"/>
      <c r="R283" s="1240"/>
      <c r="S283" s="1240"/>
      <c r="T283" s="1240" t="e">
        <f t="shared" ca="1" si="70"/>
        <v>#NAME?</v>
      </c>
      <c r="U283" s="1378" t="e">
        <f t="shared" ca="1" si="71"/>
        <v>#NAME?</v>
      </c>
      <c r="V283" s="48"/>
      <c r="W283" s="1217" t="s">
        <v>3572</v>
      </c>
      <c r="X283" s="48"/>
      <c r="Y283" s="1217" t="s">
        <v>7188</v>
      </c>
      <c r="Z283" s="1562"/>
      <c r="AA283" s="48"/>
      <c r="AB283" s="48"/>
      <c r="AC283" s="48"/>
      <c r="AD283" s="48"/>
      <c r="AE283" s="48"/>
      <c r="AF283" s="1562"/>
      <c r="AG283" s="48"/>
      <c r="AH283" s="48"/>
      <c r="AI283" s="48"/>
      <c r="AJ283" s="48"/>
      <c r="AK283" s="48"/>
    </row>
    <row r="284" spans="1:37" ht="18">
      <c r="A284" s="1450">
        <v>44795</v>
      </c>
      <c r="B284" s="1217" t="s">
        <v>3473</v>
      </c>
      <c r="C284" s="1217"/>
      <c r="D284" s="1242" t="s">
        <v>3570</v>
      </c>
      <c r="E284" s="1217" t="s">
        <v>86</v>
      </c>
      <c r="F284" s="1217" t="s">
        <v>3547</v>
      </c>
      <c r="G284" s="1219">
        <v>8500</v>
      </c>
      <c r="H284" s="1572" t="s">
        <v>3063</v>
      </c>
      <c r="I284" s="1221" t="s">
        <v>3453</v>
      </c>
      <c r="J284" s="1642"/>
      <c r="K284" s="48" t="e">
        <f t="shared" ca="1" si="76"/>
        <v>#NAME?</v>
      </c>
      <c r="L284" s="48"/>
      <c r="M284" s="1240"/>
      <c r="N284" s="1240">
        <v>4300</v>
      </c>
      <c r="O284" s="1668"/>
      <c r="P284" s="1240"/>
      <c r="Q284" s="1240"/>
      <c r="R284" s="1240"/>
      <c r="S284" s="1240"/>
      <c r="T284" s="1240" t="e">
        <f t="shared" ca="1" si="70"/>
        <v>#NAME?</v>
      </c>
      <c r="U284" s="1378" t="e">
        <f t="shared" ca="1" si="71"/>
        <v>#NAME?</v>
      </c>
      <c r="V284" s="48"/>
      <c r="W284" s="1217" t="s">
        <v>3572</v>
      </c>
      <c r="X284" s="48"/>
      <c r="Y284" s="1217" t="s">
        <v>7189</v>
      </c>
      <c r="Z284" s="1562"/>
      <c r="AA284" s="48"/>
      <c r="AB284" s="48"/>
      <c r="AC284" s="48"/>
      <c r="AD284" s="48"/>
      <c r="AE284" s="48"/>
      <c r="AF284" s="1562"/>
      <c r="AG284" s="48"/>
      <c r="AH284" s="48"/>
      <c r="AI284" s="48"/>
      <c r="AJ284" s="48"/>
      <c r="AK284" s="48"/>
    </row>
    <row r="285" spans="1:37" ht="18">
      <c r="A285" s="1450">
        <v>44795</v>
      </c>
      <c r="B285" s="1217" t="s">
        <v>3473</v>
      </c>
      <c r="C285" s="1217"/>
      <c r="D285" s="1242" t="s">
        <v>3570</v>
      </c>
      <c r="E285" s="1217" t="s">
        <v>55</v>
      </c>
      <c r="F285" s="1217" t="s">
        <v>3512</v>
      </c>
      <c r="G285" s="1219">
        <v>11000</v>
      </c>
      <c r="H285" s="1572" t="s">
        <v>3063</v>
      </c>
      <c r="I285" s="1221" t="s">
        <v>3453</v>
      </c>
      <c r="J285" s="1642"/>
      <c r="K285" s="48" t="e">
        <f t="shared" ca="1" si="76"/>
        <v>#NAME?</v>
      </c>
      <c r="L285" s="48"/>
      <c r="M285" s="1240"/>
      <c r="N285" s="1240">
        <v>5300</v>
      </c>
      <c r="O285" s="1668"/>
      <c r="P285" s="1240"/>
      <c r="Q285" s="1240"/>
      <c r="R285" s="1240"/>
      <c r="S285" s="1240"/>
      <c r="T285" s="1240" t="e">
        <f t="shared" ca="1" si="70"/>
        <v>#NAME?</v>
      </c>
      <c r="U285" s="1378" t="e">
        <f t="shared" ca="1" si="71"/>
        <v>#NAME?</v>
      </c>
      <c r="V285" s="48"/>
      <c r="W285" s="1217" t="s">
        <v>3572</v>
      </c>
      <c r="X285" s="48"/>
      <c r="Y285" s="1217" t="s">
        <v>7190</v>
      </c>
      <c r="Z285" s="1562"/>
      <c r="AA285" s="48"/>
      <c r="AB285" s="48"/>
      <c r="AC285" s="48"/>
      <c r="AD285" s="48"/>
      <c r="AE285" s="48"/>
      <c r="AF285" s="1562"/>
      <c r="AG285" s="48"/>
      <c r="AH285" s="48"/>
      <c r="AI285" s="48"/>
      <c r="AJ285" s="48"/>
      <c r="AK285" s="48"/>
    </row>
    <row r="286" spans="1:37" ht="18">
      <c r="A286" s="1450">
        <v>44796</v>
      </c>
      <c r="B286" s="1217" t="s">
        <v>1906</v>
      </c>
      <c r="C286" s="1217"/>
      <c r="D286" s="1242" t="s">
        <v>3919</v>
      </c>
      <c r="E286" s="1217" t="s">
        <v>49</v>
      </c>
      <c r="F286" s="1217" t="s">
        <v>3486</v>
      </c>
      <c r="G286" s="1219">
        <v>24000</v>
      </c>
      <c r="H286" s="1572" t="s">
        <v>3055</v>
      </c>
      <c r="I286" s="1221" t="s">
        <v>3453</v>
      </c>
      <c r="J286" s="1642"/>
      <c r="K286" s="48" t="e">
        <f t="shared" ca="1" si="76"/>
        <v>#NAME?</v>
      </c>
      <c r="L286" s="48" t="e">
        <f t="shared" ref="L286:L287" ca="1" si="81">_xludf.IFS(C286="成田机场",4000,C286="羽田机场",1000,D286="VIP-limo",0)</f>
        <v>#NAME?</v>
      </c>
      <c r="M286" s="1240" t="e">
        <f t="shared" ref="M286:M287" ca="1" si="82">(G286-K286-L286)*0.7</f>
        <v>#NAME?</v>
      </c>
      <c r="N286" s="1240"/>
      <c r="O286" s="1668"/>
      <c r="P286" s="1240"/>
      <c r="Q286" s="1240"/>
      <c r="R286" s="1240"/>
      <c r="S286" s="1240"/>
      <c r="T286" s="1240" t="e">
        <f t="shared" ca="1" si="70"/>
        <v>#NAME?</v>
      </c>
      <c r="U286" s="1378" t="e">
        <f t="shared" ca="1" si="71"/>
        <v>#NAME?</v>
      </c>
      <c r="V286" s="48"/>
      <c r="W286" s="1217" t="s">
        <v>27</v>
      </c>
      <c r="X286" s="48"/>
      <c r="Y286" s="1217" t="s">
        <v>7191</v>
      </c>
      <c r="Z286" s="1562"/>
      <c r="AA286" s="48"/>
      <c r="AB286" s="48"/>
      <c r="AC286" s="48"/>
      <c r="AD286" s="48"/>
      <c r="AE286" s="48"/>
      <c r="AF286" s="1562"/>
      <c r="AG286" s="48"/>
      <c r="AH286" s="48"/>
      <c r="AI286" s="48"/>
      <c r="AJ286" s="48"/>
      <c r="AK286" s="48"/>
    </row>
    <row r="287" spans="1:37" ht="18">
      <c r="A287" s="1450">
        <v>44796</v>
      </c>
      <c r="B287" s="1217" t="s">
        <v>1906</v>
      </c>
      <c r="C287" s="1217"/>
      <c r="D287" s="1242" t="s">
        <v>3919</v>
      </c>
      <c r="E287" s="1217" t="s">
        <v>40</v>
      </c>
      <c r="F287" s="1217" t="s">
        <v>3449</v>
      </c>
      <c r="G287" s="1219">
        <v>21600</v>
      </c>
      <c r="H287" s="1572" t="s">
        <v>3055</v>
      </c>
      <c r="I287" s="1221" t="s">
        <v>3453</v>
      </c>
      <c r="J287" s="1642"/>
      <c r="K287" s="48" t="e">
        <f t="shared" ca="1" si="76"/>
        <v>#NAME?</v>
      </c>
      <c r="L287" s="48" t="e">
        <f t="shared" ca="1" si="81"/>
        <v>#NAME?</v>
      </c>
      <c r="M287" s="1240" t="e">
        <f t="shared" ca="1" si="82"/>
        <v>#NAME?</v>
      </c>
      <c r="N287" s="1240"/>
      <c r="O287" s="1668"/>
      <c r="P287" s="1240"/>
      <c r="Q287" s="1240"/>
      <c r="R287" s="1240"/>
      <c r="S287" s="1240"/>
      <c r="T287" s="1240" t="e">
        <f t="shared" ca="1" si="70"/>
        <v>#NAME?</v>
      </c>
      <c r="U287" s="1378" t="e">
        <f t="shared" ca="1" si="71"/>
        <v>#NAME?</v>
      </c>
      <c r="V287" s="48"/>
      <c r="W287" s="1217" t="s">
        <v>27</v>
      </c>
      <c r="X287" s="48"/>
      <c r="Y287" s="1217" t="s">
        <v>7192</v>
      </c>
      <c r="Z287" s="1562"/>
      <c r="AA287" s="48"/>
      <c r="AB287" s="48"/>
      <c r="AC287" s="48"/>
      <c r="AD287" s="48"/>
      <c r="AE287" s="48"/>
      <c r="AF287" s="1562"/>
      <c r="AG287" s="48"/>
      <c r="AH287" s="48"/>
      <c r="AI287" s="48"/>
      <c r="AJ287" s="48"/>
      <c r="AK287" s="48"/>
    </row>
    <row r="288" spans="1:37" ht="18">
      <c r="A288" s="1450">
        <v>44796</v>
      </c>
      <c r="B288" s="1217" t="s">
        <v>3473</v>
      </c>
      <c r="C288" s="1217"/>
      <c r="D288" s="1242" t="s">
        <v>3570</v>
      </c>
      <c r="E288" s="1217" t="s">
        <v>3910</v>
      </c>
      <c r="F288" s="1217" t="s">
        <v>3592</v>
      </c>
      <c r="G288" s="1219">
        <v>11000</v>
      </c>
      <c r="H288" s="1572" t="s">
        <v>3063</v>
      </c>
      <c r="I288" s="1221" t="s">
        <v>3453</v>
      </c>
      <c r="J288" s="1642"/>
      <c r="K288" s="48" t="e">
        <f t="shared" ca="1" si="76"/>
        <v>#NAME?</v>
      </c>
      <c r="L288" s="48"/>
      <c r="M288" s="1240"/>
      <c r="N288" s="1240">
        <v>5300</v>
      </c>
      <c r="O288" s="1668"/>
      <c r="P288" s="1240"/>
      <c r="Q288" s="1240"/>
      <c r="R288" s="1240"/>
      <c r="S288" s="1240"/>
      <c r="T288" s="1240" t="e">
        <f t="shared" ca="1" si="70"/>
        <v>#NAME?</v>
      </c>
      <c r="U288" s="1378" t="e">
        <f t="shared" ca="1" si="71"/>
        <v>#NAME?</v>
      </c>
      <c r="V288" s="48"/>
      <c r="W288" s="1217" t="s">
        <v>3572</v>
      </c>
      <c r="X288" s="48"/>
      <c r="Y288" s="1217" t="s">
        <v>7193</v>
      </c>
      <c r="Z288" s="1562"/>
      <c r="AA288" s="48"/>
      <c r="AB288" s="48"/>
      <c r="AC288" s="48"/>
      <c r="AD288" s="48"/>
      <c r="AE288" s="48"/>
      <c r="AF288" s="1562"/>
      <c r="AG288" s="48"/>
      <c r="AH288" s="48"/>
      <c r="AI288" s="48"/>
      <c r="AJ288" s="48"/>
      <c r="AK288" s="48"/>
    </row>
    <row r="289" spans="1:37" ht="18">
      <c r="A289" s="1450">
        <v>44796</v>
      </c>
      <c r="B289" s="1217" t="s">
        <v>3473</v>
      </c>
      <c r="C289" s="1217"/>
      <c r="D289" s="1242" t="s">
        <v>3570</v>
      </c>
      <c r="E289" s="1217" t="s">
        <v>86</v>
      </c>
      <c r="F289" s="1217" t="s">
        <v>3547</v>
      </c>
      <c r="G289" s="1219">
        <v>8500</v>
      </c>
      <c r="H289" s="1572" t="s">
        <v>3063</v>
      </c>
      <c r="I289" s="1221" t="s">
        <v>3453</v>
      </c>
      <c r="J289" s="1642"/>
      <c r="K289" s="48" t="e">
        <f t="shared" ca="1" si="76"/>
        <v>#NAME?</v>
      </c>
      <c r="L289" s="48"/>
      <c r="M289" s="1240"/>
      <c r="N289" s="1240">
        <v>4300</v>
      </c>
      <c r="O289" s="1668"/>
      <c r="P289" s="1240"/>
      <c r="Q289" s="1240"/>
      <c r="R289" s="1240"/>
      <c r="S289" s="1240"/>
      <c r="T289" s="1240" t="e">
        <f t="shared" ca="1" si="70"/>
        <v>#NAME?</v>
      </c>
      <c r="U289" s="1378" t="e">
        <f t="shared" ca="1" si="71"/>
        <v>#NAME?</v>
      </c>
      <c r="V289" s="48"/>
      <c r="W289" s="1217" t="s">
        <v>3572</v>
      </c>
      <c r="X289" s="48"/>
      <c r="Y289" s="1217" t="s">
        <v>7194</v>
      </c>
      <c r="Z289" s="1562"/>
      <c r="AA289" s="48"/>
      <c r="AB289" s="48"/>
      <c r="AC289" s="48"/>
      <c r="AD289" s="48"/>
      <c r="AE289" s="48"/>
      <c r="AF289" s="1562"/>
      <c r="AG289" s="48"/>
      <c r="AH289" s="48"/>
      <c r="AI289" s="48"/>
      <c r="AJ289" s="48"/>
      <c r="AK289" s="48"/>
    </row>
    <row r="290" spans="1:37" ht="18">
      <c r="A290" s="1450">
        <v>44796</v>
      </c>
      <c r="B290" s="1217" t="s">
        <v>3473</v>
      </c>
      <c r="C290" s="1217"/>
      <c r="D290" s="1242" t="s">
        <v>3570</v>
      </c>
      <c r="E290" s="1217" t="s">
        <v>55</v>
      </c>
      <c r="F290" s="1217" t="s">
        <v>3512</v>
      </c>
      <c r="G290" s="1219">
        <v>11000</v>
      </c>
      <c r="H290" s="1572" t="s">
        <v>3063</v>
      </c>
      <c r="I290" s="1221" t="s">
        <v>3453</v>
      </c>
      <c r="J290" s="1642"/>
      <c r="K290" s="48" t="e">
        <f t="shared" ca="1" si="76"/>
        <v>#NAME?</v>
      </c>
      <c r="L290" s="48"/>
      <c r="M290" s="1240"/>
      <c r="N290" s="1240">
        <v>5300</v>
      </c>
      <c r="O290" s="1668"/>
      <c r="P290" s="1240"/>
      <c r="Q290" s="1240"/>
      <c r="R290" s="1240"/>
      <c r="S290" s="1240"/>
      <c r="T290" s="1240" t="e">
        <f t="shared" ca="1" si="70"/>
        <v>#NAME?</v>
      </c>
      <c r="U290" s="1378" t="e">
        <f t="shared" ca="1" si="71"/>
        <v>#NAME?</v>
      </c>
      <c r="V290" s="48"/>
      <c r="W290" s="1217" t="s">
        <v>3572</v>
      </c>
      <c r="X290" s="48"/>
      <c r="Y290" s="1217" t="s">
        <v>7195</v>
      </c>
      <c r="Z290" s="1562"/>
      <c r="AA290" s="48"/>
      <c r="AB290" s="48"/>
      <c r="AC290" s="48"/>
      <c r="AD290" s="48"/>
      <c r="AE290" s="48"/>
      <c r="AF290" s="1562"/>
      <c r="AG290" s="48"/>
      <c r="AH290" s="48"/>
      <c r="AI290" s="48"/>
      <c r="AJ290" s="48"/>
      <c r="AK290" s="48"/>
    </row>
    <row r="291" spans="1:37" ht="18">
      <c r="A291" s="1450">
        <v>44796</v>
      </c>
      <c r="B291" s="1217" t="s">
        <v>1906</v>
      </c>
      <c r="C291" s="1217"/>
      <c r="D291" s="1242" t="s">
        <v>3537</v>
      </c>
      <c r="E291" s="1217" t="s">
        <v>60</v>
      </c>
      <c r="F291" s="1217" t="s">
        <v>3517</v>
      </c>
      <c r="G291" s="1219">
        <v>105000</v>
      </c>
      <c r="H291" s="1572" t="s">
        <v>3050</v>
      </c>
      <c r="I291" s="1221" t="s">
        <v>3453</v>
      </c>
      <c r="J291" s="1667"/>
      <c r="K291" s="10">
        <v>10000</v>
      </c>
      <c r="M291" s="1239"/>
      <c r="N291" s="1240">
        <v>45000</v>
      </c>
      <c r="O291" s="1668"/>
      <c r="P291" s="1240"/>
      <c r="Q291" s="1240"/>
      <c r="R291" s="1240"/>
      <c r="S291" s="1240"/>
      <c r="T291" s="1240">
        <f t="shared" si="70"/>
        <v>50000</v>
      </c>
      <c r="U291" s="1378">
        <f t="shared" si="71"/>
        <v>0.47619047619047616</v>
      </c>
      <c r="V291" s="48"/>
      <c r="W291" s="1217" t="s">
        <v>60</v>
      </c>
      <c r="X291" s="48"/>
      <c r="Y291" s="1217" t="s">
        <v>7196</v>
      </c>
      <c r="Z291" s="1562"/>
      <c r="AA291" s="48"/>
      <c r="AB291" s="48"/>
      <c r="AC291" s="48"/>
      <c r="AD291" s="48"/>
      <c r="AE291" s="48"/>
      <c r="AF291" s="1562"/>
      <c r="AG291" s="48"/>
      <c r="AH291" s="48"/>
      <c r="AI291" s="48"/>
      <c r="AJ291" s="48"/>
      <c r="AK291" s="48"/>
    </row>
    <row r="292" spans="1:37" ht="18">
      <c r="A292" s="1450">
        <v>44796</v>
      </c>
      <c r="B292" s="1217" t="s">
        <v>1906</v>
      </c>
      <c r="C292" s="1217"/>
      <c r="D292" s="1242" t="s">
        <v>818</v>
      </c>
      <c r="E292" s="1217" t="s">
        <v>3498</v>
      </c>
      <c r="F292" s="1217" t="s">
        <v>3524</v>
      </c>
      <c r="G292" s="1219">
        <v>80000</v>
      </c>
      <c r="H292" s="1572" t="s">
        <v>3050</v>
      </c>
      <c r="I292" s="1221" t="s">
        <v>3453</v>
      </c>
      <c r="J292" s="1642"/>
      <c r="K292" s="10">
        <v>6000</v>
      </c>
      <c r="L292" s="10">
        <v>8000</v>
      </c>
      <c r="M292" s="1239"/>
      <c r="N292" s="1240">
        <v>30000</v>
      </c>
      <c r="O292" s="1668"/>
      <c r="P292" s="1240"/>
      <c r="Q292" s="1240"/>
      <c r="R292" s="1240"/>
      <c r="S292" s="1240"/>
      <c r="T292" s="1240">
        <f t="shared" si="70"/>
        <v>36000</v>
      </c>
      <c r="U292" s="1378">
        <f t="shared" si="71"/>
        <v>0.45</v>
      </c>
      <c r="V292" s="48"/>
      <c r="W292" s="1217" t="s">
        <v>1540</v>
      </c>
      <c r="X292" s="48"/>
      <c r="Y292" s="1217" t="s">
        <v>7197</v>
      </c>
      <c r="Z292" s="1562"/>
      <c r="AA292" s="48"/>
      <c r="AB292" s="48"/>
      <c r="AC292" s="48"/>
      <c r="AD292" s="48"/>
      <c r="AE292" s="48"/>
      <c r="AF292" s="1562"/>
      <c r="AG292" s="48"/>
      <c r="AH292" s="48"/>
      <c r="AI292" s="48"/>
      <c r="AJ292" s="48"/>
      <c r="AK292" s="48"/>
    </row>
    <row r="293" spans="1:37" ht="18">
      <c r="A293" s="1450">
        <v>44796</v>
      </c>
      <c r="B293" s="1217" t="s">
        <v>1906</v>
      </c>
      <c r="C293" s="1217"/>
      <c r="D293" s="1242" t="s">
        <v>3919</v>
      </c>
      <c r="E293" s="1217" t="s">
        <v>3523</v>
      </c>
      <c r="F293" s="1217" t="s">
        <v>3515</v>
      </c>
      <c r="G293" s="1219">
        <v>26400</v>
      </c>
      <c r="H293" s="1572" t="s">
        <v>3055</v>
      </c>
      <c r="I293" s="1221" t="s">
        <v>3453</v>
      </c>
      <c r="J293" s="1642"/>
      <c r="K293" s="48" t="e">
        <f t="shared" ref="K293:K294" ca="1" si="83">_xludf.IFS(C293="成田机场",3000,C293="羽田机场",1200,D293="NearMe",1000,D293="VIP-limo",G293*0.12)</f>
        <v>#NAME?</v>
      </c>
      <c r="L293" s="48" t="e">
        <f t="shared" ref="L293:L294" ca="1" si="84">_xludf.IFS(C293="成田机场",4000,C293="羽田机场",1000,D293="VIP-limo",0)</f>
        <v>#NAME?</v>
      </c>
      <c r="M293" s="1240" t="e">
        <f t="shared" ref="M293:M294" ca="1" si="85">(G293-K293-L293)*0.7</f>
        <v>#NAME?</v>
      </c>
      <c r="N293" s="1240"/>
      <c r="O293" s="1668"/>
      <c r="P293" s="1240"/>
      <c r="Q293" s="1240"/>
      <c r="R293" s="1240"/>
      <c r="S293" s="1240"/>
      <c r="T293" s="1240" t="e">
        <f t="shared" ca="1" si="70"/>
        <v>#NAME?</v>
      </c>
      <c r="U293" s="1378" t="e">
        <f t="shared" ca="1" si="71"/>
        <v>#NAME?</v>
      </c>
      <c r="V293" s="48"/>
      <c r="W293" s="1217" t="s">
        <v>27</v>
      </c>
      <c r="X293" s="48"/>
      <c r="Y293" s="1217" t="s">
        <v>7198</v>
      </c>
      <c r="Z293" s="1562"/>
      <c r="AA293" s="48"/>
      <c r="AB293" s="48"/>
      <c r="AC293" s="48"/>
      <c r="AD293" s="48"/>
      <c r="AE293" s="48"/>
      <c r="AF293" s="1562"/>
      <c r="AG293" s="48"/>
      <c r="AH293" s="48"/>
      <c r="AI293" s="48"/>
      <c r="AJ293" s="48"/>
      <c r="AK293" s="48"/>
    </row>
    <row r="294" spans="1:37" ht="18">
      <c r="A294" s="1450">
        <v>44796</v>
      </c>
      <c r="B294" s="1217" t="s">
        <v>1170</v>
      </c>
      <c r="C294" s="1217" t="s">
        <v>3456</v>
      </c>
      <c r="D294" s="1242" t="s">
        <v>4367</v>
      </c>
      <c r="E294" s="1217" t="s">
        <v>86</v>
      </c>
      <c r="F294" s="1217" t="s">
        <v>3547</v>
      </c>
      <c r="G294" s="1219">
        <v>17000</v>
      </c>
      <c r="H294" s="1769" t="s">
        <v>3063</v>
      </c>
      <c r="I294" s="1221" t="s">
        <v>3453</v>
      </c>
      <c r="J294" s="1642"/>
      <c r="K294" s="48" t="e">
        <f t="shared" ca="1" si="83"/>
        <v>#NAME?</v>
      </c>
      <c r="L294" s="48" t="e">
        <f t="shared" ca="1" si="84"/>
        <v>#NAME?</v>
      </c>
      <c r="M294" s="1240" t="e">
        <f t="shared" ca="1" si="85"/>
        <v>#NAME?</v>
      </c>
      <c r="N294" s="1240"/>
      <c r="O294" s="1668"/>
      <c r="P294" s="1240"/>
      <c r="Q294" s="1240"/>
      <c r="R294" s="1240"/>
      <c r="S294" s="1240"/>
      <c r="T294" s="1240" t="e">
        <f t="shared" ca="1" si="70"/>
        <v>#NAME?</v>
      </c>
      <c r="U294" s="1378" t="e">
        <f t="shared" ca="1" si="71"/>
        <v>#NAME?</v>
      </c>
      <c r="V294" s="48"/>
      <c r="W294" s="1217" t="s">
        <v>108</v>
      </c>
      <c r="X294" s="48"/>
      <c r="Y294" s="1217" t="s">
        <v>7199</v>
      </c>
      <c r="Z294" s="1562"/>
      <c r="AA294" s="48"/>
      <c r="AB294" s="48"/>
      <c r="AC294" s="48"/>
      <c r="AD294" s="48"/>
      <c r="AE294" s="48"/>
      <c r="AF294" s="1562"/>
      <c r="AG294" s="48"/>
      <c r="AH294" s="48"/>
      <c r="AI294" s="48"/>
      <c r="AJ294" s="48"/>
      <c r="AK294" s="48"/>
    </row>
    <row r="295" spans="1:37" ht="18">
      <c r="A295" s="1450">
        <v>44796</v>
      </c>
      <c r="B295" s="1217" t="s">
        <v>3473</v>
      </c>
      <c r="C295" s="1217"/>
      <c r="D295" s="1242" t="s">
        <v>3521</v>
      </c>
      <c r="E295" s="1217" t="s">
        <v>55</v>
      </c>
      <c r="F295" s="1217" t="s">
        <v>3512</v>
      </c>
      <c r="G295" s="1219">
        <v>10000</v>
      </c>
      <c r="H295" s="1769" t="s">
        <v>3063</v>
      </c>
      <c r="I295" s="1800" t="s">
        <v>3453</v>
      </c>
      <c r="J295" s="1682"/>
      <c r="K295" s="34">
        <v>2000</v>
      </c>
      <c r="L295" s="34"/>
      <c r="M295" s="1479"/>
      <c r="N295" s="1797">
        <v>4000</v>
      </c>
      <c r="O295" s="1668"/>
      <c r="P295" s="1240"/>
      <c r="Q295" s="1240"/>
      <c r="R295" s="1240"/>
      <c r="S295" s="1240"/>
      <c r="T295" s="1240">
        <f t="shared" si="70"/>
        <v>4000</v>
      </c>
      <c r="U295" s="1378">
        <f t="shared" si="71"/>
        <v>0.4</v>
      </c>
      <c r="V295" s="1240"/>
      <c r="W295" s="1217" t="s">
        <v>107</v>
      </c>
      <c r="X295" s="48"/>
      <c r="Y295" s="1217" t="s">
        <v>7200</v>
      </c>
      <c r="Z295" s="1562"/>
      <c r="AA295" s="48"/>
      <c r="AB295" s="48"/>
      <c r="AC295" s="48"/>
      <c r="AD295" s="48"/>
      <c r="AE295" s="48"/>
      <c r="AF295" s="1562"/>
      <c r="AG295" s="48"/>
      <c r="AH295" s="48"/>
      <c r="AI295" s="48"/>
      <c r="AJ295" s="48"/>
      <c r="AK295" s="48"/>
    </row>
    <row r="296" spans="1:37" ht="18">
      <c r="A296" s="1450">
        <v>44796</v>
      </c>
      <c r="B296" s="1217" t="s">
        <v>1906</v>
      </c>
      <c r="C296" s="1217"/>
      <c r="D296" s="1242" t="s">
        <v>3919</v>
      </c>
      <c r="E296" s="1217" t="s">
        <v>45</v>
      </c>
      <c r="F296" s="1217" t="s">
        <v>3629</v>
      </c>
      <c r="G296" s="1219">
        <v>26400</v>
      </c>
      <c r="H296" s="1572" t="s">
        <v>3055</v>
      </c>
      <c r="I296" s="1221" t="s">
        <v>3453</v>
      </c>
      <c r="J296" s="1642"/>
      <c r="K296" s="48" t="e">
        <f t="shared" ref="K296:K321" ca="1" si="86">_xludf.IFS(C296="成田机场",3000,C296="羽田机场",1200,D296="NearMe",1000,D296="VIP-limo",G296*0.12)</f>
        <v>#NAME?</v>
      </c>
      <c r="L296" s="48" t="e">
        <f t="shared" ref="L296:L297" ca="1" si="87">_xludf.IFS(C296="成田机场",4000,C296="羽田机场",1000,D296="VIP-limo",0)</f>
        <v>#NAME?</v>
      </c>
      <c r="M296" s="1240"/>
      <c r="N296" s="1240">
        <f>12*1300</f>
        <v>15600</v>
      </c>
      <c r="O296" s="1668"/>
      <c r="P296" s="1240"/>
      <c r="Q296" s="1240"/>
      <c r="R296" s="1240"/>
      <c r="S296" s="1240"/>
      <c r="T296" s="1240" t="e">
        <f t="shared" ca="1" si="70"/>
        <v>#NAME?</v>
      </c>
      <c r="U296" s="1378" t="e">
        <f t="shared" ca="1" si="71"/>
        <v>#NAME?</v>
      </c>
      <c r="V296" s="48"/>
      <c r="W296" s="1217" t="s">
        <v>27</v>
      </c>
      <c r="X296" s="48"/>
      <c r="Y296" s="1217" t="s">
        <v>7201</v>
      </c>
      <c r="Z296" s="1562"/>
      <c r="AA296" s="48"/>
      <c r="AB296" s="48"/>
      <c r="AC296" s="48"/>
      <c r="AD296" s="48"/>
      <c r="AE296" s="48"/>
      <c r="AF296" s="1562"/>
      <c r="AG296" s="48"/>
      <c r="AH296" s="48"/>
      <c r="AI296" s="48"/>
      <c r="AJ296" s="48"/>
      <c r="AK296" s="48"/>
    </row>
    <row r="297" spans="1:37" ht="18">
      <c r="A297" s="1450">
        <v>44796</v>
      </c>
      <c r="B297" s="1217" t="s">
        <v>1906</v>
      </c>
      <c r="C297" s="1217"/>
      <c r="D297" s="1242" t="s">
        <v>3919</v>
      </c>
      <c r="E297" s="1217" t="s">
        <v>2979</v>
      </c>
      <c r="F297" s="1217" t="s">
        <v>3501</v>
      </c>
      <c r="G297" s="1219">
        <v>36000</v>
      </c>
      <c r="H297" s="1572" t="s">
        <v>3055</v>
      </c>
      <c r="I297" s="1800" t="s">
        <v>3453</v>
      </c>
      <c r="J297" s="1682"/>
      <c r="K297" s="48" t="e">
        <f t="shared" ca="1" si="86"/>
        <v>#NAME?</v>
      </c>
      <c r="L297" s="48" t="e">
        <f t="shared" ca="1" si="87"/>
        <v>#NAME?</v>
      </c>
      <c r="M297" s="1240"/>
      <c r="N297" s="1240">
        <f>17*1300</f>
        <v>22100</v>
      </c>
      <c r="O297" s="1668"/>
      <c r="P297" s="1240"/>
      <c r="Q297" s="1240"/>
      <c r="R297" s="1240"/>
      <c r="S297" s="1240"/>
      <c r="T297" s="1240" t="e">
        <f t="shared" ca="1" si="70"/>
        <v>#NAME?</v>
      </c>
      <c r="U297" s="1378" t="e">
        <f t="shared" ca="1" si="71"/>
        <v>#NAME?</v>
      </c>
      <c r="V297" s="1240"/>
      <c r="W297" s="1219" t="s">
        <v>27</v>
      </c>
      <c r="X297" s="1240"/>
      <c r="Y297" s="1219" t="s">
        <v>7202</v>
      </c>
      <c r="Z297" s="1562"/>
      <c r="AA297" s="48"/>
      <c r="AB297" s="48"/>
      <c r="AC297" s="48"/>
      <c r="AD297" s="48"/>
      <c r="AE297" s="48"/>
      <c r="AF297" s="1562"/>
      <c r="AG297" s="48"/>
      <c r="AH297" s="48"/>
      <c r="AI297" s="48"/>
      <c r="AJ297" s="48"/>
      <c r="AK297" s="48"/>
    </row>
    <row r="298" spans="1:37" ht="18">
      <c r="A298" s="1450">
        <v>44796</v>
      </c>
      <c r="B298" s="1217" t="s">
        <v>3473</v>
      </c>
      <c r="C298" s="1217"/>
      <c r="D298" s="1242" t="s">
        <v>3570</v>
      </c>
      <c r="E298" s="1217" t="s">
        <v>3910</v>
      </c>
      <c r="F298" s="1217" t="s">
        <v>3592</v>
      </c>
      <c r="G298" s="1219">
        <v>11000</v>
      </c>
      <c r="H298" s="1572" t="s">
        <v>3063</v>
      </c>
      <c r="I298" s="1800" t="s">
        <v>3453</v>
      </c>
      <c r="J298" s="1682"/>
      <c r="K298" s="48" t="e">
        <f t="shared" ca="1" si="86"/>
        <v>#NAME?</v>
      </c>
      <c r="L298" s="48"/>
      <c r="M298" s="1240"/>
      <c r="N298" s="1240">
        <v>5300</v>
      </c>
      <c r="O298" s="1668"/>
      <c r="P298" s="1240"/>
      <c r="Q298" s="1240"/>
      <c r="R298" s="1240"/>
      <c r="S298" s="1240"/>
      <c r="T298" s="1240" t="e">
        <f t="shared" ca="1" si="70"/>
        <v>#NAME?</v>
      </c>
      <c r="U298" s="1378" t="e">
        <f t="shared" ca="1" si="71"/>
        <v>#NAME?</v>
      </c>
      <c r="V298" s="1240"/>
      <c r="W298" s="1217" t="s">
        <v>3572</v>
      </c>
      <c r="X298" s="48"/>
      <c r="Y298" s="1217" t="s">
        <v>7203</v>
      </c>
      <c r="Z298" s="1562"/>
      <c r="AA298" s="48"/>
      <c r="AB298" s="48"/>
      <c r="AC298" s="48"/>
      <c r="AD298" s="48"/>
      <c r="AE298" s="48"/>
      <c r="AF298" s="1562"/>
      <c r="AG298" s="48"/>
      <c r="AH298" s="48"/>
      <c r="AI298" s="48"/>
      <c r="AJ298" s="48"/>
      <c r="AK298" s="48"/>
    </row>
    <row r="299" spans="1:37" ht="18">
      <c r="A299" s="1450">
        <v>44796</v>
      </c>
      <c r="B299" s="1217" t="s">
        <v>3473</v>
      </c>
      <c r="C299" s="1217"/>
      <c r="D299" s="1242" t="s">
        <v>3570</v>
      </c>
      <c r="E299" s="1217" t="s">
        <v>86</v>
      </c>
      <c r="F299" s="1217" t="s">
        <v>3547</v>
      </c>
      <c r="G299" s="1219">
        <v>8500</v>
      </c>
      <c r="H299" s="1572" t="s">
        <v>3063</v>
      </c>
      <c r="I299" s="1800" t="s">
        <v>3453</v>
      </c>
      <c r="J299" s="1683"/>
      <c r="K299" s="48" t="e">
        <f t="shared" ca="1" si="86"/>
        <v>#NAME?</v>
      </c>
      <c r="L299" s="48"/>
      <c r="M299" s="1240"/>
      <c r="N299" s="1240">
        <v>4300</v>
      </c>
      <c r="O299" s="1668"/>
      <c r="P299" s="1240"/>
      <c r="Q299" s="1240"/>
      <c r="R299" s="1240"/>
      <c r="S299" s="1240"/>
      <c r="T299" s="1240" t="e">
        <f t="shared" ca="1" si="70"/>
        <v>#NAME?</v>
      </c>
      <c r="U299" s="1378" t="e">
        <f t="shared" ca="1" si="71"/>
        <v>#NAME?</v>
      </c>
      <c r="V299" s="1240"/>
      <c r="W299" s="1217" t="s">
        <v>3572</v>
      </c>
      <c r="X299" s="48"/>
      <c r="Y299" s="1217" t="s">
        <v>7204</v>
      </c>
      <c r="Z299" s="1562"/>
      <c r="AA299" s="48"/>
      <c r="AB299" s="48"/>
      <c r="AC299" s="48"/>
      <c r="AD299" s="48"/>
      <c r="AE299" s="48"/>
      <c r="AF299" s="1562"/>
      <c r="AG299" s="48"/>
      <c r="AH299" s="48"/>
      <c r="AI299" s="48"/>
      <c r="AJ299" s="48"/>
      <c r="AK299" s="48"/>
    </row>
    <row r="300" spans="1:37" ht="18">
      <c r="A300" s="1450">
        <v>44796</v>
      </c>
      <c r="B300" s="1217" t="s">
        <v>3473</v>
      </c>
      <c r="C300" s="1217"/>
      <c r="D300" s="1242" t="s">
        <v>3570</v>
      </c>
      <c r="E300" s="1217" t="s">
        <v>55</v>
      </c>
      <c r="F300" s="1217" t="s">
        <v>3512</v>
      </c>
      <c r="G300" s="1219">
        <v>11000</v>
      </c>
      <c r="H300" s="1572" t="s">
        <v>3063</v>
      </c>
      <c r="I300" s="1800" t="s">
        <v>3453</v>
      </c>
      <c r="J300" s="1682"/>
      <c r="K300" s="48" t="e">
        <f t="shared" ca="1" si="86"/>
        <v>#NAME?</v>
      </c>
      <c r="L300" s="48"/>
      <c r="M300" s="1240"/>
      <c r="N300" s="1240">
        <v>5300</v>
      </c>
      <c r="O300" s="1668"/>
      <c r="P300" s="1240"/>
      <c r="Q300" s="1240"/>
      <c r="R300" s="1240"/>
      <c r="S300" s="1240"/>
      <c r="T300" s="1240" t="e">
        <f t="shared" ca="1" si="70"/>
        <v>#NAME?</v>
      </c>
      <c r="U300" s="1378" t="e">
        <f t="shared" ca="1" si="71"/>
        <v>#NAME?</v>
      </c>
      <c r="V300" s="1240"/>
      <c r="W300" s="1217" t="s">
        <v>3572</v>
      </c>
      <c r="X300" s="48"/>
      <c r="Y300" s="1217" t="s">
        <v>7205</v>
      </c>
      <c r="Z300" s="1562"/>
      <c r="AA300" s="48"/>
      <c r="AB300" s="48"/>
      <c r="AC300" s="48"/>
      <c r="AD300" s="48"/>
      <c r="AE300" s="48"/>
      <c r="AF300" s="1562"/>
      <c r="AG300" s="48"/>
      <c r="AH300" s="48"/>
      <c r="AI300" s="48"/>
      <c r="AJ300" s="48"/>
      <c r="AK300" s="48"/>
    </row>
    <row r="301" spans="1:37" ht="18">
      <c r="A301" s="1454">
        <v>44796</v>
      </c>
      <c r="B301" s="1246" t="s">
        <v>570</v>
      </c>
      <c r="C301" s="1246" t="s">
        <v>3456</v>
      </c>
      <c r="D301" s="1259" t="s">
        <v>3514</v>
      </c>
      <c r="E301" s="1246" t="s">
        <v>39</v>
      </c>
      <c r="F301" s="1246" t="s">
        <v>3477</v>
      </c>
      <c r="G301" s="1248">
        <v>15000</v>
      </c>
      <c r="H301" s="1791" t="s">
        <v>3060</v>
      </c>
      <c r="I301" s="1801" t="s">
        <v>3453</v>
      </c>
      <c r="J301" s="1802"/>
      <c r="K301" s="1573" t="e">
        <f t="shared" ca="1" si="86"/>
        <v>#NAME?</v>
      </c>
      <c r="L301" s="1573" t="e">
        <f t="shared" ref="L301:L304" ca="1" si="88">_xludf.IFS(C301="成田机场",4000,C301="羽田机场",1000,D301="VIP-limo",0)</f>
        <v>#NAME?</v>
      </c>
      <c r="M301" s="1257" t="e">
        <f ca="1">(15000-K301-L301)*0.7</f>
        <v>#NAME?</v>
      </c>
      <c r="N301" s="1257"/>
      <c r="O301" s="1796"/>
      <c r="P301" s="1257"/>
      <c r="Q301" s="1257"/>
      <c r="R301" s="1257"/>
      <c r="S301" s="1257"/>
      <c r="T301" s="1240" t="e">
        <f t="shared" ca="1" si="70"/>
        <v>#NAME?</v>
      </c>
      <c r="U301" s="1387" t="e">
        <f t="shared" ca="1" si="71"/>
        <v>#NAME?</v>
      </c>
      <c r="V301" s="1257"/>
      <c r="W301" s="1246" t="s">
        <v>107</v>
      </c>
      <c r="X301" s="1573"/>
      <c r="Y301" s="1246" t="s">
        <v>7206</v>
      </c>
      <c r="Z301" s="1584"/>
      <c r="AA301" s="1573"/>
      <c r="AB301" s="1573"/>
      <c r="AC301" s="1573"/>
      <c r="AD301" s="1573"/>
      <c r="AE301" s="1573"/>
      <c r="AF301" s="1584"/>
      <c r="AG301" s="1573"/>
      <c r="AH301" s="1573"/>
      <c r="AI301" s="1573"/>
      <c r="AJ301" s="1573"/>
      <c r="AK301" s="1573"/>
    </row>
    <row r="302" spans="1:37" ht="18">
      <c r="A302" s="1450">
        <v>44797</v>
      </c>
      <c r="B302" s="1217" t="s">
        <v>1170</v>
      </c>
      <c r="C302" s="1217" t="s">
        <v>3456</v>
      </c>
      <c r="D302" s="1242" t="s">
        <v>3521</v>
      </c>
      <c r="E302" s="1217" t="s">
        <v>55</v>
      </c>
      <c r="F302" s="1217" t="s">
        <v>3512</v>
      </c>
      <c r="G302" s="1219">
        <v>15000</v>
      </c>
      <c r="H302" s="1769" t="s">
        <v>3063</v>
      </c>
      <c r="I302" s="1800" t="s">
        <v>3453</v>
      </c>
      <c r="J302" s="1682"/>
      <c r="K302" s="48" t="e">
        <f t="shared" ca="1" si="86"/>
        <v>#NAME?</v>
      </c>
      <c r="L302" s="48" t="e">
        <f t="shared" ca="1" si="88"/>
        <v>#NAME?</v>
      </c>
      <c r="M302" s="1240"/>
      <c r="N302" s="1240">
        <v>4000</v>
      </c>
      <c r="O302" s="1668"/>
      <c r="P302" s="1240"/>
      <c r="Q302" s="1240"/>
      <c r="R302" s="1240"/>
      <c r="S302" s="1240"/>
      <c r="T302" s="1240" t="e">
        <f t="shared" ca="1" si="70"/>
        <v>#NAME?</v>
      </c>
      <c r="U302" s="1378" t="e">
        <f t="shared" ca="1" si="71"/>
        <v>#NAME?</v>
      </c>
      <c r="V302" s="1240"/>
      <c r="W302" s="1217" t="s">
        <v>107</v>
      </c>
      <c r="X302" s="48"/>
      <c r="Y302" s="1217" t="s">
        <v>7207</v>
      </c>
      <c r="Z302" s="1562"/>
      <c r="AA302" s="48"/>
      <c r="AB302" s="48"/>
      <c r="AC302" s="48"/>
      <c r="AD302" s="48"/>
      <c r="AE302" s="48"/>
      <c r="AF302" s="1562"/>
      <c r="AG302" s="48"/>
      <c r="AH302" s="48"/>
      <c r="AI302" s="48"/>
      <c r="AJ302" s="48"/>
      <c r="AK302" s="48"/>
    </row>
    <row r="303" spans="1:37" ht="18">
      <c r="A303" s="1450">
        <v>44797</v>
      </c>
      <c r="B303" s="1217" t="s">
        <v>1906</v>
      </c>
      <c r="C303" s="1217"/>
      <c r="D303" s="1242" t="s">
        <v>3919</v>
      </c>
      <c r="E303" s="1217" t="s">
        <v>49</v>
      </c>
      <c r="F303" s="1217" t="s">
        <v>3486</v>
      </c>
      <c r="G303" s="1219">
        <v>24000</v>
      </c>
      <c r="H303" s="1572" t="s">
        <v>3055</v>
      </c>
      <c r="I303" s="1800" t="s">
        <v>3453</v>
      </c>
      <c r="J303" s="1682"/>
      <c r="K303" s="48" t="e">
        <f t="shared" ca="1" si="86"/>
        <v>#NAME?</v>
      </c>
      <c r="L303" s="48" t="e">
        <f t="shared" ca="1" si="88"/>
        <v>#NAME?</v>
      </c>
      <c r="M303" s="1240" t="e">
        <f t="shared" ref="M303:M304" ca="1" si="89">(G303-K303-L303)*0.7</f>
        <v>#NAME?</v>
      </c>
      <c r="N303" s="1240"/>
      <c r="O303" s="1668"/>
      <c r="P303" s="1240"/>
      <c r="Q303" s="1240"/>
      <c r="R303" s="1240"/>
      <c r="S303" s="1240"/>
      <c r="T303" s="1240" t="e">
        <f t="shared" ca="1" si="70"/>
        <v>#NAME?</v>
      </c>
      <c r="U303" s="1378" t="e">
        <f t="shared" ca="1" si="71"/>
        <v>#NAME?</v>
      </c>
      <c r="V303" s="1240"/>
      <c r="W303" s="1217" t="s">
        <v>27</v>
      </c>
      <c r="X303" s="48"/>
      <c r="Y303" s="1217" t="s">
        <v>7208</v>
      </c>
      <c r="Z303" s="1562"/>
      <c r="AA303" s="48"/>
      <c r="AB303" s="48"/>
      <c r="AC303" s="48"/>
      <c r="AD303" s="48"/>
      <c r="AE303" s="48"/>
      <c r="AF303" s="1562"/>
      <c r="AG303" s="48"/>
      <c r="AH303" s="48"/>
      <c r="AI303" s="48"/>
      <c r="AJ303" s="48"/>
      <c r="AK303" s="48"/>
    </row>
    <row r="304" spans="1:37" ht="18">
      <c r="A304" s="1450">
        <v>44797</v>
      </c>
      <c r="B304" s="1217" t="s">
        <v>1906</v>
      </c>
      <c r="C304" s="1217"/>
      <c r="D304" s="1242" t="s">
        <v>3919</v>
      </c>
      <c r="E304" s="1217" t="s">
        <v>40</v>
      </c>
      <c r="F304" s="1217" t="s">
        <v>3449</v>
      </c>
      <c r="G304" s="1219">
        <v>21600</v>
      </c>
      <c r="H304" s="1572" t="s">
        <v>3055</v>
      </c>
      <c r="I304" s="1800" t="s">
        <v>3453</v>
      </c>
      <c r="J304" s="1682"/>
      <c r="K304" s="48" t="e">
        <f t="shared" ca="1" si="86"/>
        <v>#NAME?</v>
      </c>
      <c r="L304" s="48" t="e">
        <f t="shared" ca="1" si="88"/>
        <v>#NAME?</v>
      </c>
      <c r="M304" s="1240" t="e">
        <f t="shared" ca="1" si="89"/>
        <v>#NAME?</v>
      </c>
      <c r="N304" s="1240"/>
      <c r="O304" s="1668"/>
      <c r="P304" s="1240"/>
      <c r="Q304" s="1240"/>
      <c r="R304" s="1240"/>
      <c r="S304" s="1240"/>
      <c r="T304" s="1240" t="e">
        <f t="shared" ca="1" si="70"/>
        <v>#NAME?</v>
      </c>
      <c r="U304" s="1378" t="e">
        <f t="shared" ca="1" si="71"/>
        <v>#NAME?</v>
      </c>
      <c r="V304" s="1240"/>
      <c r="W304" s="1217" t="s">
        <v>27</v>
      </c>
      <c r="X304" s="48"/>
      <c r="Y304" s="1217" t="s">
        <v>7209</v>
      </c>
      <c r="Z304" s="1562"/>
      <c r="AA304" s="48"/>
      <c r="AB304" s="48"/>
      <c r="AC304" s="48"/>
      <c r="AD304" s="48"/>
      <c r="AE304" s="48"/>
      <c r="AF304" s="1562"/>
      <c r="AG304" s="48"/>
      <c r="AH304" s="48"/>
      <c r="AI304" s="48"/>
      <c r="AJ304" s="48"/>
      <c r="AK304" s="48"/>
    </row>
    <row r="305" spans="1:37" ht="18">
      <c r="A305" s="1450">
        <v>44797</v>
      </c>
      <c r="B305" s="1217" t="s">
        <v>3473</v>
      </c>
      <c r="C305" s="1217"/>
      <c r="D305" s="1242" t="s">
        <v>3570</v>
      </c>
      <c r="E305" s="1217" t="s">
        <v>3910</v>
      </c>
      <c r="F305" s="1217" t="s">
        <v>3592</v>
      </c>
      <c r="G305" s="1219">
        <v>11000</v>
      </c>
      <c r="H305" s="1572" t="s">
        <v>3063</v>
      </c>
      <c r="I305" s="1800" t="s">
        <v>3453</v>
      </c>
      <c r="J305" s="1682"/>
      <c r="K305" s="48" t="e">
        <f t="shared" ca="1" si="86"/>
        <v>#NAME?</v>
      </c>
      <c r="L305" s="48"/>
      <c r="M305" s="1240"/>
      <c r="N305" s="1240">
        <v>5300</v>
      </c>
      <c r="O305" s="1668"/>
      <c r="P305" s="1240"/>
      <c r="Q305" s="1240"/>
      <c r="R305" s="1240"/>
      <c r="S305" s="1240"/>
      <c r="T305" s="1240" t="e">
        <f t="shared" ca="1" si="70"/>
        <v>#NAME?</v>
      </c>
      <c r="U305" s="1378" t="e">
        <f t="shared" ca="1" si="71"/>
        <v>#NAME?</v>
      </c>
      <c r="V305" s="1240"/>
      <c r="W305" s="1217" t="s">
        <v>3572</v>
      </c>
      <c r="X305" s="48"/>
      <c r="Y305" s="1217" t="s">
        <v>7210</v>
      </c>
      <c r="Z305" s="1562"/>
      <c r="AA305" s="48"/>
      <c r="AB305" s="48"/>
      <c r="AC305" s="48"/>
      <c r="AD305" s="48"/>
      <c r="AE305" s="48"/>
      <c r="AF305" s="1562"/>
      <c r="AG305" s="48"/>
      <c r="AH305" s="48"/>
      <c r="AI305" s="48"/>
      <c r="AJ305" s="48"/>
      <c r="AK305" s="48"/>
    </row>
    <row r="306" spans="1:37" ht="18">
      <c r="A306" s="1450">
        <v>44797</v>
      </c>
      <c r="B306" s="1217" t="s">
        <v>3473</v>
      </c>
      <c r="C306" s="1217"/>
      <c r="D306" s="1242" t="s">
        <v>3570</v>
      </c>
      <c r="E306" s="1217" t="s">
        <v>86</v>
      </c>
      <c r="F306" s="1217" t="s">
        <v>3547</v>
      </c>
      <c r="G306" s="1219">
        <v>8500</v>
      </c>
      <c r="H306" s="1572" t="s">
        <v>3063</v>
      </c>
      <c r="I306" s="1800" t="s">
        <v>3453</v>
      </c>
      <c r="J306" s="1682"/>
      <c r="K306" s="48" t="e">
        <f t="shared" ca="1" si="86"/>
        <v>#NAME?</v>
      </c>
      <c r="L306" s="48"/>
      <c r="M306" s="1240"/>
      <c r="N306" s="1240">
        <v>4300</v>
      </c>
      <c r="O306" s="1668"/>
      <c r="P306" s="1240"/>
      <c r="Q306" s="1240"/>
      <c r="R306" s="1240"/>
      <c r="S306" s="1240"/>
      <c r="T306" s="1240" t="e">
        <f t="shared" ca="1" si="70"/>
        <v>#NAME?</v>
      </c>
      <c r="U306" s="1378" t="e">
        <f t="shared" ca="1" si="71"/>
        <v>#NAME?</v>
      </c>
      <c r="V306" s="1240"/>
      <c r="W306" s="1217" t="s">
        <v>3572</v>
      </c>
      <c r="X306" s="48"/>
      <c r="Y306" s="1217" t="s">
        <v>7211</v>
      </c>
      <c r="Z306" s="1562"/>
      <c r="AA306" s="48"/>
      <c r="AB306" s="48"/>
      <c r="AC306" s="48"/>
      <c r="AD306" s="48"/>
      <c r="AE306" s="48"/>
      <c r="AF306" s="1562"/>
      <c r="AG306" s="48"/>
      <c r="AH306" s="48"/>
      <c r="AI306" s="48"/>
      <c r="AJ306" s="48"/>
      <c r="AK306" s="48"/>
    </row>
    <row r="307" spans="1:37" ht="18">
      <c r="A307" s="1450">
        <v>44797</v>
      </c>
      <c r="B307" s="1217" t="s">
        <v>3473</v>
      </c>
      <c r="C307" s="1217"/>
      <c r="D307" s="1242" t="s">
        <v>3570</v>
      </c>
      <c r="E307" s="1217" t="s">
        <v>55</v>
      </c>
      <c r="F307" s="1217" t="s">
        <v>3512</v>
      </c>
      <c r="G307" s="1219">
        <v>11000</v>
      </c>
      <c r="H307" s="1572" t="s">
        <v>3063</v>
      </c>
      <c r="I307" s="1800" t="s">
        <v>3453</v>
      </c>
      <c r="J307" s="1682"/>
      <c r="K307" s="48" t="e">
        <f t="shared" ca="1" si="86"/>
        <v>#NAME?</v>
      </c>
      <c r="L307" s="48"/>
      <c r="M307" s="1240"/>
      <c r="N307" s="1240">
        <v>5300</v>
      </c>
      <c r="O307" s="1668"/>
      <c r="P307" s="1240"/>
      <c r="Q307" s="1240"/>
      <c r="R307" s="1240"/>
      <c r="S307" s="1240"/>
      <c r="T307" s="1240" t="e">
        <f t="shared" ca="1" si="70"/>
        <v>#NAME?</v>
      </c>
      <c r="U307" s="1378" t="e">
        <f t="shared" ca="1" si="71"/>
        <v>#NAME?</v>
      </c>
      <c r="V307" s="1240"/>
      <c r="W307" s="1217" t="s">
        <v>3572</v>
      </c>
      <c r="X307" s="48"/>
      <c r="Y307" s="1217" t="s">
        <v>7212</v>
      </c>
      <c r="Z307" s="1562"/>
      <c r="AA307" s="48"/>
      <c r="AB307" s="48"/>
      <c r="AC307" s="48"/>
      <c r="AD307" s="48"/>
      <c r="AE307" s="48"/>
      <c r="AF307" s="1562"/>
      <c r="AG307" s="48"/>
      <c r="AH307" s="48"/>
      <c r="AI307" s="48"/>
      <c r="AJ307" s="48"/>
      <c r="AK307" s="48"/>
    </row>
    <row r="308" spans="1:37" ht="18">
      <c r="A308" s="1450">
        <v>44797</v>
      </c>
      <c r="B308" s="1217" t="s">
        <v>1906</v>
      </c>
      <c r="C308" s="1217"/>
      <c r="D308" s="1242" t="s">
        <v>3919</v>
      </c>
      <c r="E308" s="1217" t="s">
        <v>3289</v>
      </c>
      <c r="F308" s="1217" t="s">
        <v>4322</v>
      </c>
      <c r="G308" s="1219">
        <v>26400</v>
      </c>
      <c r="H308" s="1572" t="s">
        <v>3055</v>
      </c>
      <c r="I308" s="1800" t="s">
        <v>3453</v>
      </c>
      <c r="J308" s="1682"/>
      <c r="K308" s="48" t="e">
        <f t="shared" ca="1" si="86"/>
        <v>#NAME?</v>
      </c>
      <c r="L308" s="48" t="e">
        <f t="shared" ref="L308:L311" ca="1" si="90">_xludf.IFS(C308="成田机场",4000,C308="羽田机场",1000,D308="VIP-limo",0)</f>
        <v>#NAME?</v>
      </c>
      <c r="M308" s="1240"/>
      <c r="N308" s="1240">
        <f>12*1300</f>
        <v>15600</v>
      </c>
      <c r="O308" s="1668"/>
      <c r="P308" s="1240"/>
      <c r="Q308" s="1240"/>
      <c r="R308" s="1240"/>
      <c r="S308" s="1240"/>
      <c r="T308" s="1240" t="e">
        <f t="shared" ca="1" si="70"/>
        <v>#NAME?</v>
      </c>
      <c r="U308" s="1378" t="e">
        <f t="shared" ca="1" si="71"/>
        <v>#NAME?</v>
      </c>
      <c r="V308" s="1240"/>
      <c r="W308" s="1217" t="s">
        <v>27</v>
      </c>
      <c r="X308" s="48"/>
      <c r="Y308" s="1217" t="s">
        <v>7213</v>
      </c>
      <c r="Z308" s="1562"/>
      <c r="AA308" s="48"/>
      <c r="AB308" s="48"/>
      <c r="AC308" s="48"/>
      <c r="AD308" s="48"/>
      <c r="AE308" s="48"/>
      <c r="AF308" s="1562"/>
      <c r="AG308" s="48"/>
      <c r="AH308" s="48"/>
      <c r="AI308" s="48"/>
      <c r="AJ308" s="48"/>
      <c r="AK308" s="48"/>
    </row>
    <row r="309" spans="1:37" ht="18">
      <c r="A309" s="1450">
        <v>44797</v>
      </c>
      <c r="B309" s="1217" t="s">
        <v>1170</v>
      </c>
      <c r="C309" s="1217" t="s">
        <v>3456</v>
      </c>
      <c r="D309" s="1242" t="s">
        <v>1812</v>
      </c>
      <c r="E309" s="1217" t="s">
        <v>39</v>
      </c>
      <c r="F309" s="1217" t="s">
        <v>3477</v>
      </c>
      <c r="G309" s="1219">
        <v>19000</v>
      </c>
      <c r="H309" s="1769" t="s">
        <v>3063</v>
      </c>
      <c r="I309" s="1800" t="s">
        <v>3453</v>
      </c>
      <c r="J309" s="1682"/>
      <c r="K309" s="48" t="e">
        <f t="shared" ca="1" si="86"/>
        <v>#NAME?</v>
      </c>
      <c r="L309" s="48" t="e">
        <f t="shared" ca="1" si="90"/>
        <v>#NAME?</v>
      </c>
      <c r="M309" s="1240" t="e">
        <f ca="1">(18000-K309-L309)*0.7</f>
        <v>#NAME?</v>
      </c>
      <c r="N309" s="1240"/>
      <c r="O309" s="1668"/>
      <c r="P309" s="1240"/>
      <c r="Q309" s="1240"/>
      <c r="R309" s="1240"/>
      <c r="S309" s="1240"/>
      <c r="T309" s="1240" t="e">
        <f t="shared" ca="1" si="70"/>
        <v>#NAME?</v>
      </c>
      <c r="U309" s="1378" t="e">
        <f t="shared" ca="1" si="71"/>
        <v>#NAME?</v>
      </c>
      <c r="V309" s="1240"/>
      <c r="W309" s="1217" t="s">
        <v>7215</v>
      </c>
      <c r="X309" s="48"/>
      <c r="Y309" s="1217" t="s">
        <v>7214</v>
      </c>
      <c r="Z309" s="1562"/>
      <c r="AA309" s="48"/>
      <c r="AB309" s="48"/>
      <c r="AC309" s="48"/>
      <c r="AD309" s="48"/>
      <c r="AE309" s="48"/>
      <c r="AF309" s="1562"/>
      <c r="AG309" s="48"/>
      <c r="AH309" s="48"/>
      <c r="AI309" s="48"/>
      <c r="AJ309" s="48"/>
      <c r="AK309" s="48"/>
    </row>
    <row r="310" spans="1:37" ht="18">
      <c r="A310" s="1450">
        <v>44797</v>
      </c>
      <c r="B310" s="1217" t="s">
        <v>1906</v>
      </c>
      <c r="C310" s="1217"/>
      <c r="D310" s="1242" t="s">
        <v>3919</v>
      </c>
      <c r="E310" s="1217" t="s">
        <v>43</v>
      </c>
      <c r="F310" s="1217" t="s">
        <v>3629</v>
      </c>
      <c r="G310" s="1219">
        <v>26400</v>
      </c>
      <c r="H310" s="1572" t="s">
        <v>3055</v>
      </c>
      <c r="I310" s="1800" t="s">
        <v>3453</v>
      </c>
      <c r="J310" s="1682"/>
      <c r="K310" s="48" t="e">
        <f t="shared" ca="1" si="86"/>
        <v>#NAME?</v>
      </c>
      <c r="L310" s="48" t="e">
        <f t="shared" ca="1" si="90"/>
        <v>#NAME?</v>
      </c>
      <c r="M310" s="1240" t="e">
        <f ca="1">(G310-K310-L310)*0.7</f>
        <v>#NAME?</v>
      </c>
      <c r="N310" s="1240"/>
      <c r="O310" s="1668"/>
      <c r="P310" s="1240"/>
      <c r="Q310" s="1240"/>
      <c r="R310" s="1240"/>
      <c r="S310" s="1240"/>
      <c r="T310" s="1240" t="e">
        <f t="shared" ca="1" si="70"/>
        <v>#NAME?</v>
      </c>
      <c r="U310" s="1378" t="e">
        <f t="shared" ca="1" si="71"/>
        <v>#NAME?</v>
      </c>
      <c r="V310" s="1240"/>
      <c r="W310" s="1217" t="s">
        <v>27</v>
      </c>
      <c r="X310" s="48"/>
      <c r="Y310" s="1217" t="s">
        <v>7216</v>
      </c>
      <c r="Z310" s="1562"/>
      <c r="AA310" s="48"/>
      <c r="AB310" s="48"/>
      <c r="AC310" s="48"/>
      <c r="AD310" s="48"/>
      <c r="AE310" s="48"/>
      <c r="AF310" s="1562"/>
      <c r="AG310" s="48"/>
      <c r="AH310" s="48"/>
      <c r="AI310" s="48"/>
      <c r="AJ310" s="48"/>
      <c r="AK310" s="48"/>
    </row>
    <row r="311" spans="1:37" ht="18">
      <c r="A311" s="1450">
        <v>44797</v>
      </c>
      <c r="B311" s="1217" t="s">
        <v>1906</v>
      </c>
      <c r="C311" s="1217"/>
      <c r="D311" s="1242" t="s">
        <v>3919</v>
      </c>
      <c r="E311" s="1217" t="s">
        <v>2979</v>
      </c>
      <c r="F311" s="1217" t="s">
        <v>3501</v>
      </c>
      <c r="G311" s="1219">
        <v>36000</v>
      </c>
      <c r="H311" s="1572" t="s">
        <v>3055</v>
      </c>
      <c r="I311" s="1800" t="s">
        <v>3453</v>
      </c>
      <c r="J311" s="1682"/>
      <c r="K311" s="48" t="e">
        <f t="shared" ca="1" si="86"/>
        <v>#NAME?</v>
      </c>
      <c r="L311" s="48" t="e">
        <f t="shared" ca="1" si="90"/>
        <v>#NAME?</v>
      </c>
      <c r="M311" s="1240"/>
      <c r="N311" s="1240">
        <f>17*1300</f>
        <v>22100</v>
      </c>
      <c r="O311" s="1668"/>
      <c r="P311" s="1240"/>
      <c r="Q311" s="1240"/>
      <c r="R311" s="1240"/>
      <c r="S311" s="1240"/>
      <c r="T311" s="1240" t="e">
        <f t="shared" ca="1" si="70"/>
        <v>#NAME?</v>
      </c>
      <c r="U311" s="1378" t="e">
        <f t="shared" ca="1" si="71"/>
        <v>#NAME?</v>
      </c>
      <c r="V311" s="1240"/>
      <c r="W311" s="1217" t="s">
        <v>27</v>
      </c>
      <c r="X311" s="48"/>
      <c r="Y311" s="1217" t="s">
        <v>7217</v>
      </c>
      <c r="Z311" s="1562"/>
      <c r="AA311" s="48"/>
      <c r="AB311" s="48"/>
      <c r="AC311" s="48"/>
      <c r="AD311" s="48"/>
      <c r="AE311" s="48"/>
      <c r="AF311" s="1562"/>
      <c r="AG311" s="48"/>
      <c r="AH311" s="48"/>
      <c r="AI311" s="48"/>
      <c r="AJ311" s="48"/>
      <c r="AK311" s="48"/>
    </row>
    <row r="312" spans="1:37" ht="18">
      <c r="A312" s="1450">
        <v>44797</v>
      </c>
      <c r="B312" s="1217" t="s">
        <v>3473</v>
      </c>
      <c r="C312" s="1217"/>
      <c r="D312" s="1242" t="s">
        <v>3570</v>
      </c>
      <c r="E312" s="1217" t="s">
        <v>3910</v>
      </c>
      <c r="F312" s="1217" t="s">
        <v>3592</v>
      </c>
      <c r="G312" s="1219">
        <v>11000</v>
      </c>
      <c r="H312" s="1572" t="s">
        <v>3063</v>
      </c>
      <c r="I312" s="1800" t="s">
        <v>3453</v>
      </c>
      <c r="J312" s="1682"/>
      <c r="K312" s="48" t="e">
        <f t="shared" ca="1" si="86"/>
        <v>#NAME?</v>
      </c>
      <c r="L312" s="48"/>
      <c r="M312" s="1240"/>
      <c r="N312" s="1240">
        <v>5300</v>
      </c>
      <c r="O312" s="1668"/>
      <c r="P312" s="1240"/>
      <c r="Q312" s="1240"/>
      <c r="R312" s="1240"/>
      <c r="S312" s="1240"/>
      <c r="T312" s="1240" t="e">
        <f t="shared" ca="1" si="70"/>
        <v>#NAME?</v>
      </c>
      <c r="U312" s="1378" t="e">
        <f t="shared" ca="1" si="71"/>
        <v>#NAME?</v>
      </c>
      <c r="V312" s="1240"/>
      <c r="W312" s="1217" t="s">
        <v>3572</v>
      </c>
      <c r="X312" s="48"/>
      <c r="Y312" s="1217" t="s">
        <v>7218</v>
      </c>
      <c r="Z312" s="1562"/>
      <c r="AA312" s="48"/>
      <c r="AB312" s="48"/>
      <c r="AC312" s="48"/>
      <c r="AD312" s="48"/>
      <c r="AE312" s="48"/>
      <c r="AF312" s="1562"/>
      <c r="AG312" s="48"/>
      <c r="AH312" s="48"/>
      <c r="AI312" s="48"/>
      <c r="AJ312" s="48"/>
      <c r="AK312" s="48"/>
    </row>
    <row r="313" spans="1:37" ht="18">
      <c r="A313" s="1450">
        <v>44797</v>
      </c>
      <c r="B313" s="1217" t="s">
        <v>3473</v>
      </c>
      <c r="C313" s="1217"/>
      <c r="D313" s="1242" t="s">
        <v>3570</v>
      </c>
      <c r="E313" s="1217" t="s">
        <v>86</v>
      </c>
      <c r="F313" s="1217" t="s">
        <v>3547</v>
      </c>
      <c r="G313" s="1219">
        <v>8500</v>
      </c>
      <c r="H313" s="1572" t="s">
        <v>3063</v>
      </c>
      <c r="I313" s="1800" t="s">
        <v>3453</v>
      </c>
      <c r="J313" s="1682"/>
      <c r="K313" s="48" t="e">
        <f t="shared" ca="1" si="86"/>
        <v>#NAME?</v>
      </c>
      <c r="L313" s="48"/>
      <c r="M313" s="1240"/>
      <c r="N313" s="1240">
        <v>4300</v>
      </c>
      <c r="O313" s="1668"/>
      <c r="P313" s="1240"/>
      <c r="Q313" s="1240"/>
      <c r="R313" s="1240"/>
      <c r="S313" s="1240"/>
      <c r="T313" s="1240" t="e">
        <f t="shared" ca="1" si="70"/>
        <v>#NAME?</v>
      </c>
      <c r="U313" s="1378" t="e">
        <f t="shared" ca="1" si="71"/>
        <v>#NAME?</v>
      </c>
      <c r="V313" s="1240"/>
      <c r="W313" s="1217" t="s">
        <v>3572</v>
      </c>
      <c r="X313" s="48"/>
      <c r="Y313" s="1217" t="s">
        <v>7219</v>
      </c>
      <c r="Z313" s="1562"/>
      <c r="AA313" s="48"/>
      <c r="AB313" s="48"/>
      <c r="AC313" s="48"/>
      <c r="AD313" s="48"/>
      <c r="AE313" s="48"/>
      <c r="AF313" s="1562"/>
      <c r="AG313" s="48"/>
      <c r="AH313" s="48"/>
      <c r="AI313" s="48"/>
      <c r="AJ313" s="48"/>
      <c r="AK313" s="48"/>
    </row>
    <row r="314" spans="1:37" ht="18">
      <c r="A314" s="1450">
        <v>44797</v>
      </c>
      <c r="B314" s="1217" t="s">
        <v>3473</v>
      </c>
      <c r="C314" s="1217"/>
      <c r="D314" s="1242" t="s">
        <v>3570</v>
      </c>
      <c r="E314" s="1217" t="s">
        <v>55</v>
      </c>
      <c r="F314" s="1217" t="s">
        <v>3512</v>
      </c>
      <c r="G314" s="1219">
        <v>11000</v>
      </c>
      <c r="H314" s="1572" t="s">
        <v>3063</v>
      </c>
      <c r="I314" s="1800" t="s">
        <v>3453</v>
      </c>
      <c r="J314" s="1682"/>
      <c r="K314" s="48" t="e">
        <f t="shared" ca="1" si="86"/>
        <v>#NAME?</v>
      </c>
      <c r="L314" s="48"/>
      <c r="M314" s="1240"/>
      <c r="N314" s="1240">
        <v>5300</v>
      </c>
      <c r="O314" s="1668"/>
      <c r="P314" s="1240"/>
      <c r="Q314" s="1240"/>
      <c r="R314" s="1240"/>
      <c r="S314" s="1240"/>
      <c r="T314" s="1240" t="e">
        <f t="shared" ca="1" si="70"/>
        <v>#NAME?</v>
      </c>
      <c r="U314" s="1378" t="e">
        <f t="shared" ca="1" si="71"/>
        <v>#NAME?</v>
      </c>
      <c r="V314" s="1240"/>
      <c r="W314" s="1217" t="s">
        <v>3572</v>
      </c>
      <c r="X314" s="48"/>
      <c r="Y314" s="1217" t="s">
        <v>7220</v>
      </c>
      <c r="Z314" s="1562"/>
      <c r="AA314" s="48"/>
      <c r="AB314" s="48"/>
      <c r="AC314" s="48"/>
      <c r="AD314" s="48"/>
      <c r="AE314" s="48"/>
      <c r="AF314" s="1562"/>
      <c r="AG314" s="48"/>
      <c r="AH314" s="48"/>
      <c r="AI314" s="48"/>
      <c r="AJ314" s="48"/>
      <c r="AK314" s="48"/>
    </row>
    <row r="315" spans="1:37" ht="18">
      <c r="A315" s="1450">
        <v>44798</v>
      </c>
      <c r="B315" s="1217" t="s">
        <v>1906</v>
      </c>
      <c r="C315" s="1217"/>
      <c r="D315" s="1242" t="s">
        <v>3919</v>
      </c>
      <c r="E315" s="1217" t="s">
        <v>49</v>
      </c>
      <c r="F315" s="1217" t="s">
        <v>3486</v>
      </c>
      <c r="G315" s="1219">
        <v>24000</v>
      </c>
      <c r="H315" s="1572" t="s">
        <v>3055</v>
      </c>
      <c r="I315" s="1800" t="s">
        <v>3453</v>
      </c>
      <c r="J315" s="1682"/>
      <c r="K315" s="48" t="e">
        <f t="shared" ca="1" si="86"/>
        <v>#NAME?</v>
      </c>
      <c r="L315" s="48" t="e">
        <f t="shared" ref="L315:L316" ca="1" si="91">_xludf.IFS(C315="成田机场",4000,C315="羽田机场",1000,D315="VIP-limo",0)</f>
        <v>#NAME?</v>
      </c>
      <c r="M315" s="1240" t="e">
        <f ca="1">(G315-K315-L315)*0.7</f>
        <v>#NAME?</v>
      </c>
      <c r="N315" s="1240"/>
      <c r="O315" s="1668"/>
      <c r="P315" s="1240"/>
      <c r="Q315" s="1240"/>
      <c r="R315" s="1240"/>
      <c r="S315" s="1240"/>
      <c r="T315" s="1240" t="e">
        <f t="shared" ca="1" si="70"/>
        <v>#NAME?</v>
      </c>
      <c r="U315" s="1378" t="e">
        <f t="shared" ca="1" si="71"/>
        <v>#NAME?</v>
      </c>
      <c r="V315" s="1240"/>
      <c r="W315" s="1217" t="s">
        <v>27</v>
      </c>
      <c r="X315" s="48"/>
      <c r="Y315" s="1217" t="s">
        <v>7221</v>
      </c>
      <c r="Z315" s="1562"/>
      <c r="AA315" s="48"/>
      <c r="AB315" s="48"/>
      <c r="AC315" s="48"/>
      <c r="AD315" s="48"/>
      <c r="AE315" s="48"/>
      <c r="AF315" s="1562"/>
      <c r="AG315" s="48"/>
      <c r="AH315" s="48"/>
      <c r="AI315" s="48"/>
      <c r="AJ315" s="48"/>
      <c r="AK315" s="48"/>
    </row>
    <row r="316" spans="1:37" ht="18">
      <c r="A316" s="1450">
        <v>44798</v>
      </c>
      <c r="B316" s="1217" t="s">
        <v>1906</v>
      </c>
      <c r="C316" s="1217"/>
      <c r="D316" s="1242" t="s">
        <v>3919</v>
      </c>
      <c r="E316" s="1217" t="s">
        <v>3079</v>
      </c>
      <c r="F316" s="1217" t="s">
        <v>3686</v>
      </c>
      <c r="G316" s="1219">
        <v>21600</v>
      </c>
      <c r="H316" s="1572" t="s">
        <v>3055</v>
      </c>
      <c r="I316" s="1800" t="s">
        <v>3453</v>
      </c>
      <c r="J316" s="1683"/>
      <c r="K316" s="48" t="e">
        <f t="shared" ca="1" si="86"/>
        <v>#NAME?</v>
      </c>
      <c r="L316" s="48" t="e">
        <f t="shared" ca="1" si="91"/>
        <v>#NAME?</v>
      </c>
      <c r="M316" s="1240"/>
      <c r="N316" s="1240">
        <f>10*1300</f>
        <v>13000</v>
      </c>
      <c r="O316" s="1668"/>
      <c r="P316" s="1240"/>
      <c r="Q316" s="1240"/>
      <c r="R316" s="1240"/>
      <c r="S316" s="1240"/>
      <c r="T316" s="1240" t="e">
        <f t="shared" ca="1" si="70"/>
        <v>#NAME?</v>
      </c>
      <c r="U316" s="1378" t="e">
        <f t="shared" ca="1" si="71"/>
        <v>#NAME?</v>
      </c>
      <c r="V316" s="1240"/>
      <c r="W316" s="1217" t="s">
        <v>27</v>
      </c>
      <c r="X316" s="48"/>
      <c r="Y316" s="1217" t="s">
        <v>7222</v>
      </c>
      <c r="Z316" s="1562"/>
      <c r="AA316" s="48"/>
      <c r="AB316" s="48"/>
      <c r="AC316" s="48"/>
      <c r="AD316" s="48"/>
      <c r="AE316" s="48"/>
      <c r="AF316" s="1562"/>
      <c r="AG316" s="48"/>
      <c r="AH316" s="48"/>
      <c r="AI316" s="48"/>
      <c r="AJ316" s="48"/>
      <c r="AK316" s="48"/>
    </row>
    <row r="317" spans="1:37" ht="18">
      <c r="A317" s="1450">
        <v>44798</v>
      </c>
      <c r="B317" s="1217" t="s">
        <v>3473</v>
      </c>
      <c r="C317" s="1217"/>
      <c r="D317" s="1242" t="s">
        <v>3570</v>
      </c>
      <c r="E317" s="1217" t="s">
        <v>3910</v>
      </c>
      <c r="F317" s="1217" t="s">
        <v>3592</v>
      </c>
      <c r="G317" s="1219">
        <v>11000</v>
      </c>
      <c r="H317" s="1572" t="s">
        <v>3063</v>
      </c>
      <c r="I317" s="1800" t="s">
        <v>3453</v>
      </c>
      <c r="J317" s="1682"/>
      <c r="K317" s="48" t="e">
        <f t="shared" ca="1" si="86"/>
        <v>#NAME?</v>
      </c>
      <c r="L317" s="48"/>
      <c r="M317" s="1240"/>
      <c r="N317" s="1240">
        <v>5300</v>
      </c>
      <c r="O317" s="1668"/>
      <c r="P317" s="1240"/>
      <c r="Q317" s="1240"/>
      <c r="R317" s="1240"/>
      <c r="S317" s="1240"/>
      <c r="T317" s="1240" t="e">
        <f t="shared" ca="1" si="70"/>
        <v>#NAME?</v>
      </c>
      <c r="U317" s="1378" t="e">
        <f t="shared" ca="1" si="71"/>
        <v>#NAME?</v>
      </c>
      <c r="V317" s="1240"/>
      <c r="W317" s="1217" t="s">
        <v>3572</v>
      </c>
      <c r="X317" s="48"/>
      <c r="Y317" s="1217" t="s">
        <v>7223</v>
      </c>
      <c r="Z317" s="1562"/>
      <c r="AA317" s="48"/>
      <c r="AB317" s="48"/>
      <c r="AC317" s="48"/>
      <c r="AD317" s="48"/>
      <c r="AE317" s="48"/>
      <c r="AF317" s="1562"/>
      <c r="AG317" s="48"/>
      <c r="AH317" s="48"/>
      <c r="AI317" s="48"/>
      <c r="AJ317" s="48"/>
      <c r="AK317" s="48"/>
    </row>
    <row r="318" spans="1:37" ht="18">
      <c r="A318" s="1450">
        <v>44798</v>
      </c>
      <c r="B318" s="1217" t="s">
        <v>3473</v>
      </c>
      <c r="C318" s="1217"/>
      <c r="D318" s="1242" t="s">
        <v>3570</v>
      </c>
      <c r="E318" s="1217" t="s">
        <v>86</v>
      </c>
      <c r="F318" s="1217" t="s">
        <v>3547</v>
      </c>
      <c r="G318" s="1219">
        <v>8500</v>
      </c>
      <c r="H318" s="1572" t="s">
        <v>3063</v>
      </c>
      <c r="I318" s="1800" t="s">
        <v>3453</v>
      </c>
      <c r="J318" s="1682"/>
      <c r="K318" s="48" t="e">
        <f t="shared" ca="1" si="86"/>
        <v>#NAME?</v>
      </c>
      <c r="L318" s="48"/>
      <c r="M318" s="1240"/>
      <c r="N318" s="1240">
        <v>4300</v>
      </c>
      <c r="O318" s="1668"/>
      <c r="P318" s="1240"/>
      <c r="Q318" s="1240"/>
      <c r="R318" s="1240"/>
      <c r="S318" s="1240"/>
      <c r="T318" s="1240" t="e">
        <f t="shared" ca="1" si="70"/>
        <v>#NAME?</v>
      </c>
      <c r="U318" s="1378" t="e">
        <f t="shared" ca="1" si="71"/>
        <v>#NAME?</v>
      </c>
      <c r="V318" s="1240"/>
      <c r="W318" s="1217" t="s">
        <v>3572</v>
      </c>
      <c r="X318" s="48"/>
      <c r="Y318" s="1217" t="s">
        <v>7224</v>
      </c>
      <c r="Z318" s="1562"/>
      <c r="AA318" s="48"/>
      <c r="AB318" s="48"/>
      <c r="AC318" s="48"/>
      <c r="AD318" s="48"/>
      <c r="AE318" s="48"/>
      <c r="AF318" s="1562"/>
      <c r="AG318" s="48"/>
      <c r="AH318" s="48"/>
      <c r="AI318" s="48"/>
      <c r="AJ318" s="48"/>
      <c r="AK318" s="48"/>
    </row>
    <row r="319" spans="1:37" ht="18">
      <c r="A319" s="1450">
        <v>44798</v>
      </c>
      <c r="B319" s="1217" t="s">
        <v>3473</v>
      </c>
      <c r="C319" s="1217"/>
      <c r="D319" s="1242" t="s">
        <v>3570</v>
      </c>
      <c r="E319" s="1217" t="s">
        <v>55</v>
      </c>
      <c r="F319" s="1217" t="s">
        <v>3512</v>
      </c>
      <c r="G319" s="1219">
        <v>11000</v>
      </c>
      <c r="H319" s="1572" t="s">
        <v>3063</v>
      </c>
      <c r="I319" s="1800" t="s">
        <v>3453</v>
      </c>
      <c r="J319" s="1682"/>
      <c r="K319" s="48" t="e">
        <f t="shared" ca="1" si="86"/>
        <v>#NAME?</v>
      </c>
      <c r="L319" s="48"/>
      <c r="M319" s="1240"/>
      <c r="N319" s="1240">
        <v>5300</v>
      </c>
      <c r="O319" s="1668"/>
      <c r="P319" s="1240"/>
      <c r="Q319" s="1240"/>
      <c r="R319" s="1240"/>
      <c r="S319" s="1240"/>
      <c r="T319" s="1240" t="e">
        <f t="shared" ca="1" si="70"/>
        <v>#NAME?</v>
      </c>
      <c r="U319" s="1378" t="e">
        <f t="shared" ca="1" si="71"/>
        <v>#NAME?</v>
      </c>
      <c r="V319" s="1240"/>
      <c r="W319" s="1217" t="s">
        <v>3572</v>
      </c>
      <c r="X319" s="48"/>
      <c r="Y319" s="1217" t="s">
        <v>7225</v>
      </c>
      <c r="Z319" s="1562"/>
      <c r="AA319" s="48"/>
      <c r="AB319" s="48"/>
      <c r="AC319" s="48"/>
      <c r="AD319" s="48"/>
      <c r="AE319" s="48"/>
      <c r="AF319" s="1562"/>
      <c r="AG319" s="48"/>
      <c r="AH319" s="48"/>
      <c r="AI319" s="48"/>
      <c r="AJ319" s="48"/>
      <c r="AK319" s="48"/>
    </row>
    <row r="320" spans="1:37" ht="18">
      <c r="A320" s="1450">
        <v>44798</v>
      </c>
      <c r="B320" s="1217" t="s">
        <v>1906</v>
      </c>
      <c r="C320" s="1217"/>
      <c r="D320" s="1242" t="s">
        <v>3919</v>
      </c>
      <c r="E320" s="1217" t="s">
        <v>3289</v>
      </c>
      <c r="F320" s="1217" t="s">
        <v>3501</v>
      </c>
      <c r="G320" s="1219">
        <v>26400</v>
      </c>
      <c r="H320" s="1572" t="s">
        <v>3055</v>
      </c>
      <c r="I320" s="1800" t="s">
        <v>3453</v>
      </c>
      <c r="J320" s="1682"/>
      <c r="K320" s="48" t="e">
        <f t="shared" ca="1" si="86"/>
        <v>#NAME?</v>
      </c>
      <c r="L320" s="48" t="e">
        <f t="shared" ref="L320:L321" ca="1" si="92">_xludf.IFS(C320="成田机场",4000,C320="羽田机场",1000,D320="VIP-limo",0)</f>
        <v>#NAME?</v>
      </c>
      <c r="M320" s="1240"/>
      <c r="N320" s="1240">
        <f>12*1300</f>
        <v>15600</v>
      </c>
      <c r="O320" s="1668"/>
      <c r="P320" s="1240"/>
      <c r="Q320" s="1240"/>
      <c r="R320" s="1240"/>
      <c r="S320" s="1240"/>
      <c r="T320" s="1240" t="e">
        <f t="shared" ca="1" si="70"/>
        <v>#NAME?</v>
      </c>
      <c r="U320" s="1378" t="e">
        <f t="shared" ca="1" si="71"/>
        <v>#NAME?</v>
      </c>
      <c r="V320" s="1240"/>
      <c r="W320" s="1217" t="s">
        <v>27</v>
      </c>
      <c r="X320" s="48"/>
      <c r="Y320" s="1217" t="s">
        <v>7226</v>
      </c>
      <c r="Z320" s="1562"/>
      <c r="AA320" s="48"/>
      <c r="AB320" s="48"/>
      <c r="AC320" s="48"/>
      <c r="AD320" s="48"/>
      <c r="AE320" s="48"/>
      <c r="AF320" s="1562"/>
      <c r="AG320" s="48"/>
      <c r="AH320" s="48"/>
      <c r="AI320" s="48"/>
      <c r="AJ320" s="48"/>
      <c r="AK320" s="48"/>
    </row>
    <row r="321" spans="1:37" ht="13.8">
      <c r="A321" s="1450">
        <v>44798</v>
      </c>
      <c r="B321" s="1217" t="s">
        <v>570</v>
      </c>
      <c r="C321" s="1217" t="s">
        <v>3446</v>
      </c>
      <c r="D321" s="1242" t="s">
        <v>3807</v>
      </c>
      <c r="E321" s="1217" t="s">
        <v>55</v>
      </c>
      <c r="F321" s="1217" t="s">
        <v>3512</v>
      </c>
      <c r="G321" s="1219">
        <v>20000</v>
      </c>
      <c r="H321" s="1769" t="s">
        <v>3063</v>
      </c>
      <c r="I321" s="1800" t="s">
        <v>3453</v>
      </c>
      <c r="J321" s="1803">
        <v>1700</v>
      </c>
      <c r="K321" s="48" t="e">
        <f t="shared" ca="1" si="86"/>
        <v>#NAME?</v>
      </c>
      <c r="L321" s="48" t="e">
        <f t="shared" ca="1" si="92"/>
        <v>#NAME?</v>
      </c>
      <c r="M321" s="1240"/>
      <c r="N321" s="1240">
        <v>3000</v>
      </c>
      <c r="O321" s="1668"/>
      <c r="P321" s="1240"/>
      <c r="Q321" s="1240"/>
      <c r="R321" s="1240"/>
      <c r="S321" s="1240"/>
      <c r="T321" s="1240" t="e">
        <f t="shared" ca="1" si="70"/>
        <v>#NAME?</v>
      </c>
      <c r="U321" s="1378" t="e">
        <f t="shared" ca="1" si="71"/>
        <v>#NAME?</v>
      </c>
      <c r="V321" s="1240"/>
      <c r="W321" s="1217" t="s">
        <v>105</v>
      </c>
      <c r="X321" s="48"/>
      <c r="Y321" s="1217" t="s">
        <v>7227</v>
      </c>
      <c r="Z321" s="1562"/>
      <c r="AA321" s="48"/>
      <c r="AB321" s="48"/>
      <c r="AC321" s="48"/>
      <c r="AD321" s="48"/>
      <c r="AE321" s="48"/>
      <c r="AF321" s="1562"/>
      <c r="AG321" s="48"/>
      <c r="AH321" s="48"/>
      <c r="AI321" s="48"/>
      <c r="AJ321" s="48"/>
      <c r="AK321" s="48"/>
    </row>
    <row r="322" spans="1:37" ht="18">
      <c r="A322" s="1450">
        <v>44798</v>
      </c>
      <c r="B322" s="1217" t="s">
        <v>1170</v>
      </c>
      <c r="C322" s="1217" t="s">
        <v>3456</v>
      </c>
      <c r="D322" s="1242" t="s">
        <v>1371</v>
      </c>
      <c r="E322" s="1217" t="s">
        <v>86</v>
      </c>
      <c r="F322" s="1217" t="s">
        <v>3547</v>
      </c>
      <c r="G322" s="1219">
        <f>1250*100/I1</f>
        <v>25150.905432595573</v>
      </c>
      <c r="H322" s="1769" t="s">
        <v>3063</v>
      </c>
      <c r="I322" s="1804" t="s">
        <v>3450</v>
      </c>
      <c r="J322" s="1682"/>
      <c r="K322" s="48">
        <v>6000</v>
      </c>
      <c r="L322" s="48">
        <v>10000</v>
      </c>
      <c r="M322" s="1240"/>
      <c r="N322" s="1240">
        <v>5000</v>
      </c>
      <c r="O322" s="1668"/>
      <c r="P322" s="1240"/>
      <c r="Q322" s="1240"/>
      <c r="R322" s="1240"/>
      <c r="S322" s="1240"/>
      <c r="T322" s="1240">
        <f t="shared" si="70"/>
        <v>4150.9054325955731</v>
      </c>
      <c r="U322" s="1378">
        <f t="shared" si="71"/>
        <v>0.16503999999999999</v>
      </c>
      <c r="V322" s="1240"/>
      <c r="W322" s="1217" t="s">
        <v>1540</v>
      </c>
      <c r="X322" s="48"/>
      <c r="Y322" s="1217" t="s">
        <v>7228</v>
      </c>
      <c r="Z322" s="1562"/>
      <c r="AA322" s="48"/>
      <c r="AB322" s="48"/>
      <c r="AC322" s="48"/>
      <c r="AD322" s="48"/>
      <c r="AE322" s="48"/>
      <c r="AF322" s="1562"/>
      <c r="AG322" s="48"/>
      <c r="AH322" s="48"/>
      <c r="AI322" s="48"/>
      <c r="AJ322" s="48"/>
      <c r="AK322" s="48"/>
    </row>
    <row r="323" spans="1:37" ht="18">
      <c r="A323" s="1450">
        <v>44798</v>
      </c>
      <c r="B323" s="1217" t="s">
        <v>1906</v>
      </c>
      <c r="C323" s="1217"/>
      <c r="D323" s="1242" t="s">
        <v>3919</v>
      </c>
      <c r="E323" s="1217" t="s">
        <v>40</v>
      </c>
      <c r="F323" s="1217" t="s">
        <v>3449</v>
      </c>
      <c r="G323" s="1219">
        <v>26400</v>
      </c>
      <c r="H323" s="1572" t="s">
        <v>3055</v>
      </c>
      <c r="I323" s="1800" t="s">
        <v>3453</v>
      </c>
      <c r="J323" s="1682"/>
      <c r="K323" s="48" t="e">
        <f t="shared" ref="K323:K348" ca="1" si="93">_xludf.IFS(C323="成田机场",3000,C323="羽田机场",1200,D323="NearMe",1000,D323="VIP-limo",G323*0.12)</f>
        <v>#NAME?</v>
      </c>
      <c r="L323" s="48" t="e">
        <f t="shared" ref="L323:L324" ca="1" si="94">_xludf.IFS(C323="成田机场",4000,C323="羽田机场",1000,D323="VIP-limo",0)</f>
        <v>#NAME?</v>
      </c>
      <c r="M323" s="1240" t="e">
        <f ca="1">(G323-K323-L323)*0.7</f>
        <v>#NAME?</v>
      </c>
      <c r="N323" s="1240"/>
      <c r="O323" s="1668"/>
      <c r="P323" s="1240"/>
      <c r="Q323" s="1240"/>
      <c r="R323" s="1240"/>
      <c r="S323" s="1240"/>
      <c r="T323" s="1240" t="e">
        <f t="shared" ca="1" si="70"/>
        <v>#NAME?</v>
      </c>
      <c r="U323" s="1378" t="e">
        <f t="shared" ca="1" si="71"/>
        <v>#NAME?</v>
      </c>
      <c r="V323" s="1240"/>
      <c r="W323" s="1217" t="s">
        <v>27</v>
      </c>
      <c r="X323" s="48"/>
      <c r="Y323" s="1217" t="s">
        <v>7229</v>
      </c>
      <c r="Z323" s="1562"/>
      <c r="AA323" s="48"/>
      <c r="AB323" s="48"/>
      <c r="AC323" s="48"/>
      <c r="AD323" s="48"/>
      <c r="AE323" s="48"/>
      <c r="AF323" s="1562"/>
      <c r="AG323" s="48"/>
      <c r="AH323" s="48"/>
      <c r="AI323" s="48"/>
      <c r="AJ323" s="48"/>
      <c r="AK323" s="48"/>
    </row>
    <row r="324" spans="1:37" ht="18">
      <c r="A324" s="1450">
        <v>44798</v>
      </c>
      <c r="B324" s="1217" t="s">
        <v>1906</v>
      </c>
      <c r="C324" s="1217"/>
      <c r="D324" s="1242" t="s">
        <v>3919</v>
      </c>
      <c r="E324" s="1217" t="s">
        <v>45</v>
      </c>
      <c r="F324" s="1217" t="s">
        <v>3629</v>
      </c>
      <c r="G324" s="1219">
        <v>36000</v>
      </c>
      <c r="H324" s="1572" t="s">
        <v>3055</v>
      </c>
      <c r="I324" s="1800" t="s">
        <v>3453</v>
      </c>
      <c r="J324" s="1682"/>
      <c r="K324" s="48" t="e">
        <f t="shared" ca="1" si="93"/>
        <v>#NAME?</v>
      </c>
      <c r="L324" s="48" t="e">
        <f t="shared" ca="1" si="94"/>
        <v>#NAME?</v>
      </c>
      <c r="M324" s="1240"/>
      <c r="N324" s="1240">
        <f>17*1300</f>
        <v>22100</v>
      </c>
      <c r="O324" s="1668"/>
      <c r="P324" s="1240"/>
      <c r="Q324" s="1240"/>
      <c r="R324" s="1240"/>
      <c r="S324" s="1240"/>
      <c r="T324" s="1240" t="e">
        <f t="shared" ca="1" si="70"/>
        <v>#NAME?</v>
      </c>
      <c r="U324" s="1378" t="e">
        <f t="shared" ca="1" si="71"/>
        <v>#NAME?</v>
      </c>
      <c r="V324" s="1240"/>
      <c r="W324" s="1217" t="s">
        <v>27</v>
      </c>
      <c r="X324" s="48"/>
      <c r="Y324" s="1217" t="s">
        <v>7230</v>
      </c>
      <c r="Z324" s="1562"/>
      <c r="AA324" s="48"/>
      <c r="AB324" s="48"/>
      <c r="AC324" s="48"/>
      <c r="AD324" s="48"/>
      <c r="AE324" s="48"/>
      <c r="AF324" s="1562"/>
      <c r="AG324" s="48"/>
      <c r="AH324" s="48"/>
      <c r="AI324" s="48"/>
      <c r="AJ324" s="48"/>
      <c r="AK324" s="48"/>
    </row>
    <row r="325" spans="1:37" ht="18">
      <c r="A325" s="1450">
        <v>44798</v>
      </c>
      <c r="B325" s="1217" t="s">
        <v>3473</v>
      </c>
      <c r="C325" s="1217"/>
      <c r="D325" s="1242" t="s">
        <v>3570</v>
      </c>
      <c r="E325" s="1217" t="s">
        <v>3910</v>
      </c>
      <c r="F325" s="1217" t="s">
        <v>3592</v>
      </c>
      <c r="G325" s="1219">
        <v>11000</v>
      </c>
      <c r="H325" s="1572" t="s">
        <v>3063</v>
      </c>
      <c r="I325" s="1800" t="s">
        <v>3453</v>
      </c>
      <c r="J325" s="1682"/>
      <c r="K325" s="48" t="e">
        <f t="shared" ca="1" si="93"/>
        <v>#NAME?</v>
      </c>
      <c r="L325" s="48"/>
      <c r="M325" s="1240"/>
      <c r="N325" s="1240">
        <v>5300</v>
      </c>
      <c r="O325" s="1668"/>
      <c r="P325" s="1240"/>
      <c r="Q325" s="1240"/>
      <c r="R325" s="1240"/>
      <c r="S325" s="1240"/>
      <c r="T325" s="1240" t="e">
        <f t="shared" ca="1" si="70"/>
        <v>#NAME?</v>
      </c>
      <c r="U325" s="1378" t="e">
        <f t="shared" ca="1" si="71"/>
        <v>#NAME?</v>
      </c>
      <c r="V325" s="1240"/>
      <c r="W325" s="1217" t="s">
        <v>3572</v>
      </c>
      <c r="X325" s="48"/>
      <c r="Y325" s="1217" t="s">
        <v>7231</v>
      </c>
      <c r="Z325" s="1562"/>
      <c r="AA325" s="48"/>
      <c r="AB325" s="48"/>
      <c r="AC325" s="48"/>
      <c r="AD325" s="48"/>
      <c r="AE325" s="48"/>
      <c r="AF325" s="1562"/>
      <c r="AG325" s="48"/>
      <c r="AH325" s="48"/>
      <c r="AI325" s="48"/>
      <c r="AJ325" s="48"/>
      <c r="AK325" s="48"/>
    </row>
    <row r="326" spans="1:37" ht="18">
      <c r="A326" s="1450">
        <v>44798</v>
      </c>
      <c r="B326" s="1217" t="s">
        <v>3473</v>
      </c>
      <c r="C326" s="1217"/>
      <c r="D326" s="1242" t="s">
        <v>3570</v>
      </c>
      <c r="E326" s="1217" t="s">
        <v>86</v>
      </c>
      <c r="F326" s="1217" t="s">
        <v>3547</v>
      </c>
      <c r="G326" s="1219">
        <v>8500</v>
      </c>
      <c r="H326" s="1572" t="s">
        <v>3063</v>
      </c>
      <c r="I326" s="1800" t="s">
        <v>3453</v>
      </c>
      <c r="J326" s="1682"/>
      <c r="K326" s="48" t="e">
        <f t="shared" ca="1" si="93"/>
        <v>#NAME?</v>
      </c>
      <c r="L326" s="48"/>
      <c r="M326" s="1240"/>
      <c r="N326" s="1240">
        <v>4300</v>
      </c>
      <c r="O326" s="1668"/>
      <c r="P326" s="1240"/>
      <c r="Q326" s="1240"/>
      <c r="R326" s="1240"/>
      <c r="S326" s="1240"/>
      <c r="T326" s="1240" t="e">
        <f t="shared" ca="1" si="70"/>
        <v>#NAME?</v>
      </c>
      <c r="U326" s="1378" t="e">
        <f t="shared" ca="1" si="71"/>
        <v>#NAME?</v>
      </c>
      <c r="V326" s="1240"/>
      <c r="W326" s="1217" t="s">
        <v>3572</v>
      </c>
      <c r="X326" s="48"/>
      <c r="Y326" s="1217" t="s">
        <v>7232</v>
      </c>
      <c r="Z326" s="1562"/>
      <c r="AA326" s="48"/>
      <c r="AB326" s="48"/>
      <c r="AC326" s="48"/>
      <c r="AD326" s="48"/>
      <c r="AE326" s="48"/>
      <c r="AF326" s="1562"/>
      <c r="AG326" s="48"/>
      <c r="AH326" s="48"/>
      <c r="AI326" s="48"/>
      <c r="AJ326" s="48"/>
      <c r="AK326" s="48"/>
    </row>
    <row r="327" spans="1:37" ht="18">
      <c r="A327" s="1454">
        <v>44798</v>
      </c>
      <c r="B327" s="1246" t="s">
        <v>3473</v>
      </c>
      <c r="C327" s="1246"/>
      <c r="D327" s="1259" t="s">
        <v>3570</v>
      </c>
      <c r="E327" s="1246" t="s">
        <v>55</v>
      </c>
      <c r="F327" s="1246" t="s">
        <v>3512</v>
      </c>
      <c r="G327" s="1248">
        <v>11000</v>
      </c>
      <c r="H327" s="1791" t="s">
        <v>3063</v>
      </c>
      <c r="I327" s="1801" t="s">
        <v>3453</v>
      </c>
      <c r="J327" s="1802"/>
      <c r="K327" s="1573" t="e">
        <f t="shared" ca="1" si="93"/>
        <v>#NAME?</v>
      </c>
      <c r="L327" s="1573"/>
      <c r="M327" s="1257"/>
      <c r="N327" s="1257">
        <v>5300</v>
      </c>
      <c r="O327" s="1796"/>
      <c r="P327" s="1257"/>
      <c r="Q327" s="1257"/>
      <c r="R327" s="1257"/>
      <c r="S327" s="1257"/>
      <c r="T327" s="1240" t="e">
        <f t="shared" ca="1" si="70"/>
        <v>#NAME?</v>
      </c>
      <c r="U327" s="1387" t="e">
        <f t="shared" ca="1" si="71"/>
        <v>#NAME?</v>
      </c>
      <c r="V327" s="1257"/>
      <c r="W327" s="1246" t="s">
        <v>3572</v>
      </c>
      <c r="X327" s="1573"/>
      <c r="Y327" s="1246" t="s">
        <v>7233</v>
      </c>
      <c r="Z327" s="1584"/>
      <c r="AA327" s="1573"/>
      <c r="AB327" s="1573"/>
      <c r="AC327" s="1573"/>
      <c r="AD327" s="1573"/>
      <c r="AE327" s="1573"/>
      <c r="AF327" s="1584"/>
      <c r="AG327" s="1573"/>
      <c r="AH327" s="1573"/>
      <c r="AI327" s="1573"/>
      <c r="AJ327" s="1573"/>
      <c r="AK327" s="1573"/>
    </row>
    <row r="328" spans="1:37" ht="18">
      <c r="A328" s="1450">
        <v>44799</v>
      </c>
      <c r="B328" s="1217" t="s">
        <v>1170</v>
      </c>
      <c r="C328" s="1217" t="s">
        <v>3446</v>
      </c>
      <c r="D328" s="1242" t="s">
        <v>4010</v>
      </c>
      <c r="E328" s="1217" t="s">
        <v>3910</v>
      </c>
      <c r="F328" s="1217" t="s">
        <v>3592</v>
      </c>
      <c r="G328" s="1219">
        <v>13000</v>
      </c>
      <c r="H328" s="1572" t="s">
        <v>3063</v>
      </c>
      <c r="I328" s="1800" t="s">
        <v>3453</v>
      </c>
      <c r="J328" s="1682"/>
      <c r="K328" s="48" t="e">
        <f t="shared" ca="1" si="93"/>
        <v>#NAME?</v>
      </c>
      <c r="L328" s="48" t="e">
        <f t="shared" ref="L328:L330" ca="1" si="95">_xludf.IFS(C328="成田机场",4000,C328="羽田机场",1000,D328="VIP-limo",0)</f>
        <v>#NAME?</v>
      </c>
      <c r="M328" s="1240"/>
      <c r="N328" s="1240">
        <v>3000</v>
      </c>
      <c r="O328" s="1668"/>
      <c r="P328" s="1240"/>
      <c r="Q328" s="1240"/>
      <c r="R328" s="1240"/>
      <c r="S328" s="1240"/>
      <c r="T328" s="1240" t="e">
        <f t="shared" ca="1" si="70"/>
        <v>#NAME?</v>
      </c>
      <c r="U328" s="1378" t="e">
        <f t="shared" ca="1" si="71"/>
        <v>#NAME?</v>
      </c>
      <c r="V328" s="1240"/>
      <c r="W328" s="1217" t="s">
        <v>108</v>
      </c>
      <c r="X328" s="48"/>
      <c r="Y328" s="1217" t="s">
        <v>7234</v>
      </c>
      <c r="Z328" s="1562"/>
      <c r="AA328" s="48"/>
      <c r="AB328" s="48"/>
      <c r="AC328" s="48"/>
      <c r="AD328" s="48"/>
      <c r="AE328" s="48"/>
      <c r="AF328" s="1562"/>
      <c r="AG328" s="48"/>
      <c r="AH328" s="48"/>
      <c r="AI328" s="48"/>
      <c r="AJ328" s="48"/>
      <c r="AK328" s="48"/>
    </row>
    <row r="329" spans="1:37" ht="18">
      <c r="A329" s="1450">
        <v>44799</v>
      </c>
      <c r="B329" s="1217" t="s">
        <v>1906</v>
      </c>
      <c r="C329" s="1217"/>
      <c r="D329" s="1798" t="s">
        <v>3919</v>
      </c>
      <c r="E329" s="1805" t="s">
        <v>61</v>
      </c>
      <c r="F329" s="1805" t="s">
        <v>3686</v>
      </c>
      <c r="G329" s="1806">
        <v>19200</v>
      </c>
      <c r="H329" s="1807" t="s">
        <v>3055</v>
      </c>
      <c r="I329" s="1808" t="s">
        <v>3453</v>
      </c>
      <c r="J329" s="1682"/>
      <c r="K329" s="48" t="e">
        <f t="shared" ca="1" si="93"/>
        <v>#NAME?</v>
      </c>
      <c r="L329" s="48" t="e">
        <f t="shared" ca="1" si="95"/>
        <v>#NAME?</v>
      </c>
      <c r="M329" s="1240" t="e">
        <f ca="1">(G329-K329-L329)*0.7</f>
        <v>#NAME?</v>
      </c>
      <c r="N329" s="1240"/>
      <c r="O329" s="1668"/>
      <c r="P329" s="1240"/>
      <c r="Q329" s="1240"/>
      <c r="R329" s="1240"/>
      <c r="S329" s="1240"/>
      <c r="T329" s="1240" t="e">
        <f t="shared" ca="1" si="70"/>
        <v>#NAME?</v>
      </c>
      <c r="U329" s="1378" t="e">
        <f t="shared" ca="1" si="71"/>
        <v>#NAME?</v>
      </c>
      <c r="V329" s="1240"/>
      <c r="W329" s="1217" t="s">
        <v>27</v>
      </c>
      <c r="X329" s="48"/>
      <c r="Y329" s="1217" t="s">
        <v>7235</v>
      </c>
      <c r="Z329" s="1562"/>
      <c r="AA329" s="48"/>
      <c r="AB329" s="48"/>
      <c r="AC329" s="48"/>
      <c r="AD329" s="48"/>
      <c r="AE329" s="48"/>
      <c r="AF329" s="1562"/>
      <c r="AG329" s="48"/>
      <c r="AH329" s="48"/>
      <c r="AI329" s="48"/>
      <c r="AJ329" s="48"/>
      <c r="AK329" s="48"/>
    </row>
    <row r="330" spans="1:37" ht="18">
      <c r="A330" s="1450">
        <v>44799</v>
      </c>
      <c r="B330" s="1217" t="s">
        <v>1906</v>
      </c>
      <c r="C330" s="1217"/>
      <c r="D330" s="1242" t="s">
        <v>3919</v>
      </c>
      <c r="E330" s="1217" t="s">
        <v>2979</v>
      </c>
      <c r="F330" s="1217" t="s">
        <v>3501</v>
      </c>
      <c r="G330" s="1219">
        <v>40800</v>
      </c>
      <c r="H330" s="1572" t="s">
        <v>3055</v>
      </c>
      <c r="I330" s="1800" t="s">
        <v>3453</v>
      </c>
      <c r="J330" s="1682"/>
      <c r="K330" s="48" t="e">
        <f t="shared" ca="1" si="93"/>
        <v>#NAME?</v>
      </c>
      <c r="L330" s="48" t="e">
        <f t="shared" ca="1" si="95"/>
        <v>#NAME?</v>
      </c>
      <c r="M330" s="1240"/>
      <c r="N330" s="1240">
        <f>19*1300</f>
        <v>24700</v>
      </c>
      <c r="O330" s="1668"/>
      <c r="P330" s="1240"/>
      <c r="Q330" s="1240"/>
      <c r="R330" s="1240"/>
      <c r="S330" s="1240"/>
      <c r="T330" s="1240" t="e">
        <f t="shared" ca="1" si="70"/>
        <v>#NAME?</v>
      </c>
      <c r="U330" s="1378" t="e">
        <f t="shared" ca="1" si="71"/>
        <v>#NAME?</v>
      </c>
      <c r="V330" s="1240"/>
      <c r="W330" s="1217" t="s">
        <v>27</v>
      </c>
      <c r="X330" s="48"/>
      <c r="Y330" s="1217" t="s">
        <v>7236</v>
      </c>
      <c r="Z330" s="1562"/>
      <c r="AA330" s="48"/>
      <c r="AB330" s="48"/>
      <c r="AC330" s="48"/>
      <c r="AD330" s="48"/>
      <c r="AE330" s="48"/>
      <c r="AF330" s="1562"/>
      <c r="AG330" s="48"/>
      <c r="AH330" s="48"/>
      <c r="AI330" s="48"/>
      <c r="AJ330" s="48"/>
      <c r="AK330" s="48"/>
    </row>
    <row r="331" spans="1:37" ht="18">
      <c r="A331" s="1450">
        <v>44799</v>
      </c>
      <c r="B331" s="1217" t="s">
        <v>3473</v>
      </c>
      <c r="C331" s="1217"/>
      <c r="D331" s="1242" t="s">
        <v>3570</v>
      </c>
      <c r="E331" s="1217" t="s">
        <v>3910</v>
      </c>
      <c r="F331" s="1217" t="s">
        <v>3592</v>
      </c>
      <c r="G331" s="1219">
        <v>11000</v>
      </c>
      <c r="H331" s="1572" t="s">
        <v>3063</v>
      </c>
      <c r="I331" s="1800" t="s">
        <v>3453</v>
      </c>
      <c r="J331" s="1682"/>
      <c r="K331" s="48" t="e">
        <f t="shared" ca="1" si="93"/>
        <v>#NAME?</v>
      </c>
      <c r="L331" s="48"/>
      <c r="M331" s="1240"/>
      <c r="N331" s="1240">
        <v>5300</v>
      </c>
      <c r="O331" s="1668"/>
      <c r="P331" s="1240"/>
      <c r="Q331" s="1240"/>
      <c r="R331" s="1240"/>
      <c r="S331" s="1240"/>
      <c r="T331" s="1240" t="e">
        <f t="shared" ca="1" si="70"/>
        <v>#NAME?</v>
      </c>
      <c r="U331" s="1378" t="e">
        <f t="shared" ca="1" si="71"/>
        <v>#NAME?</v>
      </c>
      <c r="V331" s="1240"/>
      <c r="W331" s="1217" t="s">
        <v>3572</v>
      </c>
      <c r="X331" s="48"/>
      <c r="Y331" s="1217" t="s">
        <v>7237</v>
      </c>
      <c r="Z331" s="1562"/>
      <c r="AA331" s="48"/>
      <c r="AB331" s="48"/>
      <c r="AC331" s="48"/>
      <c r="AD331" s="48"/>
      <c r="AE331" s="48"/>
      <c r="AF331" s="1562"/>
      <c r="AG331" s="48"/>
      <c r="AH331" s="48"/>
      <c r="AI331" s="48"/>
      <c r="AJ331" s="48"/>
      <c r="AK331" s="48"/>
    </row>
    <row r="332" spans="1:37" ht="18">
      <c r="A332" s="1450">
        <v>44799</v>
      </c>
      <c r="B332" s="1217" t="s">
        <v>3473</v>
      </c>
      <c r="C332" s="1217"/>
      <c r="D332" s="1242" t="s">
        <v>3570</v>
      </c>
      <c r="E332" s="1217" t="s">
        <v>86</v>
      </c>
      <c r="F332" s="1217" t="s">
        <v>3547</v>
      </c>
      <c r="G332" s="1219">
        <v>8500</v>
      </c>
      <c r="H332" s="1572" t="s">
        <v>3063</v>
      </c>
      <c r="I332" s="1800" t="s">
        <v>3453</v>
      </c>
      <c r="J332" s="1682"/>
      <c r="K332" s="48" t="e">
        <f t="shared" ca="1" si="93"/>
        <v>#NAME?</v>
      </c>
      <c r="L332" s="48"/>
      <c r="M332" s="1240"/>
      <c r="N332" s="1240">
        <v>4300</v>
      </c>
      <c r="O332" s="1668"/>
      <c r="P332" s="1240"/>
      <c r="Q332" s="1240"/>
      <c r="R332" s="1240"/>
      <c r="S332" s="1240"/>
      <c r="T332" s="1240" t="e">
        <f t="shared" ca="1" si="70"/>
        <v>#NAME?</v>
      </c>
      <c r="U332" s="1378" t="e">
        <f t="shared" ca="1" si="71"/>
        <v>#NAME?</v>
      </c>
      <c r="V332" s="1240"/>
      <c r="W332" s="1217" t="s">
        <v>3572</v>
      </c>
      <c r="X332" s="48"/>
      <c r="Y332" s="1217" t="s">
        <v>7238</v>
      </c>
      <c r="Z332" s="1562"/>
      <c r="AA332" s="48"/>
      <c r="AB332" s="48"/>
      <c r="AC332" s="48"/>
      <c r="AD332" s="48"/>
      <c r="AE332" s="48"/>
      <c r="AF332" s="1562"/>
      <c r="AG332" s="48"/>
      <c r="AH332" s="48"/>
      <c r="AI332" s="48"/>
      <c r="AJ332" s="48"/>
      <c r="AK332" s="48"/>
    </row>
    <row r="333" spans="1:37" ht="18">
      <c r="A333" s="1450">
        <v>44799</v>
      </c>
      <c r="B333" s="1217" t="s">
        <v>3473</v>
      </c>
      <c r="C333" s="1217"/>
      <c r="D333" s="1242" t="s">
        <v>3570</v>
      </c>
      <c r="E333" s="1217" t="s">
        <v>55</v>
      </c>
      <c r="F333" s="1217" t="s">
        <v>3512</v>
      </c>
      <c r="G333" s="1219">
        <v>11000</v>
      </c>
      <c r="H333" s="1572" t="s">
        <v>3063</v>
      </c>
      <c r="I333" s="1800" t="s">
        <v>3453</v>
      </c>
      <c r="J333" s="1682"/>
      <c r="K333" s="48" t="e">
        <f t="shared" ca="1" si="93"/>
        <v>#NAME?</v>
      </c>
      <c r="L333" s="48"/>
      <c r="M333" s="1240"/>
      <c r="N333" s="1240">
        <v>5300</v>
      </c>
      <c r="O333" s="1668"/>
      <c r="P333" s="1240"/>
      <c r="Q333" s="1240"/>
      <c r="R333" s="1240"/>
      <c r="S333" s="1240"/>
      <c r="T333" s="1240" t="e">
        <f t="shared" ca="1" si="70"/>
        <v>#NAME?</v>
      </c>
      <c r="U333" s="1378" t="e">
        <f t="shared" ca="1" si="71"/>
        <v>#NAME?</v>
      </c>
      <c r="V333" s="1240"/>
      <c r="W333" s="1217" t="s">
        <v>3572</v>
      </c>
      <c r="X333" s="48"/>
      <c r="Y333" s="1217" t="s">
        <v>7239</v>
      </c>
      <c r="Z333" s="1562"/>
      <c r="AA333" s="48"/>
      <c r="AB333" s="48"/>
      <c r="AC333" s="48"/>
      <c r="AD333" s="48"/>
      <c r="AE333" s="48"/>
      <c r="AF333" s="1562"/>
      <c r="AG333" s="48"/>
      <c r="AH333" s="48"/>
      <c r="AI333" s="48"/>
      <c r="AJ333" s="48"/>
      <c r="AK333" s="48"/>
    </row>
    <row r="334" spans="1:37" ht="18">
      <c r="A334" s="1450">
        <v>44799</v>
      </c>
      <c r="B334" s="1217" t="s">
        <v>1906</v>
      </c>
      <c r="C334" s="1217"/>
      <c r="D334" s="1242" t="s">
        <v>3919</v>
      </c>
      <c r="E334" s="1217" t="s">
        <v>49</v>
      </c>
      <c r="F334" s="1217" t="s">
        <v>3486</v>
      </c>
      <c r="G334" s="1219">
        <v>33600</v>
      </c>
      <c r="H334" s="1572" t="s">
        <v>3055</v>
      </c>
      <c r="I334" s="1800" t="s">
        <v>3453</v>
      </c>
      <c r="J334" s="1682"/>
      <c r="K334" s="48" t="e">
        <f t="shared" ca="1" si="93"/>
        <v>#NAME?</v>
      </c>
      <c r="L334" s="48" t="e">
        <f t="shared" ref="L334:L339" ca="1" si="96">_xludf.IFS(C334="成田机场",4000,C334="羽田机场",1000,D334="VIP-limo",0)</f>
        <v>#NAME?</v>
      </c>
      <c r="M334" s="1240" t="e">
        <f ca="1">(G334-K334-L334)*0.7</f>
        <v>#NAME?</v>
      </c>
      <c r="N334" s="1240"/>
      <c r="O334" s="1668"/>
      <c r="P334" s="1240"/>
      <c r="Q334" s="1240"/>
      <c r="R334" s="1240"/>
      <c r="S334" s="1240"/>
      <c r="T334" s="1240" t="e">
        <f t="shared" ca="1" si="70"/>
        <v>#NAME?</v>
      </c>
      <c r="U334" s="1378" t="e">
        <f t="shared" ca="1" si="71"/>
        <v>#NAME?</v>
      </c>
      <c r="V334" s="1240"/>
      <c r="W334" s="1217" t="s">
        <v>27</v>
      </c>
      <c r="X334" s="48"/>
      <c r="Y334" s="1217" t="s">
        <v>7240</v>
      </c>
      <c r="Z334" s="1562"/>
      <c r="AA334" s="48"/>
      <c r="AB334" s="48"/>
      <c r="AC334" s="48"/>
      <c r="AD334" s="48"/>
      <c r="AE334" s="48"/>
      <c r="AF334" s="1562"/>
      <c r="AG334" s="48"/>
      <c r="AH334" s="48"/>
      <c r="AI334" s="48"/>
      <c r="AJ334" s="48"/>
      <c r="AK334" s="48"/>
    </row>
    <row r="335" spans="1:37" ht="18">
      <c r="A335" s="1450">
        <v>44799</v>
      </c>
      <c r="B335" s="1217" t="s">
        <v>1906</v>
      </c>
      <c r="C335" s="1217"/>
      <c r="D335" s="1242" t="s">
        <v>3919</v>
      </c>
      <c r="E335" s="1217" t="s">
        <v>3289</v>
      </c>
      <c r="F335" s="1217" t="s">
        <v>3524</v>
      </c>
      <c r="G335" s="1219">
        <v>19200</v>
      </c>
      <c r="H335" s="1572" t="s">
        <v>3055</v>
      </c>
      <c r="I335" s="1800" t="s">
        <v>3453</v>
      </c>
      <c r="J335" s="1682"/>
      <c r="K335" s="48" t="e">
        <f t="shared" ca="1" si="93"/>
        <v>#NAME?</v>
      </c>
      <c r="L335" s="48" t="e">
        <f t="shared" ca="1" si="96"/>
        <v>#NAME?</v>
      </c>
      <c r="M335" s="1240"/>
      <c r="N335" s="1240">
        <f>9*1300</f>
        <v>11700</v>
      </c>
      <c r="O335" s="1668"/>
      <c r="P335" s="1240"/>
      <c r="Q335" s="1240"/>
      <c r="R335" s="1240"/>
      <c r="S335" s="1240"/>
      <c r="T335" s="1240" t="e">
        <f t="shared" ca="1" si="70"/>
        <v>#NAME?</v>
      </c>
      <c r="U335" s="1378" t="e">
        <f t="shared" ca="1" si="71"/>
        <v>#NAME?</v>
      </c>
      <c r="V335" s="1240"/>
      <c r="W335" s="1217" t="s">
        <v>27</v>
      </c>
      <c r="X335" s="48"/>
      <c r="Y335" s="1217" t="s">
        <v>7241</v>
      </c>
      <c r="Z335" s="1562"/>
      <c r="AA335" s="48"/>
      <c r="AB335" s="48"/>
      <c r="AC335" s="48"/>
      <c r="AD335" s="48"/>
      <c r="AE335" s="48"/>
      <c r="AF335" s="1562"/>
      <c r="AG335" s="48"/>
      <c r="AH335" s="48"/>
      <c r="AI335" s="48"/>
      <c r="AJ335" s="48"/>
      <c r="AK335" s="48"/>
    </row>
    <row r="336" spans="1:37" ht="18">
      <c r="A336" s="1450">
        <v>44799</v>
      </c>
      <c r="B336" s="1217" t="s">
        <v>1170</v>
      </c>
      <c r="C336" s="1217" t="s">
        <v>3446</v>
      </c>
      <c r="D336" s="1242" t="s">
        <v>3514</v>
      </c>
      <c r="E336" s="1217" t="s">
        <v>60</v>
      </c>
      <c r="F336" s="1217" t="s">
        <v>3517</v>
      </c>
      <c r="G336" s="1219">
        <v>10000</v>
      </c>
      <c r="H336" s="1769" t="s">
        <v>3063</v>
      </c>
      <c r="I336" s="1800" t="s">
        <v>3453</v>
      </c>
      <c r="J336" s="1682"/>
      <c r="K336" s="48" t="e">
        <f t="shared" ca="1" si="93"/>
        <v>#NAME?</v>
      </c>
      <c r="L336" s="48" t="e">
        <f t="shared" ca="1" si="96"/>
        <v>#NAME?</v>
      </c>
      <c r="M336" s="1240" t="e">
        <f ca="1">(8500-K336-L336)*0.7</f>
        <v>#NAME?</v>
      </c>
      <c r="N336" s="1240"/>
      <c r="O336" s="1668"/>
      <c r="P336" s="1240"/>
      <c r="Q336" s="1240"/>
      <c r="R336" s="1240"/>
      <c r="S336" s="1240"/>
      <c r="T336" s="1240" t="e">
        <f t="shared" ca="1" si="70"/>
        <v>#NAME?</v>
      </c>
      <c r="U336" s="1378" t="e">
        <f t="shared" ca="1" si="71"/>
        <v>#NAME?</v>
      </c>
      <c r="V336" s="1240"/>
      <c r="W336" s="1217" t="s">
        <v>107</v>
      </c>
      <c r="X336" s="48"/>
      <c r="Y336" s="1217" t="s">
        <v>7242</v>
      </c>
      <c r="Z336" s="1562"/>
      <c r="AA336" s="48"/>
      <c r="AB336" s="48"/>
      <c r="AC336" s="48"/>
      <c r="AD336" s="48"/>
      <c r="AE336" s="48"/>
      <c r="AF336" s="1562"/>
      <c r="AG336" s="48"/>
      <c r="AH336" s="48"/>
      <c r="AI336" s="48"/>
      <c r="AJ336" s="48"/>
      <c r="AK336" s="48"/>
    </row>
    <row r="337" spans="1:37" ht="18">
      <c r="A337" s="1450">
        <v>44799</v>
      </c>
      <c r="B337" s="1217" t="s">
        <v>1906</v>
      </c>
      <c r="C337" s="1217"/>
      <c r="D337" s="1242" t="s">
        <v>3919</v>
      </c>
      <c r="E337" s="1217" t="s">
        <v>40</v>
      </c>
      <c r="F337" s="1217" t="s">
        <v>3449</v>
      </c>
      <c r="G337" s="1219">
        <v>19200</v>
      </c>
      <c r="H337" s="1572" t="s">
        <v>3055</v>
      </c>
      <c r="I337" s="1221" t="s">
        <v>3453</v>
      </c>
      <c r="J337" s="1642"/>
      <c r="K337" s="48" t="e">
        <f t="shared" ca="1" si="93"/>
        <v>#NAME?</v>
      </c>
      <c r="L337" s="48" t="e">
        <f t="shared" ca="1" si="96"/>
        <v>#NAME?</v>
      </c>
      <c r="M337" s="1240" t="e">
        <f ca="1">(G337-K337-L337)*0.7</f>
        <v>#NAME?</v>
      </c>
      <c r="N337" s="1240"/>
      <c r="O337" s="1668"/>
      <c r="P337" s="1240"/>
      <c r="Q337" s="1240"/>
      <c r="R337" s="1240"/>
      <c r="S337" s="1240"/>
      <c r="T337" s="1240" t="e">
        <f t="shared" ca="1" si="70"/>
        <v>#NAME?</v>
      </c>
      <c r="U337" s="1378" t="e">
        <f t="shared" ca="1" si="71"/>
        <v>#NAME?</v>
      </c>
      <c r="V337" s="48"/>
      <c r="W337" s="1217" t="s">
        <v>27</v>
      </c>
      <c r="X337" s="48"/>
      <c r="Y337" s="1217" t="s">
        <v>7243</v>
      </c>
      <c r="Z337" s="1562"/>
      <c r="AA337" s="48"/>
      <c r="AB337" s="48"/>
      <c r="AC337" s="48"/>
      <c r="AD337" s="48"/>
      <c r="AE337" s="48"/>
      <c r="AF337" s="1562"/>
      <c r="AG337" s="48"/>
      <c r="AH337" s="48"/>
      <c r="AI337" s="48"/>
      <c r="AJ337" s="48"/>
      <c r="AK337" s="48"/>
    </row>
    <row r="338" spans="1:37" ht="18">
      <c r="A338" s="1450">
        <v>44799</v>
      </c>
      <c r="B338" s="1217" t="s">
        <v>1906</v>
      </c>
      <c r="C338" s="1217"/>
      <c r="D338" s="1242" t="s">
        <v>3919</v>
      </c>
      <c r="E338" s="1217" t="s">
        <v>45</v>
      </c>
      <c r="F338" s="1217" t="s">
        <v>3629</v>
      </c>
      <c r="G338" s="1219">
        <v>36000</v>
      </c>
      <c r="H338" s="1572" t="s">
        <v>3055</v>
      </c>
      <c r="I338" s="1221" t="s">
        <v>3453</v>
      </c>
      <c r="J338" s="1642"/>
      <c r="K338" s="48" t="e">
        <f t="shared" ca="1" si="93"/>
        <v>#NAME?</v>
      </c>
      <c r="L338" s="48" t="e">
        <f t="shared" ca="1" si="96"/>
        <v>#NAME?</v>
      </c>
      <c r="M338" s="1240"/>
      <c r="N338" s="1240">
        <f>17*1300</f>
        <v>22100</v>
      </c>
      <c r="O338" s="1668"/>
      <c r="P338" s="1240"/>
      <c r="Q338" s="1240"/>
      <c r="R338" s="1240"/>
      <c r="S338" s="1240"/>
      <c r="T338" s="1240" t="e">
        <f t="shared" ca="1" si="70"/>
        <v>#NAME?</v>
      </c>
      <c r="U338" s="1378" t="e">
        <f t="shared" ca="1" si="71"/>
        <v>#NAME?</v>
      </c>
      <c r="V338" s="48"/>
      <c r="W338" s="1217" t="s">
        <v>27</v>
      </c>
      <c r="X338" s="48"/>
      <c r="Y338" s="1217" t="s">
        <v>7244</v>
      </c>
      <c r="Z338" s="1562"/>
      <c r="AA338" s="48"/>
      <c r="AB338" s="48"/>
      <c r="AC338" s="48"/>
      <c r="AD338" s="48"/>
      <c r="AE338" s="48"/>
      <c r="AF338" s="1562"/>
      <c r="AG338" s="48"/>
      <c r="AH338" s="48"/>
      <c r="AI338" s="48"/>
      <c r="AJ338" s="48"/>
      <c r="AK338" s="48"/>
    </row>
    <row r="339" spans="1:37" ht="18">
      <c r="A339" s="1450">
        <v>44799</v>
      </c>
      <c r="B339" s="1217" t="s">
        <v>570</v>
      </c>
      <c r="C339" s="1217" t="s">
        <v>3456</v>
      </c>
      <c r="D339" s="1242" t="s">
        <v>3474</v>
      </c>
      <c r="E339" s="1217" t="s">
        <v>60</v>
      </c>
      <c r="F339" s="1217" t="s">
        <v>3517</v>
      </c>
      <c r="G339" s="1219">
        <v>18000</v>
      </c>
      <c r="H339" s="1572" t="s">
        <v>3063</v>
      </c>
      <c r="I339" s="1221" t="s">
        <v>3453</v>
      </c>
      <c r="J339" s="1642"/>
      <c r="K339" s="48" t="e">
        <f t="shared" ca="1" si="93"/>
        <v>#NAME?</v>
      </c>
      <c r="L339" s="48" t="e">
        <f t="shared" ca="1" si="96"/>
        <v>#NAME?</v>
      </c>
      <c r="M339" s="1240" t="e">
        <f ca="1">(15000-K339-L339)*0.7</f>
        <v>#NAME?</v>
      </c>
      <c r="N339" s="1240"/>
      <c r="O339" s="1668"/>
      <c r="P339" s="1240"/>
      <c r="Q339" s="1240"/>
      <c r="R339" s="1240"/>
      <c r="S339" s="1240"/>
      <c r="T339" s="1240" t="e">
        <f t="shared" ca="1" si="70"/>
        <v>#NAME?</v>
      </c>
      <c r="U339" s="1378" t="e">
        <f t="shared" ca="1" si="71"/>
        <v>#NAME?</v>
      </c>
      <c r="V339" s="48"/>
      <c r="W339" s="1217" t="s">
        <v>27</v>
      </c>
      <c r="X339" s="48"/>
      <c r="Y339" s="1217" t="s">
        <v>7245</v>
      </c>
      <c r="Z339" s="1562"/>
      <c r="AA339" s="48"/>
      <c r="AB339" s="48"/>
      <c r="AC339" s="48"/>
      <c r="AD339" s="48"/>
      <c r="AE339" s="48"/>
      <c r="AF339" s="1562"/>
      <c r="AG339" s="48"/>
      <c r="AH339" s="48"/>
      <c r="AI339" s="48"/>
      <c r="AJ339" s="48"/>
      <c r="AK339" s="48"/>
    </row>
    <row r="340" spans="1:37" ht="18">
      <c r="A340" s="1450">
        <v>44799</v>
      </c>
      <c r="B340" s="1217" t="s">
        <v>3473</v>
      </c>
      <c r="C340" s="1217"/>
      <c r="D340" s="1242" t="s">
        <v>3570</v>
      </c>
      <c r="E340" s="1217" t="s">
        <v>3910</v>
      </c>
      <c r="F340" s="1217" t="s">
        <v>3592</v>
      </c>
      <c r="G340" s="1219">
        <v>11000</v>
      </c>
      <c r="H340" s="1572" t="s">
        <v>3063</v>
      </c>
      <c r="I340" s="1221" t="s">
        <v>3453</v>
      </c>
      <c r="J340" s="1642"/>
      <c r="K340" s="48" t="e">
        <f t="shared" ca="1" si="93"/>
        <v>#NAME?</v>
      </c>
      <c r="L340" s="48"/>
      <c r="M340" s="1240"/>
      <c r="N340" s="1240">
        <v>5300</v>
      </c>
      <c r="O340" s="1668"/>
      <c r="P340" s="1240"/>
      <c r="Q340" s="1240"/>
      <c r="R340" s="1240"/>
      <c r="S340" s="1240"/>
      <c r="T340" s="1240" t="e">
        <f t="shared" ca="1" si="70"/>
        <v>#NAME?</v>
      </c>
      <c r="U340" s="1378" t="e">
        <f t="shared" ca="1" si="71"/>
        <v>#NAME?</v>
      </c>
      <c r="V340" s="48"/>
      <c r="W340" s="1217" t="s">
        <v>3572</v>
      </c>
      <c r="X340" s="48"/>
      <c r="Y340" s="1217" t="s">
        <v>7246</v>
      </c>
      <c r="Z340" s="1562"/>
      <c r="AA340" s="48"/>
      <c r="AB340" s="48"/>
      <c r="AC340" s="48"/>
      <c r="AD340" s="48"/>
      <c r="AE340" s="48"/>
      <c r="AF340" s="1562"/>
      <c r="AG340" s="48"/>
      <c r="AH340" s="48"/>
      <c r="AI340" s="48"/>
      <c r="AJ340" s="48"/>
      <c r="AK340" s="48"/>
    </row>
    <row r="341" spans="1:37" ht="18">
      <c r="A341" s="1450">
        <v>44799</v>
      </c>
      <c r="B341" s="1217" t="s">
        <v>3473</v>
      </c>
      <c r="C341" s="1217"/>
      <c r="D341" s="1242" t="s">
        <v>3570</v>
      </c>
      <c r="E341" s="1217" t="s">
        <v>86</v>
      </c>
      <c r="F341" s="1217" t="s">
        <v>3547</v>
      </c>
      <c r="G341" s="1219">
        <v>8500</v>
      </c>
      <c r="H341" s="1572" t="s">
        <v>3063</v>
      </c>
      <c r="I341" s="1221" t="s">
        <v>3453</v>
      </c>
      <c r="J341" s="1642"/>
      <c r="K341" s="48" t="e">
        <f t="shared" ca="1" si="93"/>
        <v>#NAME?</v>
      </c>
      <c r="L341" s="48"/>
      <c r="M341" s="1240"/>
      <c r="N341" s="1240">
        <v>4300</v>
      </c>
      <c r="O341" s="1668"/>
      <c r="P341" s="1240"/>
      <c r="Q341" s="1240"/>
      <c r="R341" s="1240"/>
      <c r="S341" s="1240"/>
      <c r="T341" s="1240" t="e">
        <f t="shared" ca="1" si="70"/>
        <v>#NAME?</v>
      </c>
      <c r="U341" s="1378" t="e">
        <f t="shared" ca="1" si="71"/>
        <v>#NAME?</v>
      </c>
      <c r="V341" s="48"/>
      <c r="W341" s="1217" t="s">
        <v>3572</v>
      </c>
      <c r="X341" s="48"/>
      <c r="Y341" s="1217" t="s">
        <v>7247</v>
      </c>
      <c r="Z341" s="1562"/>
      <c r="AA341" s="48"/>
      <c r="AB341" s="48"/>
      <c r="AC341" s="48"/>
      <c r="AD341" s="48"/>
      <c r="AE341" s="48"/>
      <c r="AF341" s="1562"/>
      <c r="AG341" s="48"/>
      <c r="AH341" s="48"/>
      <c r="AI341" s="48"/>
      <c r="AJ341" s="48"/>
      <c r="AK341" s="48"/>
    </row>
    <row r="342" spans="1:37" ht="18">
      <c r="A342" s="1454">
        <v>44799</v>
      </c>
      <c r="B342" s="1246" t="s">
        <v>3473</v>
      </c>
      <c r="C342" s="1246"/>
      <c r="D342" s="1259" t="s">
        <v>3570</v>
      </c>
      <c r="E342" s="1246" t="s">
        <v>55</v>
      </c>
      <c r="F342" s="1246" t="s">
        <v>3512</v>
      </c>
      <c r="G342" s="1248">
        <v>11000</v>
      </c>
      <c r="H342" s="1791" t="s">
        <v>3063</v>
      </c>
      <c r="I342" s="1250" t="s">
        <v>3453</v>
      </c>
      <c r="J342" s="1657"/>
      <c r="K342" s="1573" t="e">
        <f t="shared" ca="1" si="93"/>
        <v>#NAME?</v>
      </c>
      <c r="L342" s="1573"/>
      <c r="M342" s="1257"/>
      <c r="N342" s="1257">
        <v>5300</v>
      </c>
      <c r="O342" s="1796"/>
      <c r="P342" s="1257"/>
      <c r="Q342" s="1257"/>
      <c r="R342" s="1257"/>
      <c r="S342" s="1257"/>
      <c r="T342" s="1240" t="e">
        <f t="shared" ca="1" si="70"/>
        <v>#NAME?</v>
      </c>
      <c r="U342" s="1387" t="e">
        <f t="shared" ca="1" si="71"/>
        <v>#NAME?</v>
      </c>
      <c r="V342" s="1573"/>
      <c r="W342" s="1246" t="s">
        <v>3572</v>
      </c>
      <c r="X342" s="1573"/>
      <c r="Y342" s="1246" t="s">
        <v>7248</v>
      </c>
      <c r="Z342" s="1584"/>
      <c r="AA342" s="1573"/>
      <c r="AB342" s="1573"/>
      <c r="AC342" s="1573"/>
      <c r="AD342" s="1573"/>
      <c r="AE342" s="1573"/>
      <c r="AF342" s="1584"/>
      <c r="AG342" s="1573"/>
      <c r="AH342" s="1573"/>
      <c r="AI342" s="1573"/>
      <c r="AJ342" s="1573"/>
      <c r="AK342" s="1573"/>
    </row>
    <row r="343" spans="1:37" ht="18">
      <c r="A343" s="1450">
        <v>44800</v>
      </c>
      <c r="B343" s="1217" t="s">
        <v>1906</v>
      </c>
      <c r="C343" s="1217"/>
      <c r="D343" s="1242" t="s">
        <v>3919</v>
      </c>
      <c r="E343" s="1217" t="s">
        <v>2979</v>
      </c>
      <c r="F343" s="1217" t="s">
        <v>3501</v>
      </c>
      <c r="G343" s="1219">
        <v>40800</v>
      </c>
      <c r="H343" s="1572" t="s">
        <v>3055</v>
      </c>
      <c r="I343" s="1221" t="s">
        <v>3453</v>
      </c>
      <c r="J343" s="1642"/>
      <c r="K343" s="48" t="e">
        <f t="shared" ca="1" si="93"/>
        <v>#NAME?</v>
      </c>
      <c r="L343" s="48" t="e">
        <f t="shared" ref="L343:L348" ca="1" si="97">_xludf.IFS(C343="成田机场",4000,C343="羽田机场",1000,D343="VIP-limo",0)</f>
        <v>#NAME?</v>
      </c>
      <c r="M343" s="1240"/>
      <c r="N343" s="1240">
        <f>19*1300</f>
        <v>24700</v>
      </c>
      <c r="O343" s="1668"/>
      <c r="P343" s="1240"/>
      <c r="Q343" s="1240"/>
      <c r="R343" s="1240"/>
      <c r="S343" s="1240"/>
      <c r="T343" s="1240" t="e">
        <f t="shared" ca="1" si="70"/>
        <v>#NAME?</v>
      </c>
      <c r="U343" s="1378" t="e">
        <f t="shared" ca="1" si="71"/>
        <v>#NAME?</v>
      </c>
      <c r="V343" s="48"/>
      <c r="W343" s="1217" t="s">
        <v>27</v>
      </c>
      <c r="X343" s="48"/>
      <c r="Y343" s="1217" t="s">
        <v>7249</v>
      </c>
      <c r="Z343" s="1562"/>
      <c r="AA343" s="48"/>
      <c r="AB343" s="48"/>
      <c r="AC343" s="48"/>
      <c r="AD343" s="48"/>
      <c r="AE343" s="48"/>
      <c r="AF343" s="1562"/>
      <c r="AG343" s="48"/>
      <c r="AH343" s="48"/>
      <c r="AI343" s="48"/>
      <c r="AJ343" s="48"/>
      <c r="AK343" s="48"/>
    </row>
    <row r="344" spans="1:37" ht="18">
      <c r="A344" s="1450">
        <v>44800</v>
      </c>
      <c r="B344" s="1217" t="s">
        <v>1906</v>
      </c>
      <c r="C344" s="1217"/>
      <c r="D344" s="1242" t="s">
        <v>3919</v>
      </c>
      <c r="E344" s="1217" t="s">
        <v>40</v>
      </c>
      <c r="F344" s="1217" t="s">
        <v>3449</v>
      </c>
      <c r="G344" s="1219">
        <v>21600</v>
      </c>
      <c r="H344" s="1572" t="s">
        <v>3055</v>
      </c>
      <c r="I344" s="1221" t="s">
        <v>3453</v>
      </c>
      <c r="J344" s="1642"/>
      <c r="K344" s="48" t="e">
        <f t="shared" ca="1" si="93"/>
        <v>#NAME?</v>
      </c>
      <c r="L344" s="48" t="e">
        <f t="shared" ca="1" si="97"/>
        <v>#NAME?</v>
      </c>
      <c r="M344" s="1240" t="e">
        <f ca="1">(G344-K344-L344)*0.7</f>
        <v>#NAME?</v>
      </c>
      <c r="N344" s="1240"/>
      <c r="O344" s="1668"/>
      <c r="P344" s="1240"/>
      <c r="Q344" s="1240"/>
      <c r="R344" s="1240"/>
      <c r="S344" s="1240"/>
      <c r="T344" s="1240" t="e">
        <f t="shared" ca="1" si="70"/>
        <v>#NAME?</v>
      </c>
      <c r="U344" s="1378" t="e">
        <f t="shared" ca="1" si="71"/>
        <v>#NAME?</v>
      </c>
      <c r="V344" s="48"/>
      <c r="W344" s="1217" t="s">
        <v>27</v>
      </c>
      <c r="X344" s="48"/>
      <c r="Y344" s="1217" t="s">
        <v>7250</v>
      </c>
      <c r="Z344" s="1562"/>
      <c r="AA344" s="48"/>
      <c r="AB344" s="48"/>
      <c r="AC344" s="48"/>
      <c r="AD344" s="48"/>
      <c r="AE344" s="48"/>
      <c r="AF344" s="1562"/>
      <c r="AG344" s="48"/>
      <c r="AH344" s="48"/>
      <c r="AI344" s="48"/>
      <c r="AJ344" s="48"/>
      <c r="AK344" s="48"/>
    </row>
    <row r="345" spans="1:37" ht="18">
      <c r="A345" s="1450">
        <v>44800</v>
      </c>
      <c r="B345" s="1217" t="s">
        <v>1906</v>
      </c>
      <c r="C345" s="1217"/>
      <c r="D345" s="1242" t="s">
        <v>3919</v>
      </c>
      <c r="E345" s="1217" t="s">
        <v>44</v>
      </c>
      <c r="F345" s="1217" t="s">
        <v>3524</v>
      </c>
      <c r="G345" s="1219">
        <v>21600</v>
      </c>
      <c r="H345" s="1572" t="s">
        <v>3055</v>
      </c>
      <c r="I345" s="1221" t="s">
        <v>3453</v>
      </c>
      <c r="J345" s="1642"/>
      <c r="K345" s="48" t="e">
        <f t="shared" ca="1" si="93"/>
        <v>#NAME?</v>
      </c>
      <c r="L345" s="48" t="e">
        <f t="shared" ca="1" si="97"/>
        <v>#NAME?</v>
      </c>
      <c r="M345" s="1240"/>
      <c r="N345" s="1240">
        <f>10*1300</f>
        <v>13000</v>
      </c>
      <c r="O345" s="1668"/>
      <c r="P345" s="1240"/>
      <c r="Q345" s="1240"/>
      <c r="R345" s="1240"/>
      <c r="S345" s="1240"/>
      <c r="T345" s="1240" t="e">
        <f t="shared" ca="1" si="70"/>
        <v>#NAME?</v>
      </c>
      <c r="U345" s="1378" t="e">
        <f t="shared" ca="1" si="71"/>
        <v>#NAME?</v>
      </c>
      <c r="V345" s="48"/>
      <c r="W345" s="1217" t="s">
        <v>27</v>
      </c>
      <c r="X345" s="48"/>
      <c r="Y345" s="1217" t="s">
        <v>7251</v>
      </c>
      <c r="Z345" s="1562"/>
      <c r="AA345" s="48"/>
      <c r="AB345" s="48"/>
      <c r="AC345" s="48"/>
      <c r="AD345" s="48"/>
      <c r="AE345" s="48"/>
      <c r="AF345" s="1562"/>
      <c r="AG345" s="48"/>
      <c r="AH345" s="48"/>
      <c r="AI345" s="48"/>
      <c r="AJ345" s="48"/>
      <c r="AK345" s="48"/>
    </row>
    <row r="346" spans="1:37" ht="18">
      <c r="A346" s="1450">
        <v>44800</v>
      </c>
      <c r="B346" s="1217" t="s">
        <v>1906</v>
      </c>
      <c r="C346" s="1217"/>
      <c r="D346" s="1242" t="s">
        <v>3919</v>
      </c>
      <c r="E346" s="1217" t="s">
        <v>49</v>
      </c>
      <c r="F346" s="1217" t="s">
        <v>3486</v>
      </c>
      <c r="G346" s="1219">
        <v>21600</v>
      </c>
      <c r="H346" s="1572" t="s">
        <v>3055</v>
      </c>
      <c r="I346" s="1221" t="s">
        <v>3453</v>
      </c>
      <c r="J346" s="1642"/>
      <c r="K346" s="48" t="e">
        <f t="shared" ca="1" si="93"/>
        <v>#NAME?</v>
      </c>
      <c r="L346" s="48" t="e">
        <f t="shared" ca="1" si="97"/>
        <v>#NAME?</v>
      </c>
      <c r="M346" s="1240" t="e">
        <f t="shared" ref="M346:M347" ca="1" si="98">(G346-K346-L346)*0.7</f>
        <v>#NAME?</v>
      </c>
      <c r="N346" s="1240"/>
      <c r="O346" s="1668"/>
      <c r="P346" s="1240"/>
      <c r="Q346" s="1240"/>
      <c r="R346" s="1240"/>
      <c r="S346" s="1240"/>
      <c r="T346" s="1240" t="e">
        <f t="shared" ca="1" si="70"/>
        <v>#NAME?</v>
      </c>
      <c r="U346" s="1378" t="e">
        <f t="shared" ca="1" si="71"/>
        <v>#NAME?</v>
      </c>
      <c r="V346" s="48"/>
      <c r="W346" s="1217" t="s">
        <v>27</v>
      </c>
      <c r="X346" s="48"/>
      <c r="Y346" s="1217" t="s">
        <v>7252</v>
      </c>
      <c r="Z346" s="1562"/>
      <c r="AA346" s="48"/>
      <c r="AB346" s="48"/>
      <c r="AC346" s="48"/>
      <c r="AD346" s="48"/>
      <c r="AE346" s="48"/>
      <c r="AF346" s="1562"/>
      <c r="AG346" s="48"/>
      <c r="AH346" s="48"/>
      <c r="AI346" s="48"/>
      <c r="AJ346" s="48"/>
      <c r="AK346" s="48"/>
    </row>
    <row r="347" spans="1:37" ht="18">
      <c r="A347" s="1450">
        <v>44800</v>
      </c>
      <c r="B347" s="1217" t="s">
        <v>1906</v>
      </c>
      <c r="C347" s="1217"/>
      <c r="D347" s="1242" t="s">
        <v>3919</v>
      </c>
      <c r="E347" s="1217" t="s">
        <v>43</v>
      </c>
      <c r="F347" s="1217" t="s">
        <v>3477</v>
      </c>
      <c r="G347" s="1219">
        <v>38400</v>
      </c>
      <c r="H347" s="1572" t="s">
        <v>3055</v>
      </c>
      <c r="I347" s="1221" t="s">
        <v>3453</v>
      </c>
      <c r="J347" s="1642"/>
      <c r="K347" s="48" t="e">
        <f t="shared" ca="1" si="93"/>
        <v>#NAME?</v>
      </c>
      <c r="L347" s="48" t="e">
        <f t="shared" ca="1" si="97"/>
        <v>#NAME?</v>
      </c>
      <c r="M347" s="1240" t="e">
        <f t="shared" ca="1" si="98"/>
        <v>#NAME?</v>
      </c>
      <c r="N347" s="1240"/>
      <c r="O347" s="1668"/>
      <c r="P347" s="1240"/>
      <c r="Q347" s="1240"/>
      <c r="R347" s="1240"/>
      <c r="S347" s="1240"/>
      <c r="T347" s="1240" t="e">
        <f t="shared" ca="1" si="70"/>
        <v>#NAME?</v>
      </c>
      <c r="U347" s="1378" t="e">
        <f t="shared" ca="1" si="71"/>
        <v>#NAME?</v>
      </c>
      <c r="V347" s="48"/>
      <c r="W347" s="1217" t="s">
        <v>27</v>
      </c>
      <c r="X347" s="48"/>
      <c r="Y347" s="1217" t="s">
        <v>7253</v>
      </c>
      <c r="Z347" s="1562"/>
      <c r="AA347" s="48"/>
      <c r="AB347" s="48"/>
      <c r="AC347" s="48"/>
      <c r="AD347" s="48"/>
      <c r="AE347" s="48"/>
      <c r="AF347" s="1562"/>
      <c r="AG347" s="48"/>
      <c r="AH347" s="48"/>
      <c r="AI347" s="48"/>
      <c r="AJ347" s="48"/>
      <c r="AK347" s="48"/>
    </row>
    <row r="348" spans="1:37" ht="18">
      <c r="A348" s="1450">
        <v>44800</v>
      </c>
      <c r="B348" s="1217" t="s">
        <v>1906</v>
      </c>
      <c r="C348" s="1217"/>
      <c r="D348" s="1242" t="s">
        <v>3919</v>
      </c>
      <c r="E348" s="1217" t="s">
        <v>45</v>
      </c>
      <c r="F348" s="1217" t="s">
        <v>3629</v>
      </c>
      <c r="G348" s="1219">
        <v>24000</v>
      </c>
      <c r="H348" s="1572" t="s">
        <v>3055</v>
      </c>
      <c r="I348" s="1221" t="s">
        <v>3453</v>
      </c>
      <c r="J348" s="1642"/>
      <c r="K348" s="48" t="e">
        <f t="shared" ca="1" si="93"/>
        <v>#NAME?</v>
      </c>
      <c r="L348" s="48" t="e">
        <f t="shared" ca="1" si="97"/>
        <v>#NAME?</v>
      </c>
      <c r="M348" s="1240"/>
      <c r="N348" s="1240">
        <f>11*1300</f>
        <v>14300</v>
      </c>
      <c r="O348" s="1668"/>
      <c r="P348" s="1240"/>
      <c r="Q348" s="1240"/>
      <c r="R348" s="1240"/>
      <c r="S348" s="1240"/>
      <c r="T348" s="1240" t="e">
        <f t="shared" ca="1" si="70"/>
        <v>#NAME?</v>
      </c>
      <c r="U348" s="1378" t="e">
        <f t="shared" ca="1" si="71"/>
        <v>#NAME?</v>
      </c>
      <c r="V348" s="48"/>
      <c r="W348" s="1217" t="s">
        <v>27</v>
      </c>
      <c r="X348" s="48"/>
      <c r="Y348" s="1217" t="s">
        <v>7254</v>
      </c>
      <c r="Z348" s="1562"/>
      <c r="AA348" s="48"/>
      <c r="AB348" s="48"/>
      <c r="AC348" s="48"/>
      <c r="AD348" s="48"/>
      <c r="AE348" s="48"/>
      <c r="AF348" s="1562"/>
      <c r="AG348" s="48"/>
      <c r="AH348" s="48"/>
      <c r="AI348" s="48"/>
      <c r="AJ348" s="48"/>
      <c r="AK348" s="48"/>
    </row>
    <row r="349" spans="1:37" ht="18">
      <c r="A349" s="1450">
        <v>44800</v>
      </c>
      <c r="B349" s="1217" t="s">
        <v>570</v>
      </c>
      <c r="C349" s="1217" t="s">
        <v>3456</v>
      </c>
      <c r="D349" s="1242" t="s">
        <v>6484</v>
      </c>
      <c r="E349" s="1217" t="s">
        <v>34</v>
      </c>
      <c r="F349" s="1217" t="s">
        <v>3626</v>
      </c>
      <c r="G349" s="1219">
        <v>40000</v>
      </c>
      <c r="H349" s="1572" t="s">
        <v>3060</v>
      </c>
      <c r="I349" s="1221" t="s">
        <v>3453</v>
      </c>
      <c r="J349" s="1642"/>
      <c r="K349" s="48">
        <v>6000</v>
      </c>
      <c r="L349" s="48">
        <v>10000</v>
      </c>
      <c r="M349" s="1240">
        <f>(32000-K349-L349)*0.7</f>
        <v>11200</v>
      </c>
      <c r="N349" s="1240"/>
      <c r="O349" s="1668"/>
      <c r="P349" s="1240"/>
      <c r="Q349" s="1240"/>
      <c r="R349" s="1240"/>
      <c r="S349" s="1240"/>
      <c r="T349" s="1240">
        <f t="shared" si="70"/>
        <v>12800</v>
      </c>
      <c r="U349" s="1378">
        <f t="shared" si="71"/>
        <v>0.32</v>
      </c>
      <c r="V349" s="48"/>
      <c r="W349" s="1217" t="s">
        <v>107</v>
      </c>
      <c r="X349" s="48"/>
      <c r="Y349" s="1217" t="s">
        <v>7255</v>
      </c>
      <c r="Z349" s="1562"/>
      <c r="AA349" s="48"/>
      <c r="AB349" s="48"/>
      <c r="AC349" s="48"/>
      <c r="AD349" s="48"/>
      <c r="AE349" s="48"/>
      <c r="AF349" s="1562"/>
      <c r="AG349" s="48"/>
      <c r="AH349" s="48"/>
      <c r="AI349" s="48"/>
      <c r="AJ349" s="48"/>
      <c r="AK349" s="48"/>
    </row>
    <row r="350" spans="1:37" ht="18">
      <c r="A350" s="1450">
        <v>44800</v>
      </c>
      <c r="B350" s="1217" t="s">
        <v>1170</v>
      </c>
      <c r="C350" s="1217" t="s">
        <v>3446</v>
      </c>
      <c r="D350" s="1242" t="s">
        <v>3474</v>
      </c>
      <c r="E350" s="1217" t="s">
        <v>40</v>
      </c>
      <c r="F350" s="1217" t="s">
        <v>3449</v>
      </c>
      <c r="G350" s="1219">
        <v>16000</v>
      </c>
      <c r="H350" s="1769" t="s">
        <v>3063</v>
      </c>
      <c r="I350" s="1221" t="s">
        <v>3453</v>
      </c>
      <c r="J350" s="1642"/>
      <c r="K350" s="48" t="e">
        <f t="shared" ref="K350:K351" ca="1" si="99">_xludf.IFS(C350="成田机场",3000,C350="羽田机场",1200,D350="NearMe",1000,D350="VIP-limo",G350*0.12)</f>
        <v>#NAME?</v>
      </c>
      <c r="L350" s="48" t="e">
        <f t="shared" ref="L350:L351" ca="1" si="100">_xludf.IFS(C350="成田机场",4000,C350="羽田机场",1000,D350="VIP-limo",0)</f>
        <v>#NAME?</v>
      </c>
      <c r="M350" s="1240" t="e">
        <f ca="1">(11000-K350-L350)*0.7</f>
        <v>#NAME?</v>
      </c>
      <c r="N350" s="1240"/>
      <c r="O350" s="1668"/>
      <c r="P350" s="1240"/>
      <c r="Q350" s="1240"/>
      <c r="R350" s="1240"/>
      <c r="S350" s="1240"/>
      <c r="T350" s="1240" t="e">
        <f t="shared" ca="1" si="70"/>
        <v>#NAME?</v>
      </c>
      <c r="U350" s="1378" t="e">
        <f t="shared" ca="1" si="71"/>
        <v>#NAME?</v>
      </c>
      <c r="V350" s="48"/>
      <c r="W350" s="1217" t="s">
        <v>27</v>
      </c>
      <c r="X350" s="48"/>
      <c r="Y350" s="1217" t="s">
        <v>7256</v>
      </c>
      <c r="Z350" s="1562"/>
      <c r="AA350" s="48"/>
      <c r="AB350" s="48"/>
      <c r="AC350" s="48"/>
      <c r="AD350" s="48"/>
      <c r="AE350" s="48"/>
      <c r="AF350" s="1562"/>
      <c r="AG350" s="48"/>
      <c r="AH350" s="48"/>
      <c r="AI350" s="48"/>
      <c r="AJ350" s="48"/>
      <c r="AK350" s="48"/>
    </row>
    <row r="351" spans="1:37" ht="18">
      <c r="A351" s="1450">
        <v>44800</v>
      </c>
      <c r="B351" s="1217" t="s">
        <v>570</v>
      </c>
      <c r="C351" s="1217" t="s">
        <v>3456</v>
      </c>
      <c r="D351" s="1242" t="s">
        <v>1418</v>
      </c>
      <c r="E351" s="1217" t="s">
        <v>86</v>
      </c>
      <c r="F351" s="1217" t="s">
        <v>3686</v>
      </c>
      <c r="G351" s="1219">
        <v>20000</v>
      </c>
      <c r="H351" s="1769" t="s">
        <v>3063</v>
      </c>
      <c r="I351" s="1221" t="s">
        <v>3453</v>
      </c>
      <c r="J351" s="1642"/>
      <c r="K351" s="48" t="e">
        <f t="shared" ca="1" si="99"/>
        <v>#NAME?</v>
      </c>
      <c r="L351" s="48" t="e">
        <f t="shared" ca="1" si="100"/>
        <v>#NAME?</v>
      </c>
      <c r="M351" s="1240"/>
      <c r="N351" s="1240">
        <v>4000</v>
      </c>
      <c r="O351" s="1668"/>
      <c r="P351" s="1240"/>
      <c r="Q351" s="1240"/>
      <c r="R351" s="1240"/>
      <c r="S351" s="1240"/>
      <c r="T351" s="1240" t="e">
        <f t="shared" ca="1" si="70"/>
        <v>#NAME?</v>
      </c>
      <c r="U351" s="1378" t="e">
        <f t="shared" ca="1" si="71"/>
        <v>#NAME?</v>
      </c>
      <c r="V351" s="48"/>
      <c r="W351" s="1217" t="s">
        <v>3560</v>
      </c>
      <c r="X351" s="48"/>
      <c r="Y351" s="1217" t="s">
        <v>7257</v>
      </c>
      <c r="Z351" s="1562"/>
      <c r="AA351" s="48"/>
      <c r="AB351" s="48"/>
      <c r="AC351" s="48"/>
      <c r="AD351" s="48"/>
      <c r="AE351" s="48"/>
      <c r="AF351" s="1562"/>
      <c r="AG351" s="48"/>
      <c r="AH351" s="48"/>
      <c r="AI351" s="48"/>
      <c r="AJ351" s="48"/>
      <c r="AK351" s="48"/>
    </row>
    <row r="352" spans="1:37" ht="18">
      <c r="A352" s="1450">
        <v>44801</v>
      </c>
      <c r="B352" s="1217" t="s">
        <v>3473</v>
      </c>
      <c r="C352" s="1217"/>
      <c r="D352" s="1242" t="s">
        <v>3579</v>
      </c>
      <c r="E352" s="1217" t="s">
        <v>27</v>
      </c>
      <c r="F352" s="1217" t="s">
        <v>3457</v>
      </c>
      <c r="G352" s="1219">
        <v>8800</v>
      </c>
      <c r="H352" s="1769" t="s">
        <v>3063</v>
      </c>
      <c r="I352" s="1221" t="s">
        <v>3453</v>
      </c>
      <c r="J352" s="1642"/>
      <c r="K352" s="10">
        <v>1000</v>
      </c>
      <c r="M352" s="1239"/>
      <c r="N352" s="1240">
        <v>3900</v>
      </c>
      <c r="O352" s="1668"/>
      <c r="P352" s="1240"/>
      <c r="Q352" s="1240"/>
      <c r="R352" s="1240"/>
      <c r="S352" s="1240"/>
      <c r="T352" s="1240">
        <f t="shared" si="70"/>
        <v>3900</v>
      </c>
      <c r="U352" s="1378">
        <f t="shared" si="71"/>
        <v>0.44318181818181818</v>
      </c>
      <c r="V352" s="48"/>
      <c r="W352" s="1217" t="s">
        <v>27</v>
      </c>
      <c r="X352" s="48"/>
      <c r="Y352" s="1217" t="s">
        <v>7258</v>
      </c>
      <c r="Z352" s="1562"/>
      <c r="AA352" s="48"/>
      <c r="AB352" s="48"/>
      <c r="AC352" s="48"/>
      <c r="AD352" s="48"/>
      <c r="AE352" s="48"/>
      <c r="AF352" s="1562"/>
      <c r="AG352" s="48"/>
      <c r="AH352" s="48"/>
      <c r="AI352" s="48"/>
      <c r="AJ352" s="48"/>
      <c r="AK352" s="48"/>
    </row>
    <row r="353" spans="1:37" ht="18">
      <c r="A353" s="1450">
        <v>44801</v>
      </c>
      <c r="B353" s="1217" t="s">
        <v>3473</v>
      </c>
      <c r="C353" s="1217"/>
      <c r="D353" s="1242" t="s">
        <v>3579</v>
      </c>
      <c r="E353" s="1217" t="s">
        <v>92</v>
      </c>
      <c r="F353" s="1217" t="s">
        <v>3463</v>
      </c>
      <c r="G353" s="1219">
        <v>8800</v>
      </c>
      <c r="H353" s="1769" t="s">
        <v>3063</v>
      </c>
      <c r="I353" s="1221" t="s">
        <v>3453</v>
      </c>
      <c r="J353" s="1642"/>
      <c r="K353" s="10">
        <v>1000</v>
      </c>
      <c r="M353" s="1239"/>
      <c r="N353" s="1240">
        <v>3900</v>
      </c>
      <c r="O353" s="1668"/>
      <c r="P353" s="1240"/>
      <c r="Q353" s="1240"/>
      <c r="R353" s="1240"/>
      <c r="S353" s="1240"/>
      <c r="T353" s="1240">
        <f t="shared" si="70"/>
        <v>3900</v>
      </c>
      <c r="U353" s="1378">
        <f t="shared" si="71"/>
        <v>0.44318181818181818</v>
      </c>
      <c r="V353" s="48"/>
      <c r="W353" s="1217" t="s">
        <v>27</v>
      </c>
      <c r="X353" s="48"/>
      <c r="Y353" s="1217" t="s">
        <v>7259</v>
      </c>
      <c r="Z353" s="1562"/>
      <c r="AA353" s="48"/>
      <c r="AB353" s="48"/>
      <c r="AC353" s="48"/>
      <c r="AD353" s="48"/>
      <c r="AE353" s="48"/>
      <c r="AF353" s="1562"/>
      <c r="AG353" s="48"/>
      <c r="AH353" s="48"/>
      <c r="AI353" s="48"/>
      <c r="AJ353" s="48"/>
      <c r="AK353" s="48"/>
    </row>
    <row r="354" spans="1:37" ht="18">
      <c r="A354" s="1450">
        <v>44801</v>
      </c>
      <c r="B354" s="1217" t="s">
        <v>1906</v>
      </c>
      <c r="C354" s="1217"/>
      <c r="D354" s="1242" t="s">
        <v>3919</v>
      </c>
      <c r="E354" s="1217" t="s">
        <v>2979</v>
      </c>
      <c r="F354" s="1217" t="s">
        <v>3501</v>
      </c>
      <c r="G354" s="1219">
        <v>36000</v>
      </c>
      <c r="H354" s="1572" t="s">
        <v>3055</v>
      </c>
      <c r="I354" s="1221" t="s">
        <v>3453</v>
      </c>
      <c r="J354" s="1642"/>
      <c r="K354" s="48" t="e">
        <f t="shared" ref="K354:K355" ca="1" si="101">_xludf.IFS(C354="成田机场",3000,C354="羽田机场",1200,D354="NearMe",1000,D354="VIP-limo",G354*0.12)</f>
        <v>#NAME?</v>
      </c>
      <c r="L354" s="48" t="e">
        <f t="shared" ref="L354:L355" ca="1" si="102">_xludf.IFS(C354="成田机场",4000,C354="羽田机场",1000,D354="VIP-limo",0)</f>
        <v>#NAME?</v>
      </c>
      <c r="M354" s="1240"/>
      <c r="N354" s="1240">
        <f>17*1300</f>
        <v>22100</v>
      </c>
      <c r="O354" s="1668"/>
      <c r="P354" s="1240"/>
      <c r="Q354" s="1240"/>
      <c r="R354" s="1240"/>
      <c r="S354" s="1240"/>
      <c r="T354" s="1240" t="e">
        <f t="shared" ca="1" si="70"/>
        <v>#NAME?</v>
      </c>
      <c r="U354" s="1378" t="e">
        <f t="shared" ca="1" si="71"/>
        <v>#NAME?</v>
      </c>
      <c r="V354" s="48"/>
      <c r="W354" s="1217" t="s">
        <v>27</v>
      </c>
      <c r="X354" s="48"/>
      <c r="Y354" s="1217" t="s">
        <v>7260</v>
      </c>
      <c r="Z354" s="1562"/>
      <c r="AA354" s="48"/>
      <c r="AB354" s="48"/>
      <c r="AC354" s="48"/>
      <c r="AD354" s="48"/>
      <c r="AE354" s="48"/>
      <c r="AF354" s="1562"/>
      <c r="AG354" s="48"/>
      <c r="AH354" s="48"/>
      <c r="AI354" s="48"/>
      <c r="AJ354" s="48"/>
      <c r="AK354" s="48"/>
    </row>
    <row r="355" spans="1:37" ht="18">
      <c r="A355" s="1450">
        <v>44801</v>
      </c>
      <c r="B355" s="1217" t="s">
        <v>1906</v>
      </c>
      <c r="C355" s="1217"/>
      <c r="D355" s="1242" t="s">
        <v>3919</v>
      </c>
      <c r="E355" s="1217" t="s">
        <v>44</v>
      </c>
      <c r="F355" s="1217" t="s">
        <v>3524</v>
      </c>
      <c r="G355" s="1219">
        <v>26400</v>
      </c>
      <c r="H355" s="1572" t="s">
        <v>3055</v>
      </c>
      <c r="I355" s="1221" t="s">
        <v>3453</v>
      </c>
      <c r="J355" s="1645"/>
      <c r="K355" s="48" t="e">
        <f t="shared" ca="1" si="101"/>
        <v>#NAME?</v>
      </c>
      <c r="L355" s="48" t="e">
        <f t="shared" ca="1" si="102"/>
        <v>#NAME?</v>
      </c>
      <c r="M355" s="1240"/>
      <c r="N355" s="1240">
        <f>12*1300</f>
        <v>15600</v>
      </c>
      <c r="O355" s="1668"/>
      <c r="P355" s="1240"/>
      <c r="Q355" s="1240"/>
      <c r="R355" s="1240"/>
      <c r="S355" s="1240"/>
      <c r="T355" s="1240" t="e">
        <f t="shared" ca="1" si="70"/>
        <v>#NAME?</v>
      </c>
      <c r="U355" s="1378" t="e">
        <f t="shared" ca="1" si="71"/>
        <v>#NAME?</v>
      </c>
      <c r="V355" s="48"/>
      <c r="W355" s="1217" t="s">
        <v>27</v>
      </c>
      <c r="X355" s="48"/>
      <c r="Y355" s="1217" t="s">
        <v>7261</v>
      </c>
      <c r="Z355" s="1562"/>
      <c r="AA355" s="48"/>
      <c r="AB355" s="48"/>
      <c r="AC355" s="48"/>
      <c r="AD355" s="48"/>
      <c r="AE355" s="48"/>
      <c r="AF355" s="1562"/>
      <c r="AG355" s="48"/>
      <c r="AH355" s="48"/>
      <c r="AI355" s="48"/>
      <c r="AJ355" s="48"/>
      <c r="AK355" s="48"/>
    </row>
    <row r="356" spans="1:37" ht="18">
      <c r="A356" s="1450">
        <v>44801</v>
      </c>
      <c r="B356" s="1217" t="s">
        <v>1906</v>
      </c>
      <c r="C356" s="1217"/>
      <c r="D356" s="1242" t="s">
        <v>255</v>
      </c>
      <c r="E356" s="1217" t="s">
        <v>52</v>
      </c>
      <c r="F356" s="1217" t="s">
        <v>3471</v>
      </c>
      <c r="G356" s="1219">
        <v>45000</v>
      </c>
      <c r="H356" s="1769" t="s">
        <v>3063</v>
      </c>
      <c r="I356" s="1221" t="s">
        <v>3453</v>
      </c>
      <c r="J356" s="1642"/>
      <c r="K356" s="10">
        <v>3000</v>
      </c>
      <c r="L356" s="10">
        <v>4000</v>
      </c>
      <c r="M356" s="1239"/>
      <c r="N356" s="1240">
        <v>15000</v>
      </c>
      <c r="O356" s="1668"/>
      <c r="P356" s="1240"/>
      <c r="Q356" s="1240"/>
      <c r="R356" s="1240"/>
      <c r="S356" s="1240"/>
      <c r="T356" s="1240">
        <f t="shared" si="70"/>
        <v>23000</v>
      </c>
      <c r="U356" s="1378">
        <f t="shared" si="71"/>
        <v>0.51111111111111107</v>
      </c>
      <c r="V356" s="48"/>
      <c r="W356" s="1217" t="s">
        <v>107</v>
      </c>
      <c r="X356" s="48"/>
      <c r="Y356" s="1217" t="s">
        <v>7262</v>
      </c>
      <c r="Z356" s="1562"/>
      <c r="AA356" s="48"/>
      <c r="AB356" s="48"/>
      <c r="AC356" s="48"/>
      <c r="AD356" s="48"/>
      <c r="AE356" s="48"/>
      <c r="AF356" s="1562"/>
      <c r="AG356" s="48"/>
      <c r="AH356" s="48"/>
      <c r="AI356" s="48"/>
      <c r="AJ356" s="48"/>
      <c r="AK356" s="48"/>
    </row>
    <row r="357" spans="1:37" ht="18">
      <c r="A357" s="1450">
        <v>44801</v>
      </c>
      <c r="B357" s="1217" t="s">
        <v>1906</v>
      </c>
      <c r="C357" s="1217"/>
      <c r="D357" s="1242" t="s">
        <v>3919</v>
      </c>
      <c r="E357" s="1217" t="s">
        <v>45</v>
      </c>
      <c r="F357" s="1217" t="s">
        <v>3629</v>
      </c>
      <c r="G357" s="1219">
        <v>33600</v>
      </c>
      <c r="H357" s="1572" t="s">
        <v>3055</v>
      </c>
      <c r="I357" s="1221" t="s">
        <v>3453</v>
      </c>
      <c r="J357" s="1642"/>
      <c r="K357" s="48" t="e">
        <f t="shared" ref="K357:K363" ca="1" si="103">_xludf.IFS(C357="成田机场",3000,C357="羽田机场",1200,D357="NearMe",1000,D357="VIP-limo",G357*0.12)</f>
        <v>#NAME?</v>
      </c>
      <c r="L357" s="48" t="e">
        <f t="shared" ref="L357:L363" ca="1" si="104">_xludf.IFS(C357="成田机场",4000,C357="羽田机场",1000,D357="VIP-limo",0)</f>
        <v>#NAME?</v>
      </c>
      <c r="M357" s="1240"/>
      <c r="N357" s="1240">
        <f>16*1300</f>
        <v>20800</v>
      </c>
      <c r="O357" s="1668"/>
      <c r="P357" s="1240"/>
      <c r="Q357" s="1240"/>
      <c r="R357" s="1240"/>
      <c r="S357" s="1240"/>
      <c r="T357" s="1240" t="e">
        <f t="shared" ca="1" si="70"/>
        <v>#NAME?</v>
      </c>
      <c r="U357" s="1378" t="e">
        <f t="shared" ca="1" si="71"/>
        <v>#NAME?</v>
      </c>
      <c r="V357" s="48"/>
      <c r="W357" s="1217" t="s">
        <v>27</v>
      </c>
      <c r="X357" s="48"/>
      <c r="Y357" s="1217" t="s">
        <v>7263</v>
      </c>
      <c r="Z357" s="1562"/>
      <c r="AA357" s="48"/>
      <c r="AB357" s="48"/>
      <c r="AC357" s="48"/>
      <c r="AD357" s="48"/>
      <c r="AE357" s="48"/>
      <c r="AF357" s="1562"/>
      <c r="AG357" s="48"/>
      <c r="AH357" s="48"/>
      <c r="AI357" s="48"/>
      <c r="AJ357" s="48"/>
      <c r="AK357" s="48"/>
    </row>
    <row r="358" spans="1:37" ht="18">
      <c r="A358" s="1450">
        <v>44801</v>
      </c>
      <c r="B358" s="1217" t="s">
        <v>570</v>
      </c>
      <c r="C358" s="1217" t="s">
        <v>3446</v>
      </c>
      <c r="D358" s="1242" t="s">
        <v>3521</v>
      </c>
      <c r="E358" s="1217" t="s">
        <v>60</v>
      </c>
      <c r="F358" s="1217" t="s">
        <v>3517</v>
      </c>
      <c r="G358" s="1219">
        <v>10000</v>
      </c>
      <c r="H358" s="1769" t="s">
        <v>3063</v>
      </c>
      <c r="I358" s="1221" t="s">
        <v>3453</v>
      </c>
      <c r="J358" s="1667"/>
      <c r="K358" s="48" t="e">
        <f t="shared" ca="1" si="103"/>
        <v>#NAME?</v>
      </c>
      <c r="L358" s="48" t="e">
        <f t="shared" ca="1" si="104"/>
        <v>#NAME?</v>
      </c>
      <c r="M358" s="1240" t="e">
        <f ca="1">(G358-K358-L358)*0.7</f>
        <v>#NAME?</v>
      </c>
      <c r="N358" s="1240"/>
      <c r="O358" s="1668"/>
      <c r="P358" s="1240"/>
      <c r="Q358" s="1240"/>
      <c r="R358" s="1240"/>
      <c r="S358" s="1240"/>
      <c r="T358" s="1240" t="e">
        <f t="shared" ca="1" si="70"/>
        <v>#NAME?</v>
      </c>
      <c r="U358" s="1378" t="e">
        <f t="shared" ca="1" si="71"/>
        <v>#NAME?</v>
      </c>
      <c r="V358" s="48"/>
      <c r="W358" s="1217" t="s">
        <v>107</v>
      </c>
      <c r="X358" s="48"/>
      <c r="Y358" s="1217" t="s">
        <v>7264</v>
      </c>
      <c r="Z358" s="1562"/>
      <c r="AA358" s="48"/>
      <c r="AB358" s="48"/>
      <c r="AC358" s="48"/>
      <c r="AD358" s="48"/>
      <c r="AE358" s="48"/>
      <c r="AF358" s="1562"/>
      <c r="AG358" s="48"/>
      <c r="AH358" s="48"/>
      <c r="AI358" s="48"/>
      <c r="AJ358" s="48"/>
      <c r="AK358" s="48"/>
    </row>
    <row r="359" spans="1:37" ht="18">
      <c r="A359" s="1450">
        <v>44801</v>
      </c>
      <c r="B359" s="1217" t="s">
        <v>1906</v>
      </c>
      <c r="C359" s="1217"/>
      <c r="D359" s="1242" t="s">
        <v>3919</v>
      </c>
      <c r="E359" s="1217" t="s">
        <v>98</v>
      </c>
      <c r="F359" s="1217" t="s">
        <v>3486</v>
      </c>
      <c r="G359" s="1219">
        <v>24000</v>
      </c>
      <c r="H359" s="1572" t="s">
        <v>3055</v>
      </c>
      <c r="I359" s="1221" t="s">
        <v>3453</v>
      </c>
      <c r="J359" s="1642"/>
      <c r="K359" s="48" t="e">
        <f t="shared" ca="1" si="103"/>
        <v>#NAME?</v>
      </c>
      <c r="L359" s="48" t="e">
        <f t="shared" ca="1" si="104"/>
        <v>#NAME?</v>
      </c>
      <c r="M359" s="1240"/>
      <c r="N359" s="1240">
        <f>11*1300</f>
        <v>14300</v>
      </c>
      <c r="O359" s="1668"/>
      <c r="P359" s="1240"/>
      <c r="Q359" s="1240"/>
      <c r="R359" s="1240"/>
      <c r="S359" s="1240"/>
      <c r="T359" s="1240" t="e">
        <f t="shared" ca="1" si="70"/>
        <v>#NAME?</v>
      </c>
      <c r="U359" s="1378" t="e">
        <f t="shared" ca="1" si="71"/>
        <v>#NAME?</v>
      </c>
      <c r="V359" s="48"/>
      <c r="W359" s="1217" t="s">
        <v>27</v>
      </c>
      <c r="X359" s="48"/>
      <c r="Y359" s="1217" t="s">
        <v>7265</v>
      </c>
      <c r="Z359" s="1562"/>
      <c r="AA359" s="48"/>
      <c r="AB359" s="48"/>
      <c r="AC359" s="48"/>
      <c r="AD359" s="48"/>
      <c r="AE359" s="48"/>
      <c r="AF359" s="1562"/>
      <c r="AG359" s="48"/>
      <c r="AH359" s="48"/>
      <c r="AI359" s="48"/>
      <c r="AJ359" s="48"/>
      <c r="AK359" s="48"/>
    </row>
    <row r="360" spans="1:37" ht="18">
      <c r="A360" s="1450">
        <v>44801</v>
      </c>
      <c r="B360" s="1217" t="s">
        <v>570</v>
      </c>
      <c r="C360" s="1217" t="s">
        <v>3456</v>
      </c>
      <c r="D360" s="1242" t="s">
        <v>3557</v>
      </c>
      <c r="E360" s="1217" t="s">
        <v>60</v>
      </c>
      <c r="F360" s="1217" t="s">
        <v>3517</v>
      </c>
      <c r="G360" s="1219">
        <f>1100*100/I1</f>
        <v>22132.796780684104</v>
      </c>
      <c r="H360" s="1769" t="s">
        <v>3063</v>
      </c>
      <c r="I360" s="1794" t="s">
        <v>3450</v>
      </c>
      <c r="J360" s="1642"/>
      <c r="K360" s="48" t="e">
        <f t="shared" ca="1" si="103"/>
        <v>#NAME?</v>
      </c>
      <c r="L360" s="48" t="e">
        <f t="shared" ca="1" si="104"/>
        <v>#NAME?</v>
      </c>
      <c r="M360" s="1240" t="e">
        <f t="shared" ref="M360:M365" ca="1" si="105">(G360-K360-L360)*0.7</f>
        <v>#NAME?</v>
      </c>
      <c r="N360" s="1240"/>
      <c r="O360" s="1668"/>
      <c r="P360" s="1240"/>
      <c r="Q360" s="1240"/>
      <c r="R360" s="1240"/>
      <c r="S360" s="1240"/>
      <c r="T360" s="1240" t="e">
        <f t="shared" ca="1" si="70"/>
        <v>#NAME?</v>
      </c>
      <c r="U360" s="1378" t="e">
        <f t="shared" ca="1" si="71"/>
        <v>#NAME?</v>
      </c>
      <c r="V360" s="48"/>
      <c r="W360" s="1217" t="s">
        <v>107</v>
      </c>
      <c r="X360" s="48"/>
      <c r="Y360" s="1217" t="s">
        <v>7266</v>
      </c>
      <c r="Z360" s="1562"/>
      <c r="AA360" s="48"/>
      <c r="AB360" s="48"/>
      <c r="AC360" s="48"/>
      <c r="AD360" s="48"/>
      <c r="AE360" s="48"/>
      <c r="AF360" s="1562"/>
      <c r="AG360" s="48"/>
      <c r="AH360" s="48"/>
      <c r="AI360" s="48"/>
      <c r="AJ360" s="48"/>
      <c r="AK360" s="48"/>
    </row>
    <row r="361" spans="1:37" ht="18">
      <c r="A361" s="1450">
        <v>44801</v>
      </c>
      <c r="B361" s="1217" t="s">
        <v>570</v>
      </c>
      <c r="C361" s="1217" t="s">
        <v>3456</v>
      </c>
      <c r="D361" s="1242" t="s">
        <v>3557</v>
      </c>
      <c r="E361" s="1217" t="s">
        <v>110</v>
      </c>
      <c r="F361" s="1217" t="s">
        <v>3686</v>
      </c>
      <c r="G361" s="1219">
        <f>1100*100/I1</f>
        <v>22132.796780684104</v>
      </c>
      <c r="H361" s="1769" t="s">
        <v>3063</v>
      </c>
      <c r="I361" s="1794" t="s">
        <v>3450</v>
      </c>
      <c r="J361" s="1642"/>
      <c r="K361" s="48" t="e">
        <f t="shared" ca="1" si="103"/>
        <v>#NAME?</v>
      </c>
      <c r="L361" s="48" t="e">
        <f t="shared" ca="1" si="104"/>
        <v>#NAME?</v>
      </c>
      <c r="M361" s="1240" t="e">
        <f t="shared" ca="1" si="105"/>
        <v>#NAME?</v>
      </c>
      <c r="N361" s="1240"/>
      <c r="O361" s="1668"/>
      <c r="P361" s="1240"/>
      <c r="Q361" s="1240"/>
      <c r="R361" s="1240"/>
      <c r="S361" s="1240"/>
      <c r="T361" s="1240" t="e">
        <f t="shared" ca="1" si="70"/>
        <v>#NAME?</v>
      </c>
      <c r="U361" s="1378" t="e">
        <f t="shared" ca="1" si="71"/>
        <v>#NAME?</v>
      </c>
      <c r="V361" s="48"/>
      <c r="W361" s="1217" t="s">
        <v>107</v>
      </c>
      <c r="X361" s="48"/>
      <c r="Y361" s="1217" t="s">
        <v>7267</v>
      </c>
      <c r="Z361" s="1562"/>
      <c r="AA361" s="48"/>
      <c r="AB361" s="48"/>
      <c r="AC361" s="48"/>
      <c r="AD361" s="48"/>
      <c r="AE361" s="48"/>
      <c r="AF361" s="1562"/>
      <c r="AG361" s="48"/>
      <c r="AH361" s="48"/>
      <c r="AI361" s="48"/>
      <c r="AJ361" s="48"/>
      <c r="AK361" s="48"/>
    </row>
    <row r="362" spans="1:37" ht="18">
      <c r="A362" s="1450">
        <v>44801</v>
      </c>
      <c r="B362" s="1217" t="s">
        <v>570</v>
      </c>
      <c r="C362" s="1217" t="s">
        <v>3456</v>
      </c>
      <c r="D362" s="1242" t="s">
        <v>3537</v>
      </c>
      <c r="E362" s="1217" t="s">
        <v>86</v>
      </c>
      <c r="F362" s="1217" t="s">
        <v>3547</v>
      </c>
      <c r="G362" s="1219">
        <v>18000</v>
      </c>
      <c r="H362" s="1769" t="s">
        <v>3063</v>
      </c>
      <c r="I362" s="1221" t="s">
        <v>3453</v>
      </c>
      <c r="J362" s="1642"/>
      <c r="K362" s="48" t="e">
        <f t="shared" ca="1" si="103"/>
        <v>#NAME?</v>
      </c>
      <c r="L362" s="48" t="e">
        <f t="shared" ca="1" si="104"/>
        <v>#NAME?</v>
      </c>
      <c r="M362" s="1240" t="e">
        <f t="shared" ca="1" si="105"/>
        <v>#NAME?</v>
      </c>
      <c r="N362" s="1240"/>
      <c r="O362" s="1668"/>
      <c r="P362" s="1240"/>
      <c r="Q362" s="1240"/>
      <c r="R362" s="1240"/>
      <c r="S362" s="1240"/>
      <c r="T362" s="1240" t="e">
        <f t="shared" ca="1" si="70"/>
        <v>#NAME?</v>
      </c>
      <c r="U362" s="1378" t="e">
        <f t="shared" ca="1" si="71"/>
        <v>#NAME?</v>
      </c>
      <c r="V362" s="48"/>
      <c r="W362" s="1217" t="s">
        <v>2979</v>
      </c>
      <c r="X362" s="48"/>
      <c r="Y362" s="1217" t="s">
        <v>7268</v>
      </c>
      <c r="Z362" s="1562"/>
      <c r="AA362" s="48"/>
      <c r="AB362" s="48"/>
      <c r="AC362" s="48"/>
      <c r="AD362" s="48"/>
      <c r="AE362" s="48"/>
      <c r="AF362" s="1562"/>
      <c r="AG362" s="48"/>
      <c r="AH362" s="48"/>
      <c r="AI362" s="48"/>
      <c r="AJ362" s="48"/>
      <c r="AK362" s="48"/>
    </row>
    <row r="363" spans="1:37" ht="18">
      <c r="A363" s="1450">
        <v>44802</v>
      </c>
      <c r="B363" s="1217" t="s">
        <v>1906</v>
      </c>
      <c r="C363" s="1217"/>
      <c r="D363" s="1242" t="s">
        <v>3919</v>
      </c>
      <c r="E363" s="1217" t="s">
        <v>43</v>
      </c>
      <c r="F363" s="1217" t="s">
        <v>3477</v>
      </c>
      <c r="G363" s="1219">
        <v>21600</v>
      </c>
      <c r="H363" s="1572" t="s">
        <v>3055</v>
      </c>
      <c r="I363" s="1221" t="s">
        <v>3453</v>
      </c>
      <c r="J363" s="1642"/>
      <c r="K363" s="48" t="e">
        <f t="shared" ca="1" si="103"/>
        <v>#NAME?</v>
      </c>
      <c r="L363" s="48" t="e">
        <f t="shared" ca="1" si="104"/>
        <v>#NAME?</v>
      </c>
      <c r="M363" s="1240" t="e">
        <f t="shared" ca="1" si="105"/>
        <v>#NAME?</v>
      </c>
      <c r="N363" s="1240"/>
      <c r="O363" s="1668"/>
      <c r="P363" s="1240"/>
      <c r="Q363" s="1240"/>
      <c r="R363" s="1240"/>
      <c r="S363" s="1240"/>
      <c r="T363" s="1240" t="e">
        <f t="shared" ca="1" si="70"/>
        <v>#NAME?</v>
      </c>
      <c r="U363" s="1378" t="e">
        <f t="shared" ca="1" si="71"/>
        <v>#NAME?</v>
      </c>
      <c r="V363" s="48"/>
      <c r="W363" s="1217" t="s">
        <v>27</v>
      </c>
      <c r="X363" s="48"/>
      <c r="Y363" s="1217" t="s">
        <v>7269</v>
      </c>
      <c r="Z363" s="1562"/>
      <c r="AA363" s="48"/>
      <c r="AB363" s="48"/>
      <c r="AC363" s="48"/>
      <c r="AD363" s="48"/>
      <c r="AE363" s="48"/>
      <c r="AF363" s="1562"/>
      <c r="AG363" s="48"/>
      <c r="AH363" s="48"/>
      <c r="AI363" s="48"/>
      <c r="AJ363" s="48"/>
      <c r="AK363" s="48"/>
    </row>
    <row r="364" spans="1:37" ht="18">
      <c r="A364" s="1450">
        <v>44802</v>
      </c>
      <c r="B364" s="1217" t="s">
        <v>1906</v>
      </c>
      <c r="C364" s="1217"/>
      <c r="D364" s="1242" t="s">
        <v>255</v>
      </c>
      <c r="E364" s="1217" t="s">
        <v>44</v>
      </c>
      <c r="F364" s="1217" t="s">
        <v>3524</v>
      </c>
      <c r="G364" s="1219">
        <v>57500</v>
      </c>
      <c r="H364" s="1769" t="s">
        <v>3063</v>
      </c>
      <c r="I364" s="1221" t="s">
        <v>3453</v>
      </c>
      <c r="J364" s="1645"/>
      <c r="K364" s="10">
        <v>3000</v>
      </c>
      <c r="L364" s="10">
        <v>4000</v>
      </c>
      <c r="M364" s="1239">
        <f t="shared" si="105"/>
        <v>35350</v>
      </c>
      <c r="N364" s="1240"/>
      <c r="O364" s="1668"/>
      <c r="P364" s="1240"/>
      <c r="Q364" s="1240"/>
      <c r="R364" s="1240"/>
      <c r="S364" s="1240"/>
      <c r="T364" s="1240">
        <f t="shared" si="70"/>
        <v>15150</v>
      </c>
      <c r="U364" s="1378">
        <f t="shared" si="71"/>
        <v>0.26347826086956522</v>
      </c>
      <c r="V364" s="48"/>
      <c r="W364" s="1217" t="s">
        <v>107</v>
      </c>
      <c r="X364" s="48"/>
      <c r="Y364" s="1217" t="s">
        <v>7270</v>
      </c>
      <c r="Z364" s="1562"/>
      <c r="AA364" s="48"/>
      <c r="AB364" s="48"/>
      <c r="AC364" s="48"/>
      <c r="AD364" s="48"/>
      <c r="AE364" s="48"/>
      <c r="AF364" s="1562"/>
      <c r="AG364" s="48"/>
      <c r="AH364" s="48"/>
      <c r="AI364" s="48"/>
      <c r="AJ364" s="48"/>
      <c r="AK364" s="48"/>
    </row>
    <row r="365" spans="1:37" ht="18">
      <c r="A365" s="1450">
        <v>44802</v>
      </c>
      <c r="B365" s="1217" t="s">
        <v>1906</v>
      </c>
      <c r="C365" s="1217"/>
      <c r="D365" s="1242" t="s">
        <v>3919</v>
      </c>
      <c r="E365" s="1217" t="s">
        <v>49</v>
      </c>
      <c r="F365" s="1217" t="s">
        <v>3486</v>
      </c>
      <c r="G365" s="1219">
        <v>24000</v>
      </c>
      <c r="H365" s="1572" t="s">
        <v>3055</v>
      </c>
      <c r="I365" s="1221" t="s">
        <v>3453</v>
      </c>
      <c r="J365" s="1642"/>
      <c r="K365" s="48" t="e">
        <f t="shared" ref="K365:K372" ca="1" si="106">_xludf.IFS(C365="成田机场",3000,C365="羽田机场",1200,D365="NearMe",1000,D365="VIP-limo",G365*0.12)</f>
        <v>#NAME?</v>
      </c>
      <c r="L365" s="48" t="e">
        <f ca="1">_xludf.IFS(C365="成田机场",4000,C365="羽田机场",1000,D365="VIP-limo",0)</f>
        <v>#NAME?</v>
      </c>
      <c r="M365" s="1240" t="e">
        <f t="shared" ca="1" si="105"/>
        <v>#NAME?</v>
      </c>
      <c r="N365" s="1240"/>
      <c r="O365" s="1668"/>
      <c r="P365" s="1240"/>
      <c r="Q365" s="1240"/>
      <c r="R365" s="1240"/>
      <c r="S365" s="1240"/>
      <c r="T365" s="1240" t="e">
        <f t="shared" ca="1" si="70"/>
        <v>#NAME?</v>
      </c>
      <c r="U365" s="1378" t="e">
        <f t="shared" ca="1" si="71"/>
        <v>#NAME?</v>
      </c>
      <c r="V365" s="48"/>
      <c r="W365" s="1217" t="s">
        <v>27</v>
      </c>
      <c r="X365" s="48"/>
      <c r="Y365" s="1217" t="s">
        <v>7271</v>
      </c>
      <c r="Z365" s="1562"/>
      <c r="AA365" s="48"/>
      <c r="AB365" s="48"/>
      <c r="AC365" s="48"/>
      <c r="AD365" s="48"/>
      <c r="AE365" s="48"/>
      <c r="AF365" s="1562"/>
      <c r="AG365" s="48"/>
      <c r="AH365" s="48"/>
      <c r="AI365" s="48"/>
      <c r="AJ365" s="48"/>
      <c r="AK365" s="48"/>
    </row>
    <row r="366" spans="1:37" ht="18">
      <c r="A366" s="1450">
        <v>44802</v>
      </c>
      <c r="B366" s="1217" t="s">
        <v>3473</v>
      </c>
      <c r="C366" s="1217"/>
      <c r="D366" s="1242" t="s">
        <v>3570</v>
      </c>
      <c r="E366" s="1217" t="s">
        <v>3910</v>
      </c>
      <c r="F366" s="1217" t="s">
        <v>3592</v>
      </c>
      <c r="G366" s="1219">
        <v>11000</v>
      </c>
      <c r="H366" s="1572" t="s">
        <v>3063</v>
      </c>
      <c r="I366" s="1221" t="s">
        <v>3453</v>
      </c>
      <c r="J366" s="1642"/>
      <c r="K366" s="48" t="e">
        <f t="shared" ca="1" si="106"/>
        <v>#NAME?</v>
      </c>
      <c r="L366" s="48"/>
      <c r="M366" s="1240"/>
      <c r="N366" s="1240">
        <v>5300</v>
      </c>
      <c r="O366" s="1668"/>
      <c r="P366" s="1240"/>
      <c r="Q366" s="1240"/>
      <c r="R366" s="1240"/>
      <c r="S366" s="1240"/>
      <c r="T366" s="1240" t="e">
        <f t="shared" ca="1" si="70"/>
        <v>#NAME?</v>
      </c>
      <c r="U366" s="1378" t="e">
        <f t="shared" ca="1" si="71"/>
        <v>#NAME?</v>
      </c>
      <c r="V366" s="48"/>
      <c r="W366" s="1217" t="s">
        <v>3572</v>
      </c>
      <c r="X366" s="48"/>
      <c r="Y366" s="1217" t="s">
        <v>7272</v>
      </c>
      <c r="Z366" s="1562"/>
      <c r="AA366" s="48"/>
      <c r="AB366" s="48"/>
      <c r="AC366" s="48"/>
      <c r="AD366" s="48"/>
      <c r="AE366" s="48"/>
      <c r="AF366" s="1562"/>
      <c r="AG366" s="48"/>
      <c r="AH366" s="48"/>
      <c r="AI366" s="48"/>
      <c r="AJ366" s="48"/>
      <c r="AK366" s="48"/>
    </row>
    <row r="367" spans="1:37" ht="18">
      <c r="A367" s="1450">
        <v>44802</v>
      </c>
      <c r="B367" s="1217" t="s">
        <v>3473</v>
      </c>
      <c r="C367" s="1217"/>
      <c r="D367" s="1242" t="s">
        <v>3570</v>
      </c>
      <c r="E367" s="1217" t="s">
        <v>86</v>
      </c>
      <c r="F367" s="1217" t="s">
        <v>3547</v>
      </c>
      <c r="G367" s="1219">
        <v>8500</v>
      </c>
      <c r="H367" s="1572" t="s">
        <v>3063</v>
      </c>
      <c r="I367" s="1221" t="s">
        <v>3453</v>
      </c>
      <c r="J367" s="1642"/>
      <c r="K367" s="48" t="e">
        <f t="shared" ca="1" si="106"/>
        <v>#NAME?</v>
      </c>
      <c r="L367" s="48"/>
      <c r="M367" s="1240"/>
      <c r="N367" s="1240">
        <v>4300</v>
      </c>
      <c r="O367" s="1668"/>
      <c r="P367" s="1240"/>
      <c r="Q367" s="1240"/>
      <c r="R367" s="1240"/>
      <c r="S367" s="1240"/>
      <c r="T367" s="1240" t="e">
        <f t="shared" ca="1" si="70"/>
        <v>#NAME?</v>
      </c>
      <c r="U367" s="1378" t="e">
        <f t="shared" ca="1" si="71"/>
        <v>#NAME?</v>
      </c>
      <c r="V367" s="48"/>
      <c r="W367" s="1217" t="s">
        <v>3572</v>
      </c>
      <c r="X367" s="48"/>
      <c r="Y367" s="1217" t="s">
        <v>7273</v>
      </c>
      <c r="Z367" s="1562"/>
      <c r="AA367" s="48"/>
      <c r="AB367" s="48"/>
      <c r="AC367" s="48"/>
      <c r="AD367" s="48"/>
      <c r="AE367" s="48"/>
      <c r="AF367" s="1562"/>
      <c r="AG367" s="48"/>
      <c r="AH367" s="48"/>
      <c r="AI367" s="48"/>
      <c r="AJ367" s="48"/>
      <c r="AK367" s="48"/>
    </row>
    <row r="368" spans="1:37" ht="18">
      <c r="A368" s="1450">
        <v>44802</v>
      </c>
      <c r="B368" s="1217" t="s">
        <v>3473</v>
      </c>
      <c r="C368" s="1217"/>
      <c r="D368" s="1242" t="s">
        <v>3570</v>
      </c>
      <c r="E368" s="1217" t="s">
        <v>55</v>
      </c>
      <c r="F368" s="1217" t="s">
        <v>3512</v>
      </c>
      <c r="G368" s="1219">
        <v>11000</v>
      </c>
      <c r="H368" s="1572" t="s">
        <v>3063</v>
      </c>
      <c r="I368" s="1221" t="s">
        <v>3453</v>
      </c>
      <c r="J368" s="1642"/>
      <c r="K368" s="48" t="e">
        <f t="shared" ca="1" si="106"/>
        <v>#NAME?</v>
      </c>
      <c r="L368" s="48"/>
      <c r="M368" s="1240"/>
      <c r="N368" s="1240">
        <v>5300</v>
      </c>
      <c r="O368" s="1668"/>
      <c r="P368" s="1240"/>
      <c r="Q368" s="1240"/>
      <c r="R368" s="1240"/>
      <c r="S368" s="1240"/>
      <c r="T368" s="1240" t="e">
        <f t="shared" ca="1" si="70"/>
        <v>#NAME?</v>
      </c>
      <c r="U368" s="1378" t="e">
        <f t="shared" ca="1" si="71"/>
        <v>#NAME?</v>
      </c>
      <c r="V368" s="48"/>
      <c r="W368" s="1217" t="s">
        <v>3572</v>
      </c>
      <c r="X368" s="48"/>
      <c r="Y368" s="1217" t="s">
        <v>7274</v>
      </c>
      <c r="Z368" s="1562"/>
      <c r="AA368" s="48"/>
      <c r="AB368" s="48"/>
      <c r="AC368" s="48"/>
      <c r="AD368" s="48"/>
      <c r="AE368" s="48"/>
      <c r="AF368" s="1562"/>
      <c r="AG368" s="48"/>
      <c r="AH368" s="48"/>
      <c r="AI368" s="48"/>
      <c r="AJ368" s="48"/>
      <c r="AK368" s="48"/>
    </row>
    <row r="369" spans="1:37" ht="18">
      <c r="A369" s="1450">
        <v>44802</v>
      </c>
      <c r="B369" s="1217" t="s">
        <v>1906</v>
      </c>
      <c r="C369" s="1217"/>
      <c r="D369" s="1242" t="s">
        <v>3919</v>
      </c>
      <c r="E369" s="1217" t="s">
        <v>3523</v>
      </c>
      <c r="F369" s="1217" t="s">
        <v>3515</v>
      </c>
      <c r="G369" s="1219">
        <v>26400</v>
      </c>
      <c r="H369" s="1572" t="s">
        <v>3055</v>
      </c>
      <c r="I369" s="1221" t="s">
        <v>3453</v>
      </c>
      <c r="J369" s="1642"/>
      <c r="K369" s="48" t="e">
        <f t="shared" ca="1" si="106"/>
        <v>#NAME?</v>
      </c>
      <c r="L369" s="48" t="e">
        <f t="shared" ref="L369:L372" ca="1" si="107">_xludf.IFS(C369="成田机场",4000,C369="羽田机场",1000,D369="VIP-limo",0)</f>
        <v>#NAME?</v>
      </c>
      <c r="M369" s="1240" t="e">
        <f t="shared" ref="M369:M372" ca="1" si="108">(G369-K369-L369)*0.7</f>
        <v>#NAME?</v>
      </c>
      <c r="N369" s="1240"/>
      <c r="O369" s="1668"/>
      <c r="P369" s="1240"/>
      <c r="Q369" s="1240"/>
      <c r="R369" s="1240"/>
      <c r="S369" s="1240"/>
      <c r="T369" s="1240" t="e">
        <f t="shared" ca="1" si="70"/>
        <v>#NAME?</v>
      </c>
      <c r="U369" s="1378" t="e">
        <f t="shared" ca="1" si="71"/>
        <v>#NAME?</v>
      </c>
      <c r="V369" s="48"/>
      <c r="W369" s="1217" t="s">
        <v>27</v>
      </c>
      <c r="X369" s="48"/>
      <c r="Y369" s="1217" t="s">
        <v>7275</v>
      </c>
      <c r="Z369" s="1562"/>
      <c r="AA369" s="48"/>
      <c r="AB369" s="48"/>
      <c r="AC369" s="48"/>
      <c r="AD369" s="48"/>
      <c r="AE369" s="48"/>
      <c r="AF369" s="1562"/>
      <c r="AG369" s="48"/>
      <c r="AH369" s="48"/>
      <c r="AI369" s="48"/>
      <c r="AJ369" s="48"/>
      <c r="AK369" s="48"/>
    </row>
    <row r="370" spans="1:37" ht="18">
      <c r="A370" s="1450">
        <v>44802</v>
      </c>
      <c r="B370" s="1217" t="s">
        <v>570</v>
      </c>
      <c r="C370" s="1217" t="s">
        <v>3446</v>
      </c>
      <c r="D370" s="1242" t="s">
        <v>3521</v>
      </c>
      <c r="E370" s="1217" t="s">
        <v>86</v>
      </c>
      <c r="F370" s="1217" t="s">
        <v>3547</v>
      </c>
      <c r="G370" s="1219">
        <v>10000</v>
      </c>
      <c r="H370" s="1769" t="s">
        <v>3063</v>
      </c>
      <c r="I370" s="1221" t="s">
        <v>3453</v>
      </c>
      <c r="J370" s="1642"/>
      <c r="K370" s="48" t="e">
        <f t="shared" ca="1" si="106"/>
        <v>#NAME?</v>
      </c>
      <c r="L370" s="48" t="e">
        <f t="shared" ca="1" si="107"/>
        <v>#NAME?</v>
      </c>
      <c r="M370" s="1240" t="e">
        <f t="shared" ca="1" si="108"/>
        <v>#NAME?</v>
      </c>
      <c r="N370" s="1240"/>
      <c r="O370" s="1668"/>
      <c r="P370" s="1240"/>
      <c r="Q370" s="1240"/>
      <c r="R370" s="1240"/>
      <c r="S370" s="1240"/>
      <c r="T370" s="1240" t="e">
        <f t="shared" ca="1" si="70"/>
        <v>#NAME?</v>
      </c>
      <c r="U370" s="1378" t="e">
        <f t="shared" ca="1" si="71"/>
        <v>#NAME?</v>
      </c>
      <c r="V370" s="48"/>
      <c r="W370" s="1217" t="s">
        <v>107</v>
      </c>
      <c r="X370" s="48"/>
      <c r="Y370" s="1217" t="s">
        <v>7276</v>
      </c>
      <c r="Z370" s="1562"/>
      <c r="AA370" s="48"/>
      <c r="AB370" s="48"/>
      <c r="AC370" s="48"/>
      <c r="AD370" s="48"/>
      <c r="AE370" s="48"/>
      <c r="AF370" s="1562"/>
      <c r="AG370" s="48"/>
      <c r="AH370" s="48"/>
      <c r="AI370" s="48"/>
      <c r="AJ370" s="48"/>
      <c r="AK370" s="48"/>
    </row>
    <row r="371" spans="1:37" ht="18">
      <c r="A371" s="1450">
        <v>44802</v>
      </c>
      <c r="B371" s="1217" t="s">
        <v>570</v>
      </c>
      <c r="C371" s="1217" t="s">
        <v>3456</v>
      </c>
      <c r="D371" s="1242" t="s">
        <v>1371</v>
      </c>
      <c r="E371" s="1217" t="s">
        <v>92</v>
      </c>
      <c r="F371" s="1243"/>
      <c r="G371" s="1219">
        <f>1250*100/I1</f>
        <v>25150.905432595573</v>
      </c>
      <c r="H371" s="1769" t="s">
        <v>3063</v>
      </c>
      <c r="I371" s="1794" t="s">
        <v>3450</v>
      </c>
      <c r="J371" s="1642"/>
      <c r="K371" s="48" t="e">
        <f t="shared" ca="1" si="106"/>
        <v>#NAME?</v>
      </c>
      <c r="L371" s="48" t="e">
        <f t="shared" ca="1" si="107"/>
        <v>#NAME?</v>
      </c>
      <c r="M371" s="1240" t="e">
        <f t="shared" ca="1" si="108"/>
        <v>#NAME?</v>
      </c>
      <c r="N371" s="1240"/>
      <c r="O371" s="1668"/>
      <c r="P371" s="1240"/>
      <c r="Q371" s="1240"/>
      <c r="R371" s="1240"/>
      <c r="S371" s="1240"/>
      <c r="T371" s="1240" t="e">
        <f t="shared" ca="1" si="70"/>
        <v>#NAME?</v>
      </c>
      <c r="U371" s="1378" t="e">
        <f t="shared" ca="1" si="71"/>
        <v>#NAME?</v>
      </c>
      <c r="V371" s="48"/>
      <c r="W371" s="1217" t="s">
        <v>1540</v>
      </c>
      <c r="X371" s="48"/>
      <c r="Y371" s="1217" t="s">
        <v>7277</v>
      </c>
      <c r="Z371" s="1562"/>
      <c r="AA371" s="48"/>
      <c r="AB371" s="48"/>
      <c r="AC371" s="48"/>
      <c r="AD371" s="48"/>
      <c r="AE371" s="48"/>
      <c r="AF371" s="1562"/>
      <c r="AG371" s="48"/>
      <c r="AH371" s="48"/>
      <c r="AI371" s="48"/>
      <c r="AJ371" s="48"/>
      <c r="AK371" s="48"/>
    </row>
    <row r="372" spans="1:37" ht="18">
      <c r="A372" s="1450">
        <v>44802</v>
      </c>
      <c r="B372" s="1217" t="s">
        <v>1906</v>
      </c>
      <c r="C372" s="1217"/>
      <c r="D372" s="1242" t="s">
        <v>3919</v>
      </c>
      <c r="E372" s="1217" t="s">
        <v>40</v>
      </c>
      <c r="F372" s="1217" t="s">
        <v>3449</v>
      </c>
      <c r="G372" s="1219">
        <v>26400</v>
      </c>
      <c r="H372" s="1572" t="s">
        <v>3055</v>
      </c>
      <c r="I372" s="1221" t="s">
        <v>3453</v>
      </c>
      <c r="J372" s="1642"/>
      <c r="K372" s="48" t="e">
        <f t="shared" ca="1" si="106"/>
        <v>#NAME?</v>
      </c>
      <c r="L372" s="48" t="e">
        <f t="shared" ca="1" si="107"/>
        <v>#NAME?</v>
      </c>
      <c r="M372" s="1240" t="e">
        <f t="shared" ca="1" si="108"/>
        <v>#NAME?</v>
      </c>
      <c r="N372" s="1240"/>
      <c r="O372" s="1668"/>
      <c r="P372" s="1240"/>
      <c r="Q372" s="1240"/>
      <c r="R372" s="1240"/>
      <c r="S372" s="1240"/>
      <c r="T372" s="1240" t="e">
        <f t="shared" ca="1" si="70"/>
        <v>#NAME?</v>
      </c>
      <c r="U372" s="1378" t="e">
        <f t="shared" ca="1" si="71"/>
        <v>#NAME?</v>
      </c>
      <c r="V372" s="48"/>
      <c r="W372" s="1217" t="s">
        <v>27</v>
      </c>
      <c r="X372" s="48"/>
      <c r="Y372" s="1217" t="s">
        <v>7278</v>
      </c>
      <c r="Z372" s="1562"/>
      <c r="AA372" s="48"/>
      <c r="AB372" s="48"/>
      <c r="AC372" s="48"/>
      <c r="AD372" s="48"/>
      <c r="AE372" s="48"/>
      <c r="AF372" s="1562"/>
      <c r="AG372" s="48"/>
      <c r="AH372" s="48"/>
      <c r="AI372" s="48"/>
      <c r="AJ372" s="48"/>
      <c r="AK372" s="48"/>
    </row>
    <row r="373" spans="1:37" ht="18">
      <c r="A373" s="1450">
        <v>44802</v>
      </c>
      <c r="B373" s="1217" t="s">
        <v>3473</v>
      </c>
      <c r="C373" s="1217"/>
      <c r="D373" s="1242" t="s">
        <v>3521</v>
      </c>
      <c r="E373" s="1217" t="s">
        <v>86</v>
      </c>
      <c r="F373" s="1217" t="s">
        <v>3547</v>
      </c>
      <c r="G373" s="1219">
        <v>10000</v>
      </c>
      <c r="H373" s="1769" t="s">
        <v>3063</v>
      </c>
      <c r="I373" s="1221" t="s">
        <v>3453</v>
      </c>
      <c r="J373" s="1642"/>
      <c r="K373" s="34">
        <v>2000</v>
      </c>
      <c r="L373" s="34"/>
      <c r="M373" s="1479"/>
      <c r="N373" s="1479">
        <v>4000</v>
      </c>
      <c r="O373" s="1668"/>
      <c r="P373" s="1240"/>
      <c r="Q373" s="1240"/>
      <c r="R373" s="1240"/>
      <c r="S373" s="1240"/>
      <c r="T373" s="1240">
        <f t="shared" si="70"/>
        <v>4000</v>
      </c>
      <c r="U373" s="1378">
        <f t="shared" si="71"/>
        <v>0.4</v>
      </c>
      <c r="V373" s="48"/>
      <c r="W373" s="1217" t="s">
        <v>107</v>
      </c>
      <c r="X373" s="48"/>
      <c r="Y373" s="1217" t="s">
        <v>7279</v>
      </c>
      <c r="Z373" s="1562"/>
      <c r="AA373" s="48"/>
      <c r="AB373" s="48"/>
      <c r="AC373" s="48"/>
      <c r="AD373" s="48"/>
      <c r="AE373" s="48"/>
      <c r="AF373" s="1562"/>
      <c r="AG373" s="48"/>
      <c r="AH373" s="48"/>
      <c r="AI373" s="48"/>
      <c r="AJ373" s="48"/>
      <c r="AK373" s="48"/>
    </row>
    <row r="374" spans="1:37" ht="18">
      <c r="A374" s="1450">
        <v>44802</v>
      </c>
      <c r="B374" s="1217" t="s">
        <v>1906</v>
      </c>
      <c r="C374" s="1217"/>
      <c r="D374" s="1242" t="s">
        <v>3919</v>
      </c>
      <c r="E374" s="1217" t="s">
        <v>45</v>
      </c>
      <c r="F374" s="1217" t="s">
        <v>3629</v>
      </c>
      <c r="G374" s="1219">
        <v>36000</v>
      </c>
      <c r="H374" s="1572" t="s">
        <v>3055</v>
      </c>
      <c r="I374" s="1221" t="s">
        <v>3453</v>
      </c>
      <c r="J374" s="1642"/>
      <c r="K374" s="48" t="e">
        <f t="shared" ref="K374:K377" ca="1" si="109">_xludf.IFS(C374="成田机场",3000,C374="羽田机场",1200,D374="NearMe",1000,D374="VIP-limo",G374*0.12)</f>
        <v>#NAME?</v>
      </c>
      <c r="L374" s="48" t="e">
        <f ca="1">_xludf.IFS(C374="成田机场",4000,C374="羽田机场",1000,D374="VIP-limo",0)</f>
        <v>#NAME?</v>
      </c>
      <c r="M374" s="1240"/>
      <c r="N374" s="1240">
        <f>17*1300</f>
        <v>22100</v>
      </c>
      <c r="O374" s="1668"/>
      <c r="P374" s="1240"/>
      <c r="Q374" s="1240"/>
      <c r="R374" s="1240"/>
      <c r="S374" s="1240"/>
      <c r="T374" s="1240" t="e">
        <f t="shared" ca="1" si="70"/>
        <v>#NAME?</v>
      </c>
      <c r="U374" s="1378" t="e">
        <f t="shared" ca="1" si="71"/>
        <v>#NAME?</v>
      </c>
      <c r="V374" s="48"/>
      <c r="W374" s="1217" t="s">
        <v>27</v>
      </c>
      <c r="X374" s="48"/>
      <c r="Y374" s="1217" t="s">
        <v>7280</v>
      </c>
      <c r="Z374" s="1562"/>
      <c r="AA374" s="48"/>
      <c r="AB374" s="48"/>
      <c r="AC374" s="48"/>
      <c r="AD374" s="48"/>
      <c r="AE374" s="48"/>
      <c r="AF374" s="1562"/>
      <c r="AG374" s="48"/>
      <c r="AH374" s="48"/>
      <c r="AI374" s="48"/>
      <c r="AJ374" s="48"/>
      <c r="AK374" s="48"/>
    </row>
    <row r="375" spans="1:37" ht="18">
      <c r="A375" s="1450">
        <v>44802</v>
      </c>
      <c r="B375" s="1217" t="s">
        <v>3473</v>
      </c>
      <c r="C375" s="1217"/>
      <c r="D375" s="1242" t="s">
        <v>3570</v>
      </c>
      <c r="E375" s="1217" t="s">
        <v>3910</v>
      </c>
      <c r="F375" s="1217" t="s">
        <v>3592</v>
      </c>
      <c r="G375" s="1219">
        <v>11000</v>
      </c>
      <c r="H375" s="1572" t="s">
        <v>3063</v>
      </c>
      <c r="I375" s="1221" t="s">
        <v>3453</v>
      </c>
      <c r="J375" s="1642"/>
      <c r="K375" s="48" t="e">
        <f t="shared" ca="1" si="109"/>
        <v>#NAME?</v>
      </c>
      <c r="L375" s="48"/>
      <c r="M375" s="1240"/>
      <c r="N375" s="1240">
        <v>5300</v>
      </c>
      <c r="O375" s="1676"/>
      <c r="P375" s="1240"/>
      <c r="Q375" s="1240"/>
      <c r="R375" s="1240"/>
      <c r="S375" s="1240"/>
      <c r="T375" s="1240" t="e">
        <f t="shared" ca="1" si="70"/>
        <v>#NAME?</v>
      </c>
      <c r="U375" s="1378" t="e">
        <f t="shared" ca="1" si="71"/>
        <v>#NAME?</v>
      </c>
      <c r="V375" s="48"/>
      <c r="W375" s="1217" t="s">
        <v>3572</v>
      </c>
      <c r="X375" s="48"/>
      <c r="Y375" s="1217" t="s">
        <v>7281</v>
      </c>
      <c r="Z375" s="1562"/>
      <c r="AA375" s="48"/>
      <c r="AB375" s="48"/>
      <c r="AC375" s="48"/>
      <c r="AD375" s="48"/>
      <c r="AE375" s="48"/>
      <c r="AF375" s="1562"/>
      <c r="AG375" s="48"/>
      <c r="AH375" s="48"/>
      <c r="AI375" s="48"/>
      <c r="AJ375" s="48"/>
      <c r="AK375" s="48"/>
    </row>
    <row r="376" spans="1:37" ht="18">
      <c r="A376" s="1450">
        <v>44802</v>
      </c>
      <c r="B376" s="1217" t="s">
        <v>3473</v>
      </c>
      <c r="C376" s="1217"/>
      <c r="D376" s="1242" t="s">
        <v>3570</v>
      </c>
      <c r="E376" s="1217" t="s">
        <v>86</v>
      </c>
      <c r="F376" s="1217" t="s">
        <v>3547</v>
      </c>
      <c r="G376" s="1219">
        <v>8500</v>
      </c>
      <c r="H376" s="1572" t="s">
        <v>3063</v>
      </c>
      <c r="I376" s="1221" t="s">
        <v>3453</v>
      </c>
      <c r="J376" s="1642"/>
      <c r="K376" s="48" t="e">
        <f t="shared" ca="1" si="109"/>
        <v>#NAME?</v>
      </c>
      <c r="L376" s="48"/>
      <c r="M376" s="1240"/>
      <c r="N376" s="1240">
        <v>4300</v>
      </c>
      <c r="O376" s="1668"/>
      <c r="P376" s="1240"/>
      <c r="Q376" s="1240"/>
      <c r="R376" s="1240"/>
      <c r="S376" s="1240"/>
      <c r="T376" s="1240" t="e">
        <f t="shared" ca="1" si="70"/>
        <v>#NAME?</v>
      </c>
      <c r="U376" s="1378" t="e">
        <f t="shared" ca="1" si="71"/>
        <v>#NAME?</v>
      </c>
      <c r="V376" s="48"/>
      <c r="W376" s="1217" t="s">
        <v>3572</v>
      </c>
      <c r="X376" s="48"/>
      <c r="Y376" s="1217" t="s">
        <v>7282</v>
      </c>
      <c r="Z376" s="1562"/>
      <c r="AA376" s="48"/>
      <c r="AB376" s="48"/>
      <c r="AC376" s="48"/>
      <c r="AD376" s="48"/>
      <c r="AE376" s="48"/>
      <c r="AF376" s="1562"/>
      <c r="AG376" s="48"/>
      <c r="AH376" s="48"/>
      <c r="AI376" s="48"/>
      <c r="AJ376" s="48"/>
      <c r="AK376" s="48"/>
    </row>
    <row r="377" spans="1:37" ht="18">
      <c r="A377" s="1450">
        <v>44802</v>
      </c>
      <c r="B377" s="1217" t="s">
        <v>3473</v>
      </c>
      <c r="C377" s="1217"/>
      <c r="D377" s="1242" t="s">
        <v>3570</v>
      </c>
      <c r="E377" s="1217" t="s">
        <v>55</v>
      </c>
      <c r="F377" s="1217" t="s">
        <v>3512</v>
      </c>
      <c r="G377" s="1219">
        <v>11000</v>
      </c>
      <c r="H377" s="1572" t="s">
        <v>3063</v>
      </c>
      <c r="I377" s="1221" t="s">
        <v>3453</v>
      </c>
      <c r="J377" s="1642"/>
      <c r="K377" s="48" t="e">
        <f t="shared" ca="1" si="109"/>
        <v>#NAME?</v>
      </c>
      <c r="L377" s="48"/>
      <c r="M377" s="1240"/>
      <c r="N377" s="1240">
        <v>5300</v>
      </c>
      <c r="O377" s="1668"/>
      <c r="P377" s="1240"/>
      <c r="Q377" s="1240"/>
      <c r="R377" s="1240"/>
      <c r="S377" s="1240"/>
      <c r="T377" s="1240" t="e">
        <f t="shared" ca="1" si="70"/>
        <v>#NAME?</v>
      </c>
      <c r="U377" s="1378" t="e">
        <f t="shared" ca="1" si="71"/>
        <v>#NAME?</v>
      </c>
      <c r="V377" s="48"/>
      <c r="W377" s="1217" t="s">
        <v>3572</v>
      </c>
      <c r="X377" s="48"/>
      <c r="Y377" s="1217" t="s">
        <v>7283</v>
      </c>
      <c r="Z377" s="1562"/>
      <c r="AA377" s="48"/>
      <c r="AB377" s="48"/>
      <c r="AC377" s="48"/>
      <c r="AD377" s="48"/>
      <c r="AE377" s="48"/>
      <c r="AF377" s="1562"/>
      <c r="AG377" s="48"/>
      <c r="AH377" s="48"/>
      <c r="AI377" s="48"/>
      <c r="AJ377" s="48"/>
      <c r="AK377" s="48"/>
    </row>
    <row r="378" spans="1:37" ht="18">
      <c r="A378" s="1454">
        <v>44802</v>
      </c>
      <c r="B378" s="1246" t="s">
        <v>570</v>
      </c>
      <c r="C378" s="1246" t="s">
        <v>3456</v>
      </c>
      <c r="D378" s="1259" t="s">
        <v>4367</v>
      </c>
      <c r="E378" s="1246" t="s">
        <v>34</v>
      </c>
      <c r="F378" s="1321"/>
      <c r="G378" s="1248">
        <v>20000</v>
      </c>
      <c r="H378" s="1792" t="s">
        <v>3063</v>
      </c>
      <c r="I378" s="1250" t="s">
        <v>3453</v>
      </c>
      <c r="J378" s="1657"/>
      <c r="K378" s="1573">
        <v>4000</v>
      </c>
      <c r="L378" s="1573">
        <v>5000</v>
      </c>
      <c r="M378" s="1257"/>
      <c r="N378" s="1257">
        <v>5000</v>
      </c>
      <c r="O378" s="1796"/>
      <c r="P378" s="1257"/>
      <c r="Q378" s="1257"/>
      <c r="R378" s="1257"/>
      <c r="S378" s="1257"/>
      <c r="T378" s="1240">
        <f t="shared" si="70"/>
        <v>6000</v>
      </c>
      <c r="U378" s="1387">
        <f t="shared" si="71"/>
        <v>0.3</v>
      </c>
      <c r="V378" s="1573"/>
      <c r="W378" s="1246" t="s">
        <v>108</v>
      </c>
      <c r="X378" s="1573"/>
      <c r="Y378" s="1246" t="s">
        <v>7284</v>
      </c>
      <c r="Z378" s="1584"/>
      <c r="AA378" s="1573"/>
      <c r="AB378" s="1573"/>
      <c r="AC378" s="1573"/>
      <c r="AD378" s="1573"/>
      <c r="AE378" s="1573"/>
      <c r="AF378" s="1584"/>
      <c r="AG378" s="1573"/>
      <c r="AH378" s="1573"/>
      <c r="AI378" s="1573"/>
      <c r="AJ378" s="1573"/>
      <c r="AK378" s="1573"/>
    </row>
    <row r="379" spans="1:37" ht="18">
      <c r="A379" s="1450">
        <v>44803</v>
      </c>
      <c r="B379" s="1217" t="s">
        <v>1906</v>
      </c>
      <c r="C379" s="1217"/>
      <c r="D379" s="1242" t="s">
        <v>3919</v>
      </c>
      <c r="E379" s="1217" t="s">
        <v>49</v>
      </c>
      <c r="F379" s="1217" t="s">
        <v>3486</v>
      </c>
      <c r="G379" s="1219">
        <v>24000</v>
      </c>
      <c r="H379" s="1572" t="s">
        <v>3055</v>
      </c>
      <c r="I379" s="1221" t="s">
        <v>3453</v>
      </c>
      <c r="J379" s="1642"/>
      <c r="K379" s="48" t="e">
        <f t="shared" ref="K379:K383" ca="1" si="110">_xludf.IFS(C379="成田机场",3000,C379="羽田机场",1200,D379="NearMe",1000,D379="VIP-limo",G379*0.12)</f>
        <v>#NAME?</v>
      </c>
      <c r="L379" s="48" t="e">
        <f t="shared" ref="L379:L380" ca="1" si="111">_xludf.IFS(C379="成田机场",4000,C379="羽田机场",1000,D379="VIP-limo",0)</f>
        <v>#NAME?</v>
      </c>
      <c r="M379" s="1240" t="e">
        <f ca="1">(G379-K379-L379)*0.7</f>
        <v>#NAME?</v>
      </c>
      <c r="N379" s="1240"/>
      <c r="O379" s="1668"/>
      <c r="P379" s="1240"/>
      <c r="Q379" s="1240"/>
      <c r="R379" s="1240"/>
      <c r="S379" s="1240"/>
      <c r="T379" s="1240" t="e">
        <f t="shared" ca="1" si="70"/>
        <v>#NAME?</v>
      </c>
      <c r="U379" s="1378" t="e">
        <f t="shared" ca="1" si="71"/>
        <v>#NAME?</v>
      </c>
      <c r="V379" s="48"/>
      <c r="W379" s="1217" t="s">
        <v>27</v>
      </c>
      <c r="X379" s="48"/>
      <c r="Y379" s="1217" t="s">
        <v>7285</v>
      </c>
      <c r="Z379" s="1562"/>
      <c r="AA379" s="48"/>
      <c r="AB379" s="48"/>
      <c r="AC379" s="48"/>
      <c r="AD379" s="48"/>
      <c r="AE379" s="48"/>
      <c r="AF379" s="1562"/>
      <c r="AG379" s="48"/>
      <c r="AH379" s="48"/>
      <c r="AI379" s="48"/>
      <c r="AJ379" s="48"/>
      <c r="AK379" s="48"/>
    </row>
    <row r="380" spans="1:37" ht="18">
      <c r="A380" s="1450">
        <v>44803</v>
      </c>
      <c r="B380" s="1217" t="s">
        <v>1906</v>
      </c>
      <c r="C380" s="1217"/>
      <c r="D380" s="1242" t="s">
        <v>3919</v>
      </c>
      <c r="E380" s="1217" t="s">
        <v>3079</v>
      </c>
      <c r="F380" s="1217" t="s">
        <v>3501</v>
      </c>
      <c r="G380" s="1219">
        <v>21600</v>
      </c>
      <c r="H380" s="1572" t="s">
        <v>3055</v>
      </c>
      <c r="I380" s="1221" t="s">
        <v>3453</v>
      </c>
      <c r="J380" s="1642"/>
      <c r="K380" s="48" t="e">
        <f t="shared" ca="1" si="110"/>
        <v>#NAME?</v>
      </c>
      <c r="L380" s="48" t="e">
        <f t="shared" ca="1" si="111"/>
        <v>#NAME?</v>
      </c>
      <c r="M380" s="1240"/>
      <c r="N380" s="1240">
        <f>1300*10</f>
        <v>13000</v>
      </c>
      <c r="O380" s="1668"/>
      <c r="P380" s="1240"/>
      <c r="Q380" s="1240"/>
      <c r="R380" s="1240"/>
      <c r="S380" s="1240"/>
      <c r="T380" s="1240" t="e">
        <f t="shared" ca="1" si="70"/>
        <v>#NAME?</v>
      </c>
      <c r="U380" s="1378" t="e">
        <f t="shared" ca="1" si="71"/>
        <v>#NAME?</v>
      </c>
      <c r="V380" s="48"/>
      <c r="W380" s="1217" t="s">
        <v>27</v>
      </c>
      <c r="X380" s="48"/>
      <c r="Y380" s="1217" t="s">
        <v>7286</v>
      </c>
      <c r="Z380" s="1562"/>
      <c r="AA380" s="48"/>
      <c r="AB380" s="48"/>
      <c r="AC380" s="48"/>
      <c r="AD380" s="48"/>
      <c r="AE380" s="48"/>
      <c r="AF380" s="1562"/>
      <c r="AG380" s="48"/>
      <c r="AH380" s="48"/>
      <c r="AI380" s="48"/>
      <c r="AJ380" s="48"/>
      <c r="AK380" s="48"/>
    </row>
    <row r="381" spans="1:37" ht="18">
      <c r="A381" s="1450">
        <v>44803</v>
      </c>
      <c r="B381" s="1217" t="s">
        <v>3473</v>
      </c>
      <c r="C381" s="1217"/>
      <c r="D381" s="1242" t="s">
        <v>3570</v>
      </c>
      <c r="E381" s="1217" t="s">
        <v>3910</v>
      </c>
      <c r="F381" s="1217" t="s">
        <v>3592</v>
      </c>
      <c r="G381" s="1219">
        <v>11000</v>
      </c>
      <c r="H381" s="1572" t="s">
        <v>3063</v>
      </c>
      <c r="I381" s="1221" t="s">
        <v>3453</v>
      </c>
      <c r="J381" s="1645"/>
      <c r="K381" s="48" t="e">
        <f t="shared" ca="1" si="110"/>
        <v>#NAME?</v>
      </c>
      <c r="L381" s="48"/>
      <c r="M381" s="1240"/>
      <c r="N381" s="1240">
        <v>5300</v>
      </c>
      <c r="O381" s="1668"/>
      <c r="P381" s="1240"/>
      <c r="Q381" s="1240"/>
      <c r="R381" s="1240"/>
      <c r="S381" s="1240"/>
      <c r="T381" s="1240" t="e">
        <f t="shared" ca="1" si="70"/>
        <v>#NAME?</v>
      </c>
      <c r="U381" s="1378" t="e">
        <f t="shared" ca="1" si="71"/>
        <v>#NAME?</v>
      </c>
      <c r="V381" s="48"/>
      <c r="W381" s="1217" t="s">
        <v>3572</v>
      </c>
      <c r="X381" s="48"/>
      <c r="Y381" s="1217" t="s">
        <v>7287</v>
      </c>
      <c r="Z381" s="1562"/>
      <c r="AA381" s="48"/>
      <c r="AB381" s="48"/>
      <c r="AC381" s="48"/>
      <c r="AD381" s="48"/>
      <c r="AE381" s="48"/>
      <c r="AF381" s="1562"/>
      <c r="AG381" s="48"/>
      <c r="AH381" s="48"/>
      <c r="AI381" s="48"/>
      <c r="AJ381" s="48"/>
      <c r="AK381" s="48"/>
    </row>
    <row r="382" spans="1:37" ht="18">
      <c r="A382" s="1450">
        <v>44803</v>
      </c>
      <c r="B382" s="1217" t="s">
        <v>3473</v>
      </c>
      <c r="C382" s="1217"/>
      <c r="D382" s="1242" t="s">
        <v>3570</v>
      </c>
      <c r="E382" s="1217" t="s">
        <v>86</v>
      </c>
      <c r="F382" s="1217" t="s">
        <v>3547</v>
      </c>
      <c r="G382" s="1219">
        <v>8500</v>
      </c>
      <c r="H382" s="1572" t="s">
        <v>3063</v>
      </c>
      <c r="I382" s="1221" t="s">
        <v>3453</v>
      </c>
      <c r="J382" s="1642"/>
      <c r="K382" s="48" t="e">
        <f t="shared" ca="1" si="110"/>
        <v>#NAME?</v>
      </c>
      <c r="L382" s="48"/>
      <c r="M382" s="1240"/>
      <c r="N382" s="1240">
        <v>4300</v>
      </c>
      <c r="O382" s="1668"/>
      <c r="P382" s="1240"/>
      <c r="Q382" s="1240"/>
      <c r="R382" s="1240"/>
      <c r="S382" s="1240"/>
      <c r="T382" s="1240" t="e">
        <f t="shared" ca="1" si="70"/>
        <v>#NAME?</v>
      </c>
      <c r="U382" s="1378" t="e">
        <f t="shared" ca="1" si="71"/>
        <v>#NAME?</v>
      </c>
      <c r="V382" s="48"/>
      <c r="W382" s="1217" t="s">
        <v>3572</v>
      </c>
      <c r="X382" s="48"/>
      <c r="Y382" s="1217" t="s">
        <v>7288</v>
      </c>
      <c r="Z382" s="1562"/>
      <c r="AA382" s="48"/>
      <c r="AB382" s="48"/>
      <c r="AC382" s="48"/>
      <c r="AD382" s="48"/>
      <c r="AE382" s="48"/>
      <c r="AF382" s="1562"/>
      <c r="AG382" s="48"/>
      <c r="AH382" s="48"/>
      <c r="AI382" s="48"/>
      <c r="AJ382" s="48"/>
      <c r="AK382" s="48"/>
    </row>
    <row r="383" spans="1:37" ht="18">
      <c r="A383" s="1450">
        <v>44803</v>
      </c>
      <c r="B383" s="1217" t="s">
        <v>3473</v>
      </c>
      <c r="C383" s="1217"/>
      <c r="D383" s="1242" t="s">
        <v>3570</v>
      </c>
      <c r="E383" s="1217" t="s">
        <v>55</v>
      </c>
      <c r="F383" s="1217" t="s">
        <v>3512</v>
      </c>
      <c r="G383" s="1219">
        <v>11000</v>
      </c>
      <c r="H383" s="1572" t="s">
        <v>3063</v>
      </c>
      <c r="I383" s="1221" t="s">
        <v>3453</v>
      </c>
      <c r="J383" s="1642"/>
      <c r="K383" s="48" t="e">
        <f t="shared" ca="1" si="110"/>
        <v>#NAME?</v>
      </c>
      <c r="L383" s="48"/>
      <c r="M383" s="1240"/>
      <c r="N383" s="1240">
        <v>5300</v>
      </c>
      <c r="O383" s="1668"/>
      <c r="P383" s="1240"/>
      <c r="Q383" s="1240"/>
      <c r="R383" s="1240"/>
      <c r="S383" s="1240"/>
      <c r="T383" s="1240" t="e">
        <f t="shared" ca="1" si="70"/>
        <v>#NAME?</v>
      </c>
      <c r="U383" s="1378" t="e">
        <f t="shared" ca="1" si="71"/>
        <v>#NAME?</v>
      </c>
      <c r="V383" s="48"/>
      <c r="W383" s="1217" t="s">
        <v>3572</v>
      </c>
      <c r="X383" s="48"/>
      <c r="Y383" s="1217" t="s">
        <v>7289</v>
      </c>
      <c r="Z383" s="1562"/>
      <c r="AA383" s="48"/>
      <c r="AB383" s="48"/>
      <c r="AC383" s="48"/>
      <c r="AD383" s="48"/>
      <c r="AE383" s="48"/>
      <c r="AF383" s="1562"/>
      <c r="AG383" s="48"/>
      <c r="AH383" s="48"/>
      <c r="AI383" s="48"/>
      <c r="AJ383" s="48"/>
      <c r="AK383" s="48"/>
    </row>
    <row r="384" spans="1:37" ht="18">
      <c r="A384" s="1450">
        <v>44803</v>
      </c>
      <c r="B384" s="1217" t="s">
        <v>1906</v>
      </c>
      <c r="C384" s="1217"/>
      <c r="D384" s="1242" t="s">
        <v>6484</v>
      </c>
      <c r="E384" s="1217" t="s">
        <v>3497</v>
      </c>
      <c r="F384" s="1217" t="s">
        <v>3657</v>
      </c>
      <c r="G384" s="1219">
        <v>40000</v>
      </c>
      <c r="H384" s="1572" t="s">
        <v>3050</v>
      </c>
      <c r="I384" s="1221" t="s">
        <v>3453</v>
      </c>
      <c r="J384" s="1642"/>
      <c r="K384" s="10">
        <v>6000</v>
      </c>
      <c r="M384" s="1239"/>
      <c r="N384" s="1240">
        <v>15000</v>
      </c>
      <c r="O384" s="1668"/>
      <c r="P384" s="1240"/>
      <c r="Q384" s="1240"/>
      <c r="R384" s="1240"/>
      <c r="S384" s="1240"/>
      <c r="T384" s="1240">
        <f t="shared" si="70"/>
        <v>19000</v>
      </c>
      <c r="U384" s="1378">
        <f t="shared" si="71"/>
        <v>0.47499999999999998</v>
      </c>
      <c r="V384" s="48"/>
      <c r="W384" s="1217" t="s">
        <v>107</v>
      </c>
      <c r="X384" s="48"/>
      <c r="Y384" s="1217" t="s">
        <v>7290</v>
      </c>
      <c r="Z384" s="1562"/>
      <c r="AA384" s="48"/>
      <c r="AB384" s="48"/>
      <c r="AC384" s="48"/>
      <c r="AD384" s="48"/>
      <c r="AE384" s="48"/>
      <c r="AF384" s="1562"/>
      <c r="AG384" s="48"/>
      <c r="AH384" s="48"/>
      <c r="AI384" s="48"/>
      <c r="AJ384" s="48"/>
      <c r="AK384" s="48"/>
    </row>
    <row r="385" spans="1:37" ht="18">
      <c r="A385" s="1450">
        <v>44803</v>
      </c>
      <c r="B385" s="1217" t="s">
        <v>1170</v>
      </c>
      <c r="C385" s="1217" t="s">
        <v>3456</v>
      </c>
      <c r="D385" s="1242" t="s">
        <v>3521</v>
      </c>
      <c r="E385" s="1217" t="s">
        <v>86</v>
      </c>
      <c r="F385" s="1217" t="s">
        <v>3547</v>
      </c>
      <c r="G385" s="1219">
        <v>15000</v>
      </c>
      <c r="H385" s="1769" t="s">
        <v>3063</v>
      </c>
      <c r="I385" s="1221" t="s">
        <v>3453</v>
      </c>
      <c r="J385" s="1642"/>
      <c r="K385" s="48" t="e">
        <f t="shared" ref="K385:K389" ca="1" si="112">_xludf.IFS(C385="成田机场",3000,C385="羽田机场",1200,D385="NearMe",1000,D385="VIP-limo",G385*0.12)</f>
        <v>#NAME?</v>
      </c>
      <c r="L385" s="48" t="e">
        <f t="shared" ref="L385:L389" ca="1" si="113">_xludf.IFS(C385="成田机场",4000,C385="羽田机场",1000,D385="VIP-limo",0)</f>
        <v>#NAME?</v>
      </c>
      <c r="M385" s="1240" t="e">
        <f t="shared" ref="M385:M389" ca="1" si="114">(G385-K385-L385)*0.7</f>
        <v>#NAME?</v>
      </c>
      <c r="N385" s="1240"/>
      <c r="O385" s="1668"/>
      <c r="P385" s="1240"/>
      <c r="Q385" s="1240"/>
      <c r="R385" s="1240"/>
      <c r="S385" s="1240"/>
      <c r="T385" s="1240" t="e">
        <f t="shared" ca="1" si="70"/>
        <v>#NAME?</v>
      </c>
      <c r="U385" s="1378" t="e">
        <f t="shared" ca="1" si="71"/>
        <v>#NAME?</v>
      </c>
      <c r="V385" s="48"/>
      <c r="W385" s="1217" t="s">
        <v>107</v>
      </c>
      <c r="X385" s="48"/>
      <c r="Y385" s="1217" t="s">
        <v>7291</v>
      </c>
      <c r="Z385" s="1562"/>
      <c r="AA385" s="48"/>
      <c r="AB385" s="48"/>
      <c r="AC385" s="48"/>
      <c r="AD385" s="48"/>
      <c r="AE385" s="48"/>
      <c r="AF385" s="1562"/>
      <c r="AG385" s="48"/>
      <c r="AH385" s="48"/>
      <c r="AI385" s="48"/>
      <c r="AJ385" s="48"/>
      <c r="AK385" s="48"/>
    </row>
    <row r="386" spans="1:37" ht="18">
      <c r="A386" s="1450">
        <v>44803</v>
      </c>
      <c r="B386" s="1217" t="s">
        <v>1906</v>
      </c>
      <c r="C386" s="1217"/>
      <c r="D386" s="1242" t="s">
        <v>3919</v>
      </c>
      <c r="E386" s="1217" t="s">
        <v>3523</v>
      </c>
      <c r="F386" s="1217" t="s">
        <v>3515</v>
      </c>
      <c r="G386" s="1219">
        <v>26400</v>
      </c>
      <c r="H386" s="1572" t="s">
        <v>3055</v>
      </c>
      <c r="I386" s="1221" t="s">
        <v>3453</v>
      </c>
      <c r="J386" s="1642"/>
      <c r="K386" s="48" t="e">
        <f t="shared" ca="1" si="112"/>
        <v>#NAME?</v>
      </c>
      <c r="L386" s="48" t="e">
        <f t="shared" ca="1" si="113"/>
        <v>#NAME?</v>
      </c>
      <c r="M386" s="1240" t="e">
        <f t="shared" ca="1" si="114"/>
        <v>#NAME?</v>
      </c>
      <c r="N386" s="1240"/>
      <c r="O386" s="1668"/>
      <c r="P386" s="1240"/>
      <c r="Q386" s="1240"/>
      <c r="R386" s="1240"/>
      <c r="S386" s="1240"/>
      <c r="T386" s="1240" t="e">
        <f t="shared" ca="1" si="70"/>
        <v>#NAME?</v>
      </c>
      <c r="U386" s="1378" t="e">
        <f t="shared" ca="1" si="71"/>
        <v>#NAME?</v>
      </c>
      <c r="V386" s="48"/>
      <c r="W386" s="1217" t="s">
        <v>27</v>
      </c>
      <c r="X386" s="48"/>
      <c r="Y386" s="1217" t="s">
        <v>7292</v>
      </c>
      <c r="Z386" s="1562"/>
      <c r="AA386" s="48"/>
      <c r="AB386" s="48"/>
      <c r="AC386" s="48"/>
      <c r="AD386" s="48"/>
      <c r="AE386" s="48"/>
      <c r="AF386" s="1562"/>
      <c r="AG386" s="48"/>
      <c r="AH386" s="48"/>
      <c r="AI386" s="48"/>
      <c r="AJ386" s="48"/>
      <c r="AK386" s="48"/>
    </row>
    <row r="387" spans="1:37" ht="18">
      <c r="A387" s="1450">
        <v>44803</v>
      </c>
      <c r="B387" s="1217" t="s">
        <v>570</v>
      </c>
      <c r="C387" s="1217" t="s">
        <v>3446</v>
      </c>
      <c r="D387" s="1242" t="s">
        <v>3521</v>
      </c>
      <c r="E387" s="1217" t="s">
        <v>55</v>
      </c>
      <c r="F387" s="1217" t="s">
        <v>3512</v>
      </c>
      <c r="G387" s="1219">
        <v>10000</v>
      </c>
      <c r="H387" s="1572" t="s">
        <v>3063</v>
      </c>
      <c r="I387" s="1221" t="s">
        <v>3453</v>
      </c>
      <c r="J387" s="1642"/>
      <c r="K387" s="48" t="e">
        <f t="shared" ca="1" si="112"/>
        <v>#NAME?</v>
      </c>
      <c r="L387" s="48" t="e">
        <f t="shared" ca="1" si="113"/>
        <v>#NAME?</v>
      </c>
      <c r="M387" s="1240" t="e">
        <f t="shared" ca="1" si="114"/>
        <v>#NAME?</v>
      </c>
      <c r="N387" s="1240"/>
      <c r="O387" s="1668"/>
      <c r="P387" s="1240"/>
      <c r="Q387" s="1240"/>
      <c r="R387" s="1240"/>
      <c r="S387" s="1240"/>
      <c r="T387" s="1240" t="e">
        <f t="shared" ca="1" si="70"/>
        <v>#NAME?</v>
      </c>
      <c r="U387" s="1378" t="e">
        <f t="shared" ca="1" si="71"/>
        <v>#NAME?</v>
      </c>
      <c r="V387" s="48"/>
      <c r="W387" s="1217" t="s">
        <v>107</v>
      </c>
      <c r="X387" s="48"/>
      <c r="Y387" s="1217" t="s">
        <v>7293</v>
      </c>
      <c r="Z387" s="1562"/>
      <c r="AA387" s="48"/>
      <c r="AB387" s="48"/>
      <c r="AC387" s="48"/>
      <c r="AD387" s="48"/>
      <c r="AE387" s="48"/>
      <c r="AF387" s="1562"/>
      <c r="AG387" s="48"/>
      <c r="AH387" s="48"/>
      <c r="AI387" s="48"/>
      <c r="AJ387" s="48"/>
      <c r="AK387" s="48"/>
    </row>
    <row r="388" spans="1:37" ht="18">
      <c r="A388" s="1450">
        <v>44803</v>
      </c>
      <c r="B388" s="1217" t="s">
        <v>1906</v>
      </c>
      <c r="C388" s="1217"/>
      <c r="D388" s="1242" t="s">
        <v>3919</v>
      </c>
      <c r="E388" s="1217" t="s">
        <v>40</v>
      </c>
      <c r="F388" s="1217" t="s">
        <v>3449</v>
      </c>
      <c r="G388" s="1219">
        <v>26400</v>
      </c>
      <c r="H388" s="1572" t="s">
        <v>3055</v>
      </c>
      <c r="I388" s="1221" t="s">
        <v>3453</v>
      </c>
      <c r="J388" s="1642"/>
      <c r="K388" s="48" t="e">
        <f t="shared" ca="1" si="112"/>
        <v>#NAME?</v>
      </c>
      <c r="L388" s="48" t="e">
        <f t="shared" ca="1" si="113"/>
        <v>#NAME?</v>
      </c>
      <c r="M388" s="1240" t="e">
        <f t="shared" ca="1" si="114"/>
        <v>#NAME?</v>
      </c>
      <c r="N388" s="1240"/>
      <c r="O388" s="1668"/>
      <c r="P388" s="1240"/>
      <c r="Q388" s="1240"/>
      <c r="R388" s="1240"/>
      <c r="S388" s="1240"/>
      <c r="T388" s="1240" t="e">
        <f t="shared" ca="1" si="70"/>
        <v>#NAME?</v>
      </c>
      <c r="U388" s="1378" t="e">
        <f t="shared" ca="1" si="71"/>
        <v>#NAME?</v>
      </c>
      <c r="V388" s="48"/>
      <c r="W388" s="1217" t="s">
        <v>27</v>
      </c>
      <c r="X388" s="48"/>
      <c r="Y388" s="1217" t="s">
        <v>7294</v>
      </c>
      <c r="Z388" s="1562"/>
      <c r="AA388" s="48"/>
      <c r="AB388" s="48"/>
      <c r="AC388" s="48"/>
      <c r="AD388" s="48"/>
      <c r="AE388" s="48"/>
      <c r="AF388" s="1562"/>
      <c r="AG388" s="48"/>
      <c r="AH388" s="48"/>
      <c r="AI388" s="48"/>
      <c r="AJ388" s="48"/>
      <c r="AK388" s="48"/>
    </row>
    <row r="389" spans="1:37" ht="18">
      <c r="A389" s="1450">
        <v>44803</v>
      </c>
      <c r="B389" s="1217" t="s">
        <v>1906</v>
      </c>
      <c r="C389" s="1217"/>
      <c r="D389" s="1242" t="s">
        <v>3919</v>
      </c>
      <c r="E389" s="1217" t="s">
        <v>43</v>
      </c>
      <c r="F389" s="1217" t="s">
        <v>3524</v>
      </c>
      <c r="G389" s="1219">
        <v>36000</v>
      </c>
      <c r="H389" s="1572" t="s">
        <v>3055</v>
      </c>
      <c r="I389" s="1221" t="s">
        <v>3453</v>
      </c>
      <c r="J389" s="1642"/>
      <c r="K389" s="48" t="e">
        <f t="shared" ca="1" si="112"/>
        <v>#NAME?</v>
      </c>
      <c r="L389" s="48" t="e">
        <f t="shared" ca="1" si="113"/>
        <v>#NAME?</v>
      </c>
      <c r="M389" s="1240" t="e">
        <f t="shared" ca="1" si="114"/>
        <v>#NAME?</v>
      </c>
      <c r="N389" s="1240"/>
      <c r="O389" s="1668"/>
      <c r="P389" s="1240"/>
      <c r="Q389" s="1240"/>
      <c r="R389" s="1240"/>
      <c r="S389" s="1240"/>
      <c r="T389" s="1240" t="e">
        <f t="shared" ca="1" si="70"/>
        <v>#NAME?</v>
      </c>
      <c r="U389" s="1378" t="e">
        <f t="shared" ca="1" si="71"/>
        <v>#NAME?</v>
      </c>
      <c r="V389" s="48"/>
      <c r="W389" s="1217" t="s">
        <v>27</v>
      </c>
      <c r="X389" s="48"/>
      <c r="Y389" s="1217" t="s">
        <v>7295</v>
      </c>
      <c r="Z389" s="1562"/>
      <c r="AA389" s="48"/>
      <c r="AB389" s="48"/>
      <c r="AC389" s="48"/>
      <c r="AD389" s="48"/>
      <c r="AE389" s="48"/>
      <c r="AF389" s="1562"/>
      <c r="AG389" s="48"/>
      <c r="AH389" s="48"/>
      <c r="AI389" s="48"/>
      <c r="AJ389" s="48"/>
      <c r="AK389" s="48"/>
    </row>
    <row r="390" spans="1:37" ht="18">
      <c r="A390" s="1450">
        <v>44803</v>
      </c>
      <c r="B390" s="1217" t="s">
        <v>3473</v>
      </c>
      <c r="C390" s="1217"/>
      <c r="D390" s="1242" t="s">
        <v>3521</v>
      </c>
      <c r="E390" s="1217" t="s">
        <v>60</v>
      </c>
      <c r="F390" s="1217" t="s">
        <v>3517</v>
      </c>
      <c r="G390" s="1219">
        <v>10000</v>
      </c>
      <c r="H390" s="1572" t="s">
        <v>3063</v>
      </c>
      <c r="I390" s="1221" t="s">
        <v>3453</v>
      </c>
      <c r="J390" s="1642"/>
      <c r="K390" s="34">
        <v>2000</v>
      </c>
      <c r="L390" s="34"/>
      <c r="M390" s="1240">
        <f>(8000-K390-L390)*0.7</f>
        <v>4200</v>
      </c>
      <c r="N390" s="1797"/>
      <c r="O390" s="1668"/>
      <c r="P390" s="1240"/>
      <c r="Q390" s="1240"/>
      <c r="R390" s="1240"/>
      <c r="S390" s="1240"/>
      <c r="T390" s="1240">
        <f t="shared" si="70"/>
        <v>3800</v>
      </c>
      <c r="U390" s="1378">
        <f t="shared" si="71"/>
        <v>0.38</v>
      </c>
      <c r="V390" s="48"/>
      <c r="W390" s="1217" t="s">
        <v>107</v>
      </c>
      <c r="X390" s="48"/>
      <c r="Y390" s="1217" t="s">
        <v>7296</v>
      </c>
      <c r="Z390" s="1562"/>
      <c r="AA390" s="48"/>
      <c r="AB390" s="48"/>
      <c r="AC390" s="48"/>
      <c r="AD390" s="48"/>
      <c r="AE390" s="48"/>
      <c r="AF390" s="1562"/>
      <c r="AG390" s="48"/>
      <c r="AH390" s="48"/>
      <c r="AI390" s="48"/>
      <c r="AJ390" s="48"/>
      <c r="AK390" s="48"/>
    </row>
    <row r="391" spans="1:37" ht="18">
      <c r="A391" s="1450">
        <v>44803</v>
      </c>
      <c r="B391" s="1217" t="s">
        <v>3473</v>
      </c>
      <c r="C391" s="1217"/>
      <c r="D391" s="1242" t="s">
        <v>3570</v>
      </c>
      <c r="E391" s="1217" t="s">
        <v>3910</v>
      </c>
      <c r="F391" s="1217" t="s">
        <v>3592</v>
      </c>
      <c r="G391" s="1219">
        <v>11000</v>
      </c>
      <c r="H391" s="1572" t="s">
        <v>3063</v>
      </c>
      <c r="I391" s="1221" t="s">
        <v>3453</v>
      </c>
      <c r="J391" s="1642"/>
      <c r="K391" s="48" t="e">
        <f t="shared" ref="K391:K411" ca="1" si="115">_xludf.IFS(C391="成田机场",3000,C391="羽田机场",1200,D391="NearMe",1000,D391="VIP-limo",G391*0.12)</f>
        <v>#NAME?</v>
      </c>
      <c r="L391" s="48"/>
      <c r="M391" s="1240"/>
      <c r="N391" s="1240">
        <v>5300</v>
      </c>
      <c r="O391" s="1668"/>
      <c r="P391" s="1240"/>
      <c r="Q391" s="1240"/>
      <c r="R391" s="1240"/>
      <c r="S391" s="1240"/>
      <c r="T391" s="1240" t="e">
        <f t="shared" ca="1" si="70"/>
        <v>#NAME?</v>
      </c>
      <c r="U391" s="1378" t="e">
        <f t="shared" ca="1" si="71"/>
        <v>#NAME?</v>
      </c>
      <c r="V391" s="48"/>
      <c r="W391" s="1217" t="s">
        <v>3572</v>
      </c>
      <c r="X391" s="48"/>
      <c r="Y391" s="1217" t="s">
        <v>7297</v>
      </c>
      <c r="Z391" s="1562"/>
      <c r="AA391" s="48"/>
      <c r="AB391" s="48"/>
      <c r="AC391" s="48"/>
      <c r="AD391" s="48"/>
      <c r="AE391" s="48"/>
      <c r="AF391" s="1562"/>
      <c r="AG391" s="48"/>
      <c r="AH391" s="48"/>
      <c r="AI391" s="48"/>
      <c r="AJ391" s="48"/>
      <c r="AK391" s="48"/>
    </row>
    <row r="392" spans="1:37" ht="18">
      <c r="A392" s="1450">
        <v>44803</v>
      </c>
      <c r="B392" s="1217" t="s">
        <v>3473</v>
      </c>
      <c r="C392" s="1217"/>
      <c r="D392" s="1242" t="s">
        <v>3570</v>
      </c>
      <c r="E392" s="1217" t="s">
        <v>86</v>
      </c>
      <c r="F392" s="1217" t="s">
        <v>3547</v>
      </c>
      <c r="G392" s="1219">
        <v>8500</v>
      </c>
      <c r="H392" s="1572" t="s">
        <v>3063</v>
      </c>
      <c r="I392" s="1221" t="s">
        <v>3453</v>
      </c>
      <c r="J392" s="1642"/>
      <c r="K392" s="48" t="e">
        <f t="shared" ca="1" si="115"/>
        <v>#NAME?</v>
      </c>
      <c r="L392" s="48"/>
      <c r="M392" s="1240"/>
      <c r="N392" s="1240">
        <v>4300</v>
      </c>
      <c r="O392" s="1668"/>
      <c r="P392" s="1240"/>
      <c r="Q392" s="1240"/>
      <c r="R392" s="1240"/>
      <c r="S392" s="1240"/>
      <c r="T392" s="1240" t="e">
        <f t="shared" ca="1" si="70"/>
        <v>#NAME?</v>
      </c>
      <c r="U392" s="1378" t="e">
        <f t="shared" ca="1" si="71"/>
        <v>#NAME?</v>
      </c>
      <c r="V392" s="48"/>
      <c r="W392" s="1217" t="s">
        <v>3572</v>
      </c>
      <c r="X392" s="48"/>
      <c r="Y392" s="1217" t="s">
        <v>7298</v>
      </c>
      <c r="Z392" s="1562"/>
      <c r="AA392" s="48"/>
      <c r="AB392" s="48"/>
      <c r="AC392" s="48"/>
      <c r="AD392" s="48"/>
      <c r="AE392" s="48"/>
      <c r="AF392" s="1562"/>
      <c r="AG392" s="48"/>
      <c r="AH392" s="48"/>
      <c r="AI392" s="48"/>
      <c r="AJ392" s="48"/>
      <c r="AK392" s="48"/>
    </row>
    <row r="393" spans="1:37" ht="18">
      <c r="A393" s="1454">
        <v>44803</v>
      </c>
      <c r="B393" s="1246" t="s">
        <v>3473</v>
      </c>
      <c r="C393" s="1246"/>
      <c r="D393" s="1259" t="s">
        <v>3570</v>
      </c>
      <c r="E393" s="1246" t="s">
        <v>55</v>
      </c>
      <c r="F393" s="1246" t="s">
        <v>3512</v>
      </c>
      <c r="G393" s="1248">
        <v>11000</v>
      </c>
      <c r="H393" s="1791" t="s">
        <v>3063</v>
      </c>
      <c r="I393" s="1250" t="s">
        <v>3453</v>
      </c>
      <c r="J393" s="1657"/>
      <c r="K393" s="1573" t="e">
        <f t="shared" ca="1" si="115"/>
        <v>#NAME?</v>
      </c>
      <c r="L393" s="1573"/>
      <c r="M393" s="1257"/>
      <c r="N393" s="1257">
        <v>5300</v>
      </c>
      <c r="O393" s="1796"/>
      <c r="P393" s="1257"/>
      <c r="Q393" s="1257"/>
      <c r="R393" s="1257"/>
      <c r="S393" s="1257"/>
      <c r="T393" s="1240" t="e">
        <f t="shared" ca="1" si="70"/>
        <v>#NAME?</v>
      </c>
      <c r="U393" s="1387" t="e">
        <f t="shared" ca="1" si="71"/>
        <v>#NAME?</v>
      </c>
      <c r="V393" s="1573"/>
      <c r="W393" s="1246" t="s">
        <v>3572</v>
      </c>
      <c r="X393" s="1573"/>
      <c r="Y393" s="1246" t="s">
        <v>7299</v>
      </c>
      <c r="Z393" s="1584"/>
      <c r="AA393" s="1573"/>
      <c r="AB393" s="1573"/>
      <c r="AC393" s="1573"/>
      <c r="AD393" s="1573"/>
      <c r="AE393" s="1573"/>
      <c r="AF393" s="1584"/>
      <c r="AG393" s="1573"/>
      <c r="AH393" s="1573"/>
      <c r="AI393" s="1573"/>
      <c r="AJ393" s="1573"/>
      <c r="AK393" s="1573"/>
    </row>
    <row r="394" spans="1:37" ht="18">
      <c r="A394" s="1450">
        <v>44804</v>
      </c>
      <c r="B394" s="1217" t="s">
        <v>1906</v>
      </c>
      <c r="C394" s="1217"/>
      <c r="D394" s="1242" t="s">
        <v>3919</v>
      </c>
      <c r="E394" s="1217" t="s">
        <v>49</v>
      </c>
      <c r="F394" s="1217" t="s">
        <v>3486</v>
      </c>
      <c r="G394" s="1219">
        <v>24000</v>
      </c>
      <c r="H394" s="1572" t="s">
        <v>3055</v>
      </c>
      <c r="I394" s="1221" t="s">
        <v>3453</v>
      </c>
      <c r="J394" s="1642"/>
      <c r="K394" s="48" t="e">
        <f t="shared" ca="1" si="115"/>
        <v>#NAME?</v>
      </c>
      <c r="L394" s="48" t="e">
        <f t="shared" ref="L394:L395" ca="1" si="116">_xludf.IFS(C394="成田机场",4000,C394="羽田机场",1000,D394="VIP-limo",0)</f>
        <v>#NAME?</v>
      </c>
      <c r="M394" s="1240" t="e">
        <f t="shared" ref="M394:M395" ca="1" si="117">(G394-K394-L394)*0.7</f>
        <v>#NAME?</v>
      </c>
      <c r="N394" s="1240"/>
      <c r="O394" s="1668"/>
      <c r="P394" s="1240"/>
      <c r="Q394" s="1240"/>
      <c r="R394" s="1240"/>
      <c r="S394" s="1240"/>
      <c r="T394" s="1240" t="e">
        <f t="shared" ca="1" si="70"/>
        <v>#NAME?</v>
      </c>
      <c r="U394" s="1378" t="e">
        <f t="shared" ca="1" si="71"/>
        <v>#NAME?</v>
      </c>
      <c r="V394" s="48"/>
      <c r="W394" s="1217" t="s">
        <v>27</v>
      </c>
      <c r="X394" s="48"/>
      <c r="Y394" s="1217" t="s">
        <v>7300</v>
      </c>
      <c r="Z394" s="1562"/>
      <c r="AA394" s="48"/>
      <c r="AB394" s="48"/>
      <c r="AC394" s="48"/>
      <c r="AD394" s="48"/>
      <c r="AE394" s="48"/>
      <c r="AF394" s="1562"/>
      <c r="AG394" s="48"/>
      <c r="AH394" s="48"/>
      <c r="AI394" s="48"/>
      <c r="AJ394" s="48"/>
      <c r="AK394" s="48"/>
    </row>
    <row r="395" spans="1:37" ht="18">
      <c r="A395" s="1450">
        <v>44804</v>
      </c>
      <c r="B395" s="1217" t="s">
        <v>1906</v>
      </c>
      <c r="C395" s="1217"/>
      <c r="D395" s="1242" t="s">
        <v>3919</v>
      </c>
      <c r="E395" s="1217" t="s">
        <v>101</v>
      </c>
      <c r="F395" s="1217" t="s">
        <v>3629</v>
      </c>
      <c r="G395" s="1219">
        <v>21600</v>
      </c>
      <c r="H395" s="1572" t="s">
        <v>3055</v>
      </c>
      <c r="I395" s="1221" t="s">
        <v>3453</v>
      </c>
      <c r="J395" s="1642"/>
      <c r="K395" s="48" t="e">
        <f t="shared" ca="1" si="115"/>
        <v>#NAME?</v>
      </c>
      <c r="L395" s="48" t="e">
        <f t="shared" ca="1" si="116"/>
        <v>#NAME?</v>
      </c>
      <c r="M395" s="1240" t="e">
        <f t="shared" ca="1" si="117"/>
        <v>#NAME?</v>
      </c>
      <c r="N395" s="1240"/>
      <c r="O395" s="1668"/>
      <c r="P395" s="1240"/>
      <c r="Q395" s="1240"/>
      <c r="R395" s="1240"/>
      <c r="S395" s="1240"/>
      <c r="T395" s="1240" t="e">
        <f t="shared" ca="1" si="70"/>
        <v>#NAME?</v>
      </c>
      <c r="U395" s="1378" t="e">
        <f t="shared" ca="1" si="71"/>
        <v>#NAME?</v>
      </c>
      <c r="V395" s="48"/>
      <c r="W395" s="1217" t="s">
        <v>27</v>
      </c>
      <c r="X395" s="48"/>
      <c r="Y395" s="1217" t="s">
        <v>7301</v>
      </c>
      <c r="Z395" s="1562"/>
      <c r="AA395" s="48"/>
      <c r="AB395" s="48"/>
      <c r="AC395" s="48"/>
      <c r="AD395" s="48"/>
      <c r="AE395" s="48"/>
      <c r="AF395" s="1562"/>
      <c r="AG395" s="48"/>
      <c r="AH395" s="48"/>
      <c r="AI395" s="48"/>
      <c r="AJ395" s="48"/>
      <c r="AK395" s="48"/>
    </row>
    <row r="396" spans="1:37" ht="18">
      <c r="A396" s="1450">
        <v>44804</v>
      </c>
      <c r="B396" s="1217" t="s">
        <v>3473</v>
      </c>
      <c r="C396" s="1217"/>
      <c r="D396" s="1242" t="s">
        <v>3570</v>
      </c>
      <c r="E396" s="1217" t="s">
        <v>3910</v>
      </c>
      <c r="F396" s="1217" t="s">
        <v>3592</v>
      </c>
      <c r="G396" s="1219">
        <v>11000</v>
      </c>
      <c r="H396" s="1572" t="s">
        <v>3063</v>
      </c>
      <c r="I396" s="1221" t="s">
        <v>3453</v>
      </c>
      <c r="J396" s="1642"/>
      <c r="K396" s="48" t="e">
        <f t="shared" ca="1" si="115"/>
        <v>#NAME?</v>
      </c>
      <c r="L396" s="48"/>
      <c r="M396" s="1240"/>
      <c r="N396" s="1240">
        <v>5300</v>
      </c>
      <c r="O396" s="1668"/>
      <c r="P396" s="1240"/>
      <c r="Q396" s="1240"/>
      <c r="R396" s="1240"/>
      <c r="S396" s="1240"/>
      <c r="T396" s="1240" t="e">
        <f t="shared" ca="1" si="70"/>
        <v>#NAME?</v>
      </c>
      <c r="U396" s="1378" t="e">
        <f t="shared" ca="1" si="71"/>
        <v>#NAME?</v>
      </c>
      <c r="V396" s="48"/>
      <c r="W396" s="1217" t="s">
        <v>3572</v>
      </c>
      <c r="X396" s="48"/>
      <c r="Y396" s="1217" t="s">
        <v>7302</v>
      </c>
      <c r="Z396" s="1562"/>
      <c r="AA396" s="48"/>
      <c r="AB396" s="48"/>
      <c r="AC396" s="48"/>
      <c r="AD396" s="48"/>
      <c r="AE396" s="48"/>
      <c r="AF396" s="1562"/>
      <c r="AG396" s="48"/>
      <c r="AH396" s="48"/>
      <c r="AI396" s="48"/>
      <c r="AJ396" s="48"/>
      <c r="AK396" s="48"/>
    </row>
    <row r="397" spans="1:37" ht="18">
      <c r="A397" s="1450">
        <v>44804</v>
      </c>
      <c r="B397" s="1217" t="s">
        <v>3473</v>
      </c>
      <c r="C397" s="1217"/>
      <c r="D397" s="1242" t="s">
        <v>3570</v>
      </c>
      <c r="E397" s="1217" t="s">
        <v>86</v>
      </c>
      <c r="F397" s="1217" t="s">
        <v>3547</v>
      </c>
      <c r="G397" s="1219">
        <v>8500</v>
      </c>
      <c r="H397" s="1572" t="s">
        <v>3063</v>
      </c>
      <c r="I397" s="1221" t="s">
        <v>3453</v>
      </c>
      <c r="J397" s="1642"/>
      <c r="K397" s="48" t="e">
        <f t="shared" ca="1" si="115"/>
        <v>#NAME?</v>
      </c>
      <c r="L397" s="48"/>
      <c r="M397" s="1240"/>
      <c r="N397" s="1240">
        <v>4300</v>
      </c>
      <c r="O397" s="1668"/>
      <c r="P397" s="1240"/>
      <c r="Q397" s="1240"/>
      <c r="R397" s="1240"/>
      <c r="S397" s="1240"/>
      <c r="T397" s="1240" t="e">
        <f t="shared" ca="1" si="70"/>
        <v>#NAME?</v>
      </c>
      <c r="U397" s="1378" t="e">
        <f t="shared" ca="1" si="71"/>
        <v>#NAME?</v>
      </c>
      <c r="V397" s="48"/>
      <c r="W397" s="1217" t="s">
        <v>3572</v>
      </c>
      <c r="X397" s="48"/>
      <c r="Y397" s="1217" t="s">
        <v>7287</v>
      </c>
      <c r="Z397" s="1562"/>
      <c r="AA397" s="48"/>
      <c r="AB397" s="48"/>
      <c r="AC397" s="48"/>
      <c r="AD397" s="48"/>
      <c r="AE397" s="48"/>
      <c r="AF397" s="1562"/>
      <c r="AG397" s="48"/>
      <c r="AH397" s="48"/>
      <c r="AI397" s="48"/>
      <c r="AJ397" s="48"/>
      <c r="AK397" s="48"/>
    </row>
    <row r="398" spans="1:37" ht="18">
      <c r="A398" s="1450">
        <v>44804</v>
      </c>
      <c r="B398" s="1217" t="s">
        <v>3473</v>
      </c>
      <c r="C398" s="1217"/>
      <c r="D398" s="1242" t="s">
        <v>3570</v>
      </c>
      <c r="E398" s="1217" t="s">
        <v>55</v>
      </c>
      <c r="F398" s="1217" t="s">
        <v>3512</v>
      </c>
      <c r="G398" s="1219">
        <v>11000</v>
      </c>
      <c r="H398" s="1572" t="s">
        <v>3063</v>
      </c>
      <c r="I398" s="1221" t="s">
        <v>3453</v>
      </c>
      <c r="J398" s="1642"/>
      <c r="K398" s="48" t="e">
        <f t="shared" ca="1" si="115"/>
        <v>#NAME?</v>
      </c>
      <c r="L398" s="48"/>
      <c r="M398" s="1240"/>
      <c r="N398" s="1240">
        <v>5300</v>
      </c>
      <c r="O398" s="1668"/>
      <c r="P398" s="1240"/>
      <c r="Q398" s="1240"/>
      <c r="R398" s="1240"/>
      <c r="S398" s="1240"/>
      <c r="T398" s="1240" t="e">
        <f t="shared" ca="1" si="70"/>
        <v>#NAME?</v>
      </c>
      <c r="U398" s="1378" t="e">
        <f t="shared" ca="1" si="71"/>
        <v>#NAME?</v>
      </c>
      <c r="V398" s="48"/>
      <c r="W398" s="1217" t="s">
        <v>3572</v>
      </c>
      <c r="X398" s="48"/>
      <c r="Y398" s="1217" t="s">
        <v>7288</v>
      </c>
      <c r="Z398" s="1562"/>
      <c r="AA398" s="48"/>
      <c r="AB398" s="48"/>
      <c r="AC398" s="48"/>
      <c r="AD398" s="48"/>
      <c r="AE398" s="48"/>
      <c r="AF398" s="1562"/>
      <c r="AG398" s="48"/>
      <c r="AH398" s="48"/>
      <c r="AI398" s="48"/>
      <c r="AJ398" s="48"/>
      <c r="AK398" s="48"/>
    </row>
    <row r="399" spans="1:37" ht="18">
      <c r="A399" s="1450">
        <v>44804</v>
      </c>
      <c r="B399" s="1217" t="s">
        <v>1170</v>
      </c>
      <c r="C399" s="1217" t="s">
        <v>3456</v>
      </c>
      <c r="D399" s="1242" t="s">
        <v>3521</v>
      </c>
      <c r="E399" s="1217" t="s">
        <v>55</v>
      </c>
      <c r="F399" s="1217" t="s">
        <v>3512</v>
      </c>
      <c r="G399" s="1219">
        <v>15000</v>
      </c>
      <c r="H399" s="1769" t="s">
        <v>3063</v>
      </c>
      <c r="I399" s="1221" t="s">
        <v>3453</v>
      </c>
      <c r="J399" s="1642"/>
      <c r="K399" s="48" t="e">
        <f t="shared" ca="1" si="115"/>
        <v>#NAME?</v>
      </c>
      <c r="L399" s="48" t="e">
        <f t="shared" ref="L399:L404" ca="1" si="118">_xludf.IFS(C399="成田机场",4000,C399="羽田机场",1000,D399="VIP-limo",0)</f>
        <v>#NAME?</v>
      </c>
      <c r="M399" s="1240"/>
      <c r="N399" s="1240">
        <v>4000</v>
      </c>
      <c r="O399" s="1668"/>
      <c r="P399" s="1240"/>
      <c r="Q399" s="1240"/>
      <c r="R399" s="1240"/>
      <c r="S399" s="1240"/>
      <c r="T399" s="1240" t="e">
        <f t="shared" ca="1" si="70"/>
        <v>#NAME?</v>
      </c>
      <c r="U399" s="1378" t="e">
        <f t="shared" ca="1" si="71"/>
        <v>#NAME?</v>
      </c>
      <c r="V399" s="48"/>
      <c r="W399" s="1217" t="s">
        <v>107</v>
      </c>
      <c r="X399" s="48"/>
      <c r="Y399" s="1217" t="s">
        <v>7303</v>
      </c>
      <c r="Z399" s="1562"/>
      <c r="AA399" s="48"/>
      <c r="AB399" s="48"/>
      <c r="AC399" s="48"/>
      <c r="AD399" s="48"/>
      <c r="AE399" s="48"/>
      <c r="AF399" s="1562"/>
      <c r="AG399" s="48"/>
      <c r="AH399" s="48"/>
      <c r="AI399" s="48"/>
      <c r="AJ399" s="48"/>
      <c r="AK399" s="48"/>
    </row>
    <row r="400" spans="1:37" ht="18">
      <c r="A400" s="1450">
        <v>44804</v>
      </c>
      <c r="B400" s="1217" t="s">
        <v>1906</v>
      </c>
      <c r="C400" s="1217"/>
      <c r="D400" s="1242" t="s">
        <v>3919</v>
      </c>
      <c r="E400" s="1217" t="s">
        <v>3523</v>
      </c>
      <c r="F400" s="1217" t="s">
        <v>3515</v>
      </c>
      <c r="G400" s="1219">
        <v>26400</v>
      </c>
      <c r="H400" s="1572" t="s">
        <v>3055</v>
      </c>
      <c r="I400" s="1221" t="s">
        <v>3453</v>
      </c>
      <c r="J400" s="1642"/>
      <c r="K400" s="48" t="e">
        <f t="shared" ca="1" si="115"/>
        <v>#NAME?</v>
      </c>
      <c r="L400" s="48" t="e">
        <f t="shared" ca="1" si="118"/>
        <v>#NAME?</v>
      </c>
      <c r="M400" s="1240" t="e">
        <f ca="1">(G400-K400-L400)*0.7</f>
        <v>#NAME?</v>
      </c>
      <c r="N400" s="1240"/>
      <c r="O400" s="1668"/>
      <c r="P400" s="1240"/>
      <c r="Q400" s="1240"/>
      <c r="R400" s="1240"/>
      <c r="S400" s="1240"/>
      <c r="T400" s="1240" t="e">
        <f t="shared" ca="1" si="70"/>
        <v>#NAME?</v>
      </c>
      <c r="U400" s="1378" t="e">
        <f t="shared" ca="1" si="71"/>
        <v>#NAME?</v>
      </c>
      <c r="V400" s="48"/>
      <c r="W400" s="1217" t="s">
        <v>27</v>
      </c>
      <c r="X400" s="48"/>
      <c r="Y400" s="1217" t="s">
        <v>7304</v>
      </c>
      <c r="Z400" s="1562"/>
      <c r="AA400" s="48"/>
      <c r="AB400" s="48"/>
      <c r="AC400" s="48"/>
      <c r="AD400" s="48"/>
      <c r="AE400" s="48"/>
      <c r="AF400" s="1562"/>
      <c r="AG400" s="48"/>
      <c r="AH400" s="48"/>
      <c r="AI400" s="48"/>
      <c r="AJ400" s="48"/>
      <c r="AK400" s="48"/>
    </row>
    <row r="401" spans="1:37" ht="18">
      <c r="A401" s="1450">
        <v>44804</v>
      </c>
      <c r="B401" s="1217" t="s">
        <v>1170</v>
      </c>
      <c r="C401" s="1217" t="s">
        <v>3456</v>
      </c>
      <c r="D401" s="1242" t="s">
        <v>3521</v>
      </c>
      <c r="E401" s="1217" t="s">
        <v>86</v>
      </c>
      <c r="F401" s="1217" t="s">
        <v>3547</v>
      </c>
      <c r="G401" s="1219">
        <v>15000</v>
      </c>
      <c r="H401" s="1769" t="s">
        <v>3063</v>
      </c>
      <c r="I401" s="1221" t="s">
        <v>3453</v>
      </c>
      <c r="J401" s="1642"/>
      <c r="K401" s="48" t="e">
        <f t="shared" ca="1" si="115"/>
        <v>#NAME?</v>
      </c>
      <c r="L401" s="48" t="e">
        <f t="shared" ca="1" si="118"/>
        <v>#NAME?</v>
      </c>
      <c r="M401" s="1240"/>
      <c r="N401" s="1240">
        <v>4000</v>
      </c>
      <c r="O401" s="1668"/>
      <c r="P401" s="1240"/>
      <c r="Q401" s="1240"/>
      <c r="R401" s="1240"/>
      <c r="S401" s="1240"/>
      <c r="T401" s="1240" t="e">
        <f t="shared" ca="1" si="70"/>
        <v>#NAME?</v>
      </c>
      <c r="U401" s="1378" t="e">
        <f t="shared" ca="1" si="71"/>
        <v>#NAME?</v>
      </c>
      <c r="V401" s="48"/>
      <c r="W401" s="1217" t="s">
        <v>107</v>
      </c>
      <c r="X401" s="48"/>
      <c r="Y401" s="1217" t="s">
        <v>7305</v>
      </c>
      <c r="Z401" s="1562"/>
      <c r="AA401" s="48"/>
      <c r="AB401" s="48"/>
      <c r="AC401" s="48"/>
      <c r="AD401" s="48"/>
      <c r="AE401" s="48"/>
      <c r="AF401" s="1562"/>
      <c r="AG401" s="48"/>
      <c r="AH401" s="48"/>
      <c r="AI401" s="48"/>
      <c r="AJ401" s="48"/>
      <c r="AK401" s="48"/>
    </row>
    <row r="402" spans="1:37" ht="18">
      <c r="A402" s="1450">
        <v>44804</v>
      </c>
      <c r="B402" s="1217" t="s">
        <v>1906</v>
      </c>
      <c r="C402" s="1217"/>
      <c r="D402" s="1242" t="s">
        <v>3919</v>
      </c>
      <c r="E402" s="1217" t="s">
        <v>40</v>
      </c>
      <c r="F402" s="1217" t="s">
        <v>3449</v>
      </c>
      <c r="G402" s="1219">
        <v>26400</v>
      </c>
      <c r="H402" s="1572" t="s">
        <v>3055</v>
      </c>
      <c r="I402" s="1221" t="s">
        <v>3453</v>
      </c>
      <c r="J402" s="1642"/>
      <c r="K402" s="48" t="e">
        <f t="shared" ca="1" si="115"/>
        <v>#NAME?</v>
      </c>
      <c r="L402" s="48" t="e">
        <f t="shared" ca="1" si="118"/>
        <v>#NAME?</v>
      </c>
      <c r="M402" s="1240" t="e">
        <f ca="1">(G402-K402-L402)*0.7</f>
        <v>#NAME?</v>
      </c>
      <c r="N402" s="1240"/>
      <c r="O402" s="1668"/>
      <c r="P402" s="1240"/>
      <c r="Q402" s="1240"/>
      <c r="R402" s="1240"/>
      <c r="S402" s="1240"/>
      <c r="T402" s="1240" t="e">
        <f t="shared" ca="1" si="70"/>
        <v>#NAME?</v>
      </c>
      <c r="U402" s="1378" t="e">
        <f t="shared" ca="1" si="71"/>
        <v>#NAME?</v>
      </c>
      <c r="V402" s="48"/>
      <c r="W402" s="1217" t="s">
        <v>27</v>
      </c>
      <c r="X402" s="48"/>
      <c r="Y402" s="1217" t="s">
        <v>7306</v>
      </c>
      <c r="Z402" s="1562"/>
      <c r="AA402" s="48"/>
      <c r="AB402" s="48"/>
      <c r="AC402" s="48"/>
      <c r="AD402" s="48"/>
      <c r="AE402" s="48"/>
      <c r="AF402" s="1562"/>
      <c r="AG402" s="48"/>
      <c r="AH402" s="48"/>
      <c r="AI402" s="48"/>
      <c r="AJ402" s="48"/>
      <c r="AK402" s="48"/>
    </row>
    <row r="403" spans="1:37" ht="18">
      <c r="A403" s="1450">
        <v>44804</v>
      </c>
      <c r="B403" s="1217" t="s">
        <v>1906</v>
      </c>
      <c r="C403" s="1217"/>
      <c r="D403" s="1242" t="s">
        <v>3919</v>
      </c>
      <c r="E403" s="1217" t="s">
        <v>45</v>
      </c>
      <c r="F403" s="1217" t="s">
        <v>3524</v>
      </c>
      <c r="G403" s="1219">
        <v>36000</v>
      </c>
      <c r="H403" s="1572" t="s">
        <v>3055</v>
      </c>
      <c r="I403" s="1221" t="s">
        <v>3453</v>
      </c>
      <c r="J403" s="1642"/>
      <c r="K403" s="48" t="e">
        <f t="shared" ca="1" si="115"/>
        <v>#NAME?</v>
      </c>
      <c r="L403" s="48" t="e">
        <f t="shared" ca="1" si="118"/>
        <v>#NAME?</v>
      </c>
      <c r="M403" s="1240"/>
      <c r="N403" s="1240">
        <f>1300*17</f>
        <v>22100</v>
      </c>
      <c r="O403" s="1668"/>
      <c r="P403" s="1240"/>
      <c r="Q403" s="1240"/>
      <c r="R403" s="1240"/>
      <c r="S403" s="1240"/>
      <c r="T403" s="1240" t="e">
        <f t="shared" ca="1" si="70"/>
        <v>#NAME?</v>
      </c>
      <c r="U403" s="1378" t="e">
        <f t="shared" ca="1" si="71"/>
        <v>#NAME?</v>
      </c>
      <c r="V403" s="48"/>
      <c r="W403" s="1217" t="s">
        <v>27</v>
      </c>
      <c r="X403" s="48"/>
      <c r="Y403" s="1217" t="s">
        <v>7307</v>
      </c>
      <c r="Z403" s="1562"/>
      <c r="AA403" s="48"/>
      <c r="AB403" s="48"/>
      <c r="AC403" s="48"/>
      <c r="AD403" s="48"/>
      <c r="AE403" s="48"/>
      <c r="AF403" s="1562"/>
      <c r="AG403" s="48"/>
      <c r="AH403" s="48"/>
      <c r="AI403" s="48"/>
      <c r="AJ403" s="48"/>
      <c r="AK403" s="48"/>
    </row>
    <row r="404" spans="1:37" ht="18">
      <c r="A404" s="1450">
        <v>44804</v>
      </c>
      <c r="B404" s="1217" t="s">
        <v>570</v>
      </c>
      <c r="C404" s="1217" t="s">
        <v>3446</v>
      </c>
      <c r="D404" s="1242" t="s">
        <v>3514</v>
      </c>
      <c r="E404" s="1217" t="s">
        <v>60</v>
      </c>
      <c r="F404" s="1217" t="s">
        <v>3517</v>
      </c>
      <c r="G404" s="1219">
        <v>10000</v>
      </c>
      <c r="H404" s="1769" t="s">
        <v>3063</v>
      </c>
      <c r="I404" s="1221" t="s">
        <v>3453</v>
      </c>
      <c r="J404" s="1642"/>
      <c r="K404" s="48" t="e">
        <f t="shared" ca="1" si="115"/>
        <v>#NAME?</v>
      </c>
      <c r="L404" s="48" t="e">
        <f t="shared" ca="1" si="118"/>
        <v>#NAME?</v>
      </c>
      <c r="M404" s="1240" t="e">
        <f ca="1">(8500-K404-L404)*0.7</f>
        <v>#NAME?</v>
      </c>
      <c r="N404" s="1240"/>
      <c r="O404" s="1668"/>
      <c r="P404" s="1240"/>
      <c r="Q404" s="1240"/>
      <c r="R404" s="1240"/>
      <c r="S404" s="1240"/>
      <c r="T404" s="1240" t="e">
        <f t="shared" ca="1" si="70"/>
        <v>#NAME?</v>
      </c>
      <c r="U404" s="1378" t="e">
        <f t="shared" ca="1" si="71"/>
        <v>#NAME?</v>
      </c>
      <c r="V404" s="48"/>
      <c r="W404" s="1217" t="s">
        <v>107</v>
      </c>
      <c r="X404" s="48"/>
      <c r="Y404" s="1217" t="s">
        <v>7308</v>
      </c>
      <c r="Z404" s="1562"/>
      <c r="AA404" s="48"/>
      <c r="AB404" s="48"/>
      <c r="AC404" s="48"/>
      <c r="AD404" s="48"/>
      <c r="AE404" s="48"/>
      <c r="AF404" s="1562"/>
      <c r="AG404" s="48"/>
      <c r="AH404" s="48"/>
      <c r="AI404" s="48"/>
      <c r="AJ404" s="48"/>
      <c r="AK404" s="48"/>
    </row>
    <row r="405" spans="1:37" ht="18">
      <c r="A405" s="1450">
        <v>44804</v>
      </c>
      <c r="B405" s="1217" t="s">
        <v>3473</v>
      </c>
      <c r="C405" s="1217"/>
      <c r="D405" s="1242" t="s">
        <v>3570</v>
      </c>
      <c r="E405" s="1217" t="s">
        <v>3910</v>
      </c>
      <c r="F405" s="1217" t="s">
        <v>3592</v>
      </c>
      <c r="G405" s="1219">
        <v>11000</v>
      </c>
      <c r="H405" s="1572" t="s">
        <v>3063</v>
      </c>
      <c r="I405" s="1221" t="s">
        <v>3453</v>
      </c>
      <c r="J405" s="1642"/>
      <c r="K405" s="48" t="e">
        <f t="shared" ca="1" si="115"/>
        <v>#NAME?</v>
      </c>
      <c r="L405" s="48"/>
      <c r="M405" s="1240"/>
      <c r="N405" s="1240">
        <v>5300</v>
      </c>
      <c r="O405" s="1668"/>
      <c r="P405" s="1240"/>
      <c r="Q405" s="1240"/>
      <c r="R405" s="1240"/>
      <c r="S405" s="1240"/>
      <c r="T405" s="1240" t="e">
        <f t="shared" ca="1" si="70"/>
        <v>#NAME?</v>
      </c>
      <c r="U405" s="1378" t="e">
        <f t="shared" ca="1" si="71"/>
        <v>#NAME?</v>
      </c>
      <c r="V405" s="48"/>
      <c r="W405" s="1217" t="s">
        <v>3572</v>
      </c>
      <c r="X405" s="48"/>
      <c r="Y405" s="1217" t="s">
        <v>7309</v>
      </c>
      <c r="Z405" s="1562"/>
      <c r="AA405" s="48"/>
      <c r="AB405" s="48"/>
      <c r="AC405" s="48"/>
      <c r="AD405" s="48"/>
      <c r="AE405" s="48"/>
      <c r="AF405" s="1562"/>
      <c r="AG405" s="48"/>
      <c r="AH405" s="48"/>
      <c r="AI405" s="48"/>
      <c r="AJ405" s="48"/>
      <c r="AK405" s="48"/>
    </row>
    <row r="406" spans="1:37" ht="18">
      <c r="A406" s="1450">
        <v>44804</v>
      </c>
      <c r="B406" s="1217" t="s">
        <v>3473</v>
      </c>
      <c r="C406" s="1217"/>
      <c r="D406" s="1242" t="s">
        <v>3570</v>
      </c>
      <c r="E406" s="1217" t="s">
        <v>86</v>
      </c>
      <c r="F406" s="1217" t="s">
        <v>3547</v>
      </c>
      <c r="G406" s="1219">
        <v>8500</v>
      </c>
      <c r="H406" s="1572" t="s">
        <v>3063</v>
      </c>
      <c r="I406" s="1221" t="s">
        <v>3453</v>
      </c>
      <c r="J406" s="1642"/>
      <c r="K406" s="48" t="e">
        <f t="shared" ca="1" si="115"/>
        <v>#NAME?</v>
      </c>
      <c r="L406" s="48"/>
      <c r="M406" s="1240"/>
      <c r="N406" s="1240">
        <v>4300</v>
      </c>
      <c r="O406" s="1668"/>
      <c r="P406" s="1240"/>
      <c r="Q406" s="1240"/>
      <c r="R406" s="1240"/>
      <c r="S406" s="1240"/>
      <c r="T406" s="1240" t="e">
        <f t="shared" ca="1" si="70"/>
        <v>#NAME?</v>
      </c>
      <c r="U406" s="1378" t="e">
        <f t="shared" ca="1" si="71"/>
        <v>#NAME?</v>
      </c>
      <c r="V406" s="48"/>
      <c r="W406" s="1217" t="s">
        <v>3572</v>
      </c>
      <c r="X406" s="48"/>
      <c r="Y406" s="1217" t="s">
        <v>7297</v>
      </c>
      <c r="Z406" s="1562"/>
      <c r="AA406" s="48"/>
      <c r="AB406" s="48"/>
      <c r="AC406" s="48"/>
      <c r="AD406" s="48"/>
      <c r="AE406" s="48"/>
      <c r="AF406" s="1562"/>
      <c r="AG406" s="48"/>
      <c r="AH406" s="48"/>
      <c r="AI406" s="48"/>
      <c r="AJ406" s="48"/>
      <c r="AK406" s="48"/>
    </row>
    <row r="407" spans="1:37" ht="18">
      <c r="A407" s="1450">
        <v>44804</v>
      </c>
      <c r="B407" s="1217" t="s">
        <v>3473</v>
      </c>
      <c r="C407" s="1217"/>
      <c r="D407" s="1242" t="s">
        <v>3570</v>
      </c>
      <c r="E407" s="1217" t="s">
        <v>55</v>
      </c>
      <c r="F407" s="1217" t="s">
        <v>3512</v>
      </c>
      <c r="G407" s="1219">
        <v>11000</v>
      </c>
      <c r="H407" s="1572" t="s">
        <v>3063</v>
      </c>
      <c r="I407" s="1221" t="s">
        <v>3453</v>
      </c>
      <c r="J407" s="1642"/>
      <c r="K407" s="48" t="e">
        <f t="shared" ca="1" si="115"/>
        <v>#NAME?</v>
      </c>
      <c r="L407" s="48"/>
      <c r="M407" s="1240"/>
      <c r="N407" s="1240">
        <v>5300</v>
      </c>
      <c r="O407" s="1668"/>
      <c r="P407" s="1240"/>
      <c r="Q407" s="1240"/>
      <c r="R407" s="1240"/>
      <c r="S407" s="1240"/>
      <c r="T407" s="1240" t="e">
        <f t="shared" ca="1" si="70"/>
        <v>#NAME?</v>
      </c>
      <c r="U407" s="1378" t="e">
        <f t="shared" ca="1" si="71"/>
        <v>#NAME?</v>
      </c>
      <c r="V407" s="48"/>
      <c r="W407" s="1217" t="s">
        <v>3572</v>
      </c>
      <c r="X407" s="48"/>
      <c r="Y407" s="1217" t="s">
        <v>7298</v>
      </c>
      <c r="Z407" s="1562"/>
      <c r="AA407" s="48"/>
      <c r="AB407" s="48"/>
      <c r="AC407" s="48"/>
      <c r="AD407" s="48"/>
      <c r="AE407" s="48"/>
      <c r="AF407" s="1562"/>
      <c r="AG407" s="48"/>
      <c r="AH407" s="48"/>
      <c r="AI407" s="48"/>
      <c r="AJ407" s="48"/>
      <c r="AK407" s="48"/>
    </row>
    <row r="408" spans="1:37" ht="13.8">
      <c r="A408" s="1450">
        <v>44804</v>
      </c>
      <c r="B408" s="1217" t="s">
        <v>570</v>
      </c>
      <c r="C408" s="1217" t="s">
        <v>3446</v>
      </c>
      <c r="D408" s="1242" t="s">
        <v>3447</v>
      </c>
      <c r="E408" s="1217" t="s">
        <v>60</v>
      </c>
      <c r="F408" s="1217" t="s">
        <v>3517</v>
      </c>
      <c r="G408" s="1219">
        <f>1500*100/I1</f>
        <v>30181.086519114691</v>
      </c>
      <c r="H408" s="1769" t="s">
        <v>3063</v>
      </c>
      <c r="I408" s="1794" t="s">
        <v>3450</v>
      </c>
      <c r="J408" s="1809">
        <f>600*100/I1</f>
        <v>12072.434607645875</v>
      </c>
      <c r="K408" s="48" t="e">
        <f t="shared" ca="1" si="115"/>
        <v>#NAME?</v>
      </c>
      <c r="L408" s="48" t="e">
        <f t="shared" ref="L408:L411" ca="1" si="119">_xludf.IFS(C408="成田机场",4000,C408="羽田机场",1000,D408="VIP-limo",0)</f>
        <v>#NAME?</v>
      </c>
      <c r="M408" s="1240" t="e">
        <f ca="1">(8500-K408-L408)*0.7</f>
        <v>#NAME?</v>
      </c>
      <c r="N408" s="1240"/>
      <c r="O408" s="1668"/>
      <c r="P408" s="1240"/>
      <c r="Q408" s="1240"/>
      <c r="R408" s="1240"/>
      <c r="S408" s="1240" t="e">
        <f ca="1">SUM(T3:T407)</f>
        <v>#NAME?</v>
      </c>
      <c r="T408" s="1240" t="e">
        <f t="shared" ca="1" si="70"/>
        <v>#NAME?</v>
      </c>
      <c r="U408" s="1378" t="e">
        <f t="shared" ca="1" si="71"/>
        <v>#NAME?</v>
      </c>
      <c r="V408" s="48"/>
      <c r="W408" s="1217" t="s">
        <v>107</v>
      </c>
      <c r="X408" s="48"/>
      <c r="Y408" s="1217" t="s">
        <v>7310</v>
      </c>
      <c r="Z408" s="1562"/>
      <c r="AA408" s="48"/>
      <c r="AB408" s="48"/>
      <c r="AC408" s="48"/>
      <c r="AD408" s="48"/>
      <c r="AE408" s="48"/>
      <c r="AF408" s="1562"/>
      <c r="AG408" s="48"/>
      <c r="AH408" s="48"/>
      <c r="AI408" s="48"/>
      <c r="AJ408" s="48"/>
      <c r="AK408" s="48"/>
    </row>
    <row r="409" spans="1:37" ht="13.8">
      <c r="A409" s="1774"/>
      <c r="B409" s="1762"/>
      <c r="C409" s="1762"/>
      <c r="D409" s="1762"/>
      <c r="E409" s="1762"/>
      <c r="F409" s="1762"/>
      <c r="G409" s="1676"/>
      <c r="H409" s="1810"/>
      <c r="I409" s="1762"/>
      <c r="J409" s="1698"/>
      <c r="K409" s="48" t="e">
        <f t="shared" ca="1" si="115"/>
        <v>#NAME?</v>
      </c>
      <c r="L409" s="48" t="e">
        <f t="shared" ca="1" si="119"/>
        <v>#NAME?</v>
      </c>
      <c r="M409" s="1240" t="e">
        <f t="shared" ref="M409:M663" ca="1" si="120">(G409-K409-L409)*0.7</f>
        <v>#NAME?</v>
      </c>
      <c r="N409" s="1240"/>
      <c r="O409" s="1668"/>
      <c r="P409" s="1240"/>
      <c r="Q409" s="1240"/>
      <c r="R409" s="1240"/>
      <c r="S409" s="1240"/>
      <c r="T409" s="1240" t="e">
        <f t="shared" ca="1" si="70"/>
        <v>#NAME?</v>
      </c>
      <c r="U409" s="1378" t="e">
        <f t="shared" ca="1" si="71"/>
        <v>#NAME?</v>
      </c>
      <c r="V409" s="48"/>
      <c r="W409" s="1762"/>
      <c r="X409" s="48"/>
      <c r="Y409" s="1762" t="s">
        <v>7311</v>
      </c>
      <c r="Z409" s="1562"/>
      <c r="AA409" s="48"/>
      <c r="AB409" s="48"/>
      <c r="AC409" s="48"/>
      <c r="AD409" s="48"/>
      <c r="AE409" s="48"/>
      <c r="AF409" s="1562"/>
      <c r="AG409" s="48"/>
      <c r="AH409" s="48"/>
      <c r="AI409" s="48"/>
      <c r="AJ409" s="48"/>
      <c r="AK409" s="48"/>
    </row>
    <row r="410" spans="1:37" ht="13.8">
      <c r="A410" s="1774"/>
      <c r="B410" s="1762"/>
      <c r="C410" s="1762"/>
      <c r="D410" s="1762"/>
      <c r="E410" s="1762"/>
      <c r="F410" s="1762"/>
      <c r="G410" s="1676"/>
      <c r="H410" s="1810"/>
      <c r="I410" s="1762"/>
      <c r="J410" s="1698"/>
      <c r="K410" s="48" t="e">
        <f t="shared" ca="1" si="115"/>
        <v>#NAME?</v>
      </c>
      <c r="L410" s="48" t="e">
        <f t="shared" ca="1" si="119"/>
        <v>#NAME?</v>
      </c>
      <c r="M410" s="1240" t="e">
        <f t="shared" ca="1" si="120"/>
        <v>#NAME?</v>
      </c>
      <c r="N410" s="1240"/>
      <c r="O410" s="1668"/>
      <c r="P410" s="1240"/>
      <c r="Q410" s="1240"/>
      <c r="R410" s="1240"/>
      <c r="S410" s="1240"/>
      <c r="T410" s="1240" t="e">
        <f t="shared" ca="1" si="70"/>
        <v>#NAME?</v>
      </c>
      <c r="U410" s="1378" t="e">
        <f t="shared" ca="1" si="71"/>
        <v>#NAME?</v>
      </c>
      <c r="V410" s="48"/>
      <c r="W410" s="1762"/>
      <c r="X410" s="48"/>
      <c r="Y410" s="1762" t="s">
        <v>7312</v>
      </c>
      <c r="Z410" s="1562"/>
      <c r="AA410" s="48"/>
      <c r="AB410" s="48"/>
      <c r="AC410" s="48"/>
      <c r="AD410" s="48"/>
      <c r="AE410" s="48"/>
      <c r="AF410" s="1562"/>
      <c r="AG410" s="48"/>
      <c r="AH410" s="48"/>
      <c r="AI410" s="48"/>
      <c r="AJ410" s="48"/>
      <c r="AK410" s="48"/>
    </row>
    <row r="411" spans="1:37" ht="13.8">
      <c r="A411" s="1774"/>
      <c r="B411" s="1762"/>
      <c r="C411" s="1762"/>
      <c r="D411" s="1762"/>
      <c r="E411" s="1762"/>
      <c r="F411" s="1776"/>
      <c r="G411" s="1676"/>
      <c r="H411" s="1810"/>
      <c r="I411" s="1762"/>
      <c r="J411" s="1698"/>
      <c r="K411" s="48" t="e">
        <f t="shared" ca="1" si="115"/>
        <v>#NAME?</v>
      </c>
      <c r="L411" s="48" t="e">
        <f t="shared" ca="1" si="119"/>
        <v>#NAME?</v>
      </c>
      <c r="M411" s="1240" t="e">
        <f t="shared" ca="1" si="120"/>
        <v>#NAME?</v>
      </c>
      <c r="N411" s="1240"/>
      <c r="O411" s="1676"/>
      <c r="P411" s="1240"/>
      <c r="Q411" s="1240"/>
      <c r="R411" s="1240"/>
      <c r="S411" s="1240"/>
      <c r="T411" s="1240" t="e">
        <f t="shared" ca="1" si="70"/>
        <v>#NAME?</v>
      </c>
      <c r="U411" s="1378" t="e">
        <f t="shared" ca="1" si="71"/>
        <v>#NAME?</v>
      </c>
      <c r="V411" s="48"/>
      <c r="W411" s="1762"/>
      <c r="X411" s="48"/>
      <c r="Y411" s="1762" t="s">
        <v>7313</v>
      </c>
      <c r="Z411" s="1562"/>
      <c r="AA411" s="48"/>
      <c r="AB411" s="48"/>
      <c r="AC411" s="48"/>
      <c r="AD411" s="48"/>
      <c r="AE411" s="48"/>
      <c r="AF411" s="1562"/>
      <c r="AG411" s="48"/>
      <c r="AH411" s="48"/>
      <c r="AI411" s="48"/>
      <c r="AJ411" s="48"/>
      <c r="AK411" s="48"/>
    </row>
    <row r="412" spans="1:37" ht="13.8">
      <c r="A412" s="1774"/>
      <c r="B412" s="1762"/>
      <c r="C412" s="1762"/>
      <c r="D412" s="1762"/>
      <c r="E412" s="1762"/>
      <c r="F412" s="1776"/>
      <c r="G412" s="1676"/>
      <c r="H412" s="1810"/>
      <c r="I412" s="1762"/>
      <c r="J412" s="1698"/>
      <c r="K412" s="48" t="e">
        <f t="shared" ref="K412:K666" ca="1" si="121">_xludf.IFS(C412="成田机场",3000,C412="羽田机场",1200,D412="NearMe",1000)</f>
        <v>#NAME?</v>
      </c>
      <c r="L412" s="48" t="e">
        <f t="shared" ref="L412:L666" ca="1" si="122">_xludf.IFS(C412="成田机场",4000,C412="羽田机场",1000)</f>
        <v>#NAME?</v>
      </c>
      <c r="M412" s="1240" t="e">
        <f t="shared" ca="1" si="120"/>
        <v>#NAME?</v>
      </c>
      <c r="N412" s="1240"/>
      <c r="O412" s="1676"/>
      <c r="P412" s="1240"/>
      <c r="Q412" s="1240"/>
      <c r="R412" s="1240"/>
      <c r="S412" s="1240"/>
      <c r="T412" s="1240" t="e">
        <f t="shared" ca="1" si="70"/>
        <v>#NAME?</v>
      </c>
      <c r="U412" s="1378" t="e">
        <f t="shared" ca="1" si="71"/>
        <v>#NAME?</v>
      </c>
      <c r="V412" s="48"/>
      <c r="W412" s="1762"/>
      <c r="X412" s="48"/>
      <c r="Y412" s="1762" t="s">
        <v>7314</v>
      </c>
      <c r="Z412" s="1562"/>
      <c r="AA412" s="48"/>
      <c r="AB412" s="48"/>
      <c r="AC412" s="48"/>
      <c r="AD412" s="48"/>
      <c r="AE412" s="48"/>
      <c r="AF412" s="1562"/>
      <c r="AG412" s="48"/>
      <c r="AH412" s="48"/>
      <c r="AI412" s="48"/>
      <c r="AJ412" s="48"/>
      <c r="AK412" s="48"/>
    </row>
    <row r="413" spans="1:37" ht="13.8">
      <c r="A413" s="1774"/>
      <c r="B413" s="1762"/>
      <c r="C413" s="1762"/>
      <c r="D413" s="1762"/>
      <c r="E413" s="1762"/>
      <c r="F413" s="1762"/>
      <c r="G413" s="1676"/>
      <c r="H413" s="1810"/>
      <c r="I413" s="1762"/>
      <c r="J413" s="1698"/>
      <c r="K413" s="48" t="e">
        <f t="shared" ca="1" si="121"/>
        <v>#NAME?</v>
      </c>
      <c r="L413" s="48" t="e">
        <f t="shared" ca="1" si="122"/>
        <v>#NAME?</v>
      </c>
      <c r="M413" s="1240" t="e">
        <f t="shared" ca="1" si="120"/>
        <v>#NAME?</v>
      </c>
      <c r="N413" s="1240"/>
      <c r="O413" s="1668"/>
      <c r="P413" s="1240"/>
      <c r="Q413" s="1240"/>
      <c r="R413" s="1240"/>
      <c r="S413" s="1240"/>
      <c r="T413" s="1240" t="e">
        <f t="shared" ca="1" si="70"/>
        <v>#NAME?</v>
      </c>
      <c r="U413" s="1378" t="e">
        <f t="shared" ca="1" si="71"/>
        <v>#NAME?</v>
      </c>
      <c r="V413" s="48"/>
      <c r="W413" s="1762"/>
      <c r="X413" s="48"/>
      <c r="Y413" s="1762" t="s">
        <v>7315</v>
      </c>
      <c r="Z413" s="1562"/>
      <c r="AA413" s="48"/>
      <c r="AB413" s="48"/>
      <c r="AC413" s="48"/>
      <c r="AD413" s="48"/>
      <c r="AE413" s="48"/>
      <c r="AF413" s="1562"/>
      <c r="AG413" s="48"/>
      <c r="AH413" s="48"/>
      <c r="AI413" s="48"/>
      <c r="AJ413" s="48"/>
      <c r="AK413" s="48"/>
    </row>
    <row r="414" spans="1:37" ht="13.8">
      <c r="A414" s="1774"/>
      <c r="B414" s="1762"/>
      <c r="C414" s="1762"/>
      <c r="D414" s="1762"/>
      <c r="E414" s="1762"/>
      <c r="F414" s="1762"/>
      <c r="G414" s="1676"/>
      <c r="H414" s="1810"/>
      <c r="I414" s="1762"/>
      <c r="J414" s="1698"/>
      <c r="K414" s="48" t="e">
        <f t="shared" ca="1" si="121"/>
        <v>#NAME?</v>
      </c>
      <c r="L414" s="48" t="e">
        <f t="shared" ca="1" si="122"/>
        <v>#NAME?</v>
      </c>
      <c r="M414" s="1240" t="e">
        <f t="shared" ca="1" si="120"/>
        <v>#NAME?</v>
      </c>
      <c r="N414" s="1240"/>
      <c r="O414" s="1668"/>
      <c r="P414" s="1240"/>
      <c r="Q414" s="1240"/>
      <c r="R414" s="1240"/>
      <c r="S414" s="1240"/>
      <c r="T414" s="1240" t="e">
        <f t="shared" ca="1" si="70"/>
        <v>#NAME?</v>
      </c>
      <c r="U414" s="1378" t="e">
        <f t="shared" ca="1" si="71"/>
        <v>#NAME?</v>
      </c>
      <c r="V414" s="48"/>
      <c r="W414" s="1762"/>
      <c r="X414" s="48"/>
      <c r="Y414" s="1762" t="s">
        <v>7316</v>
      </c>
      <c r="Z414" s="1562"/>
      <c r="AA414" s="48"/>
      <c r="AB414" s="48"/>
      <c r="AC414" s="48"/>
      <c r="AD414" s="48"/>
      <c r="AE414" s="48"/>
      <c r="AF414" s="1562"/>
      <c r="AG414" s="48"/>
      <c r="AH414" s="48"/>
      <c r="AI414" s="48"/>
      <c r="AJ414" s="48"/>
      <c r="AK414" s="48"/>
    </row>
    <row r="415" spans="1:37" ht="13.8">
      <c r="A415" s="1774"/>
      <c r="B415" s="1762"/>
      <c r="C415" s="1762"/>
      <c r="D415" s="1762"/>
      <c r="E415" s="1762"/>
      <c r="F415" s="1762"/>
      <c r="G415" s="1676"/>
      <c r="H415" s="1810"/>
      <c r="I415" s="1762"/>
      <c r="J415" s="1698"/>
      <c r="K415" s="48" t="e">
        <f t="shared" ca="1" si="121"/>
        <v>#NAME?</v>
      </c>
      <c r="L415" s="48" t="e">
        <f t="shared" ca="1" si="122"/>
        <v>#NAME?</v>
      </c>
      <c r="M415" s="1240" t="e">
        <f t="shared" ca="1" si="120"/>
        <v>#NAME?</v>
      </c>
      <c r="N415" s="1240"/>
      <c r="O415" s="1668"/>
      <c r="P415" s="1240"/>
      <c r="Q415" s="1240"/>
      <c r="R415" s="1240"/>
      <c r="S415" s="1240"/>
      <c r="T415" s="1240" t="e">
        <f t="shared" ca="1" si="70"/>
        <v>#NAME?</v>
      </c>
      <c r="U415" s="1378" t="e">
        <f t="shared" ca="1" si="71"/>
        <v>#NAME?</v>
      </c>
      <c r="V415" s="48"/>
      <c r="W415" s="1762"/>
      <c r="X415" s="48"/>
      <c r="Y415" s="1762" t="s">
        <v>7317</v>
      </c>
      <c r="Z415" s="1562"/>
      <c r="AA415" s="48"/>
      <c r="AB415" s="48"/>
      <c r="AC415" s="48"/>
      <c r="AD415" s="48"/>
      <c r="AE415" s="48"/>
      <c r="AF415" s="1562"/>
      <c r="AG415" s="48"/>
      <c r="AH415" s="48"/>
      <c r="AI415" s="48"/>
      <c r="AJ415" s="48"/>
      <c r="AK415" s="48"/>
    </row>
    <row r="416" spans="1:37" ht="13.8">
      <c r="A416" s="1774"/>
      <c r="B416" s="1762"/>
      <c r="C416" s="1762"/>
      <c r="D416" s="1762"/>
      <c r="E416" s="1762"/>
      <c r="F416" s="1762"/>
      <c r="G416" s="1676"/>
      <c r="H416" s="1810"/>
      <c r="I416" s="1762"/>
      <c r="J416" s="1698"/>
      <c r="K416" s="48" t="e">
        <f t="shared" ca="1" si="121"/>
        <v>#NAME?</v>
      </c>
      <c r="L416" s="48" t="e">
        <f t="shared" ca="1" si="122"/>
        <v>#NAME?</v>
      </c>
      <c r="M416" s="1240" t="e">
        <f t="shared" ca="1" si="120"/>
        <v>#NAME?</v>
      </c>
      <c r="N416" s="1240"/>
      <c r="O416" s="1668"/>
      <c r="P416" s="1240"/>
      <c r="Q416" s="1240"/>
      <c r="R416" s="1240"/>
      <c r="S416" s="1240"/>
      <c r="T416" s="1240" t="e">
        <f t="shared" ca="1" si="70"/>
        <v>#NAME?</v>
      </c>
      <c r="U416" s="1378" t="e">
        <f t="shared" ca="1" si="71"/>
        <v>#NAME?</v>
      </c>
      <c r="V416" s="48"/>
      <c r="W416" s="1762"/>
      <c r="X416" s="48"/>
      <c r="Y416" s="1762" t="s">
        <v>7318</v>
      </c>
      <c r="Z416" s="1562"/>
      <c r="AA416" s="48"/>
      <c r="AB416" s="48"/>
      <c r="AC416" s="48"/>
      <c r="AD416" s="48"/>
      <c r="AE416" s="48"/>
      <c r="AF416" s="1562"/>
      <c r="AG416" s="48"/>
      <c r="AH416" s="48"/>
      <c r="AI416" s="48"/>
      <c r="AJ416" s="48"/>
      <c r="AK416" s="48"/>
    </row>
    <row r="417" spans="1:37" ht="13.8">
      <c r="A417" s="1774"/>
      <c r="B417" s="1762"/>
      <c r="C417" s="1762"/>
      <c r="D417" s="1762"/>
      <c r="E417" s="1762"/>
      <c r="F417" s="1776"/>
      <c r="G417" s="1676"/>
      <c r="H417" s="1810"/>
      <c r="I417" s="1762"/>
      <c r="J417" s="1698"/>
      <c r="K417" s="48" t="e">
        <f t="shared" ca="1" si="121"/>
        <v>#NAME?</v>
      </c>
      <c r="L417" s="48" t="e">
        <f t="shared" ca="1" si="122"/>
        <v>#NAME?</v>
      </c>
      <c r="M417" s="1240" t="e">
        <f t="shared" ca="1" si="120"/>
        <v>#NAME?</v>
      </c>
      <c r="N417" s="1240"/>
      <c r="O417" s="1676"/>
      <c r="P417" s="1240"/>
      <c r="Q417" s="1240"/>
      <c r="R417" s="1240"/>
      <c r="S417" s="1240"/>
      <c r="T417" s="1240" t="e">
        <f t="shared" ca="1" si="70"/>
        <v>#NAME?</v>
      </c>
      <c r="U417" s="1378" t="e">
        <f t="shared" ca="1" si="71"/>
        <v>#NAME?</v>
      </c>
      <c r="V417" s="48"/>
      <c r="W417" s="1762"/>
      <c r="X417" s="48"/>
      <c r="Y417" s="1762" t="s">
        <v>7319</v>
      </c>
      <c r="Z417" s="1562"/>
      <c r="AA417" s="48"/>
      <c r="AB417" s="48"/>
      <c r="AC417" s="48"/>
      <c r="AD417" s="48"/>
      <c r="AE417" s="48"/>
      <c r="AF417" s="1562"/>
      <c r="AG417" s="48"/>
      <c r="AH417" s="48"/>
      <c r="AI417" s="48"/>
      <c r="AJ417" s="48"/>
      <c r="AK417" s="48"/>
    </row>
    <row r="418" spans="1:37" ht="13.8">
      <c r="A418" s="1774"/>
      <c r="B418" s="1762"/>
      <c r="C418" s="1762"/>
      <c r="D418" s="1762"/>
      <c r="E418" s="1762"/>
      <c r="F418" s="1762"/>
      <c r="G418" s="1676"/>
      <c r="H418" s="1810"/>
      <c r="I418" s="1762"/>
      <c r="J418" s="1698"/>
      <c r="K418" s="48" t="e">
        <f t="shared" ca="1" si="121"/>
        <v>#NAME?</v>
      </c>
      <c r="L418" s="48" t="e">
        <f t="shared" ca="1" si="122"/>
        <v>#NAME?</v>
      </c>
      <c r="M418" s="1240" t="e">
        <f t="shared" ca="1" si="120"/>
        <v>#NAME?</v>
      </c>
      <c r="N418" s="1240"/>
      <c r="O418" s="1668"/>
      <c r="P418" s="1240"/>
      <c r="Q418" s="1240"/>
      <c r="R418" s="1240"/>
      <c r="S418" s="1240"/>
      <c r="T418" s="1240" t="e">
        <f t="shared" ca="1" si="70"/>
        <v>#NAME?</v>
      </c>
      <c r="U418" s="1378" t="e">
        <f t="shared" ca="1" si="71"/>
        <v>#NAME?</v>
      </c>
      <c r="V418" s="48"/>
      <c r="W418" s="1762"/>
      <c r="X418" s="48"/>
      <c r="Y418" s="1762" t="s">
        <v>7320</v>
      </c>
      <c r="Z418" s="1562"/>
      <c r="AA418" s="48"/>
      <c r="AB418" s="48"/>
      <c r="AC418" s="48"/>
      <c r="AD418" s="48"/>
      <c r="AE418" s="48"/>
      <c r="AF418" s="1562"/>
      <c r="AG418" s="48"/>
      <c r="AH418" s="48"/>
      <c r="AI418" s="48"/>
      <c r="AJ418" s="48"/>
      <c r="AK418" s="48"/>
    </row>
    <row r="419" spans="1:37" ht="13.8">
      <c r="A419" s="1774"/>
      <c r="B419" s="1762"/>
      <c r="C419" s="1762"/>
      <c r="D419" s="1762"/>
      <c r="E419" s="1762"/>
      <c r="F419" s="1762"/>
      <c r="G419" s="1676"/>
      <c r="H419" s="1810"/>
      <c r="I419" s="1762"/>
      <c r="J419" s="1698"/>
      <c r="K419" s="48" t="e">
        <f t="shared" ca="1" si="121"/>
        <v>#NAME?</v>
      </c>
      <c r="L419" s="48" t="e">
        <f t="shared" ca="1" si="122"/>
        <v>#NAME?</v>
      </c>
      <c r="M419" s="1240" t="e">
        <f t="shared" ca="1" si="120"/>
        <v>#NAME?</v>
      </c>
      <c r="N419" s="1240"/>
      <c r="O419" s="1668"/>
      <c r="P419" s="1240"/>
      <c r="Q419" s="1240"/>
      <c r="R419" s="1240"/>
      <c r="S419" s="1240"/>
      <c r="T419" s="1240" t="e">
        <f t="shared" ca="1" si="70"/>
        <v>#NAME?</v>
      </c>
      <c r="U419" s="1378" t="e">
        <f t="shared" ca="1" si="71"/>
        <v>#NAME?</v>
      </c>
      <c r="V419" s="48"/>
      <c r="W419" s="1762"/>
      <c r="X419" s="48"/>
      <c r="Y419" s="1762" t="s">
        <v>7321</v>
      </c>
      <c r="Z419" s="1562"/>
      <c r="AA419" s="48"/>
      <c r="AB419" s="48"/>
      <c r="AC419" s="48"/>
      <c r="AD419" s="48"/>
      <c r="AE419" s="48"/>
      <c r="AF419" s="1562"/>
      <c r="AG419" s="48"/>
      <c r="AH419" s="48"/>
      <c r="AI419" s="48"/>
      <c r="AJ419" s="48"/>
      <c r="AK419" s="48"/>
    </row>
    <row r="420" spans="1:37" ht="13.8">
      <c r="A420" s="1774"/>
      <c r="B420" s="1762"/>
      <c r="C420" s="1762"/>
      <c r="D420" s="1762"/>
      <c r="E420" s="1762"/>
      <c r="F420" s="1762"/>
      <c r="G420" s="1676"/>
      <c r="H420" s="1810"/>
      <c r="I420" s="1762"/>
      <c r="J420" s="1698"/>
      <c r="K420" s="48" t="e">
        <f t="shared" ca="1" si="121"/>
        <v>#NAME?</v>
      </c>
      <c r="L420" s="48" t="e">
        <f t="shared" ca="1" si="122"/>
        <v>#NAME?</v>
      </c>
      <c r="M420" s="1240" t="e">
        <f t="shared" ca="1" si="120"/>
        <v>#NAME?</v>
      </c>
      <c r="N420" s="1240"/>
      <c r="O420" s="1668"/>
      <c r="P420" s="1240"/>
      <c r="Q420" s="1240"/>
      <c r="R420" s="1240"/>
      <c r="S420" s="1240"/>
      <c r="T420" s="1240" t="e">
        <f t="shared" ca="1" si="70"/>
        <v>#NAME?</v>
      </c>
      <c r="U420" s="1378" t="e">
        <f t="shared" ca="1" si="71"/>
        <v>#NAME?</v>
      </c>
      <c r="V420" s="48"/>
      <c r="W420" s="1762"/>
      <c r="X420" s="48"/>
      <c r="Y420" s="1762" t="s">
        <v>7322</v>
      </c>
      <c r="Z420" s="1562"/>
      <c r="AA420" s="48"/>
      <c r="AB420" s="48"/>
      <c r="AC420" s="48"/>
      <c r="AD420" s="48"/>
      <c r="AE420" s="48"/>
      <c r="AF420" s="1562"/>
      <c r="AG420" s="48"/>
      <c r="AH420" s="48"/>
      <c r="AI420" s="48"/>
      <c r="AJ420" s="48"/>
      <c r="AK420" s="48"/>
    </row>
    <row r="421" spans="1:37" ht="13.8">
      <c r="A421" s="1774"/>
      <c r="B421" s="1762"/>
      <c r="C421" s="1762"/>
      <c r="D421" s="1762"/>
      <c r="E421" s="1762"/>
      <c r="F421" s="1762"/>
      <c r="G421" s="1676"/>
      <c r="H421" s="1810"/>
      <c r="I421" s="1762"/>
      <c r="J421" s="1698"/>
      <c r="K421" s="48" t="e">
        <f t="shared" ca="1" si="121"/>
        <v>#NAME?</v>
      </c>
      <c r="L421" s="48" t="e">
        <f t="shared" ca="1" si="122"/>
        <v>#NAME?</v>
      </c>
      <c r="M421" s="1240" t="e">
        <f t="shared" ca="1" si="120"/>
        <v>#NAME?</v>
      </c>
      <c r="N421" s="1240"/>
      <c r="O421" s="1668"/>
      <c r="P421" s="1240"/>
      <c r="Q421" s="1240"/>
      <c r="R421" s="1240"/>
      <c r="S421" s="1240"/>
      <c r="T421" s="1240" t="e">
        <f t="shared" ca="1" si="70"/>
        <v>#NAME?</v>
      </c>
      <c r="U421" s="1378" t="e">
        <f t="shared" ca="1" si="71"/>
        <v>#NAME?</v>
      </c>
      <c r="V421" s="48"/>
      <c r="W421" s="1762"/>
      <c r="X421" s="48"/>
      <c r="Y421" s="1762" t="s">
        <v>7323</v>
      </c>
      <c r="Z421" s="1562"/>
      <c r="AA421" s="48"/>
      <c r="AB421" s="48"/>
      <c r="AC421" s="48"/>
      <c r="AD421" s="48"/>
      <c r="AE421" s="48"/>
      <c r="AF421" s="1562"/>
      <c r="AG421" s="48"/>
      <c r="AH421" s="48"/>
      <c r="AI421" s="48"/>
      <c r="AJ421" s="48"/>
      <c r="AK421" s="48"/>
    </row>
    <row r="422" spans="1:37" ht="13.8">
      <c r="A422" s="1774"/>
      <c r="B422" s="1762"/>
      <c r="C422" s="1762"/>
      <c r="D422" s="1762"/>
      <c r="E422" s="1762"/>
      <c r="F422" s="1762"/>
      <c r="G422" s="1676"/>
      <c r="H422" s="1810"/>
      <c r="I422" s="1762"/>
      <c r="J422" s="1698"/>
      <c r="K422" s="48" t="e">
        <f t="shared" ca="1" si="121"/>
        <v>#NAME?</v>
      </c>
      <c r="L422" s="48" t="e">
        <f t="shared" ca="1" si="122"/>
        <v>#NAME?</v>
      </c>
      <c r="M422" s="1240" t="e">
        <f t="shared" ca="1" si="120"/>
        <v>#NAME?</v>
      </c>
      <c r="N422" s="1240"/>
      <c r="O422" s="1668"/>
      <c r="P422" s="1240"/>
      <c r="Q422" s="1240"/>
      <c r="R422" s="1240"/>
      <c r="S422" s="1240"/>
      <c r="T422" s="1240" t="e">
        <f t="shared" ca="1" si="70"/>
        <v>#NAME?</v>
      </c>
      <c r="U422" s="1378" t="e">
        <f t="shared" ca="1" si="71"/>
        <v>#NAME?</v>
      </c>
      <c r="V422" s="48"/>
      <c r="W422" s="1762"/>
      <c r="X422" s="48"/>
      <c r="Y422" s="1762" t="s">
        <v>7324</v>
      </c>
      <c r="Z422" s="1562"/>
      <c r="AA422" s="48"/>
      <c r="AB422" s="48"/>
      <c r="AC422" s="48"/>
      <c r="AD422" s="48"/>
      <c r="AE422" s="48"/>
      <c r="AF422" s="1562"/>
      <c r="AG422" s="48"/>
      <c r="AH422" s="48"/>
      <c r="AI422" s="48"/>
      <c r="AJ422" s="48"/>
      <c r="AK422" s="48"/>
    </row>
    <row r="423" spans="1:37" ht="13.8">
      <c r="A423" s="1774"/>
      <c r="B423" s="1762"/>
      <c r="C423" s="1762"/>
      <c r="D423" s="1762"/>
      <c r="E423" s="1762"/>
      <c r="F423" s="1762"/>
      <c r="G423" s="1676"/>
      <c r="H423" s="1810"/>
      <c r="I423" s="1762"/>
      <c r="J423" s="1698"/>
      <c r="K423" s="48" t="e">
        <f t="shared" ca="1" si="121"/>
        <v>#NAME?</v>
      </c>
      <c r="L423" s="48" t="e">
        <f t="shared" ca="1" si="122"/>
        <v>#NAME?</v>
      </c>
      <c r="M423" s="1240" t="e">
        <f t="shared" ca="1" si="120"/>
        <v>#NAME?</v>
      </c>
      <c r="N423" s="1240"/>
      <c r="O423" s="1668"/>
      <c r="P423" s="1240"/>
      <c r="Q423" s="1240"/>
      <c r="R423" s="1240"/>
      <c r="S423" s="1240"/>
      <c r="T423" s="1240" t="e">
        <f t="shared" ca="1" si="70"/>
        <v>#NAME?</v>
      </c>
      <c r="U423" s="1378" t="e">
        <f t="shared" ca="1" si="71"/>
        <v>#NAME?</v>
      </c>
      <c r="V423" s="48"/>
      <c r="W423" s="1762"/>
      <c r="X423" s="48"/>
      <c r="Y423" s="1762" t="s">
        <v>7325</v>
      </c>
      <c r="Z423" s="1562"/>
      <c r="AA423" s="48"/>
      <c r="AB423" s="48"/>
      <c r="AC423" s="48"/>
      <c r="AD423" s="48"/>
      <c r="AE423" s="48"/>
      <c r="AF423" s="1562"/>
      <c r="AG423" s="48"/>
      <c r="AH423" s="48"/>
      <c r="AI423" s="48"/>
      <c r="AJ423" s="48"/>
      <c r="AK423" s="48"/>
    </row>
    <row r="424" spans="1:37" ht="13.8">
      <c r="A424" s="1774"/>
      <c r="B424" s="1762"/>
      <c r="C424" s="1762"/>
      <c r="D424" s="1762"/>
      <c r="E424" s="1762"/>
      <c r="F424" s="1762"/>
      <c r="G424" s="1676"/>
      <c r="H424" s="1810"/>
      <c r="I424" s="1762"/>
      <c r="J424" s="1698"/>
      <c r="K424" s="48" t="e">
        <f t="shared" ca="1" si="121"/>
        <v>#NAME?</v>
      </c>
      <c r="L424" s="48" t="e">
        <f t="shared" ca="1" si="122"/>
        <v>#NAME?</v>
      </c>
      <c r="M424" s="1240" t="e">
        <f t="shared" ca="1" si="120"/>
        <v>#NAME?</v>
      </c>
      <c r="N424" s="1240"/>
      <c r="O424" s="1668"/>
      <c r="P424" s="1240"/>
      <c r="Q424" s="1240"/>
      <c r="R424" s="1240"/>
      <c r="S424" s="1240"/>
      <c r="T424" s="1240" t="e">
        <f t="shared" ca="1" si="70"/>
        <v>#NAME?</v>
      </c>
      <c r="U424" s="1378" t="e">
        <f t="shared" ca="1" si="71"/>
        <v>#NAME?</v>
      </c>
      <c r="V424" s="48"/>
      <c r="W424" s="1762"/>
      <c r="X424" s="48"/>
      <c r="Y424" s="1762" t="s">
        <v>7326</v>
      </c>
      <c r="Z424" s="1562"/>
      <c r="AA424" s="48"/>
      <c r="AB424" s="48"/>
      <c r="AC424" s="48"/>
      <c r="AD424" s="48"/>
      <c r="AE424" s="48"/>
      <c r="AF424" s="1562"/>
      <c r="AG424" s="48"/>
      <c r="AH424" s="48"/>
      <c r="AI424" s="48"/>
      <c r="AJ424" s="48"/>
      <c r="AK424" s="48"/>
    </row>
    <row r="425" spans="1:37" ht="13.8">
      <c r="A425" s="1774"/>
      <c r="B425" s="1762"/>
      <c r="C425" s="1762"/>
      <c r="D425" s="1762"/>
      <c r="E425" s="1762"/>
      <c r="F425" s="1762"/>
      <c r="G425" s="1676"/>
      <c r="H425" s="1810"/>
      <c r="I425" s="1762"/>
      <c r="J425" s="1698"/>
      <c r="K425" s="48" t="e">
        <f t="shared" ca="1" si="121"/>
        <v>#NAME?</v>
      </c>
      <c r="L425" s="48" t="e">
        <f t="shared" ca="1" si="122"/>
        <v>#NAME?</v>
      </c>
      <c r="M425" s="1240" t="e">
        <f t="shared" ca="1" si="120"/>
        <v>#NAME?</v>
      </c>
      <c r="N425" s="1240"/>
      <c r="O425" s="1668"/>
      <c r="P425" s="1240"/>
      <c r="Q425" s="1240"/>
      <c r="R425" s="1240"/>
      <c r="S425" s="1240"/>
      <c r="T425" s="1240" t="e">
        <f t="shared" ca="1" si="70"/>
        <v>#NAME?</v>
      </c>
      <c r="U425" s="1378" t="e">
        <f t="shared" ca="1" si="71"/>
        <v>#NAME?</v>
      </c>
      <c r="V425" s="48"/>
      <c r="W425" s="1762"/>
      <c r="X425" s="48"/>
      <c r="Y425" s="1762" t="s">
        <v>7327</v>
      </c>
      <c r="Z425" s="1562"/>
      <c r="AA425" s="48"/>
      <c r="AB425" s="48"/>
      <c r="AC425" s="48"/>
      <c r="AD425" s="48"/>
      <c r="AE425" s="48"/>
      <c r="AF425" s="1562"/>
      <c r="AG425" s="48"/>
      <c r="AH425" s="48"/>
      <c r="AI425" s="48"/>
      <c r="AJ425" s="48"/>
      <c r="AK425" s="48"/>
    </row>
    <row r="426" spans="1:37" ht="13.8">
      <c r="A426" s="1774"/>
      <c r="B426" s="1762"/>
      <c r="C426" s="1762"/>
      <c r="D426" s="1762"/>
      <c r="E426" s="1762"/>
      <c r="F426" s="1762"/>
      <c r="G426" s="1676"/>
      <c r="H426" s="1810"/>
      <c r="I426" s="1762"/>
      <c r="J426" s="1698"/>
      <c r="K426" s="48" t="e">
        <f t="shared" ca="1" si="121"/>
        <v>#NAME?</v>
      </c>
      <c r="L426" s="48" t="e">
        <f t="shared" ca="1" si="122"/>
        <v>#NAME?</v>
      </c>
      <c r="M426" s="1240" t="e">
        <f t="shared" ca="1" si="120"/>
        <v>#NAME?</v>
      </c>
      <c r="N426" s="1240"/>
      <c r="O426" s="1668"/>
      <c r="P426" s="1240"/>
      <c r="Q426" s="1240"/>
      <c r="R426" s="1240"/>
      <c r="S426" s="1240"/>
      <c r="T426" s="1240" t="e">
        <f t="shared" ca="1" si="70"/>
        <v>#NAME?</v>
      </c>
      <c r="U426" s="1378" t="e">
        <f t="shared" ca="1" si="71"/>
        <v>#NAME?</v>
      </c>
      <c r="V426" s="48"/>
      <c r="W426" s="1762"/>
      <c r="X426" s="48"/>
      <c r="Y426" s="1762" t="s">
        <v>7328</v>
      </c>
      <c r="Z426" s="1562"/>
      <c r="AA426" s="48"/>
      <c r="AB426" s="48"/>
      <c r="AC426" s="48"/>
      <c r="AD426" s="48"/>
      <c r="AE426" s="48"/>
      <c r="AF426" s="1562"/>
      <c r="AG426" s="48"/>
      <c r="AH426" s="48"/>
      <c r="AI426" s="48"/>
      <c r="AJ426" s="48"/>
      <c r="AK426" s="48"/>
    </row>
    <row r="427" spans="1:37" ht="13.8">
      <c r="A427" s="1774"/>
      <c r="B427" s="1762"/>
      <c r="C427" s="1762"/>
      <c r="D427" s="1762"/>
      <c r="E427" s="1762"/>
      <c r="F427" s="1762"/>
      <c r="G427" s="1676"/>
      <c r="H427" s="1810"/>
      <c r="I427" s="1762"/>
      <c r="J427" s="1698"/>
      <c r="K427" s="48" t="e">
        <f t="shared" ca="1" si="121"/>
        <v>#NAME?</v>
      </c>
      <c r="L427" s="48" t="e">
        <f t="shared" ca="1" si="122"/>
        <v>#NAME?</v>
      </c>
      <c r="M427" s="1240" t="e">
        <f t="shared" ca="1" si="120"/>
        <v>#NAME?</v>
      </c>
      <c r="N427" s="1240"/>
      <c r="O427" s="1668"/>
      <c r="P427" s="1240"/>
      <c r="Q427" s="1240"/>
      <c r="R427" s="1240"/>
      <c r="S427" s="1240"/>
      <c r="T427" s="1240" t="e">
        <f t="shared" ca="1" si="70"/>
        <v>#NAME?</v>
      </c>
      <c r="U427" s="1378" t="e">
        <f t="shared" ca="1" si="71"/>
        <v>#NAME?</v>
      </c>
      <c r="V427" s="48"/>
      <c r="W427" s="1762"/>
      <c r="X427" s="48"/>
      <c r="Y427" s="1762" t="s">
        <v>7329</v>
      </c>
      <c r="Z427" s="1562"/>
      <c r="AA427" s="48"/>
      <c r="AB427" s="48"/>
      <c r="AC427" s="48"/>
      <c r="AD427" s="48"/>
      <c r="AE427" s="48"/>
      <c r="AF427" s="1562"/>
      <c r="AG427" s="48"/>
      <c r="AH427" s="48"/>
      <c r="AI427" s="48"/>
      <c r="AJ427" s="48"/>
      <c r="AK427" s="48"/>
    </row>
    <row r="428" spans="1:37" ht="13.8">
      <c r="A428" s="1774"/>
      <c r="B428" s="1762"/>
      <c r="C428" s="1762"/>
      <c r="D428" s="1762"/>
      <c r="E428" s="1762"/>
      <c r="F428" s="1762"/>
      <c r="G428" s="1676"/>
      <c r="H428" s="1810"/>
      <c r="I428" s="1762"/>
      <c r="J428" s="1698"/>
      <c r="K428" s="48" t="e">
        <f t="shared" ca="1" si="121"/>
        <v>#NAME?</v>
      </c>
      <c r="L428" s="48" t="e">
        <f t="shared" ca="1" si="122"/>
        <v>#NAME?</v>
      </c>
      <c r="M428" s="1240" t="e">
        <f t="shared" ca="1" si="120"/>
        <v>#NAME?</v>
      </c>
      <c r="N428" s="1240"/>
      <c r="O428" s="1668"/>
      <c r="P428" s="1240"/>
      <c r="Q428" s="1240"/>
      <c r="R428" s="1240"/>
      <c r="S428" s="1240"/>
      <c r="T428" s="1240" t="e">
        <f t="shared" ca="1" si="70"/>
        <v>#NAME?</v>
      </c>
      <c r="U428" s="1378" t="e">
        <f t="shared" ca="1" si="71"/>
        <v>#NAME?</v>
      </c>
      <c r="V428" s="48"/>
      <c r="W428" s="1762"/>
      <c r="X428" s="48"/>
      <c r="Y428" s="1762" t="s">
        <v>7330</v>
      </c>
      <c r="Z428" s="1562"/>
      <c r="AA428" s="48"/>
      <c r="AB428" s="48"/>
      <c r="AC428" s="48"/>
      <c r="AD428" s="48"/>
      <c r="AE428" s="48"/>
      <c r="AF428" s="1562"/>
      <c r="AG428" s="48"/>
      <c r="AH428" s="48"/>
      <c r="AI428" s="48"/>
      <c r="AJ428" s="48"/>
      <c r="AK428" s="48"/>
    </row>
    <row r="429" spans="1:37" ht="13.8">
      <c r="A429" s="1774"/>
      <c r="B429" s="1762"/>
      <c r="C429" s="1762"/>
      <c r="D429" s="1762"/>
      <c r="E429" s="1762"/>
      <c r="F429" s="1762"/>
      <c r="G429" s="1676"/>
      <c r="H429" s="1810"/>
      <c r="I429" s="1762"/>
      <c r="J429" s="1702"/>
      <c r="K429" s="48" t="e">
        <f t="shared" ca="1" si="121"/>
        <v>#NAME?</v>
      </c>
      <c r="L429" s="48" t="e">
        <f t="shared" ca="1" si="122"/>
        <v>#NAME?</v>
      </c>
      <c r="M429" s="1240" t="e">
        <f t="shared" ca="1" si="120"/>
        <v>#NAME?</v>
      </c>
      <c r="N429" s="1240"/>
      <c r="O429" s="1668"/>
      <c r="P429" s="1240"/>
      <c r="Q429" s="1240"/>
      <c r="R429" s="1240"/>
      <c r="S429" s="1240"/>
      <c r="T429" s="1240" t="e">
        <f t="shared" ca="1" si="70"/>
        <v>#NAME?</v>
      </c>
      <c r="U429" s="1378" t="e">
        <f t="shared" ca="1" si="71"/>
        <v>#NAME?</v>
      </c>
      <c r="V429" s="48"/>
      <c r="W429" s="1762"/>
      <c r="X429" s="48"/>
      <c r="Y429" s="1762" t="s">
        <v>7331</v>
      </c>
      <c r="Z429" s="1562"/>
      <c r="AA429" s="48"/>
      <c r="AB429" s="48"/>
      <c r="AC429" s="48"/>
      <c r="AD429" s="48"/>
      <c r="AE429" s="48"/>
      <c r="AF429" s="1562"/>
      <c r="AG429" s="48"/>
      <c r="AH429" s="48"/>
      <c r="AI429" s="48"/>
      <c r="AJ429" s="48"/>
      <c r="AK429" s="48"/>
    </row>
    <row r="430" spans="1:37" ht="13.8">
      <c r="A430" s="1774"/>
      <c r="B430" s="1762"/>
      <c r="C430" s="1762"/>
      <c r="D430" s="1762"/>
      <c r="E430" s="1762"/>
      <c r="F430" s="1762"/>
      <c r="G430" s="1676"/>
      <c r="H430" s="1810"/>
      <c r="I430" s="1762"/>
      <c r="J430" s="1698"/>
      <c r="K430" s="48" t="e">
        <f t="shared" ca="1" si="121"/>
        <v>#NAME?</v>
      </c>
      <c r="L430" s="48" t="e">
        <f t="shared" ca="1" si="122"/>
        <v>#NAME?</v>
      </c>
      <c r="M430" s="1240" t="e">
        <f t="shared" ca="1" si="120"/>
        <v>#NAME?</v>
      </c>
      <c r="N430" s="1240"/>
      <c r="O430" s="1668"/>
      <c r="P430" s="1240"/>
      <c r="Q430" s="1240"/>
      <c r="R430" s="1240"/>
      <c r="S430" s="1240"/>
      <c r="T430" s="1240" t="e">
        <f t="shared" ca="1" si="70"/>
        <v>#NAME?</v>
      </c>
      <c r="U430" s="1378" t="e">
        <f t="shared" ca="1" si="71"/>
        <v>#NAME?</v>
      </c>
      <c r="V430" s="48"/>
      <c r="W430" s="1762"/>
      <c r="X430" s="48"/>
      <c r="Y430" s="1762" t="s">
        <v>7332</v>
      </c>
      <c r="Z430" s="1562"/>
      <c r="AA430" s="48"/>
      <c r="AB430" s="48"/>
      <c r="AC430" s="48"/>
      <c r="AD430" s="48"/>
      <c r="AE430" s="48"/>
      <c r="AF430" s="1562"/>
      <c r="AG430" s="48"/>
      <c r="AH430" s="48"/>
      <c r="AI430" s="48"/>
      <c r="AJ430" s="48"/>
      <c r="AK430" s="48"/>
    </row>
    <row r="431" spans="1:37" ht="13.8">
      <c r="A431" s="1774"/>
      <c r="B431" s="1762"/>
      <c r="C431" s="1762"/>
      <c r="D431" s="1762"/>
      <c r="E431" s="1762"/>
      <c r="F431" s="1776"/>
      <c r="G431" s="1676"/>
      <c r="H431" s="1810"/>
      <c r="I431" s="1762"/>
      <c r="J431" s="1698"/>
      <c r="K431" s="48" t="e">
        <f t="shared" ca="1" si="121"/>
        <v>#NAME?</v>
      </c>
      <c r="L431" s="48" t="e">
        <f t="shared" ca="1" si="122"/>
        <v>#NAME?</v>
      </c>
      <c r="M431" s="1240" t="e">
        <f t="shared" ca="1" si="120"/>
        <v>#NAME?</v>
      </c>
      <c r="N431" s="1240"/>
      <c r="O431" s="1676"/>
      <c r="P431" s="1240"/>
      <c r="Q431" s="1240"/>
      <c r="R431" s="1240"/>
      <c r="S431" s="1240"/>
      <c r="T431" s="1240" t="e">
        <f t="shared" ca="1" si="70"/>
        <v>#NAME?</v>
      </c>
      <c r="U431" s="1378" t="e">
        <f t="shared" ca="1" si="71"/>
        <v>#NAME?</v>
      </c>
      <c r="V431" s="48"/>
      <c r="W431" s="1762"/>
      <c r="X431" s="48"/>
      <c r="Y431" s="1762" t="s">
        <v>7333</v>
      </c>
      <c r="Z431" s="1562"/>
      <c r="AA431" s="48"/>
      <c r="AB431" s="48"/>
      <c r="AC431" s="48"/>
      <c r="AD431" s="48"/>
      <c r="AE431" s="48"/>
      <c r="AF431" s="1562"/>
      <c r="AG431" s="48"/>
      <c r="AH431" s="48"/>
      <c r="AI431" s="48"/>
      <c r="AJ431" s="48"/>
      <c r="AK431" s="48"/>
    </row>
    <row r="432" spans="1:37" ht="13.8">
      <c r="A432" s="1774"/>
      <c r="B432" s="1762"/>
      <c r="C432" s="1762"/>
      <c r="D432" s="1762"/>
      <c r="E432" s="1762"/>
      <c r="F432" s="1776"/>
      <c r="G432" s="1676"/>
      <c r="H432" s="1810"/>
      <c r="I432" s="1762"/>
      <c r="J432" s="1698"/>
      <c r="K432" s="48" t="e">
        <f t="shared" ca="1" si="121"/>
        <v>#NAME?</v>
      </c>
      <c r="L432" s="48" t="e">
        <f t="shared" ca="1" si="122"/>
        <v>#NAME?</v>
      </c>
      <c r="M432" s="1240" t="e">
        <f t="shared" ca="1" si="120"/>
        <v>#NAME?</v>
      </c>
      <c r="N432" s="1240"/>
      <c r="O432" s="1676"/>
      <c r="P432" s="1240"/>
      <c r="Q432" s="1240"/>
      <c r="R432" s="1240"/>
      <c r="S432" s="1240"/>
      <c r="T432" s="1240" t="e">
        <f t="shared" ca="1" si="70"/>
        <v>#NAME?</v>
      </c>
      <c r="U432" s="1378" t="e">
        <f t="shared" ca="1" si="71"/>
        <v>#NAME?</v>
      </c>
      <c r="V432" s="48"/>
      <c r="W432" s="1762"/>
      <c r="X432" s="48"/>
      <c r="Y432" s="1762" t="s">
        <v>7334</v>
      </c>
      <c r="Z432" s="1562"/>
      <c r="AA432" s="48"/>
      <c r="AB432" s="48"/>
      <c r="AC432" s="48"/>
      <c r="AD432" s="48"/>
      <c r="AE432" s="48"/>
      <c r="AF432" s="1562"/>
      <c r="AG432" s="48"/>
      <c r="AH432" s="48"/>
      <c r="AI432" s="48"/>
      <c r="AJ432" s="48"/>
      <c r="AK432" s="48"/>
    </row>
    <row r="433" spans="1:37" ht="13.8">
      <c r="A433" s="1774"/>
      <c r="B433" s="1762"/>
      <c r="C433" s="1762"/>
      <c r="D433" s="1762"/>
      <c r="E433" s="1762"/>
      <c r="F433" s="1762"/>
      <c r="G433" s="1676"/>
      <c r="H433" s="1810"/>
      <c r="I433" s="1762"/>
      <c r="J433" s="1698"/>
      <c r="K433" s="48" t="e">
        <f t="shared" ca="1" si="121"/>
        <v>#NAME?</v>
      </c>
      <c r="L433" s="48" t="e">
        <f t="shared" ca="1" si="122"/>
        <v>#NAME?</v>
      </c>
      <c r="M433" s="1240" t="e">
        <f t="shared" ca="1" si="120"/>
        <v>#NAME?</v>
      </c>
      <c r="N433" s="1240"/>
      <c r="O433" s="1668"/>
      <c r="P433" s="1240"/>
      <c r="Q433" s="1240"/>
      <c r="R433" s="1240"/>
      <c r="S433" s="1240"/>
      <c r="T433" s="1240" t="e">
        <f t="shared" ca="1" si="70"/>
        <v>#NAME?</v>
      </c>
      <c r="U433" s="1378" t="e">
        <f t="shared" ca="1" si="71"/>
        <v>#NAME?</v>
      </c>
      <c r="V433" s="48"/>
      <c r="W433" s="1762"/>
      <c r="X433" s="48"/>
      <c r="Y433" s="1762" t="s">
        <v>7335</v>
      </c>
      <c r="Z433" s="1562"/>
      <c r="AA433" s="48"/>
      <c r="AB433" s="48"/>
      <c r="AC433" s="48"/>
      <c r="AD433" s="48"/>
      <c r="AE433" s="48"/>
      <c r="AF433" s="1562"/>
      <c r="AG433" s="48"/>
      <c r="AH433" s="48"/>
      <c r="AI433" s="48"/>
      <c r="AJ433" s="48"/>
      <c r="AK433" s="48"/>
    </row>
    <row r="434" spans="1:37" ht="13.8">
      <c r="A434" s="1774"/>
      <c r="B434" s="1762"/>
      <c r="C434" s="1762"/>
      <c r="D434" s="1762"/>
      <c r="E434" s="1762"/>
      <c r="F434" s="1776"/>
      <c r="G434" s="1676"/>
      <c r="H434" s="1810"/>
      <c r="I434" s="1762"/>
      <c r="J434" s="1698"/>
      <c r="K434" s="48" t="e">
        <f t="shared" ca="1" si="121"/>
        <v>#NAME?</v>
      </c>
      <c r="L434" s="48" t="e">
        <f t="shared" ca="1" si="122"/>
        <v>#NAME?</v>
      </c>
      <c r="M434" s="1240" t="e">
        <f t="shared" ca="1" si="120"/>
        <v>#NAME?</v>
      </c>
      <c r="N434" s="1240"/>
      <c r="O434" s="1676"/>
      <c r="P434" s="1240"/>
      <c r="Q434" s="1240"/>
      <c r="R434" s="1240"/>
      <c r="S434" s="1240"/>
      <c r="T434" s="1240" t="e">
        <f t="shared" ca="1" si="70"/>
        <v>#NAME?</v>
      </c>
      <c r="U434" s="1378" t="e">
        <f t="shared" ca="1" si="71"/>
        <v>#NAME?</v>
      </c>
      <c r="V434" s="48"/>
      <c r="W434" s="1762"/>
      <c r="X434" s="48"/>
      <c r="Y434" s="1762" t="s">
        <v>7336</v>
      </c>
      <c r="Z434" s="1562"/>
      <c r="AA434" s="48"/>
      <c r="AB434" s="48"/>
      <c r="AC434" s="48"/>
      <c r="AD434" s="48"/>
      <c r="AE434" s="48"/>
      <c r="AF434" s="1562"/>
      <c r="AG434" s="48"/>
      <c r="AH434" s="48"/>
      <c r="AI434" s="48"/>
      <c r="AJ434" s="48"/>
      <c r="AK434" s="48"/>
    </row>
    <row r="435" spans="1:37" ht="13.8">
      <c r="A435" s="1774"/>
      <c r="B435" s="1762"/>
      <c r="C435" s="1762"/>
      <c r="D435" s="1762"/>
      <c r="E435" s="1762"/>
      <c r="F435" s="1762"/>
      <c r="G435" s="1676"/>
      <c r="H435" s="1810"/>
      <c r="I435" s="1762"/>
      <c r="J435" s="1698"/>
      <c r="K435" s="48" t="e">
        <f t="shared" ca="1" si="121"/>
        <v>#NAME?</v>
      </c>
      <c r="L435" s="48" t="e">
        <f t="shared" ca="1" si="122"/>
        <v>#NAME?</v>
      </c>
      <c r="M435" s="1240" t="e">
        <f t="shared" ca="1" si="120"/>
        <v>#NAME?</v>
      </c>
      <c r="N435" s="1240"/>
      <c r="O435" s="1668"/>
      <c r="P435" s="1240"/>
      <c r="Q435" s="1240"/>
      <c r="R435" s="1240"/>
      <c r="S435" s="1240"/>
      <c r="T435" s="1240" t="e">
        <f t="shared" ca="1" si="70"/>
        <v>#NAME?</v>
      </c>
      <c r="U435" s="1378" t="e">
        <f t="shared" ca="1" si="71"/>
        <v>#NAME?</v>
      </c>
      <c r="V435" s="48"/>
      <c r="W435" s="1762"/>
      <c r="X435" s="48"/>
      <c r="Y435" s="1762" t="s">
        <v>7337</v>
      </c>
      <c r="Z435" s="1562"/>
      <c r="AA435" s="48"/>
      <c r="AB435" s="48"/>
      <c r="AC435" s="48"/>
      <c r="AD435" s="48"/>
      <c r="AE435" s="48"/>
      <c r="AF435" s="1562"/>
      <c r="AG435" s="48"/>
      <c r="AH435" s="48"/>
      <c r="AI435" s="48"/>
      <c r="AJ435" s="48"/>
      <c r="AK435" s="48"/>
    </row>
    <row r="436" spans="1:37" ht="13.8">
      <c r="A436" s="1774"/>
      <c r="B436" s="1762"/>
      <c r="C436" s="1762"/>
      <c r="D436" s="1762"/>
      <c r="E436" s="1762"/>
      <c r="F436" s="1762"/>
      <c r="G436" s="1676"/>
      <c r="H436" s="1810"/>
      <c r="I436" s="1762"/>
      <c r="J436" s="1698"/>
      <c r="K436" s="48" t="e">
        <f t="shared" ca="1" si="121"/>
        <v>#NAME?</v>
      </c>
      <c r="L436" s="48" t="e">
        <f t="shared" ca="1" si="122"/>
        <v>#NAME?</v>
      </c>
      <c r="M436" s="1240" t="e">
        <f t="shared" ca="1" si="120"/>
        <v>#NAME?</v>
      </c>
      <c r="N436" s="1240"/>
      <c r="O436" s="1668"/>
      <c r="P436" s="1240"/>
      <c r="Q436" s="1240"/>
      <c r="R436" s="1240"/>
      <c r="S436" s="1240"/>
      <c r="T436" s="1240" t="e">
        <f t="shared" ca="1" si="70"/>
        <v>#NAME?</v>
      </c>
      <c r="U436" s="1378" t="e">
        <f t="shared" ca="1" si="71"/>
        <v>#NAME?</v>
      </c>
      <c r="V436" s="48"/>
      <c r="W436" s="1762"/>
      <c r="X436" s="48"/>
      <c r="Y436" s="1762" t="s">
        <v>7338</v>
      </c>
      <c r="Z436" s="1562"/>
      <c r="AA436" s="48"/>
      <c r="AB436" s="48"/>
      <c r="AC436" s="48"/>
      <c r="AD436" s="48"/>
      <c r="AE436" s="48"/>
      <c r="AF436" s="1562"/>
      <c r="AG436" s="48"/>
      <c r="AH436" s="48"/>
      <c r="AI436" s="48"/>
      <c r="AJ436" s="48"/>
      <c r="AK436" s="48"/>
    </row>
    <row r="437" spans="1:37" ht="13.8">
      <c r="A437" s="1774"/>
      <c r="B437" s="1762"/>
      <c r="C437" s="1762"/>
      <c r="D437" s="1762"/>
      <c r="E437" s="1762"/>
      <c r="F437" s="1762"/>
      <c r="G437" s="1676"/>
      <c r="H437" s="1810"/>
      <c r="I437" s="1762"/>
      <c r="J437" s="1698"/>
      <c r="K437" s="48" t="e">
        <f t="shared" ca="1" si="121"/>
        <v>#NAME?</v>
      </c>
      <c r="L437" s="48" t="e">
        <f t="shared" ca="1" si="122"/>
        <v>#NAME?</v>
      </c>
      <c r="M437" s="1240" t="e">
        <f t="shared" ca="1" si="120"/>
        <v>#NAME?</v>
      </c>
      <c r="N437" s="1240"/>
      <c r="O437" s="1668"/>
      <c r="P437" s="1240"/>
      <c r="Q437" s="1240"/>
      <c r="R437" s="1240"/>
      <c r="S437" s="1240"/>
      <c r="T437" s="1240" t="e">
        <f t="shared" ca="1" si="70"/>
        <v>#NAME?</v>
      </c>
      <c r="U437" s="1378" t="e">
        <f t="shared" ca="1" si="71"/>
        <v>#NAME?</v>
      </c>
      <c r="V437" s="48"/>
      <c r="W437" s="1762"/>
      <c r="X437" s="48"/>
      <c r="Y437" s="1762" t="s">
        <v>7339</v>
      </c>
      <c r="Z437" s="1562"/>
      <c r="AA437" s="48"/>
      <c r="AB437" s="48"/>
      <c r="AC437" s="48"/>
      <c r="AD437" s="48"/>
      <c r="AE437" s="48"/>
      <c r="AF437" s="1562"/>
      <c r="AG437" s="48"/>
      <c r="AH437" s="48"/>
      <c r="AI437" s="48"/>
      <c r="AJ437" s="48"/>
      <c r="AK437" s="48"/>
    </row>
    <row r="438" spans="1:37" ht="13.8">
      <c r="A438" s="1774"/>
      <c r="B438" s="1762"/>
      <c r="C438" s="1762"/>
      <c r="D438" s="1762"/>
      <c r="E438" s="1762"/>
      <c r="F438" s="1762"/>
      <c r="G438" s="1676"/>
      <c r="H438" s="1810"/>
      <c r="I438" s="1762"/>
      <c r="J438" s="1698"/>
      <c r="K438" s="48" t="e">
        <f t="shared" ca="1" si="121"/>
        <v>#NAME?</v>
      </c>
      <c r="L438" s="48" t="e">
        <f t="shared" ca="1" si="122"/>
        <v>#NAME?</v>
      </c>
      <c r="M438" s="1240" t="e">
        <f t="shared" ca="1" si="120"/>
        <v>#NAME?</v>
      </c>
      <c r="N438" s="1240"/>
      <c r="O438" s="1668"/>
      <c r="P438" s="1240"/>
      <c r="Q438" s="1240"/>
      <c r="R438" s="1240"/>
      <c r="S438" s="1240"/>
      <c r="T438" s="1240" t="e">
        <f t="shared" ca="1" si="70"/>
        <v>#NAME?</v>
      </c>
      <c r="U438" s="1378" t="e">
        <f t="shared" ca="1" si="71"/>
        <v>#NAME?</v>
      </c>
      <c r="V438" s="48"/>
      <c r="W438" s="1762"/>
      <c r="X438" s="48"/>
      <c r="Y438" s="1762" t="s">
        <v>7340</v>
      </c>
      <c r="Z438" s="1562"/>
      <c r="AA438" s="48"/>
      <c r="AB438" s="48"/>
      <c r="AC438" s="48"/>
      <c r="AD438" s="48"/>
      <c r="AE438" s="48"/>
      <c r="AF438" s="1562"/>
      <c r="AG438" s="48"/>
      <c r="AH438" s="48"/>
      <c r="AI438" s="48"/>
      <c r="AJ438" s="48"/>
      <c r="AK438" s="48"/>
    </row>
    <row r="439" spans="1:37" ht="13.8">
      <c r="A439" s="1774"/>
      <c r="B439" s="1762"/>
      <c r="C439" s="1762"/>
      <c r="D439" s="1762"/>
      <c r="E439" s="1762"/>
      <c r="F439" s="1762"/>
      <c r="G439" s="1676"/>
      <c r="H439" s="1810"/>
      <c r="I439" s="1762"/>
      <c r="J439" s="1698"/>
      <c r="K439" s="48" t="e">
        <f t="shared" ca="1" si="121"/>
        <v>#NAME?</v>
      </c>
      <c r="L439" s="48" t="e">
        <f t="shared" ca="1" si="122"/>
        <v>#NAME?</v>
      </c>
      <c r="M439" s="1240" t="e">
        <f t="shared" ca="1" si="120"/>
        <v>#NAME?</v>
      </c>
      <c r="N439" s="1240"/>
      <c r="O439" s="1668"/>
      <c r="P439" s="1240"/>
      <c r="Q439" s="1240"/>
      <c r="R439" s="1240"/>
      <c r="S439" s="1240"/>
      <c r="T439" s="1240" t="e">
        <f t="shared" ca="1" si="70"/>
        <v>#NAME?</v>
      </c>
      <c r="U439" s="1378" t="e">
        <f t="shared" ca="1" si="71"/>
        <v>#NAME?</v>
      </c>
      <c r="V439" s="48"/>
      <c r="W439" s="1762"/>
      <c r="X439" s="48"/>
      <c r="Y439" s="1762" t="s">
        <v>7341</v>
      </c>
      <c r="Z439" s="1562"/>
      <c r="AA439" s="48"/>
      <c r="AB439" s="48"/>
      <c r="AC439" s="48"/>
      <c r="AD439" s="48"/>
      <c r="AE439" s="48"/>
      <c r="AF439" s="1562"/>
      <c r="AG439" s="48"/>
      <c r="AH439" s="48"/>
      <c r="AI439" s="48"/>
      <c r="AJ439" s="48"/>
      <c r="AK439" s="48"/>
    </row>
    <row r="440" spans="1:37" ht="13.8">
      <c r="A440" s="1774"/>
      <c r="B440" s="1762"/>
      <c r="C440" s="1762"/>
      <c r="D440" s="1762"/>
      <c r="E440" s="1762"/>
      <c r="F440" s="1762"/>
      <c r="G440" s="1676"/>
      <c r="H440" s="1810"/>
      <c r="I440" s="1762"/>
      <c r="J440" s="1698"/>
      <c r="K440" s="48" t="e">
        <f t="shared" ca="1" si="121"/>
        <v>#NAME?</v>
      </c>
      <c r="L440" s="48" t="e">
        <f t="shared" ca="1" si="122"/>
        <v>#NAME?</v>
      </c>
      <c r="M440" s="1240" t="e">
        <f t="shared" ca="1" si="120"/>
        <v>#NAME?</v>
      </c>
      <c r="N440" s="1240"/>
      <c r="O440" s="1668"/>
      <c r="P440" s="1240"/>
      <c r="Q440" s="1240"/>
      <c r="R440" s="1240"/>
      <c r="S440" s="1240"/>
      <c r="T440" s="1240" t="e">
        <f t="shared" ca="1" si="70"/>
        <v>#NAME?</v>
      </c>
      <c r="U440" s="1378" t="e">
        <f t="shared" ca="1" si="71"/>
        <v>#NAME?</v>
      </c>
      <c r="V440" s="48"/>
      <c r="W440" s="1762"/>
      <c r="X440" s="48"/>
      <c r="Y440" s="1762" t="s">
        <v>7342</v>
      </c>
      <c r="Z440" s="1562"/>
      <c r="AA440" s="48"/>
      <c r="AB440" s="48"/>
      <c r="AC440" s="48"/>
      <c r="AD440" s="48"/>
      <c r="AE440" s="48"/>
      <c r="AF440" s="1562"/>
      <c r="AG440" s="48"/>
      <c r="AH440" s="48"/>
      <c r="AI440" s="48"/>
      <c r="AJ440" s="48"/>
      <c r="AK440" s="48"/>
    </row>
    <row r="441" spans="1:37" ht="13.8">
      <c r="A441" s="1774"/>
      <c r="B441" s="1762"/>
      <c r="C441" s="1762"/>
      <c r="D441" s="1762"/>
      <c r="E441" s="1762"/>
      <c r="F441" s="1762"/>
      <c r="G441" s="1676"/>
      <c r="H441" s="1810"/>
      <c r="I441" s="1762"/>
      <c r="J441" s="1698"/>
      <c r="K441" s="48" t="e">
        <f t="shared" ca="1" si="121"/>
        <v>#NAME?</v>
      </c>
      <c r="L441" s="48" t="e">
        <f t="shared" ca="1" si="122"/>
        <v>#NAME?</v>
      </c>
      <c r="M441" s="1240" t="e">
        <f t="shared" ca="1" si="120"/>
        <v>#NAME?</v>
      </c>
      <c r="N441" s="1240"/>
      <c r="O441" s="1668"/>
      <c r="P441" s="1240"/>
      <c r="Q441" s="1240"/>
      <c r="R441" s="1240"/>
      <c r="S441" s="1240"/>
      <c r="T441" s="1240" t="e">
        <f t="shared" ca="1" si="70"/>
        <v>#NAME?</v>
      </c>
      <c r="U441" s="1378" t="e">
        <f t="shared" ca="1" si="71"/>
        <v>#NAME?</v>
      </c>
      <c r="V441" s="48"/>
      <c r="W441" s="1762"/>
      <c r="X441" s="48"/>
      <c r="Y441" s="1762" t="s">
        <v>7343</v>
      </c>
      <c r="Z441" s="1562"/>
      <c r="AA441" s="48"/>
      <c r="AB441" s="48"/>
      <c r="AC441" s="48"/>
      <c r="AD441" s="48"/>
      <c r="AE441" s="48"/>
      <c r="AF441" s="1562"/>
      <c r="AG441" s="48"/>
      <c r="AH441" s="48"/>
      <c r="AI441" s="48"/>
      <c r="AJ441" s="48"/>
      <c r="AK441" s="48"/>
    </row>
    <row r="442" spans="1:37" ht="13.8">
      <c r="A442" s="1774"/>
      <c r="B442" s="1762"/>
      <c r="C442" s="1762"/>
      <c r="D442" s="1762"/>
      <c r="E442" s="1762"/>
      <c r="F442" s="1762"/>
      <c r="G442" s="1676"/>
      <c r="H442" s="1810"/>
      <c r="I442" s="1762"/>
      <c r="J442" s="1698"/>
      <c r="K442" s="48" t="e">
        <f t="shared" ca="1" si="121"/>
        <v>#NAME?</v>
      </c>
      <c r="L442" s="48" t="e">
        <f t="shared" ca="1" si="122"/>
        <v>#NAME?</v>
      </c>
      <c r="M442" s="1240" t="e">
        <f t="shared" ca="1" si="120"/>
        <v>#NAME?</v>
      </c>
      <c r="N442" s="1240"/>
      <c r="O442" s="1668"/>
      <c r="P442" s="1240"/>
      <c r="Q442" s="1240"/>
      <c r="R442" s="1240"/>
      <c r="S442" s="1240"/>
      <c r="T442" s="1240" t="e">
        <f t="shared" ca="1" si="70"/>
        <v>#NAME?</v>
      </c>
      <c r="U442" s="1378" t="e">
        <f t="shared" ca="1" si="71"/>
        <v>#NAME?</v>
      </c>
      <c r="V442" s="48"/>
      <c r="W442" s="1762"/>
      <c r="X442" s="48"/>
      <c r="Y442" s="1762" t="s">
        <v>7344</v>
      </c>
      <c r="Z442" s="1562"/>
      <c r="AA442" s="48"/>
      <c r="AB442" s="48"/>
      <c r="AC442" s="48"/>
      <c r="AD442" s="48"/>
      <c r="AE442" s="48"/>
      <c r="AF442" s="1562"/>
      <c r="AG442" s="48"/>
      <c r="AH442" s="48"/>
      <c r="AI442" s="48"/>
      <c r="AJ442" s="48"/>
      <c r="AK442" s="48"/>
    </row>
    <row r="443" spans="1:37" ht="13.8">
      <c r="A443" s="1774"/>
      <c r="B443" s="1762"/>
      <c r="C443" s="1762"/>
      <c r="D443" s="1762"/>
      <c r="E443" s="1762"/>
      <c r="F443" s="1762"/>
      <c r="G443" s="1676"/>
      <c r="H443" s="1810"/>
      <c r="I443" s="1762"/>
      <c r="J443" s="1698"/>
      <c r="K443" s="48" t="e">
        <f t="shared" ca="1" si="121"/>
        <v>#NAME?</v>
      </c>
      <c r="L443" s="48" t="e">
        <f t="shared" ca="1" si="122"/>
        <v>#NAME?</v>
      </c>
      <c r="M443" s="1240" t="e">
        <f t="shared" ca="1" si="120"/>
        <v>#NAME?</v>
      </c>
      <c r="N443" s="1240"/>
      <c r="O443" s="1668"/>
      <c r="P443" s="1240"/>
      <c r="Q443" s="1240"/>
      <c r="R443" s="1240"/>
      <c r="S443" s="1240"/>
      <c r="T443" s="1240" t="e">
        <f t="shared" ca="1" si="70"/>
        <v>#NAME?</v>
      </c>
      <c r="U443" s="1378" t="e">
        <f t="shared" ca="1" si="71"/>
        <v>#NAME?</v>
      </c>
      <c r="V443" s="48"/>
      <c r="W443" s="1762"/>
      <c r="X443" s="48"/>
      <c r="Y443" s="1762" t="s">
        <v>7345</v>
      </c>
      <c r="Z443" s="1562"/>
      <c r="AA443" s="48"/>
      <c r="AB443" s="48"/>
      <c r="AC443" s="48"/>
      <c r="AD443" s="48"/>
      <c r="AE443" s="48"/>
      <c r="AF443" s="1562"/>
      <c r="AG443" s="48"/>
      <c r="AH443" s="48"/>
      <c r="AI443" s="48"/>
      <c r="AJ443" s="48"/>
      <c r="AK443" s="48"/>
    </row>
    <row r="444" spans="1:37" ht="13.8">
      <c r="A444" s="1774"/>
      <c r="B444" s="1762"/>
      <c r="C444" s="1762"/>
      <c r="D444" s="1762"/>
      <c r="E444" s="1762"/>
      <c r="F444" s="1762"/>
      <c r="G444" s="1676"/>
      <c r="H444" s="1810"/>
      <c r="I444" s="1762"/>
      <c r="J444" s="1698"/>
      <c r="K444" s="48" t="e">
        <f t="shared" ca="1" si="121"/>
        <v>#NAME?</v>
      </c>
      <c r="L444" s="48" t="e">
        <f t="shared" ca="1" si="122"/>
        <v>#NAME?</v>
      </c>
      <c r="M444" s="1240" t="e">
        <f t="shared" ca="1" si="120"/>
        <v>#NAME?</v>
      </c>
      <c r="N444" s="1240"/>
      <c r="O444" s="1668"/>
      <c r="P444" s="1240"/>
      <c r="Q444" s="1240"/>
      <c r="R444" s="1240"/>
      <c r="S444" s="1240"/>
      <c r="T444" s="1240" t="e">
        <f t="shared" ca="1" si="70"/>
        <v>#NAME?</v>
      </c>
      <c r="U444" s="1378" t="e">
        <f t="shared" ca="1" si="71"/>
        <v>#NAME?</v>
      </c>
      <c r="V444" s="48"/>
      <c r="W444" s="1762"/>
      <c r="X444" s="48"/>
      <c r="Y444" s="1762" t="s">
        <v>7346</v>
      </c>
      <c r="Z444" s="1562"/>
      <c r="AA444" s="48"/>
      <c r="AB444" s="48"/>
      <c r="AC444" s="48"/>
      <c r="AD444" s="48"/>
      <c r="AE444" s="48"/>
      <c r="AF444" s="1562"/>
      <c r="AG444" s="48"/>
      <c r="AH444" s="48"/>
      <c r="AI444" s="48"/>
      <c r="AJ444" s="48"/>
      <c r="AK444" s="48"/>
    </row>
    <row r="445" spans="1:37" ht="13.8">
      <c r="A445" s="1774"/>
      <c r="B445" s="1762"/>
      <c r="C445" s="1762"/>
      <c r="D445" s="1762"/>
      <c r="E445" s="1762"/>
      <c r="F445" s="1762"/>
      <c r="G445" s="1676"/>
      <c r="H445" s="1810"/>
      <c r="I445" s="1762"/>
      <c r="J445" s="1698"/>
      <c r="K445" s="48" t="e">
        <f t="shared" ca="1" si="121"/>
        <v>#NAME?</v>
      </c>
      <c r="L445" s="48" t="e">
        <f t="shared" ca="1" si="122"/>
        <v>#NAME?</v>
      </c>
      <c r="M445" s="1240" t="e">
        <f t="shared" ca="1" si="120"/>
        <v>#NAME?</v>
      </c>
      <c r="N445" s="1240"/>
      <c r="O445" s="1668"/>
      <c r="P445" s="1240"/>
      <c r="Q445" s="1240"/>
      <c r="R445" s="1240"/>
      <c r="S445" s="1240"/>
      <c r="T445" s="1240" t="e">
        <f t="shared" ca="1" si="70"/>
        <v>#NAME?</v>
      </c>
      <c r="U445" s="1378" t="e">
        <f t="shared" ca="1" si="71"/>
        <v>#NAME?</v>
      </c>
      <c r="V445" s="48"/>
      <c r="W445" s="1762"/>
      <c r="X445" s="48"/>
      <c r="Y445" s="1762" t="s">
        <v>7347</v>
      </c>
      <c r="Z445" s="1562"/>
      <c r="AA445" s="48"/>
      <c r="AB445" s="48"/>
      <c r="AC445" s="48"/>
      <c r="AD445" s="48"/>
      <c r="AE445" s="48"/>
      <c r="AF445" s="1562"/>
      <c r="AG445" s="48"/>
      <c r="AH445" s="48"/>
      <c r="AI445" s="48"/>
      <c r="AJ445" s="48"/>
      <c r="AK445" s="48"/>
    </row>
    <row r="446" spans="1:37" ht="13.8">
      <c r="A446" s="1774"/>
      <c r="B446" s="1762"/>
      <c r="C446" s="1762"/>
      <c r="D446" s="1762"/>
      <c r="E446" s="1762"/>
      <c r="F446" s="1762"/>
      <c r="G446" s="1676"/>
      <c r="H446" s="1810"/>
      <c r="I446" s="1762"/>
      <c r="J446" s="1698"/>
      <c r="K446" s="48" t="e">
        <f t="shared" ca="1" si="121"/>
        <v>#NAME?</v>
      </c>
      <c r="L446" s="48" t="e">
        <f t="shared" ca="1" si="122"/>
        <v>#NAME?</v>
      </c>
      <c r="M446" s="1240" t="e">
        <f t="shared" ca="1" si="120"/>
        <v>#NAME?</v>
      </c>
      <c r="N446" s="1240"/>
      <c r="O446" s="1668"/>
      <c r="P446" s="1240"/>
      <c r="Q446" s="1240"/>
      <c r="R446" s="1240"/>
      <c r="S446" s="1240"/>
      <c r="T446" s="1240" t="e">
        <f t="shared" ca="1" si="70"/>
        <v>#NAME?</v>
      </c>
      <c r="U446" s="1378" t="e">
        <f t="shared" ca="1" si="71"/>
        <v>#NAME?</v>
      </c>
      <c r="V446" s="48"/>
      <c r="W446" s="1762"/>
      <c r="X446" s="48"/>
      <c r="Y446" s="1762" t="s">
        <v>7348</v>
      </c>
      <c r="Z446" s="1562"/>
      <c r="AA446" s="48"/>
      <c r="AB446" s="48"/>
      <c r="AC446" s="48"/>
      <c r="AD446" s="48"/>
      <c r="AE446" s="48"/>
      <c r="AF446" s="1562"/>
      <c r="AG446" s="48"/>
      <c r="AH446" s="48"/>
      <c r="AI446" s="48"/>
      <c r="AJ446" s="48"/>
      <c r="AK446" s="48"/>
    </row>
    <row r="447" spans="1:37" ht="13.8">
      <c r="A447" s="1774"/>
      <c r="B447" s="1762"/>
      <c r="C447" s="1762"/>
      <c r="D447" s="1762"/>
      <c r="E447" s="1762"/>
      <c r="F447" s="1762"/>
      <c r="G447" s="1676"/>
      <c r="H447" s="1810"/>
      <c r="I447" s="1762"/>
      <c r="J447" s="1698"/>
      <c r="K447" s="48" t="e">
        <f t="shared" ca="1" si="121"/>
        <v>#NAME?</v>
      </c>
      <c r="L447" s="48" t="e">
        <f t="shared" ca="1" si="122"/>
        <v>#NAME?</v>
      </c>
      <c r="M447" s="1240" t="e">
        <f t="shared" ca="1" si="120"/>
        <v>#NAME?</v>
      </c>
      <c r="N447" s="1240"/>
      <c r="O447" s="1668"/>
      <c r="P447" s="1240"/>
      <c r="Q447" s="1240"/>
      <c r="R447" s="1240"/>
      <c r="S447" s="1240"/>
      <c r="T447" s="1240" t="e">
        <f t="shared" ca="1" si="70"/>
        <v>#NAME?</v>
      </c>
      <c r="U447" s="1378" t="e">
        <f t="shared" ca="1" si="71"/>
        <v>#NAME?</v>
      </c>
      <c r="V447" s="48"/>
      <c r="W447" s="1762"/>
      <c r="X447" s="48"/>
      <c r="Y447" s="1762" t="s">
        <v>7349</v>
      </c>
      <c r="Z447" s="1562"/>
      <c r="AA447" s="48"/>
      <c r="AB447" s="48"/>
      <c r="AC447" s="48"/>
      <c r="AD447" s="48"/>
      <c r="AE447" s="48"/>
      <c r="AF447" s="1562"/>
      <c r="AG447" s="48"/>
      <c r="AH447" s="48"/>
      <c r="AI447" s="48"/>
      <c r="AJ447" s="48"/>
      <c r="AK447" s="48"/>
    </row>
    <row r="448" spans="1:37" ht="13.8">
      <c r="A448" s="1774"/>
      <c r="B448" s="1762"/>
      <c r="C448" s="1762"/>
      <c r="D448" s="1762"/>
      <c r="E448" s="1762"/>
      <c r="F448" s="1762"/>
      <c r="G448" s="1676"/>
      <c r="H448" s="1810"/>
      <c r="I448" s="1762"/>
      <c r="J448" s="1698"/>
      <c r="K448" s="48" t="e">
        <f t="shared" ca="1" si="121"/>
        <v>#NAME?</v>
      </c>
      <c r="L448" s="48" t="e">
        <f t="shared" ca="1" si="122"/>
        <v>#NAME?</v>
      </c>
      <c r="M448" s="1240" t="e">
        <f t="shared" ca="1" si="120"/>
        <v>#NAME?</v>
      </c>
      <c r="N448" s="1240"/>
      <c r="O448" s="1668"/>
      <c r="P448" s="1240"/>
      <c r="Q448" s="1240"/>
      <c r="R448" s="1240"/>
      <c r="S448" s="1240"/>
      <c r="T448" s="1240" t="e">
        <f t="shared" ca="1" si="70"/>
        <v>#NAME?</v>
      </c>
      <c r="U448" s="1378" t="e">
        <f t="shared" ca="1" si="71"/>
        <v>#NAME?</v>
      </c>
      <c r="V448" s="48"/>
      <c r="W448" s="1762"/>
      <c r="X448" s="48"/>
      <c r="Y448" s="1762" t="s">
        <v>7350</v>
      </c>
      <c r="Z448" s="1562"/>
      <c r="AA448" s="48"/>
      <c r="AB448" s="48"/>
      <c r="AC448" s="48"/>
      <c r="AD448" s="48"/>
      <c r="AE448" s="48"/>
      <c r="AF448" s="1562"/>
      <c r="AG448" s="48"/>
      <c r="AH448" s="48"/>
      <c r="AI448" s="48"/>
      <c r="AJ448" s="48"/>
      <c r="AK448" s="48"/>
    </row>
    <row r="449" spans="1:37" ht="13.8">
      <c r="A449" s="1774"/>
      <c r="B449" s="1762"/>
      <c r="C449" s="1762"/>
      <c r="D449" s="1762"/>
      <c r="E449" s="1762"/>
      <c r="F449" s="1762"/>
      <c r="G449" s="1676"/>
      <c r="H449" s="1810"/>
      <c r="I449" s="1762"/>
      <c r="J449" s="1698"/>
      <c r="K449" s="48" t="e">
        <f t="shared" ca="1" si="121"/>
        <v>#NAME?</v>
      </c>
      <c r="L449" s="48" t="e">
        <f t="shared" ca="1" si="122"/>
        <v>#NAME?</v>
      </c>
      <c r="M449" s="1240" t="e">
        <f t="shared" ca="1" si="120"/>
        <v>#NAME?</v>
      </c>
      <c r="N449" s="1240"/>
      <c r="O449" s="1668"/>
      <c r="P449" s="1240"/>
      <c r="Q449" s="1240"/>
      <c r="R449" s="1240"/>
      <c r="S449" s="1240"/>
      <c r="T449" s="1240" t="e">
        <f t="shared" ca="1" si="70"/>
        <v>#NAME?</v>
      </c>
      <c r="U449" s="1378" t="e">
        <f t="shared" ca="1" si="71"/>
        <v>#NAME?</v>
      </c>
      <c r="V449" s="48"/>
      <c r="W449" s="1762"/>
      <c r="X449" s="48"/>
      <c r="Y449" s="1762" t="s">
        <v>7351</v>
      </c>
      <c r="Z449" s="1562"/>
      <c r="AA449" s="48"/>
      <c r="AB449" s="48"/>
      <c r="AC449" s="48"/>
      <c r="AD449" s="48"/>
      <c r="AE449" s="48"/>
      <c r="AF449" s="1562"/>
      <c r="AG449" s="48"/>
      <c r="AH449" s="48"/>
      <c r="AI449" s="48"/>
      <c r="AJ449" s="48"/>
      <c r="AK449" s="48"/>
    </row>
    <row r="450" spans="1:37" ht="13.8">
      <c r="A450" s="1774"/>
      <c r="B450" s="1762"/>
      <c r="C450" s="1762"/>
      <c r="D450" s="1762"/>
      <c r="E450" s="1762"/>
      <c r="F450" s="1762"/>
      <c r="G450" s="1676"/>
      <c r="H450" s="1810"/>
      <c r="I450" s="1762"/>
      <c r="J450" s="1698"/>
      <c r="K450" s="48" t="e">
        <f t="shared" ca="1" si="121"/>
        <v>#NAME?</v>
      </c>
      <c r="L450" s="48" t="e">
        <f t="shared" ca="1" si="122"/>
        <v>#NAME?</v>
      </c>
      <c r="M450" s="1240" t="e">
        <f t="shared" ca="1" si="120"/>
        <v>#NAME?</v>
      </c>
      <c r="N450" s="1240"/>
      <c r="O450" s="1668"/>
      <c r="P450" s="1240"/>
      <c r="Q450" s="1240"/>
      <c r="R450" s="1240"/>
      <c r="S450" s="1240"/>
      <c r="T450" s="1240" t="e">
        <f t="shared" ca="1" si="70"/>
        <v>#NAME?</v>
      </c>
      <c r="U450" s="1378" t="e">
        <f t="shared" ca="1" si="71"/>
        <v>#NAME?</v>
      </c>
      <c r="V450" s="48"/>
      <c r="W450" s="1762"/>
      <c r="X450" s="48"/>
      <c r="Y450" s="1762" t="s">
        <v>7352</v>
      </c>
      <c r="Z450" s="1562"/>
      <c r="AA450" s="48"/>
      <c r="AB450" s="48"/>
      <c r="AC450" s="48"/>
      <c r="AD450" s="48"/>
      <c r="AE450" s="48"/>
      <c r="AF450" s="1562"/>
      <c r="AG450" s="48"/>
      <c r="AH450" s="48"/>
      <c r="AI450" s="48"/>
      <c r="AJ450" s="48"/>
      <c r="AK450" s="48"/>
    </row>
    <row r="451" spans="1:37" ht="13.8">
      <c r="A451" s="1774"/>
      <c r="B451" s="1762"/>
      <c r="C451" s="1762"/>
      <c r="D451" s="1762"/>
      <c r="E451" s="1762"/>
      <c r="F451" s="1762"/>
      <c r="G451" s="1676"/>
      <c r="H451" s="1810"/>
      <c r="I451" s="1762"/>
      <c r="J451" s="1698"/>
      <c r="K451" s="48" t="e">
        <f t="shared" ca="1" si="121"/>
        <v>#NAME?</v>
      </c>
      <c r="L451" s="48" t="e">
        <f t="shared" ca="1" si="122"/>
        <v>#NAME?</v>
      </c>
      <c r="M451" s="1240" t="e">
        <f t="shared" ca="1" si="120"/>
        <v>#NAME?</v>
      </c>
      <c r="N451" s="1240"/>
      <c r="O451" s="1668"/>
      <c r="P451" s="1240"/>
      <c r="Q451" s="1240"/>
      <c r="R451" s="1240"/>
      <c r="S451" s="1240"/>
      <c r="T451" s="1240" t="e">
        <f t="shared" ca="1" si="70"/>
        <v>#NAME?</v>
      </c>
      <c r="U451" s="1378" t="e">
        <f t="shared" ca="1" si="71"/>
        <v>#NAME?</v>
      </c>
      <c r="V451" s="48"/>
      <c r="W451" s="1762"/>
      <c r="X451" s="48"/>
      <c r="Y451" s="1762" t="s">
        <v>7353</v>
      </c>
      <c r="Z451" s="1562"/>
      <c r="AA451" s="48"/>
      <c r="AB451" s="48"/>
      <c r="AC451" s="48"/>
      <c r="AD451" s="48"/>
      <c r="AE451" s="48"/>
      <c r="AF451" s="1562"/>
      <c r="AG451" s="48"/>
      <c r="AH451" s="48"/>
      <c r="AI451" s="48"/>
      <c r="AJ451" s="48"/>
      <c r="AK451" s="48"/>
    </row>
    <row r="452" spans="1:37" ht="13.8">
      <c r="A452" s="1774"/>
      <c r="B452" s="1762"/>
      <c r="C452" s="1762"/>
      <c r="D452" s="1762"/>
      <c r="E452" s="1762"/>
      <c r="F452" s="1762"/>
      <c r="G452" s="1676"/>
      <c r="H452" s="1810"/>
      <c r="I452" s="1762"/>
      <c r="J452" s="1698"/>
      <c r="K452" s="48" t="e">
        <f t="shared" ca="1" si="121"/>
        <v>#NAME?</v>
      </c>
      <c r="L452" s="48" t="e">
        <f t="shared" ca="1" si="122"/>
        <v>#NAME?</v>
      </c>
      <c r="M452" s="1240" t="e">
        <f t="shared" ca="1" si="120"/>
        <v>#NAME?</v>
      </c>
      <c r="N452" s="1240"/>
      <c r="O452" s="1668"/>
      <c r="P452" s="1240"/>
      <c r="Q452" s="1240"/>
      <c r="R452" s="1240"/>
      <c r="S452" s="1240"/>
      <c r="T452" s="1240" t="e">
        <f t="shared" ca="1" si="70"/>
        <v>#NAME?</v>
      </c>
      <c r="U452" s="1378" t="e">
        <f t="shared" ca="1" si="71"/>
        <v>#NAME?</v>
      </c>
      <c r="V452" s="48"/>
      <c r="W452" s="1762"/>
      <c r="X452" s="48"/>
      <c r="Y452" s="1762" t="s">
        <v>7354</v>
      </c>
      <c r="Z452" s="1562"/>
      <c r="AA452" s="48"/>
      <c r="AB452" s="48"/>
      <c r="AC452" s="48"/>
      <c r="AD452" s="48"/>
      <c r="AE452" s="48"/>
      <c r="AF452" s="1562"/>
      <c r="AG452" s="48"/>
      <c r="AH452" s="48"/>
      <c r="AI452" s="48"/>
      <c r="AJ452" s="48"/>
      <c r="AK452" s="48"/>
    </row>
    <row r="453" spans="1:37" ht="13.8">
      <c r="A453" s="1774"/>
      <c r="B453" s="1762"/>
      <c r="C453" s="1762"/>
      <c r="D453" s="1762"/>
      <c r="E453" s="1762"/>
      <c r="F453" s="1762"/>
      <c r="G453" s="1676"/>
      <c r="H453" s="1810"/>
      <c r="I453" s="1762"/>
      <c r="J453" s="1698"/>
      <c r="K453" s="48" t="e">
        <f t="shared" ca="1" si="121"/>
        <v>#NAME?</v>
      </c>
      <c r="L453" s="48" t="e">
        <f t="shared" ca="1" si="122"/>
        <v>#NAME?</v>
      </c>
      <c r="M453" s="1240" t="e">
        <f t="shared" ca="1" si="120"/>
        <v>#NAME?</v>
      </c>
      <c r="N453" s="1240"/>
      <c r="O453" s="1668"/>
      <c r="P453" s="1240"/>
      <c r="Q453" s="1240"/>
      <c r="R453" s="1240"/>
      <c r="S453" s="1240"/>
      <c r="T453" s="1240" t="e">
        <f t="shared" ca="1" si="70"/>
        <v>#NAME?</v>
      </c>
      <c r="U453" s="1378" t="e">
        <f t="shared" ca="1" si="71"/>
        <v>#NAME?</v>
      </c>
      <c r="V453" s="48"/>
      <c r="W453" s="1762"/>
      <c r="X453" s="48"/>
      <c r="Y453" s="1762" t="s">
        <v>7355</v>
      </c>
      <c r="Z453" s="1562"/>
      <c r="AA453" s="48"/>
      <c r="AB453" s="48"/>
      <c r="AC453" s="48"/>
      <c r="AD453" s="48"/>
      <c r="AE453" s="48"/>
      <c r="AF453" s="1562"/>
      <c r="AG453" s="48"/>
      <c r="AH453" s="48"/>
      <c r="AI453" s="48"/>
      <c r="AJ453" s="48"/>
      <c r="AK453" s="48"/>
    </row>
    <row r="454" spans="1:37" ht="13.8">
      <c r="A454" s="1774"/>
      <c r="B454" s="1762"/>
      <c r="C454" s="1762"/>
      <c r="D454" s="1762"/>
      <c r="E454" s="1762"/>
      <c r="F454" s="1762"/>
      <c r="G454" s="1676"/>
      <c r="H454" s="1810"/>
      <c r="I454" s="1762"/>
      <c r="J454" s="1698"/>
      <c r="K454" s="48" t="e">
        <f t="shared" ca="1" si="121"/>
        <v>#NAME?</v>
      </c>
      <c r="L454" s="48" t="e">
        <f t="shared" ca="1" si="122"/>
        <v>#NAME?</v>
      </c>
      <c r="M454" s="1240" t="e">
        <f t="shared" ca="1" si="120"/>
        <v>#NAME?</v>
      </c>
      <c r="N454" s="1240"/>
      <c r="O454" s="1668"/>
      <c r="P454" s="1240"/>
      <c r="Q454" s="1240"/>
      <c r="R454" s="1240"/>
      <c r="S454" s="1240"/>
      <c r="T454" s="1240" t="e">
        <f t="shared" ca="1" si="70"/>
        <v>#NAME?</v>
      </c>
      <c r="U454" s="1378" t="e">
        <f t="shared" ca="1" si="71"/>
        <v>#NAME?</v>
      </c>
      <c r="V454" s="48"/>
      <c r="W454" s="1762"/>
      <c r="X454" s="48"/>
      <c r="Y454" s="1762" t="s">
        <v>7356</v>
      </c>
      <c r="Z454" s="1562"/>
      <c r="AA454" s="48"/>
      <c r="AB454" s="48"/>
      <c r="AC454" s="48"/>
      <c r="AD454" s="48"/>
      <c r="AE454" s="48"/>
      <c r="AF454" s="1562"/>
      <c r="AG454" s="48"/>
      <c r="AH454" s="48"/>
      <c r="AI454" s="48"/>
      <c r="AJ454" s="48"/>
      <c r="AK454" s="48"/>
    </row>
    <row r="455" spans="1:37" ht="13.8">
      <c r="A455" s="1774"/>
      <c r="B455" s="1762"/>
      <c r="C455" s="1762"/>
      <c r="D455" s="1762"/>
      <c r="E455" s="1762"/>
      <c r="F455" s="1762"/>
      <c r="G455" s="1676"/>
      <c r="H455" s="1810"/>
      <c r="I455" s="1762"/>
      <c r="J455" s="1698"/>
      <c r="K455" s="48" t="e">
        <f t="shared" ca="1" si="121"/>
        <v>#NAME?</v>
      </c>
      <c r="L455" s="48" t="e">
        <f t="shared" ca="1" si="122"/>
        <v>#NAME?</v>
      </c>
      <c r="M455" s="1240" t="e">
        <f t="shared" ca="1" si="120"/>
        <v>#NAME?</v>
      </c>
      <c r="N455" s="1240"/>
      <c r="O455" s="1668"/>
      <c r="P455" s="1240"/>
      <c r="Q455" s="1240"/>
      <c r="R455" s="1240"/>
      <c r="S455" s="1240"/>
      <c r="T455" s="1240" t="e">
        <f t="shared" ca="1" si="70"/>
        <v>#NAME?</v>
      </c>
      <c r="U455" s="1378" t="e">
        <f t="shared" ca="1" si="71"/>
        <v>#NAME?</v>
      </c>
      <c r="V455" s="48"/>
      <c r="W455" s="1762"/>
      <c r="X455" s="48"/>
      <c r="Y455" s="1762" t="s">
        <v>7357</v>
      </c>
      <c r="Z455" s="1562"/>
      <c r="AA455" s="48"/>
      <c r="AB455" s="48"/>
      <c r="AC455" s="48"/>
      <c r="AD455" s="48"/>
      <c r="AE455" s="48"/>
      <c r="AF455" s="1562"/>
      <c r="AG455" s="48"/>
      <c r="AH455" s="48"/>
      <c r="AI455" s="48"/>
      <c r="AJ455" s="48"/>
      <c r="AK455" s="48"/>
    </row>
    <row r="456" spans="1:37" ht="13.8">
      <c r="A456" s="1774"/>
      <c r="B456" s="1762"/>
      <c r="C456" s="1762"/>
      <c r="D456" s="1762"/>
      <c r="E456" s="1762"/>
      <c r="F456" s="1762"/>
      <c r="G456" s="1676"/>
      <c r="H456" s="1810"/>
      <c r="I456" s="1762"/>
      <c r="J456" s="1698"/>
      <c r="K456" s="48" t="e">
        <f t="shared" ca="1" si="121"/>
        <v>#NAME?</v>
      </c>
      <c r="L456" s="48" t="e">
        <f t="shared" ca="1" si="122"/>
        <v>#NAME?</v>
      </c>
      <c r="M456" s="1240" t="e">
        <f t="shared" ca="1" si="120"/>
        <v>#NAME?</v>
      </c>
      <c r="N456" s="1240"/>
      <c r="O456" s="1668"/>
      <c r="P456" s="1240"/>
      <c r="Q456" s="1240"/>
      <c r="R456" s="1240"/>
      <c r="S456" s="1240"/>
      <c r="T456" s="1240" t="e">
        <f t="shared" ca="1" si="70"/>
        <v>#NAME?</v>
      </c>
      <c r="U456" s="1378" t="e">
        <f t="shared" ca="1" si="71"/>
        <v>#NAME?</v>
      </c>
      <c r="V456" s="48"/>
      <c r="W456" s="1762"/>
      <c r="X456" s="48"/>
      <c r="Y456" s="1762" t="s">
        <v>7358</v>
      </c>
      <c r="Z456" s="1562"/>
      <c r="AA456" s="48"/>
      <c r="AB456" s="48"/>
      <c r="AC456" s="48"/>
      <c r="AD456" s="48"/>
      <c r="AE456" s="48"/>
      <c r="AF456" s="1562"/>
      <c r="AG456" s="48"/>
      <c r="AH456" s="48"/>
      <c r="AI456" s="48"/>
      <c r="AJ456" s="48"/>
      <c r="AK456" s="48"/>
    </row>
    <row r="457" spans="1:37" ht="13.8">
      <c r="A457" s="1774"/>
      <c r="B457" s="1762"/>
      <c r="C457" s="1762"/>
      <c r="D457" s="1762"/>
      <c r="E457" s="1762"/>
      <c r="F457" s="1762"/>
      <c r="G457" s="1676"/>
      <c r="H457" s="1810"/>
      <c r="I457" s="1762"/>
      <c r="J457" s="1698"/>
      <c r="K457" s="48" t="e">
        <f t="shared" ca="1" si="121"/>
        <v>#NAME?</v>
      </c>
      <c r="L457" s="48" t="e">
        <f t="shared" ca="1" si="122"/>
        <v>#NAME?</v>
      </c>
      <c r="M457" s="1240" t="e">
        <f t="shared" ca="1" si="120"/>
        <v>#NAME?</v>
      </c>
      <c r="N457" s="1240"/>
      <c r="O457" s="1668"/>
      <c r="P457" s="1240"/>
      <c r="Q457" s="1240"/>
      <c r="R457" s="1240"/>
      <c r="S457" s="1240"/>
      <c r="T457" s="1240" t="e">
        <f t="shared" ca="1" si="70"/>
        <v>#NAME?</v>
      </c>
      <c r="U457" s="1378" t="e">
        <f t="shared" ca="1" si="71"/>
        <v>#NAME?</v>
      </c>
      <c r="V457" s="48"/>
      <c r="W457" s="1762"/>
      <c r="X457" s="48"/>
      <c r="Y457" s="1762" t="s">
        <v>7359</v>
      </c>
      <c r="Z457" s="1562"/>
      <c r="AA457" s="48"/>
      <c r="AB457" s="48"/>
      <c r="AC457" s="48"/>
      <c r="AD457" s="48"/>
      <c r="AE457" s="48"/>
      <c r="AF457" s="1562"/>
      <c r="AG457" s="48"/>
      <c r="AH457" s="48"/>
      <c r="AI457" s="48"/>
      <c r="AJ457" s="48"/>
      <c r="AK457" s="48"/>
    </row>
    <row r="458" spans="1:37" ht="13.8">
      <c r="A458" s="1774"/>
      <c r="B458" s="1762"/>
      <c r="C458" s="1762"/>
      <c r="D458" s="1762"/>
      <c r="E458" s="1762"/>
      <c r="F458" s="1762"/>
      <c r="G458" s="1676"/>
      <c r="H458" s="1810"/>
      <c r="I458" s="1762"/>
      <c r="J458" s="1698"/>
      <c r="K458" s="48" t="e">
        <f t="shared" ca="1" si="121"/>
        <v>#NAME?</v>
      </c>
      <c r="L458" s="48" t="e">
        <f t="shared" ca="1" si="122"/>
        <v>#NAME?</v>
      </c>
      <c r="M458" s="1240" t="e">
        <f t="shared" ca="1" si="120"/>
        <v>#NAME?</v>
      </c>
      <c r="N458" s="1240"/>
      <c r="O458" s="1668"/>
      <c r="P458" s="1240"/>
      <c r="Q458" s="1240"/>
      <c r="R458" s="1240"/>
      <c r="S458" s="1240"/>
      <c r="T458" s="1240" t="e">
        <f t="shared" ca="1" si="70"/>
        <v>#NAME?</v>
      </c>
      <c r="U458" s="1378" t="e">
        <f t="shared" ca="1" si="71"/>
        <v>#NAME?</v>
      </c>
      <c r="V458" s="48"/>
      <c r="W458" s="1762"/>
      <c r="X458" s="48"/>
      <c r="Y458" s="1762" t="s">
        <v>7360</v>
      </c>
      <c r="Z458" s="1562"/>
      <c r="AA458" s="48"/>
      <c r="AB458" s="48"/>
      <c r="AC458" s="48"/>
      <c r="AD458" s="48"/>
      <c r="AE458" s="48"/>
      <c r="AF458" s="1562"/>
      <c r="AG458" s="48"/>
      <c r="AH458" s="48"/>
      <c r="AI458" s="48"/>
      <c r="AJ458" s="48"/>
      <c r="AK458" s="48"/>
    </row>
    <row r="459" spans="1:37" ht="13.8">
      <c r="A459" s="1774"/>
      <c r="B459" s="1762"/>
      <c r="C459" s="1762"/>
      <c r="D459" s="1762"/>
      <c r="E459" s="1762"/>
      <c r="F459" s="1762"/>
      <c r="G459" s="1676"/>
      <c r="H459" s="1810"/>
      <c r="I459" s="1762"/>
      <c r="J459" s="1698"/>
      <c r="K459" s="48" t="e">
        <f t="shared" ca="1" si="121"/>
        <v>#NAME?</v>
      </c>
      <c r="L459" s="48" t="e">
        <f t="shared" ca="1" si="122"/>
        <v>#NAME?</v>
      </c>
      <c r="M459" s="1240" t="e">
        <f t="shared" ca="1" si="120"/>
        <v>#NAME?</v>
      </c>
      <c r="N459" s="1240"/>
      <c r="O459" s="1668"/>
      <c r="P459" s="1240"/>
      <c r="Q459" s="1240"/>
      <c r="R459" s="1240"/>
      <c r="S459" s="1240"/>
      <c r="T459" s="1240" t="e">
        <f t="shared" ca="1" si="70"/>
        <v>#NAME?</v>
      </c>
      <c r="U459" s="1378" t="e">
        <f t="shared" ca="1" si="71"/>
        <v>#NAME?</v>
      </c>
      <c r="V459" s="48"/>
      <c r="W459" s="1762"/>
      <c r="X459" s="48"/>
      <c r="Y459" s="1762" t="s">
        <v>7361</v>
      </c>
      <c r="Z459" s="1562"/>
      <c r="AA459" s="48"/>
      <c r="AB459" s="48"/>
      <c r="AC459" s="48"/>
      <c r="AD459" s="48"/>
      <c r="AE459" s="48"/>
      <c r="AF459" s="1562"/>
      <c r="AG459" s="48"/>
      <c r="AH459" s="48"/>
      <c r="AI459" s="48"/>
      <c r="AJ459" s="48"/>
      <c r="AK459" s="48"/>
    </row>
    <row r="460" spans="1:37" ht="13.8">
      <c r="A460" s="1774"/>
      <c r="B460" s="1762"/>
      <c r="C460" s="1762"/>
      <c r="D460" s="1762"/>
      <c r="E460" s="1762"/>
      <c r="F460" s="1762"/>
      <c r="G460" s="1676"/>
      <c r="H460" s="1810"/>
      <c r="I460" s="1762"/>
      <c r="J460" s="1698"/>
      <c r="K460" s="48" t="e">
        <f t="shared" ca="1" si="121"/>
        <v>#NAME?</v>
      </c>
      <c r="L460" s="48" t="e">
        <f t="shared" ca="1" si="122"/>
        <v>#NAME?</v>
      </c>
      <c r="M460" s="1240" t="e">
        <f t="shared" ca="1" si="120"/>
        <v>#NAME?</v>
      </c>
      <c r="N460" s="1240"/>
      <c r="O460" s="1668"/>
      <c r="P460" s="1240"/>
      <c r="Q460" s="1240"/>
      <c r="R460" s="1240"/>
      <c r="S460" s="1240"/>
      <c r="T460" s="1240" t="e">
        <f t="shared" ca="1" si="70"/>
        <v>#NAME?</v>
      </c>
      <c r="U460" s="1378" t="e">
        <f t="shared" ca="1" si="71"/>
        <v>#NAME?</v>
      </c>
      <c r="V460" s="48"/>
      <c r="W460" s="1762"/>
      <c r="X460" s="48"/>
      <c r="Y460" s="1762" t="s">
        <v>7362</v>
      </c>
      <c r="Z460" s="1562"/>
      <c r="AA460" s="48"/>
      <c r="AB460" s="48"/>
      <c r="AC460" s="48"/>
      <c r="AD460" s="48"/>
      <c r="AE460" s="48"/>
      <c r="AF460" s="1562"/>
      <c r="AG460" s="48"/>
      <c r="AH460" s="48"/>
      <c r="AI460" s="48"/>
      <c r="AJ460" s="48"/>
      <c r="AK460" s="48"/>
    </row>
    <row r="461" spans="1:37" ht="13.8">
      <c r="A461" s="1774"/>
      <c r="B461" s="1762"/>
      <c r="C461" s="1762"/>
      <c r="D461" s="1762"/>
      <c r="E461" s="1762"/>
      <c r="F461" s="1762"/>
      <c r="G461" s="1676"/>
      <c r="H461" s="1810"/>
      <c r="I461" s="1762"/>
      <c r="J461" s="1698"/>
      <c r="K461" s="48" t="e">
        <f t="shared" ca="1" si="121"/>
        <v>#NAME?</v>
      </c>
      <c r="L461" s="48" t="e">
        <f t="shared" ca="1" si="122"/>
        <v>#NAME?</v>
      </c>
      <c r="M461" s="1240" t="e">
        <f t="shared" ca="1" si="120"/>
        <v>#NAME?</v>
      </c>
      <c r="N461" s="1240"/>
      <c r="O461" s="1668"/>
      <c r="P461" s="1240"/>
      <c r="Q461" s="1240"/>
      <c r="R461" s="1240"/>
      <c r="S461" s="1240"/>
      <c r="T461" s="1240" t="e">
        <f t="shared" ca="1" si="70"/>
        <v>#NAME?</v>
      </c>
      <c r="U461" s="1378" t="e">
        <f t="shared" ca="1" si="71"/>
        <v>#NAME?</v>
      </c>
      <c r="V461" s="48"/>
      <c r="W461" s="1762"/>
      <c r="X461" s="48"/>
      <c r="Y461" s="1762" t="s">
        <v>7363</v>
      </c>
      <c r="Z461" s="1562"/>
      <c r="AA461" s="48"/>
      <c r="AB461" s="48"/>
      <c r="AC461" s="48"/>
      <c r="AD461" s="48"/>
      <c r="AE461" s="48"/>
      <c r="AF461" s="1562"/>
      <c r="AG461" s="48"/>
      <c r="AH461" s="48"/>
      <c r="AI461" s="48"/>
      <c r="AJ461" s="48"/>
      <c r="AK461" s="48"/>
    </row>
    <row r="462" spans="1:37" ht="13.8">
      <c r="A462" s="1774"/>
      <c r="B462" s="1762"/>
      <c r="C462" s="1762"/>
      <c r="D462" s="1762"/>
      <c r="E462" s="1762"/>
      <c r="F462" s="1762"/>
      <c r="G462" s="1676"/>
      <c r="H462" s="1810"/>
      <c r="I462" s="1762"/>
      <c r="J462" s="1698"/>
      <c r="K462" s="48" t="e">
        <f t="shared" ca="1" si="121"/>
        <v>#NAME?</v>
      </c>
      <c r="L462" s="48" t="e">
        <f t="shared" ca="1" si="122"/>
        <v>#NAME?</v>
      </c>
      <c r="M462" s="1240" t="e">
        <f t="shared" ca="1" si="120"/>
        <v>#NAME?</v>
      </c>
      <c r="N462" s="1240"/>
      <c r="O462" s="1668"/>
      <c r="P462" s="1240"/>
      <c r="Q462" s="1240"/>
      <c r="R462" s="1240"/>
      <c r="S462" s="1240"/>
      <c r="T462" s="1240" t="e">
        <f t="shared" ca="1" si="70"/>
        <v>#NAME?</v>
      </c>
      <c r="U462" s="1378" t="e">
        <f t="shared" ca="1" si="71"/>
        <v>#NAME?</v>
      </c>
      <c r="V462" s="48"/>
      <c r="W462" s="1762"/>
      <c r="X462" s="48"/>
      <c r="Y462" s="1762" t="s">
        <v>7364</v>
      </c>
      <c r="Z462" s="1562"/>
      <c r="AA462" s="48"/>
      <c r="AB462" s="48"/>
      <c r="AC462" s="48"/>
      <c r="AD462" s="48"/>
      <c r="AE462" s="48"/>
      <c r="AF462" s="1562"/>
      <c r="AG462" s="48"/>
      <c r="AH462" s="48"/>
      <c r="AI462" s="48"/>
      <c r="AJ462" s="48"/>
      <c r="AK462" s="48"/>
    </row>
    <row r="463" spans="1:37" ht="13.8">
      <c r="A463" s="1774"/>
      <c r="B463" s="1762"/>
      <c r="C463" s="1762"/>
      <c r="D463" s="1762"/>
      <c r="E463" s="1762"/>
      <c r="F463" s="1762"/>
      <c r="G463" s="1676"/>
      <c r="H463" s="1810"/>
      <c r="I463" s="1762"/>
      <c r="J463" s="1698"/>
      <c r="K463" s="48" t="e">
        <f t="shared" ca="1" si="121"/>
        <v>#NAME?</v>
      </c>
      <c r="L463" s="48" t="e">
        <f t="shared" ca="1" si="122"/>
        <v>#NAME?</v>
      </c>
      <c r="M463" s="1240" t="e">
        <f t="shared" ca="1" si="120"/>
        <v>#NAME?</v>
      </c>
      <c r="N463" s="1240"/>
      <c r="O463" s="1668"/>
      <c r="P463" s="1240"/>
      <c r="Q463" s="1240"/>
      <c r="R463" s="1240"/>
      <c r="S463" s="1240"/>
      <c r="T463" s="1240" t="e">
        <f t="shared" ca="1" si="70"/>
        <v>#NAME?</v>
      </c>
      <c r="U463" s="1378" t="e">
        <f t="shared" ca="1" si="71"/>
        <v>#NAME?</v>
      </c>
      <c r="V463" s="48"/>
      <c r="W463" s="1762"/>
      <c r="X463" s="48"/>
      <c r="Y463" s="1762" t="s">
        <v>7365</v>
      </c>
      <c r="Z463" s="1562"/>
      <c r="AA463" s="48"/>
      <c r="AB463" s="48"/>
      <c r="AC463" s="48"/>
      <c r="AD463" s="48"/>
      <c r="AE463" s="48"/>
      <c r="AF463" s="1562"/>
      <c r="AG463" s="48"/>
      <c r="AH463" s="48"/>
      <c r="AI463" s="48"/>
      <c r="AJ463" s="48"/>
      <c r="AK463" s="48"/>
    </row>
    <row r="464" spans="1:37" ht="13.8">
      <c r="A464" s="1774"/>
      <c r="B464" s="1762"/>
      <c r="C464" s="1762"/>
      <c r="D464" s="1762"/>
      <c r="E464" s="1762"/>
      <c r="F464" s="1762"/>
      <c r="G464" s="1676"/>
      <c r="H464" s="1810"/>
      <c r="I464" s="1762"/>
      <c r="J464" s="1698"/>
      <c r="K464" s="48" t="e">
        <f t="shared" ca="1" si="121"/>
        <v>#NAME?</v>
      </c>
      <c r="L464" s="48" t="e">
        <f t="shared" ca="1" si="122"/>
        <v>#NAME?</v>
      </c>
      <c r="M464" s="1240" t="e">
        <f t="shared" ca="1" si="120"/>
        <v>#NAME?</v>
      </c>
      <c r="N464" s="1240"/>
      <c r="O464" s="1668"/>
      <c r="P464" s="1240"/>
      <c r="Q464" s="1240"/>
      <c r="R464" s="1240"/>
      <c r="S464" s="1240"/>
      <c r="T464" s="1240" t="e">
        <f t="shared" ca="1" si="70"/>
        <v>#NAME?</v>
      </c>
      <c r="U464" s="1378" t="e">
        <f t="shared" ca="1" si="71"/>
        <v>#NAME?</v>
      </c>
      <c r="V464" s="48"/>
      <c r="W464" s="1762"/>
      <c r="X464" s="48"/>
      <c r="Y464" s="1762" t="s">
        <v>7366</v>
      </c>
      <c r="Z464" s="1562"/>
      <c r="AA464" s="48"/>
      <c r="AB464" s="48"/>
      <c r="AC464" s="48"/>
      <c r="AD464" s="48"/>
      <c r="AE464" s="48"/>
      <c r="AF464" s="1562"/>
      <c r="AG464" s="48"/>
      <c r="AH464" s="48"/>
      <c r="AI464" s="48"/>
      <c r="AJ464" s="48"/>
      <c r="AK464" s="48"/>
    </row>
    <row r="465" spans="1:37" ht="13.8">
      <c r="A465" s="1774"/>
      <c r="B465" s="1762"/>
      <c r="C465" s="1762"/>
      <c r="D465" s="1762"/>
      <c r="E465" s="1762"/>
      <c r="F465" s="1762"/>
      <c r="G465" s="1676"/>
      <c r="H465" s="1810"/>
      <c r="I465" s="1762"/>
      <c r="J465" s="1698"/>
      <c r="K465" s="48" t="e">
        <f t="shared" ca="1" si="121"/>
        <v>#NAME?</v>
      </c>
      <c r="L465" s="48" t="e">
        <f t="shared" ca="1" si="122"/>
        <v>#NAME?</v>
      </c>
      <c r="M465" s="1240" t="e">
        <f t="shared" ca="1" si="120"/>
        <v>#NAME?</v>
      </c>
      <c r="N465" s="1240"/>
      <c r="O465" s="1668"/>
      <c r="P465" s="1240"/>
      <c r="Q465" s="1240"/>
      <c r="R465" s="1240"/>
      <c r="S465" s="1240"/>
      <c r="T465" s="1240" t="e">
        <f t="shared" ca="1" si="70"/>
        <v>#NAME?</v>
      </c>
      <c r="U465" s="1378" t="e">
        <f t="shared" ca="1" si="71"/>
        <v>#NAME?</v>
      </c>
      <c r="V465" s="48"/>
      <c r="W465" s="1762"/>
      <c r="X465" s="48"/>
      <c r="Y465" s="1762" t="s">
        <v>7367</v>
      </c>
      <c r="Z465" s="1562"/>
      <c r="AA465" s="48"/>
      <c r="AB465" s="48"/>
      <c r="AC465" s="48"/>
      <c r="AD465" s="48"/>
      <c r="AE465" s="48"/>
      <c r="AF465" s="1562"/>
      <c r="AG465" s="48"/>
      <c r="AH465" s="48"/>
      <c r="AI465" s="48"/>
      <c r="AJ465" s="48"/>
      <c r="AK465" s="48"/>
    </row>
    <row r="466" spans="1:37" ht="13.8">
      <c r="A466" s="1774"/>
      <c r="B466" s="1762"/>
      <c r="C466" s="1762"/>
      <c r="D466" s="1762"/>
      <c r="E466" s="1762"/>
      <c r="F466" s="1762"/>
      <c r="G466" s="1676"/>
      <c r="H466" s="1810"/>
      <c r="I466" s="1762"/>
      <c r="J466" s="1698"/>
      <c r="K466" s="48" t="e">
        <f t="shared" ca="1" si="121"/>
        <v>#NAME?</v>
      </c>
      <c r="L466" s="48" t="e">
        <f t="shared" ca="1" si="122"/>
        <v>#NAME?</v>
      </c>
      <c r="M466" s="1240" t="e">
        <f t="shared" ca="1" si="120"/>
        <v>#NAME?</v>
      </c>
      <c r="N466" s="1240"/>
      <c r="O466" s="1668"/>
      <c r="P466" s="1240"/>
      <c r="Q466" s="1240"/>
      <c r="R466" s="1240"/>
      <c r="S466" s="1240"/>
      <c r="T466" s="1240" t="e">
        <f t="shared" ca="1" si="70"/>
        <v>#NAME?</v>
      </c>
      <c r="U466" s="1378" t="e">
        <f t="shared" ca="1" si="71"/>
        <v>#NAME?</v>
      </c>
      <c r="V466" s="48"/>
      <c r="W466" s="1762"/>
      <c r="X466" s="48"/>
      <c r="Y466" s="1762" t="s">
        <v>7368</v>
      </c>
      <c r="Z466" s="1562"/>
      <c r="AA466" s="48"/>
      <c r="AB466" s="48"/>
      <c r="AC466" s="48"/>
      <c r="AD466" s="48"/>
      <c r="AE466" s="48"/>
      <c r="AF466" s="1562"/>
      <c r="AG466" s="48"/>
      <c r="AH466" s="48"/>
      <c r="AI466" s="48"/>
      <c r="AJ466" s="48"/>
      <c r="AK466" s="48"/>
    </row>
    <row r="467" spans="1:37" ht="13.8">
      <c r="A467" s="1774"/>
      <c r="B467" s="1762"/>
      <c r="C467" s="1762"/>
      <c r="D467" s="1762"/>
      <c r="E467" s="1762"/>
      <c r="F467" s="1762"/>
      <c r="G467" s="1676"/>
      <c r="H467" s="1810"/>
      <c r="I467" s="1762"/>
      <c r="J467" s="1698"/>
      <c r="K467" s="48" t="e">
        <f t="shared" ca="1" si="121"/>
        <v>#NAME?</v>
      </c>
      <c r="L467" s="48" t="e">
        <f t="shared" ca="1" si="122"/>
        <v>#NAME?</v>
      </c>
      <c r="M467" s="1240" t="e">
        <f t="shared" ca="1" si="120"/>
        <v>#NAME?</v>
      </c>
      <c r="N467" s="1240"/>
      <c r="O467" s="1668"/>
      <c r="P467" s="1240"/>
      <c r="Q467" s="1240"/>
      <c r="R467" s="1240"/>
      <c r="S467" s="1240"/>
      <c r="T467" s="1240" t="e">
        <f t="shared" ca="1" si="70"/>
        <v>#NAME?</v>
      </c>
      <c r="U467" s="1378" t="e">
        <f t="shared" ca="1" si="71"/>
        <v>#NAME?</v>
      </c>
      <c r="V467" s="48"/>
      <c r="W467" s="1762"/>
      <c r="X467" s="48"/>
      <c r="Y467" s="1762" t="s">
        <v>7369</v>
      </c>
      <c r="Z467" s="1562"/>
      <c r="AA467" s="48"/>
      <c r="AB467" s="48"/>
      <c r="AC467" s="48"/>
      <c r="AD467" s="48"/>
      <c r="AE467" s="48"/>
      <c r="AF467" s="1562"/>
      <c r="AG467" s="48"/>
      <c r="AH467" s="48"/>
      <c r="AI467" s="48"/>
      <c r="AJ467" s="48"/>
      <c r="AK467" s="48"/>
    </row>
    <row r="468" spans="1:37" ht="13.8">
      <c r="A468" s="1774"/>
      <c r="B468" s="1762"/>
      <c r="C468" s="1762"/>
      <c r="D468" s="1762"/>
      <c r="E468" s="1762"/>
      <c r="F468" s="1762"/>
      <c r="G468" s="1676"/>
      <c r="H468" s="1810"/>
      <c r="I468" s="1762"/>
      <c r="J468" s="1698"/>
      <c r="K468" s="48" t="e">
        <f t="shared" ca="1" si="121"/>
        <v>#NAME?</v>
      </c>
      <c r="L468" s="48" t="e">
        <f t="shared" ca="1" si="122"/>
        <v>#NAME?</v>
      </c>
      <c r="M468" s="1240" t="e">
        <f t="shared" ca="1" si="120"/>
        <v>#NAME?</v>
      </c>
      <c r="N468" s="1240"/>
      <c r="O468" s="1668"/>
      <c r="P468" s="1240"/>
      <c r="Q468" s="1240"/>
      <c r="R468" s="1240"/>
      <c r="S468" s="1240"/>
      <c r="T468" s="1240" t="e">
        <f t="shared" ca="1" si="70"/>
        <v>#NAME?</v>
      </c>
      <c r="U468" s="1378" t="e">
        <f t="shared" ca="1" si="71"/>
        <v>#NAME?</v>
      </c>
      <c r="V468" s="48"/>
      <c r="W468" s="1762"/>
      <c r="X468" s="48"/>
      <c r="Y468" s="1762" t="s">
        <v>7370</v>
      </c>
      <c r="Z468" s="1562"/>
      <c r="AA468" s="48"/>
      <c r="AB468" s="48"/>
      <c r="AC468" s="48"/>
      <c r="AD468" s="48"/>
      <c r="AE468" s="48"/>
      <c r="AF468" s="1562"/>
      <c r="AG468" s="48"/>
      <c r="AH468" s="48"/>
      <c r="AI468" s="48"/>
      <c r="AJ468" s="48"/>
      <c r="AK468" s="48"/>
    </row>
    <row r="469" spans="1:37" ht="13.8">
      <c r="A469" s="1774"/>
      <c r="B469" s="1762"/>
      <c r="C469" s="1762"/>
      <c r="D469" s="1762"/>
      <c r="E469" s="1762"/>
      <c r="F469" s="1762"/>
      <c r="G469" s="1676"/>
      <c r="H469" s="1810"/>
      <c r="I469" s="1762"/>
      <c r="J469" s="1698"/>
      <c r="K469" s="48" t="e">
        <f t="shared" ca="1" si="121"/>
        <v>#NAME?</v>
      </c>
      <c r="L469" s="48" t="e">
        <f t="shared" ca="1" si="122"/>
        <v>#NAME?</v>
      </c>
      <c r="M469" s="1240" t="e">
        <f t="shared" ca="1" si="120"/>
        <v>#NAME?</v>
      </c>
      <c r="N469" s="1240"/>
      <c r="O469" s="1668"/>
      <c r="P469" s="1240"/>
      <c r="Q469" s="1240"/>
      <c r="R469" s="1240"/>
      <c r="S469" s="1240"/>
      <c r="T469" s="1240" t="e">
        <f t="shared" ca="1" si="70"/>
        <v>#NAME?</v>
      </c>
      <c r="U469" s="1378" t="e">
        <f t="shared" ca="1" si="71"/>
        <v>#NAME?</v>
      </c>
      <c r="V469" s="48"/>
      <c r="W469" s="1762"/>
      <c r="X469" s="48"/>
      <c r="Y469" s="1762" t="s">
        <v>7371</v>
      </c>
      <c r="Z469" s="1562"/>
      <c r="AA469" s="48"/>
      <c r="AB469" s="48"/>
      <c r="AC469" s="48"/>
      <c r="AD469" s="48"/>
      <c r="AE469" s="48"/>
      <c r="AF469" s="1562"/>
      <c r="AG469" s="48"/>
      <c r="AH469" s="48"/>
      <c r="AI469" s="48"/>
      <c r="AJ469" s="48"/>
      <c r="AK469" s="48"/>
    </row>
    <row r="470" spans="1:37" ht="13.8">
      <c r="A470" s="1774"/>
      <c r="B470" s="1762"/>
      <c r="C470" s="1762"/>
      <c r="D470" s="1762"/>
      <c r="E470" s="1762"/>
      <c r="F470" s="1762"/>
      <c r="G470" s="1676"/>
      <c r="H470" s="1810"/>
      <c r="I470" s="1762"/>
      <c r="J470" s="1702"/>
      <c r="K470" s="48" t="e">
        <f t="shared" ca="1" si="121"/>
        <v>#NAME?</v>
      </c>
      <c r="L470" s="48" t="e">
        <f t="shared" ca="1" si="122"/>
        <v>#NAME?</v>
      </c>
      <c r="M470" s="1240" t="e">
        <f t="shared" ca="1" si="120"/>
        <v>#NAME?</v>
      </c>
      <c r="N470" s="1240"/>
      <c r="O470" s="1668"/>
      <c r="P470" s="1240"/>
      <c r="Q470" s="1240"/>
      <c r="R470" s="1240"/>
      <c r="S470" s="1240"/>
      <c r="T470" s="1240" t="e">
        <f t="shared" ca="1" si="70"/>
        <v>#NAME?</v>
      </c>
      <c r="U470" s="1378" t="e">
        <f t="shared" ca="1" si="71"/>
        <v>#NAME?</v>
      </c>
      <c r="V470" s="48"/>
      <c r="W470" s="1762"/>
      <c r="X470" s="48"/>
      <c r="Y470" s="1762" t="s">
        <v>7372</v>
      </c>
      <c r="Z470" s="1562"/>
      <c r="AA470" s="48"/>
      <c r="AB470" s="48"/>
      <c r="AC470" s="48"/>
      <c r="AD470" s="48"/>
      <c r="AE470" s="48"/>
      <c r="AF470" s="1562"/>
      <c r="AG470" s="48"/>
      <c r="AH470" s="48"/>
      <c r="AI470" s="48"/>
      <c r="AJ470" s="48"/>
      <c r="AK470" s="48"/>
    </row>
    <row r="471" spans="1:37" ht="13.8">
      <c r="A471" s="1774"/>
      <c r="B471" s="1762"/>
      <c r="C471" s="1762"/>
      <c r="D471" s="1762"/>
      <c r="E471" s="1762"/>
      <c r="F471" s="1762"/>
      <c r="G471" s="1676"/>
      <c r="H471" s="1810"/>
      <c r="I471" s="1762"/>
      <c r="J471" s="1698"/>
      <c r="K471" s="48" t="e">
        <f t="shared" ca="1" si="121"/>
        <v>#NAME?</v>
      </c>
      <c r="L471" s="48" t="e">
        <f t="shared" ca="1" si="122"/>
        <v>#NAME?</v>
      </c>
      <c r="M471" s="1240" t="e">
        <f t="shared" ca="1" si="120"/>
        <v>#NAME?</v>
      </c>
      <c r="N471" s="1240"/>
      <c r="O471" s="1668"/>
      <c r="P471" s="1240"/>
      <c r="Q471" s="1240"/>
      <c r="R471" s="1240"/>
      <c r="S471" s="1240"/>
      <c r="T471" s="1240" t="e">
        <f t="shared" ca="1" si="70"/>
        <v>#NAME?</v>
      </c>
      <c r="U471" s="1378" t="e">
        <f t="shared" ca="1" si="71"/>
        <v>#NAME?</v>
      </c>
      <c r="V471" s="48"/>
      <c r="W471" s="1762"/>
      <c r="X471" s="48"/>
      <c r="Y471" s="1762" t="s">
        <v>7373</v>
      </c>
      <c r="Z471" s="1562"/>
      <c r="AA471" s="48"/>
      <c r="AB471" s="48"/>
      <c r="AC471" s="48"/>
      <c r="AD471" s="48"/>
      <c r="AE471" s="48"/>
      <c r="AF471" s="1562"/>
      <c r="AG471" s="48"/>
      <c r="AH471" s="48"/>
      <c r="AI471" s="48"/>
      <c r="AJ471" s="48"/>
      <c r="AK471" s="48"/>
    </row>
    <row r="472" spans="1:37" ht="13.8">
      <c r="A472" s="1774"/>
      <c r="B472" s="1762"/>
      <c r="C472" s="1762"/>
      <c r="D472" s="1762"/>
      <c r="E472" s="1762"/>
      <c r="F472" s="1762"/>
      <c r="G472" s="1676"/>
      <c r="H472" s="1810"/>
      <c r="I472" s="1762"/>
      <c r="J472" s="1698"/>
      <c r="K472" s="48" t="e">
        <f t="shared" ca="1" si="121"/>
        <v>#NAME?</v>
      </c>
      <c r="L472" s="48" t="e">
        <f t="shared" ca="1" si="122"/>
        <v>#NAME?</v>
      </c>
      <c r="M472" s="1240" t="e">
        <f t="shared" ca="1" si="120"/>
        <v>#NAME?</v>
      </c>
      <c r="N472" s="1240"/>
      <c r="O472" s="1668"/>
      <c r="P472" s="1240"/>
      <c r="Q472" s="1240"/>
      <c r="R472" s="1240"/>
      <c r="S472" s="1240"/>
      <c r="T472" s="1240" t="e">
        <f t="shared" ca="1" si="70"/>
        <v>#NAME?</v>
      </c>
      <c r="U472" s="1378" t="e">
        <f t="shared" ca="1" si="71"/>
        <v>#NAME?</v>
      </c>
      <c r="V472" s="48"/>
      <c r="W472" s="1762"/>
      <c r="X472" s="48"/>
      <c r="Y472" s="1762" t="s">
        <v>7374</v>
      </c>
      <c r="Z472" s="1562"/>
      <c r="AA472" s="48"/>
      <c r="AB472" s="48"/>
      <c r="AC472" s="48"/>
      <c r="AD472" s="48"/>
      <c r="AE472" s="48"/>
      <c r="AF472" s="1562"/>
      <c r="AG472" s="48"/>
      <c r="AH472" s="48"/>
      <c r="AI472" s="48"/>
      <c r="AJ472" s="48"/>
      <c r="AK472" s="48"/>
    </row>
    <row r="473" spans="1:37" ht="13.8">
      <c r="A473" s="1774"/>
      <c r="B473" s="1762"/>
      <c r="C473" s="1762"/>
      <c r="D473" s="1762"/>
      <c r="E473" s="1762"/>
      <c r="F473" s="1762"/>
      <c r="G473" s="1676"/>
      <c r="H473" s="1810"/>
      <c r="I473" s="1762"/>
      <c r="J473" s="1698"/>
      <c r="K473" s="48" t="e">
        <f t="shared" ca="1" si="121"/>
        <v>#NAME?</v>
      </c>
      <c r="L473" s="48" t="e">
        <f t="shared" ca="1" si="122"/>
        <v>#NAME?</v>
      </c>
      <c r="M473" s="1240" t="e">
        <f t="shared" ca="1" si="120"/>
        <v>#NAME?</v>
      </c>
      <c r="N473" s="1240"/>
      <c r="O473" s="1668"/>
      <c r="P473" s="1240"/>
      <c r="Q473" s="1240"/>
      <c r="R473" s="1240"/>
      <c r="S473" s="1240"/>
      <c r="T473" s="1240" t="e">
        <f t="shared" ca="1" si="70"/>
        <v>#NAME?</v>
      </c>
      <c r="U473" s="1378" t="e">
        <f t="shared" ca="1" si="71"/>
        <v>#NAME?</v>
      </c>
      <c r="V473" s="48"/>
      <c r="W473" s="1762"/>
      <c r="X473" s="48"/>
      <c r="Y473" s="1762" t="s">
        <v>7375</v>
      </c>
      <c r="Z473" s="1562"/>
      <c r="AA473" s="48"/>
      <c r="AB473" s="48"/>
      <c r="AC473" s="48"/>
      <c r="AD473" s="48"/>
      <c r="AE473" s="48"/>
      <c r="AF473" s="1562"/>
      <c r="AG473" s="48"/>
      <c r="AH473" s="48"/>
      <c r="AI473" s="48"/>
      <c r="AJ473" s="48"/>
      <c r="AK473" s="48"/>
    </row>
    <row r="474" spans="1:37" ht="13.8">
      <c r="A474" s="1774"/>
      <c r="B474" s="1762"/>
      <c r="C474" s="1762"/>
      <c r="D474" s="1762"/>
      <c r="E474" s="1762"/>
      <c r="F474" s="1762"/>
      <c r="G474" s="1676"/>
      <c r="H474" s="1810"/>
      <c r="I474" s="1762"/>
      <c r="J474" s="1698"/>
      <c r="K474" s="48" t="e">
        <f t="shared" ca="1" si="121"/>
        <v>#NAME?</v>
      </c>
      <c r="L474" s="48" t="e">
        <f t="shared" ca="1" si="122"/>
        <v>#NAME?</v>
      </c>
      <c r="M474" s="1240" t="e">
        <f t="shared" ca="1" si="120"/>
        <v>#NAME?</v>
      </c>
      <c r="N474" s="1240"/>
      <c r="O474" s="1668"/>
      <c r="P474" s="1240"/>
      <c r="Q474" s="1240"/>
      <c r="R474" s="1240"/>
      <c r="S474" s="1240"/>
      <c r="T474" s="1240" t="e">
        <f t="shared" ca="1" si="70"/>
        <v>#NAME?</v>
      </c>
      <c r="U474" s="1378" t="e">
        <f t="shared" ca="1" si="71"/>
        <v>#NAME?</v>
      </c>
      <c r="V474" s="48"/>
      <c r="W474" s="1762"/>
      <c r="X474" s="48"/>
      <c r="Y474" s="1762" t="s">
        <v>7376</v>
      </c>
      <c r="Z474" s="1562"/>
      <c r="AA474" s="48"/>
      <c r="AB474" s="48"/>
      <c r="AC474" s="48"/>
      <c r="AD474" s="48"/>
      <c r="AE474" s="48"/>
      <c r="AF474" s="1562"/>
      <c r="AG474" s="48"/>
      <c r="AH474" s="48"/>
      <c r="AI474" s="48"/>
      <c r="AJ474" s="48"/>
      <c r="AK474" s="48"/>
    </row>
    <row r="475" spans="1:37" ht="13.8">
      <c r="A475" s="1774"/>
      <c r="B475" s="1762"/>
      <c r="C475" s="1762"/>
      <c r="D475" s="1762"/>
      <c r="E475" s="1762"/>
      <c r="F475" s="1762"/>
      <c r="G475" s="1676"/>
      <c r="H475" s="1810"/>
      <c r="I475" s="1762"/>
      <c r="J475" s="1698"/>
      <c r="K475" s="48" t="e">
        <f t="shared" ca="1" si="121"/>
        <v>#NAME?</v>
      </c>
      <c r="L475" s="48" t="e">
        <f t="shared" ca="1" si="122"/>
        <v>#NAME?</v>
      </c>
      <c r="M475" s="1240" t="e">
        <f t="shared" ca="1" si="120"/>
        <v>#NAME?</v>
      </c>
      <c r="N475" s="1240"/>
      <c r="O475" s="1668"/>
      <c r="P475" s="1240"/>
      <c r="Q475" s="1240"/>
      <c r="R475" s="1240"/>
      <c r="S475" s="1240"/>
      <c r="T475" s="1240" t="e">
        <f t="shared" ca="1" si="70"/>
        <v>#NAME?</v>
      </c>
      <c r="U475" s="1378" t="e">
        <f t="shared" ca="1" si="71"/>
        <v>#NAME?</v>
      </c>
      <c r="V475" s="48"/>
      <c r="W475" s="1762"/>
      <c r="X475" s="48"/>
      <c r="Y475" s="1762" t="s">
        <v>7377</v>
      </c>
      <c r="Z475" s="1562"/>
      <c r="AA475" s="48"/>
      <c r="AB475" s="48"/>
      <c r="AC475" s="48"/>
      <c r="AD475" s="48"/>
      <c r="AE475" s="48"/>
      <c r="AF475" s="1562"/>
      <c r="AG475" s="48"/>
      <c r="AH475" s="48"/>
      <c r="AI475" s="48"/>
      <c r="AJ475" s="48"/>
      <c r="AK475" s="48"/>
    </row>
    <row r="476" spans="1:37" ht="13.8">
      <c r="A476" s="1774"/>
      <c r="B476" s="1762"/>
      <c r="C476" s="1762"/>
      <c r="D476" s="1762"/>
      <c r="E476" s="1762"/>
      <c r="F476" s="1762"/>
      <c r="G476" s="1676"/>
      <c r="H476" s="1810"/>
      <c r="I476" s="1762"/>
      <c r="J476" s="1698"/>
      <c r="K476" s="48" t="e">
        <f t="shared" ca="1" si="121"/>
        <v>#NAME?</v>
      </c>
      <c r="L476" s="48" t="e">
        <f t="shared" ca="1" si="122"/>
        <v>#NAME?</v>
      </c>
      <c r="M476" s="1240" t="e">
        <f t="shared" ca="1" si="120"/>
        <v>#NAME?</v>
      </c>
      <c r="N476" s="1240"/>
      <c r="O476" s="1668"/>
      <c r="P476" s="1240"/>
      <c r="Q476" s="1240"/>
      <c r="R476" s="1240"/>
      <c r="S476" s="1240"/>
      <c r="T476" s="1240" t="e">
        <f t="shared" ca="1" si="70"/>
        <v>#NAME?</v>
      </c>
      <c r="U476" s="1378" t="e">
        <f t="shared" ca="1" si="71"/>
        <v>#NAME?</v>
      </c>
      <c r="V476" s="48"/>
      <c r="W476" s="1762"/>
      <c r="X476" s="48"/>
      <c r="Y476" s="1762" t="s">
        <v>7378</v>
      </c>
      <c r="Z476" s="1562"/>
      <c r="AA476" s="48"/>
      <c r="AB476" s="48"/>
      <c r="AC476" s="48"/>
      <c r="AD476" s="48"/>
      <c r="AE476" s="48"/>
      <c r="AF476" s="1562"/>
      <c r="AG476" s="48"/>
      <c r="AH476" s="48"/>
      <c r="AI476" s="48"/>
      <c r="AJ476" s="48"/>
      <c r="AK476" s="48"/>
    </row>
    <row r="477" spans="1:37" ht="13.8">
      <c r="A477" s="1774"/>
      <c r="B477" s="1762"/>
      <c r="C477" s="1762"/>
      <c r="D477" s="1762"/>
      <c r="E477" s="1762"/>
      <c r="F477" s="1762"/>
      <c r="G477" s="1676"/>
      <c r="H477" s="1810"/>
      <c r="I477" s="1762"/>
      <c r="J477" s="1698"/>
      <c r="K477" s="48" t="e">
        <f t="shared" ca="1" si="121"/>
        <v>#NAME?</v>
      </c>
      <c r="L477" s="48" t="e">
        <f t="shared" ca="1" si="122"/>
        <v>#NAME?</v>
      </c>
      <c r="M477" s="1240" t="e">
        <f t="shared" ca="1" si="120"/>
        <v>#NAME?</v>
      </c>
      <c r="N477" s="1240"/>
      <c r="O477" s="1668"/>
      <c r="P477" s="1240"/>
      <c r="Q477" s="1240"/>
      <c r="R477" s="1240"/>
      <c r="S477" s="1240"/>
      <c r="T477" s="1240" t="e">
        <f t="shared" ca="1" si="70"/>
        <v>#NAME?</v>
      </c>
      <c r="U477" s="1378" t="e">
        <f t="shared" ca="1" si="71"/>
        <v>#NAME?</v>
      </c>
      <c r="V477" s="48"/>
      <c r="W477" s="1762"/>
      <c r="X477" s="48"/>
      <c r="Y477" s="1762" t="s">
        <v>7379</v>
      </c>
      <c r="Z477" s="1562"/>
      <c r="AA477" s="48"/>
      <c r="AB477" s="48"/>
      <c r="AC477" s="48"/>
      <c r="AD477" s="48"/>
      <c r="AE477" s="48"/>
      <c r="AF477" s="1562"/>
      <c r="AG477" s="48"/>
      <c r="AH477" s="48"/>
      <c r="AI477" s="48"/>
      <c r="AJ477" s="48"/>
      <c r="AK477" s="48"/>
    </row>
    <row r="478" spans="1:37" ht="13.8">
      <c r="A478" s="1774"/>
      <c r="B478" s="1762"/>
      <c r="C478" s="1762"/>
      <c r="D478" s="1762"/>
      <c r="E478" s="1762"/>
      <c r="F478" s="1762"/>
      <c r="G478" s="1676"/>
      <c r="H478" s="1810"/>
      <c r="I478" s="1762"/>
      <c r="J478" s="1698"/>
      <c r="K478" s="48" t="e">
        <f t="shared" ca="1" si="121"/>
        <v>#NAME?</v>
      </c>
      <c r="L478" s="48" t="e">
        <f t="shared" ca="1" si="122"/>
        <v>#NAME?</v>
      </c>
      <c r="M478" s="1240" t="e">
        <f t="shared" ca="1" si="120"/>
        <v>#NAME?</v>
      </c>
      <c r="N478" s="1240"/>
      <c r="O478" s="1668"/>
      <c r="P478" s="1240"/>
      <c r="Q478" s="1240"/>
      <c r="R478" s="1240"/>
      <c r="S478" s="1240"/>
      <c r="T478" s="1240" t="e">
        <f t="shared" ca="1" si="70"/>
        <v>#NAME?</v>
      </c>
      <c r="U478" s="1378" t="e">
        <f t="shared" ca="1" si="71"/>
        <v>#NAME?</v>
      </c>
      <c r="V478" s="48"/>
      <c r="W478" s="1762"/>
      <c r="X478" s="48"/>
      <c r="Y478" s="1762" t="s">
        <v>7380</v>
      </c>
      <c r="Z478" s="1562"/>
      <c r="AA478" s="48"/>
      <c r="AB478" s="48"/>
      <c r="AC478" s="48"/>
      <c r="AD478" s="48"/>
      <c r="AE478" s="48"/>
      <c r="AF478" s="1562"/>
      <c r="AG478" s="48"/>
      <c r="AH478" s="48"/>
      <c r="AI478" s="48"/>
      <c r="AJ478" s="48"/>
      <c r="AK478" s="48"/>
    </row>
    <row r="479" spans="1:37" ht="13.8">
      <c r="A479" s="1774"/>
      <c r="B479" s="1762"/>
      <c r="C479" s="1762"/>
      <c r="D479" s="1762"/>
      <c r="E479" s="1762"/>
      <c r="F479" s="1762"/>
      <c r="G479" s="1676"/>
      <c r="H479" s="1810"/>
      <c r="I479" s="1762"/>
      <c r="J479" s="1698"/>
      <c r="K479" s="48" t="e">
        <f t="shared" ca="1" si="121"/>
        <v>#NAME?</v>
      </c>
      <c r="L479" s="48" t="e">
        <f t="shared" ca="1" si="122"/>
        <v>#NAME?</v>
      </c>
      <c r="M479" s="1240" t="e">
        <f t="shared" ca="1" si="120"/>
        <v>#NAME?</v>
      </c>
      <c r="N479" s="1240"/>
      <c r="O479" s="1668"/>
      <c r="P479" s="1240"/>
      <c r="Q479" s="1240"/>
      <c r="R479" s="1240"/>
      <c r="S479" s="1240"/>
      <c r="T479" s="1240" t="e">
        <f t="shared" ca="1" si="70"/>
        <v>#NAME?</v>
      </c>
      <c r="U479" s="1378" t="e">
        <f t="shared" ca="1" si="71"/>
        <v>#NAME?</v>
      </c>
      <c r="V479" s="48"/>
      <c r="W479" s="1762"/>
      <c r="X479" s="48"/>
      <c r="Y479" s="1762" t="s">
        <v>7381</v>
      </c>
      <c r="Z479" s="1562"/>
      <c r="AA479" s="48"/>
      <c r="AB479" s="48"/>
      <c r="AC479" s="48"/>
      <c r="AD479" s="48"/>
      <c r="AE479" s="48"/>
      <c r="AF479" s="1562"/>
      <c r="AG479" s="48"/>
      <c r="AH479" s="48"/>
      <c r="AI479" s="48"/>
      <c r="AJ479" s="48"/>
      <c r="AK479" s="48"/>
    </row>
    <row r="480" spans="1:37" ht="13.8">
      <c r="A480" s="1774"/>
      <c r="B480" s="1762"/>
      <c r="C480" s="1762"/>
      <c r="D480" s="1762"/>
      <c r="E480" s="1762"/>
      <c r="F480" s="1762"/>
      <c r="G480" s="1676"/>
      <c r="H480" s="1810"/>
      <c r="I480" s="1762"/>
      <c r="J480" s="1698"/>
      <c r="K480" s="48" t="e">
        <f t="shared" ca="1" si="121"/>
        <v>#NAME?</v>
      </c>
      <c r="L480" s="48" t="e">
        <f t="shared" ca="1" si="122"/>
        <v>#NAME?</v>
      </c>
      <c r="M480" s="1240" t="e">
        <f t="shared" ca="1" si="120"/>
        <v>#NAME?</v>
      </c>
      <c r="N480" s="1240"/>
      <c r="O480" s="1676"/>
      <c r="P480" s="1240"/>
      <c r="Q480" s="1240"/>
      <c r="R480" s="1240"/>
      <c r="S480" s="1240"/>
      <c r="T480" s="1240" t="e">
        <f t="shared" ca="1" si="70"/>
        <v>#NAME?</v>
      </c>
      <c r="U480" s="1378" t="e">
        <f t="shared" ca="1" si="71"/>
        <v>#NAME?</v>
      </c>
      <c r="V480" s="48"/>
      <c r="W480" s="1762"/>
      <c r="X480" s="48"/>
      <c r="Y480" s="1762" t="s">
        <v>7382</v>
      </c>
      <c r="Z480" s="1562"/>
      <c r="AA480" s="48"/>
      <c r="AB480" s="48"/>
      <c r="AC480" s="48"/>
      <c r="AD480" s="48"/>
      <c r="AE480" s="48"/>
      <c r="AF480" s="1562"/>
      <c r="AG480" s="48"/>
      <c r="AH480" s="48"/>
      <c r="AI480" s="48"/>
      <c r="AJ480" s="48"/>
      <c r="AK480" s="48"/>
    </row>
    <row r="481" spans="1:37" ht="13.8">
      <c r="A481" s="1774"/>
      <c r="B481" s="1762"/>
      <c r="C481" s="1762"/>
      <c r="D481" s="1762"/>
      <c r="E481" s="1762"/>
      <c r="F481" s="1762"/>
      <c r="G481" s="1676"/>
      <c r="H481" s="1810"/>
      <c r="I481" s="1762"/>
      <c r="J481" s="1698"/>
      <c r="K481" s="48" t="e">
        <f t="shared" ca="1" si="121"/>
        <v>#NAME?</v>
      </c>
      <c r="L481" s="48" t="e">
        <f t="shared" ca="1" si="122"/>
        <v>#NAME?</v>
      </c>
      <c r="M481" s="1240" t="e">
        <f t="shared" ca="1" si="120"/>
        <v>#NAME?</v>
      </c>
      <c r="N481" s="1240"/>
      <c r="O481" s="1668"/>
      <c r="P481" s="1240"/>
      <c r="Q481" s="1240"/>
      <c r="R481" s="1240"/>
      <c r="S481" s="1240"/>
      <c r="T481" s="1240" t="e">
        <f t="shared" ca="1" si="70"/>
        <v>#NAME?</v>
      </c>
      <c r="U481" s="1378" t="e">
        <f t="shared" ca="1" si="71"/>
        <v>#NAME?</v>
      </c>
      <c r="V481" s="48"/>
      <c r="W481" s="1762"/>
      <c r="X481" s="48"/>
      <c r="Y481" s="1762" t="s">
        <v>7383</v>
      </c>
      <c r="Z481" s="1562"/>
      <c r="AA481" s="48"/>
      <c r="AB481" s="48"/>
      <c r="AC481" s="48"/>
      <c r="AD481" s="48"/>
      <c r="AE481" s="48"/>
      <c r="AF481" s="1562"/>
      <c r="AG481" s="48"/>
      <c r="AH481" s="48"/>
      <c r="AI481" s="48"/>
      <c r="AJ481" s="48"/>
      <c r="AK481" s="48"/>
    </row>
    <row r="482" spans="1:37" ht="13.8">
      <c r="A482" s="1774"/>
      <c r="B482" s="1762"/>
      <c r="C482" s="1762"/>
      <c r="D482" s="1762"/>
      <c r="E482" s="1762"/>
      <c r="F482" s="1762"/>
      <c r="G482" s="1676"/>
      <c r="H482" s="1810"/>
      <c r="I482" s="1762"/>
      <c r="J482" s="1698"/>
      <c r="K482" s="48" t="e">
        <f t="shared" ca="1" si="121"/>
        <v>#NAME?</v>
      </c>
      <c r="L482" s="48" t="e">
        <f t="shared" ca="1" si="122"/>
        <v>#NAME?</v>
      </c>
      <c r="M482" s="1240" t="e">
        <f t="shared" ca="1" si="120"/>
        <v>#NAME?</v>
      </c>
      <c r="N482" s="1240"/>
      <c r="O482" s="1668"/>
      <c r="P482" s="1240"/>
      <c r="Q482" s="1240"/>
      <c r="R482" s="1240"/>
      <c r="S482" s="1240"/>
      <c r="T482" s="1240" t="e">
        <f t="shared" ca="1" si="70"/>
        <v>#NAME?</v>
      </c>
      <c r="U482" s="1378" t="e">
        <f t="shared" ca="1" si="71"/>
        <v>#NAME?</v>
      </c>
      <c r="V482" s="48"/>
      <c r="W482" s="1762"/>
      <c r="X482" s="48"/>
      <c r="Y482" s="1762" t="s">
        <v>7384</v>
      </c>
      <c r="Z482" s="1562"/>
      <c r="AA482" s="48"/>
      <c r="AB482" s="48"/>
      <c r="AC482" s="48"/>
      <c r="AD482" s="48"/>
      <c r="AE482" s="48"/>
      <c r="AF482" s="1562"/>
      <c r="AG482" s="48"/>
      <c r="AH482" s="48"/>
      <c r="AI482" s="48"/>
      <c r="AJ482" s="48"/>
      <c r="AK482" s="48"/>
    </row>
    <row r="483" spans="1:37" ht="13.8">
      <c r="A483" s="1774"/>
      <c r="B483" s="1762"/>
      <c r="C483" s="1762"/>
      <c r="D483" s="1762"/>
      <c r="E483" s="1762"/>
      <c r="F483" s="1762"/>
      <c r="G483" s="1676"/>
      <c r="H483" s="1810"/>
      <c r="I483" s="1762"/>
      <c r="J483" s="1698"/>
      <c r="K483" s="48" t="e">
        <f t="shared" ca="1" si="121"/>
        <v>#NAME?</v>
      </c>
      <c r="L483" s="48" t="e">
        <f t="shared" ca="1" si="122"/>
        <v>#NAME?</v>
      </c>
      <c r="M483" s="1240" t="e">
        <f t="shared" ca="1" si="120"/>
        <v>#NAME?</v>
      </c>
      <c r="N483" s="1240"/>
      <c r="O483" s="1668"/>
      <c r="P483" s="1240"/>
      <c r="Q483" s="1240"/>
      <c r="R483" s="1240"/>
      <c r="S483" s="1240"/>
      <c r="T483" s="1240" t="e">
        <f t="shared" ca="1" si="70"/>
        <v>#NAME?</v>
      </c>
      <c r="U483" s="1378" t="e">
        <f t="shared" ca="1" si="71"/>
        <v>#NAME?</v>
      </c>
      <c r="V483" s="48"/>
      <c r="W483" s="1762"/>
      <c r="X483" s="48"/>
      <c r="Y483" s="1762" t="s">
        <v>7385</v>
      </c>
      <c r="Z483" s="1562"/>
      <c r="AA483" s="48"/>
      <c r="AB483" s="48"/>
      <c r="AC483" s="48"/>
      <c r="AD483" s="48"/>
      <c r="AE483" s="48"/>
      <c r="AF483" s="1562"/>
      <c r="AG483" s="48"/>
      <c r="AH483" s="48"/>
      <c r="AI483" s="48"/>
      <c r="AJ483" s="48"/>
      <c r="AK483" s="48"/>
    </row>
    <row r="484" spans="1:37" ht="13.8">
      <c r="A484" s="1774"/>
      <c r="B484" s="1762"/>
      <c r="C484" s="1762"/>
      <c r="D484" s="1762"/>
      <c r="E484" s="1762"/>
      <c r="F484" s="1762"/>
      <c r="G484" s="1676"/>
      <c r="H484" s="1810"/>
      <c r="I484" s="1762"/>
      <c r="J484" s="1698"/>
      <c r="K484" s="48" t="e">
        <f t="shared" ca="1" si="121"/>
        <v>#NAME?</v>
      </c>
      <c r="L484" s="48" t="e">
        <f t="shared" ca="1" si="122"/>
        <v>#NAME?</v>
      </c>
      <c r="M484" s="1240" t="e">
        <f t="shared" ca="1" si="120"/>
        <v>#NAME?</v>
      </c>
      <c r="N484" s="1240"/>
      <c r="O484" s="1668"/>
      <c r="P484" s="1240"/>
      <c r="Q484" s="1240"/>
      <c r="R484" s="1240"/>
      <c r="S484" s="1240"/>
      <c r="T484" s="1240" t="e">
        <f t="shared" ca="1" si="70"/>
        <v>#NAME?</v>
      </c>
      <c r="U484" s="1378" t="e">
        <f t="shared" ca="1" si="71"/>
        <v>#NAME?</v>
      </c>
      <c r="V484" s="48"/>
      <c r="W484" s="1762"/>
      <c r="X484" s="48"/>
      <c r="Y484" s="1762" t="s">
        <v>7386</v>
      </c>
      <c r="Z484" s="1562"/>
      <c r="AA484" s="48"/>
      <c r="AB484" s="48"/>
      <c r="AC484" s="48"/>
      <c r="AD484" s="48"/>
      <c r="AE484" s="48"/>
      <c r="AF484" s="1562"/>
      <c r="AG484" s="48"/>
      <c r="AH484" s="48"/>
      <c r="AI484" s="48"/>
      <c r="AJ484" s="48"/>
      <c r="AK484" s="48"/>
    </row>
    <row r="485" spans="1:37" ht="13.8">
      <c r="A485" s="1774"/>
      <c r="B485" s="1762"/>
      <c r="C485" s="1762"/>
      <c r="D485" s="1762"/>
      <c r="E485" s="1762"/>
      <c r="F485" s="1762"/>
      <c r="G485" s="1676"/>
      <c r="H485" s="1810"/>
      <c r="I485" s="1762"/>
      <c r="J485" s="1698"/>
      <c r="K485" s="48" t="e">
        <f t="shared" ca="1" si="121"/>
        <v>#NAME?</v>
      </c>
      <c r="L485" s="48" t="e">
        <f t="shared" ca="1" si="122"/>
        <v>#NAME?</v>
      </c>
      <c r="M485" s="1240" t="e">
        <f t="shared" ca="1" si="120"/>
        <v>#NAME?</v>
      </c>
      <c r="N485" s="1240"/>
      <c r="O485" s="1668"/>
      <c r="P485" s="1240"/>
      <c r="Q485" s="1240"/>
      <c r="R485" s="1240"/>
      <c r="S485" s="1240"/>
      <c r="T485" s="1240" t="e">
        <f t="shared" ca="1" si="70"/>
        <v>#NAME?</v>
      </c>
      <c r="U485" s="1378" t="e">
        <f t="shared" ca="1" si="71"/>
        <v>#NAME?</v>
      </c>
      <c r="V485" s="48"/>
      <c r="W485" s="1762"/>
      <c r="X485" s="48"/>
      <c r="Y485" s="1762" t="s">
        <v>7387</v>
      </c>
      <c r="Z485" s="1562"/>
      <c r="AA485" s="48"/>
      <c r="AB485" s="48"/>
      <c r="AC485" s="48"/>
      <c r="AD485" s="48"/>
      <c r="AE485" s="48"/>
      <c r="AF485" s="1562"/>
      <c r="AG485" s="48"/>
      <c r="AH485" s="48"/>
      <c r="AI485" s="48"/>
      <c r="AJ485" s="48"/>
      <c r="AK485" s="48"/>
    </row>
    <row r="486" spans="1:37" ht="15">
      <c r="A486" s="1774"/>
      <c r="B486" s="1762"/>
      <c r="C486" s="1762"/>
      <c r="D486" s="1762"/>
      <c r="E486" s="1777"/>
      <c r="F486" s="1762"/>
      <c r="G486" s="1676"/>
      <c r="H486" s="1810"/>
      <c r="I486" s="1762"/>
      <c r="J486" s="1698"/>
      <c r="K486" s="48" t="e">
        <f t="shared" ca="1" si="121"/>
        <v>#NAME?</v>
      </c>
      <c r="L486" s="48" t="e">
        <f t="shared" ca="1" si="122"/>
        <v>#NAME?</v>
      </c>
      <c r="M486" s="1240" t="e">
        <f t="shared" ca="1" si="120"/>
        <v>#NAME?</v>
      </c>
      <c r="N486" s="1240"/>
      <c r="O486" s="1668"/>
      <c r="P486" s="1240"/>
      <c r="Q486" s="1240"/>
      <c r="R486" s="1240"/>
      <c r="S486" s="1240"/>
      <c r="T486" s="1240" t="e">
        <f t="shared" ca="1" si="70"/>
        <v>#NAME?</v>
      </c>
      <c r="U486" s="1378" t="e">
        <f t="shared" ca="1" si="71"/>
        <v>#NAME?</v>
      </c>
      <c r="V486" s="48"/>
      <c r="W486" s="1762"/>
      <c r="X486" s="48"/>
      <c r="Y486" s="1762" t="s">
        <v>7388</v>
      </c>
      <c r="Z486" s="1562"/>
      <c r="AA486" s="48"/>
      <c r="AB486" s="48"/>
      <c r="AC486" s="48"/>
      <c r="AD486" s="48"/>
      <c r="AE486" s="48"/>
      <c r="AF486" s="1562"/>
      <c r="AG486" s="48"/>
      <c r="AH486" s="48"/>
      <c r="AI486" s="48"/>
      <c r="AJ486" s="48"/>
      <c r="AK486" s="48"/>
    </row>
    <row r="487" spans="1:37" ht="13.2">
      <c r="A487" s="1774"/>
      <c r="B487" s="1762"/>
      <c r="C487" s="48"/>
      <c r="D487" s="48"/>
      <c r="E487" s="16"/>
      <c r="F487" s="48"/>
      <c r="G487" s="1240"/>
      <c r="H487" s="1810"/>
      <c r="I487" s="48"/>
      <c r="J487" s="1709"/>
      <c r="K487" s="48" t="e">
        <f t="shared" ca="1" si="121"/>
        <v>#NAME?</v>
      </c>
      <c r="L487" s="48" t="e">
        <f t="shared" ca="1" si="122"/>
        <v>#NAME?</v>
      </c>
      <c r="M487" s="1240" t="e">
        <f t="shared" ca="1" si="120"/>
        <v>#NAME?</v>
      </c>
      <c r="N487" s="1240"/>
      <c r="O487" s="1240"/>
      <c r="P487" s="1240"/>
      <c r="Q487" s="1240"/>
      <c r="R487" s="1240"/>
      <c r="S487" s="1240"/>
      <c r="T487" s="1240"/>
      <c r="U487" s="1378"/>
      <c r="V487" s="48"/>
      <c r="W487" s="48"/>
      <c r="X487" s="48"/>
      <c r="Y487" s="1762"/>
      <c r="Z487" s="1562"/>
      <c r="AA487" s="48"/>
      <c r="AB487" s="48"/>
      <c r="AC487" s="48"/>
      <c r="AD487" s="48"/>
      <c r="AE487" s="48"/>
      <c r="AF487" s="1562"/>
      <c r="AG487" s="48"/>
      <c r="AH487" s="48"/>
      <c r="AI487" s="48"/>
      <c r="AJ487" s="48"/>
      <c r="AK487" s="48"/>
    </row>
    <row r="488" spans="1:37" ht="13.2">
      <c r="A488" s="1774"/>
      <c r="B488" s="1762"/>
      <c r="C488" s="48"/>
      <c r="D488" s="48"/>
      <c r="E488" s="16"/>
      <c r="F488" s="48"/>
      <c r="G488" s="1240"/>
      <c r="H488" s="1810"/>
      <c r="I488" s="48"/>
      <c r="J488" s="1709"/>
      <c r="K488" s="48" t="e">
        <f t="shared" ca="1" si="121"/>
        <v>#NAME?</v>
      </c>
      <c r="L488" s="48" t="e">
        <f t="shared" ca="1" si="122"/>
        <v>#NAME?</v>
      </c>
      <c r="M488" s="1240" t="e">
        <f t="shared" ca="1" si="120"/>
        <v>#NAME?</v>
      </c>
      <c r="N488" s="1240"/>
      <c r="O488" s="1240"/>
      <c r="P488" s="1240"/>
      <c r="Q488" s="1240"/>
      <c r="R488" s="1240"/>
      <c r="S488" s="1240"/>
      <c r="T488" s="1240"/>
      <c r="U488" s="1378"/>
      <c r="V488" s="48"/>
      <c r="W488" s="48"/>
      <c r="X488" s="48"/>
      <c r="Y488" s="1762"/>
      <c r="Z488" s="1562"/>
      <c r="AA488" s="48"/>
      <c r="AB488" s="48"/>
      <c r="AC488" s="48"/>
      <c r="AD488" s="48"/>
      <c r="AE488" s="48"/>
      <c r="AF488" s="1562"/>
      <c r="AG488" s="48"/>
      <c r="AH488" s="48"/>
      <c r="AI488" s="48"/>
      <c r="AJ488" s="48"/>
      <c r="AK488" s="48"/>
    </row>
    <row r="489" spans="1:37" ht="13.2">
      <c r="A489" s="1450"/>
      <c r="B489" s="1217"/>
      <c r="E489" s="6"/>
      <c r="G489" s="1239"/>
      <c r="H489" s="642"/>
      <c r="J489" s="1439"/>
      <c r="K489" s="48" t="e">
        <f t="shared" ca="1" si="121"/>
        <v>#NAME?</v>
      </c>
      <c r="L489" s="48" t="e">
        <f t="shared" ca="1" si="122"/>
        <v>#NAME?</v>
      </c>
      <c r="M489" s="1240" t="e">
        <f t="shared" ca="1" si="120"/>
        <v>#NAME?</v>
      </c>
      <c r="N489" s="1239"/>
      <c r="O489" s="1239"/>
      <c r="P489" s="1239"/>
      <c r="Q489" s="1239"/>
      <c r="R489" s="1239"/>
      <c r="S489" s="1239"/>
      <c r="T489" s="1239"/>
      <c r="U489" s="1357"/>
      <c r="Y489" s="1217"/>
      <c r="Z489" s="1562"/>
      <c r="AA489" s="48"/>
      <c r="AB489" s="48"/>
      <c r="AC489" s="48"/>
      <c r="AD489" s="48"/>
      <c r="AE489" s="48"/>
      <c r="AF489" s="1562"/>
    </row>
    <row r="490" spans="1:37" ht="13.2">
      <c r="A490" s="1450"/>
      <c r="B490" s="1217"/>
      <c r="E490" s="6"/>
      <c r="G490" s="1239"/>
      <c r="H490" s="642"/>
      <c r="J490" s="1439"/>
      <c r="K490" s="48" t="e">
        <f t="shared" ca="1" si="121"/>
        <v>#NAME?</v>
      </c>
      <c r="L490" s="48" t="e">
        <f t="shared" ca="1" si="122"/>
        <v>#NAME?</v>
      </c>
      <c r="M490" s="1240" t="e">
        <f t="shared" ca="1" si="120"/>
        <v>#NAME?</v>
      </c>
      <c r="N490" s="1239"/>
      <c r="O490" s="1239"/>
      <c r="P490" s="1239"/>
      <c r="Q490" s="1239"/>
      <c r="R490" s="1239"/>
      <c r="S490" s="1239"/>
      <c r="T490" s="1239"/>
      <c r="U490" s="1357"/>
      <c r="Y490" s="1217"/>
      <c r="Z490" s="1562"/>
      <c r="AA490" s="48"/>
      <c r="AB490" s="48"/>
      <c r="AC490" s="48"/>
      <c r="AD490" s="48"/>
      <c r="AE490" s="48"/>
      <c r="AF490" s="1562"/>
    </row>
    <row r="491" spans="1:37" ht="13.2">
      <c r="A491" s="1450"/>
      <c r="B491" s="1217"/>
      <c r="E491" s="6"/>
      <c r="G491" s="1239"/>
      <c r="H491" s="642"/>
      <c r="J491" s="1439"/>
      <c r="K491" s="48" t="e">
        <f t="shared" ca="1" si="121"/>
        <v>#NAME?</v>
      </c>
      <c r="L491" s="48" t="e">
        <f t="shared" ca="1" si="122"/>
        <v>#NAME?</v>
      </c>
      <c r="M491" s="1240" t="e">
        <f t="shared" ca="1" si="120"/>
        <v>#NAME?</v>
      </c>
      <c r="N491" s="1239"/>
      <c r="O491" s="1239"/>
      <c r="P491" s="1239"/>
      <c r="Q491" s="1239"/>
      <c r="R491" s="1239"/>
      <c r="S491" s="1239"/>
      <c r="T491" s="1239"/>
      <c r="U491" s="1357"/>
      <c r="Y491" s="1217"/>
      <c r="Z491" s="1562"/>
      <c r="AA491" s="48"/>
      <c r="AB491" s="48"/>
      <c r="AC491" s="48"/>
      <c r="AD491" s="48"/>
      <c r="AE491" s="48"/>
      <c r="AF491" s="1562"/>
    </row>
    <row r="492" spans="1:37" ht="13.2">
      <c r="A492" s="1450"/>
      <c r="B492" s="1217"/>
      <c r="E492" s="6"/>
      <c r="G492" s="1239"/>
      <c r="H492" s="642"/>
      <c r="J492" s="1439"/>
      <c r="K492" s="48" t="e">
        <f t="shared" ca="1" si="121"/>
        <v>#NAME?</v>
      </c>
      <c r="L492" s="48" t="e">
        <f t="shared" ca="1" si="122"/>
        <v>#NAME?</v>
      </c>
      <c r="M492" s="1240" t="e">
        <f t="shared" ca="1" si="120"/>
        <v>#NAME?</v>
      </c>
      <c r="N492" s="1239"/>
      <c r="O492" s="1239"/>
      <c r="P492" s="1239"/>
      <c r="Q492" s="1239"/>
      <c r="R492" s="1239"/>
      <c r="S492" s="1239"/>
      <c r="T492" s="1239"/>
      <c r="U492" s="1357"/>
      <c r="Y492" s="1217"/>
      <c r="Z492" s="1562"/>
      <c r="AA492" s="48"/>
      <c r="AB492" s="48"/>
      <c r="AC492" s="48"/>
      <c r="AD492" s="48"/>
      <c r="AE492" s="48"/>
      <c r="AF492" s="1562"/>
    </row>
    <row r="493" spans="1:37" ht="13.2">
      <c r="A493" s="1450"/>
      <c r="B493" s="1217"/>
      <c r="E493" s="6"/>
      <c r="G493" s="1239"/>
      <c r="H493" s="642"/>
      <c r="J493" s="1439"/>
      <c r="K493" s="48" t="e">
        <f t="shared" ca="1" si="121"/>
        <v>#NAME?</v>
      </c>
      <c r="L493" s="48" t="e">
        <f t="shared" ca="1" si="122"/>
        <v>#NAME?</v>
      </c>
      <c r="M493" s="1240" t="e">
        <f t="shared" ca="1" si="120"/>
        <v>#NAME?</v>
      </c>
      <c r="N493" s="1239"/>
      <c r="O493" s="1239"/>
      <c r="P493" s="1239"/>
      <c r="Q493" s="1239"/>
      <c r="R493" s="1239"/>
      <c r="S493" s="1239"/>
      <c r="T493" s="1239"/>
      <c r="U493" s="1357"/>
      <c r="Y493" s="1217"/>
      <c r="Z493" s="1562"/>
      <c r="AA493" s="48"/>
      <c r="AB493" s="48"/>
      <c r="AC493" s="48"/>
      <c r="AD493" s="48"/>
      <c r="AE493" s="48"/>
      <c r="AF493" s="1562"/>
    </row>
    <row r="494" spans="1:37" ht="13.2">
      <c r="A494" s="1450"/>
      <c r="B494" s="1217"/>
      <c r="E494" s="6"/>
      <c r="G494" s="1239"/>
      <c r="H494" s="642"/>
      <c r="J494" s="1439"/>
      <c r="K494" s="48" t="e">
        <f t="shared" ca="1" si="121"/>
        <v>#NAME?</v>
      </c>
      <c r="L494" s="48" t="e">
        <f t="shared" ca="1" si="122"/>
        <v>#NAME?</v>
      </c>
      <c r="M494" s="1240" t="e">
        <f t="shared" ca="1" si="120"/>
        <v>#NAME?</v>
      </c>
      <c r="N494" s="1239"/>
      <c r="O494" s="1239"/>
      <c r="P494" s="1239"/>
      <c r="Q494" s="1239"/>
      <c r="R494" s="1239"/>
      <c r="S494" s="1239"/>
      <c r="T494" s="1239"/>
      <c r="U494" s="1357"/>
      <c r="Y494" s="1217"/>
      <c r="Z494" s="1562"/>
      <c r="AA494" s="48"/>
      <c r="AB494" s="48"/>
      <c r="AC494" s="48"/>
      <c r="AD494" s="48"/>
      <c r="AE494" s="48"/>
      <c r="AF494" s="1562"/>
    </row>
    <row r="495" spans="1:37" ht="13.2">
      <c r="A495" s="1450"/>
      <c r="B495" s="1217"/>
      <c r="E495" s="6"/>
      <c r="G495" s="1239"/>
      <c r="H495" s="642"/>
      <c r="J495" s="1439"/>
      <c r="K495" s="48" t="e">
        <f t="shared" ca="1" si="121"/>
        <v>#NAME?</v>
      </c>
      <c r="L495" s="48" t="e">
        <f t="shared" ca="1" si="122"/>
        <v>#NAME?</v>
      </c>
      <c r="M495" s="1240" t="e">
        <f t="shared" ca="1" si="120"/>
        <v>#NAME?</v>
      </c>
      <c r="N495" s="1239"/>
      <c r="O495" s="1239"/>
      <c r="P495" s="1239"/>
      <c r="Q495" s="1239"/>
      <c r="R495" s="1239"/>
      <c r="S495" s="1239"/>
      <c r="T495" s="1239"/>
      <c r="U495" s="1357"/>
      <c r="Y495" s="1217"/>
      <c r="Z495" s="1562"/>
      <c r="AA495" s="48"/>
      <c r="AB495" s="48"/>
      <c r="AC495" s="48"/>
      <c r="AD495" s="48"/>
      <c r="AE495" s="48"/>
      <c r="AF495" s="1562"/>
    </row>
    <row r="496" spans="1:37" ht="13.2">
      <c r="A496" s="1450"/>
      <c r="B496" s="1217"/>
      <c r="E496" s="6"/>
      <c r="G496" s="1239"/>
      <c r="H496" s="642"/>
      <c r="J496" s="1439"/>
      <c r="K496" s="48" t="e">
        <f t="shared" ca="1" si="121"/>
        <v>#NAME?</v>
      </c>
      <c r="L496" s="48" t="e">
        <f t="shared" ca="1" si="122"/>
        <v>#NAME?</v>
      </c>
      <c r="M496" s="1240" t="e">
        <f t="shared" ca="1" si="120"/>
        <v>#NAME?</v>
      </c>
      <c r="N496" s="1239"/>
      <c r="O496" s="1239"/>
      <c r="P496" s="1239"/>
      <c r="Q496" s="1239"/>
      <c r="R496" s="1239"/>
      <c r="S496" s="1239"/>
      <c r="T496" s="1239"/>
      <c r="U496" s="1357"/>
      <c r="Y496" s="1217"/>
      <c r="Z496" s="1562"/>
      <c r="AA496" s="48"/>
      <c r="AB496" s="48"/>
      <c r="AC496" s="48"/>
      <c r="AD496" s="48"/>
      <c r="AF496" s="1562"/>
    </row>
    <row r="497" spans="1:32" ht="13.2">
      <c r="A497" s="1450"/>
      <c r="B497" s="1217"/>
      <c r="E497" s="6"/>
      <c r="G497" s="1239"/>
      <c r="H497" s="642"/>
      <c r="J497" s="1439"/>
      <c r="K497" s="48" t="e">
        <f t="shared" ca="1" si="121"/>
        <v>#NAME?</v>
      </c>
      <c r="L497" s="48" t="e">
        <f t="shared" ca="1" si="122"/>
        <v>#NAME?</v>
      </c>
      <c r="M497" s="1240" t="e">
        <f t="shared" ca="1" si="120"/>
        <v>#NAME?</v>
      </c>
      <c r="N497" s="1239"/>
      <c r="O497" s="1239"/>
      <c r="P497" s="1239"/>
      <c r="Q497" s="1239"/>
      <c r="R497" s="1239"/>
      <c r="S497" s="1239"/>
      <c r="T497" s="1239"/>
      <c r="U497" s="1357"/>
      <c r="Y497" s="1217"/>
      <c r="Z497" s="1562"/>
      <c r="AA497" s="48"/>
      <c r="AB497" s="48"/>
      <c r="AC497" s="48"/>
      <c r="AD497" s="48"/>
      <c r="AF497" s="1562"/>
    </row>
    <row r="498" spans="1:32" ht="13.2">
      <c r="A498" s="1450"/>
      <c r="B498" s="1217"/>
      <c r="E498" s="6"/>
      <c r="G498" s="1239"/>
      <c r="H498" s="642"/>
      <c r="J498" s="1439"/>
      <c r="K498" s="48" t="e">
        <f t="shared" ca="1" si="121"/>
        <v>#NAME?</v>
      </c>
      <c r="L498" s="48" t="e">
        <f t="shared" ca="1" si="122"/>
        <v>#NAME?</v>
      </c>
      <c r="M498" s="1240" t="e">
        <f t="shared" ca="1" si="120"/>
        <v>#NAME?</v>
      </c>
      <c r="N498" s="1239"/>
      <c r="O498" s="1239"/>
      <c r="P498" s="1239"/>
      <c r="Q498" s="1239"/>
      <c r="R498" s="1239"/>
      <c r="S498" s="1239"/>
      <c r="T498" s="1239"/>
      <c r="U498" s="1357"/>
      <c r="Y498" s="1217"/>
      <c r="Z498" s="1562"/>
      <c r="AA498" s="48"/>
      <c r="AB498" s="48"/>
      <c r="AC498" s="48"/>
      <c r="AD498" s="48"/>
      <c r="AF498" s="1562"/>
    </row>
    <row r="499" spans="1:32" ht="13.2">
      <c r="A499" s="1450"/>
      <c r="B499" s="1217"/>
      <c r="E499" s="6"/>
      <c r="G499" s="1239"/>
      <c r="H499" s="642"/>
      <c r="J499" s="1439"/>
      <c r="K499" s="48" t="e">
        <f t="shared" ca="1" si="121"/>
        <v>#NAME?</v>
      </c>
      <c r="L499" s="48" t="e">
        <f t="shared" ca="1" si="122"/>
        <v>#NAME?</v>
      </c>
      <c r="M499" s="1240" t="e">
        <f t="shared" ca="1" si="120"/>
        <v>#NAME?</v>
      </c>
      <c r="N499" s="1239"/>
      <c r="O499" s="1239"/>
      <c r="P499" s="1239"/>
      <c r="Q499" s="1239"/>
      <c r="R499" s="1239"/>
      <c r="S499" s="1239"/>
      <c r="T499" s="1239"/>
      <c r="U499" s="1357"/>
      <c r="Y499" s="1217"/>
      <c r="Z499" s="1562"/>
      <c r="AA499" s="48"/>
      <c r="AB499" s="48"/>
      <c r="AC499" s="48"/>
      <c r="AD499" s="48"/>
      <c r="AF499" s="1562"/>
    </row>
    <row r="500" spans="1:32" ht="13.2">
      <c r="E500" s="6"/>
      <c r="G500" s="1239"/>
      <c r="H500" s="642"/>
      <c r="J500" s="1439"/>
      <c r="K500" s="48" t="e">
        <f t="shared" ca="1" si="121"/>
        <v>#NAME?</v>
      </c>
      <c r="L500" s="48" t="e">
        <f t="shared" ca="1" si="122"/>
        <v>#NAME?</v>
      </c>
      <c r="M500" s="1240" t="e">
        <f t="shared" ca="1" si="120"/>
        <v>#NAME?</v>
      </c>
      <c r="N500" s="1239"/>
      <c r="O500" s="1239"/>
      <c r="P500" s="1239"/>
      <c r="Q500" s="1239"/>
      <c r="R500" s="1239"/>
      <c r="S500" s="1239"/>
      <c r="T500" s="1239"/>
      <c r="U500" s="1357"/>
      <c r="Z500" s="1562"/>
      <c r="AA500" s="48"/>
      <c r="AB500" s="48"/>
      <c r="AC500" s="48"/>
      <c r="AD500" s="48"/>
      <c r="AF500" s="1562"/>
    </row>
    <row r="501" spans="1:32" ht="13.2">
      <c r="E501" s="6"/>
      <c r="G501" s="1239"/>
      <c r="H501" s="642"/>
      <c r="J501" s="1439"/>
      <c r="K501" s="48" t="e">
        <f t="shared" ca="1" si="121"/>
        <v>#NAME?</v>
      </c>
      <c r="L501" s="48" t="e">
        <f t="shared" ca="1" si="122"/>
        <v>#NAME?</v>
      </c>
      <c r="M501" s="1240" t="e">
        <f t="shared" ca="1" si="120"/>
        <v>#NAME?</v>
      </c>
      <c r="N501" s="1239"/>
      <c r="O501" s="1239"/>
      <c r="P501" s="1239"/>
      <c r="Q501" s="1239"/>
      <c r="R501" s="1239"/>
      <c r="S501" s="1239"/>
      <c r="T501" s="1239"/>
      <c r="U501" s="1357"/>
      <c r="Z501" s="1562"/>
      <c r="AA501" s="48"/>
      <c r="AB501" s="48"/>
      <c r="AC501" s="48"/>
      <c r="AD501" s="48"/>
      <c r="AF501" s="1562"/>
    </row>
    <row r="502" spans="1:32" ht="13.2">
      <c r="E502" s="6"/>
      <c r="G502" s="1239"/>
      <c r="H502" s="642"/>
      <c r="J502" s="1439"/>
      <c r="K502" s="48" t="e">
        <f t="shared" ca="1" si="121"/>
        <v>#NAME?</v>
      </c>
      <c r="L502" s="48" t="e">
        <f t="shared" ca="1" si="122"/>
        <v>#NAME?</v>
      </c>
      <c r="M502" s="1240" t="e">
        <f t="shared" ca="1" si="120"/>
        <v>#NAME?</v>
      </c>
      <c r="N502" s="1239"/>
      <c r="O502" s="1239"/>
      <c r="P502" s="1239"/>
      <c r="Q502" s="1239"/>
      <c r="R502" s="1239"/>
      <c r="S502" s="1239"/>
      <c r="T502" s="1239"/>
      <c r="U502" s="1357"/>
      <c r="Z502" s="1562"/>
      <c r="AA502" s="48"/>
      <c r="AB502" s="48"/>
      <c r="AC502" s="48"/>
      <c r="AD502" s="48"/>
      <c r="AF502" s="1562"/>
    </row>
    <row r="503" spans="1:32" ht="13.2">
      <c r="E503" s="6"/>
      <c r="G503" s="1239"/>
      <c r="H503" s="642"/>
      <c r="J503" s="1439"/>
      <c r="K503" s="48" t="e">
        <f t="shared" ca="1" si="121"/>
        <v>#NAME?</v>
      </c>
      <c r="L503" s="48" t="e">
        <f t="shared" ca="1" si="122"/>
        <v>#NAME?</v>
      </c>
      <c r="M503" s="1240" t="e">
        <f t="shared" ca="1" si="120"/>
        <v>#NAME?</v>
      </c>
      <c r="N503" s="1239"/>
      <c r="O503" s="1239"/>
      <c r="P503" s="1239"/>
      <c r="Q503" s="1239"/>
      <c r="R503" s="1239"/>
      <c r="S503" s="1239"/>
      <c r="T503" s="1239"/>
      <c r="U503" s="1357"/>
      <c r="Z503" s="1562"/>
      <c r="AA503" s="48"/>
      <c r="AB503" s="48"/>
      <c r="AC503" s="48"/>
      <c r="AD503" s="48"/>
      <c r="AF503" s="1562"/>
    </row>
    <row r="504" spans="1:32" ht="13.2">
      <c r="E504" s="6"/>
      <c r="G504" s="1239"/>
      <c r="H504" s="642"/>
      <c r="J504" s="1439"/>
      <c r="K504" s="48" t="e">
        <f t="shared" ca="1" si="121"/>
        <v>#NAME?</v>
      </c>
      <c r="L504" s="48" t="e">
        <f t="shared" ca="1" si="122"/>
        <v>#NAME?</v>
      </c>
      <c r="M504" s="1240" t="e">
        <f t="shared" ca="1" si="120"/>
        <v>#NAME?</v>
      </c>
      <c r="N504" s="1239"/>
      <c r="O504" s="1239"/>
      <c r="P504" s="1239"/>
      <c r="Q504" s="1239"/>
      <c r="R504" s="1239"/>
      <c r="S504" s="1239"/>
      <c r="T504" s="1239"/>
      <c r="U504" s="1357"/>
      <c r="Z504" s="1562"/>
      <c r="AA504" s="48"/>
      <c r="AB504" s="48"/>
      <c r="AC504" s="48"/>
      <c r="AD504" s="48"/>
      <c r="AF504" s="1562"/>
    </row>
    <row r="505" spans="1:32" ht="13.2">
      <c r="E505" s="6"/>
      <c r="G505" s="1239"/>
      <c r="H505" s="642"/>
      <c r="J505" s="1439"/>
      <c r="K505" s="48" t="e">
        <f t="shared" ca="1" si="121"/>
        <v>#NAME?</v>
      </c>
      <c r="L505" s="48" t="e">
        <f t="shared" ca="1" si="122"/>
        <v>#NAME?</v>
      </c>
      <c r="M505" s="1240" t="e">
        <f t="shared" ca="1" si="120"/>
        <v>#NAME?</v>
      </c>
      <c r="N505" s="1239"/>
      <c r="O505" s="1239"/>
      <c r="P505" s="1239"/>
      <c r="Q505" s="1239"/>
      <c r="R505" s="1239"/>
      <c r="S505" s="1239"/>
      <c r="T505" s="1239"/>
      <c r="U505" s="1357"/>
      <c r="Z505" s="1562"/>
      <c r="AF505" s="1562"/>
    </row>
    <row r="506" spans="1:32" ht="13.2">
      <c r="E506" s="6"/>
      <c r="G506" s="1239"/>
      <c r="H506" s="642"/>
      <c r="J506" s="1439"/>
      <c r="K506" s="48" t="e">
        <f t="shared" ca="1" si="121"/>
        <v>#NAME?</v>
      </c>
      <c r="L506" s="48" t="e">
        <f t="shared" ca="1" si="122"/>
        <v>#NAME?</v>
      </c>
      <c r="M506" s="1240" t="e">
        <f t="shared" ca="1" si="120"/>
        <v>#NAME?</v>
      </c>
      <c r="N506" s="1239"/>
      <c r="O506" s="1239"/>
      <c r="P506" s="1239"/>
      <c r="Q506" s="1239"/>
      <c r="R506" s="1239"/>
      <c r="S506" s="1239"/>
      <c r="T506" s="1239"/>
      <c r="U506" s="1357"/>
      <c r="Z506" s="1562"/>
      <c r="AF506" s="1562"/>
    </row>
    <row r="507" spans="1:32" ht="13.2">
      <c r="E507" s="6"/>
      <c r="G507" s="1239"/>
      <c r="H507" s="642"/>
      <c r="J507" s="1439"/>
      <c r="K507" s="48" t="e">
        <f t="shared" ca="1" si="121"/>
        <v>#NAME?</v>
      </c>
      <c r="L507" s="48" t="e">
        <f t="shared" ca="1" si="122"/>
        <v>#NAME?</v>
      </c>
      <c r="M507" s="1240" t="e">
        <f t="shared" ca="1" si="120"/>
        <v>#NAME?</v>
      </c>
      <c r="N507" s="1239"/>
      <c r="O507" s="1239"/>
      <c r="P507" s="1239"/>
      <c r="Q507" s="1239"/>
      <c r="R507" s="1239"/>
      <c r="S507" s="1239"/>
      <c r="T507" s="1239"/>
      <c r="U507" s="1357"/>
      <c r="Z507" s="1562"/>
      <c r="AF507" s="1562"/>
    </row>
    <row r="508" spans="1:32" ht="13.2">
      <c r="E508" s="6"/>
      <c r="G508" s="1239"/>
      <c r="H508" s="642"/>
      <c r="J508" s="1439"/>
      <c r="K508" s="48" t="e">
        <f t="shared" ca="1" si="121"/>
        <v>#NAME?</v>
      </c>
      <c r="L508" s="48" t="e">
        <f t="shared" ca="1" si="122"/>
        <v>#NAME?</v>
      </c>
      <c r="M508" s="1240" t="e">
        <f t="shared" ca="1" si="120"/>
        <v>#NAME?</v>
      </c>
      <c r="N508" s="1239"/>
      <c r="O508" s="1239"/>
      <c r="P508" s="1239"/>
      <c r="Q508" s="1239"/>
      <c r="R508" s="1239"/>
      <c r="S508" s="1239"/>
      <c r="T508" s="1239"/>
      <c r="U508" s="1357"/>
      <c r="Z508" s="1562"/>
      <c r="AF508" s="1562"/>
    </row>
    <row r="509" spans="1:32" ht="13.2">
      <c r="E509" s="6"/>
      <c r="G509" s="1239"/>
      <c r="H509" s="642"/>
      <c r="J509" s="1439"/>
      <c r="K509" s="48" t="e">
        <f t="shared" ca="1" si="121"/>
        <v>#NAME?</v>
      </c>
      <c r="L509" s="48" t="e">
        <f t="shared" ca="1" si="122"/>
        <v>#NAME?</v>
      </c>
      <c r="M509" s="1240" t="e">
        <f t="shared" ca="1" si="120"/>
        <v>#NAME?</v>
      </c>
      <c r="N509" s="1239"/>
      <c r="O509" s="1239"/>
      <c r="P509" s="1239"/>
      <c r="Q509" s="1239"/>
      <c r="R509" s="1239"/>
      <c r="S509" s="1239"/>
      <c r="T509" s="1239"/>
      <c r="U509" s="1357"/>
      <c r="Z509" s="1562"/>
      <c r="AF509" s="1562"/>
    </row>
    <row r="510" spans="1:32" ht="13.2">
      <c r="E510" s="6"/>
      <c r="G510" s="1239"/>
      <c r="H510" s="642"/>
      <c r="J510" s="1439"/>
      <c r="K510" s="48" t="e">
        <f t="shared" ca="1" si="121"/>
        <v>#NAME?</v>
      </c>
      <c r="L510" s="48" t="e">
        <f t="shared" ca="1" si="122"/>
        <v>#NAME?</v>
      </c>
      <c r="M510" s="1240" t="e">
        <f t="shared" ca="1" si="120"/>
        <v>#NAME?</v>
      </c>
      <c r="N510" s="1239"/>
      <c r="O510" s="1239"/>
      <c r="P510" s="1239"/>
      <c r="Q510" s="1239"/>
      <c r="R510" s="1239"/>
      <c r="S510" s="1239"/>
      <c r="T510" s="1239"/>
      <c r="U510" s="1357"/>
      <c r="Z510" s="1562"/>
      <c r="AF510" s="1562"/>
    </row>
    <row r="511" spans="1:32" ht="13.2">
      <c r="E511" s="6"/>
      <c r="G511" s="1239"/>
      <c r="H511" s="642"/>
      <c r="J511" s="1439"/>
      <c r="K511" s="48" t="e">
        <f t="shared" ca="1" si="121"/>
        <v>#NAME?</v>
      </c>
      <c r="L511" s="48" t="e">
        <f t="shared" ca="1" si="122"/>
        <v>#NAME?</v>
      </c>
      <c r="M511" s="1240" t="e">
        <f t="shared" ca="1" si="120"/>
        <v>#NAME?</v>
      </c>
      <c r="N511" s="1239"/>
      <c r="O511" s="1239"/>
      <c r="P511" s="1239"/>
      <c r="Q511" s="1239"/>
      <c r="R511" s="1239"/>
      <c r="S511" s="1239"/>
      <c r="T511" s="1239"/>
      <c r="U511" s="1357"/>
      <c r="Z511" s="1562"/>
      <c r="AF511" s="1562"/>
    </row>
    <row r="512" spans="1:32" ht="13.2">
      <c r="E512" s="6"/>
      <c r="G512" s="1239"/>
      <c r="H512" s="642"/>
      <c r="J512" s="1439"/>
      <c r="K512" s="48" t="e">
        <f t="shared" ca="1" si="121"/>
        <v>#NAME?</v>
      </c>
      <c r="L512" s="48" t="e">
        <f t="shared" ca="1" si="122"/>
        <v>#NAME?</v>
      </c>
      <c r="M512" s="1240" t="e">
        <f t="shared" ca="1" si="120"/>
        <v>#NAME?</v>
      </c>
      <c r="N512" s="1239"/>
      <c r="O512" s="1239"/>
      <c r="P512" s="1239"/>
      <c r="Q512" s="1239"/>
      <c r="R512" s="1239"/>
      <c r="S512" s="1239"/>
      <c r="T512" s="1239"/>
      <c r="U512" s="1357"/>
      <c r="Z512" s="1562"/>
      <c r="AF512" s="1562"/>
    </row>
    <row r="513" spans="5:32" ht="13.2">
      <c r="E513" s="6"/>
      <c r="G513" s="1239"/>
      <c r="H513" s="642"/>
      <c r="J513" s="1439"/>
      <c r="K513" s="48" t="e">
        <f t="shared" ca="1" si="121"/>
        <v>#NAME?</v>
      </c>
      <c r="L513" s="48" t="e">
        <f t="shared" ca="1" si="122"/>
        <v>#NAME?</v>
      </c>
      <c r="M513" s="1240" t="e">
        <f t="shared" ca="1" si="120"/>
        <v>#NAME?</v>
      </c>
      <c r="N513" s="1239"/>
      <c r="O513" s="1239"/>
      <c r="P513" s="1239"/>
      <c r="Q513" s="1239"/>
      <c r="R513" s="1239"/>
      <c r="S513" s="1239"/>
      <c r="T513" s="1239"/>
      <c r="U513" s="1357"/>
      <c r="Z513" s="1562"/>
      <c r="AF513" s="1562"/>
    </row>
    <row r="514" spans="5:32" ht="13.2">
      <c r="E514" s="6"/>
      <c r="G514" s="1239"/>
      <c r="H514" s="642"/>
      <c r="J514" s="1439"/>
      <c r="K514" s="48" t="e">
        <f t="shared" ca="1" si="121"/>
        <v>#NAME?</v>
      </c>
      <c r="L514" s="48" t="e">
        <f t="shared" ca="1" si="122"/>
        <v>#NAME?</v>
      </c>
      <c r="M514" s="1240" t="e">
        <f t="shared" ca="1" si="120"/>
        <v>#NAME?</v>
      </c>
      <c r="N514" s="1239"/>
      <c r="O514" s="1239"/>
      <c r="P514" s="1239"/>
      <c r="Q514" s="1239"/>
      <c r="R514" s="1239"/>
      <c r="S514" s="1239"/>
      <c r="T514" s="1239"/>
      <c r="U514" s="1357"/>
      <c r="Z514" s="1562"/>
      <c r="AF514" s="1562"/>
    </row>
    <row r="515" spans="5:32" ht="13.2">
      <c r="E515" s="6"/>
      <c r="G515" s="1239"/>
      <c r="H515" s="642"/>
      <c r="J515" s="1439"/>
      <c r="K515" s="48" t="e">
        <f t="shared" ca="1" si="121"/>
        <v>#NAME?</v>
      </c>
      <c r="L515" s="48" t="e">
        <f t="shared" ca="1" si="122"/>
        <v>#NAME?</v>
      </c>
      <c r="M515" s="1240" t="e">
        <f t="shared" ca="1" si="120"/>
        <v>#NAME?</v>
      </c>
      <c r="N515" s="1239"/>
      <c r="O515" s="1239"/>
      <c r="P515" s="1239"/>
      <c r="Q515" s="1239"/>
      <c r="R515" s="1239"/>
      <c r="S515" s="1239"/>
      <c r="T515" s="1239"/>
      <c r="U515" s="1357"/>
      <c r="Z515" s="1562"/>
      <c r="AF515" s="1562"/>
    </row>
    <row r="516" spans="5:32" ht="13.2">
      <c r="E516" s="6"/>
      <c r="G516" s="1239"/>
      <c r="H516" s="642"/>
      <c r="J516" s="1439"/>
      <c r="K516" s="48" t="e">
        <f t="shared" ca="1" si="121"/>
        <v>#NAME?</v>
      </c>
      <c r="L516" s="48" t="e">
        <f t="shared" ca="1" si="122"/>
        <v>#NAME?</v>
      </c>
      <c r="M516" s="1240" t="e">
        <f t="shared" ca="1" si="120"/>
        <v>#NAME?</v>
      </c>
      <c r="N516" s="1239"/>
      <c r="O516" s="1239"/>
      <c r="P516" s="1239"/>
      <c r="Q516" s="1239"/>
      <c r="R516" s="1239"/>
      <c r="S516" s="1239"/>
      <c r="T516" s="1239"/>
      <c r="U516" s="1357"/>
      <c r="Z516" s="1562"/>
      <c r="AF516" s="1562"/>
    </row>
    <row r="517" spans="5:32" ht="13.2">
      <c r="E517" s="6"/>
      <c r="G517" s="1239"/>
      <c r="H517" s="642"/>
      <c r="J517" s="1439"/>
      <c r="K517" s="48" t="e">
        <f t="shared" ca="1" si="121"/>
        <v>#NAME?</v>
      </c>
      <c r="L517" s="48" t="e">
        <f t="shared" ca="1" si="122"/>
        <v>#NAME?</v>
      </c>
      <c r="M517" s="1240" t="e">
        <f t="shared" ca="1" si="120"/>
        <v>#NAME?</v>
      </c>
      <c r="N517" s="1239"/>
      <c r="O517" s="1239"/>
      <c r="P517" s="1239"/>
      <c r="Q517" s="1239"/>
      <c r="R517" s="1239"/>
      <c r="S517" s="1239"/>
      <c r="T517" s="1239"/>
      <c r="U517" s="1357"/>
      <c r="Z517" s="1562"/>
      <c r="AF517" s="1562"/>
    </row>
    <row r="518" spans="5:32" ht="13.2">
      <c r="E518" s="6"/>
      <c r="G518" s="1239"/>
      <c r="H518" s="642"/>
      <c r="J518" s="1439"/>
      <c r="K518" s="48" t="e">
        <f t="shared" ca="1" si="121"/>
        <v>#NAME?</v>
      </c>
      <c r="L518" s="48" t="e">
        <f t="shared" ca="1" si="122"/>
        <v>#NAME?</v>
      </c>
      <c r="M518" s="1240" t="e">
        <f t="shared" ca="1" si="120"/>
        <v>#NAME?</v>
      </c>
      <c r="N518" s="1239"/>
      <c r="O518" s="1239"/>
      <c r="P518" s="1239"/>
      <c r="Q518" s="1239"/>
      <c r="R518" s="1239"/>
      <c r="S518" s="1239"/>
      <c r="T518" s="1239"/>
      <c r="U518" s="1357"/>
      <c r="Z518" s="1562"/>
      <c r="AF518" s="1562"/>
    </row>
    <row r="519" spans="5:32" ht="13.2">
      <c r="E519" s="6"/>
      <c r="G519" s="1239"/>
      <c r="H519" s="642"/>
      <c r="J519" s="1439"/>
      <c r="K519" s="48" t="e">
        <f t="shared" ca="1" si="121"/>
        <v>#NAME?</v>
      </c>
      <c r="L519" s="48" t="e">
        <f t="shared" ca="1" si="122"/>
        <v>#NAME?</v>
      </c>
      <c r="M519" s="1240" t="e">
        <f t="shared" ca="1" si="120"/>
        <v>#NAME?</v>
      </c>
      <c r="N519" s="1239"/>
      <c r="O519" s="1239"/>
      <c r="P519" s="1239"/>
      <c r="Q519" s="1239"/>
      <c r="R519" s="1239"/>
      <c r="S519" s="1239"/>
      <c r="T519" s="1239"/>
      <c r="U519" s="1357"/>
      <c r="Z519" s="1562"/>
      <c r="AF519" s="1562"/>
    </row>
    <row r="520" spans="5:32" ht="13.2">
      <c r="E520" s="6"/>
      <c r="G520" s="1239"/>
      <c r="H520" s="642"/>
      <c r="J520" s="1439"/>
      <c r="K520" s="48" t="e">
        <f t="shared" ca="1" si="121"/>
        <v>#NAME?</v>
      </c>
      <c r="L520" s="48" t="e">
        <f t="shared" ca="1" si="122"/>
        <v>#NAME?</v>
      </c>
      <c r="M520" s="1240" t="e">
        <f t="shared" ca="1" si="120"/>
        <v>#NAME?</v>
      </c>
      <c r="N520" s="1239"/>
      <c r="O520" s="1239"/>
      <c r="P520" s="1239"/>
      <c r="Q520" s="1239"/>
      <c r="R520" s="1239"/>
      <c r="S520" s="1239"/>
      <c r="T520" s="1239"/>
      <c r="U520" s="1357"/>
      <c r="Z520" s="1562"/>
      <c r="AF520" s="1562"/>
    </row>
    <row r="521" spans="5:32" ht="13.2">
      <c r="E521" s="6"/>
      <c r="G521" s="1239"/>
      <c r="H521" s="642"/>
      <c r="J521" s="1439"/>
      <c r="K521" s="48" t="e">
        <f t="shared" ca="1" si="121"/>
        <v>#NAME?</v>
      </c>
      <c r="L521" s="48" t="e">
        <f t="shared" ca="1" si="122"/>
        <v>#NAME?</v>
      </c>
      <c r="M521" s="1240" t="e">
        <f t="shared" ca="1" si="120"/>
        <v>#NAME?</v>
      </c>
      <c r="N521" s="1239"/>
      <c r="O521" s="1239"/>
      <c r="P521" s="1239"/>
      <c r="Q521" s="1239"/>
      <c r="R521" s="1239"/>
      <c r="S521" s="1239"/>
      <c r="T521" s="1239"/>
      <c r="U521" s="1357"/>
      <c r="Z521" s="1562"/>
      <c r="AF521" s="1562"/>
    </row>
    <row r="522" spans="5:32" ht="13.2">
      <c r="E522" s="6"/>
      <c r="G522" s="1239"/>
      <c r="H522" s="642"/>
      <c r="J522" s="1439"/>
      <c r="K522" s="48" t="e">
        <f t="shared" ca="1" si="121"/>
        <v>#NAME?</v>
      </c>
      <c r="L522" s="48" t="e">
        <f t="shared" ca="1" si="122"/>
        <v>#NAME?</v>
      </c>
      <c r="M522" s="1240" t="e">
        <f t="shared" ca="1" si="120"/>
        <v>#NAME?</v>
      </c>
      <c r="N522" s="1239"/>
      <c r="O522" s="1239"/>
      <c r="P522" s="1239"/>
      <c r="Q522" s="1239"/>
      <c r="R522" s="1239"/>
      <c r="S522" s="1239"/>
      <c r="T522" s="1239"/>
      <c r="U522" s="1357"/>
      <c r="Z522" s="1562"/>
      <c r="AF522" s="1562"/>
    </row>
    <row r="523" spans="5:32" ht="13.2">
      <c r="E523" s="6"/>
      <c r="G523" s="1239"/>
      <c r="H523" s="642"/>
      <c r="J523" s="1439"/>
      <c r="K523" s="48" t="e">
        <f t="shared" ca="1" si="121"/>
        <v>#NAME?</v>
      </c>
      <c r="L523" s="48" t="e">
        <f t="shared" ca="1" si="122"/>
        <v>#NAME?</v>
      </c>
      <c r="M523" s="1240" t="e">
        <f t="shared" ca="1" si="120"/>
        <v>#NAME?</v>
      </c>
      <c r="N523" s="1239"/>
      <c r="O523" s="1239"/>
      <c r="P523" s="1239"/>
      <c r="Q523" s="1239"/>
      <c r="R523" s="1239"/>
      <c r="S523" s="1239"/>
      <c r="T523" s="1239"/>
      <c r="U523" s="1357"/>
      <c r="Z523" s="1562"/>
      <c r="AF523" s="1562"/>
    </row>
    <row r="524" spans="5:32" ht="13.2">
      <c r="E524" s="6"/>
      <c r="G524" s="1239"/>
      <c r="H524" s="642"/>
      <c r="J524" s="1439"/>
      <c r="K524" s="48" t="e">
        <f t="shared" ca="1" si="121"/>
        <v>#NAME?</v>
      </c>
      <c r="L524" s="48" t="e">
        <f t="shared" ca="1" si="122"/>
        <v>#NAME?</v>
      </c>
      <c r="M524" s="1240" t="e">
        <f t="shared" ca="1" si="120"/>
        <v>#NAME?</v>
      </c>
      <c r="N524" s="1239"/>
      <c r="O524" s="1239"/>
      <c r="P524" s="1239"/>
      <c r="Q524" s="1239"/>
      <c r="R524" s="1239"/>
      <c r="S524" s="1239"/>
      <c r="T524" s="1239"/>
      <c r="U524" s="1357"/>
      <c r="Z524" s="1562"/>
      <c r="AF524" s="1562"/>
    </row>
    <row r="525" spans="5:32" ht="13.2">
      <c r="E525" s="6"/>
      <c r="G525" s="1239"/>
      <c r="H525" s="642"/>
      <c r="J525" s="1439"/>
      <c r="K525" s="48" t="e">
        <f t="shared" ca="1" si="121"/>
        <v>#NAME?</v>
      </c>
      <c r="L525" s="48" t="e">
        <f t="shared" ca="1" si="122"/>
        <v>#NAME?</v>
      </c>
      <c r="M525" s="1240" t="e">
        <f t="shared" ca="1" si="120"/>
        <v>#NAME?</v>
      </c>
      <c r="N525" s="1239"/>
      <c r="O525" s="1239"/>
      <c r="P525" s="1239"/>
      <c r="Q525" s="1239"/>
      <c r="R525" s="1239"/>
      <c r="S525" s="1239"/>
      <c r="T525" s="1239"/>
      <c r="U525" s="1357"/>
      <c r="Z525" s="1562"/>
      <c r="AF525" s="1562"/>
    </row>
    <row r="526" spans="5:32" ht="13.2">
      <c r="E526" s="6"/>
      <c r="G526" s="1239"/>
      <c r="H526" s="642"/>
      <c r="J526" s="1439"/>
      <c r="K526" s="48" t="e">
        <f t="shared" ca="1" si="121"/>
        <v>#NAME?</v>
      </c>
      <c r="L526" s="48" t="e">
        <f t="shared" ca="1" si="122"/>
        <v>#NAME?</v>
      </c>
      <c r="M526" s="1240" t="e">
        <f t="shared" ca="1" si="120"/>
        <v>#NAME?</v>
      </c>
      <c r="N526" s="1239"/>
      <c r="O526" s="1239"/>
      <c r="P526" s="1239"/>
      <c r="Q526" s="1239"/>
      <c r="R526" s="1239"/>
      <c r="S526" s="1239"/>
      <c r="T526" s="1239"/>
      <c r="U526" s="1357"/>
      <c r="Z526" s="1562"/>
      <c r="AF526" s="1562"/>
    </row>
    <row r="527" spans="5:32" ht="13.2">
      <c r="E527" s="6"/>
      <c r="G527" s="1239"/>
      <c r="H527" s="642"/>
      <c r="J527" s="1439"/>
      <c r="K527" s="48" t="e">
        <f t="shared" ca="1" si="121"/>
        <v>#NAME?</v>
      </c>
      <c r="L527" s="48" t="e">
        <f t="shared" ca="1" si="122"/>
        <v>#NAME?</v>
      </c>
      <c r="M527" s="1240" t="e">
        <f t="shared" ca="1" si="120"/>
        <v>#NAME?</v>
      </c>
      <c r="N527" s="1239"/>
      <c r="O527" s="1239"/>
      <c r="P527" s="1239"/>
      <c r="Q527" s="1239"/>
      <c r="R527" s="1239"/>
      <c r="S527" s="1239"/>
      <c r="T527" s="1239"/>
      <c r="U527" s="1357"/>
      <c r="Z527" s="1562"/>
      <c r="AF527" s="1562"/>
    </row>
    <row r="528" spans="5:32" ht="13.2">
      <c r="E528" s="6"/>
      <c r="G528" s="1239"/>
      <c r="H528" s="642"/>
      <c r="J528" s="1439"/>
      <c r="K528" s="48" t="e">
        <f t="shared" ca="1" si="121"/>
        <v>#NAME?</v>
      </c>
      <c r="L528" s="48" t="e">
        <f t="shared" ca="1" si="122"/>
        <v>#NAME?</v>
      </c>
      <c r="M528" s="1240" t="e">
        <f t="shared" ca="1" si="120"/>
        <v>#NAME?</v>
      </c>
      <c r="N528" s="1239"/>
      <c r="O528" s="1239"/>
      <c r="P528" s="1239"/>
      <c r="Q528" s="1239"/>
      <c r="R528" s="1239"/>
      <c r="S528" s="1239"/>
      <c r="T528" s="1239"/>
      <c r="U528" s="1357"/>
      <c r="Z528" s="1562"/>
      <c r="AF528" s="1562"/>
    </row>
    <row r="529" spans="5:32" ht="13.2">
      <c r="E529" s="6"/>
      <c r="G529" s="1239"/>
      <c r="H529" s="642"/>
      <c r="J529" s="1439"/>
      <c r="K529" s="48" t="e">
        <f t="shared" ca="1" si="121"/>
        <v>#NAME?</v>
      </c>
      <c r="L529" s="48" t="e">
        <f t="shared" ca="1" si="122"/>
        <v>#NAME?</v>
      </c>
      <c r="M529" s="1240" t="e">
        <f t="shared" ca="1" si="120"/>
        <v>#NAME?</v>
      </c>
      <c r="N529" s="1239"/>
      <c r="O529" s="1239"/>
      <c r="P529" s="1239"/>
      <c r="Q529" s="1239"/>
      <c r="R529" s="1239"/>
      <c r="S529" s="1239"/>
      <c r="T529" s="1239"/>
      <c r="U529" s="1357"/>
      <c r="Z529" s="1562"/>
      <c r="AF529" s="1562"/>
    </row>
    <row r="530" spans="5:32" ht="13.2">
      <c r="E530" s="6"/>
      <c r="G530" s="1239"/>
      <c r="H530" s="642"/>
      <c r="J530" s="1439"/>
      <c r="K530" s="48" t="e">
        <f t="shared" ca="1" si="121"/>
        <v>#NAME?</v>
      </c>
      <c r="L530" s="48" t="e">
        <f t="shared" ca="1" si="122"/>
        <v>#NAME?</v>
      </c>
      <c r="M530" s="1240" t="e">
        <f t="shared" ca="1" si="120"/>
        <v>#NAME?</v>
      </c>
      <c r="N530" s="1239"/>
      <c r="O530" s="1239"/>
      <c r="P530" s="1239"/>
      <c r="Q530" s="1239"/>
      <c r="R530" s="1239"/>
      <c r="S530" s="1239"/>
      <c r="T530" s="1239"/>
      <c r="U530" s="1357"/>
      <c r="Z530" s="1562"/>
      <c r="AF530" s="1562"/>
    </row>
    <row r="531" spans="5:32" ht="13.2">
      <c r="E531" s="6"/>
      <c r="G531" s="1239"/>
      <c r="H531" s="642"/>
      <c r="J531" s="1439"/>
      <c r="K531" s="48" t="e">
        <f t="shared" ca="1" si="121"/>
        <v>#NAME?</v>
      </c>
      <c r="L531" s="48" t="e">
        <f t="shared" ca="1" si="122"/>
        <v>#NAME?</v>
      </c>
      <c r="M531" s="1240" t="e">
        <f t="shared" ca="1" si="120"/>
        <v>#NAME?</v>
      </c>
      <c r="N531" s="1239"/>
      <c r="O531" s="1239"/>
      <c r="P531" s="1239"/>
      <c r="Q531" s="1239"/>
      <c r="R531" s="1239"/>
      <c r="S531" s="1239"/>
      <c r="T531" s="1239"/>
      <c r="U531" s="1357"/>
      <c r="Z531" s="1562"/>
      <c r="AF531" s="1562"/>
    </row>
    <row r="532" spans="5:32" ht="13.2">
      <c r="E532" s="6"/>
      <c r="G532" s="1239"/>
      <c r="H532" s="642"/>
      <c r="J532" s="1439"/>
      <c r="K532" s="48" t="e">
        <f t="shared" ca="1" si="121"/>
        <v>#NAME?</v>
      </c>
      <c r="L532" s="48" t="e">
        <f t="shared" ca="1" si="122"/>
        <v>#NAME?</v>
      </c>
      <c r="M532" s="1240" t="e">
        <f t="shared" ca="1" si="120"/>
        <v>#NAME?</v>
      </c>
      <c r="N532" s="1239"/>
      <c r="O532" s="1239"/>
      <c r="P532" s="1239"/>
      <c r="Q532" s="1239"/>
      <c r="R532" s="1239"/>
      <c r="S532" s="1239"/>
      <c r="T532" s="1239"/>
      <c r="U532" s="1357"/>
      <c r="Z532" s="1562"/>
      <c r="AF532" s="1562"/>
    </row>
    <row r="533" spans="5:32" ht="13.2">
      <c r="E533" s="6"/>
      <c r="G533" s="1239"/>
      <c r="H533" s="642"/>
      <c r="J533" s="1439"/>
      <c r="K533" s="48" t="e">
        <f t="shared" ca="1" si="121"/>
        <v>#NAME?</v>
      </c>
      <c r="L533" s="48" t="e">
        <f t="shared" ca="1" si="122"/>
        <v>#NAME?</v>
      </c>
      <c r="M533" s="1240" t="e">
        <f t="shared" ca="1" si="120"/>
        <v>#NAME?</v>
      </c>
      <c r="N533" s="1239"/>
      <c r="O533" s="1239"/>
      <c r="P533" s="1239"/>
      <c r="Q533" s="1239"/>
      <c r="R533" s="1239"/>
      <c r="S533" s="1239"/>
      <c r="T533" s="1239"/>
      <c r="U533" s="1357"/>
      <c r="Z533" s="1562"/>
      <c r="AF533" s="1562"/>
    </row>
    <row r="534" spans="5:32" ht="13.2">
      <c r="E534" s="6"/>
      <c r="G534" s="1239"/>
      <c r="H534" s="642"/>
      <c r="J534" s="1439"/>
      <c r="K534" s="48" t="e">
        <f t="shared" ca="1" si="121"/>
        <v>#NAME?</v>
      </c>
      <c r="L534" s="48" t="e">
        <f t="shared" ca="1" si="122"/>
        <v>#NAME?</v>
      </c>
      <c r="M534" s="1240" t="e">
        <f t="shared" ca="1" si="120"/>
        <v>#NAME?</v>
      </c>
      <c r="N534" s="1239"/>
      <c r="O534" s="1239"/>
      <c r="P534" s="1239"/>
      <c r="Q534" s="1239"/>
      <c r="R534" s="1239"/>
      <c r="S534" s="1239"/>
      <c r="T534" s="1239"/>
      <c r="U534" s="1357"/>
      <c r="Z534" s="1562"/>
      <c r="AF534" s="1562"/>
    </row>
    <row r="535" spans="5:32" ht="13.2">
      <c r="E535" s="6"/>
      <c r="G535" s="1239"/>
      <c r="H535" s="642"/>
      <c r="J535" s="1439"/>
      <c r="K535" s="48" t="e">
        <f t="shared" ca="1" si="121"/>
        <v>#NAME?</v>
      </c>
      <c r="L535" s="48" t="e">
        <f t="shared" ca="1" si="122"/>
        <v>#NAME?</v>
      </c>
      <c r="M535" s="1240" t="e">
        <f t="shared" ca="1" si="120"/>
        <v>#NAME?</v>
      </c>
      <c r="N535" s="1239"/>
      <c r="O535" s="1239"/>
      <c r="P535" s="1239"/>
      <c r="Q535" s="1239"/>
      <c r="R535" s="1239"/>
      <c r="S535" s="1239"/>
      <c r="T535" s="1239"/>
      <c r="U535" s="1357"/>
      <c r="Z535" s="1562"/>
      <c r="AF535" s="1562"/>
    </row>
    <row r="536" spans="5:32" ht="13.2">
      <c r="E536" s="6"/>
      <c r="G536" s="1239"/>
      <c r="H536" s="642"/>
      <c r="J536" s="1439"/>
      <c r="K536" s="48" t="e">
        <f t="shared" ca="1" si="121"/>
        <v>#NAME?</v>
      </c>
      <c r="L536" s="48" t="e">
        <f t="shared" ca="1" si="122"/>
        <v>#NAME?</v>
      </c>
      <c r="M536" s="1240" t="e">
        <f t="shared" ca="1" si="120"/>
        <v>#NAME?</v>
      </c>
      <c r="N536" s="1239"/>
      <c r="O536" s="1239"/>
      <c r="P536" s="1239"/>
      <c r="Q536" s="1239"/>
      <c r="R536" s="1239"/>
      <c r="S536" s="1239"/>
      <c r="T536" s="1239"/>
      <c r="U536" s="1357"/>
      <c r="Z536" s="1562"/>
      <c r="AF536" s="1562"/>
    </row>
    <row r="537" spans="5:32" ht="13.2">
      <c r="E537" s="6"/>
      <c r="G537" s="1239"/>
      <c r="H537" s="642"/>
      <c r="J537" s="1439"/>
      <c r="K537" s="48" t="e">
        <f t="shared" ca="1" si="121"/>
        <v>#NAME?</v>
      </c>
      <c r="L537" s="48" t="e">
        <f t="shared" ca="1" si="122"/>
        <v>#NAME?</v>
      </c>
      <c r="M537" s="1240" t="e">
        <f t="shared" ca="1" si="120"/>
        <v>#NAME?</v>
      </c>
      <c r="N537" s="1239"/>
      <c r="O537" s="1239"/>
      <c r="P537" s="1239"/>
      <c r="Q537" s="1239"/>
      <c r="R537" s="1239"/>
      <c r="S537" s="1239"/>
      <c r="T537" s="1239"/>
      <c r="U537" s="1357"/>
      <c r="Z537" s="1562"/>
      <c r="AF537" s="1562"/>
    </row>
    <row r="538" spans="5:32" ht="13.2">
      <c r="E538" s="6"/>
      <c r="G538" s="1239"/>
      <c r="H538" s="642"/>
      <c r="J538" s="1439"/>
      <c r="K538" s="48" t="e">
        <f t="shared" ca="1" si="121"/>
        <v>#NAME?</v>
      </c>
      <c r="L538" s="48" t="e">
        <f t="shared" ca="1" si="122"/>
        <v>#NAME?</v>
      </c>
      <c r="M538" s="1240" t="e">
        <f t="shared" ca="1" si="120"/>
        <v>#NAME?</v>
      </c>
      <c r="N538" s="1239"/>
      <c r="O538" s="1239"/>
      <c r="P538" s="1239"/>
      <c r="Q538" s="1239"/>
      <c r="R538" s="1239"/>
      <c r="S538" s="1239"/>
      <c r="T538" s="1239"/>
      <c r="U538" s="1357"/>
      <c r="Z538" s="1562"/>
      <c r="AF538" s="1562"/>
    </row>
    <row r="539" spans="5:32" ht="13.2">
      <c r="E539" s="6"/>
      <c r="G539" s="1239"/>
      <c r="H539" s="642"/>
      <c r="J539" s="1439"/>
      <c r="K539" s="48" t="e">
        <f t="shared" ca="1" si="121"/>
        <v>#NAME?</v>
      </c>
      <c r="L539" s="48" t="e">
        <f t="shared" ca="1" si="122"/>
        <v>#NAME?</v>
      </c>
      <c r="M539" s="1240" t="e">
        <f t="shared" ca="1" si="120"/>
        <v>#NAME?</v>
      </c>
      <c r="N539" s="1239"/>
      <c r="O539" s="1239"/>
      <c r="P539" s="1239"/>
      <c r="Q539" s="1239"/>
      <c r="R539" s="1239"/>
      <c r="S539" s="1239"/>
      <c r="T539" s="1239"/>
      <c r="U539" s="1357"/>
      <c r="Z539" s="1562"/>
      <c r="AF539" s="1562"/>
    </row>
    <row r="540" spans="5:32" ht="13.2">
      <c r="E540" s="6"/>
      <c r="G540" s="1239"/>
      <c r="H540" s="642"/>
      <c r="J540" s="1439"/>
      <c r="K540" s="48" t="e">
        <f t="shared" ca="1" si="121"/>
        <v>#NAME?</v>
      </c>
      <c r="L540" s="48" t="e">
        <f t="shared" ca="1" si="122"/>
        <v>#NAME?</v>
      </c>
      <c r="M540" s="1240" t="e">
        <f t="shared" ca="1" si="120"/>
        <v>#NAME?</v>
      </c>
      <c r="N540" s="1239"/>
      <c r="O540" s="1239"/>
      <c r="P540" s="1239"/>
      <c r="Q540" s="1239"/>
      <c r="R540" s="1239"/>
      <c r="S540" s="1239"/>
      <c r="T540" s="1239"/>
      <c r="U540" s="1357"/>
      <c r="Z540" s="1562"/>
      <c r="AF540" s="1562"/>
    </row>
    <row r="541" spans="5:32" ht="13.2">
      <c r="E541" s="6"/>
      <c r="G541" s="1239"/>
      <c r="H541" s="642"/>
      <c r="J541" s="1439"/>
      <c r="K541" s="48" t="e">
        <f t="shared" ca="1" si="121"/>
        <v>#NAME?</v>
      </c>
      <c r="L541" s="48" t="e">
        <f t="shared" ca="1" si="122"/>
        <v>#NAME?</v>
      </c>
      <c r="M541" s="1240" t="e">
        <f t="shared" ca="1" si="120"/>
        <v>#NAME?</v>
      </c>
      <c r="N541" s="1239"/>
      <c r="O541" s="1239"/>
      <c r="P541" s="1239"/>
      <c r="Q541" s="1239"/>
      <c r="R541" s="1239"/>
      <c r="S541" s="1239"/>
      <c r="T541" s="1239"/>
      <c r="U541" s="1357"/>
      <c r="Z541" s="1562"/>
      <c r="AF541" s="1562"/>
    </row>
    <row r="542" spans="5:32" ht="13.2">
      <c r="E542" s="6"/>
      <c r="G542" s="1239"/>
      <c r="H542" s="642"/>
      <c r="J542" s="1439"/>
      <c r="K542" s="48" t="e">
        <f t="shared" ca="1" si="121"/>
        <v>#NAME?</v>
      </c>
      <c r="L542" s="48" t="e">
        <f t="shared" ca="1" si="122"/>
        <v>#NAME?</v>
      </c>
      <c r="M542" s="1240" t="e">
        <f t="shared" ca="1" si="120"/>
        <v>#NAME?</v>
      </c>
      <c r="N542" s="1239"/>
      <c r="O542" s="1239"/>
      <c r="P542" s="1239"/>
      <c r="Q542" s="1239"/>
      <c r="R542" s="1239"/>
      <c r="S542" s="1239"/>
      <c r="T542" s="1239"/>
      <c r="U542" s="1357"/>
      <c r="Z542" s="1562"/>
      <c r="AF542" s="1562"/>
    </row>
    <row r="543" spans="5:32" ht="13.2">
      <c r="E543" s="6"/>
      <c r="G543" s="1239"/>
      <c r="H543" s="642"/>
      <c r="J543" s="1439"/>
      <c r="K543" s="48" t="e">
        <f t="shared" ca="1" si="121"/>
        <v>#NAME?</v>
      </c>
      <c r="L543" s="48" t="e">
        <f t="shared" ca="1" si="122"/>
        <v>#NAME?</v>
      </c>
      <c r="M543" s="1240" t="e">
        <f t="shared" ca="1" si="120"/>
        <v>#NAME?</v>
      </c>
      <c r="N543" s="1239"/>
      <c r="O543" s="1239"/>
      <c r="P543" s="1239"/>
      <c r="Q543" s="1239"/>
      <c r="R543" s="1239"/>
      <c r="S543" s="1239"/>
      <c r="T543" s="1239"/>
      <c r="U543" s="1357"/>
      <c r="Z543" s="1562"/>
      <c r="AF543" s="1562"/>
    </row>
    <row r="544" spans="5:32" ht="13.2">
      <c r="E544" s="6"/>
      <c r="G544" s="1239"/>
      <c r="H544" s="642"/>
      <c r="J544" s="1439"/>
      <c r="K544" s="48" t="e">
        <f t="shared" ca="1" si="121"/>
        <v>#NAME?</v>
      </c>
      <c r="L544" s="48" t="e">
        <f t="shared" ca="1" si="122"/>
        <v>#NAME?</v>
      </c>
      <c r="M544" s="1240" t="e">
        <f t="shared" ca="1" si="120"/>
        <v>#NAME?</v>
      </c>
      <c r="N544" s="1239"/>
      <c r="O544" s="1239"/>
      <c r="P544" s="1239"/>
      <c r="Q544" s="1239"/>
      <c r="R544" s="1239"/>
      <c r="S544" s="1239"/>
      <c r="T544" s="1239"/>
      <c r="U544" s="1357"/>
      <c r="Z544" s="1562"/>
      <c r="AF544" s="1562"/>
    </row>
    <row r="545" spans="5:32" ht="13.2">
      <c r="E545" s="6"/>
      <c r="G545" s="1239"/>
      <c r="H545" s="642"/>
      <c r="J545" s="1439"/>
      <c r="K545" s="48" t="e">
        <f t="shared" ca="1" si="121"/>
        <v>#NAME?</v>
      </c>
      <c r="L545" s="48" t="e">
        <f t="shared" ca="1" si="122"/>
        <v>#NAME?</v>
      </c>
      <c r="M545" s="1240" t="e">
        <f t="shared" ca="1" si="120"/>
        <v>#NAME?</v>
      </c>
      <c r="N545" s="1239"/>
      <c r="O545" s="1239"/>
      <c r="P545" s="1239"/>
      <c r="Q545" s="1239"/>
      <c r="R545" s="1239"/>
      <c r="S545" s="1239"/>
      <c r="T545" s="1239"/>
      <c r="U545" s="1357"/>
      <c r="Z545" s="1562"/>
      <c r="AF545" s="1562"/>
    </row>
    <row r="546" spans="5:32" ht="13.2">
      <c r="E546" s="6"/>
      <c r="G546" s="1239"/>
      <c r="H546" s="642"/>
      <c r="J546" s="1439"/>
      <c r="K546" s="48" t="e">
        <f t="shared" ca="1" si="121"/>
        <v>#NAME?</v>
      </c>
      <c r="L546" s="48" t="e">
        <f t="shared" ca="1" si="122"/>
        <v>#NAME?</v>
      </c>
      <c r="M546" s="1240" t="e">
        <f t="shared" ca="1" si="120"/>
        <v>#NAME?</v>
      </c>
      <c r="N546" s="1239"/>
      <c r="O546" s="1239"/>
      <c r="P546" s="1239"/>
      <c r="Q546" s="1239"/>
      <c r="R546" s="1239"/>
      <c r="S546" s="1239"/>
      <c r="T546" s="1239"/>
      <c r="U546" s="1357"/>
      <c r="Z546" s="1562"/>
      <c r="AF546" s="1562"/>
    </row>
    <row r="547" spans="5:32" ht="13.2">
      <c r="E547" s="6"/>
      <c r="G547" s="1239"/>
      <c r="H547" s="642"/>
      <c r="J547" s="1439"/>
      <c r="K547" s="48" t="e">
        <f t="shared" ca="1" si="121"/>
        <v>#NAME?</v>
      </c>
      <c r="L547" s="48" t="e">
        <f t="shared" ca="1" si="122"/>
        <v>#NAME?</v>
      </c>
      <c r="M547" s="1240" t="e">
        <f t="shared" ca="1" si="120"/>
        <v>#NAME?</v>
      </c>
      <c r="N547" s="1239"/>
      <c r="O547" s="1239"/>
      <c r="P547" s="1239"/>
      <c r="Q547" s="1239"/>
      <c r="R547" s="1239"/>
      <c r="S547" s="1239"/>
      <c r="T547" s="1239"/>
      <c r="U547" s="1357"/>
      <c r="Z547" s="1562"/>
      <c r="AF547" s="1562"/>
    </row>
    <row r="548" spans="5:32" ht="13.2">
      <c r="E548" s="6"/>
      <c r="G548" s="1239"/>
      <c r="H548" s="642"/>
      <c r="J548" s="1439"/>
      <c r="K548" s="48" t="e">
        <f t="shared" ca="1" si="121"/>
        <v>#NAME?</v>
      </c>
      <c r="L548" s="48" t="e">
        <f t="shared" ca="1" si="122"/>
        <v>#NAME?</v>
      </c>
      <c r="M548" s="1240" t="e">
        <f t="shared" ca="1" si="120"/>
        <v>#NAME?</v>
      </c>
      <c r="N548" s="1239"/>
      <c r="O548" s="1239"/>
      <c r="P548" s="1239"/>
      <c r="Q548" s="1239"/>
      <c r="R548" s="1239"/>
      <c r="S548" s="1239"/>
      <c r="T548" s="1239"/>
      <c r="U548" s="1357"/>
      <c r="Z548" s="1562"/>
      <c r="AF548" s="1562"/>
    </row>
    <row r="549" spans="5:32" ht="13.2">
      <c r="E549" s="6"/>
      <c r="G549" s="1239"/>
      <c r="H549" s="642"/>
      <c r="J549" s="1439"/>
      <c r="K549" s="48" t="e">
        <f t="shared" ca="1" si="121"/>
        <v>#NAME?</v>
      </c>
      <c r="L549" s="48" t="e">
        <f t="shared" ca="1" si="122"/>
        <v>#NAME?</v>
      </c>
      <c r="M549" s="1240" t="e">
        <f t="shared" ca="1" si="120"/>
        <v>#NAME?</v>
      </c>
      <c r="N549" s="1239"/>
      <c r="O549" s="1239"/>
      <c r="P549" s="1239"/>
      <c r="Q549" s="1239"/>
      <c r="R549" s="1239"/>
      <c r="S549" s="1239"/>
      <c r="T549" s="1239"/>
      <c r="U549" s="1357"/>
      <c r="Z549" s="1562"/>
      <c r="AF549" s="1562"/>
    </row>
    <row r="550" spans="5:32" ht="13.2">
      <c r="E550" s="6"/>
      <c r="G550" s="1239"/>
      <c r="H550" s="642"/>
      <c r="J550" s="1439"/>
      <c r="K550" s="48" t="e">
        <f t="shared" ca="1" si="121"/>
        <v>#NAME?</v>
      </c>
      <c r="L550" s="48" t="e">
        <f t="shared" ca="1" si="122"/>
        <v>#NAME?</v>
      </c>
      <c r="M550" s="1240" t="e">
        <f t="shared" ca="1" si="120"/>
        <v>#NAME?</v>
      </c>
      <c r="N550" s="1239"/>
      <c r="O550" s="1239"/>
      <c r="P550" s="1239"/>
      <c r="Q550" s="1239"/>
      <c r="R550" s="1239"/>
      <c r="S550" s="1239"/>
      <c r="T550" s="1239"/>
      <c r="U550" s="1357"/>
      <c r="Z550" s="1562"/>
      <c r="AF550" s="1562"/>
    </row>
    <row r="551" spans="5:32" ht="13.2">
      <c r="E551" s="6"/>
      <c r="G551" s="1239"/>
      <c r="H551" s="642"/>
      <c r="J551" s="1439"/>
      <c r="K551" s="48" t="e">
        <f t="shared" ca="1" si="121"/>
        <v>#NAME?</v>
      </c>
      <c r="L551" s="48" t="e">
        <f t="shared" ca="1" si="122"/>
        <v>#NAME?</v>
      </c>
      <c r="M551" s="1240" t="e">
        <f t="shared" ca="1" si="120"/>
        <v>#NAME?</v>
      </c>
      <c r="N551" s="1239"/>
      <c r="O551" s="1239"/>
      <c r="P551" s="1239"/>
      <c r="Q551" s="1239"/>
      <c r="R551" s="1239"/>
      <c r="S551" s="1239"/>
      <c r="T551" s="1239"/>
      <c r="U551" s="1357"/>
      <c r="Z551" s="1562"/>
      <c r="AF551" s="1562"/>
    </row>
    <row r="552" spans="5:32" ht="13.2">
      <c r="E552" s="6"/>
      <c r="G552" s="1239"/>
      <c r="H552" s="642"/>
      <c r="J552" s="1439"/>
      <c r="K552" s="48" t="e">
        <f t="shared" ca="1" si="121"/>
        <v>#NAME?</v>
      </c>
      <c r="L552" s="48" t="e">
        <f t="shared" ca="1" si="122"/>
        <v>#NAME?</v>
      </c>
      <c r="M552" s="1240" t="e">
        <f t="shared" ca="1" si="120"/>
        <v>#NAME?</v>
      </c>
      <c r="N552" s="1239"/>
      <c r="O552" s="1239"/>
      <c r="P552" s="1239"/>
      <c r="Q552" s="1239"/>
      <c r="R552" s="1239"/>
      <c r="S552" s="1239"/>
      <c r="T552" s="1239"/>
      <c r="U552" s="1357"/>
      <c r="Z552" s="1562"/>
      <c r="AF552" s="1562"/>
    </row>
    <row r="553" spans="5:32" ht="13.2">
      <c r="E553" s="6"/>
      <c r="G553" s="1239"/>
      <c r="H553" s="642"/>
      <c r="J553" s="1439"/>
      <c r="K553" s="48" t="e">
        <f t="shared" ca="1" si="121"/>
        <v>#NAME?</v>
      </c>
      <c r="L553" s="48" t="e">
        <f t="shared" ca="1" si="122"/>
        <v>#NAME?</v>
      </c>
      <c r="M553" s="1240" t="e">
        <f t="shared" ca="1" si="120"/>
        <v>#NAME?</v>
      </c>
      <c r="N553" s="1239"/>
      <c r="O553" s="1239"/>
      <c r="P553" s="1239"/>
      <c r="Q553" s="1239"/>
      <c r="R553" s="1239"/>
      <c r="S553" s="1239"/>
      <c r="T553" s="1239"/>
      <c r="U553" s="1357"/>
      <c r="Z553" s="1562"/>
      <c r="AF553" s="1562"/>
    </row>
    <row r="554" spans="5:32" ht="13.2">
      <c r="E554" s="6"/>
      <c r="G554" s="1239"/>
      <c r="H554" s="642"/>
      <c r="J554" s="1439"/>
      <c r="K554" s="48" t="e">
        <f t="shared" ca="1" si="121"/>
        <v>#NAME?</v>
      </c>
      <c r="L554" s="48" t="e">
        <f t="shared" ca="1" si="122"/>
        <v>#NAME?</v>
      </c>
      <c r="M554" s="1240" t="e">
        <f t="shared" ca="1" si="120"/>
        <v>#NAME?</v>
      </c>
      <c r="N554" s="1239"/>
      <c r="O554" s="1239"/>
      <c r="P554" s="1239"/>
      <c r="Q554" s="1239"/>
      <c r="R554" s="1239"/>
      <c r="S554" s="1239"/>
      <c r="T554" s="1239"/>
      <c r="U554" s="1357"/>
      <c r="Z554" s="1562"/>
      <c r="AF554" s="1562"/>
    </row>
    <row r="555" spans="5:32" ht="13.2">
      <c r="E555" s="6"/>
      <c r="G555" s="1239"/>
      <c r="H555" s="642"/>
      <c r="J555" s="1439"/>
      <c r="K555" s="48" t="e">
        <f t="shared" ca="1" si="121"/>
        <v>#NAME?</v>
      </c>
      <c r="L555" s="48" t="e">
        <f t="shared" ca="1" si="122"/>
        <v>#NAME?</v>
      </c>
      <c r="M555" s="1240" t="e">
        <f t="shared" ca="1" si="120"/>
        <v>#NAME?</v>
      </c>
      <c r="N555" s="1239"/>
      <c r="O555" s="1239"/>
      <c r="P555" s="1239"/>
      <c r="Q555" s="1239"/>
      <c r="R555" s="1239"/>
      <c r="S555" s="1239"/>
      <c r="T555" s="1239"/>
      <c r="U555" s="1357"/>
      <c r="Z555" s="1562"/>
      <c r="AF555" s="1562"/>
    </row>
    <row r="556" spans="5:32" ht="13.2">
      <c r="E556" s="6"/>
      <c r="G556" s="1239"/>
      <c r="H556" s="642"/>
      <c r="J556" s="1439"/>
      <c r="K556" s="48" t="e">
        <f t="shared" ca="1" si="121"/>
        <v>#NAME?</v>
      </c>
      <c r="L556" s="48" t="e">
        <f t="shared" ca="1" si="122"/>
        <v>#NAME?</v>
      </c>
      <c r="M556" s="1240" t="e">
        <f t="shared" ca="1" si="120"/>
        <v>#NAME?</v>
      </c>
      <c r="N556" s="1239"/>
      <c r="O556" s="1239"/>
      <c r="P556" s="1239"/>
      <c r="Q556" s="1239"/>
      <c r="R556" s="1239"/>
      <c r="S556" s="1239"/>
      <c r="T556" s="1239"/>
      <c r="U556" s="1357"/>
      <c r="Z556" s="1562"/>
      <c r="AF556" s="1562"/>
    </row>
    <row r="557" spans="5:32" ht="13.2">
      <c r="E557" s="6"/>
      <c r="G557" s="1239"/>
      <c r="H557" s="642"/>
      <c r="J557" s="1439"/>
      <c r="K557" s="48" t="e">
        <f t="shared" ca="1" si="121"/>
        <v>#NAME?</v>
      </c>
      <c r="L557" s="48" t="e">
        <f t="shared" ca="1" si="122"/>
        <v>#NAME?</v>
      </c>
      <c r="M557" s="1240" t="e">
        <f t="shared" ca="1" si="120"/>
        <v>#NAME?</v>
      </c>
      <c r="N557" s="1239"/>
      <c r="O557" s="1239"/>
      <c r="P557" s="1239"/>
      <c r="Q557" s="1239"/>
      <c r="R557" s="1239"/>
      <c r="S557" s="1239"/>
      <c r="T557" s="1239"/>
      <c r="U557" s="1357"/>
      <c r="Z557" s="1562"/>
      <c r="AF557" s="1562"/>
    </row>
    <row r="558" spans="5:32" ht="13.2">
      <c r="E558" s="6"/>
      <c r="G558" s="1239"/>
      <c r="H558" s="642"/>
      <c r="J558" s="1439"/>
      <c r="K558" s="48" t="e">
        <f t="shared" ca="1" si="121"/>
        <v>#NAME?</v>
      </c>
      <c r="L558" s="48" t="e">
        <f t="shared" ca="1" si="122"/>
        <v>#NAME?</v>
      </c>
      <c r="M558" s="1240" t="e">
        <f t="shared" ca="1" si="120"/>
        <v>#NAME?</v>
      </c>
      <c r="N558" s="1239"/>
      <c r="O558" s="1239"/>
      <c r="P558" s="1239"/>
      <c r="Q558" s="1239"/>
      <c r="R558" s="1239"/>
      <c r="S558" s="1239"/>
      <c r="T558" s="1239"/>
      <c r="U558" s="1357"/>
      <c r="Z558" s="1562"/>
      <c r="AF558" s="1562"/>
    </row>
    <row r="559" spans="5:32" ht="13.2">
      <c r="E559" s="6"/>
      <c r="G559" s="1239"/>
      <c r="H559" s="642"/>
      <c r="J559" s="1439"/>
      <c r="K559" s="48" t="e">
        <f t="shared" ca="1" si="121"/>
        <v>#NAME?</v>
      </c>
      <c r="L559" s="48" t="e">
        <f t="shared" ca="1" si="122"/>
        <v>#NAME?</v>
      </c>
      <c r="M559" s="1240" t="e">
        <f t="shared" ca="1" si="120"/>
        <v>#NAME?</v>
      </c>
      <c r="N559" s="1239"/>
      <c r="O559" s="1239"/>
      <c r="P559" s="1239"/>
      <c r="Q559" s="1239"/>
      <c r="R559" s="1239"/>
      <c r="S559" s="1239"/>
      <c r="T559" s="1239"/>
      <c r="U559" s="1357"/>
      <c r="Z559" s="1562"/>
      <c r="AF559" s="1562"/>
    </row>
    <row r="560" spans="5:32" ht="13.2">
      <c r="E560" s="6"/>
      <c r="G560" s="1239"/>
      <c r="H560" s="642"/>
      <c r="J560" s="1439"/>
      <c r="K560" s="48" t="e">
        <f t="shared" ca="1" si="121"/>
        <v>#NAME?</v>
      </c>
      <c r="L560" s="48" t="e">
        <f t="shared" ca="1" si="122"/>
        <v>#NAME?</v>
      </c>
      <c r="M560" s="1240" t="e">
        <f t="shared" ca="1" si="120"/>
        <v>#NAME?</v>
      </c>
      <c r="N560" s="1239"/>
      <c r="O560" s="1239"/>
      <c r="P560" s="1239"/>
      <c r="Q560" s="1239"/>
      <c r="R560" s="1239"/>
      <c r="S560" s="1239"/>
      <c r="T560" s="1239"/>
      <c r="U560" s="1357"/>
      <c r="Z560" s="1562"/>
      <c r="AF560" s="1562"/>
    </row>
    <row r="561" spans="5:32" ht="13.2">
      <c r="E561" s="6"/>
      <c r="G561" s="1239"/>
      <c r="H561" s="642"/>
      <c r="J561" s="1439"/>
      <c r="K561" s="48" t="e">
        <f t="shared" ca="1" si="121"/>
        <v>#NAME?</v>
      </c>
      <c r="L561" s="48" t="e">
        <f t="shared" ca="1" si="122"/>
        <v>#NAME?</v>
      </c>
      <c r="M561" s="1240" t="e">
        <f t="shared" ca="1" si="120"/>
        <v>#NAME?</v>
      </c>
      <c r="N561" s="1239"/>
      <c r="O561" s="1239"/>
      <c r="P561" s="1239"/>
      <c r="Q561" s="1239"/>
      <c r="R561" s="1239"/>
      <c r="S561" s="1239"/>
      <c r="T561" s="1239"/>
      <c r="U561" s="1357"/>
      <c r="Z561" s="1562"/>
      <c r="AF561" s="1562"/>
    </row>
    <row r="562" spans="5:32" ht="13.2">
      <c r="E562" s="6"/>
      <c r="G562" s="1239"/>
      <c r="H562" s="642"/>
      <c r="J562" s="1439"/>
      <c r="K562" s="48" t="e">
        <f t="shared" ca="1" si="121"/>
        <v>#NAME?</v>
      </c>
      <c r="L562" s="48" t="e">
        <f t="shared" ca="1" si="122"/>
        <v>#NAME?</v>
      </c>
      <c r="M562" s="1240" t="e">
        <f t="shared" ca="1" si="120"/>
        <v>#NAME?</v>
      </c>
      <c r="N562" s="1239"/>
      <c r="O562" s="1239"/>
      <c r="P562" s="1239"/>
      <c r="Q562" s="1239"/>
      <c r="R562" s="1239"/>
      <c r="S562" s="1239"/>
      <c r="T562" s="1239"/>
      <c r="U562" s="1357"/>
      <c r="Z562" s="1562"/>
      <c r="AF562" s="1562"/>
    </row>
    <row r="563" spans="5:32" ht="13.2">
      <c r="E563" s="6"/>
      <c r="G563" s="1239"/>
      <c r="H563" s="642"/>
      <c r="J563" s="1439"/>
      <c r="K563" s="48" t="e">
        <f t="shared" ca="1" si="121"/>
        <v>#NAME?</v>
      </c>
      <c r="L563" s="48" t="e">
        <f t="shared" ca="1" si="122"/>
        <v>#NAME?</v>
      </c>
      <c r="M563" s="1240" t="e">
        <f t="shared" ca="1" si="120"/>
        <v>#NAME?</v>
      </c>
      <c r="N563" s="1239"/>
      <c r="O563" s="1239"/>
      <c r="P563" s="1239"/>
      <c r="Q563" s="1239"/>
      <c r="R563" s="1239"/>
      <c r="S563" s="1239"/>
      <c r="T563" s="1239"/>
      <c r="U563" s="1357"/>
      <c r="Z563" s="1562"/>
      <c r="AF563" s="1562"/>
    </row>
    <row r="564" spans="5:32" ht="13.2">
      <c r="E564" s="6"/>
      <c r="G564" s="1239"/>
      <c r="H564" s="642"/>
      <c r="J564" s="1439"/>
      <c r="K564" s="48" t="e">
        <f t="shared" ca="1" si="121"/>
        <v>#NAME?</v>
      </c>
      <c r="L564" s="48" t="e">
        <f t="shared" ca="1" si="122"/>
        <v>#NAME?</v>
      </c>
      <c r="M564" s="1240" t="e">
        <f t="shared" ca="1" si="120"/>
        <v>#NAME?</v>
      </c>
      <c r="N564" s="1239"/>
      <c r="O564" s="1239"/>
      <c r="P564" s="1239"/>
      <c r="Q564" s="1239"/>
      <c r="R564" s="1239"/>
      <c r="S564" s="1239"/>
      <c r="T564" s="1239"/>
      <c r="U564" s="1357"/>
      <c r="Z564" s="1562"/>
      <c r="AF564" s="1562"/>
    </row>
    <row r="565" spans="5:32" ht="13.2">
      <c r="E565" s="6"/>
      <c r="G565" s="1239"/>
      <c r="H565" s="642"/>
      <c r="J565" s="1439"/>
      <c r="K565" s="48" t="e">
        <f t="shared" ca="1" si="121"/>
        <v>#NAME?</v>
      </c>
      <c r="L565" s="48" t="e">
        <f t="shared" ca="1" si="122"/>
        <v>#NAME?</v>
      </c>
      <c r="M565" s="1240" t="e">
        <f t="shared" ca="1" si="120"/>
        <v>#NAME?</v>
      </c>
      <c r="N565" s="1239"/>
      <c r="O565" s="1239"/>
      <c r="P565" s="1239"/>
      <c r="Q565" s="1239"/>
      <c r="R565" s="1239"/>
      <c r="S565" s="1239"/>
      <c r="T565" s="1239"/>
      <c r="U565" s="1357"/>
      <c r="Z565" s="1562"/>
      <c r="AF565" s="1562"/>
    </row>
    <row r="566" spans="5:32" ht="13.2">
      <c r="E566" s="6"/>
      <c r="G566" s="1239"/>
      <c r="H566" s="642"/>
      <c r="J566" s="1439"/>
      <c r="K566" s="48" t="e">
        <f t="shared" ca="1" si="121"/>
        <v>#NAME?</v>
      </c>
      <c r="L566" s="48" t="e">
        <f t="shared" ca="1" si="122"/>
        <v>#NAME?</v>
      </c>
      <c r="M566" s="1240" t="e">
        <f t="shared" ca="1" si="120"/>
        <v>#NAME?</v>
      </c>
      <c r="N566" s="1239"/>
      <c r="O566" s="1239"/>
      <c r="P566" s="1239"/>
      <c r="Q566" s="1239"/>
      <c r="R566" s="1239"/>
      <c r="S566" s="1239"/>
      <c r="T566" s="1239"/>
      <c r="U566" s="1357"/>
      <c r="Z566" s="1562"/>
      <c r="AF566" s="1562"/>
    </row>
    <row r="567" spans="5:32" ht="13.2">
      <c r="E567" s="6"/>
      <c r="G567" s="1239"/>
      <c r="H567" s="642"/>
      <c r="J567" s="1439"/>
      <c r="K567" s="48" t="e">
        <f t="shared" ca="1" si="121"/>
        <v>#NAME?</v>
      </c>
      <c r="L567" s="48" t="e">
        <f t="shared" ca="1" si="122"/>
        <v>#NAME?</v>
      </c>
      <c r="M567" s="1240" t="e">
        <f t="shared" ca="1" si="120"/>
        <v>#NAME?</v>
      </c>
      <c r="N567" s="1239"/>
      <c r="O567" s="1239"/>
      <c r="P567" s="1239"/>
      <c r="Q567" s="1239"/>
      <c r="R567" s="1239"/>
      <c r="S567" s="1239"/>
      <c r="T567" s="1239"/>
      <c r="U567" s="1357"/>
      <c r="Z567" s="1562"/>
      <c r="AF567" s="1562"/>
    </row>
    <row r="568" spans="5:32" ht="13.2">
      <c r="E568" s="6"/>
      <c r="G568" s="1239"/>
      <c r="H568" s="642"/>
      <c r="J568" s="1439"/>
      <c r="K568" s="48" t="e">
        <f t="shared" ca="1" si="121"/>
        <v>#NAME?</v>
      </c>
      <c r="L568" s="48" t="e">
        <f t="shared" ca="1" si="122"/>
        <v>#NAME?</v>
      </c>
      <c r="M568" s="1240" t="e">
        <f t="shared" ca="1" si="120"/>
        <v>#NAME?</v>
      </c>
      <c r="N568" s="1239"/>
      <c r="O568" s="1239"/>
      <c r="P568" s="1239"/>
      <c r="Q568" s="1239"/>
      <c r="R568" s="1239"/>
      <c r="S568" s="1239"/>
      <c r="T568" s="1239"/>
      <c r="U568" s="1357"/>
      <c r="Z568" s="1562"/>
      <c r="AF568" s="1562"/>
    </row>
    <row r="569" spans="5:32" ht="13.2">
      <c r="E569" s="6"/>
      <c r="G569" s="1239"/>
      <c r="H569" s="642"/>
      <c r="J569" s="1439"/>
      <c r="K569" s="48" t="e">
        <f t="shared" ca="1" si="121"/>
        <v>#NAME?</v>
      </c>
      <c r="L569" s="48" t="e">
        <f t="shared" ca="1" si="122"/>
        <v>#NAME?</v>
      </c>
      <c r="M569" s="1240" t="e">
        <f t="shared" ca="1" si="120"/>
        <v>#NAME?</v>
      </c>
      <c r="N569" s="1239"/>
      <c r="O569" s="1239"/>
      <c r="P569" s="1239"/>
      <c r="Q569" s="1239"/>
      <c r="R569" s="1239"/>
      <c r="S569" s="1239"/>
      <c r="T569" s="1239"/>
      <c r="U569" s="1357"/>
      <c r="Z569" s="1562"/>
      <c r="AF569" s="1562"/>
    </row>
    <row r="570" spans="5:32" ht="13.2">
      <c r="E570" s="6"/>
      <c r="G570" s="1239"/>
      <c r="H570" s="642"/>
      <c r="J570" s="1439"/>
      <c r="K570" s="48" t="e">
        <f t="shared" ca="1" si="121"/>
        <v>#NAME?</v>
      </c>
      <c r="L570" s="48" t="e">
        <f t="shared" ca="1" si="122"/>
        <v>#NAME?</v>
      </c>
      <c r="M570" s="1240" t="e">
        <f t="shared" ca="1" si="120"/>
        <v>#NAME?</v>
      </c>
      <c r="N570" s="1239"/>
      <c r="O570" s="1239"/>
      <c r="P570" s="1239"/>
      <c r="Q570" s="1239"/>
      <c r="R570" s="1239"/>
      <c r="S570" s="1239"/>
      <c r="T570" s="1239"/>
      <c r="U570" s="1357"/>
      <c r="Z570" s="1562"/>
      <c r="AF570" s="1562"/>
    </row>
    <row r="571" spans="5:32" ht="13.2">
      <c r="E571" s="6"/>
      <c r="G571" s="1239"/>
      <c r="H571" s="642"/>
      <c r="J571" s="1439"/>
      <c r="K571" s="48" t="e">
        <f t="shared" ca="1" si="121"/>
        <v>#NAME?</v>
      </c>
      <c r="L571" s="48" t="e">
        <f t="shared" ca="1" si="122"/>
        <v>#NAME?</v>
      </c>
      <c r="M571" s="1240" t="e">
        <f t="shared" ca="1" si="120"/>
        <v>#NAME?</v>
      </c>
      <c r="N571" s="1239"/>
      <c r="O571" s="1239"/>
      <c r="P571" s="1239"/>
      <c r="Q571" s="1239"/>
      <c r="R571" s="1239"/>
      <c r="S571" s="1239"/>
      <c r="T571" s="1239"/>
      <c r="U571" s="1357"/>
      <c r="Z571" s="1562"/>
      <c r="AF571" s="1562"/>
    </row>
    <row r="572" spans="5:32" ht="13.2">
      <c r="E572" s="6"/>
      <c r="G572" s="1239"/>
      <c r="H572" s="642"/>
      <c r="J572" s="1439"/>
      <c r="K572" s="48" t="e">
        <f t="shared" ca="1" si="121"/>
        <v>#NAME?</v>
      </c>
      <c r="L572" s="48" t="e">
        <f t="shared" ca="1" si="122"/>
        <v>#NAME?</v>
      </c>
      <c r="M572" s="1240" t="e">
        <f t="shared" ca="1" si="120"/>
        <v>#NAME?</v>
      </c>
      <c r="N572" s="1239"/>
      <c r="O572" s="1239"/>
      <c r="P572" s="1239"/>
      <c r="Q572" s="1239"/>
      <c r="R572" s="1239"/>
      <c r="S572" s="1239"/>
      <c r="T572" s="1239"/>
      <c r="U572" s="1357"/>
      <c r="Z572" s="1562"/>
      <c r="AF572" s="1562"/>
    </row>
    <row r="573" spans="5:32" ht="13.2">
      <c r="E573" s="6"/>
      <c r="G573" s="1239"/>
      <c r="H573" s="642"/>
      <c r="J573" s="1439"/>
      <c r="K573" s="48" t="e">
        <f t="shared" ca="1" si="121"/>
        <v>#NAME?</v>
      </c>
      <c r="L573" s="48" t="e">
        <f t="shared" ca="1" si="122"/>
        <v>#NAME?</v>
      </c>
      <c r="M573" s="1240" t="e">
        <f t="shared" ca="1" si="120"/>
        <v>#NAME?</v>
      </c>
      <c r="N573" s="1239"/>
      <c r="O573" s="1239"/>
      <c r="P573" s="1239"/>
      <c r="Q573" s="1239"/>
      <c r="R573" s="1239"/>
      <c r="S573" s="1239"/>
      <c r="T573" s="1239"/>
      <c r="U573" s="1357"/>
      <c r="Z573" s="1562"/>
      <c r="AF573" s="1562"/>
    </row>
    <row r="574" spans="5:32" ht="13.2">
      <c r="E574" s="6"/>
      <c r="G574" s="1239"/>
      <c r="H574" s="642"/>
      <c r="J574" s="1439"/>
      <c r="K574" s="48" t="e">
        <f t="shared" ca="1" si="121"/>
        <v>#NAME?</v>
      </c>
      <c r="L574" s="48" t="e">
        <f t="shared" ca="1" si="122"/>
        <v>#NAME?</v>
      </c>
      <c r="M574" s="1240" t="e">
        <f t="shared" ca="1" si="120"/>
        <v>#NAME?</v>
      </c>
      <c r="N574" s="1239"/>
      <c r="O574" s="1239"/>
      <c r="P574" s="1239"/>
      <c r="Q574" s="1239"/>
      <c r="R574" s="1239"/>
      <c r="S574" s="1239"/>
      <c r="T574" s="1239"/>
      <c r="U574" s="1357"/>
      <c r="Z574" s="1562"/>
      <c r="AF574" s="1562"/>
    </row>
    <row r="575" spans="5:32" ht="13.2">
      <c r="E575" s="6"/>
      <c r="G575" s="1239"/>
      <c r="H575" s="642"/>
      <c r="J575" s="1439"/>
      <c r="K575" s="48" t="e">
        <f t="shared" ca="1" si="121"/>
        <v>#NAME?</v>
      </c>
      <c r="L575" s="48" t="e">
        <f t="shared" ca="1" si="122"/>
        <v>#NAME?</v>
      </c>
      <c r="M575" s="1240" t="e">
        <f t="shared" ca="1" si="120"/>
        <v>#NAME?</v>
      </c>
      <c r="N575" s="1239"/>
      <c r="O575" s="1239"/>
      <c r="P575" s="1239"/>
      <c r="Q575" s="1239"/>
      <c r="R575" s="1239"/>
      <c r="S575" s="1239"/>
      <c r="T575" s="1239"/>
      <c r="U575" s="1357"/>
      <c r="Z575" s="1562"/>
      <c r="AF575" s="1562"/>
    </row>
    <row r="576" spans="5:32" ht="13.2">
      <c r="E576" s="6"/>
      <c r="G576" s="1239"/>
      <c r="H576" s="642"/>
      <c r="J576" s="1439"/>
      <c r="K576" s="48" t="e">
        <f t="shared" ca="1" si="121"/>
        <v>#NAME?</v>
      </c>
      <c r="L576" s="48" t="e">
        <f t="shared" ca="1" si="122"/>
        <v>#NAME?</v>
      </c>
      <c r="M576" s="1240" t="e">
        <f t="shared" ca="1" si="120"/>
        <v>#NAME?</v>
      </c>
      <c r="N576" s="1239"/>
      <c r="O576" s="1239"/>
      <c r="P576" s="1239"/>
      <c r="Q576" s="1239"/>
      <c r="R576" s="1239"/>
      <c r="S576" s="1239"/>
      <c r="T576" s="1239"/>
      <c r="U576" s="1357"/>
      <c r="Z576" s="1562"/>
      <c r="AF576" s="1562"/>
    </row>
    <row r="577" spans="5:32" ht="13.2">
      <c r="E577" s="6"/>
      <c r="G577" s="1239"/>
      <c r="H577" s="642"/>
      <c r="J577" s="1439"/>
      <c r="K577" s="48" t="e">
        <f t="shared" ca="1" si="121"/>
        <v>#NAME?</v>
      </c>
      <c r="L577" s="48" t="e">
        <f t="shared" ca="1" si="122"/>
        <v>#NAME?</v>
      </c>
      <c r="M577" s="1240" t="e">
        <f t="shared" ca="1" si="120"/>
        <v>#NAME?</v>
      </c>
      <c r="N577" s="1239"/>
      <c r="O577" s="1239"/>
      <c r="P577" s="1239"/>
      <c r="Q577" s="1239"/>
      <c r="R577" s="1239"/>
      <c r="S577" s="1239"/>
      <c r="T577" s="1239"/>
      <c r="U577" s="1357"/>
      <c r="Z577" s="1562"/>
      <c r="AF577" s="1562"/>
    </row>
    <row r="578" spans="5:32" ht="13.2">
      <c r="E578" s="6"/>
      <c r="G578" s="1239"/>
      <c r="H578" s="642"/>
      <c r="J578" s="1439"/>
      <c r="K578" s="48" t="e">
        <f t="shared" ca="1" si="121"/>
        <v>#NAME?</v>
      </c>
      <c r="L578" s="48" t="e">
        <f t="shared" ca="1" si="122"/>
        <v>#NAME?</v>
      </c>
      <c r="M578" s="1240" t="e">
        <f t="shared" ca="1" si="120"/>
        <v>#NAME?</v>
      </c>
      <c r="N578" s="1239"/>
      <c r="O578" s="1239"/>
      <c r="P578" s="1239"/>
      <c r="Q578" s="1239"/>
      <c r="R578" s="1239"/>
      <c r="S578" s="1239"/>
      <c r="T578" s="1239"/>
      <c r="U578" s="1357"/>
      <c r="Z578" s="1562"/>
      <c r="AF578" s="1562"/>
    </row>
    <row r="579" spans="5:32" ht="13.2">
      <c r="E579" s="6"/>
      <c r="G579" s="1239"/>
      <c r="H579" s="642"/>
      <c r="J579" s="1439"/>
      <c r="K579" s="48" t="e">
        <f t="shared" ca="1" si="121"/>
        <v>#NAME?</v>
      </c>
      <c r="L579" s="48" t="e">
        <f t="shared" ca="1" si="122"/>
        <v>#NAME?</v>
      </c>
      <c r="M579" s="1240" t="e">
        <f t="shared" ca="1" si="120"/>
        <v>#NAME?</v>
      </c>
      <c r="N579" s="1239"/>
      <c r="O579" s="1239"/>
      <c r="P579" s="1239"/>
      <c r="Q579" s="1239"/>
      <c r="R579" s="1239"/>
      <c r="S579" s="1239"/>
      <c r="T579" s="1239"/>
      <c r="U579" s="1357"/>
      <c r="Z579" s="1562"/>
      <c r="AF579" s="1562"/>
    </row>
    <row r="580" spans="5:32" ht="13.2">
      <c r="E580" s="6"/>
      <c r="G580" s="1239"/>
      <c r="H580" s="642"/>
      <c r="J580" s="1439"/>
      <c r="K580" s="48" t="e">
        <f t="shared" ca="1" si="121"/>
        <v>#NAME?</v>
      </c>
      <c r="L580" s="48" t="e">
        <f t="shared" ca="1" si="122"/>
        <v>#NAME?</v>
      </c>
      <c r="M580" s="1240" t="e">
        <f t="shared" ca="1" si="120"/>
        <v>#NAME?</v>
      </c>
      <c r="N580" s="1239"/>
      <c r="O580" s="1239"/>
      <c r="P580" s="1239"/>
      <c r="Q580" s="1239"/>
      <c r="R580" s="1239"/>
      <c r="S580" s="1239"/>
      <c r="T580" s="1239"/>
      <c r="U580" s="1357"/>
      <c r="Z580" s="1562"/>
      <c r="AF580" s="1562"/>
    </row>
    <row r="581" spans="5:32" ht="13.2">
      <c r="E581" s="6"/>
      <c r="G581" s="1239"/>
      <c r="H581" s="642"/>
      <c r="J581" s="1439"/>
      <c r="K581" s="48" t="e">
        <f t="shared" ca="1" si="121"/>
        <v>#NAME?</v>
      </c>
      <c r="L581" s="48" t="e">
        <f t="shared" ca="1" si="122"/>
        <v>#NAME?</v>
      </c>
      <c r="M581" s="1240" t="e">
        <f t="shared" ca="1" si="120"/>
        <v>#NAME?</v>
      </c>
      <c r="N581" s="1239"/>
      <c r="O581" s="1239"/>
      <c r="P581" s="1239"/>
      <c r="Q581" s="1239"/>
      <c r="R581" s="1239"/>
      <c r="S581" s="1239"/>
      <c r="T581" s="1239"/>
      <c r="U581" s="1357"/>
      <c r="Z581" s="1562"/>
      <c r="AF581" s="1562"/>
    </row>
    <row r="582" spans="5:32" ht="13.2">
      <c r="E582" s="6"/>
      <c r="G582" s="1239"/>
      <c r="H582" s="642"/>
      <c r="J582" s="1439"/>
      <c r="K582" s="48" t="e">
        <f t="shared" ca="1" si="121"/>
        <v>#NAME?</v>
      </c>
      <c r="L582" s="48" t="e">
        <f t="shared" ca="1" si="122"/>
        <v>#NAME?</v>
      </c>
      <c r="M582" s="1240" t="e">
        <f t="shared" ca="1" si="120"/>
        <v>#NAME?</v>
      </c>
      <c r="N582" s="1239"/>
      <c r="O582" s="1239"/>
      <c r="P582" s="1239"/>
      <c r="Q582" s="1239"/>
      <c r="R582" s="1239"/>
      <c r="S582" s="1239"/>
      <c r="T582" s="1239"/>
      <c r="U582" s="1357"/>
      <c r="Z582" s="1562"/>
      <c r="AF582" s="1562"/>
    </row>
    <row r="583" spans="5:32" ht="13.2">
      <c r="E583" s="6"/>
      <c r="G583" s="1239"/>
      <c r="H583" s="642"/>
      <c r="J583" s="1439"/>
      <c r="K583" s="48" t="e">
        <f t="shared" ca="1" si="121"/>
        <v>#NAME?</v>
      </c>
      <c r="L583" s="48" t="e">
        <f t="shared" ca="1" si="122"/>
        <v>#NAME?</v>
      </c>
      <c r="M583" s="1240" t="e">
        <f t="shared" ca="1" si="120"/>
        <v>#NAME?</v>
      </c>
      <c r="N583" s="1239"/>
      <c r="O583" s="1239"/>
      <c r="P583" s="1239"/>
      <c r="Q583" s="1239"/>
      <c r="R583" s="1239"/>
      <c r="S583" s="1239"/>
      <c r="T583" s="1239"/>
      <c r="U583" s="1357"/>
      <c r="Z583" s="1562"/>
      <c r="AF583" s="1562"/>
    </row>
    <row r="584" spans="5:32" ht="13.2">
      <c r="E584" s="6"/>
      <c r="G584" s="1239"/>
      <c r="H584" s="642"/>
      <c r="J584" s="1439"/>
      <c r="K584" s="48" t="e">
        <f t="shared" ca="1" si="121"/>
        <v>#NAME?</v>
      </c>
      <c r="L584" s="48" t="e">
        <f t="shared" ca="1" si="122"/>
        <v>#NAME?</v>
      </c>
      <c r="M584" s="1240" t="e">
        <f t="shared" ca="1" si="120"/>
        <v>#NAME?</v>
      </c>
      <c r="N584" s="1239"/>
      <c r="O584" s="1239"/>
      <c r="P584" s="1239"/>
      <c r="Q584" s="1239"/>
      <c r="R584" s="1239"/>
      <c r="S584" s="1239"/>
      <c r="T584" s="1239"/>
      <c r="U584" s="1357"/>
      <c r="Z584" s="1562"/>
      <c r="AF584" s="1562"/>
    </row>
    <row r="585" spans="5:32" ht="13.2">
      <c r="E585" s="6"/>
      <c r="G585" s="1239"/>
      <c r="H585" s="642"/>
      <c r="J585" s="1439"/>
      <c r="K585" s="48" t="e">
        <f t="shared" ca="1" si="121"/>
        <v>#NAME?</v>
      </c>
      <c r="L585" s="48" t="e">
        <f t="shared" ca="1" si="122"/>
        <v>#NAME?</v>
      </c>
      <c r="M585" s="1240" t="e">
        <f t="shared" ca="1" si="120"/>
        <v>#NAME?</v>
      </c>
      <c r="N585" s="1239"/>
      <c r="O585" s="1239"/>
      <c r="P585" s="1239"/>
      <c r="Q585" s="1239"/>
      <c r="R585" s="1239"/>
      <c r="S585" s="1239"/>
      <c r="T585" s="1239"/>
      <c r="U585" s="1357"/>
      <c r="Z585" s="1562"/>
      <c r="AF585" s="1562"/>
    </row>
    <row r="586" spans="5:32" ht="13.2">
      <c r="E586" s="6"/>
      <c r="G586" s="1239"/>
      <c r="H586" s="642"/>
      <c r="J586" s="1439"/>
      <c r="K586" s="48" t="e">
        <f t="shared" ca="1" si="121"/>
        <v>#NAME?</v>
      </c>
      <c r="L586" s="48" t="e">
        <f t="shared" ca="1" si="122"/>
        <v>#NAME?</v>
      </c>
      <c r="M586" s="1240" t="e">
        <f t="shared" ca="1" si="120"/>
        <v>#NAME?</v>
      </c>
      <c r="N586" s="1239"/>
      <c r="O586" s="1239"/>
      <c r="P586" s="1239"/>
      <c r="Q586" s="1239"/>
      <c r="R586" s="1239"/>
      <c r="S586" s="1239"/>
      <c r="T586" s="1239"/>
      <c r="U586" s="1357"/>
      <c r="Z586" s="1562"/>
      <c r="AF586" s="1562"/>
    </row>
    <row r="587" spans="5:32" ht="13.2">
      <c r="E587" s="6"/>
      <c r="G587" s="1239"/>
      <c r="H587" s="642"/>
      <c r="J587" s="1439"/>
      <c r="K587" s="48" t="e">
        <f t="shared" ca="1" si="121"/>
        <v>#NAME?</v>
      </c>
      <c r="L587" s="48" t="e">
        <f t="shared" ca="1" si="122"/>
        <v>#NAME?</v>
      </c>
      <c r="M587" s="1240" t="e">
        <f t="shared" ca="1" si="120"/>
        <v>#NAME?</v>
      </c>
      <c r="N587" s="1239"/>
      <c r="O587" s="1239"/>
      <c r="P587" s="1239"/>
      <c r="Q587" s="1239"/>
      <c r="R587" s="1239"/>
      <c r="S587" s="1239"/>
      <c r="T587" s="1239"/>
      <c r="U587" s="1357"/>
      <c r="Z587" s="1562"/>
      <c r="AF587" s="1562"/>
    </row>
    <row r="588" spans="5:32" ht="13.2">
      <c r="E588" s="6"/>
      <c r="G588" s="1239"/>
      <c r="H588" s="642"/>
      <c r="J588" s="1439"/>
      <c r="K588" s="48" t="e">
        <f t="shared" ca="1" si="121"/>
        <v>#NAME?</v>
      </c>
      <c r="L588" s="48" t="e">
        <f t="shared" ca="1" si="122"/>
        <v>#NAME?</v>
      </c>
      <c r="M588" s="1240" t="e">
        <f t="shared" ca="1" si="120"/>
        <v>#NAME?</v>
      </c>
      <c r="N588" s="1239"/>
      <c r="O588" s="1239"/>
      <c r="P588" s="1239"/>
      <c r="Q588" s="1239"/>
      <c r="R588" s="1239"/>
      <c r="S588" s="1239"/>
      <c r="T588" s="1239"/>
      <c r="U588" s="1357"/>
      <c r="Z588" s="1562"/>
      <c r="AF588" s="1562"/>
    </row>
    <row r="589" spans="5:32" ht="13.2">
      <c r="E589" s="6"/>
      <c r="G589" s="1239"/>
      <c r="H589" s="642"/>
      <c r="J589" s="1439"/>
      <c r="K589" s="48" t="e">
        <f t="shared" ca="1" si="121"/>
        <v>#NAME?</v>
      </c>
      <c r="L589" s="48" t="e">
        <f t="shared" ca="1" si="122"/>
        <v>#NAME?</v>
      </c>
      <c r="M589" s="1240" t="e">
        <f t="shared" ca="1" si="120"/>
        <v>#NAME?</v>
      </c>
      <c r="N589" s="1239"/>
      <c r="O589" s="1239"/>
      <c r="P589" s="1239"/>
      <c r="Q589" s="1239"/>
      <c r="R589" s="1239"/>
      <c r="S589" s="1239"/>
      <c r="T589" s="1239"/>
      <c r="U589" s="1357"/>
      <c r="Z589" s="1562"/>
      <c r="AF589" s="1562"/>
    </row>
    <row r="590" spans="5:32" ht="13.2">
      <c r="E590" s="6"/>
      <c r="G590" s="1239"/>
      <c r="H590" s="642"/>
      <c r="J590" s="1439"/>
      <c r="K590" s="48" t="e">
        <f t="shared" ca="1" si="121"/>
        <v>#NAME?</v>
      </c>
      <c r="L590" s="48" t="e">
        <f t="shared" ca="1" si="122"/>
        <v>#NAME?</v>
      </c>
      <c r="M590" s="1240" t="e">
        <f t="shared" ca="1" si="120"/>
        <v>#NAME?</v>
      </c>
      <c r="N590" s="1239"/>
      <c r="O590" s="1239"/>
      <c r="P590" s="1239"/>
      <c r="Q590" s="1239"/>
      <c r="R590" s="1239"/>
      <c r="S590" s="1239"/>
      <c r="T590" s="1239"/>
      <c r="U590" s="1357"/>
      <c r="Z590" s="1562"/>
      <c r="AF590" s="1562"/>
    </row>
    <row r="591" spans="5:32" ht="13.2">
      <c r="E591" s="6"/>
      <c r="G591" s="1239"/>
      <c r="H591" s="642"/>
      <c r="J591" s="1439"/>
      <c r="K591" s="48" t="e">
        <f t="shared" ca="1" si="121"/>
        <v>#NAME?</v>
      </c>
      <c r="L591" s="48" t="e">
        <f t="shared" ca="1" si="122"/>
        <v>#NAME?</v>
      </c>
      <c r="M591" s="1240" t="e">
        <f t="shared" ca="1" si="120"/>
        <v>#NAME?</v>
      </c>
      <c r="N591" s="1239"/>
      <c r="O591" s="1239"/>
      <c r="P591" s="1239"/>
      <c r="Q591" s="1239"/>
      <c r="R591" s="1239"/>
      <c r="S591" s="1239"/>
      <c r="T591" s="1239"/>
      <c r="U591" s="1357"/>
      <c r="Z591" s="1562"/>
      <c r="AF591" s="1562"/>
    </row>
    <row r="592" spans="5:32" ht="13.2">
      <c r="E592" s="6"/>
      <c r="G592" s="1239"/>
      <c r="H592" s="642"/>
      <c r="J592" s="1439"/>
      <c r="K592" s="48" t="e">
        <f t="shared" ca="1" si="121"/>
        <v>#NAME?</v>
      </c>
      <c r="L592" s="48" t="e">
        <f t="shared" ca="1" si="122"/>
        <v>#NAME?</v>
      </c>
      <c r="M592" s="1240" t="e">
        <f t="shared" ca="1" si="120"/>
        <v>#NAME?</v>
      </c>
      <c r="N592" s="1239"/>
      <c r="O592" s="1239"/>
      <c r="P592" s="1239"/>
      <c r="Q592" s="1239"/>
      <c r="R592" s="1239"/>
      <c r="S592" s="1239"/>
      <c r="T592" s="1239"/>
      <c r="U592" s="1357"/>
      <c r="Z592" s="1562"/>
      <c r="AF592" s="1562"/>
    </row>
    <row r="593" spans="5:32" ht="13.2">
      <c r="E593" s="6"/>
      <c r="G593" s="1239"/>
      <c r="H593" s="642"/>
      <c r="J593" s="1439"/>
      <c r="K593" s="48" t="e">
        <f t="shared" ca="1" si="121"/>
        <v>#NAME?</v>
      </c>
      <c r="L593" s="48" t="e">
        <f t="shared" ca="1" si="122"/>
        <v>#NAME?</v>
      </c>
      <c r="M593" s="1240" t="e">
        <f t="shared" ca="1" si="120"/>
        <v>#NAME?</v>
      </c>
      <c r="N593" s="1239"/>
      <c r="O593" s="1239"/>
      <c r="P593" s="1239"/>
      <c r="Q593" s="1239"/>
      <c r="R593" s="1239"/>
      <c r="S593" s="1239"/>
      <c r="T593" s="1239"/>
      <c r="U593" s="1357"/>
      <c r="Z593" s="1562"/>
      <c r="AF593" s="1562"/>
    </row>
    <row r="594" spans="5:32" ht="13.2">
      <c r="E594" s="6"/>
      <c r="G594" s="1239"/>
      <c r="H594" s="642"/>
      <c r="J594" s="1439"/>
      <c r="K594" s="48" t="e">
        <f t="shared" ca="1" si="121"/>
        <v>#NAME?</v>
      </c>
      <c r="L594" s="48" t="e">
        <f t="shared" ca="1" si="122"/>
        <v>#NAME?</v>
      </c>
      <c r="M594" s="1240" t="e">
        <f t="shared" ca="1" si="120"/>
        <v>#NAME?</v>
      </c>
      <c r="N594" s="1239"/>
      <c r="O594" s="1239"/>
      <c r="P594" s="1239"/>
      <c r="Q594" s="1239"/>
      <c r="R594" s="1239"/>
      <c r="S594" s="1239"/>
      <c r="T594" s="1239"/>
      <c r="U594" s="1357"/>
      <c r="Z594" s="1562"/>
      <c r="AF594" s="1562"/>
    </row>
    <row r="595" spans="5:32" ht="13.2">
      <c r="E595" s="6"/>
      <c r="G595" s="1239"/>
      <c r="H595" s="642"/>
      <c r="J595" s="1439"/>
      <c r="K595" s="48" t="e">
        <f t="shared" ca="1" si="121"/>
        <v>#NAME?</v>
      </c>
      <c r="L595" s="48" t="e">
        <f t="shared" ca="1" si="122"/>
        <v>#NAME?</v>
      </c>
      <c r="M595" s="1240" t="e">
        <f t="shared" ca="1" si="120"/>
        <v>#NAME?</v>
      </c>
      <c r="N595" s="1239"/>
      <c r="O595" s="1239"/>
      <c r="P595" s="1239"/>
      <c r="Q595" s="1239"/>
      <c r="R595" s="1239"/>
      <c r="S595" s="1239"/>
      <c r="T595" s="1239"/>
      <c r="U595" s="1357"/>
      <c r="Z595" s="1562"/>
      <c r="AF595" s="1562"/>
    </row>
    <row r="596" spans="5:32" ht="13.2">
      <c r="E596" s="6"/>
      <c r="G596" s="1239"/>
      <c r="H596" s="642"/>
      <c r="J596" s="1439"/>
      <c r="K596" s="48" t="e">
        <f t="shared" ca="1" si="121"/>
        <v>#NAME?</v>
      </c>
      <c r="L596" s="48" t="e">
        <f t="shared" ca="1" si="122"/>
        <v>#NAME?</v>
      </c>
      <c r="M596" s="1240" t="e">
        <f t="shared" ca="1" si="120"/>
        <v>#NAME?</v>
      </c>
      <c r="N596" s="1239"/>
      <c r="O596" s="1239"/>
      <c r="P596" s="1239"/>
      <c r="Q596" s="1239"/>
      <c r="R596" s="1239"/>
      <c r="S596" s="1239"/>
      <c r="T596" s="1239"/>
      <c r="U596" s="1357"/>
      <c r="Z596" s="1562"/>
      <c r="AF596" s="1562"/>
    </row>
    <row r="597" spans="5:32" ht="13.2">
      <c r="E597" s="6"/>
      <c r="G597" s="1239"/>
      <c r="H597" s="642"/>
      <c r="J597" s="1439"/>
      <c r="K597" s="48" t="e">
        <f t="shared" ca="1" si="121"/>
        <v>#NAME?</v>
      </c>
      <c r="L597" s="48" t="e">
        <f t="shared" ca="1" si="122"/>
        <v>#NAME?</v>
      </c>
      <c r="M597" s="1240" t="e">
        <f t="shared" ca="1" si="120"/>
        <v>#NAME?</v>
      </c>
      <c r="N597" s="1239"/>
      <c r="O597" s="1239"/>
      <c r="P597" s="1239"/>
      <c r="Q597" s="1239"/>
      <c r="R597" s="1239"/>
      <c r="S597" s="1239"/>
      <c r="T597" s="1239"/>
      <c r="U597" s="1357"/>
      <c r="Z597" s="1562"/>
      <c r="AF597" s="1562"/>
    </row>
    <row r="598" spans="5:32" ht="13.2">
      <c r="E598" s="6"/>
      <c r="G598" s="1239"/>
      <c r="H598" s="642"/>
      <c r="J598" s="1439"/>
      <c r="K598" s="48" t="e">
        <f t="shared" ca="1" si="121"/>
        <v>#NAME?</v>
      </c>
      <c r="L598" s="48" t="e">
        <f t="shared" ca="1" si="122"/>
        <v>#NAME?</v>
      </c>
      <c r="M598" s="1240" t="e">
        <f t="shared" ca="1" si="120"/>
        <v>#NAME?</v>
      </c>
      <c r="N598" s="1239"/>
      <c r="O598" s="1239"/>
      <c r="P598" s="1239"/>
      <c r="Q598" s="1239"/>
      <c r="R598" s="1239"/>
      <c r="S598" s="1239"/>
      <c r="T598" s="1239"/>
      <c r="U598" s="1357"/>
      <c r="Z598" s="1562"/>
      <c r="AF598" s="1562"/>
    </row>
    <row r="599" spans="5:32" ht="13.2">
      <c r="E599" s="6"/>
      <c r="G599" s="1239"/>
      <c r="H599" s="642"/>
      <c r="J599" s="1439"/>
      <c r="K599" s="48" t="e">
        <f t="shared" ca="1" si="121"/>
        <v>#NAME?</v>
      </c>
      <c r="L599" s="48" t="e">
        <f t="shared" ca="1" si="122"/>
        <v>#NAME?</v>
      </c>
      <c r="M599" s="1240" t="e">
        <f t="shared" ca="1" si="120"/>
        <v>#NAME?</v>
      </c>
      <c r="N599" s="1239"/>
      <c r="O599" s="1239"/>
      <c r="P599" s="1239"/>
      <c r="Q599" s="1239"/>
      <c r="R599" s="1239"/>
      <c r="S599" s="1239"/>
      <c r="T599" s="1239"/>
      <c r="U599" s="1357"/>
      <c r="Z599" s="1562"/>
      <c r="AF599" s="1562"/>
    </row>
    <row r="600" spans="5:32" ht="13.2">
      <c r="E600" s="6"/>
      <c r="G600" s="1239"/>
      <c r="H600" s="642"/>
      <c r="J600" s="1439"/>
      <c r="K600" s="48" t="e">
        <f t="shared" ca="1" si="121"/>
        <v>#NAME?</v>
      </c>
      <c r="L600" s="48" t="e">
        <f t="shared" ca="1" si="122"/>
        <v>#NAME?</v>
      </c>
      <c r="M600" s="1240" t="e">
        <f t="shared" ca="1" si="120"/>
        <v>#NAME?</v>
      </c>
      <c r="N600" s="1239"/>
      <c r="O600" s="1239"/>
      <c r="P600" s="1239"/>
      <c r="Q600" s="1239"/>
      <c r="R600" s="1239"/>
      <c r="S600" s="1239"/>
      <c r="T600" s="1239"/>
      <c r="U600" s="1357"/>
      <c r="Z600" s="1562"/>
      <c r="AF600" s="1562"/>
    </row>
    <row r="601" spans="5:32" ht="13.2">
      <c r="E601" s="6"/>
      <c r="G601" s="1239"/>
      <c r="H601" s="642"/>
      <c r="J601" s="1439"/>
      <c r="K601" s="48" t="e">
        <f t="shared" ca="1" si="121"/>
        <v>#NAME?</v>
      </c>
      <c r="L601" s="48" t="e">
        <f t="shared" ca="1" si="122"/>
        <v>#NAME?</v>
      </c>
      <c r="M601" s="1240" t="e">
        <f t="shared" ca="1" si="120"/>
        <v>#NAME?</v>
      </c>
      <c r="N601" s="1239"/>
      <c r="O601" s="1239"/>
      <c r="P601" s="1239"/>
      <c r="Q601" s="1239"/>
      <c r="R601" s="1239"/>
      <c r="S601" s="1239"/>
      <c r="T601" s="1239"/>
      <c r="U601" s="1357"/>
      <c r="Z601" s="1562"/>
      <c r="AF601" s="1562"/>
    </row>
    <row r="602" spans="5:32" ht="13.2">
      <c r="E602" s="6"/>
      <c r="G602" s="1239"/>
      <c r="H602" s="642"/>
      <c r="J602" s="1439"/>
      <c r="K602" s="48" t="e">
        <f t="shared" ca="1" si="121"/>
        <v>#NAME?</v>
      </c>
      <c r="L602" s="48" t="e">
        <f t="shared" ca="1" si="122"/>
        <v>#NAME?</v>
      </c>
      <c r="M602" s="1240" t="e">
        <f t="shared" ca="1" si="120"/>
        <v>#NAME?</v>
      </c>
      <c r="N602" s="1239"/>
      <c r="O602" s="1239"/>
      <c r="P602" s="1239"/>
      <c r="Q602" s="1239"/>
      <c r="R602" s="1239"/>
      <c r="S602" s="1239"/>
      <c r="T602" s="1239"/>
      <c r="U602" s="1357"/>
      <c r="Z602" s="1562"/>
      <c r="AF602" s="1562"/>
    </row>
    <row r="603" spans="5:32" ht="13.2">
      <c r="E603" s="6"/>
      <c r="G603" s="1239"/>
      <c r="H603" s="642"/>
      <c r="J603" s="1439"/>
      <c r="K603" s="48" t="e">
        <f t="shared" ca="1" si="121"/>
        <v>#NAME?</v>
      </c>
      <c r="L603" s="48" t="e">
        <f t="shared" ca="1" si="122"/>
        <v>#NAME?</v>
      </c>
      <c r="M603" s="1240" t="e">
        <f t="shared" ca="1" si="120"/>
        <v>#NAME?</v>
      </c>
      <c r="N603" s="1239"/>
      <c r="O603" s="1239"/>
      <c r="P603" s="1239"/>
      <c r="Q603" s="1239"/>
      <c r="R603" s="1239"/>
      <c r="S603" s="1239"/>
      <c r="T603" s="1239"/>
      <c r="U603" s="1357"/>
      <c r="Z603" s="1562"/>
      <c r="AF603" s="1562"/>
    </row>
    <row r="604" spans="5:32" ht="13.2">
      <c r="E604" s="6"/>
      <c r="G604" s="1239"/>
      <c r="H604" s="642"/>
      <c r="J604" s="1439"/>
      <c r="K604" s="48" t="e">
        <f t="shared" ca="1" si="121"/>
        <v>#NAME?</v>
      </c>
      <c r="L604" s="48" t="e">
        <f t="shared" ca="1" si="122"/>
        <v>#NAME?</v>
      </c>
      <c r="M604" s="1240" t="e">
        <f t="shared" ca="1" si="120"/>
        <v>#NAME?</v>
      </c>
      <c r="N604" s="1239"/>
      <c r="O604" s="1239"/>
      <c r="P604" s="1239"/>
      <c r="Q604" s="1239"/>
      <c r="R604" s="1239"/>
      <c r="S604" s="1239"/>
      <c r="T604" s="1239"/>
      <c r="U604" s="1357"/>
      <c r="Z604" s="1562"/>
      <c r="AF604" s="1562"/>
    </row>
    <row r="605" spans="5:32" ht="13.2">
      <c r="E605" s="6"/>
      <c r="G605" s="1239"/>
      <c r="H605" s="642"/>
      <c r="J605" s="1439"/>
      <c r="K605" s="48" t="e">
        <f t="shared" ca="1" si="121"/>
        <v>#NAME?</v>
      </c>
      <c r="L605" s="48" t="e">
        <f t="shared" ca="1" si="122"/>
        <v>#NAME?</v>
      </c>
      <c r="M605" s="1240" t="e">
        <f t="shared" ca="1" si="120"/>
        <v>#NAME?</v>
      </c>
      <c r="N605" s="1239"/>
      <c r="O605" s="1239"/>
      <c r="P605" s="1239"/>
      <c r="Q605" s="1239"/>
      <c r="R605" s="1239"/>
      <c r="S605" s="1239"/>
      <c r="T605" s="1239"/>
      <c r="U605" s="1357"/>
      <c r="Z605" s="1562"/>
      <c r="AF605" s="1562"/>
    </row>
    <row r="606" spans="5:32" ht="13.2">
      <c r="E606" s="6"/>
      <c r="G606" s="1239"/>
      <c r="H606" s="642"/>
      <c r="J606" s="1439"/>
      <c r="K606" s="48" t="e">
        <f t="shared" ca="1" si="121"/>
        <v>#NAME?</v>
      </c>
      <c r="L606" s="48" t="e">
        <f t="shared" ca="1" si="122"/>
        <v>#NAME?</v>
      </c>
      <c r="M606" s="1240" t="e">
        <f t="shared" ca="1" si="120"/>
        <v>#NAME?</v>
      </c>
      <c r="N606" s="1239"/>
      <c r="O606" s="1239"/>
      <c r="P606" s="1239"/>
      <c r="Q606" s="1239"/>
      <c r="R606" s="1239"/>
      <c r="S606" s="1239"/>
      <c r="T606" s="1239"/>
      <c r="U606" s="1357"/>
      <c r="Z606" s="1562"/>
      <c r="AF606" s="1562"/>
    </row>
    <row r="607" spans="5:32" ht="13.2">
      <c r="E607" s="6"/>
      <c r="G607" s="1239"/>
      <c r="H607" s="642"/>
      <c r="J607" s="1439"/>
      <c r="K607" s="48" t="e">
        <f t="shared" ca="1" si="121"/>
        <v>#NAME?</v>
      </c>
      <c r="L607" s="48" t="e">
        <f t="shared" ca="1" si="122"/>
        <v>#NAME?</v>
      </c>
      <c r="M607" s="1240" t="e">
        <f t="shared" ca="1" si="120"/>
        <v>#NAME?</v>
      </c>
      <c r="N607" s="1239"/>
      <c r="O607" s="1239"/>
      <c r="P607" s="1239"/>
      <c r="Q607" s="1239"/>
      <c r="R607" s="1239"/>
      <c r="S607" s="1239"/>
      <c r="T607" s="1239"/>
      <c r="U607" s="1357"/>
      <c r="Z607" s="1562"/>
      <c r="AF607" s="1562"/>
    </row>
    <row r="608" spans="5:32" ht="13.2">
      <c r="E608" s="6"/>
      <c r="G608" s="1239"/>
      <c r="H608" s="642"/>
      <c r="J608" s="1439"/>
      <c r="K608" s="48" t="e">
        <f t="shared" ca="1" si="121"/>
        <v>#NAME?</v>
      </c>
      <c r="L608" s="48" t="e">
        <f t="shared" ca="1" si="122"/>
        <v>#NAME?</v>
      </c>
      <c r="M608" s="1240" t="e">
        <f t="shared" ca="1" si="120"/>
        <v>#NAME?</v>
      </c>
      <c r="N608" s="1239"/>
      <c r="O608" s="1239"/>
      <c r="P608" s="1239"/>
      <c r="Q608" s="1239"/>
      <c r="R608" s="1239"/>
      <c r="S608" s="1239"/>
      <c r="T608" s="1239"/>
      <c r="U608" s="1357"/>
      <c r="Z608" s="1562"/>
      <c r="AF608" s="1562"/>
    </row>
    <row r="609" spans="5:32" ht="13.2">
      <c r="E609" s="6"/>
      <c r="G609" s="1239"/>
      <c r="H609" s="642"/>
      <c r="J609" s="1439"/>
      <c r="K609" s="48" t="e">
        <f t="shared" ca="1" si="121"/>
        <v>#NAME?</v>
      </c>
      <c r="L609" s="48" t="e">
        <f t="shared" ca="1" si="122"/>
        <v>#NAME?</v>
      </c>
      <c r="M609" s="1240" t="e">
        <f t="shared" ca="1" si="120"/>
        <v>#NAME?</v>
      </c>
      <c r="N609" s="1239"/>
      <c r="O609" s="1239"/>
      <c r="P609" s="1239"/>
      <c r="Q609" s="1239"/>
      <c r="R609" s="1239"/>
      <c r="S609" s="1239"/>
      <c r="T609" s="1239"/>
      <c r="U609" s="1357"/>
      <c r="Z609" s="1562"/>
      <c r="AF609" s="1562"/>
    </row>
    <row r="610" spans="5:32" ht="13.2">
      <c r="E610" s="6"/>
      <c r="G610" s="1239"/>
      <c r="H610" s="642"/>
      <c r="J610" s="1439"/>
      <c r="K610" s="48" t="e">
        <f t="shared" ca="1" si="121"/>
        <v>#NAME?</v>
      </c>
      <c r="L610" s="48" t="e">
        <f t="shared" ca="1" si="122"/>
        <v>#NAME?</v>
      </c>
      <c r="M610" s="1240" t="e">
        <f t="shared" ca="1" si="120"/>
        <v>#NAME?</v>
      </c>
      <c r="N610" s="1239"/>
      <c r="O610" s="1239"/>
      <c r="P610" s="1239"/>
      <c r="Q610" s="1239"/>
      <c r="R610" s="1239"/>
      <c r="S610" s="1239"/>
      <c r="T610" s="1239"/>
      <c r="U610" s="1357"/>
      <c r="Z610" s="1562"/>
      <c r="AF610" s="1562"/>
    </row>
    <row r="611" spans="5:32" ht="13.2">
      <c r="E611" s="6"/>
      <c r="G611" s="1239"/>
      <c r="H611" s="642"/>
      <c r="J611" s="1439"/>
      <c r="K611" s="48" t="e">
        <f t="shared" ca="1" si="121"/>
        <v>#NAME?</v>
      </c>
      <c r="L611" s="48" t="e">
        <f t="shared" ca="1" si="122"/>
        <v>#NAME?</v>
      </c>
      <c r="M611" s="1240" t="e">
        <f t="shared" ca="1" si="120"/>
        <v>#NAME?</v>
      </c>
      <c r="N611" s="1239"/>
      <c r="O611" s="1239"/>
      <c r="P611" s="1239"/>
      <c r="Q611" s="1239"/>
      <c r="R611" s="1239"/>
      <c r="S611" s="1239"/>
      <c r="T611" s="1239"/>
      <c r="U611" s="1357"/>
      <c r="Z611" s="1562"/>
      <c r="AF611" s="1562"/>
    </row>
    <row r="612" spans="5:32" ht="13.2">
      <c r="E612" s="6"/>
      <c r="G612" s="1239"/>
      <c r="H612" s="642"/>
      <c r="J612" s="1439"/>
      <c r="K612" s="48" t="e">
        <f t="shared" ca="1" si="121"/>
        <v>#NAME?</v>
      </c>
      <c r="L612" s="48" t="e">
        <f t="shared" ca="1" si="122"/>
        <v>#NAME?</v>
      </c>
      <c r="M612" s="1240" t="e">
        <f t="shared" ca="1" si="120"/>
        <v>#NAME?</v>
      </c>
      <c r="N612" s="1239"/>
      <c r="O612" s="1239"/>
      <c r="P612" s="1239"/>
      <c r="Q612" s="1239"/>
      <c r="R612" s="1239"/>
      <c r="S612" s="1239"/>
      <c r="T612" s="1239"/>
      <c r="U612" s="1357"/>
      <c r="Z612" s="1562"/>
      <c r="AF612" s="1562"/>
    </row>
    <row r="613" spans="5:32" ht="13.2">
      <c r="E613" s="6"/>
      <c r="G613" s="1239"/>
      <c r="H613" s="642"/>
      <c r="J613" s="1439"/>
      <c r="K613" s="48" t="e">
        <f t="shared" ca="1" si="121"/>
        <v>#NAME?</v>
      </c>
      <c r="L613" s="48" t="e">
        <f t="shared" ca="1" si="122"/>
        <v>#NAME?</v>
      </c>
      <c r="M613" s="1240" t="e">
        <f t="shared" ca="1" si="120"/>
        <v>#NAME?</v>
      </c>
      <c r="N613" s="1239"/>
      <c r="O613" s="1239"/>
      <c r="P613" s="1239"/>
      <c r="Q613" s="1239"/>
      <c r="R613" s="1239"/>
      <c r="S613" s="1239"/>
      <c r="T613" s="1239"/>
      <c r="U613" s="1357"/>
      <c r="Z613" s="1562"/>
      <c r="AF613" s="1562"/>
    </row>
    <row r="614" spans="5:32" ht="13.2">
      <c r="E614" s="6"/>
      <c r="G614" s="1239"/>
      <c r="H614" s="642"/>
      <c r="J614" s="1439"/>
      <c r="K614" s="48" t="e">
        <f t="shared" ca="1" si="121"/>
        <v>#NAME?</v>
      </c>
      <c r="L614" s="48" t="e">
        <f t="shared" ca="1" si="122"/>
        <v>#NAME?</v>
      </c>
      <c r="M614" s="1240" t="e">
        <f t="shared" ca="1" si="120"/>
        <v>#NAME?</v>
      </c>
      <c r="N614" s="1239"/>
      <c r="O614" s="1239"/>
      <c r="P614" s="1239"/>
      <c r="Q614" s="1239"/>
      <c r="R614" s="1239"/>
      <c r="S614" s="1239"/>
      <c r="T614" s="1239"/>
      <c r="U614" s="1357"/>
      <c r="Z614" s="1562"/>
      <c r="AF614" s="1562"/>
    </row>
    <row r="615" spans="5:32" ht="13.2">
      <c r="E615" s="6"/>
      <c r="G615" s="1239"/>
      <c r="H615" s="642"/>
      <c r="J615" s="1439"/>
      <c r="K615" s="48" t="e">
        <f t="shared" ca="1" si="121"/>
        <v>#NAME?</v>
      </c>
      <c r="L615" s="48" t="e">
        <f t="shared" ca="1" si="122"/>
        <v>#NAME?</v>
      </c>
      <c r="M615" s="1240" t="e">
        <f t="shared" ca="1" si="120"/>
        <v>#NAME?</v>
      </c>
      <c r="N615" s="1239"/>
      <c r="O615" s="1239"/>
      <c r="P615" s="1239"/>
      <c r="Q615" s="1239"/>
      <c r="R615" s="1239"/>
      <c r="S615" s="1239"/>
      <c r="T615" s="1239"/>
      <c r="U615" s="1357"/>
      <c r="Z615" s="1562"/>
      <c r="AF615" s="1562"/>
    </row>
    <row r="616" spans="5:32" ht="13.2">
      <c r="E616" s="6"/>
      <c r="G616" s="1239"/>
      <c r="H616" s="642"/>
      <c r="J616" s="1439"/>
      <c r="K616" s="48" t="e">
        <f t="shared" ca="1" si="121"/>
        <v>#NAME?</v>
      </c>
      <c r="L616" s="48" t="e">
        <f t="shared" ca="1" si="122"/>
        <v>#NAME?</v>
      </c>
      <c r="M616" s="1240" t="e">
        <f t="shared" ca="1" si="120"/>
        <v>#NAME?</v>
      </c>
      <c r="N616" s="1239"/>
      <c r="O616" s="1239"/>
      <c r="P616" s="1239"/>
      <c r="Q616" s="1239"/>
      <c r="R616" s="1239"/>
      <c r="S616" s="1239"/>
      <c r="T616" s="1239"/>
      <c r="U616" s="1357"/>
      <c r="Z616" s="1562"/>
      <c r="AF616" s="1562"/>
    </row>
    <row r="617" spans="5:32" ht="13.2">
      <c r="E617" s="6"/>
      <c r="G617" s="1239"/>
      <c r="H617" s="642"/>
      <c r="J617" s="1439"/>
      <c r="K617" s="48" t="e">
        <f t="shared" ca="1" si="121"/>
        <v>#NAME?</v>
      </c>
      <c r="L617" s="48" t="e">
        <f t="shared" ca="1" si="122"/>
        <v>#NAME?</v>
      </c>
      <c r="M617" s="1240" t="e">
        <f t="shared" ca="1" si="120"/>
        <v>#NAME?</v>
      </c>
      <c r="N617" s="1239"/>
      <c r="O617" s="1239"/>
      <c r="P617" s="1239"/>
      <c r="Q617" s="1239"/>
      <c r="R617" s="1239"/>
      <c r="S617" s="1239"/>
      <c r="T617" s="1239"/>
      <c r="U617" s="1357"/>
      <c r="Z617" s="1562"/>
      <c r="AF617" s="1562"/>
    </row>
    <row r="618" spans="5:32" ht="13.2">
      <c r="E618" s="6"/>
      <c r="G618" s="1239"/>
      <c r="H618" s="642"/>
      <c r="J618" s="1439"/>
      <c r="K618" s="48" t="e">
        <f t="shared" ca="1" si="121"/>
        <v>#NAME?</v>
      </c>
      <c r="L618" s="48" t="e">
        <f t="shared" ca="1" si="122"/>
        <v>#NAME?</v>
      </c>
      <c r="M618" s="1240" t="e">
        <f t="shared" ca="1" si="120"/>
        <v>#NAME?</v>
      </c>
      <c r="N618" s="1239"/>
      <c r="O618" s="1239"/>
      <c r="P618" s="1239"/>
      <c r="Q618" s="1239"/>
      <c r="R618" s="1239"/>
      <c r="S618" s="1239"/>
      <c r="T618" s="1239"/>
      <c r="U618" s="1357"/>
      <c r="Z618" s="1562"/>
      <c r="AF618" s="1562"/>
    </row>
    <row r="619" spans="5:32" ht="13.2">
      <c r="E619" s="6"/>
      <c r="G619" s="1239"/>
      <c r="H619" s="642"/>
      <c r="J619" s="1439"/>
      <c r="K619" s="48" t="e">
        <f t="shared" ca="1" si="121"/>
        <v>#NAME?</v>
      </c>
      <c r="L619" s="48" t="e">
        <f t="shared" ca="1" si="122"/>
        <v>#NAME?</v>
      </c>
      <c r="M619" s="1240" t="e">
        <f t="shared" ca="1" si="120"/>
        <v>#NAME?</v>
      </c>
      <c r="N619" s="1239"/>
      <c r="O619" s="1239"/>
      <c r="P619" s="1239"/>
      <c r="Q619" s="1239"/>
      <c r="R619" s="1239"/>
      <c r="S619" s="1239"/>
      <c r="T619" s="1239"/>
      <c r="U619" s="1357"/>
      <c r="Z619" s="1562"/>
      <c r="AF619" s="1562"/>
    </row>
    <row r="620" spans="5:32" ht="13.2">
      <c r="E620" s="6"/>
      <c r="G620" s="1239"/>
      <c r="H620" s="642"/>
      <c r="J620" s="1439"/>
      <c r="K620" s="48" t="e">
        <f t="shared" ca="1" si="121"/>
        <v>#NAME?</v>
      </c>
      <c r="L620" s="48" t="e">
        <f t="shared" ca="1" si="122"/>
        <v>#NAME?</v>
      </c>
      <c r="M620" s="1240" t="e">
        <f t="shared" ca="1" si="120"/>
        <v>#NAME?</v>
      </c>
      <c r="N620" s="1239"/>
      <c r="O620" s="1239"/>
      <c r="P620" s="1239"/>
      <c r="Q620" s="1239"/>
      <c r="R620" s="1239"/>
      <c r="S620" s="1239"/>
      <c r="T620" s="1239"/>
      <c r="U620" s="1357"/>
      <c r="Z620" s="1562"/>
      <c r="AF620" s="1562"/>
    </row>
    <row r="621" spans="5:32" ht="13.2">
      <c r="E621" s="6"/>
      <c r="G621" s="1239"/>
      <c r="H621" s="642"/>
      <c r="J621" s="1439"/>
      <c r="K621" s="48" t="e">
        <f t="shared" ca="1" si="121"/>
        <v>#NAME?</v>
      </c>
      <c r="L621" s="48" t="e">
        <f t="shared" ca="1" si="122"/>
        <v>#NAME?</v>
      </c>
      <c r="M621" s="1240" t="e">
        <f t="shared" ca="1" si="120"/>
        <v>#NAME?</v>
      </c>
      <c r="N621" s="1239"/>
      <c r="O621" s="1239"/>
      <c r="P621" s="1239"/>
      <c r="Q621" s="1239"/>
      <c r="R621" s="1239"/>
      <c r="S621" s="1239"/>
      <c r="T621" s="1239"/>
      <c r="U621" s="1357"/>
      <c r="Z621" s="1562"/>
      <c r="AF621" s="1562"/>
    </row>
    <row r="622" spans="5:32" ht="13.2">
      <c r="E622" s="6"/>
      <c r="G622" s="1239"/>
      <c r="H622" s="642"/>
      <c r="J622" s="1439"/>
      <c r="K622" s="48" t="e">
        <f t="shared" ca="1" si="121"/>
        <v>#NAME?</v>
      </c>
      <c r="L622" s="48" t="e">
        <f t="shared" ca="1" si="122"/>
        <v>#NAME?</v>
      </c>
      <c r="M622" s="1240" t="e">
        <f t="shared" ca="1" si="120"/>
        <v>#NAME?</v>
      </c>
      <c r="N622" s="1239"/>
      <c r="O622" s="1239"/>
      <c r="P622" s="1239"/>
      <c r="Q622" s="1239"/>
      <c r="R622" s="1239"/>
      <c r="S622" s="1239"/>
      <c r="T622" s="1239"/>
      <c r="U622" s="1357"/>
      <c r="Z622" s="1562"/>
      <c r="AF622" s="1562"/>
    </row>
    <row r="623" spans="5:32" ht="13.2">
      <c r="E623" s="6"/>
      <c r="G623" s="1239"/>
      <c r="H623" s="642"/>
      <c r="J623" s="1439"/>
      <c r="K623" s="48" t="e">
        <f t="shared" ca="1" si="121"/>
        <v>#NAME?</v>
      </c>
      <c r="L623" s="48" t="e">
        <f t="shared" ca="1" si="122"/>
        <v>#NAME?</v>
      </c>
      <c r="M623" s="1240" t="e">
        <f t="shared" ca="1" si="120"/>
        <v>#NAME?</v>
      </c>
      <c r="N623" s="1239"/>
      <c r="O623" s="1239"/>
      <c r="P623" s="1239"/>
      <c r="Q623" s="1239"/>
      <c r="R623" s="1239"/>
      <c r="S623" s="1239"/>
      <c r="T623" s="1239"/>
      <c r="U623" s="1357"/>
      <c r="Z623" s="1562"/>
      <c r="AF623" s="1562"/>
    </row>
    <row r="624" spans="5:32" ht="13.2">
      <c r="E624" s="6"/>
      <c r="G624" s="1239"/>
      <c r="H624" s="642"/>
      <c r="J624" s="1439"/>
      <c r="K624" s="48" t="e">
        <f t="shared" ca="1" si="121"/>
        <v>#NAME?</v>
      </c>
      <c r="L624" s="48" t="e">
        <f t="shared" ca="1" si="122"/>
        <v>#NAME?</v>
      </c>
      <c r="M624" s="1240" t="e">
        <f t="shared" ca="1" si="120"/>
        <v>#NAME?</v>
      </c>
      <c r="N624" s="1239"/>
      <c r="O624" s="1239"/>
      <c r="P624" s="1239"/>
      <c r="Q624" s="1239"/>
      <c r="R624" s="1239"/>
      <c r="S624" s="1239"/>
      <c r="T624" s="1239"/>
      <c r="U624" s="1357"/>
      <c r="Z624" s="1562"/>
      <c r="AF624" s="1562"/>
    </row>
    <row r="625" spans="5:32" ht="13.2">
      <c r="E625" s="6"/>
      <c r="G625" s="1239"/>
      <c r="H625" s="642"/>
      <c r="J625" s="1439"/>
      <c r="K625" s="48" t="e">
        <f t="shared" ca="1" si="121"/>
        <v>#NAME?</v>
      </c>
      <c r="L625" s="48" t="e">
        <f t="shared" ca="1" si="122"/>
        <v>#NAME?</v>
      </c>
      <c r="M625" s="1240" t="e">
        <f t="shared" ca="1" si="120"/>
        <v>#NAME?</v>
      </c>
      <c r="N625" s="1239"/>
      <c r="O625" s="1239"/>
      <c r="P625" s="1239"/>
      <c r="Q625" s="1239"/>
      <c r="R625" s="1239"/>
      <c r="S625" s="1239"/>
      <c r="T625" s="1239"/>
      <c r="U625" s="1357"/>
      <c r="Z625" s="1562"/>
      <c r="AF625" s="1562"/>
    </row>
    <row r="626" spans="5:32" ht="13.2">
      <c r="E626" s="6"/>
      <c r="G626" s="1239"/>
      <c r="H626" s="642"/>
      <c r="J626" s="1439"/>
      <c r="K626" s="48" t="e">
        <f t="shared" ca="1" si="121"/>
        <v>#NAME?</v>
      </c>
      <c r="L626" s="48" t="e">
        <f t="shared" ca="1" si="122"/>
        <v>#NAME?</v>
      </c>
      <c r="M626" s="1240" t="e">
        <f t="shared" ca="1" si="120"/>
        <v>#NAME?</v>
      </c>
      <c r="N626" s="1239"/>
      <c r="O626" s="1239"/>
      <c r="P626" s="1239"/>
      <c r="Q626" s="1239"/>
      <c r="R626" s="1239"/>
      <c r="S626" s="1239"/>
      <c r="T626" s="1239"/>
      <c r="U626" s="1357"/>
      <c r="Z626" s="1562"/>
      <c r="AF626" s="1562"/>
    </row>
    <row r="627" spans="5:32" ht="13.2">
      <c r="E627" s="6"/>
      <c r="G627" s="1239"/>
      <c r="H627" s="642"/>
      <c r="J627" s="1439"/>
      <c r="K627" s="48" t="e">
        <f t="shared" ca="1" si="121"/>
        <v>#NAME?</v>
      </c>
      <c r="L627" s="48" t="e">
        <f t="shared" ca="1" si="122"/>
        <v>#NAME?</v>
      </c>
      <c r="M627" s="1240" t="e">
        <f t="shared" ca="1" si="120"/>
        <v>#NAME?</v>
      </c>
      <c r="N627" s="1239"/>
      <c r="O627" s="1239"/>
      <c r="P627" s="1239"/>
      <c r="Q627" s="1239"/>
      <c r="R627" s="1239"/>
      <c r="S627" s="1239"/>
      <c r="T627" s="1239"/>
      <c r="U627" s="1357"/>
      <c r="Z627" s="1562"/>
      <c r="AF627" s="1562"/>
    </row>
    <row r="628" spans="5:32" ht="13.2">
      <c r="E628" s="6"/>
      <c r="G628" s="1239"/>
      <c r="H628" s="642"/>
      <c r="J628" s="1439"/>
      <c r="K628" s="48" t="e">
        <f t="shared" ca="1" si="121"/>
        <v>#NAME?</v>
      </c>
      <c r="L628" s="48" t="e">
        <f t="shared" ca="1" si="122"/>
        <v>#NAME?</v>
      </c>
      <c r="M628" s="1240" t="e">
        <f t="shared" ca="1" si="120"/>
        <v>#NAME?</v>
      </c>
      <c r="N628" s="1239"/>
      <c r="O628" s="1239"/>
      <c r="P628" s="1239"/>
      <c r="Q628" s="1239"/>
      <c r="R628" s="1239"/>
      <c r="S628" s="1239"/>
      <c r="T628" s="1239"/>
      <c r="U628" s="1357"/>
      <c r="Z628" s="1562"/>
      <c r="AF628" s="1562"/>
    </row>
    <row r="629" spans="5:32" ht="13.2">
      <c r="E629" s="6"/>
      <c r="G629" s="1239"/>
      <c r="H629" s="642"/>
      <c r="J629" s="1439"/>
      <c r="K629" s="48" t="e">
        <f t="shared" ca="1" si="121"/>
        <v>#NAME?</v>
      </c>
      <c r="L629" s="48" t="e">
        <f t="shared" ca="1" si="122"/>
        <v>#NAME?</v>
      </c>
      <c r="M629" s="1240" t="e">
        <f t="shared" ca="1" si="120"/>
        <v>#NAME?</v>
      </c>
      <c r="N629" s="1239"/>
      <c r="O629" s="1239"/>
      <c r="P629" s="1239"/>
      <c r="Q629" s="1239"/>
      <c r="R629" s="1239"/>
      <c r="S629" s="1239"/>
      <c r="T629" s="1239"/>
      <c r="U629" s="1357"/>
      <c r="Z629" s="1562"/>
      <c r="AF629" s="1562"/>
    </row>
    <row r="630" spans="5:32" ht="13.2">
      <c r="E630" s="6"/>
      <c r="G630" s="1239"/>
      <c r="H630" s="642"/>
      <c r="J630" s="1439"/>
      <c r="K630" s="48" t="e">
        <f t="shared" ca="1" si="121"/>
        <v>#NAME?</v>
      </c>
      <c r="L630" s="48" t="e">
        <f t="shared" ca="1" si="122"/>
        <v>#NAME?</v>
      </c>
      <c r="M630" s="1240" t="e">
        <f t="shared" ca="1" si="120"/>
        <v>#NAME?</v>
      </c>
      <c r="N630" s="1239"/>
      <c r="O630" s="1239"/>
      <c r="P630" s="1239"/>
      <c r="Q630" s="1239"/>
      <c r="R630" s="1239"/>
      <c r="S630" s="1239"/>
      <c r="T630" s="1239"/>
      <c r="U630" s="1357"/>
      <c r="Z630" s="1562"/>
      <c r="AF630" s="1562"/>
    </row>
    <row r="631" spans="5:32" ht="13.2">
      <c r="E631" s="6"/>
      <c r="G631" s="1239"/>
      <c r="H631" s="642"/>
      <c r="J631" s="1439"/>
      <c r="K631" s="48" t="e">
        <f t="shared" ca="1" si="121"/>
        <v>#NAME?</v>
      </c>
      <c r="L631" s="48" t="e">
        <f t="shared" ca="1" si="122"/>
        <v>#NAME?</v>
      </c>
      <c r="M631" s="1240" t="e">
        <f t="shared" ca="1" si="120"/>
        <v>#NAME?</v>
      </c>
      <c r="N631" s="1239"/>
      <c r="O631" s="1239"/>
      <c r="P631" s="1239"/>
      <c r="Q631" s="1239"/>
      <c r="R631" s="1239"/>
      <c r="S631" s="1239"/>
      <c r="T631" s="1239"/>
      <c r="U631" s="1357"/>
      <c r="Z631" s="1562"/>
      <c r="AF631" s="1562"/>
    </row>
    <row r="632" spans="5:32" ht="13.2">
      <c r="E632" s="6"/>
      <c r="G632" s="1239"/>
      <c r="H632" s="642"/>
      <c r="J632" s="1439"/>
      <c r="K632" s="48" t="e">
        <f t="shared" ca="1" si="121"/>
        <v>#NAME?</v>
      </c>
      <c r="L632" s="48" t="e">
        <f t="shared" ca="1" si="122"/>
        <v>#NAME?</v>
      </c>
      <c r="M632" s="1240" t="e">
        <f t="shared" ca="1" si="120"/>
        <v>#NAME?</v>
      </c>
      <c r="N632" s="1239"/>
      <c r="O632" s="1239"/>
      <c r="P632" s="1239"/>
      <c r="Q632" s="1239"/>
      <c r="R632" s="1239"/>
      <c r="S632" s="1239"/>
      <c r="T632" s="1239"/>
      <c r="U632" s="1357"/>
      <c r="Z632" s="1562"/>
      <c r="AF632" s="1562"/>
    </row>
    <row r="633" spans="5:32" ht="13.2">
      <c r="E633" s="6"/>
      <c r="G633" s="1239"/>
      <c r="H633" s="642"/>
      <c r="J633" s="1439"/>
      <c r="K633" s="48" t="e">
        <f t="shared" ca="1" si="121"/>
        <v>#NAME?</v>
      </c>
      <c r="L633" s="48" t="e">
        <f t="shared" ca="1" si="122"/>
        <v>#NAME?</v>
      </c>
      <c r="M633" s="1240" t="e">
        <f t="shared" ca="1" si="120"/>
        <v>#NAME?</v>
      </c>
      <c r="N633" s="1239"/>
      <c r="O633" s="1239"/>
      <c r="P633" s="1239"/>
      <c r="Q633" s="1239"/>
      <c r="R633" s="1239"/>
      <c r="S633" s="1239"/>
      <c r="T633" s="1239"/>
      <c r="U633" s="1357"/>
      <c r="Z633" s="1562"/>
      <c r="AF633" s="1562"/>
    </row>
    <row r="634" spans="5:32" ht="13.2">
      <c r="E634" s="6"/>
      <c r="G634" s="1239"/>
      <c r="H634" s="642"/>
      <c r="J634" s="1439"/>
      <c r="K634" s="48" t="e">
        <f t="shared" ca="1" si="121"/>
        <v>#NAME?</v>
      </c>
      <c r="L634" s="48" t="e">
        <f t="shared" ca="1" si="122"/>
        <v>#NAME?</v>
      </c>
      <c r="M634" s="1240" t="e">
        <f t="shared" ca="1" si="120"/>
        <v>#NAME?</v>
      </c>
      <c r="N634" s="1239"/>
      <c r="O634" s="1239"/>
      <c r="P634" s="1239"/>
      <c r="Q634" s="1239"/>
      <c r="R634" s="1239"/>
      <c r="S634" s="1239"/>
      <c r="T634" s="1239"/>
      <c r="U634" s="1357"/>
      <c r="Z634" s="1562"/>
      <c r="AF634" s="1562"/>
    </row>
    <row r="635" spans="5:32" ht="13.2">
      <c r="E635" s="6"/>
      <c r="G635" s="1239"/>
      <c r="H635" s="642"/>
      <c r="J635" s="1439"/>
      <c r="K635" s="48" t="e">
        <f t="shared" ca="1" si="121"/>
        <v>#NAME?</v>
      </c>
      <c r="L635" s="48" t="e">
        <f t="shared" ca="1" si="122"/>
        <v>#NAME?</v>
      </c>
      <c r="M635" s="1240" t="e">
        <f t="shared" ca="1" si="120"/>
        <v>#NAME?</v>
      </c>
      <c r="N635" s="1239"/>
      <c r="O635" s="1239"/>
      <c r="P635" s="1239"/>
      <c r="Q635" s="1239"/>
      <c r="R635" s="1239"/>
      <c r="S635" s="1239"/>
      <c r="T635" s="1239"/>
      <c r="U635" s="1357"/>
      <c r="Z635" s="1562"/>
      <c r="AF635" s="1562"/>
    </row>
    <row r="636" spans="5:32" ht="13.2">
      <c r="E636" s="6"/>
      <c r="G636" s="1239"/>
      <c r="H636" s="642"/>
      <c r="J636" s="1439"/>
      <c r="K636" s="48" t="e">
        <f t="shared" ca="1" si="121"/>
        <v>#NAME?</v>
      </c>
      <c r="L636" s="48" t="e">
        <f t="shared" ca="1" si="122"/>
        <v>#NAME?</v>
      </c>
      <c r="M636" s="1240" t="e">
        <f t="shared" ca="1" si="120"/>
        <v>#NAME?</v>
      </c>
      <c r="N636" s="1239"/>
      <c r="O636" s="1239"/>
      <c r="P636" s="1239"/>
      <c r="Q636" s="1239"/>
      <c r="R636" s="1239"/>
      <c r="S636" s="1239"/>
      <c r="T636" s="1239"/>
      <c r="U636" s="1357"/>
      <c r="Z636" s="1562"/>
      <c r="AF636" s="1562"/>
    </row>
    <row r="637" spans="5:32" ht="13.2">
      <c r="E637" s="6"/>
      <c r="G637" s="1239"/>
      <c r="H637" s="642"/>
      <c r="J637" s="1439"/>
      <c r="K637" s="48" t="e">
        <f t="shared" ca="1" si="121"/>
        <v>#NAME?</v>
      </c>
      <c r="L637" s="48" t="e">
        <f t="shared" ca="1" si="122"/>
        <v>#NAME?</v>
      </c>
      <c r="M637" s="1240" t="e">
        <f t="shared" ca="1" si="120"/>
        <v>#NAME?</v>
      </c>
      <c r="N637" s="1239"/>
      <c r="O637" s="1239"/>
      <c r="P637" s="1239"/>
      <c r="Q637" s="1239"/>
      <c r="R637" s="1239"/>
      <c r="S637" s="1239"/>
      <c r="T637" s="1239"/>
      <c r="U637" s="1357"/>
      <c r="Z637" s="1562"/>
      <c r="AF637" s="1562"/>
    </row>
    <row r="638" spans="5:32" ht="13.2">
      <c r="E638" s="6"/>
      <c r="G638" s="1239"/>
      <c r="H638" s="642"/>
      <c r="J638" s="1439"/>
      <c r="K638" s="48" t="e">
        <f t="shared" ca="1" si="121"/>
        <v>#NAME?</v>
      </c>
      <c r="L638" s="48" t="e">
        <f t="shared" ca="1" si="122"/>
        <v>#NAME?</v>
      </c>
      <c r="M638" s="1240" t="e">
        <f t="shared" ca="1" si="120"/>
        <v>#NAME?</v>
      </c>
      <c r="N638" s="1239"/>
      <c r="O638" s="1239"/>
      <c r="P638" s="1239"/>
      <c r="Q638" s="1239"/>
      <c r="R638" s="1239"/>
      <c r="S638" s="1239"/>
      <c r="T638" s="1239"/>
      <c r="U638" s="1357"/>
      <c r="Z638" s="1562"/>
      <c r="AF638" s="1562"/>
    </row>
    <row r="639" spans="5:32" ht="13.2">
      <c r="E639" s="6"/>
      <c r="G639" s="1239"/>
      <c r="H639" s="642"/>
      <c r="J639" s="1439"/>
      <c r="K639" s="48" t="e">
        <f t="shared" ca="1" si="121"/>
        <v>#NAME?</v>
      </c>
      <c r="L639" s="48" t="e">
        <f t="shared" ca="1" si="122"/>
        <v>#NAME?</v>
      </c>
      <c r="M639" s="1240" t="e">
        <f t="shared" ca="1" si="120"/>
        <v>#NAME?</v>
      </c>
      <c r="N639" s="1239"/>
      <c r="O639" s="1239"/>
      <c r="P639" s="1239"/>
      <c r="Q639" s="1239"/>
      <c r="R639" s="1239"/>
      <c r="S639" s="1239"/>
      <c r="T639" s="1239"/>
      <c r="U639" s="1357"/>
      <c r="Z639" s="1562"/>
      <c r="AF639" s="1562"/>
    </row>
    <row r="640" spans="5:32" ht="13.2">
      <c r="E640" s="6"/>
      <c r="G640" s="1239"/>
      <c r="H640" s="642"/>
      <c r="J640" s="1439"/>
      <c r="K640" s="48" t="e">
        <f t="shared" ca="1" si="121"/>
        <v>#NAME?</v>
      </c>
      <c r="L640" s="48" t="e">
        <f t="shared" ca="1" si="122"/>
        <v>#NAME?</v>
      </c>
      <c r="M640" s="1240" t="e">
        <f t="shared" ca="1" si="120"/>
        <v>#NAME?</v>
      </c>
      <c r="N640" s="1239"/>
      <c r="O640" s="1239"/>
      <c r="P640" s="1239"/>
      <c r="Q640" s="1239"/>
      <c r="R640" s="1239"/>
      <c r="S640" s="1239"/>
      <c r="T640" s="1239"/>
      <c r="U640" s="1357"/>
      <c r="Z640" s="1562"/>
      <c r="AF640" s="1562"/>
    </row>
    <row r="641" spans="5:32" ht="13.2">
      <c r="E641" s="6"/>
      <c r="G641" s="1239"/>
      <c r="H641" s="642"/>
      <c r="J641" s="1439"/>
      <c r="K641" s="48" t="e">
        <f t="shared" ca="1" si="121"/>
        <v>#NAME?</v>
      </c>
      <c r="L641" s="48" t="e">
        <f t="shared" ca="1" si="122"/>
        <v>#NAME?</v>
      </c>
      <c r="M641" s="1240" t="e">
        <f t="shared" ca="1" si="120"/>
        <v>#NAME?</v>
      </c>
      <c r="N641" s="1239"/>
      <c r="O641" s="1239"/>
      <c r="P641" s="1239"/>
      <c r="Q641" s="1239"/>
      <c r="R641" s="1239"/>
      <c r="S641" s="1239"/>
      <c r="T641" s="1239"/>
      <c r="U641" s="1357"/>
      <c r="Z641" s="1562"/>
      <c r="AF641" s="1562"/>
    </row>
    <row r="642" spans="5:32" ht="13.2">
      <c r="E642" s="6"/>
      <c r="G642" s="1239"/>
      <c r="H642" s="642"/>
      <c r="J642" s="1439"/>
      <c r="K642" s="48" t="e">
        <f t="shared" ca="1" si="121"/>
        <v>#NAME?</v>
      </c>
      <c r="L642" s="48" t="e">
        <f t="shared" ca="1" si="122"/>
        <v>#NAME?</v>
      </c>
      <c r="M642" s="1240" t="e">
        <f t="shared" ca="1" si="120"/>
        <v>#NAME?</v>
      </c>
      <c r="N642" s="1239"/>
      <c r="O642" s="1239"/>
      <c r="P642" s="1239"/>
      <c r="Q642" s="1239"/>
      <c r="R642" s="1239"/>
      <c r="S642" s="1239"/>
      <c r="T642" s="1239"/>
      <c r="U642" s="1357"/>
      <c r="Z642" s="1562"/>
      <c r="AF642" s="1562"/>
    </row>
    <row r="643" spans="5:32" ht="13.2">
      <c r="E643" s="6"/>
      <c r="G643" s="1239"/>
      <c r="H643" s="642"/>
      <c r="J643" s="1439"/>
      <c r="K643" s="48" t="e">
        <f t="shared" ca="1" si="121"/>
        <v>#NAME?</v>
      </c>
      <c r="L643" s="48" t="e">
        <f t="shared" ca="1" si="122"/>
        <v>#NAME?</v>
      </c>
      <c r="M643" s="1240" t="e">
        <f t="shared" ca="1" si="120"/>
        <v>#NAME?</v>
      </c>
      <c r="N643" s="1239"/>
      <c r="O643" s="1239"/>
      <c r="P643" s="1239"/>
      <c r="Q643" s="1239"/>
      <c r="R643" s="1239"/>
      <c r="S643" s="1239"/>
      <c r="T643" s="1239"/>
      <c r="U643" s="1357"/>
      <c r="Z643" s="1562"/>
      <c r="AF643" s="1562"/>
    </row>
    <row r="644" spans="5:32" ht="13.2">
      <c r="E644" s="6"/>
      <c r="G644" s="1239"/>
      <c r="H644" s="642"/>
      <c r="J644" s="1439"/>
      <c r="K644" s="48" t="e">
        <f t="shared" ca="1" si="121"/>
        <v>#NAME?</v>
      </c>
      <c r="L644" s="48" t="e">
        <f t="shared" ca="1" si="122"/>
        <v>#NAME?</v>
      </c>
      <c r="M644" s="1240" t="e">
        <f t="shared" ca="1" si="120"/>
        <v>#NAME?</v>
      </c>
      <c r="N644" s="1239"/>
      <c r="O644" s="1239"/>
      <c r="P644" s="1239"/>
      <c r="Q644" s="1239"/>
      <c r="R644" s="1239"/>
      <c r="S644" s="1239"/>
      <c r="T644" s="1239"/>
      <c r="U644" s="1357"/>
      <c r="Z644" s="1562"/>
      <c r="AF644" s="1562"/>
    </row>
    <row r="645" spans="5:32" ht="13.2">
      <c r="E645" s="6"/>
      <c r="G645" s="1239"/>
      <c r="H645" s="642"/>
      <c r="J645" s="1439"/>
      <c r="K645" s="48" t="e">
        <f t="shared" ca="1" si="121"/>
        <v>#NAME?</v>
      </c>
      <c r="L645" s="48" t="e">
        <f t="shared" ca="1" si="122"/>
        <v>#NAME?</v>
      </c>
      <c r="M645" s="1240" t="e">
        <f t="shared" ca="1" si="120"/>
        <v>#NAME?</v>
      </c>
      <c r="N645" s="1239"/>
      <c r="O645" s="1239"/>
      <c r="P645" s="1239"/>
      <c r="Q645" s="1239"/>
      <c r="R645" s="1239"/>
      <c r="S645" s="1239"/>
      <c r="T645" s="1239"/>
      <c r="U645" s="1357"/>
      <c r="Z645" s="1562"/>
      <c r="AF645" s="1562"/>
    </row>
    <row r="646" spans="5:32" ht="13.2">
      <c r="E646" s="6"/>
      <c r="G646" s="1239"/>
      <c r="H646" s="642"/>
      <c r="J646" s="1439"/>
      <c r="K646" s="48" t="e">
        <f t="shared" ca="1" si="121"/>
        <v>#NAME?</v>
      </c>
      <c r="L646" s="48" t="e">
        <f t="shared" ca="1" si="122"/>
        <v>#NAME?</v>
      </c>
      <c r="M646" s="1240" t="e">
        <f t="shared" ca="1" si="120"/>
        <v>#NAME?</v>
      </c>
      <c r="N646" s="1239"/>
      <c r="O646" s="1239"/>
      <c r="P646" s="1239"/>
      <c r="Q646" s="1239"/>
      <c r="R646" s="1239"/>
      <c r="S646" s="1239"/>
      <c r="T646" s="1239"/>
      <c r="U646" s="1357"/>
      <c r="Z646" s="1562"/>
      <c r="AF646" s="1562"/>
    </row>
    <row r="647" spans="5:32" ht="13.2">
      <c r="E647" s="6"/>
      <c r="G647" s="1239"/>
      <c r="H647" s="642"/>
      <c r="J647" s="1439"/>
      <c r="K647" s="48" t="e">
        <f t="shared" ca="1" si="121"/>
        <v>#NAME?</v>
      </c>
      <c r="L647" s="48" t="e">
        <f t="shared" ca="1" si="122"/>
        <v>#NAME?</v>
      </c>
      <c r="M647" s="1240" t="e">
        <f t="shared" ca="1" si="120"/>
        <v>#NAME?</v>
      </c>
      <c r="N647" s="1239"/>
      <c r="O647" s="1239"/>
      <c r="P647" s="1239"/>
      <c r="Q647" s="1239"/>
      <c r="R647" s="1239"/>
      <c r="S647" s="1239"/>
      <c r="T647" s="1239"/>
      <c r="U647" s="1357"/>
      <c r="Z647" s="1562"/>
      <c r="AF647" s="1562"/>
    </row>
    <row r="648" spans="5:32" ht="13.2">
      <c r="E648" s="6"/>
      <c r="G648" s="1239"/>
      <c r="H648" s="642"/>
      <c r="J648" s="1439"/>
      <c r="K648" s="48" t="e">
        <f t="shared" ca="1" si="121"/>
        <v>#NAME?</v>
      </c>
      <c r="L648" s="48" t="e">
        <f t="shared" ca="1" si="122"/>
        <v>#NAME?</v>
      </c>
      <c r="M648" s="1240" t="e">
        <f t="shared" ca="1" si="120"/>
        <v>#NAME?</v>
      </c>
      <c r="N648" s="1239"/>
      <c r="O648" s="1239"/>
      <c r="P648" s="1239"/>
      <c r="Q648" s="1239"/>
      <c r="R648" s="1239"/>
      <c r="S648" s="1239"/>
      <c r="T648" s="1239"/>
      <c r="U648" s="1357"/>
      <c r="Z648" s="1562"/>
      <c r="AF648" s="1562"/>
    </row>
    <row r="649" spans="5:32" ht="13.2">
      <c r="E649" s="6"/>
      <c r="G649" s="1239"/>
      <c r="H649" s="642"/>
      <c r="J649" s="1439"/>
      <c r="K649" s="48" t="e">
        <f t="shared" ca="1" si="121"/>
        <v>#NAME?</v>
      </c>
      <c r="L649" s="48" t="e">
        <f t="shared" ca="1" si="122"/>
        <v>#NAME?</v>
      </c>
      <c r="M649" s="1240" t="e">
        <f t="shared" ca="1" si="120"/>
        <v>#NAME?</v>
      </c>
      <c r="N649" s="1239"/>
      <c r="O649" s="1239"/>
      <c r="P649" s="1239"/>
      <c r="Q649" s="1239"/>
      <c r="R649" s="1239"/>
      <c r="S649" s="1239"/>
      <c r="T649" s="1239"/>
      <c r="U649" s="1357"/>
      <c r="Z649" s="1562"/>
      <c r="AF649" s="1562"/>
    </row>
    <row r="650" spans="5:32" ht="13.2">
      <c r="E650" s="6"/>
      <c r="G650" s="1239"/>
      <c r="H650" s="642"/>
      <c r="J650" s="1439"/>
      <c r="K650" s="48" t="e">
        <f t="shared" ca="1" si="121"/>
        <v>#NAME?</v>
      </c>
      <c r="L650" s="48" t="e">
        <f t="shared" ca="1" si="122"/>
        <v>#NAME?</v>
      </c>
      <c r="M650" s="1240" t="e">
        <f t="shared" ca="1" si="120"/>
        <v>#NAME?</v>
      </c>
      <c r="N650" s="1239"/>
      <c r="O650" s="1239"/>
      <c r="P650" s="1239"/>
      <c r="Q650" s="1239"/>
      <c r="R650" s="1239"/>
      <c r="S650" s="1239"/>
      <c r="T650" s="1239"/>
      <c r="U650" s="1357"/>
      <c r="Z650" s="1562"/>
      <c r="AF650" s="1562"/>
    </row>
    <row r="651" spans="5:32" ht="13.2">
      <c r="E651" s="6"/>
      <c r="G651" s="1239"/>
      <c r="H651" s="642"/>
      <c r="J651" s="1439"/>
      <c r="K651" s="48" t="e">
        <f t="shared" ca="1" si="121"/>
        <v>#NAME?</v>
      </c>
      <c r="L651" s="48" t="e">
        <f t="shared" ca="1" si="122"/>
        <v>#NAME?</v>
      </c>
      <c r="M651" s="1240" t="e">
        <f t="shared" ca="1" si="120"/>
        <v>#NAME?</v>
      </c>
      <c r="N651" s="1239"/>
      <c r="O651" s="1239"/>
      <c r="P651" s="1239"/>
      <c r="Q651" s="1239"/>
      <c r="R651" s="1239"/>
      <c r="S651" s="1239"/>
      <c r="T651" s="1239"/>
      <c r="U651" s="1357"/>
      <c r="Z651" s="1562"/>
      <c r="AF651" s="1562"/>
    </row>
    <row r="652" spans="5:32" ht="13.2">
      <c r="E652" s="6"/>
      <c r="G652" s="1239"/>
      <c r="H652" s="642"/>
      <c r="J652" s="1439"/>
      <c r="K652" s="48" t="e">
        <f t="shared" ca="1" si="121"/>
        <v>#NAME?</v>
      </c>
      <c r="L652" s="48" t="e">
        <f t="shared" ca="1" si="122"/>
        <v>#NAME?</v>
      </c>
      <c r="M652" s="1240" t="e">
        <f t="shared" ca="1" si="120"/>
        <v>#NAME?</v>
      </c>
      <c r="N652" s="1239"/>
      <c r="O652" s="1239"/>
      <c r="P652" s="1239"/>
      <c r="Q652" s="1239"/>
      <c r="R652" s="1239"/>
      <c r="S652" s="1239"/>
      <c r="T652" s="1239"/>
      <c r="U652" s="1357"/>
      <c r="Z652" s="1562"/>
      <c r="AF652" s="1562"/>
    </row>
    <row r="653" spans="5:32" ht="13.2">
      <c r="E653" s="6"/>
      <c r="G653" s="1239"/>
      <c r="H653" s="642"/>
      <c r="J653" s="1439"/>
      <c r="K653" s="48" t="e">
        <f t="shared" ca="1" si="121"/>
        <v>#NAME?</v>
      </c>
      <c r="L653" s="48" t="e">
        <f t="shared" ca="1" si="122"/>
        <v>#NAME?</v>
      </c>
      <c r="M653" s="1240" t="e">
        <f t="shared" ca="1" si="120"/>
        <v>#NAME?</v>
      </c>
      <c r="N653" s="1239"/>
      <c r="O653" s="1239"/>
      <c r="P653" s="1239"/>
      <c r="Q653" s="1239"/>
      <c r="R653" s="1239"/>
      <c r="S653" s="1239"/>
      <c r="T653" s="1239"/>
      <c r="U653" s="1357"/>
      <c r="Z653" s="1562"/>
      <c r="AF653" s="1562"/>
    </row>
    <row r="654" spans="5:32" ht="13.2">
      <c r="E654" s="6"/>
      <c r="G654" s="1239"/>
      <c r="H654" s="642"/>
      <c r="J654" s="1439"/>
      <c r="K654" s="48" t="e">
        <f t="shared" ca="1" si="121"/>
        <v>#NAME?</v>
      </c>
      <c r="L654" s="48" t="e">
        <f t="shared" ca="1" si="122"/>
        <v>#NAME?</v>
      </c>
      <c r="M654" s="1240" t="e">
        <f t="shared" ca="1" si="120"/>
        <v>#NAME?</v>
      </c>
      <c r="N654" s="1239"/>
      <c r="O654" s="1239"/>
      <c r="P654" s="1239"/>
      <c r="Q654" s="1239"/>
      <c r="R654" s="1239"/>
      <c r="S654" s="1239"/>
      <c r="T654" s="1239"/>
      <c r="U654" s="1357"/>
      <c r="Z654" s="1562"/>
      <c r="AF654" s="1562"/>
    </row>
    <row r="655" spans="5:32" ht="13.2">
      <c r="E655" s="6"/>
      <c r="G655" s="1239"/>
      <c r="H655" s="642"/>
      <c r="J655" s="1439"/>
      <c r="K655" s="48" t="e">
        <f t="shared" ca="1" si="121"/>
        <v>#NAME?</v>
      </c>
      <c r="L655" s="48" t="e">
        <f t="shared" ca="1" si="122"/>
        <v>#NAME?</v>
      </c>
      <c r="M655" s="1240" t="e">
        <f t="shared" ca="1" si="120"/>
        <v>#NAME?</v>
      </c>
      <c r="N655" s="1239"/>
      <c r="O655" s="1239"/>
      <c r="P655" s="1239"/>
      <c r="Q655" s="1239"/>
      <c r="R655" s="1239"/>
      <c r="S655" s="1239"/>
      <c r="T655" s="1239"/>
      <c r="U655" s="1357"/>
      <c r="Z655" s="1562"/>
      <c r="AF655" s="1562"/>
    </row>
    <row r="656" spans="5:32" ht="13.2">
      <c r="E656" s="6"/>
      <c r="G656" s="1239"/>
      <c r="H656" s="642"/>
      <c r="J656" s="1439"/>
      <c r="K656" s="48" t="e">
        <f t="shared" ca="1" si="121"/>
        <v>#NAME?</v>
      </c>
      <c r="L656" s="48" t="e">
        <f t="shared" ca="1" si="122"/>
        <v>#NAME?</v>
      </c>
      <c r="M656" s="1240" t="e">
        <f t="shared" ca="1" si="120"/>
        <v>#NAME?</v>
      </c>
      <c r="N656" s="1239"/>
      <c r="O656" s="1239"/>
      <c r="P656" s="1239"/>
      <c r="Q656" s="1239"/>
      <c r="R656" s="1239"/>
      <c r="S656" s="1239"/>
      <c r="T656" s="1239"/>
      <c r="U656" s="1357"/>
      <c r="Z656" s="1562"/>
      <c r="AF656" s="1562"/>
    </row>
    <row r="657" spans="5:32" ht="13.2">
      <c r="E657" s="6"/>
      <c r="G657" s="1239"/>
      <c r="H657" s="642"/>
      <c r="J657" s="1439"/>
      <c r="K657" s="48" t="e">
        <f t="shared" ca="1" si="121"/>
        <v>#NAME?</v>
      </c>
      <c r="L657" s="48" t="e">
        <f t="shared" ca="1" si="122"/>
        <v>#NAME?</v>
      </c>
      <c r="M657" s="1240" t="e">
        <f t="shared" ca="1" si="120"/>
        <v>#NAME?</v>
      </c>
      <c r="N657" s="1239"/>
      <c r="O657" s="1239"/>
      <c r="P657" s="1239"/>
      <c r="Q657" s="1239"/>
      <c r="R657" s="1239"/>
      <c r="S657" s="1239"/>
      <c r="T657" s="1239"/>
      <c r="U657" s="1357"/>
      <c r="Z657" s="1562"/>
      <c r="AF657" s="1562"/>
    </row>
    <row r="658" spans="5:32" ht="13.2">
      <c r="E658" s="6"/>
      <c r="G658" s="1239"/>
      <c r="H658" s="642"/>
      <c r="J658" s="1439"/>
      <c r="K658" s="48" t="e">
        <f t="shared" ca="1" si="121"/>
        <v>#NAME?</v>
      </c>
      <c r="L658" s="48" t="e">
        <f t="shared" ca="1" si="122"/>
        <v>#NAME?</v>
      </c>
      <c r="M658" s="1240" t="e">
        <f t="shared" ca="1" si="120"/>
        <v>#NAME?</v>
      </c>
      <c r="N658" s="1239"/>
      <c r="O658" s="1239"/>
      <c r="P658" s="1239"/>
      <c r="Q658" s="1239"/>
      <c r="R658" s="1239"/>
      <c r="S658" s="1239"/>
      <c r="T658" s="1239"/>
      <c r="U658" s="1357"/>
      <c r="Z658" s="1562"/>
      <c r="AF658" s="1562"/>
    </row>
    <row r="659" spans="5:32" ht="13.2">
      <c r="E659" s="6"/>
      <c r="G659" s="1239"/>
      <c r="H659" s="642"/>
      <c r="J659" s="1439"/>
      <c r="K659" s="48" t="e">
        <f t="shared" ca="1" si="121"/>
        <v>#NAME?</v>
      </c>
      <c r="L659" s="48" t="e">
        <f t="shared" ca="1" si="122"/>
        <v>#NAME?</v>
      </c>
      <c r="M659" s="1240" t="e">
        <f t="shared" ca="1" si="120"/>
        <v>#NAME?</v>
      </c>
      <c r="N659" s="1239"/>
      <c r="O659" s="1239"/>
      <c r="P659" s="1239"/>
      <c r="Q659" s="1239"/>
      <c r="R659" s="1239"/>
      <c r="S659" s="1239"/>
      <c r="T659" s="1239"/>
      <c r="U659" s="1357"/>
      <c r="Z659" s="1562"/>
      <c r="AF659" s="1562"/>
    </row>
    <row r="660" spans="5:32" ht="13.2">
      <c r="E660" s="6"/>
      <c r="G660" s="1239"/>
      <c r="H660" s="642"/>
      <c r="J660" s="1439"/>
      <c r="K660" s="48" t="e">
        <f t="shared" ca="1" si="121"/>
        <v>#NAME?</v>
      </c>
      <c r="L660" s="48" t="e">
        <f t="shared" ca="1" si="122"/>
        <v>#NAME?</v>
      </c>
      <c r="M660" s="1240" t="e">
        <f t="shared" ca="1" si="120"/>
        <v>#NAME?</v>
      </c>
      <c r="N660" s="1239"/>
      <c r="O660" s="1239"/>
      <c r="P660" s="1239"/>
      <c r="Q660" s="1239"/>
      <c r="R660" s="1239"/>
      <c r="S660" s="1239"/>
      <c r="T660" s="1239"/>
      <c r="U660" s="1357"/>
      <c r="Z660" s="1562"/>
      <c r="AF660" s="1562"/>
    </row>
    <row r="661" spans="5:32" ht="13.2">
      <c r="E661" s="6"/>
      <c r="G661" s="1239"/>
      <c r="H661" s="642"/>
      <c r="J661" s="1439"/>
      <c r="K661" s="48" t="e">
        <f t="shared" ca="1" si="121"/>
        <v>#NAME?</v>
      </c>
      <c r="L661" s="48" t="e">
        <f t="shared" ca="1" si="122"/>
        <v>#NAME?</v>
      </c>
      <c r="M661" s="1240" t="e">
        <f t="shared" ca="1" si="120"/>
        <v>#NAME?</v>
      </c>
      <c r="N661" s="1239"/>
      <c r="O661" s="1239"/>
      <c r="P661" s="1239"/>
      <c r="Q661" s="1239"/>
      <c r="R661" s="1239"/>
      <c r="S661" s="1239"/>
      <c r="T661" s="1239"/>
      <c r="U661" s="1357"/>
      <c r="Z661" s="1562"/>
      <c r="AF661" s="1562"/>
    </row>
    <row r="662" spans="5:32" ht="13.2">
      <c r="E662" s="6"/>
      <c r="G662" s="1239"/>
      <c r="H662" s="642"/>
      <c r="J662" s="1439"/>
      <c r="K662" s="48" t="e">
        <f t="shared" ca="1" si="121"/>
        <v>#NAME?</v>
      </c>
      <c r="L662" s="48" t="e">
        <f t="shared" ca="1" si="122"/>
        <v>#NAME?</v>
      </c>
      <c r="M662" s="1240" t="e">
        <f t="shared" ca="1" si="120"/>
        <v>#NAME?</v>
      </c>
      <c r="N662" s="1239"/>
      <c r="O662" s="1239"/>
      <c r="P662" s="1239"/>
      <c r="Q662" s="1239"/>
      <c r="R662" s="1239"/>
      <c r="S662" s="1239"/>
      <c r="T662" s="1239"/>
      <c r="U662" s="1357"/>
      <c r="Z662" s="1562"/>
      <c r="AF662" s="1562"/>
    </row>
    <row r="663" spans="5:32" ht="13.2">
      <c r="E663" s="6"/>
      <c r="G663" s="1239"/>
      <c r="H663" s="642"/>
      <c r="J663" s="1439"/>
      <c r="K663" s="48" t="e">
        <f t="shared" ca="1" si="121"/>
        <v>#NAME?</v>
      </c>
      <c r="L663" s="48" t="e">
        <f t="shared" ca="1" si="122"/>
        <v>#NAME?</v>
      </c>
      <c r="M663" s="1240" t="e">
        <f t="shared" ca="1" si="120"/>
        <v>#NAME?</v>
      </c>
      <c r="N663" s="1239"/>
      <c r="O663" s="1239"/>
      <c r="P663" s="1239"/>
      <c r="Q663" s="1239"/>
      <c r="R663" s="1239"/>
      <c r="S663" s="1239"/>
      <c r="T663" s="1239"/>
      <c r="U663" s="1357"/>
      <c r="Z663" s="1562"/>
      <c r="AF663" s="1562"/>
    </row>
    <row r="664" spans="5:32" ht="13.2">
      <c r="E664" s="6"/>
      <c r="G664" s="1239"/>
      <c r="H664" s="642"/>
      <c r="J664" s="1439"/>
      <c r="K664" s="48" t="e">
        <f t="shared" ca="1" si="121"/>
        <v>#NAME?</v>
      </c>
      <c r="L664" s="48" t="e">
        <f t="shared" ca="1" si="122"/>
        <v>#NAME?</v>
      </c>
      <c r="M664" s="1240" t="e">
        <f t="shared" ref="M664:M682" ca="1" si="123">(G664-K664-L664)*0.7</f>
        <v>#NAME?</v>
      </c>
      <c r="N664" s="1239"/>
      <c r="O664" s="1239"/>
      <c r="P664" s="1239"/>
      <c r="Q664" s="1239"/>
      <c r="R664" s="1239"/>
      <c r="S664" s="1239"/>
      <c r="T664" s="1239"/>
      <c r="U664" s="1357"/>
      <c r="Z664" s="1562"/>
      <c r="AF664" s="1562"/>
    </row>
    <row r="665" spans="5:32" ht="13.2">
      <c r="E665" s="6"/>
      <c r="G665" s="1239"/>
      <c r="H665" s="642"/>
      <c r="J665" s="1439"/>
      <c r="K665" s="48" t="e">
        <f t="shared" ca="1" si="121"/>
        <v>#NAME?</v>
      </c>
      <c r="L665" s="48" t="e">
        <f t="shared" ca="1" si="122"/>
        <v>#NAME?</v>
      </c>
      <c r="M665" s="1240" t="e">
        <f t="shared" ca="1" si="123"/>
        <v>#NAME?</v>
      </c>
      <c r="N665" s="1239"/>
      <c r="O665" s="1239"/>
      <c r="P665" s="1239"/>
      <c r="Q665" s="1239"/>
      <c r="R665" s="1239"/>
      <c r="S665" s="1239"/>
      <c r="T665" s="1239"/>
      <c r="U665" s="1357"/>
      <c r="Z665" s="1562"/>
      <c r="AF665" s="1562"/>
    </row>
    <row r="666" spans="5:32" ht="13.2">
      <c r="E666" s="6"/>
      <c r="G666" s="1239"/>
      <c r="H666" s="642"/>
      <c r="J666" s="1439"/>
      <c r="K666" s="48" t="e">
        <f t="shared" ca="1" si="121"/>
        <v>#NAME?</v>
      </c>
      <c r="L666" s="48" t="e">
        <f t="shared" ca="1" si="122"/>
        <v>#NAME?</v>
      </c>
      <c r="M666" s="1240" t="e">
        <f t="shared" ca="1" si="123"/>
        <v>#NAME?</v>
      </c>
      <c r="N666" s="1239"/>
      <c r="O666" s="1239"/>
      <c r="P666" s="1239"/>
      <c r="Q666" s="1239"/>
      <c r="R666" s="1239"/>
      <c r="S666" s="1239"/>
      <c r="T666" s="1239"/>
      <c r="U666" s="1357"/>
      <c r="Z666" s="1562"/>
      <c r="AF666" s="1562"/>
    </row>
    <row r="667" spans="5:32" ht="13.2">
      <c r="E667" s="6"/>
      <c r="G667" s="1239"/>
      <c r="H667" s="642"/>
      <c r="J667" s="1439"/>
      <c r="K667" s="48" t="e">
        <f t="shared" ref="K667:K682" ca="1" si="124">_xludf.IFS(C667="成田机场",3000,C667="羽田机场",1200,D667="NearMe",1000)</f>
        <v>#NAME?</v>
      </c>
      <c r="L667" s="48" t="e">
        <f t="shared" ref="L667:L682" ca="1" si="125">_xludf.IFS(C667="成田机场",4000,C667="羽田机场",1000)</f>
        <v>#NAME?</v>
      </c>
      <c r="M667" s="1240" t="e">
        <f t="shared" ca="1" si="123"/>
        <v>#NAME?</v>
      </c>
      <c r="N667" s="1239"/>
      <c r="O667" s="1239"/>
      <c r="P667" s="1239"/>
      <c r="Q667" s="1239"/>
      <c r="R667" s="1239"/>
      <c r="S667" s="1239"/>
      <c r="T667" s="1239"/>
      <c r="U667" s="1357"/>
      <c r="Z667" s="1562"/>
      <c r="AF667" s="1562"/>
    </row>
    <row r="668" spans="5:32" ht="13.2">
      <c r="E668" s="6"/>
      <c r="G668" s="1239"/>
      <c r="H668" s="642"/>
      <c r="J668" s="1439"/>
      <c r="K668" s="48" t="e">
        <f t="shared" ca="1" si="124"/>
        <v>#NAME?</v>
      </c>
      <c r="L668" s="48" t="e">
        <f t="shared" ca="1" si="125"/>
        <v>#NAME?</v>
      </c>
      <c r="M668" s="1240" t="e">
        <f t="shared" ca="1" si="123"/>
        <v>#NAME?</v>
      </c>
      <c r="N668" s="1239"/>
      <c r="O668" s="1239"/>
      <c r="P668" s="1239"/>
      <c r="Q668" s="1239"/>
      <c r="R668" s="1239"/>
      <c r="S668" s="1239"/>
      <c r="T668" s="1239"/>
      <c r="U668" s="1357"/>
      <c r="Z668" s="1562"/>
      <c r="AF668" s="1562"/>
    </row>
    <row r="669" spans="5:32" ht="13.2">
      <c r="E669" s="6"/>
      <c r="G669" s="1239"/>
      <c r="H669" s="642"/>
      <c r="J669" s="1439"/>
      <c r="K669" s="48" t="e">
        <f t="shared" ca="1" si="124"/>
        <v>#NAME?</v>
      </c>
      <c r="L669" s="48" t="e">
        <f t="shared" ca="1" si="125"/>
        <v>#NAME?</v>
      </c>
      <c r="M669" s="1240" t="e">
        <f t="shared" ca="1" si="123"/>
        <v>#NAME?</v>
      </c>
      <c r="N669" s="1239"/>
      <c r="O669" s="1239"/>
      <c r="P669" s="1239"/>
      <c r="Q669" s="1239"/>
      <c r="R669" s="1239"/>
      <c r="S669" s="1239"/>
      <c r="T669" s="1239"/>
      <c r="U669" s="1357"/>
      <c r="Z669" s="1562"/>
      <c r="AF669" s="1562"/>
    </row>
    <row r="670" spans="5:32" ht="13.2">
      <c r="E670" s="6"/>
      <c r="G670" s="1239"/>
      <c r="H670" s="642"/>
      <c r="J670" s="1439"/>
      <c r="K670" s="48" t="e">
        <f t="shared" ca="1" si="124"/>
        <v>#NAME?</v>
      </c>
      <c r="L670" s="48" t="e">
        <f t="shared" ca="1" si="125"/>
        <v>#NAME?</v>
      </c>
      <c r="M670" s="1240" t="e">
        <f t="shared" ca="1" si="123"/>
        <v>#NAME?</v>
      </c>
      <c r="N670" s="1239"/>
      <c r="O670" s="1239"/>
      <c r="P670" s="1239"/>
      <c r="Q670" s="1239"/>
      <c r="R670" s="1239"/>
      <c r="S670" s="1239"/>
      <c r="T670" s="1239"/>
      <c r="U670" s="1357"/>
      <c r="Z670" s="1562"/>
      <c r="AF670" s="1562"/>
    </row>
    <row r="671" spans="5:32" ht="13.2">
      <c r="E671" s="6"/>
      <c r="G671" s="1239"/>
      <c r="H671" s="642"/>
      <c r="J671" s="1439"/>
      <c r="K671" s="48" t="e">
        <f t="shared" ca="1" si="124"/>
        <v>#NAME?</v>
      </c>
      <c r="L671" s="48" t="e">
        <f t="shared" ca="1" si="125"/>
        <v>#NAME?</v>
      </c>
      <c r="M671" s="1240" t="e">
        <f t="shared" ca="1" si="123"/>
        <v>#NAME?</v>
      </c>
      <c r="N671" s="1239"/>
      <c r="O671" s="1239"/>
      <c r="P671" s="1239"/>
      <c r="Q671" s="1239"/>
      <c r="R671" s="1239"/>
      <c r="S671" s="1239"/>
      <c r="T671" s="1239"/>
      <c r="U671" s="1357"/>
      <c r="Z671" s="1562"/>
      <c r="AF671" s="1562"/>
    </row>
    <row r="672" spans="5:32" ht="13.2">
      <c r="E672" s="6"/>
      <c r="G672" s="1239"/>
      <c r="H672" s="642"/>
      <c r="J672" s="1439"/>
      <c r="K672" s="48" t="e">
        <f t="shared" ca="1" si="124"/>
        <v>#NAME?</v>
      </c>
      <c r="L672" s="48" t="e">
        <f t="shared" ca="1" si="125"/>
        <v>#NAME?</v>
      </c>
      <c r="M672" s="1240" t="e">
        <f t="shared" ca="1" si="123"/>
        <v>#NAME?</v>
      </c>
      <c r="N672" s="1239"/>
      <c r="O672" s="1239"/>
      <c r="P672" s="1239"/>
      <c r="Q672" s="1239"/>
      <c r="R672" s="1239"/>
      <c r="S672" s="1239"/>
      <c r="T672" s="1239"/>
      <c r="U672" s="1357"/>
      <c r="Z672" s="1562"/>
      <c r="AF672" s="1562"/>
    </row>
    <row r="673" spans="5:32" ht="13.2">
      <c r="E673" s="6"/>
      <c r="G673" s="1239"/>
      <c r="H673" s="642"/>
      <c r="J673" s="1439"/>
      <c r="K673" s="48" t="e">
        <f t="shared" ca="1" si="124"/>
        <v>#NAME?</v>
      </c>
      <c r="L673" s="48" t="e">
        <f t="shared" ca="1" si="125"/>
        <v>#NAME?</v>
      </c>
      <c r="M673" s="1240" t="e">
        <f t="shared" ca="1" si="123"/>
        <v>#NAME?</v>
      </c>
      <c r="N673" s="1239"/>
      <c r="O673" s="1239"/>
      <c r="P673" s="1239"/>
      <c r="Q673" s="1239"/>
      <c r="R673" s="1239"/>
      <c r="S673" s="1239"/>
      <c r="T673" s="1239"/>
      <c r="U673" s="1357"/>
      <c r="Z673" s="1562"/>
      <c r="AF673" s="1562"/>
    </row>
    <row r="674" spans="5:32" ht="13.2">
      <c r="E674" s="6"/>
      <c r="G674" s="1239"/>
      <c r="H674" s="642"/>
      <c r="J674" s="1439"/>
      <c r="K674" s="48" t="e">
        <f t="shared" ca="1" si="124"/>
        <v>#NAME?</v>
      </c>
      <c r="L674" s="48" t="e">
        <f t="shared" ca="1" si="125"/>
        <v>#NAME?</v>
      </c>
      <c r="M674" s="1240" t="e">
        <f t="shared" ca="1" si="123"/>
        <v>#NAME?</v>
      </c>
      <c r="N674" s="1239"/>
      <c r="O674" s="1239"/>
      <c r="P674" s="1239"/>
      <c r="Q674" s="1239"/>
      <c r="R674" s="1239"/>
      <c r="S674" s="1239"/>
      <c r="T674" s="1239"/>
      <c r="U674" s="1357"/>
      <c r="Z674" s="1562"/>
      <c r="AF674" s="1562"/>
    </row>
    <row r="675" spans="5:32" ht="13.2">
      <c r="E675" s="6"/>
      <c r="G675" s="1239"/>
      <c r="H675" s="642"/>
      <c r="J675" s="1439"/>
      <c r="K675" s="48" t="e">
        <f t="shared" ca="1" si="124"/>
        <v>#NAME?</v>
      </c>
      <c r="L675" s="48" t="e">
        <f t="shared" ca="1" si="125"/>
        <v>#NAME?</v>
      </c>
      <c r="M675" s="1240" t="e">
        <f t="shared" ca="1" si="123"/>
        <v>#NAME?</v>
      </c>
      <c r="N675" s="1239"/>
      <c r="O675" s="1239"/>
      <c r="P675" s="1239"/>
      <c r="Q675" s="1239"/>
      <c r="R675" s="1239"/>
      <c r="S675" s="1239"/>
      <c r="T675" s="1239"/>
      <c r="U675" s="1357"/>
      <c r="Z675" s="1562"/>
      <c r="AF675" s="1562"/>
    </row>
    <row r="676" spans="5:32" ht="13.2">
      <c r="E676" s="6"/>
      <c r="G676" s="1239"/>
      <c r="H676" s="642"/>
      <c r="J676" s="1439"/>
      <c r="K676" s="48" t="e">
        <f t="shared" ca="1" si="124"/>
        <v>#NAME?</v>
      </c>
      <c r="L676" s="48" t="e">
        <f t="shared" ca="1" si="125"/>
        <v>#NAME?</v>
      </c>
      <c r="M676" s="1240" t="e">
        <f t="shared" ca="1" si="123"/>
        <v>#NAME?</v>
      </c>
      <c r="N676" s="1239"/>
      <c r="O676" s="1239"/>
      <c r="P676" s="1239"/>
      <c r="Q676" s="1239"/>
      <c r="R676" s="1239"/>
      <c r="S676" s="1239"/>
      <c r="T676" s="1239"/>
      <c r="U676" s="1357"/>
      <c r="Z676" s="1562"/>
      <c r="AF676" s="1562"/>
    </row>
    <row r="677" spans="5:32" ht="13.2">
      <c r="E677" s="6"/>
      <c r="G677" s="1239"/>
      <c r="H677" s="642"/>
      <c r="J677" s="1439"/>
      <c r="K677" s="48" t="e">
        <f t="shared" ca="1" si="124"/>
        <v>#NAME?</v>
      </c>
      <c r="L677" s="48" t="e">
        <f t="shared" ca="1" si="125"/>
        <v>#NAME?</v>
      </c>
      <c r="M677" s="1240" t="e">
        <f t="shared" ca="1" si="123"/>
        <v>#NAME?</v>
      </c>
      <c r="N677" s="1239"/>
      <c r="O677" s="1239"/>
      <c r="P677" s="1239"/>
      <c r="Q677" s="1239"/>
      <c r="R677" s="1239"/>
      <c r="S677" s="1239"/>
      <c r="T677" s="1239"/>
      <c r="U677" s="1357"/>
      <c r="Z677" s="1562"/>
      <c r="AF677" s="1562"/>
    </row>
    <row r="678" spans="5:32" ht="13.2">
      <c r="E678" s="6"/>
      <c r="G678" s="1239"/>
      <c r="H678" s="642"/>
      <c r="J678" s="1439"/>
      <c r="K678" s="48" t="e">
        <f t="shared" ca="1" si="124"/>
        <v>#NAME?</v>
      </c>
      <c r="L678" s="48" t="e">
        <f t="shared" ca="1" si="125"/>
        <v>#NAME?</v>
      </c>
      <c r="M678" s="1240" t="e">
        <f t="shared" ca="1" si="123"/>
        <v>#NAME?</v>
      </c>
      <c r="N678" s="1239"/>
      <c r="O678" s="1239"/>
      <c r="P678" s="1239"/>
      <c r="Q678" s="1239"/>
      <c r="R678" s="1239"/>
      <c r="S678" s="1239"/>
      <c r="T678" s="1239"/>
      <c r="U678" s="1357"/>
      <c r="Z678" s="1562"/>
      <c r="AF678" s="1562"/>
    </row>
    <row r="679" spans="5:32" ht="13.2">
      <c r="E679" s="6"/>
      <c r="G679" s="1239"/>
      <c r="H679" s="642"/>
      <c r="J679" s="1439"/>
      <c r="K679" s="48" t="e">
        <f t="shared" ca="1" si="124"/>
        <v>#NAME?</v>
      </c>
      <c r="L679" s="48" t="e">
        <f t="shared" ca="1" si="125"/>
        <v>#NAME?</v>
      </c>
      <c r="M679" s="1240" t="e">
        <f t="shared" ca="1" si="123"/>
        <v>#NAME?</v>
      </c>
      <c r="N679" s="1239"/>
      <c r="O679" s="1239"/>
      <c r="P679" s="1239"/>
      <c r="Q679" s="1239"/>
      <c r="R679" s="1239"/>
      <c r="S679" s="1239"/>
      <c r="T679" s="1239"/>
      <c r="U679" s="1357"/>
      <c r="Z679" s="1562"/>
      <c r="AF679" s="1562"/>
    </row>
    <row r="680" spans="5:32" ht="13.2">
      <c r="E680" s="6"/>
      <c r="G680" s="1239"/>
      <c r="H680" s="642"/>
      <c r="J680" s="1439"/>
      <c r="K680" s="48" t="e">
        <f t="shared" ca="1" si="124"/>
        <v>#NAME?</v>
      </c>
      <c r="L680" s="48" t="e">
        <f t="shared" ca="1" si="125"/>
        <v>#NAME?</v>
      </c>
      <c r="M680" s="1240" t="e">
        <f t="shared" ca="1" si="123"/>
        <v>#NAME?</v>
      </c>
      <c r="N680" s="1239"/>
      <c r="O680" s="1239"/>
      <c r="P680" s="1239"/>
      <c r="Q680" s="1239"/>
      <c r="R680" s="1239"/>
      <c r="S680" s="1239"/>
      <c r="T680" s="1239"/>
      <c r="U680" s="1357"/>
      <c r="Z680" s="1562"/>
      <c r="AF680" s="1562"/>
    </row>
    <row r="681" spans="5:32" ht="13.2">
      <c r="E681" s="6"/>
      <c r="G681" s="1239"/>
      <c r="H681" s="642"/>
      <c r="J681" s="1439"/>
      <c r="K681" s="48" t="e">
        <f t="shared" ca="1" si="124"/>
        <v>#NAME?</v>
      </c>
      <c r="L681" s="48" t="e">
        <f t="shared" ca="1" si="125"/>
        <v>#NAME?</v>
      </c>
      <c r="M681" s="1240" t="e">
        <f t="shared" ca="1" si="123"/>
        <v>#NAME?</v>
      </c>
      <c r="N681" s="1239"/>
      <c r="O681" s="1239"/>
      <c r="P681" s="1239"/>
      <c r="Q681" s="1239"/>
      <c r="R681" s="1239"/>
      <c r="S681" s="1239"/>
      <c r="T681" s="1239"/>
      <c r="U681" s="1357"/>
      <c r="Z681" s="1562"/>
      <c r="AF681" s="1562"/>
    </row>
    <row r="682" spans="5:32" ht="13.2">
      <c r="E682" s="6"/>
      <c r="G682" s="1239"/>
      <c r="H682" s="642"/>
      <c r="J682" s="1439"/>
      <c r="K682" s="48" t="e">
        <f t="shared" ca="1" si="124"/>
        <v>#NAME?</v>
      </c>
      <c r="L682" s="48" t="e">
        <f t="shared" ca="1" si="125"/>
        <v>#NAME?</v>
      </c>
      <c r="M682" s="1240" t="e">
        <f t="shared" ca="1" si="123"/>
        <v>#NAME?</v>
      </c>
      <c r="N682" s="1239"/>
      <c r="O682" s="1239"/>
      <c r="P682" s="1239"/>
      <c r="Q682" s="1239"/>
      <c r="R682" s="1239"/>
      <c r="S682" s="1239"/>
      <c r="T682" s="1239"/>
      <c r="U682" s="1357"/>
      <c r="Z682" s="1562"/>
      <c r="AF682" s="1562"/>
    </row>
    <row r="683" spans="5:32" ht="13.2">
      <c r="E683" s="6"/>
      <c r="G683" s="1239"/>
      <c r="H683" s="642"/>
      <c r="J683" s="1439"/>
      <c r="M683" s="1239"/>
      <c r="N683" s="1239"/>
      <c r="O683" s="1239"/>
      <c r="P683" s="1239"/>
      <c r="Q683" s="1239"/>
      <c r="R683" s="1239"/>
      <c r="S683" s="1239"/>
      <c r="T683" s="1239"/>
      <c r="U683" s="1357"/>
      <c r="Z683" s="1562"/>
      <c r="AF683" s="1562"/>
    </row>
    <row r="684" spans="5:32" ht="13.2">
      <c r="E684" s="6"/>
      <c r="G684" s="1239"/>
      <c r="H684" s="642"/>
      <c r="J684" s="1439"/>
      <c r="M684" s="1239"/>
      <c r="N684" s="1239"/>
      <c r="O684" s="1239"/>
      <c r="P684" s="1239"/>
      <c r="Q684" s="1239"/>
      <c r="R684" s="1239"/>
      <c r="S684" s="1239"/>
      <c r="T684" s="1239"/>
      <c r="U684" s="1357"/>
      <c r="Z684" s="1562"/>
      <c r="AF684" s="1562"/>
    </row>
    <row r="685" spans="5:32" ht="13.2">
      <c r="E685" s="6"/>
      <c r="G685" s="1239"/>
      <c r="H685" s="642"/>
      <c r="J685" s="1439"/>
      <c r="M685" s="1239"/>
      <c r="N685" s="1239"/>
      <c r="O685" s="1239"/>
      <c r="P685" s="1239"/>
      <c r="Q685" s="1239"/>
      <c r="R685" s="1239"/>
      <c r="S685" s="1239"/>
      <c r="T685" s="1239"/>
      <c r="U685" s="1357"/>
      <c r="Z685" s="1562"/>
      <c r="AF685" s="1562"/>
    </row>
    <row r="686" spans="5:32" ht="13.2">
      <c r="E686" s="6"/>
      <c r="G686" s="1239"/>
      <c r="H686" s="642"/>
      <c r="J686" s="1439"/>
      <c r="M686" s="1239"/>
      <c r="N686" s="1239"/>
      <c r="O686" s="1239"/>
      <c r="P686" s="1239"/>
      <c r="Q686" s="1239"/>
      <c r="R686" s="1239"/>
      <c r="S686" s="1239"/>
      <c r="T686" s="1239"/>
      <c r="U686" s="1357"/>
      <c r="Z686" s="1562"/>
      <c r="AF686" s="1562"/>
    </row>
    <row r="687" spans="5:32" ht="13.2">
      <c r="E687" s="6"/>
      <c r="G687" s="1239"/>
      <c r="H687" s="642"/>
      <c r="J687" s="1439"/>
      <c r="M687" s="1239"/>
      <c r="N687" s="1239"/>
      <c r="O687" s="1239"/>
      <c r="P687" s="1239"/>
      <c r="Q687" s="1239"/>
      <c r="R687" s="1239"/>
      <c r="S687" s="1239"/>
      <c r="T687" s="1239"/>
      <c r="U687" s="1357"/>
      <c r="Z687" s="1562"/>
      <c r="AF687" s="1562"/>
    </row>
    <row r="688" spans="5:32" ht="13.2">
      <c r="E688" s="6"/>
      <c r="G688" s="1239"/>
      <c r="H688" s="642"/>
      <c r="J688" s="1439"/>
      <c r="M688" s="1239"/>
      <c r="N688" s="1239"/>
      <c r="O688" s="1239"/>
      <c r="P688" s="1239"/>
      <c r="Q688" s="1239"/>
      <c r="R688" s="1239"/>
      <c r="S688" s="1239"/>
      <c r="T688" s="1239"/>
      <c r="U688" s="1357"/>
      <c r="Z688" s="1562"/>
      <c r="AF688" s="1562"/>
    </row>
    <row r="689" spans="5:32" ht="13.2">
      <c r="E689" s="6"/>
      <c r="G689" s="1239"/>
      <c r="H689" s="642"/>
      <c r="J689" s="1439"/>
      <c r="M689" s="1239"/>
      <c r="N689" s="1239"/>
      <c r="O689" s="1239"/>
      <c r="P689" s="1239"/>
      <c r="Q689" s="1239"/>
      <c r="R689" s="1239"/>
      <c r="S689" s="1239"/>
      <c r="T689" s="1239"/>
      <c r="U689" s="1357"/>
      <c r="Z689" s="1562"/>
      <c r="AF689" s="1562"/>
    </row>
    <row r="690" spans="5:32" ht="13.2">
      <c r="E690" s="6"/>
      <c r="G690" s="1239"/>
      <c r="H690" s="642"/>
      <c r="J690" s="1439"/>
      <c r="M690" s="1239"/>
      <c r="N690" s="1239"/>
      <c r="O690" s="1239"/>
      <c r="P690" s="1239"/>
      <c r="Q690" s="1239"/>
      <c r="R690" s="1239"/>
      <c r="S690" s="1239"/>
      <c r="T690" s="1239"/>
      <c r="U690" s="1357"/>
      <c r="Z690" s="1562"/>
      <c r="AF690" s="1562"/>
    </row>
    <row r="691" spans="5:32" ht="13.2">
      <c r="E691" s="6"/>
      <c r="G691" s="1239"/>
      <c r="H691" s="642"/>
      <c r="J691" s="1439"/>
      <c r="M691" s="1239"/>
      <c r="N691" s="1239"/>
      <c r="O691" s="1239"/>
      <c r="P691" s="1239"/>
      <c r="Q691" s="1239"/>
      <c r="R691" s="1239"/>
      <c r="S691" s="1239"/>
      <c r="T691" s="1239"/>
      <c r="U691" s="1357"/>
      <c r="Z691" s="1562"/>
      <c r="AF691" s="1562"/>
    </row>
    <row r="692" spans="5:32" ht="13.2">
      <c r="E692" s="6"/>
      <c r="G692" s="1239"/>
      <c r="H692" s="642"/>
      <c r="J692" s="1439"/>
      <c r="M692" s="1239"/>
      <c r="N692" s="1239"/>
      <c r="O692" s="1239"/>
      <c r="P692" s="1239"/>
      <c r="Q692" s="1239"/>
      <c r="R692" s="1239"/>
      <c r="S692" s="1239"/>
      <c r="T692" s="1239"/>
      <c r="U692" s="1357"/>
      <c r="Z692" s="1562"/>
      <c r="AF692" s="1562"/>
    </row>
    <row r="693" spans="5:32" ht="13.2">
      <c r="E693" s="6"/>
      <c r="G693" s="1239"/>
      <c r="H693" s="642"/>
      <c r="J693" s="1439"/>
      <c r="M693" s="1239"/>
      <c r="N693" s="1239"/>
      <c r="O693" s="1239"/>
      <c r="P693" s="1239"/>
      <c r="Q693" s="1239"/>
      <c r="R693" s="1239"/>
      <c r="S693" s="1239"/>
      <c r="T693" s="1239"/>
      <c r="U693" s="1357"/>
      <c r="Z693" s="1562"/>
      <c r="AF693" s="1562"/>
    </row>
    <row r="694" spans="5:32" ht="13.2">
      <c r="E694" s="6"/>
      <c r="G694" s="1239"/>
      <c r="H694" s="642"/>
      <c r="J694" s="1439"/>
      <c r="M694" s="1239"/>
      <c r="N694" s="1239"/>
      <c r="O694" s="1239"/>
      <c r="P694" s="1239"/>
      <c r="Q694" s="1239"/>
      <c r="R694" s="1239"/>
      <c r="S694" s="1239"/>
      <c r="T694" s="1239"/>
      <c r="U694" s="1357"/>
      <c r="Z694" s="1562"/>
      <c r="AF694" s="1562"/>
    </row>
    <row r="695" spans="5:32" ht="13.2">
      <c r="E695" s="6"/>
      <c r="G695" s="1239"/>
      <c r="H695" s="642"/>
      <c r="J695" s="1439"/>
      <c r="M695" s="1239"/>
      <c r="N695" s="1239"/>
      <c r="O695" s="1239"/>
      <c r="P695" s="1239"/>
      <c r="Q695" s="1239"/>
      <c r="R695" s="1239"/>
      <c r="S695" s="1239"/>
      <c r="T695" s="1239"/>
      <c r="U695" s="1357"/>
      <c r="Z695" s="1562"/>
      <c r="AF695" s="1562"/>
    </row>
    <row r="696" spans="5:32" ht="13.2">
      <c r="E696" s="6"/>
      <c r="G696" s="1239"/>
      <c r="H696" s="642"/>
      <c r="J696" s="1439"/>
      <c r="M696" s="1239"/>
      <c r="N696" s="1239"/>
      <c r="O696" s="1239"/>
      <c r="P696" s="1239"/>
      <c r="Q696" s="1239"/>
      <c r="R696" s="1239"/>
      <c r="S696" s="1239"/>
      <c r="T696" s="1239"/>
      <c r="U696" s="1357"/>
      <c r="Z696" s="1562"/>
      <c r="AF696" s="1562"/>
    </row>
    <row r="697" spans="5:32" ht="13.2">
      <c r="E697" s="6"/>
      <c r="G697" s="1239"/>
      <c r="H697" s="642"/>
      <c r="J697" s="1439"/>
      <c r="M697" s="1239"/>
      <c r="N697" s="1239"/>
      <c r="O697" s="1239"/>
      <c r="P697" s="1239"/>
      <c r="Q697" s="1239"/>
      <c r="R697" s="1239"/>
      <c r="S697" s="1239"/>
      <c r="T697" s="1239"/>
      <c r="U697" s="1357"/>
      <c r="Z697" s="1562"/>
      <c r="AF697" s="1562"/>
    </row>
    <row r="698" spans="5:32" ht="13.2">
      <c r="E698" s="6"/>
      <c r="G698" s="1239"/>
      <c r="H698" s="642"/>
      <c r="J698" s="1439"/>
      <c r="M698" s="1239"/>
      <c r="N698" s="1239"/>
      <c r="O698" s="1239"/>
      <c r="P698" s="1239"/>
      <c r="Q698" s="1239"/>
      <c r="R698" s="1239"/>
      <c r="S698" s="1239"/>
      <c r="T698" s="1239"/>
      <c r="U698" s="1357"/>
      <c r="Z698" s="1562"/>
      <c r="AF698" s="1562"/>
    </row>
    <row r="699" spans="5:32" ht="13.2">
      <c r="E699" s="6"/>
      <c r="G699" s="1239"/>
      <c r="H699" s="642"/>
      <c r="J699" s="1439"/>
      <c r="M699" s="1239"/>
      <c r="N699" s="1239"/>
      <c r="O699" s="1239"/>
      <c r="P699" s="1239"/>
      <c r="Q699" s="1239"/>
      <c r="R699" s="1239"/>
      <c r="S699" s="1239"/>
      <c r="T699" s="1239"/>
      <c r="U699" s="1357"/>
      <c r="Z699" s="1562"/>
      <c r="AF699" s="1562"/>
    </row>
    <row r="700" spans="5:32" ht="13.2">
      <c r="E700" s="6"/>
      <c r="G700" s="1239"/>
      <c r="H700" s="642"/>
      <c r="J700" s="1439"/>
      <c r="M700" s="1239"/>
      <c r="N700" s="1239"/>
      <c r="O700" s="1239"/>
      <c r="P700" s="1239"/>
      <c r="Q700" s="1239"/>
      <c r="R700" s="1239"/>
      <c r="S700" s="1239"/>
      <c r="T700" s="1239"/>
      <c r="U700" s="1357"/>
      <c r="Z700" s="1562"/>
      <c r="AF700" s="1562"/>
    </row>
    <row r="701" spans="5:32" ht="13.2">
      <c r="E701" s="6"/>
      <c r="G701" s="1239"/>
      <c r="H701" s="642"/>
      <c r="J701" s="1439"/>
      <c r="M701" s="1239"/>
      <c r="N701" s="1239"/>
      <c r="O701" s="1239"/>
      <c r="P701" s="1239"/>
      <c r="Q701" s="1239"/>
      <c r="R701" s="1239"/>
      <c r="S701" s="1239"/>
      <c r="T701" s="1239"/>
      <c r="U701" s="1357"/>
      <c r="Z701" s="1562"/>
      <c r="AF701" s="1562"/>
    </row>
    <row r="702" spans="5:32" ht="13.2">
      <c r="E702" s="6"/>
      <c r="G702" s="1239"/>
      <c r="H702" s="642"/>
      <c r="J702" s="1439"/>
      <c r="M702" s="1239"/>
      <c r="N702" s="1239"/>
      <c r="O702" s="1239"/>
      <c r="P702" s="1239"/>
      <c r="Q702" s="1239"/>
      <c r="R702" s="1239"/>
      <c r="S702" s="1239"/>
      <c r="T702" s="1239"/>
      <c r="U702" s="1357"/>
      <c r="Z702" s="1562"/>
      <c r="AF702" s="1562"/>
    </row>
    <row r="703" spans="5:32" ht="13.2">
      <c r="E703" s="6"/>
      <c r="G703" s="1239"/>
      <c r="H703" s="642"/>
      <c r="J703" s="1439"/>
      <c r="M703" s="1239"/>
      <c r="N703" s="1239"/>
      <c r="O703" s="1239"/>
      <c r="P703" s="1239"/>
      <c r="Q703" s="1239"/>
      <c r="R703" s="1239"/>
      <c r="S703" s="1239"/>
      <c r="T703" s="1239"/>
      <c r="U703" s="1357"/>
      <c r="Z703" s="1562"/>
      <c r="AF703" s="1562"/>
    </row>
    <row r="704" spans="5:32" ht="13.2">
      <c r="E704" s="6"/>
      <c r="G704" s="1239"/>
      <c r="H704" s="642"/>
      <c r="J704" s="1439"/>
      <c r="M704" s="1239"/>
      <c r="N704" s="1239"/>
      <c r="O704" s="1239"/>
      <c r="P704" s="1239"/>
      <c r="Q704" s="1239"/>
      <c r="R704" s="1239"/>
      <c r="S704" s="1239"/>
      <c r="T704" s="1239"/>
      <c r="U704" s="1357"/>
      <c r="Z704" s="1562"/>
      <c r="AF704" s="1562"/>
    </row>
    <row r="705" spans="5:32" ht="13.2">
      <c r="E705" s="6"/>
      <c r="G705" s="1239"/>
      <c r="H705" s="642"/>
      <c r="J705" s="1439"/>
      <c r="M705" s="1239"/>
      <c r="N705" s="1239"/>
      <c r="O705" s="1239"/>
      <c r="P705" s="1239"/>
      <c r="Q705" s="1239"/>
      <c r="R705" s="1239"/>
      <c r="S705" s="1239"/>
      <c r="T705" s="1239"/>
      <c r="U705" s="1357"/>
      <c r="Z705" s="1562"/>
      <c r="AF705" s="1562"/>
    </row>
    <row r="706" spans="5:32" ht="13.2">
      <c r="E706" s="6"/>
      <c r="G706" s="1239"/>
      <c r="H706" s="642"/>
      <c r="J706" s="1439"/>
      <c r="M706" s="1239"/>
      <c r="N706" s="1239"/>
      <c r="O706" s="1239"/>
      <c r="P706" s="1239"/>
      <c r="Q706" s="1239"/>
      <c r="R706" s="1239"/>
      <c r="S706" s="1239"/>
      <c r="T706" s="1239"/>
      <c r="U706" s="1357"/>
      <c r="Z706" s="1562"/>
      <c r="AF706" s="1562"/>
    </row>
    <row r="707" spans="5:32" ht="13.2">
      <c r="E707" s="6"/>
      <c r="G707" s="1239"/>
      <c r="H707" s="642"/>
      <c r="J707" s="1439"/>
      <c r="M707" s="1239"/>
      <c r="N707" s="1239"/>
      <c r="O707" s="1239"/>
      <c r="P707" s="1239"/>
      <c r="Q707" s="1239"/>
      <c r="R707" s="1239"/>
      <c r="S707" s="1239"/>
      <c r="T707" s="1239"/>
      <c r="U707" s="1357"/>
      <c r="Z707" s="1562"/>
      <c r="AF707" s="1562"/>
    </row>
    <row r="708" spans="5:32" ht="13.2">
      <c r="E708" s="6"/>
      <c r="G708" s="1239"/>
      <c r="H708" s="642"/>
      <c r="J708" s="1439"/>
      <c r="M708" s="1239"/>
      <c r="N708" s="1239"/>
      <c r="O708" s="1239"/>
      <c r="P708" s="1239"/>
      <c r="Q708" s="1239"/>
      <c r="R708" s="1239"/>
      <c r="S708" s="1239"/>
      <c r="T708" s="1239"/>
      <c r="U708" s="1357"/>
      <c r="Z708" s="1562"/>
      <c r="AF708" s="1562"/>
    </row>
    <row r="709" spans="5:32" ht="13.2">
      <c r="E709" s="6"/>
      <c r="G709" s="1239"/>
      <c r="H709" s="642"/>
      <c r="J709" s="1439"/>
      <c r="M709" s="1239"/>
      <c r="N709" s="1239"/>
      <c r="O709" s="1239"/>
      <c r="P709" s="1239"/>
      <c r="Q709" s="1239"/>
      <c r="R709" s="1239"/>
      <c r="S709" s="1239"/>
      <c r="T709" s="1239"/>
      <c r="U709" s="1357"/>
      <c r="Z709" s="1562"/>
      <c r="AF709" s="1562"/>
    </row>
    <row r="710" spans="5:32" ht="13.2">
      <c r="E710" s="6"/>
      <c r="G710" s="1239"/>
      <c r="H710" s="642"/>
      <c r="J710" s="1439"/>
      <c r="M710" s="1239"/>
      <c r="N710" s="1239"/>
      <c r="O710" s="1239"/>
      <c r="P710" s="1239"/>
      <c r="Q710" s="1239"/>
      <c r="R710" s="1239"/>
      <c r="S710" s="1239"/>
      <c r="T710" s="1239"/>
      <c r="U710" s="1357"/>
      <c r="Z710" s="1562"/>
      <c r="AF710" s="1562"/>
    </row>
    <row r="711" spans="5:32" ht="13.2">
      <c r="E711" s="6"/>
      <c r="G711" s="1239"/>
      <c r="H711" s="642"/>
      <c r="J711" s="1439"/>
      <c r="M711" s="1239"/>
      <c r="N711" s="1239"/>
      <c r="O711" s="1239"/>
      <c r="P711" s="1239"/>
      <c r="Q711" s="1239"/>
      <c r="R711" s="1239"/>
      <c r="S711" s="1239"/>
      <c r="T711" s="1239"/>
      <c r="U711" s="1357"/>
      <c r="Z711" s="1562"/>
      <c r="AF711" s="1562"/>
    </row>
    <row r="712" spans="5:32" ht="13.2">
      <c r="E712" s="6"/>
      <c r="G712" s="1239"/>
      <c r="H712" s="642"/>
      <c r="J712" s="1439"/>
      <c r="M712" s="1239"/>
      <c r="N712" s="1239"/>
      <c r="O712" s="1239"/>
      <c r="P712" s="1239"/>
      <c r="Q712" s="1239"/>
      <c r="R712" s="1239"/>
      <c r="S712" s="1239"/>
      <c r="T712" s="1239"/>
      <c r="U712" s="1357"/>
      <c r="Z712" s="1562"/>
      <c r="AF712" s="1562"/>
    </row>
    <row r="713" spans="5:32" ht="13.2">
      <c r="E713" s="6"/>
      <c r="G713" s="1239"/>
      <c r="H713" s="642"/>
      <c r="J713" s="1439"/>
      <c r="M713" s="1239"/>
      <c r="N713" s="1239"/>
      <c r="O713" s="1239"/>
      <c r="P713" s="1239"/>
      <c r="Q713" s="1239"/>
      <c r="R713" s="1239"/>
      <c r="S713" s="1239"/>
      <c r="T713" s="1239"/>
      <c r="U713" s="1357"/>
      <c r="Z713" s="1562"/>
      <c r="AF713" s="1562"/>
    </row>
    <row r="714" spans="5:32" ht="13.2">
      <c r="E714" s="6"/>
      <c r="G714" s="1239"/>
      <c r="H714" s="642"/>
      <c r="J714" s="1439"/>
      <c r="M714" s="1239"/>
      <c r="N714" s="1239"/>
      <c r="O714" s="1239"/>
      <c r="P714" s="1239"/>
      <c r="Q714" s="1239"/>
      <c r="R714" s="1239"/>
      <c r="S714" s="1239"/>
      <c r="T714" s="1239"/>
      <c r="U714" s="1357"/>
      <c r="Z714" s="1562"/>
      <c r="AF714" s="1562"/>
    </row>
    <row r="715" spans="5:32" ht="13.2">
      <c r="E715" s="6"/>
      <c r="G715" s="1239"/>
      <c r="H715" s="642"/>
      <c r="J715" s="1439"/>
      <c r="M715" s="1239"/>
      <c r="N715" s="1239"/>
      <c r="O715" s="1239"/>
      <c r="P715" s="1239"/>
      <c r="Q715" s="1239"/>
      <c r="R715" s="1239"/>
      <c r="S715" s="1239"/>
      <c r="T715" s="1239"/>
      <c r="U715" s="1357"/>
      <c r="Z715" s="1562"/>
      <c r="AF715" s="1562"/>
    </row>
    <row r="716" spans="5:32" ht="13.2">
      <c r="E716" s="6"/>
      <c r="G716" s="1239"/>
      <c r="H716" s="642"/>
      <c r="J716" s="1439"/>
      <c r="M716" s="1239"/>
      <c r="N716" s="1239"/>
      <c r="O716" s="1239"/>
      <c r="P716" s="1239"/>
      <c r="Q716" s="1239"/>
      <c r="R716" s="1239"/>
      <c r="S716" s="1239"/>
      <c r="T716" s="1239"/>
      <c r="U716" s="1357"/>
      <c r="Z716" s="1562"/>
      <c r="AF716" s="1562"/>
    </row>
    <row r="717" spans="5:32" ht="13.2">
      <c r="E717" s="6"/>
      <c r="G717" s="1239"/>
      <c r="H717" s="642"/>
      <c r="J717" s="1439"/>
      <c r="M717" s="1239"/>
      <c r="N717" s="1239"/>
      <c r="O717" s="1239"/>
      <c r="P717" s="1239"/>
      <c r="Q717" s="1239"/>
      <c r="R717" s="1239"/>
      <c r="S717" s="1239"/>
      <c r="T717" s="1239"/>
      <c r="U717" s="1357"/>
      <c r="Z717" s="1562"/>
      <c r="AF717" s="1562"/>
    </row>
    <row r="718" spans="5:32" ht="13.2">
      <c r="E718" s="6"/>
      <c r="G718" s="1239"/>
      <c r="H718" s="642"/>
      <c r="J718" s="1439"/>
      <c r="M718" s="1239"/>
      <c r="N718" s="1239"/>
      <c r="O718" s="1239"/>
      <c r="P718" s="1239"/>
      <c r="Q718" s="1239"/>
      <c r="R718" s="1239"/>
      <c r="S718" s="1239"/>
      <c r="T718" s="1239"/>
      <c r="U718" s="1357"/>
      <c r="Z718" s="1562"/>
      <c r="AF718" s="1562"/>
    </row>
    <row r="719" spans="5:32" ht="13.2">
      <c r="E719" s="6"/>
      <c r="G719" s="1239"/>
      <c r="H719" s="642"/>
      <c r="J719" s="1439"/>
      <c r="M719" s="1239"/>
      <c r="N719" s="1239"/>
      <c r="O719" s="1239"/>
      <c r="P719" s="1239"/>
      <c r="Q719" s="1239"/>
      <c r="R719" s="1239"/>
      <c r="S719" s="1239"/>
      <c r="T719" s="1239"/>
      <c r="U719" s="1357"/>
      <c r="Z719" s="1562"/>
      <c r="AF719" s="1562"/>
    </row>
    <row r="720" spans="5:32" ht="13.2">
      <c r="E720" s="6"/>
      <c r="G720" s="1239"/>
      <c r="H720" s="642"/>
      <c r="J720" s="1439"/>
      <c r="M720" s="1239"/>
      <c r="N720" s="1239"/>
      <c r="O720" s="1239"/>
      <c r="P720" s="1239"/>
      <c r="Q720" s="1239"/>
      <c r="R720" s="1239"/>
      <c r="S720" s="1239"/>
      <c r="T720" s="1239"/>
      <c r="U720" s="1357"/>
      <c r="Z720" s="1562"/>
      <c r="AF720" s="1562"/>
    </row>
    <row r="721" spans="5:32" ht="13.2">
      <c r="E721" s="6"/>
      <c r="G721" s="1239"/>
      <c r="H721" s="642"/>
      <c r="J721" s="1439"/>
      <c r="M721" s="1239"/>
      <c r="N721" s="1239"/>
      <c r="O721" s="1239"/>
      <c r="P721" s="1239"/>
      <c r="Q721" s="1239"/>
      <c r="R721" s="1239"/>
      <c r="S721" s="1239"/>
      <c r="T721" s="1239"/>
      <c r="U721" s="1357"/>
      <c r="Z721" s="1562"/>
      <c r="AF721" s="1562"/>
    </row>
    <row r="722" spans="5:32" ht="13.2">
      <c r="E722" s="6"/>
      <c r="G722" s="1239"/>
      <c r="H722" s="642"/>
      <c r="J722" s="1439"/>
      <c r="M722" s="1239"/>
      <c r="N722" s="1239"/>
      <c r="O722" s="1239"/>
      <c r="P722" s="1239"/>
      <c r="Q722" s="1239"/>
      <c r="R722" s="1239"/>
      <c r="S722" s="1239"/>
      <c r="T722" s="1239"/>
      <c r="U722" s="1357"/>
      <c r="Z722" s="1562"/>
      <c r="AF722" s="1562"/>
    </row>
    <row r="723" spans="5:32" ht="13.2">
      <c r="E723" s="6"/>
      <c r="G723" s="1239"/>
      <c r="H723" s="642"/>
      <c r="J723" s="1439"/>
      <c r="M723" s="1239"/>
      <c r="N723" s="1239"/>
      <c r="O723" s="1239"/>
      <c r="P723" s="1239"/>
      <c r="Q723" s="1239"/>
      <c r="R723" s="1239"/>
      <c r="S723" s="1239"/>
      <c r="T723" s="1239"/>
      <c r="U723" s="1357"/>
      <c r="Z723" s="1562"/>
      <c r="AF723" s="1562"/>
    </row>
    <row r="724" spans="5:32" ht="13.2">
      <c r="E724" s="6"/>
      <c r="G724" s="1239"/>
      <c r="H724" s="642"/>
      <c r="J724" s="1439"/>
      <c r="M724" s="1239"/>
      <c r="N724" s="1239"/>
      <c r="O724" s="1239"/>
      <c r="P724" s="1239"/>
      <c r="Q724" s="1239"/>
      <c r="R724" s="1239"/>
      <c r="S724" s="1239"/>
      <c r="T724" s="1239"/>
      <c r="U724" s="1357"/>
      <c r="Z724" s="1562"/>
      <c r="AF724" s="1562"/>
    </row>
    <row r="725" spans="5:32" ht="13.2">
      <c r="E725" s="6"/>
      <c r="G725" s="1239"/>
      <c r="H725" s="642"/>
      <c r="J725" s="1439"/>
      <c r="M725" s="1239"/>
      <c r="N725" s="1239"/>
      <c r="O725" s="1239"/>
      <c r="P725" s="1239"/>
      <c r="Q725" s="1239"/>
      <c r="R725" s="1239"/>
      <c r="S725" s="1239"/>
      <c r="T725" s="1239"/>
      <c r="U725" s="1357"/>
      <c r="Z725" s="1562"/>
      <c r="AF725" s="1562"/>
    </row>
    <row r="726" spans="5:32" ht="13.2">
      <c r="E726" s="6"/>
      <c r="G726" s="1239"/>
      <c r="H726" s="642"/>
      <c r="J726" s="1439"/>
      <c r="M726" s="1239"/>
      <c r="N726" s="1239"/>
      <c r="O726" s="1239"/>
      <c r="P726" s="1239"/>
      <c r="Q726" s="1239"/>
      <c r="R726" s="1239"/>
      <c r="S726" s="1239"/>
      <c r="T726" s="1239"/>
      <c r="U726" s="1357"/>
      <c r="Z726" s="1562"/>
      <c r="AF726" s="1562"/>
    </row>
    <row r="727" spans="5:32" ht="13.2">
      <c r="E727" s="6"/>
      <c r="G727" s="1239"/>
      <c r="H727" s="642"/>
      <c r="J727" s="1439"/>
      <c r="M727" s="1239"/>
      <c r="N727" s="1239"/>
      <c r="O727" s="1239"/>
      <c r="P727" s="1239"/>
      <c r="Q727" s="1239"/>
      <c r="R727" s="1239"/>
      <c r="S727" s="1239"/>
      <c r="T727" s="1239"/>
      <c r="U727" s="1357"/>
      <c r="Z727" s="1562"/>
      <c r="AF727" s="1562"/>
    </row>
    <row r="728" spans="5:32" ht="13.2">
      <c r="E728" s="6"/>
      <c r="G728" s="1239"/>
      <c r="H728" s="642"/>
      <c r="J728" s="1439"/>
      <c r="M728" s="1239"/>
      <c r="N728" s="1239"/>
      <c r="O728" s="1239"/>
      <c r="P728" s="1239"/>
      <c r="Q728" s="1239"/>
      <c r="R728" s="1239"/>
      <c r="S728" s="1239"/>
      <c r="T728" s="1239"/>
      <c r="U728" s="1357"/>
      <c r="Z728" s="1562"/>
      <c r="AF728" s="1562"/>
    </row>
    <row r="729" spans="5:32" ht="13.2">
      <c r="E729" s="6"/>
      <c r="G729" s="1239"/>
      <c r="H729" s="642"/>
      <c r="J729" s="1439"/>
      <c r="M729" s="1239"/>
      <c r="N729" s="1239"/>
      <c r="O729" s="1239"/>
      <c r="P729" s="1239"/>
      <c r="Q729" s="1239"/>
      <c r="R729" s="1239"/>
      <c r="S729" s="1239"/>
      <c r="T729" s="1239"/>
      <c r="U729" s="1357"/>
      <c r="Z729" s="1562"/>
      <c r="AF729" s="1562"/>
    </row>
    <row r="730" spans="5:32" ht="13.2">
      <c r="E730" s="6"/>
      <c r="G730" s="1239"/>
      <c r="H730" s="642"/>
      <c r="J730" s="1439"/>
      <c r="M730" s="1239"/>
      <c r="N730" s="1239"/>
      <c r="O730" s="1239"/>
      <c r="P730" s="1239"/>
      <c r="Q730" s="1239"/>
      <c r="R730" s="1239"/>
      <c r="S730" s="1239"/>
      <c r="T730" s="1239"/>
      <c r="U730" s="1357"/>
      <c r="Z730" s="1562"/>
      <c r="AF730" s="1562"/>
    </row>
    <row r="731" spans="5:32" ht="13.2">
      <c r="E731" s="6"/>
      <c r="G731" s="1239"/>
      <c r="H731" s="642"/>
      <c r="J731" s="1439"/>
      <c r="M731" s="1239"/>
      <c r="N731" s="1239"/>
      <c r="O731" s="1239"/>
      <c r="P731" s="1239"/>
      <c r="Q731" s="1239"/>
      <c r="R731" s="1239"/>
      <c r="S731" s="1239"/>
      <c r="T731" s="1239"/>
      <c r="U731" s="1357"/>
      <c r="Z731" s="1562"/>
      <c r="AF731" s="1562"/>
    </row>
    <row r="732" spans="5:32" ht="13.2">
      <c r="E732" s="6"/>
      <c r="G732" s="1239"/>
      <c r="H732" s="642"/>
      <c r="J732" s="1439"/>
      <c r="M732" s="1239"/>
      <c r="N732" s="1239"/>
      <c r="O732" s="1239"/>
      <c r="P732" s="1239"/>
      <c r="Q732" s="1239"/>
      <c r="R732" s="1239"/>
      <c r="S732" s="1239"/>
      <c r="T732" s="1239"/>
      <c r="U732" s="1357"/>
      <c r="Z732" s="1562"/>
      <c r="AF732" s="1562"/>
    </row>
    <row r="733" spans="5:32" ht="13.2">
      <c r="E733" s="6"/>
      <c r="G733" s="1239"/>
      <c r="H733" s="642"/>
      <c r="J733" s="1439"/>
      <c r="M733" s="1239"/>
      <c r="N733" s="1239"/>
      <c r="O733" s="1239"/>
      <c r="P733" s="1239"/>
      <c r="Q733" s="1239"/>
      <c r="R733" s="1239"/>
      <c r="S733" s="1239"/>
      <c r="T733" s="1239"/>
      <c r="U733" s="1357"/>
      <c r="Z733" s="1562"/>
      <c r="AF733" s="1562"/>
    </row>
    <row r="734" spans="5:32" ht="13.2">
      <c r="E734" s="6"/>
      <c r="G734" s="1239"/>
      <c r="H734" s="642"/>
      <c r="J734" s="1439"/>
      <c r="M734" s="1239"/>
      <c r="N734" s="1239"/>
      <c r="O734" s="1239"/>
      <c r="P734" s="1239"/>
      <c r="Q734" s="1239"/>
      <c r="R734" s="1239"/>
      <c r="S734" s="1239"/>
      <c r="T734" s="1239"/>
      <c r="U734" s="1357"/>
      <c r="Z734" s="1562"/>
      <c r="AF734" s="1562"/>
    </row>
    <row r="735" spans="5:32" ht="13.2">
      <c r="E735" s="6"/>
      <c r="G735" s="1239"/>
      <c r="H735" s="642"/>
      <c r="J735" s="1439"/>
      <c r="M735" s="1239"/>
      <c r="N735" s="1239"/>
      <c r="O735" s="1239"/>
      <c r="P735" s="1239"/>
      <c r="Q735" s="1239"/>
      <c r="R735" s="1239"/>
      <c r="S735" s="1239"/>
      <c r="T735" s="1239"/>
      <c r="U735" s="1357"/>
      <c r="Z735" s="1562"/>
      <c r="AF735" s="1562"/>
    </row>
    <row r="736" spans="5:32" ht="13.2">
      <c r="E736" s="6"/>
      <c r="G736" s="1239"/>
      <c r="H736" s="642"/>
      <c r="J736" s="1439"/>
      <c r="M736" s="1239"/>
      <c r="N736" s="1239"/>
      <c r="O736" s="1239"/>
      <c r="P736" s="1239"/>
      <c r="Q736" s="1239"/>
      <c r="R736" s="1239"/>
      <c r="S736" s="1239"/>
      <c r="T736" s="1239"/>
      <c r="U736" s="1357"/>
      <c r="Z736" s="1562"/>
      <c r="AF736" s="1562"/>
    </row>
    <row r="737" spans="5:32" ht="13.2">
      <c r="E737" s="6"/>
      <c r="G737" s="1239"/>
      <c r="H737" s="642"/>
      <c r="J737" s="1439"/>
      <c r="M737" s="1239"/>
      <c r="N737" s="1239"/>
      <c r="O737" s="1239"/>
      <c r="P737" s="1239"/>
      <c r="Q737" s="1239"/>
      <c r="R737" s="1239"/>
      <c r="S737" s="1239"/>
      <c r="T737" s="1239"/>
      <c r="U737" s="1357"/>
      <c r="Z737" s="1562"/>
      <c r="AF737" s="1562"/>
    </row>
    <row r="738" spans="5:32" ht="13.2">
      <c r="E738" s="6"/>
      <c r="G738" s="1239"/>
      <c r="H738" s="642"/>
      <c r="J738" s="1439"/>
      <c r="M738" s="1239"/>
      <c r="N738" s="1239"/>
      <c r="O738" s="1239"/>
      <c r="P738" s="1239"/>
      <c r="Q738" s="1239"/>
      <c r="R738" s="1239"/>
      <c r="S738" s="1239"/>
      <c r="T738" s="1239"/>
      <c r="U738" s="1357"/>
      <c r="Z738" s="1562"/>
      <c r="AF738" s="1562"/>
    </row>
    <row r="739" spans="5:32" ht="13.2">
      <c r="E739" s="6"/>
      <c r="G739" s="1239"/>
      <c r="H739" s="642"/>
      <c r="J739" s="1439"/>
      <c r="M739" s="1239"/>
      <c r="N739" s="1239"/>
      <c r="O739" s="1239"/>
      <c r="P739" s="1239"/>
      <c r="Q739" s="1239"/>
      <c r="R739" s="1239"/>
      <c r="S739" s="1239"/>
      <c r="T739" s="1239"/>
      <c r="U739" s="1357"/>
      <c r="Z739" s="1562"/>
      <c r="AF739" s="1562"/>
    </row>
  </sheetData>
  <customSheetViews>
    <customSheetView guid="{859E8F4F-CDA7-4144-A3F8-CC268F11A414}" filter="1" showAutoFilter="1">
      <pageMargins left="0.7" right="0.7" top="0.75" bottom="0.75" header="0.3" footer="0.3"/>
      <autoFilter ref="A2:AK682" xr:uid="{199702EB-83A7-488F-94D0-BA81B17F64EE}"/>
    </customSheetView>
  </customSheetViews>
  <mergeCells count="1">
    <mergeCell ref="AA1:AD1"/>
  </mergeCells>
  <phoneticPr fontId="151"/>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xr:uid="{00000000-0002-0000-3000-000000000000}">
          <x14:formula1>
            <xm:f>条件勿动!$G:$G</xm:f>
          </x14:formula1>
          <xm:sqref>H3:H408</xm:sqref>
        </x14:dataValidation>
      </x14:dataValidations>
    </ext>
  </extLs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FFFF"/>
    <outlinePr summaryBelow="0" summaryRight="0"/>
  </sheetPr>
  <dimension ref="A1:AI1023"/>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3.21875" customWidth="1"/>
    <col min="2" max="2" width="10.21875" customWidth="1"/>
    <col min="3" max="12" width="8.77734375" customWidth="1"/>
    <col min="13" max="13" width="9.6640625" customWidth="1"/>
    <col min="14" max="31" width="8.77734375" customWidth="1"/>
    <col min="32" max="32" width="9.77734375" customWidth="1"/>
    <col min="33" max="34" width="10.77734375" customWidth="1"/>
    <col min="35" max="35" width="6.44140625" customWidth="1"/>
  </cols>
  <sheetData>
    <row r="1" spans="1:35" ht="13.2">
      <c r="A1" s="2340" t="s">
        <v>7395</v>
      </c>
      <c r="B1" s="6">
        <v>1</v>
      </c>
      <c r="C1" s="1173">
        <v>2</v>
      </c>
      <c r="D1" s="260">
        <v>3</v>
      </c>
      <c r="E1" s="6">
        <v>4</v>
      </c>
      <c r="F1" s="6">
        <v>5</v>
      </c>
      <c r="G1" s="6">
        <v>6</v>
      </c>
      <c r="H1" s="6">
        <v>7</v>
      </c>
      <c r="I1" s="6">
        <v>8</v>
      </c>
      <c r="J1" s="1173">
        <v>9</v>
      </c>
      <c r="K1" s="260">
        <v>10</v>
      </c>
      <c r="L1" s="6">
        <v>11</v>
      </c>
      <c r="M1" s="6">
        <v>12</v>
      </c>
      <c r="N1" s="6">
        <v>13</v>
      </c>
      <c r="O1" s="6">
        <v>14</v>
      </c>
      <c r="P1" s="6">
        <v>15</v>
      </c>
      <c r="Q1" s="1811">
        <v>16</v>
      </c>
      <c r="R1" s="260">
        <v>17</v>
      </c>
      <c r="S1" s="260">
        <v>18</v>
      </c>
      <c r="T1" s="6">
        <v>19</v>
      </c>
      <c r="U1" s="6">
        <v>20</v>
      </c>
      <c r="V1" s="6">
        <v>21</v>
      </c>
      <c r="W1" s="6">
        <v>22</v>
      </c>
      <c r="X1" s="1173">
        <v>23</v>
      </c>
      <c r="Y1" s="260">
        <v>24</v>
      </c>
      <c r="Z1" s="6">
        <v>25</v>
      </c>
      <c r="AA1" s="6">
        <v>26</v>
      </c>
      <c r="AB1" s="6">
        <v>27</v>
      </c>
      <c r="AC1" s="6">
        <v>28</v>
      </c>
      <c r="AD1" s="6">
        <v>29</v>
      </c>
      <c r="AE1" s="1173">
        <v>30</v>
      </c>
      <c r="AF1" s="260">
        <v>31</v>
      </c>
      <c r="AG1" s="16"/>
      <c r="AH1" s="16"/>
      <c r="AI1" s="16"/>
    </row>
    <row r="2" spans="1:35" ht="15" customHeight="1">
      <c r="A2" s="2333"/>
      <c r="B2" s="22" t="s">
        <v>69</v>
      </c>
      <c r="C2" s="376" t="s">
        <v>70</v>
      </c>
      <c r="D2" s="376" t="s">
        <v>71</v>
      </c>
      <c r="E2" s="22" t="s">
        <v>72</v>
      </c>
      <c r="F2" s="22" t="s">
        <v>66</v>
      </c>
      <c r="G2" s="22" t="s">
        <v>67</v>
      </c>
      <c r="H2" s="22" t="s">
        <v>68</v>
      </c>
      <c r="I2" s="22" t="s">
        <v>69</v>
      </c>
      <c r="J2" s="740" t="s">
        <v>70</v>
      </c>
      <c r="K2" s="376" t="s">
        <v>71</v>
      </c>
      <c r="L2" s="22" t="s">
        <v>72</v>
      </c>
      <c r="M2" s="22" t="s">
        <v>66</v>
      </c>
      <c r="N2" s="22" t="s">
        <v>67</v>
      </c>
      <c r="O2" s="22" t="s">
        <v>68</v>
      </c>
      <c r="P2" s="22" t="s">
        <v>69</v>
      </c>
      <c r="Q2" s="376" t="s">
        <v>70</v>
      </c>
      <c r="R2" s="376" t="s">
        <v>71</v>
      </c>
      <c r="S2" s="376" t="s">
        <v>72</v>
      </c>
      <c r="T2" s="22" t="s">
        <v>66</v>
      </c>
      <c r="U2" s="22" t="s">
        <v>67</v>
      </c>
      <c r="V2" s="22" t="s">
        <v>68</v>
      </c>
      <c r="W2" s="22" t="s">
        <v>69</v>
      </c>
      <c r="X2" s="740" t="s">
        <v>70</v>
      </c>
      <c r="Y2" s="376" t="s">
        <v>71</v>
      </c>
      <c r="Z2" s="22" t="s">
        <v>72</v>
      </c>
      <c r="AA2" s="22" t="s">
        <v>66</v>
      </c>
      <c r="AB2" s="22" t="s">
        <v>67</v>
      </c>
      <c r="AC2" s="22" t="s">
        <v>68</v>
      </c>
      <c r="AD2" s="22" t="s">
        <v>69</v>
      </c>
      <c r="AE2" s="376" t="s">
        <v>70</v>
      </c>
      <c r="AF2" s="376" t="s">
        <v>71</v>
      </c>
      <c r="AG2" s="17"/>
      <c r="AH2" s="17"/>
      <c r="AI2" s="17"/>
    </row>
    <row r="3" spans="1:35" ht="12.75" customHeight="1">
      <c r="A3" s="26" t="s">
        <v>73</v>
      </c>
      <c r="B3" s="27"/>
      <c r="C3" s="27"/>
      <c r="D3" s="27"/>
      <c r="E3" s="27"/>
      <c r="F3" s="27"/>
      <c r="G3" s="27"/>
      <c r="H3" s="27"/>
      <c r="I3" s="27"/>
      <c r="J3" s="27"/>
      <c r="K3" s="1812"/>
      <c r="L3" s="27"/>
      <c r="M3" s="27"/>
      <c r="N3" s="1813"/>
      <c r="O3" s="27"/>
      <c r="P3" s="27"/>
      <c r="Q3" s="29"/>
      <c r="R3" s="27"/>
      <c r="S3" s="27"/>
      <c r="T3" s="27"/>
      <c r="U3" s="27"/>
      <c r="V3" s="27"/>
      <c r="W3" s="27"/>
      <c r="X3" s="27"/>
      <c r="Y3" s="27"/>
      <c r="Z3" s="27"/>
      <c r="AA3" s="27"/>
      <c r="AB3" s="27"/>
      <c r="AC3" s="27"/>
      <c r="AD3" s="27"/>
      <c r="AE3" s="27"/>
      <c r="AF3" s="583"/>
      <c r="AG3" s="16"/>
      <c r="AH3" s="16"/>
      <c r="AI3" s="16"/>
    </row>
    <row r="4" spans="1:35" ht="13.2">
      <c r="A4" s="30" t="s">
        <v>74</v>
      </c>
      <c r="B4" s="823"/>
      <c r="C4" s="32"/>
      <c r="D4" s="32"/>
      <c r="E4" s="32"/>
      <c r="F4" s="35" t="s">
        <v>7396</v>
      </c>
      <c r="H4" s="1633" t="s">
        <v>7397</v>
      </c>
      <c r="I4" s="32"/>
      <c r="J4" s="1629" t="s">
        <v>7398</v>
      </c>
      <c r="K4" s="1814"/>
      <c r="L4" s="35" t="s">
        <v>7399</v>
      </c>
      <c r="M4" s="35" t="s">
        <v>7400</v>
      </c>
      <c r="N4" s="1815"/>
      <c r="O4" s="1515" t="s">
        <v>7401</v>
      </c>
      <c r="P4" s="32"/>
      <c r="Q4" s="33"/>
      <c r="R4" s="33"/>
      <c r="S4" s="43"/>
      <c r="T4" s="35" t="s">
        <v>7402</v>
      </c>
      <c r="U4" s="32"/>
      <c r="V4" s="32"/>
      <c r="W4" s="43" t="s">
        <v>7403</v>
      </c>
      <c r="X4" s="1816">
        <v>44728</v>
      </c>
      <c r="Y4" s="32"/>
      <c r="Z4" s="35" t="s">
        <v>7404</v>
      </c>
      <c r="AA4" s="32"/>
      <c r="AB4" s="32"/>
      <c r="AC4" s="32"/>
      <c r="AD4" s="33"/>
      <c r="AE4" s="40"/>
      <c r="AF4" s="1817" t="s">
        <v>7405</v>
      </c>
      <c r="AG4" s="16"/>
      <c r="AH4" s="16"/>
      <c r="AI4" s="16"/>
    </row>
    <row r="5" spans="1:35" ht="13.2">
      <c r="A5" s="30" t="s">
        <v>75</v>
      </c>
      <c r="B5" s="826"/>
      <c r="C5" s="35"/>
      <c r="D5" s="35"/>
      <c r="E5" s="35"/>
      <c r="F5" s="35" t="s">
        <v>7406</v>
      </c>
      <c r="G5" s="35"/>
      <c r="H5" s="35"/>
      <c r="I5" s="35"/>
      <c r="J5" s="1514"/>
      <c r="K5" s="1818"/>
      <c r="L5" s="35" t="s">
        <v>7407</v>
      </c>
      <c r="M5" s="35" t="s">
        <v>7408</v>
      </c>
      <c r="N5" s="1819"/>
      <c r="O5" s="1515"/>
      <c r="P5" s="35"/>
      <c r="Q5" s="33"/>
      <c r="R5" s="33"/>
      <c r="S5" s="33"/>
      <c r="T5" s="35" t="s">
        <v>7409</v>
      </c>
      <c r="U5" s="35" t="s">
        <v>1355</v>
      </c>
      <c r="V5" s="35"/>
      <c r="W5" s="43" t="s">
        <v>6325</v>
      </c>
      <c r="X5" s="35" t="s">
        <v>7410</v>
      </c>
      <c r="Y5" s="35"/>
      <c r="Z5" s="35" t="s">
        <v>2248</v>
      </c>
      <c r="AA5" s="35" t="s">
        <v>7411</v>
      </c>
      <c r="AB5" s="35" t="s">
        <v>7412</v>
      </c>
      <c r="AC5" s="35" t="s">
        <v>1778</v>
      </c>
      <c r="AD5" s="43" t="s">
        <v>7413</v>
      </c>
      <c r="AE5" s="1629" t="s">
        <v>6325</v>
      </c>
      <c r="AF5" s="265"/>
      <c r="AG5" s="16"/>
      <c r="AH5" s="16"/>
      <c r="AI5" s="16"/>
    </row>
    <row r="6" spans="1:35" ht="13.2">
      <c r="A6" s="30" t="s">
        <v>76</v>
      </c>
      <c r="B6" s="42"/>
      <c r="C6" s="32"/>
      <c r="D6" s="32"/>
      <c r="E6" s="32"/>
      <c r="F6" s="35" t="s">
        <v>7414</v>
      </c>
      <c r="G6" s="32"/>
      <c r="H6" s="32"/>
      <c r="I6" s="32"/>
      <c r="J6" s="38"/>
      <c r="K6" s="1814"/>
      <c r="L6" s="35" t="s">
        <v>7415</v>
      </c>
      <c r="M6" s="32"/>
      <c r="N6" s="1815"/>
      <c r="O6" s="156"/>
      <c r="P6" s="32"/>
      <c r="Q6" s="35"/>
      <c r="R6" s="33"/>
      <c r="S6" s="32"/>
      <c r="T6" s="35" t="s">
        <v>7416</v>
      </c>
      <c r="U6" s="32" t="s">
        <v>7417</v>
      </c>
      <c r="V6" s="32"/>
      <c r="W6" s="32" t="s">
        <v>7418</v>
      </c>
      <c r="X6" s="32"/>
      <c r="Y6" s="32"/>
      <c r="Z6" s="1816">
        <v>44856</v>
      </c>
      <c r="AA6" s="1816">
        <v>44728</v>
      </c>
      <c r="AB6" s="32"/>
      <c r="AC6" s="32"/>
      <c r="AD6" s="43" t="s">
        <v>7403</v>
      </c>
      <c r="AE6" s="1820">
        <v>44728</v>
      </c>
      <c r="AF6" s="265"/>
      <c r="AG6" s="16"/>
      <c r="AH6" s="16"/>
      <c r="AI6" s="16"/>
    </row>
    <row r="7" spans="1:35" ht="13.2">
      <c r="A7" s="30" t="s">
        <v>77</v>
      </c>
      <c r="B7" s="42"/>
      <c r="C7" s="32"/>
      <c r="D7" s="32"/>
      <c r="E7" s="32"/>
      <c r="F7" s="35"/>
      <c r="G7" s="35"/>
      <c r="H7" s="32"/>
      <c r="I7" s="32"/>
      <c r="J7" s="38"/>
      <c r="K7" s="1814"/>
      <c r="L7" s="32"/>
      <c r="M7" s="45"/>
      <c r="N7" s="1815"/>
      <c r="O7" s="156"/>
      <c r="P7" s="32"/>
      <c r="Q7" s="35"/>
      <c r="R7" s="33"/>
      <c r="S7" s="32"/>
      <c r="T7" s="32"/>
      <c r="U7" s="35" t="s">
        <v>7419</v>
      </c>
      <c r="V7" s="32"/>
      <c r="W7" s="32"/>
      <c r="X7" s="32"/>
      <c r="Y7" s="32"/>
      <c r="Z7" s="35" t="s">
        <v>7420</v>
      </c>
      <c r="AA7" s="32"/>
      <c r="AB7" s="32"/>
      <c r="AC7" s="32"/>
      <c r="AD7" s="32"/>
      <c r="AE7" s="38"/>
      <c r="AF7" s="265"/>
      <c r="AG7" s="16"/>
      <c r="AH7" s="16"/>
      <c r="AI7" s="16"/>
    </row>
    <row r="8" spans="1:35" ht="13.2">
      <c r="A8" s="46" t="s">
        <v>78</v>
      </c>
      <c r="B8" s="1821" t="s">
        <v>79</v>
      </c>
      <c r="C8" s="32"/>
      <c r="D8" s="32"/>
      <c r="E8" s="32"/>
      <c r="F8" s="32"/>
      <c r="G8" s="32"/>
      <c r="H8" s="32"/>
      <c r="I8" s="1633" t="s">
        <v>79</v>
      </c>
      <c r="J8" s="38"/>
      <c r="K8" s="1814"/>
      <c r="L8" s="32"/>
      <c r="M8" s="32"/>
      <c r="N8" s="1815"/>
      <c r="O8" s="156"/>
      <c r="P8" s="1633" t="s">
        <v>79</v>
      </c>
      <c r="Q8" s="32"/>
      <c r="R8" s="32"/>
      <c r="S8" s="32"/>
      <c r="T8" s="32"/>
      <c r="U8" s="32"/>
      <c r="V8" s="32"/>
      <c r="W8" s="35" t="s">
        <v>79</v>
      </c>
      <c r="X8" s="32"/>
      <c r="Y8" s="32"/>
      <c r="Z8" s="32"/>
      <c r="AA8" s="32"/>
      <c r="AB8" s="32"/>
      <c r="AC8" s="32"/>
      <c r="AD8" s="1633" t="s">
        <v>79</v>
      </c>
      <c r="AE8" s="38"/>
      <c r="AF8" s="265"/>
      <c r="AG8" s="16"/>
      <c r="AH8" s="16"/>
      <c r="AI8" s="16"/>
    </row>
    <row r="9" spans="1:35" ht="13.8">
      <c r="A9" s="2" t="s">
        <v>80</v>
      </c>
      <c r="B9" s="1822" t="s">
        <v>81</v>
      </c>
      <c r="C9" s="1822" t="s">
        <v>81</v>
      </c>
      <c r="D9" s="1822" t="s">
        <v>81</v>
      </c>
      <c r="E9" s="1714" t="s">
        <v>81</v>
      </c>
      <c r="F9" s="1822" t="s">
        <v>81</v>
      </c>
      <c r="G9" s="1822" t="s">
        <v>81</v>
      </c>
      <c r="H9" s="1822" t="s">
        <v>81</v>
      </c>
      <c r="I9" s="49" t="s">
        <v>81</v>
      </c>
      <c r="J9" s="49" t="s">
        <v>81</v>
      </c>
      <c r="K9" s="49" t="s">
        <v>81</v>
      </c>
      <c r="L9" s="49" t="s">
        <v>81</v>
      </c>
      <c r="M9" s="49" t="s">
        <v>81</v>
      </c>
      <c r="N9" s="49" t="s">
        <v>81</v>
      </c>
      <c r="O9" s="49" t="s">
        <v>81</v>
      </c>
      <c r="P9" s="1822" t="s">
        <v>81</v>
      </c>
      <c r="Q9" s="1822" t="s">
        <v>81</v>
      </c>
      <c r="R9" s="1822" t="s">
        <v>81</v>
      </c>
      <c r="S9" s="1822" t="s">
        <v>81</v>
      </c>
      <c r="T9" s="1822" t="s">
        <v>81</v>
      </c>
      <c r="U9" s="49" t="s">
        <v>81</v>
      </c>
      <c r="V9" s="49" t="s">
        <v>81</v>
      </c>
      <c r="W9" s="49" t="s">
        <v>81</v>
      </c>
      <c r="X9" s="1822" t="s">
        <v>81</v>
      </c>
      <c r="Y9" s="1822" t="s">
        <v>81</v>
      </c>
      <c r="Z9" s="1822" t="s">
        <v>81</v>
      </c>
      <c r="AA9" s="49" t="s">
        <v>81</v>
      </c>
      <c r="AB9" s="49" t="s">
        <v>81</v>
      </c>
      <c r="AC9" s="49" t="s">
        <v>81</v>
      </c>
      <c r="AD9" s="49" t="s">
        <v>81</v>
      </c>
      <c r="AE9" s="49" t="s">
        <v>81</v>
      </c>
      <c r="AF9" s="49" t="s">
        <v>81</v>
      </c>
      <c r="AG9" s="16"/>
      <c r="AH9" s="16"/>
      <c r="AI9" s="16"/>
    </row>
    <row r="10" spans="1:35" ht="13.8">
      <c r="A10" s="2"/>
      <c r="B10" s="1548" t="s">
        <v>82</v>
      </c>
      <c r="C10" s="1548" t="s">
        <v>82</v>
      </c>
      <c r="D10" s="1714" t="s">
        <v>82</v>
      </c>
      <c r="E10" s="1714" t="s">
        <v>82</v>
      </c>
      <c r="F10" s="1548" t="s">
        <v>82</v>
      </c>
      <c r="G10" s="1548" t="s">
        <v>82</v>
      </c>
      <c r="H10" s="1548" t="s">
        <v>82</v>
      </c>
      <c r="I10" s="1548" t="s">
        <v>82</v>
      </c>
      <c r="J10" s="1548" t="s">
        <v>82</v>
      </c>
      <c r="K10" s="1714" t="s">
        <v>82</v>
      </c>
      <c r="L10" s="1548" t="s">
        <v>82</v>
      </c>
      <c r="M10" s="1548" t="s">
        <v>82</v>
      </c>
      <c r="N10" s="1548" t="s">
        <v>82</v>
      </c>
      <c r="O10" s="1548" t="s">
        <v>82</v>
      </c>
      <c r="P10" s="1548" t="s">
        <v>82</v>
      </c>
      <c r="Q10" s="1548" t="s">
        <v>82</v>
      </c>
      <c r="R10" s="1548" t="s">
        <v>82</v>
      </c>
      <c r="S10" s="1548" t="s">
        <v>82</v>
      </c>
      <c r="T10" s="1548" t="s">
        <v>82</v>
      </c>
      <c r="U10" s="1548" t="s">
        <v>82</v>
      </c>
      <c r="V10" s="1714" t="s">
        <v>82</v>
      </c>
      <c r="W10" s="1714" t="s">
        <v>82</v>
      </c>
      <c r="X10" s="1548" t="s">
        <v>82</v>
      </c>
      <c r="Y10" s="1548" t="s">
        <v>82</v>
      </c>
      <c r="Z10" s="1548" t="s">
        <v>82</v>
      </c>
      <c r="AA10" s="1548" t="s">
        <v>82</v>
      </c>
      <c r="AB10" s="1548" t="s">
        <v>82</v>
      </c>
      <c r="AC10" s="1548" t="s">
        <v>82</v>
      </c>
      <c r="AD10" s="1548" t="s">
        <v>82</v>
      </c>
      <c r="AE10" s="1548" t="s">
        <v>82</v>
      </c>
      <c r="AF10" s="1548" t="s">
        <v>82</v>
      </c>
      <c r="AG10" s="16"/>
      <c r="AH10" s="16"/>
      <c r="AI10" s="16"/>
    </row>
    <row r="11" spans="1:35" ht="13.8">
      <c r="A11" s="2"/>
      <c r="B11" s="50" t="s">
        <v>5612</v>
      </c>
      <c r="C11" s="50"/>
      <c r="D11" s="50"/>
      <c r="E11" s="1635" t="s">
        <v>5613</v>
      </c>
      <c r="F11" s="50"/>
      <c r="G11" s="1714" t="s">
        <v>5614</v>
      </c>
      <c r="H11" s="50"/>
      <c r="I11" s="50" t="s">
        <v>5612</v>
      </c>
      <c r="J11" s="50"/>
      <c r="K11" s="50"/>
      <c r="L11" s="1635" t="s">
        <v>5613</v>
      </c>
      <c r="M11" s="50"/>
      <c r="N11" s="1714" t="s">
        <v>5614</v>
      </c>
      <c r="O11" s="50"/>
      <c r="P11" s="50"/>
      <c r="Q11" s="1635" t="s">
        <v>5613</v>
      </c>
      <c r="R11" s="50"/>
      <c r="S11" s="50" t="s">
        <v>5613</v>
      </c>
      <c r="T11" s="50"/>
      <c r="U11" s="1714" t="s">
        <v>5614</v>
      </c>
      <c r="V11" s="50"/>
      <c r="W11" s="50" t="s">
        <v>5612</v>
      </c>
      <c r="X11" s="50"/>
      <c r="Y11" s="50"/>
      <c r="Z11" s="50"/>
      <c r="AA11" s="50"/>
      <c r="AB11" s="50" t="s">
        <v>5614</v>
      </c>
      <c r="AC11" s="50"/>
      <c r="AD11" s="50"/>
      <c r="AE11" s="1635" t="s">
        <v>5613</v>
      </c>
      <c r="AF11" s="265"/>
      <c r="AG11" s="16"/>
      <c r="AH11" s="16"/>
      <c r="AI11" s="16"/>
    </row>
    <row r="12" spans="1:35" ht="13.2">
      <c r="A12" s="2"/>
      <c r="B12" s="54"/>
      <c r="C12" s="54"/>
      <c r="D12" s="54"/>
      <c r="E12" s="54"/>
      <c r="F12" s="54"/>
      <c r="G12" s="54"/>
      <c r="H12" s="54"/>
      <c r="I12" s="54"/>
      <c r="J12" s="55"/>
      <c r="K12" s="1823"/>
      <c r="L12" s="54"/>
      <c r="M12" s="54"/>
      <c r="N12" s="1824"/>
      <c r="O12" s="1825"/>
      <c r="P12" s="54"/>
      <c r="Q12" s="54"/>
      <c r="R12" s="54"/>
      <c r="S12" s="54"/>
      <c r="T12" s="54"/>
      <c r="U12" s="54"/>
      <c r="V12" s="54"/>
      <c r="W12" s="54"/>
      <c r="X12" s="54"/>
      <c r="Y12" s="54"/>
      <c r="Z12" s="54"/>
      <c r="AA12" s="54"/>
      <c r="AB12" s="54"/>
      <c r="AC12" s="54"/>
      <c r="AD12" s="54"/>
      <c r="AE12" s="55"/>
      <c r="AF12" s="265"/>
      <c r="AG12" s="16"/>
      <c r="AH12" s="16"/>
      <c r="AI12" s="16"/>
    </row>
    <row r="13" spans="1:35" ht="12.75" customHeight="1">
      <c r="A13" s="56" t="s">
        <v>83</v>
      </c>
      <c r="B13" s="58">
        <f>'4月'!AG14</f>
        <v>0</v>
      </c>
      <c r="C13" s="58">
        <f>'4月'!AH14</f>
        <v>0</v>
      </c>
      <c r="D13" s="58">
        <f>'4月'!AI14</f>
        <v>0</v>
      </c>
      <c r="E13" s="58">
        <f>'4月'!AJ14</f>
        <v>0</v>
      </c>
      <c r="F13" s="58">
        <f>'4月'!AK14</f>
        <v>0</v>
      </c>
      <c r="G13" s="58">
        <f>'4月'!AL14</f>
        <v>0</v>
      </c>
      <c r="H13" s="58">
        <f>'4月'!AM14</f>
        <v>0</v>
      </c>
      <c r="I13" s="58">
        <f>'4月'!AN14</f>
        <v>0</v>
      </c>
      <c r="J13" s="58"/>
      <c r="K13" s="58"/>
      <c r="L13" s="58"/>
      <c r="M13" s="58"/>
      <c r="N13" s="58"/>
      <c r="O13" s="58" t="s">
        <v>64</v>
      </c>
      <c r="P13" s="58"/>
      <c r="Q13" s="58"/>
      <c r="R13" s="58"/>
      <c r="S13" s="58"/>
      <c r="T13" s="58"/>
      <c r="U13" s="58"/>
      <c r="V13" s="58"/>
      <c r="W13" s="58"/>
      <c r="X13" s="58"/>
      <c r="Y13" s="58"/>
      <c r="Z13" s="58"/>
      <c r="AA13" s="58"/>
      <c r="AB13" s="58"/>
      <c r="AC13" s="58"/>
      <c r="AD13" s="58"/>
      <c r="AE13" s="58"/>
      <c r="AF13" s="265"/>
      <c r="AG13" s="16"/>
      <c r="AH13" s="16"/>
      <c r="AI13" s="16"/>
    </row>
    <row r="14" spans="1:35" ht="13.2">
      <c r="A14" s="830" t="s">
        <v>84</v>
      </c>
      <c r="B14" s="265" t="s">
        <v>240</v>
      </c>
      <c r="C14" s="265" t="s">
        <v>240</v>
      </c>
      <c r="D14" s="265" t="s">
        <v>240</v>
      </c>
      <c r="E14" s="265" t="s">
        <v>134</v>
      </c>
      <c r="F14" s="265" t="s">
        <v>7421</v>
      </c>
      <c r="G14" s="265" t="s">
        <v>134</v>
      </c>
      <c r="H14" s="265" t="s">
        <v>7421</v>
      </c>
      <c r="I14" s="265" t="s">
        <v>240</v>
      </c>
      <c r="J14" s="265" t="s">
        <v>240</v>
      </c>
      <c r="K14" s="265" t="s">
        <v>240</v>
      </c>
      <c r="L14" s="265" t="s">
        <v>240</v>
      </c>
      <c r="M14" s="265" t="s">
        <v>7421</v>
      </c>
      <c r="N14" s="265" t="s">
        <v>240</v>
      </c>
      <c r="O14" s="265" t="s">
        <v>7421</v>
      </c>
      <c r="P14" s="265" t="s">
        <v>134</v>
      </c>
      <c r="Q14" s="265" t="s">
        <v>240</v>
      </c>
      <c r="R14" s="265" t="s">
        <v>240</v>
      </c>
      <c r="S14" s="265" t="s">
        <v>134</v>
      </c>
      <c r="T14" s="265" t="s">
        <v>7421</v>
      </c>
      <c r="U14" s="265" t="s">
        <v>240</v>
      </c>
      <c r="V14" s="265" t="s">
        <v>7421</v>
      </c>
      <c r="W14" s="265" t="s">
        <v>240</v>
      </c>
      <c r="X14" s="265" t="s">
        <v>240</v>
      </c>
      <c r="Y14" s="265" t="s">
        <v>240</v>
      </c>
      <c r="Z14" s="265" t="s">
        <v>240</v>
      </c>
      <c r="AA14" s="265" t="s">
        <v>7421</v>
      </c>
      <c r="AB14" s="265" t="s">
        <v>240</v>
      </c>
      <c r="AC14" s="265" t="s">
        <v>7421</v>
      </c>
      <c r="AD14" s="265" t="s">
        <v>240</v>
      </c>
      <c r="AE14" s="265" t="s">
        <v>240</v>
      </c>
      <c r="AF14" s="265" t="s">
        <v>240</v>
      </c>
      <c r="AG14" s="16"/>
      <c r="AH14" s="16"/>
      <c r="AI14" s="16"/>
    </row>
    <row r="15" spans="1:35" ht="13.2">
      <c r="A15" s="231" t="s">
        <v>85</v>
      </c>
      <c r="B15" s="265" t="s">
        <v>3081</v>
      </c>
      <c r="C15" s="265" t="s">
        <v>3081</v>
      </c>
      <c r="D15" s="265" t="s">
        <v>134</v>
      </c>
      <c r="E15" s="265" t="s">
        <v>240</v>
      </c>
      <c r="F15" s="265" t="s">
        <v>240</v>
      </c>
      <c r="G15" s="265" t="s">
        <v>240</v>
      </c>
      <c r="H15" s="265" t="s">
        <v>240</v>
      </c>
      <c r="I15" s="265" t="s">
        <v>240</v>
      </c>
      <c r="J15" s="265" t="s">
        <v>3080</v>
      </c>
      <c r="K15" s="265" t="s">
        <v>134</v>
      </c>
      <c r="L15" s="265" t="s">
        <v>240</v>
      </c>
      <c r="M15" s="265" t="s">
        <v>134</v>
      </c>
      <c r="N15" s="265" t="s">
        <v>240</v>
      </c>
      <c r="O15" s="265" t="s">
        <v>240</v>
      </c>
      <c r="P15" s="265" t="s">
        <v>774</v>
      </c>
      <c r="Q15" s="265" t="s">
        <v>774</v>
      </c>
      <c r="R15" s="265" t="s">
        <v>774</v>
      </c>
      <c r="S15" s="265" t="s">
        <v>134</v>
      </c>
      <c r="T15" s="265" t="s">
        <v>240</v>
      </c>
      <c r="U15" s="265" t="s">
        <v>774</v>
      </c>
      <c r="V15" s="265" t="s">
        <v>240</v>
      </c>
      <c r="W15" s="265" t="s">
        <v>3081</v>
      </c>
      <c r="X15" s="265" t="s">
        <v>240</v>
      </c>
      <c r="Y15" s="265" t="s">
        <v>134</v>
      </c>
      <c r="Z15" s="265" t="s">
        <v>240</v>
      </c>
      <c r="AA15" s="265" t="s">
        <v>240</v>
      </c>
      <c r="AB15" s="265" t="s">
        <v>2990</v>
      </c>
      <c r="AC15" s="265" t="s">
        <v>774</v>
      </c>
      <c r="AD15" s="265" t="s">
        <v>240</v>
      </c>
      <c r="AE15" s="265" t="s">
        <v>3081</v>
      </c>
      <c r="AF15" s="265" t="s">
        <v>240</v>
      </c>
      <c r="AG15" s="16"/>
      <c r="AH15" s="16"/>
      <c r="AI15" s="16"/>
    </row>
    <row r="16" spans="1:35" ht="13.2">
      <c r="A16" s="231" t="s">
        <v>61</v>
      </c>
      <c r="B16" s="265" t="s">
        <v>3084</v>
      </c>
      <c r="C16" s="265" t="s">
        <v>134</v>
      </c>
      <c r="D16" s="265" t="s">
        <v>134</v>
      </c>
      <c r="E16" s="265" t="s">
        <v>6330</v>
      </c>
      <c r="F16" s="265" t="s">
        <v>134</v>
      </c>
      <c r="G16" s="265" t="s">
        <v>240</v>
      </c>
      <c r="H16" s="265" t="s">
        <v>240</v>
      </c>
      <c r="I16" s="265" t="s">
        <v>7422</v>
      </c>
      <c r="J16" s="265" t="s">
        <v>134</v>
      </c>
      <c r="K16" s="265" t="s">
        <v>134</v>
      </c>
      <c r="L16" s="265" t="s">
        <v>3074</v>
      </c>
      <c r="M16" s="265" t="s">
        <v>240</v>
      </c>
      <c r="N16" s="265" t="s">
        <v>240</v>
      </c>
      <c r="O16" s="265" t="s">
        <v>134</v>
      </c>
      <c r="P16" s="265" t="s">
        <v>7422</v>
      </c>
      <c r="Q16" s="265" t="s">
        <v>134</v>
      </c>
      <c r="R16" s="265" t="s">
        <v>134</v>
      </c>
      <c r="S16" s="265" t="s">
        <v>134</v>
      </c>
      <c r="T16" s="265" t="s">
        <v>240</v>
      </c>
      <c r="U16" s="265" t="s">
        <v>7423</v>
      </c>
      <c r="V16" s="265" t="s">
        <v>240</v>
      </c>
      <c r="W16" s="265" t="s">
        <v>134</v>
      </c>
      <c r="X16" s="265" t="s">
        <v>134</v>
      </c>
      <c r="Y16" s="265" t="s">
        <v>134</v>
      </c>
      <c r="Z16" s="265" t="s">
        <v>240</v>
      </c>
      <c r="AA16" s="265" t="s">
        <v>240</v>
      </c>
      <c r="AB16" s="265" t="s">
        <v>240</v>
      </c>
      <c r="AC16" s="265" t="s">
        <v>7424</v>
      </c>
      <c r="AD16" s="265" t="s">
        <v>240</v>
      </c>
      <c r="AE16" s="265" t="s">
        <v>240</v>
      </c>
      <c r="AF16" s="265" t="s">
        <v>240</v>
      </c>
      <c r="AG16" s="16"/>
      <c r="AH16" s="16"/>
      <c r="AI16" s="16"/>
    </row>
    <row r="17" spans="1:35" ht="13.2">
      <c r="A17" s="231" t="s">
        <v>2979</v>
      </c>
      <c r="B17" s="265" t="s">
        <v>7421</v>
      </c>
      <c r="C17" s="265" t="s">
        <v>134</v>
      </c>
      <c r="D17" s="265" t="s">
        <v>7425</v>
      </c>
      <c r="E17" s="265" t="s">
        <v>7424</v>
      </c>
      <c r="F17" s="265" t="s">
        <v>134</v>
      </c>
      <c r="G17" s="265" t="s">
        <v>7424</v>
      </c>
      <c r="H17" s="265" t="s">
        <v>7424</v>
      </c>
      <c r="I17" s="265" t="s">
        <v>7421</v>
      </c>
      <c r="J17" s="265" t="s">
        <v>134</v>
      </c>
      <c r="K17" s="265" t="s">
        <v>7425</v>
      </c>
      <c r="L17" s="265" t="s">
        <v>7424</v>
      </c>
      <c r="M17" s="265" t="s">
        <v>134</v>
      </c>
      <c r="N17" s="265" t="s">
        <v>7424</v>
      </c>
      <c r="O17" s="265" t="s">
        <v>7424</v>
      </c>
      <c r="P17" s="265" t="s">
        <v>7421</v>
      </c>
      <c r="Q17" s="265" t="s">
        <v>134</v>
      </c>
      <c r="R17" s="265" t="s">
        <v>7426</v>
      </c>
      <c r="S17" s="265" t="s">
        <v>3085</v>
      </c>
      <c r="T17" s="265" t="s">
        <v>7424</v>
      </c>
      <c r="U17" s="265" t="s">
        <v>7424</v>
      </c>
      <c r="V17" s="265" t="s">
        <v>134</v>
      </c>
      <c r="W17" s="265" t="s">
        <v>7421</v>
      </c>
      <c r="X17" s="265" t="s">
        <v>7426</v>
      </c>
      <c r="Y17" s="265" t="s">
        <v>134</v>
      </c>
      <c r="Z17" s="265" t="s">
        <v>134</v>
      </c>
      <c r="AA17" s="265" t="s">
        <v>134</v>
      </c>
      <c r="AB17" s="265" t="s">
        <v>134</v>
      </c>
      <c r="AC17" s="265" t="s">
        <v>134</v>
      </c>
      <c r="AD17" s="265" t="s">
        <v>134</v>
      </c>
      <c r="AE17" s="265" t="s">
        <v>3082</v>
      </c>
      <c r="AF17" s="265" t="s">
        <v>7425</v>
      </c>
      <c r="AG17" s="16"/>
      <c r="AH17" s="16"/>
      <c r="AI17" s="16"/>
    </row>
    <row r="18" spans="1:35" ht="13.2">
      <c r="A18" s="231" t="s">
        <v>3075</v>
      </c>
      <c r="B18" s="265" t="s">
        <v>134</v>
      </c>
      <c r="C18" s="265" t="s">
        <v>134</v>
      </c>
      <c r="D18" s="265" t="s">
        <v>134</v>
      </c>
      <c r="E18" s="265" t="s">
        <v>134</v>
      </c>
      <c r="F18" s="265" t="s">
        <v>134</v>
      </c>
      <c r="G18" s="265" t="s">
        <v>134</v>
      </c>
      <c r="H18" s="265" t="s">
        <v>134</v>
      </c>
      <c r="I18" s="265" t="s">
        <v>134</v>
      </c>
      <c r="J18" s="265" t="s">
        <v>134</v>
      </c>
      <c r="K18" s="265" t="s">
        <v>134</v>
      </c>
      <c r="L18" s="265" t="s">
        <v>134</v>
      </c>
      <c r="M18" s="265" t="s">
        <v>134</v>
      </c>
      <c r="N18" s="265" t="s">
        <v>134</v>
      </c>
      <c r="O18" s="265" t="s">
        <v>134</v>
      </c>
      <c r="P18" s="265" t="s">
        <v>240</v>
      </c>
      <c r="Q18" s="265" t="s">
        <v>240</v>
      </c>
      <c r="R18" s="265" t="s">
        <v>240</v>
      </c>
      <c r="S18" s="265" t="s">
        <v>240</v>
      </c>
      <c r="T18" s="265" t="s">
        <v>240</v>
      </c>
      <c r="U18" s="265" t="s">
        <v>240</v>
      </c>
      <c r="V18" s="265" t="s">
        <v>240</v>
      </c>
      <c r="W18" s="265" t="s">
        <v>240</v>
      </c>
      <c r="X18" s="265" t="s">
        <v>240</v>
      </c>
      <c r="Y18" s="265" t="s">
        <v>240</v>
      </c>
      <c r="Z18" s="265" t="s">
        <v>240</v>
      </c>
      <c r="AA18" s="265" t="s">
        <v>240</v>
      </c>
      <c r="AB18" s="265" t="s">
        <v>134</v>
      </c>
      <c r="AC18" s="265" t="s">
        <v>240</v>
      </c>
      <c r="AD18" s="265" t="s">
        <v>240</v>
      </c>
      <c r="AE18" s="265" t="s">
        <v>240</v>
      </c>
      <c r="AF18" s="265" t="s">
        <v>240</v>
      </c>
      <c r="AG18" s="16"/>
      <c r="AH18" s="16"/>
      <c r="AI18" s="16"/>
    </row>
    <row r="19" spans="1:35" ht="13.2">
      <c r="A19" s="832" t="s">
        <v>40</v>
      </c>
      <c r="B19" s="265" t="s">
        <v>7427</v>
      </c>
      <c r="C19" s="265" t="s">
        <v>134</v>
      </c>
      <c r="D19" s="265" t="s">
        <v>3077</v>
      </c>
      <c r="E19" s="265" t="s">
        <v>7421</v>
      </c>
      <c r="F19" s="265" t="s">
        <v>134</v>
      </c>
      <c r="G19" s="265" t="s">
        <v>6330</v>
      </c>
      <c r="H19" s="265" t="s">
        <v>6330</v>
      </c>
      <c r="I19" s="265" t="s">
        <v>7427</v>
      </c>
      <c r="J19" s="265" t="s">
        <v>134</v>
      </c>
      <c r="K19" s="265" t="s">
        <v>3077</v>
      </c>
      <c r="L19" s="265" t="s">
        <v>6330</v>
      </c>
      <c r="M19" s="265" t="s">
        <v>6330</v>
      </c>
      <c r="N19" s="265" t="s">
        <v>6330</v>
      </c>
      <c r="O19" s="265" t="s">
        <v>6330</v>
      </c>
      <c r="P19" s="265" t="s">
        <v>7427</v>
      </c>
      <c r="Q19" s="265" t="s">
        <v>134</v>
      </c>
      <c r="R19" s="265" t="s">
        <v>7426</v>
      </c>
      <c r="S19" s="265" t="s">
        <v>134</v>
      </c>
      <c r="T19" s="265" t="s">
        <v>6330</v>
      </c>
      <c r="U19" s="265" t="s">
        <v>6330</v>
      </c>
      <c r="V19" s="265" t="s">
        <v>7424</v>
      </c>
      <c r="W19" s="265" t="s">
        <v>7427</v>
      </c>
      <c r="X19" s="265" t="s">
        <v>134</v>
      </c>
      <c r="Y19" s="265" t="s">
        <v>7425</v>
      </c>
      <c r="Z19" s="265" t="s">
        <v>7424</v>
      </c>
      <c r="AA19" s="265" t="s">
        <v>134</v>
      </c>
      <c r="AB19" s="265" t="s">
        <v>7424</v>
      </c>
      <c r="AC19" s="265" t="s">
        <v>134</v>
      </c>
      <c r="AD19" s="265" t="s">
        <v>134</v>
      </c>
      <c r="AE19" s="265" t="s">
        <v>134</v>
      </c>
      <c r="AF19" s="265" t="s">
        <v>134</v>
      </c>
      <c r="AG19" s="16"/>
      <c r="AH19" s="16"/>
      <c r="AI19" s="16"/>
    </row>
    <row r="20" spans="1:35" ht="13.2">
      <c r="A20" s="832" t="s">
        <v>55</v>
      </c>
      <c r="B20" s="265" t="s">
        <v>2910</v>
      </c>
      <c r="C20" s="265" t="s">
        <v>134</v>
      </c>
      <c r="D20" s="265" t="s">
        <v>134</v>
      </c>
      <c r="E20" s="265" t="s">
        <v>7428</v>
      </c>
      <c r="F20" s="265" t="s">
        <v>2910</v>
      </c>
      <c r="G20" s="265" t="s">
        <v>2910</v>
      </c>
      <c r="H20" s="265" t="s">
        <v>2910</v>
      </c>
      <c r="I20" s="265" t="s">
        <v>2910</v>
      </c>
      <c r="J20" s="265" t="s">
        <v>134</v>
      </c>
      <c r="K20" s="265" t="s">
        <v>134</v>
      </c>
      <c r="L20" s="265" t="s">
        <v>2910</v>
      </c>
      <c r="M20" s="265" t="s">
        <v>2910</v>
      </c>
      <c r="N20" s="265" t="s">
        <v>2910</v>
      </c>
      <c r="O20" s="265" t="s">
        <v>2910</v>
      </c>
      <c r="P20" s="265" t="s">
        <v>2910</v>
      </c>
      <c r="Q20" s="265" t="s">
        <v>134</v>
      </c>
      <c r="R20" s="265" t="s">
        <v>3080</v>
      </c>
      <c r="S20" s="265" t="s">
        <v>242</v>
      </c>
      <c r="T20" s="265" t="s">
        <v>2910</v>
      </c>
      <c r="U20" s="265" t="s">
        <v>2910</v>
      </c>
      <c r="V20" s="265" t="s">
        <v>2910</v>
      </c>
      <c r="W20" s="265" t="s">
        <v>2910</v>
      </c>
      <c r="X20" s="265" t="s">
        <v>3080</v>
      </c>
      <c r="Y20" s="265"/>
      <c r="Z20" s="265" t="s">
        <v>2910</v>
      </c>
      <c r="AA20" s="265" t="s">
        <v>2910</v>
      </c>
      <c r="AB20" s="265" t="s">
        <v>2910</v>
      </c>
      <c r="AC20" s="265" t="s">
        <v>2910</v>
      </c>
      <c r="AD20" s="265" t="s">
        <v>2910</v>
      </c>
      <c r="AE20" s="265" t="s">
        <v>134</v>
      </c>
      <c r="AF20" s="265" t="s">
        <v>134</v>
      </c>
      <c r="AG20" s="16"/>
      <c r="AH20" s="16"/>
      <c r="AI20" s="16"/>
    </row>
    <row r="21" spans="1:35" ht="13.2">
      <c r="A21" s="832" t="s">
        <v>2366</v>
      </c>
      <c r="B21" s="265" t="s">
        <v>2910</v>
      </c>
      <c r="C21" s="265" t="s">
        <v>134</v>
      </c>
      <c r="D21" s="265" t="s">
        <v>35</v>
      </c>
      <c r="E21" s="265" t="s">
        <v>2910</v>
      </c>
      <c r="F21" s="265" t="s">
        <v>2910</v>
      </c>
      <c r="G21" s="265" t="s">
        <v>2910</v>
      </c>
      <c r="H21" s="265" t="s">
        <v>2910</v>
      </c>
      <c r="I21" s="265" t="s">
        <v>2910</v>
      </c>
      <c r="J21" s="265" t="s">
        <v>134</v>
      </c>
      <c r="K21" s="265" t="s">
        <v>35</v>
      </c>
      <c r="L21" s="265" t="s">
        <v>2910</v>
      </c>
      <c r="M21" s="265" t="s">
        <v>2910</v>
      </c>
      <c r="N21" s="265" t="s">
        <v>2910</v>
      </c>
      <c r="O21" s="265" t="s">
        <v>2910</v>
      </c>
      <c r="P21" s="265" t="s">
        <v>2910</v>
      </c>
      <c r="Q21" s="265" t="s">
        <v>134</v>
      </c>
      <c r="R21" s="265" t="s">
        <v>35</v>
      </c>
      <c r="S21" s="265" t="s">
        <v>35</v>
      </c>
      <c r="T21" s="265" t="s">
        <v>2910</v>
      </c>
      <c r="U21" s="265" t="s">
        <v>2910</v>
      </c>
      <c r="V21" s="265" t="s">
        <v>2910</v>
      </c>
      <c r="W21" s="265" t="s">
        <v>2910</v>
      </c>
      <c r="X21" s="265" t="s">
        <v>134</v>
      </c>
      <c r="Y21" s="265" t="s">
        <v>134</v>
      </c>
      <c r="Z21" s="265" t="s">
        <v>2910</v>
      </c>
      <c r="AA21" s="265" t="s">
        <v>2910</v>
      </c>
      <c r="AB21" s="265" t="s">
        <v>2910</v>
      </c>
      <c r="AC21" s="265" t="s">
        <v>2910</v>
      </c>
      <c r="AD21" s="265" t="s">
        <v>2910</v>
      </c>
      <c r="AE21" s="265" t="s">
        <v>35</v>
      </c>
      <c r="AF21" s="265" t="s">
        <v>134</v>
      </c>
      <c r="AG21" s="16"/>
      <c r="AH21" s="16"/>
      <c r="AI21" s="16"/>
    </row>
    <row r="22" spans="1:35" ht="13.2">
      <c r="A22" s="231" t="s">
        <v>7429</v>
      </c>
      <c r="B22" s="265" t="s">
        <v>7422</v>
      </c>
      <c r="C22" s="265" t="s">
        <v>7430</v>
      </c>
      <c r="D22" s="265" t="s">
        <v>134</v>
      </c>
      <c r="E22" s="265" t="s">
        <v>3074</v>
      </c>
      <c r="F22" s="265" t="s">
        <v>3074</v>
      </c>
      <c r="G22" s="265" t="s">
        <v>3074</v>
      </c>
      <c r="H22" s="265" t="s">
        <v>3074</v>
      </c>
      <c r="I22" s="265" t="s">
        <v>7431</v>
      </c>
      <c r="J22" s="265" t="s">
        <v>3082</v>
      </c>
      <c r="K22" s="265" t="s">
        <v>134</v>
      </c>
      <c r="L22" s="265" t="s">
        <v>134</v>
      </c>
      <c r="M22" s="265" t="s">
        <v>3074</v>
      </c>
      <c r="N22" s="265" t="s">
        <v>3074</v>
      </c>
      <c r="O22" s="265" t="s">
        <v>3074</v>
      </c>
      <c r="P22" s="265" t="s">
        <v>7431</v>
      </c>
      <c r="Q22" s="265" t="s">
        <v>3080</v>
      </c>
      <c r="R22" s="265" t="s">
        <v>3082</v>
      </c>
      <c r="S22" s="265" t="s">
        <v>3077</v>
      </c>
      <c r="T22" s="265" t="s">
        <v>134</v>
      </c>
      <c r="U22" s="265" t="s">
        <v>3074</v>
      </c>
      <c r="V22" s="602" t="s">
        <v>6330</v>
      </c>
      <c r="W22" s="265" t="s">
        <v>7422</v>
      </c>
      <c r="X22" s="265" t="s">
        <v>7430</v>
      </c>
      <c r="Y22" s="265" t="s">
        <v>134</v>
      </c>
      <c r="Z22" s="265" t="s">
        <v>134</v>
      </c>
      <c r="AA22" s="265" t="s">
        <v>3074</v>
      </c>
      <c r="AB22" s="265" t="s">
        <v>3074</v>
      </c>
      <c r="AC22" s="265" t="s">
        <v>3074</v>
      </c>
      <c r="AD22" s="265" t="s">
        <v>7422</v>
      </c>
      <c r="AE22" s="265" t="s">
        <v>7430</v>
      </c>
      <c r="AF22" s="265" t="s">
        <v>134</v>
      </c>
      <c r="AG22" s="16"/>
      <c r="AH22" s="16"/>
      <c r="AI22" s="16"/>
    </row>
    <row r="23" spans="1:35" ht="13.2">
      <c r="A23" s="832" t="s">
        <v>86</v>
      </c>
      <c r="B23" s="265" t="s">
        <v>2910</v>
      </c>
      <c r="C23" s="265" t="s">
        <v>242</v>
      </c>
      <c r="D23" s="265" t="s">
        <v>242</v>
      </c>
      <c r="E23" s="265" t="s">
        <v>2910</v>
      </c>
      <c r="F23" s="265" t="s">
        <v>2910</v>
      </c>
      <c r="G23" s="265" t="s">
        <v>2910</v>
      </c>
      <c r="H23" s="265" t="s">
        <v>2910</v>
      </c>
      <c r="I23" s="265" t="s">
        <v>2910</v>
      </c>
      <c r="J23" s="265" t="s">
        <v>774</v>
      </c>
      <c r="K23" s="265" t="s">
        <v>242</v>
      </c>
      <c r="L23" s="265" t="s">
        <v>2910</v>
      </c>
      <c r="M23" s="265" t="s">
        <v>2910</v>
      </c>
      <c r="N23" s="265" t="s">
        <v>2910</v>
      </c>
      <c r="O23" s="265" t="s">
        <v>2910</v>
      </c>
      <c r="P23" s="265" t="s">
        <v>2910</v>
      </c>
      <c r="Q23" s="265" t="s">
        <v>3071</v>
      </c>
      <c r="R23" s="265" t="s">
        <v>242</v>
      </c>
      <c r="S23" s="265" t="s">
        <v>1906</v>
      </c>
      <c r="T23" s="265" t="s">
        <v>2910</v>
      </c>
      <c r="U23" s="265" t="s">
        <v>2910</v>
      </c>
      <c r="V23" s="265" t="s">
        <v>2910</v>
      </c>
      <c r="W23" s="265" t="s">
        <v>2910</v>
      </c>
      <c r="X23" s="265" t="s">
        <v>242</v>
      </c>
      <c r="Y23" s="265"/>
      <c r="Z23" s="265" t="s">
        <v>2910</v>
      </c>
      <c r="AA23" s="265" t="s">
        <v>2910</v>
      </c>
      <c r="AB23" s="265" t="s">
        <v>2910</v>
      </c>
      <c r="AC23" s="265" t="s">
        <v>2910</v>
      </c>
      <c r="AD23" s="265" t="s">
        <v>2910</v>
      </c>
      <c r="AE23" s="265" t="s">
        <v>2990</v>
      </c>
      <c r="AF23" s="265" t="s">
        <v>2990</v>
      </c>
      <c r="AG23" s="16"/>
      <c r="AH23" s="16"/>
      <c r="AI23" s="16"/>
    </row>
    <row r="24" spans="1:35" ht="13.2">
      <c r="A24" s="231" t="s">
        <v>3086</v>
      </c>
      <c r="B24" s="265" t="s">
        <v>134</v>
      </c>
      <c r="C24" s="265" t="s">
        <v>134</v>
      </c>
      <c r="D24" s="265" t="s">
        <v>240</v>
      </c>
      <c r="E24" s="265" t="s">
        <v>240</v>
      </c>
      <c r="F24" s="265" t="s">
        <v>134</v>
      </c>
      <c r="G24" s="265" t="s">
        <v>240</v>
      </c>
      <c r="H24" s="265" t="s">
        <v>240</v>
      </c>
      <c r="I24" s="265" t="s">
        <v>134</v>
      </c>
      <c r="J24" s="265" t="s">
        <v>134</v>
      </c>
      <c r="K24" s="265" t="s">
        <v>240</v>
      </c>
      <c r="L24" s="265" t="s">
        <v>240</v>
      </c>
      <c r="M24" s="265" t="s">
        <v>134</v>
      </c>
      <c r="N24" s="1826" t="s">
        <v>240</v>
      </c>
      <c r="O24" s="1826" t="s">
        <v>240</v>
      </c>
      <c r="P24" s="1826" t="s">
        <v>240</v>
      </c>
      <c r="Q24" s="1826" t="s">
        <v>134</v>
      </c>
      <c r="R24" s="1826" t="s">
        <v>134</v>
      </c>
      <c r="S24" s="1826" t="s">
        <v>240</v>
      </c>
      <c r="T24" s="1826" t="s">
        <v>240</v>
      </c>
      <c r="U24" s="1826" t="s">
        <v>240</v>
      </c>
      <c r="V24" s="1826" t="s">
        <v>240</v>
      </c>
      <c r="W24" s="1826" t="s">
        <v>240</v>
      </c>
      <c r="X24" s="1826" t="s">
        <v>134</v>
      </c>
      <c r="Y24" s="265" t="s">
        <v>134</v>
      </c>
      <c r="Z24" s="265" t="s">
        <v>134</v>
      </c>
      <c r="AA24" s="265" t="s">
        <v>134</v>
      </c>
      <c r="AB24" s="265" t="s">
        <v>134</v>
      </c>
      <c r="AC24" s="265" t="s">
        <v>134</v>
      </c>
      <c r="AD24" s="265" t="s">
        <v>134</v>
      </c>
      <c r="AE24" s="265" t="s">
        <v>134</v>
      </c>
      <c r="AF24" s="265" t="s">
        <v>134</v>
      </c>
      <c r="AG24" s="16"/>
      <c r="AH24" s="16"/>
      <c r="AI24" s="16">
        <v>6</v>
      </c>
    </row>
    <row r="25" spans="1:35" ht="13.2">
      <c r="A25" s="231" t="s">
        <v>3079</v>
      </c>
      <c r="B25" s="265" t="s">
        <v>35</v>
      </c>
      <c r="C25" s="265" t="s">
        <v>3082</v>
      </c>
      <c r="D25" s="265" t="s">
        <v>3077</v>
      </c>
      <c r="E25" s="265" t="s">
        <v>134</v>
      </c>
      <c r="F25" s="265" t="s">
        <v>3080</v>
      </c>
      <c r="G25" s="265" t="s">
        <v>3080</v>
      </c>
      <c r="H25" s="265" t="s">
        <v>3080</v>
      </c>
      <c r="I25" s="265" t="s">
        <v>3081</v>
      </c>
      <c r="J25" s="265" t="s">
        <v>35</v>
      </c>
      <c r="K25" s="265" t="s">
        <v>3097</v>
      </c>
      <c r="L25" s="265" t="s">
        <v>3080</v>
      </c>
      <c r="M25" s="1716" t="s">
        <v>3080</v>
      </c>
      <c r="N25" s="265" t="s">
        <v>1906</v>
      </c>
      <c r="O25" s="265" t="s">
        <v>1906</v>
      </c>
      <c r="P25" s="265" t="s">
        <v>1906</v>
      </c>
      <c r="Q25" s="265" t="s">
        <v>1906</v>
      </c>
      <c r="R25" s="265" t="s">
        <v>1906</v>
      </c>
      <c r="S25" s="265" t="s">
        <v>1906</v>
      </c>
      <c r="T25" s="265" t="s">
        <v>1906</v>
      </c>
      <c r="U25" s="265" t="s">
        <v>1906</v>
      </c>
      <c r="V25" s="265" t="s">
        <v>1906</v>
      </c>
      <c r="W25" s="265" t="s">
        <v>1906</v>
      </c>
      <c r="X25" s="265" t="s">
        <v>1906</v>
      </c>
      <c r="Y25" s="273" t="s">
        <v>906</v>
      </c>
      <c r="Z25" s="265" t="s">
        <v>3080</v>
      </c>
      <c r="AA25" s="265" t="s">
        <v>3080</v>
      </c>
      <c r="AB25" s="265" t="s">
        <v>3080</v>
      </c>
      <c r="AC25" s="265" t="s">
        <v>3080</v>
      </c>
      <c r="AD25" s="265" t="s">
        <v>3081</v>
      </c>
      <c r="AE25" s="265" t="s">
        <v>35</v>
      </c>
      <c r="AF25" s="265" t="s">
        <v>35</v>
      </c>
      <c r="AG25" s="16"/>
      <c r="AH25" s="16"/>
      <c r="AI25" s="16"/>
    </row>
    <row r="26" spans="1:35" ht="13.2">
      <c r="A26" s="231" t="s">
        <v>98</v>
      </c>
      <c r="B26" s="265" t="s">
        <v>134</v>
      </c>
      <c r="C26" s="265" t="s">
        <v>3080</v>
      </c>
      <c r="D26" s="265" t="s">
        <v>3097</v>
      </c>
      <c r="E26" s="265" t="s">
        <v>134</v>
      </c>
      <c r="F26" s="265" t="s">
        <v>134</v>
      </c>
      <c r="G26" s="265" t="s">
        <v>134</v>
      </c>
      <c r="H26" s="265" t="s">
        <v>134</v>
      </c>
      <c r="I26" s="265" t="s">
        <v>134</v>
      </c>
      <c r="J26" s="265" t="s">
        <v>7430</v>
      </c>
      <c r="K26" s="265" t="s">
        <v>3085</v>
      </c>
      <c r="L26" s="265" t="s">
        <v>134</v>
      </c>
      <c r="M26" s="265" t="s">
        <v>134</v>
      </c>
      <c r="N26" s="265" t="s">
        <v>134</v>
      </c>
      <c r="O26" s="265" t="s">
        <v>134</v>
      </c>
      <c r="P26" s="265" t="s">
        <v>134</v>
      </c>
      <c r="Q26" s="265" t="s">
        <v>3082</v>
      </c>
      <c r="R26" s="265" t="s">
        <v>134</v>
      </c>
      <c r="S26" s="265" t="s">
        <v>134</v>
      </c>
      <c r="T26" s="265" t="s">
        <v>134</v>
      </c>
      <c r="U26" s="265" t="s">
        <v>134</v>
      </c>
      <c r="V26" s="265" t="s">
        <v>134</v>
      </c>
      <c r="W26" s="265" t="s">
        <v>134</v>
      </c>
      <c r="X26" s="265" t="s">
        <v>3082</v>
      </c>
      <c r="Y26" s="265" t="s">
        <v>3077</v>
      </c>
      <c r="Z26" s="265" t="s">
        <v>134</v>
      </c>
      <c r="AA26" s="265" t="s">
        <v>134</v>
      </c>
      <c r="AB26" s="265" t="s">
        <v>134</v>
      </c>
      <c r="AC26" s="265" t="s">
        <v>134</v>
      </c>
      <c r="AD26" s="265" t="s">
        <v>134</v>
      </c>
      <c r="AE26" s="265" t="s">
        <v>3080</v>
      </c>
      <c r="AF26" s="265" t="s">
        <v>3085</v>
      </c>
      <c r="AG26" s="16"/>
      <c r="AH26" s="16"/>
      <c r="AI26" s="16"/>
    </row>
    <row r="27" spans="1:35" ht="13.2">
      <c r="A27" s="231" t="s">
        <v>60</v>
      </c>
      <c r="B27" s="265" t="s">
        <v>7431</v>
      </c>
      <c r="C27" s="265" t="s">
        <v>3080</v>
      </c>
      <c r="D27" s="265" t="s">
        <v>240</v>
      </c>
      <c r="E27" s="265" t="s">
        <v>3080</v>
      </c>
      <c r="F27" s="265" t="s">
        <v>134</v>
      </c>
      <c r="G27" s="265" t="s">
        <v>240</v>
      </c>
      <c r="H27" s="265" t="s">
        <v>240</v>
      </c>
      <c r="I27" s="265" t="s">
        <v>3084</v>
      </c>
      <c r="J27" s="265" t="s">
        <v>3080</v>
      </c>
      <c r="K27" s="265" t="s">
        <v>240</v>
      </c>
      <c r="L27" s="265" t="s">
        <v>134</v>
      </c>
      <c r="M27" s="265" t="s">
        <v>240</v>
      </c>
      <c r="N27" s="265" t="s">
        <v>242</v>
      </c>
      <c r="O27" s="265" t="s">
        <v>240</v>
      </c>
      <c r="P27" s="265" t="s">
        <v>3084</v>
      </c>
      <c r="Q27" s="265" t="s">
        <v>3080</v>
      </c>
      <c r="R27" s="265" t="s">
        <v>3080</v>
      </c>
      <c r="S27" s="265" t="s">
        <v>134</v>
      </c>
      <c r="T27" s="265" t="s">
        <v>240</v>
      </c>
      <c r="U27" s="265" t="s">
        <v>1906</v>
      </c>
      <c r="V27" s="265" t="s">
        <v>1906</v>
      </c>
      <c r="W27" s="265" t="s">
        <v>1906</v>
      </c>
      <c r="X27" s="265" t="s">
        <v>3081</v>
      </c>
      <c r="Y27" s="265" t="s">
        <v>240</v>
      </c>
      <c r="Z27" s="265" t="s">
        <v>134</v>
      </c>
      <c r="AA27" s="265" t="s">
        <v>398</v>
      </c>
      <c r="AB27" s="265" t="s">
        <v>240</v>
      </c>
      <c r="AC27" s="265" t="s">
        <v>1906</v>
      </c>
      <c r="AD27" s="265" t="s">
        <v>7431</v>
      </c>
      <c r="AE27" s="265" t="s">
        <v>3080</v>
      </c>
      <c r="AF27" s="265" t="s">
        <v>3097</v>
      </c>
      <c r="AG27" s="16"/>
      <c r="AH27" s="16"/>
      <c r="AI27" s="16"/>
    </row>
    <row r="28" spans="1:35" ht="16.5" customHeight="1">
      <c r="A28" s="832" t="s">
        <v>44</v>
      </c>
      <c r="B28" s="265" t="s">
        <v>134</v>
      </c>
      <c r="C28" s="265" t="s">
        <v>7426</v>
      </c>
      <c r="D28" s="265" t="s">
        <v>134</v>
      </c>
      <c r="E28" s="265" t="s">
        <v>134</v>
      </c>
      <c r="F28" s="265" t="s">
        <v>134</v>
      </c>
      <c r="G28" s="265" t="s">
        <v>134</v>
      </c>
      <c r="H28" s="265" t="s">
        <v>134</v>
      </c>
      <c r="I28" s="265" t="s">
        <v>134</v>
      </c>
      <c r="J28" s="265" t="s">
        <v>7426</v>
      </c>
      <c r="K28" s="265" t="s">
        <v>134</v>
      </c>
      <c r="L28" s="265" t="s">
        <v>134</v>
      </c>
      <c r="M28" s="265" t="s">
        <v>134</v>
      </c>
      <c r="N28" s="265" t="s">
        <v>134</v>
      </c>
      <c r="O28" s="265" t="s">
        <v>134</v>
      </c>
      <c r="P28" s="265" t="s">
        <v>134</v>
      </c>
      <c r="Q28" s="265" t="s">
        <v>7426</v>
      </c>
      <c r="R28" s="265" t="s">
        <v>7430</v>
      </c>
      <c r="S28" s="265" t="s">
        <v>7425</v>
      </c>
      <c r="T28" s="265" t="s">
        <v>134</v>
      </c>
      <c r="U28" s="265" t="s">
        <v>134</v>
      </c>
      <c r="V28" s="265" t="s">
        <v>134</v>
      </c>
      <c r="W28" s="265" t="s">
        <v>134</v>
      </c>
      <c r="X28" s="265" t="s">
        <v>134</v>
      </c>
      <c r="Y28" s="265" t="s">
        <v>3085</v>
      </c>
      <c r="Z28" s="265" t="s">
        <v>134</v>
      </c>
      <c r="AA28" s="265" t="s">
        <v>134</v>
      </c>
      <c r="AB28" s="265" t="s">
        <v>134</v>
      </c>
      <c r="AC28" s="265" t="s">
        <v>134</v>
      </c>
      <c r="AD28" s="265" t="s">
        <v>134</v>
      </c>
      <c r="AE28" s="265" t="s">
        <v>7426</v>
      </c>
      <c r="AF28" s="265" t="s">
        <v>134</v>
      </c>
      <c r="AG28" s="16"/>
      <c r="AH28" s="16"/>
      <c r="AI28" s="16"/>
    </row>
    <row r="29" spans="1:35" ht="16.5" customHeight="1">
      <c r="A29" s="834" t="s">
        <v>3265</v>
      </c>
      <c r="B29" s="265" t="s">
        <v>134</v>
      </c>
      <c r="C29" s="265" t="s">
        <v>134</v>
      </c>
      <c r="D29" s="265" t="s">
        <v>134</v>
      </c>
      <c r="E29" s="265" t="s">
        <v>134</v>
      </c>
      <c r="F29" s="265" t="s">
        <v>7424</v>
      </c>
      <c r="G29" s="265" t="s">
        <v>134</v>
      </c>
      <c r="H29" s="265" t="s">
        <v>134</v>
      </c>
      <c r="I29" s="265" t="s">
        <v>134</v>
      </c>
      <c r="J29" s="265" t="s">
        <v>134</v>
      </c>
      <c r="K29" s="265" t="s">
        <v>3077</v>
      </c>
      <c r="L29" s="265" t="s">
        <v>134</v>
      </c>
      <c r="M29" s="265" t="s">
        <v>134</v>
      </c>
      <c r="N29" s="265" t="s">
        <v>134</v>
      </c>
      <c r="O29" s="265" t="s">
        <v>134</v>
      </c>
      <c r="P29" s="265" t="s">
        <v>134</v>
      </c>
      <c r="Q29" s="265" t="s">
        <v>134</v>
      </c>
      <c r="R29" s="265" t="s">
        <v>134</v>
      </c>
      <c r="S29" s="265" t="s">
        <v>134</v>
      </c>
      <c r="T29" s="265" t="s">
        <v>134</v>
      </c>
      <c r="U29" s="265" t="s">
        <v>7421</v>
      </c>
      <c r="V29" s="265" t="s">
        <v>134</v>
      </c>
      <c r="W29" s="265" t="s">
        <v>134</v>
      </c>
      <c r="X29" s="265" t="s">
        <v>134</v>
      </c>
      <c r="Y29" s="265" t="s">
        <v>134</v>
      </c>
      <c r="Z29" s="265" t="s">
        <v>7421</v>
      </c>
      <c r="AA29" s="265" t="s">
        <v>134</v>
      </c>
      <c r="AB29" s="265" t="s">
        <v>134</v>
      </c>
      <c r="AC29" s="265" t="s">
        <v>134</v>
      </c>
      <c r="AD29" s="265" t="s">
        <v>134</v>
      </c>
      <c r="AE29" s="265" t="s">
        <v>134</v>
      </c>
      <c r="AF29" s="265" t="s">
        <v>134</v>
      </c>
      <c r="AG29" s="16"/>
      <c r="AH29" s="16" t="s">
        <v>6331</v>
      </c>
      <c r="AI29" s="16"/>
    </row>
    <row r="30" spans="1:35" ht="16.5" customHeight="1">
      <c r="A30" s="834" t="s">
        <v>45</v>
      </c>
      <c r="B30" s="265" t="s">
        <v>3082</v>
      </c>
      <c r="C30" s="265" t="s">
        <v>134</v>
      </c>
      <c r="D30" s="265" t="s">
        <v>3085</v>
      </c>
      <c r="E30" s="265" t="s">
        <v>134</v>
      </c>
      <c r="F30" s="265" t="s">
        <v>6330</v>
      </c>
      <c r="G30" s="265" t="s">
        <v>7421</v>
      </c>
      <c r="H30" s="265" t="s">
        <v>134</v>
      </c>
      <c r="I30" s="265" t="s">
        <v>3082</v>
      </c>
      <c r="J30" s="265" t="s">
        <v>7426</v>
      </c>
      <c r="K30" s="265" t="s">
        <v>134</v>
      </c>
      <c r="L30" s="265" t="s">
        <v>7421</v>
      </c>
      <c r="M30" s="265" t="s">
        <v>7432</v>
      </c>
      <c r="N30" s="1826" t="s">
        <v>7421</v>
      </c>
      <c r="O30" s="1826" t="s">
        <v>134</v>
      </c>
      <c r="P30" s="1826" t="s">
        <v>3082</v>
      </c>
      <c r="Q30" s="265" t="s">
        <v>7426</v>
      </c>
      <c r="R30" s="265" t="s">
        <v>134</v>
      </c>
      <c r="S30" s="265" t="s">
        <v>7433</v>
      </c>
      <c r="T30" s="265" t="s">
        <v>3074</v>
      </c>
      <c r="U30" s="265" t="s">
        <v>134</v>
      </c>
      <c r="V30" s="265" t="s">
        <v>3074</v>
      </c>
      <c r="W30" s="265" t="s">
        <v>3082</v>
      </c>
      <c r="X30" s="265" t="s">
        <v>7426</v>
      </c>
      <c r="Y30" s="265" t="s">
        <v>3077</v>
      </c>
      <c r="Z30" s="265" t="s">
        <v>6330</v>
      </c>
      <c r="AA30" s="265" t="s">
        <v>7434</v>
      </c>
      <c r="AB30" s="265" t="s">
        <v>7421</v>
      </c>
      <c r="AC30" s="265" t="s">
        <v>134</v>
      </c>
      <c r="AD30" s="265" t="s">
        <v>3082</v>
      </c>
      <c r="AE30" s="265" t="s">
        <v>7426</v>
      </c>
      <c r="AF30" s="265" t="s">
        <v>7433</v>
      </c>
      <c r="AG30" s="16"/>
      <c r="AH30" s="265"/>
      <c r="AI30" s="16"/>
    </row>
    <row r="31" spans="1:35" ht="16.5" customHeight="1">
      <c r="A31" s="834" t="s">
        <v>43</v>
      </c>
      <c r="B31" s="265" t="s">
        <v>134</v>
      </c>
      <c r="C31" s="265" t="s">
        <v>134</v>
      </c>
      <c r="D31" s="265" t="s">
        <v>134</v>
      </c>
      <c r="E31" s="265" t="s">
        <v>134</v>
      </c>
      <c r="F31" s="265" t="s">
        <v>134</v>
      </c>
      <c r="G31" s="265" t="s">
        <v>134</v>
      </c>
      <c r="H31" s="265" t="s">
        <v>134</v>
      </c>
      <c r="I31" s="265" t="s">
        <v>134</v>
      </c>
      <c r="J31" s="265" t="s">
        <v>1906</v>
      </c>
      <c r="K31" s="265" t="s">
        <v>134</v>
      </c>
      <c r="L31" s="265" t="s">
        <v>240</v>
      </c>
      <c r="M31" s="1716" t="s">
        <v>240</v>
      </c>
      <c r="N31" s="1827">
        <v>44728</v>
      </c>
      <c r="O31" s="1828">
        <v>44728</v>
      </c>
      <c r="P31" s="1829">
        <v>44727</v>
      </c>
      <c r="Q31" s="273" t="s">
        <v>3081</v>
      </c>
      <c r="R31" s="265" t="s">
        <v>3081</v>
      </c>
      <c r="S31" s="265" t="s">
        <v>3097</v>
      </c>
      <c r="T31" s="265" t="s">
        <v>3080</v>
      </c>
      <c r="U31" s="265" t="s">
        <v>134</v>
      </c>
      <c r="V31" s="265" t="s">
        <v>3080</v>
      </c>
      <c r="W31" s="265" t="s">
        <v>7431</v>
      </c>
      <c r="X31" s="265" t="s">
        <v>3080</v>
      </c>
      <c r="Y31" s="265" t="s">
        <v>3097</v>
      </c>
      <c r="Z31" s="265" t="s">
        <v>3074</v>
      </c>
      <c r="AA31" s="265" t="s">
        <v>6330</v>
      </c>
      <c r="AB31" s="265" t="s">
        <v>6330</v>
      </c>
      <c r="AC31" s="265" t="s">
        <v>6330</v>
      </c>
      <c r="AD31" s="834" t="s">
        <v>7421</v>
      </c>
      <c r="AE31" s="265" t="s">
        <v>134</v>
      </c>
      <c r="AF31" s="265" t="s">
        <v>134</v>
      </c>
      <c r="AG31" s="265"/>
      <c r="AH31" s="265"/>
      <c r="AI31" s="265"/>
    </row>
    <row r="32" spans="1:35" ht="16.5" customHeight="1">
      <c r="A32" s="834" t="s">
        <v>92</v>
      </c>
      <c r="B32" s="265" t="s">
        <v>134</v>
      </c>
      <c r="C32" s="265" t="s">
        <v>134</v>
      </c>
      <c r="D32" s="265" t="s">
        <v>134</v>
      </c>
      <c r="E32" s="265" t="s">
        <v>134</v>
      </c>
      <c r="F32" s="265" t="s">
        <v>134</v>
      </c>
      <c r="G32" s="265" t="s">
        <v>134</v>
      </c>
      <c r="H32" s="265" t="s">
        <v>134</v>
      </c>
      <c r="I32" s="265" t="s">
        <v>134</v>
      </c>
      <c r="J32" s="265" t="s">
        <v>134</v>
      </c>
      <c r="K32" s="265" t="s">
        <v>134</v>
      </c>
      <c r="L32" s="265" t="s">
        <v>134</v>
      </c>
      <c r="M32" s="265" t="s">
        <v>134</v>
      </c>
      <c r="N32" s="265"/>
      <c r="O32" s="265" t="s">
        <v>134</v>
      </c>
      <c r="P32" s="265" t="s">
        <v>134</v>
      </c>
      <c r="Q32" s="265" t="s">
        <v>134</v>
      </c>
      <c r="R32" s="265" t="s">
        <v>134</v>
      </c>
      <c r="S32" s="265" t="s">
        <v>134</v>
      </c>
      <c r="T32" s="265" t="s">
        <v>134</v>
      </c>
      <c r="U32" s="265" t="s">
        <v>134</v>
      </c>
      <c r="V32" s="265" t="s">
        <v>134</v>
      </c>
      <c r="W32" s="265" t="s">
        <v>134</v>
      </c>
      <c r="X32" s="265" t="s">
        <v>134</v>
      </c>
      <c r="Y32" s="265" t="s">
        <v>134</v>
      </c>
      <c r="Z32" s="265" t="s">
        <v>134</v>
      </c>
      <c r="AA32" s="265" t="s">
        <v>134</v>
      </c>
      <c r="AB32" s="265" t="s">
        <v>134</v>
      </c>
      <c r="AC32" s="265" t="s">
        <v>134</v>
      </c>
      <c r="AD32" s="265" t="s">
        <v>134</v>
      </c>
      <c r="AE32" s="265" t="s">
        <v>134</v>
      </c>
      <c r="AF32" s="1716" t="s">
        <v>2990</v>
      </c>
      <c r="AG32" s="16"/>
      <c r="AH32" s="265"/>
      <c r="AI32" s="16"/>
    </row>
    <row r="33" spans="1:35" ht="16.5" customHeight="1">
      <c r="A33" s="834" t="s">
        <v>101</v>
      </c>
      <c r="B33" s="265" t="s">
        <v>134</v>
      </c>
      <c r="C33" s="265" t="s">
        <v>134</v>
      </c>
      <c r="D33" s="265" t="s">
        <v>134</v>
      </c>
      <c r="E33" s="265" t="s">
        <v>134</v>
      </c>
      <c r="F33" s="265" t="s">
        <v>134</v>
      </c>
      <c r="G33" s="265" t="s">
        <v>134</v>
      </c>
      <c r="H33" s="265" t="s">
        <v>134</v>
      </c>
      <c r="I33" s="265" t="s">
        <v>134</v>
      </c>
      <c r="J33" s="265" t="s">
        <v>134</v>
      </c>
      <c r="K33" s="265" t="s">
        <v>134</v>
      </c>
      <c r="L33" s="265" t="s">
        <v>134</v>
      </c>
      <c r="M33" s="265" t="s">
        <v>134</v>
      </c>
      <c r="N33" s="1830" t="s">
        <v>134</v>
      </c>
      <c r="O33" s="1830" t="s">
        <v>134</v>
      </c>
      <c r="P33" s="1830" t="s">
        <v>134</v>
      </c>
      <c r="Q33" s="265" t="s">
        <v>134</v>
      </c>
      <c r="R33" s="265" t="s">
        <v>134</v>
      </c>
      <c r="S33" s="265" t="s">
        <v>134</v>
      </c>
      <c r="T33" s="265" t="s">
        <v>134</v>
      </c>
      <c r="U33" s="602" t="s">
        <v>3080</v>
      </c>
      <c r="V33" s="265" t="s">
        <v>134</v>
      </c>
      <c r="W33" s="265" t="s">
        <v>134</v>
      </c>
      <c r="X33" s="265" t="s">
        <v>134</v>
      </c>
      <c r="Y33" s="265" t="s">
        <v>134</v>
      </c>
      <c r="Z33" s="602" t="s">
        <v>134</v>
      </c>
      <c r="AA33" s="265" t="s">
        <v>134</v>
      </c>
      <c r="AB33" s="265" t="s">
        <v>134</v>
      </c>
      <c r="AC33" s="265" t="s">
        <v>134</v>
      </c>
      <c r="AD33" s="265" t="s">
        <v>134</v>
      </c>
      <c r="AE33" s="602" t="s">
        <v>134</v>
      </c>
      <c r="AF33" s="1716" t="s">
        <v>134</v>
      </c>
      <c r="AG33" s="16"/>
      <c r="AH33" s="265"/>
      <c r="AI33" s="16"/>
    </row>
    <row r="34" spans="1:35" ht="16.5" customHeight="1">
      <c r="A34" s="834" t="s">
        <v>3289</v>
      </c>
      <c r="B34" s="265" t="s">
        <v>134</v>
      </c>
      <c r="C34" s="265" t="s">
        <v>134</v>
      </c>
      <c r="D34" s="265" t="s">
        <v>134</v>
      </c>
      <c r="E34" s="265" t="s">
        <v>134</v>
      </c>
      <c r="F34" s="265" t="s">
        <v>134</v>
      </c>
      <c r="G34" s="265" t="s">
        <v>134</v>
      </c>
      <c r="H34" s="265" t="s">
        <v>134</v>
      </c>
      <c r="I34" s="265" t="s">
        <v>134</v>
      </c>
      <c r="J34" s="265" t="s">
        <v>134</v>
      </c>
      <c r="K34" s="265" t="s">
        <v>134</v>
      </c>
      <c r="L34" s="265" t="s">
        <v>134</v>
      </c>
      <c r="M34" s="265" t="s">
        <v>134</v>
      </c>
      <c r="N34" s="265" t="s">
        <v>134</v>
      </c>
      <c r="O34" s="265" t="s">
        <v>134</v>
      </c>
      <c r="P34" s="265" t="s">
        <v>134</v>
      </c>
      <c r="Q34" s="265" t="s">
        <v>134</v>
      </c>
      <c r="R34" s="265" t="s">
        <v>134</v>
      </c>
      <c r="S34" s="265" t="s">
        <v>134</v>
      </c>
      <c r="T34" s="265" t="s">
        <v>134</v>
      </c>
      <c r="U34" s="265" t="s">
        <v>2990</v>
      </c>
      <c r="V34" s="265" t="s">
        <v>134</v>
      </c>
      <c r="W34" s="265" t="s">
        <v>3084</v>
      </c>
      <c r="X34" s="265" t="s">
        <v>134</v>
      </c>
      <c r="Y34" s="265" t="s">
        <v>134</v>
      </c>
      <c r="Z34" s="265" t="s">
        <v>1906</v>
      </c>
      <c r="AA34" s="265" t="s">
        <v>1906</v>
      </c>
      <c r="AB34" s="265" t="s">
        <v>2990</v>
      </c>
      <c r="AC34" s="265" t="s">
        <v>774</v>
      </c>
      <c r="AD34" s="265" t="s">
        <v>3084</v>
      </c>
      <c r="AE34" s="1831"/>
      <c r="AF34" s="1716" t="s">
        <v>3077</v>
      </c>
      <c r="AG34" s="16"/>
      <c r="AH34" s="265"/>
      <c r="AI34" s="16"/>
    </row>
    <row r="35" spans="1:35" ht="16.5" customHeight="1">
      <c r="A35" s="834" t="s">
        <v>5549</v>
      </c>
      <c r="B35" s="265" t="s">
        <v>134</v>
      </c>
      <c r="C35" s="265" t="s">
        <v>134</v>
      </c>
      <c r="D35" s="265" t="s">
        <v>134</v>
      </c>
      <c r="E35" s="265" t="s">
        <v>134</v>
      </c>
      <c r="F35" s="265" t="s">
        <v>134</v>
      </c>
      <c r="G35" s="265" t="s">
        <v>134</v>
      </c>
      <c r="H35" s="265" t="s">
        <v>134</v>
      </c>
      <c r="I35" s="265" t="s">
        <v>134</v>
      </c>
      <c r="J35" s="265" t="s">
        <v>134</v>
      </c>
      <c r="K35" s="265" t="s">
        <v>134</v>
      </c>
      <c r="L35" s="265" t="s">
        <v>134</v>
      </c>
      <c r="M35" s="265" t="s">
        <v>134</v>
      </c>
      <c r="N35" s="265" t="s">
        <v>134</v>
      </c>
      <c r="O35" s="265" t="s">
        <v>134</v>
      </c>
      <c r="P35" s="265" t="s">
        <v>134</v>
      </c>
      <c r="Q35" s="265" t="s">
        <v>134</v>
      </c>
      <c r="R35" s="265" t="s">
        <v>134</v>
      </c>
      <c r="S35" s="265" t="s">
        <v>134</v>
      </c>
      <c r="T35" s="265" t="s">
        <v>774</v>
      </c>
      <c r="U35" s="265" t="s">
        <v>774</v>
      </c>
      <c r="V35" s="265" t="s">
        <v>774</v>
      </c>
      <c r="W35" s="265" t="s">
        <v>774</v>
      </c>
      <c r="X35" s="265" t="s">
        <v>774</v>
      </c>
      <c r="Y35" s="265" t="s">
        <v>134</v>
      </c>
      <c r="Z35" s="265" t="s">
        <v>774</v>
      </c>
      <c r="AA35" s="265" t="s">
        <v>774</v>
      </c>
      <c r="AB35" s="265" t="s">
        <v>774</v>
      </c>
      <c r="AC35" s="265" t="s">
        <v>774</v>
      </c>
      <c r="AD35" s="265" t="s">
        <v>774</v>
      </c>
      <c r="AE35" s="265" t="s">
        <v>774</v>
      </c>
      <c r="AF35" s="265" t="s">
        <v>774</v>
      </c>
      <c r="AG35" s="16"/>
      <c r="AH35" s="265"/>
      <c r="AI35" s="16"/>
    </row>
    <row r="36" spans="1:35" ht="16.5" customHeight="1">
      <c r="A36" s="834" t="s">
        <v>94</v>
      </c>
      <c r="B36" s="265" t="s">
        <v>134</v>
      </c>
      <c r="C36" s="265" t="s">
        <v>134</v>
      </c>
      <c r="D36" s="265" t="s">
        <v>134</v>
      </c>
      <c r="E36" s="265" t="s">
        <v>134</v>
      </c>
      <c r="F36" s="265" t="s">
        <v>134</v>
      </c>
      <c r="G36" s="265" t="s">
        <v>134</v>
      </c>
      <c r="H36" s="265" t="s">
        <v>134</v>
      </c>
      <c r="I36" s="265" t="s">
        <v>134</v>
      </c>
      <c r="J36" s="265" t="s">
        <v>134</v>
      </c>
      <c r="K36" s="265" t="s">
        <v>134</v>
      </c>
      <c r="L36" s="265" t="s">
        <v>134</v>
      </c>
      <c r="M36" s="265" t="s">
        <v>134</v>
      </c>
      <c r="N36" s="265" t="s">
        <v>134</v>
      </c>
      <c r="O36" s="265" t="s">
        <v>1906</v>
      </c>
      <c r="P36" s="265" t="s">
        <v>134</v>
      </c>
      <c r="Q36" s="265" t="s">
        <v>134</v>
      </c>
      <c r="R36" s="265" t="s">
        <v>242</v>
      </c>
      <c r="S36" s="265" t="s">
        <v>774</v>
      </c>
      <c r="T36" s="265" t="s">
        <v>774</v>
      </c>
      <c r="U36" s="265" t="s">
        <v>774</v>
      </c>
      <c r="V36" s="265" t="s">
        <v>774</v>
      </c>
      <c r="W36" s="265" t="s">
        <v>134</v>
      </c>
      <c r="X36" s="265" t="s">
        <v>134</v>
      </c>
      <c r="Y36" s="265" t="s">
        <v>134</v>
      </c>
      <c r="Z36" s="265" t="s">
        <v>134</v>
      </c>
      <c r="AA36" s="265" t="s">
        <v>134</v>
      </c>
      <c r="AB36" s="265" t="s">
        <v>774</v>
      </c>
      <c r="AC36" s="265" t="s">
        <v>774</v>
      </c>
      <c r="AD36" s="265" t="s">
        <v>774</v>
      </c>
      <c r="AE36" s="265"/>
      <c r="AF36" s="265"/>
      <c r="AG36" s="633" t="s">
        <v>5615</v>
      </c>
      <c r="AH36" s="265"/>
      <c r="AI36" s="16"/>
    </row>
    <row r="37" spans="1:35" ht="16.5" customHeight="1">
      <c r="A37" s="834" t="s">
        <v>106</v>
      </c>
      <c r="B37" s="265" t="s">
        <v>2499</v>
      </c>
      <c r="C37" s="265" t="s">
        <v>134</v>
      </c>
      <c r="D37" s="265" t="s">
        <v>134</v>
      </c>
      <c r="E37" s="296" t="s">
        <v>3065</v>
      </c>
      <c r="F37" s="113" t="s">
        <v>242</v>
      </c>
      <c r="G37" s="296" t="s">
        <v>3065</v>
      </c>
      <c r="H37" s="296" t="s">
        <v>3065</v>
      </c>
      <c r="I37" s="113" t="s">
        <v>242</v>
      </c>
      <c r="J37" s="265" t="s">
        <v>134</v>
      </c>
      <c r="K37" s="296" t="s">
        <v>242</v>
      </c>
      <c r="L37" s="296" t="s">
        <v>3065</v>
      </c>
      <c r="M37" s="296" t="s">
        <v>3065</v>
      </c>
      <c r="N37" s="113" t="s">
        <v>3065</v>
      </c>
      <c r="O37" s="113" t="s">
        <v>3065</v>
      </c>
      <c r="P37" s="265" t="s">
        <v>2990</v>
      </c>
      <c r="Q37" s="265" t="s">
        <v>2990</v>
      </c>
      <c r="R37" s="113" t="s">
        <v>3065</v>
      </c>
      <c r="S37" s="296" t="s">
        <v>3065</v>
      </c>
      <c r="T37" s="296" t="s">
        <v>774</v>
      </c>
      <c r="U37" s="296" t="s">
        <v>774</v>
      </c>
      <c r="V37" s="296" t="s">
        <v>774</v>
      </c>
      <c r="W37" s="113" t="s">
        <v>3065</v>
      </c>
      <c r="X37" s="265" t="s">
        <v>134</v>
      </c>
      <c r="Y37" s="113" t="s">
        <v>3065</v>
      </c>
      <c r="Z37" s="113" t="s">
        <v>3065</v>
      </c>
      <c r="AA37" s="296" t="s">
        <v>3065</v>
      </c>
      <c r="AB37" s="296" t="s">
        <v>3065</v>
      </c>
      <c r="AC37" s="113" t="s">
        <v>3065</v>
      </c>
      <c r="AD37" s="296" t="s">
        <v>3065</v>
      </c>
      <c r="AE37" s="113" t="s">
        <v>3065</v>
      </c>
      <c r="AF37" s="1717" t="s">
        <v>3065</v>
      </c>
      <c r="AG37" s="633">
        <f t="shared" ref="AG37:AG42" si="0">31-COUNTIF(B37:AF37,"*R")</f>
        <v>27</v>
      </c>
      <c r="AH37" s="265"/>
      <c r="AI37" s="16"/>
    </row>
    <row r="38" spans="1:35" ht="16.5" customHeight="1">
      <c r="A38" s="834" t="s">
        <v>107</v>
      </c>
      <c r="B38" s="265" t="s">
        <v>2990</v>
      </c>
      <c r="C38" s="296" t="s">
        <v>242</v>
      </c>
      <c r="D38" s="265" t="s">
        <v>134</v>
      </c>
      <c r="E38" s="265" t="s">
        <v>134</v>
      </c>
      <c r="F38" s="265" t="s">
        <v>2499</v>
      </c>
      <c r="G38" s="265" t="s">
        <v>134</v>
      </c>
      <c r="H38" s="113" t="s">
        <v>242</v>
      </c>
      <c r="I38" s="296" t="s">
        <v>3065</v>
      </c>
      <c r="J38" s="265" t="s">
        <v>3081</v>
      </c>
      <c r="K38" s="113" t="s">
        <v>242</v>
      </c>
      <c r="L38" s="606" t="s">
        <v>35</v>
      </c>
      <c r="M38" s="265" t="s">
        <v>2990</v>
      </c>
      <c r="N38" s="265" t="s">
        <v>134</v>
      </c>
      <c r="O38" s="265" t="s">
        <v>2990</v>
      </c>
      <c r="P38" s="113" t="s">
        <v>3065</v>
      </c>
      <c r="Q38" s="58" t="s">
        <v>35</v>
      </c>
      <c r="R38" s="265" t="s">
        <v>134</v>
      </c>
      <c r="S38" s="113" t="s">
        <v>3065</v>
      </c>
      <c r="T38" s="113" t="s">
        <v>3065</v>
      </c>
      <c r="U38" s="265" t="s">
        <v>134</v>
      </c>
      <c r="V38" s="265" t="s">
        <v>2990</v>
      </c>
      <c r="W38" s="265" t="s">
        <v>2990</v>
      </c>
      <c r="X38" s="265" t="s">
        <v>35</v>
      </c>
      <c r="Y38" s="265" t="s">
        <v>35</v>
      </c>
      <c r="Z38" s="113" t="s">
        <v>3065</v>
      </c>
      <c r="AA38" s="113" t="s">
        <v>3065</v>
      </c>
      <c r="AB38" s="265" t="s">
        <v>134</v>
      </c>
      <c r="AC38" s="113" t="s">
        <v>3065</v>
      </c>
      <c r="AD38" s="296" t="s">
        <v>3065</v>
      </c>
      <c r="AE38" s="113" t="s">
        <v>3065</v>
      </c>
      <c r="AF38" s="1832" t="s">
        <v>774</v>
      </c>
      <c r="AG38" s="633">
        <f t="shared" si="0"/>
        <v>24</v>
      </c>
      <c r="AH38" s="265"/>
      <c r="AI38" s="16"/>
    </row>
    <row r="39" spans="1:35" ht="16.5" customHeight="1">
      <c r="A39" s="834" t="s">
        <v>108</v>
      </c>
      <c r="B39" s="113" t="s">
        <v>242</v>
      </c>
      <c r="C39" s="113" t="s">
        <v>242</v>
      </c>
      <c r="D39" s="265" t="s">
        <v>2990</v>
      </c>
      <c r="E39" s="113" t="s">
        <v>242</v>
      </c>
      <c r="F39" s="113" t="s">
        <v>3065</v>
      </c>
      <c r="G39" s="113" t="s">
        <v>242</v>
      </c>
      <c r="H39" s="113" t="s">
        <v>242</v>
      </c>
      <c r="I39" s="113" t="s">
        <v>242</v>
      </c>
      <c r="J39" s="113" t="s">
        <v>242</v>
      </c>
      <c r="K39" s="265" t="s">
        <v>134</v>
      </c>
      <c r="L39" s="113" t="s">
        <v>3065</v>
      </c>
      <c r="M39" s="113" t="s">
        <v>3065</v>
      </c>
      <c r="N39" s="296" t="s">
        <v>774</v>
      </c>
      <c r="O39" s="296" t="s">
        <v>774</v>
      </c>
      <c r="P39" s="296" t="s">
        <v>774</v>
      </c>
      <c r="Q39" s="265" t="s">
        <v>134</v>
      </c>
      <c r="R39" s="113" t="s">
        <v>3065</v>
      </c>
      <c r="S39" s="113" t="s">
        <v>3065</v>
      </c>
      <c r="T39" s="265" t="s">
        <v>2990</v>
      </c>
      <c r="U39" s="296" t="s">
        <v>3065</v>
      </c>
      <c r="V39" s="296" t="s">
        <v>3065</v>
      </c>
      <c r="W39" s="265" t="s">
        <v>134</v>
      </c>
      <c r="X39" s="296" t="s">
        <v>3065</v>
      </c>
      <c r="Y39" s="113" t="s">
        <v>3065</v>
      </c>
      <c r="Z39" s="113" t="s">
        <v>3065</v>
      </c>
      <c r="AA39" s="113" t="s">
        <v>3065</v>
      </c>
      <c r="AB39" s="113" t="s">
        <v>3065</v>
      </c>
      <c r="AC39" s="265" t="s">
        <v>134</v>
      </c>
      <c r="AD39" s="265" t="s">
        <v>134</v>
      </c>
      <c r="AE39" s="265" t="s">
        <v>134</v>
      </c>
      <c r="AF39" s="265" t="s">
        <v>134</v>
      </c>
      <c r="AG39" s="633">
        <f t="shared" si="0"/>
        <v>24</v>
      </c>
      <c r="AH39" s="265"/>
      <c r="AI39" s="16"/>
    </row>
    <row r="40" spans="1:35" ht="16.5" customHeight="1">
      <c r="A40" s="835" t="s">
        <v>109</v>
      </c>
      <c r="B40" s="113" t="s">
        <v>242</v>
      </c>
      <c r="C40" s="265" t="s">
        <v>134</v>
      </c>
      <c r="D40" s="265" t="s">
        <v>134</v>
      </c>
      <c r="E40" s="265" t="s">
        <v>2499</v>
      </c>
      <c r="F40" s="265" t="s">
        <v>2499</v>
      </c>
      <c r="G40" s="113" t="s">
        <v>242</v>
      </c>
      <c r="H40" s="265" t="s">
        <v>2499</v>
      </c>
      <c r="I40" s="113" t="s">
        <v>242</v>
      </c>
      <c r="J40" s="113" t="s">
        <v>242</v>
      </c>
      <c r="K40" s="265" t="s">
        <v>134</v>
      </c>
      <c r="L40" s="265" t="s">
        <v>2499</v>
      </c>
      <c r="M40" s="265" t="s">
        <v>2990</v>
      </c>
      <c r="N40" s="265" t="s">
        <v>2990</v>
      </c>
      <c r="O40" s="113" t="s">
        <v>3065</v>
      </c>
      <c r="P40" s="296" t="s">
        <v>3065</v>
      </c>
      <c r="Q40" s="113" t="s">
        <v>3065</v>
      </c>
      <c r="R40" s="265" t="s">
        <v>2990</v>
      </c>
      <c r="S40" s="265" t="s">
        <v>2990</v>
      </c>
      <c r="T40" s="265" t="s">
        <v>2990</v>
      </c>
      <c r="U40" s="113" t="s">
        <v>3065</v>
      </c>
      <c r="V40" s="113" t="s">
        <v>3065</v>
      </c>
      <c r="W40" s="265" t="s">
        <v>2990</v>
      </c>
      <c r="X40" s="113" t="s">
        <v>3065</v>
      </c>
      <c r="Y40" s="265" t="s">
        <v>2990</v>
      </c>
      <c r="Z40" s="265" t="s">
        <v>134</v>
      </c>
      <c r="AA40" s="265" t="s">
        <v>134</v>
      </c>
      <c r="AB40" s="265" t="s">
        <v>134</v>
      </c>
      <c r="AC40" s="265" t="s">
        <v>2499</v>
      </c>
      <c r="AD40" s="296" t="s">
        <v>3065</v>
      </c>
      <c r="AE40" s="296" t="s">
        <v>3065</v>
      </c>
      <c r="AF40" s="1832" t="s">
        <v>3065</v>
      </c>
      <c r="AG40" s="401">
        <f t="shared" si="0"/>
        <v>25</v>
      </c>
      <c r="AH40" s="16" t="s">
        <v>6334</v>
      </c>
      <c r="AI40" s="16"/>
    </row>
    <row r="41" spans="1:35" ht="16.5" customHeight="1">
      <c r="A41" s="834" t="s">
        <v>27</v>
      </c>
      <c r="B41" s="113" t="s">
        <v>242</v>
      </c>
      <c r="C41" s="97" t="s">
        <v>7426</v>
      </c>
      <c r="D41" s="58" t="s">
        <v>2990</v>
      </c>
      <c r="E41" s="265" t="s">
        <v>2499</v>
      </c>
      <c r="F41" s="265" t="s">
        <v>2499</v>
      </c>
      <c r="G41" s="113" t="s">
        <v>242</v>
      </c>
      <c r="H41" s="265" t="s">
        <v>2499</v>
      </c>
      <c r="I41" s="265" t="s">
        <v>134</v>
      </c>
      <c r="J41" s="113" t="s">
        <v>242</v>
      </c>
      <c r="K41" s="113" t="s">
        <v>3065</v>
      </c>
      <c r="L41" s="296" t="s">
        <v>242</v>
      </c>
      <c r="M41" s="265" t="s">
        <v>2499</v>
      </c>
      <c r="N41" s="113" t="s">
        <v>3065</v>
      </c>
      <c r="O41" s="113" t="s">
        <v>3065</v>
      </c>
      <c r="P41" s="58" t="s">
        <v>2990</v>
      </c>
      <c r="Q41" s="296" t="s">
        <v>7430</v>
      </c>
      <c r="R41" s="296" t="s">
        <v>774</v>
      </c>
      <c r="S41" s="265" t="s">
        <v>2990</v>
      </c>
      <c r="T41" s="265" t="s">
        <v>2990</v>
      </c>
      <c r="U41" s="296" t="s">
        <v>3065</v>
      </c>
      <c r="V41" s="113" t="s">
        <v>3065</v>
      </c>
      <c r="W41" s="265" t="s">
        <v>2990</v>
      </c>
      <c r="X41" s="296" t="s">
        <v>242</v>
      </c>
      <c r="Y41" s="265" t="s">
        <v>2990</v>
      </c>
      <c r="Z41" s="265" t="s">
        <v>2990</v>
      </c>
      <c r="AA41" s="265" t="s">
        <v>134</v>
      </c>
      <c r="AB41" s="265" t="s">
        <v>365</v>
      </c>
      <c r="AC41" s="113" t="s">
        <v>3065</v>
      </c>
      <c r="AD41" s="265" t="s">
        <v>7427</v>
      </c>
      <c r="AE41" s="265" t="s">
        <v>2990</v>
      </c>
      <c r="AF41" s="265" t="s">
        <v>2990</v>
      </c>
      <c r="AG41" s="633">
        <f t="shared" si="0"/>
        <v>29</v>
      </c>
      <c r="AH41" s="265" t="s">
        <v>63</v>
      </c>
      <c r="AI41" s="16">
        <v>3</v>
      </c>
    </row>
    <row r="42" spans="1:35" ht="16.5" customHeight="1">
      <c r="A42" s="834" t="s">
        <v>110</v>
      </c>
      <c r="B42" s="113" t="s">
        <v>242</v>
      </c>
      <c r="C42" s="113" t="s">
        <v>3065</v>
      </c>
      <c r="D42" s="265" t="s">
        <v>134</v>
      </c>
      <c r="E42" s="265" t="s">
        <v>134</v>
      </c>
      <c r="F42" s="265" t="s">
        <v>2499</v>
      </c>
      <c r="G42" s="296" t="s">
        <v>242</v>
      </c>
      <c r="H42" s="265" t="s">
        <v>2499</v>
      </c>
      <c r="I42" s="113" t="s">
        <v>242</v>
      </c>
      <c r="J42" s="296" t="s">
        <v>3065</v>
      </c>
      <c r="K42" s="265" t="s">
        <v>134</v>
      </c>
      <c r="L42" s="113" t="s">
        <v>3065</v>
      </c>
      <c r="M42" s="265" t="s">
        <v>7435</v>
      </c>
      <c r="N42" s="265" t="s">
        <v>2990</v>
      </c>
      <c r="O42" s="296" t="s">
        <v>3065</v>
      </c>
      <c r="P42" s="296" t="s">
        <v>3065</v>
      </c>
      <c r="Q42" s="296" t="s">
        <v>3065</v>
      </c>
      <c r="R42" s="265" t="s">
        <v>2990</v>
      </c>
      <c r="S42" s="265" t="s">
        <v>2499</v>
      </c>
      <c r="T42" s="113" t="s">
        <v>3065</v>
      </c>
      <c r="U42" s="113" t="s">
        <v>3065</v>
      </c>
      <c r="V42" s="265" t="s">
        <v>134</v>
      </c>
      <c r="W42" s="265" t="s">
        <v>134</v>
      </c>
      <c r="X42" s="265" t="s">
        <v>2990</v>
      </c>
      <c r="Y42" s="265" t="s">
        <v>2990</v>
      </c>
      <c r="Z42" s="296" t="s">
        <v>3065</v>
      </c>
      <c r="AA42" s="113" t="s">
        <v>3065</v>
      </c>
      <c r="AB42" s="296" t="s">
        <v>3065</v>
      </c>
      <c r="AC42" s="113" t="s">
        <v>242</v>
      </c>
      <c r="AD42" s="265" t="s">
        <v>2990</v>
      </c>
      <c r="AE42" s="113" t="s">
        <v>3065</v>
      </c>
      <c r="AF42" s="1717" t="s">
        <v>3065</v>
      </c>
      <c r="AG42" s="633">
        <f t="shared" si="0"/>
        <v>26</v>
      </c>
      <c r="AH42" s="265" t="s">
        <v>6332</v>
      </c>
      <c r="AI42" s="16">
        <v>2</v>
      </c>
    </row>
    <row r="43" spans="1:35" ht="12.75" customHeight="1">
      <c r="A43" s="26" t="s">
        <v>112</v>
      </c>
      <c r="B43" s="1830"/>
      <c r="C43" s="16"/>
      <c r="D43" s="16"/>
      <c r="E43" s="16"/>
      <c r="F43" s="16"/>
      <c r="G43" s="16"/>
      <c r="H43" s="16"/>
      <c r="I43" s="16"/>
      <c r="J43" s="16"/>
      <c r="K43" s="16"/>
      <c r="L43" s="16"/>
      <c r="M43" s="16"/>
      <c r="N43" s="16"/>
      <c r="O43" s="16"/>
      <c r="P43" s="16"/>
      <c r="Q43" s="16"/>
      <c r="R43" s="16"/>
      <c r="S43" s="16"/>
      <c r="T43" s="16"/>
      <c r="U43" s="16"/>
      <c r="V43" s="16"/>
      <c r="W43" s="16"/>
      <c r="X43" s="16"/>
      <c r="Y43" s="48"/>
      <c r="Z43" s="16"/>
      <c r="AA43" s="16"/>
      <c r="AB43" s="16"/>
      <c r="AC43" s="16"/>
      <c r="AD43" s="16"/>
      <c r="AE43" s="16"/>
      <c r="AF43" s="1551"/>
      <c r="AG43" s="16"/>
      <c r="AH43" s="265" t="s">
        <v>33</v>
      </c>
      <c r="AI43" s="16">
        <v>3</v>
      </c>
    </row>
    <row r="44" spans="1:35" ht="13.2">
      <c r="A44" s="80">
        <v>7777</v>
      </c>
      <c r="B44" s="1833"/>
      <c r="C44" s="1833"/>
      <c r="D44" s="1833"/>
      <c r="E44" s="1833"/>
      <c r="F44" s="1833"/>
      <c r="G44" s="1833"/>
      <c r="H44" s="1833"/>
      <c r="I44" s="1833"/>
      <c r="J44" s="1833"/>
      <c r="K44" s="1833"/>
      <c r="L44" s="1833"/>
      <c r="M44" s="1833"/>
      <c r="N44" s="1833"/>
      <c r="O44" s="1833"/>
      <c r="P44" s="1833"/>
      <c r="Q44" s="1833"/>
      <c r="R44" s="1833"/>
      <c r="S44" s="1833"/>
      <c r="T44" s="1833"/>
      <c r="U44" s="1833"/>
      <c r="V44" s="1833"/>
      <c r="W44" s="16"/>
      <c r="X44" s="16"/>
      <c r="Y44" s="16"/>
      <c r="Z44" s="16"/>
      <c r="AA44" s="16"/>
      <c r="AB44" s="16"/>
      <c r="AC44" s="16"/>
      <c r="AD44" s="16"/>
      <c r="AE44" s="16"/>
      <c r="AF44" s="1834"/>
      <c r="AG44" s="16"/>
      <c r="AH44" s="265"/>
      <c r="AI44" s="16"/>
    </row>
    <row r="45" spans="1:35" ht="13.2">
      <c r="A45" s="528">
        <v>7701</v>
      </c>
      <c r="B45" s="1552" t="s">
        <v>45</v>
      </c>
      <c r="C45" s="1552" t="s">
        <v>44</v>
      </c>
      <c r="D45" s="1552"/>
      <c r="E45" s="1552" t="s">
        <v>3093</v>
      </c>
      <c r="F45" s="1552" t="s">
        <v>45</v>
      </c>
      <c r="G45" s="1552" t="s">
        <v>45</v>
      </c>
      <c r="H45" s="1552"/>
      <c r="I45" s="1552" t="s">
        <v>45</v>
      </c>
      <c r="J45" s="1552" t="s">
        <v>43</v>
      </c>
      <c r="K45" s="1552"/>
      <c r="L45" s="1552" t="s">
        <v>45</v>
      </c>
      <c r="M45" s="1552" t="s">
        <v>45</v>
      </c>
      <c r="N45" s="1552" t="s">
        <v>45</v>
      </c>
      <c r="O45" s="1552"/>
      <c r="P45" s="1552" t="s">
        <v>3075</v>
      </c>
      <c r="Q45" s="1552" t="s">
        <v>3075</v>
      </c>
      <c r="R45" s="1552" t="s">
        <v>3075</v>
      </c>
      <c r="S45" s="1552" t="s">
        <v>3075</v>
      </c>
      <c r="T45" s="1552" t="s">
        <v>3075</v>
      </c>
      <c r="U45" s="1552" t="s">
        <v>3075</v>
      </c>
      <c r="V45" s="1552" t="s">
        <v>3075</v>
      </c>
      <c r="W45" s="1552" t="s">
        <v>3075</v>
      </c>
      <c r="X45" s="1552" t="s">
        <v>3075</v>
      </c>
      <c r="Y45" s="1552" t="s">
        <v>3075</v>
      </c>
      <c r="Z45" s="1552" t="s">
        <v>3075</v>
      </c>
      <c r="AA45" s="1552" t="s">
        <v>3075</v>
      </c>
      <c r="AB45" s="1552" t="s">
        <v>571</v>
      </c>
      <c r="AC45" s="1552" t="s">
        <v>3075</v>
      </c>
      <c r="AD45" s="1552" t="s">
        <v>3075</v>
      </c>
      <c r="AE45" s="1719" t="s">
        <v>3075</v>
      </c>
      <c r="AF45" s="1552" t="s">
        <v>3075</v>
      </c>
      <c r="AG45" s="16"/>
      <c r="AH45" s="265" t="s">
        <v>6333</v>
      </c>
      <c r="AI45" s="16">
        <v>3</v>
      </c>
    </row>
    <row r="46" spans="1:35" ht="13.2">
      <c r="A46" s="75">
        <v>7702</v>
      </c>
      <c r="B46" s="1553" t="s">
        <v>61</v>
      </c>
      <c r="C46" s="1553" t="s">
        <v>98</v>
      </c>
      <c r="D46" s="1553" t="s">
        <v>98</v>
      </c>
      <c r="E46" s="1553" t="s">
        <v>61</v>
      </c>
      <c r="F46" s="1553" t="s">
        <v>3079</v>
      </c>
      <c r="G46" s="1553" t="s">
        <v>61</v>
      </c>
      <c r="H46" s="1553" t="s">
        <v>61</v>
      </c>
      <c r="I46" s="1553" t="s">
        <v>61</v>
      </c>
      <c r="J46" s="1553" t="s">
        <v>3093</v>
      </c>
      <c r="K46" s="1553" t="s">
        <v>98</v>
      </c>
      <c r="L46" s="1553" t="s">
        <v>61</v>
      </c>
      <c r="M46" s="1553" t="s">
        <v>61</v>
      </c>
      <c r="N46" s="1553" t="s">
        <v>61</v>
      </c>
      <c r="O46" s="1553"/>
      <c r="P46" s="1553" t="s">
        <v>60</v>
      </c>
      <c r="Q46" s="1553" t="s">
        <v>60</v>
      </c>
      <c r="R46" s="1553" t="s">
        <v>60</v>
      </c>
      <c r="S46" s="1553" t="s">
        <v>45</v>
      </c>
      <c r="T46" s="1553" t="s">
        <v>61</v>
      </c>
      <c r="U46" s="1553" t="s">
        <v>3265</v>
      </c>
      <c r="V46" s="1553" t="s">
        <v>61</v>
      </c>
      <c r="W46" s="1553" t="s">
        <v>45</v>
      </c>
      <c r="X46" s="1553" t="s">
        <v>55</v>
      </c>
      <c r="Y46" s="1553" t="s">
        <v>98</v>
      </c>
      <c r="Z46" s="1553" t="s">
        <v>3289</v>
      </c>
      <c r="AA46" s="1553" t="s">
        <v>3289</v>
      </c>
      <c r="AB46" s="1553"/>
      <c r="AC46" s="1553" t="s">
        <v>3079</v>
      </c>
      <c r="AD46" s="1553" t="s">
        <v>3289</v>
      </c>
      <c r="AE46" s="1718" t="s">
        <v>98</v>
      </c>
      <c r="AF46" s="1553" t="s">
        <v>98</v>
      </c>
      <c r="AG46" s="16"/>
      <c r="AH46" s="265" t="s">
        <v>5566</v>
      </c>
      <c r="AI46" s="16">
        <v>3</v>
      </c>
    </row>
    <row r="47" spans="1:35" ht="13.2">
      <c r="A47" s="75">
        <v>7703</v>
      </c>
      <c r="B47" s="1552" t="s">
        <v>49</v>
      </c>
      <c r="C47" s="1552" t="s">
        <v>49</v>
      </c>
      <c r="D47" s="1552" t="s">
        <v>45</v>
      </c>
      <c r="E47" s="1552" t="s">
        <v>49</v>
      </c>
      <c r="F47" s="1552" t="s">
        <v>49</v>
      </c>
      <c r="G47" s="1552" t="s">
        <v>49</v>
      </c>
      <c r="H47" s="1552" t="s">
        <v>49</v>
      </c>
      <c r="I47" s="1552" t="s">
        <v>49</v>
      </c>
      <c r="J47" s="1552" t="s">
        <v>49</v>
      </c>
      <c r="K47" s="1552"/>
      <c r="L47" s="1552" t="s">
        <v>3079</v>
      </c>
      <c r="M47" s="1552" t="s">
        <v>49</v>
      </c>
      <c r="N47" s="1552" t="s">
        <v>49</v>
      </c>
      <c r="O47" s="1552" t="s">
        <v>49</v>
      </c>
      <c r="P47" s="1552" t="s">
        <v>49</v>
      </c>
      <c r="Q47" s="1552" t="s">
        <v>49</v>
      </c>
      <c r="R47" s="1552" t="s">
        <v>49</v>
      </c>
      <c r="S47" s="1552" t="s">
        <v>49</v>
      </c>
      <c r="T47" s="1552" t="s">
        <v>43</v>
      </c>
      <c r="U47" s="1552" t="s">
        <v>49</v>
      </c>
      <c r="V47" s="1552" t="s">
        <v>49</v>
      </c>
      <c r="W47" s="1552" t="s">
        <v>49</v>
      </c>
      <c r="X47" s="1552" t="s">
        <v>49</v>
      </c>
      <c r="Y47" s="1552" t="s">
        <v>45</v>
      </c>
      <c r="Z47" s="1552" t="s">
        <v>45</v>
      </c>
      <c r="AA47" s="1552" t="s">
        <v>571</v>
      </c>
      <c r="AB47" s="1552" t="s">
        <v>49</v>
      </c>
      <c r="AC47" s="1552" t="s">
        <v>49</v>
      </c>
      <c r="AD47" s="1552" t="s">
        <v>49</v>
      </c>
      <c r="AE47" s="1719" t="s">
        <v>49</v>
      </c>
      <c r="AF47" s="1552" t="s">
        <v>3289</v>
      </c>
      <c r="AG47" s="16"/>
      <c r="AH47" s="265" t="s">
        <v>5587</v>
      </c>
      <c r="AI47" s="16">
        <v>6</v>
      </c>
    </row>
    <row r="48" spans="1:35" ht="13.2">
      <c r="A48" s="75">
        <v>7705</v>
      </c>
      <c r="B48" s="1553" t="s">
        <v>40</v>
      </c>
      <c r="C48" s="1553" t="s">
        <v>40</v>
      </c>
      <c r="D48" s="1553" t="s">
        <v>40</v>
      </c>
      <c r="E48" s="1553" t="s">
        <v>40</v>
      </c>
      <c r="F48" s="1553" t="s">
        <v>40</v>
      </c>
      <c r="G48" s="1553" t="s">
        <v>40</v>
      </c>
      <c r="H48" s="1553" t="s">
        <v>40</v>
      </c>
      <c r="I48" s="1553" t="s">
        <v>40</v>
      </c>
      <c r="J48" s="1553"/>
      <c r="K48" s="1553" t="s">
        <v>40</v>
      </c>
      <c r="L48" s="1553" t="s">
        <v>40</v>
      </c>
      <c r="M48" s="1553" t="s">
        <v>40</v>
      </c>
      <c r="N48" s="1553" t="s">
        <v>40</v>
      </c>
      <c r="O48" s="1553" t="s">
        <v>40</v>
      </c>
      <c r="P48" s="1553" t="s">
        <v>43</v>
      </c>
      <c r="Q48" s="1553" t="s">
        <v>98</v>
      </c>
      <c r="R48" s="1553" t="s">
        <v>55</v>
      </c>
      <c r="S48" s="1553" t="s">
        <v>55</v>
      </c>
      <c r="T48" s="1553" t="s">
        <v>40</v>
      </c>
      <c r="U48" s="1553" t="s">
        <v>40</v>
      </c>
      <c r="V48" s="1553" t="s">
        <v>40</v>
      </c>
      <c r="W48" s="1553" t="s">
        <v>40</v>
      </c>
      <c r="X48" s="1553" t="s">
        <v>45</v>
      </c>
      <c r="Y48" s="1553" t="s">
        <v>40</v>
      </c>
      <c r="Z48" s="1553" t="s">
        <v>40</v>
      </c>
      <c r="AA48" s="1553"/>
      <c r="AB48" s="1553" t="s">
        <v>40</v>
      </c>
      <c r="AC48" s="1553"/>
      <c r="AD48" s="1553" t="s">
        <v>45</v>
      </c>
      <c r="AE48" s="1718" t="s">
        <v>45</v>
      </c>
      <c r="AF48" s="1553" t="s">
        <v>45</v>
      </c>
      <c r="AG48" s="16"/>
      <c r="AH48" s="16"/>
      <c r="AI48" s="16">
        <v>19</v>
      </c>
    </row>
    <row r="49" spans="1:35" ht="13.2">
      <c r="A49" s="231">
        <v>7706</v>
      </c>
      <c r="B49" s="1552" t="s">
        <v>1320</v>
      </c>
      <c r="C49" s="1552" t="s">
        <v>1320</v>
      </c>
      <c r="D49" s="1552" t="s">
        <v>1320</v>
      </c>
      <c r="E49" s="1552" t="s">
        <v>1320</v>
      </c>
      <c r="F49" s="1552" t="s">
        <v>1320</v>
      </c>
      <c r="G49" s="1552" t="s">
        <v>1320</v>
      </c>
      <c r="H49" s="1552" t="s">
        <v>1320</v>
      </c>
      <c r="I49" s="1552" t="s">
        <v>1320</v>
      </c>
      <c r="J49" s="1552" t="s">
        <v>1320</v>
      </c>
      <c r="K49" s="1552" t="s">
        <v>1320</v>
      </c>
      <c r="L49" s="1552" t="s">
        <v>1320</v>
      </c>
      <c r="M49" s="1552" t="s">
        <v>1320</v>
      </c>
      <c r="N49" s="1552" t="s">
        <v>1320</v>
      </c>
      <c r="O49" s="1552" t="s">
        <v>1320</v>
      </c>
      <c r="P49" s="1552" t="s">
        <v>1320</v>
      </c>
      <c r="Q49" s="1552" t="s">
        <v>1320</v>
      </c>
      <c r="R49" s="1552" t="s">
        <v>1320</v>
      </c>
      <c r="S49" s="1552" t="s">
        <v>1320</v>
      </c>
      <c r="T49" s="1552" t="s">
        <v>1320</v>
      </c>
      <c r="U49" s="1552" t="s">
        <v>1320</v>
      </c>
      <c r="V49" s="1552" t="s">
        <v>1320</v>
      </c>
      <c r="W49" s="1552" t="s">
        <v>1320</v>
      </c>
      <c r="X49" s="1552" t="s">
        <v>1320</v>
      </c>
      <c r="Y49" s="1552" t="s">
        <v>1320</v>
      </c>
      <c r="Z49" s="1552" t="s">
        <v>1320</v>
      </c>
      <c r="AA49" s="1552" t="s">
        <v>1320</v>
      </c>
      <c r="AB49" s="1552" t="s">
        <v>1320</v>
      </c>
      <c r="AC49" s="1552" t="s">
        <v>1320</v>
      </c>
      <c r="AD49" s="1552" t="s">
        <v>1320</v>
      </c>
      <c r="AE49" s="1552" t="s">
        <v>1320</v>
      </c>
      <c r="AF49" s="1552" t="s">
        <v>1320</v>
      </c>
      <c r="AG49" s="16"/>
      <c r="AH49" s="1637" t="s">
        <v>6336</v>
      </c>
      <c r="AI49" s="16"/>
    </row>
    <row r="50" spans="1:35" ht="13.2">
      <c r="A50" s="1835">
        <v>7707</v>
      </c>
      <c r="B50" s="1553"/>
      <c r="C50" s="1553"/>
      <c r="D50" s="1553"/>
      <c r="E50" s="1553"/>
      <c r="F50" s="1553"/>
      <c r="G50" s="1553" t="s">
        <v>3093</v>
      </c>
      <c r="H50" s="1553"/>
      <c r="I50" s="1553"/>
      <c r="J50" s="1553" t="s">
        <v>107</v>
      </c>
      <c r="K50" s="1553"/>
      <c r="L50" s="1553" t="s">
        <v>1910</v>
      </c>
      <c r="M50" s="1553" t="s">
        <v>1910</v>
      </c>
      <c r="N50" s="1553" t="s">
        <v>1910</v>
      </c>
      <c r="O50" s="1553" t="s">
        <v>1910</v>
      </c>
      <c r="P50" s="1553" t="s">
        <v>1910</v>
      </c>
      <c r="Q50" s="1553" t="s">
        <v>1910</v>
      </c>
      <c r="R50" s="1553" t="s">
        <v>1910</v>
      </c>
      <c r="S50" s="1553"/>
      <c r="T50" s="1553" t="s">
        <v>45</v>
      </c>
      <c r="U50" s="1553" t="s">
        <v>101</v>
      </c>
      <c r="V50" s="1553" t="s">
        <v>45</v>
      </c>
      <c r="W50" s="1553" t="s">
        <v>3289</v>
      </c>
      <c r="X50" s="1552" t="s">
        <v>98</v>
      </c>
      <c r="Y50" s="1553" t="s">
        <v>1910</v>
      </c>
      <c r="Z50" s="1553" t="s">
        <v>1910</v>
      </c>
      <c r="AA50" s="1553" t="s">
        <v>1910</v>
      </c>
      <c r="AB50" s="1553" t="s">
        <v>1910</v>
      </c>
      <c r="AC50" s="1553" t="s">
        <v>1910</v>
      </c>
      <c r="AD50" s="1553" t="s">
        <v>1910</v>
      </c>
      <c r="AE50" s="1553" t="s">
        <v>1910</v>
      </c>
      <c r="AF50" s="1553" t="s">
        <v>1910</v>
      </c>
      <c r="AG50" s="1553"/>
      <c r="AH50" s="834" t="s">
        <v>106</v>
      </c>
      <c r="AI50" s="16">
        <f t="shared" ref="AI50:AI55" si="1">COUNTIF(B37:AF37,"接送机")+COUNTIF(B37:AF37,"包車")+COUNTIF(B37:AF37,"单次")+COUNTIF(B37:AF37,"长距离")+COUNTIF(B37:AF37,"考斯特")+COUNTIF(B37:AF37,"搬送出单")+COUNTIF(B37:AF37,"*22")+COUNTIF(B37:AF37,"*24")+COUNTIF(B37:AF37,"*26")*2+COUNTIF(B37:AF37,"*33")*2+COUNTIF(B37:AF37,"*35")*2+COUNTIF(B37:AF37,"*30")*2+COUNTIF(B37:AF37,"*18")+COUNTIF(B37:AF37,"bm")</f>
        <v>24</v>
      </c>
    </row>
    <row r="51" spans="1:35" ht="13.2">
      <c r="A51" s="1835">
        <v>7708</v>
      </c>
      <c r="B51" s="1552" t="s">
        <v>1910</v>
      </c>
      <c r="C51" s="1552" t="s">
        <v>1910</v>
      </c>
      <c r="D51" s="1552" t="s">
        <v>1910</v>
      </c>
      <c r="E51" s="1552" t="s">
        <v>1910</v>
      </c>
      <c r="F51" s="1552" t="s">
        <v>1910</v>
      </c>
      <c r="G51" s="1552" t="s">
        <v>1910</v>
      </c>
      <c r="H51" s="1552" t="s">
        <v>1910</v>
      </c>
      <c r="I51" s="1552" t="s">
        <v>1910</v>
      </c>
      <c r="J51" s="1552" t="s">
        <v>1910</v>
      </c>
      <c r="K51" s="1552" t="s">
        <v>1910</v>
      </c>
      <c r="L51" s="1552" t="s">
        <v>1910</v>
      </c>
      <c r="M51" s="1552" t="s">
        <v>1910</v>
      </c>
      <c r="N51" s="1552" t="s">
        <v>1910</v>
      </c>
      <c r="O51" s="1552" t="s">
        <v>1910</v>
      </c>
      <c r="P51" s="1552" t="s">
        <v>1910</v>
      </c>
      <c r="Q51" s="1552" t="s">
        <v>1910</v>
      </c>
      <c r="R51" s="1552" t="s">
        <v>1910</v>
      </c>
      <c r="S51" s="1552" t="s">
        <v>1910</v>
      </c>
      <c r="T51" s="1552" t="s">
        <v>1910</v>
      </c>
      <c r="U51" s="1552" t="s">
        <v>1910</v>
      </c>
      <c r="V51" s="1552"/>
      <c r="W51" s="1552"/>
      <c r="Y51" s="1552" t="s">
        <v>1910</v>
      </c>
      <c r="Z51" s="1552" t="s">
        <v>1910</v>
      </c>
      <c r="AA51" s="1552" t="s">
        <v>1910</v>
      </c>
      <c r="AB51" s="1552" t="s">
        <v>1910</v>
      </c>
      <c r="AC51" s="1552" t="s">
        <v>1910</v>
      </c>
      <c r="AD51" s="1552" t="s">
        <v>1910</v>
      </c>
      <c r="AE51" s="1719" t="s">
        <v>1910</v>
      </c>
      <c r="AF51" s="1552" t="s">
        <v>1910</v>
      </c>
      <c r="AG51" s="16"/>
      <c r="AH51" s="834" t="s">
        <v>107</v>
      </c>
      <c r="AI51" s="16">
        <f t="shared" si="1"/>
        <v>17</v>
      </c>
    </row>
    <row r="52" spans="1:35" ht="13.2">
      <c r="A52" s="75">
        <v>7709</v>
      </c>
      <c r="B52" s="1553"/>
      <c r="C52" s="1553"/>
      <c r="D52" s="1553" t="s">
        <v>3086</v>
      </c>
      <c r="E52" s="1553" t="s">
        <v>3086</v>
      </c>
      <c r="F52" s="1553" t="s">
        <v>3086</v>
      </c>
      <c r="G52" s="1553" t="s">
        <v>3086</v>
      </c>
      <c r="H52" s="1553"/>
      <c r="I52" s="1553"/>
      <c r="J52" s="1553" t="s">
        <v>45</v>
      </c>
      <c r="K52" s="1553"/>
      <c r="L52" s="1553"/>
      <c r="M52" s="1553" t="s">
        <v>43</v>
      </c>
      <c r="N52" s="251" t="s">
        <v>3079</v>
      </c>
      <c r="O52" s="251" t="s">
        <v>3079</v>
      </c>
      <c r="P52" s="251" t="s">
        <v>3079</v>
      </c>
      <c r="Q52" s="251" t="s">
        <v>3079</v>
      </c>
      <c r="R52" s="251" t="s">
        <v>3079</v>
      </c>
      <c r="S52" s="251" t="s">
        <v>3079</v>
      </c>
      <c r="T52" s="251" t="s">
        <v>3079</v>
      </c>
      <c r="U52" s="251" t="s">
        <v>3079</v>
      </c>
      <c r="V52" s="251" t="s">
        <v>3079</v>
      </c>
      <c r="W52" s="251" t="s">
        <v>3079</v>
      </c>
      <c r="X52" s="251" t="s">
        <v>3079</v>
      </c>
      <c r="Y52" s="251" t="s">
        <v>3079</v>
      </c>
      <c r="Z52" s="1553" t="s">
        <v>3079</v>
      </c>
      <c r="AA52" s="1553" t="s">
        <v>3079</v>
      </c>
      <c r="AB52" s="1553" t="s">
        <v>3079</v>
      </c>
      <c r="AC52" s="251" t="s">
        <v>2136</v>
      </c>
      <c r="AD52" s="1553" t="s">
        <v>3079</v>
      </c>
      <c r="AE52" s="1718" t="s">
        <v>44</v>
      </c>
      <c r="AF52" s="1553"/>
      <c r="AG52" s="16"/>
      <c r="AH52" s="834" t="s">
        <v>108</v>
      </c>
      <c r="AI52" s="16">
        <f t="shared" si="1"/>
        <v>22</v>
      </c>
    </row>
    <row r="53" spans="1:35" ht="13.2">
      <c r="A53" s="231">
        <v>7710</v>
      </c>
      <c r="B53" s="1552" t="s">
        <v>60</v>
      </c>
      <c r="C53" s="1552" t="s">
        <v>60</v>
      </c>
      <c r="D53" s="1552" t="s">
        <v>60</v>
      </c>
      <c r="E53" s="1552" t="s">
        <v>60</v>
      </c>
      <c r="F53" s="1552" t="s">
        <v>61</v>
      </c>
      <c r="G53" s="1552" t="s">
        <v>60</v>
      </c>
      <c r="H53" s="1552" t="s">
        <v>60</v>
      </c>
      <c r="I53" s="1552" t="s">
        <v>60</v>
      </c>
      <c r="J53" s="1552" t="s">
        <v>60</v>
      </c>
      <c r="K53" s="1552" t="s">
        <v>60</v>
      </c>
      <c r="L53" s="1552" t="s">
        <v>85</v>
      </c>
      <c r="M53" s="1552" t="s">
        <v>60</v>
      </c>
      <c r="N53" s="1552" t="s">
        <v>60</v>
      </c>
      <c r="O53" s="1552" t="s">
        <v>60</v>
      </c>
      <c r="P53" s="1552" t="s">
        <v>61</v>
      </c>
      <c r="Q53" s="1552" t="s">
        <v>43</v>
      </c>
      <c r="R53" s="1552" t="s">
        <v>43</v>
      </c>
      <c r="S53" s="1552" t="s">
        <v>43</v>
      </c>
      <c r="T53" s="335" t="s">
        <v>5549</v>
      </c>
      <c r="U53" s="335" t="s">
        <v>5549</v>
      </c>
      <c r="V53" s="335" t="s">
        <v>5549</v>
      </c>
      <c r="W53" s="1552" t="s">
        <v>43</v>
      </c>
      <c r="X53" s="1552" t="s">
        <v>43</v>
      </c>
      <c r="Y53" s="1552" t="s">
        <v>60</v>
      </c>
      <c r="Z53" s="1552" t="s">
        <v>43</v>
      </c>
      <c r="AA53" s="1552" t="s">
        <v>43</v>
      </c>
      <c r="AB53" s="1552" t="s">
        <v>43</v>
      </c>
      <c r="AC53" s="1552" t="s">
        <v>43</v>
      </c>
      <c r="AD53" s="1552" t="s">
        <v>43</v>
      </c>
      <c r="AE53" s="1719"/>
      <c r="AF53" s="1552"/>
      <c r="AG53" s="16"/>
      <c r="AH53" s="835" t="s">
        <v>109</v>
      </c>
      <c r="AI53" s="16">
        <f t="shared" si="1"/>
        <v>13</v>
      </c>
    </row>
    <row r="54" spans="1:35" ht="13.2">
      <c r="A54" s="75">
        <v>7711</v>
      </c>
      <c r="B54" s="1553" t="s">
        <v>2979</v>
      </c>
      <c r="C54" s="1553" t="s">
        <v>27</v>
      </c>
      <c r="D54" s="1553" t="s">
        <v>2979</v>
      </c>
      <c r="E54" s="1553" t="s">
        <v>2979</v>
      </c>
      <c r="F54" s="1553" t="s">
        <v>3265</v>
      </c>
      <c r="G54" s="1553" t="s">
        <v>2979</v>
      </c>
      <c r="H54" s="1553" t="s">
        <v>2979</v>
      </c>
      <c r="I54" s="1553" t="s">
        <v>2979</v>
      </c>
      <c r="J54" s="1553" t="s">
        <v>98</v>
      </c>
      <c r="K54" s="1553" t="s">
        <v>2979</v>
      </c>
      <c r="L54" s="1553" t="s">
        <v>2979</v>
      </c>
      <c r="M54" s="1553"/>
      <c r="N54" s="1553" t="s">
        <v>2979</v>
      </c>
      <c r="O54" s="1553" t="s">
        <v>2979</v>
      </c>
      <c r="P54" s="1553" t="s">
        <v>2979</v>
      </c>
      <c r="Q54" s="1553" t="s">
        <v>44</v>
      </c>
      <c r="R54" s="1553" t="s">
        <v>2979</v>
      </c>
      <c r="S54" s="1553" t="s">
        <v>2979</v>
      </c>
      <c r="T54" s="1553" t="s">
        <v>2979</v>
      </c>
      <c r="U54" s="1553" t="s">
        <v>2979</v>
      </c>
      <c r="V54" s="251" t="s">
        <v>7436</v>
      </c>
      <c r="W54" s="334" t="s">
        <v>7436</v>
      </c>
      <c r="X54" s="334" t="s">
        <v>7436</v>
      </c>
      <c r="Y54" s="334" t="s">
        <v>7436</v>
      </c>
      <c r="Z54" s="1553" t="s">
        <v>7437</v>
      </c>
      <c r="AA54" s="1553" t="s">
        <v>60</v>
      </c>
      <c r="AB54" s="1553" t="s">
        <v>60</v>
      </c>
      <c r="AC54" s="1553" t="s">
        <v>60</v>
      </c>
      <c r="AD54" s="1553" t="s">
        <v>60</v>
      </c>
      <c r="AE54" s="1718" t="s">
        <v>60</v>
      </c>
      <c r="AF54" s="1553" t="s">
        <v>60</v>
      </c>
      <c r="AG54" s="16"/>
      <c r="AH54" s="834" t="s">
        <v>27</v>
      </c>
      <c r="AI54" s="16">
        <f t="shared" si="1"/>
        <v>17</v>
      </c>
    </row>
    <row r="55" spans="1:35" ht="13.2">
      <c r="A55" s="75">
        <v>7712</v>
      </c>
      <c r="B55" s="1552" t="s">
        <v>3093</v>
      </c>
      <c r="C55" s="1552" t="s">
        <v>3079</v>
      </c>
      <c r="D55" s="1552" t="s">
        <v>3079</v>
      </c>
      <c r="E55" s="1552"/>
      <c r="F55" s="1552"/>
      <c r="G55" s="1552" t="s">
        <v>3079</v>
      </c>
      <c r="H55" s="1552" t="s">
        <v>3079</v>
      </c>
      <c r="I55" s="1552" t="s">
        <v>3079</v>
      </c>
      <c r="J55" s="1552" t="s">
        <v>44</v>
      </c>
      <c r="K55" s="1552"/>
      <c r="L55" s="1552"/>
      <c r="M55" s="1552" t="s">
        <v>3079</v>
      </c>
      <c r="N55" s="1552" t="s">
        <v>1906</v>
      </c>
      <c r="O55" s="1552" t="s">
        <v>1906</v>
      </c>
      <c r="P55" s="1552" t="s">
        <v>1906</v>
      </c>
      <c r="Q55" s="1552" t="s">
        <v>86</v>
      </c>
      <c r="R55" s="335" t="s">
        <v>94</v>
      </c>
      <c r="S55" s="335" t="s">
        <v>94</v>
      </c>
      <c r="T55" s="335" t="s">
        <v>94</v>
      </c>
      <c r="U55" s="335" t="s">
        <v>94</v>
      </c>
      <c r="V55" s="335" t="s">
        <v>94</v>
      </c>
      <c r="W55" s="335" t="s">
        <v>7438</v>
      </c>
      <c r="X55" s="335" t="s">
        <v>7438</v>
      </c>
      <c r="Y55" s="335" t="s">
        <v>7438</v>
      </c>
      <c r="Z55" s="335" t="s">
        <v>5549</v>
      </c>
      <c r="AA55" s="335" t="s">
        <v>5549</v>
      </c>
      <c r="AB55" s="335" t="s">
        <v>5549</v>
      </c>
      <c r="AC55" s="335" t="s">
        <v>571</v>
      </c>
      <c r="AD55" s="335" t="s">
        <v>5549</v>
      </c>
      <c r="AE55" s="335" t="s">
        <v>5549</v>
      </c>
      <c r="AF55" s="335" t="s">
        <v>5549</v>
      </c>
      <c r="AG55" s="16"/>
      <c r="AH55" s="834" t="s">
        <v>110</v>
      </c>
      <c r="AI55" s="16">
        <f t="shared" si="1"/>
        <v>17</v>
      </c>
    </row>
    <row r="56" spans="1:35" ht="14.25" customHeight="1">
      <c r="A56" s="1835">
        <v>7713</v>
      </c>
      <c r="B56" s="1553" t="s">
        <v>110</v>
      </c>
      <c r="C56" s="1553" t="s">
        <v>2366</v>
      </c>
      <c r="D56" s="1553" t="s">
        <v>86</v>
      </c>
      <c r="E56" s="1553"/>
      <c r="F56" s="1553"/>
      <c r="G56" s="1553" t="s">
        <v>110</v>
      </c>
      <c r="H56" s="1553" t="s">
        <v>86</v>
      </c>
      <c r="I56" s="1553" t="s">
        <v>7439</v>
      </c>
      <c r="J56" s="1553" t="s">
        <v>86</v>
      </c>
      <c r="K56" s="1553"/>
      <c r="L56" s="1553" t="s">
        <v>1910</v>
      </c>
      <c r="M56" s="1553" t="s">
        <v>1910</v>
      </c>
      <c r="N56" s="1553" t="s">
        <v>1910</v>
      </c>
      <c r="O56" s="1553" t="s">
        <v>94</v>
      </c>
      <c r="P56" s="1553" t="s">
        <v>40</v>
      </c>
      <c r="Q56" s="1553" t="s">
        <v>27</v>
      </c>
      <c r="R56" s="1553" t="s">
        <v>40</v>
      </c>
      <c r="S56" s="1553"/>
      <c r="T56" s="1553"/>
      <c r="U56" s="1553" t="s">
        <v>43</v>
      </c>
      <c r="V56" s="1553" t="s">
        <v>43</v>
      </c>
      <c r="W56" s="1553" t="s">
        <v>2979</v>
      </c>
      <c r="X56" s="1553" t="s">
        <v>2979</v>
      </c>
      <c r="Y56" s="1553" t="s">
        <v>86</v>
      </c>
      <c r="Z56" s="1553" t="s">
        <v>61</v>
      </c>
      <c r="AA56" s="1553" t="s">
        <v>61</v>
      </c>
      <c r="AB56" s="1553" t="s">
        <v>61</v>
      </c>
      <c r="AC56" s="1553" t="s">
        <v>61</v>
      </c>
      <c r="AD56" s="1553" t="s">
        <v>61</v>
      </c>
      <c r="AE56" s="1553" t="s">
        <v>61</v>
      </c>
      <c r="AF56" s="1553" t="s">
        <v>61</v>
      </c>
      <c r="AG56" s="16"/>
      <c r="AH56" s="16"/>
      <c r="AI56" s="16"/>
    </row>
    <row r="57" spans="1:35" ht="13.2">
      <c r="A57" s="75">
        <v>7715</v>
      </c>
      <c r="B57" s="1552" t="s">
        <v>85</v>
      </c>
      <c r="C57" s="1552" t="s">
        <v>85</v>
      </c>
      <c r="D57" s="1552"/>
      <c r="E57" s="1552" t="s">
        <v>85</v>
      </c>
      <c r="F57" s="1552" t="s">
        <v>85</v>
      </c>
      <c r="G57" s="1552" t="s">
        <v>85</v>
      </c>
      <c r="H57" s="1552" t="s">
        <v>85</v>
      </c>
      <c r="I57" s="1552" t="s">
        <v>85</v>
      </c>
      <c r="J57" s="1552" t="s">
        <v>85</v>
      </c>
      <c r="K57" s="1552"/>
      <c r="L57" s="1552" t="s">
        <v>1538</v>
      </c>
      <c r="M57" s="1552" t="s">
        <v>85</v>
      </c>
      <c r="N57" s="1552" t="s">
        <v>85</v>
      </c>
      <c r="O57" s="1552" t="s">
        <v>85</v>
      </c>
      <c r="P57" s="1552" t="s">
        <v>1906</v>
      </c>
      <c r="Q57" s="1552" t="s">
        <v>1906</v>
      </c>
      <c r="R57" s="1552" t="s">
        <v>44</v>
      </c>
      <c r="S57" s="1552" t="s">
        <v>44</v>
      </c>
      <c r="T57" s="1552" t="s">
        <v>85</v>
      </c>
      <c r="U57" s="1552" t="s">
        <v>2699</v>
      </c>
      <c r="V57" s="1552" t="s">
        <v>85</v>
      </c>
      <c r="W57" s="1552" t="s">
        <v>85</v>
      </c>
      <c r="X57" s="1552" t="s">
        <v>85</v>
      </c>
      <c r="Y57" s="1552" t="s">
        <v>43</v>
      </c>
      <c r="Z57" s="1552" t="s">
        <v>85</v>
      </c>
      <c r="AA57" s="1552" t="s">
        <v>49</v>
      </c>
      <c r="AB57" s="1552"/>
      <c r="AC57" s="1552" t="s">
        <v>85</v>
      </c>
      <c r="AD57" s="1552" t="s">
        <v>85</v>
      </c>
      <c r="AE57" s="1552" t="s">
        <v>85</v>
      </c>
      <c r="AF57" s="1836" t="s">
        <v>85</v>
      </c>
      <c r="AG57" s="16"/>
      <c r="AH57" s="16"/>
      <c r="AI57" s="16"/>
    </row>
    <row r="58" spans="1:35" ht="13.2">
      <c r="A58" s="75">
        <v>7716</v>
      </c>
      <c r="B58" s="1553" t="s">
        <v>84</v>
      </c>
      <c r="C58" s="1553" t="s">
        <v>84</v>
      </c>
      <c r="D58" s="1553" t="s">
        <v>84</v>
      </c>
      <c r="E58" s="1553"/>
      <c r="F58" s="1553" t="s">
        <v>84</v>
      </c>
      <c r="G58" s="1553" t="s">
        <v>84</v>
      </c>
      <c r="H58" s="1553" t="s">
        <v>84</v>
      </c>
      <c r="I58" s="1553" t="s">
        <v>84</v>
      </c>
      <c r="J58" s="1553" t="s">
        <v>84</v>
      </c>
      <c r="K58" s="1553" t="s">
        <v>84</v>
      </c>
      <c r="L58" s="1553" t="s">
        <v>84</v>
      </c>
      <c r="M58" s="1553" t="s">
        <v>84</v>
      </c>
      <c r="N58" s="1553" t="s">
        <v>84</v>
      </c>
      <c r="O58" s="1553" t="s">
        <v>84</v>
      </c>
      <c r="P58" s="1553" t="s">
        <v>84</v>
      </c>
      <c r="Q58" s="1553" t="s">
        <v>84</v>
      </c>
      <c r="R58" s="1553" t="s">
        <v>84</v>
      </c>
      <c r="S58" s="1553"/>
      <c r="T58" s="1553" t="s">
        <v>84</v>
      </c>
      <c r="U58" s="1553" t="s">
        <v>84</v>
      </c>
      <c r="V58" s="1553" t="s">
        <v>84</v>
      </c>
      <c r="W58" s="1553" t="s">
        <v>7440</v>
      </c>
      <c r="X58" s="1553" t="s">
        <v>84</v>
      </c>
      <c r="Y58" s="1553" t="s">
        <v>84</v>
      </c>
      <c r="Z58" s="1553" t="s">
        <v>84</v>
      </c>
      <c r="AA58" s="1553" t="s">
        <v>84</v>
      </c>
      <c r="AB58" s="1553" t="s">
        <v>84</v>
      </c>
      <c r="AC58" s="1553" t="s">
        <v>84</v>
      </c>
      <c r="AD58" s="1553" t="s">
        <v>84</v>
      </c>
      <c r="AE58" s="1553" t="s">
        <v>84</v>
      </c>
      <c r="AF58" s="1553" t="s">
        <v>84</v>
      </c>
      <c r="AG58" s="16"/>
      <c r="AH58" s="16"/>
      <c r="AI58" s="16"/>
    </row>
    <row r="59" spans="1:35" ht="13.2">
      <c r="A59" s="75">
        <v>7717</v>
      </c>
      <c r="B59" s="1837"/>
      <c r="C59" s="1837"/>
      <c r="D59" s="1837"/>
      <c r="E59" s="1837"/>
      <c r="F59" s="1837"/>
      <c r="G59" s="1837"/>
      <c r="H59" s="1837"/>
      <c r="I59" s="1837"/>
      <c r="J59" s="1837"/>
      <c r="K59" s="1837"/>
      <c r="L59" s="1837"/>
      <c r="M59" s="1837"/>
      <c r="N59" s="1552" t="s">
        <v>43</v>
      </c>
      <c r="O59" s="1552" t="s">
        <v>43</v>
      </c>
      <c r="P59" s="1552" t="s">
        <v>45</v>
      </c>
      <c r="Q59" s="1552" t="s">
        <v>45</v>
      </c>
      <c r="R59" s="1552" t="s">
        <v>86</v>
      </c>
      <c r="S59" s="1552" t="s">
        <v>86</v>
      </c>
      <c r="T59" s="1552" t="s">
        <v>60</v>
      </c>
      <c r="U59" s="335" t="s">
        <v>60</v>
      </c>
      <c r="V59" s="335" t="s">
        <v>60</v>
      </c>
      <c r="W59" s="335" t="s">
        <v>60</v>
      </c>
      <c r="X59" s="1552" t="s">
        <v>60</v>
      </c>
      <c r="Y59" s="1552" t="s">
        <v>44</v>
      </c>
      <c r="Z59" s="1552" t="s">
        <v>3265</v>
      </c>
      <c r="AA59" s="1552" t="s">
        <v>45</v>
      </c>
      <c r="AB59" s="1552" t="s">
        <v>45</v>
      </c>
      <c r="AC59" s="335" t="s">
        <v>94</v>
      </c>
      <c r="AD59" s="335" t="s">
        <v>94</v>
      </c>
      <c r="AE59" s="1719" t="s">
        <v>2979</v>
      </c>
      <c r="AF59" s="1552" t="s">
        <v>2979</v>
      </c>
      <c r="AG59" s="16"/>
      <c r="AH59" s="16"/>
      <c r="AI59" s="16"/>
    </row>
    <row r="60" spans="1:35" ht="13.2">
      <c r="A60" s="75">
        <v>7718</v>
      </c>
      <c r="B60" s="1721"/>
      <c r="C60" s="1721"/>
      <c r="D60" s="1721"/>
      <c r="E60" s="1721"/>
      <c r="F60" s="1721"/>
      <c r="G60" s="1721"/>
      <c r="H60" s="1721"/>
      <c r="I60" s="1721"/>
      <c r="J60" s="1721"/>
      <c r="K60" s="1721"/>
      <c r="L60" s="1721"/>
      <c r="M60" s="1721"/>
      <c r="N60" s="1721"/>
      <c r="O60" s="1721"/>
      <c r="P60" s="1721"/>
      <c r="Q60" s="1721"/>
      <c r="R60" s="1721"/>
      <c r="S60" s="1721"/>
      <c r="T60" s="1721"/>
      <c r="U60" s="1721"/>
      <c r="V60" s="1721"/>
      <c r="W60" s="331" t="s">
        <v>5549</v>
      </c>
      <c r="X60" s="331" t="s">
        <v>5549</v>
      </c>
      <c r="Y60" s="331" t="s">
        <v>105</v>
      </c>
      <c r="Z60" s="331" t="s">
        <v>105</v>
      </c>
      <c r="AA60" s="331" t="s">
        <v>94</v>
      </c>
      <c r="AB60" s="331" t="s">
        <v>94</v>
      </c>
      <c r="AC60" s="1557" t="s">
        <v>7441</v>
      </c>
      <c r="AD60" s="1557"/>
      <c r="AE60" s="1559"/>
      <c r="AF60" s="1557"/>
      <c r="AG60" s="16"/>
      <c r="AH60" s="16"/>
      <c r="AI60" s="16"/>
    </row>
    <row r="61" spans="1:35" ht="13.2">
      <c r="A61" s="231">
        <v>7721</v>
      </c>
      <c r="B61" s="1553" t="s">
        <v>7442</v>
      </c>
      <c r="C61" s="1553" t="s">
        <v>7442</v>
      </c>
      <c r="D61" s="1553" t="s">
        <v>7442</v>
      </c>
      <c r="E61" s="1553" t="s">
        <v>7442</v>
      </c>
      <c r="F61" s="1553" t="s">
        <v>7442</v>
      </c>
      <c r="G61" s="1553" t="s">
        <v>7442</v>
      </c>
      <c r="H61" s="1553" t="s">
        <v>7442</v>
      </c>
      <c r="I61" s="1553" t="s">
        <v>7442</v>
      </c>
      <c r="J61" s="1553" t="s">
        <v>7442</v>
      </c>
      <c r="K61" s="1553" t="s">
        <v>7442</v>
      </c>
      <c r="L61" s="1553" t="s">
        <v>7442</v>
      </c>
      <c r="M61" s="1553" t="s">
        <v>7442</v>
      </c>
      <c r="N61" s="1553" t="s">
        <v>7442</v>
      </c>
      <c r="O61" s="1553" t="s">
        <v>7442</v>
      </c>
      <c r="P61" s="1553" t="s">
        <v>7442</v>
      </c>
      <c r="Q61" s="1553" t="s">
        <v>7442</v>
      </c>
      <c r="R61" s="1553" t="s">
        <v>7442</v>
      </c>
      <c r="S61" s="1553" t="s">
        <v>7442</v>
      </c>
      <c r="T61" s="1553" t="s">
        <v>7442</v>
      </c>
      <c r="U61" s="1553" t="s">
        <v>7442</v>
      </c>
      <c r="V61" s="1553" t="s">
        <v>7442</v>
      </c>
      <c r="W61" s="1553" t="s">
        <v>7442</v>
      </c>
      <c r="X61" s="1553" t="s">
        <v>7442</v>
      </c>
      <c r="Y61" s="1553" t="s">
        <v>7442</v>
      </c>
      <c r="Z61" s="1553" t="s">
        <v>7442</v>
      </c>
      <c r="AA61" s="1553" t="s">
        <v>7442</v>
      </c>
      <c r="AB61" s="1553" t="s">
        <v>7442</v>
      </c>
      <c r="AC61" s="1553" t="s">
        <v>7442</v>
      </c>
      <c r="AD61" s="1553" t="s">
        <v>7442</v>
      </c>
      <c r="AE61" s="1553" t="s">
        <v>7442</v>
      </c>
      <c r="AF61" s="1553" t="s">
        <v>7442</v>
      </c>
      <c r="AG61" s="16"/>
      <c r="AH61" s="16"/>
      <c r="AI61" s="16"/>
    </row>
    <row r="62" spans="1:35" ht="13.2">
      <c r="A62" s="231">
        <v>7722</v>
      </c>
      <c r="B62" s="1552"/>
      <c r="C62" s="1552"/>
      <c r="D62" s="1552"/>
      <c r="E62" s="1552"/>
      <c r="F62" s="1552"/>
      <c r="G62" s="1552"/>
      <c r="H62" s="1552" t="s">
        <v>108</v>
      </c>
      <c r="I62" s="1552"/>
      <c r="J62" s="1552"/>
      <c r="K62" s="1552"/>
      <c r="L62" s="1552"/>
      <c r="M62" s="1552"/>
      <c r="N62" s="1552"/>
      <c r="O62" s="1552"/>
      <c r="P62" s="1552" t="s">
        <v>85</v>
      </c>
      <c r="Q62" s="1552" t="s">
        <v>85</v>
      </c>
      <c r="R62" s="1552" t="s">
        <v>85</v>
      </c>
      <c r="S62" s="1552"/>
      <c r="T62" s="1552"/>
      <c r="U62" s="1552"/>
      <c r="V62" s="1552" t="s">
        <v>1910</v>
      </c>
      <c r="W62" s="1552" t="s">
        <v>1910</v>
      </c>
      <c r="X62" s="1552" t="s">
        <v>1910</v>
      </c>
      <c r="Y62" s="1552"/>
      <c r="Z62" s="1552"/>
      <c r="AA62" s="1552"/>
      <c r="AB62" s="1552"/>
      <c r="AC62" s="1552"/>
      <c r="AD62" s="1552"/>
      <c r="AE62" s="1719"/>
      <c r="AF62" s="1552"/>
      <c r="AG62" s="16"/>
      <c r="AH62" s="16"/>
      <c r="AI62" s="16"/>
    </row>
    <row r="63" spans="1:35" ht="13.2">
      <c r="A63" s="231">
        <v>7723</v>
      </c>
      <c r="B63" s="1553" t="s">
        <v>2910</v>
      </c>
      <c r="C63" s="1553"/>
      <c r="D63" s="1553"/>
      <c r="E63" s="1553" t="s">
        <v>2910</v>
      </c>
      <c r="F63" s="1553" t="s">
        <v>2910</v>
      </c>
      <c r="G63" s="1553" t="s">
        <v>2910</v>
      </c>
      <c r="H63" s="1553" t="s">
        <v>2910</v>
      </c>
      <c r="I63" s="1553" t="s">
        <v>2910</v>
      </c>
      <c r="J63" s="1553"/>
      <c r="K63" s="1553"/>
      <c r="L63" s="1553" t="s">
        <v>2910</v>
      </c>
      <c r="M63" s="1553" t="s">
        <v>2910</v>
      </c>
      <c r="N63" s="1553" t="s">
        <v>2910</v>
      </c>
      <c r="O63" s="1553" t="s">
        <v>2910</v>
      </c>
      <c r="P63" s="1553" t="s">
        <v>2910</v>
      </c>
      <c r="Q63" s="1553"/>
      <c r="R63" s="1553"/>
      <c r="S63" s="1553"/>
      <c r="T63" s="1553" t="s">
        <v>2910</v>
      </c>
      <c r="U63" s="1553" t="s">
        <v>2910</v>
      </c>
      <c r="V63" s="1553" t="s">
        <v>2910</v>
      </c>
      <c r="W63" s="1553" t="s">
        <v>2910</v>
      </c>
      <c r="X63" s="1553"/>
      <c r="Y63" s="1553"/>
      <c r="Z63" s="1553" t="s">
        <v>2910</v>
      </c>
      <c r="AA63" s="1553" t="s">
        <v>2910</v>
      </c>
      <c r="AB63" s="1553" t="s">
        <v>2910</v>
      </c>
      <c r="AC63" s="1553" t="s">
        <v>2910</v>
      </c>
      <c r="AD63" s="1553" t="s">
        <v>2910</v>
      </c>
      <c r="AE63" s="1718"/>
      <c r="AF63" s="1553"/>
      <c r="AG63" s="16"/>
      <c r="AH63" s="16"/>
      <c r="AI63" s="16"/>
    </row>
    <row r="64" spans="1:35" ht="13.2">
      <c r="A64" s="231">
        <v>7725</v>
      </c>
      <c r="B64" s="1721"/>
      <c r="C64" s="1721"/>
      <c r="D64" s="1721"/>
      <c r="E64" s="1721"/>
      <c r="F64" s="1721"/>
      <c r="G64" s="1721"/>
      <c r="H64" s="1721"/>
      <c r="I64" s="1721"/>
      <c r="J64" s="1721"/>
      <c r="K64" s="1721"/>
      <c r="L64" s="1721"/>
      <c r="M64" s="1721"/>
      <c r="N64" s="1721"/>
      <c r="O64" s="1721"/>
      <c r="P64" s="1557" t="s">
        <v>1910</v>
      </c>
      <c r="Q64" s="1557" t="s">
        <v>1910</v>
      </c>
      <c r="R64" s="1557" t="s">
        <v>1910</v>
      </c>
      <c r="S64" s="1557" t="s">
        <v>1910</v>
      </c>
      <c r="T64" s="1557" t="s">
        <v>1910</v>
      </c>
      <c r="U64" s="1557" t="s">
        <v>1910</v>
      </c>
      <c r="V64" s="1557" t="s">
        <v>1910</v>
      </c>
      <c r="W64" s="1557" t="s">
        <v>1910</v>
      </c>
      <c r="X64" s="1557" t="s">
        <v>1910</v>
      </c>
      <c r="Y64" s="1557" t="s">
        <v>1910</v>
      </c>
      <c r="Z64" s="1557" t="s">
        <v>1910</v>
      </c>
      <c r="AA64" s="1557" t="s">
        <v>1910</v>
      </c>
      <c r="AB64" s="1557" t="s">
        <v>1910</v>
      </c>
      <c r="AC64" s="1557" t="s">
        <v>1910</v>
      </c>
      <c r="AD64" s="1557" t="s">
        <v>1910</v>
      </c>
      <c r="AE64" s="1557" t="s">
        <v>1910</v>
      </c>
      <c r="AF64" s="1557" t="s">
        <v>1910</v>
      </c>
      <c r="AG64" s="16"/>
      <c r="AH64" s="16"/>
      <c r="AI64" s="16"/>
    </row>
    <row r="65" spans="1:35" ht="13.2">
      <c r="A65" s="231">
        <v>7726</v>
      </c>
      <c r="B65" s="1721"/>
      <c r="C65" s="1721"/>
      <c r="D65" s="1721"/>
      <c r="E65" s="1721"/>
      <c r="F65" s="1721"/>
      <c r="G65" s="1721"/>
      <c r="H65" s="1721"/>
      <c r="I65" s="1721"/>
      <c r="J65" s="1721"/>
      <c r="K65" s="1721"/>
      <c r="L65" s="1721"/>
      <c r="M65" s="1721"/>
      <c r="N65" s="1721"/>
      <c r="O65" s="1721"/>
      <c r="P65" s="1557" t="s">
        <v>1910</v>
      </c>
      <c r="Q65" s="1557" t="s">
        <v>1910</v>
      </c>
      <c r="R65" s="1557" t="s">
        <v>1910</v>
      </c>
      <c r="S65" s="1557" t="s">
        <v>1910</v>
      </c>
      <c r="T65" s="1557" t="s">
        <v>1910</v>
      </c>
      <c r="U65" s="1557" t="s">
        <v>1910</v>
      </c>
      <c r="V65" s="1557" t="s">
        <v>1910</v>
      </c>
      <c r="W65" s="1557" t="s">
        <v>1910</v>
      </c>
      <c r="X65" s="1557" t="s">
        <v>1910</v>
      </c>
      <c r="Y65" s="1557" t="s">
        <v>1910</v>
      </c>
      <c r="Z65" s="1557" t="s">
        <v>1910</v>
      </c>
      <c r="AA65" s="1557" t="s">
        <v>1910</v>
      </c>
      <c r="AB65" s="1557" t="s">
        <v>1910</v>
      </c>
      <c r="AC65" s="1557" t="s">
        <v>1910</v>
      </c>
      <c r="AD65" s="1557" t="s">
        <v>1910</v>
      </c>
      <c r="AE65" s="1557" t="s">
        <v>1910</v>
      </c>
      <c r="AF65" s="1557" t="s">
        <v>1910</v>
      </c>
      <c r="AG65" s="16"/>
      <c r="AH65" s="16"/>
      <c r="AI65" s="16"/>
    </row>
    <row r="66" spans="1:35" ht="13.2">
      <c r="A66" s="231">
        <v>7731</v>
      </c>
      <c r="B66" s="1552" t="s">
        <v>2910</v>
      </c>
      <c r="C66" s="1552"/>
      <c r="D66" s="1552"/>
      <c r="E66" s="1552" t="s">
        <v>2910</v>
      </c>
      <c r="F66" s="1552" t="s">
        <v>2910</v>
      </c>
      <c r="G66" s="1552" t="s">
        <v>2910</v>
      </c>
      <c r="H66" s="1552" t="s">
        <v>2910</v>
      </c>
      <c r="I66" s="1552" t="s">
        <v>2910</v>
      </c>
      <c r="J66" s="1552"/>
      <c r="K66" s="1552"/>
      <c r="L66" s="1552" t="s">
        <v>2910</v>
      </c>
      <c r="M66" s="1552" t="s">
        <v>2910</v>
      </c>
      <c r="N66" s="1552" t="s">
        <v>2910</v>
      </c>
      <c r="O66" s="1552" t="s">
        <v>2910</v>
      </c>
      <c r="P66" s="1552" t="s">
        <v>2910</v>
      </c>
      <c r="Q66" s="1552"/>
      <c r="R66" s="1552"/>
      <c r="S66" s="1552"/>
      <c r="T66" s="1552" t="s">
        <v>2910</v>
      </c>
      <c r="U66" s="1552" t="s">
        <v>2910</v>
      </c>
      <c r="V66" s="1552" t="s">
        <v>2910</v>
      </c>
      <c r="W66" s="1552" t="s">
        <v>2910</v>
      </c>
      <c r="X66" s="1552"/>
      <c r="Y66" s="1552"/>
      <c r="Z66" s="1552" t="s">
        <v>2910</v>
      </c>
      <c r="AA66" s="1552" t="s">
        <v>2910</v>
      </c>
      <c r="AB66" s="1552" t="s">
        <v>2910</v>
      </c>
      <c r="AC66" s="1552" t="s">
        <v>2910</v>
      </c>
      <c r="AD66" s="1552" t="s">
        <v>2910</v>
      </c>
      <c r="AE66" s="1719"/>
      <c r="AF66" s="1552"/>
      <c r="AG66" s="16"/>
      <c r="AH66" s="16"/>
      <c r="AI66" s="16"/>
    </row>
    <row r="67" spans="1:35" ht="13.2">
      <c r="A67" s="1723">
        <v>7732</v>
      </c>
      <c r="B67" s="1553"/>
      <c r="C67" s="1553" t="s">
        <v>1910</v>
      </c>
      <c r="D67" s="1553"/>
      <c r="E67" s="1553"/>
      <c r="F67" s="1553"/>
      <c r="G67" s="1553" t="s">
        <v>1910</v>
      </c>
      <c r="H67" s="1553" t="s">
        <v>107</v>
      </c>
      <c r="I67" s="1553"/>
      <c r="J67" s="1553" t="s">
        <v>1910</v>
      </c>
      <c r="K67" s="1553" t="s">
        <v>1910</v>
      </c>
      <c r="L67" s="1553" t="s">
        <v>1910</v>
      </c>
      <c r="M67" s="1553" t="s">
        <v>1910</v>
      </c>
      <c r="N67" s="1553" t="s">
        <v>1910</v>
      </c>
      <c r="O67" s="1553" t="s">
        <v>1910</v>
      </c>
      <c r="P67" s="1553" t="s">
        <v>1910</v>
      </c>
      <c r="Q67" s="1553" t="s">
        <v>1910</v>
      </c>
      <c r="R67" s="1553" t="s">
        <v>1910</v>
      </c>
      <c r="S67" s="1553" t="s">
        <v>1910</v>
      </c>
      <c r="T67" s="1553" t="s">
        <v>1910</v>
      </c>
      <c r="U67" s="1553" t="s">
        <v>1910</v>
      </c>
      <c r="V67" s="1553" t="s">
        <v>1910</v>
      </c>
      <c r="W67" s="1553" t="s">
        <v>1910</v>
      </c>
      <c r="X67" s="1553" t="s">
        <v>1910</v>
      </c>
      <c r="Y67" s="1553" t="s">
        <v>1910</v>
      </c>
      <c r="Z67" s="1553" t="s">
        <v>1910</v>
      </c>
      <c r="AA67" s="1553" t="s">
        <v>1910</v>
      </c>
      <c r="AB67" s="1553" t="s">
        <v>1910</v>
      </c>
      <c r="AC67" s="1553" t="s">
        <v>1910</v>
      </c>
      <c r="AD67" s="1553" t="s">
        <v>1910</v>
      </c>
      <c r="AE67" s="1553" t="s">
        <v>1910</v>
      </c>
      <c r="AF67" s="1553" t="s">
        <v>1910</v>
      </c>
      <c r="AG67" s="16"/>
      <c r="AH67" s="16"/>
      <c r="AI67" s="16"/>
    </row>
    <row r="68" spans="1:35" ht="13.2">
      <c r="A68" s="1724">
        <v>7753</v>
      </c>
      <c r="B68" s="1552" t="s">
        <v>2910</v>
      </c>
      <c r="C68" s="1552"/>
      <c r="D68" s="1552"/>
      <c r="E68" s="1552" t="s">
        <v>2910</v>
      </c>
      <c r="F68" s="1552" t="s">
        <v>2910</v>
      </c>
      <c r="G68" s="1552" t="s">
        <v>2910</v>
      </c>
      <c r="H68" s="1552" t="s">
        <v>2910</v>
      </c>
      <c r="I68" s="1552" t="s">
        <v>2910</v>
      </c>
      <c r="J68" s="1552"/>
      <c r="K68" s="1552"/>
      <c r="L68" s="1552" t="s">
        <v>2910</v>
      </c>
      <c r="M68" s="1552" t="s">
        <v>2910</v>
      </c>
      <c r="N68" s="1552" t="s">
        <v>2910</v>
      </c>
      <c r="O68" s="1552" t="s">
        <v>2910</v>
      </c>
      <c r="P68" s="1552" t="s">
        <v>2910</v>
      </c>
      <c r="Q68" s="1552"/>
      <c r="R68" s="1552"/>
      <c r="S68" s="1552"/>
      <c r="T68" s="1552" t="s">
        <v>2910</v>
      </c>
      <c r="U68" s="1552" t="s">
        <v>2910</v>
      </c>
      <c r="V68" s="1552" t="s">
        <v>2910</v>
      </c>
      <c r="W68" s="1552" t="s">
        <v>2910</v>
      </c>
      <c r="X68" s="1552"/>
      <c r="Y68" s="1552"/>
      <c r="Z68" s="1552" t="s">
        <v>2910</v>
      </c>
      <c r="AA68" s="1552" t="s">
        <v>2910</v>
      </c>
      <c r="AB68" s="1552" t="s">
        <v>2910</v>
      </c>
      <c r="AC68" s="1552" t="s">
        <v>2910</v>
      </c>
      <c r="AD68" s="1552" t="s">
        <v>2910</v>
      </c>
      <c r="AE68" s="1719"/>
      <c r="AF68" s="1552"/>
      <c r="AG68" s="16"/>
      <c r="AH68" s="16"/>
      <c r="AI68" s="16"/>
    </row>
    <row r="69" spans="1:35" ht="13.2">
      <c r="A69" s="1724">
        <v>7751</v>
      </c>
      <c r="B69" s="16"/>
      <c r="C69" s="16"/>
      <c r="D69" s="16"/>
      <c r="E69" s="16"/>
      <c r="F69" s="16"/>
      <c r="G69" s="16"/>
      <c r="H69" s="16"/>
      <c r="I69" s="16"/>
      <c r="J69" s="16"/>
      <c r="K69" s="16"/>
      <c r="L69" s="1553" t="s">
        <v>1910</v>
      </c>
      <c r="M69" s="1553" t="s">
        <v>1910</v>
      </c>
      <c r="N69" s="1553" t="s">
        <v>1910</v>
      </c>
      <c r="O69" s="1553" t="s">
        <v>1910</v>
      </c>
      <c r="P69" s="1553" t="s">
        <v>1910</v>
      </c>
      <c r="Q69" s="1553" t="s">
        <v>1910</v>
      </c>
      <c r="R69" s="1553" t="s">
        <v>1910</v>
      </c>
      <c r="S69" s="1553" t="s">
        <v>1910</v>
      </c>
      <c r="T69" s="1553" t="s">
        <v>1910</v>
      </c>
      <c r="U69" s="1553" t="s">
        <v>1910</v>
      </c>
      <c r="V69" s="1553" t="s">
        <v>1910</v>
      </c>
      <c r="W69" s="1553" t="s">
        <v>1910</v>
      </c>
      <c r="X69" s="1553" t="s">
        <v>1910</v>
      </c>
      <c r="Y69" s="1553" t="s">
        <v>1910</v>
      </c>
      <c r="Z69" s="1553" t="s">
        <v>1910</v>
      </c>
      <c r="AA69" s="1553" t="s">
        <v>1910</v>
      </c>
      <c r="AB69" s="1553" t="s">
        <v>1910</v>
      </c>
      <c r="AC69" s="1553" t="s">
        <v>1910</v>
      </c>
      <c r="AD69" s="1553" t="s">
        <v>1910</v>
      </c>
      <c r="AE69" s="1553" t="s">
        <v>1910</v>
      </c>
      <c r="AF69" s="1553" t="s">
        <v>1910</v>
      </c>
      <c r="AG69" s="16"/>
      <c r="AH69" s="16"/>
      <c r="AI69" s="16"/>
    </row>
    <row r="70" spans="1:35" ht="13.2">
      <c r="A70" s="1724">
        <v>7752</v>
      </c>
      <c r="B70" s="16"/>
      <c r="C70" s="16"/>
      <c r="D70" s="16"/>
      <c r="E70" s="16"/>
      <c r="F70" s="16"/>
      <c r="G70" s="16"/>
      <c r="H70" s="16"/>
      <c r="I70" s="16"/>
      <c r="J70" s="16"/>
      <c r="K70" s="16"/>
      <c r="L70" s="1553" t="s">
        <v>1910</v>
      </c>
      <c r="M70" s="1553" t="s">
        <v>1910</v>
      </c>
      <c r="N70" s="1553" t="s">
        <v>1910</v>
      </c>
      <c r="O70" s="1553" t="s">
        <v>1910</v>
      </c>
      <c r="P70" s="1553" t="s">
        <v>1910</v>
      </c>
      <c r="Q70" s="1553" t="s">
        <v>1910</v>
      </c>
      <c r="R70" s="1553" t="s">
        <v>1910</v>
      </c>
      <c r="S70" s="1553" t="s">
        <v>1910</v>
      </c>
      <c r="T70" s="1553" t="s">
        <v>1910</v>
      </c>
      <c r="U70" s="1553" t="s">
        <v>1910</v>
      </c>
      <c r="V70" s="1553" t="s">
        <v>1910</v>
      </c>
      <c r="W70" s="1553" t="s">
        <v>1910</v>
      </c>
      <c r="X70" s="1553" t="s">
        <v>1910</v>
      </c>
      <c r="Y70" s="1553" t="s">
        <v>1910</v>
      </c>
      <c r="Z70" s="1553" t="s">
        <v>1910</v>
      </c>
      <c r="AA70" s="1553" t="s">
        <v>1910</v>
      </c>
      <c r="AB70" s="1553" t="s">
        <v>1910</v>
      </c>
      <c r="AC70" s="1553" t="s">
        <v>1910</v>
      </c>
      <c r="AD70" s="1553" t="s">
        <v>1910</v>
      </c>
      <c r="AE70" s="1553" t="s">
        <v>1910</v>
      </c>
      <c r="AF70" s="1553" t="s">
        <v>1910</v>
      </c>
      <c r="AG70" s="16"/>
      <c r="AH70" s="16"/>
      <c r="AI70" s="16"/>
    </row>
    <row r="71" spans="1:35" ht="12.75" customHeight="1">
      <c r="A71" s="26" t="s">
        <v>113</v>
      </c>
      <c r="B71" s="27">
        <f>'4月'!AG49</f>
        <v>0</v>
      </c>
      <c r="C71" s="27">
        <f>'4月'!AH49</f>
        <v>0</v>
      </c>
      <c r="D71" s="27">
        <f>'4月'!AI49</f>
        <v>0</v>
      </c>
      <c r="E71" s="27">
        <f>'4月'!AJ49</f>
        <v>0</v>
      </c>
      <c r="F71" s="27">
        <f>'4月'!AK49</f>
        <v>0</v>
      </c>
      <c r="G71" s="27">
        <f>'4月'!AL49</f>
        <v>0</v>
      </c>
      <c r="H71" s="27">
        <f>'4月'!AM49</f>
        <v>0</v>
      </c>
      <c r="I71" s="27">
        <f>'4月'!AN49</f>
        <v>0</v>
      </c>
      <c r="J71" s="27"/>
      <c r="K71" s="27"/>
      <c r="L71" s="27"/>
      <c r="M71" s="27"/>
      <c r="N71" s="27"/>
      <c r="O71" s="27"/>
      <c r="P71" s="27"/>
      <c r="Q71" s="27"/>
      <c r="R71" s="27"/>
      <c r="S71" s="27"/>
      <c r="T71" s="27"/>
      <c r="U71" s="27"/>
      <c r="V71" s="27"/>
      <c r="W71" s="27"/>
      <c r="X71" s="27"/>
      <c r="Y71" s="27"/>
      <c r="Z71" s="27"/>
      <c r="AA71" s="27"/>
      <c r="AB71" s="27"/>
      <c r="AC71" s="27"/>
      <c r="AD71" s="27"/>
      <c r="AE71" s="27"/>
      <c r="AF71" s="1725"/>
      <c r="AG71" s="16"/>
      <c r="AH71" s="16"/>
      <c r="AI71" s="16"/>
    </row>
    <row r="72" spans="1:35" ht="13.2">
      <c r="A72" s="83" t="s">
        <v>114</v>
      </c>
      <c r="B72" s="84">
        <v>32572</v>
      </c>
      <c r="C72" s="84">
        <v>59229</v>
      </c>
      <c r="D72" s="84">
        <v>42769</v>
      </c>
      <c r="E72" s="84">
        <v>49858</v>
      </c>
      <c r="F72" s="84">
        <v>57003</v>
      </c>
      <c r="G72" s="84">
        <v>77428</v>
      </c>
      <c r="H72" s="84">
        <v>91679</v>
      </c>
      <c r="I72" s="84">
        <v>54157</v>
      </c>
      <c r="J72" s="84">
        <v>44993</v>
      </c>
      <c r="K72" s="84">
        <v>50706</v>
      </c>
      <c r="L72" s="84">
        <v>87678</v>
      </c>
      <c r="M72" s="84">
        <v>75025</v>
      </c>
      <c r="N72" s="84">
        <v>77423</v>
      </c>
      <c r="O72" s="84">
        <v>64756</v>
      </c>
      <c r="P72" s="84">
        <v>54411</v>
      </c>
      <c r="Q72" s="84">
        <v>62455</v>
      </c>
      <c r="R72" s="84">
        <v>34578</v>
      </c>
      <c r="S72" s="84">
        <v>47524</v>
      </c>
      <c r="T72" s="84">
        <v>116267</v>
      </c>
      <c r="U72" s="84">
        <v>31529</v>
      </c>
      <c r="V72" s="84">
        <v>46200</v>
      </c>
      <c r="W72" s="84">
        <v>47211</v>
      </c>
      <c r="X72" s="84">
        <v>84013</v>
      </c>
      <c r="Y72" s="84">
        <v>68098</v>
      </c>
      <c r="Z72" s="84">
        <v>109630</v>
      </c>
      <c r="AA72" s="84">
        <v>49590</v>
      </c>
      <c r="AB72" s="84">
        <v>49458</v>
      </c>
      <c r="AC72" s="84">
        <v>44463</v>
      </c>
      <c r="AD72" s="84">
        <v>78647</v>
      </c>
      <c r="AE72" s="84">
        <v>71762</v>
      </c>
      <c r="AF72" s="1726">
        <v>54426</v>
      </c>
      <c r="AG72" s="1435">
        <f t="shared" ref="AG72:AG75" si="2">SUM(B72:AF72)</f>
        <v>1915538</v>
      </c>
      <c r="AH72" s="16"/>
      <c r="AI72" s="16"/>
    </row>
    <row r="73" spans="1:35" ht="13.2">
      <c r="A73" s="87" t="s">
        <v>115</v>
      </c>
      <c r="B73" s="88">
        <v>201600</v>
      </c>
      <c r="C73" s="88">
        <v>196800</v>
      </c>
      <c r="D73" s="88">
        <v>148800</v>
      </c>
      <c r="E73" s="88">
        <v>146400</v>
      </c>
      <c r="F73" s="88">
        <v>146400</v>
      </c>
      <c r="G73" s="88">
        <v>146400</v>
      </c>
      <c r="H73" s="88">
        <v>146400</v>
      </c>
      <c r="I73" s="88">
        <v>201600</v>
      </c>
      <c r="J73" s="88">
        <v>196800</v>
      </c>
      <c r="K73" s="88">
        <v>148800</v>
      </c>
      <c r="L73" s="88">
        <v>146400</v>
      </c>
      <c r="M73" s="88">
        <v>146400</v>
      </c>
      <c r="N73" s="88">
        <v>146400</v>
      </c>
      <c r="O73" s="88">
        <v>146400</v>
      </c>
      <c r="P73" s="88">
        <v>201600</v>
      </c>
      <c r="Q73" s="88">
        <v>196800</v>
      </c>
      <c r="R73" s="88">
        <v>196800</v>
      </c>
      <c r="S73" s="88">
        <v>148800</v>
      </c>
      <c r="T73" s="88">
        <v>146400</v>
      </c>
      <c r="U73" s="88">
        <v>146400</v>
      </c>
      <c r="V73" s="88">
        <v>146400</v>
      </c>
      <c r="W73" s="88">
        <v>201600</v>
      </c>
      <c r="X73" s="88">
        <v>196800</v>
      </c>
      <c r="Y73" s="88">
        <v>148800</v>
      </c>
      <c r="Z73" s="88">
        <v>146400</v>
      </c>
      <c r="AA73" s="88">
        <v>146400</v>
      </c>
      <c r="AB73" s="88">
        <v>146400</v>
      </c>
      <c r="AC73" s="88">
        <v>146400</v>
      </c>
      <c r="AD73" s="88">
        <v>201600</v>
      </c>
      <c r="AE73" s="88">
        <v>196800</v>
      </c>
      <c r="AF73" s="88">
        <v>148800</v>
      </c>
      <c r="AG73" s="1435">
        <f t="shared" si="2"/>
        <v>5128800</v>
      </c>
      <c r="AH73" s="16"/>
      <c r="AI73" s="16"/>
    </row>
    <row r="74" spans="1:35" ht="13.2">
      <c r="A74" s="87" t="s">
        <v>116</v>
      </c>
      <c r="B74" s="88">
        <v>91000</v>
      </c>
      <c r="C74" s="88">
        <v>30000</v>
      </c>
      <c r="D74" s="88">
        <v>30000</v>
      </c>
      <c r="E74" s="88">
        <v>91000</v>
      </c>
      <c r="F74" s="88">
        <v>91000</v>
      </c>
      <c r="G74" s="88">
        <v>91000</v>
      </c>
      <c r="H74" s="88">
        <v>91000</v>
      </c>
      <c r="I74" s="88">
        <v>91000</v>
      </c>
      <c r="J74" s="88">
        <v>30000</v>
      </c>
      <c r="K74" s="88">
        <v>30000</v>
      </c>
      <c r="L74" s="88">
        <v>91000</v>
      </c>
      <c r="M74" s="88">
        <v>91000</v>
      </c>
      <c r="N74" s="88">
        <v>91000</v>
      </c>
      <c r="O74" s="88">
        <v>91000</v>
      </c>
      <c r="P74" s="88">
        <v>91000</v>
      </c>
      <c r="Q74" s="88">
        <v>30000</v>
      </c>
      <c r="R74" s="88">
        <v>30000</v>
      </c>
      <c r="S74" s="88">
        <v>30000</v>
      </c>
      <c r="T74" s="88">
        <v>91000</v>
      </c>
      <c r="U74" s="88">
        <v>91000</v>
      </c>
      <c r="V74" s="88">
        <v>74000</v>
      </c>
      <c r="W74" s="88">
        <v>74000</v>
      </c>
      <c r="X74" s="88">
        <v>30000</v>
      </c>
      <c r="Y74" s="88">
        <v>30000</v>
      </c>
      <c r="Z74" s="88">
        <v>91000</v>
      </c>
      <c r="AA74" s="88">
        <v>91000</v>
      </c>
      <c r="AB74" s="88">
        <v>91000</v>
      </c>
      <c r="AC74" s="88">
        <v>91000</v>
      </c>
      <c r="AD74" s="88">
        <v>91000</v>
      </c>
      <c r="AE74" s="88">
        <v>30000</v>
      </c>
      <c r="AF74" s="88">
        <v>30000</v>
      </c>
      <c r="AG74" s="1435">
        <f t="shared" si="2"/>
        <v>2116000</v>
      </c>
      <c r="AH74" s="16"/>
      <c r="AI74" s="16"/>
    </row>
    <row r="75" spans="1:35" ht="13.2">
      <c r="A75" s="2" t="s">
        <v>117</v>
      </c>
      <c r="B75" s="88">
        <v>123000</v>
      </c>
      <c r="C75" s="88">
        <v>61000</v>
      </c>
      <c r="D75" s="88">
        <v>61000</v>
      </c>
      <c r="E75" s="88">
        <v>44000</v>
      </c>
      <c r="F75" s="88">
        <v>17000</v>
      </c>
      <c r="G75" s="88">
        <v>181000</v>
      </c>
      <c r="H75" s="88">
        <v>112000</v>
      </c>
      <c r="I75" s="88">
        <v>167000</v>
      </c>
      <c r="J75" s="89">
        <v>214000</v>
      </c>
      <c r="K75" s="89">
        <v>105000</v>
      </c>
      <c r="L75" s="89">
        <v>64000</v>
      </c>
      <c r="M75" s="89">
        <v>52000</v>
      </c>
      <c r="N75" s="89">
        <v>619200</v>
      </c>
      <c r="O75" s="89">
        <v>82000</v>
      </c>
      <c r="P75" s="89">
        <v>161000</v>
      </c>
      <c r="Q75" s="89">
        <v>185000</v>
      </c>
      <c r="R75" s="89">
        <v>204040</v>
      </c>
      <c r="S75" s="89">
        <v>149000</v>
      </c>
      <c r="T75" s="89">
        <v>126000</v>
      </c>
      <c r="U75" s="89">
        <v>278900</v>
      </c>
      <c r="V75" s="89">
        <v>239000</v>
      </c>
      <c r="W75" s="89">
        <v>262000</v>
      </c>
      <c r="X75" s="89">
        <v>244380</v>
      </c>
      <c r="Y75" s="89">
        <v>235000</v>
      </c>
      <c r="Z75" s="89">
        <v>179000</v>
      </c>
      <c r="AA75" s="89">
        <v>245000</v>
      </c>
      <c r="AB75" s="89">
        <v>222900</v>
      </c>
      <c r="AC75" s="89">
        <v>284000</v>
      </c>
      <c r="AD75" s="89">
        <v>181000</v>
      </c>
      <c r="AE75" s="89">
        <v>110000</v>
      </c>
      <c r="AF75" s="1727">
        <v>306000</v>
      </c>
      <c r="AG75" s="1435">
        <f t="shared" si="2"/>
        <v>5514420</v>
      </c>
      <c r="AH75" s="16"/>
      <c r="AI75" s="16"/>
    </row>
    <row r="76" spans="1:35" ht="13.2">
      <c r="A76" s="90" t="s">
        <v>2</v>
      </c>
      <c r="B76" s="84">
        <f t="shared" ref="B76:AG76" si="3">SUM(B72:B75)</f>
        <v>448172</v>
      </c>
      <c r="C76" s="84">
        <f t="shared" si="3"/>
        <v>347029</v>
      </c>
      <c r="D76" s="84">
        <f t="shared" si="3"/>
        <v>282569</v>
      </c>
      <c r="E76" s="84">
        <f t="shared" si="3"/>
        <v>331258</v>
      </c>
      <c r="F76" s="84">
        <f t="shared" si="3"/>
        <v>311403</v>
      </c>
      <c r="G76" s="84">
        <f t="shared" si="3"/>
        <v>495828</v>
      </c>
      <c r="H76" s="84">
        <f t="shared" si="3"/>
        <v>441079</v>
      </c>
      <c r="I76" s="84">
        <f t="shared" si="3"/>
        <v>513757</v>
      </c>
      <c r="J76" s="84">
        <f t="shared" si="3"/>
        <v>485793</v>
      </c>
      <c r="K76" s="88">
        <f t="shared" si="3"/>
        <v>334506</v>
      </c>
      <c r="L76" s="88">
        <f t="shared" si="3"/>
        <v>389078</v>
      </c>
      <c r="M76" s="88">
        <f t="shared" si="3"/>
        <v>364425</v>
      </c>
      <c r="N76" s="88">
        <f t="shared" si="3"/>
        <v>934023</v>
      </c>
      <c r="O76" s="88">
        <f t="shared" si="3"/>
        <v>384156</v>
      </c>
      <c r="P76" s="88">
        <f t="shared" si="3"/>
        <v>508011</v>
      </c>
      <c r="Q76" s="88">
        <f t="shared" si="3"/>
        <v>474255</v>
      </c>
      <c r="R76" s="88">
        <f t="shared" si="3"/>
        <v>465418</v>
      </c>
      <c r="S76" s="88">
        <f t="shared" si="3"/>
        <v>375324</v>
      </c>
      <c r="T76" s="88">
        <f t="shared" si="3"/>
        <v>479667</v>
      </c>
      <c r="U76" s="88">
        <f t="shared" si="3"/>
        <v>547829</v>
      </c>
      <c r="V76" s="88">
        <f t="shared" si="3"/>
        <v>505600</v>
      </c>
      <c r="W76" s="88">
        <f t="shared" si="3"/>
        <v>584811</v>
      </c>
      <c r="X76" s="88">
        <f t="shared" si="3"/>
        <v>555193</v>
      </c>
      <c r="Y76" s="88">
        <f t="shared" si="3"/>
        <v>481898</v>
      </c>
      <c r="Z76" s="88">
        <f t="shared" si="3"/>
        <v>526030</v>
      </c>
      <c r="AA76" s="88">
        <f t="shared" si="3"/>
        <v>531990</v>
      </c>
      <c r="AB76" s="88">
        <f t="shared" si="3"/>
        <v>509758</v>
      </c>
      <c r="AC76" s="88">
        <f t="shared" si="3"/>
        <v>565863</v>
      </c>
      <c r="AD76" s="88">
        <f t="shared" si="3"/>
        <v>552247</v>
      </c>
      <c r="AE76" s="89">
        <f t="shared" si="3"/>
        <v>408562</v>
      </c>
      <c r="AF76" s="1728">
        <f t="shared" si="3"/>
        <v>539226</v>
      </c>
      <c r="AG76" s="1435">
        <f t="shared" si="3"/>
        <v>14674758</v>
      </c>
      <c r="AH76" s="1435"/>
      <c r="AI76" s="16"/>
    </row>
    <row r="77" spans="1:35" ht="13.2">
      <c r="A77" s="91" t="s">
        <v>118</v>
      </c>
      <c r="B77" s="92">
        <v>20</v>
      </c>
      <c r="C77" s="92">
        <v>11</v>
      </c>
      <c r="D77" s="92">
        <v>8</v>
      </c>
      <c r="E77" s="92">
        <v>13</v>
      </c>
      <c r="F77" s="92">
        <v>12</v>
      </c>
      <c r="G77" s="92">
        <v>22</v>
      </c>
      <c r="H77" s="92">
        <v>17</v>
      </c>
      <c r="I77" s="92">
        <v>24</v>
      </c>
      <c r="J77" s="92">
        <v>18</v>
      </c>
      <c r="K77" s="92">
        <v>10</v>
      </c>
      <c r="L77" s="92">
        <v>14</v>
      </c>
      <c r="M77" s="92">
        <v>14</v>
      </c>
      <c r="N77" s="92">
        <v>18</v>
      </c>
      <c r="O77" s="92">
        <v>14</v>
      </c>
      <c r="P77" s="92">
        <v>19</v>
      </c>
      <c r="Q77" s="92">
        <v>12</v>
      </c>
      <c r="R77" s="92">
        <v>18</v>
      </c>
      <c r="S77" s="92">
        <v>11</v>
      </c>
      <c r="T77" s="92">
        <v>18</v>
      </c>
      <c r="U77" s="92">
        <v>22</v>
      </c>
      <c r="V77" s="92">
        <v>19</v>
      </c>
      <c r="W77" s="92">
        <v>19</v>
      </c>
      <c r="X77" s="92">
        <v>20</v>
      </c>
      <c r="Y77" s="92">
        <v>12</v>
      </c>
      <c r="Z77" s="92">
        <v>17</v>
      </c>
      <c r="AA77" s="92">
        <v>20</v>
      </c>
      <c r="AB77" s="92">
        <v>20</v>
      </c>
      <c r="AC77" s="92">
        <v>23</v>
      </c>
      <c r="AD77" s="92">
        <v>22</v>
      </c>
      <c r="AE77" s="92">
        <v>13</v>
      </c>
      <c r="AF77" s="1729">
        <v>16</v>
      </c>
      <c r="AG77" s="1435">
        <f>SUM(B77:AF77)</f>
        <v>516</v>
      </c>
      <c r="AH77" s="16"/>
      <c r="AI77" s="16"/>
    </row>
    <row r="78" spans="1:35" ht="13.2">
      <c r="A78" s="2"/>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16"/>
      <c r="AG78" s="16"/>
      <c r="AH78" s="16"/>
      <c r="AI78" s="16"/>
    </row>
    <row r="79" spans="1:35" ht="13.2">
      <c r="A79" s="2"/>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16"/>
      <c r="AG79" s="16"/>
      <c r="AH79" s="16"/>
      <c r="AI79" s="16"/>
    </row>
    <row r="80" spans="1:35" ht="13.2">
      <c r="A80" s="2"/>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16"/>
      <c r="AG80" s="16"/>
      <c r="AH80" s="16"/>
      <c r="AI80" s="16"/>
    </row>
    <row r="81" spans="1:35" ht="13.2">
      <c r="A81" s="2"/>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16"/>
      <c r="AG81" s="16"/>
      <c r="AH81" s="16"/>
      <c r="AI81" s="16"/>
    </row>
    <row r="82" spans="1:35" ht="13.2">
      <c r="A82" s="2"/>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16"/>
      <c r="AG82" s="16"/>
      <c r="AH82" s="16"/>
      <c r="AI82" s="16"/>
    </row>
    <row r="83" spans="1:35" ht="13.2">
      <c r="A83" s="2"/>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16"/>
      <c r="AG83" s="16"/>
      <c r="AH83" s="16"/>
      <c r="AI83" s="16"/>
    </row>
    <row r="84" spans="1:35" ht="13.2">
      <c r="A84" s="2"/>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16"/>
      <c r="AG84" s="16"/>
      <c r="AH84" s="16"/>
      <c r="AI84" s="16"/>
    </row>
    <row r="85" spans="1:35" ht="13.2">
      <c r="A85" s="2"/>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16"/>
      <c r="AG85" s="16"/>
      <c r="AH85" s="16"/>
      <c r="AI85" s="16"/>
    </row>
    <row r="86" spans="1:35" ht="13.2">
      <c r="A86" s="2"/>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16"/>
      <c r="AG86" s="16"/>
      <c r="AH86" s="16"/>
      <c r="AI86" s="16"/>
    </row>
    <row r="87" spans="1:35" ht="13.2">
      <c r="A87" s="2"/>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16"/>
      <c r="AG87" s="16"/>
      <c r="AH87" s="16"/>
      <c r="AI87" s="16"/>
    </row>
    <row r="88" spans="1:35" ht="13.2">
      <c r="A88" s="2"/>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16"/>
      <c r="AG88" s="16"/>
      <c r="AH88" s="16"/>
      <c r="AI88" s="16"/>
    </row>
    <row r="89" spans="1:35" ht="13.2">
      <c r="A89" s="2"/>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16"/>
      <c r="AG89" s="16"/>
      <c r="AH89" s="16"/>
      <c r="AI89" s="16"/>
    </row>
    <row r="90" spans="1:35" ht="13.2">
      <c r="A90" s="2"/>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16"/>
      <c r="AG90" s="16"/>
      <c r="AH90" s="16"/>
      <c r="AI90" s="16"/>
    </row>
    <row r="91" spans="1:35" ht="13.2">
      <c r="A91" s="2"/>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16"/>
      <c r="AG91" s="16"/>
      <c r="AH91" s="16"/>
      <c r="AI91" s="16"/>
    </row>
    <row r="92" spans="1:35" ht="13.2">
      <c r="A92" s="2"/>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16"/>
      <c r="AG92" s="16"/>
      <c r="AH92" s="16"/>
      <c r="AI92" s="16"/>
    </row>
    <row r="93" spans="1:35" ht="13.2">
      <c r="A93" s="2"/>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16"/>
      <c r="AG93" s="16"/>
      <c r="AH93" s="16"/>
      <c r="AI93" s="16"/>
    </row>
    <row r="94" spans="1:35" ht="13.2">
      <c r="A94" s="2"/>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16"/>
      <c r="AG94" s="16"/>
      <c r="AH94" s="16"/>
      <c r="AI94" s="16"/>
    </row>
    <row r="95" spans="1:35" ht="13.2">
      <c r="A95" s="2"/>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16"/>
      <c r="AG95" s="16"/>
      <c r="AH95" s="16"/>
      <c r="AI95" s="16"/>
    </row>
    <row r="96" spans="1:35" ht="13.2">
      <c r="A96" s="2"/>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16"/>
      <c r="AG96" s="16"/>
      <c r="AH96" s="16"/>
      <c r="AI96" s="16"/>
    </row>
    <row r="97" spans="1:35" ht="13.2">
      <c r="A97" s="2"/>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16"/>
      <c r="AG97" s="16"/>
      <c r="AH97" s="16"/>
      <c r="AI97" s="16"/>
    </row>
    <row r="98" spans="1:35" ht="13.2">
      <c r="A98" s="2"/>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16"/>
      <c r="AG98" s="16"/>
      <c r="AH98" s="16"/>
      <c r="AI98" s="16"/>
    </row>
    <row r="99" spans="1:35" ht="13.2">
      <c r="A99" s="2"/>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16"/>
      <c r="AG99" s="16"/>
      <c r="AH99" s="16"/>
      <c r="AI99" s="16"/>
    </row>
    <row r="100" spans="1:35" ht="13.2">
      <c r="A100" s="2"/>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16"/>
      <c r="AG100" s="16"/>
      <c r="AH100" s="16"/>
      <c r="AI100" s="16"/>
    </row>
    <row r="101" spans="1:35" ht="13.2">
      <c r="A101" s="2"/>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16"/>
      <c r="AG101" s="16"/>
      <c r="AH101" s="16"/>
      <c r="AI101" s="16"/>
    </row>
    <row r="102" spans="1:35" ht="13.2">
      <c r="A102" s="2"/>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16"/>
      <c r="AG102" s="16"/>
      <c r="AH102" s="16"/>
      <c r="AI102" s="16"/>
    </row>
    <row r="103" spans="1:35" ht="13.2">
      <c r="A103" s="2"/>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16"/>
      <c r="AG103" s="16"/>
      <c r="AH103" s="16"/>
      <c r="AI103" s="16"/>
    </row>
    <row r="104" spans="1:35" ht="13.2">
      <c r="A104" s="2"/>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16"/>
      <c r="AG104" s="16"/>
      <c r="AH104" s="16"/>
      <c r="AI104" s="16"/>
    </row>
    <row r="105" spans="1:35" ht="13.2">
      <c r="A105" s="2"/>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16"/>
      <c r="AG105" s="16"/>
      <c r="AH105" s="16"/>
      <c r="AI105" s="16"/>
    </row>
    <row r="106" spans="1:35" ht="13.2">
      <c r="A106" s="2"/>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16"/>
      <c r="AG106" s="16"/>
      <c r="AH106" s="16"/>
      <c r="AI106" s="16"/>
    </row>
    <row r="107" spans="1:35" ht="13.2">
      <c r="A107" s="2"/>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16"/>
      <c r="AG107" s="16"/>
      <c r="AH107" s="16"/>
      <c r="AI107" s="16"/>
    </row>
    <row r="108" spans="1:35" ht="13.2">
      <c r="A108" s="2"/>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16"/>
      <c r="AG108" s="16"/>
      <c r="AH108" s="16"/>
      <c r="AI108" s="16"/>
    </row>
    <row r="109" spans="1:35" ht="13.2">
      <c r="A109" s="2"/>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16"/>
      <c r="AG109" s="16"/>
      <c r="AH109" s="16"/>
      <c r="AI109" s="16"/>
    </row>
    <row r="110" spans="1:35" ht="13.2">
      <c r="A110" s="2"/>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16"/>
      <c r="AG110" s="16"/>
      <c r="AH110" s="16"/>
      <c r="AI110" s="16"/>
    </row>
    <row r="111" spans="1:35" ht="13.2">
      <c r="A111" s="2"/>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16"/>
      <c r="AG111" s="16"/>
      <c r="AH111" s="16"/>
      <c r="AI111" s="16"/>
    </row>
    <row r="112" spans="1:35" ht="13.2">
      <c r="A112" s="2"/>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16"/>
      <c r="AG112" s="16"/>
      <c r="AH112" s="16"/>
      <c r="AI112" s="16"/>
    </row>
    <row r="113" spans="1:35" ht="13.2">
      <c r="A113" s="2"/>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16"/>
      <c r="AG113" s="16"/>
      <c r="AH113" s="16"/>
      <c r="AI113" s="16"/>
    </row>
    <row r="114" spans="1:35" ht="13.2">
      <c r="A114" s="2"/>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16"/>
      <c r="AG114" s="16"/>
      <c r="AH114" s="16"/>
      <c r="AI114" s="16"/>
    </row>
    <row r="115" spans="1:35" ht="13.2">
      <c r="A115" s="2"/>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16"/>
      <c r="AG115" s="16"/>
      <c r="AH115" s="16"/>
      <c r="AI115" s="16"/>
    </row>
    <row r="116" spans="1:35" ht="13.2">
      <c r="A116" s="2"/>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16"/>
      <c r="AG116" s="16"/>
      <c r="AH116" s="16"/>
      <c r="AI116" s="16"/>
    </row>
    <row r="117" spans="1:35" ht="13.2">
      <c r="A117" s="2"/>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16"/>
      <c r="AG117" s="16"/>
      <c r="AH117" s="16"/>
      <c r="AI117" s="16"/>
    </row>
    <row r="118" spans="1:35" ht="13.2">
      <c r="A118" s="2"/>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16"/>
      <c r="AG118" s="16"/>
      <c r="AH118" s="16"/>
      <c r="AI118" s="16"/>
    </row>
    <row r="119" spans="1:35" ht="13.2">
      <c r="A119" s="2"/>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16"/>
      <c r="AG119" s="16"/>
      <c r="AH119" s="16"/>
      <c r="AI119" s="16"/>
    </row>
    <row r="120" spans="1:35" ht="13.2">
      <c r="A120" s="2"/>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16"/>
      <c r="AG120" s="16"/>
      <c r="AH120" s="16"/>
      <c r="AI120" s="16"/>
    </row>
    <row r="121" spans="1:35" ht="13.2">
      <c r="A121" s="2"/>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16"/>
      <c r="AG121" s="16"/>
      <c r="AH121" s="16"/>
      <c r="AI121" s="16"/>
    </row>
    <row r="122" spans="1:35" ht="13.2">
      <c r="A122" s="2"/>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16"/>
      <c r="AG122" s="16"/>
      <c r="AH122" s="16"/>
      <c r="AI122" s="16"/>
    </row>
    <row r="123" spans="1:35" ht="13.2">
      <c r="A123" s="2"/>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16"/>
      <c r="AG123" s="16"/>
      <c r="AH123" s="16"/>
      <c r="AI123" s="16"/>
    </row>
    <row r="124" spans="1:35" ht="13.2">
      <c r="A124" s="2"/>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16"/>
      <c r="AG124" s="16"/>
      <c r="AH124" s="16"/>
      <c r="AI124" s="16"/>
    </row>
    <row r="125" spans="1:35" ht="13.2">
      <c r="A125" s="2"/>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16"/>
      <c r="AG125" s="16"/>
      <c r="AH125" s="16"/>
      <c r="AI125" s="16"/>
    </row>
    <row r="126" spans="1:35" ht="13.2">
      <c r="A126" s="2"/>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16"/>
      <c r="AG126" s="16"/>
      <c r="AH126" s="16"/>
      <c r="AI126" s="16"/>
    </row>
    <row r="127" spans="1:35" ht="13.2">
      <c r="A127" s="2"/>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16"/>
      <c r="AG127" s="16"/>
      <c r="AH127" s="16"/>
      <c r="AI127" s="16"/>
    </row>
    <row r="128" spans="1:35" ht="13.2">
      <c r="A128" s="2"/>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16"/>
      <c r="AG128" s="16"/>
      <c r="AH128" s="16"/>
      <c r="AI128" s="16"/>
    </row>
    <row r="129" spans="1:35" ht="13.2">
      <c r="A129" s="2"/>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16"/>
      <c r="AG129" s="16"/>
      <c r="AH129" s="16"/>
      <c r="AI129" s="16"/>
    </row>
    <row r="130" spans="1:35" ht="13.2">
      <c r="A130" s="2"/>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16"/>
      <c r="AG130" s="16"/>
      <c r="AH130" s="16"/>
      <c r="AI130" s="16"/>
    </row>
    <row r="131" spans="1:35" ht="13.2">
      <c r="A131" s="2"/>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16"/>
      <c r="AG131" s="16"/>
      <c r="AH131" s="16"/>
      <c r="AI131" s="16"/>
    </row>
    <row r="132" spans="1:35" ht="13.2">
      <c r="A132" s="2"/>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16"/>
      <c r="AG132" s="16"/>
      <c r="AH132" s="16"/>
      <c r="AI132" s="16"/>
    </row>
    <row r="133" spans="1:35" ht="13.2">
      <c r="A133" s="2"/>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16"/>
      <c r="AG133" s="16"/>
      <c r="AH133" s="16"/>
      <c r="AI133" s="16"/>
    </row>
    <row r="134" spans="1:35" ht="13.2">
      <c r="A134" s="2"/>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16"/>
      <c r="AG134" s="16"/>
      <c r="AH134" s="16"/>
      <c r="AI134" s="16"/>
    </row>
    <row r="135" spans="1:35" ht="13.2">
      <c r="A135" s="2"/>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16"/>
      <c r="AG135" s="16"/>
      <c r="AH135" s="16"/>
      <c r="AI135" s="16"/>
    </row>
    <row r="136" spans="1:35" ht="13.2">
      <c r="A136" s="2"/>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16"/>
      <c r="AG136" s="16"/>
      <c r="AH136" s="16"/>
      <c r="AI136" s="16"/>
    </row>
    <row r="137" spans="1:35" ht="13.2">
      <c r="A137" s="2"/>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16"/>
      <c r="AG137" s="16"/>
      <c r="AH137" s="16"/>
      <c r="AI137" s="16"/>
    </row>
    <row r="138" spans="1:35" ht="13.2">
      <c r="A138" s="2"/>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16"/>
      <c r="AG138" s="16"/>
      <c r="AH138" s="16"/>
      <c r="AI138" s="16"/>
    </row>
    <row r="139" spans="1:35" ht="13.2">
      <c r="A139" s="2"/>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16"/>
      <c r="AG139" s="16"/>
      <c r="AH139" s="16"/>
      <c r="AI139" s="16"/>
    </row>
    <row r="140" spans="1:35" ht="13.2">
      <c r="A140" s="2"/>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16"/>
      <c r="AG140" s="16"/>
      <c r="AH140" s="16"/>
      <c r="AI140" s="16"/>
    </row>
    <row r="141" spans="1:35" ht="13.2">
      <c r="A141" s="2"/>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16"/>
      <c r="AG141" s="16"/>
      <c r="AH141" s="16"/>
      <c r="AI141" s="16"/>
    </row>
    <row r="142" spans="1:35" ht="13.2">
      <c r="A142" s="2"/>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16"/>
      <c r="AG142" s="16"/>
      <c r="AH142" s="16"/>
      <c r="AI142" s="16"/>
    </row>
    <row r="143" spans="1:35" ht="13.2">
      <c r="A143" s="2"/>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16"/>
      <c r="AG143" s="16"/>
      <c r="AH143" s="16"/>
      <c r="AI143" s="16"/>
    </row>
    <row r="144" spans="1:35" ht="13.2">
      <c r="A144" s="2"/>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16"/>
      <c r="AG144" s="16"/>
      <c r="AH144" s="16"/>
      <c r="AI144" s="16"/>
    </row>
    <row r="145" spans="1:35" ht="13.2">
      <c r="A145" s="2"/>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16"/>
      <c r="AG145" s="16"/>
      <c r="AH145" s="16"/>
      <c r="AI145" s="16"/>
    </row>
    <row r="146" spans="1:35" ht="13.2">
      <c r="A146" s="2"/>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16"/>
      <c r="AG146" s="16"/>
      <c r="AH146" s="16"/>
      <c r="AI146" s="16"/>
    </row>
    <row r="147" spans="1:35" ht="13.2">
      <c r="A147" s="2"/>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16"/>
      <c r="AG147" s="16"/>
      <c r="AH147" s="16"/>
      <c r="AI147" s="16"/>
    </row>
    <row r="148" spans="1:35" ht="13.2">
      <c r="A148" s="2"/>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16"/>
      <c r="AG148" s="16"/>
      <c r="AH148" s="16"/>
      <c r="AI148" s="16"/>
    </row>
    <row r="149" spans="1:35" ht="13.2">
      <c r="A149" s="2"/>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16"/>
      <c r="AG149" s="16"/>
      <c r="AH149" s="16"/>
      <c r="AI149" s="16"/>
    </row>
    <row r="150" spans="1:35" ht="13.2">
      <c r="A150" s="2"/>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16"/>
      <c r="AG150" s="16"/>
      <c r="AH150" s="16"/>
      <c r="AI150" s="16"/>
    </row>
    <row r="151" spans="1:35" ht="13.2">
      <c r="A151" s="2"/>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16"/>
      <c r="AG151" s="16"/>
      <c r="AH151" s="16"/>
      <c r="AI151" s="16"/>
    </row>
    <row r="152" spans="1:35" ht="13.2">
      <c r="A152" s="2"/>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16"/>
      <c r="AG152" s="16"/>
      <c r="AH152" s="16"/>
      <c r="AI152" s="16"/>
    </row>
    <row r="153" spans="1:35" ht="13.2">
      <c r="A153" s="2"/>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16"/>
      <c r="AG153" s="16"/>
      <c r="AH153" s="16"/>
      <c r="AI153" s="16"/>
    </row>
    <row r="154" spans="1:35" ht="13.2">
      <c r="A154" s="2"/>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16"/>
      <c r="AG154" s="16"/>
      <c r="AH154" s="16"/>
      <c r="AI154" s="16"/>
    </row>
    <row r="155" spans="1:35" ht="13.2">
      <c r="A155" s="2"/>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16"/>
      <c r="AG155" s="16"/>
      <c r="AH155" s="16"/>
      <c r="AI155" s="16"/>
    </row>
    <row r="156" spans="1:35" ht="13.2">
      <c r="A156" s="2"/>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16"/>
      <c r="AG156" s="16"/>
      <c r="AH156" s="16"/>
      <c r="AI156" s="16"/>
    </row>
    <row r="157" spans="1:35" ht="13.2">
      <c r="A157" s="2"/>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16"/>
      <c r="AG157" s="16"/>
      <c r="AH157" s="16"/>
      <c r="AI157" s="16"/>
    </row>
    <row r="158" spans="1:35" ht="13.2">
      <c r="A158" s="2"/>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16"/>
      <c r="AG158" s="16"/>
      <c r="AH158" s="16"/>
      <c r="AI158" s="16"/>
    </row>
    <row r="159" spans="1:35" ht="13.2">
      <c r="A159" s="2"/>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16"/>
      <c r="AG159" s="16"/>
      <c r="AH159" s="16"/>
      <c r="AI159" s="16"/>
    </row>
    <row r="160" spans="1:35" ht="13.2">
      <c r="A160" s="2"/>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16"/>
      <c r="AG160" s="16"/>
      <c r="AH160" s="16"/>
      <c r="AI160" s="16"/>
    </row>
    <row r="161" spans="1:35" ht="13.2">
      <c r="A161" s="2"/>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16"/>
      <c r="AG161" s="16"/>
      <c r="AH161" s="16"/>
      <c r="AI161" s="16"/>
    </row>
    <row r="162" spans="1:35" ht="13.2">
      <c r="A162" s="2"/>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16"/>
      <c r="AG162" s="16"/>
      <c r="AH162" s="16"/>
      <c r="AI162" s="16"/>
    </row>
    <row r="163" spans="1:35" ht="13.2">
      <c r="A163" s="2"/>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16"/>
      <c r="AG163" s="16"/>
      <c r="AH163" s="16"/>
      <c r="AI163" s="16"/>
    </row>
    <row r="164" spans="1:35" ht="13.2">
      <c r="A164" s="2"/>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16"/>
      <c r="AG164" s="16"/>
      <c r="AH164" s="16"/>
      <c r="AI164" s="16"/>
    </row>
    <row r="165" spans="1:35" ht="13.2">
      <c r="A165" s="2"/>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16"/>
      <c r="AG165" s="16"/>
      <c r="AH165" s="16"/>
      <c r="AI165" s="16"/>
    </row>
    <row r="166" spans="1:35" ht="13.2">
      <c r="A166" s="2"/>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16"/>
      <c r="AG166" s="16"/>
      <c r="AH166" s="16"/>
      <c r="AI166" s="16"/>
    </row>
    <row r="167" spans="1:35" ht="13.2">
      <c r="A167" s="2"/>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16"/>
      <c r="AG167" s="16"/>
      <c r="AH167" s="16"/>
      <c r="AI167" s="16"/>
    </row>
    <row r="168" spans="1:35" ht="13.2">
      <c r="A168" s="2"/>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16"/>
      <c r="AG168" s="16"/>
      <c r="AH168" s="16"/>
      <c r="AI168" s="16"/>
    </row>
    <row r="169" spans="1:35" ht="13.2">
      <c r="A169" s="2"/>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16"/>
      <c r="AG169" s="16"/>
      <c r="AH169" s="16"/>
      <c r="AI169" s="16"/>
    </row>
    <row r="170" spans="1:35" ht="13.2">
      <c r="A170" s="2"/>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16"/>
      <c r="AG170" s="16"/>
      <c r="AH170" s="16"/>
      <c r="AI170" s="16"/>
    </row>
    <row r="171" spans="1:35" ht="13.2">
      <c r="A171" s="2"/>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16"/>
      <c r="AG171" s="16"/>
      <c r="AH171" s="16"/>
      <c r="AI171" s="16"/>
    </row>
    <row r="172" spans="1:35" ht="13.2">
      <c r="A172" s="2"/>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16"/>
      <c r="AG172" s="16"/>
      <c r="AH172" s="16"/>
      <c r="AI172" s="16"/>
    </row>
    <row r="173" spans="1:35" ht="13.2">
      <c r="A173" s="2"/>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16"/>
      <c r="AG173" s="16"/>
      <c r="AH173" s="16"/>
      <c r="AI173" s="16"/>
    </row>
    <row r="174" spans="1:35" ht="13.2">
      <c r="A174" s="2"/>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16"/>
      <c r="AG174" s="16"/>
      <c r="AH174" s="16"/>
      <c r="AI174" s="16"/>
    </row>
    <row r="175" spans="1:35" ht="13.2">
      <c r="A175" s="2"/>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16"/>
      <c r="AG175" s="16"/>
      <c r="AH175" s="16"/>
      <c r="AI175" s="16"/>
    </row>
    <row r="176" spans="1:35" ht="13.2">
      <c r="A176" s="2"/>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16"/>
      <c r="AG176" s="16"/>
      <c r="AH176" s="16"/>
      <c r="AI176" s="16"/>
    </row>
    <row r="177" spans="1:35" ht="13.2">
      <c r="A177" s="2"/>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16"/>
      <c r="AG177" s="16"/>
      <c r="AH177" s="16"/>
      <c r="AI177" s="16"/>
    </row>
    <row r="178" spans="1:35" ht="13.2">
      <c r="A178" s="2"/>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16"/>
      <c r="AG178" s="16"/>
      <c r="AH178" s="16"/>
      <c r="AI178" s="16"/>
    </row>
    <row r="179" spans="1:35" ht="13.2">
      <c r="A179" s="2"/>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16"/>
      <c r="AG179" s="16"/>
      <c r="AH179" s="16"/>
      <c r="AI179" s="16"/>
    </row>
    <row r="180" spans="1:35" ht="13.2">
      <c r="A180" s="2"/>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16"/>
      <c r="AG180" s="16"/>
      <c r="AH180" s="16"/>
      <c r="AI180" s="16"/>
    </row>
    <row r="181" spans="1:35" ht="13.2">
      <c r="A181" s="2"/>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16"/>
      <c r="AG181" s="16"/>
      <c r="AH181" s="16"/>
      <c r="AI181" s="16"/>
    </row>
    <row r="182" spans="1:35" ht="13.2">
      <c r="A182" s="2"/>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16"/>
      <c r="AG182" s="16"/>
      <c r="AH182" s="16"/>
      <c r="AI182" s="16"/>
    </row>
    <row r="183" spans="1:35" ht="13.2">
      <c r="A183" s="2"/>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16"/>
      <c r="AG183" s="16"/>
      <c r="AH183" s="16"/>
      <c r="AI183" s="16"/>
    </row>
    <row r="184" spans="1:35" ht="13.2">
      <c r="A184" s="2"/>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16"/>
      <c r="AG184" s="16"/>
      <c r="AH184" s="16"/>
      <c r="AI184" s="16"/>
    </row>
    <row r="185" spans="1:35" ht="13.2">
      <c r="A185" s="2"/>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16"/>
      <c r="AG185" s="16"/>
      <c r="AH185" s="16"/>
      <c r="AI185" s="16"/>
    </row>
    <row r="186" spans="1:35" ht="13.2">
      <c r="A186" s="2"/>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16"/>
      <c r="AG186" s="16"/>
      <c r="AH186" s="16"/>
      <c r="AI186" s="16"/>
    </row>
    <row r="187" spans="1:35" ht="13.2">
      <c r="A187" s="2"/>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16"/>
      <c r="AG187" s="16"/>
      <c r="AH187" s="16"/>
      <c r="AI187" s="16"/>
    </row>
    <row r="188" spans="1:35" ht="13.2">
      <c r="A188" s="2"/>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16"/>
      <c r="AG188" s="16"/>
      <c r="AH188" s="16"/>
      <c r="AI188" s="16"/>
    </row>
    <row r="189" spans="1:35" ht="13.2">
      <c r="A189" s="2"/>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16"/>
      <c r="AG189" s="16"/>
      <c r="AH189" s="16"/>
      <c r="AI189" s="16"/>
    </row>
    <row r="190" spans="1:35" ht="13.2">
      <c r="A190" s="2"/>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16"/>
      <c r="AG190" s="16"/>
      <c r="AH190" s="16"/>
      <c r="AI190" s="16"/>
    </row>
    <row r="191" spans="1:35" ht="13.2">
      <c r="A191" s="2"/>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16"/>
      <c r="AG191" s="16"/>
      <c r="AH191" s="16"/>
      <c r="AI191" s="16"/>
    </row>
    <row r="192" spans="1:35" ht="13.2">
      <c r="A192" s="2"/>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16"/>
      <c r="AG192" s="16"/>
      <c r="AH192" s="16"/>
      <c r="AI192" s="16"/>
    </row>
    <row r="193" spans="1:35" ht="13.2">
      <c r="A193" s="2"/>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16"/>
      <c r="AG193" s="16"/>
      <c r="AH193" s="16"/>
      <c r="AI193" s="16"/>
    </row>
    <row r="194" spans="1:35" ht="13.2">
      <c r="A194" s="2"/>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16"/>
      <c r="AG194" s="16"/>
      <c r="AH194" s="16"/>
      <c r="AI194" s="16"/>
    </row>
    <row r="195" spans="1:35" ht="13.2">
      <c r="A195" s="2"/>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16"/>
      <c r="AG195" s="16"/>
      <c r="AH195" s="16"/>
      <c r="AI195" s="16"/>
    </row>
    <row r="196" spans="1:35" ht="13.2">
      <c r="A196" s="2"/>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16"/>
      <c r="AG196" s="16"/>
      <c r="AH196" s="16"/>
      <c r="AI196" s="16"/>
    </row>
    <row r="197" spans="1:35" ht="13.2">
      <c r="A197" s="2"/>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16"/>
      <c r="AG197" s="16"/>
      <c r="AH197" s="16"/>
      <c r="AI197" s="16"/>
    </row>
    <row r="198" spans="1:35" ht="13.2">
      <c r="A198" s="2"/>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16"/>
      <c r="AG198" s="16"/>
      <c r="AH198" s="16"/>
      <c r="AI198" s="16"/>
    </row>
    <row r="199" spans="1:35" ht="13.2">
      <c r="A199" s="2"/>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16"/>
      <c r="AG199" s="16"/>
      <c r="AH199" s="16"/>
      <c r="AI199" s="16"/>
    </row>
    <row r="200" spans="1:35" ht="13.2">
      <c r="A200" s="2"/>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16"/>
      <c r="AG200" s="16"/>
      <c r="AH200" s="16"/>
      <c r="AI200" s="16"/>
    </row>
    <row r="201" spans="1:35" ht="13.2">
      <c r="A201" s="2"/>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16"/>
      <c r="AG201" s="16"/>
      <c r="AH201" s="16"/>
      <c r="AI201" s="16"/>
    </row>
    <row r="202" spans="1:35" ht="13.2">
      <c r="A202" s="2"/>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16"/>
      <c r="AG202" s="16"/>
      <c r="AH202" s="16"/>
      <c r="AI202" s="16"/>
    </row>
    <row r="203" spans="1:35" ht="13.2">
      <c r="A203" s="2"/>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16"/>
      <c r="AG203" s="16"/>
      <c r="AH203" s="16"/>
      <c r="AI203" s="16"/>
    </row>
    <row r="204" spans="1:35" ht="13.2">
      <c r="A204" s="2"/>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16"/>
      <c r="AG204" s="16"/>
      <c r="AH204" s="16"/>
      <c r="AI204" s="16"/>
    </row>
    <row r="205" spans="1:35" ht="13.2">
      <c r="A205" s="2"/>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16"/>
      <c r="AG205" s="16"/>
      <c r="AH205" s="16"/>
      <c r="AI205" s="16"/>
    </row>
    <row r="206" spans="1:35" ht="13.2">
      <c r="A206" s="2"/>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16"/>
      <c r="AG206" s="16"/>
      <c r="AH206" s="16"/>
      <c r="AI206" s="16"/>
    </row>
    <row r="207" spans="1:35" ht="13.2">
      <c r="A207" s="2"/>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16"/>
      <c r="AG207" s="16"/>
      <c r="AH207" s="16"/>
      <c r="AI207" s="16"/>
    </row>
    <row r="208" spans="1:35" ht="13.2">
      <c r="A208" s="2"/>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16"/>
      <c r="AG208" s="16"/>
      <c r="AH208" s="16"/>
      <c r="AI208" s="16"/>
    </row>
    <row r="209" spans="1:35" ht="13.2">
      <c r="A209" s="2"/>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16"/>
      <c r="AG209" s="16"/>
      <c r="AH209" s="16"/>
      <c r="AI209" s="16"/>
    </row>
    <row r="210" spans="1:35" ht="13.2">
      <c r="A210" s="2"/>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16"/>
      <c r="AG210" s="16"/>
      <c r="AH210" s="16"/>
      <c r="AI210" s="16"/>
    </row>
    <row r="211" spans="1:35" ht="13.2">
      <c r="A211" s="2"/>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16"/>
      <c r="AG211" s="16"/>
      <c r="AH211" s="16"/>
      <c r="AI211" s="16"/>
    </row>
    <row r="212" spans="1:35" ht="13.2">
      <c r="A212" s="2"/>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16"/>
      <c r="AG212" s="16"/>
      <c r="AH212" s="16"/>
      <c r="AI212" s="16"/>
    </row>
    <row r="213" spans="1:35" ht="13.2">
      <c r="A213" s="2"/>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16"/>
      <c r="AG213" s="16"/>
      <c r="AH213" s="16"/>
      <c r="AI213" s="16"/>
    </row>
    <row r="214" spans="1:35" ht="13.2">
      <c r="A214" s="2"/>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16"/>
      <c r="AG214" s="16"/>
      <c r="AH214" s="16"/>
      <c r="AI214" s="16"/>
    </row>
    <row r="215" spans="1:35" ht="13.2">
      <c r="A215" s="2"/>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16"/>
      <c r="AG215" s="16"/>
      <c r="AH215" s="16"/>
      <c r="AI215" s="16"/>
    </row>
    <row r="216" spans="1:35" ht="13.2">
      <c r="A216" s="2"/>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16"/>
      <c r="AG216" s="16"/>
      <c r="AH216" s="16"/>
      <c r="AI216" s="16"/>
    </row>
    <row r="217" spans="1:35" ht="13.2">
      <c r="A217" s="2"/>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16"/>
      <c r="AG217" s="16"/>
      <c r="AH217" s="16"/>
      <c r="AI217" s="16"/>
    </row>
    <row r="218" spans="1:35" ht="13.2">
      <c r="A218" s="2"/>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16"/>
      <c r="AG218" s="16"/>
      <c r="AH218" s="16"/>
      <c r="AI218" s="16"/>
    </row>
    <row r="219" spans="1:35" ht="13.2">
      <c r="A219" s="2"/>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16"/>
      <c r="AG219" s="16"/>
      <c r="AH219" s="16"/>
      <c r="AI219" s="16"/>
    </row>
    <row r="220" spans="1:35" ht="13.2">
      <c r="A220" s="2"/>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16"/>
      <c r="AG220" s="16"/>
      <c r="AH220" s="16"/>
      <c r="AI220" s="16"/>
    </row>
    <row r="221" spans="1:35" ht="13.2">
      <c r="A221" s="2"/>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16"/>
      <c r="AG221" s="16"/>
      <c r="AH221" s="16"/>
      <c r="AI221" s="16"/>
    </row>
    <row r="222" spans="1:35" ht="13.2">
      <c r="A222" s="2"/>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16"/>
      <c r="AG222" s="16"/>
      <c r="AH222" s="16"/>
      <c r="AI222" s="16"/>
    </row>
    <row r="223" spans="1:35" ht="13.2">
      <c r="A223" s="2"/>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16"/>
      <c r="AG223" s="16"/>
      <c r="AH223" s="16"/>
      <c r="AI223" s="16"/>
    </row>
    <row r="224" spans="1:35" ht="13.2">
      <c r="A224" s="2"/>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16"/>
      <c r="AG224" s="16"/>
      <c r="AH224" s="16"/>
      <c r="AI224" s="16"/>
    </row>
    <row r="225" spans="1:35" ht="13.2">
      <c r="A225" s="2"/>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16"/>
      <c r="AG225" s="16"/>
      <c r="AH225" s="16"/>
      <c r="AI225" s="16"/>
    </row>
    <row r="226" spans="1:35" ht="13.2">
      <c r="A226" s="2"/>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16"/>
      <c r="AG226" s="16"/>
      <c r="AH226" s="16"/>
      <c r="AI226" s="16"/>
    </row>
    <row r="227" spans="1:35" ht="13.2">
      <c r="A227" s="2"/>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16"/>
      <c r="AG227" s="16"/>
      <c r="AH227" s="16"/>
      <c r="AI227" s="16"/>
    </row>
    <row r="228" spans="1:35" ht="13.2">
      <c r="A228" s="2"/>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16"/>
      <c r="AG228" s="16"/>
      <c r="AH228" s="16"/>
      <c r="AI228" s="16"/>
    </row>
    <row r="229" spans="1:35" ht="13.2">
      <c r="A229" s="2"/>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16"/>
      <c r="AG229" s="16"/>
      <c r="AH229" s="16"/>
      <c r="AI229" s="16"/>
    </row>
    <row r="230" spans="1:35" ht="13.2">
      <c r="A230" s="2"/>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16"/>
      <c r="AG230" s="16"/>
      <c r="AH230" s="16"/>
      <c r="AI230" s="16"/>
    </row>
    <row r="231" spans="1:35" ht="13.2">
      <c r="A231" s="2"/>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16"/>
      <c r="AG231" s="16"/>
      <c r="AH231" s="16"/>
      <c r="AI231" s="16"/>
    </row>
    <row r="232" spans="1:35" ht="13.2">
      <c r="A232" s="2"/>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16"/>
      <c r="AG232" s="16"/>
      <c r="AH232" s="16"/>
      <c r="AI232" s="16"/>
    </row>
    <row r="233" spans="1:35" ht="13.2">
      <c r="A233" s="2"/>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16"/>
      <c r="AG233" s="16"/>
      <c r="AH233" s="16"/>
      <c r="AI233" s="16"/>
    </row>
    <row r="234" spans="1:35" ht="13.2">
      <c r="A234" s="2"/>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16"/>
      <c r="AG234" s="16"/>
      <c r="AH234" s="16"/>
      <c r="AI234" s="16"/>
    </row>
    <row r="235" spans="1:35" ht="13.2">
      <c r="A235" s="2"/>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16"/>
      <c r="AG235" s="16"/>
      <c r="AH235" s="16"/>
      <c r="AI235" s="16"/>
    </row>
    <row r="236" spans="1:35" ht="13.2">
      <c r="A236" s="2"/>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16"/>
      <c r="AG236" s="16"/>
      <c r="AH236" s="16"/>
      <c r="AI236" s="16"/>
    </row>
    <row r="237" spans="1:35" ht="13.2">
      <c r="A237" s="2"/>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16"/>
      <c r="AG237" s="16"/>
      <c r="AH237" s="16"/>
      <c r="AI237" s="16"/>
    </row>
    <row r="238" spans="1:35" ht="13.2">
      <c r="A238" s="2"/>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16"/>
      <c r="AG238" s="16"/>
      <c r="AH238" s="16"/>
      <c r="AI238" s="16"/>
    </row>
    <row r="239" spans="1:35" ht="13.2">
      <c r="A239" s="2"/>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16"/>
      <c r="AG239" s="16"/>
      <c r="AH239" s="16"/>
      <c r="AI239" s="16"/>
    </row>
    <row r="240" spans="1:35" ht="13.2">
      <c r="A240" s="2"/>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16"/>
      <c r="AG240" s="16"/>
      <c r="AH240" s="16"/>
      <c r="AI240" s="16"/>
    </row>
    <row r="241" spans="1:35" ht="13.2">
      <c r="A241" s="2"/>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16"/>
      <c r="AG241" s="16"/>
      <c r="AH241" s="16"/>
      <c r="AI241" s="16"/>
    </row>
    <row r="242" spans="1:35" ht="13.2">
      <c r="A242" s="2"/>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16"/>
      <c r="AG242" s="16"/>
      <c r="AH242" s="16"/>
      <c r="AI242" s="16"/>
    </row>
    <row r="243" spans="1:35" ht="13.2">
      <c r="A243" s="2"/>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16"/>
      <c r="AG243" s="16"/>
      <c r="AH243" s="16"/>
      <c r="AI243" s="16"/>
    </row>
    <row r="244" spans="1:35" ht="13.2">
      <c r="A244" s="2"/>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16"/>
      <c r="AG244" s="16"/>
      <c r="AH244" s="16"/>
      <c r="AI244" s="16"/>
    </row>
    <row r="245" spans="1:35" ht="13.2">
      <c r="A245" s="2"/>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16"/>
      <c r="AG245" s="16"/>
      <c r="AH245" s="16"/>
      <c r="AI245" s="16"/>
    </row>
    <row r="246" spans="1:35" ht="13.2">
      <c r="A246" s="2"/>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16"/>
      <c r="AG246" s="16"/>
      <c r="AH246" s="16"/>
      <c r="AI246" s="16"/>
    </row>
    <row r="247" spans="1:35" ht="13.2">
      <c r="A247" s="2"/>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16"/>
      <c r="AG247" s="16"/>
      <c r="AH247" s="16"/>
      <c r="AI247" s="16"/>
    </row>
    <row r="248" spans="1:35" ht="13.2">
      <c r="A248" s="2"/>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16"/>
      <c r="AG248" s="16"/>
      <c r="AH248" s="16"/>
      <c r="AI248" s="16"/>
    </row>
    <row r="249" spans="1:35" ht="13.2">
      <c r="A249" s="2"/>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16"/>
      <c r="AG249" s="16"/>
      <c r="AH249" s="16"/>
      <c r="AI249" s="16"/>
    </row>
    <row r="250" spans="1:35" ht="13.2">
      <c r="A250" s="2"/>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16"/>
      <c r="AG250" s="16"/>
      <c r="AH250" s="16"/>
      <c r="AI250" s="16"/>
    </row>
    <row r="251" spans="1:35" ht="13.2">
      <c r="A251" s="2"/>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16"/>
      <c r="AG251" s="16"/>
      <c r="AH251" s="16"/>
      <c r="AI251" s="16"/>
    </row>
    <row r="252" spans="1:35" ht="13.2">
      <c r="A252" s="2"/>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16"/>
      <c r="AG252" s="16"/>
      <c r="AH252" s="16"/>
      <c r="AI252" s="16"/>
    </row>
    <row r="253" spans="1:35" ht="13.2">
      <c r="A253" s="2"/>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16"/>
      <c r="AG253" s="16"/>
      <c r="AH253" s="16"/>
      <c r="AI253" s="16"/>
    </row>
    <row r="254" spans="1:35" ht="13.2">
      <c r="A254" s="2"/>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16"/>
      <c r="AG254" s="16"/>
      <c r="AH254" s="16"/>
      <c r="AI254" s="16"/>
    </row>
    <row r="255" spans="1:35" ht="13.2">
      <c r="A255" s="2"/>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16"/>
      <c r="AG255" s="16"/>
      <c r="AH255" s="16"/>
      <c r="AI255" s="16"/>
    </row>
    <row r="256" spans="1:35" ht="13.2">
      <c r="A256" s="2"/>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16"/>
      <c r="AG256" s="16"/>
      <c r="AH256" s="16"/>
      <c r="AI256" s="16"/>
    </row>
    <row r="257" spans="1:35" ht="13.2">
      <c r="A257" s="2"/>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16"/>
      <c r="AG257" s="16"/>
      <c r="AH257" s="16"/>
      <c r="AI257" s="16"/>
    </row>
    <row r="258" spans="1:35" ht="13.2">
      <c r="A258" s="2"/>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16"/>
      <c r="AG258" s="16"/>
      <c r="AH258" s="16"/>
      <c r="AI258" s="16"/>
    </row>
    <row r="259" spans="1:35" ht="13.2">
      <c r="A259" s="2"/>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16"/>
      <c r="AG259" s="16"/>
      <c r="AH259" s="16"/>
      <c r="AI259" s="16"/>
    </row>
    <row r="260" spans="1:35" ht="13.2">
      <c r="A260" s="2"/>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16"/>
      <c r="AG260" s="16"/>
      <c r="AH260" s="16"/>
      <c r="AI260" s="16"/>
    </row>
    <row r="261" spans="1:35" ht="13.2">
      <c r="A261" s="2"/>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16"/>
      <c r="AG261" s="16"/>
      <c r="AH261" s="16"/>
      <c r="AI261" s="16"/>
    </row>
    <row r="262" spans="1:35" ht="13.2">
      <c r="A262" s="2"/>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16"/>
      <c r="AG262" s="16"/>
      <c r="AH262" s="16"/>
      <c r="AI262" s="16"/>
    </row>
    <row r="263" spans="1:35" ht="13.2">
      <c r="A263" s="2"/>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16"/>
      <c r="AG263" s="16"/>
      <c r="AH263" s="16"/>
      <c r="AI263" s="16"/>
    </row>
    <row r="264" spans="1:35" ht="13.2">
      <c r="A264" s="2"/>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16"/>
      <c r="AG264" s="16"/>
      <c r="AH264" s="16"/>
      <c r="AI264" s="16"/>
    </row>
    <row r="265" spans="1:35" ht="13.2">
      <c r="A265" s="2"/>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16"/>
      <c r="AG265" s="16"/>
      <c r="AH265" s="16"/>
      <c r="AI265" s="16"/>
    </row>
    <row r="266" spans="1:35" ht="13.2">
      <c r="A266" s="2"/>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16"/>
      <c r="AG266" s="16"/>
      <c r="AH266" s="16"/>
      <c r="AI266" s="16"/>
    </row>
    <row r="267" spans="1:35" ht="13.2">
      <c r="A267" s="2"/>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16"/>
      <c r="AG267" s="16"/>
      <c r="AH267" s="16"/>
      <c r="AI267" s="16"/>
    </row>
    <row r="268" spans="1:35" ht="13.2">
      <c r="A268" s="2"/>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16"/>
      <c r="AG268" s="16"/>
      <c r="AH268" s="16"/>
      <c r="AI268" s="16"/>
    </row>
    <row r="269" spans="1:35" ht="13.2">
      <c r="A269" s="2"/>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16"/>
      <c r="AG269" s="16"/>
      <c r="AH269" s="16"/>
      <c r="AI269" s="16"/>
    </row>
    <row r="270" spans="1:35" ht="13.2">
      <c r="A270" s="2"/>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16"/>
      <c r="AG270" s="16"/>
      <c r="AH270" s="16"/>
      <c r="AI270" s="16"/>
    </row>
    <row r="271" spans="1:35" ht="13.2">
      <c r="A271" s="2"/>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16"/>
      <c r="AG271" s="16"/>
      <c r="AH271" s="16"/>
      <c r="AI271" s="16"/>
    </row>
    <row r="272" spans="1:35" ht="13.2">
      <c r="A272" s="2"/>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16"/>
      <c r="AG272" s="16"/>
      <c r="AH272" s="16"/>
      <c r="AI272" s="16"/>
    </row>
    <row r="273" spans="1:35" ht="13.2">
      <c r="A273" s="2"/>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16"/>
      <c r="AG273" s="16"/>
      <c r="AH273" s="16"/>
      <c r="AI273" s="16"/>
    </row>
    <row r="274" spans="1:35" ht="13.2">
      <c r="A274" s="2"/>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16"/>
      <c r="AG274" s="16"/>
      <c r="AH274" s="16"/>
      <c r="AI274" s="16"/>
    </row>
    <row r="275" spans="1:35" ht="13.2">
      <c r="A275" s="2"/>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16"/>
      <c r="AG275" s="16"/>
      <c r="AH275" s="16"/>
      <c r="AI275" s="16"/>
    </row>
    <row r="276" spans="1:35" ht="13.2">
      <c r="A276" s="2"/>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16"/>
      <c r="AG276" s="16"/>
      <c r="AH276" s="16"/>
      <c r="AI276" s="16"/>
    </row>
    <row r="277" spans="1:35" ht="13.2">
      <c r="A277" s="2"/>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16"/>
      <c r="AG277" s="16"/>
      <c r="AH277" s="16"/>
      <c r="AI277" s="16"/>
    </row>
    <row r="278" spans="1:35" ht="13.2">
      <c r="A278" s="2"/>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16"/>
      <c r="AG278" s="16"/>
      <c r="AH278" s="16"/>
      <c r="AI278" s="16"/>
    </row>
    <row r="279" spans="1:35" ht="13.2">
      <c r="A279" s="2"/>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16"/>
      <c r="AG279" s="16"/>
      <c r="AH279" s="16"/>
      <c r="AI279" s="16"/>
    </row>
    <row r="280" spans="1:35" ht="13.2">
      <c r="A280" s="2"/>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16"/>
      <c r="AG280" s="16"/>
      <c r="AH280" s="16"/>
      <c r="AI280" s="16"/>
    </row>
    <row r="281" spans="1:35" ht="13.2">
      <c r="A281" s="2"/>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16"/>
      <c r="AG281" s="16"/>
      <c r="AH281" s="16"/>
      <c r="AI281" s="16"/>
    </row>
    <row r="282" spans="1:35" ht="13.2">
      <c r="A282" s="2"/>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16"/>
      <c r="AG282" s="16"/>
      <c r="AH282" s="16"/>
      <c r="AI282" s="16"/>
    </row>
    <row r="283" spans="1:35" ht="13.2">
      <c r="A283" s="2"/>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16"/>
      <c r="AG283" s="16"/>
      <c r="AH283" s="16"/>
      <c r="AI283" s="16"/>
    </row>
    <row r="284" spans="1:35" ht="13.2">
      <c r="A284" s="2"/>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16"/>
      <c r="AG284" s="16"/>
      <c r="AH284" s="16"/>
      <c r="AI284" s="16"/>
    </row>
    <row r="285" spans="1:35" ht="13.2">
      <c r="A285" s="2"/>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16"/>
      <c r="AG285" s="16"/>
      <c r="AH285" s="16"/>
      <c r="AI285" s="16"/>
    </row>
    <row r="286" spans="1:35" ht="13.2">
      <c r="A286" s="2"/>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16"/>
      <c r="AG286" s="16"/>
      <c r="AH286" s="16"/>
      <c r="AI286" s="16"/>
    </row>
    <row r="287" spans="1:35" ht="13.2">
      <c r="A287" s="2"/>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16"/>
      <c r="AG287" s="16"/>
      <c r="AH287" s="16"/>
      <c r="AI287" s="16"/>
    </row>
    <row r="288" spans="1:35" ht="13.2">
      <c r="A288" s="2"/>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16"/>
      <c r="AG288" s="16"/>
      <c r="AH288" s="16"/>
      <c r="AI288" s="16"/>
    </row>
    <row r="289" spans="1:35" ht="13.2">
      <c r="A289" s="2"/>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16"/>
      <c r="AG289" s="16"/>
      <c r="AH289" s="16"/>
      <c r="AI289" s="16"/>
    </row>
    <row r="290" spans="1:35" ht="13.2">
      <c r="A290" s="2"/>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16"/>
      <c r="AG290" s="16"/>
      <c r="AH290" s="16"/>
      <c r="AI290" s="16"/>
    </row>
    <row r="291" spans="1:35" ht="13.2">
      <c r="A291" s="2"/>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16"/>
      <c r="AG291" s="16"/>
      <c r="AH291" s="16"/>
      <c r="AI291" s="16"/>
    </row>
    <row r="292" spans="1:35" ht="13.2">
      <c r="A292" s="2"/>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16"/>
      <c r="AG292" s="16"/>
      <c r="AH292" s="16"/>
      <c r="AI292" s="16"/>
    </row>
    <row r="293" spans="1:35" ht="13.2">
      <c r="A293" s="2"/>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16"/>
      <c r="AG293" s="16"/>
      <c r="AH293" s="16"/>
      <c r="AI293" s="16"/>
    </row>
    <row r="294" spans="1:35" ht="13.2">
      <c r="A294" s="2"/>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16"/>
      <c r="AG294" s="16"/>
      <c r="AH294" s="16"/>
      <c r="AI294" s="16"/>
    </row>
    <row r="295" spans="1:35" ht="13.2">
      <c r="A295" s="2"/>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16"/>
      <c r="AG295" s="16"/>
      <c r="AH295" s="16"/>
      <c r="AI295" s="16"/>
    </row>
    <row r="296" spans="1:35" ht="13.2">
      <c r="A296" s="2"/>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16"/>
      <c r="AG296" s="16"/>
      <c r="AH296" s="16"/>
      <c r="AI296" s="16"/>
    </row>
    <row r="297" spans="1:35" ht="13.2">
      <c r="A297" s="2"/>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16"/>
      <c r="AG297" s="16"/>
      <c r="AH297" s="16"/>
      <c r="AI297" s="16"/>
    </row>
    <row r="298" spans="1:35" ht="13.2">
      <c r="A298" s="2"/>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16"/>
      <c r="AG298" s="16"/>
      <c r="AH298" s="16"/>
      <c r="AI298" s="16"/>
    </row>
    <row r="299" spans="1:35" ht="13.2">
      <c r="A299" s="2"/>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16"/>
      <c r="AG299" s="16"/>
      <c r="AH299" s="16"/>
      <c r="AI299" s="16"/>
    </row>
    <row r="300" spans="1:35" ht="13.2">
      <c r="A300" s="2"/>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16"/>
      <c r="AG300" s="16"/>
      <c r="AH300" s="16"/>
      <c r="AI300" s="16"/>
    </row>
    <row r="301" spans="1:35" ht="13.2">
      <c r="A301" s="2"/>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16"/>
      <c r="AG301" s="16"/>
      <c r="AH301" s="16"/>
      <c r="AI301" s="16"/>
    </row>
    <row r="302" spans="1:35" ht="13.2">
      <c r="A302" s="2"/>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16"/>
      <c r="AG302" s="16"/>
      <c r="AH302" s="16"/>
      <c r="AI302" s="16"/>
    </row>
    <row r="303" spans="1:35" ht="13.2">
      <c r="A303" s="2"/>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16"/>
      <c r="AG303" s="16"/>
      <c r="AH303" s="16"/>
      <c r="AI303" s="16"/>
    </row>
    <row r="304" spans="1:35" ht="13.2">
      <c r="A304" s="2"/>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16"/>
      <c r="AG304" s="16"/>
      <c r="AH304" s="16"/>
      <c r="AI304" s="16"/>
    </row>
    <row r="305" spans="1:35" ht="13.2">
      <c r="A305" s="2"/>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16"/>
      <c r="AG305" s="16"/>
      <c r="AH305" s="16"/>
      <c r="AI305" s="16"/>
    </row>
    <row r="306" spans="1:35" ht="13.2">
      <c r="A306" s="2"/>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16"/>
      <c r="AG306" s="16"/>
      <c r="AH306" s="16"/>
      <c r="AI306" s="16"/>
    </row>
    <row r="307" spans="1:35" ht="13.2">
      <c r="A307" s="2"/>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16"/>
      <c r="AG307" s="16"/>
      <c r="AH307" s="16"/>
      <c r="AI307" s="16"/>
    </row>
    <row r="308" spans="1:35" ht="13.2">
      <c r="A308" s="2"/>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16"/>
      <c r="AG308" s="16"/>
      <c r="AH308" s="16"/>
      <c r="AI308" s="16"/>
    </row>
    <row r="309" spans="1:35" ht="13.2">
      <c r="A309" s="2"/>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16"/>
      <c r="AG309" s="16"/>
      <c r="AH309" s="16"/>
      <c r="AI309" s="16"/>
    </row>
    <row r="310" spans="1:35" ht="13.2">
      <c r="A310" s="2"/>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16"/>
      <c r="AG310" s="16"/>
      <c r="AH310" s="16"/>
      <c r="AI310" s="16"/>
    </row>
    <row r="311" spans="1:35" ht="13.2">
      <c r="A311" s="2"/>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16"/>
      <c r="AG311" s="16"/>
      <c r="AH311" s="16"/>
      <c r="AI311" s="16"/>
    </row>
    <row r="312" spans="1:35" ht="13.2">
      <c r="A312" s="2"/>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16"/>
      <c r="AG312" s="16"/>
      <c r="AH312" s="16"/>
      <c r="AI312" s="16"/>
    </row>
    <row r="313" spans="1:35" ht="13.2">
      <c r="A313" s="2"/>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16"/>
      <c r="AG313" s="16"/>
      <c r="AH313" s="16"/>
      <c r="AI313" s="16"/>
    </row>
    <row r="314" spans="1:35" ht="13.2">
      <c r="A314" s="2"/>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16"/>
      <c r="AG314" s="16"/>
      <c r="AH314" s="16"/>
      <c r="AI314" s="16"/>
    </row>
    <row r="315" spans="1:35" ht="13.2">
      <c r="A315" s="2"/>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16"/>
      <c r="AG315" s="16"/>
      <c r="AH315" s="16"/>
      <c r="AI315" s="16"/>
    </row>
    <row r="316" spans="1:35" ht="13.2">
      <c r="A316" s="2"/>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16"/>
      <c r="AG316" s="16"/>
      <c r="AH316" s="16"/>
      <c r="AI316" s="16"/>
    </row>
    <row r="317" spans="1:35" ht="13.2">
      <c r="A317" s="2"/>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16"/>
      <c r="AG317" s="16"/>
      <c r="AH317" s="16"/>
      <c r="AI317" s="16"/>
    </row>
    <row r="318" spans="1:35" ht="13.2">
      <c r="A318" s="2"/>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16"/>
      <c r="AG318" s="16"/>
      <c r="AH318" s="16"/>
      <c r="AI318" s="16"/>
    </row>
    <row r="319" spans="1:35" ht="13.2">
      <c r="A319" s="2"/>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16"/>
      <c r="AG319" s="16"/>
      <c r="AH319" s="16"/>
      <c r="AI319" s="16"/>
    </row>
    <row r="320" spans="1:35" ht="13.2">
      <c r="A320" s="2"/>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16"/>
      <c r="AG320" s="16"/>
      <c r="AH320" s="16"/>
      <c r="AI320" s="16"/>
    </row>
    <row r="321" spans="1:35" ht="13.2">
      <c r="A321" s="2"/>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16"/>
      <c r="AG321" s="16"/>
      <c r="AH321" s="16"/>
      <c r="AI321" s="16"/>
    </row>
    <row r="322" spans="1:35" ht="13.2">
      <c r="A322" s="2"/>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16"/>
      <c r="AG322" s="16"/>
      <c r="AH322" s="16"/>
      <c r="AI322" s="16"/>
    </row>
    <row r="323" spans="1:35" ht="13.2">
      <c r="A323" s="2"/>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16"/>
      <c r="AG323" s="16"/>
      <c r="AH323" s="16"/>
      <c r="AI323" s="16"/>
    </row>
    <row r="324" spans="1:35" ht="13.2">
      <c r="A324" s="2"/>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16"/>
      <c r="AG324" s="16"/>
      <c r="AH324" s="16"/>
      <c r="AI324" s="16"/>
    </row>
    <row r="325" spans="1:35" ht="13.2">
      <c r="A325" s="2"/>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16"/>
      <c r="AG325" s="16"/>
      <c r="AH325" s="16"/>
      <c r="AI325" s="16"/>
    </row>
    <row r="326" spans="1:35" ht="13.2">
      <c r="A326" s="2"/>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16"/>
      <c r="AG326" s="16"/>
      <c r="AH326" s="16"/>
      <c r="AI326" s="16"/>
    </row>
    <row r="327" spans="1:35" ht="13.2">
      <c r="A327" s="2"/>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16"/>
      <c r="AG327" s="16"/>
      <c r="AH327" s="16"/>
      <c r="AI327" s="16"/>
    </row>
    <row r="328" spans="1:35" ht="13.2">
      <c r="A328" s="2"/>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16"/>
      <c r="AG328" s="16"/>
      <c r="AH328" s="16"/>
      <c r="AI328" s="16"/>
    </row>
    <row r="329" spans="1:35" ht="13.2">
      <c r="A329" s="2"/>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16"/>
      <c r="AG329" s="16"/>
      <c r="AH329" s="16"/>
      <c r="AI329" s="16"/>
    </row>
    <row r="330" spans="1:35" ht="13.2">
      <c r="A330" s="2"/>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16"/>
      <c r="AG330" s="16"/>
      <c r="AH330" s="16"/>
      <c r="AI330" s="16"/>
    </row>
    <row r="331" spans="1:35" ht="13.2">
      <c r="A331" s="2"/>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16"/>
      <c r="AG331" s="16"/>
      <c r="AH331" s="16"/>
      <c r="AI331" s="16"/>
    </row>
    <row r="332" spans="1:35" ht="13.2">
      <c r="A332" s="2"/>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16"/>
      <c r="AG332" s="16"/>
      <c r="AH332" s="16"/>
      <c r="AI332" s="16"/>
    </row>
    <row r="333" spans="1:35" ht="13.2">
      <c r="A333" s="2"/>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16"/>
      <c r="AG333" s="16"/>
      <c r="AH333" s="16"/>
      <c r="AI333" s="16"/>
    </row>
    <row r="334" spans="1:35" ht="13.2">
      <c r="A334" s="2"/>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16"/>
      <c r="AG334" s="16"/>
      <c r="AH334" s="16"/>
      <c r="AI334" s="16"/>
    </row>
    <row r="335" spans="1:35" ht="13.2">
      <c r="A335" s="2"/>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16"/>
      <c r="AG335" s="16"/>
      <c r="AH335" s="16"/>
      <c r="AI335" s="16"/>
    </row>
    <row r="336" spans="1:35" ht="13.2">
      <c r="A336" s="2"/>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16"/>
      <c r="AG336" s="16"/>
      <c r="AH336" s="16"/>
      <c r="AI336" s="16"/>
    </row>
    <row r="337" spans="1:35" ht="13.2">
      <c r="A337" s="2"/>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16"/>
      <c r="AG337" s="16"/>
      <c r="AH337" s="16"/>
      <c r="AI337" s="16"/>
    </row>
    <row r="338" spans="1:35" ht="13.2">
      <c r="A338" s="2"/>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16"/>
      <c r="AG338" s="16"/>
      <c r="AH338" s="16"/>
      <c r="AI338" s="16"/>
    </row>
    <row r="339" spans="1:35" ht="13.2">
      <c r="A339" s="2"/>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16"/>
      <c r="AG339" s="16"/>
      <c r="AH339" s="16"/>
      <c r="AI339" s="16"/>
    </row>
    <row r="340" spans="1:35" ht="13.2">
      <c r="A340" s="2"/>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16"/>
      <c r="AG340" s="16"/>
      <c r="AH340" s="16"/>
      <c r="AI340" s="16"/>
    </row>
    <row r="341" spans="1:35" ht="13.2">
      <c r="A341" s="2"/>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16"/>
      <c r="AG341" s="16"/>
      <c r="AH341" s="16"/>
      <c r="AI341" s="16"/>
    </row>
    <row r="342" spans="1:35" ht="13.2">
      <c r="A342" s="2"/>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16"/>
      <c r="AG342" s="16"/>
      <c r="AH342" s="16"/>
      <c r="AI342" s="16"/>
    </row>
    <row r="343" spans="1:35" ht="13.2">
      <c r="A343" s="2"/>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16"/>
      <c r="AG343" s="16"/>
      <c r="AH343" s="16"/>
      <c r="AI343" s="16"/>
    </row>
    <row r="344" spans="1:35" ht="13.2">
      <c r="A344" s="2"/>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16"/>
      <c r="AG344" s="16"/>
      <c r="AH344" s="16"/>
      <c r="AI344" s="16"/>
    </row>
    <row r="345" spans="1:35" ht="13.2">
      <c r="A345" s="2"/>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16"/>
      <c r="AG345" s="16"/>
      <c r="AH345" s="16"/>
      <c r="AI345" s="16"/>
    </row>
    <row r="346" spans="1:35" ht="13.2">
      <c r="A346" s="2"/>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16"/>
      <c r="AG346" s="16"/>
      <c r="AH346" s="16"/>
      <c r="AI346" s="16"/>
    </row>
    <row r="347" spans="1:35" ht="13.2">
      <c r="A347" s="2"/>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16"/>
      <c r="AG347" s="16"/>
      <c r="AH347" s="16"/>
      <c r="AI347" s="16"/>
    </row>
    <row r="348" spans="1:35" ht="13.2">
      <c r="A348" s="2"/>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16"/>
      <c r="AG348" s="16"/>
      <c r="AH348" s="16"/>
      <c r="AI348" s="16"/>
    </row>
    <row r="349" spans="1:35" ht="13.2">
      <c r="A349" s="2"/>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16"/>
      <c r="AG349" s="16"/>
      <c r="AH349" s="16"/>
      <c r="AI349" s="16"/>
    </row>
    <row r="350" spans="1:35" ht="13.2">
      <c r="A350" s="2"/>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16"/>
      <c r="AG350" s="16"/>
      <c r="AH350" s="16"/>
      <c r="AI350" s="16"/>
    </row>
    <row r="351" spans="1:35" ht="13.2">
      <c r="A351" s="2"/>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16"/>
      <c r="AG351" s="16"/>
      <c r="AH351" s="16"/>
      <c r="AI351" s="16"/>
    </row>
    <row r="352" spans="1:35" ht="13.2">
      <c r="A352" s="2"/>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16"/>
      <c r="AG352" s="16"/>
      <c r="AH352" s="16"/>
      <c r="AI352" s="16"/>
    </row>
    <row r="353" spans="1:35" ht="13.2">
      <c r="A353" s="2"/>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16"/>
      <c r="AG353" s="16"/>
      <c r="AH353" s="16"/>
      <c r="AI353" s="16"/>
    </row>
    <row r="354" spans="1:35" ht="13.2">
      <c r="A354" s="2"/>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16"/>
      <c r="AG354" s="16"/>
      <c r="AH354" s="16"/>
      <c r="AI354" s="16"/>
    </row>
    <row r="355" spans="1:35" ht="13.2">
      <c r="A355" s="2"/>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16"/>
      <c r="AG355" s="16"/>
      <c r="AH355" s="16"/>
      <c r="AI355" s="16"/>
    </row>
    <row r="356" spans="1:35" ht="13.2">
      <c r="A356" s="2"/>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16"/>
      <c r="AG356" s="16"/>
      <c r="AH356" s="16"/>
      <c r="AI356" s="16"/>
    </row>
    <row r="357" spans="1:35" ht="13.2">
      <c r="A357" s="2"/>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16"/>
      <c r="AG357" s="16"/>
      <c r="AH357" s="16"/>
      <c r="AI357" s="16"/>
    </row>
    <row r="358" spans="1:35" ht="13.2">
      <c r="A358" s="2"/>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16"/>
      <c r="AG358" s="16"/>
      <c r="AH358" s="16"/>
      <c r="AI358" s="16"/>
    </row>
    <row r="359" spans="1:35" ht="13.2">
      <c r="A359" s="2"/>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16"/>
      <c r="AG359" s="16"/>
      <c r="AH359" s="16"/>
      <c r="AI359" s="16"/>
    </row>
    <row r="360" spans="1:35" ht="13.2">
      <c r="A360" s="2"/>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16"/>
      <c r="AG360" s="16"/>
      <c r="AH360" s="16"/>
      <c r="AI360" s="16"/>
    </row>
    <row r="361" spans="1:35" ht="13.2">
      <c r="A361" s="2"/>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16"/>
      <c r="AG361" s="16"/>
      <c r="AH361" s="16"/>
      <c r="AI361" s="16"/>
    </row>
    <row r="362" spans="1:35" ht="13.2">
      <c r="A362" s="2"/>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16"/>
      <c r="AG362" s="16"/>
      <c r="AH362" s="16"/>
      <c r="AI362" s="16"/>
    </row>
    <row r="363" spans="1:35" ht="13.2">
      <c r="A363" s="2"/>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16"/>
      <c r="AG363" s="16"/>
      <c r="AH363" s="16"/>
      <c r="AI363" s="16"/>
    </row>
    <row r="364" spans="1:35" ht="13.2">
      <c r="A364" s="2"/>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16"/>
      <c r="AG364" s="16"/>
      <c r="AH364" s="16"/>
      <c r="AI364" s="16"/>
    </row>
    <row r="365" spans="1:35" ht="13.2">
      <c r="A365" s="2"/>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16"/>
      <c r="AG365" s="16"/>
      <c r="AH365" s="16"/>
      <c r="AI365" s="16"/>
    </row>
    <row r="366" spans="1:35" ht="13.2">
      <c r="A366" s="2"/>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16"/>
      <c r="AG366" s="16"/>
      <c r="AH366" s="16"/>
      <c r="AI366" s="16"/>
    </row>
    <row r="367" spans="1:35" ht="13.2">
      <c r="A367" s="2"/>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16"/>
      <c r="AG367" s="16"/>
      <c r="AH367" s="16"/>
      <c r="AI367" s="16"/>
    </row>
    <row r="368" spans="1:35" ht="13.2">
      <c r="A368" s="2"/>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16"/>
      <c r="AG368" s="16"/>
      <c r="AH368" s="16"/>
      <c r="AI368" s="16"/>
    </row>
    <row r="369" spans="1:35" ht="13.2">
      <c r="A369" s="2"/>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16"/>
      <c r="AG369" s="16"/>
      <c r="AH369" s="16"/>
      <c r="AI369" s="16"/>
    </row>
    <row r="370" spans="1:35" ht="13.2">
      <c r="A370" s="2"/>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16"/>
      <c r="AG370" s="16"/>
      <c r="AH370" s="16"/>
      <c r="AI370" s="16"/>
    </row>
    <row r="371" spans="1:35" ht="13.2">
      <c r="A371" s="2"/>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16"/>
      <c r="AG371" s="16"/>
      <c r="AH371" s="16"/>
      <c r="AI371" s="16"/>
    </row>
    <row r="372" spans="1:35" ht="13.2">
      <c r="A372" s="2"/>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16"/>
      <c r="AG372" s="16"/>
      <c r="AH372" s="16"/>
      <c r="AI372" s="16"/>
    </row>
    <row r="373" spans="1:35" ht="13.2">
      <c r="A373" s="2"/>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16"/>
      <c r="AG373" s="16"/>
      <c r="AH373" s="16"/>
      <c r="AI373" s="16"/>
    </row>
    <row r="374" spans="1:35" ht="13.2">
      <c r="A374" s="2"/>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16"/>
      <c r="AG374" s="16"/>
      <c r="AH374" s="16"/>
      <c r="AI374" s="16"/>
    </row>
    <row r="375" spans="1:35" ht="13.2">
      <c r="A375" s="2"/>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16"/>
      <c r="AG375" s="16"/>
      <c r="AH375" s="16"/>
      <c r="AI375" s="16"/>
    </row>
    <row r="376" spans="1:35" ht="13.2">
      <c r="A376" s="2"/>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16"/>
      <c r="AG376" s="16"/>
      <c r="AH376" s="16"/>
      <c r="AI376" s="16"/>
    </row>
    <row r="377" spans="1:35" ht="13.2">
      <c r="A377" s="2"/>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16"/>
      <c r="AG377" s="16"/>
      <c r="AH377" s="16"/>
      <c r="AI377" s="16"/>
    </row>
    <row r="378" spans="1:35" ht="13.2">
      <c r="A378" s="2"/>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16"/>
      <c r="AG378" s="16"/>
      <c r="AH378" s="16"/>
      <c r="AI378" s="16"/>
    </row>
    <row r="379" spans="1:35" ht="13.2">
      <c r="A379" s="2"/>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16"/>
      <c r="AG379" s="16"/>
      <c r="AH379" s="16"/>
      <c r="AI379" s="16"/>
    </row>
    <row r="380" spans="1:35" ht="13.2">
      <c r="A380" s="2"/>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16"/>
      <c r="AG380" s="16"/>
      <c r="AH380" s="16"/>
      <c r="AI380" s="16"/>
    </row>
    <row r="381" spans="1:35" ht="13.2">
      <c r="A381" s="2"/>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16"/>
      <c r="AG381" s="16"/>
      <c r="AH381" s="16"/>
      <c r="AI381" s="16"/>
    </row>
    <row r="382" spans="1:35" ht="13.2">
      <c r="A382" s="2"/>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16"/>
      <c r="AG382" s="16"/>
      <c r="AH382" s="16"/>
      <c r="AI382" s="16"/>
    </row>
    <row r="383" spans="1:35" ht="13.2">
      <c r="A383" s="2"/>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16"/>
      <c r="AG383" s="16"/>
      <c r="AH383" s="16"/>
      <c r="AI383" s="16"/>
    </row>
    <row r="384" spans="1:35" ht="13.2">
      <c r="A384" s="2"/>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16"/>
      <c r="AG384" s="16"/>
      <c r="AH384" s="16"/>
      <c r="AI384" s="16"/>
    </row>
    <row r="385" spans="1:35" ht="13.2">
      <c r="A385" s="2"/>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16"/>
      <c r="AG385" s="16"/>
      <c r="AH385" s="16"/>
      <c r="AI385" s="16"/>
    </row>
    <row r="386" spans="1:35" ht="13.2">
      <c r="A386" s="2"/>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16"/>
      <c r="AG386" s="16"/>
      <c r="AH386" s="16"/>
      <c r="AI386" s="16"/>
    </row>
    <row r="387" spans="1:35" ht="13.2">
      <c r="A387" s="2"/>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16"/>
      <c r="AG387" s="16"/>
      <c r="AH387" s="16"/>
      <c r="AI387" s="16"/>
    </row>
    <row r="388" spans="1:35" ht="13.2">
      <c r="A388" s="2"/>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16"/>
      <c r="AG388" s="16"/>
      <c r="AH388" s="16"/>
      <c r="AI388" s="16"/>
    </row>
    <row r="389" spans="1:35" ht="13.2">
      <c r="A389" s="2"/>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16"/>
      <c r="AG389" s="16"/>
      <c r="AH389" s="16"/>
      <c r="AI389" s="16"/>
    </row>
    <row r="390" spans="1:35" ht="13.2">
      <c r="A390" s="2"/>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16"/>
      <c r="AG390" s="16"/>
      <c r="AH390" s="16"/>
      <c r="AI390" s="16"/>
    </row>
    <row r="391" spans="1:35" ht="13.2">
      <c r="A391" s="2"/>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16"/>
      <c r="AG391" s="16"/>
      <c r="AH391" s="16"/>
      <c r="AI391" s="16"/>
    </row>
    <row r="392" spans="1:35" ht="13.2">
      <c r="A392" s="2"/>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16"/>
      <c r="AG392" s="16"/>
      <c r="AH392" s="16"/>
      <c r="AI392" s="16"/>
    </row>
    <row r="393" spans="1:35" ht="13.2">
      <c r="A393" s="2"/>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16"/>
      <c r="AG393" s="16"/>
      <c r="AH393" s="16"/>
      <c r="AI393" s="16"/>
    </row>
    <row r="394" spans="1:35" ht="13.2">
      <c r="A394" s="2"/>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16"/>
      <c r="AG394" s="16"/>
      <c r="AH394" s="16"/>
      <c r="AI394" s="16"/>
    </row>
    <row r="395" spans="1:35" ht="13.2">
      <c r="A395" s="2"/>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16"/>
      <c r="AG395" s="16"/>
      <c r="AH395" s="16"/>
      <c r="AI395" s="16"/>
    </row>
    <row r="396" spans="1:35" ht="13.2">
      <c r="A396" s="2"/>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16"/>
      <c r="AG396" s="16"/>
      <c r="AH396" s="16"/>
      <c r="AI396" s="16"/>
    </row>
    <row r="397" spans="1:35" ht="13.2">
      <c r="A397" s="2"/>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16"/>
      <c r="AG397" s="16"/>
      <c r="AH397" s="16"/>
      <c r="AI397" s="16"/>
    </row>
    <row r="398" spans="1:35" ht="13.2">
      <c r="A398" s="2"/>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16"/>
      <c r="AG398" s="16"/>
      <c r="AH398" s="16"/>
      <c r="AI398" s="16"/>
    </row>
    <row r="399" spans="1:35" ht="13.2">
      <c r="A399" s="2"/>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16"/>
      <c r="AG399" s="16"/>
      <c r="AH399" s="16"/>
      <c r="AI399" s="16"/>
    </row>
    <row r="400" spans="1:35" ht="13.2">
      <c r="A400" s="2"/>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16"/>
      <c r="AG400" s="16"/>
      <c r="AH400" s="16"/>
      <c r="AI400" s="16"/>
    </row>
    <row r="401" spans="1:35" ht="13.2">
      <c r="A401" s="2"/>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16"/>
      <c r="AG401" s="16"/>
      <c r="AH401" s="16"/>
      <c r="AI401" s="16"/>
    </row>
    <row r="402" spans="1:35" ht="13.2">
      <c r="A402" s="2"/>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16"/>
      <c r="AG402" s="16"/>
      <c r="AH402" s="16"/>
      <c r="AI402" s="16"/>
    </row>
    <row r="403" spans="1:35" ht="13.2">
      <c r="A403" s="2"/>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16"/>
      <c r="AG403" s="16"/>
      <c r="AH403" s="16"/>
      <c r="AI403" s="16"/>
    </row>
    <row r="404" spans="1:35" ht="13.2">
      <c r="A404" s="2"/>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16"/>
      <c r="AG404" s="16"/>
      <c r="AH404" s="16"/>
      <c r="AI404" s="16"/>
    </row>
    <row r="405" spans="1:35" ht="13.2">
      <c r="A405" s="2"/>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16"/>
      <c r="AG405" s="16"/>
      <c r="AH405" s="16"/>
      <c r="AI405" s="16"/>
    </row>
    <row r="406" spans="1:35" ht="13.2">
      <c r="A406" s="2"/>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16"/>
      <c r="AG406" s="16"/>
      <c r="AH406" s="16"/>
      <c r="AI406" s="16"/>
    </row>
    <row r="407" spans="1:35" ht="13.2">
      <c r="A407" s="2"/>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16"/>
      <c r="AG407" s="16"/>
      <c r="AH407" s="16"/>
      <c r="AI407" s="16"/>
    </row>
    <row r="408" spans="1:35" ht="13.2">
      <c r="A408" s="2"/>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16"/>
      <c r="AG408" s="16"/>
      <c r="AH408" s="16"/>
      <c r="AI408" s="16"/>
    </row>
    <row r="409" spans="1:35" ht="13.2">
      <c r="A409" s="2"/>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16"/>
      <c r="AG409" s="16"/>
      <c r="AH409" s="16"/>
      <c r="AI409" s="16"/>
    </row>
    <row r="410" spans="1:35" ht="13.2">
      <c r="A410" s="2"/>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16"/>
      <c r="AG410" s="16"/>
      <c r="AH410" s="16"/>
      <c r="AI410" s="16"/>
    </row>
    <row r="411" spans="1:35" ht="13.2">
      <c r="A411" s="2"/>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16"/>
      <c r="AG411" s="16"/>
      <c r="AH411" s="16"/>
      <c r="AI411" s="16"/>
    </row>
    <row r="412" spans="1:35" ht="13.2">
      <c r="A412" s="2"/>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16"/>
      <c r="AG412" s="16"/>
      <c r="AH412" s="16"/>
      <c r="AI412" s="16"/>
    </row>
    <row r="413" spans="1:35" ht="13.2">
      <c r="A413" s="2"/>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16"/>
      <c r="AG413" s="16"/>
      <c r="AH413" s="16"/>
      <c r="AI413" s="16"/>
    </row>
    <row r="414" spans="1:35" ht="13.2">
      <c r="A414" s="2"/>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16"/>
      <c r="AG414" s="16"/>
      <c r="AH414" s="16"/>
      <c r="AI414" s="16"/>
    </row>
    <row r="415" spans="1:35" ht="13.2">
      <c r="A415" s="2"/>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16"/>
      <c r="AG415" s="16"/>
      <c r="AH415" s="16"/>
      <c r="AI415" s="16"/>
    </row>
    <row r="416" spans="1:35" ht="13.2">
      <c r="A416" s="2"/>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16"/>
      <c r="AG416" s="16"/>
      <c r="AH416" s="16"/>
      <c r="AI416" s="16"/>
    </row>
    <row r="417" spans="1:35" ht="13.2">
      <c r="A417" s="2"/>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16"/>
      <c r="AG417" s="16"/>
      <c r="AH417" s="16"/>
      <c r="AI417" s="16"/>
    </row>
    <row r="418" spans="1:35" ht="13.2">
      <c r="A418" s="2"/>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16"/>
      <c r="AG418" s="16"/>
      <c r="AH418" s="16"/>
      <c r="AI418" s="16"/>
    </row>
    <row r="419" spans="1:35" ht="13.2">
      <c r="A419" s="2"/>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16"/>
      <c r="AG419" s="16"/>
      <c r="AH419" s="16"/>
      <c r="AI419" s="16"/>
    </row>
    <row r="420" spans="1:35" ht="13.2">
      <c r="A420" s="2"/>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16"/>
      <c r="AG420" s="16"/>
      <c r="AH420" s="16"/>
      <c r="AI420" s="16"/>
    </row>
    <row r="421" spans="1:35" ht="13.2">
      <c r="A421" s="2"/>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16"/>
      <c r="AG421" s="16"/>
      <c r="AH421" s="16"/>
      <c r="AI421" s="16"/>
    </row>
    <row r="422" spans="1:35" ht="13.2">
      <c r="A422" s="2"/>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16"/>
      <c r="AG422" s="16"/>
      <c r="AH422" s="16"/>
      <c r="AI422" s="16"/>
    </row>
    <row r="423" spans="1:35" ht="13.2">
      <c r="A423" s="2"/>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16"/>
      <c r="AG423" s="16"/>
      <c r="AH423" s="16"/>
      <c r="AI423" s="16"/>
    </row>
    <row r="424" spans="1:35" ht="13.2">
      <c r="A424" s="2"/>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16"/>
      <c r="AG424" s="16"/>
      <c r="AH424" s="16"/>
      <c r="AI424" s="16"/>
    </row>
    <row r="425" spans="1:35" ht="13.2">
      <c r="A425" s="2"/>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16"/>
      <c r="AG425" s="16"/>
      <c r="AH425" s="16"/>
      <c r="AI425" s="16"/>
    </row>
    <row r="426" spans="1:35" ht="13.2">
      <c r="A426" s="2"/>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16"/>
      <c r="AG426" s="16"/>
      <c r="AH426" s="16"/>
      <c r="AI426" s="16"/>
    </row>
    <row r="427" spans="1:35" ht="13.2">
      <c r="A427" s="2"/>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16"/>
      <c r="AG427" s="16"/>
      <c r="AH427" s="16"/>
      <c r="AI427" s="16"/>
    </row>
    <row r="428" spans="1:35" ht="13.2">
      <c r="A428" s="2"/>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16"/>
      <c r="AG428" s="16"/>
      <c r="AH428" s="16"/>
      <c r="AI428" s="16"/>
    </row>
    <row r="429" spans="1:35" ht="13.2">
      <c r="A429" s="2"/>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16"/>
      <c r="AG429" s="16"/>
      <c r="AH429" s="16"/>
      <c r="AI429" s="16"/>
    </row>
    <row r="430" spans="1:35" ht="13.2">
      <c r="A430" s="2"/>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16"/>
      <c r="AG430" s="16"/>
      <c r="AH430" s="16"/>
      <c r="AI430" s="16"/>
    </row>
    <row r="431" spans="1:35" ht="13.2">
      <c r="A431" s="2"/>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16"/>
      <c r="AG431" s="16"/>
      <c r="AH431" s="16"/>
      <c r="AI431" s="16"/>
    </row>
    <row r="432" spans="1:35" ht="13.2">
      <c r="A432" s="2"/>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16"/>
      <c r="AG432" s="16"/>
      <c r="AH432" s="16"/>
      <c r="AI432" s="16"/>
    </row>
    <row r="433" spans="1:35" ht="13.2">
      <c r="A433" s="2"/>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16"/>
      <c r="AG433" s="16"/>
      <c r="AH433" s="16"/>
      <c r="AI433" s="16"/>
    </row>
    <row r="434" spans="1:35" ht="13.2">
      <c r="A434" s="2"/>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16"/>
      <c r="AG434" s="16"/>
      <c r="AH434" s="16"/>
      <c r="AI434" s="16"/>
    </row>
    <row r="435" spans="1:35" ht="13.2">
      <c r="A435" s="2"/>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16"/>
      <c r="AG435" s="16"/>
      <c r="AH435" s="16"/>
      <c r="AI435" s="16"/>
    </row>
    <row r="436" spans="1:35" ht="13.2">
      <c r="A436" s="2"/>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16"/>
      <c r="AG436" s="16"/>
      <c r="AH436" s="16"/>
      <c r="AI436" s="16"/>
    </row>
    <row r="437" spans="1:35" ht="13.2">
      <c r="A437" s="2"/>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16"/>
      <c r="AG437" s="16"/>
      <c r="AH437" s="16"/>
      <c r="AI437" s="16"/>
    </row>
    <row r="438" spans="1:35" ht="13.2">
      <c r="A438" s="2"/>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16"/>
      <c r="AG438" s="16"/>
      <c r="AH438" s="16"/>
      <c r="AI438" s="16"/>
    </row>
    <row r="439" spans="1:35" ht="13.2">
      <c r="A439" s="2"/>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16"/>
      <c r="AG439" s="16"/>
      <c r="AH439" s="16"/>
      <c r="AI439" s="16"/>
    </row>
    <row r="440" spans="1:35" ht="13.2">
      <c r="A440" s="2"/>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16"/>
      <c r="AG440" s="16"/>
      <c r="AH440" s="16"/>
      <c r="AI440" s="16"/>
    </row>
    <row r="441" spans="1:35" ht="13.2">
      <c r="A441" s="2"/>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16"/>
      <c r="AG441" s="16"/>
      <c r="AH441" s="16"/>
      <c r="AI441" s="16"/>
    </row>
    <row r="442" spans="1:35" ht="13.2">
      <c r="A442" s="2"/>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16"/>
      <c r="AG442" s="16"/>
      <c r="AH442" s="16"/>
      <c r="AI442" s="16"/>
    </row>
    <row r="443" spans="1:35" ht="13.2">
      <c r="A443" s="2"/>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16"/>
      <c r="AG443" s="16"/>
      <c r="AH443" s="16"/>
      <c r="AI443" s="16"/>
    </row>
    <row r="444" spans="1:35" ht="13.2">
      <c r="A444" s="2"/>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16"/>
      <c r="AG444" s="16"/>
      <c r="AH444" s="16"/>
      <c r="AI444" s="16"/>
    </row>
    <row r="445" spans="1:35" ht="13.2">
      <c r="A445" s="2"/>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16"/>
      <c r="AG445" s="16"/>
      <c r="AH445" s="16"/>
      <c r="AI445" s="16"/>
    </row>
    <row r="446" spans="1:35" ht="13.2">
      <c r="A446" s="2"/>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16"/>
      <c r="AG446" s="16"/>
      <c r="AH446" s="16"/>
      <c r="AI446" s="16"/>
    </row>
    <row r="447" spans="1:35" ht="13.2">
      <c r="A447" s="2"/>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16"/>
      <c r="AG447" s="16"/>
      <c r="AH447" s="16"/>
      <c r="AI447" s="16"/>
    </row>
    <row r="448" spans="1:35" ht="13.2">
      <c r="A448" s="2"/>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16"/>
      <c r="AG448" s="16"/>
      <c r="AH448" s="16"/>
      <c r="AI448" s="16"/>
    </row>
    <row r="449" spans="1:35" ht="13.2">
      <c r="A449" s="2"/>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16"/>
      <c r="AG449" s="16"/>
      <c r="AH449" s="16"/>
      <c r="AI449" s="16"/>
    </row>
    <row r="450" spans="1:35" ht="13.2">
      <c r="A450" s="2"/>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16"/>
      <c r="AG450" s="16"/>
      <c r="AH450" s="16"/>
      <c r="AI450" s="16"/>
    </row>
    <row r="451" spans="1:35" ht="13.2">
      <c r="A451" s="2"/>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16"/>
      <c r="AG451" s="16"/>
      <c r="AH451" s="16"/>
      <c r="AI451" s="16"/>
    </row>
    <row r="452" spans="1:35" ht="13.2">
      <c r="A452" s="2"/>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16"/>
      <c r="AG452" s="16"/>
      <c r="AH452" s="16"/>
      <c r="AI452" s="16"/>
    </row>
    <row r="453" spans="1:35" ht="13.2">
      <c r="A453" s="2"/>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16"/>
      <c r="AG453" s="16"/>
      <c r="AH453" s="16"/>
      <c r="AI453" s="16"/>
    </row>
    <row r="454" spans="1:35" ht="13.2">
      <c r="A454" s="2"/>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16"/>
      <c r="AG454" s="16"/>
      <c r="AH454" s="16"/>
      <c r="AI454" s="16"/>
    </row>
    <row r="455" spans="1:35" ht="13.2">
      <c r="A455" s="2"/>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16"/>
      <c r="AG455" s="16"/>
      <c r="AH455" s="16"/>
      <c r="AI455" s="16"/>
    </row>
    <row r="456" spans="1:35" ht="13.2">
      <c r="A456" s="2"/>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16"/>
      <c r="AG456" s="16"/>
      <c r="AH456" s="16"/>
      <c r="AI456" s="16"/>
    </row>
    <row r="457" spans="1:35" ht="13.2">
      <c r="A457" s="2"/>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16"/>
      <c r="AG457" s="16"/>
      <c r="AH457" s="16"/>
      <c r="AI457" s="16"/>
    </row>
    <row r="458" spans="1:35" ht="13.2">
      <c r="A458" s="2"/>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16"/>
      <c r="AG458" s="16"/>
      <c r="AH458" s="16"/>
      <c r="AI458" s="16"/>
    </row>
    <row r="459" spans="1:35" ht="13.2">
      <c r="A459" s="2"/>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16"/>
      <c r="AG459" s="16"/>
      <c r="AH459" s="16"/>
      <c r="AI459" s="16"/>
    </row>
    <row r="460" spans="1:35" ht="13.2">
      <c r="A460" s="2"/>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16"/>
      <c r="AG460" s="16"/>
      <c r="AH460" s="16"/>
      <c r="AI460" s="16"/>
    </row>
    <row r="461" spans="1:35" ht="13.2">
      <c r="A461" s="2"/>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16"/>
      <c r="AG461" s="16"/>
      <c r="AH461" s="16"/>
      <c r="AI461" s="16"/>
    </row>
    <row r="462" spans="1:35" ht="13.2">
      <c r="A462" s="2"/>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16"/>
      <c r="AG462" s="16"/>
      <c r="AH462" s="16"/>
      <c r="AI462" s="16"/>
    </row>
    <row r="463" spans="1:35" ht="13.2">
      <c r="A463" s="2"/>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16"/>
      <c r="AG463" s="16"/>
      <c r="AH463" s="16"/>
      <c r="AI463" s="16"/>
    </row>
    <row r="464" spans="1:35" ht="13.2">
      <c r="A464" s="2"/>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16"/>
      <c r="AG464" s="16"/>
      <c r="AH464" s="16"/>
      <c r="AI464" s="16"/>
    </row>
    <row r="465" spans="1:35" ht="13.2">
      <c r="A465" s="2"/>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16"/>
      <c r="AG465" s="16"/>
      <c r="AH465" s="16"/>
      <c r="AI465" s="16"/>
    </row>
    <row r="466" spans="1:35" ht="13.2">
      <c r="A466" s="2"/>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16"/>
      <c r="AG466" s="16"/>
      <c r="AH466" s="16"/>
      <c r="AI466" s="16"/>
    </row>
    <row r="467" spans="1:35" ht="13.2">
      <c r="A467" s="2"/>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16"/>
      <c r="AG467" s="16"/>
      <c r="AH467" s="16"/>
      <c r="AI467" s="16"/>
    </row>
    <row r="468" spans="1:35" ht="13.2">
      <c r="A468" s="2"/>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16"/>
      <c r="AG468" s="16"/>
      <c r="AH468" s="16"/>
      <c r="AI468" s="16"/>
    </row>
    <row r="469" spans="1:35" ht="13.2">
      <c r="A469" s="2"/>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16"/>
      <c r="AG469" s="16"/>
      <c r="AH469" s="16"/>
      <c r="AI469" s="16"/>
    </row>
    <row r="470" spans="1:35" ht="13.2">
      <c r="A470" s="2"/>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16"/>
      <c r="AG470" s="16"/>
      <c r="AH470" s="16"/>
      <c r="AI470" s="16"/>
    </row>
    <row r="471" spans="1:35" ht="13.2">
      <c r="A471" s="2"/>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16"/>
      <c r="AG471" s="16"/>
      <c r="AH471" s="16"/>
      <c r="AI471" s="16"/>
    </row>
    <row r="472" spans="1:35" ht="13.2">
      <c r="A472" s="2"/>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16"/>
      <c r="AG472" s="16"/>
      <c r="AH472" s="16"/>
      <c r="AI472" s="16"/>
    </row>
    <row r="473" spans="1:35" ht="13.2">
      <c r="A473" s="2"/>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16"/>
      <c r="AG473" s="16"/>
      <c r="AH473" s="16"/>
      <c r="AI473" s="16"/>
    </row>
    <row r="474" spans="1:35" ht="13.2">
      <c r="A474" s="2"/>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16"/>
      <c r="AG474" s="16"/>
      <c r="AH474" s="16"/>
      <c r="AI474" s="16"/>
    </row>
    <row r="475" spans="1:35" ht="13.2">
      <c r="A475" s="2"/>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16"/>
      <c r="AG475" s="16"/>
      <c r="AH475" s="16"/>
      <c r="AI475" s="16"/>
    </row>
    <row r="476" spans="1:35" ht="13.2">
      <c r="A476" s="2"/>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16"/>
      <c r="AG476" s="16"/>
      <c r="AH476" s="16"/>
      <c r="AI476" s="16"/>
    </row>
    <row r="477" spans="1:35" ht="13.2">
      <c r="A477" s="2"/>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16"/>
      <c r="AG477" s="16"/>
      <c r="AH477" s="16"/>
      <c r="AI477" s="16"/>
    </row>
    <row r="478" spans="1:35" ht="13.2">
      <c r="A478" s="2"/>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16"/>
      <c r="AG478" s="16"/>
      <c r="AH478" s="16"/>
      <c r="AI478" s="16"/>
    </row>
    <row r="479" spans="1:35" ht="13.2">
      <c r="A479" s="2"/>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16"/>
      <c r="AG479" s="16"/>
      <c r="AH479" s="16"/>
      <c r="AI479" s="16"/>
    </row>
    <row r="480" spans="1:35" ht="13.2">
      <c r="A480" s="2"/>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16"/>
      <c r="AG480" s="16"/>
      <c r="AH480" s="16"/>
      <c r="AI480" s="16"/>
    </row>
    <row r="481" spans="1:35" ht="13.2">
      <c r="A481" s="2"/>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16"/>
      <c r="AG481" s="16"/>
      <c r="AH481" s="16"/>
      <c r="AI481" s="16"/>
    </row>
    <row r="482" spans="1:35" ht="13.2">
      <c r="A482" s="2"/>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16"/>
      <c r="AG482" s="16"/>
      <c r="AH482" s="16"/>
      <c r="AI482" s="16"/>
    </row>
    <row r="483" spans="1:35" ht="13.2">
      <c r="A483" s="2"/>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16"/>
      <c r="AG483" s="16"/>
      <c r="AH483" s="16"/>
      <c r="AI483" s="16"/>
    </row>
    <row r="484" spans="1:35" ht="13.2">
      <c r="A484" s="2"/>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16"/>
      <c r="AG484" s="16"/>
      <c r="AH484" s="16"/>
      <c r="AI484" s="16"/>
    </row>
    <row r="485" spans="1:35" ht="13.2">
      <c r="A485" s="2"/>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16"/>
      <c r="AG485" s="16"/>
      <c r="AH485" s="16"/>
      <c r="AI485" s="16"/>
    </row>
    <row r="486" spans="1:35" ht="13.2">
      <c r="A486" s="2"/>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16"/>
      <c r="AG486" s="16"/>
      <c r="AH486" s="16"/>
      <c r="AI486" s="16"/>
    </row>
    <row r="487" spans="1:35" ht="13.2">
      <c r="A487" s="2"/>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16"/>
      <c r="AG487" s="16"/>
      <c r="AH487" s="16"/>
      <c r="AI487" s="16"/>
    </row>
    <row r="488" spans="1:35" ht="13.2">
      <c r="A488" s="2"/>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16"/>
      <c r="AG488" s="16"/>
      <c r="AH488" s="16"/>
      <c r="AI488" s="16"/>
    </row>
    <row r="489" spans="1:35" ht="13.2">
      <c r="A489" s="2"/>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16"/>
      <c r="AG489" s="16"/>
      <c r="AH489" s="16"/>
      <c r="AI489" s="16"/>
    </row>
    <row r="490" spans="1:35" ht="13.2">
      <c r="A490" s="2"/>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16"/>
      <c r="AG490" s="16"/>
      <c r="AH490" s="16"/>
      <c r="AI490" s="16"/>
    </row>
    <row r="491" spans="1:35" ht="13.2">
      <c r="A491" s="2"/>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16"/>
      <c r="AG491" s="16"/>
      <c r="AH491" s="16"/>
      <c r="AI491" s="16"/>
    </row>
    <row r="492" spans="1:35" ht="13.2">
      <c r="A492" s="2"/>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16"/>
      <c r="AG492" s="16"/>
      <c r="AH492" s="16"/>
      <c r="AI492" s="16"/>
    </row>
    <row r="493" spans="1:35" ht="13.2">
      <c r="A493" s="2"/>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16"/>
      <c r="AG493" s="16"/>
      <c r="AH493" s="16"/>
      <c r="AI493" s="16"/>
    </row>
    <row r="494" spans="1:35" ht="13.2">
      <c r="A494" s="2"/>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16"/>
      <c r="AG494" s="16"/>
      <c r="AH494" s="16"/>
      <c r="AI494" s="16"/>
    </row>
    <row r="495" spans="1:35" ht="13.2">
      <c r="A495" s="2"/>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16"/>
      <c r="AG495" s="16"/>
      <c r="AH495" s="16"/>
      <c r="AI495" s="16"/>
    </row>
    <row r="496" spans="1:35" ht="13.2">
      <c r="A496" s="2"/>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16"/>
      <c r="AG496" s="16"/>
      <c r="AH496" s="16"/>
      <c r="AI496" s="16"/>
    </row>
    <row r="497" spans="1:35" ht="13.2">
      <c r="A497" s="2"/>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16"/>
      <c r="AG497" s="16"/>
      <c r="AH497" s="16"/>
      <c r="AI497" s="16"/>
    </row>
    <row r="498" spans="1:35" ht="13.2">
      <c r="A498" s="2"/>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16"/>
      <c r="AG498" s="16"/>
      <c r="AH498" s="16"/>
      <c r="AI498" s="16"/>
    </row>
    <row r="499" spans="1:35" ht="13.2">
      <c r="A499" s="2"/>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16"/>
      <c r="AG499" s="16"/>
      <c r="AH499" s="16"/>
      <c r="AI499" s="16"/>
    </row>
    <row r="500" spans="1:35" ht="13.2">
      <c r="A500" s="2"/>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16"/>
      <c r="AG500" s="16"/>
      <c r="AH500" s="16"/>
      <c r="AI500" s="16"/>
    </row>
    <row r="501" spans="1:35" ht="13.2">
      <c r="A501" s="2"/>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16"/>
      <c r="AG501" s="16"/>
      <c r="AH501" s="16"/>
      <c r="AI501" s="16"/>
    </row>
    <row r="502" spans="1:35" ht="13.2">
      <c r="A502" s="2"/>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16"/>
      <c r="AG502" s="16"/>
      <c r="AH502" s="16"/>
      <c r="AI502" s="16"/>
    </row>
    <row r="503" spans="1:35" ht="13.2">
      <c r="A503" s="2"/>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16"/>
      <c r="AG503" s="16"/>
      <c r="AH503" s="16"/>
      <c r="AI503" s="16"/>
    </row>
    <row r="504" spans="1:35" ht="13.2">
      <c r="A504" s="2"/>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16"/>
      <c r="AG504" s="16"/>
      <c r="AH504" s="16"/>
      <c r="AI504" s="16"/>
    </row>
    <row r="505" spans="1:35" ht="13.2">
      <c r="A505" s="2"/>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16"/>
      <c r="AG505" s="16"/>
      <c r="AH505" s="16"/>
      <c r="AI505" s="16"/>
    </row>
    <row r="506" spans="1:35" ht="13.2">
      <c r="A506" s="2"/>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16"/>
      <c r="AG506" s="16"/>
      <c r="AH506" s="16"/>
      <c r="AI506" s="16"/>
    </row>
    <row r="507" spans="1:35" ht="13.2">
      <c r="A507" s="2"/>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16"/>
      <c r="AG507" s="16"/>
      <c r="AH507" s="16"/>
      <c r="AI507" s="16"/>
    </row>
    <row r="508" spans="1:35" ht="13.2">
      <c r="A508" s="2"/>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16"/>
      <c r="AG508" s="16"/>
      <c r="AH508" s="16"/>
      <c r="AI508" s="16"/>
    </row>
    <row r="509" spans="1:35" ht="13.2">
      <c r="A509" s="2"/>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16"/>
      <c r="AG509" s="16"/>
      <c r="AH509" s="16"/>
      <c r="AI509" s="16"/>
    </row>
    <row r="510" spans="1:35" ht="13.2">
      <c r="A510" s="2"/>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16"/>
      <c r="AG510" s="16"/>
      <c r="AH510" s="16"/>
      <c r="AI510" s="16"/>
    </row>
    <row r="511" spans="1:35" ht="13.2">
      <c r="A511" s="2"/>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16"/>
      <c r="AG511" s="16"/>
      <c r="AH511" s="16"/>
      <c r="AI511" s="16"/>
    </row>
    <row r="512" spans="1:35" ht="13.2">
      <c r="A512" s="2"/>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16"/>
      <c r="AG512" s="16"/>
      <c r="AH512" s="16"/>
      <c r="AI512" s="16"/>
    </row>
    <row r="513" spans="1:35" ht="13.2">
      <c r="A513" s="2"/>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16"/>
      <c r="AG513" s="16"/>
      <c r="AH513" s="16"/>
      <c r="AI513" s="16"/>
    </row>
    <row r="514" spans="1:35" ht="13.2">
      <c r="A514" s="2"/>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16"/>
      <c r="AG514" s="16"/>
      <c r="AH514" s="16"/>
      <c r="AI514" s="16"/>
    </row>
    <row r="515" spans="1:35" ht="13.2">
      <c r="A515" s="2"/>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16"/>
      <c r="AG515" s="16"/>
      <c r="AH515" s="16"/>
      <c r="AI515" s="16"/>
    </row>
    <row r="516" spans="1:35" ht="13.2">
      <c r="A516" s="2"/>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16"/>
      <c r="AG516" s="16"/>
      <c r="AH516" s="16"/>
      <c r="AI516" s="16"/>
    </row>
    <row r="517" spans="1:35" ht="13.2">
      <c r="A517" s="2"/>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16"/>
      <c r="AG517" s="16"/>
      <c r="AH517" s="16"/>
      <c r="AI517" s="16"/>
    </row>
    <row r="518" spans="1:35" ht="13.2">
      <c r="A518" s="2"/>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16"/>
      <c r="AG518" s="16"/>
      <c r="AH518" s="16"/>
      <c r="AI518" s="16"/>
    </row>
    <row r="519" spans="1:35" ht="13.2">
      <c r="A519" s="2"/>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16"/>
      <c r="AG519" s="16"/>
      <c r="AH519" s="16"/>
      <c r="AI519" s="16"/>
    </row>
    <row r="520" spans="1:35" ht="13.2">
      <c r="A520" s="2"/>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16"/>
      <c r="AG520" s="16"/>
      <c r="AH520" s="16"/>
      <c r="AI520" s="16"/>
    </row>
    <row r="521" spans="1:35" ht="13.2">
      <c r="A521" s="2"/>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16"/>
      <c r="AG521" s="16"/>
      <c r="AH521" s="16"/>
      <c r="AI521" s="16"/>
    </row>
    <row r="522" spans="1:35" ht="13.2">
      <c r="A522" s="2"/>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16"/>
      <c r="AG522" s="16"/>
      <c r="AH522" s="16"/>
      <c r="AI522" s="16"/>
    </row>
    <row r="523" spans="1:35" ht="13.2">
      <c r="A523" s="2"/>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16"/>
      <c r="AG523" s="16"/>
      <c r="AH523" s="16"/>
      <c r="AI523" s="16"/>
    </row>
    <row r="524" spans="1:35" ht="13.2">
      <c r="A524" s="2"/>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16"/>
      <c r="AG524" s="16"/>
      <c r="AH524" s="16"/>
      <c r="AI524" s="16"/>
    </row>
    <row r="525" spans="1:35" ht="13.2">
      <c r="A525" s="2"/>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16"/>
      <c r="AG525" s="16"/>
      <c r="AH525" s="16"/>
      <c r="AI525" s="16"/>
    </row>
    <row r="526" spans="1:35" ht="13.2">
      <c r="A526" s="2"/>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16"/>
      <c r="AG526" s="16"/>
      <c r="AH526" s="16"/>
      <c r="AI526" s="16"/>
    </row>
    <row r="527" spans="1:35" ht="13.2">
      <c r="A527" s="2"/>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16"/>
      <c r="AG527" s="16"/>
      <c r="AH527" s="16"/>
      <c r="AI527" s="16"/>
    </row>
    <row r="528" spans="1:35" ht="13.2">
      <c r="A528" s="2"/>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16"/>
      <c r="AG528" s="16"/>
      <c r="AH528" s="16"/>
      <c r="AI528" s="16"/>
    </row>
    <row r="529" spans="1:35" ht="13.2">
      <c r="A529" s="2"/>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16"/>
      <c r="AG529" s="16"/>
      <c r="AH529" s="16"/>
      <c r="AI529" s="16"/>
    </row>
    <row r="530" spans="1:35" ht="13.2">
      <c r="A530" s="2"/>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16"/>
      <c r="AG530" s="16"/>
      <c r="AH530" s="16"/>
      <c r="AI530" s="16"/>
    </row>
    <row r="531" spans="1:35" ht="13.2">
      <c r="A531" s="2"/>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16"/>
      <c r="AG531" s="16"/>
      <c r="AH531" s="16"/>
      <c r="AI531" s="16"/>
    </row>
    <row r="532" spans="1:35" ht="13.2">
      <c r="A532" s="2"/>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16"/>
      <c r="AG532" s="16"/>
      <c r="AH532" s="16"/>
      <c r="AI532" s="16"/>
    </row>
    <row r="533" spans="1:35" ht="13.2">
      <c r="A533" s="2"/>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16"/>
      <c r="AG533" s="16"/>
      <c r="AH533" s="16"/>
      <c r="AI533" s="16"/>
    </row>
    <row r="534" spans="1:35" ht="13.2">
      <c r="A534" s="2"/>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16"/>
      <c r="AG534" s="16"/>
      <c r="AH534" s="16"/>
      <c r="AI534" s="16"/>
    </row>
    <row r="535" spans="1:35" ht="13.2">
      <c r="A535" s="2"/>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16"/>
      <c r="AG535" s="16"/>
      <c r="AH535" s="16"/>
      <c r="AI535" s="16"/>
    </row>
    <row r="536" spans="1:35" ht="13.2">
      <c r="A536" s="2"/>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16"/>
      <c r="AG536" s="16"/>
      <c r="AH536" s="16"/>
      <c r="AI536" s="16"/>
    </row>
    <row r="537" spans="1:35" ht="13.2">
      <c r="A537" s="2"/>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16"/>
      <c r="AG537" s="16"/>
      <c r="AH537" s="16"/>
      <c r="AI537" s="16"/>
    </row>
    <row r="538" spans="1:35" ht="13.2">
      <c r="A538" s="2"/>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16"/>
      <c r="AG538" s="16"/>
      <c r="AH538" s="16"/>
      <c r="AI538" s="16"/>
    </row>
    <row r="539" spans="1:35" ht="13.2">
      <c r="A539" s="2"/>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16"/>
      <c r="AG539" s="16"/>
      <c r="AH539" s="16"/>
      <c r="AI539" s="16"/>
    </row>
    <row r="540" spans="1:35" ht="13.2">
      <c r="A540" s="2"/>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16"/>
      <c r="AG540" s="16"/>
      <c r="AH540" s="16"/>
      <c r="AI540" s="16"/>
    </row>
    <row r="541" spans="1:35" ht="13.2">
      <c r="A541" s="2"/>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16"/>
      <c r="AG541" s="16"/>
      <c r="AH541" s="16"/>
      <c r="AI541" s="16"/>
    </row>
    <row r="542" spans="1:35" ht="13.2">
      <c r="A542" s="2"/>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16"/>
      <c r="AG542" s="16"/>
      <c r="AH542" s="16"/>
      <c r="AI542" s="16"/>
    </row>
    <row r="543" spans="1:35" ht="13.2">
      <c r="A543" s="2"/>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16"/>
      <c r="AG543" s="16"/>
      <c r="AH543" s="16"/>
      <c r="AI543" s="16"/>
    </row>
    <row r="544" spans="1:35" ht="13.2">
      <c r="A544" s="2"/>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16"/>
      <c r="AG544" s="16"/>
      <c r="AH544" s="16"/>
      <c r="AI544" s="16"/>
    </row>
    <row r="545" spans="1:35" ht="13.2">
      <c r="A545" s="2"/>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16"/>
      <c r="AG545" s="16"/>
      <c r="AH545" s="16"/>
      <c r="AI545" s="16"/>
    </row>
    <row r="546" spans="1:35" ht="13.2">
      <c r="A546" s="2"/>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16"/>
      <c r="AG546" s="16"/>
      <c r="AH546" s="16"/>
      <c r="AI546" s="16"/>
    </row>
    <row r="547" spans="1:35" ht="13.2">
      <c r="A547" s="2"/>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16"/>
      <c r="AG547" s="16"/>
      <c r="AH547" s="16"/>
      <c r="AI547" s="16"/>
    </row>
    <row r="548" spans="1:35" ht="13.2">
      <c r="A548" s="2"/>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16"/>
      <c r="AG548" s="16"/>
      <c r="AH548" s="16"/>
      <c r="AI548" s="16"/>
    </row>
    <row r="549" spans="1:35" ht="13.2">
      <c r="A549" s="2"/>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16"/>
      <c r="AG549" s="16"/>
      <c r="AH549" s="16"/>
      <c r="AI549" s="16"/>
    </row>
    <row r="550" spans="1:35" ht="13.2">
      <c r="A550" s="2"/>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16"/>
      <c r="AG550" s="16"/>
      <c r="AH550" s="16"/>
      <c r="AI550" s="16"/>
    </row>
    <row r="551" spans="1:35" ht="13.2">
      <c r="A551" s="2"/>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16"/>
      <c r="AG551" s="16"/>
      <c r="AH551" s="16"/>
      <c r="AI551" s="16"/>
    </row>
    <row r="552" spans="1:35" ht="13.2">
      <c r="A552" s="2"/>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16"/>
      <c r="AG552" s="16"/>
      <c r="AH552" s="16"/>
      <c r="AI552" s="16"/>
    </row>
    <row r="553" spans="1:35" ht="13.2">
      <c r="A553" s="2"/>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16"/>
      <c r="AG553" s="16"/>
      <c r="AH553" s="16"/>
      <c r="AI553" s="16"/>
    </row>
    <row r="554" spans="1:35" ht="13.2">
      <c r="A554" s="2"/>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16"/>
      <c r="AG554" s="16"/>
      <c r="AH554" s="16"/>
      <c r="AI554" s="16"/>
    </row>
    <row r="555" spans="1:35" ht="13.2">
      <c r="A555" s="2"/>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16"/>
      <c r="AG555" s="16"/>
      <c r="AH555" s="16"/>
      <c r="AI555" s="16"/>
    </row>
    <row r="556" spans="1:35" ht="13.2">
      <c r="A556" s="2"/>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16"/>
      <c r="AG556" s="16"/>
      <c r="AH556" s="16"/>
      <c r="AI556" s="16"/>
    </row>
    <row r="557" spans="1:35" ht="13.2">
      <c r="A557" s="2"/>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16"/>
      <c r="AG557" s="16"/>
      <c r="AH557" s="16"/>
      <c r="AI557" s="16"/>
    </row>
    <row r="558" spans="1:35" ht="13.2">
      <c r="A558" s="2"/>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16"/>
      <c r="AG558" s="16"/>
      <c r="AH558" s="16"/>
      <c r="AI558" s="16"/>
    </row>
    <row r="559" spans="1:35" ht="13.2">
      <c r="A559" s="2"/>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16"/>
      <c r="AG559" s="16"/>
      <c r="AH559" s="16"/>
      <c r="AI559" s="16"/>
    </row>
    <row r="560" spans="1:35" ht="13.2">
      <c r="A560" s="2"/>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16"/>
      <c r="AG560" s="16"/>
      <c r="AH560" s="16"/>
      <c r="AI560" s="16"/>
    </row>
    <row r="561" spans="1:35" ht="13.2">
      <c r="A561" s="2"/>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16"/>
      <c r="AG561" s="16"/>
      <c r="AH561" s="16"/>
      <c r="AI561" s="16"/>
    </row>
    <row r="562" spans="1:35" ht="13.2">
      <c r="A562" s="2"/>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16"/>
      <c r="AG562" s="16"/>
      <c r="AH562" s="16"/>
      <c r="AI562" s="16"/>
    </row>
    <row r="563" spans="1:35" ht="13.2">
      <c r="A563" s="2"/>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16"/>
      <c r="AG563" s="16"/>
      <c r="AH563" s="16"/>
      <c r="AI563" s="16"/>
    </row>
    <row r="564" spans="1:35" ht="13.2">
      <c r="A564" s="2"/>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16"/>
      <c r="AG564" s="16"/>
      <c r="AH564" s="16"/>
      <c r="AI564" s="16"/>
    </row>
    <row r="565" spans="1:35" ht="13.2">
      <c r="A565" s="2"/>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16"/>
      <c r="AG565" s="16"/>
      <c r="AH565" s="16"/>
      <c r="AI565" s="16"/>
    </row>
    <row r="566" spans="1:35" ht="13.2">
      <c r="A566" s="2"/>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16"/>
      <c r="AG566" s="16"/>
      <c r="AH566" s="16"/>
      <c r="AI566" s="16"/>
    </row>
    <row r="567" spans="1:35" ht="13.2">
      <c r="A567" s="2"/>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16"/>
      <c r="AG567" s="16"/>
      <c r="AH567" s="16"/>
      <c r="AI567" s="16"/>
    </row>
    <row r="568" spans="1:35" ht="13.2">
      <c r="A568" s="2"/>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16"/>
      <c r="AG568" s="16"/>
      <c r="AH568" s="16"/>
      <c r="AI568" s="16"/>
    </row>
    <row r="569" spans="1:35" ht="13.2">
      <c r="A569" s="2"/>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16"/>
      <c r="AG569" s="16"/>
      <c r="AH569" s="16"/>
      <c r="AI569" s="16"/>
    </row>
    <row r="570" spans="1:35" ht="13.2">
      <c r="A570" s="2"/>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16"/>
      <c r="AG570" s="16"/>
      <c r="AH570" s="16"/>
      <c r="AI570" s="16"/>
    </row>
    <row r="571" spans="1:35" ht="13.2">
      <c r="A571" s="2"/>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16"/>
      <c r="AG571" s="16"/>
      <c r="AH571" s="16"/>
      <c r="AI571" s="16"/>
    </row>
    <row r="572" spans="1:35" ht="13.2">
      <c r="A572" s="2"/>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16"/>
      <c r="AG572" s="16"/>
      <c r="AH572" s="16"/>
      <c r="AI572" s="16"/>
    </row>
    <row r="573" spans="1:35" ht="13.2">
      <c r="A573" s="2"/>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16"/>
      <c r="AG573" s="16"/>
      <c r="AH573" s="16"/>
      <c r="AI573" s="16"/>
    </row>
    <row r="574" spans="1:35" ht="13.2">
      <c r="A574" s="2"/>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16"/>
      <c r="AG574" s="16"/>
      <c r="AH574" s="16"/>
      <c r="AI574" s="16"/>
    </row>
    <row r="575" spans="1:35" ht="13.2">
      <c r="A575" s="2"/>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16"/>
      <c r="AG575" s="16"/>
      <c r="AH575" s="16"/>
      <c r="AI575" s="16"/>
    </row>
    <row r="576" spans="1:35" ht="13.2">
      <c r="A576" s="2"/>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16"/>
      <c r="AG576" s="16"/>
      <c r="AH576" s="16"/>
      <c r="AI576" s="16"/>
    </row>
    <row r="577" spans="1:35" ht="13.2">
      <c r="A577" s="2"/>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16"/>
      <c r="AG577" s="16"/>
      <c r="AH577" s="16"/>
      <c r="AI577" s="16"/>
    </row>
    <row r="578" spans="1:35" ht="13.2">
      <c r="A578" s="2"/>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16"/>
      <c r="AG578" s="16"/>
      <c r="AH578" s="16"/>
      <c r="AI578" s="16"/>
    </row>
    <row r="579" spans="1:35" ht="13.2">
      <c r="A579" s="2"/>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16"/>
      <c r="AG579" s="16"/>
      <c r="AH579" s="16"/>
      <c r="AI579" s="16"/>
    </row>
    <row r="580" spans="1:35" ht="13.2">
      <c r="A580" s="2"/>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16"/>
      <c r="AG580" s="16"/>
      <c r="AH580" s="16"/>
      <c r="AI580" s="16"/>
    </row>
    <row r="581" spans="1:35" ht="13.2">
      <c r="A581" s="2"/>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16"/>
      <c r="AG581" s="16"/>
      <c r="AH581" s="16"/>
      <c r="AI581" s="16"/>
    </row>
    <row r="582" spans="1:35" ht="13.2">
      <c r="A582" s="2"/>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16"/>
      <c r="AG582" s="16"/>
      <c r="AH582" s="16"/>
      <c r="AI582" s="16"/>
    </row>
    <row r="583" spans="1:35" ht="13.2">
      <c r="A583" s="2"/>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16"/>
      <c r="AG583" s="16"/>
      <c r="AH583" s="16"/>
      <c r="AI583" s="16"/>
    </row>
    <row r="584" spans="1:35" ht="13.2">
      <c r="A584" s="2"/>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16"/>
      <c r="AG584" s="16"/>
      <c r="AH584" s="16"/>
      <c r="AI584" s="16"/>
    </row>
    <row r="585" spans="1:35" ht="13.2">
      <c r="A585" s="2"/>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16"/>
      <c r="AG585" s="16"/>
      <c r="AH585" s="16"/>
      <c r="AI585" s="16"/>
    </row>
    <row r="586" spans="1:35" ht="13.2">
      <c r="A586" s="2"/>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16"/>
      <c r="AG586" s="16"/>
      <c r="AH586" s="16"/>
      <c r="AI586" s="16"/>
    </row>
    <row r="587" spans="1:35" ht="13.2">
      <c r="A587" s="2"/>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16"/>
      <c r="AG587" s="16"/>
      <c r="AH587" s="16"/>
      <c r="AI587" s="16"/>
    </row>
    <row r="588" spans="1:35" ht="13.2">
      <c r="A588" s="2"/>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16"/>
      <c r="AG588" s="16"/>
      <c r="AH588" s="16"/>
      <c r="AI588" s="16"/>
    </row>
    <row r="589" spans="1:35" ht="13.2">
      <c r="A589" s="2"/>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16"/>
      <c r="AG589" s="16"/>
      <c r="AH589" s="16"/>
      <c r="AI589" s="16"/>
    </row>
    <row r="590" spans="1:35" ht="13.2">
      <c r="A590" s="2"/>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16"/>
      <c r="AG590" s="16"/>
      <c r="AH590" s="16"/>
      <c r="AI590" s="16"/>
    </row>
    <row r="591" spans="1:35" ht="13.2">
      <c r="A591" s="2"/>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16"/>
      <c r="AG591" s="16"/>
      <c r="AH591" s="16"/>
      <c r="AI591" s="16"/>
    </row>
    <row r="592" spans="1:35" ht="13.2">
      <c r="A592" s="2"/>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16"/>
      <c r="AG592" s="16"/>
      <c r="AH592" s="16"/>
      <c r="AI592" s="16"/>
    </row>
    <row r="593" spans="1:35" ht="13.2">
      <c r="A593" s="2"/>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16"/>
      <c r="AG593" s="16"/>
      <c r="AH593" s="16"/>
      <c r="AI593" s="16"/>
    </row>
    <row r="594" spans="1:35" ht="13.2">
      <c r="A594" s="2"/>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16"/>
      <c r="AG594" s="16"/>
      <c r="AH594" s="16"/>
      <c r="AI594" s="16"/>
    </row>
    <row r="595" spans="1:35" ht="13.2">
      <c r="A595" s="2"/>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16"/>
      <c r="AG595" s="16"/>
      <c r="AH595" s="16"/>
      <c r="AI595" s="16"/>
    </row>
    <row r="596" spans="1:35" ht="13.2">
      <c r="A596" s="2"/>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16"/>
      <c r="AG596" s="16"/>
      <c r="AH596" s="16"/>
      <c r="AI596" s="16"/>
    </row>
    <row r="597" spans="1:35" ht="13.2">
      <c r="A597" s="2"/>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16"/>
      <c r="AG597" s="16"/>
      <c r="AH597" s="16"/>
      <c r="AI597" s="16"/>
    </row>
    <row r="598" spans="1:35" ht="13.2">
      <c r="A598" s="2"/>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16"/>
      <c r="AG598" s="16"/>
      <c r="AH598" s="16"/>
      <c r="AI598" s="16"/>
    </row>
    <row r="599" spans="1:35" ht="13.2">
      <c r="A599" s="2"/>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16"/>
      <c r="AG599" s="16"/>
      <c r="AH599" s="16"/>
      <c r="AI599" s="16"/>
    </row>
    <row r="600" spans="1:35" ht="13.2">
      <c r="A600" s="2"/>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16"/>
      <c r="AG600" s="16"/>
      <c r="AH600" s="16"/>
      <c r="AI600" s="16"/>
    </row>
    <row r="601" spans="1:35" ht="13.2">
      <c r="A601" s="2"/>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16"/>
      <c r="AG601" s="16"/>
      <c r="AH601" s="16"/>
      <c r="AI601" s="16"/>
    </row>
    <row r="602" spans="1:35" ht="13.2">
      <c r="A602" s="2"/>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16"/>
      <c r="AG602" s="16"/>
      <c r="AH602" s="16"/>
      <c r="AI602" s="16"/>
    </row>
    <row r="603" spans="1:35" ht="13.2">
      <c r="A603" s="2"/>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16"/>
      <c r="AG603" s="16"/>
      <c r="AH603" s="16"/>
      <c r="AI603" s="16"/>
    </row>
    <row r="604" spans="1:35" ht="13.2">
      <c r="A604" s="2"/>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16"/>
      <c r="AG604" s="16"/>
      <c r="AH604" s="16"/>
      <c r="AI604" s="16"/>
    </row>
    <row r="605" spans="1:35" ht="13.2">
      <c r="A605" s="2"/>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16"/>
      <c r="AG605" s="16"/>
      <c r="AH605" s="16"/>
      <c r="AI605" s="16"/>
    </row>
    <row r="606" spans="1:35" ht="13.2">
      <c r="A606" s="2"/>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16"/>
      <c r="AG606" s="16"/>
      <c r="AH606" s="16"/>
      <c r="AI606" s="16"/>
    </row>
    <row r="607" spans="1:35" ht="13.2">
      <c r="A607" s="2"/>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16"/>
      <c r="AG607" s="16"/>
      <c r="AH607" s="16"/>
      <c r="AI607" s="16"/>
    </row>
    <row r="608" spans="1:35" ht="13.2">
      <c r="A608" s="2"/>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16"/>
      <c r="AG608" s="16"/>
      <c r="AH608" s="16"/>
      <c r="AI608" s="16"/>
    </row>
    <row r="609" spans="1:35" ht="13.2">
      <c r="A609" s="2"/>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16"/>
      <c r="AG609" s="16"/>
      <c r="AH609" s="16"/>
      <c r="AI609" s="16"/>
    </row>
    <row r="610" spans="1:35" ht="13.2">
      <c r="A610" s="2"/>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16"/>
      <c r="AG610" s="16"/>
      <c r="AH610" s="16"/>
      <c r="AI610" s="16"/>
    </row>
    <row r="611" spans="1:35" ht="13.2">
      <c r="A611" s="2"/>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16"/>
      <c r="AG611" s="16"/>
      <c r="AH611" s="16"/>
      <c r="AI611" s="16"/>
    </row>
    <row r="612" spans="1:35" ht="13.2">
      <c r="A612" s="2"/>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16"/>
      <c r="AG612" s="16"/>
      <c r="AH612" s="16"/>
      <c r="AI612" s="16"/>
    </row>
    <row r="613" spans="1:35" ht="13.2">
      <c r="A613" s="2"/>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16"/>
      <c r="AG613" s="16"/>
      <c r="AH613" s="16"/>
      <c r="AI613" s="16"/>
    </row>
    <row r="614" spans="1:35" ht="13.2">
      <c r="A614" s="2"/>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16"/>
      <c r="AG614" s="16"/>
      <c r="AH614" s="16"/>
      <c r="AI614" s="16"/>
    </row>
    <row r="615" spans="1:35" ht="13.2">
      <c r="A615" s="2"/>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16"/>
      <c r="AG615" s="16"/>
      <c r="AH615" s="16"/>
      <c r="AI615" s="16"/>
    </row>
    <row r="616" spans="1:35" ht="13.2">
      <c r="A616" s="2"/>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16"/>
      <c r="AG616" s="16"/>
      <c r="AH616" s="16"/>
      <c r="AI616" s="16"/>
    </row>
    <row r="617" spans="1:35" ht="13.2">
      <c r="A617" s="2"/>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16"/>
      <c r="AG617" s="16"/>
      <c r="AH617" s="16"/>
      <c r="AI617" s="16"/>
    </row>
    <row r="618" spans="1:35" ht="13.2">
      <c r="A618" s="2"/>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16"/>
      <c r="AG618" s="16"/>
      <c r="AH618" s="16"/>
      <c r="AI618" s="16"/>
    </row>
    <row r="619" spans="1:35" ht="13.2">
      <c r="A619" s="2"/>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16"/>
      <c r="AG619" s="16"/>
      <c r="AH619" s="16"/>
      <c r="AI619" s="16"/>
    </row>
    <row r="620" spans="1:35" ht="13.2">
      <c r="A620" s="2"/>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16"/>
      <c r="AG620" s="16"/>
      <c r="AH620" s="16"/>
      <c r="AI620" s="16"/>
    </row>
    <row r="621" spans="1:35" ht="13.2">
      <c r="A621" s="2"/>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16"/>
      <c r="AG621" s="16"/>
      <c r="AH621" s="16"/>
      <c r="AI621" s="16"/>
    </row>
    <row r="622" spans="1:35" ht="13.2">
      <c r="A622" s="2"/>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16"/>
      <c r="AG622" s="16"/>
      <c r="AH622" s="16"/>
      <c r="AI622" s="16"/>
    </row>
    <row r="623" spans="1:35" ht="13.2">
      <c r="A623" s="2"/>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16"/>
      <c r="AG623" s="16"/>
      <c r="AH623" s="16"/>
      <c r="AI623" s="16"/>
    </row>
    <row r="624" spans="1:35" ht="13.2">
      <c r="A624" s="2"/>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16"/>
      <c r="AG624" s="16"/>
      <c r="AH624" s="16"/>
      <c r="AI624" s="16"/>
    </row>
    <row r="625" spans="1:35" ht="13.2">
      <c r="A625" s="2"/>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16"/>
      <c r="AG625" s="16"/>
      <c r="AH625" s="16"/>
      <c r="AI625" s="16"/>
    </row>
    <row r="626" spans="1:35" ht="13.2">
      <c r="A626" s="2"/>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16"/>
      <c r="AG626" s="16"/>
      <c r="AH626" s="16"/>
      <c r="AI626" s="16"/>
    </row>
    <row r="627" spans="1:35" ht="13.2">
      <c r="A627" s="2"/>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16"/>
      <c r="AG627" s="16"/>
      <c r="AH627" s="16"/>
      <c r="AI627" s="16"/>
    </row>
    <row r="628" spans="1:35" ht="13.2">
      <c r="A628" s="2"/>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16"/>
      <c r="AG628" s="16"/>
      <c r="AH628" s="16"/>
      <c r="AI628" s="16"/>
    </row>
    <row r="629" spans="1:35" ht="13.2">
      <c r="A629" s="2"/>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16"/>
      <c r="AG629" s="16"/>
      <c r="AH629" s="16"/>
      <c r="AI629" s="16"/>
    </row>
    <row r="630" spans="1:35" ht="13.2">
      <c r="A630" s="2"/>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16"/>
      <c r="AG630" s="16"/>
      <c r="AH630" s="16"/>
      <c r="AI630" s="16"/>
    </row>
    <row r="631" spans="1:35" ht="13.2">
      <c r="A631" s="2"/>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16"/>
      <c r="AG631" s="16"/>
      <c r="AH631" s="16"/>
      <c r="AI631" s="16"/>
    </row>
    <row r="632" spans="1:35" ht="13.2">
      <c r="A632" s="2"/>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16"/>
      <c r="AG632" s="16"/>
      <c r="AH632" s="16"/>
      <c r="AI632" s="16"/>
    </row>
    <row r="633" spans="1:35" ht="13.2">
      <c r="A633" s="2"/>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16"/>
      <c r="AG633" s="16"/>
      <c r="AH633" s="16"/>
      <c r="AI633" s="16"/>
    </row>
    <row r="634" spans="1:35" ht="13.2">
      <c r="A634" s="2"/>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16"/>
      <c r="AG634" s="16"/>
      <c r="AH634" s="16"/>
      <c r="AI634" s="16"/>
    </row>
    <row r="635" spans="1:35" ht="13.2">
      <c r="A635" s="2"/>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16"/>
      <c r="AG635" s="16"/>
      <c r="AH635" s="16"/>
      <c r="AI635" s="16"/>
    </row>
    <row r="636" spans="1:35" ht="13.2">
      <c r="A636" s="2"/>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16"/>
      <c r="AG636" s="16"/>
      <c r="AH636" s="16"/>
      <c r="AI636" s="16"/>
    </row>
    <row r="637" spans="1:35" ht="13.2">
      <c r="A637" s="2"/>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16"/>
      <c r="AG637" s="16"/>
      <c r="AH637" s="16"/>
      <c r="AI637" s="16"/>
    </row>
    <row r="638" spans="1:35" ht="13.2">
      <c r="A638" s="2"/>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16"/>
      <c r="AG638" s="16"/>
      <c r="AH638" s="16"/>
      <c r="AI638" s="16"/>
    </row>
    <row r="639" spans="1:35" ht="13.2">
      <c r="A639" s="2"/>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16"/>
      <c r="AG639" s="16"/>
      <c r="AH639" s="16"/>
      <c r="AI639" s="16"/>
    </row>
    <row r="640" spans="1:35" ht="13.2">
      <c r="A640" s="2"/>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16"/>
      <c r="AG640" s="16"/>
      <c r="AH640" s="16"/>
      <c r="AI640" s="16"/>
    </row>
    <row r="641" spans="1:35" ht="13.2">
      <c r="A641" s="2"/>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16"/>
      <c r="AG641" s="16"/>
      <c r="AH641" s="16"/>
      <c r="AI641" s="16"/>
    </row>
    <row r="642" spans="1:35" ht="13.2">
      <c r="A642" s="2"/>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16"/>
      <c r="AG642" s="16"/>
      <c r="AH642" s="16"/>
      <c r="AI642" s="16"/>
    </row>
    <row r="643" spans="1:35" ht="13.2">
      <c r="A643" s="2"/>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16"/>
      <c r="AG643" s="16"/>
      <c r="AH643" s="16"/>
      <c r="AI643" s="16"/>
    </row>
    <row r="644" spans="1:35" ht="13.2">
      <c r="A644" s="2"/>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16"/>
      <c r="AG644" s="16"/>
      <c r="AH644" s="16"/>
      <c r="AI644" s="16"/>
    </row>
    <row r="645" spans="1:35" ht="13.2">
      <c r="A645" s="2"/>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16"/>
      <c r="AG645" s="16"/>
      <c r="AH645" s="16"/>
      <c r="AI645" s="16"/>
    </row>
    <row r="646" spans="1:35" ht="13.2">
      <c r="A646" s="2"/>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16"/>
      <c r="AG646" s="16"/>
      <c r="AH646" s="16"/>
      <c r="AI646" s="16"/>
    </row>
    <row r="647" spans="1:35" ht="13.2">
      <c r="A647" s="2"/>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16"/>
      <c r="AG647" s="16"/>
      <c r="AH647" s="16"/>
      <c r="AI647" s="16"/>
    </row>
    <row r="648" spans="1:35" ht="13.2">
      <c r="A648" s="2"/>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16"/>
      <c r="AG648" s="16"/>
      <c r="AH648" s="16"/>
      <c r="AI648" s="16"/>
    </row>
    <row r="649" spans="1:35" ht="13.2">
      <c r="A649" s="2"/>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16"/>
      <c r="AG649" s="16"/>
      <c r="AH649" s="16"/>
      <c r="AI649" s="16"/>
    </row>
    <row r="650" spans="1:35" ht="13.2">
      <c r="A650" s="2"/>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16"/>
      <c r="AG650" s="16"/>
      <c r="AH650" s="16"/>
      <c r="AI650" s="16"/>
    </row>
    <row r="651" spans="1:35" ht="13.2">
      <c r="A651" s="2"/>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16"/>
      <c r="AG651" s="16"/>
      <c r="AH651" s="16"/>
      <c r="AI651" s="16"/>
    </row>
    <row r="652" spans="1:35" ht="13.2">
      <c r="A652" s="2"/>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16"/>
      <c r="AG652" s="16"/>
      <c r="AH652" s="16"/>
      <c r="AI652" s="16"/>
    </row>
    <row r="653" spans="1:35" ht="13.2">
      <c r="A653" s="2"/>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16"/>
      <c r="AG653" s="16"/>
      <c r="AH653" s="16"/>
      <c r="AI653" s="16"/>
    </row>
    <row r="654" spans="1:35" ht="13.2">
      <c r="A654" s="2"/>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16"/>
      <c r="AG654" s="16"/>
      <c r="AH654" s="16"/>
      <c r="AI654" s="16"/>
    </row>
    <row r="655" spans="1:35" ht="13.2">
      <c r="A655" s="2"/>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16"/>
      <c r="AG655" s="16"/>
      <c r="AH655" s="16"/>
      <c r="AI655" s="16"/>
    </row>
    <row r="656" spans="1:35" ht="13.2">
      <c r="A656" s="2"/>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16"/>
      <c r="AG656" s="16"/>
      <c r="AH656" s="16"/>
      <c r="AI656" s="16"/>
    </row>
    <row r="657" spans="1:35" ht="13.2">
      <c r="A657" s="2"/>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16"/>
      <c r="AG657" s="16"/>
      <c r="AH657" s="16"/>
      <c r="AI657" s="16"/>
    </row>
    <row r="658" spans="1:35" ht="13.2">
      <c r="A658" s="2"/>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16"/>
      <c r="AG658" s="16"/>
      <c r="AH658" s="16"/>
      <c r="AI658" s="16"/>
    </row>
    <row r="659" spans="1:35" ht="13.2">
      <c r="A659" s="2"/>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16"/>
      <c r="AG659" s="16"/>
      <c r="AH659" s="16"/>
      <c r="AI659" s="16"/>
    </row>
    <row r="660" spans="1:35" ht="13.2">
      <c r="A660" s="2"/>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16"/>
      <c r="AG660" s="16"/>
      <c r="AH660" s="16"/>
      <c r="AI660" s="16"/>
    </row>
    <row r="661" spans="1:35" ht="13.2">
      <c r="A661" s="2"/>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16"/>
      <c r="AG661" s="16"/>
      <c r="AH661" s="16"/>
      <c r="AI661" s="16"/>
    </row>
    <row r="662" spans="1:35" ht="13.2">
      <c r="A662" s="2"/>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16"/>
      <c r="AG662" s="16"/>
      <c r="AH662" s="16"/>
      <c r="AI662" s="16"/>
    </row>
    <row r="663" spans="1:35" ht="13.2">
      <c r="A663" s="2"/>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16"/>
      <c r="AG663" s="16"/>
      <c r="AH663" s="16"/>
      <c r="AI663" s="16"/>
    </row>
    <row r="664" spans="1:35" ht="13.2">
      <c r="A664" s="2"/>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16"/>
      <c r="AG664" s="16"/>
      <c r="AH664" s="16"/>
      <c r="AI664" s="16"/>
    </row>
    <row r="665" spans="1:35" ht="13.2">
      <c r="A665" s="2"/>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16"/>
      <c r="AG665" s="16"/>
      <c r="AH665" s="16"/>
      <c r="AI665" s="16"/>
    </row>
    <row r="666" spans="1:35" ht="13.2">
      <c r="A666" s="2"/>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16"/>
      <c r="AG666" s="16"/>
      <c r="AH666" s="16"/>
      <c r="AI666" s="16"/>
    </row>
    <row r="667" spans="1:35" ht="13.2">
      <c r="A667" s="2"/>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16"/>
      <c r="AG667" s="16"/>
      <c r="AH667" s="16"/>
      <c r="AI667" s="16"/>
    </row>
    <row r="668" spans="1:35" ht="13.2">
      <c r="A668" s="2"/>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16"/>
      <c r="AG668" s="16"/>
      <c r="AH668" s="16"/>
      <c r="AI668" s="16"/>
    </row>
    <row r="669" spans="1:35" ht="13.2">
      <c r="A669" s="2"/>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16"/>
      <c r="AG669" s="16"/>
      <c r="AH669" s="16"/>
      <c r="AI669" s="16"/>
    </row>
    <row r="670" spans="1:35" ht="13.2">
      <c r="A670" s="2"/>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16"/>
      <c r="AG670" s="16"/>
      <c r="AH670" s="16"/>
      <c r="AI670" s="16"/>
    </row>
    <row r="671" spans="1:35" ht="13.2">
      <c r="A671" s="2"/>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16"/>
      <c r="AG671" s="16"/>
      <c r="AH671" s="16"/>
      <c r="AI671" s="16"/>
    </row>
    <row r="672" spans="1:35" ht="13.2">
      <c r="A672" s="2"/>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16"/>
      <c r="AG672" s="16"/>
      <c r="AH672" s="16"/>
      <c r="AI672" s="16"/>
    </row>
    <row r="673" spans="1:35" ht="13.2">
      <c r="A673" s="2"/>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16"/>
      <c r="AG673" s="16"/>
      <c r="AH673" s="16"/>
      <c r="AI673" s="16"/>
    </row>
    <row r="674" spans="1:35" ht="13.2">
      <c r="A674" s="2"/>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16"/>
      <c r="AG674" s="16"/>
      <c r="AH674" s="16"/>
      <c r="AI674" s="16"/>
    </row>
    <row r="675" spans="1:35" ht="13.2">
      <c r="A675" s="2"/>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16"/>
      <c r="AG675" s="16"/>
      <c r="AH675" s="16"/>
      <c r="AI675" s="16"/>
    </row>
    <row r="676" spans="1:35" ht="13.2">
      <c r="A676" s="2"/>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16"/>
      <c r="AG676" s="16"/>
      <c r="AH676" s="16"/>
      <c r="AI676" s="16"/>
    </row>
    <row r="677" spans="1:35" ht="13.2">
      <c r="A677" s="2"/>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16"/>
      <c r="AG677" s="16"/>
      <c r="AH677" s="16"/>
      <c r="AI677" s="16"/>
    </row>
    <row r="678" spans="1:35" ht="13.2">
      <c r="A678" s="2"/>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16"/>
      <c r="AG678" s="16"/>
      <c r="AH678" s="16"/>
      <c r="AI678" s="16"/>
    </row>
    <row r="679" spans="1:35" ht="13.2">
      <c r="A679" s="2"/>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16"/>
      <c r="AG679" s="16"/>
      <c r="AH679" s="16"/>
      <c r="AI679" s="16"/>
    </row>
    <row r="680" spans="1:35" ht="13.2">
      <c r="A680" s="2"/>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16"/>
      <c r="AG680" s="16"/>
      <c r="AH680" s="16"/>
      <c r="AI680" s="16"/>
    </row>
    <row r="681" spans="1:35" ht="13.2">
      <c r="A681" s="2"/>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16"/>
      <c r="AG681" s="16"/>
      <c r="AH681" s="16"/>
      <c r="AI681" s="16"/>
    </row>
    <row r="682" spans="1:35" ht="13.2">
      <c r="A682" s="2"/>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16"/>
      <c r="AG682" s="16"/>
      <c r="AH682" s="16"/>
      <c r="AI682" s="16"/>
    </row>
    <row r="683" spans="1:35" ht="13.2">
      <c r="A683" s="2"/>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16"/>
      <c r="AG683" s="16"/>
      <c r="AH683" s="16"/>
      <c r="AI683" s="16"/>
    </row>
    <row r="684" spans="1:35" ht="13.2">
      <c r="A684" s="2"/>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16"/>
      <c r="AG684" s="16"/>
      <c r="AH684" s="16"/>
      <c r="AI684" s="16"/>
    </row>
    <row r="685" spans="1:35" ht="13.2">
      <c r="A685" s="2"/>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16"/>
      <c r="AG685" s="16"/>
      <c r="AH685" s="16"/>
      <c r="AI685" s="16"/>
    </row>
    <row r="686" spans="1:35" ht="13.2">
      <c r="A686" s="2"/>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16"/>
      <c r="AG686" s="16"/>
      <c r="AH686" s="16"/>
      <c r="AI686" s="16"/>
    </row>
    <row r="687" spans="1:35" ht="13.2">
      <c r="A687" s="2"/>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16"/>
      <c r="AG687" s="16"/>
      <c r="AH687" s="16"/>
      <c r="AI687" s="16"/>
    </row>
    <row r="688" spans="1:35" ht="13.2">
      <c r="A688" s="2"/>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16"/>
      <c r="AG688" s="16"/>
      <c r="AH688" s="16"/>
      <c r="AI688" s="16"/>
    </row>
    <row r="689" spans="1:35" ht="13.2">
      <c r="A689" s="2"/>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16"/>
      <c r="AG689" s="16"/>
      <c r="AH689" s="16"/>
      <c r="AI689" s="16"/>
    </row>
    <row r="690" spans="1:35" ht="13.2">
      <c r="A690" s="2"/>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16"/>
      <c r="AG690" s="16"/>
      <c r="AH690" s="16"/>
      <c r="AI690" s="16"/>
    </row>
    <row r="691" spans="1:35" ht="13.2">
      <c r="A691" s="2"/>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16"/>
      <c r="AG691" s="16"/>
      <c r="AH691" s="16"/>
      <c r="AI691" s="16"/>
    </row>
    <row r="692" spans="1:35" ht="13.2">
      <c r="A692" s="2"/>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16"/>
      <c r="AG692" s="16"/>
      <c r="AH692" s="16"/>
      <c r="AI692" s="16"/>
    </row>
    <row r="693" spans="1:35" ht="13.2">
      <c r="A693" s="2"/>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16"/>
      <c r="AG693" s="16"/>
      <c r="AH693" s="16"/>
      <c r="AI693" s="16"/>
    </row>
    <row r="694" spans="1:35" ht="13.2">
      <c r="A694" s="2"/>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16"/>
      <c r="AG694" s="16"/>
      <c r="AH694" s="16"/>
      <c r="AI694" s="16"/>
    </row>
    <row r="695" spans="1:35" ht="13.2">
      <c r="A695" s="2"/>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16"/>
      <c r="AG695" s="16"/>
      <c r="AH695" s="16"/>
      <c r="AI695" s="16"/>
    </row>
    <row r="696" spans="1:35" ht="13.2">
      <c r="A696" s="2"/>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16"/>
      <c r="AG696" s="16"/>
      <c r="AH696" s="16"/>
      <c r="AI696" s="16"/>
    </row>
    <row r="697" spans="1:35" ht="13.2">
      <c r="A697" s="2"/>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16"/>
      <c r="AG697" s="16"/>
      <c r="AH697" s="16"/>
      <c r="AI697" s="16"/>
    </row>
    <row r="698" spans="1:35" ht="13.2">
      <c r="A698" s="2"/>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16"/>
      <c r="AG698" s="16"/>
      <c r="AH698" s="16"/>
      <c r="AI698" s="16"/>
    </row>
    <row r="699" spans="1:35" ht="13.2">
      <c r="A699" s="2"/>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16"/>
      <c r="AG699" s="16"/>
      <c r="AH699" s="16"/>
      <c r="AI699" s="16"/>
    </row>
    <row r="700" spans="1:35" ht="13.2">
      <c r="A700" s="2"/>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16"/>
      <c r="AG700" s="16"/>
      <c r="AH700" s="16"/>
      <c r="AI700" s="16"/>
    </row>
    <row r="701" spans="1:35" ht="13.2">
      <c r="A701" s="2"/>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16"/>
      <c r="AG701" s="16"/>
      <c r="AH701" s="16"/>
      <c r="AI701" s="16"/>
    </row>
    <row r="702" spans="1:35" ht="13.2">
      <c r="A702" s="2"/>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16"/>
      <c r="AG702" s="16"/>
      <c r="AH702" s="16"/>
      <c r="AI702" s="16"/>
    </row>
    <row r="703" spans="1:35" ht="13.2">
      <c r="A703" s="2"/>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16"/>
      <c r="AG703" s="16"/>
      <c r="AH703" s="16"/>
      <c r="AI703" s="16"/>
    </row>
    <row r="704" spans="1:35" ht="13.2">
      <c r="A704" s="2"/>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16"/>
      <c r="AG704" s="16"/>
      <c r="AH704" s="16"/>
      <c r="AI704" s="16"/>
    </row>
    <row r="705" spans="1:35" ht="13.2">
      <c r="A705" s="2"/>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16"/>
      <c r="AG705" s="16"/>
      <c r="AH705" s="16"/>
      <c r="AI705" s="16"/>
    </row>
    <row r="706" spans="1:35" ht="13.2">
      <c r="A706" s="2"/>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16"/>
      <c r="AG706" s="16"/>
      <c r="AH706" s="16"/>
      <c r="AI706" s="16"/>
    </row>
    <row r="707" spans="1:35" ht="13.2">
      <c r="A707" s="2"/>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16"/>
      <c r="AG707" s="16"/>
      <c r="AH707" s="16"/>
      <c r="AI707" s="16"/>
    </row>
    <row r="708" spans="1:35" ht="13.2">
      <c r="A708" s="2"/>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16"/>
      <c r="AG708" s="16"/>
      <c r="AH708" s="16"/>
      <c r="AI708" s="16"/>
    </row>
    <row r="709" spans="1:35" ht="13.2">
      <c r="A709" s="2"/>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16"/>
      <c r="AG709" s="16"/>
      <c r="AH709" s="16"/>
      <c r="AI709" s="16"/>
    </row>
    <row r="710" spans="1:35" ht="13.2">
      <c r="A710" s="2"/>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16"/>
      <c r="AG710" s="16"/>
      <c r="AH710" s="16"/>
      <c r="AI710" s="16"/>
    </row>
    <row r="711" spans="1:35" ht="13.2">
      <c r="A711" s="2"/>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16"/>
      <c r="AG711" s="16"/>
      <c r="AH711" s="16"/>
      <c r="AI711" s="16"/>
    </row>
    <row r="712" spans="1:35" ht="13.2">
      <c r="A712" s="2"/>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16"/>
      <c r="AG712" s="16"/>
      <c r="AH712" s="16"/>
      <c r="AI712" s="16"/>
    </row>
    <row r="713" spans="1:35" ht="13.2">
      <c r="A713" s="2"/>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16"/>
      <c r="AG713" s="16"/>
      <c r="AH713" s="16"/>
      <c r="AI713" s="16"/>
    </row>
    <row r="714" spans="1:35" ht="13.2">
      <c r="A714" s="2"/>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16"/>
      <c r="AG714" s="16"/>
      <c r="AH714" s="16"/>
      <c r="AI714" s="16"/>
    </row>
    <row r="715" spans="1:35" ht="13.2">
      <c r="A715" s="2"/>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16"/>
      <c r="AG715" s="16"/>
      <c r="AH715" s="16"/>
      <c r="AI715" s="16"/>
    </row>
    <row r="716" spans="1:35" ht="13.2">
      <c r="A716" s="2"/>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16"/>
      <c r="AG716" s="16"/>
      <c r="AH716" s="16"/>
      <c r="AI716" s="16"/>
    </row>
    <row r="717" spans="1:35" ht="13.2">
      <c r="A717" s="2"/>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16"/>
      <c r="AG717" s="16"/>
      <c r="AH717" s="16"/>
      <c r="AI717" s="16"/>
    </row>
    <row r="718" spans="1:35" ht="13.2">
      <c r="A718" s="2"/>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16"/>
      <c r="AG718" s="16"/>
      <c r="AH718" s="16"/>
      <c r="AI718" s="16"/>
    </row>
    <row r="719" spans="1:35" ht="13.2">
      <c r="A719" s="2"/>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16"/>
      <c r="AG719" s="16"/>
      <c r="AH719" s="16"/>
      <c r="AI719" s="16"/>
    </row>
    <row r="720" spans="1:35" ht="13.2">
      <c r="A720" s="2"/>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16"/>
      <c r="AG720" s="16"/>
      <c r="AH720" s="16"/>
      <c r="AI720" s="16"/>
    </row>
    <row r="721" spans="1:35" ht="13.2">
      <c r="A721" s="2"/>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16"/>
      <c r="AG721" s="16"/>
      <c r="AH721" s="16"/>
      <c r="AI721" s="16"/>
    </row>
    <row r="722" spans="1:35" ht="13.2">
      <c r="A722" s="2"/>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16"/>
      <c r="AG722" s="16"/>
      <c r="AH722" s="16"/>
      <c r="AI722" s="16"/>
    </row>
    <row r="723" spans="1:35" ht="13.2">
      <c r="A723" s="2"/>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16"/>
      <c r="AG723" s="16"/>
      <c r="AH723" s="16"/>
      <c r="AI723" s="16"/>
    </row>
    <row r="724" spans="1:35" ht="13.2">
      <c r="A724" s="2"/>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16"/>
      <c r="AG724" s="16"/>
      <c r="AH724" s="16"/>
      <c r="AI724" s="16"/>
    </row>
    <row r="725" spans="1:35" ht="13.2">
      <c r="A725" s="2"/>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16"/>
      <c r="AG725" s="16"/>
      <c r="AH725" s="16"/>
      <c r="AI725" s="16"/>
    </row>
    <row r="726" spans="1:35" ht="13.2">
      <c r="A726" s="2"/>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16"/>
      <c r="AG726" s="16"/>
      <c r="AH726" s="16"/>
      <c r="AI726" s="16"/>
    </row>
    <row r="727" spans="1:35" ht="13.2">
      <c r="A727" s="2"/>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16"/>
      <c r="AG727" s="16"/>
      <c r="AH727" s="16"/>
      <c r="AI727" s="16"/>
    </row>
    <row r="728" spans="1:35" ht="13.2">
      <c r="A728" s="2"/>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16"/>
      <c r="AG728" s="16"/>
      <c r="AH728" s="16"/>
      <c r="AI728" s="16"/>
    </row>
    <row r="729" spans="1:35" ht="13.2">
      <c r="A729" s="2"/>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16"/>
      <c r="AG729" s="16"/>
      <c r="AH729" s="16"/>
      <c r="AI729" s="16"/>
    </row>
    <row r="730" spans="1:35" ht="13.2">
      <c r="A730" s="2"/>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16"/>
      <c r="AG730" s="16"/>
      <c r="AH730" s="16"/>
      <c r="AI730" s="16"/>
    </row>
    <row r="731" spans="1:35" ht="13.2">
      <c r="A731" s="2"/>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16"/>
      <c r="AG731" s="16"/>
      <c r="AH731" s="16"/>
      <c r="AI731" s="16"/>
    </row>
    <row r="732" spans="1:35" ht="13.2">
      <c r="A732" s="2"/>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16"/>
      <c r="AG732" s="16"/>
      <c r="AH732" s="16"/>
      <c r="AI732" s="16"/>
    </row>
    <row r="733" spans="1:35" ht="13.2">
      <c r="A733" s="2"/>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16"/>
      <c r="AG733" s="16"/>
      <c r="AH733" s="16"/>
      <c r="AI733" s="16"/>
    </row>
    <row r="734" spans="1:35" ht="13.2">
      <c r="A734" s="2"/>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16"/>
      <c r="AG734" s="16"/>
      <c r="AH734" s="16"/>
      <c r="AI734" s="16"/>
    </row>
    <row r="735" spans="1:35" ht="13.2">
      <c r="A735" s="2"/>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16"/>
      <c r="AG735" s="16"/>
      <c r="AH735" s="16"/>
      <c r="AI735" s="16"/>
    </row>
    <row r="736" spans="1:35" ht="13.2">
      <c r="A736" s="2"/>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16"/>
      <c r="AG736" s="16"/>
      <c r="AH736" s="16"/>
      <c r="AI736" s="16"/>
    </row>
    <row r="737" spans="1:35" ht="13.2">
      <c r="A737" s="2"/>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16"/>
      <c r="AG737" s="16"/>
      <c r="AH737" s="16"/>
      <c r="AI737" s="16"/>
    </row>
    <row r="738" spans="1:35" ht="13.2">
      <c r="A738" s="2"/>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16"/>
      <c r="AG738" s="16"/>
      <c r="AH738" s="16"/>
      <c r="AI738" s="16"/>
    </row>
    <row r="739" spans="1:35" ht="13.2">
      <c r="A739" s="2"/>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16"/>
      <c r="AG739" s="16"/>
      <c r="AH739" s="16"/>
      <c r="AI739" s="16"/>
    </row>
    <row r="740" spans="1:35" ht="13.2">
      <c r="A740" s="2"/>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16"/>
      <c r="AG740" s="16"/>
      <c r="AH740" s="16"/>
      <c r="AI740" s="16"/>
    </row>
    <row r="741" spans="1:35" ht="13.2">
      <c r="A741" s="2"/>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16"/>
      <c r="AG741" s="16"/>
      <c r="AH741" s="16"/>
      <c r="AI741" s="16"/>
    </row>
    <row r="742" spans="1:35" ht="13.2">
      <c r="A742" s="2"/>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16"/>
      <c r="AG742" s="16"/>
      <c r="AH742" s="16"/>
      <c r="AI742" s="16"/>
    </row>
    <row r="743" spans="1:35" ht="13.2">
      <c r="A743" s="2"/>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16"/>
      <c r="AG743" s="16"/>
      <c r="AH743" s="16"/>
      <c r="AI743" s="16"/>
    </row>
    <row r="744" spans="1:35" ht="13.2">
      <c r="A744" s="2"/>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16"/>
      <c r="AG744" s="16"/>
      <c r="AH744" s="16"/>
      <c r="AI744" s="16"/>
    </row>
    <row r="745" spans="1:35" ht="13.2">
      <c r="A745" s="2"/>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16"/>
      <c r="AG745" s="16"/>
      <c r="AH745" s="16"/>
      <c r="AI745" s="16"/>
    </row>
    <row r="746" spans="1:35" ht="13.2">
      <c r="A746" s="2"/>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16"/>
      <c r="AG746" s="16"/>
      <c r="AH746" s="16"/>
      <c r="AI746" s="16"/>
    </row>
    <row r="747" spans="1:35" ht="13.2">
      <c r="A747" s="2"/>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16"/>
      <c r="AG747" s="16"/>
      <c r="AH747" s="16"/>
      <c r="AI747" s="16"/>
    </row>
    <row r="748" spans="1:35" ht="13.2">
      <c r="A748" s="2"/>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16"/>
      <c r="AG748" s="16"/>
      <c r="AH748" s="16"/>
      <c r="AI748" s="16"/>
    </row>
    <row r="749" spans="1:35" ht="13.2">
      <c r="A749" s="2"/>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16"/>
      <c r="AG749" s="16"/>
      <c r="AH749" s="16"/>
      <c r="AI749" s="16"/>
    </row>
    <row r="750" spans="1:35" ht="13.2">
      <c r="A750" s="2"/>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16"/>
      <c r="AG750" s="16"/>
      <c r="AH750" s="16"/>
      <c r="AI750" s="16"/>
    </row>
    <row r="751" spans="1:35" ht="13.2">
      <c r="A751" s="2"/>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16"/>
      <c r="AG751" s="16"/>
      <c r="AH751" s="16"/>
      <c r="AI751" s="16"/>
    </row>
    <row r="752" spans="1:35" ht="13.2">
      <c r="A752" s="2"/>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16"/>
      <c r="AG752" s="16"/>
      <c r="AH752" s="16"/>
      <c r="AI752" s="16"/>
    </row>
    <row r="753" spans="1:35" ht="13.2">
      <c r="A753" s="2"/>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16"/>
      <c r="AG753" s="16"/>
      <c r="AH753" s="16"/>
      <c r="AI753" s="16"/>
    </row>
    <row r="754" spans="1:35" ht="13.2">
      <c r="A754" s="2"/>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16"/>
      <c r="AG754" s="16"/>
      <c r="AH754" s="16"/>
      <c r="AI754" s="16"/>
    </row>
    <row r="755" spans="1:35" ht="13.2">
      <c r="A755" s="2"/>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16"/>
      <c r="AG755" s="16"/>
      <c r="AH755" s="16"/>
      <c r="AI755" s="16"/>
    </row>
    <row r="756" spans="1:35" ht="13.2">
      <c r="A756" s="2"/>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16"/>
      <c r="AG756" s="16"/>
      <c r="AH756" s="16"/>
      <c r="AI756" s="16"/>
    </row>
    <row r="757" spans="1:35" ht="13.2">
      <c r="A757" s="2"/>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16"/>
      <c r="AG757" s="16"/>
      <c r="AH757" s="16"/>
      <c r="AI757" s="16"/>
    </row>
    <row r="758" spans="1:35" ht="13.2">
      <c r="A758" s="2"/>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16"/>
      <c r="AG758" s="16"/>
      <c r="AH758" s="16"/>
      <c r="AI758" s="16"/>
    </row>
    <row r="759" spans="1:35" ht="13.2">
      <c r="A759" s="2"/>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16"/>
      <c r="AG759" s="16"/>
      <c r="AH759" s="16"/>
      <c r="AI759" s="16"/>
    </row>
    <row r="760" spans="1:35" ht="13.2">
      <c r="A760" s="2"/>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16"/>
      <c r="AG760" s="16"/>
      <c r="AH760" s="16"/>
      <c r="AI760" s="16"/>
    </row>
    <row r="761" spans="1:35" ht="13.2">
      <c r="A761" s="2"/>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16"/>
      <c r="AG761" s="16"/>
      <c r="AH761" s="16"/>
      <c r="AI761" s="16"/>
    </row>
    <row r="762" spans="1:35" ht="13.2">
      <c r="A762" s="2"/>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16"/>
      <c r="AG762" s="16"/>
      <c r="AH762" s="16"/>
      <c r="AI762" s="16"/>
    </row>
    <row r="763" spans="1:35" ht="13.2">
      <c r="A763" s="2"/>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16"/>
      <c r="AG763" s="16"/>
      <c r="AH763" s="16"/>
      <c r="AI763" s="16"/>
    </row>
    <row r="764" spans="1:35" ht="13.2">
      <c r="A764" s="2"/>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16"/>
      <c r="AG764" s="16"/>
      <c r="AH764" s="16"/>
      <c r="AI764" s="16"/>
    </row>
    <row r="765" spans="1:35" ht="13.2">
      <c r="A765" s="2"/>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16"/>
      <c r="AG765" s="16"/>
      <c r="AH765" s="16"/>
      <c r="AI765" s="16"/>
    </row>
    <row r="766" spans="1:35" ht="13.2">
      <c r="A766" s="2"/>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16"/>
      <c r="AG766" s="16"/>
      <c r="AH766" s="16"/>
      <c r="AI766" s="16"/>
    </row>
    <row r="767" spans="1:35" ht="13.2">
      <c r="A767" s="2"/>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16"/>
      <c r="AG767" s="16"/>
      <c r="AH767" s="16"/>
      <c r="AI767" s="16"/>
    </row>
    <row r="768" spans="1:35" ht="13.2">
      <c r="A768" s="2"/>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16"/>
      <c r="AG768" s="16"/>
      <c r="AH768" s="16"/>
      <c r="AI768" s="16"/>
    </row>
    <row r="769" spans="1:35" ht="13.2">
      <c r="A769" s="2"/>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16"/>
      <c r="AG769" s="16"/>
      <c r="AH769" s="16"/>
      <c r="AI769" s="16"/>
    </row>
    <row r="770" spans="1:35" ht="13.2">
      <c r="A770" s="2"/>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16"/>
      <c r="AG770" s="16"/>
      <c r="AH770" s="16"/>
      <c r="AI770" s="16"/>
    </row>
    <row r="771" spans="1:35" ht="13.2">
      <c r="A771" s="2"/>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16"/>
      <c r="AG771" s="16"/>
      <c r="AH771" s="16"/>
      <c r="AI771" s="16"/>
    </row>
    <row r="772" spans="1:35" ht="13.2">
      <c r="A772" s="2"/>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16"/>
      <c r="AG772" s="16"/>
      <c r="AH772" s="16"/>
      <c r="AI772" s="16"/>
    </row>
    <row r="773" spans="1:35" ht="13.2">
      <c r="A773" s="2"/>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16"/>
      <c r="AG773" s="16"/>
      <c r="AH773" s="16"/>
      <c r="AI773" s="16"/>
    </row>
    <row r="774" spans="1:35" ht="13.2">
      <c r="A774" s="2"/>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16"/>
      <c r="AG774" s="16"/>
      <c r="AH774" s="16"/>
      <c r="AI774" s="16"/>
    </row>
    <row r="775" spans="1:35" ht="13.2">
      <c r="A775" s="2"/>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16"/>
      <c r="AG775" s="16"/>
      <c r="AH775" s="16"/>
      <c r="AI775" s="16"/>
    </row>
    <row r="776" spans="1:35" ht="13.2">
      <c r="A776" s="2"/>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16"/>
      <c r="AG776" s="16"/>
      <c r="AH776" s="16"/>
      <c r="AI776" s="16"/>
    </row>
    <row r="777" spans="1:35" ht="13.2">
      <c r="A777" s="2"/>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16"/>
      <c r="AG777" s="16"/>
      <c r="AH777" s="16"/>
      <c r="AI777" s="16"/>
    </row>
    <row r="778" spans="1:35" ht="13.2">
      <c r="A778" s="2"/>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16"/>
      <c r="AG778" s="16"/>
      <c r="AH778" s="16"/>
      <c r="AI778" s="16"/>
    </row>
    <row r="779" spans="1:35" ht="13.2">
      <c r="A779" s="2"/>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16"/>
      <c r="AG779" s="16"/>
      <c r="AH779" s="16"/>
      <c r="AI779" s="16"/>
    </row>
    <row r="780" spans="1:35" ht="13.2">
      <c r="A780" s="2"/>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16"/>
      <c r="AG780" s="16"/>
      <c r="AH780" s="16"/>
      <c r="AI780" s="16"/>
    </row>
    <row r="781" spans="1:35" ht="13.2">
      <c r="A781" s="2"/>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16"/>
      <c r="AG781" s="16"/>
      <c r="AH781" s="16"/>
      <c r="AI781" s="16"/>
    </row>
    <row r="782" spans="1:35" ht="13.2">
      <c r="A782" s="2"/>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16"/>
      <c r="AG782" s="16"/>
      <c r="AH782" s="16"/>
      <c r="AI782" s="16"/>
    </row>
    <row r="783" spans="1:35" ht="13.2">
      <c r="A783" s="2"/>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16"/>
      <c r="AG783" s="16"/>
      <c r="AH783" s="16"/>
      <c r="AI783" s="16"/>
    </row>
    <row r="784" spans="1:35" ht="13.2">
      <c r="A784" s="2"/>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16"/>
      <c r="AG784" s="16"/>
      <c r="AH784" s="16"/>
      <c r="AI784" s="16"/>
    </row>
    <row r="785" spans="1:35" ht="13.2">
      <c r="A785" s="2"/>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16"/>
      <c r="AG785" s="16"/>
      <c r="AH785" s="16"/>
      <c r="AI785" s="16"/>
    </row>
    <row r="786" spans="1:35" ht="13.2">
      <c r="A786" s="2"/>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16"/>
      <c r="AG786" s="16"/>
      <c r="AH786" s="16"/>
      <c r="AI786" s="16"/>
    </row>
    <row r="787" spans="1:35" ht="13.2">
      <c r="A787" s="2"/>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16"/>
      <c r="AG787" s="16"/>
      <c r="AH787" s="16"/>
      <c r="AI787" s="16"/>
    </row>
    <row r="788" spans="1:35" ht="13.2">
      <c r="A788" s="2"/>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16"/>
      <c r="AG788" s="16"/>
      <c r="AH788" s="16"/>
      <c r="AI788" s="16"/>
    </row>
    <row r="789" spans="1:35" ht="13.2">
      <c r="A789" s="2"/>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16"/>
      <c r="AG789" s="16"/>
      <c r="AH789" s="16"/>
      <c r="AI789" s="16"/>
    </row>
    <row r="790" spans="1:35" ht="13.2">
      <c r="A790" s="2"/>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16"/>
      <c r="AG790" s="16"/>
      <c r="AH790" s="16"/>
      <c r="AI790" s="16"/>
    </row>
    <row r="791" spans="1:35" ht="13.2">
      <c r="A791" s="2"/>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16"/>
      <c r="AG791" s="16"/>
      <c r="AH791" s="16"/>
      <c r="AI791" s="16"/>
    </row>
    <row r="792" spans="1:35" ht="13.2">
      <c r="A792" s="2"/>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16"/>
      <c r="AG792" s="16"/>
      <c r="AH792" s="16"/>
      <c r="AI792" s="16"/>
    </row>
    <row r="793" spans="1:35" ht="13.2">
      <c r="A793" s="2"/>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16"/>
      <c r="AG793" s="16"/>
      <c r="AH793" s="16"/>
      <c r="AI793" s="16"/>
    </row>
    <row r="794" spans="1:35" ht="13.2">
      <c r="A794" s="2"/>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16"/>
      <c r="AG794" s="16"/>
      <c r="AH794" s="16"/>
      <c r="AI794" s="16"/>
    </row>
    <row r="795" spans="1:35" ht="13.2">
      <c r="A795" s="2"/>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16"/>
      <c r="AG795" s="16"/>
      <c r="AH795" s="16"/>
      <c r="AI795" s="16"/>
    </row>
    <row r="796" spans="1:35" ht="13.2">
      <c r="A796" s="2"/>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16"/>
      <c r="AG796" s="16"/>
      <c r="AH796" s="16"/>
      <c r="AI796" s="16"/>
    </row>
    <row r="797" spans="1:35" ht="13.2">
      <c r="A797" s="2"/>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16"/>
      <c r="AG797" s="16"/>
      <c r="AH797" s="16"/>
      <c r="AI797" s="16"/>
    </row>
    <row r="798" spans="1:35" ht="13.2">
      <c r="A798" s="2"/>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16"/>
      <c r="AG798" s="16"/>
      <c r="AH798" s="16"/>
      <c r="AI798" s="16"/>
    </row>
    <row r="799" spans="1:35" ht="13.2">
      <c r="A799" s="2"/>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16"/>
      <c r="AG799" s="16"/>
      <c r="AH799" s="16"/>
      <c r="AI799" s="16"/>
    </row>
    <row r="800" spans="1:35" ht="13.2">
      <c r="A800" s="2"/>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16"/>
      <c r="AG800" s="16"/>
      <c r="AH800" s="16"/>
      <c r="AI800" s="16"/>
    </row>
    <row r="801" spans="1:35" ht="13.2">
      <c r="A801" s="2"/>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16"/>
      <c r="AG801" s="16"/>
      <c r="AH801" s="16"/>
      <c r="AI801" s="16"/>
    </row>
    <row r="802" spans="1:35" ht="13.2">
      <c r="A802" s="2"/>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16"/>
      <c r="AG802" s="16"/>
      <c r="AH802" s="16"/>
      <c r="AI802" s="16"/>
    </row>
    <row r="803" spans="1:35" ht="13.2">
      <c r="A803" s="2"/>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16"/>
      <c r="AG803" s="16"/>
      <c r="AH803" s="16"/>
      <c r="AI803" s="16"/>
    </row>
    <row r="804" spans="1:35" ht="13.2">
      <c r="A804" s="2"/>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16"/>
      <c r="AG804" s="16"/>
      <c r="AH804" s="16"/>
      <c r="AI804" s="16"/>
    </row>
    <row r="805" spans="1:35" ht="13.2">
      <c r="A805" s="2"/>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16"/>
      <c r="AG805" s="16"/>
      <c r="AH805" s="16"/>
      <c r="AI805" s="16"/>
    </row>
    <row r="806" spans="1:35" ht="13.2">
      <c r="A806" s="2"/>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16"/>
      <c r="AG806" s="16"/>
      <c r="AH806" s="16"/>
      <c r="AI806" s="16"/>
    </row>
    <row r="807" spans="1:35" ht="13.2">
      <c r="A807" s="2"/>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16"/>
      <c r="AG807" s="16"/>
      <c r="AH807" s="16"/>
      <c r="AI807" s="16"/>
    </row>
    <row r="808" spans="1:35" ht="13.2">
      <c r="A808" s="2"/>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16"/>
      <c r="AG808" s="16"/>
      <c r="AH808" s="16"/>
      <c r="AI808" s="16"/>
    </row>
    <row r="809" spans="1:35" ht="13.2">
      <c r="A809" s="2"/>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16"/>
      <c r="AG809" s="16"/>
      <c r="AH809" s="16"/>
      <c r="AI809" s="16"/>
    </row>
    <row r="810" spans="1:35" ht="13.2">
      <c r="A810" s="2"/>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16"/>
      <c r="AG810" s="16"/>
      <c r="AH810" s="16"/>
      <c r="AI810" s="16"/>
    </row>
    <row r="811" spans="1:35" ht="13.2">
      <c r="A811" s="2"/>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16"/>
      <c r="AG811" s="16"/>
      <c r="AH811" s="16"/>
      <c r="AI811" s="16"/>
    </row>
    <row r="812" spans="1:35" ht="13.2">
      <c r="A812" s="2"/>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16"/>
      <c r="AG812" s="16"/>
      <c r="AH812" s="16"/>
      <c r="AI812" s="16"/>
    </row>
    <row r="813" spans="1:35" ht="13.2">
      <c r="A813" s="2"/>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16"/>
      <c r="AG813" s="16"/>
      <c r="AH813" s="16"/>
      <c r="AI813" s="16"/>
    </row>
    <row r="814" spans="1:35" ht="13.2">
      <c r="A814" s="2"/>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16"/>
      <c r="AG814" s="16"/>
      <c r="AH814" s="16"/>
      <c r="AI814" s="16"/>
    </row>
    <row r="815" spans="1:35" ht="13.2">
      <c r="A815" s="2"/>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16"/>
      <c r="AG815" s="16"/>
      <c r="AH815" s="16"/>
      <c r="AI815" s="16"/>
    </row>
    <row r="816" spans="1:35" ht="13.2">
      <c r="A816" s="2"/>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16"/>
      <c r="AG816" s="16"/>
      <c r="AH816" s="16"/>
      <c r="AI816" s="16"/>
    </row>
    <row r="817" spans="1:35" ht="13.2">
      <c r="A817" s="2"/>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16"/>
      <c r="AG817" s="16"/>
      <c r="AH817" s="16"/>
      <c r="AI817" s="16"/>
    </row>
    <row r="818" spans="1:35" ht="13.2">
      <c r="A818" s="2"/>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16"/>
      <c r="AG818" s="16"/>
      <c r="AH818" s="16"/>
      <c r="AI818" s="16"/>
    </row>
    <row r="819" spans="1:35" ht="13.2">
      <c r="A819" s="2"/>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16"/>
      <c r="AG819" s="16"/>
      <c r="AH819" s="16"/>
      <c r="AI819" s="16"/>
    </row>
    <row r="820" spans="1:35" ht="13.2">
      <c r="A820" s="2"/>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16"/>
      <c r="AG820" s="16"/>
      <c r="AH820" s="16"/>
      <c r="AI820" s="16"/>
    </row>
    <row r="821" spans="1:35" ht="13.2">
      <c r="A821" s="2"/>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16"/>
      <c r="AG821" s="16"/>
      <c r="AH821" s="16"/>
      <c r="AI821" s="16"/>
    </row>
    <row r="822" spans="1:35" ht="13.2">
      <c r="A822" s="2"/>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16"/>
      <c r="AG822" s="16"/>
      <c r="AH822" s="16"/>
      <c r="AI822" s="16"/>
    </row>
    <row r="823" spans="1:35" ht="13.2">
      <c r="A823" s="2"/>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16"/>
      <c r="AG823" s="16"/>
      <c r="AH823" s="16"/>
      <c r="AI823" s="16"/>
    </row>
    <row r="824" spans="1:35" ht="13.2">
      <c r="A824" s="2"/>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16"/>
      <c r="AG824" s="16"/>
      <c r="AH824" s="16"/>
      <c r="AI824" s="16"/>
    </row>
    <row r="825" spans="1:35" ht="13.2">
      <c r="A825" s="2"/>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16"/>
      <c r="AG825" s="16"/>
      <c r="AH825" s="16"/>
      <c r="AI825" s="16"/>
    </row>
    <row r="826" spans="1:35" ht="13.2">
      <c r="A826" s="2"/>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16"/>
      <c r="AG826" s="16"/>
      <c r="AH826" s="16"/>
      <c r="AI826" s="16"/>
    </row>
    <row r="827" spans="1:35" ht="13.2">
      <c r="A827" s="2"/>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16"/>
      <c r="AG827" s="16"/>
      <c r="AH827" s="16"/>
      <c r="AI827" s="16"/>
    </row>
    <row r="828" spans="1:35" ht="13.2">
      <c r="A828" s="2"/>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16"/>
      <c r="AG828" s="16"/>
      <c r="AH828" s="16"/>
      <c r="AI828" s="16"/>
    </row>
    <row r="829" spans="1:35" ht="13.2">
      <c r="A829" s="2"/>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16"/>
      <c r="AG829" s="16"/>
      <c r="AH829" s="16"/>
      <c r="AI829" s="16"/>
    </row>
    <row r="830" spans="1:35" ht="13.2">
      <c r="A830" s="2"/>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16"/>
      <c r="AG830" s="16"/>
      <c r="AH830" s="16"/>
      <c r="AI830" s="16"/>
    </row>
    <row r="831" spans="1:35" ht="13.2">
      <c r="A831" s="2"/>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16"/>
      <c r="AG831" s="16"/>
      <c r="AH831" s="16"/>
      <c r="AI831" s="16"/>
    </row>
    <row r="832" spans="1:35" ht="13.2">
      <c r="A832" s="2"/>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16"/>
      <c r="AG832" s="16"/>
      <c r="AH832" s="16"/>
      <c r="AI832" s="16"/>
    </row>
    <row r="833" spans="1:35" ht="13.2">
      <c r="A833" s="2"/>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16"/>
      <c r="AG833" s="16"/>
      <c r="AH833" s="16"/>
      <c r="AI833" s="16"/>
    </row>
    <row r="834" spans="1:35" ht="13.2">
      <c r="A834" s="2"/>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16"/>
      <c r="AG834" s="16"/>
      <c r="AH834" s="16"/>
      <c r="AI834" s="16"/>
    </row>
    <row r="835" spans="1:35" ht="13.2">
      <c r="A835" s="2"/>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16"/>
      <c r="AG835" s="16"/>
      <c r="AH835" s="16"/>
      <c r="AI835" s="16"/>
    </row>
    <row r="836" spans="1:35" ht="13.2">
      <c r="A836" s="2"/>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16"/>
      <c r="AG836" s="16"/>
      <c r="AH836" s="16"/>
      <c r="AI836" s="16"/>
    </row>
    <row r="837" spans="1:35" ht="13.2">
      <c r="A837" s="2"/>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16"/>
      <c r="AG837" s="16"/>
      <c r="AH837" s="16"/>
      <c r="AI837" s="16"/>
    </row>
    <row r="838" spans="1:35" ht="13.2">
      <c r="A838" s="2"/>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16"/>
      <c r="AG838" s="16"/>
      <c r="AH838" s="16"/>
      <c r="AI838" s="16"/>
    </row>
    <row r="839" spans="1:35" ht="13.2">
      <c r="A839" s="2"/>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16"/>
      <c r="AG839" s="16"/>
      <c r="AH839" s="16"/>
      <c r="AI839" s="16"/>
    </row>
    <row r="840" spans="1:35" ht="13.2">
      <c r="A840" s="2"/>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16"/>
      <c r="AG840" s="16"/>
      <c r="AH840" s="16"/>
      <c r="AI840" s="16"/>
    </row>
    <row r="841" spans="1:35" ht="13.2">
      <c r="A841" s="2"/>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16"/>
      <c r="AG841" s="16"/>
      <c r="AH841" s="16"/>
      <c r="AI841" s="16"/>
    </row>
    <row r="842" spans="1:35" ht="13.2">
      <c r="A842" s="2"/>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16"/>
      <c r="AG842" s="16"/>
      <c r="AH842" s="16"/>
      <c r="AI842" s="16"/>
    </row>
    <row r="843" spans="1:35" ht="13.2">
      <c r="A843" s="2"/>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16"/>
      <c r="AG843" s="16"/>
      <c r="AH843" s="16"/>
      <c r="AI843" s="16"/>
    </row>
    <row r="844" spans="1:35" ht="13.2">
      <c r="A844" s="2"/>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16"/>
      <c r="AG844" s="16"/>
      <c r="AH844" s="16"/>
      <c r="AI844" s="16"/>
    </row>
    <row r="845" spans="1:35" ht="13.2">
      <c r="A845" s="2"/>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16"/>
      <c r="AG845" s="16"/>
      <c r="AH845" s="16"/>
      <c r="AI845" s="16"/>
    </row>
    <row r="846" spans="1:35" ht="13.2">
      <c r="A846" s="2"/>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16"/>
      <c r="AG846" s="16"/>
      <c r="AH846" s="16"/>
      <c r="AI846" s="16"/>
    </row>
    <row r="847" spans="1:35" ht="13.2">
      <c r="A847" s="2"/>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16"/>
      <c r="AG847" s="16"/>
      <c r="AH847" s="16"/>
      <c r="AI847" s="16"/>
    </row>
    <row r="848" spans="1:35" ht="13.2">
      <c r="A848" s="2"/>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16"/>
      <c r="AG848" s="16"/>
      <c r="AH848" s="16"/>
      <c r="AI848" s="16"/>
    </row>
    <row r="849" spans="1:35" ht="13.2">
      <c r="A849" s="2"/>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16"/>
      <c r="AG849" s="16"/>
      <c r="AH849" s="16"/>
      <c r="AI849" s="16"/>
    </row>
    <row r="850" spans="1:35" ht="13.2">
      <c r="A850" s="2"/>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16"/>
      <c r="AG850" s="16"/>
      <c r="AH850" s="16"/>
      <c r="AI850" s="16"/>
    </row>
    <row r="851" spans="1:35" ht="13.2">
      <c r="A851" s="2"/>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16"/>
      <c r="AG851" s="16"/>
      <c r="AH851" s="16"/>
      <c r="AI851" s="16"/>
    </row>
    <row r="852" spans="1:35" ht="13.2">
      <c r="A852" s="2"/>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16"/>
      <c r="AG852" s="16"/>
      <c r="AH852" s="16"/>
      <c r="AI852" s="16"/>
    </row>
    <row r="853" spans="1:35" ht="13.2">
      <c r="A853" s="2"/>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16"/>
      <c r="AG853" s="16"/>
      <c r="AH853" s="16"/>
      <c r="AI853" s="16"/>
    </row>
    <row r="854" spans="1:35" ht="13.2">
      <c r="A854" s="2"/>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16"/>
      <c r="AG854" s="16"/>
      <c r="AH854" s="16"/>
      <c r="AI854" s="16"/>
    </row>
    <row r="855" spans="1:35" ht="13.2">
      <c r="A855" s="2"/>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16"/>
      <c r="AG855" s="16"/>
      <c r="AH855" s="16"/>
      <c r="AI855" s="16"/>
    </row>
    <row r="856" spans="1:35" ht="13.2">
      <c r="A856" s="2"/>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16"/>
      <c r="AG856" s="16"/>
      <c r="AH856" s="16"/>
      <c r="AI856" s="16"/>
    </row>
    <row r="857" spans="1:35" ht="13.2">
      <c r="A857" s="2"/>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16"/>
      <c r="AG857" s="16"/>
      <c r="AH857" s="16"/>
      <c r="AI857" s="16"/>
    </row>
    <row r="858" spans="1:35" ht="13.2">
      <c r="A858" s="2"/>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16"/>
      <c r="AG858" s="16"/>
      <c r="AH858" s="16"/>
      <c r="AI858" s="16"/>
    </row>
    <row r="859" spans="1:35" ht="13.2">
      <c r="A859" s="2"/>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16"/>
      <c r="AG859" s="16"/>
      <c r="AH859" s="16"/>
      <c r="AI859" s="16"/>
    </row>
    <row r="860" spans="1:35" ht="13.2">
      <c r="A860" s="2"/>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16"/>
      <c r="AG860" s="16"/>
      <c r="AH860" s="16"/>
      <c r="AI860" s="16"/>
    </row>
    <row r="861" spans="1:35" ht="13.2">
      <c r="A861" s="2"/>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16"/>
      <c r="AG861" s="16"/>
      <c r="AH861" s="16"/>
      <c r="AI861" s="16"/>
    </row>
    <row r="862" spans="1:35" ht="13.2">
      <c r="A862" s="2"/>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16"/>
      <c r="AG862" s="16"/>
      <c r="AH862" s="16"/>
      <c r="AI862" s="16"/>
    </row>
    <row r="863" spans="1:35" ht="13.2">
      <c r="A863" s="2"/>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16"/>
      <c r="AG863" s="16"/>
      <c r="AH863" s="16"/>
      <c r="AI863" s="16"/>
    </row>
    <row r="864" spans="1:35" ht="13.2">
      <c r="A864" s="2"/>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16"/>
      <c r="AG864" s="16"/>
      <c r="AH864" s="16"/>
      <c r="AI864" s="16"/>
    </row>
    <row r="865" spans="1:35" ht="13.2">
      <c r="A865" s="2"/>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16"/>
      <c r="AG865" s="16"/>
      <c r="AH865" s="16"/>
      <c r="AI865" s="16"/>
    </row>
    <row r="866" spans="1:35" ht="13.2">
      <c r="A866" s="2"/>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16"/>
      <c r="AG866" s="16"/>
      <c r="AH866" s="16"/>
      <c r="AI866" s="16"/>
    </row>
    <row r="867" spans="1:35" ht="13.2">
      <c r="A867" s="2"/>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16"/>
      <c r="AG867" s="16"/>
      <c r="AH867" s="16"/>
      <c r="AI867" s="16"/>
    </row>
    <row r="868" spans="1:35" ht="13.2">
      <c r="A868" s="2"/>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16"/>
      <c r="AG868" s="16"/>
      <c r="AH868" s="16"/>
      <c r="AI868" s="16"/>
    </row>
    <row r="869" spans="1:35" ht="13.2">
      <c r="A869" s="2"/>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16"/>
      <c r="AG869" s="16"/>
      <c r="AH869" s="16"/>
      <c r="AI869" s="16"/>
    </row>
    <row r="870" spans="1:35" ht="13.2">
      <c r="A870" s="2"/>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16"/>
      <c r="AG870" s="16"/>
      <c r="AH870" s="16"/>
      <c r="AI870" s="16"/>
    </row>
    <row r="871" spans="1:35" ht="13.2">
      <c r="A871" s="2"/>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16"/>
      <c r="AG871" s="16"/>
      <c r="AH871" s="16"/>
      <c r="AI871" s="16"/>
    </row>
    <row r="872" spans="1:35" ht="13.2">
      <c r="A872" s="2"/>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16"/>
      <c r="AG872" s="16"/>
      <c r="AH872" s="16"/>
      <c r="AI872" s="16"/>
    </row>
    <row r="873" spans="1:35" ht="13.2">
      <c r="A873" s="2"/>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16"/>
      <c r="AG873" s="16"/>
      <c r="AH873" s="16"/>
      <c r="AI873" s="16"/>
    </row>
    <row r="874" spans="1:35" ht="13.2">
      <c r="A874" s="2"/>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16"/>
      <c r="AG874" s="16"/>
      <c r="AH874" s="16"/>
      <c r="AI874" s="16"/>
    </row>
    <row r="875" spans="1:35" ht="13.2">
      <c r="A875" s="2"/>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16"/>
      <c r="AG875" s="16"/>
      <c r="AH875" s="16"/>
      <c r="AI875" s="16"/>
    </row>
    <row r="876" spans="1:35" ht="13.2">
      <c r="A876" s="2"/>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16"/>
      <c r="AG876" s="16"/>
      <c r="AH876" s="16"/>
      <c r="AI876" s="16"/>
    </row>
    <row r="877" spans="1:35" ht="13.2">
      <c r="A877" s="2"/>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16"/>
      <c r="AG877" s="16"/>
      <c r="AH877" s="16"/>
      <c r="AI877" s="16"/>
    </row>
    <row r="878" spans="1:35" ht="13.2">
      <c r="A878" s="2"/>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16"/>
      <c r="AG878" s="16"/>
      <c r="AH878" s="16"/>
      <c r="AI878" s="16"/>
    </row>
    <row r="879" spans="1:35" ht="13.2">
      <c r="A879" s="2"/>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16"/>
      <c r="AG879" s="16"/>
      <c r="AH879" s="16"/>
      <c r="AI879" s="16"/>
    </row>
    <row r="880" spans="1:35" ht="13.2">
      <c r="A880" s="2"/>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16"/>
      <c r="AG880" s="16"/>
      <c r="AH880" s="16"/>
      <c r="AI880" s="16"/>
    </row>
    <row r="881" spans="1:35" ht="13.2">
      <c r="A881" s="2"/>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16"/>
      <c r="AG881" s="16"/>
      <c r="AH881" s="16"/>
      <c r="AI881" s="16"/>
    </row>
    <row r="882" spans="1:35" ht="13.2">
      <c r="A882" s="2"/>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16"/>
      <c r="AG882" s="16"/>
      <c r="AH882" s="16"/>
      <c r="AI882" s="16"/>
    </row>
    <row r="883" spans="1:35" ht="13.2">
      <c r="A883" s="2"/>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16"/>
      <c r="AG883" s="16"/>
      <c r="AH883" s="16"/>
      <c r="AI883" s="16"/>
    </row>
    <row r="884" spans="1:35" ht="13.2">
      <c r="A884" s="2"/>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16"/>
      <c r="AG884" s="16"/>
      <c r="AH884" s="16"/>
      <c r="AI884" s="16"/>
    </row>
    <row r="885" spans="1:35" ht="13.2">
      <c r="A885" s="2"/>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16"/>
      <c r="AG885" s="16"/>
      <c r="AH885" s="16"/>
      <c r="AI885" s="16"/>
    </row>
    <row r="886" spans="1:35" ht="13.2">
      <c r="A886" s="2"/>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16"/>
      <c r="AG886" s="16"/>
      <c r="AH886" s="16"/>
      <c r="AI886" s="16"/>
    </row>
    <row r="887" spans="1:35" ht="13.2">
      <c r="A887" s="2"/>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16"/>
      <c r="AG887" s="16"/>
      <c r="AH887" s="16"/>
      <c r="AI887" s="16"/>
    </row>
    <row r="888" spans="1:35" ht="13.2">
      <c r="A888" s="2"/>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16"/>
      <c r="AG888" s="16"/>
      <c r="AH888" s="16"/>
      <c r="AI888" s="16"/>
    </row>
    <row r="889" spans="1:35" ht="13.2">
      <c r="A889" s="2"/>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16"/>
      <c r="AG889" s="16"/>
      <c r="AH889" s="16"/>
      <c r="AI889" s="16"/>
    </row>
    <row r="890" spans="1:35" ht="13.2">
      <c r="A890" s="2"/>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16"/>
      <c r="AG890" s="16"/>
      <c r="AH890" s="16"/>
      <c r="AI890" s="16"/>
    </row>
    <row r="891" spans="1:35" ht="13.2">
      <c r="A891" s="2"/>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16"/>
      <c r="AG891" s="16"/>
      <c r="AH891" s="16"/>
      <c r="AI891" s="16"/>
    </row>
    <row r="892" spans="1:35" ht="13.2">
      <c r="A892" s="2"/>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16"/>
      <c r="AG892" s="16"/>
      <c r="AH892" s="16"/>
      <c r="AI892" s="16"/>
    </row>
    <row r="893" spans="1:35" ht="13.2">
      <c r="A893" s="2"/>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16"/>
      <c r="AG893" s="16"/>
      <c r="AH893" s="16"/>
      <c r="AI893" s="16"/>
    </row>
    <row r="894" spans="1:35" ht="13.2">
      <c r="A894" s="2"/>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16"/>
      <c r="AG894" s="16"/>
      <c r="AH894" s="16"/>
      <c r="AI894" s="16"/>
    </row>
    <row r="895" spans="1:35" ht="13.2">
      <c r="A895" s="2"/>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16"/>
      <c r="AG895" s="16"/>
      <c r="AH895" s="16"/>
      <c r="AI895" s="16"/>
    </row>
    <row r="896" spans="1:35" ht="13.2">
      <c r="A896" s="2"/>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16"/>
      <c r="AG896" s="16"/>
      <c r="AH896" s="16"/>
      <c r="AI896" s="16"/>
    </row>
    <row r="897" spans="1:35" ht="13.2">
      <c r="A897" s="2"/>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16"/>
      <c r="AG897" s="16"/>
      <c r="AH897" s="16"/>
      <c r="AI897" s="16"/>
    </row>
    <row r="898" spans="1:35" ht="13.2">
      <c r="A898" s="2"/>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16"/>
      <c r="AG898" s="16"/>
      <c r="AH898" s="16"/>
      <c r="AI898" s="16"/>
    </row>
    <row r="899" spans="1:35" ht="13.2">
      <c r="A899" s="2"/>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16"/>
      <c r="AG899" s="16"/>
      <c r="AH899" s="16"/>
      <c r="AI899" s="16"/>
    </row>
    <row r="900" spans="1:35" ht="13.2">
      <c r="A900" s="2"/>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16"/>
      <c r="AG900" s="16"/>
      <c r="AH900" s="16"/>
      <c r="AI900" s="16"/>
    </row>
    <row r="901" spans="1:35" ht="13.2">
      <c r="A901" s="2"/>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16"/>
      <c r="AG901" s="16"/>
      <c r="AH901" s="16"/>
      <c r="AI901" s="16"/>
    </row>
    <row r="902" spans="1:35" ht="13.2">
      <c r="A902" s="2"/>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16"/>
      <c r="AG902" s="16"/>
      <c r="AH902" s="16"/>
      <c r="AI902" s="16"/>
    </row>
    <row r="903" spans="1:35" ht="13.2">
      <c r="A903" s="2"/>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16"/>
      <c r="AG903" s="16"/>
      <c r="AH903" s="16"/>
      <c r="AI903" s="16"/>
    </row>
    <row r="904" spans="1:35" ht="13.2">
      <c r="A904" s="2"/>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16"/>
      <c r="AG904" s="16"/>
      <c r="AH904" s="16"/>
      <c r="AI904" s="16"/>
    </row>
    <row r="905" spans="1:35" ht="13.2">
      <c r="A905" s="2"/>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16"/>
      <c r="AG905" s="16"/>
      <c r="AH905" s="16"/>
      <c r="AI905" s="16"/>
    </row>
    <row r="906" spans="1:35" ht="13.2">
      <c r="A906" s="2"/>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16"/>
      <c r="AG906" s="16"/>
      <c r="AH906" s="16"/>
      <c r="AI906" s="16"/>
    </row>
    <row r="907" spans="1:35" ht="13.2">
      <c r="A907" s="2"/>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16"/>
      <c r="AG907" s="16"/>
      <c r="AH907" s="16"/>
      <c r="AI907" s="16"/>
    </row>
    <row r="908" spans="1:35" ht="13.2">
      <c r="A908" s="2"/>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16"/>
      <c r="AG908" s="16"/>
      <c r="AH908" s="16"/>
      <c r="AI908" s="16"/>
    </row>
    <row r="909" spans="1:35" ht="13.2">
      <c r="A909" s="2"/>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16"/>
      <c r="AG909" s="16"/>
      <c r="AH909" s="16"/>
      <c r="AI909" s="16"/>
    </row>
    <row r="910" spans="1:35" ht="13.2">
      <c r="A910" s="2"/>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16"/>
      <c r="AG910" s="16"/>
      <c r="AH910" s="16"/>
      <c r="AI910" s="16"/>
    </row>
    <row r="911" spans="1:35" ht="13.2">
      <c r="A911" s="2"/>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16"/>
      <c r="AG911" s="16"/>
      <c r="AH911" s="16"/>
      <c r="AI911" s="16"/>
    </row>
    <row r="912" spans="1:35" ht="13.2">
      <c r="A912" s="2"/>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16"/>
      <c r="AG912" s="16"/>
      <c r="AH912" s="16"/>
      <c r="AI912" s="16"/>
    </row>
    <row r="913" spans="1:35" ht="13.2">
      <c r="A913" s="2"/>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16"/>
      <c r="AG913" s="16"/>
      <c r="AH913" s="16"/>
      <c r="AI913" s="16"/>
    </row>
    <row r="914" spans="1:35" ht="13.2">
      <c r="A914" s="2"/>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16"/>
      <c r="AG914" s="16"/>
      <c r="AH914" s="16"/>
      <c r="AI914" s="16"/>
    </row>
    <row r="915" spans="1:35" ht="13.2">
      <c r="A915" s="2"/>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16"/>
      <c r="AG915" s="16"/>
      <c r="AH915" s="16"/>
      <c r="AI915" s="16"/>
    </row>
    <row r="916" spans="1:35" ht="13.2">
      <c r="A916" s="2"/>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16"/>
      <c r="AG916" s="16"/>
      <c r="AH916" s="16"/>
      <c r="AI916" s="16"/>
    </row>
    <row r="917" spans="1:35" ht="13.2">
      <c r="A917" s="2"/>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16"/>
      <c r="AG917" s="16"/>
      <c r="AH917" s="16"/>
      <c r="AI917" s="16"/>
    </row>
    <row r="918" spans="1:35" ht="13.2">
      <c r="A918" s="2"/>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16"/>
      <c r="AG918" s="16"/>
      <c r="AH918" s="16"/>
      <c r="AI918" s="16"/>
    </row>
    <row r="919" spans="1:35" ht="13.2">
      <c r="A919" s="2"/>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16"/>
      <c r="AG919" s="16"/>
      <c r="AH919" s="16"/>
      <c r="AI919" s="16"/>
    </row>
    <row r="920" spans="1:35" ht="13.2">
      <c r="A920" s="2"/>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16"/>
      <c r="AG920" s="16"/>
      <c r="AH920" s="16"/>
      <c r="AI920" s="16"/>
    </row>
    <row r="921" spans="1:35" ht="13.2">
      <c r="A921" s="2"/>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16"/>
      <c r="AG921" s="16"/>
      <c r="AH921" s="16"/>
      <c r="AI921" s="16"/>
    </row>
    <row r="922" spans="1:35" ht="13.2">
      <c r="A922" s="2"/>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16"/>
      <c r="AG922" s="16"/>
      <c r="AH922" s="16"/>
      <c r="AI922" s="16"/>
    </row>
    <row r="923" spans="1:35" ht="13.2">
      <c r="A923" s="2"/>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16"/>
      <c r="AG923" s="16"/>
      <c r="AH923" s="16"/>
      <c r="AI923" s="16"/>
    </row>
    <row r="924" spans="1:35" ht="13.2">
      <c r="A924" s="2"/>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16"/>
      <c r="AG924" s="16"/>
      <c r="AH924" s="16"/>
      <c r="AI924" s="16"/>
    </row>
    <row r="925" spans="1:35" ht="13.2">
      <c r="A925" s="2"/>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16"/>
      <c r="AG925" s="16"/>
      <c r="AH925" s="16"/>
      <c r="AI925" s="16"/>
    </row>
    <row r="926" spans="1:35" ht="13.2">
      <c r="A926" s="2"/>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16"/>
      <c r="AG926" s="16"/>
      <c r="AH926" s="16"/>
      <c r="AI926" s="16"/>
    </row>
    <row r="927" spans="1:35" ht="13.2">
      <c r="A927" s="2"/>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16"/>
      <c r="AG927" s="16"/>
      <c r="AH927" s="16"/>
      <c r="AI927" s="16"/>
    </row>
    <row r="928" spans="1:35" ht="13.2">
      <c r="A928" s="2"/>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16"/>
      <c r="AG928" s="16"/>
      <c r="AH928" s="16"/>
      <c r="AI928" s="16"/>
    </row>
    <row r="929" spans="1:35" ht="13.2">
      <c r="A929" s="2"/>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16"/>
      <c r="AG929" s="16"/>
      <c r="AH929" s="16"/>
      <c r="AI929" s="16"/>
    </row>
    <row r="930" spans="1:35" ht="13.2">
      <c r="A930" s="2"/>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16"/>
      <c r="AG930" s="16"/>
      <c r="AH930" s="16"/>
      <c r="AI930" s="16"/>
    </row>
    <row r="931" spans="1:35" ht="13.2">
      <c r="A931" s="2"/>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16"/>
      <c r="AG931" s="16"/>
      <c r="AH931" s="16"/>
      <c r="AI931" s="16"/>
    </row>
    <row r="932" spans="1:35" ht="13.2">
      <c r="A932" s="2"/>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16"/>
      <c r="AG932" s="16"/>
      <c r="AH932" s="16"/>
      <c r="AI932" s="16"/>
    </row>
    <row r="933" spans="1:35" ht="13.2">
      <c r="A933" s="2"/>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16"/>
      <c r="AG933" s="16"/>
      <c r="AH933" s="16"/>
      <c r="AI933" s="16"/>
    </row>
    <row r="934" spans="1:35" ht="13.2">
      <c r="A934" s="2"/>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16"/>
      <c r="AG934" s="16"/>
      <c r="AH934" s="16"/>
      <c r="AI934" s="16"/>
    </row>
    <row r="935" spans="1:35" ht="13.2">
      <c r="A935" s="2"/>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16"/>
      <c r="AG935" s="16"/>
      <c r="AH935" s="16"/>
      <c r="AI935" s="16"/>
    </row>
    <row r="936" spans="1:35" ht="13.2">
      <c r="A936" s="2"/>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16"/>
      <c r="AG936" s="16"/>
      <c r="AH936" s="16"/>
      <c r="AI936" s="16"/>
    </row>
    <row r="937" spans="1:35" ht="13.2">
      <c r="A937" s="2"/>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16"/>
      <c r="AG937" s="16"/>
      <c r="AH937" s="16"/>
      <c r="AI937" s="16"/>
    </row>
    <row r="938" spans="1:35" ht="13.2">
      <c r="A938" s="2"/>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16"/>
      <c r="AG938" s="16"/>
      <c r="AH938" s="16"/>
      <c r="AI938" s="16"/>
    </row>
    <row r="939" spans="1:35" ht="13.2">
      <c r="A939" s="2"/>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16"/>
      <c r="AG939" s="16"/>
      <c r="AH939" s="16"/>
      <c r="AI939" s="16"/>
    </row>
    <row r="940" spans="1:35" ht="13.2">
      <c r="A940" s="2"/>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16"/>
      <c r="AG940" s="16"/>
      <c r="AH940" s="16"/>
      <c r="AI940" s="16"/>
    </row>
    <row r="941" spans="1:35" ht="13.2">
      <c r="A941" s="2"/>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16"/>
      <c r="AG941" s="16"/>
      <c r="AH941" s="16"/>
      <c r="AI941" s="16"/>
    </row>
    <row r="942" spans="1:35" ht="13.2">
      <c r="A942" s="2"/>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16"/>
      <c r="AG942" s="16"/>
      <c r="AH942" s="16"/>
      <c r="AI942" s="16"/>
    </row>
    <row r="943" spans="1:35" ht="13.2">
      <c r="A943" s="2"/>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16"/>
      <c r="AG943" s="16"/>
      <c r="AH943" s="16"/>
      <c r="AI943" s="16"/>
    </row>
    <row r="944" spans="1:35" ht="13.2">
      <c r="A944" s="2"/>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16"/>
      <c r="AG944" s="16"/>
      <c r="AH944" s="16"/>
      <c r="AI944" s="16"/>
    </row>
    <row r="945" spans="1:35" ht="13.2">
      <c r="A945" s="2"/>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16"/>
      <c r="AG945" s="16"/>
      <c r="AH945" s="16"/>
      <c r="AI945" s="16"/>
    </row>
    <row r="946" spans="1:35" ht="13.2">
      <c r="A946" s="2"/>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16"/>
      <c r="AG946" s="16"/>
      <c r="AH946" s="16"/>
      <c r="AI946" s="16"/>
    </row>
    <row r="947" spans="1:35" ht="13.2">
      <c r="A947" s="2"/>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16"/>
      <c r="AG947" s="16"/>
      <c r="AH947" s="16"/>
      <c r="AI947" s="16"/>
    </row>
    <row r="948" spans="1:35" ht="13.2">
      <c r="A948" s="2"/>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16"/>
      <c r="AG948" s="16"/>
      <c r="AH948" s="16"/>
      <c r="AI948" s="16"/>
    </row>
    <row r="949" spans="1:35" ht="13.2">
      <c r="A949" s="2"/>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16"/>
      <c r="AG949" s="16"/>
      <c r="AH949" s="16"/>
      <c r="AI949" s="16"/>
    </row>
    <row r="950" spans="1:35" ht="13.2">
      <c r="A950" s="2"/>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16"/>
      <c r="AG950" s="16"/>
      <c r="AH950" s="16"/>
      <c r="AI950" s="16"/>
    </row>
    <row r="951" spans="1:35" ht="13.2">
      <c r="A951" s="2"/>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16"/>
      <c r="AG951" s="16"/>
      <c r="AH951" s="16"/>
      <c r="AI951" s="16"/>
    </row>
    <row r="952" spans="1:35" ht="13.2">
      <c r="A952" s="2"/>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16"/>
      <c r="AG952" s="16"/>
      <c r="AH952" s="16"/>
      <c r="AI952" s="16"/>
    </row>
    <row r="953" spans="1:35" ht="13.2">
      <c r="A953" s="2"/>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16"/>
      <c r="AG953" s="16"/>
      <c r="AH953" s="16"/>
      <c r="AI953" s="16"/>
    </row>
    <row r="954" spans="1:35" ht="13.2">
      <c r="A954" s="2"/>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16"/>
      <c r="AG954" s="16"/>
      <c r="AH954" s="16"/>
      <c r="AI954" s="16"/>
    </row>
    <row r="955" spans="1:35" ht="13.2">
      <c r="A955" s="2"/>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16"/>
      <c r="AG955" s="16"/>
      <c r="AH955" s="16"/>
      <c r="AI955" s="16"/>
    </row>
    <row r="956" spans="1:35" ht="13.2">
      <c r="A956" s="2"/>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16"/>
      <c r="AG956" s="16"/>
      <c r="AH956" s="16"/>
      <c r="AI956" s="16"/>
    </row>
    <row r="957" spans="1:35" ht="13.2">
      <c r="A957" s="2"/>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16"/>
      <c r="AG957" s="16"/>
      <c r="AH957" s="16"/>
      <c r="AI957" s="16"/>
    </row>
    <row r="958" spans="1:35" ht="13.2">
      <c r="A958" s="2"/>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16"/>
      <c r="AG958" s="16"/>
      <c r="AH958" s="16"/>
      <c r="AI958" s="16"/>
    </row>
    <row r="959" spans="1:35" ht="13.2">
      <c r="A959" s="2"/>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16"/>
      <c r="AG959" s="16"/>
      <c r="AH959" s="16"/>
      <c r="AI959" s="16"/>
    </row>
    <row r="960" spans="1:35" ht="13.2">
      <c r="A960" s="2"/>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16"/>
      <c r="AG960" s="16"/>
      <c r="AH960" s="16"/>
      <c r="AI960" s="16"/>
    </row>
    <row r="961" spans="1:35" ht="13.2">
      <c r="A961" s="2"/>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16"/>
      <c r="AG961" s="16"/>
      <c r="AH961" s="16"/>
      <c r="AI961" s="16"/>
    </row>
    <row r="962" spans="1:35" ht="13.2">
      <c r="A962" s="2"/>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16"/>
      <c r="AG962" s="16"/>
      <c r="AH962" s="16"/>
      <c r="AI962" s="16"/>
    </row>
    <row r="963" spans="1:35" ht="13.2">
      <c r="A963" s="2"/>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16"/>
      <c r="AG963" s="16"/>
      <c r="AH963" s="16"/>
      <c r="AI963" s="16"/>
    </row>
    <row r="964" spans="1:35" ht="13.2">
      <c r="A964" s="2"/>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16"/>
      <c r="AG964" s="16"/>
      <c r="AH964" s="16"/>
      <c r="AI964" s="16"/>
    </row>
    <row r="965" spans="1:35" ht="13.2">
      <c r="A965" s="2"/>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16"/>
      <c r="AG965" s="16"/>
      <c r="AH965" s="16"/>
      <c r="AI965" s="16"/>
    </row>
    <row r="966" spans="1:35" ht="13.2">
      <c r="A966" s="2"/>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16"/>
      <c r="AG966" s="16"/>
      <c r="AH966" s="16"/>
      <c r="AI966" s="16"/>
    </row>
    <row r="967" spans="1:35" ht="13.2">
      <c r="A967" s="2"/>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16"/>
      <c r="AG967" s="16"/>
      <c r="AH967" s="16"/>
      <c r="AI967" s="16"/>
    </row>
    <row r="968" spans="1:35" ht="13.2">
      <c r="A968" s="2"/>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16"/>
      <c r="AG968" s="16"/>
      <c r="AH968" s="16"/>
      <c r="AI968" s="16"/>
    </row>
    <row r="969" spans="1:35" ht="13.2">
      <c r="A969" s="2"/>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16"/>
      <c r="AG969" s="16"/>
      <c r="AH969" s="16"/>
      <c r="AI969" s="16"/>
    </row>
    <row r="970" spans="1:35" ht="13.2">
      <c r="A970" s="2"/>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16"/>
      <c r="AG970" s="16"/>
      <c r="AH970" s="16"/>
      <c r="AI970" s="16"/>
    </row>
    <row r="971" spans="1:35" ht="13.2">
      <c r="A971" s="2"/>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16"/>
      <c r="AG971" s="16"/>
      <c r="AH971" s="16"/>
      <c r="AI971" s="16"/>
    </row>
    <row r="972" spans="1:35" ht="13.2">
      <c r="A972" s="2"/>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16"/>
      <c r="AG972" s="16"/>
      <c r="AH972" s="16"/>
      <c r="AI972" s="16"/>
    </row>
    <row r="973" spans="1:35" ht="13.2">
      <c r="A973" s="2"/>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16"/>
      <c r="AG973" s="16"/>
      <c r="AH973" s="16"/>
      <c r="AI973" s="16"/>
    </row>
    <row r="974" spans="1:35" ht="13.2">
      <c r="A974" s="2"/>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16"/>
      <c r="AG974" s="16"/>
      <c r="AH974" s="16"/>
      <c r="AI974" s="16"/>
    </row>
    <row r="975" spans="1:35" ht="13.2">
      <c r="A975" s="2"/>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16"/>
      <c r="AG975" s="16"/>
      <c r="AH975" s="16"/>
      <c r="AI975" s="16"/>
    </row>
    <row r="976" spans="1:35" ht="13.2">
      <c r="A976" s="2"/>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16"/>
      <c r="AG976" s="16"/>
      <c r="AH976" s="16"/>
      <c r="AI976" s="16"/>
    </row>
    <row r="977" spans="1:35" ht="13.2">
      <c r="A977" s="2"/>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16"/>
      <c r="AG977" s="16"/>
      <c r="AH977" s="16"/>
      <c r="AI977" s="16"/>
    </row>
    <row r="978" spans="1:35" ht="13.2">
      <c r="A978" s="2"/>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16"/>
      <c r="AG978" s="16"/>
      <c r="AH978" s="16"/>
      <c r="AI978" s="16"/>
    </row>
    <row r="979" spans="1:35" ht="13.2">
      <c r="A979" s="2"/>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16"/>
      <c r="AG979" s="16"/>
      <c r="AH979" s="16"/>
      <c r="AI979" s="16"/>
    </row>
    <row r="980" spans="1:35" ht="13.2">
      <c r="A980" s="2"/>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16"/>
      <c r="AG980" s="16"/>
      <c r="AH980" s="16"/>
      <c r="AI980" s="16"/>
    </row>
    <row r="981" spans="1:35" ht="13.2">
      <c r="A981" s="2"/>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16"/>
      <c r="AG981" s="16"/>
      <c r="AH981" s="16"/>
      <c r="AI981" s="16"/>
    </row>
    <row r="982" spans="1:35" ht="13.2">
      <c r="A982" s="2"/>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16"/>
      <c r="AG982" s="16"/>
      <c r="AH982" s="16"/>
      <c r="AI982" s="16"/>
    </row>
    <row r="983" spans="1:35" ht="13.2">
      <c r="A983" s="2"/>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16"/>
      <c r="AG983" s="16"/>
      <c r="AH983" s="16"/>
      <c r="AI983" s="16"/>
    </row>
    <row r="984" spans="1:35" ht="13.2">
      <c r="A984" s="2"/>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16"/>
      <c r="AG984" s="16"/>
      <c r="AH984" s="16"/>
      <c r="AI984" s="16"/>
    </row>
    <row r="985" spans="1:35" ht="13.2">
      <c r="A985" s="2"/>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16"/>
      <c r="AG985" s="16"/>
      <c r="AH985" s="16"/>
      <c r="AI985" s="16"/>
    </row>
    <row r="986" spans="1:35" ht="13.2">
      <c r="A986" s="2"/>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16"/>
      <c r="AG986" s="16"/>
      <c r="AH986" s="16"/>
      <c r="AI986" s="16"/>
    </row>
    <row r="987" spans="1:35" ht="13.2">
      <c r="A987" s="2"/>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16"/>
      <c r="AG987" s="16"/>
      <c r="AH987" s="16"/>
      <c r="AI987" s="16"/>
    </row>
    <row r="988" spans="1:35" ht="13.2">
      <c r="A988" s="2"/>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16"/>
      <c r="AG988" s="16"/>
      <c r="AH988" s="16"/>
      <c r="AI988" s="16"/>
    </row>
    <row r="989" spans="1:35" ht="13.2">
      <c r="A989" s="2"/>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16"/>
      <c r="AG989" s="16"/>
      <c r="AH989" s="16"/>
      <c r="AI989" s="16"/>
    </row>
    <row r="990" spans="1:35" ht="13.2">
      <c r="A990" s="2"/>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16"/>
      <c r="AG990" s="16"/>
      <c r="AH990" s="16"/>
      <c r="AI990" s="16"/>
    </row>
    <row r="991" spans="1:35" ht="13.2">
      <c r="A991" s="2"/>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16"/>
      <c r="AG991" s="16"/>
      <c r="AH991" s="16"/>
      <c r="AI991" s="16"/>
    </row>
    <row r="992" spans="1:35" ht="13.2">
      <c r="A992" s="2"/>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16"/>
      <c r="AG992" s="16"/>
      <c r="AH992" s="16"/>
      <c r="AI992" s="16"/>
    </row>
    <row r="993" spans="1:35" ht="13.2">
      <c r="A993" s="2"/>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16"/>
      <c r="AG993" s="16"/>
      <c r="AH993" s="16"/>
      <c r="AI993" s="16"/>
    </row>
    <row r="994" spans="1:35" ht="13.2">
      <c r="A994" s="2"/>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16"/>
      <c r="AG994" s="16"/>
      <c r="AH994" s="16"/>
      <c r="AI994" s="16"/>
    </row>
    <row r="995" spans="1:35" ht="13.2">
      <c r="A995" s="2"/>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16"/>
      <c r="AG995" s="16"/>
      <c r="AH995" s="16"/>
      <c r="AI995" s="16"/>
    </row>
    <row r="996" spans="1:35" ht="13.2">
      <c r="A996" s="2"/>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16"/>
      <c r="AG996" s="16"/>
      <c r="AH996" s="16"/>
      <c r="AI996" s="16"/>
    </row>
    <row r="997" spans="1:35" ht="13.2">
      <c r="A997" s="2"/>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16"/>
      <c r="AG997" s="16"/>
      <c r="AH997" s="16"/>
      <c r="AI997" s="16"/>
    </row>
    <row r="998" spans="1:35" ht="13.2">
      <c r="A998" s="2"/>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16"/>
      <c r="AG998" s="16"/>
      <c r="AH998" s="16"/>
      <c r="AI998" s="16"/>
    </row>
    <row r="999" spans="1:35" ht="13.2">
      <c r="A999" s="2"/>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16"/>
      <c r="AG999" s="16"/>
      <c r="AH999" s="16"/>
      <c r="AI999" s="16"/>
    </row>
    <row r="1000" spans="1:35" ht="13.2">
      <c r="A1000" s="2"/>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16"/>
      <c r="AG1000" s="16"/>
      <c r="AH1000" s="16"/>
      <c r="AI1000" s="16"/>
    </row>
    <row r="1001" spans="1:35" ht="13.2">
      <c r="A1001" s="2"/>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16"/>
      <c r="AG1001" s="16"/>
      <c r="AH1001" s="16"/>
      <c r="AI1001" s="16"/>
    </row>
    <row r="1002" spans="1:35" ht="13.2">
      <c r="A1002" s="2"/>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16"/>
      <c r="AG1002" s="16"/>
      <c r="AH1002" s="16"/>
      <c r="AI1002" s="16"/>
    </row>
    <row r="1003" spans="1:35" ht="13.2">
      <c r="A1003" s="2"/>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16"/>
      <c r="AG1003" s="16"/>
      <c r="AH1003" s="16"/>
      <c r="AI1003" s="16"/>
    </row>
    <row r="1004" spans="1:35" ht="13.2">
      <c r="A1004" s="2"/>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16"/>
      <c r="AG1004" s="16"/>
      <c r="AH1004" s="16"/>
      <c r="AI1004" s="16"/>
    </row>
    <row r="1005" spans="1:35" ht="13.2">
      <c r="A1005" s="2"/>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16"/>
      <c r="AG1005" s="16"/>
      <c r="AH1005" s="16"/>
      <c r="AI1005" s="16"/>
    </row>
    <row r="1006" spans="1:35" ht="13.2">
      <c r="A1006" s="2"/>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16"/>
      <c r="AG1006" s="16"/>
      <c r="AH1006" s="16"/>
      <c r="AI1006" s="16"/>
    </row>
    <row r="1007" spans="1:35" ht="13.2">
      <c r="A1007" s="2"/>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16"/>
      <c r="AG1007" s="16"/>
      <c r="AH1007" s="16"/>
      <c r="AI1007" s="16"/>
    </row>
    <row r="1008" spans="1:35" ht="13.2">
      <c r="A1008" s="2"/>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16"/>
      <c r="AG1008" s="16"/>
      <c r="AH1008" s="16"/>
      <c r="AI1008" s="16"/>
    </row>
    <row r="1009" spans="1:35" ht="13.2">
      <c r="A1009" s="2"/>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16"/>
      <c r="AG1009" s="16"/>
      <c r="AH1009" s="16"/>
      <c r="AI1009" s="16"/>
    </row>
    <row r="1010" spans="1:35" ht="13.2">
      <c r="A1010" s="2"/>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16"/>
      <c r="AG1010" s="16"/>
      <c r="AH1010" s="16"/>
      <c r="AI1010" s="16"/>
    </row>
    <row r="1011" spans="1:35" ht="13.2">
      <c r="A1011" s="2"/>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16"/>
      <c r="AG1011" s="16"/>
      <c r="AH1011" s="16"/>
      <c r="AI1011" s="16"/>
    </row>
    <row r="1012" spans="1:35" ht="13.2">
      <c r="A1012" s="2"/>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16"/>
      <c r="AG1012" s="16"/>
      <c r="AH1012" s="16"/>
      <c r="AI1012" s="16"/>
    </row>
    <row r="1013" spans="1:35" ht="13.2">
      <c r="A1013" s="2"/>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16"/>
      <c r="AG1013" s="16"/>
      <c r="AH1013" s="16"/>
      <c r="AI1013" s="16"/>
    </row>
    <row r="1014" spans="1:35" ht="13.2">
      <c r="A1014" s="2"/>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c r="AA1014" s="6"/>
      <c r="AB1014" s="6"/>
      <c r="AC1014" s="6"/>
      <c r="AD1014" s="6"/>
      <c r="AE1014" s="6"/>
      <c r="AF1014" s="16"/>
      <c r="AG1014" s="16"/>
      <c r="AH1014" s="16"/>
      <c r="AI1014" s="16"/>
    </row>
    <row r="1015" spans="1:35" ht="13.2">
      <c r="A1015" s="2"/>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16"/>
      <c r="AG1015" s="16"/>
      <c r="AH1015" s="16"/>
      <c r="AI1015" s="16"/>
    </row>
    <row r="1016" spans="1:35" ht="13.2">
      <c r="A1016" s="2"/>
      <c r="B1016" s="6"/>
      <c r="C1016" s="6"/>
      <c r="D1016" s="6"/>
      <c r="E1016" s="6"/>
      <c r="F1016" s="6"/>
      <c r="G1016" s="6"/>
      <c r="H1016" s="6"/>
      <c r="I1016" s="6"/>
      <c r="J1016" s="6"/>
      <c r="K1016" s="6"/>
      <c r="L1016" s="6"/>
      <c r="M1016" s="6"/>
      <c r="N1016" s="6"/>
      <c r="O1016" s="6"/>
      <c r="P1016" s="6"/>
      <c r="Q1016" s="6"/>
      <c r="R1016" s="6"/>
      <c r="S1016" s="6"/>
      <c r="T1016" s="6"/>
      <c r="U1016" s="6"/>
      <c r="V1016" s="6"/>
      <c r="W1016" s="6"/>
      <c r="X1016" s="6"/>
      <c r="Y1016" s="6"/>
      <c r="Z1016" s="6"/>
      <c r="AA1016" s="6"/>
      <c r="AB1016" s="6"/>
      <c r="AC1016" s="6"/>
      <c r="AD1016" s="6"/>
      <c r="AE1016" s="6"/>
      <c r="AF1016" s="16"/>
      <c r="AG1016" s="16"/>
      <c r="AH1016" s="16"/>
      <c r="AI1016" s="16"/>
    </row>
    <row r="1017" spans="1:35" ht="13.2">
      <c r="A1017" s="2"/>
      <c r="B1017" s="6"/>
      <c r="C1017" s="6"/>
      <c r="D1017" s="6"/>
      <c r="E1017" s="6"/>
      <c r="F1017" s="6"/>
      <c r="G1017" s="6"/>
      <c r="H1017" s="6"/>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16"/>
      <c r="AG1017" s="16"/>
      <c r="AH1017" s="16"/>
      <c r="AI1017" s="16"/>
    </row>
    <row r="1018" spans="1:35" ht="13.2">
      <c r="A1018" s="2"/>
      <c r="B1018" s="6"/>
      <c r="C1018" s="6"/>
      <c r="D1018" s="6"/>
      <c r="E1018" s="6"/>
      <c r="F1018" s="6"/>
      <c r="G1018" s="6"/>
      <c r="H1018" s="6"/>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16"/>
      <c r="AG1018" s="16"/>
      <c r="AH1018" s="16"/>
      <c r="AI1018" s="16"/>
    </row>
    <row r="1019" spans="1:35" ht="13.2">
      <c r="A1019" s="2"/>
      <c r="B1019" s="6"/>
      <c r="C1019" s="6"/>
      <c r="D1019" s="6"/>
      <c r="E1019" s="6"/>
      <c r="F1019" s="6"/>
      <c r="G1019" s="6"/>
      <c r="H1019" s="6"/>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16"/>
      <c r="AG1019" s="16"/>
      <c r="AH1019" s="16"/>
      <c r="AI1019" s="16"/>
    </row>
    <row r="1020" spans="1:35" ht="13.2">
      <c r="A1020" s="2"/>
      <c r="B1020" s="6"/>
      <c r="C1020" s="6"/>
      <c r="D1020" s="6"/>
      <c r="E1020" s="6"/>
      <c r="F1020" s="6"/>
      <c r="G1020" s="6"/>
      <c r="H1020" s="6"/>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16"/>
      <c r="AG1020" s="16"/>
      <c r="AH1020" s="16"/>
      <c r="AI1020" s="16"/>
    </row>
    <row r="1021" spans="1:35" ht="13.2">
      <c r="A1021" s="2"/>
      <c r="B1021" s="6"/>
      <c r="C1021" s="6"/>
      <c r="D1021" s="6"/>
      <c r="E1021" s="6"/>
      <c r="F1021" s="6"/>
      <c r="G1021" s="6"/>
      <c r="H1021" s="6"/>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16"/>
      <c r="AG1021" s="16"/>
      <c r="AH1021" s="16"/>
      <c r="AI1021" s="16"/>
    </row>
    <row r="1022" spans="1:35" ht="13.2">
      <c r="A1022" s="2"/>
      <c r="B1022" s="6"/>
      <c r="C1022" s="6"/>
      <c r="D1022" s="6"/>
      <c r="E1022" s="6"/>
      <c r="F1022" s="6"/>
      <c r="G1022" s="6"/>
      <c r="H1022" s="6"/>
      <c r="I1022" s="6"/>
      <c r="J1022" s="6"/>
      <c r="K1022" s="6"/>
      <c r="L1022" s="6"/>
      <c r="M1022" s="6"/>
      <c r="N1022" s="6"/>
      <c r="O1022" s="6"/>
      <c r="P1022" s="6"/>
      <c r="Q1022" s="6"/>
      <c r="R1022" s="6"/>
      <c r="S1022" s="6"/>
      <c r="T1022" s="6"/>
      <c r="U1022" s="6"/>
      <c r="V1022" s="6"/>
      <c r="W1022" s="6"/>
      <c r="X1022" s="6"/>
      <c r="Y1022" s="6"/>
      <c r="Z1022" s="6"/>
      <c r="AA1022" s="6"/>
      <c r="AB1022" s="6"/>
      <c r="AC1022" s="6"/>
      <c r="AD1022" s="6"/>
      <c r="AE1022" s="6"/>
      <c r="AF1022" s="16"/>
      <c r="AG1022" s="16"/>
      <c r="AH1022" s="16"/>
      <c r="AI1022" s="16"/>
    </row>
    <row r="1023" spans="1:35" ht="13.2">
      <c r="A1023" s="2"/>
      <c r="B1023" s="6"/>
      <c r="C1023" s="6"/>
      <c r="D1023" s="6"/>
      <c r="E1023" s="6"/>
      <c r="F1023" s="6"/>
      <c r="G1023" s="6"/>
      <c r="H1023" s="6"/>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16"/>
      <c r="AG1023" s="16"/>
      <c r="AH1023" s="16"/>
      <c r="AI1023" s="16"/>
    </row>
  </sheetData>
  <mergeCells count="1">
    <mergeCell ref="A1:A2"/>
  </mergeCells>
  <phoneticPr fontId="151"/>
  <conditionalFormatting sqref="B13:B43 C13:AE42 AF14:AF42 AG31:AI35">
    <cfRule type="containsText" dxfId="556" priority="1" operator="containsText" text="长距离">
      <formula>NOT(ISERROR(SEARCH(("长距离"),(B13))))</formula>
    </cfRule>
  </conditionalFormatting>
  <conditionalFormatting sqref="B13:B43 C13:AE42 AF14:AF42 AG31:AI35">
    <cfRule type="containsText" dxfId="555" priority="2" operator="containsText" text="bm">
      <formula>NOT(ISERROR(SEARCH(("bm"),(B13))))</formula>
    </cfRule>
  </conditionalFormatting>
  <conditionalFormatting sqref="B13:B43 C13:AE42 AF14:AF42 AG31:AI35">
    <cfRule type="containsText" dxfId="554" priority="3" operator="containsText" text="Lt">
      <formula>NOT(ISERROR(SEARCH(("Lt"),(B13))))</formula>
    </cfRule>
  </conditionalFormatting>
  <conditionalFormatting sqref="B13:B43 C13:AE42 AF14:AF42 AG31:AI35">
    <cfRule type="containsText" dxfId="553" priority="4" operator="containsText" text="考斯特">
      <formula>NOT(ISERROR(SEARCH(("考斯特"),(B13))))</formula>
    </cfRule>
  </conditionalFormatting>
  <conditionalFormatting sqref="B13:B43 C13:AE42 AF14:AF42 AG31:AI35">
    <cfRule type="containsText" dxfId="552" priority="5" operator="containsText" text="R">
      <formula>NOT(ISERROR(SEARCH(("R"),(B13))))</formula>
    </cfRule>
  </conditionalFormatting>
  <conditionalFormatting sqref="B44:AE70 AF44:AF56 AG50 AF58:AF70">
    <cfRule type="containsText" dxfId="551" priority="6" operator="containsText" text="修理">
      <formula>NOT(ISERROR(SEARCH(("修理"),(B44))))</formula>
    </cfRule>
  </conditionalFormatting>
  <conditionalFormatting sqref="B44:AE70 AF44:AF56 AG50 AF58:AF70">
    <cfRule type="containsText" dxfId="550" priority="7" operator="containsText" text="三检">
      <formula>NOT(ISERROR(SEARCH(("三检"),(B44))))</formula>
    </cfRule>
  </conditionalFormatting>
  <conditionalFormatting sqref="B44:AE70 AF44:AF56 AG50 AF58:AF70">
    <cfRule type="containsText" dxfId="549" priority="8" operator="containsText" text="年检">
      <formula>NOT(ISERROR(SEARCH(("年检"),(B44))))</formula>
    </cfRule>
  </conditionalFormatting>
  <conditionalFormatting sqref="B44:AE70 AF44:AF56 AG50 AF58:AF70">
    <cfRule type="containsText" dxfId="548" priority="9" operator="containsText" text="搬">
      <formula>NOT(ISERROR(SEARCH(("搬"),(B44))))</formula>
    </cfRule>
  </conditionalFormatting>
  <conditionalFormatting sqref="AD6">
    <cfRule type="notContainsBlanks" dxfId="547" priority="10">
      <formula>LEN(TRIM(AD6))&gt;0</formula>
    </cfRule>
  </conditionalFormatting>
  <conditionalFormatting sqref="AF25:AH25">
    <cfRule type="notContainsBlanks" dxfId="546" priority="11">
      <formula>LEN(TRIM(AF25))&gt;0</formula>
    </cfRule>
  </conditionalFormatting>
  <conditionalFormatting sqref="B14:AF42 AG31:AI35">
    <cfRule type="containsText" dxfId="545" priority="12" operator="containsText" text="本社番">
      <formula>NOT(ISERROR(SEARCH(("本社番"),(B14))))</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3100-000000000000}">
          <x14:formula1>
            <xm:f>条件勿动!$A$2:$A$23</xm:f>
          </x14:formula1>
          <xm:sqref>B43</xm:sqref>
        </x14:dataValidation>
        <x14:dataValidation type="list" allowBlank="1" xr:uid="{00000000-0002-0000-3100-000001000000}">
          <x14:formula1>
            <xm:f>条件勿动!$A:$A</xm:f>
          </x14:formula1>
          <xm:sqref>B14:AF30 B31:AC31 AE31:AI31 B32:AI35 B36:AF42</xm:sqref>
        </x14:dataValidation>
        <x14:dataValidation type="list" allowBlank="1" xr:uid="{00000000-0002-0000-3100-000002000000}">
          <x14:formula1>
            <xm:f>条件勿动!$B$2:$B$36</xm:f>
          </x14:formula1>
          <xm:sqref>B44:AF49 B50:AG50 B51:W51 Y51:AF51 B52:AF71</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FFFFFF"/>
    <outlinePr summaryBelow="0" summaryRight="0"/>
  </sheetPr>
  <dimension ref="A1:BY1028"/>
  <sheetViews>
    <sheetView workbookViewId="0">
      <pane xSplit="1" topLeftCell="B1" activePane="topRight" state="frozen"/>
      <selection pane="topRight" activeCell="C2" sqref="C2"/>
    </sheetView>
  </sheetViews>
  <sheetFormatPr defaultColWidth="12.6640625" defaultRowHeight="15.75" customHeight="1"/>
  <cols>
    <col min="1" max="1" width="6.21875" customWidth="1"/>
    <col min="2" max="2" width="11" customWidth="1"/>
    <col min="3" max="3" width="9.88671875" customWidth="1"/>
    <col min="4" max="4" width="10.109375" customWidth="1"/>
    <col min="5" max="5" width="8.6640625" customWidth="1"/>
    <col min="6" max="6" width="10.109375" customWidth="1"/>
    <col min="7" max="7" width="10.33203125" customWidth="1"/>
    <col min="8" max="8" width="8.6640625" customWidth="1"/>
    <col min="9" max="9" width="16.33203125" customWidth="1"/>
    <col min="10" max="16" width="8.6640625" customWidth="1"/>
    <col min="17" max="17" width="12.44140625" customWidth="1"/>
    <col min="18" max="20" width="8.6640625" customWidth="1"/>
    <col min="21" max="21" width="10" customWidth="1"/>
    <col min="22" max="24" width="8.6640625" customWidth="1"/>
    <col min="25" max="25" width="12.33203125" customWidth="1"/>
    <col min="26" max="28" width="8.6640625" customWidth="1"/>
    <col min="29" max="29" width="8.109375" customWidth="1"/>
    <col min="30" max="32" width="8.6640625" customWidth="1"/>
    <col min="33" max="33" width="10" customWidth="1"/>
    <col min="34" max="36" width="8.6640625" customWidth="1"/>
    <col min="37" max="40" width="6.44140625" customWidth="1"/>
  </cols>
  <sheetData>
    <row r="1" spans="1:77">
      <c r="A1" s="1731"/>
      <c r="B1" s="1731"/>
      <c r="C1" s="1731"/>
      <c r="D1" s="1731"/>
      <c r="E1" s="1731"/>
      <c r="F1" s="1731">
        <v>1</v>
      </c>
      <c r="G1" s="1731">
        <v>2</v>
      </c>
      <c r="H1" s="1731">
        <v>3</v>
      </c>
      <c r="I1" s="1732" t="s">
        <v>2</v>
      </c>
      <c r="J1" s="1731">
        <v>4</v>
      </c>
      <c r="K1" s="1731">
        <v>5</v>
      </c>
      <c r="L1" s="1731">
        <v>6</v>
      </c>
      <c r="M1" s="1731">
        <v>7</v>
      </c>
      <c r="N1" s="1731">
        <v>8</v>
      </c>
      <c r="O1" s="1731">
        <v>9</v>
      </c>
      <c r="P1" s="1731">
        <v>10</v>
      </c>
      <c r="Q1" s="1732" t="s">
        <v>2</v>
      </c>
      <c r="R1" s="1731">
        <v>11</v>
      </c>
      <c r="S1" s="1731">
        <v>12</v>
      </c>
      <c r="T1" s="1731">
        <v>13</v>
      </c>
      <c r="U1" s="1731">
        <v>14</v>
      </c>
      <c r="V1" s="1731">
        <v>15</v>
      </c>
      <c r="W1" s="1731">
        <v>16</v>
      </c>
      <c r="X1" s="1731">
        <v>17</v>
      </c>
      <c r="Y1" s="1732" t="s">
        <v>2</v>
      </c>
      <c r="Z1" s="1731">
        <v>18</v>
      </c>
      <c r="AA1" s="1731">
        <v>19</v>
      </c>
      <c r="AB1" s="1731">
        <v>20</v>
      </c>
      <c r="AC1" s="1731">
        <v>21</v>
      </c>
      <c r="AD1" s="1731">
        <v>22</v>
      </c>
      <c r="AE1" s="1731">
        <v>23</v>
      </c>
      <c r="AF1" s="1731">
        <v>24</v>
      </c>
      <c r="AG1" s="1732" t="s">
        <v>2</v>
      </c>
      <c r="AH1" s="1731">
        <v>25</v>
      </c>
      <c r="AI1" s="1731">
        <v>26</v>
      </c>
      <c r="AJ1" s="1731">
        <v>27</v>
      </c>
      <c r="AK1" s="1731">
        <v>28</v>
      </c>
      <c r="AL1" s="1731">
        <v>29</v>
      </c>
      <c r="AM1" s="1731">
        <v>30</v>
      </c>
      <c r="AN1" s="1731">
        <v>31</v>
      </c>
      <c r="AO1" s="1731" t="s">
        <v>2</v>
      </c>
      <c r="AP1" s="1733"/>
      <c r="AQ1" s="1733"/>
      <c r="AR1" s="1733"/>
      <c r="AS1" s="1733"/>
      <c r="AT1" s="1733"/>
      <c r="AU1" s="1733"/>
      <c r="AV1" s="1733"/>
      <c r="AW1" s="1733"/>
      <c r="AX1" s="1733"/>
      <c r="AY1" s="1733"/>
      <c r="AZ1" s="1733"/>
      <c r="BA1" s="1733"/>
      <c r="BB1" s="1733"/>
      <c r="BC1" s="1733"/>
      <c r="BD1" s="1733"/>
      <c r="BE1" s="1733"/>
      <c r="BF1" s="1733"/>
      <c r="BG1" s="1733"/>
      <c r="BH1" s="1733"/>
      <c r="BI1" s="1733"/>
      <c r="BJ1" s="1733"/>
      <c r="BK1" s="1733"/>
      <c r="BL1" s="1733"/>
      <c r="BM1" s="1733"/>
      <c r="BN1" s="1733"/>
      <c r="BO1" s="1733"/>
      <c r="BP1" s="1733"/>
      <c r="BQ1" s="1733"/>
      <c r="BR1" s="1733"/>
      <c r="BS1" s="1733"/>
      <c r="BT1" s="1733"/>
      <c r="BU1" s="1733"/>
      <c r="BV1" s="1733"/>
      <c r="BW1" s="1733"/>
      <c r="BX1" s="1733"/>
      <c r="BY1" s="1733"/>
    </row>
    <row r="2" spans="1:77">
      <c r="A2" s="1734" t="s">
        <v>6872</v>
      </c>
      <c r="B2" s="1734"/>
      <c r="C2" s="1734"/>
      <c r="D2" s="1734"/>
      <c r="E2" s="1734"/>
      <c r="F2" s="1734">
        <v>32572</v>
      </c>
      <c r="G2" s="1734">
        <v>59229</v>
      </c>
      <c r="H2" s="1734">
        <v>42769</v>
      </c>
      <c r="I2" s="1435">
        <f t="shared" ref="I2:I5" si="0">SUM(B2:H2)</f>
        <v>134570</v>
      </c>
      <c r="J2" s="1734">
        <v>49858</v>
      </c>
      <c r="K2" s="1734">
        <v>57003</v>
      </c>
      <c r="L2" s="1734">
        <v>77428</v>
      </c>
      <c r="M2" s="1734">
        <v>91679</v>
      </c>
      <c r="N2" s="1734">
        <v>54157</v>
      </c>
      <c r="O2" s="1734">
        <v>44993</v>
      </c>
      <c r="P2" s="1734">
        <v>50706</v>
      </c>
      <c r="Q2" s="1435">
        <f t="shared" ref="Q2:Q5" si="1">SUM(J2:P2)</f>
        <v>425824</v>
      </c>
      <c r="R2" s="1734">
        <v>87678</v>
      </c>
      <c r="S2" s="1734">
        <v>75025</v>
      </c>
      <c r="T2" s="1734">
        <v>77423</v>
      </c>
      <c r="U2" s="1735">
        <v>64756</v>
      </c>
      <c r="V2" s="1735">
        <v>54411</v>
      </c>
      <c r="W2" s="1735">
        <v>62455</v>
      </c>
      <c r="X2" s="1735">
        <v>34578</v>
      </c>
      <c r="Y2" s="1240">
        <f t="shared" ref="Y2:Y5" si="2">SUM(R2:X2)</f>
        <v>456326</v>
      </c>
      <c r="Z2" s="1735">
        <v>47524</v>
      </c>
      <c r="AA2" s="1735">
        <v>116267</v>
      </c>
      <c r="AB2" s="1735">
        <v>31529</v>
      </c>
      <c r="AC2" s="1736">
        <v>46200</v>
      </c>
      <c r="AD2" s="1735">
        <v>47211</v>
      </c>
      <c r="AE2" s="1735">
        <v>84013</v>
      </c>
      <c r="AF2" s="1735">
        <v>68098</v>
      </c>
      <c r="AG2" s="1240">
        <f t="shared" ref="AG2:AG5" si="3">SUM(Z2:AF2)</f>
        <v>440842</v>
      </c>
      <c r="AH2" s="1735">
        <v>109630</v>
      </c>
      <c r="AI2" s="1735">
        <v>49590</v>
      </c>
      <c r="AJ2" s="1735">
        <v>49458</v>
      </c>
      <c r="AK2" s="1737">
        <v>44463</v>
      </c>
      <c r="AL2" s="1737">
        <v>78647</v>
      </c>
      <c r="AM2" s="1737">
        <v>71762</v>
      </c>
      <c r="AN2" s="1737">
        <v>54426</v>
      </c>
      <c r="AO2" s="1735">
        <f t="shared" ref="AO2:AO5" si="4">SUM(AH2:AN2)</f>
        <v>457976</v>
      </c>
      <c r="AP2" s="1736"/>
      <c r="AQ2" s="1736"/>
      <c r="AR2" s="1736"/>
      <c r="AS2" s="1736"/>
      <c r="AT2" s="1736"/>
      <c r="AU2" s="1736"/>
      <c r="AV2" s="1736"/>
      <c r="AW2" s="1736"/>
      <c r="AX2" s="1736"/>
      <c r="AY2" s="1736"/>
      <c r="AZ2" s="1736"/>
      <c r="BA2" s="1736"/>
      <c r="BB2" s="1736"/>
      <c r="BC2" s="1736"/>
      <c r="BD2" s="1736"/>
      <c r="BE2" s="1736"/>
      <c r="BF2" s="1736"/>
      <c r="BG2" s="1736"/>
      <c r="BH2" s="1736"/>
      <c r="BI2" s="1736"/>
      <c r="BJ2" s="1736"/>
      <c r="BK2" s="1736"/>
      <c r="BL2" s="1736"/>
      <c r="BM2" s="1736"/>
      <c r="BN2" s="1736"/>
      <c r="BO2" s="1736"/>
      <c r="BP2" s="1736"/>
      <c r="BQ2" s="1736"/>
      <c r="BR2" s="1736"/>
      <c r="BS2" s="1736"/>
      <c r="BT2" s="1736"/>
      <c r="BU2" s="1736"/>
      <c r="BV2" s="1736"/>
      <c r="BW2" s="1736"/>
      <c r="BX2" s="1736"/>
      <c r="BY2" s="1736"/>
    </row>
    <row r="3" spans="1:77">
      <c r="A3" s="1738" t="s">
        <v>6873</v>
      </c>
      <c r="B3" s="1738"/>
      <c r="C3" s="1738"/>
      <c r="D3" s="1738"/>
      <c r="E3" s="1738"/>
      <c r="F3" s="1738">
        <v>201600</v>
      </c>
      <c r="G3" s="1738">
        <v>196800</v>
      </c>
      <c r="H3" s="1738">
        <v>148800</v>
      </c>
      <c r="I3" s="1435">
        <f t="shared" si="0"/>
        <v>547200</v>
      </c>
      <c r="J3" s="1738">
        <v>146400</v>
      </c>
      <c r="K3" s="1738">
        <v>146400</v>
      </c>
      <c r="L3" s="1738">
        <v>146400</v>
      </c>
      <c r="M3" s="1738">
        <v>146400</v>
      </c>
      <c r="N3" s="1738">
        <v>201600</v>
      </c>
      <c r="O3" s="1738">
        <v>196800</v>
      </c>
      <c r="P3" s="1738">
        <v>148800</v>
      </c>
      <c r="Q3" s="1435">
        <f t="shared" si="1"/>
        <v>1132800</v>
      </c>
      <c r="R3" s="1738">
        <v>146400</v>
      </c>
      <c r="S3" s="1738">
        <v>146400</v>
      </c>
      <c r="T3" s="1738">
        <v>146400</v>
      </c>
      <c r="U3" s="1739">
        <v>146400</v>
      </c>
      <c r="V3" s="1739">
        <v>201600</v>
      </c>
      <c r="W3" s="1739">
        <v>196800</v>
      </c>
      <c r="X3" s="1739">
        <v>196800</v>
      </c>
      <c r="Y3" s="1240">
        <f t="shared" si="2"/>
        <v>1180800</v>
      </c>
      <c r="Z3" s="1739">
        <v>148800</v>
      </c>
      <c r="AA3" s="1739">
        <v>146400</v>
      </c>
      <c r="AB3" s="1739">
        <v>146400</v>
      </c>
      <c r="AC3" s="1740">
        <v>146400</v>
      </c>
      <c r="AD3" s="1739">
        <v>201600</v>
      </c>
      <c r="AE3" s="1739">
        <v>196800</v>
      </c>
      <c r="AF3" s="1739">
        <v>148800</v>
      </c>
      <c r="AG3" s="1240">
        <f t="shared" si="3"/>
        <v>1135200</v>
      </c>
      <c r="AH3" s="1739">
        <v>146400</v>
      </c>
      <c r="AI3" s="1739">
        <v>146400</v>
      </c>
      <c r="AJ3" s="1739">
        <v>146400</v>
      </c>
      <c r="AK3" s="1741">
        <v>146400</v>
      </c>
      <c r="AL3" s="1741">
        <v>201600</v>
      </c>
      <c r="AM3" s="1741">
        <v>196800</v>
      </c>
      <c r="AN3" s="1741">
        <v>148800</v>
      </c>
      <c r="AO3" s="1735">
        <f t="shared" si="4"/>
        <v>1132800</v>
      </c>
      <c r="AP3" s="1740"/>
      <c r="AQ3" s="1740"/>
      <c r="AR3" s="1740"/>
      <c r="AS3" s="1740"/>
      <c r="AT3" s="1740"/>
      <c r="AU3" s="1740"/>
      <c r="AV3" s="1740"/>
      <c r="AW3" s="1740"/>
      <c r="AX3" s="1740"/>
      <c r="AY3" s="1740"/>
      <c r="AZ3" s="1740"/>
      <c r="BA3" s="1740"/>
      <c r="BB3" s="1740"/>
      <c r="BC3" s="1740"/>
      <c r="BD3" s="1740"/>
      <c r="BE3" s="1740"/>
      <c r="BF3" s="1740"/>
      <c r="BG3" s="1740"/>
      <c r="BH3" s="1740"/>
      <c r="BI3" s="1740"/>
      <c r="BJ3" s="1740"/>
      <c r="BK3" s="1740"/>
      <c r="BL3" s="1740"/>
      <c r="BM3" s="1740"/>
      <c r="BN3" s="1740"/>
      <c r="BO3" s="1740"/>
      <c r="BP3" s="1740"/>
      <c r="BQ3" s="1740"/>
      <c r="BR3" s="1740"/>
      <c r="BS3" s="1740"/>
      <c r="BT3" s="1740"/>
      <c r="BU3" s="1740"/>
      <c r="BV3" s="1740"/>
      <c r="BW3" s="1740"/>
      <c r="BX3" s="1740"/>
      <c r="BY3" s="1740"/>
    </row>
    <row r="4" spans="1:77">
      <c r="A4" s="1742" t="s">
        <v>6874</v>
      </c>
      <c r="B4" s="1742"/>
      <c r="C4" s="1742"/>
      <c r="D4" s="1742"/>
      <c r="E4" s="1742"/>
      <c r="F4" s="1742">
        <v>91000</v>
      </c>
      <c r="G4" s="1742">
        <v>30000</v>
      </c>
      <c r="H4" s="1742">
        <v>30000</v>
      </c>
      <c r="I4" s="1435">
        <f t="shared" si="0"/>
        <v>151000</v>
      </c>
      <c r="J4" s="1742">
        <v>91000</v>
      </c>
      <c r="K4" s="1742">
        <v>91000</v>
      </c>
      <c r="L4" s="1742">
        <v>91000</v>
      </c>
      <c r="M4" s="1742">
        <v>91000</v>
      </c>
      <c r="N4" s="1742">
        <v>91000</v>
      </c>
      <c r="O4" s="1742">
        <v>30000</v>
      </c>
      <c r="P4" s="1742">
        <v>30000</v>
      </c>
      <c r="Q4" s="1435">
        <f t="shared" si="1"/>
        <v>515000</v>
      </c>
      <c r="R4" s="1742">
        <v>91000</v>
      </c>
      <c r="S4" s="1742">
        <v>91000</v>
      </c>
      <c r="T4" s="1742">
        <v>91000</v>
      </c>
      <c r="U4" s="1653">
        <v>91000</v>
      </c>
      <c r="V4" s="1653">
        <v>91000</v>
      </c>
      <c r="W4" s="1653">
        <v>30000</v>
      </c>
      <c r="X4" s="1653">
        <v>30000</v>
      </c>
      <c r="Y4" s="1240">
        <f t="shared" si="2"/>
        <v>515000</v>
      </c>
      <c r="Z4" s="1653">
        <v>30000</v>
      </c>
      <c r="AA4" s="1653">
        <v>91000</v>
      </c>
      <c r="AB4" s="1653">
        <v>91000</v>
      </c>
      <c r="AC4" s="1652">
        <v>74000</v>
      </c>
      <c r="AD4" s="1653">
        <v>74000</v>
      </c>
      <c r="AE4" s="1653">
        <v>30000</v>
      </c>
      <c r="AF4" s="1653">
        <v>30000</v>
      </c>
      <c r="AG4" s="1240">
        <f t="shared" si="3"/>
        <v>420000</v>
      </c>
      <c r="AH4" s="1653">
        <v>91000</v>
      </c>
      <c r="AI4" s="1653">
        <v>91000</v>
      </c>
      <c r="AJ4" s="1653">
        <v>91000</v>
      </c>
      <c r="AK4" s="1743">
        <v>91000</v>
      </c>
      <c r="AL4" s="1743">
        <v>91000</v>
      </c>
      <c r="AM4" s="1743">
        <v>30000</v>
      </c>
      <c r="AN4" s="1743">
        <v>30000</v>
      </c>
      <c r="AO4" s="1735">
        <f t="shared" si="4"/>
        <v>515000</v>
      </c>
      <c r="AP4" s="1652"/>
      <c r="AQ4" s="1652"/>
      <c r="AR4" s="1652"/>
      <c r="AS4" s="1652"/>
      <c r="AT4" s="1652"/>
      <c r="AU4" s="1652"/>
      <c r="AV4" s="1652"/>
      <c r="AW4" s="1652"/>
      <c r="AX4" s="1652"/>
      <c r="AY4" s="1652"/>
      <c r="AZ4" s="1652"/>
      <c r="BA4" s="1652"/>
      <c r="BB4" s="1652"/>
      <c r="BC4" s="1652"/>
      <c r="BD4" s="1652"/>
      <c r="BE4" s="1652"/>
      <c r="BF4" s="1652"/>
      <c r="BG4" s="1652"/>
      <c r="BH4" s="1652"/>
      <c r="BI4" s="1652"/>
      <c r="BJ4" s="1652"/>
      <c r="BK4" s="1652"/>
      <c r="BL4" s="1652"/>
      <c r="BM4" s="1652"/>
      <c r="BN4" s="1652"/>
      <c r="BO4" s="1652"/>
      <c r="BP4" s="1652"/>
      <c r="BQ4" s="1652"/>
      <c r="BR4" s="1652"/>
      <c r="BS4" s="1652"/>
      <c r="BT4" s="1652"/>
      <c r="BU4" s="1652"/>
      <c r="BV4" s="1652"/>
      <c r="BW4" s="1652"/>
      <c r="BX4" s="1652"/>
      <c r="BY4" s="1652"/>
    </row>
    <row r="5" spans="1:77">
      <c r="A5" s="1744" t="s">
        <v>117</v>
      </c>
      <c r="B5" s="1745"/>
      <c r="C5" s="1745"/>
      <c r="D5" s="1745"/>
      <c r="E5" s="1745"/>
      <c r="F5" s="1745">
        <v>123000</v>
      </c>
      <c r="G5" s="1745">
        <v>61000</v>
      </c>
      <c r="H5" s="1745">
        <v>61000</v>
      </c>
      <c r="I5" s="1435">
        <f t="shared" si="0"/>
        <v>245000</v>
      </c>
      <c r="J5" s="1745">
        <v>44000</v>
      </c>
      <c r="K5" s="1745">
        <v>17000</v>
      </c>
      <c r="L5" s="1745">
        <v>181000</v>
      </c>
      <c r="M5" s="1745">
        <v>112000</v>
      </c>
      <c r="N5" s="1745">
        <v>167000</v>
      </c>
      <c r="O5" s="1745">
        <v>190000</v>
      </c>
      <c r="P5" s="1745">
        <v>105000</v>
      </c>
      <c r="Q5" s="1435">
        <f t="shared" si="1"/>
        <v>816000</v>
      </c>
      <c r="R5" s="1746">
        <v>64000</v>
      </c>
      <c r="S5" s="1746">
        <v>52000</v>
      </c>
      <c r="T5" s="1746">
        <v>584740</v>
      </c>
      <c r="U5" s="1746">
        <v>82000</v>
      </c>
      <c r="V5" s="1746">
        <v>161000</v>
      </c>
      <c r="W5" s="1746">
        <v>185000</v>
      </c>
      <c r="X5" s="1746">
        <v>204040</v>
      </c>
      <c r="Y5" s="1240">
        <f t="shared" si="2"/>
        <v>1332780</v>
      </c>
      <c r="Z5" s="1746">
        <v>149000</v>
      </c>
      <c r="AA5" s="1746">
        <v>126000</v>
      </c>
      <c r="AB5" s="1746">
        <v>278900</v>
      </c>
      <c r="AC5" s="1744">
        <v>239000</v>
      </c>
      <c r="AD5" s="1746">
        <v>262000</v>
      </c>
      <c r="AE5" s="1746">
        <v>244380</v>
      </c>
      <c r="AF5" s="1746">
        <v>235000</v>
      </c>
      <c r="AG5" s="1240">
        <f t="shared" si="3"/>
        <v>1534280</v>
      </c>
      <c r="AH5" s="1746">
        <v>179000</v>
      </c>
      <c r="AI5" s="1746">
        <v>245000</v>
      </c>
      <c r="AJ5" s="1746">
        <v>222900</v>
      </c>
      <c r="AK5" s="1747">
        <v>284000</v>
      </c>
      <c r="AL5" s="1747">
        <v>181000</v>
      </c>
      <c r="AM5" s="1747">
        <v>110000</v>
      </c>
      <c r="AN5" s="1747">
        <v>306000</v>
      </c>
      <c r="AO5" s="1735">
        <f t="shared" si="4"/>
        <v>1527900</v>
      </c>
      <c r="AP5" s="1744"/>
      <c r="AQ5" s="1744"/>
      <c r="AR5" s="1744"/>
      <c r="AS5" s="1744"/>
      <c r="AT5" s="1744"/>
      <c r="AU5" s="1744"/>
      <c r="AV5" s="1744"/>
      <c r="AW5" s="1744"/>
      <c r="AX5" s="1744"/>
      <c r="AY5" s="1744"/>
      <c r="AZ5" s="1744"/>
      <c r="BA5" s="1744"/>
      <c r="BB5" s="1744"/>
      <c r="BC5" s="1744"/>
      <c r="BD5" s="1744"/>
      <c r="BE5" s="1744"/>
      <c r="BF5" s="1744"/>
      <c r="BG5" s="1744"/>
      <c r="BH5" s="1744"/>
      <c r="BI5" s="1744"/>
      <c r="BJ5" s="1744"/>
      <c r="BK5" s="1744"/>
      <c r="BL5" s="1744"/>
      <c r="BM5" s="1744"/>
      <c r="BN5" s="1744"/>
      <c r="BO5" s="1744"/>
      <c r="BP5" s="1744"/>
      <c r="BQ5" s="1744"/>
      <c r="BR5" s="1744"/>
      <c r="BS5" s="1744"/>
      <c r="BT5" s="1744"/>
      <c r="BU5" s="1744"/>
      <c r="BV5" s="1744"/>
      <c r="BW5" s="1744"/>
      <c r="BX5" s="1744"/>
      <c r="BY5" s="1744"/>
    </row>
    <row r="6" spans="1:77">
      <c r="A6" s="10" t="s">
        <v>2</v>
      </c>
      <c r="I6" s="1435">
        <f>SUM(I2:I5)</f>
        <v>1077770</v>
      </c>
      <c r="Q6" s="1435">
        <f>SUM(Q2:Q5)</f>
        <v>2889624</v>
      </c>
      <c r="Y6" s="1240">
        <f>SUM(Y2:Y5)</f>
        <v>3484906</v>
      </c>
      <c r="AG6" s="1240">
        <f>SUM(AG2:AG5)</f>
        <v>3530322</v>
      </c>
      <c r="AK6" s="1733"/>
      <c r="AL6" s="1737"/>
      <c r="AM6" s="1733"/>
      <c r="AN6" s="1733"/>
      <c r="AO6" s="1239">
        <f>SUM(AO2:AO5)</f>
        <v>3633676</v>
      </c>
    </row>
    <row r="7" spans="1:77">
      <c r="I7" s="48"/>
      <c r="Q7" s="48"/>
      <c r="V7" s="1239"/>
      <c r="W7" s="1239"/>
      <c r="X7" s="1239"/>
      <c r="Y7" s="1240"/>
      <c r="Z7" s="1239"/>
      <c r="AA7" s="1239"/>
      <c r="AB7" s="1239"/>
      <c r="AG7" s="48"/>
      <c r="AK7" s="1733"/>
      <c r="AL7" s="1733"/>
      <c r="AM7" s="1733"/>
      <c r="AN7" s="1733"/>
    </row>
    <row r="8" spans="1:77">
      <c r="I8" s="48"/>
      <c r="Q8" s="48"/>
      <c r="V8" s="1239"/>
      <c r="W8" s="1239"/>
      <c r="X8" s="1239"/>
      <c r="Y8" s="1240"/>
      <c r="Z8" s="1239"/>
      <c r="AA8" s="1239"/>
      <c r="AB8" s="1239"/>
      <c r="AG8" s="48"/>
      <c r="AK8" s="1733"/>
      <c r="AL8" s="1733"/>
      <c r="AM8" s="1733"/>
      <c r="AN8" s="1733"/>
    </row>
    <row r="9" spans="1:77">
      <c r="I9" s="48"/>
      <c r="Q9" s="48"/>
      <c r="V9" s="1239"/>
      <c r="W9" s="1239"/>
      <c r="X9" s="1239"/>
      <c r="Y9" s="1240"/>
      <c r="Z9" s="1239"/>
      <c r="AA9" s="1239"/>
      <c r="AB9" s="1239"/>
      <c r="AG9" s="48"/>
      <c r="AK9" s="1733"/>
      <c r="AL9" s="1733"/>
      <c r="AM9" s="1733"/>
      <c r="AN9" s="1733"/>
    </row>
    <row r="10" spans="1:77">
      <c r="I10" s="48"/>
      <c r="Q10" s="48"/>
      <c r="V10" s="1239"/>
      <c r="W10" s="1239"/>
      <c r="X10" s="1239"/>
      <c r="Y10" s="1240"/>
      <c r="Z10" s="1239"/>
      <c r="AA10" s="1239"/>
      <c r="AB10" s="1239"/>
      <c r="AG10" s="48"/>
      <c r="AK10" s="1733"/>
      <c r="AL10" s="1733"/>
      <c r="AM10" s="1733"/>
      <c r="AN10" s="1733"/>
    </row>
    <row r="11" spans="1:77">
      <c r="I11" s="48"/>
      <c r="Q11" s="48"/>
      <c r="V11" s="1239"/>
      <c r="W11" s="1239"/>
      <c r="X11" s="1239"/>
      <c r="Y11" s="1240"/>
      <c r="Z11" s="1239"/>
      <c r="AA11" s="1239"/>
      <c r="AB11" s="1239"/>
      <c r="AG11" s="48"/>
      <c r="AK11" s="1733"/>
      <c r="AL11" s="1733"/>
      <c r="AM11" s="1733"/>
      <c r="AN11" s="1733"/>
    </row>
    <row r="12" spans="1:77">
      <c r="I12" s="48"/>
      <c r="Q12" s="48"/>
      <c r="V12" s="1239"/>
      <c r="W12" s="1239"/>
      <c r="X12" s="1239"/>
      <c r="Y12" s="1240"/>
      <c r="Z12" s="1239"/>
      <c r="AA12" s="1239"/>
      <c r="AB12" s="1239"/>
      <c r="AG12" s="48"/>
      <c r="AK12" s="1733"/>
      <c r="AL12" s="1733"/>
      <c r="AM12" s="1733"/>
      <c r="AN12" s="1733"/>
    </row>
    <row r="13" spans="1:77">
      <c r="I13" s="48"/>
      <c r="Q13" s="48"/>
      <c r="V13" s="1239"/>
      <c r="W13" s="1239"/>
      <c r="X13" s="1239"/>
      <c r="Y13" s="1240"/>
      <c r="Z13" s="1239"/>
      <c r="AA13" s="1239"/>
      <c r="AB13" s="1239"/>
      <c r="AG13" s="48"/>
      <c r="AK13" s="1733"/>
      <c r="AL13" s="1733"/>
      <c r="AM13" s="1733"/>
      <c r="AN13" s="1733"/>
    </row>
    <row r="14" spans="1:77">
      <c r="I14" s="48"/>
      <c r="Q14" s="48"/>
      <c r="V14" s="1239"/>
      <c r="W14" s="1239"/>
      <c r="X14" s="1239"/>
      <c r="Y14" s="1240"/>
      <c r="Z14" s="1239"/>
      <c r="AA14" s="1239"/>
      <c r="AB14" s="1239"/>
      <c r="AG14" s="48"/>
      <c r="AK14" s="1733"/>
      <c r="AL14" s="1733"/>
      <c r="AM14" s="1733"/>
      <c r="AN14" s="1733"/>
    </row>
    <row r="15" spans="1:77">
      <c r="I15" s="48"/>
      <c r="Q15" s="48"/>
      <c r="V15" s="1239"/>
      <c r="W15" s="1239"/>
      <c r="X15" s="1239"/>
      <c r="Y15" s="1240"/>
      <c r="Z15" s="1239"/>
      <c r="AA15" s="1239"/>
      <c r="AB15" s="1239"/>
      <c r="AG15" s="48"/>
      <c r="AK15" s="1733"/>
      <c r="AL15" s="1733"/>
      <c r="AM15" s="1733"/>
      <c r="AN15" s="1733"/>
    </row>
    <row r="16" spans="1:77">
      <c r="I16" s="48"/>
      <c r="Q16" s="48"/>
      <c r="V16" s="1239"/>
      <c r="W16" s="1239"/>
      <c r="X16" s="1239"/>
      <c r="Y16" s="1240"/>
      <c r="Z16" s="1239"/>
      <c r="AA16" s="1239"/>
      <c r="AB16" s="1239"/>
      <c r="AG16" s="48"/>
      <c r="AK16" s="1733"/>
      <c r="AL16" s="1733"/>
      <c r="AM16" s="1733"/>
      <c r="AN16" s="1733"/>
    </row>
    <row r="17" spans="2:40">
      <c r="I17" s="48"/>
      <c r="Q17" s="48"/>
      <c r="V17" s="1239"/>
      <c r="W17" s="1239"/>
      <c r="X17" s="1239"/>
      <c r="Y17" s="1240"/>
      <c r="Z17" s="1239"/>
      <c r="AA17" s="1239"/>
      <c r="AB17" s="1239"/>
      <c r="AG17" s="48"/>
      <c r="AK17" s="1733"/>
      <c r="AL17" s="1733"/>
      <c r="AM17" s="1733"/>
      <c r="AN17" s="1733"/>
    </row>
    <row r="18" spans="2:40">
      <c r="I18" s="48"/>
      <c r="Q18" s="48"/>
      <c r="V18" s="1239"/>
      <c r="W18" s="1239"/>
      <c r="X18" s="1239"/>
      <c r="Y18" s="1240"/>
      <c r="Z18" s="1239"/>
      <c r="AA18" s="1239"/>
      <c r="AB18" s="1239"/>
      <c r="AG18" s="48"/>
      <c r="AK18" s="1733"/>
      <c r="AL18" s="1733"/>
      <c r="AM18" s="1733"/>
      <c r="AN18" s="1733"/>
    </row>
    <row r="19" spans="2:40">
      <c r="I19" s="48"/>
      <c r="Q19" s="48"/>
      <c r="V19" s="1239"/>
      <c r="W19" s="1239"/>
      <c r="X19" s="1239"/>
      <c r="Y19" s="1240"/>
      <c r="Z19" s="1239"/>
      <c r="AA19" s="1239"/>
      <c r="AB19" s="1239"/>
      <c r="AG19" s="48"/>
      <c r="AK19" s="1733"/>
      <c r="AL19" s="1733"/>
      <c r="AM19" s="1733"/>
      <c r="AN19" s="1733"/>
    </row>
    <row r="20" spans="2:40">
      <c r="I20" s="48"/>
      <c r="Q20" s="48"/>
      <c r="V20" s="1239"/>
      <c r="W20" s="1239"/>
      <c r="X20" s="1239"/>
      <c r="Y20" s="1240"/>
      <c r="Z20" s="1239"/>
      <c r="AA20" s="1239"/>
      <c r="AB20" s="1239"/>
      <c r="AG20" s="48"/>
      <c r="AK20" s="1733"/>
      <c r="AL20" s="1733"/>
      <c r="AM20" s="1733"/>
      <c r="AN20" s="1733"/>
    </row>
    <row r="21" spans="2:40">
      <c r="I21" s="48"/>
      <c r="Q21" s="48"/>
      <c r="V21" s="1239"/>
      <c r="W21" s="1239"/>
      <c r="X21" s="1239"/>
      <c r="Y21" s="1240"/>
      <c r="Z21" s="1239"/>
      <c r="AA21" s="1239"/>
      <c r="AB21" s="1239"/>
      <c r="AG21" s="48"/>
      <c r="AK21" s="1733"/>
      <c r="AL21" s="1733"/>
      <c r="AM21" s="1733"/>
      <c r="AN21" s="1733"/>
    </row>
    <row r="22" spans="2:40">
      <c r="I22" s="48"/>
      <c r="Q22" s="48"/>
      <c r="V22" s="1239"/>
      <c r="W22" s="1239"/>
      <c r="X22" s="1239"/>
      <c r="Y22" s="1240"/>
      <c r="Z22" s="1239"/>
      <c r="AA22" s="1239"/>
      <c r="AB22" s="1239"/>
      <c r="AG22" s="48"/>
      <c r="AK22" s="1733"/>
      <c r="AL22" s="1733"/>
      <c r="AM22" s="1733"/>
      <c r="AN22" s="1733"/>
    </row>
    <row r="23" spans="2:40">
      <c r="I23" s="48"/>
      <c r="Q23" s="48"/>
      <c r="V23" s="1239"/>
      <c r="W23" s="1239"/>
      <c r="X23" s="1239"/>
      <c r="Y23" s="1240"/>
      <c r="Z23" s="1239"/>
      <c r="AA23" s="1239"/>
      <c r="AB23" s="1239"/>
      <c r="AG23" s="48"/>
      <c r="AK23" s="1733"/>
      <c r="AL23" s="1733"/>
      <c r="AM23" s="1733"/>
      <c r="AN23" s="1733"/>
    </row>
    <row r="24" spans="2:40">
      <c r="B24" s="10" t="s">
        <v>6875</v>
      </c>
      <c r="I24" s="48"/>
      <c r="Q24" s="48"/>
      <c r="V24" s="1239"/>
      <c r="W24" s="1239"/>
      <c r="X24" s="1239"/>
      <c r="Y24" s="1240"/>
      <c r="Z24" s="1239"/>
      <c r="AA24" s="1239"/>
      <c r="AB24" s="1239"/>
      <c r="AG24" s="48"/>
      <c r="AK24" s="1733"/>
      <c r="AL24" s="1733"/>
      <c r="AM24" s="1733"/>
      <c r="AN24" s="1733"/>
    </row>
    <row r="25" spans="2:40">
      <c r="I25" s="48"/>
      <c r="Q25" s="48"/>
      <c r="V25" s="1239"/>
      <c r="W25" s="1239"/>
      <c r="X25" s="1239"/>
      <c r="Y25" s="1240"/>
      <c r="Z25" s="1239"/>
      <c r="AA25" s="1239"/>
      <c r="AB25" s="1239"/>
      <c r="AG25" s="48"/>
      <c r="AK25" s="1733"/>
      <c r="AL25" s="1733"/>
      <c r="AM25" s="1733"/>
      <c r="AN25" s="1733"/>
    </row>
    <row r="26" spans="2:40">
      <c r="I26" s="48"/>
      <c r="Q26" s="48"/>
      <c r="V26" s="1239"/>
      <c r="W26" s="1239"/>
      <c r="X26" s="1239"/>
      <c r="Y26" s="1240"/>
      <c r="Z26" s="1239"/>
      <c r="AA26" s="1239"/>
      <c r="AB26" s="1239"/>
      <c r="AG26" s="48"/>
      <c r="AK26" s="1733"/>
      <c r="AL26" s="1733"/>
      <c r="AM26" s="1733"/>
      <c r="AN26" s="1733"/>
    </row>
    <row r="27" spans="2:40">
      <c r="I27" s="48"/>
      <c r="Q27" s="48"/>
      <c r="V27" s="1239"/>
      <c r="W27" s="1239"/>
      <c r="X27" s="1239"/>
      <c r="Y27" s="1240"/>
      <c r="Z27" s="1239"/>
      <c r="AA27" s="1239"/>
      <c r="AB27" s="1239"/>
      <c r="AG27" s="48"/>
      <c r="AK27" s="1733"/>
      <c r="AL27" s="1733"/>
      <c r="AM27" s="1733"/>
      <c r="AN27" s="1733"/>
    </row>
    <row r="28" spans="2:40">
      <c r="I28" s="48"/>
      <c r="Q28" s="48"/>
      <c r="V28" s="1239"/>
      <c r="W28" s="1239"/>
      <c r="X28" s="1239"/>
      <c r="Y28" s="1240"/>
      <c r="Z28" s="1239"/>
      <c r="AA28" s="1239"/>
      <c r="AB28" s="1239"/>
      <c r="AG28" s="48"/>
      <c r="AK28" s="1733"/>
      <c r="AL28" s="1733"/>
      <c r="AM28" s="1733"/>
      <c r="AN28" s="1733"/>
    </row>
    <row r="29" spans="2:40">
      <c r="I29" s="48"/>
      <c r="Q29" s="48"/>
      <c r="V29" s="1239"/>
      <c r="W29" s="1239"/>
      <c r="X29" s="1239"/>
      <c r="Y29" s="1240"/>
      <c r="Z29" s="1239"/>
      <c r="AA29" s="1239"/>
      <c r="AB29" s="1239"/>
      <c r="AG29" s="48"/>
      <c r="AK29" s="1733"/>
      <c r="AL29" s="1733"/>
      <c r="AM29" s="1733"/>
      <c r="AN29" s="1733"/>
    </row>
    <row r="30" spans="2:40">
      <c r="I30" s="48"/>
      <c r="Q30" s="48"/>
      <c r="V30" s="1239"/>
      <c r="W30" s="1239"/>
      <c r="X30" s="1239"/>
      <c r="Y30" s="1240"/>
      <c r="Z30" s="1239"/>
      <c r="AA30" s="1239"/>
      <c r="AB30" s="1239"/>
      <c r="AG30" s="48"/>
      <c r="AK30" s="1733"/>
      <c r="AL30" s="1733"/>
      <c r="AM30" s="1733"/>
      <c r="AN30" s="1733"/>
    </row>
    <row r="31" spans="2:40">
      <c r="I31" s="48"/>
      <c r="Q31" s="48"/>
      <c r="V31" s="1239"/>
      <c r="W31" s="1239"/>
      <c r="X31" s="1239"/>
      <c r="Y31" s="1240"/>
      <c r="Z31" s="1239"/>
      <c r="AA31" s="1239"/>
      <c r="AB31" s="1239"/>
      <c r="AG31" s="48"/>
      <c r="AK31" s="1733"/>
      <c r="AL31" s="1733"/>
      <c r="AM31" s="1733"/>
      <c r="AN31" s="1733"/>
    </row>
    <row r="32" spans="2:40">
      <c r="I32" s="48"/>
      <c r="Q32" s="48"/>
      <c r="V32" s="1239"/>
      <c r="W32" s="1239"/>
      <c r="X32" s="1239"/>
      <c r="Y32" s="1240"/>
      <c r="Z32" s="1239"/>
      <c r="AA32" s="1239"/>
      <c r="AB32" s="1239"/>
      <c r="AG32" s="48"/>
      <c r="AK32" s="1733"/>
      <c r="AL32" s="1733"/>
      <c r="AM32" s="1733"/>
      <c r="AN32" s="1733"/>
    </row>
    <row r="33" spans="1:40">
      <c r="A33" s="6" t="s">
        <v>0</v>
      </c>
      <c r="B33" s="6" t="s">
        <v>117</v>
      </c>
      <c r="C33" s="6" t="s">
        <v>6876</v>
      </c>
      <c r="D33" s="6" t="s">
        <v>6877</v>
      </c>
      <c r="E33" s="6" t="s">
        <v>6878</v>
      </c>
      <c r="F33" s="6" t="s">
        <v>59</v>
      </c>
      <c r="G33" s="6" t="s">
        <v>6879</v>
      </c>
      <c r="H33" s="6" t="s">
        <v>6880</v>
      </c>
      <c r="I33" s="6" t="s">
        <v>6881</v>
      </c>
      <c r="J33" s="6"/>
      <c r="K33" s="6"/>
      <c r="L33" s="6"/>
      <c r="Q33" s="48"/>
      <c r="V33" s="1239"/>
      <c r="W33" s="1239"/>
      <c r="X33" s="1239"/>
      <c r="Y33" s="1240"/>
      <c r="Z33" s="1239"/>
      <c r="AA33" s="1239"/>
      <c r="AB33" s="1239"/>
      <c r="AG33" s="48"/>
      <c r="AK33" s="1733"/>
      <c r="AL33" s="1733"/>
      <c r="AM33" s="1733"/>
      <c r="AN33" s="1733"/>
    </row>
    <row r="34" spans="1:40">
      <c r="A34" s="6" t="s">
        <v>5566</v>
      </c>
      <c r="B34" s="1748" t="s">
        <v>258</v>
      </c>
      <c r="C34" s="538">
        <v>31800</v>
      </c>
      <c r="D34" s="84">
        <v>16200</v>
      </c>
      <c r="E34" s="1749">
        <v>0.50539999999999996</v>
      </c>
      <c r="F34" s="538">
        <v>9900</v>
      </c>
      <c r="G34" s="84"/>
      <c r="H34" s="1749"/>
      <c r="I34" s="16"/>
      <c r="J34" s="6"/>
      <c r="K34" s="6"/>
      <c r="L34" s="6"/>
      <c r="Q34" s="48"/>
      <c r="V34" s="1239"/>
      <c r="W34" s="1239"/>
      <c r="X34" s="1239"/>
      <c r="Y34" s="1240"/>
      <c r="Z34" s="1239"/>
      <c r="AA34" s="1239"/>
      <c r="AB34" s="1239"/>
      <c r="AG34" s="48"/>
      <c r="AK34" s="1733"/>
      <c r="AL34" s="1733"/>
      <c r="AM34" s="1733"/>
      <c r="AN34" s="1733"/>
    </row>
    <row r="35" spans="1:40">
      <c r="A35" s="6"/>
      <c r="B35" s="6" t="s">
        <v>6882</v>
      </c>
      <c r="C35" s="88">
        <v>15900</v>
      </c>
      <c r="D35" s="1530">
        <v>4900</v>
      </c>
      <c r="E35" s="1750">
        <v>0.30819999999999997</v>
      </c>
      <c r="F35" s="88">
        <v>0</v>
      </c>
      <c r="G35" s="1530">
        <v>0</v>
      </c>
      <c r="H35" s="1750">
        <v>0</v>
      </c>
      <c r="I35" s="16"/>
      <c r="J35" s="6"/>
      <c r="K35" s="6"/>
      <c r="L35" s="6"/>
      <c r="Q35" s="48"/>
      <c r="V35" s="1239"/>
      <c r="W35" s="1239"/>
      <c r="X35" s="1239"/>
      <c r="Y35" s="1240"/>
      <c r="Z35" s="1239"/>
      <c r="AA35" s="1239"/>
      <c r="AB35" s="1239"/>
      <c r="AG35" s="48"/>
      <c r="AK35" s="1733"/>
      <c r="AL35" s="1733"/>
      <c r="AM35" s="1733"/>
      <c r="AN35" s="1733"/>
    </row>
    <row r="36" spans="1:40">
      <c r="A36" s="6"/>
      <c r="B36" s="666" t="s">
        <v>3579</v>
      </c>
      <c r="C36" s="539">
        <v>255000</v>
      </c>
      <c r="D36" s="88">
        <v>139440</v>
      </c>
      <c r="E36" s="1750">
        <v>0.54790000000000005</v>
      </c>
      <c r="F36" s="539">
        <v>125000</v>
      </c>
      <c r="G36" s="88"/>
      <c r="H36" s="1750"/>
      <c r="I36" s="16"/>
      <c r="J36" s="6"/>
      <c r="K36" s="6"/>
      <c r="L36" s="6"/>
      <c r="Q36" s="48"/>
      <c r="V36" s="1239"/>
      <c r="W36" s="1239"/>
      <c r="X36" s="1239"/>
      <c r="Y36" s="1240"/>
      <c r="Z36" s="1239"/>
      <c r="AA36" s="1239"/>
      <c r="AB36" s="1239"/>
      <c r="AG36" s="48"/>
      <c r="AK36" s="1733"/>
      <c r="AL36" s="1733"/>
      <c r="AM36" s="1733"/>
      <c r="AN36" s="1733"/>
    </row>
    <row r="37" spans="1:40">
      <c r="A37" s="6"/>
      <c r="B37" s="666" t="s">
        <v>7443</v>
      </c>
      <c r="C37" s="539">
        <v>0</v>
      </c>
      <c r="D37" s="88">
        <v>0</v>
      </c>
      <c r="E37" s="1750">
        <v>0</v>
      </c>
      <c r="F37" s="539">
        <v>31700</v>
      </c>
      <c r="G37" s="88"/>
      <c r="H37" s="1750"/>
      <c r="I37" s="16"/>
      <c r="J37" s="6"/>
      <c r="K37" s="6"/>
      <c r="L37" s="6"/>
      <c r="Q37" s="48"/>
      <c r="V37" s="1239"/>
      <c r="W37" s="1239"/>
      <c r="X37" s="1239"/>
      <c r="Y37" s="1240"/>
      <c r="Z37" s="1239"/>
      <c r="AA37" s="1239"/>
      <c r="AB37" s="1239"/>
      <c r="AG37" s="48"/>
      <c r="AK37" s="1733"/>
      <c r="AL37" s="1733"/>
      <c r="AM37" s="1733"/>
      <c r="AN37" s="1733"/>
    </row>
    <row r="38" spans="1:40">
      <c r="A38" s="6"/>
      <c r="B38" s="1261" t="s">
        <v>6883</v>
      </c>
      <c r="C38" s="637">
        <v>0</v>
      </c>
      <c r="D38" s="89">
        <v>0</v>
      </c>
      <c r="E38" s="1751">
        <v>0</v>
      </c>
      <c r="F38" s="637">
        <v>0</v>
      </c>
      <c r="G38" s="89">
        <v>0</v>
      </c>
      <c r="H38" s="1751">
        <v>0</v>
      </c>
      <c r="I38" s="16"/>
      <c r="J38" s="6"/>
      <c r="K38" s="6"/>
      <c r="L38" s="6"/>
      <c r="Q38" s="48"/>
      <c r="V38" s="1239"/>
      <c r="W38" s="1239"/>
      <c r="X38" s="1239"/>
      <c r="Y38" s="1240"/>
      <c r="Z38" s="1239"/>
      <c r="AA38" s="1239"/>
      <c r="AB38" s="1239"/>
      <c r="AG38" s="48"/>
      <c r="AK38" s="1733"/>
      <c r="AL38" s="1733"/>
      <c r="AM38" s="1733"/>
      <c r="AN38" s="1733"/>
    </row>
    <row r="39" spans="1:40">
      <c r="A39" s="6" t="s">
        <v>2720</v>
      </c>
      <c r="B39" s="1748" t="s">
        <v>6884</v>
      </c>
      <c r="C39" s="539">
        <v>521000</v>
      </c>
      <c r="D39" s="88">
        <v>147350</v>
      </c>
      <c r="E39" s="1750">
        <v>0.29049999999999998</v>
      </c>
      <c r="F39" s="539">
        <v>363000</v>
      </c>
      <c r="G39" s="88"/>
      <c r="H39" s="1750"/>
      <c r="I39" s="16"/>
      <c r="J39" s="6"/>
      <c r="K39" s="6"/>
      <c r="L39" s="6"/>
      <c r="Q39" s="48"/>
      <c r="V39" s="1239"/>
      <c r="W39" s="1239"/>
      <c r="X39" s="1239"/>
      <c r="Y39" s="1240"/>
      <c r="Z39" s="1239"/>
      <c r="AA39" s="1239"/>
      <c r="AB39" s="1239"/>
      <c r="AG39" s="48"/>
      <c r="AK39" s="1733"/>
      <c r="AL39" s="1733"/>
      <c r="AM39" s="1733"/>
      <c r="AN39" s="1733"/>
    </row>
    <row r="40" spans="1:40">
      <c r="A40" s="6"/>
      <c r="B40" s="6" t="s">
        <v>255</v>
      </c>
      <c r="C40" s="539">
        <v>135000</v>
      </c>
      <c r="D40" s="88">
        <v>75000</v>
      </c>
      <c r="E40" s="1750">
        <v>0.55559999999999998</v>
      </c>
      <c r="F40" s="539">
        <v>203000</v>
      </c>
      <c r="G40" s="88"/>
      <c r="H40" s="1750"/>
      <c r="I40" s="16"/>
      <c r="J40" s="6"/>
      <c r="K40" s="6"/>
      <c r="L40" s="6"/>
      <c r="Q40" s="48"/>
      <c r="V40" s="1239"/>
      <c r="W40" s="1239"/>
      <c r="X40" s="1239"/>
      <c r="Y40" s="1240"/>
      <c r="Z40" s="1239"/>
      <c r="AA40" s="1239"/>
      <c r="AB40" s="1239"/>
      <c r="AG40" s="48"/>
      <c r="AK40" s="1733"/>
      <c r="AL40" s="1733"/>
      <c r="AM40" s="1733"/>
      <c r="AN40" s="1733"/>
    </row>
    <row r="41" spans="1:40">
      <c r="A41" s="6"/>
      <c r="B41" s="6" t="s">
        <v>6885</v>
      </c>
      <c r="C41" s="539">
        <v>0</v>
      </c>
      <c r="D41" s="88">
        <v>0</v>
      </c>
      <c r="E41" s="1750">
        <v>0</v>
      </c>
      <c r="F41" s="539">
        <v>0</v>
      </c>
      <c r="G41" s="88">
        <v>0</v>
      </c>
      <c r="H41" s="1750">
        <v>0</v>
      </c>
      <c r="I41" s="16"/>
      <c r="J41" s="6"/>
      <c r="K41" s="6"/>
      <c r="L41" s="6"/>
      <c r="Q41" s="48"/>
      <c r="V41" s="1239"/>
      <c r="W41" s="1239"/>
      <c r="X41" s="1239"/>
      <c r="Y41" s="1240"/>
      <c r="Z41" s="1239"/>
      <c r="AA41" s="1239"/>
      <c r="AB41" s="1239"/>
      <c r="AG41" s="48"/>
      <c r="AK41" s="1733"/>
      <c r="AL41" s="1733"/>
      <c r="AM41" s="1733"/>
      <c r="AN41" s="1733"/>
    </row>
    <row r="42" spans="1:40">
      <c r="A42" s="6"/>
      <c r="B42" s="6" t="s">
        <v>6886</v>
      </c>
      <c r="C42" s="539">
        <v>0</v>
      </c>
      <c r="D42" s="88">
        <v>0</v>
      </c>
      <c r="E42" s="1750">
        <v>0</v>
      </c>
      <c r="F42" s="539">
        <v>0</v>
      </c>
      <c r="G42" s="88">
        <v>0</v>
      </c>
      <c r="H42" s="1750">
        <v>0</v>
      </c>
      <c r="I42" s="16"/>
      <c r="J42" s="6"/>
      <c r="K42" s="6"/>
      <c r="L42" s="6"/>
      <c r="Q42" s="48"/>
      <c r="V42" s="1239"/>
      <c r="W42" s="1239"/>
      <c r="X42" s="1239"/>
      <c r="Y42" s="1240"/>
      <c r="Z42" s="1239"/>
      <c r="AA42" s="1239"/>
      <c r="AB42" s="1239"/>
      <c r="AG42" s="48"/>
      <c r="AK42" s="1733"/>
      <c r="AL42" s="1733"/>
      <c r="AM42" s="1733"/>
      <c r="AN42" s="1733"/>
    </row>
    <row r="43" spans="1:40">
      <c r="A43" s="6"/>
      <c r="B43" s="6" t="s">
        <v>6887</v>
      </c>
      <c r="C43" s="539">
        <v>0</v>
      </c>
      <c r="D43" s="88">
        <v>0</v>
      </c>
      <c r="E43" s="1750">
        <v>0</v>
      </c>
      <c r="F43" s="539">
        <v>0</v>
      </c>
      <c r="G43" s="88">
        <v>0</v>
      </c>
      <c r="H43" s="1750">
        <v>0</v>
      </c>
      <c r="I43" s="16"/>
      <c r="J43" s="6"/>
      <c r="K43" s="6"/>
      <c r="L43" s="6"/>
      <c r="Q43" s="48"/>
      <c r="V43" s="1239"/>
      <c r="W43" s="1239"/>
      <c r="X43" s="1239"/>
      <c r="Y43" s="1240"/>
      <c r="Z43" s="1239"/>
      <c r="AA43" s="1239"/>
      <c r="AB43" s="1239"/>
      <c r="AG43" s="48"/>
      <c r="AK43" s="1733"/>
      <c r="AL43" s="1733"/>
      <c r="AM43" s="1733"/>
      <c r="AN43" s="1733"/>
    </row>
    <row r="44" spans="1:40">
      <c r="A44" s="6"/>
      <c r="B44" s="2" t="s">
        <v>4912</v>
      </c>
      <c r="C44" s="539">
        <v>70000</v>
      </c>
      <c r="D44" s="88">
        <v>38000</v>
      </c>
      <c r="E44" s="1750">
        <v>0.54290000000000005</v>
      </c>
      <c r="F44" s="539">
        <v>0</v>
      </c>
      <c r="G44" s="88">
        <v>0</v>
      </c>
      <c r="H44" s="1750">
        <v>0</v>
      </c>
      <c r="I44" s="16"/>
      <c r="J44" s="6"/>
      <c r="K44" s="6"/>
      <c r="L44" s="6"/>
      <c r="Q44" s="48"/>
      <c r="V44" s="1239"/>
      <c r="W44" s="1239"/>
      <c r="X44" s="1239"/>
      <c r="Y44" s="1240"/>
      <c r="Z44" s="1239"/>
      <c r="AA44" s="1239"/>
      <c r="AB44" s="1239"/>
      <c r="AG44" s="48"/>
      <c r="AK44" s="1733"/>
      <c r="AL44" s="1733"/>
      <c r="AM44" s="1733"/>
      <c r="AN44" s="1733"/>
    </row>
    <row r="45" spans="1:40">
      <c r="A45" s="6"/>
      <c r="B45" s="2" t="s">
        <v>3740</v>
      </c>
      <c r="C45" s="539">
        <v>0</v>
      </c>
      <c r="D45" s="88">
        <v>0</v>
      </c>
      <c r="E45" s="1750">
        <v>0</v>
      </c>
      <c r="F45" s="539">
        <v>172000</v>
      </c>
      <c r="G45" s="88"/>
      <c r="H45" s="1750"/>
      <c r="I45" s="16"/>
      <c r="J45" s="6"/>
      <c r="K45" s="6"/>
      <c r="L45" s="6"/>
      <c r="Q45" s="48"/>
      <c r="V45" s="1239"/>
      <c r="W45" s="1239"/>
      <c r="X45" s="1239"/>
      <c r="Y45" s="1240"/>
      <c r="Z45" s="1239"/>
      <c r="AA45" s="1239"/>
      <c r="AB45" s="1239"/>
      <c r="AG45" s="48"/>
      <c r="AK45" s="1733"/>
      <c r="AL45" s="1733"/>
      <c r="AM45" s="1733"/>
      <c r="AN45" s="1733"/>
    </row>
    <row r="46" spans="1:40">
      <c r="A46" s="6"/>
      <c r="B46" s="2" t="s">
        <v>6511</v>
      </c>
      <c r="C46" s="539">
        <v>31000</v>
      </c>
      <c r="D46" s="88">
        <v>19500</v>
      </c>
      <c r="E46" s="1750">
        <v>0.625</v>
      </c>
      <c r="F46" s="539">
        <v>522000</v>
      </c>
      <c r="G46" s="88"/>
      <c r="H46" s="1750"/>
      <c r="I46" s="16"/>
      <c r="J46" s="6"/>
      <c r="K46" s="6"/>
      <c r="L46" s="6"/>
      <c r="Q46" s="48"/>
      <c r="V46" s="1239"/>
      <c r="W46" s="1239"/>
      <c r="X46" s="1239"/>
      <c r="Y46" s="1240"/>
      <c r="Z46" s="1239"/>
      <c r="AA46" s="1239"/>
      <c r="AB46" s="1239"/>
      <c r="AG46" s="48"/>
      <c r="AK46" s="1733"/>
      <c r="AL46" s="1733"/>
      <c r="AM46" s="1733"/>
      <c r="AN46" s="1733"/>
    </row>
    <row r="47" spans="1:40">
      <c r="A47" s="6"/>
      <c r="B47" s="2" t="s">
        <v>6888</v>
      </c>
      <c r="C47" s="539">
        <v>0</v>
      </c>
      <c r="D47" s="88">
        <v>0</v>
      </c>
      <c r="E47" s="1750">
        <v>0</v>
      </c>
      <c r="F47" s="539">
        <v>0</v>
      </c>
      <c r="G47" s="88">
        <v>0</v>
      </c>
      <c r="H47" s="1750">
        <v>0</v>
      </c>
      <c r="I47" s="16"/>
      <c r="J47" s="6"/>
      <c r="K47" s="6"/>
      <c r="L47" s="6"/>
      <c r="Q47" s="48"/>
      <c r="V47" s="1239"/>
      <c r="W47" s="1239"/>
      <c r="X47" s="1239"/>
      <c r="Y47" s="1240"/>
      <c r="Z47" s="1239"/>
      <c r="AA47" s="1239"/>
      <c r="AB47" s="1239"/>
      <c r="AG47" s="48"/>
      <c r="AK47" s="1733"/>
      <c r="AL47" s="1733"/>
      <c r="AM47" s="1733"/>
      <c r="AN47" s="1733"/>
    </row>
    <row r="48" spans="1:40">
      <c r="A48" s="6"/>
      <c r="B48" s="2" t="s">
        <v>6889</v>
      </c>
      <c r="C48" s="539">
        <v>0</v>
      </c>
      <c r="D48" s="88">
        <v>0</v>
      </c>
      <c r="E48" s="1750">
        <v>0</v>
      </c>
      <c r="F48" s="539">
        <v>39500</v>
      </c>
      <c r="G48" s="88"/>
      <c r="H48" s="1750"/>
      <c r="I48" s="16"/>
      <c r="J48" s="6"/>
      <c r="K48" s="6"/>
      <c r="L48" s="6"/>
      <c r="Q48" s="48"/>
      <c r="V48" s="1239"/>
      <c r="W48" s="1239"/>
      <c r="X48" s="1239"/>
      <c r="Y48" s="1240"/>
      <c r="Z48" s="1239"/>
      <c r="AA48" s="1239"/>
      <c r="AB48" s="1239"/>
      <c r="AG48" s="48"/>
      <c r="AK48" s="1733"/>
      <c r="AL48" s="1733"/>
      <c r="AM48" s="1733"/>
      <c r="AN48" s="1733"/>
    </row>
    <row r="49" spans="1:40">
      <c r="A49" s="6"/>
      <c r="B49" s="2" t="s">
        <v>3447</v>
      </c>
      <c r="C49" s="539">
        <v>193500</v>
      </c>
      <c r="D49" s="88">
        <v>58257</v>
      </c>
      <c r="E49" s="1750">
        <v>0.30159999999999998</v>
      </c>
      <c r="F49" s="539">
        <v>227000</v>
      </c>
      <c r="G49" s="88"/>
      <c r="H49" s="1750"/>
      <c r="I49" s="16"/>
      <c r="J49" s="6"/>
      <c r="K49" s="6"/>
      <c r="L49" s="6"/>
      <c r="Q49" s="48"/>
      <c r="V49" s="1239"/>
      <c r="W49" s="1239"/>
      <c r="X49" s="1239"/>
      <c r="Y49" s="1240"/>
      <c r="Z49" s="1239"/>
      <c r="AA49" s="1239"/>
      <c r="AB49" s="1239"/>
      <c r="AG49" s="48"/>
      <c r="AK49" s="1733"/>
      <c r="AL49" s="1733"/>
      <c r="AM49" s="1733"/>
      <c r="AN49" s="1733"/>
    </row>
    <row r="50" spans="1:40">
      <c r="A50" s="6"/>
      <c r="B50" s="2" t="s">
        <v>6890</v>
      </c>
      <c r="C50" s="539">
        <v>0</v>
      </c>
      <c r="D50" s="88">
        <v>0</v>
      </c>
      <c r="E50" s="1750">
        <v>0</v>
      </c>
      <c r="F50" s="539">
        <v>0</v>
      </c>
      <c r="G50" s="88">
        <v>0</v>
      </c>
      <c r="H50" s="1750">
        <v>0</v>
      </c>
      <c r="I50" s="16"/>
      <c r="J50" s="6"/>
      <c r="K50" s="6"/>
      <c r="L50" s="6"/>
      <c r="Q50" s="48"/>
      <c r="V50" s="1239"/>
      <c r="W50" s="1239"/>
      <c r="X50" s="1239"/>
      <c r="Y50" s="1240"/>
      <c r="Z50" s="1239"/>
      <c r="AA50" s="1239"/>
      <c r="AB50" s="1239"/>
      <c r="AG50" s="48"/>
      <c r="AK50" s="1733"/>
      <c r="AL50" s="1733"/>
      <c r="AM50" s="1733"/>
      <c r="AN50" s="1733"/>
    </row>
    <row r="51" spans="1:40">
      <c r="A51" s="6"/>
      <c r="B51" s="2" t="s">
        <v>6891</v>
      </c>
      <c r="C51" s="539">
        <v>0</v>
      </c>
      <c r="D51" s="88">
        <v>0</v>
      </c>
      <c r="E51" s="1750">
        <v>0</v>
      </c>
      <c r="F51" s="539">
        <v>0</v>
      </c>
      <c r="G51" s="88">
        <v>0</v>
      </c>
      <c r="H51" s="1750">
        <v>0</v>
      </c>
      <c r="I51" s="16"/>
      <c r="J51" s="6"/>
      <c r="K51" s="6"/>
      <c r="L51" s="6"/>
      <c r="Q51" s="48"/>
      <c r="V51" s="1239"/>
      <c r="W51" s="1239"/>
      <c r="X51" s="1239"/>
      <c r="Y51" s="1240"/>
      <c r="Z51" s="1239"/>
      <c r="AA51" s="1239"/>
      <c r="AB51" s="1239"/>
      <c r="AG51" s="48"/>
      <c r="AK51" s="1733"/>
      <c r="AL51" s="1733"/>
      <c r="AM51" s="1733"/>
      <c r="AN51" s="1733"/>
    </row>
    <row r="52" spans="1:40">
      <c r="A52" s="6"/>
      <c r="B52" s="2" t="s">
        <v>245</v>
      </c>
      <c r="C52" s="539">
        <v>900000</v>
      </c>
      <c r="D52" s="88"/>
      <c r="E52" s="1750"/>
      <c r="F52" s="539">
        <v>945000</v>
      </c>
      <c r="G52" s="88"/>
      <c r="H52" s="1750"/>
      <c r="I52" s="16"/>
      <c r="J52" s="6"/>
      <c r="K52" s="6"/>
      <c r="L52" s="6"/>
      <c r="Q52" s="48"/>
      <c r="V52" s="1239"/>
      <c r="W52" s="1239"/>
      <c r="X52" s="1239"/>
      <c r="Y52" s="1240"/>
      <c r="Z52" s="1239"/>
      <c r="AA52" s="1239"/>
      <c r="AB52" s="1239"/>
      <c r="AG52" s="48"/>
      <c r="AK52" s="1733"/>
      <c r="AL52" s="1733"/>
      <c r="AM52" s="1733"/>
      <c r="AN52" s="1733"/>
    </row>
    <row r="53" spans="1:40">
      <c r="A53" s="6"/>
      <c r="B53" s="2" t="s">
        <v>332</v>
      </c>
      <c r="C53" s="539">
        <v>418000</v>
      </c>
      <c r="D53" s="88">
        <v>184400</v>
      </c>
      <c r="E53" s="1750">
        <v>0.44409999999999999</v>
      </c>
      <c r="F53" s="539">
        <v>36000</v>
      </c>
      <c r="G53" s="88"/>
      <c r="H53" s="1750"/>
      <c r="I53" s="16"/>
      <c r="J53" s="6"/>
      <c r="K53" s="6"/>
      <c r="L53" s="6"/>
      <c r="Q53" s="48"/>
      <c r="V53" s="1239"/>
      <c r="W53" s="1239"/>
      <c r="X53" s="1239"/>
      <c r="Y53" s="1240"/>
      <c r="Z53" s="1239"/>
      <c r="AA53" s="1239"/>
      <c r="AB53" s="1239"/>
      <c r="AG53" s="48"/>
      <c r="AK53" s="1733"/>
      <c r="AL53" s="1733"/>
      <c r="AM53" s="1733"/>
      <c r="AN53" s="1733"/>
    </row>
    <row r="54" spans="1:40">
      <c r="A54" s="6"/>
      <c r="B54" s="2" t="s">
        <v>7444</v>
      </c>
      <c r="C54" s="539">
        <v>70000</v>
      </c>
      <c r="D54" s="88">
        <v>38000</v>
      </c>
      <c r="E54" s="1750">
        <v>0.54290000000000005</v>
      </c>
      <c r="F54" s="539">
        <v>56000</v>
      </c>
      <c r="G54" s="88"/>
      <c r="H54" s="1750"/>
      <c r="I54" s="16"/>
      <c r="J54" s="6"/>
      <c r="K54" s="6"/>
      <c r="L54" s="6"/>
      <c r="Q54" s="48"/>
      <c r="V54" s="1239"/>
      <c r="W54" s="1239"/>
      <c r="X54" s="1239"/>
      <c r="Y54" s="1240"/>
      <c r="Z54" s="1239"/>
      <c r="AA54" s="1239"/>
      <c r="AB54" s="1239"/>
      <c r="AG54" s="48"/>
      <c r="AK54" s="1733"/>
      <c r="AL54" s="1733"/>
      <c r="AM54" s="1733"/>
      <c r="AN54" s="1733"/>
    </row>
    <row r="55" spans="1:40">
      <c r="A55" s="6"/>
      <c r="B55" s="2" t="s">
        <v>6484</v>
      </c>
      <c r="C55" s="539">
        <v>0</v>
      </c>
      <c r="D55" s="88">
        <v>0</v>
      </c>
      <c r="E55" s="1750">
        <v>0</v>
      </c>
      <c r="F55" s="539">
        <v>481000</v>
      </c>
      <c r="G55" s="88"/>
      <c r="H55" s="1750"/>
      <c r="I55" s="16"/>
      <c r="J55" s="6"/>
      <c r="K55" s="6"/>
      <c r="L55" s="6"/>
      <c r="Q55" s="48"/>
      <c r="V55" s="1239"/>
      <c r="W55" s="1239"/>
      <c r="X55" s="1239"/>
      <c r="Y55" s="1240"/>
      <c r="Z55" s="1239"/>
      <c r="AA55" s="1239"/>
      <c r="AB55" s="1239"/>
      <c r="AG55" s="48"/>
      <c r="AK55" s="1733"/>
      <c r="AL55" s="1733"/>
      <c r="AM55" s="1733"/>
      <c r="AN55" s="1733"/>
    </row>
    <row r="56" spans="1:40">
      <c r="A56" s="6"/>
      <c r="B56" s="2" t="s">
        <v>466</v>
      </c>
      <c r="C56" s="539">
        <v>0</v>
      </c>
      <c r="D56" s="88">
        <v>0</v>
      </c>
      <c r="E56" s="1750">
        <v>0</v>
      </c>
      <c r="F56" s="539">
        <v>37000</v>
      </c>
      <c r="G56" s="88"/>
      <c r="H56" s="1750"/>
      <c r="I56" s="16"/>
      <c r="J56" s="6"/>
      <c r="K56" s="6"/>
      <c r="L56" s="6"/>
      <c r="Q56" s="48"/>
      <c r="V56" s="1239"/>
      <c r="W56" s="1239"/>
      <c r="X56" s="1239"/>
      <c r="Y56" s="1240"/>
      <c r="Z56" s="1239"/>
      <c r="AA56" s="1239"/>
      <c r="AB56" s="1239"/>
      <c r="AG56" s="48"/>
      <c r="AK56" s="1733"/>
      <c r="AL56" s="1733"/>
      <c r="AM56" s="1733"/>
      <c r="AN56" s="1733"/>
    </row>
    <row r="57" spans="1:40">
      <c r="A57" s="6"/>
      <c r="B57" s="2" t="s">
        <v>7445</v>
      </c>
      <c r="C57" s="539">
        <v>0</v>
      </c>
      <c r="D57" s="88">
        <v>0</v>
      </c>
      <c r="E57" s="1750">
        <v>0</v>
      </c>
      <c r="F57" s="539">
        <v>76000</v>
      </c>
      <c r="G57" s="88"/>
      <c r="H57" s="1750"/>
      <c r="I57" s="16"/>
      <c r="J57" s="6"/>
      <c r="K57" s="6"/>
      <c r="L57" s="6"/>
      <c r="Q57" s="48"/>
      <c r="V57" s="1239"/>
      <c r="W57" s="1239"/>
      <c r="X57" s="1239"/>
      <c r="Y57" s="1240"/>
      <c r="Z57" s="1239"/>
      <c r="AA57" s="1239"/>
      <c r="AB57" s="1239"/>
      <c r="AG57" s="48"/>
      <c r="AK57" s="1733"/>
      <c r="AL57" s="1733"/>
      <c r="AM57" s="1733"/>
      <c r="AN57" s="1733"/>
    </row>
    <row r="58" spans="1:40">
      <c r="A58" s="6"/>
      <c r="B58" s="2" t="s">
        <v>7446</v>
      </c>
      <c r="C58" s="539">
        <v>0</v>
      </c>
      <c r="D58" s="88">
        <v>0</v>
      </c>
      <c r="E58" s="1750">
        <v>0</v>
      </c>
      <c r="F58" s="539">
        <v>150000</v>
      </c>
      <c r="G58" s="88"/>
      <c r="H58" s="1750"/>
      <c r="I58" s="16"/>
      <c r="J58" s="6"/>
      <c r="K58" s="6"/>
      <c r="L58" s="6"/>
      <c r="Q58" s="48"/>
      <c r="V58" s="1239"/>
      <c r="W58" s="1239"/>
      <c r="X58" s="1239"/>
      <c r="Y58" s="1240"/>
      <c r="Z58" s="1239"/>
      <c r="AA58" s="1239"/>
      <c r="AB58" s="1239"/>
      <c r="AG58" s="48"/>
      <c r="AK58" s="1733"/>
      <c r="AL58" s="1733"/>
      <c r="AM58" s="1733"/>
      <c r="AN58" s="1733"/>
    </row>
    <row r="59" spans="1:40">
      <c r="A59" s="6"/>
      <c r="B59" s="2" t="s">
        <v>6892</v>
      </c>
      <c r="C59" s="540">
        <v>0</v>
      </c>
      <c r="D59" s="89">
        <v>0</v>
      </c>
      <c r="E59" s="1751">
        <v>0</v>
      </c>
      <c r="F59" s="540">
        <v>0</v>
      </c>
      <c r="G59" s="89">
        <v>0</v>
      </c>
      <c r="H59" s="1751">
        <v>0</v>
      </c>
      <c r="I59" s="16"/>
      <c r="J59" s="6"/>
      <c r="K59" s="6"/>
      <c r="L59" s="6"/>
      <c r="Q59" s="48"/>
      <c r="V59" s="1239"/>
      <c r="W59" s="1239"/>
      <c r="X59" s="1239"/>
      <c r="Y59" s="1240"/>
      <c r="Z59" s="1239"/>
      <c r="AA59" s="1239"/>
      <c r="AB59" s="1239"/>
      <c r="AG59" s="48"/>
      <c r="AK59" s="1733"/>
      <c r="AL59" s="1733"/>
      <c r="AM59" s="1733"/>
      <c r="AN59" s="1733"/>
    </row>
    <row r="60" spans="1:40">
      <c r="A60" s="6" t="s">
        <v>108</v>
      </c>
      <c r="B60" s="1748" t="s">
        <v>6893</v>
      </c>
      <c r="C60" s="539">
        <v>0</v>
      </c>
      <c r="D60" s="88">
        <v>0</v>
      </c>
      <c r="E60" s="1752">
        <v>0</v>
      </c>
      <c r="F60" s="539">
        <v>0</v>
      </c>
      <c r="G60" s="88">
        <v>0</v>
      </c>
      <c r="H60" s="1752">
        <v>0</v>
      </c>
      <c r="I60" s="16"/>
      <c r="J60" s="6"/>
      <c r="K60" s="6"/>
      <c r="Q60" s="48"/>
      <c r="V60" s="1239"/>
      <c r="W60" s="1239"/>
      <c r="X60" s="1239"/>
      <c r="Y60" s="1240"/>
      <c r="Z60" s="1239"/>
      <c r="AA60" s="1239"/>
      <c r="AB60" s="1239"/>
      <c r="AG60" s="48"/>
      <c r="AK60" s="1733"/>
      <c r="AL60" s="1733"/>
      <c r="AM60" s="1733"/>
      <c r="AN60" s="1733"/>
    </row>
    <row r="61" spans="1:40">
      <c r="A61" s="6"/>
      <c r="B61" s="6" t="s">
        <v>6894</v>
      </c>
      <c r="C61" s="539">
        <v>0</v>
      </c>
      <c r="D61" s="88">
        <v>0</v>
      </c>
      <c r="E61" s="1752">
        <v>0</v>
      </c>
      <c r="F61" s="539">
        <v>0</v>
      </c>
      <c r="G61" s="88">
        <v>0</v>
      </c>
      <c r="H61" s="1752">
        <v>0</v>
      </c>
      <c r="I61" s="16"/>
      <c r="J61" s="6"/>
      <c r="K61" s="6"/>
      <c r="Q61" s="48"/>
      <c r="V61" s="1239"/>
      <c r="W61" s="1239"/>
      <c r="X61" s="1239"/>
      <c r="Y61" s="1240"/>
      <c r="Z61" s="1239"/>
      <c r="AA61" s="1239"/>
      <c r="AB61" s="1239"/>
      <c r="AG61" s="48"/>
      <c r="AK61" s="1733"/>
      <c r="AL61" s="1733"/>
      <c r="AM61" s="1733"/>
      <c r="AN61" s="1733"/>
    </row>
    <row r="62" spans="1:40">
      <c r="A62" s="6"/>
      <c r="B62" s="2" t="s">
        <v>2598</v>
      </c>
      <c r="C62" s="1530">
        <v>125000</v>
      </c>
      <c r="D62" s="1530">
        <v>50000</v>
      </c>
      <c r="E62" s="1752">
        <v>0.4</v>
      </c>
      <c r="F62" s="1530">
        <v>25000</v>
      </c>
      <c r="G62" s="1530"/>
      <c r="H62" s="1752"/>
      <c r="I62" s="16"/>
      <c r="J62" s="6"/>
      <c r="K62" s="6"/>
      <c r="Q62" s="48"/>
      <c r="V62" s="1239"/>
      <c r="W62" s="1239"/>
      <c r="X62" s="1239"/>
      <c r="Y62" s="1240"/>
      <c r="Z62" s="1239"/>
      <c r="AA62" s="1239"/>
      <c r="AB62" s="1239"/>
      <c r="AG62" s="48"/>
      <c r="AK62" s="1733"/>
      <c r="AL62" s="1733"/>
      <c r="AM62" s="1733"/>
      <c r="AN62" s="1733"/>
    </row>
    <row r="63" spans="1:40">
      <c r="A63" s="6"/>
      <c r="B63" s="2" t="s">
        <v>4584</v>
      </c>
      <c r="C63" s="1530">
        <v>0</v>
      </c>
      <c r="D63" s="1530">
        <v>0</v>
      </c>
      <c r="E63" s="1752">
        <v>0</v>
      </c>
      <c r="F63" s="1530">
        <v>0</v>
      </c>
      <c r="G63" s="1530">
        <v>0</v>
      </c>
      <c r="H63" s="1752">
        <v>0</v>
      </c>
      <c r="I63" s="16"/>
      <c r="J63" s="6"/>
      <c r="K63" s="6"/>
      <c r="Q63" s="48"/>
      <c r="V63" s="1239"/>
      <c r="W63" s="1239"/>
      <c r="X63" s="1239"/>
      <c r="Y63" s="1240"/>
      <c r="Z63" s="1239"/>
      <c r="AA63" s="1239"/>
      <c r="AB63" s="1239"/>
      <c r="AG63" s="48"/>
      <c r="AK63" s="1733"/>
      <c r="AL63" s="1733"/>
      <c r="AM63" s="1733"/>
      <c r="AN63" s="1733"/>
    </row>
    <row r="64" spans="1:40">
      <c r="A64" s="6"/>
      <c r="B64" s="2" t="s">
        <v>3532</v>
      </c>
      <c r="C64" s="1530">
        <v>0</v>
      </c>
      <c r="D64" s="1530">
        <v>0</v>
      </c>
      <c r="E64" s="1752">
        <v>0</v>
      </c>
      <c r="F64" s="1530">
        <v>10000</v>
      </c>
      <c r="G64" s="1530"/>
      <c r="H64" s="1752"/>
      <c r="I64" s="16"/>
      <c r="J64" s="6"/>
      <c r="K64" s="6"/>
      <c r="Q64" s="48"/>
      <c r="V64" s="1239"/>
      <c r="W64" s="1239"/>
      <c r="X64" s="1239"/>
      <c r="Y64" s="1240"/>
      <c r="Z64" s="1239"/>
      <c r="AA64" s="1239"/>
      <c r="AB64" s="1239"/>
      <c r="AG64" s="48"/>
      <c r="AK64" s="1733"/>
      <c r="AL64" s="1733"/>
      <c r="AM64" s="1733"/>
      <c r="AN64" s="1733"/>
    </row>
    <row r="65" spans="1:40">
      <c r="A65" s="6"/>
      <c r="B65" s="2" t="s">
        <v>6895</v>
      </c>
      <c r="C65" s="1530">
        <v>24000</v>
      </c>
      <c r="D65" s="1530">
        <v>17800</v>
      </c>
      <c r="E65" s="1752">
        <v>0.25729999999999997</v>
      </c>
      <c r="F65" s="1838">
        <v>0</v>
      </c>
      <c r="G65" s="1530">
        <v>0</v>
      </c>
      <c r="H65" s="1752">
        <v>0</v>
      </c>
      <c r="I65" s="16"/>
      <c r="J65" s="6"/>
      <c r="K65" s="6"/>
      <c r="Q65" s="48"/>
      <c r="V65" s="1239"/>
      <c r="W65" s="1239"/>
      <c r="X65" s="1239"/>
      <c r="Y65" s="1240"/>
      <c r="Z65" s="1239"/>
      <c r="AA65" s="1239"/>
      <c r="AB65" s="1239"/>
      <c r="AG65" s="48"/>
      <c r="AK65" s="1733"/>
      <c r="AL65" s="1733"/>
      <c r="AM65" s="1733"/>
      <c r="AN65" s="1733"/>
    </row>
    <row r="66" spans="1:40">
      <c r="A66" s="6"/>
      <c r="B66" s="2" t="s">
        <v>4087</v>
      </c>
      <c r="C66" s="88">
        <v>0</v>
      </c>
      <c r="D66" s="1530">
        <v>0</v>
      </c>
      <c r="E66" s="1839">
        <v>0</v>
      </c>
      <c r="F66" s="1838">
        <v>18000</v>
      </c>
      <c r="G66" s="88"/>
      <c r="H66" s="1752"/>
      <c r="I66" s="16"/>
      <c r="J66" s="6"/>
      <c r="K66" s="6"/>
      <c r="Q66" s="48"/>
      <c r="V66" s="1239"/>
      <c r="W66" s="1239"/>
      <c r="X66" s="1239"/>
      <c r="Y66" s="1240"/>
      <c r="Z66" s="1239"/>
      <c r="AA66" s="1239"/>
      <c r="AB66" s="1239"/>
      <c r="AG66" s="48"/>
      <c r="AK66" s="1733"/>
      <c r="AL66" s="1733"/>
      <c r="AM66" s="1733"/>
      <c r="AN66" s="1733"/>
    </row>
    <row r="67" spans="1:40">
      <c r="A67" s="6"/>
      <c r="B67" s="2" t="s">
        <v>4010</v>
      </c>
      <c r="C67" s="88">
        <v>0</v>
      </c>
      <c r="D67" s="1530">
        <v>0</v>
      </c>
      <c r="E67" s="1839">
        <v>0</v>
      </c>
      <c r="F67" s="1838">
        <v>266000</v>
      </c>
      <c r="G67" s="88"/>
      <c r="H67" s="1752"/>
      <c r="I67" s="16"/>
      <c r="J67" s="6"/>
      <c r="K67" s="6"/>
      <c r="Q67" s="48"/>
      <c r="V67" s="1239"/>
      <c r="W67" s="1239"/>
      <c r="X67" s="1239"/>
      <c r="Y67" s="1240"/>
      <c r="Z67" s="1239"/>
      <c r="AA67" s="1239"/>
      <c r="AB67" s="1239"/>
      <c r="AG67" s="48"/>
      <c r="AK67" s="1733"/>
      <c r="AL67" s="1733"/>
      <c r="AM67" s="1733"/>
      <c r="AN67" s="1733"/>
    </row>
    <row r="68" spans="1:40">
      <c r="A68" s="6"/>
      <c r="B68" s="2" t="s">
        <v>7447</v>
      </c>
      <c r="C68" s="88">
        <v>0</v>
      </c>
      <c r="D68" s="1530">
        <v>0</v>
      </c>
      <c r="E68" s="1839">
        <v>0</v>
      </c>
      <c r="F68" s="1838">
        <v>10000</v>
      </c>
      <c r="G68" s="88"/>
      <c r="H68" s="1752"/>
      <c r="I68" s="16"/>
      <c r="J68" s="6"/>
      <c r="K68" s="6"/>
      <c r="Q68" s="48"/>
      <c r="V68" s="1239"/>
      <c r="W68" s="1239"/>
      <c r="X68" s="1239"/>
      <c r="Y68" s="1240"/>
      <c r="Z68" s="1239"/>
      <c r="AA68" s="1239"/>
      <c r="AB68" s="1239"/>
      <c r="AG68" s="48"/>
      <c r="AK68" s="1733"/>
      <c r="AL68" s="1733"/>
      <c r="AM68" s="1733"/>
      <c r="AN68" s="1733"/>
    </row>
    <row r="69" spans="1:40">
      <c r="A69" s="6"/>
      <c r="B69" s="1840" t="s">
        <v>7448</v>
      </c>
      <c r="C69" s="540">
        <v>0</v>
      </c>
      <c r="D69" s="637">
        <v>0</v>
      </c>
      <c r="E69" s="1841">
        <v>0</v>
      </c>
      <c r="F69" s="637">
        <v>23000</v>
      </c>
      <c r="G69" s="540"/>
      <c r="H69" s="1754"/>
      <c r="I69" s="16"/>
      <c r="J69" s="6"/>
      <c r="K69" s="6"/>
      <c r="Q69" s="48"/>
      <c r="V69" s="1239"/>
      <c r="W69" s="1239"/>
      <c r="X69" s="1239"/>
      <c r="Y69" s="1240"/>
      <c r="Z69" s="1239"/>
      <c r="AA69" s="1239"/>
      <c r="AB69" s="1239"/>
      <c r="AG69" s="48"/>
      <c r="AK69" s="1733"/>
      <c r="AL69" s="1733"/>
      <c r="AM69" s="1733"/>
      <c r="AN69" s="1733"/>
    </row>
    <row r="70" spans="1:40">
      <c r="A70" s="6" t="s">
        <v>105</v>
      </c>
      <c r="B70" s="1755" t="s">
        <v>3807</v>
      </c>
      <c r="C70" s="89">
        <v>118500</v>
      </c>
      <c r="D70" s="637">
        <v>31100</v>
      </c>
      <c r="E70" s="1754">
        <v>0.24610000000000001</v>
      </c>
      <c r="F70" s="89">
        <v>1213000</v>
      </c>
      <c r="G70" s="637"/>
      <c r="H70" s="1754"/>
      <c r="I70" s="16"/>
      <c r="J70" s="6"/>
      <c r="K70" s="6"/>
      <c r="Q70" s="48"/>
      <c r="V70" s="1239"/>
      <c r="W70" s="1239"/>
      <c r="X70" s="1239"/>
      <c r="Y70" s="1240"/>
      <c r="Z70" s="1239"/>
      <c r="AA70" s="1239"/>
      <c r="AB70" s="1239"/>
      <c r="AG70" s="48"/>
      <c r="AK70" s="1733"/>
      <c r="AL70" s="1733"/>
      <c r="AM70" s="1733"/>
      <c r="AN70" s="1733"/>
    </row>
    <row r="71" spans="1:40">
      <c r="A71" s="6" t="s">
        <v>34</v>
      </c>
      <c r="B71" s="91" t="s">
        <v>6896</v>
      </c>
      <c r="C71" s="1756">
        <v>16000</v>
      </c>
      <c r="D71" s="634">
        <v>4000</v>
      </c>
      <c r="E71" s="1757">
        <v>0.25</v>
      </c>
      <c r="F71" s="1756">
        <v>216000</v>
      </c>
      <c r="G71" s="634"/>
      <c r="H71" s="1757"/>
      <c r="I71" s="16"/>
      <c r="J71" s="6"/>
      <c r="K71" s="6"/>
      <c r="Q71" s="48"/>
      <c r="V71" s="1239"/>
      <c r="W71" s="1239"/>
      <c r="X71" s="1239"/>
      <c r="Y71" s="1240"/>
      <c r="Z71" s="1239"/>
      <c r="AA71" s="1239"/>
      <c r="AB71" s="1239"/>
      <c r="AG71" s="48"/>
      <c r="AK71" s="1733"/>
      <c r="AL71" s="1733"/>
      <c r="AM71" s="1733"/>
      <c r="AN71" s="1733"/>
    </row>
    <row r="72" spans="1:40">
      <c r="A72" s="6" t="s">
        <v>4402</v>
      </c>
      <c r="B72" s="91" t="s">
        <v>6897</v>
      </c>
      <c r="C72" s="1756">
        <v>38000</v>
      </c>
      <c r="D72" s="634">
        <v>14400</v>
      </c>
      <c r="E72" s="1757">
        <v>0.37890000000000001</v>
      </c>
      <c r="F72" s="1756">
        <v>0</v>
      </c>
      <c r="G72" s="634">
        <v>0</v>
      </c>
      <c r="H72" s="1757">
        <v>0</v>
      </c>
      <c r="I72" s="16"/>
      <c r="J72" s="6"/>
      <c r="K72" s="6"/>
      <c r="Q72" s="48"/>
      <c r="V72" s="1239"/>
      <c r="W72" s="1239"/>
      <c r="X72" s="1239"/>
      <c r="Y72" s="1240"/>
      <c r="Z72" s="1239"/>
      <c r="AA72" s="1239"/>
      <c r="AB72" s="1239"/>
      <c r="AG72" s="48"/>
      <c r="AK72" s="1733"/>
      <c r="AL72" s="1733"/>
      <c r="AM72" s="1733"/>
      <c r="AN72" s="1733"/>
    </row>
    <row r="73" spans="1:40">
      <c r="A73" s="6" t="s">
        <v>6217</v>
      </c>
      <c r="B73" s="1755" t="s">
        <v>6216</v>
      </c>
      <c r="C73" s="1756">
        <v>20000</v>
      </c>
      <c r="D73" s="634">
        <v>8000</v>
      </c>
      <c r="E73" s="1758">
        <v>0.4</v>
      </c>
      <c r="F73" s="1756">
        <v>0</v>
      </c>
      <c r="G73" s="634">
        <v>0</v>
      </c>
      <c r="H73" s="1758">
        <v>0</v>
      </c>
      <c r="I73" s="16"/>
      <c r="J73" s="6"/>
      <c r="K73" s="6"/>
      <c r="Q73" s="48"/>
      <c r="V73" s="1239"/>
      <c r="W73" s="1239"/>
      <c r="X73" s="1239"/>
      <c r="Y73" s="1240"/>
      <c r="Z73" s="1239"/>
      <c r="AA73" s="1239"/>
      <c r="AB73" s="1239"/>
      <c r="AG73" s="48"/>
      <c r="AK73" s="1733"/>
      <c r="AL73" s="1733"/>
      <c r="AM73" s="1733"/>
      <c r="AN73" s="1733"/>
    </row>
    <row r="74" spans="1:40">
      <c r="A74" s="6" t="s">
        <v>63</v>
      </c>
      <c r="B74" s="6" t="s">
        <v>1371</v>
      </c>
      <c r="C74" s="84">
        <v>70000</v>
      </c>
      <c r="D74" s="1532">
        <v>34958</v>
      </c>
      <c r="E74" s="1758">
        <v>0.37009999999999998</v>
      </c>
      <c r="F74" s="84">
        <v>89200</v>
      </c>
      <c r="G74" s="1532"/>
      <c r="H74" s="1758"/>
      <c r="I74" s="16"/>
      <c r="J74" s="6"/>
      <c r="K74" s="6"/>
      <c r="Q74" s="48"/>
      <c r="V74" s="1239"/>
      <c r="W74" s="1239"/>
      <c r="X74" s="1239"/>
      <c r="Y74" s="1240"/>
      <c r="Z74" s="1239"/>
      <c r="AA74" s="1239"/>
      <c r="AB74" s="1239"/>
      <c r="AG74" s="48"/>
      <c r="AK74" s="1733"/>
      <c r="AL74" s="1733"/>
      <c r="AM74" s="1733"/>
      <c r="AN74" s="1733"/>
    </row>
    <row r="75" spans="1:40">
      <c r="A75" s="6"/>
      <c r="B75" s="6" t="s">
        <v>777</v>
      </c>
      <c r="C75" s="539">
        <v>0</v>
      </c>
      <c r="D75" s="88">
        <v>0</v>
      </c>
      <c r="E75" s="1752">
        <v>0</v>
      </c>
      <c r="F75" s="539">
        <v>819150</v>
      </c>
      <c r="G75" s="88"/>
      <c r="H75" s="1752"/>
      <c r="I75" s="16"/>
      <c r="J75" s="6"/>
      <c r="K75" s="6"/>
      <c r="Q75" s="48"/>
      <c r="V75" s="1239"/>
      <c r="W75" s="1239"/>
      <c r="X75" s="1239"/>
      <c r="Y75" s="1240"/>
      <c r="Z75" s="1239"/>
      <c r="AA75" s="1239"/>
      <c r="AB75" s="1239"/>
      <c r="AG75" s="48"/>
      <c r="AK75" s="1733"/>
      <c r="AL75" s="1733"/>
      <c r="AM75" s="1733"/>
      <c r="AN75" s="1733"/>
    </row>
    <row r="76" spans="1:40">
      <c r="A76" s="6"/>
      <c r="B76" s="6" t="s">
        <v>3695</v>
      </c>
      <c r="C76" s="539">
        <v>0</v>
      </c>
      <c r="D76" s="88">
        <v>0</v>
      </c>
      <c r="E76" s="1752">
        <v>0</v>
      </c>
      <c r="F76" s="539">
        <v>85000</v>
      </c>
      <c r="G76" s="88"/>
      <c r="H76" s="1752"/>
      <c r="I76" s="16"/>
      <c r="J76" s="6"/>
      <c r="K76" s="6"/>
      <c r="Q76" s="48"/>
      <c r="V76" s="1239"/>
      <c r="W76" s="1239"/>
      <c r="X76" s="1239"/>
      <c r="Y76" s="1240"/>
      <c r="Z76" s="1239"/>
      <c r="AA76" s="1239"/>
      <c r="AB76" s="1239"/>
      <c r="AG76" s="48"/>
      <c r="AK76" s="1733"/>
      <c r="AL76" s="1733"/>
      <c r="AM76" s="1733"/>
      <c r="AN76" s="1733"/>
    </row>
    <row r="77" spans="1:40">
      <c r="A77" s="6"/>
      <c r="B77" s="1755" t="s">
        <v>6898</v>
      </c>
      <c r="C77" s="539">
        <v>0</v>
      </c>
      <c r="D77" s="88">
        <v>0</v>
      </c>
      <c r="E77" s="1752">
        <v>0</v>
      </c>
      <c r="F77" s="1838">
        <v>0</v>
      </c>
      <c r="G77" s="88"/>
      <c r="H77" s="1752"/>
      <c r="I77" s="16"/>
      <c r="J77" s="6"/>
      <c r="K77" s="6"/>
      <c r="Q77" s="48"/>
      <c r="V77" s="1239"/>
      <c r="W77" s="1239"/>
      <c r="X77" s="1239"/>
      <c r="Y77" s="1240"/>
      <c r="Z77" s="1239"/>
      <c r="AA77" s="1239"/>
      <c r="AB77" s="1239"/>
      <c r="AG77" s="48"/>
      <c r="AK77" s="1733"/>
      <c r="AL77" s="1733"/>
      <c r="AM77" s="1733"/>
      <c r="AN77" s="1733"/>
    </row>
    <row r="78" spans="1:40">
      <c r="A78" s="10" t="s">
        <v>7449</v>
      </c>
      <c r="B78" s="6" t="s">
        <v>3452</v>
      </c>
      <c r="C78" s="84">
        <v>0</v>
      </c>
      <c r="D78" s="84">
        <v>0</v>
      </c>
      <c r="E78" s="1842">
        <v>0</v>
      </c>
      <c r="F78" s="84">
        <v>90000</v>
      </c>
      <c r="G78" s="1843"/>
      <c r="H78" s="1749"/>
      <c r="I78" s="16"/>
      <c r="J78" s="6"/>
      <c r="K78" s="6"/>
      <c r="Q78" s="48"/>
      <c r="V78" s="1239"/>
      <c r="W78" s="1239"/>
      <c r="X78" s="1239"/>
      <c r="Y78" s="1240"/>
      <c r="Z78" s="1239"/>
      <c r="AA78" s="1239"/>
      <c r="AB78" s="1239"/>
      <c r="AG78" s="48"/>
      <c r="AK78" s="1733"/>
      <c r="AL78" s="1733"/>
      <c r="AM78" s="1733"/>
      <c r="AN78" s="1733"/>
    </row>
    <row r="79" spans="1:40">
      <c r="A79" s="10" t="s">
        <v>55</v>
      </c>
      <c r="B79" s="522" t="s">
        <v>6903</v>
      </c>
      <c r="C79" s="89">
        <v>0</v>
      </c>
      <c r="D79" s="89">
        <v>0</v>
      </c>
      <c r="E79" s="1754">
        <v>0</v>
      </c>
      <c r="F79" s="89">
        <v>63000</v>
      </c>
      <c r="G79" s="637"/>
      <c r="H79" s="1754"/>
      <c r="I79" s="16"/>
      <c r="J79" s="6"/>
      <c r="K79" s="6"/>
      <c r="Q79" s="48"/>
      <c r="V79" s="1239"/>
      <c r="W79" s="1239"/>
      <c r="X79" s="1239"/>
      <c r="Y79" s="1240"/>
      <c r="Z79" s="1239"/>
      <c r="AA79" s="1239"/>
      <c r="AB79" s="1239"/>
      <c r="AG79" s="48"/>
      <c r="AK79" s="1733"/>
      <c r="AL79" s="1733"/>
      <c r="AM79" s="1733"/>
      <c r="AN79" s="1733"/>
    </row>
    <row r="80" spans="1:40">
      <c r="B80" s="541" t="s">
        <v>6899</v>
      </c>
      <c r="C80" s="89">
        <v>57400</v>
      </c>
      <c r="D80" s="637">
        <v>21400</v>
      </c>
      <c r="E80" s="1754">
        <v>0.3725</v>
      </c>
      <c r="F80" s="89">
        <v>73470</v>
      </c>
      <c r="G80" s="637"/>
      <c r="H80" s="1754"/>
      <c r="I80" s="16"/>
      <c r="J80" s="6"/>
      <c r="K80" s="6"/>
      <c r="Q80" s="48"/>
      <c r="V80" s="1239"/>
      <c r="W80" s="1239"/>
      <c r="X80" s="1239"/>
      <c r="Y80" s="1240"/>
      <c r="Z80" s="1239"/>
      <c r="AA80" s="1239"/>
      <c r="AB80" s="1239"/>
      <c r="AG80" s="48"/>
      <c r="AK80" s="1733"/>
      <c r="AL80" s="1733"/>
      <c r="AM80" s="1733"/>
      <c r="AN80" s="1733"/>
    </row>
    <row r="81" spans="1:40">
      <c r="B81" s="541" t="s">
        <v>2035</v>
      </c>
      <c r="C81" s="1435">
        <v>3245420</v>
      </c>
      <c r="D81" s="634"/>
      <c r="E81" s="1757"/>
      <c r="F81" s="1435">
        <v>1915538</v>
      </c>
      <c r="G81" s="634"/>
      <c r="H81" s="1757"/>
      <c r="I81" s="48"/>
      <c r="Q81" s="48"/>
      <c r="V81" s="1239"/>
      <c r="W81" s="1239"/>
      <c r="X81" s="1239"/>
      <c r="Y81" s="1240"/>
      <c r="Z81" s="1239"/>
      <c r="AA81" s="1239"/>
      <c r="AB81" s="1239"/>
      <c r="AG81" s="48"/>
      <c r="AK81" s="1733"/>
      <c r="AL81" s="1733"/>
      <c r="AM81" s="1733"/>
      <c r="AN81" s="1733"/>
    </row>
    <row r="82" spans="1:40">
      <c r="B82" s="541" t="s">
        <v>6900</v>
      </c>
      <c r="C82" s="1756">
        <v>3115200</v>
      </c>
      <c r="D82" s="634">
        <v>906120</v>
      </c>
      <c r="E82" s="1757">
        <v>0.28989999999999999</v>
      </c>
      <c r="F82" s="1756">
        <v>5128800</v>
      </c>
      <c r="G82" s="634"/>
      <c r="H82" s="1757"/>
      <c r="I82" s="48"/>
      <c r="Q82" s="48"/>
      <c r="V82" s="1239"/>
      <c r="W82" s="1239"/>
      <c r="X82" s="1239"/>
      <c r="Y82" s="1240"/>
      <c r="Z82" s="1239"/>
      <c r="AA82" s="1239"/>
      <c r="AB82" s="1239"/>
      <c r="AG82" s="48"/>
      <c r="AK82" s="1733"/>
      <c r="AL82" s="1733"/>
      <c r="AM82" s="1733"/>
      <c r="AN82" s="1733"/>
    </row>
    <row r="83" spans="1:40">
      <c r="A83" s="6"/>
      <c r="B83" s="541" t="s">
        <v>6901</v>
      </c>
      <c r="C83" s="1756">
        <v>1232000</v>
      </c>
      <c r="D83" s="634">
        <v>4586000</v>
      </c>
      <c r="E83" s="1757">
        <v>0.36680000000000001</v>
      </c>
      <c r="F83" s="1756">
        <v>1155500</v>
      </c>
      <c r="G83" s="634"/>
      <c r="H83" s="1757"/>
      <c r="I83" s="48"/>
      <c r="Q83" s="48"/>
      <c r="V83" s="1239"/>
      <c r="W83" s="1239"/>
      <c r="X83" s="1239"/>
      <c r="Y83" s="1240"/>
      <c r="Z83" s="1239"/>
      <c r="AA83" s="1239"/>
      <c r="AB83" s="1239"/>
      <c r="AG83" s="48"/>
      <c r="AK83" s="1733"/>
      <c r="AL83" s="1733"/>
      <c r="AM83" s="1733"/>
      <c r="AN83" s="1733"/>
    </row>
    <row r="84" spans="1:40">
      <c r="A84" s="6"/>
      <c r="C84" s="1239">
        <f>SUM(C34:C83)</f>
        <v>10702720</v>
      </c>
      <c r="F84" s="1239">
        <f>SUM(F34:F83)</f>
        <v>14674758</v>
      </c>
      <c r="I84" s="48"/>
      <c r="Q84" s="48"/>
      <c r="V84" s="1239"/>
      <c r="W84" s="1239"/>
      <c r="X84" s="1239"/>
      <c r="Y84" s="1240"/>
      <c r="Z84" s="1239"/>
      <c r="AA84" s="1239"/>
      <c r="AB84" s="1239"/>
      <c r="AG84" s="48"/>
      <c r="AK84" s="1733"/>
      <c r="AL84" s="1733"/>
      <c r="AM84" s="1733"/>
      <c r="AN84" s="1733"/>
    </row>
    <row r="85" spans="1:40">
      <c r="I85" s="48"/>
      <c r="Q85" s="48"/>
      <c r="V85" s="1239"/>
      <c r="W85" s="1239"/>
      <c r="X85" s="1239"/>
      <c r="Y85" s="1240"/>
      <c r="Z85" s="1239"/>
      <c r="AA85" s="1239"/>
      <c r="AB85" s="1239"/>
      <c r="AG85" s="48"/>
      <c r="AK85" s="1733"/>
      <c r="AL85" s="1733"/>
      <c r="AM85" s="1733"/>
      <c r="AN85" s="1733"/>
    </row>
    <row r="86" spans="1:40">
      <c r="I86" s="48"/>
      <c r="Q86" s="48"/>
      <c r="V86" s="1239"/>
      <c r="W86" s="1239"/>
      <c r="X86" s="1239"/>
      <c r="Y86" s="1240"/>
      <c r="Z86" s="1239"/>
      <c r="AA86" s="1239"/>
      <c r="AB86" s="1239"/>
      <c r="AG86" s="48"/>
      <c r="AK86" s="1733"/>
      <c r="AL86" s="1733"/>
      <c r="AM86" s="1733"/>
      <c r="AN86" s="1733"/>
    </row>
    <row r="87" spans="1:40">
      <c r="I87" s="48"/>
      <c r="Q87" s="48"/>
      <c r="V87" s="1239"/>
      <c r="W87" s="1239"/>
      <c r="X87" s="1239"/>
      <c r="Y87" s="1240"/>
      <c r="Z87" s="1239"/>
      <c r="AA87" s="1239"/>
      <c r="AB87" s="1239"/>
      <c r="AG87" s="48"/>
      <c r="AK87" s="1733"/>
      <c r="AL87" s="1733"/>
      <c r="AM87" s="1733"/>
      <c r="AN87" s="1733"/>
    </row>
    <row r="88" spans="1:40">
      <c r="I88" s="48"/>
      <c r="Q88" s="48"/>
      <c r="V88" s="1239"/>
      <c r="W88" s="1239"/>
      <c r="X88" s="1239"/>
      <c r="Y88" s="1240"/>
      <c r="Z88" s="1239"/>
      <c r="AA88" s="1239"/>
      <c r="AB88" s="1239"/>
      <c r="AG88" s="48"/>
      <c r="AK88" s="1733"/>
      <c r="AL88" s="1733"/>
      <c r="AM88" s="1733"/>
      <c r="AN88" s="1733"/>
    </row>
    <row r="89" spans="1:40">
      <c r="I89" s="48"/>
      <c r="Q89" s="48"/>
      <c r="V89" s="1239"/>
      <c r="W89" s="1239"/>
      <c r="X89" s="1239"/>
      <c r="Y89" s="1240"/>
      <c r="Z89" s="1239"/>
      <c r="AA89" s="1239"/>
      <c r="AB89" s="1239"/>
      <c r="AG89" s="48"/>
      <c r="AK89" s="1733"/>
      <c r="AL89" s="1733"/>
      <c r="AM89" s="1733"/>
      <c r="AN89" s="1733"/>
    </row>
    <row r="90" spans="1:40">
      <c r="I90" s="48"/>
      <c r="Q90" s="48"/>
      <c r="V90" s="1239"/>
      <c r="W90" s="1239"/>
      <c r="X90" s="1239"/>
      <c r="Y90" s="1240"/>
      <c r="Z90" s="1239"/>
      <c r="AA90" s="1239"/>
      <c r="AB90" s="1239"/>
      <c r="AG90" s="48"/>
      <c r="AK90" s="1733"/>
      <c r="AL90" s="1733"/>
      <c r="AM90" s="1733"/>
      <c r="AN90" s="1733"/>
    </row>
    <row r="91" spans="1:40">
      <c r="I91" s="48"/>
      <c r="Q91" s="48"/>
      <c r="V91" s="1239"/>
      <c r="W91" s="1239"/>
      <c r="X91" s="1239"/>
      <c r="Y91" s="1240"/>
      <c r="Z91" s="1239"/>
      <c r="AA91" s="1239"/>
      <c r="AB91" s="1239"/>
      <c r="AG91" s="48"/>
      <c r="AK91" s="1733"/>
      <c r="AL91" s="1733"/>
      <c r="AM91" s="1733"/>
      <c r="AN91" s="1733"/>
    </row>
    <row r="92" spans="1:40">
      <c r="I92" s="48"/>
      <c r="Q92" s="48"/>
      <c r="V92" s="1239"/>
      <c r="W92" s="1239"/>
      <c r="X92" s="1239"/>
      <c r="Y92" s="1240"/>
      <c r="Z92" s="1239"/>
      <c r="AA92" s="1239"/>
      <c r="AB92" s="1239"/>
      <c r="AG92" s="48"/>
      <c r="AK92" s="1733"/>
      <c r="AL92" s="1733"/>
      <c r="AM92" s="1733"/>
      <c r="AN92" s="1733"/>
    </row>
    <row r="93" spans="1:40">
      <c r="I93" s="48"/>
      <c r="Q93" s="48"/>
      <c r="V93" s="1239"/>
      <c r="W93" s="1239"/>
      <c r="X93" s="1239"/>
      <c r="Y93" s="1240"/>
      <c r="Z93" s="1239"/>
      <c r="AA93" s="1239"/>
      <c r="AB93" s="1239"/>
      <c r="AG93" s="48"/>
      <c r="AK93" s="1733"/>
      <c r="AL93" s="1733"/>
      <c r="AM93" s="1733"/>
      <c r="AN93" s="1733"/>
    </row>
    <row r="94" spans="1:40">
      <c r="I94" s="48"/>
      <c r="Q94" s="48"/>
      <c r="V94" s="1239"/>
      <c r="W94" s="1239"/>
      <c r="X94" s="1239"/>
      <c r="Y94" s="1240"/>
      <c r="Z94" s="1239"/>
      <c r="AA94" s="1239"/>
      <c r="AB94" s="1239"/>
      <c r="AG94" s="48"/>
      <c r="AK94" s="1733"/>
      <c r="AL94" s="1733"/>
      <c r="AM94" s="1733"/>
      <c r="AN94" s="1733"/>
    </row>
    <row r="95" spans="1:40">
      <c r="I95" s="48"/>
      <c r="Q95" s="48"/>
      <c r="V95" s="1239"/>
      <c r="W95" s="1239"/>
      <c r="X95" s="1239"/>
      <c r="Y95" s="1240"/>
      <c r="Z95" s="1239"/>
      <c r="AA95" s="1239"/>
      <c r="AB95" s="1239"/>
      <c r="AG95" s="48"/>
      <c r="AK95" s="1733"/>
      <c r="AL95" s="1733"/>
      <c r="AM95" s="1733"/>
      <c r="AN95" s="1733"/>
    </row>
    <row r="96" spans="1:40">
      <c r="I96" s="48"/>
      <c r="Q96" s="48"/>
      <c r="V96" s="1239"/>
      <c r="W96" s="1239"/>
      <c r="X96" s="1239"/>
      <c r="Y96" s="1240"/>
      <c r="Z96" s="1239"/>
      <c r="AA96" s="1239"/>
      <c r="AB96" s="1239"/>
      <c r="AG96" s="48"/>
      <c r="AK96" s="1733"/>
      <c r="AL96" s="1733"/>
      <c r="AM96" s="1733"/>
      <c r="AN96" s="1733"/>
    </row>
    <row r="97" spans="9:40">
      <c r="I97" s="48"/>
      <c r="Q97" s="48"/>
      <c r="V97" s="1239"/>
      <c r="W97" s="1239"/>
      <c r="X97" s="1239"/>
      <c r="Y97" s="1240"/>
      <c r="Z97" s="1239"/>
      <c r="AA97" s="1239"/>
      <c r="AB97" s="1239"/>
      <c r="AG97" s="48"/>
      <c r="AK97" s="1733"/>
      <c r="AL97" s="1733"/>
      <c r="AM97" s="1733"/>
      <c r="AN97" s="1733"/>
    </row>
    <row r="98" spans="9:40">
      <c r="I98" s="48"/>
      <c r="Q98" s="48"/>
      <c r="V98" s="1239"/>
      <c r="W98" s="1239"/>
      <c r="X98" s="1239"/>
      <c r="Y98" s="1240"/>
      <c r="Z98" s="1239"/>
      <c r="AA98" s="1239"/>
      <c r="AB98" s="1239"/>
      <c r="AG98" s="48"/>
      <c r="AK98" s="1733"/>
      <c r="AL98" s="1733"/>
      <c r="AM98" s="1733"/>
      <c r="AN98" s="1733"/>
    </row>
    <row r="99" spans="9:40">
      <c r="I99" s="48"/>
      <c r="Q99" s="48"/>
      <c r="V99" s="1239"/>
      <c r="W99" s="1239"/>
      <c r="X99" s="1239"/>
      <c r="Y99" s="1240"/>
      <c r="Z99" s="1239"/>
      <c r="AA99" s="1239"/>
      <c r="AB99" s="1239"/>
      <c r="AG99" s="48"/>
      <c r="AK99" s="1733"/>
      <c r="AL99" s="1733"/>
      <c r="AM99" s="1733"/>
      <c r="AN99" s="1733"/>
    </row>
    <row r="100" spans="9:40">
      <c r="I100" s="48"/>
      <c r="Q100" s="48"/>
      <c r="V100" s="1239"/>
      <c r="W100" s="1239"/>
      <c r="X100" s="1239"/>
      <c r="Y100" s="1240"/>
      <c r="Z100" s="1239"/>
      <c r="AA100" s="1239"/>
      <c r="AB100" s="1239"/>
      <c r="AG100" s="48"/>
      <c r="AK100" s="1733"/>
      <c r="AL100" s="1733"/>
      <c r="AM100" s="1733"/>
      <c r="AN100" s="1733"/>
    </row>
    <row r="101" spans="9:40">
      <c r="I101" s="48"/>
      <c r="Q101" s="48"/>
      <c r="V101" s="1239"/>
      <c r="W101" s="1239"/>
      <c r="X101" s="1239"/>
      <c r="Y101" s="1240"/>
      <c r="Z101" s="1239"/>
      <c r="AA101" s="1239"/>
      <c r="AB101" s="1239"/>
      <c r="AG101" s="48"/>
      <c r="AK101" s="1733"/>
      <c r="AL101" s="1733"/>
      <c r="AM101" s="1733"/>
      <c r="AN101" s="1733"/>
    </row>
    <row r="102" spans="9:40">
      <c r="I102" s="48"/>
      <c r="Q102" s="48"/>
      <c r="V102" s="1239"/>
      <c r="W102" s="1239"/>
      <c r="X102" s="1239"/>
      <c r="Y102" s="1240"/>
      <c r="Z102" s="1239"/>
      <c r="AA102" s="1239"/>
      <c r="AB102" s="1239"/>
      <c r="AG102" s="48"/>
      <c r="AK102" s="1733"/>
      <c r="AL102" s="1733"/>
      <c r="AM102" s="1733"/>
      <c r="AN102" s="1733"/>
    </row>
    <row r="103" spans="9:40">
      <c r="I103" s="48"/>
      <c r="Q103" s="48"/>
      <c r="V103" s="1239"/>
      <c r="W103" s="1239"/>
      <c r="X103" s="1239"/>
      <c r="Y103" s="1240"/>
      <c r="Z103" s="1239"/>
      <c r="AA103" s="1239"/>
      <c r="AB103" s="1239"/>
      <c r="AG103" s="48"/>
      <c r="AK103" s="1733"/>
      <c r="AL103" s="1733"/>
      <c r="AM103" s="1733"/>
      <c r="AN103" s="1733"/>
    </row>
    <row r="104" spans="9:40">
      <c r="I104" s="48"/>
      <c r="Q104" s="48"/>
      <c r="V104" s="1239"/>
      <c r="W104" s="1239"/>
      <c r="X104" s="1239"/>
      <c r="Y104" s="1240"/>
      <c r="Z104" s="1239"/>
      <c r="AA104" s="1239"/>
      <c r="AB104" s="1239"/>
      <c r="AG104" s="48"/>
      <c r="AK104" s="1733"/>
      <c r="AL104" s="1733"/>
      <c r="AM104" s="1733"/>
      <c r="AN104" s="1733"/>
    </row>
    <row r="105" spans="9:40">
      <c r="I105" s="48"/>
      <c r="Q105" s="48"/>
      <c r="V105" s="1239"/>
      <c r="W105" s="1239"/>
      <c r="X105" s="1239"/>
      <c r="Y105" s="1240"/>
      <c r="Z105" s="1239"/>
      <c r="AA105" s="1239"/>
      <c r="AB105" s="1239"/>
      <c r="AG105" s="48"/>
      <c r="AK105" s="1733"/>
      <c r="AL105" s="1733"/>
      <c r="AM105" s="1733"/>
      <c r="AN105" s="1733"/>
    </row>
    <row r="106" spans="9:40">
      <c r="I106" s="48"/>
      <c r="Q106" s="48"/>
      <c r="V106" s="1239"/>
      <c r="W106" s="1239"/>
      <c r="X106" s="1239"/>
      <c r="Y106" s="1240"/>
      <c r="Z106" s="1239"/>
      <c r="AA106" s="1239"/>
      <c r="AB106" s="1239"/>
      <c r="AG106" s="48"/>
      <c r="AK106" s="1733"/>
      <c r="AL106" s="1733"/>
      <c r="AM106" s="1733"/>
      <c r="AN106" s="1733"/>
    </row>
    <row r="107" spans="9:40">
      <c r="I107" s="48"/>
      <c r="Q107" s="48"/>
      <c r="V107" s="1239"/>
      <c r="W107" s="1239"/>
      <c r="X107" s="1239"/>
      <c r="Y107" s="1240"/>
      <c r="Z107" s="1239"/>
      <c r="AA107" s="1239"/>
      <c r="AB107" s="1239"/>
      <c r="AG107" s="48"/>
      <c r="AK107" s="1733"/>
      <c r="AL107" s="1733"/>
      <c r="AM107" s="1733"/>
      <c r="AN107" s="1733"/>
    </row>
    <row r="108" spans="9:40">
      <c r="I108" s="48"/>
      <c r="Q108" s="48"/>
      <c r="V108" s="1239"/>
      <c r="W108" s="1239"/>
      <c r="X108" s="1239"/>
      <c r="Y108" s="1240"/>
      <c r="Z108" s="1239"/>
      <c r="AA108" s="1239"/>
      <c r="AB108" s="1239"/>
      <c r="AG108" s="48"/>
      <c r="AK108" s="1733"/>
      <c r="AL108" s="1733"/>
      <c r="AM108" s="1733"/>
      <c r="AN108" s="1733"/>
    </row>
    <row r="109" spans="9:40">
      <c r="I109" s="48"/>
      <c r="Q109" s="48"/>
      <c r="V109" s="1239"/>
      <c r="W109" s="1239"/>
      <c r="X109" s="1239"/>
      <c r="Y109" s="1240"/>
      <c r="Z109" s="1239"/>
      <c r="AA109" s="1239"/>
      <c r="AB109" s="1239"/>
      <c r="AG109" s="48"/>
      <c r="AK109" s="1733"/>
      <c r="AL109" s="1733"/>
      <c r="AM109" s="1733"/>
      <c r="AN109" s="1733"/>
    </row>
    <row r="110" spans="9:40">
      <c r="I110" s="48"/>
      <c r="Q110" s="48"/>
      <c r="V110" s="1239"/>
      <c r="W110" s="1239"/>
      <c r="X110" s="1239"/>
      <c r="Y110" s="1240"/>
      <c r="Z110" s="1239"/>
      <c r="AA110" s="1239"/>
      <c r="AB110" s="1239"/>
      <c r="AG110" s="48"/>
      <c r="AK110" s="1733"/>
      <c r="AL110" s="1733"/>
      <c r="AM110" s="1733"/>
      <c r="AN110" s="1733"/>
    </row>
    <row r="111" spans="9:40">
      <c r="I111" s="48"/>
      <c r="Q111" s="48"/>
      <c r="V111" s="1239"/>
      <c r="W111" s="1239"/>
      <c r="X111" s="1239"/>
      <c r="Y111" s="1240"/>
      <c r="Z111" s="1239"/>
      <c r="AA111" s="1239"/>
      <c r="AB111" s="1239"/>
      <c r="AG111" s="48"/>
      <c r="AK111" s="1733"/>
      <c r="AL111" s="1733"/>
      <c r="AM111" s="1733"/>
      <c r="AN111" s="1733"/>
    </row>
    <row r="112" spans="9:40">
      <c r="I112" s="48"/>
      <c r="Q112" s="48"/>
      <c r="V112" s="1239"/>
      <c r="W112" s="1239"/>
      <c r="X112" s="1239"/>
      <c r="Y112" s="1240"/>
      <c r="Z112" s="1239"/>
      <c r="AA112" s="1239"/>
      <c r="AB112" s="1239"/>
      <c r="AG112" s="48"/>
      <c r="AK112" s="1733"/>
      <c r="AL112" s="1733"/>
      <c r="AM112" s="1733"/>
      <c r="AN112" s="1733"/>
    </row>
    <row r="113" spans="9:40">
      <c r="I113" s="48"/>
      <c r="Q113" s="48"/>
      <c r="V113" s="1239"/>
      <c r="W113" s="1239"/>
      <c r="X113" s="1239"/>
      <c r="Y113" s="1240"/>
      <c r="Z113" s="1239"/>
      <c r="AA113" s="1239"/>
      <c r="AB113" s="1239"/>
      <c r="AG113" s="48"/>
      <c r="AK113" s="1733"/>
      <c r="AL113" s="1733"/>
      <c r="AM113" s="1733"/>
      <c r="AN113" s="1733"/>
    </row>
    <row r="114" spans="9:40">
      <c r="I114" s="48"/>
      <c r="Q114" s="48"/>
      <c r="V114" s="1239"/>
      <c r="W114" s="1239"/>
      <c r="X114" s="1239"/>
      <c r="Y114" s="1240"/>
      <c r="Z114" s="1239"/>
      <c r="AA114" s="1239"/>
      <c r="AB114" s="1239"/>
      <c r="AG114" s="48"/>
      <c r="AK114" s="1733"/>
      <c r="AL114" s="1733"/>
      <c r="AM114" s="1733"/>
      <c r="AN114" s="1733"/>
    </row>
    <row r="115" spans="9:40">
      <c r="I115" s="48"/>
      <c r="Q115" s="48"/>
      <c r="V115" s="1239"/>
      <c r="W115" s="1239"/>
      <c r="X115" s="1239"/>
      <c r="Y115" s="1240"/>
      <c r="Z115" s="1239"/>
      <c r="AA115" s="1239"/>
      <c r="AB115" s="1239"/>
      <c r="AG115" s="48"/>
      <c r="AK115" s="1733"/>
      <c r="AL115" s="1733"/>
      <c r="AM115" s="1733"/>
      <c r="AN115" s="1733"/>
    </row>
    <row r="116" spans="9:40">
      <c r="I116" s="48"/>
      <c r="Q116" s="48"/>
      <c r="V116" s="1239"/>
      <c r="W116" s="1239"/>
      <c r="X116" s="1239"/>
      <c r="Y116" s="1240"/>
      <c r="Z116" s="1239"/>
      <c r="AA116" s="1239"/>
      <c r="AB116" s="1239"/>
      <c r="AG116" s="48"/>
      <c r="AK116" s="1733"/>
      <c r="AL116" s="1733"/>
      <c r="AM116" s="1733"/>
      <c r="AN116" s="1733"/>
    </row>
    <row r="117" spans="9:40">
      <c r="I117" s="48"/>
      <c r="Q117" s="48"/>
      <c r="V117" s="1239"/>
      <c r="W117" s="1239"/>
      <c r="X117" s="1239"/>
      <c r="Y117" s="1240"/>
      <c r="Z117" s="1239"/>
      <c r="AA117" s="1239"/>
      <c r="AB117" s="1239"/>
      <c r="AG117" s="48"/>
      <c r="AK117" s="1733"/>
      <c r="AL117" s="1733"/>
      <c r="AM117" s="1733"/>
      <c r="AN117" s="1733"/>
    </row>
    <row r="118" spans="9:40">
      <c r="I118" s="48"/>
      <c r="Q118" s="48"/>
      <c r="V118" s="1239"/>
      <c r="W118" s="1239"/>
      <c r="X118" s="1239"/>
      <c r="Y118" s="1240"/>
      <c r="Z118" s="1239"/>
      <c r="AA118" s="1239"/>
      <c r="AB118" s="1239"/>
      <c r="AG118" s="48"/>
      <c r="AK118" s="1733"/>
      <c r="AL118" s="1733"/>
      <c r="AM118" s="1733"/>
      <c r="AN118" s="1733"/>
    </row>
    <row r="119" spans="9:40">
      <c r="I119" s="48"/>
      <c r="Q119" s="48"/>
      <c r="V119" s="1239"/>
      <c r="W119" s="1239"/>
      <c r="X119" s="1239"/>
      <c r="Y119" s="1240"/>
      <c r="Z119" s="1239"/>
      <c r="AA119" s="1239"/>
      <c r="AB119" s="1239"/>
      <c r="AG119" s="48"/>
      <c r="AK119" s="1733"/>
      <c r="AL119" s="1733"/>
      <c r="AM119" s="1733"/>
      <c r="AN119" s="1733"/>
    </row>
    <row r="120" spans="9:40">
      <c r="I120" s="48"/>
      <c r="Q120" s="48"/>
      <c r="V120" s="1239"/>
      <c r="W120" s="1239"/>
      <c r="X120" s="1239"/>
      <c r="Y120" s="1240"/>
      <c r="Z120" s="1239"/>
      <c r="AA120" s="1239"/>
      <c r="AB120" s="1239"/>
      <c r="AG120" s="48"/>
      <c r="AK120" s="1733"/>
      <c r="AL120" s="1733"/>
      <c r="AM120" s="1733"/>
      <c r="AN120" s="1733"/>
    </row>
    <row r="121" spans="9:40">
      <c r="I121" s="48"/>
      <c r="Q121" s="48"/>
      <c r="V121" s="1239"/>
      <c r="W121" s="1239"/>
      <c r="X121" s="1239"/>
      <c r="Y121" s="1240"/>
      <c r="Z121" s="1239"/>
      <c r="AA121" s="1239"/>
      <c r="AB121" s="1239"/>
      <c r="AG121" s="48"/>
      <c r="AK121" s="1733"/>
      <c r="AL121" s="1733"/>
      <c r="AM121" s="1733"/>
      <c r="AN121" s="1733"/>
    </row>
    <row r="122" spans="9:40">
      <c r="I122" s="48"/>
      <c r="Q122" s="48"/>
      <c r="V122" s="1239"/>
      <c r="W122" s="1239"/>
      <c r="X122" s="1239"/>
      <c r="Y122" s="1240"/>
      <c r="Z122" s="1239"/>
      <c r="AA122" s="1239"/>
      <c r="AB122" s="1239"/>
      <c r="AG122" s="48"/>
      <c r="AK122" s="1733"/>
      <c r="AL122" s="1733"/>
      <c r="AM122" s="1733"/>
      <c r="AN122" s="1733"/>
    </row>
    <row r="123" spans="9:40">
      <c r="I123" s="48"/>
      <c r="Q123" s="48"/>
      <c r="V123" s="1239"/>
      <c r="W123" s="1239"/>
      <c r="X123" s="1239"/>
      <c r="Y123" s="1240"/>
      <c r="Z123" s="1239"/>
      <c r="AA123" s="1239"/>
      <c r="AB123" s="1239"/>
      <c r="AG123" s="48"/>
      <c r="AK123" s="1733"/>
      <c r="AL123" s="1733"/>
      <c r="AM123" s="1733"/>
      <c r="AN123" s="1733"/>
    </row>
    <row r="124" spans="9:40">
      <c r="I124" s="48"/>
      <c r="Q124" s="48"/>
      <c r="V124" s="1239"/>
      <c r="W124" s="1239"/>
      <c r="X124" s="1239"/>
      <c r="Y124" s="1240"/>
      <c r="Z124" s="1239"/>
      <c r="AA124" s="1239"/>
      <c r="AB124" s="1239"/>
      <c r="AG124" s="48"/>
      <c r="AK124" s="1733"/>
      <c r="AL124" s="1733"/>
      <c r="AM124" s="1733"/>
      <c r="AN124" s="1733"/>
    </row>
    <row r="125" spans="9:40">
      <c r="I125" s="48"/>
      <c r="Q125" s="48"/>
      <c r="V125" s="1239"/>
      <c r="W125" s="1239"/>
      <c r="X125" s="1239"/>
      <c r="Y125" s="1240"/>
      <c r="Z125" s="1239"/>
      <c r="AA125" s="1239"/>
      <c r="AB125" s="1239"/>
      <c r="AG125" s="48"/>
      <c r="AK125" s="1733"/>
      <c r="AL125" s="1733"/>
      <c r="AM125" s="1733"/>
      <c r="AN125" s="1733"/>
    </row>
    <row r="126" spans="9:40">
      <c r="I126" s="48"/>
      <c r="Q126" s="48"/>
      <c r="V126" s="1239"/>
      <c r="W126" s="1239"/>
      <c r="X126" s="1239"/>
      <c r="Y126" s="1240"/>
      <c r="Z126" s="1239"/>
      <c r="AA126" s="1239"/>
      <c r="AB126" s="1239"/>
      <c r="AG126" s="48"/>
      <c r="AK126" s="1733"/>
      <c r="AL126" s="1733"/>
      <c r="AM126" s="1733"/>
      <c r="AN126" s="1733"/>
    </row>
    <row r="127" spans="9:40">
      <c r="I127" s="48"/>
      <c r="Q127" s="48"/>
      <c r="V127" s="1239"/>
      <c r="W127" s="1239"/>
      <c r="X127" s="1239"/>
      <c r="Y127" s="1240"/>
      <c r="Z127" s="1239"/>
      <c r="AA127" s="1239"/>
      <c r="AB127" s="1239"/>
      <c r="AG127" s="48"/>
      <c r="AK127" s="1733"/>
      <c r="AL127" s="1733"/>
      <c r="AM127" s="1733"/>
      <c r="AN127" s="1733"/>
    </row>
    <row r="128" spans="9:40">
      <c r="I128" s="48"/>
      <c r="Q128" s="48"/>
      <c r="V128" s="1239"/>
      <c r="W128" s="1239"/>
      <c r="X128" s="1239"/>
      <c r="Y128" s="1240"/>
      <c r="Z128" s="1239"/>
      <c r="AA128" s="1239"/>
      <c r="AB128" s="1239"/>
      <c r="AG128" s="48"/>
      <c r="AK128" s="1733"/>
      <c r="AL128" s="1733"/>
      <c r="AM128" s="1733"/>
      <c r="AN128" s="1733"/>
    </row>
    <row r="129" spans="9:40">
      <c r="I129" s="48"/>
      <c r="Q129" s="48"/>
      <c r="V129" s="1239"/>
      <c r="W129" s="1239"/>
      <c r="X129" s="1239"/>
      <c r="Y129" s="1240"/>
      <c r="Z129" s="1239"/>
      <c r="AA129" s="1239"/>
      <c r="AB129" s="1239"/>
      <c r="AG129" s="48"/>
      <c r="AK129" s="1733"/>
      <c r="AL129" s="1733"/>
      <c r="AM129" s="1733"/>
      <c r="AN129" s="1733"/>
    </row>
    <row r="130" spans="9:40">
      <c r="I130" s="48"/>
      <c r="Q130" s="48"/>
      <c r="V130" s="1239"/>
      <c r="W130" s="1239"/>
      <c r="X130" s="1239"/>
      <c r="Y130" s="1240"/>
      <c r="Z130" s="1239"/>
      <c r="AA130" s="1239"/>
      <c r="AB130" s="1239"/>
      <c r="AG130" s="48"/>
      <c r="AK130" s="1733"/>
      <c r="AL130" s="1733"/>
      <c r="AM130" s="1733"/>
      <c r="AN130" s="1733"/>
    </row>
    <row r="131" spans="9:40">
      <c r="I131" s="48"/>
      <c r="Q131" s="48"/>
      <c r="V131" s="1239"/>
      <c r="W131" s="1239"/>
      <c r="X131" s="1239"/>
      <c r="Y131" s="1240"/>
      <c r="Z131" s="1239"/>
      <c r="AA131" s="1239"/>
      <c r="AB131" s="1239"/>
      <c r="AG131" s="48"/>
      <c r="AK131" s="1733"/>
      <c r="AL131" s="1733"/>
      <c r="AM131" s="1733"/>
      <c r="AN131" s="1733"/>
    </row>
    <row r="132" spans="9:40">
      <c r="I132" s="48"/>
      <c r="Q132" s="48"/>
      <c r="V132" s="1239"/>
      <c r="W132" s="1239"/>
      <c r="X132" s="1239"/>
      <c r="Y132" s="1240"/>
      <c r="Z132" s="1239"/>
      <c r="AA132" s="1239"/>
      <c r="AB132" s="1239"/>
      <c r="AG132" s="48"/>
      <c r="AK132" s="1733"/>
      <c r="AL132" s="1733"/>
      <c r="AM132" s="1733"/>
      <c r="AN132" s="1733"/>
    </row>
    <row r="133" spans="9:40">
      <c r="I133" s="48"/>
      <c r="Q133" s="48"/>
      <c r="V133" s="1239"/>
      <c r="W133" s="1239"/>
      <c r="X133" s="1239"/>
      <c r="Y133" s="1240"/>
      <c r="Z133" s="1239"/>
      <c r="AA133" s="1239"/>
      <c r="AB133" s="1239"/>
      <c r="AG133" s="48"/>
      <c r="AK133" s="1733"/>
      <c r="AL133" s="1733"/>
      <c r="AM133" s="1733"/>
      <c r="AN133" s="1733"/>
    </row>
    <row r="134" spans="9:40">
      <c r="I134" s="48"/>
      <c r="Q134" s="48"/>
      <c r="V134" s="1239"/>
      <c r="W134" s="1239"/>
      <c r="X134" s="1239"/>
      <c r="Y134" s="1240"/>
      <c r="Z134" s="1239"/>
      <c r="AA134" s="1239"/>
      <c r="AB134" s="1239"/>
      <c r="AG134" s="48"/>
      <c r="AK134" s="1733"/>
      <c r="AL134" s="1733"/>
      <c r="AM134" s="1733"/>
      <c r="AN134" s="1733"/>
    </row>
    <row r="135" spans="9:40">
      <c r="I135" s="48"/>
      <c r="Q135" s="48"/>
      <c r="V135" s="1239"/>
      <c r="W135" s="1239"/>
      <c r="X135" s="1239"/>
      <c r="Y135" s="1240"/>
      <c r="Z135" s="1239"/>
      <c r="AA135" s="1239"/>
      <c r="AB135" s="1239"/>
      <c r="AG135" s="48"/>
      <c r="AK135" s="1733"/>
      <c r="AL135" s="1733"/>
      <c r="AM135" s="1733"/>
      <c r="AN135" s="1733"/>
    </row>
    <row r="136" spans="9:40">
      <c r="I136" s="48"/>
      <c r="Q136" s="48"/>
      <c r="V136" s="1239"/>
      <c r="W136" s="1239"/>
      <c r="X136" s="1239"/>
      <c r="Y136" s="1240"/>
      <c r="Z136" s="1239"/>
      <c r="AA136" s="1239"/>
      <c r="AB136" s="1239"/>
      <c r="AG136" s="48"/>
      <c r="AK136" s="1733"/>
      <c r="AL136" s="1733"/>
      <c r="AM136" s="1733"/>
      <c r="AN136" s="1733"/>
    </row>
    <row r="137" spans="9:40">
      <c r="I137" s="48"/>
      <c r="Q137" s="48"/>
      <c r="V137" s="1239"/>
      <c r="W137" s="1239"/>
      <c r="X137" s="1239"/>
      <c r="Y137" s="1240"/>
      <c r="Z137" s="1239"/>
      <c r="AA137" s="1239"/>
      <c r="AB137" s="1239"/>
      <c r="AG137" s="48"/>
      <c r="AK137" s="1733"/>
      <c r="AL137" s="1733"/>
      <c r="AM137" s="1733"/>
      <c r="AN137" s="1733"/>
    </row>
    <row r="138" spans="9:40">
      <c r="I138" s="48"/>
      <c r="Q138" s="48"/>
      <c r="V138" s="1239"/>
      <c r="W138" s="1239"/>
      <c r="X138" s="1239"/>
      <c r="Y138" s="1240"/>
      <c r="Z138" s="1239"/>
      <c r="AA138" s="1239"/>
      <c r="AB138" s="1239"/>
      <c r="AG138" s="48"/>
      <c r="AK138" s="1733"/>
      <c r="AL138" s="1733"/>
      <c r="AM138" s="1733"/>
      <c r="AN138" s="1733"/>
    </row>
    <row r="139" spans="9:40">
      <c r="I139" s="48"/>
      <c r="Q139" s="48"/>
      <c r="V139" s="1239"/>
      <c r="W139" s="1239"/>
      <c r="X139" s="1239"/>
      <c r="Y139" s="1240"/>
      <c r="Z139" s="1239"/>
      <c r="AA139" s="1239"/>
      <c r="AB139" s="1239"/>
      <c r="AG139" s="48"/>
      <c r="AK139" s="1733"/>
      <c r="AL139" s="1733"/>
      <c r="AM139" s="1733"/>
      <c r="AN139" s="1733"/>
    </row>
    <row r="140" spans="9:40">
      <c r="I140" s="48"/>
      <c r="Q140" s="48"/>
      <c r="V140" s="1239"/>
      <c r="W140" s="1239"/>
      <c r="X140" s="1239"/>
      <c r="Y140" s="1240"/>
      <c r="Z140" s="1239"/>
      <c r="AA140" s="1239"/>
      <c r="AB140" s="1239"/>
      <c r="AG140" s="48"/>
      <c r="AK140" s="1733"/>
      <c r="AL140" s="1733"/>
      <c r="AM140" s="1733"/>
      <c r="AN140" s="1733"/>
    </row>
    <row r="141" spans="9:40">
      <c r="I141" s="48"/>
      <c r="Q141" s="48"/>
      <c r="V141" s="1239"/>
      <c r="W141" s="1239"/>
      <c r="X141" s="1239"/>
      <c r="Y141" s="1240"/>
      <c r="Z141" s="1239"/>
      <c r="AA141" s="1239"/>
      <c r="AB141" s="1239"/>
      <c r="AG141" s="48"/>
      <c r="AK141" s="1733"/>
      <c r="AL141" s="1733"/>
      <c r="AM141" s="1733"/>
      <c r="AN141" s="1733"/>
    </row>
    <row r="142" spans="9:40">
      <c r="I142" s="48"/>
      <c r="Q142" s="48"/>
      <c r="V142" s="1239"/>
      <c r="W142" s="1239"/>
      <c r="X142" s="1239"/>
      <c r="Y142" s="1240"/>
      <c r="Z142" s="1239"/>
      <c r="AA142" s="1239"/>
      <c r="AB142" s="1239"/>
      <c r="AG142" s="48"/>
      <c r="AK142" s="1733"/>
      <c r="AL142" s="1733"/>
      <c r="AM142" s="1733"/>
      <c r="AN142" s="1733"/>
    </row>
    <row r="143" spans="9:40">
      <c r="I143" s="48"/>
      <c r="Q143" s="48"/>
      <c r="V143" s="1239"/>
      <c r="W143" s="1239"/>
      <c r="X143" s="1239"/>
      <c r="Y143" s="1240"/>
      <c r="Z143" s="1239"/>
      <c r="AA143" s="1239"/>
      <c r="AB143" s="1239"/>
      <c r="AG143" s="48"/>
      <c r="AK143" s="1733"/>
      <c r="AL143" s="1733"/>
      <c r="AM143" s="1733"/>
      <c r="AN143" s="1733"/>
    </row>
    <row r="144" spans="9:40">
      <c r="I144" s="48"/>
      <c r="Q144" s="48"/>
      <c r="V144" s="1239"/>
      <c r="W144" s="1239"/>
      <c r="X144" s="1239"/>
      <c r="Y144" s="1240"/>
      <c r="Z144" s="1239"/>
      <c r="AA144" s="1239"/>
      <c r="AB144" s="1239"/>
      <c r="AG144" s="48"/>
      <c r="AK144" s="1733"/>
      <c r="AL144" s="1733"/>
      <c r="AM144" s="1733"/>
      <c r="AN144" s="1733"/>
    </row>
    <row r="145" spans="9:40">
      <c r="I145" s="48"/>
      <c r="Q145" s="48"/>
      <c r="V145" s="1239"/>
      <c r="W145" s="1239"/>
      <c r="X145" s="1239"/>
      <c r="Y145" s="1240"/>
      <c r="Z145" s="1239"/>
      <c r="AA145" s="1239"/>
      <c r="AB145" s="1239"/>
      <c r="AG145" s="48"/>
      <c r="AK145" s="1733"/>
      <c r="AL145" s="1733"/>
      <c r="AM145" s="1733"/>
      <c r="AN145" s="1733"/>
    </row>
    <row r="146" spans="9:40">
      <c r="I146" s="48"/>
      <c r="Q146" s="48"/>
      <c r="V146" s="1239"/>
      <c r="W146" s="1239"/>
      <c r="X146" s="1239"/>
      <c r="Y146" s="1240"/>
      <c r="Z146" s="1239"/>
      <c r="AA146" s="1239"/>
      <c r="AB146" s="1239"/>
      <c r="AG146" s="48"/>
      <c r="AK146" s="1733"/>
      <c r="AL146" s="1733"/>
      <c r="AM146" s="1733"/>
      <c r="AN146" s="1733"/>
    </row>
    <row r="147" spans="9:40">
      <c r="I147" s="48"/>
      <c r="Q147" s="48"/>
      <c r="V147" s="1239"/>
      <c r="W147" s="1239"/>
      <c r="X147" s="1239"/>
      <c r="Y147" s="1240"/>
      <c r="Z147" s="1239"/>
      <c r="AA147" s="1239"/>
      <c r="AB147" s="1239"/>
      <c r="AG147" s="48"/>
      <c r="AK147" s="1733"/>
      <c r="AL147" s="1733"/>
      <c r="AM147" s="1733"/>
      <c r="AN147" s="1733"/>
    </row>
    <row r="148" spans="9:40">
      <c r="I148" s="48"/>
      <c r="Q148" s="48"/>
      <c r="V148" s="1239"/>
      <c r="W148" s="1239"/>
      <c r="X148" s="1239"/>
      <c r="Y148" s="1240"/>
      <c r="Z148" s="1239"/>
      <c r="AA148" s="1239"/>
      <c r="AB148" s="1239"/>
      <c r="AG148" s="48"/>
      <c r="AK148" s="1733"/>
      <c r="AL148" s="1733"/>
      <c r="AM148" s="1733"/>
      <c r="AN148" s="1733"/>
    </row>
    <row r="149" spans="9:40">
      <c r="I149" s="48"/>
      <c r="Q149" s="48"/>
      <c r="V149" s="1239"/>
      <c r="W149" s="1239"/>
      <c r="X149" s="1239"/>
      <c r="Y149" s="1240"/>
      <c r="Z149" s="1239"/>
      <c r="AA149" s="1239"/>
      <c r="AB149" s="1239"/>
      <c r="AG149" s="48"/>
      <c r="AK149" s="1733"/>
      <c r="AL149" s="1733"/>
      <c r="AM149" s="1733"/>
      <c r="AN149" s="1733"/>
    </row>
    <row r="150" spans="9:40">
      <c r="I150" s="48"/>
      <c r="Q150" s="48"/>
      <c r="V150" s="1239"/>
      <c r="W150" s="1239"/>
      <c r="X150" s="1239"/>
      <c r="Y150" s="1240"/>
      <c r="Z150" s="1239"/>
      <c r="AA150" s="1239"/>
      <c r="AB150" s="1239"/>
      <c r="AG150" s="48"/>
      <c r="AK150" s="1733"/>
      <c r="AL150" s="1733"/>
      <c r="AM150" s="1733"/>
      <c r="AN150" s="1733"/>
    </row>
    <row r="151" spans="9:40">
      <c r="I151" s="48"/>
      <c r="Q151" s="48"/>
      <c r="V151" s="1239"/>
      <c r="W151" s="1239"/>
      <c r="X151" s="1239"/>
      <c r="Y151" s="1240"/>
      <c r="Z151" s="1239"/>
      <c r="AA151" s="1239"/>
      <c r="AB151" s="1239"/>
      <c r="AG151" s="48"/>
      <c r="AK151" s="1733"/>
      <c r="AL151" s="1733"/>
      <c r="AM151" s="1733"/>
      <c r="AN151" s="1733"/>
    </row>
    <row r="152" spans="9:40">
      <c r="I152" s="48"/>
      <c r="Q152" s="48"/>
      <c r="V152" s="1239"/>
      <c r="W152" s="1239"/>
      <c r="X152" s="1239"/>
      <c r="Y152" s="1240"/>
      <c r="Z152" s="1239"/>
      <c r="AA152" s="1239"/>
      <c r="AB152" s="1239"/>
      <c r="AG152" s="48"/>
      <c r="AK152" s="1733"/>
      <c r="AL152" s="1733"/>
      <c r="AM152" s="1733"/>
      <c r="AN152" s="1733"/>
    </row>
    <row r="153" spans="9:40">
      <c r="I153" s="48"/>
      <c r="Q153" s="48"/>
      <c r="V153" s="1239"/>
      <c r="W153" s="1239"/>
      <c r="X153" s="1239"/>
      <c r="Y153" s="1240"/>
      <c r="Z153" s="1239"/>
      <c r="AA153" s="1239"/>
      <c r="AB153" s="1239"/>
      <c r="AG153" s="48"/>
      <c r="AK153" s="1733"/>
      <c r="AL153" s="1733"/>
      <c r="AM153" s="1733"/>
      <c r="AN153" s="1733"/>
    </row>
    <row r="154" spans="9:40">
      <c r="I154" s="48"/>
      <c r="Q154" s="48"/>
      <c r="V154" s="1239"/>
      <c r="W154" s="1239"/>
      <c r="X154" s="1239"/>
      <c r="Y154" s="1240"/>
      <c r="Z154" s="1239"/>
      <c r="AA154" s="1239"/>
      <c r="AB154" s="1239"/>
      <c r="AG154" s="48"/>
      <c r="AK154" s="1733"/>
      <c r="AL154" s="1733"/>
      <c r="AM154" s="1733"/>
      <c r="AN154" s="1733"/>
    </row>
    <row r="155" spans="9:40">
      <c r="I155" s="48"/>
      <c r="Q155" s="48"/>
      <c r="V155" s="1239"/>
      <c r="W155" s="1239"/>
      <c r="X155" s="1239"/>
      <c r="Y155" s="1240"/>
      <c r="Z155" s="1239"/>
      <c r="AA155" s="1239"/>
      <c r="AB155" s="1239"/>
      <c r="AG155" s="48"/>
      <c r="AK155" s="1733"/>
      <c r="AL155" s="1733"/>
      <c r="AM155" s="1733"/>
      <c r="AN155" s="1733"/>
    </row>
    <row r="156" spans="9:40">
      <c r="I156" s="48"/>
      <c r="Q156" s="48"/>
      <c r="V156" s="1239"/>
      <c r="W156" s="1239"/>
      <c r="X156" s="1239"/>
      <c r="Y156" s="1240"/>
      <c r="Z156" s="1239"/>
      <c r="AA156" s="1239"/>
      <c r="AB156" s="1239"/>
      <c r="AG156" s="48"/>
      <c r="AK156" s="1733"/>
      <c r="AL156" s="1733"/>
      <c r="AM156" s="1733"/>
      <c r="AN156" s="1733"/>
    </row>
    <row r="157" spans="9:40">
      <c r="I157" s="48"/>
      <c r="Q157" s="48"/>
      <c r="V157" s="1239"/>
      <c r="W157" s="1239"/>
      <c r="X157" s="1239"/>
      <c r="Y157" s="1240"/>
      <c r="Z157" s="1239"/>
      <c r="AA157" s="1239"/>
      <c r="AB157" s="1239"/>
      <c r="AG157" s="48"/>
      <c r="AK157" s="1733"/>
      <c r="AL157" s="1733"/>
      <c r="AM157" s="1733"/>
      <c r="AN157" s="1733"/>
    </row>
    <row r="158" spans="9:40">
      <c r="I158" s="48"/>
      <c r="Q158" s="48"/>
      <c r="V158" s="1239"/>
      <c r="W158" s="1239"/>
      <c r="X158" s="1239"/>
      <c r="Y158" s="1240"/>
      <c r="Z158" s="1239"/>
      <c r="AA158" s="1239"/>
      <c r="AB158" s="1239"/>
      <c r="AG158" s="48"/>
      <c r="AK158" s="1733"/>
      <c r="AL158" s="1733"/>
      <c r="AM158" s="1733"/>
      <c r="AN158" s="1733"/>
    </row>
    <row r="159" spans="9:40">
      <c r="I159" s="48"/>
      <c r="Q159" s="48"/>
      <c r="V159" s="1239"/>
      <c r="W159" s="1239"/>
      <c r="X159" s="1239"/>
      <c r="Y159" s="1240"/>
      <c r="Z159" s="1239"/>
      <c r="AA159" s="1239"/>
      <c r="AB159" s="1239"/>
      <c r="AG159" s="48"/>
      <c r="AK159" s="1733"/>
      <c r="AL159" s="1733"/>
      <c r="AM159" s="1733"/>
      <c r="AN159" s="1733"/>
    </row>
    <row r="160" spans="9:40">
      <c r="I160" s="48"/>
      <c r="Q160" s="48"/>
      <c r="V160" s="1239"/>
      <c r="W160" s="1239"/>
      <c r="X160" s="1239"/>
      <c r="Y160" s="1240"/>
      <c r="Z160" s="1239"/>
      <c r="AA160" s="1239"/>
      <c r="AB160" s="1239"/>
      <c r="AG160" s="48"/>
      <c r="AK160" s="1733"/>
      <c r="AL160" s="1733"/>
      <c r="AM160" s="1733"/>
      <c r="AN160" s="1733"/>
    </row>
    <row r="161" spans="9:40">
      <c r="I161" s="48"/>
      <c r="Q161" s="48"/>
      <c r="V161" s="1239"/>
      <c r="W161" s="1239"/>
      <c r="X161" s="1239"/>
      <c r="Y161" s="1240"/>
      <c r="Z161" s="1239"/>
      <c r="AA161" s="1239"/>
      <c r="AB161" s="1239"/>
      <c r="AG161" s="48"/>
      <c r="AK161" s="1733"/>
      <c r="AL161" s="1733"/>
      <c r="AM161" s="1733"/>
      <c r="AN161" s="1733"/>
    </row>
    <row r="162" spans="9:40">
      <c r="I162" s="48"/>
      <c r="Q162" s="48"/>
      <c r="V162" s="1239"/>
      <c r="W162" s="1239"/>
      <c r="X162" s="1239"/>
      <c r="Y162" s="1240"/>
      <c r="Z162" s="1239"/>
      <c r="AA162" s="1239"/>
      <c r="AB162" s="1239"/>
      <c r="AG162" s="48"/>
      <c r="AK162" s="1733"/>
      <c r="AL162" s="1733"/>
      <c r="AM162" s="1733"/>
      <c r="AN162" s="1733"/>
    </row>
    <row r="163" spans="9:40">
      <c r="I163" s="48"/>
      <c r="Q163" s="48"/>
      <c r="V163" s="1239"/>
      <c r="W163" s="1239"/>
      <c r="X163" s="1239"/>
      <c r="Y163" s="1240"/>
      <c r="Z163" s="1239"/>
      <c r="AA163" s="1239"/>
      <c r="AB163" s="1239"/>
      <c r="AG163" s="48"/>
      <c r="AK163" s="1733"/>
      <c r="AL163" s="1733"/>
      <c r="AM163" s="1733"/>
      <c r="AN163" s="1733"/>
    </row>
    <row r="164" spans="9:40">
      <c r="I164" s="48"/>
      <c r="Q164" s="48"/>
      <c r="V164" s="1239"/>
      <c r="W164" s="1239"/>
      <c r="X164" s="1239"/>
      <c r="Y164" s="1240"/>
      <c r="Z164" s="1239"/>
      <c r="AA164" s="1239"/>
      <c r="AB164" s="1239"/>
      <c r="AG164" s="48"/>
      <c r="AK164" s="1733"/>
      <c r="AL164" s="1733"/>
      <c r="AM164" s="1733"/>
      <c r="AN164" s="1733"/>
    </row>
    <row r="165" spans="9:40">
      <c r="I165" s="48"/>
      <c r="Q165" s="48"/>
      <c r="V165" s="1239"/>
      <c r="W165" s="1239"/>
      <c r="X165" s="1239"/>
      <c r="Y165" s="1240"/>
      <c r="Z165" s="1239"/>
      <c r="AA165" s="1239"/>
      <c r="AB165" s="1239"/>
      <c r="AG165" s="48"/>
      <c r="AK165" s="1733"/>
      <c r="AL165" s="1733"/>
      <c r="AM165" s="1733"/>
      <c r="AN165" s="1733"/>
    </row>
    <row r="166" spans="9:40">
      <c r="I166" s="48"/>
      <c r="Q166" s="48"/>
      <c r="V166" s="1239"/>
      <c r="W166" s="1239"/>
      <c r="X166" s="1239"/>
      <c r="Y166" s="1240"/>
      <c r="Z166" s="1239"/>
      <c r="AA166" s="1239"/>
      <c r="AB166" s="1239"/>
      <c r="AG166" s="48"/>
      <c r="AK166" s="1733"/>
      <c r="AL166" s="1733"/>
      <c r="AM166" s="1733"/>
      <c r="AN166" s="1733"/>
    </row>
    <row r="167" spans="9:40">
      <c r="I167" s="48"/>
      <c r="Q167" s="48"/>
      <c r="V167" s="1239"/>
      <c r="W167" s="1239"/>
      <c r="X167" s="1239"/>
      <c r="Y167" s="1240"/>
      <c r="Z167" s="1239"/>
      <c r="AA167" s="1239"/>
      <c r="AB167" s="1239"/>
      <c r="AG167" s="48"/>
      <c r="AK167" s="1733"/>
      <c r="AL167" s="1733"/>
      <c r="AM167" s="1733"/>
      <c r="AN167" s="1733"/>
    </row>
    <row r="168" spans="9:40">
      <c r="I168" s="48"/>
      <c r="Q168" s="48"/>
      <c r="V168" s="1239"/>
      <c r="W168" s="1239"/>
      <c r="X168" s="1239"/>
      <c r="Y168" s="1240"/>
      <c r="Z168" s="1239"/>
      <c r="AA168" s="1239"/>
      <c r="AB168" s="1239"/>
      <c r="AG168" s="48"/>
      <c r="AK168" s="1733"/>
      <c r="AL168" s="1733"/>
      <c r="AM168" s="1733"/>
      <c r="AN168" s="1733"/>
    </row>
    <row r="169" spans="9:40">
      <c r="I169" s="48"/>
      <c r="Q169" s="48"/>
      <c r="V169" s="1239"/>
      <c r="W169" s="1239"/>
      <c r="X169" s="1239"/>
      <c r="Y169" s="1240"/>
      <c r="Z169" s="1239"/>
      <c r="AA169" s="1239"/>
      <c r="AB169" s="1239"/>
      <c r="AG169" s="48"/>
      <c r="AK169" s="1733"/>
      <c r="AL169" s="1733"/>
      <c r="AM169" s="1733"/>
      <c r="AN169" s="1733"/>
    </row>
    <row r="170" spans="9:40">
      <c r="I170" s="48"/>
      <c r="Q170" s="48"/>
      <c r="V170" s="1239"/>
      <c r="W170" s="1239"/>
      <c r="X170" s="1239"/>
      <c r="Y170" s="1240"/>
      <c r="Z170" s="1239"/>
      <c r="AA170" s="1239"/>
      <c r="AB170" s="1239"/>
      <c r="AG170" s="48"/>
      <c r="AK170" s="1733"/>
      <c r="AL170" s="1733"/>
      <c r="AM170" s="1733"/>
      <c r="AN170" s="1733"/>
    </row>
    <row r="171" spans="9:40">
      <c r="I171" s="48"/>
      <c r="Q171" s="48"/>
      <c r="V171" s="1239"/>
      <c r="W171" s="1239"/>
      <c r="X171" s="1239"/>
      <c r="Y171" s="1240"/>
      <c r="Z171" s="1239"/>
      <c r="AA171" s="1239"/>
      <c r="AB171" s="1239"/>
      <c r="AG171" s="48"/>
      <c r="AK171" s="1733"/>
      <c r="AL171" s="1733"/>
      <c r="AM171" s="1733"/>
      <c r="AN171" s="1733"/>
    </row>
    <row r="172" spans="9:40">
      <c r="I172" s="48"/>
      <c r="Q172" s="48"/>
      <c r="V172" s="1239"/>
      <c r="W172" s="1239"/>
      <c r="X172" s="1239"/>
      <c r="Y172" s="1240"/>
      <c r="Z172" s="1239"/>
      <c r="AA172" s="1239"/>
      <c r="AB172" s="1239"/>
      <c r="AG172" s="48"/>
      <c r="AK172" s="1733"/>
      <c r="AL172" s="1733"/>
      <c r="AM172" s="1733"/>
      <c r="AN172" s="1733"/>
    </row>
    <row r="173" spans="9:40">
      <c r="I173" s="48"/>
      <c r="Q173" s="48"/>
      <c r="V173" s="1239"/>
      <c r="W173" s="1239"/>
      <c r="X173" s="1239"/>
      <c r="Y173" s="1240"/>
      <c r="Z173" s="1239"/>
      <c r="AA173" s="1239"/>
      <c r="AB173" s="1239"/>
      <c r="AG173" s="48"/>
      <c r="AK173" s="1733"/>
      <c r="AL173" s="1733"/>
      <c r="AM173" s="1733"/>
      <c r="AN173" s="1733"/>
    </row>
    <row r="174" spans="9:40">
      <c r="I174" s="48"/>
      <c r="Q174" s="48"/>
      <c r="V174" s="1239"/>
      <c r="W174" s="1239"/>
      <c r="X174" s="1239"/>
      <c r="Y174" s="1240"/>
      <c r="Z174" s="1239"/>
      <c r="AA174" s="1239"/>
      <c r="AB174" s="1239"/>
      <c r="AG174" s="48"/>
      <c r="AK174" s="1733"/>
      <c r="AL174" s="1733"/>
      <c r="AM174" s="1733"/>
      <c r="AN174" s="1733"/>
    </row>
    <row r="175" spans="9:40">
      <c r="I175" s="48"/>
      <c r="Q175" s="48"/>
      <c r="V175" s="1239"/>
      <c r="W175" s="1239"/>
      <c r="X175" s="1239"/>
      <c r="Y175" s="1240"/>
      <c r="Z175" s="1239"/>
      <c r="AA175" s="1239"/>
      <c r="AB175" s="1239"/>
      <c r="AG175" s="48"/>
      <c r="AK175" s="1733"/>
      <c r="AL175" s="1733"/>
      <c r="AM175" s="1733"/>
      <c r="AN175" s="1733"/>
    </row>
    <row r="176" spans="9:40">
      <c r="I176" s="48"/>
      <c r="Q176" s="48"/>
      <c r="V176" s="1239"/>
      <c r="W176" s="1239"/>
      <c r="X176" s="1239"/>
      <c r="Y176" s="1240"/>
      <c r="Z176" s="1239"/>
      <c r="AA176" s="1239"/>
      <c r="AB176" s="1239"/>
      <c r="AG176" s="48"/>
      <c r="AK176" s="1733"/>
      <c r="AL176" s="1733"/>
      <c r="AM176" s="1733"/>
      <c r="AN176" s="1733"/>
    </row>
    <row r="177" spans="9:40">
      <c r="I177" s="48"/>
      <c r="Q177" s="48"/>
      <c r="V177" s="1239"/>
      <c r="W177" s="1239"/>
      <c r="X177" s="1239"/>
      <c r="Y177" s="1240"/>
      <c r="Z177" s="1239"/>
      <c r="AA177" s="1239"/>
      <c r="AB177" s="1239"/>
      <c r="AG177" s="48"/>
      <c r="AK177" s="1733"/>
      <c r="AL177" s="1733"/>
      <c r="AM177" s="1733"/>
      <c r="AN177" s="1733"/>
    </row>
    <row r="178" spans="9:40">
      <c r="I178" s="48"/>
      <c r="Q178" s="48"/>
      <c r="V178" s="1239"/>
      <c r="W178" s="1239"/>
      <c r="X178" s="1239"/>
      <c r="Y178" s="1240"/>
      <c r="Z178" s="1239"/>
      <c r="AA178" s="1239"/>
      <c r="AB178" s="1239"/>
      <c r="AG178" s="48"/>
      <c r="AK178" s="1733"/>
      <c r="AL178" s="1733"/>
      <c r="AM178" s="1733"/>
      <c r="AN178" s="1733"/>
    </row>
    <row r="179" spans="9:40">
      <c r="I179" s="48"/>
      <c r="Q179" s="48"/>
      <c r="V179" s="1239"/>
      <c r="W179" s="1239"/>
      <c r="X179" s="1239"/>
      <c r="Y179" s="1240"/>
      <c r="Z179" s="1239"/>
      <c r="AA179" s="1239"/>
      <c r="AB179" s="1239"/>
      <c r="AG179" s="48"/>
      <c r="AK179" s="1733"/>
      <c r="AL179" s="1733"/>
      <c r="AM179" s="1733"/>
      <c r="AN179" s="1733"/>
    </row>
    <row r="180" spans="9:40">
      <c r="I180" s="48"/>
      <c r="Q180" s="48"/>
      <c r="V180" s="1239"/>
      <c r="W180" s="1239"/>
      <c r="X180" s="1239"/>
      <c r="Y180" s="1240"/>
      <c r="Z180" s="1239"/>
      <c r="AA180" s="1239"/>
      <c r="AB180" s="1239"/>
      <c r="AG180" s="48"/>
      <c r="AK180" s="1733"/>
      <c r="AL180" s="1733"/>
      <c r="AM180" s="1733"/>
      <c r="AN180" s="1733"/>
    </row>
    <row r="181" spans="9:40">
      <c r="I181" s="48"/>
      <c r="Q181" s="48"/>
      <c r="V181" s="1239"/>
      <c r="W181" s="1239"/>
      <c r="X181" s="1239"/>
      <c r="Y181" s="1240"/>
      <c r="Z181" s="1239"/>
      <c r="AA181" s="1239"/>
      <c r="AB181" s="1239"/>
      <c r="AG181" s="48"/>
      <c r="AK181" s="1733"/>
      <c r="AL181" s="1733"/>
      <c r="AM181" s="1733"/>
      <c r="AN181" s="1733"/>
    </row>
    <row r="182" spans="9:40">
      <c r="I182" s="48"/>
      <c r="Q182" s="48"/>
      <c r="V182" s="1239"/>
      <c r="W182" s="1239"/>
      <c r="X182" s="1239"/>
      <c r="Y182" s="1240"/>
      <c r="Z182" s="1239"/>
      <c r="AA182" s="1239"/>
      <c r="AB182" s="1239"/>
      <c r="AG182" s="48"/>
      <c r="AK182" s="1733"/>
      <c r="AL182" s="1733"/>
      <c r="AM182" s="1733"/>
      <c r="AN182" s="1733"/>
    </row>
    <row r="183" spans="9:40">
      <c r="I183" s="48"/>
      <c r="Q183" s="48"/>
      <c r="V183" s="1239"/>
      <c r="W183" s="1239"/>
      <c r="X183" s="1239"/>
      <c r="Y183" s="1240"/>
      <c r="Z183" s="1239"/>
      <c r="AA183" s="1239"/>
      <c r="AB183" s="1239"/>
      <c r="AG183" s="48"/>
      <c r="AK183" s="1733"/>
      <c r="AL183" s="1733"/>
      <c r="AM183" s="1733"/>
      <c r="AN183" s="1733"/>
    </row>
    <row r="184" spans="9:40">
      <c r="I184" s="48"/>
      <c r="Q184" s="48"/>
      <c r="V184" s="1239"/>
      <c r="W184" s="1239"/>
      <c r="X184" s="1239"/>
      <c r="Y184" s="1240"/>
      <c r="Z184" s="1239"/>
      <c r="AA184" s="1239"/>
      <c r="AB184" s="1239"/>
      <c r="AG184" s="48"/>
      <c r="AK184" s="1733"/>
      <c r="AL184" s="1733"/>
      <c r="AM184" s="1733"/>
      <c r="AN184" s="1733"/>
    </row>
    <row r="185" spans="9:40">
      <c r="I185" s="48"/>
      <c r="Q185" s="48"/>
      <c r="V185" s="1239"/>
      <c r="W185" s="1239"/>
      <c r="X185" s="1239"/>
      <c r="Y185" s="1240"/>
      <c r="Z185" s="1239"/>
      <c r="AA185" s="1239"/>
      <c r="AB185" s="1239"/>
      <c r="AG185" s="48"/>
      <c r="AK185" s="1733"/>
      <c r="AL185" s="1733"/>
      <c r="AM185" s="1733"/>
      <c r="AN185" s="1733"/>
    </row>
    <row r="186" spans="9:40">
      <c r="I186" s="48"/>
      <c r="Q186" s="48"/>
      <c r="V186" s="1239"/>
      <c r="W186" s="1239"/>
      <c r="X186" s="1239"/>
      <c r="Y186" s="1240"/>
      <c r="Z186" s="1239"/>
      <c r="AA186" s="1239"/>
      <c r="AB186" s="1239"/>
      <c r="AG186" s="48"/>
      <c r="AK186" s="1733"/>
      <c r="AL186" s="1733"/>
      <c r="AM186" s="1733"/>
      <c r="AN186" s="1733"/>
    </row>
    <row r="187" spans="9:40">
      <c r="I187" s="48"/>
      <c r="Q187" s="48"/>
      <c r="V187" s="1239"/>
      <c r="W187" s="1239"/>
      <c r="X187" s="1239"/>
      <c r="Y187" s="1240"/>
      <c r="Z187" s="1239"/>
      <c r="AA187" s="1239"/>
      <c r="AB187" s="1239"/>
      <c r="AG187" s="48"/>
      <c r="AK187" s="1733"/>
      <c r="AL187" s="1733"/>
      <c r="AM187" s="1733"/>
      <c r="AN187" s="1733"/>
    </row>
    <row r="188" spans="9:40">
      <c r="I188" s="48"/>
      <c r="Q188" s="48"/>
      <c r="V188" s="1239"/>
      <c r="W188" s="1239"/>
      <c r="X188" s="1239"/>
      <c r="Y188" s="1240"/>
      <c r="Z188" s="1239"/>
      <c r="AA188" s="1239"/>
      <c r="AB188" s="1239"/>
      <c r="AG188" s="48"/>
      <c r="AK188" s="1733"/>
      <c r="AL188" s="1733"/>
      <c r="AM188" s="1733"/>
      <c r="AN188" s="1733"/>
    </row>
    <row r="189" spans="9:40">
      <c r="I189" s="48"/>
      <c r="Q189" s="48"/>
      <c r="V189" s="1239"/>
      <c r="W189" s="1239"/>
      <c r="X189" s="1239"/>
      <c r="Y189" s="1240"/>
      <c r="Z189" s="1239"/>
      <c r="AA189" s="1239"/>
      <c r="AB189" s="1239"/>
      <c r="AG189" s="48"/>
      <c r="AK189" s="1733"/>
      <c r="AL189" s="1733"/>
      <c r="AM189" s="1733"/>
      <c r="AN189" s="1733"/>
    </row>
    <row r="190" spans="9:40">
      <c r="I190" s="48"/>
      <c r="Q190" s="48"/>
      <c r="V190" s="1239"/>
      <c r="W190" s="1239"/>
      <c r="X190" s="1239"/>
      <c r="Y190" s="1240"/>
      <c r="Z190" s="1239"/>
      <c r="AA190" s="1239"/>
      <c r="AB190" s="1239"/>
      <c r="AG190" s="48"/>
      <c r="AK190" s="1733"/>
      <c r="AL190" s="1733"/>
      <c r="AM190" s="1733"/>
      <c r="AN190" s="1733"/>
    </row>
    <row r="191" spans="9:40">
      <c r="I191" s="48"/>
      <c r="Q191" s="48"/>
      <c r="V191" s="1239"/>
      <c r="W191" s="1239"/>
      <c r="X191" s="1239"/>
      <c r="Y191" s="1240"/>
      <c r="Z191" s="1239"/>
      <c r="AA191" s="1239"/>
      <c r="AB191" s="1239"/>
      <c r="AG191" s="48"/>
      <c r="AK191" s="1733"/>
      <c r="AL191" s="1733"/>
      <c r="AM191" s="1733"/>
      <c r="AN191" s="1733"/>
    </row>
    <row r="192" spans="9:40">
      <c r="I192" s="48"/>
      <c r="Q192" s="48"/>
      <c r="V192" s="1239"/>
      <c r="W192" s="1239"/>
      <c r="X192" s="1239"/>
      <c r="Y192" s="1240"/>
      <c r="Z192" s="1239"/>
      <c r="AA192" s="1239"/>
      <c r="AB192" s="1239"/>
      <c r="AG192" s="48"/>
      <c r="AK192" s="1733"/>
      <c r="AL192" s="1733"/>
      <c r="AM192" s="1733"/>
      <c r="AN192" s="1733"/>
    </row>
    <row r="193" spans="9:40">
      <c r="I193" s="48"/>
      <c r="Q193" s="48"/>
      <c r="V193" s="1239"/>
      <c r="W193" s="1239"/>
      <c r="X193" s="1239"/>
      <c r="Y193" s="1240"/>
      <c r="Z193" s="1239"/>
      <c r="AA193" s="1239"/>
      <c r="AB193" s="1239"/>
      <c r="AG193" s="48"/>
      <c r="AK193" s="1733"/>
      <c r="AL193" s="1733"/>
      <c r="AM193" s="1733"/>
      <c r="AN193" s="1733"/>
    </row>
    <row r="194" spans="9:40">
      <c r="I194" s="48"/>
      <c r="Q194" s="48"/>
      <c r="V194" s="1239"/>
      <c r="W194" s="1239"/>
      <c r="X194" s="1239"/>
      <c r="Y194" s="1240"/>
      <c r="Z194" s="1239"/>
      <c r="AA194" s="1239"/>
      <c r="AB194" s="1239"/>
      <c r="AG194" s="48"/>
      <c r="AK194" s="1733"/>
      <c r="AL194" s="1733"/>
      <c r="AM194" s="1733"/>
      <c r="AN194" s="1733"/>
    </row>
    <row r="195" spans="9:40">
      <c r="I195" s="48"/>
      <c r="Q195" s="48"/>
      <c r="V195" s="1239"/>
      <c r="W195" s="1239"/>
      <c r="X195" s="1239"/>
      <c r="Y195" s="1240"/>
      <c r="Z195" s="1239"/>
      <c r="AA195" s="1239"/>
      <c r="AB195" s="1239"/>
      <c r="AG195" s="48"/>
      <c r="AK195" s="1733"/>
      <c r="AL195" s="1733"/>
      <c r="AM195" s="1733"/>
      <c r="AN195" s="1733"/>
    </row>
    <row r="196" spans="9:40">
      <c r="I196" s="48"/>
      <c r="Q196" s="48"/>
      <c r="V196" s="1239"/>
      <c r="W196" s="1239"/>
      <c r="X196" s="1239"/>
      <c r="Y196" s="1240"/>
      <c r="Z196" s="1239"/>
      <c r="AA196" s="1239"/>
      <c r="AB196" s="1239"/>
      <c r="AG196" s="48"/>
      <c r="AK196" s="1733"/>
      <c r="AL196" s="1733"/>
      <c r="AM196" s="1733"/>
      <c r="AN196" s="1733"/>
    </row>
    <row r="197" spans="9:40">
      <c r="I197" s="48"/>
      <c r="Q197" s="48"/>
      <c r="V197" s="1239"/>
      <c r="W197" s="1239"/>
      <c r="X197" s="1239"/>
      <c r="Y197" s="1240"/>
      <c r="Z197" s="1239"/>
      <c r="AA197" s="1239"/>
      <c r="AB197" s="1239"/>
      <c r="AG197" s="48"/>
      <c r="AK197" s="1733"/>
      <c r="AL197" s="1733"/>
      <c r="AM197" s="1733"/>
      <c r="AN197" s="1733"/>
    </row>
    <row r="198" spans="9:40">
      <c r="I198" s="48"/>
      <c r="Q198" s="48"/>
      <c r="V198" s="1239"/>
      <c r="W198" s="1239"/>
      <c r="X198" s="1239"/>
      <c r="Y198" s="1240"/>
      <c r="Z198" s="1239"/>
      <c r="AA198" s="1239"/>
      <c r="AB198" s="1239"/>
      <c r="AG198" s="48"/>
      <c r="AK198" s="1733"/>
      <c r="AL198" s="1733"/>
      <c r="AM198" s="1733"/>
      <c r="AN198" s="1733"/>
    </row>
    <row r="199" spans="9:40">
      <c r="I199" s="48"/>
      <c r="Q199" s="48"/>
      <c r="V199" s="1239"/>
      <c r="W199" s="1239"/>
      <c r="X199" s="1239"/>
      <c r="Y199" s="1240"/>
      <c r="Z199" s="1239"/>
      <c r="AA199" s="1239"/>
      <c r="AB199" s="1239"/>
      <c r="AG199" s="48"/>
      <c r="AK199" s="1733"/>
      <c r="AL199" s="1733"/>
      <c r="AM199" s="1733"/>
      <c r="AN199" s="1733"/>
    </row>
    <row r="200" spans="9:40">
      <c r="I200" s="48"/>
      <c r="Q200" s="48"/>
      <c r="V200" s="1239"/>
      <c r="W200" s="1239"/>
      <c r="X200" s="1239"/>
      <c r="Y200" s="1240"/>
      <c r="Z200" s="1239"/>
      <c r="AA200" s="1239"/>
      <c r="AB200" s="1239"/>
      <c r="AG200" s="48"/>
      <c r="AK200" s="1733"/>
      <c r="AL200" s="1733"/>
      <c r="AM200" s="1733"/>
      <c r="AN200" s="1733"/>
    </row>
    <row r="201" spans="9:40">
      <c r="I201" s="48"/>
      <c r="Q201" s="48"/>
      <c r="V201" s="1239"/>
      <c r="W201" s="1239"/>
      <c r="X201" s="1239"/>
      <c r="Y201" s="1240"/>
      <c r="Z201" s="1239"/>
      <c r="AA201" s="1239"/>
      <c r="AB201" s="1239"/>
      <c r="AG201" s="48"/>
      <c r="AK201" s="1733"/>
      <c r="AL201" s="1733"/>
      <c r="AM201" s="1733"/>
      <c r="AN201" s="1733"/>
    </row>
    <row r="202" spans="9:40">
      <c r="I202" s="48"/>
      <c r="Q202" s="48"/>
      <c r="V202" s="1239"/>
      <c r="W202" s="1239"/>
      <c r="X202" s="1239"/>
      <c r="Y202" s="1240"/>
      <c r="Z202" s="1239"/>
      <c r="AA202" s="1239"/>
      <c r="AB202" s="1239"/>
      <c r="AG202" s="48"/>
      <c r="AK202" s="1733"/>
      <c r="AL202" s="1733"/>
      <c r="AM202" s="1733"/>
      <c r="AN202" s="1733"/>
    </row>
    <row r="203" spans="9:40">
      <c r="I203" s="48"/>
      <c r="Q203" s="48"/>
      <c r="V203" s="1239"/>
      <c r="W203" s="1239"/>
      <c r="X203" s="1239"/>
      <c r="Y203" s="1240"/>
      <c r="Z203" s="1239"/>
      <c r="AA203" s="1239"/>
      <c r="AB203" s="1239"/>
      <c r="AG203" s="48"/>
      <c r="AK203" s="1733"/>
      <c r="AL203" s="1733"/>
      <c r="AM203" s="1733"/>
      <c r="AN203" s="1733"/>
    </row>
    <row r="204" spans="9:40">
      <c r="I204" s="48"/>
      <c r="Q204" s="48"/>
      <c r="V204" s="1239"/>
      <c r="W204" s="1239"/>
      <c r="X204" s="1239"/>
      <c r="Y204" s="1240"/>
      <c r="Z204" s="1239"/>
      <c r="AA204" s="1239"/>
      <c r="AB204" s="1239"/>
      <c r="AG204" s="48"/>
      <c r="AK204" s="1733"/>
      <c r="AL204" s="1733"/>
      <c r="AM204" s="1733"/>
      <c r="AN204" s="1733"/>
    </row>
    <row r="205" spans="9:40">
      <c r="I205" s="48"/>
      <c r="Q205" s="48"/>
      <c r="V205" s="1239"/>
      <c r="W205" s="1239"/>
      <c r="X205" s="1239"/>
      <c r="Y205" s="1240"/>
      <c r="Z205" s="1239"/>
      <c r="AA205" s="1239"/>
      <c r="AB205" s="1239"/>
      <c r="AG205" s="48"/>
      <c r="AK205" s="1733"/>
      <c r="AL205" s="1733"/>
      <c r="AM205" s="1733"/>
      <c r="AN205" s="1733"/>
    </row>
    <row r="206" spans="9:40">
      <c r="I206" s="48"/>
      <c r="Q206" s="48"/>
      <c r="V206" s="1239"/>
      <c r="W206" s="1239"/>
      <c r="X206" s="1239"/>
      <c r="Y206" s="1240"/>
      <c r="Z206" s="1239"/>
      <c r="AA206" s="1239"/>
      <c r="AB206" s="1239"/>
      <c r="AG206" s="48"/>
      <c r="AK206" s="1733"/>
      <c r="AL206" s="1733"/>
      <c r="AM206" s="1733"/>
      <c r="AN206" s="1733"/>
    </row>
    <row r="207" spans="9:40">
      <c r="I207" s="48"/>
      <c r="Q207" s="48"/>
      <c r="V207" s="1239"/>
      <c r="W207" s="1239"/>
      <c r="X207" s="1239"/>
      <c r="Y207" s="1240"/>
      <c r="Z207" s="1239"/>
      <c r="AA207" s="1239"/>
      <c r="AB207" s="1239"/>
      <c r="AG207" s="48"/>
      <c r="AK207" s="1733"/>
      <c r="AL207" s="1733"/>
      <c r="AM207" s="1733"/>
      <c r="AN207" s="1733"/>
    </row>
    <row r="208" spans="9:40">
      <c r="I208" s="48"/>
      <c r="Q208" s="48"/>
      <c r="V208" s="1239"/>
      <c r="W208" s="1239"/>
      <c r="X208" s="1239"/>
      <c r="Y208" s="1240"/>
      <c r="Z208" s="1239"/>
      <c r="AA208" s="1239"/>
      <c r="AB208" s="1239"/>
      <c r="AG208" s="48"/>
      <c r="AK208" s="1733"/>
      <c r="AL208" s="1733"/>
      <c r="AM208" s="1733"/>
      <c r="AN208" s="1733"/>
    </row>
    <row r="209" spans="9:40">
      <c r="I209" s="48"/>
      <c r="Q209" s="48"/>
      <c r="V209" s="1239"/>
      <c r="W209" s="1239"/>
      <c r="X209" s="1239"/>
      <c r="Y209" s="1240"/>
      <c r="Z209" s="1239"/>
      <c r="AA209" s="1239"/>
      <c r="AB209" s="1239"/>
      <c r="AG209" s="48"/>
      <c r="AK209" s="1733"/>
      <c r="AL209" s="1733"/>
      <c r="AM209" s="1733"/>
      <c r="AN209" s="1733"/>
    </row>
    <row r="210" spans="9:40">
      <c r="I210" s="48"/>
      <c r="Q210" s="48"/>
      <c r="V210" s="1239"/>
      <c r="W210" s="1239"/>
      <c r="X210" s="1239"/>
      <c r="Y210" s="1240"/>
      <c r="Z210" s="1239"/>
      <c r="AA210" s="1239"/>
      <c r="AB210" s="1239"/>
      <c r="AG210" s="48"/>
      <c r="AK210" s="1733"/>
      <c r="AL210" s="1733"/>
      <c r="AM210" s="1733"/>
      <c r="AN210" s="1733"/>
    </row>
    <row r="211" spans="9:40">
      <c r="I211" s="48"/>
      <c r="Q211" s="48"/>
      <c r="V211" s="1239"/>
      <c r="W211" s="1239"/>
      <c r="X211" s="1239"/>
      <c r="Y211" s="1240"/>
      <c r="Z211" s="1239"/>
      <c r="AA211" s="1239"/>
      <c r="AB211" s="1239"/>
      <c r="AG211" s="48"/>
      <c r="AK211" s="1733"/>
      <c r="AL211" s="1733"/>
      <c r="AM211" s="1733"/>
      <c r="AN211" s="1733"/>
    </row>
    <row r="212" spans="9:40">
      <c r="I212" s="48"/>
      <c r="Q212" s="48"/>
      <c r="V212" s="1239"/>
      <c r="W212" s="1239"/>
      <c r="X212" s="1239"/>
      <c r="Y212" s="1240"/>
      <c r="Z212" s="1239"/>
      <c r="AA212" s="1239"/>
      <c r="AB212" s="1239"/>
      <c r="AG212" s="48"/>
      <c r="AK212" s="1733"/>
      <c r="AL212" s="1733"/>
      <c r="AM212" s="1733"/>
      <c r="AN212" s="1733"/>
    </row>
    <row r="213" spans="9:40">
      <c r="I213" s="48"/>
      <c r="Q213" s="48"/>
      <c r="V213" s="1239"/>
      <c r="W213" s="1239"/>
      <c r="X213" s="1239"/>
      <c r="Y213" s="1240"/>
      <c r="Z213" s="1239"/>
      <c r="AA213" s="1239"/>
      <c r="AB213" s="1239"/>
      <c r="AG213" s="48"/>
      <c r="AK213" s="1733"/>
      <c r="AL213" s="1733"/>
      <c r="AM213" s="1733"/>
      <c r="AN213" s="1733"/>
    </row>
    <row r="214" spans="9:40">
      <c r="I214" s="48"/>
      <c r="Q214" s="48"/>
      <c r="V214" s="1239"/>
      <c r="W214" s="1239"/>
      <c r="X214" s="1239"/>
      <c r="Y214" s="1240"/>
      <c r="Z214" s="1239"/>
      <c r="AA214" s="1239"/>
      <c r="AB214" s="1239"/>
      <c r="AG214" s="48"/>
      <c r="AK214" s="1733"/>
      <c r="AL214" s="1733"/>
      <c r="AM214" s="1733"/>
      <c r="AN214" s="1733"/>
    </row>
    <row r="215" spans="9:40">
      <c r="I215" s="48"/>
      <c r="Q215" s="48"/>
      <c r="V215" s="1239"/>
      <c r="W215" s="1239"/>
      <c r="X215" s="1239"/>
      <c r="Y215" s="1240"/>
      <c r="Z215" s="1239"/>
      <c r="AA215" s="1239"/>
      <c r="AB215" s="1239"/>
      <c r="AG215" s="48"/>
      <c r="AK215" s="1733"/>
      <c r="AL215" s="1733"/>
      <c r="AM215" s="1733"/>
      <c r="AN215" s="1733"/>
    </row>
    <row r="216" spans="9:40">
      <c r="I216" s="48"/>
      <c r="Q216" s="48"/>
      <c r="V216" s="1239"/>
      <c r="W216" s="1239"/>
      <c r="X216" s="1239"/>
      <c r="Y216" s="1240"/>
      <c r="Z216" s="1239"/>
      <c r="AA216" s="1239"/>
      <c r="AB216" s="1239"/>
      <c r="AG216" s="48"/>
      <c r="AK216" s="1733"/>
      <c r="AL216" s="1733"/>
      <c r="AM216" s="1733"/>
      <c r="AN216" s="1733"/>
    </row>
    <row r="217" spans="9:40">
      <c r="I217" s="48"/>
      <c r="Q217" s="48"/>
      <c r="V217" s="1239"/>
      <c r="W217" s="1239"/>
      <c r="X217" s="1239"/>
      <c r="Y217" s="1240"/>
      <c r="Z217" s="1239"/>
      <c r="AA217" s="1239"/>
      <c r="AB217" s="1239"/>
      <c r="AG217" s="48"/>
      <c r="AK217" s="1733"/>
      <c r="AL217" s="1733"/>
      <c r="AM217" s="1733"/>
      <c r="AN217" s="1733"/>
    </row>
    <row r="218" spans="9:40">
      <c r="I218" s="48"/>
      <c r="Q218" s="48"/>
      <c r="V218" s="1239"/>
      <c r="W218" s="1239"/>
      <c r="X218" s="1239"/>
      <c r="Y218" s="1240"/>
      <c r="Z218" s="1239"/>
      <c r="AA218" s="1239"/>
      <c r="AB218" s="1239"/>
      <c r="AG218" s="48"/>
      <c r="AK218" s="1733"/>
      <c r="AL218" s="1733"/>
      <c r="AM218" s="1733"/>
      <c r="AN218" s="1733"/>
    </row>
    <row r="219" spans="9:40">
      <c r="I219" s="48"/>
      <c r="Q219" s="48"/>
      <c r="V219" s="1239"/>
      <c r="W219" s="1239"/>
      <c r="X219" s="1239"/>
      <c r="Y219" s="1240"/>
      <c r="Z219" s="1239"/>
      <c r="AA219" s="1239"/>
      <c r="AB219" s="1239"/>
      <c r="AG219" s="48"/>
      <c r="AK219" s="1733"/>
      <c r="AL219" s="1733"/>
      <c r="AM219" s="1733"/>
      <c r="AN219" s="1733"/>
    </row>
    <row r="220" spans="9:40">
      <c r="I220" s="48"/>
      <c r="Q220" s="48"/>
      <c r="V220" s="1239"/>
      <c r="W220" s="1239"/>
      <c r="X220" s="1239"/>
      <c r="Y220" s="1240"/>
      <c r="Z220" s="1239"/>
      <c r="AA220" s="1239"/>
      <c r="AB220" s="1239"/>
      <c r="AG220" s="48"/>
      <c r="AK220" s="1733"/>
      <c r="AL220" s="1733"/>
      <c r="AM220" s="1733"/>
      <c r="AN220" s="1733"/>
    </row>
    <row r="221" spans="9:40">
      <c r="I221" s="48"/>
      <c r="Q221" s="48"/>
      <c r="V221" s="1239"/>
      <c r="W221" s="1239"/>
      <c r="X221" s="1239"/>
      <c r="Y221" s="1240"/>
      <c r="Z221" s="1239"/>
      <c r="AA221" s="1239"/>
      <c r="AB221" s="1239"/>
      <c r="AG221" s="48"/>
      <c r="AK221" s="1733"/>
      <c r="AL221" s="1733"/>
      <c r="AM221" s="1733"/>
      <c r="AN221" s="1733"/>
    </row>
    <row r="222" spans="9:40">
      <c r="I222" s="48"/>
      <c r="Q222" s="48"/>
      <c r="V222" s="1239"/>
      <c r="W222" s="1239"/>
      <c r="X222" s="1239"/>
      <c r="Y222" s="1240"/>
      <c r="Z222" s="1239"/>
      <c r="AA222" s="1239"/>
      <c r="AB222" s="1239"/>
      <c r="AG222" s="48"/>
      <c r="AK222" s="1733"/>
      <c r="AL222" s="1733"/>
      <c r="AM222" s="1733"/>
      <c r="AN222" s="1733"/>
    </row>
    <row r="223" spans="9:40">
      <c r="I223" s="48"/>
      <c r="Q223" s="48"/>
      <c r="V223" s="1239"/>
      <c r="W223" s="1239"/>
      <c r="X223" s="1239"/>
      <c r="Y223" s="1240"/>
      <c r="Z223" s="1239"/>
      <c r="AA223" s="1239"/>
      <c r="AB223" s="1239"/>
      <c r="AG223" s="48"/>
      <c r="AK223" s="1733"/>
      <c r="AL223" s="1733"/>
      <c r="AM223" s="1733"/>
      <c r="AN223" s="1733"/>
    </row>
    <row r="224" spans="9:40">
      <c r="I224" s="48"/>
      <c r="Q224" s="48"/>
      <c r="V224" s="1239"/>
      <c r="W224" s="1239"/>
      <c r="X224" s="1239"/>
      <c r="Y224" s="1240"/>
      <c r="Z224" s="1239"/>
      <c r="AA224" s="1239"/>
      <c r="AB224" s="1239"/>
      <c r="AG224" s="48"/>
      <c r="AK224" s="1733"/>
      <c r="AL224" s="1733"/>
      <c r="AM224" s="1733"/>
      <c r="AN224" s="1733"/>
    </row>
    <row r="225" spans="9:40">
      <c r="I225" s="48"/>
      <c r="Q225" s="48"/>
      <c r="V225" s="1239"/>
      <c r="W225" s="1239"/>
      <c r="X225" s="1239"/>
      <c r="Y225" s="1240"/>
      <c r="Z225" s="1239"/>
      <c r="AA225" s="1239"/>
      <c r="AB225" s="1239"/>
      <c r="AG225" s="48"/>
      <c r="AK225" s="1733"/>
      <c r="AL225" s="1733"/>
      <c r="AM225" s="1733"/>
      <c r="AN225" s="1733"/>
    </row>
    <row r="226" spans="9:40">
      <c r="I226" s="48"/>
      <c r="Q226" s="48"/>
      <c r="V226" s="1239"/>
      <c r="W226" s="1239"/>
      <c r="X226" s="1239"/>
      <c r="Y226" s="1240"/>
      <c r="Z226" s="1239"/>
      <c r="AA226" s="1239"/>
      <c r="AB226" s="1239"/>
      <c r="AG226" s="48"/>
      <c r="AK226" s="1733"/>
      <c r="AL226" s="1733"/>
      <c r="AM226" s="1733"/>
      <c r="AN226" s="1733"/>
    </row>
    <row r="227" spans="9:40">
      <c r="I227" s="48"/>
      <c r="Q227" s="48"/>
      <c r="V227" s="1239"/>
      <c r="W227" s="1239"/>
      <c r="X227" s="1239"/>
      <c r="Y227" s="1240"/>
      <c r="Z227" s="1239"/>
      <c r="AA227" s="1239"/>
      <c r="AB227" s="1239"/>
      <c r="AG227" s="48"/>
      <c r="AK227" s="1733"/>
      <c r="AL227" s="1733"/>
      <c r="AM227" s="1733"/>
      <c r="AN227" s="1733"/>
    </row>
    <row r="228" spans="9:40">
      <c r="I228" s="48"/>
      <c r="Q228" s="48"/>
      <c r="V228" s="1239"/>
      <c r="W228" s="1239"/>
      <c r="X228" s="1239"/>
      <c r="Y228" s="1240"/>
      <c r="Z228" s="1239"/>
      <c r="AA228" s="1239"/>
      <c r="AB228" s="1239"/>
      <c r="AG228" s="48"/>
      <c r="AK228" s="1733"/>
      <c r="AL228" s="1733"/>
      <c r="AM228" s="1733"/>
      <c r="AN228" s="1733"/>
    </row>
    <row r="229" spans="9:40">
      <c r="I229" s="48"/>
      <c r="Q229" s="48"/>
      <c r="V229" s="1239"/>
      <c r="W229" s="1239"/>
      <c r="X229" s="1239"/>
      <c r="Y229" s="1240"/>
      <c r="Z229" s="1239"/>
      <c r="AA229" s="1239"/>
      <c r="AB229" s="1239"/>
      <c r="AG229" s="48"/>
      <c r="AK229" s="1733"/>
      <c r="AL229" s="1733"/>
      <c r="AM229" s="1733"/>
      <c r="AN229" s="1733"/>
    </row>
    <row r="230" spans="9:40">
      <c r="I230" s="48"/>
      <c r="Q230" s="48"/>
      <c r="V230" s="1239"/>
      <c r="W230" s="1239"/>
      <c r="X230" s="1239"/>
      <c r="Y230" s="1240"/>
      <c r="Z230" s="1239"/>
      <c r="AA230" s="1239"/>
      <c r="AB230" s="1239"/>
      <c r="AG230" s="48"/>
      <c r="AK230" s="1733"/>
      <c r="AL230" s="1733"/>
      <c r="AM230" s="1733"/>
      <c r="AN230" s="1733"/>
    </row>
    <row r="231" spans="9:40">
      <c r="I231" s="48"/>
      <c r="Q231" s="48"/>
      <c r="V231" s="1239"/>
      <c r="W231" s="1239"/>
      <c r="X231" s="1239"/>
      <c r="Y231" s="1240"/>
      <c r="Z231" s="1239"/>
      <c r="AA231" s="1239"/>
      <c r="AB231" s="1239"/>
      <c r="AG231" s="48"/>
      <c r="AK231" s="1733"/>
      <c r="AL231" s="1733"/>
      <c r="AM231" s="1733"/>
      <c r="AN231" s="1733"/>
    </row>
    <row r="232" spans="9:40">
      <c r="I232" s="48"/>
      <c r="Q232" s="48"/>
      <c r="V232" s="1239"/>
      <c r="W232" s="1239"/>
      <c r="X232" s="1239"/>
      <c r="Y232" s="1240"/>
      <c r="Z232" s="1239"/>
      <c r="AA232" s="1239"/>
      <c r="AB232" s="1239"/>
      <c r="AG232" s="48"/>
      <c r="AK232" s="1733"/>
      <c r="AL232" s="1733"/>
      <c r="AM232" s="1733"/>
      <c r="AN232" s="1733"/>
    </row>
    <row r="233" spans="9:40">
      <c r="I233" s="48"/>
      <c r="Q233" s="48"/>
      <c r="V233" s="1239"/>
      <c r="W233" s="1239"/>
      <c r="X233" s="1239"/>
      <c r="Y233" s="1240"/>
      <c r="Z233" s="1239"/>
      <c r="AA233" s="1239"/>
      <c r="AB233" s="1239"/>
      <c r="AG233" s="48"/>
      <c r="AK233" s="1733"/>
      <c r="AL233" s="1733"/>
      <c r="AM233" s="1733"/>
      <c r="AN233" s="1733"/>
    </row>
    <row r="234" spans="9:40">
      <c r="I234" s="48"/>
      <c r="Q234" s="48"/>
      <c r="V234" s="1239"/>
      <c r="W234" s="1239"/>
      <c r="X234" s="1239"/>
      <c r="Y234" s="1240"/>
      <c r="Z234" s="1239"/>
      <c r="AA234" s="1239"/>
      <c r="AB234" s="1239"/>
      <c r="AG234" s="48"/>
      <c r="AK234" s="1733"/>
      <c r="AL234" s="1733"/>
      <c r="AM234" s="1733"/>
      <c r="AN234" s="1733"/>
    </row>
    <row r="235" spans="9:40">
      <c r="I235" s="48"/>
      <c r="Q235" s="48"/>
      <c r="V235" s="1239"/>
      <c r="W235" s="1239"/>
      <c r="X235" s="1239"/>
      <c r="Y235" s="1240"/>
      <c r="Z235" s="1239"/>
      <c r="AA235" s="1239"/>
      <c r="AB235" s="1239"/>
      <c r="AG235" s="48"/>
      <c r="AK235" s="1733"/>
      <c r="AL235" s="1733"/>
      <c r="AM235" s="1733"/>
      <c r="AN235" s="1733"/>
    </row>
    <row r="236" spans="9:40">
      <c r="I236" s="48"/>
      <c r="Q236" s="48"/>
      <c r="V236" s="1239"/>
      <c r="W236" s="1239"/>
      <c r="X236" s="1239"/>
      <c r="Y236" s="1240"/>
      <c r="Z236" s="1239"/>
      <c r="AA236" s="1239"/>
      <c r="AB236" s="1239"/>
      <c r="AG236" s="48"/>
      <c r="AK236" s="1733"/>
      <c r="AL236" s="1733"/>
      <c r="AM236" s="1733"/>
      <c r="AN236" s="1733"/>
    </row>
    <row r="237" spans="9:40">
      <c r="I237" s="48"/>
      <c r="Q237" s="48"/>
      <c r="V237" s="1239"/>
      <c r="W237" s="1239"/>
      <c r="X237" s="1239"/>
      <c r="Y237" s="1240"/>
      <c r="Z237" s="1239"/>
      <c r="AA237" s="1239"/>
      <c r="AB237" s="1239"/>
      <c r="AG237" s="48"/>
      <c r="AK237" s="1733"/>
      <c r="AL237" s="1733"/>
      <c r="AM237" s="1733"/>
      <c r="AN237" s="1733"/>
    </row>
    <row r="238" spans="9:40">
      <c r="I238" s="48"/>
      <c r="Q238" s="48"/>
      <c r="V238" s="1239"/>
      <c r="W238" s="1239"/>
      <c r="X238" s="1239"/>
      <c r="Y238" s="1240"/>
      <c r="Z238" s="1239"/>
      <c r="AA238" s="1239"/>
      <c r="AB238" s="1239"/>
      <c r="AG238" s="48"/>
      <c r="AK238" s="1733"/>
      <c r="AL238" s="1733"/>
      <c r="AM238" s="1733"/>
      <c r="AN238" s="1733"/>
    </row>
    <row r="239" spans="9:40">
      <c r="I239" s="48"/>
      <c r="Q239" s="48"/>
      <c r="V239" s="1239"/>
      <c r="W239" s="1239"/>
      <c r="X239" s="1239"/>
      <c r="Y239" s="1240"/>
      <c r="Z239" s="1239"/>
      <c r="AA239" s="1239"/>
      <c r="AB239" s="1239"/>
      <c r="AG239" s="48"/>
      <c r="AK239" s="1733"/>
      <c r="AL239" s="1733"/>
      <c r="AM239" s="1733"/>
      <c r="AN239" s="1733"/>
    </row>
    <row r="240" spans="9:40">
      <c r="I240" s="48"/>
      <c r="Q240" s="48"/>
      <c r="V240" s="1239"/>
      <c r="W240" s="1239"/>
      <c r="X240" s="1239"/>
      <c r="Y240" s="1240"/>
      <c r="Z240" s="1239"/>
      <c r="AA240" s="1239"/>
      <c r="AB240" s="1239"/>
      <c r="AG240" s="48"/>
      <c r="AK240" s="1733"/>
      <c r="AL240" s="1733"/>
      <c r="AM240" s="1733"/>
      <c r="AN240" s="1733"/>
    </row>
    <row r="241" spans="9:40">
      <c r="I241" s="48"/>
      <c r="Q241" s="48"/>
      <c r="V241" s="1239"/>
      <c r="W241" s="1239"/>
      <c r="X241" s="1239"/>
      <c r="Y241" s="1240"/>
      <c r="Z241" s="1239"/>
      <c r="AA241" s="1239"/>
      <c r="AB241" s="1239"/>
      <c r="AG241" s="48"/>
      <c r="AK241" s="1733"/>
      <c r="AL241" s="1733"/>
      <c r="AM241" s="1733"/>
      <c r="AN241" s="1733"/>
    </row>
    <row r="242" spans="9:40">
      <c r="I242" s="48"/>
      <c r="Q242" s="48"/>
      <c r="V242" s="1239"/>
      <c r="W242" s="1239"/>
      <c r="X242" s="1239"/>
      <c r="Y242" s="1240"/>
      <c r="Z242" s="1239"/>
      <c r="AA242" s="1239"/>
      <c r="AB242" s="1239"/>
      <c r="AG242" s="48"/>
      <c r="AK242" s="1733"/>
      <c r="AL242" s="1733"/>
      <c r="AM242" s="1733"/>
      <c r="AN242" s="1733"/>
    </row>
    <row r="243" spans="9:40">
      <c r="I243" s="48"/>
      <c r="Q243" s="48"/>
      <c r="V243" s="1239"/>
      <c r="W243" s="1239"/>
      <c r="X243" s="1239"/>
      <c r="Y243" s="1240"/>
      <c r="Z243" s="1239"/>
      <c r="AA243" s="1239"/>
      <c r="AB243" s="1239"/>
      <c r="AG243" s="48"/>
      <c r="AK243" s="1733"/>
      <c r="AL243" s="1733"/>
      <c r="AM243" s="1733"/>
      <c r="AN243" s="1733"/>
    </row>
    <row r="244" spans="9:40">
      <c r="I244" s="48"/>
      <c r="Q244" s="48"/>
      <c r="V244" s="1239"/>
      <c r="W244" s="1239"/>
      <c r="X244" s="1239"/>
      <c r="Y244" s="1240"/>
      <c r="Z244" s="1239"/>
      <c r="AA244" s="1239"/>
      <c r="AB244" s="1239"/>
      <c r="AG244" s="48"/>
      <c r="AK244" s="1733"/>
      <c r="AL244" s="1733"/>
      <c r="AM244" s="1733"/>
      <c r="AN244" s="1733"/>
    </row>
    <row r="245" spans="9:40">
      <c r="I245" s="48"/>
      <c r="Q245" s="48"/>
      <c r="V245" s="1239"/>
      <c r="W245" s="1239"/>
      <c r="X245" s="1239"/>
      <c r="Y245" s="1240"/>
      <c r="Z245" s="1239"/>
      <c r="AA245" s="1239"/>
      <c r="AB245" s="1239"/>
      <c r="AG245" s="48"/>
      <c r="AK245" s="1733"/>
      <c r="AL245" s="1733"/>
      <c r="AM245" s="1733"/>
      <c r="AN245" s="1733"/>
    </row>
    <row r="246" spans="9:40">
      <c r="I246" s="48"/>
      <c r="Q246" s="48"/>
      <c r="V246" s="1239"/>
      <c r="W246" s="1239"/>
      <c r="X246" s="1239"/>
      <c r="Y246" s="1240"/>
      <c r="Z246" s="1239"/>
      <c r="AA246" s="1239"/>
      <c r="AB246" s="1239"/>
      <c r="AG246" s="48"/>
      <c r="AK246" s="1733"/>
      <c r="AL246" s="1733"/>
      <c r="AM246" s="1733"/>
      <c r="AN246" s="1733"/>
    </row>
    <row r="247" spans="9:40">
      <c r="I247" s="48"/>
      <c r="Q247" s="48"/>
      <c r="V247" s="1239"/>
      <c r="W247" s="1239"/>
      <c r="X247" s="1239"/>
      <c r="Y247" s="1240"/>
      <c r="Z247" s="1239"/>
      <c r="AA247" s="1239"/>
      <c r="AB247" s="1239"/>
      <c r="AG247" s="48"/>
      <c r="AK247" s="1733"/>
      <c r="AL247" s="1733"/>
      <c r="AM247" s="1733"/>
      <c r="AN247" s="1733"/>
    </row>
    <row r="248" spans="9:40">
      <c r="I248" s="48"/>
      <c r="Q248" s="48"/>
      <c r="V248" s="1239"/>
      <c r="W248" s="1239"/>
      <c r="X248" s="1239"/>
      <c r="Y248" s="1240"/>
      <c r="Z248" s="1239"/>
      <c r="AA248" s="1239"/>
      <c r="AB248" s="1239"/>
      <c r="AG248" s="48"/>
      <c r="AK248" s="1733"/>
      <c r="AL248" s="1733"/>
      <c r="AM248" s="1733"/>
      <c r="AN248" s="1733"/>
    </row>
    <row r="249" spans="9:40">
      <c r="I249" s="48"/>
      <c r="Q249" s="48"/>
      <c r="V249" s="1239"/>
      <c r="W249" s="1239"/>
      <c r="X249" s="1239"/>
      <c r="Y249" s="1240"/>
      <c r="Z249" s="1239"/>
      <c r="AA249" s="1239"/>
      <c r="AB249" s="1239"/>
      <c r="AG249" s="48"/>
      <c r="AK249" s="1733"/>
      <c r="AL249" s="1733"/>
      <c r="AM249" s="1733"/>
      <c r="AN249" s="1733"/>
    </row>
    <row r="250" spans="9:40">
      <c r="I250" s="48"/>
      <c r="Q250" s="48"/>
      <c r="V250" s="1239"/>
      <c r="W250" s="1239"/>
      <c r="X250" s="1239"/>
      <c r="Y250" s="1240"/>
      <c r="Z250" s="1239"/>
      <c r="AA250" s="1239"/>
      <c r="AB250" s="1239"/>
      <c r="AG250" s="48"/>
      <c r="AK250" s="1733"/>
      <c r="AL250" s="1733"/>
      <c r="AM250" s="1733"/>
      <c r="AN250" s="1733"/>
    </row>
    <row r="251" spans="9:40">
      <c r="I251" s="48"/>
      <c r="Q251" s="48"/>
      <c r="V251" s="1239"/>
      <c r="W251" s="1239"/>
      <c r="X251" s="1239"/>
      <c r="Y251" s="1240"/>
      <c r="Z251" s="1239"/>
      <c r="AA251" s="1239"/>
      <c r="AB251" s="1239"/>
      <c r="AG251" s="48"/>
      <c r="AK251" s="1733"/>
      <c r="AL251" s="1733"/>
      <c r="AM251" s="1733"/>
      <c r="AN251" s="1733"/>
    </row>
    <row r="252" spans="9:40">
      <c r="I252" s="48"/>
      <c r="Q252" s="48"/>
      <c r="V252" s="1239"/>
      <c r="W252" s="1239"/>
      <c r="X252" s="1239"/>
      <c r="Y252" s="1240"/>
      <c r="Z252" s="1239"/>
      <c r="AA252" s="1239"/>
      <c r="AB252" s="1239"/>
      <c r="AG252" s="48"/>
      <c r="AK252" s="1733"/>
      <c r="AL252" s="1733"/>
      <c r="AM252" s="1733"/>
      <c r="AN252" s="1733"/>
    </row>
    <row r="253" spans="9:40">
      <c r="I253" s="48"/>
      <c r="Q253" s="48"/>
      <c r="V253" s="1239"/>
      <c r="W253" s="1239"/>
      <c r="X253" s="1239"/>
      <c r="Y253" s="1240"/>
      <c r="Z253" s="1239"/>
      <c r="AA253" s="1239"/>
      <c r="AB253" s="1239"/>
      <c r="AG253" s="48"/>
      <c r="AK253" s="1733"/>
      <c r="AL253" s="1733"/>
      <c r="AM253" s="1733"/>
      <c r="AN253" s="1733"/>
    </row>
    <row r="254" spans="9:40">
      <c r="I254" s="48"/>
      <c r="Q254" s="48"/>
      <c r="V254" s="1239"/>
      <c r="W254" s="1239"/>
      <c r="X254" s="1239"/>
      <c r="Y254" s="1240"/>
      <c r="Z254" s="1239"/>
      <c r="AA254" s="1239"/>
      <c r="AB254" s="1239"/>
      <c r="AG254" s="48"/>
      <c r="AK254" s="1733"/>
      <c r="AL254" s="1733"/>
      <c r="AM254" s="1733"/>
      <c r="AN254" s="1733"/>
    </row>
    <row r="255" spans="9:40">
      <c r="I255" s="48"/>
      <c r="Q255" s="48"/>
      <c r="V255" s="1239"/>
      <c r="W255" s="1239"/>
      <c r="X255" s="1239"/>
      <c r="Y255" s="1240"/>
      <c r="Z255" s="1239"/>
      <c r="AA255" s="1239"/>
      <c r="AB255" s="1239"/>
      <c r="AG255" s="48"/>
      <c r="AK255" s="1733"/>
      <c r="AL255" s="1733"/>
      <c r="AM255" s="1733"/>
      <c r="AN255" s="1733"/>
    </row>
    <row r="256" spans="9:40">
      <c r="I256" s="48"/>
      <c r="Q256" s="48"/>
      <c r="V256" s="1239"/>
      <c r="W256" s="1239"/>
      <c r="X256" s="1239"/>
      <c r="Y256" s="1240"/>
      <c r="Z256" s="1239"/>
      <c r="AA256" s="1239"/>
      <c r="AB256" s="1239"/>
      <c r="AG256" s="48"/>
      <c r="AK256" s="1733"/>
      <c r="AL256" s="1733"/>
      <c r="AM256" s="1733"/>
      <c r="AN256" s="1733"/>
    </row>
    <row r="257" spans="9:40">
      <c r="I257" s="48"/>
      <c r="Q257" s="48"/>
      <c r="V257" s="1239"/>
      <c r="W257" s="1239"/>
      <c r="X257" s="1239"/>
      <c r="Y257" s="1240"/>
      <c r="Z257" s="1239"/>
      <c r="AA257" s="1239"/>
      <c r="AB257" s="1239"/>
      <c r="AG257" s="48"/>
      <c r="AK257" s="1733"/>
      <c r="AL257" s="1733"/>
      <c r="AM257" s="1733"/>
      <c r="AN257" s="1733"/>
    </row>
    <row r="258" spans="9:40">
      <c r="I258" s="48"/>
      <c r="Q258" s="48"/>
      <c r="V258" s="1239"/>
      <c r="W258" s="1239"/>
      <c r="X258" s="1239"/>
      <c r="Y258" s="1240"/>
      <c r="Z258" s="1239"/>
      <c r="AA258" s="1239"/>
      <c r="AB258" s="1239"/>
      <c r="AG258" s="48"/>
      <c r="AK258" s="1733"/>
      <c r="AL258" s="1733"/>
      <c r="AM258" s="1733"/>
      <c r="AN258" s="1733"/>
    </row>
    <row r="259" spans="9:40">
      <c r="I259" s="48"/>
      <c r="Q259" s="48"/>
      <c r="V259" s="1239"/>
      <c r="W259" s="1239"/>
      <c r="X259" s="1239"/>
      <c r="Y259" s="1240"/>
      <c r="Z259" s="1239"/>
      <c r="AA259" s="1239"/>
      <c r="AB259" s="1239"/>
      <c r="AG259" s="48"/>
      <c r="AK259" s="1733"/>
      <c r="AL259" s="1733"/>
      <c r="AM259" s="1733"/>
      <c r="AN259" s="1733"/>
    </row>
    <row r="260" spans="9:40">
      <c r="I260" s="48"/>
      <c r="Q260" s="48"/>
      <c r="V260" s="1239"/>
      <c r="W260" s="1239"/>
      <c r="X260" s="1239"/>
      <c r="Y260" s="1240"/>
      <c r="Z260" s="1239"/>
      <c r="AA260" s="1239"/>
      <c r="AB260" s="1239"/>
      <c r="AG260" s="48"/>
      <c r="AK260" s="1733"/>
      <c r="AL260" s="1733"/>
      <c r="AM260" s="1733"/>
      <c r="AN260" s="1733"/>
    </row>
    <row r="261" spans="9:40">
      <c r="I261" s="48"/>
      <c r="Q261" s="48"/>
      <c r="V261" s="1239"/>
      <c r="W261" s="1239"/>
      <c r="X261" s="1239"/>
      <c r="Y261" s="1240"/>
      <c r="Z261" s="1239"/>
      <c r="AA261" s="1239"/>
      <c r="AB261" s="1239"/>
      <c r="AG261" s="48"/>
      <c r="AK261" s="1733"/>
      <c r="AL261" s="1733"/>
      <c r="AM261" s="1733"/>
      <c r="AN261" s="1733"/>
    </row>
    <row r="262" spans="9:40">
      <c r="I262" s="48"/>
      <c r="Q262" s="48"/>
      <c r="V262" s="1239"/>
      <c r="W262" s="1239"/>
      <c r="X262" s="1239"/>
      <c r="Y262" s="1240"/>
      <c r="Z262" s="1239"/>
      <c r="AA262" s="1239"/>
      <c r="AB262" s="1239"/>
      <c r="AG262" s="48"/>
      <c r="AK262" s="1733"/>
      <c r="AL262" s="1733"/>
      <c r="AM262" s="1733"/>
      <c r="AN262" s="1733"/>
    </row>
    <row r="263" spans="9:40">
      <c r="I263" s="48"/>
      <c r="Q263" s="48"/>
      <c r="V263" s="1239"/>
      <c r="W263" s="1239"/>
      <c r="X263" s="1239"/>
      <c r="Y263" s="1240"/>
      <c r="Z263" s="1239"/>
      <c r="AA263" s="1239"/>
      <c r="AB263" s="1239"/>
      <c r="AG263" s="48"/>
      <c r="AK263" s="1733"/>
      <c r="AL263" s="1733"/>
      <c r="AM263" s="1733"/>
      <c r="AN263" s="1733"/>
    </row>
    <row r="264" spans="9:40">
      <c r="I264" s="48"/>
      <c r="Q264" s="48"/>
      <c r="V264" s="1239"/>
      <c r="W264" s="1239"/>
      <c r="X264" s="1239"/>
      <c r="Y264" s="1240"/>
      <c r="Z264" s="1239"/>
      <c r="AA264" s="1239"/>
      <c r="AB264" s="1239"/>
      <c r="AG264" s="48"/>
      <c r="AK264" s="1733"/>
      <c r="AL264" s="1733"/>
      <c r="AM264" s="1733"/>
      <c r="AN264" s="1733"/>
    </row>
    <row r="265" spans="9:40">
      <c r="I265" s="48"/>
      <c r="Q265" s="48"/>
      <c r="V265" s="1239"/>
      <c r="W265" s="1239"/>
      <c r="X265" s="1239"/>
      <c r="Y265" s="1240"/>
      <c r="Z265" s="1239"/>
      <c r="AA265" s="1239"/>
      <c r="AB265" s="1239"/>
      <c r="AG265" s="48"/>
      <c r="AK265" s="1733"/>
      <c r="AL265" s="1733"/>
      <c r="AM265" s="1733"/>
      <c r="AN265" s="1733"/>
    </row>
    <row r="266" spans="9:40">
      <c r="I266" s="48"/>
      <c r="Q266" s="48"/>
      <c r="V266" s="1239"/>
      <c r="W266" s="1239"/>
      <c r="X266" s="1239"/>
      <c r="Y266" s="1240"/>
      <c r="Z266" s="1239"/>
      <c r="AA266" s="1239"/>
      <c r="AB266" s="1239"/>
      <c r="AG266" s="48"/>
      <c r="AK266" s="1733"/>
      <c r="AL266" s="1733"/>
      <c r="AM266" s="1733"/>
      <c r="AN266" s="1733"/>
    </row>
    <row r="267" spans="9:40">
      <c r="I267" s="48"/>
      <c r="Q267" s="48"/>
      <c r="V267" s="1239"/>
      <c r="W267" s="1239"/>
      <c r="X267" s="1239"/>
      <c r="Y267" s="1240"/>
      <c r="Z267" s="1239"/>
      <c r="AA267" s="1239"/>
      <c r="AB267" s="1239"/>
      <c r="AG267" s="48"/>
      <c r="AK267" s="1733"/>
      <c r="AL267" s="1733"/>
      <c r="AM267" s="1733"/>
      <c r="AN267" s="1733"/>
    </row>
    <row r="268" spans="9:40">
      <c r="I268" s="48"/>
      <c r="Q268" s="48"/>
      <c r="V268" s="1239"/>
      <c r="W268" s="1239"/>
      <c r="X268" s="1239"/>
      <c r="Y268" s="1240"/>
      <c r="Z268" s="1239"/>
      <c r="AA268" s="1239"/>
      <c r="AB268" s="1239"/>
      <c r="AG268" s="48"/>
      <c r="AK268" s="1733"/>
      <c r="AL268" s="1733"/>
      <c r="AM268" s="1733"/>
      <c r="AN268" s="1733"/>
    </row>
    <row r="269" spans="9:40">
      <c r="I269" s="48"/>
      <c r="Q269" s="48"/>
      <c r="V269" s="1239"/>
      <c r="W269" s="1239"/>
      <c r="X269" s="1239"/>
      <c r="Y269" s="1240"/>
      <c r="Z269" s="1239"/>
      <c r="AA269" s="1239"/>
      <c r="AB269" s="1239"/>
      <c r="AG269" s="48"/>
      <c r="AK269" s="1733"/>
      <c r="AL269" s="1733"/>
      <c r="AM269" s="1733"/>
      <c r="AN269" s="1733"/>
    </row>
    <row r="270" spans="9:40">
      <c r="I270" s="48"/>
      <c r="Q270" s="48"/>
      <c r="V270" s="1239"/>
      <c r="W270" s="1239"/>
      <c r="X270" s="1239"/>
      <c r="Y270" s="1240"/>
      <c r="Z270" s="1239"/>
      <c r="AA270" s="1239"/>
      <c r="AB270" s="1239"/>
      <c r="AG270" s="48"/>
      <c r="AK270" s="1733"/>
      <c r="AL270" s="1733"/>
      <c r="AM270" s="1733"/>
      <c r="AN270" s="1733"/>
    </row>
    <row r="271" spans="9:40">
      <c r="I271" s="48"/>
      <c r="Q271" s="48"/>
      <c r="V271" s="1239"/>
      <c r="W271" s="1239"/>
      <c r="X271" s="1239"/>
      <c r="Y271" s="1240"/>
      <c r="Z271" s="1239"/>
      <c r="AA271" s="1239"/>
      <c r="AB271" s="1239"/>
      <c r="AG271" s="48"/>
      <c r="AK271" s="1733"/>
      <c r="AL271" s="1733"/>
      <c r="AM271" s="1733"/>
      <c r="AN271" s="1733"/>
    </row>
    <row r="272" spans="9:40">
      <c r="I272" s="48"/>
      <c r="Q272" s="48"/>
      <c r="V272" s="1239"/>
      <c r="W272" s="1239"/>
      <c r="X272" s="1239"/>
      <c r="Y272" s="1240"/>
      <c r="Z272" s="1239"/>
      <c r="AA272" s="1239"/>
      <c r="AB272" s="1239"/>
      <c r="AG272" s="48"/>
      <c r="AK272" s="1733"/>
      <c r="AL272" s="1733"/>
      <c r="AM272" s="1733"/>
      <c r="AN272" s="1733"/>
    </row>
    <row r="273" spans="9:40">
      <c r="I273" s="48"/>
      <c r="Q273" s="48"/>
      <c r="V273" s="1239"/>
      <c r="W273" s="1239"/>
      <c r="X273" s="1239"/>
      <c r="Y273" s="1240"/>
      <c r="Z273" s="1239"/>
      <c r="AA273" s="1239"/>
      <c r="AB273" s="1239"/>
      <c r="AG273" s="48"/>
      <c r="AK273" s="1733"/>
      <c r="AL273" s="1733"/>
      <c r="AM273" s="1733"/>
      <c r="AN273" s="1733"/>
    </row>
    <row r="274" spans="9:40">
      <c r="I274" s="48"/>
      <c r="Q274" s="48"/>
      <c r="V274" s="1239"/>
      <c r="W274" s="1239"/>
      <c r="X274" s="1239"/>
      <c r="Y274" s="1240"/>
      <c r="Z274" s="1239"/>
      <c r="AA274" s="1239"/>
      <c r="AB274" s="1239"/>
      <c r="AG274" s="48"/>
      <c r="AK274" s="1733"/>
      <c r="AL274" s="1733"/>
      <c r="AM274" s="1733"/>
      <c r="AN274" s="1733"/>
    </row>
    <row r="275" spans="9:40">
      <c r="I275" s="48"/>
      <c r="Q275" s="48"/>
      <c r="V275" s="1239"/>
      <c r="W275" s="1239"/>
      <c r="X275" s="1239"/>
      <c r="Y275" s="1240"/>
      <c r="Z275" s="1239"/>
      <c r="AA275" s="1239"/>
      <c r="AB275" s="1239"/>
      <c r="AG275" s="48"/>
      <c r="AK275" s="1733"/>
      <c r="AL275" s="1733"/>
      <c r="AM275" s="1733"/>
      <c r="AN275" s="1733"/>
    </row>
    <row r="276" spans="9:40">
      <c r="I276" s="48"/>
      <c r="Q276" s="48"/>
      <c r="V276" s="1239"/>
      <c r="W276" s="1239"/>
      <c r="X276" s="1239"/>
      <c r="Y276" s="1240"/>
      <c r="Z276" s="1239"/>
      <c r="AA276" s="1239"/>
      <c r="AB276" s="1239"/>
      <c r="AG276" s="48"/>
      <c r="AK276" s="1733"/>
      <c r="AL276" s="1733"/>
      <c r="AM276" s="1733"/>
      <c r="AN276" s="1733"/>
    </row>
    <row r="277" spans="9:40">
      <c r="I277" s="48"/>
      <c r="Q277" s="48"/>
      <c r="V277" s="1239"/>
      <c r="W277" s="1239"/>
      <c r="X277" s="1239"/>
      <c r="Y277" s="1240"/>
      <c r="Z277" s="1239"/>
      <c r="AA277" s="1239"/>
      <c r="AB277" s="1239"/>
      <c r="AG277" s="48"/>
      <c r="AK277" s="1733"/>
      <c r="AL277" s="1733"/>
      <c r="AM277" s="1733"/>
      <c r="AN277" s="1733"/>
    </row>
    <row r="278" spans="9:40">
      <c r="I278" s="48"/>
      <c r="Q278" s="48"/>
      <c r="V278" s="1239"/>
      <c r="W278" s="1239"/>
      <c r="X278" s="1239"/>
      <c r="Y278" s="1240"/>
      <c r="Z278" s="1239"/>
      <c r="AA278" s="1239"/>
      <c r="AB278" s="1239"/>
      <c r="AG278" s="48"/>
      <c r="AK278" s="1733"/>
      <c r="AL278" s="1733"/>
      <c r="AM278" s="1733"/>
      <c r="AN278" s="1733"/>
    </row>
    <row r="279" spans="9:40">
      <c r="I279" s="48"/>
      <c r="Q279" s="48"/>
      <c r="V279" s="1239"/>
      <c r="W279" s="1239"/>
      <c r="X279" s="1239"/>
      <c r="Y279" s="1240"/>
      <c r="Z279" s="1239"/>
      <c r="AA279" s="1239"/>
      <c r="AB279" s="1239"/>
      <c r="AG279" s="48"/>
      <c r="AK279" s="1733"/>
      <c r="AL279" s="1733"/>
      <c r="AM279" s="1733"/>
      <c r="AN279" s="1733"/>
    </row>
    <row r="280" spans="9:40">
      <c r="I280" s="48"/>
      <c r="Q280" s="48"/>
      <c r="V280" s="1239"/>
      <c r="W280" s="1239"/>
      <c r="X280" s="1239"/>
      <c r="Y280" s="1240"/>
      <c r="Z280" s="1239"/>
      <c r="AA280" s="1239"/>
      <c r="AB280" s="1239"/>
      <c r="AG280" s="48"/>
      <c r="AK280" s="1733"/>
      <c r="AL280" s="1733"/>
      <c r="AM280" s="1733"/>
      <c r="AN280" s="1733"/>
    </row>
    <row r="281" spans="9:40">
      <c r="I281" s="48"/>
      <c r="Q281" s="48"/>
      <c r="V281" s="1239"/>
      <c r="W281" s="1239"/>
      <c r="X281" s="1239"/>
      <c r="Y281" s="1240"/>
      <c r="Z281" s="1239"/>
      <c r="AA281" s="1239"/>
      <c r="AB281" s="1239"/>
      <c r="AG281" s="48"/>
      <c r="AK281" s="1733"/>
      <c r="AL281" s="1733"/>
      <c r="AM281" s="1733"/>
      <c r="AN281" s="1733"/>
    </row>
    <row r="282" spans="9:40">
      <c r="I282" s="48"/>
      <c r="Q282" s="48"/>
      <c r="V282" s="1239"/>
      <c r="W282" s="1239"/>
      <c r="X282" s="1239"/>
      <c r="Y282" s="1240"/>
      <c r="Z282" s="1239"/>
      <c r="AA282" s="1239"/>
      <c r="AB282" s="1239"/>
      <c r="AG282" s="48"/>
      <c r="AK282" s="1733"/>
      <c r="AL282" s="1733"/>
      <c r="AM282" s="1733"/>
      <c r="AN282" s="1733"/>
    </row>
    <row r="283" spans="9:40">
      <c r="I283" s="48"/>
      <c r="Q283" s="48"/>
      <c r="V283" s="1239"/>
      <c r="W283" s="1239"/>
      <c r="X283" s="1239"/>
      <c r="Y283" s="1240"/>
      <c r="Z283" s="1239"/>
      <c r="AA283" s="1239"/>
      <c r="AB283" s="1239"/>
      <c r="AG283" s="48"/>
      <c r="AK283" s="1733"/>
      <c r="AL283" s="1733"/>
      <c r="AM283" s="1733"/>
      <c r="AN283" s="1733"/>
    </row>
    <row r="284" spans="9:40">
      <c r="I284" s="48"/>
      <c r="Q284" s="48"/>
      <c r="V284" s="1239"/>
      <c r="W284" s="1239"/>
      <c r="X284" s="1239"/>
      <c r="Y284" s="1240"/>
      <c r="Z284" s="1239"/>
      <c r="AA284" s="1239"/>
      <c r="AB284" s="1239"/>
      <c r="AG284" s="48"/>
      <c r="AK284" s="1733"/>
      <c r="AL284" s="1733"/>
      <c r="AM284" s="1733"/>
      <c r="AN284" s="1733"/>
    </row>
    <row r="285" spans="9:40">
      <c r="I285" s="48"/>
      <c r="Q285" s="48"/>
      <c r="V285" s="1239"/>
      <c r="W285" s="1239"/>
      <c r="X285" s="1239"/>
      <c r="Y285" s="1240"/>
      <c r="Z285" s="1239"/>
      <c r="AA285" s="1239"/>
      <c r="AB285" s="1239"/>
      <c r="AG285" s="48"/>
      <c r="AK285" s="1733"/>
      <c r="AL285" s="1733"/>
      <c r="AM285" s="1733"/>
      <c r="AN285" s="1733"/>
    </row>
    <row r="286" spans="9:40">
      <c r="I286" s="48"/>
      <c r="Q286" s="48"/>
      <c r="V286" s="1239"/>
      <c r="W286" s="1239"/>
      <c r="X286" s="1239"/>
      <c r="Y286" s="1240"/>
      <c r="Z286" s="1239"/>
      <c r="AA286" s="1239"/>
      <c r="AB286" s="1239"/>
      <c r="AG286" s="48"/>
      <c r="AK286" s="1733"/>
      <c r="AL286" s="1733"/>
      <c r="AM286" s="1733"/>
      <c r="AN286" s="1733"/>
    </row>
    <row r="287" spans="9:40">
      <c r="I287" s="48"/>
      <c r="Q287" s="48"/>
      <c r="V287" s="1239"/>
      <c r="W287" s="1239"/>
      <c r="X287" s="1239"/>
      <c r="Y287" s="1240"/>
      <c r="Z287" s="1239"/>
      <c r="AA287" s="1239"/>
      <c r="AB287" s="1239"/>
      <c r="AG287" s="48"/>
      <c r="AK287" s="1733"/>
      <c r="AL287" s="1733"/>
      <c r="AM287" s="1733"/>
      <c r="AN287" s="1733"/>
    </row>
    <row r="288" spans="9:40">
      <c r="I288" s="48"/>
      <c r="Q288" s="48"/>
      <c r="V288" s="1239"/>
      <c r="W288" s="1239"/>
      <c r="X288" s="1239"/>
      <c r="Y288" s="1240"/>
      <c r="Z288" s="1239"/>
      <c r="AA288" s="1239"/>
      <c r="AB288" s="1239"/>
      <c r="AG288" s="48"/>
      <c r="AK288" s="1733"/>
      <c r="AL288" s="1733"/>
      <c r="AM288" s="1733"/>
      <c r="AN288" s="1733"/>
    </row>
    <row r="289" spans="9:40">
      <c r="I289" s="48"/>
      <c r="Q289" s="48"/>
      <c r="V289" s="1239"/>
      <c r="W289" s="1239"/>
      <c r="X289" s="1239"/>
      <c r="Y289" s="1240"/>
      <c r="Z289" s="1239"/>
      <c r="AA289" s="1239"/>
      <c r="AB289" s="1239"/>
      <c r="AG289" s="48"/>
      <c r="AK289" s="1733"/>
      <c r="AL289" s="1733"/>
      <c r="AM289" s="1733"/>
      <c r="AN289" s="1733"/>
    </row>
    <row r="290" spans="9:40">
      <c r="I290" s="48"/>
      <c r="Q290" s="48"/>
      <c r="V290" s="1239"/>
      <c r="W290" s="1239"/>
      <c r="X290" s="1239"/>
      <c r="Y290" s="1240"/>
      <c r="Z290" s="1239"/>
      <c r="AA290" s="1239"/>
      <c r="AB290" s="1239"/>
      <c r="AG290" s="48"/>
      <c r="AK290" s="1733"/>
      <c r="AL290" s="1733"/>
      <c r="AM290" s="1733"/>
      <c r="AN290" s="1733"/>
    </row>
    <row r="291" spans="9:40">
      <c r="I291" s="48"/>
      <c r="Q291" s="48"/>
      <c r="V291" s="1239"/>
      <c r="W291" s="1239"/>
      <c r="X291" s="1239"/>
      <c r="Y291" s="1240"/>
      <c r="Z291" s="1239"/>
      <c r="AA291" s="1239"/>
      <c r="AB291" s="1239"/>
      <c r="AG291" s="48"/>
      <c r="AK291" s="1733"/>
      <c r="AL291" s="1733"/>
      <c r="AM291" s="1733"/>
      <c r="AN291" s="1733"/>
    </row>
    <row r="292" spans="9:40">
      <c r="I292" s="48"/>
      <c r="Q292" s="48"/>
      <c r="V292" s="1239"/>
      <c r="W292" s="1239"/>
      <c r="X292" s="1239"/>
      <c r="Y292" s="1240"/>
      <c r="Z292" s="1239"/>
      <c r="AA292" s="1239"/>
      <c r="AB292" s="1239"/>
      <c r="AG292" s="48"/>
      <c r="AK292" s="1733"/>
      <c r="AL292" s="1733"/>
      <c r="AM292" s="1733"/>
      <c r="AN292" s="1733"/>
    </row>
    <row r="293" spans="9:40">
      <c r="I293" s="48"/>
      <c r="Q293" s="48"/>
      <c r="V293" s="1239"/>
      <c r="W293" s="1239"/>
      <c r="X293" s="1239"/>
      <c r="Y293" s="1240"/>
      <c r="Z293" s="1239"/>
      <c r="AA293" s="1239"/>
      <c r="AB293" s="1239"/>
      <c r="AG293" s="48"/>
      <c r="AK293" s="1733"/>
      <c r="AL293" s="1733"/>
      <c r="AM293" s="1733"/>
      <c r="AN293" s="1733"/>
    </row>
    <row r="294" spans="9:40">
      <c r="I294" s="48"/>
      <c r="Q294" s="48"/>
      <c r="V294" s="1239"/>
      <c r="W294" s="1239"/>
      <c r="X294" s="1239"/>
      <c r="Y294" s="1240"/>
      <c r="Z294" s="1239"/>
      <c r="AA294" s="1239"/>
      <c r="AB294" s="1239"/>
      <c r="AG294" s="48"/>
      <c r="AK294" s="1733"/>
      <c r="AL294" s="1733"/>
      <c r="AM294" s="1733"/>
      <c r="AN294" s="1733"/>
    </row>
    <row r="295" spans="9:40">
      <c r="I295" s="48"/>
      <c r="Q295" s="48"/>
      <c r="V295" s="1239"/>
      <c r="W295" s="1239"/>
      <c r="X295" s="1239"/>
      <c r="Y295" s="1240"/>
      <c r="Z295" s="1239"/>
      <c r="AA295" s="1239"/>
      <c r="AB295" s="1239"/>
      <c r="AG295" s="48"/>
      <c r="AK295" s="1733"/>
      <c r="AL295" s="1733"/>
      <c r="AM295" s="1733"/>
      <c r="AN295" s="1733"/>
    </row>
    <row r="296" spans="9:40">
      <c r="I296" s="48"/>
      <c r="Q296" s="48"/>
      <c r="V296" s="1239"/>
      <c r="W296" s="1239"/>
      <c r="X296" s="1239"/>
      <c r="Y296" s="1240"/>
      <c r="Z296" s="1239"/>
      <c r="AA296" s="1239"/>
      <c r="AB296" s="1239"/>
      <c r="AG296" s="48"/>
      <c r="AK296" s="1733"/>
      <c r="AL296" s="1733"/>
      <c r="AM296" s="1733"/>
      <c r="AN296" s="1733"/>
    </row>
    <row r="297" spans="9:40">
      <c r="I297" s="48"/>
      <c r="Q297" s="48"/>
      <c r="V297" s="1239"/>
      <c r="W297" s="1239"/>
      <c r="X297" s="1239"/>
      <c r="Y297" s="1240"/>
      <c r="Z297" s="1239"/>
      <c r="AA297" s="1239"/>
      <c r="AB297" s="1239"/>
      <c r="AG297" s="48"/>
      <c r="AK297" s="1733"/>
      <c r="AL297" s="1733"/>
      <c r="AM297" s="1733"/>
      <c r="AN297" s="1733"/>
    </row>
    <row r="298" spans="9:40">
      <c r="I298" s="48"/>
      <c r="Q298" s="48"/>
      <c r="V298" s="1239"/>
      <c r="W298" s="1239"/>
      <c r="X298" s="1239"/>
      <c r="Y298" s="1240"/>
      <c r="Z298" s="1239"/>
      <c r="AA298" s="1239"/>
      <c r="AB298" s="1239"/>
      <c r="AG298" s="48"/>
      <c r="AK298" s="1733"/>
      <c r="AL298" s="1733"/>
      <c r="AM298" s="1733"/>
      <c r="AN298" s="1733"/>
    </row>
    <row r="299" spans="9:40">
      <c r="I299" s="48"/>
      <c r="Q299" s="48"/>
      <c r="V299" s="1239"/>
      <c r="W299" s="1239"/>
      <c r="X299" s="1239"/>
      <c r="Y299" s="1240"/>
      <c r="Z299" s="1239"/>
      <c r="AA299" s="1239"/>
      <c r="AB299" s="1239"/>
      <c r="AG299" s="48"/>
      <c r="AK299" s="1733"/>
      <c r="AL299" s="1733"/>
      <c r="AM299" s="1733"/>
      <c r="AN299" s="1733"/>
    </row>
    <row r="300" spans="9:40">
      <c r="I300" s="48"/>
      <c r="Q300" s="48"/>
      <c r="V300" s="1239"/>
      <c r="W300" s="1239"/>
      <c r="X300" s="1239"/>
      <c r="Y300" s="1240"/>
      <c r="Z300" s="1239"/>
      <c r="AA300" s="1239"/>
      <c r="AB300" s="1239"/>
      <c r="AG300" s="48"/>
      <c r="AK300" s="1733"/>
      <c r="AL300" s="1733"/>
      <c r="AM300" s="1733"/>
      <c r="AN300" s="1733"/>
    </row>
    <row r="301" spans="9:40">
      <c r="I301" s="48"/>
      <c r="Q301" s="48"/>
      <c r="V301" s="1239"/>
      <c r="W301" s="1239"/>
      <c r="X301" s="1239"/>
      <c r="Y301" s="1240"/>
      <c r="Z301" s="1239"/>
      <c r="AA301" s="1239"/>
      <c r="AB301" s="1239"/>
      <c r="AG301" s="48"/>
      <c r="AK301" s="1733"/>
      <c r="AL301" s="1733"/>
      <c r="AM301" s="1733"/>
      <c r="AN301" s="1733"/>
    </row>
    <row r="302" spans="9:40">
      <c r="I302" s="48"/>
      <c r="Q302" s="48"/>
      <c r="V302" s="1239"/>
      <c r="W302" s="1239"/>
      <c r="X302" s="1239"/>
      <c r="Y302" s="1240"/>
      <c r="Z302" s="1239"/>
      <c r="AA302" s="1239"/>
      <c r="AB302" s="1239"/>
      <c r="AG302" s="48"/>
      <c r="AK302" s="1733"/>
      <c r="AL302" s="1733"/>
      <c r="AM302" s="1733"/>
      <c r="AN302" s="1733"/>
    </row>
    <row r="303" spans="9:40">
      <c r="I303" s="48"/>
      <c r="Q303" s="48"/>
      <c r="V303" s="1239"/>
      <c r="W303" s="1239"/>
      <c r="X303" s="1239"/>
      <c r="Y303" s="1240"/>
      <c r="Z303" s="1239"/>
      <c r="AA303" s="1239"/>
      <c r="AB303" s="1239"/>
      <c r="AG303" s="48"/>
      <c r="AK303" s="1733"/>
      <c r="AL303" s="1733"/>
      <c r="AM303" s="1733"/>
      <c r="AN303" s="1733"/>
    </row>
    <row r="304" spans="9:40">
      <c r="I304" s="48"/>
      <c r="Q304" s="48"/>
      <c r="V304" s="1239"/>
      <c r="W304" s="1239"/>
      <c r="X304" s="1239"/>
      <c r="Y304" s="1240"/>
      <c r="Z304" s="1239"/>
      <c r="AA304" s="1239"/>
      <c r="AB304" s="1239"/>
      <c r="AG304" s="48"/>
      <c r="AK304" s="1733"/>
      <c r="AL304" s="1733"/>
      <c r="AM304" s="1733"/>
      <c r="AN304" s="1733"/>
    </row>
    <row r="305" spans="9:40">
      <c r="I305" s="48"/>
      <c r="Q305" s="48"/>
      <c r="V305" s="1239"/>
      <c r="W305" s="1239"/>
      <c r="X305" s="1239"/>
      <c r="Y305" s="1240"/>
      <c r="Z305" s="1239"/>
      <c r="AA305" s="1239"/>
      <c r="AB305" s="1239"/>
      <c r="AG305" s="48"/>
      <c r="AK305" s="1733"/>
      <c r="AL305" s="1733"/>
      <c r="AM305" s="1733"/>
      <c r="AN305" s="1733"/>
    </row>
    <row r="306" spans="9:40">
      <c r="I306" s="48"/>
      <c r="Q306" s="48"/>
      <c r="V306" s="1239"/>
      <c r="W306" s="1239"/>
      <c r="X306" s="1239"/>
      <c r="Y306" s="1240"/>
      <c r="Z306" s="1239"/>
      <c r="AA306" s="1239"/>
      <c r="AB306" s="1239"/>
      <c r="AG306" s="48"/>
      <c r="AK306" s="1733"/>
      <c r="AL306" s="1733"/>
      <c r="AM306" s="1733"/>
      <c r="AN306" s="1733"/>
    </row>
    <row r="307" spans="9:40">
      <c r="I307" s="48"/>
      <c r="Q307" s="48"/>
      <c r="V307" s="1239"/>
      <c r="W307" s="1239"/>
      <c r="X307" s="1239"/>
      <c r="Y307" s="1240"/>
      <c r="Z307" s="1239"/>
      <c r="AA307" s="1239"/>
      <c r="AB307" s="1239"/>
      <c r="AG307" s="48"/>
      <c r="AK307" s="1733"/>
      <c r="AL307" s="1733"/>
      <c r="AM307" s="1733"/>
      <c r="AN307" s="1733"/>
    </row>
    <row r="308" spans="9:40">
      <c r="I308" s="48"/>
      <c r="Q308" s="48"/>
      <c r="V308" s="1239"/>
      <c r="W308" s="1239"/>
      <c r="X308" s="1239"/>
      <c r="Y308" s="1240"/>
      <c r="Z308" s="1239"/>
      <c r="AA308" s="1239"/>
      <c r="AB308" s="1239"/>
      <c r="AG308" s="48"/>
      <c r="AK308" s="1733"/>
      <c r="AL308" s="1733"/>
      <c r="AM308" s="1733"/>
      <c r="AN308" s="1733"/>
    </row>
    <row r="309" spans="9:40">
      <c r="I309" s="48"/>
      <c r="Q309" s="48"/>
      <c r="V309" s="1239"/>
      <c r="W309" s="1239"/>
      <c r="X309" s="1239"/>
      <c r="Y309" s="1240"/>
      <c r="Z309" s="1239"/>
      <c r="AA309" s="1239"/>
      <c r="AB309" s="1239"/>
      <c r="AG309" s="48"/>
      <c r="AK309" s="1733"/>
      <c r="AL309" s="1733"/>
      <c r="AM309" s="1733"/>
      <c r="AN309" s="1733"/>
    </row>
    <row r="310" spans="9:40">
      <c r="I310" s="48"/>
      <c r="Q310" s="48"/>
      <c r="V310" s="1239"/>
      <c r="W310" s="1239"/>
      <c r="X310" s="1239"/>
      <c r="Y310" s="1240"/>
      <c r="Z310" s="1239"/>
      <c r="AA310" s="1239"/>
      <c r="AB310" s="1239"/>
      <c r="AG310" s="48"/>
      <c r="AK310" s="1733"/>
      <c r="AL310" s="1733"/>
      <c r="AM310" s="1733"/>
      <c r="AN310" s="1733"/>
    </row>
    <row r="311" spans="9:40">
      <c r="I311" s="48"/>
      <c r="Q311" s="48"/>
      <c r="V311" s="1239"/>
      <c r="W311" s="1239"/>
      <c r="X311" s="1239"/>
      <c r="Y311" s="1240"/>
      <c r="Z311" s="1239"/>
      <c r="AA311" s="1239"/>
      <c r="AB311" s="1239"/>
      <c r="AG311" s="48"/>
      <c r="AK311" s="1733"/>
      <c r="AL311" s="1733"/>
      <c r="AM311" s="1733"/>
      <c r="AN311" s="1733"/>
    </row>
    <row r="312" spans="9:40">
      <c r="I312" s="48"/>
      <c r="Q312" s="48"/>
      <c r="V312" s="1239"/>
      <c r="W312" s="1239"/>
      <c r="X312" s="1239"/>
      <c r="Y312" s="1240"/>
      <c r="Z312" s="1239"/>
      <c r="AA312" s="1239"/>
      <c r="AB312" s="1239"/>
      <c r="AG312" s="48"/>
      <c r="AK312" s="1733"/>
      <c r="AL312" s="1733"/>
      <c r="AM312" s="1733"/>
      <c r="AN312" s="1733"/>
    </row>
    <row r="313" spans="9:40">
      <c r="I313" s="48"/>
      <c r="Q313" s="48"/>
      <c r="V313" s="1239"/>
      <c r="W313" s="1239"/>
      <c r="X313" s="1239"/>
      <c r="Y313" s="1240"/>
      <c r="Z313" s="1239"/>
      <c r="AA313" s="1239"/>
      <c r="AB313" s="1239"/>
      <c r="AG313" s="48"/>
      <c r="AK313" s="1733"/>
      <c r="AL313" s="1733"/>
      <c r="AM313" s="1733"/>
      <c r="AN313" s="1733"/>
    </row>
    <row r="314" spans="9:40">
      <c r="I314" s="48"/>
      <c r="Q314" s="48"/>
      <c r="V314" s="1239"/>
      <c r="W314" s="1239"/>
      <c r="X314" s="1239"/>
      <c r="Y314" s="1240"/>
      <c r="Z314" s="1239"/>
      <c r="AA314" s="1239"/>
      <c r="AB314" s="1239"/>
      <c r="AG314" s="48"/>
      <c r="AK314" s="1733"/>
      <c r="AL314" s="1733"/>
      <c r="AM314" s="1733"/>
      <c r="AN314" s="1733"/>
    </row>
    <row r="315" spans="9:40">
      <c r="I315" s="48"/>
      <c r="Q315" s="48"/>
      <c r="V315" s="1239"/>
      <c r="W315" s="1239"/>
      <c r="X315" s="1239"/>
      <c r="Y315" s="1240"/>
      <c r="Z315" s="1239"/>
      <c r="AA315" s="1239"/>
      <c r="AB315" s="1239"/>
      <c r="AG315" s="48"/>
      <c r="AK315" s="1733"/>
      <c r="AL315" s="1733"/>
      <c r="AM315" s="1733"/>
      <c r="AN315" s="1733"/>
    </row>
    <row r="316" spans="9:40">
      <c r="I316" s="48"/>
      <c r="Q316" s="48"/>
      <c r="V316" s="1239"/>
      <c r="W316" s="1239"/>
      <c r="X316" s="1239"/>
      <c r="Y316" s="1240"/>
      <c r="Z316" s="1239"/>
      <c r="AA316" s="1239"/>
      <c r="AB316" s="1239"/>
      <c r="AG316" s="48"/>
      <c r="AK316" s="1733"/>
      <c r="AL316" s="1733"/>
      <c r="AM316" s="1733"/>
      <c r="AN316" s="1733"/>
    </row>
    <row r="317" spans="9:40">
      <c r="I317" s="48"/>
      <c r="Q317" s="48"/>
      <c r="V317" s="1239"/>
      <c r="W317" s="1239"/>
      <c r="X317" s="1239"/>
      <c r="Y317" s="1240"/>
      <c r="Z317" s="1239"/>
      <c r="AA317" s="1239"/>
      <c r="AB317" s="1239"/>
      <c r="AG317" s="48"/>
      <c r="AK317" s="1733"/>
      <c r="AL317" s="1733"/>
      <c r="AM317" s="1733"/>
      <c r="AN317" s="1733"/>
    </row>
    <row r="318" spans="9:40">
      <c r="I318" s="48"/>
      <c r="Q318" s="48"/>
      <c r="V318" s="1239"/>
      <c r="W318" s="1239"/>
      <c r="X318" s="1239"/>
      <c r="Y318" s="1240"/>
      <c r="Z318" s="1239"/>
      <c r="AA318" s="1239"/>
      <c r="AB318" s="1239"/>
      <c r="AG318" s="48"/>
      <c r="AK318" s="1733"/>
      <c r="AL318" s="1733"/>
      <c r="AM318" s="1733"/>
      <c r="AN318" s="1733"/>
    </row>
    <row r="319" spans="9:40">
      <c r="I319" s="48"/>
      <c r="Q319" s="48"/>
      <c r="V319" s="1239"/>
      <c r="W319" s="1239"/>
      <c r="X319" s="1239"/>
      <c r="Y319" s="1240"/>
      <c r="Z319" s="1239"/>
      <c r="AA319" s="1239"/>
      <c r="AB319" s="1239"/>
      <c r="AG319" s="48"/>
      <c r="AK319" s="1733"/>
      <c r="AL319" s="1733"/>
      <c r="AM319" s="1733"/>
      <c r="AN319" s="1733"/>
    </row>
    <row r="320" spans="9:40">
      <c r="I320" s="48"/>
      <c r="Q320" s="48"/>
      <c r="V320" s="1239"/>
      <c r="W320" s="1239"/>
      <c r="X320" s="1239"/>
      <c r="Y320" s="1240"/>
      <c r="Z320" s="1239"/>
      <c r="AA320" s="1239"/>
      <c r="AB320" s="1239"/>
      <c r="AG320" s="48"/>
      <c r="AK320" s="1733"/>
      <c r="AL320" s="1733"/>
      <c r="AM320" s="1733"/>
      <c r="AN320" s="1733"/>
    </row>
    <row r="321" spans="9:40">
      <c r="I321" s="48"/>
      <c r="Q321" s="48"/>
      <c r="V321" s="1239"/>
      <c r="W321" s="1239"/>
      <c r="X321" s="1239"/>
      <c r="Y321" s="1240"/>
      <c r="Z321" s="1239"/>
      <c r="AA321" s="1239"/>
      <c r="AB321" s="1239"/>
      <c r="AG321" s="48"/>
      <c r="AK321" s="1733"/>
      <c r="AL321" s="1733"/>
      <c r="AM321" s="1733"/>
      <c r="AN321" s="1733"/>
    </row>
    <row r="322" spans="9:40">
      <c r="I322" s="48"/>
      <c r="Q322" s="48"/>
      <c r="V322" s="1239"/>
      <c r="W322" s="1239"/>
      <c r="X322" s="1239"/>
      <c r="Y322" s="1240"/>
      <c r="Z322" s="1239"/>
      <c r="AA322" s="1239"/>
      <c r="AB322" s="1239"/>
      <c r="AG322" s="48"/>
      <c r="AK322" s="1733"/>
      <c r="AL322" s="1733"/>
      <c r="AM322" s="1733"/>
      <c r="AN322" s="1733"/>
    </row>
    <row r="323" spans="9:40">
      <c r="I323" s="48"/>
      <c r="Q323" s="48"/>
      <c r="V323" s="1239"/>
      <c r="W323" s="1239"/>
      <c r="X323" s="1239"/>
      <c r="Y323" s="1240"/>
      <c r="Z323" s="1239"/>
      <c r="AA323" s="1239"/>
      <c r="AB323" s="1239"/>
      <c r="AG323" s="48"/>
      <c r="AK323" s="1733"/>
      <c r="AL323" s="1733"/>
      <c r="AM323" s="1733"/>
      <c r="AN323" s="1733"/>
    </row>
    <row r="324" spans="9:40">
      <c r="I324" s="48"/>
      <c r="Q324" s="48"/>
      <c r="V324" s="1239"/>
      <c r="W324" s="1239"/>
      <c r="X324" s="1239"/>
      <c r="Y324" s="1240"/>
      <c r="Z324" s="1239"/>
      <c r="AA324" s="1239"/>
      <c r="AB324" s="1239"/>
      <c r="AG324" s="48"/>
      <c r="AK324" s="1733"/>
      <c r="AL324" s="1733"/>
      <c r="AM324" s="1733"/>
      <c r="AN324" s="1733"/>
    </row>
    <row r="325" spans="9:40">
      <c r="I325" s="48"/>
      <c r="Q325" s="48"/>
      <c r="V325" s="1239"/>
      <c r="W325" s="1239"/>
      <c r="X325" s="1239"/>
      <c r="Y325" s="1240"/>
      <c r="Z325" s="1239"/>
      <c r="AA325" s="1239"/>
      <c r="AB325" s="1239"/>
      <c r="AG325" s="48"/>
      <c r="AK325" s="1733"/>
      <c r="AL325" s="1733"/>
      <c r="AM325" s="1733"/>
      <c r="AN325" s="1733"/>
    </row>
    <row r="326" spans="9:40">
      <c r="I326" s="48"/>
      <c r="Q326" s="48"/>
      <c r="V326" s="1239"/>
      <c r="W326" s="1239"/>
      <c r="X326" s="1239"/>
      <c r="Y326" s="1240"/>
      <c r="Z326" s="1239"/>
      <c r="AA326" s="1239"/>
      <c r="AB326" s="1239"/>
      <c r="AG326" s="48"/>
      <c r="AK326" s="1733"/>
      <c r="AL326" s="1733"/>
      <c r="AM326" s="1733"/>
      <c r="AN326" s="1733"/>
    </row>
    <row r="327" spans="9:40">
      <c r="I327" s="48"/>
      <c r="Q327" s="48"/>
      <c r="V327" s="1239"/>
      <c r="W327" s="1239"/>
      <c r="X327" s="1239"/>
      <c r="Y327" s="1240"/>
      <c r="Z327" s="1239"/>
      <c r="AA327" s="1239"/>
      <c r="AB327" s="1239"/>
      <c r="AG327" s="48"/>
      <c r="AK327" s="1733"/>
      <c r="AL327" s="1733"/>
      <c r="AM327" s="1733"/>
      <c r="AN327" s="1733"/>
    </row>
    <row r="328" spans="9:40">
      <c r="I328" s="48"/>
      <c r="Q328" s="48"/>
      <c r="V328" s="1239"/>
      <c r="W328" s="1239"/>
      <c r="X328" s="1239"/>
      <c r="Y328" s="1240"/>
      <c r="Z328" s="1239"/>
      <c r="AA328" s="1239"/>
      <c r="AB328" s="1239"/>
      <c r="AG328" s="48"/>
      <c r="AK328" s="1733"/>
      <c r="AL328" s="1733"/>
      <c r="AM328" s="1733"/>
      <c r="AN328" s="1733"/>
    </row>
    <row r="329" spans="9:40">
      <c r="I329" s="48"/>
      <c r="Q329" s="48"/>
      <c r="V329" s="1239"/>
      <c r="W329" s="1239"/>
      <c r="X329" s="1239"/>
      <c r="Y329" s="1240"/>
      <c r="Z329" s="1239"/>
      <c r="AA329" s="1239"/>
      <c r="AB329" s="1239"/>
      <c r="AG329" s="48"/>
      <c r="AK329" s="1733"/>
      <c r="AL329" s="1733"/>
      <c r="AM329" s="1733"/>
      <c r="AN329" s="1733"/>
    </row>
    <row r="330" spans="9:40">
      <c r="I330" s="48"/>
      <c r="Q330" s="48"/>
      <c r="V330" s="1239"/>
      <c r="W330" s="1239"/>
      <c r="X330" s="1239"/>
      <c r="Y330" s="1240"/>
      <c r="Z330" s="1239"/>
      <c r="AA330" s="1239"/>
      <c r="AB330" s="1239"/>
      <c r="AG330" s="48"/>
      <c r="AK330" s="1733"/>
      <c r="AL330" s="1733"/>
      <c r="AM330" s="1733"/>
      <c r="AN330" s="1733"/>
    </row>
    <row r="331" spans="9:40">
      <c r="I331" s="48"/>
      <c r="Q331" s="48"/>
      <c r="V331" s="1239"/>
      <c r="W331" s="1239"/>
      <c r="X331" s="1239"/>
      <c r="Y331" s="1240"/>
      <c r="Z331" s="1239"/>
      <c r="AA331" s="1239"/>
      <c r="AB331" s="1239"/>
      <c r="AG331" s="48"/>
      <c r="AK331" s="1733"/>
      <c r="AL331" s="1733"/>
      <c r="AM331" s="1733"/>
      <c r="AN331" s="1733"/>
    </row>
    <row r="332" spans="9:40">
      <c r="I332" s="48"/>
      <c r="Q332" s="48"/>
      <c r="V332" s="1239"/>
      <c r="W332" s="1239"/>
      <c r="X332" s="1239"/>
      <c r="Y332" s="1240"/>
      <c r="Z332" s="1239"/>
      <c r="AA332" s="1239"/>
      <c r="AB332" s="1239"/>
      <c r="AG332" s="48"/>
      <c r="AK332" s="1733"/>
      <c r="AL332" s="1733"/>
      <c r="AM332" s="1733"/>
      <c r="AN332" s="1733"/>
    </row>
    <row r="333" spans="9:40">
      <c r="I333" s="48"/>
      <c r="Q333" s="48"/>
      <c r="V333" s="1239"/>
      <c r="W333" s="1239"/>
      <c r="X333" s="1239"/>
      <c r="Y333" s="1240"/>
      <c r="Z333" s="1239"/>
      <c r="AA333" s="1239"/>
      <c r="AB333" s="1239"/>
      <c r="AG333" s="48"/>
      <c r="AK333" s="1733"/>
      <c r="AL333" s="1733"/>
      <c r="AM333" s="1733"/>
      <c r="AN333" s="1733"/>
    </row>
    <row r="334" spans="9:40">
      <c r="I334" s="48"/>
      <c r="Q334" s="48"/>
      <c r="V334" s="1239"/>
      <c r="W334" s="1239"/>
      <c r="X334" s="1239"/>
      <c r="Y334" s="1240"/>
      <c r="Z334" s="1239"/>
      <c r="AA334" s="1239"/>
      <c r="AB334" s="1239"/>
      <c r="AG334" s="48"/>
      <c r="AK334" s="1733"/>
      <c r="AL334" s="1733"/>
      <c r="AM334" s="1733"/>
      <c r="AN334" s="1733"/>
    </row>
    <row r="335" spans="9:40">
      <c r="I335" s="48"/>
      <c r="Q335" s="48"/>
      <c r="V335" s="1239"/>
      <c r="W335" s="1239"/>
      <c r="X335" s="1239"/>
      <c r="Y335" s="1240"/>
      <c r="Z335" s="1239"/>
      <c r="AA335" s="1239"/>
      <c r="AB335" s="1239"/>
      <c r="AG335" s="48"/>
      <c r="AK335" s="1733"/>
      <c r="AL335" s="1733"/>
      <c r="AM335" s="1733"/>
      <c r="AN335" s="1733"/>
    </row>
    <row r="336" spans="9:40">
      <c r="I336" s="48"/>
      <c r="Q336" s="48"/>
      <c r="V336" s="1239"/>
      <c r="W336" s="1239"/>
      <c r="X336" s="1239"/>
      <c r="Y336" s="1240"/>
      <c r="Z336" s="1239"/>
      <c r="AA336" s="1239"/>
      <c r="AB336" s="1239"/>
      <c r="AG336" s="48"/>
      <c r="AK336" s="1733"/>
      <c r="AL336" s="1733"/>
      <c r="AM336" s="1733"/>
      <c r="AN336" s="1733"/>
    </row>
    <row r="337" spans="9:40">
      <c r="I337" s="48"/>
      <c r="Q337" s="48"/>
      <c r="V337" s="1239"/>
      <c r="W337" s="1239"/>
      <c r="X337" s="1239"/>
      <c r="Y337" s="1240"/>
      <c r="Z337" s="1239"/>
      <c r="AA337" s="1239"/>
      <c r="AB337" s="1239"/>
      <c r="AG337" s="48"/>
      <c r="AK337" s="1733"/>
      <c r="AL337" s="1733"/>
      <c r="AM337" s="1733"/>
      <c r="AN337" s="1733"/>
    </row>
    <row r="338" spans="9:40">
      <c r="I338" s="48"/>
      <c r="Q338" s="48"/>
      <c r="V338" s="1239"/>
      <c r="W338" s="1239"/>
      <c r="X338" s="1239"/>
      <c r="Y338" s="1240"/>
      <c r="Z338" s="1239"/>
      <c r="AA338" s="1239"/>
      <c r="AB338" s="1239"/>
      <c r="AG338" s="48"/>
      <c r="AK338" s="1733"/>
      <c r="AL338" s="1733"/>
      <c r="AM338" s="1733"/>
      <c r="AN338" s="1733"/>
    </row>
    <row r="339" spans="9:40">
      <c r="I339" s="48"/>
      <c r="Q339" s="48"/>
      <c r="V339" s="1239"/>
      <c r="W339" s="1239"/>
      <c r="X339" s="1239"/>
      <c r="Y339" s="1240"/>
      <c r="Z339" s="1239"/>
      <c r="AA339" s="1239"/>
      <c r="AB339" s="1239"/>
      <c r="AG339" s="48"/>
      <c r="AK339" s="1733"/>
      <c r="AL339" s="1733"/>
      <c r="AM339" s="1733"/>
      <c r="AN339" s="1733"/>
    </row>
    <row r="340" spans="9:40">
      <c r="I340" s="48"/>
      <c r="Q340" s="48"/>
      <c r="V340" s="1239"/>
      <c r="W340" s="1239"/>
      <c r="X340" s="1239"/>
      <c r="Y340" s="1240"/>
      <c r="Z340" s="1239"/>
      <c r="AA340" s="1239"/>
      <c r="AB340" s="1239"/>
      <c r="AG340" s="48"/>
      <c r="AK340" s="1733"/>
      <c r="AL340" s="1733"/>
      <c r="AM340" s="1733"/>
      <c r="AN340" s="1733"/>
    </row>
    <row r="341" spans="9:40">
      <c r="I341" s="48"/>
      <c r="Q341" s="48"/>
      <c r="V341" s="1239"/>
      <c r="W341" s="1239"/>
      <c r="X341" s="1239"/>
      <c r="Y341" s="1240"/>
      <c r="Z341" s="1239"/>
      <c r="AA341" s="1239"/>
      <c r="AB341" s="1239"/>
      <c r="AG341" s="48"/>
      <c r="AK341" s="1733"/>
      <c r="AL341" s="1733"/>
      <c r="AM341" s="1733"/>
      <c r="AN341" s="1733"/>
    </row>
    <row r="342" spans="9:40">
      <c r="I342" s="48"/>
      <c r="Q342" s="48"/>
      <c r="V342" s="1239"/>
      <c r="W342" s="1239"/>
      <c r="X342" s="1239"/>
      <c r="Y342" s="1240"/>
      <c r="Z342" s="1239"/>
      <c r="AA342" s="1239"/>
      <c r="AB342" s="1239"/>
      <c r="AG342" s="48"/>
      <c r="AK342" s="1733"/>
      <c r="AL342" s="1733"/>
      <c r="AM342" s="1733"/>
      <c r="AN342" s="1733"/>
    </row>
    <row r="343" spans="9:40">
      <c r="I343" s="48"/>
      <c r="Q343" s="48"/>
      <c r="V343" s="1239"/>
      <c r="W343" s="1239"/>
      <c r="X343" s="1239"/>
      <c r="Y343" s="1240"/>
      <c r="Z343" s="1239"/>
      <c r="AA343" s="1239"/>
      <c r="AB343" s="1239"/>
      <c r="AG343" s="48"/>
      <c r="AK343" s="1733"/>
      <c r="AL343" s="1733"/>
      <c r="AM343" s="1733"/>
      <c r="AN343" s="1733"/>
    </row>
    <row r="344" spans="9:40">
      <c r="I344" s="48"/>
      <c r="Q344" s="48"/>
      <c r="V344" s="1239"/>
      <c r="W344" s="1239"/>
      <c r="X344" s="1239"/>
      <c r="Y344" s="1240"/>
      <c r="Z344" s="1239"/>
      <c r="AA344" s="1239"/>
      <c r="AB344" s="1239"/>
      <c r="AG344" s="48"/>
      <c r="AK344" s="1733"/>
      <c r="AL344" s="1733"/>
      <c r="AM344" s="1733"/>
      <c r="AN344" s="1733"/>
    </row>
    <row r="345" spans="9:40">
      <c r="I345" s="48"/>
      <c r="Q345" s="48"/>
      <c r="V345" s="1239"/>
      <c r="W345" s="1239"/>
      <c r="X345" s="1239"/>
      <c r="Y345" s="1240"/>
      <c r="Z345" s="1239"/>
      <c r="AA345" s="1239"/>
      <c r="AB345" s="1239"/>
      <c r="AG345" s="48"/>
      <c r="AK345" s="1733"/>
      <c r="AL345" s="1733"/>
      <c r="AM345" s="1733"/>
      <c r="AN345" s="1733"/>
    </row>
    <row r="346" spans="9:40">
      <c r="I346" s="48"/>
      <c r="Q346" s="48"/>
      <c r="V346" s="1239"/>
      <c r="W346" s="1239"/>
      <c r="X346" s="1239"/>
      <c r="Y346" s="1240"/>
      <c r="Z346" s="1239"/>
      <c r="AA346" s="1239"/>
      <c r="AB346" s="1239"/>
      <c r="AG346" s="48"/>
      <c r="AK346" s="1733"/>
      <c r="AL346" s="1733"/>
      <c r="AM346" s="1733"/>
      <c r="AN346" s="1733"/>
    </row>
    <row r="347" spans="9:40">
      <c r="I347" s="48"/>
      <c r="Q347" s="48"/>
      <c r="V347" s="1239"/>
      <c r="W347" s="1239"/>
      <c r="X347" s="1239"/>
      <c r="Y347" s="1240"/>
      <c r="Z347" s="1239"/>
      <c r="AA347" s="1239"/>
      <c r="AB347" s="1239"/>
      <c r="AG347" s="48"/>
      <c r="AK347" s="1733"/>
      <c r="AL347" s="1733"/>
      <c r="AM347" s="1733"/>
      <c r="AN347" s="1733"/>
    </row>
    <row r="348" spans="9:40">
      <c r="I348" s="48"/>
      <c r="Q348" s="48"/>
      <c r="V348" s="1239"/>
      <c r="W348" s="1239"/>
      <c r="X348" s="1239"/>
      <c r="Y348" s="1240"/>
      <c r="Z348" s="1239"/>
      <c r="AA348" s="1239"/>
      <c r="AB348" s="1239"/>
      <c r="AG348" s="48"/>
      <c r="AK348" s="1733"/>
      <c r="AL348" s="1733"/>
      <c r="AM348" s="1733"/>
      <c r="AN348" s="1733"/>
    </row>
    <row r="349" spans="9:40">
      <c r="I349" s="48"/>
      <c r="Q349" s="48"/>
      <c r="V349" s="1239"/>
      <c r="W349" s="1239"/>
      <c r="X349" s="1239"/>
      <c r="Y349" s="1240"/>
      <c r="Z349" s="1239"/>
      <c r="AA349" s="1239"/>
      <c r="AB349" s="1239"/>
      <c r="AG349" s="48"/>
      <c r="AK349" s="1733"/>
      <c r="AL349" s="1733"/>
      <c r="AM349" s="1733"/>
      <c r="AN349" s="1733"/>
    </row>
    <row r="350" spans="9:40">
      <c r="I350" s="48"/>
      <c r="Q350" s="48"/>
      <c r="V350" s="1239"/>
      <c r="W350" s="1239"/>
      <c r="X350" s="1239"/>
      <c r="Y350" s="1240"/>
      <c r="Z350" s="1239"/>
      <c r="AA350" s="1239"/>
      <c r="AB350" s="1239"/>
      <c r="AG350" s="48"/>
      <c r="AK350" s="1733"/>
      <c r="AL350" s="1733"/>
      <c r="AM350" s="1733"/>
      <c r="AN350" s="1733"/>
    </row>
    <row r="351" spans="9:40">
      <c r="I351" s="48"/>
      <c r="Q351" s="48"/>
      <c r="V351" s="1239"/>
      <c r="W351" s="1239"/>
      <c r="X351" s="1239"/>
      <c r="Y351" s="1240"/>
      <c r="Z351" s="1239"/>
      <c r="AA351" s="1239"/>
      <c r="AB351" s="1239"/>
      <c r="AG351" s="48"/>
      <c r="AK351" s="1733"/>
      <c r="AL351" s="1733"/>
      <c r="AM351" s="1733"/>
      <c r="AN351" s="1733"/>
    </row>
    <row r="352" spans="9:40">
      <c r="I352" s="48"/>
      <c r="Q352" s="48"/>
      <c r="V352" s="1239"/>
      <c r="W352" s="1239"/>
      <c r="X352" s="1239"/>
      <c r="Y352" s="1240"/>
      <c r="Z352" s="1239"/>
      <c r="AA352" s="1239"/>
      <c r="AB352" s="1239"/>
      <c r="AG352" s="48"/>
      <c r="AK352" s="1733"/>
      <c r="AL352" s="1733"/>
      <c r="AM352" s="1733"/>
      <c r="AN352" s="1733"/>
    </row>
    <row r="353" spans="9:40">
      <c r="I353" s="48"/>
      <c r="Q353" s="48"/>
      <c r="V353" s="1239"/>
      <c r="W353" s="1239"/>
      <c r="X353" s="1239"/>
      <c r="Y353" s="1240"/>
      <c r="Z353" s="1239"/>
      <c r="AA353" s="1239"/>
      <c r="AB353" s="1239"/>
      <c r="AG353" s="48"/>
      <c r="AK353" s="1733"/>
      <c r="AL353" s="1733"/>
      <c r="AM353" s="1733"/>
      <c r="AN353" s="1733"/>
    </row>
    <row r="354" spans="9:40">
      <c r="I354" s="48"/>
      <c r="Q354" s="48"/>
      <c r="V354" s="1239"/>
      <c r="W354" s="1239"/>
      <c r="X354" s="1239"/>
      <c r="Y354" s="1240"/>
      <c r="Z354" s="1239"/>
      <c r="AA354" s="1239"/>
      <c r="AB354" s="1239"/>
      <c r="AG354" s="48"/>
      <c r="AK354" s="1733"/>
      <c r="AL354" s="1733"/>
      <c r="AM354" s="1733"/>
      <c r="AN354" s="1733"/>
    </row>
    <row r="355" spans="9:40">
      <c r="I355" s="48"/>
      <c r="Q355" s="48"/>
      <c r="V355" s="1239"/>
      <c r="W355" s="1239"/>
      <c r="X355" s="1239"/>
      <c r="Y355" s="1240"/>
      <c r="Z355" s="1239"/>
      <c r="AA355" s="1239"/>
      <c r="AB355" s="1239"/>
      <c r="AG355" s="48"/>
      <c r="AK355" s="1733"/>
      <c r="AL355" s="1733"/>
      <c r="AM355" s="1733"/>
      <c r="AN355" s="1733"/>
    </row>
    <row r="356" spans="9:40">
      <c r="I356" s="48"/>
      <c r="Q356" s="48"/>
      <c r="V356" s="1239"/>
      <c r="W356" s="1239"/>
      <c r="X356" s="1239"/>
      <c r="Y356" s="1240"/>
      <c r="Z356" s="1239"/>
      <c r="AA356" s="1239"/>
      <c r="AB356" s="1239"/>
      <c r="AG356" s="48"/>
      <c r="AK356" s="1733"/>
      <c r="AL356" s="1733"/>
      <c r="AM356" s="1733"/>
      <c r="AN356" s="1733"/>
    </row>
    <row r="357" spans="9:40">
      <c r="I357" s="48"/>
      <c r="Q357" s="48"/>
      <c r="V357" s="1239"/>
      <c r="W357" s="1239"/>
      <c r="X357" s="1239"/>
      <c r="Y357" s="1240"/>
      <c r="Z357" s="1239"/>
      <c r="AA357" s="1239"/>
      <c r="AB357" s="1239"/>
      <c r="AG357" s="48"/>
      <c r="AK357" s="1733"/>
      <c r="AL357" s="1733"/>
      <c r="AM357" s="1733"/>
      <c r="AN357" s="1733"/>
    </row>
    <row r="358" spans="9:40">
      <c r="I358" s="48"/>
      <c r="Q358" s="48"/>
      <c r="V358" s="1239"/>
      <c r="W358" s="1239"/>
      <c r="X358" s="1239"/>
      <c r="Y358" s="1240"/>
      <c r="Z358" s="1239"/>
      <c r="AA358" s="1239"/>
      <c r="AB358" s="1239"/>
      <c r="AG358" s="48"/>
      <c r="AK358" s="1733"/>
      <c r="AL358" s="1733"/>
      <c r="AM358" s="1733"/>
      <c r="AN358" s="1733"/>
    </row>
    <row r="359" spans="9:40">
      <c r="I359" s="48"/>
      <c r="Q359" s="48"/>
      <c r="V359" s="1239"/>
      <c r="W359" s="1239"/>
      <c r="X359" s="1239"/>
      <c r="Y359" s="1240"/>
      <c r="Z359" s="1239"/>
      <c r="AA359" s="1239"/>
      <c r="AB359" s="1239"/>
      <c r="AG359" s="48"/>
      <c r="AK359" s="1733"/>
      <c r="AL359" s="1733"/>
      <c r="AM359" s="1733"/>
      <c r="AN359" s="1733"/>
    </row>
    <row r="360" spans="9:40">
      <c r="I360" s="48"/>
      <c r="Q360" s="48"/>
      <c r="V360" s="1239"/>
      <c r="W360" s="1239"/>
      <c r="X360" s="1239"/>
      <c r="Y360" s="1240"/>
      <c r="Z360" s="1239"/>
      <c r="AA360" s="1239"/>
      <c r="AB360" s="1239"/>
      <c r="AG360" s="48"/>
      <c r="AK360" s="1733"/>
      <c r="AL360" s="1733"/>
      <c r="AM360" s="1733"/>
      <c r="AN360" s="1733"/>
    </row>
    <row r="361" spans="9:40">
      <c r="I361" s="48"/>
      <c r="Q361" s="48"/>
      <c r="V361" s="1239"/>
      <c r="W361" s="1239"/>
      <c r="X361" s="1239"/>
      <c r="Y361" s="1240"/>
      <c r="Z361" s="1239"/>
      <c r="AA361" s="1239"/>
      <c r="AB361" s="1239"/>
      <c r="AG361" s="48"/>
      <c r="AK361" s="1733"/>
      <c r="AL361" s="1733"/>
      <c r="AM361" s="1733"/>
      <c r="AN361" s="1733"/>
    </row>
    <row r="362" spans="9:40">
      <c r="I362" s="48"/>
      <c r="Q362" s="48"/>
      <c r="V362" s="1239"/>
      <c r="W362" s="1239"/>
      <c r="X362" s="1239"/>
      <c r="Y362" s="1240"/>
      <c r="Z362" s="1239"/>
      <c r="AA362" s="1239"/>
      <c r="AB362" s="1239"/>
      <c r="AG362" s="48"/>
      <c r="AK362" s="1733"/>
      <c r="AL362" s="1733"/>
      <c r="AM362" s="1733"/>
      <c r="AN362" s="1733"/>
    </row>
    <row r="363" spans="9:40">
      <c r="I363" s="48"/>
      <c r="Q363" s="48"/>
      <c r="V363" s="1239"/>
      <c r="W363" s="1239"/>
      <c r="X363" s="1239"/>
      <c r="Y363" s="1240"/>
      <c r="Z363" s="1239"/>
      <c r="AA363" s="1239"/>
      <c r="AB363" s="1239"/>
      <c r="AG363" s="48"/>
      <c r="AK363" s="1733"/>
      <c r="AL363" s="1733"/>
      <c r="AM363" s="1733"/>
      <c r="AN363" s="1733"/>
    </row>
    <row r="364" spans="9:40">
      <c r="I364" s="48"/>
      <c r="Q364" s="48"/>
      <c r="V364" s="1239"/>
      <c r="W364" s="1239"/>
      <c r="X364" s="1239"/>
      <c r="Y364" s="1240"/>
      <c r="Z364" s="1239"/>
      <c r="AA364" s="1239"/>
      <c r="AB364" s="1239"/>
      <c r="AG364" s="48"/>
      <c r="AK364" s="1733"/>
      <c r="AL364" s="1733"/>
      <c r="AM364" s="1733"/>
      <c r="AN364" s="1733"/>
    </row>
    <row r="365" spans="9:40">
      <c r="I365" s="48"/>
      <c r="Q365" s="48"/>
      <c r="V365" s="1239"/>
      <c r="W365" s="1239"/>
      <c r="X365" s="1239"/>
      <c r="Y365" s="1240"/>
      <c r="Z365" s="1239"/>
      <c r="AA365" s="1239"/>
      <c r="AB365" s="1239"/>
      <c r="AG365" s="48"/>
      <c r="AK365" s="1733"/>
      <c r="AL365" s="1733"/>
      <c r="AM365" s="1733"/>
      <c r="AN365" s="1733"/>
    </row>
    <row r="366" spans="9:40">
      <c r="I366" s="48"/>
      <c r="Q366" s="48"/>
      <c r="V366" s="1239"/>
      <c r="W366" s="1239"/>
      <c r="X366" s="1239"/>
      <c r="Y366" s="1240"/>
      <c r="Z366" s="1239"/>
      <c r="AA366" s="1239"/>
      <c r="AB366" s="1239"/>
      <c r="AG366" s="48"/>
      <c r="AK366" s="1733"/>
      <c r="AL366" s="1733"/>
      <c r="AM366" s="1733"/>
      <c r="AN366" s="1733"/>
    </row>
    <row r="367" spans="9:40">
      <c r="I367" s="48"/>
      <c r="Q367" s="48"/>
      <c r="V367" s="1239"/>
      <c r="W367" s="1239"/>
      <c r="X367" s="1239"/>
      <c r="Y367" s="1240"/>
      <c r="Z367" s="1239"/>
      <c r="AA367" s="1239"/>
      <c r="AB367" s="1239"/>
      <c r="AG367" s="48"/>
      <c r="AK367" s="1733"/>
      <c r="AL367" s="1733"/>
      <c r="AM367" s="1733"/>
      <c r="AN367" s="1733"/>
    </row>
    <row r="368" spans="9:40">
      <c r="I368" s="48"/>
      <c r="Q368" s="48"/>
      <c r="V368" s="1239"/>
      <c r="W368" s="1239"/>
      <c r="X368" s="1239"/>
      <c r="Y368" s="1240"/>
      <c r="Z368" s="1239"/>
      <c r="AA368" s="1239"/>
      <c r="AB368" s="1239"/>
      <c r="AG368" s="48"/>
      <c r="AK368" s="1733"/>
      <c r="AL368" s="1733"/>
      <c r="AM368" s="1733"/>
      <c r="AN368" s="1733"/>
    </row>
    <row r="369" spans="9:40">
      <c r="I369" s="48"/>
      <c r="Q369" s="48"/>
      <c r="V369" s="1239"/>
      <c r="W369" s="1239"/>
      <c r="X369" s="1239"/>
      <c r="Y369" s="1240"/>
      <c r="Z369" s="1239"/>
      <c r="AA369" s="1239"/>
      <c r="AB369" s="1239"/>
      <c r="AG369" s="48"/>
      <c r="AK369" s="1733"/>
      <c r="AL369" s="1733"/>
      <c r="AM369" s="1733"/>
      <c r="AN369" s="1733"/>
    </row>
    <row r="370" spans="9:40">
      <c r="I370" s="48"/>
      <c r="Q370" s="48"/>
      <c r="V370" s="1239"/>
      <c r="W370" s="1239"/>
      <c r="X370" s="1239"/>
      <c r="Y370" s="1240"/>
      <c r="Z370" s="1239"/>
      <c r="AA370" s="1239"/>
      <c r="AB370" s="1239"/>
      <c r="AG370" s="48"/>
      <c r="AK370" s="1733"/>
      <c r="AL370" s="1733"/>
      <c r="AM370" s="1733"/>
      <c r="AN370" s="1733"/>
    </row>
    <row r="371" spans="9:40">
      <c r="I371" s="48"/>
      <c r="Q371" s="48"/>
      <c r="V371" s="1239"/>
      <c r="W371" s="1239"/>
      <c r="X371" s="1239"/>
      <c r="Y371" s="1240"/>
      <c r="Z371" s="1239"/>
      <c r="AA371" s="1239"/>
      <c r="AB371" s="1239"/>
      <c r="AG371" s="48"/>
      <c r="AK371" s="1733"/>
      <c r="AL371" s="1733"/>
      <c r="AM371" s="1733"/>
      <c r="AN371" s="1733"/>
    </row>
    <row r="372" spans="9:40">
      <c r="I372" s="48"/>
      <c r="Q372" s="48"/>
      <c r="V372" s="1239"/>
      <c r="W372" s="1239"/>
      <c r="X372" s="1239"/>
      <c r="Y372" s="1240"/>
      <c r="Z372" s="1239"/>
      <c r="AA372" s="1239"/>
      <c r="AB372" s="1239"/>
      <c r="AG372" s="48"/>
      <c r="AK372" s="1733"/>
      <c r="AL372" s="1733"/>
      <c r="AM372" s="1733"/>
      <c r="AN372" s="1733"/>
    </row>
    <row r="373" spans="9:40">
      <c r="I373" s="48"/>
      <c r="Q373" s="48"/>
      <c r="V373" s="1239"/>
      <c r="W373" s="1239"/>
      <c r="X373" s="1239"/>
      <c r="Y373" s="1240"/>
      <c r="Z373" s="1239"/>
      <c r="AA373" s="1239"/>
      <c r="AB373" s="1239"/>
      <c r="AG373" s="48"/>
      <c r="AK373" s="1733"/>
      <c r="AL373" s="1733"/>
      <c r="AM373" s="1733"/>
      <c r="AN373" s="1733"/>
    </row>
    <row r="374" spans="9:40">
      <c r="I374" s="48"/>
      <c r="Q374" s="48"/>
      <c r="V374" s="1239"/>
      <c r="W374" s="1239"/>
      <c r="X374" s="1239"/>
      <c r="Y374" s="1240"/>
      <c r="Z374" s="1239"/>
      <c r="AA374" s="1239"/>
      <c r="AB374" s="1239"/>
      <c r="AG374" s="48"/>
      <c r="AK374" s="1733"/>
      <c r="AL374" s="1733"/>
      <c r="AM374" s="1733"/>
      <c r="AN374" s="1733"/>
    </row>
    <row r="375" spans="9:40">
      <c r="I375" s="48"/>
      <c r="Q375" s="48"/>
      <c r="V375" s="1239"/>
      <c r="W375" s="1239"/>
      <c r="X375" s="1239"/>
      <c r="Y375" s="1240"/>
      <c r="Z375" s="1239"/>
      <c r="AA375" s="1239"/>
      <c r="AB375" s="1239"/>
      <c r="AG375" s="48"/>
      <c r="AK375" s="1733"/>
      <c r="AL375" s="1733"/>
      <c r="AM375" s="1733"/>
      <c r="AN375" s="1733"/>
    </row>
    <row r="376" spans="9:40">
      <c r="I376" s="48"/>
      <c r="Q376" s="48"/>
      <c r="V376" s="1239"/>
      <c r="W376" s="1239"/>
      <c r="X376" s="1239"/>
      <c r="Y376" s="1240"/>
      <c r="Z376" s="1239"/>
      <c r="AA376" s="1239"/>
      <c r="AB376" s="1239"/>
      <c r="AG376" s="48"/>
      <c r="AK376" s="1733"/>
      <c r="AL376" s="1733"/>
      <c r="AM376" s="1733"/>
      <c r="AN376" s="1733"/>
    </row>
    <row r="377" spans="9:40">
      <c r="I377" s="48"/>
      <c r="Q377" s="48"/>
      <c r="V377" s="1239"/>
      <c r="W377" s="1239"/>
      <c r="X377" s="1239"/>
      <c r="Y377" s="1240"/>
      <c r="Z377" s="1239"/>
      <c r="AA377" s="1239"/>
      <c r="AB377" s="1239"/>
      <c r="AG377" s="48"/>
      <c r="AK377" s="1733"/>
      <c r="AL377" s="1733"/>
      <c r="AM377" s="1733"/>
      <c r="AN377" s="1733"/>
    </row>
    <row r="378" spans="9:40">
      <c r="I378" s="48"/>
      <c r="Q378" s="48"/>
      <c r="V378" s="1239"/>
      <c r="W378" s="1239"/>
      <c r="X378" s="1239"/>
      <c r="Y378" s="1240"/>
      <c r="Z378" s="1239"/>
      <c r="AA378" s="1239"/>
      <c r="AB378" s="1239"/>
      <c r="AG378" s="48"/>
      <c r="AK378" s="1733"/>
      <c r="AL378" s="1733"/>
      <c r="AM378" s="1733"/>
      <c r="AN378" s="1733"/>
    </row>
    <row r="379" spans="9:40">
      <c r="I379" s="48"/>
      <c r="Q379" s="48"/>
      <c r="V379" s="1239"/>
      <c r="W379" s="1239"/>
      <c r="X379" s="1239"/>
      <c r="Y379" s="1240"/>
      <c r="Z379" s="1239"/>
      <c r="AA379" s="1239"/>
      <c r="AB379" s="1239"/>
      <c r="AG379" s="48"/>
      <c r="AK379" s="1733"/>
      <c r="AL379" s="1733"/>
      <c r="AM379" s="1733"/>
      <c r="AN379" s="1733"/>
    </row>
    <row r="380" spans="9:40">
      <c r="I380" s="48"/>
      <c r="Q380" s="48"/>
      <c r="V380" s="1239"/>
      <c r="W380" s="1239"/>
      <c r="X380" s="1239"/>
      <c r="Y380" s="1240"/>
      <c r="Z380" s="1239"/>
      <c r="AA380" s="1239"/>
      <c r="AB380" s="1239"/>
      <c r="AG380" s="48"/>
      <c r="AK380" s="1733"/>
      <c r="AL380" s="1733"/>
      <c r="AM380" s="1733"/>
      <c r="AN380" s="1733"/>
    </row>
    <row r="381" spans="9:40">
      <c r="I381" s="48"/>
      <c r="Q381" s="48"/>
      <c r="V381" s="1239"/>
      <c r="W381" s="1239"/>
      <c r="X381" s="1239"/>
      <c r="Y381" s="1240"/>
      <c r="Z381" s="1239"/>
      <c r="AA381" s="1239"/>
      <c r="AB381" s="1239"/>
      <c r="AG381" s="48"/>
      <c r="AK381" s="1733"/>
      <c r="AL381" s="1733"/>
      <c r="AM381" s="1733"/>
      <c r="AN381" s="1733"/>
    </row>
    <row r="382" spans="9:40">
      <c r="I382" s="48"/>
      <c r="Q382" s="48"/>
      <c r="V382" s="1239"/>
      <c r="W382" s="1239"/>
      <c r="X382" s="1239"/>
      <c r="Y382" s="1240"/>
      <c r="Z382" s="1239"/>
      <c r="AA382" s="1239"/>
      <c r="AB382" s="1239"/>
      <c r="AG382" s="48"/>
      <c r="AK382" s="1733"/>
      <c r="AL382" s="1733"/>
      <c r="AM382" s="1733"/>
      <c r="AN382" s="1733"/>
    </row>
    <row r="383" spans="9:40">
      <c r="I383" s="48"/>
      <c r="Q383" s="48"/>
      <c r="V383" s="1239"/>
      <c r="W383" s="1239"/>
      <c r="X383" s="1239"/>
      <c r="Y383" s="1240"/>
      <c r="Z383" s="1239"/>
      <c r="AA383" s="1239"/>
      <c r="AB383" s="1239"/>
      <c r="AG383" s="48"/>
      <c r="AK383" s="1733"/>
      <c r="AL383" s="1733"/>
      <c r="AM383" s="1733"/>
      <c r="AN383" s="1733"/>
    </row>
    <row r="384" spans="9:40">
      <c r="I384" s="48"/>
      <c r="Q384" s="48"/>
      <c r="V384" s="1239"/>
      <c r="W384" s="1239"/>
      <c r="X384" s="1239"/>
      <c r="Y384" s="1240"/>
      <c r="Z384" s="1239"/>
      <c r="AA384" s="1239"/>
      <c r="AB384" s="1239"/>
      <c r="AG384" s="48"/>
      <c r="AK384" s="1733"/>
      <c r="AL384" s="1733"/>
      <c r="AM384" s="1733"/>
      <c r="AN384" s="1733"/>
    </row>
    <row r="385" spans="9:40">
      <c r="I385" s="48"/>
      <c r="Q385" s="48"/>
      <c r="V385" s="1239"/>
      <c r="W385" s="1239"/>
      <c r="X385" s="1239"/>
      <c r="Y385" s="1240"/>
      <c r="Z385" s="1239"/>
      <c r="AA385" s="1239"/>
      <c r="AB385" s="1239"/>
      <c r="AG385" s="48"/>
      <c r="AK385" s="1733"/>
      <c r="AL385" s="1733"/>
      <c r="AM385" s="1733"/>
      <c r="AN385" s="1733"/>
    </row>
    <row r="386" spans="9:40">
      <c r="I386" s="48"/>
      <c r="Q386" s="48"/>
      <c r="V386" s="1239"/>
      <c r="W386" s="1239"/>
      <c r="X386" s="1239"/>
      <c r="Y386" s="1240"/>
      <c r="Z386" s="1239"/>
      <c r="AA386" s="1239"/>
      <c r="AB386" s="1239"/>
      <c r="AG386" s="48"/>
      <c r="AK386" s="1733"/>
      <c r="AL386" s="1733"/>
      <c r="AM386" s="1733"/>
      <c r="AN386" s="1733"/>
    </row>
    <row r="387" spans="9:40">
      <c r="I387" s="48"/>
      <c r="Q387" s="48"/>
      <c r="V387" s="1239"/>
      <c r="W387" s="1239"/>
      <c r="X387" s="1239"/>
      <c r="Y387" s="1240"/>
      <c r="Z387" s="1239"/>
      <c r="AA387" s="1239"/>
      <c r="AB387" s="1239"/>
      <c r="AG387" s="48"/>
      <c r="AK387" s="1733"/>
      <c r="AL387" s="1733"/>
      <c r="AM387" s="1733"/>
      <c r="AN387" s="1733"/>
    </row>
    <row r="388" spans="9:40">
      <c r="I388" s="48"/>
      <c r="Q388" s="48"/>
      <c r="V388" s="1239"/>
      <c r="W388" s="1239"/>
      <c r="X388" s="1239"/>
      <c r="Y388" s="1240"/>
      <c r="Z388" s="1239"/>
      <c r="AA388" s="1239"/>
      <c r="AB388" s="1239"/>
      <c r="AG388" s="48"/>
      <c r="AK388" s="1733"/>
      <c r="AL388" s="1733"/>
      <c r="AM388" s="1733"/>
      <c r="AN388" s="1733"/>
    </row>
    <row r="389" spans="9:40">
      <c r="I389" s="48"/>
      <c r="Q389" s="48"/>
      <c r="V389" s="1239"/>
      <c r="W389" s="1239"/>
      <c r="X389" s="1239"/>
      <c r="Y389" s="1240"/>
      <c r="Z389" s="1239"/>
      <c r="AA389" s="1239"/>
      <c r="AB389" s="1239"/>
      <c r="AG389" s="48"/>
      <c r="AK389" s="1733"/>
      <c r="AL389" s="1733"/>
      <c r="AM389" s="1733"/>
      <c r="AN389" s="1733"/>
    </row>
    <row r="390" spans="9:40">
      <c r="I390" s="48"/>
      <c r="Q390" s="48"/>
      <c r="V390" s="1239"/>
      <c r="W390" s="1239"/>
      <c r="X390" s="1239"/>
      <c r="Y390" s="1240"/>
      <c r="Z390" s="1239"/>
      <c r="AA390" s="1239"/>
      <c r="AB390" s="1239"/>
      <c r="AG390" s="48"/>
      <c r="AK390" s="1733"/>
      <c r="AL390" s="1733"/>
      <c r="AM390" s="1733"/>
      <c r="AN390" s="1733"/>
    </row>
    <row r="391" spans="9:40">
      <c r="I391" s="48"/>
      <c r="Q391" s="48"/>
      <c r="V391" s="1239"/>
      <c r="W391" s="1239"/>
      <c r="X391" s="1239"/>
      <c r="Y391" s="1240"/>
      <c r="Z391" s="1239"/>
      <c r="AA391" s="1239"/>
      <c r="AB391" s="1239"/>
      <c r="AG391" s="48"/>
      <c r="AK391" s="1733"/>
      <c r="AL391" s="1733"/>
      <c r="AM391" s="1733"/>
      <c r="AN391" s="1733"/>
    </row>
    <row r="392" spans="9:40">
      <c r="I392" s="48"/>
      <c r="Q392" s="48"/>
      <c r="V392" s="1239"/>
      <c r="W392" s="1239"/>
      <c r="X392" s="1239"/>
      <c r="Y392" s="1240"/>
      <c r="Z392" s="1239"/>
      <c r="AA392" s="1239"/>
      <c r="AB392" s="1239"/>
      <c r="AG392" s="48"/>
      <c r="AK392" s="1733"/>
      <c r="AL392" s="1733"/>
      <c r="AM392" s="1733"/>
      <c r="AN392" s="1733"/>
    </row>
    <row r="393" spans="9:40">
      <c r="I393" s="48"/>
      <c r="Q393" s="48"/>
      <c r="V393" s="1239"/>
      <c r="W393" s="1239"/>
      <c r="X393" s="1239"/>
      <c r="Y393" s="1240"/>
      <c r="Z393" s="1239"/>
      <c r="AA393" s="1239"/>
      <c r="AB393" s="1239"/>
      <c r="AG393" s="48"/>
      <c r="AK393" s="1733"/>
      <c r="AL393" s="1733"/>
      <c r="AM393" s="1733"/>
      <c r="AN393" s="1733"/>
    </row>
    <row r="394" spans="9:40">
      <c r="I394" s="48"/>
      <c r="Q394" s="48"/>
      <c r="V394" s="1239"/>
      <c r="W394" s="1239"/>
      <c r="X394" s="1239"/>
      <c r="Y394" s="1240"/>
      <c r="Z394" s="1239"/>
      <c r="AA394" s="1239"/>
      <c r="AB394" s="1239"/>
      <c r="AG394" s="48"/>
      <c r="AK394" s="1733"/>
      <c r="AL394" s="1733"/>
      <c r="AM394" s="1733"/>
      <c r="AN394" s="1733"/>
    </row>
    <row r="395" spans="9:40">
      <c r="I395" s="48"/>
      <c r="Q395" s="48"/>
      <c r="V395" s="1239"/>
      <c r="W395" s="1239"/>
      <c r="X395" s="1239"/>
      <c r="Y395" s="1240"/>
      <c r="Z395" s="1239"/>
      <c r="AA395" s="1239"/>
      <c r="AB395" s="1239"/>
      <c r="AG395" s="48"/>
      <c r="AK395" s="1733"/>
      <c r="AL395" s="1733"/>
      <c r="AM395" s="1733"/>
      <c r="AN395" s="1733"/>
    </row>
    <row r="396" spans="9:40">
      <c r="I396" s="48"/>
      <c r="Q396" s="48"/>
      <c r="V396" s="1239"/>
      <c r="W396" s="1239"/>
      <c r="X396" s="1239"/>
      <c r="Y396" s="1240"/>
      <c r="Z396" s="1239"/>
      <c r="AA396" s="1239"/>
      <c r="AB396" s="1239"/>
      <c r="AG396" s="48"/>
      <c r="AK396" s="1733"/>
      <c r="AL396" s="1733"/>
      <c r="AM396" s="1733"/>
      <c r="AN396" s="1733"/>
    </row>
    <row r="397" spans="9:40">
      <c r="I397" s="48"/>
      <c r="Q397" s="48"/>
      <c r="V397" s="1239"/>
      <c r="W397" s="1239"/>
      <c r="X397" s="1239"/>
      <c r="Y397" s="1240"/>
      <c r="Z397" s="1239"/>
      <c r="AA397" s="1239"/>
      <c r="AB397" s="1239"/>
      <c r="AG397" s="48"/>
      <c r="AK397" s="1733"/>
      <c r="AL397" s="1733"/>
      <c r="AM397" s="1733"/>
      <c r="AN397" s="1733"/>
    </row>
    <row r="398" spans="9:40">
      <c r="I398" s="48"/>
      <c r="Q398" s="48"/>
      <c r="V398" s="1239"/>
      <c r="W398" s="1239"/>
      <c r="X398" s="1239"/>
      <c r="Y398" s="1240"/>
      <c r="Z398" s="1239"/>
      <c r="AA398" s="1239"/>
      <c r="AB398" s="1239"/>
      <c r="AG398" s="48"/>
      <c r="AK398" s="1733"/>
      <c r="AL398" s="1733"/>
      <c r="AM398" s="1733"/>
      <c r="AN398" s="1733"/>
    </row>
    <row r="399" spans="9:40">
      <c r="I399" s="48"/>
      <c r="Q399" s="48"/>
      <c r="V399" s="1239"/>
      <c r="W399" s="1239"/>
      <c r="X399" s="1239"/>
      <c r="Y399" s="1240"/>
      <c r="Z399" s="1239"/>
      <c r="AA399" s="1239"/>
      <c r="AB399" s="1239"/>
      <c r="AG399" s="48"/>
      <c r="AK399" s="1733"/>
      <c r="AL399" s="1733"/>
      <c r="AM399" s="1733"/>
      <c r="AN399" s="1733"/>
    </row>
    <row r="400" spans="9:40">
      <c r="I400" s="48"/>
      <c r="Q400" s="48"/>
      <c r="V400" s="1239"/>
      <c r="W400" s="1239"/>
      <c r="X400" s="1239"/>
      <c r="Y400" s="1240"/>
      <c r="Z400" s="1239"/>
      <c r="AA400" s="1239"/>
      <c r="AB400" s="1239"/>
      <c r="AG400" s="48"/>
      <c r="AK400" s="1733"/>
      <c r="AL400" s="1733"/>
      <c r="AM400" s="1733"/>
      <c r="AN400" s="1733"/>
    </row>
    <row r="401" spans="9:40">
      <c r="I401" s="48"/>
      <c r="Q401" s="48"/>
      <c r="V401" s="1239"/>
      <c r="W401" s="1239"/>
      <c r="X401" s="1239"/>
      <c r="Y401" s="1240"/>
      <c r="Z401" s="1239"/>
      <c r="AA401" s="1239"/>
      <c r="AB401" s="1239"/>
      <c r="AG401" s="48"/>
      <c r="AK401" s="1733"/>
      <c r="AL401" s="1733"/>
      <c r="AM401" s="1733"/>
      <c r="AN401" s="1733"/>
    </row>
    <row r="402" spans="9:40">
      <c r="I402" s="48"/>
      <c r="Q402" s="48"/>
      <c r="V402" s="1239"/>
      <c r="W402" s="1239"/>
      <c r="X402" s="1239"/>
      <c r="Y402" s="1240"/>
      <c r="Z402" s="1239"/>
      <c r="AA402" s="1239"/>
      <c r="AB402" s="1239"/>
      <c r="AG402" s="48"/>
      <c r="AK402" s="1733"/>
      <c r="AL402" s="1733"/>
      <c r="AM402" s="1733"/>
      <c r="AN402" s="1733"/>
    </row>
    <row r="403" spans="9:40">
      <c r="I403" s="48"/>
      <c r="Q403" s="48"/>
      <c r="V403" s="1239"/>
      <c r="W403" s="1239"/>
      <c r="X403" s="1239"/>
      <c r="Y403" s="1240"/>
      <c r="Z403" s="1239"/>
      <c r="AA403" s="1239"/>
      <c r="AB403" s="1239"/>
      <c r="AG403" s="48"/>
      <c r="AK403" s="1733"/>
      <c r="AL403" s="1733"/>
      <c r="AM403" s="1733"/>
      <c r="AN403" s="1733"/>
    </row>
    <row r="404" spans="9:40">
      <c r="I404" s="48"/>
      <c r="Q404" s="48"/>
      <c r="V404" s="1239"/>
      <c r="W404" s="1239"/>
      <c r="X404" s="1239"/>
      <c r="Y404" s="1240"/>
      <c r="Z404" s="1239"/>
      <c r="AA404" s="1239"/>
      <c r="AB404" s="1239"/>
      <c r="AG404" s="48"/>
      <c r="AK404" s="1733"/>
      <c r="AL404" s="1733"/>
      <c r="AM404" s="1733"/>
      <c r="AN404" s="1733"/>
    </row>
    <row r="405" spans="9:40">
      <c r="I405" s="48"/>
      <c r="Q405" s="48"/>
      <c r="V405" s="1239"/>
      <c r="W405" s="1239"/>
      <c r="X405" s="1239"/>
      <c r="Y405" s="1240"/>
      <c r="Z405" s="1239"/>
      <c r="AA405" s="1239"/>
      <c r="AB405" s="1239"/>
      <c r="AG405" s="48"/>
      <c r="AK405" s="1733"/>
      <c r="AL405" s="1733"/>
      <c r="AM405" s="1733"/>
      <c r="AN405" s="1733"/>
    </row>
    <row r="406" spans="9:40">
      <c r="I406" s="48"/>
      <c r="Q406" s="48"/>
      <c r="V406" s="1239"/>
      <c r="W406" s="1239"/>
      <c r="X406" s="1239"/>
      <c r="Y406" s="1240"/>
      <c r="Z406" s="1239"/>
      <c r="AA406" s="1239"/>
      <c r="AB406" s="1239"/>
      <c r="AG406" s="48"/>
      <c r="AK406" s="1733"/>
      <c r="AL406" s="1733"/>
      <c r="AM406" s="1733"/>
      <c r="AN406" s="1733"/>
    </row>
    <row r="407" spans="9:40">
      <c r="I407" s="48"/>
      <c r="Q407" s="48"/>
      <c r="V407" s="1239"/>
      <c r="W407" s="1239"/>
      <c r="X407" s="1239"/>
      <c r="Y407" s="1240"/>
      <c r="Z407" s="1239"/>
      <c r="AA407" s="1239"/>
      <c r="AB407" s="1239"/>
      <c r="AG407" s="48"/>
      <c r="AK407" s="1733"/>
      <c r="AL407" s="1733"/>
      <c r="AM407" s="1733"/>
      <c r="AN407" s="1733"/>
    </row>
    <row r="408" spans="9:40">
      <c r="I408" s="48"/>
      <c r="Q408" s="48"/>
      <c r="V408" s="1239"/>
      <c r="W408" s="1239"/>
      <c r="X408" s="1239"/>
      <c r="Y408" s="1240"/>
      <c r="Z408" s="1239"/>
      <c r="AA408" s="1239"/>
      <c r="AB408" s="1239"/>
      <c r="AG408" s="48"/>
      <c r="AK408" s="1733"/>
      <c r="AL408" s="1733"/>
      <c r="AM408" s="1733"/>
      <c r="AN408" s="1733"/>
    </row>
    <row r="409" spans="9:40">
      <c r="I409" s="48"/>
      <c r="Q409" s="48"/>
      <c r="V409" s="1239"/>
      <c r="W409" s="1239"/>
      <c r="X409" s="1239"/>
      <c r="Y409" s="1240"/>
      <c r="Z409" s="1239"/>
      <c r="AA409" s="1239"/>
      <c r="AB409" s="1239"/>
      <c r="AG409" s="48"/>
      <c r="AK409" s="1733"/>
      <c r="AL409" s="1733"/>
      <c r="AM409" s="1733"/>
      <c r="AN409" s="1733"/>
    </row>
    <row r="410" spans="9:40">
      <c r="I410" s="48"/>
      <c r="Q410" s="48"/>
      <c r="V410" s="1239"/>
      <c r="W410" s="1239"/>
      <c r="X410" s="1239"/>
      <c r="Y410" s="1240"/>
      <c r="Z410" s="1239"/>
      <c r="AA410" s="1239"/>
      <c r="AB410" s="1239"/>
      <c r="AG410" s="48"/>
      <c r="AK410" s="1733"/>
      <c r="AL410" s="1733"/>
      <c r="AM410" s="1733"/>
      <c r="AN410" s="1733"/>
    </row>
    <row r="411" spans="9:40">
      <c r="I411" s="48"/>
      <c r="Q411" s="48"/>
      <c r="V411" s="1239"/>
      <c r="W411" s="1239"/>
      <c r="X411" s="1239"/>
      <c r="Y411" s="1240"/>
      <c r="Z411" s="1239"/>
      <c r="AA411" s="1239"/>
      <c r="AB411" s="1239"/>
      <c r="AG411" s="48"/>
      <c r="AK411" s="1733"/>
      <c r="AL411" s="1733"/>
      <c r="AM411" s="1733"/>
      <c r="AN411" s="1733"/>
    </row>
    <row r="412" spans="9:40">
      <c r="I412" s="48"/>
      <c r="Q412" s="48"/>
      <c r="V412" s="1239"/>
      <c r="W412" s="1239"/>
      <c r="X412" s="1239"/>
      <c r="Y412" s="1240"/>
      <c r="Z412" s="1239"/>
      <c r="AA412" s="1239"/>
      <c r="AB412" s="1239"/>
      <c r="AG412" s="48"/>
      <c r="AK412" s="1733"/>
      <c r="AL412" s="1733"/>
      <c r="AM412" s="1733"/>
      <c r="AN412" s="1733"/>
    </row>
    <row r="413" spans="9:40">
      <c r="I413" s="48"/>
      <c r="Q413" s="48"/>
      <c r="V413" s="1239"/>
      <c r="W413" s="1239"/>
      <c r="X413" s="1239"/>
      <c r="Y413" s="1240"/>
      <c r="Z413" s="1239"/>
      <c r="AA413" s="1239"/>
      <c r="AB413" s="1239"/>
      <c r="AG413" s="48"/>
      <c r="AK413" s="1733"/>
      <c r="AL413" s="1733"/>
      <c r="AM413" s="1733"/>
      <c r="AN413" s="1733"/>
    </row>
    <row r="414" spans="9:40">
      <c r="I414" s="48"/>
      <c r="Q414" s="48"/>
      <c r="V414" s="1239"/>
      <c r="W414" s="1239"/>
      <c r="X414" s="1239"/>
      <c r="Y414" s="1240"/>
      <c r="Z414" s="1239"/>
      <c r="AA414" s="1239"/>
      <c r="AB414" s="1239"/>
      <c r="AG414" s="48"/>
      <c r="AK414" s="1733"/>
      <c r="AL414" s="1733"/>
      <c r="AM414" s="1733"/>
      <c r="AN414" s="1733"/>
    </row>
    <row r="415" spans="9:40">
      <c r="I415" s="48"/>
      <c r="Q415" s="48"/>
      <c r="V415" s="1239"/>
      <c r="W415" s="1239"/>
      <c r="X415" s="1239"/>
      <c r="Y415" s="1240"/>
      <c r="Z415" s="1239"/>
      <c r="AA415" s="1239"/>
      <c r="AB415" s="1239"/>
      <c r="AG415" s="48"/>
      <c r="AK415" s="1733"/>
      <c r="AL415" s="1733"/>
      <c r="AM415" s="1733"/>
      <c r="AN415" s="1733"/>
    </row>
    <row r="416" spans="9:40">
      <c r="I416" s="48"/>
      <c r="Q416" s="48"/>
      <c r="V416" s="1239"/>
      <c r="W416" s="1239"/>
      <c r="X416" s="1239"/>
      <c r="Y416" s="1240"/>
      <c r="Z416" s="1239"/>
      <c r="AA416" s="1239"/>
      <c r="AB416" s="1239"/>
      <c r="AG416" s="48"/>
      <c r="AK416" s="1733"/>
      <c r="AL416" s="1733"/>
      <c r="AM416" s="1733"/>
      <c r="AN416" s="1733"/>
    </row>
    <row r="417" spans="9:40">
      <c r="I417" s="48"/>
      <c r="Q417" s="48"/>
      <c r="V417" s="1239"/>
      <c r="W417" s="1239"/>
      <c r="X417" s="1239"/>
      <c r="Y417" s="1240"/>
      <c r="Z417" s="1239"/>
      <c r="AA417" s="1239"/>
      <c r="AB417" s="1239"/>
      <c r="AG417" s="48"/>
      <c r="AK417" s="1733"/>
      <c r="AL417" s="1733"/>
      <c r="AM417" s="1733"/>
      <c r="AN417" s="1733"/>
    </row>
    <row r="418" spans="9:40">
      <c r="I418" s="48"/>
      <c r="Q418" s="48"/>
      <c r="V418" s="1239"/>
      <c r="W418" s="1239"/>
      <c r="X418" s="1239"/>
      <c r="Y418" s="1240"/>
      <c r="Z418" s="1239"/>
      <c r="AA418" s="1239"/>
      <c r="AB418" s="1239"/>
      <c r="AG418" s="48"/>
      <c r="AK418" s="1733"/>
      <c r="AL418" s="1733"/>
      <c r="AM418" s="1733"/>
      <c r="AN418" s="1733"/>
    </row>
    <row r="419" spans="9:40">
      <c r="I419" s="48"/>
      <c r="Q419" s="48"/>
      <c r="V419" s="1239"/>
      <c r="W419" s="1239"/>
      <c r="X419" s="1239"/>
      <c r="Y419" s="1240"/>
      <c r="Z419" s="1239"/>
      <c r="AA419" s="1239"/>
      <c r="AB419" s="1239"/>
      <c r="AG419" s="48"/>
      <c r="AK419" s="1733"/>
      <c r="AL419" s="1733"/>
      <c r="AM419" s="1733"/>
      <c r="AN419" s="1733"/>
    </row>
    <row r="420" spans="9:40">
      <c r="I420" s="48"/>
      <c r="Q420" s="48"/>
      <c r="V420" s="1239"/>
      <c r="W420" s="1239"/>
      <c r="X420" s="1239"/>
      <c r="Y420" s="1240"/>
      <c r="Z420" s="1239"/>
      <c r="AA420" s="1239"/>
      <c r="AB420" s="1239"/>
      <c r="AG420" s="48"/>
      <c r="AK420" s="1733"/>
      <c r="AL420" s="1733"/>
      <c r="AM420" s="1733"/>
      <c r="AN420" s="1733"/>
    </row>
    <row r="421" spans="9:40">
      <c r="I421" s="48"/>
      <c r="Q421" s="48"/>
      <c r="V421" s="1239"/>
      <c r="W421" s="1239"/>
      <c r="X421" s="1239"/>
      <c r="Y421" s="1240"/>
      <c r="Z421" s="1239"/>
      <c r="AA421" s="1239"/>
      <c r="AB421" s="1239"/>
      <c r="AG421" s="48"/>
      <c r="AK421" s="1733"/>
      <c r="AL421" s="1733"/>
      <c r="AM421" s="1733"/>
      <c r="AN421" s="1733"/>
    </row>
    <row r="422" spans="9:40">
      <c r="I422" s="48"/>
      <c r="Q422" s="48"/>
      <c r="V422" s="1239"/>
      <c r="W422" s="1239"/>
      <c r="X422" s="1239"/>
      <c r="Y422" s="1240"/>
      <c r="Z422" s="1239"/>
      <c r="AA422" s="1239"/>
      <c r="AB422" s="1239"/>
      <c r="AG422" s="48"/>
      <c r="AK422" s="1733"/>
      <c r="AL422" s="1733"/>
      <c r="AM422" s="1733"/>
      <c r="AN422" s="1733"/>
    </row>
    <row r="423" spans="9:40">
      <c r="I423" s="48"/>
      <c r="Q423" s="48"/>
      <c r="V423" s="1239"/>
      <c r="W423" s="1239"/>
      <c r="X423" s="1239"/>
      <c r="Y423" s="1240"/>
      <c r="Z423" s="1239"/>
      <c r="AA423" s="1239"/>
      <c r="AB423" s="1239"/>
      <c r="AG423" s="48"/>
      <c r="AK423" s="1733"/>
      <c r="AL423" s="1733"/>
      <c r="AM423" s="1733"/>
      <c r="AN423" s="1733"/>
    </row>
    <row r="424" spans="9:40">
      <c r="I424" s="48"/>
      <c r="Q424" s="48"/>
      <c r="V424" s="1239"/>
      <c r="W424" s="1239"/>
      <c r="X424" s="1239"/>
      <c r="Y424" s="1240"/>
      <c r="Z424" s="1239"/>
      <c r="AA424" s="1239"/>
      <c r="AB424" s="1239"/>
      <c r="AG424" s="48"/>
      <c r="AK424" s="1733"/>
      <c r="AL424" s="1733"/>
      <c r="AM424" s="1733"/>
      <c r="AN424" s="1733"/>
    </row>
    <row r="425" spans="9:40">
      <c r="I425" s="48"/>
      <c r="Q425" s="48"/>
      <c r="V425" s="1239"/>
      <c r="W425" s="1239"/>
      <c r="X425" s="1239"/>
      <c r="Y425" s="1240"/>
      <c r="Z425" s="1239"/>
      <c r="AA425" s="1239"/>
      <c r="AB425" s="1239"/>
      <c r="AG425" s="48"/>
      <c r="AK425" s="1733"/>
      <c r="AL425" s="1733"/>
      <c r="AM425" s="1733"/>
      <c r="AN425" s="1733"/>
    </row>
    <row r="426" spans="9:40">
      <c r="I426" s="48"/>
      <c r="Q426" s="48"/>
      <c r="V426" s="1239"/>
      <c r="W426" s="1239"/>
      <c r="X426" s="1239"/>
      <c r="Y426" s="1240"/>
      <c r="Z426" s="1239"/>
      <c r="AA426" s="1239"/>
      <c r="AB426" s="1239"/>
      <c r="AG426" s="48"/>
      <c r="AK426" s="1733"/>
      <c r="AL426" s="1733"/>
      <c r="AM426" s="1733"/>
      <c r="AN426" s="1733"/>
    </row>
    <row r="427" spans="9:40">
      <c r="I427" s="48"/>
      <c r="Q427" s="48"/>
      <c r="V427" s="1239"/>
      <c r="W427" s="1239"/>
      <c r="X427" s="1239"/>
      <c r="Y427" s="1240"/>
      <c r="Z427" s="1239"/>
      <c r="AA427" s="1239"/>
      <c r="AB427" s="1239"/>
      <c r="AG427" s="48"/>
      <c r="AK427" s="1733"/>
      <c r="AL427" s="1733"/>
      <c r="AM427" s="1733"/>
      <c r="AN427" s="1733"/>
    </row>
    <row r="428" spans="9:40">
      <c r="I428" s="48"/>
      <c r="Q428" s="48"/>
      <c r="V428" s="1239"/>
      <c r="W428" s="1239"/>
      <c r="X428" s="1239"/>
      <c r="Y428" s="1240"/>
      <c r="Z428" s="1239"/>
      <c r="AA428" s="1239"/>
      <c r="AB428" s="1239"/>
      <c r="AG428" s="48"/>
      <c r="AK428" s="1733"/>
      <c r="AL428" s="1733"/>
      <c r="AM428" s="1733"/>
      <c r="AN428" s="1733"/>
    </row>
    <row r="429" spans="9:40">
      <c r="I429" s="48"/>
      <c r="Q429" s="48"/>
      <c r="V429" s="1239"/>
      <c r="W429" s="1239"/>
      <c r="X429" s="1239"/>
      <c r="Y429" s="1240"/>
      <c r="Z429" s="1239"/>
      <c r="AA429" s="1239"/>
      <c r="AB429" s="1239"/>
      <c r="AG429" s="48"/>
      <c r="AK429" s="1733"/>
      <c r="AL429" s="1733"/>
      <c r="AM429" s="1733"/>
      <c r="AN429" s="1733"/>
    </row>
    <row r="430" spans="9:40">
      <c r="I430" s="48"/>
      <c r="Q430" s="48"/>
      <c r="V430" s="1239"/>
      <c r="W430" s="1239"/>
      <c r="X430" s="1239"/>
      <c r="Y430" s="1240"/>
      <c r="Z430" s="1239"/>
      <c r="AA430" s="1239"/>
      <c r="AB430" s="1239"/>
      <c r="AG430" s="48"/>
      <c r="AK430" s="1733"/>
      <c r="AL430" s="1733"/>
      <c r="AM430" s="1733"/>
      <c r="AN430" s="1733"/>
    </row>
    <row r="431" spans="9:40">
      <c r="I431" s="48"/>
      <c r="Q431" s="48"/>
      <c r="V431" s="1239"/>
      <c r="W431" s="1239"/>
      <c r="X431" s="1239"/>
      <c r="Y431" s="1240"/>
      <c r="Z431" s="1239"/>
      <c r="AA431" s="1239"/>
      <c r="AB431" s="1239"/>
      <c r="AG431" s="48"/>
      <c r="AK431" s="1733"/>
      <c r="AL431" s="1733"/>
      <c r="AM431" s="1733"/>
      <c r="AN431" s="1733"/>
    </row>
    <row r="432" spans="9:40">
      <c r="I432" s="48"/>
      <c r="Q432" s="48"/>
      <c r="V432" s="1239"/>
      <c r="W432" s="1239"/>
      <c r="X432" s="1239"/>
      <c r="Y432" s="1240"/>
      <c r="Z432" s="1239"/>
      <c r="AA432" s="1239"/>
      <c r="AB432" s="1239"/>
      <c r="AG432" s="48"/>
      <c r="AK432" s="1733"/>
      <c r="AL432" s="1733"/>
      <c r="AM432" s="1733"/>
      <c r="AN432" s="1733"/>
    </row>
    <row r="433" spans="9:40">
      <c r="I433" s="48"/>
      <c r="Q433" s="48"/>
      <c r="V433" s="1239"/>
      <c r="W433" s="1239"/>
      <c r="X433" s="1239"/>
      <c r="Y433" s="1240"/>
      <c r="Z433" s="1239"/>
      <c r="AA433" s="1239"/>
      <c r="AB433" s="1239"/>
      <c r="AG433" s="48"/>
      <c r="AK433" s="1733"/>
      <c r="AL433" s="1733"/>
      <c r="AM433" s="1733"/>
      <c r="AN433" s="1733"/>
    </row>
    <row r="434" spans="9:40">
      <c r="I434" s="48"/>
      <c r="Q434" s="48"/>
      <c r="V434" s="1239"/>
      <c r="W434" s="1239"/>
      <c r="X434" s="1239"/>
      <c r="Y434" s="1240"/>
      <c r="Z434" s="1239"/>
      <c r="AA434" s="1239"/>
      <c r="AB434" s="1239"/>
      <c r="AG434" s="48"/>
      <c r="AK434" s="1733"/>
      <c r="AL434" s="1733"/>
      <c r="AM434" s="1733"/>
      <c r="AN434" s="1733"/>
    </row>
    <row r="435" spans="9:40">
      <c r="I435" s="48"/>
      <c r="Q435" s="48"/>
      <c r="V435" s="1239"/>
      <c r="W435" s="1239"/>
      <c r="X435" s="1239"/>
      <c r="Y435" s="1240"/>
      <c r="Z435" s="1239"/>
      <c r="AA435" s="1239"/>
      <c r="AB435" s="1239"/>
      <c r="AG435" s="48"/>
      <c r="AK435" s="1733"/>
      <c r="AL435" s="1733"/>
      <c r="AM435" s="1733"/>
      <c r="AN435" s="1733"/>
    </row>
    <row r="436" spans="9:40">
      <c r="I436" s="48"/>
      <c r="Q436" s="48"/>
      <c r="V436" s="1239"/>
      <c r="W436" s="1239"/>
      <c r="X436" s="1239"/>
      <c r="Y436" s="1240"/>
      <c r="Z436" s="1239"/>
      <c r="AA436" s="1239"/>
      <c r="AB436" s="1239"/>
      <c r="AG436" s="48"/>
      <c r="AK436" s="1733"/>
      <c r="AL436" s="1733"/>
      <c r="AM436" s="1733"/>
      <c r="AN436" s="1733"/>
    </row>
    <row r="437" spans="9:40">
      <c r="I437" s="48"/>
      <c r="Q437" s="48"/>
      <c r="V437" s="1239"/>
      <c r="W437" s="1239"/>
      <c r="X437" s="1239"/>
      <c r="Y437" s="1240"/>
      <c r="Z437" s="1239"/>
      <c r="AA437" s="1239"/>
      <c r="AB437" s="1239"/>
      <c r="AG437" s="48"/>
      <c r="AK437" s="1733"/>
      <c r="AL437" s="1733"/>
      <c r="AM437" s="1733"/>
      <c r="AN437" s="1733"/>
    </row>
    <row r="438" spans="9:40">
      <c r="I438" s="48"/>
      <c r="Q438" s="48"/>
      <c r="V438" s="1239"/>
      <c r="W438" s="1239"/>
      <c r="X438" s="1239"/>
      <c r="Y438" s="1240"/>
      <c r="Z438" s="1239"/>
      <c r="AA438" s="1239"/>
      <c r="AB438" s="1239"/>
      <c r="AG438" s="48"/>
      <c r="AK438" s="1733"/>
      <c r="AL438" s="1733"/>
      <c r="AM438" s="1733"/>
      <c r="AN438" s="1733"/>
    </row>
    <row r="439" spans="9:40">
      <c r="I439" s="48"/>
      <c r="Q439" s="48"/>
      <c r="V439" s="1239"/>
      <c r="W439" s="1239"/>
      <c r="X439" s="1239"/>
      <c r="Y439" s="1240"/>
      <c r="Z439" s="1239"/>
      <c r="AA439" s="1239"/>
      <c r="AB439" s="1239"/>
      <c r="AG439" s="48"/>
      <c r="AK439" s="1733"/>
      <c r="AL439" s="1733"/>
      <c r="AM439" s="1733"/>
      <c r="AN439" s="1733"/>
    </row>
    <row r="440" spans="9:40">
      <c r="I440" s="48"/>
      <c r="Q440" s="48"/>
      <c r="V440" s="1239"/>
      <c r="W440" s="1239"/>
      <c r="X440" s="1239"/>
      <c r="Y440" s="1240"/>
      <c r="Z440" s="1239"/>
      <c r="AA440" s="1239"/>
      <c r="AB440" s="1239"/>
      <c r="AG440" s="48"/>
      <c r="AK440" s="1733"/>
      <c r="AL440" s="1733"/>
      <c r="AM440" s="1733"/>
      <c r="AN440" s="1733"/>
    </row>
    <row r="441" spans="9:40">
      <c r="I441" s="48"/>
      <c r="Q441" s="48"/>
      <c r="V441" s="1239"/>
      <c r="W441" s="1239"/>
      <c r="X441" s="1239"/>
      <c r="Y441" s="1240"/>
      <c r="Z441" s="1239"/>
      <c r="AA441" s="1239"/>
      <c r="AB441" s="1239"/>
      <c r="AG441" s="48"/>
      <c r="AK441" s="1733"/>
      <c r="AL441" s="1733"/>
      <c r="AM441" s="1733"/>
      <c r="AN441" s="1733"/>
    </row>
    <row r="442" spans="9:40">
      <c r="I442" s="48"/>
      <c r="Q442" s="48"/>
      <c r="V442" s="1239"/>
      <c r="W442" s="1239"/>
      <c r="X442" s="1239"/>
      <c r="Y442" s="1240"/>
      <c r="Z442" s="1239"/>
      <c r="AA442" s="1239"/>
      <c r="AB442" s="1239"/>
      <c r="AG442" s="48"/>
      <c r="AK442" s="1733"/>
      <c r="AL442" s="1733"/>
      <c r="AM442" s="1733"/>
      <c r="AN442" s="1733"/>
    </row>
    <row r="443" spans="9:40">
      <c r="I443" s="48"/>
      <c r="Q443" s="48"/>
      <c r="V443" s="1239"/>
      <c r="W443" s="1239"/>
      <c r="X443" s="1239"/>
      <c r="Y443" s="1240"/>
      <c r="Z443" s="1239"/>
      <c r="AA443" s="1239"/>
      <c r="AB443" s="1239"/>
      <c r="AG443" s="48"/>
      <c r="AK443" s="1733"/>
      <c r="AL443" s="1733"/>
      <c r="AM443" s="1733"/>
      <c r="AN443" s="1733"/>
    </row>
    <row r="444" spans="9:40">
      <c r="I444" s="48"/>
      <c r="Q444" s="48"/>
      <c r="V444" s="1239"/>
      <c r="W444" s="1239"/>
      <c r="X444" s="1239"/>
      <c r="Y444" s="1240"/>
      <c r="Z444" s="1239"/>
      <c r="AA444" s="1239"/>
      <c r="AB444" s="1239"/>
      <c r="AG444" s="48"/>
      <c r="AK444" s="1733"/>
      <c r="AL444" s="1733"/>
      <c r="AM444" s="1733"/>
      <c r="AN444" s="1733"/>
    </row>
    <row r="445" spans="9:40">
      <c r="I445" s="48"/>
      <c r="Q445" s="48"/>
      <c r="V445" s="1239"/>
      <c r="W445" s="1239"/>
      <c r="X445" s="1239"/>
      <c r="Y445" s="1240"/>
      <c r="Z445" s="1239"/>
      <c r="AA445" s="1239"/>
      <c r="AB445" s="1239"/>
      <c r="AG445" s="48"/>
      <c r="AK445" s="1733"/>
      <c r="AL445" s="1733"/>
      <c r="AM445" s="1733"/>
      <c r="AN445" s="1733"/>
    </row>
    <row r="446" spans="9:40">
      <c r="I446" s="48"/>
      <c r="Q446" s="48"/>
      <c r="V446" s="1239"/>
      <c r="W446" s="1239"/>
      <c r="X446" s="1239"/>
      <c r="Y446" s="1240"/>
      <c r="Z446" s="1239"/>
      <c r="AA446" s="1239"/>
      <c r="AB446" s="1239"/>
      <c r="AG446" s="48"/>
      <c r="AK446" s="1733"/>
      <c r="AL446" s="1733"/>
      <c r="AM446" s="1733"/>
      <c r="AN446" s="1733"/>
    </row>
    <row r="447" spans="9:40">
      <c r="I447" s="48"/>
      <c r="Q447" s="48"/>
      <c r="V447" s="1239"/>
      <c r="W447" s="1239"/>
      <c r="X447" s="1239"/>
      <c r="Y447" s="1240"/>
      <c r="Z447" s="1239"/>
      <c r="AA447" s="1239"/>
      <c r="AB447" s="1239"/>
      <c r="AG447" s="48"/>
      <c r="AK447" s="1733"/>
      <c r="AL447" s="1733"/>
      <c r="AM447" s="1733"/>
      <c r="AN447" s="1733"/>
    </row>
    <row r="448" spans="9:40">
      <c r="I448" s="48"/>
      <c r="Q448" s="48"/>
      <c r="V448" s="1239"/>
      <c r="W448" s="1239"/>
      <c r="X448" s="1239"/>
      <c r="Y448" s="1240"/>
      <c r="Z448" s="1239"/>
      <c r="AA448" s="1239"/>
      <c r="AB448" s="1239"/>
      <c r="AG448" s="48"/>
      <c r="AK448" s="1733"/>
      <c r="AL448" s="1733"/>
      <c r="AM448" s="1733"/>
      <c r="AN448" s="1733"/>
    </row>
    <row r="449" spans="9:40">
      <c r="I449" s="48"/>
      <c r="Q449" s="48"/>
      <c r="V449" s="1239"/>
      <c r="W449" s="1239"/>
      <c r="X449" s="1239"/>
      <c r="Y449" s="1240"/>
      <c r="Z449" s="1239"/>
      <c r="AA449" s="1239"/>
      <c r="AB449" s="1239"/>
      <c r="AG449" s="48"/>
      <c r="AK449" s="1733"/>
      <c r="AL449" s="1733"/>
      <c r="AM449" s="1733"/>
      <c r="AN449" s="1733"/>
    </row>
    <row r="450" spans="9:40">
      <c r="I450" s="48"/>
      <c r="Q450" s="48"/>
      <c r="V450" s="1239"/>
      <c r="W450" s="1239"/>
      <c r="X450" s="1239"/>
      <c r="Y450" s="1240"/>
      <c r="Z450" s="1239"/>
      <c r="AA450" s="1239"/>
      <c r="AB450" s="1239"/>
      <c r="AG450" s="48"/>
      <c r="AK450" s="1733"/>
      <c r="AL450" s="1733"/>
      <c r="AM450" s="1733"/>
      <c r="AN450" s="1733"/>
    </row>
    <row r="451" spans="9:40">
      <c r="I451" s="48"/>
      <c r="Q451" s="48"/>
      <c r="V451" s="1239"/>
      <c r="W451" s="1239"/>
      <c r="X451" s="1239"/>
      <c r="Y451" s="1240"/>
      <c r="Z451" s="1239"/>
      <c r="AA451" s="1239"/>
      <c r="AB451" s="1239"/>
      <c r="AG451" s="48"/>
      <c r="AK451" s="1733"/>
      <c r="AL451" s="1733"/>
      <c r="AM451" s="1733"/>
      <c r="AN451" s="1733"/>
    </row>
    <row r="452" spans="9:40">
      <c r="I452" s="48"/>
      <c r="Q452" s="48"/>
      <c r="V452" s="1239"/>
      <c r="W452" s="1239"/>
      <c r="X452" s="1239"/>
      <c r="Y452" s="1240"/>
      <c r="Z452" s="1239"/>
      <c r="AA452" s="1239"/>
      <c r="AB452" s="1239"/>
      <c r="AG452" s="48"/>
      <c r="AK452" s="1733"/>
      <c r="AL452" s="1733"/>
      <c r="AM452" s="1733"/>
      <c r="AN452" s="1733"/>
    </row>
    <row r="453" spans="9:40">
      <c r="I453" s="48"/>
      <c r="Q453" s="48"/>
      <c r="V453" s="1239"/>
      <c r="W453" s="1239"/>
      <c r="X453" s="1239"/>
      <c r="Y453" s="1240"/>
      <c r="Z453" s="1239"/>
      <c r="AA453" s="1239"/>
      <c r="AB453" s="1239"/>
      <c r="AG453" s="48"/>
      <c r="AK453" s="1733"/>
      <c r="AL453" s="1733"/>
      <c r="AM453" s="1733"/>
      <c r="AN453" s="1733"/>
    </row>
    <row r="454" spans="9:40">
      <c r="I454" s="48"/>
      <c r="Q454" s="48"/>
      <c r="V454" s="1239"/>
      <c r="W454" s="1239"/>
      <c r="X454" s="1239"/>
      <c r="Y454" s="1240"/>
      <c r="Z454" s="1239"/>
      <c r="AA454" s="1239"/>
      <c r="AB454" s="1239"/>
      <c r="AG454" s="48"/>
      <c r="AK454" s="1733"/>
      <c r="AL454" s="1733"/>
      <c r="AM454" s="1733"/>
      <c r="AN454" s="1733"/>
    </row>
    <row r="455" spans="9:40">
      <c r="I455" s="48"/>
      <c r="Q455" s="48"/>
      <c r="V455" s="1239"/>
      <c r="W455" s="1239"/>
      <c r="X455" s="1239"/>
      <c r="Y455" s="1240"/>
      <c r="Z455" s="1239"/>
      <c r="AA455" s="1239"/>
      <c r="AB455" s="1239"/>
      <c r="AG455" s="48"/>
      <c r="AK455" s="1733"/>
      <c r="AL455" s="1733"/>
      <c r="AM455" s="1733"/>
      <c r="AN455" s="1733"/>
    </row>
    <row r="456" spans="9:40">
      <c r="I456" s="48"/>
      <c r="Q456" s="48"/>
      <c r="V456" s="1239"/>
      <c r="W456" s="1239"/>
      <c r="X456" s="1239"/>
      <c r="Y456" s="1240"/>
      <c r="Z456" s="1239"/>
      <c r="AA456" s="1239"/>
      <c r="AB456" s="1239"/>
      <c r="AG456" s="48"/>
      <c r="AK456" s="1733"/>
      <c r="AL456" s="1733"/>
      <c r="AM456" s="1733"/>
      <c r="AN456" s="1733"/>
    </row>
    <row r="457" spans="9:40">
      <c r="I457" s="48"/>
      <c r="Q457" s="48"/>
      <c r="V457" s="1239"/>
      <c r="W457" s="1239"/>
      <c r="X457" s="1239"/>
      <c r="Y457" s="1240"/>
      <c r="Z457" s="1239"/>
      <c r="AA457" s="1239"/>
      <c r="AB457" s="1239"/>
      <c r="AG457" s="48"/>
      <c r="AK457" s="1733"/>
      <c r="AL457" s="1733"/>
      <c r="AM457" s="1733"/>
      <c r="AN457" s="1733"/>
    </row>
    <row r="458" spans="9:40">
      <c r="I458" s="48"/>
      <c r="Q458" s="48"/>
      <c r="V458" s="1239"/>
      <c r="W458" s="1239"/>
      <c r="X458" s="1239"/>
      <c r="Y458" s="1240"/>
      <c r="Z458" s="1239"/>
      <c r="AA458" s="1239"/>
      <c r="AB458" s="1239"/>
      <c r="AG458" s="48"/>
      <c r="AK458" s="1733"/>
      <c r="AL458" s="1733"/>
      <c r="AM458" s="1733"/>
      <c r="AN458" s="1733"/>
    </row>
    <row r="459" spans="9:40">
      <c r="I459" s="48"/>
      <c r="Q459" s="48"/>
      <c r="V459" s="1239"/>
      <c r="W459" s="1239"/>
      <c r="X459" s="1239"/>
      <c r="Y459" s="1240"/>
      <c r="Z459" s="1239"/>
      <c r="AA459" s="1239"/>
      <c r="AB459" s="1239"/>
      <c r="AG459" s="48"/>
      <c r="AK459" s="1733"/>
      <c r="AL459" s="1733"/>
      <c r="AM459" s="1733"/>
      <c r="AN459" s="1733"/>
    </row>
    <row r="460" spans="9:40">
      <c r="I460" s="48"/>
      <c r="Q460" s="48"/>
      <c r="V460" s="1239"/>
      <c r="W460" s="1239"/>
      <c r="X460" s="1239"/>
      <c r="Y460" s="1240"/>
      <c r="Z460" s="1239"/>
      <c r="AA460" s="1239"/>
      <c r="AB460" s="1239"/>
      <c r="AG460" s="48"/>
      <c r="AK460" s="1733"/>
      <c r="AL460" s="1733"/>
      <c r="AM460" s="1733"/>
      <c r="AN460" s="1733"/>
    </row>
    <row r="461" spans="9:40">
      <c r="I461" s="48"/>
      <c r="Q461" s="48"/>
      <c r="V461" s="1239"/>
      <c r="W461" s="1239"/>
      <c r="X461" s="1239"/>
      <c r="Y461" s="1240"/>
      <c r="Z461" s="1239"/>
      <c r="AA461" s="1239"/>
      <c r="AB461" s="1239"/>
      <c r="AG461" s="48"/>
      <c r="AK461" s="1733"/>
      <c r="AL461" s="1733"/>
      <c r="AM461" s="1733"/>
      <c r="AN461" s="1733"/>
    </row>
    <row r="462" spans="9:40">
      <c r="I462" s="48"/>
      <c r="Q462" s="48"/>
      <c r="V462" s="1239"/>
      <c r="W462" s="1239"/>
      <c r="X462" s="1239"/>
      <c r="Y462" s="1240"/>
      <c r="Z462" s="1239"/>
      <c r="AA462" s="1239"/>
      <c r="AB462" s="1239"/>
      <c r="AG462" s="48"/>
      <c r="AK462" s="1733"/>
      <c r="AL462" s="1733"/>
      <c r="AM462" s="1733"/>
      <c r="AN462" s="1733"/>
    </row>
    <row r="463" spans="9:40">
      <c r="I463" s="48"/>
      <c r="Q463" s="48"/>
      <c r="V463" s="1239"/>
      <c r="W463" s="1239"/>
      <c r="X463" s="1239"/>
      <c r="Y463" s="1240"/>
      <c r="Z463" s="1239"/>
      <c r="AA463" s="1239"/>
      <c r="AB463" s="1239"/>
      <c r="AG463" s="48"/>
      <c r="AK463" s="1733"/>
      <c r="AL463" s="1733"/>
      <c r="AM463" s="1733"/>
      <c r="AN463" s="1733"/>
    </row>
    <row r="464" spans="9:40">
      <c r="I464" s="48"/>
      <c r="Q464" s="48"/>
      <c r="V464" s="1239"/>
      <c r="W464" s="1239"/>
      <c r="X464" s="1239"/>
      <c r="Y464" s="1240"/>
      <c r="Z464" s="1239"/>
      <c r="AA464" s="1239"/>
      <c r="AB464" s="1239"/>
      <c r="AG464" s="48"/>
      <c r="AK464" s="1733"/>
      <c r="AL464" s="1733"/>
      <c r="AM464" s="1733"/>
      <c r="AN464" s="1733"/>
    </row>
    <row r="465" spans="9:40">
      <c r="I465" s="48"/>
      <c r="Q465" s="48"/>
      <c r="V465" s="1239"/>
      <c r="W465" s="1239"/>
      <c r="X465" s="1239"/>
      <c r="Y465" s="1240"/>
      <c r="Z465" s="1239"/>
      <c r="AA465" s="1239"/>
      <c r="AB465" s="1239"/>
      <c r="AG465" s="48"/>
      <c r="AK465" s="1733"/>
      <c r="AL465" s="1733"/>
      <c r="AM465" s="1733"/>
      <c r="AN465" s="1733"/>
    </row>
    <row r="466" spans="9:40">
      <c r="I466" s="48"/>
      <c r="Q466" s="48"/>
      <c r="V466" s="1239"/>
      <c r="W466" s="1239"/>
      <c r="X466" s="1239"/>
      <c r="Y466" s="1240"/>
      <c r="Z466" s="1239"/>
      <c r="AA466" s="1239"/>
      <c r="AB466" s="1239"/>
      <c r="AG466" s="48"/>
      <c r="AK466" s="1733"/>
      <c r="AL466" s="1733"/>
      <c r="AM466" s="1733"/>
      <c r="AN466" s="1733"/>
    </row>
    <row r="467" spans="9:40">
      <c r="I467" s="48"/>
      <c r="Q467" s="48"/>
      <c r="V467" s="1239"/>
      <c r="W467" s="1239"/>
      <c r="X467" s="1239"/>
      <c r="Y467" s="1240"/>
      <c r="Z467" s="1239"/>
      <c r="AA467" s="1239"/>
      <c r="AB467" s="1239"/>
      <c r="AG467" s="48"/>
      <c r="AK467" s="1733"/>
      <c r="AL467" s="1733"/>
      <c r="AM467" s="1733"/>
      <c r="AN467" s="1733"/>
    </row>
    <row r="468" spans="9:40">
      <c r="I468" s="48"/>
      <c r="Q468" s="48"/>
      <c r="V468" s="1239"/>
      <c r="W468" s="1239"/>
      <c r="X468" s="1239"/>
      <c r="Y468" s="1240"/>
      <c r="Z468" s="1239"/>
      <c r="AA468" s="1239"/>
      <c r="AB468" s="1239"/>
      <c r="AG468" s="48"/>
      <c r="AK468" s="1733"/>
      <c r="AL468" s="1733"/>
      <c r="AM468" s="1733"/>
      <c r="AN468" s="1733"/>
    </row>
    <row r="469" spans="9:40">
      <c r="I469" s="48"/>
      <c r="Q469" s="48"/>
      <c r="V469" s="1239"/>
      <c r="W469" s="1239"/>
      <c r="X469" s="1239"/>
      <c r="Y469" s="1240"/>
      <c r="Z469" s="1239"/>
      <c r="AA469" s="1239"/>
      <c r="AB469" s="1239"/>
      <c r="AG469" s="48"/>
      <c r="AK469" s="1733"/>
      <c r="AL469" s="1733"/>
      <c r="AM469" s="1733"/>
      <c r="AN469" s="1733"/>
    </row>
    <row r="470" spans="9:40">
      <c r="I470" s="48"/>
      <c r="Q470" s="48"/>
      <c r="V470" s="1239"/>
      <c r="W470" s="1239"/>
      <c r="X470" s="1239"/>
      <c r="Y470" s="1240"/>
      <c r="Z470" s="1239"/>
      <c r="AA470" s="1239"/>
      <c r="AB470" s="1239"/>
      <c r="AG470" s="48"/>
      <c r="AK470" s="1733"/>
      <c r="AL470" s="1733"/>
      <c r="AM470" s="1733"/>
      <c r="AN470" s="1733"/>
    </row>
    <row r="471" spans="9:40">
      <c r="I471" s="48"/>
      <c r="Q471" s="48"/>
      <c r="V471" s="1239"/>
      <c r="W471" s="1239"/>
      <c r="X471" s="1239"/>
      <c r="Y471" s="1240"/>
      <c r="Z471" s="1239"/>
      <c r="AA471" s="1239"/>
      <c r="AB471" s="1239"/>
      <c r="AG471" s="48"/>
      <c r="AK471" s="1733"/>
      <c r="AL471" s="1733"/>
      <c r="AM471" s="1733"/>
      <c r="AN471" s="1733"/>
    </row>
    <row r="472" spans="9:40">
      <c r="I472" s="48"/>
      <c r="Q472" s="48"/>
      <c r="V472" s="1239"/>
      <c r="W472" s="1239"/>
      <c r="X472" s="1239"/>
      <c r="Y472" s="1240"/>
      <c r="Z472" s="1239"/>
      <c r="AA472" s="1239"/>
      <c r="AB472" s="1239"/>
      <c r="AG472" s="48"/>
      <c r="AK472" s="1733"/>
      <c r="AL472" s="1733"/>
      <c r="AM472" s="1733"/>
      <c r="AN472" s="1733"/>
    </row>
    <row r="473" spans="9:40">
      <c r="I473" s="48"/>
      <c r="Q473" s="48"/>
      <c r="V473" s="1239"/>
      <c r="W473" s="1239"/>
      <c r="X473" s="1239"/>
      <c r="Y473" s="1240"/>
      <c r="Z473" s="1239"/>
      <c r="AA473" s="1239"/>
      <c r="AB473" s="1239"/>
      <c r="AG473" s="48"/>
      <c r="AK473" s="1733"/>
      <c r="AL473" s="1733"/>
      <c r="AM473" s="1733"/>
      <c r="AN473" s="1733"/>
    </row>
    <row r="474" spans="9:40">
      <c r="I474" s="48"/>
      <c r="Q474" s="48"/>
      <c r="V474" s="1239"/>
      <c r="W474" s="1239"/>
      <c r="X474" s="1239"/>
      <c r="Y474" s="1240"/>
      <c r="Z474" s="1239"/>
      <c r="AA474" s="1239"/>
      <c r="AB474" s="1239"/>
      <c r="AG474" s="48"/>
      <c r="AK474" s="1733"/>
      <c r="AL474" s="1733"/>
      <c r="AM474" s="1733"/>
      <c r="AN474" s="1733"/>
    </row>
    <row r="475" spans="9:40">
      <c r="I475" s="48"/>
      <c r="Q475" s="48"/>
      <c r="V475" s="1239"/>
      <c r="W475" s="1239"/>
      <c r="X475" s="1239"/>
      <c r="Y475" s="1240"/>
      <c r="Z475" s="1239"/>
      <c r="AA475" s="1239"/>
      <c r="AB475" s="1239"/>
      <c r="AG475" s="48"/>
      <c r="AK475" s="1733"/>
      <c r="AL475" s="1733"/>
      <c r="AM475" s="1733"/>
      <c r="AN475" s="1733"/>
    </row>
    <row r="476" spans="9:40">
      <c r="I476" s="48"/>
      <c r="Q476" s="48"/>
      <c r="V476" s="1239"/>
      <c r="W476" s="1239"/>
      <c r="X476" s="1239"/>
      <c r="Y476" s="1240"/>
      <c r="Z476" s="1239"/>
      <c r="AA476" s="1239"/>
      <c r="AB476" s="1239"/>
      <c r="AG476" s="48"/>
      <c r="AK476" s="1733"/>
      <c r="AL476" s="1733"/>
      <c r="AM476" s="1733"/>
      <c r="AN476" s="1733"/>
    </row>
    <row r="477" spans="9:40">
      <c r="I477" s="48"/>
      <c r="Q477" s="48"/>
      <c r="V477" s="1239"/>
      <c r="W477" s="1239"/>
      <c r="X477" s="1239"/>
      <c r="Y477" s="1240"/>
      <c r="Z477" s="1239"/>
      <c r="AA477" s="1239"/>
      <c r="AB477" s="1239"/>
      <c r="AG477" s="48"/>
      <c r="AK477" s="1733"/>
      <c r="AL477" s="1733"/>
      <c r="AM477" s="1733"/>
      <c r="AN477" s="1733"/>
    </row>
    <row r="478" spans="9:40">
      <c r="I478" s="48"/>
      <c r="Q478" s="48"/>
      <c r="V478" s="1239"/>
      <c r="W478" s="1239"/>
      <c r="X478" s="1239"/>
      <c r="Y478" s="1240"/>
      <c r="Z478" s="1239"/>
      <c r="AA478" s="1239"/>
      <c r="AB478" s="1239"/>
      <c r="AG478" s="48"/>
      <c r="AK478" s="1733"/>
      <c r="AL478" s="1733"/>
      <c r="AM478" s="1733"/>
      <c r="AN478" s="1733"/>
    </row>
    <row r="479" spans="9:40">
      <c r="I479" s="48"/>
      <c r="Q479" s="48"/>
      <c r="V479" s="1239"/>
      <c r="W479" s="1239"/>
      <c r="X479" s="1239"/>
      <c r="Y479" s="1240"/>
      <c r="Z479" s="1239"/>
      <c r="AA479" s="1239"/>
      <c r="AB479" s="1239"/>
      <c r="AG479" s="48"/>
      <c r="AK479" s="1733"/>
      <c r="AL479" s="1733"/>
      <c r="AM479" s="1733"/>
      <c r="AN479" s="1733"/>
    </row>
    <row r="480" spans="9:40">
      <c r="I480" s="48"/>
      <c r="Q480" s="48"/>
      <c r="V480" s="1239"/>
      <c r="W480" s="1239"/>
      <c r="X480" s="1239"/>
      <c r="Y480" s="1240"/>
      <c r="Z480" s="1239"/>
      <c r="AA480" s="1239"/>
      <c r="AB480" s="1239"/>
      <c r="AG480" s="48"/>
      <c r="AK480" s="1733"/>
      <c r="AL480" s="1733"/>
      <c r="AM480" s="1733"/>
      <c r="AN480" s="1733"/>
    </row>
    <row r="481" spans="9:40">
      <c r="I481" s="48"/>
      <c r="Q481" s="48"/>
      <c r="V481" s="1239"/>
      <c r="W481" s="1239"/>
      <c r="X481" s="1239"/>
      <c r="Y481" s="1240"/>
      <c r="Z481" s="1239"/>
      <c r="AA481" s="1239"/>
      <c r="AB481" s="1239"/>
      <c r="AG481" s="48"/>
      <c r="AK481" s="1733"/>
      <c r="AL481" s="1733"/>
      <c r="AM481" s="1733"/>
      <c r="AN481" s="1733"/>
    </row>
    <row r="482" spans="9:40">
      <c r="I482" s="48"/>
      <c r="Q482" s="48"/>
      <c r="V482" s="1239"/>
      <c r="W482" s="1239"/>
      <c r="X482" s="1239"/>
      <c r="Y482" s="1240"/>
      <c r="Z482" s="1239"/>
      <c r="AA482" s="1239"/>
      <c r="AB482" s="1239"/>
      <c r="AG482" s="48"/>
      <c r="AK482" s="1733"/>
      <c r="AL482" s="1733"/>
      <c r="AM482" s="1733"/>
      <c r="AN482" s="1733"/>
    </row>
    <row r="483" spans="9:40">
      <c r="I483" s="48"/>
      <c r="Q483" s="48"/>
      <c r="V483" s="1239"/>
      <c r="W483" s="1239"/>
      <c r="X483" s="1239"/>
      <c r="Y483" s="1240"/>
      <c r="Z483" s="1239"/>
      <c r="AA483" s="1239"/>
      <c r="AB483" s="1239"/>
      <c r="AG483" s="48"/>
      <c r="AK483" s="1733"/>
      <c r="AL483" s="1733"/>
      <c r="AM483" s="1733"/>
      <c r="AN483" s="1733"/>
    </row>
    <row r="484" spans="9:40">
      <c r="I484" s="48"/>
      <c r="Q484" s="48"/>
      <c r="V484" s="1239"/>
      <c r="W484" s="1239"/>
      <c r="X484" s="1239"/>
      <c r="Y484" s="1240"/>
      <c r="Z484" s="1239"/>
      <c r="AA484" s="1239"/>
      <c r="AB484" s="1239"/>
      <c r="AG484" s="48"/>
      <c r="AK484" s="1733"/>
      <c r="AL484" s="1733"/>
      <c r="AM484" s="1733"/>
      <c r="AN484" s="1733"/>
    </row>
    <row r="485" spans="9:40">
      <c r="I485" s="48"/>
      <c r="Q485" s="48"/>
      <c r="V485" s="1239"/>
      <c r="W485" s="1239"/>
      <c r="X485" s="1239"/>
      <c r="Y485" s="1240"/>
      <c r="Z485" s="1239"/>
      <c r="AA485" s="1239"/>
      <c r="AB485" s="1239"/>
      <c r="AG485" s="48"/>
      <c r="AK485" s="1733"/>
      <c r="AL485" s="1733"/>
      <c r="AM485" s="1733"/>
      <c r="AN485" s="1733"/>
    </row>
    <row r="486" spans="9:40">
      <c r="I486" s="48"/>
      <c r="Q486" s="48"/>
      <c r="V486" s="1239"/>
      <c r="W486" s="1239"/>
      <c r="X486" s="1239"/>
      <c r="Y486" s="1240"/>
      <c r="Z486" s="1239"/>
      <c r="AA486" s="1239"/>
      <c r="AB486" s="1239"/>
      <c r="AG486" s="48"/>
      <c r="AK486" s="1733"/>
      <c r="AL486" s="1733"/>
      <c r="AM486" s="1733"/>
      <c r="AN486" s="1733"/>
    </row>
    <row r="487" spans="9:40">
      <c r="I487" s="48"/>
      <c r="Q487" s="48"/>
      <c r="V487" s="1239"/>
      <c r="W487" s="1239"/>
      <c r="X487" s="1239"/>
      <c r="Y487" s="1240"/>
      <c r="Z487" s="1239"/>
      <c r="AA487" s="1239"/>
      <c r="AB487" s="1239"/>
      <c r="AG487" s="48"/>
      <c r="AK487" s="1733"/>
      <c r="AL487" s="1733"/>
      <c r="AM487" s="1733"/>
      <c r="AN487" s="1733"/>
    </row>
    <row r="488" spans="9:40">
      <c r="I488" s="48"/>
      <c r="Q488" s="48"/>
      <c r="V488" s="1239"/>
      <c r="W488" s="1239"/>
      <c r="X488" s="1239"/>
      <c r="Y488" s="1240"/>
      <c r="Z488" s="1239"/>
      <c r="AA488" s="1239"/>
      <c r="AB488" s="1239"/>
      <c r="AG488" s="48"/>
      <c r="AK488" s="1733"/>
      <c r="AL488" s="1733"/>
      <c r="AM488" s="1733"/>
      <c r="AN488" s="1733"/>
    </row>
    <row r="489" spans="9:40">
      <c r="I489" s="48"/>
      <c r="Q489" s="48"/>
      <c r="V489" s="1239"/>
      <c r="W489" s="1239"/>
      <c r="X489" s="1239"/>
      <c r="Y489" s="1240"/>
      <c r="Z489" s="1239"/>
      <c r="AA489" s="1239"/>
      <c r="AB489" s="1239"/>
      <c r="AG489" s="48"/>
      <c r="AK489" s="1733"/>
      <c r="AL489" s="1733"/>
      <c r="AM489" s="1733"/>
      <c r="AN489" s="1733"/>
    </row>
    <row r="490" spans="9:40">
      <c r="I490" s="48"/>
      <c r="Q490" s="48"/>
      <c r="V490" s="1239"/>
      <c r="W490" s="1239"/>
      <c r="X490" s="1239"/>
      <c r="Y490" s="1240"/>
      <c r="Z490" s="1239"/>
      <c r="AA490" s="1239"/>
      <c r="AB490" s="1239"/>
      <c r="AG490" s="48"/>
      <c r="AK490" s="1733"/>
      <c r="AL490" s="1733"/>
      <c r="AM490" s="1733"/>
      <c r="AN490" s="1733"/>
    </row>
    <row r="491" spans="9:40">
      <c r="I491" s="48"/>
      <c r="Q491" s="48"/>
      <c r="V491" s="1239"/>
      <c r="W491" s="1239"/>
      <c r="X491" s="1239"/>
      <c r="Y491" s="1240"/>
      <c r="Z491" s="1239"/>
      <c r="AA491" s="1239"/>
      <c r="AB491" s="1239"/>
      <c r="AG491" s="48"/>
      <c r="AK491" s="1733"/>
      <c r="AL491" s="1733"/>
      <c r="AM491" s="1733"/>
      <c r="AN491" s="1733"/>
    </row>
    <row r="492" spans="9:40">
      <c r="I492" s="48"/>
      <c r="Q492" s="48"/>
      <c r="V492" s="1239"/>
      <c r="W492" s="1239"/>
      <c r="X492" s="1239"/>
      <c r="Y492" s="1240"/>
      <c r="Z492" s="1239"/>
      <c r="AA492" s="1239"/>
      <c r="AB492" s="1239"/>
      <c r="AG492" s="48"/>
      <c r="AK492" s="1733"/>
      <c r="AL492" s="1733"/>
      <c r="AM492" s="1733"/>
      <c r="AN492" s="1733"/>
    </row>
    <row r="493" spans="9:40">
      <c r="I493" s="48"/>
      <c r="Q493" s="48"/>
      <c r="V493" s="1239"/>
      <c r="W493" s="1239"/>
      <c r="X493" s="1239"/>
      <c r="Y493" s="1240"/>
      <c r="Z493" s="1239"/>
      <c r="AA493" s="1239"/>
      <c r="AB493" s="1239"/>
      <c r="AG493" s="48"/>
      <c r="AK493" s="1733"/>
      <c r="AL493" s="1733"/>
      <c r="AM493" s="1733"/>
      <c r="AN493" s="1733"/>
    </row>
    <row r="494" spans="9:40">
      <c r="I494" s="48"/>
      <c r="Q494" s="48"/>
      <c r="V494" s="1239"/>
      <c r="W494" s="1239"/>
      <c r="X494" s="1239"/>
      <c r="Y494" s="1240"/>
      <c r="Z494" s="1239"/>
      <c r="AA494" s="1239"/>
      <c r="AB494" s="1239"/>
      <c r="AG494" s="48"/>
      <c r="AK494" s="1733"/>
      <c r="AL494" s="1733"/>
      <c r="AM494" s="1733"/>
      <c r="AN494" s="1733"/>
    </row>
    <row r="495" spans="9:40">
      <c r="I495" s="48"/>
      <c r="Q495" s="48"/>
      <c r="V495" s="1239"/>
      <c r="W495" s="1239"/>
      <c r="X495" s="1239"/>
      <c r="Y495" s="1240"/>
      <c r="Z495" s="1239"/>
      <c r="AA495" s="1239"/>
      <c r="AB495" s="1239"/>
      <c r="AG495" s="48"/>
      <c r="AK495" s="1733"/>
      <c r="AL495" s="1733"/>
      <c r="AM495" s="1733"/>
      <c r="AN495" s="1733"/>
    </row>
    <row r="496" spans="9:40">
      <c r="I496" s="48"/>
      <c r="Q496" s="48"/>
      <c r="V496" s="1239"/>
      <c r="W496" s="1239"/>
      <c r="X496" s="1239"/>
      <c r="Y496" s="1240"/>
      <c r="Z496" s="1239"/>
      <c r="AA496" s="1239"/>
      <c r="AB496" s="1239"/>
      <c r="AG496" s="48"/>
      <c r="AK496" s="1733"/>
      <c r="AL496" s="1733"/>
      <c r="AM496" s="1733"/>
      <c r="AN496" s="1733"/>
    </row>
    <row r="497" spans="9:40">
      <c r="I497" s="48"/>
      <c r="Q497" s="48"/>
      <c r="V497" s="1239"/>
      <c r="W497" s="1239"/>
      <c r="X497" s="1239"/>
      <c r="Y497" s="1240"/>
      <c r="Z497" s="1239"/>
      <c r="AA497" s="1239"/>
      <c r="AB497" s="1239"/>
      <c r="AG497" s="48"/>
      <c r="AK497" s="1733"/>
      <c r="AL497" s="1733"/>
      <c r="AM497" s="1733"/>
      <c r="AN497" s="1733"/>
    </row>
    <row r="498" spans="9:40">
      <c r="I498" s="48"/>
      <c r="Q498" s="48"/>
      <c r="V498" s="1239"/>
      <c r="W498" s="1239"/>
      <c r="X498" s="1239"/>
      <c r="Y498" s="1240"/>
      <c r="Z498" s="1239"/>
      <c r="AA498" s="1239"/>
      <c r="AB498" s="1239"/>
      <c r="AG498" s="48"/>
      <c r="AK498" s="1733"/>
      <c r="AL498" s="1733"/>
      <c r="AM498" s="1733"/>
      <c r="AN498" s="1733"/>
    </row>
    <row r="499" spans="9:40">
      <c r="I499" s="48"/>
      <c r="Q499" s="48"/>
      <c r="V499" s="1239"/>
      <c r="W499" s="1239"/>
      <c r="X499" s="1239"/>
      <c r="Y499" s="1240"/>
      <c r="Z499" s="1239"/>
      <c r="AA499" s="1239"/>
      <c r="AB499" s="1239"/>
      <c r="AG499" s="48"/>
      <c r="AK499" s="1733"/>
      <c r="AL499" s="1733"/>
      <c r="AM499" s="1733"/>
      <c r="AN499" s="1733"/>
    </row>
    <row r="500" spans="9:40">
      <c r="I500" s="48"/>
      <c r="Q500" s="48"/>
      <c r="V500" s="1239"/>
      <c r="W500" s="1239"/>
      <c r="X500" s="1239"/>
      <c r="Y500" s="1240"/>
      <c r="Z500" s="1239"/>
      <c r="AA500" s="1239"/>
      <c r="AB500" s="1239"/>
      <c r="AG500" s="48"/>
      <c r="AK500" s="1733"/>
      <c r="AL500" s="1733"/>
      <c r="AM500" s="1733"/>
      <c r="AN500" s="1733"/>
    </row>
    <row r="501" spans="9:40">
      <c r="I501" s="48"/>
      <c r="Q501" s="48"/>
      <c r="V501" s="1239"/>
      <c r="W501" s="1239"/>
      <c r="X501" s="1239"/>
      <c r="Y501" s="1240"/>
      <c r="Z501" s="1239"/>
      <c r="AA501" s="1239"/>
      <c r="AB501" s="1239"/>
      <c r="AG501" s="48"/>
      <c r="AK501" s="1733"/>
      <c r="AL501" s="1733"/>
      <c r="AM501" s="1733"/>
      <c r="AN501" s="1733"/>
    </row>
    <row r="502" spans="9:40">
      <c r="I502" s="48"/>
      <c r="Q502" s="48"/>
      <c r="V502" s="1239"/>
      <c r="W502" s="1239"/>
      <c r="X502" s="1239"/>
      <c r="Y502" s="1240"/>
      <c r="Z502" s="1239"/>
      <c r="AA502" s="1239"/>
      <c r="AB502" s="1239"/>
      <c r="AG502" s="48"/>
      <c r="AK502" s="1733"/>
      <c r="AL502" s="1733"/>
      <c r="AM502" s="1733"/>
      <c r="AN502" s="1733"/>
    </row>
    <row r="503" spans="9:40">
      <c r="I503" s="48"/>
      <c r="Q503" s="48"/>
      <c r="V503" s="1239"/>
      <c r="W503" s="1239"/>
      <c r="X503" s="1239"/>
      <c r="Y503" s="1240"/>
      <c r="Z503" s="1239"/>
      <c r="AA503" s="1239"/>
      <c r="AB503" s="1239"/>
      <c r="AG503" s="48"/>
      <c r="AK503" s="1733"/>
      <c r="AL503" s="1733"/>
      <c r="AM503" s="1733"/>
      <c r="AN503" s="1733"/>
    </row>
    <row r="504" spans="9:40">
      <c r="I504" s="48"/>
      <c r="Q504" s="48"/>
      <c r="V504" s="1239"/>
      <c r="W504" s="1239"/>
      <c r="X504" s="1239"/>
      <c r="Y504" s="1240"/>
      <c r="Z504" s="1239"/>
      <c r="AA504" s="1239"/>
      <c r="AB504" s="1239"/>
      <c r="AG504" s="48"/>
      <c r="AK504" s="1733"/>
      <c r="AL504" s="1733"/>
      <c r="AM504" s="1733"/>
      <c r="AN504" s="1733"/>
    </row>
    <row r="505" spans="9:40">
      <c r="I505" s="48"/>
      <c r="Q505" s="48"/>
      <c r="V505" s="1239"/>
      <c r="W505" s="1239"/>
      <c r="X505" s="1239"/>
      <c r="Y505" s="1240"/>
      <c r="Z505" s="1239"/>
      <c r="AA505" s="1239"/>
      <c r="AB505" s="1239"/>
      <c r="AG505" s="48"/>
      <c r="AK505" s="1733"/>
      <c r="AL505" s="1733"/>
      <c r="AM505" s="1733"/>
      <c r="AN505" s="1733"/>
    </row>
    <row r="506" spans="9:40">
      <c r="I506" s="48"/>
      <c r="Q506" s="48"/>
      <c r="V506" s="1239"/>
      <c r="W506" s="1239"/>
      <c r="X506" s="1239"/>
      <c r="Y506" s="1240"/>
      <c r="Z506" s="1239"/>
      <c r="AA506" s="1239"/>
      <c r="AB506" s="1239"/>
      <c r="AG506" s="48"/>
      <c r="AK506" s="1733"/>
      <c r="AL506" s="1733"/>
      <c r="AM506" s="1733"/>
      <c r="AN506" s="1733"/>
    </row>
    <row r="507" spans="9:40">
      <c r="I507" s="48"/>
      <c r="Q507" s="48"/>
      <c r="V507" s="1239"/>
      <c r="W507" s="1239"/>
      <c r="X507" s="1239"/>
      <c r="Y507" s="1240"/>
      <c r="Z507" s="1239"/>
      <c r="AA507" s="1239"/>
      <c r="AB507" s="1239"/>
      <c r="AG507" s="48"/>
      <c r="AK507" s="1733"/>
      <c r="AL507" s="1733"/>
      <c r="AM507" s="1733"/>
      <c r="AN507" s="1733"/>
    </row>
    <row r="508" spans="9:40">
      <c r="I508" s="48"/>
      <c r="Q508" s="48"/>
      <c r="V508" s="1239"/>
      <c r="W508" s="1239"/>
      <c r="X508" s="1239"/>
      <c r="Y508" s="1240"/>
      <c r="Z508" s="1239"/>
      <c r="AA508" s="1239"/>
      <c r="AB508" s="1239"/>
      <c r="AG508" s="48"/>
      <c r="AK508" s="1733"/>
      <c r="AL508" s="1733"/>
      <c r="AM508" s="1733"/>
      <c r="AN508" s="1733"/>
    </row>
    <row r="509" spans="9:40">
      <c r="I509" s="48"/>
      <c r="Q509" s="48"/>
      <c r="V509" s="1239"/>
      <c r="W509" s="1239"/>
      <c r="X509" s="1239"/>
      <c r="Y509" s="1240"/>
      <c r="Z509" s="1239"/>
      <c r="AA509" s="1239"/>
      <c r="AB509" s="1239"/>
      <c r="AG509" s="48"/>
      <c r="AK509" s="1733"/>
      <c r="AL509" s="1733"/>
      <c r="AM509" s="1733"/>
      <c r="AN509" s="1733"/>
    </row>
    <row r="510" spans="9:40">
      <c r="I510" s="48"/>
      <c r="Q510" s="48"/>
      <c r="V510" s="1239"/>
      <c r="W510" s="1239"/>
      <c r="X510" s="1239"/>
      <c r="Y510" s="1240"/>
      <c r="Z510" s="1239"/>
      <c r="AA510" s="1239"/>
      <c r="AB510" s="1239"/>
      <c r="AG510" s="48"/>
      <c r="AK510" s="1733"/>
      <c r="AL510" s="1733"/>
      <c r="AM510" s="1733"/>
      <c r="AN510" s="1733"/>
    </row>
    <row r="511" spans="9:40">
      <c r="I511" s="48"/>
      <c r="Q511" s="48"/>
      <c r="V511" s="1239"/>
      <c r="W511" s="1239"/>
      <c r="X511" s="1239"/>
      <c r="Y511" s="1240"/>
      <c r="Z511" s="1239"/>
      <c r="AA511" s="1239"/>
      <c r="AB511" s="1239"/>
      <c r="AG511" s="48"/>
      <c r="AK511" s="1733"/>
      <c r="AL511" s="1733"/>
      <c r="AM511" s="1733"/>
      <c r="AN511" s="1733"/>
    </row>
    <row r="512" spans="9:40">
      <c r="I512" s="48"/>
      <c r="Q512" s="48"/>
      <c r="V512" s="1239"/>
      <c r="W512" s="1239"/>
      <c r="X512" s="1239"/>
      <c r="Y512" s="1240"/>
      <c r="Z512" s="1239"/>
      <c r="AA512" s="1239"/>
      <c r="AB512" s="1239"/>
      <c r="AG512" s="48"/>
      <c r="AK512" s="1733"/>
      <c r="AL512" s="1733"/>
      <c r="AM512" s="1733"/>
      <c r="AN512" s="1733"/>
    </row>
    <row r="513" spans="9:40">
      <c r="I513" s="48"/>
      <c r="Q513" s="48"/>
      <c r="V513" s="1239"/>
      <c r="W513" s="1239"/>
      <c r="X513" s="1239"/>
      <c r="Y513" s="1240"/>
      <c r="Z513" s="1239"/>
      <c r="AA513" s="1239"/>
      <c r="AB513" s="1239"/>
      <c r="AG513" s="48"/>
      <c r="AK513" s="1733"/>
      <c r="AL513" s="1733"/>
      <c r="AM513" s="1733"/>
      <c r="AN513" s="1733"/>
    </row>
    <row r="514" spans="9:40">
      <c r="I514" s="48"/>
      <c r="Q514" s="48"/>
      <c r="V514" s="1239"/>
      <c r="W514" s="1239"/>
      <c r="X514" s="1239"/>
      <c r="Y514" s="1240"/>
      <c r="Z514" s="1239"/>
      <c r="AA514" s="1239"/>
      <c r="AB514" s="1239"/>
      <c r="AG514" s="48"/>
      <c r="AK514" s="1733"/>
      <c r="AL514" s="1733"/>
      <c r="AM514" s="1733"/>
      <c r="AN514" s="1733"/>
    </row>
    <row r="515" spans="9:40">
      <c r="I515" s="48"/>
      <c r="Q515" s="48"/>
      <c r="V515" s="1239"/>
      <c r="W515" s="1239"/>
      <c r="X515" s="1239"/>
      <c r="Y515" s="1240"/>
      <c r="Z515" s="1239"/>
      <c r="AA515" s="1239"/>
      <c r="AB515" s="1239"/>
      <c r="AG515" s="48"/>
      <c r="AK515" s="1733"/>
      <c r="AL515" s="1733"/>
      <c r="AM515" s="1733"/>
      <c r="AN515" s="1733"/>
    </row>
    <row r="516" spans="9:40">
      <c r="I516" s="48"/>
      <c r="Q516" s="48"/>
      <c r="V516" s="1239"/>
      <c r="W516" s="1239"/>
      <c r="X516" s="1239"/>
      <c r="Y516" s="1240"/>
      <c r="Z516" s="1239"/>
      <c r="AA516" s="1239"/>
      <c r="AB516" s="1239"/>
      <c r="AG516" s="48"/>
      <c r="AK516" s="1733"/>
      <c r="AL516" s="1733"/>
      <c r="AM516" s="1733"/>
      <c r="AN516" s="1733"/>
    </row>
    <row r="517" spans="9:40">
      <c r="I517" s="48"/>
      <c r="Q517" s="48"/>
      <c r="V517" s="1239"/>
      <c r="W517" s="1239"/>
      <c r="X517" s="1239"/>
      <c r="Y517" s="1240"/>
      <c r="Z517" s="1239"/>
      <c r="AA517" s="1239"/>
      <c r="AB517" s="1239"/>
      <c r="AG517" s="48"/>
      <c r="AK517" s="1733"/>
      <c r="AL517" s="1733"/>
      <c r="AM517" s="1733"/>
      <c r="AN517" s="1733"/>
    </row>
    <row r="518" spans="9:40">
      <c r="I518" s="48"/>
      <c r="Q518" s="48"/>
      <c r="V518" s="1239"/>
      <c r="W518" s="1239"/>
      <c r="X518" s="1239"/>
      <c r="Y518" s="1240"/>
      <c r="Z518" s="1239"/>
      <c r="AA518" s="1239"/>
      <c r="AB518" s="1239"/>
      <c r="AG518" s="48"/>
      <c r="AK518" s="1733"/>
      <c r="AL518" s="1733"/>
      <c r="AM518" s="1733"/>
      <c r="AN518" s="1733"/>
    </row>
    <row r="519" spans="9:40">
      <c r="I519" s="48"/>
      <c r="Q519" s="48"/>
      <c r="V519" s="1239"/>
      <c r="W519" s="1239"/>
      <c r="X519" s="1239"/>
      <c r="Y519" s="1240"/>
      <c r="Z519" s="1239"/>
      <c r="AA519" s="1239"/>
      <c r="AB519" s="1239"/>
      <c r="AG519" s="48"/>
      <c r="AK519" s="1733"/>
      <c r="AL519" s="1733"/>
      <c r="AM519" s="1733"/>
      <c r="AN519" s="1733"/>
    </row>
    <row r="520" spans="9:40">
      <c r="I520" s="48"/>
      <c r="Q520" s="48"/>
      <c r="V520" s="1239"/>
      <c r="W520" s="1239"/>
      <c r="X520" s="1239"/>
      <c r="Y520" s="1240"/>
      <c r="Z520" s="1239"/>
      <c r="AA520" s="1239"/>
      <c r="AB520" s="1239"/>
      <c r="AG520" s="48"/>
      <c r="AK520" s="1733"/>
      <c r="AL520" s="1733"/>
      <c r="AM520" s="1733"/>
      <c r="AN520" s="1733"/>
    </row>
    <row r="521" spans="9:40">
      <c r="I521" s="48"/>
      <c r="Q521" s="48"/>
      <c r="V521" s="1239"/>
      <c r="W521" s="1239"/>
      <c r="X521" s="1239"/>
      <c r="Y521" s="1240"/>
      <c r="Z521" s="1239"/>
      <c r="AA521" s="1239"/>
      <c r="AB521" s="1239"/>
      <c r="AG521" s="48"/>
      <c r="AK521" s="1733"/>
      <c r="AL521" s="1733"/>
      <c r="AM521" s="1733"/>
      <c r="AN521" s="1733"/>
    </row>
    <row r="522" spans="9:40">
      <c r="I522" s="48"/>
      <c r="Q522" s="48"/>
      <c r="V522" s="1239"/>
      <c r="W522" s="1239"/>
      <c r="X522" s="1239"/>
      <c r="Y522" s="1240"/>
      <c r="Z522" s="1239"/>
      <c r="AA522" s="1239"/>
      <c r="AB522" s="1239"/>
      <c r="AG522" s="48"/>
      <c r="AK522" s="1733"/>
      <c r="AL522" s="1733"/>
      <c r="AM522" s="1733"/>
      <c r="AN522" s="1733"/>
    </row>
    <row r="523" spans="9:40">
      <c r="I523" s="48"/>
      <c r="Q523" s="48"/>
      <c r="V523" s="1239"/>
      <c r="W523" s="1239"/>
      <c r="X523" s="1239"/>
      <c r="Y523" s="1240"/>
      <c r="Z523" s="1239"/>
      <c r="AA523" s="1239"/>
      <c r="AB523" s="1239"/>
      <c r="AG523" s="48"/>
      <c r="AK523" s="1733"/>
      <c r="AL523" s="1733"/>
      <c r="AM523" s="1733"/>
      <c r="AN523" s="1733"/>
    </row>
    <row r="524" spans="9:40">
      <c r="I524" s="48"/>
      <c r="Q524" s="48"/>
      <c r="V524" s="1239"/>
      <c r="W524" s="1239"/>
      <c r="X524" s="1239"/>
      <c r="Y524" s="1240"/>
      <c r="Z524" s="1239"/>
      <c r="AA524" s="1239"/>
      <c r="AB524" s="1239"/>
      <c r="AG524" s="48"/>
      <c r="AK524" s="1733"/>
      <c r="AL524" s="1733"/>
      <c r="AM524" s="1733"/>
      <c r="AN524" s="1733"/>
    </row>
    <row r="525" spans="9:40">
      <c r="I525" s="48"/>
      <c r="Q525" s="48"/>
      <c r="V525" s="1239"/>
      <c r="W525" s="1239"/>
      <c r="X525" s="1239"/>
      <c r="Y525" s="1240"/>
      <c r="Z525" s="1239"/>
      <c r="AA525" s="1239"/>
      <c r="AB525" s="1239"/>
      <c r="AG525" s="48"/>
      <c r="AK525" s="1733"/>
      <c r="AL525" s="1733"/>
      <c r="AM525" s="1733"/>
      <c r="AN525" s="1733"/>
    </row>
    <row r="526" spans="9:40">
      <c r="I526" s="48"/>
      <c r="Q526" s="48"/>
      <c r="V526" s="1239"/>
      <c r="W526" s="1239"/>
      <c r="X526" s="1239"/>
      <c r="Y526" s="1240"/>
      <c r="Z526" s="1239"/>
      <c r="AA526" s="1239"/>
      <c r="AB526" s="1239"/>
      <c r="AG526" s="48"/>
      <c r="AK526" s="1733"/>
      <c r="AL526" s="1733"/>
      <c r="AM526" s="1733"/>
      <c r="AN526" s="1733"/>
    </row>
    <row r="527" spans="9:40">
      <c r="I527" s="48"/>
      <c r="Q527" s="48"/>
      <c r="V527" s="1239"/>
      <c r="W527" s="1239"/>
      <c r="X527" s="1239"/>
      <c r="Y527" s="1240"/>
      <c r="Z527" s="1239"/>
      <c r="AA527" s="1239"/>
      <c r="AB527" s="1239"/>
      <c r="AG527" s="48"/>
      <c r="AK527" s="1733"/>
      <c r="AL527" s="1733"/>
      <c r="AM527" s="1733"/>
      <c r="AN527" s="1733"/>
    </row>
    <row r="528" spans="9:40">
      <c r="I528" s="48"/>
      <c r="Q528" s="48"/>
      <c r="V528" s="1239"/>
      <c r="W528" s="1239"/>
      <c r="X528" s="1239"/>
      <c r="Y528" s="1240"/>
      <c r="Z528" s="1239"/>
      <c r="AA528" s="1239"/>
      <c r="AB528" s="1239"/>
      <c r="AG528" s="48"/>
      <c r="AK528" s="1733"/>
      <c r="AL528" s="1733"/>
      <c r="AM528" s="1733"/>
      <c r="AN528" s="1733"/>
    </row>
    <row r="529" spans="9:40">
      <c r="I529" s="48"/>
      <c r="Q529" s="48"/>
      <c r="V529" s="1239"/>
      <c r="W529" s="1239"/>
      <c r="X529" s="1239"/>
      <c r="Y529" s="1240"/>
      <c r="Z529" s="1239"/>
      <c r="AA529" s="1239"/>
      <c r="AB529" s="1239"/>
      <c r="AG529" s="48"/>
      <c r="AK529" s="1733"/>
      <c r="AL529" s="1733"/>
      <c r="AM529" s="1733"/>
      <c r="AN529" s="1733"/>
    </row>
    <row r="530" spans="9:40">
      <c r="I530" s="48"/>
      <c r="Q530" s="48"/>
      <c r="V530" s="1239"/>
      <c r="W530" s="1239"/>
      <c r="X530" s="1239"/>
      <c r="Y530" s="1240"/>
      <c r="Z530" s="1239"/>
      <c r="AA530" s="1239"/>
      <c r="AB530" s="1239"/>
      <c r="AG530" s="48"/>
      <c r="AK530" s="1733"/>
      <c r="AL530" s="1733"/>
      <c r="AM530" s="1733"/>
      <c r="AN530" s="1733"/>
    </row>
    <row r="531" spans="9:40">
      <c r="I531" s="48"/>
      <c r="Q531" s="48"/>
      <c r="V531" s="1239"/>
      <c r="W531" s="1239"/>
      <c r="X531" s="1239"/>
      <c r="Y531" s="1240"/>
      <c r="Z531" s="1239"/>
      <c r="AA531" s="1239"/>
      <c r="AB531" s="1239"/>
      <c r="AG531" s="48"/>
      <c r="AK531" s="1733"/>
      <c r="AL531" s="1733"/>
      <c r="AM531" s="1733"/>
      <c r="AN531" s="1733"/>
    </row>
    <row r="532" spans="9:40">
      <c r="I532" s="48"/>
      <c r="Q532" s="48"/>
      <c r="V532" s="1239"/>
      <c r="W532" s="1239"/>
      <c r="X532" s="1239"/>
      <c r="Y532" s="1240"/>
      <c r="Z532" s="1239"/>
      <c r="AA532" s="1239"/>
      <c r="AB532" s="1239"/>
      <c r="AG532" s="48"/>
      <c r="AK532" s="1733"/>
      <c r="AL532" s="1733"/>
      <c r="AM532" s="1733"/>
      <c r="AN532" s="1733"/>
    </row>
    <row r="533" spans="9:40">
      <c r="I533" s="48"/>
      <c r="Q533" s="48"/>
      <c r="V533" s="1239"/>
      <c r="W533" s="1239"/>
      <c r="X533" s="1239"/>
      <c r="Y533" s="1240"/>
      <c r="Z533" s="1239"/>
      <c r="AA533" s="1239"/>
      <c r="AB533" s="1239"/>
      <c r="AG533" s="48"/>
      <c r="AK533" s="1733"/>
      <c r="AL533" s="1733"/>
      <c r="AM533" s="1733"/>
      <c r="AN533" s="1733"/>
    </row>
    <row r="534" spans="9:40">
      <c r="I534" s="48"/>
      <c r="Q534" s="48"/>
      <c r="V534" s="1239"/>
      <c r="W534" s="1239"/>
      <c r="X534" s="1239"/>
      <c r="Y534" s="1240"/>
      <c r="Z534" s="1239"/>
      <c r="AA534" s="1239"/>
      <c r="AB534" s="1239"/>
      <c r="AG534" s="48"/>
      <c r="AK534" s="1733"/>
      <c r="AL534" s="1733"/>
      <c r="AM534" s="1733"/>
      <c r="AN534" s="1733"/>
    </row>
    <row r="535" spans="9:40">
      <c r="I535" s="48"/>
      <c r="Q535" s="48"/>
      <c r="V535" s="1239"/>
      <c r="W535" s="1239"/>
      <c r="X535" s="1239"/>
      <c r="Y535" s="1240"/>
      <c r="Z535" s="1239"/>
      <c r="AA535" s="1239"/>
      <c r="AB535" s="1239"/>
      <c r="AG535" s="48"/>
      <c r="AK535" s="1733"/>
      <c r="AL535" s="1733"/>
      <c r="AM535" s="1733"/>
      <c r="AN535" s="1733"/>
    </row>
    <row r="536" spans="9:40">
      <c r="I536" s="48"/>
      <c r="Q536" s="48"/>
      <c r="V536" s="1239"/>
      <c r="W536" s="1239"/>
      <c r="X536" s="1239"/>
      <c r="Y536" s="1240"/>
      <c r="Z536" s="1239"/>
      <c r="AA536" s="1239"/>
      <c r="AB536" s="1239"/>
      <c r="AG536" s="48"/>
      <c r="AK536" s="1733"/>
      <c r="AL536" s="1733"/>
      <c r="AM536" s="1733"/>
      <c r="AN536" s="1733"/>
    </row>
    <row r="537" spans="9:40">
      <c r="I537" s="48"/>
      <c r="Q537" s="48"/>
      <c r="V537" s="1239"/>
      <c r="W537" s="1239"/>
      <c r="X537" s="1239"/>
      <c r="Y537" s="1240"/>
      <c r="Z537" s="1239"/>
      <c r="AA537" s="1239"/>
      <c r="AB537" s="1239"/>
      <c r="AG537" s="48"/>
      <c r="AK537" s="1733"/>
      <c r="AL537" s="1733"/>
      <c r="AM537" s="1733"/>
      <c r="AN537" s="1733"/>
    </row>
    <row r="538" spans="9:40">
      <c r="I538" s="48"/>
      <c r="Q538" s="48"/>
      <c r="V538" s="1239"/>
      <c r="W538" s="1239"/>
      <c r="X538" s="1239"/>
      <c r="Y538" s="1240"/>
      <c r="Z538" s="1239"/>
      <c r="AA538" s="1239"/>
      <c r="AB538" s="1239"/>
      <c r="AG538" s="48"/>
      <c r="AK538" s="1733"/>
      <c r="AL538" s="1733"/>
      <c r="AM538" s="1733"/>
      <c r="AN538" s="1733"/>
    </row>
    <row r="539" spans="9:40">
      <c r="I539" s="48"/>
      <c r="Q539" s="48"/>
      <c r="V539" s="1239"/>
      <c r="W539" s="1239"/>
      <c r="X539" s="1239"/>
      <c r="Y539" s="1240"/>
      <c r="Z539" s="1239"/>
      <c r="AA539" s="1239"/>
      <c r="AB539" s="1239"/>
      <c r="AG539" s="48"/>
      <c r="AK539" s="1733"/>
      <c r="AL539" s="1733"/>
      <c r="AM539" s="1733"/>
      <c r="AN539" s="1733"/>
    </row>
    <row r="540" spans="9:40">
      <c r="I540" s="48"/>
      <c r="Q540" s="48"/>
      <c r="V540" s="1239"/>
      <c r="W540" s="1239"/>
      <c r="X540" s="1239"/>
      <c r="Y540" s="1240"/>
      <c r="Z540" s="1239"/>
      <c r="AA540" s="1239"/>
      <c r="AB540" s="1239"/>
      <c r="AG540" s="48"/>
      <c r="AK540" s="1733"/>
      <c r="AL540" s="1733"/>
      <c r="AM540" s="1733"/>
      <c r="AN540" s="1733"/>
    </row>
    <row r="541" spans="9:40">
      <c r="I541" s="48"/>
      <c r="Q541" s="48"/>
      <c r="V541" s="1239"/>
      <c r="W541" s="1239"/>
      <c r="X541" s="1239"/>
      <c r="Y541" s="1240"/>
      <c r="Z541" s="1239"/>
      <c r="AA541" s="1239"/>
      <c r="AB541" s="1239"/>
      <c r="AG541" s="48"/>
      <c r="AK541" s="1733"/>
      <c r="AL541" s="1733"/>
      <c r="AM541" s="1733"/>
      <c r="AN541" s="1733"/>
    </row>
    <row r="542" spans="9:40">
      <c r="I542" s="48"/>
      <c r="Q542" s="48"/>
      <c r="V542" s="1239"/>
      <c r="W542" s="1239"/>
      <c r="X542" s="1239"/>
      <c r="Y542" s="1240"/>
      <c r="Z542" s="1239"/>
      <c r="AA542" s="1239"/>
      <c r="AB542" s="1239"/>
      <c r="AG542" s="48"/>
      <c r="AK542" s="1733"/>
      <c r="AL542" s="1733"/>
      <c r="AM542" s="1733"/>
      <c r="AN542" s="1733"/>
    </row>
    <row r="543" spans="9:40">
      <c r="I543" s="48"/>
      <c r="Q543" s="48"/>
      <c r="V543" s="1239"/>
      <c r="W543" s="1239"/>
      <c r="X543" s="1239"/>
      <c r="Y543" s="1240"/>
      <c r="Z543" s="1239"/>
      <c r="AA543" s="1239"/>
      <c r="AB543" s="1239"/>
      <c r="AG543" s="48"/>
      <c r="AK543" s="1733"/>
      <c r="AL543" s="1733"/>
      <c r="AM543" s="1733"/>
      <c r="AN543" s="1733"/>
    </row>
    <row r="544" spans="9:40">
      <c r="I544" s="48"/>
      <c r="Q544" s="48"/>
      <c r="V544" s="1239"/>
      <c r="W544" s="1239"/>
      <c r="X544" s="1239"/>
      <c r="Y544" s="1240"/>
      <c r="Z544" s="1239"/>
      <c r="AA544" s="1239"/>
      <c r="AB544" s="1239"/>
      <c r="AG544" s="48"/>
      <c r="AK544" s="1733"/>
      <c r="AL544" s="1733"/>
      <c r="AM544" s="1733"/>
      <c r="AN544" s="1733"/>
    </row>
    <row r="545" spans="9:40">
      <c r="I545" s="48"/>
      <c r="Q545" s="48"/>
      <c r="V545" s="1239"/>
      <c r="W545" s="1239"/>
      <c r="X545" s="1239"/>
      <c r="Y545" s="1240"/>
      <c r="Z545" s="1239"/>
      <c r="AA545" s="1239"/>
      <c r="AB545" s="1239"/>
      <c r="AG545" s="48"/>
      <c r="AK545" s="1733"/>
      <c r="AL545" s="1733"/>
      <c r="AM545" s="1733"/>
      <c r="AN545" s="1733"/>
    </row>
    <row r="546" spans="9:40">
      <c r="I546" s="48"/>
      <c r="Q546" s="48"/>
      <c r="V546" s="1239"/>
      <c r="W546" s="1239"/>
      <c r="X546" s="1239"/>
      <c r="Y546" s="1240"/>
      <c r="Z546" s="1239"/>
      <c r="AA546" s="1239"/>
      <c r="AB546" s="1239"/>
      <c r="AG546" s="48"/>
      <c r="AK546" s="1733"/>
      <c r="AL546" s="1733"/>
      <c r="AM546" s="1733"/>
      <c r="AN546" s="1733"/>
    </row>
    <row r="547" spans="9:40">
      <c r="I547" s="48"/>
      <c r="Q547" s="48"/>
      <c r="V547" s="1239"/>
      <c r="W547" s="1239"/>
      <c r="X547" s="1239"/>
      <c r="Y547" s="1240"/>
      <c r="Z547" s="1239"/>
      <c r="AA547" s="1239"/>
      <c r="AB547" s="1239"/>
      <c r="AG547" s="48"/>
      <c r="AK547" s="1733"/>
      <c r="AL547" s="1733"/>
      <c r="AM547" s="1733"/>
      <c r="AN547" s="1733"/>
    </row>
    <row r="548" spans="9:40">
      <c r="I548" s="48"/>
      <c r="Q548" s="48"/>
      <c r="V548" s="1239"/>
      <c r="W548" s="1239"/>
      <c r="X548" s="1239"/>
      <c r="Y548" s="1240"/>
      <c r="Z548" s="1239"/>
      <c r="AA548" s="1239"/>
      <c r="AB548" s="1239"/>
      <c r="AG548" s="48"/>
      <c r="AK548" s="1733"/>
      <c r="AL548" s="1733"/>
      <c r="AM548" s="1733"/>
      <c r="AN548" s="1733"/>
    </row>
    <row r="549" spans="9:40">
      <c r="I549" s="48"/>
      <c r="Q549" s="48"/>
      <c r="V549" s="1239"/>
      <c r="W549" s="1239"/>
      <c r="X549" s="1239"/>
      <c r="Y549" s="1240"/>
      <c r="Z549" s="1239"/>
      <c r="AA549" s="1239"/>
      <c r="AB549" s="1239"/>
      <c r="AG549" s="48"/>
      <c r="AK549" s="1733"/>
      <c r="AL549" s="1733"/>
      <c r="AM549" s="1733"/>
      <c r="AN549" s="1733"/>
    </row>
    <row r="550" spans="9:40">
      <c r="I550" s="48"/>
      <c r="Q550" s="48"/>
      <c r="V550" s="1239"/>
      <c r="W550" s="1239"/>
      <c r="X550" s="1239"/>
      <c r="Y550" s="1240"/>
      <c r="Z550" s="1239"/>
      <c r="AA550" s="1239"/>
      <c r="AB550" s="1239"/>
      <c r="AG550" s="48"/>
      <c r="AK550" s="1733"/>
      <c r="AL550" s="1733"/>
      <c r="AM550" s="1733"/>
      <c r="AN550" s="1733"/>
    </row>
    <row r="551" spans="9:40">
      <c r="I551" s="48"/>
      <c r="Q551" s="48"/>
      <c r="V551" s="1239"/>
      <c r="W551" s="1239"/>
      <c r="X551" s="1239"/>
      <c r="Y551" s="1240"/>
      <c r="Z551" s="1239"/>
      <c r="AA551" s="1239"/>
      <c r="AB551" s="1239"/>
      <c r="AG551" s="48"/>
      <c r="AK551" s="1733"/>
      <c r="AL551" s="1733"/>
      <c r="AM551" s="1733"/>
      <c r="AN551" s="1733"/>
    </row>
    <row r="552" spans="9:40">
      <c r="I552" s="48"/>
      <c r="Q552" s="48"/>
      <c r="V552" s="1239"/>
      <c r="W552" s="1239"/>
      <c r="X552" s="1239"/>
      <c r="Y552" s="1240"/>
      <c r="Z552" s="1239"/>
      <c r="AA552" s="1239"/>
      <c r="AB552" s="1239"/>
      <c r="AG552" s="48"/>
      <c r="AK552" s="1733"/>
      <c r="AL552" s="1733"/>
      <c r="AM552" s="1733"/>
      <c r="AN552" s="1733"/>
    </row>
    <row r="553" spans="9:40">
      <c r="I553" s="48"/>
      <c r="Q553" s="48"/>
      <c r="V553" s="1239"/>
      <c r="W553" s="1239"/>
      <c r="X553" s="1239"/>
      <c r="Y553" s="1240"/>
      <c r="Z553" s="1239"/>
      <c r="AA553" s="1239"/>
      <c r="AB553" s="1239"/>
      <c r="AG553" s="48"/>
      <c r="AK553" s="1733"/>
      <c r="AL553" s="1733"/>
      <c r="AM553" s="1733"/>
      <c r="AN553" s="1733"/>
    </row>
    <row r="554" spans="9:40">
      <c r="I554" s="48"/>
      <c r="Q554" s="48"/>
      <c r="V554" s="1239"/>
      <c r="W554" s="1239"/>
      <c r="X554" s="1239"/>
      <c r="Y554" s="1240"/>
      <c r="Z554" s="1239"/>
      <c r="AA554" s="1239"/>
      <c r="AB554" s="1239"/>
      <c r="AG554" s="48"/>
      <c r="AK554" s="1733"/>
      <c r="AL554" s="1733"/>
      <c r="AM554" s="1733"/>
      <c r="AN554" s="1733"/>
    </row>
    <row r="555" spans="9:40">
      <c r="I555" s="48"/>
      <c r="Q555" s="48"/>
      <c r="V555" s="1239"/>
      <c r="W555" s="1239"/>
      <c r="X555" s="1239"/>
      <c r="Y555" s="1240"/>
      <c r="Z555" s="1239"/>
      <c r="AA555" s="1239"/>
      <c r="AB555" s="1239"/>
      <c r="AG555" s="48"/>
      <c r="AK555" s="1733"/>
      <c r="AL555" s="1733"/>
      <c r="AM555" s="1733"/>
      <c r="AN555" s="1733"/>
    </row>
    <row r="556" spans="9:40">
      <c r="I556" s="48"/>
      <c r="Q556" s="48"/>
      <c r="V556" s="1239"/>
      <c r="W556" s="1239"/>
      <c r="X556" s="1239"/>
      <c r="Y556" s="1240"/>
      <c r="Z556" s="1239"/>
      <c r="AA556" s="1239"/>
      <c r="AB556" s="1239"/>
      <c r="AG556" s="48"/>
      <c r="AK556" s="1733"/>
      <c r="AL556" s="1733"/>
      <c r="AM556" s="1733"/>
      <c r="AN556" s="1733"/>
    </row>
    <row r="557" spans="9:40">
      <c r="I557" s="48"/>
      <c r="Q557" s="48"/>
      <c r="V557" s="1239"/>
      <c r="W557" s="1239"/>
      <c r="X557" s="1239"/>
      <c r="Y557" s="1240"/>
      <c r="Z557" s="1239"/>
      <c r="AA557" s="1239"/>
      <c r="AB557" s="1239"/>
      <c r="AG557" s="48"/>
      <c r="AK557" s="1733"/>
      <c r="AL557" s="1733"/>
      <c r="AM557" s="1733"/>
      <c r="AN557" s="1733"/>
    </row>
    <row r="558" spans="9:40">
      <c r="I558" s="48"/>
      <c r="Q558" s="48"/>
      <c r="V558" s="1239"/>
      <c r="W558" s="1239"/>
      <c r="X558" s="1239"/>
      <c r="Y558" s="1240"/>
      <c r="Z558" s="1239"/>
      <c r="AA558" s="1239"/>
      <c r="AB558" s="1239"/>
      <c r="AG558" s="48"/>
      <c r="AK558" s="1733"/>
      <c r="AL558" s="1733"/>
      <c r="AM558" s="1733"/>
      <c r="AN558" s="1733"/>
    </row>
    <row r="559" spans="9:40">
      <c r="I559" s="48"/>
      <c r="Q559" s="48"/>
      <c r="V559" s="1239"/>
      <c r="W559" s="1239"/>
      <c r="X559" s="1239"/>
      <c r="Y559" s="1240"/>
      <c r="Z559" s="1239"/>
      <c r="AA559" s="1239"/>
      <c r="AB559" s="1239"/>
      <c r="AG559" s="48"/>
      <c r="AK559" s="1733"/>
      <c r="AL559" s="1733"/>
      <c r="AM559" s="1733"/>
      <c r="AN559" s="1733"/>
    </row>
    <row r="560" spans="9:40">
      <c r="I560" s="48"/>
      <c r="Q560" s="48"/>
      <c r="V560" s="1239"/>
      <c r="W560" s="1239"/>
      <c r="X560" s="1239"/>
      <c r="Y560" s="1240"/>
      <c r="Z560" s="1239"/>
      <c r="AA560" s="1239"/>
      <c r="AB560" s="1239"/>
      <c r="AG560" s="48"/>
      <c r="AK560" s="1733"/>
      <c r="AL560" s="1733"/>
      <c r="AM560" s="1733"/>
      <c r="AN560" s="1733"/>
    </row>
    <row r="561" spans="9:40">
      <c r="I561" s="48"/>
      <c r="Q561" s="48"/>
      <c r="V561" s="1239"/>
      <c r="W561" s="1239"/>
      <c r="X561" s="1239"/>
      <c r="Y561" s="1240"/>
      <c r="Z561" s="1239"/>
      <c r="AA561" s="1239"/>
      <c r="AB561" s="1239"/>
      <c r="AG561" s="48"/>
      <c r="AK561" s="1733"/>
      <c r="AL561" s="1733"/>
      <c r="AM561" s="1733"/>
      <c r="AN561" s="1733"/>
    </row>
    <row r="562" spans="9:40">
      <c r="I562" s="48"/>
      <c r="Q562" s="48"/>
      <c r="V562" s="1239"/>
      <c r="W562" s="1239"/>
      <c r="X562" s="1239"/>
      <c r="Y562" s="1240"/>
      <c r="Z562" s="1239"/>
      <c r="AA562" s="1239"/>
      <c r="AB562" s="1239"/>
      <c r="AG562" s="48"/>
      <c r="AK562" s="1733"/>
      <c r="AL562" s="1733"/>
      <c r="AM562" s="1733"/>
      <c r="AN562" s="1733"/>
    </row>
    <row r="563" spans="9:40">
      <c r="I563" s="48"/>
      <c r="Q563" s="48"/>
      <c r="V563" s="1239"/>
      <c r="W563" s="1239"/>
      <c r="X563" s="1239"/>
      <c r="Y563" s="1240"/>
      <c r="Z563" s="1239"/>
      <c r="AA563" s="1239"/>
      <c r="AB563" s="1239"/>
      <c r="AG563" s="48"/>
      <c r="AK563" s="1733"/>
      <c r="AL563" s="1733"/>
      <c r="AM563" s="1733"/>
      <c r="AN563" s="1733"/>
    </row>
    <row r="564" spans="9:40">
      <c r="I564" s="48"/>
      <c r="Q564" s="48"/>
      <c r="V564" s="1239"/>
      <c r="W564" s="1239"/>
      <c r="X564" s="1239"/>
      <c r="Y564" s="1240"/>
      <c r="Z564" s="1239"/>
      <c r="AA564" s="1239"/>
      <c r="AB564" s="1239"/>
      <c r="AG564" s="48"/>
      <c r="AK564" s="1733"/>
      <c r="AL564" s="1733"/>
      <c r="AM564" s="1733"/>
      <c r="AN564" s="1733"/>
    </row>
    <row r="565" spans="9:40">
      <c r="I565" s="48"/>
      <c r="Q565" s="48"/>
      <c r="V565" s="1239"/>
      <c r="W565" s="1239"/>
      <c r="X565" s="1239"/>
      <c r="Y565" s="1240"/>
      <c r="Z565" s="1239"/>
      <c r="AA565" s="1239"/>
      <c r="AB565" s="1239"/>
      <c r="AG565" s="48"/>
      <c r="AK565" s="1733"/>
      <c r="AL565" s="1733"/>
      <c r="AM565" s="1733"/>
      <c r="AN565" s="1733"/>
    </row>
    <row r="566" spans="9:40">
      <c r="I566" s="48"/>
      <c r="Q566" s="48"/>
      <c r="V566" s="1239"/>
      <c r="W566" s="1239"/>
      <c r="X566" s="1239"/>
      <c r="Y566" s="1240"/>
      <c r="Z566" s="1239"/>
      <c r="AA566" s="1239"/>
      <c r="AB566" s="1239"/>
      <c r="AG566" s="48"/>
      <c r="AK566" s="1733"/>
      <c r="AL566" s="1733"/>
      <c r="AM566" s="1733"/>
      <c r="AN566" s="1733"/>
    </row>
    <row r="567" spans="9:40">
      <c r="I567" s="48"/>
      <c r="Q567" s="48"/>
      <c r="V567" s="1239"/>
      <c r="W567" s="1239"/>
      <c r="X567" s="1239"/>
      <c r="Y567" s="1240"/>
      <c r="Z567" s="1239"/>
      <c r="AA567" s="1239"/>
      <c r="AB567" s="1239"/>
      <c r="AG567" s="48"/>
      <c r="AK567" s="1733"/>
      <c r="AL567" s="1733"/>
      <c r="AM567" s="1733"/>
      <c r="AN567" s="1733"/>
    </row>
    <row r="568" spans="9:40">
      <c r="I568" s="48"/>
      <c r="Q568" s="48"/>
      <c r="V568" s="1239"/>
      <c r="W568" s="1239"/>
      <c r="X568" s="1239"/>
      <c r="Y568" s="1240"/>
      <c r="Z568" s="1239"/>
      <c r="AA568" s="1239"/>
      <c r="AB568" s="1239"/>
      <c r="AG568" s="48"/>
      <c r="AK568" s="1733"/>
      <c r="AL568" s="1733"/>
      <c r="AM568" s="1733"/>
      <c r="AN568" s="1733"/>
    </row>
    <row r="569" spans="9:40">
      <c r="I569" s="48"/>
      <c r="Q569" s="48"/>
      <c r="V569" s="1239"/>
      <c r="W569" s="1239"/>
      <c r="X569" s="1239"/>
      <c r="Y569" s="1240"/>
      <c r="Z569" s="1239"/>
      <c r="AA569" s="1239"/>
      <c r="AB569" s="1239"/>
      <c r="AG569" s="48"/>
      <c r="AK569" s="1733"/>
      <c r="AL569" s="1733"/>
      <c r="AM569" s="1733"/>
      <c r="AN569" s="1733"/>
    </row>
    <row r="570" spans="9:40">
      <c r="I570" s="48"/>
      <c r="Q570" s="48"/>
      <c r="V570" s="1239"/>
      <c r="W570" s="1239"/>
      <c r="X570" s="1239"/>
      <c r="Y570" s="1240"/>
      <c r="Z570" s="1239"/>
      <c r="AA570" s="1239"/>
      <c r="AB570" s="1239"/>
      <c r="AG570" s="48"/>
      <c r="AK570" s="1733"/>
      <c r="AL570" s="1733"/>
      <c r="AM570" s="1733"/>
      <c r="AN570" s="1733"/>
    </row>
    <row r="571" spans="9:40">
      <c r="I571" s="48"/>
      <c r="Q571" s="48"/>
      <c r="V571" s="1239"/>
      <c r="W571" s="1239"/>
      <c r="X571" s="1239"/>
      <c r="Y571" s="1240"/>
      <c r="Z571" s="1239"/>
      <c r="AA571" s="1239"/>
      <c r="AB571" s="1239"/>
      <c r="AG571" s="48"/>
      <c r="AK571" s="1733"/>
      <c r="AL571" s="1733"/>
      <c r="AM571" s="1733"/>
      <c r="AN571" s="1733"/>
    </row>
    <row r="572" spans="9:40">
      <c r="I572" s="48"/>
      <c r="Q572" s="48"/>
      <c r="V572" s="1239"/>
      <c r="W572" s="1239"/>
      <c r="X572" s="1239"/>
      <c r="Y572" s="1240"/>
      <c r="Z572" s="1239"/>
      <c r="AA572" s="1239"/>
      <c r="AB572" s="1239"/>
      <c r="AG572" s="48"/>
      <c r="AK572" s="1733"/>
      <c r="AL572" s="1733"/>
      <c r="AM572" s="1733"/>
      <c r="AN572" s="1733"/>
    </row>
    <row r="573" spans="9:40">
      <c r="I573" s="48"/>
      <c r="Q573" s="48"/>
      <c r="V573" s="1239"/>
      <c r="W573" s="1239"/>
      <c r="X573" s="1239"/>
      <c r="Y573" s="1240"/>
      <c r="Z573" s="1239"/>
      <c r="AA573" s="1239"/>
      <c r="AB573" s="1239"/>
      <c r="AG573" s="48"/>
      <c r="AK573" s="1733"/>
      <c r="AL573" s="1733"/>
      <c r="AM573" s="1733"/>
      <c r="AN573" s="1733"/>
    </row>
    <row r="574" spans="9:40">
      <c r="I574" s="48"/>
      <c r="Q574" s="48"/>
      <c r="V574" s="1239"/>
      <c r="W574" s="1239"/>
      <c r="X574" s="1239"/>
      <c r="Y574" s="1240"/>
      <c r="Z574" s="1239"/>
      <c r="AA574" s="1239"/>
      <c r="AB574" s="1239"/>
      <c r="AG574" s="48"/>
      <c r="AK574" s="1733"/>
      <c r="AL574" s="1733"/>
      <c r="AM574" s="1733"/>
      <c r="AN574" s="1733"/>
    </row>
    <row r="575" spans="9:40">
      <c r="I575" s="48"/>
      <c r="Q575" s="48"/>
      <c r="V575" s="1239"/>
      <c r="W575" s="1239"/>
      <c r="X575" s="1239"/>
      <c r="Y575" s="1240"/>
      <c r="Z575" s="1239"/>
      <c r="AA575" s="1239"/>
      <c r="AB575" s="1239"/>
      <c r="AG575" s="48"/>
      <c r="AK575" s="1733"/>
      <c r="AL575" s="1733"/>
      <c r="AM575" s="1733"/>
      <c r="AN575" s="1733"/>
    </row>
    <row r="576" spans="9:40">
      <c r="I576" s="48"/>
      <c r="Q576" s="48"/>
      <c r="V576" s="1239"/>
      <c r="W576" s="1239"/>
      <c r="X576" s="1239"/>
      <c r="Y576" s="1240"/>
      <c r="Z576" s="1239"/>
      <c r="AA576" s="1239"/>
      <c r="AB576" s="1239"/>
      <c r="AG576" s="48"/>
      <c r="AK576" s="1733"/>
      <c r="AL576" s="1733"/>
      <c r="AM576" s="1733"/>
      <c r="AN576" s="1733"/>
    </row>
    <row r="577" spans="9:40">
      <c r="I577" s="48"/>
      <c r="Q577" s="48"/>
      <c r="V577" s="1239"/>
      <c r="W577" s="1239"/>
      <c r="X577" s="1239"/>
      <c r="Y577" s="1240"/>
      <c r="Z577" s="1239"/>
      <c r="AA577" s="1239"/>
      <c r="AB577" s="1239"/>
      <c r="AG577" s="48"/>
      <c r="AK577" s="1733"/>
      <c r="AL577" s="1733"/>
      <c r="AM577" s="1733"/>
      <c r="AN577" s="1733"/>
    </row>
    <row r="578" spans="9:40">
      <c r="I578" s="48"/>
      <c r="Q578" s="48"/>
      <c r="V578" s="1239"/>
      <c r="W578" s="1239"/>
      <c r="X578" s="1239"/>
      <c r="Y578" s="1240"/>
      <c r="Z578" s="1239"/>
      <c r="AA578" s="1239"/>
      <c r="AB578" s="1239"/>
      <c r="AG578" s="48"/>
      <c r="AK578" s="1733"/>
      <c r="AL578" s="1733"/>
      <c r="AM578" s="1733"/>
      <c r="AN578" s="1733"/>
    </row>
    <row r="579" spans="9:40">
      <c r="I579" s="48"/>
      <c r="Q579" s="48"/>
      <c r="V579" s="1239"/>
      <c r="W579" s="1239"/>
      <c r="X579" s="1239"/>
      <c r="Y579" s="1240"/>
      <c r="Z579" s="1239"/>
      <c r="AA579" s="1239"/>
      <c r="AB579" s="1239"/>
      <c r="AG579" s="48"/>
      <c r="AK579" s="1733"/>
      <c r="AL579" s="1733"/>
      <c r="AM579" s="1733"/>
      <c r="AN579" s="1733"/>
    </row>
    <row r="580" spans="9:40">
      <c r="I580" s="48"/>
      <c r="Q580" s="48"/>
      <c r="V580" s="1239"/>
      <c r="W580" s="1239"/>
      <c r="X580" s="1239"/>
      <c r="Y580" s="1240"/>
      <c r="Z580" s="1239"/>
      <c r="AA580" s="1239"/>
      <c r="AB580" s="1239"/>
      <c r="AG580" s="48"/>
      <c r="AK580" s="1733"/>
      <c r="AL580" s="1733"/>
      <c r="AM580" s="1733"/>
      <c r="AN580" s="1733"/>
    </row>
    <row r="581" spans="9:40">
      <c r="I581" s="48"/>
      <c r="Q581" s="48"/>
      <c r="V581" s="1239"/>
      <c r="W581" s="1239"/>
      <c r="X581" s="1239"/>
      <c r="Y581" s="1240"/>
      <c r="Z581" s="1239"/>
      <c r="AA581" s="1239"/>
      <c r="AB581" s="1239"/>
      <c r="AG581" s="48"/>
      <c r="AK581" s="1733"/>
      <c r="AL581" s="1733"/>
      <c r="AM581" s="1733"/>
      <c r="AN581" s="1733"/>
    </row>
    <row r="582" spans="9:40">
      <c r="I582" s="48"/>
      <c r="Q582" s="48"/>
      <c r="V582" s="1239"/>
      <c r="W582" s="1239"/>
      <c r="X582" s="1239"/>
      <c r="Y582" s="1240"/>
      <c r="Z582" s="1239"/>
      <c r="AA582" s="1239"/>
      <c r="AB582" s="1239"/>
      <c r="AG582" s="48"/>
      <c r="AK582" s="1733"/>
      <c r="AL582" s="1733"/>
      <c r="AM582" s="1733"/>
      <c r="AN582" s="1733"/>
    </row>
    <row r="583" spans="9:40">
      <c r="I583" s="48"/>
      <c r="Q583" s="48"/>
      <c r="V583" s="1239"/>
      <c r="W583" s="1239"/>
      <c r="X583" s="1239"/>
      <c r="Y583" s="1240"/>
      <c r="Z583" s="1239"/>
      <c r="AA583" s="1239"/>
      <c r="AB583" s="1239"/>
      <c r="AG583" s="48"/>
      <c r="AK583" s="1733"/>
      <c r="AL583" s="1733"/>
      <c r="AM583" s="1733"/>
      <c r="AN583" s="1733"/>
    </row>
    <row r="584" spans="9:40">
      <c r="I584" s="48"/>
      <c r="Q584" s="48"/>
      <c r="V584" s="1239"/>
      <c r="W584" s="1239"/>
      <c r="X584" s="1239"/>
      <c r="Y584" s="1240"/>
      <c r="Z584" s="1239"/>
      <c r="AA584" s="1239"/>
      <c r="AB584" s="1239"/>
      <c r="AG584" s="48"/>
      <c r="AK584" s="1733"/>
      <c r="AL584" s="1733"/>
      <c r="AM584" s="1733"/>
      <c r="AN584" s="1733"/>
    </row>
    <row r="585" spans="9:40">
      <c r="I585" s="48"/>
      <c r="Q585" s="48"/>
      <c r="V585" s="1239"/>
      <c r="W585" s="1239"/>
      <c r="X585" s="1239"/>
      <c r="Y585" s="1240"/>
      <c r="Z585" s="1239"/>
      <c r="AA585" s="1239"/>
      <c r="AB585" s="1239"/>
      <c r="AG585" s="48"/>
      <c r="AK585" s="1733"/>
      <c r="AL585" s="1733"/>
      <c r="AM585" s="1733"/>
      <c r="AN585" s="1733"/>
    </row>
    <row r="586" spans="9:40">
      <c r="I586" s="48"/>
      <c r="Q586" s="48"/>
      <c r="V586" s="1239"/>
      <c r="W586" s="1239"/>
      <c r="X586" s="1239"/>
      <c r="Y586" s="1240"/>
      <c r="Z586" s="1239"/>
      <c r="AA586" s="1239"/>
      <c r="AB586" s="1239"/>
      <c r="AG586" s="48"/>
      <c r="AK586" s="1733"/>
      <c r="AL586" s="1733"/>
      <c r="AM586" s="1733"/>
      <c r="AN586" s="1733"/>
    </row>
    <row r="587" spans="9:40">
      <c r="I587" s="48"/>
      <c r="Q587" s="48"/>
      <c r="V587" s="1239"/>
      <c r="W587" s="1239"/>
      <c r="X587" s="1239"/>
      <c r="Y587" s="1240"/>
      <c r="Z587" s="1239"/>
      <c r="AA587" s="1239"/>
      <c r="AB587" s="1239"/>
      <c r="AG587" s="48"/>
      <c r="AK587" s="1733"/>
      <c r="AL587" s="1733"/>
      <c r="AM587" s="1733"/>
      <c r="AN587" s="1733"/>
    </row>
    <row r="588" spans="9:40">
      <c r="I588" s="48"/>
      <c r="Q588" s="48"/>
      <c r="V588" s="1239"/>
      <c r="W588" s="1239"/>
      <c r="X588" s="1239"/>
      <c r="Y588" s="1240"/>
      <c r="Z588" s="1239"/>
      <c r="AA588" s="1239"/>
      <c r="AB588" s="1239"/>
      <c r="AG588" s="48"/>
      <c r="AK588" s="1733"/>
      <c r="AL588" s="1733"/>
      <c r="AM588" s="1733"/>
      <c r="AN588" s="1733"/>
    </row>
    <row r="589" spans="9:40">
      <c r="I589" s="48"/>
      <c r="Q589" s="48"/>
      <c r="V589" s="1239"/>
      <c r="W589" s="1239"/>
      <c r="X589" s="1239"/>
      <c r="Y589" s="1240"/>
      <c r="Z589" s="1239"/>
      <c r="AA589" s="1239"/>
      <c r="AB589" s="1239"/>
      <c r="AG589" s="48"/>
      <c r="AK589" s="1733"/>
      <c r="AL589" s="1733"/>
      <c r="AM589" s="1733"/>
      <c r="AN589" s="1733"/>
    </row>
    <row r="590" spans="9:40">
      <c r="I590" s="48"/>
      <c r="Q590" s="48"/>
      <c r="V590" s="1239"/>
      <c r="W590" s="1239"/>
      <c r="X590" s="1239"/>
      <c r="Y590" s="1240"/>
      <c r="Z590" s="1239"/>
      <c r="AA590" s="1239"/>
      <c r="AB590" s="1239"/>
      <c r="AG590" s="48"/>
      <c r="AK590" s="1733"/>
      <c r="AL590" s="1733"/>
      <c r="AM590" s="1733"/>
      <c r="AN590" s="1733"/>
    </row>
    <row r="591" spans="9:40">
      <c r="I591" s="48"/>
      <c r="Q591" s="48"/>
      <c r="V591" s="1239"/>
      <c r="W591" s="1239"/>
      <c r="X591" s="1239"/>
      <c r="Y591" s="1240"/>
      <c r="Z591" s="1239"/>
      <c r="AA591" s="1239"/>
      <c r="AB591" s="1239"/>
      <c r="AG591" s="48"/>
      <c r="AK591" s="1733"/>
      <c r="AL591" s="1733"/>
      <c r="AM591" s="1733"/>
      <c r="AN591" s="1733"/>
    </row>
    <row r="592" spans="9:40">
      <c r="I592" s="48"/>
      <c r="Q592" s="48"/>
      <c r="V592" s="1239"/>
      <c r="W592" s="1239"/>
      <c r="X592" s="1239"/>
      <c r="Y592" s="1240"/>
      <c r="Z592" s="1239"/>
      <c r="AA592" s="1239"/>
      <c r="AB592" s="1239"/>
      <c r="AG592" s="48"/>
      <c r="AK592" s="1733"/>
      <c r="AL592" s="1733"/>
      <c r="AM592" s="1733"/>
      <c r="AN592" s="1733"/>
    </row>
    <row r="593" spans="9:40">
      <c r="I593" s="48"/>
      <c r="Q593" s="48"/>
      <c r="V593" s="1239"/>
      <c r="W593" s="1239"/>
      <c r="X593" s="1239"/>
      <c r="Y593" s="1240"/>
      <c r="Z593" s="1239"/>
      <c r="AA593" s="1239"/>
      <c r="AB593" s="1239"/>
      <c r="AG593" s="48"/>
      <c r="AK593" s="1733"/>
      <c r="AL593" s="1733"/>
      <c r="AM593" s="1733"/>
      <c r="AN593" s="1733"/>
    </row>
    <row r="594" spans="9:40">
      <c r="I594" s="48"/>
      <c r="Q594" s="48"/>
      <c r="V594" s="1239"/>
      <c r="W594" s="1239"/>
      <c r="X594" s="1239"/>
      <c r="Y594" s="1240"/>
      <c r="Z594" s="1239"/>
      <c r="AA594" s="1239"/>
      <c r="AB594" s="1239"/>
      <c r="AG594" s="48"/>
      <c r="AK594" s="1733"/>
      <c r="AL594" s="1733"/>
      <c r="AM594" s="1733"/>
      <c r="AN594" s="1733"/>
    </row>
    <row r="595" spans="9:40">
      <c r="I595" s="48"/>
      <c r="Q595" s="48"/>
      <c r="V595" s="1239"/>
      <c r="W595" s="1239"/>
      <c r="X595" s="1239"/>
      <c r="Y595" s="1240"/>
      <c r="Z595" s="1239"/>
      <c r="AA595" s="1239"/>
      <c r="AB595" s="1239"/>
      <c r="AG595" s="48"/>
      <c r="AK595" s="1733"/>
      <c r="AL595" s="1733"/>
      <c r="AM595" s="1733"/>
      <c r="AN595" s="1733"/>
    </row>
    <row r="596" spans="9:40">
      <c r="I596" s="48"/>
      <c r="Q596" s="48"/>
      <c r="V596" s="1239"/>
      <c r="W596" s="1239"/>
      <c r="X596" s="1239"/>
      <c r="Y596" s="1240"/>
      <c r="Z596" s="1239"/>
      <c r="AA596" s="1239"/>
      <c r="AB596" s="1239"/>
      <c r="AG596" s="48"/>
      <c r="AK596" s="1733"/>
      <c r="AL596" s="1733"/>
      <c r="AM596" s="1733"/>
      <c r="AN596" s="1733"/>
    </row>
    <row r="597" spans="9:40">
      <c r="I597" s="48"/>
      <c r="Q597" s="48"/>
      <c r="V597" s="1239"/>
      <c r="W597" s="1239"/>
      <c r="X597" s="1239"/>
      <c r="Y597" s="1240"/>
      <c r="Z597" s="1239"/>
      <c r="AA597" s="1239"/>
      <c r="AB597" s="1239"/>
      <c r="AG597" s="48"/>
      <c r="AK597" s="1733"/>
      <c r="AL597" s="1733"/>
      <c r="AM597" s="1733"/>
      <c r="AN597" s="1733"/>
    </row>
    <row r="598" spans="9:40">
      <c r="I598" s="48"/>
      <c r="Q598" s="48"/>
      <c r="V598" s="1239"/>
      <c r="W598" s="1239"/>
      <c r="X598" s="1239"/>
      <c r="Y598" s="1240"/>
      <c r="Z598" s="1239"/>
      <c r="AA598" s="1239"/>
      <c r="AB598" s="1239"/>
      <c r="AG598" s="48"/>
      <c r="AK598" s="1733"/>
      <c r="AL598" s="1733"/>
      <c r="AM598" s="1733"/>
      <c r="AN598" s="1733"/>
    </row>
    <row r="599" spans="9:40">
      <c r="I599" s="48"/>
      <c r="Q599" s="48"/>
      <c r="V599" s="1239"/>
      <c r="W599" s="1239"/>
      <c r="X599" s="1239"/>
      <c r="Y599" s="1240"/>
      <c r="Z599" s="1239"/>
      <c r="AA599" s="1239"/>
      <c r="AB599" s="1239"/>
      <c r="AG599" s="48"/>
      <c r="AK599" s="1733"/>
      <c r="AL599" s="1733"/>
      <c r="AM599" s="1733"/>
      <c r="AN599" s="1733"/>
    </row>
    <row r="600" spans="9:40">
      <c r="I600" s="48"/>
      <c r="Q600" s="48"/>
      <c r="V600" s="1239"/>
      <c r="W600" s="1239"/>
      <c r="X600" s="1239"/>
      <c r="Y600" s="1240"/>
      <c r="Z600" s="1239"/>
      <c r="AA600" s="1239"/>
      <c r="AB600" s="1239"/>
      <c r="AG600" s="48"/>
      <c r="AK600" s="1733"/>
      <c r="AL600" s="1733"/>
      <c r="AM600" s="1733"/>
      <c r="AN600" s="1733"/>
    </row>
    <row r="601" spans="9:40">
      <c r="I601" s="48"/>
      <c r="Q601" s="48"/>
      <c r="V601" s="1239"/>
      <c r="W601" s="1239"/>
      <c r="X601" s="1239"/>
      <c r="Y601" s="1240"/>
      <c r="Z601" s="1239"/>
      <c r="AA601" s="1239"/>
      <c r="AB601" s="1239"/>
      <c r="AG601" s="48"/>
      <c r="AK601" s="1733"/>
      <c r="AL601" s="1733"/>
      <c r="AM601" s="1733"/>
      <c r="AN601" s="1733"/>
    </row>
    <row r="602" spans="9:40">
      <c r="I602" s="48"/>
      <c r="Q602" s="48"/>
      <c r="V602" s="1239"/>
      <c r="W602" s="1239"/>
      <c r="X602" s="1239"/>
      <c r="Y602" s="1240"/>
      <c r="Z602" s="1239"/>
      <c r="AA602" s="1239"/>
      <c r="AB602" s="1239"/>
      <c r="AG602" s="48"/>
      <c r="AK602" s="1733"/>
      <c r="AL602" s="1733"/>
      <c r="AM602" s="1733"/>
      <c r="AN602" s="1733"/>
    </row>
    <row r="603" spans="9:40">
      <c r="I603" s="48"/>
      <c r="Q603" s="48"/>
      <c r="V603" s="1239"/>
      <c r="W603" s="1239"/>
      <c r="X603" s="1239"/>
      <c r="Y603" s="1240"/>
      <c r="Z603" s="1239"/>
      <c r="AA603" s="1239"/>
      <c r="AB603" s="1239"/>
      <c r="AG603" s="48"/>
      <c r="AK603" s="1733"/>
      <c r="AL603" s="1733"/>
      <c r="AM603" s="1733"/>
      <c r="AN603" s="1733"/>
    </row>
    <row r="604" spans="9:40">
      <c r="I604" s="48"/>
      <c r="Q604" s="48"/>
      <c r="V604" s="1239"/>
      <c r="W604" s="1239"/>
      <c r="X604" s="1239"/>
      <c r="Y604" s="1240"/>
      <c r="Z604" s="1239"/>
      <c r="AA604" s="1239"/>
      <c r="AB604" s="1239"/>
      <c r="AG604" s="48"/>
      <c r="AK604" s="1733"/>
      <c r="AL604" s="1733"/>
      <c r="AM604" s="1733"/>
      <c r="AN604" s="1733"/>
    </row>
    <row r="605" spans="9:40">
      <c r="I605" s="48"/>
      <c r="Q605" s="48"/>
      <c r="V605" s="1239"/>
      <c r="W605" s="1239"/>
      <c r="X605" s="1239"/>
      <c r="Y605" s="1240"/>
      <c r="Z605" s="1239"/>
      <c r="AA605" s="1239"/>
      <c r="AB605" s="1239"/>
      <c r="AG605" s="48"/>
      <c r="AK605" s="1733"/>
      <c r="AL605" s="1733"/>
      <c r="AM605" s="1733"/>
      <c r="AN605" s="1733"/>
    </row>
    <row r="606" spans="9:40">
      <c r="I606" s="48"/>
      <c r="Q606" s="48"/>
      <c r="V606" s="1239"/>
      <c r="W606" s="1239"/>
      <c r="X606" s="1239"/>
      <c r="Y606" s="1240"/>
      <c r="Z606" s="1239"/>
      <c r="AA606" s="1239"/>
      <c r="AB606" s="1239"/>
      <c r="AG606" s="48"/>
      <c r="AK606" s="1733"/>
      <c r="AL606" s="1733"/>
      <c r="AM606" s="1733"/>
      <c r="AN606" s="1733"/>
    </row>
    <row r="607" spans="9:40">
      <c r="I607" s="48"/>
      <c r="Q607" s="48"/>
      <c r="V607" s="1239"/>
      <c r="W607" s="1239"/>
      <c r="X607" s="1239"/>
      <c r="Y607" s="1240"/>
      <c r="Z607" s="1239"/>
      <c r="AA607" s="1239"/>
      <c r="AB607" s="1239"/>
      <c r="AG607" s="48"/>
      <c r="AK607" s="1733"/>
      <c r="AL607" s="1733"/>
      <c r="AM607" s="1733"/>
      <c r="AN607" s="1733"/>
    </row>
    <row r="608" spans="9:40">
      <c r="I608" s="48"/>
      <c r="Q608" s="48"/>
      <c r="V608" s="1239"/>
      <c r="W608" s="1239"/>
      <c r="X608" s="1239"/>
      <c r="Y608" s="1240"/>
      <c r="Z608" s="1239"/>
      <c r="AA608" s="1239"/>
      <c r="AB608" s="1239"/>
      <c r="AG608" s="48"/>
      <c r="AK608" s="1733"/>
      <c r="AL608" s="1733"/>
      <c r="AM608" s="1733"/>
      <c r="AN608" s="1733"/>
    </row>
    <row r="609" spans="9:40">
      <c r="I609" s="48"/>
      <c r="Q609" s="48"/>
      <c r="V609" s="1239"/>
      <c r="W609" s="1239"/>
      <c r="X609" s="1239"/>
      <c r="Y609" s="1240"/>
      <c r="Z609" s="1239"/>
      <c r="AA609" s="1239"/>
      <c r="AB609" s="1239"/>
      <c r="AG609" s="48"/>
      <c r="AK609" s="1733"/>
      <c r="AL609" s="1733"/>
      <c r="AM609" s="1733"/>
      <c r="AN609" s="1733"/>
    </row>
    <row r="610" spans="9:40">
      <c r="I610" s="48"/>
      <c r="Q610" s="48"/>
      <c r="V610" s="1239"/>
      <c r="W610" s="1239"/>
      <c r="X610" s="1239"/>
      <c r="Y610" s="1240"/>
      <c r="Z610" s="1239"/>
      <c r="AA610" s="1239"/>
      <c r="AB610" s="1239"/>
      <c r="AG610" s="48"/>
      <c r="AK610" s="1733"/>
      <c r="AL610" s="1733"/>
      <c r="AM610" s="1733"/>
      <c r="AN610" s="1733"/>
    </row>
    <row r="611" spans="9:40">
      <c r="I611" s="48"/>
      <c r="Q611" s="48"/>
      <c r="V611" s="1239"/>
      <c r="W611" s="1239"/>
      <c r="X611" s="1239"/>
      <c r="Y611" s="1240"/>
      <c r="Z611" s="1239"/>
      <c r="AA611" s="1239"/>
      <c r="AB611" s="1239"/>
      <c r="AG611" s="48"/>
      <c r="AK611" s="1733"/>
      <c r="AL611" s="1733"/>
      <c r="AM611" s="1733"/>
      <c r="AN611" s="1733"/>
    </row>
    <row r="612" spans="9:40">
      <c r="I612" s="48"/>
      <c r="Q612" s="48"/>
      <c r="V612" s="1239"/>
      <c r="W612" s="1239"/>
      <c r="X612" s="1239"/>
      <c r="Y612" s="1240"/>
      <c r="Z612" s="1239"/>
      <c r="AA612" s="1239"/>
      <c r="AB612" s="1239"/>
      <c r="AG612" s="48"/>
      <c r="AK612" s="1733"/>
      <c r="AL612" s="1733"/>
      <c r="AM612" s="1733"/>
      <c r="AN612" s="1733"/>
    </row>
    <row r="613" spans="9:40">
      <c r="I613" s="48"/>
      <c r="Q613" s="48"/>
      <c r="V613" s="1239"/>
      <c r="W613" s="1239"/>
      <c r="X613" s="1239"/>
      <c r="Y613" s="1240"/>
      <c r="Z613" s="1239"/>
      <c r="AA613" s="1239"/>
      <c r="AB613" s="1239"/>
      <c r="AG613" s="48"/>
      <c r="AK613" s="1733"/>
      <c r="AL613" s="1733"/>
      <c r="AM613" s="1733"/>
      <c r="AN613" s="1733"/>
    </row>
    <row r="614" spans="9:40">
      <c r="I614" s="48"/>
      <c r="Q614" s="48"/>
      <c r="V614" s="1239"/>
      <c r="W614" s="1239"/>
      <c r="X614" s="1239"/>
      <c r="Y614" s="1240"/>
      <c r="Z614" s="1239"/>
      <c r="AA614" s="1239"/>
      <c r="AB614" s="1239"/>
      <c r="AG614" s="48"/>
      <c r="AK614" s="1733"/>
      <c r="AL614" s="1733"/>
      <c r="AM614" s="1733"/>
      <c r="AN614" s="1733"/>
    </row>
    <row r="615" spans="9:40">
      <c r="I615" s="48"/>
      <c r="Q615" s="48"/>
      <c r="V615" s="1239"/>
      <c r="W615" s="1239"/>
      <c r="X615" s="1239"/>
      <c r="Y615" s="1240"/>
      <c r="Z615" s="1239"/>
      <c r="AA615" s="1239"/>
      <c r="AB615" s="1239"/>
      <c r="AG615" s="48"/>
      <c r="AK615" s="1733"/>
      <c r="AL615" s="1733"/>
      <c r="AM615" s="1733"/>
      <c r="AN615" s="1733"/>
    </row>
    <row r="616" spans="9:40">
      <c r="I616" s="48"/>
      <c r="Q616" s="48"/>
      <c r="V616" s="1239"/>
      <c r="W616" s="1239"/>
      <c r="X616" s="1239"/>
      <c r="Y616" s="1240"/>
      <c r="Z616" s="1239"/>
      <c r="AA616" s="1239"/>
      <c r="AB616" s="1239"/>
      <c r="AG616" s="48"/>
      <c r="AK616" s="1733"/>
      <c r="AL616" s="1733"/>
      <c r="AM616" s="1733"/>
      <c r="AN616" s="1733"/>
    </row>
    <row r="617" spans="9:40">
      <c r="I617" s="48"/>
      <c r="Q617" s="48"/>
      <c r="V617" s="1239"/>
      <c r="W617" s="1239"/>
      <c r="X617" s="1239"/>
      <c r="Y617" s="1240"/>
      <c r="Z617" s="1239"/>
      <c r="AA617" s="1239"/>
      <c r="AB617" s="1239"/>
      <c r="AG617" s="48"/>
      <c r="AK617" s="1733"/>
      <c r="AL617" s="1733"/>
      <c r="AM617" s="1733"/>
      <c r="AN617" s="1733"/>
    </row>
    <row r="618" spans="9:40">
      <c r="I618" s="48"/>
      <c r="Q618" s="48"/>
      <c r="V618" s="1239"/>
      <c r="W618" s="1239"/>
      <c r="X618" s="1239"/>
      <c r="Y618" s="1240"/>
      <c r="Z618" s="1239"/>
      <c r="AA618" s="1239"/>
      <c r="AB618" s="1239"/>
      <c r="AG618" s="48"/>
      <c r="AK618" s="1733"/>
      <c r="AL618" s="1733"/>
      <c r="AM618" s="1733"/>
      <c r="AN618" s="1733"/>
    </row>
    <row r="619" spans="9:40">
      <c r="I619" s="48"/>
      <c r="Q619" s="48"/>
      <c r="V619" s="1239"/>
      <c r="W619" s="1239"/>
      <c r="X619" s="1239"/>
      <c r="Y619" s="1240"/>
      <c r="Z619" s="1239"/>
      <c r="AA619" s="1239"/>
      <c r="AB619" s="1239"/>
      <c r="AG619" s="48"/>
      <c r="AK619" s="1733"/>
      <c r="AL619" s="1733"/>
      <c r="AM619" s="1733"/>
      <c r="AN619" s="1733"/>
    </row>
    <row r="620" spans="9:40">
      <c r="I620" s="48"/>
      <c r="Q620" s="48"/>
      <c r="V620" s="1239"/>
      <c r="W620" s="1239"/>
      <c r="X620" s="1239"/>
      <c r="Y620" s="1240"/>
      <c r="Z620" s="1239"/>
      <c r="AA620" s="1239"/>
      <c r="AB620" s="1239"/>
      <c r="AG620" s="48"/>
      <c r="AK620" s="1733"/>
      <c r="AL620" s="1733"/>
      <c r="AM620" s="1733"/>
      <c r="AN620" s="1733"/>
    </row>
    <row r="621" spans="9:40">
      <c r="I621" s="48"/>
      <c r="Q621" s="48"/>
      <c r="V621" s="1239"/>
      <c r="W621" s="1239"/>
      <c r="X621" s="1239"/>
      <c r="Y621" s="1240"/>
      <c r="Z621" s="1239"/>
      <c r="AA621" s="1239"/>
      <c r="AB621" s="1239"/>
      <c r="AG621" s="48"/>
      <c r="AK621" s="1733"/>
      <c r="AL621" s="1733"/>
      <c r="AM621" s="1733"/>
      <c r="AN621" s="1733"/>
    </row>
    <row r="622" spans="9:40">
      <c r="I622" s="48"/>
      <c r="Q622" s="48"/>
      <c r="V622" s="1239"/>
      <c r="W622" s="1239"/>
      <c r="X622" s="1239"/>
      <c r="Y622" s="1240"/>
      <c r="Z622" s="1239"/>
      <c r="AA622" s="1239"/>
      <c r="AB622" s="1239"/>
      <c r="AG622" s="48"/>
      <c r="AK622" s="1733"/>
      <c r="AL622" s="1733"/>
      <c r="AM622" s="1733"/>
      <c r="AN622" s="1733"/>
    </row>
    <row r="623" spans="9:40">
      <c r="I623" s="48"/>
      <c r="Q623" s="48"/>
      <c r="V623" s="1239"/>
      <c r="W623" s="1239"/>
      <c r="X623" s="1239"/>
      <c r="Y623" s="1240"/>
      <c r="Z623" s="1239"/>
      <c r="AA623" s="1239"/>
      <c r="AB623" s="1239"/>
      <c r="AG623" s="48"/>
      <c r="AK623" s="1733"/>
      <c r="AL623" s="1733"/>
      <c r="AM623" s="1733"/>
      <c r="AN623" s="1733"/>
    </row>
    <row r="624" spans="9:40">
      <c r="I624" s="48"/>
      <c r="Q624" s="48"/>
      <c r="V624" s="1239"/>
      <c r="W624" s="1239"/>
      <c r="X624" s="1239"/>
      <c r="Y624" s="1240"/>
      <c r="Z624" s="1239"/>
      <c r="AA624" s="1239"/>
      <c r="AB624" s="1239"/>
      <c r="AG624" s="48"/>
      <c r="AK624" s="1733"/>
      <c r="AL624" s="1733"/>
      <c r="AM624" s="1733"/>
      <c r="AN624" s="1733"/>
    </row>
    <row r="625" spans="9:40">
      <c r="I625" s="48"/>
      <c r="Q625" s="48"/>
      <c r="V625" s="1239"/>
      <c r="W625" s="1239"/>
      <c r="X625" s="1239"/>
      <c r="Y625" s="1240"/>
      <c r="Z625" s="1239"/>
      <c r="AA625" s="1239"/>
      <c r="AB625" s="1239"/>
      <c r="AG625" s="48"/>
      <c r="AK625" s="1733"/>
      <c r="AL625" s="1733"/>
      <c r="AM625" s="1733"/>
      <c r="AN625" s="1733"/>
    </row>
    <row r="626" spans="9:40">
      <c r="I626" s="48"/>
      <c r="Q626" s="48"/>
      <c r="V626" s="1239"/>
      <c r="W626" s="1239"/>
      <c r="X626" s="1239"/>
      <c r="Y626" s="1240"/>
      <c r="Z626" s="1239"/>
      <c r="AA626" s="1239"/>
      <c r="AB626" s="1239"/>
      <c r="AG626" s="48"/>
      <c r="AK626" s="1733"/>
      <c r="AL626" s="1733"/>
      <c r="AM626" s="1733"/>
      <c r="AN626" s="1733"/>
    </row>
    <row r="627" spans="9:40">
      <c r="I627" s="48"/>
      <c r="Q627" s="48"/>
      <c r="V627" s="1239"/>
      <c r="W627" s="1239"/>
      <c r="X627" s="1239"/>
      <c r="Y627" s="1240"/>
      <c r="Z627" s="1239"/>
      <c r="AA627" s="1239"/>
      <c r="AB627" s="1239"/>
      <c r="AG627" s="48"/>
      <c r="AK627" s="1733"/>
      <c r="AL627" s="1733"/>
      <c r="AM627" s="1733"/>
      <c r="AN627" s="1733"/>
    </row>
    <row r="628" spans="9:40">
      <c r="I628" s="48"/>
      <c r="Q628" s="48"/>
      <c r="V628" s="1239"/>
      <c r="W628" s="1239"/>
      <c r="X628" s="1239"/>
      <c r="Y628" s="1240"/>
      <c r="Z628" s="1239"/>
      <c r="AA628" s="1239"/>
      <c r="AB628" s="1239"/>
      <c r="AG628" s="48"/>
      <c r="AK628" s="1733"/>
      <c r="AL628" s="1733"/>
      <c r="AM628" s="1733"/>
      <c r="AN628" s="1733"/>
    </row>
    <row r="629" spans="9:40">
      <c r="I629" s="48"/>
      <c r="Q629" s="48"/>
      <c r="V629" s="1239"/>
      <c r="W629" s="1239"/>
      <c r="X629" s="1239"/>
      <c r="Y629" s="1240"/>
      <c r="Z629" s="1239"/>
      <c r="AA629" s="1239"/>
      <c r="AB629" s="1239"/>
      <c r="AG629" s="48"/>
      <c r="AK629" s="1733"/>
      <c r="AL629" s="1733"/>
      <c r="AM629" s="1733"/>
      <c r="AN629" s="1733"/>
    </row>
    <row r="630" spans="9:40">
      <c r="I630" s="48"/>
      <c r="Q630" s="48"/>
      <c r="V630" s="1239"/>
      <c r="W630" s="1239"/>
      <c r="X630" s="1239"/>
      <c r="Y630" s="1240"/>
      <c r="Z630" s="1239"/>
      <c r="AA630" s="1239"/>
      <c r="AB630" s="1239"/>
      <c r="AG630" s="48"/>
      <c r="AK630" s="1733"/>
      <c r="AL630" s="1733"/>
      <c r="AM630" s="1733"/>
      <c r="AN630" s="1733"/>
    </row>
    <row r="631" spans="9:40">
      <c r="I631" s="48"/>
      <c r="Q631" s="48"/>
      <c r="V631" s="1239"/>
      <c r="W631" s="1239"/>
      <c r="X631" s="1239"/>
      <c r="Y631" s="1240"/>
      <c r="Z631" s="1239"/>
      <c r="AA631" s="1239"/>
      <c r="AB631" s="1239"/>
      <c r="AG631" s="48"/>
      <c r="AK631" s="1733"/>
      <c r="AL631" s="1733"/>
      <c r="AM631" s="1733"/>
      <c r="AN631" s="1733"/>
    </row>
    <row r="632" spans="9:40">
      <c r="I632" s="48"/>
      <c r="Q632" s="48"/>
      <c r="V632" s="1239"/>
      <c r="W632" s="1239"/>
      <c r="X632" s="1239"/>
      <c r="Y632" s="1240"/>
      <c r="Z632" s="1239"/>
      <c r="AA632" s="1239"/>
      <c r="AB632" s="1239"/>
      <c r="AG632" s="48"/>
      <c r="AK632" s="1733"/>
      <c r="AL632" s="1733"/>
      <c r="AM632" s="1733"/>
      <c r="AN632" s="1733"/>
    </row>
    <row r="633" spans="9:40">
      <c r="I633" s="48"/>
      <c r="Q633" s="48"/>
      <c r="V633" s="1239"/>
      <c r="W633" s="1239"/>
      <c r="X633" s="1239"/>
      <c r="Y633" s="1240"/>
      <c r="Z633" s="1239"/>
      <c r="AA633" s="1239"/>
      <c r="AB633" s="1239"/>
      <c r="AG633" s="48"/>
      <c r="AK633" s="1733"/>
      <c r="AL633" s="1733"/>
      <c r="AM633" s="1733"/>
      <c r="AN633" s="1733"/>
    </row>
    <row r="634" spans="9:40">
      <c r="I634" s="48"/>
      <c r="Q634" s="48"/>
      <c r="V634" s="1239"/>
      <c r="W634" s="1239"/>
      <c r="X634" s="1239"/>
      <c r="Y634" s="1240"/>
      <c r="Z634" s="1239"/>
      <c r="AA634" s="1239"/>
      <c r="AB634" s="1239"/>
      <c r="AG634" s="48"/>
      <c r="AK634" s="1733"/>
      <c r="AL634" s="1733"/>
      <c r="AM634" s="1733"/>
      <c r="AN634" s="1733"/>
    </row>
    <row r="635" spans="9:40">
      <c r="I635" s="48"/>
      <c r="Q635" s="48"/>
      <c r="V635" s="1239"/>
      <c r="W635" s="1239"/>
      <c r="X635" s="1239"/>
      <c r="Y635" s="1240"/>
      <c r="Z635" s="1239"/>
      <c r="AA635" s="1239"/>
      <c r="AB635" s="1239"/>
      <c r="AG635" s="48"/>
      <c r="AK635" s="1733"/>
      <c r="AL635" s="1733"/>
      <c r="AM635" s="1733"/>
      <c r="AN635" s="1733"/>
    </row>
    <row r="636" spans="9:40">
      <c r="I636" s="48"/>
      <c r="Q636" s="48"/>
      <c r="V636" s="1239"/>
      <c r="W636" s="1239"/>
      <c r="X636" s="1239"/>
      <c r="Y636" s="1240"/>
      <c r="Z636" s="1239"/>
      <c r="AA636" s="1239"/>
      <c r="AB636" s="1239"/>
      <c r="AG636" s="48"/>
      <c r="AK636" s="1733"/>
      <c r="AL636" s="1733"/>
      <c r="AM636" s="1733"/>
      <c r="AN636" s="1733"/>
    </row>
    <row r="637" spans="9:40">
      <c r="I637" s="48"/>
      <c r="Q637" s="48"/>
      <c r="V637" s="1239"/>
      <c r="W637" s="1239"/>
      <c r="X637" s="1239"/>
      <c r="Y637" s="1240"/>
      <c r="Z637" s="1239"/>
      <c r="AA637" s="1239"/>
      <c r="AB637" s="1239"/>
      <c r="AG637" s="48"/>
      <c r="AK637" s="1733"/>
      <c r="AL637" s="1733"/>
      <c r="AM637" s="1733"/>
      <c r="AN637" s="1733"/>
    </row>
    <row r="638" spans="9:40">
      <c r="I638" s="48"/>
      <c r="Q638" s="48"/>
      <c r="V638" s="1239"/>
      <c r="W638" s="1239"/>
      <c r="X638" s="1239"/>
      <c r="Y638" s="1240"/>
      <c r="Z638" s="1239"/>
      <c r="AA638" s="1239"/>
      <c r="AB638" s="1239"/>
      <c r="AG638" s="48"/>
      <c r="AK638" s="1733"/>
      <c r="AL638" s="1733"/>
      <c r="AM638" s="1733"/>
      <c r="AN638" s="1733"/>
    </row>
    <row r="639" spans="9:40">
      <c r="I639" s="48"/>
      <c r="Q639" s="48"/>
      <c r="V639" s="1239"/>
      <c r="W639" s="1239"/>
      <c r="X639" s="1239"/>
      <c r="Y639" s="1240"/>
      <c r="Z639" s="1239"/>
      <c r="AA639" s="1239"/>
      <c r="AB639" s="1239"/>
      <c r="AG639" s="48"/>
      <c r="AK639" s="1733"/>
      <c r="AL639" s="1733"/>
      <c r="AM639" s="1733"/>
      <c r="AN639" s="1733"/>
    </row>
    <row r="640" spans="9:40">
      <c r="I640" s="48"/>
      <c r="Q640" s="48"/>
      <c r="V640" s="1239"/>
      <c r="W640" s="1239"/>
      <c r="X640" s="1239"/>
      <c r="Y640" s="1240"/>
      <c r="Z640" s="1239"/>
      <c r="AA640" s="1239"/>
      <c r="AB640" s="1239"/>
      <c r="AG640" s="48"/>
      <c r="AK640" s="1733"/>
      <c r="AL640" s="1733"/>
      <c r="AM640" s="1733"/>
      <c r="AN640" s="1733"/>
    </row>
    <row r="641" spans="9:40">
      <c r="I641" s="48"/>
      <c r="Q641" s="48"/>
      <c r="V641" s="1239"/>
      <c r="W641" s="1239"/>
      <c r="X641" s="1239"/>
      <c r="Y641" s="1240"/>
      <c r="Z641" s="1239"/>
      <c r="AA641" s="1239"/>
      <c r="AB641" s="1239"/>
      <c r="AG641" s="48"/>
      <c r="AK641" s="1733"/>
      <c r="AL641" s="1733"/>
      <c r="AM641" s="1733"/>
      <c r="AN641" s="1733"/>
    </row>
    <row r="642" spans="9:40">
      <c r="I642" s="48"/>
      <c r="Q642" s="48"/>
      <c r="V642" s="1239"/>
      <c r="W642" s="1239"/>
      <c r="X642" s="1239"/>
      <c r="Y642" s="1240"/>
      <c r="Z642" s="1239"/>
      <c r="AA642" s="1239"/>
      <c r="AB642" s="1239"/>
      <c r="AG642" s="48"/>
      <c r="AK642" s="1733"/>
      <c r="AL642" s="1733"/>
      <c r="AM642" s="1733"/>
      <c r="AN642" s="1733"/>
    </row>
    <row r="643" spans="9:40">
      <c r="I643" s="48"/>
      <c r="Q643" s="48"/>
      <c r="V643" s="1239"/>
      <c r="W643" s="1239"/>
      <c r="X643" s="1239"/>
      <c r="Y643" s="1240"/>
      <c r="Z643" s="1239"/>
      <c r="AA643" s="1239"/>
      <c r="AB643" s="1239"/>
      <c r="AG643" s="48"/>
      <c r="AK643" s="1733"/>
      <c r="AL643" s="1733"/>
      <c r="AM643" s="1733"/>
      <c r="AN643" s="1733"/>
    </row>
    <row r="644" spans="9:40">
      <c r="I644" s="48"/>
      <c r="Q644" s="48"/>
      <c r="V644" s="1239"/>
      <c r="W644" s="1239"/>
      <c r="X644" s="1239"/>
      <c r="Y644" s="1240"/>
      <c r="Z644" s="1239"/>
      <c r="AA644" s="1239"/>
      <c r="AB644" s="1239"/>
      <c r="AG644" s="48"/>
      <c r="AK644" s="1733"/>
      <c r="AL644" s="1733"/>
      <c r="AM644" s="1733"/>
      <c r="AN644" s="1733"/>
    </row>
    <row r="645" spans="9:40">
      <c r="I645" s="48"/>
      <c r="Q645" s="48"/>
      <c r="V645" s="1239"/>
      <c r="W645" s="1239"/>
      <c r="X645" s="1239"/>
      <c r="Y645" s="1240"/>
      <c r="Z645" s="1239"/>
      <c r="AA645" s="1239"/>
      <c r="AB645" s="1239"/>
      <c r="AG645" s="48"/>
      <c r="AK645" s="1733"/>
      <c r="AL645" s="1733"/>
      <c r="AM645" s="1733"/>
      <c r="AN645" s="1733"/>
    </row>
    <row r="646" spans="9:40">
      <c r="I646" s="48"/>
      <c r="Q646" s="48"/>
      <c r="V646" s="1239"/>
      <c r="W646" s="1239"/>
      <c r="X646" s="1239"/>
      <c r="Y646" s="1240"/>
      <c r="Z646" s="1239"/>
      <c r="AA646" s="1239"/>
      <c r="AB646" s="1239"/>
      <c r="AG646" s="48"/>
      <c r="AK646" s="1733"/>
      <c r="AL646" s="1733"/>
      <c r="AM646" s="1733"/>
      <c r="AN646" s="1733"/>
    </row>
    <row r="647" spans="9:40">
      <c r="I647" s="48"/>
      <c r="Q647" s="48"/>
      <c r="V647" s="1239"/>
      <c r="W647" s="1239"/>
      <c r="X647" s="1239"/>
      <c r="Y647" s="1240"/>
      <c r="Z647" s="1239"/>
      <c r="AA647" s="1239"/>
      <c r="AB647" s="1239"/>
      <c r="AG647" s="48"/>
      <c r="AK647" s="1733"/>
      <c r="AL647" s="1733"/>
      <c r="AM647" s="1733"/>
      <c r="AN647" s="1733"/>
    </row>
    <row r="648" spans="9:40">
      <c r="I648" s="48"/>
      <c r="Q648" s="48"/>
      <c r="V648" s="1239"/>
      <c r="W648" s="1239"/>
      <c r="X648" s="1239"/>
      <c r="Y648" s="1240"/>
      <c r="Z648" s="1239"/>
      <c r="AA648" s="1239"/>
      <c r="AB648" s="1239"/>
      <c r="AG648" s="48"/>
      <c r="AK648" s="1733"/>
      <c r="AL648" s="1733"/>
      <c r="AM648" s="1733"/>
      <c r="AN648" s="1733"/>
    </row>
    <row r="649" spans="9:40">
      <c r="I649" s="48"/>
      <c r="Q649" s="48"/>
      <c r="V649" s="1239"/>
      <c r="W649" s="1239"/>
      <c r="X649" s="1239"/>
      <c r="Y649" s="1240"/>
      <c r="Z649" s="1239"/>
      <c r="AA649" s="1239"/>
      <c r="AB649" s="1239"/>
      <c r="AG649" s="48"/>
      <c r="AK649" s="1733"/>
      <c r="AL649" s="1733"/>
      <c r="AM649" s="1733"/>
      <c r="AN649" s="1733"/>
    </row>
    <row r="650" spans="9:40">
      <c r="I650" s="48"/>
      <c r="Q650" s="48"/>
      <c r="V650" s="1239"/>
      <c r="W650" s="1239"/>
      <c r="X650" s="1239"/>
      <c r="Y650" s="1240"/>
      <c r="Z650" s="1239"/>
      <c r="AA650" s="1239"/>
      <c r="AB650" s="1239"/>
      <c r="AG650" s="48"/>
      <c r="AK650" s="1733"/>
      <c r="AL650" s="1733"/>
      <c r="AM650" s="1733"/>
      <c r="AN650" s="1733"/>
    </row>
    <row r="651" spans="9:40">
      <c r="I651" s="48"/>
      <c r="Q651" s="48"/>
      <c r="V651" s="1239"/>
      <c r="W651" s="1239"/>
      <c r="X651" s="1239"/>
      <c r="Y651" s="1240"/>
      <c r="Z651" s="1239"/>
      <c r="AA651" s="1239"/>
      <c r="AB651" s="1239"/>
      <c r="AG651" s="48"/>
      <c r="AK651" s="1733"/>
      <c r="AL651" s="1733"/>
      <c r="AM651" s="1733"/>
      <c r="AN651" s="1733"/>
    </row>
    <row r="652" spans="9:40">
      <c r="I652" s="48"/>
      <c r="Q652" s="48"/>
      <c r="V652" s="1239"/>
      <c r="W652" s="1239"/>
      <c r="X652" s="1239"/>
      <c r="Y652" s="1240"/>
      <c r="Z652" s="1239"/>
      <c r="AA652" s="1239"/>
      <c r="AB652" s="1239"/>
      <c r="AG652" s="48"/>
      <c r="AK652" s="1733"/>
      <c r="AL652" s="1733"/>
      <c r="AM652" s="1733"/>
      <c r="AN652" s="1733"/>
    </row>
    <row r="653" spans="9:40">
      <c r="I653" s="48"/>
      <c r="Q653" s="48"/>
      <c r="V653" s="1239"/>
      <c r="W653" s="1239"/>
      <c r="X653" s="1239"/>
      <c r="Y653" s="1240"/>
      <c r="Z653" s="1239"/>
      <c r="AA653" s="1239"/>
      <c r="AB653" s="1239"/>
      <c r="AG653" s="48"/>
      <c r="AK653" s="1733"/>
      <c r="AL653" s="1733"/>
      <c r="AM653" s="1733"/>
      <c r="AN653" s="1733"/>
    </row>
    <row r="654" spans="9:40">
      <c r="I654" s="48"/>
      <c r="Q654" s="48"/>
      <c r="V654" s="1239"/>
      <c r="W654" s="1239"/>
      <c r="X654" s="1239"/>
      <c r="Y654" s="1240"/>
      <c r="Z654" s="1239"/>
      <c r="AA654" s="1239"/>
      <c r="AB654" s="1239"/>
      <c r="AG654" s="48"/>
      <c r="AK654" s="1733"/>
      <c r="AL654" s="1733"/>
      <c r="AM654" s="1733"/>
      <c r="AN654" s="1733"/>
    </row>
    <row r="655" spans="9:40">
      <c r="I655" s="48"/>
      <c r="Q655" s="48"/>
      <c r="V655" s="1239"/>
      <c r="W655" s="1239"/>
      <c r="X655" s="1239"/>
      <c r="Y655" s="1240"/>
      <c r="Z655" s="1239"/>
      <c r="AA655" s="1239"/>
      <c r="AB655" s="1239"/>
      <c r="AG655" s="48"/>
      <c r="AK655" s="1733"/>
      <c r="AL655" s="1733"/>
      <c r="AM655" s="1733"/>
      <c r="AN655" s="1733"/>
    </row>
    <row r="656" spans="9:40">
      <c r="I656" s="48"/>
      <c r="Q656" s="48"/>
      <c r="V656" s="1239"/>
      <c r="W656" s="1239"/>
      <c r="X656" s="1239"/>
      <c r="Y656" s="1240"/>
      <c r="Z656" s="1239"/>
      <c r="AA656" s="1239"/>
      <c r="AB656" s="1239"/>
      <c r="AG656" s="48"/>
      <c r="AK656" s="1733"/>
      <c r="AL656" s="1733"/>
      <c r="AM656" s="1733"/>
      <c r="AN656" s="1733"/>
    </row>
    <row r="657" spans="9:40">
      <c r="I657" s="48"/>
      <c r="Q657" s="48"/>
      <c r="V657" s="1239"/>
      <c r="W657" s="1239"/>
      <c r="X657" s="1239"/>
      <c r="Y657" s="1240"/>
      <c r="Z657" s="1239"/>
      <c r="AA657" s="1239"/>
      <c r="AB657" s="1239"/>
      <c r="AG657" s="48"/>
      <c r="AK657" s="1733"/>
      <c r="AL657" s="1733"/>
      <c r="AM657" s="1733"/>
      <c r="AN657" s="1733"/>
    </row>
    <row r="658" spans="9:40">
      <c r="I658" s="48"/>
      <c r="Q658" s="48"/>
      <c r="V658" s="1239"/>
      <c r="W658" s="1239"/>
      <c r="X658" s="1239"/>
      <c r="Y658" s="1240"/>
      <c r="Z658" s="1239"/>
      <c r="AA658" s="1239"/>
      <c r="AB658" s="1239"/>
      <c r="AG658" s="48"/>
      <c r="AK658" s="1733"/>
      <c r="AL658" s="1733"/>
      <c r="AM658" s="1733"/>
      <c r="AN658" s="1733"/>
    </row>
    <row r="659" spans="9:40">
      <c r="I659" s="48"/>
      <c r="Q659" s="48"/>
      <c r="V659" s="1239"/>
      <c r="W659" s="1239"/>
      <c r="X659" s="1239"/>
      <c r="Y659" s="1240"/>
      <c r="Z659" s="1239"/>
      <c r="AA659" s="1239"/>
      <c r="AB659" s="1239"/>
      <c r="AG659" s="48"/>
      <c r="AK659" s="1733"/>
      <c r="AL659" s="1733"/>
      <c r="AM659" s="1733"/>
      <c r="AN659" s="1733"/>
    </row>
    <row r="660" spans="9:40">
      <c r="I660" s="48"/>
      <c r="Q660" s="48"/>
      <c r="V660" s="1239"/>
      <c r="W660" s="1239"/>
      <c r="X660" s="1239"/>
      <c r="Y660" s="1240"/>
      <c r="Z660" s="1239"/>
      <c r="AA660" s="1239"/>
      <c r="AB660" s="1239"/>
      <c r="AG660" s="48"/>
      <c r="AK660" s="1733"/>
      <c r="AL660" s="1733"/>
      <c r="AM660" s="1733"/>
      <c r="AN660" s="1733"/>
    </row>
    <row r="661" spans="9:40">
      <c r="I661" s="48"/>
      <c r="Q661" s="48"/>
      <c r="V661" s="1239"/>
      <c r="W661" s="1239"/>
      <c r="X661" s="1239"/>
      <c r="Y661" s="1240"/>
      <c r="Z661" s="1239"/>
      <c r="AA661" s="1239"/>
      <c r="AB661" s="1239"/>
      <c r="AG661" s="48"/>
      <c r="AK661" s="1733"/>
      <c r="AL661" s="1733"/>
      <c r="AM661" s="1733"/>
      <c r="AN661" s="1733"/>
    </row>
    <row r="662" spans="9:40">
      <c r="I662" s="48"/>
      <c r="Q662" s="48"/>
      <c r="V662" s="1239"/>
      <c r="W662" s="1239"/>
      <c r="X662" s="1239"/>
      <c r="Y662" s="1240"/>
      <c r="Z662" s="1239"/>
      <c r="AA662" s="1239"/>
      <c r="AB662" s="1239"/>
      <c r="AG662" s="48"/>
      <c r="AK662" s="1733"/>
      <c r="AL662" s="1733"/>
      <c r="AM662" s="1733"/>
      <c r="AN662" s="1733"/>
    </row>
    <row r="663" spans="9:40">
      <c r="I663" s="48"/>
      <c r="Q663" s="48"/>
      <c r="V663" s="1239"/>
      <c r="W663" s="1239"/>
      <c r="X663" s="1239"/>
      <c r="Y663" s="1240"/>
      <c r="Z663" s="1239"/>
      <c r="AA663" s="1239"/>
      <c r="AB663" s="1239"/>
      <c r="AG663" s="48"/>
      <c r="AK663" s="1733"/>
      <c r="AL663" s="1733"/>
      <c r="AM663" s="1733"/>
      <c r="AN663" s="1733"/>
    </row>
    <row r="664" spans="9:40">
      <c r="I664" s="48"/>
      <c r="Q664" s="48"/>
      <c r="V664" s="1239"/>
      <c r="W664" s="1239"/>
      <c r="X664" s="1239"/>
      <c r="Y664" s="1240"/>
      <c r="Z664" s="1239"/>
      <c r="AA664" s="1239"/>
      <c r="AB664" s="1239"/>
      <c r="AG664" s="48"/>
      <c r="AK664" s="1733"/>
      <c r="AL664" s="1733"/>
      <c r="AM664" s="1733"/>
      <c r="AN664" s="1733"/>
    </row>
    <row r="665" spans="9:40">
      <c r="I665" s="48"/>
      <c r="Q665" s="48"/>
      <c r="V665" s="1239"/>
      <c r="W665" s="1239"/>
      <c r="X665" s="1239"/>
      <c r="Y665" s="1240"/>
      <c r="Z665" s="1239"/>
      <c r="AA665" s="1239"/>
      <c r="AB665" s="1239"/>
      <c r="AG665" s="48"/>
      <c r="AK665" s="1733"/>
      <c r="AL665" s="1733"/>
      <c r="AM665" s="1733"/>
      <c r="AN665" s="1733"/>
    </row>
    <row r="666" spans="9:40">
      <c r="I666" s="48"/>
      <c r="Q666" s="48"/>
      <c r="V666" s="1239"/>
      <c r="W666" s="1239"/>
      <c r="X666" s="1239"/>
      <c r="Y666" s="1240"/>
      <c r="Z666" s="1239"/>
      <c r="AA666" s="1239"/>
      <c r="AB666" s="1239"/>
      <c r="AG666" s="48"/>
      <c r="AK666" s="1733"/>
      <c r="AL666" s="1733"/>
      <c r="AM666" s="1733"/>
      <c r="AN666" s="1733"/>
    </row>
    <row r="667" spans="9:40">
      <c r="I667" s="48"/>
      <c r="Q667" s="48"/>
      <c r="V667" s="1239"/>
      <c r="W667" s="1239"/>
      <c r="X667" s="1239"/>
      <c r="Y667" s="1240"/>
      <c r="Z667" s="1239"/>
      <c r="AA667" s="1239"/>
      <c r="AB667" s="1239"/>
      <c r="AG667" s="48"/>
      <c r="AK667" s="1733"/>
      <c r="AL667" s="1733"/>
      <c r="AM667" s="1733"/>
      <c r="AN667" s="1733"/>
    </row>
    <row r="668" spans="9:40">
      <c r="I668" s="48"/>
      <c r="Q668" s="48"/>
      <c r="V668" s="1239"/>
      <c r="W668" s="1239"/>
      <c r="X668" s="1239"/>
      <c r="Y668" s="1240"/>
      <c r="Z668" s="1239"/>
      <c r="AA668" s="1239"/>
      <c r="AB668" s="1239"/>
      <c r="AG668" s="48"/>
      <c r="AK668" s="1733"/>
      <c r="AL668" s="1733"/>
      <c r="AM668" s="1733"/>
      <c r="AN668" s="1733"/>
    </row>
    <row r="669" spans="9:40">
      <c r="I669" s="48"/>
      <c r="Q669" s="48"/>
      <c r="V669" s="1239"/>
      <c r="W669" s="1239"/>
      <c r="X669" s="1239"/>
      <c r="Y669" s="1240"/>
      <c r="Z669" s="1239"/>
      <c r="AA669" s="1239"/>
      <c r="AB669" s="1239"/>
      <c r="AG669" s="48"/>
      <c r="AK669" s="1733"/>
      <c r="AL669" s="1733"/>
      <c r="AM669" s="1733"/>
      <c r="AN669" s="1733"/>
    </row>
    <row r="670" spans="9:40">
      <c r="I670" s="48"/>
      <c r="Q670" s="48"/>
      <c r="V670" s="1239"/>
      <c r="W670" s="1239"/>
      <c r="X670" s="1239"/>
      <c r="Y670" s="1240"/>
      <c r="Z670" s="1239"/>
      <c r="AA670" s="1239"/>
      <c r="AB670" s="1239"/>
      <c r="AG670" s="48"/>
      <c r="AK670" s="1733"/>
      <c r="AL670" s="1733"/>
      <c r="AM670" s="1733"/>
      <c r="AN670" s="1733"/>
    </row>
    <row r="671" spans="9:40">
      <c r="I671" s="48"/>
      <c r="Q671" s="48"/>
      <c r="V671" s="1239"/>
      <c r="W671" s="1239"/>
      <c r="X671" s="1239"/>
      <c r="Y671" s="1240"/>
      <c r="Z671" s="1239"/>
      <c r="AA671" s="1239"/>
      <c r="AB671" s="1239"/>
      <c r="AG671" s="48"/>
      <c r="AK671" s="1733"/>
      <c r="AL671" s="1733"/>
      <c r="AM671" s="1733"/>
      <c r="AN671" s="1733"/>
    </row>
    <row r="672" spans="9:40">
      <c r="I672" s="48"/>
      <c r="Q672" s="48"/>
      <c r="V672" s="1239"/>
      <c r="W672" s="1239"/>
      <c r="X672" s="1239"/>
      <c r="Y672" s="1240"/>
      <c r="Z672" s="1239"/>
      <c r="AA672" s="1239"/>
      <c r="AB672" s="1239"/>
      <c r="AG672" s="48"/>
      <c r="AK672" s="1733"/>
      <c r="AL672" s="1733"/>
      <c r="AM672" s="1733"/>
      <c r="AN672" s="1733"/>
    </row>
    <row r="673" spans="9:40">
      <c r="I673" s="48"/>
      <c r="Q673" s="48"/>
      <c r="V673" s="1239"/>
      <c r="W673" s="1239"/>
      <c r="X673" s="1239"/>
      <c r="Y673" s="1240"/>
      <c r="Z673" s="1239"/>
      <c r="AA673" s="1239"/>
      <c r="AB673" s="1239"/>
      <c r="AG673" s="48"/>
      <c r="AK673" s="1733"/>
      <c r="AL673" s="1733"/>
      <c r="AM673" s="1733"/>
      <c r="AN673" s="1733"/>
    </row>
    <row r="674" spans="9:40">
      <c r="I674" s="48"/>
      <c r="Q674" s="48"/>
      <c r="V674" s="1239"/>
      <c r="W674" s="1239"/>
      <c r="X674" s="1239"/>
      <c r="Y674" s="1240"/>
      <c r="Z674" s="1239"/>
      <c r="AA674" s="1239"/>
      <c r="AB674" s="1239"/>
      <c r="AG674" s="48"/>
      <c r="AK674" s="1733"/>
      <c r="AL674" s="1733"/>
      <c r="AM674" s="1733"/>
      <c r="AN674" s="1733"/>
    </row>
    <row r="675" spans="9:40">
      <c r="I675" s="48"/>
      <c r="Q675" s="48"/>
      <c r="V675" s="1239"/>
      <c r="W675" s="1239"/>
      <c r="X675" s="1239"/>
      <c r="Y675" s="1240"/>
      <c r="Z675" s="1239"/>
      <c r="AA675" s="1239"/>
      <c r="AB675" s="1239"/>
      <c r="AG675" s="48"/>
      <c r="AK675" s="1733"/>
      <c r="AL675" s="1733"/>
      <c r="AM675" s="1733"/>
      <c r="AN675" s="1733"/>
    </row>
    <row r="676" spans="9:40">
      <c r="I676" s="48"/>
      <c r="Q676" s="48"/>
      <c r="V676" s="1239"/>
      <c r="W676" s="1239"/>
      <c r="X676" s="1239"/>
      <c r="Y676" s="1240"/>
      <c r="Z676" s="1239"/>
      <c r="AA676" s="1239"/>
      <c r="AB676" s="1239"/>
      <c r="AG676" s="48"/>
      <c r="AK676" s="1733"/>
      <c r="AL676" s="1733"/>
      <c r="AM676" s="1733"/>
      <c r="AN676" s="1733"/>
    </row>
    <row r="677" spans="9:40">
      <c r="I677" s="48"/>
      <c r="Q677" s="48"/>
      <c r="V677" s="1239"/>
      <c r="W677" s="1239"/>
      <c r="X677" s="1239"/>
      <c r="Y677" s="1240"/>
      <c r="Z677" s="1239"/>
      <c r="AA677" s="1239"/>
      <c r="AB677" s="1239"/>
      <c r="AG677" s="48"/>
      <c r="AK677" s="1733"/>
      <c r="AL677" s="1733"/>
      <c r="AM677" s="1733"/>
      <c r="AN677" s="1733"/>
    </row>
    <row r="678" spans="9:40">
      <c r="I678" s="48"/>
      <c r="Q678" s="48"/>
      <c r="V678" s="1239"/>
      <c r="W678" s="1239"/>
      <c r="X678" s="1239"/>
      <c r="Y678" s="1240"/>
      <c r="Z678" s="1239"/>
      <c r="AA678" s="1239"/>
      <c r="AB678" s="1239"/>
      <c r="AG678" s="48"/>
      <c r="AK678" s="1733"/>
      <c r="AL678" s="1733"/>
      <c r="AM678" s="1733"/>
      <c r="AN678" s="1733"/>
    </row>
    <row r="679" spans="9:40">
      <c r="I679" s="48"/>
      <c r="Q679" s="48"/>
      <c r="V679" s="1239"/>
      <c r="W679" s="1239"/>
      <c r="X679" s="1239"/>
      <c r="Y679" s="1240"/>
      <c r="Z679" s="1239"/>
      <c r="AA679" s="1239"/>
      <c r="AB679" s="1239"/>
      <c r="AG679" s="48"/>
      <c r="AK679" s="1733"/>
      <c r="AL679" s="1733"/>
      <c r="AM679" s="1733"/>
      <c r="AN679" s="1733"/>
    </row>
    <row r="680" spans="9:40">
      <c r="I680" s="48"/>
      <c r="Q680" s="48"/>
      <c r="V680" s="1239"/>
      <c r="W680" s="1239"/>
      <c r="X680" s="1239"/>
      <c r="Y680" s="1240"/>
      <c r="Z680" s="1239"/>
      <c r="AA680" s="1239"/>
      <c r="AB680" s="1239"/>
      <c r="AG680" s="48"/>
      <c r="AK680" s="1733"/>
      <c r="AL680" s="1733"/>
      <c r="AM680" s="1733"/>
      <c r="AN680" s="1733"/>
    </row>
    <row r="681" spans="9:40">
      <c r="I681" s="48"/>
      <c r="Q681" s="48"/>
      <c r="V681" s="1239"/>
      <c r="W681" s="1239"/>
      <c r="X681" s="1239"/>
      <c r="Y681" s="1240"/>
      <c r="Z681" s="1239"/>
      <c r="AA681" s="1239"/>
      <c r="AB681" s="1239"/>
      <c r="AG681" s="48"/>
      <c r="AK681" s="1733"/>
      <c r="AL681" s="1733"/>
      <c r="AM681" s="1733"/>
      <c r="AN681" s="1733"/>
    </row>
    <row r="682" spans="9:40">
      <c r="I682" s="48"/>
      <c r="Q682" s="48"/>
      <c r="V682" s="1239"/>
      <c r="W682" s="1239"/>
      <c r="X682" s="1239"/>
      <c r="Y682" s="1240"/>
      <c r="Z682" s="1239"/>
      <c r="AA682" s="1239"/>
      <c r="AB682" s="1239"/>
      <c r="AG682" s="48"/>
      <c r="AK682" s="1733"/>
      <c r="AL682" s="1733"/>
      <c r="AM682" s="1733"/>
      <c r="AN682" s="1733"/>
    </row>
    <row r="683" spans="9:40">
      <c r="I683" s="48"/>
      <c r="Q683" s="48"/>
      <c r="V683" s="1239"/>
      <c r="W683" s="1239"/>
      <c r="X683" s="1239"/>
      <c r="Y683" s="1240"/>
      <c r="Z683" s="1239"/>
      <c r="AA683" s="1239"/>
      <c r="AB683" s="1239"/>
      <c r="AG683" s="48"/>
      <c r="AK683" s="1733"/>
      <c r="AL683" s="1733"/>
      <c r="AM683" s="1733"/>
      <c r="AN683" s="1733"/>
    </row>
    <row r="684" spans="9:40">
      <c r="I684" s="48"/>
      <c r="Q684" s="48"/>
      <c r="V684" s="1239"/>
      <c r="W684" s="1239"/>
      <c r="X684" s="1239"/>
      <c r="Y684" s="1240"/>
      <c r="Z684" s="1239"/>
      <c r="AA684" s="1239"/>
      <c r="AB684" s="1239"/>
      <c r="AG684" s="48"/>
      <c r="AK684" s="1733"/>
      <c r="AL684" s="1733"/>
      <c r="AM684" s="1733"/>
      <c r="AN684" s="1733"/>
    </row>
    <row r="685" spans="9:40">
      <c r="I685" s="48"/>
      <c r="Q685" s="48"/>
      <c r="V685" s="1239"/>
      <c r="W685" s="1239"/>
      <c r="X685" s="1239"/>
      <c r="Y685" s="1240"/>
      <c r="Z685" s="1239"/>
      <c r="AA685" s="1239"/>
      <c r="AB685" s="1239"/>
      <c r="AG685" s="48"/>
      <c r="AK685" s="1733"/>
      <c r="AL685" s="1733"/>
      <c r="AM685" s="1733"/>
      <c r="AN685" s="1733"/>
    </row>
    <row r="686" spans="9:40">
      <c r="I686" s="48"/>
      <c r="Q686" s="48"/>
      <c r="V686" s="1239"/>
      <c r="W686" s="1239"/>
      <c r="X686" s="1239"/>
      <c r="Y686" s="1240"/>
      <c r="Z686" s="1239"/>
      <c r="AA686" s="1239"/>
      <c r="AB686" s="1239"/>
      <c r="AG686" s="48"/>
      <c r="AK686" s="1733"/>
      <c r="AL686" s="1733"/>
      <c r="AM686" s="1733"/>
      <c r="AN686" s="1733"/>
    </row>
    <row r="687" spans="9:40">
      <c r="I687" s="48"/>
      <c r="Q687" s="48"/>
      <c r="V687" s="1239"/>
      <c r="W687" s="1239"/>
      <c r="X687" s="1239"/>
      <c r="Y687" s="1240"/>
      <c r="Z687" s="1239"/>
      <c r="AA687" s="1239"/>
      <c r="AB687" s="1239"/>
      <c r="AG687" s="48"/>
      <c r="AK687" s="1733"/>
      <c r="AL687" s="1733"/>
      <c r="AM687" s="1733"/>
      <c r="AN687" s="1733"/>
    </row>
    <row r="688" spans="9:40">
      <c r="I688" s="48"/>
      <c r="Q688" s="48"/>
      <c r="V688" s="1239"/>
      <c r="W688" s="1239"/>
      <c r="X688" s="1239"/>
      <c r="Y688" s="1240"/>
      <c r="Z688" s="1239"/>
      <c r="AA688" s="1239"/>
      <c r="AB688" s="1239"/>
      <c r="AG688" s="48"/>
      <c r="AK688" s="1733"/>
      <c r="AL688" s="1733"/>
      <c r="AM688" s="1733"/>
      <c r="AN688" s="1733"/>
    </row>
    <row r="689" spans="9:40">
      <c r="I689" s="48"/>
      <c r="Q689" s="48"/>
      <c r="V689" s="1239"/>
      <c r="W689" s="1239"/>
      <c r="X689" s="1239"/>
      <c r="Y689" s="1240"/>
      <c r="Z689" s="1239"/>
      <c r="AA689" s="1239"/>
      <c r="AB689" s="1239"/>
      <c r="AG689" s="48"/>
      <c r="AK689" s="1733"/>
      <c r="AL689" s="1733"/>
      <c r="AM689" s="1733"/>
      <c r="AN689" s="1733"/>
    </row>
    <row r="690" spans="9:40">
      <c r="I690" s="48"/>
      <c r="Q690" s="48"/>
      <c r="V690" s="1239"/>
      <c r="W690" s="1239"/>
      <c r="X690" s="1239"/>
      <c r="Y690" s="1240"/>
      <c r="Z690" s="1239"/>
      <c r="AA690" s="1239"/>
      <c r="AB690" s="1239"/>
      <c r="AG690" s="48"/>
      <c r="AK690" s="1733"/>
      <c r="AL690" s="1733"/>
      <c r="AM690" s="1733"/>
      <c r="AN690" s="1733"/>
    </row>
    <row r="691" spans="9:40">
      <c r="I691" s="48"/>
      <c r="Q691" s="48"/>
      <c r="V691" s="1239"/>
      <c r="W691" s="1239"/>
      <c r="X691" s="1239"/>
      <c r="Y691" s="1240"/>
      <c r="Z691" s="1239"/>
      <c r="AA691" s="1239"/>
      <c r="AB691" s="1239"/>
      <c r="AG691" s="48"/>
      <c r="AK691" s="1733"/>
      <c r="AL691" s="1733"/>
      <c r="AM691" s="1733"/>
      <c r="AN691" s="1733"/>
    </row>
    <row r="692" spans="9:40">
      <c r="I692" s="48"/>
      <c r="Q692" s="48"/>
      <c r="V692" s="1239"/>
      <c r="W692" s="1239"/>
      <c r="X692" s="1239"/>
      <c r="Y692" s="1240"/>
      <c r="Z692" s="1239"/>
      <c r="AA692" s="1239"/>
      <c r="AB692" s="1239"/>
      <c r="AG692" s="48"/>
      <c r="AK692" s="1733"/>
      <c r="AL692" s="1733"/>
      <c r="AM692" s="1733"/>
      <c r="AN692" s="1733"/>
    </row>
    <row r="693" spans="9:40">
      <c r="I693" s="48"/>
      <c r="Q693" s="48"/>
      <c r="V693" s="1239"/>
      <c r="W693" s="1239"/>
      <c r="X693" s="1239"/>
      <c r="Y693" s="1240"/>
      <c r="Z693" s="1239"/>
      <c r="AA693" s="1239"/>
      <c r="AB693" s="1239"/>
      <c r="AG693" s="48"/>
      <c r="AK693" s="1733"/>
      <c r="AL693" s="1733"/>
      <c r="AM693" s="1733"/>
      <c r="AN693" s="1733"/>
    </row>
    <row r="694" spans="9:40">
      <c r="I694" s="48"/>
      <c r="Q694" s="48"/>
      <c r="V694" s="1239"/>
      <c r="W694" s="1239"/>
      <c r="X694" s="1239"/>
      <c r="Y694" s="1240"/>
      <c r="Z694" s="1239"/>
      <c r="AA694" s="1239"/>
      <c r="AB694" s="1239"/>
      <c r="AG694" s="48"/>
      <c r="AK694" s="1733"/>
      <c r="AL694" s="1733"/>
      <c r="AM694" s="1733"/>
      <c r="AN694" s="1733"/>
    </row>
    <row r="695" spans="9:40">
      <c r="I695" s="48"/>
      <c r="Q695" s="48"/>
      <c r="V695" s="1239"/>
      <c r="W695" s="1239"/>
      <c r="X695" s="1239"/>
      <c r="Y695" s="1240"/>
      <c r="Z695" s="1239"/>
      <c r="AA695" s="1239"/>
      <c r="AB695" s="1239"/>
      <c r="AG695" s="48"/>
      <c r="AK695" s="1733"/>
      <c r="AL695" s="1733"/>
      <c r="AM695" s="1733"/>
      <c r="AN695" s="1733"/>
    </row>
    <row r="696" spans="9:40">
      <c r="I696" s="48"/>
      <c r="Q696" s="48"/>
      <c r="V696" s="1239"/>
      <c r="W696" s="1239"/>
      <c r="X696" s="1239"/>
      <c r="Y696" s="1240"/>
      <c r="Z696" s="1239"/>
      <c r="AA696" s="1239"/>
      <c r="AB696" s="1239"/>
      <c r="AG696" s="48"/>
      <c r="AK696" s="1733"/>
      <c r="AL696" s="1733"/>
      <c r="AM696" s="1733"/>
      <c r="AN696" s="1733"/>
    </row>
    <row r="697" spans="9:40">
      <c r="I697" s="48"/>
      <c r="Q697" s="48"/>
      <c r="V697" s="1239"/>
      <c r="W697" s="1239"/>
      <c r="X697" s="1239"/>
      <c r="Y697" s="1240"/>
      <c r="Z697" s="1239"/>
      <c r="AA697" s="1239"/>
      <c r="AB697" s="1239"/>
      <c r="AG697" s="48"/>
      <c r="AK697" s="1733"/>
      <c r="AL697" s="1733"/>
      <c r="AM697" s="1733"/>
      <c r="AN697" s="1733"/>
    </row>
    <row r="698" spans="9:40">
      <c r="I698" s="48"/>
      <c r="Q698" s="48"/>
      <c r="V698" s="1239"/>
      <c r="W698" s="1239"/>
      <c r="X698" s="1239"/>
      <c r="Y698" s="1240"/>
      <c r="Z698" s="1239"/>
      <c r="AA698" s="1239"/>
      <c r="AB698" s="1239"/>
      <c r="AG698" s="48"/>
      <c r="AK698" s="1733"/>
      <c r="AL698" s="1733"/>
      <c r="AM698" s="1733"/>
      <c r="AN698" s="1733"/>
    </row>
    <row r="699" spans="9:40">
      <c r="I699" s="48"/>
      <c r="Q699" s="48"/>
      <c r="V699" s="1239"/>
      <c r="W699" s="1239"/>
      <c r="X699" s="1239"/>
      <c r="Y699" s="1240"/>
      <c r="Z699" s="1239"/>
      <c r="AA699" s="1239"/>
      <c r="AB699" s="1239"/>
      <c r="AG699" s="48"/>
      <c r="AK699" s="1733"/>
      <c r="AL699" s="1733"/>
      <c r="AM699" s="1733"/>
      <c r="AN699" s="1733"/>
    </row>
    <row r="700" spans="9:40">
      <c r="I700" s="48"/>
      <c r="Q700" s="48"/>
      <c r="V700" s="1239"/>
      <c r="W700" s="1239"/>
      <c r="X700" s="1239"/>
      <c r="Y700" s="1240"/>
      <c r="Z700" s="1239"/>
      <c r="AA700" s="1239"/>
      <c r="AB700" s="1239"/>
      <c r="AG700" s="48"/>
      <c r="AK700" s="1733"/>
      <c r="AL700" s="1733"/>
      <c r="AM700" s="1733"/>
      <c r="AN700" s="1733"/>
    </row>
    <row r="701" spans="9:40">
      <c r="I701" s="48"/>
      <c r="Q701" s="48"/>
      <c r="V701" s="1239"/>
      <c r="W701" s="1239"/>
      <c r="X701" s="1239"/>
      <c r="Y701" s="1240"/>
      <c r="Z701" s="1239"/>
      <c r="AA701" s="1239"/>
      <c r="AB701" s="1239"/>
      <c r="AG701" s="48"/>
      <c r="AK701" s="1733"/>
      <c r="AL701" s="1733"/>
      <c r="AM701" s="1733"/>
      <c r="AN701" s="1733"/>
    </row>
    <row r="702" spans="9:40">
      <c r="I702" s="48"/>
      <c r="Q702" s="48"/>
      <c r="V702" s="1239"/>
      <c r="W702" s="1239"/>
      <c r="X702" s="1239"/>
      <c r="Y702" s="1240"/>
      <c r="Z702" s="1239"/>
      <c r="AA702" s="1239"/>
      <c r="AB702" s="1239"/>
      <c r="AG702" s="48"/>
      <c r="AK702" s="1733"/>
      <c r="AL702" s="1733"/>
      <c r="AM702" s="1733"/>
      <c r="AN702" s="1733"/>
    </row>
    <row r="703" spans="9:40">
      <c r="I703" s="48"/>
      <c r="Q703" s="48"/>
      <c r="V703" s="1239"/>
      <c r="W703" s="1239"/>
      <c r="X703" s="1239"/>
      <c r="Y703" s="1240"/>
      <c r="Z703" s="1239"/>
      <c r="AA703" s="1239"/>
      <c r="AB703" s="1239"/>
      <c r="AG703" s="48"/>
      <c r="AK703" s="1733"/>
      <c r="AL703" s="1733"/>
      <c r="AM703" s="1733"/>
      <c r="AN703" s="1733"/>
    </row>
    <row r="704" spans="9:40">
      <c r="I704" s="48"/>
      <c r="Q704" s="48"/>
      <c r="V704" s="1239"/>
      <c r="W704" s="1239"/>
      <c r="X704" s="1239"/>
      <c r="Y704" s="1240"/>
      <c r="Z704" s="1239"/>
      <c r="AA704" s="1239"/>
      <c r="AB704" s="1239"/>
      <c r="AG704" s="48"/>
      <c r="AK704" s="1733"/>
      <c r="AL704" s="1733"/>
      <c r="AM704" s="1733"/>
      <c r="AN704" s="1733"/>
    </row>
    <row r="705" spans="9:40">
      <c r="I705" s="48"/>
      <c r="Q705" s="48"/>
      <c r="V705" s="1239"/>
      <c r="W705" s="1239"/>
      <c r="X705" s="1239"/>
      <c r="Y705" s="1240"/>
      <c r="Z705" s="1239"/>
      <c r="AA705" s="1239"/>
      <c r="AB705" s="1239"/>
      <c r="AG705" s="48"/>
      <c r="AK705" s="1733"/>
      <c r="AL705" s="1733"/>
      <c r="AM705" s="1733"/>
      <c r="AN705" s="1733"/>
    </row>
    <row r="706" spans="9:40">
      <c r="I706" s="48"/>
      <c r="Q706" s="48"/>
      <c r="V706" s="1239"/>
      <c r="W706" s="1239"/>
      <c r="X706" s="1239"/>
      <c r="Y706" s="1240"/>
      <c r="Z706" s="1239"/>
      <c r="AA706" s="1239"/>
      <c r="AB706" s="1239"/>
      <c r="AG706" s="48"/>
      <c r="AK706" s="1733"/>
      <c r="AL706" s="1733"/>
      <c r="AM706" s="1733"/>
      <c r="AN706" s="1733"/>
    </row>
    <row r="707" spans="9:40">
      <c r="I707" s="48"/>
      <c r="Q707" s="48"/>
      <c r="V707" s="1239"/>
      <c r="W707" s="1239"/>
      <c r="X707" s="1239"/>
      <c r="Y707" s="1240"/>
      <c r="Z707" s="1239"/>
      <c r="AA707" s="1239"/>
      <c r="AB707" s="1239"/>
      <c r="AG707" s="48"/>
      <c r="AK707" s="1733"/>
      <c r="AL707" s="1733"/>
      <c r="AM707" s="1733"/>
      <c r="AN707" s="1733"/>
    </row>
    <row r="708" spans="9:40">
      <c r="I708" s="48"/>
      <c r="Q708" s="48"/>
      <c r="V708" s="1239"/>
      <c r="W708" s="1239"/>
      <c r="X708" s="1239"/>
      <c r="Y708" s="1240"/>
      <c r="Z708" s="1239"/>
      <c r="AA708" s="1239"/>
      <c r="AB708" s="1239"/>
      <c r="AG708" s="48"/>
      <c r="AK708" s="1733"/>
      <c r="AL708" s="1733"/>
      <c r="AM708" s="1733"/>
      <c r="AN708" s="1733"/>
    </row>
    <row r="709" spans="9:40">
      <c r="I709" s="48"/>
      <c r="Q709" s="48"/>
      <c r="V709" s="1239"/>
      <c r="W709" s="1239"/>
      <c r="X709" s="1239"/>
      <c r="Y709" s="1240"/>
      <c r="Z709" s="1239"/>
      <c r="AA709" s="1239"/>
      <c r="AB709" s="1239"/>
      <c r="AG709" s="48"/>
      <c r="AK709" s="1733"/>
      <c r="AL709" s="1733"/>
      <c r="AM709" s="1733"/>
      <c r="AN709" s="1733"/>
    </row>
    <row r="710" spans="9:40">
      <c r="I710" s="48"/>
      <c r="Q710" s="48"/>
      <c r="V710" s="1239"/>
      <c r="W710" s="1239"/>
      <c r="X710" s="1239"/>
      <c r="Y710" s="1240"/>
      <c r="Z710" s="1239"/>
      <c r="AA710" s="1239"/>
      <c r="AB710" s="1239"/>
      <c r="AG710" s="48"/>
      <c r="AK710" s="1733"/>
      <c r="AL710" s="1733"/>
      <c r="AM710" s="1733"/>
      <c r="AN710" s="1733"/>
    </row>
    <row r="711" spans="9:40">
      <c r="I711" s="48"/>
      <c r="Q711" s="48"/>
      <c r="V711" s="1239"/>
      <c r="W711" s="1239"/>
      <c r="X711" s="1239"/>
      <c r="Y711" s="1240"/>
      <c r="Z711" s="1239"/>
      <c r="AA711" s="1239"/>
      <c r="AB711" s="1239"/>
      <c r="AG711" s="48"/>
      <c r="AK711" s="1733"/>
      <c r="AL711" s="1733"/>
      <c r="AM711" s="1733"/>
      <c r="AN711" s="1733"/>
    </row>
    <row r="712" spans="9:40">
      <c r="I712" s="48"/>
      <c r="Q712" s="48"/>
      <c r="V712" s="1239"/>
      <c r="W712" s="1239"/>
      <c r="X712" s="1239"/>
      <c r="Y712" s="1240"/>
      <c r="Z712" s="1239"/>
      <c r="AA712" s="1239"/>
      <c r="AB712" s="1239"/>
      <c r="AG712" s="48"/>
      <c r="AK712" s="1733"/>
      <c r="AL712" s="1733"/>
      <c r="AM712" s="1733"/>
      <c r="AN712" s="1733"/>
    </row>
    <row r="713" spans="9:40">
      <c r="I713" s="48"/>
      <c r="Q713" s="48"/>
      <c r="V713" s="1239"/>
      <c r="W713" s="1239"/>
      <c r="X713" s="1239"/>
      <c r="Y713" s="1240"/>
      <c r="Z713" s="1239"/>
      <c r="AA713" s="1239"/>
      <c r="AB713" s="1239"/>
      <c r="AG713" s="48"/>
      <c r="AK713" s="1733"/>
      <c r="AL713" s="1733"/>
      <c r="AM713" s="1733"/>
      <c r="AN713" s="1733"/>
    </row>
    <row r="714" spans="9:40">
      <c r="I714" s="48"/>
      <c r="Q714" s="48"/>
      <c r="V714" s="1239"/>
      <c r="W714" s="1239"/>
      <c r="X714" s="1239"/>
      <c r="Y714" s="1240"/>
      <c r="Z714" s="1239"/>
      <c r="AA714" s="1239"/>
      <c r="AB714" s="1239"/>
      <c r="AG714" s="48"/>
      <c r="AK714" s="1733"/>
      <c r="AL714" s="1733"/>
      <c r="AM714" s="1733"/>
      <c r="AN714" s="1733"/>
    </row>
    <row r="715" spans="9:40">
      <c r="I715" s="48"/>
      <c r="Q715" s="48"/>
      <c r="V715" s="1239"/>
      <c r="W715" s="1239"/>
      <c r="X715" s="1239"/>
      <c r="Y715" s="1240"/>
      <c r="Z715" s="1239"/>
      <c r="AA715" s="1239"/>
      <c r="AB715" s="1239"/>
      <c r="AG715" s="48"/>
      <c r="AK715" s="1733"/>
      <c r="AL715" s="1733"/>
      <c r="AM715" s="1733"/>
      <c r="AN715" s="1733"/>
    </row>
    <row r="716" spans="9:40">
      <c r="I716" s="48"/>
      <c r="Q716" s="48"/>
      <c r="V716" s="1239"/>
      <c r="W716" s="1239"/>
      <c r="X716" s="1239"/>
      <c r="Y716" s="1240"/>
      <c r="Z716" s="1239"/>
      <c r="AA716" s="1239"/>
      <c r="AB716" s="1239"/>
      <c r="AG716" s="48"/>
      <c r="AK716" s="1733"/>
      <c r="AL716" s="1733"/>
      <c r="AM716" s="1733"/>
      <c r="AN716" s="1733"/>
    </row>
    <row r="717" spans="9:40">
      <c r="I717" s="48"/>
      <c r="Q717" s="48"/>
      <c r="V717" s="1239"/>
      <c r="W717" s="1239"/>
      <c r="X717" s="1239"/>
      <c r="Y717" s="1240"/>
      <c r="Z717" s="1239"/>
      <c r="AA717" s="1239"/>
      <c r="AB717" s="1239"/>
      <c r="AG717" s="48"/>
      <c r="AK717" s="1733"/>
      <c r="AL717" s="1733"/>
      <c r="AM717" s="1733"/>
      <c r="AN717" s="1733"/>
    </row>
    <row r="718" spans="9:40">
      <c r="I718" s="48"/>
      <c r="Q718" s="48"/>
      <c r="V718" s="1239"/>
      <c r="W718" s="1239"/>
      <c r="X718" s="1239"/>
      <c r="Y718" s="1240"/>
      <c r="Z718" s="1239"/>
      <c r="AA718" s="1239"/>
      <c r="AB718" s="1239"/>
      <c r="AG718" s="48"/>
      <c r="AK718" s="1733"/>
      <c r="AL718" s="1733"/>
      <c r="AM718" s="1733"/>
      <c r="AN718" s="1733"/>
    </row>
    <row r="719" spans="9:40">
      <c r="I719" s="48"/>
      <c r="Q719" s="48"/>
      <c r="V719" s="1239"/>
      <c r="W719" s="1239"/>
      <c r="X719" s="1239"/>
      <c r="Y719" s="1240"/>
      <c r="Z719" s="1239"/>
      <c r="AA719" s="1239"/>
      <c r="AB719" s="1239"/>
      <c r="AG719" s="48"/>
      <c r="AK719" s="1733"/>
      <c r="AL719" s="1733"/>
      <c r="AM719" s="1733"/>
      <c r="AN719" s="1733"/>
    </row>
    <row r="720" spans="9:40">
      <c r="I720" s="48"/>
      <c r="Q720" s="48"/>
      <c r="V720" s="1239"/>
      <c r="W720" s="1239"/>
      <c r="X720" s="1239"/>
      <c r="Y720" s="1240"/>
      <c r="Z720" s="1239"/>
      <c r="AA720" s="1239"/>
      <c r="AB720" s="1239"/>
      <c r="AG720" s="48"/>
      <c r="AK720" s="1733"/>
      <c r="AL720" s="1733"/>
      <c r="AM720" s="1733"/>
      <c r="AN720" s="1733"/>
    </row>
    <row r="721" spans="9:40">
      <c r="I721" s="48"/>
      <c r="Q721" s="48"/>
      <c r="V721" s="1239"/>
      <c r="W721" s="1239"/>
      <c r="X721" s="1239"/>
      <c r="Y721" s="1240"/>
      <c r="Z721" s="1239"/>
      <c r="AA721" s="1239"/>
      <c r="AB721" s="1239"/>
      <c r="AG721" s="48"/>
      <c r="AK721" s="1733"/>
      <c r="AL721" s="1733"/>
      <c r="AM721" s="1733"/>
      <c r="AN721" s="1733"/>
    </row>
    <row r="722" spans="9:40">
      <c r="I722" s="48"/>
      <c r="Q722" s="48"/>
      <c r="V722" s="1239"/>
      <c r="W722" s="1239"/>
      <c r="X722" s="1239"/>
      <c r="Y722" s="1240"/>
      <c r="Z722" s="1239"/>
      <c r="AA722" s="1239"/>
      <c r="AB722" s="1239"/>
      <c r="AG722" s="48"/>
      <c r="AK722" s="1733"/>
      <c r="AL722" s="1733"/>
      <c r="AM722" s="1733"/>
      <c r="AN722" s="1733"/>
    </row>
    <row r="723" spans="9:40">
      <c r="I723" s="48"/>
      <c r="Q723" s="48"/>
      <c r="V723" s="1239"/>
      <c r="W723" s="1239"/>
      <c r="X723" s="1239"/>
      <c r="Y723" s="1240"/>
      <c r="Z723" s="1239"/>
      <c r="AA723" s="1239"/>
      <c r="AB723" s="1239"/>
      <c r="AG723" s="48"/>
      <c r="AK723" s="1733"/>
      <c r="AL723" s="1733"/>
      <c r="AM723" s="1733"/>
      <c r="AN723" s="1733"/>
    </row>
    <row r="724" spans="9:40">
      <c r="I724" s="48"/>
      <c r="Q724" s="48"/>
      <c r="V724" s="1239"/>
      <c r="W724" s="1239"/>
      <c r="X724" s="1239"/>
      <c r="Y724" s="1240"/>
      <c r="Z724" s="1239"/>
      <c r="AA724" s="1239"/>
      <c r="AB724" s="1239"/>
      <c r="AG724" s="48"/>
      <c r="AK724" s="1733"/>
      <c r="AL724" s="1733"/>
      <c r="AM724" s="1733"/>
      <c r="AN724" s="1733"/>
    </row>
    <row r="725" spans="9:40">
      <c r="I725" s="48"/>
      <c r="Q725" s="48"/>
      <c r="V725" s="1239"/>
      <c r="W725" s="1239"/>
      <c r="X725" s="1239"/>
      <c r="Y725" s="1240"/>
      <c r="Z725" s="1239"/>
      <c r="AA725" s="1239"/>
      <c r="AB725" s="1239"/>
      <c r="AG725" s="48"/>
      <c r="AK725" s="1733"/>
      <c r="AL725" s="1733"/>
      <c r="AM725" s="1733"/>
      <c r="AN725" s="1733"/>
    </row>
    <row r="726" spans="9:40">
      <c r="I726" s="48"/>
      <c r="Q726" s="48"/>
      <c r="V726" s="1239"/>
      <c r="W726" s="1239"/>
      <c r="X726" s="1239"/>
      <c r="Y726" s="1240"/>
      <c r="Z726" s="1239"/>
      <c r="AA726" s="1239"/>
      <c r="AB726" s="1239"/>
      <c r="AG726" s="48"/>
      <c r="AK726" s="1733"/>
      <c r="AL726" s="1733"/>
      <c r="AM726" s="1733"/>
      <c r="AN726" s="1733"/>
    </row>
    <row r="727" spans="9:40">
      <c r="I727" s="48"/>
      <c r="Q727" s="48"/>
      <c r="V727" s="1239"/>
      <c r="W727" s="1239"/>
      <c r="X727" s="1239"/>
      <c r="Y727" s="1240"/>
      <c r="Z727" s="1239"/>
      <c r="AA727" s="1239"/>
      <c r="AB727" s="1239"/>
      <c r="AG727" s="48"/>
      <c r="AK727" s="1733"/>
      <c r="AL727" s="1733"/>
      <c r="AM727" s="1733"/>
      <c r="AN727" s="1733"/>
    </row>
    <row r="728" spans="9:40">
      <c r="I728" s="48"/>
      <c r="Q728" s="48"/>
      <c r="V728" s="1239"/>
      <c r="W728" s="1239"/>
      <c r="X728" s="1239"/>
      <c r="Y728" s="1240"/>
      <c r="Z728" s="1239"/>
      <c r="AA728" s="1239"/>
      <c r="AB728" s="1239"/>
      <c r="AG728" s="48"/>
      <c r="AK728" s="1733"/>
      <c r="AL728" s="1733"/>
      <c r="AM728" s="1733"/>
      <c r="AN728" s="1733"/>
    </row>
    <row r="729" spans="9:40">
      <c r="I729" s="48"/>
      <c r="Q729" s="48"/>
      <c r="V729" s="1239"/>
      <c r="W729" s="1239"/>
      <c r="X729" s="1239"/>
      <c r="Y729" s="1240"/>
      <c r="Z729" s="1239"/>
      <c r="AA729" s="1239"/>
      <c r="AB729" s="1239"/>
      <c r="AG729" s="48"/>
      <c r="AK729" s="1733"/>
      <c r="AL729" s="1733"/>
      <c r="AM729" s="1733"/>
      <c r="AN729" s="1733"/>
    </row>
    <row r="730" spans="9:40">
      <c r="I730" s="48"/>
      <c r="Q730" s="48"/>
      <c r="V730" s="1239"/>
      <c r="W730" s="1239"/>
      <c r="X730" s="1239"/>
      <c r="Y730" s="1240"/>
      <c r="Z730" s="1239"/>
      <c r="AA730" s="1239"/>
      <c r="AB730" s="1239"/>
      <c r="AG730" s="48"/>
      <c r="AK730" s="1733"/>
      <c r="AL730" s="1733"/>
      <c r="AM730" s="1733"/>
      <c r="AN730" s="1733"/>
    </row>
    <row r="731" spans="9:40">
      <c r="I731" s="48"/>
      <c r="Q731" s="48"/>
      <c r="V731" s="1239"/>
      <c r="W731" s="1239"/>
      <c r="X731" s="1239"/>
      <c r="Y731" s="1240"/>
      <c r="Z731" s="1239"/>
      <c r="AA731" s="1239"/>
      <c r="AB731" s="1239"/>
      <c r="AG731" s="48"/>
      <c r="AK731" s="1733"/>
      <c r="AL731" s="1733"/>
      <c r="AM731" s="1733"/>
      <c r="AN731" s="1733"/>
    </row>
    <row r="732" spans="9:40">
      <c r="I732" s="48"/>
      <c r="Q732" s="48"/>
      <c r="V732" s="1239"/>
      <c r="W732" s="1239"/>
      <c r="X732" s="1239"/>
      <c r="Y732" s="1240"/>
      <c r="Z732" s="1239"/>
      <c r="AA732" s="1239"/>
      <c r="AB732" s="1239"/>
      <c r="AG732" s="48"/>
      <c r="AK732" s="1733"/>
      <c r="AL732" s="1733"/>
      <c r="AM732" s="1733"/>
      <c r="AN732" s="1733"/>
    </row>
    <row r="733" spans="9:40">
      <c r="I733" s="48"/>
      <c r="Q733" s="48"/>
      <c r="V733" s="1239"/>
      <c r="W733" s="1239"/>
      <c r="X733" s="1239"/>
      <c r="Y733" s="1240"/>
      <c r="Z733" s="1239"/>
      <c r="AA733" s="1239"/>
      <c r="AB733" s="1239"/>
      <c r="AG733" s="48"/>
      <c r="AK733" s="1733"/>
      <c r="AL733" s="1733"/>
      <c r="AM733" s="1733"/>
      <c r="AN733" s="1733"/>
    </row>
    <row r="734" spans="9:40">
      <c r="I734" s="48"/>
      <c r="Q734" s="48"/>
      <c r="V734" s="1239"/>
      <c r="W734" s="1239"/>
      <c r="X734" s="1239"/>
      <c r="Y734" s="1240"/>
      <c r="Z734" s="1239"/>
      <c r="AA734" s="1239"/>
      <c r="AB734" s="1239"/>
      <c r="AG734" s="48"/>
      <c r="AK734" s="1733"/>
      <c r="AL734" s="1733"/>
      <c r="AM734" s="1733"/>
      <c r="AN734" s="1733"/>
    </row>
    <row r="735" spans="9:40">
      <c r="I735" s="48"/>
      <c r="Q735" s="48"/>
      <c r="V735" s="1239"/>
      <c r="W735" s="1239"/>
      <c r="X735" s="1239"/>
      <c r="Y735" s="1240"/>
      <c r="Z735" s="1239"/>
      <c r="AA735" s="1239"/>
      <c r="AB735" s="1239"/>
      <c r="AG735" s="48"/>
      <c r="AK735" s="1733"/>
      <c r="AL735" s="1733"/>
      <c r="AM735" s="1733"/>
      <c r="AN735" s="1733"/>
    </row>
    <row r="736" spans="9:40">
      <c r="I736" s="48"/>
      <c r="Q736" s="48"/>
      <c r="V736" s="1239"/>
      <c r="W736" s="1239"/>
      <c r="X736" s="1239"/>
      <c r="Y736" s="1240"/>
      <c r="Z736" s="1239"/>
      <c r="AA736" s="1239"/>
      <c r="AB736" s="1239"/>
      <c r="AG736" s="48"/>
      <c r="AK736" s="1733"/>
      <c r="AL736" s="1733"/>
      <c r="AM736" s="1733"/>
      <c r="AN736" s="1733"/>
    </row>
    <row r="737" spans="9:40">
      <c r="I737" s="48"/>
      <c r="Q737" s="48"/>
      <c r="V737" s="1239"/>
      <c r="W737" s="1239"/>
      <c r="X737" s="1239"/>
      <c r="Y737" s="1240"/>
      <c r="Z737" s="1239"/>
      <c r="AA737" s="1239"/>
      <c r="AB737" s="1239"/>
      <c r="AG737" s="48"/>
      <c r="AK737" s="1733"/>
      <c r="AL737" s="1733"/>
      <c r="AM737" s="1733"/>
      <c r="AN737" s="1733"/>
    </row>
    <row r="738" spans="9:40">
      <c r="I738" s="48"/>
      <c r="Q738" s="48"/>
      <c r="V738" s="1239"/>
      <c r="W738" s="1239"/>
      <c r="X738" s="1239"/>
      <c r="Y738" s="1240"/>
      <c r="Z738" s="1239"/>
      <c r="AA738" s="1239"/>
      <c r="AB738" s="1239"/>
      <c r="AG738" s="48"/>
      <c r="AK738" s="1733"/>
      <c r="AL738" s="1733"/>
      <c r="AM738" s="1733"/>
      <c r="AN738" s="1733"/>
    </row>
    <row r="739" spans="9:40">
      <c r="I739" s="48"/>
      <c r="Q739" s="48"/>
      <c r="V739" s="1239"/>
      <c r="W739" s="1239"/>
      <c r="X739" s="1239"/>
      <c r="Y739" s="1240"/>
      <c r="Z739" s="1239"/>
      <c r="AA739" s="1239"/>
      <c r="AB739" s="1239"/>
      <c r="AG739" s="48"/>
      <c r="AK739" s="1733"/>
      <c r="AL739" s="1733"/>
      <c r="AM739" s="1733"/>
      <c r="AN739" s="1733"/>
    </row>
    <row r="740" spans="9:40">
      <c r="I740" s="48"/>
      <c r="Q740" s="48"/>
      <c r="V740" s="1239"/>
      <c r="W740" s="1239"/>
      <c r="X740" s="1239"/>
      <c r="Y740" s="1240"/>
      <c r="Z740" s="1239"/>
      <c r="AA740" s="1239"/>
      <c r="AB740" s="1239"/>
      <c r="AG740" s="48"/>
      <c r="AK740" s="1733"/>
      <c r="AL740" s="1733"/>
      <c r="AM740" s="1733"/>
      <c r="AN740" s="1733"/>
    </row>
    <row r="741" spans="9:40">
      <c r="I741" s="48"/>
      <c r="Q741" s="48"/>
      <c r="V741" s="1239"/>
      <c r="W741" s="1239"/>
      <c r="X741" s="1239"/>
      <c r="Y741" s="1240"/>
      <c r="Z741" s="1239"/>
      <c r="AA741" s="1239"/>
      <c r="AB741" s="1239"/>
      <c r="AG741" s="48"/>
      <c r="AK741" s="1733"/>
      <c r="AL741" s="1733"/>
      <c r="AM741" s="1733"/>
      <c r="AN741" s="1733"/>
    </row>
    <row r="742" spans="9:40">
      <c r="I742" s="48"/>
      <c r="Q742" s="48"/>
      <c r="V742" s="1239"/>
      <c r="W742" s="1239"/>
      <c r="X742" s="1239"/>
      <c r="Y742" s="1240"/>
      <c r="Z742" s="1239"/>
      <c r="AA742" s="1239"/>
      <c r="AB742" s="1239"/>
      <c r="AG742" s="48"/>
      <c r="AK742" s="1733"/>
      <c r="AL742" s="1733"/>
      <c r="AM742" s="1733"/>
      <c r="AN742" s="1733"/>
    </row>
    <row r="743" spans="9:40">
      <c r="I743" s="48"/>
      <c r="Q743" s="48"/>
      <c r="V743" s="1239"/>
      <c r="W743" s="1239"/>
      <c r="X743" s="1239"/>
      <c r="Y743" s="1240"/>
      <c r="Z743" s="1239"/>
      <c r="AA743" s="1239"/>
      <c r="AB743" s="1239"/>
      <c r="AG743" s="48"/>
      <c r="AK743" s="1733"/>
      <c r="AL743" s="1733"/>
      <c r="AM743" s="1733"/>
      <c r="AN743" s="1733"/>
    </row>
    <row r="744" spans="9:40">
      <c r="I744" s="48"/>
      <c r="Q744" s="48"/>
      <c r="V744" s="1239"/>
      <c r="W744" s="1239"/>
      <c r="X744" s="1239"/>
      <c r="Y744" s="1240"/>
      <c r="Z744" s="1239"/>
      <c r="AA744" s="1239"/>
      <c r="AB744" s="1239"/>
      <c r="AG744" s="48"/>
      <c r="AK744" s="1733"/>
      <c r="AL744" s="1733"/>
      <c r="AM744" s="1733"/>
      <c r="AN744" s="1733"/>
    </row>
    <row r="745" spans="9:40">
      <c r="I745" s="48"/>
      <c r="Q745" s="48"/>
      <c r="V745" s="1239"/>
      <c r="W745" s="1239"/>
      <c r="X745" s="1239"/>
      <c r="Y745" s="1240"/>
      <c r="Z745" s="1239"/>
      <c r="AA745" s="1239"/>
      <c r="AB745" s="1239"/>
      <c r="AG745" s="48"/>
      <c r="AK745" s="1733"/>
      <c r="AL745" s="1733"/>
      <c r="AM745" s="1733"/>
      <c r="AN745" s="1733"/>
    </row>
    <row r="746" spans="9:40">
      <c r="I746" s="48"/>
      <c r="Q746" s="48"/>
      <c r="V746" s="1239"/>
      <c r="W746" s="1239"/>
      <c r="X746" s="1239"/>
      <c r="Y746" s="1240"/>
      <c r="Z746" s="1239"/>
      <c r="AA746" s="1239"/>
      <c r="AB746" s="1239"/>
      <c r="AG746" s="48"/>
      <c r="AK746" s="1733"/>
      <c r="AL746" s="1733"/>
      <c r="AM746" s="1733"/>
      <c r="AN746" s="1733"/>
    </row>
    <row r="747" spans="9:40">
      <c r="I747" s="48"/>
      <c r="Q747" s="48"/>
      <c r="V747" s="1239"/>
      <c r="W747" s="1239"/>
      <c r="X747" s="1239"/>
      <c r="Y747" s="1240"/>
      <c r="Z747" s="1239"/>
      <c r="AA747" s="1239"/>
      <c r="AB747" s="1239"/>
      <c r="AG747" s="48"/>
      <c r="AK747" s="1733"/>
      <c r="AL747" s="1733"/>
      <c r="AM747" s="1733"/>
      <c r="AN747" s="1733"/>
    </row>
    <row r="748" spans="9:40">
      <c r="I748" s="48"/>
      <c r="Q748" s="48"/>
      <c r="V748" s="1239"/>
      <c r="W748" s="1239"/>
      <c r="X748" s="1239"/>
      <c r="Y748" s="1240"/>
      <c r="Z748" s="1239"/>
      <c r="AA748" s="1239"/>
      <c r="AB748" s="1239"/>
      <c r="AG748" s="48"/>
      <c r="AK748" s="1733"/>
      <c r="AL748" s="1733"/>
      <c r="AM748" s="1733"/>
      <c r="AN748" s="1733"/>
    </row>
    <row r="749" spans="9:40">
      <c r="I749" s="48"/>
      <c r="Q749" s="48"/>
      <c r="V749" s="1239"/>
      <c r="W749" s="1239"/>
      <c r="X749" s="1239"/>
      <c r="Y749" s="1240"/>
      <c r="Z749" s="1239"/>
      <c r="AA749" s="1239"/>
      <c r="AB749" s="1239"/>
      <c r="AG749" s="48"/>
      <c r="AK749" s="1733"/>
      <c r="AL749" s="1733"/>
      <c r="AM749" s="1733"/>
      <c r="AN749" s="1733"/>
    </row>
    <row r="750" spans="9:40">
      <c r="I750" s="48"/>
      <c r="Q750" s="48"/>
      <c r="V750" s="1239"/>
      <c r="W750" s="1239"/>
      <c r="X750" s="1239"/>
      <c r="Y750" s="1240"/>
      <c r="Z750" s="1239"/>
      <c r="AA750" s="1239"/>
      <c r="AB750" s="1239"/>
      <c r="AG750" s="48"/>
      <c r="AK750" s="1733"/>
      <c r="AL750" s="1733"/>
      <c r="AM750" s="1733"/>
      <c r="AN750" s="1733"/>
    </row>
    <row r="751" spans="9:40">
      <c r="I751" s="48"/>
      <c r="Q751" s="48"/>
      <c r="V751" s="1239"/>
      <c r="W751" s="1239"/>
      <c r="X751" s="1239"/>
      <c r="Y751" s="1240"/>
      <c r="Z751" s="1239"/>
      <c r="AA751" s="1239"/>
      <c r="AB751" s="1239"/>
      <c r="AG751" s="48"/>
      <c r="AK751" s="1733"/>
      <c r="AL751" s="1733"/>
      <c r="AM751" s="1733"/>
      <c r="AN751" s="1733"/>
    </row>
    <row r="752" spans="9:40">
      <c r="I752" s="48"/>
      <c r="Q752" s="48"/>
      <c r="V752" s="1239"/>
      <c r="W752" s="1239"/>
      <c r="X752" s="1239"/>
      <c r="Y752" s="1240"/>
      <c r="Z752" s="1239"/>
      <c r="AA752" s="1239"/>
      <c r="AB752" s="1239"/>
      <c r="AG752" s="48"/>
      <c r="AK752" s="1733"/>
      <c r="AL752" s="1733"/>
      <c r="AM752" s="1733"/>
      <c r="AN752" s="1733"/>
    </row>
    <row r="753" spans="9:40">
      <c r="I753" s="48"/>
      <c r="Q753" s="48"/>
      <c r="V753" s="1239"/>
      <c r="W753" s="1239"/>
      <c r="X753" s="1239"/>
      <c r="Y753" s="1240"/>
      <c r="Z753" s="1239"/>
      <c r="AA753" s="1239"/>
      <c r="AB753" s="1239"/>
      <c r="AG753" s="48"/>
      <c r="AK753" s="1733"/>
      <c r="AL753" s="1733"/>
      <c r="AM753" s="1733"/>
      <c r="AN753" s="1733"/>
    </row>
    <row r="754" spans="9:40">
      <c r="I754" s="48"/>
      <c r="Q754" s="48"/>
      <c r="V754" s="1239"/>
      <c r="W754" s="1239"/>
      <c r="X754" s="1239"/>
      <c r="Y754" s="1240"/>
      <c r="Z754" s="1239"/>
      <c r="AA754" s="1239"/>
      <c r="AB754" s="1239"/>
      <c r="AG754" s="48"/>
      <c r="AK754" s="1733"/>
      <c r="AL754" s="1733"/>
      <c r="AM754" s="1733"/>
      <c r="AN754" s="1733"/>
    </row>
    <row r="755" spans="9:40">
      <c r="I755" s="48"/>
      <c r="Q755" s="48"/>
      <c r="V755" s="1239"/>
      <c r="W755" s="1239"/>
      <c r="X755" s="1239"/>
      <c r="Y755" s="1240"/>
      <c r="Z755" s="1239"/>
      <c r="AA755" s="1239"/>
      <c r="AB755" s="1239"/>
      <c r="AG755" s="48"/>
      <c r="AK755" s="1733"/>
      <c r="AL755" s="1733"/>
      <c r="AM755" s="1733"/>
      <c r="AN755" s="1733"/>
    </row>
    <row r="756" spans="9:40">
      <c r="I756" s="48"/>
      <c r="Q756" s="48"/>
      <c r="V756" s="1239"/>
      <c r="W756" s="1239"/>
      <c r="X756" s="1239"/>
      <c r="Y756" s="1240"/>
      <c r="Z756" s="1239"/>
      <c r="AA756" s="1239"/>
      <c r="AB756" s="1239"/>
      <c r="AG756" s="48"/>
      <c r="AK756" s="1733"/>
      <c r="AL756" s="1733"/>
      <c r="AM756" s="1733"/>
      <c r="AN756" s="1733"/>
    </row>
    <row r="757" spans="9:40">
      <c r="I757" s="48"/>
      <c r="Q757" s="48"/>
      <c r="V757" s="1239"/>
      <c r="W757" s="1239"/>
      <c r="X757" s="1239"/>
      <c r="Y757" s="1240"/>
      <c r="Z757" s="1239"/>
      <c r="AA757" s="1239"/>
      <c r="AB757" s="1239"/>
      <c r="AG757" s="48"/>
      <c r="AK757" s="1733"/>
      <c r="AL757" s="1733"/>
      <c r="AM757" s="1733"/>
      <c r="AN757" s="1733"/>
    </row>
    <row r="758" spans="9:40">
      <c r="I758" s="48"/>
      <c r="Q758" s="48"/>
      <c r="V758" s="1239"/>
      <c r="W758" s="1239"/>
      <c r="X758" s="1239"/>
      <c r="Y758" s="1240"/>
      <c r="Z758" s="1239"/>
      <c r="AA758" s="1239"/>
      <c r="AB758" s="1239"/>
      <c r="AG758" s="48"/>
      <c r="AK758" s="1733"/>
      <c r="AL758" s="1733"/>
      <c r="AM758" s="1733"/>
      <c r="AN758" s="1733"/>
    </row>
    <row r="759" spans="9:40">
      <c r="I759" s="48"/>
      <c r="Q759" s="48"/>
      <c r="V759" s="1239"/>
      <c r="W759" s="1239"/>
      <c r="X759" s="1239"/>
      <c r="Y759" s="1240"/>
      <c r="Z759" s="1239"/>
      <c r="AA759" s="1239"/>
      <c r="AB759" s="1239"/>
      <c r="AG759" s="48"/>
      <c r="AK759" s="1733"/>
      <c r="AL759" s="1733"/>
      <c r="AM759" s="1733"/>
      <c r="AN759" s="1733"/>
    </row>
    <row r="760" spans="9:40">
      <c r="I760" s="48"/>
      <c r="Q760" s="48"/>
      <c r="V760" s="1239"/>
      <c r="W760" s="1239"/>
      <c r="X760" s="1239"/>
      <c r="Y760" s="1240"/>
      <c r="Z760" s="1239"/>
      <c r="AA760" s="1239"/>
      <c r="AB760" s="1239"/>
      <c r="AG760" s="48"/>
      <c r="AK760" s="1733"/>
      <c r="AL760" s="1733"/>
      <c r="AM760" s="1733"/>
      <c r="AN760" s="1733"/>
    </row>
    <row r="761" spans="9:40">
      <c r="I761" s="48"/>
      <c r="Q761" s="48"/>
      <c r="V761" s="1239"/>
      <c r="W761" s="1239"/>
      <c r="X761" s="1239"/>
      <c r="Y761" s="1240"/>
      <c r="Z761" s="1239"/>
      <c r="AA761" s="1239"/>
      <c r="AB761" s="1239"/>
      <c r="AG761" s="48"/>
      <c r="AK761" s="1733"/>
      <c r="AL761" s="1733"/>
      <c r="AM761" s="1733"/>
      <c r="AN761" s="1733"/>
    </row>
    <row r="762" spans="9:40">
      <c r="I762" s="48"/>
      <c r="Q762" s="48"/>
      <c r="V762" s="1239"/>
      <c r="W762" s="1239"/>
      <c r="X762" s="1239"/>
      <c r="Y762" s="1240"/>
      <c r="Z762" s="1239"/>
      <c r="AA762" s="1239"/>
      <c r="AB762" s="1239"/>
      <c r="AG762" s="48"/>
      <c r="AK762" s="1733"/>
      <c r="AL762" s="1733"/>
      <c r="AM762" s="1733"/>
      <c r="AN762" s="1733"/>
    </row>
    <row r="763" spans="9:40">
      <c r="I763" s="48"/>
      <c r="Q763" s="48"/>
      <c r="V763" s="1239"/>
      <c r="W763" s="1239"/>
      <c r="X763" s="1239"/>
      <c r="Y763" s="1240"/>
      <c r="Z763" s="1239"/>
      <c r="AA763" s="1239"/>
      <c r="AB763" s="1239"/>
      <c r="AG763" s="48"/>
      <c r="AK763" s="1733"/>
      <c r="AL763" s="1733"/>
      <c r="AM763" s="1733"/>
      <c r="AN763" s="1733"/>
    </row>
    <row r="764" spans="9:40">
      <c r="I764" s="48"/>
      <c r="Q764" s="48"/>
      <c r="V764" s="1239"/>
      <c r="W764" s="1239"/>
      <c r="X764" s="1239"/>
      <c r="Y764" s="1240"/>
      <c r="Z764" s="1239"/>
      <c r="AA764" s="1239"/>
      <c r="AB764" s="1239"/>
      <c r="AG764" s="48"/>
      <c r="AK764" s="1733"/>
      <c r="AL764" s="1733"/>
      <c r="AM764" s="1733"/>
      <c r="AN764" s="1733"/>
    </row>
    <row r="765" spans="9:40">
      <c r="I765" s="48"/>
      <c r="Q765" s="48"/>
      <c r="V765" s="1239"/>
      <c r="W765" s="1239"/>
      <c r="X765" s="1239"/>
      <c r="Y765" s="1240"/>
      <c r="Z765" s="1239"/>
      <c r="AA765" s="1239"/>
      <c r="AB765" s="1239"/>
      <c r="AG765" s="48"/>
      <c r="AK765" s="1733"/>
      <c r="AL765" s="1733"/>
      <c r="AM765" s="1733"/>
      <c r="AN765" s="1733"/>
    </row>
    <row r="766" spans="9:40">
      <c r="I766" s="48"/>
      <c r="Q766" s="48"/>
      <c r="V766" s="1239"/>
      <c r="W766" s="1239"/>
      <c r="X766" s="1239"/>
      <c r="Y766" s="1240"/>
      <c r="Z766" s="1239"/>
      <c r="AA766" s="1239"/>
      <c r="AB766" s="1239"/>
      <c r="AG766" s="48"/>
      <c r="AK766" s="1733"/>
      <c r="AL766" s="1733"/>
      <c r="AM766" s="1733"/>
      <c r="AN766" s="1733"/>
    </row>
    <row r="767" spans="9:40">
      <c r="I767" s="48"/>
      <c r="Q767" s="48"/>
      <c r="V767" s="1239"/>
      <c r="W767" s="1239"/>
      <c r="X767" s="1239"/>
      <c r="Y767" s="1240"/>
      <c r="Z767" s="1239"/>
      <c r="AA767" s="1239"/>
      <c r="AB767" s="1239"/>
      <c r="AG767" s="48"/>
      <c r="AK767" s="1733"/>
      <c r="AL767" s="1733"/>
      <c r="AM767" s="1733"/>
      <c r="AN767" s="1733"/>
    </row>
    <row r="768" spans="9:40">
      <c r="I768" s="48"/>
      <c r="Q768" s="48"/>
      <c r="V768" s="1239"/>
      <c r="W768" s="1239"/>
      <c r="X768" s="1239"/>
      <c r="Y768" s="1240"/>
      <c r="Z768" s="1239"/>
      <c r="AA768" s="1239"/>
      <c r="AB768" s="1239"/>
      <c r="AG768" s="48"/>
      <c r="AK768" s="1733"/>
      <c r="AL768" s="1733"/>
      <c r="AM768" s="1733"/>
      <c r="AN768" s="1733"/>
    </row>
    <row r="769" spans="9:40">
      <c r="I769" s="48"/>
      <c r="Q769" s="48"/>
      <c r="V769" s="1239"/>
      <c r="W769" s="1239"/>
      <c r="X769" s="1239"/>
      <c r="Y769" s="1240"/>
      <c r="Z769" s="1239"/>
      <c r="AA769" s="1239"/>
      <c r="AB769" s="1239"/>
      <c r="AG769" s="48"/>
      <c r="AK769" s="1733"/>
      <c r="AL769" s="1733"/>
      <c r="AM769" s="1733"/>
      <c r="AN769" s="1733"/>
    </row>
    <row r="770" spans="9:40">
      <c r="I770" s="48"/>
      <c r="Q770" s="48"/>
      <c r="V770" s="1239"/>
      <c r="W770" s="1239"/>
      <c r="X770" s="1239"/>
      <c r="Y770" s="1240"/>
      <c r="Z770" s="1239"/>
      <c r="AA770" s="1239"/>
      <c r="AB770" s="1239"/>
      <c r="AG770" s="48"/>
      <c r="AK770" s="1733"/>
      <c r="AL770" s="1733"/>
      <c r="AM770" s="1733"/>
      <c r="AN770" s="1733"/>
    </row>
    <row r="771" spans="9:40">
      <c r="I771" s="48"/>
      <c r="Q771" s="48"/>
      <c r="V771" s="1239"/>
      <c r="W771" s="1239"/>
      <c r="X771" s="1239"/>
      <c r="Y771" s="1240"/>
      <c r="Z771" s="1239"/>
      <c r="AA771" s="1239"/>
      <c r="AB771" s="1239"/>
      <c r="AG771" s="48"/>
      <c r="AK771" s="1733"/>
      <c r="AL771" s="1733"/>
      <c r="AM771" s="1733"/>
      <c r="AN771" s="1733"/>
    </row>
    <row r="772" spans="9:40">
      <c r="I772" s="48"/>
      <c r="Q772" s="48"/>
      <c r="V772" s="1239"/>
      <c r="W772" s="1239"/>
      <c r="X772" s="1239"/>
      <c r="Y772" s="1240"/>
      <c r="Z772" s="1239"/>
      <c r="AA772" s="1239"/>
      <c r="AB772" s="1239"/>
      <c r="AG772" s="48"/>
      <c r="AK772" s="1733"/>
      <c r="AL772" s="1733"/>
      <c r="AM772" s="1733"/>
      <c r="AN772" s="1733"/>
    </row>
    <row r="773" spans="9:40">
      <c r="I773" s="48"/>
      <c r="Q773" s="48"/>
      <c r="V773" s="1239"/>
      <c r="W773" s="1239"/>
      <c r="X773" s="1239"/>
      <c r="Y773" s="1240"/>
      <c r="Z773" s="1239"/>
      <c r="AA773" s="1239"/>
      <c r="AB773" s="1239"/>
      <c r="AG773" s="48"/>
      <c r="AK773" s="1733"/>
      <c r="AL773" s="1733"/>
      <c r="AM773" s="1733"/>
      <c r="AN773" s="1733"/>
    </row>
    <row r="774" spans="9:40">
      <c r="I774" s="48"/>
      <c r="Q774" s="48"/>
      <c r="V774" s="1239"/>
      <c r="W774" s="1239"/>
      <c r="X774" s="1239"/>
      <c r="Y774" s="1240"/>
      <c r="Z774" s="1239"/>
      <c r="AA774" s="1239"/>
      <c r="AB774" s="1239"/>
      <c r="AG774" s="48"/>
      <c r="AK774" s="1733"/>
      <c r="AL774" s="1733"/>
      <c r="AM774" s="1733"/>
      <c r="AN774" s="1733"/>
    </row>
    <row r="775" spans="9:40">
      <c r="I775" s="48"/>
      <c r="Q775" s="48"/>
      <c r="V775" s="1239"/>
      <c r="W775" s="1239"/>
      <c r="X775" s="1239"/>
      <c r="Y775" s="1240"/>
      <c r="Z775" s="1239"/>
      <c r="AA775" s="1239"/>
      <c r="AB775" s="1239"/>
      <c r="AG775" s="48"/>
      <c r="AK775" s="1733"/>
      <c r="AL775" s="1733"/>
      <c r="AM775" s="1733"/>
      <c r="AN775" s="1733"/>
    </row>
    <row r="776" spans="9:40">
      <c r="I776" s="48"/>
      <c r="Q776" s="48"/>
      <c r="V776" s="1239"/>
      <c r="W776" s="1239"/>
      <c r="X776" s="1239"/>
      <c r="Y776" s="1240"/>
      <c r="Z776" s="1239"/>
      <c r="AA776" s="1239"/>
      <c r="AB776" s="1239"/>
      <c r="AG776" s="48"/>
      <c r="AK776" s="1733"/>
      <c r="AL776" s="1733"/>
      <c r="AM776" s="1733"/>
      <c r="AN776" s="1733"/>
    </row>
    <row r="777" spans="9:40">
      <c r="I777" s="48"/>
      <c r="Q777" s="48"/>
      <c r="V777" s="1239"/>
      <c r="W777" s="1239"/>
      <c r="X777" s="1239"/>
      <c r="Y777" s="1240"/>
      <c r="Z777" s="1239"/>
      <c r="AA777" s="1239"/>
      <c r="AB777" s="1239"/>
      <c r="AG777" s="48"/>
      <c r="AK777" s="1733"/>
      <c r="AL777" s="1733"/>
      <c r="AM777" s="1733"/>
      <c r="AN777" s="1733"/>
    </row>
    <row r="778" spans="9:40">
      <c r="I778" s="48"/>
      <c r="Q778" s="48"/>
      <c r="V778" s="1239"/>
      <c r="W778" s="1239"/>
      <c r="X778" s="1239"/>
      <c r="Y778" s="1240"/>
      <c r="Z778" s="1239"/>
      <c r="AA778" s="1239"/>
      <c r="AB778" s="1239"/>
      <c r="AG778" s="48"/>
      <c r="AK778" s="1733"/>
      <c r="AL778" s="1733"/>
      <c r="AM778" s="1733"/>
      <c r="AN778" s="1733"/>
    </row>
    <row r="779" spans="9:40">
      <c r="I779" s="48"/>
      <c r="Q779" s="48"/>
      <c r="V779" s="1239"/>
      <c r="W779" s="1239"/>
      <c r="X779" s="1239"/>
      <c r="Y779" s="1240"/>
      <c r="Z779" s="1239"/>
      <c r="AA779" s="1239"/>
      <c r="AB779" s="1239"/>
      <c r="AG779" s="48"/>
      <c r="AK779" s="1733"/>
      <c r="AL779" s="1733"/>
      <c r="AM779" s="1733"/>
      <c r="AN779" s="1733"/>
    </row>
    <row r="780" spans="9:40">
      <c r="I780" s="48"/>
      <c r="Q780" s="48"/>
      <c r="V780" s="1239"/>
      <c r="W780" s="1239"/>
      <c r="X780" s="1239"/>
      <c r="Y780" s="1240"/>
      <c r="Z780" s="1239"/>
      <c r="AA780" s="1239"/>
      <c r="AB780" s="1239"/>
      <c r="AG780" s="48"/>
      <c r="AK780" s="1733"/>
      <c r="AL780" s="1733"/>
      <c r="AM780" s="1733"/>
      <c r="AN780" s="1733"/>
    </row>
    <row r="781" spans="9:40">
      <c r="I781" s="48"/>
      <c r="Q781" s="48"/>
      <c r="V781" s="1239"/>
      <c r="W781" s="1239"/>
      <c r="X781" s="1239"/>
      <c r="Y781" s="1240"/>
      <c r="Z781" s="1239"/>
      <c r="AA781" s="1239"/>
      <c r="AB781" s="1239"/>
      <c r="AG781" s="48"/>
      <c r="AK781" s="1733"/>
      <c r="AL781" s="1733"/>
      <c r="AM781" s="1733"/>
      <c r="AN781" s="1733"/>
    </row>
    <row r="782" spans="9:40">
      <c r="I782" s="48"/>
      <c r="Q782" s="48"/>
      <c r="V782" s="1239"/>
      <c r="W782" s="1239"/>
      <c r="X782" s="1239"/>
      <c r="Y782" s="1240"/>
      <c r="Z782" s="1239"/>
      <c r="AA782" s="1239"/>
      <c r="AB782" s="1239"/>
      <c r="AG782" s="48"/>
      <c r="AK782" s="1733"/>
      <c r="AL782" s="1733"/>
      <c r="AM782" s="1733"/>
      <c r="AN782" s="1733"/>
    </row>
    <row r="783" spans="9:40">
      <c r="I783" s="48"/>
      <c r="Q783" s="48"/>
      <c r="V783" s="1239"/>
      <c r="W783" s="1239"/>
      <c r="X783" s="1239"/>
      <c r="Y783" s="1240"/>
      <c r="Z783" s="1239"/>
      <c r="AA783" s="1239"/>
      <c r="AB783" s="1239"/>
      <c r="AG783" s="48"/>
      <c r="AK783" s="1733"/>
      <c r="AL783" s="1733"/>
      <c r="AM783" s="1733"/>
      <c r="AN783" s="1733"/>
    </row>
    <row r="784" spans="9:40">
      <c r="I784" s="48"/>
      <c r="Q784" s="48"/>
      <c r="V784" s="1239"/>
      <c r="W784" s="1239"/>
      <c r="X784" s="1239"/>
      <c r="Y784" s="1240"/>
      <c r="Z784" s="1239"/>
      <c r="AA784" s="1239"/>
      <c r="AB784" s="1239"/>
      <c r="AG784" s="48"/>
      <c r="AK784" s="1733"/>
      <c r="AL784" s="1733"/>
      <c r="AM784" s="1733"/>
      <c r="AN784" s="1733"/>
    </row>
    <row r="785" spans="9:40">
      <c r="I785" s="48"/>
      <c r="Q785" s="48"/>
      <c r="V785" s="1239"/>
      <c r="W785" s="1239"/>
      <c r="X785" s="1239"/>
      <c r="Y785" s="1240"/>
      <c r="Z785" s="1239"/>
      <c r="AA785" s="1239"/>
      <c r="AB785" s="1239"/>
      <c r="AG785" s="48"/>
      <c r="AK785" s="1733"/>
      <c r="AL785" s="1733"/>
      <c r="AM785" s="1733"/>
      <c r="AN785" s="1733"/>
    </row>
    <row r="786" spans="9:40">
      <c r="I786" s="48"/>
      <c r="Q786" s="48"/>
      <c r="V786" s="1239"/>
      <c r="W786" s="1239"/>
      <c r="X786" s="1239"/>
      <c r="Y786" s="1240"/>
      <c r="Z786" s="1239"/>
      <c r="AA786" s="1239"/>
      <c r="AB786" s="1239"/>
      <c r="AG786" s="48"/>
      <c r="AK786" s="1733"/>
      <c r="AL786" s="1733"/>
      <c r="AM786" s="1733"/>
      <c r="AN786" s="1733"/>
    </row>
    <row r="787" spans="9:40">
      <c r="I787" s="48"/>
      <c r="Q787" s="48"/>
      <c r="V787" s="1239"/>
      <c r="W787" s="1239"/>
      <c r="X787" s="1239"/>
      <c r="Y787" s="1240"/>
      <c r="Z787" s="1239"/>
      <c r="AA787" s="1239"/>
      <c r="AB787" s="1239"/>
      <c r="AG787" s="48"/>
      <c r="AK787" s="1733"/>
      <c r="AL787" s="1733"/>
      <c r="AM787" s="1733"/>
      <c r="AN787" s="1733"/>
    </row>
    <row r="788" spans="9:40">
      <c r="I788" s="48"/>
      <c r="Q788" s="48"/>
      <c r="V788" s="1239"/>
      <c r="W788" s="1239"/>
      <c r="X788" s="1239"/>
      <c r="Y788" s="1240"/>
      <c r="Z788" s="1239"/>
      <c r="AA788" s="1239"/>
      <c r="AB788" s="1239"/>
      <c r="AG788" s="48"/>
      <c r="AK788" s="1733"/>
      <c r="AL788" s="1733"/>
      <c r="AM788" s="1733"/>
      <c r="AN788" s="1733"/>
    </row>
    <row r="789" spans="9:40">
      <c r="I789" s="48"/>
      <c r="Q789" s="48"/>
      <c r="V789" s="1239"/>
      <c r="W789" s="1239"/>
      <c r="X789" s="1239"/>
      <c r="Y789" s="1240"/>
      <c r="Z789" s="1239"/>
      <c r="AA789" s="1239"/>
      <c r="AB789" s="1239"/>
      <c r="AG789" s="48"/>
      <c r="AK789" s="1733"/>
      <c r="AL789" s="1733"/>
      <c r="AM789" s="1733"/>
      <c r="AN789" s="1733"/>
    </row>
    <row r="790" spans="9:40">
      <c r="I790" s="48"/>
      <c r="Q790" s="48"/>
      <c r="V790" s="1239"/>
      <c r="W790" s="1239"/>
      <c r="X790" s="1239"/>
      <c r="Y790" s="1240"/>
      <c r="Z790" s="1239"/>
      <c r="AA790" s="1239"/>
      <c r="AB790" s="1239"/>
      <c r="AG790" s="48"/>
      <c r="AK790" s="1733"/>
      <c r="AL790" s="1733"/>
      <c r="AM790" s="1733"/>
      <c r="AN790" s="1733"/>
    </row>
    <row r="791" spans="9:40">
      <c r="I791" s="48"/>
      <c r="Q791" s="48"/>
      <c r="V791" s="1239"/>
      <c r="W791" s="1239"/>
      <c r="X791" s="1239"/>
      <c r="Y791" s="1240"/>
      <c r="Z791" s="1239"/>
      <c r="AA791" s="1239"/>
      <c r="AB791" s="1239"/>
      <c r="AG791" s="48"/>
      <c r="AK791" s="1733"/>
      <c r="AL791" s="1733"/>
      <c r="AM791" s="1733"/>
      <c r="AN791" s="1733"/>
    </row>
    <row r="792" spans="9:40">
      <c r="I792" s="48"/>
      <c r="Q792" s="48"/>
      <c r="V792" s="1239"/>
      <c r="W792" s="1239"/>
      <c r="X792" s="1239"/>
      <c r="Y792" s="1240"/>
      <c r="Z792" s="1239"/>
      <c r="AA792" s="1239"/>
      <c r="AB792" s="1239"/>
      <c r="AG792" s="48"/>
      <c r="AK792" s="1733"/>
      <c r="AL792" s="1733"/>
      <c r="AM792" s="1733"/>
      <c r="AN792" s="1733"/>
    </row>
    <row r="793" spans="9:40">
      <c r="I793" s="48"/>
      <c r="Q793" s="48"/>
      <c r="V793" s="1239"/>
      <c r="W793" s="1239"/>
      <c r="X793" s="1239"/>
      <c r="Y793" s="1240"/>
      <c r="Z793" s="1239"/>
      <c r="AA793" s="1239"/>
      <c r="AB793" s="1239"/>
      <c r="AG793" s="48"/>
      <c r="AK793" s="1733"/>
      <c r="AL793" s="1733"/>
      <c r="AM793" s="1733"/>
      <c r="AN793" s="1733"/>
    </row>
    <row r="794" spans="9:40">
      <c r="I794" s="48"/>
      <c r="Q794" s="48"/>
      <c r="V794" s="1239"/>
      <c r="W794" s="1239"/>
      <c r="X794" s="1239"/>
      <c r="Y794" s="1240"/>
      <c r="Z794" s="1239"/>
      <c r="AA794" s="1239"/>
      <c r="AB794" s="1239"/>
      <c r="AG794" s="48"/>
      <c r="AK794" s="1733"/>
      <c r="AL794" s="1733"/>
      <c r="AM794" s="1733"/>
      <c r="AN794" s="1733"/>
    </row>
    <row r="795" spans="9:40">
      <c r="I795" s="48"/>
      <c r="Q795" s="48"/>
      <c r="V795" s="1239"/>
      <c r="W795" s="1239"/>
      <c r="X795" s="1239"/>
      <c r="Y795" s="1240"/>
      <c r="Z795" s="1239"/>
      <c r="AA795" s="1239"/>
      <c r="AB795" s="1239"/>
      <c r="AG795" s="48"/>
      <c r="AK795" s="1733"/>
      <c r="AL795" s="1733"/>
      <c r="AM795" s="1733"/>
      <c r="AN795" s="1733"/>
    </row>
    <row r="796" spans="9:40">
      <c r="I796" s="48"/>
      <c r="Q796" s="48"/>
      <c r="V796" s="1239"/>
      <c r="W796" s="1239"/>
      <c r="X796" s="1239"/>
      <c r="Y796" s="1240"/>
      <c r="Z796" s="1239"/>
      <c r="AA796" s="1239"/>
      <c r="AB796" s="1239"/>
      <c r="AG796" s="48"/>
      <c r="AK796" s="1733"/>
      <c r="AL796" s="1733"/>
      <c r="AM796" s="1733"/>
      <c r="AN796" s="1733"/>
    </row>
    <row r="797" spans="9:40">
      <c r="I797" s="48"/>
      <c r="Q797" s="48"/>
      <c r="V797" s="1239"/>
      <c r="W797" s="1239"/>
      <c r="X797" s="1239"/>
      <c r="Y797" s="1240"/>
      <c r="Z797" s="1239"/>
      <c r="AA797" s="1239"/>
      <c r="AB797" s="1239"/>
      <c r="AG797" s="48"/>
      <c r="AK797" s="1733"/>
      <c r="AL797" s="1733"/>
      <c r="AM797" s="1733"/>
      <c r="AN797" s="1733"/>
    </row>
    <row r="798" spans="9:40">
      <c r="I798" s="48"/>
      <c r="Q798" s="48"/>
      <c r="V798" s="1239"/>
      <c r="W798" s="1239"/>
      <c r="X798" s="1239"/>
      <c r="Y798" s="1240"/>
      <c r="Z798" s="1239"/>
      <c r="AA798" s="1239"/>
      <c r="AB798" s="1239"/>
      <c r="AG798" s="48"/>
      <c r="AK798" s="1733"/>
      <c r="AL798" s="1733"/>
      <c r="AM798" s="1733"/>
      <c r="AN798" s="1733"/>
    </row>
    <row r="799" spans="9:40">
      <c r="I799" s="48"/>
      <c r="Q799" s="48"/>
      <c r="V799" s="1239"/>
      <c r="W799" s="1239"/>
      <c r="X799" s="1239"/>
      <c r="Y799" s="1240"/>
      <c r="Z799" s="1239"/>
      <c r="AA799" s="1239"/>
      <c r="AB799" s="1239"/>
      <c r="AG799" s="48"/>
      <c r="AK799" s="1733"/>
      <c r="AL799" s="1733"/>
      <c r="AM799" s="1733"/>
      <c r="AN799" s="1733"/>
    </row>
    <row r="800" spans="9:40">
      <c r="I800" s="48"/>
      <c r="Q800" s="48"/>
      <c r="V800" s="1239"/>
      <c r="W800" s="1239"/>
      <c r="X800" s="1239"/>
      <c r="Y800" s="1240"/>
      <c r="Z800" s="1239"/>
      <c r="AA800" s="1239"/>
      <c r="AB800" s="1239"/>
      <c r="AG800" s="48"/>
      <c r="AK800" s="1733"/>
      <c r="AL800" s="1733"/>
      <c r="AM800" s="1733"/>
      <c r="AN800" s="1733"/>
    </row>
    <row r="801" spans="9:40">
      <c r="I801" s="48"/>
      <c r="Q801" s="48"/>
      <c r="V801" s="1239"/>
      <c r="W801" s="1239"/>
      <c r="X801" s="1239"/>
      <c r="Y801" s="1240"/>
      <c r="Z801" s="1239"/>
      <c r="AA801" s="1239"/>
      <c r="AB801" s="1239"/>
      <c r="AG801" s="48"/>
      <c r="AK801" s="1733"/>
      <c r="AL801" s="1733"/>
      <c r="AM801" s="1733"/>
      <c r="AN801" s="1733"/>
    </row>
    <row r="802" spans="9:40">
      <c r="I802" s="48"/>
      <c r="Q802" s="48"/>
      <c r="V802" s="1239"/>
      <c r="W802" s="1239"/>
      <c r="X802" s="1239"/>
      <c r="Y802" s="1240"/>
      <c r="Z802" s="1239"/>
      <c r="AA802" s="1239"/>
      <c r="AB802" s="1239"/>
      <c r="AG802" s="48"/>
      <c r="AK802" s="1733"/>
      <c r="AL802" s="1733"/>
      <c r="AM802" s="1733"/>
      <c r="AN802" s="1733"/>
    </row>
    <row r="803" spans="9:40">
      <c r="I803" s="48"/>
      <c r="Q803" s="48"/>
      <c r="V803" s="1239"/>
      <c r="W803" s="1239"/>
      <c r="X803" s="1239"/>
      <c r="Y803" s="1240"/>
      <c r="Z803" s="1239"/>
      <c r="AA803" s="1239"/>
      <c r="AB803" s="1239"/>
      <c r="AG803" s="48"/>
      <c r="AK803" s="1733"/>
      <c r="AL803" s="1733"/>
      <c r="AM803" s="1733"/>
      <c r="AN803" s="1733"/>
    </row>
    <row r="804" spans="9:40">
      <c r="I804" s="48"/>
      <c r="Q804" s="48"/>
      <c r="V804" s="1239"/>
      <c r="W804" s="1239"/>
      <c r="X804" s="1239"/>
      <c r="Y804" s="1240"/>
      <c r="Z804" s="1239"/>
      <c r="AA804" s="1239"/>
      <c r="AB804" s="1239"/>
      <c r="AG804" s="48"/>
      <c r="AK804" s="1733"/>
      <c r="AL804" s="1733"/>
      <c r="AM804" s="1733"/>
      <c r="AN804" s="1733"/>
    </row>
    <row r="805" spans="9:40">
      <c r="I805" s="48"/>
      <c r="Q805" s="48"/>
      <c r="V805" s="1239"/>
      <c r="W805" s="1239"/>
      <c r="X805" s="1239"/>
      <c r="Y805" s="1240"/>
      <c r="Z805" s="1239"/>
      <c r="AA805" s="1239"/>
      <c r="AB805" s="1239"/>
      <c r="AG805" s="48"/>
      <c r="AK805" s="1733"/>
      <c r="AL805" s="1733"/>
      <c r="AM805" s="1733"/>
      <c r="AN805" s="1733"/>
    </row>
    <row r="806" spans="9:40">
      <c r="I806" s="48"/>
      <c r="Q806" s="48"/>
      <c r="V806" s="1239"/>
      <c r="W806" s="1239"/>
      <c r="X806" s="1239"/>
      <c r="Y806" s="1240"/>
      <c r="Z806" s="1239"/>
      <c r="AA806" s="1239"/>
      <c r="AB806" s="1239"/>
      <c r="AG806" s="48"/>
      <c r="AK806" s="1733"/>
      <c r="AL806" s="1733"/>
      <c r="AM806" s="1733"/>
      <c r="AN806" s="1733"/>
    </row>
    <row r="807" spans="9:40">
      <c r="I807" s="48"/>
      <c r="Q807" s="48"/>
      <c r="V807" s="1239"/>
      <c r="W807" s="1239"/>
      <c r="X807" s="1239"/>
      <c r="Y807" s="1240"/>
      <c r="Z807" s="1239"/>
      <c r="AA807" s="1239"/>
      <c r="AB807" s="1239"/>
      <c r="AG807" s="48"/>
      <c r="AK807" s="1733"/>
      <c r="AL807" s="1733"/>
      <c r="AM807" s="1733"/>
      <c r="AN807" s="1733"/>
    </row>
    <row r="808" spans="9:40">
      <c r="I808" s="48"/>
      <c r="Q808" s="48"/>
      <c r="V808" s="1239"/>
      <c r="W808" s="1239"/>
      <c r="X808" s="1239"/>
      <c r="Y808" s="1240"/>
      <c r="Z808" s="1239"/>
      <c r="AA808" s="1239"/>
      <c r="AB808" s="1239"/>
      <c r="AG808" s="48"/>
      <c r="AK808" s="1733"/>
      <c r="AL808" s="1733"/>
      <c r="AM808" s="1733"/>
      <c r="AN808" s="1733"/>
    </row>
    <row r="809" spans="9:40">
      <c r="I809" s="48"/>
      <c r="Q809" s="48"/>
      <c r="V809" s="1239"/>
      <c r="W809" s="1239"/>
      <c r="X809" s="1239"/>
      <c r="Y809" s="1240"/>
      <c r="Z809" s="1239"/>
      <c r="AA809" s="1239"/>
      <c r="AB809" s="1239"/>
      <c r="AG809" s="48"/>
      <c r="AK809" s="1733"/>
      <c r="AL809" s="1733"/>
      <c r="AM809" s="1733"/>
      <c r="AN809" s="1733"/>
    </row>
    <row r="810" spans="9:40">
      <c r="I810" s="48"/>
      <c r="Q810" s="48"/>
      <c r="V810" s="1239"/>
      <c r="W810" s="1239"/>
      <c r="X810" s="1239"/>
      <c r="Y810" s="1240"/>
      <c r="Z810" s="1239"/>
      <c r="AA810" s="1239"/>
      <c r="AB810" s="1239"/>
      <c r="AG810" s="48"/>
      <c r="AK810" s="1733"/>
      <c r="AL810" s="1733"/>
      <c r="AM810" s="1733"/>
      <c r="AN810" s="1733"/>
    </row>
    <row r="811" spans="9:40">
      <c r="I811" s="48"/>
      <c r="Q811" s="48"/>
      <c r="V811" s="1239"/>
      <c r="W811" s="1239"/>
      <c r="X811" s="1239"/>
      <c r="Y811" s="1240"/>
      <c r="Z811" s="1239"/>
      <c r="AA811" s="1239"/>
      <c r="AB811" s="1239"/>
      <c r="AG811" s="48"/>
      <c r="AK811" s="1733"/>
      <c r="AL811" s="1733"/>
      <c r="AM811" s="1733"/>
      <c r="AN811" s="1733"/>
    </row>
    <row r="812" spans="9:40">
      <c r="I812" s="48"/>
      <c r="Q812" s="48"/>
      <c r="V812" s="1239"/>
      <c r="W812" s="1239"/>
      <c r="X812" s="1239"/>
      <c r="Y812" s="1240"/>
      <c r="Z812" s="1239"/>
      <c r="AA812" s="1239"/>
      <c r="AB812" s="1239"/>
      <c r="AG812" s="48"/>
      <c r="AK812" s="1733"/>
      <c r="AL812" s="1733"/>
      <c r="AM812" s="1733"/>
      <c r="AN812" s="1733"/>
    </row>
    <row r="813" spans="9:40">
      <c r="I813" s="48"/>
      <c r="Q813" s="48"/>
      <c r="V813" s="1239"/>
      <c r="W813" s="1239"/>
      <c r="X813" s="1239"/>
      <c r="Y813" s="1240"/>
      <c r="Z813" s="1239"/>
      <c r="AA813" s="1239"/>
      <c r="AB813" s="1239"/>
      <c r="AG813" s="48"/>
      <c r="AK813" s="1733"/>
      <c r="AL813" s="1733"/>
      <c r="AM813" s="1733"/>
      <c r="AN813" s="1733"/>
    </row>
    <row r="814" spans="9:40">
      <c r="I814" s="48"/>
      <c r="Q814" s="48"/>
      <c r="V814" s="1239"/>
      <c r="W814" s="1239"/>
      <c r="X814" s="1239"/>
      <c r="Y814" s="1240"/>
      <c r="Z814" s="1239"/>
      <c r="AA814" s="1239"/>
      <c r="AB814" s="1239"/>
      <c r="AG814" s="48"/>
      <c r="AK814" s="1733"/>
      <c r="AL814" s="1733"/>
      <c r="AM814" s="1733"/>
      <c r="AN814" s="1733"/>
    </row>
    <row r="815" spans="9:40">
      <c r="I815" s="48"/>
      <c r="Q815" s="48"/>
      <c r="V815" s="1239"/>
      <c r="W815" s="1239"/>
      <c r="X815" s="1239"/>
      <c r="Y815" s="1240"/>
      <c r="Z815" s="1239"/>
      <c r="AA815" s="1239"/>
      <c r="AB815" s="1239"/>
      <c r="AG815" s="48"/>
      <c r="AK815" s="1733"/>
      <c r="AL815" s="1733"/>
      <c r="AM815" s="1733"/>
      <c r="AN815" s="1733"/>
    </row>
    <row r="816" spans="9:40">
      <c r="I816" s="48"/>
      <c r="Q816" s="48"/>
      <c r="V816" s="1239"/>
      <c r="W816" s="1239"/>
      <c r="X816" s="1239"/>
      <c r="Y816" s="1240"/>
      <c r="Z816" s="1239"/>
      <c r="AA816" s="1239"/>
      <c r="AB816" s="1239"/>
      <c r="AG816" s="48"/>
      <c r="AK816" s="1733"/>
      <c r="AL816" s="1733"/>
      <c r="AM816" s="1733"/>
      <c r="AN816" s="1733"/>
    </row>
    <row r="817" spans="9:40">
      <c r="I817" s="48"/>
      <c r="Q817" s="48"/>
      <c r="V817" s="1239"/>
      <c r="W817" s="1239"/>
      <c r="X817" s="1239"/>
      <c r="Y817" s="1240"/>
      <c r="Z817" s="1239"/>
      <c r="AA817" s="1239"/>
      <c r="AB817" s="1239"/>
      <c r="AG817" s="48"/>
      <c r="AK817" s="1733"/>
      <c r="AL817" s="1733"/>
      <c r="AM817" s="1733"/>
      <c r="AN817" s="1733"/>
    </row>
    <row r="818" spans="9:40">
      <c r="I818" s="48"/>
      <c r="Q818" s="48"/>
      <c r="V818" s="1239"/>
      <c r="W818" s="1239"/>
      <c r="X818" s="1239"/>
      <c r="Y818" s="1240"/>
      <c r="Z818" s="1239"/>
      <c r="AA818" s="1239"/>
      <c r="AB818" s="1239"/>
      <c r="AG818" s="48"/>
      <c r="AK818" s="1733"/>
      <c r="AL818" s="1733"/>
      <c r="AM818" s="1733"/>
      <c r="AN818" s="1733"/>
    </row>
    <row r="819" spans="9:40">
      <c r="I819" s="48"/>
      <c r="Q819" s="48"/>
      <c r="V819" s="1239"/>
      <c r="W819" s="1239"/>
      <c r="X819" s="1239"/>
      <c r="Y819" s="1240"/>
      <c r="Z819" s="1239"/>
      <c r="AA819" s="1239"/>
      <c r="AB819" s="1239"/>
      <c r="AG819" s="48"/>
      <c r="AK819" s="1733"/>
      <c r="AL819" s="1733"/>
      <c r="AM819" s="1733"/>
      <c r="AN819" s="1733"/>
    </row>
    <row r="820" spans="9:40">
      <c r="I820" s="48"/>
      <c r="Q820" s="48"/>
      <c r="V820" s="1239"/>
      <c r="W820" s="1239"/>
      <c r="X820" s="1239"/>
      <c r="Y820" s="1240"/>
      <c r="Z820" s="1239"/>
      <c r="AA820" s="1239"/>
      <c r="AB820" s="1239"/>
      <c r="AG820" s="48"/>
      <c r="AK820" s="1733"/>
      <c r="AL820" s="1733"/>
      <c r="AM820" s="1733"/>
      <c r="AN820" s="1733"/>
    </row>
    <row r="821" spans="9:40">
      <c r="I821" s="48"/>
      <c r="Q821" s="48"/>
      <c r="V821" s="1239"/>
      <c r="W821" s="1239"/>
      <c r="X821" s="1239"/>
      <c r="Y821" s="1240"/>
      <c r="Z821" s="1239"/>
      <c r="AA821" s="1239"/>
      <c r="AB821" s="1239"/>
      <c r="AG821" s="48"/>
      <c r="AK821" s="1733"/>
      <c r="AL821" s="1733"/>
      <c r="AM821" s="1733"/>
      <c r="AN821" s="1733"/>
    </row>
    <row r="822" spans="9:40">
      <c r="I822" s="48"/>
      <c r="Q822" s="48"/>
      <c r="V822" s="1239"/>
      <c r="W822" s="1239"/>
      <c r="X822" s="1239"/>
      <c r="Y822" s="1240"/>
      <c r="Z822" s="1239"/>
      <c r="AA822" s="1239"/>
      <c r="AB822" s="1239"/>
      <c r="AG822" s="48"/>
      <c r="AK822" s="1733"/>
      <c r="AL822" s="1733"/>
      <c r="AM822" s="1733"/>
      <c r="AN822" s="1733"/>
    </row>
    <row r="823" spans="9:40">
      <c r="I823" s="48"/>
      <c r="Q823" s="48"/>
      <c r="V823" s="1239"/>
      <c r="W823" s="1239"/>
      <c r="X823" s="1239"/>
      <c r="Y823" s="1240"/>
      <c r="Z823" s="1239"/>
      <c r="AA823" s="1239"/>
      <c r="AB823" s="1239"/>
      <c r="AG823" s="48"/>
      <c r="AK823" s="1733"/>
      <c r="AL823" s="1733"/>
      <c r="AM823" s="1733"/>
      <c r="AN823" s="1733"/>
    </row>
    <row r="824" spans="9:40">
      <c r="I824" s="48"/>
      <c r="Q824" s="48"/>
      <c r="V824" s="1239"/>
      <c r="W824" s="1239"/>
      <c r="X824" s="1239"/>
      <c r="Y824" s="1240"/>
      <c r="Z824" s="1239"/>
      <c r="AA824" s="1239"/>
      <c r="AB824" s="1239"/>
      <c r="AG824" s="48"/>
      <c r="AK824" s="1733"/>
      <c r="AL824" s="1733"/>
      <c r="AM824" s="1733"/>
      <c r="AN824" s="1733"/>
    </row>
    <row r="825" spans="9:40">
      <c r="I825" s="48"/>
      <c r="Q825" s="48"/>
      <c r="V825" s="1239"/>
      <c r="W825" s="1239"/>
      <c r="X825" s="1239"/>
      <c r="Y825" s="1240"/>
      <c r="Z825" s="1239"/>
      <c r="AA825" s="1239"/>
      <c r="AB825" s="1239"/>
      <c r="AG825" s="48"/>
      <c r="AK825" s="1733"/>
      <c r="AL825" s="1733"/>
      <c r="AM825" s="1733"/>
      <c r="AN825" s="1733"/>
    </row>
    <row r="826" spans="9:40">
      <c r="I826" s="48"/>
      <c r="Q826" s="48"/>
      <c r="V826" s="1239"/>
      <c r="W826" s="1239"/>
      <c r="X826" s="1239"/>
      <c r="Y826" s="1240"/>
      <c r="Z826" s="1239"/>
      <c r="AA826" s="1239"/>
      <c r="AB826" s="1239"/>
      <c r="AG826" s="48"/>
      <c r="AK826" s="1733"/>
      <c r="AL826" s="1733"/>
      <c r="AM826" s="1733"/>
      <c r="AN826" s="1733"/>
    </row>
    <row r="827" spans="9:40">
      <c r="I827" s="48"/>
      <c r="Q827" s="48"/>
      <c r="V827" s="1239"/>
      <c r="W827" s="1239"/>
      <c r="X827" s="1239"/>
      <c r="Y827" s="1240"/>
      <c r="Z827" s="1239"/>
      <c r="AA827" s="1239"/>
      <c r="AB827" s="1239"/>
      <c r="AG827" s="48"/>
      <c r="AK827" s="1733"/>
      <c r="AL827" s="1733"/>
      <c r="AM827" s="1733"/>
      <c r="AN827" s="1733"/>
    </row>
    <row r="828" spans="9:40">
      <c r="I828" s="48"/>
      <c r="Q828" s="48"/>
      <c r="V828" s="1239"/>
      <c r="W828" s="1239"/>
      <c r="X828" s="1239"/>
      <c r="Y828" s="1240"/>
      <c r="Z828" s="1239"/>
      <c r="AA828" s="1239"/>
      <c r="AB828" s="1239"/>
      <c r="AG828" s="48"/>
      <c r="AK828" s="1733"/>
      <c r="AL828" s="1733"/>
      <c r="AM828" s="1733"/>
      <c r="AN828" s="1733"/>
    </row>
    <row r="829" spans="9:40">
      <c r="I829" s="48"/>
      <c r="Q829" s="48"/>
      <c r="V829" s="1239"/>
      <c r="W829" s="1239"/>
      <c r="X829" s="1239"/>
      <c r="Y829" s="1240"/>
      <c r="Z829" s="1239"/>
      <c r="AA829" s="1239"/>
      <c r="AB829" s="1239"/>
      <c r="AG829" s="48"/>
      <c r="AK829" s="1733"/>
      <c r="AL829" s="1733"/>
      <c r="AM829" s="1733"/>
      <c r="AN829" s="1733"/>
    </row>
    <row r="830" spans="9:40">
      <c r="I830" s="48"/>
      <c r="Q830" s="48"/>
      <c r="V830" s="1239"/>
      <c r="W830" s="1239"/>
      <c r="X830" s="1239"/>
      <c r="Y830" s="1240"/>
      <c r="Z830" s="1239"/>
      <c r="AA830" s="1239"/>
      <c r="AB830" s="1239"/>
      <c r="AG830" s="48"/>
      <c r="AK830" s="1733"/>
      <c r="AL830" s="1733"/>
      <c r="AM830" s="1733"/>
      <c r="AN830" s="1733"/>
    </row>
    <row r="831" spans="9:40">
      <c r="I831" s="48"/>
      <c r="Q831" s="48"/>
      <c r="V831" s="1239"/>
      <c r="W831" s="1239"/>
      <c r="X831" s="1239"/>
      <c r="Y831" s="1240"/>
      <c r="Z831" s="1239"/>
      <c r="AA831" s="1239"/>
      <c r="AB831" s="1239"/>
      <c r="AG831" s="48"/>
      <c r="AK831" s="1733"/>
      <c r="AL831" s="1733"/>
      <c r="AM831" s="1733"/>
      <c r="AN831" s="1733"/>
    </row>
    <row r="832" spans="9:40">
      <c r="I832" s="48"/>
      <c r="Q832" s="48"/>
      <c r="V832" s="1239"/>
      <c r="W832" s="1239"/>
      <c r="X832" s="1239"/>
      <c r="Y832" s="1240"/>
      <c r="Z832" s="1239"/>
      <c r="AA832" s="1239"/>
      <c r="AB832" s="1239"/>
      <c r="AG832" s="48"/>
      <c r="AK832" s="1733"/>
      <c r="AL832" s="1733"/>
      <c r="AM832" s="1733"/>
      <c r="AN832" s="1733"/>
    </row>
    <row r="833" spans="9:40">
      <c r="I833" s="48"/>
      <c r="Q833" s="48"/>
      <c r="V833" s="1239"/>
      <c r="W833" s="1239"/>
      <c r="X833" s="1239"/>
      <c r="Y833" s="1240"/>
      <c r="Z833" s="1239"/>
      <c r="AA833" s="1239"/>
      <c r="AB833" s="1239"/>
      <c r="AG833" s="48"/>
      <c r="AK833" s="1733"/>
      <c r="AL833" s="1733"/>
      <c r="AM833" s="1733"/>
      <c r="AN833" s="1733"/>
    </row>
    <row r="834" spans="9:40">
      <c r="I834" s="48"/>
      <c r="Q834" s="48"/>
      <c r="V834" s="1239"/>
      <c r="W834" s="1239"/>
      <c r="X834" s="1239"/>
      <c r="Y834" s="1240"/>
      <c r="Z834" s="1239"/>
      <c r="AA834" s="1239"/>
      <c r="AB834" s="1239"/>
      <c r="AG834" s="48"/>
      <c r="AK834" s="1733"/>
      <c r="AL834" s="1733"/>
      <c r="AM834" s="1733"/>
      <c r="AN834" s="1733"/>
    </row>
    <row r="835" spans="9:40">
      <c r="I835" s="48"/>
      <c r="Q835" s="48"/>
      <c r="V835" s="1239"/>
      <c r="W835" s="1239"/>
      <c r="X835" s="1239"/>
      <c r="Y835" s="1240"/>
      <c r="Z835" s="1239"/>
      <c r="AA835" s="1239"/>
      <c r="AB835" s="1239"/>
      <c r="AG835" s="48"/>
      <c r="AK835" s="1733"/>
      <c r="AL835" s="1733"/>
      <c r="AM835" s="1733"/>
      <c r="AN835" s="1733"/>
    </row>
    <row r="836" spans="9:40">
      <c r="I836" s="48"/>
      <c r="Q836" s="48"/>
      <c r="V836" s="1239"/>
      <c r="W836" s="1239"/>
      <c r="X836" s="1239"/>
      <c r="Y836" s="1240"/>
      <c r="Z836" s="1239"/>
      <c r="AA836" s="1239"/>
      <c r="AB836" s="1239"/>
      <c r="AG836" s="48"/>
      <c r="AK836" s="1733"/>
      <c r="AL836" s="1733"/>
      <c r="AM836" s="1733"/>
      <c r="AN836" s="1733"/>
    </row>
    <row r="837" spans="9:40">
      <c r="I837" s="48"/>
      <c r="Q837" s="48"/>
      <c r="V837" s="1239"/>
      <c r="W837" s="1239"/>
      <c r="X837" s="1239"/>
      <c r="Y837" s="1240"/>
      <c r="Z837" s="1239"/>
      <c r="AA837" s="1239"/>
      <c r="AB837" s="1239"/>
      <c r="AG837" s="48"/>
      <c r="AK837" s="1733"/>
      <c r="AL837" s="1733"/>
      <c r="AM837" s="1733"/>
      <c r="AN837" s="1733"/>
    </row>
    <row r="838" spans="9:40">
      <c r="I838" s="48"/>
      <c r="Q838" s="48"/>
      <c r="V838" s="1239"/>
      <c r="W838" s="1239"/>
      <c r="X838" s="1239"/>
      <c r="Y838" s="1240"/>
      <c r="Z838" s="1239"/>
      <c r="AA838" s="1239"/>
      <c r="AB838" s="1239"/>
      <c r="AG838" s="48"/>
      <c r="AK838" s="1733"/>
      <c r="AL838" s="1733"/>
      <c r="AM838" s="1733"/>
      <c r="AN838" s="1733"/>
    </row>
    <row r="839" spans="9:40">
      <c r="I839" s="48"/>
      <c r="Q839" s="48"/>
      <c r="V839" s="1239"/>
      <c r="W839" s="1239"/>
      <c r="X839" s="1239"/>
      <c r="Y839" s="1240"/>
      <c r="Z839" s="1239"/>
      <c r="AA839" s="1239"/>
      <c r="AB839" s="1239"/>
      <c r="AG839" s="48"/>
      <c r="AK839" s="1733"/>
      <c r="AL839" s="1733"/>
      <c r="AM839" s="1733"/>
      <c r="AN839" s="1733"/>
    </row>
    <row r="840" spans="9:40">
      <c r="I840" s="48"/>
      <c r="Q840" s="48"/>
      <c r="V840" s="1239"/>
      <c r="W840" s="1239"/>
      <c r="X840" s="1239"/>
      <c r="Y840" s="1240"/>
      <c r="Z840" s="1239"/>
      <c r="AA840" s="1239"/>
      <c r="AB840" s="1239"/>
      <c r="AG840" s="48"/>
      <c r="AK840" s="1733"/>
      <c r="AL840" s="1733"/>
      <c r="AM840" s="1733"/>
      <c r="AN840" s="1733"/>
    </row>
    <row r="841" spans="9:40">
      <c r="I841" s="48"/>
      <c r="Q841" s="48"/>
      <c r="V841" s="1239"/>
      <c r="W841" s="1239"/>
      <c r="X841" s="1239"/>
      <c r="Y841" s="1240"/>
      <c r="Z841" s="1239"/>
      <c r="AA841" s="1239"/>
      <c r="AB841" s="1239"/>
      <c r="AG841" s="48"/>
      <c r="AK841" s="1733"/>
      <c r="AL841" s="1733"/>
      <c r="AM841" s="1733"/>
      <c r="AN841" s="1733"/>
    </row>
    <row r="842" spans="9:40">
      <c r="I842" s="48"/>
      <c r="Q842" s="48"/>
      <c r="V842" s="1239"/>
      <c r="W842" s="1239"/>
      <c r="X842" s="1239"/>
      <c r="Y842" s="1240"/>
      <c r="Z842" s="1239"/>
      <c r="AA842" s="1239"/>
      <c r="AB842" s="1239"/>
      <c r="AG842" s="48"/>
      <c r="AK842" s="1733"/>
      <c r="AL842" s="1733"/>
      <c r="AM842" s="1733"/>
      <c r="AN842" s="1733"/>
    </row>
    <row r="843" spans="9:40">
      <c r="I843" s="48"/>
      <c r="Q843" s="48"/>
      <c r="V843" s="1239"/>
      <c r="W843" s="1239"/>
      <c r="X843" s="1239"/>
      <c r="Y843" s="1240"/>
      <c r="Z843" s="1239"/>
      <c r="AA843" s="1239"/>
      <c r="AB843" s="1239"/>
      <c r="AG843" s="48"/>
      <c r="AK843" s="1733"/>
      <c r="AL843" s="1733"/>
      <c r="AM843" s="1733"/>
      <c r="AN843" s="1733"/>
    </row>
    <row r="844" spans="9:40">
      <c r="I844" s="48"/>
      <c r="Q844" s="48"/>
      <c r="V844" s="1239"/>
      <c r="W844" s="1239"/>
      <c r="X844" s="1239"/>
      <c r="Y844" s="1240"/>
      <c r="Z844" s="1239"/>
      <c r="AA844" s="1239"/>
      <c r="AB844" s="1239"/>
      <c r="AG844" s="48"/>
      <c r="AK844" s="1733"/>
      <c r="AL844" s="1733"/>
      <c r="AM844" s="1733"/>
      <c r="AN844" s="1733"/>
    </row>
    <row r="845" spans="9:40">
      <c r="I845" s="48"/>
      <c r="Q845" s="48"/>
      <c r="V845" s="1239"/>
      <c r="W845" s="1239"/>
      <c r="X845" s="1239"/>
      <c r="Y845" s="1240"/>
      <c r="Z845" s="1239"/>
      <c r="AA845" s="1239"/>
      <c r="AB845" s="1239"/>
      <c r="AG845" s="48"/>
      <c r="AK845" s="1733"/>
      <c r="AL845" s="1733"/>
      <c r="AM845" s="1733"/>
      <c r="AN845" s="1733"/>
    </row>
    <row r="846" spans="9:40">
      <c r="I846" s="48"/>
      <c r="Q846" s="48"/>
      <c r="V846" s="1239"/>
      <c r="W846" s="1239"/>
      <c r="X846" s="1239"/>
      <c r="Y846" s="1240"/>
      <c r="Z846" s="1239"/>
      <c r="AA846" s="1239"/>
      <c r="AB846" s="1239"/>
      <c r="AG846" s="48"/>
      <c r="AK846" s="1733"/>
      <c r="AL846" s="1733"/>
      <c r="AM846" s="1733"/>
      <c r="AN846" s="1733"/>
    </row>
    <row r="847" spans="9:40">
      <c r="I847" s="48"/>
      <c r="Q847" s="48"/>
      <c r="V847" s="1239"/>
      <c r="W847" s="1239"/>
      <c r="X847" s="1239"/>
      <c r="Y847" s="1240"/>
      <c r="Z847" s="1239"/>
      <c r="AA847" s="1239"/>
      <c r="AB847" s="1239"/>
      <c r="AG847" s="48"/>
      <c r="AK847" s="1733"/>
      <c r="AL847" s="1733"/>
      <c r="AM847" s="1733"/>
      <c r="AN847" s="1733"/>
    </row>
    <row r="848" spans="9:40">
      <c r="I848" s="48"/>
      <c r="Q848" s="48"/>
      <c r="V848" s="1239"/>
      <c r="W848" s="1239"/>
      <c r="X848" s="1239"/>
      <c r="Y848" s="1240"/>
      <c r="Z848" s="1239"/>
      <c r="AA848" s="1239"/>
      <c r="AB848" s="1239"/>
      <c r="AG848" s="48"/>
      <c r="AK848" s="1733"/>
      <c r="AL848" s="1733"/>
      <c r="AM848" s="1733"/>
      <c r="AN848" s="1733"/>
    </row>
    <row r="849" spans="9:40">
      <c r="I849" s="48"/>
      <c r="Q849" s="48"/>
      <c r="V849" s="1239"/>
      <c r="W849" s="1239"/>
      <c r="X849" s="1239"/>
      <c r="Y849" s="1240"/>
      <c r="Z849" s="1239"/>
      <c r="AA849" s="1239"/>
      <c r="AB849" s="1239"/>
      <c r="AG849" s="48"/>
      <c r="AK849" s="1733"/>
      <c r="AL849" s="1733"/>
      <c r="AM849" s="1733"/>
      <c r="AN849" s="1733"/>
    </row>
    <row r="850" spans="9:40">
      <c r="I850" s="48"/>
      <c r="Q850" s="48"/>
      <c r="V850" s="1239"/>
      <c r="W850" s="1239"/>
      <c r="X850" s="1239"/>
      <c r="Y850" s="1240"/>
      <c r="Z850" s="1239"/>
      <c r="AA850" s="1239"/>
      <c r="AB850" s="1239"/>
      <c r="AG850" s="48"/>
      <c r="AK850" s="1733"/>
      <c r="AL850" s="1733"/>
      <c r="AM850" s="1733"/>
      <c r="AN850" s="1733"/>
    </row>
    <row r="851" spans="9:40">
      <c r="I851" s="48"/>
      <c r="Q851" s="48"/>
      <c r="V851" s="1239"/>
      <c r="W851" s="1239"/>
      <c r="X851" s="1239"/>
      <c r="Y851" s="1240"/>
      <c r="Z851" s="1239"/>
      <c r="AA851" s="1239"/>
      <c r="AB851" s="1239"/>
      <c r="AG851" s="48"/>
      <c r="AK851" s="1733"/>
      <c r="AL851" s="1733"/>
      <c r="AM851" s="1733"/>
      <c r="AN851" s="1733"/>
    </row>
    <row r="852" spans="9:40">
      <c r="I852" s="48"/>
      <c r="Q852" s="48"/>
      <c r="V852" s="1239"/>
      <c r="W852" s="1239"/>
      <c r="X852" s="1239"/>
      <c r="Y852" s="1240"/>
      <c r="Z852" s="1239"/>
      <c r="AA852" s="1239"/>
      <c r="AB852" s="1239"/>
      <c r="AG852" s="48"/>
      <c r="AK852" s="1733"/>
      <c r="AL852" s="1733"/>
      <c r="AM852" s="1733"/>
      <c r="AN852" s="1733"/>
    </row>
    <row r="853" spans="9:40">
      <c r="I853" s="48"/>
      <c r="Q853" s="48"/>
      <c r="V853" s="1239"/>
      <c r="W853" s="1239"/>
      <c r="X853" s="1239"/>
      <c r="Y853" s="1240"/>
      <c r="Z853" s="1239"/>
      <c r="AA853" s="1239"/>
      <c r="AB853" s="1239"/>
      <c r="AG853" s="48"/>
      <c r="AK853" s="1733"/>
      <c r="AL853" s="1733"/>
      <c r="AM853" s="1733"/>
      <c r="AN853" s="1733"/>
    </row>
    <row r="854" spans="9:40">
      <c r="I854" s="48"/>
      <c r="Q854" s="48"/>
      <c r="V854" s="1239"/>
      <c r="W854" s="1239"/>
      <c r="X854" s="1239"/>
      <c r="Y854" s="1240"/>
      <c r="Z854" s="1239"/>
      <c r="AA854" s="1239"/>
      <c r="AB854" s="1239"/>
      <c r="AG854" s="48"/>
      <c r="AK854" s="1733"/>
      <c r="AL854" s="1733"/>
      <c r="AM854" s="1733"/>
      <c r="AN854" s="1733"/>
    </row>
    <row r="855" spans="9:40">
      <c r="I855" s="48"/>
      <c r="Q855" s="48"/>
      <c r="V855" s="1239"/>
      <c r="W855" s="1239"/>
      <c r="X855" s="1239"/>
      <c r="Y855" s="1240"/>
      <c r="Z855" s="1239"/>
      <c r="AA855" s="1239"/>
      <c r="AB855" s="1239"/>
      <c r="AG855" s="48"/>
      <c r="AK855" s="1733"/>
      <c r="AL855" s="1733"/>
      <c r="AM855" s="1733"/>
      <c r="AN855" s="1733"/>
    </row>
    <row r="856" spans="9:40">
      <c r="I856" s="48"/>
      <c r="Q856" s="48"/>
      <c r="V856" s="1239"/>
      <c r="W856" s="1239"/>
      <c r="X856" s="1239"/>
      <c r="Y856" s="1240"/>
      <c r="Z856" s="1239"/>
      <c r="AA856" s="1239"/>
      <c r="AB856" s="1239"/>
      <c r="AG856" s="48"/>
      <c r="AK856" s="1733"/>
      <c r="AL856" s="1733"/>
      <c r="AM856" s="1733"/>
      <c r="AN856" s="1733"/>
    </row>
    <row r="857" spans="9:40">
      <c r="I857" s="48"/>
      <c r="Q857" s="48"/>
      <c r="V857" s="1239"/>
      <c r="W857" s="1239"/>
      <c r="X857" s="1239"/>
      <c r="Y857" s="1240"/>
      <c r="Z857" s="1239"/>
      <c r="AA857" s="1239"/>
      <c r="AB857" s="1239"/>
      <c r="AG857" s="48"/>
      <c r="AK857" s="1733"/>
      <c r="AL857" s="1733"/>
      <c r="AM857" s="1733"/>
      <c r="AN857" s="1733"/>
    </row>
    <row r="858" spans="9:40">
      <c r="I858" s="48"/>
      <c r="Q858" s="48"/>
      <c r="V858" s="1239"/>
      <c r="W858" s="1239"/>
      <c r="X858" s="1239"/>
      <c r="Y858" s="1240"/>
      <c r="Z858" s="1239"/>
      <c r="AA858" s="1239"/>
      <c r="AB858" s="1239"/>
      <c r="AG858" s="48"/>
      <c r="AK858" s="1733"/>
      <c r="AL858" s="1733"/>
      <c r="AM858" s="1733"/>
      <c r="AN858" s="1733"/>
    </row>
    <row r="859" spans="9:40">
      <c r="I859" s="48"/>
      <c r="Q859" s="48"/>
      <c r="V859" s="1239"/>
      <c r="W859" s="1239"/>
      <c r="X859" s="1239"/>
      <c r="Y859" s="1240"/>
      <c r="Z859" s="1239"/>
      <c r="AA859" s="1239"/>
      <c r="AB859" s="1239"/>
      <c r="AG859" s="48"/>
      <c r="AK859" s="1733"/>
      <c r="AL859" s="1733"/>
      <c r="AM859" s="1733"/>
      <c r="AN859" s="1733"/>
    </row>
    <row r="860" spans="9:40">
      <c r="I860" s="48"/>
      <c r="Q860" s="48"/>
      <c r="V860" s="1239"/>
      <c r="W860" s="1239"/>
      <c r="X860" s="1239"/>
      <c r="Y860" s="1240"/>
      <c r="Z860" s="1239"/>
      <c r="AA860" s="1239"/>
      <c r="AB860" s="1239"/>
      <c r="AG860" s="48"/>
      <c r="AK860" s="1733"/>
      <c r="AL860" s="1733"/>
      <c r="AM860" s="1733"/>
      <c r="AN860" s="1733"/>
    </row>
    <row r="861" spans="9:40">
      <c r="I861" s="48"/>
      <c r="Q861" s="48"/>
      <c r="V861" s="1239"/>
      <c r="W861" s="1239"/>
      <c r="X861" s="1239"/>
      <c r="Y861" s="1240"/>
      <c r="Z861" s="1239"/>
      <c r="AA861" s="1239"/>
      <c r="AB861" s="1239"/>
      <c r="AG861" s="48"/>
      <c r="AK861" s="1733"/>
      <c r="AL861" s="1733"/>
      <c r="AM861" s="1733"/>
      <c r="AN861" s="1733"/>
    </row>
    <row r="862" spans="9:40">
      <c r="I862" s="48"/>
      <c r="Q862" s="48"/>
      <c r="V862" s="1239"/>
      <c r="W862" s="1239"/>
      <c r="X862" s="1239"/>
      <c r="Y862" s="1240"/>
      <c r="Z862" s="1239"/>
      <c r="AA862" s="1239"/>
      <c r="AB862" s="1239"/>
      <c r="AG862" s="48"/>
      <c r="AK862" s="1733"/>
      <c r="AL862" s="1733"/>
      <c r="AM862" s="1733"/>
      <c r="AN862" s="1733"/>
    </row>
    <row r="863" spans="9:40">
      <c r="I863" s="48"/>
      <c r="Q863" s="48"/>
      <c r="V863" s="1239"/>
      <c r="W863" s="1239"/>
      <c r="X863" s="1239"/>
      <c r="Y863" s="1240"/>
      <c r="Z863" s="1239"/>
      <c r="AA863" s="1239"/>
      <c r="AB863" s="1239"/>
      <c r="AG863" s="48"/>
      <c r="AK863" s="1733"/>
      <c r="AL863" s="1733"/>
      <c r="AM863" s="1733"/>
      <c r="AN863" s="1733"/>
    </row>
    <row r="864" spans="9:40">
      <c r="I864" s="48"/>
      <c r="Q864" s="48"/>
      <c r="V864" s="1239"/>
      <c r="W864" s="1239"/>
      <c r="X864" s="1239"/>
      <c r="Y864" s="1240"/>
      <c r="Z864" s="1239"/>
      <c r="AA864" s="1239"/>
      <c r="AB864" s="1239"/>
      <c r="AG864" s="48"/>
      <c r="AK864" s="1733"/>
      <c r="AL864" s="1733"/>
      <c r="AM864" s="1733"/>
      <c r="AN864" s="1733"/>
    </row>
    <row r="865" spans="9:40">
      <c r="I865" s="48"/>
      <c r="Q865" s="48"/>
      <c r="V865" s="1239"/>
      <c r="W865" s="1239"/>
      <c r="X865" s="1239"/>
      <c r="Y865" s="1240"/>
      <c r="Z865" s="1239"/>
      <c r="AA865" s="1239"/>
      <c r="AB865" s="1239"/>
      <c r="AG865" s="48"/>
      <c r="AK865" s="1733"/>
      <c r="AL865" s="1733"/>
      <c r="AM865" s="1733"/>
      <c r="AN865" s="1733"/>
    </row>
    <row r="866" spans="9:40">
      <c r="I866" s="48"/>
      <c r="Q866" s="48"/>
      <c r="V866" s="1239"/>
      <c r="W866" s="1239"/>
      <c r="X866" s="1239"/>
      <c r="Y866" s="1240"/>
      <c r="Z866" s="1239"/>
      <c r="AA866" s="1239"/>
      <c r="AB866" s="1239"/>
      <c r="AG866" s="48"/>
      <c r="AK866" s="1733"/>
      <c r="AL866" s="1733"/>
      <c r="AM866" s="1733"/>
      <c r="AN866" s="1733"/>
    </row>
    <row r="867" spans="9:40">
      <c r="I867" s="48"/>
      <c r="Q867" s="48"/>
      <c r="V867" s="1239"/>
      <c r="W867" s="1239"/>
      <c r="X867" s="1239"/>
      <c r="Y867" s="1240"/>
      <c r="Z867" s="1239"/>
      <c r="AA867" s="1239"/>
      <c r="AB867" s="1239"/>
      <c r="AG867" s="48"/>
      <c r="AK867" s="1733"/>
      <c r="AL867" s="1733"/>
      <c r="AM867" s="1733"/>
      <c r="AN867" s="1733"/>
    </row>
    <row r="868" spans="9:40">
      <c r="I868" s="48"/>
      <c r="Q868" s="48"/>
      <c r="V868" s="1239"/>
      <c r="W868" s="1239"/>
      <c r="X868" s="1239"/>
      <c r="Y868" s="1240"/>
      <c r="Z868" s="1239"/>
      <c r="AA868" s="1239"/>
      <c r="AB868" s="1239"/>
      <c r="AG868" s="48"/>
      <c r="AK868" s="1733"/>
      <c r="AL868" s="1733"/>
      <c r="AM868" s="1733"/>
      <c r="AN868" s="1733"/>
    </row>
    <row r="869" spans="9:40">
      <c r="I869" s="48"/>
      <c r="Q869" s="48"/>
      <c r="V869" s="1239"/>
      <c r="W869" s="1239"/>
      <c r="X869" s="1239"/>
      <c r="Y869" s="1240"/>
      <c r="Z869" s="1239"/>
      <c r="AA869" s="1239"/>
      <c r="AB869" s="1239"/>
      <c r="AG869" s="48"/>
      <c r="AK869" s="1733"/>
      <c r="AL869" s="1733"/>
      <c r="AM869" s="1733"/>
      <c r="AN869" s="1733"/>
    </row>
    <row r="870" spans="9:40">
      <c r="I870" s="48"/>
      <c r="Q870" s="48"/>
      <c r="V870" s="1239"/>
      <c r="W870" s="1239"/>
      <c r="X870" s="1239"/>
      <c r="Y870" s="1240"/>
      <c r="Z870" s="1239"/>
      <c r="AA870" s="1239"/>
      <c r="AB870" s="1239"/>
      <c r="AG870" s="48"/>
      <c r="AK870" s="1733"/>
      <c r="AL870" s="1733"/>
      <c r="AM870" s="1733"/>
      <c r="AN870" s="1733"/>
    </row>
    <row r="871" spans="9:40">
      <c r="I871" s="48"/>
      <c r="Q871" s="48"/>
      <c r="V871" s="1239"/>
      <c r="W871" s="1239"/>
      <c r="X871" s="1239"/>
      <c r="Y871" s="1240"/>
      <c r="Z871" s="1239"/>
      <c r="AA871" s="1239"/>
      <c r="AB871" s="1239"/>
      <c r="AG871" s="48"/>
      <c r="AK871" s="1733"/>
      <c r="AL871" s="1733"/>
      <c r="AM871" s="1733"/>
      <c r="AN871" s="1733"/>
    </row>
    <row r="872" spans="9:40">
      <c r="I872" s="48"/>
      <c r="Q872" s="48"/>
      <c r="V872" s="1239"/>
      <c r="W872" s="1239"/>
      <c r="X872" s="1239"/>
      <c r="Y872" s="1240"/>
      <c r="Z872" s="1239"/>
      <c r="AA872" s="1239"/>
      <c r="AB872" s="1239"/>
      <c r="AG872" s="48"/>
      <c r="AK872" s="1733"/>
      <c r="AL872" s="1733"/>
      <c r="AM872" s="1733"/>
      <c r="AN872" s="1733"/>
    </row>
    <row r="873" spans="9:40">
      <c r="I873" s="48"/>
      <c r="Q873" s="48"/>
      <c r="V873" s="1239"/>
      <c r="W873" s="1239"/>
      <c r="X873" s="1239"/>
      <c r="Y873" s="1240"/>
      <c r="Z873" s="1239"/>
      <c r="AA873" s="1239"/>
      <c r="AB873" s="1239"/>
      <c r="AG873" s="48"/>
      <c r="AK873" s="1733"/>
      <c r="AL873" s="1733"/>
      <c r="AM873" s="1733"/>
      <c r="AN873" s="1733"/>
    </row>
    <row r="874" spans="9:40">
      <c r="I874" s="48"/>
      <c r="Q874" s="48"/>
      <c r="V874" s="1239"/>
      <c r="W874" s="1239"/>
      <c r="X874" s="1239"/>
      <c r="Y874" s="1240"/>
      <c r="Z874" s="1239"/>
      <c r="AA874" s="1239"/>
      <c r="AB874" s="1239"/>
      <c r="AG874" s="48"/>
      <c r="AK874" s="1733"/>
      <c r="AL874" s="1733"/>
      <c r="AM874" s="1733"/>
      <c r="AN874" s="1733"/>
    </row>
    <row r="875" spans="9:40">
      <c r="I875" s="48"/>
      <c r="Q875" s="48"/>
      <c r="V875" s="1239"/>
      <c r="W875" s="1239"/>
      <c r="X875" s="1239"/>
      <c r="Y875" s="1240"/>
      <c r="Z875" s="1239"/>
      <c r="AA875" s="1239"/>
      <c r="AB875" s="1239"/>
      <c r="AG875" s="48"/>
      <c r="AK875" s="1733"/>
      <c r="AL875" s="1733"/>
      <c r="AM875" s="1733"/>
      <c r="AN875" s="1733"/>
    </row>
    <row r="876" spans="9:40">
      <c r="I876" s="48"/>
      <c r="Q876" s="48"/>
      <c r="V876" s="1239"/>
      <c r="W876" s="1239"/>
      <c r="X876" s="1239"/>
      <c r="Y876" s="1240"/>
      <c r="Z876" s="1239"/>
      <c r="AA876" s="1239"/>
      <c r="AB876" s="1239"/>
      <c r="AG876" s="48"/>
      <c r="AK876" s="1733"/>
      <c r="AL876" s="1733"/>
      <c r="AM876" s="1733"/>
      <c r="AN876" s="1733"/>
    </row>
    <row r="877" spans="9:40">
      <c r="I877" s="48"/>
      <c r="Q877" s="48"/>
      <c r="V877" s="1239"/>
      <c r="W877" s="1239"/>
      <c r="X877" s="1239"/>
      <c r="Y877" s="1240"/>
      <c r="Z877" s="1239"/>
      <c r="AA877" s="1239"/>
      <c r="AB877" s="1239"/>
      <c r="AG877" s="48"/>
      <c r="AK877" s="1733"/>
      <c r="AL877" s="1733"/>
      <c r="AM877" s="1733"/>
      <c r="AN877" s="1733"/>
    </row>
    <row r="878" spans="9:40">
      <c r="I878" s="48"/>
      <c r="Q878" s="48"/>
      <c r="V878" s="1239"/>
      <c r="W878" s="1239"/>
      <c r="X878" s="1239"/>
      <c r="Y878" s="1240"/>
      <c r="Z878" s="1239"/>
      <c r="AA878" s="1239"/>
      <c r="AB878" s="1239"/>
      <c r="AG878" s="48"/>
      <c r="AK878" s="1733"/>
      <c r="AL878" s="1733"/>
      <c r="AM878" s="1733"/>
      <c r="AN878" s="1733"/>
    </row>
    <row r="879" spans="9:40">
      <c r="I879" s="48"/>
      <c r="Q879" s="48"/>
      <c r="V879" s="1239"/>
      <c r="W879" s="1239"/>
      <c r="X879" s="1239"/>
      <c r="Y879" s="1240"/>
      <c r="Z879" s="1239"/>
      <c r="AA879" s="1239"/>
      <c r="AB879" s="1239"/>
      <c r="AG879" s="48"/>
      <c r="AK879" s="1733"/>
      <c r="AL879" s="1733"/>
      <c r="AM879" s="1733"/>
      <c r="AN879" s="1733"/>
    </row>
    <row r="880" spans="9:40">
      <c r="I880" s="48"/>
      <c r="Q880" s="48"/>
      <c r="V880" s="1239"/>
      <c r="W880" s="1239"/>
      <c r="X880" s="1239"/>
      <c r="Y880" s="1240"/>
      <c r="Z880" s="1239"/>
      <c r="AA880" s="1239"/>
      <c r="AB880" s="1239"/>
      <c r="AG880" s="48"/>
      <c r="AK880" s="1733"/>
      <c r="AL880" s="1733"/>
      <c r="AM880" s="1733"/>
      <c r="AN880" s="1733"/>
    </row>
    <row r="881" spans="9:40">
      <c r="I881" s="48"/>
      <c r="Q881" s="48"/>
      <c r="V881" s="1239"/>
      <c r="W881" s="1239"/>
      <c r="X881" s="1239"/>
      <c r="Y881" s="1240"/>
      <c r="Z881" s="1239"/>
      <c r="AA881" s="1239"/>
      <c r="AB881" s="1239"/>
      <c r="AG881" s="48"/>
      <c r="AK881" s="1733"/>
      <c r="AL881" s="1733"/>
      <c r="AM881" s="1733"/>
      <c r="AN881" s="1733"/>
    </row>
    <row r="882" spans="9:40">
      <c r="I882" s="48"/>
      <c r="Q882" s="48"/>
      <c r="V882" s="1239"/>
      <c r="W882" s="1239"/>
      <c r="X882" s="1239"/>
      <c r="Y882" s="1240"/>
      <c r="Z882" s="1239"/>
      <c r="AA882" s="1239"/>
      <c r="AB882" s="1239"/>
      <c r="AG882" s="48"/>
      <c r="AK882" s="1733"/>
      <c r="AL882" s="1733"/>
      <c r="AM882" s="1733"/>
      <c r="AN882" s="1733"/>
    </row>
    <row r="883" spans="9:40">
      <c r="I883" s="48"/>
      <c r="Q883" s="48"/>
      <c r="V883" s="1239"/>
      <c r="W883" s="1239"/>
      <c r="X883" s="1239"/>
      <c r="Y883" s="1240"/>
      <c r="Z883" s="1239"/>
      <c r="AA883" s="1239"/>
      <c r="AB883" s="1239"/>
      <c r="AG883" s="48"/>
      <c r="AK883" s="1733"/>
      <c r="AL883" s="1733"/>
      <c r="AM883" s="1733"/>
      <c r="AN883" s="1733"/>
    </row>
    <row r="884" spans="9:40">
      <c r="I884" s="48"/>
      <c r="Q884" s="48"/>
      <c r="V884" s="1239"/>
      <c r="W884" s="1239"/>
      <c r="X884" s="1239"/>
      <c r="Y884" s="1240"/>
      <c r="Z884" s="1239"/>
      <c r="AA884" s="1239"/>
      <c r="AB884" s="1239"/>
      <c r="AG884" s="48"/>
      <c r="AK884" s="1733"/>
      <c r="AL884" s="1733"/>
      <c r="AM884" s="1733"/>
      <c r="AN884" s="1733"/>
    </row>
    <row r="885" spans="9:40">
      <c r="I885" s="48"/>
      <c r="Q885" s="48"/>
      <c r="V885" s="1239"/>
      <c r="W885" s="1239"/>
      <c r="X885" s="1239"/>
      <c r="Y885" s="1240"/>
      <c r="Z885" s="1239"/>
      <c r="AA885" s="1239"/>
      <c r="AB885" s="1239"/>
      <c r="AG885" s="48"/>
      <c r="AK885" s="1733"/>
      <c r="AL885" s="1733"/>
      <c r="AM885" s="1733"/>
      <c r="AN885" s="1733"/>
    </row>
    <row r="886" spans="9:40">
      <c r="I886" s="48"/>
      <c r="Q886" s="48"/>
      <c r="V886" s="1239"/>
      <c r="W886" s="1239"/>
      <c r="X886" s="1239"/>
      <c r="Y886" s="1240"/>
      <c r="Z886" s="1239"/>
      <c r="AA886" s="1239"/>
      <c r="AB886" s="1239"/>
      <c r="AG886" s="48"/>
      <c r="AK886" s="1733"/>
      <c r="AL886" s="1733"/>
      <c r="AM886" s="1733"/>
      <c r="AN886" s="1733"/>
    </row>
    <row r="887" spans="9:40">
      <c r="I887" s="48"/>
      <c r="Q887" s="48"/>
      <c r="V887" s="1239"/>
      <c r="W887" s="1239"/>
      <c r="X887" s="1239"/>
      <c r="Y887" s="1240"/>
      <c r="Z887" s="1239"/>
      <c r="AA887" s="1239"/>
      <c r="AB887" s="1239"/>
      <c r="AG887" s="48"/>
      <c r="AK887" s="1733"/>
      <c r="AL887" s="1733"/>
      <c r="AM887" s="1733"/>
      <c r="AN887" s="1733"/>
    </row>
    <row r="888" spans="9:40">
      <c r="I888" s="48"/>
      <c r="Q888" s="48"/>
      <c r="V888" s="1239"/>
      <c r="W888" s="1239"/>
      <c r="X888" s="1239"/>
      <c r="Y888" s="1240"/>
      <c r="Z888" s="1239"/>
      <c r="AA888" s="1239"/>
      <c r="AB888" s="1239"/>
      <c r="AG888" s="48"/>
      <c r="AK888" s="1733"/>
      <c r="AL888" s="1733"/>
      <c r="AM888" s="1733"/>
      <c r="AN888" s="1733"/>
    </row>
    <row r="889" spans="9:40">
      <c r="I889" s="48"/>
      <c r="Q889" s="48"/>
      <c r="V889" s="1239"/>
      <c r="W889" s="1239"/>
      <c r="X889" s="1239"/>
      <c r="Y889" s="1240"/>
      <c r="Z889" s="1239"/>
      <c r="AA889" s="1239"/>
      <c r="AB889" s="1239"/>
      <c r="AG889" s="48"/>
      <c r="AK889" s="1733"/>
      <c r="AL889" s="1733"/>
      <c r="AM889" s="1733"/>
      <c r="AN889" s="1733"/>
    </row>
    <row r="890" spans="9:40">
      <c r="I890" s="48"/>
      <c r="Q890" s="48"/>
      <c r="V890" s="1239"/>
      <c r="W890" s="1239"/>
      <c r="X890" s="1239"/>
      <c r="Y890" s="1240"/>
      <c r="Z890" s="1239"/>
      <c r="AA890" s="1239"/>
      <c r="AB890" s="1239"/>
      <c r="AG890" s="48"/>
      <c r="AK890" s="1733"/>
      <c r="AL890" s="1733"/>
      <c r="AM890" s="1733"/>
      <c r="AN890" s="1733"/>
    </row>
    <row r="891" spans="9:40">
      <c r="I891" s="48"/>
      <c r="Q891" s="48"/>
      <c r="V891" s="1239"/>
      <c r="W891" s="1239"/>
      <c r="X891" s="1239"/>
      <c r="Y891" s="1240"/>
      <c r="Z891" s="1239"/>
      <c r="AA891" s="1239"/>
      <c r="AB891" s="1239"/>
      <c r="AG891" s="48"/>
      <c r="AK891" s="1733"/>
      <c r="AL891" s="1733"/>
      <c r="AM891" s="1733"/>
      <c r="AN891" s="1733"/>
    </row>
    <row r="892" spans="9:40">
      <c r="I892" s="48"/>
      <c r="Q892" s="48"/>
      <c r="V892" s="1239"/>
      <c r="W892" s="1239"/>
      <c r="X892" s="1239"/>
      <c r="Y892" s="1240"/>
      <c r="Z892" s="1239"/>
      <c r="AA892" s="1239"/>
      <c r="AB892" s="1239"/>
      <c r="AG892" s="48"/>
      <c r="AK892" s="1733"/>
      <c r="AL892" s="1733"/>
      <c r="AM892" s="1733"/>
      <c r="AN892" s="1733"/>
    </row>
    <row r="893" spans="9:40">
      <c r="I893" s="48"/>
      <c r="Q893" s="48"/>
      <c r="V893" s="1239"/>
      <c r="W893" s="1239"/>
      <c r="X893" s="1239"/>
      <c r="Y893" s="1240"/>
      <c r="Z893" s="1239"/>
      <c r="AA893" s="1239"/>
      <c r="AB893" s="1239"/>
      <c r="AG893" s="48"/>
      <c r="AK893" s="1733"/>
      <c r="AL893" s="1733"/>
      <c r="AM893" s="1733"/>
      <c r="AN893" s="1733"/>
    </row>
    <row r="894" spans="9:40">
      <c r="I894" s="48"/>
      <c r="Q894" s="48"/>
      <c r="V894" s="1239"/>
      <c r="W894" s="1239"/>
      <c r="X894" s="1239"/>
      <c r="Y894" s="1240"/>
      <c r="Z894" s="1239"/>
      <c r="AA894" s="1239"/>
      <c r="AB894" s="1239"/>
      <c r="AG894" s="48"/>
      <c r="AK894" s="1733"/>
      <c r="AL894" s="1733"/>
      <c r="AM894" s="1733"/>
      <c r="AN894" s="1733"/>
    </row>
    <row r="895" spans="9:40">
      <c r="I895" s="48"/>
      <c r="Q895" s="48"/>
      <c r="V895" s="1239"/>
      <c r="W895" s="1239"/>
      <c r="X895" s="1239"/>
      <c r="Y895" s="1240"/>
      <c r="Z895" s="1239"/>
      <c r="AA895" s="1239"/>
      <c r="AB895" s="1239"/>
      <c r="AG895" s="48"/>
      <c r="AK895" s="1733"/>
      <c r="AL895" s="1733"/>
      <c r="AM895" s="1733"/>
      <c r="AN895" s="1733"/>
    </row>
    <row r="896" spans="9:40">
      <c r="I896" s="48"/>
      <c r="Q896" s="48"/>
      <c r="V896" s="1239"/>
      <c r="W896" s="1239"/>
      <c r="X896" s="1239"/>
      <c r="Y896" s="1240"/>
      <c r="Z896" s="1239"/>
      <c r="AA896" s="1239"/>
      <c r="AB896" s="1239"/>
      <c r="AG896" s="48"/>
      <c r="AK896" s="1733"/>
      <c r="AL896" s="1733"/>
      <c r="AM896" s="1733"/>
      <c r="AN896" s="1733"/>
    </row>
    <row r="897" spans="9:40">
      <c r="I897" s="48"/>
      <c r="Q897" s="48"/>
      <c r="V897" s="1239"/>
      <c r="W897" s="1239"/>
      <c r="X897" s="1239"/>
      <c r="Y897" s="1240"/>
      <c r="Z897" s="1239"/>
      <c r="AA897" s="1239"/>
      <c r="AB897" s="1239"/>
      <c r="AG897" s="48"/>
      <c r="AK897" s="1733"/>
      <c r="AL897" s="1733"/>
      <c r="AM897" s="1733"/>
      <c r="AN897" s="1733"/>
    </row>
    <row r="898" spans="9:40">
      <c r="I898" s="48"/>
      <c r="Q898" s="48"/>
      <c r="V898" s="1239"/>
      <c r="W898" s="1239"/>
      <c r="X898" s="1239"/>
      <c r="Y898" s="1240"/>
      <c r="Z898" s="1239"/>
      <c r="AA898" s="1239"/>
      <c r="AB898" s="1239"/>
      <c r="AG898" s="48"/>
      <c r="AK898" s="1733"/>
      <c r="AL898" s="1733"/>
      <c r="AM898" s="1733"/>
      <c r="AN898" s="1733"/>
    </row>
    <row r="899" spans="9:40">
      <c r="I899" s="48"/>
      <c r="Q899" s="48"/>
      <c r="V899" s="1239"/>
      <c r="W899" s="1239"/>
      <c r="X899" s="1239"/>
      <c r="Y899" s="1240"/>
      <c r="Z899" s="1239"/>
      <c r="AA899" s="1239"/>
      <c r="AB899" s="1239"/>
      <c r="AG899" s="48"/>
      <c r="AK899" s="1733"/>
      <c r="AL899" s="1733"/>
      <c r="AM899" s="1733"/>
      <c r="AN899" s="1733"/>
    </row>
    <row r="900" spans="9:40">
      <c r="I900" s="48"/>
      <c r="Q900" s="48"/>
      <c r="V900" s="1239"/>
      <c r="W900" s="1239"/>
      <c r="X900" s="1239"/>
      <c r="Y900" s="1240"/>
      <c r="Z900" s="1239"/>
      <c r="AA900" s="1239"/>
      <c r="AB900" s="1239"/>
      <c r="AG900" s="48"/>
      <c r="AK900" s="1733"/>
      <c r="AL900" s="1733"/>
      <c r="AM900" s="1733"/>
      <c r="AN900" s="1733"/>
    </row>
    <row r="901" spans="9:40">
      <c r="I901" s="48"/>
      <c r="Q901" s="48"/>
      <c r="V901" s="1239"/>
      <c r="W901" s="1239"/>
      <c r="X901" s="1239"/>
      <c r="Y901" s="1240"/>
      <c r="Z901" s="1239"/>
      <c r="AA901" s="1239"/>
      <c r="AB901" s="1239"/>
      <c r="AG901" s="48"/>
      <c r="AK901" s="1733"/>
      <c r="AL901" s="1733"/>
      <c r="AM901" s="1733"/>
      <c r="AN901" s="1733"/>
    </row>
    <row r="902" spans="9:40">
      <c r="I902" s="48"/>
      <c r="Q902" s="48"/>
      <c r="V902" s="1239"/>
      <c r="W902" s="1239"/>
      <c r="X902" s="1239"/>
      <c r="Y902" s="1240"/>
      <c r="Z902" s="1239"/>
      <c r="AA902" s="1239"/>
      <c r="AB902" s="1239"/>
      <c r="AG902" s="48"/>
      <c r="AK902" s="1733"/>
      <c r="AL902" s="1733"/>
      <c r="AM902" s="1733"/>
      <c r="AN902" s="1733"/>
    </row>
    <row r="903" spans="9:40">
      <c r="I903" s="48"/>
      <c r="Q903" s="48"/>
      <c r="V903" s="1239"/>
      <c r="W903" s="1239"/>
      <c r="X903" s="1239"/>
      <c r="Y903" s="1240"/>
      <c r="Z903" s="1239"/>
      <c r="AA903" s="1239"/>
      <c r="AB903" s="1239"/>
      <c r="AG903" s="48"/>
      <c r="AK903" s="1733"/>
      <c r="AL903" s="1733"/>
      <c r="AM903" s="1733"/>
      <c r="AN903" s="1733"/>
    </row>
    <row r="904" spans="9:40">
      <c r="I904" s="48"/>
      <c r="Q904" s="48"/>
      <c r="V904" s="1239"/>
      <c r="W904" s="1239"/>
      <c r="X904" s="1239"/>
      <c r="Y904" s="1240"/>
      <c r="Z904" s="1239"/>
      <c r="AA904" s="1239"/>
      <c r="AB904" s="1239"/>
      <c r="AG904" s="48"/>
      <c r="AK904" s="1733"/>
      <c r="AL904" s="1733"/>
      <c r="AM904" s="1733"/>
      <c r="AN904" s="1733"/>
    </row>
    <row r="905" spans="9:40">
      <c r="I905" s="48"/>
      <c r="Q905" s="48"/>
      <c r="V905" s="1239"/>
      <c r="W905" s="1239"/>
      <c r="X905" s="1239"/>
      <c r="Y905" s="1240"/>
      <c r="Z905" s="1239"/>
      <c r="AA905" s="1239"/>
      <c r="AB905" s="1239"/>
      <c r="AG905" s="48"/>
      <c r="AK905" s="1733"/>
      <c r="AL905" s="1733"/>
      <c r="AM905" s="1733"/>
      <c r="AN905" s="1733"/>
    </row>
    <row r="906" spans="9:40">
      <c r="I906" s="48"/>
      <c r="Q906" s="48"/>
      <c r="V906" s="1239"/>
      <c r="W906" s="1239"/>
      <c r="X906" s="1239"/>
      <c r="Y906" s="1240"/>
      <c r="Z906" s="1239"/>
      <c r="AA906" s="1239"/>
      <c r="AB906" s="1239"/>
      <c r="AG906" s="48"/>
      <c r="AK906" s="1733"/>
      <c r="AL906" s="1733"/>
      <c r="AM906" s="1733"/>
      <c r="AN906" s="1733"/>
    </row>
    <row r="907" spans="9:40">
      <c r="I907" s="48"/>
      <c r="Q907" s="48"/>
      <c r="V907" s="1239"/>
      <c r="W907" s="1239"/>
      <c r="X907" s="1239"/>
      <c r="Y907" s="1240"/>
      <c r="Z907" s="1239"/>
      <c r="AA907" s="1239"/>
      <c r="AB907" s="1239"/>
      <c r="AG907" s="48"/>
      <c r="AK907" s="1733"/>
      <c r="AL907" s="1733"/>
      <c r="AM907" s="1733"/>
      <c r="AN907" s="1733"/>
    </row>
    <row r="908" spans="9:40">
      <c r="I908" s="48"/>
      <c r="Q908" s="48"/>
      <c r="V908" s="1239"/>
      <c r="W908" s="1239"/>
      <c r="X908" s="1239"/>
      <c r="Y908" s="1240"/>
      <c r="Z908" s="1239"/>
      <c r="AA908" s="1239"/>
      <c r="AB908" s="1239"/>
      <c r="AG908" s="48"/>
      <c r="AK908" s="1733"/>
      <c r="AL908" s="1733"/>
      <c r="AM908" s="1733"/>
      <c r="AN908" s="1733"/>
    </row>
    <row r="909" spans="9:40">
      <c r="I909" s="48"/>
      <c r="Q909" s="48"/>
      <c r="V909" s="1239"/>
      <c r="W909" s="1239"/>
      <c r="X909" s="1239"/>
      <c r="Y909" s="1240"/>
      <c r="Z909" s="1239"/>
      <c r="AA909" s="1239"/>
      <c r="AB909" s="1239"/>
      <c r="AG909" s="48"/>
      <c r="AK909" s="1733"/>
      <c r="AL909" s="1733"/>
      <c r="AM909" s="1733"/>
      <c r="AN909" s="1733"/>
    </row>
    <row r="910" spans="9:40">
      <c r="I910" s="48"/>
      <c r="Q910" s="48"/>
      <c r="V910" s="1239"/>
      <c r="W910" s="1239"/>
      <c r="X910" s="1239"/>
      <c r="Y910" s="1240"/>
      <c r="Z910" s="1239"/>
      <c r="AA910" s="1239"/>
      <c r="AB910" s="1239"/>
      <c r="AG910" s="48"/>
      <c r="AK910" s="1733"/>
      <c r="AL910" s="1733"/>
      <c r="AM910" s="1733"/>
      <c r="AN910" s="1733"/>
    </row>
    <row r="911" spans="9:40">
      <c r="I911" s="48"/>
      <c r="Q911" s="48"/>
      <c r="V911" s="1239"/>
      <c r="W911" s="1239"/>
      <c r="X911" s="1239"/>
      <c r="Y911" s="1240"/>
      <c r="Z911" s="1239"/>
      <c r="AA911" s="1239"/>
      <c r="AB911" s="1239"/>
      <c r="AG911" s="48"/>
      <c r="AK911" s="1733"/>
      <c r="AL911" s="1733"/>
      <c r="AM911" s="1733"/>
      <c r="AN911" s="1733"/>
    </row>
    <row r="912" spans="9:40">
      <c r="I912" s="48"/>
      <c r="Q912" s="48"/>
      <c r="V912" s="1239"/>
      <c r="W912" s="1239"/>
      <c r="X912" s="1239"/>
      <c r="Y912" s="1240"/>
      <c r="Z912" s="1239"/>
      <c r="AA912" s="1239"/>
      <c r="AB912" s="1239"/>
      <c r="AG912" s="48"/>
      <c r="AK912" s="1733"/>
      <c r="AL912" s="1733"/>
      <c r="AM912" s="1733"/>
      <c r="AN912" s="1733"/>
    </row>
    <row r="913" spans="9:40">
      <c r="I913" s="48"/>
      <c r="Q913" s="48"/>
      <c r="V913" s="1239"/>
      <c r="W913" s="1239"/>
      <c r="X913" s="1239"/>
      <c r="Y913" s="1240"/>
      <c r="Z913" s="1239"/>
      <c r="AA913" s="1239"/>
      <c r="AB913" s="1239"/>
      <c r="AG913" s="48"/>
      <c r="AK913" s="1733"/>
      <c r="AL913" s="1733"/>
      <c r="AM913" s="1733"/>
      <c r="AN913" s="1733"/>
    </row>
    <row r="914" spans="9:40">
      <c r="I914" s="48"/>
      <c r="Q914" s="48"/>
      <c r="V914" s="1239"/>
      <c r="W914" s="1239"/>
      <c r="X914" s="1239"/>
      <c r="Y914" s="1240"/>
      <c r="Z914" s="1239"/>
      <c r="AA914" s="1239"/>
      <c r="AB914" s="1239"/>
      <c r="AG914" s="48"/>
      <c r="AK914" s="1733"/>
      <c r="AL914" s="1733"/>
      <c r="AM914" s="1733"/>
      <c r="AN914" s="1733"/>
    </row>
    <row r="915" spans="9:40">
      <c r="I915" s="48"/>
      <c r="Q915" s="48"/>
      <c r="V915" s="1239"/>
      <c r="W915" s="1239"/>
      <c r="X915" s="1239"/>
      <c r="Y915" s="1240"/>
      <c r="Z915" s="1239"/>
      <c r="AA915" s="1239"/>
      <c r="AB915" s="1239"/>
      <c r="AG915" s="48"/>
      <c r="AK915" s="1733"/>
      <c r="AL915" s="1733"/>
      <c r="AM915" s="1733"/>
      <c r="AN915" s="1733"/>
    </row>
    <row r="916" spans="9:40">
      <c r="I916" s="48"/>
      <c r="Q916" s="48"/>
      <c r="V916" s="1239"/>
      <c r="W916" s="1239"/>
      <c r="X916" s="1239"/>
      <c r="Y916" s="1240"/>
      <c r="Z916" s="1239"/>
      <c r="AA916" s="1239"/>
      <c r="AB916" s="1239"/>
      <c r="AG916" s="48"/>
      <c r="AK916" s="1733"/>
      <c r="AL916" s="1733"/>
      <c r="AM916" s="1733"/>
      <c r="AN916" s="1733"/>
    </row>
    <row r="917" spans="9:40">
      <c r="I917" s="48"/>
      <c r="Q917" s="48"/>
      <c r="V917" s="1239"/>
      <c r="W917" s="1239"/>
      <c r="X917" s="1239"/>
      <c r="Y917" s="1240"/>
      <c r="Z917" s="1239"/>
      <c r="AA917" s="1239"/>
      <c r="AB917" s="1239"/>
      <c r="AG917" s="48"/>
      <c r="AK917" s="1733"/>
      <c r="AL917" s="1733"/>
      <c r="AM917" s="1733"/>
      <c r="AN917" s="1733"/>
    </row>
    <row r="918" spans="9:40">
      <c r="I918" s="48"/>
      <c r="Q918" s="48"/>
      <c r="V918" s="1239"/>
      <c r="W918" s="1239"/>
      <c r="X918" s="1239"/>
      <c r="Y918" s="1240"/>
      <c r="Z918" s="1239"/>
      <c r="AA918" s="1239"/>
      <c r="AB918" s="1239"/>
      <c r="AG918" s="48"/>
      <c r="AK918" s="1733"/>
      <c r="AL918" s="1733"/>
      <c r="AM918" s="1733"/>
      <c r="AN918" s="1733"/>
    </row>
    <row r="919" spans="9:40">
      <c r="I919" s="48"/>
      <c r="Q919" s="48"/>
      <c r="V919" s="1239"/>
      <c r="W919" s="1239"/>
      <c r="X919" s="1239"/>
      <c r="Y919" s="1240"/>
      <c r="Z919" s="1239"/>
      <c r="AA919" s="1239"/>
      <c r="AB919" s="1239"/>
      <c r="AG919" s="48"/>
      <c r="AK919" s="1733"/>
      <c r="AL919" s="1733"/>
      <c r="AM919" s="1733"/>
      <c r="AN919" s="1733"/>
    </row>
    <row r="920" spans="9:40">
      <c r="I920" s="48"/>
      <c r="Q920" s="48"/>
      <c r="V920" s="1239"/>
      <c r="W920" s="1239"/>
      <c r="X920" s="1239"/>
      <c r="Y920" s="1240"/>
      <c r="Z920" s="1239"/>
      <c r="AA920" s="1239"/>
      <c r="AB920" s="1239"/>
      <c r="AG920" s="48"/>
      <c r="AK920" s="1733"/>
      <c r="AL920" s="1733"/>
      <c r="AM920" s="1733"/>
      <c r="AN920" s="1733"/>
    </row>
    <row r="921" spans="9:40">
      <c r="I921" s="48"/>
      <c r="Q921" s="48"/>
      <c r="V921" s="1239"/>
      <c r="W921" s="1239"/>
      <c r="X921" s="1239"/>
      <c r="Y921" s="1240"/>
      <c r="Z921" s="1239"/>
      <c r="AA921" s="1239"/>
      <c r="AB921" s="1239"/>
      <c r="AG921" s="48"/>
      <c r="AK921" s="1733"/>
      <c r="AL921" s="1733"/>
      <c r="AM921" s="1733"/>
      <c r="AN921" s="1733"/>
    </row>
    <row r="922" spans="9:40">
      <c r="I922" s="48"/>
      <c r="Q922" s="48"/>
      <c r="V922" s="1239"/>
      <c r="W922" s="1239"/>
      <c r="X922" s="1239"/>
      <c r="Y922" s="1240"/>
      <c r="Z922" s="1239"/>
      <c r="AA922" s="1239"/>
      <c r="AB922" s="1239"/>
      <c r="AG922" s="48"/>
      <c r="AK922" s="1733"/>
      <c r="AL922" s="1733"/>
      <c r="AM922" s="1733"/>
      <c r="AN922" s="1733"/>
    </row>
    <row r="923" spans="9:40">
      <c r="I923" s="48"/>
      <c r="Q923" s="48"/>
      <c r="V923" s="1239"/>
      <c r="W923" s="1239"/>
      <c r="X923" s="1239"/>
      <c r="Y923" s="1240"/>
      <c r="Z923" s="1239"/>
      <c r="AA923" s="1239"/>
      <c r="AB923" s="1239"/>
      <c r="AG923" s="48"/>
      <c r="AK923" s="1733"/>
      <c r="AL923" s="1733"/>
      <c r="AM923" s="1733"/>
      <c r="AN923" s="1733"/>
    </row>
    <row r="924" spans="9:40">
      <c r="I924" s="48"/>
      <c r="Q924" s="48"/>
      <c r="V924" s="1239"/>
      <c r="W924" s="1239"/>
      <c r="X924" s="1239"/>
      <c r="Y924" s="1240"/>
      <c r="Z924" s="1239"/>
      <c r="AA924" s="1239"/>
      <c r="AB924" s="1239"/>
      <c r="AG924" s="48"/>
      <c r="AK924" s="1733"/>
      <c r="AL924" s="1733"/>
      <c r="AM924" s="1733"/>
      <c r="AN924" s="1733"/>
    </row>
    <row r="925" spans="9:40">
      <c r="I925" s="48"/>
      <c r="Q925" s="48"/>
      <c r="V925" s="1239"/>
      <c r="W925" s="1239"/>
      <c r="X925" s="1239"/>
      <c r="Y925" s="1240"/>
      <c r="Z925" s="1239"/>
      <c r="AA925" s="1239"/>
      <c r="AB925" s="1239"/>
      <c r="AG925" s="48"/>
      <c r="AK925" s="1733"/>
      <c r="AL925" s="1733"/>
      <c r="AM925" s="1733"/>
      <c r="AN925" s="1733"/>
    </row>
    <row r="926" spans="9:40">
      <c r="I926" s="48"/>
      <c r="Q926" s="48"/>
      <c r="V926" s="1239"/>
      <c r="W926" s="1239"/>
      <c r="X926" s="1239"/>
      <c r="Y926" s="1240"/>
      <c r="Z926" s="1239"/>
      <c r="AA926" s="1239"/>
      <c r="AB926" s="1239"/>
      <c r="AG926" s="48"/>
      <c r="AK926" s="1733"/>
      <c r="AL926" s="1733"/>
      <c r="AM926" s="1733"/>
      <c r="AN926" s="1733"/>
    </row>
    <row r="927" spans="9:40">
      <c r="I927" s="48"/>
      <c r="Q927" s="48"/>
      <c r="V927" s="1239"/>
      <c r="W927" s="1239"/>
      <c r="X927" s="1239"/>
      <c r="Y927" s="1240"/>
      <c r="Z927" s="1239"/>
      <c r="AA927" s="1239"/>
      <c r="AB927" s="1239"/>
      <c r="AG927" s="48"/>
      <c r="AK927" s="1733"/>
      <c r="AL927" s="1733"/>
      <c r="AM927" s="1733"/>
      <c r="AN927" s="1733"/>
    </row>
    <row r="928" spans="9:40">
      <c r="I928" s="48"/>
      <c r="Q928" s="48"/>
      <c r="V928" s="1239"/>
      <c r="W928" s="1239"/>
      <c r="X928" s="1239"/>
      <c r="Y928" s="1240"/>
      <c r="Z928" s="1239"/>
      <c r="AA928" s="1239"/>
      <c r="AB928" s="1239"/>
      <c r="AG928" s="48"/>
      <c r="AK928" s="1733"/>
      <c r="AL928" s="1733"/>
      <c r="AM928" s="1733"/>
      <c r="AN928" s="1733"/>
    </row>
    <row r="929" spans="9:40">
      <c r="I929" s="48"/>
      <c r="Q929" s="48"/>
      <c r="V929" s="1239"/>
      <c r="W929" s="1239"/>
      <c r="X929" s="1239"/>
      <c r="Y929" s="1240"/>
      <c r="Z929" s="1239"/>
      <c r="AA929" s="1239"/>
      <c r="AB929" s="1239"/>
      <c r="AG929" s="48"/>
      <c r="AK929" s="1733"/>
      <c r="AL929" s="1733"/>
      <c r="AM929" s="1733"/>
      <c r="AN929" s="1733"/>
    </row>
    <row r="930" spans="9:40">
      <c r="I930" s="48"/>
      <c r="Q930" s="48"/>
      <c r="V930" s="1239"/>
      <c r="W930" s="1239"/>
      <c r="X930" s="1239"/>
      <c r="Y930" s="1240"/>
      <c r="Z930" s="1239"/>
      <c r="AA930" s="1239"/>
      <c r="AB930" s="1239"/>
      <c r="AG930" s="48"/>
      <c r="AK930" s="1733"/>
      <c r="AL930" s="1733"/>
      <c r="AM930" s="1733"/>
      <c r="AN930" s="1733"/>
    </row>
    <row r="931" spans="9:40">
      <c r="I931" s="48"/>
      <c r="Q931" s="48"/>
      <c r="V931" s="1239"/>
      <c r="W931" s="1239"/>
      <c r="X931" s="1239"/>
      <c r="Y931" s="1240"/>
      <c r="Z931" s="1239"/>
      <c r="AA931" s="1239"/>
      <c r="AB931" s="1239"/>
      <c r="AG931" s="48"/>
      <c r="AK931" s="1733"/>
      <c r="AL931" s="1733"/>
      <c r="AM931" s="1733"/>
      <c r="AN931" s="1733"/>
    </row>
    <row r="932" spans="9:40">
      <c r="I932" s="48"/>
      <c r="Q932" s="48"/>
      <c r="V932" s="1239"/>
      <c r="W932" s="1239"/>
      <c r="X932" s="1239"/>
      <c r="Y932" s="1240"/>
      <c r="Z932" s="1239"/>
      <c r="AA932" s="1239"/>
      <c r="AB932" s="1239"/>
      <c r="AG932" s="48"/>
      <c r="AK932" s="1733"/>
      <c r="AL932" s="1733"/>
      <c r="AM932" s="1733"/>
      <c r="AN932" s="1733"/>
    </row>
    <row r="933" spans="9:40">
      <c r="I933" s="48"/>
      <c r="Q933" s="48"/>
      <c r="V933" s="1239"/>
      <c r="W933" s="1239"/>
      <c r="X933" s="1239"/>
      <c r="Y933" s="1240"/>
      <c r="Z933" s="1239"/>
      <c r="AA933" s="1239"/>
      <c r="AB933" s="1239"/>
      <c r="AG933" s="48"/>
      <c r="AK933" s="1733"/>
      <c r="AL933" s="1733"/>
      <c r="AM933" s="1733"/>
      <c r="AN933" s="1733"/>
    </row>
    <row r="934" spans="9:40">
      <c r="I934" s="48"/>
      <c r="Q934" s="48"/>
      <c r="V934" s="1239"/>
      <c r="W934" s="1239"/>
      <c r="X934" s="1239"/>
      <c r="Y934" s="1240"/>
      <c r="Z934" s="1239"/>
      <c r="AA934" s="1239"/>
      <c r="AB934" s="1239"/>
      <c r="AG934" s="48"/>
      <c r="AK934" s="1733"/>
      <c r="AL934" s="1733"/>
      <c r="AM934" s="1733"/>
      <c r="AN934" s="1733"/>
    </row>
    <row r="935" spans="9:40">
      <c r="I935" s="48"/>
      <c r="Q935" s="48"/>
      <c r="V935" s="1239"/>
      <c r="W935" s="1239"/>
      <c r="X935" s="1239"/>
      <c r="Y935" s="1240"/>
      <c r="Z935" s="1239"/>
      <c r="AA935" s="1239"/>
      <c r="AB935" s="1239"/>
      <c r="AG935" s="48"/>
      <c r="AK935" s="1733"/>
      <c r="AL935" s="1733"/>
      <c r="AM935" s="1733"/>
      <c r="AN935" s="1733"/>
    </row>
    <row r="936" spans="9:40">
      <c r="I936" s="48"/>
      <c r="Q936" s="48"/>
      <c r="V936" s="1239"/>
      <c r="W936" s="1239"/>
      <c r="X936" s="1239"/>
      <c r="Y936" s="1240"/>
      <c r="Z936" s="1239"/>
      <c r="AA936" s="1239"/>
      <c r="AB936" s="1239"/>
      <c r="AG936" s="48"/>
      <c r="AK936" s="1733"/>
      <c r="AL936" s="1733"/>
      <c r="AM936" s="1733"/>
      <c r="AN936" s="1733"/>
    </row>
    <row r="937" spans="9:40">
      <c r="I937" s="48"/>
      <c r="Q937" s="48"/>
      <c r="V937" s="1239"/>
      <c r="W937" s="1239"/>
      <c r="X937" s="1239"/>
      <c r="Y937" s="1240"/>
      <c r="Z937" s="1239"/>
      <c r="AA937" s="1239"/>
      <c r="AB937" s="1239"/>
      <c r="AG937" s="48"/>
      <c r="AK937" s="1733"/>
      <c r="AL937" s="1733"/>
      <c r="AM937" s="1733"/>
      <c r="AN937" s="1733"/>
    </row>
    <row r="938" spans="9:40">
      <c r="I938" s="48"/>
      <c r="Q938" s="48"/>
      <c r="V938" s="1239"/>
      <c r="W938" s="1239"/>
      <c r="X938" s="1239"/>
      <c r="Y938" s="1240"/>
      <c r="Z938" s="1239"/>
      <c r="AA938" s="1239"/>
      <c r="AB938" s="1239"/>
      <c r="AG938" s="48"/>
      <c r="AK938" s="1733"/>
      <c r="AL938" s="1733"/>
      <c r="AM938" s="1733"/>
      <c r="AN938" s="1733"/>
    </row>
    <row r="939" spans="9:40">
      <c r="I939" s="48"/>
      <c r="Q939" s="48"/>
      <c r="V939" s="1239"/>
      <c r="W939" s="1239"/>
      <c r="X939" s="1239"/>
      <c r="Y939" s="1240"/>
      <c r="Z939" s="1239"/>
      <c r="AA939" s="1239"/>
      <c r="AB939" s="1239"/>
      <c r="AG939" s="48"/>
      <c r="AK939" s="1733"/>
      <c r="AL939" s="1733"/>
      <c r="AM939" s="1733"/>
      <c r="AN939" s="1733"/>
    </row>
    <row r="940" spans="9:40">
      <c r="I940" s="48"/>
      <c r="Q940" s="48"/>
      <c r="V940" s="1239"/>
      <c r="W940" s="1239"/>
      <c r="X940" s="1239"/>
      <c r="Y940" s="1240"/>
      <c r="Z940" s="1239"/>
      <c r="AA940" s="1239"/>
      <c r="AB940" s="1239"/>
      <c r="AG940" s="48"/>
      <c r="AK940" s="1733"/>
      <c r="AL940" s="1733"/>
      <c r="AM940" s="1733"/>
      <c r="AN940" s="1733"/>
    </row>
    <row r="941" spans="9:40">
      <c r="I941" s="48"/>
      <c r="Q941" s="48"/>
      <c r="V941" s="1239"/>
      <c r="W941" s="1239"/>
      <c r="X941" s="1239"/>
      <c r="Y941" s="1240"/>
      <c r="Z941" s="1239"/>
      <c r="AA941" s="1239"/>
      <c r="AB941" s="1239"/>
      <c r="AG941" s="48"/>
      <c r="AK941" s="1733"/>
      <c r="AL941" s="1733"/>
      <c r="AM941" s="1733"/>
      <c r="AN941" s="1733"/>
    </row>
    <row r="942" spans="9:40">
      <c r="I942" s="48"/>
      <c r="Q942" s="48"/>
      <c r="V942" s="1239"/>
      <c r="W942" s="1239"/>
      <c r="X942" s="1239"/>
      <c r="Y942" s="1240"/>
      <c r="Z942" s="1239"/>
      <c r="AA942" s="1239"/>
      <c r="AB942" s="1239"/>
      <c r="AG942" s="48"/>
      <c r="AK942" s="1733"/>
      <c r="AL942" s="1733"/>
      <c r="AM942" s="1733"/>
      <c r="AN942" s="1733"/>
    </row>
    <row r="943" spans="9:40">
      <c r="I943" s="48"/>
      <c r="Q943" s="48"/>
      <c r="V943" s="1239"/>
      <c r="W943" s="1239"/>
      <c r="X943" s="1239"/>
      <c r="Y943" s="1240"/>
      <c r="Z943" s="1239"/>
      <c r="AA943" s="1239"/>
      <c r="AB943" s="1239"/>
      <c r="AG943" s="48"/>
      <c r="AK943" s="1733"/>
      <c r="AL943" s="1733"/>
      <c r="AM943" s="1733"/>
      <c r="AN943" s="1733"/>
    </row>
    <row r="944" spans="9:40">
      <c r="I944" s="48"/>
      <c r="Q944" s="48"/>
      <c r="V944" s="1239"/>
      <c r="W944" s="1239"/>
      <c r="X944" s="1239"/>
      <c r="Y944" s="1240"/>
      <c r="Z944" s="1239"/>
      <c r="AA944" s="1239"/>
      <c r="AB944" s="1239"/>
      <c r="AG944" s="48"/>
      <c r="AK944" s="1733"/>
      <c r="AL944" s="1733"/>
      <c r="AM944" s="1733"/>
      <c r="AN944" s="1733"/>
    </row>
    <row r="945" spans="9:40">
      <c r="I945" s="48"/>
      <c r="Q945" s="48"/>
      <c r="V945" s="1239"/>
      <c r="W945" s="1239"/>
      <c r="X945" s="1239"/>
      <c r="Y945" s="1240"/>
      <c r="Z945" s="1239"/>
      <c r="AA945" s="1239"/>
      <c r="AB945" s="1239"/>
      <c r="AG945" s="48"/>
      <c r="AK945" s="1733"/>
      <c r="AL945" s="1733"/>
      <c r="AM945" s="1733"/>
      <c r="AN945" s="1733"/>
    </row>
    <row r="946" spans="9:40">
      <c r="I946" s="48"/>
      <c r="Q946" s="48"/>
      <c r="V946" s="1239"/>
      <c r="W946" s="1239"/>
      <c r="X946" s="1239"/>
      <c r="Y946" s="1240"/>
      <c r="Z946" s="1239"/>
      <c r="AA946" s="1239"/>
      <c r="AB946" s="1239"/>
      <c r="AG946" s="48"/>
      <c r="AK946" s="1733"/>
      <c r="AL946" s="1733"/>
      <c r="AM946" s="1733"/>
      <c r="AN946" s="1733"/>
    </row>
    <row r="947" spans="9:40">
      <c r="I947" s="48"/>
      <c r="Q947" s="48"/>
      <c r="V947" s="1239"/>
      <c r="W947" s="1239"/>
      <c r="X947" s="1239"/>
      <c r="Y947" s="1240"/>
      <c r="Z947" s="1239"/>
      <c r="AA947" s="1239"/>
      <c r="AB947" s="1239"/>
      <c r="AG947" s="48"/>
      <c r="AK947" s="1733"/>
      <c r="AL947" s="1733"/>
      <c r="AM947" s="1733"/>
      <c r="AN947" s="1733"/>
    </row>
    <row r="948" spans="9:40">
      <c r="I948" s="48"/>
      <c r="Q948" s="48"/>
      <c r="V948" s="1239"/>
      <c r="W948" s="1239"/>
      <c r="X948" s="1239"/>
      <c r="Y948" s="1240"/>
      <c r="Z948" s="1239"/>
      <c r="AA948" s="1239"/>
      <c r="AB948" s="1239"/>
      <c r="AG948" s="48"/>
      <c r="AK948" s="1733"/>
      <c r="AL948" s="1733"/>
      <c r="AM948" s="1733"/>
      <c r="AN948" s="1733"/>
    </row>
    <row r="949" spans="9:40">
      <c r="I949" s="48"/>
      <c r="Q949" s="48"/>
      <c r="V949" s="1239"/>
      <c r="W949" s="1239"/>
      <c r="X949" s="1239"/>
      <c r="Y949" s="1240"/>
      <c r="Z949" s="1239"/>
      <c r="AA949" s="1239"/>
      <c r="AB949" s="1239"/>
      <c r="AG949" s="48"/>
      <c r="AK949" s="1733"/>
      <c r="AL949" s="1733"/>
      <c r="AM949" s="1733"/>
      <c r="AN949" s="1733"/>
    </row>
    <row r="950" spans="9:40">
      <c r="I950" s="48"/>
      <c r="Q950" s="48"/>
      <c r="V950" s="1239"/>
      <c r="W950" s="1239"/>
      <c r="X950" s="1239"/>
      <c r="Y950" s="1240"/>
      <c r="Z950" s="1239"/>
      <c r="AA950" s="1239"/>
      <c r="AB950" s="1239"/>
      <c r="AG950" s="48"/>
      <c r="AK950" s="1733"/>
      <c r="AL950" s="1733"/>
      <c r="AM950" s="1733"/>
      <c r="AN950" s="1733"/>
    </row>
    <row r="951" spans="9:40">
      <c r="I951" s="48"/>
      <c r="Q951" s="48"/>
      <c r="V951" s="1239"/>
      <c r="W951" s="1239"/>
      <c r="X951" s="1239"/>
      <c r="Y951" s="1240"/>
      <c r="Z951" s="1239"/>
      <c r="AA951" s="1239"/>
      <c r="AB951" s="1239"/>
      <c r="AG951" s="48"/>
      <c r="AK951" s="1733"/>
      <c r="AL951" s="1733"/>
      <c r="AM951" s="1733"/>
      <c r="AN951" s="1733"/>
    </row>
    <row r="952" spans="9:40">
      <c r="I952" s="48"/>
      <c r="Q952" s="48"/>
      <c r="V952" s="1239"/>
      <c r="W952" s="1239"/>
      <c r="X952" s="1239"/>
      <c r="Y952" s="1240"/>
      <c r="Z952" s="1239"/>
      <c r="AA952" s="1239"/>
      <c r="AB952" s="1239"/>
      <c r="AG952" s="48"/>
      <c r="AK952" s="1733"/>
      <c r="AL952" s="1733"/>
      <c r="AM952" s="1733"/>
      <c r="AN952" s="1733"/>
    </row>
    <row r="953" spans="9:40">
      <c r="I953" s="48"/>
      <c r="Q953" s="48"/>
      <c r="V953" s="1239"/>
      <c r="W953" s="1239"/>
      <c r="X953" s="1239"/>
      <c r="Y953" s="1240"/>
      <c r="Z953" s="1239"/>
      <c r="AA953" s="1239"/>
      <c r="AB953" s="1239"/>
      <c r="AG953" s="48"/>
      <c r="AK953" s="1733"/>
      <c r="AL953" s="1733"/>
      <c r="AM953" s="1733"/>
      <c r="AN953" s="1733"/>
    </row>
    <row r="954" spans="9:40">
      <c r="I954" s="48"/>
      <c r="Q954" s="48"/>
      <c r="V954" s="1239"/>
      <c r="W954" s="1239"/>
      <c r="X954" s="1239"/>
      <c r="Y954" s="1240"/>
      <c r="Z954" s="1239"/>
      <c r="AA954" s="1239"/>
      <c r="AB954" s="1239"/>
      <c r="AG954" s="48"/>
      <c r="AK954" s="1733"/>
      <c r="AL954" s="1733"/>
      <c r="AM954" s="1733"/>
      <c r="AN954" s="1733"/>
    </row>
    <row r="955" spans="9:40">
      <c r="I955" s="48"/>
      <c r="Q955" s="48"/>
      <c r="V955" s="1239"/>
      <c r="W955" s="1239"/>
      <c r="X955" s="1239"/>
      <c r="Y955" s="1240"/>
      <c r="Z955" s="1239"/>
      <c r="AA955" s="1239"/>
      <c r="AB955" s="1239"/>
      <c r="AG955" s="48"/>
      <c r="AK955" s="1733"/>
      <c r="AL955" s="1733"/>
      <c r="AM955" s="1733"/>
      <c r="AN955" s="1733"/>
    </row>
    <row r="956" spans="9:40">
      <c r="I956" s="48"/>
      <c r="Q956" s="48"/>
      <c r="V956" s="1239"/>
      <c r="W956" s="1239"/>
      <c r="X956" s="1239"/>
      <c r="Y956" s="1240"/>
      <c r="Z956" s="1239"/>
      <c r="AA956" s="1239"/>
      <c r="AB956" s="1239"/>
      <c r="AG956" s="48"/>
      <c r="AK956" s="1733"/>
      <c r="AL956" s="1733"/>
      <c r="AM956" s="1733"/>
      <c r="AN956" s="1733"/>
    </row>
    <row r="957" spans="9:40">
      <c r="I957" s="48"/>
      <c r="Q957" s="48"/>
      <c r="V957" s="1239"/>
      <c r="W957" s="1239"/>
      <c r="X957" s="1239"/>
      <c r="Y957" s="1240"/>
      <c r="Z957" s="1239"/>
      <c r="AA957" s="1239"/>
      <c r="AB957" s="1239"/>
      <c r="AG957" s="48"/>
      <c r="AK957" s="1733"/>
      <c r="AL957" s="1733"/>
      <c r="AM957" s="1733"/>
      <c r="AN957" s="1733"/>
    </row>
    <row r="958" spans="9:40">
      <c r="I958" s="48"/>
      <c r="Q958" s="48"/>
      <c r="V958" s="1239"/>
      <c r="W958" s="1239"/>
      <c r="X958" s="1239"/>
      <c r="Y958" s="1240"/>
      <c r="Z958" s="1239"/>
      <c r="AA958" s="1239"/>
      <c r="AB958" s="1239"/>
      <c r="AG958" s="48"/>
      <c r="AK958" s="1733"/>
      <c r="AL958" s="1733"/>
      <c r="AM958" s="1733"/>
      <c r="AN958" s="1733"/>
    </row>
    <row r="959" spans="9:40">
      <c r="I959" s="48"/>
      <c r="Q959" s="48"/>
      <c r="V959" s="1239"/>
      <c r="W959" s="1239"/>
      <c r="X959" s="1239"/>
      <c r="Y959" s="1240"/>
      <c r="Z959" s="1239"/>
      <c r="AA959" s="1239"/>
      <c r="AB959" s="1239"/>
      <c r="AG959" s="48"/>
      <c r="AK959" s="1733"/>
      <c r="AL959" s="1733"/>
      <c r="AM959" s="1733"/>
      <c r="AN959" s="1733"/>
    </row>
    <row r="960" spans="9:40">
      <c r="I960" s="48"/>
      <c r="Q960" s="48"/>
      <c r="V960" s="1239"/>
      <c r="W960" s="1239"/>
      <c r="X960" s="1239"/>
      <c r="Y960" s="1240"/>
      <c r="Z960" s="1239"/>
      <c r="AA960" s="1239"/>
      <c r="AB960" s="1239"/>
      <c r="AG960" s="48"/>
      <c r="AK960" s="1733"/>
      <c r="AL960" s="1733"/>
      <c r="AM960" s="1733"/>
      <c r="AN960" s="1733"/>
    </row>
    <row r="961" spans="9:40">
      <c r="I961" s="48"/>
      <c r="Q961" s="48"/>
      <c r="V961" s="1239"/>
      <c r="W961" s="1239"/>
      <c r="X961" s="1239"/>
      <c r="Y961" s="1240"/>
      <c r="Z961" s="1239"/>
      <c r="AA961" s="1239"/>
      <c r="AB961" s="1239"/>
      <c r="AG961" s="48"/>
      <c r="AK961" s="1733"/>
      <c r="AL961" s="1733"/>
      <c r="AM961" s="1733"/>
      <c r="AN961" s="1733"/>
    </row>
    <row r="962" spans="9:40">
      <c r="I962" s="48"/>
      <c r="Q962" s="48"/>
      <c r="V962" s="1239"/>
      <c r="W962" s="1239"/>
      <c r="X962" s="1239"/>
      <c r="Y962" s="1240"/>
      <c r="Z962" s="1239"/>
      <c r="AA962" s="1239"/>
      <c r="AB962" s="1239"/>
      <c r="AG962" s="48"/>
      <c r="AK962" s="1733"/>
      <c r="AL962" s="1733"/>
      <c r="AM962" s="1733"/>
      <c r="AN962" s="1733"/>
    </row>
    <row r="963" spans="9:40">
      <c r="I963" s="48"/>
      <c r="Q963" s="48"/>
      <c r="V963" s="1239"/>
      <c r="W963" s="1239"/>
      <c r="X963" s="1239"/>
      <c r="Y963" s="1240"/>
      <c r="Z963" s="1239"/>
      <c r="AA963" s="1239"/>
      <c r="AB963" s="1239"/>
      <c r="AG963" s="48"/>
      <c r="AK963" s="1733"/>
      <c r="AL963" s="1733"/>
      <c r="AM963" s="1733"/>
      <c r="AN963" s="1733"/>
    </row>
    <row r="964" spans="9:40">
      <c r="I964" s="48"/>
      <c r="Q964" s="48"/>
      <c r="V964" s="1239"/>
      <c r="W964" s="1239"/>
      <c r="X964" s="1239"/>
      <c r="Y964" s="1240"/>
      <c r="Z964" s="1239"/>
      <c r="AA964" s="1239"/>
      <c r="AB964" s="1239"/>
      <c r="AG964" s="48"/>
      <c r="AK964" s="1733"/>
      <c r="AL964" s="1733"/>
      <c r="AM964" s="1733"/>
      <c r="AN964" s="1733"/>
    </row>
    <row r="965" spans="9:40">
      <c r="I965" s="48"/>
      <c r="Q965" s="48"/>
      <c r="V965" s="1239"/>
      <c r="W965" s="1239"/>
      <c r="X965" s="1239"/>
      <c r="Y965" s="1240"/>
      <c r="Z965" s="1239"/>
      <c r="AA965" s="1239"/>
      <c r="AB965" s="1239"/>
      <c r="AG965" s="48"/>
      <c r="AK965" s="1733"/>
      <c r="AL965" s="1733"/>
      <c r="AM965" s="1733"/>
      <c r="AN965" s="1733"/>
    </row>
    <row r="966" spans="9:40">
      <c r="I966" s="48"/>
      <c r="Q966" s="48"/>
      <c r="V966" s="1239"/>
      <c r="W966" s="1239"/>
      <c r="X966" s="1239"/>
      <c r="Y966" s="1240"/>
      <c r="Z966" s="1239"/>
      <c r="AA966" s="1239"/>
      <c r="AB966" s="1239"/>
      <c r="AG966" s="48"/>
      <c r="AK966" s="1733"/>
      <c r="AL966" s="1733"/>
      <c r="AM966" s="1733"/>
      <c r="AN966" s="1733"/>
    </row>
    <row r="967" spans="9:40">
      <c r="I967" s="48"/>
      <c r="Q967" s="48"/>
      <c r="V967" s="1239"/>
      <c r="W967" s="1239"/>
      <c r="X967" s="1239"/>
      <c r="Y967" s="1240"/>
      <c r="Z967" s="1239"/>
      <c r="AA967" s="1239"/>
      <c r="AB967" s="1239"/>
      <c r="AG967" s="48"/>
      <c r="AK967" s="1733"/>
      <c r="AL967" s="1733"/>
      <c r="AM967" s="1733"/>
      <c r="AN967" s="1733"/>
    </row>
    <row r="968" spans="9:40">
      <c r="I968" s="48"/>
      <c r="Q968" s="48"/>
      <c r="V968" s="1239"/>
      <c r="W968" s="1239"/>
      <c r="X968" s="1239"/>
      <c r="Y968" s="1240"/>
      <c r="Z968" s="1239"/>
      <c r="AA968" s="1239"/>
      <c r="AB968" s="1239"/>
      <c r="AG968" s="48"/>
      <c r="AK968" s="1733"/>
      <c r="AL968" s="1733"/>
      <c r="AM968" s="1733"/>
      <c r="AN968" s="1733"/>
    </row>
    <row r="969" spans="9:40">
      <c r="I969" s="48"/>
      <c r="Q969" s="48"/>
      <c r="V969" s="1239"/>
      <c r="W969" s="1239"/>
      <c r="X969" s="1239"/>
      <c r="Y969" s="1240"/>
      <c r="Z969" s="1239"/>
      <c r="AA969" s="1239"/>
      <c r="AB969" s="1239"/>
      <c r="AG969" s="48"/>
      <c r="AK969" s="1733"/>
      <c r="AL969" s="1733"/>
      <c r="AM969" s="1733"/>
      <c r="AN969" s="1733"/>
    </row>
    <row r="970" spans="9:40">
      <c r="I970" s="48"/>
      <c r="Q970" s="48"/>
      <c r="V970" s="1239"/>
      <c r="W970" s="1239"/>
      <c r="X970" s="1239"/>
      <c r="Y970" s="1240"/>
      <c r="Z970" s="1239"/>
      <c r="AA970" s="1239"/>
      <c r="AB970" s="1239"/>
      <c r="AG970" s="48"/>
      <c r="AK970" s="1733"/>
      <c r="AL970" s="1733"/>
      <c r="AM970" s="1733"/>
      <c r="AN970" s="1733"/>
    </row>
    <row r="971" spans="9:40">
      <c r="I971" s="48"/>
      <c r="Q971" s="48"/>
      <c r="V971" s="1239"/>
      <c r="W971" s="1239"/>
      <c r="X971" s="1239"/>
      <c r="Y971" s="1240"/>
      <c r="Z971" s="1239"/>
      <c r="AA971" s="1239"/>
      <c r="AB971" s="1239"/>
      <c r="AG971" s="48"/>
      <c r="AK971" s="1733"/>
      <c r="AL971" s="1733"/>
      <c r="AM971" s="1733"/>
      <c r="AN971" s="1733"/>
    </row>
    <row r="972" spans="9:40">
      <c r="I972" s="48"/>
      <c r="Q972" s="48"/>
      <c r="V972" s="1239"/>
      <c r="W972" s="1239"/>
      <c r="X972" s="1239"/>
      <c r="Y972" s="1240"/>
      <c r="Z972" s="1239"/>
      <c r="AA972" s="1239"/>
      <c r="AB972" s="1239"/>
      <c r="AG972" s="48"/>
      <c r="AK972" s="1733"/>
      <c r="AL972" s="1733"/>
      <c r="AM972" s="1733"/>
      <c r="AN972" s="1733"/>
    </row>
    <row r="973" spans="9:40">
      <c r="I973" s="48"/>
      <c r="Q973" s="48"/>
      <c r="V973" s="1239"/>
      <c r="W973" s="1239"/>
      <c r="X973" s="1239"/>
      <c r="Y973" s="1240"/>
      <c r="Z973" s="1239"/>
      <c r="AA973" s="1239"/>
      <c r="AB973" s="1239"/>
      <c r="AG973" s="48"/>
      <c r="AK973" s="1733"/>
      <c r="AL973" s="1733"/>
      <c r="AM973" s="1733"/>
      <c r="AN973" s="1733"/>
    </row>
    <row r="974" spans="9:40">
      <c r="I974" s="48"/>
      <c r="Q974" s="48"/>
      <c r="V974" s="1239"/>
      <c r="W974" s="1239"/>
      <c r="X974" s="1239"/>
      <c r="Y974" s="1240"/>
      <c r="Z974" s="1239"/>
      <c r="AA974" s="1239"/>
      <c r="AB974" s="1239"/>
      <c r="AG974" s="48"/>
      <c r="AK974" s="1733"/>
      <c r="AL974" s="1733"/>
      <c r="AM974" s="1733"/>
      <c r="AN974" s="1733"/>
    </row>
    <row r="975" spans="9:40">
      <c r="I975" s="48"/>
      <c r="Q975" s="48"/>
      <c r="V975" s="1239"/>
      <c r="W975" s="1239"/>
      <c r="X975" s="1239"/>
      <c r="Y975" s="1240"/>
      <c r="Z975" s="1239"/>
      <c r="AA975" s="1239"/>
      <c r="AB975" s="1239"/>
      <c r="AG975" s="48"/>
      <c r="AK975" s="1733"/>
      <c r="AL975" s="1733"/>
      <c r="AM975" s="1733"/>
      <c r="AN975" s="1733"/>
    </row>
    <row r="976" spans="9:40">
      <c r="I976" s="48"/>
      <c r="Q976" s="48"/>
      <c r="V976" s="1239"/>
      <c r="W976" s="1239"/>
      <c r="X976" s="1239"/>
      <c r="Y976" s="1240"/>
      <c r="Z976" s="1239"/>
      <c r="AA976" s="1239"/>
      <c r="AB976" s="1239"/>
      <c r="AG976" s="48"/>
      <c r="AK976" s="1733"/>
      <c r="AL976" s="1733"/>
      <c r="AM976" s="1733"/>
      <c r="AN976" s="1733"/>
    </row>
    <row r="977" spans="9:40">
      <c r="I977" s="48"/>
      <c r="Q977" s="48"/>
      <c r="V977" s="1239"/>
      <c r="W977" s="1239"/>
      <c r="X977" s="1239"/>
      <c r="Y977" s="1240"/>
      <c r="Z977" s="1239"/>
      <c r="AA977" s="1239"/>
      <c r="AB977" s="1239"/>
      <c r="AG977" s="48"/>
      <c r="AK977" s="1733"/>
      <c r="AL977" s="1733"/>
      <c r="AM977" s="1733"/>
      <c r="AN977" s="1733"/>
    </row>
    <row r="978" spans="9:40">
      <c r="I978" s="48"/>
      <c r="Q978" s="48"/>
      <c r="V978" s="1239"/>
      <c r="W978" s="1239"/>
      <c r="X978" s="1239"/>
      <c r="Y978" s="1240"/>
      <c r="Z978" s="1239"/>
      <c r="AA978" s="1239"/>
      <c r="AB978" s="1239"/>
      <c r="AG978" s="48"/>
      <c r="AK978" s="1733"/>
      <c r="AL978" s="1733"/>
      <c r="AM978" s="1733"/>
      <c r="AN978" s="1733"/>
    </row>
    <row r="979" spans="9:40">
      <c r="I979" s="48"/>
      <c r="Q979" s="48"/>
      <c r="V979" s="1239"/>
      <c r="W979" s="1239"/>
      <c r="X979" s="1239"/>
      <c r="Y979" s="1240"/>
      <c r="Z979" s="1239"/>
      <c r="AA979" s="1239"/>
      <c r="AB979" s="1239"/>
      <c r="AG979" s="48"/>
      <c r="AK979" s="1733"/>
      <c r="AL979" s="1733"/>
      <c r="AM979" s="1733"/>
      <c r="AN979" s="1733"/>
    </row>
    <row r="980" spans="9:40">
      <c r="I980" s="48"/>
      <c r="Q980" s="48"/>
      <c r="V980" s="1239"/>
      <c r="W980" s="1239"/>
      <c r="X980" s="1239"/>
      <c r="Y980" s="1240"/>
      <c r="Z980" s="1239"/>
      <c r="AA980" s="1239"/>
      <c r="AB980" s="1239"/>
      <c r="AG980" s="48"/>
      <c r="AK980" s="1733"/>
      <c r="AL980" s="1733"/>
      <c r="AM980" s="1733"/>
      <c r="AN980" s="1733"/>
    </row>
    <row r="981" spans="9:40">
      <c r="I981" s="48"/>
      <c r="Q981" s="48"/>
      <c r="V981" s="1239"/>
      <c r="W981" s="1239"/>
      <c r="X981" s="1239"/>
      <c r="Y981" s="1240"/>
      <c r="Z981" s="1239"/>
      <c r="AA981" s="1239"/>
      <c r="AB981" s="1239"/>
      <c r="AG981" s="48"/>
      <c r="AK981" s="1733"/>
      <c r="AL981" s="1733"/>
      <c r="AM981" s="1733"/>
      <c r="AN981" s="1733"/>
    </row>
    <row r="982" spans="9:40">
      <c r="I982" s="48"/>
      <c r="Q982" s="48"/>
      <c r="V982" s="1239"/>
      <c r="W982" s="1239"/>
      <c r="X982" s="1239"/>
      <c r="Y982" s="1240"/>
      <c r="Z982" s="1239"/>
      <c r="AA982" s="1239"/>
      <c r="AB982" s="1239"/>
      <c r="AG982" s="48"/>
      <c r="AK982" s="1733"/>
      <c r="AL982" s="1733"/>
      <c r="AM982" s="1733"/>
      <c r="AN982" s="1733"/>
    </row>
    <row r="983" spans="9:40">
      <c r="I983" s="48"/>
      <c r="Q983" s="48"/>
      <c r="V983" s="1239"/>
      <c r="W983" s="1239"/>
      <c r="X983" s="1239"/>
      <c r="Y983" s="1240"/>
      <c r="Z983" s="1239"/>
      <c r="AA983" s="1239"/>
      <c r="AB983" s="1239"/>
      <c r="AG983" s="48"/>
      <c r="AK983" s="1733"/>
      <c r="AL983" s="1733"/>
      <c r="AM983" s="1733"/>
      <c r="AN983" s="1733"/>
    </row>
    <row r="984" spans="9:40">
      <c r="I984" s="48"/>
      <c r="Q984" s="48"/>
      <c r="V984" s="1239"/>
      <c r="W984" s="1239"/>
      <c r="X984" s="1239"/>
      <c r="Y984" s="1240"/>
      <c r="Z984" s="1239"/>
      <c r="AA984" s="1239"/>
      <c r="AB984" s="1239"/>
      <c r="AG984" s="48"/>
      <c r="AK984" s="1733"/>
      <c r="AL984" s="1733"/>
      <c r="AM984" s="1733"/>
      <c r="AN984" s="1733"/>
    </row>
    <row r="985" spans="9:40">
      <c r="I985" s="48"/>
      <c r="Q985" s="48"/>
      <c r="V985" s="1239"/>
      <c r="W985" s="1239"/>
      <c r="X985" s="1239"/>
      <c r="Y985" s="1240"/>
      <c r="Z985" s="1239"/>
      <c r="AA985" s="1239"/>
      <c r="AB985" s="1239"/>
      <c r="AG985" s="48"/>
      <c r="AK985" s="1733"/>
      <c r="AL985" s="1733"/>
      <c r="AM985" s="1733"/>
      <c r="AN985" s="1733"/>
    </row>
    <row r="986" spans="9:40">
      <c r="I986" s="48"/>
      <c r="Q986" s="48"/>
      <c r="V986" s="1239"/>
      <c r="W986" s="1239"/>
      <c r="X986" s="1239"/>
      <c r="Y986" s="1240"/>
      <c r="Z986" s="1239"/>
      <c r="AA986" s="1239"/>
      <c r="AB986" s="1239"/>
      <c r="AG986" s="48"/>
      <c r="AK986" s="1733"/>
      <c r="AL986" s="1733"/>
      <c r="AM986" s="1733"/>
      <c r="AN986" s="1733"/>
    </row>
    <row r="987" spans="9:40">
      <c r="I987" s="48"/>
      <c r="Q987" s="48"/>
      <c r="V987" s="1239"/>
      <c r="W987" s="1239"/>
      <c r="X987" s="1239"/>
      <c r="Y987" s="1240"/>
      <c r="Z987" s="1239"/>
      <c r="AA987" s="1239"/>
      <c r="AB987" s="1239"/>
      <c r="AG987" s="48"/>
      <c r="AK987" s="1733"/>
      <c r="AL987" s="1733"/>
      <c r="AM987" s="1733"/>
      <c r="AN987" s="1733"/>
    </row>
    <row r="988" spans="9:40">
      <c r="I988" s="48"/>
      <c r="Q988" s="48"/>
      <c r="V988" s="1239"/>
      <c r="W988" s="1239"/>
      <c r="X988" s="1239"/>
      <c r="Y988" s="1240"/>
      <c r="Z988" s="1239"/>
      <c r="AA988" s="1239"/>
      <c r="AB988" s="1239"/>
      <c r="AG988" s="48"/>
      <c r="AK988" s="1733"/>
      <c r="AL988" s="1733"/>
      <c r="AM988" s="1733"/>
      <c r="AN988" s="1733"/>
    </row>
    <row r="989" spans="9:40">
      <c r="I989" s="48"/>
      <c r="Q989" s="48"/>
      <c r="V989" s="1239"/>
      <c r="W989" s="1239"/>
      <c r="X989" s="1239"/>
      <c r="Y989" s="1240"/>
      <c r="Z989" s="1239"/>
      <c r="AA989" s="1239"/>
      <c r="AB989" s="1239"/>
      <c r="AG989" s="48"/>
      <c r="AK989" s="1733"/>
      <c r="AL989" s="1733"/>
      <c r="AM989" s="1733"/>
      <c r="AN989" s="1733"/>
    </row>
    <row r="990" spans="9:40">
      <c r="I990" s="48"/>
      <c r="Q990" s="48"/>
      <c r="V990" s="1239"/>
      <c r="W990" s="1239"/>
      <c r="X990" s="1239"/>
      <c r="Y990" s="1240"/>
      <c r="Z990" s="1239"/>
      <c r="AA990" s="1239"/>
      <c r="AB990" s="1239"/>
      <c r="AG990" s="48"/>
      <c r="AK990" s="1733"/>
      <c r="AL990" s="1733"/>
      <c r="AM990" s="1733"/>
      <c r="AN990" s="1733"/>
    </row>
    <row r="991" spans="9:40">
      <c r="I991" s="48"/>
      <c r="Q991" s="48"/>
      <c r="V991" s="1239"/>
      <c r="W991" s="1239"/>
      <c r="X991" s="1239"/>
      <c r="Y991" s="1240"/>
      <c r="Z991" s="1239"/>
      <c r="AA991" s="1239"/>
      <c r="AB991" s="1239"/>
      <c r="AG991" s="48"/>
      <c r="AK991" s="1733"/>
      <c r="AL991" s="1733"/>
      <c r="AM991" s="1733"/>
      <c r="AN991" s="1733"/>
    </row>
    <row r="992" spans="9:40">
      <c r="I992" s="48"/>
      <c r="Q992" s="48"/>
      <c r="V992" s="1239"/>
      <c r="W992" s="1239"/>
      <c r="X992" s="1239"/>
      <c r="Y992" s="1240"/>
      <c r="Z992" s="1239"/>
      <c r="AA992" s="1239"/>
      <c r="AB992" s="1239"/>
      <c r="AG992" s="48"/>
      <c r="AK992" s="1733"/>
      <c r="AL992" s="1733"/>
      <c r="AM992" s="1733"/>
      <c r="AN992" s="1733"/>
    </row>
    <row r="993" spans="9:40">
      <c r="I993" s="48"/>
      <c r="Q993" s="48"/>
      <c r="V993" s="1239"/>
      <c r="W993" s="1239"/>
      <c r="X993" s="1239"/>
      <c r="Y993" s="1240"/>
      <c r="Z993" s="1239"/>
      <c r="AA993" s="1239"/>
      <c r="AB993" s="1239"/>
      <c r="AG993" s="48"/>
      <c r="AK993" s="1733"/>
      <c r="AL993" s="1733"/>
      <c r="AM993" s="1733"/>
      <c r="AN993" s="1733"/>
    </row>
    <row r="994" spans="9:40">
      <c r="I994" s="48"/>
      <c r="Q994" s="48"/>
      <c r="V994" s="1239"/>
      <c r="W994" s="1239"/>
      <c r="X994" s="1239"/>
      <c r="Y994" s="1240"/>
      <c r="Z994" s="1239"/>
      <c r="AA994" s="1239"/>
      <c r="AB994" s="1239"/>
      <c r="AG994" s="48"/>
      <c r="AK994" s="1733"/>
      <c r="AL994" s="1733"/>
      <c r="AM994" s="1733"/>
      <c r="AN994" s="1733"/>
    </row>
    <row r="995" spans="9:40">
      <c r="I995" s="48"/>
      <c r="Q995" s="48"/>
      <c r="V995" s="1239"/>
      <c r="W995" s="1239"/>
      <c r="X995" s="1239"/>
      <c r="Y995" s="1240"/>
      <c r="Z995" s="1239"/>
      <c r="AA995" s="1239"/>
      <c r="AB995" s="1239"/>
      <c r="AG995" s="48"/>
      <c r="AK995" s="1733"/>
      <c r="AL995" s="1733"/>
      <c r="AM995" s="1733"/>
      <c r="AN995" s="1733"/>
    </row>
    <row r="996" spans="9:40">
      <c r="I996" s="48"/>
      <c r="Q996" s="48"/>
      <c r="V996" s="1239"/>
      <c r="W996" s="1239"/>
      <c r="X996" s="1239"/>
      <c r="Y996" s="1240"/>
      <c r="Z996" s="1239"/>
      <c r="AA996" s="1239"/>
      <c r="AB996" s="1239"/>
      <c r="AG996" s="48"/>
      <c r="AK996" s="1733"/>
      <c r="AL996" s="1733"/>
      <c r="AM996" s="1733"/>
      <c r="AN996" s="1733"/>
    </row>
    <row r="997" spans="9:40">
      <c r="I997" s="48"/>
      <c r="Q997" s="48"/>
      <c r="V997" s="1239"/>
      <c r="W997" s="1239"/>
      <c r="X997" s="1239"/>
      <c r="Y997" s="1240"/>
      <c r="Z997" s="1239"/>
      <c r="AA997" s="1239"/>
      <c r="AB997" s="1239"/>
      <c r="AG997" s="48"/>
      <c r="AK997" s="1733"/>
      <c r="AL997" s="1733"/>
      <c r="AM997" s="1733"/>
      <c r="AN997" s="1733"/>
    </row>
    <row r="998" spans="9:40">
      <c r="I998" s="48"/>
      <c r="Q998" s="48"/>
      <c r="V998" s="1239"/>
      <c r="W998" s="1239"/>
      <c r="X998" s="1239"/>
      <c r="Y998" s="1240"/>
      <c r="Z998" s="1239"/>
      <c r="AA998" s="1239"/>
      <c r="AB998" s="1239"/>
      <c r="AG998" s="48"/>
      <c r="AK998" s="1733"/>
      <c r="AL998" s="1733"/>
      <c r="AM998" s="1733"/>
      <c r="AN998" s="1733"/>
    </row>
    <row r="999" spans="9:40">
      <c r="I999" s="48"/>
      <c r="Q999" s="48"/>
      <c r="V999" s="1239"/>
      <c r="W999" s="1239"/>
      <c r="X999" s="1239"/>
      <c r="Y999" s="1240"/>
      <c r="Z999" s="1239"/>
      <c r="AA999" s="1239"/>
      <c r="AB999" s="1239"/>
      <c r="AG999" s="48"/>
      <c r="AK999" s="1733"/>
      <c r="AL999" s="1733"/>
      <c r="AM999" s="1733"/>
      <c r="AN999" s="1733"/>
    </row>
    <row r="1000" spans="9:40">
      <c r="I1000" s="48"/>
      <c r="Q1000" s="48"/>
      <c r="V1000" s="1239"/>
      <c r="W1000" s="1239"/>
      <c r="X1000" s="1239"/>
      <c r="Y1000" s="1240"/>
      <c r="Z1000" s="1239"/>
      <c r="AA1000" s="1239"/>
      <c r="AB1000" s="1239"/>
      <c r="AG1000" s="48"/>
      <c r="AK1000" s="1733"/>
      <c r="AL1000" s="1733"/>
      <c r="AM1000" s="1733"/>
      <c r="AN1000" s="1733"/>
    </row>
    <row r="1001" spans="9:40">
      <c r="I1001" s="48"/>
      <c r="Q1001" s="48"/>
      <c r="V1001" s="1239"/>
      <c r="W1001" s="1239"/>
      <c r="X1001" s="1239"/>
      <c r="Y1001" s="1240"/>
      <c r="Z1001" s="1239"/>
      <c r="AA1001" s="1239"/>
      <c r="AB1001" s="1239"/>
      <c r="AG1001" s="48"/>
      <c r="AK1001" s="1733"/>
      <c r="AL1001" s="1733"/>
      <c r="AM1001" s="1733"/>
      <c r="AN1001" s="1733"/>
    </row>
    <row r="1002" spans="9:40">
      <c r="I1002" s="48"/>
      <c r="Q1002" s="48"/>
      <c r="V1002" s="1239"/>
      <c r="W1002" s="1239"/>
      <c r="X1002" s="1239"/>
      <c r="Y1002" s="1240"/>
      <c r="Z1002" s="1239"/>
      <c r="AA1002" s="1239"/>
      <c r="AB1002" s="1239"/>
      <c r="AG1002" s="48"/>
      <c r="AK1002" s="1733"/>
      <c r="AL1002" s="1733"/>
      <c r="AM1002" s="1733"/>
      <c r="AN1002" s="1733"/>
    </row>
    <row r="1003" spans="9:40">
      <c r="I1003" s="48"/>
      <c r="Q1003" s="48"/>
      <c r="V1003" s="1239"/>
      <c r="W1003" s="1239"/>
      <c r="X1003" s="1239"/>
      <c r="Y1003" s="1240"/>
      <c r="Z1003" s="1239"/>
      <c r="AA1003" s="1239"/>
      <c r="AB1003" s="1239"/>
      <c r="AG1003" s="48"/>
      <c r="AK1003" s="1733"/>
      <c r="AL1003" s="1733"/>
      <c r="AM1003" s="1733"/>
      <c r="AN1003" s="1733"/>
    </row>
    <row r="1004" spans="9:40">
      <c r="I1004" s="48"/>
      <c r="Q1004" s="48"/>
      <c r="V1004" s="1239"/>
      <c r="W1004" s="1239"/>
      <c r="X1004" s="1239"/>
      <c r="Y1004" s="1240"/>
      <c r="Z1004" s="1239"/>
      <c r="AA1004" s="1239"/>
      <c r="AB1004" s="1239"/>
      <c r="AG1004" s="48"/>
      <c r="AK1004" s="1733"/>
      <c r="AL1004" s="1733"/>
      <c r="AM1004" s="1733"/>
      <c r="AN1004" s="1733"/>
    </row>
    <row r="1005" spans="9:40">
      <c r="I1005" s="48"/>
      <c r="Q1005" s="48"/>
      <c r="V1005" s="1239"/>
      <c r="W1005" s="1239"/>
      <c r="X1005" s="1239"/>
      <c r="Y1005" s="1240"/>
      <c r="Z1005" s="1239"/>
      <c r="AA1005" s="1239"/>
      <c r="AB1005" s="1239"/>
      <c r="AG1005" s="48"/>
      <c r="AK1005" s="1733"/>
      <c r="AL1005" s="1733"/>
      <c r="AM1005" s="1733"/>
      <c r="AN1005" s="1733"/>
    </row>
    <row r="1006" spans="9:40">
      <c r="I1006" s="48"/>
      <c r="Q1006" s="48"/>
      <c r="V1006" s="1239"/>
      <c r="W1006" s="1239"/>
      <c r="X1006" s="1239"/>
      <c r="Y1006" s="1240"/>
      <c r="Z1006" s="1239"/>
      <c r="AA1006" s="1239"/>
      <c r="AB1006" s="1239"/>
      <c r="AG1006" s="48"/>
      <c r="AK1006" s="1733"/>
      <c r="AL1006" s="1733"/>
      <c r="AM1006" s="1733"/>
      <c r="AN1006" s="1733"/>
    </row>
    <row r="1007" spans="9:40">
      <c r="I1007" s="48"/>
      <c r="Q1007" s="48"/>
      <c r="V1007" s="1239"/>
      <c r="W1007" s="1239"/>
      <c r="X1007" s="1239"/>
      <c r="Y1007" s="1240"/>
      <c r="Z1007" s="1239"/>
      <c r="AA1007" s="1239"/>
      <c r="AB1007" s="1239"/>
      <c r="AG1007" s="48"/>
      <c r="AK1007" s="1733"/>
      <c r="AL1007" s="1733"/>
      <c r="AM1007" s="1733"/>
      <c r="AN1007" s="1733"/>
    </row>
    <row r="1008" spans="9:40">
      <c r="I1008" s="48"/>
      <c r="Q1008" s="48"/>
      <c r="V1008" s="1239"/>
      <c r="W1008" s="1239"/>
      <c r="X1008" s="1239"/>
      <c r="Y1008" s="1240"/>
      <c r="Z1008" s="1239"/>
      <c r="AA1008" s="1239"/>
      <c r="AB1008" s="1239"/>
      <c r="AG1008" s="48"/>
      <c r="AK1008" s="1733"/>
      <c r="AL1008" s="1733"/>
      <c r="AM1008" s="1733"/>
      <c r="AN1008" s="1733"/>
    </row>
    <row r="1009" spans="9:40">
      <c r="I1009" s="48"/>
      <c r="Q1009" s="48"/>
      <c r="V1009" s="1239"/>
      <c r="W1009" s="1239"/>
      <c r="X1009" s="1239"/>
      <c r="Y1009" s="1240"/>
      <c r="Z1009" s="1239"/>
      <c r="AA1009" s="1239"/>
      <c r="AB1009" s="1239"/>
      <c r="AG1009" s="48"/>
      <c r="AK1009" s="1733"/>
      <c r="AL1009" s="1733"/>
      <c r="AM1009" s="1733"/>
      <c r="AN1009" s="1733"/>
    </row>
    <row r="1010" spans="9:40">
      <c r="I1010" s="48"/>
      <c r="Q1010" s="48"/>
      <c r="V1010" s="1239"/>
      <c r="W1010" s="1239"/>
      <c r="X1010" s="1239"/>
      <c r="Y1010" s="1240"/>
      <c r="Z1010" s="1239"/>
      <c r="AA1010" s="1239"/>
      <c r="AB1010" s="1239"/>
      <c r="AG1010" s="48"/>
      <c r="AK1010" s="1733"/>
      <c r="AL1010" s="1733"/>
      <c r="AM1010" s="1733"/>
      <c r="AN1010" s="1733"/>
    </row>
    <row r="1011" spans="9:40">
      <c r="I1011" s="48"/>
      <c r="Q1011" s="48"/>
      <c r="V1011" s="1239"/>
      <c r="W1011" s="1239"/>
      <c r="X1011" s="1239"/>
      <c r="Y1011" s="1240"/>
      <c r="Z1011" s="1239"/>
      <c r="AA1011" s="1239"/>
      <c r="AB1011" s="1239"/>
      <c r="AG1011" s="48"/>
      <c r="AK1011" s="1733"/>
      <c r="AL1011" s="1733"/>
      <c r="AM1011" s="1733"/>
      <c r="AN1011" s="1733"/>
    </row>
    <row r="1012" spans="9:40">
      <c r="I1012" s="48"/>
      <c r="Q1012" s="48"/>
      <c r="V1012" s="1239"/>
      <c r="W1012" s="1239"/>
      <c r="X1012" s="1239"/>
      <c r="Y1012" s="1240"/>
      <c r="Z1012" s="1239"/>
      <c r="AA1012" s="1239"/>
      <c r="AB1012" s="1239"/>
      <c r="AG1012" s="48"/>
      <c r="AK1012" s="1733"/>
      <c r="AL1012" s="1733"/>
      <c r="AM1012" s="1733"/>
      <c r="AN1012" s="1733"/>
    </row>
    <row r="1013" spans="9:40">
      <c r="I1013" s="48"/>
      <c r="Q1013" s="48"/>
      <c r="V1013" s="1239"/>
      <c r="W1013" s="1239"/>
      <c r="X1013" s="1239"/>
      <c r="Y1013" s="1240"/>
      <c r="Z1013" s="1239"/>
      <c r="AA1013" s="1239"/>
      <c r="AB1013" s="1239"/>
      <c r="AG1013" s="48"/>
      <c r="AK1013" s="1733"/>
      <c r="AL1013" s="1733"/>
      <c r="AM1013" s="1733"/>
      <c r="AN1013" s="1733"/>
    </row>
    <row r="1014" spans="9:40">
      <c r="I1014" s="48"/>
      <c r="Q1014" s="48"/>
      <c r="V1014" s="1239"/>
      <c r="W1014" s="1239"/>
      <c r="X1014" s="1239"/>
      <c r="Y1014" s="1240"/>
      <c r="Z1014" s="1239"/>
      <c r="AA1014" s="1239"/>
      <c r="AB1014" s="1239"/>
      <c r="AG1014" s="48"/>
      <c r="AK1014" s="1733"/>
      <c r="AL1014" s="1733"/>
      <c r="AM1014" s="1733"/>
      <c r="AN1014" s="1733"/>
    </row>
    <row r="1015" spans="9:40">
      <c r="I1015" s="48"/>
      <c r="Q1015" s="48"/>
      <c r="V1015" s="1239"/>
      <c r="W1015" s="1239"/>
      <c r="X1015" s="1239"/>
      <c r="Y1015" s="1240"/>
      <c r="Z1015" s="1239"/>
      <c r="AA1015" s="1239"/>
      <c r="AB1015" s="1239"/>
      <c r="AG1015" s="48"/>
      <c r="AK1015" s="1733"/>
      <c r="AL1015" s="1733"/>
      <c r="AM1015" s="1733"/>
      <c r="AN1015" s="1733"/>
    </row>
    <row r="1016" spans="9:40">
      <c r="I1016" s="48"/>
      <c r="Q1016" s="48"/>
      <c r="V1016" s="1239"/>
      <c r="W1016" s="1239"/>
      <c r="X1016" s="1239"/>
      <c r="Y1016" s="1240"/>
      <c r="Z1016" s="1239"/>
      <c r="AA1016" s="1239"/>
      <c r="AB1016" s="1239"/>
      <c r="AG1016" s="48"/>
      <c r="AK1016" s="1733"/>
      <c r="AL1016" s="1733"/>
      <c r="AM1016" s="1733"/>
      <c r="AN1016" s="1733"/>
    </row>
    <row r="1017" spans="9:40">
      <c r="I1017" s="48"/>
      <c r="Q1017" s="48"/>
      <c r="V1017" s="1239"/>
      <c r="W1017" s="1239"/>
      <c r="X1017" s="1239"/>
      <c r="Y1017" s="1240"/>
      <c r="Z1017" s="1239"/>
      <c r="AA1017" s="1239"/>
      <c r="AB1017" s="1239"/>
      <c r="AG1017" s="48"/>
      <c r="AK1017" s="1733"/>
      <c r="AL1017" s="1733"/>
      <c r="AM1017" s="1733"/>
      <c r="AN1017" s="1733"/>
    </row>
    <row r="1018" spans="9:40">
      <c r="I1018" s="48"/>
      <c r="Q1018" s="48"/>
      <c r="V1018" s="1239"/>
      <c r="W1018" s="1239"/>
      <c r="X1018" s="1239"/>
      <c r="Y1018" s="1240"/>
      <c r="Z1018" s="1239"/>
      <c r="AA1018" s="1239"/>
      <c r="AB1018" s="1239"/>
      <c r="AG1018" s="48"/>
      <c r="AK1018" s="1733"/>
      <c r="AL1018" s="1733"/>
      <c r="AM1018" s="1733"/>
      <c r="AN1018" s="1733"/>
    </row>
    <row r="1019" spans="9:40">
      <c r="I1019" s="48"/>
      <c r="Q1019" s="48"/>
      <c r="V1019" s="1239"/>
      <c r="W1019" s="1239"/>
      <c r="X1019" s="1239"/>
      <c r="Y1019" s="1240"/>
      <c r="Z1019" s="1239"/>
      <c r="AA1019" s="1239"/>
      <c r="AB1019" s="1239"/>
      <c r="AG1019" s="48"/>
      <c r="AK1019" s="1733"/>
      <c r="AL1019" s="1733"/>
      <c r="AM1019" s="1733"/>
      <c r="AN1019" s="1733"/>
    </row>
    <row r="1020" spans="9:40">
      <c r="I1020" s="48"/>
      <c r="Q1020" s="48"/>
      <c r="V1020" s="1239"/>
      <c r="W1020" s="1239"/>
      <c r="X1020" s="1239"/>
      <c r="Y1020" s="1240"/>
      <c r="Z1020" s="1239"/>
      <c r="AA1020" s="1239"/>
      <c r="AB1020" s="1239"/>
      <c r="AG1020" s="48"/>
      <c r="AK1020" s="1733"/>
      <c r="AL1020" s="1733"/>
      <c r="AM1020" s="1733"/>
      <c r="AN1020" s="1733"/>
    </row>
    <row r="1021" spans="9:40">
      <c r="I1021" s="48"/>
      <c r="Q1021" s="48"/>
      <c r="V1021" s="1239"/>
      <c r="W1021" s="1239"/>
      <c r="X1021" s="1239"/>
      <c r="Y1021" s="1240"/>
      <c r="Z1021" s="1239"/>
      <c r="AA1021" s="1239"/>
      <c r="AB1021" s="1239"/>
      <c r="AG1021" s="48"/>
      <c r="AK1021" s="1733"/>
      <c r="AL1021" s="1733"/>
      <c r="AM1021" s="1733"/>
      <c r="AN1021" s="1733"/>
    </row>
    <row r="1022" spans="9:40">
      <c r="I1022" s="48"/>
      <c r="Q1022" s="48"/>
      <c r="V1022" s="1239"/>
      <c r="W1022" s="1239"/>
      <c r="X1022" s="1239"/>
      <c r="Y1022" s="1240"/>
      <c r="Z1022" s="1239"/>
      <c r="AA1022" s="1239"/>
      <c r="AB1022" s="1239"/>
      <c r="AG1022" s="48"/>
      <c r="AK1022" s="1733"/>
      <c r="AL1022" s="1733"/>
      <c r="AM1022" s="1733"/>
      <c r="AN1022" s="1733"/>
    </row>
    <row r="1023" spans="9:40">
      <c r="I1023" s="48"/>
      <c r="Q1023" s="48"/>
      <c r="V1023" s="1239"/>
      <c r="W1023" s="1239"/>
      <c r="X1023" s="1239"/>
      <c r="Y1023" s="1240"/>
      <c r="Z1023" s="1239"/>
      <c r="AA1023" s="1239"/>
      <c r="AB1023" s="1239"/>
      <c r="AG1023" s="48"/>
      <c r="AK1023" s="1733"/>
      <c r="AL1023" s="1733"/>
      <c r="AM1023" s="1733"/>
      <c r="AN1023" s="1733"/>
    </row>
    <row r="1024" spans="9:40">
      <c r="I1024" s="48"/>
      <c r="Q1024" s="48"/>
      <c r="V1024" s="1239"/>
      <c r="W1024" s="1239"/>
      <c r="X1024" s="1239"/>
      <c r="Y1024" s="1240"/>
      <c r="Z1024" s="1239"/>
      <c r="AA1024" s="1239"/>
      <c r="AB1024" s="1239"/>
      <c r="AG1024" s="48"/>
      <c r="AK1024" s="1733"/>
      <c r="AL1024" s="1733"/>
      <c r="AM1024" s="1733"/>
      <c r="AN1024" s="1733"/>
    </row>
    <row r="1025" spans="9:40">
      <c r="I1025" s="48"/>
      <c r="Q1025" s="48"/>
      <c r="V1025" s="1239"/>
      <c r="W1025" s="1239"/>
      <c r="X1025" s="1239"/>
      <c r="Y1025" s="1240"/>
      <c r="Z1025" s="1239"/>
      <c r="AA1025" s="1239"/>
      <c r="AB1025" s="1239"/>
      <c r="AG1025" s="48"/>
      <c r="AK1025" s="1733"/>
      <c r="AL1025" s="1733"/>
      <c r="AM1025" s="1733"/>
      <c r="AN1025" s="1733"/>
    </row>
    <row r="1026" spans="9:40">
      <c r="I1026" s="48"/>
      <c r="Q1026" s="48"/>
      <c r="V1026" s="1239"/>
      <c r="W1026" s="1239"/>
      <c r="X1026" s="1239"/>
      <c r="Y1026" s="1240"/>
      <c r="Z1026" s="1239"/>
      <c r="AA1026" s="1239"/>
      <c r="AB1026" s="1239"/>
      <c r="AG1026" s="48"/>
      <c r="AK1026" s="1733"/>
      <c r="AL1026" s="1733"/>
      <c r="AM1026" s="1733"/>
      <c r="AN1026" s="1733"/>
    </row>
    <row r="1027" spans="9:40">
      <c r="I1027" s="48"/>
      <c r="Q1027" s="48"/>
      <c r="V1027" s="1239"/>
      <c r="W1027" s="1239"/>
      <c r="X1027" s="1239"/>
      <c r="Y1027" s="1240"/>
      <c r="Z1027" s="1239"/>
      <c r="AA1027" s="1239"/>
      <c r="AB1027" s="1239"/>
      <c r="AG1027" s="48"/>
      <c r="AK1027" s="1733"/>
      <c r="AL1027" s="1733"/>
      <c r="AM1027" s="1733"/>
      <c r="AN1027" s="1733"/>
    </row>
    <row r="1028" spans="9:40">
      <c r="I1028" s="48"/>
      <c r="Q1028" s="48"/>
      <c r="V1028" s="1239"/>
      <c r="W1028" s="1239"/>
      <c r="X1028" s="1239"/>
      <c r="Y1028" s="1240"/>
      <c r="Z1028" s="1239"/>
      <c r="AA1028" s="1239"/>
      <c r="AB1028" s="1239"/>
      <c r="AG1028" s="48"/>
      <c r="AK1028" s="1733"/>
      <c r="AL1028" s="1733"/>
      <c r="AM1028" s="1733"/>
      <c r="AN1028" s="1733"/>
    </row>
  </sheetData>
  <phoneticPr fontId="151"/>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filterMode="1">
    <tabColor rgb="FFFFFFFF"/>
    <outlinePr summaryBelow="0" summaryRight="0"/>
  </sheetPr>
  <dimension ref="A1:AI72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9.109375" customWidth="1"/>
    <col min="2" max="2" width="10.109375" customWidth="1"/>
    <col min="3" max="3" width="10.21875" customWidth="1"/>
    <col min="4" max="4" width="12.77734375" customWidth="1"/>
    <col min="5" max="6" width="10.109375" customWidth="1"/>
    <col min="7" max="7" width="10" customWidth="1"/>
    <col min="8" max="8" width="10.109375" customWidth="1"/>
    <col min="9" max="9" width="6.88671875" customWidth="1"/>
    <col min="10" max="10" width="9.21875" customWidth="1"/>
    <col min="11" max="11" width="9.33203125" customWidth="1"/>
    <col min="12" max="13" width="10" customWidth="1"/>
    <col min="14" max="14" width="10.21875" customWidth="1"/>
    <col min="15" max="15" width="8.77734375" customWidth="1"/>
    <col min="16" max="16" width="8.33203125" customWidth="1"/>
    <col min="17" max="17" width="8.6640625" customWidth="1"/>
    <col min="18" max="18" width="8.21875" customWidth="1"/>
    <col min="19" max="19" width="10" customWidth="1"/>
    <col min="20" max="20" width="6.88671875" customWidth="1"/>
    <col min="21" max="21" width="10" customWidth="1"/>
    <col min="22" max="22" width="8.44140625" customWidth="1"/>
    <col min="23" max="23" width="10.109375" hidden="1" customWidth="1"/>
    <col min="24" max="24" width="8.21875" customWidth="1"/>
    <col min="25" max="25" width="10.109375" hidden="1" customWidth="1"/>
    <col min="26" max="26" width="17.6640625" customWidth="1"/>
    <col min="27" max="27" width="1.44140625" customWidth="1"/>
    <col min="28" max="28" width="4" customWidth="1"/>
    <col min="29" max="29" width="6.88671875" customWidth="1"/>
    <col min="30" max="30" width="17" customWidth="1"/>
    <col min="31" max="31" width="10.109375" customWidth="1"/>
    <col min="33" max="33" width="21.6640625" customWidth="1"/>
  </cols>
  <sheetData>
    <row r="1" spans="1:35" ht="13.2">
      <c r="A1" s="1371" t="s">
        <v>4063</v>
      </c>
      <c r="B1" s="10"/>
      <c r="C1" s="10"/>
      <c r="D1" s="10"/>
      <c r="E1" s="6"/>
      <c r="G1" s="1239"/>
      <c r="H1" s="1844" t="s">
        <v>3416</v>
      </c>
      <c r="I1" s="1438">
        <v>4.79</v>
      </c>
      <c r="J1" s="1439" t="s">
        <v>4841</v>
      </c>
      <c r="K1" s="1845"/>
      <c r="L1" s="1846"/>
      <c r="M1" s="1845"/>
      <c r="N1" s="1239"/>
      <c r="O1" s="1239"/>
      <c r="P1" s="1239"/>
      <c r="Q1" s="1239"/>
      <c r="R1" s="1239"/>
      <c r="S1" s="1239"/>
      <c r="T1" s="1239"/>
      <c r="U1" s="1239"/>
      <c r="V1" s="1357"/>
      <c r="AA1" s="1562"/>
      <c r="AB1" s="2365" t="s">
        <v>4842</v>
      </c>
      <c r="AC1" s="2333"/>
      <c r="AD1" s="2333"/>
      <c r="AE1" s="2333"/>
    </row>
    <row r="2" spans="1:35" ht="27.75" customHeight="1">
      <c r="A2" s="83" t="s">
        <v>3421</v>
      </c>
      <c r="B2" s="1440" t="s">
        <v>4843</v>
      </c>
      <c r="C2" s="1440" t="s">
        <v>4844</v>
      </c>
      <c r="D2" s="1440" t="s">
        <v>3424</v>
      </c>
      <c r="E2" s="1440" t="s">
        <v>3425</v>
      </c>
      <c r="F2" s="1440" t="s">
        <v>4845</v>
      </c>
      <c r="G2" s="1441" t="s">
        <v>3427</v>
      </c>
      <c r="H2" s="1440" t="s">
        <v>4064</v>
      </c>
      <c r="I2" s="1440" t="s">
        <v>3429</v>
      </c>
      <c r="J2" s="1847" t="s">
        <v>3430</v>
      </c>
      <c r="K2" s="1848" t="s">
        <v>3431</v>
      </c>
      <c r="L2" s="1849"/>
      <c r="M2" s="1848" t="s">
        <v>3432</v>
      </c>
      <c r="N2" s="1444" t="s">
        <v>3433</v>
      </c>
      <c r="O2" s="1444" t="s">
        <v>3435</v>
      </c>
      <c r="P2" s="1444" t="s">
        <v>3436</v>
      </c>
      <c r="Q2" s="1444" t="s">
        <v>3437</v>
      </c>
      <c r="R2" s="1444" t="s">
        <v>3438</v>
      </c>
      <c r="S2" s="1444" t="s">
        <v>3439</v>
      </c>
      <c r="T2" s="1444" t="s">
        <v>3440</v>
      </c>
      <c r="U2" s="1444" t="s">
        <v>3443</v>
      </c>
      <c r="V2" s="90" t="s">
        <v>4846</v>
      </c>
      <c r="W2" s="90" t="s">
        <v>4847</v>
      </c>
      <c r="X2" s="1445" t="s">
        <v>4065</v>
      </c>
      <c r="Y2" s="1446" t="s">
        <v>4848</v>
      </c>
      <c r="Z2" s="2" t="s">
        <v>4851</v>
      </c>
      <c r="AA2" s="1564"/>
      <c r="AB2" s="1565" t="s">
        <v>4849</v>
      </c>
      <c r="AC2" s="1565" t="s">
        <v>4850</v>
      </c>
      <c r="AD2" s="1565" t="s">
        <v>4851</v>
      </c>
      <c r="AE2" s="1565" t="s">
        <v>4852</v>
      </c>
      <c r="AF2" s="2"/>
      <c r="AG2" s="2" t="s">
        <v>7450</v>
      </c>
      <c r="AH2" s="2"/>
      <c r="AI2" s="2"/>
    </row>
    <row r="3" spans="1:35" ht="13.8">
      <c r="A3" s="1850">
        <v>44743</v>
      </c>
      <c r="B3" s="1851" t="s">
        <v>1906</v>
      </c>
      <c r="C3" s="1851"/>
      <c r="D3" s="1851" t="s">
        <v>3919</v>
      </c>
      <c r="E3" s="1851" t="s">
        <v>34</v>
      </c>
      <c r="F3" s="1851" t="s">
        <v>3626</v>
      </c>
      <c r="G3" s="1852">
        <v>19200</v>
      </c>
      <c r="H3" s="1853"/>
      <c r="I3" s="1851" t="s">
        <v>3453</v>
      </c>
      <c r="J3" s="1854"/>
      <c r="K3" s="1855">
        <f t="shared" ref="K3:K5" si="0">G3*0.12</f>
        <v>2304</v>
      </c>
      <c r="L3" s="1856">
        <v>4068</v>
      </c>
      <c r="M3" s="1855"/>
      <c r="N3" s="1229">
        <f t="shared" ref="N3:N4" si="1">(G3-K3-M3)*0.7</f>
        <v>11827.199999999999</v>
      </c>
      <c r="O3" s="1229"/>
      <c r="P3" s="1229"/>
      <c r="Q3" s="1239"/>
      <c r="R3" s="1239"/>
      <c r="S3" s="1239"/>
      <c r="T3" s="1239"/>
      <c r="U3" s="1239">
        <f t="shared" ref="U3:U257" si="2">G3-J3-K3-M3-N3-O3-P3-Q3-R3-S3-T3</f>
        <v>5068.8000000000011</v>
      </c>
      <c r="V3" s="1357">
        <f t="shared" ref="V3:V257" si="3">U3/G3</f>
        <v>0.26400000000000007</v>
      </c>
      <c r="W3" s="1227"/>
      <c r="X3" s="1851" t="s">
        <v>27</v>
      </c>
      <c r="Y3" s="1227"/>
      <c r="Z3" s="1857" t="s">
        <v>7451</v>
      </c>
      <c r="AA3" s="1562"/>
      <c r="AB3" s="1858">
        <v>44757</v>
      </c>
      <c r="AC3" s="14" t="s">
        <v>86</v>
      </c>
      <c r="AD3" s="14" t="s">
        <v>7452</v>
      </c>
      <c r="AE3" s="14">
        <v>4000</v>
      </c>
      <c r="AG3" s="117" t="s">
        <v>7453</v>
      </c>
    </row>
    <row r="4" spans="1:35" ht="13.8">
      <c r="A4" s="1859">
        <v>44743</v>
      </c>
      <c r="B4" s="666" t="s">
        <v>1906</v>
      </c>
      <c r="C4" s="666"/>
      <c r="D4" s="666" t="s">
        <v>3919</v>
      </c>
      <c r="E4" s="666" t="s">
        <v>60</v>
      </c>
      <c r="F4" s="666" t="s">
        <v>3517</v>
      </c>
      <c r="G4" s="1245">
        <v>16800</v>
      </c>
      <c r="H4" s="1853"/>
      <c r="I4" s="666" t="s">
        <v>3453</v>
      </c>
      <c r="J4" s="1699"/>
      <c r="K4" s="1855">
        <f t="shared" si="0"/>
        <v>2016</v>
      </c>
      <c r="L4" s="1846"/>
      <c r="M4" s="1845"/>
      <c r="N4" s="1239">
        <f t="shared" si="1"/>
        <v>10348.799999999999</v>
      </c>
      <c r="O4" s="1239"/>
      <c r="P4" s="1239"/>
      <c r="Q4" s="1239"/>
      <c r="R4" s="1239"/>
      <c r="S4" s="1239"/>
      <c r="T4" s="1239"/>
      <c r="U4" s="1239">
        <f t="shared" si="2"/>
        <v>4435.2000000000007</v>
      </c>
      <c r="V4" s="1357">
        <f t="shared" si="3"/>
        <v>0.26400000000000007</v>
      </c>
      <c r="X4" s="666" t="s">
        <v>27</v>
      </c>
      <c r="Z4" s="1860" t="s">
        <v>7454</v>
      </c>
      <c r="AA4" s="1562"/>
      <c r="AB4" s="1858">
        <v>44758</v>
      </c>
      <c r="AC4" s="14" t="s">
        <v>86</v>
      </c>
      <c r="AD4" s="14" t="s">
        <v>7455</v>
      </c>
      <c r="AE4" s="14">
        <v>20000</v>
      </c>
      <c r="AG4" s="117" t="s">
        <v>7456</v>
      </c>
    </row>
    <row r="5" spans="1:35" ht="13.8">
      <c r="A5" s="1859">
        <v>44743</v>
      </c>
      <c r="B5" s="666" t="s">
        <v>1906</v>
      </c>
      <c r="C5" s="666"/>
      <c r="D5" s="666" t="s">
        <v>3919</v>
      </c>
      <c r="E5" s="666" t="s">
        <v>45</v>
      </c>
      <c r="F5" s="666" t="s">
        <v>3492</v>
      </c>
      <c r="G5" s="1245">
        <v>40800</v>
      </c>
      <c r="H5" s="1853"/>
      <c r="I5" s="666" t="s">
        <v>3453</v>
      </c>
      <c r="J5" s="1699"/>
      <c r="K5" s="1855">
        <f t="shared" si="0"/>
        <v>4896</v>
      </c>
      <c r="L5" s="1846">
        <v>8095</v>
      </c>
      <c r="M5" s="1845"/>
      <c r="N5" s="1239"/>
      <c r="O5" s="1239">
        <v>24700</v>
      </c>
      <c r="P5" s="1239"/>
      <c r="Q5" s="1239"/>
      <c r="R5" s="1239"/>
      <c r="S5" s="1239"/>
      <c r="T5" s="1239"/>
      <c r="U5" s="1239">
        <f t="shared" si="2"/>
        <v>11204</v>
      </c>
      <c r="V5" s="1357">
        <f t="shared" si="3"/>
        <v>0.27460784313725489</v>
      </c>
      <c r="X5" s="666" t="s">
        <v>27</v>
      </c>
      <c r="Z5" s="1860" t="s">
        <v>7457</v>
      </c>
      <c r="AA5" s="1562"/>
      <c r="AB5" s="1858">
        <v>44758</v>
      </c>
      <c r="AC5" s="14" t="s">
        <v>43</v>
      </c>
      <c r="AD5" s="14" t="s">
        <v>7458</v>
      </c>
      <c r="AE5" s="14">
        <v>8000</v>
      </c>
    </row>
    <row r="6" spans="1:35" ht="13.8">
      <c r="A6" s="1859">
        <v>44743</v>
      </c>
      <c r="B6" s="666" t="s">
        <v>3473</v>
      </c>
      <c r="C6" s="666"/>
      <c r="D6" s="666" t="s">
        <v>3570</v>
      </c>
      <c r="E6" s="666" t="s">
        <v>3910</v>
      </c>
      <c r="F6" s="666" t="s">
        <v>3571</v>
      </c>
      <c r="G6" s="1245">
        <v>11000</v>
      </c>
      <c r="H6" s="1853"/>
      <c r="I6" s="666" t="s">
        <v>3453</v>
      </c>
      <c r="J6" s="1699"/>
      <c r="K6" s="1845" t="e">
        <f t="shared" ref="K6:K10" ca="1" si="4">_xludf.IFS(C6="成田机场",3000,C6="羽田机场",1200,D6="NearMe",1000)</f>
        <v>#NAME?</v>
      </c>
      <c r="L6" s="1846"/>
      <c r="M6" s="1845"/>
      <c r="N6" s="1239"/>
      <c r="O6" s="1239">
        <v>5300</v>
      </c>
      <c r="P6" s="1239"/>
      <c r="Q6" s="1239"/>
      <c r="R6" s="1239"/>
      <c r="S6" s="1239"/>
      <c r="T6" s="1239"/>
      <c r="U6" s="1239" t="e">
        <f t="shared" ca="1" si="2"/>
        <v>#NAME?</v>
      </c>
      <c r="V6" s="1357" t="e">
        <f t="shared" ca="1" si="3"/>
        <v>#NAME?</v>
      </c>
      <c r="X6" s="666" t="s">
        <v>3572</v>
      </c>
      <c r="Z6" s="1860" t="s">
        <v>7459</v>
      </c>
      <c r="AA6" s="1562"/>
      <c r="AB6" s="1858">
        <v>44759</v>
      </c>
      <c r="AC6" s="14" t="s">
        <v>86</v>
      </c>
      <c r="AD6" s="14" t="s">
        <v>7460</v>
      </c>
      <c r="AE6" s="14">
        <v>8000</v>
      </c>
    </row>
    <row r="7" spans="1:35" ht="13.8">
      <c r="A7" s="1859">
        <v>44743</v>
      </c>
      <c r="B7" s="666" t="s">
        <v>3473</v>
      </c>
      <c r="C7" s="666"/>
      <c r="D7" s="666" t="s">
        <v>3570</v>
      </c>
      <c r="E7" s="666" t="s">
        <v>55</v>
      </c>
      <c r="F7" s="666" t="s">
        <v>3512</v>
      </c>
      <c r="G7" s="1245">
        <v>11000</v>
      </c>
      <c r="H7" s="1853"/>
      <c r="I7" s="666" t="s">
        <v>3453</v>
      </c>
      <c r="J7" s="1861"/>
      <c r="K7" s="1845" t="e">
        <f t="shared" ca="1" si="4"/>
        <v>#NAME?</v>
      </c>
      <c r="L7" s="1846"/>
      <c r="M7" s="1845"/>
      <c r="N7" s="1239"/>
      <c r="O7" s="1239">
        <v>5300</v>
      </c>
      <c r="P7" s="1239"/>
      <c r="Q7" s="1239"/>
      <c r="R7" s="1239"/>
      <c r="S7" s="1239"/>
      <c r="T7" s="1239"/>
      <c r="U7" s="1239" t="e">
        <f t="shared" ca="1" si="2"/>
        <v>#NAME?</v>
      </c>
      <c r="V7" s="1357" t="e">
        <f t="shared" ca="1" si="3"/>
        <v>#NAME?</v>
      </c>
      <c r="X7" s="666" t="s">
        <v>3572</v>
      </c>
      <c r="Z7" s="1860" t="s">
        <v>7461</v>
      </c>
      <c r="AA7" s="1562"/>
      <c r="AB7" s="1858">
        <v>44760</v>
      </c>
      <c r="AC7" s="14" t="s">
        <v>55</v>
      </c>
      <c r="AD7" s="14" t="s">
        <v>7462</v>
      </c>
      <c r="AE7" s="14">
        <v>4000</v>
      </c>
    </row>
    <row r="8" spans="1:35" ht="13.8">
      <c r="A8" s="1859">
        <v>44743</v>
      </c>
      <c r="B8" s="666" t="s">
        <v>3473</v>
      </c>
      <c r="C8" s="666"/>
      <c r="D8" s="666" t="s">
        <v>3570</v>
      </c>
      <c r="E8" s="666" t="s">
        <v>86</v>
      </c>
      <c r="F8" s="666" t="s">
        <v>3547</v>
      </c>
      <c r="G8" s="1245">
        <v>8500</v>
      </c>
      <c r="H8" s="1853"/>
      <c r="I8" s="666" t="s">
        <v>3453</v>
      </c>
      <c r="J8" s="1699"/>
      <c r="K8" s="1845" t="e">
        <f t="shared" ca="1" si="4"/>
        <v>#NAME?</v>
      </c>
      <c r="L8" s="1846"/>
      <c r="M8" s="1845"/>
      <c r="N8" s="1239"/>
      <c r="O8" s="1239">
        <v>4300</v>
      </c>
      <c r="P8" s="1239"/>
      <c r="Q8" s="1239"/>
      <c r="R8" s="1239"/>
      <c r="S8" s="1239"/>
      <c r="T8" s="1239"/>
      <c r="U8" s="1239" t="e">
        <f t="shared" ca="1" si="2"/>
        <v>#NAME?</v>
      </c>
      <c r="V8" s="1357" t="e">
        <f t="shared" ca="1" si="3"/>
        <v>#NAME?</v>
      </c>
      <c r="X8" s="666" t="s">
        <v>3572</v>
      </c>
      <c r="Z8" s="1860" t="s">
        <v>7463</v>
      </c>
      <c r="AA8" s="1562"/>
      <c r="AB8" s="1858">
        <v>44760</v>
      </c>
      <c r="AC8" s="14" t="s">
        <v>55</v>
      </c>
      <c r="AD8" s="14" t="s">
        <v>7464</v>
      </c>
      <c r="AE8" s="14">
        <v>4000</v>
      </c>
    </row>
    <row r="9" spans="1:35" ht="13.8" hidden="1">
      <c r="A9" s="1859">
        <v>44743</v>
      </c>
      <c r="B9" s="666" t="s">
        <v>1170</v>
      </c>
      <c r="C9" s="666" t="s">
        <v>3446</v>
      </c>
      <c r="D9" s="666" t="s">
        <v>3579</v>
      </c>
      <c r="E9" s="666" t="s">
        <v>3448</v>
      </c>
      <c r="F9" s="666" t="s">
        <v>3486</v>
      </c>
      <c r="G9" s="1245">
        <v>15000</v>
      </c>
      <c r="H9" s="1853"/>
      <c r="I9" s="666" t="s">
        <v>3453</v>
      </c>
      <c r="J9" s="1699"/>
      <c r="K9" s="1845" t="e">
        <f t="shared" ca="1" si="4"/>
        <v>#NAME?</v>
      </c>
      <c r="L9" s="1845"/>
      <c r="M9" s="1845" t="e">
        <f t="shared" ref="M9:M10" ca="1" si="5">_xludf.IFS(C9="成田机场",4000,C9="羽田机场",1000)</f>
        <v>#NAME?</v>
      </c>
      <c r="N9" s="1239"/>
      <c r="O9" s="1239">
        <v>3000</v>
      </c>
      <c r="P9" s="1239"/>
      <c r="Q9" s="1239"/>
      <c r="R9" s="1239"/>
      <c r="S9" s="1239"/>
      <c r="T9" s="1239"/>
      <c r="U9" s="1239" t="e">
        <f t="shared" ca="1" si="2"/>
        <v>#NAME?</v>
      </c>
      <c r="V9" s="1357" t="e">
        <f t="shared" ca="1" si="3"/>
        <v>#NAME?</v>
      </c>
      <c r="X9" s="666" t="s">
        <v>27</v>
      </c>
      <c r="Z9" s="1860" t="s">
        <v>7465</v>
      </c>
      <c r="AA9" s="1562"/>
      <c r="AB9" s="1858">
        <v>44760</v>
      </c>
      <c r="AC9" s="14" t="s">
        <v>86</v>
      </c>
      <c r="AD9" s="14" t="s">
        <v>7466</v>
      </c>
      <c r="AE9" s="14">
        <v>8000</v>
      </c>
    </row>
    <row r="10" spans="1:35" ht="13.8">
      <c r="A10" s="1859">
        <v>44743</v>
      </c>
      <c r="B10" s="666" t="s">
        <v>1170</v>
      </c>
      <c r="C10" s="666" t="s">
        <v>3446</v>
      </c>
      <c r="D10" s="666" t="s">
        <v>3579</v>
      </c>
      <c r="E10" s="666" t="s">
        <v>110</v>
      </c>
      <c r="F10" s="666" t="s">
        <v>3477</v>
      </c>
      <c r="G10" s="1245">
        <v>15000</v>
      </c>
      <c r="H10" s="1853"/>
      <c r="I10" s="666" t="s">
        <v>3453</v>
      </c>
      <c r="J10" s="1699"/>
      <c r="K10" s="1845" t="e">
        <f t="shared" ca="1" si="4"/>
        <v>#NAME?</v>
      </c>
      <c r="L10" s="1846"/>
      <c r="M10" s="1845" t="e">
        <f t="shared" ca="1" si="5"/>
        <v>#NAME?</v>
      </c>
      <c r="N10" s="1239"/>
      <c r="O10" s="1239">
        <v>3000</v>
      </c>
      <c r="P10" s="1239"/>
      <c r="Q10" s="1239"/>
      <c r="R10" s="1239"/>
      <c r="S10" s="1239"/>
      <c r="T10" s="1239"/>
      <c r="U10" s="1239" t="e">
        <f t="shared" ca="1" si="2"/>
        <v>#NAME?</v>
      </c>
      <c r="V10" s="1357" t="e">
        <f t="shared" ca="1" si="3"/>
        <v>#NAME?</v>
      </c>
      <c r="X10" s="666" t="s">
        <v>27</v>
      </c>
      <c r="Z10" s="1860" t="s">
        <v>7467</v>
      </c>
      <c r="AA10" s="1562"/>
      <c r="AB10" s="1858">
        <v>44765</v>
      </c>
      <c r="AC10" s="14" t="s">
        <v>84</v>
      </c>
      <c r="AD10" s="14" t="s">
        <v>7468</v>
      </c>
      <c r="AE10" s="14">
        <v>22000</v>
      </c>
    </row>
    <row r="11" spans="1:35" ht="13.8">
      <c r="A11" s="1859">
        <v>44743</v>
      </c>
      <c r="B11" s="666" t="s">
        <v>1906</v>
      </c>
      <c r="C11" s="666"/>
      <c r="D11" s="666" t="s">
        <v>3919</v>
      </c>
      <c r="E11" s="666" t="s">
        <v>39</v>
      </c>
      <c r="F11" s="666" t="s">
        <v>3629</v>
      </c>
      <c r="G11" s="1245">
        <v>19200</v>
      </c>
      <c r="H11" s="1853"/>
      <c r="I11" s="666" t="s">
        <v>3453</v>
      </c>
      <c r="J11" s="1699"/>
      <c r="K11" s="1855">
        <f>G11*0.12</f>
        <v>2304</v>
      </c>
      <c r="L11" s="1846"/>
      <c r="M11" s="1845"/>
      <c r="N11" s="1239">
        <f>(G11-K11-M11)*0.7</f>
        <v>11827.199999999999</v>
      </c>
      <c r="O11" s="1239"/>
      <c r="P11" s="1239"/>
      <c r="Q11" s="1239"/>
      <c r="R11" s="1239"/>
      <c r="S11" s="1239"/>
      <c r="T11" s="1239"/>
      <c r="U11" s="1239">
        <f t="shared" si="2"/>
        <v>5068.8000000000011</v>
      </c>
      <c r="V11" s="1357">
        <f t="shared" si="3"/>
        <v>0.26400000000000007</v>
      </c>
      <c r="X11" s="666" t="s">
        <v>27</v>
      </c>
      <c r="Z11" s="1860" t="s">
        <v>7469</v>
      </c>
      <c r="AA11" s="1562"/>
      <c r="AB11" s="1858">
        <v>44766</v>
      </c>
      <c r="AC11" s="14" t="s">
        <v>86</v>
      </c>
      <c r="AD11" s="14" t="s">
        <v>7470</v>
      </c>
      <c r="AE11" s="14">
        <v>5000</v>
      </c>
    </row>
    <row r="12" spans="1:35" ht="13.8" hidden="1">
      <c r="A12" s="1859">
        <v>44743</v>
      </c>
      <c r="B12" s="666" t="s">
        <v>1170</v>
      </c>
      <c r="C12" s="666" t="s">
        <v>3446</v>
      </c>
      <c r="D12" s="666" t="s">
        <v>3579</v>
      </c>
      <c r="E12" s="666" t="s">
        <v>27</v>
      </c>
      <c r="F12" s="666" t="s">
        <v>3449</v>
      </c>
      <c r="G12" s="1245">
        <v>15000</v>
      </c>
      <c r="H12" s="1853"/>
      <c r="I12" s="666" t="s">
        <v>3453</v>
      </c>
      <c r="J12" s="1699"/>
      <c r="K12" s="1845" t="e">
        <f t="shared" ref="K12:K14" ca="1" si="6">_xludf.IFS(C12="成田机场",3000,C12="羽田机场",1200,D12="NearMe",1000)</f>
        <v>#NAME?</v>
      </c>
      <c r="L12" s="1845"/>
      <c r="M12" s="1845" t="e">
        <f t="shared" ref="M12:M14" ca="1" si="7">_xludf.IFS(C12="成田机场",4000,C12="羽田机场",1000)</f>
        <v>#NAME?</v>
      </c>
      <c r="N12" s="1239"/>
      <c r="O12" s="1239">
        <v>3000</v>
      </c>
      <c r="P12" s="1239"/>
      <c r="Q12" s="1239"/>
      <c r="R12" s="1239"/>
      <c r="S12" s="1239"/>
      <c r="T12" s="1239"/>
      <c r="U12" s="1239" t="e">
        <f t="shared" ca="1" si="2"/>
        <v>#NAME?</v>
      </c>
      <c r="V12" s="1357" t="e">
        <f t="shared" ca="1" si="3"/>
        <v>#NAME?</v>
      </c>
      <c r="X12" s="666" t="s">
        <v>27</v>
      </c>
      <c r="Z12" s="1860" t="s">
        <v>7471</v>
      </c>
      <c r="AA12" s="1562"/>
      <c r="AB12" s="1858">
        <v>44768</v>
      </c>
      <c r="AC12" s="14" t="s">
        <v>86</v>
      </c>
      <c r="AD12" s="14" t="s">
        <v>7472</v>
      </c>
      <c r="AE12" s="14">
        <v>4000</v>
      </c>
    </row>
    <row r="13" spans="1:35" ht="13.8" hidden="1">
      <c r="A13" s="1859">
        <v>44743</v>
      </c>
      <c r="B13" s="666" t="s">
        <v>1170</v>
      </c>
      <c r="C13" s="666" t="s">
        <v>3446</v>
      </c>
      <c r="D13" s="666" t="s">
        <v>3579</v>
      </c>
      <c r="E13" s="666" t="s">
        <v>8</v>
      </c>
      <c r="F13" s="666" t="s">
        <v>3686</v>
      </c>
      <c r="G13" s="1245">
        <v>15000</v>
      </c>
      <c r="H13" s="1853"/>
      <c r="I13" s="666" t="s">
        <v>3453</v>
      </c>
      <c r="J13" s="1699"/>
      <c r="K13" s="1845" t="e">
        <f t="shared" ca="1" si="6"/>
        <v>#NAME?</v>
      </c>
      <c r="L13" s="1845"/>
      <c r="M13" s="1845" t="e">
        <f t="shared" ca="1" si="7"/>
        <v>#NAME?</v>
      </c>
      <c r="N13" s="1239"/>
      <c r="O13" s="1239">
        <v>3000</v>
      </c>
      <c r="P13" s="1239"/>
      <c r="Q13" s="1239"/>
      <c r="R13" s="1239"/>
      <c r="S13" s="1239"/>
      <c r="T13" s="1239"/>
      <c r="U13" s="1239" t="e">
        <f t="shared" ca="1" si="2"/>
        <v>#NAME?</v>
      </c>
      <c r="V13" s="1357" t="e">
        <f t="shared" ca="1" si="3"/>
        <v>#NAME?</v>
      </c>
      <c r="X13" s="666" t="s">
        <v>27</v>
      </c>
      <c r="Z13" s="1860" t="s">
        <v>7473</v>
      </c>
      <c r="AA13" s="1562"/>
      <c r="AB13" s="1858">
        <v>44770</v>
      </c>
      <c r="AC13" s="14" t="s">
        <v>34</v>
      </c>
      <c r="AD13" s="14" t="s">
        <v>7331</v>
      </c>
      <c r="AE13" s="955" t="s">
        <v>7474</v>
      </c>
    </row>
    <row r="14" spans="1:35" ht="13.8">
      <c r="A14" s="1859">
        <v>44743</v>
      </c>
      <c r="B14" s="666" t="s">
        <v>1170</v>
      </c>
      <c r="C14" s="666" t="s">
        <v>3456</v>
      </c>
      <c r="D14" s="666" t="s">
        <v>3521</v>
      </c>
      <c r="E14" s="666" t="s">
        <v>86</v>
      </c>
      <c r="F14" s="666" t="s">
        <v>3547</v>
      </c>
      <c r="G14" s="1245">
        <v>15000</v>
      </c>
      <c r="H14" s="1853"/>
      <c r="I14" s="666" t="s">
        <v>3453</v>
      </c>
      <c r="J14" s="1699"/>
      <c r="K14" s="1845" t="e">
        <f t="shared" ca="1" si="6"/>
        <v>#NAME?</v>
      </c>
      <c r="L14" s="1846"/>
      <c r="M14" s="1845" t="e">
        <f t="shared" ca="1" si="7"/>
        <v>#NAME?</v>
      </c>
      <c r="N14" s="1239"/>
      <c r="O14" s="1239">
        <v>4000</v>
      </c>
      <c r="P14" s="1239"/>
      <c r="Q14" s="1239"/>
      <c r="R14" s="1239"/>
      <c r="S14" s="1239"/>
      <c r="T14" s="1239"/>
      <c r="U14" s="1239" t="e">
        <f t="shared" ca="1" si="2"/>
        <v>#NAME?</v>
      </c>
      <c r="V14" s="1357" t="e">
        <f t="shared" ca="1" si="3"/>
        <v>#NAME?</v>
      </c>
      <c r="X14" s="666" t="s">
        <v>107</v>
      </c>
      <c r="Z14" s="1860" t="s">
        <v>7475</v>
      </c>
      <c r="AA14" s="1562"/>
      <c r="AB14" s="1858">
        <v>44771</v>
      </c>
      <c r="AC14" s="14" t="s">
        <v>86</v>
      </c>
      <c r="AD14" s="14" t="s">
        <v>7353</v>
      </c>
      <c r="AE14" s="14">
        <v>4000</v>
      </c>
    </row>
    <row r="15" spans="1:35" ht="13.8">
      <c r="A15" s="1859">
        <v>44743</v>
      </c>
      <c r="B15" s="666" t="s">
        <v>1906</v>
      </c>
      <c r="C15" s="666"/>
      <c r="D15" s="666" t="s">
        <v>3919</v>
      </c>
      <c r="E15" s="666" t="s">
        <v>49</v>
      </c>
      <c r="F15" s="666" t="s">
        <v>3486</v>
      </c>
      <c r="G15" s="1245">
        <v>33600</v>
      </c>
      <c r="H15" s="1853"/>
      <c r="I15" s="666" t="s">
        <v>3453</v>
      </c>
      <c r="J15" s="1699"/>
      <c r="K15" s="1855">
        <f>G15*0.12</f>
        <v>4032</v>
      </c>
      <c r="L15" s="1846">
        <v>4026</v>
      </c>
      <c r="M15" s="1845"/>
      <c r="N15" s="1239">
        <f>(G15-K15-M15)*0.7</f>
        <v>20697.599999999999</v>
      </c>
      <c r="O15" s="1239"/>
      <c r="P15" s="1239"/>
      <c r="Q15" s="1239"/>
      <c r="R15" s="1239"/>
      <c r="S15" s="1239"/>
      <c r="T15" s="1239"/>
      <c r="U15" s="1239">
        <f t="shared" si="2"/>
        <v>8870.4000000000015</v>
      </c>
      <c r="V15" s="1357">
        <f t="shared" si="3"/>
        <v>0.26400000000000007</v>
      </c>
      <c r="X15" s="666" t="s">
        <v>27</v>
      </c>
      <c r="Z15" s="1860" t="s">
        <v>7476</v>
      </c>
      <c r="AA15" s="1562"/>
      <c r="AB15" s="1858">
        <v>44772</v>
      </c>
      <c r="AC15" s="14" t="s">
        <v>84</v>
      </c>
      <c r="AD15" s="14" t="s">
        <v>7369</v>
      </c>
      <c r="AE15" s="14">
        <v>8000</v>
      </c>
    </row>
    <row r="16" spans="1:35" ht="13.8">
      <c r="A16" s="1859">
        <v>44743</v>
      </c>
      <c r="B16" s="666" t="s">
        <v>570</v>
      </c>
      <c r="C16" s="666" t="s">
        <v>3456</v>
      </c>
      <c r="D16" s="666" t="s">
        <v>1371</v>
      </c>
      <c r="E16" s="666" t="s">
        <v>86</v>
      </c>
      <c r="F16" s="666" t="s">
        <v>3547</v>
      </c>
      <c r="G16" s="1245">
        <f>800*100/I1</f>
        <v>16701.461377870564</v>
      </c>
      <c r="H16" s="1853"/>
      <c r="I16" s="1862" t="s">
        <v>3450</v>
      </c>
      <c r="J16" s="1699"/>
      <c r="K16" s="1845" t="e">
        <f ca="1">_xludf.IFS(C16="成田机场",3000,C16="羽田机场",1200,D16="NearMe",1000)</f>
        <v>#NAME?</v>
      </c>
      <c r="L16" s="1846"/>
      <c r="M16" s="1845" t="e">
        <f ca="1">_xludf.IFS(C16="成田机场",4000,C16="羽田机场",1000)</f>
        <v>#NAME?</v>
      </c>
      <c r="N16" s="1239"/>
      <c r="O16" s="1239">
        <v>4000</v>
      </c>
      <c r="P16" s="1239"/>
      <c r="Q16" s="1239"/>
      <c r="R16" s="1239"/>
      <c r="S16" s="1239"/>
      <c r="T16" s="1239"/>
      <c r="U16" s="1239" t="e">
        <f t="shared" ca="1" si="2"/>
        <v>#NAME?</v>
      </c>
      <c r="V16" s="1357" t="e">
        <f t="shared" ca="1" si="3"/>
        <v>#NAME?</v>
      </c>
      <c r="X16" s="666" t="s">
        <v>1540</v>
      </c>
      <c r="Z16" s="1860" t="s">
        <v>7477</v>
      </c>
      <c r="AA16" s="1562"/>
    </row>
    <row r="17" spans="1:35" ht="13.8">
      <c r="A17" s="1859">
        <v>44743</v>
      </c>
      <c r="B17" s="666" t="s">
        <v>1906</v>
      </c>
      <c r="C17" s="666"/>
      <c r="D17" s="666" t="s">
        <v>3919</v>
      </c>
      <c r="E17" s="666" t="s">
        <v>2979</v>
      </c>
      <c r="F17" s="666" t="s">
        <v>3501</v>
      </c>
      <c r="G17" s="1245">
        <v>36000</v>
      </c>
      <c r="H17" s="1853"/>
      <c r="I17" s="666" t="s">
        <v>3453</v>
      </c>
      <c r="J17" s="1699"/>
      <c r="K17" s="1855">
        <f>G17*0.12</f>
        <v>4320</v>
      </c>
      <c r="L17" s="1846">
        <v>6958</v>
      </c>
      <c r="M17" s="1845"/>
      <c r="N17" s="1239"/>
      <c r="O17" s="1239">
        <v>22100</v>
      </c>
      <c r="P17" s="1239"/>
      <c r="Q17" s="1239"/>
      <c r="R17" s="1239"/>
      <c r="S17" s="1239"/>
      <c r="T17" s="1239"/>
      <c r="U17" s="1239">
        <f t="shared" si="2"/>
        <v>9580</v>
      </c>
      <c r="V17" s="1357">
        <f t="shared" si="3"/>
        <v>0.26611111111111113</v>
      </c>
      <c r="X17" s="666" t="s">
        <v>27</v>
      </c>
      <c r="Z17" s="1860" t="s">
        <v>7478</v>
      </c>
      <c r="AA17" s="1562"/>
    </row>
    <row r="18" spans="1:35" ht="13.8">
      <c r="A18" s="1859">
        <v>44743</v>
      </c>
      <c r="B18" s="666" t="s">
        <v>3473</v>
      </c>
      <c r="C18" s="666"/>
      <c r="D18" s="666" t="s">
        <v>3570</v>
      </c>
      <c r="E18" s="666" t="s">
        <v>3910</v>
      </c>
      <c r="F18" s="666" t="s">
        <v>3571</v>
      </c>
      <c r="G18" s="1245">
        <v>11000</v>
      </c>
      <c r="H18" s="1853"/>
      <c r="I18" s="666" t="s">
        <v>3453</v>
      </c>
      <c r="J18" s="1699"/>
      <c r="K18" s="1845" t="e">
        <f t="shared" ref="K18:K21" ca="1" si="8">_xludf.IFS(C18="成田机场",3000,C18="羽田机场",1200,D18="NearMe",1000)</f>
        <v>#NAME?</v>
      </c>
      <c r="L18" s="1846"/>
      <c r="M18" s="1845"/>
      <c r="N18" s="1239"/>
      <c r="O18" s="1239">
        <v>5300</v>
      </c>
      <c r="P18" s="1239"/>
      <c r="Q18" s="1239"/>
      <c r="R18" s="1239"/>
      <c r="S18" s="1239"/>
      <c r="T18" s="1239"/>
      <c r="U18" s="1239" t="e">
        <f t="shared" ca="1" si="2"/>
        <v>#NAME?</v>
      </c>
      <c r="V18" s="1357" t="e">
        <f t="shared" ca="1" si="3"/>
        <v>#NAME?</v>
      </c>
      <c r="X18" s="666" t="s">
        <v>3572</v>
      </c>
      <c r="Z18" s="1860" t="s">
        <v>7479</v>
      </c>
      <c r="AA18" s="1562"/>
    </row>
    <row r="19" spans="1:35" ht="13.8">
      <c r="A19" s="1859">
        <v>44743</v>
      </c>
      <c r="B19" s="666" t="s">
        <v>3473</v>
      </c>
      <c r="C19" s="666"/>
      <c r="D19" s="666" t="s">
        <v>3570</v>
      </c>
      <c r="E19" s="666" t="s">
        <v>55</v>
      </c>
      <c r="F19" s="666" t="s">
        <v>3512</v>
      </c>
      <c r="G19" s="1245">
        <v>11000</v>
      </c>
      <c r="H19" s="1853"/>
      <c r="I19" s="666" t="s">
        <v>3453</v>
      </c>
      <c r="J19" s="1699"/>
      <c r="K19" s="1845" t="e">
        <f t="shared" ca="1" si="8"/>
        <v>#NAME?</v>
      </c>
      <c r="L19" s="1846"/>
      <c r="M19" s="1845"/>
      <c r="N19" s="1239"/>
      <c r="O19" s="1239">
        <v>5300</v>
      </c>
      <c r="P19" s="1239"/>
      <c r="Q19" s="1239"/>
      <c r="R19" s="1239"/>
      <c r="S19" s="1239"/>
      <c r="T19" s="1239"/>
      <c r="U19" s="1239" t="e">
        <f t="shared" ca="1" si="2"/>
        <v>#NAME?</v>
      </c>
      <c r="V19" s="1357" t="e">
        <f t="shared" ca="1" si="3"/>
        <v>#NAME?</v>
      </c>
      <c r="X19" s="666" t="s">
        <v>3572</v>
      </c>
      <c r="Z19" s="1860" t="s">
        <v>7480</v>
      </c>
      <c r="AA19" s="1562"/>
    </row>
    <row r="20" spans="1:35" ht="13.8">
      <c r="A20" s="1859">
        <v>44743</v>
      </c>
      <c r="B20" s="666" t="s">
        <v>3473</v>
      </c>
      <c r="C20" s="666"/>
      <c r="D20" s="666" t="s">
        <v>3570</v>
      </c>
      <c r="E20" s="666" t="s">
        <v>86</v>
      </c>
      <c r="F20" s="666" t="s">
        <v>3547</v>
      </c>
      <c r="G20" s="1245">
        <v>8500</v>
      </c>
      <c r="H20" s="1853"/>
      <c r="I20" s="666" t="s">
        <v>3453</v>
      </c>
      <c r="J20" s="1699"/>
      <c r="K20" s="1845" t="e">
        <f t="shared" ca="1" si="8"/>
        <v>#NAME?</v>
      </c>
      <c r="L20" s="1846"/>
      <c r="M20" s="1845"/>
      <c r="N20" s="1239"/>
      <c r="O20" s="1239">
        <v>4300</v>
      </c>
      <c r="P20" s="1239"/>
      <c r="Q20" s="1239"/>
      <c r="R20" s="1239"/>
      <c r="S20" s="1239"/>
      <c r="T20" s="1239"/>
      <c r="U20" s="1239" t="e">
        <f t="shared" ca="1" si="2"/>
        <v>#NAME?</v>
      </c>
      <c r="V20" s="1357" t="e">
        <f t="shared" ca="1" si="3"/>
        <v>#NAME?</v>
      </c>
      <c r="X20" s="666" t="s">
        <v>3572</v>
      </c>
      <c r="Z20" s="1860" t="s">
        <v>7481</v>
      </c>
      <c r="AA20" s="1562"/>
    </row>
    <row r="21" spans="1:35" ht="13.8">
      <c r="A21" s="1859">
        <v>44743</v>
      </c>
      <c r="B21" s="666" t="s">
        <v>570</v>
      </c>
      <c r="C21" s="666" t="s">
        <v>3456</v>
      </c>
      <c r="D21" s="666" t="s">
        <v>3447</v>
      </c>
      <c r="E21" s="666" t="s">
        <v>60</v>
      </c>
      <c r="F21" s="666" t="s">
        <v>3517</v>
      </c>
      <c r="G21" s="1245">
        <f>1600*100/I1</f>
        <v>33402.922755741129</v>
      </c>
      <c r="H21" s="1853"/>
      <c r="I21" s="1862" t="s">
        <v>3450</v>
      </c>
      <c r="J21" s="1795">
        <f>500*100/I1</f>
        <v>10438.413361169101</v>
      </c>
      <c r="K21" s="1845" t="e">
        <f t="shared" ca="1" si="8"/>
        <v>#NAME?</v>
      </c>
      <c r="L21" s="1846"/>
      <c r="M21" s="1845" t="e">
        <f ca="1">_xludf.IFS(C21="成田机场",4000,C21="羽田机场",1000)</f>
        <v>#NAME?</v>
      </c>
      <c r="N21" s="1239" t="e">
        <f ca="1">(15000-K21-M21)*0.7</f>
        <v>#NAME?</v>
      </c>
      <c r="O21" s="1239"/>
      <c r="P21" s="1239"/>
      <c r="Q21" s="1239"/>
      <c r="R21" s="1239"/>
      <c r="S21" s="1239"/>
      <c r="T21" s="1239"/>
      <c r="U21" s="1239" t="e">
        <f t="shared" ca="1" si="2"/>
        <v>#NAME?</v>
      </c>
      <c r="V21" s="1357" t="e">
        <f t="shared" ca="1" si="3"/>
        <v>#NAME?</v>
      </c>
      <c r="X21" s="666" t="s">
        <v>107</v>
      </c>
      <c r="Z21" s="1860" t="s">
        <v>7482</v>
      </c>
      <c r="AA21" s="1562"/>
    </row>
    <row r="22" spans="1:35" ht="13.8">
      <c r="A22" s="1863">
        <v>44743</v>
      </c>
      <c r="B22" s="1345" t="s">
        <v>1906</v>
      </c>
      <c r="C22" s="1345"/>
      <c r="D22" s="1345" t="s">
        <v>3919</v>
      </c>
      <c r="E22" s="1345" t="s">
        <v>40</v>
      </c>
      <c r="F22" s="1345" t="s">
        <v>3449</v>
      </c>
      <c r="G22" s="1361">
        <v>36000</v>
      </c>
      <c r="H22" s="1853"/>
      <c r="I22" s="1345" t="s">
        <v>3453</v>
      </c>
      <c r="J22" s="1864"/>
      <c r="K22" s="1855">
        <f t="shared" ref="K22:K25" si="9">G22*0.12</f>
        <v>4320</v>
      </c>
      <c r="L22" s="1846"/>
      <c r="M22" s="1865"/>
      <c r="N22" s="1256">
        <f t="shared" ref="N22:N23" si="10">(G22-K22-M22)*0.7</f>
        <v>22176</v>
      </c>
      <c r="O22" s="1256"/>
      <c r="P22" s="1256"/>
      <c r="Q22" s="1256"/>
      <c r="R22" s="1256"/>
      <c r="S22" s="1256"/>
      <c r="T22" s="1256"/>
      <c r="U22" s="1256">
        <f t="shared" si="2"/>
        <v>9504</v>
      </c>
      <c r="V22" s="1364">
        <f t="shared" si="3"/>
        <v>0.26400000000000001</v>
      </c>
      <c r="W22" s="1260"/>
      <c r="X22" s="1345" t="s">
        <v>27</v>
      </c>
      <c r="Y22" s="1260"/>
      <c r="Z22" s="1866" t="s">
        <v>7483</v>
      </c>
      <c r="AA22" s="1584"/>
      <c r="AB22" s="1260"/>
      <c r="AC22" s="1260"/>
      <c r="AD22" s="1260"/>
      <c r="AE22" s="1260"/>
      <c r="AF22" s="1260"/>
      <c r="AG22" s="1260"/>
      <c r="AH22" s="1260"/>
      <c r="AI22" s="1260"/>
    </row>
    <row r="23" spans="1:35" ht="13.8">
      <c r="A23" s="1850">
        <v>44744</v>
      </c>
      <c r="B23" s="1851" t="s">
        <v>1906</v>
      </c>
      <c r="C23" s="1851"/>
      <c r="D23" s="1851" t="s">
        <v>3919</v>
      </c>
      <c r="E23" s="1851" t="s">
        <v>60</v>
      </c>
      <c r="F23" s="1851" t="s">
        <v>3517</v>
      </c>
      <c r="G23" s="1852">
        <v>21600</v>
      </c>
      <c r="H23" s="1853"/>
      <c r="I23" s="1851" t="s">
        <v>3453</v>
      </c>
      <c r="J23" s="1854"/>
      <c r="K23" s="1855">
        <f t="shared" si="9"/>
        <v>2592</v>
      </c>
      <c r="L23" s="1856"/>
      <c r="M23" s="1855"/>
      <c r="N23" s="1239">
        <f t="shared" si="10"/>
        <v>13305.599999999999</v>
      </c>
      <c r="O23" s="1229"/>
      <c r="P23" s="1229"/>
      <c r="Q23" s="1239"/>
      <c r="R23" s="1239"/>
      <c r="S23" s="1239"/>
      <c r="T23" s="1239"/>
      <c r="U23" s="1239">
        <f t="shared" si="2"/>
        <v>5702.4000000000015</v>
      </c>
      <c r="V23" s="1357">
        <f t="shared" si="3"/>
        <v>0.26400000000000007</v>
      </c>
      <c r="W23" s="1227"/>
      <c r="X23" s="1851" t="s">
        <v>27</v>
      </c>
      <c r="Y23" s="1227"/>
      <c r="Z23" s="1857" t="s">
        <v>7484</v>
      </c>
      <c r="AA23" s="1562"/>
    </row>
    <row r="24" spans="1:35" ht="13.8">
      <c r="A24" s="1859">
        <v>44744</v>
      </c>
      <c r="B24" s="666" t="s">
        <v>1906</v>
      </c>
      <c r="C24" s="666"/>
      <c r="D24" s="666" t="s">
        <v>3919</v>
      </c>
      <c r="E24" s="666" t="s">
        <v>98</v>
      </c>
      <c r="F24" s="666" t="s">
        <v>3629</v>
      </c>
      <c r="G24" s="1245">
        <v>21600</v>
      </c>
      <c r="H24" s="1853"/>
      <c r="I24" s="666" t="s">
        <v>3453</v>
      </c>
      <c r="J24" s="1699"/>
      <c r="K24" s="1855">
        <f t="shared" si="9"/>
        <v>2592</v>
      </c>
      <c r="L24" s="1846">
        <v>9741</v>
      </c>
      <c r="M24" s="1845"/>
      <c r="N24" s="1239"/>
      <c r="O24" s="1239">
        <v>13000</v>
      </c>
      <c r="P24" s="1239"/>
      <c r="Q24" s="1239"/>
      <c r="R24" s="1239"/>
      <c r="S24" s="1239"/>
      <c r="T24" s="1239"/>
      <c r="U24" s="1239">
        <f t="shared" si="2"/>
        <v>6008</v>
      </c>
      <c r="V24" s="1357">
        <f t="shared" si="3"/>
        <v>0.27814814814814814</v>
      </c>
      <c r="X24" s="666" t="s">
        <v>27</v>
      </c>
      <c r="Z24" s="1860" t="s">
        <v>7485</v>
      </c>
      <c r="AA24" s="1562"/>
    </row>
    <row r="25" spans="1:35" ht="13.8">
      <c r="A25" s="1859">
        <v>44744</v>
      </c>
      <c r="B25" s="666" t="s">
        <v>1906</v>
      </c>
      <c r="C25" s="666"/>
      <c r="D25" s="666" t="s">
        <v>3919</v>
      </c>
      <c r="E25" s="666" t="s">
        <v>34</v>
      </c>
      <c r="F25" s="666" t="s">
        <v>3626</v>
      </c>
      <c r="G25" s="1245">
        <v>19200</v>
      </c>
      <c r="H25" s="1853"/>
      <c r="I25" s="666" t="s">
        <v>3453</v>
      </c>
      <c r="J25" s="1699"/>
      <c r="K25" s="1855">
        <f t="shared" si="9"/>
        <v>2304</v>
      </c>
      <c r="L25" s="1846"/>
      <c r="M25" s="1845"/>
      <c r="N25" s="1239">
        <f>(G25-K25-M25)*0.7</f>
        <v>11827.199999999999</v>
      </c>
      <c r="O25" s="1239"/>
      <c r="P25" s="1239"/>
      <c r="Q25" s="1239"/>
      <c r="R25" s="1239"/>
      <c r="S25" s="1239"/>
      <c r="T25" s="1239"/>
      <c r="U25" s="1239">
        <f t="shared" si="2"/>
        <v>5068.8000000000011</v>
      </c>
      <c r="V25" s="1357">
        <f t="shared" si="3"/>
        <v>0.26400000000000007</v>
      </c>
      <c r="X25" s="666" t="s">
        <v>27</v>
      </c>
      <c r="Z25" s="1860" t="s">
        <v>7486</v>
      </c>
      <c r="AA25" s="1562"/>
    </row>
    <row r="26" spans="1:35" ht="13.8">
      <c r="A26" s="1859">
        <v>44744</v>
      </c>
      <c r="B26" s="666" t="s">
        <v>1170</v>
      </c>
      <c r="C26" s="666" t="s">
        <v>3456</v>
      </c>
      <c r="D26" s="666" t="s">
        <v>3579</v>
      </c>
      <c r="E26" s="666" t="s">
        <v>86</v>
      </c>
      <c r="F26" s="666" t="s">
        <v>3477</v>
      </c>
      <c r="G26" s="1245">
        <v>25000</v>
      </c>
      <c r="H26" s="1853"/>
      <c r="I26" s="666" t="s">
        <v>3453</v>
      </c>
      <c r="J26" s="1699"/>
      <c r="K26" s="1845" t="e">
        <f ca="1">_xludf.IFS(C26="成田机场",3000,C26="羽田机场",1200,D26="NearMe",1000)</f>
        <v>#NAME?</v>
      </c>
      <c r="L26" s="1846"/>
      <c r="M26" s="1845" t="e">
        <f ca="1">_xludf.IFS(C26="成田机场",4000,C26="羽田机场",1000)</f>
        <v>#NAME?</v>
      </c>
      <c r="N26" s="1239"/>
      <c r="O26" s="1239">
        <v>4000</v>
      </c>
      <c r="P26" s="1239"/>
      <c r="Q26" s="1239"/>
      <c r="R26" s="1239"/>
      <c r="S26" s="1239"/>
      <c r="T26" s="1239"/>
      <c r="U26" s="1239" t="e">
        <f t="shared" ca="1" si="2"/>
        <v>#NAME?</v>
      </c>
      <c r="V26" s="1357" t="e">
        <f t="shared" ca="1" si="3"/>
        <v>#NAME?</v>
      </c>
      <c r="X26" s="666" t="s">
        <v>27</v>
      </c>
      <c r="Z26" s="1860" t="s">
        <v>7487</v>
      </c>
      <c r="AA26" s="1562"/>
    </row>
    <row r="27" spans="1:35" ht="13.8">
      <c r="A27" s="1859">
        <v>44744</v>
      </c>
      <c r="B27" s="666" t="s">
        <v>1906</v>
      </c>
      <c r="C27" s="666"/>
      <c r="D27" s="666" t="s">
        <v>3919</v>
      </c>
      <c r="E27" s="666" t="s">
        <v>3079</v>
      </c>
      <c r="F27" s="666" t="s">
        <v>3471</v>
      </c>
      <c r="G27" s="1245">
        <v>40800</v>
      </c>
      <c r="H27" s="1853"/>
      <c r="I27" s="666" t="s">
        <v>3453</v>
      </c>
      <c r="J27" s="1699"/>
      <c r="K27" s="1855">
        <f>G27*0.12</f>
        <v>4896</v>
      </c>
      <c r="L27" s="1846"/>
      <c r="M27" s="1845"/>
      <c r="N27" s="1239"/>
      <c r="O27" s="1239">
        <v>24700</v>
      </c>
      <c r="P27" s="1239"/>
      <c r="Q27" s="1239"/>
      <c r="R27" s="1239"/>
      <c r="S27" s="1239"/>
      <c r="T27" s="1239"/>
      <c r="U27" s="1239">
        <f t="shared" si="2"/>
        <v>11204</v>
      </c>
      <c r="V27" s="1357">
        <f t="shared" si="3"/>
        <v>0.27460784313725489</v>
      </c>
      <c r="X27" s="666" t="s">
        <v>27</v>
      </c>
      <c r="Z27" s="1860" t="s">
        <v>7488</v>
      </c>
      <c r="AA27" s="1562"/>
    </row>
    <row r="28" spans="1:35" ht="13.8">
      <c r="A28" s="1859">
        <v>44744</v>
      </c>
      <c r="B28" s="666" t="s">
        <v>1170</v>
      </c>
      <c r="C28" s="666" t="s">
        <v>3446</v>
      </c>
      <c r="D28" s="666" t="s">
        <v>3579</v>
      </c>
      <c r="E28" s="666" t="s">
        <v>8</v>
      </c>
      <c r="F28" s="666" t="s">
        <v>3492</v>
      </c>
      <c r="G28" s="1245">
        <v>15000</v>
      </c>
      <c r="H28" s="1853"/>
      <c r="I28" s="666" t="s">
        <v>3453</v>
      </c>
      <c r="J28" s="1699"/>
      <c r="K28" s="1845" t="e">
        <f ca="1">_xludf.IFS(C28="成田机场",3000,C28="羽田机场",1200,D28="NearMe",1000)</f>
        <v>#NAME?</v>
      </c>
      <c r="L28" s="1846"/>
      <c r="M28" s="1845" t="e">
        <f ca="1">_xludf.IFS(C28="成田机场",4000,C28="羽田机场",1000)</f>
        <v>#NAME?</v>
      </c>
      <c r="N28" s="1239"/>
      <c r="O28" s="1239">
        <v>3000</v>
      </c>
      <c r="P28" s="1239"/>
      <c r="Q28" s="1239"/>
      <c r="R28" s="1239"/>
      <c r="S28" s="1239"/>
      <c r="T28" s="1239"/>
      <c r="U28" s="1239" t="e">
        <f t="shared" ca="1" si="2"/>
        <v>#NAME?</v>
      </c>
      <c r="V28" s="1357" t="e">
        <f t="shared" ca="1" si="3"/>
        <v>#NAME?</v>
      </c>
      <c r="X28" s="666" t="s">
        <v>27</v>
      </c>
      <c r="Z28" s="1860" t="s">
        <v>7489</v>
      </c>
      <c r="AA28" s="1562"/>
    </row>
    <row r="29" spans="1:35" ht="13.8">
      <c r="A29" s="1859">
        <v>44744</v>
      </c>
      <c r="B29" s="666" t="s">
        <v>1906</v>
      </c>
      <c r="C29" s="666"/>
      <c r="D29" s="666" t="s">
        <v>3919</v>
      </c>
      <c r="E29" s="666" t="s">
        <v>49</v>
      </c>
      <c r="F29" s="666" t="s">
        <v>3486</v>
      </c>
      <c r="G29" s="1245">
        <v>24000</v>
      </c>
      <c r="H29" s="1853"/>
      <c r="I29" s="666" t="s">
        <v>3453</v>
      </c>
      <c r="J29" s="1699"/>
      <c r="K29" s="1855">
        <f>G29*0.12</f>
        <v>2880</v>
      </c>
      <c r="L29" s="1846">
        <v>8454</v>
      </c>
      <c r="M29" s="1845"/>
      <c r="N29" s="1239">
        <f>(G29-K29-M29)*0.7</f>
        <v>14783.999999999998</v>
      </c>
      <c r="O29" s="1239"/>
      <c r="P29" s="1239"/>
      <c r="Q29" s="1239"/>
      <c r="R29" s="1239"/>
      <c r="S29" s="1239"/>
      <c r="T29" s="1239"/>
      <c r="U29" s="1239">
        <f t="shared" si="2"/>
        <v>6336.0000000000018</v>
      </c>
      <c r="V29" s="1357">
        <f t="shared" si="3"/>
        <v>0.26400000000000007</v>
      </c>
      <c r="X29" s="666" t="s">
        <v>27</v>
      </c>
      <c r="Z29" s="1860" t="s">
        <v>7490</v>
      </c>
      <c r="AA29" s="1562"/>
    </row>
    <row r="30" spans="1:35" ht="13.8">
      <c r="A30" s="1859">
        <v>44744</v>
      </c>
      <c r="B30" s="666" t="s">
        <v>1170</v>
      </c>
      <c r="C30" s="666" t="s">
        <v>3446</v>
      </c>
      <c r="D30" s="666" t="s">
        <v>3514</v>
      </c>
      <c r="E30" s="666" t="s">
        <v>86</v>
      </c>
      <c r="F30" s="666" t="s">
        <v>3477</v>
      </c>
      <c r="G30" s="1245">
        <v>10000</v>
      </c>
      <c r="H30" s="1853"/>
      <c r="I30" s="666" t="s">
        <v>3453</v>
      </c>
      <c r="J30" s="1699"/>
      <c r="K30" s="1845" t="e">
        <f ca="1">_xludf.IFS(C30="成田机场",3000,C30="羽田机场",1200,D30="NearMe",1000)</f>
        <v>#NAME?</v>
      </c>
      <c r="L30" s="1846"/>
      <c r="M30" s="1845" t="e">
        <f ca="1">_xludf.IFS(C30="成田机场",4000,C30="羽田机场",1000)</f>
        <v>#NAME?</v>
      </c>
      <c r="N30" s="1239"/>
      <c r="O30" s="1239">
        <v>3000</v>
      </c>
      <c r="P30" s="1239"/>
      <c r="Q30" s="1239"/>
      <c r="R30" s="1239"/>
      <c r="S30" s="1239"/>
      <c r="T30" s="1239"/>
      <c r="U30" s="1239" t="e">
        <f t="shared" ca="1" si="2"/>
        <v>#NAME?</v>
      </c>
      <c r="V30" s="1357" t="e">
        <f t="shared" ca="1" si="3"/>
        <v>#NAME?</v>
      </c>
      <c r="X30" s="666" t="s">
        <v>107</v>
      </c>
      <c r="Z30" s="1860" t="s">
        <v>7491</v>
      </c>
      <c r="AA30" s="1562"/>
    </row>
    <row r="31" spans="1:35" ht="13.8">
      <c r="A31" s="1859">
        <v>44744</v>
      </c>
      <c r="B31" s="666" t="s">
        <v>1906</v>
      </c>
      <c r="C31" s="666"/>
      <c r="D31" s="666" t="s">
        <v>3919</v>
      </c>
      <c r="E31" s="666" t="s">
        <v>44</v>
      </c>
      <c r="F31" s="666" t="s">
        <v>3492</v>
      </c>
      <c r="G31" s="1245">
        <v>38400</v>
      </c>
      <c r="H31" s="1853"/>
      <c r="I31" s="666" t="s">
        <v>3453</v>
      </c>
      <c r="J31" s="1861"/>
      <c r="K31" s="1855">
        <f t="shared" ref="K31:K32" si="11">G31*0.12</f>
        <v>4608</v>
      </c>
      <c r="L31" s="1846">
        <v>5649</v>
      </c>
      <c r="M31" s="1845"/>
      <c r="N31" s="1239"/>
      <c r="O31" s="1239">
        <v>23400</v>
      </c>
      <c r="P31" s="1239"/>
      <c r="Q31" s="1239"/>
      <c r="R31" s="1239"/>
      <c r="S31" s="1239"/>
      <c r="T31" s="1239"/>
      <c r="U31" s="1239">
        <f t="shared" si="2"/>
        <v>10392</v>
      </c>
      <c r="V31" s="1357">
        <f t="shared" si="3"/>
        <v>0.270625</v>
      </c>
      <c r="X31" s="666" t="s">
        <v>27</v>
      </c>
      <c r="Z31" s="1860" t="s">
        <v>7492</v>
      </c>
      <c r="AA31" s="1562"/>
    </row>
    <row r="32" spans="1:35" ht="13.8">
      <c r="A32" s="1859">
        <v>44744</v>
      </c>
      <c r="B32" s="666" t="s">
        <v>1906</v>
      </c>
      <c r="C32" s="666"/>
      <c r="D32" s="666" t="s">
        <v>3919</v>
      </c>
      <c r="E32" s="666" t="s">
        <v>27</v>
      </c>
      <c r="F32" s="666" t="s">
        <v>3501</v>
      </c>
      <c r="G32" s="1245">
        <v>38400</v>
      </c>
      <c r="H32" s="1853"/>
      <c r="I32" s="666" t="s">
        <v>3453</v>
      </c>
      <c r="J32" s="1699"/>
      <c r="K32" s="1855">
        <f t="shared" si="11"/>
        <v>4608</v>
      </c>
      <c r="L32" s="1846"/>
      <c r="M32" s="1845"/>
      <c r="N32" s="1239"/>
      <c r="O32" s="1239">
        <v>23400</v>
      </c>
      <c r="P32" s="1239"/>
      <c r="Q32" s="1239"/>
      <c r="R32" s="1239"/>
      <c r="S32" s="1239"/>
      <c r="T32" s="1239"/>
      <c r="U32" s="1239">
        <f t="shared" si="2"/>
        <v>10392</v>
      </c>
      <c r="V32" s="1357">
        <f t="shared" si="3"/>
        <v>0.270625</v>
      </c>
      <c r="X32" s="666" t="s">
        <v>27</v>
      </c>
      <c r="Z32" s="1860" t="s">
        <v>7493</v>
      </c>
      <c r="AA32" s="1562"/>
    </row>
    <row r="33" spans="1:35" ht="13.8">
      <c r="A33" s="1863">
        <v>44744</v>
      </c>
      <c r="B33" s="1345" t="s">
        <v>570</v>
      </c>
      <c r="C33" s="1345" t="s">
        <v>3446</v>
      </c>
      <c r="D33" s="1345" t="s">
        <v>3503</v>
      </c>
      <c r="E33" s="1345" t="s">
        <v>60</v>
      </c>
      <c r="F33" s="1345" t="s">
        <v>3517</v>
      </c>
      <c r="G33" s="1361">
        <v>11000</v>
      </c>
      <c r="H33" s="1853"/>
      <c r="I33" s="1345" t="s">
        <v>3453</v>
      </c>
      <c r="J33" s="1864"/>
      <c r="K33" s="1865" t="e">
        <f ca="1">_xludf.IFS(C33="成田机场",3000,C33="羽田机场",1200,D33="NearMe",1000)</f>
        <v>#NAME?</v>
      </c>
      <c r="L33" s="1867"/>
      <c r="M33" s="1865" t="e">
        <f ca="1">_xludf.IFS(C33="成田机场",4000,C33="羽田机场",1000)</f>
        <v>#NAME?</v>
      </c>
      <c r="N33" s="1256" t="e">
        <f ca="1">(8500-K33-M33)*0.7</f>
        <v>#NAME?</v>
      </c>
      <c r="O33" s="1256"/>
      <c r="P33" s="1256"/>
      <c r="Q33" s="1256"/>
      <c r="R33" s="1256"/>
      <c r="S33" s="1256"/>
      <c r="T33" s="1256"/>
      <c r="U33" s="1256" t="e">
        <f t="shared" ca="1" si="2"/>
        <v>#NAME?</v>
      </c>
      <c r="V33" s="1364" t="e">
        <f t="shared" ca="1" si="3"/>
        <v>#NAME?</v>
      </c>
      <c r="W33" s="1260"/>
      <c r="X33" s="1345" t="s">
        <v>1540</v>
      </c>
      <c r="Y33" s="1260"/>
      <c r="Z33" s="1866" t="s">
        <v>7494</v>
      </c>
      <c r="AA33" s="1584"/>
      <c r="AB33" s="1260"/>
      <c r="AC33" s="1260"/>
      <c r="AD33" s="1260"/>
      <c r="AE33" s="1260"/>
      <c r="AF33" s="1260"/>
      <c r="AG33" s="1260"/>
      <c r="AH33" s="1260"/>
      <c r="AI33" s="1260"/>
    </row>
    <row r="34" spans="1:35" ht="13.8">
      <c r="A34" s="1850">
        <v>44745</v>
      </c>
      <c r="B34" s="1851" t="s">
        <v>1906</v>
      </c>
      <c r="C34" s="1851"/>
      <c r="D34" s="1851" t="s">
        <v>3919</v>
      </c>
      <c r="E34" s="1851" t="s">
        <v>98</v>
      </c>
      <c r="F34" s="1851" t="s">
        <v>3629</v>
      </c>
      <c r="G34" s="1852">
        <v>26400</v>
      </c>
      <c r="H34" s="1853"/>
      <c r="I34" s="1851" t="s">
        <v>3453</v>
      </c>
      <c r="J34" s="1854"/>
      <c r="K34" s="1855">
        <f t="shared" ref="K34:K35" si="12">G34*0.12</f>
        <v>3168</v>
      </c>
      <c r="L34" s="1856"/>
      <c r="M34" s="1855"/>
      <c r="N34" s="1229"/>
      <c r="O34" s="1229">
        <v>15600</v>
      </c>
      <c r="P34" s="1229"/>
      <c r="Q34" s="1239"/>
      <c r="R34" s="1239"/>
      <c r="S34" s="1239"/>
      <c r="T34" s="1239"/>
      <c r="U34" s="1239">
        <f t="shared" si="2"/>
        <v>7632</v>
      </c>
      <c r="V34" s="1357">
        <f t="shared" si="3"/>
        <v>0.28909090909090907</v>
      </c>
      <c r="W34" s="1227"/>
      <c r="X34" s="1851" t="s">
        <v>27</v>
      </c>
      <c r="Y34" s="1227"/>
      <c r="Z34" s="1851" t="s">
        <v>7495</v>
      </c>
      <c r="AA34" s="1868"/>
    </row>
    <row r="35" spans="1:35" ht="13.8">
      <c r="A35" s="1859">
        <v>44745</v>
      </c>
      <c r="B35" s="666" t="s">
        <v>1906</v>
      </c>
      <c r="C35" s="666"/>
      <c r="D35" s="666" t="s">
        <v>3919</v>
      </c>
      <c r="E35" s="666" t="s">
        <v>2979</v>
      </c>
      <c r="F35" s="666" t="s">
        <v>3501</v>
      </c>
      <c r="G35" s="1245">
        <v>36000</v>
      </c>
      <c r="H35" s="1853"/>
      <c r="I35" s="666" t="s">
        <v>3453</v>
      </c>
      <c r="J35" s="1699"/>
      <c r="K35" s="1855">
        <f t="shared" si="12"/>
        <v>4320</v>
      </c>
      <c r="L35" s="1846"/>
      <c r="M35" s="1845"/>
      <c r="N35" s="1239"/>
      <c r="O35" s="1239">
        <v>22100</v>
      </c>
      <c r="P35" s="1239"/>
      <c r="Q35" s="1239"/>
      <c r="R35" s="1239"/>
      <c r="S35" s="1239"/>
      <c r="T35" s="1239"/>
      <c r="U35" s="1239">
        <f t="shared" si="2"/>
        <v>9580</v>
      </c>
      <c r="V35" s="1357">
        <f t="shared" si="3"/>
        <v>0.26611111111111113</v>
      </c>
      <c r="X35" s="666" t="s">
        <v>27</v>
      </c>
      <c r="Z35" s="666" t="s">
        <v>7496</v>
      </c>
      <c r="AA35" s="1869"/>
    </row>
    <row r="36" spans="1:35" ht="13.8">
      <c r="A36" s="1859">
        <v>44745</v>
      </c>
      <c r="B36" s="666" t="s">
        <v>1170</v>
      </c>
      <c r="C36" s="666" t="s">
        <v>3456</v>
      </c>
      <c r="D36" s="666" t="s">
        <v>3579</v>
      </c>
      <c r="E36" s="666" t="s">
        <v>86</v>
      </c>
      <c r="F36" s="666" t="s">
        <v>3477</v>
      </c>
      <c r="G36" s="1245">
        <v>25000</v>
      </c>
      <c r="H36" s="1853"/>
      <c r="I36" s="666" t="s">
        <v>3453</v>
      </c>
      <c r="J36" s="1699"/>
      <c r="K36" s="1845" t="e">
        <f ca="1">_xludf.IFS(C36="成田机场",3000,C36="羽田机场",1200,D36="NearMe",1000)</f>
        <v>#NAME?</v>
      </c>
      <c r="L36" s="1846"/>
      <c r="M36" s="1845" t="e">
        <f ca="1">_xludf.IFS(C36="成田机场",4000,C36="羽田机场",1000)</f>
        <v>#NAME?</v>
      </c>
      <c r="N36" s="1239"/>
      <c r="O36" s="1239">
        <v>4000</v>
      </c>
      <c r="P36" s="1239"/>
      <c r="Q36" s="1239"/>
      <c r="R36" s="1239"/>
      <c r="S36" s="1239"/>
      <c r="T36" s="1239"/>
      <c r="U36" s="1239" t="e">
        <f t="shared" ca="1" si="2"/>
        <v>#NAME?</v>
      </c>
      <c r="V36" s="1357" t="e">
        <f t="shared" ca="1" si="3"/>
        <v>#NAME?</v>
      </c>
      <c r="X36" s="666" t="s">
        <v>27</v>
      </c>
      <c r="Z36" s="666" t="s">
        <v>7497</v>
      </c>
      <c r="AA36" s="1869"/>
    </row>
    <row r="37" spans="1:35" ht="13.8">
      <c r="A37" s="1859">
        <v>44745</v>
      </c>
      <c r="B37" s="666" t="s">
        <v>1906</v>
      </c>
      <c r="C37" s="666"/>
      <c r="D37" s="666" t="s">
        <v>3919</v>
      </c>
      <c r="E37" s="666" t="s">
        <v>45</v>
      </c>
      <c r="F37" s="666" t="s">
        <v>3486</v>
      </c>
      <c r="G37" s="1245">
        <v>33600</v>
      </c>
      <c r="H37" s="1853"/>
      <c r="I37" s="666" t="s">
        <v>3453</v>
      </c>
      <c r="J37" s="1699"/>
      <c r="K37" s="1855">
        <f>G37*0.12</f>
        <v>4032</v>
      </c>
      <c r="L37" s="1846">
        <v>6635</v>
      </c>
      <c r="M37" s="1845"/>
      <c r="N37" s="1239"/>
      <c r="O37" s="1239">
        <v>20800</v>
      </c>
      <c r="P37" s="1239"/>
      <c r="Q37" s="1239"/>
      <c r="R37" s="1239"/>
      <c r="S37" s="1239"/>
      <c r="T37" s="1239"/>
      <c r="U37" s="1239">
        <f t="shared" si="2"/>
        <v>8768</v>
      </c>
      <c r="V37" s="1357">
        <f t="shared" si="3"/>
        <v>0.26095238095238094</v>
      </c>
      <c r="X37" s="666" t="s">
        <v>27</v>
      </c>
      <c r="Z37" s="666" t="s">
        <v>7498</v>
      </c>
      <c r="AA37" s="1869"/>
    </row>
    <row r="38" spans="1:35" ht="13.8">
      <c r="A38" s="1859">
        <v>44745</v>
      </c>
      <c r="B38" s="666" t="s">
        <v>1170</v>
      </c>
      <c r="C38" s="666" t="s">
        <v>3456</v>
      </c>
      <c r="D38" s="666" t="s">
        <v>4010</v>
      </c>
      <c r="E38" s="666" t="s">
        <v>60</v>
      </c>
      <c r="F38" s="666" t="s">
        <v>3517</v>
      </c>
      <c r="G38" s="1245">
        <v>18000</v>
      </c>
      <c r="H38" s="1853"/>
      <c r="I38" s="666" t="s">
        <v>3453</v>
      </c>
      <c r="J38" s="1699"/>
      <c r="K38" s="1845" t="e">
        <f ca="1">_xludf.IFS(C38="成田机场",3000,C38="羽田机场",1200,D38="NearMe",1000)</f>
        <v>#NAME?</v>
      </c>
      <c r="L38" s="1846"/>
      <c r="M38" s="1845" t="e">
        <f ca="1">_xludf.IFS(C38="成田机场",4000,C38="羽田机场",1000)</f>
        <v>#NAME?</v>
      </c>
      <c r="N38" s="1239" t="e">
        <f ca="1">(15000-K38-M38)*0.7</f>
        <v>#NAME?</v>
      </c>
      <c r="O38" s="1239"/>
      <c r="P38" s="1239"/>
      <c r="Q38" s="1239"/>
      <c r="R38" s="1239"/>
      <c r="S38" s="1239"/>
      <c r="T38" s="1239"/>
      <c r="U38" s="1239" t="e">
        <f t="shared" ca="1" si="2"/>
        <v>#NAME?</v>
      </c>
      <c r="V38" s="1357" t="e">
        <f t="shared" ca="1" si="3"/>
        <v>#NAME?</v>
      </c>
      <c r="X38" s="666" t="s">
        <v>108</v>
      </c>
      <c r="Z38" s="666" t="s">
        <v>7499</v>
      </c>
      <c r="AA38" s="1869"/>
    </row>
    <row r="39" spans="1:35" ht="13.8">
      <c r="A39" s="1859">
        <v>44745</v>
      </c>
      <c r="B39" s="666" t="s">
        <v>1906</v>
      </c>
      <c r="C39" s="666"/>
      <c r="D39" s="666" t="s">
        <v>3919</v>
      </c>
      <c r="E39" s="666" t="s">
        <v>40</v>
      </c>
      <c r="F39" s="666" t="s">
        <v>3449</v>
      </c>
      <c r="G39" s="1245">
        <v>26400</v>
      </c>
      <c r="H39" s="1853"/>
      <c r="I39" s="666" t="s">
        <v>3453</v>
      </c>
      <c r="J39" s="1699"/>
      <c r="K39" s="1855">
        <f t="shared" ref="K39:K40" si="13">G39*0.12</f>
        <v>3168</v>
      </c>
      <c r="L39" s="1846"/>
      <c r="M39" s="1845"/>
      <c r="N39" s="1239">
        <f>(G39-K39-M39)*0.7</f>
        <v>16262.4</v>
      </c>
      <c r="O39" s="1239"/>
      <c r="P39" s="1239"/>
      <c r="Q39" s="1239"/>
      <c r="R39" s="1239"/>
      <c r="S39" s="1239"/>
      <c r="T39" s="1239"/>
      <c r="U39" s="1239">
        <f t="shared" si="2"/>
        <v>6969.6</v>
      </c>
      <c r="V39" s="1357">
        <f t="shared" si="3"/>
        <v>0.26400000000000001</v>
      </c>
      <c r="X39" s="666" t="s">
        <v>27</v>
      </c>
      <c r="Z39" s="666" t="s">
        <v>7500</v>
      </c>
      <c r="AA39" s="1869"/>
    </row>
    <row r="40" spans="1:35" ht="13.8">
      <c r="A40" s="1859">
        <v>44745</v>
      </c>
      <c r="B40" s="666" t="s">
        <v>1906</v>
      </c>
      <c r="C40" s="666"/>
      <c r="D40" s="666" t="s">
        <v>3919</v>
      </c>
      <c r="E40" s="666" t="s">
        <v>3079</v>
      </c>
      <c r="F40" s="666" t="s">
        <v>3471</v>
      </c>
      <c r="G40" s="1245">
        <v>26400</v>
      </c>
      <c r="H40" s="1853"/>
      <c r="I40" s="666" t="s">
        <v>3453</v>
      </c>
      <c r="J40" s="1699"/>
      <c r="K40" s="1855">
        <f t="shared" si="13"/>
        <v>3168</v>
      </c>
      <c r="L40" s="1846"/>
      <c r="M40" s="1845"/>
      <c r="N40" s="1239"/>
      <c r="O40" s="1239">
        <v>15600</v>
      </c>
      <c r="P40" s="1239"/>
      <c r="Q40" s="1239"/>
      <c r="R40" s="1239"/>
      <c r="S40" s="1239"/>
      <c r="T40" s="1239"/>
      <c r="U40" s="1239">
        <f t="shared" si="2"/>
        <v>7632</v>
      </c>
      <c r="V40" s="1357">
        <f t="shared" si="3"/>
        <v>0.28909090909090907</v>
      </c>
      <c r="X40" s="666" t="s">
        <v>27</v>
      </c>
      <c r="Z40" s="666" t="s">
        <v>7501</v>
      </c>
      <c r="AA40" s="1869"/>
    </row>
    <row r="41" spans="1:35" ht="13.8">
      <c r="A41" s="1863">
        <v>44745</v>
      </c>
      <c r="B41" s="1345" t="s">
        <v>570</v>
      </c>
      <c r="C41" s="1345" t="s">
        <v>3456</v>
      </c>
      <c r="D41" s="1345" t="s">
        <v>3807</v>
      </c>
      <c r="E41" s="1345" t="s">
        <v>3523</v>
      </c>
      <c r="F41" s="1345" t="s">
        <v>3515</v>
      </c>
      <c r="G41" s="1361">
        <v>18000</v>
      </c>
      <c r="H41" s="1853"/>
      <c r="I41" s="1345" t="s">
        <v>3453</v>
      </c>
      <c r="J41" s="1870">
        <v>1800</v>
      </c>
      <c r="K41" s="1865" t="e">
        <f ca="1">_xludf.IFS(C41="成田机场",3000,C41="羽田机场",1200,D41="NearMe",1000)</f>
        <v>#NAME?</v>
      </c>
      <c r="L41" s="1867"/>
      <c r="M41" s="1865" t="e">
        <f ca="1">_xludf.IFS(C41="成田机场",4000,C41="羽田机场",1000)</f>
        <v>#NAME?</v>
      </c>
      <c r="N41" s="1256" t="e">
        <f ca="1">(16500-K41-M41)*0.7</f>
        <v>#NAME?</v>
      </c>
      <c r="O41" s="1256"/>
      <c r="P41" s="1256"/>
      <c r="Q41" s="1256"/>
      <c r="R41" s="1256"/>
      <c r="S41" s="1256"/>
      <c r="T41" s="1256"/>
      <c r="U41" s="1256" t="e">
        <f t="shared" ca="1" si="2"/>
        <v>#NAME?</v>
      </c>
      <c r="V41" s="1364" t="e">
        <f t="shared" ca="1" si="3"/>
        <v>#NAME?</v>
      </c>
      <c r="W41" s="1260"/>
      <c r="X41" s="1345" t="s">
        <v>105</v>
      </c>
      <c r="Y41" s="1260"/>
      <c r="Z41" s="1345" t="s">
        <v>7502</v>
      </c>
      <c r="AA41" s="1871"/>
      <c r="AB41" s="1260"/>
      <c r="AC41" s="1260"/>
      <c r="AD41" s="1260"/>
      <c r="AE41" s="1260"/>
      <c r="AF41" s="1260"/>
      <c r="AG41" s="1260"/>
      <c r="AH41" s="1260"/>
      <c r="AI41" s="1260"/>
    </row>
    <row r="42" spans="1:35" ht="13.8">
      <c r="A42" s="1850">
        <v>44746</v>
      </c>
      <c r="B42" s="1851" t="s">
        <v>1906</v>
      </c>
      <c r="C42" s="1851"/>
      <c r="D42" s="1851" t="s">
        <v>3919</v>
      </c>
      <c r="E42" s="1851" t="s">
        <v>60</v>
      </c>
      <c r="F42" s="1851" t="s">
        <v>3517</v>
      </c>
      <c r="G42" s="1852">
        <v>21600</v>
      </c>
      <c r="H42" s="1853"/>
      <c r="I42" s="1851" t="s">
        <v>3453</v>
      </c>
      <c r="J42" s="1854"/>
      <c r="K42" s="1855">
        <f t="shared" ref="K42:K43" si="14">G42*0.12</f>
        <v>2592</v>
      </c>
      <c r="L42" s="1856"/>
      <c r="M42" s="1855"/>
      <c r="N42" s="1229">
        <f t="shared" ref="N42:N43" si="15">(G42-K42-M42)*0.7</f>
        <v>13305.599999999999</v>
      </c>
      <c r="O42" s="1229"/>
      <c r="P42" s="1229"/>
      <c r="Q42" s="1239"/>
      <c r="R42" s="1239"/>
      <c r="S42" s="1239"/>
      <c r="T42" s="1239"/>
      <c r="U42" s="1239">
        <f t="shared" si="2"/>
        <v>5702.4000000000015</v>
      </c>
      <c r="V42" s="1357">
        <f t="shared" si="3"/>
        <v>0.26400000000000007</v>
      </c>
      <c r="W42" s="1227"/>
      <c r="X42" s="1851" t="s">
        <v>27</v>
      </c>
      <c r="Y42" s="1227"/>
      <c r="Z42" s="1857" t="s">
        <v>7503</v>
      </c>
      <c r="AA42" s="1562"/>
    </row>
    <row r="43" spans="1:35" ht="13.8">
      <c r="A43" s="1859">
        <v>44746</v>
      </c>
      <c r="B43" s="666" t="s">
        <v>1906</v>
      </c>
      <c r="C43" s="666"/>
      <c r="D43" s="666" t="s">
        <v>3919</v>
      </c>
      <c r="E43" s="666" t="s">
        <v>49</v>
      </c>
      <c r="F43" s="666" t="s">
        <v>3486</v>
      </c>
      <c r="G43" s="1245">
        <v>24000</v>
      </c>
      <c r="H43" s="1853"/>
      <c r="I43" s="666" t="s">
        <v>3453</v>
      </c>
      <c r="J43" s="1699"/>
      <c r="K43" s="1855">
        <f t="shared" si="14"/>
        <v>2880</v>
      </c>
      <c r="L43" s="1846"/>
      <c r="M43" s="1845"/>
      <c r="N43" s="1239">
        <f t="shared" si="15"/>
        <v>14783.999999999998</v>
      </c>
      <c r="O43" s="1239"/>
      <c r="P43" s="1239"/>
      <c r="Q43" s="1239"/>
      <c r="R43" s="1239"/>
      <c r="S43" s="1239"/>
      <c r="T43" s="1239"/>
      <c r="U43" s="1239">
        <f t="shared" si="2"/>
        <v>6336.0000000000018</v>
      </c>
      <c r="V43" s="1357">
        <f t="shared" si="3"/>
        <v>0.26400000000000007</v>
      </c>
      <c r="X43" s="666" t="s">
        <v>27</v>
      </c>
      <c r="Z43" s="1860" t="s">
        <v>7504</v>
      </c>
      <c r="AA43" s="1562"/>
    </row>
    <row r="44" spans="1:35" ht="13.8">
      <c r="A44" s="1859">
        <v>44746</v>
      </c>
      <c r="B44" s="666" t="s">
        <v>3473</v>
      </c>
      <c r="C44" s="666"/>
      <c r="D44" s="666" t="s">
        <v>3570</v>
      </c>
      <c r="E44" s="666" t="s">
        <v>3910</v>
      </c>
      <c r="F44" s="666" t="s">
        <v>3571</v>
      </c>
      <c r="G44" s="1245">
        <v>11000</v>
      </c>
      <c r="H44" s="1853"/>
      <c r="I44" s="666" t="s">
        <v>3453</v>
      </c>
      <c r="J44" s="1699"/>
      <c r="K44" s="1845" t="e">
        <f t="shared" ref="K44:K46" ca="1" si="16">_xludf.IFS(C44="成田机场",3000,C44="羽田机场",1200,D44="NearMe",1000)</f>
        <v>#NAME?</v>
      </c>
      <c r="L44" s="1846"/>
      <c r="M44" s="1845"/>
      <c r="N44" s="1239"/>
      <c r="O44" s="1239">
        <v>5300</v>
      </c>
      <c r="P44" s="1239"/>
      <c r="Q44" s="1239"/>
      <c r="R44" s="1239"/>
      <c r="S44" s="1239"/>
      <c r="T44" s="1239"/>
      <c r="U44" s="1239" t="e">
        <f t="shared" ca="1" si="2"/>
        <v>#NAME?</v>
      </c>
      <c r="V44" s="1357" t="e">
        <f t="shared" ca="1" si="3"/>
        <v>#NAME?</v>
      </c>
      <c r="X44" s="666" t="s">
        <v>3572</v>
      </c>
      <c r="Z44" s="1860" t="s">
        <v>7505</v>
      </c>
      <c r="AA44" s="1562"/>
    </row>
    <row r="45" spans="1:35" ht="13.8">
      <c r="A45" s="1859">
        <v>44746</v>
      </c>
      <c r="B45" s="666" t="s">
        <v>3473</v>
      </c>
      <c r="C45" s="666"/>
      <c r="D45" s="666" t="s">
        <v>3570</v>
      </c>
      <c r="E45" s="666" t="s">
        <v>55</v>
      </c>
      <c r="F45" s="666" t="s">
        <v>3512</v>
      </c>
      <c r="G45" s="1245">
        <v>11000</v>
      </c>
      <c r="H45" s="1853"/>
      <c r="I45" s="666" t="s">
        <v>3453</v>
      </c>
      <c r="J45" s="1699"/>
      <c r="K45" s="1845" t="e">
        <f t="shared" ca="1" si="16"/>
        <v>#NAME?</v>
      </c>
      <c r="L45" s="1846"/>
      <c r="M45" s="1845"/>
      <c r="N45" s="1239"/>
      <c r="O45" s="1239">
        <v>5300</v>
      </c>
      <c r="P45" s="1239"/>
      <c r="Q45" s="1239"/>
      <c r="R45" s="1239"/>
      <c r="S45" s="1239"/>
      <c r="T45" s="1239"/>
      <c r="U45" s="1239" t="e">
        <f t="shared" ca="1" si="2"/>
        <v>#NAME?</v>
      </c>
      <c r="V45" s="1357" t="e">
        <f t="shared" ca="1" si="3"/>
        <v>#NAME?</v>
      </c>
      <c r="X45" s="666" t="s">
        <v>3572</v>
      </c>
      <c r="Z45" s="1860" t="s">
        <v>7506</v>
      </c>
      <c r="AA45" s="1562"/>
    </row>
    <row r="46" spans="1:35" ht="13.8">
      <c r="A46" s="1859">
        <v>44746</v>
      </c>
      <c r="B46" s="666" t="s">
        <v>3473</v>
      </c>
      <c r="C46" s="666"/>
      <c r="D46" s="666" t="s">
        <v>3570</v>
      </c>
      <c r="E46" s="666" t="s">
        <v>86</v>
      </c>
      <c r="F46" s="666" t="s">
        <v>3547</v>
      </c>
      <c r="G46" s="1245">
        <v>8500</v>
      </c>
      <c r="H46" s="1853"/>
      <c r="I46" s="666" t="s">
        <v>3453</v>
      </c>
      <c r="J46" s="1699"/>
      <c r="K46" s="1845" t="e">
        <f t="shared" ca="1" si="16"/>
        <v>#NAME?</v>
      </c>
      <c r="L46" s="1846"/>
      <c r="M46" s="1845"/>
      <c r="N46" s="1239"/>
      <c r="O46" s="1239">
        <v>4300</v>
      </c>
      <c r="P46" s="1239"/>
      <c r="Q46" s="1239"/>
      <c r="R46" s="1239"/>
      <c r="S46" s="1239"/>
      <c r="T46" s="1239"/>
      <c r="U46" s="1239" t="e">
        <f t="shared" ca="1" si="2"/>
        <v>#NAME?</v>
      </c>
      <c r="V46" s="1357" t="e">
        <f t="shared" ca="1" si="3"/>
        <v>#NAME?</v>
      </c>
      <c r="X46" s="666" t="s">
        <v>3572</v>
      </c>
      <c r="Z46" s="1860" t="s">
        <v>7507</v>
      </c>
      <c r="AA46" s="1562"/>
    </row>
    <row r="47" spans="1:35" ht="13.8">
      <c r="A47" s="1859">
        <v>44746</v>
      </c>
      <c r="B47" s="666" t="s">
        <v>1906</v>
      </c>
      <c r="C47" s="666"/>
      <c r="D47" s="666" t="s">
        <v>3919</v>
      </c>
      <c r="E47" s="666" t="s">
        <v>39</v>
      </c>
      <c r="F47" s="666" t="s">
        <v>3629</v>
      </c>
      <c r="G47" s="1245">
        <v>26400</v>
      </c>
      <c r="H47" s="1853"/>
      <c r="I47" s="666" t="s">
        <v>3453</v>
      </c>
      <c r="J47" s="1699"/>
      <c r="K47" s="1855">
        <f t="shared" ref="K47:K49" si="17">G47*0.12</f>
        <v>3168</v>
      </c>
      <c r="L47" s="1846"/>
      <c r="M47" s="1845"/>
      <c r="N47" s="1239">
        <f>(G47-K47-M47)*0.7</f>
        <v>16262.4</v>
      </c>
      <c r="O47" s="1239"/>
      <c r="P47" s="1239"/>
      <c r="Q47" s="1239"/>
      <c r="R47" s="1239"/>
      <c r="S47" s="1239"/>
      <c r="T47" s="1239"/>
      <c r="U47" s="1239">
        <f t="shared" si="2"/>
        <v>6969.6</v>
      </c>
      <c r="V47" s="1357">
        <f t="shared" si="3"/>
        <v>0.26400000000000001</v>
      </c>
      <c r="X47" s="666" t="s">
        <v>27</v>
      </c>
      <c r="Z47" s="1860" t="s">
        <v>7508</v>
      </c>
      <c r="AA47" s="1562"/>
    </row>
    <row r="48" spans="1:35" ht="13.8">
      <c r="A48" s="1859">
        <v>44746</v>
      </c>
      <c r="B48" s="666" t="s">
        <v>1906</v>
      </c>
      <c r="C48" s="666"/>
      <c r="D48" s="666" t="s">
        <v>3919</v>
      </c>
      <c r="E48" s="666" t="s">
        <v>2979</v>
      </c>
      <c r="F48" s="666" t="s">
        <v>3501</v>
      </c>
      <c r="G48" s="1245">
        <v>43200</v>
      </c>
      <c r="H48" s="1853"/>
      <c r="I48" s="666" t="s">
        <v>3453</v>
      </c>
      <c r="J48" s="1699"/>
      <c r="K48" s="1855">
        <f t="shared" si="17"/>
        <v>5184</v>
      </c>
      <c r="L48" s="1846"/>
      <c r="M48" s="1845"/>
      <c r="N48" s="1239"/>
      <c r="O48" s="1239">
        <v>26000</v>
      </c>
      <c r="P48" s="1239"/>
      <c r="Q48" s="1239"/>
      <c r="R48" s="1239"/>
      <c r="S48" s="1239"/>
      <c r="T48" s="1239"/>
      <c r="U48" s="1239">
        <f t="shared" si="2"/>
        <v>12016</v>
      </c>
      <c r="V48" s="1357">
        <f t="shared" si="3"/>
        <v>0.27814814814814814</v>
      </c>
      <c r="X48" s="666" t="s">
        <v>27</v>
      </c>
      <c r="Z48" s="1860" t="s">
        <v>7509</v>
      </c>
      <c r="AA48" s="1562"/>
    </row>
    <row r="49" spans="1:35" ht="13.8">
      <c r="A49" s="1859">
        <v>44746</v>
      </c>
      <c r="B49" s="666" t="s">
        <v>1906</v>
      </c>
      <c r="C49" s="666"/>
      <c r="D49" s="666" t="s">
        <v>3919</v>
      </c>
      <c r="E49" s="666" t="s">
        <v>40</v>
      </c>
      <c r="F49" s="666" t="s">
        <v>3449</v>
      </c>
      <c r="G49" s="1245">
        <v>36000</v>
      </c>
      <c r="H49" s="1853"/>
      <c r="I49" s="666" t="s">
        <v>3453</v>
      </c>
      <c r="J49" s="1699"/>
      <c r="K49" s="1855">
        <f t="shared" si="17"/>
        <v>4320</v>
      </c>
      <c r="L49" s="1846"/>
      <c r="M49" s="1845"/>
      <c r="N49" s="1239">
        <f>(G49-K49-M49)*0.7</f>
        <v>22176</v>
      </c>
      <c r="O49" s="1239"/>
      <c r="P49" s="1239"/>
      <c r="Q49" s="1239"/>
      <c r="R49" s="1239"/>
      <c r="S49" s="1239"/>
      <c r="T49" s="1239"/>
      <c r="U49" s="1239">
        <f t="shared" si="2"/>
        <v>9504</v>
      </c>
      <c r="V49" s="1357">
        <f t="shared" si="3"/>
        <v>0.26400000000000001</v>
      </c>
      <c r="X49" s="666" t="s">
        <v>27</v>
      </c>
      <c r="Z49" s="1860" t="s">
        <v>7510</v>
      </c>
      <c r="AA49" s="1562"/>
    </row>
    <row r="50" spans="1:35" ht="13.8">
      <c r="A50" s="1859">
        <v>44746</v>
      </c>
      <c r="B50" s="666" t="s">
        <v>570</v>
      </c>
      <c r="C50" s="666" t="s">
        <v>3456</v>
      </c>
      <c r="D50" s="666" t="s">
        <v>3807</v>
      </c>
      <c r="E50" s="666" t="s">
        <v>8</v>
      </c>
      <c r="F50" s="666" t="s">
        <v>3492</v>
      </c>
      <c r="G50" s="1245">
        <v>22000</v>
      </c>
      <c r="H50" s="1853"/>
      <c r="I50" s="666" t="s">
        <v>3453</v>
      </c>
      <c r="J50" s="1663">
        <v>2000</v>
      </c>
      <c r="K50" s="1845" t="e">
        <f t="shared" ref="K50:K54" ca="1" si="18">_xludf.IFS(C50="成田机场",3000,C50="羽田机场",1200,D50="NearMe",1000)</f>
        <v>#NAME?</v>
      </c>
      <c r="L50" s="1846"/>
      <c r="M50" s="1845" t="e">
        <f t="shared" ref="M50:M51" ca="1" si="19">_xludf.IFS(C50="成田机场",4000,C50="羽田机场",1000)</f>
        <v>#NAME?</v>
      </c>
      <c r="N50" s="1239"/>
      <c r="O50" s="1239">
        <v>4000</v>
      </c>
      <c r="P50" s="1239"/>
      <c r="Q50" s="1239"/>
      <c r="R50" s="1239"/>
      <c r="S50" s="1239"/>
      <c r="T50" s="1239"/>
      <c r="U50" s="1239" t="e">
        <f t="shared" ca="1" si="2"/>
        <v>#NAME?</v>
      </c>
      <c r="V50" s="1357" t="e">
        <f t="shared" ca="1" si="3"/>
        <v>#NAME?</v>
      </c>
      <c r="X50" s="666" t="s">
        <v>105</v>
      </c>
      <c r="Z50" s="1860" t="s">
        <v>7511</v>
      </c>
      <c r="AA50" s="1562"/>
    </row>
    <row r="51" spans="1:35" ht="13.8">
      <c r="A51" s="1859">
        <v>44746</v>
      </c>
      <c r="B51" s="666" t="s">
        <v>570</v>
      </c>
      <c r="C51" s="666" t="s">
        <v>3456</v>
      </c>
      <c r="D51" s="666" t="s">
        <v>3807</v>
      </c>
      <c r="E51" s="666" t="s">
        <v>34</v>
      </c>
      <c r="F51" s="666" t="s">
        <v>3626</v>
      </c>
      <c r="G51" s="1245">
        <v>22000</v>
      </c>
      <c r="H51" s="1853"/>
      <c r="I51" s="666" t="s">
        <v>3453</v>
      </c>
      <c r="J51" s="1663">
        <v>2000</v>
      </c>
      <c r="K51" s="1845" t="e">
        <f t="shared" ca="1" si="18"/>
        <v>#NAME?</v>
      </c>
      <c r="L51" s="1846"/>
      <c r="M51" s="1845" t="e">
        <f t="shared" ca="1" si="19"/>
        <v>#NAME?</v>
      </c>
      <c r="N51" s="1239" t="e">
        <f ca="1">(15000-K51-M51)*0.7</f>
        <v>#NAME?</v>
      </c>
      <c r="O51" s="1239">
        <v>2600</v>
      </c>
      <c r="P51" s="1239"/>
      <c r="Q51" s="1239"/>
      <c r="R51" s="1239"/>
      <c r="S51" s="1239"/>
      <c r="T51" s="1239"/>
      <c r="U51" s="1239" t="e">
        <f t="shared" ca="1" si="2"/>
        <v>#NAME?</v>
      </c>
      <c r="V51" s="1357" t="e">
        <f t="shared" ca="1" si="3"/>
        <v>#NAME?</v>
      </c>
      <c r="X51" s="666" t="s">
        <v>105</v>
      </c>
      <c r="Z51" s="1860" t="s">
        <v>7512</v>
      </c>
      <c r="AA51" s="1562"/>
    </row>
    <row r="52" spans="1:35" ht="13.8">
      <c r="A52" s="1859">
        <v>44746</v>
      </c>
      <c r="B52" s="666" t="s">
        <v>3473</v>
      </c>
      <c r="C52" s="666"/>
      <c r="D52" s="666" t="s">
        <v>3570</v>
      </c>
      <c r="E52" s="666" t="s">
        <v>3910</v>
      </c>
      <c r="F52" s="666" t="s">
        <v>3571</v>
      </c>
      <c r="G52" s="1245">
        <v>11000</v>
      </c>
      <c r="H52" s="1853"/>
      <c r="I52" s="666" t="s">
        <v>3453</v>
      </c>
      <c r="J52" s="1699"/>
      <c r="K52" s="1845" t="e">
        <f t="shared" ca="1" si="18"/>
        <v>#NAME?</v>
      </c>
      <c r="L52" s="1846"/>
      <c r="M52" s="1845"/>
      <c r="N52" s="1239"/>
      <c r="O52" s="1239">
        <v>5300</v>
      </c>
      <c r="P52" s="1239"/>
      <c r="Q52" s="1239"/>
      <c r="R52" s="1239"/>
      <c r="S52" s="1239"/>
      <c r="T52" s="1239"/>
      <c r="U52" s="1239" t="e">
        <f t="shared" ca="1" si="2"/>
        <v>#NAME?</v>
      </c>
      <c r="V52" s="1357" t="e">
        <f t="shared" ca="1" si="3"/>
        <v>#NAME?</v>
      </c>
      <c r="X52" s="666" t="s">
        <v>3572</v>
      </c>
      <c r="Z52" s="1860" t="s">
        <v>7513</v>
      </c>
      <c r="AA52" s="1562"/>
    </row>
    <row r="53" spans="1:35" ht="13.8">
      <c r="A53" s="1859">
        <v>44746</v>
      </c>
      <c r="B53" s="666" t="s">
        <v>3473</v>
      </c>
      <c r="C53" s="666"/>
      <c r="D53" s="666" t="s">
        <v>3570</v>
      </c>
      <c r="E53" s="666" t="s">
        <v>55</v>
      </c>
      <c r="F53" s="666" t="s">
        <v>3512</v>
      </c>
      <c r="G53" s="1245">
        <v>11000</v>
      </c>
      <c r="H53" s="1853"/>
      <c r="I53" s="666" t="s">
        <v>3453</v>
      </c>
      <c r="J53" s="1699"/>
      <c r="K53" s="1845" t="e">
        <f t="shared" ca="1" si="18"/>
        <v>#NAME?</v>
      </c>
      <c r="L53" s="1846"/>
      <c r="M53" s="1845"/>
      <c r="N53" s="1239"/>
      <c r="O53" s="1239">
        <v>5300</v>
      </c>
      <c r="P53" s="1239"/>
      <c r="Q53" s="1239"/>
      <c r="R53" s="1239"/>
      <c r="S53" s="1239"/>
      <c r="T53" s="1239"/>
      <c r="U53" s="1239" t="e">
        <f t="shared" ca="1" si="2"/>
        <v>#NAME?</v>
      </c>
      <c r="V53" s="1357" t="e">
        <f t="shared" ca="1" si="3"/>
        <v>#NAME?</v>
      </c>
      <c r="X53" s="666" t="s">
        <v>3572</v>
      </c>
      <c r="Z53" s="1860" t="s">
        <v>7514</v>
      </c>
      <c r="AA53" s="1562"/>
    </row>
    <row r="54" spans="1:35" ht="13.8">
      <c r="A54" s="1863">
        <v>44746</v>
      </c>
      <c r="B54" s="1345" t="s">
        <v>3473</v>
      </c>
      <c r="C54" s="1345"/>
      <c r="D54" s="1345" t="s">
        <v>3570</v>
      </c>
      <c r="E54" s="1345" t="s">
        <v>86</v>
      </c>
      <c r="F54" s="1345" t="s">
        <v>3547</v>
      </c>
      <c r="G54" s="1361">
        <v>8500</v>
      </c>
      <c r="H54" s="1853"/>
      <c r="I54" s="1345" t="s">
        <v>3453</v>
      </c>
      <c r="J54" s="1864"/>
      <c r="K54" s="1865" t="e">
        <f t="shared" ca="1" si="18"/>
        <v>#NAME?</v>
      </c>
      <c r="L54" s="1867"/>
      <c r="M54" s="1865"/>
      <c r="N54" s="1256"/>
      <c r="O54" s="1256">
        <v>4300</v>
      </c>
      <c r="P54" s="1256"/>
      <c r="Q54" s="1256"/>
      <c r="R54" s="1256"/>
      <c r="S54" s="1256"/>
      <c r="T54" s="1256"/>
      <c r="U54" s="1256" t="e">
        <f t="shared" ca="1" si="2"/>
        <v>#NAME?</v>
      </c>
      <c r="V54" s="1364" t="e">
        <f t="shared" ca="1" si="3"/>
        <v>#NAME?</v>
      </c>
      <c r="W54" s="1260"/>
      <c r="X54" s="1345" t="s">
        <v>3572</v>
      </c>
      <c r="Y54" s="1260"/>
      <c r="Z54" s="1866" t="s">
        <v>7515</v>
      </c>
      <c r="AA54" s="1584"/>
      <c r="AB54" s="1260"/>
      <c r="AC54" s="1260"/>
      <c r="AD54" s="1260"/>
      <c r="AE54" s="1260"/>
      <c r="AF54" s="1260"/>
      <c r="AG54" s="1260"/>
      <c r="AH54" s="1260"/>
      <c r="AI54" s="1260"/>
    </row>
    <row r="55" spans="1:35" ht="13.8">
      <c r="A55" s="1850">
        <v>44747</v>
      </c>
      <c r="B55" s="1851" t="s">
        <v>1906</v>
      </c>
      <c r="C55" s="1851"/>
      <c r="D55" s="1851" t="s">
        <v>3919</v>
      </c>
      <c r="E55" s="1851" t="s">
        <v>3079</v>
      </c>
      <c r="F55" s="1851" t="s">
        <v>3629</v>
      </c>
      <c r="G55" s="1852">
        <v>21600</v>
      </c>
      <c r="H55" s="1853"/>
      <c r="I55" s="1851" t="s">
        <v>3453</v>
      </c>
      <c r="J55" s="1854"/>
      <c r="K55" s="1855">
        <f t="shared" ref="K55:K56" si="20">G55*0.12</f>
        <v>2592</v>
      </c>
      <c r="L55" s="1856"/>
      <c r="M55" s="1855"/>
      <c r="N55" s="1229"/>
      <c r="O55" s="1229">
        <v>13000</v>
      </c>
      <c r="P55" s="1229"/>
      <c r="Q55" s="1239"/>
      <c r="R55" s="1239"/>
      <c r="S55" s="1239"/>
      <c r="T55" s="1239"/>
      <c r="U55" s="1239">
        <f t="shared" si="2"/>
        <v>6008</v>
      </c>
      <c r="V55" s="1357">
        <f t="shared" si="3"/>
        <v>0.27814814814814814</v>
      </c>
      <c r="W55" s="1227"/>
      <c r="X55" s="1851" t="s">
        <v>27</v>
      </c>
      <c r="Y55" s="1227"/>
      <c r="Z55" s="1857" t="s">
        <v>7516</v>
      </c>
      <c r="AA55" s="1562"/>
    </row>
    <row r="56" spans="1:35" ht="13.8">
      <c r="A56" s="1859">
        <v>44747</v>
      </c>
      <c r="B56" s="666" t="s">
        <v>1906</v>
      </c>
      <c r="C56" s="666"/>
      <c r="D56" s="666" t="s">
        <v>3919</v>
      </c>
      <c r="E56" s="666" t="s">
        <v>49</v>
      </c>
      <c r="F56" s="666" t="s">
        <v>3486</v>
      </c>
      <c r="G56" s="1245">
        <v>24000</v>
      </c>
      <c r="H56" s="1853"/>
      <c r="I56" s="666" t="s">
        <v>3453</v>
      </c>
      <c r="J56" s="1699"/>
      <c r="K56" s="1855">
        <f t="shared" si="20"/>
        <v>2880</v>
      </c>
      <c r="L56" s="1846"/>
      <c r="M56" s="1845"/>
      <c r="N56" s="1239">
        <f>(G56-K56-M56)*0.7</f>
        <v>14783.999999999998</v>
      </c>
      <c r="O56" s="1239"/>
      <c r="P56" s="1239"/>
      <c r="Q56" s="1239"/>
      <c r="R56" s="1239"/>
      <c r="S56" s="1239"/>
      <c r="T56" s="1239"/>
      <c r="U56" s="1239">
        <f t="shared" si="2"/>
        <v>6336.0000000000018</v>
      </c>
      <c r="V56" s="1357">
        <f t="shared" si="3"/>
        <v>0.26400000000000007</v>
      </c>
      <c r="X56" s="666" t="s">
        <v>27</v>
      </c>
      <c r="Z56" s="1860" t="s">
        <v>7517</v>
      </c>
      <c r="AA56" s="1562"/>
    </row>
    <row r="57" spans="1:35" ht="13.8">
      <c r="A57" s="1859">
        <v>44747</v>
      </c>
      <c r="B57" s="666" t="s">
        <v>3473</v>
      </c>
      <c r="C57" s="666"/>
      <c r="D57" s="666" t="s">
        <v>3570</v>
      </c>
      <c r="E57" s="666" t="s">
        <v>3910</v>
      </c>
      <c r="F57" s="666" t="s">
        <v>3571</v>
      </c>
      <c r="G57" s="1245">
        <v>11000</v>
      </c>
      <c r="H57" s="1853"/>
      <c r="I57" s="666" t="s">
        <v>3453</v>
      </c>
      <c r="J57" s="1699"/>
      <c r="K57" s="1845" t="e">
        <f t="shared" ref="K57:K60" ca="1" si="21">_xludf.IFS(C57="成田机场",3000,C57="羽田机场",1200,D57="NearMe",1000)</f>
        <v>#NAME?</v>
      </c>
      <c r="L57" s="1846"/>
      <c r="M57" s="1845"/>
      <c r="N57" s="1239"/>
      <c r="O57" s="1239">
        <v>5300</v>
      </c>
      <c r="P57" s="1239"/>
      <c r="Q57" s="1239"/>
      <c r="R57" s="1239"/>
      <c r="S57" s="1239"/>
      <c r="T57" s="1239"/>
      <c r="U57" s="1239" t="e">
        <f t="shared" ca="1" si="2"/>
        <v>#NAME?</v>
      </c>
      <c r="V57" s="1357" t="e">
        <f t="shared" ca="1" si="3"/>
        <v>#NAME?</v>
      </c>
      <c r="X57" s="666" t="s">
        <v>3572</v>
      </c>
      <c r="Z57" s="1860" t="s">
        <v>7518</v>
      </c>
      <c r="AA57" s="1562"/>
    </row>
    <row r="58" spans="1:35" ht="13.8">
      <c r="A58" s="1859">
        <v>44747</v>
      </c>
      <c r="B58" s="666" t="s">
        <v>3473</v>
      </c>
      <c r="C58" s="666"/>
      <c r="D58" s="666" t="s">
        <v>3570</v>
      </c>
      <c r="E58" s="666" t="s">
        <v>55</v>
      </c>
      <c r="F58" s="666" t="s">
        <v>3512</v>
      </c>
      <c r="G58" s="1245">
        <v>11000</v>
      </c>
      <c r="H58" s="1853"/>
      <c r="I58" s="666" t="s">
        <v>3453</v>
      </c>
      <c r="J58" s="1699"/>
      <c r="K58" s="1845" t="e">
        <f t="shared" ca="1" si="21"/>
        <v>#NAME?</v>
      </c>
      <c r="L58" s="1846"/>
      <c r="M58" s="1845"/>
      <c r="N58" s="1239"/>
      <c r="O58" s="1239">
        <v>5300</v>
      </c>
      <c r="P58" s="1239"/>
      <c r="Q58" s="1239"/>
      <c r="R58" s="1239"/>
      <c r="S58" s="1239"/>
      <c r="T58" s="1239"/>
      <c r="U58" s="1239" t="e">
        <f t="shared" ca="1" si="2"/>
        <v>#NAME?</v>
      </c>
      <c r="V58" s="1357" t="e">
        <f t="shared" ca="1" si="3"/>
        <v>#NAME?</v>
      </c>
      <c r="X58" s="666" t="s">
        <v>3572</v>
      </c>
      <c r="Z58" s="1860" t="s">
        <v>7519</v>
      </c>
      <c r="AA58" s="1562"/>
    </row>
    <row r="59" spans="1:35" ht="13.8">
      <c r="A59" s="1859">
        <v>44747</v>
      </c>
      <c r="B59" s="666" t="s">
        <v>3473</v>
      </c>
      <c r="C59" s="666"/>
      <c r="D59" s="666" t="s">
        <v>3570</v>
      </c>
      <c r="E59" s="666" t="s">
        <v>86</v>
      </c>
      <c r="F59" s="666" t="s">
        <v>3547</v>
      </c>
      <c r="G59" s="1245">
        <v>8500</v>
      </c>
      <c r="H59" s="1853"/>
      <c r="I59" s="666" t="s">
        <v>3453</v>
      </c>
      <c r="J59" s="1699"/>
      <c r="K59" s="1845" t="e">
        <f t="shared" ca="1" si="21"/>
        <v>#NAME?</v>
      </c>
      <c r="L59" s="1846"/>
      <c r="M59" s="1845"/>
      <c r="N59" s="1239"/>
      <c r="O59" s="1239">
        <v>4300</v>
      </c>
      <c r="P59" s="1239"/>
      <c r="Q59" s="1239"/>
      <c r="R59" s="1239"/>
      <c r="S59" s="1239"/>
      <c r="T59" s="1239"/>
      <c r="U59" s="1239" t="e">
        <f t="shared" ca="1" si="2"/>
        <v>#NAME?</v>
      </c>
      <c r="V59" s="1357" t="e">
        <f t="shared" ca="1" si="3"/>
        <v>#NAME?</v>
      </c>
      <c r="X59" s="666" t="s">
        <v>3572</v>
      </c>
      <c r="Z59" s="1860" t="s">
        <v>7520</v>
      </c>
      <c r="AA59" s="1562"/>
    </row>
    <row r="60" spans="1:35" ht="13.8">
      <c r="A60" s="1859">
        <v>44747</v>
      </c>
      <c r="B60" s="666" t="s">
        <v>570</v>
      </c>
      <c r="C60" s="666" t="s">
        <v>3446</v>
      </c>
      <c r="D60" s="666" t="s">
        <v>3807</v>
      </c>
      <c r="E60" s="666" t="s">
        <v>1540</v>
      </c>
      <c r="F60" s="666" t="s">
        <v>3477</v>
      </c>
      <c r="G60" s="1245">
        <v>17000</v>
      </c>
      <c r="H60" s="1853"/>
      <c r="I60" s="666" t="s">
        <v>3453</v>
      </c>
      <c r="J60" s="1699">
        <v>6200</v>
      </c>
      <c r="K60" s="1845" t="e">
        <f t="shared" ca="1" si="21"/>
        <v>#NAME?</v>
      </c>
      <c r="L60" s="1846"/>
      <c r="M60" s="1845" t="e">
        <f ca="1">_xludf.IFS(C60="成田机场",4000,C60="羽田机场",1000)</f>
        <v>#NAME?</v>
      </c>
      <c r="N60" s="1239"/>
      <c r="O60" s="1239">
        <v>3000</v>
      </c>
      <c r="P60" s="1239"/>
      <c r="Q60" s="1239"/>
      <c r="R60" s="1239"/>
      <c r="S60" s="1239"/>
      <c r="T60" s="1239"/>
      <c r="U60" s="1239" t="e">
        <f t="shared" ca="1" si="2"/>
        <v>#NAME?</v>
      </c>
      <c r="V60" s="1357" t="e">
        <f t="shared" ca="1" si="3"/>
        <v>#NAME?</v>
      </c>
      <c r="X60" s="666" t="s">
        <v>105</v>
      </c>
      <c r="Z60" s="1860" t="s">
        <v>7521</v>
      </c>
      <c r="AA60" s="1562"/>
    </row>
    <row r="61" spans="1:35" ht="13.8">
      <c r="A61" s="1859">
        <v>44747</v>
      </c>
      <c r="B61" s="666" t="s">
        <v>1906</v>
      </c>
      <c r="C61" s="666"/>
      <c r="D61" s="666" t="s">
        <v>3919</v>
      </c>
      <c r="E61" s="666" t="s">
        <v>45</v>
      </c>
      <c r="F61" s="666" t="s">
        <v>3492</v>
      </c>
      <c r="G61" s="1245">
        <v>26400</v>
      </c>
      <c r="H61" s="1853"/>
      <c r="I61" s="666" t="s">
        <v>3453</v>
      </c>
      <c r="J61" s="1699"/>
      <c r="K61" s="1855">
        <f t="shared" ref="K61:K63" si="22">G61*0.12</f>
        <v>3168</v>
      </c>
      <c r="L61" s="1846">
        <v>4854</v>
      </c>
      <c r="M61" s="1845"/>
      <c r="N61" s="1239"/>
      <c r="O61" s="1239">
        <v>15600</v>
      </c>
      <c r="P61" s="1239"/>
      <c r="Q61" s="1239"/>
      <c r="R61" s="1239"/>
      <c r="S61" s="1239"/>
      <c r="T61" s="1239"/>
      <c r="U61" s="1239">
        <f t="shared" si="2"/>
        <v>7632</v>
      </c>
      <c r="V61" s="1357">
        <f t="shared" si="3"/>
        <v>0.28909090909090907</v>
      </c>
      <c r="X61" s="666" t="s">
        <v>27</v>
      </c>
      <c r="Z61" s="1860" t="s">
        <v>7522</v>
      </c>
      <c r="AA61" s="1562"/>
    </row>
    <row r="62" spans="1:35" ht="13.8">
      <c r="A62" s="1859">
        <v>44747</v>
      </c>
      <c r="B62" s="666" t="s">
        <v>1906</v>
      </c>
      <c r="C62" s="666"/>
      <c r="D62" s="666" t="s">
        <v>3919</v>
      </c>
      <c r="E62" s="666" t="s">
        <v>6975</v>
      </c>
      <c r="F62" s="666" t="s">
        <v>3501</v>
      </c>
      <c r="G62" s="1245">
        <v>43200</v>
      </c>
      <c r="H62" s="1853"/>
      <c r="I62" s="666" t="s">
        <v>3453</v>
      </c>
      <c r="J62" s="1699"/>
      <c r="K62" s="1855">
        <f t="shared" si="22"/>
        <v>5184</v>
      </c>
      <c r="L62" s="1846"/>
      <c r="M62" s="1845"/>
      <c r="N62" s="1239"/>
      <c r="O62" s="1239">
        <v>26000</v>
      </c>
      <c r="P62" s="1239"/>
      <c r="Q62" s="1239"/>
      <c r="R62" s="1239"/>
      <c r="S62" s="1239"/>
      <c r="T62" s="1239"/>
      <c r="U62" s="1239">
        <f t="shared" si="2"/>
        <v>12016</v>
      </c>
      <c r="V62" s="1357">
        <f t="shared" si="3"/>
        <v>0.27814814814814814</v>
      </c>
      <c r="X62" s="666" t="s">
        <v>27</v>
      </c>
      <c r="Z62" s="1860" t="s">
        <v>7523</v>
      </c>
      <c r="AA62" s="1562"/>
    </row>
    <row r="63" spans="1:35" ht="13.8">
      <c r="A63" s="1859">
        <v>44747</v>
      </c>
      <c r="B63" s="666" t="s">
        <v>1906</v>
      </c>
      <c r="C63" s="666"/>
      <c r="D63" s="666" t="s">
        <v>3919</v>
      </c>
      <c r="E63" s="666" t="s">
        <v>3523</v>
      </c>
      <c r="F63" s="666" t="s">
        <v>3515</v>
      </c>
      <c r="G63" s="1245">
        <v>36000</v>
      </c>
      <c r="H63" s="1853"/>
      <c r="I63" s="666" t="s">
        <v>3453</v>
      </c>
      <c r="J63" s="1699"/>
      <c r="K63" s="1855">
        <f t="shared" si="22"/>
        <v>4320</v>
      </c>
      <c r="L63" s="1846">
        <v>3820</v>
      </c>
      <c r="M63" s="1845"/>
      <c r="N63" s="1239">
        <f>(G63-K63-M63)*0.7</f>
        <v>22176</v>
      </c>
      <c r="O63" s="1239"/>
      <c r="P63" s="1239"/>
      <c r="Q63" s="1239"/>
      <c r="R63" s="1239"/>
      <c r="S63" s="1239"/>
      <c r="T63" s="1239"/>
      <c r="U63" s="1239">
        <f t="shared" si="2"/>
        <v>9504</v>
      </c>
      <c r="V63" s="1357">
        <f t="shared" si="3"/>
        <v>0.26400000000000001</v>
      </c>
      <c r="X63" s="666" t="s">
        <v>27</v>
      </c>
      <c r="Z63" s="1860" t="s">
        <v>7524</v>
      </c>
      <c r="AA63" s="1562"/>
    </row>
    <row r="64" spans="1:35" ht="13.8">
      <c r="A64" s="1859">
        <v>44747</v>
      </c>
      <c r="B64" s="666" t="s">
        <v>3473</v>
      </c>
      <c r="C64" s="666"/>
      <c r="D64" s="666" t="s">
        <v>3570</v>
      </c>
      <c r="E64" s="666" t="s">
        <v>3910</v>
      </c>
      <c r="F64" s="666" t="s">
        <v>3571</v>
      </c>
      <c r="G64" s="1245">
        <v>11000</v>
      </c>
      <c r="H64" s="1853"/>
      <c r="I64" s="666" t="s">
        <v>3453</v>
      </c>
      <c r="J64" s="1699"/>
      <c r="K64" s="1845" t="e">
        <f t="shared" ref="K64:K66" ca="1" si="23">_xludf.IFS(C64="成田机场",3000,C64="羽田机场",1200,D64="NearMe",1000)</f>
        <v>#NAME?</v>
      </c>
      <c r="L64" s="1846"/>
      <c r="M64" s="1845"/>
      <c r="N64" s="1239"/>
      <c r="O64" s="1239">
        <v>5300</v>
      </c>
      <c r="P64" s="1239"/>
      <c r="Q64" s="1239"/>
      <c r="R64" s="1239"/>
      <c r="S64" s="1239"/>
      <c r="T64" s="1239"/>
      <c r="U64" s="1239" t="e">
        <f t="shared" ca="1" si="2"/>
        <v>#NAME?</v>
      </c>
      <c r="V64" s="1357" t="e">
        <f t="shared" ca="1" si="3"/>
        <v>#NAME?</v>
      </c>
      <c r="X64" s="666" t="s">
        <v>3572</v>
      </c>
      <c r="Z64" s="1860" t="s">
        <v>7525</v>
      </c>
      <c r="AA64" s="1562"/>
    </row>
    <row r="65" spans="1:27" ht="13.8">
      <c r="A65" s="1859">
        <v>44747</v>
      </c>
      <c r="B65" s="666" t="s">
        <v>3473</v>
      </c>
      <c r="C65" s="666"/>
      <c r="D65" s="666" t="s">
        <v>3570</v>
      </c>
      <c r="E65" s="666" t="s">
        <v>55</v>
      </c>
      <c r="F65" s="666" t="s">
        <v>3512</v>
      </c>
      <c r="G65" s="1245">
        <v>11000</v>
      </c>
      <c r="H65" s="1853"/>
      <c r="I65" s="666" t="s">
        <v>3453</v>
      </c>
      <c r="J65" s="1861"/>
      <c r="K65" s="1845" t="e">
        <f t="shared" ca="1" si="23"/>
        <v>#NAME?</v>
      </c>
      <c r="L65" s="1846"/>
      <c r="M65" s="1845"/>
      <c r="N65" s="1239"/>
      <c r="O65" s="1239">
        <v>5300</v>
      </c>
      <c r="P65" s="1239"/>
      <c r="Q65" s="1239"/>
      <c r="R65" s="1239"/>
      <c r="S65" s="1239"/>
      <c r="T65" s="1239"/>
      <c r="U65" s="1239" t="e">
        <f t="shared" ca="1" si="2"/>
        <v>#NAME?</v>
      </c>
      <c r="V65" s="1357" t="e">
        <f t="shared" ca="1" si="3"/>
        <v>#NAME?</v>
      </c>
      <c r="X65" s="666" t="s">
        <v>3572</v>
      </c>
      <c r="Z65" s="1860" t="s">
        <v>7526</v>
      </c>
      <c r="AA65" s="1562"/>
    </row>
    <row r="66" spans="1:27" ht="13.8">
      <c r="A66" s="1859">
        <v>44747</v>
      </c>
      <c r="B66" s="666" t="s">
        <v>3473</v>
      </c>
      <c r="C66" s="666"/>
      <c r="D66" s="666" t="s">
        <v>3570</v>
      </c>
      <c r="E66" s="666" t="s">
        <v>86</v>
      </c>
      <c r="F66" s="666" t="s">
        <v>3547</v>
      </c>
      <c r="G66" s="1245">
        <v>8500</v>
      </c>
      <c r="H66" s="1853"/>
      <c r="I66" s="666" t="s">
        <v>3453</v>
      </c>
      <c r="J66" s="1699"/>
      <c r="K66" s="1845" t="e">
        <f t="shared" ca="1" si="23"/>
        <v>#NAME?</v>
      </c>
      <c r="L66" s="1846"/>
      <c r="M66" s="1845"/>
      <c r="N66" s="1239"/>
      <c r="O66" s="1239">
        <v>4300</v>
      </c>
      <c r="P66" s="1256"/>
      <c r="Q66" s="1256"/>
      <c r="R66" s="1256"/>
      <c r="S66" s="1256"/>
      <c r="T66" s="1256"/>
      <c r="U66" s="1256" t="e">
        <f t="shared" ca="1" si="2"/>
        <v>#NAME?</v>
      </c>
      <c r="V66" s="1364" t="e">
        <f t="shared" ca="1" si="3"/>
        <v>#NAME?</v>
      </c>
      <c r="W66" s="1260"/>
      <c r="X66" s="666" t="s">
        <v>3572</v>
      </c>
      <c r="Z66" s="1860" t="s">
        <v>7527</v>
      </c>
      <c r="AA66" s="1562"/>
    </row>
    <row r="67" spans="1:27" ht="13.8">
      <c r="A67" s="1850">
        <v>44748</v>
      </c>
      <c r="B67" s="1851" t="s">
        <v>1906</v>
      </c>
      <c r="C67" s="1851"/>
      <c r="D67" s="1851" t="s">
        <v>3919</v>
      </c>
      <c r="E67" s="1851" t="s">
        <v>3079</v>
      </c>
      <c r="F67" s="1851" t="s">
        <v>3471</v>
      </c>
      <c r="G67" s="1852">
        <v>21600</v>
      </c>
      <c r="H67" s="1853"/>
      <c r="I67" s="1851" t="s">
        <v>3453</v>
      </c>
      <c r="J67" s="1854"/>
      <c r="K67" s="1855">
        <f>G67*0.12</f>
        <v>2592</v>
      </c>
      <c r="L67" s="1856"/>
      <c r="M67" s="1855"/>
      <c r="N67" s="1229"/>
      <c r="O67" s="1229">
        <v>13000</v>
      </c>
      <c r="P67" s="1229"/>
      <c r="Q67" s="1239"/>
      <c r="R67" s="1239"/>
      <c r="S67" s="1239"/>
      <c r="T67" s="1239"/>
      <c r="U67" s="1239">
        <f t="shared" si="2"/>
        <v>6008</v>
      </c>
      <c r="V67" s="1357">
        <f t="shared" si="3"/>
        <v>0.27814814814814814</v>
      </c>
      <c r="W67" s="1227"/>
      <c r="X67" s="1851" t="s">
        <v>27</v>
      </c>
      <c r="Y67" s="1227"/>
      <c r="Z67" s="1857" t="s">
        <v>7528</v>
      </c>
      <c r="AA67" s="1562"/>
    </row>
    <row r="68" spans="1:27" ht="13.8">
      <c r="A68" s="1859">
        <v>44748</v>
      </c>
      <c r="B68" s="666" t="s">
        <v>1170</v>
      </c>
      <c r="C68" s="666" t="s">
        <v>3456</v>
      </c>
      <c r="D68" s="666" t="s">
        <v>4010</v>
      </c>
      <c r="E68" s="666" t="s">
        <v>34</v>
      </c>
      <c r="F68" s="666" t="s">
        <v>3626</v>
      </c>
      <c r="G68" s="1245">
        <v>18000</v>
      </c>
      <c r="H68" s="1853"/>
      <c r="I68" s="666" t="s">
        <v>3453</v>
      </c>
      <c r="J68" s="1699"/>
      <c r="K68" s="1845" t="e">
        <f ca="1">_xludf.IFS(C68="成田机场",3000,C68="羽田机场",1200,D68="NearMe",1000)</f>
        <v>#NAME?</v>
      </c>
      <c r="L68" s="1846"/>
      <c r="M68" s="1845" t="e">
        <f ca="1">_xludf.IFS(C68="成田机场",4000,C68="羽田机场",1000)</f>
        <v>#NAME?</v>
      </c>
      <c r="N68" s="1239" t="e">
        <f ca="1">(15000-K68-M68)*0.7</f>
        <v>#NAME?</v>
      </c>
      <c r="O68" s="1239"/>
      <c r="P68" s="1239"/>
      <c r="Q68" s="1239"/>
      <c r="R68" s="1239"/>
      <c r="S68" s="1239"/>
      <c r="T68" s="1239"/>
      <c r="U68" s="1239" t="e">
        <f t="shared" ca="1" si="2"/>
        <v>#NAME?</v>
      </c>
      <c r="V68" s="1357" t="e">
        <f t="shared" ca="1" si="3"/>
        <v>#NAME?</v>
      </c>
      <c r="X68" s="666" t="s">
        <v>108</v>
      </c>
      <c r="Z68" s="1860" t="s">
        <v>7529</v>
      </c>
      <c r="AA68" s="1562"/>
    </row>
    <row r="69" spans="1:27" ht="13.8">
      <c r="A69" s="1859">
        <v>44748</v>
      </c>
      <c r="B69" s="666" t="s">
        <v>1906</v>
      </c>
      <c r="C69" s="666"/>
      <c r="D69" s="666" t="s">
        <v>3919</v>
      </c>
      <c r="E69" s="666" t="s">
        <v>49</v>
      </c>
      <c r="F69" s="666" t="s">
        <v>3486</v>
      </c>
      <c r="G69" s="1245">
        <v>24000</v>
      </c>
      <c r="H69" s="1853"/>
      <c r="I69" s="666" t="s">
        <v>3453</v>
      </c>
      <c r="J69" s="1699"/>
      <c r="K69" s="1855">
        <f>G69*0.12</f>
        <v>2880</v>
      </c>
      <c r="L69" s="1846"/>
      <c r="M69" s="1845"/>
      <c r="N69" s="1239">
        <f>(G69-K69-M69)*0.7</f>
        <v>14783.999999999998</v>
      </c>
      <c r="O69" s="1239"/>
      <c r="P69" s="1239"/>
      <c r="Q69" s="1239"/>
      <c r="R69" s="1239"/>
      <c r="S69" s="1239"/>
      <c r="T69" s="1239"/>
      <c r="U69" s="1239">
        <f t="shared" si="2"/>
        <v>6336.0000000000018</v>
      </c>
      <c r="V69" s="1357">
        <f t="shared" si="3"/>
        <v>0.26400000000000007</v>
      </c>
      <c r="X69" s="666" t="s">
        <v>27</v>
      </c>
      <c r="Z69" s="1860" t="s">
        <v>7530</v>
      </c>
      <c r="AA69" s="1562"/>
    </row>
    <row r="70" spans="1:27" ht="13.8">
      <c r="A70" s="1859">
        <v>44748</v>
      </c>
      <c r="B70" s="666" t="s">
        <v>3473</v>
      </c>
      <c r="C70" s="666"/>
      <c r="D70" s="666" t="s">
        <v>3570</v>
      </c>
      <c r="E70" s="666" t="s">
        <v>3910</v>
      </c>
      <c r="F70" s="666" t="s">
        <v>3571</v>
      </c>
      <c r="G70" s="1245">
        <v>11000</v>
      </c>
      <c r="H70" s="1853"/>
      <c r="I70" s="666" t="s">
        <v>3453</v>
      </c>
      <c r="J70" s="1699"/>
      <c r="K70" s="1845" t="e">
        <f t="shared" ref="K70:K72" ca="1" si="24">_xludf.IFS(C70="成田机场",3000,C70="羽田机场",1200,D70="NearMe",1000)</f>
        <v>#NAME?</v>
      </c>
      <c r="L70" s="1846"/>
      <c r="M70" s="1845"/>
      <c r="N70" s="1239"/>
      <c r="O70" s="1239">
        <v>5300</v>
      </c>
      <c r="P70" s="1239"/>
      <c r="Q70" s="1239"/>
      <c r="R70" s="1239"/>
      <c r="S70" s="1239"/>
      <c r="T70" s="1239"/>
      <c r="U70" s="1239" t="e">
        <f t="shared" ca="1" si="2"/>
        <v>#NAME?</v>
      </c>
      <c r="V70" s="1357" t="e">
        <f t="shared" ca="1" si="3"/>
        <v>#NAME?</v>
      </c>
      <c r="X70" s="666" t="s">
        <v>3572</v>
      </c>
      <c r="Z70" s="1860" t="s">
        <v>7531</v>
      </c>
      <c r="AA70" s="1562"/>
    </row>
    <row r="71" spans="1:27" ht="13.8">
      <c r="A71" s="1859">
        <v>44748</v>
      </c>
      <c r="B71" s="666" t="s">
        <v>3473</v>
      </c>
      <c r="C71" s="666"/>
      <c r="D71" s="666" t="s">
        <v>3570</v>
      </c>
      <c r="E71" s="666" t="s">
        <v>55</v>
      </c>
      <c r="F71" s="666" t="s">
        <v>3512</v>
      </c>
      <c r="G71" s="1245">
        <v>11000</v>
      </c>
      <c r="H71" s="1853"/>
      <c r="I71" s="666" t="s">
        <v>3453</v>
      </c>
      <c r="J71" s="1699"/>
      <c r="K71" s="1845" t="e">
        <f t="shared" ca="1" si="24"/>
        <v>#NAME?</v>
      </c>
      <c r="L71" s="1846"/>
      <c r="M71" s="1845"/>
      <c r="N71" s="1239"/>
      <c r="O71" s="1239">
        <v>5300</v>
      </c>
      <c r="P71" s="1239"/>
      <c r="Q71" s="1239"/>
      <c r="R71" s="1239"/>
      <c r="S71" s="1239"/>
      <c r="T71" s="1239"/>
      <c r="U71" s="1239" t="e">
        <f t="shared" ca="1" si="2"/>
        <v>#NAME?</v>
      </c>
      <c r="V71" s="1357" t="e">
        <f t="shared" ca="1" si="3"/>
        <v>#NAME?</v>
      </c>
      <c r="X71" s="666" t="s">
        <v>3572</v>
      </c>
      <c r="Z71" s="1860" t="s">
        <v>7532</v>
      </c>
      <c r="AA71" s="1562"/>
    </row>
    <row r="72" spans="1:27" ht="13.8">
      <c r="A72" s="1859">
        <v>44748</v>
      </c>
      <c r="B72" s="666" t="s">
        <v>3473</v>
      </c>
      <c r="C72" s="666"/>
      <c r="D72" s="666" t="s">
        <v>3570</v>
      </c>
      <c r="E72" s="666" t="s">
        <v>86</v>
      </c>
      <c r="F72" s="666" t="s">
        <v>3547</v>
      </c>
      <c r="G72" s="1245">
        <v>8500</v>
      </c>
      <c r="H72" s="1853"/>
      <c r="I72" s="666" t="s">
        <v>3453</v>
      </c>
      <c r="J72" s="1699"/>
      <c r="K72" s="1845" t="e">
        <f t="shared" ca="1" si="24"/>
        <v>#NAME?</v>
      </c>
      <c r="L72" s="1846"/>
      <c r="M72" s="1845"/>
      <c r="N72" s="1239"/>
      <c r="O72" s="1239">
        <v>4300</v>
      </c>
      <c r="P72" s="1239"/>
      <c r="Q72" s="1239"/>
      <c r="R72" s="1239"/>
      <c r="S72" s="1239"/>
      <c r="T72" s="1239"/>
      <c r="U72" s="1239" t="e">
        <f t="shared" ca="1" si="2"/>
        <v>#NAME?</v>
      </c>
      <c r="V72" s="1357" t="e">
        <f t="shared" ca="1" si="3"/>
        <v>#NAME?</v>
      </c>
      <c r="X72" s="666" t="s">
        <v>3572</v>
      </c>
      <c r="Z72" s="1860" t="s">
        <v>7533</v>
      </c>
      <c r="AA72" s="1562"/>
    </row>
    <row r="73" spans="1:27" ht="13.8">
      <c r="A73" s="1859">
        <v>44748</v>
      </c>
      <c r="B73" s="666" t="s">
        <v>1906</v>
      </c>
      <c r="C73" s="666"/>
      <c r="D73" s="666" t="s">
        <v>3919</v>
      </c>
      <c r="E73" s="666" t="s">
        <v>40</v>
      </c>
      <c r="F73" s="666" t="s">
        <v>3449</v>
      </c>
      <c r="G73" s="1245">
        <v>26400</v>
      </c>
      <c r="H73" s="1853"/>
      <c r="I73" s="666" t="s">
        <v>3453</v>
      </c>
      <c r="J73" s="1699"/>
      <c r="K73" s="1855">
        <f>G73*0.12</f>
        <v>3168</v>
      </c>
      <c r="L73" s="1846"/>
      <c r="M73" s="1845"/>
      <c r="N73" s="1239">
        <f>(G73-K73-M73)*0.7</f>
        <v>16262.4</v>
      </c>
      <c r="O73" s="1239"/>
      <c r="P73" s="1239"/>
      <c r="Q73" s="1239"/>
      <c r="R73" s="1239"/>
      <c r="S73" s="1239"/>
      <c r="T73" s="1239"/>
      <c r="U73" s="1239">
        <f t="shared" si="2"/>
        <v>6969.6</v>
      </c>
      <c r="V73" s="1357">
        <f t="shared" si="3"/>
        <v>0.26400000000000001</v>
      </c>
      <c r="X73" s="666" t="s">
        <v>27</v>
      </c>
      <c r="Z73" s="1860" t="s">
        <v>7534</v>
      </c>
      <c r="AA73" s="1562"/>
    </row>
    <row r="74" spans="1:27" ht="13.8">
      <c r="A74" s="1859">
        <v>44748</v>
      </c>
      <c r="B74" s="666" t="s">
        <v>570</v>
      </c>
      <c r="C74" s="666" t="s">
        <v>3446</v>
      </c>
      <c r="D74" s="666" t="s">
        <v>3521</v>
      </c>
      <c r="E74" s="666" t="s">
        <v>86</v>
      </c>
      <c r="F74" s="666" t="s">
        <v>3547</v>
      </c>
      <c r="G74" s="1245">
        <v>10000</v>
      </c>
      <c r="H74" s="1853"/>
      <c r="I74" s="666" t="s">
        <v>3453</v>
      </c>
      <c r="J74" s="1699"/>
      <c r="K74" s="1845" t="e">
        <f t="shared" ref="K74:K76" ca="1" si="25">_xludf.IFS(C74="成田机场",3000,C74="羽田机场",1200,D74="NearMe",1000)</f>
        <v>#NAME?</v>
      </c>
      <c r="L74" s="1846"/>
      <c r="M74" s="1845" t="e">
        <f t="shared" ref="M74:M76" ca="1" si="26">_xludf.IFS(C74="成田机场",4000,C74="羽田机场",1000)</f>
        <v>#NAME?</v>
      </c>
      <c r="N74" s="1239"/>
      <c r="O74" s="1239">
        <v>3000</v>
      </c>
      <c r="P74" s="1239"/>
      <c r="Q74" s="1239"/>
      <c r="R74" s="1239"/>
      <c r="S74" s="1239"/>
      <c r="T74" s="1239"/>
      <c r="U74" s="1239" t="e">
        <f t="shared" ca="1" si="2"/>
        <v>#NAME?</v>
      </c>
      <c r="V74" s="1357" t="e">
        <f t="shared" ca="1" si="3"/>
        <v>#NAME?</v>
      </c>
      <c r="X74" s="666" t="s">
        <v>107</v>
      </c>
      <c r="Z74" s="1860" t="s">
        <v>7535</v>
      </c>
      <c r="AA74" s="1562"/>
    </row>
    <row r="75" spans="1:27" ht="13.8">
      <c r="A75" s="1859">
        <v>44748</v>
      </c>
      <c r="B75" s="666" t="s">
        <v>570</v>
      </c>
      <c r="C75" s="666" t="s">
        <v>3446</v>
      </c>
      <c r="D75" s="666" t="s">
        <v>3521</v>
      </c>
      <c r="E75" s="666" t="s">
        <v>55</v>
      </c>
      <c r="F75" s="666" t="s">
        <v>3512</v>
      </c>
      <c r="G75" s="1245">
        <v>10000</v>
      </c>
      <c r="H75" s="1853"/>
      <c r="I75" s="666" t="s">
        <v>3453</v>
      </c>
      <c r="J75" s="1699"/>
      <c r="K75" s="1845" t="e">
        <f t="shared" ca="1" si="25"/>
        <v>#NAME?</v>
      </c>
      <c r="L75" s="1846"/>
      <c r="M75" s="1845" t="e">
        <f t="shared" ca="1" si="26"/>
        <v>#NAME?</v>
      </c>
      <c r="N75" s="1239"/>
      <c r="O75" s="1239">
        <v>3000</v>
      </c>
      <c r="P75" s="1239"/>
      <c r="Q75" s="1239"/>
      <c r="R75" s="1239"/>
      <c r="S75" s="1239"/>
      <c r="T75" s="1239"/>
      <c r="U75" s="1239" t="e">
        <f t="shared" ca="1" si="2"/>
        <v>#NAME?</v>
      </c>
      <c r="V75" s="1357" t="e">
        <f t="shared" ca="1" si="3"/>
        <v>#NAME?</v>
      </c>
      <c r="X75" s="666" t="s">
        <v>107</v>
      </c>
      <c r="Z75" s="1860" t="s">
        <v>7536</v>
      </c>
      <c r="AA75" s="1562"/>
    </row>
    <row r="76" spans="1:27" ht="13.8">
      <c r="A76" s="1859">
        <v>44748</v>
      </c>
      <c r="B76" s="666" t="s">
        <v>570</v>
      </c>
      <c r="C76" s="666" t="s">
        <v>3446</v>
      </c>
      <c r="D76" s="666" t="s">
        <v>3521</v>
      </c>
      <c r="E76" s="666" t="s">
        <v>3910</v>
      </c>
      <c r="F76" s="666" t="s">
        <v>3571</v>
      </c>
      <c r="G76" s="1245">
        <v>10000</v>
      </c>
      <c r="H76" s="1853"/>
      <c r="I76" s="666" t="s">
        <v>3453</v>
      </c>
      <c r="J76" s="1699"/>
      <c r="K76" s="1845" t="e">
        <f t="shared" ca="1" si="25"/>
        <v>#NAME?</v>
      </c>
      <c r="L76" s="1846"/>
      <c r="M76" s="1845" t="e">
        <f t="shared" ca="1" si="26"/>
        <v>#NAME?</v>
      </c>
      <c r="N76" s="1239"/>
      <c r="O76" s="1239">
        <v>3000</v>
      </c>
      <c r="P76" s="1239"/>
      <c r="Q76" s="1239"/>
      <c r="R76" s="1239"/>
      <c r="S76" s="1239"/>
      <c r="T76" s="1239"/>
      <c r="U76" s="1239" t="e">
        <f t="shared" ca="1" si="2"/>
        <v>#NAME?</v>
      </c>
      <c r="V76" s="1357" t="e">
        <f t="shared" ca="1" si="3"/>
        <v>#NAME?</v>
      </c>
      <c r="X76" s="666" t="s">
        <v>107</v>
      </c>
      <c r="Z76" s="1860" t="s">
        <v>7537</v>
      </c>
      <c r="AA76" s="1562"/>
    </row>
    <row r="77" spans="1:27" ht="13.8">
      <c r="A77" s="1859">
        <v>44748</v>
      </c>
      <c r="B77" s="666" t="s">
        <v>1906</v>
      </c>
      <c r="C77" s="666"/>
      <c r="D77" s="666" t="s">
        <v>3919</v>
      </c>
      <c r="E77" s="666" t="s">
        <v>2979</v>
      </c>
      <c r="F77" s="666" t="s">
        <v>3501</v>
      </c>
      <c r="G77" s="1245">
        <v>43200</v>
      </c>
      <c r="H77" s="1853"/>
      <c r="I77" s="666" t="s">
        <v>3453</v>
      </c>
      <c r="J77" s="1699"/>
      <c r="K77" s="1855">
        <f>G77*0.12</f>
        <v>5184</v>
      </c>
      <c r="L77" s="1846"/>
      <c r="M77" s="1845"/>
      <c r="N77" s="1239"/>
      <c r="O77" s="1239">
        <v>26000</v>
      </c>
      <c r="P77" s="1239"/>
      <c r="Q77" s="1239"/>
      <c r="R77" s="1239"/>
      <c r="S77" s="1239"/>
      <c r="T77" s="1239"/>
      <c r="U77" s="1239">
        <f t="shared" si="2"/>
        <v>12016</v>
      </c>
      <c r="V77" s="1357">
        <f t="shared" si="3"/>
        <v>0.27814814814814814</v>
      </c>
      <c r="X77" s="666" t="s">
        <v>27</v>
      </c>
      <c r="Z77" s="1860" t="s">
        <v>7538</v>
      </c>
      <c r="AA77" s="1562"/>
    </row>
    <row r="78" spans="1:27" ht="13.8">
      <c r="A78" s="1859">
        <v>44748</v>
      </c>
      <c r="B78" s="666" t="s">
        <v>570</v>
      </c>
      <c r="C78" s="666" t="s">
        <v>3456</v>
      </c>
      <c r="D78" s="666" t="s">
        <v>3447</v>
      </c>
      <c r="E78" s="666" t="s">
        <v>60</v>
      </c>
      <c r="F78" s="666" t="s">
        <v>3517</v>
      </c>
      <c r="G78" s="1245">
        <f>1600*100/I1</f>
        <v>33402.922755741129</v>
      </c>
      <c r="H78" s="1853"/>
      <c r="I78" s="1862" t="s">
        <v>3450</v>
      </c>
      <c r="J78" s="1795">
        <f>500*100/I1</f>
        <v>10438.413361169101</v>
      </c>
      <c r="K78" s="1845" t="e">
        <f t="shared" ref="K78:K82" ca="1" si="27">_xludf.IFS(C78="成田机场",3000,C78="羽田机场",1200,D78="NearMe",1000)</f>
        <v>#NAME?</v>
      </c>
      <c r="L78" s="1846"/>
      <c r="M78" s="1845" t="e">
        <f t="shared" ref="M78:M82" ca="1" si="28">_xludf.IFS(C78="成田机场",4000,C78="羽田机场",1000)</f>
        <v>#NAME?</v>
      </c>
      <c r="N78" s="1239" t="e">
        <f ca="1">(15000-K78-M78)*0.7</f>
        <v>#NAME?</v>
      </c>
      <c r="O78" s="1239"/>
      <c r="P78" s="1239"/>
      <c r="Q78" s="1239"/>
      <c r="R78" s="1239"/>
      <c r="S78" s="1239"/>
      <c r="T78" s="1239"/>
      <c r="U78" s="1239" t="e">
        <f t="shared" ca="1" si="2"/>
        <v>#NAME?</v>
      </c>
      <c r="V78" s="1357" t="e">
        <f t="shared" ca="1" si="3"/>
        <v>#NAME?</v>
      </c>
      <c r="X78" s="666" t="s">
        <v>107</v>
      </c>
      <c r="Z78" s="1860" t="s">
        <v>7539</v>
      </c>
      <c r="AA78" s="1562"/>
    </row>
    <row r="79" spans="1:27" ht="13.8">
      <c r="A79" s="1859">
        <v>44748</v>
      </c>
      <c r="B79" s="666" t="s">
        <v>570</v>
      </c>
      <c r="C79" s="666" t="s">
        <v>3456</v>
      </c>
      <c r="D79" s="666" t="s">
        <v>1371</v>
      </c>
      <c r="E79" s="666" t="s">
        <v>3448</v>
      </c>
      <c r="F79" s="666" t="s">
        <v>4322</v>
      </c>
      <c r="G79" s="1245">
        <f>800*100/I1</f>
        <v>16701.461377870564</v>
      </c>
      <c r="H79" s="1853"/>
      <c r="I79" s="1862" t="s">
        <v>3450</v>
      </c>
      <c r="J79" s="1699"/>
      <c r="K79" s="1845" t="e">
        <f t="shared" ca="1" si="27"/>
        <v>#NAME?</v>
      </c>
      <c r="L79" s="1846"/>
      <c r="M79" s="1845" t="e">
        <f t="shared" ca="1" si="28"/>
        <v>#NAME?</v>
      </c>
      <c r="N79" s="1239"/>
      <c r="O79" s="1239">
        <v>5000</v>
      </c>
      <c r="P79" s="1239"/>
      <c r="Q79" s="1239"/>
      <c r="R79" s="1239"/>
      <c r="S79" s="1239"/>
      <c r="T79" s="1239"/>
      <c r="U79" s="1239" t="e">
        <f t="shared" ca="1" si="2"/>
        <v>#NAME?</v>
      </c>
      <c r="V79" s="1357" t="e">
        <f t="shared" ca="1" si="3"/>
        <v>#NAME?</v>
      </c>
      <c r="X79" s="666" t="s">
        <v>1540</v>
      </c>
      <c r="Z79" s="1860" t="s">
        <v>7540</v>
      </c>
      <c r="AA79" s="1562"/>
    </row>
    <row r="80" spans="1:27" ht="13.8">
      <c r="A80" s="1859">
        <v>44748</v>
      </c>
      <c r="B80" s="666" t="s">
        <v>570</v>
      </c>
      <c r="C80" s="666" t="s">
        <v>3456</v>
      </c>
      <c r="D80" s="666" t="s">
        <v>1371</v>
      </c>
      <c r="E80" s="666" t="s">
        <v>8</v>
      </c>
      <c r="F80" s="666" t="s">
        <v>3686</v>
      </c>
      <c r="G80" s="1245">
        <f>(800*100)/I1</f>
        <v>16701.461377870564</v>
      </c>
      <c r="H80" s="1853"/>
      <c r="I80" s="1862" t="s">
        <v>3450</v>
      </c>
      <c r="J80" s="1699"/>
      <c r="K80" s="1845" t="e">
        <f t="shared" ca="1" si="27"/>
        <v>#NAME?</v>
      </c>
      <c r="L80" s="1846"/>
      <c r="M80" s="1845" t="e">
        <f t="shared" ca="1" si="28"/>
        <v>#NAME?</v>
      </c>
      <c r="N80" s="1239"/>
      <c r="O80" s="1239">
        <v>5000</v>
      </c>
      <c r="P80" s="1239"/>
      <c r="Q80" s="1239"/>
      <c r="R80" s="1239"/>
      <c r="S80" s="1239"/>
      <c r="T80" s="1239"/>
      <c r="U80" s="1239" t="e">
        <f t="shared" ca="1" si="2"/>
        <v>#NAME?</v>
      </c>
      <c r="V80" s="1357" t="e">
        <f t="shared" ca="1" si="3"/>
        <v>#NAME?</v>
      </c>
      <c r="X80" s="666" t="s">
        <v>1540</v>
      </c>
      <c r="Z80" s="1860" t="s">
        <v>7541</v>
      </c>
      <c r="AA80" s="1562"/>
    </row>
    <row r="81" spans="1:35" ht="13.8">
      <c r="A81" s="1859">
        <v>44748</v>
      </c>
      <c r="B81" s="666" t="s">
        <v>570</v>
      </c>
      <c r="C81" s="666" t="s">
        <v>3456</v>
      </c>
      <c r="D81" s="666" t="s">
        <v>3807</v>
      </c>
      <c r="E81" s="666" t="s">
        <v>27</v>
      </c>
      <c r="F81" s="666" t="s">
        <v>3505</v>
      </c>
      <c r="G81" s="1245">
        <v>18000</v>
      </c>
      <c r="H81" s="1853"/>
      <c r="I81" s="666" t="s">
        <v>3453</v>
      </c>
      <c r="J81" s="1663">
        <v>1800</v>
      </c>
      <c r="K81" s="1845" t="e">
        <f t="shared" ca="1" si="27"/>
        <v>#NAME?</v>
      </c>
      <c r="L81" s="1846"/>
      <c r="M81" s="1845" t="e">
        <f t="shared" ca="1" si="28"/>
        <v>#NAME?</v>
      </c>
      <c r="N81" s="1239"/>
      <c r="O81" s="1239">
        <v>5000</v>
      </c>
      <c r="P81" s="1239"/>
      <c r="Q81" s="1239"/>
      <c r="R81" s="1239"/>
      <c r="S81" s="1239"/>
      <c r="T81" s="1239"/>
      <c r="U81" s="1239" t="e">
        <f t="shared" ca="1" si="2"/>
        <v>#NAME?</v>
      </c>
      <c r="V81" s="1357" t="e">
        <f t="shared" ca="1" si="3"/>
        <v>#NAME?</v>
      </c>
      <c r="X81" s="666" t="s">
        <v>105</v>
      </c>
      <c r="Z81" s="1860" t="s">
        <v>7542</v>
      </c>
      <c r="AA81" s="1562"/>
    </row>
    <row r="82" spans="1:35" ht="13.8">
      <c r="A82" s="1859">
        <v>44748</v>
      </c>
      <c r="B82" s="666" t="s">
        <v>570</v>
      </c>
      <c r="C82" s="666" t="s">
        <v>3456</v>
      </c>
      <c r="D82" s="666" t="s">
        <v>3807</v>
      </c>
      <c r="E82" s="666" t="s">
        <v>110</v>
      </c>
      <c r="F82" s="666" t="s">
        <v>3477</v>
      </c>
      <c r="G82" s="1245">
        <v>18000</v>
      </c>
      <c r="H82" s="1853"/>
      <c r="I82" s="666" t="s">
        <v>3453</v>
      </c>
      <c r="J82" s="1663">
        <v>1800</v>
      </c>
      <c r="K82" s="1845" t="e">
        <f t="shared" ca="1" si="27"/>
        <v>#NAME?</v>
      </c>
      <c r="L82" s="1846"/>
      <c r="M82" s="1845" t="e">
        <f t="shared" ca="1" si="28"/>
        <v>#NAME?</v>
      </c>
      <c r="N82" s="1239"/>
      <c r="O82" s="1239">
        <v>5000</v>
      </c>
      <c r="P82" s="1239"/>
      <c r="Q82" s="1239"/>
      <c r="R82" s="1239"/>
      <c r="S82" s="1239"/>
      <c r="T82" s="1239"/>
      <c r="U82" s="1239" t="e">
        <f t="shared" ca="1" si="2"/>
        <v>#NAME?</v>
      </c>
      <c r="V82" s="1357" t="e">
        <f t="shared" ca="1" si="3"/>
        <v>#NAME?</v>
      </c>
      <c r="X82" s="666" t="s">
        <v>105</v>
      </c>
      <c r="Z82" s="1860" t="s">
        <v>7543</v>
      </c>
      <c r="AA82" s="1562"/>
    </row>
    <row r="83" spans="1:35" ht="13.8">
      <c r="A83" s="1859">
        <v>44748</v>
      </c>
      <c r="B83" s="666" t="s">
        <v>1906</v>
      </c>
      <c r="C83" s="666"/>
      <c r="D83" s="666" t="s">
        <v>3919</v>
      </c>
      <c r="E83" s="666" t="s">
        <v>45</v>
      </c>
      <c r="F83" s="666" t="s">
        <v>3492</v>
      </c>
      <c r="G83" s="1245">
        <v>36000</v>
      </c>
      <c r="H83" s="1853"/>
      <c r="I83" s="666" t="s">
        <v>3453</v>
      </c>
      <c r="J83" s="1699"/>
      <c r="K83" s="1855">
        <f>G83*0.12</f>
        <v>4320</v>
      </c>
      <c r="L83" s="1846">
        <v>5722</v>
      </c>
      <c r="M83" s="1845"/>
      <c r="N83" s="1239"/>
      <c r="O83" s="1239">
        <v>22100</v>
      </c>
      <c r="P83" s="1239"/>
      <c r="Q83" s="1239"/>
      <c r="R83" s="1239"/>
      <c r="S83" s="1239"/>
      <c r="T83" s="1239"/>
      <c r="U83" s="1239">
        <f t="shared" si="2"/>
        <v>9580</v>
      </c>
      <c r="V83" s="1357">
        <f t="shared" si="3"/>
        <v>0.26611111111111113</v>
      </c>
      <c r="X83" s="666" t="s">
        <v>27</v>
      </c>
      <c r="Z83" s="1860" t="s">
        <v>7544</v>
      </c>
      <c r="AA83" s="1562"/>
    </row>
    <row r="84" spans="1:35" ht="13.8">
      <c r="A84" s="1859">
        <v>44748</v>
      </c>
      <c r="B84" s="666" t="s">
        <v>3473</v>
      </c>
      <c r="C84" s="666"/>
      <c r="D84" s="666" t="s">
        <v>3570</v>
      </c>
      <c r="E84" s="666" t="s">
        <v>3910</v>
      </c>
      <c r="F84" s="666" t="s">
        <v>3571</v>
      </c>
      <c r="G84" s="1245">
        <v>11000</v>
      </c>
      <c r="H84" s="1853"/>
      <c r="I84" s="666" t="s">
        <v>3453</v>
      </c>
      <c r="J84" s="1699"/>
      <c r="K84" s="1845" t="e">
        <f t="shared" ref="K84:K87" ca="1" si="29">_xludf.IFS(C84="成田机场",3000,C84="羽田机场",1200,D84="NearMe",1000)</f>
        <v>#NAME?</v>
      </c>
      <c r="L84" s="1846"/>
      <c r="M84" s="1845"/>
      <c r="N84" s="1239"/>
      <c r="O84" s="1239">
        <v>5300</v>
      </c>
      <c r="P84" s="1239"/>
      <c r="Q84" s="1239"/>
      <c r="R84" s="1239"/>
      <c r="S84" s="1239"/>
      <c r="T84" s="1239"/>
      <c r="U84" s="1239" t="e">
        <f t="shared" ca="1" si="2"/>
        <v>#NAME?</v>
      </c>
      <c r="V84" s="1357" t="e">
        <f t="shared" ca="1" si="3"/>
        <v>#NAME?</v>
      </c>
      <c r="X84" s="666" t="s">
        <v>3572</v>
      </c>
      <c r="Z84" s="1860" t="s">
        <v>7545</v>
      </c>
      <c r="AA84" s="1562"/>
    </row>
    <row r="85" spans="1:35" ht="13.8">
      <c r="A85" s="1859">
        <v>44748</v>
      </c>
      <c r="B85" s="666" t="s">
        <v>3473</v>
      </c>
      <c r="C85" s="666"/>
      <c r="D85" s="666" t="s">
        <v>3570</v>
      </c>
      <c r="E85" s="666" t="s">
        <v>55</v>
      </c>
      <c r="F85" s="666" t="s">
        <v>3512</v>
      </c>
      <c r="G85" s="1245">
        <v>11000</v>
      </c>
      <c r="H85" s="1853"/>
      <c r="I85" s="666" t="s">
        <v>3453</v>
      </c>
      <c r="J85" s="1699"/>
      <c r="K85" s="1845" t="e">
        <f t="shared" ca="1" si="29"/>
        <v>#NAME?</v>
      </c>
      <c r="L85" s="1846"/>
      <c r="M85" s="1845"/>
      <c r="N85" s="1239"/>
      <c r="O85" s="1239">
        <v>5300</v>
      </c>
      <c r="P85" s="1239"/>
      <c r="Q85" s="1239"/>
      <c r="R85" s="1239"/>
      <c r="S85" s="1239"/>
      <c r="T85" s="1239"/>
      <c r="U85" s="1239" t="e">
        <f t="shared" ca="1" si="2"/>
        <v>#NAME?</v>
      </c>
      <c r="V85" s="1357" t="e">
        <f t="shared" ca="1" si="3"/>
        <v>#NAME?</v>
      </c>
      <c r="X85" s="666" t="s">
        <v>3572</v>
      </c>
      <c r="Z85" s="1860" t="s">
        <v>7546</v>
      </c>
      <c r="AA85" s="1562"/>
    </row>
    <row r="86" spans="1:35" ht="13.8">
      <c r="A86" s="1388">
        <v>44748</v>
      </c>
      <c r="B86" s="666" t="s">
        <v>3473</v>
      </c>
      <c r="C86" s="666"/>
      <c r="D86" s="666" t="s">
        <v>3570</v>
      </c>
      <c r="E86" s="666" t="s">
        <v>86</v>
      </c>
      <c r="F86" s="666" t="s">
        <v>3547</v>
      </c>
      <c r="G86" s="1245">
        <v>8500</v>
      </c>
      <c r="H86" s="1853"/>
      <c r="I86" s="666" t="s">
        <v>3453</v>
      </c>
      <c r="J86" s="1699"/>
      <c r="K86" s="1845" t="e">
        <f t="shared" ca="1" si="29"/>
        <v>#NAME?</v>
      </c>
      <c r="L86" s="1846"/>
      <c r="M86" s="1845"/>
      <c r="N86" s="1239"/>
      <c r="O86" s="1239">
        <v>4300</v>
      </c>
      <c r="P86" s="1239"/>
      <c r="Q86" s="1239"/>
      <c r="R86" s="1239"/>
      <c r="S86" s="1239"/>
      <c r="T86" s="1239"/>
      <c r="U86" s="1239" t="e">
        <f t="shared" ca="1" si="2"/>
        <v>#NAME?</v>
      </c>
      <c r="V86" s="1357" t="e">
        <f t="shared" ca="1" si="3"/>
        <v>#NAME?</v>
      </c>
      <c r="X86" s="666" t="s">
        <v>3572</v>
      </c>
      <c r="Z86" s="666" t="s">
        <v>7547</v>
      </c>
      <c r="AA86" s="1562"/>
    </row>
    <row r="87" spans="1:35" ht="13.8">
      <c r="A87" s="1454">
        <v>44748</v>
      </c>
      <c r="B87" s="1246" t="s">
        <v>570</v>
      </c>
      <c r="C87" s="1246" t="s">
        <v>3456</v>
      </c>
      <c r="D87" s="1246" t="s">
        <v>3807</v>
      </c>
      <c r="E87" s="1246" t="s">
        <v>39</v>
      </c>
      <c r="F87" s="1246" t="s">
        <v>3629</v>
      </c>
      <c r="G87" s="1248">
        <v>18000</v>
      </c>
      <c r="H87" s="1853"/>
      <c r="I87" s="1250" t="s">
        <v>3453</v>
      </c>
      <c r="J87" s="1864">
        <v>1800</v>
      </c>
      <c r="K87" s="1865" t="e">
        <f t="shared" ca="1" si="29"/>
        <v>#NAME?</v>
      </c>
      <c r="L87" s="1867"/>
      <c r="M87" s="1865" t="e">
        <f ca="1">_xludf.IFS(C87="成田机场",4000,C87="羽田机场",1000)</f>
        <v>#NAME?</v>
      </c>
      <c r="N87" s="1256" t="e">
        <f ca="1">(15000-K87-M87)*0.7</f>
        <v>#NAME?</v>
      </c>
      <c r="O87" s="1256"/>
      <c r="P87" s="1256"/>
      <c r="Q87" s="1256"/>
      <c r="R87" s="1256"/>
      <c r="S87" s="1256"/>
      <c r="T87" s="1256"/>
      <c r="U87" s="1256" t="e">
        <f t="shared" ca="1" si="2"/>
        <v>#NAME?</v>
      </c>
      <c r="V87" s="1364" t="e">
        <f t="shared" ca="1" si="3"/>
        <v>#NAME?</v>
      </c>
      <c r="W87" s="1260"/>
      <c r="X87" s="1246" t="s">
        <v>105</v>
      </c>
      <c r="Y87" s="1260"/>
      <c r="Z87" s="1246" t="s">
        <v>7548</v>
      </c>
      <c r="AA87" s="1584"/>
      <c r="AB87" s="1260"/>
      <c r="AC87" s="1260"/>
      <c r="AD87" s="1260"/>
      <c r="AE87" s="1260"/>
      <c r="AF87" s="1260"/>
      <c r="AG87" s="1260"/>
      <c r="AH87" s="1260"/>
      <c r="AI87" s="1260"/>
    </row>
    <row r="88" spans="1:35" ht="13.8">
      <c r="A88" s="1450">
        <v>44749</v>
      </c>
      <c r="B88" s="1217" t="s">
        <v>1906</v>
      </c>
      <c r="C88" s="1217"/>
      <c r="D88" s="1261" t="s">
        <v>3919</v>
      </c>
      <c r="E88" s="1217" t="s">
        <v>3079</v>
      </c>
      <c r="F88" s="1217" t="s">
        <v>3471</v>
      </c>
      <c r="G88" s="1219">
        <v>21600</v>
      </c>
      <c r="H88" s="1853"/>
      <c r="I88" s="1221" t="s">
        <v>3453</v>
      </c>
      <c r="J88" s="1699"/>
      <c r="K88" s="1855">
        <f t="shared" ref="K88:K89" si="30">G88*0.12</f>
        <v>2592</v>
      </c>
      <c r="L88" s="1846"/>
      <c r="M88" s="1845"/>
      <c r="N88" s="1239"/>
      <c r="O88" s="1239">
        <v>13000</v>
      </c>
      <c r="P88" s="1670"/>
      <c r="Q88" s="1239"/>
      <c r="R88" s="1239"/>
      <c r="S88" s="1239"/>
      <c r="T88" s="1239"/>
      <c r="U88" s="1239">
        <f t="shared" si="2"/>
        <v>6008</v>
      </c>
      <c r="V88" s="1357">
        <f t="shared" si="3"/>
        <v>0.27814814814814814</v>
      </c>
      <c r="X88" s="1217" t="s">
        <v>27</v>
      </c>
      <c r="Z88" s="1217" t="s">
        <v>7549</v>
      </c>
      <c r="AA88" s="1562"/>
    </row>
    <row r="89" spans="1:35" ht="13.8">
      <c r="A89" s="1450">
        <v>44749</v>
      </c>
      <c r="B89" s="1217" t="s">
        <v>1906</v>
      </c>
      <c r="C89" s="1217"/>
      <c r="D89" s="1217" t="s">
        <v>3919</v>
      </c>
      <c r="E89" s="1217" t="s">
        <v>49</v>
      </c>
      <c r="F89" s="1217" t="s">
        <v>3486</v>
      </c>
      <c r="G89" s="1219">
        <v>24000</v>
      </c>
      <c r="H89" s="1853"/>
      <c r="I89" s="1221" t="s">
        <v>3453</v>
      </c>
      <c r="J89" s="1699"/>
      <c r="K89" s="1855">
        <f t="shared" si="30"/>
        <v>2880</v>
      </c>
      <c r="L89" s="1846"/>
      <c r="M89" s="1845"/>
      <c r="N89" s="1239">
        <f>(G89-K89-M89)*0.7</f>
        <v>14783.999999999998</v>
      </c>
      <c r="O89" s="1239"/>
      <c r="P89" s="1670"/>
      <c r="Q89" s="1239"/>
      <c r="R89" s="1239"/>
      <c r="S89" s="1239"/>
      <c r="T89" s="1239"/>
      <c r="U89" s="1239">
        <f t="shared" si="2"/>
        <v>6336.0000000000018</v>
      </c>
      <c r="V89" s="1357">
        <f t="shared" si="3"/>
        <v>0.26400000000000007</v>
      </c>
      <c r="X89" s="1217" t="s">
        <v>27</v>
      </c>
      <c r="Z89" s="1217" t="s">
        <v>7550</v>
      </c>
      <c r="AA89" s="1562"/>
    </row>
    <row r="90" spans="1:35" ht="13.8">
      <c r="A90" s="1450">
        <v>44749</v>
      </c>
      <c r="B90" s="1217" t="s">
        <v>3473</v>
      </c>
      <c r="C90" s="1217"/>
      <c r="D90" s="1217" t="s">
        <v>3570</v>
      </c>
      <c r="E90" s="1217" t="s">
        <v>3910</v>
      </c>
      <c r="F90" s="1217" t="s">
        <v>3571</v>
      </c>
      <c r="G90" s="1219">
        <v>11000</v>
      </c>
      <c r="H90" s="1853"/>
      <c r="I90" s="1221" t="s">
        <v>3453</v>
      </c>
      <c r="J90" s="1699"/>
      <c r="K90" s="1845">
        <v>1000</v>
      </c>
      <c r="L90" s="1846"/>
      <c r="M90" s="1845"/>
      <c r="N90" s="1239"/>
      <c r="O90" s="1239">
        <v>5300</v>
      </c>
      <c r="P90" s="1670"/>
      <c r="Q90" s="1239"/>
      <c r="R90" s="1239"/>
      <c r="S90" s="1239"/>
      <c r="T90" s="1239"/>
      <c r="U90" s="1239">
        <f t="shared" si="2"/>
        <v>4700</v>
      </c>
      <c r="V90" s="1357">
        <f t="shared" si="3"/>
        <v>0.42727272727272725</v>
      </c>
      <c r="X90" s="1217" t="s">
        <v>3572</v>
      </c>
      <c r="Z90" s="1217" t="s">
        <v>7551</v>
      </c>
      <c r="AA90" s="1562"/>
    </row>
    <row r="91" spans="1:35" ht="13.8">
      <c r="A91" s="1450">
        <v>44749</v>
      </c>
      <c r="B91" s="1217" t="s">
        <v>3473</v>
      </c>
      <c r="C91" s="1217"/>
      <c r="D91" s="1217" t="s">
        <v>3570</v>
      </c>
      <c r="E91" s="1217" t="s">
        <v>55</v>
      </c>
      <c r="F91" s="1217" t="s">
        <v>3512</v>
      </c>
      <c r="G91" s="1219">
        <v>11000</v>
      </c>
      <c r="H91" s="1853"/>
      <c r="I91" s="1221" t="s">
        <v>3453</v>
      </c>
      <c r="J91" s="1699"/>
      <c r="K91" s="1845">
        <v>1000</v>
      </c>
      <c r="L91" s="1846"/>
      <c r="M91" s="1845"/>
      <c r="N91" s="1239"/>
      <c r="O91" s="1239">
        <v>5300</v>
      </c>
      <c r="P91" s="1872"/>
      <c r="Q91" s="1239"/>
      <c r="R91" s="1239"/>
      <c r="S91" s="1239"/>
      <c r="T91" s="1239"/>
      <c r="U91" s="1239">
        <f t="shared" si="2"/>
        <v>4700</v>
      </c>
      <c r="V91" s="1357">
        <f t="shared" si="3"/>
        <v>0.42727272727272725</v>
      </c>
      <c r="X91" s="1217" t="s">
        <v>3572</v>
      </c>
      <c r="Z91" s="1217" t="s">
        <v>7552</v>
      </c>
      <c r="AA91" s="1562"/>
    </row>
    <row r="92" spans="1:35" ht="13.8">
      <c r="A92" s="1450">
        <v>44749</v>
      </c>
      <c r="B92" s="1217" t="s">
        <v>3473</v>
      </c>
      <c r="C92" s="1217"/>
      <c r="D92" s="1217" t="s">
        <v>3570</v>
      </c>
      <c r="E92" s="1217" t="s">
        <v>86</v>
      </c>
      <c r="F92" s="1217" t="s">
        <v>3547</v>
      </c>
      <c r="G92" s="1219">
        <v>8500</v>
      </c>
      <c r="H92" s="1853"/>
      <c r="I92" s="1221" t="s">
        <v>3453</v>
      </c>
      <c r="J92" s="1699"/>
      <c r="K92" s="1845">
        <v>1000</v>
      </c>
      <c r="L92" s="1846"/>
      <c r="M92" s="1845"/>
      <c r="N92" s="1239"/>
      <c r="O92" s="1239">
        <v>4300</v>
      </c>
      <c r="P92" s="1670"/>
      <c r="Q92" s="1239"/>
      <c r="R92" s="1239"/>
      <c r="S92" s="1239"/>
      <c r="T92" s="1239"/>
      <c r="U92" s="1239">
        <f t="shared" si="2"/>
        <v>3200</v>
      </c>
      <c r="V92" s="1357">
        <f t="shared" si="3"/>
        <v>0.37647058823529411</v>
      </c>
      <c r="X92" s="1217" t="s">
        <v>3572</v>
      </c>
      <c r="Z92" s="1217" t="s">
        <v>7553</v>
      </c>
      <c r="AA92" s="1562"/>
    </row>
    <row r="93" spans="1:35" ht="13.8">
      <c r="A93" s="1450">
        <v>44749</v>
      </c>
      <c r="B93" s="1217" t="s">
        <v>1215</v>
      </c>
      <c r="C93" s="1217"/>
      <c r="D93" s="1217" t="s">
        <v>3723</v>
      </c>
      <c r="E93" s="1217" t="s">
        <v>86</v>
      </c>
      <c r="F93" s="1217" t="s">
        <v>3477</v>
      </c>
      <c r="G93" s="1219">
        <v>25000</v>
      </c>
      <c r="H93" s="1853"/>
      <c r="I93" s="1221" t="s">
        <v>3453</v>
      </c>
      <c r="J93" s="1699"/>
      <c r="K93" s="1845">
        <v>3000</v>
      </c>
      <c r="L93" s="1846"/>
      <c r="M93" s="1845">
        <v>4000</v>
      </c>
      <c r="N93" s="1239"/>
      <c r="O93" s="1239">
        <v>13000</v>
      </c>
      <c r="P93" s="1670"/>
      <c r="Q93" s="1239"/>
      <c r="R93" s="1239"/>
      <c r="S93" s="1239"/>
      <c r="T93" s="1239"/>
      <c r="U93" s="1239">
        <f t="shared" si="2"/>
        <v>5000</v>
      </c>
      <c r="V93" s="1357">
        <f t="shared" si="3"/>
        <v>0.2</v>
      </c>
      <c r="X93" s="1217" t="s">
        <v>108</v>
      </c>
      <c r="Z93" s="1217" t="s">
        <v>7554</v>
      </c>
      <c r="AA93" s="1562"/>
    </row>
    <row r="94" spans="1:35" ht="13.8">
      <c r="A94" s="1450">
        <v>44749</v>
      </c>
      <c r="B94" s="1217" t="s">
        <v>1906</v>
      </c>
      <c r="C94" s="1217"/>
      <c r="D94" s="1217" t="s">
        <v>3919</v>
      </c>
      <c r="E94" s="1217" t="s">
        <v>40</v>
      </c>
      <c r="F94" s="1217" t="s">
        <v>3449</v>
      </c>
      <c r="G94" s="1219">
        <v>26400</v>
      </c>
      <c r="H94" s="1853"/>
      <c r="I94" s="1221" t="s">
        <v>3453</v>
      </c>
      <c r="J94" s="1699"/>
      <c r="K94" s="1855">
        <f t="shared" ref="K94:K95" si="31">G94*0.12</f>
        <v>3168</v>
      </c>
      <c r="L94" s="1846"/>
      <c r="M94" s="1845"/>
      <c r="N94" s="1239">
        <f>(G94-K94-M94)*0.7</f>
        <v>16262.4</v>
      </c>
      <c r="O94" s="1239"/>
      <c r="P94" s="1670"/>
      <c r="Q94" s="1239"/>
      <c r="R94" s="1239"/>
      <c r="S94" s="1239"/>
      <c r="T94" s="1239"/>
      <c r="U94" s="1239">
        <f t="shared" si="2"/>
        <v>6969.6</v>
      </c>
      <c r="V94" s="1357">
        <f t="shared" si="3"/>
        <v>0.26400000000000001</v>
      </c>
      <c r="X94" s="1217" t="s">
        <v>27</v>
      </c>
      <c r="Z94" s="1217" t="s">
        <v>7555</v>
      </c>
      <c r="AA94" s="1562"/>
    </row>
    <row r="95" spans="1:35" ht="13.8">
      <c r="A95" s="1450">
        <v>44749</v>
      </c>
      <c r="B95" s="1217" t="s">
        <v>1906</v>
      </c>
      <c r="C95" s="1217"/>
      <c r="D95" s="1217" t="s">
        <v>3919</v>
      </c>
      <c r="E95" s="1217" t="s">
        <v>2979</v>
      </c>
      <c r="F95" s="1217" t="s">
        <v>3501</v>
      </c>
      <c r="G95" s="1219">
        <v>43200</v>
      </c>
      <c r="H95" s="1853"/>
      <c r="I95" s="1221" t="s">
        <v>3453</v>
      </c>
      <c r="J95" s="1699"/>
      <c r="K95" s="1855">
        <f t="shared" si="31"/>
        <v>5184</v>
      </c>
      <c r="L95" s="1846"/>
      <c r="M95" s="1845"/>
      <c r="N95" s="1239"/>
      <c r="O95" s="1239">
        <v>26000</v>
      </c>
      <c r="P95" s="1670"/>
      <c r="Q95" s="1239"/>
      <c r="R95" s="1239"/>
      <c r="S95" s="1239"/>
      <c r="T95" s="1239"/>
      <c r="U95" s="1239">
        <f t="shared" si="2"/>
        <v>12016</v>
      </c>
      <c r="V95" s="1357">
        <f t="shared" si="3"/>
        <v>0.27814814814814814</v>
      </c>
      <c r="X95" s="1217" t="s">
        <v>27</v>
      </c>
      <c r="Z95" s="1217" t="s">
        <v>7556</v>
      </c>
      <c r="AA95" s="1562"/>
    </row>
    <row r="96" spans="1:35" ht="13.8">
      <c r="A96" s="1450">
        <v>44749</v>
      </c>
      <c r="B96" s="1217" t="s">
        <v>570</v>
      </c>
      <c r="C96" s="1217" t="s">
        <v>3456</v>
      </c>
      <c r="D96" s="1217" t="s">
        <v>3807</v>
      </c>
      <c r="E96" s="1217" t="s">
        <v>3591</v>
      </c>
      <c r="F96" s="1217" t="s">
        <v>3864</v>
      </c>
      <c r="G96" s="1219">
        <v>21000</v>
      </c>
      <c r="H96" s="1853"/>
      <c r="I96" s="1221" t="s">
        <v>3453</v>
      </c>
      <c r="J96" s="1663">
        <v>2100</v>
      </c>
      <c r="K96" s="1845" t="e">
        <f t="shared" ref="K96:K97" ca="1" si="32">_xludf.IFS(C96="成田机场",3000,C96="羽田机场",1200,D96="NearMe",1000)</f>
        <v>#NAME?</v>
      </c>
      <c r="L96" s="1846"/>
      <c r="M96" s="1845" t="e">
        <f t="shared" ref="M96:M97" ca="1" si="33">_xludf.IFS(C96="成田机场",4000,C96="羽田机场",1000)</f>
        <v>#NAME?</v>
      </c>
      <c r="N96" s="1239"/>
      <c r="O96" s="1239">
        <v>5000</v>
      </c>
      <c r="P96" s="1670"/>
      <c r="Q96" s="1239"/>
      <c r="R96" s="1239"/>
      <c r="S96" s="1239"/>
      <c r="T96" s="1239"/>
      <c r="U96" s="1239" t="e">
        <f t="shared" ca="1" si="2"/>
        <v>#NAME?</v>
      </c>
      <c r="V96" s="1357" t="e">
        <f t="shared" ca="1" si="3"/>
        <v>#NAME?</v>
      </c>
      <c r="X96" s="1217" t="s">
        <v>105</v>
      </c>
      <c r="Z96" s="1217" t="s">
        <v>7557</v>
      </c>
      <c r="AA96" s="1562"/>
    </row>
    <row r="97" spans="1:35" ht="13.8">
      <c r="A97" s="1450">
        <v>44749</v>
      </c>
      <c r="B97" s="1217" t="s">
        <v>570</v>
      </c>
      <c r="C97" s="1217" t="s">
        <v>3456</v>
      </c>
      <c r="D97" s="1217" t="s">
        <v>3807</v>
      </c>
      <c r="E97" s="1217" t="s">
        <v>8</v>
      </c>
      <c r="F97" s="1217" t="s">
        <v>3505</v>
      </c>
      <c r="G97" s="1219">
        <v>21000</v>
      </c>
      <c r="H97" s="1853"/>
      <c r="I97" s="1221" t="s">
        <v>3453</v>
      </c>
      <c r="J97" s="1663">
        <v>2100</v>
      </c>
      <c r="K97" s="1845" t="e">
        <f t="shared" ca="1" si="32"/>
        <v>#NAME?</v>
      </c>
      <c r="L97" s="1846"/>
      <c r="M97" s="1845" t="e">
        <f t="shared" ca="1" si="33"/>
        <v>#NAME?</v>
      </c>
      <c r="N97" s="1239"/>
      <c r="O97" s="1239">
        <v>5000</v>
      </c>
      <c r="P97" s="1670"/>
      <c r="Q97" s="1239"/>
      <c r="R97" s="1239"/>
      <c r="S97" s="1239"/>
      <c r="T97" s="1239"/>
      <c r="U97" s="1239" t="e">
        <f t="shared" ca="1" si="2"/>
        <v>#NAME?</v>
      </c>
      <c r="V97" s="1357" t="e">
        <f t="shared" ca="1" si="3"/>
        <v>#NAME?</v>
      </c>
      <c r="X97" s="1217" t="s">
        <v>105</v>
      </c>
      <c r="Z97" s="1217" t="s">
        <v>7558</v>
      </c>
      <c r="AA97" s="1562"/>
    </row>
    <row r="98" spans="1:35" ht="13.8">
      <c r="A98" s="1450">
        <v>44749</v>
      </c>
      <c r="B98" s="1217" t="s">
        <v>1906</v>
      </c>
      <c r="C98" s="1217"/>
      <c r="D98" s="1217" t="s">
        <v>3919</v>
      </c>
      <c r="E98" s="1217" t="s">
        <v>3523</v>
      </c>
      <c r="F98" s="1217" t="s">
        <v>3515</v>
      </c>
      <c r="G98" s="1219">
        <v>36000</v>
      </c>
      <c r="H98" s="1853"/>
      <c r="I98" s="1221" t="s">
        <v>3453</v>
      </c>
      <c r="J98" s="1699"/>
      <c r="K98" s="1855">
        <f>G98*0.12</f>
        <v>4320</v>
      </c>
      <c r="L98" s="1846">
        <v>3089</v>
      </c>
      <c r="M98" s="1845"/>
      <c r="N98" s="1239">
        <f>(G98-K98-M98)*0.7</f>
        <v>22176</v>
      </c>
      <c r="O98" s="1239"/>
      <c r="P98" s="1670"/>
      <c r="Q98" s="1239"/>
      <c r="R98" s="1239"/>
      <c r="S98" s="1239"/>
      <c r="T98" s="1239"/>
      <c r="U98" s="1239">
        <f t="shared" si="2"/>
        <v>9504</v>
      </c>
      <c r="V98" s="1357">
        <f t="shared" si="3"/>
        <v>0.26400000000000001</v>
      </c>
      <c r="X98" s="1217" t="s">
        <v>27</v>
      </c>
      <c r="Z98" s="1217" t="s">
        <v>7559</v>
      </c>
      <c r="AA98" s="1562"/>
    </row>
    <row r="99" spans="1:35" ht="13.8">
      <c r="A99" s="1450">
        <v>44749</v>
      </c>
      <c r="B99" s="1217" t="s">
        <v>570</v>
      </c>
      <c r="C99" s="1217" t="s">
        <v>3446</v>
      </c>
      <c r="D99" s="1217" t="s">
        <v>3807</v>
      </c>
      <c r="E99" s="1217" t="s">
        <v>3079</v>
      </c>
      <c r="F99" s="1217" t="s">
        <v>3471</v>
      </c>
      <c r="G99" s="1219">
        <v>10000</v>
      </c>
      <c r="H99" s="1853"/>
      <c r="I99" s="1221" t="s">
        <v>3453</v>
      </c>
      <c r="J99" s="1663">
        <v>1000</v>
      </c>
      <c r="K99" s="1873" t="e">
        <f t="shared" ref="K99:K105" ca="1" si="34">_xludf.IFS(C99="成田机场",3000,C99="羽田机场",1200,D99="NearMe",1000)</f>
        <v>#NAME?</v>
      </c>
      <c r="L99" s="1846"/>
      <c r="M99" s="1845" t="e">
        <f ca="1">_xludf.IFS(C99="成田机场",4000,C99="羽田机场",1000)</f>
        <v>#NAME?</v>
      </c>
      <c r="N99" s="1239"/>
      <c r="O99" s="1239">
        <v>4000</v>
      </c>
      <c r="P99" s="1670"/>
      <c r="Q99" s="1239"/>
      <c r="R99" s="1239"/>
      <c r="S99" s="1239"/>
      <c r="T99" s="1239"/>
      <c r="U99" s="1239" t="e">
        <f t="shared" ca="1" si="2"/>
        <v>#NAME?</v>
      </c>
      <c r="V99" s="1357" t="e">
        <f t="shared" ca="1" si="3"/>
        <v>#NAME?</v>
      </c>
      <c r="X99" s="1217" t="s">
        <v>105</v>
      </c>
      <c r="Z99" s="1217" t="s">
        <v>7560</v>
      </c>
      <c r="AA99" s="1562"/>
    </row>
    <row r="100" spans="1:35" ht="13.8">
      <c r="A100" s="1450">
        <v>44749</v>
      </c>
      <c r="B100" s="1217" t="s">
        <v>3473</v>
      </c>
      <c r="C100" s="1217"/>
      <c r="D100" s="1217" t="s">
        <v>3570</v>
      </c>
      <c r="E100" s="1217" t="s">
        <v>3910</v>
      </c>
      <c r="F100" s="1217" t="s">
        <v>3571</v>
      </c>
      <c r="G100" s="1219">
        <v>11000</v>
      </c>
      <c r="H100" s="1853"/>
      <c r="I100" s="1221" t="s">
        <v>3453</v>
      </c>
      <c r="J100" s="1699"/>
      <c r="K100" s="1845" t="e">
        <f t="shared" ca="1" si="34"/>
        <v>#NAME?</v>
      </c>
      <c r="L100" s="1846"/>
      <c r="M100" s="1845"/>
      <c r="N100" s="1239"/>
      <c r="O100" s="1239">
        <v>5300</v>
      </c>
      <c r="P100" s="1670"/>
      <c r="Q100" s="1239"/>
      <c r="R100" s="1239"/>
      <c r="S100" s="1239"/>
      <c r="T100" s="1239"/>
      <c r="U100" s="1239" t="e">
        <f t="shared" ca="1" si="2"/>
        <v>#NAME?</v>
      </c>
      <c r="V100" s="1357" t="e">
        <f t="shared" ca="1" si="3"/>
        <v>#NAME?</v>
      </c>
      <c r="X100" s="1217" t="s">
        <v>3572</v>
      </c>
      <c r="Z100" s="1217" t="s">
        <v>7561</v>
      </c>
      <c r="AA100" s="1562"/>
    </row>
    <row r="101" spans="1:35" ht="13.8">
      <c r="A101" s="1450">
        <v>44749</v>
      </c>
      <c r="B101" s="1217" t="s">
        <v>3473</v>
      </c>
      <c r="C101" s="1217"/>
      <c r="D101" s="1217" t="s">
        <v>3570</v>
      </c>
      <c r="E101" s="1217" t="s">
        <v>55</v>
      </c>
      <c r="F101" s="1217" t="s">
        <v>3512</v>
      </c>
      <c r="G101" s="1219">
        <v>11000</v>
      </c>
      <c r="H101" s="1853"/>
      <c r="I101" s="1221" t="s">
        <v>3453</v>
      </c>
      <c r="J101" s="1874"/>
      <c r="K101" s="1845" t="e">
        <f t="shared" ca="1" si="34"/>
        <v>#NAME?</v>
      </c>
      <c r="L101" s="1846"/>
      <c r="M101" s="1845"/>
      <c r="N101" s="1239"/>
      <c r="O101" s="1239">
        <v>5300</v>
      </c>
      <c r="P101" s="1670"/>
      <c r="Q101" s="1239"/>
      <c r="R101" s="1239"/>
      <c r="S101" s="1239"/>
      <c r="T101" s="1239"/>
      <c r="U101" s="1239" t="e">
        <f t="shared" ca="1" si="2"/>
        <v>#NAME?</v>
      </c>
      <c r="V101" s="1357" t="e">
        <f t="shared" ca="1" si="3"/>
        <v>#NAME?</v>
      </c>
      <c r="X101" s="1217" t="s">
        <v>3572</v>
      </c>
      <c r="Z101" s="1217" t="s">
        <v>7562</v>
      </c>
      <c r="AA101" s="1562"/>
    </row>
    <row r="102" spans="1:35" ht="13.8">
      <c r="A102" s="1450">
        <v>44749</v>
      </c>
      <c r="B102" s="1217" t="s">
        <v>3473</v>
      </c>
      <c r="C102" s="1217"/>
      <c r="D102" s="1217" t="s">
        <v>3570</v>
      </c>
      <c r="E102" s="1217" t="s">
        <v>86</v>
      </c>
      <c r="F102" s="1217" t="s">
        <v>3547</v>
      </c>
      <c r="G102" s="1219">
        <v>8500</v>
      </c>
      <c r="H102" s="1853"/>
      <c r="I102" s="1221" t="s">
        <v>3453</v>
      </c>
      <c r="J102" s="1699"/>
      <c r="K102" s="1845" t="e">
        <f t="shared" ca="1" si="34"/>
        <v>#NAME?</v>
      </c>
      <c r="L102" s="1846"/>
      <c r="M102" s="1845"/>
      <c r="N102" s="1239"/>
      <c r="O102" s="1239">
        <v>4300</v>
      </c>
      <c r="P102" s="1670"/>
      <c r="Q102" s="1239"/>
      <c r="R102" s="1239"/>
      <c r="S102" s="1239"/>
      <c r="T102" s="1239"/>
      <c r="U102" s="1239" t="e">
        <f t="shared" ca="1" si="2"/>
        <v>#NAME?</v>
      </c>
      <c r="V102" s="1357" t="e">
        <f t="shared" ca="1" si="3"/>
        <v>#NAME?</v>
      </c>
      <c r="X102" s="1217" t="s">
        <v>3572</v>
      </c>
      <c r="Z102" s="1217" t="s">
        <v>7563</v>
      </c>
      <c r="AA102" s="1562"/>
    </row>
    <row r="103" spans="1:35" ht="13.8">
      <c r="A103" s="1450">
        <v>44749</v>
      </c>
      <c r="B103" s="1217" t="s">
        <v>570</v>
      </c>
      <c r="C103" s="1217" t="s">
        <v>3456</v>
      </c>
      <c r="D103" s="1217" t="s">
        <v>3807</v>
      </c>
      <c r="E103" s="1217" t="s">
        <v>60</v>
      </c>
      <c r="F103" s="1217" t="s">
        <v>3517</v>
      </c>
      <c r="G103" s="1219">
        <v>18000</v>
      </c>
      <c r="H103" s="1853"/>
      <c r="I103" s="1221" t="s">
        <v>3453</v>
      </c>
      <c r="J103" s="1663">
        <v>1800</v>
      </c>
      <c r="K103" s="1845" t="e">
        <f t="shared" ca="1" si="34"/>
        <v>#NAME?</v>
      </c>
      <c r="L103" s="1846"/>
      <c r="M103" s="1845" t="e">
        <f t="shared" ref="M103:M105" ca="1" si="35">_xludf.IFS(C103="成田机场",4000,C103="羽田机场",1000)</f>
        <v>#NAME?</v>
      </c>
      <c r="N103" s="1239" t="e">
        <f ca="1">(15000-K103-M103)*0.7</f>
        <v>#NAME?</v>
      </c>
      <c r="O103" s="1239"/>
      <c r="P103" s="1670"/>
      <c r="Q103" s="1239"/>
      <c r="R103" s="1239"/>
      <c r="S103" s="1239"/>
      <c r="T103" s="1239"/>
      <c r="U103" s="1239" t="e">
        <f t="shared" ca="1" si="2"/>
        <v>#NAME?</v>
      </c>
      <c r="V103" s="1357" t="e">
        <f t="shared" ca="1" si="3"/>
        <v>#NAME?</v>
      </c>
      <c r="X103" s="1217" t="s">
        <v>105</v>
      </c>
      <c r="Z103" s="1217" t="s">
        <v>7564</v>
      </c>
      <c r="AA103" s="1562"/>
    </row>
    <row r="104" spans="1:35" ht="13.8" hidden="1">
      <c r="A104" s="1454">
        <v>44749</v>
      </c>
      <c r="B104" s="1246" t="s">
        <v>570</v>
      </c>
      <c r="C104" s="1246" t="s">
        <v>3456</v>
      </c>
      <c r="D104" s="1579" t="s">
        <v>3710</v>
      </c>
      <c r="E104" s="1246" t="s">
        <v>86</v>
      </c>
      <c r="F104" s="1246" t="s">
        <v>3547</v>
      </c>
      <c r="G104" s="1248">
        <f>869*100/I1</f>
        <v>18141.962421711898</v>
      </c>
      <c r="H104" s="1853"/>
      <c r="I104" s="1875" t="s">
        <v>3450</v>
      </c>
      <c r="J104" s="1864"/>
      <c r="K104" s="1865" t="e">
        <f t="shared" ca="1" si="34"/>
        <v>#NAME?</v>
      </c>
      <c r="L104" s="1865"/>
      <c r="M104" s="1865" t="e">
        <f t="shared" ca="1" si="35"/>
        <v>#NAME?</v>
      </c>
      <c r="N104" s="1256"/>
      <c r="O104" s="1256">
        <v>4000</v>
      </c>
      <c r="P104" s="1876"/>
      <c r="Q104" s="1256"/>
      <c r="R104" s="1256"/>
      <c r="S104" s="1256"/>
      <c r="T104" s="1256"/>
      <c r="U104" s="1256" t="e">
        <f t="shared" ca="1" si="2"/>
        <v>#NAME?</v>
      </c>
      <c r="V104" s="1364" t="e">
        <f t="shared" ca="1" si="3"/>
        <v>#NAME?</v>
      </c>
      <c r="W104" s="1260"/>
      <c r="X104" s="1579" t="s">
        <v>27</v>
      </c>
      <c r="Y104" s="1260"/>
      <c r="Z104" s="1246" t="s">
        <v>7565</v>
      </c>
      <c r="AA104" s="1584"/>
      <c r="AB104" s="1260"/>
      <c r="AC104" s="1260"/>
      <c r="AD104" s="1260"/>
      <c r="AE104" s="1260"/>
      <c r="AF104" s="1260"/>
      <c r="AG104" s="1260"/>
      <c r="AH104" s="1260"/>
      <c r="AI104" s="1260"/>
    </row>
    <row r="105" spans="1:35" ht="13.8">
      <c r="A105" s="1877">
        <v>44750</v>
      </c>
      <c r="B105" s="1878" t="s">
        <v>1170</v>
      </c>
      <c r="C105" s="1878" t="s">
        <v>3446</v>
      </c>
      <c r="D105" s="1878" t="s">
        <v>3521</v>
      </c>
      <c r="E105" s="1878" t="s">
        <v>3910</v>
      </c>
      <c r="F105" s="1878" t="s">
        <v>3571</v>
      </c>
      <c r="G105" s="1879">
        <v>10000</v>
      </c>
      <c r="H105" s="1853"/>
      <c r="I105" s="1880" t="s">
        <v>3453</v>
      </c>
      <c r="J105" s="1854"/>
      <c r="K105" s="1855" t="e">
        <f t="shared" ca="1" si="34"/>
        <v>#NAME?</v>
      </c>
      <c r="L105" s="1856"/>
      <c r="M105" s="1855" t="e">
        <f t="shared" ca="1" si="35"/>
        <v>#NAME?</v>
      </c>
      <c r="N105" s="1229"/>
      <c r="O105" s="1229">
        <v>3000</v>
      </c>
      <c r="P105" s="1881"/>
      <c r="Q105" s="1229"/>
      <c r="R105" s="1229"/>
      <c r="S105" s="1229"/>
      <c r="T105" s="1229"/>
      <c r="U105" s="1229" t="e">
        <f t="shared" ca="1" si="2"/>
        <v>#NAME?</v>
      </c>
      <c r="V105" s="1882" t="e">
        <f t="shared" ca="1" si="3"/>
        <v>#NAME?</v>
      </c>
      <c r="W105" s="1227"/>
      <c r="X105" s="1878" t="s">
        <v>107</v>
      </c>
      <c r="Y105" s="1227"/>
      <c r="Z105" s="1883" t="s">
        <v>7566</v>
      </c>
      <c r="AA105" s="1562"/>
    </row>
    <row r="106" spans="1:35" ht="13.8">
      <c r="A106" s="1884">
        <v>44750</v>
      </c>
      <c r="B106" s="1217" t="s">
        <v>1906</v>
      </c>
      <c r="C106" s="1217"/>
      <c r="D106" s="1217" t="s">
        <v>3919</v>
      </c>
      <c r="E106" s="1217" t="s">
        <v>3079</v>
      </c>
      <c r="F106" s="1217" t="s">
        <v>3471</v>
      </c>
      <c r="G106" s="1219">
        <v>19200</v>
      </c>
      <c r="H106" s="1853"/>
      <c r="I106" s="1221" t="s">
        <v>3453</v>
      </c>
      <c r="J106" s="1699"/>
      <c r="K106" s="1855">
        <f t="shared" ref="K106:K108" si="36">G106*0.12</f>
        <v>2304</v>
      </c>
      <c r="L106" s="1846"/>
      <c r="M106" s="1845"/>
      <c r="N106" s="1239"/>
      <c r="O106" s="1239">
        <v>11700</v>
      </c>
      <c r="P106" s="1670"/>
      <c r="Q106" s="1239"/>
      <c r="R106" s="1239"/>
      <c r="S106" s="1239"/>
      <c r="T106" s="1239"/>
      <c r="U106" s="1239">
        <f t="shared" si="2"/>
        <v>5196</v>
      </c>
      <c r="V106" s="1357">
        <f t="shared" si="3"/>
        <v>0.270625</v>
      </c>
      <c r="X106" s="1217" t="s">
        <v>27</v>
      </c>
      <c r="Z106" s="1885" t="s">
        <v>7567</v>
      </c>
      <c r="AA106" s="1562"/>
    </row>
    <row r="107" spans="1:35" ht="13.8">
      <c r="A107" s="1884">
        <v>44750</v>
      </c>
      <c r="B107" s="1217" t="s">
        <v>1906</v>
      </c>
      <c r="C107" s="1217"/>
      <c r="D107" s="1217" t="s">
        <v>3919</v>
      </c>
      <c r="E107" s="1217" t="s">
        <v>45</v>
      </c>
      <c r="F107" s="1217" t="s">
        <v>3492</v>
      </c>
      <c r="G107" s="1219">
        <v>40800</v>
      </c>
      <c r="H107" s="1853"/>
      <c r="I107" s="1221" t="s">
        <v>3453</v>
      </c>
      <c r="J107" s="1699"/>
      <c r="K107" s="1855">
        <f t="shared" si="36"/>
        <v>4896</v>
      </c>
      <c r="L107" s="1846">
        <v>6229</v>
      </c>
      <c r="M107" s="1845"/>
      <c r="N107" s="1239"/>
      <c r="O107" s="1239">
        <v>24700</v>
      </c>
      <c r="P107" s="1670"/>
      <c r="Q107" s="1239"/>
      <c r="R107" s="1239"/>
      <c r="S107" s="1239"/>
      <c r="T107" s="1239"/>
      <c r="U107" s="1239">
        <f t="shared" si="2"/>
        <v>11204</v>
      </c>
      <c r="V107" s="1357">
        <f t="shared" si="3"/>
        <v>0.27460784313725489</v>
      </c>
      <c r="X107" s="1217" t="s">
        <v>27</v>
      </c>
      <c r="Z107" s="1885" t="s">
        <v>7568</v>
      </c>
      <c r="AA107" s="1562"/>
    </row>
    <row r="108" spans="1:35" ht="13.8">
      <c r="A108" s="1884">
        <v>44750</v>
      </c>
      <c r="B108" s="1217" t="s">
        <v>1906</v>
      </c>
      <c r="C108" s="1217"/>
      <c r="D108" s="1217" t="s">
        <v>3919</v>
      </c>
      <c r="E108" s="1217" t="s">
        <v>49</v>
      </c>
      <c r="F108" s="1217" t="s">
        <v>3486</v>
      </c>
      <c r="G108" s="1219">
        <v>16800</v>
      </c>
      <c r="H108" s="1853"/>
      <c r="I108" s="1221" t="s">
        <v>3453</v>
      </c>
      <c r="J108" s="1699"/>
      <c r="K108" s="1855">
        <f t="shared" si="36"/>
        <v>2016</v>
      </c>
      <c r="L108" s="1846"/>
      <c r="M108" s="1845"/>
      <c r="N108" s="1239">
        <f>(G108-K108-M108)*0.7</f>
        <v>10348.799999999999</v>
      </c>
      <c r="O108" s="1239"/>
      <c r="P108" s="1670"/>
      <c r="Q108" s="1239"/>
      <c r="R108" s="1239"/>
      <c r="S108" s="1239"/>
      <c r="T108" s="1239"/>
      <c r="U108" s="1239">
        <f t="shared" si="2"/>
        <v>4435.2000000000007</v>
      </c>
      <c r="V108" s="1357">
        <f t="shared" si="3"/>
        <v>0.26400000000000007</v>
      </c>
      <c r="X108" s="1217" t="s">
        <v>27</v>
      </c>
      <c r="Z108" s="1885" t="s">
        <v>7569</v>
      </c>
      <c r="AA108" s="1562"/>
    </row>
    <row r="109" spans="1:35" ht="13.8">
      <c r="A109" s="1884">
        <v>44750</v>
      </c>
      <c r="B109" s="1217" t="s">
        <v>3473</v>
      </c>
      <c r="C109" s="1217"/>
      <c r="D109" s="1217" t="s">
        <v>3570</v>
      </c>
      <c r="E109" s="1217" t="s">
        <v>3910</v>
      </c>
      <c r="F109" s="1217" t="s">
        <v>3571</v>
      </c>
      <c r="G109" s="1219">
        <v>11000</v>
      </c>
      <c r="H109" s="1853"/>
      <c r="I109" s="1221" t="s">
        <v>3453</v>
      </c>
      <c r="J109" s="1699"/>
      <c r="K109" s="1845" t="e">
        <f t="shared" ref="K109:K111" ca="1" si="37">_xludf.IFS(C109="成田机场",3000,C109="羽田机场",1200,D109="NearMe",1000)</f>
        <v>#NAME?</v>
      </c>
      <c r="L109" s="1846"/>
      <c r="M109" s="1845"/>
      <c r="N109" s="1239"/>
      <c r="O109" s="1239">
        <v>5300</v>
      </c>
      <c r="P109" s="1670"/>
      <c r="Q109" s="1239"/>
      <c r="R109" s="1239"/>
      <c r="S109" s="1239"/>
      <c r="T109" s="1239"/>
      <c r="U109" s="1239" t="e">
        <f t="shared" ca="1" si="2"/>
        <v>#NAME?</v>
      </c>
      <c r="V109" s="1357" t="e">
        <f t="shared" ca="1" si="3"/>
        <v>#NAME?</v>
      </c>
      <c r="X109" s="1217" t="s">
        <v>3572</v>
      </c>
      <c r="Z109" s="1885" t="s">
        <v>7570</v>
      </c>
      <c r="AA109" s="1562"/>
    </row>
    <row r="110" spans="1:35" ht="13.8">
      <c r="A110" s="1884">
        <v>44750</v>
      </c>
      <c r="B110" s="1217" t="s">
        <v>3473</v>
      </c>
      <c r="C110" s="1217"/>
      <c r="D110" s="1217" t="s">
        <v>3570</v>
      </c>
      <c r="E110" s="1217" t="s">
        <v>55</v>
      </c>
      <c r="F110" s="1217" t="s">
        <v>3512</v>
      </c>
      <c r="G110" s="1219">
        <v>11000</v>
      </c>
      <c r="H110" s="1853"/>
      <c r="I110" s="1221" t="s">
        <v>3453</v>
      </c>
      <c r="J110" s="1699"/>
      <c r="K110" s="1845" t="e">
        <f t="shared" ca="1" si="37"/>
        <v>#NAME?</v>
      </c>
      <c r="L110" s="1846"/>
      <c r="M110" s="1845"/>
      <c r="N110" s="1239"/>
      <c r="O110" s="1239">
        <v>5300</v>
      </c>
      <c r="P110" s="1670"/>
      <c r="Q110" s="1239"/>
      <c r="R110" s="1239"/>
      <c r="S110" s="1239"/>
      <c r="T110" s="1239"/>
      <c r="U110" s="1239" t="e">
        <f t="shared" ca="1" si="2"/>
        <v>#NAME?</v>
      </c>
      <c r="V110" s="1357" t="e">
        <f t="shared" ca="1" si="3"/>
        <v>#NAME?</v>
      </c>
      <c r="X110" s="1217" t="s">
        <v>3572</v>
      </c>
      <c r="Z110" s="1885" t="s">
        <v>7571</v>
      </c>
      <c r="AA110" s="1562"/>
    </row>
    <row r="111" spans="1:35" ht="13.8">
      <c r="A111" s="1884">
        <v>44750</v>
      </c>
      <c r="B111" s="1217" t="s">
        <v>3473</v>
      </c>
      <c r="C111" s="1217"/>
      <c r="D111" s="1217" t="s">
        <v>3570</v>
      </c>
      <c r="E111" s="1217" t="s">
        <v>86</v>
      </c>
      <c r="F111" s="1217" t="s">
        <v>3547</v>
      </c>
      <c r="G111" s="1219">
        <v>8500</v>
      </c>
      <c r="H111" s="1853"/>
      <c r="I111" s="1221" t="s">
        <v>3453</v>
      </c>
      <c r="J111" s="1699"/>
      <c r="K111" s="1845" t="e">
        <f t="shared" ca="1" si="37"/>
        <v>#NAME?</v>
      </c>
      <c r="L111" s="1846"/>
      <c r="M111" s="1845"/>
      <c r="N111" s="1239"/>
      <c r="O111" s="1239">
        <v>4300</v>
      </c>
      <c r="P111" s="1670"/>
      <c r="Q111" s="1239"/>
      <c r="R111" s="1239"/>
      <c r="S111" s="1239"/>
      <c r="T111" s="1239"/>
      <c r="U111" s="1239" t="e">
        <f t="shared" ca="1" si="2"/>
        <v>#NAME?</v>
      </c>
      <c r="V111" s="1357" t="e">
        <f t="shared" ca="1" si="3"/>
        <v>#NAME?</v>
      </c>
      <c r="X111" s="1217" t="s">
        <v>3572</v>
      </c>
      <c r="Z111" s="1885" t="s">
        <v>7572</v>
      </c>
      <c r="AA111" s="1562"/>
    </row>
    <row r="112" spans="1:35" ht="13.8">
      <c r="A112" s="1884">
        <v>44750</v>
      </c>
      <c r="B112" s="1217" t="s">
        <v>1906</v>
      </c>
      <c r="C112" s="1217"/>
      <c r="D112" s="1217" t="s">
        <v>3919</v>
      </c>
      <c r="E112" s="1217" t="s">
        <v>60</v>
      </c>
      <c r="F112" s="1217" t="s">
        <v>3517</v>
      </c>
      <c r="G112" s="1219">
        <v>19200</v>
      </c>
      <c r="H112" s="1853"/>
      <c r="I112" s="1221" t="s">
        <v>3453</v>
      </c>
      <c r="J112" s="1699"/>
      <c r="K112" s="1855">
        <f>G112*0.12</f>
        <v>2304</v>
      </c>
      <c r="L112" s="1846"/>
      <c r="M112" s="1845"/>
      <c r="N112" s="1239">
        <f>(G112-K112-M112)*0.7</f>
        <v>11827.199999999999</v>
      </c>
      <c r="O112" s="1239"/>
      <c r="P112" s="1670"/>
      <c r="Q112" s="1239"/>
      <c r="R112" s="1239"/>
      <c r="S112" s="1239"/>
      <c r="T112" s="1239"/>
      <c r="U112" s="1239">
        <f t="shared" si="2"/>
        <v>5068.8000000000011</v>
      </c>
      <c r="V112" s="1357">
        <f t="shared" si="3"/>
        <v>0.26400000000000007</v>
      </c>
      <c r="X112" s="1217" t="s">
        <v>27</v>
      </c>
      <c r="Z112" s="1885" t="s">
        <v>7573</v>
      </c>
      <c r="AA112" s="1562"/>
    </row>
    <row r="113" spans="1:27" ht="13.8">
      <c r="A113" s="1884">
        <v>44750</v>
      </c>
      <c r="B113" s="1217" t="s">
        <v>1170</v>
      </c>
      <c r="C113" s="1217" t="s">
        <v>3456</v>
      </c>
      <c r="D113" s="1217" t="s">
        <v>3521</v>
      </c>
      <c r="E113" s="1217" t="s">
        <v>86</v>
      </c>
      <c r="F113" s="1217" t="s">
        <v>3547</v>
      </c>
      <c r="G113" s="1219">
        <v>15000</v>
      </c>
      <c r="H113" s="1853"/>
      <c r="I113" s="1221" t="s">
        <v>3453</v>
      </c>
      <c r="J113" s="1861"/>
      <c r="K113" s="1845" t="e">
        <f t="shared" ref="K113:K114" ca="1" si="38">_xludf.IFS(C113="成田机场",3000,C113="羽田机场",1200,D113="NearMe",1000)</f>
        <v>#NAME?</v>
      </c>
      <c r="L113" s="1846"/>
      <c r="M113" s="1845" t="e">
        <f t="shared" ref="M113:M114" ca="1" si="39">_xludf.IFS(C113="成田机场",4000,C113="羽田机场",1000)</f>
        <v>#NAME?</v>
      </c>
      <c r="N113" s="1239"/>
      <c r="O113" s="1239">
        <v>4000</v>
      </c>
      <c r="P113" s="1670"/>
      <c r="Q113" s="1239"/>
      <c r="R113" s="1239"/>
      <c r="S113" s="1239"/>
      <c r="T113" s="1239"/>
      <c r="U113" s="1239" t="e">
        <f t="shared" ca="1" si="2"/>
        <v>#NAME?</v>
      </c>
      <c r="V113" s="1357" t="e">
        <f t="shared" ca="1" si="3"/>
        <v>#NAME?</v>
      </c>
      <c r="X113" s="1217" t="s">
        <v>107</v>
      </c>
      <c r="Z113" s="1885" t="s">
        <v>7574</v>
      </c>
      <c r="AA113" s="1562"/>
    </row>
    <row r="114" spans="1:27" ht="13.8">
      <c r="A114" s="1884">
        <v>44750</v>
      </c>
      <c r="B114" s="1217" t="s">
        <v>1170</v>
      </c>
      <c r="C114" s="1217" t="s">
        <v>3456</v>
      </c>
      <c r="D114" s="1217" t="s">
        <v>3521</v>
      </c>
      <c r="E114" s="1217" t="s">
        <v>55</v>
      </c>
      <c r="F114" s="1217" t="s">
        <v>3512</v>
      </c>
      <c r="G114" s="1219">
        <v>15000</v>
      </c>
      <c r="H114" s="1853"/>
      <c r="I114" s="1221" t="s">
        <v>3453</v>
      </c>
      <c r="J114" s="1699"/>
      <c r="K114" s="1845" t="e">
        <f t="shared" ca="1" si="38"/>
        <v>#NAME?</v>
      </c>
      <c r="L114" s="1846"/>
      <c r="M114" s="1845" t="e">
        <f t="shared" ca="1" si="39"/>
        <v>#NAME?</v>
      </c>
      <c r="N114" s="1239"/>
      <c r="O114" s="1239">
        <v>4000</v>
      </c>
      <c r="P114" s="1670"/>
      <c r="Q114" s="1239"/>
      <c r="R114" s="1239"/>
      <c r="S114" s="1239"/>
      <c r="T114" s="1239"/>
      <c r="U114" s="1239" t="e">
        <f t="shared" ca="1" si="2"/>
        <v>#NAME?</v>
      </c>
      <c r="V114" s="1357" t="e">
        <f t="shared" ca="1" si="3"/>
        <v>#NAME?</v>
      </c>
      <c r="X114" s="1217" t="s">
        <v>107</v>
      </c>
      <c r="Z114" s="1885" t="s">
        <v>7575</v>
      </c>
      <c r="AA114" s="1562"/>
    </row>
    <row r="115" spans="1:27" ht="13.8">
      <c r="A115" s="1884">
        <v>44750</v>
      </c>
      <c r="B115" s="1217" t="s">
        <v>3473</v>
      </c>
      <c r="C115" s="1217"/>
      <c r="D115" s="1217" t="s">
        <v>3521</v>
      </c>
      <c r="E115" s="1217" t="s">
        <v>3448</v>
      </c>
      <c r="F115" s="1217" t="s">
        <v>3477</v>
      </c>
      <c r="G115" s="1219">
        <v>5000</v>
      </c>
      <c r="H115" s="1853"/>
      <c r="I115" s="1221" t="s">
        <v>3453</v>
      </c>
      <c r="J115" s="1699"/>
      <c r="K115" s="1845">
        <v>1000</v>
      </c>
      <c r="L115" s="1846"/>
      <c r="M115" s="1845"/>
      <c r="N115" s="1239"/>
      <c r="O115" s="1239">
        <v>3000</v>
      </c>
      <c r="P115" s="1670"/>
      <c r="Q115" s="1239"/>
      <c r="R115" s="1239"/>
      <c r="S115" s="1239"/>
      <c r="T115" s="1239"/>
      <c r="U115" s="1239">
        <f t="shared" si="2"/>
        <v>1000</v>
      </c>
      <c r="V115" s="1357">
        <f t="shared" si="3"/>
        <v>0.2</v>
      </c>
      <c r="X115" s="1217" t="s">
        <v>107</v>
      </c>
      <c r="Z115" s="1885" t="s">
        <v>7576</v>
      </c>
      <c r="AA115" s="1562"/>
    </row>
    <row r="116" spans="1:27" ht="13.8">
      <c r="A116" s="1884">
        <v>44750</v>
      </c>
      <c r="B116" s="1217" t="s">
        <v>1906</v>
      </c>
      <c r="C116" s="1217"/>
      <c r="D116" s="1217" t="s">
        <v>3919</v>
      </c>
      <c r="E116" s="1217" t="s">
        <v>39</v>
      </c>
      <c r="F116" s="1217" t="s">
        <v>3629</v>
      </c>
      <c r="G116" s="1219">
        <v>33600</v>
      </c>
      <c r="H116" s="1853"/>
      <c r="I116" s="1221" t="s">
        <v>3453</v>
      </c>
      <c r="J116" s="1699"/>
      <c r="K116" s="1855">
        <f>G116*0.12</f>
        <v>4032</v>
      </c>
      <c r="L116" s="1846"/>
      <c r="M116" s="1845"/>
      <c r="N116" s="1239">
        <f>(G116-K116-M116)*0.7</f>
        <v>20697.599999999999</v>
      </c>
      <c r="O116" s="1239"/>
      <c r="P116" s="1670"/>
      <c r="Q116" s="1239"/>
      <c r="R116" s="1239"/>
      <c r="S116" s="1239"/>
      <c r="T116" s="1239"/>
      <c r="U116" s="1239">
        <f t="shared" si="2"/>
        <v>8870.4000000000015</v>
      </c>
      <c r="V116" s="1357">
        <f t="shared" si="3"/>
        <v>0.26400000000000007</v>
      </c>
      <c r="X116" s="1217" t="s">
        <v>27</v>
      </c>
      <c r="Z116" s="1885" t="s">
        <v>7577</v>
      </c>
      <c r="AA116" s="1562"/>
    </row>
    <row r="117" spans="1:27" ht="13.8">
      <c r="A117" s="1884">
        <v>44750</v>
      </c>
      <c r="B117" s="1217" t="s">
        <v>570</v>
      </c>
      <c r="C117" s="1217" t="s">
        <v>3456</v>
      </c>
      <c r="D117" s="1217" t="s">
        <v>3807</v>
      </c>
      <c r="E117" s="1217" t="s">
        <v>86</v>
      </c>
      <c r="F117" s="1217" t="s">
        <v>3547</v>
      </c>
      <c r="G117" s="1219">
        <v>20000</v>
      </c>
      <c r="H117" s="1853"/>
      <c r="I117" s="1221" t="s">
        <v>3453</v>
      </c>
      <c r="J117" s="1663">
        <v>2000</v>
      </c>
      <c r="K117" s="1845" t="e">
        <f ca="1">_xludf.IFS(C117="成田机场",3000,C117="羽田机场",1200,D117="NearMe",1000)</f>
        <v>#NAME?</v>
      </c>
      <c r="L117" s="1846"/>
      <c r="M117" s="1845" t="e">
        <f ca="1">_xludf.IFS(C117="成田机场",4000,C117="羽田机场",1000)</f>
        <v>#NAME?</v>
      </c>
      <c r="N117" s="1239"/>
      <c r="O117" s="1239">
        <v>4000</v>
      </c>
      <c r="P117" s="1670"/>
      <c r="Q117" s="1239"/>
      <c r="R117" s="1239"/>
      <c r="S117" s="1239"/>
      <c r="T117" s="1239"/>
      <c r="U117" s="1239" t="e">
        <f t="shared" ca="1" si="2"/>
        <v>#NAME?</v>
      </c>
      <c r="V117" s="1357" t="e">
        <f t="shared" ca="1" si="3"/>
        <v>#NAME?</v>
      </c>
      <c r="X117" s="1217" t="s">
        <v>105</v>
      </c>
      <c r="Z117" s="1885" t="s">
        <v>7578</v>
      </c>
      <c r="AA117" s="1562"/>
    </row>
    <row r="118" spans="1:27" ht="13.8">
      <c r="A118" s="1884">
        <v>44750</v>
      </c>
      <c r="B118" s="1217" t="s">
        <v>3473</v>
      </c>
      <c r="C118" s="1217"/>
      <c r="D118" s="1217" t="s">
        <v>3807</v>
      </c>
      <c r="E118" s="1217" t="s">
        <v>1540</v>
      </c>
      <c r="F118" s="1217" t="s">
        <v>3477</v>
      </c>
      <c r="G118" s="1219">
        <v>10000</v>
      </c>
      <c r="H118" s="1853"/>
      <c r="I118" s="1221" t="s">
        <v>3453</v>
      </c>
      <c r="J118" s="1663">
        <v>1000</v>
      </c>
      <c r="K118" s="1845">
        <v>1000</v>
      </c>
      <c r="L118" s="1846"/>
      <c r="M118" s="1845">
        <v>1200</v>
      </c>
      <c r="N118" s="1239"/>
      <c r="O118" s="1239">
        <v>4000</v>
      </c>
      <c r="P118" s="1670"/>
      <c r="Q118" s="1239"/>
      <c r="R118" s="1239"/>
      <c r="S118" s="1239"/>
      <c r="T118" s="1239"/>
      <c r="U118" s="1239">
        <f t="shared" si="2"/>
        <v>2800</v>
      </c>
      <c r="V118" s="1357">
        <f t="shared" si="3"/>
        <v>0.28000000000000003</v>
      </c>
      <c r="X118" s="1217" t="s">
        <v>105</v>
      </c>
      <c r="Z118" s="1885" t="s">
        <v>7579</v>
      </c>
      <c r="AA118" s="1562"/>
    </row>
    <row r="119" spans="1:27" ht="13.8">
      <c r="A119" s="1884">
        <v>44750</v>
      </c>
      <c r="B119" s="1217" t="s">
        <v>570</v>
      </c>
      <c r="C119" s="1217" t="s">
        <v>3456</v>
      </c>
      <c r="D119" s="1217" t="s">
        <v>3807</v>
      </c>
      <c r="E119" s="1217" t="s">
        <v>55</v>
      </c>
      <c r="F119" s="1217" t="s">
        <v>3512</v>
      </c>
      <c r="G119" s="1219">
        <v>18000</v>
      </c>
      <c r="H119" s="1853"/>
      <c r="I119" s="1221" t="s">
        <v>3453</v>
      </c>
      <c r="J119" s="1663">
        <v>1800</v>
      </c>
      <c r="K119" s="1845" t="e">
        <f ca="1">_xludf.IFS(C119="成田机场",3000,C119="羽田机场",1200,D119="NearMe",1000)</f>
        <v>#NAME?</v>
      </c>
      <c r="L119" s="1846"/>
      <c r="M119" s="1845" t="e">
        <f ca="1">_xludf.IFS(C119="成田机场",4000,C119="羽田机场",1000)</f>
        <v>#NAME?</v>
      </c>
      <c r="N119" s="1239"/>
      <c r="O119" s="1239">
        <v>4000</v>
      </c>
      <c r="P119" s="1670"/>
      <c r="Q119" s="1239"/>
      <c r="R119" s="1239"/>
      <c r="S119" s="1239"/>
      <c r="T119" s="1239"/>
      <c r="U119" s="1239" t="e">
        <f t="shared" ca="1" si="2"/>
        <v>#NAME?</v>
      </c>
      <c r="V119" s="1357" t="e">
        <f t="shared" ca="1" si="3"/>
        <v>#NAME?</v>
      </c>
      <c r="X119" s="1217" t="s">
        <v>105</v>
      </c>
      <c r="Z119" s="1885" t="s">
        <v>7580</v>
      </c>
      <c r="AA119" s="1562"/>
    </row>
    <row r="120" spans="1:27" ht="13.8">
      <c r="A120" s="1884">
        <v>44750</v>
      </c>
      <c r="B120" s="1217" t="s">
        <v>1906</v>
      </c>
      <c r="C120" s="1217"/>
      <c r="D120" s="1217" t="s">
        <v>3919</v>
      </c>
      <c r="E120" s="1217" t="s">
        <v>2979</v>
      </c>
      <c r="F120" s="1217" t="s">
        <v>3501</v>
      </c>
      <c r="G120" s="1219">
        <v>36000</v>
      </c>
      <c r="H120" s="1853"/>
      <c r="I120" s="1221" t="s">
        <v>3453</v>
      </c>
      <c r="J120" s="1699"/>
      <c r="K120" s="1855">
        <f>G120*0.12</f>
        <v>4320</v>
      </c>
      <c r="L120" s="1846"/>
      <c r="M120" s="1845"/>
      <c r="N120" s="1239"/>
      <c r="O120" s="1239">
        <v>22100</v>
      </c>
      <c r="P120" s="1670"/>
      <c r="Q120" s="1239"/>
      <c r="R120" s="1239"/>
      <c r="S120" s="1239"/>
      <c r="T120" s="1239"/>
      <c r="U120" s="1239">
        <f t="shared" si="2"/>
        <v>9580</v>
      </c>
      <c r="V120" s="1357">
        <f t="shared" si="3"/>
        <v>0.26611111111111113</v>
      </c>
      <c r="X120" s="1217" t="s">
        <v>27</v>
      </c>
      <c r="Z120" s="1885" t="s">
        <v>7581</v>
      </c>
      <c r="AA120" s="1562"/>
    </row>
    <row r="121" spans="1:27" ht="13.8">
      <c r="A121" s="1884">
        <v>44750</v>
      </c>
      <c r="B121" s="1217" t="s">
        <v>3473</v>
      </c>
      <c r="C121" s="1217"/>
      <c r="D121" s="1217" t="s">
        <v>3570</v>
      </c>
      <c r="E121" s="1217" t="s">
        <v>3910</v>
      </c>
      <c r="F121" s="1217" t="s">
        <v>3571</v>
      </c>
      <c r="G121" s="1219">
        <v>11000</v>
      </c>
      <c r="H121" s="1853"/>
      <c r="I121" s="1221" t="s">
        <v>3453</v>
      </c>
      <c r="J121" s="1699"/>
      <c r="K121" s="1845" t="e">
        <f t="shared" ref="K121:K124" ca="1" si="40">_xludf.IFS(C121="成田机场",3000,C121="羽田机场",1200,D121="NearMe",1000)</f>
        <v>#NAME?</v>
      </c>
      <c r="L121" s="1846"/>
      <c r="M121" s="1845"/>
      <c r="N121" s="1239"/>
      <c r="O121" s="1239">
        <v>5300</v>
      </c>
      <c r="P121" s="1670"/>
      <c r="Q121" s="1239"/>
      <c r="R121" s="1239"/>
      <c r="S121" s="1239"/>
      <c r="T121" s="1239"/>
      <c r="U121" s="1239" t="e">
        <f t="shared" ca="1" si="2"/>
        <v>#NAME?</v>
      </c>
      <c r="V121" s="1357" t="e">
        <f t="shared" ca="1" si="3"/>
        <v>#NAME?</v>
      </c>
      <c r="X121" s="1217" t="s">
        <v>3572</v>
      </c>
      <c r="Z121" s="1885" t="s">
        <v>7582</v>
      </c>
      <c r="AA121" s="1562"/>
    </row>
    <row r="122" spans="1:27" ht="13.8">
      <c r="A122" s="1884">
        <v>44750</v>
      </c>
      <c r="B122" s="1217" t="s">
        <v>3473</v>
      </c>
      <c r="C122" s="1217"/>
      <c r="D122" s="1217" t="s">
        <v>3570</v>
      </c>
      <c r="E122" s="1217" t="s">
        <v>55</v>
      </c>
      <c r="F122" s="1217" t="s">
        <v>3512</v>
      </c>
      <c r="G122" s="1219">
        <v>11000</v>
      </c>
      <c r="H122" s="1853"/>
      <c r="I122" s="1221" t="s">
        <v>3453</v>
      </c>
      <c r="J122" s="1699"/>
      <c r="K122" s="1845" t="e">
        <f t="shared" ca="1" si="40"/>
        <v>#NAME?</v>
      </c>
      <c r="L122" s="1846"/>
      <c r="M122" s="1845"/>
      <c r="N122" s="1239"/>
      <c r="O122" s="1239">
        <v>5300</v>
      </c>
      <c r="P122" s="1670"/>
      <c r="Q122" s="1239"/>
      <c r="R122" s="1239"/>
      <c r="S122" s="1239"/>
      <c r="T122" s="1239"/>
      <c r="U122" s="1239" t="e">
        <f t="shared" ca="1" si="2"/>
        <v>#NAME?</v>
      </c>
      <c r="V122" s="1357" t="e">
        <f t="shared" ca="1" si="3"/>
        <v>#NAME?</v>
      </c>
      <c r="X122" s="1217" t="s">
        <v>3572</v>
      </c>
      <c r="Z122" s="1885" t="s">
        <v>7583</v>
      </c>
      <c r="AA122" s="1562"/>
    </row>
    <row r="123" spans="1:27" ht="13.8">
      <c r="A123" s="1884">
        <v>44750</v>
      </c>
      <c r="B123" s="1217" t="s">
        <v>3473</v>
      </c>
      <c r="C123" s="1217"/>
      <c r="D123" s="1217" t="s">
        <v>3570</v>
      </c>
      <c r="E123" s="1217" t="s">
        <v>86</v>
      </c>
      <c r="F123" s="1217" t="s">
        <v>3547</v>
      </c>
      <c r="G123" s="1219">
        <v>8500</v>
      </c>
      <c r="H123" s="1853"/>
      <c r="I123" s="1221" t="s">
        <v>3453</v>
      </c>
      <c r="J123" s="1699"/>
      <c r="K123" s="1845" t="e">
        <f t="shared" ca="1" si="40"/>
        <v>#NAME?</v>
      </c>
      <c r="L123" s="1846"/>
      <c r="M123" s="1845"/>
      <c r="N123" s="1239"/>
      <c r="O123" s="1239">
        <v>4300</v>
      </c>
      <c r="P123" s="1670"/>
      <c r="Q123" s="1239"/>
      <c r="R123" s="1239"/>
      <c r="S123" s="1239"/>
      <c r="T123" s="1239"/>
      <c r="U123" s="1239" t="e">
        <f t="shared" ca="1" si="2"/>
        <v>#NAME?</v>
      </c>
      <c r="V123" s="1357" t="e">
        <f t="shared" ca="1" si="3"/>
        <v>#NAME?</v>
      </c>
      <c r="X123" s="1217" t="s">
        <v>3572</v>
      </c>
      <c r="Z123" s="1885" t="s">
        <v>7584</v>
      </c>
      <c r="AA123" s="1562"/>
    </row>
    <row r="124" spans="1:27" ht="13.8">
      <c r="A124" s="1884">
        <v>44750</v>
      </c>
      <c r="B124" s="1217" t="s">
        <v>570</v>
      </c>
      <c r="C124" s="1217" t="s">
        <v>3456</v>
      </c>
      <c r="D124" s="1217" t="s">
        <v>3807</v>
      </c>
      <c r="E124" s="1217" t="s">
        <v>3079</v>
      </c>
      <c r="F124" s="1217" t="s">
        <v>3471</v>
      </c>
      <c r="G124" s="1219">
        <v>18000</v>
      </c>
      <c r="H124" s="1853"/>
      <c r="I124" s="1221" t="s">
        <v>3453</v>
      </c>
      <c r="J124" s="1663">
        <v>1800</v>
      </c>
      <c r="K124" s="1873" t="e">
        <f t="shared" ca="1" si="40"/>
        <v>#NAME?</v>
      </c>
      <c r="L124" s="1846"/>
      <c r="M124" s="1845" t="e">
        <f ca="1">_xludf.IFS(C124="成田机场",4000,C124="羽田机场",1000)</f>
        <v>#NAME?</v>
      </c>
      <c r="N124" s="1239"/>
      <c r="O124" s="1239">
        <v>4000</v>
      </c>
      <c r="P124" s="1670"/>
      <c r="Q124" s="1239"/>
      <c r="R124" s="1239"/>
      <c r="S124" s="1239"/>
      <c r="T124" s="1239"/>
      <c r="U124" s="1239" t="e">
        <f t="shared" ca="1" si="2"/>
        <v>#NAME?</v>
      </c>
      <c r="V124" s="1357" t="e">
        <f t="shared" ca="1" si="3"/>
        <v>#NAME?</v>
      </c>
      <c r="X124" s="1217" t="s">
        <v>105</v>
      </c>
      <c r="Z124" s="1885" t="s">
        <v>7585</v>
      </c>
      <c r="AA124" s="1562"/>
    </row>
    <row r="125" spans="1:27" ht="13.8">
      <c r="A125" s="1884">
        <v>44750</v>
      </c>
      <c r="B125" s="1217" t="s">
        <v>1906</v>
      </c>
      <c r="C125" s="1217"/>
      <c r="D125" s="1217" t="s">
        <v>3919</v>
      </c>
      <c r="E125" s="1217" t="s">
        <v>40</v>
      </c>
      <c r="F125" s="1217" t="s">
        <v>3449</v>
      </c>
      <c r="G125" s="1219">
        <v>36000</v>
      </c>
      <c r="H125" s="1853"/>
      <c r="I125" s="1221" t="s">
        <v>3453</v>
      </c>
      <c r="J125" s="1699"/>
      <c r="K125" s="1855">
        <f>G125*0.12</f>
        <v>4320</v>
      </c>
      <c r="L125" s="1846"/>
      <c r="M125" s="1845"/>
      <c r="N125" s="1239">
        <f>(G125-K125-M125)*0.7</f>
        <v>22176</v>
      </c>
      <c r="O125" s="1239"/>
      <c r="P125" s="1670"/>
      <c r="Q125" s="1239"/>
      <c r="R125" s="1239"/>
      <c r="S125" s="1239"/>
      <c r="T125" s="1239"/>
      <c r="U125" s="1239">
        <f t="shared" si="2"/>
        <v>9504</v>
      </c>
      <c r="V125" s="1357">
        <f t="shared" si="3"/>
        <v>0.26400000000000001</v>
      </c>
      <c r="X125" s="1217" t="s">
        <v>27</v>
      </c>
      <c r="Z125" s="1885" t="s">
        <v>7586</v>
      </c>
      <c r="AA125" s="1562"/>
    </row>
    <row r="126" spans="1:27" ht="13.8">
      <c r="A126" s="1884">
        <v>44750</v>
      </c>
      <c r="B126" s="1217" t="s">
        <v>570</v>
      </c>
      <c r="C126" s="1217" t="s">
        <v>3456</v>
      </c>
      <c r="D126" s="1217" t="s">
        <v>3807</v>
      </c>
      <c r="E126" s="1217" t="s">
        <v>8</v>
      </c>
      <c r="F126" s="1217" t="s">
        <v>3505</v>
      </c>
      <c r="G126" s="1219">
        <v>19000</v>
      </c>
      <c r="H126" s="1853"/>
      <c r="I126" s="1221" t="s">
        <v>3453</v>
      </c>
      <c r="J126" s="1663">
        <v>1900</v>
      </c>
      <c r="K126" s="1845" t="e">
        <f t="shared" ref="K126:K128" ca="1" si="41">_xludf.IFS(C126="成田机场",3000,C126="羽田机场",1200,D126="NearMe",1000)</f>
        <v>#NAME?</v>
      </c>
      <c r="L126" s="1846"/>
      <c r="M126" s="1845" t="e">
        <f t="shared" ref="M126:M128" ca="1" si="42">_xludf.IFS(C126="成田机场",4000,C126="羽田机场",1000)</f>
        <v>#NAME?</v>
      </c>
      <c r="N126" s="1239"/>
      <c r="O126" s="1239">
        <v>5000</v>
      </c>
      <c r="P126" s="1670"/>
      <c r="Q126" s="1239"/>
      <c r="R126" s="1239"/>
      <c r="S126" s="1239"/>
      <c r="T126" s="1239"/>
      <c r="U126" s="1239" t="e">
        <f t="shared" ca="1" si="2"/>
        <v>#NAME?</v>
      </c>
      <c r="V126" s="1357" t="e">
        <f t="shared" ca="1" si="3"/>
        <v>#NAME?</v>
      </c>
      <c r="X126" s="1217" t="s">
        <v>105</v>
      </c>
      <c r="Z126" s="1885" t="s">
        <v>7587</v>
      </c>
      <c r="AA126" s="1562"/>
    </row>
    <row r="127" spans="1:27" ht="13.8">
      <c r="A127" s="1884">
        <v>44750</v>
      </c>
      <c r="B127" s="1217" t="s">
        <v>570</v>
      </c>
      <c r="C127" s="1217" t="s">
        <v>3456</v>
      </c>
      <c r="D127" s="1217" t="s">
        <v>3807</v>
      </c>
      <c r="E127" s="1217" t="s">
        <v>3448</v>
      </c>
      <c r="F127" s="1217" t="s">
        <v>3486</v>
      </c>
      <c r="G127" s="1219">
        <v>19000</v>
      </c>
      <c r="H127" s="1853"/>
      <c r="I127" s="1221" t="s">
        <v>3453</v>
      </c>
      <c r="J127" s="1663">
        <v>1900</v>
      </c>
      <c r="K127" s="1845" t="e">
        <f t="shared" ca="1" si="41"/>
        <v>#NAME?</v>
      </c>
      <c r="L127" s="1846"/>
      <c r="M127" s="1845" t="e">
        <f t="shared" ca="1" si="42"/>
        <v>#NAME?</v>
      </c>
      <c r="N127" s="1239"/>
      <c r="O127" s="1239">
        <v>5000</v>
      </c>
      <c r="P127" s="1670"/>
      <c r="Q127" s="1239"/>
      <c r="R127" s="1239"/>
      <c r="S127" s="1239"/>
      <c r="T127" s="1239"/>
      <c r="U127" s="1239" t="e">
        <f t="shared" ca="1" si="2"/>
        <v>#NAME?</v>
      </c>
      <c r="V127" s="1357" t="e">
        <f t="shared" ca="1" si="3"/>
        <v>#NAME?</v>
      </c>
      <c r="X127" s="1217" t="s">
        <v>105</v>
      </c>
      <c r="Z127" s="1885" t="s">
        <v>7588</v>
      </c>
      <c r="AA127" s="1562"/>
    </row>
    <row r="128" spans="1:27" ht="13.8">
      <c r="A128" s="1886">
        <v>44750</v>
      </c>
      <c r="B128" s="1246" t="s">
        <v>570</v>
      </c>
      <c r="C128" s="1246" t="s">
        <v>3456</v>
      </c>
      <c r="D128" s="1246" t="s">
        <v>255</v>
      </c>
      <c r="E128" s="1246" t="s">
        <v>110</v>
      </c>
      <c r="F128" s="1246" t="s">
        <v>3471</v>
      </c>
      <c r="G128" s="1248">
        <v>18000</v>
      </c>
      <c r="H128" s="1853"/>
      <c r="I128" s="1250" t="s">
        <v>3453</v>
      </c>
      <c r="J128" s="1864"/>
      <c r="K128" s="1865" t="e">
        <f t="shared" ca="1" si="41"/>
        <v>#NAME?</v>
      </c>
      <c r="L128" s="1867"/>
      <c r="M128" s="1865" t="e">
        <f t="shared" ca="1" si="42"/>
        <v>#NAME?</v>
      </c>
      <c r="N128" s="1256"/>
      <c r="O128" s="1256">
        <v>5000</v>
      </c>
      <c r="P128" s="1876"/>
      <c r="Q128" s="1256"/>
      <c r="R128" s="1256"/>
      <c r="S128" s="1256"/>
      <c r="T128" s="1256"/>
      <c r="U128" s="1256" t="e">
        <f t="shared" ca="1" si="2"/>
        <v>#NAME?</v>
      </c>
      <c r="V128" s="1364" t="e">
        <f t="shared" ca="1" si="3"/>
        <v>#NAME?</v>
      </c>
      <c r="W128" s="1260"/>
      <c r="X128" s="1246" t="s">
        <v>107</v>
      </c>
      <c r="Y128" s="1260"/>
      <c r="Z128" s="1887" t="s">
        <v>7589</v>
      </c>
      <c r="AA128" s="1562"/>
    </row>
    <row r="129" spans="1:27" ht="13.8">
      <c r="A129" s="1877">
        <v>44751</v>
      </c>
      <c r="B129" s="1878" t="s">
        <v>1906</v>
      </c>
      <c r="C129" s="1878"/>
      <c r="D129" s="1878" t="s">
        <v>3919</v>
      </c>
      <c r="E129" s="1878" t="s">
        <v>3591</v>
      </c>
      <c r="F129" s="1878" t="s">
        <v>4322</v>
      </c>
      <c r="G129" s="1879">
        <v>21600</v>
      </c>
      <c r="H129" s="1853"/>
      <c r="I129" s="1880" t="s">
        <v>3453</v>
      </c>
      <c r="J129" s="1854"/>
      <c r="K129" s="1855">
        <f t="shared" ref="K129:K131" si="43">G129*0.12</f>
        <v>2592</v>
      </c>
      <c r="L129" s="1856"/>
      <c r="M129" s="1855"/>
      <c r="N129" s="1229"/>
      <c r="O129" s="1229">
        <v>13000</v>
      </c>
      <c r="P129" s="1881"/>
      <c r="Q129" s="1229"/>
      <c r="R129" s="1229"/>
      <c r="S129" s="1229"/>
      <c r="T129" s="1229"/>
      <c r="U129" s="1229">
        <f t="shared" si="2"/>
        <v>6008</v>
      </c>
      <c r="V129" s="1882">
        <f t="shared" si="3"/>
        <v>0.27814814814814814</v>
      </c>
      <c r="W129" s="1227"/>
      <c r="X129" s="1878" t="s">
        <v>27</v>
      </c>
      <c r="Y129" s="1227"/>
      <c r="Z129" s="1883" t="s">
        <v>7590</v>
      </c>
      <c r="AA129" s="1562"/>
    </row>
    <row r="130" spans="1:27" ht="13.8">
      <c r="A130" s="1884">
        <v>44751</v>
      </c>
      <c r="B130" s="1217" t="s">
        <v>1906</v>
      </c>
      <c r="C130" s="1217"/>
      <c r="D130" s="1217" t="s">
        <v>3919</v>
      </c>
      <c r="E130" s="1217" t="s">
        <v>60</v>
      </c>
      <c r="F130" s="1217" t="s">
        <v>3517</v>
      </c>
      <c r="G130" s="1219">
        <v>21600</v>
      </c>
      <c r="H130" s="1853"/>
      <c r="I130" s="1221" t="s">
        <v>3453</v>
      </c>
      <c r="J130" s="1699"/>
      <c r="K130" s="1855">
        <f t="shared" si="43"/>
        <v>2592</v>
      </c>
      <c r="L130" s="1846"/>
      <c r="M130" s="1845"/>
      <c r="N130" s="1239">
        <f>(21600-K130-M130)*0.7</f>
        <v>13305.599999999999</v>
      </c>
      <c r="O130" s="1239"/>
      <c r="P130" s="1670"/>
      <c r="Q130" s="1239"/>
      <c r="R130" s="1239"/>
      <c r="S130" s="1239"/>
      <c r="T130" s="1239"/>
      <c r="U130" s="1239">
        <f t="shared" si="2"/>
        <v>5702.4000000000015</v>
      </c>
      <c r="V130" s="1357">
        <f t="shared" si="3"/>
        <v>0.26400000000000007</v>
      </c>
      <c r="X130" s="1217" t="s">
        <v>27</v>
      </c>
      <c r="Z130" s="1885" t="s">
        <v>7591</v>
      </c>
      <c r="AA130" s="1562"/>
    </row>
    <row r="131" spans="1:27" ht="13.8">
      <c r="A131" s="1884">
        <v>44751</v>
      </c>
      <c r="B131" s="1217" t="s">
        <v>1906</v>
      </c>
      <c r="C131" s="1217"/>
      <c r="D131" s="1217" t="s">
        <v>3919</v>
      </c>
      <c r="E131" s="1217" t="s">
        <v>34</v>
      </c>
      <c r="F131" s="1217" t="s">
        <v>3626</v>
      </c>
      <c r="G131" s="1219">
        <v>19200</v>
      </c>
      <c r="H131" s="1853"/>
      <c r="I131" s="1221" t="s">
        <v>3453</v>
      </c>
      <c r="J131" s="1699"/>
      <c r="K131" s="1855">
        <f t="shared" si="43"/>
        <v>2304</v>
      </c>
      <c r="L131" s="1846"/>
      <c r="M131" s="1845"/>
      <c r="N131" s="1239">
        <f>(19200-K131-M131)*0.7</f>
        <v>11827.199999999999</v>
      </c>
      <c r="O131" s="1239"/>
      <c r="P131" s="1670"/>
      <c r="Q131" s="1239"/>
      <c r="R131" s="1239"/>
      <c r="S131" s="1239"/>
      <c r="T131" s="1239"/>
      <c r="U131" s="1239">
        <f t="shared" si="2"/>
        <v>5068.8000000000011</v>
      </c>
      <c r="V131" s="1357">
        <f t="shared" si="3"/>
        <v>0.26400000000000007</v>
      </c>
      <c r="X131" s="1217" t="s">
        <v>27</v>
      </c>
      <c r="Z131" s="1885" t="s">
        <v>7592</v>
      </c>
      <c r="AA131" s="1562"/>
    </row>
    <row r="132" spans="1:27" ht="13.8">
      <c r="A132" s="1884">
        <v>44751</v>
      </c>
      <c r="B132" s="1217" t="s">
        <v>1906</v>
      </c>
      <c r="C132" s="1217"/>
      <c r="D132" s="1217" t="s">
        <v>255</v>
      </c>
      <c r="E132" s="1217" t="s">
        <v>43</v>
      </c>
      <c r="F132" s="1217" t="s">
        <v>3492</v>
      </c>
      <c r="G132" s="1219">
        <v>50000</v>
      </c>
      <c r="H132" s="1853"/>
      <c r="I132" s="1221" t="s">
        <v>3453</v>
      </c>
      <c r="J132" s="1699"/>
      <c r="K132" s="1888">
        <v>4450</v>
      </c>
      <c r="L132" s="1846"/>
      <c r="M132" s="1845">
        <v>4000</v>
      </c>
      <c r="N132" s="1239"/>
      <c r="O132" s="1239">
        <v>14300</v>
      </c>
      <c r="P132" s="1670"/>
      <c r="Q132" s="1239"/>
      <c r="R132" s="1239"/>
      <c r="S132" s="1239"/>
      <c r="T132" s="1239"/>
      <c r="U132" s="1239">
        <f t="shared" si="2"/>
        <v>27250</v>
      </c>
      <c r="V132" s="1357">
        <f t="shared" si="3"/>
        <v>0.54500000000000004</v>
      </c>
      <c r="X132" s="1217" t="s">
        <v>107</v>
      </c>
      <c r="Z132" s="1885" t="s">
        <v>7593</v>
      </c>
      <c r="AA132" s="1562"/>
    </row>
    <row r="133" spans="1:27" ht="13.8">
      <c r="A133" s="1884">
        <v>44751</v>
      </c>
      <c r="B133" s="1217" t="s">
        <v>1170</v>
      </c>
      <c r="C133" s="1217" t="s">
        <v>3456</v>
      </c>
      <c r="D133" s="1217" t="s">
        <v>4010</v>
      </c>
      <c r="E133" s="1217" t="s">
        <v>86</v>
      </c>
      <c r="F133" s="1217" t="s">
        <v>3477</v>
      </c>
      <c r="G133" s="1219">
        <v>18000</v>
      </c>
      <c r="H133" s="1853"/>
      <c r="I133" s="1221" t="s">
        <v>3453</v>
      </c>
      <c r="J133" s="1699"/>
      <c r="K133" s="1845" t="e">
        <f ca="1">_xludf.IFS(C133="成田机场",3000,C133="羽田机场",1200,D133="NearMe",1000)</f>
        <v>#NAME?</v>
      </c>
      <c r="L133" s="1846"/>
      <c r="M133" s="1845" t="e">
        <f ca="1">_xludf.IFS(C133="成田机场",4000,C133="羽田机场",1000)</f>
        <v>#NAME?</v>
      </c>
      <c r="N133" s="1239"/>
      <c r="O133" s="1239">
        <v>4000</v>
      </c>
      <c r="P133" s="1670"/>
      <c r="Q133" s="1239"/>
      <c r="R133" s="1239"/>
      <c r="S133" s="1239"/>
      <c r="T133" s="1239"/>
      <c r="U133" s="1239" t="e">
        <f t="shared" ca="1" si="2"/>
        <v>#NAME?</v>
      </c>
      <c r="V133" s="1357" t="e">
        <f t="shared" ca="1" si="3"/>
        <v>#NAME?</v>
      </c>
      <c r="X133" s="1217" t="s">
        <v>108</v>
      </c>
      <c r="Z133" s="1885" t="s">
        <v>7594</v>
      </c>
      <c r="AA133" s="1562"/>
    </row>
    <row r="134" spans="1:27" ht="13.8">
      <c r="A134" s="1884">
        <v>44751</v>
      </c>
      <c r="B134" s="1217" t="s">
        <v>1906</v>
      </c>
      <c r="C134" s="1217"/>
      <c r="D134" s="1217" t="s">
        <v>3919</v>
      </c>
      <c r="E134" s="1217" t="s">
        <v>49</v>
      </c>
      <c r="F134" s="1217" t="s">
        <v>3486</v>
      </c>
      <c r="G134" s="1219">
        <v>40800</v>
      </c>
      <c r="H134" s="1853"/>
      <c r="I134" s="1221" t="s">
        <v>3453</v>
      </c>
      <c r="J134" s="1861"/>
      <c r="K134" s="1855">
        <f>G134*0.12</f>
        <v>4896</v>
      </c>
      <c r="L134" s="1846"/>
      <c r="M134" s="1845"/>
      <c r="N134" s="1239">
        <f>(G134-K134-M134)*0.7</f>
        <v>25132.799999999999</v>
      </c>
      <c r="O134" s="1239"/>
      <c r="P134" s="1670"/>
      <c r="Q134" s="1239"/>
      <c r="R134" s="1239"/>
      <c r="S134" s="1239"/>
      <c r="T134" s="1239"/>
      <c r="U134" s="1239">
        <f t="shared" si="2"/>
        <v>10771.2</v>
      </c>
      <c r="V134" s="1357">
        <f t="shared" si="3"/>
        <v>0.26400000000000001</v>
      </c>
      <c r="X134" s="1217" t="s">
        <v>27</v>
      </c>
      <c r="Z134" s="1885" t="s">
        <v>7595</v>
      </c>
      <c r="AA134" s="1562"/>
    </row>
    <row r="135" spans="1:27" ht="13.8">
      <c r="A135" s="1884">
        <v>44751</v>
      </c>
      <c r="B135" s="1217" t="s">
        <v>3473</v>
      </c>
      <c r="C135" s="1217"/>
      <c r="D135" s="1217" t="s">
        <v>4010</v>
      </c>
      <c r="E135" s="1217" t="s">
        <v>8</v>
      </c>
      <c r="F135" s="1217" t="s">
        <v>3505</v>
      </c>
      <c r="G135" s="1219">
        <v>16000</v>
      </c>
      <c r="H135" s="1853"/>
      <c r="I135" s="1221" t="s">
        <v>3453</v>
      </c>
      <c r="J135" s="1699"/>
      <c r="K135" s="1845">
        <v>3000</v>
      </c>
      <c r="L135" s="1846"/>
      <c r="M135" s="1845">
        <v>4000</v>
      </c>
      <c r="N135" s="1239"/>
      <c r="O135" s="1239">
        <v>5000</v>
      </c>
      <c r="P135" s="1670"/>
      <c r="Q135" s="1239"/>
      <c r="R135" s="1239"/>
      <c r="S135" s="1239"/>
      <c r="T135" s="1239"/>
      <c r="U135" s="1239">
        <f t="shared" si="2"/>
        <v>4000</v>
      </c>
      <c r="V135" s="1357">
        <f t="shared" si="3"/>
        <v>0.25</v>
      </c>
      <c r="X135" s="1217" t="s">
        <v>108</v>
      </c>
      <c r="Z135" s="1885" t="s">
        <v>7596</v>
      </c>
      <c r="AA135" s="1562"/>
    </row>
    <row r="136" spans="1:27" ht="13.8">
      <c r="A136" s="1884">
        <v>44751</v>
      </c>
      <c r="B136" s="1217" t="s">
        <v>3473</v>
      </c>
      <c r="C136" s="1217"/>
      <c r="D136" s="1217" t="s">
        <v>3521</v>
      </c>
      <c r="E136" s="1217" t="s">
        <v>3448</v>
      </c>
      <c r="F136" s="1217" t="s">
        <v>3629</v>
      </c>
      <c r="G136" s="1219">
        <v>5000</v>
      </c>
      <c r="H136" s="1853"/>
      <c r="I136" s="1221" t="s">
        <v>3453</v>
      </c>
      <c r="J136" s="1699"/>
      <c r="K136" s="1845">
        <v>1000</v>
      </c>
      <c r="L136" s="1846"/>
      <c r="M136" s="1845"/>
      <c r="N136" s="1239"/>
      <c r="O136" s="1239">
        <v>3000</v>
      </c>
      <c r="P136" s="1670"/>
      <c r="Q136" s="1239"/>
      <c r="R136" s="1239"/>
      <c r="S136" s="1239"/>
      <c r="T136" s="1239"/>
      <c r="U136" s="1239">
        <f t="shared" si="2"/>
        <v>1000</v>
      </c>
      <c r="V136" s="1357">
        <f t="shared" si="3"/>
        <v>0.2</v>
      </c>
      <c r="X136" s="1217" t="s">
        <v>107</v>
      </c>
      <c r="Z136" s="1885" t="s">
        <v>7597</v>
      </c>
      <c r="AA136" s="1562"/>
    </row>
    <row r="137" spans="1:27" ht="13.8">
      <c r="A137" s="1884">
        <v>44751</v>
      </c>
      <c r="B137" s="1217" t="s">
        <v>570</v>
      </c>
      <c r="C137" s="1217" t="s">
        <v>3456</v>
      </c>
      <c r="D137" s="1217" t="s">
        <v>4010</v>
      </c>
      <c r="E137" s="1217" t="s">
        <v>86</v>
      </c>
      <c r="F137" s="666" t="s">
        <v>3477</v>
      </c>
      <c r="G137" s="1219">
        <v>18000</v>
      </c>
      <c r="H137" s="1853"/>
      <c r="I137" s="1221" t="s">
        <v>3453</v>
      </c>
      <c r="J137" s="1699"/>
      <c r="K137" s="1845" t="e">
        <f ca="1">_xludf.IFS(C137="成田机场",3000,C137="羽田机场",1200,D137="NearMe",1000)</f>
        <v>#NAME?</v>
      </c>
      <c r="L137" s="1846"/>
      <c r="M137" s="1845" t="e">
        <f ca="1">_xludf.IFS(C137="成田机场",4000,C137="羽田机场",1000)</f>
        <v>#NAME?</v>
      </c>
      <c r="N137" s="1239"/>
      <c r="O137" s="1239">
        <v>4000</v>
      </c>
      <c r="P137" s="1872"/>
      <c r="Q137" s="1239"/>
      <c r="R137" s="1239"/>
      <c r="S137" s="1239"/>
      <c r="T137" s="1239"/>
      <c r="U137" s="1239" t="e">
        <f t="shared" ca="1" si="2"/>
        <v>#NAME?</v>
      </c>
      <c r="V137" s="1357" t="e">
        <f t="shared" ca="1" si="3"/>
        <v>#NAME?</v>
      </c>
      <c r="X137" s="1217" t="s">
        <v>108</v>
      </c>
      <c r="Z137" s="1885" t="s">
        <v>7598</v>
      </c>
      <c r="AA137" s="1562"/>
    </row>
    <row r="138" spans="1:27" ht="13.8">
      <c r="A138" s="1884">
        <v>44751</v>
      </c>
      <c r="B138" s="1217" t="s">
        <v>1906</v>
      </c>
      <c r="C138" s="1217"/>
      <c r="D138" s="1217" t="s">
        <v>3919</v>
      </c>
      <c r="E138" s="1217" t="s">
        <v>98</v>
      </c>
      <c r="F138" s="666" t="s">
        <v>3501</v>
      </c>
      <c r="G138" s="1219">
        <v>24000</v>
      </c>
      <c r="H138" s="1853"/>
      <c r="I138" s="1221" t="s">
        <v>3453</v>
      </c>
      <c r="J138" s="1699"/>
      <c r="K138" s="1855">
        <f>G138*0.12</f>
        <v>2880</v>
      </c>
      <c r="L138" s="1846"/>
      <c r="M138" s="1845"/>
      <c r="N138" s="1239"/>
      <c r="O138" s="1239">
        <v>14300</v>
      </c>
      <c r="P138" s="1670"/>
      <c r="Q138" s="1239"/>
      <c r="R138" s="1239"/>
      <c r="S138" s="1239"/>
      <c r="T138" s="1239"/>
      <c r="U138" s="1239">
        <f t="shared" si="2"/>
        <v>6820</v>
      </c>
      <c r="V138" s="1357">
        <f t="shared" si="3"/>
        <v>0.28416666666666668</v>
      </c>
      <c r="X138" s="1217" t="s">
        <v>27</v>
      </c>
      <c r="Z138" s="1885" t="s">
        <v>7599</v>
      </c>
      <c r="AA138" s="1562"/>
    </row>
    <row r="139" spans="1:27" ht="13.8">
      <c r="A139" s="1884">
        <v>44751</v>
      </c>
      <c r="B139" s="1217" t="s">
        <v>1906</v>
      </c>
      <c r="C139" s="1217"/>
      <c r="D139" s="1217" t="s">
        <v>255</v>
      </c>
      <c r="E139" s="1217" t="s">
        <v>86</v>
      </c>
      <c r="F139" s="666" t="s">
        <v>3477</v>
      </c>
      <c r="G139" s="1219">
        <v>50000</v>
      </c>
      <c r="H139" s="1853"/>
      <c r="I139" s="1221" t="s">
        <v>3453</v>
      </c>
      <c r="J139" s="1699"/>
      <c r="K139" s="1888">
        <v>3538</v>
      </c>
      <c r="L139" s="1846"/>
      <c r="M139" s="1845">
        <v>4000</v>
      </c>
      <c r="N139" s="1239"/>
      <c r="O139" s="1239">
        <v>14300</v>
      </c>
      <c r="P139" s="1670"/>
      <c r="Q139" s="1239"/>
      <c r="R139" s="1239"/>
      <c r="S139" s="1239"/>
      <c r="T139" s="1239"/>
      <c r="U139" s="1239">
        <f t="shared" si="2"/>
        <v>28162</v>
      </c>
      <c r="V139" s="1357">
        <f t="shared" si="3"/>
        <v>0.56323999999999996</v>
      </c>
      <c r="X139" s="1217" t="s">
        <v>107</v>
      </c>
      <c r="Z139" s="1885" t="s">
        <v>7600</v>
      </c>
      <c r="AA139" s="1562"/>
    </row>
    <row r="140" spans="1:27" ht="13.8">
      <c r="A140" s="1884">
        <v>44751</v>
      </c>
      <c r="B140" s="1217" t="s">
        <v>1170</v>
      </c>
      <c r="C140" s="1217" t="s">
        <v>3446</v>
      </c>
      <c r="D140" s="1217" t="s">
        <v>3503</v>
      </c>
      <c r="E140" s="1217" t="s">
        <v>3448</v>
      </c>
      <c r="F140" s="1261" t="s">
        <v>3629</v>
      </c>
      <c r="G140" s="1219">
        <v>10000</v>
      </c>
      <c r="H140" s="1853"/>
      <c r="I140" s="1221" t="s">
        <v>3453</v>
      </c>
      <c r="J140" s="1699"/>
      <c r="K140" s="1845" t="e">
        <f ca="1">_xludf.IFS(C140="成田机场",3000,C140="羽田机场",1200,D140="NearMe",1000)</f>
        <v>#NAME?</v>
      </c>
      <c r="L140" s="1846"/>
      <c r="M140" s="1845" t="e">
        <f ca="1">_xludf.IFS(C140="成田机场",4000,C140="羽田机场",1000)</f>
        <v>#NAME?</v>
      </c>
      <c r="N140" s="1239"/>
      <c r="O140" s="1239">
        <v>4000</v>
      </c>
      <c r="P140" s="1670"/>
      <c r="Q140" s="1239"/>
      <c r="R140" s="1239"/>
      <c r="S140" s="1239"/>
      <c r="T140" s="1239"/>
      <c r="U140" s="1239" t="e">
        <f t="shared" ca="1" si="2"/>
        <v>#NAME?</v>
      </c>
      <c r="V140" s="1357" t="e">
        <f t="shared" ca="1" si="3"/>
        <v>#NAME?</v>
      </c>
      <c r="X140" s="1217" t="s">
        <v>1540</v>
      </c>
      <c r="Z140" s="1885" t="s">
        <v>7601</v>
      </c>
      <c r="AA140" s="1562"/>
    </row>
    <row r="141" spans="1:27" ht="13.8">
      <c r="A141" s="1884">
        <v>44751</v>
      </c>
      <c r="B141" s="1217" t="s">
        <v>1906</v>
      </c>
      <c r="C141" s="1217"/>
      <c r="D141" s="1217" t="s">
        <v>3919</v>
      </c>
      <c r="E141" s="1217" t="s">
        <v>44</v>
      </c>
      <c r="F141" s="1217" t="s">
        <v>3471</v>
      </c>
      <c r="G141" s="1219">
        <v>38400</v>
      </c>
      <c r="H141" s="1853"/>
      <c r="I141" s="1221" t="s">
        <v>3453</v>
      </c>
      <c r="J141" s="1699"/>
      <c r="K141" s="1855">
        <f t="shared" ref="K141:K142" si="44">G141*0.12</f>
        <v>4608</v>
      </c>
      <c r="L141" s="1846"/>
      <c r="M141" s="1845"/>
      <c r="N141" s="1239"/>
      <c r="O141" s="1239">
        <v>23400</v>
      </c>
      <c r="P141" s="1670"/>
      <c r="Q141" s="1239"/>
      <c r="R141" s="1239"/>
      <c r="S141" s="1239"/>
      <c r="T141" s="1239"/>
      <c r="U141" s="1239">
        <f t="shared" si="2"/>
        <v>10392</v>
      </c>
      <c r="V141" s="1357">
        <f t="shared" si="3"/>
        <v>0.270625</v>
      </c>
      <c r="X141" s="1217" t="s">
        <v>27</v>
      </c>
      <c r="Z141" s="1885" t="s">
        <v>7602</v>
      </c>
      <c r="AA141" s="1562"/>
    </row>
    <row r="142" spans="1:27" ht="13.8">
      <c r="A142" s="1884">
        <v>44751</v>
      </c>
      <c r="B142" s="1217" t="s">
        <v>1906</v>
      </c>
      <c r="C142" s="1217"/>
      <c r="D142" s="1217" t="s">
        <v>3919</v>
      </c>
      <c r="E142" s="1217" t="s">
        <v>45</v>
      </c>
      <c r="F142" s="1217" t="s">
        <v>3686</v>
      </c>
      <c r="G142" s="1219">
        <v>38400</v>
      </c>
      <c r="H142" s="1853"/>
      <c r="I142" s="1221" t="s">
        <v>3453</v>
      </c>
      <c r="J142" s="1699"/>
      <c r="K142" s="1855">
        <f t="shared" si="44"/>
        <v>4608</v>
      </c>
      <c r="L142" s="1846">
        <v>8870</v>
      </c>
      <c r="M142" s="1845"/>
      <c r="N142" s="1239"/>
      <c r="O142" s="1239">
        <v>23400</v>
      </c>
      <c r="P142" s="1670"/>
      <c r="Q142" s="1239"/>
      <c r="R142" s="1239"/>
      <c r="S142" s="1239"/>
      <c r="T142" s="1239"/>
      <c r="U142" s="1239">
        <f t="shared" si="2"/>
        <v>10392</v>
      </c>
      <c r="V142" s="1357">
        <f t="shared" si="3"/>
        <v>0.270625</v>
      </c>
      <c r="X142" s="1217" t="s">
        <v>27</v>
      </c>
      <c r="Z142" s="1885" t="s">
        <v>7603</v>
      </c>
      <c r="AA142" s="1562"/>
    </row>
    <row r="143" spans="1:27" ht="13.8">
      <c r="A143" s="1884">
        <v>44751</v>
      </c>
      <c r="B143" s="1217" t="s">
        <v>1170</v>
      </c>
      <c r="C143" s="1217" t="s">
        <v>3456</v>
      </c>
      <c r="D143" s="1217" t="s">
        <v>332</v>
      </c>
      <c r="E143" s="1217" t="s">
        <v>27</v>
      </c>
      <c r="F143" s="1217" t="s">
        <v>3505</v>
      </c>
      <c r="G143" s="1219">
        <v>21000</v>
      </c>
      <c r="H143" s="1853"/>
      <c r="I143" s="1221" t="s">
        <v>3453</v>
      </c>
      <c r="J143" s="1699"/>
      <c r="K143" s="1845" t="e">
        <f t="shared" ref="K143:K145" ca="1" si="45">_xludf.IFS(C143="成田机场",3000,C143="羽田机场",1200,D143="NearMe",1000)</f>
        <v>#NAME?</v>
      </c>
      <c r="L143" s="1846"/>
      <c r="M143" s="1845" t="e">
        <f t="shared" ref="M143:M145" ca="1" si="46">_xludf.IFS(C143="成田机场",4000,C143="羽田机场",1000)</f>
        <v>#NAME?</v>
      </c>
      <c r="N143" s="1239"/>
      <c r="O143" s="1239">
        <v>5000</v>
      </c>
      <c r="P143" s="1670"/>
      <c r="Q143" s="1239"/>
      <c r="R143" s="1239"/>
      <c r="S143" s="1239"/>
      <c r="T143" s="1239"/>
      <c r="U143" s="1239" t="e">
        <f t="shared" ca="1" si="2"/>
        <v>#NAME?</v>
      </c>
      <c r="V143" s="1357" t="e">
        <f t="shared" ca="1" si="3"/>
        <v>#NAME?</v>
      </c>
      <c r="X143" s="1217" t="s">
        <v>107</v>
      </c>
      <c r="Z143" s="1885" t="s">
        <v>7604</v>
      </c>
      <c r="AA143" s="1562"/>
    </row>
    <row r="144" spans="1:27" ht="13.8">
      <c r="A144" s="1886">
        <v>44751</v>
      </c>
      <c r="B144" s="1246" t="s">
        <v>570</v>
      </c>
      <c r="C144" s="1246" t="s">
        <v>3456</v>
      </c>
      <c r="D144" s="1246" t="s">
        <v>3563</v>
      </c>
      <c r="E144" s="1246" t="s">
        <v>110</v>
      </c>
      <c r="F144" s="1246" t="s">
        <v>5633</v>
      </c>
      <c r="G144" s="1248">
        <v>25000</v>
      </c>
      <c r="H144" s="1853"/>
      <c r="I144" s="1250" t="s">
        <v>3453</v>
      </c>
      <c r="J144" s="1864"/>
      <c r="K144" s="1865" t="e">
        <f t="shared" ca="1" si="45"/>
        <v>#NAME?</v>
      </c>
      <c r="L144" s="1867"/>
      <c r="M144" s="1865" t="e">
        <f t="shared" ca="1" si="46"/>
        <v>#NAME?</v>
      </c>
      <c r="N144" s="1256"/>
      <c r="O144" s="1256">
        <v>5000</v>
      </c>
      <c r="P144" s="1876"/>
      <c r="Q144" s="1256"/>
      <c r="R144" s="1256"/>
      <c r="S144" s="1256"/>
      <c r="T144" s="1256"/>
      <c r="U144" s="1256" t="e">
        <f t="shared" ca="1" si="2"/>
        <v>#NAME?</v>
      </c>
      <c r="V144" s="1364" t="e">
        <f t="shared" ca="1" si="3"/>
        <v>#NAME?</v>
      </c>
      <c r="W144" s="1260"/>
      <c r="X144" s="1246" t="s">
        <v>27</v>
      </c>
      <c r="Y144" s="1260"/>
      <c r="Z144" s="1887" t="s">
        <v>7605</v>
      </c>
      <c r="AA144" s="1562"/>
    </row>
    <row r="145" spans="1:27" ht="13.8">
      <c r="A145" s="1877">
        <v>44752</v>
      </c>
      <c r="B145" s="1878" t="s">
        <v>1170</v>
      </c>
      <c r="C145" s="1878" t="s">
        <v>3456</v>
      </c>
      <c r="D145" s="1878" t="s">
        <v>3521</v>
      </c>
      <c r="E145" s="1878" t="s">
        <v>1540</v>
      </c>
      <c r="F145" s="1878" t="s">
        <v>3492</v>
      </c>
      <c r="G145" s="1879">
        <v>15000</v>
      </c>
      <c r="H145" s="1853"/>
      <c r="I145" s="1880" t="s">
        <v>3453</v>
      </c>
      <c r="J145" s="1854"/>
      <c r="K145" s="1855" t="e">
        <f t="shared" ca="1" si="45"/>
        <v>#NAME?</v>
      </c>
      <c r="L145" s="1856"/>
      <c r="M145" s="1855" t="e">
        <f t="shared" ca="1" si="46"/>
        <v>#NAME?</v>
      </c>
      <c r="N145" s="1229"/>
      <c r="O145" s="1229">
        <v>5000</v>
      </c>
      <c r="P145" s="1881"/>
      <c r="Q145" s="1229"/>
      <c r="R145" s="1229"/>
      <c r="S145" s="1229"/>
      <c r="T145" s="1229"/>
      <c r="U145" s="1229" t="e">
        <f t="shared" ca="1" si="2"/>
        <v>#NAME?</v>
      </c>
      <c r="V145" s="1882" t="e">
        <f t="shared" ca="1" si="3"/>
        <v>#NAME?</v>
      </c>
      <c r="W145" s="1227"/>
      <c r="X145" s="1878" t="s">
        <v>107</v>
      </c>
      <c r="Y145" s="1227"/>
      <c r="Z145" s="1883" t="s">
        <v>7606</v>
      </c>
      <c r="AA145" s="1562"/>
    </row>
    <row r="146" spans="1:27" ht="13.8">
      <c r="A146" s="1884">
        <v>44752</v>
      </c>
      <c r="B146" s="1217" t="s">
        <v>1906</v>
      </c>
      <c r="C146" s="1217"/>
      <c r="D146" s="1217" t="s">
        <v>3919</v>
      </c>
      <c r="E146" s="1217" t="s">
        <v>3079</v>
      </c>
      <c r="F146" s="1217" t="s">
        <v>3477</v>
      </c>
      <c r="G146" s="1219">
        <v>26400</v>
      </c>
      <c r="H146" s="1853"/>
      <c r="I146" s="1221" t="s">
        <v>3453</v>
      </c>
      <c r="J146" s="1699"/>
      <c r="K146" s="1855">
        <f t="shared" ref="K146:K148" si="47">G146*0.12</f>
        <v>3168</v>
      </c>
      <c r="L146" s="1846"/>
      <c r="M146" s="1845"/>
      <c r="N146" s="1239"/>
      <c r="O146" s="1239">
        <v>14300</v>
      </c>
      <c r="P146" s="1670"/>
      <c r="Q146" s="1239"/>
      <c r="R146" s="1239"/>
      <c r="S146" s="1239"/>
      <c r="T146" s="1239"/>
      <c r="U146" s="1239">
        <f t="shared" si="2"/>
        <v>8932</v>
      </c>
      <c r="V146" s="1357">
        <f t="shared" si="3"/>
        <v>0.33833333333333332</v>
      </c>
      <c r="X146" s="1217" t="s">
        <v>27</v>
      </c>
      <c r="Z146" s="1885" t="s">
        <v>7607</v>
      </c>
      <c r="AA146" s="1562"/>
    </row>
    <row r="147" spans="1:27" ht="13.8">
      <c r="A147" s="1884">
        <v>44752</v>
      </c>
      <c r="B147" s="1217" t="s">
        <v>1906</v>
      </c>
      <c r="C147" s="1217"/>
      <c r="D147" s="1217" t="s">
        <v>3919</v>
      </c>
      <c r="E147" s="1217" t="s">
        <v>2979</v>
      </c>
      <c r="F147" s="1217" t="s">
        <v>3501</v>
      </c>
      <c r="G147" s="1219">
        <v>36000</v>
      </c>
      <c r="H147" s="1853"/>
      <c r="I147" s="1221" t="s">
        <v>3453</v>
      </c>
      <c r="J147" s="1699"/>
      <c r="K147" s="1855">
        <f t="shared" si="47"/>
        <v>4320</v>
      </c>
      <c r="L147" s="1846"/>
      <c r="M147" s="1845"/>
      <c r="N147" s="1239"/>
      <c r="O147" s="1239">
        <v>22100</v>
      </c>
      <c r="P147" s="1670"/>
      <c r="Q147" s="1239"/>
      <c r="R147" s="1239"/>
      <c r="S147" s="1239"/>
      <c r="T147" s="1239"/>
      <c r="U147" s="1239">
        <f t="shared" si="2"/>
        <v>9580</v>
      </c>
      <c r="V147" s="1357">
        <f t="shared" si="3"/>
        <v>0.26611111111111113</v>
      </c>
      <c r="X147" s="1217" t="s">
        <v>27</v>
      </c>
      <c r="Z147" s="1885" t="s">
        <v>7608</v>
      </c>
      <c r="AA147" s="1562"/>
    </row>
    <row r="148" spans="1:27" ht="13.8">
      <c r="A148" s="1884">
        <v>44752</v>
      </c>
      <c r="B148" s="1217" t="s">
        <v>1906</v>
      </c>
      <c r="C148" s="1217"/>
      <c r="D148" s="1217" t="s">
        <v>3919</v>
      </c>
      <c r="E148" s="1217" t="s">
        <v>98</v>
      </c>
      <c r="F148" s="1217" t="s">
        <v>3629</v>
      </c>
      <c r="G148" s="1219">
        <v>33600</v>
      </c>
      <c r="H148" s="1853"/>
      <c r="I148" s="1221" t="s">
        <v>3453</v>
      </c>
      <c r="J148" s="1699"/>
      <c r="K148" s="1855">
        <f t="shared" si="47"/>
        <v>4032</v>
      </c>
      <c r="L148" s="1846"/>
      <c r="M148" s="1845"/>
      <c r="N148" s="1239"/>
      <c r="O148" s="1239">
        <v>20800</v>
      </c>
      <c r="P148" s="1670"/>
      <c r="Q148" s="1239"/>
      <c r="R148" s="1239"/>
      <c r="S148" s="1239"/>
      <c r="T148" s="1239"/>
      <c r="U148" s="1239">
        <f t="shared" si="2"/>
        <v>8768</v>
      </c>
      <c r="V148" s="1357">
        <f t="shared" si="3"/>
        <v>0.26095238095238094</v>
      </c>
      <c r="X148" s="1217" t="s">
        <v>27</v>
      </c>
      <c r="Z148" s="1885" t="s">
        <v>7609</v>
      </c>
      <c r="AA148" s="1562"/>
    </row>
    <row r="149" spans="1:27" ht="13.8">
      <c r="A149" s="1884">
        <v>44752</v>
      </c>
      <c r="B149" s="1217" t="s">
        <v>1906</v>
      </c>
      <c r="C149" s="1217"/>
      <c r="D149" s="1217" t="s">
        <v>255</v>
      </c>
      <c r="E149" s="1217" t="s">
        <v>3497</v>
      </c>
      <c r="F149" s="1217" t="s">
        <v>3498</v>
      </c>
      <c r="G149" s="1219">
        <v>45000</v>
      </c>
      <c r="H149" s="1853"/>
      <c r="I149" s="1221" t="s">
        <v>3453</v>
      </c>
      <c r="J149" s="1699"/>
      <c r="K149" s="1845"/>
      <c r="L149" s="1846"/>
      <c r="M149" s="1845"/>
      <c r="N149" s="1239"/>
      <c r="O149" s="1239"/>
      <c r="P149" s="1245">
        <v>38000</v>
      </c>
      <c r="Q149" s="1239"/>
      <c r="R149" s="1239"/>
      <c r="S149" s="1239"/>
      <c r="T149" s="1239"/>
      <c r="U149" s="1239">
        <f t="shared" si="2"/>
        <v>7000</v>
      </c>
      <c r="V149" s="1357">
        <f t="shared" si="3"/>
        <v>0.15555555555555556</v>
      </c>
      <c r="X149" s="1217" t="s">
        <v>107</v>
      </c>
      <c r="Z149" s="1885" t="s">
        <v>7610</v>
      </c>
      <c r="AA149" s="1562"/>
    </row>
    <row r="150" spans="1:27" ht="13.8">
      <c r="A150" s="1884">
        <v>44752</v>
      </c>
      <c r="B150" s="1217" t="s">
        <v>570</v>
      </c>
      <c r="C150" s="1217" t="s">
        <v>3456</v>
      </c>
      <c r="D150" s="1217" t="s">
        <v>4010</v>
      </c>
      <c r="E150" s="1217" t="s">
        <v>1540</v>
      </c>
      <c r="F150" s="1217" t="s">
        <v>3492</v>
      </c>
      <c r="G150" s="1219">
        <v>18000</v>
      </c>
      <c r="H150" s="1853"/>
      <c r="I150" s="1221" t="s">
        <v>3453</v>
      </c>
      <c r="J150" s="1699"/>
      <c r="K150" s="1845" t="e">
        <f ca="1">_xludf.IFS(C150="成田机场",3000,C150="羽田机场",1200,D150="NearMe",1000)</f>
        <v>#NAME?</v>
      </c>
      <c r="L150" s="1846"/>
      <c r="M150" s="1845" t="e">
        <f ca="1">_xludf.IFS(C150="成田机场",4000,C150="羽田机场",1000)</f>
        <v>#NAME?</v>
      </c>
      <c r="N150" s="1239" t="e">
        <f ca="1">(16500-K150-M150)*0.7</f>
        <v>#NAME?</v>
      </c>
      <c r="O150" s="1239"/>
      <c r="P150" s="1670"/>
      <c r="Q150" s="1239"/>
      <c r="R150" s="1239"/>
      <c r="S150" s="1239"/>
      <c r="T150" s="1239"/>
      <c r="U150" s="1239" t="e">
        <f t="shared" ca="1" si="2"/>
        <v>#NAME?</v>
      </c>
      <c r="V150" s="1357" t="e">
        <f t="shared" ca="1" si="3"/>
        <v>#NAME?</v>
      </c>
      <c r="X150" s="1217" t="s">
        <v>108</v>
      </c>
      <c r="Z150" s="1885" t="s">
        <v>7611</v>
      </c>
      <c r="AA150" s="1562"/>
    </row>
    <row r="151" spans="1:27" ht="13.8">
      <c r="A151" s="1884">
        <v>44752</v>
      </c>
      <c r="B151" s="1217" t="s">
        <v>1906</v>
      </c>
      <c r="C151" s="1217"/>
      <c r="D151" s="1217" t="s">
        <v>3919</v>
      </c>
      <c r="E151" s="1217" t="s">
        <v>40</v>
      </c>
      <c r="F151" s="1217" t="s">
        <v>3449</v>
      </c>
      <c r="G151" s="1219">
        <v>26400</v>
      </c>
      <c r="H151" s="1853"/>
      <c r="I151" s="1221" t="s">
        <v>3453</v>
      </c>
      <c r="J151" s="1699"/>
      <c r="K151" s="1855">
        <f t="shared" ref="K151:K152" si="48">G151*0.12</f>
        <v>3168</v>
      </c>
      <c r="L151" s="1846"/>
      <c r="M151" s="1845"/>
      <c r="N151" s="1239">
        <f>(G151-K151-M151)*0.7</f>
        <v>16262.4</v>
      </c>
      <c r="O151" s="1239"/>
      <c r="P151" s="1670"/>
      <c r="Q151" s="1239"/>
      <c r="R151" s="1239"/>
      <c r="S151" s="1239"/>
      <c r="T151" s="1239"/>
      <c r="U151" s="1239">
        <f t="shared" si="2"/>
        <v>6969.6</v>
      </c>
      <c r="V151" s="1357">
        <f t="shared" si="3"/>
        <v>0.26400000000000001</v>
      </c>
      <c r="X151" s="1217" t="s">
        <v>27</v>
      </c>
      <c r="Z151" s="1885" t="s">
        <v>7612</v>
      </c>
      <c r="AA151" s="1562"/>
    </row>
    <row r="152" spans="1:27" ht="13.8">
      <c r="A152" s="1884">
        <v>44752</v>
      </c>
      <c r="B152" s="1217" t="s">
        <v>1906</v>
      </c>
      <c r="C152" s="1217"/>
      <c r="D152" s="1217" t="s">
        <v>3919</v>
      </c>
      <c r="E152" s="1217" t="s">
        <v>6975</v>
      </c>
      <c r="F152" s="1217" t="s">
        <v>3471</v>
      </c>
      <c r="G152" s="1219">
        <v>26400</v>
      </c>
      <c r="H152" s="1853"/>
      <c r="I152" s="1221" t="s">
        <v>3453</v>
      </c>
      <c r="J152" s="1699"/>
      <c r="K152" s="1855">
        <f t="shared" si="48"/>
        <v>3168</v>
      </c>
      <c r="L152" s="1846"/>
      <c r="M152" s="1845"/>
      <c r="N152" s="1239"/>
      <c r="O152" s="1239">
        <v>15600</v>
      </c>
      <c r="P152" s="1670"/>
      <c r="Q152" s="1239"/>
      <c r="R152" s="1239"/>
      <c r="S152" s="1239"/>
      <c r="T152" s="1239"/>
      <c r="U152" s="1239">
        <f t="shared" si="2"/>
        <v>7632</v>
      </c>
      <c r="V152" s="1357">
        <f t="shared" si="3"/>
        <v>0.28909090909090907</v>
      </c>
      <c r="X152" s="1217" t="s">
        <v>27</v>
      </c>
      <c r="Z152" s="1885" t="s">
        <v>7613</v>
      </c>
      <c r="AA152" s="1562"/>
    </row>
    <row r="153" spans="1:27" ht="13.8">
      <c r="A153" s="1884">
        <v>44752</v>
      </c>
      <c r="B153" s="1217" t="s">
        <v>1170</v>
      </c>
      <c r="C153" s="1217" t="s">
        <v>3446</v>
      </c>
      <c r="D153" s="1217" t="s">
        <v>4010</v>
      </c>
      <c r="E153" s="1217" t="s">
        <v>3591</v>
      </c>
      <c r="F153" s="1889"/>
      <c r="G153" s="1219">
        <v>11000</v>
      </c>
      <c r="H153" s="1853"/>
      <c r="I153" s="1221" t="s">
        <v>3453</v>
      </c>
      <c r="J153" s="1699"/>
      <c r="K153" s="1845" t="e">
        <f t="shared" ref="K153:K154" ca="1" si="49">_xludf.IFS(C153="成田机场",3000,C153="羽田机场",1200,D153="NearMe",1000)</f>
        <v>#NAME?</v>
      </c>
      <c r="L153" s="1846"/>
      <c r="M153" s="1845" t="e">
        <f t="shared" ref="M153:M154" ca="1" si="50">_xludf.IFS(C153="成田机场",4000,C153="羽田机场",1000)</f>
        <v>#NAME?</v>
      </c>
      <c r="N153" s="1239"/>
      <c r="O153" s="1239">
        <v>4000</v>
      </c>
      <c r="P153" s="1670"/>
      <c r="Q153" s="1239"/>
      <c r="R153" s="1239"/>
      <c r="S153" s="1239"/>
      <c r="T153" s="1239"/>
      <c r="U153" s="1239" t="e">
        <f t="shared" ca="1" si="2"/>
        <v>#NAME?</v>
      </c>
      <c r="V153" s="1357" t="e">
        <f t="shared" ca="1" si="3"/>
        <v>#NAME?</v>
      </c>
      <c r="X153" s="1217" t="s">
        <v>108</v>
      </c>
      <c r="Z153" s="1885" t="s">
        <v>7614</v>
      </c>
      <c r="AA153" s="1562"/>
    </row>
    <row r="154" spans="1:27" ht="13.8">
      <c r="A154" s="1886">
        <v>44752</v>
      </c>
      <c r="B154" s="1246" t="s">
        <v>570</v>
      </c>
      <c r="C154" s="1246" t="s">
        <v>3456</v>
      </c>
      <c r="D154" s="1246" t="s">
        <v>3503</v>
      </c>
      <c r="E154" s="1246" t="s">
        <v>86</v>
      </c>
      <c r="F154" s="1345" t="s">
        <v>3492</v>
      </c>
      <c r="G154" s="1248">
        <v>16000</v>
      </c>
      <c r="H154" s="1853"/>
      <c r="I154" s="1250" t="s">
        <v>3453</v>
      </c>
      <c r="J154" s="1864"/>
      <c r="K154" s="1865" t="e">
        <f t="shared" ca="1" si="49"/>
        <v>#NAME?</v>
      </c>
      <c r="L154" s="1867"/>
      <c r="M154" s="1865" t="e">
        <f t="shared" ca="1" si="50"/>
        <v>#NAME?</v>
      </c>
      <c r="N154" s="1256"/>
      <c r="O154" s="1256">
        <v>4000</v>
      </c>
      <c r="P154" s="1890"/>
      <c r="Q154" s="1256"/>
      <c r="R154" s="1256"/>
      <c r="S154" s="1256"/>
      <c r="T154" s="1256"/>
      <c r="U154" s="1256" t="e">
        <f t="shared" ca="1" si="2"/>
        <v>#NAME?</v>
      </c>
      <c r="V154" s="1364" t="e">
        <f t="shared" ca="1" si="3"/>
        <v>#NAME?</v>
      </c>
      <c r="W154" s="1260"/>
      <c r="X154" s="1246" t="s">
        <v>1540</v>
      </c>
      <c r="Y154" s="1260"/>
      <c r="Z154" s="1887" t="s">
        <v>7615</v>
      </c>
      <c r="AA154" s="1562"/>
    </row>
    <row r="155" spans="1:27" ht="13.8">
      <c r="A155" s="1877">
        <v>44753</v>
      </c>
      <c r="B155" s="1878" t="s">
        <v>1906</v>
      </c>
      <c r="C155" s="1878"/>
      <c r="D155" s="1878" t="s">
        <v>3919</v>
      </c>
      <c r="E155" s="1878" t="s">
        <v>3079</v>
      </c>
      <c r="F155" s="1878" t="s">
        <v>3486</v>
      </c>
      <c r="G155" s="1879">
        <v>21600</v>
      </c>
      <c r="H155" s="1853"/>
      <c r="I155" s="1880" t="s">
        <v>3453</v>
      </c>
      <c r="J155" s="1891"/>
      <c r="K155" s="1855">
        <f t="shared" ref="K155:K156" si="51">G155*0.12</f>
        <v>2592</v>
      </c>
      <c r="L155" s="1856"/>
      <c r="M155" s="1855"/>
      <c r="N155" s="1229"/>
      <c r="O155" s="1229">
        <v>13000</v>
      </c>
      <c r="P155" s="1881"/>
      <c r="Q155" s="1229"/>
      <c r="R155" s="1229"/>
      <c r="S155" s="1229"/>
      <c r="T155" s="1229"/>
      <c r="U155" s="1229">
        <f t="shared" si="2"/>
        <v>6008</v>
      </c>
      <c r="V155" s="1882">
        <f t="shared" si="3"/>
        <v>0.27814814814814814</v>
      </c>
      <c r="W155" s="1227"/>
      <c r="X155" s="1878" t="s">
        <v>27</v>
      </c>
      <c r="Y155" s="1227"/>
      <c r="Z155" s="1883" t="s">
        <v>7616</v>
      </c>
      <c r="AA155" s="1562"/>
    </row>
    <row r="156" spans="1:27" ht="13.8">
      <c r="A156" s="1884">
        <v>44753</v>
      </c>
      <c r="B156" s="1217" t="s">
        <v>1906</v>
      </c>
      <c r="C156" s="1217"/>
      <c r="D156" s="1217" t="s">
        <v>3919</v>
      </c>
      <c r="E156" s="1217" t="s">
        <v>39</v>
      </c>
      <c r="F156" s="1217" t="s">
        <v>3629</v>
      </c>
      <c r="G156" s="1219">
        <v>24000</v>
      </c>
      <c r="H156" s="1853"/>
      <c r="I156" s="1221" t="s">
        <v>3453</v>
      </c>
      <c r="J156" s="1699"/>
      <c r="K156" s="1855">
        <f t="shared" si="51"/>
        <v>2880</v>
      </c>
      <c r="L156" s="1846"/>
      <c r="M156" s="1845"/>
      <c r="N156" s="1239">
        <f>(24000-K156-M156)*0.7</f>
        <v>14783.999999999998</v>
      </c>
      <c r="O156" s="1239"/>
      <c r="P156" s="1670"/>
      <c r="Q156" s="1239"/>
      <c r="R156" s="1239"/>
      <c r="S156" s="1239"/>
      <c r="T156" s="1239"/>
      <c r="U156" s="1239">
        <f t="shared" si="2"/>
        <v>6336.0000000000018</v>
      </c>
      <c r="V156" s="1357">
        <f t="shared" si="3"/>
        <v>0.26400000000000007</v>
      </c>
      <c r="X156" s="1217" t="s">
        <v>27</v>
      </c>
      <c r="Z156" s="1885" t="s">
        <v>7617</v>
      </c>
      <c r="AA156" s="1562"/>
    </row>
    <row r="157" spans="1:27" ht="13.8">
      <c r="A157" s="1884">
        <v>44753</v>
      </c>
      <c r="B157" s="1217" t="s">
        <v>3473</v>
      </c>
      <c r="C157" s="1217"/>
      <c r="D157" s="1217" t="s">
        <v>3570</v>
      </c>
      <c r="E157" s="1217" t="s">
        <v>86</v>
      </c>
      <c r="F157" s="1217" t="s">
        <v>3547</v>
      </c>
      <c r="G157" s="1219">
        <v>8500</v>
      </c>
      <c r="H157" s="1853"/>
      <c r="I157" s="1221" t="s">
        <v>3453</v>
      </c>
      <c r="J157" s="1699"/>
      <c r="K157" s="1845" t="e">
        <f t="shared" ref="K157:K159" ca="1" si="52">_xludf.IFS(C157="成田机场",3000,C157="羽田机场",1200,D157="NearMe",1000)</f>
        <v>#NAME?</v>
      </c>
      <c r="L157" s="1846"/>
      <c r="M157" s="1845"/>
      <c r="N157" s="1239"/>
      <c r="O157" s="1239">
        <v>4300</v>
      </c>
      <c r="P157" s="1670"/>
      <c r="Q157" s="1239"/>
      <c r="R157" s="1239"/>
      <c r="S157" s="1239"/>
      <c r="T157" s="1239"/>
      <c r="U157" s="1239" t="e">
        <f t="shared" ca="1" si="2"/>
        <v>#NAME?</v>
      </c>
      <c r="V157" s="1357" t="e">
        <f t="shared" ca="1" si="3"/>
        <v>#NAME?</v>
      </c>
      <c r="X157" s="1217" t="s">
        <v>3572</v>
      </c>
      <c r="Z157" s="1885" t="s">
        <v>7618</v>
      </c>
      <c r="AA157" s="1562"/>
    </row>
    <row r="158" spans="1:27" ht="13.8">
      <c r="A158" s="1884">
        <v>44753</v>
      </c>
      <c r="B158" s="1217" t="s">
        <v>3473</v>
      </c>
      <c r="C158" s="1217"/>
      <c r="D158" s="1217" t="s">
        <v>3570</v>
      </c>
      <c r="E158" s="1217" t="s">
        <v>55</v>
      </c>
      <c r="F158" s="1889"/>
      <c r="G158" s="1219">
        <v>11000</v>
      </c>
      <c r="H158" s="1853"/>
      <c r="I158" s="1221" t="s">
        <v>3453</v>
      </c>
      <c r="J158" s="1699"/>
      <c r="K158" s="1845" t="e">
        <f t="shared" ca="1" si="52"/>
        <v>#NAME?</v>
      </c>
      <c r="L158" s="1846"/>
      <c r="M158" s="1845"/>
      <c r="N158" s="1239"/>
      <c r="O158" s="1239">
        <v>5300</v>
      </c>
      <c r="P158" s="1670"/>
      <c r="Q158" s="1239"/>
      <c r="R158" s="1239"/>
      <c r="S158" s="1239"/>
      <c r="T158" s="1239"/>
      <c r="U158" s="1239" t="e">
        <f t="shared" ca="1" si="2"/>
        <v>#NAME?</v>
      </c>
      <c r="V158" s="1357" t="e">
        <f t="shared" ca="1" si="3"/>
        <v>#NAME?</v>
      </c>
      <c r="X158" s="1217" t="s">
        <v>3572</v>
      </c>
      <c r="Z158" s="1885" t="s">
        <v>7619</v>
      </c>
      <c r="AA158" s="1562"/>
    </row>
    <row r="159" spans="1:27" ht="13.8">
      <c r="A159" s="1884">
        <v>44753</v>
      </c>
      <c r="B159" s="1217" t="s">
        <v>3473</v>
      </c>
      <c r="C159" s="1217"/>
      <c r="D159" s="1217" t="s">
        <v>3570</v>
      </c>
      <c r="E159" s="1217" t="s">
        <v>3910</v>
      </c>
      <c r="F159" s="1889"/>
      <c r="G159" s="1219">
        <v>11000</v>
      </c>
      <c r="H159" s="1853"/>
      <c r="I159" s="1221" t="s">
        <v>3453</v>
      </c>
      <c r="J159" s="1699"/>
      <c r="K159" s="1845" t="e">
        <f t="shared" ca="1" si="52"/>
        <v>#NAME?</v>
      </c>
      <c r="L159" s="1846"/>
      <c r="M159" s="1845"/>
      <c r="N159" s="1239"/>
      <c r="O159" s="1239">
        <v>5300</v>
      </c>
      <c r="P159" s="1670"/>
      <c r="Q159" s="1239"/>
      <c r="R159" s="1239"/>
      <c r="S159" s="1239"/>
      <c r="T159" s="1239"/>
      <c r="U159" s="1239" t="e">
        <f t="shared" ca="1" si="2"/>
        <v>#NAME?</v>
      </c>
      <c r="V159" s="1357" t="e">
        <f t="shared" ca="1" si="3"/>
        <v>#NAME?</v>
      </c>
      <c r="X159" s="1217" t="s">
        <v>3572</v>
      </c>
      <c r="Z159" s="1885" t="s">
        <v>7620</v>
      </c>
      <c r="AA159" s="1562"/>
    </row>
    <row r="160" spans="1:27" ht="13.8">
      <c r="A160" s="1884">
        <v>44753</v>
      </c>
      <c r="B160" s="1217" t="s">
        <v>1906</v>
      </c>
      <c r="C160" s="1217"/>
      <c r="D160" s="1217" t="s">
        <v>3919</v>
      </c>
      <c r="E160" s="1217" t="s">
        <v>40</v>
      </c>
      <c r="F160" s="666" t="s">
        <v>3449</v>
      </c>
      <c r="G160" s="1219">
        <v>26400</v>
      </c>
      <c r="H160" s="1853"/>
      <c r="I160" s="1221" t="s">
        <v>3453</v>
      </c>
      <c r="J160" s="1699"/>
      <c r="K160" s="1855">
        <f t="shared" ref="K160:K162" si="53">G160*0.12</f>
        <v>3168</v>
      </c>
      <c r="L160" s="1846"/>
      <c r="M160" s="1845"/>
      <c r="N160" s="1239">
        <f>(G160-K160-M160)*0.7</f>
        <v>16262.4</v>
      </c>
      <c r="O160" s="1239"/>
      <c r="P160" s="1670"/>
      <c r="Q160" s="1239"/>
      <c r="R160" s="1239"/>
      <c r="S160" s="1239"/>
      <c r="T160" s="1239"/>
      <c r="U160" s="1239">
        <f t="shared" si="2"/>
        <v>6969.6</v>
      </c>
      <c r="V160" s="1357">
        <f t="shared" si="3"/>
        <v>0.26400000000000001</v>
      </c>
      <c r="X160" s="1217" t="s">
        <v>27</v>
      </c>
      <c r="Z160" s="1885" t="s">
        <v>7621</v>
      </c>
      <c r="AA160" s="1562"/>
    </row>
    <row r="161" spans="1:27" ht="13.8">
      <c r="A161" s="1884">
        <v>44753</v>
      </c>
      <c r="B161" s="1217" t="s">
        <v>1906</v>
      </c>
      <c r="C161" s="1217"/>
      <c r="D161" s="1217" t="s">
        <v>3919</v>
      </c>
      <c r="E161" s="1217" t="s">
        <v>2979</v>
      </c>
      <c r="F161" s="666" t="s">
        <v>3501</v>
      </c>
      <c r="G161" s="1219">
        <v>43200</v>
      </c>
      <c r="H161" s="1853"/>
      <c r="I161" s="1221" t="s">
        <v>3453</v>
      </c>
      <c r="J161" s="1699"/>
      <c r="K161" s="1855">
        <f t="shared" si="53"/>
        <v>5184</v>
      </c>
      <c r="L161" s="1846"/>
      <c r="M161" s="1845"/>
      <c r="N161" s="1239"/>
      <c r="O161" s="1239">
        <v>26000</v>
      </c>
      <c r="P161" s="1670"/>
      <c r="Q161" s="1239"/>
      <c r="R161" s="1239"/>
      <c r="S161" s="1239"/>
      <c r="T161" s="1239"/>
      <c r="U161" s="1239">
        <f t="shared" si="2"/>
        <v>12016</v>
      </c>
      <c r="V161" s="1357">
        <f t="shared" si="3"/>
        <v>0.27814814814814814</v>
      </c>
      <c r="X161" s="1217" t="s">
        <v>27</v>
      </c>
      <c r="Z161" s="1885" t="s">
        <v>7622</v>
      </c>
      <c r="AA161" s="1562"/>
    </row>
    <row r="162" spans="1:27" ht="13.8">
      <c r="A162" s="1884">
        <v>44753</v>
      </c>
      <c r="B162" s="1217" t="s">
        <v>1906</v>
      </c>
      <c r="C162" s="1217"/>
      <c r="D162" s="1217" t="s">
        <v>3919</v>
      </c>
      <c r="E162" s="1217" t="s">
        <v>45</v>
      </c>
      <c r="F162" s="1261" t="s">
        <v>3492</v>
      </c>
      <c r="G162" s="1219">
        <v>36000</v>
      </c>
      <c r="H162" s="1853"/>
      <c r="I162" s="1221" t="s">
        <v>3453</v>
      </c>
      <c r="J162" s="1699"/>
      <c r="K162" s="1855">
        <f t="shared" si="53"/>
        <v>4320</v>
      </c>
      <c r="L162" s="1846">
        <v>6326</v>
      </c>
      <c r="M162" s="1845"/>
      <c r="N162" s="1239"/>
      <c r="O162" s="1239">
        <v>22100</v>
      </c>
      <c r="P162" s="1670"/>
      <c r="Q162" s="1239"/>
      <c r="R162" s="1239"/>
      <c r="S162" s="1239"/>
      <c r="T162" s="1239"/>
      <c r="U162" s="1239">
        <f t="shared" si="2"/>
        <v>9580</v>
      </c>
      <c r="V162" s="1357">
        <f t="shared" si="3"/>
        <v>0.26611111111111113</v>
      </c>
      <c r="X162" s="1217" t="s">
        <v>27</v>
      </c>
      <c r="Z162" s="1885" t="s">
        <v>7623</v>
      </c>
      <c r="AA162" s="1562"/>
    </row>
    <row r="163" spans="1:27" ht="13.8">
      <c r="A163" s="1884">
        <v>44753</v>
      </c>
      <c r="B163" s="1217" t="s">
        <v>3473</v>
      </c>
      <c r="C163" s="1217"/>
      <c r="D163" s="1217" t="s">
        <v>3570</v>
      </c>
      <c r="E163" s="1217" t="s">
        <v>86</v>
      </c>
      <c r="F163" s="1217" t="s">
        <v>3547</v>
      </c>
      <c r="G163" s="1219">
        <v>8500</v>
      </c>
      <c r="H163" s="1853"/>
      <c r="I163" s="1221" t="s">
        <v>3453</v>
      </c>
      <c r="J163" s="1699"/>
      <c r="K163" s="1845" t="e">
        <f t="shared" ref="K163:K168" ca="1" si="54">_xludf.IFS(C163="成田机场",3000,C163="羽田机场",1200,D163="NearMe",1000)</f>
        <v>#NAME?</v>
      </c>
      <c r="L163" s="1846"/>
      <c r="M163" s="1845"/>
      <c r="N163" s="1239"/>
      <c r="O163" s="1239">
        <v>4300</v>
      </c>
      <c r="P163" s="1670"/>
      <c r="Q163" s="1239"/>
      <c r="R163" s="1239"/>
      <c r="S163" s="1239"/>
      <c r="T163" s="1239"/>
      <c r="U163" s="1239" t="e">
        <f t="shared" ca="1" si="2"/>
        <v>#NAME?</v>
      </c>
      <c r="V163" s="1357" t="e">
        <f t="shared" ca="1" si="3"/>
        <v>#NAME?</v>
      </c>
      <c r="X163" s="1217" t="s">
        <v>3572</v>
      </c>
      <c r="Z163" s="1885" t="s">
        <v>7624</v>
      </c>
      <c r="AA163" s="1562"/>
    </row>
    <row r="164" spans="1:27" ht="13.8">
      <c r="A164" s="1884">
        <v>44753</v>
      </c>
      <c r="B164" s="1217" t="s">
        <v>3473</v>
      </c>
      <c r="C164" s="1217"/>
      <c r="D164" s="1217" t="s">
        <v>3570</v>
      </c>
      <c r="E164" s="1217" t="s">
        <v>55</v>
      </c>
      <c r="F164" s="1889"/>
      <c r="G164" s="1219">
        <v>11000</v>
      </c>
      <c r="H164" s="1853"/>
      <c r="I164" s="1221" t="s">
        <v>3453</v>
      </c>
      <c r="J164" s="1699"/>
      <c r="K164" s="1845" t="e">
        <f t="shared" ca="1" si="54"/>
        <v>#NAME?</v>
      </c>
      <c r="L164" s="1846"/>
      <c r="M164" s="1845"/>
      <c r="N164" s="1239"/>
      <c r="O164" s="1239">
        <v>5300</v>
      </c>
      <c r="P164" s="1670"/>
      <c r="Q164" s="1239"/>
      <c r="R164" s="1239"/>
      <c r="S164" s="1239"/>
      <c r="T164" s="1239"/>
      <c r="U164" s="1239" t="e">
        <f t="shared" ca="1" si="2"/>
        <v>#NAME?</v>
      </c>
      <c r="V164" s="1357" t="e">
        <f t="shared" ca="1" si="3"/>
        <v>#NAME?</v>
      </c>
      <c r="X164" s="1217" t="s">
        <v>3572</v>
      </c>
      <c r="Z164" s="1885" t="s">
        <v>7625</v>
      </c>
      <c r="AA164" s="1562"/>
    </row>
    <row r="165" spans="1:27" ht="13.8">
      <c r="A165" s="1884">
        <v>44753</v>
      </c>
      <c r="B165" s="1217" t="s">
        <v>3473</v>
      </c>
      <c r="C165" s="1217"/>
      <c r="D165" s="1217" t="s">
        <v>3570</v>
      </c>
      <c r="E165" s="1217" t="s">
        <v>3910</v>
      </c>
      <c r="F165" s="1889"/>
      <c r="G165" s="1219">
        <v>11000</v>
      </c>
      <c r="H165" s="1853"/>
      <c r="I165" s="1221" t="s">
        <v>3453</v>
      </c>
      <c r="J165" s="1699"/>
      <c r="K165" s="1845" t="e">
        <f t="shared" ca="1" si="54"/>
        <v>#NAME?</v>
      </c>
      <c r="L165" s="1846"/>
      <c r="M165" s="1845"/>
      <c r="N165" s="1239"/>
      <c r="O165" s="1239">
        <v>5300</v>
      </c>
      <c r="P165" s="1670"/>
      <c r="Q165" s="1239"/>
      <c r="R165" s="1239"/>
      <c r="S165" s="1239"/>
      <c r="T165" s="1239"/>
      <c r="U165" s="1239" t="e">
        <f t="shared" ca="1" si="2"/>
        <v>#NAME?</v>
      </c>
      <c r="V165" s="1357" t="e">
        <f t="shared" ca="1" si="3"/>
        <v>#NAME?</v>
      </c>
      <c r="X165" s="1217" t="s">
        <v>3572</v>
      </c>
      <c r="Z165" s="1885" t="s">
        <v>7626</v>
      </c>
      <c r="AA165" s="1562"/>
    </row>
    <row r="166" spans="1:27" ht="13.8">
      <c r="A166" s="1884">
        <v>44753</v>
      </c>
      <c r="B166" s="1217" t="s">
        <v>1170</v>
      </c>
      <c r="C166" s="1217" t="s">
        <v>3456</v>
      </c>
      <c r="D166" s="1217" t="s">
        <v>3447</v>
      </c>
      <c r="E166" s="1217" t="s">
        <v>27</v>
      </c>
      <c r="F166" s="1217" t="s">
        <v>3626</v>
      </c>
      <c r="G166" s="1219">
        <f>1600*100/I1</f>
        <v>33402.922755741129</v>
      </c>
      <c r="H166" s="1853"/>
      <c r="I166" s="1892" t="s">
        <v>3450</v>
      </c>
      <c r="J166" s="1795">
        <f>500*100/I1</f>
        <v>10438.413361169101</v>
      </c>
      <c r="K166" s="1845" t="e">
        <f t="shared" ca="1" si="54"/>
        <v>#NAME?</v>
      </c>
      <c r="L166" s="1846"/>
      <c r="M166" s="1845" t="e">
        <f t="shared" ref="M166:M168" ca="1" si="55">_xludf.IFS(C166="成田机场",4000,C166="羽田机场",1000)</f>
        <v>#NAME?</v>
      </c>
      <c r="N166" s="1239"/>
      <c r="O166" s="1239">
        <v>5000</v>
      </c>
      <c r="P166" s="1670"/>
      <c r="Q166" s="1239"/>
      <c r="R166" s="1239"/>
      <c r="S166" s="1239"/>
      <c r="T166" s="1239"/>
      <c r="U166" s="1239" t="e">
        <f t="shared" ca="1" si="2"/>
        <v>#NAME?</v>
      </c>
      <c r="V166" s="1357" t="e">
        <f t="shared" ca="1" si="3"/>
        <v>#NAME?</v>
      </c>
      <c r="X166" s="1217" t="s">
        <v>107</v>
      </c>
      <c r="Z166" s="1885" t="s">
        <v>7627</v>
      </c>
      <c r="AA166" s="1562"/>
    </row>
    <row r="167" spans="1:27" ht="13.8">
      <c r="A167" s="1884">
        <v>44753</v>
      </c>
      <c r="B167" s="1217" t="s">
        <v>570</v>
      </c>
      <c r="C167" s="1217" t="s">
        <v>3456</v>
      </c>
      <c r="D167" s="1217" t="s">
        <v>3503</v>
      </c>
      <c r="E167" s="1217" t="s">
        <v>27</v>
      </c>
      <c r="F167" s="1217" t="s">
        <v>3626</v>
      </c>
      <c r="G167" s="1219">
        <v>16000</v>
      </c>
      <c r="H167" s="1853"/>
      <c r="I167" s="1221" t="s">
        <v>3453</v>
      </c>
      <c r="J167" s="1699"/>
      <c r="K167" s="1845" t="e">
        <f t="shared" ca="1" si="54"/>
        <v>#NAME?</v>
      </c>
      <c r="L167" s="1846"/>
      <c r="M167" s="1845" t="e">
        <f t="shared" ca="1" si="55"/>
        <v>#NAME?</v>
      </c>
      <c r="N167" s="1239"/>
      <c r="O167" s="1239">
        <v>5000</v>
      </c>
      <c r="P167" s="1670"/>
      <c r="Q167" s="1239"/>
      <c r="R167" s="1239"/>
      <c r="S167" s="1239"/>
      <c r="T167" s="1239"/>
      <c r="U167" s="1239" t="e">
        <f t="shared" ca="1" si="2"/>
        <v>#NAME?</v>
      </c>
      <c r="V167" s="1357" t="e">
        <f t="shared" ca="1" si="3"/>
        <v>#NAME?</v>
      </c>
      <c r="X167" s="1217" t="s">
        <v>1540</v>
      </c>
      <c r="Z167" s="1885" t="s">
        <v>7628</v>
      </c>
      <c r="AA167" s="1562"/>
    </row>
    <row r="168" spans="1:27" ht="13.8">
      <c r="A168" s="1886">
        <v>44753</v>
      </c>
      <c r="B168" s="1246" t="s">
        <v>570</v>
      </c>
      <c r="C168" s="1246" t="s">
        <v>3456</v>
      </c>
      <c r="D168" s="1246" t="s">
        <v>3503</v>
      </c>
      <c r="E168" s="1246" t="s">
        <v>40</v>
      </c>
      <c r="F168" s="1246" t="s">
        <v>3449</v>
      </c>
      <c r="G168" s="1248">
        <v>16000</v>
      </c>
      <c r="H168" s="1853"/>
      <c r="I168" s="1250" t="s">
        <v>3453</v>
      </c>
      <c r="J168" s="1864"/>
      <c r="K168" s="1865" t="e">
        <f t="shared" ca="1" si="54"/>
        <v>#NAME?</v>
      </c>
      <c r="L168" s="1867"/>
      <c r="M168" s="1865" t="e">
        <f t="shared" ca="1" si="55"/>
        <v>#NAME?</v>
      </c>
      <c r="N168" s="1256" t="e">
        <f ca="1">(15000-K168-M168)*0.7</f>
        <v>#NAME?</v>
      </c>
      <c r="O168" s="1256"/>
      <c r="P168" s="1876"/>
      <c r="Q168" s="1256"/>
      <c r="R168" s="1256"/>
      <c r="S168" s="1256"/>
      <c r="T168" s="1256"/>
      <c r="U168" s="1256" t="e">
        <f t="shared" ca="1" si="2"/>
        <v>#NAME?</v>
      </c>
      <c r="V168" s="1364" t="e">
        <f t="shared" ca="1" si="3"/>
        <v>#NAME?</v>
      </c>
      <c r="W168" s="1260"/>
      <c r="X168" s="1246" t="s">
        <v>1540</v>
      </c>
      <c r="Y168" s="1260"/>
      <c r="Z168" s="1887" t="s">
        <v>7629</v>
      </c>
      <c r="AA168" s="1562"/>
    </row>
    <row r="169" spans="1:27" ht="13.8">
      <c r="A169" s="1877">
        <v>44754</v>
      </c>
      <c r="B169" s="1878" t="s">
        <v>1906</v>
      </c>
      <c r="C169" s="1878"/>
      <c r="D169" s="1878" t="s">
        <v>3919</v>
      </c>
      <c r="E169" s="1878" t="s">
        <v>3079</v>
      </c>
      <c r="F169" s="1878" t="s">
        <v>3471</v>
      </c>
      <c r="G169" s="1879">
        <v>21600</v>
      </c>
      <c r="H169" s="1853"/>
      <c r="I169" s="1880" t="s">
        <v>3453</v>
      </c>
      <c r="J169" s="1854"/>
      <c r="K169" s="1855">
        <f t="shared" ref="K169:K170" si="56">G169*0.12</f>
        <v>2592</v>
      </c>
      <c r="L169" s="1856"/>
      <c r="M169" s="1855"/>
      <c r="N169" s="1229"/>
      <c r="O169" s="1229">
        <v>13000</v>
      </c>
      <c r="P169" s="1881"/>
      <c r="Q169" s="1229"/>
      <c r="R169" s="1229"/>
      <c r="S169" s="1229"/>
      <c r="T169" s="1229"/>
      <c r="U169" s="1229">
        <f t="shared" si="2"/>
        <v>6008</v>
      </c>
      <c r="V169" s="1882">
        <f t="shared" si="3"/>
        <v>0.27814814814814814</v>
      </c>
      <c r="W169" s="1227"/>
      <c r="X169" s="1878" t="s">
        <v>27</v>
      </c>
      <c r="Y169" s="1227"/>
      <c r="Z169" s="1883" t="s">
        <v>7630</v>
      </c>
      <c r="AA169" s="1562"/>
    </row>
    <row r="170" spans="1:27" ht="13.8">
      <c r="A170" s="1884">
        <v>44754</v>
      </c>
      <c r="B170" s="1217" t="s">
        <v>1906</v>
      </c>
      <c r="C170" s="1217"/>
      <c r="D170" s="1217" t="s">
        <v>3919</v>
      </c>
      <c r="E170" s="1217" t="s">
        <v>49</v>
      </c>
      <c r="F170" s="1217" t="s">
        <v>3486</v>
      </c>
      <c r="G170" s="1219">
        <v>24000</v>
      </c>
      <c r="H170" s="1853"/>
      <c r="I170" s="1221" t="s">
        <v>3453</v>
      </c>
      <c r="J170" s="1699"/>
      <c r="K170" s="1855">
        <f t="shared" si="56"/>
        <v>2880</v>
      </c>
      <c r="L170" s="1846"/>
      <c r="M170" s="1845"/>
      <c r="N170" s="1239">
        <f>(G170-K170-M170)*0.7</f>
        <v>14783.999999999998</v>
      </c>
      <c r="O170" s="1239"/>
      <c r="P170" s="1670"/>
      <c r="Q170" s="1239"/>
      <c r="R170" s="1239"/>
      <c r="S170" s="1239"/>
      <c r="T170" s="1239"/>
      <c r="U170" s="1239">
        <f t="shared" si="2"/>
        <v>6336.0000000000018</v>
      </c>
      <c r="V170" s="1357">
        <f t="shared" si="3"/>
        <v>0.26400000000000007</v>
      </c>
      <c r="X170" s="1217" t="s">
        <v>27</v>
      </c>
      <c r="Z170" s="1885" t="s">
        <v>7631</v>
      </c>
      <c r="AA170" s="1562"/>
    </row>
    <row r="171" spans="1:27" ht="13.8">
      <c r="A171" s="1884">
        <v>44754</v>
      </c>
      <c r="B171" s="1217" t="s">
        <v>3473</v>
      </c>
      <c r="C171" s="1217"/>
      <c r="D171" s="1217" t="s">
        <v>3570</v>
      </c>
      <c r="E171" s="1217" t="s">
        <v>3910</v>
      </c>
      <c r="F171" s="1217" t="s">
        <v>3571</v>
      </c>
      <c r="G171" s="1219">
        <v>11000</v>
      </c>
      <c r="H171" s="1853"/>
      <c r="I171" s="1221" t="s">
        <v>3453</v>
      </c>
      <c r="J171" s="1699"/>
      <c r="K171" s="1845" t="e">
        <f t="shared" ref="K171:K173" ca="1" si="57">_xludf.IFS(C171="成田机场",3000,C171="羽田机场",1200,D171="NearMe",1000)</f>
        <v>#NAME?</v>
      </c>
      <c r="L171" s="1846"/>
      <c r="M171" s="1845"/>
      <c r="N171" s="1239"/>
      <c r="O171" s="1239">
        <v>5300</v>
      </c>
      <c r="P171" s="1670"/>
      <c r="Q171" s="1239"/>
      <c r="R171" s="1239"/>
      <c r="S171" s="1239"/>
      <c r="T171" s="1239"/>
      <c r="U171" s="1239" t="e">
        <f t="shared" ca="1" si="2"/>
        <v>#NAME?</v>
      </c>
      <c r="V171" s="1357" t="e">
        <f t="shared" ca="1" si="3"/>
        <v>#NAME?</v>
      </c>
      <c r="X171" s="1217" t="s">
        <v>3572</v>
      </c>
      <c r="Z171" s="1885" t="s">
        <v>7632</v>
      </c>
      <c r="AA171" s="1562"/>
    </row>
    <row r="172" spans="1:27" ht="13.8">
      <c r="A172" s="1884">
        <v>44754</v>
      </c>
      <c r="B172" s="1217" t="s">
        <v>3473</v>
      </c>
      <c r="C172" s="1217"/>
      <c r="D172" s="1217" t="s">
        <v>3570</v>
      </c>
      <c r="E172" s="1217" t="s">
        <v>55</v>
      </c>
      <c r="F172" s="1217" t="s">
        <v>3512</v>
      </c>
      <c r="G172" s="1219">
        <v>11000</v>
      </c>
      <c r="H172" s="1853"/>
      <c r="I172" s="1221" t="s">
        <v>3453</v>
      </c>
      <c r="J172" s="1699"/>
      <c r="K172" s="1845" t="e">
        <f t="shared" ca="1" si="57"/>
        <v>#NAME?</v>
      </c>
      <c r="L172" s="1846"/>
      <c r="M172" s="1845"/>
      <c r="N172" s="1239"/>
      <c r="O172" s="1239">
        <v>5300</v>
      </c>
      <c r="P172" s="1670"/>
      <c r="Q172" s="1239"/>
      <c r="R172" s="1239"/>
      <c r="S172" s="1239"/>
      <c r="T172" s="1239"/>
      <c r="U172" s="1239" t="e">
        <f t="shared" ca="1" si="2"/>
        <v>#NAME?</v>
      </c>
      <c r="V172" s="1357" t="e">
        <f t="shared" ca="1" si="3"/>
        <v>#NAME?</v>
      </c>
      <c r="X172" s="1217" t="s">
        <v>3572</v>
      </c>
      <c r="Z172" s="1885" t="s">
        <v>7633</v>
      </c>
      <c r="AA172" s="1562"/>
    </row>
    <row r="173" spans="1:27" ht="13.8">
      <c r="A173" s="1884">
        <v>44754</v>
      </c>
      <c r="B173" s="1217" t="s">
        <v>3473</v>
      </c>
      <c r="C173" s="1217"/>
      <c r="D173" s="1217" t="s">
        <v>3570</v>
      </c>
      <c r="E173" s="1217" t="s">
        <v>86</v>
      </c>
      <c r="F173" s="1217" t="s">
        <v>3547</v>
      </c>
      <c r="G173" s="1219">
        <v>8500</v>
      </c>
      <c r="H173" s="1853"/>
      <c r="I173" s="1221" t="s">
        <v>3453</v>
      </c>
      <c r="J173" s="1699"/>
      <c r="K173" s="1845" t="e">
        <f t="shared" ca="1" si="57"/>
        <v>#NAME?</v>
      </c>
      <c r="L173" s="1846"/>
      <c r="M173" s="1845"/>
      <c r="N173" s="1239"/>
      <c r="O173" s="1239">
        <v>4300</v>
      </c>
      <c r="P173" s="1670"/>
      <c r="Q173" s="1239"/>
      <c r="R173" s="1239"/>
      <c r="S173" s="1239"/>
      <c r="T173" s="1239"/>
      <c r="U173" s="1239" t="e">
        <f t="shared" ca="1" si="2"/>
        <v>#NAME?</v>
      </c>
      <c r="V173" s="1357" t="e">
        <f t="shared" ca="1" si="3"/>
        <v>#NAME?</v>
      </c>
      <c r="X173" s="1217" t="s">
        <v>3572</v>
      </c>
      <c r="Z173" s="1885" t="s">
        <v>7634</v>
      </c>
      <c r="AA173" s="1562"/>
    </row>
    <row r="174" spans="1:27" ht="13.8">
      <c r="A174" s="1884">
        <v>44754</v>
      </c>
      <c r="B174" s="1217" t="s">
        <v>1906</v>
      </c>
      <c r="C174" s="1217"/>
      <c r="D174" s="1217" t="s">
        <v>3919</v>
      </c>
      <c r="E174" s="1217" t="s">
        <v>40</v>
      </c>
      <c r="F174" s="1217" t="s">
        <v>3449</v>
      </c>
      <c r="G174" s="1219">
        <v>26400</v>
      </c>
      <c r="H174" s="1853"/>
      <c r="I174" s="1221" t="s">
        <v>3453</v>
      </c>
      <c r="J174" s="1699"/>
      <c r="K174" s="1855">
        <f>G174*0.12</f>
        <v>3168</v>
      </c>
      <c r="L174" s="1846"/>
      <c r="M174" s="1845"/>
      <c r="N174" s="1239">
        <f>(G174-K174-M174)*0.7</f>
        <v>16262.4</v>
      </c>
      <c r="O174" s="1239"/>
      <c r="P174" s="1670"/>
      <c r="Q174" s="1239"/>
      <c r="R174" s="1239"/>
      <c r="S174" s="1239"/>
      <c r="T174" s="1239"/>
      <c r="U174" s="1239">
        <f t="shared" si="2"/>
        <v>6969.6</v>
      </c>
      <c r="V174" s="1357">
        <f t="shared" si="3"/>
        <v>0.26400000000000001</v>
      </c>
      <c r="X174" s="1217" t="s">
        <v>27</v>
      </c>
      <c r="Z174" s="1885" t="s">
        <v>7635</v>
      </c>
      <c r="AA174" s="1562"/>
    </row>
    <row r="175" spans="1:27" ht="13.8">
      <c r="A175" s="1884">
        <v>44754</v>
      </c>
      <c r="B175" s="1217" t="s">
        <v>1170</v>
      </c>
      <c r="C175" s="1217" t="s">
        <v>3456</v>
      </c>
      <c r="D175" s="1217" t="s">
        <v>3503</v>
      </c>
      <c r="E175" s="1217" t="s">
        <v>86</v>
      </c>
      <c r="F175" s="1217" t="s">
        <v>3547</v>
      </c>
      <c r="G175" s="1219">
        <v>20000</v>
      </c>
      <c r="H175" s="1853"/>
      <c r="I175" s="1221" t="s">
        <v>3453</v>
      </c>
      <c r="J175" s="1699"/>
      <c r="K175" s="1845" t="e">
        <f t="shared" ref="K175:K176" ca="1" si="58">_xludf.IFS(C175="成田机场",3000,C175="羽田机场",1200,D175="NearMe",1000)</f>
        <v>#NAME?</v>
      </c>
      <c r="L175" s="1846"/>
      <c r="M175" s="1845" t="e">
        <f t="shared" ref="M175:M176" ca="1" si="59">_xludf.IFS(C175="成田机场",4000,C175="羽田机场",1000)</f>
        <v>#NAME?</v>
      </c>
      <c r="N175" s="1239"/>
      <c r="O175" s="1239">
        <v>4000</v>
      </c>
      <c r="P175" s="1670"/>
      <c r="Q175" s="1239"/>
      <c r="R175" s="1239"/>
      <c r="S175" s="1239"/>
      <c r="T175" s="1239"/>
      <c r="U175" s="1239" t="e">
        <f t="shared" ca="1" si="2"/>
        <v>#NAME?</v>
      </c>
      <c r="V175" s="1357" t="e">
        <f t="shared" ca="1" si="3"/>
        <v>#NAME?</v>
      </c>
      <c r="X175" s="1217" t="s">
        <v>1540</v>
      </c>
      <c r="Z175" s="1885" t="s">
        <v>7636</v>
      </c>
      <c r="AA175" s="1562"/>
    </row>
    <row r="176" spans="1:27" ht="13.8">
      <c r="A176" s="1884">
        <v>44754</v>
      </c>
      <c r="B176" s="1217" t="s">
        <v>1170</v>
      </c>
      <c r="C176" s="1217" t="s">
        <v>3456</v>
      </c>
      <c r="D176" s="1217" t="s">
        <v>3503</v>
      </c>
      <c r="E176" s="1217" t="s">
        <v>55</v>
      </c>
      <c r="F176" s="1217" t="s">
        <v>3498</v>
      </c>
      <c r="G176" s="1219">
        <v>16000</v>
      </c>
      <c r="H176" s="1853"/>
      <c r="I176" s="1221" t="s">
        <v>3453</v>
      </c>
      <c r="J176" s="1699"/>
      <c r="K176" s="1845" t="e">
        <f t="shared" ca="1" si="58"/>
        <v>#NAME?</v>
      </c>
      <c r="L176" s="1846"/>
      <c r="M176" s="1845" t="e">
        <f t="shared" ca="1" si="59"/>
        <v>#NAME?</v>
      </c>
      <c r="N176" s="1239"/>
      <c r="O176" s="1239">
        <v>4000</v>
      </c>
      <c r="P176" s="1670"/>
      <c r="Q176" s="1239"/>
      <c r="R176" s="1239"/>
      <c r="S176" s="1239"/>
      <c r="T176" s="1239"/>
      <c r="U176" s="1239" t="e">
        <f t="shared" ca="1" si="2"/>
        <v>#NAME?</v>
      </c>
      <c r="V176" s="1357" t="e">
        <f t="shared" ca="1" si="3"/>
        <v>#NAME?</v>
      </c>
      <c r="X176" s="1217" t="s">
        <v>1540</v>
      </c>
      <c r="Z176" s="1885" t="s">
        <v>7637</v>
      </c>
      <c r="AA176" s="1562"/>
    </row>
    <row r="177" spans="1:35" ht="13.8">
      <c r="A177" s="1884">
        <v>44754</v>
      </c>
      <c r="B177" s="1217" t="s">
        <v>1906</v>
      </c>
      <c r="C177" s="1217"/>
      <c r="D177" s="1217" t="s">
        <v>3919</v>
      </c>
      <c r="E177" s="1217" t="s">
        <v>45</v>
      </c>
      <c r="F177" s="1217" t="s">
        <v>3492</v>
      </c>
      <c r="G177" s="1219">
        <v>38400</v>
      </c>
      <c r="H177" s="1853"/>
      <c r="I177" s="1221" t="s">
        <v>3453</v>
      </c>
      <c r="J177" s="1699"/>
      <c r="K177" s="1855">
        <f t="shared" ref="K177:K178" si="60">G177*0.12</f>
        <v>4608</v>
      </c>
      <c r="L177" s="1846">
        <v>7803</v>
      </c>
      <c r="M177" s="1845"/>
      <c r="N177" s="1239"/>
      <c r="O177" s="1239">
        <v>22100</v>
      </c>
      <c r="P177" s="1670"/>
      <c r="Q177" s="1239"/>
      <c r="R177" s="1239"/>
      <c r="S177" s="1239"/>
      <c r="T177" s="1239"/>
      <c r="U177" s="1239">
        <f t="shared" si="2"/>
        <v>11692</v>
      </c>
      <c r="V177" s="1357">
        <f t="shared" si="3"/>
        <v>0.30447916666666669</v>
      </c>
      <c r="X177" s="1217" t="s">
        <v>27</v>
      </c>
      <c r="Z177" s="1885" t="s">
        <v>7638</v>
      </c>
      <c r="AA177" s="1562"/>
    </row>
    <row r="178" spans="1:35" ht="13.8">
      <c r="A178" s="1884">
        <v>44754</v>
      </c>
      <c r="B178" s="1217" t="s">
        <v>1906</v>
      </c>
      <c r="C178" s="1217"/>
      <c r="D178" s="1217" t="s">
        <v>3919</v>
      </c>
      <c r="E178" s="1217" t="s">
        <v>3523</v>
      </c>
      <c r="F178" s="1217" t="s">
        <v>3515</v>
      </c>
      <c r="G178" s="1219">
        <v>36000</v>
      </c>
      <c r="H178" s="1853"/>
      <c r="I178" s="1221" t="s">
        <v>3453</v>
      </c>
      <c r="J178" s="1699"/>
      <c r="K178" s="1855">
        <f t="shared" si="60"/>
        <v>4320</v>
      </c>
      <c r="L178" s="1846">
        <v>4509</v>
      </c>
      <c r="M178" s="1845"/>
      <c r="N178" s="1239">
        <f>(G178-K178-M178)*0.7</f>
        <v>22176</v>
      </c>
      <c r="O178" s="1239"/>
      <c r="P178" s="1670"/>
      <c r="Q178" s="1239"/>
      <c r="R178" s="1239"/>
      <c r="S178" s="1239"/>
      <c r="T178" s="1239"/>
      <c r="U178" s="1239">
        <f t="shared" si="2"/>
        <v>9504</v>
      </c>
      <c r="V178" s="1357">
        <f t="shared" si="3"/>
        <v>0.26400000000000001</v>
      </c>
      <c r="X178" s="1217" t="s">
        <v>27</v>
      </c>
      <c r="Z178" s="1885" t="s">
        <v>7639</v>
      </c>
      <c r="AA178" s="1562"/>
    </row>
    <row r="179" spans="1:35" ht="13.8">
      <c r="A179" s="1884">
        <v>44754</v>
      </c>
      <c r="B179" s="1217" t="s">
        <v>3473</v>
      </c>
      <c r="C179" s="1217"/>
      <c r="D179" s="1217" t="s">
        <v>3570</v>
      </c>
      <c r="E179" s="1217" t="s">
        <v>3910</v>
      </c>
      <c r="F179" s="1217" t="s">
        <v>3571</v>
      </c>
      <c r="G179" s="1219">
        <v>11000</v>
      </c>
      <c r="H179" s="1853"/>
      <c r="I179" s="1221" t="s">
        <v>3453</v>
      </c>
      <c r="J179" s="1699"/>
      <c r="K179" s="1845" t="e">
        <f t="shared" ref="K179:K183" ca="1" si="61">_xludf.IFS(C179="成田机场",3000,C179="羽田机场",1200,D179="NearMe",1000)</f>
        <v>#NAME?</v>
      </c>
      <c r="L179" s="1846"/>
      <c r="M179" s="1845"/>
      <c r="N179" s="1239"/>
      <c r="O179" s="1239">
        <v>5300</v>
      </c>
      <c r="P179" s="1670"/>
      <c r="Q179" s="1239"/>
      <c r="R179" s="1239"/>
      <c r="S179" s="1239"/>
      <c r="T179" s="1239"/>
      <c r="U179" s="1239" t="e">
        <f t="shared" ca="1" si="2"/>
        <v>#NAME?</v>
      </c>
      <c r="V179" s="1357" t="e">
        <f t="shared" ca="1" si="3"/>
        <v>#NAME?</v>
      </c>
      <c r="X179" s="1217" t="s">
        <v>3572</v>
      </c>
      <c r="Z179" s="1885" t="s">
        <v>7640</v>
      </c>
      <c r="AA179" s="1562"/>
    </row>
    <row r="180" spans="1:35" ht="13.8">
      <c r="A180" s="1884">
        <v>44754</v>
      </c>
      <c r="B180" s="1217" t="s">
        <v>3473</v>
      </c>
      <c r="C180" s="1217"/>
      <c r="D180" s="1217" t="s">
        <v>3570</v>
      </c>
      <c r="E180" s="1217" t="s">
        <v>55</v>
      </c>
      <c r="F180" s="1217" t="s">
        <v>3512</v>
      </c>
      <c r="G180" s="1219">
        <v>8500</v>
      </c>
      <c r="H180" s="1853"/>
      <c r="I180" s="1221" t="s">
        <v>3453</v>
      </c>
      <c r="J180" s="1699"/>
      <c r="K180" s="1845" t="e">
        <f t="shared" ca="1" si="61"/>
        <v>#NAME?</v>
      </c>
      <c r="L180" s="1846"/>
      <c r="M180" s="1845"/>
      <c r="N180" s="1239"/>
      <c r="O180" s="1239">
        <v>5300</v>
      </c>
      <c r="P180" s="1670"/>
      <c r="Q180" s="1239"/>
      <c r="R180" s="1239"/>
      <c r="S180" s="1239"/>
      <c r="T180" s="1239"/>
      <c r="U180" s="1239" t="e">
        <f t="shared" ca="1" si="2"/>
        <v>#NAME?</v>
      </c>
      <c r="V180" s="1357" t="e">
        <f t="shared" ca="1" si="3"/>
        <v>#NAME?</v>
      </c>
      <c r="X180" s="1217" t="s">
        <v>3572</v>
      </c>
      <c r="Z180" s="1885" t="s">
        <v>7641</v>
      </c>
      <c r="AA180" s="1562"/>
    </row>
    <row r="181" spans="1:35" ht="13.8">
      <c r="A181" s="1884">
        <v>44754</v>
      </c>
      <c r="B181" s="1217" t="s">
        <v>3473</v>
      </c>
      <c r="C181" s="1217"/>
      <c r="D181" s="1217" t="s">
        <v>3570</v>
      </c>
      <c r="E181" s="1217" t="s">
        <v>86</v>
      </c>
      <c r="F181" s="1217" t="s">
        <v>3547</v>
      </c>
      <c r="G181" s="1219">
        <v>11000</v>
      </c>
      <c r="H181" s="1853"/>
      <c r="I181" s="1221" t="s">
        <v>3453</v>
      </c>
      <c r="J181" s="1699"/>
      <c r="K181" s="1845" t="e">
        <f t="shared" ca="1" si="61"/>
        <v>#NAME?</v>
      </c>
      <c r="L181" s="1846"/>
      <c r="M181" s="1845"/>
      <c r="N181" s="1239"/>
      <c r="O181" s="1239">
        <v>4300</v>
      </c>
      <c r="P181" s="1670"/>
      <c r="Q181" s="1239"/>
      <c r="R181" s="1239"/>
      <c r="S181" s="1239"/>
      <c r="T181" s="1239"/>
      <c r="U181" s="1239" t="e">
        <f t="shared" ca="1" si="2"/>
        <v>#NAME?</v>
      </c>
      <c r="V181" s="1357" t="e">
        <f t="shared" ca="1" si="3"/>
        <v>#NAME?</v>
      </c>
      <c r="X181" s="1217" t="s">
        <v>3572</v>
      </c>
      <c r="Z181" s="1885" t="s">
        <v>7642</v>
      </c>
      <c r="AA181" s="1562"/>
    </row>
    <row r="182" spans="1:35" ht="13.8">
      <c r="A182" s="1886">
        <v>44754</v>
      </c>
      <c r="B182" s="1246" t="s">
        <v>570</v>
      </c>
      <c r="C182" s="1246" t="s">
        <v>3456</v>
      </c>
      <c r="D182" s="1246" t="s">
        <v>3503</v>
      </c>
      <c r="E182" s="1246" t="s">
        <v>60</v>
      </c>
      <c r="F182" s="1246" t="s">
        <v>3517</v>
      </c>
      <c r="G182" s="1248">
        <v>16000</v>
      </c>
      <c r="H182" s="1853"/>
      <c r="I182" s="1250" t="s">
        <v>3453</v>
      </c>
      <c r="J182" s="1864"/>
      <c r="K182" s="1865" t="e">
        <f t="shared" ca="1" si="61"/>
        <v>#NAME?</v>
      </c>
      <c r="L182" s="1867"/>
      <c r="M182" s="1865" t="e">
        <f t="shared" ref="M182:M183" ca="1" si="62">_xludf.IFS(C182="成田机场",4000,C182="羽田机场",1000)</f>
        <v>#NAME?</v>
      </c>
      <c r="N182" s="1256" t="e">
        <f ca="1">(15000-K182-M182)*0.7</f>
        <v>#NAME?</v>
      </c>
      <c r="O182" s="1256"/>
      <c r="P182" s="1876"/>
      <c r="Q182" s="1256"/>
      <c r="R182" s="1256"/>
      <c r="S182" s="1256"/>
      <c r="T182" s="1256"/>
      <c r="U182" s="1256" t="e">
        <f t="shared" ca="1" si="2"/>
        <v>#NAME?</v>
      </c>
      <c r="V182" s="1364" t="e">
        <f t="shared" ca="1" si="3"/>
        <v>#NAME?</v>
      </c>
      <c r="W182" s="1260"/>
      <c r="X182" s="1246" t="s">
        <v>1540</v>
      </c>
      <c r="Y182" s="1260"/>
      <c r="Z182" s="1887" t="s">
        <v>7643</v>
      </c>
      <c r="AA182" s="1562"/>
    </row>
    <row r="183" spans="1:35" ht="13.8">
      <c r="A183" s="1877">
        <v>44755</v>
      </c>
      <c r="B183" s="1878" t="s">
        <v>1170</v>
      </c>
      <c r="C183" s="1878" t="s">
        <v>3456</v>
      </c>
      <c r="D183" s="1878" t="s">
        <v>3503</v>
      </c>
      <c r="E183" s="1878" t="s">
        <v>86</v>
      </c>
      <c r="F183" s="1878" t="s">
        <v>3547</v>
      </c>
      <c r="G183" s="1879">
        <v>16000</v>
      </c>
      <c r="H183" s="1853"/>
      <c r="I183" s="1880" t="s">
        <v>3453</v>
      </c>
      <c r="J183" s="1854"/>
      <c r="K183" s="1855" t="e">
        <f t="shared" ca="1" si="61"/>
        <v>#NAME?</v>
      </c>
      <c r="L183" s="1856"/>
      <c r="M183" s="1855" t="e">
        <f t="shared" ca="1" si="62"/>
        <v>#NAME?</v>
      </c>
      <c r="N183" s="1229"/>
      <c r="O183" s="1229">
        <v>4000</v>
      </c>
      <c r="P183" s="1881"/>
      <c r="Q183" s="1229"/>
      <c r="R183" s="1229"/>
      <c r="S183" s="1229"/>
      <c r="T183" s="1229"/>
      <c r="U183" s="1229" t="e">
        <f t="shared" ca="1" si="2"/>
        <v>#NAME?</v>
      </c>
      <c r="V183" s="1882" t="e">
        <f t="shared" ca="1" si="3"/>
        <v>#NAME?</v>
      </c>
      <c r="W183" s="1227"/>
      <c r="X183" s="1878" t="s">
        <v>1540</v>
      </c>
      <c r="Y183" s="1227"/>
      <c r="Z183" s="1883" t="s">
        <v>7644</v>
      </c>
      <c r="AA183" s="1562"/>
    </row>
    <row r="184" spans="1:35" ht="13.8">
      <c r="A184" s="1884">
        <v>44755</v>
      </c>
      <c r="B184" s="1217" t="s">
        <v>1906</v>
      </c>
      <c r="C184" s="1217"/>
      <c r="D184" s="1217" t="s">
        <v>3919</v>
      </c>
      <c r="E184" s="1217" t="s">
        <v>43</v>
      </c>
      <c r="F184" s="1217" t="s">
        <v>3524</v>
      </c>
      <c r="G184" s="1219">
        <v>21600</v>
      </c>
      <c r="H184" s="1853"/>
      <c r="I184" s="1221" t="s">
        <v>3453</v>
      </c>
      <c r="J184" s="1699"/>
      <c r="K184" s="1855">
        <f>G184*0.12</f>
        <v>2592</v>
      </c>
      <c r="L184" s="1846"/>
      <c r="M184" s="1845"/>
      <c r="N184" s="1239">
        <f>(21600-K184-M184)*0.7</f>
        <v>13305.599999999999</v>
      </c>
      <c r="O184" s="1239"/>
      <c r="P184" s="1670"/>
      <c r="Q184" s="1239"/>
      <c r="R184" s="1239"/>
      <c r="S184" s="1239"/>
      <c r="T184" s="1239"/>
      <c r="U184" s="1239">
        <f t="shared" si="2"/>
        <v>5702.4000000000015</v>
      </c>
      <c r="V184" s="1357">
        <f t="shared" si="3"/>
        <v>0.26400000000000007</v>
      </c>
      <c r="X184" s="1217" t="s">
        <v>27</v>
      </c>
      <c r="Z184" s="1885" t="s">
        <v>7645</v>
      </c>
      <c r="AA184" s="1562"/>
    </row>
    <row r="185" spans="1:35" ht="13.8">
      <c r="A185" s="1893">
        <v>44755</v>
      </c>
      <c r="B185" s="1763" t="s">
        <v>1906</v>
      </c>
      <c r="C185" s="1763"/>
      <c r="D185" s="1763" t="s">
        <v>6484</v>
      </c>
      <c r="E185" s="1763" t="s">
        <v>3079</v>
      </c>
      <c r="F185" s="1763" t="s">
        <v>3686</v>
      </c>
      <c r="G185" s="1771">
        <v>453000</v>
      </c>
      <c r="H185" s="1776"/>
      <c r="I185" s="1894" t="s">
        <v>3453</v>
      </c>
      <c r="J185" s="1698"/>
      <c r="K185" s="1895">
        <v>46626</v>
      </c>
      <c r="L185" s="1846"/>
      <c r="M185" s="1895"/>
      <c r="N185" s="1240"/>
      <c r="O185" s="1240">
        <v>153000</v>
      </c>
      <c r="P185" s="1668"/>
      <c r="Q185" s="1240"/>
      <c r="R185" s="1240"/>
      <c r="S185" s="1240"/>
      <c r="T185" s="1240"/>
      <c r="U185" s="1240">
        <f t="shared" si="2"/>
        <v>253374</v>
      </c>
      <c r="V185" s="1378">
        <f t="shared" si="3"/>
        <v>0.55932450331125827</v>
      </c>
      <c r="W185" s="48"/>
      <c r="X185" s="1763" t="s">
        <v>107</v>
      </c>
      <c r="Y185" s="48"/>
      <c r="Z185" s="1896" t="s">
        <v>7646</v>
      </c>
      <c r="AA185" s="48"/>
      <c r="AB185" s="48"/>
      <c r="AC185" s="48"/>
      <c r="AD185" s="48"/>
      <c r="AE185" s="48"/>
      <c r="AF185" s="48"/>
      <c r="AG185" s="48"/>
      <c r="AH185" s="48"/>
      <c r="AI185" s="48"/>
    </row>
    <row r="186" spans="1:35" ht="13.8">
      <c r="A186" s="1884">
        <v>44755</v>
      </c>
      <c r="B186" s="1217" t="s">
        <v>1906</v>
      </c>
      <c r="C186" s="1217"/>
      <c r="D186" s="1217" t="s">
        <v>3919</v>
      </c>
      <c r="E186" s="1217" t="s">
        <v>49</v>
      </c>
      <c r="F186" s="1217" t="s">
        <v>3486</v>
      </c>
      <c r="G186" s="1219">
        <v>24000</v>
      </c>
      <c r="H186" s="1853"/>
      <c r="I186" s="1221" t="s">
        <v>3453</v>
      </c>
      <c r="J186" s="1699"/>
      <c r="K186" s="1855">
        <f>G186*0.12</f>
        <v>2880</v>
      </c>
      <c r="L186" s="1846"/>
      <c r="M186" s="1845"/>
      <c r="N186" s="1239">
        <f>(24000-K186-M186)*0.7</f>
        <v>14783.999999999998</v>
      </c>
      <c r="O186" s="1239"/>
      <c r="P186" s="1670"/>
      <c r="Q186" s="1239"/>
      <c r="R186" s="1239"/>
      <c r="S186" s="1239"/>
      <c r="T186" s="1239"/>
      <c r="U186" s="1239">
        <f t="shared" si="2"/>
        <v>6336.0000000000018</v>
      </c>
      <c r="V186" s="1357">
        <f t="shared" si="3"/>
        <v>0.26400000000000007</v>
      </c>
      <c r="X186" s="1217" t="s">
        <v>27</v>
      </c>
      <c r="Z186" s="1885" t="s">
        <v>7647</v>
      </c>
      <c r="AA186" s="1562"/>
    </row>
    <row r="187" spans="1:35" ht="13.8">
      <c r="A187" s="1884">
        <v>44755</v>
      </c>
      <c r="B187" s="1217" t="s">
        <v>570</v>
      </c>
      <c r="C187" s="1217" t="s">
        <v>3456</v>
      </c>
      <c r="D187" s="1217" t="s">
        <v>3503</v>
      </c>
      <c r="E187" s="1217" t="s">
        <v>86</v>
      </c>
      <c r="F187" s="1217" t="s">
        <v>3547</v>
      </c>
      <c r="G187" s="1219">
        <v>16000</v>
      </c>
      <c r="H187" s="1853"/>
      <c r="I187" s="1221" t="s">
        <v>3453</v>
      </c>
      <c r="J187" s="1699"/>
      <c r="K187" s="1845" t="e">
        <f ca="1">_xludf.IFS(C187="成田机场",3000,C187="羽田机场",1200,D187="NearMe",1000)</f>
        <v>#NAME?</v>
      </c>
      <c r="L187" s="1846"/>
      <c r="M187" s="1845" t="e">
        <f ca="1">_xludf.IFS(C187="成田机场",4000,C187="羽田机场",1000)</f>
        <v>#NAME?</v>
      </c>
      <c r="N187" s="1239"/>
      <c r="O187" s="1239">
        <v>4000</v>
      </c>
      <c r="P187" s="1670"/>
      <c r="Q187" s="1239"/>
      <c r="R187" s="1239"/>
      <c r="S187" s="1239"/>
      <c r="T187" s="1239"/>
      <c r="U187" s="1239" t="e">
        <f t="shared" ca="1" si="2"/>
        <v>#NAME?</v>
      </c>
      <c r="V187" s="1357" t="e">
        <f t="shared" ca="1" si="3"/>
        <v>#NAME?</v>
      </c>
      <c r="X187" s="1217" t="s">
        <v>1540</v>
      </c>
      <c r="Z187" s="1885" t="s">
        <v>7648</v>
      </c>
      <c r="AA187" s="1562"/>
    </row>
    <row r="188" spans="1:35" ht="13.8">
      <c r="A188" s="1884">
        <v>44755</v>
      </c>
      <c r="B188" s="1217" t="s">
        <v>1906</v>
      </c>
      <c r="C188" s="1217"/>
      <c r="D188" s="1217" t="s">
        <v>4010</v>
      </c>
      <c r="E188" s="1217" t="s">
        <v>8</v>
      </c>
      <c r="F188" s="1217" t="s">
        <v>3471</v>
      </c>
      <c r="G188" s="1219">
        <v>40000</v>
      </c>
      <c r="H188" s="1853"/>
      <c r="I188" s="1221" t="s">
        <v>3453</v>
      </c>
      <c r="J188" s="1874"/>
      <c r="K188" s="1888">
        <v>0</v>
      </c>
      <c r="L188" s="1846"/>
      <c r="M188" s="1845">
        <v>4000</v>
      </c>
      <c r="N188" s="1239"/>
      <c r="O188" s="1239"/>
      <c r="P188" s="1670">
        <v>20000</v>
      </c>
      <c r="Q188" s="1239"/>
      <c r="R188" s="1239"/>
      <c r="S188" s="1239"/>
      <c r="T188" s="1239"/>
      <c r="U188" s="1239">
        <f t="shared" si="2"/>
        <v>16000</v>
      </c>
      <c r="V188" s="1357">
        <f t="shared" si="3"/>
        <v>0.4</v>
      </c>
      <c r="X188" s="1217" t="s">
        <v>108</v>
      </c>
      <c r="Z188" s="1885" t="s">
        <v>7649</v>
      </c>
      <c r="AA188" s="1562"/>
    </row>
    <row r="189" spans="1:35" ht="13.8">
      <c r="A189" s="1884">
        <v>44755</v>
      </c>
      <c r="B189" s="1217" t="s">
        <v>1906</v>
      </c>
      <c r="C189" s="1217"/>
      <c r="D189" s="1217" t="s">
        <v>3919</v>
      </c>
      <c r="E189" s="1217" t="s">
        <v>40</v>
      </c>
      <c r="F189" s="1217" t="s">
        <v>3449</v>
      </c>
      <c r="G189" s="1219">
        <v>26400</v>
      </c>
      <c r="H189" s="1853"/>
      <c r="I189" s="1221" t="s">
        <v>3453</v>
      </c>
      <c r="J189" s="1699"/>
      <c r="K189" s="1855">
        <f>G189*0.12</f>
        <v>3168</v>
      </c>
      <c r="L189" s="1846"/>
      <c r="M189" s="1845"/>
      <c r="N189" s="1239">
        <f>(26400-K189-M189)*0.7</f>
        <v>16262.4</v>
      </c>
      <c r="O189" s="1239"/>
      <c r="P189" s="1670"/>
      <c r="Q189" s="1239"/>
      <c r="R189" s="1239"/>
      <c r="S189" s="1239"/>
      <c r="T189" s="1239"/>
      <c r="U189" s="1239">
        <f t="shared" si="2"/>
        <v>6969.6</v>
      </c>
      <c r="V189" s="1357">
        <f t="shared" si="3"/>
        <v>0.26400000000000001</v>
      </c>
      <c r="X189" s="1217" t="s">
        <v>27</v>
      </c>
      <c r="Z189" s="1885" t="s">
        <v>7650</v>
      </c>
      <c r="AA189" s="1562"/>
    </row>
    <row r="190" spans="1:35" ht="13.8">
      <c r="A190" s="1884">
        <v>44755</v>
      </c>
      <c r="B190" s="1217" t="s">
        <v>1170</v>
      </c>
      <c r="C190" s="1217" t="s">
        <v>3456</v>
      </c>
      <c r="D190" s="1217" t="s">
        <v>3447</v>
      </c>
      <c r="E190" s="1217" t="s">
        <v>60</v>
      </c>
      <c r="F190" s="1217" t="s">
        <v>3517</v>
      </c>
      <c r="G190" s="1219">
        <f>1600*100/I1</f>
        <v>33402.922755741129</v>
      </c>
      <c r="H190" s="1853"/>
      <c r="I190" s="1892" t="s">
        <v>3450</v>
      </c>
      <c r="J190" s="1795">
        <f>500*100/I1</f>
        <v>10438.413361169101</v>
      </c>
      <c r="K190" s="1845" t="e">
        <f t="shared" ref="K190:K191" ca="1" si="63">_xludf.IFS(C190="成田机场",3000,C190="羽田机场",1200,D190="NearMe",1000)</f>
        <v>#NAME?</v>
      </c>
      <c r="L190" s="1846"/>
      <c r="M190" s="1845" t="e">
        <f t="shared" ref="M190:M191" ca="1" si="64">_xludf.IFS(C190="成田机场",4000,C190="羽田机场",1000)</f>
        <v>#NAME?</v>
      </c>
      <c r="N190" s="1239" t="e">
        <f ca="1">(15000-K190-M190)*0.7</f>
        <v>#NAME?</v>
      </c>
      <c r="O190" s="1239"/>
      <c r="P190" s="1670"/>
      <c r="Q190" s="1239"/>
      <c r="R190" s="1239"/>
      <c r="S190" s="1239"/>
      <c r="T190" s="1239"/>
      <c r="U190" s="1239" t="e">
        <f t="shared" ca="1" si="2"/>
        <v>#NAME?</v>
      </c>
      <c r="V190" s="1357" t="e">
        <f t="shared" ca="1" si="3"/>
        <v>#NAME?</v>
      </c>
      <c r="X190" s="1217" t="s">
        <v>107</v>
      </c>
      <c r="Z190" s="1885" t="s">
        <v>7651</v>
      </c>
      <c r="AA190" s="1562"/>
    </row>
    <row r="191" spans="1:35" ht="13.8" hidden="1">
      <c r="A191" s="1884">
        <v>44755</v>
      </c>
      <c r="B191" s="1217" t="s">
        <v>1170</v>
      </c>
      <c r="C191" s="1217" t="s">
        <v>3456</v>
      </c>
      <c r="D191" s="1217" t="s">
        <v>3710</v>
      </c>
      <c r="E191" s="1217" t="s">
        <v>86</v>
      </c>
      <c r="F191" s="1217" t="s">
        <v>3547</v>
      </c>
      <c r="G191" s="1219">
        <f>(737*100)/I1</f>
        <v>15386.221294363257</v>
      </c>
      <c r="H191" s="1853"/>
      <c r="I191" s="1892" t="s">
        <v>3450</v>
      </c>
      <c r="J191" s="1699"/>
      <c r="K191" s="1845" t="e">
        <f t="shared" ca="1" si="63"/>
        <v>#NAME?</v>
      </c>
      <c r="L191" s="1845"/>
      <c r="M191" s="1845" t="e">
        <f t="shared" ca="1" si="64"/>
        <v>#NAME?</v>
      </c>
      <c r="N191" s="1239"/>
      <c r="O191" s="1239">
        <v>4000</v>
      </c>
      <c r="P191" s="1670"/>
      <c r="Q191" s="1239"/>
      <c r="R191" s="1239"/>
      <c r="S191" s="1239"/>
      <c r="T191" s="1239"/>
      <c r="U191" s="1239" t="e">
        <f t="shared" ca="1" si="2"/>
        <v>#NAME?</v>
      </c>
      <c r="V191" s="1357" t="e">
        <f t="shared" ca="1" si="3"/>
        <v>#NAME?</v>
      </c>
      <c r="X191" s="1217" t="s">
        <v>27</v>
      </c>
      <c r="Z191" s="1885" t="s">
        <v>7652</v>
      </c>
      <c r="AA191" s="1562"/>
    </row>
    <row r="192" spans="1:35" ht="13.8">
      <c r="A192" s="1884">
        <v>44755</v>
      </c>
      <c r="B192" s="1217" t="s">
        <v>1906</v>
      </c>
      <c r="C192" s="1217"/>
      <c r="D192" s="1217" t="s">
        <v>3919</v>
      </c>
      <c r="E192" s="1217" t="s">
        <v>2979</v>
      </c>
      <c r="F192" s="1217" t="s">
        <v>3501</v>
      </c>
      <c r="G192" s="1219">
        <v>43200</v>
      </c>
      <c r="H192" s="1853"/>
      <c r="I192" s="1221" t="s">
        <v>3453</v>
      </c>
      <c r="J192" s="1699"/>
      <c r="K192" s="1855">
        <f>G192*0.12</f>
        <v>5184</v>
      </c>
      <c r="L192" s="1846"/>
      <c r="M192" s="1845"/>
      <c r="N192" s="1239"/>
      <c r="O192" s="1239">
        <v>26000</v>
      </c>
      <c r="P192" s="1670"/>
      <c r="Q192" s="1239"/>
      <c r="R192" s="1239"/>
      <c r="S192" s="1239"/>
      <c r="T192" s="1239"/>
      <c r="U192" s="1239">
        <f t="shared" si="2"/>
        <v>12016</v>
      </c>
      <c r="V192" s="1357">
        <f t="shared" si="3"/>
        <v>0.27814814814814814</v>
      </c>
      <c r="X192" s="1217" t="s">
        <v>27</v>
      </c>
      <c r="Z192" s="1885" t="s">
        <v>7653</v>
      </c>
      <c r="AA192" s="1562"/>
    </row>
    <row r="193" spans="1:27" ht="13.8">
      <c r="A193" s="1884">
        <v>44755</v>
      </c>
      <c r="B193" s="1217" t="s">
        <v>570</v>
      </c>
      <c r="C193" s="1217" t="s">
        <v>3456</v>
      </c>
      <c r="D193" s="1217" t="s">
        <v>3503</v>
      </c>
      <c r="E193" s="1217" t="s">
        <v>60</v>
      </c>
      <c r="F193" s="666" t="s">
        <v>3517</v>
      </c>
      <c r="G193" s="1219">
        <v>16000</v>
      </c>
      <c r="H193" s="1853"/>
      <c r="I193" s="1221" t="s">
        <v>3453</v>
      </c>
      <c r="J193" s="1699"/>
      <c r="K193" s="1845" t="e">
        <f ca="1">_xludf.IFS(C193="成田机场",3000,C193="羽田机场",1200,D193="NearMe",1000)</f>
        <v>#NAME?</v>
      </c>
      <c r="L193" s="1846"/>
      <c r="M193" s="1845" t="e">
        <f ca="1">_xludf.IFS(C193="成田机场",4000,C193="羽田机场",1000)</f>
        <v>#NAME?</v>
      </c>
      <c r="N193" s="1239" t="e">
        <f ca="1">(16500-K193-M193)*0.7</f>
        <v>#NAME?</v>
      </c>
      <c r="O193" s="1239"/>
      <c r="P193" s="1670"/>
      <c r="Q193" s="1239"/>
      <c r="R193" s="1239"/>
      <c r="S193" s="1239"/>
      <c r="T193" s="1239"/>
      <c r="U193" s="1239" t="e">
        <f t="shared" ca="1" si="2"/>
        <v>#NAME?</v>
      </c>
      <c r="V193" s="1357" t="e">
        <f t="shared" ca="1" si="3"/>
        <v>#NAME?</v>
      </c>
      <c r="X193" s="1217" t="s">
        <v>1540</v>
      </c>
      <c r="Z193" s="1885" t="s">
        <v>7654</v>
      </c>
      <c r="AA193" s="1562"/>
    </row>
    <row r="194" spans="1:27" ht="13.8">
      <c r="A194" s="1884">
        <v>44755</v>
      </c>
      <c r="B194" s="1217" t="s">
        <v>1906</v>
      </c>
      <c r="C194" s="1217"/>
      <c r="D194" s="1217" t="s">
        <v>3919</v>
      </c>
      <c r="E194" s="1217" t="s">
        <v>45</v>
      </c>
      <c r="F194" s="1261" t="s">
        <v>3492</v>
      </c>
      <c r="G194" s="1219">
        <v>36000</v>
      </c>
      <c r="H194" s="1853"/>
      <c r="I194" s="1221" t="s">
        <v>3453</v>
      </c>
      <c r="J194" s="1699"/>
      <c r="K194" s="1855">
        <f>G194*0.12</f>
        <v>4320</v>
      </c>
      <c r="L194" s="1846">
        <v>6412</v>
      </c>
      <c r="M194" s="1845"/>
      <c r="N194" s="1239"/>
      <c r="O194" s="1239">
        <v>22100</v>
      </c>
      <c r="P194" s="1670"/>
      <c r="Q194" s="1239"/>
      <c r="R194" s="1239"/>
      <c r="S194" s="1239"/>
      <c r="T194" s="1239"/>
      <c r="U194" s="1239">
        <f t="shared" si="2"/>
        <v>9580</v>
      </c>
      <c r="V194" s="1357">
        <f t="shared" si="3"/>
        <v>0.26611111111111113</v>
      </c>
      <c r="X194" s="1217" t="s">
        <v>27</v>
      </c>
      <c r="Z194" s="1885" t="s">
        <v>7655</v>
      </c>
      <c r="AA194" s="1562"/>
    </row>
    <row r="195" spans="1:27" ht="13.8">
      <c r="A195" s="1884">
        <v>44755</v>
      </c>
      <c r="B195" s="1217" t="s">
        <v>3473</v>
      </c>
      <c r="C195" s="1217"/>
      <c r="D195" s="1217" t="s">
        <v>3570</v>
      </c>
      <c r="E195" s="1217" t="s">
        <v>3910</v>
      </c>
      <c r="F195" s="1217" t="s">
        <v>3571</v>
      </c>
      <c r="G195" s="1219">
        <v>11000</v>
      </c>
      <c r="H195" s="1853"/>
      <c r="I195" s="1221" t="s">
        <v>3453</v>
      </c>
      <c r="J195" s="1699"/>
      <c r="K195" s="1845" t="e">
        <f t="shared" ref="K195:K199" ca="1" si="65">_xludf.IFS(C195="成田机场",3000,C195="羽田机场",1200,D195="NearMe",1000)</f>
        <v>#NAME?</v>
      </c>
      <c r="L195" s="1846"/>
      <c r="M195" s="1845"/>
      <c r="N195" s="1239"/>
      <c r="O195" s="1239">
        <v>5300</v>
      </c>
      <c r="P195" s="1872"/>
      <c r="Q195" s="1239"/>
      <c r="R195" s="1239"/>
      <c r="S195" s="1239"/>
      <c r="T195" s="1239"/>
      <c r="U195" s="1239" t="e">
        <f t="shared" ca="1" si="2"/>
        <v>#NAME?</v>
      </c>
      <c r="V195" s="1357" t="e">
        <f t="shared" ca="1" si="3"/>
        <v>#NAME?</v>
      </c>
      <c r="W195" s="48"/>
      <c r="X195" s="1217" t="s">
        <v>3572</v>
      </c>
      <c r="Z195" s="1885" t="s">
        <v>7656</v>
      </c>
      <c r="AA195" s="1562"/>
    </row>
    <row r="196" spans="1:27" ht="13.8">
      <c r="A196" s="1884">
        <v>44755</v>
      </c>
      <c r="B196" s="1217" t="s">
        <v>3473</v>
      </c>
      <c r="C196" s="1217"/>
      <c r="D196" s="1217" t="s">
        <v>3570</v>
      </c>
      <c r="E196" s="1217" t="s">
        <v>55</v>
      </c>
      <c r="F196" s="1217" t="s">
        <v>3512</v>
      </c>
      <c r="G196" s="1219">
        <v>11000</v>
      </c>
      <c r="H196" s="1853"/>
      <c r="I196" s="1221" t="s">
        <v>3453</v>
      </c>
      <c r="J196" s="1699"/>
      <c r="K196" s="1845" t="e">
        <f t="shared" ca="1" si="65"/>
        <v>#NAME?</v>
      </c>
      <c r="L196" s="1846"/>
      <c r="M196" s="1845"/>
      <c r="N196" s="1239"/>
      <c r="O196" s="1239">
        <v>5300</v>
      </c>
      <c r="P196" s="1670"/>
      <c r="Q196" s="1239"/>
      <c r="R196" s="1239"/>
      <c r="S196" s="1239"/>
      <c r="T196" s="1239"/>
      <c r="U196" s="1239" t="e">
        <f t="shared" ca="1" si="2"/>
        <v>#NAME?</v>
      </c>
      <c r="V196" s="1357" t="e">
        <f t="shared" ca="1" si="3"/>
        <v>#NAME?</v>
      </c>
      <c r="X196" s="1217" t="s">
        <v>3572</v>
      </c>
      <c r="Z196" s="1885" t="s">
        <v>7657</v>
      </c>
      <c r="AA196" s="1562"/>
    </row>
    <row r="197" spans="1:27" ht="13.8">
      <c r="A197" s="1884">
        <v>44755</v>
      </c>
      <c r="B197" s="1217" t="s">
        <v>3473</v>
      </c>
      <c r="C197" s="1217"/>
      <c r="D197" s="1217" t="s">
        <v>3570</v>
      </c>
      <c r="E197" s="1217" t="s">
        <v>86</v>
      </c>
      <c r="F197" s="1217" t="s">
        <v>3547</v>
      </c>
      <c r="G197" s="1219">
        <v>8500</v>
      </c>
      <c r="H197" s="1853"/>
      <c r="I197" s="1221" t="s">
        <v>3453</v>
      </c>
      <c r="J197" s="1699"/>
      <c r="K197" s="1845" t="e">
        <f t="shared" ca="1" si="65"/>
        <v>#NAME?</v>
      </c>
      <c r="L197" s="1846"/>
      <c r="M197" s="1845"/>
      <c r="N197" s="1239"/>
      <c r="O197" s="1239">
        <v>4300</v>
      </c>
      <c r="P197" s="1670"/>
      <c r="Q197" s="1239"/>
      <c r="R197" s="1239"/>
      <c r="S197" s="1239"/>
      <c r="T197" s="1239"/>
      <c r="U197" s="1239" t="e">
        <f t="shared" ca="1" si="2"/>
        <v>#NAME?</v>
      </c>
      <c r="V197" s="1357" t="e">
        <f t="shared" ca="1" si="3"/>
        <v>#NAME?</v>
      </c>
      <c r="X197" s="1217" t="s">
        <v>3572</v>
      </c>
      <c r="Z197" s="1885" t="s">
        <v>7658</v>
      </c>
      <c r="AA197" s="1868"/>
    </row>
    <row r="198" spans="1:27" ht="13.8">
      <c r="A198" s="1884">
        <v>44755</v>
      </c>
      <c r="B198" s="1217" t="s">
        <v>570</v>
      </c>
      <c r="C198" s="1217" t="s">
        <v>3456</v>
      </c>
      <c r="D198" s="1217" t="s">
        <v>3503</v>
      </c>
      <c r="E198" s="1217" t="s">
        <v>43</v>
      </c>
      <c r="F198" s="1217" t="s">
        <v>3524</v>
      </c>
      <c r="G198" s="1219">
        <v>16000</v>
      </c>
      <c r="H198" s="1853"/>
      <c r="I198" s="1221" t="s">
        <v>3453</v>
      </c>
      <c r="J198" s="1699"/>
      <c r="K198" s="1845" t="e">
        <f t="shared" ca="1" si="65"/>
        <v>#NAME?</v>
      </c>
      <c r="L198" s="1846"/>
      <c r="M198" s="1845" t="e">
        <f t="shared" ref="M198:M199" ca="1" si="66">_xludf.IFS(C198="成田机场",4000,C198="羽田机场",1000)</f>
        <v>#NAME?</v>
      </c>
      <c r="N198" s="1239" t="e">
        <f ca="1">(15000-K198-M198)*0.7</f>
        <v>#NAME?</v>
      </c>
      <c r="O198" s="1239"/>
      <c r="P198" s="1670"/>
      <c r="Q198" s="1239"/>
      <c r="R198" s="1239"/>
      <c r="S198" s="1239"/>
      <c r="T198" s="1239"/>
      <c r="U198" s="1239" t="e">
        <f t="shared" ca="1" si="2"/>
        <v>#NAME?</v>
      </c>
      <c r="V198" s="1357" t="e">
        <f t="shared" ca="1" si="3"/>
        <v>#NAME?</v>
      </c>
      <c r="X198" s="1217" t="s">
        <v>1540</v>
      </c>
      <c r="Z198" s="1885" t="s">
        <v>7659</v>
      </c>
      <c r="AA198" s="1869"/>
    </row>
    <row r="199" spans="1:27" ht="13.8">
      <c r="A199" s="1886">
        <v>44755</v>
      </c>
      <c r="B199" s="1246" t="s">
        <v>570</v>
      </c>
      <c r="C199" s="1246" t="s">
        <v>3456</v>
      </c>
      <c r="D199" s="1246" t="s">
        <v>3503</v>
      </c>
      <c r="E199" s="1246" t="s">
        <v>86</v>
      </c>
      <c r="F199" s="1246" t="s">
        <v>3547</v>
      </c>
      <c r="G199" s="1248">
        <v>16000</v>
      </c>
      <c r="H199" s="1853"/>
      <c r="I199" s="1250" t="s">
        <v>3453</v>
      </c>
      <c r="J199" s="1864"/>
      <c r="K199" s="1865" t="e">
        <f t="shared" ca="1" si="65"/>
        <v>#NAME?</v>
      </c>
      <c r="L199" s="1867"/>
      <c r="M199" s="1865" t="e">
        <f t="shared" ca="1" si="66"/>
        <v>#NAME?</v>
      </c>
      <c r="N199" s="1256"/>
      <c r="O199" s="1256">
        <v>4000</v>
      </c>
      <c r="P199" s="1876"/>
      <c r="Q199" s="1256"/>
      <c r="R199" s="1256"/>
      <c r="S199" s="1256"/>
      <c r="T199" s="1256"/>
      <c r="U199" s="1256" t="e">
        <f t="shared" ca="1" si="2"/>
        <v>#NAME?</v>
      </c>
      <c r="V199" s="1364" t="e">
        <f t="shared" ca="1" si="3"/>
        <v>#NAME?</v>
      </c>
      <c r="W199" s="1260"/>
      <c r="X199" s="1246" t="s">
        <v>1540</v>
      </c>
      <c r="Y199" s="1260"/>
      <c r="Z199" s="1887" t="s">
        <v>7660</v>
      </c>
      <c r="AA199" s="1869"/>
    </row>
    <row r="200" spans="1:27" ht="13.8">
      <c r="A200" s="1877">
        <v>44756</v>
      </c>
      <c r="B200" s="1878" t="s">
        <v>1906</v>
      </c>
      <c r="C200" s="1878"/>
      <c r="D200" s="1878" t="s">
        <v>3919</v>
      </c>
      <c r="E200" s="1878" t="s">
        <v>43</v>
      </c>
      <c r="F200" s="1878" t="s">
        <v>3524</v>
      </c>
      <c r="G200" s="1879">
        <v>21600</v>
      </c>
      <c r="H200" s="1853"/>
      <c r="I200" s="1880" t="s">
        <v>3453</v>
      </c>
      <c r="J200" s="1854"/>
      <c r="K200" s="1855">
        <f t="shared" ref="K200:K201" si="67">G200*0.12</f>
        <v>2592</v>
      </c>
      <c r="L200" s="1856"/>
      <c r="M200" s="1855"/>
      <c r="N200" s="1229">
        <f>(21600-K200-M200)*0.7</f>
        <v>13305.599999999999</v>
      </c>
      <c r="O200" s="1229"/>
      <c r="P200" s="1881"/>
      <c r="Q200" s="1229"/>
      <c r="R200" s="1229"/>
      <c r="S200" s="1229"/>
      <c r="T200" s="1229"/>
      <c r="U200" s="1229">
        <f t="shared" si="2"/>
        <v>5702.4000000000015</v>
      </c>
      <c r="V200" s="1882">
        <f t="shared" si="3"/>
        <v>0.26400000000000007</v>
      </c>
      <c r="W200" s="1227"/>
      <c r="X200" s="1878" t="s">
        <v>27</v>
      </c>
      <c r="Y200" s="1227"/>
      <c r="Z200" s="1883" t="s">
        <v>7661</v>
      </c>
      <c r="AA200" s="1869"/>
    </row>
    <row r="201" spans="1:27" ht="13.8">
      <c r="A201" s="1884">
        <v>44756</v>
      </c>
      <c r="B201" s="1217" t="s">
        <v>1906</v>
      </c>
      <c r="C201" s="1217"/>
      <c r="D201" s="1217" t="s">
        <v>3919</v>
      </c>
      <c r="E201" s="1217" t="s">
        <v>49</v>
      </c>
      <c r="F201" s="1217" t="s">
        <v>3486</v>
      </c>
      <c r="G201" s="1219">
        <v>24000</v>
      </c>
      <c r="H201" s="1853"/>
      <c r="I201" s="1221" t="s">
        <v>3453</v>
      </c>
      <c r="J201" s="1699"/>
      <c r="K201" s="1855">
        <f t="shared" si="67"/>
        <v>2880</v>
      </c>
      <c r="L201" s="1846"/>
      <c r="M201" s="1845"/>
      <c r="N201" s="1239">
        <f>(G201-K201-M201)*0.7</f>
        <v>14783.999999999998</v>
      </c>
      <c r="O201" s="1239"/>
      <c r="P201" s="1670"/>
      <c r="Q201" s="1239"/>
      <c r="R201" s="1239"/>
      <c r="S201" s="1239"/>
      <c r="T201" s="1239"/>
      <c r="U201" s="1239">
        <f t="shared" si="2"/>
        <v>6336.0000000000018</v>
      </c>
      <c r="V201" s="1357">
        <f t="shared" si="3"/>
        <v>0.26400000000000007</v>
      </c>
      <c r="X201" s="1217" t="s">
        <v>27</v>
      </c>
      <c r="Z201" s="1885" t="s">
        <v>7662</v>
      </c>
      <c r="AA201" s="1869"/>
    </row>
    <row r="202" spans="1:27" ht="13.8">
      <c r="A202" s="1884">
        <v>44756</v>
      </c>
      <c r="B202" s="1217" t="s">
        <v>3473</v>
      </c>
      <c r="C202" s="1217"/>
      <c r="D202" s="1217" t="s">
        <v>3570</v>
      </c>
      <c r="E202" s="1217" t="s">
        <v>3910</v>
      </c>
      <c r="F202" s="1217" t="s">
        <v>3571</v>
      </c>
      <c r="G202" s="1219">
        <v>11000</v>
      </c>
      <c r="H202" s="1853"/>
      <c r="I202" s="1221" t="s">
        <v>3453</v>
      </c>
      <c r="J202" s="1699"/>
      <c r="K202" s="1845" t="e">
        <f t="shared" ref="K202:K204" ca="1" si="68">_xludf.IFS(C202="成田机场",3000,C202="羽田机场",1200,D202="NearMe",1000)</f>
        <v>#NAME?</v>
      </c>
      <c r="L202" s="1846"/>
      <c r="M202" s="1845"/>
      <c r="N202" s="1239"/>
      <c r="O202" s="1239">
        <v>5300</v>
      </c>
      <c r="P202" s="1670"/>
      <c r="Q202" s="1239"/>
      <c r="R202" s="1239"/>
      <c r="S202" s="1239"/>
      <c r="T202" s="1239"/>
      <c r="U202" s="1239" t="e">
        <f t="shared" ca="1" si="2"/>
        <v>#NAME?</v>
      </c>
      <c r="V202" s="1357" t="e">
        <f t="shared" ca="1" si="3"/>
        <v>#NAME?</v>
      </c>
      <c r="X202" s="1217" t="s">
        <v>3572</v>
      </c>
      <c r="Z202" s="1885" t="s">
        <v>7663</v>
      </c>
      <c r="AA202" s="1871"/>
    </row>
    <row r="203" spans="1:27" ht="13.8">
      <c r="A203" s="1884">
        <v>44756</v>
      </c>
      <c r="B203" s="1217" t="s">
        <v>3473</v>
      </c>
      <c r="C203" s="1217"/>
      <c r="D203" s="1217" t="s">
        <v>3570</v>
      </c>
      <c r="E203" s="1217" t="s">
        <v>55</v>
      </c>
      <c r="F203" s="1217" t="s">
        <v>3512</v>
      </c>
      <c r="G203" s="1219">
        <v>11000</v>
      </c>
      <c r="H203" s="1853"/>
      <c r="I203" s="1221" t="s">
        <v>3453</v>
      </c>
      <c r="J203" s="1699"/>
      <c r="K203" s="1845" t="e">
        <f t="shared" ca="1" si="68"/>
        <v>#NAME?</v>
      </c>
      <c r="L203" s="1846"/>
      <c r="M203" s="1845"/>
      <c r="N203" s="1239"/>
      <c r="O203" s="1239">
        <v>5300</v>
      </c>
      <c r="P203" s="1670"/>
      <c r="Q203" s="1239"/>
      <c r="R203" s="1239"/>
      <c r="S203" s="1239"/>
      <c r="T203" s="1239"/>
      <c r="U203" s="1239" t="e">
        <f t="shared" ca="1" si="2"/>
        <v>#NAME?</v>
      </c>
      <c r="V203" s="1357" t="e">
        <f t="shared" ca="1" si="3"/>
        <v>#NAME?</v>
      </c>
      <c r="X203" s="1217" t="s">
        <v>3572</v>
      </c>
      <c r="Z203" s="1885" t="s">
        <v>7664</v>
      </c>
      <c r="AA203" s="1562"/>
    </row>
    <row r="204" spans="1:27" ht="13.8">
      <c r="A204" s="1884">
        <v>44756</v>
      </c>
      <c r="B204" s="1217" t="s">
        <v>3473</v>
      </c>
      <c r="C204" s="1217"/>
      <c r="D204" s="1217" t="s">
        <v>3570</v>
      </c>
      <c r="E204" s="1217" t="s">
        <v>86</v>
      </c>
      <c r="F204" s="1217" t="s">
        <v>3547</v>
      </c>
      <c r="G204" s="1219">
        <v>8500</v>
      </c>
      <c r="H204" s="1853"/>
      <c r="I204" s="1221" t="s">
        <v>3453</v>
      </c>
      <c r="J204" s="1699"/>
      <c r="K204" s="1845" t="e">
        <f t="shared" ca="1" si="68"/>
        <v>#NAME?</v>
      </c>
      <c r="L204" s="1846"/>
      <c r="M204" s="1845"/>
      <c r="N204" s="1239"/>
      <c r="O204" s="1239">
        <v>4300</v>
      </c>
      <c r="P204" s="1670"/>
      <c r="Q204" s="1239"/>
      <c r="R204" s="1239"/>
      <c r="S204" s="1239"/>
      <c r="T204" s="1239"/>
      <c r="U204" s="1239" t="e">
        <f t="shared" ca="1" si="2"/>
        <v>#NAME?</v>
      </c>
      <c r="V204" s="1357" t="e">
        <f t="shared" ca="1" si="3"/>
        <v>#NAME?</v>
      </c>
      <c r="X204" s="1217" t="s">
        <v>3572</v>
      </c>
      <c r="Z204" s="1885" t="s">
        <v>7665</v>
      </c>
      <c r="AA204" s="1562"/>
    </row>
    <row r="205" spans="1:27" ht="13.8">
      <c r="A205" s="1884">
        <v>44756</v>
      </c>
      <c r="B205" s="1217" t="s">
        <v>1906</v>
      </c>
      <c r="C205" s="1217"/>
      <c r="D205" s="1217" t="s">
        <v>4010</v>
      </c>
      <c r="E205" s="1217" t="s">
        <v>8</v>
      </c>
      <c r="F205" s="1217" t="s">
        <v>3471</v>
      </c>
      <c r="G205" s="1219">
        <v>40000</v>
      </c>
      <c r="H205" s="1853"/>
      <c r="I205" s="1221" t="s">
        <v>3453</v>
      </c>
      <c r="J205" s="1699"/>
      <c r="K205" s="1888">
        <v>0</v>
      </c>
      <c r="L205" s="1846"/>
      <c r="M205" s="1845">
        <v>4000</v>
      </c>
      <c r="N205" s="1239"/>
      <c r="O205" s="1239">
        <v>20000</v>
      </c>
      <c r="P205" s="1670"/>
      <c r="Q205" s="1239"/>
      <c r="R205" s="1239"/>
      <c r="S205" s="1239"/>
      <c r="T205" s="1239"/>
      <c r="U205" s="1239">
        <f t="shared" si="2"/>
        <v>16000</v>
      </c>
      <c r="V205" s="1357">
        <f t="shared" si="3"/>
        <v>0.4</v>
      </c>
      <c r="X205" s="1217" t="s">
        <v>108</v>
      </c>
      <c r="Z205" s="1885" t="s">
        <v>7666</v>
      </c>
      <c r="AA205" s="1562"/>
    </row>
    <row r="206" spans="1:27" ht="13.8">
      <c r="A206" s="1884">
        <v>44756</v>
      </c>
      <c r="B206" s="1217" t="s">
        <v>1906</v>
      </c>
      <c r="C206" s="1217"/>
      <c r="D206" s="1217" t="s">
        <v>3919</v>
      </c>
      <c r="E206" s="1217" t="s">
        <v>40</v>
      </c>
      <c r="F206" s="1217" t="s">
        <v>3449</v>
      </c>
      <c r="G206" s="1219">
        <v>26400</v>
      </c>
      <c r="H206" s="1853"/>
      <c r="I206" s="1221" t="s">
        <v>3453</v>
      </c>
      <c r="J206" s="1699"/>
      <c r="K206" s="1855">
        <f>G206*0.12</f>
        <v>3168</v>
      </c>
      <c r="L206" s="1846"/>
      <c r="M206" s="1845"/>
      <c r="N206" s="1239">
        <f>(G206-K206-M206)*0.7</f>
        <v>16262.4</v>
      </c>
      <c r="O206" s="1239"/>
      <c r="P206" s="1670"/>
      <c r="Q206" s="1239"/>
      <c r="R206" s="1239"/>
      <c r="S206" s="1239"/>
      <c r="T206" s="1239"/>
      <c r="U206" s="1239">
        <f t="shared" si="2"/>
        <v>6969.6</v>
      </c>
      <c r="V206" s="1357">
        <f t="shared" si="3"/>
        <v>0.26400000000000001</v>
      </c>
      <c r="X206" s="1217" t="s">
        <v>27</v>
      </c>
      <c r="Z206" s="1885" t="s">
        <v>7667</v>
      </c>
      <c r="AA206" s="1562"/>
    </row>
    <row r="207" spans="1:27" ht="13.8">
      <c r="A207" s="1884">
        <v>44756</v>
      </c>
      <c r="B207" s="1217" t="s">
        <v>1906</v>
      </c>
      <c r="C207" s="1217"/>
      <c r="D207" s="1217" t="s">
        <v>3723</v>
      </c>
      <c r="E207" s="1217" t="s">
        <v>94</v>
      </c>
      <c r="F207" s="1217" t="s">
        <v>3477</v>
      </c>
      <c r="G207" s="1219">
        <v>42000</v>
      </c>
      <c r="H207" s="1853"/>
      <c r="I207" s="1221" t="s">
        <v>3453</v>
      </c>
      <c r="J207" s="1699"/>
      <c r="K207" s="1845">
        <v>3000</v>
      </c>
      <c r="L207" s="1846"/>
      <c r="M207" s="1845"/>
      <c r="N207" s="1239"/>
      <c r="O207" s="1239">
        <v>13000</v>
      </c>
      <c r="P207" s="1670"/>
      <c r="Q207" s="1239"/>
      <c r="R207" s="1239"/>
      <c r="S207" s="1239"/>
      <c r="T207" s="1239"/>
      <c r="U207" s="1239">
        <f t="shared" si="2"/>
        <v>26000</v>
      </c>
      <c r="V207" s="1357">
        <f t="shared" si="3"/>
        <v>0.61904761904761907</v>
      </c>
      <c r="X207" s="1217" t="s">
        <v>108</v>
      </c>
      <c r="Z207" s="1885" t="s">
        <v>7668</v>
      </c>
      <c r="AA207" s="1562"/>
    </row>
    <row r="208" spans="1:27" ht="13.8">
      <c r="A208" s="1884">
        <v>44756</v>
      </c>
      <c r="B208" s="1217" t="s">
        <v>1906</v>
      </c>
      <c r="C208" s="1217"/>
      <c r="D208" s="1217" t="s">
        <v>3919</v>
      </c>
      <c r="E208" s="1217" t="s">
        <v>2979</v>
      </c>
      <c r="F208" s="1217" t="s">
        <v>3501</v>
      </c>
      <c r="G208" s="1219">
        <v>43200</v>
      </c>
      <c r="H208" s="1853"/>
      <c r="I208" s="1221" t="s">
        <v>3453</v>
      </c>
      <c r="J208" s="1699"/>
      <c r="K208" s="1855">
        <f t="shared" ref="K208:K209" si="69">G208*0.12</f>
        <v>5184</v>
      </c>
      <c r="L208" s="1846"/>
      <c r="M208" s="1845"/>
      <c r="N208" s="1239"/>
      <c r="O208" s="1239">
        <v>26000</v>
      </c>
      <c r="P208" s="1670"/>
      <c r="Q208" s="1239"/>
      <c r="R208" s="1239"/>
      <c r="S208" s="1239"/>
      <c r="T208" s="1239"/>
      <c r="U208" s="1239">
        <f t="shared" si="2"/>
        <v>12016</v>
      </c>
      <c r="V208" s="1357">
        <f t="shared" si="3"/>
        <v>0.27814814814814814</v>
      </c>
      <c r="X208" s="1217" t="s">
        <v>27</v>
      </c>
      <c r="Z208" s="1885" t="s">
        <v>7669</v>
      </c>
      <c r="AA208" s="1562"/>
    </row>
    <row r="209" spans="1:35" ht="13.8">
      <c r="A209" s="1884">
        <v>44756</v>
      </c>
      <c r="B209" s="1217" t="s">
        <v>1906</v>
      </c>
      <c r="C209" s="1217"/>
      <c r="D209" s="1217" t="s">
        <v>3919</v>
      </c>
      <c r="E209" s="1217" t="s">
        <v>3523</v>
      </c>
      <c r="F209" s="1217" t="s">
        <v>3515</v>
      </c>
      <c r="G209" s="1219">
        <v>36000</v>
      </c>
      <c r="H209" s="1853"/>
      <c r="I209" s="1221" t="s">
        <v>3453</v>
      </c>
      <c r="J209" s="1699"/>
      <c r="K209" s="1855">
        <f t="shared" si="69"/>
        <v>4320</v>
      </c>
      <c r="L209" s="1846">
        <v>4001</v>
      </c>
      <c r="M209" s="1845"/>
      <c r="N209" s="1239">
        <f>(G209-K209-M209)*0.7</f>
        <v>22176</v>
      </c>
      <c r="O209" s="1239"/>
      <c r="P209" s="1670"/>
      <c r="Q209" s="1239"/>
      <c r="R209" s="1239"/>
      <c r="S209" s="1239"/>
      <c r="T209" s="1239"/>
      <c r="U209" s="1239">
        <f t="shared" si="2"/>
        <v>9504</v>
      </c>
      <c r="V209" s="1357">
        <f t="shared" si="3"/>
        <v>0.26400000000000001</v>
      </c>
      <c r="X209" s="1217" t="s">
        <v>27</v>
      </c>
      <c r="Z209" s="1885" t="s">
        <v>7670</v>
      </c>
      <c r="AA209" s="1562"/>
    </row>
    <row r="210" spans="1:35" ht="13.8">
      <c r="A210" s="1884">
        <v>44756</v>
      </c>
      <c r="B210" s="1217" t="s">
        <v>3473</v>
      </c>
      <c r="C210" s="1217"/>
      <c r="D210" s="1217" t="s">
        <v>3570</v>
      </c>
      <c r="E210" s="1217" t="s">
        <v>3910</v>
      </c>
      <c r="F210" s="1217" t="s">
        <v>3571</v>
      </c>
      <c r="G210" s="1219">
        <v>11000</v>
      </c>
      <c r="H210" s="1853"/>
      <c r="I210" s="1221" t="s">
        <v>3453</v>
      </c>
      <c r="J210" s="1699"/>
      <c r="K210" s="1845" t="e">
        <f t="shared" ref="K210:K212" ca="1" si="70">_xludf.IFS(C210="成田机场",3000,C210="羽田机场",1200,D210="NearMe",1000)</f>
        <v>#NAME?</v>
      </c>
      <c r="L210" s="1846"/>
      <c r="M210" s="1845"/>
      <c r="N210" s="1239"/>
      <c r="O210" s="1239">
        <v>5300</v>
      </c>
      <c r="P210" s="1670"/>
      <c r="Q210" s="1239"/>
      <c r="R210" s="1239"/>
      <c r="S210" s="1239"/>
      <c r="T210" s="1239"/>
      <c r="U210" s="1239" t="e">
        <f t="shared" ca="1" si="2"/>
        <v>#NAME?</v>
      </c>
      <c r="V210" s="1357" t="e">
        <f t="shared" ca="1" si="3"/>
        <v>#NAME?</v>
      </c>
      <c r="X210" s="1217" t="s">
        <v>3572</v>
      </c>
      <c r="Z210" s="1885" t="s">
        <v>7671</v>
      </c>
      <c r="AA210" s="1562"/>
    </row>
    <row r="211" spans="1:35" ht="13.8">
      <c r="A211" s="1884">
        <v>44756</v>
      </c>
      <c r="B211" s="1217" t="s">
        <v>3473</v>
      </c>
      <c r="C211" s="1217"/>
      <c r="D211" s="1217" t="s">
        <v>3570</v>
      </c>
      <c r="E211" s="1217" t="s">
        <v>55</v>
      </c>
      <c r="F211" s="1217" t="s">
        <v>3512</v>
      </c>
      <c r="G211" s="1219">
        <v>11000</v>
      </c>
      <c r="H211" s="1853"/>
      <c r="I211" s="1221" t="s">
        <v>3453</v>
      </c>
      <c r="J211" s="1699"/>
      <c r="K211" s="1845" t="e">
        <f t="shared" ca="1" si="70"/>
        <v>#NAME?</v>
      </c>
      <c r="L211" s="1846"/>
      <c r="M211" s="1845"/>
      <c r="N211" s="1239"/>
      <c r="O211" s="1239">
        <v>5300</v>
      </c>
      <c r="P211" s="1670"/>
      <c r="Q211" s="1239"/>
      <c r="R211" s="1239"/>
      <c r="S211" s="1239"/>
      <c r="T211" s="1239"/>
      <c r="U211" s="1239" t="e">
        <f t="shared" ca="1" si="2"/>
        <v>#NAME?</v>
      </c>
      <c r="V211" s="1357" t="e">
        <f t="shared" ca="1" si="3"/>
        <v>#NAME?</v>
      </c>
      <c r="X211" s="1217" t="s">
        <v>3572</v>
      </c>
      <c r="Z211" s="1885" t="s">
        <v>7672</v>
      </c>
      <c r="AA211" s="1562"/>
    </row>
    <row r="212" spans="1:35" ht="13.8">
      <c r="A212" s="1897">
        <v>44756</v>
      </c>
      <c r="B212" s="1579" t="s">
        <v>3473</v>
      </c>
      <c r="C212" s="1579"/>
      <c r="D212" s="1579" t="s">
        <v>3570</v>
      </c>
      <c r="E212" s="1579" t="s">
        <v>86</v>
      </c>
      <c r="F212" s="1579" t="s">
        <v>3547</v>
      </c>
      <c r="G212" s="1581">
        <v>8500</v>
      </c>
      <c r="H212" s="1853"/>
      <c r="I212" s="1898" t="s">
        <v>3453</v>
      </c>
      <c r="J212" s="1699"/>
      <c r="K212" s="1845" t="e">
        <f t="shared" ca="1" si="70"/>
        <v>#NAME?</v>
      </c>
      <c r="L212" s="1846"/>
      <c r="M212" s="1845"/>
      <c r="N212" s="1239"/>
      <c r="O212" s="1239">
        <v>4300</v>
      </c>
      <c r="P212" s="1670"/>
      <c r="Q212" s="1239"/>
      <c r="R212" s="1239"/>
      <c r="S212" s="1239"/>
      <c r="T212" s="1239"/>
      <c r="U212" s="1239" t="e">
        <f t="shared" ca="1" si="2"/>
        <v>#NAME?</v>
      </c>
      <c r="V212" s="1357" t="e">
        <f t="shared" ca="1" si="3"/>
        <v>#NAME?</v>
      </c>
      <c r="X212" s="1579" t="s">
        <v>3572</v>
      </c>
      <c r="Z212" s="1899" t="s">
        <v>7673</v>
      </c>
      <c r="AA212" s="1562"/>
    </row>
    <row r="213" spans="1:35" ht="13.8">
      <c r="A213" s="1850">
        <v>44757</v>
      </c>
      <c r="B213" s="1851" t="s">
        <v>1906</v>
      </c>
      <c r="C213" s="1851"/>
      <c r="D213" s="1851" t="s">
        <v>3919</v>
      </c>
      <c r="E213" s="1851" t="s">
        <v>43</v>
      </c>
      <c r="F213" s="1851" t="s">
        <v>3449</v>
      </c>
      <c r="G213" s="1852">
        <v>19200</v>
      </c>
      <c r="H213" s="1853"/>
      <c r="I213" s="1851" t="s">
        <v>3453</v>
      </c>
      <c r="J213" s="1854"/>
      <c r="K213" s="1855">
        <f t="shared" ref="K213:K215" si="71">G213*0.12</f>
        <v>2304</v>
      </c>
      <c r="L213" s="1856"/>
      <c r="M213" s="1855"/>
      <c r="N213" s="1229">
        <f>(G213-K213-M213)*0.7</f>
        <v>11827.199999999999</v>
      </c>
      <c r="O213" s="1229"/>
      <c r="P213" s="1881"/>
      <c r="Q213" s="1229"/>
      <c r="R213" s="1229"/>
      <c r="S213" s="1229"/>
      <c r="T213" s="1229"/>
      <c r="U213" s="1229">
        <f t="shared" si="2"/>
        <v>5068.8000000000011</v>
      </c>
      <c r="V213" s="1882">
        <f t="shared" si="3"/>
        <v>0.26400000000000007</v>
      </c>
      <c r="W213" s="1227"/>
      <c r="X213" s="1851" t="s">
        <v>27</v>
      </c>
      <c r="Y213" s="1227"/>
      <c r="Z213" s="1857" t="s">
        <v>7674</v>
      </c>
      <c r="AA213" s="1868"/>
    </row>
    <row r="214" spans="1:35" ht="13.8">
      <c r="A214" s="1859">
        <v>44757</v>
      </c>
      <c r="B214" s="666" t="s">
        <v>1906</v>
      </c>
      <c r="C214" s="666"/>
      <c r="D214" s="666" t="s">
        <v>3919</v>
      </c>
      <c r="E214" s="666" t="s">
        <v>45</v>
      </c>
      <c r="F214" s="666" t="s">
        <v>3524</v>
      </c>
      <c r="G214" s="1245">
        <v>40800</v>
      </c>
      <c r="H214" s="1853"/>
      <c r="I214" s="666" t="s">
        <v>3453</v>
      </c>
      <c r="J214" s="1699"/>
      <c r="K214" s="1855">
        <f t="shared" si="71"/>
        <v>4896</v>
      </c>
      <c r="L214" s="1846">
        <v>4756</v>
      </c>
      <c r="M214" s="1845"/>
      <c r="N214" s="1239"/>
      <c r="O214" s="1239">
        <v>24700</v>
      </c>
      <c r="P214" s="1670"/>
      <c r="Q214" s="1239"/>
      <c r="R214" s="1239"/>
      <c r="S214" s="1239"/>
      <c r="T214" s="1239"/>
      <c r="U214" s="1239">
        <f t="shared" si="2"/>
        <v>11204</v>
      </c>
      <c r="V214" s="1357">
        <f t="shared" si="3"/>
        <v>0.27460784313725489</v>
      </c>
      <c r="X214" s="666" t="s">
        <v>27</v>
      </c>
      <c r="Z214" s="1860" t="s">
        <v>7675</v>
      </c>
      <c r="AA214" s="1869"/>
    </row>
    <row r="215" spans="1:35" ht="13.8">
      <c r="A215" s="1859">
        <v>44757</v>
      </c>
      <c r="B215" s="666" t="s">
        <v>1906</v>
      </c>
      <c r="C215" s="666"/>
      <c r="D215" s="666" t="s">
        <v>3919</v>
      </c>
      <c r="E215" s="666" t="s">
        <v>49</v>
      </c>
      <c r="F215" s="666" t="s">
        <v>3486</v>
      </c>
      <c r="G215" s="1245">
        <v>16800</v>
      </c>
      <c r="H215" s="1853"/>
      <c r="I215" s="666" t="s">
        <v>3453</v>
      </c>
      <c r="J215" s="1699"/>
      <c r="K215" s="1855">
        <f t="shared" si="71"/>
        <v>2016</v>
      </c>
      <c r="L215" s="1846"/>
      <c r="M215" s="1845"/>
      <c r="N215" s="1239">
        <f>(16560-K215-M215)*0.7</f>
        <v>10180.799999999999</v>
      </c>
      <c r="O215" s="1239"/>
      <c r="P215" s="1670"/>
      <c r="Q215" s="1239"/>
      <c r="R215" s="1239"/>
      <c r="S215" s="1239"/>
      <c r="T215" s="1239"/>
      <c r="U215" s="1239">
        <f t="shared" si="2"/>
        <v>4603.2000000000007</v>
      </c>
      <c r="V215" s="1357">
        <f t="shared" si="3"/>
        <v>0.27400000000000002</v>
      </c>
      <c r="X215" s="666" t="s">
        <v>27</v>
      </c>
      <c r="Z215" s="1860" t="s">
        <v>7676</v>
      </c>
      <c r="AA215" s="1869"/>
    </row>
    <row r="216" spans="1:35" ht="13.8">
      <c r="A216" s="1859">
        <v>44757</v>
      </c>
      <c r="B216" s="666" t="s">
        <v>3473</v>
      </c>
      <c r="C216" s="666"/>
      <c r="D216" s="666" t="s">
        <v>3570</v>
      </c>
      <c r="E216" s="666" t="s">
        <v>3910</v>
      </c>
      <c r="F216" s="666" t="s">
        <v>3571</v>
      </c>
      <c r="G216" s="1245">
        <v>11000</v>
      </c>
      <c r="H216" s="1853"/>
      <c r="I216" s="666" t="s">
        <v>3453</v>
      </c>
      <c r="J216" s="1699"/>
      <c r="K216" s="1845" t="e">
        <f t="shared" ref="K216:K218" ca="1" si="72">_xludf.IFS(C216="成田机场",3000,C216="羽田机场",1200,D216="NearMe",1000)</f>
        <v>#NAME?</v>
      </c>
      <c r="L216" s="1846"/>
      <c r="M216" s="1845"/>
      <c r="N216" s="1239"/>
      <c r="O216" s="1239">
        <v>5300</v>
      </c>
      <c r="P216" s="1670"/>
      <c r="Q216" s="1239"/>
      <c r="R216" s="1239"/>
      <c r="S216" s="1239"/>
      <c r="T216" s="1239"/>
      <c r="U216" s="1239" t="e">
        <f t="shared" ca="1" si="2"/>
        <v>#NAME?</v>
      </c>
      <c r="V216" s="1357" t="e">
        <f t="shared" ca="1" si="3"/>
        <v>#NAME?</v>
      </c>
      <c r="X216" s="666" t="s">
        <v>3572</v>
      </c>
      <c r="Z216" s="1860" t="s">
        <v>7677</v>
      </c>
      <c r="AA216" s="1869"/>
    </row>
    <row r="217" spans="1:35" ht="13.8">
      <c r="A217" s="1859">
        <v>44757</v>
      </c>
      <c r="B217" s="666" t="s">
        <v>3473</v>
      </c>
      <c r="C217" s="666"/>
      <c r="D217" s="666" t="s">
        <v>3570</v>
      </c>
      <c r="E217" s="666" t="s">
        <v>55</v>
      </c>
      <c r="F217" s="666" t="s">
        <v>3512</v>
      </c>
      <c r="G217" s="1245">
        <v>11000</v>
      </c>
      <c r="H217" s="1853"/>
      <c r="I217" s="666" t="s">
        <v>3453</v>
      </c>
      <c r="J217" s="1699"/>
      <c r="K217" s="1845" t="e">
        <f t="shared" ca="1" si="72"/>
        <v>#NAME?</v>
      </c>
      <c r="L217" s="1846"/>
      <c r="M217" s="1845"/>
      <c r="N217" s="1239"/>
      <c r="O217" s="1239">
        <v>5300</v>
      </c>
      <c r="P217" s="1670"/>
      <c r="Q217" s="1239"/>
      <c r="R217" s="1239"/>
      <c r="S217" s="1239"/>
      <c r="T217" s="1239"/>
      <c r="U217" s="1239" t="e">
        <f t="shared" ca="1" si="2"/>
        <v>#NAME?</v>
      </c>
      <c r="V217" s="1357" t="e">
        <f t="shared" ca="1" si="3"/>
        <v>#NAME?</v>
      </c>
      <c r="X217" s="666" t="s">
        <v>3572</v>
      </c>
      <c r="Z217" s="1860" t="s">
        <v>7678</v>
      </c>
      <c r="AA217" s="1869"/>
    </row>
    <row r="218" spans="1:35" ht="13.8">
      <c r="A218" s="1859">
        <v>44757</v>
      </c>
      <c r="B218" s="666" t="s">
        <v>3473</v>
      </c>
      <c r="C218" s="666"/>
      <c r="D218" s="666" t="s">
        <v>3570</v>
      </c>
      <c r="E218" s="666" t="s">
        <v>86</v>
      </c>
      <c r="F218" s="666" t="s">
        <v>3547</v>
      </c>
      <c r="G218" s="1245">
        <v>8500</v>
      </c>
      <c r="H218" s="1853"/>
      <c r="I218" s="666" t="s">
        <v>3453</v>
      </c>
      <c r="J218" s="1699"/>
      <c r="K218" s="1845" t="e">
        <f t="shared" ca="1" si="72"/>
        <v>#NAME?</v>
      </c>
      <c r="L218" s="1846"/>
      <c r="M218" s="1845"/>
      <c r="N218" s="1239"/>
      <c r="O218" s="1239">
        <v>4300</v>
      </c>
      <c r="P218" s="1670"/>
      <c r="Q218" s="1239"/>
      <c r="R218" s="1239"/>
      <c r="S218" s="1239"/>
      <c r="T218" s="1239"/>
      <c r="U218" s="1239" t="e">
        <f t="shared" ca="1" si="2"/>
        <v>#NAME?</v>
      </c>
      <c r="V218" s="1357" t="e">
        <f t="shared" ca="1" si="3"/>
        <v>#NAME?</v>
      </c>
      <c r="X218" s="666" t="s">
        <v>3572</v>
      </c>
      <c r="Z218" s="1860" t="s">
        <v>7679</v>
      </c>
      <c r="AA218" s="1869"/>
    </row>
    <row r="219" spans="1:35" ht="13.8">
      <c r="A219" s="1900">
        <v>44757</v>
      </c>
      <c r="B219" s="1762" t="s">
        <v>1906</v>
      </c>
      <c r="C219" s="1217"/>
      <c r="D219" s="1762" t="s">
        <v>4214</v>
      </c>
      <c r="E219" s="1762" t="s">
        <v>34</v>
      </c>
      <c r="F219" s="1762" t="s">
        <v>3505</v>
      </c>
      <c r="G219" s="1676">
        <v>52000</v>
      </c>
      <c r="H219" s="1853"/>
      <c r="I219" s="1762" t="s">
        <v>3453</v>
      </c>
      <c r="J219" s="1698"/>
      <c r="K219" s="1888">
        <v>3805</v>
      </c>
      <c r="L219" s="1846"/>
      <c r="M219" s="1895">
        <v>4000</v>
      </c>
      <c r="N219" s="1240"/>
      <c r="O219" s="1240">
        <v>13000</v>
      </c>
      <c r="P219" s="1668"/>
      <c r="Q219" s="1240"/>
      <c r="R219" s="1240">
        <v>1600</v>
      </c>
      <c r="S219" s="1240"/>
      <c r="T219" s="1240"/>
      <c r="U219" s="1240">
        <f t="shared" si="2"/>
        <v>29595</v>
      </c>
      <c r="V219" s="1378">
        <f t="shared" si="3"/>
        <v>0.56913461538461541</v>
      </c>
      <c r="W219" s="48"/>
      <c r="X219" s="1762" t="s">
        <v>34</v>
      </c>
      <c r="Y219" s="48"/>
      <c r="Z219" s="1901" t="s">
        <v>7680</v>
      </c>
      <c r="AA219" s="1869"/>
      <c r="AB219" s="48"/>
      <c r="AC219" s="48"/>
      <c r="AD219" s="48"/>
      <c r="AE219" s="48"/>
      <c r="AF219" s="48"/>
      <c r="AG219" s="48"/>
      <c r="AH219" s="48"/>
      <c r="AI219" s="48"/>
    </row>
    <row r="220" spans="1:35" ht="13.8">
      <c r="A220" s="1859">
        <v>44757</v>
      </c>
      <c r="B220" s="666" t="s">
        <v>1906</v>
      </c>
      <c r="C220" s="666"/>
      <c r="D220" s="666" t="s">
        <v>3919</v>
      </c>
      <c r="E220" s="666" t="s">
        <v>60</v>
      </c>
      <c r="F220" s="666" t="s">
        <v>3629</v>
      </c>
      <c r="G220" s="1245">
        <v>19200</v>
      </c>
      <c r="H220" s="1853"/>
      <c r="I220" s="666" t="s">
        <v>3453</v>
      </c>
      <c r="J220" s="1699"/>
      <c r="K220" s="1855">
        <f>G220*0.12</f>
        <v>2304</v>
      </c>
      <c r="L220" s="1846"/>
      <c r="M220" s="1845"/>
      <c r="N220" s="1239">
        <f>(19200-K220-M220)*0.7</f>
        <v>11827.199999999999</v>
      </c>
      <c r="O220" s="1239"/>
      <c r="P220" s="1670"/>
      <c r="Q220" s="1239"/>
      <c r="R220" s="1239"/>
      <c r="S220" s="1239"/>
      <c r="T220" s="1239"/>
      <c r="U220" s="1239">
        <f t="shared" si="2"/>
        <v>5068.8000000000011</v>
      </c>
      <c r="V220" s="1357">
        <f t="shared" si="3"/>
        <v>0.26400000000000007</v>
      </c>
      <c r="X220" s="666" t="s">
        <v>27</v>
      </c>
      <c r="Z220" s="1860" t="s">
        <v>7681</v>
      </c>
      <c r="AA220" s="1869"/>
    </row>
    <row r="221" spans="1:35" ht="13.8">
      <c r="A221" s="1859">
        <v>44757</v>
      </c>
      <c r="B221" s="666" t="s">
        <v>1906</v>
      </c>
      <c r="C221" s="1217"/>
      <c r="D221" s="666" t="s">
        <v>4010</v>
      </c>
      <c r="E221" s="666" t="s">
        <v>8</v>
      </c>
      <c r="F221" s="666" t="s">
        <v>3471</v>
      </c>
      <c r="G221" s="1245">
        <v>40000</v>
      </c>
      <c r="H221" s="1853"/>
      <c r="I221" s="666" t="s">
        <v>3453</v>
      </c>
      <c r="J221" s="1699"/>
      <c r="K221" s="1902">
        <v>7478</v>
      </c>
      <c r="L221" s="1846"/>
      <c r="M221" s="1845">
        <v>4000</v>
      </c>
      <c r="N221" s="1239"/>
      <c r="O221" s="1239">
        <v>20000</v>
      </c>
      <c r="P221" s="1670"/>
      <c r="Q221" s="1239"/>
      <c r="R221" s="1239"/>
      <c r="S221" s="1239"/>
      <c r="T221" s="1239"/>
      <c r="U221" s="1239">
        <f t="shared" si="2"/>
        <v>8522</v>
      </c>
      <c r="V221" s="1357">
        <f t="shared" si="3"/>
        <v>0.21304999999999999</v>
      </c>
      <c r="X221" s="666" t="s">
        <v>108</v>
      </c>
      <c r="Z221" s="1860" t="s">
        <v>7682</v>
      </c>
      <c r="AA221" s="1869"/>
    </row>
    <row r="222" spans="1:35" ht="13.8">
      <c r="A222" s="1859">
        <v>44757</v>
      </c>
      <c r="B222" s="666" t="s">
        <v>1906</v>
      </c>
      <c r="C222" s="1217"/>
      <c r="D222" s="666" t="s">
        <v>332</v>
      </c>
      <c r="E222" s="666" t="s">
        <v>3955</v>
      </c>
      <c r="F222" s="666" t="s">
        <v>3626</v>
      </c>
      <c r="G222" s="1245">
        <v>38000</v>
      </c>
      <c r="H222" s="1853"/>
      <c r="I222" s="666" t="s">
        <v>3453</v>
      </c>
      <c r="J222" s="1699"/>
      <c r="K222" s="1902">
        <v>0</v>
      </c>
      <c r="L222" s="1846"/>
      <c r="M222" s="1845">
        <v>4000</v>
      </c>
      <c r="N222" s="1239"/>
      <c r="O222" s="1239">
        <v>15000</v>
      </c>
      <c r="P222" s="1670"/>
      <c r="Q222" s="1239"/>
      <c r="R222" s="1239"/>
      <c r="S222" s="1239"/>
      <c r="T222" s="1239"/>
      <c r="U222" s="1239">
        <f t="shared" si="2"/>
        <v>19000</v>
      </c>
      <c r="V222" s="1357">
        <f t="shared" si="3"/>
        <v>0.5</v>
      </c>
      <c r="X222" s="666" t="s">
        <v>107</v>
      </c>
      <c r="Z222" s="1860" t="s">
        <v>7683</v>
      </c>
      <c r="AA222" s="1869"/>
    </row>
    <row r="223" spans="1:35" ht="13.8">
      <c r="A223" s="1859">
        <v>44757</v>
      </c>
      <c r="B223" s="666" t="s">
        <v>570</v>
      </c>
      <c r="C223" s="666" t="s">
        <v>3446</v>
      </c>
      <c r="D223" s="666" t="s">
        <v>3521</v>
      </c>
      <c r="E223" s="666" t="s">
        <v>86</v>
      </c>
      <c r="F223" s="666" t="s">
        <v>3547</v>
      </c>
      <c r="G223" s="1245">
        <v>15000</v>
      </c>
      <c r="H223" s="1853"/>
      <c r="I223" s="666" t="s">
        <v>3453</v>
      </c>
      <c r="J223" s="1699"/>
      <c r="K223" s="1845">
        <v>2200</v>
      </c>
      <c r="L223" s="1846"/>
      <c r="M223" s="1845">
        <v>2000</v>
      </c>
      <c r="N223" s="1239"/>
      <c r="O223" s="1239">
        <v>4000</v>
      </c>
      <c r="P223" s="1670"/>
      <c r="Q223" s="1239"/>
      <c r="R223" s="1239"/>
      <c r="S223" s="1239"/>
      <c r="T223" s="1239"/>
      <c r="U223" s="1239">
        <f t="shared" si="2"/>
        <v>6800</v>
      </c>
      <c r="V223" s="1357">
        <f t="shared" si="3"/>
        <v>0.45333333333333331</v>
      </c>
      <c r="X223" s="666" t="s">
        <v>107</v>
      </c>
      <c r="Z223" s="1860" t="s">
        <v>7452</v>
      </c>
      <c r="AA223" s="1869"/>
    </row>
    <row r="224" spans="1:35" ht="13.8">
      <c r="A224" s="1859">
        <v>44757</v>
      </c>
      <c r="B224" s="666" t="s">
        <v>1906</v>
      </c>
      <c r="C224" s="666"/>
      <c r="D224" s="666" t="s">
        <v>3919</v>
      </c>
      <c r="E224" s="666" t="s">
        <v>39</v>
      </c>
      <c r="F224" s="666" t="s">
        <v>3517</v>
      </c>
      <c r="G224" s="1245">
        <v>33600</v>
      </c>
      <c r="H224" s="1853"/>
      <c r="I224" s="666" t="s">
        <v>3453</v>
      </c>
      <c r="J224" s="1699"/>
      <c r="K224" s="1855">
        <f>G224*0.12</f>
        <v>4032</v>
      </c>
      <c r="L224" s="1846"/>
      <c r="M224" s="1845"/>
      <c r="N224" s="1239">
        <f>(G224-K224-M224)*0.7</f>
        <v>20697.599999999999</v>
      </c>
      <c r="O224" s="1239"/>
      <c r="P224" s="1670"/>
      <c r="Q224" s="1239"/>
      <c r="R224" s="1239"/>
      <c r="S224" s="1239"/>
      <c r="T224" s="1239"/>
      <c r="U224" s="1239">
        <f t="shared" si="2"/>
        <v>8870.4000000000015</v>
      </c>
      <c r="V224" s="1357">
        <f t="shared" si="3"/>
        <v>0.26400000000000007</v>
      </c>
      <c r="X224" s="666" t="s">
        <v>27</v>
      </c>
      <c r="Z224" s="1860" t="s">
        <v>7684</v>
      </c>
      <c r="AA224" s="1869"/>
    </row>
    <row r="225" spans="1:35" ht="13.8">
      <c r="A225" s="1859">
        <v>44757</v>
      </c>
      <c r="B225" s="666" t="s">
        <v>570</v>
      </c>
      <c r="C225" s="666" t="s">
        <v>3456</v>
      </c>
      <c r="D225" s="666" t="s">
        <v>3503</v>
      </c>
      <c r="E225" s="666" t="s">
        <v>5661</v>
      </c>
      <c r="F225" s="666" t="s">
        <v>3492</v>
      </c>
      <c r="G225" s="1245">
        <v>16000</v>
      </c>
      <c r="H225" s="1853"/>
      <c r="I225" s="666" t="s">
        <v>3453</v>
      </c>
      <c r="J225" s="1699"/>
      <c r="K225" s="1845" t="e">
        <f ca="1">_xludf.IFS(C225="成田机场",3000,C225="羽田机场",1200,D225="NearMe",1000)</f>
        <v>#NAME?</v>
      </c>
      <c r="L225" s="1846"/>
      <c r="M225" s="1845" t="e">
        <f ca="1">_xludf.IFS(C225="成田机场",4000,C225="羽田机场",1000)</f>
        <v>#NAME?</v>
      </c>
      <c r="N225" s="1239" t="e">
        <f ca="1">(15000-K225-M225)*0.7</f>
        <v>#NAME?</v>
      </c>
      <c r="O225" s="1239"/>
      <c r="P225" s="1670"/>
      <c r="Q225" s="1239"/>
      <c r="R225" s="1239"/>
      <c r="S225" s="1239"/>
      <c r="T225" s="1239"/>
      <c r="U225" s="1239" t="e">
        <f t="shared" ca="1" si="2"/>
        <v>#NAME?</v>
      </c>
      <c r="V225" s="1357" t="e">
        <f t="shared" ca="1" si="3"/>
        <v>#NAME?</v>
      </c>
      <c r="X225" s="666" t="s">
        <v>1540</v>
      </c>
      <c r="Z225" s="1860" t="s">
        <v>7685</v>
      </c>
      <c r="AA225" s="1869"/>
    </row>
    <row r="226" spans="1:35" ht="13.8">
      <c r="A226" s="1859">
        <v>44757</v>
      </c>
      <c r="B226" s="666" t="s">
        <v>1906</v>
      </c>
      <c r="C226" s="666"/>
      <c r="D226" s="666" t="s">
        <v>3919</v>
      </c>
      <c r="E226" s="666" t="s">
        <v>2979</v>
      </c>
      <c r="F226" s="666" t="s">
        <v>3501</v>
      </c>
      <c r="G226" s="1245">
        <v>36000</v>
      </c>
      <c r="H226" s="1853"/>
      <c r="I226" s="666" t="s">
        <v>3453</v>
      </c>
      <c r="J226" s="1699"/>
      <c r="K226" s="1855">
        <f>G226*0.12</f>
        <v>4320</v>
      </c>
      <c r="L226" s="1846"/>
      <c r="M226" s="1845"/>
      <c r="N226" s="1239"/>
      <c r="O226" s="1239">
        <v>22100</v>
      </c>
      <c r="P226" s="1670"/>
      <c r="Q226" s="1239"/>
      <c r="R226" s="1239"/>
      <c r="S226" s="1239"/>
      <c r="T226" s="1239"/>
      <c r="U226" s="1239">
        <f t="shared" si="2"/>
        <v>9580</v>
      </c>
      <c r="V226" s="1357">
        <f t="shared" si="3"/>
        <v>0.26611111111111113</v>
      </c>
      <c r="X226" s="666" t="s">
        <v>27</v>
      </c>
      <c r="Z226" s="1860" t="s">
        <v>7686</v>
      </c>
      <c r="AA226" s="1869"/>
    </row>
    <row r="227" spans="1:35" ht="13.8">
      <c r="A227" s="1859">
        <v>44757</v>
      </c>
      <c r="B227" s="666" t="s">
        <v>3473</v>
      </c>
      <c r="C227" s="666"/>
      <c r="D227" s="666" t="s">
        <v>3570</v>
      </c>
      <c r="E227" s="666" t="s">
        <v>3910</v>
      </c>
      <c r="F227" s="666" t="s">
        <v>3571</v>
      </c>
      <c r="G227" s="1245">
        <v>11000</v>
      </c>
      <c r="H227" s="1853"/>
      <c r="I227" s="666" t="s">
        <v>3453</v>
      </c>
      <c r="J227" s="1699"/>
      <c r="K227" s="1845" t="e">
        <f t="shared" ref="K227:K229" ca="1" si="73">_xludf.IFS(C227="成田机场",3000,C227="羽田机场",1200,D227="NearMe",1000)</f>
        <v>#NAME?</v>
      </c>
      <c r="L227" s="1846"/>
      <c r="M227" s="1845"/>
      <c r="N227" s="1239"/>
      <c r="O227" s="1239">
        <v>5300</v>
      </c>
      <c r="P227" s="1670"/>
      <c r="Q227" s="1239"/>
      <c r="R227" s="1239"/>
      <c r="S227" s="1239"/>
      <c r="T227" s="1239"/>
      <c r="U227" s="1239" t="e">
        <f t="shared" ca="1" si="2"/>
        <v>#NAME?</v>
      </c>
      <c r="V227" s="1357" t="e">
        <f t="shared" ca="1" si="3"/>
        <v>#NAME?</v>
      </c>
      <c r="X227" s="666" t="s">
        <v>3572</v>
      </c>
      <c r="Z227" s="1860" t="s">
        <v>7687</v>
      </c>
      <c r="AA227" s="1869"/>
    </row>
    <row r="228" spans="1:35" ht="13.8">
      <c r="A228" s="1859">
        <v>44757</v>
      </c>
      <c r="B228" s="666" t="s">
        <v>3473</v>
      </c>
      <c r="C228" s="666"/>
      <c r="D228" s="666" t="s">
        <v>3570</v>
      </c>
      <c r="E228" s="666" t="s">
        <v>55</v>
      </c>
      <c r="F228" s="666" t="s">
        <v>3512</v>
      </c>
      <c r="G228" s="1245">
        <v>11000</v>
      </c>
      <c r="H228" s="1853"/>
      <c r="I228" s="666" t="s">
        <v>3453</v>
      </c>
      <c r="J228" s="1699"/>
      <c r="K228" s="1845" t="e">
        <f t="shared" ca="1" si="73"/>
        <v>#NAME?</v>
      </c>
      <c r="L228" s="1846"/>
      <c r="M228" s="1845"/>
      <c r="N228" s="1239"/>
      <c r="O228" s="1239">
        <v>5300</v>
      </c>
      <c r="P228" s="1670"/>
      <c r="Q228" s="1239"/>
      <c r="R228" s="1239"/>
      <c r="S228" s="1239"/>
      <c r="T228" s="1239"/>
      <c r="U228" s="1239" t="e">
        <f t="shared" ca="1" si="2"/>
        <v>#NAME?</v>
      </c>
      <c r="V228" s="1357" t="e">
        <f t="shared" ca="1" si="3"/>
        <v>#NAME?</v>
      </c>
      <c r="X228" s="666" t="s">
        <v>3572</v>
      </c>
      <c r="Z228" s="1860" t="s">
        <v>7688</v>
      </c>
      <c r="AA228" s="1869"/>
    </row>
    <row r="229" spans="1:35" ht="13.8">
      <c r="A229" s="1859">
        <v>44757</v>
      </c>
      <c r="B229" s="666" t="s">
        <v>3473</v>
      </c>
      <c r="C229" s="666"/>
      <c r="D229" s="666" t="s">
        <v>3570</v>
      </c>
      <c r="E229" s="666" t="s">
        <v>86</v>
      </c>
      <c r="F229" s="666" t="s">
        <v>3547</v>
      </c>
      <c r="G229" s="1245">
        <v>8500</v>
      </c>
      <c r="H229" s="1853"/>
      <c r="I229" s="666" t="s">
        <v>3453</v>
      </c>
      <c r="J229" s="1699"/>
      <c r="K229" s="1845" t="e">
        <f t="shared" ca="1" si="73"/>
        <v>#NAME?</v>
      </c>
      <c r="L229" s="1846"/>
      <c r="M229" s="1845"/>
      <c r="N229" s="1239"/>
      <c r="O229" s="1239">
        <v>4300</v>
      </c>
      <c r="P229" s="1670"/>
      <c r="Q229" s="1239"/>
      <c r="R229" s="1239"/>
      <c r="S229" s="1239"/>
      <c r="T229" s="1239"/>
      <c r="U229" s="1239" t="e">
        <f t="shared" ca="1" si="2"/>
        <v>#NAME?</v>
      </c>
      <c r="V229" s="1357" t="e">
        <f t="shared" ca="1" si="3"/>
        <v>#NAME?</v>
      </c>
      <c r="X229" s="666" t="s">
        <v>3572</v>
      </c>
      <c r="Z229" s="1860" t="s">
        <v>7689</v>
      </c>
      <c r="AA229" s="1869"/>
    </row>
    <row r="230" spans="1:35" ht="13.8">
      <c r="A230" s="1863">
        <v>44757</v>
      </c>
      <c r="B230" s="1345" t="s">
        <v>1906</v>
      </c>
      <c r="C230" s="1345"/>
      <c r="D230" s="1345" t="s">
        <v>3919</v>
      </c>
      <c r="E230" s="1345" t="s">
        <v>40</v>
      </c>
      <c r="F230" s="1345" t="s">
        <v>3477</v>
      </c>
      <c r="G230" s="1361">
        <v>36000</v>
      </c>
      <c r="H230" s="1853"/>
      <c r="I230" s="1345" t="s">
        <v>3453</v>
      </c>
      <c r="J230" s="1864"/>
      <c r="K230" s="1855">
        <f t="shared" ref="K230:K234" si="74">G230*0.12</f>
        <v>4320</v>
      </c>
      <c r="L230" s="1846"/>
      <c r="M230" s="1865"/>
      <c r="N230" s="1256">
        <f>(G230-K230-M230)*0.7</f>
        <v>22176</v>
      </c>
      <c r="O230" s="1256"/>
      <c r="P230" s="1876"/>
      <c r="Q230" s="1256"/>
      <c r="R230" s="1256"/>
      <c r="S230" s="1256"/>
      <c r="T230" s="1256"/>
      <c r="U230" s="1256">
        <f t="shared" si="2"/>
        <v>9504</v>
      </c>
      <c r="V230" s="1364">
        <f t="shared" si="3"/>
        <v>0.26400000000000001</v>
      </c>
      <c r="W230" s="1260"/>
      <c r="X230" s="1345" t="s">
        <v>27</v>
      </c>
      <c r="Y230" s="1260"/>
      <c r="Z230" s="1866" t="s">
        <v>7690</v>
      </c>
      <c r="AA230" s="1869"/>
    </row>
    <row r="231" spans="1:35" ht="13.8">
      <c r="A231" s="1884">
        <v>44758</v>
      </c>
      <c r="B231" s="1217" t="s">
        <v>1906</v>
      </c>
      <c r="C231" s="1217"/>
      <c r="D231" s="1217" t="s">
        <v>3919</v>
      </c>
      <c r="E231" s="1217" t="s">
        <v>60</v>
      </c>
      <c r="F231" s="1217" t="s">
        <v>3629</v>
      </c>
      <c r="G231" s="1219">
        <v>21600</v>
      </c>
      <c r="H231" s="1853"/>
      <c r="I231" s="1221" t="s">
        <v>3453</v>
      </c>
      <c r="J231" s="1699"/>
      <c r="K231" s="1855">
        <f t="shared" si="74"/>
        <v>2592</v>
      </c>
      <c r="L231" s="1846"/>
      <c r="M231" s="1845"/>
      <c r="N231" s="1239">
        <f t="shared" ref="N231:N232" si="75">(21600-K231-M231)*0.7</f>
        <v>13305.599999999999</v>
      </c>
      <c r="O231" s="1239"/>
      <c r="P231" s="1670"/>
      <c r="Q231" s="1239"/>
      <c r="R231" s="1239"/>
      <c r="S231" s="1239"/>
      <c r="T231" s="1239"/>
      <c r="U231" s="1239">
        <f t="shared" si="2"/>
        <v>5702.4000000000015</v>
      </c>
      <c r="V231" s="1357">
        <f t="shared" si="3"/>
        <v>0.26400000000000007</v>
      </c>
      <c r="X231" s="1217" t="s">
        <v>27</v>
      </c>
      <c r="Z231" s="1885" t="s">
        <v>7691</v>
      </c>
      <c r="AA231" s="1869"/>
    </row>
    <row r="232" spans="1:35" ht="13.8">
      <c r="A232" s="1884">
        <v>44758</v>
      </c>
      <c r="B232" s="1217" t="s">
        <v>1906</v>
      </c>
      <c r="C232" s="1217"/>
      <c r="D232" s="1217" t="s">
        <v>3919</v>
      </c>
      <c r="E232" s="1217" t="s">
        <v>49</v>
      </c>
      <c r="F232" s="1217" t="s">
        <v>3486</v>
      </c>
      <c r="G232" s="1219">
        <v>21600</v>
      </c>
      <c r="H232" s="1853"/>
      <c r="I232" s="1221" t="s">
        <v>3453</v>
      </c>
      <c r="J232" s="1699"/>
      <c r="K232" s="1855">
        <f t="shared" si="74"/>
        <v>2592</v>
      </c>
      <c r="L232" s="1846"/>
      <c r="M232" s="1845"/>
      <c r="N232" s="1239">
        <f t="shared" si="75"/>
        <v>13305.599999999999</v>
      </c>
      <c r="O232" s="1239"/>
      <c r="P232" s="1670"/>
      <c r="Q232" s="1239"/>
      <c r="R232" s="1239"/>
      <c r="S232" s="1239"/>
      <c r="T232" s="1239"/>
      <c r="U232" s="1239">
        <f t="shared" si="2"/>
        <v>5702.4000000000015</v>
      </c>
      <c r="V232" s="1357">
        <f t="shared" si="3"/>
        <v>0.26400000000000007</v>
      </c>
      <c r="X232" s="1217" t="s">
        <v>27</v>
      </c>
      <c r="Z232" s="1885" t="s">
        <v>7692</v>
      </c>
      <c r="AA232" s="1869"/>
    </row>
    <row r="233" spans="1:35" ht="13.8">
      <c r="A233" s="1884">
        <v>44758</v>
      </c>
      <c r="B233" s="1217" t="s">
        <v>1906</v>
      </c>
      <c r="C233" s="1217"/>
      <c r="D233" s="1217" t="s">
        <v>3919</v>
      </c>
      <c r="E233" s="1217" t="s">
        <v>43</v>
      </c>
      <c r="F233" s="1217" t="s">
        <v>3517</v>
      </c>
      <c r="G233" s="1219">
        <v>19200</v>
      </c>
      <c r="H233" s="1853"/>
      <c r="I233" s="1221" t="s">
        <v>3453</v>
      </c>
      <c r="J233" s="1699"/>
      <c r="K233" s="1855">
        <f t="shared" si="74"/>
        <v>2304</v>
      </c>
      <c r="L233" s="1846"/>
      <c r="M233" s="1845"/>
      <c r="N233" s="1239">
        <f>(G233-K233-M233)*0.7</f>
        <v>11827.199999999999</v>
      </c>
      <c r="O233" s="1239"/>
      <c r="P233" s="1670"/>
      <c r="Q233" s="1239"/>
      <c r="R233" s="1239"/>
      <c r="S233" s="1239"/>
      <c r="T233" s="1239"/>
      <c r="U233" s="1239">
        <f t="shared" si="2"/>
        <v>5068.8000000000011</v>
      </c>
      <c r="V233" s="1357">
        <f t="shared" si="3"/>
        <v>0.26400000000000007</v>
      </c>
      <c r="X233" s="1217" t="s">
        <v>27</v>
      </c>
      <c r="Z233" s="1885" t="s">
        <v>7693</v>
      </c>
      <c r="AA233" s="1869"/>
    </row>
    <row r="234" spans="1:35" ht="13.8">
      <c r="A234" s="1884">
        <v>44758</v>
      </c>
      <c r="B234" s="1217" t="s">
        <v>1906</v>
      </c>
      <c r="C234" s="1217"/>
      <c r="D234" s="1217" t="s">
        <v>3919</v>
      </c>
      <c r="E234" s="1217" t="s">
        <v>98</v>
      </c>
      <c r="F234" s="1217" t="s">
        <v>3449</v>
      </c>
      <c r="G234" s="1219">
        <v>40800</v>
      </c>
      <c r="H234" s="1853"/>
      <c r="I234" s="1221" t="s">
        <v>3453</v>
      </c>
      <c r="J234" s="1699"/>
      <c r="K234" s="1855">
        <f t="shared" si="74"/>
        <v>4896</v>
      </c>
      <c r="L234" s="1846"/>
      <c r="M234" s="1845"/>
      <c r="N234" s="1239"/>
      <c r="O234" s="1239">
        <v>22100</v>
      </c>
      <c r="P234" s="1670"/>
      <c r="Q234" s="1239"/>
      <c r="R234" s="1239"/>
      <c r="S234" s="1239"/>
      <c r="T234" s="1239"/>
      <c r="U234" s="1239">
        <f t="shared" si="2"/>
        <v>13804</v>
      </c>
      <c r="V234" s="1357">
        <f t="shared" si="3"/>
        <v>0.33833333333333332</v>
      </c>
      <c r="X234" s="1217" t="s">
        <v>27</v>
      </c>
      <c r="Z234" s="1885" t="s">
        <v>7694</v>
      </c>
      <c r="AA234" s="1869"/>
    </row>
    <row r="235" spans="1:35" ht="13.8">
      <c r="A235" s="1893">
        <v>44758</v>
      </c>
      <c r="B235" s="1763" t="s">
        <v>1906</v>
      </c>
      <c r="C235" s="1217"/>
      <c r="D235" s="1763" t="s">
        <v>4214</v>
      </c>
      <c r="E235" s="1763" t="s">
        <v>34</v>
      </c>
      <c r="F235" s="1763" t="s">
        <v>3505</v>
      </c>
      <c r="G235" s="1771">
        <v>52000</v>
      </c>
      <c r="H235" s="1853"/>
      <c r="I235" s="1894" t="s">
        <v>3453</v>
      </c>
      <c r="J235" s="1903"/>
      <c r="K235" s="1902">
        <v>0</v>
      </c>
      <c r="L235" s="1846"/>
      <c r="M235" s="1895">
        <v>4000</v>
      </c>
      <c r="N235" s="1240"/>
      <c r="O235" s="1240">
        <v>13000</v>
      </c>
      <c r="P235" s="1668"/>
      <c r="Q235" s="1240"/>
      <c r="R235" s="1240"/>
      <c r="S235" s="1240"/>
      <c r="T235" s="1240"/>
      <c r="U235" s="1240">
        <f t="shared" si="2"/>
        <v>35000</v>
      </c>
      <c r="V235" s="1378">
        <f t="shared" si="3"/>
        <v>0.67307692307692313</v>
      </c>
      <c r="W235" s="48"/>
      <c r="X235" s="1763" t="s">
        <v>34</v>
      </c>
      <c r="Y235" s="48"/>
      <c r="Z235" s="1896" t="s">
        <v>7695</v>
      </c>
      <c r="AA235" s="1869"/>
      <c r="AB235" s="48"/>
      <c r="AC235" s="48"/>
      <c r="AD235" s="48"/>
      <c r="AE235" s="48"/>
      <c r="AF235" s="48"/>
      <c r="AG235" s="48"/>
      <c r="AH235" s="48"/>
      <c r="AI235" s="48"/>
    </row>
    <row r="236" spans="1:35" ht="13.8">
      <c r="A236" s="1884">
        <v>44758</v>
      </c>
      <c r="B236" s="1217" t="s">
        <v>3473</v>
      </c>
      <c r="C236" s="1217"/>
      <c r="D236" s="1217" t="s">
        <v>3695</v>
      </c>
      <c r="E236" s="1217" t="s">
        <v>86</v>
      </c>
      <c r="F236" s="1217" t="s">
        <v>3471</v>
      </c>
      <c r="G236" s="1219">
        <v>85000</v>
      </c>
      <c r="H236" s="1853"/>
      <c r="I236" s="1221" t="s">
        <v>3453</v>
      </c>
      <c r="J236" s="1699"/>
      <c r="K236" s="1845">
        <v>15000</v>
      </c>
      <c r="L236" s="1846"/>
      <c r="M236" s="1845">
        <v>24000</v>
      </c>
      <c r="N236" s="1239"/>
      <c r="O236" s="1239">
        <v>20000</v>
      </c>
      <c r="P236" s="1670"/>
      <c r="Q236" s="1239"/>
      <c r="R236" s="1239"/>
      <c r="S236" s="1239"/>
      <c r="T236" s="1239"/>
      <c r="U236" s="1239">
        <f t="shared" si="2"/>
        <v>26000</v>
      </c>
      <c r="V236" s="1357">
        <f t="shared" si="3"/>
        <v>0.30588235294117649</v>
      </c>
      <c r="X236" s="1217" t="s">
        <v>1540</v>
      </c>
      <c r="Z236" s="1885" t="s">
        <v>7455</v>
      </c>
      <c r="AA236" s="1562"/>
    </row>
    <row r="237" spans="1:35" ht="13.8">
      <c r="A237" s="1904">
        <v>44758</v>
      </c>
      <c r="B237" s="1265" t="s">
        <v>1906</v>
      </c>
      <c r="C237" s="1265"/>
      <c r="D237" s="1265" t="s">
        <v>332</v>
      </c>
      <c r="E237" s="1265" t="s">
        <v>3955</v>
      </c>
      <c r="F237" s="1265" t="s">
        <v>3626</v>
      </c>
      <c r="G237" s="1267">
        <v>38000</v>
      </c>
      <c r="H237" s="1853"/>
      <c r="I237" s="1269" t="s">
        <v>3453</v>
      </c>
      <c r="J237" s="1700"/>
      <c r="K237" s="1902">
        <v>3656</v>
      </c>
      <c r="L237" s="1846"/>
      <c r="M237" s="1905">
        <v>4000</v>
      </c>
      <c r="N237" s="1276"/>
      <c r="O237" s="1276">
        <v>15000</v>
      </c>
      <c r="P237" s="1679"/>
      <c r="Q237" s="1276"/>
      <c r="R237" s="1276"/>
      <c r="S237" s="1276"/>
      <c r="T237" s="1276"/>
      <c r="U237" s="1276">
        <f t="shared" si="2"/>
        <v>15344</v>
      </c>
      <c r="V237" s="1383">
        <f t="shared" si="3"/>
        <v>0.40378947368421053</v>
      </c>
      <c r="W237" s="81"/>
      <c r="X237" s="1265" t="s">
        <v>107</v>
      </c>
      <c r="Y237" s="81"/>
      <c r="Z237" s="1906" t="s">
        <v>7696</v>
      </c>
      <c r="AA237" s="81"/>
      <c r="AB237" s="81"/>
      <c r="AC237" s="81"/>
      <c r="AD237" s="81"/>
      <c r="AE237" s="81"/>
      <c r="AF237" s="81"/>
      <c r="AG237" s="81"/>
      <c r="AH237" s="81"/>
      <c r="AI237" s="81"/>
    </row>
    <row r="238" spans="1:35" ht="13.8">
      <c r="A238" s="1884">
        <v>44758</v>
      </c>
      <c r="B238" s="1217" t="s">
        <v>1906</v>
      </c>
      <c r="C238" s="1217"/>
      <c r="D238" s="1217" t="s">
        <v>3919</v>
      </c>
      <c r="E238" s="1217" t="s">
        <v>27</v>
      </c>
      <c r="F238" s="1217" t="s">
        <v>3477</v>
      </c>
      <c r="G238" s="1219">
        <v>24000</v>
      </c>
      <c r="H238" s="1853"/>
      <c r="I238" s="1221" t="s">
        <v>3453</v>
      </c>
      <c r="J238" s="1699"/>
      <c r="K238" s="1855">
        <f t="shared" ref="K238:K240" si="76">G238*0.12</f>
        <v>2880</v>
      </c>
      <c r="L238" s="1846"/>
      <c r="M238" s="1845"/>
      <c r="N238" s="1239">
        <f>(16500-K238-M238)*0.7</f>
        <v>9534</v>
      </c>
      <c r="O238" s="1239"/>
      <c r="P238" s="1670"/>
      <c r="Q238" s="1239"/>
      <c r="R238" s="1239"/>
      <c r="S238" s="1239"/>
      <c r="T238" s="1239"/>
      <c r="U238" s="1239">
        <f t="shared" si="2"/>
        <v>11586</v>
      </c>
      <c r="V238" s="1357">
        <f t="shared" si="3"/>
        <v>0.48275000000000001</v>
      </c>
      <c r="X238" s="1217" t="s">
        <v>27</v>
      </c>
      <c r="Z238" s="1885" t="s">
        <v>7697</v>
      </c>
      <c r="AA238" s="1562"/>
    </row>
    <row r="239" spans="1:35" ht="13.8">
      <c r="A239" s="1884">
        <v>44758</v>
      </c>
      <c r="B239" s="1217" t="s">
        <v>1906</v>
      </c>
      <c r="C239" s="1217"/>
      <c r="D239" s="1217" t="s">
        <v>3919</v>
      </c>
      <c r="E239" s="1217" t="s">
        <v>44</v>
      </c>
      <c r="F239" s="1217" t="s">
        <v>3501</v>
      </c>
      <c r="G239" s="1219">
        <v>38400</v>
      </c>
      <c r="H239" s="1853"/>
      <c r="I239" s="1221" t="s">
        <v>3453</v>
      </c>
      <c r="J239" s="1699"/>
      <c r="K239" s="1855">
        <f t="shared" si="76"/>
        <v>4608</v>
      </c>
      <c r="L239" s="1846"/>
      <c r="M239" s="1845"/>
      <c r="N239" s="1239"/>
      <c r="O239" s="1239">
        <v>23400</v>
      </c>
      <c r="P239" s="1670"/>
      <c r="Q239" s="1239"/>
      <c r="R239" s="1239"/>
      <c r="S239" s="1239"/>
      <c r="T239" s="1239"/>
      <c r="U239" s="1239">
        <f t="shared" si="2"/>
        <v>10392</v>
      </c>
      <c r="V239" s="1357">
        <f t="shared" si="3"/>
        <v>0.270625</v>
      </c>
      <c r="X239" s="1217" t="s">
        <v>27</v>
      </c>
      <c r="Z239" s="1885" t="s">
        <v>7698</v>
      </c>
      <c r="AA239" s="1562"/>
    </row>
    <row r="240" spans="1:35" ht="13.8">
      <c r="A240" s="1884">
        <v>44758</v>
      </c>
      <c r="B240" s="1217" t="s">
        <v>1906</v>
      </c>
      <c r="C240" s="1217"/>
      <c r="D240" s="1217" t="s">
        <v>3919</v>
      </c>
      <c r="E240" s="1217" t="s">
        <v>45</v>
      </c>
      <c r="F240" s="1217" t="s">
        <v>3524</v>
      </c>
      <c r="G240" s="1219">
        <v>38400</v>
      </c>
      <c r="H240" s="1853"/>
      <c r="I240" s="1221" t="s">
        <v>3453</v>
      </c>
      <c r="J240" s="1699"/>
      <c r="K240" s="1855">
        <f t="shared" si="76"/>
        <v>4608</v>
      </c>
      <c r="L240" s="1846">
        <f>3080+6229</f>
        <v>9309</v>
      </c>
      <c r="M240" s="1845"/>
      <c r="N240" s="1239"/>
      <c r="O240" s="1239">
        <v>23400</v>
      </c>
      <c r="P240" s="1670"/>
      <c r="Q240" s="1239"/>
      <c r="R240" s="1239"/>
      <c r="S240" s="1239"/>
      <c r="T240" s="1239"/>
      <c r="U240" s="1239">
        <f t="shared" si="2"/>
        <v>10392</v>
      </c>
      <c r="V240" s="1357">
        <f t="shared" si="3"/>
        <v>0.270625</v>
      </c>
      <c r="X240" s="1217" t="s">
        <v>27</v>
      </c>
      <c r="Z240" s="1885" t="s">
        <v>7699</v>
      </c>
      <c r="AA240" s="1562"/>
    </row>
    <row r="241" spans="1:27" ht="13.8">
      <c r="A241" s="1886">
        <v>44758</v>
      </c>
      <c r="B241" s="1246" t="s">
        <v>3473</v>
      </c>
      <c r="C241" s="1246"/>
      <c r="D241" s="1246" t="s">
        <v>3521</v>
      </c>
      <c r="E241" s="1246" t="s">
        <v>43</v>
      </c>
      <c r="F241" s="1246" t="s">
        <v>3517</v>
      </c>
      <c r="G241" s="1248">
        <v>10000</v>
      </c>
      <c r="H241" s="1853"/>
      <c r="I241" s="1250" t="s">
        <v>3453</v>
      </c>
      <c r="J241" s="1864"/>
      <c r="K241" s="1865">
        <v>1200</v>
      </c>
      <c r="L241" s="1867"/>
      <c r="M241" s="1865">
        <v>1000</v>
      </c>
      <c r="N241" s="1256">
        <f>(8000-K241-M241)*0.7</f>
        <v>4059.9999999999995</v>
      </c>
      <c r="O241" s="1256"/>
      <c r="P241" s="1876"/>
      <c r="Q241" s="1256"/>
      <c r="R241" s="1256"/>
      <c r="S241" s="1256"/>
      <c r="T241" s="1256"/>
      <c r="U241" s="1256">
        <f t="shared" si="2"/>
        <v>3740.0000000000005</v>
      </c>
      <c r="V241" s="1364">
        <f t="shared" si="3"/>
        <v>0.37400000000000005</v>
      </c>
      <c r="W241" s="1260"/>
      <c r="X241" s="1246" t="s">
        <v>107</v>
      </c>
      <c r="Y241" s="1260"/>
      <c r="Z241" s="1887" t="s">
        <v>7458</v>
      </c>
      <c r="AA241" s="1562"/>
    </row>
    <row r="242" spans="1:27" ht="13.8">
      <c r="A242" s="1877">
        <v>44759</v>
      </c>
      <c r="B242" s="1878" t="s">
        <v>1906</v>
      </c>
      <c r="C242" s="1878"/>
      <c r="D242" s="1878" t="s">
        <v>3919</v>
      </c>
      <c r="E242" s="1878" t="s">
        <v>60</v>
      </c>
      <c r="F242" s="1878" t="s">
        <v>3629</v>
      </c>
      <c r="G242" s="1879">
        <v>21600</v>
      </c>
      <c r="H242" s="1853"/>
      <c r="I242" s="1880" t="s">
        <v>3453</v>
      </c>
      <c r="J242" s="1854"/>
      <c r="K242" s="1855">
        <f t="shared" ref="K242:K245" si="77">G242*0.12</f>
        <v>2592</v>
      </c>
      <c r="L242" s="1856"/>
      <c r="M242" s="1855"/>
      <c r="N242" s="1229">
        <f>(21600-K242-M242)*0.7</f>
        <v>13305.599999999999</v>
      </c>
      <c r="O242" s="1229"/>
      <c r="P242" s="1881"/>
      <c r="Q242" s="1229"/>
      <c r="R242" s="1229"/>
      <c r="S242" s="1229"/>
      <c r="T242" s="1229"/>
      <c r="U242" s="1229">
        <f t="shared" si="2"/>
        <v>5702.4000000000015</v>
      </c>
      <c r="V242" s="1882">
        <f t="shared" si="3"/>
        <v>0.26400000000000007</v>
      </c>
      <c r="W242" s="1227"/>
      <c r="X242" s="1878" t="s">
        <v>27</v>
      </c>
      <c r="Y242" s="1227"/>
      <c r="Z242" s="1883" t="s">
        <v>7700</v>
      </c>
      <c r="AA242" s="1562"/>
    </row>
    <row r="243" spans="1:27" ht="13.8">
      <c r="A243" s="1884">
        <v>44759</v>
      </c>
      <c r="B243" s="1217" t="s">
        <v>1906</v>
      </c>
      <c r="C243" s="1217"/>
      <c r="D243" s="1217" t="s">
        <v>3919</v>
      </c>
      <c r="E243" s="1217" t="s">
        <v>55</v>
      </c>
      <c r="F243" s="1217" t="s">
        <v>3449</v>
      </c>
      <c r="G243" s="1219">
        <v>21600</v>
      </c>
      <c r="H243" s="1853"/>
      <c r="I243" s="1221" t="s">
        <v>3453</v>
      </c>
      <c r="J243" s="1699"/>
      <c r="K243" s="1855">
        <f t="shared" si="77"/>
        <v>2592</v>
      </c>
      <c r="L243" s="1846"/>
      <c r="M243" s="1845"/>
      <c r="N243" s="1239"/>
      <c r="O243" s="1239">
        <v>13000</v>
      </c>
      <c r="P243" s="1670"/>
      <c r="Q243" s="1239"/>
      <c r="R243" s="1239"/>
      <c r="S243" s="1239"/>
      <c r="T243" s="1239"/>
      <c r="U243" s="1239">
        <f t="shared" si="2"/>
        <v>6008</v>
      </c>
      <c r="V243" s="1357">
        <f t="shared" si="3"/>
        <v>0.27814814814814814</v>
      </c>
      <c r="X243" s="1217" t="s">
        <v>27</v>
      </c>
      <c r="Z243" s="1885" t="s">
        <v>7701</v>
      </c>
      <c r="AA243" s="1562"/>
    </row>
    <row r="244" spans="1:27" ht="13.8">
      <c r="A244" s="1884">
        <v>44759</v>
      </c>
      <c r="B244" s="1217" t="s">
        <v>1906</v>
      </c>
      <c r="C244" s="1217"/>
      <c r="D244" s="1217" t="s">
        <v>3919</v>
      </c>
      <c r="E244" s="1217" t="s">
        <v>43</v>
      </c>
      <c r="F244" s="1217" t="s">
        <v>3517</v>
      </c>
      <c r="G244" s="1219">
        <v>19200</v>
      </c>
      <c r="H244" s="1853"/>
      <c r="I244" s="1221" t="s">
        <v>3453</v>
      </c>
      <c r="J244" s="1699"/>
      <c r="K244" s="1855">
        <f t="shared" si="77"/>
        <v>2304</v>
      </c>
      <c r="L244" s="1846"/>
      <c r="M244" s="1845"/>
      <c r="N244" s="1239">
        <f>(19200-K244-M244)*0.7</f>
        <v>11827.199999999999</v>
      </c>
      <c r="O244" s="1239"/>
      <c r="P244" s="1670"/>
      <c r="Q244" s="1239"/>
      <c r="R244" s="1239"/>
      <c r="S244" s="1239"/>
      <c r="T244" s="1239"/>
      <c r="U244" s="1239">
        <f t="shared" si="2"/>
        <v>5068.8000000000011</v>
      </c>
      <c r="V244" s="1357">
        <f t="shared" si="3"/>
        <v>0.26400000000000007</v>
      </c>
      <c r="X244" s="1217" t="s">
        <v>27</v>
      </c>
      <c r="Z244" s="1885" t="s">
        <v>7702</v>
      </c>
      <c r="AA244" s="1562"/>
    </row>
    <row r="245" spans="1:27" ht="13.8">
      <c r="A245" s="1884">
        <v>44759</v>
      </c>
      <c r="B245" s="1217" t="s">
        <v>1906</v>
      </c>
      <c r="C245" s="1217"/>
      <c r="D245" s="1217" t="s">
        <v>3919</v>
      </c>
      <c r="E245" s="1217" t="s">
        <v>49</v>
      </c>
      <c r="F245" s="1217" t="s">
        <v>3486</v>
      </c>
      <c r="G245" s="1219">
        <v>40800</v>
      </c>
      <c r="H245" s="1853"/>
      <c r="I245" s="1221" t="s">
        <v>3453</v>
      </c>
      <c r="J245" s="1699"/>
      <c r="K245" s="1855">
        <f t="shared" si="77"/>
        <v>4896</v>
      </c>
      <c r="L245" s="1846"/>
      <c r="M245" s="1845"/>
      <c r="N245" s="1239">
        <f>(40800-K245-M245)*0.7</f>
        <v>25132.799999999999</v>
      </c>
      <c r="O245" s="1239"/>
      <c r="P245" s="1670"/>
      <c r="Q245" s="1239"/>
      <c r="R245" s="1239"/>
      <c r="S245" s="1239"/>
      <c r="T245" s="1239"/>
      <c r="U245" s="1239">
        <f t="shared" si="2"/>
        <v>10771.2</v>
      </c>
      <c r="V245" s="1357">
        <f t="shared" si="3"/>
        <v>0.26400000000000001</v>
      </c>
      <c r="X245" s="1217" t="s">
        <v>27</v>
      </c>
      <c r="Z245" s="1885" t="s">
        <v>7703</v>
      </c>
      <c r="AA245" s="1562"/>
    </row>
    <row r="246" spans="1:27" ht="13.8">
      <c r="A246" s="1884">
        <v>44759</v>
      </c>
      <c r="B246" s="1217" t="s">
        <v>1906</v>
      </c>
      <c r="C246" s="1217"/>
      <c r="D246" s="1217" t="s">
        <v>4214</v>
      </c>
      <c r="E246" s="1217" t="s">
        <v>34</v>
      </c>
      <c r="F246" s="1217" t="s">
        <v>3505</v>
      </c>
      <c r="G246" s="1219">
        <v>45000</v>
      </c>
      <c r="H246" s="1853"/>
      <c r="I246" s="1221" t="s">
        <v>3453</v>
      </c>
      <c r="J246" s="1699"/>
      <c r="K246" s="1902">
        <v>6926</v>
      </c>
      <c r="L246" s="1846"/>
      <c r="M246" s="1845">
        <v>4000</v>
      </c>
      <c r="N246" s="1239"/>
      <c r="O246" s="1239">
        <v>13000</v>
      </c>
      <c r="P246" s="1670"/>
      <c r="Q246" s="1239"/>
      <c r="R246" s="1239"/>
      <c r="S246" s="1239"/>
      <c r="T246" s="1239"/>
      <c r="U246" s="1239">
        <f t="shared" si="2"/>
        <v>21074</v>
      </c>
      <c r="V246" s="1357">
        <f t="shared" si="3"/>
        <v>0.46831111111111112</v>
      </c>
      <c r="X246" s="1217" t="s">
        <v>34</v>
      </c>
      <c r="Z246" s="1885" t="s">
        <v>7704</v>
      </c>
      <c r="AA246" s="1562"/>
    </row>
    <row r="247" spans="1:27" ht="13.8">
      <c r="A247" s="1884">
        <v>44759</v>
      </c>
      <c r="B247" s="1217" t="s">
        <v>1170</v>
      </c>
      <c r="C247" s="1217" t="s">
        <v>3456</v>
      </c>
      <c r="D247" s="1217" t="s">
        <v>3521</v>
      </c>
      <c r="E247" s="1217" t="s">
        <v>94</v>
      </c>
      <c r="F247" s="1217" t="s">
        <v>3471</v>
      </c>
      <c r="G247" s="1219">
        <v>15000</v>
      </c>
      <c r="H247" s="1853"/>
      <c r="I247" s="1221" t="s">
        <v>3453</v>
      </c>
      <c r="J247" s="1699"/>
      <c r="K247" s="1845" t="e">
        <f ca="1">_xludf.IFS(C247="成田机场",3000,C247="羽田机场",1200,D247="NearMe",1000)</f>
        <v>#NAME?</v>
      </c>
      <c r="L247" s="1846"/>
      <c r="M247" s="1845" t="e">
        <f ca="1">_xludf.IFS(C247="成田机场",4000,C247="羽田机场",1000)</f>
        <v>#NAME?</v>
      </c>
      <c r="N247" s="1239"/>
      <c r="O247" s="1239">
        <v>4000</v>
      </c>
      <c r="P247" s="1670"/>
      <c r="Q247" s="1239"/>
      <c r="R247" s="1239"/>
      <c r="S247" s="1239"/>
      <c r="T247" s="1239"/>
      <c r="U247" s="1239" t="e">
        <f t="shared" ca="1" si="2"/>
        <v>#NAME?</v>
      </c>
      <c r="V247" s="1357" t="e">
        <f t="shared" ca="1" si="3"/>
        <v>#NAME?</v>
      </c>
      <c r="X247" s="1217" t="s">
        <v>107</v>
      </c>
      <c r="Z247" s="1885" t="s">
        <v>7705</v>
      </c>
      <c r="AA247" s="1562"/>
    </row>
    <row r="248" spans="1:27" ht="13.8">
      <c r="A248" s="1884">
        <v>44759</v>
      </c>
      <c r="B248" s="1217" t="s">
        <v>1906</v>
      </c>
      <c r="C248" s="1217"/>
      <c r="D248" s="1217" t="s">
        <v>3919</v>
      </c>
      <c r="E248" s="1217" t="s">
        <v>44</v>
      </c>
      <c r="F248" s="1217" t="s">
        <v>3626</v>
      </c>
      <c r="G248" s="1219">
        <v>24000</v>
      </c>
      <c r="H248" s="1853"/>
      <c r="I248" s="1221" t="s">
        <v>3453</v>
      </c>
      <c r="J248" s="1699"/>
      <c r="K248" s="1855">
        <f>G248*0.12</f>
        <v>2880</v>
      </c>
      <c r="L248" s="1846"/>
      <c r="M248" s="1845"/>
      <c r="N248" s="1239"/>
      <c r="O248" s="1239">
        <v>14300</v>
      </c>
      <c r="P248" s="1670"/>
      <c r="Q248" s="1239"/>
      <c r="R248" s="1239"/>
      <c r="S248" s="1239"/>
      <c r="T248" s="1239"/>
      <c r="U248" s="1239">
        <f t="shared" si="2"/>
        <v>6820</v>
      </c>
      <c r="V248" s="1357">
        <f t="shared" si="3"/>
        <v>0.28416666666666668</v>
      </c>
      <c r="X248" s="1217" t="s">
        <v>27</v>
      </c>
      <c r="Z248" s="1885" t="s">
        <v>7706</v>
      </c>
      <c r="AA248" s="1562"/>
    </row>
    <row r="249" spans="1:27" ht="13.8">
      <c r="A249" s="1884">
        <v>44759</v>
      </c>
      <c r="B249" s="1217" t="s">
        <v>1170</v>
      </c>
      <c r="C249" s="1217" t="s">
        <v>3456</v>
      </c>
      <c r="D249" s="1217" t="s">
        <v>3503</v>
      </c>
      <c r="E249" s="1217" t="s">
        <v>86</v>
      </c>
      <c r="F249" s="1217" t="s">
        <v>3524</v>
      </c>
      <c r="G249" s="1219">
        <v>16000</v>
      </c>
      <c r="H249" s="1853"/>
      <c r="I249" s="1221" t="s">
        <v>3453</v>
      </c>
      <c r="J249" s="1699"/>
      <c r="K249" s="1845" t="e">
        <f ca="1">_xludf.IFS(C249="成田机场",3000,C249="羽田机场",1200,D249="NearMe",1000)</f>
        <v>#NAME?</v>
      </c>
      <c r="L249" s="1846"/>
      <c r="M249" s="1845" t="e">
        <f ca="1">_xludf.IFS(C249="成田机场",4000,C249="羽田机场",1000)</f>
        <v>#NAME?</v>
      </c>
      <c r="N249" s="1239"/>
      <c r="O249" s="1239">
        <v>4000</v>
      </c>
      <c r="P249" s="1670"/>
      <c r="Q249" s="1239"/>
      <c r="R249" s="1239"/>
      <c r="S249" s="1239"/>
      <c r="T249" s="1239"/>
      <c r="U249" s="1239" t="e">
        <f t="shared" ca="1" si="2"/>
        <v>#NAME?</v>
      </c>
      <c r="V249" s="1357" t="e">
        <f t="shared" ca="1" si="3"/>
        <v>#NAME?</v>
      </c>
      <c r="X249" s="1217" t="s">
        <v>1540</v>
      </c>
      <c r="Z249" s="1885" t="s">
        <v>7707</v>
      </c>
      <c r="AA249" s="1562"/>
    </row>
    <row r="250" spans="1:27" ht="13.8">
      <c r="A250" s="1884">
        <v>44759</v>
      </c>
      <c r="B250" s="1217" t="s">
        <v>1906</v>
      </c>
      <c r="C250" s="1217"/>
      <c r="D250" s="1217" t="s">
        <v>3919</v>
      </c>
      <c r="E250" s="1217" t="s">
        <v>2979</v>
      </c>
      <c r="F250" s="1217" t="s">
        <v>3501</v>
      </c>
      <c r="G250" s="1219">
        <v>38400</v>
      </c>
      <c r="H250" s="1853"/>
      <c r="I250" s="1221" t="s">
        <v>3453</v>
      </c>
      <c r="J250" s="1861"/>
      <c r="K250" s="1855">
        <f t="shared" ref="K250:K251" si="78">G250*0.12</f>
        <v>4608</v>
      </c>
      <c r="L250" s="1846"/>
      <c r="M250" s="1845"/>
      <c r="N250" s="1239"/>
      <c r="O250" s="1239">
        <v>23400</v>
      </c>
      <c r="P250" s="1670"/>
      <c r="Q250" s="1239"/>
      <c r="R250" s="1239"/>
      <c r="S250" s="1239"/>
      <c r="T250" s="1239"/>
      <c r="U250" s="1239">
        <f t="shared" si="2"/>
        <v>10392</v>
      </c>
      <c r="V250" s="1357">
        <f t="shared" si="3"/>
        <v>0.270625</v>
      </c>
      <c r="X250" s="1217" t="s">
        <v>27</v>
      </c>
      <c r="Z250" s="1885" t="s">
        <v>7708</v>
      </c>
      <c r="AA250" s="1562"/>
    </row>
    <row r="251" spans="1:27" ht="13.8">
      <c r="A251" s="1884">
        <v>44759</v>
      </c>
      <c r="B251" s="1217" t="s">
        <v>1906</v>
      </c>
      <c r="C251" s="1217"/>
      <c r="D251" s="1217" t="s">
        <v>3919</v>
      </c>
      <c r="E251" s="1217" t="s">
        <v>40</v>
      </c>
      <c r="F251" s="1217" t="s">
        <v>3477</v>
      </c>
      <c r="G251" s="1219">
        <v>38400</v>
      </c>
      <c r="H251" s="1853"/>
      <c r="I251" s="1221" t="s">
        <v>3453</v>
      </c>
      <c r="J251" s="1699"/>
      <c r="K251" s="1855">
        <f t="shared" si="78"/>
        <v>4608</v>
      </c>
      <c r="L251" s="1846"/>
      <c r="M251" s="1845"/>
      <c r="N251" s="1239">
        <f>(38400-K251-M251)*0.7</f>
        <v>23654.399999999998</v>
      </c>
      <c r="O251" s="1239"/>
      <c r="P251" s="1670"/>
      <c r="Q251" s="1239"/>
      <c r="R251" s="1239"/>
      <c r="S251" s="1239"/>
      <c r="T251" s="1239"/>
      <c r="U251" s="1239">
        <f t="shared" si="2"/>
        <v>10137.600000000002</v>
      </c>
      <c r="V251" s="1357">
        <f t="shared" si="3"/>
        <v>0.26400000000000007</v>
      </c>
      <c r="X251" s="1217" t="s">
        <v>27</v>
      </c>
      <c r="Z251" s="1885" t="s">
        <v>7709</v>
      </c>
      <c r="AA251" s="1562"/>
    </row>
    <row r="252" spans="1:27" ht="13.8">
      <c r="A252" s="1884">
        <v>44759</v>
      </c>
      <c r="B252" s="1217" t="s">
        <v>570</v>
      </c>
      <c r="C252" s="1217" t="s">
        <v>3456</v>
      </c>
      <c r="D252" s="1217" t="s">
        <v>3503</v>
      </c>
      <c r="E252" s="1217" t="s">
        <v>94</v>
      </c>
      <c r="F252" s="1217" t="s">
        <v>3471</v>
      </c>
      <c r="G252" s="1219">
        <v>16000</v>
      </c>
      <c r="H252" s="1853"/>
      <c r="I252" s="1221" t="s">
        <v>3453</v>
      </c>
      <c r="J252" s="1699"/>
      <c r="K252" s="1845" t="e">
        <f t="shared" ref="K252:K258" ca="1" si="79">_xludf.IFS(C252="成田机场",3000,C252="羽田机场",1200,D252="NearMe",1000)</f>
        <v>#NAME?</v>
      </c>
      <c r="L252" s="1846"/>
      <c r="M252" s="1845" t="e">
        <f t="shared" ref="M252:M258" ca="1" si="80">_xludf.IFS(C252="成田机场",4000,C252="羽田机场",1000)</f>
        <v>#NAME?</v>
      </c>
      <c r="N252" s="1239"/>
      <c r="O252" s="1239">
        <v>4000</v>
      </c>
      <c r="P252" s="1670"/>
      <c r="Q252" s="1239"/>
      <c r="R252" s="1239"/>
      <c r="S252" s="1239"/>
      <c r="T252" s="1239"/>
      <c r="U252" s="1239" t="e">
        <f t="shared" ca="1" si="2"/>
        <v>#NAME?</v>
      </c>
      <c r="V252" s="1357" t="e">
        <f t="shared" ca="1" si="3"/>
        <v>#NAME?</v>
      </c>
      <c r="X252" s="1217" t="s">
        <v>1540</v>
      </c>
      <c r="Z252" s="1885" t="s">
        <v>7710</v>
      </c>
      <c r="AA252" s="1562"/>
    </row>
    <row r="253" spans="1:27" ht="13.8">
      <c r="A253" s="1884">
        <v>44759</v>
      </c>
      <c r="B253" s="1217" t="s">
        <v>570</v>
      </c>
      <c r="C253" s="1217" t="s">
        <v>3456</v>
      </c>
      <c r="D253" s="1217" t="s">
        <v>3503</v>
      </c>
      <c r="E253" s="1217" t="s">
        <v>1540</v>
      </c>
      <c r="F253" s="1217" t="s">
        <v>4322</v>
      </c>
      <c r="G253" s="1219">
        <v>16000</v>
      </c>
      <c r="H253" s="1853"/>
      <c r="I253" s="1221" t="s">
        <v>3453</v>
      </c>
      <c r="J253" s="1699"/>
      <c r="K253" s="1845" t="e">
        <f t="shared" ca="1" si="79"/>
        <v>#NAME?</v>
      </c>
      <c r="L253" s="1846"/>
      <c r="M253" s="1845" t="e">
        <f t="shared" ca="1" si="80"/>
        <v>#NAME?</v>
      </c>
      <c r="N253" s="1239"/>
      <c r="O253" s="1239">
        <v>5000</v>
      </c>
      <c r="P253" s="1670"/>
      <c r="Q253" s="1239"/>
      <c r="R253" s="1239"/>
      <c r="S253" s="1239"/>
      <c r="T253" s="1239"/>
      <c r="U253" s="1239" t="e">
        <f t="shared" ca="1" si="2"/>
        <v>#NAME?</v>
      </c>
      <c r="V253" s="1357" t="e">
        <f t="shared" ca="1" si="3"/>
        <v>#NAME?</v>
      </c>
      <c r="X253" s="1217" t="s">
        <v>1540</v>
      </c>
      <c r="Z253" s="1885" t="s">
        <v>7711</v>
      </c>
      <c r="AA253" s="1562"/>
    </row>
    <row r="254" spans="1:27" ht="13.8">
      <c r="A254" s="1884">
        <v>44759</v>
      </c>
      <c r="B254" s="1217" t="s">
        <v>570</v>
      </c>
      <c r="C254" s="1217" t="s">
        <v>3456</v>
      </c>
      <c r="D254" s="1217" t="s">
        <v>3503</v>
      </c>
      <c r="E254" s="1217" t="s">
        <v>86</v>
      </c>
      <c r="F254" s="1217" t="s">
        <v>3524</v>
      </c>
      <c r="G254" s="1219">
        <v>30040</v>
      </c>
      <c r="H254" s="1853"/>
      <c r="I254" s="1221" t="s">
        <v>3453</v>
      </c>
      <c r="J254" s="1699"/>
      <c r="K254" s="1845" t="e">
        <f t="shared" ca="1" si="79"/>
        <v>#NAME?</v>
      </c>
      <c r="L254" s="1846"/>
      <c r="M254" s="1845" t="e">
        <f t="shared" ca="1" si="80"/>
        <v>#NAME?</v>
      </c>
      <c r="N254" s="1239"/>
      <c r="O254" s="1239">
        <v>8000</v>
      </c>
      <c r="P254" s="1670"/>
      <c r="Q254" s="1239"/>
      <c r="R254" s="1239"/>
      <c r="S254" s="1239"/>
      <c r="T254" s="1239"/>
      <c r="U254" s="1239" t="e">
        <f t="shared" ca="1" si="2"/>
        <v>#NAME?</v>
      </c>
      <c r="V254" s="1357" t="e">
        <f t="shared" ca="1" si="3"/>
        <v>#NAME?</v>
      </c>
      <c r="X254" s="1217" t="s">
        <v>1540</v>
      </c>
      <c r="Z254" s="1885" t="s">
        <v>7460</v>
      </c>
      <c r="AA254" s="1562"/>
    </row>
    <row r="255" spans="1:27" ht="13.8">
      <c r="A255" s="1884">
        <v>44759</v>
      </c>
      <c r="B255" s="1217" t="s">
        <v>570</v>
      </c>
      <c r="C255" s="1217" t="s">
        <v>3456</v>
      </c>
      <c r="D255" s="1217" t="s">
        <v>3503</v>
      </c>
      <c r="E255" s="1217" t="s">
        <v>5661</v>
      </c>
      <c r="F255" s="1217" t="s">
        <v>3492</v>
      </c>
      <c r="G255" s="1219">
        <v>16000</v>
      </c>
      <c r="H255" s="1853"/>
      <c r="I255" s="1221" t="s">
        <v>3453</v>
      </c>
      <c r="J255" s="1699"/>
      <c r="K255" s="1845" t="e">
        <f t="shared" ca="1" si="79"/>
        <v>#NAME?</v>
      </c>
      <c r="L255" s="1846"/>
      <c r="M255" s="1845" t="e">
        <f t="shared" ca="1" si="80"/>
        <v>#NAME?</v>
      </c>
      <c r="N255" s="1239" t="e">
        <f ca="1">(15000-K255-M255)*0.7</f>
        <v>#NAME?</v>
      </c>
      <c r="O255" s="1239"/>
      <c r="P255" s="1670"/>
      <c r="Q255" s="1239"/>
      <c r="R255" s="1239"/>
      <c r="S255" s="1239"/>
      <c r="T255" s="1239"/>
      <c r="U255" s="1239" t="e">
        <f t="shared" ca="1" si="2"/>
        <v>#NAME?</v>
      </c>
      <c r="V255" s="1357" t="e">
        <f t="shared" ca="1" si="3"/>
        <v>#NAME?</v>
      </c>
      <c r="X255" s="1217" t="s">
        <v>1540</v>
      </c>
      <c r="Z255" s="1885" t="s">
        <v>7712</v>
      </c>
      <c r="AA255" s="1562"/>
    </row>
    <row r="256" spans="1:27" ht="13.8">
      <c r="A256" s="1884">
        <v>44759</v>
      </c>
      <c r="B256" s="1217" t="s">
        <v>570</v>
      </c>
      <c r="C256" s="1217" t="s">
        <v>3456</v>
      </c>
      <c r="D256" s="1217" t="s">
        <v>3503</v>
      </c>
      <c r="E256" s="1217" t="s">
        <v>3523</v>
      </c>
      <c r="F256" s="1217" t="s">
        <v>3515</v>
      </c>
      <c r="G256" s="1219">
        <v>16000</v>
      </c>
      <c r="H256" s="1853"/>
      <c r="I256" s="1221" t="s">
        <v>3453</v>
      </c>
      <c r="J256" s="1699"/>
      <c r="K256" s="1845" t="e">
        <f t="shared" ca="1" si="79"/>
        <v>#NAME?</v>
      </c>
      <c r="L256" s="1846"/>
      <c r="M256" s="1845" t="e">
        <f t="shared" ca="1" si="80"/>
        <v>#NAME?</v>
      </c>
      <c r="N256" s="1239" t="e">
        <f ca="1">(16500-K256-M256)*0.7</f>
        <v>#NAME?</v>
      </c>
      <c r="O256" s="1239"/>
      <c r="P256" s="1670"/>
      <c r="Q256" s="1239"/>
      <c r="R256" s="1239"/>
      <c r="S256" s="1239"/>
      <c r="T256" s="1239"/>
      <c r="U256" s="1239" t="e">
        <f t="shared" ca="1" si="2"/>
        <v>#NAME?</v>
      </c>
      <c r="V256" s="1357" t="e">
        <f t="shared" ca="1" si="3"/>
        <v>#NAME?</v>
      </c>
      <c r="X256" s="1217" t="s">
        <v>1540</v>
      </c>
      <c r="Z256" s="1885" t="s">
        <v>7713</v>
      </c>
      <c r="AA256" s="1562"/>
    </row>
    <row r="257" spans="1:35" ht="13.8">
      <c r="A257" s="1884">
        <v>44759</v>
      </c>
      <c r="B257" s="1217" t="s">
        <v>570</v>
      </c>
      <c r="C257" s="1217" t="s">
        <v>3456</v>
      </c>
      <c r="D257" s="1217" t="s">
        <v>3503</v>
      </c>
      <c r="E257" s="1217" t="s">
        <v>86</v>
      </c>
      <c r="F257" s="1217" t="s">
        <v>3524</v>
      </c>
      <c r="G257" s="1219">
        <v>16000</v>
      </c>
      <c r="H257" s="1853"/>
      <c r="I257" s="1221" t="s">
        <v>3453</v>
      </c>
      <c r="J257" s="1699"/>
      <c r="K257" s="1845" t="e">
        <f t="shared" ca="1" si="79"/>
        <v>#NAME?</v>
      </c>
      <c r="L257" s="1846"/>
      <c r="M257" s="1845" t="e">
        <f t="shared" ca="1" si="80"/>
        <v>#NAME?</v>
      </c>
      <c r="N257" s="1239"/>
      <c r="O257" s="1239">
        <v>4000</v>
      </c>
      <c r="P257" s="1670"/>
      <c r="Q257" s="1239"/>
      <c r="R257" s="1239"/>
      <c r="S257" s="1239"/>
      <c r="T257" s="1239"/>
      <c r="U257" s="1239" t="e">
        <f t="shared" ca="1" si="2"/>
        <v>#NAME?</v>
      </c>
      <c r="V257" s="1357" t="e">
        <f t="shared" ca="1" si="3"/>
        <v>#NAME?</v>
      </c>
      <c r="X257" s="1217" t="s">
        <v>1540</v>
      </c>
      <c r="Z257" s="1885" t="s">
        <v>7714</v>
      </c>
      <c r="AA257" s="1562"/>
    </row>
    <row r="258" spans="1:35" ht="13.8">
      <c r="A258" s="1886">
        <v>44759</v>
      </c>
      <c r="B258" s="1246" t="s">
        <v>570</v>
      </c>
      <c r="C258" s="1246" t="s">
        <v>3456</v>
      </c>
      <c r="D258" s="1246" t="s">
        <v>3807</v>
      </c>
      <c r="E258" s="1246" t="s">
        <v>94</v>
      </c>
      <c r="F258" s="1246" t="s">
        <v>3471</v>
      </c>
      <c r="G258" s="1248">
        <v>18000</v>
      </c>
      <c r="H258" s="1853"/>
      <c r="I258" s="1250" t="s">
        <v>3453</v>
      </c>
      <c r="J258" s="1870">
        <v>1800</v>
      </c>
      <c r="K258" s="1865" t="e">
        <f t="shared" ca="1" si="79"/>
        <v>#NAME?</v>
      </c>
      <c r="L258" s="1867"/>
      <c r="M258" s="1865" t="e">
        <f t="shared" ca="1" si="80"/>
        <v>#NAME?</v>
      </c>
      <c r="N258" s="1256"/>
      <c r="O258" s="1256">
        <v>4000</v>
      </c>
      <c r="P258" s="1876"/>
      <c r="Q258" s="1256"/>
      <c r="R258" s="1256"/>
      <c r="S258" s="1256"/>
      <c r="T258" s="1256"/>
      <c r="U258" s="1256" t="e">
        <f t="shared" ref="U258:U358" ca="1" si="81">G258-J258-K258-M258-N258-O258-P258-Q258-R258-S258-T258</f>
        <v>#NAME?</v>
      </c>
      <c r="V258" s="1364" t="e">
        <f t="shared" ref="V258:V484" ca="1" si="82">U258/G258</f>
        <v>#NAME?</v>
      </c>
      <c r="W258" s="1260"/>
      <c r="X258" s="1246" t="s">
        <v>105</v>
      </c>
      <c r="Y258" s="1260"/>
      <c r="Z258" s="1887" t="s">
        <v>7715</v>
      </c>
      <c r="AA258" s="1562"/>
    </row>
    <row r="259" spans="1:35" ht="13.8">
      <c r="A259" s="1877">
        <v>44760</v>
      </c>
      <c r="B259" s="1878" t="s">
        <v>1906</v>
      </c>
      <c r="C259" s="1878"/>
      <c r="D259" s="1878" t="s">
        <v>3919</v>
      </c>
      <c r="E259" s="1878" t="s">
        <v>43</v>
      </c>
      <c r="F259" s="1878" t="s">
        <v>3517</v>
      </c>
      <c r="G259" s="1879">
        <v>26400</v>
      </c>
      <c r="H259" s="1853"/>
      <c r="I259" s="1880" t="s">
        <v>3453</v>
      </c>
      <c r="J259" s="1854"/>
      <c r="K259" s="1855">
        <f>G259*0.12</f>
        <v>3168</v>
      </c>
      <c r="L259" s="1856"/>
      <c r="M259" s="1855"/>
      <c r="N259" s="1229">
        <f>(26400-K259-M259)*0.7</f>
        <v>16262.4</v>
      </c>
      <c r="O259" s="1229"/>
      <c r="P259" s="1881"/>
      <c r="Q259" s="1229"/>
      <c r="R259" s="1229"/>
      <c r="S259" s="1229"/>
      <c r="T259" s="1229"/>
      <c r="U259" s="1229">
        <f t="shared" si="81"/>
        <v>6969.6</v>
      </c>
      <c r="V259" s="1882">
        <f t="shared" si="82"/>
        <v>0.26400000000000001</v>
      </c>
      <c r="W259" s="1227"/>
      <c r="X259" s="1878" t="s">
        <v>27</v>
      </c>
      <c r="Y259" s="1227"/>
      <c r="Z259" s="1883" t="s">
        <v>7716</v>
      </c>
      <c r="AA259" s="1562"/>
    </row>
    <row r="260" spans="1:35" ht="13.8">
      <c r="A260" s="1884">
        <v>44760</v>
      </c>
      <c r="B260" s="1217" t="s">
        <v>1170</v>
      </c>
      <c r="C260" s="1217" t="s">
        <v>3446</v>
      </c>
      <c r="D260" s="1217" t="s">
        <v>6933</v>
      </c>
      <c r="E260" s="1217" t="s">
        <v>55</v>
      </c>
      <c r="F260" s="1217" t="s">
        <v>3449</v>
      </c>
      <c r="G260" s="1219">
        <v>15000</v>
      </c>
      <c r="H260" s="1853"/>
      <c r="I260" s="1221" t="s">
        <v>3453</v>
      </c>
      <c r="J260" s="1699"/>
      <c r="K260" s="1845">
        <v>2400</v>
      </c>
      <c r="L260" s="1846"/>
      <c r="M260" s="1845">
        <v>2000</v>
      </c>
      <c r="N260" s="1239"/>
      <c r="O260" s="1239">
        <v>4000</v>
      </c>
      <c r="P260" s="1670"/>
      <c r="Q260" s="1239"/>
      <c r="R260" s="1239"/>
      <c r="S260" s="1239"/>
      <c r="T260" s="1239"/>
      <c r="U260" s="1239">
        <f t="shared" si="81"/>
        <v>6600</v>
      </c>
      <c r="V260" s="1357">
        <f t="shared" si="82"/>
        <v>0.44</v>
      </c>
      <c r="X260" s="1217" t="s">
        <v>7717</v>
      </c>
      <c r="Z260" s="1885" t="s">
        <v>7462</v>
      </c>
      <c r="AA260" s="1562"/>
    </row>
    <row r="261" spans="1:35" ht="13.8">
      <c r="A261" s="1884">
        <v>44760</v>
      </c>
      <c r="B261" s="1217" t="s">
        <v>1906</v>
      </c>
      <c r="C261" s="1217"/>
      <c r="D261" s="1217" t="s">
        <v>3919</v>
      </c>
      <c r="E261" s="1217" t="s">
        <v>44</v>
      </c>
      <c r="F261" s="1217" t="s">
        <v>3629</v>
      </c>
      <c r="G261" s="1219">
        <v>36000</v>
      </c>
      <c r="H261" s="1853"/>
      <c r="I261" s="1221" t="s">
        <v>3453</v>
      </c>
      <c r="J261" s="1699"/>
      <c r="K261" s="1855">
        <f t="shared" ref="K261:K262" si="83">G261*0.12</f>
        <v>4320</v>
      </c>
      <c r="L261" s="1846"/>
      <c r="M261" s="1845"/>
      <c r="N261" s="1239"/>
      <c r="O261" s="1239">
        <v>22100</v>
      </c>
      <c r="P261" s="1670"/>
      <c r="Q261" s="1239"/>
      <c r="R261" s="1239"/>
      <c r="S261" s="1239"/>
      <c r="T261" s="1239"/>
      <c r="U261" s="1239">
        <f t="shared" si="81"/>
        <v>9580</v>
      </c>
      <c r="V261" s="1357">
        <f t="shared" si="82"/>
        <v>0.26611111111111113</v>
      </c>
      <c r="X261" s="1217" t="s">
        <v>27</v>
      </c>
      <c r="Z261" s="1885" t="s">
        <v>7718</v>
      </c>
      <c r="AA261" s="1868"/>
    </row>
    <row r="262" spans="1:35" ht="13.8">
      <c r="A262" s="1884">
        <v>44760</v>
      </c>
      <c r="B262" s="1217" t="s">
        <v>1906</v>
      </c>
      <c r="C262" s="1217"/>
      <c r="D262" s="1217" t="s">
        <v>3919</v>
      </c>
      <c r="E262" s="1217" t="s">
        <v>2979</v>
      </c>
      <c r="F262" s="1217" t="s">
        <v>3501</v>
      </c>
      <c r="G262" s="1219">
        <v>33600</v>
      </c>
      <c r="H262" s="1853"/>
      <c r="I262" s="1221" t="s">
        <v>3453</v>
      </c>
      <c r="J262" s="1699"/>
      <c r="K262" s="1855">
        <f t="shared" si="83"/>
        <v>4032</v>
      </c>
      <c r="L262" s="1846"/>
      <c r="M262" s="1845"/>
      <c r="N262" s="1239"/>
      <c r="O262" s="1239">
        <v>20800</v>
      </c>
      <c r="P262" s="1670"/>
      <c r="Q262" s="1239"/>
      <c r="R262" s="1239"/>
      <c r="S262" s="1239"/>
      <c r="T262" s="1239"/>
      <c r="U262" s="1239">
        <f t="shared" si="81"/>
        <v>8768</v>
      </c>
      <c r="V262" s="1357">
        <f t="shared" si="82"/>
        <v>0.26095238095238094</v>
      </c>
      <c r="X262" s="1217" t="s">
        <v>27</v>
      </c>
      <c r="Z262" s="1885" t="s">
        <v>7719</v>
      </c>
      <c r="AA262" s="1869"/>
    </row>
    <row r="263" spans="1:35" ht="13.8">
      <c r="A263" s="1907">
        <v>44760</v>
      </c>
      <c r="B263" s="1338" t="s">
        <v>1906</v>
      </c>
      <c r="C263" s="1338"/>
      <c r="D263" s="1338" t="s">
        <v>3807</v>
      </c>
      <c r="E263" s="1338" t="s">
        <v>52</v>
      </c>
      <c r="F263" s="1338" t="s">
        <v>3471</v>
      </c>
      <c r="G263" s="1908">
        <v>836000</v>
      </c>
      <c r="H263" s="1909"/>
      <c r="I263" s="1910" t="s">
        <v>3453</v>
      </c>
      <c r="J263" s="1911">
        <v>83600</v>
      </c>
      <c r="K263" s="1912">
        <f>37930+21050+3000</f>
        <v>61980</v>
      </c>
      <c r="L263" s="1912"/>
      <c r="M263" s="1913">
        <v>0</v>
      </c>
      <c r="N263" s="1407"/>
      <c r="O263" s="1407">
        <v>266000</v>
      </c>
      <c r="P263" s="1679"/>
      <c r="Q263" s="1276"/>
      <c r="R263" s="1276"/>
      <c r="S263" s="1276"/>
      <c r="T263" s="1276"/>
      <c r="U263" s="1276">
        <f t="shared" si="81"/>
        <v>424420</v>
      </c>
      <c r="V263" s="1383">
        <f t="shared" si="82"/>
        <v>0.50767942583732062</v>
      </c>
      <c r="W263" s="81"/>
      <c r="X263" s="1265" t="s">
        <v>105</v>
      </c>
      <c r="Y263" s="81"/>
      <c r="Z263" s="1906" t="s">
        <v>7720</v>
      </c>
      <c r="AA263" s="1914"/>
      <c r="AB263" s="81"/>
      <c r="AC263" s="81"/>
      <c r="AD263" s="81"/>
      <c r="AE263" s="81"/>
      <c r="AF263" s="81"/>
      <c r="AG263" s="81"/>
      <c r="AH263" s="81"/>
      <c r="AI263" s="81"/>
    </row>
    <row r="264" spans="1:35" ht="13.8">
      <c r="A264" s="1884">
        <v>44760</v>
      </c>
      <c r="B264" s="1217" t="s">
        <v>570</v>
      </c>
      <c r="C264" s="1217" t="s">
        <v>3446</v>
      </c>
      <c r="D264" s="1217" t="s">
        <v>3521</v>
      </c>
      <c r="E264" s="1217" t="s">
        <v>55</v>
      </c>
      <c r="F264" s="1217" t="s">
        <v>3449</v>
      </c>
      <c r="G264" s="1219">
        <v>15000</v>
      </c>
      <c r="H264" s="1853"/>
      <c r="I264" s="1221" t="s">
        <v>3453</v>
      </c>
      <c r="J264" s="1699"/>
      <c r="K264" s="1845">
        <v>2400</v>
      </c>
      <c r="L264" s="1846"/>
      <c r="M264" s="1845">
        <v>2000</v>
      </c>
      <c r="N264" s="1239"/>
      <c r="O264" s="1239">
        <v>4000</v>
      </c>
      <c r="P264" s="1670"/>
      <c r="Q264" s="1239"/>
      <c r="R264" s="1239"/>
      <c r="S264" s="1239"/>
      <c r="T264" s="1239"/>
      <c r="U264" s="1239">
        <f t="shared" si="81"/>
        <v>6600</v>
      </c>
      <c r="V264" s="1357">
        <f t="shared" si="82"/>
        <v>0.44</v>
      </c>
      <c r="X264" s="1217" t="s">
        <v>107</v>
      </c>
      <c r="Z264" s="1885" t="s">
        <v>7464</v>
      </c>
      <c r="AA264" s="1869"/>
    </row>
    <row r="265" spans="1:35" ht="13.8">
      <c r="A265" s="1884">
        <v>44760</v>
      </c>
      <c r="B265" s="1217" t="s">
        <v>570</v>
      </c>
      <c r="C265" s="1217" t="s">
        <v>3456</v>
      </c>
      <c r="D265" s="1217" t="s">
        <v>3503</v>
      </c>
      <c r="E265" s="1217" t="s">
        <v>86</v>
      </c>
      <c r="F265" s="1217" t="s">
        <v>3524</v>
      </c>
      <c r="G265" s="1219">
        <v>16000</v>
      </c>
      <c r="H265" s="1853"/>
      <c r="I265" s="1221" t="s">
        <v>3453</v>
      </c>
      <c r="J265" s="1699"/>
      <c r="K265" s="1845" t="e">
        <f ca="1">_xludf.IFS(C265="成田机场",3000,C265="羽田机场",1200,D265="NearMe",1000)</f>
        <v>#NAME?</v>
      </c>
      <c r="L265" s="1846"/>
      <c r="M265" s="1845" t="e">
        <f ca="1">_xludf.IFS(C265="成田机场",4000,C265="羽田机场",1000)</f>
        <v>#NAME?</v>
      </c>
      <c r="N265" s="1239"/>
      <c r="O265" s="1239">
        <v>4000</v>
      </c>
      <c r="P265" s="1670"/>
      <c r="Q265" s="1239"/>
      <c r="R265" s="1239"/>
      <c r="S265" s="1239"/>
      <c r="T265" s="1239"/>
      <c r="U265" s="1239" t="e">
        <f t="shared" ca="1" si="81"/>
        <v>#NAME?</v>
      </c>
      <c r="V265" s="1357" t="e">
        <f t="shared" ca="1" si="82"/>
        <v>#NAME?</v>
      </c>
      <c r="X265" s="1217" t="s">
        <v>1540</v>
      </c>
      <c r="Z265" s="1885" t="s">
        <v>7721</v>
      </c>
      <c r="AA265" s="1869"/>
    </row>
    <row r="266" spans="1:35" ht="13.8">
      <c r="A266" s="1884">
        <v>44760</v>
      </c>
      <c r="B266" s="1217" t="s">
        <v>1906</v>
      </c>
      <c r="C266" s="1217"/>
      <c r="D266" s="1217" t="s">
        <v>3919</v>
      </c>
      <c r="E266" s="1217" t="s">
        <v>45</v>
      </c>
      <c r="F266" s="1217" t="s">
        <v>3515</v>
      </c>
      <c r="G266" s="1219">
        <v>26400</v>
      </c>
      <c r="H266" s="1853"/>
      <c r="I266" s="1221" t="s">
        <v>3453</v>
      </c>
      <c r="J266" s="1699"/>
      <c r="K266" s="1855">
        <f t="shared" ref="K266:K267" si="84">G266*0.12</f>
        <v>3168</v>
      </c>
      <c r="L266" s="1846"/>
      <c r="M266" s="1845"/>
      <c r="N266" s="1239"/>
      <c r="O266" s="1239">
        <v>15600</v>
      </c>
      <c r="P266" s="1670"/>
      <c r="Q266" s="1239"/>
      <c r="R266" s="1239"/>
      <c r="S266" s="1239"/>
      <c r="T266" s="1239"/>
      <c r="U266" s="1239">
        <f t="shared" si="81"/>
        <v>7632</v>
      </c>
      <c r="V266" s="1357">
        <f t="shared" si="82"/>
        <v>0.28909090909090907</v>
      </c>
      <c r="X266" s="1217" t="s">
        <v>27</v>
      </c>
      <c r="Z266" s="1885" t="s">
        <v>7722</v>
      </c>
      <c r="AA266" s="1869"/>
    </row>
    <row r="267" spans="1:35" ht="13.8">
      <c r="A267" s="1884">
        <v>44760</v>
      </c>
      <c r="B267" s="1217" t="s">
        <v>1906</v>
      </c>
      <c r="C267" s="1217"/>
      <c r="D267" s="1217" t="s">
        <v>3919</v>
      </c>
      <c r="E267" s="1217" t="s">
        <v>49</v>
      </c>
      <c r="F267" s="1217" t="s">
        <v>3486</v>
      </c>
      <c r="G267" s="1219">
        <v>26400</v>
      </c>
      <c r="H267" s="1853"/>
      <c r="I267" s="1221" t="s">
        <v>3453</v>
      </c>
      <c r="J267" s="1699"/>
      <c r="K267" s="1855">
        <f t="shared" si="84"/>
        <v>3168</v>
      </c>
      <c r="L267" s="1846"/>
      <c r="M267" s="1845"/>
      <c r="N267" s="1239">
        <f>(26400-K267-M267)*0.7</f>
        <v>16262.4</v>
      </c>
      <c r="O267" s="1239"/>
      <c r="P267" s="1670"/>
      <c r="Q267" s="1239"/>
      <c r="R267" s="1239"/>
      <c r="S267" s="1239"/>
      <c r="T267" s="1239"/>
      <c r="U267" s="1239">
        <f t="shared" si="81"/>
        <v>6969.6</v>
      </c>
      <c r="V267" s="1357">
        <f t="shared" si="82"/>
        <v>0.26400000000000001</v>
      </c>
      <c r="X267" s="1217" t="s">
        <v>27</v>
      </c>
      <c r="Z267" s="1885" t="s">
        <v>7723</v>
      </c>
      <c r="AA267" s="1869"/>
    </row>
    <row r="268" spans="1:35" ht="13.8">
      <c r="A268" s="1886">
        <v>44760</v>
      </c>
      <c r="B268" s="1246" t="s">
        <v>1906</v>
      </c>
      <c r="C268" s="1246"/>
      <c r="D268" s="1246" t="s">
        <v>255</v>
      </c>
      <c r="E268" s="1246" t="s">
        <v>86</v>
      </c>
      <c r="F268" s="1246" t="s">
        <v>3524</v>
      </c>
      <c r="G268" s="1248">
        <v>40000</v>
      </c>
      <c r="H268" s="1853"/>
      <c r="I268" s="1250" t="s">
        <v>3453</v>
      </c>
      <c r="J268" s="1864"/>
      <c r="K268" s="1915">
        <v>5004</v>
      </c>
      <c r="L268" s="1867"/>
      <c r="M268" s="1865">
        <v>8000</v>
      </c>
      <c r="N268" s="1239"/>
      <c r="O268" s="1256">
        <v>8000</v>
      </c>
      <c r="P268" s="1876"/>
      <c r="Q268" s="1256"/>
      <c r="R268" s="1256"/>
      <c r="S268" s="1256"/>
      <c r="T268" s="1256"/>
      <c r="U268" s="1256">
        <f t="shared" si="81"/>
        <v>18996</v>
      </c>
      <c r="V268" s="1364">
        <f t="shared" si="82"/>
        <v>0.47489999999999999</v>
      </c>
      <c r="W268" s="1260"/>
      <c r="X268" s="1246" t="s">
        <v>107</v>
      </c>
      <c r="Y268" s="1260"/>
      <c r="Z268" s="1887" t="s">
        <v>7466</v>
      </c>
      <c r="AA268" s="1871"/>
    </row>
    <row r="269" spans="1:35" ht="13.8">
      <c r="A269" s="1877">
        <v>44761</v>
      </c>
      <c r="B269" s="1878" t="s">
        <v>1906</v>
      </c>
      <c r="C269" s="1878"/>
      <c r="D269" s="1878" t="s">
        <v>3919</v>
      </c>
      <c r="E269" s="1878" t="s">
        <v>43</v>
      </c>
      <c r="F269" s="1878" t="s">
        <v>3486</v>
      </c>
      <c r="G269" s="1879">
        <v>21600</v>
      </c>
      <c r="H269" s="1853"/>
      <c r="I269" s="1880" t="s">
        <v>3453</v>
      </c>
      <c r="J269" s="1854"/>
      <c r="K269" s="1855">
        <f t="shared" ref="K269:K270" si="85">G269*0.12</f>
        <v>2592</v>
      </c>
      <c r="L269" s="1856"/>
      <c r="M269" s="1855"/>
      <c r="N269" s="1229">
        <f>(21600-K269-M269)*0.7</f>
        <v>13305.599999999999</v>
      </c>
      <c r="O269" s="1229"/>
      <c r="P269" s="1881"/>
      <c r="Q269" s="1229"/>
      <c r="R269" s="1229"/>
      <c r="S269" s="1229"/>
      <c r="T269" s="1229"/>
      <c r="U269" s="1229">
        <f t="shared" si="81"/>
        <v>5702.4000000000015</v>
      </c>
      <c r="V269" s="1882">
        <f t="shared" si="82"/>
        <v>0.26400000000000007</v>
      </c>
      <c r="W269" s="1227"/>
      <c r="X269" s="1878" t="s">
        <v>27</v>
      </c>
      <c r="Y269" s="1227"/>
      <c r="Z269" s="1883" t="s">
        <v>7724</v>
      </c>
      <c r="AA269" s="1562"/>
    </row>
    <row r="270" spans="1:35" ht="13.8">
      <c r="A270" s="1884">
        <v>44761</v>
      </c>
      <c r="B270" s="1217" t="s">
        <v>1906</v>
      </c>
      <c r="C270" s="1217"/>
      <c r="D270" s="1217" t="s">
        <v>3919</v>
      </c>
      <c r="E270" s="1217" t="s">
        <v>45</v>
      </c>
      <c r="F270" s="1217" t="s">
        <v>4322</v>
      </c>
      <c r="G270" s="1219">
        <v>24000</v>
      </c>
      <c r="H270" s="1853"/>
      <c r="I270" s="1221" t="s">
        <v>3453</v>
      </c>
      <c r="J270" s="1699"/>
      <c r="K270" s="1855">
        <f t="shared" si="85"/>
        <v>2880</v>
      </c>
      <c r="L270" s="1846"/>
      <c r="M270" s="1845"/>
      <c r="N270" s="1239"/>
      <c r="O270" s="1239">
        <v>14300</v>
      </c>
      <c r="P270" s="1670"/>
      <c r="Q270" s="1239"/>
      <c r="R270" s="1239"/>
      <c r="S270" s="1239"/>
      <c r="T270" s="1239"/>
      <c r="U270" s="1239">
        <f t="shared" si="81"/>
        <v>6820</v>
      </c>
      <c r="V270" s="1357">
        <f t="shared" si="82"/>
        <v>0.28416666666666668</v>
      </c>
      <c r="X270" s="1217" t="s">
        <v>27</v>
      </c>
      <c r="Z270" s="1885" t="s">
        <v>7725</v>
      </c>
      <c r="AA270" s="1562"/>
    </row>
    <row r="271" spans="1:35" ht="13.8">
      <c r="A271" s="1884">
        <v>44761</v>
      </c>
      <c r="B271" s="1217" t="s">
        <v>3473</v>
      </c>
      <c r="C271" s="1217"/>
      <c r="D271" s="1217" t="s">
        <v>3570</v>
      </c>
      <c r="E271" s="1217" t="s">
        <v>3910</v>
      </c>
      <c r="F271" s="1217" t="s">
        <v>3571</v>
      </c>
      <c r="G271" s="1219">
        <v>11000</v>
      </c>
      <c r="H271" s="1853"/>
      <c r="I271" s="1221" t="s">
        <v>3453</v>
      </c>
      <c r="J271" s="1699"/>
      <c r="K271" s="1845" t="e">
        <f t="shared" ref="K271:K273" ca="1" si="86">_xludf.IFS(C271="成田机场",3000,C271="羽田机场",1200,D271="NearMe",1000)</f>
        <v>#NAME?</v>
      </c>
      <c r="L271" s="1846"/>
      <c r="M271" s="1845"/>
      <c r="N271" s="1239"/>
      <c r="O271" s="1239">
        <v>5300</v>
      </c>
      <c r="P271" s="1670"/>
      <c r="Q271" s="1239"/>
      <c r="R271" s="1239"/>
      <c r="S271" s="1239"/>
      <c r="T271" s="1239"/>
      <c r="U271" s="1239" t="e">
        <f t="shared" ca="1" si="81"/>
        <v>#NAME?</v>
      </c>
      <c r="V271" s="1357" t="e">
        <f t="shared" ca="1" si="82"/>
        <v>#NAME?</v>
      </c>
      <c r="X271" s="1217" t="s">
        <v>3572</v>
      </c>
      <c r="Z271" s="1885" t="s">
        <v>7726</v>
      </c>
      <c r="AA271" s="1562"/>
    </row>
    <row r="272" spans="1:35" ht="13.8">
      <c r="A272" s="1884">
        <v>44761</v>
      </c>
      <c r="B272" s="1217" t="s">
        <v>3473</v>
      </c>
      <c r="C272" s="1217"/>
      <c r="D272" s="1217" t="s">
        <v>3570</v>
      </c>
      <c r="E272" s="1217" t="s">
        <v>55</v>
      </c>
      <c r="F272" s="1217" t="s">
        <v>3512</v>
      </c>
      <c r="G272" s="1219">
        <v>11000</v>
      </c>
      <c r="H272" s="1853"/>
      <c r="I272" s="1221" t="s">
        <v>3453</v>
      </c>
      <c r="J272" s="1699"/>
      <c r="K272" s="1845" t="e">
        <f t="shared" ca="1" si="86"/>
        <v>#NAME?</v>
      </c>
      <c r="L272" s="1846"/>
      <c r="M272" s="1845"/>
      <c r="N272" s="1239"/>
      <c r="O272" s="1239">
        <v>5300</v>
      </c>
      <c r="P272" s="1670"/>
      <c r="Q272" s="1239"/>
      <c r="R272" s="1239"/>
      <c r="S272" s="1239"/>
      <c r="T272" s="1239"/>
      <c r="U272" s="1239" t="e">
        <f t="shared" ca="1" si="81"/>
        <v>#NAME?</v>
      </c>
      <c r="V272" s="1357" t="e">
        <f t="shared" ca="1" si="82"/>
        <v>#NAME?</v>
      </c>
      <c r="X272" s="1217" t="s">
        <v>3572</v>
      </c>
      <c r="Z272" s="1885" t="s">
        <v>7727</v>
      </c>
      <c r="AA272" s="1562"/>
    </row>
    <row r="273" spans="1:35" ht="13.8">
      <c r="A273" s="1884">
        <v>44761</v>
      </c>
      <c r="B273" s="1217" t="s">
        <v>3473</v>
      </c>
      <c r="C273" s="1217"/>
      <c r="D273" s="1217" t="s">
        <v>3570</v>
      </c>
      <c r="E273" s="1217" t="s">
        <v>86</v>
      </c>
      <c r="F273" s="1217" t="s">
        <v>3547</v>
      </c>
      <c r="G273" s="1219">
        <v>8500</v>
      </c>
      <c r="H273" s="1853"/>
      <c r="I273" s="1221" t="s">
        <v>3453</v>
      </c>
      <c r="J273" s="1699"/>
      <c r="K273" s="1845" t="e">
        <f t="shared" ca="1" si="86"/>
        <v>#NAME?</v>
      </c>
      <c r="L273" s="1846"/>
      <c r="M273" s="1845"/>
      <c r="N273" s="1239"/>
      <c r="O273" s="1239">
        <v>4300</v>
      </c>
      <c r="P273" s="1670"/>
      <c r="Q273" s="1239"/>
      <c r="R273" s="1239"/>
      <c r="S273" s="1239"/>
      <c r="T273" s="1239"/>
      <c r="U273" s="1239" t="e">
        <f t="shared" ca="1" si="81"/>
        <v>#NAME?</v>
      </c>
      <c r="V273" s="1357" t="e">
        <f t="shared" ca="1" si="82"/>
        <v>#NAME?</v>
      </c>
      <c r="X273" s="1217" t="s">
        <v>3572</v>
      </c>
      <c r="Z273" s="1885" t="s">
        <v>7728</v>
      </c>
      <c r="AA273" s="1562"/>
    </row>
    <row r="274" spans="1:35" ht="13.8">
      <c r="A274" s="1884">
        <v>44761</v>
      </c>
      <c r="B274" s="1217" t="s">
        <v>3473</v>
      </c>
      <c r="C274" s="1217"/>
      <c r="D274" s="1217" t="s">
        <v>3521</v>
      </c>
      <c r="E274" s="1217" t="s">
        <v>55</v>
      </c>
      <c r="F274" s="1217" t="s">
        <v>3512</v>
      </c>
      <c r="G274" s="1219">
        <v>5000</v>
      </c>
      <c r="H274" s="1853"/>
      <c r="I274" s="1221" t="s">
        <v>3453</v>
      </c>
      <c r="J274" s="1699"/>
      <c r="K274" s="1845">
        <v>1000</v>
      </c>
      <c r="L274" s="1846"/>
      <c r="M274" s="1845"/>
      <c r="N274" s="1239"/>
      <c r="O274" s="1239">
        <v>3000</v>
      </c>
      <c r="P274" s="1670"/>
      <c r="Q274" s="1239"/>
      <c r="R274" s="1239"/>
      <c r="S274" s="1239"/>
      <c r="T274" s="1239"/>
      <c r="U274" s="1239">
        <f t="shared" si="81"/>
        <v>1000</v>
      </c>
      <c r="V274" s="1357">
        <f t="shared" si="82"/>
        <v>0.2</v>
      </c>
      <c r="X274" s="1217" t="s">
        <v>107</v>
      </c>
      <c r="Z274" s="1885" t="s">
        <v>7729</v>
      </c>
      <c r="AA274" s="1562"/>
    </row>
    <row r="275" spans="1:35" ht="13.8">
      <c r="A275" s="1884">
        <v>44761</v>
      </c>
      <c r="B275" s="1217" t="s">
        <v>1906</v>
      </c>
      <c r="C275" s="1217"/>
      <c r="D275" s="1217" t="s">
        <v>3919</v>
      </c>
      <c r="E275" s="1217" t="s">
        <v>40</v>
      </c>
      <c r="F275" s="1217" t="s">
        <v>3449</v>
      </c>
      <c r="G275" s="1219">
        <v>26400</v>
      </c>
      <c r="H275" s="1853"/>
      <c r="I275" s="1221" t="s">
        <v>3453</v>
      </c>
      <c r="J275" s="1699"/>
      <c r="K275" s="1855">
        <f>G275*0.12</f>
        <v>3168</v>
      </c>
      <c r="L275" s="1846"/>
      <c r="M275" s="1845"/>
      <c r="N275" s="1239">
        <f>(G275-K275-M275)*0.7</f>
        <v>16262.4</v>
      </c>
      <c r="O275" s="1239"/>
      <c r="P275" s="1670"/>
      <c r="Q275" s="1239"/>
      <c r="R275" s="1239"/>
      <c r="S275" s="1239"/>
      <c r="T275" s="1239"/>
      <c r="U275" s="1239">
        <f t="shared" si="81"/>
        <v>6969.6</v>
      </c>
      <c r="V275" s="1357">
        <f t="shared" si="82"/>
        <v>0.26400000000000001</v>
      </c>
      <c r="X275" s="1217" t="s">
        <v>27</v>
      </c>
      <c r="Z275" s="1885" t="s">
        <v>7730</v>
      </c>
      <c r="AA275" s="1562"/>
    </row>
    <row r="276" spans="1:35" ht="13.8">
      <c r="A276" s="1884">
        <v>44761</v>
      </c>
      <c r="B276" s="1217" t="s">
        <v>570</v>
      </c>
      <c r="C276" s="1217" t="s">
        <v>3446</v>
      </c>
      <c r="D276" s="1217" t="s">
        <v>6994</v>
      </c>
      <c r="E276" s="1217" t="s">
        <v>60</v>
      </c>
      <c r="F276" s="1217" t="s">
        <v>3524</v>
      </c>
      <c r="G276" s="1219">
        <v>15000</v>
      </c>
      <c r="H276" s="1853"/>
      <c r="I276" s="1221" t="s">
        <v>3453</v>
      </c>
      <c r="J276" s="1699"/>
      <c r="K276" s="1845" t="e">
        <f ca="1">_xludf.IFS(C276="成田机场",3000,C276="羽田机场",1200,D276="NearMe",1000)</f>
        <v>#NAME?</v>
      </c>
      <c r="L276" s="1846"/>
      <c r="M276" s="1845" t="e">
        <f ca="1">_xludf.IFS(C276="成田机场",4000,C276="羽田机场",1000)</f>
        <v>#NAME?</v>
      </c>
      <c r="N276" s="1239" t="e">
        <f ca="1">(8500-K276-M276)*0.7</f>
        <v>#NAME?</v>
      </c>
      <c r="O276" s="1239"/>
      <c r="P276" s="1670"/>
      <c r="Q276" s="1239"/>
      <c r="R276" s="1239"/>
      <c r="S276" s="1239"/>
      <c r="T276" s="1239"/>
      <c r="U276" s="1239" t="e">
        <f t="shared" ca="1" si="81"/>
        <v>#NAME?</v>
      </c>
      <c r="V276" s="1357" t="e">
        <f t="shared" ca="1" si="82"/>
        <v>#NAME?</v>
      </c>
      <c r="X276" s="1217" t="s">
        <v>107</v>
      </c>
      <c r="Z276" s="1885" t="s">
        <v>7731</v>
      </c>
      <c r="AA276" s="1562"/>
    </row>
    <row r="277" spans="1:35" ht="13.8">
      <c r="A277" s="1884">
        <v>44761</v>
      </c>
      <c r="B277" s="1217" t="s">
        <v>1906</v>
      </c>
      <c r="C277" s="1217"/>
      <c r="D277" s="1217" t="s">
        <v>3919</v>
      </c>
      <c r="E277" s="1217" t="s">
        <v>2979</v>
      </c>
      <c r="F277" s="1217" t="s">
        <v>3501</v>
      </c>
      <c r="G277" s="1219">
        <v>43200</v>
      </c>
      <c r="H277" s="1853"/>
      <c r="I277" s="1221" t="s">
        <v>3453</v>
      </c>
      <c r="J277" s="1699"/>
      <c r="K277" s="1855">
        <f>G277*0.12</f>
        <v>5184</v>
      </c>
      <c r="L277" s="1846"/>
      <c r="M277" s="1845"/>
      <c r="N277" s="1239"/>
      <c r="O277" s="1239">
        <v>26000</v>
      </c>
      <c r="P277" s="1670"/>
      <c r="Q277" s="1239"/>
      <c r="R277" s="1239"/>
      <c r="S277" s="1239"/>
      <c r="T277" s="1239"/>
      <c r="U277" s="1239">
        <f t="shared" si="81"/>
        <v>12016</v>
      </c>
      <c r="V277" s="1357">
        <f t="shared" si="82"/>
        <v>0.27814814814814814</v>
      </c>
      <c r="X277" s="1217" t="s">
        <v>27</v>
      </c>
      <c r="Z277" s="1885" t="s">
        <v>7732</v>
      </c>
      <c r="AA277" s="1562"/>
    </row>
    <row r="278" spans="1:35" ht="13.8">
      <c r="A278" s="1884">
        <v>44761</v>
      </c>
      <c r="B278" s="1217" t="s">
        <v>570</v>
      </c>
      <c r="C278" s="1217" t="s">
        <v>3456</v>
      </c>
      <c r="D278" s="1217" t="s">
        <v>3503</v>
      </c>
      <c r="E278" s="1217" t="s">
        <v>39</v>
      </c>
      <c r="F278" s="1217" t="s">
        <v>3629</v>
      </c>
      <c r="G278" s="1219">
        <v>16000</v>
      </c>
      <c r="H278" s="1853"/>
      <c r="I278" s="1221" t="s">
        <v>3453</v>
      </c>
      <c r="J278" s="1699"/>
      <c r="K278" s="1845" t="e">
        <f t="shared" ref="K278:K279" ca="1" si="87">_xludf.IFS(C278="成田机场",3000,C278="羽田机场",1200,D278="NearMe",1000)</f>
        <v>#NAME?</v>
      </c>
      <c r="L278" s="1846"/>
      <c r="M278" s="1845" t="e">
        <f t="shared" ref="M278:M279" ca="1" si="88">_xludf.IFS(C278="成田机场",4000,C278="羽田机场",1000)</f>
        <v>#NAME?</v>
      </c>
      <c r="N278" s="1239" t="e">
        <f t="shared" ref="N278:N279" ca="1" si="89">(15000-K278-M278)*0.7</f>
        <v>#NAME?</v>
      </c>
      <c r="O278" s="1239"/>
      <c r="P278" s="1670"/>
      <c r="Q278" s="1239"/>
      <c r="R278" s="1239"/>
      <c r="S278" s="1239"/>
      <c r="T278" s="1239"/>
      <c r="U278" s="1239" t="e">
        <f t="shared" ca="1" si="81"/>
        <v>#NAME?</v>
      </c>
      <c r="V278" s="1357" t="e">
        <f t="shared" ca="1" si="82"/>
        <v>#NAME?</v>
      </c>
      <c r="X278" s="1217" t="s">
        <v>1540</v>
      </c>
      <c r="Z278" s="1885" t="s">
        <v>7733</v>
      </c>
      <c r="AA278" s="1562"/>
    </row>
    <row r="279" spans="1:35" ht="13.8">
      <c r="A279" s="1884">
        <v>44761</v>
      </c>
      <c r="B279" s="1217" t="s">
        <v>570</v>
      </c>
      <c r="C279" s="1217" t="s">
        <v>3456</v>
      </c>
      <c r="D279" s="1217" t="s">
        <v>3503</v>
      </c>
      <c r="E279" s="1217" t="s">
        <v>34</v>
      </c>
      <c r="F279" s="1217" t="s">
        <v>3626</v>
      </c>
      <c r="G279" s="1219">
        <v>16000</v>
      </c>
      <c r="H279" s="1853"/>
      <c r="I279" s="1221" t="s">
        <v>3453</v>
      </c>
      <c r="J279" s="1699"/>
      <c r="K279" s="1845" t="e">
        <f t="shared" ca="1" si="87"/>
        <v>#NAME?</v>
      </c>
      <c r="L279" s="1846"/>
      <c r="M279" s="1845" t="e">
        <f t="shared" ca="1" si="88"/>
        <v>#NAME?</v>
      </c>
      <c r="N279" s="1239" t="e">
        <f t="shared" ca="1" si="89"/>
        <v>#NAME?</v>
      </c>
      <c r="O279" s="1239"/>
      <c r="P279" s="1670"/>
      <c r="Q279" s="1239"/>
      <c r="R279" s="1239"/>
      <c r="S279" s="1239"/>
      <c r="T279" s="1239"/>
      <c r="U279" s="1239" t="e">
        <f t="shared" ca="1" si="81"/>
        <v>#NAME?</v>
      </c>
      <c r="V279" s="1357" t="e">
        <f t="shared" ca="1" si="82"/>
        <v>#NAME?</v>
      </c>
      <c r="X279" s="1217" t="s">
        <v>1540</v>
      </c>
      <c r="Z279" s="1885" t="s">
        <v>7734</v>
      </c>
      <c r="AA279" s="1562"/>
    </row>
    <row r="280" spans="1:35" ht="13.8">
      <c r="A280" s="1884">
        <v>44761</v>
      </c>
      <c r="B280" s="1217" t="s">
        <v>1906</v>
      </c>
      <c r="C280" s="1217"/>
      <c r="D280" s="1217" t="s">
        <v>3919</v>
      </c>
      <c r="E280" s="1217" t="s">
        <v>3523</v>
      </c>
      <c r="F280" s="1217" t="s">
        <v>3515</v>
      </c>
      <c r="G280" s="1219">
        <v>36000</v>
      </c>
      <c r="H280" s="1853"/>
      <c r="I280" s="1221" t="s">
        <v>3453</v>
      </c>
      <c r="J280" s="1699"/>
      <c r="K280" s="1855">
        <f>G280*0.12</f>
        <v>4320</v>
      </c>
      <c r="L280" s="1846">
        <v>2435</v>
      </c>
      <c r="M280" s="1845"/>
      <c r="N280" s="1239">
        <f>(G280-K280-M280)*0.7</f>
        <v>22176</v>
      </c>
      <c r="O280" s="1239"/>
      <c r="P280" s="1670"/>
      <c r="Q280" s="1239"/>
      <c r="R280" s="1239"/>
      <c r="S280" s="1239"/>
      <c r="T280" s="1239"/>
      <c r="U280" s="1239">
        <f t="shared" si="81"/>
        <v>9504</v>
      </c>
      <c r="V280" s="1357">
        <f t="shared" si="82"/>
        <v>0.26400000000000001</v>
      </c>
      <c r="X280" s="1217" t="s">
        <v>27</v>
      </c>
      <c r="Z280" s="1885" t="s">
        <v>7735</v>
      </c>
      <c r="AA280" s="1562"/>
    </row>
    <row r="281" spans="1:35" ht="13.8">
      <c r="A281" s="1884">
        <v>44761</v>
      </c>
      <c r="B281" s="1217" t="s">
        <v>3473</v>
      </c>
      <c r="C281" s="1217"/>
      <c r="D281" s="1217" t="s">
        <v>3570</v>
      </c>
      <c r="E281" s="1217" t="s">
        <v>3910</v>
      </c>
      <c r="F281" s="1217" t="s">
        <v>3571</v>
      </c>
      <c r="G281" s="1219">
        <v>11000</v>
      </c>
      <c r="H281" s="1853"/>
      <c r="I281" s="1221" t="s">
        <v>3453</v>
      </c>
      <c r="J281" s="1699"/>
      <c r="K281" s="1845" t="e">
        <f t="shared" ref="K281:K283" ca="1" si="90">_xludf.IFS(C281="成田机场",3000,C281="羽田机场",1200,D281="NearMe",1000)</f>
        <v>#NAME?</v>
      </c>
      <c r="L281" s="1846"/>
      <c r="M281" s="1845"/>
      <c r="N281" s="1239"/>
      <c r="O281" s="1239">
        <v>5300</v>
      </c>
      <c r="P281" s="1670"/>
      <c r="Q281" s="1239"/>
      <c r="R281" s="1239"/>
      <c r="S281" s="1239"/>
      <c r="T281" s="1239"/>
      <c r="U281" s="1239" t="e">
        <f t="shared" ca="1" si="81"/>
        <v>#NAME?</v>
      </c>
      <c r="V281" s="1357" t="e">
        <f t="shared" ca="1" si="82"/>
        <v>#NAME?</v>
      </c>
      <c r="X281" s="1217" t="s">
        <v>3572</v>
      </c>
      <c r="Z281" s="1885" t="s">
        <v>7736</v>
      </c>
      <c r="AA281" s="1562"/>
    </row>
    <row r="282" spans="1:35" ht="13.8">
      <c r="A282" s="1884">
        <v>44761</v>
      </c>
      <c r="B282" s="1217" t="s">
        <v>3473</v>
      </c>
      <c r="C282" s="1217"/>
      <c r="D282" s="1217" t="s">
        <v>3570</v>
      </c>
      <c r="E282" s="1217" t="s">
        <v>55</v>
      </c>
      <c r="F282" s="1217" t="s">
        <v>3512</v>
      </c>
      <c r="G282" s="1219">
        <v>11000</v>
      </c>
      <c r="H282" s="1853"/>
      <c r="I282" s="1221" t="s">
        <v>3453</v>
      </c>
      <c r="J282" s="1699"/>
      <c r="K282" s="1845" t="e">
        <f t="shared" ca="1" si="90"/>
        <v>#NAME?</v>
      </c>
      <c r="L282" s="1846"/>
      <c r="M282" s="1845"/>
      <c r="N282" s="1239"/>
      <c r="O282" s="1239">
        <v>5300</v>
      </c>
      <c r="P282" s="1670"/>
      <c r="Q282" s="1239"/>
      <c r="R282" s="1239"/>
      <c r="S282" s="1239"/>
      <c r="T282" s="1239"/>
      <c r="U282" s="1239" t="e">
        <f t="shared" ca="1" si="81"/>
        <v>#NAME?</v>
      </c>
      <c r="V282" s="1357" t="e">
        <f t="shared" ca="1" si="82"/>
        <v>#NAME?</v>
      </c>
      <c r="X282" s="1217" t="s">
        <v>3572</v>
      </c>
      <c r="Z282" s="1885" t="s">
        <v>7737</v>
      </c>
      <c r="AA282" s="1562"/>
    </row>
    <row r="283" spans="1:35" ht="13.8">
      <c r="A283" s="1886">
        <v>44761</v>
      </c>
      <c r="B283" s="1246" t="s">
        <v>3473</v>
      </c>
      <c r="C283" s="1246"/>
      <c r="D283" s="1246" t="s">
        <v>3570</v>
      </c>
      <c r="E283" s="1246" t="s">
        <v>86</v>
      </c>
      <c r="F283" s="1246" t="s">
        <v>3547</v>
      </c>
      <c r="G283" s="1248">
        <v>8500</v>
      </c>
      <c r="H283" s="1853"/>
      <c r="I283" s="1250" t="s">
        <v>3453</v>
      </c>
      <c r="J283" s="1864"/>
      <c r="K283" s="1865" t="e">
        <f t="shared" ca="1" si="90"/>
        <v>#NAME?</v>
      </c>
      <c r="L283" s="1867"/>
      <c r="M283" s="1865"/>
      <c r="N283" s="1256"/>
      <c r="O283" s="1256">
        <v>4300</v>
      </c>
      <c r="P283" s="1876"/>
      <c r="Q283" s="1256"/>
      <c r="R283" s="1256"/>
      <c r="S283" s="1256"/>
      <c r="T283" s="1256"/>
      <c r="U283" s="1256" t="e">
        <f t="shared" ca="1" si="81"/>
        <v>#NAME?</v>
      </c>
      <c r="V283" s="1364" t="e">
        <f t="shared" ca="1" si="82"/>
        <v>#NAME?</v>
      </c>
      <c r="W283" s="1260"/>
      <c r="X283" s="1246" t="s">
        <v>3572</v>
      </c>
      <c r="Y283" s="1260"/>
      <c r="Z283" s="1887" t="s">
        <v>7738</v>
      </c>
      <c r="AA283" s="1562"/>
    </row>
    <row r="284" spans="1:35" ht="13.8">
      <c r="A284" s="1916">
        <v>44762</v>
      </c>
      <c r="B284" s="1917" t="s">
        <v>1906</v>
      </c>
      <c r="C284" s="1917"/>
      <c r="D284" s="1917" t="s">
        <v>6994</v>
      </c>
      <c r="E284" s="1917" t="s">
        <v>60</v>
      </c>
      <c r="F284" s="1917" t="s">
        <v>3524</v>
      </c>
      <c r="G284" s="1918">
        <v>120000</v>
      </c>
      <c r="H284" s="1853"/>
      <c r="I284" s="1919" t="s">
        <v>3453</v>
      </c>
      <c r="J284" s="1764"/>
      <c r="K284" s="1920">
        <v>10184</v>
      </c>
      <c r="L284" s="1856"/>
      <c r="M284" s="1921"/>
      <c r="N284" s="1230"/>
      <c r="O284" s="1230">
        <v>39000</v>
      </c>
      <c r="P284" s="1922"/>
      <c r="Q284" s="1230"/>
      <c r="R284" s="1230"/>
      <c r="S284" s="1230"/>
      <c r="T284" s="1230"/>
      <c r="U284" s="1230">
        <f t="shared" si="81"/>
        <v>70816</v>
      </c>
      <c r="V284" s="1923">
        <f t="shared" si="82"/>
        <v>0.59013333333333329</v>
      </c>
      <c r="W284" s="1567"/>
      <c r="X284" s="1917" t="s">
        <v>107</v>
      </c>
      <c r="Y284" s="1567"/>
      <c r="Z284" s="1924" t="s">
        <v>7739</v>
      </c>
      <c r="AA284" s="48"/>
      <c r="AB284" s="48"/>
      <c r="AC284" s="48"/>
      <c r="AD284" s="48"/>
      <c r="AE284" s="48"/>
      <c r="AF284" s="48"/>
      <c r="AG284" s="48"/>
      <c r="AH284" s="48"/>
      <c r="AI284" s="48"/>
    </row>
    <row r="285" spans="1:35" ht="13.8">
      <c r="A285" s="1884">
        <v>44762</v>
      </c>
      <c r="B285" s="1217" t="s">
        <v>1170</v>
      </c>
      <c r="C285" s="1217" t="s">
        <v>3456</v>
      </c>
      <c r="D285" s="1217" t="s">
        <v>3521</v>
      </c>
      <c r="E285" s="1217" t="s">
        <v>55</v>
      </c>
      <c r="F285" s="1217" t="s">
        <v>3512</v>
      </c>
      <c r="G285" s="1219">
        <v>15000</v>
      </c>
      <c r="H285" s="1853"/>
      <c r="I285" s="1221" t="s">
        <v>3453</v>
      </c>
      <c r="J285" s="1699"/>
      <c r="K285" s="1845" t="e">
        <f ca="1">_xludf.IFS(C285="成田机场",3000,C285="羽田机场",1200,D285="NearMe",1000)</f>
        <v>#NAME?</v>
      </c>
      <c r="L285" s="1846"/>
      <c r="M285" s="1845" t="e">
        <f ca="1">_xludf.IFS(C285="成田机场",4000,C285="羽田机场",1000)</f>
        <v>#NAME?</v>
      </c>
      <c r="N285" s="1239"/>
      <c r="O285" s="1239">
        <v>4000</v>
      </c>
      <c r="P285" s="1670"/>
      <c r="Q285" s="1239"/>
      <c r="R285" s="1239"/>
      <c r="S285" s="1239"/>
      <c r="T285" s="1239"/>
      <c r="U285" s="1239" t="e">
        <f t="shared" ca="1" si="81"/>
        <v>#NAME?</v>
      </c>
      <c r="V285" s="1357" t="e">
        <f t="shared" ca="1" si="82"/>
        <v>#NAME?</v>
      </c>
      <c r="X285" s="1217" t="s">
        <v>107</v>
      </c>
      <c r="Z285" s="1885" t="s">
        <v>7740</v>
      </c>
      <c r="AA285" s="1562"/>
    </row>
    <row r="286" spans="1:35" ht="13.8">
      <c r="A286" s="1884">
        <v>44762</v>
      </c>
      <c r="B286" s="1217" t="s">
        <v>1906</v>
      </c>
      <c r="C286" s="1217"/>
      <c r="D286" s="1217" t="s">
        <v>3919</v>
      </c>
      <c r="E286" s="1217" t="s">
        <v>101</v>
      </c>
      <c r="F286" s="1217" t="s">
        <v>4322</v>
      </c>
      <c r="G286" s="1219">
        <v>21600</v>
      </c>
      <c r="H286" s="1853"/>
      <c r="I286" s="1221" t="s">
        <v>3453</v>
      </c>
      <c r="J286" s="1699"/>
      <c r="K286" s="1855">
        <f t="shared" ref="K286:K287" si="91">G286*0.12</f>
        <v>2592</v>
      </c>
      <c r="L286" s="1846"/>
      <c r="M286" s="1845"/>
      <c r="N286" s="1239"/>
      <c r="O286" s="1239">
        <v>13000</v>
      </c>
      <c r="P286" s="1670"/>
      <c r="Q286" s="1239"/>
      <c r="R286" s="1239"/>
      <c r="S286" s="1239"/>
      <c r="T286" s="1239"/>
      <c r="U286" s="1239">
        <f t="shared" si="81"/>
        <v>6008</v>
      </c>
      <c r="V286" s="1357">
        <f t="shared" si="82"/>
        <v>0.27814814814814814</v>
      </c>
      <c r="X286" s="1217" t="s">
        <v>27</v>
      </c>
      <c r="Z286" s="1885" t="s">
        <v>7741</v>
      </c>
      <c r="AA286" s="1562"/>
    </row>
    <row r="287" spans="1:35" ht="13.8">
      <c r="A287" s="1884">
        <v>44762</v>
      </c>
      <c r="B287" s="1217" t="s">
        <v>1906</v>
      </c>
      <c r="C287" s="1217"/>
      <c r="D287" s="1217" t="s">
        <v>3919</v>
      </c>
      <c r="E287" s="1217" t="s">
        <v>49</v>
      </c>
      <c r="F287" s="1217" t="s">
        <v>3486</v>
      </c>
      <c r="G287" s="1219">
        <v>24000</v>
      </c>
      <c r="H287" s="1853"/>
      <c r="I287" s="1221" t="s">
        <v>3453</v>
      </c>
      <c r="J287" s="1699"/>
      <c r="K287" s="1855">
        <f t="shared" si="91"/>
        <v>2880</v>
      </c>
      <c r="L287" s="1846"/>
      <c r="M287" s="1845"/>
      <c r="N287" s="1239">
        <f>(24000-K287-M287)*0.7</f>
        <v>14783.999999999998</v>
      </c>
      <c r="O287" s="1239"/>
      <c r="P287" s="1670"/>
      <c r="Q287" s="1239"/>
      <c r="R287" s="1239"/>
      <c r="S287" s="1239"/>
      <c r="T287" s="1239"/>
      <c r="U287" s="1239">
        <f t="shared" si="81"/>
        <v>6336.0000000000018</v>
      </c>
      <c r="V287" s="1357">
        <f t="shared" si="82"/>
        <v>0.26400000000000007</v>
      </c>
      <c r="X287" s="1217" t="s">
        <v>27</v>
      </c>
      <c r="Z287" s="1885" t="s">
        <v>7742</v>
      </c>
      <c r="AA287" s="1562"/>
    </row>
    <row r="288" spans="1:35" ht="13.8">
      <c r="A288" s="1884">
        <v>44762</v>
      </c>
      <c r="B288" s="1217" t="s">
        <v>3473</v>
      </c>
      <c r="C288" s="1217"/>
      <c r="D288" s="1217" t="s">
        <v>3570</v>
      </c>
      <c r="E288" s="1217" t="s">
        <v>3910</v>
      </c>
      <c r="F288" s="1217" t="s">
        <v>3571</v>
      </c>
      <c r="G288" s="1219">
        <v>11000</v>
      </c>
      <c r="H288" s="1853"/>
      <c r="I288" s="1221" t="s">
        <v>3453</v>
      </c>
      <c r="J288" s="1699"/>
      <c r="K288" s="1845" t="e">
        <f t="shared" ref="K288:K290" ca="1" si="92">_xludf.IFS(C288="成田机场",3000,C288="羽田机场",1200,D288="NearMe",1000)</f>
        <v>#NAME?</v>
      </c>
      <c r="L288" s="1846"/>
      <c r="M288" s="1845"/>
      <c r="N288" s="1239"/>
      <c r="O288" s="1239">
        <v>5300</v>
      </c>
      <c r="P288" s="1670"/>
      <c r="Q288" s="1239"/>
      <c r="R288" s="1239"/>
      <c r="S288" s="1239"/>
      <c r="T288" s="1239"/>
      <c r="U288" s="1239" t="e">
        <f t="shared" ca="1" si="81"/>
        <v>#NAME?</v>
      </c>
      <c r="V288" s="1357" t="e">
        <f t="shared" ca="1" si="82"/>
        <v>#NAME?</v>
      </c>
      <c r="X288" s="1217" t="s">
        <v>3572</v>
      </c>
      <c r="Z288" s="1885" t="s">
        <v>7743</v>
      </c>
      <c r="AA288" s="1562"/>
    </row>
    <row r="289" spans="1:27" ht="13.8">
      <c r="A289" s="1884">
        <v>44762</v>
      </c>
      <c r="B289" s="1217" t="s">
        <v>3473</v>
      </c>
      <c r="C289" s="1217"/>
      <c r="D289" s="1217" t="s">
        <v>3570</v>
      </c>
      <c r="E289" s="1217" t="s">
        <v>55</v>
      </c>
      <c r="F289" s="1217" t="s">
        <v>3512</v>
      </c>
      <c r="G289" s="1219">
        <v>11000</v>
      </c>
      <c r="H289" s="1853"/>
      <c r="I289" s="1221" t="s">
        <v>3453</v>
      </c>
      <c r="J289" s="1699"/>
      <c r="K289" s="1845" t="e">
        <f t="shared" ca="1" si="92"/>
        <v>#NAME?</v>
      </c>
      <c r="L289" s="1846"/>
      <c r="M289" s="1845"/>
      <c r="N289" s="1239"/>
      <c r="O289" s="1239">
        <v>5300</v>
      </c>
      <c r="P289" s="1670"/>
      <c r="Q289" s="1239"/>
      <c r="R289" s="1239"/>
      <c r="S289" s="1239"/>
      <c r="T289" s="1239"/>
      <c r="U289" s="1239" t="e">
        <f t="shared" ca="1" si="81"/>
        <v>#NAME?</v>
      </c>
      <c r="V289" s="1357" t="e">
        <f t="shared" ca="1" si="82"/>
        <v>#NAME?</v>
      </c>
      <c r="X289" s="1217" t="s">
        <v>3572</v>
      </c>
      <c r="Z289" s="1885" t="s">
        <v>7744</v>
      </c>
      <c r="AA289" s="1562"/>
    </row>
    <row r="290" spans="1:27" ht="13.8">
      <c r="A290" s="1884">
        <v>44762</v>
      </c>
      <c r="B290" s="1217" t="s">
        <v>3473</v>
      </c>
      <c r="C290" s="1217"/>
      <c r="D290" s="1217" t="s">
        <v>3570</v>
      </c>
      <c r="E290" s="1217" t="s">
        <v>86</v>
      </c>
      <c r="F290" s="1217" t="s">
        <v>3547</v>
      </c>
      <c r="G290" s="1219">
        <v>8500</v>
      </c>
      <c r="H290" s="1853"/>
      <c r="I290" s="1221" t="s">
        <v>3453</v>
      </c>
      <c r="J290" s="1699"/>
      <c r="K290" s="1845" t="e">
        <f t="shared" ca="1" si="92"/>
        <v>#NAME?</v>
      </c>
      <c r="L290" s="1846"/>
      <c r="M290" s="1845"/>
      <c r="N290" s="1239"/>
      <c r="O290" s="1239">
        <v>4300</v>
      </c>
      <c r="P290" s="1670"/>
      <c r="Q290" s="1239"/>
      <c r="R290" s="1239"/>
      <c r="S290" s="1239"/>
      <c r="T290" s="1239"/>
      <c r="U290" s="1239" t="e">
        <f t="shared" ca="1" si="81"/>
        <v>#NAME?</v>
      </c>
      <c r="V290" s="1357" t="e">
        <f t="shared" ca="1" si="82"/>
        <v>#NAME?</v>
      </c>
      <c r="X290" s="1217" t="s">
        <v>3572</v>
      </c>
      <c r="Z290" s="1885" t="s">
        <v>7745</v>
      </c>
      <c r="AA290" s="1562"/>
    </row>
    <row r="291" spans="1:27" ht="13.8">
      <c r="A291" s="1884">
        <v>44762</v>
      </c>
      <c r="B291" s="1217" t="s">
        <v>1906</v>
      </c>
      <c r="C291" s="1217"/>
      <c r="D291" s="1217" t="s">
        <v>4214</v>
      </c>
      <c r="E291" s="1217" t="s">
        <v>34</v>
      </c>
      <c r="F291" s="1217" t="s">
        <v>3505</v>
      </c>
      <c r="G291" s="1219">
        <v>45000</v>
      </c>
      <c r="H291" s="1853"/>
      <c r="I291" s="1221" t="s">
        <v>3453</v>
      </c>
      <c r="J291" s="1699"/>
      <c r="K291" s="1888">
        <v>3593</v>
      </c>
      <c r="L291" s="1846"/>
      <c r="M291" s="1845">
        <v>4000</v>
      </c>
      <c r="N291" s="1239"/>
      <c r="O291" s="1239">
        <v>13000</v>
      </c>
      <c r="P291" s="1670"/>
      <c r="Q291" s="1239"/>
      <c r="R291" s="1239"/>
      <c r="S291" s="1239"/>
      <c r="T291" s="1239"/>
      <c r="U291" s="1239">
        <f t="shared" si="81"/>
        <v>24407</v>
      </c>
      <c r="V291" s="1357">
        <f t="shared" si="82"/>
        <v>0.54237777777777774</v>
      </c>
      <c r="X291" s="1217" t="s">
        <v>34</v>
      </c>
      <c r="Z291" s="1885" t="s">
        <v>7746</v>
      </c>
      <c r="AA291" s="1562"/>
    </row>
    <row r="292" spans="1:27" ht="13.8">
      <c r="A292" s="1884">
        <v>44762</v>
      </c>
      <c r="B292" s="1217" t="s">
        <v>1906</v>
      </c>
      <c r="C292" s="1217"/>
      <c r="D292" s="1217" t="s">
        <v>3919</v>
      </c>
      <c r="E292" s="1217" t="s">
        <v>40</v>
      </c>
      <c r="F292" s="1217" t="s">
        <v>3449</v>
      </c>
      <c r="G292" s="1219">
        <v>26400</v>
      </c>
      <c r="H292" s="1853"/>
      <c r="I292" s="1221" t="s">
        <v>3453</v>
      </c>
      <c r="J292" s="1699"/>
      <c r="K292" s="1855">
        <f>G292*0.12</f>
        <v>3168</v>
      </c>
      <c r="L292" s="1846"/>
      <c r="M292" s="1845"/>
      <c r="N292" s="1239">
        <f>(26400-K292-M292)*0.7</f>
        <v>16262.4</v>
      </c>
      <c r="O292" s="1239"/>
      <c r="P292" s="1670"/>
      <c r="Q292" s="1239"/>
      <c r="R292" s="1239"/>
      <c r="S292" s="1239"/>
      <c r="T292" s="1239"/>
      <c r="U292" s="1239">
        <f t="shared" si="81"/>
        <v>6969.6</v>
      </c>
      <c r="V292" s="1357">
        <f t="shared" si="82"/>
        <v>0.26400000000000001</v>
      </c>
      <c r="X292" s="1217" t="s">
        <v>27</v>
      </c>
      <c r="Z292" s="1885" t="s">
        <v>7747</v>
      </c>
      <c r="AA292" s="1562"/>
    </row>
    <row r="293" spans="1:27" ht="13.8" hidden="1">
      <c r="A293" s="1884">
        <v>44762</v>
      </c>
      <c r="B293" s="1217" t="s">
        <v>1170</v>
      </c>
      <c r="C293" s="1217" t="s">
        <v>3446</v>
      </c>
      <c r="D293" s="1217" t="s">
        <v>3481</v>
      </c>
      <c r="E293" s="1217" t="s">
        <v>86</v>
      </c>
      <c r="F293" s="1217" t="s">
        <v>3547</v>
      </c>
      <c r="G293" s="1219">
        <v>9900</v>
      </c>
      <c r="H293" s="1853"/>
      <c r="I293" s="1800" t="s">
        <v>3453</v>
      </c>
      <c r="J293" s="1925"/>
      <c r="K293" s="1845" t="e">
        <f ca="1">_xludf.IFS(C293="成田机场",3000,C293="羽田机场",1200,D293="NearMe",1000)</f>
        <v>#NAME?</v>
      </c>
      <c r="L293" s="1845"/>
      <c r="M293" s="1845" t="e">
        <f ca="1">_xludf.IFS(C293="成田机场",4000,C293="羽田机场",1000)</f>
        <v>#NAME?</v>
      </c>
      <c r="N293" s="1239"/>
      <c r="O293" s="1239">
        <v>3000</v>
      </c>
      <c r="P293" s="1670"/>
      <c r="Q293" s="1239"/>
      <c r="R293" s="1239"/>
      <c r="S293" s="1239"/>
      <c r="T293" s="1239"/>
      <c r="U293" s="1239" t="e">
        <f t="shared" ca="1" si="81"/>
        <v>#NAME?</v>
      </c>
      <c r="V293" s="1357" t="e">
        <f t="shared" ca="1" si="82"/>
        <v>#NAME?</v>
      </c>
      <c r="W293" s="1239"/>
      <c r="X293" s="1217" t="s">
        <v>27</v>
      </c>
      <c r="Z293" s="1885" t="s">
        <v>7748</v>
      </c>
      <c r="AA293" s="1562"/>
    </row>
    <row r="294" spans="1:27" ht="13.8">
      <c r="A294" s="1884">
        <v>44762</v>
      </c>
      <c r="B294" s="1217" t="s">
        <v>1906</v>
      </c>
      <c r="C294" s="1217"/>
      <c r="D294" s="1217" t="s">
        <v>2598</v>
      </c>
      <c r="E294" s="1217" t="s">
        <v>39</v>
      </c>
      <c r="F294" s="1217" t="s">
        <v>3498</v>
      </c>
      <c r="G294" s="1219">
        <v>25000</v>
      </c>
      <c r="H294" s="1853"/>
      <c r="I294" s="1221" t="s">
        <v>3453</v>
      </c>
      <c r="J294" s="1699"/>
      <c r="K294" s="1845"/>
      <c r="L294" s="1846"/>
      <c r="M294" s="1845"/>
      <c r="N294" s="1239"/>
      <c r="O294" s="1239">
        <v>15000</v>
      </c>
      <c r="P294" s="1670"/>
      <c r="Q294" s="1239"/>
      <c r="R294" s="1239"/>
      <c r="S294" s="1239"/>
      <c r="T294" s="1239"/>
      <c r="U294" s="1239">
        <f t="shared" si="81"/>
        <v>10000</v>
      </c>
      <c r="V294" s="1357">
        <f t="shared" si="82"/>
        <v>0.4</v>
      </c>
      <c r="X294" s="1217" t="s">
        <v>108</v>
      </c>
      <c r="Z294" s="1885" t="s">
        <v>7749</v>
      </c>
      <c r="AA294" s="1562"/>
    </row>
    <row r="295" spans="1:27" ht="13.8">
      <c r="A295" s="1884">
        <v>44762</v>
      </c>
      <c r="B295" s="1217" t="s">
        <v>570</v>
      </c>
      <c r="C295" s="1217" t="s">
        <v>3456</v>
      </c>
      <c r="D295" s="1217" t="s">
        <v>3503</v>
      </c>
      <c r="E295" s="1217" t="s">
        <v>60</v>
      </c>
      <c r="F295" s="1217" t="s">
        <v>3524</v>
      </c>
      <c r="G295" s="1219">
        <v>16000</v>
      </c>
      <c r="H295" s="1853"/>
      <c r="I295" s="1800" t="s">
        <v>3453</v>
      </c>
      <c r="J295" s="1925"/>
      <c r="K295" s="1845" t="e">
        <f ca="1">_xludf.IFS(C295="成田机场",3000,C295="羽田机场",1200,D295="NearMe",1000)</f>
        <v>#NAME?</v>
      </c>
      <c r="L295" s="1846"/>
      <c r="M295" s="1845" t="e">
        <f ca="1">_xludf.IFS(C295="成田机场",4000,C295="羽田机场",1000)</f>
        <v>#NAME?</v>
      </c>
      <c r="N295" s="1239" t="e">
        <f ca="1">(16500-K295-M295)*0.7</f>
        <v>#NAME?</v>
      </c>
      <c r="O295" s="1239"/>
      <c r="P295" s="1670"/>
      <c r="Q295" s="1239"/>
      <c r="R295" s="1239"/>
      <c r="S295" s="1239"/>
      <c r="T295" s="1239"/>
      <c r="U295" s="1239" t="e">
        <f t="shared" ca="1" si="81"/>
        <v>#NAME?</v>
      </c>
      <c r="V295" s="1357" t="e">
        <f t="shared" ca="1" si="82"/>
        <v>#NAME?</v>
      </c>
      <c r="W295" s="1239"/>
      <c r="X295" s="1219" t="s">
        <v>1540</v>
      </c>
      <c r="Y295" s="1239"/>
      <c r="Z295" s="1926" t="s">
        <v>7750</v>
      </c>
      <c r="AA295" s="1562"/>
    </row>
    <row r="296" spans="1:27" ht="13.8">
      <c r="A296" s="1884">
        <v>44762</v>
      </c>
      <c r="B296" s="1217" t="s">
        <v>1906</v>
      </c>
      <c r="C296" s="1217"/>
      <c r="D296" s="1217" t="s">
        <v>3919</v>
      </c>
      <c r="E296" s="1217" t="s">
        <v>2979</v>
      </c>
      <c r="F296" s="1217" t="s">
        <v>3501</v>
      </c>
      <c r="G296" s="1219">
        <v>43200</v>
      </c>
      <c r="H296" s="1853"/>
      <c r="I296" s="1800" t="s">
        <v>3453</v>
      </c>
      <c r="J296" s="1925"/>
      <c r="K296" s="1855">
        <f>G296*0.12</f>
        <v>5184</v>
      </c>
      <c r="L296" s="1846"/>
      <c r="M296" s="1845"/>
      <c r="N296" s="1239"/>
      <c r="O296" s="1239">
        <v>26000</v>
      </c>
      <c r="P296" s="1670"/>
      <c r="Q296" s="1239"/>
      <c r="R296" s="1239"/>
      <c r="S296" s="1239"/>
      <c r="T296" s="1239"/>
      <c r="U296" s="1239">
        <f t="shared" si="81"/>
        <v>12016</v>
      </c>
      <c r="V296" s="1357">
        <f t="shared" si="82"/>
        <v>0.27814814814814814</v>
      </c>
      <c r="W296" s="1239"/>
      <c r="X296" s="1217" t="s">
        <v>27</v>
      </c>
      <c r="Z296" s="1885" t="s">
        <v>7751</v>
      </c>
      <c r="AA296" s="1562"/>
    </row>
    <row r="297" spans="1:27" ht="13.8">
      <c r="A297" s="1884">
        <v>44762</v>
      </c>
      <c r="B297" s="1217" t="s">
        <v>570</v>
      </c>
      <c r="C297" s="1217" t="s">
        <v>3456</v>
      </c>
      <c r="D297" s="1217" t="s">
        <v>3503</v>
      </c>
      <c r="E297" s="1217" t="s">
        <v>5661</v>
      </c>
      <c r="F297" s="1217" t="s">
        <v>3492</v>
      </c>
      <c r="G297" s="1219">
        <v>16000</v>
      </c>
      <c r="H297" s="1853"/>
      <c r="I297" s="1800" t="s">
        <v>3453</v>
      </c>
      <c r="J297" s="1925"/>
      <c r="K297" s="1845" t="e">
        <f ca="1">_xludf.IFS(C297="成田机场",3000,C297="羽田机场",1200,D297="NearMe",1000)</f>
        <v>#NAME?</v>
      </c>
      <c r="L297" s="1846"/>
      <c r="M297" s="1845" t="e">
        <f ca="1">_xludf.IFS(C297="成田机场",4000,C297="羽田机场",1000)</f>
        <v>#NAME?</v>
      </c>
      <c r="N297" s="1239" t="e">
        <f ca="1">(15000-K297-M297)*0.7</f>
        <v>#NAME?</v>
      </c>
      <c r="O297" s="1239"/>
      <c r="P297" s="1670"/>
      <c r="Q297" s="1239"/>
      <c r="R297" s="1239"/>
      <c r="S297" s="1239"/>
      <c r="T297" s="1239"/>
      <c r="U297" s="1239" t="e">
        <f t="shared" ca="1" si="81"/>
        <v>#NAME?</v>
      </c>
      <c r="V297" s="1357" t="e">
        <f t="shared" ca="1" si="82"/>
        <v>#NAME?</v>
      </c>
      <c r="W297" s="1239"/>
      <c r="X297" s="1217" t="s">
        <v>1540</v>
      </c>
      <c r="Z297" s="1885" t="s">
        <v>7752</v>
      </c>
      <c r="AA297" s="1562"/>
    </row>
    <row r="298" spans="1:27" ht="13.8">
      <c r="A298" s="1884">
        <v>44762</v>
      </c>
      <c r="B298" s="1217" t="s">
        <v>1906</v>
      </c>
      <c r="C298" s="1217"/>
      <c r="D298" s="1217" t="s">
        <v>3919</v>
      </c>
      <c r="E298" s="1217" t="s">
        <v>6975</v>
      </c>
      <c r="F298" s="1217" t="s">
        <v>3629</v>
      </c>
      <c r="G298" s="1219">
        <v>36000</v>
      </c>
      <c r="H298" s="1853"/>
      <c r="I298" s="1800" t="s">
        <v>3453</v>
      </c>
      <c r="J298" s="1925"/>
      <c r="K298" s="1855">
        <f>G298*0.12</f>
        <v>4320</v>
      </c>
      <c r="L298" s="1846"/>
      <c r="M298" s="1845"/>
      <c r="N298" s="1239"/>
      <c r="O298" s="1239">
        <v>22100</v>
      </c>
      <c r="P298" s="1670"/>
      <c r="Q298" s="1239"/>
      <c r="R298" s="1239"/>
      <c r="S298" s="1239"/>
      <c r="T298" s="1239"/>
      <c r="U298" s="1239">
        <f t="shared" si="81"/>
        <v>9580</v>
      </c>
      <c r="V298" s="1357">
        <f t="shared" si="82"/>
        <v>0.26611111111111113</v>
      </c>
      <c r="W298" s="1239"/>
      <c r="X298" s="1217" t="s">
        <v>27</v>
      </c>
      <c r="Z298" s="1885" t="s">
        <v>7753</v>
      </c>
      <c r="AA298" s="1562"/>
    </row>
    <row r="299" spans="1:27" ht="13.8">
      <c r="A299" s="1884">
        <v>44762</v>
      </c>
      <c r="B299" s="1217" t="s">
        <v>570</v>
      </c>
      <c r="C299" s="1217" t="s">
        <v>3456</v>
      </c>
      <c r="D299" s="1217" t="s">
        <v>5886</v>
      </c>
      <c r="E299" s="1217" t="s">
        <v>34</v>
      </c>
      <c r="F299" s="1217" t="s">
        <v>3505</v>
      </c>
      <c r="G299" s="1219">
        <v>18000</v>
      </c>
      <c r="H299" s="1853"/>
      <c r="I299" s="1800" t="s">
        <v>3453</v>
      </c>
      <c r="J299" s="1925"/>
      <c r="K299" s="1845" t="e">
        <f t="shared" ref="K299:K304" ca="1" si="93">_xludf.IFS(C299="成田机场",3000,C299="羽田机场",1200,D299="NearMe",1000)</f>
        <v>#NAME?</v>
      </c>
      <c r="L299" s="1846"/>
      <c r="M299" s="1845" t="e">
        <f t="shared" ref="M299:M300" ca="1" si="94">_xludf.IFS(C299="成田机场",4000,C299="羽田机场",1000)</f>
        <v>#NAME?</v>
      </c>
      <c r="N299" s="1239" t="e">
        <f ca="1">(15000-K299-M299)*0.7</f>
        <v>#NAME?</v>
      </c>
      <c r="O299" s="1239"/>
      <c r="P299" s="1670"/>
      <c r="Q299" s="1239"/>
      <c r="R299" s="1239"/>
      <c r="S299" s="1239"/>
      <c r="T299" s="1239"/>
      <c r="U299" s="1239" t="e">
        <f t="shared" ca="1" si="81"/>
        <v>#NAME?</v>
      </c>
      <c r="V299" s="1357" t="e">
        <f t="shared" ca="1" si="82"/>
        <v>#NAME?</v>
      </c>
      <c r="W299" s="1239"/>
      <c r="X299" s="1217" t="s">
        <v>108</v>
      </c>
      <c r="Z299" s="1885" t="s">
        <v>7754</v>
      </c>
      <c r="AA299" s="1562"/>
    </row>
    <row r="300" spans="1:27" ht="13.8">
      <c r="A300" s="1884">
        <v>44762</v>
      </c>
      <c r="B300" s="1217" t="s">
        <v>570</v>
      </c>
      <c r="C300" s="1217" t="s">
        <v>3456</v>
      </c>
      <c r="D300" s="1217" t="s">
        <v>3503</v>
      </c>
      <c r="E300" s="1217" t="s">
        <v>8</v>
      </c>
      <c r="F300" s="1217" t="s">
        <v>3636</v>
      </c>
      <c r="G300" s="1219">
        <v>20000</v>
      </c>
      <c r="H300" s="1853"/>
      <c r="I300" s="1800" t="s">
        <v>3453</v>
      </c>
      <c r="J300" s="1925"/>
      <c r="K300" s="1845" t="e">
        <f t="shared" ca="1" si="93"/>
        <v>#NAME?</v>
      </c>
      <c r="L300" s="1846"/>
      <c r="M300" s="1845" t="e">
        <f t="shared" ca="1" si="94"/>
        <v>#NAME?</v>
      </c>
      <c r="N300" s="1239"/>
      <c r="O300" s="1239">
        <v>5000</v>
      </c>
      <c r="P300" s="1670"/>
      <c r="Q300" s="1239"/>
      <c r="R300" s="1239"/>
      <c r="S300" s="1239"/>
      <c r="T300" s="1239"/>
      <c r="U300" s="1239" t="e">
        <f t="shared" ca="1" si="81"/>
        <v>#NAME?</v>
      </c>
      <c r="V300" s="1357" t="e">
        <f t="shared" ca="1" si="82"/>
        <v>#NAME?</v>
      </c>
      <c r="W300" s="1239"/>
      <c r="X300" s="1217" t="s">
        <v>1540</v>
      </c>
      <c r="Z300" s="1885" t="s">
        <v>7755</v>
      </c>
      <c r="AA300" s="1562"/>
    </row>
    <row r="301" spans="1:27" ht="13.8">
      <c r="A301" s="1884">
        <v>44762</v>
      </c>
      <c r="B301" s="1217" t="s">
        <v>3473</v>
      </c>
      <c r="C301" s="1217"/>
      <c r="D301" s="1217" t="s">
        <v>3570</v>
      </c>
      <c r="E301" s="1217" t="s">
        <v>3910</v>
      </c>
      <c r="F301" s="1217" t="s">
        <v>3571</v>
      </c>
      <c r="G301" s="1219">
        <v>11000</v>
      </c>
      <c r="H301" s="1853"/>
      <c r="I301" s="1800" t="s">
        <v>3453</v>
      </c>
      <c r="J301" s="1925"/>
      <c r="K301" s="1845" t="e">
        <f t="shared" ca="1" si="93"/>
        <v>#NAME?</v>
      </c>
      <c r="L301" s="1846"/>
      <c r="M301" s="1845"/>
      <c r="N301" s="1239"/>
      <c r="O301" s="1239">
        <v>5300</v>
      </c>
      <c r="P301" s="1670"/>
      <c r="Q301" s="1239"/>
      <c r="R301" s="1239"/>
      <c r="S301" s="1239"/>
      <c r="T301" s="1239"/>
      <c r="U301" s="1239" t="e">
        <f t="shared" ca="1" si="81"/>
        <v>#NAME?</v>
      </c>
      <c r="V301" s="1357" t="e">
        <f t="shared" ca="1" si="82"/>
        <v>#NAME?</v>
      </c>
      <c r="W301" s="1239"/>
      <c r="X301" s="1217" t="s">
        <v>3572</v>
      </c>
      <c r="Z301" s="1885" t="s">
        <v>7756</v>
      </c>
      <c r="AA301" s="1562"/>
    </row>
    <row r="302" spans="1:27" ht="13.8">
      <c r="A302" s="1884">
        <v>44762</v>
      </c>
      <c r="B302" s="1217" t="s">
        <v>3473</v>
      </c>
      <c r="C302" s="1217"/>
      <c r="D302" s="1217" t="s">
        <v>3570</v>
      </c>
      <c r="E302" s="1217" t="s">
        <v>55</v>
      </c>
      <c r="F302" s="1217" t="s">
        <v>3512</v>
      </c>
      <c r="G302" s="1219">
        <v>11000</v>
      </c>
      <c r="H302" s="1853"/>
      <c r="I302" s="1800" t="s">
        <v>3453</v>
      </c>
      <c r="J302" s="1925"/>
      <c r="K302" s="1845" t="e">
        <f t="shared" ca="1" si="93"/>
        <v>#NAME?</v>
      </c>
      <c r="L302" s="1846"/>
      <c r="M302" s="1845"/>
      <c r="N302" s="1239"/>
      <c r="O302" s="1239">
        <v>5300</v>
      </c>
      <c r="P302" s="1670"/>
      <c r="Q302" s="1239"/>
      <c r="R302" s="1239"/>
      <c r="S302" s="1239"/>
      <c r="T302" s="1239"/>
      <c r="U302" s="1239" t="e">
        <f t="shared" ca="1" si="81"/>
        <v>#NAME?</v>
      </c>
      <c r="V302" s="1357" t="e">
        <f t="shared" ca="1" si="82"/>
        <v>#NAME?</v>
      </c>
      <c r="W302" s="1239"/>
      <c r="X302" s="1217" t="s">
        <v>3572</v>
      </c>
      <c r="Z302" s="1885" t="s">
        <v>7757</v>
      </c>
      <c r="AA302" s="1562"/>
    </row>
    <row r="303" spans="1:27" ht="13.8">
      <c r="A303" s="1886">
        <v>44762</v>
      </c>
      <c r="B303" s="1246" t="s">
        <v>3473</v>
      </c>
      <c r="C303" s="1246"/>
      <c r="D303" s="1246" t="s">
        <v>3570</v>
      </c>
      <c r="E303" s="1246" t="s">
        <v>86</v>
      </c>
      <c r="F303" s="1246" t="s">
        <v>3547</v>
      </c>
      <c r="G303" s="1248">
        <v>8500</v>
      </c>
      <c r="H303" s="1853"/>
      <c r="I303" s="1801" t="s">
        <v>3453</v>
      </c>
      <c r="J303" s="1927"/>
      <c r="K303" s="1865" t="e">
        <f t="shared" ca="1" si="93"/>
        <v>#NAME?</v>
      </c>
      <c r="L303" s="1867"/>
      <c r="M303" s="1865"/>
      <c r="N303" s="1256"/>
      <c r="O303" s="1256">
        <v>4300</v>
      </c>
      <c r="P303" s="1876"/>
      <c r="Q303" s="1256"/>
      <c r="R303" s="1256"/>
      <c r="S303" s="1256"/>
      <c r="T303" s="1256"/>
      <c r="U303" s="1256" t="e">
        <f t="shared" ca="1" si="81"/>
        <v>#NAME?</v>
      </c>
      <c r="V303" s="1364" t="e">
        <f t="shared" ca="1" si="82"/>
        <v>#NAME?</v>
      </c>
      <c r="W303" s="1256"/>
      <c r="X303" s="1246" t="s">
        <v>3572</v>
      </c>
      <c r="Y303" s="1260"/>
      <c r="Z303" s="1887" t="s">
        <v>7758</v>
      </c>
      <c r="AA303" s="1562"/>
    </row>
    <row r="304" spans="1:27" ht="13.8">
      <c r="A304" s="1877">
        <v>44763</v>
      </c>
      <c r="B304" s="1878" t="s">
        <v>1170</v>
      </c>
      <c r="C304" s="1878" t="s">
        <v>3456</v>
      </c>
      <c r="D304" s="1878" t="s">
        <v>3503</v>
      </c>
      <c r="E304" s="1878" t="s">
        <v>86</v>
      </c>
      <c r="F304" s="1878" t="s">
        <v>3547</v>
      </c>
      <c r="G304" s="1879">
        <v>16000</v>
      </c>
      <c r="H304" s="1853"/>
      <c r="I304" s="1928" t="s">
        <v>3453</v>
      </c>
      <c r="J304" s="1929"/>
      <c r="K304" s="1855" t="e">
        <f t="shared" ca="1" si="93"/>
        <v>#NAME?</v>
      </c>
      <c r="L304" s="1856"/>
      <c r="M304" s="1855" t="e">
        <f ca="1">_xludf.IFS(C304="成田机场",4000,C304="羽田机场",1000)</f>
        <v>#NAME?</v>
      </c>
      <c r="N304" s="1229"/>
      <c r="O304" s="1229">
        <v>4000</v>
      </c>
      <c r="P304" s="1881"/>
      <c r="Q304" s="1229"/>
      <c r="R304" s="1229"/>
      <c r="S304" s="1229"/>
      <c r="T304" s="1229"/>
      <c r="U304" s="1229" t="e">
        <f t="shared" ca="1" si="81"/>
        <v>#NAME?</v>
      </c>
      <c r="V304" s="1882" t="e">
        <f t="shared" ca="1" si="82"/>
        <v>#NAME?</v>
      </c>
      <c r="W304" s="1229"/>
      <c r="X304" s="1878" t="s">
        <v>1540</v>
      </c>
      <c r="Y304" s="1227"/>
      <c r="Z304" s="1883" t="s">
        <v>7759</v>
      </c>
      <c r="AA304" s="1562"/>
    </row>
    <row r="305" spans="1:35" ht="13.8">
      <c r="A305" s="1884">
        <v>44763</v>
      </c>
      <c r="B305" s="1217" t="s">
        <v>1906</v>
      </c>
      <c r="C305" s="1217"/>
      <c r="D305" s="1217" t="s">
        <v>3919</v>
      </c>
      <c r="E305" s="1217" t="s">
        <v>43</v>
      </c>
      <c r="F305" s="1217" t="s">
        <v>3477</v>
      </c>
      <c r="G305" s="1219">
        <v>21600</v>
      </c>
      <c r="H305" s="1853"/>
      <c r="I305" s="1800" t="s">
        <v>3453</v>
      </c>
      <c r="J305" s="1925"/>
      <c r="K305" s="1855">
        <f t="shared" ref="K305:K306" si="95">G305*0.12</f>
        <v>2592</v>
      </c>
      <c r="L305" s="1846"/>
      <c r="M305" s="1845"/>
      <c r="N305" s="1239">
        <f>(21600-K305-M305)*0.7</f>
        <v>13305.599999999999</v>
      </c>
      <c r="O305" s="1239"/>
      <c r="P305" s="1670"/>
      <c r="Q305" s="1239"/>
      <c r="R305" s="1239"/>
      <c r="S305" s="1239"/>
      <c r="T305" s="1239"/>
      <c r="U305" s="1239">
        <f t="shared" si="81"/>
        <v>5702.4000000000015</v>
      </c>
      <c r="V305" s="1357">
        <f t="shared" si="82"/>
        <v>0.26400000000000007</v>
      </c>
      <c r="W305" s="1239"/>
      <c r="X305" s="1217" t="s">
        <v>27</v>
      </c>
      <c r="Z305" s="1885" t="s">
        <v>7760</v>
      </c>
      <c r="AA305" s="1562"/>
    </row>
    <row r="306" spans="1:35" ht="13.8">
      <c r="A306" s="1884">
        <v>44763</v>
      </c>
      <c r="B306" s="1217" t="s">
        <v>1906</v>
      </c>
      <c r="C306" s="1217"/>
      <c r="D306" s="1217" t="s">
        <v>3919</v>
      </c>
      <c r="E306" s="1217" t="s">
        <v>45</v>
      </c>
      <c r="F306" s="1217" t="s">
        <v>4322</v>
      </c>
      <c r="G306" s="1219">
        <v>24000</v>
      </c>
      <c r="H306" s="1853"/>
      <c r="I306" s="1800" t="s">
        <v>3453</v>
      </c>
      <c r="J306" s="1930"/>
      <c r="K306" s="1855">
        <f t="shared" si="95"/>
        <v>2880</v>
      </c>
      <c r="L306" s="1846"/>
      <c r="M306" s="1845"/>
      <c r="N306" s="1239"/>
      <c r="O306" s="1239">
        <v>14300</v>
      </c>
      <c r="P306" s="1670"/>
      <c r="Q306" s="1239"/>
      <c r="R306" s="1239"/>
      <c r="S306" s="1239"/>
      <c r="T306" s="1239"/>
      <c r="U306" s="1239">
        <f t="shared" si="81"/>
        <v>6820</v>
      </c>
      <c r="V306" s="1357">
        <f t="shared" si="82"/>
        <v>0.28416666666666668</v>
      </c>
      <c r="W306" s="1239"/>
      <c r="X306" s="1217" t="s">
        <v>27</v>
      </c>
      <c r="Z306" s="1885" t="s">
        <v>7761</v>
      </c>
      <c r="AA306" s="1562"/>
    </row>
    <row r="307" spans="1:35" ht="13.8">
      <c r="A307" s="1884">
        <v>44763</v>
      </c>
      <c r="B307" s="1217" t="s">
        <v>3473</v>
      </c>
      <c r="C307" s="1217"/>
      <c r="D307" s="1217" t="s">
        <v>3570</v>
      </c>
      <c r="E307" s="1217" t="s">
        <v>3910</v>
      </c>
      <c r="F307" s="1217" t="s">
        <v>3571</v>
      </c>
      <c r="G307" s="1219">
        <v>11000</v>
      </c>
      <c r="H307" s="1853"/>
      <c r="I307" s="1800" t="s">
        <v>3453</v>
      </c>
      <c r="J307" s="1925"/>
      <c r="K307" s="1845" t="e">
        <f t="shared" ref="K307:K308" ca="1" si="96">_xludf.IFS(C307="成田机场",3000,C307="羽田机场",1200,D307="NearMe",1000)</f>
        <v>#NAME?</v>
      </c>
      <c r="L307" s="1846"/>
      <c r="M307" s="1845"/>
      <c r="N307" s="1239"/>
      <c r="O307" s="1239">
        <v>5300</v>
      </c>
      <c r="P307" s="1670"/>
      <c r="Q307" s="1239"/>
      <c r="R307" s="1239"/>
      <c r="S307" s="1239"/>
      <c r="T307" s="1239"/>
      <c r="U307" s="1239" t="e">
        <f t="shared" ca="1" si="81"/>
        <v>#NAME?</v>
      </c>
      <c r="V307" s="1357" t="e">
        <f t="shared" ca="1" si="82"/>
        <v>#NAME?</v>
      </c>
      <c r="W307" s="1239"/>
      <c r="X307" s="1217" t="s">
        <v>3572</v>
      </c>
      <c r="Z307" s="1885" t="s">
        <v>7762</v>
      </c>
      <c r="AA307" s="1562"/>
    </row>
    <row r="308" spans="1:35" ht="13.8">
      <c r="A308" s="1884">
        <v>44763</v>
      </c>
      <c r="B308" s="1217" t="s">
        <v>3473</v>
      </c>
      <c r="C308" s="1217"/>
      <c r="D308" s="1217" t="s">
        <v>3570</v>
      </c>
      <c r="E308" s="1217" t="s">
        <v>55</v>
      </c>
      <c r="F308" s="1217" t="s">
        <v>3512</v>
      </c>
      <c r="G308" s="1219">
        <v>11000</v>
      </c>
      <c r="H308" s="1853"/>
      <c r="I308" s="1800" t="s">
        <v>3453</v>
      </c>
      <c r="J308" s="1925"/>
      <c r="K308" s="1845" t="e">
        <f t="shared" ca="1" si="96"/>
        <v>#NAME?</v>
      </c>
      <c r="L308" s="1846"/>
      <c r="M308" s="1845"/>
      <c r="N308" s="1239"/>
      <c r="O308" s="1239">
        <v>5300</v>
      </c>
      <c r="P308" s="1670"/>
      <c r="Q308" s="1239"/>
      <c r="R308" s="1239"/>
      <c r="S308" s="1239"/>
      <c r="T308" s="1239"/>
      <c r="U308" s="1239" t="e">
        <f t="shared" ca="1" si="81"/>
        <v>#NAME?</v>
      </c>
      <c r="V308" s="1357" t="e">
        <f t="shared" ca="1" si="82"/>
        <v>#NAME?</v>
      </c>
      <c r="W308" s="1239"/>
      <c r="X308" s="1217" t="s">
        <v>3572</v>
      </c>
      <c r="Z308" s="1885" t="s">
        <v>7763</v>
      </c>
      <c r="AA308" s="1562"/>
    </row>
    <row r="309" spans="1:35" ht="13.8">
      <c r="A309" s="1884">
        <v>44763</v>
      </c>
      <c r="B309" s="1217" t="s">
        <v>3473</v>
      </c>
      <c r="C309" s="1217"/>
      <c r="D309" s="1217" t="s">
        <v>3807</v>
      </c>
      <c r="E309" s="1217" t="s">
        <v>55</v>
      </c>
      <c r="F309" s="1217" t="s">
        <v>3512</v>
      </c>
      <c r="G309" s="1219">
        <v>15000</v>
      </c>
      <c r="H309" s="1853"/>
      <c r="I309" s="1800" t="s">
        <v>3453</v>
      </c>
      <c r="J309" s="1925"/>
      <c r="K309" s="1845">
        <v>3000</v>
      </c>
      <c r="L309" s="1846"/>
      <c r="M309" s="1845">
        <v>4000</v>
      </c>
      <c r="N309" s="1239"/>
      <c r="O309" s="1239">
        <v>4000</v>
      </c>
      <c r="P309" s="1670"/>
      <c r="Q309" s="1239"/>
      <c r="R309" s="1239"/>
      <c r="S309" s="1239"/>
      <c r="T309" s="1239"/>
      <c r="U309" s="1239">
        <f t="shared" si="81"/>
        <v>4000</v>
      </c>
      <c r="V309" s="1357">
        <f t="shared" si="82"/>
        <v>0.26666666666666666</v>
      </c>
      <c r="W309" s="1239"/>
      <c r="X309" s="1217" t="s">
        <v>105</v>
      </c>
      <c r="Z309" s="1885" t="s">
        <v>7764</v>
      </c>
      <c r="AA309" s="1562"/>
    </row>
    <row r="310" spans="1:35" ht="13.8">
      <c r="A310" s="1884">
        <v>44763</v>
      </c>
      <c r="B310" s="1217" t="s">
        <v>1906</v>
      </c>
      <c r="C310" s="1217"/>
      <c r="D310" s="1217" t="s">
        <v>3919</v>
      </c>
      <c r="E310" s="1217" t="s">
        <v>49</v>
      </c>
      <c r="F310" s="1217" t="s">
        <v>3486</v>
      </c>
      <c r="G310" s="1219">
        <v>26400</v>
      </c>
      <c r="H310" s="1853"/>
      <c r="I310" s="1800" t="s">
        <v>3453</v>
      </c>
      <c r="J310" s="1930"/>
      <c r="K310" s="1855">
        <f>G310*0.12</f>
        <v>3168</v>
      </c>
      <c r="L310" s="1846"/>
      <c r="M310" s="1845"/>
      <c r="N310" s="1239">
        <f>(G310-K310-M310)*0.7</f>
        <v>16262.4</v>
      </c>
      <c r="O310" s="1239"/>
      <c r="P310" s="1670"/>
      <c r="Q310" s="1239"/>
      <c r="R310" s="1239"/>
      <c r="S310" s="1239"/>
      <c r="T310" s="1239"/>
      <c r="U310" s="1239">
        <f t="shared" si="81"/>
        <v>6969.6</v>
      </c>
      <c r="V310" s="1357">
        <f t="shared" si="82"/>
        <v>0.26400000000000001</v>
      </c>
      <c r="W310" s="1239"/>
      <c r="X310" s="1217" t="s">
        <v>27</v>
      </c>
      <c r="Z310" s="1885" t="s">
        <v>7765</v>
      </c>
      <c r="AA310" s="1562"/>
    </row>
    <row r="311" spans="1:35" ht="13.8">
      <c r="A311" s="1884">
        <v>44763</v>
      </c>
      <c r="B311" s="1217" t="s">
        <v>570</v>
      </c>
      <c r="C311" s="1217" t="s">
        <v>3456</v>
      </c>
      <c r="D311" s="1217" t="s">
        <v>3551</v>
      </c>
      <c r="E311" s="1217" t="s">
        <v>86</v>
      </c>
      <c r="F311" s="1217" t="s">
        <v>3547</v>
      </c>
      <c r="G311" s="1219">
        <v>18000</v>
      </c>
      <c r="H311" s="1853"/>
      <c r="I311" s="1800" t="s">
        <v>3453</v>
      </c>
      <c r="J311" s="1925"/>
      <c r="K311" s="1845" t="e">
        <f ca="1">_xludf.IFS(C311="成田机场",3000,C311="羽田机场",1200,D311="NearMe",1000)</f>
        <v>#NAME?</v>
      </c>
      <c r="L311" s="1846"/>
      <c r="M311" s="1845" t="e">
        <f ca="1">_xludf.IFS(C311="成田机场",4000,C311="羽田机场",1000)</f>
        <v>#NAME?</v>
      </c>
      <c r="N311" s="1239"/>
      <c r="O311" s="1239">
        <v>4000</v>
      </c>
      <c r="P311" s="1670"/>
      <c r="Q311" s="1239"/>
      <c r="R311" s="1239"/>
      <c r="S311" s="1239"/>
      <c r="T311" s="1239"/>
      <c r="U311" s="1239" t="e">
        <f t="shared" ca="1" si="81"/>
        <v>#NAME?</v>
      </c>
      <c r="V311" s="1357" t="e">
        <f t="shared" ca="1" si="82"/>
        <v>#NAME?</v>
      </c>
      <c r="W311" s="1239"/>
      <c r="X311" s="1217" t="s">
        <v>107</v>
      </c>
      <c r="Z311" s="1885" t="s">
        <v>7766</v>
      </c>
      <c r="AA311" s="1562"/>
    </row>
    <row r="312" spans="1:35" ht="13.8">
      <c r="A312" s="1884">
        <v>44763</v>
      </c>
      <c r="B312" s="1217" t="s">
        <v>1906</v>
      </c>
      <c r="C312" s="1217"/>
      <c r="D312" s="1217" t="s">
        <v>3919</v>
      </c>
      <c r="E312" s="1217" t="s">
        <v>40</v>
      </c>
      <c r="F312" s="1217" t="s">
        <v>3449</v>
      </c>
      <c r="G312" s="1219">
        <v>43200</v>
      </c>
      <c r="H312" s="1853"/>
      <c r="I312" s="1800" t="s">
        <v>3453</v>
      </c>
      <c r="J312" s="1925"/>
      <c r="K312" s="1855">
        <f t="shared" ref="K312:K313" si="97">G312*0.12</f>
        <v>5184</v>
      </c>
      <c r="L312" s="1846"/>
      <c r="M312" s="1845"/>
      <c r="N312" s="1239">
        <f t="shared" ref="N312:N313" si="98">(G312-K312-M312)*0.7</f>
        <v>26611.199999999997</v>
      </c>
      <c r="O312" s="1239"/>
      <c r="P312" s="1670"/>
      <c r="Q312" s="1239"/>
      <c r="R312" s="1239"/>
      <c r="S312" s="1239"/>
      <c r="T312" s="1239"/>
      <c r="U312" s="1239">
        <f t="shared" si="81"/>
        <v>11404.800000000003</v>
      </c>
      <c r="V312" s="1357">
        <f t="shared" si="82"/>
        <v>0.26400000000000007</v>
      </c>
      <c r="W312" s="1239"/>
      <c r="X312" s="1217" t="s">
        <v>27</v>
      </c>
      <c r="Z312" s="1885" t="s">
        <v>7767</v>
      </c>
      <c r="AA312" s="1562"/>
    </row>
    <row r="313" spans="1:35" ht="13.8">
      <c r="A313" s="1884">
        <v>44763</v>
      </c>
      <c r="B313" s="1217" t="s">
        <v>1906</v>
      </c>
      <c r="C313" s="1217"/>
      <c r="D313" s="1217" t="s">
        <v>3919</v>
      </c>
      <c r="E313" s="1217" t="s">
        <v>3523</v>
      </c>
      <c r="F313" s="1217" t="s">
        <v>3515</v>
      </c>
      <c r="G313" s="1219">
        <v>36000</v>
      </c>
      <c r="H313" s="1853"/>
      <c r="I313" s="1800" t="s">
        <v>3453</v>
      </c>
      <c r="J313" s="1925"/>
      <c r="K313" s="1855">
        <f t="shared" si="97"/>
        <v>4320</v>
      </c>
      <c r="L313" s="1846">
        <v>3629</v>
      </c>
      <c r="M313" s="1845"/>
      <c r="N313" s="1239">
        <f t="shared" si="98"/>
        <v>22176</v>
      </c>
      <c r="O313" s="1239"/>
      <c r="P313" s="1670"/>
      <c r="Q313" s="1239"/>
      <c r="R313" s="1239"/>
      <c r="S313" s="1239"/>
      <c r="T313" s="1239"/>
      <c r="U313" s="1239">
        <f t="shared" si="81"/>
        <v>9504</v>
      </c>
      <c r="V313" s="1357">
        <f t="shared" si="82"/>
        <v>0.26400000000000001</v>
      </c>
      <c r="W313" s="1239"/>
      <c r="X313" s="1217" t="s">
        <v>27</v>
      </c>
      <c r="Z313" s="1885" t="s">
        <v>7768</v>
      </c>
      <c r="AA313" s="1562"/>
    </row>
    <row r="314" spans="1:35" ht="13.8">
      <c r="A314" s="1904">
        <v>44763</v>
      </c>
      <c r="B314" s="1265" t="s">
        <v>1906</v>
      </c>
      <c r="C314" s="1265"/>
      <c r="D314" s="1265" t="s">
        <v>6511</v>
      </c>
      <c r="E314" s="1265" t="s">
        <v>3955</v>
      </c>
      <c r="F314" s="1265" t="s">
        <v>3501</v>
      </c>
      <c r="G314" s="1267">
        <v>225000</v>
      </c>
      <c r="H314" s="1853"/>
      <c r="I314" s="1931" t="s">
        <v>3453</v>
      </c>
      <c r="J314" s="1932"/>
      <c r="K314" s="1888">
        <v>14838</v>
      </c>
      <c r="L314" s="1846"/>
      <c r="M314" s="1905">
        <v>16000</v>
      </c>
      <c r="N314" s="1276"/>
      <c r="O314" s="1276">
        <v>85999</v>
      </c>
      <c r="P314" s="1679"/>
      <c r="Q314" s="1276"/>
      <c r="R314" s="1276"/>
      <c r="S314" s="1276"/>
      <c r="T314" s="1276"/>
      <c r="U314" s="1276">
        <f t="shared" si="81"/>
        <v>108163</v>
      </c>
      <c r="V314" s="1383">
        <f t="shared" si="82"/>
        <v>0.48072444444444445</v>
      </c>
      <c r="W314" s="1276"/>
      <c r="X314" s="1265" t="s">
        <v>107</v>
      </c>
      <c r="Y314" s="81"/>
      <c r="Z314" s="1906" t="s">
        <v>7769</v>
      </c>
      <c r="AA314" s="81"/>
      <c r="AB314" s="81"/>
      <c r="AC314" s="81"/>
      <c r="AD314" s="81"/>
      <c r="AE314" s="81"/>
      <c r="AF314" s="81"/>
      <c r="AG314" s="81"/>
      <c r="AH314" s="81"/>
      <c r="AI314" s="81"/>
    </row>
    <row r="315" spans="1:35" ht="13.8">
      <c r="A315" s="1884">
        <v>44763</v>
      </c>
      <c r="B315" s="1217" t="s">
        <v>3473</v>
      </c>
      <c r="C315" s="1217"/>
      <c r="D315" s="1217" t="s">
        <v>3570</v>
      </c>
      <c r="E315" s="1217" t="s">
        <v>3910</v>
      </c>
      <c r="F315" s="1217" t="s">
        <v>3571</v>
      </c>
      <c r="G315" s="1219">
        <v>11000</v>
      </c>
      <c r="H315" s="1853"/>
      <c r="I315" s="1800" t="s">
        <v>3453</v>
      </c>
      <c r="J315" s="1925"/>
      <c r="K315" s="1845" t="e">
        <f t="shared" ref="K315:K319" ca="1" si="99">_xludf.IFS(C315="成田机场",3000,C315="羽田机场",1200,D315="NearMe",1000)</f>
        <v>#NAME?</v>
      </c>
      <c r="L315" s="1846"/>
      <c r="M315" s="1845"/>
      <c r="N315" s="1239"/>
      <c r="O315" s="1239">
        <v>5300</v>
      </c>
      <c r="P315" s="1670"/>
      <c r="Q315" s="1239"/>
      <c r="R315" s="1239"/>
      <c r="S315" s="1239"/>
      <c r="T315" s="1239"/>
      <c r="U315" s="1239" t="e">
        <f t="shared" ca="1" si="81"/>
        <v>#NAME?</v>
      </c>
      <c r="V315" s="1357" t="e">
        <f t="shared" ca="1" si="82"/>
        <v>#NAME?</v>
      </c>
      <c r="W315" s="1239"/>
      <c r="X315" s="1217" t="s">
        <v>3572</v>
      </c>
      <c r="Z315" s="1885" t="s">
        <v>7770</v>
      </c>
      <c r="AA315" s="1562"/>
    </row>
    <row r="316" spans="1:35" ht="13.8">
      <c r="A316" s="1884">
        <v>44763</v>
      </c>
      <c r="B316" s="1217" t="s">
        <v>3473</v>
      </c>
      <c r="C316" s="1217"/>
      <c r="D316" s="1217" t="s">
        <v>3570</v>
      </c>
      <c r="E316" s="1217" t="s">
        <v>55</v>
      </c>
      <c r="F316" s="1217" t="s">
        <v>3512</v>
      </c>
      <c r="G316" s="1219">
        <v>11000</v>
      </c>
      <c r="H316" s="1853"/>
      <c r="I316" s="1800" t="s">
        <v>3453</v>
      </c>
      <c r="J316" s="1925"/>
      <c r="K316" s="1845" t="e">
        <f t="shared" ca="1" si="99"/>
        <v>#NAME?</v>
      </c>
      <c r="L316" s="1846"/>
      <c r="M316" s="1845"/>
      <c r="N316" s="1239"/>
      <c r="O316" s="1239">
        <v>5300</v>
      </c>
      <c r="P316" s="1670"/>
      <c r="Q316" s="1239"/>
      <c r="R316" s="1239"/>
      <c r="S316" s="1239"/>
      <c r="T316" s="1239"/>
      <c r="U316" s="1239" t="e">
        <f t="shared" ca="1" si="81"/>
        <v>#NAME?</v>
      </c>
      <c r="V316" s="1357" t="e">
        <f t="shared" ca="1" si="82"/>
        <v>#NAME?</v>
      </c>
      <c r="W316" s="1239"/>
      <c r="X316" s="1217" t="s">
        <v>3572</v>
      </c>
      <c r="Z316" s="1885" t="s">
        <v>7771</v>
      </c>
      <c r="AA316" s="1562"/>
    </row>
    <row r="317" spans="1:35" ht="13.8">
      <c r="A317" s="1884">
        <v>44763</v>
      </c>
      <c r="B317" s="1217" t="s">
        <v>570</v>
      </c>
      <c r="C317" s="1217" t="s">
        <v>3446</v>
      </c>
      <c r="D317" s="1217" t="s">
        <v>7447</v>
      </c>
      <c r="E317" s="1217" t="s">
        <v>39</v>
      </c>
      <c r="F317" s="1217" t="s">
        <v>3629</v>
      </c>
      <c r="G317" s="1219">
        <v>10000</v>
      </c>
      <c r="H317" s="1853"/>
      <c r="I317" s="1800" t="s">
        <v>3453</v>
      </c>
      <c r="J317" s="1925"/>
      <c r="K317" s="1845" t="e">
        <f t="shared" ca="1" si="99"/>
        <v>#NAME?</v>
      </c>
      <c r="L317" s="1846"/>
      <c r="M317" s="1845" t="e">
        <f t="shared" ref="M317:M319" ca="1" si="100">_xludf.IFS(C317="成田机场",4000,C317="羽田机场",1000)</f>
        <v>#NAME?</v>
      </c>
      <c r="N317" s="1239" t="e">
        <f ca="1">(8500-K317-M317)*0.7</f>
        <v>#NAME?</v>
      </c>
      <c r="O317" s="1239"/>
      <c r="P317" s="1670"/>
      <c r="Q317" s="1239"/>
      <c r="R317" s="1239"/>
      <c r="S317" s="1239"/>
      <c r="T317" s="1239"/>
      <c r="U317" s="1239" t="e">
        <f t="shared" ca="1" si="81"/>
        <v>#NAME?</v>
      </c>
      <c r="V317" s="1357" t="e">
        <f t="shared" ca="1" si="82"/>
        <v>#NAME?</v>
      </c>
      <c r="W317" s="1239"/>
      <c r="X317" s="1217" t="s">
        <v>108</v>
      </c>
      <c r="Z317" s="1885" t="s">
        <v>7772</v>
      </c>
      <c r="AA317" s="1562"/>
    </row>
    <row r="318" spans="1:35" ht="13.8">
      <c r="A318" s="1893">
        <v>44763</v>
      </c>
      <c r="B318" s="1763" t="s">
        <v>570</v>
      </c>
      <c r="C318" s="1763" t="s">
        <v>3446</v>
      </c>
      <c r="D318" s="1763" t="s">
        <v>6933</v>
      </c>
      <c r="E318" s="1763" t="s">
        <v>43</v>
      </c>
      <c r="F318" s="1763" t="s">
        <v>3477</v>
      </c>
      <c r="G318" s="1771">
        <v>11000</v>
      </c>
      <c r="H318" s="1853"/>
      <c r="I318" s="1933" t="s">
        <v>3453</v>
      </c>
      <c r="J318" s="1772"/>
      <c r="K318" s="1895" t="e">
        <f t="shared" ca="1" si="99"/>
        <v>#NAME?</v>
      </c>
      <c r="L318" s="1846"/>
      <c r="M318" s="1895" t="e">
        <f t="shared" ca="1" si="100"/>
        <v>#NAME?</v>
      </c>
      <c r="N318" s="1240" t="e">
        <f ca="1">(10000-K318-M318)*0.7</f>
        <v>#NAME?</v>
      </c>
      <c r="O318" s="1240"/>
      <c r="P318" s="1668"/>
      <c r="Q318" s="1240"/>
      <c r="R318" s="1240"/>
      <c r="S318" s="1240"/>
      <c r="T318" s="1240"/>
      <c r="U318" s="1240" t="e">
        <f t="shared" ca="1" si="81"/>
        <v>#NAME?</v>
      </c>
      <c r="V318" s="1378" t="e">
        <f t="shared" ca="1" si="82"/>
        <v>#NAME?</v>
      </c>
      <c r="W318" s="1240"/>
      <c r="X318" s="1763" t="s">
        <v>7717</v>
      </c>
      <c r="Y318" s="48"/>
      <c r="Z318" s="1896" t="s">
        <v>7773</v>
      </c>
      <c r="AA318" s="48"/>
      <c r="AB318" s="48"/>
      <c r="AC318" s="48"/>
      <c r="AD318" s="48"/>
      <c r="AE318" s="48"/>
      <c r="AF318" s="48"/>
      <c r="AG318" s="48"/>
      <c r="AH318" s="48"/>
      <c r="AI318" s="48"/>
    </row>
    <row r="319" spans="1:35" ht="13.8">
      <c r="A319" s="1886">
        <v>44763</v>
      </c>
      <c r="B319" s="1246" t="s">
        <v>570</v>
      </c>
      <c r="C319" s="1246" t="s">
        <v>3456</v>
      </c>
      <c r="D319" s="1246" t="s">
        <v>3521</v>
      </c>
      <c r="E319" s="1246" t="s">
        <v>48</v>
      </c>
      <c r="F319" s="1246" t="s">
        <v>3477</v>
      </c>
      <c r="G319" s="1248">
        <v>15000</v>
      </c>
      <c r="H319" s="1853"/>
      <c r="I319" s="1801" t="s">
        <v>3453</v>
      </c>
      <c r="J319" s="1927"/>
      <c r="K319" s="1865" t="e">
        <f t="shared" ca="1" si="99"/>
        <v>#NAME?</v>
      </c>
      <c r="L319" s="1867"/>
      <c r="M319" s="1865" t="e">
        <f t="shared" ca="1" si="100"/>
        <v>#NAME?</v>
      </c>
      <c r="N319" s="1256" t="e">
        <f t="shared" ref="N319:N320" ca="1" si="101">(15000-K319-M319)*0.7</f>
        <v>#NAME?</v>
      </c>
      <c r="O319" s="1256"/>
      <c r="P319" s="1876"/>
      <c r="Q319" s="1256"/>
      <c r="R319" s="1256"/>
      <c r="S319" s="1256"/>
      <c r="T319" s="1256"/>
      <c r="U319" s="1256" t="e">
        <f t="shared" ca="1" si="81"/>
        <v>#NAME?</v>
      </c>
      <c r="V319" s="1364" t="e">
        <f t="shared" ca="1" si="82"/>
        <v>#NAME?</v>
      </c>
      <c r="W319" s="1256"/>
      <c r="X319" s="1246" t="s">
        <v>107</v>
      </c>
      <c r="Y319" s="1260"/>
      <c r="Z319" s="1887" t="s">
        <v>7774</v>
      </c>
      <c r="AA319" s="1562"/>
    </row>
    <row r="320" spans="1:35" ht="13.8">
      <c r="A320" s="1877">
        <v>44764</v>
      </c>
      <c r="B320" s="1878" t="s">
        <v>1906</v>
      </c>
      <c r="C320" s="1878"/>
      <c r="D320" s="1878" t="s">
        <v>3919</v>
      </c>
      <c r="E320" s="1878" t="s">
        <v>34</v>
      </c>
      <c r="F320" s="1878" t="s">
        <v>3626</v>
      </c>
      <c r="G320" s="1879">
        <v>19200</v>
      </c>
      <c r="H320" s="1853"/>
      <c r="I320" s="1928" t="s">
        <v>3453</v>
      </c>
      <c r="J320" s="1929"/>
      <c r="K320" s="1855">
        <f>G320*0.12</f>
        <v>2304</v>
      </c>
      <c r="L320" s="1856"/>
      <c r="M320" s="1855">
        <v>0</v>
      </c>
      <c r="N320" s="1229">
        <f t="shared" si="101"/>
        <v>8887.1999999999989</v>
      </c>
      <c r="O320" s="1229"/>
      <c r="P320" s="1881"/>
      <c r="Q320" s="1229"/>
      <c r="R320" s="1229"/>
      <c r="S320" s="1229"/>
      <c r="T320" s="1229"/>
      <c r="U320" s="1229">
        <f t="shared" si="81"/>
        <v>8008.8000000000011</v>
      </c>
      <c r="V320" s="1882">
        <f t="shared" si="82"/>
        <v>0.41712500000000008</v>
      </c>
      <c r="W320" s="1229"/>
      <c r="X320" s="1878" t="s">
        <v>27</v>
      </c>
      <c r="Y320" s="1227"/>
      <c r="Z320" s="1883" t="s">
        <v>7775</v>
      </c>
      <c r="AA320" s="1562"/>
    </row>
    <row r="321" spans="1:35" ht="13.8">
      <c r="A321" s="1884">
        <v>44764</v>
      </c>
      <c r="B321" s="1217" t="s">
        <v>1170</v>
      </c>
      <c r="C321" s="1217" t="s">
        <v>3446</v>
      </c>
      <c r="D321" s="1217" t="s">
        <v>4010</v>
      </c>
      <c r="E321" s="1217" t="s">
        <v>86</v>
      </c>
      <c r="F321" s="1217" t="s">
        <v>3547</v>
      </c>
      <c r="G321" s="1219">
        <v>11000</v>
      </c>
      <c r="H321" s="1853"/>
      <c r="I321" s="1800" t="s">
        <v>3453</v>
      </c>
      <c r="J321" s="1925"/>
      <c r="K321" s="1845" t="e">
        <f ca="1">_xludf.IFS(C321="成田机场",3000,C321="羽田机场",1200,D321="NearMe",1000)</f>
        <v>#NAME?</v>
      </c>
      <c r="L321" s="1846"/>
      <c r="M321" s="1845" t="e">
        <f ca="1">_xludf.IFS(C321="成田机场",4000,C321="羽田机场",1000)</f>
        <v>#NAME?</v>
      </c>
      <c r="N321" s="1239"/>
      <c r="O321" s="1239">
        <v>3000</v>
      </c>
      <c r="P321" s="1670"/>
      <c r="Q321" s="1239"/>
      <c r="R321" s="1239"/>
      <c r="S321" s="1239"/>
      <c r="T321" s="1239"/>
      <c r="U321" s="1239" t="e">
        <f t="shared" ca="1" si="81"/>
        <v>#NAME?</v>
      </c>
      <c r="V321" s="1357" t="e">
        <f t="shared" ca="1" si="82"/>
        <v>#NAME?</v>
      </c>
      <c r="W321" s="1239"/>
      <c r="X321" s="1217" t="s">
        <v>108</v>
      </c>
      <c r="Z321" s="1885" t="s">
        <v>7776</v>
      </c>
      <c r="AA321" s="1562"/>
    </row>
    <row r="322" spans="1:35" ht="13.8">
      <c r="A322" s="1884">
        <v>44764</v>
      </c>
      <c r="B322" s="1217" t="s">
        <v>1906</v>
      </c>
      <c r="C322" s="1217"/>
      <c r="D322" s="1217" t="s">
        <v>3919</v>
      </c>
      <c r="E322" s="1217" t="s">
        <v>43</v>
      </c>
      <c r="F322" s="1217" t="s">
        <v>3517</v>
      </c>
      <c r="G322" s="1219">
        <v>16800</v>
      </c>
      <c r="H322" s="1853"/>
      <c r="I322" s="1800" t="s">
        <v>3453</v>
      </c>
      <c r="J322" s="1925"/>
      <c r="K322" s="1855">
        <f t="shared" ref="K322:K323" si="102">G322*0.12</f>
        <v>2016</v>
      </c>
      <c r="L322" s="1846"/>
      <c r="M322" s="1845"/>
      <c r="N322" s="1239">
        <f>(16800-K322-M322)*0.7</f>
        <v>10348.799999999999</v>
      </c>
      <c r="O322" s="1239"/>
      <c r="P322" s="1670"/>
      <c r="Q322" s="1239"/>
      <c r="R322" s="1239"/>
      <c r="S322" s="1239"/>
      <c r="T322" s="1239"/>
      <c r="U322" s="1239">
        <f t="shared" si="81"/>
        <v>4435.2000000000007</v>
      </c>
      <c r="V322" s="1357">
        <f t="shared" si="82"/>
        <v>0.26400000000000007</v>
      </c>
      <c r="W322" s="1239"/>
      <c r="X322" s="1217" t="s">
        <v>27</v>
      </c>
      <c r="Z322" s="1885" t="s">
        <v>7777</v>
      </c>
      <c r="AA322" s="1562"/>
    </row>
    <row r="323" spans="1:35" ht="13.8">
      <c r="A323" s="1884">
        <v>44764</v>
      </c>
      <c r="B323" s="1217" t="s">
        <v>1906</v>
      </c>
      <c r="C323" s="1217"/>
      <c r="D323" s="1217" t="s">
        <v>3919</v>
      </c>
      <c r="E323" s="1217" t="s">
        <v>45</v>
      </c>
      <c r="F323" s="1217" t="s">
        <v>3629</v>
      </c>
      <c r="G323" s="1219">
        <v>40800</v>
      </c>
      <c r="H323" s="1853"/>
      <c r="I323" s="1800" t="s">
        <v>3453</v>
      </c>
      <c r="J323" s="1925"/>
      <c r="K323" s="1855">
        <f t="shared" si="102"/>
        <v>4896</v>
      </c>
      <c r="L323" s="1846">
        <v>7123</v>
      </c>
      <c r="M323" s="1845"/>
      <c r="N323" s="1239"/>
      <c r="O323" s="1239">
        <v>24700</v>
      </c>
      <c r="P323" s="1670"/>
      <c r="Q323" s="1239"/>
      <c r="R323" s="1239"/>
      <c r="S323" s="1239"/>
      <c r="T323" s="1239"/>
      <c r="U323" s="1239">
        <f t="shared" si="81"/>
        <v>11204</v>
      </c>
      <c r="V323" s="1357">
        <f t="shared" si="82"/>
        <v>0.27460784313725489</v>
      </c>
      <c r="W323" s="1239"/>
      <c r="X323" s="1217" t="s">
        <v>27</v>
      </c>
      <c r="Z323" s="1885" t="s">
        <v>7778</v>
      </c>
      <c r="AA323" s="1562"/>
    </row>
    <row r="324" spans="1:35" ht="13.8">
      <c r="A324" s="1884">
        <v>44764</v>
      </c>
      <c r="B324" s="1217" t="s">
        <v>3473</v>
      </c>
      <c r="C324" s="1217"/>
      <c r="D324" s="1217" t="s">
        <v>3570</v>
      </c>
      <c r="E324" s="1217" t="s">
        <v>55</v>
      </c>
      <c r="F324" s="1217" t="s">
        <v>3512</v>
      </c>
      <c r="G324" s="1219">
        <v>11000</v>
      </c>
      <c r="H324" s="1853"/>
      <c r="I324" s="1800" t="s">
        <v>3453</v>
      </c>
      <c r="J324" s="1925"/>
      <c r="K324" s="1845" t="e">
        <f t="shared" ref="K324:K325" ca="1" si="103">_xludf.IFS(C324="成田机场",3000,C324="羽田机场",1200,D324="NearMe",1000)</f>
        <v>#NAME?</v>
      </c>
      <c r="L324" s="1846"/>
      <c r="M324" s="1845"/>
      <c r="N324" s="1239"/>
      <c r="O324" s="1239">
        <v>5300</v>
      </c>
      <c r="P324" s="1670"/>
      <c r="Q324" s="1239"/>
      <c r="R324" s="1239"/>
      <c r="S324" s="1239"/>
      <c r="T324" s="1239"/>
      <c r="U324" s="1239" t="e">
        <f t="shared" ca="1" si="81"/>
        <v>#NAME?</v>
      </c>
      <c r="V324" s="1357" t="e">
        <f t="shared" ca="1" si="82"/>
        <v>#NAME?</v>
      </c>
      <c r="W324" s="1239"/>
      <c r="X324" s="1217" t="s">
        <v>3572</v>
      </c>
      <c r="Z324" s="1885" t="s">
        <v>7779</v>
      </c>
      <c r="AA324" s="1562"/>
    </row>
    <row r="325" spans="1:35" ht="13.8">
      <c r="A325" s="1884">
        <v>44764</v>
      </c>
      <c r="B325" s="1217" t="s">
        <v>3473</v>
      </c>
      <c r="C325" s="1217"/>
      <c r="D325" s="1217" t="s">
        <v>3570</v>
      </c>
      <c r="E325" s="1217" t="s">
        <v>3910</v>
      </c>
      <c r="F325" s="1217" t="s">
        <v>3571</v>
      </c>
      <c r="G325" s="1219">
        <v>11000</v>
      </c>
      <c r="H325" s="1853"/>
      <c r="I325" s="1800" t="s">
        <v>3453</v>
      </c>
      <c r="J325" s="1925"/>
      <c r="K325" s="1845" t="e">
        <f t="shared" ca="1" si="103"/>
        <v>#NAME?</v>
      </c>
      <c r="L325" s="1846"/>
      <c r="M325" s="1845"/>
      <c r="N325" s="1239"/>
      <c r="O325" s="1239">
        <v>5300</v>
      </c>
      <c r="P325" s="1670"/>
      <c r="Q325" s="1239"/>
      <c r="R325" s="1239"/>
      <c r="S325" s="1239"/>
      <c r="T325" s="1239"/>
      <c r="U325" s="1239" t="e">
        <f t="shared" ca="1" si="81"/>
        <v>#NAME?</v>
      </c>
      <c r="V325" s="1357" t="e">
        <f t="shared" ca="1" si="82"/>
        <v>#NAME?</v>
      </c>
      <c r="W325" s="1239"/>
      <c r="X325" s="1217" t="s">
        <v>3572</v>
      </c>
      <c r="Z325" s="1885" t="s">
        <v>7780</v>
      </c>
      <c r="AA325" s="1562"/>
    </row>
    <row r="326" spans="1:35" ht="13.8">
      <c r="A326" s="1884">
        <v>44764</v>
      </c>
      <c r="B326" s="1217" t="s">
        <v>1906</v>
      </c>
      <c r="C326" s="1217"/>
      <c r="D326" s="1217" t="s">
        <v>3919</v>
      </c>
      <c r="E326" s="1217" t="s">
        <v>3289</v>
      </c>
      <c r="F326" s="1217" t="s">
        <v>4322</v>
      </c>
      <c r="G326" s="1219">
        <v>19200</v>
      </c>
      <c r="H326" s="1853"/>
      <c r="I326" s="1800" t="s">
        <v>3453</v>
      </c>
      <c r="J326" s="1925"/>
      <c r="K326" s="1855">
        <f>G326*0.12</f>
        <v>2304</v>
      </c>
      <c r="L326" s="1846"/>
      <c r="M326" s="1845"/>
      <c r="N326" s="1239"/>
      <c r="O326" s="1239">
        <v>11700</v>
      </c>
      <c r="P326" s="1670"/>
      <c r="Q326" s="1239"/>
      <c r="R326" s="1239"/>
      <c r="S326" s="1239"/>
      <c r="T326" s="1239"/>
      <c r="U326" s="1239">
        <f t="shared" si="81"/>
        <v>5196</v>
      </c>
      <c r="V326" s="1357">
        <f t="shared" si="82"/>
        <v>0.270625</v>
      </c>
      <c r="W326" s="1239"/>
      <c r="X326" s="1217" t="s">
        <v>27</v>
      </c>
      <c r="Z326" s="1885" t="s">
        <v>7781</v>
      </c>
      <c r="AA326" s="1562"/>
    </row>
    <row r="327" spans="1:35" ht="13.8">
      <c r="A327" s="1884">
        <v>44764</v>
      </c>
      <c r="B327" s="1217" t="s">
        <v>3473</v>
      </c>
      <c r="C327" s="1217"/>
      <c r="D327" s="1217" t="s">
        <v>3740</v>
      </c>
      <c r="E327" s="1217" t="s">
        <v>1540</v>
      </c>
      <c r="F327" s="1217" t="s">
        <v>3505</v>
      </c>
      <c r="G327" s="1219">
        <f>1620*100/I1</f>
        <v>33820.459290187893</v>
      </c>
      <c r="H327" s="1853"/>
      <c r="I327" s="1934" t="s">
        <v>3450</v>
      </c>
      <c r="J327" s="1925"/>
      <c r="K327" s="1845">
        <v>3000</v>
      </c>
      <c r="L327" s="1846"/>
      <c r="M327" s="1845">
        <v>4000</v>
      </c>
      <c r="N327" s="1239"/>
      <c r="O327" s="1239">
        <v>5000</v>
      </c>
      <c r="P327" s="1670"/>
      <c r="Q327" s="1239"/>
      <c r="R327" s="1239"/>
      <c r="S327" s="1239"/>
      <c r="T327" s="1239"/>
      <c r="U327" s="1239">
        <f t="shared" si="81"/>
        <v>21820.459290187893</v>
      </c>
      <c r="V327" s="1357">
        <f t="shared" si="82"/>
        <v>0.64518518518518519</v>
      </c>
      <c r="W327" s="1239"/>
      <c r="X327" s="1217" t="s">
        <v>107</v>
      </c>
      <c r="Z327" s="1885" t="s">
        <v>7782</v>
      </c>
      <c r="AA327" s="1562"/>
    </row>
    <row r="328" spans="1:35" ht="13.8">
      <c r="A328" s="1884">
        <v>44764</v>
      </c>
      <c r="B328" s="1217" t="s">
        <v>1906</v>
      </c>
      <c r="C328" s="1217"/>
      <c r="D328" s="1217" t="s">
        <v>3919</v>
      </c>
      <c r="E328" s="1217" t="s">
        <v>49</v>
      </c>
      <c r="F328" s="1217" t="s">
        <v>3486</v>
      </c>
      <c r="G328" s="1219">
        <v>33600</v>
      </c>
      <c r="H328" s="1853"/>
      <c r="I328" s="1800" t="s">
        <v>3453</v>
      </c>
      <c r="J328" s="1925"/>
      <c r="K328" s="1855">
        <f>G328*0.12</f>
        <v>4032</v>
      </c>
      <c r="L328" s="1846"/>
      <c r="M328" s="1845"/>
      <c r="N328" s="1239">
        <f>(G328-K328-M328)*0.7</f>
        <v>20697.599999999999</v>
      </c>
      <c r="O328" s="1239"/>
      <c r="P328" s="1670"/>
      <c r="Q328" s="1239"/>
      <c r="R328" s="1239"/>
      <c r="S328" s="1239"/>
      <c r="T328" s="1239"/>
      <c r="U328" s="1239">
        <f t="shared" si="81"/>
        <v>8870.4000000000015</v>
      </c>
      <c r="V328" s="1357">
        <f t="shared" si="82"/>
        <v>0.26400000000000007</v>
      </c>
      <c r="W328" s="1239"/>
      <c r="X328" s="1217" t="s">
        <v>27</v>
      </c>
      <c r="Z328" s="1885" t="s">
        <v>7783</v>
      </c>
      <c r="AA328" s="1562"/>
    </row>
    <row r="329" spans="1:35" ht="13.8">
      <c r="A329" s="1884">
        <v>44764</v>
      </c>
      <c r="B329" s="1217" t="s">
        <v>1215</v>
      </c>
      <c r="C329" s="1217"/>
      <c r="D329" s="1217" t="s">
        <v>6511</v>
      </c>
      <c r="E329" s="1217" t="s">
        <v>3497</v>
      </c>
      <c r="F329" s="1217" t="s">
        <v>3515</v>
      </c>
      <c r="G329" s="1219">
        <v>32000</v>
      </c>
      <c r="H329" s="1853"/>
      <c r="I329" s="1800" t="s">
        <v>3453</v>
      </c>
      <c r="J329" s="1925"/>
      <c r="K329" s="1888">
        <v>2299</v>
      </c>
      <c r="L329" s="1846"/>
      <c r="M329" s="1845">
        <v>4000</v>
      </c>
      <c r="N329" s="1239"/>
      <c r="O329" s="1239">
        <v>15000</v>
      </c>
      <c r="P329" s="1670"/>
      <c r="Q329" s="1239"/>
      <c r="R329" s="1239"/>
      <c r="S329" s="1239"/>
      <c r="T329" s="1239"/>
      <c r="U329" s="1239">
        <f t="shared" si="81"/>
        <v>10701</v>
      </c>
      <c r="V329" s="1357">
        <f t="shared" si="82"/>
        <v>0.33440625000000002</v>
      </c>
      <c r="W329" s="1239"/>
      <c r="X329" s="1217" t="s">
        <v>107</v>
      </c>
      <c r="Z329" s="1885" t="s">
        <v>7784</v>
      </c>
      <c r="AA329" s="1562"/>
    </row>
    <row r="330" spans="1:35" ht="13.8">
      <c r="A330" s="1884">
        <v>44764</v>
      </c>
      <c r="B330" s="1217" t="s">
        <v>1906</v>
      </c>
      <c r="C330" s="1217"/>
      <c r="D330" s="1217" t="s">
        <v>3919</v>
      </c>
      <c r="E330" s="1217" t="s">
        <v>2979</v>
      </c>
      <c r="F330" s="1217" t="s">
        <v>3477</v>
      </c>
      <c r="G330" s="1219">
        <v>36000</v>
      </c>
      <c r="H330" s="1853"/>
      <c r="I330" s="1800" t="s">
        <v>3453</v>
      </c>
      <c r="J330" s="1925"/>
      <c r="K330" s="1855">
        <f>G330*0.12</f>
        <v>4320</v>
      </c>
      <c r="L330" s="1846"/>
      <c r="M330" s="1845"/>
      <c r="N330" s="1239"/>
      <c r="O330" s="1239">
        <v>22100</v>
      </c>
      <c r="P330" s="1670"/>
      <c r="Q330" s="1239"/>
      <c r="R330" s="1239"/>
      <c r="S330" s="1239"/>
      <c r="T330" s="1239"/>
      <c r="U330" s="1239">
        <f t="shared" si="81"/>
        <v>9580</v>
      </c>
      <c r="V330" s="1357">
        <f t="shared" si="82"/>
        <v>0.26611111111111113</v>
      </c>
      <c r="W330" s="1239"/>
      <c r="X330" s="1217" t="s">
        <v>27</v>
      </c>
      <c r="Z330" s="1885" t="s">
        <v>7785</v>
      </c>
      <c r="AA330" s="1562"/>
    </row>
    <row r="331" spans="1:35" ht="13.8">
      <c r="A331" s="1884">
        <v>44764</v>
      </c>
      <c r="B331" s="1217" t="s">
        <v>3473</v>
      </c>
      <c r="C331" s="1217"/>
      <c r="D331" s="1217" t="s">
        <v>3570</v>
      </c>
      <c r="E331" s="1217" t="s">
        <v>55</v>
      </c>
      <c r="F331" s="1217" t="s">
        <v>3512</v>
      </c>
      <c r="G331" s="1219">
        <v>11000</v>
      </c>
      <c r="H331" s="1853"/>
      <c r="I331" s="1800" t="s">
        <v>3453</v>
      </c>
      <c r="J331" s="1925"/>
      <c r="K331" s="1845" t="e">
        <f t="shared" ref="K331:K334" ca="1" si="104">_xludf.IFS(C331="成田机场",3000,C331="羽田机场",1200,D331="NearMe",1000)</f>
        <v>#NAME?</v>
      </c>
      <c r="L331" s="1846"/>
      <c r="M331" s="1845"/>
      <c r="N331" s="1239"/>
      <c r="O331" s="1239">
        <v>5300</v>
      </c>
      <c r="P331" s="1670"/>
      <c r="Q331" s="1239"/>
      <c r="R331" s="1239"/>
      <c r="S331" s="1239"/>
      <c r="T331" s="1239"/>
      <c r="U331" s="1239" t="e">
        <f t="shared" ca="1" si="81"/>
        <v>#NAME?</v>
      </c>
      <c r="V331" s="1357" t="e">
        <f t="shared" ca="1" si="82"/>
        <v>#NAME?</v>
      </c>
      <c r="W331" s="1239"/>
      <c r="X331" s="1217" t="s">
        <v>3572</v>
      </c>
      <c r="Z331" s="1885" t="s">
        <v>7786</v>
      </c>
      <c r="AA331" s="1562"/>
    </row>
    <row r="332" spans="1:35" ht="13.8">
      <c r="A332" s="1884">
        <v>44764</v>
      </c>
      <c r="B332" s="1217" t="s">
        <v>3473</v>
      </c>
      <c r="C332" s="1217"/>
      <c r="D332" s="1217" t="s">
        <v>3570</v>
      </c>
      <c r="E332" s="1217" t="s">
        <v>3910</v>
      </c>
      <c r="F332" s="1217" t="s">
        <v>3571</v>
      </c>
      <c r="G332" s="1219">
        <v>11000</v>
      </c>
      <c r="H332" s="1853"/>
      <c r="I332" s="1800" t="s">
        <v>3453</v>
      </c>
      <c r="J332" s="1925"/>
      <c r="K332" s="1845" t="e">
        <f t="shared" ca="1" si="104"/>
        <v>#NAME?</v>
      </c>
      <c r="L332" s="1846"/>
      <c r="M332" s="1845"/>
      <c r="N332" s="1239"/>
      <c r="O332" s="1239">
        <v>5300</v>
      </c>
      <c r="P332" s="1670"/>
      <c r="Q332" s="1239"/>
      <c r="R332" s="1239"/>
      <c r="S332" s="1239"/>
      <c r="T332" s="1239"/>
      <c r="U332" s="1239" t="e">
        <f t="shared" ca="1" si="81"/>
        <v>#NAME?</v>
      </c>
      <c r="V332" s="1357" t="e">
        <f t="shared" ca="1" si="82"/>
        <v>#NAME?</v>
      </c>
      <c r="W332" s="1239"/>
      <c r="X332" s="1217" t="s">
        <v>3572</v>
      </c>
      <c r="Z332" s="1885" t="s">
        <v>7787</v>
      </c>
      <c r="AA332" s="1562"/>
    </row>
    <row r="333" spans="1:35" ht="13.8">
      <c r="A333" s="1884">
        <v>44764</v>
      </c>
      <c r="B333" s="1217" t="s">
        <v>570</v>
      </c>
      <c r="C333" s="1217" t="s">
        <v>3446</v>
      </c>
      <c r="D333" s="1217" t="s">
        <v>6903</v>
      </c>
      <c r="E333" s="1217" t="s">
        <v>86</v>
      </c>
      <c r="F333" s="1217" t="s">
        <v>3547</v>
      </c>
      <c r="G333" s="1219">
        <v>20000</v>
      </c>
      <c r="H333" s="1853"/>
      <c r="I333" s="1800" t="s">
        <v>3453</v>
      </c>
      <c r="J333" s="1803">
        <v>1000</v>
      </c>
      <c r="K333" s="1845" t="e">
        <f t="shared" ca="1" si="104"/>
        <v>#NAME?</v>
      </c>
      <c r="L333" s="1846"/>
      <c r="M333" s="1845" t="e">
        <f t="shared" ref="M333:M334" ca="1" si="105">_xludf.IFS(C333="成田机场",4000,C333="羽田机场",1000)</f>
        <v>#NAME?</v>
      </c>
      <c r="N333" s="1239"/>
      <c r="O333" s="1239">
        <v>3000</v>
      </c>
      <c r="P333" s="1670"/>
      <c r="Q333" s="1239"/>
      <c r="R333" s="1239"/>
      <c r="S333" s="1239"/>
      <c r="T333" s="1239"/>
      <c r="U333" s="1239" t="e">
        <f t="shared" ca="1" si="81"/>
        <v>#NAME?</v>
      </c>
      <c r="V333" s="1357" t="e">
        <f t="shared" ca="1" si="82"/>
        <v>#NAME?</v>
      </c>
      <c r="W333" s="1239"/>
      <c r="X333" s="1217" t="s">
        <v>55</v>
      </c>
      <c r="Z333" s="1885" t="s">
        <v>7788</v>
      </c>
      <c r="AA333" s="1562"/>
    </row>
    <row r="334" spans="1:35" ht="13.8">
      <c r="A334" s="1893">
        <v>44764</v>
      </c>
      <c r="B334" s="1763" t="s">
        <v>570</v>
      </c>
      <c r="C334" s="1763" t="s">
        <v>3446</v>
      </c>
      <c r="D334" s="1763" t="s">
        <v>6933</v>
      </c>
      <c r="E334" s="1763" t="s">
        <v>43</v>
      </c>
      <c r="F334" s="1763" t="s">
        <v>3517</v>
      </c>
      <c r="G334" s="1771">
        <v>15000</v>
      </c>
      <c r="H334" s="1853"/>
      <c r="I334" s="1933" t="s">
        <v>3453</v>
      </c>
      <c r="J334" s="1772"/>
      <c r="K334" s="1895" t="e">
        <f t="shared" ca="1" si="104"/>
        <v>#NAME?</v>
      </c>
      <c r="L334" s="1846"/>
      <c r="M334" s="1895" t="e">
        <f t="shared" ca="1" si="105"/>
        <v>#NAME?</v>
      </c>
      <c r="N334" s="1240" t="e">
        <f ca="1">(10000-K334-M334)*0.7</f>
        <v>#NAME?</v>
      </c>
      <c r="O334" s="1240"/>
      <c r="P334" s="1668"/>
      <c r="Q334" s="1240"/>
      <c r="R334" s="1240"/>
      <c r="S334" s="1240"/>
      <c r="T334" s="1240"/>
      <c r="U334" s="1240" t="e">
        <f t="shared" ca="1" si="81"/>
        <v>#NAME?</v>
      </c>
      <c r="V334" s="1378" t="e">
        <f t="shared" ca="1" si="82"/>
        <v>#NAME?</v>
      </c>
      <c r="W334" s="1240"/>
      <c r="X334" s="1763" t="s">
        <v>7717</v>
      </c>
      <c r="Y334" s="48"/>
      <c r="Z334" s="1896" t="s">
        <v>7789</v>
      </c>
      <c r="AA334" s="48"/>
      <c r="AB334" s="48"/>
      <c r="AC334" s="48"/>
      <c r="AD334" s="48"/>
      <c r="AE334" s="48"/>
      <c r="AF334" s="48"/>
      <c r="AG334" s="48"/>
      <c r="AH334" s="48"/>
      <c r="AI334" s="48"/>
    </row>
    <row r="335" spans="1:35" ht="13.8">
      <c r="A335" s="1886">
        <v>44764</v>
      </c>
      <c r="B335" s="1246" t="s">
        <v>1906</v>
      </c>
      <c r="C335" s="1246"/>
      <c r="D335" s="1246" t="s">
        <v>3919</v>
      </c>
      <c r="E335" s="1246" t="s">
        <v>40</v>
      </c>
      <c r="F335" s="1246" t="s">
        <v>3449</v>
      </c>
      <c r="G335" s="1248">
        <v>36000</v>
      </c>
      <c r="H335" s="1853"/>
      <c r="I335" s="1250" t="s">
        <v>3453</v>
      </c>
      <c r="J335" s="1864"/>
      <c r="K335" s="1855">
        <f>G335*0.12</f>
        <v>4320</v>
      </c>
      <c r="L335" s="1846"/>
      <c r="M335" s="1865">
        <v>0</v>
      </c>
      <c r="N335" s="1256">
        <f>(36000-K335-M335)*0.7</f>
        <v>22176</v>
      </c>
      <c r="O335" s="1256"/>
      <c r="P335" s="1876"/>
      <c r="Q335" s="1256"/>
      <c r="R335" s="1256"/>
      <c r="S335" s="1256"/>
      <c r="T335" s="1256"/>
      <c r="U335" s="1256">
        <f t="shared" si="81"/>
        <v>9504</v>
      </c>
      <c r="V335" s="1364">
        <f t="shared" si="82"/>
        <v>0.26400000000000001</v>
      </c>
      <c r="W335" s="1260"/>
      <c r="X335" s="1246" t="s">
        <v>27</v>
      </c>
      <c r="Y335" s="1260"/>
      <c r="Z335" s="1887" t="s">
        <v>7790</v>
      </c>
      <c r="AA335" s="1562"/>
    </row>
    <row r="336" spans="1:35" ht="13.8">
      <c r="A336" s="1877">
        <v>44765</v>
      </c>
      <c r="B336" s="1878" t="s">
        <v>1170</v>
      </c>
      <c r="C336" s="1878" t="s">
        <v>3456</v>
      </c>
      <c r="D336" s="1878" t="s">
        <v>3503</v>
      </c>
      <c r="E336" s="1878" t="s">
        <v>3523</v>
      </c>
      <c r="F336" s="1878" t="s">
        <v>3515</v>
      </c>
      <c r="G336" s="1879">
        <v>24760</v>
      </c>
      <c r="H336" s="1853"/>
      <c r="I336" s="1880" t="s">
        <v>3453</v>
      </c>
      <c r="J336" s="1854"/>
      <c r="K336" s="1855">
        <v>4000</v>
      </c>
      <c r="L336" s="1856"/>
      <c r="M336" s="1855">
        <v>5000</v>
      </c>
      <c r="N336" s="1229">
        <f>(22000-K336-M336)*0.7</f>
        <v>9100</v>
      </c>
      <c r="O336" s="1229"/>
      <c r="P336" s="1881"/>
      <c r="Q336" s="1229"/>
      <c r="R336" s="1229"/>
      <c r="S336" s="1229"/>
      <c r="T336" s="1229"/>
      <c r="U336" s="1229">
        <f t="shared" si="81"/>
        <v>6660</v>
      </c>
      <c r="V336" s="1882">
        <f t="shared" si="82"/>
        <v>0.26898222940226169</v>
      </c>
      <c r="W336" s="1227"/>
      <c r="X336" s="1878" t="s">
        <v>1540</v>
      </c>
      <c r="Y336" s="1227"/>
      <c r="Z336" s="1883" t="s">
        <v>7468</v>
      </c>
      <c r="AA336" s="1562"/>
    </row>
    <row r="337" spans="1:27" ht="13.8">
      <c r="A337" s="1884">
        <v>44765</v>
      </c>
      <c r="B337" s="1217" t="s">
        <v>570</v>
      </c>
      <c r="C337" s="1217" t="s">
        <v>3446</v>
      </c>
      <c r="D337" s="1217" t="s">
        <v>6903</v>
      </c>
      <c r="E337" s="1217" t="s">
        <v>86</v>
      </c>
      <c r="F337" s="1217" t="s">
        <v>3547</v>
      </c>
      <c r="G337" s="1219">
        <v>23000</v>
      </c>
      <c r="H337" s="1853"/>
      <c r="I337" s="1221" t="s">
        <v>3453</v>
      </c>
      <c r="J337" s="1663">
        <v>1150</v>
      </c>
      <c r="K337" s="1845" t="e">
        <f t="shared" ref="K337:K338" ca="1" si="106">_xludf.IFS(C337="成田机场",3000,C337="羽田机场",1200,D337="NearMe",1000)</f>
        <v>#NAME?</v>
      </c>
      <c r="L337" s="1846"/>
      <c r="M337" s="1845" t="e">
        <f t="shared" ref="M337:M338" ca="1" si="107">_xludf.IFS(C337="成田机场",4000,C337="羽田机场",1000)</f>
        <v>#NAME?</v>
      </c>
      <c r="N337" s="1239"/>
      <c r="O337" s="1239">
        <v>3000</v>
      </c>
      <c r="P337" s="1670"/>
      <c r="Q337" s="1239"/>
      <c r="R337" s="1239"/>
      <c r="S337" s="1239"/>
      <c r="T337" s="1239"/>
      <c r="U337" s="1239" t="e">
        <f t="shared" ca="1" si="81"/>
        <v>#NAME?</v>
      </c>
      <c r="V337" s="1357" t="e">
        <f t="shared" ca="1" si="82"/>
        <v>#NAME?</v>
      </c>
      <c r="X337" s="1217" t="s">
        <v>55</v>
      </c>
      <c r="Z337" s="1885" t="s">
        <v>7791</v>
      </c>
      <c r="AA337" s="1562"/>
    </row>
    <row r="338" spans="1:27" ht="13.8">
      <c r="A338" s="1884">
        <v>44765</v>
      </c>
      <c r="B338" s="1217" t="s">
        <v>1170</v>
      </c>
      <c r="C338" s="1217" t="s">
        <v>3446</v>
      </c>
      <c r="D338" s="1217" t="s">
        <v>3503</v>
      </c>
      <c r="E338" s="1217" t="s">
        <v>27</v>
      </c>
      <c r="F338" s="1217" t="s">
        <v>5633</v>
      </c>
      <c r="G338" s="1219">
        <v>10000</v>
      </c>
      <c r="H338" s="1853"/>
      <c r="I338" s="1221" t="s">
        <v>3453</v>
      </c>
      <c r="J338" s="1699"/>
      <c r="K338" s="1845" t="e">
        <f t="shared" ca="1" si="106"/>
        <v>#NAME?</v>
      </c>
      <c r="L338" s="1846"/>
      <c r="M338" s="1845" t="e">
        <f t="shared" ca="1" si="107"/>
        <v>#NAME?</v>
      </c>
      <c r="N338" s="1239"/>
      <c r="O338" s="1239">
        <v>5000</v>
      </c>
      <c r="P338" s="1670"/>
      <c r="Q338" s="1239"/>
      <c r="R338" s="1239"/>
      <c r="S338" s="1239"/>
      <c r="T338" s="1239"/>
      <c r="U338" s="1239" t="e">
        <f t="shared" ca="1" si="81"/>
        <v>#NAME?</v>
      </c>
      <c r="V338" s="1357" t="e">
        <f t="shared" ca="1" si="82"/>
        <v>#NAME?</v>
      </c>
      <c r="X338" s="1217" t="s">
        <v>1540</v>
      </c>
      <c r="Z338" s="1885" t="s">
        <v>7792</v>
      </c>
      <c r="AA338" s="1562"/>
    </row>
    <row r="339" spans="1:27" ht="13.8">
      <c r="A339" s="1884">
        <v>44765</v>
      </c>
      <c r="B339" s="1217" t="s">
        <v>1906</v>
      </c>
      <c r="C339" s="1217"/>
      <c r="D339" s="1217" t="s">
        <v>3919</v>
      </c>
      <c r="E339" s="1217" t="s">
        <v>43</v>
      </c>
      <c r="F339" s="1217" t="s">
        <v>3517</v>
      </c>
      <c r="G339" s="1219">
        <v>21600</v>
      </c>
      <c r="H339" s="1853"/>
      <c r="I339" s="1221" t="s">
        <v>3453</v>
      </c>
      <c r="J339" s="1699"/>
      <c r="K339" s="1855">
        <f t="shared" ref="K339:K342" si="108">G339*0.12</f>
        <v>2592</v>
      </c>
      <c r="L339" s="1846"/>
      <c r="M339" s="1845"/>
      <c r="N339" s="1239">
        <f t="shared" ref="N339:N340" si="109">(G339-K339-M339)*0.7</f>
        <v>13305.599999999999</v>
      </c>
      <c r="O339" s="1239"/>
      <c r="P339" s="1670"/>
      <c r="Q339" s="1239"/>
      <c r="R339" s="1239"/>
      <c r="S339" s="1239"/>
      <c r="T339" s="1239"/>
      <c r="U339" s="1239">
        <f t="shared" si="81"/>
        <v>5702.4000000000015</v>
      </c>
      <c r="V339" s="1357">
        <f t="shared" si="82"/>
        <v>0.26400000000000007</v>
      </c>
      <c r="X339" s="1217" t="s">
        <v>27</v>
      </c>
      <c r="Z339" s="1885" t="s">
        <v>7793</v>
      </c>
      <c r="AA339" s="1562"/>
    </row>
    <row r="340" spans="1:27" ht="13.8">
      <c r="A340" s="1884">
        <v>44765</v>
      </c>
      <c r="B340" s="1217" t="s">
        <v>1906</v>
      </c>
      <c r="C340" s="1217"/>
      <c r="D340" s="1217" t="s">
        <v>3919</v>
      </c>
      <c r="E340" s="1217" t="s">
        <v>60</v>
      </c>
      <c r="F340" s="1217" t="s">
        <v>3524</v>
      </c>
      <c r="G340" s="1219">
        <v>19200</v>
      </c>
      <c r="H340" s="1853"/>
      <c r="I340" s="1221" t="s">
        <v>3453</v>
      </c>
      <c r="J340" s="1699"/>
      <c r="K340" s="1855">
        <f t="shared" si="108"/>
        <v>2304</v>
      </c>
      <c r="L340" s="1846"/>
      <c r="M340" s="1845"/>
      <c r="N340" s="1239">
        <f t="shared" si="109"/>
        <v>11827.199999999999</v>
      </c>
      <c r="O340" s="1239"/>
      <c r="P340" s="1670"/>
      <c r="Q340" s="1239"/>
      <c r="R340" s="1239"/>
      <c r="S340" s="1239"/>
      <c r="T340" s="1239"/>
      <c r="U340" s="1239">
        <f t="shared" si="81"/>
        <v>5068.8000000000011</v>
      </c>
      <c r="V340" s="1357">
        <f t="shared" si="82"/>
        <v>0.26400000000000007</v>
      </c>
      <c r="X340" s="1217" t="s">
        <v>27</v>
      </c>
      <c r="Z340" s="1885" t="s">
        <v>7794</v>
      </c>
      <c r="AA340" s="1562"/>
    </row>
    <row r="341" spans="1:27" ht="13.8">
      <c r="A341" s="1884">
        <v>44765</v>
      </c>
      <c r="B341" s="1217" t="s">
        <v>1906</v>
      </c>
      <c r="C341" s="1217"/>
      <c r="D341" s="1217" t="s">
        <v>3919</v>
      </c>
      <c r="E341" s="1217" t="s">
        <v>55</v>
      </c>
      <c r="F341" s="1217" t="s">
        <v>3629</v>
      </c>
      <c r="G341" s="1219">
        <v>21600</v>
      </c>
      <c r="H341" s="1853"/>
      <c r="I341" s="1221" t="s">
        <v>3453</v>
      </c>
      <c r="J341" s="1699"/>
      <c r="K341" s="1855">
        <f t="shared" si="108"/>
        <v>2592</v>
      </c>
      <c r="L341" s="1846"/>
      <c r="M341" s="1845"/>
      <c r="N341" s="1239"/>
      <c r="O341" s="1239">
        <v>13000</v>
      </c>
      <c r="P341" s="1670"/>
      <c r="Q341" s="1239"/>
      <c r="R341" s="1239"/>
      <c r="S341" s="1239"/>
      <c r="T341" s="1239"/>
      <c r="U341" s="1239">
        <f t="shared" si="81"/>
        <v>6008</v>
      </c>
      <c r="V341" s="1357">
        <f t="shared" si="82"/>
        <v>0.27814814814814814</v>
      </c>
      <c r="X341" s="1217" t="s">
        <v>27</v>
      </c>
      <c r="Z341" s="1885" t="s">
        <v>7795</v>
      </c>
      <c r="AA341" s="1562"/>
    </row>
    <row r="342" spans="1:27" ht="13.8">
      <c r="A342" s="1884">
        <v>44765</v>
      </c>
      <c r="B342" s="1217" t="s">
        <v>1906</v>
      </c>
      <c r="C342" s="1217"/>
      <c r="D342" s="1217" t="s">
        <v>3919</v>
      </c>
      <c r="E342" s="1217" t="s">
        <v>98</v>
      </c>
      <c r="F342" s="1217" t="s">
        <v>4322</v>
      </c>
      <c r="G342" s="1219">
        <v>40800</v>
      </c>
      <c r="H342" s="1853"/>
      <c r="I342" s="1221" t="s">
        <v>3453</v>
      </c>
      <c r="J342" s="1699"/>
      <c r="K342" s="1855">
        <f t="shared" si="108"/>
        <v>4896</v>
      </c>
      <c r="L342" s="1846"/>
      <c r="M342" s="1845"/>
      <c r="N342" s="1239"/>
      <c r="O342" s="1239">
        <v>24700</v>
      </c>
      <c r="P342" s="1670"/>
      <c r="Q342" s="1239"/>
      <c r="R342" s="1239"/>
      <c r="S342" s="1239"/>
      <c r="T342" s="1239"/>
      <c r="U342" s="1239">
        <f t="shared" si="81"/>
        <v>11204</v>
      </c>
      <c r="V342" s="1357">
        <f t="shared" si="82"/>
        <v>0.27460784313725489</v>
      </c>
      <c r="X342" s="1217" t="s">
        <v>27</v>
      </c>
      <c r="Z342" s="1885" t="s">
        <v>7796</v>
      </c>
      <c r="AA342" s="1562"/>
    </row>
    <row r="343" spans="1:27" ht="13.8">
      <c r="A343" s="1884">
        <v>44765</v>
      </c>
      <c r="B343" s="1217" t="s">
        <v>1170</v>
      </c>
      <c r="C343" s="1217" t="s">
        <v>3456</v>
      </c>
      <c r="D343" s="1217" t="s">
        <v>7797</v>
      </c>
      <c r="E343" s="1217" t="s">
        <v>86</v>
      </c>
      <c r="F343" s="1217" t="s">
        <v>3547</v>
      </c>
      <c r="G343" s="1219">
        <v>15000</v>
      </c>
      <c r="H343" s="1853"/>
      <c r="I343" s="1221" t="s">
        <v>3453</v>
      </c>
      <c r="J343" s="1699"/>
      <c r="K343" s="1845" t="e">
        <f t="shared" ref="K343:K344" ca="1" si="110">_xludf.IFS(C343="成田机场",3000,C343="羽田机场",1200,D343="NearMe",1000)</f>
        <v>#NAME?</v>
      </c>
      <c r="L343" s="1846"/>
      <c r="M343" s="1845" t="e">
        <f t="shared" ref="M343:M344" ca="1" si="111">_xludf.IFS(C343="成田机场",4000,C343="羽田机场",1000)</f>
        <v>#NAME?</v>
      </c>
      <c r="N343" s="1239"/>
      <c r="O343" s="1239">
        <v>4000</v>
      </c>
      <c r="P343" s="1670"/>
      <c r="Q343" s="1239"/>
      <c r="R343" s="1239"/>
      <c r="S343" s="1239"/>
      <c r="T343" s="1239"/>
      <c r="U343" s="1239" t="e">
        <f t="shared" ca="1" si="81"/>
        <v>#NAME?</v>
      </c>
      <c r="V343" s="1357" t="e">
        <f t="shared" ca="1" si="82"/>
        <v>#NAME?</v>
      </c>
      <c r="X343" s="1217" t="s">
        <v>108</v>
      </c>
      <c r="Z343" s="1885" t="s">
        <v>7798</v>
      </c>
      <c r="AA343" s="1562"/>
    </row>
    <row r="344" spans="1:27" ht="13.8">
      <c r="A344" s="1884">
        <v>44765</v>
      </c>
      <c r="B344" s="1217" t="s">
        <v>1170</v>
      </c>
      <c r="C344" s="1217" t="s">
        <v>3446</v>
      </c>
      <c r="D344" s="1217" t="s">
        <v>2499</v>
      </c>
      <c r="E344" s="1217" t="s">
        <v>27</v>
      </c>
      <c r="F344" s="1217" t="s">
        <v>5633</v>
      </c>
      <c r="G344" s="1219">
        <f>874*100/I1</f>
        <v>18246.346555323591</v>
      </c>
      <c r="H344" s="1853"/>
      <c r="I344" s="1892" t="s">
        <v>3450</v>
      </c>
      <c r="J344" s="1699"/>
      <c r="K344" s="1845" t="e">
        <f t="shared" ca="1" si="110"/>
        <v>#NAME?</v>
      </c>
      <c r="L344" s="1846"/>
      <c r="M344" s="1845" t="e">
        <f t="shared" ca="1" si="111"/>
        <v>#NAME?</v>
      </c>
      <c r="N344" s="1239"/>
      <c r="O344" s="1239">
        <v>4000</v>
      </c>
      <c r="P344" s="1670"/>
      <c r="Q344" s="1239"/>
      <c r="R344" s="1239"/>
      <c r="S344" s="1239"/>
      <c r="T344" s="1239"/>
      <c r="U344" s="1239" t="e">
        <f t="shared" ca="1" si="81"/>
        <v>#NAME?</v>
      </c>
      <c r="V344" s="1357" t="e">
        <f t="shared" ca="1" si="82"/>
        <v>#NAME?</v>
      </c>
      <c r="X344" s="1217" t="s">
        <v>108</v>
      </c>
      <c r="Z344" s="1885" t="s">
        <v>7799</v>
      </c>
      <c r="AA344" s="1562"/>
    </row>
    <row r="345" spans="1:27" ht="13.8">
      <c r="A345" s="1884">
        <v>44765</v>
      </c>
      <c r="B345" s="1217" t="s">
        <v>3473</v>
      </c>
      <c r="C345" s="1217"/>
      <c r="D345" s="1217" t="s">
        <v>3532</v>
      </c>
      <c r="E345" s="1217" t="s">
        <v>34</v>
      </c>
      <c r="F345" s="1217" t="s">
        <v>3626</v>
      </c>
      <c r="G345" s="1219">
        <v>10000</v>
      </c>
      <c r="H345" s="1853"/>
      <c r="I345" s="1221" t="s">
        <v>3453</v>
      </c>
      <c r="J345" s="1699"/>
      <c r="K345" s="1845">
        <v>1200</v>
      </c>
      <c r="L345" s="1846"/>
      <c r="M345" s="1845">
        <v>1000</v>
      </c>
      <c r="N345" s="1239">
        <f>(8500-K345-M345)*0.7</f>
        <v>4410</v>
      </c>
      <c r="O345" s="1239"/>
      <c r="P345" s="1670"/>
      <c r="Q345" s="1239"/>
      <c r="R345" s="1239"/>
      <c r="S345" s="1239"/>
      <c r="T345" s="1239"/>
      <c r="U345" s="1239">
        <f t="shared" si="81"/>
        <v>3390</v>
      </c>
      <c r="V345" s="1357">
        <f t="shared" si="82"/>
        <v>0.33900000000000002</v>
      </c>
      <c r="X345" s="1217" t="s">
        <v>108</v>
      </c>
      <c r="Z345" s="1885" t="s">
        <v>7800</v>
      </c>
      <c r="AA345" s="1562"/>
    </row>
    <row r="346" spans="1:27" ht="13.8">
      <c r="A346" s="1884">
        <v>44765</v>
      </c>
      <c r="B346" s="1217" t="s">
        <v>1906</v>
      </c>
      <c r="C346" s="1217"/>
      <c r="D346" s="1217" t="s">
        <v>3919</v>
      </c>
      <c r="E346" s="1217" t="s">
        <v>49</v>
      </c>
      <c r="F346" s="1217" t="s">
        <v>3486</v>
      </c>
      <c r="G346" s="1219">
        <v>24000</v>
      </c>
      <c r="H346" s="1853"/>
      <c r="I346" s="1221" t="s">
        <v>3453</v>
      </c>
      <c r="J346" s="1699"/>
      <c r="K346" s="1855">
        <f>G346*0.12</f>
        <v>2880</v>
      </c>
      <c r="L346" s="1846"/>
      <c r="M346" s="1845"/>
      <c r="N346" s="1239">
        <f>(G346-K346-M346)*0.7</f>
        <v>14783.999999999998</v>
      </c>
      <c r="O346" s="1239"/>
      <c r="P346" s="1670"/>
      <c r="Q346" s="1239"/>
      <c r="R346" s="1239"/>
      <c r="S346" s="1239"/>
      <c r="T346" s="1239"/>
      <c r="U346" s="1239">
        <f t="shared" si="81"/>
        <v>6336.0000000000018</v>
      </c>
      <c r="V346" s="1357">
        <f t="shared" si="82"/>
        <v>0.26400000000000007</v>
      </c>
      <c r="X346" s="1217" t="s">
        <v>27</v>
      </c>
      <c r="Z346" s="1885" t="s">
        <v>7801</v>
      </c>
      <c r="AA346" s="1562"/>
    </row>
    <row r="347" spans="1:27" ht="13.8">
      <c r="A347" s="1884">
        <v>44765</v>
      </c>
      <c r="B347" s="1217" t="s">
        <v>1170</v>
      </c>
      <c r="C347" s="1217" t="s">
        <v>3446</v>
      </c>
      <c r="D347" s="1217" t="s">
        <v>6994</v>
      </c>
      <c r="E347" s="1217" t="s">
        <v>86</v>
      </c>
      <c r="F347" s="1217" t="s">
        <v>3547</v>
      </c>
      <c r="G347" s="1219">
        <v>15000</v>
      </c>
      <c r="H347" s="1853"/>
      <c r="I347" s="1221" t="s">
        <v>3453</v>
      </c>
      <c r="J347" s="1699"/>
      <c r="K347" s="1845" t="e">
        <f ca="1">_xludf.IFS(C347="成田机场",3000,C347="羽田机场",1200,D347="NearMe",1000)</f>
        <v>#NAME?</v>
      </c>
      <c r="L347" s="1846"/>
      <c r="M347" s="1845" t="e">
        <f ca="1">_xludf.IFS(C347="成田机场",4000,C347="羽田机场",1000)</f>
        <v>#NAME?</v>
      </c>
      <c r="N347" s="1239"/>
      <c r="O347" s="1239">
        <v>3000</v>
      </c>
      <c r="P347" s="1670"/>
      <c r="Q347" s="1239"/>
      <c r="R347" s="1239"/>
      <c r="S347" s="1239"/>
      <c r="T347" s="1239"/>
      <c r="U347" s="1239" t="e">
        <f t="shared" ca="1" si="81"/>
        <v>#NAME?</v>
      </c>
      <c r="V347" s="1357" t="e">
        <f t="shared" ca="1" si="82"/>
        <v>#NAME?</v>
      </c>
      <c r="X347" s="1217" t="s">
        <v>107</v>
      </c>
      <c r="Z347" s="1885" t="s">
        <v>7802</v>
      </c>
      <c r="AA347" s="1562"/>
    </row>
    <row r="348" spans="1:27" ht="13.8">
      <c r="A348" s="1884">
        <v>44765</v>
      </c>
      <c r="B348" s="1217" t="s">
        <v>1906</v>
      </c>
      <c r="C348" s="1217"/>
      <c r="D348" s="1217" t="s">
        <v>3919</v>
      </c>
      <c r="E348" s="1217" t="s">
        <v>45</v>
      </c>
      <c r="F348" s="1217" t="s">
        <v>3449</v>
      </c>
      <c r="G348" s="1219">
        <v>38400</v>
      </c>
      <c r="H348" s="1853"/>
      <c r="I348" s="1221" t="s">
        <v>3453</v>
      </c>
      <c r="J348" s="1699"/>
      <c r="K348" s="1855">
        <f t="shared" ref="K348:K349" si="112">G348*0.12</f>
        <v>4608</v>
      </c>
      <c r="L348" s="1846">
        <v>7282</v>
      </c>
      <c r="M348" s="1845"/>
      <c r="N348" s="1239"/>
      <c r="O348" s="1239">
        <v>23400</v>
      </c>
      <c r="P348" s="1670"/>
      <c r="Q348" s="1239"/>
      <c r="R348" s="1239"/>
      <c r="S348" s="1239"/>
      <c r="T348" s="1239"/>
      <c r="U348" s="1239">
        <f t="shared" si="81"/>
        <v>10392</v>
      </c>
      <c r="V348" s="1357">
        <f t="shared" si="82"/>
        <v>0.270625</v>
      </c>
      <c r="X348" s="1217" t="s">
        <v>27</v>
      </c>
      <c r="Z348" s="1885" t="s">
        <v>7803</v>
      </c>
      <c r="AA348" s="1562"/>
    </row>
    <row r="349" spans="1:27" ht="13.8">
      <c r="A349" s="1884">
        <v>44765</v>
      </c>
      <c r="B349" s="1217" t="s">
        <v>1906</v>
      </c>
      <c r="C349" s="1217"/>
      <c r="D349" s="1217" t="s">
        <v>3919</v>
      </c>
      <c r="E349" s="1217" t="s">
        <v>2979</v>
      </c>
      <c r="F349" s="1217" t="s">
        <v>3477</v>
      </c>
      <c r="G349" s="1219">
        <v>38400</v>
      </c>
      <c r="H349" s="1853"/>
      <c r="I349" s="1221" t="s">
        <v>3453</v>
      </c>
      <c r="J349" s="1699"/>
      <c r="K349" s="1855">
        <f t="shared" si="112"/>
        <v>4608</v>
      </c>
      <c r="L349" s="1846"/>
      <c r="M349" s="1845"/>
      <c r="N349" s="1239"/>
      <c r="O349" s="1239">
        <v>23400</v>
      </c>
      <c r="P349" s="1670"/>
      <c r="Q349" s="1239"/>
      <c r="R349" s="1239"/>
      <c r="S349" s="1239"/>
      <c r="T349" s="1239"/>
      <c r="U349" s="1239">
        <f t="shared" si="81"/>
        <v>10392</v>
      </c>
      <c r="V349" s="1357">
        <f t="shared" si="82"/>
        <v>0.270625</v>
      </c>
      <c r="X349" s="1217" t="s">
        <v>27</v>
      </c>
      <c r="Z349" s="1885" t="s">
        <v>7804</v>
      </c>
      <c r="AA349" s="1562"/>
    </row>
    <row r="350" spans="1:27" ht="13.8">
      <c r="A350" s="1884">
        <v>44765</v>
      </c>
      <c r="B350" s="1217" t="s">
        <v>570</v>
      </c>
      <c r="C350" s="1217" t="s">
        <v>3446</v>
      </c>
      <c r="D350" s="1217" t="s">
        <v>7797</v>
      </c>
      <c r="E350" s="1217" t="s">
        <v>86</v>
      </c>
      <c r="F350" s="1217" t="s">
        <v>3547</v>
      </c>
      <c r="G350" s="1219">
        <v>8000</v>
      </c>
      <c r="H350" s="1853"/>
      <c r="I350" s="1221" t="s">
        <v>3453</v>
      </c>
      <c r="J350" s="1699"/>
      <c r="K350" s="1845" t="e">
        <f ca="1">_xludf.IFS(C350="成田机场",3000,C350="羽田机场",1200,D350="NearMe",1000)</f>
        <v>#NAME?</v>
      </c>
      <c r="L350" s="1846"/>
      <c r="M350" s="1845" t="e">
        <f ca="1">_xludf.IFS(C350="成田机场",4000,C350="羽田机场",1000)</f>
        <v>#NAME?</v>
      </c>
      <c r="N350" s="1239"/>
      <c r="O350" s="1239">
        <v>3000</v>
      </c>
      <c r="P350" s="1670"/>
      <c r="Q350" s="1239"/>
      <c r="R350" s="1239"/>
      <c r="S350" s="1239"/>
      <c r="T350" s="1239"/>
      <c r="U350" s="1239" t="e">
        <f t="shared" ca="1" si="81"/>
        <v>#NAME?</v>
      </c>
      <c r="V350" s="1357" t="e">
        <f t="shared" ca="1" si="82"/>
        <v>#NAME?</v>
      </c>
      <c r="X350" s="1217" t="s">
        <v>108</v>
      </c>
      <c r="Z350" s="1885" t="s">
        <v>7805</v>
      </c>
      <c r="AA350" s="1562"/>
    </row>
    <row r="351" spans="1:27" ht="13.8">
      <c r="A351" s="1884">
        <v>44765</v>
      </c>
      <c r="B351" s="1217" t="s">
        <v>570</v>
      </c>
      <c r="C351" s="1217" t="s">
        <v>3496</v>
      </c>
      <c r="D351" s="1217" t="s">
        <v>3557</v>
      </c>
      <c r="E351" s="1217" t="s">
        <v>3497</v>
      </c>
      <c r="F351" s="1889"/>
      <c r="G351" s="1219">
        <f>900*100/I1</f>
        <v>18789.144050104383</v>
      </c>
      <c r="H351" s="1853"/>
      <c r="I351" s="1892" t="s">
        <v>3450</v>
      </c>
      <c r="J351" s="1699"/>
      <c r="K351" s="1845"/>
      <c r="L351" s="1846"/>
      <c r="M351" s="1845"/>
      <c r="N351" s="1239"/>
      <c r="O351" s="1239"/>
      <c r="P351" s="1670">
        <v>15000</v>
      </c>
      <c r="Q351" s="1239"/>
      <c r="R351" s="1239"/>
      <c r="S351" s="1239"/>
      <c r="T351" s="1239"/>
      <c r="U351" s="1239">
        <f t="shared" si="81"/>
        <v>3789.1440501043835</v>
      </c>
      <c r="V351" s="1357">
        <f t="shared" si="82"/>
        <v>0.20166666666666663</v>
      </c>
      <c r="X351" s="1217" t="s">
        <v>107</v>
      </c>
      <c r="Z351" s="1885" t="s">
        <v>7806</v>
      </c>
      <c r="AA351" s="1562"/>
    </row>
    <row r="352" spans="1:27" ht="13.8">
      <c r="A352" s="1886">
        <v>44765</v>
      </c>
      <c r="B352" s="1246" t="s">
        <v>570</v>
      </c>
      <c r="C352" s="1246" t="s">
        <v>3456</v>
      </c>
      <c r="D352" s="1246" t="s">
        <v>332</v>
      </c>
      <c r="E352" s="1246" t="s">
        <v>86</v>
      </c>
      <c r="F352" s="1246" t="s">
        <v>3547</v>
      </c>
      <c r="G352" s="1248">
        <v>15000</v>
      </c>
      <c r="H352" s="1853"/>
      <c r="I352" s="1250" t="s">
        <v>3453</v>
      </c>
      <c r="J352" s="1864"/>
      <c r="K352" s="1865" t="e">
        <f t="shared" ref="K352:K353" ca="1" si="113">_xludf.IFS(C352="成田机场",3000,C352="羽田机场",1200,D352="NearMe",1000)</f>
        <v>#NAME?</v>
      </c>
      <c r="L352" s="1867"/>
      <c r="M352" s="1865" t="e">
        <f t="shared" ref="M352:M353" ca="1" si="114">_xludf.IFS(C352="成田机场",4000,C352="羽田机场",1000)</f>
        <v>#NAME?</v>
      </c>
      <c r="N352" s="1256" t="e">
        <f t="shared" ref="N352:N353" ca="1" si="115">(16500-K352-M352)*0.7</f>
        <v>#NAME?</v>
      </c>
      <c r="O352" s="1256"/>
      <c r="P352" s="1876"/>
      <c r="Q352" s="1256"/>
      <c r="R352" s="1256"/>
      <c r="S352" s="1256"/>
      <c r="T352" s="1256"/>
      <c r="U352" s="1256" t="e">
        <f t="shared" ca="1" si="81"/>
        <v>#NAME?</v>
      </c>
      <c r="V352" s="1364" t="e">
        <f t="shared" ca="1" si="82"/>
        <v>#NAME?</v>
      </c>
      <c r="W352" s="1260"/>
      <c r="X352" s="1246" t="s">
        <v>107</v>
      </c>
      <c r="Y352" s="1260"/>
      <c r="Z352" s="1887" t="s">
        <v>7807</v>
      </c>
      <c r="AA352" s="1562"/>
    </row>
    <row r="353" spans="1:27" ht="13.8">
      <c r="A353" s="1877">
        <v>44766</v>
      </c>
      <c r="B353" s="1878" t="s">
        <v>1170</v>
      </c>
      <c r="C353" s="1878" t="s">
        <v>3456</v>
      </c>
      <c r="D353" s="1878" t="s">
        <v>3447</v>
      </c>
      <c r="E353" s="1878" t="s">
        <v>3523</v>
      </c>
      <c r="F353" s="1878" t="s">
        <v>3515</v>
      </c>
      <c r="G353" s="1879">
        <f>1600*100/I1</f>
        <v>33402.922755741129</v>
      </c>
      <c r="H353" s="1853"/>
      <c r="I353" s="1935" t="s">
        <v>3450</v>
      </c>
      <c r="J353" s="1936">
        <f>500*100/I1</f>
        <v>10438.413361169101</v>
      </c>
      <c r="K353" s="1855" t="e">
        <f t="shared" ca="1" si="113"/>
        <v>#NAME?</v>
      </c>
      <c r="L353" s="1856"/>
      <c r="M353" s="1855" t="e">
        <f t="shared" ca="1" si="114"/>
        <v>#NAME?</v>
      </c>
      <c r="N353" s="1229" t="e">
        <f t="shared" ca="1" si="115"/>
        <v>#NAME?</v>
      </c>
      <c r="O353" s="1229"/>
      <c r="P353" s="1881"/>
      <c r="Q353" s="1229"/>
      <c r="R353" s="1229"/>
      <c r="S353" s="1229"/>
      <c r="T353" s="1229"/>
      <c r="U353" s="1229" t="e">
        <f t="shared" ca="1" si="81"/>
        <v>#NAME?</v>
      </c>
      <c r="V353" s="1882" t="e">
        <f t="shared" ca="1" si="82"/>
        <v>#NAME?</v>
      </c>
      <c r="W353" s="1227"/>
      <c r="X353" s="1878" t="s">
        <v>107</v>
      </c>
      <c r="Y353" s="1227"/>
      <c r="Z353" s="1883" t="s">
        <v>7808</v>
      </c>
      <c r="AA353" s="1562"/>
    </row>
    <row r="354" spans="1:27" ht="13.8">
      <c r="A354" s="1884">
        <v>44766</v>
      </c>
      <c r="B354" s="1217" t="s">
        <v>1906</v>
      </c>
      <c r="C354" s="1217"/>
      <c r="D354" s="1217" t="s">
        <v>3919</v>
      </c>
      <c r="E354" s="1217" t="s">
        <v>43</v>
      </c>
      <c r="F354" s="1217" t="s">
        <v>3626</v>
      </c>
      <c r="G354" s="1219">
        <v>26400</v>
      </c>
      <c r="H354" s="1853"/>
      <c r="I354" s="1221" t="s">
        <v>3453</v>
      </c>
      <c r="J354" s="1699"/>
      <c r="K354" s="1855">
        <f t="shared" ref="K354:K356" si="116">G354*0.12</f>
        <v>3168</v>
      </c>
      <c r="L354" s="1846"/>
      <c r="M354" s="1845"/>
      <c r="N354" s="1239">
        <f>(26400-K354-M354)*0.7</f>
        <v>16262.4</v>
      </c>
      <c r="O354" s="1239"/>
      <c r="P354" s="1670"/>
      <c r="Q354" s="1239"/>
      <c r="R354" s="1239"/>
      <c r="S354" s="1239"/>
      <c r="T354" s="1239"/>
      <c r="U354" s="1239">
        <f t="shared" si="81"/>
        <v>6969.6</v>
      </c>
      <c r="V354" s="1357">
        <f t="shared" si="82"/>
        <v>0.26400000000000001</v>
      </c>
      <c r="X354" s="1217" t="s">
        <v>27</v>
      </c>
      <c r="Z354" s="1885" t="s">
        <v>7809</v>
      </c>
      <c r="AA354" s="1562"/>
    </row>
    <row r="355" spans="1:27" ht="13.8">
      <c r="A355" s="1884">
        <v>44766</v>
      </c>
      <c r="B355" s="1217" t="s">
        <v>1906</v>
      </c>
      <c r="C355" s="1217"/>
      <c r="D355" s="1217" t="s">
        <v>3919</v>
      </c>
      <c r="E355" s="1217" t="s">
        <v>40</v>
      </c>
      <c r="F355" s="1217" t="s">
        <v>3449</v>
      </c>
      <c r="G355" s="1219">
        <v>36000</v>
      </c>
      <c r="H355" s="1853"/>
      <c r="I355" s="1221" t="s">
        <v>3453</v>
      </c>
      <c r="J355" s="1699"/>
      <c r="K355" s="1855">
        <f t="shared" si="116"/>
        <v>4320</v>
      </c>
      <c r="L355" s="1846"/>
      <c r="M355" s="1845"/>
      <c r="N355" s="1239">
        <f>(35000-K355-M355)*0.7</f>
        <v>21476</v>
      </c>
      <c r="O355" s="1239"/>
      <c r="P355" s="1670"/>
      <c r="Q355" s="1239"/>
      <c r="R355" s="1239"/>
      <c r="S355" s="1239"/>
      <c r="T355" s="1239"/>
      <c r="U355" s="1239">
        <f t="shared" si="81"/>
        <v>10204</v>
      </c>
      <c r="V355" s="1357">
        <f t="shared" si="82"/>
        <v>0.28344444444444444</v>
      </c>
      <c r="X355" s="1217" t="s">
        <v>27</v>
      </c>
      <c r="Z355" s="1885" t="s">
        <v>7810</v>
      </c>
      <c r="AA355" s="1562"/>
    </row>
    <row r="356" spans="1:27" ht="13.8">
      <c r="A356" s="1884">
        <v>44766</v>
      </c>
      <c r="B356" s="1217" t="s">
        <v>1906</v>
      </c>
      <c r="C356" s="1217"/>
      <c r="D356" s="1217" t="s">
        <v>3919</v>
      </c>
      <c r="E356" s="1217" t="s">
        <v>44</v>
      </c>
      <c r="F356" s="1217" t="s">
        <v>3524</v>
      </c>
      <c r="G356" s="1219">
        <v>33600</v>
      </c>
      <c r="H356" s="1853"/>
      <c r="I356" s="1221" t="s">
        <v>3453</v>
      </c>
      <c r="J356" s="1699"/>
      <c r="K356" s="1855">
        <f t="shared" si="116"/>
        <v>4032</v>
      </c>
      <c r="L356" s="1846"/>
      <c r="M356" s="1845"/>
      <c r="N356" s="1239"/>
      <c r="O356" s="1239">
        <v>20800</v>
      </c>
      <c r="P356" s="1670"/>
      <c r="Q356" s="1239"/>
      <c r="R356" s="1239"/>
      <c r="S356" s="1239"/>
      <c r="T356" s="1239"/>
      <c r="U356" s="1239">
        <f t="shared" si="81"/>
        <v>8768</v>
      </c>
      <c r="V356" s="1357">
        <f t="shared" si="82"/>
        <v>0.26095238095238094</v>
      </c>
      <c r="X356" s="1217" t="s">
        <v>27</v>
      </c>
      <c r="Z356" s="1885" t="s">
        <v>7811</v>
      </c>
      <c r="AA356" s="1562"/>
    </row>
    <row r="357" spans="1:27" ht="13.8">
      <c r="A357" s="1884">
        <v>44766</v>
      </c>
      <c r="B357" s="1217" t="s">
        <v>1170</v>
      </c>
      <c r="C357" s="1217" t="s">
        <v>3456</v>
      </c>
      <c r="D357" s="1217" t="s">
        <v>1667</v>
      </c>
      <c r="E357" s="1217" t="s">
        <v>86</v>
      </c>
      <c r="F357" s="1217" t="s">
        <v>3477</v>
      </c>
      <c r="G357" s="1219">
        <v>22000</v>
      </c>
      <c r="H357" s="1853"/>
      <c r="I357" s="1221" t="s">
        <v>3453</v>
      </c>
      <c r="J357" s="1699"/>
      <c r="K357" s="1845">
        <v>4000</v>
      </c>
      <c r="L357" s="1846"/>
      <c r="M357" s="1845">
        <v>5000</v>
      </c>
      <c r="N357" s="1239"/>
      <c r="O357" s="1239">
        <v>5000</v>
      </c>
      <c r="P357" s="1670"/>
      <c r="Q357" s="1239"/>
      <c r="R357" s="1239"/>
      <c r="S357" s="1239"/>
      <c r="T357" s="1239"/>
      <c r="U357" s="1239">
        <f t="shared" si="81"/>
        <v>8000</v>
      </c>
      <c r="V357" s="1357">
        <f t="shared" si="82"/>
        <v>0.36363636363636365</v>
      </c>
      <c r="X357" s="1217" t="s">
        <v>55</v>
      </c>
      <c r="Z357" s="1885" t="s">
        <v>7470</v>
      </c>
      <c r="AA357" s="1562"/>
    </row>
    <row r="358" spans="1:27" ht="13.8">
      <c r="A358" s="1884">
        <v>44766</v>
      </c>
      <c r="B358" s="1217" t="s">
        <v>1906</v>
      </c>
      <c r="C358" s="1217"/>
      <c r="D358" s="1217" t="s">
        <v>3919</v>
      </c>
      <c r="E358" s="1217" t="s">
        <v>45</v>
      </c>
      <c r="F358" s="1217" t="s">
        <v>3629</v>
      </c>
      <c r="G358" s="1219">
        <v>26400</v>
      </c>
      <c r="H358" s="1853"/>
      <c r="I358" s="1221" t="s">
        <v>3453</v>
      </c>
      <c r="J358" s="1699"/>
      <c r="K358" s="1855">
        <f t="shared" ref="K358:K359" si="117">G358*0.12</f>
        <v>3168</v>
      </c>
      <c r="L358" s="1846">
        <v>5179</v>
      </c>
      <c r="M358" s="1845"/>
      <c r="N358" s="1239"/>
      <c r="O358" s="1239">
        <v>15600</v>
      </c>
      <c r="P358" s="1670"/>
      <c r="Q358" s="1239"/>
      <c r="R358" s="1239"/>
      <c r="S358" s="1239"/>
      <c r="T358" s="1239"/>
      <c r="U358" s="1239">
        <f t="shared" si="81"/>
        <v>7632</v>
      </c>
      <c r="V358" s="1357">
        <f t="shared" si="82"/>
        <v>0.28909090909090907</v>
      </c>
      <c r="X358" s="1217" t="s">
        <v>27</v>
      </c>
      <c r="Z358" s="1885" t="s">
        <v>7812</v>
      </c>
      <c r="AA358" s="1562"/>
    </row>
    <row r="359" spans="1:27" ht="13.8">
      <c r="A359" s="1884">
        <v>44766</v>
      </c>
      <c r="B359" s="1217" t="s">
        <v>1906</v>
      </c>
      <c r="C359" s="1217"/>
      <c r="D359" s="1217" t="s">
        <v>3919</v>
      </c>
      <c r="E359" s="1217" t="s">
        <v>98</v>
      </c>
      <c r="F359" s="1217" t="s">
        <v>3486</v>
      </c>
      <c r="G359" s="1219">
        <v>26400</v>
      </c>
      <c r="H359" s="1853"/>
      <c r="I359" s="1221" t="s">
        <v>3453</v>
      </c>
      <c r="J359" s="1699"/>
      <c r="K359" s="1855">
        <f t="shared" si="117"/>
        <v>3168</v>
      </c>
      <c r="L359" s="1846"/>
      <c r="M359" s="1845"/>
      <c r="O359" s="1239">
        <v>15600</v>
      </c>
      <c r="P359" s="1670"/>
      <c r="Q359" s="1239"/>
      <c r="R359" s="1239"/>
      <c r="S359" s="1239"/>
      <c r="T359" s="1239"/>
      <c r="U359" s="1239">
        <f>G359-J359-K359-M359-N358-O359-P359-Q359-R359-S359-T359</f>
        <v>7632</v>
      </c>
      <c r="V359" s="1357">
        <f t="shared" si="82"/>
        <v>0.28909090909090907</v>
      </c>
      <c r="X359" s="1217" t="s">
        <v>27</v>
      </c>
      <c r="Z359" s="1885" t="s">
        <v>7813</v>
      </c>
      <c r="AA359" s="1562"/>
    </row>
    <row r="360" spans="1:27" ht="13.8">
      <c r="A360" s="1884">
        <v>44766</v>
      </c>
      <c r="B360" s="1217" t="s">
        <v>570</v>
      </c>
      <c r="C360" s="1217" t="s">
        <v>3456</v>
      </c>
      <c r="D360" s="1217" t="s">
        <v>3557</v>
      </c>
      <c r="E360" s="1217" t="s">
        <v>86</v>
      </c>
      <c r="F360" s="1217" t="s">
        <v>3477</v>
      </c>
      <c r="G360" s="1219">
        <f>1100*100/I1</f>
        <v>22964.509394572025</v>
      </c>
      <c r="H360" s="1853"/>
      <c r="I360" s="1892" t="s">
        <v>3450</v>
      </c>
      <c r="J360" s="1699"/>
      <c r="K360" s="1845" t="e">
        <f ca="1">_xludf.IFS(C360="成田机场",3000,C360="羽田机场",1200,D360="NearMe",1000)</f>
        <v>#NAME?</v>
      </c>
      <c r="L360" s="1846"/>
      <c r="M360" s="1845" t="e">
        <f ca="1">_xludf.IFS(C360="成田机场",4000,C360="羽田机场",1000)</f>
        <v>#NAME?</v>
      </c>
      <c r="N360" s="1239"/>
      <c r="O360" s="1239">
        <v>4000</v>
      </c>
      <c r="P360" s="1670"/>
      <c r="Q360" s="1239"/>
      <c r="R360" s="1239"/>
      <c r="S360" s="1239"/>
      <c r="T360" s="1239"/>
      <c r="U360" s="1239" t="e">
        <f t="shared" ref="U360:U484" ca="1" si="118">G360-J360-K360-M360-N360-O360-P360-Q360-R360-S360-T360</f>
        <v>#NAME?</v>
      </c>
      <c r="V360" s="1357" t="e">
        <f t="shared" ca="1" si="82"/>
        <v>#NAME?</v>
      </c>
      <c r="X360" s="1217" t="s">
        <v>107</v>
      </c>
      <c r="Z360" s="1885" t="s">
        <v>7814</v>
      </c>
      <c r="AA360" s="1562"/>
    </row>
    <row r="361" spans="1:27" ht="13.8">
      <c r="A361" s="1884">
        <v>44766</v>
      </c>
      <c r="B361" s="1217" t="s">
        <v>570</v>
      </c>
      <c r="C361" s="1217" t="s">
        <v>3456</v>
      </c>
      <c r="D361" s="1217" t="s">
        <v>3503</v>
      </c>
      <c r="E361" s="1217" t="s">
        <v>60</v>
      </c>
      <c r="F361" s="1217" t="s">
        <v>3517</v>
      </c>
      <c r="G361" s="1219">
        <v>24450</v>
      </c>
      <c r="H361" s="1853"/>
      <c r="I361" s="1221" t="s">
        <v>3453</v>
      </c>
      <c r="J361" s="1699"/>
      <c r="K361" s="1845">
        <v>4000</v>
      </c>
      <c r="L361" s="1846"/>
      <c r="M361" s="1845">
        <v>5000</v>
      </c>
      <c r="N361" s="1239">
        <f>(22000-K361-M361)*0.7</f>
        <v>9100</v>
      </c>
      <c r="O361" s="1239"/>
      <c r="P361" s="1670"/>
      <c r="Q361" s="1239"/>
      <c r="R361" s="1239"/>
      <c r="S361" s="1239"/>
      <c r="T361" s="1239"/>
      <c r="U361" s="1239">
        <f t="shared" si="118"/>
        <v>6350</v>
      </c>
      <c r="V361" s="1357">
        <f t="shared" si="82"/>
        <v>0.25971370143149286</v>
      </c>
      <c r="X361" s="1217" t="s">
        <v>1540</v>
      </c>
      <c r="Z361" s="1885" t="s">
        <v>7815</v>
      </c>
      <c r="AA361" s="1562"/>
    </row>
    <row r="362" spans="1:27" ht="13.8">
      <c r="A362" s="1886">
        <v>44766</v>
      </c>
      <c r="B362" s="1246" t="s">
        <v>570</v>
      </c>
      <c r="C362" s="1246" t="s">
        <v>3456</v>
      </c>
      <c r="D362" s="1246" t="s">
        <v>3447</v>
      </c>
      <c r="E362" s="1246" t="s">
        <v>86</v>
      </c>
      <c r="F362" s="1246" t="s">
        <v>3477</v>
      </c>
      <c r="G362" s="1248">
        <f>1600*100/I1</f>
        <v>33402.922755741129</v>
      </c>
      <c r="H362" s="1853"/>
      <c r="I362" s="1875" t="s">
        <v>3450</v>
      </c>
      <c r="J362" s="1937">
        <f>500*100/I1</f>
        <v>10438.413361169101</v>
      </c>
      <c r="K362" s="1865" t="e">
        <f ca="1">_xludf.IFS(C362="成田机场",3000,C362="羽田机场",1200,D362="NearMe",1000)</f>
        <v>#NAME?</v>
      </c>
      <c r="L362" s="1867"/>
      <c r="M362" s="1865" t="e">
        <f ca="1">_xludf.IFS(C362="成田机场",4000,C362="羽田机场",1000)</f>
        <v>#NAME?</v>
      </c>
      <c r="N362" s="1256"/>
      <c r="O362" s="1256">
        <v>4000</v>
      </c>
      <c r="P362" s="1876"/>
      <c r="Q362" s="1256"/>
      <c r="R362" s="1256"/>
      <c r="S362" s="1256"/>
      <c r="T362" s="1256"/>
      <c r="U362" s="1256" t="e">
        <f t="shared" ca="1" si="118"/>
        <v>#NAME?</v>
      </c>
      <c r="V362" s="1364" t="e">
        <f t="shared" ca="1" si="82"/>
        <v>#NAME?</v>
      </c>
      <c r="W362" s="1260"/>
      <c r="X362" s="1246" t="s">
        <v>107</v>
      </c>
      <c r="Y362" s="1260"/>
      <c r="Z362" s="1887" t="s">
        <v>7816</v>
      </c>
      <c r="AA362" s="1562"/>
    </row>
    <row r="363" spans="1:27" ht="13.8">
      <c r="A363" s="1877">
        <v>44767</v>
      </c>
      <c r="B363" s="1878" t="s">
        <v>1906</v>
      </c>
      <c r="C363" s="1878"/>
      <c r="D363" s="1878" t="s">
        <v>3919</v>
      </c>
      <c r="E363" s="1878" t="s">
        <v>3079</v>
      </c>
      <c r="F363" s="1878" t="s">
        <v>3686</v>
      </c>
      <c r="G363" s="1879">
        <v>21600</v>
      </c>
      <c r="H363" s="1853"/>
      <c r="I363" s="1880" t="s">
        <v>3453</v>
      </c>
      <c r="J363" s="1854"/>
      <c r="K363" s="1855">
        <f t="shared" ref="K363:K364" si="119">G363*0.12</f>
        <v>2592</v>
      </c>
      <c r="L363" s="1856"/>
      <c r="M363" s="1855"/>
      <c r="N363" s="1229"/>
      <c r="O363" s="1229">
        <v>13000</v>
      </c>
      <c r="P363" s="1881"/>
      <c r="Q363" s="1229"/>
      <c r="R363" s="1229"/>
      <c r="S363" s="1229"/>
      <c r="T363" s="1229"/>
      <c r="U363" s="1229">
        <f t="shared" si="118"/>
        <v>6008</v>
      </c>
      <c r="V363" s="1882">
        <f t="shared" si="82"/>
        <v>0.27814814814814814</v>
      </c>
      <c r="W363" s="1227"/>
      <c r="X363" s="1878" t="s">
        <v>27</v>
      </c>
      <c r="Y363" s="1227"/>
      <c r="Z363" s="1883" t="s">
        <v>7817</v>
      </c>
      <c r="AA363" s="1562"/>
    </row>
    <row r="364" spans="1:27" ht="13.8">
      <c r="A364" s="1884">
        <v>44767</v>
      </c>
      <c r="B364" s="1217" t="s">
        <v>1906</v>
      </c>
      <c r="C364" s="1217"/>
      <c r="D364" s="1217" t="s">
        <v>3919</v>
      </c>
      <c r="E364" s="1217" t="s">
        <v>43</v>
      </c>
      <c r="F364" s="1217" t="s">
        <v>3517</v>
      </c>
      <c r="G364" s="1219">
        <v>24000</v>
      </c>
      <c r="H364" s="1853"/>
      <c r="I364" s="1221" t="s">
        <v>3453</v>
      </c>
      <c r="J364" s="1699"/>
      <c r="K364" s="1855">
        <f t="shared" si="119"/>
        <v>2880</v>
      </c>
      <c r="L364" s="1846"/>
      <c r="M364" s="1845"/>
      <c r="N364" s="1239">
        <f>(24000-K364-M364)*0.7</f>
        <v>14783.999999999998</v>
      </c>
      <c r="O364" s="1239"/>
      <c r="P364" s="1670"/>
      <c r="Q364" s="1239"/>
      <c r="R364" s="1239"/>
      <c r="S364" s="1239"/>
      <c r="T364" s="1239"/>
      <c r="U364" s="1239">
        <f t="shared" si="118"/>
        <v>6336.0000000000018</v>
      </c>
      <c r="V364" s="1357">
        <f t="shared" si="82"/>
        <v>0.26400000000000007</v>
      </c>
      <c r="X364" s="1217" t="s">
        <v>27</v>
      </c>
      <c r="Z364" s="1885" t="s">
        <v>7818</v>
      </c>
      <c r="AA364" s="1562"/>
    </row>
    <row r="365" spans="1:27" ht="13.8">
      <c r="A365" s="1884">
        <v>44767</v>
      </c>
      <c r="B365" s="1217" t="s">
        <v>3473</v>
      </c>
      <c r="C365" s="1217"/>
      <c r="D365" s="1217" t="s">
        <v>3570</v>
      </c>
      <c r="E365" s="1217" t="s">
        <v>3910</v>
      </c>
      <c r="F365" s="1217" t="s">
        <v>3571</v>
      </c>
      <c r="G365" s="1219">
        <v>11000</v>
      </c>
      <c r="H365" s="1853"/>
      <c r="I365" s="1221" t="s">
        <v>3453</v>
      </c>
      <c r="J365" s="1699"/>
      <c r="K365" s="1845" t="e">
        <f t="shared" ref="K365:K367" ca="1" si="120">_xludf.IFS(C365="成田机场",3000,C365="羽田机场",1200,D365="NearMe",1000)</f>
        <v>#NAME?</v>
      </c>
      <c r="L365" s="1846"/>
      <c r="M365" s="1845"/>
      <c r="N365" s="1239"/>
      <c r="O365" s="1239">
        <v>5300</v>
      </c>
      <c r="P365" s="1670"/>
      <c r="Q365" s="1239"/>
      <c r="R365" s="1239"/>
      <c r="S365" s="1239"/>
      <c r="T365" s="1239"/>
      <c r="U365" s="1239" t="e">
        <f t="shared" ca="1" si="118"/>
        <v>#NAME?</v>
      </c>
      <c r="V365" s="1357" t="e">
        <f t="shared" ca="1" si="82"/>
        <v>#NAME?</v>
      </c>
      <c r="X365" s="1217" t="s">
        <v>3572</v>
      </c>
      <c r="Z365" s="1885" t="s">
        <v>7819</v>
      </c>
      <c r="AA365" s="1562"/>
    </row>
    <row r="366" spans="1:27" ht="13.8">
      <c r="A366" s="1884">
        <v>44767</v>
      </c>
      <c r="B366" s="1217" t="s">
        <v>3473</v>
      </c>
      <c r="C366" s="1217"/>
      <c r="D366" s="1217" t="s">
        <v>3570</v>
      </c>
      <c r="E366" s="1217" t="s">
        <v>55</v>
      </c>
      <c r="F366" s="1217" t="s">
        <v>3512</v>
      </c>
      <c r="G366" s="1219">
        <v>11000</v>
      </c>
      <c r="H366" s="1853"/>
      <c r="I366" s="1221" t="s">
        <v>3453</v>
      </c>
      <c r="J366" s="1699"/>
      <c r="K366" s="1845" t="e">
        <f t="shared" ca="1" si="120"/>
        <v>#NAME?</v>
      </c>
      <c r="L366" s="1846"/>
      <c r="M366" s="1845"/>
      <c r="N366" s="1239"/>
      <c r="O366" s="1239">
        <v>5300</v>
      </c>
      <c r="P366" s="1670"/>
      <c r="Q366" s="1239"/>
      <c r="R366" s="1239"/>
      <c r="S366" s="1239"/>
      <c r="T366" s="1239"/>
      <c r="U366" s="1239" t="e">
        <f t="shared" ca="1" si="118"/>
        <v>#NAME?</v>
      </c>
      <c r="V366" s="1357" t="e">
        <f t="shared" ca="1" si="82"/>
        <v>#NAME?</v>
      </c>
      <c r="X366" s="1217" t="s">
        <v>3572</v>
      </c>
      <c r="Z366" s="1885" t="s">
        <v>7820</v>
      </c>
      <c r="AA366" s="1562"/>
    </row>
    <row r="367" spans="1:27" ht="13.8">
      <c r="A367" s="1884">
        <v>44767</v>
      </c>
      <c r="B367" s="1217" t="s">
        <v>3473</v>
      </c>
      <c r="C367" s="1217"/>
      <c r="D367" s="1217" t="s">
        <v>3570</v>
      </c>
      <c r="E367" s="1217" t="s">
        <v>86</v>
      </c>
      <c r="F367" s="1217" t="s">
        <v>3547</v>
      </c>
      <c r="G367" s="1219">
        <v>8500</v>
      </c>
      <c r="H367" s="1853"/>
      <c r="I367" s="1221" t="s">
        <v>3453</v>
      </c>
      <c r="J367" s="1699"/>
      <c r="K367" s="1845" t="e">
        <f t="shared" ca="1" si="120"/>
        <v>#NAME?</v>
      </c>
      <c r="L367" s="1846"/>
      <c r="M367" s="1845"/>
      <c r="N367" s="1239"/>
      <c r="O367" s="1239">
        <v>4300</v>
      </c>
      <c r="P367" s="1670"/>
      <c r="Q367" s="1239"/>
      <c r="R367" s="1239"/>
      <c r="S367" s="1239"/>
      <c r="T367" s="1239"/>
      <c r="U367" s="1239" t="e">
        <f t="shared" ca="1" si="118"/>
        <v>#NAME?</v>
      </c>
      <c r="V367" s="1357" t="e">
        <f t="shared" ca="1" si="82"/>
        <v>#NAME?</v>
      </c>
      <c r="X367" s="1217" t="s">
        <v>3572</v>
      </c>
      <c r="Z367" s="1885" t="s">
        <v>7821</v>
      </c>
      <c r="AA367" s="1562"/>
    </row>
    <row r="368" spans="1:27" ht="13.8">
      <c r="A368" s="1884">
        <v>44767</v>
      </c>
      <c r="B368" s="1217" t="s">
        <v>3473</v>
      </c>
      <c r="C368" s="1217"/>
      <c r="D368" s="1217" t="s">
        <v>6511</v>
      </c>
      <c r="E368" s="1217" t="s">
        <v>3955</v>
      </c>
      <c r="F368" s="1217" t="s">
        <v>3501</v>
      </c>
      <c r="G368" s="1219">
        <v>15000</v>
      </c>
      <c r="H368" s="1853"/>
      <c r="I368" s="1221" t="s">
        <v>3453</v>
      </c>
      <c r="J368" s="1699"/>
      <c r="K368" s="1845">
        <v>1200</v>
      </c>
      <c r="L368" s="1846"/>
      <c r="M368" s="1845">
        <v>1000</v>
      </c>
      <c r="N368" s="1239"/>
      <c r="O368" s="1239">
        <v>3000</v>
      </c>
      <c r="P368" s="1670"/>
      <c r="Q368" s="1239"/>
      <c r="R368" s="1239"/>
      <c r="S368" s="1239"/>
      <c r="T368" s="1239"/>
      <c r="U368" s="1239">
        <f t="shared" si="118"/>
        <v>9800</v>
      </c>
      <c r="V368" s="1357">
        <f t="shared" si="82"/>
        <v>0.65333333333333332</v>
      </c>
      <c r="X368" s="1217" t="s">
        <v>107</v>
      </c>
      <c r="Z368" s="1885" t="s">
        <v>7822</v>
      </c>
      <c r="AA368" s="1562"/>
    </row>
    <row r="369" spans="1:35" ht="13.8">
      <c r="A369" s="1893">
        <v>44767</v>
      </c>
      <c r="B369" s="1763" t="s">
        <v>1906</v>
      </c>
      <c r="C369" s="1763"/>
      <c r="D369" s="1763" t="s">
        <v>6511</v>
      </c>
      <c r="E369" s="1763" t="s">
        <v>3289</v>
      </c>
      <c r="F369" s="1763" t="s">
        <v>3629</v>
      </c>
      <c r="G369" s="1771">
        <v>140000</v>
      </c>
      <c r="H369" s="1853"/>
      <c r="I369" s="1894" t="s">
        <v>3453</v>
      </c>
      <c r="J369" s="1698"/>
      <c r="K369" s="1888">
        <v>20225</v>
      </c>
      <c r="L369" s="1846"/>
      <c r="M369" s="1895">
        <v>30000</v>
      </c>
      <c r="N369" s="1240"/>
      <c r="O369" s="1240">
        <v>30550</v>
      </c>
      <c r="P369" s="1668"/>
      <c r="Q369" s="1240"/>
      <c r="R369" s="1240"/>
      <c r="S369" s="1240"/>
      <c r="T369" s="1240">
        <v>4840</v>
      </c>
      <c r="U369" s="1240">
        <f t="shared" si="118"/>
        <v>54385</v>
      </c>
      <c r="V369" s="1378">
        <f t="shared" si="82"/>
        <v>0.38846428571428571</v>
      </c>
      <c r="W369" s="48"/>
      <c r="X369" s="1763" t="s">
        <v>107</v>
      </c>
      <c r="Y369" s="48"/>
      <c r="Z369" s="1896" t="s">
        <v>7823</v>
      </c>
      <c r="AA369" s="1562"/>
      <c r="AB369" s="48"/>
      <c r="AC369" s="48"/>
      <c r="AD369" s="48"/>
      <c r="AE369" s="48"/>
      <c r="AF369" s="48"/>
      <c r="AG369" s="48"/>
      <c r="AH369" s="48"/>
      <c r="AI369" s="48"/>
    </row>
    <row r="370" spans="1:35" ht="13.8">
      <c r="A370" s="1884">
        <v>44767</v>
      </c>
      <c r="B370" s="1217" t="s">
        <v>1906</v>
      </c>
      <c r="C370" s="1217"/>
      <c r="D370" s="1217" t="s">
        <v>3919</v>
      </c>
      <c r="E370" s="1217" t="s">
        <v>45</v>
      </c>
      <c r="F370" s="1217" t="s">
        <v>3486</v>
      </c>
      <c r="G370" s="1219">
        <v>26400</v>
      </c>
      <c r="H370" s="1853"/>
      <c r="I370" s="1221" t="s">
        <v>3453</v>
      </c>
      <c r="J370" s="1699"/>
      <c r="K370" s="1855">
        <f>G370*0.12</f>
        <v>3168</v>
      </c>
      <c r="L370" s="1846">
        <v>4903</v>
      </c>
      <c r="M370" s="1845"/>
      <c r="N370" s="1239"/>
      <c r="O370" s="1239">
        <v>15600</v>
      </c>
      <c r="P370" s="1670"/>
      <c r="Q370" s="1239"/>
      <c r="R370" s="1239"/>
      <c r="S370" s="1239"/>
      <c r="T370" s="1239"/>
      <c r="U370" s="1239">
        <f t="shared" si="118"/>
        <v>7632</v>
      </c>
      <c r="V370" s="1357">
        <f t="shared" si="82"/>
        <v>0.28909090909090907</v>
      </c>
      <c r="X370" s="1217" t="s">
        <v>27</v>
      </c>
      <c r="Z370" s="1885" t="s">
        <v>7824</v>
      </c>
      <c r="AA370" s="1562"/>
    </row>
    <row r="371" spans="1:35" ht="13.8">
      <c r="A371" s="1884">
        <v>44767</v>
      </c>
      <c r="B371" s="1217" t="s">
        <v>570</v>
      </c>
      <c r="C371" s="1217" t="s">
        <v>3446</v>
      </c>
      <c r="D371" s="1217" t="s">
        <v>3521</v>
      </c>
      <c r="E371" s="1217" t="s">
        <v>86</v>
      </c>
      <c r="F371" s="1217" t="s">
        <v>3547</v>
      </c>
      <c r="G371" s="1219">
        <v>10000</v>
      </c>
      <c r="H371" s="1853"/>
      <c r="I371" s="1221" t="s">
        <v>3453</v>
      </c>
      <c r="J371" s="1699"/>
      <c r="K371" s="1845" t="e">
        <f t="shared" ref="K371:K372" ca="1" si="121">_xludf.IFS(C371="成田机场",3000,C371="羽田机场",1200,D371="NearMe",1000)</f>
        <v>#NAME?</v>
      </c>
      <c r="L371" s="1846"/>
      <c r="M371" s="1845" t="e">
        <f t="shared" ref="M371:M372" ca="1" si="122">_xludf.IFS(C371="成田机场",4000,C371="羽田机场",1000)</f>
        <v>#NAME?</v>
      </c>
      <c r="N371" s="1239"/>
      <c r="O371" s="1239">
        <v>3000</v>
      </c>
      <c r="P371" s="1670"/>
      <c r="Q371" s="1239"/>
      <c r="R371" s="1239"/>
      <c r="S371" s="1239"/>
      <c r="T371" s="1239"/>
      <c r="U371" s="1239" t="e">
        <f t="shared" ca="1" si="118"/>
        <v>#NAME?</v>
      </c>
      <c r="V371" s="1357" t="e">
        <f t="shared" ca="1" si="82"/>
        <v>#NAME?</v>
      </c>
      <c r="X371" s="1217" t="s">
        <v>107</v>
      </c>
      <c r="Z371" s="1885" t="s">
        <v>7825</v>
      </c>
      <c r="AA371" s="1562"/>
    </row>
    <row r="372" spans="1:35" ht="13.8">
      <c r="A372" s="1884">
        <v>44767</v>
      </c>
      <c r="B372" s="1217" t="s">
        <v>1170</v>
      </c>
      <c r="C372" s="1217" t="s">
        <v>3446</v>
      </c>
      <c r="D372" s="1217" t="s">
        <v>7826</v>
      </c>
      <c r="E372" s="1217" t="s">
        <v>34</v>
      </c>
      <c r="F372" s="1217" t="s">
        <v>3626</v>
      </c>
      <c r="G372" s="1219">
        <v>10000</v>
      </c>
      <c r="H372" s="1853"/>
      <c r="I372" s="1221" t="s">
        <v>3453</v>
      </c>
      <c r="J372" s="1699"/>
      <c r="K372" s="1845" t="e">
        <f t="shared" ca="1" si="121"/>
        <v>#NAME?</v>
      </c>
      <c r="L372" s="1846"/>
      <c r="M372" s="1845" t="e">
        <f t="shared" ca="1" si="122"/>
        <v>#NAME?</v>
      </c>
      <c r="N372" s="1239" t="e">
        <f ca="1">(8500-K372-M372)*0.7</f>
        <v>#NAME?</v>
      </c>
      <c r="O372" s="1239"/>
      <c r="P372" s="1670"/>
      <c r="Q372" s="1239"/>
      <c r="R372" s="1239"/>
      <c r="S372" s="1239"/>
      <c r="T372" s="1239"/>
      <c r="U372" s="1239" t="e">
        <f t="shared" ca="1" si="118"/>
        <v>#NAME?</v>
      </c>
      <c r="V372" s="1357" t="e">
        <f t="shared" ca="1" si="82"/>
        <v>#NAME?</v>
      </c>
      <c r="X372" s="1217" t="s">
        <v>107</v>
      </c>
      <c r="Z372" s="1885" t="s">
        <v>7827</v>
      </c>
      <c r="AA372" s="1562"/>
    </row>
    <row r="373" spans="1:35" ht="13.8">
      <c r="A373" s="1884">
        <v>44767</v>
      </c>
      <c r="B373" s="1217" t="s">
        <v>1906</v>
      </c>
      <c r="C373" s="1217"/>
      <c r="D373" s="1217" t="s">
        <v>6511</v>
      </c>
      <c r="E373" s="1217" t="s">
        <v>3497</v>
      </c>
      <c r="F373" s="1217" t="s">
        <v>3498</v>
      </c>
      <c r="G373" s="1219">
        <v>90000</v>
      </c>
      <c r="H373" s="1853"/>
      <c r="I373" s="1221" t="s">
        <v>3453</v>
      </c>
      <c r="J373" s="1699"/>
      <c r="K373" s="1845"/>
      <c r="L373" s="1846"/>
      <c r="M373" s="1845"/>
      <c r="N373" s="1239"/>
      <c r="O373" s="1239"/>
      <c r="P373" s="1245">
        <v>76000</v>
      </c>
      <c r="Q373" s="1239"/>
      <c r="R373" s="1239"/>
      <c r="S373" s="1239"/>
      <c r="T373" s="1239"/>
      <c r="U373" s="1239">
        <f t="shared" si="118"/>
        <v>14000</v>
      </c>
      <c r="V373" s="1357">
        <f t="shared" si="82"/>
        <v>0.15555555555555556</v>
      </c>
      <c r="X373" s="1217" t="s">
        <v>107</v>
      </c>
      <c r="Z373" s="1885" t="s">
        <v>7828</v>
      </c>
      <c r="AA373" s="1562"/>
    </row>
    <row r="374" spans="1:35" ht="13.8">
      <c r="A374" s="1884">
        <v>44767</v>
      </c>
      <c r="B374" s="1217" t="s">
        <v>1906</v>
      </c>
      <c r="C374" s="1217"/>
      <c r="D374" s="1217" t="s">
        <v>3919</v>
      </c>
      <c r="E374" s="1217" t="s">
        <v>40</v>
      </c>
      <c r="F374" s="1217" t="s">
        <v>3449</v>
      </c>
      <c r="G374" s="1219">
        <v>43200</v>
      </c>
      <c r="H374" s="1853"/>
      <c r="I374" s="1221" t="s">
        <v>3453</v>
      </c>
      <c r="J374" s="1699"/>
      <c r="K374" s="1855">
        <f t="shared" ref="K374:K375" si="123">G374*0.12</f>
        <v>5184</v>
      </c>
      <c r="L374" s="1846"/>
      <c r="M374" s="1845"/>
      <c r="N374" s="1239">
        <f>(G374-K374-M374)*0.7</f>
        <v>26611.199999999997</v>
      </c>
      <c r="O374" s="1239"/>
      <c r="P374" s="1670"/>
      <c r="Q374" s="1239"/>
      <c r="R374" s="1239"/>
      <c r="S374" s="1239"/>
      <c r="T374" s="1239"/>
      <c r="U374" s="1239">
        <f t="shared" si="118"/>
        <v>11404.800000000003</v>
      </c>
      <c r="V374" s="1357">
        <f t="shared" si="82"/>
        <v>0.26400000000000007</v>
      </c>
      <c r="X374" s="1217" t="s">
        <v>27</v>
      </c>
      <c r="Z374" s="1885" t="s">
        <v>7829</v>
      </c>
      <c r="AA374" s="1562"/>
    </row>
    <row r="375" spans="1:35" ht="13.8">
      <c r="A375" s="1884">
        <v>44767</v>
      </c>
      <c r="B375" s="1217" t="s">
        <v>1906</v>
      </c>
      <c r="C375" s="1217"/>
      <c r="D375" s="1217" t="s">
        <v>3919</v>
      </c>
      <c r="E375" s="1217" t="s">
        <v>6975</v>
      </c>
      <c r="F375" s="1217" t="s">
        <v>3524</v>
      </c>
      <c r="G375" s="1219">
        <v>36000</v>
      </c>
      <c r="H375" s="1853"/>
      <c r="I375" s="1221" t="s">
        <v>3453</v>
      </c>
      <c r="J375" s="1699"/>
      <c r="K375" s="1855">
        <f t="shared" si="123"/>
        <v>4320</v>
      </c>
      <c r="L375" s="1846"/>
      <c r="M375" s="1845"/>
      <c r="N375" s="1239"/>
      <c r="O375" s="1239">
        <v>22100</v>
      </c>
      <c r="P375" s="1670"/>
      <c r="Q375" s="1239"/>
      <c r="R375" s="1239"/>
      <c r="S375" s="1239"/>
      <c r="T375" s="1239"/>
      <c r="U375" s="1239">
        <f t="shared" si="118"/>
        <v>9580</v>
      </c>
      <c r="V375" s="1357">
        <f t="shared" si="82"/>
        <v>0.26611111111111113</v>
      </c>
      <c r="X375" s="1217" t="s">
        <v>27</v>
      </c>
      <c r="Z375" s="1885" t="s">
        <v>7830</v>
      </c>
      <c r="AA375" s="1562"/>
    </row>
    <row r="376" spans="1:35" ht="13.8">
      <c r="A376" s="1884">
        <v>44767</v>
      </c>
      <c r="B376" s="1217" t="s">
        <v>3473</v>
      </c>
      <c r="C376" s="1217"/>
      <c r="D376" s="1217" t="s">
        <v>3570</v>
      </c>
      <c r="E376" s="1217" t="s">
        <v>3910</v>
      </c>
      <c r="F376" s="1217" t="s">
        <v>3571</v>
      </c>
      <c r="G376" s="1219">
        <v>11000</v>
      </c>
      <c r="H376" s="1853"/>
      <c r="I376" s="1221" t="s">
        <v>3453</v>
      </c>
      <c r="J376" s="1699"/>
      <c r="K376" s="1845" t="e">
        <f t="shared" ref="K376:K379" ca="1" si="124">_xludf.IFS(C376="成田机场",3000,C376="羽田机场",1200,D376="NearMe",1000)</f>
        <v>#NAME?</v>
      </c>
      <c r="L376" s="1846"/>
      <c r="M376" s="1845"/>
      <c r="N376" s="1239"/>
      <c r="O376" s="1239">
        <v>5300</v>
      </c>
      <c r="P376" s="1670"/>
      <c r="Q376" s="1239"/>
      <c r="R376" s="1239"/>
      <c r="S376" s="1239"/>
      <c r="T376" s="1239"/>
      <c r="U376" s="1239" t="e">
        <f t="shared" ca="1" si="118"/>
        <v>#NAME?</v>
      </c>
      <c r="V376" s="1357" t="e">
        <f t="shared" ca="1" si="82"/>
        <v>#NAME?</v>
      </c>
      <c r="X376" s="1217" t="s">
        <v>3572</v>
      </c>
      <c r="Z376" s="1885" t="s">
        <v>7831</v>
      </c>
      <c r="AA376" s="1562"/>
    </row>
    <row r="377" spans="1:35" ht="13.8">
      <c r="A377" s="1884">
        <v>44767</v>
      </c>
      <c r="B377" s="1217" t="s">
        <v>3473</v>
      </c>
      <c r="C377" s="1217"/>
      <c r="D377" s="1217" t="s">
        <v>3570</v>
      </c>
      <c r="E377" s="1217" t="s">
        <v>55</v>
      </c>
      <c r="F377" s="1217" t="s">
        <v>3512</v>
      </c>
      <c r="G377" s="1219">
        <v>11000</v>
      </c>
      <c r="H377" s="1853"/>
      <c r="I377" s="1221" t="s">
        <v>3453</v>
      </c>
      <c r="J377" s="1874"/>
      <c r="K377" s="1845" t="e">
        <f t="shared" ca="1" si="124"/>
        <v>#NAME?</v>
      </c>
      <c r="L377" s="1846"/>
      <c r="M377" s="1845"/>
      <c r="N377" s="1239"/>
      <c r="O377" s="1239">
        <v>5300</v>
      </c>
      <c r="P377" s="1670"/>
      <c r="Q377" s="1239"/>
      <c r="R377" s="1239"/>
      <c r="S377" s="1239"/>
      <c r="T377" s="1239"/>
      <c r="U377" s="1239" t="e">
        <f t="shared" ca="1" si="118"/>
        <v>#NAME?</v>
      </c>
      <c r="V377" s="1357" t="e">
        <f t="shared" ca="1" si="82"/>
        <v>#NAME?</v>
      </c>
      <c r="X377" s="1217" t="s">
        <v>3572</v>
      </c>
      <c r="Z377" s="1885" t="s">
        <v>7832</v>
      </c>
      <c r="AA377" s="1562"/>
    </row>
    <row r="378" spans="1:35" ht="13.8">
      <c r="A378" s="1884">
        <v>44767</v>
      </c>
      <c r="B378" s="1217" t="s">
        <v>3473</v>
      </c>
      <c r="C378" s="1217"/>
      <c r="D378" s="1217" t="s">
        <v>3570</v>
      </c>
      <c r="E378" s="1217" t="s">
        <v>86</v>
      </c>
      <c r="F378" s="1217" t="s">
        <v>3547</v>
      </c>
      <c r="G378" s="1219">
        <v>8500</v>
      </c>
      <c r="H378" s="1853"/>
      <c r="I378" s="1221" t="s">
        <v>3453</v>
      </c>
      <c r="J378" s="1699"/>
      <c r="K378" s="1845" t="e">
        <f t="shared" ca="1" si="124"/>
        <v>#NAME?</v>
      </c>
      <c r="L378" s="1846"/>
      <c r="M378" s="1845"/>
      <c r="N378" s="1239"/>
      <c r="O378" s="1239">
        <v>4300</v>
      </c>
      <c r="P378" s="1670"/>
      <c r="Q378" s="1239"/>
      <c r="R378" s="1239"/>
      <c r="S378" s="1239"/>
      <c r="T378" s="1239"/>
      <c r="U378" s="1239" t="e">
        <f t="shared" ca="1" si="118"/>
        <v>#NAME?</v>
      </c>
      <c r="V378" s="1357" t="e">
        <f t="shared" ca="1" si="82"/>
        <v>#NAME?</v>
      </c>
      <c r="X378" s="1217" t="s">
        <v>3572</v>
      </c>
      <c r="Z378" s="1885" t="s">
        <v>7833</v>
      </c>
      <c r="AA378" s="1562"/>
    </row>
    <row r="379" spans="1:35" ht="13.8">
      <c r="A379" s="1886">
        <v>44767</v>
      </c>
      <c r="B379" s="1246" t="s">
        <v>570</v>
      </c>
      <c r="C379" s="1246" t="s">
        <v>3456</v>
      </c>
      <c r="D379" s="1246" t="s">
        <v>3447</v>
      </c>
      <c r="E379" s="1246" t="s">
        <v>110</v>
      </c>
      <c r="F379" s="1246" t="s">
        <v>4322</v>
      </c>
      <c r="G379" s="1248">
        <f>1900*100/I1</f>
        <v>39665.97077244259</v>
      </c>
      <c r="H379" s="1853"/>
      <c r="I379" s="1875" t="s">
        <v>3450</v>
      </c>
      <c r="J379" s="1937">
        <f>500*100/I1</f>
        <v>10438.413361169101</v>
      </c>
      <c r="K379" s="1865" t="e">
        <f t="shared" ca="1" si="124"/>
        <v>#NAME?</v>
      </c>
      <c r="L379" s="1867"/>
      <c r="M379" s="1865" t="e">
        <f ca="1">_xludf.IFS(C379="成田机场",4000,C379="羽田机场",1000)</f>
        <v>#NAME?</v>
      </c>
      <c r="N379" s="1256"/>
      <c r="O379" s="1256">
        <v>5000</v>
      </c>
      <c r="P379" s="1876"/>
      <c r="Q379" s="1256"/>
      <c r="R379" s="1256"/>
      <c r="S379" s="1256"/>
      <c r="T379" s="1256"/>
      <c r="U379" s="1256" t="e">
        <f t="shared" ca="1" si="118"/>
        <v>#NAME?</v>
      </c>
      <c r="V379" s="1364" t="e">
        <f t="shared" ca="1" si="82"/>
        <v>#NAME?</v>
      </c>
      <c r="W379" s="1260"/>
      <c r="X379" s="1246" t="s">
        <v>107</v>
      </c>
      <c r="Y379" s="1260"/>
      <c r="Z379" s="1887" t="s">
        <v>7834</v>
      </c>
      <c r="AA379" s="1562"/>
    </row>
    <row r="380" spans="1:35" ht="13.8">
      <c r="A380" s="1877">
        <v>44768</v>
      </c>
      <c r="B380" s="1878" t="s">
        <v>1906</v>
      </c>
      <c r="C380" s="1878"/>
      <c r="D380" s="1878" t="s">
        <v>3919</v>
      </c>
      <c r="E380" s="1878" t="s">
        <v>3079</v>
      </c>
      <c r="F380" s="1878" t="s">
        <v>3686</v>
      </c>
      <c r="G380" s="1879">
        <v>21600</v>
      </c>
      <c r="H380" s="1853"/>
      <c r="I380" s="1880" t="s">
        <v>3453</v>
      </c>
      <c r="J380" s="1854"/>
      <c r="K380" s="1855">
        <f t="shared" ref="K380:K381" si="125">G380*0.12</f>
        <v>2592</v>
      </c>
      <c r="L380" s="1856"/>
      <c r="M380" s="1855"/>
      <c r="N380" s="1229"/>
      <c r="O380" s="1229">
        <v>13000</v>
      </c>
      <c r="P380" s="1881"/>
      <c r="Q380" s="1229"/>
      <c r="R380" s="1229"/>
      <c r="S380" s="1229"/>
      <c r="T380" s="1229"/>
      <c r="U380" s="1229">
        <f t="shared" si="118"/>
        <v>6008</v>
      </c>
      <c r="V380" s="1882">
        <f t="shared" si="82"/>
        <v>0.27814814814814814</v>
      </c>
      <c r="W380" s="1227"/>
      <c r="X380" s="1878" t="s">
        <v>27</v>
      </c>
      <c r="Y380" s="1227"/>
      <c r="Z380" s="1883" t="s">
        <v>7835</v>
      </c>
      <c r="AA380" s="1562"/>
    </row>
    <row r="381" spans="1:35" ht="13.8">
      <c r="A381" s="1884">
        <v>44768</v>
      </c>
      <c r="B381" s="1217" t="s">
        <v>1906</v>
      </c>
      <c r="C381" s="1217"/>
      <c r="D381" s="1217" t="s">
        <v>3919</v>
      </c>
      <c r="E381" s="1217" t="s">
        <v>49</v>
      </c>
      <c r="F381" s="1217" t="s">
        <v>3626</v>
      </c>
      <c r="G381" s="1219">
        <v>24000</v>
      </c>
      <c r="H381" s="1853"/>
      <c r="I381" s="1221" t="s">
        <v>3453</v>
      </c>
      <c r="J381" s="1699"/>
      <c r="K381" s="1855">
        <f t="shared" si="125"/>
        <v>2880</v>
      </c>
      <c r="L381" s="1846"/>
      <c r="M381" s="1845"/>
      <c r="N381" s="1239">
        <f>(G381-K381-M381)*0.7</f>
        <v>14783.999999999998</v>
      </c>
      <c r="O381" s="1239"/>
      <c r="P381" s="1670"/>
      <c r="Q381" s="1239"/>
      <c r="R381" s="1239"/>
      <c r="S381" s="1239"/>
      <c r="T381" s="1239"/>
      <c r="U381" s="1239">
        <f t="shared" si="118"/>
        <v>6336.0000000000018</v>
      </c>
      <c r="V381" s="1357">
        <f t="shared" si="82"/>
        <v>0.26400000000000007</v>
      </c>
      <c r="X381" s="1217" t="s">
        <v>27</v>
      </c>
      <c r="Z381" s="1885" t="s">
        <v>7836</v>
      </c>
      <c r="AA381" s="1562"/>
    </row>
    <row r="382" spans="1:35" ht="13.8">
      <c r="A382" s="1884">
        <v>44768</v>
      </c>
      <c r="B382" s="1217" t="s">
        <v>3473</v>
      </c>
      <c r="C382" s="1217"/>
      <c r="D382" s="1217" t="s">
        <v>3570</v>
      </c>
      <c r="E382" s="1217" t="s">
        <v>3910</v>
      </c>
      <c r="F382" s="1217" t="s">
        <v>3571</v>
      </c>
      <c r="G382" s="1219">
        <v>11000</v>
      </c>
      <c r="H382" s="1853"/>
      <c r="I382" s="1221" t="s">
        <v>3453</v>
      </c>
      <c r="J382" s="1699"/>
      <c r="K382" s="1845" t="e">
        <f t="shared" ref="K382:K385" ca="1" si="126">_xludf.IFS(C382="成田机场",3000,C382="羽田机场",1200,D382="NearMe",1000)</f>
        <v>#NAME?</v>
      </c>
      <c r="L382" s="1846"/>
      <c r="M382" s="1845"/>
      <c r="N382" s="1239"/>
      <c r="O382" s="1239">
        <v>5300</v>
      </c>
      <c r="P382" s="1670"/>
      <c r="Q382" s="1239"/>
      <c r="R382" s="1239"/>
      <c r="S382" s="1239"/>
      <c r="T382" s="1239"/>
      <c r="U382" s="1239" t="e">
        <f t="shared" ca="1" si="118"/>
        <v>#NAME?</v>
      </c>
      <c r="V382" s="1357" t="e">
        <f t="shared" ca="1" si="82"/>
        <v>#NAME?</v>
      </c>
      <c r="X382" s="1217" t="s">
        <v>3572</v>
      </c>
      <c r="Z382" s="1885" t="s">
        <v>7837</v>
      </c>
      <c r="AA382" s="1562"/>
    </row>
    <row r="383" spans="1:35" ht="13.8">
      <c r="A383" s="1884">
        <v>44768</v>
      </c>
      <c r="B383" s="1217" t="s">
        <v>3473</v>
      </c>
      <c r="C383" s="1217"/>
      <c r="D383" s="1217" t="s">
        <v>3570</v>
      </c>
      <c r="E383" s="1217" t="s">
        <v>55</v>
      </c>
      <c r="F383" s="1217" t="s">
        <v>3512</v>
      </c>
      <c r="G383" s="1219">
        <v>11000</v>
      </c>
      <c r="H383" s="1853"/>
      <c r="I383" s="1221" t="s">
        <v>3453</v>
      </c>
      <c r="J383" s="1699"/>
      <c r="K383" s="1845" t="e">
        <f t="shared" ca="1" si="126"/>
        <v>#NAME?</v>
      </c>
      <c r="L383" s="1846"/>
      <c r="M383" s="1845"/>
      <c r="N383" s="1239"/>
      <c r="O383" s="1239">
        <v>5300</v>
      </c>
      <c r="P383" s="1670"/>
      <c r="Q383" s="1239"/>
      <c r="R383" s="1239"/>
      <c r="S383" s="1239"/>
      <c r="T383" s="1239"/>
      <c r="U383" s="1239" t="e">
        <f t="shared" ca="1" si="118"/>
        <v>#NAME?</v>
      </c>
      <c r="V383" s="1357" t="e">
        <f t="shared" ca="1" si="82"/>
        <v>#NAME?</v>
      </c>
      <c r="X383" s="1217" t="s">
        <v>3572</v>
      </c>
      <c r="Z383" s="1885" t="s">
        <v>7838</v>
      </c>
      <c r="AA383" s="1562"/>
    </row>
    <row r="384" spans="1:35" ht="13.8">
      <c r="A384" s="1884">
        <v>44768</v>
      </c>
      <c r="B384" s="1217" t="s">
        <v>3473</v>
      </c>
      <c r="C384" s="1217"/>
      <c r="D384" s="1217" t="s">
        <v>3570</v>
      </c>
      <c r="E384" s="1217" t="s">
        <v>86</v>
      </c>
      <c r="F384" s="1217" t="s">
        <v>3547</v>
      </c>
      <c r="G384" s="1219">
        <v>8500</v>
      </c>
      <c r="H384" s="1853"/>
      <c r="I384" s="1221" t="s">
        <v>3453</v>
      </c>
      <c r="J384" s="1699"/>
      <c r="K384" s="1845" t="e">
        <f t="shared" ca="1" si="126"/>
        <v>#NAME?</v>
      </c>
      <c r="L384" s="1846"/>
      <c r="M384" s="1845"/>
      <c r="N384" s="1239"/>
      <c r="O384" s="1239">
        <v>4300</v>
      </c>
      <c r="P384" s="1670"/>
      <c r="Q384" s="1239"/>
      <c r="R384" s="1239"/>
      <c r="S384" s="1239"/>
      <c r="T384" s="1239"/>
      <c r="U384" s="1239" t="e">
        <f t="shared" ca="1" si="118"/>
        <v>#NAME?</v>
      </c>
      <c r="V384" s="1357" t="e">
        <f t="shared" ca="1" si="82"/>
        <v>#NAME?</v>
      </c>
      <c r="X384" s="1217" t="s">
        <v>3572</v>
      </c>
      <c r="Z384" s="1885" t="s">
        <v>7839</v>
      </c>
      <c r="AA384" s="1562"/>
    </row>
    <row r="385" spans="1:27" ht="13.8">
      <c r="A385" s="1884">
        <v>44768</v>
      </c>
      <c r="B385" s="1217" t="s">
        <v>1170</v>
      </c>
      <c r="C385" s="1217" t="s">
        <v>3456</v>
      </c>
      <c r="D385" s="1217" t="s">
        <v>3503</v>
      </c>
      <c r="E385" s="1217" t="s">
        <v>60</v>
      </c>
      <c r="F385" s="1217" t="s">
        <v>3501</v>
      </c>
      <c r="G385" s="1219">
        <v>16000</v>
      </c>
      <c r="H385" s="1853"/>
      <c r="I385" s="1221" t="s">
        <v>3453</v>
      </c>
      <c r="J385" s="1699"/>
      <c r="K385" s="1845" t="e">
        <f t="shared" ca="1" si="126"/>
        <v>#NAME?</v>
      </c>
      <c r="L385" s="1846"/>
      <c r="M385" s="1845" t="e">
        <f ca="1">_xludf.IFS(C385="成田机场",4000,C385="羽田机场",1000)</f>
        <v>#NAME?</v>
      </c>
      <c r="N385" s="1239" t="e">
        <f ca="1">(15000-K385-M385)*0.7</f>
        <v>#NAME?</v>
      </c>
      <c r="O385" s="1239"/>
      <c r="P385" s="1670"/>
      <c r="Q385" s="1239"/>
      <c r="R385" s="1239"/>
      <c r="S385" s="1239"/>
      <c r="T385" s="1239"/>
      <c r="U385" s="1239" t="e">
        <f t="shared" ca="1" si="118"/>
        <v>#NAME?</v>
      </c>
      <c r="V385" s="1357" t="e">
        <f t="shared" ca="1" si="82"/>
        <v>#NAME?</v>
      </c>
      <c r="X385" s="1217" t="s">
        <v>1540</v>
      </c>
      <c r="Z385" s="1885" t="s">
        <v>7840</v>
      </c>
      <c r="AA385" s="1562"/>
    </row>
    <row r="386" spans="1:27" ht="13.8">
      <c r="A386" s="1884">
        <v>44768</v>
      </c>
      <c r="B386" s="1217" t="s">
        <v>1906</v>
      </c>
      <c r="C386" s="1217"/>
      <c r="D386" s="1217" t="s">
        <v>3919</v>
      </c>
      <c r="E386" s="1217" t="s">
        <v>43</v>
      </c>
      <c r="F386" s="1217" t="s">
        <v>3517</v>
      </c>
      <c r="G386" s="1219">
        <v>26400</v>
      </c>
      <c r="H386" s="1853"/>
      <c r="I386" s="1221" t="s">
        <v>3453</v>
      </c>
      <c r="J386" s="1699"/>
      <c r="K386" s="1855">
        <f>G386*0.12</f>
        <v>3168</v>
      </c>
      <c r="L386" s="1846"/>
      <c r="M386" s="1845"/>
      <c r="N386" s="1239">
        <f>(G386-K386-M386)*0.7</f>
        <v>16262.4</v>
      </c>
      <c r="O386" s="1239"/>
      <c r="P386" s="1670"/>
      <c r="Q386" s="1239"/>
      <c r="R386" s="1239"/>
      <c r="S386" s="1239"/>
      <c r="T386" s="1239"/>
      <c r="U386" s="1239">
        <f t="shared" si="118"/>
        <v>6969.6</v>
      </c>
      <c r="V386" s="1357">
        <f t="shared" si="82"/>
        <v>0.26400000000000001</v>
      </c>
      <c r="X386" s="1217" t="s">
        <v>27</v>
      </c>
      <c r="Z386" s="1885" t="s">
        <v>7841</v>
      </c>
      <c r="AA386" s="1562"/>
    </row>
    <row r="387" spans="1:27" ht="13.8">
      <c r="A387" s="1884">
        <v>44768</v>
      </c>
      <c r="B387" s="1217" t="s">
        <v>3473</v>
      </c>
      <c r="C387" s="1217"/>
      <c r="D387" s="1217" t="s">
        <v>3521</v>
      </c>
      <c r="E387" s="1217" t="s">
        <v>86</v>
      </c>
      <c r="F387" s="1217" t="s">
        <v>3547</v>
      </c>
      <c r="G387" s="1219">
        <v>10000</v>
      </c>
      <c r="H387" s="1853"/>
      <c r="I387" s="1221" t="s">
        <v>3453</v>
      </c>
      <c r="J387" s="1699"/>
      <c r="K387" s="1845">
        <v>2000</v>
      </c>
      <c r="L387" s="1846"/>
      <c r="M387" s="1845"/>
      <c r="N387" s="1239"/>
      <c r="O387" s="1239">
        <v>4000</v>
      </c>
      <c r="P387" s="1670"/>
      <c r="Q387" s="1239"/>
      <c r="R387" s="1239"/>
      <c r="S387" s="1239"/>
      <c r="T387" s="1239"/>
      <c r="U387" s="1239">
        <f t="shared" si="118"/>
        <v>4000</v>
      </c>
      <c r="V387" s="1357">
        <f t="shared" si="82"/>
        <v>0.4</v>
      </c>
      <c r="X387" s="1217" t="s">
        <v>107</v>
      </c>
      <c r="Z387" s="1885" t="s">
        <v>7472</v>
      </c>
      <c r="AA387" s="1562"/>
    </row>
    <row r="388" spans="1:27" ht="13.8">
      <c r="A388" s="1884">
        <v>44768</v>
      </c>
      <c r="B388" s="1217" t="s">
        <v>1170</v>
      </c>
      <c r="C388" s="1217" t="s">
        <v>3456</v>
      </c>
      <c r="D388" s="1217" t="s">
        <v>3551</v>
      </c>
      <c r="E388" s="1217" t="s">
        <v>55</v>
      </c>
      <c r="F388" s="1217" t="s">
        <v>3512</v>
      </c>
      <c r="G388" s="1219">
        <v>18000</v>
      </c>
      <c r="H388" s="1853"/>
      <c r="I388" s="1221" t="s">
        <v>3453</v>
      </c>
      <c r="J388" s="1699"/>
      <c r="K388" s="1845" t="e">
        <f ca="1">_xludf.IFS(C388="成田机场",3000,C388="羽田机场",1200,D388="NearMe",1000)</f>
        <v>#NAME?</v>
      </c>
      <c r="L388" s="1846"/>
      <c r="M388" s="1845" t="e">
        <f ca="1">_xludf.IFS(C388="成田机场",4000,C388="羽田机场",1000)</f>
        <v>#NAME?</v>
      </c>
      <c r="N388" s="1239"/>
      <c r="O388" s="1239">
        <v>4000</v>
      </c>
      <c r="P388" s="1670"/>
      <c r="Q388" s="1239"/>
      <c r="R388" s="1239"/>
      <c r="S388" s="1239"/>
      <c r="T388" s="1239"/>
      <c r="U388" s="1239" t="e">
        <f t="shared" ca="1" si="118"/>
        <v>#NAME?</v>
      </c>
      <c r="V388" s="1357" t="e">
        <f t="shared" ca="1" si="82"/>
        <v>#NAME?</v>
      </c>
      <c r="X388" s="1217" t="s">
        <v>107</v>
      </c>
      <c r="Z388" s="1885" t="s">
        <v>7842</v>
      </c>
      <c r="AA388" s="1562"/>
    </row>
    <row r="389" spans="1:27" ht="13.8">
      <c r="A389" s="1884">
        <v>44768</v>
      </c>
      <c r="B389" s="1217" t="s">
        <v>1906</v>
      </c>
      <c r="C389" s="1338" t="s">
        <v>7843</v>
      </c>
      <c r="D389" s="1217" t="s">
        <v>245</v>
      </c>
      <c r="E389" s="1217" t="s">
        <v>60</v>
      </c>
      <c r="F389" s="1217" t="s">
        <v>3501</v>
      </c>
      <c r="G389" s="1219">
        <v>45000</v>
      </c>
      <c r="H389" s="1853"/>
      <c r="I389" s="1221" t="s">
        <v>3453</v>
      </c>
      <c r="J389" s="1699"/>
      <c r="K389" s="1888">
        <v>4969</v>
      </c>
      <c r="L389" s="1846"/>
      <c r="M389" s="1845">
        <v>4000</v>
      </c>
      <c r="N389" s="1239"/>
      <c r="O389" s="1239">
        <v>13000</v>
      </c>
      <c r="P389" s="1670"/>
      <c r="Q389" s="1239"/>
      <c r="R389" s="1239"/>
      <c r="S389" s="1239"/>
      <c r="T389" s="1239"/>
      <c r="U389" s="1239">
        <f t="shared" si="118"/>
        <v>23031</v>
      </c>
      <c r="V389" s="1357">
        <f t="shared" si="82"/>
        <v>0.51180000000000003</v>
      </c>
      <c r="X389" s="1217" t="s">
        <v>107</v>
      </c>
      <c r="Z389" s="1885" t="s">
        <v>7844</v>
      </c>
      <c r="AA389" s="1562"/>
    </row>
    <row r="390" spans="1:27" ht="13.8">
      <c r="A390" s="1884">
        <v>44768</v>
      </c>
      <c r="B390" s="1217" t="s">
        <v>1906</v>
      </c>
      <c r="C390" s="1217"/>
      <c r="D390" s="1217" t="s">
        <v>3919</v>
      </c>
      <c r="E390" s="1217" t="s">
        <v>45</v>
      </c>
      <c r="F390" s="1217" t="s">
        <v>3524</v>
      </c>
      <c r="G390" s="1219">
        <v>43200</v>
      </c>
      <c r="H390" s="1853"/>
      <c r="I390" s="1221" t="s">
        <v>3453</v>
      </c>
      <c r="J390" s="1699"/>
      <c r="K390" s="1855">
        <f>G390*0.12</f>
        <v>5184</v>
      </c>
      <c r="L390" s="1846">
        <v>6313</v>
      </c>
      <c r="M390" s="1845"/>
      <c r="N390" s="1239"/>
      <c r="O390" s="1239">
        <v>26000</v>
      </c>
      <c r="P390" s="1670"/>
      <c r="Q390" s="1239"/>
      <c r="R390" s="1239"/>
      <c r="S390" s="1239"/>
      <c r="T390" s="1239"/>
      <c r="U390" s="1239">
        <f t="shared" si="118"/>
        <v>12016</v>
      </c>
      <c r="V390" s="1357">
        <f t="shared" si="82"/>
        <v>0.27814814814814814</v>
      </c>
      <c r="X390" s="1217" t="s">
        <v>27</v>
      </c>
      <c r="Z390" s="1885" t="s">
        <v>7845</v>
      </c>
      <c r="AA390" s="1562"/>
    </row>
    <row r="391" spans="1:27" ht="13.8">
      <c r="A391" s="1884">
        <v>44768</v>
      </c>
      <c r="B391" s="1217" t="s">
        <v>3473</v>
      </c>
      <c r="C391" s="1217" t="s">
        <v>3446</v>
      </c>
      <c r="D391" s="1217" t="s">
        <v>6484</v>
      </c>
      <c r="E391" s="1217" t="s">
        <v>5661</v>
      </c>
      <c r="F391" s="1217" t="s">
        <v>3492</v>
      </c>
      <c r="G391" s="1219">
        <v>10000</v>
      </c>
      <c r="H391" s="1853"/>
      <c r="I391" s="1221" t="s">
        <v>3453</v>
      </c>
      <c r="J391" s="1699"/>
      <c r="K391" s="1845" t="e">
        <f t="shared" ref="K391:K392" ca="1" si="127">_xludf.IFS(C391="成田机场",3000,C391="羽田机场",1200,D391="NearMe",1000)</f>
        <v>#NAME?</v>
      </c>
      <c r="L391" s="1846"/>
      <c r="M391" s="1845" t="e">
        <f t="shared" ref="M391:M392" ca="1" si="128">_xludf.IFS(C391="成田机场",4000,C391="羽田机场",1000)</f>
        <v>#NAME?</v>
      </c>
      <c r="N391" s="1239" t="e">
        <f ca="1">(8500-K391-M391)*0.7</f>
        <v>#NAME?</v>
      </c>
      <c r="O391" s="1239"/>
      <c r="P391" s="1670"/>
      <c r="Q391" s="1239"/>
      <c r="R391" s="1239"/>
      <c r="S391" s="1239"/>
      <c r="T391" s="1239"/>
      <c r="U391" s="1239" t="e">
        <f t="shared" ca="1" si="118"/>
        <v>#NAME?</v>
      </c>
      <c r="V391" s="1357" t="e">
        <f t="shared" ca="1" si="82"/>
        <v>#NAME?</v>
      </c>
      <c r="X391" s="1217" t="s">
        <v>107</v>
      </c>
      <c r="Z391" s="1885" t="s">
        <v>7846</v>
      </c>
      <c r="AA391" s="1562"/>
    </row>
    <row r="392" spans="1:27" ht="13.8">
      <c r="A392" s="1884">
        <v>44768</v>
      </c>
      <c r="B392" s="1217" t="s">
        <v>570</v>
      </c>
      <c r="C392" s="1217" t="s">
        <v>3456</v>
      </c>
      <c r="D392" s="1217" t="s">
        <v>3503</v>
      </c>
      <c r="E392" s="1217" t="s">
        <v>39</v>
      </c>
      <c r="F392" s="1217" t="s">
        <v>3477</v>
      </c>
      <c r="G392" s="1219">
        <v>16000</v>
      </c>
      <c r="H392" s="1853"/>
      <c r="I392" s="1221" t="s">
        <v>3453</v>
      </c>
      <c r="J392" s="1699"/>
      <c r="K392" s="1845" t="e">
        <f t="shared" ca="1" si="127"/>
        <v>#NAME?</v>
      </c>
      <c r="L392" s="1846"/>
      <c r="M392" s="1845" t="e">
        <f t="shared" ca="1" si="128"/>
        <v>#NAME?</v>
      </c>
      <c r="N392" s="1239" t="e">
        <f ca="1">(15000-K392-M392)*0.7</f>
        <v>#NAME?</v>
      </c>
      <c r="O392" s="1239"/>
      <c r="P392" s="1670"/>
      <c r="Q392" s="1239"/>
      <c r="R392" s="1239"/>
      <c r="S392" s="1239"/>
      <c r="T392" s="1239"/>
      <c r="U392" s="1239" t="e">
        <f t="shared" ca="1" si="118"/>
        <v>#NAME?</v>
      </c>
      <c r="V392" s="1357" t="e">
        <f t="shared" ca="1" si="82"/>
        <v>#NAME?</v>
      </c>
      <c r="X392" s="1217" t="s">
        <v>1540</v>
      </c>
      <c r="Z392" s="1885" t="s">
        <v>7847</v>
      </c>
      <c r="AA392" s="1562"/>
    </row>
    <row r="393" spans="1:27" ht="13.8">
      <c r="A393" s="1884">
        <v>44768</v>
      </c>
      <c r="B393" s="1217" t="s">
        <v>1906</v>
      </c>
      <c r="C393" s="1217"/>
      <c r="D393" s="1217" t="s">
        <v>3919</v>
      </c>
      <c r="E393" s="1217" t="s">
        <v>3523</v>
      </c>
      <c r="F393" s="1217" t="s">
        <v>3515</v>
      </c>
      <c r="G393" s="1219">
        <v>36000</v>
      </c>
      <c r="H393" s="1853"/>
      <c r="I393" s="1221" t="s">
        <v>3453</v>
      </c>
      <c r="J393" s="1699"/>
      <c r="K393" s="1855">
        <f>G393*0.12</f>
        <v>4320</v>
      </c>
      <c r="L393" s="1846">
        <v>3775</v>
      </c>
      <c r="M393" s="1845"/>
      <c r="N393" s="1239">
        <f>(G393-K393-M393)*0.7</f>
        <v>22176</v>
      </c>
      <c r="O393" s="1239"/>
      <c r="P393" s="1670"/>
      <c r="Q393" s="1239"/>
      <c r="R393" s="1239"/>
      <c r="S393" s="1239"/>
      <c r="T393" s="1239"/>
      <c r="U393" s="1239">
        <f t="shared" si="118"/>
        <v>9504</v>
      </c>
      <c r="V393" s="1357">
        <f t="shared" si="82"/>
        <v>0.26400000000000001</v>
      </c>
      <c r="X393" s="1217" t="s">
        <v>27</v>
      </c>
      <c r="Z393" s="1885" t="s">
        <v>7848</v>
      </c>
      <c r="AA393" s="1562"/>
    </row>
    <row r="394" spans="1:27" ht="13.8">
      <c r="A394" s="1884">
        <v>44768</v>
      </c>
      <c r="B394" s="1217" t="s">
        <v>3473</v>
      </c>
      <c r="C394" s="1217"/>
      <c r="D394" s="1217" t="s">
        <v>3570</v>
      </c>
      <c r="E394" s="1217" t="s">
        <v>3910</v>
      </c>
      <c r="F394" s="1217" t="s">
        <v>3571</v>
      </c>
      <c r="G394" s="1219">
        <v>11000</v>
      </c>
      <c r="H394" s="1853"/>
      <c r="I394" s="1221" t="s">
        <v>3453</v>
      </c>
      <c r="J394" s="1699"/>
      <c r="K394" s="1845" t="e">
        <f t="shared" ref="K394:K398" ca="1" si="129">_xludf.IFS(C394="成田机场",3000,C394="羽田机场",1200,D394="NearMe",1000)</f>
        <v>#NAME?</v>
      </c>
      <c r="L394" s="1846"/>
      <c r="M394" s="1845"/>
      <c r="N394" s="1239"/>
      <c r="O394" s="1239">
        <v>5300</v>
      </c>
      <c r="P394" s="1670"/>
      <c r="Q394" s="1239"/>
      <c r="R394" s="1239"/>
      <c r="S394" s="1239"/>
      <c r="T394" s="1239"/>
      <c r="U394" s="1239" t="e">
        <f t="shared" ca="1" si="118"/>
        <v>#NAME?</v>
      </c>
      <c r="V394" s="1357" t="e">
        <f t="shared" ca="1" si="82"/>
        <v>#NAME?</v>
      </c>
      <c r="X394" s="1217" t="s">
        <v>3572</v>
      </c>
      <c r="Z394" s="1885" t="s">
        <v>7849</v>
      </c>
      <c r="AA394" s="1562"/>
    </row>
    <row r="395" spans="1:27" ht="13.8">
      <c r="A395" s="1884">
        <v>44768</v>
      </c>
      <c r="B395" s="1217" t="s">
        <v>3473</v>
      </c>
      <c r="C395" s="1217"/>
      <c r="D395" s="1217" t="s">
        <v>3570</v>
      </c>
      <c r="E395" s="1217" t="s">
        <v>55</v>
      </c>
      <c r="F395" s="1217" t="s">
        <v>3512</v>
      </c>
      <c r="G395" s="1219">
        <v>11000</v>
      </c>
      <c r="H395" s="1853"/>
      <c r="I395" s="1221" t="s">
        <v>3453</v>
      </c>
      <c r="J395" s="1699"/>
      <c r="K395" s="1845" t="e">
        <f t="shared" ca="1" si="129"/>
        <v>#NAME?</v>
      </c>
      <c r="L395" s="1846"/>
      <c r="M395" s="1845"/>
      <c r="N395" s="1239"/>
      <c r="O395" s="1239">
        <v>5300</v>
      </c>
      <c r="P395" s="1670"/>
      <c r="Q395" s="1239"/>
      <c r="R395" s="1239"/>
      <c r="S395" s="1239"/>
      <c r="T395" s="1239"/>
      <c r="U395" s="1239" t="e">
        <f t="shared" ca="1" si="118"/>
        <v>#NAME?</v>
      </c>
      <c r="V395" s="1357" t="e">
        <f t="shared" ca="1" si="82"/>
        <v>#NAME?</v>
      </c>
      <c r="X395" s="1217" t="s">
        <v>3572</v>
      </c>
      <c r="Z395" s="1885" t="s">
        <v>7850</v>
      </c>
      <c r="AA395" s="1562"/>
    </row>
    <row r="396" spans="1:27" ht="13.8">
      <c r="A396" s="1884">
        <v>44768</v>
      </c>
      <c r="B396" s="1217" t="s">
        <v>3473</v>
      </c>
      <c r="C396" s="1217"/>
      <c r="D396" s="1217" t="s">
        <v>3570</v>
      </c>
      <c r="E396" s="1217" t="s">
        <v>86</v>
      </c>
      <c r="F396" s="1217" t="s">
        <v>3547</v>
      </c>
      <c r="G396" s="1219">
        <v>8500</v>
      </c>
      <c r="H396" s="1853"/>
      <c r="I396" s="1221" t="s">
        <v>3453</v>
      </c>
      <c r="J396" s="1699"/>
      <c r="K396" s="1845" t="e">
        <f t="shared" ca="1" si="129"/>
        <v>#NAME?</v>
      </c>
      <c r="L396" s="1846"/>
      <c r="M396" s="1845"/>
      <c r="N396" s="1239"/>
      <c r="O396" s="1239">
        <v>4300</v>
      </c>
      <c r="P396" s="1670"/>
      <c r="Q396" s="1239"/>
      <c r="R396" s="1239"/>
      <c r="S396" s="1239"/>
      <c r="T396" s="1239"/>
      <c r="U396" s="1239" t="e">
        <f t="shared" ca="1" si="118"/>
        <v>#NAME?</v>
      </c>
      <c r="V396" s="1357" t="e">
        <f t="shared" ca="1" si="82"/>
        <v>#NAME?</v>
      </c>
      <c r="X396" s="1217" t="s">
        <v>3572</v>
      </c>
      <c r="Z396" s="1885" t="s">
        <v>7851</v>
      </c>
      <c r="AA396" s="1562"/>
    </row>
    <row r="397" spans="1:27" ht="13.8">
      <c r="A397" s="1886">
        <v>44768</v>
      </c>
      <c r="B397" s="1246" t="s">
        <v>570</v>
      </c>
      <c r="C397" s="1246" t="s">
        <v>3456</v>
      </c>
      <c r="D397" s="1246" t="s">
        <v>3563</v>
      </c>
      <c r="E397" s="1246" t="s">
        <v>86</v>
      </c>
      <c r="F397" s="1246" t="s">
        <v>3686</v>
      </c>
      <c r="G397" s="1248">
        <v>24000</v>
      </c>
      <c r="H397" s="1853"/>
      <c r="I397" s="1250" t="s">
        <v>3453</v>
      </c>
      <c r="J397" s="1864"/>
      <c r="K397" s="1865" t="e">
        <f t="shared" ca="1" si="129"/>
        <v>#NAME?</v>
      </c>
      <c r="L397" s="1867"/>
      <c r="M397" s="1865" t="e">
        <f t="shared" ref="M397:M398" ca="1" si="130">_xludf.IFS(C397="成田机场",4000,C397="羽田机场",1000)</f>
        <v>#NAME?</v>
      </c>
      <c r="N397" s="1256"/>
      <c r="O397" s="1256">
        <v>4000</v>
      </c>
      <c r="P397" s="1876"/>
      <c r="Q397" s="1256"/>
      <c r="R397" s="1256"/>
      <c r="S397" s="1256"/>
      <c r="T397" s="1256"/>
      <c r="U397" s="1256" t="e">
        <f t="shared" ca="1" si="118"/>
        <v>#NAME?</v>
      </c>
      <c r="V397" s="1364" t="e">
        <f t="shared" ca="1" si="82"/>
        <v>#NAME?</v>
      </c>
      <c r="W397" s="1260"/>
      <c r="X397" s="1246" t="s">
        <v>3508</v>
      </c>
      <c r="Y397" s="1260"/>
      <c r="Z397" s="1887" t="s">
        <v>7852</v>
      </c>
      <c r="AA397" s="1562"/>
    </row>
    <row r="398" spans="1:27" ht="13.8">
      <c r="A398" s="1877">
        <v>44769</v>
      </c>
      <c r="B398" s="1878" t="s">
        <v>1170</v>
      </c>
      <c r="C398" s="1878" t="s">
        <v>3456</v>
      </c>
      <c r="D398" s="1878" t="s">
        <v>3521</v>
      </c>
      <c r="E398" s="1878" t="s">
        <v>110</v>
      </c>
      <c r="F398" s="1878" t="s">
        <v>3629</v>
      </c>
      <c r="G398" s="1879">
        <v>15000</v>
      </c>
      <c r="H398" s="1853"/>
      <c r="I398" s="1880" t="s">
        <v>3453</v>
      </c>
      <c r="J398" s="1854"/>
      <c r="K398" s="1855" t="e">
        <f t="shared" ca="1" si="129"/>
        <v>#NAME?</v>
      </c>
      <c r="L398" s="1856"/>
      <c r="M398" s="1855" t="e">
        <f t="shared" ca="1" si="130"/>
        <v>#NAME?</v>
      </c>
      <c r="N398" s="1229"/>
      <c r="O398" s="1229">
        <v>5000</v>
      </c>
      <c r="P398" s="1881"/>
      <c r="Q398" s="1229"/>
      <c r="R398" s="1229"/>
      <c r="S398" s="1229"/>
      <c r="T398" s="1229"/>
      <c r="U398" s="1229" t="e">
        <f t="shared" ca="1" si="118"/>
        <v>#NAME?</v>
      </c>
      <c r="V398" s="1882" t="e">
        <f t="shared" ca="1" si="82"/>
        <v>#NAME?</v>
      </c>
      <c r="W398" s="1227"/>
      <c r="X398" s="1878" t="s">
        <v>107</v>
      </c>
      <c r="Y398" s="1227"/>
      <c r="Z398" s="1883" t="s">
        <v>7853</v>
      </c>
      <c r="AA398" s="1562"/>
    </row>
    <row r="399" spans="1:27" ht="13.8">
      <c r="A399" s="1884">
        <v>44769</v>
      </c>
      <c r="B399" s="1217" t="s">
        <v>1906</v>
      </c>
      <c r="C399" s="1217"/>
      <c r="D399" s="1217" t="s">
        <v>3919</v>
      </c>
      <c r="E399" s="1217" t="s">
        <v>3079</v>
      </c>
      <c r="F399" s="1217" t="s">
        <v>3686</v>
      </c>
      <c r="G399" s="1219">
        <v>21600</v>
      </c>
      <c r="H399" s="1853"/>
      <c r="I399" s="1221" t="s">
        <v>3453</v>
      </c>
      <c r="J399" s="1699"/>
      <c r="K399" s="1855">
        <f t="shared" ref="K399:K400" si="131">G399*0.12</f>
        <v>2592</v>
      </c>
      <c r="L399" s="1846"/>
      <c r="M399" s="1845"/>
      <c r="N399" s="1239"/>
      <c r="O399" s="1239">
        <v>13000</v>
      </c>
      <c r="P399" s="1670"/>
      <c r="Q399" s="1239"/>
      <c r="R399" s="1239"/>
      <c r="S399" s="1239"/>
      <c r="T399" s="1239"/>
      <c r="U399" s="1239">
        <f t="shared" si="118"/>
        <v>6008</v>
      </c>
      <c r="V399" s="1357">
        <f t="shared" si="82"/>
        <v>0.27814814814814814</v>
      </c>
      <c r="X399" s="1217" t="s">
        <v>27</v>
      </c>
      <c r="Z399" s="1885" t="s">
        <v>7854</v>
      </c>
      <c r="AA399" s="1562"/>
    </row>
    <row r="400" spans="1:27" ht="13.8">
      <c r="A400" s="1884">
        <v>44769</v>
      </c>
      <c r="B400" s="1217" t="s">
        <v>1906</v>
      </c>
      <c r="C400" s="1217"/>
      <c r="D400" s="1217" t="s">
        <v>3919</v>
      </c>
      <c r="E400" s="1217" t="s">
        <v>49</v>
      </c>
      <c r="F400" s="1217" t="s">
        <v>3486</v>
      </c>
      <c r="G400" s="1219">
        <v>24000</v>
      </c>
      <c r="H400" s="1853"/>
      <c r="I400" s="1221" t="s">
        <v>3453</v>
      </c>
      <c r="J400" s="1699"/>
      <c r="K400" s="1855">
        <f t="shared" si="131"/>
        <v>2880</v>
      </c>
      <c r="L400" s="1846"/>
      <c r="M400" s="1845"/>
      <c r="N400" s="1239">
        <f>(G400-K400-M400)*0.7</f>
        <v>14783.999999999998</v>
      </c>
      <c r="O400" s="1239"/>
      <c r="P400" s="1670"/>
      <c r="Q400" s="1239"/>
      <c r="R400" s="1239"/>
      <c r="S400" s="1239"/>
      <c r="T400" s="1239"/>
      <c r="U400" s="1239">
        <f t="shared" si="118"/>
        <v>6336.0000000000018</v>
      </c>
      <c r="V400" s="1357">
        <f t="shared" si="82"/>
        <v>0.26400000000000007</v>
      </c>
      <c r="X400" s="1217" t="s">
        <v>27</v>
      </c>
      <c r="Z400" s="1885" t="s">
        <v>7855</v>
      </c>
      <c r="AA400" s="1562"/>
    </row>
    <row r="401" spans="1:27" ht="13.8">
      <c r="A401" s="1884">
        <v>44769</v>
      </c>
      <c r="B401" s="1217" t="s">
        <v>3473</v>
      </c>
      <c r="C401" s="1217"/>
      <c r="D401" s="1217" t="s">
        <v>3570</v>
      </c>
      <c r="E401" s="1217" t="s">
        <v>3910</v>
      </c>
      <c r="F401" s="1217" t="s">
        <v>3571</v>
      </c>
      <c r="G401" s="1219">
        <v>11000</v>
      </c>
      <c r="H401" s="1853"/>
      <c r="I401" s="1221" t="s">
        <v>3453</v>
      </c>
      <c r="J401" s="1699"/>
      <c r="K401" s="1845" t="e">
        <f t="shared" ref="K401:K403" ca="1" si="132">_xludf.IFS(C401="成田机场",3000,C401="羽田机场",1200,D401="NearMe",1000)</f>
        <v>#NAME?</v>
      </c>
      <c r="L401" s="1846"/>
      <c r="M401" s="1845"/>
      <c r="N401" s="1239"/>
      <c r="O401" s="1239">
        <v>5300</v>
      </c>
      <c r="P401" s="1670"/>
      <c r="Q401" s="1239"/>
      <c r="R401" s="1239"/>
      <c r="S401" s="1239"/>
      <c r="T401" s="1239"/>
      <c r="U401" s="1239" t="e">
        <f t="shared" ca="1" si="118"/>
        <v>#NAME?</v>
      </c>
      <c r="V401" s="1357" t="e">
        <f t="shared" ca="1" si="82"/>
        <v>#NAME?</v>
      </c>
      <c r="X401" s="1217" t="s">
        <v>3572</v>
      </c>
      <c r="Z401" s="1885" t="s">
        <v>7856</v>
      </c>
      <c r="AA401" s="1562"/>
    </row>
    <row r="402" spans="1:27" ht="13.8">
      <c r="A402" s="1884">
        <v>44769</v>
      </c>
      <c r="B402" s="1217" t="s">
        <v>3473</v>
      </c>
      <c r="C402" s="1217"/>
      <c r="D402" s="1217" t="s">
        <v>3570</v>
      </c>
      <c r="E402" s="1217" t="s">
        <v>55</v>
      </c>
      <c r="F402" s="1217" t="s">
        <v>3512</v>
      </c>
      <c r="G402" s="1219">
        <v>11000</v>
      </c>
      <c r="H402" s="1853"/>
      <c r="I402" s="1221" t="s">
        <v>3453</v>
      </c>
      <c r="J402" s="1699"/>
      <c r="K402" s="1845" t="e">
        <f t="shared" ca="1" si="132"/>
        <v>#NAME?</v>
      </c>
      <c r="L402" s="1846"/>
      <c r="M402" s="1845"/>
      <c r="N402" s="1239"/>
      <c r="O402" s="1239">
        <v>5300</v>
      </c>
      <c r="P402" s="1670"/>
      <c r="Q402" s="1239"/>
      <c r="R402" s="1239"/>
      <c r="S402" s="1239"/>
      <c r="T402" s="1239"/>
      <c r="U402" s="1239" t="e">
        <f t="shared" ca="1" si="118"/>
        <v>#NAME?</v>
      </c>
      <c r="V402" s="1357" t="e">
        <f t="shared" ca="1" si="82"/>
        <v>#NAME?</v>
      </c>
      <c r="X402" s="1217" t="s">
        <v>3572</v>
      </c>
      <c r="Z402" s="1885" t="s">
        <v>7857</v>
      </c>
      <c r="AA402" s="1562"/>
    </row>
    <row r="403" spans="1:27" ht="13.8">
      <c r="A403" s="1884">
        <v>44769</v>
      </c>
      <c r="B403" s="1217" t="s">
        <v>3473</v>
      </c>
      <c r="C403" s="1217"/>
      <c r="D403" s="1217" t="s">
        <v>3570</v>
      </c>
      <c r="E403" s="1217" t="s">
        <v>86</v>
      </c>
      <c r="F403" s="1217" t="s">
        <v>3547</v>
      </c>
      <c r="G403" s="1219">
        <v>8500</v>
      </c>
      <c r="H403" s="1853"/>
      <c r="I403" s="1221" t="s">
        <v>3453</v>
      </c>
      <c r="J403" s="1874"/>
      <c r="K403" s="1845" t="e">
        <f t="shared" ca="1" si="132"/>
        <v>#NAME?</v>
      </c>
      <c r="L403" s="1846"/>
      <c r="M403" s="1845"/>
      <c r="N403" s="1239"/>
      <c r="O403" s="1239">
        <v>4300</v>
      </c>
      <c r="P403" s="1670"/>
      <c r="Q403" s="1239"/>
      <c r="R403" s="1239"/>
      <c r="S403" s="1239"/>
      <c r="T403" s="1239"/>
      <c r="U403" s="1239" t="e">
        <f t="shared" ca="1" si="118"/>
        <v>#NAME?</v>
      </c>
      <c r="V403" s="1357" t="e">
        <f t="shared" ca="1" si="82"/>
        <v>#NAME?</v>
      </c>
      <c r="X403" s="1217" t="s">
        <v>3572</v>
      </c>
      <c r="Z403" s="1885" t="s">
        <v>7858</v>
      </c>
      <c r="AA403" s="1562"/>
    </row>
    <row r="404" spans="1:27" ht="13.8">
      <c r="A404" s="1884">
        <v>44769</v>
      </c>
      <c r="B404" s="1217" t="s">
        <v>1906</v>
      </c>
      <c r="C404" s="1217"/>
      <c r="D404" s="1217" t="s">
        <v>3919</v>
      </c>
      <c r="E404" s="1217" t="s">
        <v>43</v>
      </c>
      <c r="F404" s="1217" t="s">
        <v>3517</v>
      </c>
      <c r="G404" s="1219">
        <v>26400</v>
      </c>
      <c r="H404" s="1853"/>
      <c r="I404" s="1221" t="s">
        <v>3453</v>
      </c>
      <c r="J404" s="1699"/>
      <c r="K404" s="1855">
        <f>G404*0.12</f>
        <v>3168</v>
      </c>
      <c r="L404" s="1846"/>
      <c r="M404" s="1845"/>
      <c r="N404" s="1239">
        <f>(G404-K404-M404)*0.7</f>
        <v>16262.4</v>
      </c>
      <c r="O404" s="1239"/>
      <c r="P404" s="1670"/>
      <c r="Q404" s="1239"/>
      <c r="R404" s="1239"/>
      <c r="S404" s="1239"/>
      <c r="T404" s="1239"/>
      <c r="U404" s="1239">
        <f t="shared" si="118"/>
        <v>6969.6</v>
      </c>
      <c r="V404" s="1357">
        <f t="shared" si="82"/>
        <v>0.26400000000000001</v>
      </c>
      <c r="X404" s="1217" t="s">
        <v>27</v>
      </c>
      <c r="Z404" s="1885" t="s">
        <v>7859</v>
      </c>
      <c r="AA404" s="1562"/>
    </row>
    <row r="405" spans="1:27" ht="13.8">
      <c r="A405" s="1884">
        <v>44769</v>
      </c>
      <c r="B405" s="1217" t="s">
        <v>570</v>
      </c>
      <c r="C405" s="1217" t="s">
        <v>3456</v>
      </c>
      <c r="D405" s="1217" t="s">
        <v>1371</v>
      </c>
      <c r="E405" s="1217" t="s">
        <v>39</v>
      </c>
      <c r="F405" s="666" t="s">
        <v>3477</v>
      </c>
      <c r="G405" s="1219">
        <f>800*100/I1</f>
        <v>16701.461377870564</v>
      </c>
      <c r="H405" s="1853"/>
      <c r="I405" s="1892" t="s">
        <v>3450</v>
      </c>
      <c r="J405" s="1699"/>
      <c r="K405" s="1845" t="e">
        <f t="shared" ref="K405:K406" ca="1" si="133">_xludf.IFS(C405="成田机场",3000,C405="羽田机场",1200,D405="NearMe",1000)</f>
        <v>#NAME?</v>
      </c>
      <c r="L405" s="1846"/>
      <c r="M405" s="1845" t="e">
        <f t="shared" ref="M405:M406" ca="1" si="134">_xludf.IFS(C405="成田机场",4000,C405="羽田机场",1000)</f>
        <v>#NAME?</v>
      </c>
      <c r="N405" s="1239" t="e">
        <f t="shared" ref="N405:N406" ca="1" si="135">(15000-K405-M405)*0.7</f>
        <v>#NAME?</v>
      </c>
      <c r="O405" s="1239"/>
      <c r="P405" s="1670"/>
      <c r="Q405" s="1239"/>
      <c r="R405" s="1239"/>
      <c r="S405" s="1239"/>
      <c r="T405" s="1239"/>
      <c r="U405" s="1239" t="e">
        <f t="shared" ca="1" si="118"/>
        <v>#NAME?</v>
      </c>
      <c r="V405" s="1357" t="e">
        <f t="shared" ca="1" si="82"/>
        <v>#NAME?</v>
      </c>
      <c r="X405" s="1217" t="s">
        <v>1540</v>
      </c>
      <c r="Z405" s="1885" t="s">
        <v>7860</v>
      </c>
      <c r="AA405" s="1562"/>
    </row>
    <row r="406" spans="1:27" ht="13.8">
      <c r="A406" s="1884">
        <v>44769</v>
      </c>
      <c r="B406" s="1217" t="s">
        <v>570</v>
      </c>
      <c r="C406" s="1217" t="s">
        <v>3456</v>
      </c>
      <c r="D406" s="1217" t="s">
        <v>1371</v>
      </c>
      <c r="E406" s="1217" t="s">
        <v>60</v>
      </c>
      <c r="F406" s="666" t="s">
        <v>3501</v>
      </c>
      <c r="G406" s="1219">
        <v>16000</v>
      </c>
      <c r="H406" s="1853"/>
      <c r="I406" s="1221" t="s">
        <v>3453</v>
      </c>
      <c r="J406" s="1699"/>
      <c r="K406" s="1845" t="e">
        <f t="shared" ca="1" si="133"/>
        <v>#NAME?</v>
      </c>
      <c r="L406" s="1846"/>
      <c r="M406" s="1845" t="e">
        <f t="shared" ca="1" si="134"/>
        <v>#NAME?</v>
      </c>
      <c r="N406" s="1239" t="e">
        <f t="shared" ca="1" si="135"/>
        <v>#NAME?</v>
      </c>
      <c r="O406" s="1239"/>
      <c r="P406" s="1670"/>
      <c r="Q406" s="1239"/>
      <c r="R406" s="1239"/>
      <c r="S406" s="1239"/>
      <c r="T406" s="1239"/>
      <c r="U406" s="1239" t="e">
        <f t="shared" ca="1" si="118"/>
        <v>#NAME?</v>
      </c>
      <c r="V406" s="1357" t="e">
        <f t="shared" ca="1" si="82"/>
        <v>#NAME?</v>
      </c>
      <c r="X406" s="1217" t="s">
        <v>1540</v>
      </c>
      <c r="Z406" s="1885" t="s">
        <v>7861</v>
      </c>
      <c r="AA406" s="1562"/>
    </row>
    <row r="407" spans="1:27" ht="13.8">
      <c r="A407" s="1884">
        <v>44769</v>
      </c>
      <c r="B407" s="1217" t="s">
        <v>1906</v>
      </c>
      <c r="C407" s="1217"/>
      <c r="D407" s="1217" t="s">
        <v>3919</v>
      </c>
      <c r="E407" s="1217" t="s">
        <v>40</v>
      </c>
      <c r="F407" s="1261" t="s">
        <v>3449</v>
      </c>
      <c r="G407" s="1219">
        <v>43200</v>
      </c>
      <c r="H407" s="1853"/>
      <c r="I407" s="1221" t="s">
        <v>3453</v>
      </c>
      <c r="J407" s="1699"/>
      <c r="K407" s="1855">
        <f>G407*0.12</f>
        <v>5184</v>
      </c>
      <c r="L407" s="1846"/>
      <c r="M407" s="1845"/>
      <c r="N407" s="1239">
        <f>(43200-K407-M407)*0.7</f>
        <v>26611.199999999997</v>
      </c>
      <c r="O407" s="1239"/>
      <c r="P407" s="1670"/>
      <c r="Q407" s="1239"/>
      <c r="R407" s="1239"/>
      <c r="S407" s="1239"/>
      <c r="T407" s="1239"/>
      <c r="U407" s="1239">
        <f t="shared" si="118"/>
        <v>11404.800000000003</v>
      </c>
      <c r="V407" s="1357">
        <f t="shared" si="82"/>
        <v>0.26400000000000007</v>
      </c>
      <c r="X407" s="1217" t="s">
        <v>27</v>
      </c>
      <c r="Z407" s="1885" t="s">
        <v>7311</v>
      </c>
      <c r="AA407" s="1562"/>
    </row>
    <row r="408" spans="1:27" ht="13.8">
      <c r="A408" s="1884">
        <v>44769</v>
      </c>
      <c r="B408" s="1217" t="s">
        <v>570</v>
      </c>
      <c r="C408" s="1217" t="s">
        <v>3456</v>
      </c>
      <c r="D408" s="1217" t="s">
        <v>3503</v>
      </c>
      <c r="E408" s="1217" t="s">
        <v>8</v>
      </c>
      <c r="F408" s="1217" t="s">
        <v>3864</v>
      </c>
      <c r="G408" s="1219">
        <v>16000</v>
      </c>
      <c r="H408" s="1853"/>
      <c r="I408" s="1221" t="s">
        <v>3453</v>
      </c>
      <c r="J408" s="1699"/>
      <c r="K408" s="1845" t="e">
        <f ca="1">_xludf.IFS(C408="成田机场",3000,C408="羽田机场",1200,D408="NearMe",1000)</f>
        <v>#NAME?</v>
      </c>
      <c r="L408" s="1846"/>
      <c r="M408" s="1845" t="e">
        <f ca="1">_xludf.IFS(C408="成田机场",4000,C408="羽田机场",1000)</f>
        <v>#NAME?</v>
      </c>
      <c r="N408" s="1239"/>
      <c r="O408" s="1239">
        <v>5000</v>
      </c>
      <c r="P408" s="1670"/>
      <c r="Q408" s="1239"/>
      <c r="R408" s="1239"/>
      <c r="S408" s="1239"/>
      <c r="T408" s="1239"/>
      <c r="U408" s="1239" t="e">
        <f t="shared" ca="1" si="118"/>
        <v>#NAME?</v>
      </c>
      <c r="V408" s="1357" t="e">
        <f t="shared" ca="1" si="82"/>
        <v>#NAME?</v>
      </c>
      <c r="X408" s="1217" t="s">
        <v>1540</v>
      </c>
      <c r="Z408" s="1885" t="s">
        <v>7312</v>
      </c>
      <c r="AA408" s="1562"/>
    </row>
    <row r="409" spans="1:27" ht="13.8">
      <c r="A409" s="1884">
        <v>44769</v>
      </c>
      <c r="B409" s="1217" t="s">
        <v>570</v>
      </c>
      <c r="C409" s="1217" t="s">
        <v>3456</v>
      </c>
      <c r="D409" s="1217" t="s">
        <v>3503</v>
      </c>
      <c r="E409" s="1217" t="s">
        <v>4361</v>
      </c>
      <c r="F409" s="1889"/>
      <c r="G409" s="1219">
        <v>16000</v>
      </c>
      <c r="H409" s="1853"/>
      <c r="I409" s="1221" t="s">
        <v>3453</v>
      </c>
      <c r="J409" s="1699"/>
      <c r="K409" s="1845"/>
      <c r="L409" s="1846"/>
      <c r="M409" s="1845"/>
      <c r="N409" s="1239"/>
      <c r="O409" s="1239"/>
      <c r="P409" s="1245">
        <v>15000</v>
      </c>
      <c r="Q409" s="1239"/>
      <c r="R409" s="1239"/>
      <c r="S409" s="1239"/>
      <c r="T409" s="1239"/>
      <c r="U409" s="1239">
        <f t="shared" si="118"/>
        <v>1000</v>
      </c>
      <c r="V409" s="1357">
        <f t="shared" si="82"/>
        <v>6.25E-2</v>
      </c>
      <c r="X409" s="1217" t="s">
        <v>1540</v>
      </c>
      <c r="Z409" s="1885" t="s">
        <v>7313</v>
      </c>
      <c r="AA409" s="1562"/>
    </row>
    <row r="410" spans="1:27" ht="13.8">
      <c r="A410" s="1884">
        <v>44769</v>
      </c>
      <c r="B410" s="1217" t="s">
        <v>570</v>
      </c>
      <c r="C410" s="1217" t="s">
        <v>3456</v>
      </c>
      <c r="D410" s="1217" t="s">
        <v>3503</v>
      </c>
      <c r="E410" s="1217" t="s">
        <v>4361</v>
      </c>
      <c r="F410" s="1889"/>
      <c r="G410" s="1219">
        <v>16000</v>
      </c>
      <c r="H410" s="1853"/>
      <c r="I410" s="1221" t="s">
        <v>3453</v>
      </c>
      <c r="J410" s="1699"/>
      <c r="K410" s="1845"/>
      <c r="L410" s="1846"/>
      <c r="M410" s="1845"/>
      <c r="N410" s="1239"/>
      <c r="O410" s="1239"/>
      <c r="P410" s="1245">
        <v>15000</v>
      </c>
      <c r="Q410" s="1239"/>
      <c r="R410" s="1239"/>
      <c r="S410" s="1239"/>
      <c r="T410" s="1239"/>
      <c r="U410" s="1239">
        <f t="shared" si="118"/>
        <v>1000</v>
      </c>
      <c r="V410" s="1357">
        <f t="shared" si="82"/>
        <v>6.25E-2</v>
      </c>
      <c r="X410" s="1217" t="s">
        <v>1540</v>
      </c>
      <c r="Z410" s="1885" t="s">
        <v>7314</v>
      </c>
      <c r="AA410" s="1562"/>
    </row>
    <row r="411" spans="1:27" ht="13.8">
      <c r="A411" s="1884">
        <v>44769</v>
      </c>
      <c r="B411" s="1217" t="s">
        <v>1906</v>
      </c>
      <c r="C411" s="1217"/>
      <c r="D411" s="1217" t="s">
        <v>3919</v>
      </c>
      <c r="E411" s="1217" t="s">
        <v>45</v>
      </c>
      <c r="F411" s="666" t="s">
        <v>3524</v>
      </c>
      <c r="G411" s="1219">
        <v>36000</v>
      </c>
      <c r="H411" s="1853"/>
      <c r="I411" s="1221" t="s">
        <v>3453</v>
      </c>
      <c r="J411" s="1699"/>
      <c r="K411" s="1855">
        <f>G411*0.12</f>
        <v>4320</v>
      </c>
      <c r="L411" s="1846">
        <v>5533</v>
      </c>
      <c r="M411" s="1845"/>
      <c r="N411" s="1239"/>
      <c r="O411" s="1239">
        <v>22100</v>
      </c>
      <c r="P411" s="1670"/>
      <c r="Q411" s="1239"/>
      <c r="R411" s="1239"/>
      <c r="S411" s="1239"/>
      <c r="T411" s="1239"/>
      <c r="U411" s="1239">
        <f t="shared" si="118"/>
        <v>9580</v>
      </c>
      <c r="V411" s="1357">
        <f t="shared" si="82"/>
        <v>0.26611111111111113</v>
      </c>
      <c r="X411" s="1217" t="s">
        <v>27</v>
      </c>
      <c r="Z411" s="1885" t="s">
        <v>7315</v>
      </c>
      <c r="AA411" s="1562"/>
    </row>
    <row r="412" spans="1:27" ht="13.8">
      <c r="A412" s="1884">
        <v>44769</v>
      </c>
      <c r="B412" s="1217" t="s">
        <v>3473</v>
      </c>
      <c r="C412" s="1217"/>
      <c r="D412" s="1217" t="s">
        <v>3570</v>
      </c>
      <c r="E412" s="1217" t="s">
        <v>3910</v>
      </c>
      <c r="F412" s="666" t="s">
        <v>3571</v>
      </c>
      <c r="G412" s="1219">
        <v>11000</v>
      </c>
      <c r="H412" s="1853"/>
      <c r="I412" s="1221" t="s">
        <v>3453</v>
      </c>
      <c r="J412" s="1699"/>
      <c r="K412" s="1845" t="e">
        <f t="shared" ref="K412:K414" ca="1" si="136">_xludf.IFS(C412="成田机场",3000,C412="羽田机场",1200,D412="NearMe",1000)</f>
        <v>#NAME?</v>
      </c>
      <c r="L412" s="1846"/>
      <c r="M412" s="1845"/>
      <c r="N412" s="1239"/>
      <c r="O412" s="1239">
        <v>5300</v>
      </c>
      <c r="P412" s="1670"/>
      <c r="Q412" s="1239"/>
      <c r="R412" s="1239"/>
      <c r="S412" s="1239"/>
      <c r="T412" s="1239"/>
      <c r="U412" s="1239" t="e">
        <f t="shared" ca="1" si="118"/>
        <v>#NAME?</v>
      </c>
      <c r="V412" s="1357" t="e">
        <f t="shared" ca="1" si="82"/>
        <v>#NAME?</v>
      </c>
      <c r="X412" s="1217" t="s">
        <v>3572</v>
      </c>
      <c r="Z412" s="1885" t="s">
        <v>7316</v>
      </c>
      <c r="AA412" s="1562"/>
    </row>
    <row r="413" spans="1:27" ht="13.8">
      <c r="A413" s="1884">
        <v>44769</v>
      </c>
      <c r="B413" s="1217" t="s">
        <v>3473</v>
      </c>
      <c r="C413" s="1217"/>
      <c r="D413" s="1217" t="s">
        <v>3570</v>
      </c>
      <c r="E413" s="1217" t="s">
        <v>55</v>
      </c>
      <c r="F413" s="1261" t="s">
        <v>3512</v>
      </c>
      <c r="G413" s="1219">
        <v>11000</v>
      </c>
      <c r="H413" s="1853"/>
      <c r="I413" s="1221" t="s">
        <v>3453</v>
      </c>
      <c r="J413" s="1699"/>
      <c r="K413" s="1845" t="e">
        <f t="shared" ca="1" si="136"/>
        <v>#NAME?</v>
      </c>
      <c r="L413" s="1846"/>
      <c r="M413" s="1845"/>
      <c r="N413" s="1239"/>
      <c r="O413" s="1239">
        <v>5300</v>
      </c>
      <c r="P413" s="1670"/>
      <c r="Q413" s="1239"/>
      <c r="R413" s="1239"/>
      <c r="S413" s="1239"/>
      <c r="T413" s="1239"/>
      <c r="U413" s="1239" t="e">
        <f t="shared" ca="1" si="118"/>
        <v>#NAME?</v>
      </c>
      <c r="V413" s="1357" t="e">
        <f t="shared" ca="1" si="82"/>
        <v>#NAME?</v>
      </c>
      <c r="X413" s="1217" t="s">
        <v>3572</v>
      </c>
      <c r="Z413" s="1885" t="s">
        <v>7317</v>
      </c>
      <c r="AA413" s="1562"/>
    </row>
    <row r="414" spans="1:27" ht="13.8">
      <c r="A414" s="1884">
        <v>44769</v>
      </c>
      <c r="B414" s="1217" t="s">
        <v>3473</v>
      </c>
      <c r="C414" s="1217"/>
      <c r="D414" s="1217" t="s">
        <v>3570</v>
      </c>
      <c r="E414" s="1217" t="s">
        <v>86</v>
      </c>
      <c r="F414" s="1217" t="s">
        <v>3547</v>
      </c>
      <c r="G414" s="1219">
        <v>8500</v>
      </c>
      <c r="H414" s="1853"/>
      <c r="I414" s="1221" t="s">
        <v>3453</v>
      </c>
      <c r="J414" s="1699"/>
      <c r="K414" s="1845" t="e">
        <f t="shared" ca="1" si="136"/>
        <v>#NAME?</v>
      </c>
      <c r="L414" s="1846"/>
      <c r="M414" s="1845"/>
      <c r="N414" s="1239"/>
      <c r="O414" s="1239">
        <v>4300</v>
      </c>
      <c r="P414" s="1670"/>
      <c r="Q414" s="1239"/>
      <c r="R414" s="1239"/>
      <c r="S414" s="1239"/>
      <c r="T414" s="1239"/>
      <c r="U414" s="1239" t="e">
        <f t="shared" ca="1" si="118"/>
        <v>#NAME?</v>
      </c>
      <c r="V414" s="1357" t="e">
        <f t="shared" ca="1" si="82"/>
        <v>#NAME?</v>
      </c>
      <c r="X414" s="1217" t="s">
        <v>3572</v>
      </c>
      <c r="Z414" s="1885" t="s">
        <v>7318</v>
      </c>
      <c r="AA414" s="1562"/>
    </row>
    <row r="415" spans="1:27" ht="13.8">
      <c r="A415" s="1886">
        <v>44769</v>
      </c>
      <c r="B415" s="1246" t="s">
        <v>570</v>
      </c>
      <c r="C415" s="1246" t="s">
        <v>3456</v>
      </c>
      <c r="D415" s="1246" t="s">
        <v>3503</v>
      </c>
      <c r="E415" s="1246" t="s">
        <v>4361</v>
      </c>
      <c r="F415" s="1938"/>
      <c r="G415" s="1248">
        <v>22900</v>
      </c>
      <c r="H415" s="1853"/>
      <c r="I415" s="1250" t="s">
        <v>3453</v>
      </c>
      <c r="J415" s="1864"/>
      <c r="K415" s="1865"/>
      <c r="L415" s="1867"/>
      <c r="M415" s="1865"/>
      <c r="N415" s="1256"/>
      <c r="O415" s="1256"/>
      <c r="P415" s="1361">
        <v>18000</v>
      </c>
      <c r="Q415" s="1256"/>
      <c r="R415" s="1256"/>
      <c r="S415" s="1256"/>
      <c r="T415" s="1256"/>
      <c r="U415" s="1256">
        <f t="shared" si="118"/>
        <v>4900</v>
      </c>
      <c r="V415" s="1364">
        <f t="shared" si="82"/>
        <v>0.21397379912663755</v>
      </c>
      <c r="W415" s="1260"/>
      <c r="X415" s="1246" t="s">
        <v>1540</v>
      </c>
      <c r="Y415" s="1260"/>
      <c r="Z415" s="1887" t="s">
        <v>7319</v>
      </c>
      <c r="AA415" s="1562"/>
    </row>
    <row r="416" spans="1:27" ht="13.8">
      <c r="A416" s="1877">
        <v>44770</v>
      </c>
      <c r="B416" s="1878" t="s">
        <v>1906</v>
      </c>
      <c r="C416" s="1878"/>
      <c r="D416" s="1878" t="s">
        <v>3919</v>
      </c>
      <c r="E416" s="1878" t="s">
        <v>3079</v>
      </c>
      <c r="F416" s="1851" t="s">
        <v>3629</v>
      </c>
      <c r="G416" s="1879">
        <v>21600</v>
      </c>
      <c r="H416" s="1853"/>
      <c r="I416" s="1880" t="s">
        <v>3453</v>
      </c>
      <c r="J416" s="1854"/>
      <c r="K416" s="1855">
        <f t="shared" ref="K416:K417" si="137">G416*0.12</f>
        <v>2592</v>
      </c>
      <c r="L416" s="1856"/>
      <c r="M416" s="1855"/>
      <c r="N416" s="1229"/>
      <c r="O416" s="1229">
        <v>13000</v>
      </c>
      <c r="P416" s="1881"/>
      <c r="Q416" s="1229"/>
      <c r="R416" s="1229"/>
      <c r="S416" s="1229"/>
      <c r="T416" s="1229"/>
      <c r="U416" s="1229">
        <f t="shared" si="118"/>
        <v>6008</v>
      </c>
      <c r="V416" s="1882">
        <f t="shared" si="82"/>
        <v>0.27814814814814814</v>
      </c>
      <c r="W416" s="1227"/>
      <c r="X416" s="1878" t="s">
        <v>27</v>
      </c>
      <c r="Y416" s="1227"/>
      <c r="Z416" s="1883" t="s">
        <v>7320</v>
      </c>
      <c r="AA416" s="1562"/>
    </row>
    <row r="417" spans="1:35" ht="13.8">
      <c r="A417" s="1884">
        <v>44770</v>
      </c>
      <c r="B417" s="1217" t="s">
        <v>1906</v>
      </c>
      <c r="C417" s="1217"/>
      <c r="D417" s="1217" t="s">
        <v>3919</v>
      </c>
      <c r="E417" s="1217" t="s">
        <v>49</v>
      </c>
      <c r="F417" s="1261" t="s">
        <v>3486</v>
      </c>
      <c r="G417" s="1219">
        <v>24000</v>
      </c>
      <c r="H417" s="1853"/>
      <c r="I417" s="1221" t="s">
        <v>3453</v>
      </c>
      <c r="J417" s="1699"/>
      <c r="K417" s="1855">
        <f t="shared" si="137"/>
        <v>2880</v>
      </c>
      <c r="L417" s="1846"/>
      <c r="M417" s="1845"/>
      <c r="N417" s="1239">
        <f>(24000-K417-M417)*0.7</f>
        <v>14783.999999999998</v>
      </c>
      <c r="O417" s="1239"/>
      <c r="P417" s="1670"/>
      <c r="Q417" s="1239"/>
      <c r="R417" s="1239"/>
      <c r="S417" s="1239"/>
      <c r="T417" s="1239"/>
      <c r="U417" s="1239">
        <f t="shared" si="118"/>
        <v>6336.0000000000018</v>
      </c>
      <c r="V417" s="1357">
        <f t="shared" si="82"/>
        <v>0.26400000000000007</v>
      </c>
      <c r="X417" s="1217" t="s">
        <v>27</v>
      </c>
      <c r="Z417" s="1885" t="s">
        <v>7321</v>
      </c>
      <c r="AA417" s="1562"/>
    </row>
    <row r="418" spans="1:35" ht="13.8">
      <c r="A418" s="1884">
        <v>44770</v>
      </c>
      <c r="B418" s="1217" t="s">
        <v>3473</v>
      </c>
      <c r="C418" s="1217"/>
      <c r="D418" s="1217" t="s">
        <v>3570</v>
      </c>
      <c r="E418" s="1217" t="s">
        <v>3910</v>
      </c>
      <c r="F418" s="1217" t="s">
        <v>3571</v>
      </c>
      <c r="G418" s="1219">
        <v>11000</v>
      </c>
      <c r="H418" s="1853"/>
      <c r="I418" s="1221" t="s">
        <v>3453</v>
      </c>
      <c r="J418" s="1699"/>
      <c r="K418" s="1845" t="e">
        <f t="shared" ref="K418:K422" ca="1" si="138">_xludf.IFS(C418="成田机场",3000,C418="羽田机场",1200,D418="NearMe",1000)</f>
        <v>#NAME?</v>
      </c>
      <c r="L418" s="1846"/>
      <c r="M418" s="1845"/>
      <c r="N418" s="1239"/>
      <c r="O418" s="1239">
        <v>5300</v>
      </c>
      <c r="P418" s="1670"/>
      <c r="Q418" s="1239"/>
      <c r="R418" s="1239"/>
      <c r="S418" s="1239"/>
      <c r="T418" s="1239"/>
      <c r="U418" s="1239" t="e">
        <f t="shared" ca="1" si="118"/>
        <v>#NAME?</v>
      </c>
      <c r="V418" s="1357" t="e">
        <f t="shared" ca="1" si="82"/>
        <v>#NAME?</v>
      </c>
      <c r="X418" s="1217" t="s">
        <v>3572</v>
      </c>
      <c r="Z418" s="1885" t="s">
        <v>7322</v>
      </c>
      <c r="AA418" s="1562"/>
    </row>
    <row r="419" spans="1:35" ht="13.8">
      <c r="A419" s="1884">
        <v>44770</v>
      </c>
      <c r="B419" s="1217" t="s">
        <v>3473</v>
      </c>
      <c r="C419" s="1217"/>
      <c r="D419" s="1217" t="s">
        <v>3570</v>
      </c>
      <c r="E419" s="1217" t="s">
        <v>55</v>
      </c>
      <c r="F419" s="1217" t="s">
        <v>3512</v>
      </c>
      <c r="G419" s="1219">
        <v>11000</v>
      </c>
      <c r="H419" s="1853"/>
      <c r="I419" s="1221" t="s">
        <v>3453</v>
      </c>
      <c r="J419" s="1699"/>
      <c r="K419" s="1845" t="e">
        <f t="shared" ca="1" si="138"/>
        <v>#NAME?</v>
      </c>
      <c r="L419" s="1846"/>
      <c r="M419" s="1845"/>
      <c r="N419" s="1239"/>
      <c r="O419" s="1239">
        <v>5300</v>
      </c>
      <c r="P419" s="1670"/>
      <c r="Q419" s="1239"/>
      <c r="R419" s="1239"/>
      <c r="S419" s="1239"/>
      <c r="T419" s="1239"/>
      <c r="U419" s="1239" t="e">
        <f t="shared" ca="1" si="118"/>
        <v>#NAME?</v>
      </c>
      <c r="V419" s="1357" t="e">
        <f t="shared" ca="1" si="82"/>
        <v>#NAME?</v>
      </c>
      <c r="X419" s="1217" t="s">
        <v>3572</v>
      </c>
      <c r="Z419" s="1885" t="s">
        <v>7323</v>
      </c>
      <c r="AA419" s="1562"/>
    </row>
    <row r="420" spans="1:35" ht="13.8">
      <c r="A420" s="1884">
        <v>44770</v>
      </c>
      <c r="B420" s="1217" t="s">
        <v>3473</v>
      </c>
      <c r="C420" s="1217"/>
      <c r="D420" s="1217" t="s">
        <v>3570</v>
      </c>
      <c r="E420" s="1217" t="s">
        <v>86</v>
      </c>
      <c r="F420" s="1217" t="s">
        <v>3547</v>
      </c>
      <c r="G420" s="1219">
        <v>8500</v>
      </c>
      <c r="H420" s="1853"/>
      <c r="I420" s="1221" t="s">
        <v>3453</v>
      </c>
      <c r="J420" s="1699"/>
      <c r="K420" s="1845" t="e">
        <f t="shared" ca="1" si="138"/>
        <v>#NAME?</v>
      </c>
      <c r="L420" s="1846"/>
      <c r="M420" s="1845"/>
      <c r="N420" s="1239"/>
      <c r="O420" s="1239">
        <v>4300</v>
      </c>
      <c r="P420" s="1670"/>
      <c r="Q420" s="1239"/>
      <c r="R420" s="1239"/>
      <c r="S420" s="1239"/>
      <c r="T420" s="1239"/>
      <c r="U420" s="1239" t="e">
        <f t="shared" ca="1" si="118"/>
        <v>#NAME?</v>
      </c>
      <c r="V420" s="1357" t="e">
        <f t="shared" ca="1" si="82"/>
        <v>#NAME?</v>
      </c>
      <c r="X420" s="1217" t="s">
        <v>3572</v>
      </c>
      <c r="Z420" s="1885" t="s">
        <v>7324</v>
      </c>
      <c r="AA420" s="1562"/>
    </row>
    <row r="421" spans="1:35" ht="13.8">
      <c r="A421" s="1884">
        <v>44770</v>
      </c>
      <c r="B421" s="1217" t="s">
        <v>570</v>
      </c>
      <c r="C421" s="1217" t="s">
        <v>3446</v>
      </c>
      <c r="D421" s="1217" t="s">
        <v>4214</v>
      </c>
      <c r="E421" s="1217" t="s">
        <v>34</v>
      </c>
      <c r="F421" s="1217" t="s">
        <v>3626</v>
      </c>
      <c r="G421" s="1219">
        <v>11000</v>
      </c>
      <c r="H421" s="1853"/>
      <c r="I421" s="1221" t="s">
        <v>3453</v>
      </c>
      <c r="J421" s="1699"/>
      <c r="K421" s="1845" t="e">
        <f t="shared" ca="1" si="138"/>
        <v>#NAME?</v>
      </c>
      <c r="L421" s="1846"/>
      <c r="M421" s="1845" t="e">
        <f t="shared" ref="M421:M422" ca="1" si="139">_xludf.IFS(C421="成田机场",4000,C421="羽田机场",1000)</f>
        <v>#NAME?</v>
      </c>
      <c r="N421" s="1239" t="e">
        <f ca="1">(8500-K421-M421)*0.7</f>
        <v>#NAME?</v>
      </c>
      <c r="O421" s="1239"/>
      <c r="P421" s="1872"/>
      <c r="Q421" s="1239"/>
      <c r="R421" s="1239"/>
      <c r="S421" s="1239"/>
      <c r="T421" s="1239"/>
      <c r="U421" s="1239" t="e">
        <f t="shared" ca="1" si="118"/>
        <v>#NAME?</v>
      </c>
      <c r="V421" s="1357" t="e">
        <f t="shared" ca="1" si="82"/>
        <v>#NAME?</v>
      </c>
      <c r="X421" s="1217" t="s">
        <v>34</v>
      </c>
      <c r="Z421" s="1885" t="s">
        <v>7325</v>
      </c>
      <c r="AA421" s="1562"/>
    </row>
    <row r="422" spans="1:35" ht="13.8">
      <c r="A422" s="1884">
        <v>44770</v>
      </c>
      <c r="B422" s="1217" t="s">
        <v>570</v>
      </c>
      <c r="C422" s="1217" t="s">
        <v>3446</v>
      </c>
      <c r="D422" s="1217" t="s">
        <v>3521</v>
      </c>
      <c r="E422" s="1217" t="s">
        <v>86</v>
      </c>
      <c r="F422" s="1217" t="s">
        <v>3512</v>
      </c>
      <c r="G422" s="1219">
        <v>10000</v>
      </c>
      <c r="H422" s="1853"/>
      <c r="I422" s="1221" t="s">
        <v>3453</v>
      </c>
      <c r="J422" s="1699"/>
      <c r="K422" s="1845" t="e">
        <f t="shared" ca="1" si="138"/>
        <v>#NAME?</v>
      </c>
      <c r="L422" s="1846"/>
      <c r="M422" s="1845" t="e">
        <f t="shared" ca="1" si="139"/>
        <v>#NAME?</v>
      </c>
      <c r="N422" s="1239"/>
      <c r="O422" s="1239">
        <v>3000</v>
      </c>
      <c r="P422" s="1670"/>
      <c r="Q422" s="1239"/>
      <c r="R422" s="1239"/>
      <c r="S422" s="1239"/>
      <c r="T422" s="1239"/>
      <c r="U422" s="1239" t="e">
        <f t="shared" ca="1" si="118"/>
        <v>#NAME?</v>
      </c>
      <c r="V422" s="1357" t="e">
        <f t="shared" ca="1" si="82"/>
        <v>#NAME?</v>
      </c>
      <c r="X422" s="1217" t="s">
        <v>107</v>
      </c>
      <c r="Z422" s="1885" t="s">
        <v>7326</v>
      </c>
      <c r="AA422" s="1562"/>
    </row>
    <row r="423" spans="1:35" ht="13.8">
      <c r="A423" s="1884">
        <v>44770</v>
      </c>
      <c r="B423" s="1217" t="s">
        <v>1906</v>
      </c>
      <c r="C423" s="1338" t="s">
        <v>7843</v>
      </c>
      <c r="D423" s="1217" t="s">
        <v>3537</v>
      </c>
      <c r="E423" s="1217" t="s">
        <v>60</v>
      </c>
      <c r="F423" s="1217" t="s">
        <v>3501</v>
      </c>
      <c r="G423" s="1219">
        <v>37000</v>
      </c>
      <c r="H423" s="1853"/>
      <c r="I423" s="1221" t="s">
        <v>3453</v>
      </c>
      <c r="J423" s="1699"/>
      <c r="K423" s="1888">
        <v>4532</v>
      </c>
      <c r="L423" s="1846"/>
      <c r="M423" s="1845">
        <v>4000</v>
      </c>
      <c r="N423" s="1239"/>
      <c r="O423" s="1239">
        <v>13000</v>
      </c>
      <c r="P423" s="1670"/>
      <c r="Q423" s="1239"/>
      <c r="R423" s="1239"/>
      <c r="S423" s="1239"/>
      <c r="T423" s="1239"/>
      <c r="U423" s="1239">
        <f t="shared" si="118"/>
        <v>15468</v>
      </c>
      <c r="V423" s="1357">
        <f t="shared" si="82"/>
        <v>0.41805405405405405</v>
      </c>
      <c r="X423" s="1217" t="s">
        <v>107</v>
      </c>
      <c r="Z423" s="1885" t="s">
        <v>7327</v>
      </c>
      <c r="AA423" s="1562"/>
    </row>
    <row r="424" spans="1:35" ht="13.8">
      <c r="A424" s="1893">
        <v>44770</v>
      </c>
      <c r="B424" s="1763" t="s">
        <v>1906</v>
      </c>
      <c r="C424" s="1763"/>
      <c r="D424" s="1763" t="s">
        <v>3452</v>
      </c>
      <c r="E424" s="1763" t="s">
        <v>94</v>
      </c>
      <c r="F424" s="1763" t="s">
        <v>3524</v>
      </c>
      <c r="G424" s="1771">
        <v>90000</v>
      </c>
      <c r="H424" s="1853"/>
      <c r="I424" s="1894" t="s">
        <v>3453</v>
      </c>
      <c r="J424" s="1698"/>
      <c r="K424" s="1888">
        <v>9759</v>
      </c>
      <c r="L424" s="1846"/>
      <c r="M424" s="1895">
        <v>8000</v>
      </c>
      <c r="N424" s="1240"/>
      <c r="O424" s="1240">
        <v>26000</v>
      </c>
      <c r="P424" s="1668"/>
      <c r="Q424" s="1240"/>
      <c r="R424" s="1240"/>
      <c r="S424" s="1240"/>
      <c r="T424" s="1240"/>
      <c r="U424" s="1240">
        <f t="shared" si="118"/>
        <v>46241</v>
      </c>
      <c r="V424" s="1378">
        <f t="shared" si="82"/>
        <v>0.51378888888888885</v>
      </c>
      <c r="W424" s="48"/>
      <c r="X424" s="1763" t="s">
        <v>3454</v>
      </c>
      <c r="Y424" s="48"/>
      <c r="Z424" s="1896" t="s">
        <v>7328</v>
      </c>
      <c r="AA424" s="48"/>
      <c r="AB424" s="48"/>
      <c r="AC424" s="48"/>
      <c r="AD424" s="48"/>
      <c r="AE424" s="48"/>
      <c r="AF424" s="48"/>
      <c r="AG424" s="48"/>
      <c r="AH424" s="48"/>
      <c r="AI424" s="48"/>
    </row>
    <row r="425" spans="1:35" ht="13.8">
      <c r="A425" s="1884">
        <v>44770</v>
      </c>
      <c r="B425" s="1217" t="s">
        <v>1906</v>
      </c>
      <c r="C425" s="1217"/>
      <c r="D425" s="1217" t="s">
        <v>3919</v>
      </c>
      <c r="E425" s="1217" t="s">
        <v>43</v>
      </c>
      <c r="F425" s="1217" t="s">
        <v>3517</v>
      </c>
      <c r="G425" s="1219">
        <v>26400</v>
      </c>
      <c r="H425" s="1853"/>
      <c r="I425" s="1221" t="s">
        <v>3453</v>
      </c>
      <c r="J425" s="1699"/>
      <c r="K425" s="1855">
        <f>G425*0.12</f>
        <v>3168</v>
      </c>
      <c r="L425" s="1846"/>
      <c r="M425" s="1845"/>
      <c r="N425" s="1239">
        <f>(G425-K425-M425)*0.7</f>
        <v>16262.4</v>
      </c>
      <c r="O425" s="1239"/>
      <c r="P425" s="1670"/>
      <c r="Q425" s="1239"/>
      <c r="R425" s="1239"/>
      <c r="S425" s="1239"/>
      <c r="T425" s="1239"/>
      <c r="U425" s="1239">
        <f t="shared" si="118"/>
        <v>6969.6</v>
      </c>
      <c r="V425" s="1357">
        <f t="shared" si="82"/>
        <v>0.26400000000000001</v>
      </c>
      <c r="X425" s="1217" t="s">
        <v>27</v>
      </c>
      <c r="Z425" s="1885" t="s">
        <v>7329</v>
      </c>
      <c r="AA425" s="1562"/>
    </row>
    <row r="426" spans="1:35" ht="13.8">
      <c r="A426" s="1884">
        <v>44770</v>
      </c>
      <c r="B426" s="1217" t="s">
        <v>570</v>
      </c>
      <c r="C426" s="1217" t="s">
        <v>3456</v>
      </c>
      <c r="D426" s="1217" t="s">
        <v>6511</v>
      </c>
      <c r="E426" s="1217" t="s">
        <v>86</v>
      </c>
      <c r="F426" s="1217" t="s">
        <v>3547</v>
      </c>
      <c r="G426" s="1219">
        <v>20000</v>
      </c>
      <c r="H426" s="1853"/>
      <c r="I426" s="1221" t="s">
        <v>3453</v>
      </c>
      <c r="J426" s="1699"/>
      <c r="K426" s="1845" t="e">
        <f ca="1">_xludf.IFS(C426="成田机场",3000,C426="羽田机场",1200,D426="NearMe",1000)</f>
        <v>#NAME?</v>
      </c>
      <c r="L426" s="1846"/>
      <c r="M426" s="1845" t="e">
        <f ca="1">_xludf.IFS(C426="成田机场",4000,C426="羽田机场",1000)</f>
        <v>#NAME?</v>
      </c>
      <c r="N426" s="1239"/>
      <c r="O426" s="1239">
        <v>4000</v>
      </c>
      <c r="P426" s="1670"/>
      <c r="Q426" s="1239"/>
      <c r="R426" s="1239"/>
      <c r="S426" s="1239"/>
      <c r="T426" s="1239"/>
      <c r="U426" s="1239" t="e">
        <f t="shared" ca="1" si="118"/>
        <v>#NAME?</v>
      </c>
      <c r="V426" s="1357" t="e">
        <f t="shared" ca="1" si="82"/>
        <v>#NAME?</v>
      </c>
      <c r="X426" s="1217" t="s">
        <v>107</v>
      </c>
      <c r="Z426" s="1885" t="s">
        <v>7330</v>
      </c>
      <c r="AA426" s="1562"/>
    </row>
    <row r="427" spans="1:35" ht="13.8">
      <c r="A427" s="1884">
        <v>44770</v>
      </c>
      <c r="B427" s="1217" t="s">
        <v>1906</v>
      </c>
      <c r="C427" s="1217"/>
      <c r="D427" s="1217" t="s">
        <v>3807</v>
      </c>
      <c r="E427" s="1217" t="s">
        <v>34</v>
      </c>
      <c r="F427" s="1217" t="s">
        <v>3626</v>
      </c>
      <c r="G427" s="1219">
        <v>40000</v>
      </c>
      <c r="H427" s="1853"/>
      <c r="I427" s="1221" t="s">
        <v>3453</v>
      </c>
      <c r="J427" s="1663">
        <v>4000</v>
      </c>
      <c r="K427" s="1845">
        <v>3000</v>
      </c>
      <c r="L427" s="1846"/>
      <c r="M427" s="1845"/>
      <c r="N427" s="1239"/>
      <c r="O427" s="1239">
        <v>22000</v>
      </c>
      <c r="P427" s="1670"/>
      <c r="Q427" s="1239"/>
      <c r="R427" s="1239"/>
      <c r="S427" s="1239"/>
      <c r="T427" s="1239"/>
      <c r="U427" s="1239">
        <f t="shared" si="118"/>
        <v>11000</v>
      </c>
      <c r="V427" s="1357">
        <f t="shared" si="82"/>
        <v>0.27500000000000002</v>
      </c>
      <c r="X427" s="1217" t="s">
        <v>105</v>
      </c>
      <c r="Z427" s="1885" t="s">
        <v>7331</v>
      </c>
      <c r="AA427" s="1562"/>
    </row>
    <row r="428" spans="1:35" ht="13.8">
      <c r="A428" s="1884">
        <v>44770</v>
      </c>
      <c r="B428" s="1217" t="s">
        <v>1906</v>
      </c>
      <c r="C428" s="1217"/>
      <c r="D428" s="1217" t="s">
        <v>3919</v>
      </c>
      <c r="E428" s="1217" t="s">
        <v>39</v>
      </c>
      <c r="F428" s="1217" t="s">
        <v>3477</v>
      </c>
      <c r="G428" s="1219">
        <v>43200</v>
      </c>
      <c r="H428" s="1853"/>
      <c r="I428" s="1221" t="s">
        <v>3453</v>
      </c>
      <c r="J428" s="1699"/>
      <c r="K428" s="1855">
        <f>G428*0.12</f>
        <v>5184</v>
      </c>
      <c r="L428" s="1846"/>
      <c r="M428" s="1845"/>
      <c r="N428" s="1239">
        <f>(G428-K428-M428)*0.7</f>
        <v>26611.199999999997</v>
      </c>
      <c r="O428" s="1239"/>
      <c r="P428" s="1670"/>
      <c r="Q428" s="1239"/>
      <c r="R428" s="1239"/>
      <c r="S428" s="1239"/>
      <c r="T428" s="1239"/>
      <c r="U428" s="1239">
        <f t="shared" si="118"/>
        <v>11404.800000000003</v>
      </c>
      <c r="V428" s="1357">
        <f t="shared" si="82"/>
        <v>0.26400000000000007</v>
      </c>
      <c r="X428" s="1217" t="s">
        <v>27</v>
      </c>
      <c r="Z428" s="1885" t="s">
        <v>7332</v>
      </c>
      <c r="AA428" s="1562"/>
    </row>
    <row r="429" spans="1:35" ht="13.8">
      <c r="A429" s="1884">
        <v>44770</v>
      </c>
      <c r="B429" s="1217" t="s">
        <v>570</v>
      </c>
      <c r="C429" s="1217" t="s">
        <v>3456</v>
      </c>
      <c r="D429" s="1217" t="s">
        <v>3503</v>
      </c>
      <c r="E429" s="1217" t="s">
        <v>4361</v>
      </c>
      <c r="F429" s="1889"/>
      <c r="G429" s="1219">
        <v>16000</v>
      </c>
      <c r="H429" s="1853"/>
      <c r="I429" s="1221" t="s">
        <v>3453</v>
      </c>
      <c r="J429" s="1699"/>
      <c r="K429" s="1845"/>
      <c r="L429" s="1846"/>
      <c r="M429" s="1845"/>
      <c r="N429" s="1239"/>
      <c r="O429" s="1239"/>
      <c r="P429" s="1245">
        <v>15000</v>
      </c>
      <c r="Q429" s="1239"/>
      <c r="R429" s="1239"/>
      <c r="S429" s="1239"/>
      <c r="T429" s="1239"/>
      <c r="U429" s="1239">
        <f t="shared" si="118"/>
        <v>1000</v>
      </c>
      <c r="V429" s="1357">
        <f t="shared" si="82"/>
        <v>6.25E-2</v>
      </c>
      <c r="X429" s="1217" t="s">
        <v>1540</v>
      </c>
      <c r="Z429" s="1885" t="s">
        <v>7333</v>
      </c>
      <c r="AA429" s="1562"/>
    </row>
    <row r="430" spans="1:35" ht="13.8">
      <c r="A430" s="1884">
        <v>44770</v>
      </c>
      <c r="B430" s="1217" t="s">
        <v>570</v>
      </c>
      <c r="C430" s="1217" t="s">
        <v>3456</v>
      </c>
      <c r="D430" s="1217" t="s">
        <v>3503</v>
      </c>
      <c r="E430" s="1217" t="s">
        <v>4361</v>
      </c>
      <c r="F430" s="1889"/>
      <c r="G430" s="1219">
        <v>16000</v>
      </c>
      <c r="H430" s="1853"/>
      <c r="I430" s="1221" t="s">
        <v>3453</v>
      </c>
      <c r="J430" s="1699"/>
      <c r="K430" s="1845"/>
      <c r="L430" s="1846"/>
      <c r="M430" s="1845"/>
      <c r="N430" s="1239"/>
      <c r="O430" s="1239"/>
      <c r="P430" s="1245">
        <v>15000</v>
      </c>
      <c r="Q430" s="1239"/>
      <c r="R430" s="1239"/>
      <c r="S430" s="1239"/>
      <c r="T430" s="1239"/>
      <c r="U430" s="1239">
        <f t="shared" si="118"/>
        <v>1000</v>
      </c>
      <c r="V430" s="1357">
        <f t="shared" si="82"/>
        <v>6.25E-2</v>
      </c>
      <c r="X430" s="1217" t="s">
        <v>1540</v>
      </c>
      <c r="Z430" s="1885" t="s">
        <v>7334</v>
      </c>
      <c r="AA430" s="1562"/>
    </row>
    <row r="431" spans="1:35" ht="13.8">
      <c r="A431" s="1884">
        <v>44770</v>
      </c>
      <c r="B431" s="1217" t="s">
        <v>1906</v>
      </c>
      <c r="C431" s="1217"/>
      <c r="D431" s="1217" t="s">
        <v>3919</v>
      </c>
      <c r="E431" s="1217" t="s">
        <v>3523</v>
      </c>
      <c r="F431" s="1217" t="s">
        <v>3515</v>
      </c>
      <c r="G431" s="1219">
        <v>36000</v>
      </c>
      <c r="H431" s="1853"/>
      <c r="I431" s="1221" t="s">
        <v>3453</v>
      </c>
      <c r="J431" s="1699"/>
      <c r="K431" s="1855">
        <f>G431*0.12</f>
        <v>4320</v>
      </c>
      <c r="L431" s="1846">
        <v>3036</v>
      </c>
      <c r="M431" s="1845"/>
      <c r="N431" s="1239">
        <f>(G431-K431-M431)*0.7</f>
        <v>22176</v>
      </c>
      <c r="O431" s="1239"/>
      <c r="P431" s="1670"/>
      <c r="Q431" s="1239"/>
      <c r="R431" s="1239"/>
      <c r="S431" s="1239"/>
      <c r="T431" s="1239"/>
      <c r="U431" s="1239">
        <f t="shared" si="118"/>
        <v>9504</v>
      </c>
      <c r="V431" s="1357">
        <f t="shared" si="82"/>
        <v>0.26400000000000001</v>
      </c>
      <c r="X431" s="1217" t="s">
        <v>27</v>
      </c>
      <c r="Z431" s="1885" t="s">
        <v>7335</v>
      </c>
      <c r="AA431" s="1562"/>
    </row>
    <row r="432" spans="1:35" ht="13.8">
      <c r="A432" s="1884">
        <v>44770</v>
      </c>
      <c r="B432" s="1217" t="s">
        <v>570</v>
      </c>
      <c r="C432" s="1217" t="s">
        <v>3456</v>
      </c>
      <c r="D432" s="1217" t="s">
        <v>6484</v>
      </c>
      <c r="E432" s="1217" t="s">
        <v>4361</v>
      </c>
      <c r="F432" s="1889"/>
      <c r="G432" s="1219">
        <v>18000</v>
      </c>
      <c r="H432" s="1853"/>
      <c r="I432" s="1221" t="s">
        <v>3453</v>
      </c>
      <c r="J432" s="1699"/>
      <c r="K432" s="1845"/>
      <c r="L432" s="1846"/>
      <c r="M432" s="1845"/>
      <c r="N432" s="1239"/>
      <c r="O432" s="1239"/>
      <c r="P432" s="1245">
        <v>17000</v>
      </c>
      <c r="Q432" s="1239"/>
      <c r="R432" s="1239"/>
      <c r="S432" s="1239"/>
      <c r="T432" s="1239"/>
      <c r="U432" s="1239">
        <f t="shared" si="118"/>
        <v>1000</v>
      </c>
      <c r="V432" s="1357">
        <f t="shared" si="82"/>
        <v>5.5555555555555552E-2</v>
      </c>
      <c r="X432" s="1217" t="s">
        <v>107</v>
      </c>
      <c r="Z432" s="1885" t="s">
        <v>7336</v>
      </c>
      <c r="AA432" s="1562"/>
    </row>
    <row r="433" spans="1:27" ht="13.8">
      <c r="A433" s="1884">
        <v>44770</v>
      </c>
      <c r="B433" s="1217" t="s">
        <v>3473</v>
      </c>
      <c r="C433" s="1217"/>
      <c r="D433" s="1217" t="s">
        <v>3570</v>
      </c>
      <c r="E433" s="1217" t="s">
        <v>3910</v>
      </c>
      <c r="F433" s="1217" t="s">
        <v>3571</v>
      </c>
      <c r="G433" s="1219">
        <v>11000</v>
      </c>
      <c r="H433" s="1853"/>
      <c r="I433" s="1221" t="s">
        <v>3453</v>
      </c>
      <c r="J433" s="1699"/>
      <c r="K433" s="1845" t="e">
        <f t="shared" ref="K433:K435" ca="1" si="140">_xludf.IFS(C433="成田机场",3000,C433="羽田机场",1200,D433="NearMe",1000)</f>
        <v>#NAME?</v>
      </c>
      <c r="L433" s="1846"/>
      <c r="M433" s="1845"/>
      <c r="N433" s="1239"/>
      <c r="O433" s="1239">
        <v>5300</v>
      </c>
      <c r="P433" s="1670"/>
      <c r="Q433" s="1239"/>
      <c r="R433" s="1239"/>
      <c r="S433" s="1239"/>
      <c r="T433" s="1239"/>
      <c r="U433" s="1239" t="e">
        <f t="shared" ca="1" si="118"/>
        <v>#NAME?</v>
      </c>
      <c r="V433" s="1357" t="e">
        <f t="shared" ca="1" si="82"/>
        <v>#NAME?</v>
      </c>
      <c r="X433" s="1217" t="s">
        <v>3572</v>
      </c>
      <c r="Z433" s="1885" t="s">
        <v>7337</v>
      </c>
      <c r="AA433" s="1562"/>
    </row>
    <row r="434" spans="1:27" ht="13.8">
      <c r="A434" s="1884">
        <v>44770</v>
      </c>
      <c r="B434" s="1217" t="s">
        <v>3473</v>
      </c>
      <c r="C434" s="1217"/>
      <c r="D434" s="1217" t="s">
        <v>3570</v>
      </c>
      <c r="E434" s="1217" t="s">
        <v>55</v>
      </c>
      <c r="F434" s="1217" t="s">
        <v>3512</v>
      </c>
      <c r="G434" s="1219">
        <v>11000</v>
      </c>
      <c r="H434" s="1853"/>
      <c r="I434" s="1221" t="s">
        <v>3453</v>
      </c>
      <c r="J434" s="1699"/>
      <c r="K434" s="1845" t="e">
        <f t="shared" ca="1" si="140"/>
        <v>#NAME?</v>
      </c>
      <c r="L434" s="1846"/>
      <c r="M434" s="1845"/>
      <c r="N434" s="1239"/>
      <c r="O434" s="1239">
        <v>5300</v>
      </c>
      <c r="P434" s="1670"/>
      <c r="Q434" s="1239"/>
      <c r="R434" s="1239"/>
      <c r="S434" s="1239"/>
      <c r="T434" s="1239"/>
      <c r="U434" s="1239" t="e">
        <f t="shared" ca="1" si="118"/>
        <v>#NAME?</v>
      </c>
      <c r="V434" s="1357" t="e">
        <f t="shared" ca="1" si="82"/>
        <v>#NAME?</v>
      </c>
      <c r="X434" s="1217" t="s">
        <v>3572</v>
      </c>
      <c r="Z434" s="1885" t="s">
        <v>7338</v>
      </c>
      <c r="AA434" s="1562"/>
    </row>
    <row r="435" spans="1:27" ht="13.8">
      <c r="A435" s="1884">
        <v>44770</v>
      </c>
      <c r="B435" s="1217" t="s">
        <v>3473</v>
      </c>
      <c r="C435" s="1217"/>
      <c r="D435" s="1217" t="s">
        <v>3570</v>
      </c>
      <c r="E435" s="1217" t="s">
        <v>86</v>
      </c>
      <c r="F435" s="1217" t="s">
        <v>3547</v>
      </c>
      <c r="G435" s="1219">
        <v>8500</v>
      </c>
      <c r="H435" s="1853"/>
      <c r="I435" s="1221" t="s">
        <v>3453</v>
      </c>
      <c r="J435" s="1699"/>
      <c r="K435" s="1845" t="e">
        <f t="shared" ca="1" si="140"/>
        <v>#NAME?</v>
      </c>
      <c r="L435" s="1846"/>
      <c r="M435" s="1845"/>
      <c r="N435" s="1239"/>
      <c r="O435" s="1239">
        <v>4300</v>
      </c>
      <c r="P435" s="1670"/>
      <c r="Q435" s="1239"/>
      <c r="R435" s="1239"/>
      <c r="S435" s="1239"/>
      <c r="T435" s="1239"/>
      <c r="U435" s="1239" t="e">
        <f t="shared" ca="1" si="118"/>
        <v>#NAME?</v>
      </c>
      <c r="V435" s="1357" t="e">
        <f t="shared" ca="1" si="82"/>
        <v>#NAME?</v>
      </c>
      <c r="X435" s="1217" t="s">
        <v>3572</v>
      </c>
      <c r="Z435" s="1885" t="s">
        <v>7339</v>
      </c>
      <c r="AA435" s="1562"/>
    </row>
    <row r="436" spans="1:27" ht="13.8">
      <c r="A436" s="1884">
        <v>44770</v>
      </c>
      <c r="B436" s="1217" t="s">
        <v>3473</v>
      </c>
      <c r="C436" s="1217"/>
      <c r="D436" s="1217" t="s">
        <v>3807</v>
      </c>
      <c r="E436" s="1217" t="s">
        <v>55</v>
      </c>
      <c r="F436" s="1217" t="s">
        <v>3512</v>
      </c>
      <c r="G436" s="1219">
        <v>15000</v>
      </c>
      <c r="H436" s="1853"/>
      <c r="I436" s="1221" t="s">
        <v>3453</v>
      </c>
      <c r="J436" s="1699"/>
      <c r="K436" s="1845">
        <v>3000</v>
      </c>
      <c r="L436" s="1846"/>
      <c r="M436" s="1845">
        <v>4000</v>
      </c>
      <c r="N436" s="1239"/>
      <c r="O436" s="1239">
        <v>4000</v>
      </c>
      <c r="P436" s="1670"/>
      <c r="Q436" s="1239"/>
      <c r="R436" s="1239"/>
      <c r="S436" s="1239"/>
      <c r="T436" s="1239"/>
      <c r="U436" s="1239">
        <f t="shared" si="118"/>
        <v>4000</v>
      </c>
      <c r="V436" s="1357">
        <f t="shared" si="82"/>
        <v>0.26666666666666666</v>
      </c>
      <c r="X436" s="1217" t="s">
        <v>105</v>
      </c>
      <c r="Z436" s="1885" t="s">
        <v>7340</v>
      </c>
      <c r="AA436" s="1562"/>
    </row>
    <row r="437" spans="1:27" ht="13.8">
      <c r="A437" s="1886">
        <v>44770</v>
      </c>
      <c r="B437" s="1246" t="s">
        <v>570</v>
      </c>
      <c r="C437" s="1246" t="s">
        <v>3456</v>
      </c>
      <c r="D437" s="1246" t="s">
        <v>3521</v>
      </c>
      <c r="E437" s="1246" t="s">
        <v>110</v>
      </c>
      <c r="F437" s="1246" t="s">
        <v>4322</v>
      </c>
      <c r="G437" s="1248">
        <v>20000</v>
      </c>
      <c r="H437" s="1853"/>
      <c r="I437" s="1250" t="s">
        <v>3453</v>
      </c>
      <c r="J437" s="1864"/>
      <c r="K437" s="1865" t="e">
        <f ca="1">_xludf.IFS(C437="成田机场",3000,C437="羽田机场",1200,D437="NearMe",1000)</f>
        <v>#NAME?</v>
      </c>
      <c r="L437" s="1867"/>
      <c r="M437" s="1865" t="e">
        <f ca="1">_xludf.IFS(C437="成田机场",4000,C437="羽田机场",1000)</f>
        <v>#NAME?</v>
      </c>
      <c r="N437" s="1256"/>
      <c r="O437" s="1256">
        <v>6000</v>
      </c>
      <c r="P437" s="1876"/>
      <c r="Q437" s="1256"/>
      <c r="R437" s="1256"/>
      <c r="S437" s="1256"/>
      <c r="T437" s="1256"/>
      <c r="U437" s="1256" t="e">
        <f t="shared" ca="1" si="118"/>
        <v>#NAME?</v>
      </c>
      <c r="V437" s="1364" t="e">
        <f t="shared" ca="1" si="82"/>
        <v>#NAME?</v>
      </c>
      <c r="W437" s="1260"/>
      <c r="X437" s="1246" t="s">
        <v>107</v>
      </c>
      <c r="Y437" s="1260"/>
      <c r="Z437" s="1887" t="s">
        <v>7341</v>
      </c>
      <c r="AA437" s="1562"/>
    </row>
    <row r="438" spans="1:27" ht="13.8">
      <c r="A438" s="1877">
        <v>44771</v>
      </c>
      <c r="B438" s="1878" t="s">
        <v>1906</v>
      </c>
      <c r="C438" s="1878"/>
      <c r="D438" s="1878" t="s">
        <v>3919</v>
      </c>
      <c r="E438" s="1878" t="s">
        <v>3079</v>
      </c>
      <c r="F438" s="1878" t="s">
        <v>3686</v>
      </c>
      <c r="G438" s="1879">
        <v>19200</v>
      </c>
      <c r="H438" s="1853"/>
      <c r="I438" s="1880" t="s">
        <v>3453</v>
      </c>
      <c r="J438" s="1854"/>
      <c r="K438" s="1855">
        <f t="shared" ref="K438:K440" si="141">G438*0.12</f>
        <v>2304</v>
      </c>
      <c r="L438" s="1856"/>
      <c r="M438" s="1855"/>
      <c r="N438" s="1229"/>
      <c r="O438" s="1229">
        <v>11700</v>
      </c>
      <c r="P438" s="1881"/>
      <c r="Q438" s="1229"/>
      <c r="R438" s="1229"/>
      <c r="S438" s="1229"/>
      <c r="T438" s="1229"/>
      <c r="U438" s="1229">
        <f t="shared" si="118"/>
        <v>5196</v>
      </c>
      <c r="V438" s="1882">
        <f t="shared" si="82"/>
        <v>0.270625</v>
      </c>
      <c r="W438" s="1227"/>
      <c r="X438" s="1878" t="s">
        <v>27</v>
      </c>
      <c r="Y438" s="1227"/>
      <c r="Z438" s="1883" t="s">
        <v>7342</v>
      </c>
      <c r="AA438" s="1562"/>
    </row>
    <row r="439" spans="1:27" ht="13.8">
      <c r="A439" s="1884">
        <v>44771</v>
      </c>
      <c r="B439" s="1217" t="s">
        <v>1906</v>
      </c>
      <c r="C439" s="1217"/>
      <c r="D439" s="1217" t="s">
        <v>3919</v>
      </c>
      <c r="E439" s="1217" t="s">
        <v>45</v>
      </c>
      <c r="F439" s="1217" t="s">
        <v>3449</v>
      </c>
      <c r="G439" s="1219">
        <v>40800</v>
      </c>
      <c r="H439" s="1853"/>
      <c r="I439" s="1221" t="s">
        <v>3453</v>
      </c>
      <c r="J439" s="1699"/>
      <c r="K439" s="1855">
        <f t="shared" si="141"/>
        <v>4896</v>
      </c>
      <c r="L439" s="1846">
        <v>8202</v>
      </c>
      <c r="M439" s="1845"/>
      <c r="N439" s="1239"/>
      <c r="O439" s="1239">
        <v>24700</v>
      </c>
      <c r="P439" s="1670"/>
      <c r="Q439" s="1239"/>
      <c r="R439" s="1239"/>
      <c r="S439" s="1239"/>
      <c r="T439" s="1239"/>
      <c r="U439" s="1239">
        <f t="shared" si="118"/>
        <v>11204</v>
      </c>
      <c r="V439" s="1357">
        <f t="shared" si="82"/>
        <v>0.27460784313725489</v>
      </c>
      <c r="X439" s="1217" t="s">
        <v>27</v>
      </c>
      <c r="Z439" s="1885" t="s">
        <v>7343</v>
      </c>
      <c r="AA439" s="1562"/>
    </row>
    <row r="440" spans="1:27" ht="13.8">
      <c r="A440" s="1884">
        <v>44771</v>
      </c>
      <c r="B440" s="1217" t="s">
        <v>1906</v>
      </c>
      <c r="C440" s="1217"/>
      <c r="D440" s="1217" t="s">
        <v>3919</v>
      </c>
      <c r="E440" s="1217" t="s">
        <v>60</v>
      </c>
      <c r="F440" s="1217" t="s">
        <v>3501</v>
      </c>
      <c r="G440" s="1219">
        <v>16800</v>
      </c>
      <c r="H440" s="1853"/>
      <c r="I440" s="1221" t="s">
        <v>3453</v>
      </c>
      <c r="J440" s="1699"/>
      <c r="K440" s="1855">
        <f t="shared" si="141"/>
        <v>2016</v>
      </c>
      <c r="L440" s="1846"/>
      <c r="M440" s="1845"/>
      <c r="N440" s="1239">
        <f>(16800-K440-M440)*0.7</f>
        <v>10348.799999999999</v>
      </c>
      <c r="O440" s="1239"/>
      <c r="P440" s="1670"/>
      <c r="Q440" s="1239"/>
      <c r="R440" s="1239"/>
      <c r="S440" s="1239"/>
      <c r="T440" s="1239"/>
      <c r="U440" s="1239">
        <f t="shared" si="118"/>
        <v>4435.2000000000007</v>
      </c>
      <c r="V440" s="1357">
        <f t="shared" si="82"/>
        <v>0.26400000000000007</v>
      </c>
      <c r="X440" s="1217" t="s">
        <v>27</v>
      </c>
      <c r="Z440" s="1885" t="s">
        <v>7344</v>
      </c>
      <c r="AA440" s="1562"/>
    </row>
    <row r="441" spans="1:27" ht="13.8">
      <c r="A441" s="1884">
        <v>44771</v>
      </c>
      <c r="B441" s="1217" t="s">
        <v>3473</v>
      </c>
      <c r="C441" s="1217"/>
      <c r="D441" s="1217" t="s">
        <v>3570</v>
      </c>
      <c r="E441" s="1217" t="s">
        <v>3910</v>
      </c>
      <c r="F441" s="1217" t="s">
        <v>3571</v>
      </c>
      <c r="G441" s="1219">
        <v>11000</v>
      </c>
      <c r="H441" s="1853"/>
      <c r="I441" s="1221" t="s">
        <v>3453</v>
      </c>
      <c r="J441" s="1699"/>
      <c r="K441" s="1845" t="e">
        <f t="shared" ref="K441:K443" ca="1" si="142">_xludf.IFS(C441="成田机场",3000,C441="羽田机场",1200,D441="NearMe",1000)</f>
        <v>#NAME?</v>
      </c>
      <c r="L441" s="1846"/>
      <c r="M441" s="1845"/>
      <c r="N441" s="1239"/>
      <c r="O441" s="1239">
        <v>5300</v>
      </c>
      <c r="P441" s="1670"/>
      <c r="Q441" s="1239"/>
      <c r="R441" s="1239"/>
      <c r="S441" s="1239"/>
      <c r="T441" s="1239"/>
      <c r="U441" s="1239" t="e">
        <f t="shared" ca="1" si="118"/>
        <v>#NAME?</v>
      </c>
      <c r="V441" s="1357" t="e">
        <f t="shared" ca="1" si="82"/>
        <v>#NAME?</v>
      </c>
      <c r="X441" s="1217" t="s">
        <v>3572</v>
      </c>
      <c r="Z441" s="1885" t="s">
        <v>7345</v>
      </c>
      <c r="AA441" s="1562"/>
    </row>
    <row r="442" spans="1:27" ht="13.8">
      <c r="A442" s="1884">
        <v>44771</v>
      </c>
      <c r="B442" s="1217" t="s">
        <v>3473</v>
      </c>
      <c r="C442" s="1217"/>
      <c r="D442" s="1217" t="s">
        <v>3570</v>
      </c>
      <c r="E442" s="1217" t="s">
        <v>55</v>
      </c>
      <c r="F442" s="1217" t="s">
        <v>3512</v>
      </c>
      <c r="G442" s="1219">
        <v>11000</v>
      </c>
      <c r="H442" s="1853"/>
      <c r="I442" s="1221" t="s">
        <v>3453</v>
      </c>
      <c r="J442" s="1874"/>
      <c r="K442" s="1845" t="e">
        <f t="shared" ca="1" si="142"/>
        <v>#NAME?</v>
      </c>
      <c r="L442" s="1846"/>
      <c r="M442" s="1845"/>
      <c r="N442" s="1239"/>
      <c r="O442" s="1239">
        <v>5300</v>
      </c>
      <c r="P442" s="1670"/>
      <c r="Q442" s="1239"/>
      <c r="R442" s="1239"/>
      <c r="S442" s="1239"/>
      <c r="T442" s="1239"/>
      <c r="U442" s="1239" t="e">
        <f t="shared" ca="1" si="118"/>
        <v>#NAME?</v>
      </c>
      <c r="V442" s="1357" t="e">
        <f t="shared" ca="1" si="82"/>
        <v>#NAME?</v>
      </c>
      <c r="X442" s="1217" t="s">
        <v>3572</v>
      </c>
      <c r="Z442" s="1885" t="s">
        <v>7346</v>
      </c>
      <c r="AA442" s="1562"/>
    </row>
    <row r="443" spans="1:27" ht="13.8">
      <c r="A443" s="1884">
        <v>44771</v>
      </c>
      <c r="B443" s="1217" t="s">
        <v>3473</v>
      </c>
      <c r="C443" s="1217"/>
      <c r="D443" s="1217" t="s">
        <v>3570</v>
      </c>
      <c r="E443" s="1217" t="s">
        <v>86</v>
      </c>
      <c r="F443" s="1217" t="s">
        <v>3547</v>
      </c>
      <c r="G443" s="1219">
        <v>8500</v>
      </c>
      <c r="H443" s="1853"/>
      <c r="I443" s="1221" t="s">
        <v>3453</v>
      </c>
      <c r="J443" s="1939"/>
      <c r="K443" s="1845" t="e">
        <f t="shared" ca="1" si="142"/>
        <v>#NAME?</v>
      </c>
      <c r="L443" s="1846"/>
      <c r="M443" s="1845"/>
      <c r="N443" s="1239"/>
      <c r="O443" s="1239">
        <v>4300</v>
      </c>
      <c r="P443" s="1670"/>
      <c r="Q443" s="1239"/>
      <c r="R443" s="1239"/>
      <c r="S443" s="1239"/>
      <c r="T443" s="1239"/>
      <c r="U443" s="1239" t="e">
        <f t="shared" ca="1" si="118"/>
        <v>#NAME?</v>
      </c>
      <c r="V443" s="1357" t="e">
        <f t="shared" ca="1" si="82"/>
        <v>#NAME?</v>
      </c>
      <c r="X443" s="1217" t="s">
        <v>3572</v>
      </c>
      <c r="Z443" s="1885" t="s">
        <v>7347</v>
      </c>
      <c r="AA443" s="1562"/>
    </row>
    <row r="444" spans="1:27" ht="13.8">
      <c r="A444" s="1884">
        <v>44771</v>
      </c>
      <c r="B444" s="1217" t="s">
        <v>1906</v>
      </c>
      <c r="C444" s="1217"/>
      <c r="D444" s="1217" t="s">
        <v>3919</v>
      </c>
      <c r="E444" s="1217" t="s">
        <v>3289</v>
      </c>
      <c r="F444" s="1217" t="s">
        <v>3629</v>
      </c>
      <c r="G444" s="1219">
        <v>19200</v>
      </c>
      <c r="H444" s="1853"/>
      <c r="I444" s="1221" t="s">
        <v>3453</v>
      </c>
      <c r="J444" s="1699"/>
      <c r="K444" s="1855">
        <f>G444*0.12</f>
        <v>2304</v>
      </c>
      <c r="L444" s="1846"/>
      <c r="M444" s="1845"/>
      <c r="N444" s="1239"/>
      <c r="O444" s="1239">
        <v>11700</v>
      </c>
      <c r="P444" s="1670"/>
      <c r="Q444" s="1239"/>
      <c r="R444" s="1239"/>
      <c r="S444" s="1239"/>
      <c r="T444" s="1239"/>
      <c r="U444" s="1239">
        <f t="shared" si="118"/>
        <v>5196</v>
      </c>
      <c r="V444" s="1357">
        <f t="shared" si="82"/>
        <v>0.270625</v>
      </c>
      <c r="X444" s="1217" t="s">
        <v>27</v>
      </c>
      <c r="Z444" s="1885" t="s">
        <v>7348</v>
      </c>
      <c r="AA444" s="1562"/>
    </row>
    <row r="445" spans="1:27" ht="13.8">
      <c r="A445" s="1884">
        <v>44771</v>
      </c>
      <c r="B445" s="1217" t="s">
        <v>1170</v>
      </c>
      <c r="C445" s="1217" t="s">
        <v>3456</v>
      </c>
      <c r="D445" s="1217" t="s">
        <v>3503</v>
      </c>
      <c r="E445" s="1217" t="s">
        <v>55</v>
      </c>
      <c r="F445" s="1217" t="s">
        <v>3512</v>
      </c>
      <c r="G445" s="1219">
        <v>16000</v>
      </c>
      <c r="H445" s="1853"/>
      <c r="I445" s="1221" t="s">
        <v>3453</v>
      </c>
      <c r="J445" s="1874"/>
      <c r="K445" s="1845" t="e">
        <f ca="1">_xludf.IFS(C445="成田机场",3000,C445="羽田机场",1200,D445="NearMe",1000)</f>
        <v>#NAME?</v>
      </c>
      <c r="L445" s="1846"/>
      <c r="M445" s="1845" t="e">
        <f ca="1">_xludf.IFS(C445="成田机场",4000,C445="羽田机场",1000)</f>
        <v>#NAME?</v>
      </c>
      <c r="N445" s="1239"/>
      <c r="O445" s="1239">
        <v>4000</v>
      </c>
      <c r="P445" s="1670"/>
      <c r="Q445" s="1239"/>
      <c r="R445" s="1239"/>
      <c r="S445" s="1239"/>
      <c r="T445" s="1239"/>
      <c r="U445" s="1239" t="e">
        <f t="shared" ca="1" si="118"/>
        <v>#NAME?</v>
      </c>
      <c r="V445" s="1357" t="e">
        <f t="shared" ca="1" si="82"/>
        <v>#NAME?</v>
      </c>
      <c r="X445" s="1217" t="s">
        <v>1540</v>
      </c>
      <c r="Z445" s="1885" t="s">
        <v>7349</v>
      </c>
      <c r="AA445" s="1562"/>
    </row>
    <row r="446" spans="1:27" ht="13.8">
      <c r="A446" s="1884">
        <v>44771</v>
      </c>
      <c r="B446" s="1217" t="s">
        <v>1906</v>
      </c>
      <c r="C446" s="1217"/>
      <c r="D446" s="1217" t="s">
        <v>3919</v>
      </c>
      <c r="E446" s="1217" t="s">
        <v>49</v>
      </c>
      <c r="F446" s="1217" t="s">
        <v>3486</v>
      </c>
      <c r="G446" s="1219">
        <v>33600</v>
      </c>
      <c r="H446" s="1853"/>
      <c r="I446" s="1221" t="s">
        <v>3453</v>
      </c>
      <c r="J446" s="1699"/>
      <c r="K446" s="1855">
        <f>G446*0.12</f>
        <v>4032</v>
      </c>
      <c r="L446" s="1846"/>
      <c r="M446" s="1845"/>
      <c r="N446" s="1239">
        <f>(33600-K446-M446)*0.7</f>
        <v>20697.599999999999</v>
      </c>
      <c r="O446" s="1239"/>
      <c r="P446" s="1670"/>
      <c r="Q446" s="1239"/>
      <c r="R446" s="1239"/>
      <c r="S446" s="1239"/>
      <c r="T446" s="1239"/>
      <c r="U446" s="1239">
        <f t="shared" si="118"/>
        <v>8870.4000000000015</v>
      </c>
      <c r="V446" s="1357">
        <f t="shared" si="82"/>
        <v>0.26400000000000007</v>
      </c>
      <c r="X446" s="1217" t="s">
        <v>27</v>
      </c>
      <c r="Z446" s="1885" t="s">
        <v>7350</v>
      </c>
      <c r="AA446" s="1562"/>
    </row>
    <row r="447" spans="1:27" ht="13.8">
      <c r="A447" s="1884">
        <v>44771</v>
      </c>
      <c r="B447" s="1217" t="s">
        <v>3473</v>
      </c>
      <c r="C447" s="1217"/>
      <c r="D447" s="1217" t="s">
        <v>3521</v>
      </c>
      <c r="E447" s="1217" t="s">
        <v>86</v>
      </c>
      <c r="F447" s="1217" t="s">
        <v>3547</v>
      </c>
      <c r="G447" s="1219">
        <v>8000</v>
      </c>
      <c r="H447" s="1853"/>
      <c r="I447" s="1221" t="s">
        <v>3453</v>
      </c>
      <c r="J447" s="1699"/>
      <c r="K447" s="1845">
        <v>1000</v>
      </c>
      <c r="L447" s="1846"/>
      <c r="M447" s="1845"/>
      <c r="N447" s="1239"/>
      <c r="O447" s="1239">
        <v>3000</v>
      </c>
      <c r="P447" s="1670"/>
      <c r="Q447" s="1239">
        <v>140</v>
      </c>
      <c r="R447" s="1239"/>
      <c r="S447" s="1239"/>
      <c r="T447" s="1239"/>
      <c r="U447" s="1239">
        <f t="shared" si="118"/>
        <v>3860</v>
      </c>
      <c r="V447" s="1357">
        <f t="shared" si="82"/>
        <v>0.48249999999999998</v>
      </c>
      <c r="X447" s="1217" t="s">
        <v>107</v>
      </c>
      <c r="Z447" s="1885" t="s">
        <v>7351</v>
      </c>
      <c r="AA447" s="1562"/>
    </row>
    <row r="448" spans="1:27" ht="13.8">
      <c r="A448" s="1884">
        <v>44771</v>
      </c>
      <c r="B448" s="1217" t="s">
        <v>1170</v>
      </c>
      <c r="C448" s="1217" t="s">
        <v>3456</v>
      </c>
      <c r="D448" s="1217" t="s">
        <v>3503</v>
      </c>
      <c r="E448" s="1217" t="s">
        <v>3910</v>
      </c>
      <c r="F448" s="1217" t="s">
        <v>3571</v>
      </c>
      <c r="G448" s="1219">
        <v>16000</v>
      </c>
      <c r="H448" s="1853"/>
      <c r="I448" s="1221" t="s">
        <v>3453</v>
      </c>
      <c r="J448" s="1699"/>
      <c r="K448" s="1845" t="e">
        <f ca="1">_xludf.IFS(C448="成田机场",3000,C448="羽田机场",1200,D448="NearMe",1000)</f>
        <v>#NAME?</v>
      </c>
      <c r="L448" s="1846"/>
      <c r="M448" s="1845" t="e">
        <f ca="1">_xludf.IFS(C448="成田机场",4000,C448="羽田机场",1000)</f>
        <v>#NAME?</v>
      </c>
      <c r="N448" s="1239"/>
      <c r="O448" s="1239">
        <v>4000</v>
      </c>
      <c r="P448" s="1670"/>
      <c r="Q448" s="1239"/>
      <c r="R448" s="1239"/>
      <c r="S448" s="1239"/>
      <c r="T448" s="1239"/>
      <c r="U448" s="1239" t="e">
        <f t="shared" ca="1" si="118"/>
        <v>#NAME?</v>
      </c>
      <c r="V448" s="1357" t="e">
        <f t="shared" ca="1" si="82"/>
        <v>#NAME?</v>
      </c>
      <c r="X448" s="1217" t="s">
        <v>1540</v>
      </c>
      <c r="Z448" s="1885" t="s">
        <v>7352</v>
      </c>
      <c r="AA448" s="1562"/>
    </row>
    <row r="449" spans="1:27" ht="13.8">
      <c r="A449" s="1884">
        <v>44771</v>
      </c>
      <c r="B449" s="1217" t="s">
        <v>3473</v>
      </c>
      <c r="C449" s="1217"/>
      <c r="D449" s="1217" t="s">
        <v>3521</v>
      </c>
      <c r="E449" s="1217" t="s">
        <v>86</v>
      </c>
      <c r="F449" s="1217" t="s">
        <v>3547</v>
      </c>
      <c r="G449" s="1219">
        <v>10000</v>
      </c>
      <c r="H449" s="1853"/>
      <c r="I449" s="1221" t="s">
        <v>3453</v>
      </c>
      <c r="J449" s="1699"/>
      <c r="K449" s="1845">
        <v>2000</v>
      </c>
      <c r="L449" s="1846"/>
      <c r="M449" s="1845"/>
      <c r="N449" s="1239"/>
      <c r="O449" s="1239">
        <v>4000</v>
      </c>
      <c r="P449" s="1670"/>
      <c r="Q449" s="1239"/>
      <c r="R449" s="1239"/>
      <c r="S449" s="1239"/>
      <c r="T449" s="1239"/>
      <c r="U449" s="1239">
        <f t="shared" si="118"/>
        <v>4000</v>
      </c>
      <c r="V449" s="1357">
        <f t="shared" si="82"/>
        <v>0.4</v>
      </c>
      <c r="X449" s="1217" t="s">
        <v>107</v>
      </c>
      <c r="Z449" s="1885" t="s">
        <v>7353</v>
      </c>
      <c r="AA449" s="1562"/>
    </row>
    <row r="450" spans="1:27" ht="13.8">
      <c r="A450" s="1884">
        <v>44771</v>
      </c>
      <c r="B450" s="1217" t="s">
        <v>1170</v>
      </c>
      <c r="C450" s="1217" t="s">
        <v>3456</v>
      </c>
      <c r="D450" s="1217" t="s">
        <v>4010</v>
      </c>
      <c r="E450" s="1217" t="s">
        <v>34</v>
      </c>
      <c r="F450" s="1217" t="s">
        <v>3626</v>
      </c>
      <c r="G450" s="1219">
        <v>18000</v>
      </c>
      <c r="H450" s="1853"/>
      <c r="I450" s="1221" t="s">
        <v>3453</v>
      </c>
      <c r="J450" s="1874"/>
      <c r="K450" s="1845" t="e">
        <f ca="1">_xludf.IFS(C450="成田机场",3000,C450="羽田机场",1200,D450="NearMe",1000)</f>
        <v>#NAME?</v>
      </c>
      <c r="L450" s="1846"/>
      <c r="M450" s="1845" t="e">
        <f ca="1">_xludf.IFS(C450="成田机场",4000,C450="羽田机场",1000)</f>
        <v>#NAME?</v>
      </c>
      <c r="N450" s="1239" t="e">
        <f ca="1">(15000-K450-M450)*0.7</f>
        <v>#NAME?</v>
      </c>
      <c r="O450" s="1239"/>
      <c r="P450" s="1670"/>
      <c r="Q450" s="1239"/>
      <c r="R450" s="1239"/>
      <c r="S450" s="1239"/>
      <c r="T450" s="1239"/>
      <c r="U450" s="1239" t="e">
        <f t="shared" ca="1" si="118"/>
        <v>#NAME?</v>
      </c>
      <c r="V450" s="1357" t="e">
        <f t="shared" ca="1" si="82"/>
        <v>#NAME?</v>
      </c>
      <c r="X450" s="1217" t="s">
        <v>108</v>
      </c>
      <c r="Z450" s="1885" t="s">
        <v>7354</v>
      </c>
      <c r="AA450" s="1562"/>
    </row>
    <row r="451" spans="1:27" ht="13.8">
      <c r="A451" s="1884">
        <v>44771</v>
      </c>
      <c r="B451" s="1217" t="s">
        <v>1906</v>
      </c>
      <c r="C451" s="1217"/>
      <c r="D451" s="1217" t="s">
        <v>3919</v>
      </c>
      <c r="E451" s="1217" t="s">
        <v>43</v>
      </c>
      <c r="F451" s="1217" t="s">
        <v>3517</v>
      </c>
      <c r="G451" s="1219">
        <v>36000</v>
      </c>
      <c r="H451" s="1853"/>
      <c r="I451" s="1221" t="s">
        <v>3453</v>
      </c>
      <c r="J451" s="1939"/>
      <c r="K451" s="1855">
        <f>G451*0.12</f>
        <v>4320</v>
      </c>
      <c r="L451" s="1846"/>
      <c r="M451" s="1845"/>
      <c r="N451" s="1239">
        <f>(35000-K451-M451)*0.7</f>
        <v>21476</v>
      </c>
      <c r="O451" s="1239"/>
      <c r="P451" s="1670"/>
      <c r="Q451" s="1239"/>
      <c r="R451" s="1239"/>
      <c r="S451" s="1239"/>
      <c r="T451" s="1239"/>
      <c r="U451" s="1239">
        <f t="shared" si="118"/>
        <v>10204</v>
      </c>
      <c r="V451" s="1357">
        <f t="shared" si="82"/>
        <v>0.28344444444444444</v>
      </c>
      <c r="X451" s="1217" t="s">
        <v>27</v>
      </c>
      <c r="Z451" s="1885" t="s">
        <v>7355</v>
      </c>
      <c r="AA451" s="1562"/>
    </row>
    <row r="452" spans="1:27" ht="13.8">
      <c r="A452" s="1884">
        <v>44771</v>
      </c>
      <c r="B452" s="1217" t="s">
        <v>570</v>
      </c>
      <c r="C452" s="1217" t="s">
        <v>3456</v>
      </c>
      <c r="D452" s="1217" t="s">
        <v>3503</v>
      </c>
      <c r="E452" s="1217" t="s">
        <v>3079</v>
      </c>
      <c r="F452" s="1217" t="s">
        <v>3686</v>
      </c>
      <c r="G452" s="1219">
        <v>16000</v>
      </c>
      <c r="H452" s="1853"/>
      <c r="I452" s="1221" t="s">
        <v>3453</v>
      </c>
      <c r="J452" s="1939"/>
      <c r="K452" s="1873" t="e">
        <f t="shared" ref="K452:K456" ca="1" si="143">_xludf.IFS(C452="成田机场",3000,C452="羽田机场",1200,D452="NearMe",1000)</f>
        <v>#NAME?</v>
      </c>
      <c r="L452" s="1846"/>
      <c r="M452" s="1845" t="e">
        <f t="shared" ref="M452:M453" ca="1" si="144">_xludf.IFS(C452="成田机场",4000,C452="羽田机场",1000)</f>
        <v>#NAME?</v>
      </c>
      <c r="N452" s="1239"/>
      <c r="O452" s="1239">
        <v>5000</v>
      </c>
      <c r="P452" s="1670"/>
      <c r="Q452" s="1239"/>
      <c r="R452" s="1239"/>
      <c r="S452" s="1239"/>
      <c r="T452" s="1239"/>
      <c r="U452" s="1239" t="e">
        <f t="shared" ca="1" si="118"/>
        <v>#NAME?</v>
      </c>
      <c r="V452" s="1357" t="e">
        <f t="shared" ca="1" si="82"/>
        <v>#NAME?</v>
      </c>
      <c r="X452" s="1217" t="s">
        <v>1540</v>
      </c>
      <c r="Z452" s="1885" t="s">
        <v>7356</v>
      </c>
      <c r="AA452" s="1562"/>
    </row>
    <row r="453" spans="1:27" ht="13.8">
      <c r="A453" s="1884">
        <v>44771</v>
      </c>
      <c r="B453" s="1217" t="s">
        <v>1170</v>
      </c>
      <c r="C453" s="1217" t="s">
        <v>3456</v>
      </c>
      <c r="D453" s="1217" t="s">
        <v>3503</v>
      </c>
      <c r="E453" s="1217" t="s">
        <v>60</v>
      </c>
      <c r="F453" s="1217" t="s">
        <v>3501</v>
      </c>
      <c r="G453" s="1219">
        <v>16000</v>
      </c>
      <c r="H453" s="1853"/>
      <c r="I453" s="1221" t="s">
        <v>3453</v>
      </c>
      <c r="J453" s="1699"/>
      <c r="K453" s="1845" t="e">
        <f t="shared" ca="1" si="143"/>
        <v>#NAME?</v>
      </c>
      <c r="L453" s="1846"/>
      <c r="M453" s="1845" t="e">
        <f t="shared" ca="1" si="144"/>
        <v>#NAME?</v>
      </c>
      <c r="N453" s="1239" t="e">
        <f ca="1">(15000-K453-M453)*0.7</f>
        <v>#NAME?</v>
      </c>
      <c r="O453" s="1239"/>
      <c r="P453" s="1670"/>
      <c r="Q453" s="1239"/>
      <c r="R453" s="1239"/>
      <c r="S453" s="1239"/>
      <c r="T453" s="1239"/>
      <c r="U453" s="1239" t="e">
        <f t="shared" ca="1" si="118"/>
        <v>#NAME?</v>
      </c>
      <c r="V453" s="1357" t="e">
        <f t="shared" ca="1" si="82"/>
        <v>#NAME?</v>
      </c>
      <c r="X453" s="1217" t="s">
        <v>1540</v>
      </c>
      <c r="Z453" s="1885" t="s">
        <v>7357</v>
      </c>
      <c r="AA453" s="1562"/>
    </row>
    <row r="454" spans="1:27" ht="13.8">
      <c r="A454" s="1884">
        <v>44771</v>
      </c>
      <c r="B454" s="1217" t="s">
        <v>3473</v>
      </c>
      <c r="C454" s="1217"/>
      <c r="D454" s="1217" t="s">
        <v>3570</v>
      </c>
      <c r="E454" s="1217" t="s">
        <v>3910</v>
      </c>
      <c r="F454" s="1217" t="s">
        <v>3571</v>
      </c>
      <c r="G454" s="1219">
        <v>11000</v>
      </c>
      <c r="H454" s="1853"/>
      <c r="I454" s="1221" t="s">
        <v>3453</v>
      </c>
      <c r="J454" s="1699"/>
      <c r="K454" s="1845" t="e">
        <f t="shared" ca="1" si="143"/>
        <v>#NAME?</v>
      </c>
      <c r="L454" s="1846"/>
      <c r="M454" s="1845"/>
      <c r="N454" s="1239"/>
      <c r="O454" s="1239">
        <v>5300</v>
      </c>
      <c r="P454" s="1670"/>
      <c r="Q454" s="1239"/>
      <c r="R454" s="1239"/>
      <c r="S454" s="1239"/>
      <c r="T454" s="1239"/>
      <c r="U454" s="1239" t="e">
        <f t="shared" ca="1" si="118"/>
        <v>#NAME?</v>
      </c>
      <c r="V454" s="1357" t="e">
        <f t="shared" ca="1" si="82"/>
        <v>#NAME?</v>
      </c>
      <c r="X454" s="1217" t="s">
        <v>3572</v>
      </c>
      <c r="Z454" s="1885" t="s">
        <v>7358</v>
      </c>
      <c r="AA454" s="1562"/>
    </row>
    <row r="455" spans="1:27" ht="13.8">
      <c r="A455" s="1884">
        <v>44771</v>
      </c>
      <c r="B455" s="1217" t="s">
        <v>3473</v>
      </c>
      <c r="C455" s="1217"/>
      <c r="D455" s="1217" t="s">
        <v>3570</v>
      </c>
      <c r="E455" s="1217" t="s">
        <v>55</v>
      </c>
      <c r="F455" s="1217" t="s">
        <v>3512</v>
      </c>
      <c r="G455" s="1219">
        <v>11000</v>
      </c>
      <c r="H455" s="1853"/>
      <c r="I455" s="1221" t="s">
        <v>3453</v>
      </c>
      <c r="J455" s="1699"/>
      <c r="K455" s="1845" t="e">
        <f t="shared" ca="1" si="143"/>
        <v>#NAME?</v>
      </c>
      <c r="L455" s="1846"/>
      <c r="M455" s="1845"/>
      <c r="N455" s="1239"/>
      <c r="O455" s="1239">
        <v>5300</v>
      </c>
      <c r="P455" s="1670"/>
      <c r="Q455" s="1239"/>
      <c r="R455" s="1239"/>
      <c r="S455" s="1239"/>
      <c r="T455" s="1239"/>
      <c r="U455" s="1239" t="e">
        <f t="shared" ca="1" si="118"/>
        <v>#NAME?</v>
      </c>
      <c r="V455" s="1357" t="e">
        <f t="shared" ca="1" si="82"/>
        <v>#NAME?</v>
      </c>
      <c r="X455" s="1217" t="s">
        <v>3572</v>
      </c>
      <c r="Z455" s="1885" t="s">
        <v>7359</v>
      </c>
      <c r="AA455" s="1562"/>
    </row>
    <row r="456" spans="1:27" ht="13.8">
      <c r="A456" s="1884">
        <v>44771</v>
      </c>
      <c r="B456" s="1217" t="s">
        <v>3473</v>
      </c>
      <c r="C456" s="1217"/>
      <c r="D456" s="1217" t="s">
        <v>3570</v>
      </c>
      <c r="E456" s="1217" t="s">
        <v>86</v>
      </c>
      <c r="F456" s="1217" t="s">
        <v>3547</v>
      </c>
      <c r="G456" s="1219">
        <v>8500</v>
      </c>
      <c r="H456" s="1853"/>
      <c r="I456" s="1221" t="s">
        <v>3453</v>
      </c>
      <c r="J456" s="1699"/>
      <c r="K456" s="1845" t="e">
        <f t="shared" ca="1" si="143"/>
        <v>#NAME?</v>
      </c>
      <c r="L456" s="1846"/>
      <c r="M456" s="1845"/>
      <c r="N456" s="1239"/>
      <c r="O456" s="1239">
        <v>4300</v>
      </c>
      <c r="P456" s="1670"/>
      <c r="Q456" s="1239"/>
      <c r="R456" s="1239"/>
      <c r="S456" s="1239"/>
      <c r="T456" s="1239"/>
      <c r="U456" s="1239" t="e">
        <f t="shared" ca="1" si="118"/>
        <v>#NAME?</v>
      </c>
      <c r="V456" s="1357" t="e">
        <f t="shared" ca="1" si="82"/>
        <v>#NAME?</v>
      </c>
      <c r="X456" s="1217" t="s">
        <v>3572</v>
      </c>
      <c r="Z456" s="1885" t="s">
        <v>7360</v>
      </c>
      <c r="AA456" s="1562"/>
    </row>
    <row r="457" spans="1:27" ht="13.8">
      <c r="A457" s="1886">
        <v>44771</v>
      </c>
      <c r="B457" s="1246" t="s">
        <v>1906</v>
      </c>
      <c r="C457" s="1246"/>
      <c r="D457" s="1246" t="s">
        <v>3919</v>
      </c>
      <c r="E457" s="1246" t="s">
        <v>27</v>
      </c>
      <c r="F457" s="1246" t="s">
        <v>5633</v>
      </c>
      <c r="G457" s="1248">
        <v>36000</v>
      </c>
      <c r="H457" s="1853"/>
      <c r="I457" s="1250" t="s">
        <v>3453</v>
      </c>
      <c r="J457" s="1864"/>
      <c r="K457" s="1855">
        <f t="shared" ref="K457:K461" si="145">G457*0.12</f>
        <v>4320</v>
      </c>
      <c r="L457" s="1846"/>
      <c r="M457" s="1865"/>
      <c r="N457" s="1256"/>
      <c r="O457" s="1256">
        <v>22100</v>
      </c>
      <c r="P457" s="1876"/>
      <c r="Q457" s="1256"/>
      <c r="R457" s="1256"/>
      <c r="S457" s="1256"/>
      <c r="T457" s="1256"/>
      <c r="U457" s="1256">
        <f t="shared" si="118"/>
        <v>9580</v>
      </c>
      <c r="V457" s="1364">
        <f t="shared" si="82"/>
        <v>0.26611111111111113</v>
      </c>
      <c r="W457" s="1260"/>
      <c r="X457" s="1246" t="s">
        <v>27</v>
      </c>
      <c r="Y457" s="1260"/>
      <c r="Z457" s="1887" t="s">
        <v>7361</v>
      </c>
      <c r="AA457" s="1562"/>
    </row>
    <row r="458" spans="1:27" ht="13.8">
      <c r="A458" s="1877">
        <v>44772</v>
      </c>
      <c r="B458" s="1878" t="s">
        <v>1906</v>
      </c>
      <c r="C458" s="1878"/>
      <c r="D458" s="1878" t="s">
        <v>3919</v>
      </c>
      <c r="E458" s="1878" t="s">
        <v>98</v>
      </c>
      <c r="F458" s="1878" t="s">
        <v>3629</v>
      </c>
      <c r="G458" s="1879">
        <v>21600</v>
      </c>
      <c r="H458" s="1853"/>
      <c r="I458" s="1880" t="s">
        <v>3453</v>
      </c>
      <c r="J458" s="1854"/>
      <c r="K458" s="1855">
        <f t="shared" si="145"/>
        <v>2592</v>
      </c>
      <c r="L458" s="1856"/>
      <c r="M458" s="1855"/>
      <c r="N458" s="1229"/>
      <c r="O458" s="1229">
        <v>13000</v>
      </c>
      <c r="P458" s="1881"/>
      <c r="Q458" s="1229"/>
      <c r="R458" s="1229"/>
      <c r="S458" s="1229"/>
      <c r="T458" s="1229"/>
      <c r="U458" s="1229">
        <f t="shared" si="118"/>
        <v>6008</v>
      </c>
      <c r="V458" s="1882">
        <f t="shared" si="82"/>
        <v>0.27814814814814814</v>
      </c>
      <c r="W458" s="1227"/>
      <c r="X458" s="1878" t="s">
        <v>27</v>
      </c>
      <c r="Y458" s="1227"/>
      <c r="Z458" s="1883" t="s">
        <v>7362</v>
      </c>
      <c r="AA458" s="1562"/>
    </row>
    <row r="459" spans="1:27" ht="13.8">
      <c r="A459" s="1884">
        <v>44772</v>
      </c>
      <c r="B459" s="1217" t="s">
        <v>1906</v>
      </c>
      <c r="C459" s="1217"/>
      <c r="D459" s="1217" t="s">
        <v>3919</v>
      </c>
      <c r="E459" s="1217" t="s">
        <v>60</v>
      </c>
      <c r="F459" s="1217" t="s">
        <v>3501</v>
      </c>
      <c r="G459" s="1219">
        <v>21600</v>
      </c>
      <c r="H459" s="1853"/>
      <c r="I459" s="1221" t="s">
        <v>3453</v>
      </c>
      <c r="J459" s="1699"/>
      <c r="K459" s="1855">
        <f t="shared" si="145"/>
        <v>2592</v>
      </c>
      <c r="L459" s="1846"/>
      <c r="M459" s="1845"/>
      <c r="N459" s="1239">
        <f>(21600-K459-M459)*0.7</f>
        <v>13305.599999999999</v>
      </c>
      <c r="O459" s="1239"/>
      <c r="P459" s="1670"/>
      <c r="Q459" s="1239"/>
      <c r="R459" s="1239"/>
      <c r="S459" s="1239"/>
      <c r="T459" s="1239"/>
      <c r="U459" s="1239">
        <f t="shared" si="118"/>
        <v>5702.4000000000015</v>
      </c>
      <c r="V459" s="1357">
        <f t="shared" si="82"/>
        <v>0.26400000000000007</v>
      </c>
      <c r="X459" s="1217" t="s">
        <v>27</v>
      </c>
      <c r="Z459" s="1885" t="s">
        <v>7363</v>
      </c>
      <c r="AA459" s="1562"/>
    </row>
    <row r="460" spans="1:27" ht="13.8">
      <c r="A460" s="1884">
        <v>44772</v>
      </c>
      <c r="B460" s="1217" t="s">
        <v>1906</v>
      </c>
      <c r="C460" s="1217"/>
      <c r="D460" s="1217" t="s">
        <v>3919</v>
      </c>
      <c r="E460" s="1217" t="s">
        <v>34</v>
      </c>
      <c r="F460" s="1217" t="s">
        <v>3626</v>
      </c>
      <c r="G460" s="1219">
        <v>19200</v>
      </c>
      <c r="H460" s="1853"/>
      <c r="I460" s="1221" t="s">
        <v>3453</v>
      </c>
      <c r="J460" s="1699"/>
      <c r="K460" s="1855">
        <f t="shared" si="145"/>
        <v>2304</v>
      </c>
      <c r="L460" s="1846"/>
      <c r="M460" s="1845"/>
      <c r="N460" s="1239">
        <f>(19200-K460-M460)*0.7</f>
        <v>11827.199999999999</v>
      </c>
      <c r="O460" s="1239"/>
      <c r="P460" s="1670"/>
      <c r="Q460" s="1239"/>
      <c r="R460" s="1239"/>
      <c r="S460" s="1239"/>
      <c r="T460" s="1239"/>
      <c r="U460" s="1239">
        <f t="shared" si="118"/>
        <v>5068.8000000000011</v>
      </c>
      <c r="V460" s="1357">
        <f t="shared" si="82"/>
        <v>0.26400000000000007</v>
      </c>
      <c r="X460" s="1217" t="s">
        <v>27</v>
      </c>
      <c r="Z460" s="1885" t="s">
        <v>7364</v>
      </c>
      <c r="AA460" s="1562"/>
    </row>
    <row r="461" spans="1:27" ht="13.8">
      <c r="A461" s="1884">
        <v>44772</v>
      </c>
      <c r="B461" s="1217" t="s">
        <v>1906</v>
      </c>
      <c r="C461" s="1217"/>
      <c r="D461" s="1217" t="s">
        <v>3919</v>
      </c>
      <c r="E461" s="1217" t="s">
        <v>2979</v>
      </c>
      <c r="F461" s="1217" t="s">
        <v>3524</v>
      </c>
      <c r="G461" s="1219">
        <v>40800</v>
      </c>
      <c r="H461" s="1853"/>
      <c r="I461" s="1221" t="s">
        <v>3453</v>
      </c>
      <c r="J461" s="1699"/>
      <c r="K461" s="1855">
        <f t="shared" si="145"/>
        <v>4896</v>
      </c>
      <c r="L461" s="1846"/>
      <c r="M461" s="1845"/>
      <c r="N461" s="1239"/>
      <c r="O461" s="1239">
        <v>24700</v>
      </c>
      <c r="P461" s="1670"/>
      <c r="Q461" s="1239"/>
      <c r="R461" s="1239"/>
      <c r="S461" s="1239"/>
      <c r="T461" s="1239"/>
      <c r="U461" s="1239">
        <f t="shared" si="118"/>
        <v>11204</v>
      </c>
      <c r="V461" s="1357">
        <f t="shared" si="82"/>
        <v>0.27460784313725489</v>
      </c>
      <c r="X461" s="1217" t="s">
        <v>27</v>
      </c>
      <c r="Z461" s="1885" t="s">
        <v>7365</v>
      </c>
      <c r="AA461" s="1562"/>
    </row>
    <row r="462" spans="1:27" ht="13.8">
      <c r="A462" s="1884">
        <v>44772</v>
      </c>
      <c r="B462" s="1217" t="s">
        <v>1170</v>
      </c>
      <c r="C462" s="1217" t="s">
        <v>3456</v>
      </c>
      <c r="D462" s="1217" t="s">
        <v>3521</v>
      </c>
      <c r="E462" s="1217" t="s">
        <v>39</v>
      </c>
      <c r="F462" s="1217" t="s">
        <v>3477</v>
      </c>
      <c r="G462" s="1219">
        <v>15000</v>
      </c>
      <c r="H462" s="1853"/>
      <c r="I462" s="1221" t="s">
        <v>3453</v>
      </c>
      <c r="J462" s="1699"/>
      <c r="K462" s="1845" t="e">
        <f t="shared" ref="K462:K463" ca="1" si="146">_xludf.IFS(C462="成田机场",3000,C462="羽田机场",1200,D462="NearMe",1000)</f>
        <v>#NAME?</v>
      </c>
      <c r="L462" s="1846"/>
      <c r="M462" s="1845" t="e">
        <f t="shared" ref="M462:M463" ca="1" si="147">_xludf.IFS(C462="成田机场",4000,C462="羽田机场",1000)</f>
        <v>#NAME?</v>
      </c>
      <c r="N462" s="1239" t="e">
        <f t="shared" ref="N462:N463" ca="1" si="148">(15000-K462-M462)*0.7</f>
        <v>#NAME?</v>
      </c>
      <c r="O462" s="1239"/>
      <c r="P462" s="1670"/>
      <c r="Q462" s="1239"/>
      <c r="R462" s="1239"/>
      <c r="S462" s="1239"/>
      <c r="T462" s="1239"/>
      <c r="U462" s="1239" t="e">
        <f t="shared" ca="1" si="118"/>
        <v>#NAME?</v>
      </c>
      <c r="V462" s="1357" t="e">
        <f t="shared" ca="1" si="82"/>
        <v>#NAME?</v>
      </c>
      <c r="X462" s="1217" t="s">
        <v>107</v>
      </c>
      <c r="Z462" s="1885" t="s">
        <v>7366</v>
      </c>
      <c r="AA462" s="1562"/>
    </row>
    <row r="463" spans="1:27" ht="13.8">
      <c r="A463" s="1884">
        <v>44772</v>
      </c>
      <c r="B463" s="1217" t="s">
        <v>1170</v>
      </c>
      <c r="C463" s="1217" t="s">
        <v>3456</v>
      </c>
      <c r="D463" s="1217" t="s">
        <v>3521</v>
      </c>
      <c r="E463" s="1217" t="s">
        <v>5661</v>
      </c>
      <c r="F463" s="1217" t="s">
        <v>3492</v>
      </c>
      <c r="G463" s="1219">
        <v>15000</v>
      </c>
      <c r="H463" s="1853"/>
      <c r="I463" s="1221" t="s">
        <v>3453</v>
      </c>
      <c r="J463" s="1699"/>
      <c r="K463" s="1845" t="e">
        <f t="shared" ca="1" si="146"/>
        <v>#NAME?</v>
      </c>
      <c r="L463" s="1846"/>
      <c r="M463" s="1845" t="e">
        <f t="shared" ca="1" si="147"/>
        <v>#NAME?</v>
      </c>
      <c r="N463" s="1239" t="e">
        <f t="shared" ca="1" si="148"/>
        <v>#NAME?</v>
      </c>
      <c r="O463" s="1239"/>
      <c r="P463" s="1670"/>
      <c r="Q463" s="1239"/>
      <c r="R463" s="1239"/>
      <c r="S463" s="1239"/>
      <c r="T463" s="1239"/>
      <c r="U463" s="1239" t="e">
        <f t="shared" ca="1" si="118"/>
        <v>#NAME?</v>
      </c>
      <c r="V463" s="1357" t="e">
        <f t="shared" ca="1" si="82"/>
        <v>#NAME?</v>
      </c>
      <c r="X463" s="1217" t="s">
        <v>107</v>
      </c>
      <c r="Z463" s="1885" t="s">
        <v>7367</v>
      </c>
      <c r="AA463" s="1562"/>
    </row>
    <row r="464" spans="1:27" ht="13.8">
      <c r="A464" s="1884">
        <v>44772</v>
      </c>
      <c r="B464" s="1217" t="s">
        <v>1906</v>
      </c>
      <c r="C464" s="1217"/>
      <c r="D464" s="1217" t="s">
        <v>3919</v>
      </c>
      <c r="E464" s="1217" t="s">
        <v>49</v>
      </c>
      <c r="F464" s="1217" t="s">
        <v>3486</v>
      </c>
      <c r="G464" s="1219">
        <v>24000</v>
      </c>
      <c r="H464" s="1853"/>
      <c r="I464" s="1221" t="s">
        <v>3453</v>
      </c>
      <c r="J464" s="1699"/>
      <c r="K464" s="1855">
        <f>G464*0.12</f>
        <v>2880</v>
      </c>
      <c r="L464" s="1846"/>
      <c r="M464" s="1845"/>
      <c r="N464" s="1239">
        <f>(24000-K464-M464)*0.7</f>
        <v>14783.999999999998</v>
      </c>
      <c r="O464" s="1239"/>
      <c r="P464" s="1670"/>
      <c r="Q464" s="1239"/>
      <c r="R464" s="1239"/>
      <c r="S464" s="1239"/>
      <c r="T464" s="1239"/>
      <c r="U464" s="1239">
        <f t="shared" si="118"/>
        <v>6336.0000000000018</v>
      </c>
      <c r="V464" s="1357">
        <f t="shared" si="82"/>
        <v>0.26400000000000007</v>
      </c>
      <c r="X464" s="1217" t="s">
        <v>27</v>
      </c>
      <c r="Z464" s="1885" t="s">
        <v>7368</v>
      </c>
      <c r="AA464" s="1562"/>
    </row>
    <row r="465" spans="1:35" ht="13.8">
      <c r="A465" s="1884">
        <v>44772</v>
      </c>
      <c r="B465" s="1217" t="s">
        <v>3473</v>
      </c>
      <c r="C465" s="1217"/>
      <c r="D465" s="1217" t="s">
        <v>3521</v>
      </c>
      <c r="E465" s="1217" t="s">
        <v>3523</v>
      </c>
      <c r="F465" s="1217" t="s">
        <v>3515</v>
      </c>
      <c r="G465" s="1219">
        <v>10000</v>
      </c>
      <c r="H465" s="1853"/>
      <c r="I465" s="1221" t="s">
        <v>3453</v>
      </c>
      <c r="J465" s="1699"/>
      <c r="K465" s="1845">
        <v>2000</v>
      </c>
      <c r="L465" s="1846"/>
      <c r="M465" s="1845"/>
      <c r="N465" s="1239">
        <f>(8000-K465-M465)*0.7</f>
        <v>4200</v>
      </c>
      <c r="O465" s="1239"/>
      <c r="P465" s="1670"/>
      <c r="Q465" s="1239"/>
      <c r="R465" s="1239"/>
      <c r="S465" s="1239"/>
      <c r="T465" s="1239"/>
      <c r="U465" s="1239">
        <f t="shared" si="118"/>
        <v>3800</v>
      </c>
      <c r="V465" s="1357">
        <f t="shared" si="82"/>
        <v>0.38</v>
      </c>
      <c r="X465" s="1217" t="s">
        <v>107</v>
      </c>
      <c r="Z465" s="1885" t="s">
        <v>7369</v>
      </c>
      <c r="AA465" s="1562"/>
    </row>
    <row r="466" spans="1:35" ht="13.8">
      <c r="A466" s="1884">
        <v>44772</v>
      </c>
      <c r="B466" s="1217" t="s">
        <v>1906</v>
      </c>
      <c r="C466" s="1217"/>
      <c r="D466" s="1217" t="s">
        <v>3919</v>
      </c>
      <c r="E466" s="1217" t="s">
        <v>45</v>
      </c>
      <c r="F466" s="1217" t="s">
        <v>3449</v>
      </c>
      <c r="G466" s="1219">
        <v>38400</v>
      </c>
      <c r="H466" s="1853"/>
      <c r="I466" s="1221" t="s">
        <v>3453</v>
      </c>
      <c r="J466" s="1874"/>
      <c r="K466" s="1855">
        <f t="shared" ref="K466:K467" si="149">G466*0.12</f>
        <v>4608</v>
      </c>
      <c r="L466" s="1846">
        <v>8077</v>
      </c>
      <c r="M466" s="1845"/>
      <c r="N466" s="1239"/>
      <c r="O466" s="1239">
        <v>23400</v>
      </c>
      <c r="P466" s="1670"/>
      <c r="Q466" s="1239"/>
      <c r="R466" s="1239"/>
      <c r="S466" s="1239"/>
      <c r="T466" s="1239"/>
      <c r="U466" s="1239">
        <f t="shared" si="118"/>
        <v>10392</v>
      </c>
      <c r="V466" s="1357">
        <f t="shared" si="82"/>
        <v>0.270625</v>
      </c>
      <c r="X466" s="1217" t="s">
        <v>27</v>
      </c>
      <c r="Z466" s="1885" t="s">
        <v>7370</v>
      </c>
      <c r="AA466" s="1562"/>
    </row>
    <row r="467" spans="1:35" ht="13.8">
      <c r="A467" s="1884">
        <v>44772</v>
      </c>
      <c r="B467" s="1217" t="s">
        <v>1906</v>
      </c>
      <c r="C467" s="1217"/>
      <c r="D467" s="1217" t="s">
        <v>3919</v>
      </c>
      <c r="E467" s="1217" t="s">
        <v>44</v>
      </c>
      <c r="F467" s="1217" t="s">
        <v>3686</v>
      </c>
      <c r="G467" s="1219">
        <v>38400</v>
      </c>
      <c r="H467" s="1853"/>
      <c r="I467" s="1221" t="s">
        <v>3453</v>
      </c>
      <c r="J467" s="1699"/>
      <c r="K467" s="1855">
        <f t="shared" si="149"/>
        <v>4608</v>
      </c>
      <c r="L467" s="1846"/>
      <c r="M467" s="1845"/>
      <c r="N467" s="1239"/>
      <c r="O467" s="1239">
        <v>23400</v>
      </c>
      <c r="P467" s="1670"/>
      <c r="Q467" s="1239"/>
      <c r="R467" s="1239"/>
      <c r="S467" s="1239"/>
      <c r="T467" s="1239"/>
      <c r="U467" s="1239">
        <f t="shared" si="118"/>
        <v>10392</v>
      </c>
      <c r="V467" s="1357">
        <f t="shared" si="82"/>
        <v>0.270625</v>
      </c>
      <c r="X467" s="1217" t="s">
        <v>27</v>
      </c>
      <c r="Z467" s="1885" t="s">
        <v>7371</v>
      </c>
      <c r="AA467" s="1562"/>
    </row>
    <row r="468" spans="1:35" ht="13.8">
      <c r="A468" s="1884">
        <v>44772</v>
      </c>
      <c r="B468" s="1217" t="s">
        <v>1170</v>
      </c>
      <c r="C468" s="1217" t="s">
        <v>3456</v>
      </c>
      <c r="D468" s="1217" t="s">
        <v>3807</v>
      </c>
      <c r="E468" s="1217" t="s">
        <v>5661</v>
      </c>
      <c r="F468" s="1217" t="s">
        <v>3492</v>
      </c>
      <c r="G468" s="1219">
        <v>18000</v>
      </c>
      <c r="H468" s="1853"/>
      <c r="I468" s="1221" t="s">
        <v>3453</v>
      </c>
      <c r="J468" s="1663">
        <v>1800</v>
      </c>
      <c r="K468" s="1845" t="e">
        <f t="shared" ref="K468:K471" ca="1" si="150">_xludf.IFS(C468="成田机场",3000,C468="羽田机场",1200,D468="NearMe",1000)</f>
        <v>#NAME?</v>
      </c>
      <c r="L468" s="1846"/>
      <c r="M468" s="1845" t="e">
        <f t="shared" ref="M468:M469" ca="1" si="151">_xludf.IFS(C468="成田机场",4000,C468="羽田机场",1000)</f>
        <v>#NAME?</v>
      </c>
      <c r="N468" s="1239" t="e">
        <f t="shared" ref="N468:N469" ca="1" si="152">(15000-K468-M468)*0.7</f>
        <v>#NAME?</v>
      </c>
      <c r="O468" s="1239"/>
      <c r="P468" s="1670"/>
      <c r="Q468" s="1239"/>
      <c r="R468" s="1239"/>
      <c r="S468" s="1239"/>
      <c r="T468" s="1239"/>
      <c r="U468" s="1239" t="e">
        <f t="shared" ca="1" si="118"/>
        <v>#NAME?</v>
      </c>
      <c r="V468" s="1357" t="e">
        <f t="shared" ca="1" si="82"/>
        <v>#NAME?</v>
      </c>
      <c r="X468" s="1217" t="s">
        <v>105</v>
      </c>
      <c r="Z468" s="1885" t="s">
        <v>7372</v>
      </c>
      <c r="AA468" s="1562"/>
    </row>
    <row r="469" spans="1:35" ht="13.8">
      <c r="A469" s="1886">
        <v>44772</v>
      </c>
      <c r="B469" s="1246" t="s">
        <v>1170</v>
      </c>
      <c r="C469" s="1246" t="s">
        <v>3456</v>
      </c>
      <c r="D469" s="1246" t="s">
        <v>3503</v>
      </c>
      <c r="E469" s="1246" t="s">
        <v>39</v>
      </c>
      <c r="F469" s="1246" t="s">
        <v>3477</v>
      </c>
      <c r="G469" s="1248">
        <v>16000</v>
      </c>
      <c r="H469" s="1853"/>
      <c r="I469" s="1250" t="s">
        <v>3453</v>
      </c>
      <c r="J469" s="1864"/>
      <c r="K469" s="1865" t="e">
        <f t="shared" ca="1" si="150"/>
        <v>#NAME?</v>
      </c>
      <c r="L469" s="1867"/>
      <c r="M469" s="1865" t="e">
        <f t="shared" ca="1" si="151"/>
        <v>#NAME?</v>
      </c>
      <c r="N469" s="1256" t="e">
        <f t="shared" ca="1" si="152"/>
        <v>#NAME?</v>
      </c>
      <c r="O469" s="1256"/>
      <c r="P469" s="1876"/>
      <c r="Q469" s="1256"/>
      <c r="R469" s="1256"/>
      <c r="S469" s="1256"/>
      <c r="T469" s="1256"/>
      <c r="U469" s="1256" t="e">
        <f t="shared" ca="1" si="118"/>
        <v>#NAME?</v>
      </c>
      <c r="V469" s="1364" t="e">
        <f t="shared" ca="1" si="82"/>
        <v>#NAME?</v>
      </c>
      <c r="W469" s="1260"/>
      <c r="X469" s="1246" t="s">
        <v>1540</v>
      </c>
      <c r="Y469" s="1260"/>
      <c r="Z469" s="1887" t="s">
        <v>7373</v>
      </c>
      <c r="AA469" s="1562"/>
    </row>
    <row r="470" spans="1:35" ht="13.8">
      <c r="A470" s="1877">
        <v>44773</v>
      </c>
      <c r="B470" s="1878" t="s">
        <v>1170</v>
      </c>
      <c r="C470" s="1878" t="s">
        <v>3456</v>
      </c>
      <c r="D470" s="1878" t="s">
        <v>3521</v>
      </c>
      <c r="E470" s="1878" t="s">
        <v>86</v>
      </c>
      <c r="F470" s="1878" t="s">
        <v>3636</v>
      </c>
      <c r="G470" s="1879">
        <v>15000</v>
      </c>
      <c r="H470" s="1853"/>
      <c r="I470" s="1880" t="s">
        <v>3453</v>
      </c>
      <c r="J470" s="1940"/>
      <c r="K470" s="1855" t="e">
        <f t="shared" ca="1" si="150"/>
        <v>#NAME?</v>
      </c>
      <c r="L470" s="1856"/>
      <c r="M470" s="1855"/>
      <c r="N470" s="1229"/>
      <c r="O470" s="1229">
        <v>4000</v>
      </c>
      <c r="P470" s="1881"/>
      <c r="Q470" s="1229"/>
      <c r="R470" s="1229"/>
      <c r="S470" s="1229"/>
      <c r="T470" s="1229"/>
      <c r="U470" s="1229" t="e">
        <f t="shared" ca="1" si="118"/>
        <v>#NAME?</v>
      </c>
      <c r="V470" s="1882" t="e">
        <f t="shared" ca="1" si="82"/>
        <v>#NAME?</v>
      </c>
      <c r="W470" s="1227"/>
      <c r="X470" s="1878" t="s">
        <v>107</v>
      </c>
      <c r="Y470" s="1227"/>
      <c r="Z470" s="1883" t="s">
        <v>7374</v>
      </c>
      <c r="AA470" s="1562"/>
    </row>
    <row r="471" spans="1:35" ht="13.8">
      <c r="A471" s="1884">
        <v>44773</v>
      </c>
      <c r="B471" s="1217" t="s">
        <v>1170</v>
      </c>
      <c r="C471" s="1217" t="s">
        <v>3456</v>
      </c>
      <c r="D471" s="1217" t="s">
        <v>3503</v>
      </c>
      <c r="E471" s="1217" t="s">
        <v>39</v>
      </c>
      <c r="F471" s="1217" t="s">
        <v>3477</v>
      </c>
      <c r="G471" s="1219">
        <v>16000</v>
      </c>
      <c r="H471" s="1853"/>
      <c r="I471" s="1221" t="s">
        <v>3453</v>
      </c>
      <c r="J471" s="1699"/>
      <c r="K471" s="1845" t="e">
        <f t="shared" ca="1" si="150"/>
        <v>#NAME?</v>
      </c>
      <c r="L471" s="1846"/>
      <c r="M471" s="1845" t="e">
        <f ca="1">_xludf.IFS(C471="成田机场",4000,C471="羽田机场",1000)</f>
        <v>#NAME?</v>
      </c>
      <c r="N471" s="1239" t="e">
        <f ca="1">(15000-K471-M471)*0.7</f>
        <v>#NAME?</v>
      </c>
      <c r="O471" s="1239"/>
      <c r="P471" s="1670"/>
      <c r="Q471" s="1239"/>
      <c r="R471" s="1239"/>
      <c r="S471" s="1239"/>
      <c r="T471" s="1239"/>
      <c r="U471" s="1239" t="e">
        <f t="shared" ca="1" si="118"/>
        <v>#NAME?</v>
      </c>
      <c r="V471" s="1357" t="e">
        <f t="shared" ca="1" si="82"/>
        <v>#NAME?</v>
      </c>
      <c r="X471" s="1217" t="s">
        <v>1540</v>
      </c>
      <c r="Z471" s="1885" t="s">
        <v>7375</v>
      </c>
      <c r="AA471" s="1562"/>
    </row>
    <row r="472" spans="1:35" ht="13.8">
      <c r="A472" s="1884">
        <v>44773</v>
      </c>
      <c r="B472" s="1217" t="s">
        <v>1906</v>
      </c>
      <c r="C472" s="1217"/>
      <c r="D472" s="1217" t="s">
        <v>3919</v>
      </c>
      <c r="E472" s="1217" t="s">
        <v>60</v>
      </c>
      <c r="F472" s="1217" t="s">
        <v>3501</v>
      </c>
      <c r="G472" s="1219">
        <v>26400</v>
      </c>
      <c r="H472" s="1853"/>
      <c r="I472" s="1221" t="s">
        <v>3453</v>
      </c>
      <c r="J472" s="1874"/>
      <c r="K472" s="1855">
        <f t="shared" ref="K472:K473" si="153">G472*0.12</f>
        <v>3168</v>
      </c>
      <c r="L472" s="1846"/>
      <c r="M472" s="1845"/>
      <c r="N472" s="1239">
        <f>(26400-K472-M472)*0.7</f>
        <v>16262.4</v>
      </c>
      <c r="O472" s="1239"/>
      <c r="P472" s="1670"/>
      <c r="Q472" s="1239"/>
      <c r="R472" s="1239"/>
      <c r="S472" s="1239"/>
      <c r="T472" s="1239"/>
      <c r="U472" s="1239">
        <f t="shared" si="118"/>
        <v>6969.6</v>
      </c>
      <c r="V472" s="1357">
        <f t="shared" si="82"/>
        <v>0.26400000000000001</v>
      </c>
      <c r="X472" s="1217" t="s">
        <v>27</v>
      </c>
      <c r="Z472" s="1885" t="s">
        <v>7376</v>
      </c>
      <c r="AA472" s="1562"/>
    </row>
    <row r="473" spans="1:35" ht="13.8">
      <c r="A473" s="1884">
        <v>44773</v>
      </c>
      <c r="B473" s="1217" t="s">
        <v>1906</v>
      </c>
      <c r="C473" s="1217"/>
      <c r="D473" s="1217" t="s">
        <v>3919</v>
      </c>
      <c r="E473" s="1217" t="s">
        <v>2979</v>
      </c>
      <c r="F473" s="1217" t="s">
        <v>3524</v>
      </c>
      <c r="G473" s="1219">
        <v>36000</v>
      </c>
      <c r="H473" s="1853"/>
      <c r="I473" s="1221" t="s">
        <v>3453</v>
      </c>
      <c r="J473" s="1939"/>
      <c r="K473" s="1855">
        <f t="shared" si="153"/>
        <v>4320</v>
      </c>
      <c r="L473" s="1846"/>
      <c r="M473" s="1845"/>
      <c r="N473" s="1239"/>
      <c r="O473" s="1239">
        <v>22100</v>
      </c>
      <c r="P473" s="1670"/>
      <c r="Q473" s="1239"/>
      <c r="R473" s="1239"/>
      <c r="S473" s="1239"/>
      <c r="T473" s="1239"/>
      <c r="U473" s="1239">
        <f t="shared" si="118"/>
        <v>9580</v>
      </c>
      <c r="V473" s="1357">
        <f t="shared" si="82"/>
        <v>0.26611111111111113</v>
      </c>
      <c r="X473" s="1217" t="s">
        <v>27</v>
      </c>
      <c r="Z473" s="1885" t="s">
        <v>7377</v>
      </c>
      <c r="AA473" s="1562"/>
    </row>
    <row r="474" spans="1:35" ht="13.8">
      <c r="A474" s="1884">
        <v>44773</v>
      </c>
      <c r="B474" s="1217" t="s">
        <v>1170</v>
      </c>
      <c r="C474" s="1217" t="s">
        <v>3446</v>
      </c>
      <c r="D474" s="1217" t="s">
        <v>4214</v>
      </c>
      <c r="E474" s="1217" t="s">
        <v>34</v>
      </c>
      <c r="F474" s="1217" t="s">
        <v>3547</v>
      </c>
      <c r="G474" s="1219">
        <v>11000</v>
      </c>
      <c r="H474" s="1853"/>
      <c r="I474" s="1221" t="s">
        <v>3453</v>
      </c>
      <c r="J474" s="1699"/>
      <c r="K474" s="1845" t="e">
        <f ca="1">_xludf.IFS(C474="成田机场",3000,C474="羽田机场",1200,D474="NearMe",1000)</f>
        <v>#NAME?</v>
      </c>
      <c r="L474" s="1846"/>
      <c r="M474" s="1845" t="e">
        <f ca="1">_xludf.IFS(C474="成田机场",4000,C474="羽田机场",1000)</f>
        <v>#NAME?</v>
      </c>
      <c r="N474" s="1239" t="e">
        <f ca="1">(8500-K474-M474)*0.7</f>
        <v>#NAME?</v>
      </c>
      <c r="O474" s="1239"/>
      <c r="P474" s="1670"/>
      <c r="Q474" s="1239"/>
      <c r="R474" s="1239"/>
      <c r="S474" s="1239"/>
      <c r="T474" s="1239"/>
      <c r="U474" s="1239" t="e">
        <f t="shared" ca="1" si="118"/>
        <v>#NAME?</v>
      </c>
      <c r="V474" s="1357" t="e">
        <f t="shared" ca="1" si="82"/>
        <v>#NAME?</v>
      </c>
      <c r="X474" s="1217" t="s">
        <v>34</v>
      </c>
      <c r="Z474" s="1885" t="s">
        <v>7378</v>
      </c>
      <c r="AA474" s="1562"/>
    </row>
    <row r="475" spans="1:35" ht="13.8">
      <c r="A475" s="1884">
        <v>44773</v>
      </c>
      <c r="B475" s="1217" t="s">
        <v>1906</v>
      </c>
      <c r="C475" s="1217"/>
      <c r="D475" s="1217" t="s">
        <v>3919</v>
      </c>
      <c r="E475" s="1217" t="s">
        <v>98</v>
      </c>
      <c r="F475" s="1217" t="s">
        <v>3629</v>
      </c>
      <c r="G475" s="1219">
        <v>33600</v>
      </c>
      <c r="H475" s="1853"/>
      <c r="I475" s="1221" t="s">
        <v>3453</v>
      </c>
      <c r="J475" s="1699"/>
      <c r="K475" s="1855">
        <f>G475*0.12</f>
        <v>4032</v>
      </c>
      <c r="L475" s="1846"/>
      <c r="M475" s="1845"/>
      <c r="N475" s="1239"/>
      <c r="O475" s="1239">
        <v>20800</v>
      </c>
      <c r="P475" s="1670"/>
      <c r="Q475" s="1239"/>
      <c r="R475" s="1239"/>
      <c r="S475" s="1239"/>
      <c r="T475" s="1239"/>
      <c r="U475" s="1239">
        <f t="shared" si="118"/>
        <v>8768</v>
      </c>
      <c r="V475" s="1357">
        <f t="shared" si="82"/>
        <v>0.26095238095238094</v>
      </c>
      <c r="X475" s="1217" t="s">
        <v>27</v>
      </c>
      <c r="Z475" s="1885" t="s">
        <v>7379</v>
      </c>
      <c r="AA475" s="1562"/>
    </row>
    <row r="476" spans="1:35" ht="13.8">
      <c r="A476" s="1884">
        <v>44773</v>
      </c>
      <c r="B476" s="1217" t="s">
        <v>1170</v>
      </c>
      <c r="C476" s="1217" t="s">
        <v>3456</v>
      </c>
      <c r="D476" s="1217" t="s">
        <v>3503</v>
      </c>
      <c r="E476" s="1217" t="s">
        <v>5661</v>
      </c>
      <c r="F476" s="1217" t="s">
        <v>3492</v>
      </c>
      <c r="G476" s="1219">
        <v>16000</v>
      </c>
      <c r="H476" s="1853"/>
      <c r="I476" s="1221" t="s">
        <v>3453</v>
      </c>
      <c r="J476" s="1699"/>
      <c r="K476" s="1845" t="e">
        <f t="shared" ref="K476:K477" ca="1" si="154">_xludf.IFS(C476="成田机场",3000,C476="羽田机场",1200,D476="NearMe",1000)</f>
        <v>#NAME?</v>
      </c>
      <c r="L476" s="1846"/>
      <c r="M476" s="1845" t="e">
        <f t="shared" ref="M476:M477" ca="1" si="155">_xludf.IFS(C476="成田机场",4000,C476="羽田机场",1000)</f>
        <v>#NAME?</v>
      </c>
      <c r="N476" s="1239" t="e">
        <f ca="1">(15000-K476-M476)*0.7</f>
        <v>#NAME?</v>
      </c>
      <c r="O476" s="1239"/>
      <c r="P476" s="1670"/>
      <c r="Q476" s="1239"/>
      <c r="R476" s="1239"/>
      <c r="S476" s="1239"/>
      <c r="T476" s="1239"/>
      <c r="U476" s="1239" t="e">
        <f t="shared" ca="1" si="118"/>
        <v>#NAME?</v>
      </c>
      <c r="V476" s="1357" t="e">
        <f t="shared" ca="1" si="82"/>
        <v>#NAME?</v>
      </c>
      <c r="X476" s="1217" t="s">
        <v>1540</v>
      </c>
      <c r="Z476" s="1885" t="s">
        <v>7380</v>
      </c>
      <c r="AA476" s="1562"/>
    </row>
    <row r="477" spans="1:35" ht="13.8" hidden="1">
      <c r="A477" s="1884">
        <v>44773</v>
      </c>
      <c r="B477" s="1217" t="s">
        <v>570</v>
      </c>
      <c r="C477" s="1217" t="s">
        <v>3446</v>
      </c>
      <c r="D477" s="1217" t="s">
        <v>3521</v>
      </c>
      <c r="E477" s="1217" t="s">
        <v>34</v>
      </c>
      <c r="F477" s="1217" t="s">
        <v>3547</v>
      </c>
      <c r="G477" s="1219">
        <v>10000</v>
      </c>
      <c r="H477" s="1853"/>
      <c r="I477" s="1221" t="s">
        <v>3453</v>
      </c>
      <c r="J477" s="1699"/>
      <c r="K477" s="1845" t="e">
        <f t="shared" ca="1" si="154"/>
        <v>#NAME?</v>
      </c>
      <c r="L477" s="1845"/>
      <c r="M477" s="1845" t="e">
        <f t="shared" ca="1" si="155"/>
        <v>#NAME?</v>
      </c>
      <c r="N477" s="1239" t="e">
        <f ca="1">(8500-K477-M477)*0.7</f>
        <v>#NAME?</v>
      </c>
      <c r="O477" s="1239"/>
      <c r="P477" s="1670"/>
      <c r="Q477" s="1239"/>
      <c r="R477" s="1239"/>
      <c r="S477" s="1239"/>
      <c r="T477" s="1239"/>
      <c r="U477" s="1239" t="e">
        <f t="shared" ca="1" si="118"/>
        <v>#NAME?</v>
      </c>
      <c r="V477" s="1357" t="e">
        <f t="shared" ca="1" si="82"/>
        <v>#NAME?</v>
      </c>
      <c r="X477" s="1217" t="s">
        <v>27</v>
      </c>
      <c r="Z477" s="1885" t="s">
        <v>7381</v>
      </c>
      <c r="AA477" s="1562"/>
    </row>
    <row r="478" spans="1:35" ht="13.8">
      <c r="A478" s="1884">
        <v>44773</v>
      </c>
      <c r="B478" s="1217" t="s">
        <v>1170</v>
      </c>
      <c r="C478" s="1217" t="s">
        <v>3456</v>
      </c>
      <c r="D478" s="1217" t="s">
        <v>3503</v>
      </c>
      <c r="E478" s="1217" t="s">
        <v>4361</v>
      </c>
      <c r="F478" s="1217" t="s">
        <v>3498</v>
      </c>
      <c r="G478" s="1219">
        <v>16000</v>
      </c>
      <c r="H478" s="1853"/>
      <c r="I478" s="1221" t="s">
        <v>3453</v>
      </c>
      <c r="J478" s="1699"/>
      <c r="K478" s="1845"/>
      <c r="L478" s="1846"/>
      <c r="M478" s="1845"/>
      <c r="N478" s="1239"/>
      <c r="O478" s="1239"/>
      <c r="P478" s="1245">
        <v>15000</v>
      </c>
      <c r="Q478" s="1239"/>
      <c r="R478" s="1239"/>
      <c r="S478" s="1239"/>
      <c r="T478" s="1239"/>
      <c r="U478" s="1239">
        <f t="shared" si="118"/>
        <v>1000</v>
      </c>
      <c r="V478" s="1357">
        <f t="shared" si="82"/>
        <v>6.25E-2</v>
      </c>
      <c r="X478" s="1217" t="s">
        <v>1540</v>
      </c>
      <c r="Z478" s="1885" t="s">
        <v>7382</v>
      </c>
      <c r="AA478" s="1562"/>
    </row>
    <row r="479" spans="1:35" ht="13.8">
      <c r="A479" s="1904">
        <v>44773</v>
      </c>
      <c r="B479" s="1265" t="s">
        <v>3473</v>
      </c>
      <c r="C479" s="1265"/>
      <c r="D479" s="1265" t="s">
        <v>3740</v>
      </c>
      <c r="E479" s="1265" t="s">
        <v>3448</v>
      </c>
      <c r="F479" s="1265" t="s">
        <v>3517</v>
      </c>
      <c r="G479" s="1267">
        <v>140000</v>
      </c>
      <c r="H479" s="1853"/>
      <c r="I479" s="1269" t="s">
        <v>3453</v>
      </c>
      <c r="J479" s="1700"/>
      <c r="K479" s="1905">
        <v>10000</v>
      </c>
      <c r="L479" s="1846"/>
      <c r="M479" s="1905">
        <v>20000</v>
      </c>
      <c r="N479" s="1276"/>
      <c r="O479" s="1276">
        <v>20000</v>
      </c>
      <c r="P479" s="1679"/>
      <c r="Q479" s="1276"/>
      <c r="R479" s="1276"/>
      <c r="S479" s="1276"/>
      <c r="T479" s="1276"/>
      <c r="U479" s="1276">
        <f t="shared" si="118"/>
        <v>90000</v>
      </c>
      <c r="V479" s="1383">
        <f t="shared" si="82"/>
        <v>0.6428571428571429</v>
      </c>
      <c r="W479" s="81"/>
      <c r="X479" s="1265" t="s">
        <v>107</v>
      </c>
      <c r="Y479" s="81"/>
      <c r="Z479" s="1906" t="s">
        <v>7383</v>
      </c>
      <c r="AA479" s="81"/>
      <c r="AB479" s="81"/>
      <c r="AC479" s="81"/>
      <c r="AD479" s="81"/>
      <c r="AE479" s="81"/>
      <c r="AF479" s="81"/>
      <c r="AG479" s="81"/>
      <c r="AH479" s="81"/>
      <c r="AI479" s="81"/>
    </row>
    <row r="480" spans="1:35" ht="13.8">
      <c r="A480" s="1884">
        <v>44773</v>
      </c>
      <c r="B480" s="1217" t="s">
        <v>1170</v>
      </c>
      <c r="C480" s="1217" t="s">
        <v>3446</v>
      </c>
      <c r="D480" s="1217" t="s">
        <v>1371</v>
      </c>
      <c r="E480" s="1217" t="s">
        <v>34</v>
      </c>
      <c r="F480" s="1217" t="s">
        <v>3626</v>
      </c>
      <c r="G480" s="1219">
        <v>10000</v>
      </c>
      <c r="H480" s="1853"/>
      <c r="I480" s="1221" t="s">
        <v>3453</v>
      </c>
      <c r="J480" s="1699"/>
      <c r="K480" s="1845" t="e">
        <f ca="1">_xludf.IFS(C480="成田机场",3000,C480="羽田机场",1200,D480="NearMe",1000)</f>
        <v>#NAME?</v>
      </c>
      <c r="L480" s="1846"/>
      <c r="M480" s="1845" t="e">
        <f ca="1">_xludf.IFS(C480="成田机场",4000,C480="羽田机场",1000)</f>
        <v>#NAME?</v>
      </c>
      <c r="N480" s="1239" t="e">
        <f ca="1">(8500-K480-M480)*0.7</f>
        <v>#NAME?</v>
      </c>
      <c r="O480" s="1239"/>
      <c r="P480" s="1670"/>
      <c r="Q480" s="1239"/>
      <c r="R480" s="1239"/>
      <c r="S480" s="1239"/>
      <c r="T480" s="1239"/>
      <c r="U480" s="1239" t="e">
        <f t="shared" ca="1" si="118"/>
        <v>#NAME?</v>
      </c>
      <c r="V480" s="1357" t="e">
        <f t="shared" ca="1" si="82"/>
        <v>#NAME?</v>
      </c>
      <c r="X480" s="1217" t="s">
        <v>1540</v>
      </c>
      <c r="Z480" s="1885" t="s">
        <v>7384</v>
      </c>
      <c r="AA480" s="1562"/>
    </row>
    <row r="481" spans="1:35" ht="13.8">
      <c r="A481" s="1884">
        <v>44773</v>
      </c>
      <c r="B481" s="1217" t="s">
        <v>1906</v>
      </c>
      <c r="C481" s="1217"/>
      <c r="D481" s="1217" t="s">
        <v>3919</v>
      </c>
      <c r="E481" s="1217" t="s">
        <v>45</v>
      </c>
      <c r="F481" s="1217" t="s">
        <v>3449</v>
      </c>
      <c r="G481" s="1219">
        <v>26400</v>
      </c>
      <c r="H481" s="1853"/>
      <c r="I481" s="1221" t="s">
        <v>3453</v>
      </c>
      <c r="J481" s="1699"/>
      <c r="K481" s="1855">
        <f t="shared" ref="K481:K482" si="156">G481*0.12</f>
        <v>3168</v>
      </c>
      <c r="L481" s="1846"/>
      <c r="M481" s="1845"/>
      <c r="N481" s="1239"/>
      <c r="O481" s="1239">
        <v>15600</v>
      </c>
      <c r="P481" s="1670"/>
      <c r="Q481" s="1239"/>
      <c r="R481" s="1239"/>
      <c r="S481" s="1239"/>
      <c r="T481" s="1239"/>
      <c r="U481" s="1239">
        <f t="shared" si="118"/>
        <v>7632</v>
      </c>
      <c r="V481" s="1357">
        <f t="shared" si="82"/>
        <v>0.28909090909090907</v>
      </c>
      <c r="X481" s="1217" t="s">
        <v>27</v>
      </c>
      <c r="Z481" s="1885" t="s">
        <v>7385</v>
      </c>
      <c r="AA481" s="1562"/>
    </row>
    <row r="482" spans="1:35" ht="13.8">
      <c r="A482" s="1884">
        <v>44773</v>
      </c>
      <c r="B482" s="1217" t="s">
        <v>1906</v>
      </c>
      <c r="C482" s="1217"/>
      <c r="D482" s="1217" t="s">
        <v>3919</v>
      </c>
      <c r="E482" s="1217" t="s">
        <v>3289</v>
      </c>
      <c r="F482" s="1217" t="s">
        <v>3486</v>
      </c>
      <c r="G482" s="1219">
        <v>26400</v>
      </c>
      <c r="H482" s="1853"/>
      <c r="I482" s="1221" t="s">
        <v>3453</v>
      </c>
      <c r="J482" s="1874"/>
      <c r="K482" s="1855">
        <f t="shared" si="156"/>
        <v>3168</v>
      </c>
      <c r="L482" s="1846"/>
      <c r="M482" s="1845"/>
      <c r="N482" s="1239"/>
      <c r="O482" s="1239">
        <v>15600</v>
      </c>
      <c r="P482" s="1670"/>
      <c r="Q482" s="1239"/>
      <c r="R482" s="1239"/>
      <c r="S482" s="1239"/>
      <c r="T482" s="1239"/>
      <c r="U482" s="1239">
        <f t="shared" si="118"/>
        <v>7632</v>
      </c>
      <c r="V482" s="1357">
        <f t="shared" si="82"/>
        <v>0.28909090909090907</v>
      </c>
      <c r="X482" s="1217" t="s">
        <v>27</v>
      </c>
      <c r="Z482" s="1885" t="s">
        <v>7386</v>
      </c>
      <c r="AA482" s="1562"/>
    </row>
    <row r="483" spans="1:35" ht="13.8">
      <c r="A483" s="1884">
        <v>44773</v>
      </c>
      <c r="B483" s="1217" t="s">
        <v>570</v>
      </c>
      <c r="C483" s="1217" t="s">
        <v>3456</v>
      </c>
      <c r="D483" s="1217" t="s">
        <v>3503</v>
      </c>
      <c r="E483" s="1217" t="s">
        <v>5661</v>
      </c>
      <c r="F483" s="1217" t="s">
        <v>3492</v>
      </c>
      <c r="G483" s="1219">
        <v>16000</v>
      </c>
      <c r="H483" s="1853"/>
      <c r="I483" s="1221" t="s">
        <v>3453</v>
      </c>
      <c r="J483" s="1699"/>
      <c r="K483" s="1845" t="e">
        <f t="shared" ref="K483:K484" ca="1" si="157">_xludf.IFS(C483="成田机场",3000,C483="羽田机场",1200,D483="NearMe",1000)</f>
        <v>#NAME?</v>
      </c>
      <c r="L483" s="1846"/>
      <c r="M483" s="1845" t="e">
        <f t="shared" ref="M483:M484" ca="1" si="158">_xludf.IFS(C483="成田机场",4000,C483="羽田机场",1000)</f>
        <v>#NAME?</v>
      </c>
      <c r="N483" s="1239" t="e">
        <f t="shared" ref="N483:N484" ca="1" si="159">(15000-K483-M483)*0.7</f>
        <v>#NAME?</v>
      </c>
      <c r="O483" s="1239"/>
      <c r="P483" s="1670"/>
      <c r="Q483" s="1239"/>
      <c r="R483" s="1239"/>
      <c r="S483" s="1239"/>
      <c r="T483" s="1239"/>
      <c r="U483" s="1239" t="e">
        <f t="shared" ca="1" si="118"/>
        <v>#NAME?</v>
      </c>
      <c r="V483" s="1357" t="e">
        <f t="shared" ca="1" si="82"/>
        <v>#NAME?</v>
      </c>
      <c r="X483" s="1217" t="s">
        <v>1540</v>
      </c>
      <c r="Z483" s="1885" t="s">
        <v>7387</v>
      </c>
      <c r="AA483" s="1562"/>
    </row>
    <row r="484" spans="1:35" ht="15">
      <c r="A484" s="1886">
        <v>44773</v>
      </c>
      <c r="B484" s="1246" t="s">
        <v>570</v>
      </c>
      <c r="C484" s="1246" t="s">
        <v>3456</v>
      </c>
      <c r="D484" s="1246" t="s">
        <v>3503</v>
      </c>
      <c r="E484" s="1941" t="s">
        <v>3523</v>
      </c>
      <c r="F484" s="1246" t="s">
        <v>3515</v>
      </c>
      <c r="G484" s="1248">
        <v>20000</v>
      </c>
      <c r="H484" s="1853"/>
      <c r="I484" s="1250" t="s">
        <v>3453</v>
      </c>
      <c r="J484" s="1864"/>
      <c r="K484" s="1865" t="e">
        <f t="shared" ca="1" si="157"/>
        <v>#NAME?</v>
      </c>
      <c r="L484" s="1867"/>
      <c r="M484" s="1865" t="e">
        <f t="shared" ca="1" si="158"/>
        <v>#NAME?</v>
      </c>
      <c r="N484" s="1256" t="e">
        <f t="shared" ca="1" si="159"/>
        <v>#NAME?</v>
      </c>
      <c r="O484" s="1256"/>
      <c r="P484" s="1876"/>
      <c r="Q484" s="1256"/>
      <c r="R484" s="1256"/>
      <c r="S484" s="1256"/>
      <c r="T484" s="1256"/>
      <c r="U484" s="1256" t="e">
        <f t="shared" ca="1" si="118"/>
        <v>#NAME?</v>
      </c>
      <c r="V484" s="1364" t="e">
        <f t="shared" ca="1" si="82"/>
        <v>#NAME?</v>
      </c>
      <c r="W484" s="1260"/>
      <c r="X484" s="1246" t="s">
        <v>1540</v>
      </c>
      <c r="Y484" s="1260"/>
      <c r="Z484" s="1887" t="s">
        <v>7388</v>
      </c>
      <c r="AA484" s="1562"/>
    </row>
    <row r="485" spans="1:35" ht="25.5" customHeight="1">
      <c r="A485" s="1450"/>
      <c r="B485" s="1217"/>
      <c r="E485" s="6"/>
      <c r="G485" s="1239"/>
      <c r="J485" s="1439"/>
      <c r="K485" s="1845" t="e">
        <f ca="1">SUM(K3:K484)</f>
        <v>#NAME?</v>
      </c>
      <c r="L485" s="1846"/>
      <c r="M485" s="1845"/>
      <c r="N485" s="1239"/>
      <c r="O485" s="1239"/>
      <c r="P485" s="1239"/>
      <c r="Q485" s="1239"/>
      <c r="R485" s="1239"/>
      <c r="S485" s="1239"/>
      <c r="T485" s="1239"/>
      <c r="U485" s="1239" t="e">
        <f ca="1">SUM(U3:U484)</f>
        <v>#NAME?</v>
      </c>
      <c r="V485" s="1357"/>
      <c r="Z485" s="1217"/>
      <c r="AA485" s="1562"/>
    </row>
    <row r="486" spans="1:35" ht="13.2">
      <c r="A486" s="1388"/>
      <c r="B486" s="666"/>
      <c r="E486" s="6"/>
      <c r="G486" s="1239"/>
      <c r="J486" s="1439"/>
      <c r="K486" s="1845"/>
      <c r="L486" s="1846"/>
      <c r="M486" s="1845"/>
      <c r="N486" s="1239"/>
      <c r="O486" s="1239"/>
      <c r="P486" s="1239"/>
      <c r="Q486" s="1239"/>
      <c r="R486" s="1239"/>
      <c r="S486" s="1239"/>
      <c r="T486" s="1239"/>
      <c r="U486" s="1239"/>
      <c r="V486" s="1357"/>
      <c r="Z486" s="1217"/>
      <c r="AA486" s="1562"/>
    </row>
    <row r="487" spans="1:35" ht="13.2">
      <c r="A487" s="1388"/>
      <c r="B487" s="666"/>
      <c r="E487" s="6"/>
      <c r="G487" s="1239"/>
      <c r="J487" s="1439"/>
      <c r="K487" s="1845"/>
      <c r="L487" s="1846"/>
      <c r="M487" s="1845"/>
      <c r="N487" s="1239"/>
      <c r="O487" s="1239"/>
      <c r="P487" s="1239"/>
      <c r="Q487" s="1239"/>
      <c r="R487" s="1239"/>
      <c r="S487" s="1239"/>
      <c r="T487" s="1239"/>
      <c r="U487" s="1239"/>
      <c r="V487" s="1357"/>
      <c r="Z487" s="666"/>
      <c r="AA487" s="1562"/>
    </row>
    <row r="488" spans="1:35" ht="39.6">
      <c r="A488" s="2" t="s">
        <v>7862</v>
      </c>
      <c r="B488" s="2" t="s">
        <v>57</v>
      </c>
      <c r="C488" s="1205">
        <v>830500</v>
      </c>
      <c r="D488" s="2" t="s">
        <v>7863</v>
      </c>
      <c r="E488" s="2"/>
      <c r="F488" s="2"/>
      <c r="G488" s="1942" t="s">
        <v>7864</v>
      </c>
      <c r="H488" s="3"/>
      <c r="I488" s="3"/>
      <c r="J488" s="3"/>
      <c r="K488" s="1942" t="s">
        <v>7865</v>
      </c>
      <c r="L488" s="1943"/>
      <c r="M488" s="3" t="s">
        <v>7866</v>
      </c>
      <c r="N488" s="1944" t="s">
        <v>7867</v>
      </c>
      <c r="O488" s="1208"/>
      <c r="P488" s="1208"/>
      <c r="Q488" s="1205"/>
      <c r="R488" s="1205"/>
      <c r="S488" s="1205"/>
      <c r="T488" s="1205"/>
      <c r="U488" s="1205"/>
      <c r="V488" s="1945"/>
      <c r="W488" s="2"/>
      <c r="X488" s="2"/>
      <c r="Y488" s="2"/>
      <c r="Z488" s="2"/>
      <c r="AA488" s="1564"/>
      <c r="AB488" s="2"/>
      <c r="AC488" s="2"/>
      <c r="AD488" s="2"/>
      <c r="AE488" s="2"/>
      <c r="AF488" s="2"/>
      <c r="AG488" s="2"/>
      <c r="AH488" s="2"/>
      <c r="AI488" s="2"/>
    </row>
    <row r="489" spans="1:35" ht="13.2">
      <c r="C489" s="1239">
        <v>190479</v>
      </c>
      <c r="D489" s="10" t="s">
        <v>7868</v>
      </c>
      <c r="E489" s="6"/>
      <c r="G489" s="1946" t="s">
        <v>51</v>
      </c>
      <c r="H489" s="425"/>
      <c r="I489" s="425"/>
      <c r="J489" s="425"/>
      <c r="K489" s="1947">
        <f>67657+5841</f>
        <v>73498</v>
      </c>
      <c r="L489" s="1948"/>
      <c r="M489" s="1947">
        <v>89856</v>
      </c>
      <c r="N489" s="1947">
        <f t="shared" ref="N489:N498" si="160">K489-M489</f>
        <v>-16358</v>
      </c>
      <c r="O489" s="1949">
        <f t="shared" ref="O489:O491" si="161">N489/M489</f>
        <v>-0.18204683048433049</v>
      </c>
      <c r="P489" s="1946"/>
      <c r="Q489" s="1239"/>
      <c r="R489" s="1239"/>
      <c r="S489" s="1239"/>
      <c r="T489" s="1239"/>
      <c r="U489" s="1239"/>
      <c r="V489" s="1357"/>
      <c r="AA489" s="1562"/>
    </row>
    <row r="490" spans="1:35" ht="13.2">
      <c r="C490" s="1239">
        <v>35138</v>
      </c>
      <c r="D490" s="10" t="s">
        <v>7869</v>
      </c>
      <c r="E490" s="6"/>
      <c r="G490" s="1947" t="s">
        <v>6975</v>
      </c>
      <c r="H490" s="425"/>
      <c r="I490" s="425"/>
      <c r="J490" s="425"/>
      <c r="K490" s="1947">
        <f>3935+2979+5488+3221</f>
        <v>15623</v>
      </c>
      <c r="L490" s="1948"/>
      <c r="M490" s="1947">
        <v>16992</v>
      </c>
      <c r="N490" s="1947">
        <f t="shared" si="160"/>
        <v>-1369</v>
      </c>
      <c r="O490" s="1949">
        <f t="shared" si="161"/>
        <v>-8.0567325800376649E-2</v>
      </c>
      <c r="P490" s="1946"/>
      <c r="Q490" s="1239"/>
      <c r="R490" s="1239"/>
      <c r="S490" s="1239"/>
      <c r="T490" s="1239"/>
      <c r="U490" s="1239"/>
      <c r="V490" s="1357"/>
      <c r="AA490" s="1562"/>
    </row>
    <row r="491" spans="1:35" ht="13.2">
      <c r="C491" s="1239">
        <v>46046</v>
      </c>
      <c r="D491" s="10" t="s">
        <v>7870</v>
      </c>
      <c r="E491" s="6"/>
      <c r="G491" s="1946" t="s">
        <v>2700</v>
      </c>
      <c r="H491" s="425"/>
      <c r="I491" s="425"/>
      <c r="J491" s="425"/>
      <c r="K491" s="1947">
        <f>6958+3883</f>
        <v>10841</v>
      </c>
      <c r="L491" s="1948"/>
      <c r="M491" s="1947">
        <v>5184</v>
      </c>
      <c r="N491" s="1947">
        <f t="shared" si="160"/>
        <v>5657</v>
      </c>
      <c r="O491" s="1949">
        <f t="shared" si="161"/>
        <v>1.0912422839506173</v>
      </c>
      <c r="P491" s="1946"/>
      <c r="Q491" s="1239"/>
      <c r="R491" s="1239"/>
      <c r="S491" s="1239"/>
      <c r="T491" s="1239"/>
      <c r="U491" s="1239"/>
      <c r="V491" s="1357"/>
      <c r="AA491" s="1562"/>
    </row>
    <row r="492" spans="1:35" ht="17.25" customHeight="1">
      <c r="B492" s="10" t="s">
        <v>7871</v>
      </c>
      <c r="C492" s="1239">
        <f>SUM(C488:C491)</f>
        <v>1102163</v>
      </c>
      <c r="E492" s="6"/>
      <c r="G492" s="1946" t="s">
        <v>49</v>
      </c>
      <c r="H492" s="425"/>
      <c r="I492" s="425"/>
      <c r="J492" s="425"/>
      <c r="K492" s="1947">
        <v>81030</v>
      </c>
      <c r="L492" s="1948"/>
      <c r="M492" s="1947">
        <v>75168</v>
      </c>
      <c r="N492" s="1947">
        <f t="shared" si="160"/>
        <v>5862</v>
      </c>
      <c r="O492" s="1949"/>
      <c r="P492" s="1946"/>
      <c r="Q492" s="1239"/>
      <c r="R492" s="1239"/>
      <c r="S492" s="1239"/>
      <c r="T492" s="1239"/>
      <c r="U492" s="1239"/>
      <c r="V492" s="1357"/>
      <c r="AA492" s="1562"/>
    </row>
    <row r="493" spans="1:35" ht="13.2">
      <c r="E493" s="6"/>
      <c r="G493" s="1946" t="s">
        <v>7872</v>
      </c>
      <c r="H493" s="425"/>
      <c r="I493" s="425"/>
      <c r="J493" s="425"/>
      <c r="K493" s="1947">
        <f>45441+12302+11538+23561+8870+19682</f>
        <v>121394</v>
      </c>
      <c r="L493" s="1948"/>
      <c r="M493" s="1947">
        <v>95616</v>
      </c>
      <c r="N493" s="1947">
        <f t="shared" si="160"/>
        <v>25778</v>
      </c>
      <c r="O493" s="1949">
        <f t="shared" ref="O493:O495" si="162">N493/M493</f>
        <v>0.26959923025435073</v>
      </c>
      <c r="P493" s="1946"/>
      <c r="Q493" s="1239"/>
      <c r="R493" s="1239"/>
      <c r="S493" s="1239"/>
      <c r="T493" s="1239"/>
      <c r="U493" s="1239"/>
      <c r="V493" s="1357"/>
      <c r="AA493" s="1562"/>
    </row>
    <row r="494" spans="1:35" ht="13.2">
      <c r="E494" s="6"/>
      <c r="G494" s="1946" t="s">
        <v>7873</v>
      </c>
      <c r="H494" s="425"/>
      <c r="I494" s="425"/>
      <c r="J494" s="425"/>
      <c r="K494" s="1947">
        <f>4000+4176+4000</f>
        <v>12176</v>
      </c>
      <c r="L494" s="1948"/>
      <c r="M494" s="1947">
        <v>7776</v>
      </c>
      <c r="N494" s="1947">
        <f t="shared" si="160"/>
        <v>4400</v>
      </c>
      <c r="O494" s="1949">
        <f t="shared" si="162"/>
        <v>0.56584362139917699</v>
      </c>
      <c r="P494" s="1946"/>
      <c r="Q494" s="1239"/>
      <c r="R494" s="1239"/>
      <c r="S494" s="1239"/>
      <c r="T494" s="1239"/>
      <c r="U494" s="1239"/>
      <c r="V494" s="1357"/>
      <c r="AA494" s="1562"/>
    </row>
    <row r="495" spans="1:35" ht="13.2">
      <c r="B495" s="10" t="s">
        <v>3432</v>
      </c>
      <c r="C495" s="1845">
        <v>343398</v>
      </c>
      <c r="D495" s="10" t="s">
        <v>7863</v>
      </c>
      <c r="E495" s="6"/>
      <c r="G495" s="1946" t="s">
        <v>7874</v>
      </c>
      <c r="H495" s="425"/>
      <c r="I495" s="425"/>
      <c r="J495" s="425"/>
      <c r="K495" s="1950">
        <f>8698+4557+22574-3000+24535-4200+3000</f>
        <v>56164</v>
      </c>
      <c r="L495" s="1948"/>
      <c r="M495" s="1947">
        <v>39168</v>
      </c>
      <c r="N495" s="1947">
        <f t="shared" si="160"/>
        <v>16996</v>
      </c>
      <c r="O495" s="1949">
        <f t="shared" si="162"/>
        <v>0.43392565359477125</v>
      </c>
      <c r="P495" s="1946"/>
      <c r="Q495" s="1239"/>
      <c r="R495" s="1239"/>
      <c r="S495" s="1239"/>
      <c r="T495" s="1239"/>
      <c r="U495" s="1239"/>
      <c r="V495" s="1357"/>
      <c r="AA495" s="1562"/>
    </row>
    <row r="496" spans="1:35" ht="13.2">
      <c r="C496" s="1239">
        <v>14140</v>
      </c>
      <c r="D496" s="10" t="s">
        <v>7875</v>
      </c>
      <c r="E496" s="6"/>
      <c r="G496" s="1946" t="s">
        <v>3267</v>
      </c>
      <c r="H496" s="425"/>
      <c r="I496" s="425"/>
      <c r="J496" s="425"/>
      <c r="K496" s="1947">
        <v>79533</v>
      </c>
      <c r="L496" s="1948"/>
      <c r="M496" s="1947">
        <v>77760</v>
      </c>
      <c r="N496" s="1947">
        <f t="shared" si="160"/>
        <v>1773</v>
      </c>
      <c r="O496" s="1946"/>
      <c r="P496" s="1946"/>
      <c r="Q496" s="1239"/>
      <c r="R496" s="1239"/>
      <c r="S496" s="1239"/>
      <c r="T496" s="1239"/>
      <c r="U496" s="1239"/>
      <c r="V496" s="1357"/>
      <c r="AA496" s="1562"/>
    </row>
    <row r="497" spans="3:27" ht="13.2">
      <c r="C497" s="1239">
        <v>1260</v>
      </c>
      <c r="D497" s="10" t="s">
        <v>5566</v>
      </c>
      <c r="E497" s="6"/>
      <c r="G497" s="1946" t="s">
        <v>84</v>
      </c>
      <c r="H497" s="425"/>
      <c r="I497" s="425"/>
      <c r="J497" s="425"/>
      <c r="K497" s="1947">
        <v>34560</v>
      </c>
      <c r="L497" s="1948"/>
      <c r="M497" s="1947">
        <v>26757</v>
      </c>
      <c r="N497" s="1947">
        <f t="shared" si="160"/>
        <v>7803</v>
      </c>
      <c r="O497" s="1946"/>
      <c r="P497" s="1946"/>
      <c r="Q497" s="1239"/>
      <c r="R497" s="1239"/>
      <c r="S497" s="1239"/>
      <c r="T497" s="1239"/>
      <c r="U497" s="1239"/>
      <c r="V497" s="1357"/>
      <c r="AA497" s="1562"/>
    </row>
    <row r="498" spans="3:27" ht="13.2">
      <c r="C498" s="1239">
        <v>129420</v>
      </c>
      <c r="D498" s="10" t="s">
        <v>7876</v>
      </c>
      <c r="E498" s="6"/>
      <c r="G498" s="1946"/>
      <c r="H498" s="425"/>
      <c r="I498" s="425"/>
      <c r="J498" s="425"/>
      <c r="K498" s="1947"/>
      <c r="L498" s="1948"/>
      <c r="M498" s="1947"/>
      <c r="N498" s="1947">
        <f t="shared" si="160"/>
        <v>0</v>
      </c>
      <c r="O498" s="1946"/>
      <c r="P498" s="1946"/>
      <c r="Q498" s="1239"/>
      <c r="R498" s="1239"/>
      <c r="S498" s="1239"/>
      <c r="T498" s="1239"/>
      <c r="U498" s="1239"/>
      <c r="V498" s="1357"/>
      <c r="AA498" s="1562"/>
    </row>
    <row r="499" spans="3:27" ht="13.2">
      <c r="C499" s="1951"/>
      <c r="E499" s="6"/>
      <c r="G499" s="1952">
        <v>0.12</v>
      </c>
      <c r="H499" s="425"/>
      <c r="I499" s="425"/>
      <c r="J499" s="425"/>
      <c r="K499" s="1947"/>
      <c r="L499" s="1948"/>
      <c r="M499" s="1947">
        <v>628704</v>
      </c>
      <c r="N499" s="1949"/>
      <c r="O499" s="1946"/>
      <c r="P499" s="1946"/>
      <c r="Q499" s="1239"/>
      <c r="R499" s="1239"/>
      <c r="S499" s="1239"/>
      <c r="T499" s="1239"/>
      <c r="U499" s="1239"/>
      <c r="V499" s="1357"/>
      <c r="AA499" s="1562"/>
    </row>
    <row r="500" spans="3:27" ht="39.6">
      <c r="E500" s="6"/>
      <c r="G500" s="1942" t="s">
        <v>7877</v>
      </c>
      <c r="H500" s="425"/>
      <c r="I500" s="425"/>
      <c r="J500" s="425"/>
      <c r="K500" s="1947"/>
      <c r="L500" s="1948"/>
      <c r="M500" s="1947">
        <v>475500</v>
      </c>
      <c r="N500" s="1949"/>
      <c r="O500" s="1946"/>
      <c r="P500" s="1946"/>
      <c r="Q500" s="1239"/>
      <c r="R500" s="1239"/>
      <c r="S500" s="1239"/>
      <c r="T500" s="1239"/>
      <c r="U500" s="1239"/>
      <c r="V500" s="1357"/>
      <c r="AA500" s="1562"/>
    </row>
    <row r="501" spans="3:27" ht="13.2">
      <c r="E501" s="6"/>
      <c r="G501" s="1239"/>
      <c r="J501" s="1439"/>
      <c r="K501" s="1845"/>
      <c r="L501" s="1846"/>
      <c r="M501" s="1845"/>
      <c r="N501" s="1953"/>
      <c r="O501" s="1239"/>
      <c r="P501" s="1239"/>
      <c r="Q501" s="1239"/>
      <c r="R501" s="1239"/>
      <c r="S501" s="1239"/>
      <c r="T501" s="1239"/>
      <c r="U501" s="1239"/>
      <c r="V501" s="1357"/>
      <c r="AA501" s="1562"/>
    </row>
    <row r="502" spans="3:27" ht="13.2">
      <c r="E502" s="6"/>
      <c r="G502" s="1239"/>
      <c r="J502" s="1439"/>
      <c r="K502" s="1845"/>
      <c r="L502" s="1846"/>
      <c r="M502" s="1845"/>
      <c r="N502" s="1239"/>
      <c r="O502" s="1239"/>
      <c r="P502" s="1239"/>
      <c r="Q502" s="1239"/>
      <c r="R502" s="1239"/>
      <c r="S502" s="1239"/>
      <c r="T502" s="1239"/>
      <c r="U502" s="1239"/>
      <c r="V502" s="1357"/>
      <c r="AA502" s="1562"/>
    </row>
    <row r="503" spans="3:27" ht="13.2">
      <c r="E503" s="6"/>
      <c r="G503" s="1239"/>
      <c r="J503" s="1439"/>
      <c r="K503" s="1845"/>
      <c r="L503" s="1846"/>
      <c r="M503" s="1845"/>
      <c r="N503" s="1239"/>
      <c r="O503" s="1239"/>
      <c r="P503" s="1239"/>
      <c r="Q503" s="1239"/>
      <c r="R503" s="1239"/>
      <c r="S503" s="1239"/>
      <c r="T503" s="1239"/>
      <c r="U503" s="1239"/>
      <c r="V503" s="1357"/>
      <c r="AA503" s="1562"/>
    </row>
    <row r="504" spans="3:27" ht="13.2">
      <c r="E504" s="6"/>
      <c r="G504" s="1239"/>
      <c r="J504" s="1439"/>
      <c r="K504" s="1845"/>
      <c r="L504" s="1846"/>
      <c r="M504" s="1845"/>
      <c r="N504" s="1239"/>
      <c r="O504" s="1239"/>
      <c r="P504" s="1239"/>
      <c r="Q504" s="1239"/>
      <c r="R504" s="1239"/>
      <c r="S504" s="1239"/>
      <c r="T504" s="1239"/>
      <c r="U504" s="1239"/>
      <c r="V504" s="1357"/>
      <c r="AA504" s="1562"/>
    </row>
    <row r="505" spans="3:27" ht="13.2">
      <c r="E505" s="6"/>
      <c r="G505" s="1239"/>
      <c r="J505" s="1439"/>
      <c r="K505" s="1845"/>
      <c r="L505" s="1846"/>
      <c r="M505" s="1845"/>
      <c r="N505" s="1239"/>
      <c r="O505" s="1239"/>
      <c r="P505" s="1239"/>
      <c r="Q505" s="1239"/>
      <c r="R505" s="1239"/>
      <c r="S505" s="1239"/>
      <c r="T505" s="1239"/>
      <c r="U505" s="1239"/>
      <c r="V505" s="1357"/>
      <c r="AA505" s="1562"/>
    </row>
    <row r="506" spans="3:27" ht="13.2">
      <c r="E506" s="6"/>
      <c r="G506" s="1239"/>
      <c r="J506" s="1439"/>
      <c r="K506" s="1845"/>
      <c r="L506" s="1846"/>
      <c r="M506" s="1845"/>
      <c r="N506" s="1239"/>
      <c r="O506" s="1239"/>
      <c r="P506" s="1239"/>
      <c r="Q506" s="1239"/>
      <c r="R506" s="1239"/>
      <c r="S506" s="1239"/>
      <c r="T506" s="1239"/>
      <c r="U506" s="1239"/>
      <c r="V506" s="1357"/>
      <c r="AA506" s="1562"/>
    </row>
    <row r="507" spans="3:27" ht="13.2">
      <c r="E507" s="6"/>
      <c r="G507" s="1239"/>
      <c r="J507" s="1439"/>
      <c r="K507" s="1845"/>
      <c r="L507" s="1846"/>
      <c r="M507" s="1845"/>
      <c r="N507" s="1239"/>
      <c r="O507" s="1239"/>
      <c r="P507" s="1239"/>
      <c r="Q507" s="1239"/>
      <c r="R507" s="1239"/>
      <c r="S507" s="1239"/>
      <c r="T507" s="1239"/>
      <c r="U507" s="1239"/>
      <c r="V507" s="1357"/>
      <c r="AA507" s="1562"/>
    </row>
    <row r="508" spans="3:27" ht="13.2">
      <c r="E508" s="6"/>
      <c r="G508" s="1239"/>
      <c r="J508" s="1439"/>
      <c r="K508" s="1845"/>
      <c r="L508" s="1846"/>
      <c r="M508" s="1845"/>
      <c r="N508" s="1239"/>
      <c r="O508" s="1239"/>
      <c r="P508" s="1239"/>
      <c r="Q508" s="1239"/>
      <c r="R508" s="1239"/>
      <c r="S508" s="1239"/>
      <c r="T508" s="1239"/>
      <c r="U508" s="1239"/>
      <c r="V508" s="1357"/>
      <c r="AA508" s="1562"/>
    </row>
    <row r="509" spans="3:27" ht="13.2">
      <c r="E509" s="6"/>
      <c r="G509" s="1239"/>
      <c r="J509" s="1439"/>
      <c r="K509" s="1845"/>
      <c r="L509" s="1846"/>
      <c r="M509" s="1845"/>
      <c r="N509" s="1239"/>
      <c r="O509" s="1239"/>
      <c r="P509" s="1239"/>
      <c r="Q509" s="1239"/>
      <c r="R509" s="1239"/>
      <c r="S509" s="1239"/>
      <c r="T509" s="1239"/>
      <c r="U509" s="1239"/>
      <c r="V509" s="1357"/>
      <c r="AA509" s="1562"/>
    </row>
    <row r="510" spans="3:27" ht="13.2">
      <c r="E510" s="6"/>
      <c r="G510" s="1239"/>
      <c r="J510" s="1439"/>
      <c r="K510" s="1845"/>
      <c r="L510" s="1846"/>
      <c r="M510" s="1845"/>
      <c r="N510" s="1239"/>
      <c r="O510" s="1239"/>
      <c r="P510" s="1239"/>
      <c r="Q510" s="1239"/>
      <c r="R510" s="1239"/>
      <c r="S510" s="1239"/>
      <c r="T510" s="1239"/>
      <c r="U510" s="1239"/>
      <c r="V510" s="1357"/>
      <c r="AA510" s="1562"/>
    </row>
    <row r="511" spans="3:27" ht="13.2">
      <c r="E511" s="6"/>
      <c r="G511" s="1239"/>
      <c r="J511" s="1439"/>
      <c r="K511" s="1845"/>
      <c r="L511" s="1846"/>
      <c r="M511" s="1845"/>
      <c r="N511" s="1239"/>
      <c r="O511" s="1239"/>
      <c r="P511" s="1239"/>
      <c r="Q511" s="1239"/>
      <c r="R511" s="1239"/>
      <c r="S511" s="1239"/>
      <c r="T511" s="1239"/>
      <c r="U511" s="1239"/>
      <c r="V511" s="1357"/>
      <c r="AA511" s="1562"/>
    </row>
    <row r="512" spans="3:27" ht="13.2">
      <c r="E512" s="6"/>
      <c r="G512" s="1239"/>
      <c r="J512" s="1439"/>
      <c r="K512" s="1845"/>
      <c r="L512" s="1846"/>
      <c r="M512" s="1845"/>
      <c r="N512" s="1239"/>
      <c r="O512" s="1239"/>
      <c r="P512" s="1239"/>
      <c r="Q512" s="1239"/>
      <c r="R512" s="1239"/>
      <c r="S512" s="1239"/>
      <c r="T512" s="1239"/>
      <c r="U512" s="1239"/>
      <c r="V512" s="1357"/>
      <c r="AA512" s="1562"/>
    </row>
    <row r="513" spans="5:27" ht="13.2">
      <c r="E513" s="6"/>
      <c r="G513" s="1239"/>
      <c r="J513" s="1439"/>
      <c r="K513" s="1845"/>
      <c r="L513" s="1846"/>
      <c r="M513" s="1845"/>
      <c r="N513" s="1239"/>
      <c r="O513" s="1239"/>
      <c r="P513" s="1239"/>
      <c r="Q513" s="1239"/>
      <c r="R513" s="1239"/>
      <c r="S513" s="1239"/>
      <c r="T513" s="1239"/>
      <c r="U513" s="1239"/>
      <c r="V513" s="1357"/>
      <c r="AA513" s="1562"/>
    </row>
    <row r="514" spans="5:27" ht="13.2">
      <c r="E514" s="6"/>
      <c r="G514" s="1239"/>
      <c r="J514" s="1439"/>
      <c r="K514" s="1845"/>
      <c r="L514" s="1846"/>
      <c r="M514" s="1845"/>
      <c r="N514" s="1239"/>
      <c r="O514" s="1239"/>
      <c r="P514" s="1239"/>
      <c r="Q514" s="1239"/>
      <c r="R514" s="1239"/>
      <c r="S514" s="1239"/>
      <c r="T514" s="1239"/>
      <c r="U514" s="1239"/>
      <c r="V514" s="1357"/>
      <c r="AA514" s="1562"/>
    </row>
    <row r="515" spans="5:27" ht="13.2">
      <c r="E515" s="6"/>
      <c r="G515" s="1239"/>
      <c r="J515" s="1439"/>
      <c r="K515" s="1845"/>
      <c r="L515" s="1846"/>
      <c r="M515" s="1845"/>
      <c r="N515" s="1239"/>
      <c r="O515" s="1239"/>
      <c r="P515" s="1239"/>
      <c r="Q515" s="1239"/>
      <c r="R515" s="1239"/>
      <c r="S515" s="1239"/>
      <c r="T515" s="1239"/>
      <c r="U515" s="1239"/>
      <c r="V515" s="1357"/>
      <c r="AA515" s="1562"/>
    </row>
    <row r="516" spans="5:27" ht="13.2">
      <c r="E516" s="6"/>
      <c r="G516" s="1239"/>
      <c r="J516" s="1439"/>
      <c r="K516" s="1845"/>
      <c r="L516" s="1846"/>
      <c r="M516" s="1845"/>
      <c r="N516" s="1239"/>
      <c r="O516" s="1239"/>
      <c r="P516" s="1239"/>
      <c r="Q516" s="1239"/>
      <c r="R516" s="1239"/>
      <c r="S516" s="1239"/>
      <c r="T516" s="1239"/>
      <c r="U516" s="1239"/>
      <c r="V516" s="1357"/>
      <c r="AA516" s="1562"/>
    </row>
    <row r="517" spans="5:27" ht="13.2">
      <c r="E517" s="6"/>
      <c r="G517" s="1239"/>
      <c r="J517" s="1439"/>
      <c r="K517" s="1845"/>
      <c r="L517" s="1846"/>
      <c r="M517" s="1845"/>
      <c r="N517" s="1239"/>
      <c r="O517" s="1239"/>
      <c r="P517" s="1239"/>
      <c r="Q517" s="1239"/>
      <c r="R517" s="1239"/>
      <c r="S517" s="1239"/>
      <c r="T517" s="1239"/>
      <c r="U517" s="1239"/>
      <c r="V517" s="1357"/>
      <c r="AA517" s="1562"/>
    </row>
    <row r="518" spans="5:27" ht="13.2">
      <c r="E518" s="6"/>
      <c r="G518" s="1239"/>
      <c r="J518" s="1439"/>
      <c r="K518" s="1845"/>
      <c r="L518" s="1846"/>
      <c r="M518" s="1845"/>
      <c r="N518" s="1239"/>
      <c r="O518" s="1239"/>
      <c r="P518" s="1239"/>
      <c r="Q518" s="1239"/>
      <c r="R518" s="1239"/>
      <c r="S518" s="1239"/>
      <c r="T518" s="1239"/>
      <c r="U518" s="1239"/>
      <c r="V518" s="1357"/>
      <c r="AA518" s="1562"/>
    </row>
    <row r="519" spans="5:27" ht="13.2">
      <c r="E519" s="6"/>
      <c r="G519" s="1239"/>
      <c r="J519" s="1439"/>
      <c r="K519" s="1845"/>
      <c r="L519" s="1846"/>
      <c r="M519" s="1845"/>
      <c r="N519" s="1239"/>
      <c r="O519" s="1239"/>
      <c r="P519" s="1239"/>
      <c r="Q519" s="1239"/>
      <c r="R519" s="1239"/>
      <c r="S519" s="1239"/>
      <c r="T519" s="1239"/>
      <c r="U519" s="1239"/>
      <c r="V519" s="1357"/>
      <c r="AA519" s="1562"/>
    </row>
    <row r="520" spans="5:27" ht="13.2">
      <c r="E520" s="6"/>
      <c r="G520" s="1239"/>
      <c r="J520" s="1439"/>
      <c r="K520" s="1845"/>
      <c r="L520" s="1846"/>
      <c r="M520" s="1845"/>
      <c r="N520" s="1239"/>
      <c r="O520" s="1239"/>
      <c r="P520" s="1239"/>
      <c r="Q520" s="1239"/>
      <c r="R520" s="1239"/>
      <c r="S520" s="1239"/>
      <c r="T520" s="1239"/>
      <c r="U520" s="1239"/>
      <c r="V520" s="1357"/>
      <c r="AA520" s="1562"/>
    </row>
    <row r="521" spans="5:27" ht="13.2">
      <c r="E521" s="6"/>
      <c r="G521" s="1239"/>
      <c r="J521" s="1439"/>
      <c r="K521" s="1845"/>
      <c r="L521" s="1846"/>
      <c r="M521" s="1845"/>
      <c r="N521" s="1239"/>
      <c r="O521" s="1239"/>
      <c r="P521" s="1239"/>
      <c r="Q521" s="1239"/>
      <c r="R521" s="1239"/>
      <c r="S521" s="1239"/>
      <c r="T521" s="1239"/>
      <c r="U521" s="1239"/>
      <c r="V521" s="1357"/>
      <c r="AA521" s="1562"/>
    </row>
    <row r="522" spans="5:27" ht="13.2">
      <c r="E522" s="6"/>
      <c r="G522" s="1239"/>
      <c r="J522" s="1439"/>
      <c r="K522" s="1845"/>
      <c r="L522" s="1846"/>
      <c r="M522" s="1845"/>
      <c r="N522" s="1239"/>
      <c r="O522" s="1239"/>
      <c r="P522" s="1239"/>
      <c r="Q522" s="1239"/>
      <c r="R522" s="1239"/>
      <c r="S522" s="1239"/>
      <c r="T522" s="1239"/>
      <c r="U522" s="1239"/>
      <c r="V522" s="1357"/>
      <c r="AA522" s="1562"/>
    </row>
    <row r="523" spans="5:27" ht="13.2">
      <c r="E523" s="6"/>
      <c r="G523" s="1239"/>
      <c r="J523" s="1439"/>
      <c r="K523" s="1845"/>
      <c r="L523" s="1846"/>
      <c r="M523" s="1845"/>
      <c r="N523" s="1239"/>
      <c r="O523" s="1239"/>
      <c r="P523" s="1239"/>
      <c r="Q523" s="1239"/>
      <c r="R523" s="1239"/>
      <c r="S523" s="1239"/>
      <c r="T523" s="1239"/>
      <c r="U523" s="1239"/>
      <c r="V523" s="1357"/>
      <c r="AA523" s="1562"/>
    </row>
    <row r="524" spans="5:27" ht="13.2">
      <c r="E524" s="6"/>
      <c r="G524" s="1239"/>
      <c r="J524" s="1439"/>
      <c r="K524" s="1845"/>
      <c r="L524" s="1846"/>
      <c r="M524" s="1845"/>
      <c r="N524" s="1239"/>
      <c r="O524" s="1239"/>
      <c r="P524" s="1239"/>
      <c r="Q524" s="1239"/>
      <c r="R524" s="1239"/>
      <c r="S524" s="1239"/>
      <c r="T524" s="1239"/>
      <c r="U524" s="1239"/>
      <c r="V524" s="1357"/>
      <c r="AA524" s="1562"/>
    </row>
    <row r="525" spans="5:27" ht="13.2">
      <c r="E525" s="6"/>
      <c r="G525" s="1239"/>
      <c r="J525" s="1439"/>
      <c r="K525" s="1845"/>
      <c r="L525" s="1846"/>
      <c r="M525" s="1845"/>
      <c r="N525" s="1239"/>
      <c r="O525" s="1239"/>
      <c r="P525" s="1239"/>
      <c r="Q525" s="1239"/>
      <c r="R525" s="1239"/>
      <c r="S525" s="1239"/>
      <c r="T525" s="1239"/>
      <c r="U525" s="1239"/>
      <c r="V525" s="1357"/>
      <c r="AA525" s="1562"/>
    </row>
    <row r="526" spans="5:27" ht="13.2">
      <c r="E526" s="6"/>
      <c r="G526" s="1239"/>
      <c r="J526" s="1439"/>
      <c r="K526" s="1845"/>
      <c r="L526" s="1846"/>
      <c r="M526" s="1845"/>
      <c r="N526" s="1239"/>
      <c r="O526" s="1239"/>
      <c r="P526" s="1239"/>
      <c r="Q526" s="1239"/>
      <c r="R526" s="1239"/>
      <c r="S526" s="1239"/>
      <c r="T526" s="1239"/>
      <c r="U526" s="1239"/>
      <c r="V526" s="1357"/>
      <c r="AA526" s="1562"/>
    </row>
    <row r="527" spans="5:27" ht="13.2">
      <c r="E527" s="6"/>
      <c r="G527" s="1239"/>
      <c r="J527" s="1439"/>
      <c r="K527" s="1845"/>
      <c r="L527" s="1846"/>
      <c r="M527" s="1845"/>
      <c r="N527" s="1239"/>
      <c r="O527" s="1239"/>
      <c r="P527" s="1239"/>
      <c r="Q527" s="1239"/>
      <c r="R527" s="1239"/>
      <c r="S527" s="1239"/>
      <c r="T527" s="1239"/>
      <c r="U527" s="1239"/>
      <c r="V527" s="1357"/>
      <c r="AA527" s="1562"/>
    </row>
    <row r="528" spans="5:27" ht="13.2">
      <c r="E528" s="6"/>
      <c r="G528" s="1239"/>
      <c r="J528" s="1439"/>
      <c r="K528" s="1845"/>
      <c r="L528" s="1846"/>
      <c r="M528" s="1845"/>
      <c r="N528" s="1239"/>
      <c r="O528" s="1239"/>
      <c r="P528" s="1239"/>
      <c r="Q528" s="1239"/>
      <c r="R528" s="1239"/>
      <c r="S528" s="1239"/>
      <c r="T528" s="1239"/>
      <c r="U528" s="1239"/>
      <c r="V528" s="1357"/>
      <c r="AA528" s="1562"/>
    </row>
    <row r="529" spans="5:27" ht="13.2">
      <c r="E529" s="6"/>
      <c r="G529" s="1239"/>
      <c r="J529" s="1439"/>
      <c r="K529" s="1845"/>
      <c r="L529" s="1846"/>
      <c r="M529" s="1845"/>
      <c r="N529" s="1239"/>
      <c r="O529" s="1239"/>
      <c r="P529" s="1239"/>
      <c r="Q529" s="1239"/>
      <c r="R529" s="1239"/>
      <c r="S529" s="1239"/>
      <c r="T529" s="1239"/>
      <c r="U529" s="1239"/>
      <c r="V529" s="1357"/>
      <c r="AA529" s="1562"/>
    </row>
    <row r="530" spans="5:27" ht="13.2">
      <c r="E530" s="6"/>
      <c r="G530" s="1239"/>
      <c r="J530" s="1439"/>
      <c r="K530" s="1845"/>
      <c r="L530" s="1846"/>
      <c r="M530" s="1845"/>
      <c r="N530" s="1239"/>
      <c r="O530" s="1239"/>
      <c r="P530" s="1239"/>
      <c r="Q530" s="1239"/>
      <c r="R530" s="1239"/>
      <c r="S530" s="1239"/>
      <c r="T530" s="1239"/>
      <c r="U530" s="1239"/>
      <c r="V530" s="1357"/>
      <c r="AA530" s="1562"/>
    </row>
    <row r="531" spans="5:27" ht="13.2">
      <c r="E531" s="6"/>
      <c r="G531" s="1239"/>
      <c r="J531" s="1439"/>
      <c r="K531" s="1845"/>
      <c r="L531" s="1846"/>
      <c r="M531" s="1845"/>
      <c r="N531" s="1239"/>
      <c r="O531" s="1239"/>
      <c r="P531" s="1239"/>
      <c r="Q531" s="1239"/>
      <c r="R531" s="1239"/>
      <c r="S531" s="1239"/>
      <c r="T531" s="1239"/>
      <c r="U531" s="1239"/>
      <c r="V531" s="1357"/>
      <c r="AA531" s="1562"/>
    </row>
    <row r="532" spans="5:27" ht="13.2">
      <c r="E532" s="6"/>
      <c r="G532" s="1239"/>
      <c r="J532" s="1439"/>
      <c r="K532" s="1845"/>
      <c r="L532" s="1846"/>
      <c r="M532" s="1845"/>
      <c r="N532" s="1239"/>
      <c r="O532" s="1239"/>
      <c r="P532" s="1239"/>
      <c r="Q532" s="1239"/>
      <c r="R532" s="1239"/>
      <c r="S532" s="1239"/>
      <c r="T532" s="1239"/>
      <c r="U532" s="1239"/>
      <c r="V532" s="1357"/>
      <c r="AA532" s="1562"/>
    </row>
    <row r="533" spans="5:27" ht="13.2">
      <c r="E533" s="6"/>
      <c r="G533" s="1239"/>
      <c r="J533" s="1439"/>
      <c r="K533" s="1845"/>
      <c r="L533" s="1846"/>
      <c r="M533" s="1845"/>
      <c r="N533" s="1239"/>
      <c r="O533" s="1239"/>
      <c r="P533" s="1239"/>
      <c r="Q533" s="1239"/>
      <c r="R533" s="1239"/>
      <c r="S533" s="1239"/>
      <c r="T533" s="1239"/>
      <c r="U533" s="1239"/>
      <c r="V533" s="1357"/>
      <c r="AA533" s="1562"/>
    </row>
    <row r="534" spans="5:27" ht="13.2">
      <c r="E534" s="6"/>
      <c r="G534" s="1239"/>
      <c r="J534" s="1439"/>
      <c r="K534" s="1845"/>
      <c r="L534" s="1846"/>
      <c r="M534" s="1845"/>
      <c r="N534" s="1239"/>
      <c r="O534" s="1239"/>
      <c r="P534" s="1239"/>
      <c r="Q534" s="1239"/>
      <c r="R534" s="1239"/>
      <c r="S534" s="1239"/>
      <c r="T534" s="1239"/>
      <c r="U534" s="1239"/>
      <c r="V534" s="1357"/>
      <c r="AA534" s="1562"/>
    </row>
    <row r="535" spans="5:27" ht="13.2">
      <c r="E535" s="6"/>
      <c r="G535" s="1239"/>
      <c r="J535" s="1439"/>
      <c r="K535" s="1845"/>
      <c r="L535" s="1846"/>
      <c r="M535" s="1845"/>
      <c r="N535" s="1239"/>
      <c r="O535" s="1239"/>
      <c r="P535" s="1239"/>
      <c r="Q535" s="1239"/>
      <c r="R535" s="1239"/>
      <c r="S535" s="1239"/>
      <c r="T535" s="1239"/>
      <c r="U535" s="1239"/>
      <c r="V535" s="1357"/>
      <c r="AA535" s="1562"/>
    </row>
    <row r="536" spans="5:27" ht="13.2">
      <c r="E536" s="6"/>
      <c r="G536" s="1239"/>
      <c r="J536" s="1439"/>
      <c r="K536" s="1845"/>
      <c r="L536" s="1846"/>
      <c r="M536" s="1845"/>
      <c r="N536" s="1239"/>
      <c r="O536" s="1239"/>
      <c r="P536" s="1239"/>
      <c r="Q536" s="1239"/>
      <c r="R536" s="1239"/>
      <c r="S536" s="1239"/>
      <c r="T536" s="1239"/>
      <c r="U536" s="1239"/>
      <c r="V536" s="1357"/>
      <c r="AA536" s="1562"/>
    </row>
    <row r="537" spans="5:27" ht="13.2">
      <c r="E537" s="6"/>
      <c r="G537" s="1239"/>
      <c r="J537" s="1439"/>
      <c r="K537" s="1845"/>
      <c r="L537" s="1846"/>
      <c r="M537" s="1845"/>
      <c r="N537" s="1239"/>
      <c r="O537" s="1239"/>
      <c r="P537" s="1239"/>
      <c r="Q537" s="1239"/>
      <c r="R537" s="1239"/>
      <c r="S537" s="1239"/>
      <c r="T537" s="1239"/>
      <c r="U537" s="1239"/>
      <c r="V537" s="1357"/>
      <c r="AA537" s="1562"/>
    </row>
    <row r="538" spans="5:27" ht="13.2">
      <c r="E538" s="6"/>
      <c r="G538" s="1239"/>
      <c r="J538" s="1439"/>
      <c r="K538" s="1845"/>
      <c r="L538" s="1846"/>
      <c r="M538" s="1845"/>
      <c r="N538" s="1239"/>
      <c r="O538" s="1239"/>
      <c r="P538" s="1239"/>
      <c r="Q538" s="1239"/>
      <c r="R538" s="1239"/>
      <c r="S538" s="1239"/>
      <c r="T538" s="1239"/>
      <c r="U538" s="1239"/>
      <c r="V538" s="1357"/>
      <c r="AA538" s="1562"/>
    </row>
    <row r="539" spans="5:27" ht="13.2">
      <c r="E539" s="6"/>
      <c r="G539" s="1239"/>
      <c r="J539" s="1439"/>
      <c r="K539" s="1845"/>
      <c r="L539" s="1846"/>
      <c r="M539" s="1845"/>
      <c r="N539" s="1239"/>
      <c r="O539" s="1239"/>
      <c r="P539" s="1239"/>
      <c r="Q539" s="1239"/>
      <c r="R539" s="1239"/>
      <c r="S539" s="1239"/>
      <c r="T539" s="1239"/>
      <c r="U539" s="1239"/>
      <c r="V539" s="1357"/>
      <c r="AA539" s="1562"/>
    </row>
    <row r="540" spans="5:27" ht="13.2">
      <c r="E540" s="6"/>
      <c r="G540" s="1239"/>
      <c r="J540" s="1439"/>
      <c r="K540" s="1845"/>
      <c r="L540" s="1846"/>
      <c r="M540" s="1845"/>
      <c r="N540" s="1239"/>
      <c r="O540" s="1239"/>
      <c r="P540" s="1239"/>
      <c r="Q540" s="1239"/>
      <c r="R540" s="1239"/>
      <c r="S540" s="1239"/>
      <c r="T540" s="1239"/>
      <c r="U540" s="1239"/>
      <c r="V540" s="1357"/>
      <c r="AA540" s="1562"/>
    </row>
    <row r="541" spans="5:27" ht="13.2">
      <c r="E541" s="6"/>
      <c r="G541" s="1239"/>
      <c r="J541" s="1439"/>
      <c r="K541" s="1845"/>
      <c r="L541" s="1846"/>
      <c r="M541" s="1845"/>
      <c r="N541" s="1239"/>
      <c r="O541" s="1239"/>
      <c r="P541" s="1239"/>
      <c r="Q541" s="1239"/>
      <c r="R541" s="1239"/>
      <c r="S541" s="1239"/>
      <c r="T541" s="1239"/>
      <c r="U541" s="1239"/>
      <c r="V541" s="1357"/>
      <c r="AA541" s="1562"/>
    </row>
    <row r="542" spans="5:27" ht="13.2">
      <c r="E542" s="6"/>
      <c r="G542" s="1239"/>
      <c r="J542" s="1439"/>
      <c r="K542" s="1845"/>
      <c r="L542" s="1846"/>
      <c r="M542" s="1845"/>
      <c r="N542" s="1239"/>
      <c r="O542" s="1239"/>
      <c r="P542" s="1239"/>
      <c r="Q542" s="1239"/>
      <c r="R542" s="1239"/>
      <c r="S542" s="1239"/>
      <c r="T542" s="1239"/>
      <c r="U542" s="1239"/>
      <c r="V542" s="1357"/>
      <c r="AA542" s="1562"/>
    </row>
    <row r="543" spans="5:27" ht="13.2">
      <c r="E543" s="6"/>
      <c r="G543" s="1239"/>
      <c r="J543" s="1439"/>
      <c r="K543" s="1845"/>
      <c r="L543" s="1846"/>
      <c r="M543" s="1845"/>
      <c r="N543" s="1239"/>
      <c r="O543" s="1239"/>
      <c r="P543" s="1239"/>
      <c r="Q543" s="1239"/>
      <c r="R543" s="1239"/>
      <c r="S543" s="1239"/>
      <c r="T543" s="1239"/>
      <c r="U543" s="1239"/>
      <c r="V543" s="1357"/>
      <c r="AA543" s="1562"/>
    </row>
    <row r="544" spans="5:27" ht="13.2">
      <c r="E544" s="6"/>
      <c r="G544" s="1239"/>
      <c r="J544" s="1439"/>
      <c r="K544" s="1845"/>
      <c r="L544" s="1846"/>
      <c r="M544" s="1845"/>
      <c r="N544" s="1239"/>
      <c r="O544" s="1239"/>
      <c r="P544" s="1239"/>
      <c r="Q544" s="1239"/>
      <c r="R544" s="1239"/>
      <c r="S544" s="1239"/>
      <c r="T544" s="1239"/>
      <c r="U544" s="1239"/>
      <c r="V544" s="1357"/>
      <c r="AA544" s="1562"/>
    </row>
    <row r="545" spans="5:27" ht="13.2">
      <c r="E545" s="6"/>
      <c r="G545" s="1239"/>
      <c r="J545" s="1439"/>
      <c r="K545" s="1845"/>
      <c r="L545" s="1846"/>
      <c r="M545" s="1845"/>
      <c r="N545" s="1239"/>
      <c r="O545" s="1239"/>
      <c r="P545" s="1239"/>
      <c r="Q545" s="1239"/>
      <c r="R545" s="1239"/>
      <c r="S545" s="1239"/>
      <c r="T545" s="1239"/>
      <c r="U545" s="1239"/>
      <c r="V545" s="1357"/>
      <c r="AA545" s="1562"/>
    </row>
    <row r="546" spans="5:27" ht="13.2">
      <c r="E546" s="6"/>
      <c r="G546" s="1239"/>
      <c r="J546" s="1439"/>
      <c r="K546" s="1845"/>
      <c r="L546" s="1846"/>
      <c r="M546" s="1845"/>
      <c r="N546" s="1239"/>
      <c r="O546" s="1239"/>
      <c r="P546" s="1239"/>
      <c r="Q546" s="1239"/>
      <c r="R546" s="1239"/>
      <c r="S546" s="1239"/>
      <c r="T546" s="1239"/>
      <c r="U546" s="1239"/>
      <c r="V546" s="1357"/>
      <c r="AA546" s="1562"/>
    </row>
    <row r="547" spans="5:27" ht="13.2">
      <c r="E547" s="6"/>
      <c r="G547" s="1239"/>
      <c r="J547" s="1439"/>
      <c r="K547" s="1845"/>
      <c r="L547" s="1846"/>
      <c r="M547" s="1845"/>
      <c r="N547" s="1239"/>
      <c r="O547" s="1239"/>
      <c r="P547" s="1239"/>
      <c r="Q547" s="1239"/>
      <c r="R547" s="1239"/>
      <c r="S547" s="1239"/>
      <c r="T547" s="1239"/>
      <c r="U547" s="1239"/>
      <c r="V547" s="1357"/>
      <c r="AA547" s="1562"/>
    </row>
    <row r="548" spans="5:27" ht="13.2">
      <c r="E548" s="6"/>
      <c r="G548" s="1239"/>
      <c r="J548" s="1439"/>
      <c r="K548" s="1845"/>
      <c r="L548" s="1846"/>
      <c r="M548" s="1845"/>
      <c r="N548" s="1239"/>
      <c r="O548" s="1239"/>
      <c r="P548" s="1239"/>
      <c r="Q548" s="1239"/>
      <c r="R548" s="1239"/>
      <c r="S548" s="1239"/>
      <c r="T548" s="1239"/>
      <c r="U548" s="1239"/>
      <c r="V548" s="1357"/>
      <c r="AA548" s="1562"/>
    </row>
    <row r="549" spans="5:27" ht="13.2">
      <c r="E549" s="6"/>
      <c r="G549" s="1239"/>
      <c r="J549" s="1439"/>
      <c r="K549" s="1845"/>
      <c r="L549" s="1846"/>
      <c r="M549" s="1845"/>
      <c r="N549" s="1239"/>
      <c r="O549" s="1239"/>
      <c r="P549" s="1239"/>
      <c r="Q549" s="1239"/>
      <c r="R549" s="1239"/>
      <c r="S549" s="1239"/>
      <c r="T549" s="1239"/>
      <c r="U549" s="1239"/>
      <c r="V549" s="1357"/>
      <c r="AA549" s="1562"/>
    </row>
    <row r="550" spans="5:27" ht="13.2">
      <c r="E550" s="6"/>
      <c r="G550" s="1239"/>
      <c r="J550" s="1439"/>
      <c r="K550" s="1845"/>
      <c r="L550" s="1846"/>
      <c r="M550" s="1845"/>
      <c r="N550" s="1239"/>
      <c r="O550" s="1239"/>
      <c r="P550" s="1239"/>
      <c r="Q550" s="1239"/>
      <c r="R550" s="1239"/>
      <c r="S550" s="1239"/>
      <c r="T550" s="1239"/>
      <c r="U550" s="1239"/>
      <c r="V550" s="1357"/>
      <c r="AA550" s="1562"/>
    </row>
    <row r="551" spans="5:27" ht="13.2">
      <c r="E551" s="6"/>
      <c r="G551" s="1239"/>
      <c r="J551" s="1439"/>
      <c r="K551" s="1845"/>
      <c r="L551" s="1846"/>
      <c r="M551" s="1845"/>
      <c r="N551" s="1239"/>
      <c r="O551" s="1239"/>
      <c r="P551" s="1239"/>
      <c r="Q551" s="1239"/>
      <c r="R551" s="1239"/>
      <c r="S551" s="1239"/>
      <c r="T551" s="1239"/>
      <c r="U551" s="1239"/>
      <c r="V551" s="1357"/>
      <c r="AA551" s="1562"/>
    </row>
    <row r="552" spans="5:27" ht="13.2">
      <c r="E552" s="6"/>
      <c r="G552" s="1239"/>
      <c r="J552" s="1439"/>
      <c r="K552" s="1845"/>
      <c r="L552" s="1846"/>
      <c r="M552" s="1845"/>
      <c r="N552" s="1239"/>
      <c r="O552" s="1239"/>
      <c r="P552" s="1239"/>
      <c r="Q552" s="1239"/>
      <c r="R552" s="1239"/>
      <c r="S552" s="1239"/>
      <c r="T552" s="1239"/>
      <c r="U552" s="1239"/>
      <c r="V552" s="1357"/>
      <c r="AA552" s="1562"/>
    </row>
    <row r="553" spans="5:27" ht="13.2">
      <c r="E553" s="6"/>
      <c r="G553" s="1239"/>
      <c r="J553" s="1439"/>
      <c r="K553" s="1845"/>
      <c r="L553" s="1846"/>
      <c r="M553" s="1845"/>
      <c r="N553" s="1239"/>
      <c r="O553" s="1239"/>
      <c r="P553" s="1239"/>
      <c r="Q553" s="1239"/>
      <c r="R553" s="1239"/>
      <c r="S553" s="1239"/>
      <c r="T553" s="1239"/>
      <c r="U553" s="1239"/>
      <c r="V553" s="1357"/>
      <c r="AA553" s="1562"/>
    </row>
    <row r="554" spans="5:27" ht="13.2">
      <c r="E554" s="6"/>
      <c r="G554" s="1239"/>
      <c r="J554" s="1439"/>
      <c r="K554" s="1845"/>
      <c r="L554" s="1846"/>
      <c r="M554" s="1845"/>
      <c r="N554" s="1239"/>
      <c r="O554" s="1239"/>
      <c r="P554" s="1239"/>
      <c r="Q554" s="1239"/>
      <c r="R554" s="1239"/>
      <c r="S554" s="1239"/>
      <c r="T554" s="1239"/>
      <c r="U554" s="1239"/>
      <c r="V554" s="1357"/>
      <c r="AA554" s="1562"/>
    </row>
    <row r="555" spans="5:27" ht="13.2">
      <c r="E555" s="6"/>
      <c r="G555" s="1239"/>
      <c r="J555" s="1439"/>
      <c r="K555" s="1845"/>
      <c r="L555" s="1846"/>
      <c r="M555" s="1845"/>
      <c r="N555" s="1239"/>
      <c r="O555" s="1239"/>
      <c r="P555" s="1239"/>
      <c r="Q555" s="1239"/>
      <c r="R555" s="1239"/>
      <c r="S555" s="1239"/>
      <c r="T555" s="1239"/>
      <c r="U555" s="1239"/>
      <c r="V555" s="1357"/>
      <c r="AA555" s="1562"/>
    </row>
    <row r="556" spans="5:27" ht="13.2">
      <c r="E556" s="6"/>
      <c r="G556" s="1239"/>
      <c r="J556" s="1439"/>
      <c r="K556" s="1845"/>
      <c r="L556" s="1846"/>
      <c r="M556" s="1845"/>
      <c r="N556" s="1239"/>
      <c r="O556" s="1239"/>
      <c r="P556" s="1239"/>
      <c r="Q556" s="1239"/>
      <c r="R556" s="1239"/>
      <c r="S556" s="1239"/>
      <c r="T556" s="1239"/>
      <c r="U556" s="1239"/>
      <c r="V556" s="1357"/>
      <c r="AA556" s="1562"/>
    </row>
    <row r="557" spans="5:27" ht="13.2">
      <c r="E557" s="6"/>
      <c r="G557" s="1239"/>
      <c r="J557" s="1439"/>
      <c r="K557" s="1845"/>
      <c r="L557" s="1846"/>
      <c r="M557" s="1845"/>
      <c r="N557" s="1239"/>
      <c r="O557" s="1239"/>
      <c r="P557" s="1239"/>
      <c r="Q557" s="1239"/>
      <c r="R557" s="1239"/>
      <c r="S557" s="1239"/>
      <c r="T557" s="1239"/>
      <c r="U557" s="1239"/>
      <c r="V557" s="1357"/>
      <c r="AA557" s="1562"/>
    </row>
    <row r="558" spans="5:27" ht="13.2">
      <c r="E558" s="6"/>
      <c r="G558" s="1239"/>
      <c r="J558" s="1439"/>
      <c r="K558" s="1845"/>
      <c r="L558" s="1846"/>
      <c r="M558" s="1845"/>
      <c r="N558" s="1239"/>
      <c r="O558" s="1239"/>
      <c r="P558" s="1239"/>
      <c r="Q558" s="1239"/>
      <c r="R558" s="1239"/>
      <c r="S558" s="1239"/>
      <c r="T558" s="1239"/>
      <c r="U558" s="1239"/>
      <c r="V558" s="1357"/>
      <c r="AA558" s="1562"/>
    </row>
    <row r="559" spans="5:27" ht="13.2">
      <c r="E559" s="6"/>
      <c r="G559" s="1239"/>
      <c r="J559" s="1439"/>
      <c r="K559" s="1845"/>
      <c r="L559" s="1846"/>
      <c r="M559" s="1845"/>
      <c r="N559" s="1239"/>
      <c r="O559" s="1239"/>
      <c r="P559" s="1239"/>
      <c r="Q559" s="1239"/>
      <c r="R559" s="1239"/>
      <c r="S559" s="1239"/>
      <c r="T559" s="1239"/>
      <c r="U559" s="1239"/>
      <c r="V559" s="1357"/>
      <c r="AA559" s="1562"/>
    </row>
    <row r="560" spans="5:27" ht="13.2">
      <c r="E560" s="6"/>
      <c r="G560" s="1239"/>
      <c r="J560" s="1439"/>
      <c r="K560" s="1845"/>
      <c r="L560" s="1846"/>
      <c r="M560" s="1845"/>
      <c r="N560" s="1239"/>
      <c r="O560" s="1239"/>
      <c r="P560" s="1239"/>
      <c r="Q560" s="1239"/>
      <c r="R560" s="1239"/>
      <c r="S560" s="1239"/>
      <c r="T560" s="1239"/>
      <c r="U560" s="1239"/>
      <c r="V560" s="1357"/>
      <c r="AA560" s="1562"/>
    </row>
    <row r="561" spans="5:27" ht="13.2">
      <c r="E561" s="6"/>
      <c r="G561" s="1239"/>
      <c r="J561" s="1439"/>
      <c r="K561" s="1845"/>
      <c r="L561" s="1846"/>
      <c r="M561" s="1845"/>
      <c r="N561" s="1239"/>
      <c r="O561" s="1239"/>
      <c r="P561" s="1239"/>
      <c r="Q561" s="1239"/>
      <c r="R561" s="1239"/>
      <c r="S561" s="1239"/>
      <c r="T561" s="1239"/>
      <c r="U561" s="1239"/>
      <c r="V561" s="1357"/>
      <c r="AA561" s="1562"/>
    </row>
    <row r="562" spans="5:27" ht="13.2">
      <c r="E562" s="6"/>
      <c r="G562" s="1239"/>
      <c r="J562" s="1439"/>
      <c r="K562" s="1845"/>
      <c r="L562" s="1846"/>
      <c r="M562" s="1845"/>
      <c r="N562" s="1239"/>
      <c r="O562" s="1239"/>
      <c r="P562" s="1239"/>
      <c r="Q562" s="1239"/>
      <c r="R562" s="1239"/>
      <c r="S562" s="1239"/>
      <c r="T562" s="1239"/>
      <c r="U562" s="1239"/>
      <c r="V562" s="1357"/>
      <c r="AA562" s="1562"/>
    </row>
    <row r="563" spans="5:27" ht="13.2">
      <c r="E563" s="6"/>
      <c r="G563" s="1239"/>
      <c r="J563" s="1439"/>
      <c r="K563" s="1845"/>
      <c r="L563" s="1846"/>
      <c r="M563" s="1845"/>
      <c r="N563" s="1239"/>
      <c r="O563" s="1239"/>
      <c r="P563" s="1239"/>
      <c r="Q563" s="1239"/>
      <c r="R563" s="1239"/>
      <c r="S563" s="1239"/>
      <c r="T563" s="1239"/>
      <c r="U563" s="1239"/>
      <c r="V563" s="1357"/>
      <c r="AA563" s="1562"/>
    </row>
    <row r="564" spans="5:27" ht="13.2">
      <c r="E564" s="6"/>
      <c r="G564" s="1239"/>
      <c r="J564" s="1439"/>
      <c r="K564" s="1845"/>
      <c r="L564" s="1846"/>
      <c r="M564" s="1845"/>
      <c r="N564" s="1239"/>
      <c r="O564" s="1239"/>
      <c r="P564" s="1239"/>
      <c r="Q564" s="1239"/>
      <c r="R564" s="1239"/>
      <c r="S564" s="1239"/>
      <c r="T564" s="1239"/>
      <c r="U564" s="1239"/>
      <c r="V564" s="1357"/>
      <c r="AA564" s="1562"/>
    </row>
    <row r="565" spans="5:27" ht="13.2">
      <c r="E565" s="6"/>
      <c r="G565" s="1239"/>
      <c r="J565" s="1439"/>
      <c r="K565" s="1845"/>
      <c r="L565" s="1846"/>
      <c r="M565" s="1845"/>
      <c r="N565" s="1239"/>
      <c r="O565" s="1239"/>
      <c r="P565" s="1239"/>
      <c r="Q565" s="1239"/>
      <c r="R565" s="1239"/>
      <c r="S565" s="1239"/>
      <c r="T565" s="1239"/>
      <c r="U565" s="1239"/>
      <c r="V565" s="1357"/>
      <c r="AA565" s="1562"/>
    </row>
    <row r="566" spans="5:27" ht="13.2">
      <c r="E566" s="6"/>
      <c r="G566" s="1239"/>
      <c r="J566" s="1439"/>
      <c r="K566" s="1845"/>
      <c r="L566" s="1846"/>
      <c r="M566" s="1845"/>
      <c r="N566" s="1239"/>
      <c r="O566" s="1239"/>
      <c r="P566" s="1239"/>
      <c r="Q566" s="1239"/>
      <c r="R566" s="1239"/>
      <c r="S566" s="1239"/>
      <c r="T566" s="1239"/>
      <c r="U566" s="1239"/>
      <c r="V566" s="1357"/>
      <c r="AA566" s="1562"/>
    </row>
    <row r="567" spans="5:27" ht="13.2">
      <c r="E567" s="6"/>
      <c r="G567" s="1239"/>
      <c r="J567" s="1439"/>
      <c r="K567" s="1845"/>
      <c r="L567" s="1846"/>
      <c r="M567" s="1845"/>
      <c r="N567" s="1239"/>
      <c r="O567" s="1239"/>
      <c r="P567" s="1239"/>
      <c r="Q567" s="1239"/>
      <c r="R567" s="1239"/>
      <c r="S567" s="1239"/>
      <c r="T567" s="1239"/>
      <c r="U567" s="1239"/>
      <c r="V567" s="1357"/>
      <c r="AA567" s="1562"/>
    </row>
    <row r="568" spans="5:27" ht="13.2">
      <c r="E568" s="6"/>
      <c r="G568" s="1239"/>
      <c r="J568" s="1439"/>
      <c r="K568" s="1845"/>
      <c r="L568" s="1846"/>
      <c r="M568" s="1845"/>
      <c r="N568" s="1239"/>
      <c r="O568" s="1239"/>
      <c r="P568" s="1239"/>
      <c r="Q568" s="1239"/>
      <c r="R568" s="1239"/>
      <c r="S568" s="1239"/>
      <c r="T568" s="1239"/>
      <c r="U568" s="1239"/>
      <c r="V568" s="1357"/>
      <c r="AA568" s="1562"/>
    </row>
    <row r="569" spans="5:27" ht="13.2">
      <c r="E569" s="6"/>
      <c r="G569" s="1239"/>
      <c r="J569" s="1439"/>
      <c r="K569" s="1845"/>
      <c r="L569" s="1846"/>
      <c r="M569" s="1845"/>
      <c r="N569" s="1239"/>
      <c r="O569" s="1239"/>
      <c r="P569" s="1239"/>
      <c r="Q569" s="1239"/>
      <c r="R569" s="1239"/>
      <c r="S569" s="1239"/>
      <c r="T569" s="1239"/>
      <c r="U569" s="1239"/>
      <c r="V569" s="1357"/>
      <c r="AA569" s="1562"/>
    </row>
    <row r="570" spans="5:27" ht="13.2">
      <c r="E570" s="6"/>
      <c r="G570" s="1239"/>
      <c r="J570" s="1439"/>
      <c r="K570" s="1845"/>
      <c r="L570" s="1846"/>
      <c r="M570" s="1845"/>
      <c r="N570" s="1239"/>
      <c r="O570" s="1239"/>
      <c r="P570" s="1239"/>
      <c r="Q570" s="1239"/>
      <c r="R570" s="1239"/>
      <c r="S570" s="1239"/>
      <c r="T570" s="1239"/>
      <c r="U570" s="1239"/>
      <c r="V570" s="1357"/>
      <c r="AA570" s="1562"/>
    </row>
    <row r="571" spans="5:27" ht="13.2">
      <c r="E571" s="6"/>
      <c r="G571" s="1239"/>
      <c r="J571" s="1439"/>
      <c r="K571" s="1845"/>
      <c r="L571" s="1846"/>
      <c r="M571" s="1845"/>
      <c r="N571" s="1239"/>
      <c r="O571" s="1239"/>
      <c r="P571" s="1239"/>
      <c r="Q571" s="1239"/>
      <c r="R571" s="1239"/>
      <c r="S571" s="1239"/>
      <c r="T571" s="1239"/>
      <c r="U571" s="1239"/>
      <c r="V571" s="1357"/>
      <c r="AA571" s="1562"/>
    </row>
    <row r="572" spans="5:27" ht="13.2">
      <c r="E572" s="6"/>
      <c r="G572" s="1239"/>
      <c r="J572" s="1439"/>
      <c r="K572" s="1845"/>
      <c r="L572" s="1846"/>
      <c r="M572" s="1845"/>
      <c r="N572" s="1239"/>
      <c r="O572" s="1239"/>
      <c r="P572" s="1239"/>
      <c r="Q572" s="1239"/>
      <c r="R572" s="1239"/>
      <c r="S572" s="1239"/>
      <c r="T572" s="1239"/>
      <c r="U572" s="1239"/>
      <c r="V572" s="1357"/>
      <c r="AA572" s="1562"/>
    </row>
    <row r="573" spans="5:27" ht="13.2">
      <c r="E573" s="6"/>
      <c r="G573" s="1239"/>
      <c r="J573" s="1439"/>
      <c r="K573" s="1845"/>
      <c r="L573" s="1846"/>
      <c r="M573" s="1845"/>
      <c r="N573" s="1239"/>
      <c r="O573" s="1239"/>
      <c r="P573" s="1239"/>
      <c r="Q573" s="1239"/>
      <c r="R573" s="1239"/>
      <c r="S573" s="1239"/>
      <c r="T573" s="1239"/>
      <c r="U573" s="1239"/>
      <c r="V573" s="1357"/>
      <c r="AA573" s="1562"/>
    </row>
    <row r="574" spans="5:27" ht="13.2">
      <c r="E574" s="6"/>
      <c r="G574" s="1239"/>
      <c r="J574" s="1439"/>
      <c r="K574" s="1845"/>
      <c r="L574" s="1846"/>
      <c r="M574" s="1845"/>
      <c r="N574" s="1239"/>
      <c r="O574" s="1239"/>
      <c r="P574" s="1239"/>
      <c r="Q574" s="1239"/>
      <c r="R574" s="1239"/>
      <c r="S574" s="1239"/>
      <c r="T574" s="1239"/>
      <c r="U574" s="1239"/>
      <c r="V574" s="1357"/>
      <c r="AA574" s="1562"/>
    </row>
    <row r="575" spans="5:27" ht="13.2">
      <c r="E575" s="6"/>
      <c r="G575" s="1239"/>
      <c r="J575" s="1439"/>
      <c r="K575" s="1845"/>
      <c r="L575" s="1846"/>
      <c r="M575" s="1845"/>
      <c r="N575" s="1239"/>
      <c r="O575" s="1239"/>
      <c r="P575" s="1239"/>
      <c r="Q575" s="1239"/>
      <c r="R575" s="1239"/>
      <c r="S575" s="1239"/>
      <c r="T575" s="1239"/>
      <c r="U575" s="1239"/>
      <c r="V575" s="1357"/>
      <c r="AA575" s="1562"/>
    </row>
    <row r="576" spans="5:27" ht="13.2">
      <c r="E576" s="6"/>
      <c r="G576" s="1239"/>
      <c r="J576" s="1439"/>
      <c r="K576" s="1845"/>
      <c r="L576" s="1846"/>
      <c r="M576" s="1845"/>
      <c r="N576" s="1239"/>
      <c r="O576" s="1239"/>
      <c r="P576" s="1239"/>
      <c r="Q576" s="1239"/>
      <c r="R576" s="1239"/>
      <c r="S576" s="1239"/>
      <c r="T576" s="1239"/>
      <c r="U576" s="1239"/>
      <c r="V576" s="1357"/>
      <c r="AA576" s="1562"/>
    </row>
    <row r="577" spans="5:27" ht="13.2">
      <c r="E577" s="6"/>
      <c r="G577" s="1239"/>
      <c r="J577" s="1439"/>
      <c r="K577" s="1845"/>
      <c r="L577" s="1846"/>
      <c r="M577" s="1845"/>
      <c r="N577" s="1239"/>
      <c r="O577" s="1239"/>
      <c r="P577" s="1239"/>
      <c r="Q577" s="1239"/>
      <c r="R577" s="1239"/>
      <c r="S577" s="1239"/>
      <c r="T577" s="1239"/>
      <c r="U577" s="1239"/>
      <c r="V577" s="1357"/>
      <c r="AA577" s="1562"/>
    </row>
    <row r="578" spans="5:27" ht="13.2">
      <c r="E578" s="6"/>
      <c r="G578" s="1239"/>
      <c r="J578" s="1439"/>
      <c r="K578" s="1845"/>
      <c r="L578" s="1846"/>
      <c r="M578" s="1845"/>
      <c r="N578" s="1239"/>
      <c r="O578" s="1239"/>
      <c r="P578" s="1239"/>
      <c r="Q578" s="1239"/>
      <c r="R578" s="1239"/>
      <c r="S578" s="1239"/>
      <c r="T578" s="1239"/>
      <c r="U578" s="1239"/>
      <c r="V578" s="1357"/>
      <c r="AA578" s="1562"/>
    </row>
    <row r="579" spans="5:27" ht="13.2">
      <c r="E579" s="6"/>
      <c r="G579" s="1239"/>
      <c r="J579" s="1439"/>
      <c r="K579" s="1845"/>
      <c r="L579" s="1846"/>
      <c r="M579" s="1845"/>
      <c r="N579" s="1239"/>
      <c r="O579" s="1239"/>
      <c r="P579" s="1239"/>
      <c r="Q579" s="1239"/>
      <c r="R579" s="1239"/>
      <c r="S579" s="1239"/>
      <c r="T579" s="1239"/>
      <c r="U579" s="1239"/>
      <c r="V579" s="1357"/>
      <c r="AA579" s="1562"/>
    </row>
    <row r="580" spans="5:27" ht="13.2">
      <c r="E580" s="6"/>
      <c r="G580" s="1239"/>
      <c r="J580" s="1439"/>
      <c r="K580" s="1845"/>
      <c r="L580" s="1846"/>
      <c r="M580" s="1845"/>
      <c r="N580" s="1239"/>
      <c r="O580" s="1239"/>
      <c r="P580" s="1239"/>
      <c r="Q580" s="1239"/>
      <c r="R580" s="1239"/>
      <c r="S580" s="1239"/>
      <c r="T580" s="1239"/>
      <c r="U580" s="1239"/>
      <c r="V580" s="1357"/>
      <c r="AA580" s="1562"/>
    </row>
    <row r="581" spans="5:27" ht="13.2">
      <c r="E581" s="6"/>
      <c r="G581" s="1239"/>
      <c r="J581" s="1439"/>
      <c r="K581" s="1845"/>
      <c r="L581" s="1846"/>
      <c r="M581" s="1845"/>
      <c r="N581" s="1239"/>
      <c r="O581" s="1239"/>
      <c r="P581" s="1239"/>
      <c r="Q581" s="1239"/>
      <c r="R581" s="1239"/>
      <c r="S581" s="1239"/>
      <c r="T581" s="1239"/>
      <c r="U581" s="1239"/>
      <c r="V581" s="1357"/>
      <c r="AA581" s="1562"/>
    </row>
    <row r="582" spans="5:27" ht="13.2">
      <c r="E582" s="6"/>
      <c r="G582" s="1239"/>
      <c r="J582" s="1439"/>
      <c r="K582" s="1845"/>
      <c r="L582" s="1846"/>
      <c r="M582" s="1845"/>
      <c r="N582" s="1239"/>
      <c r="O582" s="1239"/>
      <c r="P582" s="1239"/>
      <c r="Q582" s="1239"/>
      <c r="R582" s="1239"/>
      <c r="S582" s="1239"/>
      <c r="T582" s="1239"/>
      <c r="U582" s="1239"/>
      <c r="V582" s="1357"/>
      <c r="AA582" s="1562"/>
    </row>
    <row r="583" spans="5:27" ht="13.2">
      <c r="E583" s="6"/>
      <c r="G583" s="1239"/>
      <c r="J583" s="1439"/>
      <c r="K583" s="1845"/>
      <c r="L583" s="1846"/>
      <c r="M583" s="1845"/>
      <c r="N583" s="1239"/>
      <c r="O583" s="1239"/>
      <c r="P583" s="1239"/>
      <c r="Q583" s="1239"/>
      <c r="R583" s="1239"/>
      <c r="S583" s="1239"/>
      <c r="T583" s="1239"/>
      <c r="U583" s="1239"/>
      <c r="V583" s="1357"/>
      <c r="AA583" s="1562"/>
    </row>
    <row r="584" spans="5:27" ht="13.2">
      <c r="E584" s="6"/>
      <c r="G584" s="1239"/>
      <c r="J584" s="1439"/>
      <c r="K584" s="1845"/>
      <c r="L584" s="1846"/>
      <c r="M584" s="1845"/>
      <c r="N584" s="1239"/>
      <c r="O584" s="1239"/>
      <c r="P584" s="1239"/>
      <c r="Q584" s="1239"/>
      <c r="R584" s="1239"/>
      <c r="S584" s="1239"/>
      <c r="T584" s="1239"/>
      <c r="U584" s="1239"/>
      <c r="V584" s="1357"/>
      <c r="AA584" s="1562"/>
    </row>
    <row r="585" spans="5:27" ht="13.2">
      <c r="E585" s="6"/>
      <c r="G585" s="1239"/>
      <c r="J585" s="1439"/>
      <c r="K585" s="1845"/>
      <c r="L585" s="1846"/>
      <c r="M585" s="1845"/>
      <c r="N585" s="1239"/>
      <c r="O585" s="1239"/>
      <c r="P585" s="1239"/>
      <c r="Q585" s="1239"/>
      <c r="R585" s="1239"/>
      <c r="S585" s="1239"/>
      <c r="T585" s="1239"/>
      <c r="U585" s="1239"/>
      <c r="V585" s="1357"/>
      <c r="AA585" s="1562"/>
    </row>
    <row r="586" spans="5:27" ht="13.2">
      <c r="E586" s="6"/>
      <c r="G586" s="1239"/>
      <c r="J586" s="1439"/>
      <c r="K586" s="1845"/>
      <c r="L586" s="1846"/>
      <c r="M586" s="1845"/>
      <c r="N586" s="1239"/>
      <c r="O586" s="1239"/>
      <c r="P586" s="1239"/>
      <c r="Q586" s="1239"/>
      <c r="R586" s="1239"/>
      <c r="S586" s="1239"/>
      <c r="T586" s="1239"/>
      <c r="U586" s="1239"/>
      <c r="V586" s="1357"/>
      <c r="AA586" s="1562"/>
    </row>
    <row r="587" spans="5:27" ht="13.2">
      <c r="E587" s="6"/>
      <c r="G587" s="1239"/>
      <c r="J587" s="1439"/>
      <c r="K587" s="1845"/>
      <c r="L587" s="1846"/>
      <c r="M587" s="1845"/>
      <c r="N587" s="1239"/>
      <c r="O587" s="1239"/>
      <c r="P587" s="1239"/>
      <c r="Q587" s="1239"/>
      <c r="R587" s="1239"/>
      <c r="S587" s="1239"/>
      <c r="T587" s="1239"/>
      <c r="U587" s="1239"/>
      <c r="V587" s="1357"/>
      <c r="AA587" s="1562"/>
    </row>
    <row r="588" spans="5:27" ht="13.2">
      <c r="E588" s="6"/>
      <c r="G588" s="1239"/>
      <c r="J588" s="1439"/>
      <c r="K588" s="1845"/>
      <c r="L588" s="1846"/>
      <c r="M588" s="1845"/>
      <c r="N588" s="1239"/>
      <c r="O588" s="1239"/>
      <c r="P588" s="1239"/>
      <c r="Q588" s="1239"/>
      <c r="R588" s="1239"/>
      <c r="S588" s="1239"/>
      <c r="T588" s="1239"/>
      <c r="U588" s="1239"/>
      <c r="V588" s="1357"/>
      <c r="AA588" s="1562"/>
    </row>
    <row r="589" spans="5:27" ht="13.2">
      <c r="E589" s="6"/>
      <c r="G589" s="1239"/>
      <c r="J589" s="1439"/>
      <c r="K589" s="1845"/>
      <c r="L589" s="1846"/>
      <c r="M589" s="1845"/>
      <c r="N589" s="1239"/>
      <c r="O589" s="1239"/>
      <c r="P589" s="1239"/>
      <c r="Q589" s="1239"/>
      <c r="R589" s="1239"/>
      <c r="S589" s="1239"/>
      <c r="T589" s="1239"/>
      <c r="U589" s="1239"/>
      <c r="V589" s="1357"/>
      <c r="AA589" s="1562"/>
    </row>
    <row r="590" spans="5:27" ht="13.2">
      <c r="E590" s="6"/>
      <c r="G590" s="1239"/>
      <c r="J590" s="1439"/>
      <c r="K590" s="1845"/>
      <c r="L590" s="1846"/>
      <c r="M590" s="1845"/>
      <c r="N590" s="1239"/>
      <c r="O590" s="1239"/>
      <c r="P590" s="1239"/>
      <c r="Q590" s="1239"/>
      <c r="R590" s="1239"/>
      <c r="S590" s="1239"/>
      <c r="T590" s="1239"/>
      <c r="U590" s="1239"/>
      <c r="V590" s="1357"/>
      <c r="AA590" s="1562"/>
    </row>
    <row r="591" spans="5:27" ht="13.2">
      <c r="E591" s="6"/>
      <c r="G591" s="1239"/>
      <c r="J591" s="1439"/>
      <c r="K591" s="1845"/>
      <c r="L591" s="1846"/>
      <c r="M591" s="1845"/>
      <c r="N591" s="1239"/>
      <c r="O591" s="1239"/>
      <c r="P591" s="1239"/>
      <c r="Q591" s="1239"/>
      <c r="R591" s="1239"/>
      <c r="S591" s="1239"/>
      <c r="T591" s="1239"/>
      <c r="U591" s="1239"/>
      <c r="V591" s="1357"/>
      <c r="AA591" s="1562"/>
    </row>
    <row r="592" spans="5:27" ht="13.2">
      <c r="E592" s="6"/>
      <c r="G592" s="1239"/>
      <c r="J592" s="1439"/>
      <c r="K592" s="1845"/>
      <c r="L592" s="1846"/>
      <c r="M592" s="1845"/>
      <c r="N592" s="1239"/>
      <c r="O592" s="1239"/>
      <c r="P592" s="1239"/>
      <c r="Q592" s="1239"/>
      <c r="R592" s="1239"/>
      <c r="S592" s="1239"/>
      <c r="T592" s="1239"/>
      <c r="U592" s="1239"/>
      <c r="V592" s="1357"/>
      <c r="AA592" s="1562"/>
    </row>
    <row r="593" spans="5:27" ht="13.2">
      <c r="E593" s="6"/>
      <c r="G593" s="1239"/>
      <c r="J593" s="1439"/>
      <c r="K593" s="1845"/>
      <c r="L593" s="1846"/>
      <c r="M593" s="1845"/>
      <c r="N593" s="1239"/>
      <c r="O593" s="1239"/>
      <c r="P593" s="1239"/>
      <c r="Q593" s="1239"/>
      <c r="R593" s="1239"/>
      <c r="S593" s="1239"/>
      <c r="T593" s="1239"/>
      <c r="U593" s="1239"/>
      <c r="V593" s="1357"/>
      <c r="AA593" s="1562"/>
    </row>
    <row r="594" spans="5:27" ht="13.2">
      <c r="E594" s="6"/>
      <c r="G594" s="1239"/>
      <c r="J594" s="1439"/>
      <c r="K594" s="1845"/>
      <c r="L594" s="1846"/>
      <c r="M594" s="1845"/>
      <c r="N594" s="1239"/>
      <c r="O594" s="1239"/>
      <c r="P594" s="1239"/>
      <c r="Q594" s="1239"/>
      <c r="R594" s="1239"/>
      <c r="S594" s="1239"/>
      <c r="T594" s="1239"/>
      <c r="U594" s="1239"/>
      <c r="V594" s="1357"/>
      <c r="AA594" s="1562"/>
    </row>
    <row r="595" spans="5:27" ht="13.2">
      <c r="E595" s="6"/>
      <c r="G595" s="1239"/>
      <c r="J595" s="1439"/>
      <c r="K595" s="1845"/>
      <c r="L595" s="1846"/>
      <c r="M595" s="1845"/>
      <c r="N595" s="1239"/>
      <c r="O595" s="1239"/>
      <c r="P595" s="1239"/>
      <c r="Q595" s="1239"/>
      <c r="R595" s="1239"/>
      <c r="S595" s="1239"/>
      <c r="T595" s="1239"/>
      <c r="U595" s="1239"/>
      <c r="V595" s="1357"/>
      <c r="AA595" s="1562"/>
    </row>
    <row r="596" spans="5:27" ht="13.2">
      <c r="E596" s="6"/>
      <c r="G596" s="1239"/>
      <c r="J596" s="1439"/>
      <c r="K596" s="1845"/>
      <c r="L596" s="1846"/>
      <c r="M596" s="1845"/>
      <c r="N596" s="1239"/>
      <c r="O596" s="1239"/>
      <c r="P596" s="1239"/>
      <c r="Q596" s="1239"/>
      <c r="R596" s="1239"/>
      <c r="S596" s="1239"/>
      <c r="T596" s="1239"/>
      <c r="U596" s="1239"/>
      <c r="V596" s="1357"/>
      <c r="AA596" s="1562"/>
    </row>
    <row r="597" spans="5:27" ht="13.2">
      <c r="E597" s="6"/>
      <c r="G597" s="1239"/>
      <c r="J597" s="1439"/>
      <c r="K597" s="1845"/>
      <c r="L597" s="1846"/>
      <c r="M597" s="1845"/>
      <c r="N597" s="1239"/>
      <c r="O597" s="1239"/>
      <c r="P597" s="1239"/>
      <c r="Q597" s="1239"/>
      <c r="R597" s="1239"/>
      <c r="S597" s="1239"/>
      <c r="T597" s="1239"/>
      <c r="U597" s="1239"/>
      <c r="V597" s="1357"/>
      <c r="AA597" s="1562"/>
    </row>
    <row r="598" spans="5:27" ht="13.2">
      <c r="E598" s="6"/>
      <c r="G598" s="1239"/>
      <c r="J598" s="1439"/>
      <c r="K598" s="1845"/>
      <c r="L598" s="1846"/>
      <c r="M598" s="1845"/>
      <c r="N598" s="1239"/>
      <c r="O598" s="1239"/>
      <c r="P598" s="1239"/>
      <c r="Q598" s="1239"/>
      <c r="R598" s="1239"/>
      <c r="S598" s="1239"/>
      <c r="T598" s="1239"/>
      <c r="U598" s="1239"/>
      <c r="V598" s="1357"/>
      <c r="AA598" s="1562"/>
    </row>
    <row r="599" spans="5:27" ht="13.2">
      <c r="E599" s="6"/>
      <c r="G599" s="1239"/>
      <c r="J599" s="1439"/>
      <c r="K599" s="1845"/>
      <c r="L599" s="1846"/>
      <c r="M599" s="1845"/>
      <c r="N599" s="1239"/>
      <c r="O599" s="1239"/>
      <c r="P599" s="1239"/>
      <c r="Q599" s="1239"/>
      <c r="R599" s="1239"/>
      <c r="S599" s="1239"/>
      <c r="T599" s="1239"/>
      <c r="U599" s="1239"/>
      <c r="V599" s="1357"/>
      <c r="AA599" s="1562"/>
    </row>
    <row r="600" spans="5:27" ht="13.2">
      <c r="E600" s="6"/>
      <c r="G600" s="1239"/>
      <c r="J600" s="1439"/>
      <c r="K600" s="1845"/>
      <c r="L600" s="1846"/>
      <c r="M600" s="1845"/>
      <c r="N600" s="1239"/>
      <c r="O600" s="1239"/>
      <c r="P600" s="1239"/>
      <c r="Q600" s="1239"/>
      <c r="R600" s="1239"/>
      <c r="S600" s="1239"/>
      <c r="T600" s="1239"/>
      <c r="U600" s="1239"/>
      <c r="V600" s="1357"/>
      <c r="AA600" s="1562"/>
    </row>
    <row r="601" spans="5:27" ht="13.2">
      <c r="E601" s="6"/>
      <c r="G601" s="1239"/>
      <c r="J601" s="1439"/>
      <c r="K601" s="1845"/>
      <c r="L601" s="1846"/>
      <c r="M601" s="1845"/>
      <c r="N601" s="1239"/>
      <c r="O601" s="1239"/>
      <c r="P601" s="1239"/>
      <c r="Q601" s="1239"/>
      <c r="R601" s="1239"/>
      <c r="S601" s="1239"/>
      <c r="T601" s="1239"/>
      <c r="U601" s="1239"/>
      <c r="V601" s="1357"/>
      <c r="AA601" s="1562"/>
    </row>
    <row r="602" spans="5:27" ht="13.2">
      <c r="E602" s="6"/>
      <c r="G602" s="1239"/>
      <c r="J602" s="1439"/>
      <c r="K602" s="1845"/>
      <c r="L602" s="1846"/>
      <c r="M602" s="1845"/>
      <c r="N602" s="1239"/>
      <c r="O602" s="1239"/>
      <c r="P602" s="1239"/>
      <c r="Q602" s="1239"/>
      <c r="R602" s="1239"/>
      <c r="S602" s="1239"/>
      <c r="T602" s="1239"/>
      <c r="U602" s="1239"/>
      <c r="V602" s="1357"/>
      <c r="AA602" s="1562"/>
    </row>
    <row r="603" spans="5:27" ht="13.2">
      <c r="E603" s="6"/>
      <c r="G603" s="1239"/>
      <c r="J603" s="1439"/>
      <c r="K603" s="1845"/>
      <c r="L603" s="1846"/>
      <c r="M603" s="1845"/>
      <c r="N603" s="1239"/>
      <c r="O603" s="1239"/>
      <c r="P603" s="1239"/>
      <c r="Q603" s="1239"/>
      <c r="R603" s="1239"/>
      <c r="S603" s="1239"/>
      <c r="T603" s="1239"/>
      <c r="U603" s="1239"/>
      <c r="V603" s="1357"/>
      <c r="AA603" s="1562"/>
    </row>
    <row r="604" spans="5:27" ht="13.2">
      <c r="E604" s="6"/>
      <c r="G604" s="1239"/>
      <c r="J604" s="1439"/>
      <c r="K604" s="1845"/>
      <c r="L604" s="1846"/>
      <c r="M604" s="1845"/>
      <c r="N604" s="1239"/>
      <c r="O604" s="1239"/>
      <c r="P604" s="1239"/>
      <c r="Q604" s="1239"/>
      <c r="R604" s="1239"/>
      <c r="S604" s="1239"/>
      <c r="T604" s="1239"/>
      <c r="U604" s="1239"/>
      <c r="V604" s="1357"/>
      <c r="AA604" s="1562"/>
    </row>
    <row r="605" spans="5:27" ht="13.2">
      <c r="E605" s="6"/>
      <c r="G605" s="1239"/>
      <c r="J605" s="1439"/>
      <c r="K605" s="1845"/>
      <c r="L605" s="1846"/>
      <c r="M605" s="1845"/>
      <c r="N605" s="1239"/>
      <c r="O605" s="1239"/>
      <c r="P605" s="1239"/>
      <c r="Q605" s="1239"/>
      <c r="R605" s="1239"/>
      <c r="S605" s="1239"/>
      <c r="T605" s="1239"/>
      <c r="U605" s="1239"/>
      <c r="V605" s="1357"/>
      <c r="AA605" s="1562"/>
    </row>
    <row r="606" spans="5:27" ht="13.2">
      <c r="E606" s="6"/>
      <c r="G606" s="1239"/>
      <c r="J606" s="1439"/>
      <c r="K606" s="1845"/>
      <c r="L606" s="1846"/>
      <c r="M606" s="1845"/>
      <c r="N606" s="1239"/>
      <c r="O606" s="1239"/>
      <c r="P606" s="1239"/>
      <c r="Q606" s="1239"/>
      <c r="R606" s="1239"/>
      <c r="S606" s="1239"/>
      <c r="T606" s="1239"/>
      <c r="U606" s="1239"/>
      <c r="V606" s="1357"/>
      <c r="AA606" s="1562"/>
    </row>
    <row r="607" spans="5:27" ht="13.2">
      <c r="E607" s="6"/>
      <c r="G607" s="1239"/>
      <c r="J607" s="1439"/>
      <c r="K607" s="1845"/>
      <c r="L607" s="1846"/>
      <c r="M607" s="1845"/>
      <c r="N607" s="1239"/>
      <c r="O607" s="1239"/>
      <c r="P607" s="1239"/>
      <c r="Q607" s="1239"/>
      <c r="R607" s="1239"/>
      <c r="S607" s="1239"/>
      <c r="T607" s="1239"/>
      <c r="U607" s="1239"/>
      <c r="V607" s="1357"/>
      <c r="AA607" s="1562"/>
    </row>
    <row r="608" spans="5:27" ht="13.2">
      <c r="E608" s="6"/>
      <c r="G608" s="1239"/>
      <c r="J608" s="1439"/>
      <c r="K608" s="1845"/>
      <c r="L608" s="1846"/>
      <c r="M608" s="1845"/>
      <c r="N608" s="1239"/>
      <c r="O608" s="1239"/>
      <c r="P608" s="1239"/>
      <c r="Q608" s="1239"/>
      <c r="R608" s="1239"/>
      <c r="S608" s="1239"/>
      <c r="T608" s="1239"/>
      <c r="U608" s="1239"/>
      <c r="V608" s="1357"/>
      <c r="AA608" s="1562"/>
    </row>
    <row r="609" spans="5:27" ht="13.2">
      <c r="E609" s="6"/>
      <c r="G609" s="1239"/>
      <c r="J609" s="1439"/>
      <c r="K609" s="1845"/>
      <c r="L609" s="1846"/>
      <c r="M609" s="1845"/>
      <c r="N609" s="1239"/>
      <c r="O609" s="1239"/>
      <c r="P609" s="1239"/>
      <c r="Q609" s="1239"/>
      <c r="R609" s="1239"/>
      <c r="S609" s="1239"/>
      <c r="T609" s="1239"/>
      <c r="U609" s="1239"/>
      <c r="V609" s="1357"/>
      <c r="AA609" s="1562"/>
    </row>
    <row r="610" spans="5:27" ht="13.2">
      <c r="E610" s="6"/>
      <c r="G610" s="1239"/>
      <c r="J610" s="1439"/>
      <c r="K610" s="1845"/>
      <c r="L610" s="1846"/>
      <c r="M610" s="1845"/>
      <c r="N610" s="1239"/>
      <c r="O610" s="1239"/>
      <c r="P610" s="1239"/>
      <c r="Q610" s="1239"/>
      <c r="R610" s="1239"/>
      <c r="S610" s="1239"/>
      <c r="T610" s="1239"/>
      <c r="U610" s="1239"/>
      <c r="V610" s="1357"/>
      <c r="AA610" s="1562"/>
    </row>
    <row r="611" spans="5:27" ht="13.2">
      <c r="E611" s="6"/>
      <c r="G611" s="1239"/>
      <c r="J611" s="1439"/>
      <c r="K611" s="1845"/>
      <c r="L611" s="1846"/>
      <c r="M611" s="1845"/>
      <c r="N611" s="1239"/>
      <c r="O611" s="1239"/>
      <c r="P611" s="1239"/>
      <c r="Q611" s="1239"/>
      <c r="R611" s="1239"/>
      <c r="S611" s="1239"/>
      <c r="T611" s="1239"/>
      <c r="U611" s="1239"/>
      <c r="V611" s="1357"/>
      <c r="AA611" s="1562"/>
    </row>
    <row r="612" spans="5:27" ht="13.2">
      <c r="E612" s="6"/>
      <c r="G612" s="1239"/>
      <c r="J612" s="1439"/>
      <c r="K612" s="1845"/>
      <c r="L612" s="1846"/>
      <c r="M612" s="1845"/>
      <c r="N612" s="1239"/>
      <c r="O612" s="1239"/>
      <c r="P612" s="1239"/>
      <c r="Q612" s="1239"/>
      <c r="R612" s="1239"/>
      <c r="S612" s="1239"/>
      <c r="T612" s="1239"/>
      <c r="U612" s="1239"/>
      <c r="V612" s="1357"/>
      <c r="AA612" s="1562"/>
    </row>
    <row r="613" spans="5:27" ht="13.2">
      <c r="E613" s="6"/>
      <c r="G613" s="1239"/>
      <c r="J613" s="1439"/>
      <c r="K613" s="1845"/>
      <c r="L613" s="1846"/>
      <c r="M613" s="1845"/>
      <c r="N613" s="1239"/>
      <c r="O613" s="1239"/>
      <c r="P613" s="1239"/>
      <c r="Q613" s="1239"/>
      <c r="R613" s="1239"/>
      <c r="S613" s="1239"/>
      <c r="T613" s="1239"/>
      <c r="U613" s="1239"/>
      <c r="V613" s="1357"/>
      <c r="AA613" s="1562"/>
    </row>
    <row r="614" spans="5:27" ht="13.2">
      <c r="E614" s="6"/>
      <c r="G614" s="1239"/>
      <c r="J614" s="1439"/>
      <c r="K614" s="1845"/>
      <c r="L614" s="1846"/>
      <c r="M614" s="1845"/>
      <c r="N614" s="1239"/>
      <c r="O614" s="1239"/>
      <c r="P614" s="1239"/>
      <c r="Q614" s="1239"/>
      <c r="R614" s="1239"/>
      <c r="S614" s="1239"/>
      <c r="T614" s="1239"/>
      <c r="U614" s="1239"/>
      <c r="V614" s="1357"/>
      <c r="AA614" s="1562"/>
    </row>
    <row r="615" spans="5:27" ht="13.2">
      <c r="E615" s="6"/>
      <c r="G615" s="1239"/>
      <c r="J615" s="1439"/>
      <c r="K615" s="1845"/>
      <c r="L615" s="1846"/>
      <c r="M615" s="1845"/>
      <c r="N615" s="1239"/>
      <c r="O615" s="1239"/>
      <c r="P615" s="1239"/>
      <c r="Q615" s="1239"/>
      <c r="R615" s="1239"/>
      <c r="S615" s="1239"/>
      <c r="T615" s="1239"/>
      <c r="U615" s="1239"/>
      <c r="V615" s="1357"/>
      <c r="AA615" s="1562"/>
    </row>
    <row r="616" spans="5:27" ht="13.2">
      <c r="E616" s="6"/>
      <c r="G616" s="1239"/>
      <c r="J616" s="1439"/>
      <c r="K616" s="1845"/>
      <c r="L616" s="1846"/>
      <c r="M616" s="1845"/>
      <c r="N616" s="1239"/>
      <c r="O616" s="1239"/>
      <c r="P616" s="1239"/>
      <c r="Q616" s="1239"/>
      <c r="R616" s="1239"/>
      <c r="S616" s="1239"/>
      <c r="T616" s="1239"/>
      <c r="U616" s="1239"/>
      <c r="V616" s="1357"/>
      <c r="AA616" s="1562"/>
    </row>
    <row r="617" spans="5:27" ht="13.2">
      <c r="E617" s="6"/>
      <c r="G617" s="1239"/>
      <c r="J617" s="1439"/>
      <c r="K617" s="1845"/>
      <c r="L617" s="1846"/>
      <c r="M617" s="1845"/>
      <c r="N617" s="1239"/>
      <c r="O617" s="1239"/>
      <c r="P617" s="1239"/>
      <c r="Q617" s="1239"/>
      <c r="R617" s="1239"/>
      <c r="S617" s="1239"/>
      <c r="T617" s="1239"/>
      <c r="U617" s="1239"/>
      <c r="V617" s="1357"/>
      <c r="AA617" s="1562"/>
    </row>
    <row r="618" spans="5:27" ht="13.2">
      <c r="E618" s="6"/>
      <c r="G618" s="1239"/>
      <c r="J618" s="1439"/>
      <c r="K618" s="1845"/>
      <c r="L618" s="1846"/>
      <c r="M618" s="1845"/>
      <c r="N618" s="1239"/>
      <c r="O618" s="1239"/>
      <c r="P618" s="1239"/>
      <c r="Q618" s="1239"/>
      <c r="R618" s="1239"/>
      <c r="S618" s="1239"/>
      <c r="T618" s="1239"/>
      <c r="U618" s="1239"/>
      <c r="V618" s="1357"/>
      <c r="AA618" s="1562"/>
    </row>
    <row r="619" spans="5:27" ht="13.2">
      <c r="E619" s="6"/>
      <c r="G619" s="1239"/>
      <c r="J619" s="1439"/>
      <c r="K619" s="1845"/>
      <c r="L619" s="1846"/>
      <c r="M619" s="1845"/>
      <c r="N619" s="1239"/>
      <c r="O619" s="1239"/>
      <c r="P619" s="1239"/>
      <c r="Q619" s="1239"/>
      <c r="R619" s="1239"/>
      <c r="S619" s="1239"/>
      <c r="T619" s="1239"/>
      <c r="U619" s="1239"/>
      <c r="V619" s="1357"/>
      <c r="AA619" s="1562"/>
    </row>
    <row r="620" spans="5:27" ht="13.2">
      <c r="E620" s="6"/>
      <c r="G620" s="1239"/>
      <c r="J620" s="1439"/>
      <c r="K620" s="1845"/>
      <c r="L620" s="1846"/>
      <c r="M620" s="1845"/>
      <c r="N620" s="1239"/>
      <c r="O620" s="1239"/>
      <c r="P620" s="1239"/>
      <c r="Q620" s="1239"/>
      <c r="R620" s="1239"/>
      <c r="S620" s="1239"/>
      <c r="T620" s="1239"/>
      <c r="U620" s="1239"/>
      <c r="V620" s="1357"/>
      <c r="AA620" s="1562"/>
    </row>
    <row r="621" spans="5:27" ht="13.2">
      <c r="E621" s="6"/>
      <c r="G621" s="1239"/>
      <c r="J621" s="1439"/>
      <c r="K621" s="1845"/>
      <c r="L621" s="1846"/>
      <c r="M621" s="1845"/>
      <c r="N621" s="1239"/>
      <c r="O621" s="1239"/>
      <c r="P621" s="1239"/>
      <c r="Q621" s="1239"/>
      <c r="R621" s="1239"/>
      <c r="S621" s="1239"/>
      <c r="T621" s="1239"/>
      <c r="U621" s="1239"/>
      <c r="V621" s="1357"/>
      <c r="AA621" s="1562"/>
    </row>
    <row r="622" spans="5:27" ht="13.2">
      <c r="E622" s="6"/>
      <c r="G622" s="1239"/>
      <c r="J622" s="1439"/>
      <c r="K622" s="1845"/>
      <c r="L622" s="1846"/>
      <c r="M622" s="1845"/>
      <c r="N622" s="1239"/>
      <c r="O622" s="1239"/>
      <c r="P622" s="1239"/>
      <c r="Q622" s="1239"/>
      <c r="R622" s="1239"/>
      <c r="S622" s="1239"/>
      <c r="T622" s="1239"/>
      <c r="U622" s="1239"/>
      <c r="V622" s="1357"/>
      <c r="AA622" s="1562"/>
    </row>
    <row r="623" spans="5:27" ht="13.2">
      <c r="E623" s="6"/>
      <c r="G623" s="1239"/>
      <c r="J623" s="1439"/>
      <c r="K623" s="1845"/>
      <c r="L623" s="1846"/>
      <c r="M623" s="1845"/>
      <c r="N623" s="1239"/>
      <c r="O623" s="1239"/>
      <c r="P623" s="1239"/>
      <c r="Q623" s="1239"/>
      <c r="R623" s="1239"/>
      <c r="S623" s="1239"/>
      <c r="T623" s="1239"/>
      <c r="U623" s="1239"/>
      <c r="V623" s="1357"/>
      <c r="AA623" s="1562"/>
    </row>
    <row r="624" spans="5:27" ht="13.2">
      <c r="E624" s="6"/>
      <c r="G624" s="1239"/>
      <c r="J624" s="1439"/>
      <c r="K624" s="1845"/>
      <c r="L624" s="1846"/>
      <c r="M624" s="1845"/>
      <c r="N624" s="1239"/>
      <c r="O624" s="1239"/>
      <c r="P624" s="1239"/>
      <c r="Q624" s="1239"/>
      <c r="R624" s="1239"/>
      <c r="S624" s="1239"/>
      <c r="T624" s="1239"/>
      <c r="U624" s="1239"/>
      <c r="V624" s="1357"/>
      <c r="AA624" s="1562"/>
    </row>
    <row r="625" spans="5:27" ht="13.2">
      <c r="E625" s="6"/>
      <c r="G625" s="1239"/>
      <c r="J625" s="1439"/>
      <c r="K625" s="1845"/>
      <c r="L625" s="1846"/>
      <c r="M625" s="1845"/>
      <c r="N625" s="1239"/>
      <c r="O625" s="1239"/>
      <c r="P625" s="1239"/>
      <c r="Q625" s="1239"/>
      <c r="R625" s="1239"/>
      <c r="S625" s="1239"/>
      <c r="T625" s="1239"/>
      <c r="U625" s="1239"/>
      <c r="V625" s="1357"/>
      <c r="AA625" s="1562"/>
    </row>
    <row r="626" spans="5:27" ht="13.2">
      <c r="E626" s="6"/>
      <c r="G626" s="1239"/>
      <c r="J626" s="1439"/>
      <c r="K626" s="1845"/>
      <c r="L626" s="1846"/>
      <c r="M626" s="1845"/>
      <c r="N626" s="1239"/>
      <c r="O626" s="1239"/>
      <c r="P626" s="1239"/>
      <c r="Q626" s="1239"/>
      <c r="R626" s="1239"/>
      <c r="S626" s="1239"/>
      <c r="T626" s="1239"/>
      <c r="U626" s="1239"/>
      <c r="V626" s="1357"/>
      <c r="AA626" s="1562"/>
    </row>
    <row r="627" spans="5:27" ht="13.2">
      <c r="E627" s="6"/>
      <c r="G627" s="1239"/>
      <c r="J627" s="1439"/>
      <c r="K627" s="1845"/>
      <c r="L627" s="1846"/>
      <c r="M627" s="1845"/>
      <c r="N627" s="1239"/>
      <c r="O627" s="1239"/>
      <c r="P627" s="1239"/>
      <c r="Q627" s="1239"/>
      <c r="R627" s="1239"/>
      <c r="S627" s="1239"/>
      <c r="T627" s="1239"/>
      <c r="U627" s="1239"/>
      <c r="V627" s="1357"/>
      <c r="AA627" s="1562"/>
    </row>
    <row r="628" spans="5:27" ht="13.2">
      <c r="E628" s="6"/>
      <c r="G628" s="1239"/>
      <c r="J628" s="1439"/>
      <c r="K628" s="1845"/>
      <c r="L628" s="1846"/>
      <c r="M628" s="1845"/>
      <c r="N628" s="1239"/>
      <c r="O628" s="1239"/>
      <c r="P628" s="1239"/>
      <c r="Q628" s="1239"/>
      <c r="R628" s="1239"/>
      <c r="S628" s="1239"/>
      <c r="T628" s="1239"/>
      <c r="U628" s="1239"/>
      <c r="V628" s="1357"/>
      <c r="AA628" s="1562"/>
    </row>
    <row r="629" spans="5:27" ht="13.2">
      <c r="E629" s="6"/>
      <c r="G629" s="1239"/>
      <c r="J629" s="1439"/>
      <c r="K629" s="1845"/>
      <c r="L629" s="1846"/>
      <c r="M629" s="1845"/>
      <c r="N629" s="1239"/>
      <c r="O629" s="1239"/>
      <c r="P629" s="1239"/>
      <c r="Q629" s="1239"/>
      <c r="R629" s="1239"/>
      <c r="S629" s="1239"/>
      <c r="T629" s="1239"/>
      <c r="U629" s="1239"/>
      <c r="V629" s="1357"/>
      <c r="AA629" s="1562"/>
    </row>
    <row r="630" spans="5:27" ht="13.2">
      <c r="E630" s="6"/>
      <c r="G630" s="1239"/>
      <c r="J630" s="1439"/>
      <c r="K630" s="1845"/>
      <c r="L630" s="1846"/>
      <c r="M630" s="1845"/>
      <c r="N630" s="1239"/>
      <c r="O630" s="1239"/>
      <c r="P630" s="1239"/>
      <c r="Q630" s="1239"/>
      <c r="R630" s="1239"/>
      <c r="S630" s="1239"/>
      <c r="T630" s="1239"/>
      <c r="U630" s="1239"/>
      <c r="V630" s="1357"/>
      <c r="AA630" s="1562"/>
    </row>
    <row r="631" spans="5:27" ht="13.2">
      <c r="E631" s="6"/>
      <c r="G631" s="1239"/>
      <c r="J631" s="1439"/>
      <c r="K631" s="1845"/>
      <c r="L631" s="1846"/>
      <c r="M631" s="1845"/>
      <c r="N631" s="1239"/>
      <c r="O631" s="1239"/>
      <c r="P631" s="1239"/>
      <c r="Q631" s="1239"/>
      <c r="R631" s="1239"/>
      <c r="S631" s="1239"/>
      <c r="T631" s="1239"/>
      <c r="U631" s="1239"/>
      <c r="V631" s="1357"/>
      <c r="AA631" s="1562"/>
    </row>
    <row r="632" spans="5:27" ht="13.2">
      <c r="E632" s="6"/>
      <c r="G632" s="1239"/>
      <c r="J632" s="1439"/>
      <c r="K632" s="1845"/>
      <c r="L632" s="1846"/>
      <c r="M632" s="1845"/>
      <c r="N632" s="1239"/>
      <c r="O632" s="1239"/>
      <c r="P632" s="1239"/>
      <c r="Q632" s="1239"/>
      <c r="R632" s="1239"/>
      <c r="S632" s="1239"/>
      <c r="T632" s="1239"/>
      <c r="U632" s="1239"/>
      <c r="V632" s="1357"/>
      <c r="AA632" s="1562"/>
    </row>
    <row r="633" spans="5:27" ht="13.2">
      <c r="E633" s="6"/>
      <c r="G633" s="1239"/>
      <c r="J633" s="1439"/>
      <c r="K633" s="1845"/>
      <c r="L633" s="1846"/>
      <c r="M633" s="1845"/>
      <c r="N633" s="1239"/>
      <c r="O633" s="1239"/>
      <c r="P633" s="1239"/>
      <c r="Q633" s="1239"/>
      <c r="R633" s="1239"/>
      <c r="S633" s="1239"/>
      <c r="T633" s="1239"/>
      <c r="U633" s="1239"/>
      <c r="V633" s="1357"/>
      <c r="AA633" s="1562"/>
    </row>
    <row r="634" spans="5:27" ht="13.2">
      <c r="E634" s="6"/>
      <c r="G634" s="1239"/>
      <c r="J634" s="1439"/>
      <c r="K634" s="1845"/>
      <c r="L634" s="1846"/>
      <c r="M634" s="1845"/>
      <c r="N634" s="1239"/>
      <c r="O634" s="1239"/>
      <c r="P634" s="1239"/>
      <c r="Q634" s="1239"/>
      <c r="R634" s="1239"/>
      <c r="S634" s="1239"/>
      <c r="T634" s="1239"/>
      <c r="U634" s="1239"/>
      <c r="V634" s="1357"/>
      <c r="AA634" s="1562"/>
    </row>
    <row r="635" spans="5:27" ht="13.2">
      <c r="E635" s="6"/>
      <c r="G635" s="1239"/>
      <c r="J635" s="1439"/>
      <c r="K635" s="1845"/>
      <c r="L635" s="1846"/>
      <c r="M635" s="1845"/>
      <c r="N635" s="1239"/>
      <c r="O635" s="1239"/>
      <c r="P635" s="1239"/>
      <c r="Q635" s="1239"/>
      <c r="R635" s="1239"/>
      <c r="S635" s="1239"/>
      <c r="T635" s="1239"/>
      <c r="U635" s="1239"/>
      <c r="V635" s="1357"/>
      <c r="AA635" s="1562"/>
    </row>
    <row r="636" spans="5:27" ht="13.2">
      <c r="E636" s="6"/>
      <c r="G636" s="1239"/>
      <c r="J636" s="1439"/>
      <c r="K636" s="1845"/>
      <c r="L636" s="1846"/>
      <c r="M636" s="1845"/>
      <c r="N636" s="1239"/>
      <c r="O636" s="1239"/>
      <c r="P636" s="1239"/>
      <c r="Q636" s="1239"/>
      <c r="R636" s="1239"/>
      <c r="S636" s="1239"/>
      <c r="T636" s="1239"/>
      <c r="U636" s="1239"/>
      <c r="V636" s="1357"/>
      <c r="AA636" s="1562"/>
    </row>
    <row r="637" spans="5:27" ht="13.2">
      <c r="E637" s="6"/>
      <c r="G637" s="1239"/>
      <c r="J637" s="1439"/>
      <c r="K637" s="1845"/>
      <c r="L637" s="1846"/>
      <c r="M637" s="1845"/>
      <c r="N637" s="1239"/>
      <c r="O637" s="1239"/>
      <c r="P637" s="1239"/>
      <c r="Q637" s="1239"/>
      <c r="R637" s="1239"/>
      <c r="S637" s="1239"/>
      <c r="T637" s="1239"/>
      <c r="U637" s="1239"/>
      <c r="V637" s="1357"/>
      <c r="AA637" s="1562"/>
    </row>
    <row r="638" spans="5:27" ht="13.2">
      <c r="E638" s="6"/>
      <c r="G638" s="1239"/>
      <c r="J638" s="1439"/>
      <c r="K638" s="1845"/>
      <c r="L638" s="1846"/>
      <c r="M638" s="1845"/>
      <c r="N638" s="1239"/>
      <c r="O638" s="1239"/>
      <c r="P638" s="1239"/>
      <c r="Q638" s="1239"/>
      <c r="R638" s="1239"/>
      <c r="S638" s="1239"/>
      <c r="T638" s="1239"/>
      <c r="U638" s="1239"/>
      <c r="V638" s="1357"/>
      <c r="AA638" s="1562"/>
    </row>
    <row r="639" spans="5:27" ht="13.2">
      <c r="E639" s="6"/>
      <c r="G639" s="1239"/>
      <c r="J639" s="1439"/>
      <c r="K639" s="1845"/>
      <c r="L639" s="1846"/>
      <c r="M639" s="1845"/>
      <c r="N639" s="1239"/>
      <c r="O639" s="1239"/>
      <c r="P639" s="1239"/>
      <c r="Q639" s="1239"/>
      <c r="R639" s="1239"/>
      <c r="S639" s="1239"/>
      <c r="T639" s="1239"/>
      <c r="U639" s="1239"/>
      <c r="V639" s="1357"/>
      <c r="AA639" s="1562"/>
    </row>
    <row r="640" spans="5:27" ht="13.2">
      <c r="E640" s="6"/>
      <c r="G640" s="1239"/>
      <c r="J640" s="1439"/>
      <c r="K640" s="1845"/>
      <c r="L640" s="1846"/>
      <c r="M640" s="1845"/>
      <c r="N640" s="1239"/>
      <c r="O640" s="1239"/>
      <c r="P640" s="1239"/>
      <c r="Q640" s="1239"/>
      <c r="R640" s="1239"/>
      <c r="S640" s="1239"/>
      <c r="T640" s="1239"/>
      <c r="U640" s="1239"/>
      <c r="V640" s="1357"/>
      <c r="AA640" s="1562"/>
    </row>
    <row r="641" spans="5:27" ht="13.2">
      <c r="E641" s="6"/>
      <c r="G641" s="1239"/>
      <c r="J641" s="1439"/>
      <c r="K641" s="1845"/>
      <c r="L641" s="1846"/>
      <c r="M641" s="1845"/>
      <c r="N641" s="1239"/>
      <c r="O641" s="1239"/>
      <c r="P641" s="1239"/>
      <c r="Q641" s="1239"/>
      <c r="R641" s="1239"/>
      <c r="S641" s="1239"/>
      <c r="T641" s="1239"/>
      <c r="U641" s="1239"/>
      <c r="V641" s="1357"/>
      <c r="AA641" s="1562"/>
    </row>
    <row r="642" spans="5:27" ht="13.2">
      <c r="E642" s="6"/>
      <c r="G642" s="1239"/>
      <c r="J642" s="1439"/>
      <c r="K642" s="1845"/>
      <c r="L642" s="1846"/>
      <c r="M642" s="1845"/>
      <c r="N642" s="1239"/>
      <c r="O642" s="1239"/>
      <c r="P642" s="1239"/>
      <c r="Q642" s="1239"/>
      <c r="R642" s="1239"/>
      <c r="S642" s="1239"/>
      <c r="T642" s="1239"/>
      <c r="U642" s="1239"/>
      <c r="V642" s="1357"/>
      <c r="AA642" s="1562"/>
    </row>
    <row r="643" spans="5:27" ht="13.2">
      <c r="E643" s="6"/>
      <c r="G643" s="1239"/>
      <c r="J643" s="1439"/>
      <c r="K643" s="1845"/>
      <c r="L643" s="1846"/>
      <c r="M643" s="1845"/>
      <c r="N643" s="1239"/>
      <c r="O643" s="1239"/>
      <c r="P643" s="1239"/>
      <c r="Q643" s="1239"/>
      <c r="R643" s="1239"/>
      <c r="S643" s="1239"/>
      <c r="T643" s="1239"/>
      <c r="U643" s="1239"/>
      <c r="V643" s="1357"/>
      <c r="AA643" s="1562"/>
    </row>
    <row r="644" spans="5:27" ht="13.2">
      <c r="E644" s="6"/>
      <c r="G644" s="1239"/>
      <c r="J644" s="1439"/>
      <c r="K644" s="1845"/>
      <c r="L644" s="1846"/>
      <c r="M644" s="1845"/>
      <c r="N644" s="1239"/>
      <c r="O644" s="1239"/>
      <c r="P644" s="1239"/>
      <c r="Q644" s="1239"/>
      <c r="R644" s="1239"/>
      <c r="S644" s="1239"/>
      <c r="T644" s="1239"/>
      <c r="U644" s="1239"/>
      <c r="V644" s="1357"/>
      <c r="AA644" s="1562"/>
    </row>
    <row r="645" spans="5:27" ht="13.2">
      <c r="E645" s="6"/>
      <c r="G645" s="1239"/>
      <c r="J645" s="1439"/>
      <c r="K645" s="1845"/>
      <c r="L645" s="1846"/>
      <c r="M645" s="1845"/>
      <c r="N645" s="1239"/>
      <c r="O645" s="1239"/>
      <c r="P645" s="1239"/>
      <c r="Q645" s="1239"/>
      <c r="R645" s="1239"/>
      <c r="S645" s="1239"/>
      <c r="T645" s="1239"/>
      <c r="U645" s="1239"/>
      <c r="V645" s="1357"/>
      <c r="AA645" s="1562"/>
    </row>
    <row r="646" spans="5:27" ht="13.2">
      <c r="E646" s="6"/>
      <c r="G646" s="1239"/>
      <c r="J646" s="1439"/>
      <c r="K646" s="1845"/>
      <c r="L646" s="1846"/>
      <c r="M646" s="1845"/>
      <c r="N646" s="1239"/>
      <c r="O646" s="1239"/>
      <c r="P646" s="1239"/>
      <c r="Q646" s="1239"/>
      <c r="R646" s="1239"/>
      <c r="S646" s="1239"/>
      <c r="T646" s="1239"/>
      <c r="U646" s="1239"/>
      <c r="V646" s="1357"/>
      <c r="AA646" s="1562"/>
    </row>
    <row r="647" spans="5:27" ht="13.2">
      <c r="E647" s="6"/>
      <c r="G647" s="1239"/>
      <c r="J647" s="1439"/>
      <c r="K647" s="1845"/>
      <c r="L647" s="1846"/>
      <c r="M647" s="1845"/>
      <c r="N647" s="1239"/>
      <c r="O647" s="1239"/>
      <c r="P647" s="1239"/>
      <c r="Q647" s="1239"/>
      <c r="R647" s="1239"/>
      <c r="S647" s="1239"/>
      <c r="T647" s="1239"/>
      <c r="U647" s="1239"/>
      <c r="V647" s="1357"/>
      <c r="AA647" s="1562"/>
    </row>
    <row r="648" spans="5:27" ht="13.2">
      <c r="E648" s="6"/>
      <c r="G648" s="1239"/>
      <c r="J648" s="1439"/>
      <c r="K648" s="1845"/>
      <c r="L648" s="1846"/>
      <c r="M648" s="1845"/>
      <c r="N648" s="1239"/>
      <c r="O648" s="1239"/>
      <c r="P648" s="1239"/>
      <c r="Q648" s="1239"/>
      <c r="R648" s="1239"/>
      <c r="S648" s="1239"/>
      <c r="T648" s="1239"/>
      <c r="U648" s="1239"/>
      <c r="V648" s="1357"/>
      <c r="AA648" s="1562"/>
    </row>
    <row r="649" spans="5:27" ht="13.2">
      <c r="E649" s="6"/>
      <c r="G649" s="1239"/>
      <c r="J649" s="1439"/>
      <c r="K649" s="1845"/>
      <c r="L649" s="1846"/>
      <c r="M649" s="1845"/>
      <c r="N649" s="1239"/>
      <c r="O649" s="1239"/>
      <c r="P649" s="1239"/>
      <c r="Q649" s="1239"/>
      <c r="R649" s="1239"/>
      <c r="S649" s="1239"/>
      <c r="T649" s="1239"/>
      <c r="U649" s="1239"/>
      <c r="V649" s="1357"/>
      <c r="AA649" s="1562"/>
    </row>
    <row r="650" spans="5:27" ht="13.2">
      <c r="E650" s="6"/>
      <c r="G650" s="1239"/>
      <c r="J650" s="1439"/>
      <c r="K650" s="1845"/>
      <c r="L650" s="1846"/>
      <c r="M650" s="1845"/>
      <c r="N650" s="1239"/>
      <c r="O650" s="1239"/>
      <c r="P650" s="1239"/>
      <c r="Q650" s="1239"/>
      <c r="R650" s="1239"/>
      <c r="S650" s="1239"/>
      <c r="T650" s="1239"/>
      <c r="U650" s="1239"/>
      <c r="V650" s="1357"/>
      <c r="AA650" s="1562"/>
    </row>
    <row r="651" spans="5:27" ht="13.2">
      <c r="E651" s="6"/>
      <c r="G651" s="1239"/>
      <c r="J651" s="1439"/>
      <c r="K651" s="1845"/>
      <c r="L651" s="1846"/>
      <c r="M651" s="1845"/>
      <c r="N651" s="1239"/>
      <c r="O651" s="1239"/>
      <c r="P651" s="1239"/>
      <c r="Q651" s="1239"/>
      <c r="R651" s="1239"/>
      <c r="S651" s="1239"/>
      <c r="T651" s="1239"/>
      <c r="U651" s="1239"/>
      <c r="V651" s="1357"/>
      <c r="AA651" s="1562"/>
    </row>
    <row r="652" spans="5:27" ht="13.2">
      <c r="E652" s="6"/>
      <c r="G652" s="1239"/>
      <c r="J652" s="1439"/>
      <c r="K652" s="1845"/>
      <c r="L652" s="1846"/>
      <c r="M652" s="1845"/>
      <c r="N652" s="1239"/>
      <c r="O652" s="1239"/>
      <c r="P652" s="1239"/>
      <c r="Q652" s="1239"/>
      <c r="R652" s="1239"/>
      <c r="S652" s="1239"/>
      <c r="T652" s="1239"/>
      <c r="U652" s="1239"/>
      <c r="V652" s="1357"/>
      <c r="AA652" s="1562"/>
    </row>
    <row r="653" spans="5:27" ht="13.2">
      <c r="E653" s="6"/>
      <c r="G653" s="1239"/>
      <c r="J653" s="1439"/>
      <c r="K653" s="1845"/>
      <c r="L653" s="1846"/>
      <c r="M653" s="1845"/>
      <c r="N653" s="1239"/>
      <c r="O653" s="1239"/>
      <c r="P653" s="1239"/>
      <c r="Q653" s="1239"/>
      <c r="R653" s="1239"/>
      <c r="S653" s="1239"/>
      <c r="T653" s="1239"/>
      <c r="U653" s="1239"/>
      <c r="V653" s="1357"/>
      <c r="AA653" s="1562"/>
    </row>
    <row r="654" spans="5:27" ht="13.2">
      <c r="E654" s="6"/>
      <c r="G654" s="1239"/>
      <c r="J654" s="1439"/>
      <c r="K654" s="1845"/>
      <c r="L654" s="1846"/>
      <c r="M654" s="1845"/>
      <c r="N654" s="1239"/>
      <c r="O654" s="1239"/>
      <c r="P654" s="1239"/>
      <c r="Q654" s="1239"/>
      <c r="R654" s="1239"/>
      <c r="S654" s="1239"/>
      <c r="T654" s="1239"/>
      <c r="U654" s="1239"/>
      <c r="V654" s="1357"/>
      <c r="AA654" s="1562"/>
    </row>
    <row r="655" spans="5:27" ht="13.2">
      <c r="E655" s="6"/>
      <c r="G655" s="1239"/>
      <c r="J655" s="1439"/>
      <c r="K655" s="1845"/>
      <c r="L655" s="1846"/>
      <c r="M655" s="1845"/>
      <c r="N655" s="1239"/>
      <c r="O655" s="1239"/>
      <c r="P655" s="1239"/>
      <c r="Q655" s="1239"/>
      <c r="R655" s="1239"/>
      <c r="S655" s="1239"/>
      <c r="T655" s="1239"/>
      <c r="U655" s="1239"/>
      <c r="V655" s="1357"/>
      <c r="AA655" s="1562"/>
    </row>
    <row r="656" spans="5:27" ht="13.2">
      <c r="E656" s="6"/>
      <c r="G656" s="1239"/>
      <c r="J656" s="1439"/>
      <c r="K656" s="1845"/>
      <c r="L656" s="1846"/>
      <c r="M656" s="1845"/>
      <c r="N656" s="1239"/>
      <c r="O656" s="1239"/>
      <c r="P656" s="1239"/>
      <c r="Q656" s="1239"/>
      <c r="R656" s="1239"/>
      <c r="S656" s="1239"/>
      <c r="T656" s="1239"/>
      <c r="U656" s="1239"/>
      <c r="V656" s="1357"/>
      <c r="AA656" s="1562"/>
    </row>
    <row r="657" spans="5:27" ht="13.2">
      <c r="E657" s="6"/>
      <c r="G657" s="1239"/>
      <c r="J657" s="1439"/>
      <c r="K657" s="1845"/>
      <c r="L657" s="1846"/>
      <c r="M657" s="1845"/>
      <c r="N657" s="1239"/>
      <c r="O657" s="1239"/>
      <c r="P657" s="1239"/>
      <c r="Q657" s="1239"/>
      <c r="R657" s="1239"/>
      <c r="S657" s="1239"/>
      <c r="T657" s="1239"/>
      <c r="U657" s="1239"/>
      <c r="V657" s="1357"/>
      <c r="AA657" s="1562"/>
    </row>
    <row r="658" spans="5:27" ht="13.2">
      <c r="E658" s="6"/>
      <c r="G658" s="1239"/>
      <c r="J658" s="1439"/>
      <c r="K658" s="1845"/>
      <c r="L658" s="1846"/>
      <c r="M658" s="1845"/>
      <c r="N658" s="1239"/>
      <c r="O658" s="1239"/>
      <c r="P658" s="1239"/>
      <c r="Q658" s="1239"/>
      <c r="R658" s="1239"/>
      <c r="S658" s="1239"/>
      <c r="T658" s="1239"/>
      <c r="U658" s="1239"/>
      <c r="V658" s="1357"/>
      <c r="AA658" s="1562"/>
    </row>
    <row r="659" spans="5:27" ht="13.2">
      <c r="E659" s="6"/>
      <c r="G659" s="1239"/>
      <c r="J659" s="1439"/>
      <c r="K659" s="1845"/>
      <c r="L659" s="1846"/>
      <c r="M659" s="1845"/>
      <c r="N659" s="1239"/>
      <c r="O659" s="1239"/>
      <c r="P659" s="1239"/>
      <c r="Q659" s="1239"/>
      <c r="R659" s="1239"/>
      <c r="S659" s="1239"/>
      <c r="T659" s="1239"/>
      <c r="U659" s="1239"/>
      <c r="V659" s="1357"/>
      <c r="AA659" s="1562"/>
    </row>
    <row r="660" spans="5:27" ht="13.2">
      <c r="E660" s="6"/>
      <c r="G660" s="1239"/>
      <c r="J660" s="1439"/>
      <c r="K660" s="1845"/>
      <c r="L660" s="1846"/>
      <c r="M660" s="1845"/>
      <c r="N660" s="1239"/>
      <c r="O660" s="1239"/>
      <c r="P660" s="1239"/>
      <c r="Q660" s="1239"/>
      <c r="R660" s="1239"/>
      <c r="S660" s="1239"/>
      <c r="T660" s="1239"/>
      <c r="U660" s="1239"/>
      <c r="V660" s="1357"/>
      <c r="AA660" s="1562"/>
    </row>
    <row r="661" spans="5:27" ht="13.2">
      <c r="E661" s="6"/>
      <c r="G661" s="1239"/>
      <c r="J661" s="1439"/>
      <c r="K661" s="1845"/>
      <c r="L661" s="1846"/>
      <c r="M661" s="1845"/>
      <c r="N661" s="1239"/>
      <c r="O661" s="1239"/>
      <c r="P661" s="1239"/>
      <c r="Q661" s="1239"/>
      <c r="R661" s="1239"/>
      <c r="S661" s="1239"/>
      <c r="T661" s="1239"/>
      <c r="U661" s="1239"/>
      <c r="V661" s="1357"/>
      <c r="AA661" s="1562"/>
    </row>
    <row r="662" spans="5:27" ht="13.2">
      <c r="E662" s="6"/>
      <c r="G662" s="1239"/>
      <c r="J662" s="1439"/>
      <c r="K662" s="1845"/>
      <c r="L662" s="1846"/>
      <c r="M662" s="1845"/>
      <c r="N662" s="1239"/>
      <c r="O662" s="1239"/>
      <c r="P662" s="1239"/>
      <c r="Q662" s="1239"/>
      <c r="R662" s="1239"/>
      <c r="S662" s="1239"/>
      <c r="T662" s="1239"/>
      <c r="U662" s="1239"/>
      <c r="V662" s="1357"/>
      <c r="AA662" s="1562"/>
    </row>
    <row r="663" spans="5:27" ht="13.2">
      <c r="E663" s="6"/>
      <c r="G663" s="1239"/>
      <c r="J663" s="1439"/>
      <c r="K663" s="1845"/>
      <c r="L663" s="1846"/>
      <c r="M663" s="1845"/>
      <c r="N663" s="1239"/>
      <c r="O663" s="1239"/>
      <c r="P663" s="1239"/>
      <c r="Q663" s="1239"/>
      <c r="R663" s="1239"/>
      <c r="S663" s="1239"/>
      <c r="T663" s="1239"/>
      <c r="U663" s="1239"/>
      <c r="V663" s="1357"/>
      <c r="AA663" s="1562"/>
    </row>
    <row r="664" spans="5:27" ht="13.2">
      <c r="E664" s="6"/>
      <c r="G664" s="1239"/>
      <c r="J664" s="1439"/>
      <c r="K664" s="1845"/>
      <c r="L664" s="1846"/>
      <c r="M664" s="1845"/>
      <c r="N664" s="1239"/>
      <c r="O664" s="1239"/>
      <c r="P664" s="1239"/>
      <c r="Q664" s="1239"/>
      <c r="R664" s="1239"/>
      <c r="S664" s="1239"/>
      <c r="T664" s="1239"/>
      <c r="U664" s="1239"/>
      <c r="V664" s="1357"/>
      <c r="AA664" s="1562"/>
    </row>
    <row r="665" spans="5:27" ht="13.2">
      <c r="E665" s="6"/>
      <c r="G665" s="1239"/>
      <c r="J665" s="1439"/>
      <c r="K665" s="1845"/>
      <c r="L665" s="1846"/>
      <c r="M665" s="1845"/>
      <c r="N665" s="1239"/>
      <c r="O665" s="1239"/>
      <c r="P665" s="1239"/>
      <c r="Q665" s="1239"/>
      <c r="R665" s="1239"/>
      <c r="S665" s="1239"/>
      <c r="T665" s="1239"/>
      <c r="U665" s="1239"/>
      <c r="V665" s="1357"/>
      <c r="AA665" s="1562"/>
    </row>
    <row r="666" spans="5:27" ht="13.2">
      <c r="E666" s="6"/>
      <c r="G666" s="1239"/>
      <c r="J666" s="1439"/>
      <c r="K666" s="1845"/>
      <c r="L666" s="1846"/>
      <c r="M666" s="1845"/>
      <c r="N666" s="1239"/>
      <c r="O666" s="1239"/>
      <c r="P666" s="1239"/>
      <c r="Q666" s="1239"/>
      <c r="R666" s="1239"/>
      <c r="S666" s="1239"/>
      <c r="T666" s="1239"/>
      <c r="U666" s="1239"/>
      <c r="V666" s="1357"/>
      <c r="AA666" s="1562"/>
    </row>
    <row r="667" spans="5:27" ht="13.2">
      <c r="E667" s="6"/>
      <c r="G667" s="1239"/>
      <c r="J667" s="1439"/>
      <c r="K667" s="1845"/>
      <c r="L667" s="1846"/>
      <c r="M667" s="1845"/>
      <c r="N667" s="1239"/>
      <c r="O667" s="1239"/>
      <c r="P667" s="1239"/>
      <c r="Q667" s="1239"/>
      <c r="R667" s="1239"/>
      <c r="S667" s="1239"/>
      <c r="T667" s="1239"/>
      <c r="U667" s="1239"/>
      <c r="V667" s="1357"/>
      <c r="AA667" s="1562"/>
    </row>
    <row r="668" spans="5:27" ht="13.2">
      <c r="E668" s="6"/>
      <c r="G668" s="1239"/>
      <c r="J668" s="1439"/>
      <c r="K668" s="1845"/>
      <c r="L668" s="1846"/>
      <c r="M668" s="1845"/>
      <c r="N668" s="1239"/>
      <c r="O668" s="1239"/>
      <c r="P668" s="1239"/>
      <c r="Q668" s="1239"/>
      <c r="R668" s="1239"/>
      <c r="S668" s="1239"/>
      <c r="T668" s="1239"/>
      <c r="U668" s="1239"/>
      <c r="V668" s="1357"/>
      <c r="AA668" s="1562"/>
    </row>
    <row r="669" spans="5:27" ht="13.2">
      <c r="E669" s="6"/>
      <c r="G669" s="1239"/>
      <c r="J669" s="1439"/>
      <c r="K669" s="1845"/>
      <c r="L669" s="1846"/>
      <c r="M669" s="1845"/>
      <c r="N669" s="1239"/>
      <c r="O669" s="1239"/>
      <c r="P669" s="1239"/>
      <c r="Q669" s="1239"/>
      <c r="R669" s="1239"/>
      <c r="S669" s="1239"/>
      <c r="T669" s="1239"/>
      <c r="U669" s="1239"/>
      <c r="V669" s="1357"/>
      <c r="AA669" s="1562"/>
    </row>
    <row r="670" spans="5:27" ht="13.2">
      <c r="E670" s="6"/>
      <c r="G670" s="1239"/>
      <c r="J670" s="1439"/>
      <c r="K670" s="1845"/>
      <c r="L670" s="1846"/>
      <c r="M670" s="1845"/>
      <c r="N670" s="1239"/>
      <c r="O670" s="1239"/>
      <c r="P670" s="1239"/>
      <c r="Q670" s="1239"/>
      <c r="R670" s="1239"/>
      <c r="S670" s="1239"/>
      <c r="T670" s="1239"/>
      <c r="U670" s="1239"/>
      <c r="V670" s="1357"/>
      <c r="AA670" s="1562"/>
    </row>
    <row r="671" spans="5:27" ht="13.2">
      <c r="E671" s="6"/>
      <c r="G671" s="1239"/>
      <c r="J671" s="1439"/>
      <c r="K671" s="1845"/>
      <c r="L671" s="1846"/>
      <c r="M671" s="1845"/>
      <c r="N671" s="1239"/>
      <c r="O671" s="1239"/>
      <c r="P671" s="1239"/>
      <c r="Q671" s="1239"/>
      <c r="R671" s="1239"/>
      <c r="S671" s="1239"/>
      <c r="T671" s="1239"/>
      <c r="U671" s="1239"/>
      <c r="V671" s="1357"/>
      <c r="AA671" s="1562"/>
    </row>
    <row r="672" spans="5:27" ht="13.2">
      <c r="E672" s="6"/>
      <c r="G672" s="1239"/>
      <c r="J672" s="1439"/>
      <c r="K672" s="1845"/>
      <c r="L672" s="1846"/>
      <c r="M672" s="1845"/>
      <c r="N672" s="1239"/>
      <c r="O672" s="1239"/>
      <c r="P672" s="1239"/>
      <c r="Q672" s="1239"/>
      <c r="R672" s="1239"/>
      <c r="S672" s="1239"/>
      <c r="T672" s="1239"/>
      <c r="U672" s="1239"/>
      <c r="V672" s="1357"/>
      <c r="AA672" s="1562"/>
    </row>
    <row r="673" spans="5:27" ht="13.2">
      <c r="E673" s="6"/>
      <c r="G673" s="1239"/>
      <c r="J673" s="1439"/>
      <c r="K673" s="1845"/>
      <c r="L673" s="1846"/>
      <c r="M673" s="1845"/>
      <c r="N673" s="1239"/>
      <c r="O673" s="1239"/>
      <c r="P673" s="1239"/>
      <c r="Q673" s="1239"/>
      <c r="R673" s="1239"/>
      <c r="S673" s="1239"/>
      <c r="T673" s="1239"/>
      <c r="U673" s="1239"/>
      <c r="V673" s="1357"/>
      <c r="AA673" s="1562"/>
    </row>
    <row r="674" spans="5:27" ht="13.2">
      <c r="E674" s="6"/>
      <c r="G674" s="1239"/>
      <c r="J674" s="1439"/>
      <c r="K674" s="1845"/>
      <c r="L674" s="1846"/>
      <c r="M674" s="1845"/>
      <c r="N674" s="1239"/>
      <c r="O674" s="1239"/>
      <c r="P674" s="1239"/>
      <c r="Q674" s="1239"/>
      <c r="R674" s="1239"/>
      <c r="S674" s="1239"/>
      <c r="T674" s="1239"/>
      <c r="U674" s="1239"/>
      <c r="V674" s="1357"/>
      <c r="AA674" s="1562"/>
    </row>
    <row r="675" spans="5:27" ht="13.2">
      <c r="E675" s="6"/>
      <c r="G675" s="1239"/>
      <c r="J675" s="1439"/>
      <c r="K675" s="1845"/>
      <c r="L675" s="1846"/>
      <c r="M675" s="1845"/>
      <c r="N675" s="1239"/>
      <c r="O675" s="1239"/>
      <c r="P675" s="1239"/>
      <c r="Q675" s="1239"/>
      <c r="R675" s="1239"/>
      <c r="S675" s="1239"/>
      <c r="T675" s="1239"/>
      <c r="U675" s="1239"/>
      <c r="V675" s="1357"/>
      <c r="AA675" s="1562"/>
    </row>
    <row r="676" spans="5:27" ht="13.2">
      <c r="E676" s="6"/>
      <c r="G676" s="1239"/>
      <c r="J676" s="1439"/>
      <c r="K676" s="1845"/>
      <c r="L676" s="1846"/>
      <c r="M676" s="1845"/>
      <c r="N676" s="1239"/>
      <c r="O676" s="1239"/>
      <c r="P676" s="1239"/>
      <c r="Q676" s="1239"/>
      <c r="R676" s="1239"/>
      <c r="S676" s="1239"/>
      <c r="T676" s="1239"/>
      <c r="U676" s="1239"/>
      <c r="V676" s="1357"/>
      <c r="AA676" s="1562"/>
    </row>
    <row r="677" spans="5:27" ht="13.2">
      <c r="E677" s="6"/>
      <c r="G677" s="1239"/>
      <c r="J677" s="1439"/>
      <c r="K677" s="1845"/>
      <c r="L677" s="1846"/>
      <c r="M677" s="1845"/>
      <c r="N677" s="1239"/>
      <c r="O677" s="1239"/>
      <c r="P677" s="1239"/>
      <c r="Q677" s="1239"/>
      <c r="R677" s="1239"/>
      <c r="S677" s="1239"/>
      <c r="T677" s="1239"/>
      <c r="U677" s="1239"/>
      <c r="V677" s="1357"/>
      <c r="AA677" s="1562"/>
    </row>
    <row r="678" spans="5:27" ht="13.2">
      <c r="E678" s="6"/>
      <c r="G678" s="1239"/>
      <c r="J678" s="1439"/>
      <c r="K678" s="1845"/>
      <c r="L678" s="1846"/>
      <c r="M678" s="1845"/>
      <c r="N678" s="1239"/>
      <c r="O678" s="1239"/>
      <c r="P678" s="1239"/>
      <c r="Q678" s="1239"/>
      <c r="R678" s="1239"/>
      <c r="S678" s="1239"/>
      <c r="T678" s="1239"/>
      <c r="U678" s="1239"/>
      <c r="V678" s="1357"/>
      <c r="AA678" s="1562"/>
    </row>
    <row r="679" spans="5:27" ht="13.2">
      <c r="E679" s="6"/>
      <c r="G679" s="1239"/>
      <c r="J679" s="1439"/>
      <c r="K679" s="1845"/>
      <c r="L679" s="1846"/>
      <c r="M679" s="1845"/>
      <c r="N679" s="1239"/>
      <c r="O679" s="1239"/>
      <c r="P679" s="1239"/>
      <c r="Q679" s="1239"/>
      <c r="R679" s="1239"/>
      <c r="S679" s="1239"/>
      <c r="T679" s="1239"/>
      <c r="U679" s="1239"/>
      <c r="V679" s="1357"/>
      <c r="AA679" s="1562"/>
    </row>
    <row r="680" spans="5:27" ht="13.2">
      <c r="E680" s="6"/>
      <c r="G680" s="1239"/>
      <c r="J680" s="1439"/>
      <c r="K680" s="1845"/>
      <c r="L680" s="1846"/>
      <c r="M680" s="1845"/>
      <c r="N680" s="1239"/>
      <c r="O680" s="1239"/>
      <c r="P680" s="1239"/>
      <c r="Q680" s="1239"/>
      <c r="R680" s="1239"/>
      <c r="S680" s="1239"/>
      <c r="T680" s="1239"/>
      <c r="U680" s="1239"/>
      <c r="V680" s="1357"/>
      <c r="AA680" s="1562"/>
    </row>
    <row r="681" spans="5:27" ht="13.2">
      <c r="E681" s="6"/>
      <c r="G681" s="1239"/>
      <c r="J681" s="1439"/>
      <c r="K681" s="1845"/>
      <c r="L681" s="1846"/>
      <c r="M681" s="1845"/>
      <c r="N681" s="1239"/>
      <c r="O681" s="1239"/>
      <c r="P681" s="1239"/>
      <c r="Q681" s="1239"/>
      <c r="R681" s="1239"/>
      <c r="S681" s="1239"/>
      <c r="T681" s="1239"/>
      <c r="U681" s="1239"/>
      <c r="V681" s="1357"/>
      <c r="AA681" s="1562"/>
    </row>
    <row r="682" spans="5:27" ht="13.2">
      <c r="E682" s="6"/>
      <c r="G682" s="1239"/>
      <c r="J682" s="1439"/>
      <c r="K682" s="1845"/>
      <c r="L682" s="1846"/>
      <c r="M682" s="1845"/>
      <c r="N682" s="1239"/>
      <c r="O682" s="1239"/>
      <c r="P682" s="1239"/>
      <c r="Q682" s="1239"/>
      <c r="R682" s="1239"/>
      <c r="S682" s="1239"/>
      <c r="T682" s="1239"/>
      <c r="U682" s="1239"/>
      <c r="V682" s="1357"/>
      <c r="AA682" s="1562"/>
    </row>
    <row r="683" spans="5:27" ht="13.2">
      <c r="E683" s="6"/>
      <c r="G683" s="1239"/>
      <c r="J683" s="1439"/>
      <c r="K683" s="1845"/>
      <c r="L683" s="1846"/>
      <c r="M683" s="1845"/>
      <c r="N683" s="1239"/>
      <c r="O683" s="1239"/>
      <c r="P683" s="1239"/>
      <c r="Q683" s="1239"/>
      <c r="R683" s="1239"/>
      <c r="S683" s="1239"/>
      <c r="T683" s="1239"/>
      <c r="U683" s="1239"/>
      <c r="V683" s="1357"/>
      <c r="AA683" s="1562"/>
    </row>
    <row r="684" spans="5:27" ht="13.2">
      <c r="E684" s="6"/>
      <c r="G684" s="1239"/>
      <c r="J684" s="1439"/>
      <c r="K684" s="1845"/>
      <c r="L684" s="1846"/>
      <c r="M684" s="1845"/>
      <c r="N684" s="1239"/>
      <c r="O684" s="1239"/>
      <c r="P684" s="1239"/>
      <c r="Q684" s="1239"/>
      <c r="R684" s="1239"/>
      <c r="S684" s="1239"/>
      <c r="T684" s="1239"/>
      <c r="U684" s="1239"/>
      <c r="V684" s="1357"/>
      <c r="AA684" s="1562"/>
    </row>
    <row r="685" spans="5:27" ht="13.2">
      <c r="E685" s="6"/>
      <c r="G685" s="1239"/>
      <c r="J685" s="1439"/>
      <c r="K685" s="1845"/>
      <c r="L685" s="1846"/>
      <c r="M685" s="1845"/>
      <c r="N685" s="1239"/>
      <c r="O685" s="1239"/>
      <c r="P685" s="1239"/>
      <c r="Q685" s="1239"/>
      <c r="R685" s="1239"/>
      <c r="S685" s="1239"/>
      <c r="T685" s="1239"/>
      <c r="U685" s="1239"/>
      <c r="V685" s="1357"/>
      <c r="AA685" s="1562"/>
    </row>
    <row r="686" spans="5:27" ht="13.2">
      <c r="E686" s="6"/>
      <c r="G686" s="1239"/>
      <c r="J686" s="1439"/>
      <c r="K686" s="1845"/>
      <c r="L686" s="1846"/>
      <c r="M686" s="1845"/>
      <c r="N686" s="1239"/>
      <c r="O686" s="1239"/>
      <c r="P686" s="1239"/>
      <c r="Q686" s="1239"/>
      <c r="R686" s="1239"/>
      <c r="S686" s="1239"/>
      <c r="T686" s="1239"/>
      <c r="U686" s="1239"/>
      <c r="V686" s="1357"/>
      <c r="AA686" s="1562"/>
    </row>
    <row r="687" spans="5:27" ht="13.2">
      <c r="E687" s="6"/>
      <c r="G687" s="1239"/>
      <c r="J687" s="1439"/>
      <c r="K687" s="1845"/>
      <c r="L687" s="1846"/>
      <c r="M687" s="1845"/>
      <c r="N687" s="1239"/>
      <c r="O687" s="1239"/>
      <c r="P687" s="1239"/>
      <c r="Q687" s="1239"/>
      <c r="R687" s="1239"/>
      <c r="S687" s="1239"/>
      <c r="T687" s="1239"/>
      <c r="U687" s="1239"/>
      <c r="V687" s="1357"/>
      <c r="AA687" s="1562"/>
    </row>
    <row r="688" spans="5:27" ht="13.2">
      <c r="E688" s="6"/>
      <c r="G688" s="1239"/>
      <c r="J688" s="1439"/>
      <c r="K688" s="1845"/>
      <c r="L688" s="1846"/>
      <c r="M688" s="1845"/>
      <c r="N688" s="1239"/>
      <c r="O688" s="1239"/>
      <c r="P688" s="1239"/>
      <c r="Q688" s="1239"/>
      <c r="R688" s="1239"/>
      <c r="S688" s="1239"/>
      <c r="T688" s="1239"/>
      <c r="U688" s="1239"/>
      <c r="V688" s="1357"/>
      <c r="AA688" s="1562"/>
    </row>
    <row r="689" spans="5:27" ht="13.2">
      <c r="E689" s="6"/>
      <c r="G689" s="1239"/>
      <c r="J689" s="1439"/>
      <c r="K689" s="1845"/>
      <c r="L689" s="1846"/>
      <c r="M689" s="1845"/>
      <c r="N689" s="1239"/>
      <c r="O689" s="1239"/>
      <c r="P689" s="1239"/>
      <c r="Q689" s="1239"/>
      <c r="R689" s="1239"/>
      <c r="S689" s="1239"/>
      <c r="T689" s="1239"/>
      <c r="U689" s="1239"/>
      <c r="V689" s="1357"/>
      <c r="AA689" s="1562"/>
    </row>
    <row r="690" spans="5:27" ht="13.2">
      <c r="E690" s="6"/>
      <c r="G690" s="1239"/>
      <c r="J690" s="1439"/>
      <c r="K690" s="1845"/>
      <c r="L690" s="1846"/>
      <c r="M690" s="1845"/>
      <c r="N690" s="1239"/>
      <c r="O690" s="1239"/>
      <c r="P690" s="1239"/>
      <c r="Q690" s="1239"/>
      <c r="R690" s="1239"/>
      <c r="S690" s="1239"/>
      <c r="T690" s="1239"/>
      <c r="U690" s="1239"/>
      <c r="V690" s="1357"/>
      <c r="AA690" s="1562"/>
    </row>
    <row r="691" spans="5:27" ht="13.2">
      <c r="E691" s="6"/>
      <c r="G691" s="1239"/>
      <c r="J691" s="1439"/>
      <c r="K691" s="1845"/>
      <c r="L691" s="1846"/>
      <c r="M691" s="1845"/>
      <c r="N691" s="1239"/>
      <c r="O691" s="1239"/>
      <c r="P691" s="1239"/>
      <c r="Q691" s="1239"/>
      <c r="R691" s="1239"/>
      <c r="S691" s="1239"/>
      <c r="T691" s="1239"/>
      <c r="U691" s="1239"/>
      <c r="V691" s="1357"/>
      <c r="AA691" s="1562"/>
    </row>
    <row r="692" spans="5:27" ht="13.2">
      <c r="E692" s="6"/>
      <c r="G692" s="1239"/>
      <c r="J692" s="1439"/>
      <c r="K692" s="1845"/>
      <c r="L692" s="1846"/>
      <c r="M692" s="1845"/>
      <c r="N692" s="1239"/>
      <c r="O692" s="1239"/>
      <c r="P692" s="1239"/>
      <c r="Q692" s="1239"/>
      <c r="R692" s="1239"/>
      <c r="S692" s="1239"/>
      <c r="T692" s="1239"/>
      <c r="U692" s="1239"/>
      <c r="V692" s="1357"/>
      <c r="AA692" s="1562"/>
    </row>
    <row r="693" spans="5:27" ht="13.2">
      <c r="E693" s="6"/>
      <c r="G693" s="1239"/>
      <c r="J693" s="1439"/>
      <c r="K693" s="1845"/>
      <c r="L693" s="1846"/>
      <c r="M693" s="1845"/>
      <c r="N693" s="1239"/>
      <c r="O693" s="1239"/>
      <c r="P693" s="1239"/>
      <c r="Q693" s="1239"/>
      <c r="R693" s="1239"/>
      <c r="S693" s="1239"/>
      <c r="T693" s="1239"/>
      <c r="U693" s="1239"/>
      <c r="V693" s="1357"/>
      <c r="AA693" s="1562"/>
    </row>
    <row r="694" spans="5:27" ht="13.2">
      <c r="E694" s="6"/>
      <c r="G694" s="1239"/>
      <c r="J694" s="1439"/>
      <c r="K694" s="1845"/>
      <c r="L694" s="1846"/>
      <c r="M694" s="1845"/>
      <c r="N694" s="1239"/>
      <c r="O694" s="1239"/>
      <c r="P694" s="1239"/>
      <c r="Q694" s="1239"/>
      <c r="R694" s="1239"/>
      <c r="S694" s="1239"/>
      <c r="T694" s="1239"/>
      <c r="U694" s="1239"/>
      <c r="V694" s="1357"/>
      <c r="AA694" s="1562"/>
    </row>
    <row r="695" spans="5:27" ht="13.2">
      <c r="E695" s="6"/>
      <c r="G695" s="1239"/>
      <c r="J695" s="1439"/>
      <c r="K695" s="1845"/>
      <c r="L695" s="1846"/>
      <c r="M695" s="1845"/>
      <c r="N695" s="1239"/>
      <c r="O695" s="1239"/>
      <c r="P695" s="1239"/>
      <c r="Q695" s="1239"/>
      <c r="R695" s="1239"/>
      <c r="S695" s="1239"/>
      <c r="T695" s="1239"/>
      <c r="U695" s="1239"/>
      <c r="V695" s="1357"/>
      <c r="AA695" s="1562"/>
    </row>
    <row r="696" spans="5:27" ht="13.2">
      <c r="E696" s="6"/>
      <c r="G696" s="1239"/>
      <c r="J696" s="1439"/>
      <c r="K696" s="1845"/>
      <c r="L696" s="1846"/>
      <c r="M696" s="1845"/>
      <c r="N696" s="1239"/>
      <c r="O696" s="1239"/>
      <c r="P696" s="1239"/>
      <c r="Q696" s="1239"/>
      <c r="R696" s="1239"/>
      <c r="S696" s="1239"/>
      <c r="T696" s="1239"/>
      <c r="U696" s="1239"/>
      <c r="V696" s="1357"/>
      <c r="AA696" s="1562"/>
    </row>
    <row r="697" spans="5:27" ht="13.2">
      <c r="E697" s="6"/>
      <c r="G697" s="1239"/>
      <c r="J697" s="1439"/>
      <c r="K697" s="1845"/>
      <c r="L697" s="1846"/>
      <c r="M697" s="1845"/>
      <c r="N697" s="1239"/>
      <c r="O697" s="1239"/>
      <c r="P697" s="1239"/>
      <c r="Q697" s="1239"/>
      <c r="R697" s="1239"/>
      <c r="S697" s="1239"/>
      <c r="T697" s="1239"/>
      <c r="U697" s="1239"/>
      <c r="V697" s="1357"/>
      <c r="AA697" s="1562"/>
    </row>
    <row r="698" spans="5:27" ht="13.2">
      <c r="E698" s="6"/>
      <c r="G698" s="1239"/>
      <c r="J698" s="1439"/>
      <c r="K698" s="1845"/>
      <c r="L698" s="1846"/>
      <c r="M698" s="1845"/>
      <c r="N698" s="1239"/>
      <c r="O698" s="1239"/>
      <c r="P698" s="1239"/>
      <c r="Q698" s="1239"/>
      <c r="R698" s="1239"/>
      <c r="S698" s="1239"/>
      <c r="T698" s="1239"/>
      <c r="U698" s="1239"/>
      <c r="V698" s="1357"/>
      <c r="AA698" s="1562"/>
    </row>
    <row r="699" spans="5:27" ht="13.2">
      <c r="E699" s="6"/>
      <c r="G699" s="1239"/>
      <c r="J699" s="1439"/>
      <c r="K699" s="1845"/>
      <c r="L699" s="1846"/>
      <c r="M699" s="1845"/>
      <c r="N699" s="1239"/>
      <c r="O699" s="1239"/>
      <c r="P699" s="1239"/>
      <c r="Q699" s="1239"/>
      <c r="R699" s="1239"/>
      <c r="S699" s="1239"/>
      <c r="T699" s="1239"/>
      <c r="U699" s="1239"/>
      <c r="V699" s="1357"/>
      <c r="AA699" s="1562"/>
    </row>
    <row r="700" spans="5:27" ht="13.2">
      <c r="E700" s="6"/>
      <c r="G700" s="1239"/>
      <c r="J700" s="1439"/>
      <c r="K700" s="1845"/>
      <c r="L700" s="1846"/>
      <c r="M700" s="1845"/>
      <c r="N700" s="1239"/>
      <c r="O700" s="1239"/>
      <c r="P700" s="1239"/>
      <c r="Q700" s="1239"/>
      <c r="R700" s="1239"/>
      <c r="S700" s="1239"/>
      <c r="T700" s="1239"/>
      <c r="U700" s="1239"/>
      <c r="V700" s="1357"/>
      <c r="AA700" s="1562"/>
    </row>
    <row r="701" spans="5:27" ht="13.2">
      <c r="E701" s="6"/>
      <c r="G701" s="1239"/>
      <c r="J701" s="1439"/>
      <c r="K701" s="1845"/>
      <c r="L701" s="1846"/>
      <c r="M701" s="1845"/>
      <c r="N701" s="1239"/>
      <c r="O701" s="1239"/>
      <c r="P701" s="1239"/>
      <c r="Q701" s="1239"/>
      <c r="R701" s="1239"/>
      <c r="S701" s="1239"/>
      <c r="T701" s="1239"/>
      <c r="U701" s="1239"/>
      <c r="V701" s="1357"/>
      <c r="AA701" s="1562"/>
    </row>
    <row r="702" spans="5:27" ht="13.2">
      <c r="E702" s="6"/>
      <c r="G702" s="1239"/>
      <c r="J702" s="1439"/>
      <c r="K702" s="1845"/>
      <c r="L702" s="1846"/>
      <c r="M702" s="1845"/>
      <c r="N702" s="1239"/>
      <c r="O702" s="1239"/>
      <c r="P702" s="1239"/>
      <c r="Q702" s="1239"/>
      <c r="R702" s="1239"/>
      <c r="S702" s="1239"/>
      <c r="T702" s="1239"/>
      <c r="U702" s="1239"/>
      <c r="V702" s="1357"/>
      <c r="AA702" s="1562"/>
    </row>
    <row r="703" spans="5:27" ht="13.2">
      <c r="E703" s="6"/>
      <c r="G703" s="1239"/>
      <c r="J703" s="1439"/>
      <c r="K703" s="1845"/>
      <c r="L703" s="1846"/>
      <c r="M703" s="1845"/>
      <c r="N703" s="1239"/>
      <c r="O703" s="1239"/>
      <c r="P703" s="1239"/>
      <c r="Q703" s="1239"/>
      <c r="R703" s="1239"/>
      <c r="S703" s="1239"/>
      <c r="T703" s="1239"/>
      <c r="U703" s="1239"/>
      <c r="V703" s="1357"/>
      <c r="AA703" s="1562"/>
    </row>
    <row r="704" spans="5:27" ht="13.2">
      <c r="E704" s="6"/>
      <c r="G704" s="1239"/>
      <c r="J704" s="1439"/>
      <c r="K704" s="1845"/>
      <c r="L704" s="1846"/>
      <c r="M704" s="1845"/>
      <c r="N704" s="1239"/>
      <c r="O704" s="1239"/>
      <c r="P704" s="1239"/>
      <c r="Q704" s="1239"/>
      <c r="R704" s="1239"/>
      <c r="S704" s="1239"/>
      <c r="T704" s="1239"/>
      <c r="U704" s="1239"/>
      <c r="V704" s="1357"/>
      <c r="AA704" s="1562"/>
    </row>
    <row r="705" spans="5:27" ht="13.2">
      <c r="E705" s="6"/>
      <c r="G705" s="1239"/>
      <c r="J705" s="1439"/>
      <c r="K705" s="1845"/>
      <c r="L705" s="1846"/>
      <c r="M705" s="1845"/>
      <c r="N705" s="1239"/>
      <c r="O705" s="1239"/>
      <c r="P705" s="1239"/>
      <c r="Q705" s="1239"/>
      <c r="R705" s="1239"/>
      <c r="S705" s="1239"/>
      <c r="T705" s="1239"/>
      <c r="U705" s="1239"/>
      <c r="V705" s="1357"/>
      <c r="AA705" s="1562"/>
    </row>
    <row r="706" spans="5:27" ht="13.2">
      <c r="E706" s="6"/>
      <c r="G706" s="1239"/>
      <c r="J706" s="1439"/>
      <c r="K706" s="1845"/>
      <c r="L706" s="1846"/>
      <c r="M706" s="1845"/>
      <c r="N706" s="1239"/>
      <c r="O706" s="1239"/>
      <c r="P706" s="1239"/>
      <c r="Q706" s="1239"/>
      <c r="R706" s="1239"/>
      <c r="S706" s="1239"/>
      <c r="T706" s="1239"/>
      <c r="U706" s="1239"/>
      <c r="V706" s="1357"/>
      <c r="AA706" s="1562"/>
    </row>
    <row r="707" spans="5:27" ht="13.2">
      <c r="E707" s="6"/>
      <c r="G707" s="1239"/>
      <c r="J707" s="1439"/>
      <c r="K707" s="1845"/>
      <c r="L707" s="1846"/>
      <c r="M707" s="1845"/>
      <c r="N707" s="1239"/>
      <c r="O707" s="1239"/>
      <c r="P707" s="1239"/>
      <c r="Q707" s="1239"/>
      <c r="R707" s="1239"/>
      <c r="S707" s="1239"/>
      <c r="T707" s="1239"/>
      <c r="U707" s="1239"/>
      <c r="V707" s="1357"/>
      <c r="AA707" s="1562"/>
    </row>
    <row r="708" spans="5:27" ht="13.2">
      <c r="E708" s="6"/>
      <c r="G708" s="1239"/>
      <c r="J708" s="1439"/>
      <c r="K708" s="1845"/>
      <c r="L708" s="1846"/>
      <c r="M708" s="1845"/>
      <c r="N708" s="1239"/>
      <c r="O708" s="1239"/>
      <c r="P708" s="1239"/>
      <c r="Q708" s="1239"/>
      <c r="R708" s="1239"/>
      <c r="S708" s="1239"/>
      <c r="T708" s="1239"/>
      <c r="U708" s="1239"/>
      <c r="V708" s="1357"/>
      <c r="AA708" s="1562"/>
    </row>
    <row r="709" spans="5:27" ht="13.2">
      <c r="E709" s="6"/>
      <c r="G709" s="1239"/>
      <c r="J709" s="1439"/>
      <c r="K709" s="1845"/>
      <c r="L709" s="1846"/>
      <c r="M709" s="1845"/>
      <c r="N709" s="1239"/>
      <c r="O709" s="1239"/>
      <c r="P709" s="1239"/>
      <c r="Q709" s="1239"/>
      <c r="R709" s="1239"/>
      <c r="S709" s="1239"/>
      <c r="T709" s="1239"/>
      <c r="U709" s="1239"/>
      <c r="V709" s="1357"/>
      <c r="AA709" s="1562"/>
    </row>
    <row r="710" spans="5:27" ht="13.2">
      <c r="E710" s="6"/>
      <c r="G710" s="1239"/>
      <c r="J710" s="1439"/>
      <c r="K710" s="1845"/>
      <c r="L710" s="1846"/>
      <c r="M710" s="1845"/>
      <c r="N710" s="1239"/>
      <c r="O710" s="1239"/>
      <c r="P710" s="1239"/>
      <c r="Q710" s="1239"/>
      <c r="R710" s="1239"/>
      <c r="S710" s="1239"/>
      <c r="T710" s="1239"/>
      <c r="U710" s="1239"/>
      <c r="V710" s="1357"/>
      <c r="AA710" s="1562"/>
    </row>
    <row r="711" spans="5:27" ht="13.2">
      <c r="E711" s="6"/>
      <c r="G711" s="1239"/>
      <c r="J711" s="1439"/>
      <c r="K711" s="1845"/>
      <c r="L711" s="1846"/>
      <c r="M711" s="1845"/>
      <c r="N711" s="1239"/>
      <c r="O711" s="1239"/>
      <c r="P711" s="1239"/>
      <c r="Q711" s="1239"/>
      <c r="R711" s="1239"/>
      <c r="S711" s="1239"/>
      <c r="T711" s="1239"/>
      <c r="U711" s="1239"/>
      <c r="V711" s="1357"/>
      <c r="AA711" s="1562"/>
    </row>
    <row r="712" spans="5:27" ht="13.2">
      <c r="E712" s="6"/>
      <c r="G712" s="1239"/>
      <c r="J712" s="1439"/>
      <c r="K712" s="1845"/>
      <c r="L712" s="1846"/>
      <c r="M712" s="1845"/>
      <c r="N712" s="1239"/>
      <c r="O712" s="1239"/>
      <c r="P712" s="1239"/>
      <c r="Q712" s="1239"/>
      <c r="R712" s="1239"/>
      <c r="S712" s="1239"/>
      <c r="T712" s="1239"/>
      <c r="U712" s="1239"/>
      <c r="V712" s="1357"/>
      <c r="AA712" s="1562"/>
    </row>
    <row r="713" spans="5:27" ht="13.2">
      <c r="E713" s="6"/>
      <c r="G713" s="1239"/>
      <c r="J713" s="1439"/>
      <c r="K713" s="1845"/>
      <c r="L713" s="1846"/>
      <c r="M713" s="1845"/>
      <c r="N713" s="1239"/>
      <c r="O713" s="1239"/>
      <c r="P713" s="1239"/>
      <c r="Q713" s="1239"/>
      <c r="R713" s="1239"/>
      <c r="S713" s="1239"/>
      <c r="T713" s="1239"/>
      <c r="U713" s="1239"/>
      <c r="V713" s="1357"/>
      <c r="AA713" s="1562"/>
    </row>
    <row r="714" spans="5:27" ht="13.2">
      <c r="E714" s="6"/>
      <c r="G714" s="1239"/>
      <c r="J714" s="1439"/>
      <c r="K714" s="1845"/>
      <c r="L714" s="1846"/>
      <c r="M714" s="1845"/>
      <c r="N714" s="1239"/>
      <c r="O714" s="1239"/>
      <c r="P714" s="1239"/>
      <c r="Q714" s="1239"/>
      <c r="R714" s="1239"/>
      <c r="S714" s="1239"/>
      <c r="T714" s="1239"/>
      <c r="U714" s="1239"/>
      <c r="V714" s="1357"/>
      <c r="AA714" s="1562"/>
    </row>
    <row r="715" spans="5:27" ht="13.2">
      <c r="E715" s="6"/>
      <c r="G715" s="1239"/>
      <c r="J715" s="1439"/>
      <c r="K715" s="1845"/>
      <c r="L715" s="1846"/>
      <c r="M715" s="1845"/>
      <c r="N715" s="1239"/>
      <c r="O715" s="1239"/>
      <c r="P715" s="1239"/>
      <c r="Q715" s="1239"/>
      <c r="R715" s="1239"/>
      <c r="S715" s="1239"/>
      <c r="T715" s="1239"/>
      <c r="U715" s="1239"/>
      <c r="V715" s="1357"/>
      <c r="AA715" s="1562"/>
    </row>
    <row r="716" spans="5:27" ht="13.2">
      <c r="E716" s="6"/>
      <c r="G716" s="1239"/>
      <c r="J716" s="1439"/>
      <c r="K716" s="1845"/>
      <c r="L716" s="1846"/>
      <c r="M716" s="1845"/>
      <c r="N716" s="1239"/>
      <c r="O716" s="1239"/>
      <c r="P716" s="1239"/>
      <c r="Q716" s="1239"/>
      <c r="R716" s="1239"/>
      <c r="S716" s="1239"/>
      <c r="T716" s="1239"/>
      <c r="U716" s="1239"/>
      <c r="V716" s="1357"/>
      <c r="AA716" s="1562"/>
    </row>
    <row r="717" spans="5:27" ht="13.2">
      <c r="E717" s="6"/>
      <c r="G717" s="1239"/>
      <c r="J717" s="1439"/>
      <c r="K717" s="1845"/>
      <c r="L717" s="1846"/>
      <c r="M717" s="1845"/>
      <c r="N717" s="1239"/>
      <c r="O717" s="1239"/>
      <c r="P717" s="1239"/>
      <c r="Q717" s="1239"/>
      <c r="R717" s="1239"/>
      <c r="S717" s="1239"/>
      <c r="T717" s="1239"/>
      <c r="U717" s="1239"/>
      <c r="V717" s="1357"/>
    </row>
    <row r="718" spans="5:27" ht="13.2">
      <c r="E718" s="6"/>
      <c r="G718" s="1239"/>
      <c r="J718" s="1439"/>
      <c r="K718" s="1845"/>
      <c r="L718" s="1846"/>
      <c r="M718" s="1845"/>
      <c r="N718" s="1239"/>
      <c r="O718" s="1239"/>
      <c r="P718" s="1239"/>
      <c r="Q718" s="1239"/>
      <c r="R718" s="1239"/>
      <c r="S718" s="1239"/>
      <c r="T718" s="1239"/>
      <c r="U718" s="1239"/>
      <c r="V718" s="1357"/>
    </row>
    <row r="719" spans="5:27" ht="13.2">
      <c r="E719" s="6"/>
      <c r="G719" s="1239"/>
      <c r="J719" s="1439"/>
      <c r="K719" s="1845"/>
      <c r="L719" s="1846"/>
      <c r="M719" s="1845"/>
      <c r="N719" s="1239"/>
      <c r="O719" s="1239"/>
      <c r="P719" s="1239"/>
      <c r="Q719" s="1239"/>
      <c r="R719" s="1239"/>
      <c r="S719" s="1239"/>
      <c r="T719" s="1239"/>
      <c r="U719" s="1239"/>
      <c r="V719" s="1357"/>
    </row>
    <row r="720" spans="5:27" ht="13.2">
      <c r="E720" s="6"/>
      <c r="G720" s="1239"/>
      <c r="J720" s="1439"/>
      <c r="K720" s="1845"/>
      <c r="L720" s="1846"/>
      <c r="M720" s="1845"/>
      <c r="N720" s="1239"/>
      <c r="O720" s="1239"/>
      <c r="P720" s="1239"/>
      <c r="Q720" s="1239"/>
      <c r="R720" s="1239"/>
      <c r="S720" s="1239"/>
      <c r="T720" s="1239"/>
      <c r="U720" s="1239"/>
      <c r="V720" s="1357"/>
    </row>
    <row r="721" spans="5:22" ht="13.2">
      <c r="E721" s="6"/>
      <c r="G721" s="1239"/>
      <c r="J721" s="1439"/>
      <c r="K721" s="1845"/>
      <c r="L721" s="1846"/>
      <c r="M721" s="1845"/>
      <c r="N721" s="1239"/>
      <c r="O721" s="1239"/>
      <c r="P721" s="1239"/>
      <c r="Q721" s="1239"/>
      <c r="R721" s="1239"/>
      <c r="S721" s="1239"/>
      <c r="T721" s="1239"/>
      <c r="U721" s="1239"/>
      <c r="V721" s="1357"/>
    </row>
    <row r="722" spans="5:22" ht="13.2">
      <c r="E722" s="6"/>
      <c r="G722" s="1239"/>
      <c r="J722" s="1439"/>
      <c r="K722" s="1845"/>
      <c r="L722" s="1846"/>
      <c r="M722" s="1845"/>
      <c r="N722" s="1239"/>
      <c r="O722" s="1239"/>
      <c r="P722" s="1239"/>
      <c r="Q722" s="1239"/>
      <c r="R722" s="1239"/>
      <c r="S722" s="1239"/>
      <c r="T722" s="1239"/>
      <c r="U722" s="1239"/>
      <c r="V722" s="1357"/>
    </row>
    <row r="723" spans="5:22" ht="13.2">
      <c r="E723" s="6"/>
      <c r="G723" s="1239"/>
      <c r="J723" s="1439"/>
      <c r="K723" s="1845"/>
      <c r="L723" s="1846"/>
      <c r="M723" s="1845"/>
      <c r="N723" s="1239"/>
      <c r="O723" s="1239"/>
      <c r="P723" s="1239"/>
      <c r="Q723" s="1239"/>
      <c r="R723" s="1239"/>
      <c r="S723" s="1239"/>
      <c r="T723" s="1239"/>
      <c r="U723" s="1239"/>
      <c r="V723" s="1357"/>
    </row>
    <row r="724" spans="5:22" ht="13.2">
      <c r="E724" s="6"/>
      <c r="G724" s="1239"/>
      <c r="J724" s="1439"/>
      <c r="K724" s="1845"/>
      <c r="L724" s="1846"/>
      <c r="M724" s="1845"/>
      <c r="N724" s="1239"/>
      <c r="O724" s="1239"/>
      <c r="P724" s="1239"/>
      <c r="Q724" s="1239"/>
      <c r="R724" s="1239"/>
      <c r="S724" s="1239"/>
      <c r="T724" s="1239"/>
      <c r="U724" s="1239"/>
      <c r="V724" s="1357"/>
    </row>
    <row r="725" spans="5:22" ht="13.2">
      <c r="E725" s="6"/>
      <c r="G725" s="1239"/>
      <c r="J725" s="1439"/>
      <c r="K725" s="1845"/>
      <c r="L725" s="1846"/>
      <c r="M725" s="1845"/>
      <c r="N725" s="1239"/>
      <c r="O725" s="1239"/>
      <c r="P725" s="1239"/>
      <c r="Q725" s="1239"/>
      <c r="R725" s="1239"/>
      <c r="S725" s="1239"/>
      <c r="T725" s="1239"/>
      <c r="U725" s="1239"/>
      <c r="V725" s="1357"/>
    </row>
    <row r="726" spans="5:22" ht="13.2">
      <c r="E726" s="6"/>
      <c r="G726" s="1239"/>
      <c r="J726" s="1439"/>
      <c r="K726" s="1845"/>
      <c r="L726" s="1846"/>
      <c r="M726" s="1845"/>
      <c r="N726" s="1239"/>
      <c r="O726" s="1239"/>
      <c r="P726" s="1239"/>
      <c r="Q726" s="1239"/>
      <c r="R726" s="1239"/>
      <c r="S726" s="1239"/>
      <c r="T726" s="1239"/>
      <c r="U726" s="1239"/>
      <c r="V726" s="1357"/>
    </row>
    <row r="727" spans="5:22" ht="13.2">
      <c r="E727" s="6"/>
      <c r="G727" s="1239"/>
      <c r="J727" s="1439"/>
      <c r="K727" s="1845"/>
      <c r="L727" s="1846"/>
      <c r="M727" s="1845"/>
      <c r="N727" s="1239"/>
      <c r="O727" s="1239"/>
      <c r="P727" s="1239"/>
      <c r="Q727" s="1239"/>
      <c r="R727" s="1239"/>
      <c r="S727" s="1239"/>
      <c r="T727" s="1239"/>
      <c r="U727" s="1239"/>
      <c r="V727" s="1357"/>
    </row>
  </sheetData>
  <autoFilter ref="A2:AI485" xr:uid="{00000000-0009-0000-0000-000033000000}">
    <filterColumn colId="25">
      <filters blank="1">
        <filter val="AOY220701S028"/>
        <filter val="AOY220706J007"/>
        <filter val="AOY220706J012"/>
        <filter val="AOY220706J013"/>
        <filter val="AOY220708C019"/>
        <filter val="AOY220708S008"/>
        <filter val="AOY220708S014"/>
        <filter val="AOY220708S015"/>
        <filter val="AOY220709C020"/>
        <filter val="AOY220710S021"/>
        <filter val="AOY220715J001"/>
        <filter val="AOY220716C002"/>
        <filter val="AOY220717S001"/>
        <filter val="AOY220718J008"/>
        <filter val="AOY220719C009"/>
        <filter val="AOY220720J005"/>
        <filter val="AOY220720S010"/>
        <filter val="AOY220721J013"/>
        <filter val="AOY220726C007"/>
        <filter val="AOY220727C015"/>
        <filter val="AOY220727S008"/>
        <filter val="AOY220728J005"/>
        <filter val="AOY220728J014"/>
        <filter val="AOY220729C019"/>
        <filter val="AOY220730C020"/>
        <filter val="AOY220730S005"/>
        <filter val="AOY220730S016"/>
        <filter val="AOY220731S021"/>
        <filter val="APW220701S020"/>
        <filter val="APW220702S022"/>
        <filter val="APW220702S023"/>
        <filter val="APW220703S025"/>
        <filter val="ASL220701J012"/>
        <filter val="ASL220706J010"/>
        <filter val="ASL220711S018"/>
        <filter val="ASL220713S011"/>
        <filter val="ASL220724J003"/>
        <filter val="ASL220724S000"/>
        <filter val="ASL220725J000"/>
        <filter val="BS220723S011"/>
        <filter val="CAI220724S000"/>
        <filter val="DL220721D404"/>
        <filter val="DL220722Y000"/>
        <filter val="DL220725C005"/>
        <filter val="DL220725D201"/>
        <filter val="DL220725D206"/>
        <filter val="DL220728J001"/>
        <filter val="ET220715Y000"/>
        <filter val="ET220716Y001"/>
        <filter val="ET220717Y002"/>
        <filter val="ET220720Y003"/>
        <filter val="ET220728J000"/>
        <filter val="ET220728J001"/>
        <filter val="FEI220709S000"/>
        <filter val="FEI220715Y002"/>
        <filter val="FEI220716Y003"/>
        <filter val="FEI220723J009"/>
        <filter val="Gt220723J006"/>
        <filter val="Gt220723S005"/>
        <filter val="HUAWEI220708J023"/>
        <filter val="HUAWEI220709Y020"/>
        <filter val="HUAWEI220709Y024"/>
        <filter val="HUAWEI220710Y025"/>
        <filter val="HUAWEI220718Y013"/>
        <filter val="HUI220707Y005"/>
        <filter val="HUI220714Y000"/>
        <filter val="HZSD220723J001"/>
        <filter val="HZSD220724J003"/>
        <filter val="JH220728D204"/>
        <filter val="JS220728Y000"/>
        <filter val="KAI220726Y000"/>
        <filter val="KKD220702J009"/>
        <filter val="KKD220709S013"/>
        <filter val="KKD220710J006"/>
        <filter val="KKD220711J000"/>
        <filter val="KKD220711J001"/>
        <filter val="KKD220712J000"/>
        <filter val="KKD220712S021"/>
        <filter val="KKD220712S022"/>
        <filter val="KKD220713J000"/>
        <filter val="KKD220713J001"/>
        <filter val="KKD220713J002"/>
        <filter val="KKD220713J014"/>
        <filter val="KKD220713S012"/>
        <filter val="KKD220715J000"/>
        <filter val="KKD220717J000"/>
        <filter val="KKD220717J001"/>
        <filter val="KKD220717J003"/>
        <filter val="KKD220717J004"/>
        <filter val="KKD220717J012"/>
        <filter val="KKD220717J013"/>
        <filter val="KKD220717S002"/>
        <filter val="KKD220718J006"/>
        <filter val="KKD220719J007"/>
        <filter val="KKD220719J011"/>
        <filter val="KKD220720J022"/>
        <filter val="KKD220720J023"/>
        <filter val="KKD220720J024"/>
        <filter val="KKD220721S014"/>
        <filter val="KKD220723S000"/>
        <filter val="KKD220723S012"/>
        <filter val="KKD220724J012"/>
        <filter val="KKD220726J003"/>
        <filter val="KKD220726S001"/>
        <filter val="KKD220727J000"/>
        <filter val="KKD220727J001"/>
        <filter val="KKD220727J002"/>
        <filter val="KKD220727J028"/>
        <filter val="KKD220728J000"/>
        <filter val="KKD220728J001"/>
        <filter val="KKD220729J013"/>
        <filter val="KKD220729J018"/>
        <filter val="KKD220729S000"/>
        <filter val="KKD220729S001"/>
        <filter val="KKD220730S000"/>
        <filter val="KKD220731J000"/>
        <filter val="KKD220731J001"/>
        <filter val="KKD220731S002"/>
        <filter val="KKD220731S010"/>
        <filter val="KKD220731S011"/>
        <filter val="KT220720J011"/>
        <filter val="LC220719J007"/>
        <filter val="LC220720D308"/>
        <filter val="LC220723S009"/>
        <filter val="MGM220720Y016"/>
        <filter val="MIE220718S010"/>
        <filter val="MIE220721J012"/>
        <filter val="MIE220722J011"/>
        <filter val="MO220723C004"/>
        <filter val="NER220701C004"/>
        <filter val="NER220701C005"/>
        <filter val="NER220701C006"/>
        <filter val="NER220701C007"/>
        <filter val="NER220701C008"/>
        <filter val="NER220701C009"/>
        <filter val="NER220704C011"/>
        <filter val="NER220704C012"/>
        <filter val="NER220704C013"/>
        <filter val="NER220704C014"/>
        <filter val="NER220704C015"/>
        <filter val="NER220704C016"/>
        <filter val="NER220705C017"/>
        <filter val="NER220705C018"/>
        <filter val="NER220705C019"/>
        <filter val="NER220705C020"/>
        <filter val="NER220705C021"/>
        <filter val="NER220705C022"/>
        <filter val="NER220706C009"/>
        <filter val="NER220706C010"/>
        <filter val="NER220706C011"/>
        <filter val="NER220706C012"/>
        <filter val="NER220706C013"/>
        <filter val="NER220706C014"/>
        <filter val="NER220707C022"/>
        <filter val="NER220707C023"/>
        <filter val="NER220707C024"/>
        <filter val="NER220707C025"/>
        <filter val="NER220707C026"/>
        <filter val="NER220707C027"/>
        <filter val="NER220708C002"/>
        <filter val="NER220708C003"/>
        <filter val="NER220708C004"/>
        <filter val="NER220708C005"/>
        <filter val="NER220708C010"/>
        <filter val="NER220708C011"/>
        <filter val="NER220711C000"/>
        <filter val="NER220711C001"/>
        <filter val="NER220711C002"/>
        <filter val="NER220711C003"/>
        <filter val="NER220711C004"/>
        <filter val="NER220711C005"/>
        <filter val="NER220711C006"/>
        <filter val="NER220712C007"/>
        <filter val="NER220712C008"/>
        <filter val="NER220712C009"/>
        <filter val="NER220712C010"/>
        <filter val="NER220712C011"/>
        <filter val="NER220713C001"/>
        <filter val="NER220713C003"/>
        <filter val="NER220713C005"/>
        <filter val="NER220714C004"/>
        <filter val="NER220714C005"/>
        <filter val="NER220714C006"/>
        <filter val="NER220714C007"/>
        <filter val="NER220714C008"/>
        <filter val="NER220714C009"/>
        <filter val="NER220715C021"/>
        <filter val="NER220715C022"/>
        <filter val="NER220715C023"/>
        <filter val="NER220715C024"/>
        <filter val="NER220715C025"/>
        <filter val="NER220715C026"/>
        <filter val="NER220715C027"/>
        <filter val="NER220719C007"/>
        <filter val="NER220719C008"/>
        <filter val="NER220719C009"/>
        <filter val="NER220719C010"/>
        <filter val="NER220719C011"/>
        <filter val="NER220720C000"/>
        <filter val="NER220720C001"/>
        <filter val="NER220720C002"/>
        <filter val="NER220720C003"/>
        <filter val="NER220720C004"/>
        <filter val="NER220720C005"/>
        <filter val="NER220721C001"/>
        <filter val="NER220721C002"/>
        <filter val="NER220721C003"/>
        <filter val="NER220721C004"/>
        <filter val="NER220722C004"/>
        <filter val="NER220722C005"/>
        <filter val="NER220722C006"/>
        <filter val="NER220722C007"/>
        <filter val="NER220725C013"/>
        <filter val="NER220725C014"/>
        <filter val="NER220725C015"/>
        <filter val="NER220725C016"/>
        <filter val="NER220725C017"/>
        <filter val="NER220725C018"/>
        <filter val="NER220726C001"/>
        <filter val="NER220726C002"/>
        <filter val="NER220726C003"/>
        <filter val="NER220726C004"/>
        <filter val="NER220726C005"/>
        <filter val="NER220726C006"/>
        <filter val="NER220727C003"/>
        <filter val="NER220727C004"/>
        <filter val="NER220727C005"/>
        <filter val="NER220727C006"/>
        <filter val="NER220727C007"/>
        <filter val="NER220727C008"/>
        <filter val="NER220728C017"/>
        <filter val="NER220728C018"/>
        <filter val="NER220728C019"/>
        <filter val="NER220728C020"/>
        <filter val="NER220728C021"/>
        <filter val="NER220728C022"/>
        <filter val="NER220729C006"/>
        <filter val="NER220729C007"/>
        <filter val="NER220729C008"/>
        <filter val="NER220729C009"/>
        <filter val="NER220729C010"/>
        <filter val="NER220729C011"/>
        <filter val="RRY220721J014"/>
        <filter val="RRY220726S015"/>
        <filter val="RWH220721J013"/>
        <filter val="TAN220701J009"/>
        <filter val="TAN220706J008"/>
        <filter val="TAN220706J010"/>
        <filter val="TAN220727J002"/>
        <filter val="TAN220727J023"/>
        <filter val="TAN220731S010"/>
        <filter val="UMY220713D1114"/>
        <filter val="UMY220726Y015"/>
        <filter val="UMY220728J007"/>
        <filter val="VIP220701Y010"/>
        <filter val="VIP220701Y011"/>
        <filter val="VIP220701Y012"/>
        <filter val="VIP220701Y013"/>
        <filter val="VIP220701Y014"/>
        <filter val="VIP220701Y015"/>
        <filter val="VIP220701Y016"/>
        <filter val="VIP220702Y001"/>
        <filter val="VIP220702Y002"/>
        <filter val="VIP220702Y003"/>
        <filter val="VIP220702Y004"/>
        <filter val="VIP220702Y005"/>
        <filter val="VIP220702Y006"/>
        <filter val="VIP220702Y007"/>
        <filter val="VIP220703Y002"/>
        <filter val="VIP220703Y003"/>
        <filter val="VIP220703Y004"/>
        <filter val="VIP220703Y005"/>
        <filter val="VIP220703Y006"/>
        <filter val="VIP220704Y023"/>
        <filter val="VIP220704Y024"/>
        <filter val="VIP220704Y025"/>
        <filter val="VIP220704Y026"/>
        <filter val="VIP220704Y027"/>
        <filter val="VIP220705Y028"/>
        <filter val="VIP220705Y029"/>
        <filter val="VIP220705Y030"/>
        <filter val="VIP220705Y031"/>
        <filter val="VIP220705Y032"/>
        <filter val="VIP220706Y015"/>
        <filter val="VIP220706Y016"/>
        <filter val="VIP220706Y017"/>
        <filter val="VIP220706Y018"/>
        <filter val="VIP220706Y019"/>
        <filter val="VIP220707Y000"/>
        <filter val="VIP220707Y001"/>
        <filter val="VIP220707Y002"/>
        <filter val="VIP220707Y003"/>
        <filter val="VIP220707Y004"/>
        <filter val="VIP220708Y012"/>
        <filter val="VIP220708Y013"/>
        <filter val="VIP220708Y014"/>
        <filter val="VIP220708Y015"/>
        <filter val="VIP220708Y016"/>
        <filter val="VIP220708Y017"/>
        <filter val="VIP220708Y018"/>
        <filter val="VIP220709Y002"/>
        <filter val="VIP220709Y003"/>
        <filter val="VIP220709Y004"/>
        <filter val="VIP220709Y005"/>
        <filter val="VIP220709Y006"/>
        <filter val="VIP220709Y007"/>
        <filter val="VIP220709Y008"/>
        <filter val="VIP220710Y000"/>
        <filter val="VIP220710Y001"/>
        <filter val="VIP220710Y002"/>
        <filter val="VIP220710Y003"/>
        <filter val="VIP220710Y004"/>
        <filter val="VIP220711Y012"/>
        <filter val="VIP220711Y013"/>
        <filter val="VIP220711Y014"/>
        <filter val="VIP220711Y015"/>
        <filter val="VIP220711Y016"/>
        <filter val="VIP220712Y016"/>
        <filter val="VIP220712Y017"/>
        <filter val="VIP220712Y018"/>
        <filter val="VIP220712Y019"/>
        <filter val="VIP220712Y020"/>
        <filter val="VIP220713Y007"/>
        <filter val="VIP220713Y008"/>
        <filter val="VIP220713Y009"/>
        <filter val="VIP220713Y010"/>
        <filter val="VIP220713Y011"/>
        <filter val="VIP220714Y010"/>
        <filter val="VIP220714Y011"/>
        <filter val="VIP220714Y012"/>
        <filter val="VIP220714Y013"/>
        <filter val="VIP220714Y014"/>
        <filter val="VIP220715Y028"/>
        <filter val="VIP220715Y029"/>
        <filter val="VIP220715Y030"/>
        <filter val="VIP220715Y031"/>
        <filter val="VIP220715Y032"/>
        <filter val="VIP220715Y033"/>
        <filter val="VIP220715Y034"/>
        <filter val="VIP220716Y000"/>
        <filter val="VIP220716Y001"/>
        <filter val="VIP220716Y002"/>
        <filter val="VIP220716Y003"/>
        <filter val="VIP220716Y004"/>
        <filter val="VIP220716Y005"/>
        <filter val="VIP220716Y006"/>
        <filter val="VIP220717Y005"/>
        <filter val="VIP220717Y006"/>
        <filter val="VIP220717Y007"/>
        <filter val="VIP220717Y008"/>
        <filter val="VIP220717Y009"/>
        <filter val="VIP220717Y010"/>
        <filter val="VIP220717Y011"/>
        <filter val="VIP220718Y001"/>
        <filter val="VIP220718Y002"/>
        <filter val="VIP220718Y003"/>
        <filter val="VIP220718Y004"/>
        <filter val="VIP220718Y005"/>
        <filter val="VIP220719Y002"/>
        <filter val="VIP220719Y003"/>
        <filter val="VIP220719Y004"/>
        <filter val="VIP220719Y005"/>
        <filter val="VIP220719Y006"/>
        <filter val="VIP220720Y006"/>
        <filter val="VIP220720Y007"/>
        <filter val="VIP220720Y008"/>
        <filter val="VIP220720Y009"/>
        <filter val="VIP220720Y010"/>
        <filter val="VIP220721Y007"/>
        <filter val="VIP220721Y008"/>
        <filter val="VIP220721Y009"/>
        <filter val="VIP220721Y010"/>
        <filter val="VIP220721Y011"/>
        <filter val="VIP220722Y008"/>
        <filter val="VIP220722Y009"/>
        <filter val="VIP220722Y010"/>
        <filter val="VIP220722Y011"/>
        <filter val="VIP220722Y012"/>
        <filter val="VIP220722Y013"/>
        <filter val="VIP220722Y014"/>
        <filter val="VIP220722Y015"/>
        <filter val="VIP220723Y016"/>
        <filter val="VIP220723Y017"/>
        <filter val="VIP220723Y018"/>
        <filter val="VIP220723Y019"/>
        <filter val="VIP220723Y020"/>
        <filter val="VIP220723Y021"/>
        <filter val="VIP220724Y004"/>
        <filter val="VIP220724Y005"/>
        <filter val="VIP220724Y006"/>
        <filter val="VIP220724Y007"/>
        <filter val="VIP220724Y008"/>
        <filter val="VIP220725Y019"/>
        <filter val="VIP220725Y020"/>
        <filter val="VIP220725Y021"/>
        <filter val="VIP220725Y022"/>
        <filter val="VIP220725Y023"/>
        <filter val="VIP220726Y007"/>
        <filter val="VIP220726Y008"/>
        <filter val="VIP220726Y009"/>
        <filter val="VIP220726Y010"/>
        <filter val="VIP220726Y011"/>
        <filter val="VIP220727Y009"/>
        <filter val="VIP220727Y010"/>
        <filter val="VIP220727Y011"/>
        <filter val="VIP220727Y012"/>
        <filter val="VIP220727Y013"/>
        <filter val="VIP220728Y023"/>
        <filter val="VIP220728Y024"/>
        <filter val="VIP220728Y025"/>
        <filter val="VIP220728Y026"/>
        <filter val="VIP220728Y027"/>
        <filter val="VIP220729Y012"/>
        <filter val="VIP220729Y013"/>
        <filter val="VIP220729Y014"/>
        <filter val="VIP220729Y015"/>
        <filter val="VIP220729Y016"/>
        <filter val="VIP220729Y017"/>
        <filter val="VIP220729Y019"/>
        <filter val="VIP220730Y002"/>
        <filter val="VIP220730Y003"/>
        <filter val="VIP220730Y004"/>
        <filter val="VIP220730Y005"/>
        <filter val="VIP220730Y006"/>
        <filter val="VIP220730Y007"/>
        <filter val="VIP220730Y008"/>
        <filter val="VIP220731Y001"/>
        <filter val="VIP220731Y002"/>
        <filter val="VIP220731Y003"/>
        <filter val="VIP220731Y004"/>
        <filter val="VIP220731Y005"/>
        <filter val="WAB220722J002"/>
        <filter val="WAB220722J003"/>
        <filter val="WSK220703S007"/>
        <filter val="WSK220706S021"/>
        <filter val="WSK220709C015"/>
        <filter val="WSK220709J022"/>
        <filter val="WSK220709S009"/>
        <filter val="WSK220710J005"/>
        <filter val="WSK220710S017"/>
        <filter val="WSK220713Y002"/>
        <filter val="WSK220714Y003"/>
        <filter val="WSK220715Y004"/>
        <filter val="WSK220722S025"/>
        <filter val="WSK220729S009"/>
        <filter val="WWY10220703J010"/>
        <filter val="WWY10220704J000"/>
        <filter val="WWY10220704J001"/>
        <filter val="WWY10220705J000"/>
        <filter val="WWY10220706J006"/>
        <filter val="WWY10220706J008"/>
        <filter val="WWY10220706J009"/>
        <filter val="WWY10220707J005"/>
        <filter val="WWY10220707J006"/>
        <filter val="WWY10220707J007"/>
        <filter val="WWY10220707J008"/>
        <filter val="WWY10220708C009"/>
        <filter val="WWY10220708J001"/>
        <filter val="WWY10220708J006"/>
        <filter val="WWY10220708J007"/>
        <filter val="WWY10220708J008"/>
        <filter val="WWY10220708J012"/>
        <filter val="WWY10220717J001"/>
        <filter val="WWY10220718D2015"/>
        <filter val="WWY10220721C012"/>
        <filter val="WWY10220728C002"/>
        <filter val="WWY10220728Y006"/>
        <filter val="WWY10220730S003"/>
        <filter val="XD220716C003"/>
        <filter val="XY220722C002"/>
        <filter val="XY220731C003"/>
        <filter val="YHHP220709J014"/>
        <filter val="YHHP220726J002"/>
        <filter val="YKS220725S012"/>
        <filter val="YKT220702S008"/>
      </filters>
    </filterColumn>
  </autoFilter>
  <mergeCells count="1">
    <mergeCell ref="AB1:AE1"/>
  </mergeCells>
  <phoneticPr fontId="151"/>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xr:uid="{00000000-0002-0000-3300-000000000000}">
          <x14:formula1>
            <xm:f>条件勿动!$G:$G</xm:f>
          </x14:formula1>
          <xm:sqref>H3:H484</xm:sqref>
        </x14:dataValidation>
      </x14:dataValidations>
    </ext>
  </extLst>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FFFFFF"/>
    <outlinePr summaryBelow="0" summaryRight="0"/>
  </sheetPr>
  <dimension ref="A1:AG1015"/>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3.21875" customWidth="1"/>
    <col min="2" max="2" width="10.21875" customWidth="1"/>
    <col min="3" max="12" width="8.77734375" customWidth="1"/>
    <col min="13" max="13" width="9.6640625" customWidth="1"/>
    <col min="14" max="17" width="8.77734375" customWidth="1"/>
    <col min="18" max="18" width="9.88671875" customWidth="1"/>
    <col min="19" max="21" width="8.77734375" customWidth="1"/>
    <col min="22" max="22" width="11.109375" customWidth="1"/>
    <col min="23" max="31" width="8.77734375" customWidth="1"/>
    <col min="32" max="32" width="10.77734375" customWidth="1"/>
    <col min="33" max="33" width="6.44140625" customWidth="1"/>
  </cols>
  <sheetData>
    <row r="1" spans="1:33" ht="13.2">
      <c r="A1" s="2340"/>
      <c r="B1" s="6">
        <v>1</v>
      </c>
      <c r="C1" s="6">
        <v>2</v>
      </c>
      <c r="D1" s="6">
        <v>3</v>
      </c>
      <c r="E1" s="489">
        <v>4</v>
      </c>
      <c r="F1" s="489">
        <v>5</v>
      </c>
      <c r="G1" s="6">
        <v>6</v>
      </c>
      <c r="H1" s="6">
        <v>7</v>
      </c>
      <c r="I1" s="6">
        <v>8</v>
      </c>
      <c r="J1" s="6">
        <v>9</v>
      </c>
      <c r="K1" s="6">
        <v>10</v>
      </c>
      <c r="L1" s="489">
        <v>11</v>
      </c>
      <c r="M1" s="489">
        <v>12</v>
      </c>
      <c r="N1" s="6">
        <v>13</v>
      </c>
      <c r="O1" s="6">
        <v>14</v>
      </c>
      <c r="P1" s="6">
        <v>15</v>
      </c>
      <c r="Q1" s="6">
        <v>16</v>
      </c>
      <c r="R1" s="6">
        <v>17</v>
      </c>
      <c r="S1" s="489">
        <v>18</v>
      </c>
      <c r="T1" s="489">
        <v>19</v>
      </c>
      <c r="U1" s="6">
        <v>20</v>
      </c>
      <c r="V1" s="6">
        <v>21</v>
      </c>
      <c r="W1" s="6">
        <v>22</v>
      </c>
      <c r="X1" s="6">
        <v>23</v>
      </c>
      <c r="Y1" s="6">
        <v>24</v>
      </c>
      <c r="Z1" s="489">
        <v>25</v>
      </c>
      <c r="AA1" s="489">
        <v>26</v>
      </c>
      <c r="AB1" s="6">
        <v>27</v>
      </c>
      <c r="AC1" s="6">
        <v>28</v>
      </c>
      <c r="AD1" s="6">
        <v>29</v>
      </c>
      <c r="AE1" s="6">
        <v>30</v>
      </c>
      <c r="AF1" s="16"/>
      <c r="AG1" s="16"/>
    </row>
    <row r="2" spans="1:33" ht="13.5" customHeight="1">
      <c r="A2" s="2333"/>
      <c r="B2" s="22" t="s">
        <v>67</v>
      </c>
      <c r="C2" s="22" t="s">
        <v>68</v>
      </c>
      <c r="D2" s="22" t="s">
        <v>69</v>
      </c>
      <c r="E2" s="639" t="s">
        <v>70</v>
      </c>
      <c r="F2" s="639" t="s">
        <v>71</v>
      </c>
      <c r="G2" s="22" t="s">
        <v>72</v>
      </c>
      <c r="H2" s="22" t="s">
        <v>66</v>
      </c>
      <c r="I2" s="22" t="s">
        <v>67</v>
      </c>
      <c r="J2" s="22" t="s">
        <v>68</v>
      </c>
      <c r="K2" s="22" t="s">
        <v>69</v>
      </c>
      <c r="L2" s="639" t="s">
        <v>70</v>
      </c>
      <c r="M2" s="639" t="s">
        <v>71</v>
      </c>
      <c r="N2" s="22" t="s">
        <v>72</v>
      </c>
      <c r="O2" s="22" t="s">
        <v>66</v>
      </c>
      <c r="P2" s="22" t="s">
        <v>67</v>
      </c>
      <c r="Q2" s="22" t="s">
        <v>68</v>
      </c>
      <c r="R2" s="22" t="s">
        <v>69</v>
      </c>
      <c r="S2" s="639" t="s">
        <v>70</v>
      </c>
      <c r="T2" s="639" t="s">
        <v>71</v>
      </c>
      <c r="U2" s="22" t="s">
        <v>72</v>
      </c>
      <c r="V2" s="22" t="s">
        <v>66</v>
      </c>
      <c r="W2" s="22" t="s">
        <v>67</v>
      </c>
      <c r="X2" s="22" t="s">
        <v>68</v>
      </c>
      <c r="Y2" s="22" t="s">
        <v>69</v>
      </c>
      <c r="Z2" s="639" t="s">
        <v>70</v>
      </c>
      <c r="AA2" s="639" t="s">
        <v>71</v>
      </c>
      <c r="AB2" s="22" t="s">
        <v>72</v>
      </c>
      <c r="AC2" s="22" t="s">
        <v>66</v>
      </c>
      <c r="AD2" s="22" t="s">
        <v>67</v>
      </c>
      <c r="AE2" s="22" t="s">
        <v>68</v>
      </c>
      <c r="AF2" s="17"/>
      <c r="AG2" s="17"/>
    </row>
    <row r="3" spans="1:33" ht="12.75" customHeight="1">
      <c r="A3" s="26" t="s">
        <v>73</v>
      </c>
      <c r="B3" s="27"/>
      <c r="C3" s="27"/>
      <c r="D3" s="27"/>
      <c r="E3" s="27"/>
      <c r="F3" s="27"/>
      <c r="G3" s="27"/>
      <c r="H3" s="27"/>
      <c r="I3" s="27"/>
      <c r="J3" s="27"/>
      <c r="K3" s="27"/>
      <c r="L3" s="27"/>
      <c r="M3" s="27"/>
      <c r="N3" s="27"/>
      <c r="O3" s="27"/>
      <c r="P3" s="27"/>
      <c r="Q3" s="29"/>
      <c r="R3" s="27"/>
      <c r="S3" s="27"/>
      <c r="T3" s="27"/>
      <c r="U3" s="27"/>
      <c r="V3" s="27"/>
      <c r="W3" s="27"/>
      <c r="X3" s="27"/>
      <c r="Y3" s="27"/>
      <c r="Z3" s="27"/>
      <c r="AA3" s="27"/>
      <c r="AB3" s="27"/>
      <c r="AC3" s="27"/>
      <c r="AD3" s="27"/>
      <c r="AE3" s="27"/>
      <c r="AF3" s="16"/>
      <c r="AG3" s="16"/>
    </row>
    <row r="4" spans="1:33" ht="13.2">
      <c r="A4" s="30" t="s">
        <v>74</v>
      </c>
      <c r="B4" s="823"/>
      <c r="C4" s="1954" t="s">
        <v>7878</v>
      </c>
      <c r="D4" s="823"/>
      <c r="E4" s="1954" t="s">
        <v>7879</v>
      </c>
      <c r="F4" s="31" t="s">
        <v>7880</v>
      </c>
      <c r="G4" s="823"/>
      <c r="H4" s="823"/>
      <c r="I4" s="823"/>
      <c r="J4" s="31"/>
      <c r="K4" s="1955" t="s">
        <v>7881</v>
      </c>
      <c r="L4" s="1955"/>
      <c r="M4" s="1955"/>
      <c r="N4" s="1955"/>
      <c r="O4" s="1955" t="s">
        <v>7882</v>
      </c>
      <c r="P4" s="1956" t="s">
        <v>7882</v>
      </c>
      <c r="Q4" s="35" t="s">
        <v>7883</v>
      </c>
      <c r="R4" s="1955" t="s">
        <v>7884</v>
      </c>
      <c r="S4" s="1956" t="s">
        <v>7885</v>
      </c>
      <c r="T4" s="1955" t="s">
        <v>7886</v>
      </c>
      <c r="U4" s="1956" t="s">
        <v>7887</v>
      </c>
      <c r="V4" s="1955" t="s">
        <v>1770</v>
      </c>
      <c r="W4" s="1955" t="s">
        <v>7888</v>
      </c>
      <c r="X4" s="1956" t="s">
        <v>7889</v>
      </c>
      <c r="Y4" s="1956"/>
      <c r="Z4" s="1956"/>
      <c r="AA4" s="1956"/>
      <c r="AB4" s="1956"/>
      <c r="AC4" s="1955" t="s">
        <v>7890</v>
      </c>
      <c r="AD4" s="1956"/>
      <c r="AE4" s="1956"/>
      <c r="AF4" s="16"/>
      <c r="AG4" s="16"/>
    </row>
    <row r="5" spans="1:33" ht="13.2">
      <c r="A5" s="30" t="s">
        <v>75</v>
      </c>
      <c r="B5" s="826"/>
      <c r="C5" s="826"/>
      <c r="D5" s="42"/>
      <c r="E5" s="42"/>
      <c r="F5" s="1957" t="s">
        <v>7891</v>
      </c>
      <c r="G5" s="826"/>
      <c r="H5" s="42"/>
      <c r="I5" s="1958" t="s">
        <v>7892</v>
      </c>
      <c r="J5" s="1958" t="s">
        <v>1351</v>
      </c>
      <c r="K5" s="32"/>
      <c r="L5" s="32"/>
      <c r="M5" s="32"/>
      <c r="N5" s="35"/>
      <c r="O5" s="35"/>
      <c r="P5" s="35" t="s">
        <v>7893</v>
      </c>
      <c r="R5" s="35"/>
      <c r="S5" s="35" t="s">
        <v>7894</v>
      </c>
      <c r="T5" s="32"/>
      <c r="U5" s="32" t="s">
        <v>7895</v>
      </c>
      <c r="V5" s="32"/>
      <c r="W5" s="32"/>
      <c r="X5" s="32"/>
      <c r="Y5" s="1633" t="s">
        <v>1562</v>
      </c>
      <c r="Z5" s="32"/>
      <c r="AA5" s="32"/>
      <c r="AB5" s="32"/>
      <c r="AC5" s="32"/>
      <c r="AD5" s="32"/>
      <c r="AE5" s="32"/>
      <c r="AF5" s="16"/>
      <c r="AG5" s="16"/>
    </row>
    <row r="6" spans="1:33" ht="13.2">
      <c r="A6" s="30" t="s">
        <v>76</v>
      </c>
      <c r="B6" s="42"/>
      <c r="C6" s="826"/>
      <c r="D6" s="42"/>
      <c r="E6" s="42"/>
      <c r="F6" s="826"/>
      <c r="G6" s="826"/>
      <c r="H6" s="826"/>
      <c r="I6" s="42"/>
      <c r="J6" s="42"/>
      <c r="K6" s="32"/>
      <c r="L6" s="32"/>
      <c r="M6" s="32"/>
      <c r="N6" s="32"/>
      <c r="O6" s="32"/>
      <c r="P6" s="35" t="s">
        <v>7896</v>
      </c>
      <c r="Q6" s="35"/>
      <c r="R6" s="35"/>
      <c r="S6" s="32"/>
      <c r="T6" s="35"/>
      <c r="U6" s="32"/>
      <c r="V6" s="32"/>
      <c r="W6" s="32"/>
      <c r="X6" s="32"/>
      <c r="Y6" s="32"/>
      <c r="Z6" s="32"/>
      <c r="AA6" s="32"/>
      <c r="AB6" s="32"/>
      <c r="AC6" s="32"/>
      <c r="AD6" s="32"/>
      <c r="AE6" s="32"/>
      <c r="AF6" s="16"/>
      <c r="AG6" s="16"/>
    </row>
    <row r="7" spans="1:33" ht="13.2">
      <c r="A7" s="30" t="s">
        <v>77</v>
      </c>
      <c r="B7" s="42"/>
      <c r="C7" s="42"/>
      <c r="D7" s="42"/>
      <c r="E7" s="42"/>
      <c r="F7" s="826"/>
      <c r="G7" s="826"/>
      <c r="H7" s="42"/>
      <c r="I7" s="42"/>
      <c r="J7" s="42"/>
      <c r="K7" s="32"/>
      <c r="L7" s="32"/>
      <c r="N7" s="32"/>
      <c r="O7" s="32"/>
      <c r="P7" s="32"/>
      <c r="Q7" s="35"/>
      <c r="R7" s="32"/>
      <c r="S7" s="32"/>
      <c r="T7" s="32"/>
      <c r="U7" s="32"/>
      <c r="V7" s="32"/>
      <c r="W7" s="32"/>
      <c r="X7" s="32"/>
      <c r="Y7" s="32"/>
      <c r="Z7" s="32"/>
      <c r="AA7" s="32"/>
      <c r="AB7" s="32"/>
      <c r="AC7" s="32"/>
      <c r="AD7" s="32"/>
      <c r="AE7" s="32"/>
      <c r="AF7" s="16"/>
      <c r="AG7" s="16"/>
    </row>
    <row r="8" spans="1:33" ht="13.2">
      <c r="A8" s="46" t="s">
        <v>78</v>
      </c>
      <c r="B8" s="47"/>
      <c r="C8" s="47"/>
      <c r="D8" s="1821" t="s">
        <v>79</v>
      </c>
      <c r="E8" s="47"/>
      <c r="F8" s="47"/>
      <c r="G8" s="1631"/>
      <c r="H8" s="47"/>
      <c r="I8" s="47"/>
      <c r="J8" s="47"/>
      <c r="K8" s="1959" t="s">
        <v>79</v>
      </c>
      <c r="L8" s="1960"/>
      <c r="M8" s="1960"/>
      <c r="N8" s="1961"/>
      <c r="O8" s="1960"/>
      <c r="P8" s="1960"/>
      <c r="Q8" s="1960"/>
      <c r="R8" s="1959" t="s">
        <v>79</v>
      </c>
      <c r="S8" s="1960"/>
      <c r="T8" s="1960"/>
      <c r="U8" s="1960"/>
      <c r="V8" s="1960"/>
      <c r="W8" s="1960"/>
      <c r="X8" s="1960"/>
      <c r="Y8" s="1959" t="s">
        <v>79</v>
      </c>
      <c r="Z8" s="1960"/>
      <c r="AA8" s="1960"/>
      <c r="AB8" s="1960"/>
      <c r="AC8" s="1960"/>
      <c r="AD8" s="1960"/>
      <c r="AE8" s="1960" t="s">
        <v>7897</v>
      </c>
      <c r="AF8" s="16"/>
      <c r="AG8" s="16"/>
    </row>
    <row r="9" spans="1:33" ht="13.8">
      <c r="A9" s="2" t="s">
        <v>80</v>
      </c>
      <c r="B9" s="1822" t="s">
        <v>81</v>
      </c>
      <c r="C9" s="1822" t="s">
        <v>81</v>
      </c>
      <c r="D9" s="1822" t="s">
        <v>81</v>
      </c>
      <c r="E9" s="782" t="s">
        <v>81</v>
      </c>
      <c r="F9" s="1822" t="s">
        <v>81</v>
      </c>
      <c r="G9" s="1962" t="s">
        <v>81</v>
      </c>
      <c r="H9" s="1822" t="s">
        <v>81</v>
      </c>
      <c r="I9" s="1822" t="s">
        <v>81</v>
      </c>
      <c r="J9" s="1822" t="s">
        <v>81</v>
      </c>
      <c r="K9" s="1822" t="s">
        <v>81</v>
      </c>
      <c r="L9" s="1962" t="s">
        <v>81</v>
      </c>
      <c r="M9" s="1822" t="s">
        <v>81</v>
      </c>
      <c r="N9" s="1962" t="s">
        <v>81</v>
      </c>
      <c r="O9" s="1822" t="s">
        <v>81</v>
      </c>
      <c r="P9" s="1822" t="s">
        <v>81</v>
      </c>
      <c r="Q9" s="1822" t="s">
        <v>81</v>
      </c>
      <c r="R9" s="1822" t="s">
        <v>81</v>
      </c>
      <c r="S9" s="1822" t="s">
        <v>81</v>
      </c>
      <c r="T9" s="782" t="s">
        <v>81</v>
      </c>
      <c r="U9" s="782" t="s">
        <v>81</v>
      </c>
      <c r="V9" s="782" t="s">
        <v>81</v>
      </c>
      <c r="W9" s="782" t="s">
        <v>81</v>
      </c>
      <c r="X9" s="782" t="s">
        <v>81</v>
      </c>
      <c r="Y9" s="782" t="s">
        <v>81</v>
      </c>
      <c r="Z9" s="782" t="s">
        <v>81</v>
      </c>
      <c r="AA9" s="782" t="s">
        <v>81</v>
      </c>
      <c r="AB9" s="782" t="s">
        <v>81</v>
      </c>
      <c r="AC9" s="782" t="s">
        <v>81</v>
      </c>
      <c r="AD9" s="782" t="s">
        <v>81</v>
      </c>
      <c r="AE9" s="782" t="s">
        <v>81</v>
      </c>
      <c r="AF9" s="16"/>
      <c r="AG9" s="16"/>
    </row>
    <row r="10" spans="1:33" ht="13.8">
      <c r="A10" s="2"/>
      <c r="B10" s="1634" t="s">
        <v>82</v>
      </c>
      <c r="C10" s="1548" t="s">
        <v>82</v>
      </c>
      <c r="D10" s="1548" t="s">
        <v>82</v>
      </c>
      <c r="E10" s="1714" t="s">
        <v>82</v>
      </c>
      <c r="F10" s="1548" t="s">
        <v>82</v>
      </c>
      <c r="G10" s="1548" t="s">
        <v>82</v>
      </c>
      <c r="H10" s="1548" t="s">
        <v>82</v>
      </c>
      <c r="I10" s="1548" t="s">
        <v>82</v>
      </c>
      <c r="J10" s="1548" t="s">
        <v>82</v>
      </c>
      <c r="K10" s="1548" t="s">
        <v>82</v>
      </c>
      <c r="L10" s="1822" t="s">
        <v>82</v>
      </c>
      <c r="M10" s="1548" t="s">
        <v>82</v>
      </c>
      <c r="N10" s="1548" t="s">
        <v>82</v>
      </c>
      <c r="O10" s="1548" t="s">
        <v>82</v>
      </c>
      <c r="P10" s="1548" t="s">
        <v>82</v>
      </c>
      <c r="Q10" s="1548" t="s">
        <v>82</v>
      </c>
      <c r="R10" s="1548" t="s">
        <v>82</v>
      </c>
      <c r="S10" s="1548" t="s">
        <v>82</v>
      </c>
      <c r="T10" s="1714" t="s">
        <v>82</v>
      </c>
      <c r="U10" s="1548" t="s">
        <v>82</v>
      </c>
      <c r="V10" s="1548" t="s">
        <v>82</v>
      </c>
      <c r="W10" s="1548" t="s">
        <v>82</v>
      </c>
      <c r="X10" s="1548" t="s">
        <v>82</v>
      </c>
      <c r="Y10" s="1548" t="s">
        <v>82</v>
      </c>
      <c r="Z10" s="1548" t="s">
        <v>82</v>
      </c>
      <c r="AA10" s="1548" t="s">
        <v>82</v>
      </c>
      <c r="AB10" s="1548" t="s">
        <v>82</v>
      </c>
      <c r="AC10" s="1548" t="s">
        <v>82</v>
      </c>
      <c r="AD10" s="1548" t="s">
        <v>82</v>
      </c>
      <c r="AE10" s="1548" t="s">
        <v>82</v>
      </c>
      <c r="AF10" s="16"/>
      <c r="AG10" s="16"/>
    </row>
    <row r="11" spans="1:33" ht="13.8">
      <c r="A11" s="2"/>
      <c r="B11" s="52"/>
      <c r="C11" s="52"/>
      <c r="D11" s="1963" t="s">
        <v>5613</v>
      </c>
      <c r="E11" s="52"/>
      <c r="F11" s="52"/>
      <c r="G11" s="1963" t="s">
        <v>5613</v>
      </c>
      <c r="H11" s="52"/>
      <c r="I11" s="1714" t="s">
        <v>7898</v>
      </c>
      <c r="J11" s="52"/>
      <c r="K11" s="52" t="s">
        <v>5612</v>
      </c>
      <c r="L11" s="52"/>
      <c r="M11" s="52"/>
      <c r="N11" s="1963" t="s">
        <v>5613</v>
      </c>
      <c r="O11" s="52"/>
      <c r="P11" s="52" t="s">
        <v>7898</v>
      </c>
      <c r="Q11" s="52"/>
      <c r="R11" s="1963" t="s">
        <v>5613</v>
      </c>
      <c r="S11" s="52"/>
      <c r="T11" s="52" t="s">
        <v>64</v>
      </c>
      <c r="U11" s="52" t="s">
        <v>5613</v>
      </c>
      <c r="V11" s="52"/>
      <c r="W11" s="52" t="s">
        <v>7898</v>
      </c>
      <c r="X11" s="52"/>
      <c r="Y11" s="52" t="s">
        <v>5612</v>
      </c>
      <c r="Z11" s="52"/>
      <c r="AA11" s="52"/>
      <c r="AB11" s="52" t="s">
        <v>5613</v>
      </c>
      <c r="AC11" s="52"/>
      <c r="AD11" s="52" t="s">
        <v>7898</v>
      </c>
      <c r="AE11" s="52"/>
      <c r="AF11" s="16"/>
      <c r="AG11" s="16"/>
    </row>
    <row r="12" spans="1:33" ht="13.2">
      <c r="A12" s="2"/>
      <c r="B12" s="746" t="s">
        <v>7899</v>
      </c>
      <c r="C12" s="746"/>
      <c r="D12" s="746"/>
      <c r="E12" s="746" t="s">
        <v>7900</v>
      </c>
      <c r="F12" s="746"/>
      <c r="G12" s="746" t="s">
        <v>7901</v>
      </c>
      <c r="H12" s="746"/>
      <c r="I12" s="1964" t="s">
        <v>7899</v>
      </c>
      <c r="J12" s="1965"/>
      <c r="K12" s="1966"/>
      <c r="L12" s="1966" t="s">
        <v>7902</v>
      </c>
      <c r="M12" s="1966"/>
      <c r="N12" s="1966" t="s">
        <v>7901</v>
      </c>
      <c r="O12" s="1966"/>
      <c r="P12" s="1966"/>
      <c r="Q12" s="1966"/>
      <c r="R12" s="1966"/>
      <c r="S12" s="1966" t="s">
        <v>7903</v>
      </c>
      <c r="T12" s="1966"/>
      <c r="U12" s="1966"/>
      <c r="V12" s="1966" t="s">
        <v>7904</v>
      </c>
      <c r="W12" s="1966" t="s">
        <v>7905</v>
      </c>
      <c r="X12" s="1966"/>
      <c r="Y12" s="1966"/>
      <c r="Z12" s="1966" t="s">
        <v>7904</v>
      </c>
      <c r="AA12" s="1966" t="s">
        <v>7906</v>
      </c>
      <c r="AB12" s="1966"/>
      <c r="AC12" s="1966" t="s">
        <v>7904</v>
      </c>
      <c r="AD12" s="1966" t="s">
        <v>7905</v>
      </c>
      <c r="AE12" s="1966"/>
      <c r="AF12" s="16"/>
      <c r="AG12" s="16"/>
    </row>
    <row r="13" spans="1:33" ht="12.75" customHeight="1">
      <c r="A13" s="56" t="s">
        <v>83</v>
      </c>
      <c r="B13" s="58">
        <f>'4月'!AG14</f>
        <v>0</v>
      </c>
      <c r="C13" s="58">
        <f>'4月'!AH14</f>
        <v>0</v>
      </c>
      <c r="D13" s="58">
        <f>'4月'!AI14</f>
        <v>0</v>
      </c>
      <c r="E13" s="58">
        <f>'4月'!AJ14</f>
        <v>0</v>
      </c>
      <c r="F13" s="58">
        <f>'4月'!AK14</f>
        <v>0</v>
      </c>
      <c r="G13" s="58">
        <f>'4月'!AL14</f>
        <v>0</v>
      </c>
      <c r="H13" s="58">
        <f>'4月'!AM14</f>
        <v>0</v>
      </c>
      <c r="I13" s="58">
        <f>'4月'!AN14</f>
        <v>0</v>
      </c>
      <c r="J13" s="58"/>
      <c r="K13" s="58"/>
      <c r="L13" s="58"/>
      <c r="M13" s="58"/>
      <c r="N13" s="58"/>
      <c r="O13" s="58" t="s">
        <v>64</v>
      </c>
      <c r="P13" s="58"/>
      <c r="Q13" s="58"/>
      <c r="R13" s="58"/>
      <c r="S13" s="58"/>
      <c r="T13" s="58"/>
      <c r="U13" s="58"/>
      <c r="V13" s="58"/>
      <c r="W13" s="58"/>
      <c r="X13" s="58"/>
      <c r="Y13" s="58"/>
      <c r="Z13" s="58"/>
      <c r="AA13" s="58"/>
      <c r="AB13" s="58"/>
      <c r="AC13" s="58"/>
      <c r="AD13" s="58"/>
      <c r="AE13" s="58"/>
      <c r="AF13" s="16"/>
      <c r="AG13" s="16"/>
    </row>
    <row r="14" spans="1:33" ht="13.2">
      <c r="A14" s="830" t="s">
        <v>84</v>
      </c>
      <c r="B14" s="1830" t="s">
        <v>240</v>
      </c>
      <c r="C14" s="1830" t="s">
        <v>7421</v>
      </c>
      <c r="D14" s="1830" t="s">
        <v>240</v>
      </c>
      <c r="E14" s="1830" t="s">
        <v>240</v>
      </c>
      <c r="F14" s="1830" t="s">
        <v>134</v>
      </c>
      <c r="G14" s="1830" t="s">
        <v>240</v>
      </c>
      <c r="H14" s="1830" t="s">
        <v>7421</v>
      </c>
      <c r="I14" s="1830" t="s">
        <v>240</v>
      </c>
      <c r="J14" s="1830" t="s">
        <v>7421</v>
      </c>
      <c r="K14" s="1830" t="s">
        <v>240</v>
      </c>
      <c r="L14" s="1830" t="s">
        <v>240</v>
      </c>
      <c r="M14" s="1830" t="s">
        <v>240</v>
      </c>
      <c r="N14" s="1830" t="s">
        <v>240</v>
      </c>
      <c r="O14" s="1830" t="s">
        <v>7421</v>
      </c>
      <c r="P14" s="1830" t="s">
        <v>240</v>
      </c>
      <c r="Q14" s="1830" t="s">
        <v>7421</v>
      </c>
      <c r="R14" s="1830" t="s">
        <v>134</v>
      </c>
      <c r="S14" s="1830" t="s">
        <v>240</v>
      </c>
      <c r="T14" s="1830" t="s">
        <v>134</v>
      </c>
      <c r="U14" s="1830" t="s">
        <v>240</v>
      </c>
      <c r="V14" s="1830" t="s">
        <v>240</v>
      </c>
      <c r="W14" s="1830" t="s">
        <v>240</v>
      </c>
      <c r="X14" s="1830" t="s">
        <v>7421</v>
      </c>
      <c r="Y14" s="1830" t="s">
        <v>240</v>
      </c>
      <c r="Z14" s="1830" t="s">
        <v>240</v>
      </c>
      <c r="AA14" s="1830" t="s">
        <v>240</v>
      </c>
      <c r="AB14" s="1830" t="s">
        <v>240</v>
      </c>
      <c r="AC14" s="1830" t="s">
        <v>7421</v>
      </c>
      <c r="AD14" s="1830" t="s">
        <v>240</v>
      </c>
      <c r="AE14" s="1830" t="s">
        <v>7421</v>
      </c>
      <c r="AF14" s="16"/>
      <c r="AG14" s="16"/>
    </row>
    <row r="15" spans="1:33" ht="13.2">
      <c r="A15" s="231" t="s">
        <v>85</v>
      </c>
      <c r="B15" s="265" t="s">
        <v>240</v>
      </c>
      <c r="C15" s="265" t="s">
        <v>240</v>
      </c>
      <c r="D15" s="265" t="s">
        <v>240</v>
      </c>
      <c r="E15" s="265" t="s">
        <v>240</v>
      </c>
      <c r="F15" s="265" t="s">
        <v>134</v>
      </c>
      <c r="G15" s="265" t="s">
        <v>240</v>
      </c>
      <c r="H15" s="265" t="s">
        <v>240</v>
      </c>
      <c r="I15" s="265" t="s">
        <v>240</v>
      </c>
      <c r="J15" s="265" t="s">
        <v>240</v>
      </c>
      <c r="K15" s="265" t="s">
        <v>240</v>
      </c>
      <c r="L15" s="265" t="s">
        <v>240</v>
      </c>
      <c r="M15" s="265" t="s">
        <v>134</v>
      </c>
      <c r="N15" s="265" t="s">
        <v>240</v>
      </c>
      <c r="O15" s="265" t="s">
        <v>240</v>
      </c>
      <c r="P15" s="265" t="s">
        <v>240</v>
      </c>
      <c r="Q15" s="265" t="s">
        <v>240</v>
      </c>
      <c r="R15" s="265" t="s">
        <v>240</v>
      </c>
      <c r="S15" s="265" t="s">
        <v>240</v>
      </c>
      <c r="T15" s="265" t="s">
        <v>134</v>
      </c>
      <c r="U15" s="265" t="s">
        <v>240</v>
      </c>
      <c r="V15" s="265" t="s">
        <v>240</v>
      </c>
      <c r="W15" s="265" t="s">
        <v>240</v>
      </c>
      <c r="X15" s="265" t="s">
        <v>240</v>
      </c>
      <c r="Y15" s="265" t="s">
        <v>240</v>
      </c>
      <c r="Z15" s="265" t="s">
        <v>240</v>
      </c>
      <c r="AA15" s="265" t="s">
        <v>134</v>
      </c>
      <c r="AB15" s="265" t="s">
        <v>240</v>
      </c>
      <c r="AC15" s="265" t="s">
        <v>240</v>
      </c>
      <c r="AD15" s="265" t="s">
        <v>240</v>
      </c>
      <c r="AE15" s="265" t="s">
        <v>240</v>
      </c>
      <c r="AF15" s="16"/>
      <c r="AG15" s="16"/>
    </row>
    <row r="16" spans="1:33" ht="13.2">
      <c r="A16" s="231" t="s">
        <v>61</v>
      </c>
      <c r="B16" s="265" t="s">
        <v>3077</v>
      </c>
      <c r="C16" s="265" t="s">
        <v>240</v>
      </c>
      <c r="D16" s="265" t="s">
        <v>134</v>
      </c>
      <c r="E16" s="265" t="s">
        <v>134</v>
      </c>
      <c r="F16" s="265" t="s">
        <v>134</v>
      </c>
      <c r="G16" s="265" t="s">
        <v>240</v>
      </c>
      <c r="H16" s="265" t="s">
        <v>240</v>
      </c>
      <c r="I16" s="265" t="s">
        <v>240</v>
      </c>
      <c r="J16" s="265" t="s">
        <v>240</v>
      </c>
      <c r="K16" s="265" t="s">
        <v>240</v>
      </c>
      <c r="L16" s="265" t="s">
        <v>134</v>
      </c>
      <c r="M16" s="265" t="s">
        <v>134</v>
      </c>
      <c r="N16" s="265" t="s">
        <v>240</v>
      </c>
      <c r="O16" s="265" t="s">
        <v>240</v>
      </c>
      <c r="P16" s="265" t="s">
        <v>240</v>
      </c>
      <c r="Q16" s="265" t="s">
        <v>240</v>
      </c>
      <c r="R16" s="265" t="s">
        <v>134</v>
      </c>
      <c r="S16" s="265" t="s">
        <v>134</v>
      </c>
      <c r="T16" s="265" t="s">
        <v>134</v>
      </c>
      <c r="U16" s="265" t="s">
        <v>134</v>
      </c>
      <c r="V16" s="1967" t="s">
        <v>134</v>
      </c>
      <c r="W16" s="265" t="s">
        <v>3077</v>
      </c>
      <c r="X16" s="265" t="s">
        <v>240</v>
      </c>
      <c r="Y16" s="265" t="s">
        <v>240</v>
      </c>
      <c r="Z16" s="265" t="s">
        <v>134</v>
      </c>
      <c r="AA16" s="265" t="s">
        <v>134</v>
      </c>
      <c r="AB16" s="265" t="s">
        <v>240</v>
      </c>
      <c r="AC16" s="265" t="s">
        <v>240</v>
      </c>
      <c r="AD16" s="265" t="s">
        <v>240</v>
      </c>
      <c r="AE16" s="265" t="s">
        <v>240</v>
      </c>
      <c r="AF16" s="16"/>
      <c r="AG16" s="16"/>
    </row>
    <row r="17" spans="1:33" ht="13.2">
      <c r="A17" s="231" t="s">
        <v>2979</v>
      </c>
      <c r="B17" s="265" t="s">
        <v>7421</v>
      </c>
      <c r="C17" s="265" t="s">
        <v>7421</v>
      </c>
      <c r="D17" s="265" t="s">
        <v>7427</v>
      </c>
      <c r="E17" s="265" t="s">
        <v>134</v>
      </c>
      <c r="F17" s="265" t="s">
        <v>3085</v>
      </c>
      <c r="G17" s="265" t="s">
        <v>7421</v>
      </c>
      <c r="H17" s="265" t="s">
        <v>7421</v>
      </c>
      <c r="I17" s="265" t="s">
        <v>134</v>
      </c>
      <c r="J17" s="265" t="s">
        <v>7421</v>
      </c>
      <c r="K17" s="265" t="s">
        <v>7427</v>
      </c>
      <c r="L17" s="265" t="s">
        <v>134</v>
      </c>
      <c r="M17" s="265" t="s">
        <v>3085</v>
      </c>
      <c r="N17" s="265" t="s">
        <v>7421</v>
      </c>
      <c r="O17" s="265" t="s">
        <v>7421</v>
      </c>
      <c r="P17" s="265" t="s">
        <v>134</v>
      </c>
      <c r="Q17" s="265" t="s">
        <v>7421</v>
      </c>
      <c r="R17" s="265" t="s">
        <v>7427</v>
      </c>
      <c r="S17" s="265" t="s">
        <v>134</v>
      </c>
      <c r="T17" s="265" t="s">
        <v>3085</v>
      </c>
      <c r="U17" s="265" t="s">
        <v>7421</v>
      </c>
      <c r="V17" s="265" t="s">
        <v>7421</v>
      </c>
      <c r="W17" s="265" t="s">
        <v>134</v>
      </c>
      <c r="X17" s="265" t="s">
        <v>7421</v>
      </c>
      <c r="Y17" s="265" t="s">
        <v>7427</v>
      </c>
      <c r="Z17" s="265" t="s">
        <v>134</v>
      </c>
      <c r="AA17" s="265" t="s">
        <v>3085</v>
      </c>
      <c r="AB17" s="265" t="s">
        <v>7421</v>
      </c>
      <c r="AC17" s="265" t="s">
        <v>7421</v>
      </c>
      <c r="AD17" s="265" t="s">
        <v>134</v>
      </c>
      <c r="AE17" s="265" t="s">
        <v>7421</v>
      </c>
      <c r="AF17" s="16"/>
      <c r="AG17" s="16"/>
    </row>
    <row r="18" spans="1:33" ht="13.2">
      <c r="A18" s="231" t="s">
        <v>3075</v>
      </c>
      <c r="B18" s="265" t="s">
        <v>240</v>
      </c>
      <c r="C18" s="265" t="s">
        <v>240</v>
      </c>
      <c r="D18" s="265" t="s">
        <v>240</v>
      </c>
      <c r="E18" s="265" t="s">
        <v>240</v>
      </c>
      <c r="F18" s="265" t="s">
        <v>240</v>
      </c>
      <c r="G18" s="265" t="s">
        <v>240</v>
      </c>
      <c r="H18" s="265" t="s">
        <v>240</v>
      </c>
      <c r="I18" s="265" t="s">
        <v>240</v>
      </c>
      <c r="J18" s="265" t="s">
        <v>134</v>
      </c>
      <c r="K18" s="265" t="s">
        <v>240</v>
      </c>
      <c r="L18" s="265" t="s">
        <v>240</v>
      </c>
      <c r="M18" s="265" t="s">
        <v>240</v>
      </c>
      <c r="N18" s="265" t="s">
        <v>240</v>
      </c>
      <c r="O18" s="265" t="s">
        <v>240</v>
      </c>
      <c r="P18" s="265" t="s">
        <v>240</v>
      </c>
      <c r="Q18" s="265" t="s">
        <v>240</v>
      </c>
      <c r="R18" s="265" t="s">
        <v>240</v>
      </c>
      <c r="S18" s="265" t="s">
        <v>240</v>
      </c>
      <c r="T18" s="265" t="s">
        <v>240</v>
      </c>
      <c r="U18" s="265" t="s">
        <v>240</v>
      </c>
      <c r="V18" s="265" t="s">
        <v>240</v>
      </c>
      <c r="W18" s="265" t="s">
        <v>134</v>
      </c>
      <c r="X18" s="265" t="s">
        <v>240</v>
      </c>
      <c r="Y18" s="265" t="s">
        <v>240</v>
      </c>
      <c r="Z18" s="265" t="s">
        <v>240</v>
      </c>
      <c r="AA18" s="265" t="s">
        <v>240</v>
      </c>
      <c r="AB18" s="265" t="s">
        <v>240</v>
      </c>
      <c r="AC18" s="265" t="s">
        <v>240</v>
      </c>
      <c r="AD18" s="265" t="s">
        <v>240</v>
      </c>
      <c r="AE18" s="265" t="s">
        <v>240</v>
      </c>
      <c r="AF18" s="16"/>
      <c r="AG18" s="16"/>
    </row>
    <row r="19" spans="1:33" ht="13.2">
      <c r="A19" s="231" t="s">
        <v>49</v>
      </c>
      <c r="B19" s="265" t="s">
        <v>134</v>
      </c>
      <c r="C19" s="265" t="s">
        <v>3077</v>
      </c>
      <c r="D19" s="265" t="s">
        <v>134</v>
      </c>
      <c r="E19" s="265" t="s">
        <v>3082</v>
      </c>
      <c r="F19" s="265" t="s">
        <v>134</v>
      </c>
      <c r="G19" s="265" t="s">
        <v>3077</v>
      </c>
      <c r="H19" s="265" t="s">
        <v>242</v>
      </c>
      <c r="I19" s="265" t="s">
        <v>3077</v>
      </c>
      <c r="J19" s="1968" t="s">
        <v>3077</v>
      </c>
      <c r="K19" s="265" t="s">
        <v>134</v>
      </c>
      <c r="L19" s="265" t="s">
        <v>3082</v>
      </c>
      <c r="M19" s="265" t="s">
        <v>134</v>
      </c>
      <c r="N19" s="265" t="s">
        <v>3077</v>
      </c>
      <c r="O19" s="265" t="s">
        <v>3077</v>
      </c>
      <c r="P19" s="265" t="s">
        <v>134</v>
      </c>
      <c r="Q19" s="265" t="s">
        <v>3077</v>
      </c>
      <c r="R19" s="265" t="s">
        <v>7907</v>
      </c>
      <c r="S19" s="265" t="s">
        <v>134</v>
      </c>
      <c r="T19" s="265" t="s">
        <v>134</v>
      </c>
      <c r="U19" s="265" t="s">
        <v>134</v>
      </c>
      <c r="V19" s="265" t="s">
        <v>3077</v>
      </c>
      <c r="W19" s="265" t="s">
        <v>134</v>
      </c>
      <c r="X19" s="265" t="s">
        <v>3077</v>
      </c>
      <c r="Y19" s="265" t="s">
        <v>134</v>
      </c>
      <c r="Z19" s="265" t="s">
        <v>3082</v>
      </c>
      <c r="AA19" s="265" t="s">
        <v>134</v>
      </c>
      <c r="AB19" s="265" t="s">
        <v>3077</v>
      </c>
      <c r="AC19" s="265" t="s">
        <v>134</v>
      </c>
      <c r="AD19" s="265" t="s">
        <v>3077</v>
      </c>
      <c r="AE19" s="265" t="s">
        <v>3077</v>
      </c>
      <c r="AF19" s="16"/>
      <c r="AG19" s="16"/>
    </row>
    <row r="20" spans="1:33" ht="13.2">
      <c r="A20" s="832" t="s">
        <v>40</v>
      </c>
      <c r="B20" s="265" t="s">
        <v>7421</v>
      </c>
      <c r="C20" s="265" t="s">
        <v>134</v>
      </c>
      <c r="D20" s="265" t="s">
        <v>134</v>
      </c>
      <c r="E20" s="265" t="s">
        <v>134</v>
      </c>
      <c r="F20" s="265" t="s">
        <v>134</v>
      </c>
      <c r="G20" s="265" t="s">
        <v>7421</v>
      </c>
      <c r="H20" s="265" t="s">
        <v>134</v>
      </c>
      <c r="I20" s="265" t="s">
        <v>7421</v>
      </c>
      <c r="J20" s="265" t="s">
        <v>134</v>
      </c>
      <c r="K20" s="265" t="s">
        <v>7907</v>
      </c>
      <c r="L20" s="265" t="s">
        <v>7907</v>
      </c>
      <c r="M20" s="265" t="s">
        <v>242</v>
      </c>
      <c r="N20" s="265" t="s">
        <v>7421</v>
      </c>
      <c r="O20" s="265" t="s">
        <v>134</v>
      </c>
      <c r="P20" s="265" t="s">
        <v>7421</v>
      </c>
      <c r="Q20" s="265" t="s">
        <v>134</v>
      </c>
      <c r="R20" s="265" t="s">
        <v>3082</v>
      </c>
      <c r="S20" s="265" t="s">
        <v>7907</v>
      </c>
      <c r="T20" s="265" t="s">
        <v>242</v>
      </c>
      <c r="U20" s="265" t="s">
        <v>134</v>
      </c>
      <c r="V20" s="265" t="s">
        <v>7421</v>
      </c>
      <c r="W20" s="265" t="s">
        <v>7421</v>
      </c>
      <c r="X20" s="265" t="s">
        <v>134</v>
      </c>
      <c r="Y20" s="265" t="s">
        <v>3082</v>
      </c>
      <c r="Z20" s="265" t="s">
        <v>7908</v>
      </c>
      <c r="AA20" s="265" t="s">
        <v>134</v>
      </c>
      <c r="AB20" s="265" t="s">
        <v>7421</v>
      </c>
      <c r="AC20" s="265" t="s">
        <v>134</v>
      </c>
      <c r="AD20" s="265" t="s">
        <v>7421</v>
      </c>
      <c r="AE20" s="265"/>
      <c r="AF20" s="16"/>
      <c r="AG20" s="16"/>
    </row>
    <row r="21" spans="1:33" ht="13.2">
      <c r="A21" s="1969" t="s">
        <v>55</v>
      </c>
      <c r="B21" s="265" t="s">
        <v>2910</v>
      </c>
      <c r="C21" s="265" t="s">
        <v>2910</v>
      </c>
      <c r="D21" s="265" t="s">
        <v>2910</v>
      </c>
      <c r="E21" s="265" t="s">
        <v>134</v>
      </c>
      <c r="F21" s="265" t="s">
        <v>134</v>
      </c>
      <c r="G21" s="265" t="s">
        <v>2910</v>
      </c>
      <c r="H21" s="265" t="s">
        <v>2910</v>
      </c>
      <c r="I21" s="265" t="s">
        <v>2910</v>
      </c>
      <c r="J21" s="265" t="s">
        <v>2910</v>
      </c>
      <c r="K21" s="265" t="s">
        <v>2910</v>
      </c>
      <c r="L21" s="265" t="s">
        <v>134</v>
      </c>
      <c r="M21" s="265" t="s">
        <v>134</v>
      </c>
      <c r="N21" s="265" t="s">
        <v>2910</v>
      </c>
      <c r="O21" s="265" t="s">
        <v>2910</v>
      </c>
      <c r="P21" s="265" t="s">
        <v>2910</v>
      </c>
      <c r="Q21" s="265" t="s">
        <v>2910</v>
      </c>
      <c r="R21" s="265" t="s">
        <v>2910</v>
      </c>
      <c r="S21" s="265" t="s">
        <v>134</v>
      </c>
      <c r="T21" s="265" t="s">
        <v>134</v>
      </c>
      <c r="U21" s="265" t="s">
        <v>2910</v>
      </c>
      <c r="V21" s="265" t="s">
        <v>2910</v>
      </c>
      <c r="W21" s="265" t="s">
        <v>2910</v>
      </c>
      <c r="X21" s="265" t="s">
        <v>2910</v>
      </c>
      <c r="Y21" s="265" t="s">
        <v>2910</v>
      </c>
      <c r="Z21" s="265" t="s">
        <v>134</v>
      </c>
      <c r="AA21" s="265" t="s">
        <v>774</v>
      </c>
      <c r="AB21" s="265" t="s">
        <v>2910</v>
      </c>
      <c r="AC21" s="265" t="s">
        <v>2910</v>
      </c>
      <c r="AD21" s="265" t="s">
        <v>2910</v>
      </c>
      <c r="AE21" s="265" t="s">
        <v>2910</v>
      </c>
      <c r="AF21" s="16"/>
      <c r="AG21" s="16"/>
    </row>
    <row r="22" spans="1:33" ht="13.2">
      <c r="A22" s="1969" t="s">
        <v>2366</v>
      </c>
      <c r="B22" s="265" t="s">
        <v>2910</v>
      </c>
      <c r="C22" s="265" t="s">
        <v>134</v>
      </c>
      <c r="D22" s="265" t="s">
        <v>7907</v>
      </c>
      <c r="E22" s="265" t="s">
        <v>35</v>
      </c>
      <c r="F22" s="265" t="s">
        <v>774</v>
      </c>
      <c r="G22" s="265" t="s">
        <v>134</v>
      </c>
      <c r="H22" s="265" t="s">
        <v>35</v>
      </c>
      <c r="I22" s="265" t="s">
        <v>35</v>
      </c>
      <c r="J22" s="265" t="s">
        <v>35</v>
      </c>
      <c r="K22" s="265" t="s">
        <v>35</v>
      </c>
      <c r="L22" s="265" t="s">
        <v>774</v>
      </c>
      <c r="M22" s="265" t="s">
        <v>35</v>
      </c>
      <c r="N22" s="265" t="s">
        <v>134</v>
      </c>
      <c r="O22" s="265" t="s">
        <v>35</v>
      </c>
      <c r="P22" s="265" t="s">
        <v>134</v>
      </c>
      <c r="Q22" s="265" t="s">
        <v>242</v>
      </c>
      <c r="R22" s="265" t="s">
        <v>134</v>
      </c>
      <c r="S22" s="265" t="s">
        <v>774</v>
      </c>
      <c r="T22" s="265" t="s">
        <v>35</v>
      </c>
      <c r="U22" s="265" t="s">
        <v>134</v>
      </c>
      <c r="V22" s="265" t="s">
        <v>134</v>
      </c>
      <c r="W22" s="265" t="s">
        <v>134</v>
      </c>
      <c r="X22" s="265" t="s">
        <v>134</v>
      </c>
      <c r="Y22" s="265" t="s">
        <v>7907</v>
      </c>
      <c r="Z22" s="265" t="s">
        <v>35</v>
      </c>
      <c r="AA22" s="265" t="s">
        <v>1906</v>
      </c>
      <c r="AB22" s="265" t="s">
        <v>2990</v>
      </c>
      <c r="AC22" s="265" t="s">
        <v>134</v>
      </c>
      <c r="AD22" s="265" t="s">
        <v>7421</v>
      </c>
      <c r="AE22" s="265"/>
      <c r="AF22" s="16"/>
      <c r="AG22" s="16"/>
    </row>
    <row r="23" spans="1:33" ht="13.2">
      <c r="A23" s="1969" t="s">
        <v>86</v>
      </c>
      <c r="B23" s="265" t="s">
        <v>242</v>
      </c>
      <c r="C23" s="265" t="s">
        <v>2910</v>
      </c>
      <c r="D23" s="265" t="s">
        <v>2910</v>
      </c>
      <c r="E23" s="265" t="s">
        <v>774</v>
      </c>
      <c r="F23" s="265" t="s">
        <v>774</v>
      </c>
      <c r="G23" s="265" t="s">
        <v>2910</v>
      </c>
      <c r="H23" s="265" t="s">
        <v>2910</v>
      </c>
      <c r="I23" s="265" t="s">
        <v>2910</v>
      </c>
      <c r="J23" s="265" t="s">
        <v>2910</v>
      </c>
      <c r="K23" s="265" t="s">
        <v>2910</v>
      </c>
      <c r="L23" s="265" t="s">
        <v>242</v>
      </c>
      <c r="M23" s="265" t="s">
        <v>1906</v>
      </c>
      <c r="N23" s="265" t="s">
        <v>2910</v>
      </c>
      <c r="O23" s="265" t="s">
        <v>2910</v>
      </c>
      <c r="P23" s="265" t="s">
        <v>2910</v>
      </c>
      <c r="Q23" s="265" t="s">
        <v>2910</v>
      </c>
      <c r="R23" s="265" t="s">
        <v>2910</v>
      </c>
      <c r="S23" s="265" t="s">
        <v>242</v>
      </c>
      <c r="T23" s="265" t="s">
        <v>242</v>
      </c>
      <c r="U23" s="265" t="s">
        <v>2910</v>
      </c>
      <c r="V23" s="265" t="s">
        <v>2910</v>
      </c>
      <c r="W23" s="265" t="s">
        <v>2910</v>
      </c>
      <c r="X23" s="265" t="s">
        <v>2910</v>
      </c>
      <c r="Y23" s="265" t="s">
        <v>2910</v>
      </c>
      <c r="Z23" s="265" t="s">
        <v>242</v>
      </c>
      <c r="AA23" s="265" t="s">
        <v>242</v>
      </c>
      <c r="AB23" s="265" t="s">
        <v>2910</v>
      </c>
      <c r="AC23" s="265" t="s">
        <v>2910</v>
      </c>
      <c r="AD23" s="265" t="s">
        <v>2910</v>
      </c>
      <c r="AE23" s="265" t="s">
        <v>2910</v>
      </c>
      <c r="AF23" s="16"/>
      <c r="AG23" s="16"/>
    </row>
    <row r="24" spans="1:33" ht="13.2">
      <c r="A24" s="231" t="s">
        <v>3086</v>
      </c>
      <c r="B24" s="265" t="s">
        <v>134</v>
      </c>
      <c r="C24" s="265" t="s">
        <v>240</v>
      </c>
      <c r="D24" s="265" t="s">
        <v>134</v>
      </c>
      <c r="E24" s="265" t="s">
        <v>240</v>
      </c>
      <c r="F24" s="265" t="s">
        <v>240</v>
      </c>
      <c r="G24" s="265" t="s">
        <v>240</v>
      </c>
      <c r="H24" s="265" t="s">
        <v>240</v>
      </c>
      <c r="I24" s="265" t="s">
        <v>240</v>
      </c>
      <c r="J24" s="265" t="s">
        <v>240</v>
      </c>
      <c r="K24" s="265" t="s">
        <v>240</v>
      </c>
      <c r="L24" s="265" t="s">
        <v>240</v>
      </c>
      <c r="M24" s="265" t="s">
        <v>134</v>
      </c>
      <c r="N24" s="265" t="s">
        <v>240</v>
      </c>
      <c r="O24" s="265" t="s">
        <v>240</v>
      </c>
      <c r="P24" s="265" t="s">
        <v>240</v>
      </c>
      <c r="Q24" s="265" t="s">
        <v>240</v>
      </c>
      <c r="R24" s="265" t="s">
        <v>240</v>
      </c>
      <c r="S24" s="265" t="s">
        <v>134</v>
      </c>
      <c r="T24" s="265" t="s">
        <v>134</v>
      </c>
      <c r="U24" s="265" t="s">
        <v>240</v>
      </c>
      <c r="V24" s="265" t="s">
        <v>240</v>
      </c>
      <c r="W24" s="265" t="s">
        <v>240</v>
      </c>
      <c r="X24" s="265" t="s">
        <v>240</v>
      </c>
      <c r="Y24" s="265" t="s">
        <v>240</v>
      </c>
      <c r="Z24" s="265" t="s">
        <v>134</v>
      </c>
      <c r="AA24" s="265" t="s">
        <v>134</v>
      </c>
      <c r="AB24" s="265" t="s">
        <v>240</v>
      </c>
      <c r="AC24" s="265" t="s">
        <v>240</v>
      </c>
      <c r="AD24" s="265"/>
      <c r="AE24" s="265"/>
      <c r="AF24" s="16"/>
      <c r="AG24" s="16"/>
    </row>
    <row r="25" spans="1:33" ht="13.2">
      <c r="A25" s="231" t="s">
        <v>5549</v>
      </c>
      <c r="B25" s="265" t="s">
        <v>2910</v>
      </c>
      <c r="C25" s="265" t="s">
        <v>2910</v>
      </c>
      <c r="D25" s="265" t="s">
        <v>2910</v>
      </c>
      <c r="E25" s="265" t="s">
        <v>240</v>
      </c>
      <c r="F25" s="265" t="s">
        <v>134</v>
      </c>
      <c r="G25" s="265" t="s">
        <v>2910</v>
      </c>
      <c r="H25" s="265" t="s">
        <v>2910</v>
      </c>
      <c r="I25" s="265" t="s">
        <v>2910</v>
      </c>
      <c r="J25" s="265" t="s">
        <v>2910</v>
      </c>
      <c r="K25" s="265" t="s">
        <v>2910</v>
      </c>
      <c r="L25" s="265" t="s">
        <v>134</v>
      </c>
      <c r="M25" s="265" t="s">
        <v>134</v>
      </c>
      <c r="N25" s="265" t="s">
        <v>2910</v>
      </c>
      <c r="O25" s="265" t="s">
        <v>2910</v>
      </c>
      <c r="P25" s="265" t="s">
        <v>2910</v>
      </c>
      <c r="Q25" s="265" t="s">
        <v>2910</v>
      </c>
      <c r="R25" s="265" t="s">
        <v>2910</v>
      </c>
      <c r="S25" s="265" t="s">
        <v>134</v>
      </c>
      <c r="T25" s="265" t="s">
        <v>134</v>
      </c>
      <c r="U25" s="265" t="s">
        <v>2910</v>
      </c>
      <c r="V25" s="265" t="s">
        <v>2910</v>
      </c>
      <c r="W25" s="265" t="s">
        <v>2910</v>
      </c>
      <c r="X25" s="265" t="s">
        <v>2910</v>
      </c>
      <c r="Y25" s="265" t="s">
        <v>2910</v>
      </c>
      <c r="Z25" s="265" t="s">
        <v>134</v>
      </c>
      <c r="AA25" s="265" t="s">
        <v>134</v>
      </c>
      <c r="AB25" s="265" t="s">
        <v>2910</v>
      </c>
      <c r="AC25" s="265" t="s">
        <v>2910</v>
      </c>
      <c r="AD25" s="265" t="s">
        <v>2910</v>
      </c>
      <c r="AE25" s="265" t="s">
        <v>2910</v>
      </c>
      <c r="AF25" s="16"/>
      <c r="AG25" s="16"/>
    </row>
    <row r="26" spans="1:33" ht="13.2">
      <c r="A26" s="231" t="s">
        <v>98</v>
      </c>
      <c r="B26" s="265" t="s">
        <v>134</v>
      </c>
      <c r="C26" s="265" t="s">
        <v>134</v>
      </c>
      <c r="D26" s="265" t="s">
        <v>134</v>
      </c>
      <c r="E26" s="265" t="s">
        <v>134</v>
      </c>
      <c r="F26" s="265" t="s">
        <v>134</v>
      </c>
      <c r="G26" s="265" t="s">
        <v>134</v>
      </c>
      <c r="H26" s="265" t="s">
        <v>134</v>
      </c>
      <c r="I26" s="265" t="s">
        <v>134</v>
      </c>
      <c r="J26" s="1636" t="s">
        <v>134</v>
      </c>
      <c r="K26" s="1636" t="s">
        <v>134</v>
      </c>
      <c r="L26" s="1636" t="s">
        <v>134</v>
      </c>
      <c r="M26" s="265" t="s">
        <v>3085</v>
      </c>
      <c r="N26" s="1636" t="s">
        <v>134</v>
      </c>
      <c r="O26" s="1636" t="s">
        <v>134</v>
      </c>
      <c r="P26" s="1636" t="s">
        <v>134</v>
      </c>
      <c r="Q26" s="1636" t="s">
        <v>134</v>
      </c>
      <c r="R26" s="1636" t="s">
        <v>134</v>
      </c>
      <c r="S26" s="265" t="s">
        <v>134</v>
      </c>
      <c r="T26" s="265" t="s">
        <v>3085</v>
      </c>
      <c r="U26" s="265" t="s">
        <v>134</v>
      </c>
      <c r="V26" s="265" t="s">
        <v>134</v>
      </c>
      <c r="W26" s="265" t="s">
        <v>134</v>
      </c>
      <c r="X26" s="265" t="s">
        <v>134</v>
      </c>
      <c r="Y26" s="265" t="s">
        <v>134</v>
      </c>
      <c r="Z26" s="265" t="s">
        <v>7907</v>
      </c>
      <c r="AA26" s="265" t="s">
        <v>3085</v>
      </c>
      <c r="AB26" s="265" t="s">
        <v>134</v>
      </c>
      <c r="AC26" s="265" t="s">
        <v>134</v>
      </c>
      <c r="AD26" s="265" t="s">
        <v>134</v>
      </c>
      <c r="AE26" s="265" t="s">
        <v>134</v>
      </c>
      <c r="AF26" s="16"/>
      <c r="AG26" s="16"/>
    </row>
    <row r="27" spans="1:33" ht="13.2">
      <c r="A27" s="231" t="s">
        <v>60</v>
      </c>
      <c r="B27" s="1826" t="s">
        <v>240</v>
      </c>
      <c r="C27" s="1826" t="s">
        <v>240</v>
      </c>
      <c r="D27" s="1826" t="s">
        <v>240</v>
      </c>
      <c r="E27" s="1826" t="s">
        <v>7907</v>
      </c>
      <c r="F27" s="1826" t="s">
        <v>3085</v>
      </c>
      <c r="G27" s="1826" t="s">
        <v>240</v>
      </c>
      <c r="H27" s="1826" t="s">
        <v>134</v>
      </c>
      <c r="I27" s="1826" t="s">
        <v>240</v>
      </c>
      <c r="J27" s="1826" t="s">
        <v>7423</v>
      </c>
      <c r="K27" s="265" t="s">
        <v>1906</v>
      </c>
      <c r="L27" s="1826" t="s">
        <v>1906</v>
      </c>
      <c r="M27" s="1826" t="s">
        <v>240</v>
      </c>
      <c r="N27" s="1826" t="s">
        <v>240</v>
      </c>
      <c r="O27" s="1970" t="s">
        <v>134</v>
      </c>
      <c r="P27" s="1826" t="s">
        <v>240</v>
      </c>
      <c r="Q27" s="1826" t="s">
        <v>774</v>
      </c>
      <c r="R27" s="265" t="s">
        <v>240</v>
      </c>
      <c r="S27" s="265" t="s">
        <v>240</v>
      </c>
      <c r="T27" s="1826" t="s">
        <v>240</v>
      </c>
      <c r="U27" s="265" t="s">
        <v>134</v>
      </c>
      <c r="V27" s="1826" t="s">
        <v>240</v>
      </c>
      <c r="W27" s="1826" t="s">
        <v>240</v>
      </c>
      <c r="X27" s="1826" t="s">
        <v>240</v>
      </c>
      <c r="Y27" s="1826" t="s">
        <v>7423</v>
      </c>
      <c r="Z27" s="1826" t="s">
        <v>240</v>
      </c>
      <c r="AA27" s="1826" t="s">
        <v>240</v>
      </c>
      <c r="AB27" s="1826" t="s">
        <v>240</v>
      </c>
      <c r="AC27" s="1826" t="s">
        <v>134</v>
      </c>
      <c r="AD27" s="1826" t="s">
        <v>7423</v>
      </c>
      <c r="AE27" s="1826" t="s">
        <v>240</v>
      </c>
      <c r="AF27" s="16"/>
      <c r="AG27" s="16"/>
    </row>
    <row r="28" spans="1:33" ht="15" customHeight="1">
      <c r="A28" s="231" t="s">
        <v>47</v>
      </c>
      <c r="B28" s="265" t="s">
        <v>134</v>
      </c>
      <c r="C28" s="265" t="s">
        <v>134</v>
      </c>
      <c r="D28" s="265" t="s">
        <v>134</v>
      </c>
      <c r="E28" s="265" t="s">
        <v>134</v>
      </c>
      <c r="F28" s="265" t="s">
        <v>134</v>
      </c>
      <c r="G28" s="265" t="s">
        <v>134</v>
      </c>
      <c r="H28" s="265" t="s">
        <v>134</v>
      </c>
      <c r="I28" s="265" t="s">
        <v>134</v>
      </c>
      <c r="J28" s="265" t="s">
        <v>134</v>
      </c>
      <c r="K28" s="265" t="s">
        <v>134</v>
      </c>
      <c r="L28" s="265" t="s">
        <v>134</v>
      </c>
      <c r="M28" s="1636" t="s">
        <v>134</v>
      </c>
      <c r="N28" s="1636" t="s">
        <v>134</v>
      </c>
      <c r="O28" s="1636" t="s">
        <v>134</v>
      </c>
      <c r="P28" s="1636" t="s">
        <v>134</v>
      </c>
      <c r="Q28" s="1636" t="s">
        <v>134</v>
      </c>
      <c r="R28" s="1636" t="s">
        <v>134</v>
      </c>
      <c r="S28" s="265" t="s">
        <v>7908</v>
      </c>
      <c r="T28" s="265" t="s">
        <v>134</v>
      </c>
      <c r="U28" s="265" t="s">
        <v>134</v>
      </c>
      <c r="V28" s="265" t="s">
        <v>134</v>
      </c>
      <c r="W28" s="265" t="s">
        <v>134</v>
      </c>
      <c r="X28" s="265" t="s">
        <v>134</v>
      </c>
      <c r="Y28" s="265" t="s">
        <v>134</v>
      </c>
      <c r="Z28" s="265" t="s">
        <v>134</v>
      </c>
      <c r="AA28" s="265" t="s">
        <v>134</v>
      </c>
      <c r="AB28" s="265" t="s">
        <v>134</v>
      </c>
      <c r="AC28" s="265" t="s">
        <v>134</v>
      </c>
      <c r="AD28" s="265" t="s">
        <v>134</v>
      </c>
      <c r="AE28" s="265" t="s">
        <v>134</v>
      </c>
      <c r="AF28" s="16"/>
      <c r="AG28" s="16"/>
    </row>
    <row r="29" spans="1:33" ht="16.5" customHeight="1">
      <c r="A29" s="832" t="s">
        <v>44</v>
      </c>
      <c r="B29" s="265" t="s">
        <v>134</v>
      </c>
      <c r="C29" s="265" t="s">
        <v>134</v>
      </c>
      <c r="D29" s="265" t="s">
        <v>134</v>
      </c>
      <c r="E29" s="265" t="s">
        <v>7908</v>
      </c>
      <c r="F29" s="265" t="s">
        <v>134</v>
      </c>
      <c r="G29" s="265" t="s">
        <v>134</v>
      </c>
      <c r="H29" s="265" t="s">
        <v>134</v>
      </c>
      <c r="I29" s="265" t="s">
        <v>134</v>
      </c>
      <c r="J29" s="265" t="s">
        <v>134</v>
      </c>
      <c r="K29" s="265" t="s">
        <v>134</v>
      </c>
      <c r="L29" s="265" t="s">
        <v>7908</v>
      </c>
      <c r="M29" s="265" t="s">
        <v>134</v>
      </c>
      <c r="N29" s="265" t="s">
        <v>134</v>
      </c>
      <c r="O29" s="265" t="s">
        <v>134</v>
      </c>
      <c r="P29" s="265" t="s">
        <v>134</v>
      </c>
      <c r="Q29" s="265" t="s">
        <v>134</v>
      </c>
      <c r="R29" s="265" t="s">
        <v>134</v>
      </c>
      <c r="S29" s="265" t="s">
        <v>3082</v>
      </c>
      <c r="T29" s="265" t="s">
        <v>134</v>
      </c>
      <c r="U29" s="265" t="s">
        <v>134</v>
      </c>
      <c r="V29" s="265" t="s">
        <v>134</v>
      </c>
      <c r="W29" s="265" t="s">
        <v>134</v>
      </c>
      <c r="X29" s="265" t="s">
        <v>134</v>
      </c>
      <c r="Y29" s="265" t="s">
        <v>134</v>
      </c>
      <c r="Z29" s="265" t="s">
        <v>7908</v>
      </c>
      <c r="AA29" s="265" t="s">
        <v>134</v>
      </c>
      <c r="AB29" s="265" t="s">
        <v>134</v>
      </c>
      <c r="AC29" s="265" t="s">
        <v>134</v>
      </c>
      <c r="AD29" s="265" t="s">
        <v>134</v>
      </c>
      <c r="AE29" s="265" t="s">
        <v>134</v>
      </c>
      <c r="AF29" s="16" t="s">
        <v>6331</v>
      </c>
      <c r="AG29" s="16"/>
    </row>
    <row r="30" spans="1:33" ht="16.5" customHeight="1">
      <c r="A30" s="834" t="s">
        <v>3265</v>
      </c>
      <c r="B30" s="273" t="s">
        <v>134</v>
      </c>
      <c r="C30" s="265" t="s">
        <v>134</v>
      </c>
      <c r="D30" s="265" t="s">
        <v>134</v>
      </c>
      <c r="E30" s="265" t="s">
        <v>134</v>
      </c>
      <c r="F30" s="265" t="s">
        <v>134</v>
      </c>
      <c r="G30" s="265" t="s">
        <v>134</v>
      </c>
      <c r="H30" s="265" t="s">
        <v>134</v>
      </c>
      <c r="I30" s="265" t="s">
        <v>134</v>
      </c>
      <c r="J30" s="265" t="s">
        <v>134</v>
      </c>
      <c r="K30" s="265" t="s">
        <v>7421</v>
      </c>
      <c r="L30" s="265" t="s">
        <v>134</v>
      </c>
      <c r="M30" s="265" t="s">
        <v>134</v>
      </c>
      <c r="N30" s="265" t="s">
        <v>134</v>
      </c>
      <c r="O30" s="265" t="s">
        <v>134</v>
      </c>
      <c r="P30" s="265" t="s">
        <v>7421</v>
      </c>
      <c r="Q30" s="265" t="s">
        <v>134</v>
      </c>
      <c r="R30" s="265" t="s">
        <v>134</v>
      </c>
      <c r="S30" s="265" t="s">
        <v>134</v>
      </c>
      <c r="T30" s="265" t="s">
        <v>134</v>
      </c>
      <c r="U30" s="265" t="s">
        <v>7421</v>
      </c>
      <c r="V30" s="265" t="s">
        <v>134</v>
      </c>
      <c r="W30" s="265" t="s">
        <v>134</v>
      </c>
      <c r="X30" s="265" t="s">
        <v>134</v>
      </c>
      <c r="Y30" s="265" t="s">
        <v>134</v>
      </c>
      <c r="Z30" s="265" t="s">
        <v>134</v>
      </c>
      <c r="AA30" s="265" t="s">
        <v>134</v>
      </c>
      <c r="AB30" s="265" t="s">
        <v>134</v>
      </c>
      <c r="AC30" s="265" t="s">
        <v>134</v>
      </c>
      <c r="AD30" s="265" t="s">
        <v>134</v>
      </c>
      <c r="AE30" s="265"/>
      <c r="AF30" s="16" t="s">
        <v>63</v>
      </c>
      <c r="AG30" s="16">
        <v>0</v>
      </c>
    </row>
    <row r="31" spans="1:33" ht="16.5" customHeight="1">
      <c r="A31" s="834" t="s">
        <v>45</v>
      </c>
      <c r="B31" s="273" t="s">
        <v>134</v>
      </c>
      <c r="C31" s="265" t="s">
        <v>134</v>
      </c>
      <c r="D31" s="265" t="s">
        <v>3082</v>
      </c>
      <c r="E31" s="265" t="s">
        <v>7908</v>
      </c>
      <c r="F31" s="265" t="s">
        <v>134</v>
      </c>
      <c r="G31" s="265" t="s">
        <v>134</v>
      </c>
      <c r="H31" s="265" t="s">
        <v>3077</v>
      </c>
      <c r="I31" s="265" t="s">
        <v>7421</v>
      </c>
      <c r="J31" s="265" t="s">
        <v>134</v>
      </c>
      <c r="K31" s="265" t="s">
        <v>3082</v>
      </c>
      <c r="L31" s="265" t="s">
        <v>7908</v>
      </c>
      <c r="M31" s="265" t="s">
        <v>134</v>
      </c>
      <c r="N31" s="265" t="s">
        <v>134</v>
      </c>
      <c r="O31" s="265" t="s">
        <v>3071</v>
      </c>
      <c r="P31" s="265" t="s">
        <v>3077</v>
      </c>
      <c r="Q31" s="265" t="s">
        <v>134</v>
      </c>
      <c r="R31" s="265" t="s">
        <v>7421</v>
      </c>
      <c r="S31" s="265" t="s">
        <v>7908</v>
      </c>
      <c r="T31" s="265" t="s">
        <v>134</v>
      </c>
      <c r="U31" s="265" t="s">
        <v>3077</v>
      </c>
      <c r="V31" s="265" t="s">
        <v>134</v>
      </c>
      <c r="W31" s="265" t="s">
        <v>7421</v>
      </c>
      <c r="X31" s="265" t="s">
        <v>134</v>
      </c>
      <c r="Y31" s="265" t="s">
        <v>7421</v>
      </c>
      <c r="Z31" s="265" t="s">
        <v>134</v>
      </c>
      <c r="AA31" s="265" t="s">
        <v>134</v>
      </c>
      <c r="AB31" s="265" t="s">
        <v>134</v>
      </c>
      <c r="AC31" s="265" t="s">
        <v>3077</v>
      </c>
      <c r="AD31" s="265" t="s">
        <v>134</v>
      </c>
      <c r="AE31" s="265" t="s">
        <v>242</v>
      </c>
      <c r="AF31" s="16" t="s">
        <v>6332</v>
      </c>
      <c r="AG31" s="16">
        <v>0</v>
      </c>
    </row>
    <row r="32" spans="1:33" ht="16.5" customHeight="1">
      <c r="A32" s="834" t="s">
        <v>94</v>
      </c>
      <c r="B32" s="273" t="s">
        <v>134</v>
      </c>
      <c r="C32" s="273" t="s">
        <v>134</v>
      </c>
      <c r="D32" s="273" t="s">
        <v>134</v>
      </c>
      <c r="E32" s="273" t="s">
        <v>134</v>
      </c>
      <c r="F32" s="273" t="s">
        <v>134</v>
      </c>
      <c r="G32" s="273" t="s">
        <v>134</v>
      </c>
      <c r="H32" s="273" t="s">
        <v>134</v>
      </c>
      <c r="I32" s="273" t="s">
        <v>134</v>
      </c>
      <c r="J32" s="273" t="s">
        <v>134</v>
      </c>
      <c r="K32" s="273" t="s">
        <v>134</v>
      </c>
      <c r="L32" s="273" t="s">
        <v>134</v>
      </c>
      <c r="M32" s="273" t="s">
        <v>134</v>
      </c>
      <c r="N32" s="273" t="s">
        <v>134</v>
      </c>
      <c r="O32" s="273" t="s">
        <v>134</v>
      </c>
      <c r="P32" s="265" t="s">
        <v>134</v>
      </c>
      <c r="Q32" s="265" t="s">
        <v>134</v>
      </c>
      <c r="R32" s="265" t="s">
        <v>134</v>
      </c>
      <c r="S32" s="265" t="s">
        <v>134</v>
      </c>
      <c r="T32" s="265" t="s">
        <v>134</v>
      </c>
      <c r="U32" s="265" t="s">
        <v>134</v>
      </c>
      <c r="V32" s="265" t="s">
        <v>134</v>
      </c>
      <c r="W32" s="265" t="s">
        <v>134</v>
      </c>
      <c r="X32" s="265" t="s">
        <v>134</v>
      </c>
      <c r="Y32" s="265" t="s">
        <v>134</v>
      </c>
      <c r="Z32" s="265" t="s">
        <v>134</v>
      </c>
      <c r="AA32" s="265" t="s">
        <v>774</v>
      </c>
      <c r="AB32" s="265" t="s">
        <v>134</v>
      </c>
      <c r="AC32" s="265" t="s">
        <v>134</v>
      </c>
      <c r="AD32" s="265" t="s">
        <v>134</v>
      </c>
      <c r="AE32" s="265"/>
      <c r="AF32" s="16" t="s">
        <v>6333</v>
      </c>
      <c r="AG32" s="16">
        <v>0</v>
      </c>
    </row>
    <row r="33" spans="1:33" ht="16.5" customHeight="1">
      <c r="A33" s="834" t="s">
        <v>106</v>
      </c>
      <c r="B33" s="1971" t="s">
        <v>3065</v>
      </c>
      <c r="C33" s="265" t="s">
        <v>2990</v>
      </c>
      <c r="D33" s="265" t="s">
        <v>2990</v>
      </c>
      <c r="E33" s="265" t="s">
        <v>134</v>
      </c>
      <c r="F33" s="113" t="s">
        <v>3065</v>
      </c>
      <c r="G33" s="265" t="s">
        <v>2499</v>
      </c>
      <c r="H33" s="265" t="s">
        <v>2499</v>
      </c>
      <c r="I33" s="265" t="s">
        <v>2499</v>
      </c>
      <c r="J33" s="265" t="s">
        <v>2499</v>
      </c>
      <c r="K33" s="265" t="s">
        <v>2499</v>
      </c>
      <c r="L33" s="265" t="s">
        <v>2990</v>
      </c>
      <c r="M33" s="265" t="s">
        <v>2990</v>
      </c>
      <c r="N33" s="113" t="s">
        <v>3065</v>
      </c>
      <c r="O33" s="265" t="s">
        <v>2990</v>
      </c>
      <c r="P33" s="265" t="s">
        <v>2990</v>
      </c>
      <c r="Q33" s="265" t="s">
        <v>2990</v>
      </c>
      <c r="R33" s="265" t="s">
        <v>2990</v>
      </c>
      <c r="S33" s="265" t="s">
        <v>2990</v>
      </c>
      <c r="T33" s="265" t="s">
        <v>2990</v>
      </c>
      <c r="U33" s="265" t="s">
        <v>2499</v>
      </c>
      <c r="V33" s="265" t="s">
        <v>2499</v>
      </c>
      <c r="W33" s="265" t="s">
        <v>2499</v>
      </c>
      <c r="X33" s="265" t="s">
        <v>2499</v>
      </c>
      <c r="Y33" s="265" t="s">
        <v>2499</v>
      </c>
      <c r="Z33" s="265" t="s">
        <v>134</v>
      </c>
      <c r="AA33" s="1636" t="s">
        <v>134</v>
      </c>
      <c r="AB33" s="265" t="s">
        <v>2499</v>
      </c>
      <c r="AC33" s="265" t="s">
        <v>134</v>
      </c>
      <c r="AD33" s="265" t="s">
        <v>2499</v>
      </c>
      <c r="AE33" s="265" t="s">
        <v>2499</v>
      </c>
      <c r="AF33" s="16" t="s">
        <v>33</v>
      </c>
      <c r="AG33" s="16">
        <v>0</v>
      </c>
    </row>
    <row r="34" spans="1:33" ht="16.5" customHeight="1">
      <c r="A34" s="834" t="s">
        <v>107</v>
      </c>
      <c r="B34" s="273" t="s">
        <v>134</v>
      </c>
      <c r="C34" s="113" t="s">
        <v>3065</v>
      </c>
      <c r="D34" s="113" t="s">
        <v>3065</v>
      </c>
      <c r="E34" s="113" t="s">
        <v>3065</v>
      </c>
      <c r="F34" s="265" t="s">
        <v>2990</v>
      </c>
      <c r="G34" s="296" t="s">
        <v>3065</v>
      </c>
      <c r="H34" s="265" t="s">
        <v>2990</v>
      </c>
      <c r="I34" s="113" t="s">
        <v>242</v>
      </c>
      <c r="J34" s="113" t="s">
        <v>3065</v>
      </c>
      <c r="K34" s="265" t="s">
        <v>2990</v>
      </c>
      <c r="L34" s="296" t="s">
        <v>3065</v>
      </c>
      <c r="M34" s="265" t="s">
        <v>2990</v>
      </c>
      <c r="N34" s="265" t="s">
        <v>2990</v>
      </c>
      <c r="O34" s="265" t="s">
        <v>2990</v>
      </c>
      <c r="P34" s="265" t="s">
        <v>2990</v>
      </c>
      <c r="Q34" s="265" t="s">
        <v>2990</v>
      </c>
      <c r="R34" s="265" t="s">
        <v>2990</v>
      </c>
      <c r="S34" s="265" t="s">
        <v>2990</v>
      </c>
      <c r="T34" s="265" t="s">
        <v>134</v>
      </c>
      <c r="U34" s="265" t="s">
        <v>2990</v>
      </c>
      <c r="V34" s="296" t="s">
        <v>3065</v>
      </c>
      <c r="W34" s="265" t="s">
        <v>2990</v>
      </c>
      <c r="X34" s="265" t="s">
        <v>2990</v>
      </c>
      <c r="Y34" s="113" t="s">
        <v>3065</v>
      </c>
      <c r="Z34" s="296" t="s">
        <v>3065</v>
      </c>
      <c r="AA34" s="265" t="s">
        <v>2990</v>
      </c>
      <c r="AB34" s="265" t="s">
        <v>2990</v>
      </c>
      <c r="AC34" s="265" t="s">
        <v>2499</v>
      </c>
      <c r="AD34" s="265" t="s">
        <v>134</v>
      </c>
      <c r="AE34" s="113" t="s">
        <v>3065</v>
      </c>
      <c r="AF34" s="16"/>
      <c r="AG34" s="16"/>
    </row>
    <row r="35" spans="1:33" ht="16.5" customHeight="1">
      <c r="A35" s="834" t="s">
        <v>108</v>
      </c>
      <c r="B35" s="749" t="s">
        <v>3065</v>
      </c>
      <c r="C35" s="265" t="s">
        <v>2990</v>
      </c>
      <c r="D35" s="265" t="s">
        <v>2990</v>
      </c>
      <c r="E35" s="265" t="s">
        <v>2990</v>
      </c>
      <c r="F35" s="113" t="s">
        <v>3065</v>
      </c>
      <c r="G35" s="265" t="s">
        <v>2990</v>
      </c>
      <c r="H35" s="265" t="s">
        <v>134</v>
      </c>
      <c r="I35" s="265" t="s">
        <v>2990</v>
      </c>
      <c r="J35" s="265" t="s">
        <v>2990</v>
      </c>
      <c r="K35" s="265" t="s">
        <v>2990</v>
      </c>
      <c r="L35" s="296" t="s">
        <v>774</v>
      </c>
      <c r="M35" s="296" t="s">
        <v>774</v>
      </c>
      <c r="N35" s="296" t="s">
        <v>774</v>
      </c>
      <c r="O35" s="296" t="s">
        <v>774</v>
      </c>
      <c r="P35" s="296" t="s">
        <v>774</v>
      </c>
      <c r="Q35" s="296" t="s">
        <v>774</v>
      </c>
      <c r="R35" s="296" t="s">
        <v>774</v>
      </c>
      <c r="S35" s="296" t="s">
        <v>774</v>
      </c>
      <c r="T35" s="296" t="s">
        <v>774</v>
      </c>
      <c r="U35" s="296" t="s">
        <v>774</v>
      </c>
      <c r="V35" s="265" t="s">
        <v>2499</v>
      </c>
      <c r="W35" s="265" t="s">
        <v>2499</v>
      </c>
      <c r="X35" s="265" t="s">
        <v>2499</v>
      </c>
      <c r="Y35" s="265" t="s">
        <v>2499</v>
      </c>
      <c r="Z35" s="265" t="s">
        <v>2499</v>
      </c>
      <c r="AA35" s="265" t="s">
        <v>2499</v>
      </c>
      <c r="AB35" s="265" t="s">
        <v>2499</v>
      </c>
      <c r="AC35" s="296" t="s">
        <v>3065</v>
      </c>
      <c r="AD35" s="265" t="s">
        <v>2499</v>
      </c>
      <c r="AE35" s="265" t="s">
        <v>2499</v>
      </c>
      <c r="AF35" s="16"/>
      <c r="AG35" s="16"/>
    </row>
    <row r="36" spans="1:33" ht="16.5" customHeight="1">
      <c r="A36" s="834" t="s">
        <v>109</v>
      </c>
      <c r="B36" s="273" t="s">
        <v>2990</v>
      </c>
      <c r="C36" s="265" t="s">
        <v>2990</v>
      </c>
      <c r="D36" s="296" t="s">
        <v>3065</v>
      </c>
      <c r="E36" s="265" t="s">
        <v>2990</v>
      </c>
      <c r="F36" s="265" t="s">
        <v>2990</v>
      </c>
      <c r="G36" s="265" t="s">
        <v>2990</v>
      </c>
      <c r="H36" s="265" t="s">
        <v>2990</v>
      </c>
      <c r="I36" s="265" t="s">
        <v>2990</v>
      </c>
      <c r="J36" s="265" t="s">
        <v>2990</v>
      </c>
      <c r="K36" s="265" t="s">
        <v>134</v>
      </c>
      <c r="L36" s="265" t="s">
        <v>2990</v>
      </c>
      <c r="M36" s="265" t="s">
        <v>2990</v>
      </c>
      <c r="N36" s="265" t="s">
        <v>134</v>
      </c>
      <c r="O36" s="265" t="s">
        <v>2499</v>
      </c>
      <c r="P36" s="265" t="s">
        <v>2990</v>
      </c>
      <c r="Q36" s="265" t="s">
        <v>2990</v>
      </c>
      <c r="R36" s="265" t="s">
        <v>134</v>
      </c>
      <c r="S36" s="265" t="s">
        <v>2990</v>
      </c>
      <c r="T36" s="265" t="s">
        <v>2990</v>
      </c>
      <c r="U36" s="265" t="s">
        <v>2499</v>
      </c>
      <c r="V36" s="265" t="s">
        <v>2499</v>
      </c>
      <c r="W36" s="265" t="s">
        <v>2499</v>
      </c>
      <c r="X36" s="265" t="s">
        <v>2990</v>
      </c>
      <c r="Y36" s="265" t="s">
        <v>2499</v>
      </c>
      <c r="Z36" s="265" t="s">
        <v>2499</v>
      </c>
      <c r="AA36" s="265" t="s">
        <v>134</v>
      </c>
      <c r="AB36" s="265" t="s">
        <v>2499</v>
      </c>
      <c r="AC36" s="265" t="s">
        <v>2499</v>
      </c>
      <c r="AD36" s="265" t="s">
        <v>2499</v>
      </c>
      <c r="AE36" s="265" t="s">
        <v>2499</v>
      </c>
      <c r="AF36" s="16" t="s">
        <v>6334</v>
      </c>
      <c r="AG36" s="16"/>
    </row>
    <row r="37" spans="1:33" ht="16.5" customHeight="1">
      <c r="A37" s="834" t="s">
        <v>27</v>
      </c>
      <c r="B37" s="1972" t="s">
        <v>2499</v>
      </c>
      <c r="C37" s="1826" t="s">
        <v>2499</v>
      </c>
      <c r="D37" s="1973" t="s">
        <v>7421</v>
      </c>
      <c r="E37" s="1974" t="s">
        <v>3065</v>
      </c>
      <c r="F37" s="1826" t="s">
        <v>2990</v>
      </c>
      <c r="G37" s="1826" t="s">
        <v>134</v>
      </c>
      <c r="H37" s="1826" t="s">
        <v>2990</v>
      </c>
      <c r="I37" s="1826" t="s">
        <v>2990</v>
      </c>
      <c r="J37" s="1826" t="s">
        <v>2990</v>
      </c>
      <c r="K37" s="1973" t="s">
        <v>3065</v>
      </c>
      <c r="L37" s="1826" t="s">
        <v>2990</v>
      </c>
      <c r="M37" s="1826" t="s">
        <v>2990</v>
      </c>
      <c r="N37" s="1826" t="s">
        <v>134</v>
      </c>
      <c r="O37" s="1974" t="s">
        <v>3065</v>
      </c>
      <c r="P37" s="1826" t="s">
        <v>2990</v>
      </c>
      <c r="Q37" s="1826" t="s">
        <v>2990</v>
      </c>
      <c r="R37" s="1826" t="s">
        <v>2990</v>
      </c>
      <c r="S37" s="1974" t="s">
        <v>3065</v>
      </c>
      <c r="T37" s="1826" t="s">
        <v>2990</v>
      </c>
      <c r="U37" s="1826" t="s">
        <v>2499</v>
      </c>
      <c r="V37" s="1826" t="s">
        <v>2499</v>
      </c>
      <c r="W37" s="1826" t="s">
        <v>2499</v>
      </c>
      <c r="X37" s="1826" t="s">
        <v>242</v>
      </c>
      <c r="Y37" s="1826" t="s">
        <v>242</v>
      </c>
      <c r="Z37" s="1826" t="s">
        <v>2499</v>
      </c>
      <c r="AA37" s="1974" t="s">
        <v>242</v>
      </c>
      <c r="AB37" s="1826" t="s">
        <v>2499</v>
      </c>
      <c r="AC37" s="1826" t="s">
        <v>2499</v>
      </c>
      <c r="AD37" s="1974" t="s">
        <v>242</v>
      </c>
      <c r="AE37" s="1974" t="s">
        <v>3065</v>
      </c>
      <c r="AF37" s="16" t="s">
        <v>63</v>
      </c>
      <c r="AG37" s="16">
        <v>1</v>
      </c>
    </row>
    <row r="38" spans="1:33" ht="16.5" customHeight="1">
      <c r="A38" s="834" t="s">
        <v>110</v>
      </c>
      <c r="B38" s="273" t="s">
        <v>2990</v>
      </c>
      <c r="C38" s="113" t="s">
        <v>3065</v>
      </c>
      <c r="D38" s="265" t="s">
        <v>2990</v>
      </c>
      <c r="E38" s="265" t="s">
        <v>134</v>
      </c>
      <c r="F38" s="265" t="s">
        <v>2990</v>
      </c>
      <c r="G38" s="265" t="s">
        <v>2990</v>
      </c>
      <c r="H38" s="265" t="s">
        <v>2990</v>
      </c>
      <c r="I38" s="113" t="s">
        <v>3065</v>
      </c>
      <c r="J38" s="265" t="s">
        <v>2990</v>
      </c>
      <c r="K38" s="265" t="s">
        <v>2990</v>
      </c>
      <c r="L38" s="265" t="s">
        <v>134</v>
      </c>
      <c r="M38" s="265" t="s">
        <v>2990</v>
      </c>
      <c r="N38" s="265" t="s">
        <v>2990</v>
      </c>
      <c r="O38" s="113" t="s">
        <v>3065</v>
      </c>
      <c r="P38" s="113" t="s">
        <v>3065</v>
      </c>
      <c r="Q38" s="265" t="s">
        <v>2990</v>
      </c>
      <c r="R38" s="113" t="s">
        <v>3065</v>
      </c>
      <c r="S38" s="265" t="s">
        <v>134</v>
      </c>
      <c r="T38" s="265" t="s">
        <v>2990</v>
      </c>
      <c r="U38" s="96" t="s">
        <v>242</v>
      </c>
      <c r="V38" s="265" t="s">
        <v>2499</v>
      </c>
      <c r="W38" s="265" t="s">
        <v>2499</v>
      </c>
      <c r="X38" s="265" t="s">
        <v>2499</v>
      </c>
      <c r="Y38" s="265" t="s">
        <v>2499</v>
      </c>
      <c r="Z38" s="113" t="s">
        <v>242</v>
      </c>
      <c r="AA38" s="265" t="s">
        <v>134</v>
      </c>
      <c r="AB38" s="265" t="s">
        <v>2499</v>
      </c>
      <c r="AC38" s="265" t="s">
        <v>2499</v>
      </c>
      <c r="AD38" s="113" t="s">
        <v>3065</v>
      </c>
      <c r="AE38" s="113" t="s">
        <v>242</v>
      </c>
      <c r="AF38" s="16" t="s">
        <v>6332</v>
      </c>
      <c r="AG38" s="16">
        <v>1</v>
      </c>
    </row>
    <row r="39" spans="1:33" ht="12.75" customHeight="1">
      <c r="A39" s="26" t="s">
        <v>112</v>
      </c>
      <c r="B39" s="16"/>
      <c r="C39" s="16"/>
      <c r="D39" s="16"/>
      <c r="E39" s="16"/>
      <c r="F39" s="16"/>
      <c r="G39" s="16"/>
      <c r="H39" s="16"/>
      <c r="I39" s="16"/>
      <c r="J39" s="16"/>
      <c r="K39" s="16"/>
      <c r="L39" s="16"/>
      <c r="M39" s="16"/>
      <c r="N39" s="16"/>
      <c r="O39" s="16"/>
      <c r="P39" s="16"/>
      <c r="Q39" s="16"/>
      <c r="R39" s="16"/>
      <c r="S39" s="16"/>
      <c r="T39" s="16"/>
      <c r="U39" s="16"/>
      <c r="V39" s="16"/>
      <c r="W39" s="16"/>
      <c r="X39" s="16"/>
      <c r="Y39" s="48"/>
      <c r="Z39" s="16"/>
      <c r="AA39" s="16"/>
      <c r="AB39" s="16"/>
      <c r="AC39" s="16"/>
      <c r="AD39" s="16"/>
      <c r="AE39" s="16"/>
      <c r="AF39" s="16" t="s">
        <v>33</v>
      </c>
      <c r="AG39" s="16">
        <v>1</v>
      </c>
    </row>
    <row r="40" spans="1:33" ht="13.2">
      <c r="A40" s="528">
        <v>7701</v>
      </c>
      <c r="B40" s="1552" t="s">
        <v>3075</v>
      </c>
      <c r="C40" s="1975" t="s">
        <v>3075</v>
      </c>
      <c r="D40" s="1975" t="s">
        <v>3075</v>
      </c>
      <c r="E40" s="1975" t="s">
        <v>3075</v>
      </c>
      <c r="F40" s="1975" t="s">
        <v>3075</v>
      </c>
      <c r="G40" s="1975" t="s">
        <v>3075</v>
      </c>
      <c r="H40" s="1975" t="s">
        <v>3075</v>
      </c>
      <c r="I40" s="1975" t="s">
        <v>3075</v>
      </c>
      <c r="J40" s="1975"/>
      <c r="K40" s="1975" t="s">
        <v>3075</v>
      </c>
      <c r="L40" s="1975" t="s">
        <v>3075</v>
      </c>
      <c r="M40" s="1975" t="s">
        <v>3075</v>
      </c>
      <c r="N40" s="1975" t="s">
        <v>3075</v>
      </c>
      <c r="O40" s="1975" t="s">
        <v>3075</v>
      </c>
      <c r="P40" s="1975" t="s">
        <v>3075</v>
      </c>
      <c r="Q40" s="1975" t="s">
        <v>3075</v>
      </c>
      <c r="R40" s="1975" t="s">
        <v>3075</v>
      </c>
      <c r="S40" s="1975" t="s">
        <v>3075</v>
      </c>
      <c r="T40" s="1975" t="s">
        <v>3075</v>
      </c>
      <c r="U40" s="1975" t="s">
        <v>3075</v>
      </c>
      <c r="V40" s="1975" t="s">
        <v>3075</v>
      </c>
      <c r="W40" s="1975" t="s">
        <v>2037</v>
      </c>
      <c r="X40" s="1975" t="s">
        <v>2037</v>
      </c>
      <c r="Y40" s="1975" t="s">
        <v>2037</v>
      </c>
      <c r="Z40" s="1975" t="s">
        <v>3075</v>
      </c>
      <c r="AA40" s="1975" t="s">
        <v>3075</v>
      </c>
      <c r="AB40" s="1975" t="s">
        <v>3075</v>
      </c>
      <c r="AC40" s="1975" t="s">
        <v>3075</v>
      </c>
      <c r="AD40" s="1975" t="s">
        <v>3075</v>
      </c>
      <c r="AE40" s="1975" t="s">
        <v>3075</v>
      </c>
      <c r="AF40" s="16" t="s">
        <v>6333</v>
      </c>
      <c r="AG40" s="16">
        <v>1</v>
      </c>
    </row>
    <row r="41" spans="1:33" ht="13.2">
      <c r="A41" s="75">
        <v>7702</v>
      </c>
      <c r="B41" s="1553"/>
      <c r="C41" s="1553" t="s">
        <v>110</v>
      </c>
      <c r="D41" s="265" t="s">
        <v>27</v>
      </c>
      <c r="E41" s="265" t="s">
        <v>44</v>
      </c>
      <c r="F41" s="265"/>
      <c r="G41" s="265" t="s">
        <v>61</v>
      </c>
      <c r="H41" s="265" t="s">
        <v>61</v>
      </c>
      <c r="I41" s="265"/>
      <c r="J41" s="265"/>
      <c r="K41" s="265" t="s">
        <v>3265</v>
      </c>
      <c r="L41" s="265" t="s">
        <v>86</v>
      </c>
      <c r="M41" s="265" t="s">
        <v>86</v>
      </c>
      <c r="N41" s="265" t="s">
        <v>61</v>
      </c>
      <c r="O41" s="265"/>
      <c r="P41" s="265" t="s">
        <v>61</v>
      </c>
      <c r="Q41" s="265" t="s">
        <v>2366</v>
      </c>
      <c r="R41" s="265" t="s">
        <v>45</v>
      </c>
      <c r="S41" s="265" t="s">
        <v>45</v>
      </c>
      <c r="T41" s="265" t="s">
        <v>98</v>
      </c>
      <c r="U41" s="265" t="s">
        <v>45</v>
      </c>
      <c r="V41" s="265"/>
      <c r="W41" s="265" t="s">
        <v>61</v>
      </c>
      <c r="X41" s="265" t="s">
        <v>61</v>
      </c>
      <c r="Y41" s="265" t="s">
        <v>2366</v>
      </c>
      <c r="Z41" s="265" t="s">
        <v>98</v>
      </c>
      <c r="AA41" s="265" t="s">
        <v>98</v>
      </c>
      <c r="AB41" s="265" t="s">
        <v>61</v>
      </c>
      <c r="AC41" s="265"/>
      <c r="AD41" s="265"/>
      <c r="AE41" s="265" t="s">
        <v>61</v>
      </c>
      <c r="AF41" s="16" t="s">
        <v>5566</v>
      </c>
      <c r="AG41" s="16">
        <v>1</v>
      </c>
    </row>
    <row r="42" spans="1:33" ht="13.2">
      <c r="A42" s="75">
        <v>7703</v>
      </c>
      <c r="B42" s="1553" t="s">
        <v>86</v>
      </c>
      <c r="C42" s="1553" t="s">
        <v>49</v>
      </c>
      <c r="D42" s="1553" t="s">
        <v>45</v>
      </c>
      <c r="E42" s="1553" t="s">
        <v>49</v>
      </c>
      <c r="F42" s="265"/>
      <c r="G42" s="265" t="s">
        <v>49</v>
      </c>
      <c r="H42" s="265" t="s">
        <v>49</v>
      </c>
      <c r="I42" s="265" t="s">
        <v>49</v>
      </c>
      <c r="J42" s="265" t="s">
        <v>49</v>
      </c>
      <c r="K42" s="265" t="s">
        <v>45</v>
      </c>
      <c r="L42" s="265" t="s">
        <v>49</v>
      </c>
      <c r="M42" s="265" t="s">
        <v>98</v>
      </c>
      <c r="N42" s="265" t="s">
        <v>49</v>
      </c>
      <c r="O42" s="265" t="s">
        <v>49</v>
      </c>
      <c r="P42" s="265" t="s">
        <v>45</v>
      </c>
      <c r="Q42" s="265" t="s">
        <v>49</v>
      </c>
      <c r="R42" s="265" t="s">
        <v>49</v>
      </c>
      <c r="S42" s="265" t="s">
        <v>44</v>
      </c>
      <c r="T42" s="265"/>
      <c r="U42" s="265" t="s">
        <v>3265</v>
      </c>
      <c r="V42" s="265" t="s">
        <v>49</v>
      </c>
      <c r="W42" s="265" t="s">
        <v>45</v>
      </c>
      <c r="X42" s="265" t="s">
        <v>49</v>
      </c>
      <c r="Y42" s="265" t="s">
        <v>45</v>
      </c>
      <c r="Z42" s="265" t="s">
        <v>49</v>
      </c>
      <c r="AA42" s="265"/>
      <c r="AB42" s="265" t="s">
        <v>49</v>
      </c>
      <c r="AC42" s="265" t="s">
        <v>45</v>
      </c>
      <c r="AD42" s="265" t="s">
        <v>49</v>
      </c>
      <c r="AE42" s="265" t="s">
        <v>3308</v>
      </c>
      <c r="AF42" s="16" t="s">
        <v>5587</v>
      </c>
      <c r="AG42" s="16">
        <v>1</v>
      </c>
    </row>
    <row r="43" spans="1:33" ht="13.2">
      <c r="A43" s="75">
        <v>7705</v>
      </c>
      <c r="B43" s="1553" t="s">
        <v>40</v>
      </c>
      <c r="C43" s="1553" t="s">
        <v>40</v>
      </c>
      <c r="D43" s="265" t="s">
        <v>2366</v>
      </c>
      <c r="E43" s="265" t="s">
        <v>45</v>
      </c>
      <c r="F43" s="265"/>
      <c r="G43" s="265" t="s">
        <v>40</v>
      </c>
      <c r="H43" s="265" t="s">
        <v>45</v>
      </c>
      <c r="I43" s="265" t="s">
        <v>40</v>
      </c>
      <c r="J43" s="265" t="s">
        <v>40</v>
      </c>
      <c r="K43" s="265" t="s">
        <v>40</v>
      </c>
      <c r="L43" s="265" t="s">
        <v>40</v>
      </c>
      <c r="M43" s="265" t="s">
        <v>40</v>
      </c>
      <c r="N43" s="265" t="s">
        <v>40</v>
      </c>
      <c r="O43" s="265" t="s">
        <v>40</v>
      </c>
      <c r="P43" s="265" t="s">
        <v>40</v>
      </c>
      <c r="Q43" s="265" t="s">
        <v>40</v>
      </c>
      <c r="R43" s="265" t="s">
        <v>40</v>
      </c>
      <c r="S43" s="265" t="s">
        <v>40</v>
      </c>
      <c r="T43" s="265" t="s">
        <v>40</v>
      </c>
      <c r="U43" s="265"/>
      <c r="V43" s="265" t="s">
        <v>40</v>
      </c>
      <c r="W43" s="265" t="s">
        <v>40</v>
      </c>
      <c r="X43" s="265" t="s">
        <v>40</v>
      </c>
      <c r="Y43" s="265" t="s">
        <v>40</v>
      </c>
      <c r="Z43" s="265" t="s">
        <v>40</v>
      </c>
      <c r="AA43" s="265" t="s">
        <v>40</v>
      </c>
      <c r="AB43" s="265" t="s">
        <v>40</v>
      </c>
      <c r="AC43" s="265" t="s">
        <v>40</v>
      </c>
      <c r="AD43" s="265" t="s">
        <v>40</v>
      </c>
      <c r="AE43" s="265" t="s">
        <v>40</v>
      </c>
      <c r="AF43" s="16"/>
      <c r="AG43" s="16"/>
    </row>
    <row r="44" spans="1:33" ht="13.2">
      <c r="A44" s="231">
        <v>7706</v>
      </c>
      <c r="B44" s="1553" t="s">
        <v>1320</v>
      </c>
      <c r="C44" s="1553" t="s">
        <v>1320</v>
      </c>
      <c r="D44" s="1553" t="s">
        <v>1320</v>
      </c>
      <c r="E44" s="1553" t="s">
        <v>1320</v>
      </c>
      <c r="F44" s="1553" t="s">
        <v>1320</v>
      </c>
      <c r="G44" s="1553" t="s">
        <v>1320</v>
      </c>
      <c r="H44" s="1553" t="s">
        <v>1320</v>
      </c>
      <c r="I44" s="1553" t="s">
        <v>1320</v>
      </c>
      <c r="J44" s="1553" t="s">
        <v>1320</v>
      </c>
      <c r="K44" s="1553" t="s">
        <v>1320</v>
      </c>
      <c r="L44" s="1553" t="s">
        <v>1320</v>
      </c>
      <c r="M44" s="1553" t="s">
        <v>1320</v>
      </c>
      <c r="N44" s="1553" t="s">
        <v>1320</v>
      </c>
      <c r="O44" s="1553" t="s">
        <v>1320</v>
      </c>
      <c r="P44" s="1553" t="s">
        <v>1320</v>
      </c>
      <c r="Q44" s="1553" t="s">
        <v>1320</v>
      </c>
      <c r="R44" s="1553" t="s">
        <v>1320</v>
      </c>
      <c r="S44" s="1553" t="s">
        <v>1320</v>
      </c>
      <c r="T44" s="1553" t="s">
        <v>1320</v>
      </c>
      <c r="U44" s="1553" t="s">
        <v>1320</v>
      </c>
      <c r="V44" s="1553" t="s">
        <v>1320</v>
      </c>
      <c r="W44" s="1553" t="s">
        <v>1320</v>
      </c>
      <c r="X44" s="1553" t="s">
        <v>1320</v>
      </c>
      <c r="Y44" s="1553" t="s">
        <v>1320</v>
      </c>
      <c r="Z44" s="1553" t="s">
        <v>1320</v>
      </c>
      <c r="AA44" s="1553" t="s">
        <v>1320</v>
      </c>
      <c r="AB44" s="1553" t="s">
        <v>1320</v>
      </c>
      <c r="AC44" s="1553" t="s">
        <v>1320</v>
      </c>
      <c r="AD44" s="1553" t="s">
        <v>1320</v>
      </c>
      <c r="AE44" s="1553" t="s">
        <v>1320</v>
      </c>
      <c r="AF44" s="1637" t="s">
        <v>6336</v>
      </c>
      <c r="AG44" s="16"/>
    </row>
    <row r="45" spans="1:33" ht="13.2">
      <c r="A45" s="1835">
        <v>7707</v>
      </c>
      <c r="B45" s="1553" t="s">
        <v>1910</v>
      </c>
      <c r="C45" s="1553" t="s">
        <v>1910</v>
      </c>
      <c r="D45" s="1553" t="s">
        <v>1910</v>
      </c>
      <c r="E45" s="1553" t="s">
        <v>1910</v>
      </c>
      <c r="F45" s="1553" t="s">
        <v>1910</v>
      </c>
      <c r="G45" s="1553" t="s">
        <v>1910</v>
      </c>
      <c r="H45" s="1553" t="s">
        <v>1910</v>
      </c>
      <c r="I45" s="1553" t="s">
        <v>1910</v>
      </c>
      <c r="J45" s="1553" t="s">
        <v>1910</v>
      </c>
      <c r="K45" s="1553" t="s">
        <v>1910</v>
      </c>
      <c r="L45" s="1553" t="s">
        <v>1910</v>
      </c>
      <c r="M45" s="1553" t="s">
        <v>1910</v>
      </c>
      <c r="N45" s="1553" t="s">
        <v>1910</v>
      </c>
      <c r="O45" s="1553" t="s">
        <v>1910</v>
      </c>
      <c r="P45" s="1553" t="s">
        <v>1910</v>
      </c>
      <c r="Q45" s="1553" t="s">
        <v>1910</v>
      </c>
      <c r="R45" s="1553" t="s">
        <v>1910</v>
      </c>
      <c r="S45" s="1553" t="s">
        <v>1910</v>
      </c>
      <c r="T45" s="1553" t="s">
        <v>1910</v>
      </c>
      <c r="U45" s="1553"/>
      <c r="V45" s="1553"/>
      <c r="W45" s="1553"/>
      <c r="X45" s="1553"/>
      <c r="Y45" s="1553"/>
      <c r="Z45" s="1553"/>
      <c r="AA45" s="1553"/>
      <c r="AB45" s="1553"/>
      <c r="AC45" s="1553"/>
      <c r="AD45" s="1553"/>
      <c r="AE45" s="1553" t="s">
        <v>49</v>
      </c>
      <c r="AF45" s="834" t="s">
        <v>106</v>
      </c>
      <c r="AG45" s="16">
        <f t="shared" ref="AG45:AG50" si="0">COUNTIF(B33:AE33,"接送机")+COUNTIF(B33:AE33,"包車")+COUNTIF(B33:AE33,"单次")+COUNTIF(B33:AE33,"长距离")+COUNTIF(B33:AE33,"考斯特")+COUNTIF(B33:AE33,"搬送出单")+COUNTIF(B33:AE33,"*22")+COUNTIF(B33:AE33,"*24")+COUNTIF(B33:AE33,"*26")*2+COUNTIF(B33:AE33,"*33")*2+COUNTIF(B33:AE33,"*35")*2+COUNTIF(B33:AE33,"*30")*2</f>
        <v>3</v>
      </c>
    </row>
    <row r="46" spans="1:33" ht="13.2">
      <c r="A46" s="1835">
        <v>7708</v>
      </c>
      <c r="B46" s="1553" t="s">
        <v>1910</v>
      </c>
      <c r="C46" s="1553" t="s">
        <v>1910</v>
      </c>
      <c r="D46" s="1553" t="s">
        <v>1910</v>
      </c>
      <c r="E46" s="1553" t="s">
        <v>1910</v>
      </c>
      <c r="F46" s="1553" t="s">
        <v>1910</v>
      </c>
      <c r="G46" s="1553" t="s">
        <v>1910</v>
      </c>
      <c r="H46" s="1553" t="s">
        <v>1910</v>
      </c>
      <c r="I46" s="1553" t="s">
        <v>1910</v>
      </c>
      <c r="J46" s="1553" t="s">
        <v>1910</v>
      </c>
      <c r="K46" s="1553" t="s">
        <v>1910</v>
      </c>
      <c r="L46" s="1553" t="s">
        <v>1910</v>
      </c>
      <c r="M46" s="1553" t="s">
        <v>1910</v>
      </c>
      <c r="N46" s="1553" t="s">
        <v>1910</v>
      </c>
      <c r="O46" s="1553" t="s">
        <v>1910</v>
      </c>
      <c r="P46" s="1553" t="s">
        <v>1910</v>
      </c>
      <c r="Q46" s="1553" t="s">
        <v>1910</v>
      </c>
      <c r="R46" s="1553" t="s">
        <v>1910</v>
      </c>
      <c r="S46" s="1553" t="s">
        <v>1910</v>
      </c>
      <c r="T46" s="1553" t="s">
        <v>1910</v>
      </c>
      <c r="U46" s="1553" t="s">
        <v>1910</v>
      </c>
      <c r="V46" s="1553" t="s">
        <v>1910</v>
      </c>
      <c r="W46" s="1553" t="s">
        <v>1910</v>
      </c>
      <c r="X46" s="1553" t="s">
        <v>1910</v>
      </c>
      <c r="Y46" s="1553" t="s">
        <v>1910</v>
      </c>
      <c r="Z46" s="1553" t="s">
        <v>1910</v>
      </c>
      <c r="AA46" s="1553" t="s">
        <v>1910</v>
      </c>
      <c r="AB46" s="1553" t="s">
        <v>1910</v>
      </c>
      <c r="AC46" s="1553" t="s">
        <v>1910</v>
      </c>
      <c r="AD46" s="1553" t="s">
        <v>1910</v>
      </c>
      <c r="AE46" s="1553" t="s">
        <v>1910</v>
      </c>
      <c r="AF46" s="834" t="s">
        <v>107</v>
      </c>
      <c r="AG46" s="16">
        <f t="shared" si="0"/>
        <v>11</v>
      </c>
    </row>
    <row r="47" spans="1:33" ht="13.2">
      <c r="A47" s="75">
        <v>7709</v>
      </c>
      <c r="B47" s="1553"/>
      <c r="C47" s="265" t="s">
        <v>3086</v>
      </c>
      <c r="D47" s="265"/>
      <c r="E47" s="265" t="s">
        <v>3086</v>
      </c>
      <c r="F47" s="265" t="s">
        <v>3086</v>
      </c>
      <c r="G47" s="265" t="s">
        <v>3086</v>
      </c>
      <c r="H47" s="265" t="s">
        <v>3086</v>
      </c>
      <c r="I47" s="265" t="s">
        <v>3086</v>
      </c>
      <c r="J47" s="265" t="s">
        <v>3086</v>
      </c>
      <c r="K47" s="265" t="s">
        <v>3086</v>
      </c>
      <c r="L47" s="265" t="s">
        <v>3086</v>
      </c>
      <c r="M47" s="265"/>
      <c r="N47" s="265" t="s">
        <v>3086</v>
      </c>
      <c r="O47" s="265" t="s">
        <v>3086</v>
      </c>
      <c r="P47" s="265" t="s">
        <v>3086</v>
      </c>
      <c r="Q47" s="265" t="s">
        <v>3086</v>
      </c>
      <c r="R47" s="265" t="s">
        <v>3086</v>
      </c>
      <c r="S47" s="265" t="s">
        <v>3086</v>
      </c>
      <c r="T47" s="265"/>
      <c r="U47" s="265" t="s">
        <v>3086</v>
      </c>
      <c r="V47" s="265" t="s">
        <v>3086</v>
      </c>
      <c r="W47" s="265" t="s">
        <v>3086</v>
      </c>
      <c r="X47" s="265" t="s">
        <v>3086</v>
      </c>
      <c r="Y47" s="265" t="s">
        <v>3086</v>
      </c>
      <c r="Z47" s="265"/>
      <c r="AA47" s="265"/>
      <c r="AB47" s="265" t="s">
        <v>3086</v>
      </c>
      <c r="AC47" s="265" t="s">
        <v>3086</v>
      </c>
      <c r="AD47" s="265"/>
      <c r="AE47" s="265"/>
      <c r="AF47" s="834" t="s">
        <v>108</v>
      </c>
      <c r="AG47" s="16">
        <f t="shared" si="0"/>
        <v>13</v>
      </c>
    </row>
    <row r="48" spans="1:33" ht="13.2">
      <c r="A48" s="231">
        <v>7710</v>
      </c>
      <c r="B48" s="1553" t="s">
        <v>2979</v>
      </c>
      <c r="C48" s="265" t="s">
        <v>2979</v>
      </c>
      <c r="D48" s="265" t="s">
        <v>2979</v>
      </c>
      <c r="E48" s="265" t="s">
        <v>2979</v>
      </c>
      <c r="F48" s="265" t="s">
        <v>2979</v>
      </c>
      <c r="G48" s="265" t="s">
        <v>2979</v>
      </c>
      <c r="H48" s="265" t="s">
        <v>2979</v>
      </c>
      <c r="I48" s="265" t="s">
        <v>45</v>
      </c>
      <c r="J48" s="265" t="s">
        <v>61</v>
      </c>
      <c r="K48" s="265" t="s">
        <v>86</v>
      </c>
      <c r="L48" s="265" t="s">
        <v>45</v>
      </c>
      <c r="M48" s="265" t="s">
        <v>60</v>
      </c>
      <c r="N48" s="265" t="s">
        <v>60</v>
      </c>
      <c r="O48" s="265" t="s">
        <v>61</v>
      </c>
      <c r="P48" s="265" t="s">
        <v>60</v>
      </c>
      <c r="Q48" s="265" t="s">
        <v>61</v>
      </c>
      <c r="R48" s="265" t="s">
        <v>60</v>
      </c>
      <c r="S48" s="265" t="s">
        <v>60</v>
      </c>
      <c r="T48" s="265" t="s">
        <v>60</v>
      </c>
      <c r="U48" s="265"/>
      <c r="V48" s="265" t="s">
        <v>60</v>
      </c>
      <c r="W48" s="265" t="s">
        <v>60</v>
      </c>
      <c r="X48" s="265" t="s">
        <v>60</v>
      </c>
      <c r="Y48" s="265" t="s">
        <v>61</v>
      </c>
      <c r="Z48" s="265" t="s">
        <v>60</v>
      </c>
      <c r="AA48" s="265" t="s">
        <v>60</v>
      </c>
      <c r="AB48" s="265" t="s">
        <v>60</v>
      </c>
      <c r="AC48" s="265" t="s">
        <v>61</v>
      </c>
      <c r="AD48" s="265" t="s">
        <v>61</v>
      </c>
      <c r="AE48" s="265" t="s">
        <v>60</v>
      </c>
      <c r="AF48" s="834" t="s">
        <v>109</v>
      </c>
      <c r="AG48" s="16">
        <f t="shared" si="0"/>
        <v>1</v>
      </c>
    </row>
    <row r="49" spans="1:33" ht="13.2">
      <c r="A49" s="75">
        <v>7711</v>
      </c>
      <c r="B49" s="265" t="s">
        <v>60</v>
      </c>
      <c r="C49" s="265" t="s">
        <v>60</v>
      </c>
      <c r="D49" s="265" t="s">
        <v>60</v>
      </c>
      <c r="E49" s="265" t="s">
        <v>60</v>
      </c>
      <c r="F49" s="265" t="s">
        <v>60</v>
      </c>
      <c r="G49" s="265" t="s">
        <v>60</v>
      </c>
      <c r="H49" s="265" t="s">
        <v>61</v>
      </c>
      <c r="I49" s="265" t="s">
        <v>60</v>
      </c>
      <c r="J49" s="265" t="s">
        <v>2979</v>
      </c>
      <c r="K49" s="265" t="s">
        <v>2979</v>
      </c>
      <c r="L49" s="265" t="s">
        <v>44</v>
      </c>
      <c r="M49" s="265" t="s">
        <v>2979</v>
      </c>
      <c r="N49" s="265" t="s">
        <v>2979</v>
      </c>
      <c r="O49" s="265" t="s">
        <v>2979</v>
      </c>
      <c r="P49" s="265" t="s">
        <v>3265</v>
      </c>
      <c r="Q49" s="265" t="s">
        <v>2979</v>
      </c>
      <c r="R49" s="265" t="s">
        <v>2979</v>
      </c>
      <c r="S49" s="265" t="s">
        <v>47</v>
      </c>
      <c r="T49" s="265" t="s">
        <v>2979</v>
      </c>
      <c r="U49" s="265" t="s">
        <v>2979</v>
      </c>
      <c r="V49" s="265" t="s">
        <v>2979</v>
      </c>
      <c r="W49" s="265" t="s">
        <v>1538</v>
      </c>
      <c r="X49" s="265" t="s">
        <v>2979</v>
      </c>
      <c r="Y49" s="265" t="s">
        <v>2979</v>
      </c>
      <c r="Z49" s="265" t="s">
        <v>2979</v>
      </c>
      <c r="AA49" s="265" t="s">
        <v>2979</v>
      </c>
      <c r="AB49" s="265" t="s">
        <v>2979</v>
      </c>
      <c r="AC49" s="265" t="s">
        <v>2979</v>
      </c>
      <c r="AD49" s="265" t="s">
        <v>2366</v>
      </c>
      <c r="AE49" s="265" t="s">
        <v>2979</v>
      </c>
      <c r="AF49" s="834" t="s">
        <v>27</v>
      </c>
      <c r="AG49" s="16">
        <f t="shared" si="0"/>
        <v>11</v>
      </c>
    </row>
    <row r="50" spans="1:33" ht="13.2">
      <c r="A50" s="1976">
        <v>7712</v>
      </c>
      <c r="B50" s="1553" t="s">
        <v>61</v>
      </c>
      <c r="C50" s="265" t="s">
        <v>61</v>
      </c>
      <c r="D50" s="265"/>
      <c r="E50" s="265" t="s">
        <v>86</v>
      </c>
      <c r="F50" s="265" t="s">
        <v>86</v>
      </c>
      <c r="G50" s="265"/>
      <c r="H50" s="265"/>
      <c r="I50" s="265" t="s">
        <v>61</v>
      </c>
      <c r="J50" s="265"/>
      <c r="K50" s="265" t="s">
        <v>61</v>
      </c>
      <c r="L50" s="265"/>
      <c r="M50" s="602" t="s">
        <v>108</v>
      </c>
      <c r="N50" s="602" t="s">
        <v>108</v>
      </c>
      <c r="O50" s="602" t="s">
        <v>108</v>
      </c>
      <c r="P50" s="602" t="s">
        <v>108</v>
      </c>
      <c r="Q50" s="602" t="s">
        <v>108</v>
      </c>
      <c r="R50" s="602" t="s">
        <v>108</v>
      </c>
      <c r="S50" s="602" t="s">
        <v>108</v>
      </c>
      <c r="T50" s="602" t="s">
        <v>108</v>
      </c>
      <c r="U50" s="602" t="s">
        <v>108</v>
      </c>
      <c r="V50" s="265"/>
      <c r="W50" s="265"/>
      <c r="X50" s="265" t="s">
        <v>5661</v>
      </c>
      <c r="Y50" s="265" t="s">
        <v>5661</v>
      </c>
      <c r="Z50" s="265" t="s">
        <v>86</v>
      </c>
      <c r="AA50" s="265" t="s">
        <v>86</v>
      </c>
      <c r="AB50" s="265"/>
      <c r="AC50" s="265"/>
      <c r="AD50" s="265"/>
      <c r="AE50" s="265" t="s">
        <v>3079</v>
      </c>
      <c r="AF50" s="834" t="s">
        <v>110</v>
      </c>
      <c r="AG50" s="16">
        <f t="shared" si="0"/>
        <v>9</v>
      </c>
    </row>
    <row r="51" spans="1:33" ht="13.2">
      <c r="A51" s="1835">
        <v>7713</v>
      </c>
      <c r="B51" s="1553" t="s">
        <v>1910</v>
      </c>
      <c r="C51" s="1553" t="s">
        <v>1910</v>
      </c>
      <c r="D51" s="1553" t="s">
        <v>1910</v>
      </c>
      <c r="E51" s="1553" t="s">
        <v>1910</v>
      </c>
      <c r="F51" s="1553" t="s">
        <v>1910</v>
      </c>
      <c r="G51" s="1553" t="s">
        <v>1910</v>
      </c>
      <c r="H51" s="1553" t="s">
        <v>1910</v>
      </c>
      <c r="I51" s="1553" t="s">
        <v>1910</v>
      </c>
      <c r="J51" s="1553" t="s">
        <v>1910</v>
      </c>
      <c r="K51" s="1553" t="s">
        <v>1910</v>
      </c>
      <c r="L51" s="1553" t="s">
        <v>1910</v>
      </c>
      <c r="M51" s="1553" t="s">
        <v>1910</v>
      </c>
      <c r="N51" s="1553" t="s">
        <v>1910</v>
      </c>
      <c r="O51" s="1553" t="s">
        <v>1910</v>
      </c>
      <c r="P51" s="1553" t="s">
        <v>1910</v>
      </c>
      <c r="Q51" s="1553" t="s">
        <v>1910</v>
      </c>
      <c r="R51" s="1553" t="s">
        <v>1910</v>
      </c>
      <c r="S51" s="1553" t="s">
        <v>86</v>
      </c>
      <c r="T51" s="1553" t="s">
        <v>1910</v>
      </c>
      <c r="U51" s="1553"/>
      <c r="V51" s="1553"/>
      <c r="W51" s="1553"/>
      <c r="X51" s="1553"/>
      <c r="Y51" s="1553" t="s">
        <v>27</v>
      </c>
      <c r="Z51" s="1553" t="s">
        <v>110</v>
      </c>
      <c r="AA51" s="1553" t="s">
        <v>27</v>
      </c>
      <c r="AB51" s="1553"/>
      <c r="AC51" s="1553"/>
      <c r="AD51" s="1553" t="s">
        <v>27</v>
      </c>
      <c r="AE51" s="1553" t="s">
        <v>110</v>
      </c>
      <c r="AF51" s="16"/>
      <c r="AG51" s="16"/>
    </row>
    <row r="52" spans="1:33" ht="13.2">
      <c r="A52" s="75">
        <v>7715</v>
      </c>
      <c r="B52" s="1553" t="s">
        <v>85</v>
      </c>
      <c r="C52" s="1553" t="s">
        <v>85</v>
      </c>
      <c r="D52" s="265" t="s">
        <v>85</v>
      </c>
      <c r="E52" s="265" t="s">
        <v>85</v>
      </c>
      <c r="F52" s="265"/>
      <c r="G52" s="265" t="s">
        <v>85</v>
      </c>
      <c r="H52" s="265" t="s">
        <v>85</v>
      </c>
      <c r="I52" s="265" t="s">
        <v>85</v>
      </c>
      <c r="J52" s="265" t="s">
        <v>85</v>
      </c>
      <c r="K52" s="265" t="s">
        <v>85</v>
      </c>
      <c r="L52" s="265" t="s">
        <v>85</v>
      </c>
      <c r="M52" s="265"/>
      <c r="N52" s="265" t="s">
        <v>85</v>
      </c>
      <c r="O52" s="265" t="s">
        <v>85</v>
      </c>
      <c r="P52" s="265" t="s">
        <v>85</v>
      </c>
      <c r="Q52" s="265" t="s">
        <v>85</v>
      </c>
      <c r="R52" s="265" t="s">
        <v>85</v>
      </c>
      <c r="S52" s="265" t="s">
        <v>85</v>
      </c>
      <c r="T52" s="265"/>
      <c r="U52" s="265" t="s">
        <v>85</v>
      </c>
      <c r="V52" s="265" t="s">
        <v>85</v>
      </c>
      <c r="W52" s="265" t="s">
        <v>85</v>
      </c>
      <c r="X52" s="265" t="s">
        <v>85</v>
      </c>
      <c r="Y52" s="265" t="s">
        <v>85</v>
      </c>
      <c r="Z52" s="265" t="s">
        <v>85</v>
      </c>
      <c r="AA52" s="265"/>
      <c r="AB52" s="265" t="s">
        <v>85</v>
      </c>
      <c r="AC52" s="265" t="s">
        <v>85</v>
      </c>
      <c r="AD52" s="265" t="s">
        <v>85</v>
      </c>
      <c r="AE52" s="265" t="s">
        <v>85</v>
      </c>
      <c r="AF52" s="16"/>
      <c r="AG52" s="16"/>
    </row>
    <row r="53" spans="1:33" ht="13.2">
      <c r="A53" s="75">
        <v>7716</v>
      </c>
      <c r="B53" s="1553" t="s">
        <v>84</v>
      </c>
      <c r="C53" s="1553" t="s">
        <v>84</v>
      </c>
      <c r="D53" s="1553" t="s">
        <v>84</v>
      </c>
      <c r="E53" s="1553" t="s">
        <v>84</v>
      </c>
      <c r="F53" s="1553"/>
      <c r="G53" s="265" t="s">
        <v>84</v>
      </c>
      <c r="H53" s="265" t="s">
        <v>84</v>
      </c>
      <c r="I53" s="265" t="s">
        <v>84</v>
      </c>
      <c r="J53" s="265" t="s">
        <v>84</v>
      </c>
      <c r="K53" s="265" t="s">
        <v>84</v>
      </c>
      <c r="L53" s="265" t="s">
        <v>84</v>
      </c>
      <c r="M53" s="265" t="s">
        <v>84</v>
      </c>
      <c r="N53" s="265" t="s">
        <v>84</v>
      </c>
      <c r="O53" s="265" t="s">
        <v>84</v>
      </c>
      <c r="P53" s="265" t="s">
        <v>84</v>
      </c>
      <c r="Q53" s="265" t="s">
        <v>84</v>
      </c>
      <c r="R53" s="265" t="s">
        <v>84</v>
      </c>
      <c r="S53" s="265" t="s">
        <v>84</v>
      </c>
      <c r="T53" s="265"/>
      <c r="U53" s="265" t="s">
        <v>84</v>
      </c>
      <c r="V53" s="265" t="s">
        <v>84</v>
      </c>
      <c r="W53" s="265" t="s">
        <v>84</v>
      </c>
      <c r="X53" s="265" t="s">
        <v>84</v>
      </c>
      <c r="Y53" s="265" t="s">
        <v>84</v>
      </c>
      <c r="Z53" s="265" t="s">
        <v>84</v>
      </c>
      <c r="AA53" s="265" t="s">
        <v>84</v>
      </c>
      <c r="AB53" s="265" t="s">
        <v>84</v>
      </c>
      <c r="AC53" s="265" t="s">
        <v>84</v>
      </c>
      <c r="AD53" s="265" t="s">
        <v>84</v>
      </c>
      <c r="AE53" s="265" t="s">
        <v>84</v>
      </c>
      <c r="AF53" s="16"/>
      <c r="AG53" s="16"/>
    </row>
    <row r="54" spans="1:33" ht="13.2">
      <c r="A54" s="231">
        <v>7721</v>
      </c>
      <c r="B54" s="1553"/>
      <c r="C54" s="265"/>
      <c r="D54" s="265" t="s">
        <v>2910</v>
      </c>
      <c r="E54" s="265"/>
      <c r="F54" s="265"/>
      <c r="G54" s="265"/>
      <c r="H54" s="265"/>
      <c r="I54" s="265"/>
      <c r="J54" s="265"/>
      <c r="K54" s="265" t="s">
        <v>2910</v>
      </c>
      <c r="L54" s="265"/>
      <c r="M54" s="265"/>
      <c r="N54" s="265"/>
      <c r="O54" s="265" t="s">
        <v>2910</v>
      </c>
      <c r="P54" s="265"/>
      <c r="Q54" s="265"/>
      <c r="R54" s="265"/>
      <c r="S54" s="265"/>
      <c r="T54" s="265"/>
      <c r="U54" s="265"/>
      <c r="V54" s="265"/>
      <c r="W54" s="265"/>
      <c r="X54" s="265"/>
      <c r="Y54" s="265"/>
      <c r="Z54" s="265"/>
      <c r="AA54" s="265"/>
      <c r="AB54" s="265"/>
      <c r="AC54" s="265"/>
      <c r="AD54" s="265"/>
      <c r="AE54" s="265"/>
      <c r="AF54" s="16"/>
      <c r="AG54" s="16"/>
    </row>
    <row r="55" spans="1:33" ht="13.2">
      <c r="A55" s="231">
        <v>7722</v>
      </c>
      <c r="B55" s="1977" t="s">
        <v>2910</v>
      </c>
      <c r="C55" s="1977" t="s">
        <v>2910</v>
      </c>
      <c r="D55" s="1977" t="s">
        <v>109</v>
      </c>
      <c r="E55" s="1978"/>
      <c r="F55" s="1978"/>
      <c r="G55" s="1978" t="s">
        <v>2910</v>
      </c>
      <c r="H55" s="1978" t="s">
        <v>2910</v>
      </c>
      <c r="I55" s="1978" t="s">
        <v>2910</v>
      </c>
      <c r="J55" s="1978" t="s">
        <v>2910</v>
      </c>
      <c r="K55" s="1978" t="s">
        <v>1906</v>
      </c>
      <c r="L55" s="1978" t="s">
        <v>1906</v>
      </c>
      <c r="M55" s="265"/>
      <c r="N55" s="265" t="s">
        <v>2910</v>
      </c>
      <c r="O55" s="265" t="s">
        <v>7909</v>
      </c>
      <c r="P55" s="265" t="s">
        <v>2910</v>
      </c>
      <c r="Q55" s="265" t="s">
        <v>2910</v>
      </c>
      <c r="R55" s="265" t="s">
        <v>2910</v>
      </c>
      <c r="S55" s="265" t="s">
        <v>1906</v>
      </c>
      <c r="T55" s="265"/>
      <c r="U55" s="265" t="s">
        <v>2910</v>
      </c>
      <c r="V55" s="265" t="s">
        <v>2910</v>
      </c>
      <c r="W55" s="265" t="s">
        <v>2910</v>
      </c>
      <c r="X55" s="265" t="s">
        <v>2910</v>
      </c>
      <c r="Y55" s="265" t="s">
        <v>2910</v>
      </c>
      <c r="Z55" s="265"/>
      <c r="AA55" s="265"/>
      <c r="AB55" s="265" t="s">
        <v>2910</v>
      </c>
      <c r="AC55" s="265" t="s">
        <v>2910</v>
      </c>
      <c r="AD55" s="265" t="s">
        <v>2910</v>
      </c>
      <c r="AE55" s="265" t="s">
        <v>2910</v>
      </c>
      <c r="AF55" s="16"/>
      <c r="AG55" s="16"/>
    </row>
    <row r="56" spans="1:33" ht="13.2">
      <c r="A56" s="231">
        <v>7723</v>
      </c>
      <c r="B56" s="1553" t="s">
        <v>2910</v>
      </c>
      <c r="C56" s="1553" t="s">
        <v>2910</v>
      </c>
      <c r="D56" s="1553" t="s">
        <v>2910</v>
      </c>
      <c r="E56" s="265"/>
      <c r="F56" s="265"/>
      <c r="G56" s="265" t="s">
        <v>2910</v>
      </c>
      <c r="H56" s="265" t="s">
        <v>2910</v>
      </c>
      <c r="I56" s="265" t="s">
        <v>2910</v>
      </c>
      <c r="J56" s="265" t="s">
        <v>2910</v>
      </c>
      <c r="K56" s="265" t="s">
        <v>2910</v>
      </c>
      <c r="L56" s="602" t="s">
        <v>108</v>
      </c>
      <c r="M56" s="265"/>
      <c r="N56" s="265" t="s">
        <v>2910</v>
      </c>
      <c r="O56" s="265" t="s">
        <v>2910</v>
      </c>
      <c r="P56" s="265" t="s">
        <v>2910</v>
      </c>
      <c r="Q56" s="265" t="s">
        <v>2910</v>
      </c>
      <c r="R56" s="265" t="s">
        <v>2910</v>
      </c>
      <c r="S56" s="265"/>
      <c r="T56" s="265"/>
      <c r="U56" s="265" t="s">
        <v>2910</v>
      </c>
      <c r="V56" s="265" t="s">
        <v>2910</v>
      </c>
      <c r="W56" s="265" t="s">
        <v>2910</v>
      </c>
      <c r="X56" s="265" t="s">
        <v>2910</v>
      </c>
      <c r="Y56" s="265" t="s">
        <v>2910</v>
      </c>
      <c r="Z56" s="265"/>
      <c r="AA56" s="265"/>
      <c r="AB56" s="265" t="s">
        <v>2910</v>
      </c>
      <c r="AC56" s="265" t="s">
        <v>2910</v>
      </c>
      <c r="AD56" s="265" t="s">
        <v>2910</v>
      </c>
      <c r="AE56" s="265" t="s">
        <v>2910</v>
      </c>
      <c r="AF56" s="16"/>
      <c r="AG56" s="16"/>
    </row>
    <row r="57" spans="1:33" ht="13.2">
      <c r="A57" s="231">
        <v>7731</v>
      </c>
      <c r="B57" s="1553" t="s">
        <v>2910</v>
      </c>
      <c r="C57" s="1553" t="s">
        <v>2910</v>
      </c>
      <c r="D57" s="1553" t="s">
        <v>2910</v>
      </c>
      <c r="E57" s="265"/>
      <c r="F57" s="265"/>
      <c r="G57" s="265" t="s">
        <v>2910</v>
      </c>
      <c r="H57" s="265" t="s">
        <v>2910</v>
      </c>
      <c r="I57" s="265" t="s">
        <v>2910</v>
      </c>
      <c r="J57" s="265" t="s">
        <v>2910</v>
      </c>
      <c r="K57" s="265" t="s">
        <v>2910</v>
      </c>
      <c r="L57" s="265"/>
      <c r="M57" s="265"/>
      <c r="N57" s="265" t="s">
        <v>2910</v>
      </c>
      <c r="O57" s="265" t="s">
        <v>2910</v>
      </c>
      <c r="P57" s="265" t="s">
        <v>2910</v>
      </c>
      <c r="Q57" s="265" t="s">
        <v>2910</v>
      </c>
      <c r="R57" s="265" t="s">
        <v>2910</v>
      </c>
      <c r="S57" s="265"/>
      <c r="T57" s="265"/>
      <c r="U57" s="265" t="s">
        <v>2910</v>
      </c>
      <c r="V57" s="265" t="s">
        <v>2910</v>
      </c>
      <c r="W57" s="265" t="s">
        <v>2910</v>
      </c>
      <c r="X57" s="265" t="s">
        <v>2910</v>
      </c>
      <c r="Y57" s="265" t="s">
        <v>2910</v>
      </c>
      <c r="Z57" s="265"/>
      <c r="AA57" s="265"/>
      <c r="AB57" s="265" t="s">
        <v>2910</v>
      </c>
      <c r="AC57" s="265" t="s">
        <v>2910</v>
      </c>
      <c r="AD57" s="265" t="s">
        <v>2910</v>
      </c>
      <c r="AE57" s="265" t="s">
        <v>2910</v>
      </c>
      <c r="AF57" s="16"/>
      <c r="AG57" s="16"/>
    </row>
    <row r="58" spans="1:33" ht="13.2">
      <c r="A58" s="1723">
        <v>7732</v>
      </c>
      <c r="B58" s="1979" t="s">
        <v>1910</v>
      </c>
      <c r="C58" s="1979" t="s">
        <v>1910</v>
      </c>
      <c r="D58" s="1979" t="s">
        <v>1910</v>
      </c>
      <c r="E58" s="1979" t="s">
        <v>1910</v>
      </c>
      <c r="F58" s="1979" t="s">
        <v>1910</v>
      </c>
      <c r="G58" s="1979" t="s">
        <v>1910</v>
      </c>
      <c r="H58" s="1979" t="s">
        <v>1910</v>
      </c>
      <c r="I58" s="1979" t="s">
        <v>1910</v>
      </c>
      <c r="J58" s="1979" t="s">
        <v>1910</v>
      </c>
      <c r="K58" s="1979" t="s">
        <v>1910</v>
      </c>
      <c r="L58" s="1979" t="s">
        <v>1910</v>
      </c>
      <c r="M58" s="1979" t="s">
        <v>1910</v>
      </c>
      <c r="N58" s="1979" t="s">
        <v>1910</v>
      </c>
      <c r="O58" s="1979" t="s">
        <v>1910</v>
      </c>
      <c r="P58" s="1979" t="s">
        <v>1910</v>
      </c>
      <c r="Q58" s="1979" t="s">
        <v>1910</v>
      </c>
      <c r="R58" s="1979" t="s">
        <v>1910</v>
      </c>
      <c r="S58" s="1979" t="s">
        <v>1910</v>
      </c>
      <c r="T58" s="1979" t="s">
        <v>1910</v>
      </c>
      <c r="U58" s="1979"/>
      <c r="V58" s="1979"/>
      <c r="W58" s="1979"/>
      <c r="X58" s="1979"/>
      <c r="Y58" s="1979"/>
      <c r="Z58" s="1979"/>
      <c r="AA58" s="1979"/>
      <c r="AB58" s="1979"/>
      <c r="AC58" s="1979"/>
      <c r="AD58" s="1979" t="s">
        <v>3079</v>
      </c>
      <c r="AE58" s="1979"/>
      <c r="AF58" s="16"/>
      <c r="AG58" s="16"/>
    </row>
    <row r="59" spans="1:33" ht="13.2">
      <c r="A59" s="1724">
        <v>7751</v>
      </c>
      <c r="B59" s="16" t="s">
        <v>1910</v>
      </c>
      <c r="C59" s="16" t="s">
        <v>1910</v>
      </c>
      <c r="D59" s="16" t="s">
        <v>1910</v>
      </c>
      <c r="E59" s="16" t="s">
        <v>1910</v>
      </c>
      <c r="F59" s="16" t="s">
        <v>1910</v>
      </c>
      <c r="G59" s="16" t="s">
        <v>1910</v>
      </c>
      <c r="H59" s="16" t="s">
        <v>1910</v>
      </c>
      <c r="I59" s="16" t="s">
        <v>1910</v>
      </c>
      <c r="J59" s="16" t="s">
        <v>1910</v>
      </c>
      <c r="K59" s="16" t="s">
        <v>1910</v>
      </c>
      <c r="L59" s="16" t="s">
        <v>1910</v>
      </c>
      <c r="M59" s="16" t="s">
        <v>1910</v>
      </c>
      <c r="N59" s="16" t="s">
        <v>1910</v>
      </c>
      <c r="O59" s="16" t="s">
        <v>1910</v>
      </c>
      <c r="P59" s="16" t="s">
        <v>1910</v>
      </c>
      <c r="Q59" s="16" t="s">
        <v>1910</v>
      </c>
      <c r="R59" s="16" t="s">
        <v>1910</v>
      </c>
      <c r="S59" s="16" t="s">
        <v>1910</v>
      </c>
      <c r="T59" s="16" t="s">
        <v>1910</v>
      </c>
      <c r="U59" s="16" t="s">
        <v>1910</v>
      </c>
      <c r="V59" s="16" t="s">
        <v>1910</v>
      </c>
      <c r="W59" s="16" t="s">
        <v>1910</v>
      </c>
      <c r="X59" s="16" t="s">
        <v>1910</v>
      </c>
      <c r="Y59" s="16" t="s">
        <v>1910</v>
      </c>
      <c r="Z59" s="16" t="s">
        <v>1910</v>
      </c>
      <c r="AA59" s="16" t="s">
        <v>1910</v>
      </c>
      <c r="AB59" s="16" t="s">
        <v>1910</v>
      </c>
      <c r="AC59" s="16" t="s">
        <v>1910</v>
      </c>
      <c r="AD59" s="16" t="s">
        <v>1910</v>
      </c>
      <c r="AE59" s="16" t="s">
        <v>1910</v>
      </c>
      <c r="AF59" s="16"/>
      <c r="AG59" s="16"/>
    </row>
    <row r="60" spans="1:33" ht="13.2">
      <c r="A60" s="1724">
        <v>7752</v>
      </c>
      <c r="B60" s="16" t="s">
        <v>1910</v>
      </c>
      <c r="C60" s="16" t="s">
        <v>1910</v>
      </c>
      <c r="D60" s="16" t="s">
        <v>1910</v>
      </c>
      <c r="E60" s="16" t="s">
        <v>1910</v>
      </c>
      <c r="F60" s="16" t="s">
        <v>1910</v>
      </c>
      <c r="G60" s="16" t="s">
        <v>1910</v>
      </c>
      <c r="H60" s="16" t="s">
        <v>1910</v>
      </c>
      <c r="I60" s="16" t="s">
        <v>1910</v>
      </c>
      <c r="J60" s="16" t="s">
        <v>1910</v>
      </c>
      <c r="K60" s="16" t="s">
        <v>1910</v>
      </c>
      <c r="L60" s="16" t="s">
        <v>1910</v>
      </c>
      <c r="M60" s="16" t="s">
        <v>1910</v>
      </c>
      <c r="N60" s="16" t="s">
        <v>1910</v>
      </c>
      <c r="O60" s="16" t="s">
        <v>1910</v>
      </c>
      <c r="P60" s="16" t="s">
        <v>1910</v>
      </c>
      <c r="Q60" s="16" t="s">
        <v>1910</v>
      </c>
      <c r="R60" s="16" t="s">
        <v>1910</v>
      </c>
      <c r="S60" s="16" t="s">
        <v>1910</v>
      </c>
      <c r="T60" s="16" t="s">
        <v>1910</v>
      </c>
      <c r="U60" s="16" t="s">
        <v>1910</v>
      </c>
      <c r="V60" s="16" t="s">
        <v>1910</v>
      </c>
      <c r="W60" s="16" t="s">
        <v>1910</v>
      </c>
      <c r="X60" s="16" t="s">
        <v>1910</v>
      </c>
      <c r="Y60" s="16" t="s">
        <v>1910</v>
      </c>
      <c r="Z60" s="16" t="s">
        <v>1910</v>
      </c>
      <c r="AA60" s="16" t="s">
        <v>1910</v>
      </c>
      <c r="AB60" s="16" t="s">
        <v>1910</v>
      </c>
      <c r="AC60" s="16" t="s">
        <v>1910</v>
      </c>
      <c r="AD60" s="16" t="s">
        <v>1910</v>
      </c>
      <c r="AE60" s="16" t="s">
        <v>1910</v>
      </c>
      <c r="AF60" s="16"/>
      <c r="AG60" s="16"/>
    </row>
    <row r="61" spans="1:33" ht="13.2">
      <c r="A61" s="1724">
        <v>7753</v>
      </c>
      <c r="B61" s="16" t="s">
        <v>1910</v>
      </c>
      <c r="C61" s="16" t="s">
        <v>1910</v>
      </c>
      <c r="D61" s="16" t="s">
        <v>1910</v>
      </c>
      <c r="E61" s="16" t="s">
        <v>1910</v>
      </c>
      <c r="F61" s="16" t="s">
        <v>1910</v>
      </c>
      <c r="G61" s="16" t="s">
        <v>1910</v>
      </c>
      <c r="H61" s="16" t="s">
        <v>1910</v>
      </c>
      <c r="I61" s="16" t="s">
        <v>1910</v>
      </c>
      <c r="J61" s="16" t="s">
        <v>1910</v>
      </c>
      <c r="K61" s="16" t="s">
        <v>1910</v>
      </c>
      <c r="L61" s="16" t="s">
        <v>1910</v>
      </c>
      <c r="M61" s="16" t="s">
        <v>1910</v>
      </c>
      <c r="N61" s="16" t="s">
        <v>1910</v>
      </c>
      <c r="O61" s="16" t="s">
        <v>1910</v>
      </c>
      <c r="P61" s="16" t="s">
        <v>1910</v>
      </c>
      <c r="Q61" s="16" t="s">
        <v>1910</v>
      </c>
      <c r="R61" s="16" t="s">
        <v>1910</v>
      </c>
      <c r="S61" s="16" t="s">
        <v>1910</v>
      </c>
      <c r="T61" s="16" t="s">
        <v>1910</v>
      </c>
      <c r="U61" s="16" t="s">
        <v>1910</v>
      </c>
      <c r="V61" s="16" t="s">
        <v>1910</v>
      </c>
      <c r="W61" s="16" t="s">
        <v>1910</v>
      </c>
      <c r="X61" s="16" t="s">
        <v>1910</v>
      </c>
      <c r="Y61" s="16" t="s">
        <v>1910</v>
      </c>
      <c r="Z61" s="16" t="s">
        <v>1910</v>
      </c>
      <c r="AA61" s="16" t="s">
        <v>1910</v>
      </c>
      <c r="AB61" s="16" t="s">
        <v>1910</v>
      </c>
      <c r="AC61" s="16" t="s">
        <v>1910</v>
      </c>
      <c r="AD61" s="16" t="s">
        <v>1910</v>
      </c>
      <c r="AE61" s="16" t="s">
        <v>1910</v>
      </c>
      <c r="AF61" s="16"/>
      <c r="AG61" s="16"/>
    </row>
    <row r="62" spans="1:33" ht="12.75" customHeight="1">
      <c r="A62" s="26" t="s">
        <v>113</v>
      </c>
      <c r="B62" s="27">
        <f>'4月'!AG49</f>
        <v>0</v>
      </c>
      <c r="C62" s="27">
        <f>'4月'!AH49</f>
        <v>0</v>
      </c>
      <c r="D62" s="27">
        <f>'4月'!AI49</f>
        <v>0</v>
      </c>
      <c r="E62" s="27">
        <f>'4月'!AJ49</f>
        <v>0</v>
      </c>
      <c r="F62" s="27">
        <f>'4月'!AK49</f>
        <v>0</v>
      </c>
      <c r="G62" s="27">
        <f>'4月'!AL49</f>
        <v>0</v>
      </c>
      <c r="H62" s="27">
        <f>'4月'!AM49</f>
        <v>0</v>
      </c>
      <c r="I62" s="27">
        <f>'4月'!AN49</f>
        <v>0</v>
      </c>
      <c r="J62" s="27"/>
      <c r="K62" s="27"/>
      <c r="L62" s="27"/>
      <c r="M62" s="27"/>
      <c r="N62" s="27"/>
      <c r="O62" s="27"/>
      <c r="P62" s="27"/>
      <c r="Q62" s="27"/>
      <c r="R62" s="27"/>
      <c r="S62" s="27"/>
      <c r="T62" s="27"/>
      <c r="U62" s="27"/>
      <c r="V62" s="27"/>
      <c r="W62" s="27"/>
      <c r="X62" s="27"/>
      <c r="Y62" s="27"/>
      <c r="Z62" s="27"/>
      <c r="AA62" s="27"/>
      <c r="AB62" s="27"/>
      <c r="AC62" s="27"/>
      <c r="AD62" s="27"/>
      <c r="AE62" s="27"/>
      <c r="AF62" s="16"/>
      <c r="AG62" s="16"/>
    </row>
    <row r="63" spans="1:33" ht="13.2">
      <c r="A63" s="83" t="s">
        <v>114</v>
      </c>
      <c r="B63" s="84">
        <v>94001</v>
      </c>
      <c r="C63" s="84">
        <v>113221</v>
      </c>
      <c r="D63" s="84">
        <v>95824</v>
      </c>
      <c r="E63" s="84">
        <v>90908</v>
      </c>
      <c r="F63" s="84">
        <v>80824</v>
      </c>
      <c r="G63" s="84">
        <v>111295</v>
      </c>
      <c r="H63" s="84">
        <v>84703</v>
      </c>
      <c r="I63" s="84">
        <v>92621</v>
      </c>
      <c r="J63" s="84">
        <v>79634</v>
      </c>
      <c r="K63" s="84">
        <v>78947</v>
      </c>
      <c r="L63" s="84">
        <v>137652</v>
      </c>
      <c r="M63" s="84">
        <v>71967</v>
      </c>
      <c r="N63" s="84">
        <v>149445</v>
      </c>
      <c r="O63" s="84">
        <v>106799</v>
      </c>
      <c r="P63" s="84">
        <v>118504</v>
      </c>
      <c r="Q63" s="84">
        <v>111820</v>
      </c>
      <c r="R63" s="84">
        <v>119947</v>
      </c>
      <c r="S63" s="84">
        <v>106697</v>
      </c>
      <c r="T63" s="84">
        <v>99789</v>
      </c>
      <c r="U63" s="84">
        <v>92730</v>
      </c>
      <c r="V63" s="84">
        <v>129113</v>
      </c>
      <c r="W63" s="84">
        <v>92224</v>
      </c>
      <c r="X63" s="84">
        <v>162198</v>
      </c>
      <c r="Y63" s="84">
        <v>98184</v>
      </c>
      <c r="Z63" s="84">
        <v>166625</v>
      </c>
      <c r="AA63" s="84">
        <v>68204</v>
      </c>
      <c r="AB63" s="84">
        <v>145805</v>
      </c>
      <c r="AC63" s="84">
        <v>105067</v>
      </c>
      <c r="AD63" s="84">
        <v>125345</v>
      </c>
      <c r="AE63" s="84">
        <v>115327</v>
      </c>
      <c r="AF63" s="1435">
        <f t="shared" ref="AF63:AF66" si="1">SUM(B63:AE63)</f>
        <v>3245420</v>
      </c>
      <c r="AG63" s="16"/>
    </row>
    <row r="64" spans="1:33" ht="13.2">
      <c r="A64" s="87" t="s">
        <v>115</v>
      </c>
      <c r="B64" s="88">
        <v>98400</v>
      </c>
      <c r="C64" s="88">
        <v>98400</v>
      </c>
      <c r="D64" s="88">
        <v>134400</v>
      </c>
      <c r="E64" s="88">
        <v>134400</v>
      </c>
      <c r="F64" s="88">
        <v>67200</v>
      </c>
      <c r="G64" s="88">
        <v>98400</v>
      </c>
      <c r="H64" s="88">
        <v>98400</v>
      </c>
      <c r="I64" s="88">
        <v>98400</v>
      </c>
      <c r="J64" s="88">
        <v>98400</v>
      </c>
      <c r="K64" s="88">
        <v>134400</v>
      </c>
      <c r="L64" s="88">
        <v>134400</v>
      </c>
      <c r="M64" s="88">
        <v>67200</v>
      </c>
      <c r="N64" s="88">
        <v>98400</v>
      </c>
      <c r="O64" s="88">
        <v>98400</v>
      </c>
      <c r="P64" s="88">
        <v>98400</v>
      </c>
      <c r="Q64" s="88">
        <v>98400</v>
      </c>
      <c r="R64" s="88">
        <v>134400</v>
      </c>
      <c r="S64" s="88">
        <v>134400</v>
      </c>
      <c r="T64" s="88">
        <v>67200</v>
      </c>
      <c r="U64" s="88">
        <v>98400</v>
      </c>
      <c r="V64" s="88">
        <v>98400</v>
      </c>
      <c r="W64" s="88">
        <v>98400</v>
      </c>
      <c r="X64" s="88">
        <v>98400</v>
      </c>
      <c r="Y64" s="88">
        <v>134400</v>
      </c>
      <c r="Z64" s="88">
        <v>134400</v>
      </c>
      <c r="AA64" s="88">
        <v>67200</v>
      </c>
      <c r="AB64" s="88">
        <v>98400</v>
      </c>
      <c r="AC64" s="88">
        <v>98400</v>
      </c>
      <c r="AD64" s="88">
        <v>98400</v>
      </c>
      <c r="AE64" s="88">
        <v>98400</v>
      </c>
      <c r="AF64" s="1435">
        <f t="shared" si="1"/>
        <v>3115200</v>
      </c>
      <c r="AG64" s="16"/>
    </row>
    <row r="65" spans="1:33" ht="13.2">
      <c r="A65" s="87" t="s">
        <v>116</v>
      </c>
      <c r="B65" s="88">
        <v>86000</v>
      </c>
      <c r="C65" s="88">
        <v>86000</v>
      </c>
      <c r="D65" s="88">
        <v>86000</v>
      </c>
      <c r="E65" s="88">
        <v>30000</v>
      </c>
      <c r="F65" s="88">
        <v>30000</v>
      </c>
      <c r="G65" s="88">
        <v>86000</v>
      </c>
      <c r="H65" s="88">
        <v>86000</v>
      </c>
      <c r="I65" s="88">
        <v>86000</v>
      </c>
      <c r="J65" s="88">
        <v>86000</v>
      </c>
      <c r="K65" s="88">
        <v>86000</v>
      </c>
      <c r="L65" s="88">
        <v>30000</v>
      </c>
      <c r="M65" s="88">
        <v>30000</v>
      </c>
      <c r="N65" s="88">
        <v>86000</v>
      </c>
      <c r="O65" s="88">
        <v>86000</v>
      </c>
      <c r="P65" s="88">
        <v>86000</v>
      </c>
      <c r="Q65" s="88">
        <v>86000</v>
      </c>
      <c r="R65" s="88">
        <v>86000</v>
      </c>
      <c r="S65" s="88">
        <v>30000</v>
      </c>
      <c r="T65" s="88">
        <v>30000</v>
      </c>
      <c r="U65" s="88">
        <v>86000</v>
      </c>
      <c r="V65" s="88">
        <v>86000</v>
      </c>
      <c r="W65" s="88">
        <v>86000</v>
      </c>
      <c r="X65" s="88">
        <v>86000</v>
      </c>
      <c r="Y65" s="88">
        <v>86000</v>
      </c>
      <c r="Z65" s="88">
        <v>30000</v>
      </c>
      <c r="AA65" s="88">
        <v>30000</v>
      </c>
      <c r="AB65" s="88">
        <v>86000</v>
      </c>
      <c r="AC65" s="88">
        <v>86000</v>
      </c>
      <c r="AD65" s="88">
        <v>86000</v>
      </c>
      <c r="AE65" s="88">
        <v>86000</v>
      </c>
      <c r="AF65" s="1435">
        <f t="shared" si="1"/>
        <v>2132000</v>
      </c>
      <c r="AG65" s="16"/>
    </row>
    <row r="66" spans="1:33" ht="13.2">
      <c r="A66" s="2" t="s">
        <v>117</v>
      </c>
      <c r="B66" s="88">
        <v>70000</v>
      </c>
      <c r="C66" s="88">
        <v>28000</v>
      </c>
      <c r="D66" s="88">
        <v>31000</v>
      </c>
      <c r="E66" s="88">
        <v>45000</v>
      </c>
      <c r="F66" s="88">
        <v>145000</v>
      </c>
      <c r="G66" s="88">
        <v>0</v>
      </c>
      <c r="H66" s="88">
        <v>31900</v>
      </c>
      <c r="I66" s="88">
        <v>61500</v>
      </c>
      <c r="J66" s="89">
        <v>25000</v>
      </c>
      <c r="K66" s="89">
        <v>108900</v>
      </c>
      <c r="L66" s="89">
        <v>125000</v>
      </c>
      <c r="M66" s="89">
        <v>122500</v>
      </c>
      <c r="N66" s="89">
        <v>92000</v>
      </c>
      <c r="O66" s="89">
        <v>102000</v>
      </c>
      <c r="P66" s="89">
        <v>119500</v>
      </c>
      <c r="Q66" s="89">
        <v>87500</v>
      </c>
      <c r="R66" s="89">
        <v>62500</v>
      </c>
      <c r="S66" s="89">
        <v>110000</v>
      </c>
      <c r="T66" s="89">
        <v>87000</v>
      </c>
      <c r="U66" s="89">
        <v>48000</v>
      </c>
      <c r="V66" s="89">
        <v>0</v>
      </c>
      <c r="W66" s="89">
        <v>34900</v>
      </c>
      <c r="X66" s="89">
        <v>20000</v>
      </c>
      <c r="Y66" s="89">
        <v>71900</v>
      </c>
      <c r="Z66" s="89">
        <v>40000</v>
      </c>
      <c r="AA66" s="89">
        <v>167000</v>
      </c>
      <c r="AB66" s="89">
        <v>32000</v>
      </c>
      <c r="AC66" s="89">
        <v>33000</v>
      </c>
      <c r="AD66" s="89">
        <v>100000</v>
      </c>
      <c r="AE66" s="89">
        <v>209000</v>
      </c>
      <c r="AF66" s="1435">
        <f t="shared" si="1"/>
        <v>2210100</v>
      </c>
      <c r="AG66" s="16"/>
    </row>
    <row r="67" spans="1:33" ht="13.2">
      <c r="A67" s="90" t="s">
        <v>2</v>
      </c>
      <c r="B67" s="84">
        <f t="shared" ref="B67:AF67" si="2">SUM(B63:B66)</f>
        <v>348401</v>
      </c>
      <c r="C67" s="84">
        <f t="shared" si="2"/>
        <v>325621</v>
      </c>
      <c r="D67" s="84">
        <f t="shared" si="2"/>
        <v>347224</v>
      </c>
      <c r="E67" s="84">
        <f t="shared" si="2"/>
        <v>300308</v>
      </c>
      <c r="F67" s="84">
        <f t="shared" si="2"/>
        <v>323024</v>
      </c>
      <c r="G67" s="84">
        <f t="shared" si="2"/>
        <v>295695</v>
      </c>
      <c r="H67" s="84">
        <f t="shared" si="2"/>
        <v>301003</v>
      </c>
      <c r="I67" s="84">
        <f t="shared" si="2"/>
        <v>338521</v>
      </c>
      <c r="J67" s="84">
        <f t="shared" si="2"/>
        <v>289034</v>
      </c>
      <c r="K67" s="88">
        <f t="shared" si="2"/>
        <v>408247</v>
      </c>
      <c r="L67" s="88">
        <f t="shared" si="2"/>
        <v>427052</v>
      </c>
      <c r="M67" s="88">
        <f t="shared" si="2"/>
        <v>291667</v>
      </c>
      <c r="N67" s="88">
        <f t="shared" si="2"/>
        <v>425845</v>
      </c>
      <c r="O67" s="88">
        <f t="shared" si="2"/>
        <v>393199</v>
      </c>
      <c r="P67" s="88">
        <f t="shared" si="2"/>
        <v>422404</v>
      </c>
      <c r="Q67" s="88">
        <f t="shared" si="2"/>
        <v>383720</v>
      </c>
      <c r="R67" s="88">
        <f t="shared" si="2"/>
        <v>402847</v>
      </c>
      <c r="S67" s="88">
        <f t="shared" si="2"/>
        <v>381097</v>
      </c>
      <c r="T67" s="88">
        <f t="shared" si="2"/>
        <v>283989</v>
      </c>
      <c r="U67" s="88">
        <f t="shared" si="2"/>
        <v>325130</v>
      </c>
      <c r="V67" s="88">
        <f t="shared" si="2"/>
        <v>313513</v>
      </c>
      <c r="W67" s="88">
        <f t="shared" si="2"/>
        <v>311524</v>
      </c>
      <c r="X67" s="88">
        <f t="shared" si="2"/>
        <v>366598</v>
      </c>
      <c r="Y67" s="88">
        <f t="shared" si="2"/>
        <v>390484</v>
      </c>
      <c r="Z67" s="88">
        <f t="shared" si="2"/>
        <v>371025</v>
      </c>
      <c r="AA67" s="88">
        <f t="shared" si="2"/>
        <v>332404</v>
      </c>
      <c r="AB67" s="88">
        <f t="shared" si="2"/>
        <v>362205</v>
      </c>
      <c r="AC67" s="88">
        <f t="shared" si="2"/>
        <v>322467</v>
      </c>
      <c r="AD67" s="88">
        <f t="shared" si="2"/>
        <v>409745</v>
      </c>
      <c r="AE67" s="88">
        <f t="shared" si="2"/>
        <v>508727</v>
      </c>
      <c r="AF67" s="1435">
        <f t="shared" si="2"/>
        <v>10702720</v>
      </c>
      <c r="AG67" s="16"/>
    </row>
    <row r="68" spans="1:33" ht="13.2">
      <c r="A68" s="91" t="s">
        <v>118</v>
      </c>
      <c r="B68" s="92">
        <v>13</v>
      </c>
      <c r="C68" s="92">
        <v>11</v>
      </c>
      <c r="D68" s="92">
        <v>12</v>
      </c>
      <c r="E68" s="92">
        <v>5</v>
      </c>
      <c r="F68" s="92">
        <v>8</v>
      </c>
      <c r="G68" s="92">
        <v>9</v>
      </c>
      <c r="H68" s="92">
        <v>10</v>
      </c>
      <c r="I68" s="92">
        <v>12</v>
      </c>
      <c r="J68" s="92">
        <v>10</v>
      </c>
      <c r="K68" s="92">
        <v>15</v>
      </c>
      <c r="L68" s="92">
        <v>9</v>
      </c>
      <c r="M68" s="92">
        <v>6</v>
      </c>
      <c r="N68" s="92">
        <v>14</v>
      </c>
      <c r="O68" s="92">
        <v>13</v>
      </c>
      <c r="P68" s="92">
        <v>14</v>
      </c>
      <c r="Q68" s="92">
        <v>12</v>
      </c>
      <c r="R68" s="92">
        <v>13</v>
      </c>
      <c r="S68" s="92">
        <v>9</v>
      </c>
      <c r="T68" s="92">
        <v>6</v>
      </c>
      <c r="U68" s="92">
        <v>11</v>
      </c>
      <c r="V68" s="92">
        <v>9</v>
      </c>
      <c r="W68" s="92">
        <v>12</v>
      </c>
      <c r="X68" s="92">
        <v>12</v>
      </c>
      <c r="Y68" s="92">
        <v>14</v>
      </c>
      <c r="Z68" s="92">
        <v>8</v>
      </c>
      <c r="AA68" s="92">
        <v>10</v>
      </c>
      <c r="AB68" s="92">
        <v>10</v>
      </c>
      <c r="AC68" s="92">
        <v>11</v>
      </c>
      <c r="AD68" s="92">
        <v>15</v>
      </c>
      <c r="AE68" s="92">
        <v>21</v>
      </c>
      <c r="AF68" s="16">
        <f>SUM(B68:AE68)</f>
        <v>334</v>
      </c>
      <c r="AG68" s="16"/>
    </row>
    <row r="69" spans="1:33" ht="13.2">
      <c r="A69" s="2"/>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16"/>
      <c r="AG69" s="16"/>
    </row>
    <row r="70" spans="1:33" ht="13.2">
      <c r="A70" s="2"/>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16"/>
      <c r="AG70" s="16"/>
    </row>
    <row r="71" spans="1:33" ht="13.2">
      <c r="A71" s="2"/>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16"/>
      <c r="AG71" s="16"/>
    </row>
    <row r="72" spans="1:33" ht="13.2">
      <c r="A72" s="2"/>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16"/>
      <c r="AG72" s="16"/>
    </row>
    <row r="73" spans="1:33" ht="13.2">
      <c r="A73" s="2"/>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16"/>
      <c r="AG73" s="16"/>
    </row>
    <row r="74" spans="1:33" ht="13.2">
      <c r="A74" s="2"/>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16"/>
      <c r="AG74" s="16"/>
    </row>
    <row r="75" spans="1:33" ht="13.2">
      <c r="A75" s="2"/>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16"/>
      <c r="AG75" s="16"/>
    </row>
    <row r="76" spans="1:33" ht="13.2">
      <c r="A76" s="2"/>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16"/>
      <c r="AG76" s="16"/>
    </row>
    <row r="77" spans="1:33" ht="13.2">
      <c r="A77" s="2"/>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16"/>
      <c r="AG77" s="16"/>
    </row>
    <row r="78" spans="1:33" ht="13.2">
      <c r="A78" s="2"/>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16"/>
      <c r="AG78" s="16"/>
    </row>
    <row r="79" spans="1:33" ht="13.2">
      <c r="A79" s="2"/>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16"/>
      <c r="AG79" s="16"/>
    </row>
    <row r="80" spans="1:33" ht="13.2">
      <c r="A80" s="2"/>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16"/>
      <c r="AG80" s="16"/>
    </row>
    <row r="81" spans="1:33" ht="13.2">
      <c r="A81" s="2"/>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16"/>
      <c r="AG81" s="16"/>
    </row>
    <row r="82" spans="1:33" ht="13.2">
      <c r="A82" s="2"/>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16"/>
      <c r="AG82" s="16"/>
    </row>
    <row r="83" spans="1:33" ht="13.2">
      <c r="A83" s="2"/>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16"/>
      <c r="AG83" s="16"/>
    </row>
    <row r="84" spans="1:33" ht="13.2">
      <c r="A84" s="2"/>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16"/>
      <c r="AG84" s="16"/>
    </row>
    <row r="85" spans="1:33" ht="13.2">
      <c r="A85" s="2"/>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16"/>
      <c r="AG85" s="16"/>
    </row>
    <row r="86" spans="1:33" ht="13.2">
      <c r="A86" s="2"/>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16"/>
      <c r="AG86" s="16"/>
    </row>
    <row r="87" spans="1:33" ht="13.2">
      <c r="A87" s="2"/>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16"/>
      <c r="AG87" s="16"/>
    </row>
    <row r="88" spans="1:33" ht="13.2">
      <c r="A88" s="2"/>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16"/>
      <c r="AG88" s="16"/>
    </row>
    <row r="89" spans="1:33" ht="13.2">
      <c r="A89" s="2"/>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16"/>
      <c r="AG89" s="16"/>
    </row>
    <row r="90" spans="1:33" ht="13.2">
      <c r="A90" s="2"/>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16"/>
      <c r="AG90" s="16"/>
    </row>
    <row r="91" spans="1:33" ht="13.2">
      <c r="A91" s="2"/>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16"/>
      <c r="AG91" s="16"/>
    </row>
    <row r="92" spans="1:33" ht="13.2">
      <c r="A92" s="2"/>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16"/>
      <c r="AG92" s="16"/>
    </row>
    <row r="93" spans="1:33" ht="13.2">
      <c r="A93" s="2"/>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16"/>
      <c r="AG93" s="16"/>
    </row>
    <row r="94" spans="1:33" ht="13.2">
      <c r="A94" s="2"/>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16"/>
      <c r="AG94" s="16"/>
    </row>
    <row r="95" spans="1:33" ht="13.2">
      <c r="A95" s="2"/>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16"/>
      <c r="AG95" s="16"/>
    </row>
    <row r="96" spans="1:33" ht="13.2">
      <c r="A96" s="2"/>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16"/>
      <c r="AG96" s="16"/>
    </row>
    <row r="97" spans="1:33" ht="13.2">
      <c r="A97" s="2"/>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16"/>
      <c r="AG97" s="16"/>
    </row>
    <row r="98" spans="1:33" ht="13.2">
      <c r="A98" s="2"/>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16"/>
      <c r="AG98" s="16"/>
    </row>
    <row r="99" spans="1:33" ht="13.2">
      <c r="A99" s="2"/>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16"/>
      <c r="AG99" s="16"/>
    </row>
    <row r="100" spans="1:33" ht="13.2">
      <c r="A100" s="2"/>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16"/>
      <c r="AG100" s="16"/>
    </row>
    <row r="101" spans="1:33" ht="13.2">
      <c r="A101" s="2"/>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16"/>
      <c r="AG101" s="16"/>
    </row>
    <row r="102" spans="1:33" ht="13.2">
      <c r="A102" s="2"/>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16"/>
      <c r="AG102" s="16"/>
    </row>
    <row r="103" spans="1:33" ht="13.2">
      <c r="A103" s="2"/>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16"/>
      <c r="AG103" s="16"/>
    </row>
    <row r="104" spans="1:33" ht="13.2">
      <c r="A104" s="2"/>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16"/>
      <c r="AG104" s="16"/>
    </row>
    <row r="105" spans="1:33" ht="13.2">
      <c r="A105" s="2"/>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16"/>
      <c r="AG105" s="16"/>
    </row>
    <row r="106" spans="1:33" ht="13.2">
      <c r="A106" s="2"/>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16"/>
      <c r="AG106" s="16"/>
    </row>
    <row r="107" spans="1:33" ht="13.2">
      <c r="A107" s="2"/>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16"/>
      <c r="AG107" s="16"/>
    </row>
    <row r="108" spans="1:33" ht="13.2">
      <c r="A108" s="2"/>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16"/>
      <c r="AG108" s="16"/>
    </row>
    <row r="109" spans="1:33" ht="13.2">
      <c r="A109" s="2"/>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16"/>
      <c r="AG109" s="16"/>
    </row>
    <row r="110" spans="1:33" ht="13.2">
      <c r="A110" s="2"/>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16"/>
      <c r="AG110" s="16"/>
    </row>
    <row r="111" spans="1:33" ht="13.2">
      <c r="A111" s="2"/>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16"/>
      <c r="AG111" s="16"/>
    </row>
    <row r="112" spans="1:33" ht="13.2">
      <c r="A112" s="2"/>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16"/>
      <c r="AG112" s="16"/>
    </row>
    <row r="113" spans="1:33" ht="13.2">
      <c r="A113" s="2"/>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16"/>
      <c r="AG113" s="16"/>
    </row>
    <row r="114" spans="1:33" ht="13.2">
      <c r="A114" s="2"/>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16"/>
      <c r="AG114" s="16"/>
    </row>
    <row r="115" spans="1:33" ht="13.2">
      <c r="A115" s="2"/>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16"/>
      <c r="AG115" s="16"/>
    </row>
    <row r="116" spans="1:33" ht="13.2">
      <c r="A116" s="2"/>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16"/>
      <c r="AG116" s="16"/>
    </row>
    <row r="117" spans="1:33" ht="13.2">
      <c r="A117" s="2"/>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16"/>
      <c r="AG117" s="16"/>
    </row>
    <row r="118" spans="1:33" ht="13.2">
      <c r="A118" s="2"/>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16"/>
      <c r="AG118" s="16"/>
    </row>
    <row r="119" spans="1:33" ht="13.2">
      <c r="A119" s="2"/>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16"/>
      <c r="AG119" s="16"/>
    </row>
    <row r="120" spans="1:33" ht="13.2">
      <c r="A120" s="2"/>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16"/>
      <c r="AG120" s="16"/>
    </row>
    <row r="121" spans="1:33" ht="13.2">
      <c r="A121" s="2"/>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16"/>
      <c r="AG121" s="16"/>
    </row>
    <row r="122" spans="1:33" ht="13.2">
      <c r="A122" s="2"/>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16"/>
      <c r="AG122" s="16"/>
    </row>
    <row r="123" spans="1:33" ht="13.2">
      <c r="A123" s="2"/>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16"/>
      <c r="AG123" s="16"/>
    </row>
    <row r="124" spans="1:33" ht="13.2">
      <c r="A124" s="2"/>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16"/>
      <c r="AG124" s="16"/>
    </row>
    <row r="125" spans="1:33" ht="13.2">
      <c r="A125" s="2"/>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16"/>
      <c r="AG125" s="16"/>
    </row>
    <row r="126" spans="1:33" ht="13.2">
      <c r="A126" s="2"/>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16"/>
      <c r="AG126" s="16"/>
    </row>
    <row r="127" spans="1:33" ht="13.2">
      <c r="A127" s="2"/>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16"/>
      <c r="AG127" s="16"/>
    </row>
    <row r="128" spans="1:33" ht="13.2">
      <c r="A128" s="2"/>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16"/>
      <c r="AG128" s="16"/>
    </row>
    <row r="129" spans="1:33" ht="13.2">
      <c r="A129" s="2"/>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16"/>
      <c r="AG129" s="16"/>
    </row>
    <row r="130" spans="1:33" ht="13.2">
      <c r="A130" s="2"/>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16"/>
      <c r="AG130" s="16"/>
    </row>
    <row r="131" spans="1:33" ht="13.2">
      <c r="A131" s="2"/>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16"/>
      <c r="AG131" s="16"/>
    </row>
    <row r="132" spans="1:33" ht="13.2">
      <c r="A132" s="2"/>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16"/>
      <c r="AG132" s="16"/>
    </row>
    <row r="133" spans="1:33" ht="13.2">
      <c r="A133" s="2"/>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16"/>
      <c r="AG133" s="16"/>
    </row>
    <row r="134" spans="1:33" ht="13.2">
      <c r="A134" s="2"/>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16"/>
      <c r="AG134" s="16"/>
    </row>
    <row r="135" spans="1:33" ht="13.2">
      <c r="A135" s="2"/>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16"/>
      <c r="AG135" s="16"/>
    </row>
    <row r="136" spans="1:33" ht="13.2">
      <c r="A136" s="2"/>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16"/>
      <c r="AG136" s="16"/>
    </row>
    <row r="137" spans="1:33" ht="13.2">
      <c r="A137" s="2"/>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16"/>
      <c r="AG137" s="16"/>
    </row>
    <row r="138" spans="1:33" ht="13.2">
      <c r="A138" s="2"/>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16"/>
      <c r="AG138" s="16"/>
    </row>
    <row r="139" spans="1:33" ht="13.2">
      <c r="A139" s="2"/>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16"/>
      <c r="AG139" s="16"/>
    </row>
    <row r="140" spans="1:33" ht="13.2">
      <c r="A140" s="2"/>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16"/>
      <c r="AG140" s="16"/>
    </row>
    <row r="141" spans="1:33" ht="13.2">
      <c r="A141" s="2"/>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16"/>
      <c r="AG141" s="16"/>
    </row>
    <row r="142" spans="1:33" ht="13.2">
      <c r="A142" s="2"/>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16"/>
      <c r="AG142" s="16"/>
    </row>
    <row r="143" spans="1:33" ht="13.2">
      <c r="A143" s="2"/>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16"/>
      <c r="AG143" s="16"/>
    </row>
    <row r="144" spans="1:33" ht="13.2">
      <c r="A144" s="2"/>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16"/>
      <c r="AG144" s="16"/>
    </row>
    <row r="145" spans="1:33" ht="13.2">
      <c r="A145" s="2"/>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16"/>
      <c r="AG145" s="16"/>
    </row>
    <row r="146" spans="1:33" ht="13.2">
      <c r="A146" s="2"/>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16"/>
      <c r="AG146" s="16"/>
    </row>
    <row r="147" spans="1:33" ht="13.2">
      <c r="A147" s="2"/>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16"/>
      <c r="AG147" s="16"/>
    </row>
    <row r="148" spans="1:33" ht="13.2">
      <c r="A148" s="2"/>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16"/>
      <c r="AG148" s="16"/>
    </row>
    <row r="149" spans="1:33" ht="13.2">
      <c r="A149" s="2"/>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16"/>
      <c r="AG149" s="16"/>
    </row>
    <row r="150" spans="1:33" ht="13.2">
      <c r="A150" s="2"/>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16"/>
      <c r="AG150" s="16"/>
    </row>
    <row r="151" spans="1:33" ht="13.2">
      <c r="A151" s="2"/>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16"/>
      <c r="AG151" s="16"/>
    </row>
    <row r="152" spans="1:33" ht="13.2">
      <c r="A152" s="2"/>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16"/>
      <c r="AG152" s="16"/>
    </row>
    <row r="153" spans="1:33" ht="13.2">
      <c r="A153" s="2"/>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16"/>
      <c r="AG153" s="16"/>
    </row>
    <row r="154" spans="1:33" ht="13.2">
      <c r="A154" s="2"/>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16"/>
      <c r="AG154" s="16"/>
    </row>
    <row r="155" spans="1:33" ht="13.2">
      <c r="A155" s="2"/>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16"/>
      <c r="AG155" s="16"/>
    </row>
    <row r="156" spans="1:33" ht="13.2">
      <c r="A156" s="2"/>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16"/>
      <c r="AG156" s="16"/>
    </row>
    <row r="157" spans="1:33" ht="13.2">
      <c r="A157" s="2"/>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16"/>
      <c r="AG157" s="16"/>
    </row>
    <row r="158" spans="1:33" ht="13.2">
      <c r="A158" s="2"/>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16"/>
      <c r="AG158" s="16"/>
    </row>
    <row r="159" spans="1:33" ht="13.2">
      <c r="A159" s="2"/>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16"/>
      <c r="AG159" s="16"/>
    </row>
    <row r="160" spans="1:33" ht="13.2">
      <c r="A160" s="2"/>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16"/>
      <c r="AG160" s="16"/>
    </row>
    <row r="161" spans="1:33" ht="13.2">
      <c r="A161" s="2"/>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16"/>
      <c r="AG161" s="16"/>
    </row>
    <row r="162" spans="1:33" ht="13.2">
      <c r="A162" s="2"/>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16"/>
      <c r="AG162" s="16"/>
    </row>
    <row r="163" spans="1:33" ht="13.2">
      <c r="A163" s="2"/>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16"/>
      <c r="AG163" s="16"/>
    </row>
    <row r="164" spans="1:33" ht="13.2">
      <c r="A164" s="2"/>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16"/>
      <c r="AG164" s="16"/>
    </row>
    <row r="165" spans="1:33" ht="13.2">
      <c r="A165" s="2"/>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16"/>
      <c r="AG165" s="16"/>
    </row>
    <row r="166" spans="1:33" ht="13.2">
      <c r="A166" s="2"/>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16"/>
      <c r="AG166" s="16"/>
    </row>
    <row r="167" spans="1:33" ht="13.2">
      <c r="A167" s="2"/>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16"/>
      <c r="AG167" s="16"/>
    </row>
    <row r="168" spans="1:33" ht="13.2">
      <c r="A168" s="2"/>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16"/>
      <c r="AG168" s="16"/>
    </row>
    <row r="169" spans="1:33" ht="13.2">
      <c r="A169" s="2"/>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16"/>
      <c r="AG169" s="16"/>
    </row>
    <row r="170" spans="1:33" ht="13.2">
      <c r="A170" s="2"/>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16"/>
      <c r="AG170" s="16"/>
    </row>
    <row r="171" spans="1:33" ht="13.2">
      <c r="A171" s="2"/>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16"/>
      <c r="AG171" s="16"/>
    </row>
    <row r="172" spans="1:33" ht="13.2">
      <c r="A172" s="2"/>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16"/>
      <c r="AG172" s="16"/>
    </row>
    <row r="173" spans="1:33" ht="13.2">
      <c r="A173" s="2"/>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16"/>
      <c r="AG173" s="16"/>
    </row>
    <row r="174" spans="1:33" ht="13.2">
      <c r="A174" s="2"/>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16"/>
      <c r="AG174" s="16"/>
    </row>
    <row r="175" spans="1:33" ht="13.2">
      <c r="A175" s="2"/>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16"/>
      <c r="AG175" s="16"/>
    </row>
    <row r="176" spans="1:33" ht="13.2">
      <c r="A176" s="2"/>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16"/>
      <c r="AG176" s="16"/>
    </row>
    <row r="177" spans="1:33" ht="13.2">
      <c r="A177" s="2"/>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16"/>
      <c r="AG177" s="16"/>
    </row>
    <row r="178" spans="1:33" ht="13.2">
      <c r="A178" s="2"/>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16"/>
      <c r="AG178" s="16"/>
    </row>
    <row r="179" spans="1:33" ht="13.2">
      <c r="A179" s="2"/>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16"/>
      <c r="AG179" s="16"/>
    </row>
    <row r="180" spans="1:33" ht="13.2">
      <c r="A180" s="2"/>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16"/>
      <c r="AG180" s="16"/>
    </row>
    <row r="181" spans="1:33" ht="13.2">
      <c r="A181" s="2"/>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16"/>
      <c r="AG181" s="16"/>
    </row>
    <row r="182" spans="1:33" ht="13.2">
      <c r="A182" s="2"/>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16"/>
      <c r="AG182" s="16"/>
    </row>
    <row r="183" spans="1:33" ht="13.2">
      <c r="A183" s="2"/>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16"/>
      <c r="AG183" s="16"/>
    </row>
    <row r="184" spans="1:33" ht="13.2">
      <c r="A184" s="2"/>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16"/>
      <c r="AG184" s="16"/>
    </row>
    <row r="185" spans="1:33" ht="13.2">
      <c r="A185" s="2"/>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16"/>
      <c r="AG185" s="16"/>
    </row>
    <row r="186" spans="1:33" ht="13.2">
      <c r="A186" s="2"/>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16"/>
      <c r="AG186" s="16"/>
    </row>
    <row r="187" spans="1:33" ht="13.2">
      <c r="A187" s="2"/>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16"/>
      <c r="AG187" s="16"/>
    </row>
    <row r="188" spans="1:33" ht="13.2">
      <c r="A188" s="2"/>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16"/>
      <c r="AG188" s="16"/>
    </row>
    <row r="189" spans="1:33" ht="13.2">
      <c r="A189" s="2"/>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16"/>
      <c r="AG189" s="16"/>
    </row>
    <row r="190" spans="1:33" ht="13.2">
      <c r="A190" s="2"/>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16"/>
      <c r="AG190" s="16"/>
    </row>
    <row r="191" spans="1:33" ht="13.2">
      <c r="A191" s="2"/>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16"/>
      <c r="AG191" s="16"/>
    </row>
    <row r="192" spans="1:33" ht="13.2">
      <c r="A192" s="2"/>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16"/>
      <c r="AG192" s="16"/>
    </row>
    <row r="193" spans="1:33" ht="13.2">
      <c r="A193" s="2"/>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16"/>
      <c r="AG193" s="16"/>
    </row>
    <row r="194" spans="1:33" ht="13.2">
      <c r="A194" s="2"/>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16"/>
      <c r="AG194" s="16"/>
    </row>
    <row r="195" spans="1:33" ht="13.2">
      <c r="A195" s="2"/>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16"/>
      <c r="AG195" s="16"/>
    </row>
    <row r="196" spans="1:33" ht="13.2">
      <c r="A196" s="2"/>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16"/>
      <c r="AG196" s="16"/>
    </row>
    <row r="197" spans="1:33" ht="13.2">
      <c r="A197" s="2"/>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16"/>
      <c r="AG197" s="16"/>
    </row>
    <row r="198" spans="1:33" ht="13.2">
      <c r="A198" s="2"/>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16"/>
      <c r="AG198" s="16"/>
    </row>
    <row r="199" spans="1:33" ht="13.2">
      <c r="A199" s="2"/>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16"/>
      <c r="AG199" s="16"/>
    </row>
    <row r="200" spans="1:33" ht="13.2">
      <c r="A200" s="2"/>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16"/>
      <c r="AG200" s="16"/>
    </row>
    <row r="201" spans="1:33" ht="13.2">
      <c r="A201" s="2"/>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16"/>
      <c r="AG201" s="16"/>
    </row>
    <row r="202" spans="1:33" ht="13.2">
      <c r="A202" s="2"/>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16"/>
      <c r="AG202" s="16"/>
    </row>
    <row r="203" spans="1:33" ht="13.2">
      <c r="A203" s="2"/>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16"/>
      <c r="AG203" s="16"/>
    </row>
    <row r="204" spans="1:33" ht="13.2">
      <c r="A204" s="2"/>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16"/>
      <c r="AG204" s="16"/>
    </row>
    <row r="205" spans="1:33" ht="13.2">
      <c r="A205" s="2"/>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16"/>
      <c r="AG205" s="16"/>
    </row>
    <row r="206" spans="1:33" ht="13.2">
      <c r="A206" s="2"/>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16"/>
      <c r="AG206" s="16"/>
    </row>
    <row r="207" spans="1:33" ht="13.2">
      <c r="A207" s="2"/>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16"/>
      <c r="AG207" s="16"/>
    </row>
    <row r="208" spans="1:33" ht="13.2">
      <c r="A208" s="2"/>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16"/>
      <c r="AG208" s="16"/>
    </row>
    <row r="209" spans="1:33" ht="13.2">
      <c r="A209" s="2"/>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16"/>
      <c r="AG209" s="16"/>
    </row>
    <row r="210" spans="1:33" ht="13.2">
      <c r="A210" s="2"/>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16"/>
      <c r="AG210" s="16"/>
    </row>
    <row r="211" spans="1:33" ht="13.2">
      <c r="A211" s="2"/>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16"/>
      <c r="AG211" s="16"/>
    </row>
    <row r="212" spans="1:33" ht="13.2">
      <c r="A212" s="2"/>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16"/>
      <c r="AG212" s="16"/>
    </row>
    <row r="213" spans="1:33" ht="13.2">
      <c r="A213" s="2"/>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16"/>
      <c r="AG213" s="16"/>
    </row>
    <row r="214" spans="1:33" ht="13.2">
      <c r="A214" s="2"/>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16"/>
      <c r="AG214" s="16"/>
    </row>
    <row r="215" spans="1:33" ht="13.2">
      <c r="A215" s="2"/>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16"/>
      <c r="AG215" s="16"/>
    </row>
    <row r="216" spans="1:33" ht="13.2">
      <c r="A216" s="2"/>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16"/>
      <c r="AG216" s="16"/>
    </row>
    <row r="217" spans="1:33" ht="13.2">
      <c r="A217" s="2"/>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16"/>
      <c r="AG217" s="16"/>
    </row>
    <row r="218" spans="1:33" ht="13.2">
      <c r="A218" s="2"/>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16"/>
      <c r="AG218" s="16"/>
    </row>
    <row r="219" spans="1:33" ht="13.2">
      <c r="A219" s="2"/>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16"/>
      <c r="AG219" s="16"/>
    </row>
    <row r="220" spans="1:33" ht="13.2">
      <c r="A220" s="2"/>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16"/>
      <c r="AG220" s="16"/>
    </row>
    <row r="221" spans="1:33" ht="13.2">
      <c r="A221" s="2"/>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16"/>
      <c r="AG221" s="16"/>
    </row>
    <row r="222" spans="1:33" ht="13.2">
      <c r="A222" s="2"/>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16"/>
      <c r="AG222" s="16"/>
    </row>
    <row r="223" spans="1:33" ht="13.2">
      <c r="A223" s="2"/>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16"/>
      <c r="AG223" s="16"/>
    </row>
    <row r="224" spans="1:33" ht="13.2">
      <c r="A224" s="2"/>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16"/>
      <c r="AG224" s="16"/>
    </row>
    <row r="225" spans="1:33" ht="13.2">
      <c r="A225" s="2"/>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16"/>
      <c r="AG225" s="16"/>
    </row>
    <row r="226" spans="1:33" ht="13.2">
      <c r="A226" s="2"/>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16"/>
      <c r="AG226" s="16"/>
    </row>
    <row r="227" spans="1:33" ht="13.2">
      <c r="A227" s="2"/>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16"/>
      <c r="AG227" s="16"/>
    </row>
    <row r="228" spans="1:33" ht="13.2">
      <c r="A228" s="2"/>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16"/>
      <c r="AG228" s="16"/>
    </row>
    <row r="229" spans="1:33" ht="13.2">
      <c r="A229" s="2"/>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16"/>
      <c r="AG229" s="16"/>
    </row>
    <row r="230" spans="1:33" ht="13.2">
      <c r="A230" s="2"/>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16"/>
      <c r="AG230" s="16"/>
    </row>
    <row r="231" spans="1:33" ht="13.2">
      <c r="A231" s="2"/>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16"/>
      <c r="AG231" s="16"/>
    </row>
    <row r="232" spans="1:33" ht="13.2">
      <c r="A232" s="2"/>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16"/>
      <c r="AG232" s="16"/>
    </row>
    <row r="233" spans="1:33" ht="13.2">
      <c r="A233" s="2"/>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16"/>
      <c r="AG233" s="16"/>
    </row>
    <row r="234" spans="1:33" ht="13.2">
      <c r="A234" s="2"/>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16"/>
      <c r="AG234" s="16"/>
    </row>
    <row r="235" spans="1:33" ht="13.2">
      <c r="A235" s="2"/>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16"/>
      <c r="AG235" s="16"/>
    </row>
    <row r="236" spans="1:33" ht="13.2">
      <c r="A236" s="2"/>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16"/>
      <c r="AG236" s="16"/>
    </row>
    <row r="237" spans="1:33" ht="13.2">
      <c r="A237" s="2"/>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16"/>
      <c r="AG237" s="16"/>
    </row>
    <row r="238" spans="1:33" ht="13.2">
      <c r="A238" s="2"/>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16"/>
      <c r="AG238" s="16"/>
    </row>
    <row r="239" spans="1:33" ht="13.2">
      <c r="A239" s="2"/>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16"/>
      <c r="AG239" s="16"/>
    </row>
    <row r="240" spans="1:33" ht="13.2">
      <c r="A240" s="2"/>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16"/>
      <c r="AG240" s="16"/>
    </row>
    <row r="241" spans="1:33" ht="13.2">
      <c r="A241" s="2"/>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16"/>
      <c r="AG241" s="16"/>
    </row>
    <row r="242" spans="1:33" ht="13.2">
      <c r="A242" s="2"/>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16"/>
      <c r="AG242" s="16"/>
    </row>
    <row r="243" spans="1:33" ht="13.2">
      <c r="A243" s="2"/>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16"/>
      <c r="AG243" s="16"/>
    </row>
    <row r="244" spans="1:33" ht="13.2">
      <c r="A244" s="2"/>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16"/>
      <c r="AG244" s="16"/>
    </row>
    <row r="245" spans="1:33" ht="13.2">
      <c r="A245" s="2"/>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16"/>
      <c r="AG245" s="16"/>
    </row>
    <row r="246" spans="1:33" ht="13.2">
      <c r="A246" s="2"/>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16"/>
      <c r="AG246" s="16"/>
    </row>
    <row r="247" spans="1:33" ht="13.2">
      <c r="A247" s="2"/>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16"/>
      <c r="AG247" s="16"/>
    </row>
    <row r="248" spans="1:33" ht="13.2">
      <c r="A248" s="2"/>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16"/>
      <c r="AG248" s="16"/>
    </row>
    <row r="249" spans="1:33" ht="13.2">
      <c r="A249" s="2"/>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16"/>
      <c r="AG249" s="16"/>
    </row>
    <row r="250" spans="1:33" ht="13.2">
      <c r="A250" s="2"/>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16"/>
      <c r="AG250" s="16"/>
    </row>
    <row r="251" spans="1:33" ht="13.2">
      <c r="A251" s="2"/>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16"/>
      <c r="AG251" s="16"/>
    </row>
    <row r="252" spans="1:33" ht="13.2">
      <c r="A252" s="2"/>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16"/>
      <c r="AG252" s="16"/>
    </row>
    <row r="253" spans="1:33" ht="13.2">
      <c r="A253" s="2"/>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16"/>
      <c r="AG253" s="16"/>
    </row>
    <row r="254" spans="1:33" ht="13.2">
      <c r="A254" s="2"/>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16"/>
      <c r="AG254" s="16"/>
    </row>
    <row r="255" spans="1:33" ht="13.2">
      <c r="A255" s="2"/>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16"/>
      <c r="AG255" s="16"/>
    </row>
    <row r="256" spans="1:33" ht="13.2">
      <c r="A256" s="2"/>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16"/>
      <c r="AG256" s="16"/>
    </row>
    <row r="257" spans="1:33" ht="13.2">
      <c r="A257" s="2"/>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16"/>
      <c r="AG257" s="16"/>
    </row>
    <row r="258" spans="1:33" ht="13.2">
      <c r="A258" s="2"/>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16"/>
      <c r="AG258" s="16"/>
    </row>
    <row r="259" spans="1:33" ht="13.2">
      <c r="A259" s="2"/>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16"/>
      <c r="AG259" s="16"/>
    </row>
    <row r="260" spans="1:33" ht="13.2">
      <c r="A260" s="2"/>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16"/>
      <c r="AG260" s="16"/>
    </row>
    <row r="261" spans="1:33" ht="13.2">
      <c r="A261" s="2"/>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16"/>
      <c r="AG261" s="16"/>
    </row>
    <row r="262" spans="1:33" ht="13.2">
      <c r="A262" s="2"/>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16"/>
      <c r="AG262" s="16"/>
    </row>
    <row r="263" spans="1:33" ht="13.2">
      <c r="A263" s="2"/>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16"/>
      <c r="AG263" s="16"/>
    </row>
    <row r="264" spans="1:33" ht="13.2">
      <c r="A264" s="2"/>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16"/>
      <c r="AG264" s="16"/>
    </row>
    <row r="265" spans="1:33" ht="13.2">
      <c r="A265" s="2"/>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16"/>
      <c r="AG265" s="16"/>
    </row>
    <row r="266" spans="1:33" ht="13.2">
      <c r="A266" s="2"/>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16"/>
      <c r="AG266" s="16"/>
    </row>
    <row r="267" spans="1:33" ht="13.2">
      <c r="A267" s="2"/>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16"/>
      <c r="AG267" s="16"/>
    </row>
    <row r="268" spans="1:33" ht="13.2">
      <c r="A268" s="2"/>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16"/>
      <c r="AG268" s="16"/>
    </row>
    <row r="269" spans="1:33" ht="13.2">
      <c r="A269" s="2"/>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16"/>
      <c r="AG269" s="16"/>
    </row>
    <row r="270" spans="1:33" ht="13.2">
      <c r="A270" s="2"/>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16"/>
      <c r="AG270" s="16"/>
    </row>
    <row r="271" spans="1:33" ht="13.2">
      <c r="A271" s="2"/>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16"/>
      <c r="AG271" s="16"/>
    </row>
    <row r="272" spans="1:33" ht="13.2">
      <c r="A272" s="2"/>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16"/>
      <c r="AG272" s="16"/>
    </row>
    <row r="273" spans="1:33" ht="13.2">
      <c r="A273" s="2"/>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16"/>
      <c r="AG273" s="16"/>
    </row>
    <row r="274" spans="1:33" ht="13.2">
      <c r="A274" s="2"/>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16"/>
      <c r="AG274" s="16"/>
    </row>
    <row r="275" spans="1:33" ht="13.2">
      <c r="A275" s="2"/>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16"/>
      <c r="AG275" s="16"/>
    </row>
    <row r="276" spans="1:33" ht="13.2">
      <c r="A276" s="2"/>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16"/>
      <c r="AG276" s="16"/>
    </row>
    <row r="277" spans="1:33" ht="13.2">
      <c r="A277" s="2"/>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16"/>
      <c r="AG277" s="16"/>
    </row>
    <row r="278" spans="1:33" ht="13.2">
      <c r="A278" s="2"/>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16"/>
      <c r="AG278" s="16"/>
    </row>
    <row r="279" spans="1:33" ht="13.2">
      <c r="A279" s="2"/>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16"/>
      <c r="AG279" s="16"/>
    </row>
    <row r="280" spans="1:33" ht="13.2">
      <c r="A280" s="2"/>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16"/>
      <c r="AG280" s="16"/>
    </row>
    <row r="281" spans="1:33" ht="13.2">
      <c r="A281" s="2"/>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16"/>
      <c r="AG281" s="16"/>
    </row>
    <row r="282" spans="1:33" ht="13.2">
      <c r="A282" s="2"/>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16"/>
      <c r="AG282" s="16"/>
    </row>
    <row r="283" spans="1:33" ht="13.2">
      <c r="A283" s="2"/>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16"/>
      <c r="AG283" s="16"/>
    </row>
    <row r="284" spans="1:33" ht="13.2">
      <c r="A284" s="2"/>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16"/>
      <c r="AG284" s="16"/>
    </row>
    <row r="285" spans="1:33" ht="13.2">
      <c r="A285" s="2"/>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16"/>
      <c r="AG285" s="16"/>
    </row>
    <row r="286" spans="1:33" ht="13.2">
      <c r="A286" s="2"/>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16"/>
      <c r="AG286" s="16"/>
    </row>
    <row r="287" spans="1:33" ht="13.2">
      <c r="A287" s="2"/>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16"/>
      <c r="AG287" s="16"/>
    </row>
    <row r="288" spans="1:33" ht="13.2">
      <c r="A288" s="2"/>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16"/>
      <c r="AG288" s="16"/>
    </row>
    <row r="289" spans="1:33" ht="13.2">
      <c r="A289" s="2"/>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16"/>
      <c r="AG289" s="16"/>
    </row>
    <row r="290" spans="1:33" ht="13.2">
      <c r="A290" s="2"/>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16"/>
      <c r="AG290" s="16"/>
    </row>
    <row r="291" spans="1:33" ht="13.2">
      <c r="A291" s="2"/>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16"/>
      <c r="AG291" s="16"/>
    </row>
    <row r="292" spans="1:33" ht="13.2">
      <c r="A292" s="2"/>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16"/>
      <c r="AG292" s="16"/>
    </row>
    <row r="293" spans="1:33" ht="13.2">
      <c r="A293" s="2"/>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16"/>
      <c r="AG293" s="16"/>
    </row>
    <row r="294" spans="1:33" ht="13.2">
      <c r="A294" s="2"/>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16"/>
      <c r="AG294" s="16"/>
    </row>
    <row r="295" spans="1:33" ht="13.2">
      <c r="A295" s="2"/>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16"/>
      <c r="AG295" s="16"/>
    </row>
    <row r="296" spans="1:33" ht="13.2">
      <c r="A296" s="2"/>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16"/>
      <c r="AG296" s="16"/>
    </row>
    <row r="297" spans="1:33" ht="13.2">
      <c r="A297" s="2"/>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16"/>
      <c r="AG297" s="16"/>
    </row>
    <row r="298" spans="1:33" ht="13.2">
      <c r="A298" s="2"/>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16"/>
      <c r="AG298" s="16"/>
    </row>
    <row r="299" spans="1:33" ht="13.2">
      <c r="A299" s="2"/>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16"/>
      <c r="AG299" s="16"/>
    </row>
    <row r="300" spans="1:33" ht="13.2">
      <c r="A300" s="2"/>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16"/>
      <c r="AG300" s="16"/>
    </row>
    <row r="301" spans="1:33" ht="13.2">
      <c r="A301" s="2"/>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16"/>
      <c r="AG301" s="16"/>
    </row>
    <row r="302" spans="1:33" ht="13.2">
      <c r="A302" s="2"/>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16"/>
      <c r="AG302" s="16"/>
    </row>
    <row r="303" spans="1:33" ht="13.2">
      <c r="A303" s="2"/>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16"/>
      <c r="AG303" s="16"/>
    </row>
    <row r="304" spans="1:33" ht="13.2">
      <c r="A304" s="2"/>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16"/>
      <c r="AG304" s="16"/>
    </row>
    <row r="305" spans="1:33" ht="13.2">
      <c r="A305" s="2"/>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16"/>
      <c r="AG305" s="16"/>
    </row>
    <row r="306" spans="1:33" ht="13.2">
      <c r="A306" s="2"/>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16"/>
      <c r="AG306" s="16"/>
    </row>
    <row r="307" spans="1:33" ht="13.2">
      <c r="A307" s="2"/>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16"/>
      <c r="AG307" s="16"/>
    </row>
    <row r="308" spans="1:33" ht="13.2">
      <c r="A308" s="2"/>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16"/>
      <c r="AG308" s="16"/>
    </row>
    <row r="309" spans="1:33" ht="13.2">
      <c r="A309" s="2"/>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16"/>
      <c r="AG309" s="16"/>
    </row>
    <row r="310" spans="1:33" ht="13.2">
      <c r="A310" s="2"/>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16"/>
      <c r="AG310" s="16"/>
    </row>
    <row r="311" spans="1:33" ht="13.2">
      <c r="A311" s="2"/>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16"/>
      <c r="AG311" s="16"/>
    </row>
    <row r="312" spans="1:33" ht="13.2">
      <c r="A312" s="2"/>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16"/>
      <c r="AG312" s="16"/>
    </row>
    <row r="313" spans="1:33" ht="13.2">
      <c r="A313" s="2"/>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16"/>
      <c r="AG313" s="16"/>
    </row>
    <row r="314" spans="1:33" ht="13.2">
      <c r="A314" s="2"/>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16"/>
      <c r="AG314" s="16"/>
    </row>
    <row r="315" spans="1:33" ht="13.2">
      <c r="A315" s="2"/>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16"/>
      <c r="AG315" s="16"/>
    </row>
    <row r="316" spans="1:33" ht="13.2">
      <c r="A316" s="2"/>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16"/>
      <c r="AG316" s="16"/>
    </row>
    <row r="317" spans="1:33" ht="13.2">
      <c r="A317" s="2"/>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16"/>
      <c r="AG317" s="16"/>
    </row>
    <row r="318" spans="1:33" ht="13.2">
      <c r="A318" s="2"/>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16"/>
      <c r="AG318" s="16"/>
    </row>
    <row r="319" spans="1:33" ht="13.2">
      <c r="A319" s="2"/>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16"/>
      <c r="AG319" s="16"/>
    </row>
    <row r="320" spans="1:33" ht="13.2">
      <c r="A320" s="2"/>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16"/>
      <c r="AG320" s="16"/>
    </row>
    <row r="321" spans="1:33" ht="13.2">
      <c r="A321" s="2"/>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16"/>
      <c r="AG321" s="16"/>
    </row>
    <row r="322" spans="1:33" ht="13.2">
      <c r="A322" s="2"/>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16"/>
      <c r="AG322" s="16"/>
    </row>
    <row r="323" spans="1:33" ht="13.2">
      <c r="A323" s="2"/>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16"/>
      <c r="AG323" s="16"/>
    </row>
    <row r="324" spans="1:33" ht="13.2">
      <c r="A324" s="2"/>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16"/>
      <c r="AG324" s="16"/>
    </row>
    <row r="325" spans="1:33" ht="13.2">
      <c r="A325" s="2"/>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16"/>
      <c r="AG325" s="16"/>
    </row>
    <row r="326" spans="1:33" ht="13.2">
      <c r="A326" s="2"/>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16"/>
      <c r="AG326" s="16"/>
    </row>
    <row r="327" spans="1:33" ht="13.2">
      <c r="A327" s="2"/>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16"/>
      <c r="AG327" s="16"/>
    </row>
    <row r="328" spans="1:33" ht="13.2">
      <c r="A328" s="2"/>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16"/>
      <c r="AG328" s="16"/>
    </row>
    <row r="329" spans="1:33" ht="13.2">
      <c r="A329" s="2"/>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16"/>
      <c r="AG329" s="16"/>
    </row>
    <row r="330" spans="1:33" ht="13.2">
      <c r="A330" s="2"/>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16"/>
      <c r="AG330" s="16"/>
    </row>
    <row r="331" spans="1:33" ht="13.2">
      <c r="A331" s="2"/>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16"/>
      <c r="AG331" s="16"/>
    </row>
    <row r="332" spans="1:33" ht="13.2">
      <c r="A332" s="2"/>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16"/>
      <c r="AG332" s="16"/>
    </row>
    <row r="333" spans="1:33" ht="13.2">
      <c r="A333" s="2"/>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16"/>
      <c r="AG333" s="16"/>
    </row>
    <row r="334" spans="1:33" ht="13.2">
      <c r="A334" s="2"/>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16"/>
      <c r="AG334" s="16"/>
    </row>
    <row r="335" spans="1:33" ht="13.2">
      <c r="A335" s="2"/>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16"/>
      <c r="AG335" s="16"/>
    </row>
    <row r="336" spans="1:33" ht="13.2">
      <c r="A336" s="2"/>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16"/>
      <c r="AG336" s="16"/>
    </row>
    <row r="337" spans="1:33" ht="13.2">
      <c r="A337" s="2"/>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16"/>
      <c r="AG337" s="16"/>
    </row>
    <row r="338" spans="1:33" ht="13.2">
      <c r="A338" s="2"/>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16"/>
      <c r="AG338" s="16"/>
    </row>
    <row r="339" spans="1:33" ht="13.2">
      <c r="A339" s="2"/>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16"/>
      <c r="AG339" s="16"/>
    </row>
    <row r="340" spans="1:33" ht="13.2">
      <c r="A340" s="2"/>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16"/>
      <c r="AG340" s="16"/>
    </row>
    <row r="341" spans="1:33" ht="13.2">
      <c r="A341" s="2"/>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16"/>
      <c r="AG341" s="16"/>
    </row>
    <row r="342" spans="1:33" ht="13.2">
      <c r="A342" s="2"/>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16"/>
      <c r="AG342" s="16"/>
    </row>
    <row r="343" spans="1:33" ht="13.2">
      <c r="A343" s="2"/>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16"/>
      <c r="AG343" s="16"/>
    </row>
    <row r="344" spans="1:33" ht="13.2">
      <c r="A344" s="2"/>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16"/>
      <c r="AG344" s="16"/>
    </row>
    <row r="345" spans="1:33" ht="13.2">
      <c r="A345" s="2"/>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16"/>
      <c r="AG345" s="16"/>
    </row>
    <row r="346" spans="1:33" ht="13.2">
      <c r="A346" s="2"/>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16"/>
      <c r="AG346" s="16"/>
    </row>
    <row r="347" spans="1:33" ht="13.2">
      <c r="A347" s="2"/>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16"/>
      <c r="AG347" s="16"/>
    </row>
    <row r="348" spans="1:33" ht="13.2">
      <c r="A348" s="2"/>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16"/>
      <c r="AG348" s="16"/>
    </row>
    <row r="349" spans="1:33" ht="13.2">
      <c r="A349" s="2"/>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16"/>
      <c r="AG349" s="16"/>
    </row>
    <row r="350" spans="1:33" ht="13.2">
      <c r="A350" s="2"/>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16"/>
      <c r="AG350" s="16"/>
    </row>
    <row r="351" spans="1:33" ht="13.2">
      <c r="A351" s="2"/>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16"/>
      <c r="AG351" s="16"/>
    </row>
    <row r="352" spans="1:33" ht="13.2">
      <c r="A352" s="2"/>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16"/>
      <c r="AG352" s="16"/>
    </row>
    <row r="353" spans="1:33" ht="13.2">
      <c r="A353" s="2"/>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16"/>
      <c r="AG353" s="16"/>
    </row>
    <row r="354" spans="1:33" ht="13.2">
      <c r="A354" s="2"/>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16"/>
      <c r="AG354" s="16"/>
    </row>
    <row r="355" spans="1:33" ht="13.2">
      <c r="A355" s="2"/>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16"/>
      <c r="AG355" s="16"/>
    </row>
    <row r="356" spans="1:33" ht="13.2">
      <c r="A356" s="2"/>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16"/>
      <c r="AG356" s="16"/>
    </row>
    <row r="357" spans="1:33" ht="13.2">
      <c r="A357" s="2"/>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16"/>
      <c r="AG357" s="16"/>
    </row>
    <row r="358" spans="1:33" ht="13.2">
      <c r="A358" s="2"/>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16"/>
      <c r="AG358" s="16"/>
    </row>
    <row r="359" spans="1:33" ht="13.2">
      <c r="A359" s="2"/>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16"/>
      <c r="AG359" s="16"/>
    </row>
    <row r="360" spans="1:33" ht="13.2">
      <c r="A360" s="2"/>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16"/>
      <c r="AG360" s="16"/>
    </row>
    <row r="361" spans="1:33" ht="13.2">
      <c r="A361" s="2"/>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16"/>
      <c r="AG361" s="16"/>
    </row>
    <row r="362" spans="1:33" ht="13.2">
      <c r="A362" s="2"/>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16"/>
      <c r="AG362" s="16"/>
    </row>
    <row r="363" spans="1:33" ht="13.2">
      <c r="A363" s="2"/>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16"/>
      <c r="AG363" s="16"/>
    </row>
    <row r="364" spans="1:33" ht="13.2">
      <c r="A364" s="2"/>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16"/>
      <c r="AG364" s="16"/>
    </row>
    <row r="365" spans="1:33" ht="13.2">
      <c r="A365" s="2"/>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16"/>
      <c r="AG365" s="16"/>
    </row>
    <row r="366" spans="1:33" ht="13.2">
      <c r="A366" s="2"/>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16"/>
      <c r="AG366" s="16"/>
    </row>
    <row r="367" spans="1:33" ht="13.2">
      <c r="A367" s="2"/>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16"/>
      <c r="AG367" s="16"/>
    </row>
    <row r="368" spans="1:33" ht="13.2">
      <c r="A368" s="2"/>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16"/>
      <c r="AG368" s="16"/>
    </row>
    <row r="369" spans="1:33" ht="13.2">
      <c r="A369" s="2"/>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16"/>
      <c r="AG369" s="16"/>
    </row>
    <row r="370" spans="1:33" ht="13.2">
      <c r="A370" s="2"/>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16"/>
      <c r="AG370" s="16"/>
    </row>
    <row r="371" spans="1:33" ht="13.2">
      <c r="A371" s="2"/>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16"/>
      <c r="AG371" s="16"/>
    </row>
    <row r="372" spans="1:33" ht="13.2">
      <c r="A372" s="2"/>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16"/>
      <c r="AG372" s="16"/>
    </row>
    <row r="373" spans="1:33" ht="13.2">
      <c r="A373" s="2"/>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16"/>
      <c r="AG373" s="16"/>
    </row>
    <row r="374" spans="1:33" ht="13.2">
      <c r="A374" s="2"/>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16"/>
      <c r="AG374" s="16"/>
    </row>
    <row r="375" spans="1:33" ht="13.2">
      <c r="A375" s="2"/>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16"/>
      <c r="AG375" s="16"/>
    </row>
    <row r="376" spans="1:33" ht="13.2">
      <c r="A376" s="2"/>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16"/>
      <c r="AG376" s="16"/>
    </row>
    <row r="377" spans="1:33" ht="13.2">
      <c r="A377" s="2"/>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16"/>
      <c r="AG377" s="16"/>
    </row>
    <row r="378" spans="1:33" ht="13.2">
      <c r="A378" s="2"/>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16"/>
      <c r="AG378" s="16"/>
    </row>
    <row r="379" spans="1:33" ht="13.2">
      <c r="A379" s="2"/>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16"/>
      <c r="AG379" s="16"/>
    </row>
    <row r="380" spans="1:33" ht="13.2">
      <c r="A380" s="2"/>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16"/>
      <c r="AG380" s="16"/>
    </row>
    <row r="381" spans="1:33" ht="13.2">
      <c r="A381" s="2"/>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16"/>
      <c r="AG381" s="16"/>
    </row>
    <row r="382" spans="1:33" ht="13.2">
      <c r="A382" s="2"/>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16"/>
      <c r="AG382" s="16"/>
    </row>
    <row r="383" spans="1:33" ht="13.2">
      <c r="A383" s="2"/>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16"/>
      <c r="AG383" s="16"/>
    </row>
    <row r="384" spans="1:33" ht="13.2">
      <c r="A384" s="2"/>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16"/>
      <c r="AG384" s="16"/>
    </row>
    <row r="385" spans="1:33" ht="13.2">
      <c r="A385" s="2"/>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16"/>
      <c r="AG385" s="16"/>
    </row>
    <row r="386" spans="1:33" ht="13.2">
      <c r="A386" s="2"/>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16"/>
      <c r="AG386" s="16"/>
    </row>
    <row r="387" spans="1:33" ht="13.2">
      <c r="A387" s="2"/>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16"/>
      <c r="AG387" s="16"/>
    </row>
    <row r="388" spans="1:33" ht="13.2">
      <c r="A388" s="2"/>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16"/>
      <c r="AG388" s="16"/>
    </row>
    <row r="389" spans="1:33" ht="13.2">
      <c r="A389" s="2"/>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16"/>
      <c r="AG389" s="16"/>
    </row>
    <row r="390" spans="1:33" ht="13.2">
      <c r="A390" s="2"/>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16"/>
      <c r="AG390" s="16"/>
    </row>
    <row r="391" spans="1:33" ht="13.2">
      <c r="A391" s="2"/>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16"/>
      <c r="AG391" s="16"/>
    </row>
    <row r="392" spans="1:33" ht="13.2">
      <c r="A392" s="2"/>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16"/>
      <c r="AG392" s="16"/>
    </row>
    <row r="393" spans="1:33" ht="13.2">
      <c r="A393" s="2"/>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16"/>
      <c r="AG393" s="16"/>
    </row>
    <row r="394" spans="1:33" ht="13.2">
      <c r="A394" s="2"/>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16"/>
      <c r="AG394" s="16"/>
    </row>
    <row r="395" spans="1:33" ht="13.2">
      <c r="A395" s="2"/>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16"/>
      <c r="AG395" s="16"/>
    </row>
    <row r="396" spans="1:33" ht="13.2">
      <c r="A396" s="2"/>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16"/>
      <c r="AG396" s="16"/>
    </row>
    <row r="397" spans="1:33" ht="13.2">
      <c r="A397" s="2"/>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16"/>
      <c r="AG397" s="16"/>
    </row>
    <row r="398" spans="1:33" ht="13.2">
      <c r="A398" s="2"/>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16"/>
      <c r="AG398" s="16"/>
    </row>
    <row r="399" spans="1:33" ht="13.2">
      <c r="A399" s="2"/>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16"/>
      <c r="AG399" s="16"/>
    </row>
    <row r="400" spans="1:33" ht="13.2">
      <c r="A400" s="2"/>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16"/>
      <c r="AG400" s="16"/>
    </row>
    <row r="401" spans="1:33" ht="13.2">
      <c r="A401" s="2"/>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16"/>
      <c r="AG401" s="16"/>
    </row>
    <row r="402" spans="1:33" ht="13.2">
      <c r="A402" s="2"/>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16"/>
      <c r="AG402" s="16"/>
    </row>
    <row r="403" spans="1:33" ht="13.2">
      <c r="A403" s="2"/>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16"/>
      <c r="AG403" s="16"/>
    </row>
    <row r="404" spans="1:33" ht="13.2">
      <c r="A404" s="2"/>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16"/>
      <c r="AG404" s="16"/>
    </row>
    <row r="405" spans="1:33" ht="13.2">
      <c r="A405" s="2"/>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16"/>
      <c r="AG405" s="16"/>
    </row>
    <row r="406" spans="1:33" ht="13.2">
      <c r="A406" s="2"/>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16"/>
      <c r="AG406" s="16"/>
    </row>
    <row r="407" spans="1:33" ht="13.2">
      <c r="A407" s="2"/>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16"/>
      <c r="AG407" s="16"/>
    </row>
    <row r="408" spans="1:33" ht="13.2">
      <c r="A408" s="2"/>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16"/>
      <c r="AG408" s="16"/>
    </row>
    <row r="409" spans="1:33" ht="13.2">
      <c r="A409" s="2"/>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16"/>
      <c r="AG409" s="16"/>
    </row>
    <row r="410" spans="1:33" ht="13.2">
      <c r="A410" s="2"/>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16"/>
      <c r="AG410" s="16"/>
    </row>
    <row r="411" spans="1:33" ht="13.2">
      <c r="A411" s="2"/>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16"/>
      <c r="AG411" s="16"/>
    </row>
    <row r="412" spans="1:33" ht="13.2">
      <c r="A412" s="2"/>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16"/>
      <c r="AG412" s="16"/>
    </row>
    <row r="413" spans="1:33" ht="13.2">
      <c r="A413" s="2"/>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16"/>
      <c r="AG413" s="16"/>
    </row>
    <row r="414" spans="1:33" ht="13.2">
      <c r="A414" s="2"/>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16"/>
      <c r="AG414" s="16"/>
    </row>
    <row r="415" spans="1:33" ht="13.2">
      <c r="A415" s="2"/>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16"/>
      <c r="AG415" s="16"/>
    </row>
    <row r="416" spans="1:33" ht="13.2">
      <c r="A416" s="2"/>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16"/>
      <c r="AG416" s="16"/>
    </row>
    <row r="417" spans="1:33" ht="13.2">
      <c r="A417" s="2"/>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16"/>
      <c r="AG417" s="16"/>
    </row>
    <row r="418" spans="1:33" ht="13.2">
      <c r="A418" s="2"/>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16"/>
      <c r="AG418" s="16"/>
    </row>
    <row r="419" spans="1:33" ht="13.2">
      <c r="A419" s="2"/>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16"/>
      <c r="AG419" s="16"/>
    </row>
    <row r="420" spans="1:33" ht="13.2">
      <c r="A420" s="2"/>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16"/>
      <c r="AG420" s="16"/>
    </row>
    <row r="421" spans="1:33" ht="13.2">
      <c r="A421" s="2"/>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16"/>
      <c r="AG421" s="16"/>
    </row>
    <row r="422" spans="1:33" ht="13.2">
      <c r="A422" s="2"/>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16"/>
      <c r="AG422" s="16"/>
    </row>
    <row r="423" spans="1:33" ht="13.2">
      <c r="A423" s="2"/>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16"/>
      <c r="AG423" s="16"/>
    </row>
    <row r="424" spans="1:33" ht="13.2">
      <c r="A424" s="2"/>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16"/>
      <c r="AG424" s="16"/>
    </row>
    <row r="425" spans="1:33" ht="13.2">
      <c r="A425" s="2"/>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16"/>
      <c r="AG425" s="16"/>
    </row>
    <row r="426" spans="1:33" ht="13.2">
      <c r="A426" s="2"/>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16"/>
      <c r="AG426" s="16"/>
    </row>
    <row r="427" spans="1:33" ht="13.2">
      <c r="A427" s="2"/>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16"/>
      <c r="AG427" s="16"/>
    </row>
    <row r="428" spans="1:33" ht="13.2">
      <c r="A428" s="2"/>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16"/>
      <c r="AG428" s="16"/>
    </row>
    <row r="429" spans="1:33" ht="13.2">
      <c r="A429" s="2"/>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16"/>
      <c r="AG429" s="16"/>
    </row>
    <row r="430" spans="1:33" ht="13.2">
      <c r="A430" s="2"/>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16"/>
      <c r="AG430" s="16"/>
    </row>
    <row r="431" spans="1:33" ht="13.2">
      <c r="A431" s="2"/>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16"/>
      <c r="AG431" s="16"/>
    </row>
    <row r="432" spans="1:33" ht="13.2">
      <c r="A432" s="2"/>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16"/>
      <c r="AG432" s="16"/>
    </row>
    <row r="433" spans="1:33" ht="13.2">
      <c r="A433" s="2"/>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16"/>
      <c r="AG433" s="16"/>
    </row>
    <row r="434" spans="1:33" ht="13.2">
      <c r="A434" s="2"/>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16"/>
      <c r="AG434" s="16"/>
    </row>
    <row r="435" spans="1:33" ht="13.2">
      <c r="A435" s="2"/>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16"/>
      <c r="AG435" s="16"/>
    </row>
    <row r="436" spans="1:33" ht="13.2">
      <c r="A436" s="2"/>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16"/>
      <c r="AG436" s="16"/>
    </row>
    <row r="437" spans="1:33" ht="13.2">
      <c r="A437" s="2"/>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16"/>
      <c r="AG437" s="16"/>
    </row>
    <row r="438" spans="1:33" ht="13.2">
      <c r="A438" s="2"/>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16"/>
      <c r="AG438" s="16"/>
    </row>
    <row r="439" spans="1:33" ht="13.2">
      <c r="A439" s="2"/>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16"/>
      <c r="AG439" s="16"/>
    </row>
    <row r="440" spans="1:33" ht="13.2">
      <c r="A440" s="2"/>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16"/>
      <c r="AG440" s="16"/>
    </row>
    <row r="441" spans="1:33" ht="13.2">
      <c r="A441" s="2"/>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16"/>
      <c r="AG441" s="16"/>
    </row>
    <row r="442" spans="1:33" ht="13.2">
      <c r="A442" s="2"/>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16"/>
      <c r="AG442" s="16"/>
    </row>
    <row r="443" spans="1:33" ht="13.2">
      <c r="A443" s="2"/>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16"/>
      <c r="AG443" s="16"/>
    </row>
    <row r="444" spans="1:33" ht="13.2">
      <c r="A444" s="2"/>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16"/>
      <c r="AG444" s="16"/>
    </row>
    <row r="445" spans="1:33" ht="13.2">
      <c r="A445" s="2"/>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16"/>
      <c r="AG445" s="16"/>
    </row>
    <row r="446" spans="1:33" ht="13.2">
      <c r="A446" s="2"/>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16"/>
      <c r="AG446" s="16"/>
    </row>
    <row r="447" spans="1:33" ht="13.2">
      <c r="A447" s="2"/>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16"/>
      <c r="AG447" s="16"/>
    </row>
    <row r="448" spans="1:33" ht="13.2">
      <c r="A448" s="2"/>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16"/>
      <c r="AG448" s="16"/>
    </row>
    <row r="449" spans="1:33" ht="13.2">
      <c r="A449" s="2"/>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16"/>
      <c r="AG449" s="16"/>
    </row>
    <row r="450" spans="1:33" ht="13.2">
      <c r="A450" s="2"/>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16"/>
      <c r="AG450" s="16"/>
    </row>
    <row r="451" spans="1:33" ht="13.2">
      <c r="A451" s="2"/>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16"/>
      <c r="AG451" s="16"/>
    </row>
    <row r="452" spans="1:33" ht="13.2">
      <c r="A452" s="2"/>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16"/>
      <c r="AG452" s="16"/>
    </row>
    <row r="453" spans="1:33" ht="13.2">
      <c r="A453" s="2"/>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16"/>
      <c r="AG453" s="16"/>
    </row>
    <row r="454" spans="1:33" ht="13.2">
      <c r="A454" s="2"/>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16"/>
      <c r="AG454" s="16"/>
    </row>
    <row r="455" spans="1:33" ht="13.2">
      <c r="A455" s="2"/>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16"/>
      <c r="AG455" s="16"/>
    </row>
    <row r="456" spans="1:33" ht="13.2">
      <c r="A456" s="2"/>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16"/>
      <c r="AG456" s="16"/>
    </row>
    <row r="457" spans="1:33" ht="13.2">
      <c r="A457" s="2"/>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16"/>
      <c r="AG457" s="16"/>
    </row>
    <row r="458" spans="1:33" ht="13.2">
      <c r="A458" s="2"/>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16"/>
      <c r="AG458" s="16"/>
    </row>
    <row r="459" spans="1:33" ht="13.2">
      <c r="A459" s="2"/>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16"/>
      <c r="AG459" s="16"/>
    </row>
    <row r="460" spans="1:33" ht="13.2">
      <c r="A460" s="2"/>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16"/>
      <c r="AG460" s="16"/>
    </row>
    <row r="461" spans="1:33" ht="13.2">
      <c r="A461" s="2"/>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16"/>
      <c r="AG461" s="16"/>
    </row>
    <row r="462" spans="1:33" ht="13.2">
      <c r="A462" s="2"/>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16"/>
      <c r="AG462" s="16"/>
    </row>
    <row r="463" spans="1:33" ht="13.2">
      <c r="A463" s="2"/>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16"/>
      <c r="AG463" s="16"/>
    </row>
    <row r="464" spans="1:33" ht="13.2">
      <c r="A464" s="2"/>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16"/>
      <c r="AG464" s="16"/>
    </row>
    <row r="465" spans="1:33" ht="13.2">
      <c r="A465" s="2"/>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16"/>
      <c r="AG465" s="16"/>
    </row>
    <row r="466" spans="1:33" ht="13.2">
      <c r="A466" s="2"/>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16"/>
      <c r="AG466" s="16"/>
    </row>
    <row r="467" spans="1:33" ht="13.2">
      <c r="A467" s="2"/>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16"/>
      <c r="AG467" s="16"/>
    </row>
    <row r="468" spans="1:33" ht="13.2">
      <c r="A468" s="2"/>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16"/>
      <c r="AG468" s="16"/>
    </row>
    <row r="469" spans="1:33" ht="13.2">
      <c r="A469" s="2"/>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16"/>
      <c r="AG469" s="16"/>
    </row>
    <row r="470" spans="1:33" ht="13.2">
      <c r="A470" s="2"/>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16"/>
      <c r="AG470" s="16"/>
    </row>
    <row r="471" spans="1:33" ht="13.2">
      <c r="A471" s="2"/>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16"/>
      <c r="AG471" s="16"/>
    </row>
    <row r="472" spans="1:33" ht="13.2">
      <c r="A472" s="2"/>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16"/>
      <c r="AG472" s="16"/>
    </row>
    <row r="473" spans="1:33" ht="13.2">
      <c r="A473" s="2"/>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16"/>
      <c r="AG473" s="16"/>
    </row>
    <row r="474" spans="1:33" ht="13.2">
      <c r="A474" s="2"/>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16"/>
      <c r="AG474" s="16"/>
    </row>
    <row r="475" spans="1:33" ht="13.2">
      <c r="A475" s="2"/>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16"/>
      <c r="AG475" s="16"/>
    </row>
    <row r="476" spans="1:33" ht="13.2">
      <c r="A476" s="2"/>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16"/>
      <c r="AG476" s="16"/>
    </row>
    <row r="477" spans="1:33" ht="13.2">
      <c r="A477" s="2"/>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16"/>
      <c r="AG477" s="16"/>
    </row>
    <row r="478" spans="1:33" ht="13.2">
      <c r="A478" s="2"/>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16"/>
      <c r="AG478" s="16"/>
    </row>
    <row r="479" spans="1:33" ht="13.2">
      <c r="A479" s="2"/>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16"/>
      <c r="AG479" s="16"/>
    </row>
    <row r="480" spans="1:33" ht="13.2">
      <c r="A480" s="2"/>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16"/>
      <c r="AG480" s="16"/>
    </row>
    <row r="481" spans="1:33" ht="13.2">
      <c r="A481" s="2"/>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16"/>
      <c r="AG481" s="16"/>
    </row>
    <row r="482" spans="1:33" ht="13.2">
      <c r="A482" s="2"/>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16"/>
      <c r="AG482" s="16"/>
    </row>
    <row r="483" spans="1:33" ht="13.2">
      <c r="A483" s="2"/>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16"/>
      <c r="AG483" s="16"/>
    </row>
    <row r="484" spans="1:33" ht="13.2">
      <c r="A484" s="2"/>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16"/>
      <c r="AG484" s="16"/>
    </row>
    <row r="485" spans="1:33" ht="13.2">
      <c r="A485" s="2"/>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16"/>
      <c r="AG485" s="16"/>
    </row>
    <row r="486" spans="1:33" ht="13.2">
      <c r="A486" s="2"/>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16"/>
      <c r="AG486" s="16"/>
    </row>
    <row r="487" spans="1:33" ht="13.2">
      <c r="A487" s="2"/>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16"/>
      <c r="AG487" s="16"/>
    </row>
    <row r="488" spans="1:33" ht="13.2">
      <c r="A488" s="2"/>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16"/>
      <c r="AG488" s="16"/>
    </row>
    <row r="489" spans="1:33" ht="13.2">
      <c r="A489" s="2"/>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16"/>
      <c r="AG489" s="16"/>
    </row>
    <row r="490" spans="1:33" ht="13.2">
      <c r="A490" s="2"/>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16"/>
      <c r="AG490" s="16"/>
    </row>
    <row r="491" spans="1:33" ht="13.2">
      <c r="A491" s="2"/>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16"/>
      <c r="AG491" s="16"/>
    </row>
    <row r="492" spans="1:33" ht="13.2">
      <c r="A492" s="2"/>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16"/>
      <c r="AG492" s="16"/>
    </row>
    <row r="493" spans="1:33" ht="13.2">
      <c r="A493" s="2"/>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16"/>
      <c r="AG493" s="16"/>
    </row>
    <row r="494" spans="1:33" ht="13.2">
      <c r="A494" s="2"/>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16"/>
      <c r="AG494" s="16"/>
    </row>
    <row r="495" spans="1:33" ht="13.2">
      <c r="A495" s="2"/>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16"/>
      <c r="AG495" s="16"/>
    </row>
    <row r="496" spans="1:33" ht="13.2">
      <c r="A496" s="2"/>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16"/>
      <c r="AG496" s="16"/>
    </row>
    <row r="497" spans="1:33" ht="13.2">
      <c r="A497" s="2"/>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16"/>
      <c r="AG497" s="16"/>
    </row>
    <row r="498" spans="1:33" ht="13.2">
      <c r="A498" s="2"/>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16"/>
      <c r="AG498" s="16"/>
    </row>
    <row r="499" spans="1:33" ht="13.2">
      <c r="A499" s="2"/>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16"/>
      <c r="AG499" s="16"/>
    </row>
    <row r="500" spans="1:33" ht="13.2">
      <c r="A500" s="2"/>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16"/>
      <c r="AG500" s="16"/>
    </row>
    <row r="501" spans="1:33" ht="13.2">
      <c r="A501" s="2"/>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16"/>
      <c r="AG501" s="16"/>
    </row>
    <row r="502" spans="1:33" ht="13.2">
      <c r="A502" s="2"/>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16"/>
      <c r="AG502" s="16"/>
    </row>
    <row r="503" spans="1:33" ht="13.2">
      <c r="A503" s="2"/>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16"/>
      <c r="AG503" s="16"/>
    </row>
    <row r="504" spans="1:33" ht="13.2">
      <c r="A504" s="2"/>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16"/>
      <c r="AG504" s="16"/>
    </row>
    <row r="505" spans="1:33" ht="13.2">
      <c r="A505" s="2"/>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16"/>
      <c r="AG505" s="16"/>
    </row>
    <row r="506" spans="1:33" ht="13.2">
      <c r="A506" s="2"/>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16"/>
      <c r="AG506" s="16"/>
    </row>
    <row r="507" spans="1:33" ht="13.2">
      <c r="A507" s="2"/>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16"/>
      <c r="AG507" s="16"/>
    </row>
    <row r="508" spans="1:33" ht="13.2">
      <c r="A508" s="2"/>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16"/>
      <c r="AG508" s="16"/>
    </row>
    <row r="509" spans="1:33" ht="13.2">
      <c r="A509" s="2"/>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16"/>
      <c r="AG509" s="16"/>
    </row>
    <row r="510" spans="1:33" ht="13.2">
      <c r="A510" s="2"/>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16"/>
      <c r="AG510" s="16"/>
    </row>
    <row r="511" spans="1:33" ht="13.2">
      <c r="A511" s="2"/>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16"/>
      <c r="AG511" s="16"/>
    </row>
    <row r="512" spans="1:33" ht="13.2">
      <c r="A512" s="2"/>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16"/>
      <c r="AG512" s="16"/>
    </row>
    <row r="513" spans="1:33" ht="13.2">
      <c r="A513" s="2"/>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16"/>
      <c r="AG513" s="16"/>
    </row>
    <row r="514" spans="1:33" ht="13.2">
      <c r="A514" s="2"/>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16"/>
      <c r="AG514" s="16"/>
    </row>
    <row r="515" spans="1:33" ht="13.2">
      <c r="A515" s="2"/>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16"/>
      <c r="AG515" s="16"/>
    </row>
    <row r="516" spans="1:33" ht="13.2">
      <c r="A516" s="2"/>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16"/>
      <c r="AG516" s="16"/>
    </row>
    <row r="517" spans="1:33" ht="13.2">
      <c r="A517" s="2"/>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16"/>
      <c r="AG517" s="16"/>
    </row>
    <row r="518" spans="1:33" ht="13.2">
      <c r="A518" s="2"/>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16"/>
      <c r="AG518" s="16"/>
    </row>
    <row r="519" spans="1:33" ht="13.2">
      <c r="A519" s="2"/>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16"/>
      <c r="AG519" s="16"/>
    </row>
    <row r="520" spans="1:33" ht="13.2">
      <c r="A520" s="2"/>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16"/>
      <c r="AG520" s="16"/>
    </row>
    <row r="521" spans="1:33" ht="13.2">
      <c r="A521" s="2"/>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16"/>
      <c r="AG521" s="16"/>
    </row>
    <row r="522" spans="1:33" ht="13.2">
      <c r="A522" s="2"/>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16"/>
      <c r="AG522" s="16"/>
    </row>
    <row r="523" spans="1:33" ht="13.2">
      <c r="A523" s="2"/>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16"/>
      <c r="AG523" s="16"/>
    </row>
    <row r="524" spans="1:33" ht="13.2">
      <c r="A524" s="2"/>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16"/>
      <c r="AG524" s="16"/>
    </row>
    <row r="525" spans="1:33" ht="13.2">
      <c r="A525" s="2"/>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16"/>
      <c r="AG525" s="16"/>
    </row>
    <row r="526" spans="1:33" ht="13.2">
      <c r="A526" s="2"/>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16"/>
      <c r="AG526" s="16"/>
    </row>
    <row r="527" spans="1:33" ht="13.2">
      <c r="A527" s="2"/>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16"/>
      <c r="AG527" s="16"/>
    </row>
    <row r="528" spans="1:33" ht="13.2">
      <c r="A528" s="2"/>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16"/>
      <c r="AG528" s="16"/>
    </row>
    <row r="529" spans="1:33" ht="13.2">
      <c r="A529" s="2"/>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16"/>
      <c r="AG529" s="16"/>
    </row>
    <row r="530" spans="1:33" ht="13.2">
      <c r="A530" s="2"/>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16"/>
      <c r="AG530" s="16"/>
    </row>
    <row r="531" spans="1:33" ht="13.2">
      <c r="A531" s="2"/>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16"/>
      <c r="AG531" s="16"/>
    </row>
    <row r="532" spans="1:33" ht="13.2">
      <c r="A532" s="2"/>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16"/>
      <c r="AG532" s="16"/>
    </row>
    <row r="533" spans="1:33" ht="13.2">
      <c r="A533" s="2"/>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16"/>
      <c r="AG533" s="16"/>
    </row>
    <row r="534" spans="1:33" ht="13.2">
      <c r="A534" s="2"/>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16"/>
      <c r="AG534" s="16"/>
    </row>
    <row r="535" spans="1:33" ht="13.2">
      <c r="A535" s="2"/>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16"/>
      <c r="AG535" s="16"/>
    </row>
    <row r="536" spans="1:33" ht="13.2">
      <c r="A536" s="2"/>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16"/>
      <c r="AG536" s="16"/>
    </row>
    <row r="537" spans="1:33" ht="13.2">
      <c r="A537" s="2"/>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16"/>
      <c r="AG537" s="16"/>
    </row>
    <row r="538" spans="1:33" ht="13.2">
      <c r="A538" s="2"/>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16"/>
      <c r="AG538" s="16"/>
    </row>
    <row r="539" spans="1:33" ht="13.2">
      <c r="A539" s="2"/>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16"/>
      <c r="AG539" s="16"/>
    </row>
    <row r="540" spans="1:33" ht="13.2">
      <c r="A540" s="2"/>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16"/>
      <c r="AG540" s="16"/>
    </row>
    <row r="541" spans="1:33" ht="13.2">
      <c r="A541" s="2"/>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16"/>
      <c r="AG541" s="16"/>
    </row>
    <row r="542" spans="1:33" ht="13.2">
      <c r="A542" s="2"/>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16"/>
      <c r="AG542" s="16"/>
    </row>
    <row r="543" spans="1:33" ht="13.2">
      <c r="A543" s="2"/>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16"/>
      <c r="AG543" s="16"/>
    </row>
    <row r="544" spans="1:33" ht="13.2">
      <c r="A544" s="2"/>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16"/>
      <c r="AG544" s="16"/>
    </row>
    <row r="545" spans="1:33" ht="13.2">
      <c r="A545" s="2"/>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16"/>
      <c r="AG545" s="16"/>
    </row>
    <row r="546" spans="1:33" ht="13.2">
      <c r="A546" s="2"/>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16"/>
      <c r="AG546" s="16"/>
    </row>
    <row r="547" spans="1:33" ht="13.2">
      <c r="A547" s="2"/>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16"/>
      <c r="AG547" s="16"/>
    </row>
    <row r="548" spans="1:33" ht="13.2">
      <c r="A548" s="2"/>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16"/>
      <c r="AG548" s="16"/>
    </row>
    <row r="549" spans="1:33" ht="13.2">
      <c r="A549" s="2"/>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16"/>
      <c r="AG549" s="16"/>
    </row>
    <row r="550" spans="1:33" ht="13.2">
      <c r="A550" s="2"/>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16"/>
      <c r="AG550" s="16"/>
    </row>
    <row r="551" spans="1:33" ht="13.2">
      <c r="A551" s="2"/>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16"/>
      <c r="AG551" s="16"/>
    </row>
    <row r="552" spans="1:33" ht="13.2">
      <c r="A552" s="2"/>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16"/>
      <c r="AG552" s="16"/>
    </row>
    <row r="553" spans="1:33" ht="13.2">
      <c r="A553" s="2"/>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16"/>
      <c r="AG553" s="16"/>
    </row>
    <row r="554" spans="1:33" ht="13.2">
      <c r="A554" s="2"/>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16"/>
      <c r="AG554" s="16"/>
    </row>
    <row r="555" spans="1:33" ht="13.2">
      <c r="A555" s="2"/>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16"/>
      <c r="AG555" s="16"/>
    </row>
    <row r="556" spans="1:33" ht="13.2">
      <c r="A556" s="2"/>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16"/>
      <c r="AG556" s="16"/>
    </row>
    <row r="557" spans="1:33" ht="13.2">
      <c r="A557" s="2"/>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16"/>
      <c r="AG557" s="16"/>
    </row>
    <row r="558" spans="1:33" ht="13.2">
      <c r="A558" s="2"/>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16"/>
      <c r="AG558" s="16"/>
    </row>
    <row r="559" spans="1:33" ht="13.2">
      <c r="A559" s="2"/>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16"/>
      <c r="AG559" s="16"/>
    </row>
    <row r="560" spans="1:33" ht="13.2">
      <c r="A560" s="2"/>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16"/>
      <c r="AG560" s="16"/>
    </row>
    <row r="561" spans="1:33" ht="13.2">
      <c r="A561" s="2"/>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16"/>
      <c r="AG561" s="16"/>
    </row>
    <row r="562" spans="1:33" ht="13.2">
      <c r="A562" s="2"/>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16"/>
      <c r="AG562" s="16"/>
    </row>
    <row r="563" spans="1:33" ht="13.2">
      <c r="A563" s="2"/>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16"/>
      <c r="AG563" s="16"/>
    </row>
    <row r="564" spans="1:33" ht="13.2">
      <c r="A564" s="2"/>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16"/>
      <c r="AG564" s="16"/>
    </row>
    <row r="565" spans="1:33" ht="13.2">
      <c r="A565" s="2"/>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16"/>
      <c r="AG565" s="16"/>
    </row>
    <row r="566" spans="1:33" ht="13.2">
      <c r="A566" s="2"/>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16"/>
      <c r="AG566" s="16"/>
    </row>
    <row r="567" spans="1:33" ht="13.2">
      <c r="A567" s="2"/>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16"/>
      <c r="AG567" s="16"/>
    </row>
    <row r="568" spans="1:33" ht="13.2">
      <c r="A568" s="2"/>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16"/>
      <c r="AG568" s="16"/>
    </row>
    <row r="569" spans="1:33" ht="13.2">
      <c r="A569" s="2"/>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16"/>
      <c r="AG569" s="16"/>
    </row>
    <row r="570" spans="1:33" ht="13.2">
      <c r="A570" s="2"/>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16"/>
      <c r="AG570" s="16"/>
    </row>
    <row r="571" spans="1:33" ht="13.2">
      <c r="A571" s="2"/>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16"/>
      <c r="AG571" s="16"/>
    </row>
    <row r="572" spans="1:33" ht="13.2">
      <c r="A572" s="2"/>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16"/>
      <c r="AG572" s="16"/>
    </row>
    <row r="573" spans="1:33" ht="13.2">
      <c r="A573" s="2"/>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16"/>
      <c r="AG573" s="16"/>
    </row>
    <row r="574" spans="1:33" ht="13.2">
      <c r="A574" s="2"/>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16"/>
      <c r="AG574" s="16"/>
    </row>
    <row r="575" spans="1:33" ht="13.2">
      <c r="A575" s="2"/>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16"/>
      <c r="AG575" s="16"/>
    </row>
    <row r="576" spans="1:33" ht="13.2">
      <c r="A576" s="2"/>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16"/>
      <c r="AG576" s="16"/>
    </row>
    <row r="577" spans="1:33" ht="13.2">
      <c r="A577" s="2"/>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16"/>
      <c r="AG577" s="16"/>
    </row>
    <row r="578" spans="1:33" ht="13.2">
      <c r="A578" s="2"/>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16"/>
      <c r="AG578" s="16"/>
    </row>
    <row r="579" spans="1:33" ht="13.2">
      <c r="A579" s="2"/>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16"/>
      <c r="AG579" s="16"/>
    </row>
    <row r="580" spans="1:33" ht="13.2">
      <c r="A580" s="2"/>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16"/>
      <c r="AG580" s="16"/>
    </row>
    <row r="581" spans="1:33" ht="13.2">
      <c r="A581" s="2"/>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16"/>
      <c r="AG581" s="16"/>
    </row>
    <row r="582" spans="1:33" ht="13.2">
      <c r="A582" s="2"/>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16"/>
      <c r="AG582" s="16"/>
    </row>
    <row r="583" spans="1:33" ht="13.2">
      <c r="A583" s="2"/>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16"/>
      <c r="AG583" s="16"/>
    </row>
    <row r="584" spans="1:33" ht="13.2">
      <c r="A584" s="2"/>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16"/>
      <c r="AG584" s="16"/>
    </row>
    <row r="585" spans="1:33" ht="13.2">
      <c r="A585" s="2"/>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16"/>
      <c r="AG585" s="16"/>
    </row>
    <row r="586" spans="1:33" ht="13.2">
      <c r="A586" s="2"/>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16"/>
      <c r="AG586" s="16"/>
    </row>
    <row r="587" spans="1:33" ht="13.2">
      <c r="A587" s="2"/>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16"/>
      <c r="AG587" s="16"/>
    </row>
    <row r="588" spans="1:33" ht="13.2">
      <c r="A588" s="2"/>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16"/>
      <c r="AG588" s="16"/>
    </row>
    <row r="589" spans="1:33" ht="13.2">
      <c r="A589" s="2"/>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16"/>
      <c r="AG589" s="16"/>
    </row>
    <row r="590" spans="1:33" ht="13.2">
      <c r="A590" s="2"/>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16"/>
      <c r="AG590" s="16"/>
    </row>
    <row r="591" spans="1:33" ht="13.2">
      <c r="A591" s="2"/>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16"/>
      <c r="AG591" s="16"/>
    </row>
    <row r="592" spans="1:33" ht="13.2">
      <c r="A592" s="2"/>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16"/>
      <c r="AG592" s="16"/>
    </row>
    <row r="593" spans="1:33" ht="13.2">
      <c r="A593" s="2"/>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16"/>
      <c r="AG593" s="16"/>
    </row>
    <row r="594" spans="1:33" ht="13.2">
      <c r="A594" s="2"/>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16"/>
      <c r="AG594" s="16"/>
    </row>
    <row r="595" spans="1:33" ht="13.2">
      <c r="A595" s="2"/>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16"/>
      <c r="AG595" s="16"/>
    </row>
    <row r="596" spans="1:33" ht="13.2">
      <c r="A596" s="2"/>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16"/>
      <c r="AG596" s="16"/>
    </row>
    <row r="597" spans="1:33" ht="13.2">
      <c r="A597" s="2"/>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16"/>
      <c r="AG597" s="16"/>
    </row>
    <row r="598" spans="1:33" ht="13.2">
      <c r="A598" s="2"/>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16"/>
      <c r="AG598" s="16"/>
    </row>
    <row r="599" spans="1:33" ht="13.2">
      <c r="A599" s="2"/>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16"/>
      <c r="AG599" s="16"/>
    </row>
    <row r="600" spans="1:33" ht="13.2">
      <c r="A600" s="2"/>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16"/>
      <c r="AG600" s="16"/>
    </row>
    <row r="601" spans="1:33" ht="13.2">
      <c r="A601" s="2"/>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16"/>
      <c r="AG601" s="16"/>
    </row>
    <row r="602" spans="1:33" ht="13.2">
      <c r="A602" s="2"/>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16"/>
      <c r="AG602" s="16"/>
    </row>
    <row r="603" spans="1:33" ht="13.2">
      <c r="A603" s="2"/>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16"/>
      <c r="AG603" s="16"/>
    </row>
    <row r="604" spans="1:33" ht="13.2">
      <c r="A604" s="2"/>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16"/>
      <c r="AG604" s="16"/>
    </row>
    <row r="605" spans="1:33" ht="13.2">
      <c r="A605" s="2"/>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16"/>
      <c r="AG605" s="16"/>
    </row>
    <row r="606" spans="1:33" ht="13.2">
      <c r="A606" s="2"/>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16"/>
      <c r="AG606" s="16"/>
    </row>
    <row r="607" spans="1:33" ht="13.2">
      <c r="A607" s="2"/>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16"/>
      <c r="AG607" s="16"/>
    </row>
    <row r="608" spans="1:33" ht="13.2">
      <c r="A608" s="2"/>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16"/>
      <c r="AG608" s="16"/>
    </row>
    <row r="609" spans="1:33" ht="13.2">
      <c r="A609" s="2"/>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16"/>
      <c r="AG609" s="16"/>
    </row>
    <row r="610" spans="1:33" ht="13.2">
      <c r="A610" s="2"/>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16"/>
      <c r="AG610" s="16"/>
    </row>
    <row r="611" spans="1:33" ht="13.2">
      <c r="A611" s="2"/>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16"/>
      <c r="AG611" s="16"/>
    </row>
    <row r="612" spans="1:33" ht="13.2">
      <c r="A612" s="2"/>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16"/>
      <c r="AG612" s="16"/>
    </row>
    <row r="613" spans="1:33" ht="13.2">
      <c r="A613" s="2"/>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16"/>
      <c r="AG613" s="16"/>
    </row>
    <row r="614" spans="1:33" ht="13.2">
      <c r="A614" s="2"/>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16"/>
      <c r="AG614" s="16"/>
    </row>
    <row r="615" spans="1:33" ht="13.2">
      <c r="A615" s="2"/>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16"/>
      <c r="AG615" s="16"/>
    </row>
    <row r="616" spans="1:33" ht="13.2">
      <c r="A616" s="2"/>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16"/>
      <c r="AG616" s="16"/>
    </row>
    <row r="617" spans="1:33" ht="13.2">
      <c r="A617" s="2"/>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16"/>
      <c r="AG617" s="16"/>
    </row>
    <row r="618" spans="1:33" ht="13.2">
      <c r="A618" s="2"/>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16"/>
      <c r="AG618" s="16"/>
    </row>
    <row r="619" spans="1:33" ht="13.2">
      <c r="A619" s="2"/>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16"/>
      <c r="AG619" s="16"/>
    </row>
    <row r="620" spans="1:33" ht="13.2">
      <c r="A620" s="2"/>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16"/>
      <c r="AG620" s="16"/>
    </row>
    <row r="621" spans="1:33" ht="13.2">
      <c r="A621" s="2"/>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16"/>
      <c r="AG621" s="16"/>
    </row>
    <row r="622" spans="1:33" ht="13.2">
      <c r="A622" s="2"/>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16"/>
      <c r="AG622" s="16"/>
    </row>
    <row r="623" spans="1:33" ht="13.2">
      <c r="A623" s="2"/>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16"/>
      <c r="AG623" s="16"/>
    </row>
    <row r="624" spans="1:33" ht="13.2">
      <c r="A624" s="2"/>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16"/>
      <c r="AG624" s="16"/>
    </row>
    <row r="625" spans="1:33" ht="13.2">
      <c r="A625" s="2"/>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16"/>
      <c r="AG625" s="16"/>
    </row>
    <row r="626" spans="1:33" ht="13.2">
      <c r="A626" s="2"/>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16"/>
      <c r="AG626" s="16"/>
    </row>
    <row r="627" spans="1:33" ht="13.2">
      <c r="A627" s="2"/>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16"/>
      <c r="AG627" s="16"/>
    </row>
    <row r="628" spans="1:33" ht="13.2">
      <c r="A628" s="2"/>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16"/>
      <c r="AG628" s="16"/>
    </row>
    <row r="629" spans="1:33" ht="13.2">
      <c r="A629" s="2"/>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16"/>
      <c r="AG629" s="16"/>
    </row>
    <row r="630" spans="1:33" ht="13.2">
      <c r="A630" s="2"/>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16"/>
      <c r="AG630" s="16"/>
    </row>
    <row r="631" spans="1:33" ht="13.2">
      <c r="A631" s="2"/>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16"/>
      <c r="AG631" s="16"/>
    </row>
    <row r="632" spans="1:33" ht="13.2">
      <c r="A632" s="2"/>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16"/>
      <c r="AG632" s="16"/>
    </row>
    <row r="633" spans="1:33" ht="13.2">
      <c r="A633" s="2"/>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16"/>
      <c r="AG633" s="16"/>
    </row>
    <row r="634" spans="1:33" ht="13.2">
      <c r="A634" s="2"/>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16"/>
      <c r="AG634" s="16"/>
    </row>
    <row r="635" spans="1:33" ht="13.2">
      <c r="A635" s="2"/>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16"/>
      <c r="AG635" s="16"/>
    </row>
    <row r="636" spans="1:33" ht="13.2">
      <c r="A636" s="2"/>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16"/>
      <c r="AG636" s="16"/>
    </row>
    <row r="637" spans="1:33" ht="13.2">
      <c r="A637" s="2"/>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16"/>
      <c r="AG637" s="16"/>
    </row>
    <row r="638" spans="1:33" ht="13.2">
      <c r="A638" s="2"/>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16"/>
      <c r="AG638" s="16"/>
    </row>
    <row r="639" spans="1:33" ht="13.2">
      <c r="A639" s="2"/>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16"/>
      <c r="AG639" s="16"/>
    </row>
    <row r="640" spans="1:33" ht="13.2">
      <c r="A640" s="2"/>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16"/>
      <c r="AG640" s="16"/>
    </row>
    <row r="641" spans="1:33" ht="13.2">
      <c r="A641" s="2"/>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16"/>
      <c r="AG641" s="16"/>
    </row>
    <row r="642" spans="1:33" ht="13.2">
      <c r="A642" s="2"/>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16"/>
      <c r="AG642" s="16"/>
    </row>
    <row r="643" spans="1:33" ht="13.2">
      <c r="A643" s="2"/>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16"/>
      <c r="AG643" s="16"/>
    </row>
    <row r="644" spans="1:33" ht="13.2">
      <c r="A644" s="2"/>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16"/>
      <c r="AG644" s="16"/>
    </row>
    <row r="645" spans="1:33" ht="13.2">
      <c r="A645" s="2"/>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16"/>
      <c r="AG645" s="16"/>
    </row>
    <row r="646" spans="1:33" ht="13.2">
      <c r="A646" s="2"/>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16"/>
      <c r="AG646" s="16"/>
    </row>
    <row r="647" spans="1:33" ht="13.2">
      <c r="A647" s="2"/>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16"/>
      <c r="AG647" s="16"/>
    </row>
    <row r="648" spans="1:33" ht="13.2">
      <c r="A648" s="2"/>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16"/>
      <c r="AG648" s="16"/>
    </row>
    <row r="649" spans="1:33" ht="13.2">
      <c r="A649" s="2"/>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16"/>
      <c r="AG649" s="16"/>
    </row>
    <row r="650" spans="1:33" ht="13.2">
      <c r="A650" s="2"/>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16"/>
      <c r="AG650" s="16"/>
    </row>
    <row r="651" spans="1:33" ht="13.2">
      <c r="A651" s="2"/>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16"/>
      <c r="AG651" s="16"/>
    </row>
    <row r="652" spans="1:33" ht="13.2">
      <c r="A652" s="2"/>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16"/>
      <c r="AG652" s="16"/>
    </row>
    <row r="653" spans="1:33" ht="13.2">
      <c r="A653" s="2"/>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16"/>
      <c r="AG653" s="16"/>
    </row>
    <row r="654" spans="1:33" ht="13.2">
      <c r="A654" s="2"/>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16"/>
      <c r="AG654" s="16"/>
    </row>
    <row r="655" spans="1:33" ht="13.2">
      <c r="A655" s="2"/>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16"/>
      <c r="AG655" s="16"/>
    </row>
    <row r="656" spans="1:33" ht="13.2">
      <c r="A656" s="2"/>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16"/>
      <c r="AG656" s="16"/>
    </row>
    <row r="657" spans="1:33" ht="13.2">
      <c r="A657" s="2"/>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16"/>
      <c r="AG657" s="16"/>
    </row>
    <row r="658" spans="1:33" ht="13.2">
      <c r="A658" s="2"/>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16"/>
      <c r="AG658" s="16"/>
    </row>
    <row r="659" spans="1:33" ht="13.2">
      <c r="A659" s="2"/>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16"/>
      <c r="AG659" s="16"/>
    </row>
    <row r="660" spans="1:33" ht="13.2">
      <c r="A660" s="2"/>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16"/>
      <c r="AG660" s="16"/>
    </row>
    <row r="661" spans="1:33" ht="13.2">
      <c r="A661" s="2"/>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16"/>
      <c r="AG661" s="16"/>
    </row>
    <row r="662" spans="1:33" ht="13.2">
      <c r="A662" s="2"/>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16"/>
      <c r="AG662" s="16"/>
    </row>
    <row r="663" spans="1:33" ht="13.2">
      <c r="A663" s="2"/>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16"/>
      <c r="AG663" s="16"/>
    </row>
    <row r="664" spans="1:33" ht="13.2">
      <c r="A664" s="2"/>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16"/>
      <c r="AG664" s="16"/>
    </row>
    <row r="665" spans="1:33" ht="13.2">
      <c r="A665" s="2"/>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16"/>
      <c r="AG665" s="16"/>
    </row>
    <row r="666" spans="1:33" ht="13.2">
      <c r="A666" s="2"/>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16"/>
      <c r="AG666" s="16"/>
    </row>
    <row r="667" spans="1:33" ht="13.2">
      <c r="A667" s="2"/>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16"/>
      <c r="AG667" s="16"/>
    </row>
    <row r="668" spans="1:33" ht="13.2">
      <c r="A668" s="2"/>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16"/>
      <c r="AG668" s="16"/>
    </row>
    <row r="669" spans="1:33" ht="13.2">
      <c r="A669" s="2"/>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16"/>
      <c r="AG669" s="16"/>
    </row>
    <row r="670" spans="1:33" ht="13.2">
      <c r="A670" s="2"/>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16"/>
      <c r="AG670" s="16"/>
    </row>
    <row r="671" spans="1:33" ht="13.2">
      <c r="A671" s="2"/>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16"/>
      <c r="AG671" s="16"/>
    </row>
    <row r="672" spans="1:33" ht="13.2">
      <c r="A672" s="2"/>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16"/>
      <c r="AG672" s="16"/>
    </row>
    <row r="673" spans="1:33" ht="13.2">
      <c r="A673" s="2"/>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16"/>
      <c r="AG673" s="16"/>
    </row>
    <row r="674" spans="1:33" ht="13.2">
      <c r="A674" s="2"/>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16"/>
      <c r="AG674" s="16"/>
    </row>
    <row r="675" spans="1:33" ht="13.2">
      <c r="A675" s="2"/>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16"/>
      <c r="AG675" s="16"/>
    </row>
    <row r="676" spans="1:33" ht="13.2">
      <c r="A676" s="2"/>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16"/>
      <c r="AG676" s="16"/>
    </row>
    <row r="677" spans="1:33" ht="13.2">
      <c r="A677" s="2"/>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16"/>
      <c r="AG677" s="16"/>
    </row>
    <row r="678" spans="1:33" ht="13.2">
      <c r="A678" s="2"/>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16"/>
      <c r="AG678" s="16"/>
    </row>
    <row r="679" spans="1:33" ht="13.2">
      <c r="A679" s="2"/>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16"/>
      <c r="AG679" s="16"/>
    </row>
    <row r="680" spans="1:33" ht="13.2">
      <c r="A680" s="2"/>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16"/>
      <c r="AG680" s="16"/>
    </row>
    <row r="681" spans="1:33" ht="13.2">
      <c r="A681" s="2"/>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16"/>
      <c r="AG681" s="16"/>
    </row>
    <row r="682" spans="1:33" ht="13.2">
      <c r="A682" s="2"/>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16"/>
      <c r="AG682" s="16"/>
    </row>
    <row r="683" spans="1:33" ht="13.2">
      <c r="A683" s="2"/>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16"/>
      <c r="AG683" s="16"/>
    </row>
    <row r="684" spans="1:33" ht="13.2">
      <c r="A684" s="2"/>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16"/>
      <c r="AG684" s="16"/>
    </row>
    <row r="685" spans="1:33" ht="13.2">
      <c r="A685" s="2"/>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16"/>
      <c r="AG685" s="16"/>
    </row>
    <row r="686" spans="1:33" ht="13.2">
      <c r="A686" s="2"/>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16"/>
      <c r="AG686" s="16"/>
    </row>
    <row r="687" spans="1:33" ht="13.2">
      <c r="A687" s="2"/>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16"/>
      <c r="AG687" s="16"/>
    </row>
    <row r="688" spans="1:33" ht="13.2">
      <c r="A688" s="2"/>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16"/>
      <c r="AG688" s="16"/>
    </row>
    <row r="689" spans="1:33" ht="13.2">
      <c r="A689" s="2"/>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16"/>
      <c r="AG689" s="16"/>
    </row>
    <row r="690" spans="1:33" ht="13.2">
      <c r="A690" s="2"/>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16"/>
      <c r="AG690" s="16"/>
    </row>
    <row r="691" spans="1:33" ht="13.2">
      <c r="A691" s="2"/>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16"/>
      <c r="AG691" s="16"/>
    </row>
    <row r="692" spans="1:33" ht="13.2">
      <c r="A692" s="2"/>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16"/>
      <c r="AG692" s="16"/>
    </row>
    <row r="693" spans="1:33" ht="13.2">
      <c r="A693" s="2"/>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16"/>
      <c r="AG693" s="16"/>
    </row>
    <row r="694" spans="1:33" ht="13.2">
      <c r="A694" s="2"/>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16"/>
      <c r="AG694" s="16"/>
    </row>
    <row r="695" spans="1:33" ht="13.2">
      <c r="A695" s="2"/>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16"/>
      <c r="AG695" s="16"/>
    </row>
    <row r="696" spans="1:33" ht="13.2">
      <c r="A696" s="2"/>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16"/>
      <c r="AG696" s="16"/>
    </row>
    <row r="697" spans="1:33" ht="13.2">
      <c r="A697" s="2"/>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16"/>
      <c r="AG697" s="16"/>
    </row>
    <row r="698" spans="1:33" ht="13.2">
      <c r="A698" s="2"/>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16"/>
      <c r="AG698" s="16"/>
    </row>
    <row r="699" spans="1:33" ht="13.2">
      <c r="A699" s="2"/>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16"/>
      <c r="AG699" s="16"/>
    </row>
    <row r="700" spans="1:33" ht="13.2">
      <c r="A700" s="2"/>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16"/>
      <c r="AG700" s="16"/>
    </row>
    <row r="701" spans="1:33" ht="13.2">
      <c r="A701" s="2"/>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16"/>
      <c r="AG701" s="16"/>
    </row>
    <row r="702" spans="1:33" ht="13.2">
      <c r="A702" s="2"/>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16"/>
      <c r="AG702" s="16"/>
    </row>
    <row r="703" spans="1:33" ht="13.2">
      <c r="A703" s="2"/>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16"/>
      <c r="AG703" s="16"/>
    </row>
    <row r="704" spans="1:33" ht="13.2">
      <c r="A704" s="2"/>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16"/>
      <c r="AG704" s="16"/>
    </row>
    <row r="705" spans="1:33" ht="13.2">
      <c r="A705" s="2"/>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16"/>
      <c r="AG705" s="16"/>
    </row>
    <row r="706" spans="1:33" ht="13.2">
      <c r="A706" s="2"/>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16"/>
      <c r="AG706" s="16"/>
    </row>
    <row r="707" spans="1:33" ht="13.2">
      <c r="A707" s="2"/>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16"/>
      <c r="AG707" s="16"/>
    </row>
    <row r="708" spans="1:33" ht="13.2">
      <c r="A708" s="2"/>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16"/>
      <c r="AG708" s="16"/>
    </row>
    <row r="709" spans="1:33" ht="13.2">
      <c r="A709" s="2"/>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16"/>
      <c r="AG709" s="16"/>
    </row>
    <row r="710" spans="1:33" ht="13.2">
      <c r="A710" s="2"/>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16"/>
      <c r="AG710" s="16"/>
    </row>
    <row r="711" spans="1:33" ht="13.2">
      <c r="A711" s="2"/>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16"/>
      <c r="AG711" s="16"/>
    </row>
    <row r="712" spans="1:33" ht="13.2">
      <c r="A712" s="2"/>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16"/>
      <c r="AG712" s="16"/>
    </row>
    <row r="713" spans="1:33" ht="13.2">
      <c r="A713" s="2"/>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16"/>
      <c r="AG713" s="16"/>
    </row>
    <row r="714" spans="1:33" ht="13.2">
      <c r="A714" s="2"/>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16"/>
      <c r="AG714" s="16"/>
    </row>
    <row r="715" spans="1:33" ht="13.2">
      <c r="A715" s="2"/>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16"/>
      <c r="AG715" s="16"/>
    </row>
    <row r="716" spans="1:33" ht="13.2">
      <c r="A716" s="2"/>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16"/>
      <c r="AG716" s="16"/>
    </row>
    <row r="717" spans="1:33" ht="13.2">
      <c r="A717" s="2"/>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16"/>
      <c r="AG717" s="16"/>
    </row>
    <row r="718" spans="1:33" ht="13.2">
      <c r="A718" s="2"/>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16"/>
      <c r="AG718" s="16"/>
    </row>
    <row r="719" spans="1:33" ht="13.2">
      <c r="A719" s="2"/>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16"/>
      <c r="AG719" s="16"/>
    </row>
    <row r="720" spans="1:33" ht="13.2">
      <c r="A720" s="2"/>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16"/>
      <c r="AG720" s="16"/>
    </row>
    <row r="721" spans="1:33" ht="13.2">
      <c r="A721" s="2"/>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16"/>
      <c r="AG721" s="16"/>
    </row>
    <row r="722" spans="1:33" ht="13.2">
      <c r="A722" s="2"/>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16"/>
      <c r="AG722" s="16"/>
    </row>
    <row r="723" spans="1:33" ht="13.2">
      <c r="A723" s="2"/>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16"/>
      <c r="AG723" s="16"/>
    </row>
    <row r="724" spans="1:33" ht="13.2">
      <c r="A724" s="2"/>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16"/>
      <c r="AG724" s="16"/>
    </row>
    <row r="725" spans="1:33" ht="13.2">
      <c r="A725" s="2"/>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16"/>
      <c r="AG725" s="16"/>
    </row>
    <row r="726" spans="1:33" ht="13.2">
      <c r="A726" s="2"/>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16"/>
      <c r="AG726" s="16"/>
    </row>
    <row r="727" spans="1:33" ht="13.2">
      <c r="A727" s="2"/>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16"/>
      <c r="AG727" s="16"/>
    </row>
    <row r="728" spans="1:33" ht="13.2">
      <c r="A728" s="2"/>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16"/>
      <c r="AG728" s="16"/>
    </row>
    <row r="729" spans="1:33" ht="13.2">
      <c r="A729" s="2"/>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16"/>
      <c r="AG729" s="16"/>
    </row>
    <row r="730" spans="1:33" ht="13.2">
      <c r="A730" s="2"/>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16"/>
      <c r="AG730" s="16"/>
    </row>
    <row r="731" spans="1:33" ht="13.2">
      <c r="A731" s="2"/>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16"/>
      <c r="AG731" s="16"/>
    </row>
    <row r="732" spans="1:33" ht="13.2">
      <c r="A732" s="2"/>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16"/>
      <c r="AG732" s="16"/>
    </row>
    <row r="733" spans="1:33" ht="13.2">
      <c r="A733" s="2"/>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16"/>
      <c r="AG733" s="16"/>
    </row>
    <row r="734" spans="1:33" ht="13.2">
      <c r="A734" s="2"/>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16"/>
      <c r="AG734" s="16"/>
    </row>
    <row r="735" spans="1:33" ht="13.2">
      <c r="A735" s="2"/>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16"/>
      <c r="AG735" s="16"/>
    </row>
    <row r="736" spans="1:33" ht="13.2">
      <c r="A736" s="2"/>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16"/>
      <c r="AG736" s="16"/>
    </row>
    <row r="737" spans="1:33" ht="13.2">
      <c r="A737" s="2"/>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16"/>
      <c r="AG737" s="16"/>
    </row>
    <row r="738" spans="1:33" ht="13.2">
      <c r="A738" s="2"/>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16"/>
      <c r="AG738" s="16"/>
    </row>
    <row r="739" spans="1:33" ht="13.2">
      <c r="A739" s="2"/>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16"/>
      <c r="AG739" s="16"/>
    </row>
    <row r="740" spans="1:33" ht="13.2">
      <c r="A740" s="2"/>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16"/>
      <c r="AG740" s="16"/>
    </row>
    <row r="741" spans="1:33" ht="13.2">
      <c r="A741" s="2"/>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16"/>
      <c r="AG741" s="16"/>
    </row>
    <row r="742" spans="1:33" ht="13.2">
      <c r="A742" s="2"/>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16"/>
      <c r="AG742" s="16"/>
    </row>
    <row r="743" spans="1:33" ht="13.2">
      <c r="A743" s="2"/>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16"/>
      <c r="AG743" s="16"/>
    </row>
    <row r="744" spans="1:33" ht="13.2">
      <c r="A744" s="2"/>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16"/>
      <c r="AG744" s="16"/>
    </row>
    <row r="745" spans="1:33" ht="13.2">
      <c r="A745" s="2"/>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16"/>
      <c r="AG745" s="16"/>
    </row>
    <row r="746" spans="1:33" ht="13.2">
      <c r="A746" s="2"/>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16"/>
      <c r="AG746" s="16"/>
    </row>
    <row r="747" spans="1:33" ht="13.2">
      <c r="A747" s="2"/>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16"/>
      <c r="AG747" s="16"/>
    </row>
    <row r="748" spans="1:33" ht="13.2">
      <c r="A748" s="2"/>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16"/>
      <c r="AG748" s="16"/>
    </row>
    <row r="749" spans="1:33" ht="13.2">
      <c r="A749" s="2"/>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16"/>
      <c r="AG749" s="16"/>
    </row>
    <row r="750" spans="1:33" ht="13.2">
      <c r="A750" s="2"/>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16"/>
      <c r="AG750" s="16"/>
    </row>
    <row r="751" spans="1:33" ht="13.2">
      <c r="A751" s="2"/>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16"/>
      <c r="AG751" s="16"/>
    </row>
    <row r="752" spans="1:33" ht="13.2">
      <c r="A752" s="2"/>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16"/>
      <c r="AG752" s="16"/>
    </row>
    <row r="753" spans="1:33" ht="13.2">
      <c r="A753" s="2"/>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16"/>
      <c r="AG753" s="16"/>
    </row>
    <row r="754" spans="1:33" ht="13.2">
      <c r="A754" s="2"/>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16"/>
      <c r="AG754" s="16"/>
    </row>
    <row r="755" spans="1:33" ht="13.2">
      <c r="A755" s="2"/>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16"/>
      <c r="AG755" s="16"/>
    </row>
    <row r="756" spans="1:33" ht="13.2">
      <c r="A756" s="2"/>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16"/>
      <c r="AG756" s="16"/>
    </row>
    <row r="757" spans="1:33" ht="13.2">
      <c r="A757" s="2"/>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16"/>
      <c r="AG757" s="16"/>
    </row>
    <row r="758" spans="1:33" ht="13.2">
      <c r="A758" s="2"/>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16"/>
      <c r="AG758" s="16"/>
    </row>
    <row r="759" spans="1:33" ht="13.2">
      <c r="A759" s="2"/>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16"/>
      <c r="AG759" s="16"/>
    </row>
    <row r="760" spans="1:33" ht="13.2">
      <c r="A760" s="2"/>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16"/>
      <c r="AG760" s="16"/>
    </row>
    <row r="761" spans="1:33" ht="13.2">
      <c r="A761" s="2"/>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16"/>
      <c r="AG761" s="16"/>
    </row>
    <row r="762" spans="1:33" ht="13.2">
      <c r="A762" s="2"/>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16"/>
      <c r="AG762" s="16"/>
    </row>
    <row r="763" spans="1:33" ht="13.2">
      <c r="A763" s="2"/>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16"/>
      <c r="AG763" s="16"/>
    </row>
    <row r="764" spans="1:33" ht="13.2">
      <c r="A764" s="2"/>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16"/>
      <c r="AG764" s="16"/>
    </row>
    <row r="765" spans="1:33" ht="13.2">
      <c r="A765" s="2"/>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16"/>
      <c r="AG765" s="16"/>
    </row>
    <row r="766" spans="1:33" ht="13.2">
      <c r="A766" s="2"/>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16"/>
      <c r="AG766" s="16"/>
    </row>
    <row r="767" spans="1:33" ht="13.2">
      <c r="A767" s="2"/>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16"/>
      <c r="AG767" s="16"/>
    </row>
    <row r="768" spans="1:33" ht="13.2">
      <c r="A768" s="2"/>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16"/>
      <c r="AG768" s="16"/>
    </row>
    <row r="769" spans="1:33" ht="13.2">
      <c r="A769" s="2"/>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16"/>
      <c r="AG769" s="16"/>
    </row>
    <row r="770" spans="1:33" ht="13.2">
      <c r="A770" s="2"/>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16"/>
      <c r="AG770" s="16"/>
    </row>
    <row r="771" spans="1:33" ht="13.2">
      <c r="A771" s="2"/>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16"/>
      <c r="AG771" s="16"/>
    </row>
    <row r="772" spans="1:33" ht="13.2">
      <c r="A772" s="2"/>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16"/>
      <c r="AG772" s="16"/>
    </row>
    <row r="773" spans="1:33" ht="13.2">
      <c r="A773" s="2"/>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16"/>
      <c r="AG773" s="16"/>
    </row>
    <row r="774" spans="1:33" ht="13.2">
      <c r="A774" s="2"/>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16"/>
      <c r="AG774" s="16"/>
    </row>
    <row r="775" spans="1:33" ht="13.2">
      <c r="A775" s="2"/>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16"/>
      <c r="AG775" s="16"/>
    </row>
    <row r="776" spans="1:33" ht="13.2">
      <c r="A776" s="2"/>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16"/>
      <c r="AG776" s="16"/>
    </row>
    <row r="777" spans="1:33" ht="13.2">
      <c r="A777" s="2"/>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16"/>
      <c r="AG777" s="16"/>
    </row>
    <row r="778" spans="1:33" ht="13.2">
      <c r="A778" s="2"/>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16"/>
      <c r="AG778" s="16"/>
    </row>
    <row r="779" spans="1:33" ht="13.2">
      <c r="A779" s="2"/>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16"/>
      <c r="AG779" s="16"/>
    </row>
    <row r="780" spans="1:33" ht="13.2">
      <c r="A780" s="2"/>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16"/>
      <c r="AG780" s="16"/>
    </row>
    <row r="781" spans="1:33" ht="13.2">
      <c r="A781" s="2"/>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16"/>
      <c r="AG781" s="16"/>
    </row>
    <row r="782" spans="1:33" ht="13.2">
      <c r="A782" s="2"/>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16"/>
      <c r="AG782" s="16"/>
    </row>
    <row r="783" spans="1:33" ht="13.2">
      <c r="A783" s="2"/>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16"/>
      <c r="AG783" s="16"/>
    </row>
    <row r="784" spans="1:33" ht="13.2">
      <c r="A784" s="2"/>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16"/>
      <c r="AG784" s="16"/>
    </row>
    <row r="785" spans="1:33" ht="13.2">
      <c r="A785" s="2"/>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16"/>
      <c r="AG785" s="16"/>
    </row>
    <row r="786" spans="1:33" ht="13.2">
      <c r="A786" s="2"/>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16"/>
      <c r="AG786" s="16"/>
    </row>
    <row r="787" spans="1:33" ht="13.2">
      <c r="A787" s="2"/>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16"/>
      <c r="AG787" s="16"/>
    </row>
    <row r="788" spans="1:33" ht="13.2">
      <c r="A788" s="2"/>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16"/>
      <c r="AG788" s="16"/>
    </row>
    <row r="789" spans="1:33" ht="13.2">
      <c r="A789" s="2"/>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16"/>
      <c r="AG789" s="16"/>
    </row>
    <row r="790" spans="1:33" ht="13.2">
      <c r="A790" s="2"/>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16"/>
      <c r="AG790" s="16"/>
    </row>
    <row r="791" spans="1:33" ht="13.2">
      <c r="A791" s="2"/>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16"/>
      <c r="AG791" s="16"/>
    </row>
    <row r="792" spans="1:33" ht="13.2">
      <c r="A792" s="2"/>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16"/>
      <c r="AG792" s="16"/>
    </row>
    <row r="793" spans="1:33" ht="13.2">
      <c r="A793" s="2"/>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16"/>
      <c r="AG793" s="16"/>
    </row>
    <row r="794" spans="1:33" ht="13.2">
      <c r="A794" s="2"/>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16"/>
      <c r="AG794" s="16"/>
    </row>
    <row r="795" spans="1:33" ht="13.2">
      <c r="A795" s="2"/>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16"/>
      <c r="AG795" s="16"/>
    </row>
    <row r="796" spans="1:33" ht="13.2">
      <c r="A796" s="2"/>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16"/>
      <c r="AG796" s="16"/>
    </row>
    <row r="797" spans="1:33" ht="13.2">
      <c r="A797" s="2"/>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16"/>
      <c r="AG797" s="16"/>
    </row>
    <row r="798" spans="1:33" ht="13.2">
      <c r="A798" s="2"/>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16"/>
      <c r="AG798" s="16"/>
    </row>
    <row r="799" spans="1:33" ht="13.2">
      <c r="A799" s="2"/>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16"/>
      <c r="AG799" s="16"/>
    </row>
    <row r="800" spans="1:33" ht="13.2">
      <c r="A800" s="2"/>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16"/>
      <c r="AG800" s="16"/>
    </row>
    <row r="801" spans="1:33" ht="13.2">
      <c r="A801" s="2"/>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16"/>
      <c r="AG801" s="16"/>
    </row>
    <row r="802" spans="1:33" ht="13.2">
      <c r="A802" s="2"/>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16"/>
      <c r="AG802" s="16"/>
    </row>
    <row r="803" spans="1:33" ht="13.2">
      <c r="A803" s="2"/>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16"/>
      <c r="AG803" s="16"/>
    </row>
    <row r="804" spans="1:33" ht="13.2">
      <c r="A804" s="2"/>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16"/>
      <c r="AG804" s="16"/>
    </row>
    <row r="805" spans="1:33" ht="13.2">
      <c r="A805" s="2"/>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16"/>
      <c r="AG805" s="16"/>
    </row>
    <row r="806" spans="1:33" ht="13.2">
      <c r="A806" s="2"/>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16"/>
      <c r="AG806" s="16"/>
    </row>
    <row r="807" spans="1:33" ht="13.2">
      <c r="A807" s="2"/>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16"/>
      <c r="AG807" s="16"/>
    </row>
    <row r="808" spans="1:33" ht="13.2">
      <c r="A808" s="2"/>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16"/>
      <c r="AG808" s="16"/>
    </row>
    <row r="809" spans="1:33" ht="13.2">
      <c r="A809" s="2"/>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16"/>
      <c r="AG809" s="16"/>
    </row>
    <row r="810" spans="1:33" ht="13.2">
      <c r="A810" s="2"/>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16"/>
      <c r="AG810" s="16"/>
    </row>
    <row r="811" spans="1:33" ht="13.2">
      <c r="A811" s="2"/>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16"/>
      <c r="AG811" s="16"/>
    </row>
    <row r="812" spans="1:33" ht="13.2">
      <c r="A812" s="2"/>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16"/>
      <c r="AG812" s="16"/>
    </row>
    <row r="813" spans="1:33" ht="13.2">
      <c r="A813" s="2"/>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16"/>
      <c r="AG813" s="16"/>
    </row>
    <row r="814" spans="1:33" ht="13.2">
      <c r="A814" s="2"/>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16"/>
      <c r="AG814" s="16"/>
    </row>
    <row r="815" spans="1:33" ht="13.2">
      <c r="A815" s="2"/>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16"/>
      <c r="AG815" s="16"/>
    </row>
    <row r="816" spans="1:33" ht="13.2">
      <c r="A816" s="2"/>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16"/>
      <c r="AG816" s="16"/>
    </row>
    <row r="817" spans="1:33" ht="13.2">
      <c r="A817" s="2"/>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16"/>
      <c r="AG817" s="16"/>
    </row>
    <row r="818" spans="1:33" ht="13.2">
      <c r="A818" s="2"/>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16"/>
      <c r="AG818" s="16"/>
    </row>
    <row r="819" spans="1:33" ht="13.2">
      <c r="A819" s="2"/>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16"/>
      <c r="AG819" s="16"/>
    </row>
    <row r="820" spans="1:33" ht="13.2">
      <c r="A820" s="2"/>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16"/>
      <c r="AG820" s="16"/>
    </row>
    <row r="821" spans="1:33" ht="13.2">
      <c r="A821" s="2"/>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16"/>
      <c r="AG821" s="16"/>
    </row>
    <row r="822" spans="1:33" ht="13.2">
      <c r="A822" s="2"/>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16"/>
      <c r="AG822" s="16"/>
    </row>
    <row r="823" spans="1:33" ht="13.2">
      <c r="A823" s="2"/>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16"/>
      <c r="AG823" s="16"/>
    </row>
    <row r="824" spans="1:33" ht="13.2">
      <c r="A824" s="2"/>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16"/>
      <c r="AG824" s="16"/>
    </row>
    <row r="825" spans="1:33" ht="13.2">
      <c r="A825" s="2"/>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16"/>
      <c r="AG825" s="16"/>
    </row>
    <row r="826" spans="1:33" ht="13.2">
      <c r="A826" s="2"/>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16"/>
      <c r="AG826" s="16"/>
    </row>
    <row r="827" spans="1:33" ht="13.2">
      <c r="A827" s="2"/>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16"/>
      <c r="AG827" s="16"/>
    </row>
    <row r="828" spans="1:33" ht="13.2">
      <c r="A828" s="2"/>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16"/>
      <c r="AG828" s="16"/>
    </row>
    <row r="829" spans="1:33" ht="13.2">
      <c r="A829" s="2"/>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16"/>
      <c r="AG829" s="16"/>
    </row>
    <row r="830" spans="1:33" ht="13.2">
      <c r="A830" s="2"/>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16"/>
      <c r="AG830" s="16"/>
    </row>
    <row r="831" spans="1:33" ht="13.2">
      <c r="A831" s="2"/>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16"/>
      <c r="AG831" s="16"/>
    </row>
    <row r="832" spans="1:33" ht="13.2">
      <c r="A832" s="2"/>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16"/>
      <c r="AG832" s="16"/>
    </row>
    <row r="833" spans="1:33" ht="13.2">
      <c r="A833" s="2"/>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16"/>
      <c r="AG833" s="16"/>
    </row>
    <row r="834" spans="1:33" ht="13.2">
      <c r="A834" s="2"/>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16"/>
      <c r="AG834" s="16"/>
    </row>
    <row r="835" spans="1:33" ht="13.2">
      <c r="A835" s="2"/>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16"/>
      <c r="AG835" s="16"/>
    </row>
    <row r="836" spans="1:33" ht="13.2">
      <c r="A836" s="2"/>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16"/>
      <c r="AG836" s="16"/>
    </row>
    <row r="837" spans="1:33" ht="13.2">
      <c r="A837" s="2"/>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16"/>
      <c r="AG837" s="16"/>
    </row>
    <row r="838" spans="1:33" ht="13.2">
      <c r="A838" s="2"/>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16"/>
      <c r="AG838" s="16"/>
    </row>
    <row r="839" spans="1:33" ht="13.2">
      <c r="A839" s="2"/>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16"/>
      <c r="AG839" s="16"/>
    </row>
    <row r="840" spans="1:33" ht="13.2">
      <c r="A840" s="2"/>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16"/>
      <c r="AG840" s="16"/>
    </row>
    <row r="841" spans="1:33" ht="13.2">
      <c r="A841" s="2"/>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16"/>
      <c r="AG841" s="16"/>
    </row>
    <row r="842" spans="1:33" ht="13.2">
      <c r="A842" s="2"/>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16"/>
      <c r="AG842" s="16"/>
    </row>
    <row r="843" spans="1:33" ht="13.2">
      <c r="A843" s="2"/>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16"/>
      <c r="AG843" s="16"/>
    </row>
    <row r="844" spans="1:33" ht="13.2">
      <c r="A844" s="2"/>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16"/>
      <c r="AG844" s="16"/>
    </row>
    <row r="845" spans="1:33" ht="13.2">
      <c r="A845" s="2"/>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16"/>
      <c r="AG845" s="16"/>
    </row>
    <row r="846" spans="1:33" ht="13.2">
      <c r="A846" s="2"/>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16"/>
      <c r="AG846" s="16"/>
    </row>
    <row r="847" spans="1:33" ht="13.2">
      <c r="A847" s="2"/>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16"/>
      <c r="AG847" s="16"/>
    </row>
    <row r="848" spans="1:33" ht="13.2">
      <c r="A848" s="2"/>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16"/>
      <c r="AG848" s="16"/>
    </row>
    <row r="849" spans="1:33" ht="13.2">
      <c r="A849" s="2"/>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16"/>
      <c r="AG849" s="16"/>
    </row>
    <row r="850" spans="1:33" ht="13.2">
      <c r="A850" s="2"/>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16"/>
      <c r="AG850" s="16"/>
    </row>
    <row r="851" spans="1:33" ht="13.2">
      <c r="A851" s="2"/>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16"/>
      <c r="AG851" s="16"/>
    </row>
    <row r="852" spans="1:33" ht="13.2">
      <c r="A852" s="2"/>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16"/>
      <c r="AG852" s="16"/>
    </row>
    <row r="853" spans="1:33" ht="13.2">
      <c r="A853" s="2"/>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16"/>
      <c r="AG853" s="16"/>
    </row>
    <row r="854" spans="1:33" ht="13.2">
      <c r="A854" s="2"/>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16"/>
      <c r="AG854" s="16"/>
    </row>
    <row r="855" spans="1:33" ht="13.2">
      <c r="A855" s="2"/>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16"/>
      <c r="AG855" s="16"/>
    </row>
    <row r="856" spans="1:33" ht="13.2">
      <c r="A856" s="2"/>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16"/>
      <c r="AG856" s="16"/>
    </row>
    <row r="857" spans="1:33" ht="13.2">
      <c r="A857" s="2"/>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16"/>
      <c r="AG857" s="16"/>
    </row>
    <row r="858" spans="1:33" ht="13.2">
      <c r="A858" s="2"/>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16"/>
      <c r="AG858" s="16"/>
    </row>
    <row r="859" spans="1:33" ht="13.2">
      <c r="A859" s="2"/>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16"/>
      <c r="AG859" s="16"/>
    </row>
    <row r="860" spans="1:33" ht="13.2">
      <c r="A860" s="2"/>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16"/>
      <c r="AG860" s="16"/>
    </row>
    <row r="861" spans="1:33" ht="13.2">
      <c r="A861" s="2"/>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16"/>
      <c r="AG861" s="16"/>
    </row>
    <row r="862" spans="1:33" ht="13.2">
      <c r="A862" s="2"/>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16"/>
      <c r="AG862" s="16"/>
    </row>
    <row r="863" spans="1:33" ht="13.2">
      <c r="A863" s="2"/>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16"/>
      <c r="AG863" s="16"/>
    </row>
    <row r="864" spans="1:33" ht="13.2">
      <c r="A864" s="2"/>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16"/>
      <c r="AG864" s="16"/>
    </row>
    <row r="865" spans="1:33" ht="13.2">
      <c r="A865" s="2"/>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16"/>
      <c r="AG865" s="16"/>
    </row>
    <row r="866" spans="1:33" ht="13.2">
      <c r="A866" s="2"/>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16"/>
      <c r="AG866" s="16"/>
    </row>
    <row r="867" spans="1:33" ht="13.2">
      <c r="A867" s="2"/>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16"/>
      <c r="AG867" s="16"/>
    </row>
    <row r="868" spans="1:33" ht="13.2">
      <c r="A868" s="2"/>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16"/>
      <c r="AG868" s="16"/>
    </row>
    <row r="869" spans="1:33" ht="13.2">
      <c r="A869" s="2"/>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16"/>
      <c r="AG869" s="16"/>
    </row>
    <row r="870" spans="1:33" ht="13.2">
      <c r="A870" s="2"/>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16"/>
      <c r="AG870" s="16"/>
    </row>
    <row r="871" spans="1:33" ht="13.2">
      <c r="A871" s="2"/>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16"/>
      <c r="AG871" s="16"/>
    </row>
    <row r="872" spans="1:33" ht="13.2">
      <c r="A872" s="2"/>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16"/>
      <c r="AG872" s="16"/>
    </row>
    <row r="873" spans="1:33" ht="13.2">
      <c r="A873" s="2"/>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16"/>
      <c r="AG873" s="16"/>
    </row>
    <row r="874" spans="1:33" ht="13.2">
      <c r="A874" s="2"/>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16"/>
      <c r="AG874" s="16"/>
    </row>
    <row r="875" spans="1:33" ht="13.2">
      <c r="A875" s="2"/>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16"/>
      <c r="AG875" s="16"/>
    </row>
    <row r="876" spans="1:33" ht="13.2">
      <c r="A876" s="2"/>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16"/>
      <c r="AG876" s="16"/>
    </row>
    <row r="877" spans="1:33" ht="13.2">
      <c r="A877" s="2"/>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16"/>
      <c r="AG877" s="16"/>
    </row>
    <row r="878" spans="1:33" ht="13.2">
      <c r="A878" s="2"/>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16"/>
      <c r="AG878" s="16"/>
    </row>
    <row r="879" spans="1:33" ht="13.2">
      <c r="A879" s="2"/>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16"/>
      <c r="AG879" s="16"/>
    </row>
    <row r="880" spans="1:33" ht="13.2">
      <c r="A880" s="2"/>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16"/>
      <c r="AG880" s="16"/>
    </row>
    <row r="881" spans="1:33" ht="13.2">
      <c r="A881" s="2"/>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16"/>
      <c r="AG881" s="16"/>
    </row>
    <row r="882" spans="1:33" ht="13.2">
      <c r="A882" s="2"/>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16"/>
      <c r="AG882" s="16"/>
    </row>
    <row r="883" spans="1:33" ht="13.2">
      <c r="A883" s="2"/>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16"/>
      <c r="AG883" s="16"/>
    </row>
    <row r="884" spans="1:33" ht="13.2">
      <c r="A884" s="2"/>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16"/>
      <c r="AG884" s="16"/>
    </row>
    <row r="885" spans="1:33" ht="13.2">
      <c r="A885" s="2"/>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16"/>
      <c r="AG885" s="16"/>
    </row>
    <row r="886" spans="1:33" ht="13.2">
      <c r="A886" s="2"/>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16"/>
      <c r="AG886" s="16"/>
    </row>
    <row r="887" spans="1:33" ht="13.2">
      <c r="A887" s="2"/>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16"/>
      <c r="AG887" s="16"/>
    </row>
    <row r="888" spans="1:33" ht="13.2">
      <c r="A888" s="2"/>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16"/>
      <c r="AG888" s="16"/>
    </row>
    <row r="889" spans="1:33" ht="13.2">
      <c r="A889" s="2"/>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16"/>
      <c r="AG889" s="16"/>
    </row>
    <row r="890" spans="1:33" ht="13.2">
      <c r="A890" s="2"/>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16"/>
      <c r="AG890" s="16"/>
    </row>
    <row r="891" spans="1:33" ht="13.2">
      <c r="A891" s="2"/>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16"/>
      <c r="AG891" s="16"/>
    </row>
    <row r="892" spans="1:33" ht="13.2">
      <c r="A892" s="2"/>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16"/>
      <c r="AG892" s="16"/>
    </row>
    <row r="893" spans="1:33" ht="13.2">
      <c r="A893" s="2"/>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16"/>
      <c r="AG893" s="16"/>
    </row>
    <row r="894" spans="1:33" ht="13.2">
      <c r="A894" s="2"/>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16"/>
      <c r="AG894" s="16"/>
    </row>
    <row r="895" spans="1:33" ht="13.2">
      <c r="A895" s="2"/>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16"/>
      <c r="AG895" s="16"/>
    </row>
    <row r="896" spans="1:33" ht="13.2">
      <c r="A896" s="2"/>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16"/>
      <c r="AG896" s="16"/>
    </row>
    <row r="897" spans="1:33" ht="13.2">
      <c r="A897" s="2"/>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16"/>
      <c r="AG897" s="16"/>
    </row>
    <row r="898" spans="1:33" ht="13.2">
      <c r="A898" s="2"/>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16"/>
      <c r="AG898" s="16"/>
    </row>
    <row r="899" spans="1:33" ht="13.2">
      <c r="A899" s="2"/>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16"/>
      <c r="AG899" s="16"/>
    </row>
    <row r="900" spans="1:33" ht="13.2">
      <c r="A900" s="2"/>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16"/>
      <c r="AG900" s="16"/>
    </row>
    <row r="901" spans="1:33" ht="13.2">
      <c r="A901" s="2"/>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16"/>
      <c r="AG901" s="16"/>
    </row>
    <row r="902" spans="1:33" ht="13.2">
      <c r="A902" s="2"/>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16"/>
      <c r="AG902" s="16"/>
    </row>
    <row r="903" spans="1:33" ht="13.2">
      <c r="A903" s="2"/>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16"/>
      <c r="AG903" s="16"/>
    </row>
    <row r="904" spans="1:33" ht="13.2">
      <c r="A904" s="2"/>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16"/>
      <c r="AG904" s="16"/>
    </row>
    <row r="905" spans="1:33" ht="13.2">
      <c r="A905" s="2"/>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16"/>
      <c r="AG905" s="16"/>
    </row>
    <row r="906" spans="1:33" ht="13.2">
      <c r="A906" s="2"/>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16"/>
      <c r="AG906" s="16"/>
    </row>
    <row r="907" spans="1:33" ht="13.2">
      <c r="A907" s="2"/>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16"/>
      <c r="AG907" s="16"/>
    </row>
    <row r="908" spans="1:33" ht="13.2">
      <c r="A908" s="2"/>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16"/>
      <c r="AG908" s="16"/>
    </row>
    <row r="909" spans="1:33" ht="13.2">
      <c r="A909" s="2"/>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16"/>
      <c r="AG909" s="16"/>
    </row>
    <row r="910" spans="1:33" ht="13.2">
      <c r="A910" s="2"/>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16"/>
      <c r="AG910" s="16"/>
    </row>
    <row r="911" spans="1:33" ht="13.2">
      <c r="A911" s="2"/>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16"/>
      <c r="AG911" s="16"/>
    </row>
    <row r="912" spans="1:33" ht="13.2">
      <c r="A912" s="2"/>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16"/>
      <c r="AG912" s="16"/>
    </row>
    <row r="913" spans="1:33" ht="13.2">
      <c r="A913" s="2"/>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16"/>
      <c r="AG913" s="16"/>
    </row>
    <row r="914" spans="1:33" ht="13.2">
      <c r="A914" s="2"/>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16"/>
      <c r="AG914" s="16"/>
    </row>
    <row r="915" spans="1:33" ht="13.2">
      <c r="A915" s="2"/>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16"/>
      <c r="AG915" s="16"/>
    </row>
    <row r="916" spans="1:33" ht="13.2">
      <c r="A916" s="2"/>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16"/>
      <c r="AG916" s="16"/>
    </row>
    <row r="917" spans="1:33" ht="13.2">
      <c r="A917" s="2"/>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16"/>
      <c r="AG917" s="16"/>
    </row>
    <row r="918" spans="1:33" ht="13.2">
      <c r="A918" s="2"/>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16"/>
      <c r="AG918" s="16"/>
    </row>
    <row r="919" spans="1:33" ht="13.2">
      <c r="A919" s="2"/>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16"/>
      <c r="AG919" s="16"/>
    </row>
    <row r="920" spans="1:33" ht="13.2">
      <c r="A920" s="2"/>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16"/>
      <c r="AG920" s="16"/>
    </row>
    <row r="921" spans="1:33" ht="13.2">
      <c r="A921" s="2"/>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16"/>
      <c r="AG921" s="16"/>
    </row>
    <row r="922" spans="1:33" ht="13.2">
      <c r="A922" s="2"/>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16"/>
      <c r="AG922" s="16"/>
    </row>
    <row r="923" spans="1:33" ht="13.2">
      <c r="A923" s="2"/>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16"/>
      <c r="AG923" s="16"/>
    </row>
    <row r="924" spans="1:33" ht="13.2">
      <c r="A924" s="2"/>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16"/>
      <c r="AG924" s="16"/>
    </row>
    <row r="925" spans="1:33" ht="13.2">
      <c r="A925" s="2"/>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16"/>
      <c r="AG925" s="16"/>
    </row>
    <row r="926" spans="1:33" ht="13.2">
      <c r="A926" s="2"/>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16"/>
      <c r="AG926" s="16"/>
    </row>
    <row r="927" spans="1:33" ht="13.2">
      <c r="A927" s="2"/>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16"/>
      <c r="AG927" s="16"/>
    </row>
    <row r="928" spans="1:33" ht="13.2">
      <c r="A928" s="2"/>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16"/>
      <c r="AG928" s="16"/>
    </row>
    <row r="929" spans="1:33" ht="13.2">
      <c r="A929" s="2"/>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16"/>
      <c r="AG929" s="16"/>
    </row>
    <row r="930" spans="1:33" ht="13.2">
      <c r="A930" s="2"/>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16"/>
      <c r="AG930" s="16"/>
    </row>
    <row r="931" spans="1:33" ht="13.2">
      <c r="A931" s="2"/>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16"/>
      <c r="AG931" s="16"/>
    </row>
    <row r="932" spans="1:33" ht="13.2">
      <c r="A932" s="2"/>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16"/>
      <c r="AG932" s="16"/>
    </row>
    <row r="933" spans="1:33" ht="13.2">
      <c r="A933" s="2"/>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16"/>
      <c r="AG933" s="16"/>
    </row>
    <row r="934" spans="1:33" ht="13.2">
      <c r="A934" s="2"/>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16"/>
      <c r="AG934" s="16"/>
    </row>
    <row r="935" spans="1:33" ht="13.2">
      <c r="A935" s="2"/>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16"/>
      <c r="AG935" s="16"/>
    </row>
    <row r="936" spans="1:33" ht="13.2">
      <c r="A936" s="2"/>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16"/>
      <c r="AG936" s="16"/>
    </row>
    <row r="937" spans="1:33" ht="13.2">
      <c r="A937" s="2"/>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16"/>
      <c r="AG937" s="16"/>
    </row>
    <row r="938" spans="1:33" ht="13.2">
      <c r="A938" s="2"/>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16"/>
      <c r="AG938" s="16"/>
    </row>
    <row r="939" spans="1:33" ht="13.2">
      <c r="A939" s="2"/>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16"/>
      <c r="AG939" s="16"/>
    </row>
    <row r="940" spans="1:33" ht="13.2">
      <c r="A940" s="2"/>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16"/>
      <c r="AG940" s="16"/>
    </row>
    <row r="941" spans="1:33" ht="13.2">
      <c r="A941" s="2"/>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16"/>
      <c r="AG941" s="16"/>
    </row>
    <row r="942" spans="1:33" ht="13.2">
      <c r="A942" s="2"/>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16"/>
      <c r="AG942" s="16"/>
    </row>
    <row r="943" spans="1:33" ht="13.2">
      <c r="A943" s="2"/>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16"/>
      <c r="AG943" s="16"/>
    </row>
    <row r="944" spans="1:33" ht="13.2">
      <c r="A944" s="2"/>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16"/>
      <c r="AG944" s="16"/>
    </row>
    <row r="945" spans="1:33" ht="13.2">
      <c r="A945" s="2"/>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16"/>
      <c r="AG945" s="16"/>
    </row>
    <row r="946" spans="1:33" ht="13.2">
      <c r="A946" s="2"/>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16"/>
      <c r="AG946" s="16"/>
    </row>
    <row r="947" spans="1:33" ht="13.2">
      <c r="A947" s="2"/>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16"/>
      <c r="AG947" s="16"/>
    </row>
    <row r="948" spans="1:33" ht="13.2">
      <c r="A948" s="2"/>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16"/>
      <c r="AG948" s="16"/>
    </row>
    <row r="949" spans="1:33" ht="13.2">
      <c r="A949" s="2"/>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16"/>
      <c r="AG949" s="16"/>
    </row>
    <row r="950" spans="1:33" ht="13.2">
      <c r="A950" s="2"/>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16"/>
      <c r="AG950" s="16"/>
    </row>
    <row r="951" spans="1:33" ht="13.2">
      <c r="A951" s="2"/>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16"/>
      <c r="AG951" s="16"/>
    </row>
    <row r="952" spans="1:33" ht="13.2">
      <c r="A952" s="2"/>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16"/>
      <c r="AG952" s="16"/>
    </row>
    <row r="953" spans="1:33" ht="13.2">
      <c r="A953" s="2"/>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16"/>
      <c r="AG953" s="16"/>
    </row>
    <row r="954" spans="1:33" ht="13.2">
      <c r="A954" s="2"/>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16"/>
      <c r="AG954" s="16"/>
    </row>
    <row r="955" spans="1:33" ht="13.2">
      <c r="A955" s="2"/>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16"/>
      <c r="AG955" s="16"/>
    </row>
    <row r="956" spans="1:33" ht="13.2">
      <c r="A956" s="2"/>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16"/>
      <c r="AG956" s="16"/>
    </row>
    <row r="957" spans="1:33" ht="13.2">
      <c r="A957" s="2"/>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16"/>
      <c r="AG957" s="16"/>
    </row>
    <row r="958" spans="1:33" ht="13.2">
      <c r="A958" s="2"/>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16"/>
      <c r="AG958" s="16"/>
    </row>
    <row r="959" spans="1:33" ht="13.2">
      <c r="A959" s="2"/>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16"/>
      <c r="AG959" s="16"/>
    </row>
    <row r="960" spans="1:33" ht="13.2">
      <c r="A960" s="2"/>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16"/>
      <c r="AG960" s="16"/>
    </row>
    <row r="961" spans="1:33" ht="13.2">
      <c r="A961" s="2"/>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16"/>
      <c r="AG961" s="16"/>
    </row>
    <row r="962" spans="1:33" ht="13.2">
      <c r="A962" s="2"/>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16"/>
      <c r="AG962" s="16"/>
    </row>
    <row r="963" spans="1:33" ht="13.2">
      <c r="A963" s="2"/>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16"/>
      <c r="AG963" s="16"/>
    </row>
    <row r="964" spans="1:33" ht="13.2">
      <c r="A964" s="2"/>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16"/>
      <c r="AG964" s="16"/>
    </row>
    <row r="965" spans="1:33" ht="13.2">
      <c r="A965" s="2"/>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16"/>
      <c r="AG965" s="16"/>
    </row>
    <row r="966" spans="1:33" ht="13.2">
      <c r="A966" s="2"/>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16"/>
      <c r="AG966" s="16"/>
    </row>
    <row r="967" spans="1:33" ht="13.2">
      <c r="A967" s="2"/>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16"/>
      <c r="AG967" s="16"/>
    </row>
    <row r="968" spans="1:33" ht="13.2">
      <c r="A968" s="2"/>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16"/>
      <c r="AG968" s="16"/>
    </row>
    <row r="969" spans="1:33" ht="13.2">
      <c r="A969" s="2"/>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16"/>
      <c r="AG969" s="16"/>
    </row>
    <row r="970" spans="1:33" ht="13.2">
      <c r="A970" s="2"/>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16"/>
      <c r="AG970" s="16"/>
    </row>
    <row r="971" spans="1:33" ht="13.2">
      <c r="A971" s="2"/>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16"/>
      <c r="AG971" s="16"/>
    </row>
    <row r="972" spans="1:33" ht="13.2">
      <c r="A972" s="2"/>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16"/>
      <c r="AG972" s="16"/>
    </row>
    <row r="973" spans="1:33" ht="13.2">
      <c r="A973" s="2"/>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16"/>
      <c r="AG973" s="16"/>
    </row>
    <row r="974" spans="1:33" ht="13.2">
      <c r="A974" s="2"/>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16"/>
      <c r="AG974" s="16"/>
    </row>
    <row r="975" spans="1:33" ht="13.2">
      <c r="A975" s="2"/>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16"/>
      <c r="AG975" s="16"/>
    </row>
    <row r="976" spans="1:33" ht="13.2">
      <c r="A976" s="2"/>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16"/>
      <c r="AG976" s="16"/>
    </row>
    <row r="977" spans="1:33" ht="13.2">
      <c r="A977" s="2"/>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16"/>
      <c r="AG977" s="16"/>
    </row>
    <row r="978" spans="1:33" ht="13.2">
      <c r="A978" s="2"/>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16"/>
      <c r="AG978" s="16"/>
    </row>
    <row r="979" spans="1:33" ht="13.2">
      <c r="A979" s="2"/>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16"/>
      <c r="AG979" s="16"/>
    </row>
    <row r="980" spans="1:33" ht="13.2">
      <c r="A980" s="2"/>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16"/>
      <c r="AG980" s="16"/>
    </row>
    <row r="981" spans="1:33" ht="13.2">
      <c r="A981" s="2"/>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16"/>
      <c r="AG981" s="16"/>
    </row>
    <row r="982" spans="1:33" ht="13.2">
      <c r="A982" s="2"/>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16"/>
      <c r="AG982" s="16"/>
    </row>
    <row r="983" spans="1:33" ht="13.2">
      <c r="A983" s="2"/>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16"/>
      <c r="AG983" s="16"/>
    </row>
    <row r="984" spans="1:33" ht="13.2">
      <c r="A984" s="2"/>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16"/>
      <c r="AG984" s="16"/>
    </row>
    <row r="985" spans="1:33" ht="13.2">
      <c r="A985" s="2"/>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16"/>
      <c r="AG985" s="16"/>
    </row>
    <row r="986" spans="1:33" ht="13.2">
      <c r="A986" s="2"/>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16"/>
      <c r="AG986" s="16"/>
    </row>
    <row r="987" spans="1:33" ht="13.2">
      <c r="A987" s="2"/>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16"/>
      <c r="AG987" s="16"/>
    </row>
    <row r="988" spans="1:33" ht="13.2">
      <c r="A988" s="2"/>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16"/>
      <c r="AG988" s="16"/>
    </row>
    <row r="989" spans="1:33" ht="13.2">
      <c r="A989" s="2"/>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16"/>
      <c r="AG989" s="16"/>
    </row>
    <row r="990" spans="1:33" ht="13.2">
      <c r="A990" s="2"/>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16"/>
      <c r="AG990" s="16"/>
    </row>
    <row r="991" spans="1:33" ht="13.2">
      <c r="A991" s="2"/>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16"/>
      <c r="AG991" s="16"/>
    </row>
    <row r="992" spans="1:33" ht="13.2">
      <c r="A992" s="2"/>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16"/>
      <c r="AG992" s="16"/>
    </row>
    <row r="993" spans="1:33" ht="13.2">
      <c r="A993" s="2"/>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16"/>
      <c r="AG993" s="16"/>
    </row>
    <row r="994" spans="1:33" ht="13.2">
      <c r="A994" s="2"/>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16"/>
      <c r="AG994" s="16"/>
    </row>
    <row r="995" spans="1:33" ht="13.2">
      <c r="A995" s="2"/>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16"/>
      <c r="AG995" s="16"/>
    </row>
    <row r="996" spans="1:33" ht="13.2">
      <c r="A996" s="2"/>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16"/>
      <c r="AG996" s="16"/>
    </row>
    <row r="997" spans="1:33" ht="13.2">
      <c r="A997" s="2"/>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16"/>
      <c r="AG997" s="16"/>
    </row>
    <row r="998" spans="1:33" ht="13.2">
      <c r="A998" s="2"/>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16"/>
      <c r="AG998" s="16"/>
    </row>
    <row r="999" spans="1:33" ht="13.2">
      <c r="A999" s="2"/>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16"/>
      <c r="AG999" s="16"/>
    </row>
    <row r="1000" spans="1:33" ht="13.2">
      <c r="A1000" s="2"/>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16"/>
      <c r="AG1000" s="16"/>
    </row>
    <row r="1001" spans="1:33" ht="13.2">
      <c r="A1001" s="2"/>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16"/>
      <c r="AG1001" s="16"/>
    </row>
    <row r="1002" spans="1:33" ht="13.2">
      <c r="A1002" s="2"/>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16"/>
      <c r="AG1002" s="16"/>
    </row>
    <row r="1003" spans="1:33" ht="13.2">
      <c r="A1003" s="2"/>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16"/>
      <c r="AG1003" s="16"/>
    </row>
    <row r="1004" spans="1:33" ht="13.2">
      <c r="A1004" s="2"/>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16"/>
      <c r="AG1004" s="16"/>
    </row>
    <row r="1005" spans="1:33" ht="13.2">
      <c r="A1005" s="2"/>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16"/>
      <c r="AG1005" s="16"/>
    </row>
    <row r="1006" spans="1:33" ht="13.2">
      <c r="A1006" s="2"/>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16"/>
      <c r="AG1006" s="16"/>
    </row>
    <row r="1007" spans="1:33" ht="13.2">
      <c r="A1007" s="2"/>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16"/>
      <c r="AG1007" s="16"/>
    </row>
    <row r="1008" spans="1:33" ht="13.2">
      <c r="A1008" s="2"/>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16"/>
      <c r="AG1008" s="16"/>
    </row>
    <row r="1009" spans="1:33" ht="13.2">
      <c r="A1009" s="2"/>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16"/>
      <c r="AG1009" s="16"/>
    </row>
    <row r="1010" spans="1:33" ht="13.2">
      <c r="A1010" s="2"/>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16"/>
      <c r="AG1010" s="16"/>
    </row>
    <row r="1011" spans="1:33" ht="13.2">
      <c r="A1011" s="2"/>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16"/>
      <c r="AG1011" s="16"/>
    </row>
    <row r="1012" spans="1:33" ht="13.2">
      <c r="A1012" s="2"/>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16"/>
      <c r="AG1012" s="16"/>
    </row>
    <row r="1013" spans="1:33" ht="13.2">
      <c r="A1013" s="2"/>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16"/>
      <c r="AG1013" s="16"/>
    </row>
    <row r="1014" spans="1:33" ht="13.2">
      <c r="A1014" s="2"/>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c r="AA1014" s="6"/>
      <c r="AB1014" s="6"/>
      <c r="AC1014" s="6"/>
      <c r="AD1014" s="6"/>
      <c r="AE1014" s="6"/>
      <c r="AF1014" s="16"/>
      <c r="AG1014" s="16"/>
    </row>
    <row r="1015" spans="1:33" ht="13.2">
      <c r="A1015" s="2"/>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16"/>
      <c r="AG1015" s="16"/>
    </row>
  </sheetData>
  <mergeCells count="1">
    <mergeCell ref="A1:A2"/>
  </mergeCells>
  <phoneticPr fontId="151"/>
  <conditionalFormatting sqref="B13:I38 J13:J25 K13:N13 O13:Q26 R13:R27 S13:S38 T13:T26 U13:AE38 K15:L25 M15:M26 N15:N25 K27:L38 J28:J38 M29:R38 T29:T38">
    <cfRule type="containsText" dxfId="544" priority="1" operator="containsText" text="长距离">
      <formula>NOT(ISERROR(SEARCH(("长距离"),(B13))))</formula>
    </cfRule>
  </conditionalFormatting>
  <conditionalFormatting sqref="B13:I38 J13:J25 K13:N13 O13:Q26 R13:R27 S13:S38 T13:T26 U13:AE38 K15:L25 M15:M26 N15:N25 K27:L38 J28:J38 M29:R38 T29:T38">
    <cfRule type="containsText" dxfId="543" priority="2" operator="containsText" text="bm">
      <formula>NOT(ISERROR(SEARCH(("bm"),(B13))))</formula>
    </cfRule>
  </conditionalFormatting>
  <conditionalFormatting sqref="B13:I38 J13:J25 K13:N13 O13:Q26 R13:R27 S13:S38 T13:T26 U13:AE38 K15:L25 M15:M26 N15:N25 K27:L38 J28:J38 M29:R38 T29:T38">
    <cfRule type="containsText" dxfId="542" priority="3" operator="containsText" text="Lt">
      <formula>NOT(ISERROR(SEARCH(("Lt"),(B13))))</formula>
    </cfRule>
  </conditionalFormatting>
  <conditionalFormatting sqref="B13:I38 J13:J25 K13:N13 O13:Q26 R13:R27 S13:S38 T13:T26 U13:AE38 K15:L25 M15:M26 N15:N25 K27:L38 J28:J38 M29:R38 T29:T38">
    <cfRule type="containsText" dxfId="541" priority="4" operator="containsText" text="考斯特">
      <formula>NOT(ISERROR(SEARCH(("考斯特"),(B13))))</formula>
    </cfRule>
  </conditionalFormatting>
  <conditionalFormatting sqref="B13:I38 J13:J25 K13:N13 O13:Q26 R13:R27 S13:S38 T13:T26 U13:AE38 K15:L25 M15:M26 N15:N25 K27:L38 J28:J38 M29:R38 T29:T38">
    <cfRule type="containsText" dxfId="540" priority="5" operator="containsText" text="R">
      <formula>NOT(ISERROR(SEARCH(("R"),(B13))))</formula>
    </cfRule>
  </conditionalFormatting>
  <conditionalFormatting sqref="B40:G57 H40:K49 L40:AC48 AD40:AD49 AE40:AE48 H51:AE57">
    <cfRule type="containsText" dxfId="539" priority="6" operator="containsText" text="修理">
      <formula>NOT(ISERROR(SEARCH(("修理"),(B40))))</formula>
    </cfRule>
  </conditionalFormatting>
  <conditionalFormatting sqref="B40:G57 H40:K49 L40:AC48 AD40:AD49 AE40:AE48 H51:AE57">
    <cfRule type="containsText" dxfId="538" priority="7" operator="containsText" text="三检">
      <formula>NOT(ISERROR(SEARCH(("三检"),(B40))))</formula>
    </cfRule>
  </conditionalFormatting>
  <conditionalFormatting sqref="B40:G57 H40:K49 L40:AC48 AD40:AD49 AE40:AE48 H51:AE57">
    <cfRule type="containsText" dxfId="537" priority="8" operator="containsText" text="年检">
      <formula>NOT(ISERROR(SEARCH(("年检"),(B40))))</formula>
    </cfRule>
  </conditionalFormatting>
  <conditionalFormatting sqref="B40:AE61">
    <cfRule type="containsText" dxfId="536" priority="9" operator="containsText" text="搬">
      <formula>NOT(ISERROR(SEARCH(("搬"),(B40))))</formula>
    </cfRule>
  </conditionalFormatting>
  <conditionalFormatting sqref="AD6">
    <cfRule type="notContainsBlanks" dxfId="535" priority="10">
      <formula>LEN(TRIM(AD6))&gt;0</formula>
    </cfRule>
  </conditionalFormatting>
  <conditionalFormatting sqref="AF25">
    <cfRule type="notContainsBlanks" dxfId="534" priority="11">
      <formula>LEN(TRIM(AF25))&gt;0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3400-000000000000}">
          <x14:formula1>
            <xm:f>条件勿动!$A$2:$A$23</xm:f>
          </x14:formula1>
          <xm:sqref>B14:AE32</xm:sqref>
        </x14:dataValidation>
        <x14:dataValidation type="list" allowBlank="1" xr:uid="{00000000-0002-0000-3400-000001000000}">
          <x14:formula1>
            <xm:f>条件勿动!$B$2:$B$31</xm:f>
          </x14:formula1>
          <xm:sqref>B40:AE61</xm:sqref>
        </x14:dataValidation>
        <x14:dataValidation type="list" allowBlank="1" xr:uid="{00000000-0002-0000-3400-000002000000}">
          <x14:formula1>
            <xm:f>条件勿动!$A$2:$A$24</xm:f>
          </x14:formula1>
          <xm:sqref>B33:AE38</xm:sqref>
        </x14:dataValidation>
      </x14:dataValidations>
    </ext>
  </extLs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FFFFFF"/>
    <outlinePr summaryBelow="0" summaryRight="0"/>
  </sheetPr>
  <dimension ref="A1:BY1013"/>
  <sheetViews>
    <sheetView workbookViewId="0">
      <pane xSplit="1" topLeftCell="B1" activePane="topRight" state="frozen"/>
      <selection pane="topRight" activeCell="C2" sqref="C2"/>
    </sheetView>
  </sheetViews>
  <sheetFormatPr defaultColWidth="12.6640625" defaultRowHeight="15.75" customHeight="1"/>
  <cols>
    <col min="1" max="1" width="6.21875" customWidth="1"/>
    <col min="2" max="2" width="15.77734375" customWidth="1"/>
    <col min="3" max="3" width="9.88671875" customWidth="1"/>
    <col min="4" max="4" width="10.109375" customWidth="1"/>
    <col min="5" max="5" width="8.6640625" customWidth="1"/>
    <col min="6" max="6" width="10.109375" customWidth="1"/>
    <col min="7" max="7" width="10.33203125" customWidth="1"/>
    <col min="8" max="8" width="8.6640625" customWidth="1"/>
    <col min="9" max="9" width="16.33203125" customWidth="1"/>
    <col min="10" max="16" width="8.6640625" customWidth="1"/>
    <col min="17" max="17" width="12.44140625" customWidth="1"/>
    <col min="18" max="20" width="8.6640625" customWidth="1"/>
    <col min="21" max="21" width="10" customWidth="1"/>
    <col min="22" max="24" width="8.6640625" customWidth="1"/>
    <col min="25" max="25" width="12.33203125" customWidth="1"/>
    <col min="26" max="28" width="8.6640625" customWidth="1"/>
    <col min="29" max="29" width="8.109375" customWidth="1"/>
    <col min="30" max="32" width="8.6640625" customWidth="1"/>
    <col min="33" max="33" width="10" customWidth="1"/>
    <col min="34" max="36" width="8.6640625" customWidth="1"/>
    <col min="37" max="37" width="10" customWidth="1"/>
  </cols>
  <sheetData>
    <row r="1" spans="1:77">
      <c r="A1" s="1731"/>
      <c r="B1" s="1731">
        <v>30</v>
      </c>
      <c r="C1" s="1731">
        <v>31</v>
      </c>
      <c r="D1" s="1731">
        <v>1</v>
      </c>
      <c r="E1" s="1731">
        <v>2</v>
      </c>
      <c r="F1" s="1731">
        <v>3</v>
      </c>
      <c r="G1" s="1731">
        <v>4</v>
      </c>
      <c r="H1" s="1731">
        <v>5</v>
      </c>
      <c r="I1" s="1732" t="s">
        <v>2</v>
      </c>
      <c r="J1" s="1731">
        <v>6</v>
      </c>
      <c r="K1" s="1731">
        <v>7</v>
      </c>
      <c r="L1" s="1731">
        <v>8</v>
      </c>
      <c r="M1" s="1731">
        <v>9</v>
      </c>
      <c r="N1" s="1731">
        <v>10</v>
      </c>
      <c r="O1" s="1731">
        <v>11</v>
      </c>
      <c r="P1" s="1731">
        <v>12</v>
      </c>
      <c r="Q1" s="1732" t="s">
        <v>2</v>
      </c>
      <c r="R1" s="1731">
        <v>13</v>
      </c>
      <c r="S1" s="1731">
        <v>14</v>
      </c>
      <c r="T1" s="1731">
        <v>15</v>
      </c>
      <c r="U1" s="1731">
        <v>16</v>
      </c>
      <c r="V1" s="1731">
        <v>17</v>
      </c>
      <c r="W1" s="1731">
        <v>18</v>
      </c>
      <c r="X1" s="1731">
        <v>19</v>
      </c>
      <c r="Y1" s="1732" t="s">
        <v>2</v>
      </c>
      <c r="Z1" s="1731">
        <v>20</v>
      </c>
      <c r="AA1" s="1731">
        <v>21</v>
      </c>
      <c r="AB1" s="1731">
        <v>22</v>
      </c>
      <c r="AC1" s="1731">
        <v>23</v>
      </c>
      <c r="AD1" s="1731">
        <v>24</v>
      </c>
      <c r="AE1" s="1731">
        <v>25</v>
      </c>
      <c r="AF1" s="1731">
        <v>26</v>
      </c>
      <c r="AG1" s="1732" t="s">
        <v>2</v>
      </c>
      <c r="AH1" s="1731">
        <v>27</v>
      </c>
      <c r="AI1" s="1731">
        <v>28</v>
      </c>
      <c r="AJ1" s="1731">
        <v>29</v>
      </c>
      <c r="AK1" s="1733">
        <v>30</v>
      </c>
      <c r="AL1" s="1733" t="s">
        <v>2</v>
      </c>
      <c r="AM1" s="1733"/>
      <c r="AN1" s="1733"/>
      <c r="AO1" s="1733"/>
      <c r="AP1" s="1733"/>
      <c r="AQ1" s="1733"/>
      <c r="AR1" s="1733"/>
      <c r="AS1" s="1733"/>
      <c r="AT1" s="1733"/>
      <c r="AU1" s="1733"/>
      <c r="AV1" s="1733"/>
      <c r="AW1" s="1733"/>
      <c r="AX1" s="1733"/>
      <c r="AY1" s="1733"/>
      <c r="AZ1" s="1733"/>
      <c r="BA1" s="1733"/>
      <c r="BB1" s="1733"/>
      <c r="BC1" s="1733"/>
      <c r="BD1" s="1733"/>
      <c r="BE1" s="1733"/>
      <c r="BF1" s="1733"/>
      <c r="BG1" s="1733"/>
      <c r="BH1" s="1733"/>
      <c r="BI1" s="1733"/>
      <c r="BJ1" s="1733"/>
      <c r="BK1" s="1733"/>
      <c r="BL1" s="1733"/>
      <c r="BM1" s="1733"/>
      <c r="BN1" s="1733"/>
      <c r="BO1" s="1733"/>
      <c r="BP1" s="1733"/>
      <c r="BQ1" s="1733"/>
      <c r="BR1" s="1733"/>
      <c r="BS1" s="1733"/>
      <c r="BT1" s="1733"/>
      <c r="BU1" s="1733"/>
      <c r="BV1" s="1733"/>
      <c r="BW1" s="1733"/>
      <c r="BX1" s="1733"/>
      <c r="BY1" s="1733"/>
    </row>
    <row r="2" spans="1:77">
      <c r="A2" s="1734" t="s">
        <v>6872</v>
      </c>
      <c r="B2" s="1734">
        <v>88517</v>
      </c>
      <c r="C2" s="1734">
        <v>96324</v>
      </c>
      <c r="D2" s="1734">
        <v>94001</v>
      </c>
      <c r="E2" s="1734">
        <v>113221</v>
      </c>
      <c r="F2" s="1734">
        <v>95824</v>
      </c>
      <c r="G2" s="1734">
        <v>90908</v>
      </c>
      <c r="H2" s="1734">
        <v>80824</v>
      </c>
      <c r="I2" s="1435">
        <f t="shared" ref="I2:I5" si="0">SUM(B2:H2)</f>
        <v>659619</v>
      </c>
      <c r="J2" s="1734">
        <v>111295</v>
      </c>
      <c r="K2" s="1734">
        <v>84703</v>
      </c>
      <c r="L2" s="1734">
        <v>92621</v>
      </c>
      <c r="M2" s="1734">
        <v>79634</v>
      </c>
      <c r="N2" s="1734">
        <v>78947</v>
      </c>
      <c r="O2" s="1734">
        <v>137652</v>
      </c>
      <c r="P2" s="1734">
        <v>71967</v>
      </c>
      <c r="Q2" s="1435">
        <f t="shared" ref="Q2:Q5" si="1">SUM(J2:P2)</f>
        <v>656819</v>
      </c>
      <c r="R2" s="1734">
        <v>149445</v>
      </c>
      <c r="S2" s="1734">
        <v>106799</v>
      </c>
      <c r="T2" s="1734">
        <v>118504</v>
      </c>
      <c r="U2" s="1735">
        <v>111820</v>
      </c>
      <c r="V2" s="1735">
        <v>119947</v>
      </c>
      <c r="W2" s="1735">
        <v>106697</v>
      </c>
      <c r="X2" s="1735">
        <v>99789</v>
      </c>
      <c r="Y2" s="1240">
        <f t="shared" ref="Y2:Y5" si="2">SUM(R2:X2)</f>
        <v>813001</v>
      </c>
      <c r="Z2" s="1735">
        <v>92730</v>
      </c>
      <c r="AA2" s="1735">
        <v>129113</v>
      </c>
      <c r="AB2" s="1735">
        <v>92224</v>
      </c>
      <c r="AC2" s="1736">
        <v>162198</v>
      </c>
      <c r="AD2" s="1735">
        <v>98184</v>
      </c>
      <c r="AE2" s="1735">
        <v>166625</v>
      </c>
      <c r="AF2" s="1735">
        <v>68204</v>
      </c>
      <c r="AG2" s="1240">
        <f t="shared" ref="AG2:AG5" si="3">SUM(Z2:AF2)</f>
        <v>809278</v>
      </c>
      <c r="AH2" s="1735">
        <v>145805</v>
      </c>
      <c r="AI2" s="1735">
        <v>105067</v>
      </c>
      <c r="AJ2" s="1735">
        <v>125345</v>
      </c>
      <c r="AK2" s="1736">
        <v>115327</v>
      </c>
      <c r="AL2" s="1735">
        <f t="shared" ref="AL2:AL6" si="4">SUM(AH2:AK2)</f>
        <v>491544</v>
      </c>
      <c r="AM2" s="1736"/>
      <c r="AN2" s="1736"/>
      <c r="AO2" s="1736"/>
      <c r="AP2" s="1736"/>
      <c r="AQ2" s="1736"/>
      <c r="AR2" s="1736"/>
      <c r="AS2" s="1736"/>
      <c r="AT2" s="1736"/>
      <c r="AU2" s="1736"/>
      <c r="AV2" s="1736"/>
      <c r="AW2" s="1736"/>
      <c r="AX2" s="1736"/>
      <c r="AY2" s="1736"/>
      <c r="AZ2" s="1736"/>
      <c r="BA2" s="1736"/>
      <c r="BB2" s="1736"/>
      <c r="BC2" s="1736"/>
      <c r="BD2" s="1736"/>
      <c r="BE2" s="1736"/>
      <c r="BF2" s="1736"/>
      <c r="BG2" s="1736"/>
      <c r="BH2" s="1736"/>
      <c r="BI2" s="1736"/>
      <c r="BJ2" s="1736"/>
      <c r="BK2" s="1736"/>
      <c r="BL2" s="1736"/>
      <c r="BM2" s="1736"/>
      <c r="BN2" s="1736"/>
      <c r="BO2" s="1736"/>
      <c r="BP2" s="1736"/>
      <c r="BQ2" s="1736"/>
      <c r="BR2" s="1736"/>
      <c r="BS2" s="1736"/>
      <c r="BT2" s="1736"/>
      <c r="BU2" s="1736"/>
      <c r="BV2" s="1736"/>
      <c r="BW2" s="1736"/>
      <c r="BX2" s="1736"/>
      <c r="BY2" s="1736"/>
    </row>
    <row r="3" spans="1:77">
      <c r="A3" s="1738" t="s">
        <v>6873</v>
      </c>
      <c r="B3" s="1738">
        <v>98400</v>
      </c>
      <c r="C3" s="1738">
        <v>98400</v>
      </c>
      <c r="D3" s="1738">
        <v>98400</v>
      </c>
      <c r="E3" s="1738">
        <v>98400</v>
      </c>
      <c r="F3" s="1738">
        <v>134400</v>
      </c>
      <c r="G3" s="1738">
        <v>134400</v>
      </c>
      <c r="H3" s="1738">
        <v>67200</v>
      </c>
      <c r="I3" s="1435">
        <f t="shared" si="0"/>
        <v>729600</v>
      </c>
      <c r="J3" s="1738">
        <v>98400</v>
      </c>
      <c r="K3" s="1738">
        <v>98400</v>
      </c>
      <c r="L3" s="1738">
        <v>98400</v>
      </c>
      <c r="M3" s="1738">
        <v>98400</v>
      </c>
      <c r="N3" s="1738">
        <v>134400</v>
      </c>
      <c r="O3" s="1738">
        <v>134400</v>
      </c>
      <c r="P3" s="1738">
        <v>67200</v>
      </c>
      <c r="Q3" s="1435">
        <f t="shared" si="1"/>
        <v>729600</v>
      </c>
      <c r="R3" s="1738">
        <v>98400</v>
      </c>
      <c r="S3" s="1738">
        <v>98400</v>
      </c>
      <c r="T3" s="1738">
        <v>98400</v>
      </c>
      <c r="U3" s="1739">
        <v>98400</v>
      </c>
      <c r="V3" s="1739">
        <v>134400</v>
      </c>
      <c r="W3" s="1739">
        <v>134400</v>
      </c>
      <c r="X3" s="1739">
        <v>67200</v>
      </c>
      <c r="Y3" s="1240">
        <f t="shared" si="2"/>
        <v>729600</v>
      </c>
      <c r="Z3" s="1739">
        <v>98400</v>
      </c>
      <c r="AA3" s="1739">
        <v>98400</v>
      </c>
      <c r="AB3" s="1739">
        <v>98400</v>
      </c>
      <c r="AC3" s="1740">
        <v>98400</v>
      </c>
      <c r="AD3" s="1739">
        <v>134400</v>
      </c>
      <c r="AE3" s="1739">
        <v>134400</v>
      </c>
      <c r="AF3" s="1739">
        <v>67200</v>
      </c>
      <c r="AG3" s="1240">
        <f t="shared" si="3"/>
        <v>729600</v>
      </c>
      <c r="AH3" s="1739">
        <v>98400</v>
      </c>
      <c r="AI3" s="1739">
        <v>98400</v>
      </c>
      <c r="AJ3" s="1739">
        <v>98400</v>
      </c>
      <c r="AK3" s="1740">
        <v>98400</v>
      </c>
      <c r="AL3" s="1735">
        <f t="shared" si="4"/>
        <v>393600</v>
      </c>
      <c r="AM3" s="1740"/>
      <c r="AN3" s="1740"/>
      <c r="AO3" s="1740"/>
      <c r="AP3" s="1740"/>
      <c r="AQ3" s="1740"/>
      <c r="AR3" s="1740"/>
      <c r="AS3" s="1740"/>
      <c r="AT3" s="1740"/>
      <c r="AU3" s="1740"/>
      <c r="AV3" s="1740"/>
      <c r="AW3" s="1740"/>
      <c r="AX3" s="1740"/>
      <c r="AY3" s="1740"/>
      <c r="AZ3" s="1740"/>
      <c r="BA3" s="1740"/>
      <c r="BB3" s="1740"/>
      <c r="BC3" s="1740"/>
      <c r="BD3" s="1740"/>
      <c r="BE3" s="1740"/>
      <c r="BF3" s="1740"/>
      <c r="BG3" s="1740"/>
      <c r="BH3" s="1740"/>
      <c r="BI3" s="1740"/>
      <c r="BJ3" s="1740"/>
      <c r="BK3" s="1740"/>
      <c r="BL3" s="1740"/>
      <c r="BM3" s="1740"/>
      <c r="BN3" s="1740"/>
      <c r="BO3" s="1740"/>
      <c r="BP3" s="1740"/>
      <c r="BQ3" s="1740"/>
      <c r="BR3" s="1740"/>
      <c r="BS3" s="1740"/>
      <c r="BT3" s="1740"/>
      <c r="BU3" s="1740"/>
      <c r="BV3" s="1740"/>
      <c r="BW3" s="1740"/>
      <c r="BX3" s="1740"/>
      <c r="BY3" s="1740"/>
    </row>
    <row r="4" spans="1:77">
      <c r="A4" s="1742" t="s">
        <v>6874</v>
      </c>
      <c r="B4" s="1742">
        <v>86000</v>
      </c>
      <c r="C4" s="1742">
        <v>56000</v>
      </c>
      <c r="D4" s="1742">
        <v>86000</v>
      </c>
      <c r="E4" s="1742">
        <v>86000</v>
      </c>
      <c r="F4" s="1742">
        <v>86000</v>
      </c>
      <c r="G4" s="1742">
        <v>30000</v>
      </c>
      <c r="H4" s="1742">
        <v>30000</v>
      </c>
      <c r="I4" s="1435">
        <f t="shared" si="0"/>
        <v>460000</v>
      </c>
      <c r="J4" s="1742">
        <v>86000</v>
      </c>
      <c r="K4" s="1742">
        <v>86000</v>
      </c>
      <c r="L4" s="1742">
        <v>86000</v>
      </c>
      <c r="M4" s="1742">
        <v>86000</v>
      </c>
      <c r="N4" s="1742">
        <v>86000</v>
      </c>
      <c r="O4" s="1742">
        <v>30000</v>
      </c>
      <c r="P4" s="1742">
        <v>30000</v>
      </c>
      <c r="Q4" s="1435">
        <f t="shared" si="1"/>
        <v>490000</v>
      </c>
      <c r="R4" s="1742">
        <v>86000</v>
      </c>
      <c r="S4" s="1742">
        <v>86000</v>
      </c>
      <c r="T4" s="1742">
        <v>86000</v>
      </c>
      <c r="U4" s="1653">
        <v>86000</v>
      </c>
      <c r="V4" s="1653">
        <v>86000</v>
      </c>
      <c r="W4" s="1653">
        <v>30000</v>
      </c>
      <c r="X4" s="1653">
        <v>30000</v>
      </c>
      <c r="Y4" s="1240">
        <f t="shared" si="2"/>
        <v>490000</v>
      </c>
      <c r="Z4" s="1653">
        <v>86000</v>
      </c>
      <c r="AA4" s="1653">
        <v>86000</v>
      </c>
      <c r="AB4" s="1653">
        <v>86000</v>
      </c>
      <c r="AC4" s="1652">
        <v>86000</v>
      </c>
      <c r="AD4" s="1653">
        <v>86000</v>
      </c>
      <c r="AE4" s="1653">
        <v>30000</v>
      </c>
      <c r="AF4" s="1653">
        <v>30000</v>
      </c>
      <c r="AG4" s="1240">
        <f t="shared" si="3"/>
        <v>490000</v>
      </c>
      <c r="AH4" s="1653">
        <v>86000</v>
      </c>
      <c r="AI4" s="1653">
        <v>86000</v>
      </c>
      <c r="AJ4" s="1653">
        <v>86000</v>
      </c>
      <c r="AK4" s="1652">
        <v>86000</v>
      </c>
      <c r="AL4" s="1735">
        <f t="shared" si="4"/>
        <v>344000</v>
      </c>
      <c r="AM4" s="1652"/>
      <c r="AN4" s="1652"/>
      <c r="AO4" s="1652"/>
      <c r="AP4" s="1652"/>
      <c r="AQ4" s="1652"/>
      <c r="AR4" s="1652"/>
      <c r="AS4" s="1652"/>
      <c r="AT4" s="1652"/>
      <c r="AU4" s="1652"/>
      <c r="AV4" s="1652"/>
      <c r="AW4" s="1652"/>
      <c r="AX4" s="1652"/>
      <c r="AY4" s="1652"/>
      <c r="AZ4" s="1652"/>
      <c r="BA4" s="1652"/>
      <c r="BB4" s="1652"/>
      <c r="BC4" s="1652"/>
      <c r="BD4" s="1652"/>
      <c r="BE4" s="1652"/>
      <c r="BF4" s="1652"/>
      <c r="BG4" s="1652"/>
      <c r="BH4" s="1652"/>
      <c r="BI4" s="1652"/>
      <c r="BJ4" s="1652"/>
      <c r="BK4" s="1652"/>
      <c r="BL4" s="1652"/>
      <c r="BM4" s="1652"/>
      <c r="BN4" s="1652"/>
      <c r="BO4" s="1652"/>
      <c r="BP4" s="1652"/>
      <c r="BQ4" s="1652"/>
      <c r="BR4" s="1652"/>
      <c r="BS4" s="1652"/>
      <c r="BT4" s="1652"/>
      <c r="BU4" s="1652"/>
      <c r="BV4" s="1652"/>
      <c r="BW4" s="1652"/>
      <c r="BX4" s="1652"/>
      <c r="BY4" s="1652"/>
    </row>
    <row r="5" spans="1:77">
      <c r="A5" s="1744" t="s">
        <v>117</v>
      </c>
      <c r="B5" s="1745">
        <v>25000</v>
      </c>
      <c r="C5" s="1745">
        <v>25000</v>
      </c>
      <c r="D5" s="1745">
        <v>70000</v>
      </c>
      <c r="E5" s="1745">
        <v>28000</v>
      </c>
      <c r="F5" s="1745">
        <v>31000</v>
      </c>
      <c r="G5" s="1745">
        <v>45000</v>
      </c>
      <c r="H5" s="1745">
        <v>145000</v>
      </c>
      <c r="I5" s="1435">
        <f t="shared" si="0"/>
        <v>369000</v>
      </c>
      <c r="J5" s="1745">
        <v>0</v>
      </c>
      <c r="K5" s="1745">
        <v>31900</v>
      </c>
      <c r="L5" s="1745">
        <v>61500</v>
      </c>
      <c r="M5" s="1745">
        <v>25000</v>
      </c>
      <c r="N5" s="1745">
        <v>108900</v>
      </c>
      <c r="O5" s="1745">
        <v>125000</v>
      </c>
      <c r="P5" s="1745">
        <v>115000</v>
      </c>
      <c r="Q5" s="1435">
        <f t="shared" si="1"/>
        <v>467300</v>
      </c>
      <c r="R5" s="1746">
        <v>92000</v>
      </c>
      <c r="S5" s="1746">
        <v>102000</v>
      </c>
      <c r="T5" s="1746">
        <v>119500</v>
      </c>
      <c r="U5" s="1746">
        <v>87500</v>
      </c>
      <c r="V5" s="1746">
        <v>62500</v>
      </c>
      <c r="W5" s="1746">
        <v>110000</v>
      </c>
      <c r="X5" s="1746">
        <v>87000</v>
      </c>
      <c r="Y5" s="1240">
        <f t="shared" si="2"/>
        <v>660500</v>
      </c>
      <c r="Z5" s="1746">
        <v>48000</v>
      </c>
      <c r="AA5" s="1746">
        <v>0</v>
      </c>
      <c r="AB5" s="1746">
        <v>34900</v>
      </c>
      <c r="AC5" s="1744">
        <v>20000</v>
      </c>
      <c r="AD5" s="1746">
        <v>71900</v>
      </c>
      <c r="AE5" s="1746">
        <v>40000</v>
      </c>
      <c r="AF5" s="1746">
        <v>167000</v>
      </c>
      <c r="AG5" s="1240">
        <f t="shared" si="3"/>
        <v>381800</v>
      </c>
      <c r="AH5" s="1746">
        <v>32000</v>
      </c>
      <c r="AI5" s="1746">
        <v>33000</v>
      </c>
      <c r="AJ5" s="1746">
        <v>100000</v>
      </c>
      <c r="AK5" s="1744">
        <v>209000</v>
      </c>
      <c r="AL5" s="1735">
        <f t="shared" si="4"/>
        <v>374000</v>
      </c>
      <c r="AM5" s="1744"/>
      <c r="AN5" s="1744"/>
      <c r="AO5" s="1744"/>
      <c r="AP5" s="1744"/>
      <c r="AQ5" s="1744"/>
      <c r="AR5" s="1744"/>
      <c r="AS5" s="1744"/>
      <c r="AT5" s="1744"/>
      <c r="AU5" s="1744"/>
      <c r="AV5" s="1744"/>
      <c r="AW5" s="1744"/>
      <c r="AX5" s="1744"/>
      <c r="AY5" s="1744"/>
      <c r="AZ5" s="1744"/>
      <c r="BA5" s="1744"/>
      <c r="BB5" s="1744"/>
      <c r="BC5" s="1744"/>
      <c r="BD5" s="1744"/>
      <c r="BE5" s="1744"/>
      <c r="BF5" s="1744"/>
      <c r="BG5" s="1744"/>
      <c r="BH5" s="1744"/>
      <c r="BI5" s="1744"/>
      <c r="BJ5" s="1744"/>
      <c r="BK5" s="1744"/>
      <c r="BL5" s="1744"/>
      <c r="BM5" s="1744"/>
      <c r="BN5" s="1744"/>
      <c r="BO5" s="1744"/>
      <c r="BP5" s="1744"/>
      <c r="BQ5" s="1744"/>
      <c r="BR5" s="1744"/>
      <c r="BS5" s="1744"/>
      <c r="BT5" s="1744"/>
      <c r="BU5" s="1744"/>
      <c r="BV5" s="1744"/>
      <c r="BW5" s="1744"/>
      <c r="BX5" s="1744"/>
      <c r="BY5" s="1744"/>
    </row>
    <row r="6" spans="1:77">
      <c r="A6" s="10" t="s">
        <v>2</v>
      </c>
      <c r="I6" s="1435">
        <f>SUM(I2:I5)</f>
        <v>2218219</v>
      </c>
      <c r="Q6" s="1435">
        <f>SUM(Q2:Q5)</f>
        <v>2343719</v>
      </c>
      <c r="Y6" s="1240">
        <f>SUM(Y2:Y5)</f>
        <v>2693101</v>
      </c>
      <c r="AG6" s="1240">
        <f>SUM(AG2:AG5)</f>
        <v>2410678</v>
      </c>
      <c r="AL6" s="1736">
        <f t="shared" si="4"/>
        <v>0</v>
      </c>
    </row>
    <row r="7" spans="1:77">
      <c r="I7" s="48"/>
      <c r="Q7" s="48"/>
      <c r="V7" s="1239"/>
      <c r="W7" s="1239"/>
      <c r="X7" s="1239"/>
      <c r="Y7" s="1240"/>
      <c r="Z7" s="1239"/>
      <c r="AA7" s="1239"/>
      <c r="AB7" s="1239"/>
      <c r="AG7" s="48"/>
    </row>
    <row r="8" spans="1:77">
      <c r="I8" s="48"/>
      <c r="Q8" s="48"/>
      <c r="V8" s="1239"/>
      <c r="W8" s="1239"/>
      <c r="X8" s="1239"/>
      <c r="Y8" s="1240"/>
      <c r="Z8" s="1239"/>
      <c r="AA8" s="1239"/>
      <c r="AB8" s="1239"/>
      <c r="AG8" s="48"/>
    </row>
    <row r="9" spans="1:77">
      <c r="I9" s="48"/>
      <c r="Q9" s="48"/>
      <c r="V9" s="1239"/>
      <c r="W9" s="1239"/>
      <c r="X9" s="1239"/>
      <c r="Y9" s="1240"/>
      <c r="Z9" s="1239"/>
      <c r="AA9" s="1239"/>
      <c r="AB9" s="1239"/>
      <c r="AG9" s="48"/>
    </row>
    <row r="10" spans="1:77">
      <c r="I10" s="48"/>
      <c r="Q10" s="48"/>
      <c r="V10" s="1239"/>
      <c r="W10" s="1239"/>
      <c r="X10" s="1239"/>
      <c r="Y10" s="1240"/>
      <c r="Z10" s="1239"/>
      <c r="AA10" s="1239"/>
      <c r="AB10" s="1239"/>
      <c r="AG10" s="48"/>
    </row>
    <row r="11" spans="1:77">
      <c r="I11" s="48"/>
      <c r="Q11" s="48"/>
      <c r="V11" s="1239"/>
      <c r="W11" s="1239"/>
      <c r="X11" s="1239"/>
      <c r="Y11" s="1240"/>
      <c r="Z11" s="1239"/>
      <c r="AA11" s="1239"/>
      <c r="AB11" s="1239"/>
      <c r="AG11" s="48"/>
    </row>
    <row r="12" spans="1:77">
      <c r="I12" s="48"/>
      <c r="Q12" s="48"/>
      <c r="V12" s="1239"/>
      <c r="W12" s="1239"/>
      <c r="X12" s="1239"/>
      <c r="Y12" s="1240"/>
      <c r="Z12" s="1239"/>
      <c r="AA12" s="1239"/>
      <c r="AB12" s="1239"/>
      <c r="AG12" s="48"/>
    </row>
    <row r="13" spans="1:77">
      <c r="I13" s="48"/>
      <c r="Q13" s="48"/>
      <c r="V13" s="1239"/>
      <c r="W13" s="1239"/>
      <c r="X13" s="1239"/>
      <c r="Y13" s="1240"/>
      <c r="Z13" s="1239"/>
      <c r="AA13" s="1239"/>
      <c r="AB13" s="1239"/>
      <c r="AG13" s="48"/>
    </row>
    <row r="14" spans="1:77">
      <c r="I14" s="48"/>
      <c r="Q14" s="48"/>
      <c r="V14" s="1239"/>
      <c r="W14" s="1239"/>
      <c r="X14" s="1239"/>
      <c r="Y14" s="1240"/>
      <c r="Z14" s="1239"/>
      <c r="AA14" s="1239"/>
      <c r="AB14" s="1239"/>
      <c r="AG14" s="48"/>
    </row>
    <row r="15" spans="1:77">
      <c r="I15" s="48"/>
      <c r="Q15" s="48"/>
      <c r="V15" s="1239"/>
      <c r="W15" s="1239"/>
      <c r="X15" s="1239"/>
      <c r="Y15" s="1240"/>
      <c r="Z15" s="1239"/>
      <c r="AA15" s="1239"/>
      <c r="AB15" s="1239"/>
      <c r="AG15" s="48"/>
    </row>
    <row r="16" spans="1:77">
      <c r="I16" s="48"/>
      <c r="Q16" s="48"/>
      <c r="V16" s="1239"/>
      <c r="W16" s="1239"/>
      <c r="X16" s="1239"/>
      <c r="Y16" s="1240"/>
      <c r="Z16" s="1239"/>
      <c r="AA16" s="1239"/>
      <c r="AB16" s="1239"/>
      <c r="AG16" s="48"/>
    </row>
    <row r="17" spans="2:33">
      <c r="I17" s="48"/>
      <c r="Q17" s="48"/>
      <c r="V17" s="1239"/>
      <c r="W17" s="1239"/>
      <c r="X17" s="1239"/>
      <c r="Y17" s="1240"/>
      <c r="Z17" s="1239"/>
      <c r="AA17" s="1239"/>
      <c r="AB17" s="1239"/>
      <c r="AG17" s="48"/>
    </row>
    <row r="18" spans="2:33">
      <c r="I18" s="48"/>
      <c r="Q18" s="48"/>
      <c r="V18" s="1239"/>
      <c r="W18" s="1239"/>
      <c r="X18" s="1239"/>
      <c r="Y18" s="1240"/>
      <c r="Z18" s="1239"/>
      <c r="AA18" s="1239"/>
      <c r="AB18" s="1239"/>
      <c r="AG18" s="48"/>
    </row>
    <row r="19" spans="2:33">
      <c r="I19" s="48"/>
      <c r="Q19" s="48"/>
      <c r="V19" s="1239"/>
      <c r="W19" s="1239"/>
      <c r="X19" s="1239"/>
      <c r="Y19" s="1240"/>
      <c r="Z19" s="1239"/>
      <c r="AA19" s="1239"/>
      <c r="AB19" s="1239"/>
      <c r="AG19" s="48"/>
    </row>
    <row r="20" spans="2:33">
      <c r="I20" s="48"/>
      <c r="Q20" s="48"/>
      <c r="V20" s="1239"/>
      <c r="W20" s="1239"/>
      <c r="X20" s="1239"/>
      <c r="Y20" s="1240"/>
      <c r="Z20" s="1239"/>
      <c r="AA20" s="1239"/>
      <c r="AB20" s="1239"/>
      <c r="AG20" s="48"/>
    </row>
    <row r="21" spans="2:33">
      <c r="I21" s="48"/>
      <c r="Q21" s="48"/>
      <c r="V21" s="1239"/>
      <c r="W21" s="1239"/>
      <c r="X21" s="1239"/>
      <c r="Y21" s="1240"/>
      <c r="Z21" s="1239"/>
      <c r="AA21" s="1239"/>
      <c r="AB21" s="1239"/>
      <c r="AG21" s="48"/>
    </row>
    <row r="22" spans="2:33">
      <c r="I22" s="48"/>
      <c r="Q22" s="48"/>
      <c r="V22" s="1239"/>
      <c r="W22" s="1239"/>
      <c r="X22" s="1239"/>
      <c r="Y22" s="1240"/>
      <c r="Z22" s="1239"/>
      <c r="AA22" s="1239"/>
      <c r="AB22" s="1239"/>
      <c r="AG22" s="48"/>
    </row>
    <row r="23" spans="2:33">
      <c r="I23" s="48"/>
      <c r="Q23" s="48"/>
      <c r="V23" s="1239"/>
      <c r="W23" s="1239"/>
      <c r="X23" s="1239"/>
      <c r="Y23" s="1240"/>
      <c r="Z23" s="1239"/>
      <c r="AA23" s="1239"/>
      <c r="AB23" s="1239"/>
      <c r="AG23" s="48"/>
    </row>
    <row r="24" spans="2:33">
      <c r="B24" s="10" t="s">
        <v>6875</v>
      </c>
      <c r="I24" s="48"/>
      <c r="Q24" s="48"/>
      <c r="V24" s="1239"/>
      <c r="W24" s="1239"/>
      <c r="X24" s="1239"/>
      <c r="Y24" s="1240"/>
      <c r="Z24" s="1239"/>
      <c r="AA24" s="1239"/>
      <c r="AB24" s="1239"/>
      <c r="AG24" s="48"/>
    </row>
    <row r="25" spans="2:33">
      <c r="I25" s="48"/>
      <c r="Q25" s="48"/>
      <c r="V25" s="1239"/>
      <c r="W25" s="1239"/>
      <c r="X25" s="1239"/>
      <c r="Y25" s="1240"/>
      <c r="Z25" s="1239"/>
      <c r="AA25" s="1239"/>
      <c r="AB25" s="1239"/>
      <c r="AG25" s="48"/>
    </row>
    <row r="26" spans="2:33">
      <c r="I26" s="48"/>
      <c r="Q26" s="48"/>
      <c r="V26" s="1239"/>
      <c r="W26" s="1239"/>
      <c r="X26" s="1239"/>
      <c r="Y26" s="1240"/>
      <c r="Z26" s="1239"/>
      <c r="AA26" s="1239"/>
      <c r="AB26" s="1239"/>
      <c r="AG26" s="48"/>
    </row>
    <row r="27" spans="2:33">
      <c r="I27" s="48"/>
      <c r="Q27" s="48"/>
      <c r="V27" s="1239"/>
      <c r="W27" s="1239"/>
      <c r="X27" s="1239"/>
      <c r="Y27" s="1240"/>
      <c r="Z27" s="1239"/>
      <c r="AA27" s="1239"/>
      <c r="AB27" s="1239"/>
      <c r="AG27" s="48"/>
    </row>
    <row r="28" spans="2:33">
      <c r="I28" s="48"/>
      <c r="Q28" s="48"/>
      <c r="V28" s="1239"/>
      <c r="W28" s="1239"/>
      <c r="X28" s="1239"/>
      <c r="Y28" s="1240"/>
      <c r="Z28" s="1239"/>
      <c r="AA28" s="1239"/>
      <c r="AB28" s="1239"/>
      <c r="AG28" s="48"/>
    </row>
    <row r="29" spans="2:33">
      <c r="I29" s="48"/>
      <c r="Q29" s="48"/>
      <c r="V29" s="1239"/>
      <c r="W29" s="1239"/>
      <c r="X29" s="1239"/>
      <c r="Y29" s="1240"/>
      <c r="Z29" s="1239"/>
      <c r="AA29" s="1239"/>
      <c r="AB29" s="1239"/>
      <c r="AG29" s="48"/>
    </row>
    <row r="30" spans="2:33">
      <c r="I30" s="48"/>
      <c r="Q30" s="48"/>
      <c r="V30" s="1239"/>
      <c r="W30" s="1239"/>
      <c r="X30" s="1239"/>
      <c r="Y30" s="1240"/>
      <c r="Z30" s="1239"/>
      <c r="AA30" s="1239"/>
      <c r="AB30" s="1239"/>
      <c r="AG30" s="48"/>
    </row>
    <row r="31" spans="2:33">
      <c r="I31" s="48"/>
      <c r="Q31" s="48"/>
      <c r="V31" s="1239"/>
      <c r="W31" s="1239"/>
      <c r="X31" s="1239"/>
      <c r="Y31" s="1240"/>
      <c r="Z31" s="1239"/>
      <c r="AA31" s="1239"/>
      <c r="AB31" s="1239"/>
      <c r="AG31" s="48"/>
    </row>
    <row r="32" spans="2:33">
      <c r="I32" s="48"/>
      <c r="Q32" s="48"/>
      <c r="V32" s="1239"/>
      <c r="W32" s="1239"/>
      <c r="X32" s="1239"/>
      <c r="Y32" s="1240"/>
      <c r="Z32" s="1239"/>
      <c r="AA32" s="1239"/>
      <c r="AB32" s="1239"/>
      <c r="AG32" s="48"/>
    </row>
    <row r="33" spans="1:33">
      <c r="A33" s="6" t="s">
        <v>0</v>
      </c>
      <c r="B33" s="6" t="s">
        <v>117</v>
      </c>
      <c r="C33" s="6" t="s">
        <v>7910</v>
      </c>
      <c r="D33" s="6" t="s">
        <v>7911</v>
      </c>
      <c r="E33" s="6" t="s">
        <v>7912</v>
      </c>
      <c r="F33" s="6" t="s">
        <v>6876</v>
      </c>
      <c r="G33" s="6" t="s">
        <v>6877</v>
      </c>
      <c r="H33" s="6" t="s">
        <v>6878</v>
      </c>
      <c r="I33" s="6" t="s">
        <v>6881</v>
      </c>
      <c r="J33" s="6"/>
      <c r="K33" s="6"/>
      <c r="L33" s="6"/>
      <c r="Q33" s="48"/>
      <c r="V33" s="1239"/>
      <c r="W33" s="1239"/>
      <c r="X33" s="1239"/>
      <c r="Y33" s="1240"/>
      <c r="Z33" s="1239"/>
      <c r="AA33" s="1239"/>
      <c r="AB33" s="1239"/>
      <c r="AG33" s="48"/>
    </row>
    <row r="34" spans="1:33">
      <c r="A34" s="6" t="s">
        <v>5566</v>
      </c>
      <c r="B34" s="1748" t="s">
        <v>258</v>
      </c>
      <c r="C34" s="538">
        <v>97300</v>
      </c>
      <c r="D34" s="84">
        <v>33170</v>
      </c>
      <c r="E34" s="1749">
        <v>0.36470000000000002</v>
      </c>
      <c r="F34" s="538">
        <v>31800</v>
      </c>
      <c r="G34" s="84">
        <v>16200</v>
      </c>
      <c r="H34" s="1749">
        <v>0.50539999999999996</v>
      </c>
      <c r="I34" s="16" t="s">
        <v>7913</v>
      </c>
      <c r="J34" s="6"/>
      <c r="K34" s="6"/>
      <c r="L34" s="6"/>
      <c r="Q34" s="48"/>
      <c r="V34" s="1239"/>
      <c r="W34" s="1239"/>
      <c r="X34" s="1239"/>
      <c r="Y34" s="1240"/>
      <c r="Z34" s="1239"/>
      <c r="AA34" s="1239"/>
      <c r="AB34" s="1239"/>
      <c r="AG34" s="48"/>
    </row>
    <row r="35" spans="1:33">
      <c r="A35" s="6"/>
      <c r="B35" s="6" t="s">
        <v>6882</v>
      </c>
      <c r="C35" s="88">
        <v>5500</v>
      </c>
      <c r="D35" s="1530">
        <v>1500</v>
      </c>
      <c r="E35" s="1750">
        <v>0.2727</v>
      </c>
      <c r="F35" s="88">
        <v>15900</v>
      </c>
      <c r="G35" s="1530">
        <v>4900</v>
      </c>
      <c r="H35" s="1750">
        <v>0.30819999999999997</v>
      </c>
      <c r="I35" s="16" t="s">
        <v>7913</v>
      </c>
      <c r="J35" s="6"/>
      <c r="K35" s="6"/>
      <c r="L35" s="6"/>
      <c r="Q35" s="48"/>
      <c r="V35" s="1239"/>
      <c r="W35" s="1239"/>
      <c r="X35" s="1239"/>
      <c r="Y35" s="1240"/>
      <c r="Z35" s="1239"/>
      <c r="AA35" s="1239"/>
      <c r="AB35" s="1239"/>
      <c r="AG35" s="48"/>
    </row>
    <row r="36" spans="1:33">
      <c r="A36" s="6"/>
      <c r="B36" s="666" t="s">
        <v>3579</v>
      </c>
      <c r="C36" s="88">
        <v>0</v>
      </c>
      <c r="D36" s="88">
        <v>0</v>
      </c>
      <c r="E36" s="1750">
        <v>0</v>
      </c>
      <c r="F36" s="88">
        <v>255000</v>
      </c>
      <c r="G36" s="88">
        <v>139440</v>
      </c>
      <c r="H36" s="1750">
        <v>0.54790000000000005</v>
      </c>
      <c r="I36" s="16"/>
      <c r="J36" s="6"/>
      <c r="K36" s="6"/>
      <c r="L36" s="6"/>
      <c r="Q36" s="48"/>
      <c r="V36" s="1239"/>
      <c r="W36" s="1239"/>
      <c r="X36" s="1239"/>
      <c r="Y36" s="1240"/>
      <c r="Z36" s="1239"/>
      <c r="AA36" s="1239"/>
      <c r="AB36" s="1239"/>
      <c r="AG36" s="48"/>
    </row>
    <row r="37" spans="1:33">
      <c r="A37" s="6"/>
      <c r="B37" s="1261" t="s">
        <v>6883</v>
      </c>
      <c r="C37" s="637">
        <v>15000</v>
      </c>
      <c r="D37" s="89">
        <v>4602</v>
      </c>
      <c r="E37" s="1751">
        <v>0.2949</v>
      </c>
      <c r="F37" s="637">
        <v>0</v>
      </c>
      <c r="G37" s="89"/>
      <c r="H37" s="1751"/>
      <c r="I37" s="16"/>
      <c r="J37" s="6"/>
      <c r="K37" s="6"/>
      <c r="L37" s="6"/>
      <c r="Q37" s="48"/>
      <c r="V37" s="1239"/>
      <c r="W37" s="1239"/>
      <c r="X37" s="1239"/>
      <c r="Y37" s="1240"/>
      <c r="Z37" s="1239"/>
      <c r="AA37" s="1239"/>
      <c r="AB37" s="1239"/>
      <c r="AG37" s="48"/>
    </row>
    <row r="38" spans="1:33">
      <c r="A38" s="6" t="s">
        <v>2720</v>
      </c>
      <c r="B38" s="1748" t="s">
        <v>6884</v>
      </c>
      <c r="C38" s="539">
        <v>556800</v>
      </c>
      <c r="D38" s="88">
        <v>169040</v>
      </c>
      <c r="E38" s="1750">
        <v>0.28539999999999999</v>
      </c>
      <c r="F38" s="539">
        <v>521000</v>
      </c>
      <c r="G38" s="88">
        <v>147350</v>
      </c>
      <c r="H38" s="1750">
        <v>0.29049999999999998</v>
      </c>
      <c r="I38" s="16"/>
      <c r="J38" s="6"/>
      <c r="K38" s="6"/>
      <c r="L38" s="6"/>
      <c r="Q38" s="48"/>
      <c r="V38" s="1239"/>
      <c r="W38" s="1239"/>
      <c r="X38" s="1239"/>
      <c r="Y38" s="1240"/>
      <c r="Z38" s="1239"/>
      <c r="AA38" s="1239"/>
      <c r="AB38" s="1239"/>
      <c r="AG38" s="48"/>
    </row>
    <row r="39" spans="1:33">
      <c r="A39" s="6"/>
      <c r="B39" s="6" t="s">
        <v>255</v>
      </c>
      <c r="C39" s="539">
        <v>215000</v>
      </c>
      <c r="D39" s="88">
        <v>123700</v>
      </c>
      <c r="E39" s="1750">
        <v>0.57450000000000001</v>
      </c>
      <c r="F39" s="539">
        <v>135000</v>
      </c>
      <c r="G39" s="88">
        <v>75000</v>
      </c>
      <c r="H39" s="1750">
        <v>0.55559999999999998</v>
      </c>
      <c r="I39" s="16"/>
      <c r="J39" s="6"/>
      <c r="K39" s="6"/>
      <c r="L39" s="6"/>
      <c r="Q39" s="48"/>
      <c r="V39" s="1239"/>
      <c r="W39" s="1239"/>
      <c r="X39" s="1239"/>
      <c r="Y39" s="1240"/>
      <c r="Z39" s="1239"/>
      <c r="AA39" s="1239"/>
      <c r="AB39" s="1239"/>
      <c r="AG39" s="48"/>
    </row>
    <row r="40" spans="1:33">
      <c r="A40" s="6"/>
      <c r="B40" s="6" t="s">
        <v>6885</v>
      </c>
      <c r="C40" s="539">
        <v>44000</v>
      </c>
      <c r="D40" s="88">
        <v>24000</v>
      </c>
      <c r="E40" s="1750">
        <v>0.54549999999999998</v>
      </c>
      <c r="F40" s="539">
        <v>0</v>
      </c>
      <c r="G40" s="88"/>
      <c r="H40" s="1750"/>
      <c r="I40" s="16"/>
      <c r="J40" s="6"/>
      <c r="K40" s="6"/>
      <c r="L40" s="6"/>
      <c r="Q40" s="48"/>
      <c r="V40" s="1239"/>
      <c r="W40" s="1239"/>
      <c r="X40" s="1239"/>
      <c r="Y40" s="1240"/>
      <c r="Z40" s="1239"/>
      <c r="AA40" s="1239"/>
      <c r="AB40" s="1239"/>
      <c r="AG40" s="48"/>
    </row>
    <row r="41" spans="1:33">
      <c r="A41" s="6"/>
      <c r="B41" s="6" t="s">
        <v>6886</v>
      </c>
      <c r="C41" s="539">
        <v>0</v>
      </c>
      <c r="D41" s="88">
        <v>0</v>
      </c>
      <c r="E41" s="1750">
        <v>0</v>
      </c>
      <c r="F41" s="539">
        <v>0</v>
      </c>
      <c r="G41" s="88"/>
      <c r="H41" s="1750"/>
      <c r="I41" s="16"/>
      <c r="J41" s="6"/>
      <c r="K41" s="6"/>
      <c r="L41" s="6"/>
      <c r="Q41" s="48"/>
      <c r="V41" s="1239"/>
      <c r="W41" s="1239"/>
      <c r="X41" s="1239"/>
      <c r="Y41" s="1240"/>
      <c r="Z41" s="1239"/>
      <c r="AA41" s="1239"/>
      <c r="AB41" s="1239"/>
      <c r="AG41" s="48"/>
    </row>
    <row r="42" spans="1:33">
      <c r="A42" s="6"/>
      <c r="B42" s="6" t="s">
        <v>6887</v>
      </c>
      <c r="C42" s="539">
        <v>18000</v>
      </c>
      <c r="D42" s="88">
        <v>5400</v>
      </c>
      <c r="E42" s="1750">
        <v>0.3</v>
      </c>
      <c r="F42" s="539">
        <v>0</v>
      </c>
      <c r="G42" s="88"/>
      <c r="H42" s="1750"/>
      <c r="I42" s="16"/>
      <c r="J42" s="6"/>
      <c r="K42" s="6"/>
      <c r="L42" s="6"/>
      <c r="Q42" s="48"/>
      <c r="V42" s="1239"/>
      <c r="W42" s="1239"/>
      <c r="X42" s="1239"/>
      <c r="Y42" s="1240"/>
      <c r="Z42" s="1239"/>
      <c r="AA42" s="1239"/>
      <c r="AB42" s="1239"/>
      <c r="AG42" s="48"/>
    </row>
    <row r="43" spans="1:33">
      <c r="A43" s="6"/>
      <c r="B43" s="2" t="s">
        <v>4912</v>
      </c>
      <c r="C43" s="539">
        <v>105000</v>
      </c>
      <c r="D43" s="88">
        <v>53000</v>
      </c>
      <c r="E43" s="1750">
        <v>0.50480000000000003</v>
      </c>
      <c r="F43" s="539">
        <v>70000</v>
      </c>
      <c r="G43" s="88">
        <v>38000</v>
      </c>
      <c r="H43" s="1750">
        <v>0.54290000000000005</v>
      </c>
      <c r="I43" s="16"/>
      <c r="J43" s="6"/>
      <c r="K43" s="6"/>
      <c r="L43" s="6"/>
      <c r="Q43" s="48"/>
      <c r="V43" s="1239"/>
      <c r="W43" s="1239"/>
      <c r="X43" s="1239"/>
      <c r="Y43" s="1240"/>
      <c r="Z43" s="1239"/>
      <c r="AA43" s="1239"/>
      <c r="AB43" s="1239"/>
      <c r="AG43" s="48"/>
    </row>
    <row r="44" spans="1:33">
      <c r="A44" s="6"/>
      <c r="B44" s="2" t="s">
        <v>3740</v>
      </c>
      <c r="C44" s="539">
        <v>0</v>
      </c>
      <c r="D44" s="88">
        <v>0</v>
      </c>
      <c r="E44" s="1750">
        <v>0</v>
      </c>
      <c r="F44" s="539">
        <v>0</v>
      </c>
      <c r="G44" s="88"/>
      <c r="H44" s="1750"/>
      <c r="I44" s="16"/>
      <c r="J44" s="6"/>
      <c r="K44" s="6"/>
      <c r="L44" s="6"/>
      <c r="Q44" s="48"/>
      <c r="V44" s="1239"/>
      <c r="W44" s="1239"/>
      <c r="X44" s="1239"/>
      <c r="Y44" s="1240"/>
      <c r="Z44" s="1239"/>
      <c r="AA44" s="1239"/>
      <c r="AB44" s="1239"/>
      <c r="AG44" s="48"/>
    </row>
    <row r="45" spans="1:33">
      <c r="A45" s="6"/>
      <c r="B45" s="2" t="s">
        <v>6511</v>
      </c>
      <c r="C45" s="539">
        <v>0</v>
      </c>
      <c r="D45" s="88">
        <v>0</v>
      </c>
      <c r="E45" s="1750">
        <v>0</v>
      </c>
      <c r="F45" s="539">
        <v>31000</v>
      </c>
      <c r="G45" s="88">
        <v>19500</v>
      </c>
      <c r="H45" s="1750">
        <v>0.625</v>
      </c>
      <c r="I45" s="16"/>
      <c r="J45" s="6"/>
      <c r="K45" s="6"/>
      <c r="L45" s="6"/>
      <c r="Q45" s="48"/>
      <c r="V45" s="1239"/>
      <c r="W45" s="1239"/>
      <c r="X45" s="1239"/>
      <c r="Y45" s="1240"/>
      <c r="Z45" s="1239"/>
      <c r="AA45" s="1239"/>
      <c r="AB45" s="1239"/>
      <c r="AG45" s="48"/>
    </row>
    <row r="46" spans="1:33">
      <c r="A46" s="6"/>
      <c r="B46" s="2" t="s">
        <v>6888</v>
      </c>
      <c r="C46" s="539">
        <v>0</v>
      </c>
      <c r="D46" s="88">
        <v>0</v>
      </c>
      <c r="E46" s="1750">
        <v>0</v>
      </c>
      <c r="F46" s="539">
        <v>0</v>
      </c>
      <c r="G46" s="88"/>
      <c r="H46" s="1750"/>
      <c r="I46" s="16"/>
      <c r="J46" s="6"/>
      <c r="K46" s="6"/>
      <c r="L46" s="6"/>
      <c r="Q46" s="48"/>
      <c r="V46" s="1239"/>
      <c r="W46" s="1239"/>
      <c r="X46" s="1239"/>
      <c r="Y46" s="1240"/>
      <c r="Z46" s="1239"/>
      <c r="AA46" s="1239"/>
      <c r="AB46" s="1239"/>
      <c r="AG46" s="48"/>
    </row>
    <row r="47" spans="1:33">
      <c r="A47" s="6"/>
      <c r="B47" s="2" t="s">
        <v>6889</v>
      </c>
      <c r="C47" s="539">
        <v>21696</v>
      </c>
      <c r="D47" s="88">
        <v>10696</v>
      </c>
      <c r="E47" s="1750">
        <v>0.49299999999999999</v>
      </c>
      <c r="F47" s="539">
        <v>0</v>
      </c>
      <c r="G47" s="88"/>
      <c r="H47" s="1750"/>
      <c r="I47" s="16"/>
      <c r="J47" s="6"/>
      <c r="K47" s="6"/>
      <c r="L47" s="6"/>
      <c r="Q47" s="48"/>
      <c r="V47" s="1239"/>
      <c r="W47" s="1239"/>
      <c r="X47" s="1239"/>
      <c r="Y47" s="1240"/>
      <c r="Z47" s="1239"/>
      <c r="AA47" s="1239"/>
      <c r="AB47" s="1239"/>
      <c r="AG47" s="48"/>
    </row>
    <row r="48" spans="1:33">
      <c r="A48" s="6"/>
      <c r="B48" s="2" t="s">
        <v>3447</v>
      </c>
      <c r="C48" s="539">
        <v>94675</v>
      </c>
      <c r="D48" s="88">
        <v>31089</v>
      </c>
      <c r="E48" s="1750">
        <v>0.32840000000000003</v>
      </c>
      <c r="F48" s="539">
        <v>193500</v>
      </c>
      <c r="G48" s="88">
        <v>58257</v>
      </c>
      <c r="H48" s="1750">
        <v>0.30159999999999998</v>
      </c>
      <c r="I48" s="16"/>
      <c r="J48" s="6"/>
      <c r="K48" s="6"/>
      <c r="L48" s="6"/>
      <c r="Q48" s="48"/>
      <c r="V48" s="1239"/>
      <c r="W48" s="1239"/>
      <c r="X48" s="1239"/>
      <c r="Y48" s="1240"/>
      <c r="Z48" s="1239"/>
      <c r="AA48" s="1239"/>
      <c r="AB48" s="1239"/>
      <c r="AG48" s="48"/>
    </row>
    <row r="49" spans="1:33">
      <c r="A49" s="6"/>
      <c r="B49" s="2" t="s">
        <v>6890</v>
      </c>
      <c r="C49" s="539">
        <v>15000</v>
      </c>
      <c r="D49" s="88">
        <v>3000</v>
      </c>
      <c r="E49" s="1750">
        <v>0.2</v>
      </c>
      <c r="F49" s="539">
        <v>0</v>
      </c>
      <c r="G49" s="88"/>
      <c r="H49" s="1750"/>
      <c r="I49" s="16"/>
      <c r="J49" s="6"/>
      <c r="K49" s="6"/>
      <c r="L49" s="6"/>
      <c r="Q49" s="48"/>
      <c r="V49" s="1239"/>
      <c r="W49" s="1239"/>
      <c r="X49" s="1239"/>
      <c r="Y49" s="1240"/>
      <c r="Z49" s="1239"/>
      <c r="AA49" s="1239"/>
      <c r="AB49" s="1239"/>
      <c r="AG49" s="48"/>
    </row>
    <row r="50" spans="1:33">
      <c r="A50" s="6"/>
      <c r="B50" s="2" t="s">
        <v>6891</v>
      </c>
      <c r="C50" s="539">
        <v>72000</v>
      </c>
      <c r="D50" s="88">
        <v>28000</v>
      </c>
      <c r="E50" s="1750">
        <v>0.38129999999999997</v>
      </c>
      <c r="F50" s="539">
        <v>0</v>
      </c>
      <c r="G50" s="88"/>
      <c r="H50" s="1750"/>
      <c r="I50" s="16"/>
      <c r="J50" s="6"/>
      <c r="K50" s="6"/>
      <c r="L50" s="6"/>
      <c r="Q50" s="48"/>
      <c r="V50" s="1239"/>
      <c r="W50" s="1239"/>
      <c r="X50" s="1239"/>
      <c r="Y50" s="1240"/>
      <c r="Z50" s="1239"/>
      <c r="AA50" s="1239"/>
      <c r="AB50" s="1239"/>
      <c r="AG50" s="48"/>
    </row>
    <row r="51" spans="1:33">
      <c r="A51" s="6"/>
      <c r="B51" s="2" t="s">
        <v>245</v>
      </c>
      <c r="C51" s="539">
        <v>950000</v>
      </c>
      <c r="D51" s="88"/>
      <c r="E51" s="1750"/>
      <c r="F51" s="539">
        <v>900000</v>
      </c>
      <c r="G51" s="88"/>
      <c r="H51" s="1750"/>
      <c r="I51" s="16"/>
      <c r="J51" s="6"/>
      <c r="K51" s="6"/>
      <c r="L51" s="6"/>
      <c r="Q51" s="48"/>
      <c r="V51" s="1239"/>
      <c r="W51" s="1239"/>
      <c r="X51" s="1239"/>
      <c r="Y51" s="1240"/>
      <c r="Z51" s="1239"/>
      <c r="AA51" s="1239"/>
      <c r="AB51" s="1239"/>
      <c r="AG51" s="48"/>
    </row>
    <row r="52" spans="1:33">
      <c r="A52" s="6"/>
      <c r="B52" s="2" t="s">
        <v>332</v>
      </c>
      <c r="C52" s="539">
        <v>230740</v>
      </c>
      <c r="D52" s="88">
        <v>89040</v>
      </c>
      <c r="E52" s="1750">
        <v>0.42649999999999999</v>
      </c>
      <c r="F52" s="539">
        <v>418000</v>
      </c>
      <c r="G52" s="88">
        <v>184400</v>
      </c>
      <c r="H52" s="1750">
        <v>0.44409999999999999</v>
      </c>
      <c r="I52" s="16"/>
      <c r="J52" s="6"/>
      <c r="K52" s="6"/>
      <c r="L52" s="6"/>
      <c r="Q52" s="48"/>
      <c r="V52" s="1239"/>
      <c r="W52" s="1239"/>
      <c r="X52" s="1239"/>
      <c r="Y52" s="1240"/>
      <c r="Z52" s="1239"/>
      <c r="AA52" s="1239"/>
      <c r="AB52" s="1239"/>
      <c r="AG52" s="48"/>
    </row>
    <row r="53" spans="1:33">
      <c r="A53" s="6"/>
      <c r="B53" s="2" t="s">
        <v>3514</v>
      </c>
      <c r="C53" s="539">
        <v>0</v>
      </c>
      <c r="D53" s="88">
        <v>0</v>
      </c>
      <c r="E53" s="1750">
        <v>0</v>
      </c>
      <c r="F53" s="539">
        <v>70000</v>
      </c>
      <c r="G53" s="88">
        <v>38000</v>
      </c>
      <c r="H53" s="1750">
        <v>0.54290000000000005</v>
      </c>
      <c r="I53" s="16"/>
      <c r="J53" s="6"/>
      <c r="K53" s="6"/>
      <c r="Q53" s="48"/>
      <c r="V53" s="1239"/>
      <c r="W53" s="1239"/>
      <c r="X53" s="1239"/>
      <c r="Y53" s="1240"/>
      <c r="Z53" s="1239"/>
      <c r="AA53" s="1239"/>
      <c r="AB53" s="1239"/>
      <c r="AG53" s="48"/>
    </row>
    <row r="54" spans="1:33">
      <c r="A54" s="6"/>
      <c r="B54" s="2" t="s">
        <v>6892</v>
      </c>
      <c r="C54" s="540">
        <v>0</v>
      </c>
      <c r="D54" s="89">
        <v>0</v>
      </c>
      <c r="E54" s="1751">
        <v>0</v>
      </c>
      <c r="F54" s="540">
        <v>0</v>
      </c>
      <c r="G54" s="89"/>
      <c r="H54" s="1751"/>
      <c r="I54" s="16"/>
      <c r="J54" s="6"/>
      <c r="K54" s="6"/>
      <c r="Q54" s="48"/>
      <c r="V54" s="1239"/>
      <c r="W54" s="1239"/>
      <c r="X54" s="1239"/>
      <c r="Y54" s="1240"/>
      <c r="Z54" s="1239"/>
      <c r="AA54" s="1239"/>
      <c r="AB54" s="1239"/>
      <c r="AG54" s="48"/>
    </row>
    <row r="55" spans="1:33">
      <c r="A55" s="6" t="s">
        <v>108</v>
      </c>
      <c r="B55" s="1748" t="s">
        <v>6893</v>
      </c>
      <c r="C55" s="539">
        <v>42000</v>
      </c>
      <c r="D55" s="88">
        <v>24200</v>
      </c>
      <c r="E55" s="1752">
        <v>0.59909999999999997</v>
      </c>
      <c r="F55" s="539">
        <v>0</v>
      </c>
      <c r="G55" s="88"/>
      <c r="H55" s="1752"/>
      <c r="I55" s="16"/>
      <c r="J55" s="6"/>
      <c r="K55" s="6"/>
      <c r="Q55" s="48"/>
      <c r="V55" s="1239"/>
      <c r="W55" s="1239"/>
      <c r="X55" s="1239"/>
      <c r="Y55" s="1240"/>
      <c r="Z55" s="1239"/>
      <c r="AA55" s="1239"/>
      <c r="AB55" s="1239"/>
      <c r="AG55" s="48"/>
    </row>
    <row r="56" spans="1:33">
      <c r="A56" s="6"/>
      <c r="B56" s="6" t="s">
        <v>6894</v>
      </c>
      <c r="C56" s="539">
        <v>0</v>
      </c>
      <c r="D56" s="88">
        <v>0</v>
      </c>
      <c r="E56" s="1752">
        <v>0</v>
      </c>
      <c r="F56" s="539">
        <v>0</v>
      </c>
      <c r="G56" s="88"/>
      <c r="H56" s="1752"/>
      <c r="I56" s="16"/>
      <c r="J56" s="6"/>
      <c r="K56" s="6"/>
      <c r="Q56" s="48"/>
      <c r="V56" s="1239"/>
      <c r="W56" s="1239"/>
      <c r="X56" s="1239"/>
      <c r="Y56" s="1240"/>
      <c r="Z56" s="1239"/>
      <c r="AA56" s="1239"/>
      <c r="AB56" s="1239"/>
      <c r="AG56" s="48"/>
    </row>
    <row r="57" spans="1:33">
      <c r="A57" s="6"/>
      <c r="B57" s="2" t="s">
        <v>2598</v>
      </c>
      <c r="C57" s="1530">
        <v>70000</v>
      </c>
      <c r="D57" s="1530">
        <v>35000</v>
      </c>
      <c r="E57" s="1752">
        <v>0.4778</v>
      </c>
      <c r="F57" s="1530">
        <v>125000</v>
      </c>
      <c r="G57" s="1530">
        <v>50000</v>
      </c>
      <c r="H57" s="1752">
        <v>0.4</v>
      </c>
      <c r="I57" s="16"/>
      <c r="J57" s="6"/>
      <c r="K57" s="6"/>
      <c r="Q57" s="48"/>
      <c r="V57" s="1239"/>
      <c r="W57" s="1239"/>
      <c r="X57" s="1239"/>
      <c r="Y57" s="1240"/>
      <c r="Z57" s="1239"/>
      <c r="AA57" s="1239"/>
      <c r="AB57" s="1239"/>
      <c r="AG57" s="48"/>
    </row>
    <row r="58" spans="1:33">
      <c r="A58" s="6"/>
      <c r="B58" s="2" t="s">
        <v>4584</v>
      </c>
      <c r="C58" s="1530">
        <v>45000</v>
      </c>
      <c r="D58" s="1530">
        <v>18750</v>
      </c>
      <c r="E58" s="1752">
        <v>0.40679999999999999</v>
      </c>
      <c r="F58" s="1530">
        <v>0</v>
      </c>
      <c r="G58" s="1530"/>
      <c r="H58" s="1752"/>
      <c r="I58" s="16"/>
      <c r="J58" s="6"/>
      <c r="K58" s="6"/>
      <c r="Q58" s="48"/>
      <c r="V58" s="1239"/>
      <c r="W58" s="1239"/>
      <c r="X58" s="1239"/>
      <c r="Y58" s="1240"/>
      <c r="Z58" s="1239"/>
      <c r="AA58" s="1239"/>
      <c r="AB58" s="1239"/>
      <c r="AG58" s="48"/>
    </row>
    <row r="59" spans="1:33">
      <c r="A59" s="6"/>
      <c r="B59" s="2" t="s">
        <v>3532</v>
      </c>
      <c r="C59" s="1530">
        <v>14600</v>
      </c>
      <c r="D59" s="1530">
        <v>2807</v>
      </c>
      <c r="E59" s="1752">
        <v>0.20330000000000001</v>
      </c>
      <c r="F59" s="1530">
        <v>0</v>
      </c>
      <c r="G59" s="1530"/>
      <c r="H59" s="1752"/>
      <c r="I59" s="16"/>
      <c r="J59" s="6"/>
      <c r="K59" s="6"/>
      <c r="Q59" s="48"/>
      <c r="V59" s="1239"/>
      <c r="W59" s="1239"/>
      <c r="X59" s="1239"/>
      <c r="Y59" s="1240"/>
      <c r="Z59" s="1239"/>
      <c r="AA59" s="1239"/>
      <c r="AB59" s="1239"/>
      <c r="AG59" s="48"/>
    </row>
    <row r="60" spans="1:33">
      <c r="A60" s="6"/>
      <c r="B60" s="91" t="s">
        <v>6895</v>
      </c>
      <c r="C60" s="1753">
        <v>139000</v>
      </c>
      <c r="D60" s="1753">
        <v>25950</v>
      </c>
      <c r="E60" s="1754">
        <v>0.31419999999999998</v>
      </c>
      <c r="F60" s="1753">
        <v>24000</v>
      </c>
      <c r="G60" s="1753">
        <v>17800</v>
      </c>
      <c r="H60" s="1754">
        <v>0.25729999999999997</v>
      </c>
      <c r="I60" s="16"/>
      <c r="J60" s="6"/>
      <c r="K60" s="6"/>
      <c r="Q60" s="48"/>
      <c r="V60" s="1239"/>
      <c r="W60" s="1239"/>
      <c r="X60" s="1239"/>
      <c r="Y60" s="1240"/>
      <c r="Z60" s="1239"/>
      <c r="AA60" s="1239"/>
      <c r="AB60" s="1239"/>
      <c r="AG60" s="48"/>
    </row>
    <row r="61" spans="1:33">
      <c r="A61" s="6" t="s">
        <v>105</v>
      </c>
      <c r="B61" s="1755" t="s">
        <v>3807</v>
      </c>
      <c r="C61" s="89">
        <v>159950</v>
      </c>
      <c r="D61" s="637">
        <v>70850</v>
      </c>
      <c r="E61" s="1754">
        <v>0.43009999999999998</v>
      </c>
      <c r="F61" s="89">
        <v>118500</v>
      </c>
      <c r="G61" s="637">
        <v>31100</v>
      </c>
      <c r="H61" s="1754">
        <v>0.24610000000000001</v>
      </c>
      <c r="I61" s="16" t="s">
        <v>7914</v>
      </c>
      <c r="J61" s="6"/>
      <c r="K61" s="6"/>
      <c r="Q61" s="48"/>
      <c r="V61" s="1239"/>
      <c r="W61" s="1239"/>
      <c r="X61" s="1239"/>
      <c r="Y61" s="1240"/>
      <c r="Z61" s="1239"/>
      <c r="AA61" s="1239"/>
      <c r="AB61" s="1239"/>
      <c r="AG61" s="48"/>
    </row>
    <row r="62" spans="1:33">
      <c r="A62" s="6" t="s">
        <v>34</v>
      </c>
      <c r="B62" s="91" t="s">
        <v>6896</v>
      </c>
      <c r="C62" s="1756">
        <v>192000</v>
      </c>
      <c r="D62" s="634">
        <v>53600</v>
      </c>
      <c r="E62" s="1757">
        <v>0.24199999999999999</v>
      </c>
      <c r="F62" s="1756">
        <v>16000</v>
      </c>
      <c r="G62" s="634">
        <v>4000</v>
      </c>
      <c r="H62" s="1757">
        <v>0.25</v>
      </c>
      <c r="I62" s="16"/>
      <c r="J62" s="6"/>
      <c r="K62" s="6"/>
      <c r="Q62" s="48"/>
      <c r="V62" s="1239"/>
      <c r="W62" s="1239"/>
      <c r="X62" s="1239"/>
      <c r="Y62" s="1240"/>
      <c r="Z62" s="1239"/>
      <c r="AA62" s="1239"/>
      <c r="AB62" s="1239"/>
      <c r="AG62" s="48"/>
    </row>
    <row r="63" spans="1:33">
      <c r="A63" s="6" t="s">
        <v>4402</v>
      </c>
      <c r="B63" s="91" t="s">
        <v>6897</v>
      </c>
      <c r="C63" s="1756">
        <v>38000</v>
      </c>
      <c r="D63" s="634">
        <v>14400</v>
      </c>
      <c r="E63" s="1757">
        <v>0.37890000000000001</v>
      </c>
      <c r="F63" s="1756">
        <v>38000</v>
      </c>
      <c r="G63" s="634">
        <v>14400</v>
      </c>
      <c r="H63" s="1757">
        <v>0.37890000000000001</v>
      </c>
      <c r="I63" s="16"/>
      <c r="J63" s="6"/>
      <c r="K63" s="6"/>
      <c r="Q63" s="48"/>
      <c r="V63" s="1239"/>
      <c r="W63" s="1239"/>
      <c r="X63" s="1239"/>
      <c r="Y63" s="1240"/>
      <c r="Z63" s="1239"/>
      <c r="AA63" s="1239"/>
      <c r="AB63" s="1239"/>
      <c r="AG63" s="48"/>
    </row>
    <row r="64" spans="1:33">
      <c r="A64" s="6" t="s">
        <v>6217</v>
      </c>
      <c r="B64" s="1755" t="s">
        <v>6216</v>
      </c>
      <c r="C64" s="1756">
        <v>40000</v>
      </c>
      <c r="D64" s="634">
        <v>17000</v>
      </c>
      <c r="E64" s="1758">
        <v>0.42499999999999999</v>
      </c>
      <c r="F64" s="1756">
        <v>20000</v>
      </c>
      <c r="G64" s="634">
        <v>8000</v>
      </c>
      <c r="H64" s="1758">
        <v>0.4</v>
      </c>
      <c r="I64" s="16"/>
      <c r="J64" s="6"/>
      <c r="K64" s="6"/>
      <c r="Q64" s="48"/>
      <c r="V64" s="1239"/>
      <c r="W64" s="1239"/>
      <c r="X64" s="1239"/>
      <c r="Y64" s="1240"/>
      <c r="Z64" s="1239"/>
      <c r="AA64" s="1239"/>
      <c r="AB64" s="1239"/>
      <c r="AG64" s="48"/>
    </row>
    <row r="65" spans="1:33">
      <c r="A65" s="6" t="s">
        <v>63</v>
      </c>
      <c r="B65" s="6" t="s">
        <v>1371</v>
      </c>
      <c r="C65" s="84">
        <v>40000</v>
      </c>
      <c r="D65" s="1532">
        <v>20400</v>
      </c>
      <c r="E65" s="1758">
        <v>0.51</v>
      </c>
      <c r="F65" s="84">
        <v>70000</v>
      </c>
      <c r="G65" s="1532">
        <v>34958</v>
      </c>
      <c r="H65" s="1758">
        <v>0.37009999999999998</v>
      </c>
      <c r="I65" s="16" t="s">
        <v>7915</v>
      </c>
      <c r="J65" s="6"/>
      <c r="K65" s="6"/>
      <c r="Q65" s="48"/>
      <c r="V65" s="1239"/>
      <c r="W65" s="1239"/>
      <c r="X65" s="1239"/>
      <c r="Y65" s="1240"/>
      <c r="Z65" s="1239"/>
      <c r="AA65" s="1239"/>
      <c r="AB65" s="1239"/>
      <c r="AG65" s="48"/>
    </row>
    <row r="66" spans="1:33">
      <c r="A66" s="6"/>
      <c r="B66" s="6" t="s">
        <v>6898</v>
      </c>
      <c r="C66" s="637">
        <v>913000</v>
      </c>
      <c r="D66" s="89"/>
      <c r="E66" s="1754"/>
      <c r="F66" s="637">
        <v>0</v>
      </c>
      <c r="G66" s="89"/>
      <c r="H66" s="1754"/>
      <c r="I66" s="48"/>
      <c r="Q66" s="48"/>
      <c r="V66" s="1239"/>
      <c r="W66" s="1239"/>
      <c r="X66" s="1239"/>
      <c r="Y66" s="1240"/>
      <c r="Z66" s="1239"/>
      <c r="AA66" s="1239"/>
      <c r="AB66" s="1239"/>
      <c r="AG66" s="48"/>
    </row>
    <row r="67" spans="1:33">
      <c r="B67" s="541" t="s">
        <v>6899</v>
      </c>
      <c r="C67" s="89">
        <v>150829</v>
      </c>
      <c r="D67" s="637">
        <v>57300</v>
      </c>
      <c r="E67" s="1754">
        <v>0.36030000000000001</v>
      </c>
      <c r="F67" s="89">
        <v>57400</v>
      </c>
      <c r="G67" s="637">
        <v>21400</v>
      </c>
      <c r="H67" s="1754">
        <v>0.3725</v>
      </c>
      <c r="I67" s="48"/>
      <c r="Q67" s="48"/>
      <c r="V67" s="1239"/>
      <c r="W67" s="1239"/>
      <c r="X67" s="1239"/>
      <c r="Y67" s="1240"/>
      <c r="Z67" s="1239"/>
      <c r="AA67" s="1239"/>
      <c r="AB67" s="1239"/>
      <c r="AG67" s="48"/>
    </row>
    <row r="68" spans="1:33">
      <c r="B68" s="541" t="s">
        <v>2035</v>
      </c>
      <c r="C68" s="1756">
        <v>2133666</v>
      </c>
      <c r="D68" s="634"/>
      <c r="E68" s="1757"/>
      <c r="F68" s="1435">
        <v>3245420</v>
      </c>
      <c r="G68" s="634"/>
      <c r="H68" s="1757"/>
      <c r="I68" s="48"/>
      <c r="Q68" s="48"/>
      <c r="V68" s="1239"/>
      <c r="W68" s="1239"/>
      <c r="X68" s="1239"/>
      <c r="Y68" s="1240"/>
      <c r="Z68" s="1239"/>
      <c r="AA68" s="1239"/>
      <c r="AB68" s="1239"/>
      <c r="AG68" s="48"/>
    </row>
    <row r="69" spans="1:33">
      <c r="B69" s="541" t="s">
        <v>6900</v>
      </c>
      <c r="C69" s="1756">
        <v>2733600</v>
      </c>
      <c r="D69" s="634">
        <v>768350</v>
      </c>
      <c r="E69" s="1757">
        <v>0.2777</v>
      </c>
      <c r="F69" s="1756">
        <v>3115200</v>
      </c>
      <c r="G69" s="634">
        <v>906120</v>
      </c>
      <c r="H69" s="1757">
        <v>0.28989999999999999</v>
      </c>
      <c r="I69" s="48" t="s">
        <v>7916</v>
      </c>
      <c r="Q69" s="48"/>
      <c r="V69" s="1239"/>
      <c r="W69" s="1239"/>
      <c r="X69" s="1239"/>
      <c r="Y69" s="1240"/>
      <c r="Z69" s="1239"/>
      <c r="AA69" s="1239"/>
      <c r="AB69" s="1239"/>
      <c r="AG69" s="48"/>
    </row>
    <row r="70" spans="1:33">
      <c r="A70" s="6"/>
      <c r="B70" s="541" t="s">
        <v>6901</v>
      </c>
      <c r="C70" s="1756">
        <v>1054000</v>
      </c>
      <c r="D70" s="634">
        <v>372800</v>
      </c>
      <c r="E70" s="1757">
        <v>0.34760000000000002</v>
      </c>
      <c r="F70" s="1756">
        <v>1232000</v>
      </c>
      <c r="G70" s="634">
        <v>4586000</v>
      </c>
      <c r="H70" s="1757">
        <v>0.36680000000000001</v>
      </c>
      <c r="I70" s="48"/>
      <c r="Q70" s="48"/>
      <c r="V70" s="1239"/>
      <c r="W70" s="1239"/>
      <c r="X70" s="1239"/>
      <c r="Y70" s="1240"/>
      <c r="Z70" s="1239"/>
      <c r="AA70" s="1239"/>
      <c r="AB70" s="1239"/>
      <c r="AG70" s="48"/>
    </row>
    <row r="71" spans="1:33">
      <c r="A71" s="6"/>
      <c r="C71" s="1239">
        <f>SUM(C34:C70)</f>
        <v>10206356</v>
      </c>
      <c r="F71" s="1239">
        <f>SUM(F34:F70)</f>
        <v>10702720</v>
      </c>
      <c r="I71" s="48"/>
      <c r="Q71" s="48"/>
      <c r="V71" s="1239"/>
      <c r="W71" s="1239"/>
      <c r="X71" s="1239"/>
      <c r="Y71" s="1240"/>
      <c r="Z71" s="1239"/>
      <c r="AA71" s="1239"/>
      <c r="AB71" s="1239"/>
      <c r="AG71" s="48"/>
    </row>
    <row r="72" spans="1:33">
      <c r="I72" s="48"/>
      <c r="Q72" s="48"/>
      <c r="V72" s="1239"/>
      <c r="W72" s="1239"/>
      <c r="X72" s="1239"/>
      <c r="Y72" s="1240"/>
      <c r="Z72" s="1239"/>
      <c r="AA72" s="1239"/>
      <c r="AB72" s="1239"/>
      <c r="AG72" s="48"/>
    </row>
    <row r="73" spans="1:33">
      <c r="I73" s="48"/>
      <c r="Q73" s="48"/>
      <c r="V73" s="1239"/>
      <c r="W73" s="1239"/>
      <c r="X73" s="1239"/>
      <c r="Y73" s="1240"/>
      <c r="Z73" s="1239"/>
      <c r="AA73" s="1239"/>
      <c r="AB73" s="1239"/>
      <c r="AG73" s="48"/>
    </row>
    <row r="74" spans="1:33">
      <c r="I74" s="48"/>
      <c r="Q74" s="48"/>
      <c r="V74" s="1239"/>
      <c r="W74" s="1239"/>
      <c r="X74" s="1239"/>
      <c r="Y74" s="1240"/>
      <c r="Z74" s="1239"/>
      <c r="AA74" s="1239"/>
      <c r="AB74" s="1239"/>
      <c r="AG74" s="48"/>
    </row>
    <row r="75" spans="1:33">
      <c r="I75" s="48"/>
      <c r="Q75" s="48"/>
      <c r="V75" s="1239"/>
      <c r="W75" s="1239"/>
      <c r="X75" s="1239"/>
      <c r="Y75" s="1240"/>
      <c r="Z75" s="1239"/>
      <c r="AA75" s="1239"/>
      <c r="AB75" s="1239"/>
      <c r="AG75" s="48"/>
    </row>
    <row r="76" spans="1:33">
      <c r="I76" s="48"/>
      <c r="Q76" s="48"/>
      <c r="V76" s="1239"/>
      <c r="W76" s="1239"/>
      <c r="X76" s="1239"/>
      <c r="Y76" s="1240"/>
      <c r="Z76" s="1239"/>
      <c r="AA76" s="1239"/>
      <c r="AB76" s="1239"/>
      <c r="AG76" s="48"/>
    </row>
    <row r="77" spans="1:33">
      <c r="I77" s="48"/>
      <c r="Q77" s="48"/>
      <c r="V77" s="1239"/>
      <c r="W77" s="1239"/>
      <c r="X77" s="1239"/>
      <c r="Y77" s="1240"/>
      <c r="Z77" s="1239"/>
      <c r="AA77" s="1239"/>
      <c r="AB77" s="1239"/>
      <c r="AG77" s="48"/>
    </row>
    <row r="78" spans="1:33">
      <c r="I78" s="48"/>
      <c r="Q78" s="48"/>
      <c r="V78" s="1239"/>
      <c r="W78" s="1239"/>
      <c r="X78" s="1239"/>
      <c r="Y78" s="1240"/>
      <c r="Z78" s="1239"/>
      <c r="AA78" s="1239"/>
      <c r="AB78" s="1239"/>
      <c r="AG78" s="48"/>
    </row>
    <row r="79" spans="1:33">
      <c r="I79" s="48"/>
      <c r="Q79" s="48"/>
      <c r="V79" s="1239"/>
      <c r="W79" s="1239"/>
      <c r="X79" s="1239"/>
      <c r="Y79" s="1240"/>
      <c r="Z79" s="1239"/>
      <c r="AA79" s="1239"/>
      <c r="AB79" s="1239"/>
      <c r="AG79" s="48"/>
    </row>
    <row r="80" spans="1:33">
      <c r="I80" s="48"/>
      <c r="Q80" s="48"/>
      <c r="V80" s="1239"/>
      <c r="W80" s="1239"/>
      <c r="X80" s="1239"/>
      <c r="Y80" s="1240"/>
      <c r="Z80" s="1239"/>
      <c r="AA80" s="1239"/>
      <c r="AB80" s="1239"/>
      <c r="AG80" s="48"/>
    </row>
    <row r="81" spans="9:33">
      <c r="I81" s="48"/>
      <c r="Q81" s="48"/>
      <c r="V81" s="1239"/>
      <c r="W81" s="1239"/>
      <c r="X81" s="1239"/>
      <c r="Y81" s="1240"/>
      <c r="Z81" s="1239"/>
      <c r="AA81" s="1239"/>
      <c r="AB81" s="1239"/>
      <c r="AG81" s="48"/>
    </row>
    <row r="82" spans="9:33">
      <c r="I82" s="48"/>
      <c r="Q82" s="48"/>
      <c r="V82" s="1239"/>
      <c r="W82" s="1239"/>
      <c r="X82" s="1239"/>
      <c r="Y82" s="1240"/>
      <c r="Z82" s="1239"/>
      <c r="AA82" s="1239"/>
      <c r="AB82" s="1239"/>
      <c r="AG82" s="48"/>
    </row>
    <row r="83" spans="9:33">
      <c r="I83" s="48"/>
      <c r="Q83" s="48"/>
      <c r="V83" s="1239"/>
      <c r="W83" s="1239"/>
      <c r="X83" s="1239"/>
      <c r="Y83" s="1240"/>
      <c r="Z83" s="1239"/>
      <c r="AA83" s="1239"/>
      <c r="AB83" s="1239"/>
      <c r="AG83" s="48"/>
    </row>
    <row r="84" spans="9:33">
      <c r="I84" s="48"/>
      <c r="Q84" s="48"/>
      <c r="V84" s="1239"/>
      <c r="W84" s="1239"/>
      <c r="X84" s="1239"/>
      <c r="Y84" s="1240"/>
      <c r="Z84" s="1239"/>
      <c r="AA84" s="1239"/>
      <c r="AB84" s="1239"/>
      <c r="AG84" s="48"/>
    </row>
    <row r="85" spans="9:33">
      <c r="I85" s="48"/>
      <c r="Q85" s="48"/>
      <c r="V85" s="1239"/>
      <c r="W85" s="1239"/>
      <c r="X85" s="1239"/>
      <c r="Y85" s="1240"/>
      <c r="Z85" s="1239"/>
      <c r="AA85" s="1239"/>
      <c r="AB85" s="1239"/>
      <c r="AG85" s="48"/>
    </row>
    <row r="86" spans="9:33">
      <c r="I86" s="48"/>
      <c r="Q86" s="48"/>
      <c r="V86" s="1239"/>
      <c r="W86" s="1239"/>
      <c r="X86" s="1239"/>
      <c r="Y86" s="1240"/>
      <c r="Z86" s="1239"/>
      <c r="AA86" s="1239"/>
      <c r="AB86" s="1239"/>
      <c r="AG86" s="48"/>
    </row>
    <row r="87" spans="9:33">
      <c r="I87" s="48"/>
      <c r="Q87" s="48"/>
      <c r="V87" s="1239"/>
      <c r="W87" s="1239"/>
      <c r="X87" s="1239"/>
      <c r="Y87" s="1240"/>
      <c r="Z87" s="1239"/>
      <c r="AA87" s="1239"/>
      <c r="AB87" s="1239"/>
      <c r="AG87" s="48"/>
    </row>
    <row r="88" spans="9:33">
      <c r="I88" s="48"/>
      <c r="Q88" s="48"/>
      <c r="V88" s="1239"/>
      <c r="W88" s="1239"/>
      <c r="X88" s="1239"/>
      <c r="Y88" s="1240"/>
      <c r="Z88" s="1239"/>
      <c r="AA88" s="1239"/>
      <c r="AB88" s="1239"/>
      <c r="AG88" s="48"/>
    </row>
    <row r="89" spans="9:33">
      <c r="I89" s="48"/>
      <c r="Q89" s="48"/>
      <c r="V89" s="1239"/>
      <c r="W89" s="1239"/>
      <c r="X89" s="1239"/>
      <c r="Y89" s="1240"/>
      <c r="Z89" s="1239"/>
      <c r="AA89" s="1239"/>
      <c r="AB89" s="1239"/>
      <c r="AG89" s="48"/>
    </row>
    <row r="90" spans="9:33">
      <c r="I90" s="48"/>
      <c r="Q90" s="48"/>
      <c r="V90" s="1239"/>
      <c r="W90" s="1239"/>
      <c r="X90" s="1239"/>
      <c r="Y90" s="1240"/>
      <c r="Z90" s="1239"/>
      <c r="AA90" s="1239"/>
      <c r="AB90" s="1239"/>
      <c r="AG90" s="48"/>
    </row>
    <row r="91" spans="9:33">
      <c r="I91" s="48"/>
      <c r="Q91" s="48"/>
      <c r="V91" s="1239"/>
      <c r="W91" s="1239"/>
      <c r="X91" s="1239"/>
      <c r="Y91" s="1240"/>
      <c r="Z91" s="1239"/>
      <c r="AA91" s="1239"/>
      <c r="AB91" s="1239"/>
      <c r="AG91" s="48"/>
    </row>
    <row r="92" spans="9:33">
      <c r="I92" s="48"/>
      <c r="Q92" s="48"/>
      <c r="V92" s="1239"/>
      <c r="W92" s="1239"/>
      <c r="X92" s="1239"/>
      <c r="Y92" s="1240"/>
      <c r="Z92" s="1239"/>
      <c r="AA92" s="1239"/>
      <c r="AB92" s="1239"/>
      <c r="AG92" s="48"/>
    </row>
    <row r="93" spans="9:33">
      <c r="I93" s="48"/>
      <c r="Q93" s="48"/>
      <c r="V93" s="1239"/>
      <c r="W93" s="1239"/>
      <c r="X93" s="1239"/>
      <c r="Y93" s="1240"/>
      <c r="Z93" s="1239"/>
      <c r="AA93" s="1239"/>
      <c r="AB93" s="1239"/>
      <c r="AG93" s="48"/>
    </row>
    <row r="94" spans="9:33">
      <c r="I94" s="48"/>
      <c r="Q94" s="48"/>
      <c r="V94" s="1239"/>
      <c r="W94" s="1239"/>
      <c r="X94" s="1239"/>
      <c r="Y94" s="1240"/>
      <c r="Z94" s="1239"/>
      <c r="AA94" s="1239"/>
      <c r="AB94" s="1239"/>
      <c r="AG94" s="48"/>
    </row>
    <row r="95" spans="9:33">
      <c r="I95" s="48"/>
      <c r="Q95" s="48"/>
      <c r="V95" s="1239"/>
      <c r="W95" s="1239"/>
      <c r="X95" s="1239"/>
      <c r="Y95" s="1240"/>
      <c r="Z95" s="1239"/>
      <c r="AA95" s="1239"/>
      <c r="AB95" s="1239"/>
      <c r="AG95" s="48"/>
    </row>
    <row r="96" spans="9:33">
      <c r="I96" s="48"/>
      <c r="Q96" s="48"/>
      <c r="V96" s="1239"/>
      <c r="W96" s="1239"/>
      <c r="X96" s="1239"/>
      <c r="Y96" s="1240"/>
      <c r="Z96" s="1239"/>
      <c r="AA96" s="1239"/>
      <c r="AB96" s="1239"/>
      <c r="AG96" s="48"/>
    </row>
    <row r="97" spans="9:33">
      <c r="I97" s="48"/>
      <c r="Q97" s="48"/>
      <c r="V97" s="1239"/>
      <c r="W97" s="1239"/>
      <c r="X97" s="1239"/>
      <c r="Y97" s="1240"/>
      <c r="Z97" s="1239"/>
      <c r="AA97" s="1239"/>
      <c r="AB97" s="1239"/>
      <c r="AG97" s="48"/>
    </row>
    <row r="98" spans="9:33">
      <c r="I98" s="48"/>
      <c r="Q98" s="48"/>
      <c r="V98" s="1239"/>
      <c r="W98" s="1239"/>
      <c r="X98" s="1239"/>
      <c r="Y98" s="1240"/>
      <c r="Z98" s="1239"/>
      <c r="AA98" s="1239"/>
      <c r="AB98" s="1239"/>
      <c r="AG98" s="48"/>
    </row>
    <row r="99" spans="9:33">
      <c r="I99" s="48"/>
      <c r="Q99" s="48"/>
      <c r="V99" s="1239"/>
      <c r="W99" s="1239"/>
      <c r="X99" s="1239"/>
      <c r="Y99" s="1240"/>
      <c r="Z99" s="1239"/>
      <c r="AA99" s="1239"/>
      <c r="AB99" s="1239"/>
      <c r="AG99" s="48"/>
    </row>
    <row r="100" spans="9:33">
      <c r="I100" s="48"/>
      <c r="Q100" s="48"/>
      <c r="V100" s="1239"/>
      <c r="W100" s="1239"/>
      <c r="X100" s="1239"/>
      <c r="Y100" s="1240"/>
      <c r="Z100" s="1239"/>
      <c r="AA100" s="1239"/>
      <c r="AB100" s="1239"/>
      <c r="AG100" s="48"/>
    </row>
    <row r="101" spans="9:33">
      <c r="I101" s="48"/>
      <c r="Q101" s="48"/>
      <c r="V101" s="1239"/>
      <c r="W101" s="1239"/>
      <c r="X101" s="1239"/>
      <c r="Y101" s="1240"/>
      <c r="Z101" s="1239"/>
      <c r="AA101" s="1239"/>
      <c r="AB101" s="1239"/>
      <c r="AG101" s="48"/>
    </row>
    <row r="102" spans="9:33">
      <c r="I102" s="48"/>
      <c r="Q102" s="48"/>
      <c r="V102" s="1239"/>
      <c r="W102" s="1239"/>
      <c r="X102" s="1239"/>
      <c r="Y102" s="1240"/>
      <c r="Z102" s="1239"/>
      <c r="AA102" s="1239"/>
      <c r="AB102" s="1239"/>
      <c r="AG102" s="48"/>
    </row>
    <row r="103" spans="9:33">
      <c r="I103" s="48"/>
      <c r="Q103" s="48"/>
      <c r="V103" s="1239"/>
      <c r="W103" s="1239"/>
      <c r="X103" s="1239"/>
      <c r="Y103" s="1240"/>
      <c r="Z103" s="1239"/>
      <c r="AA103" s="1239"/>
      <c r="AB103" s="1239"/>
      <c r="AG103" s="48"/>
    </row>
    <row r="104" spans="9:33">
      <c r="I104" s="48"/>
      <c r="Q104" s="48"/>
      <c r="V104" s="1239"/>
      <c r="W104" s="1239"/>
      <c r="X104" s="1239"/>
      <c r="Y104" s="1240"/>
      <c r="Z104" s="1239"/>
      <c r="AA104" s="1239"/>
      <c r="AB104" s="1239"/>
      <c r="AG104" s="48"/>
    </row>
    <row r="105" spans="9:33">
      <c r="I105" s="48"/>
      <c r="Q105" s="48"/>
      <c r="V105" s="1239"/>
      <c r="W105" s="1239"/>
      <c r="X105" s="1239"/>
      <c r="Y105" s="1240"/>
      <c r="Z105" s="1239"/>
      <c r="AA105" s="1239"/>
      <c r="AB105" s="1239"/>
      <c r="AG105" s="48"/>
    </row>
    <row r="106" spans="9:33">
      <c r="I106" s="48"/>
      <c r="Q106" s="48"/>
      <c r="V106" s="1239"/>
      <c r="W106" s="1239"/>
      <c r="X106" s="1239"/>
      <c r="Y106" s="1240"/>
      <c r="Z106" s="1239"/>
      <c r="AA106" s="1239"/>
      <c r="AB106" s="1239"/>
      <c r="AG106" s="48"/>
    </row>
    <row r="107" spans="9:33">
      <c r="I107" s="48"/>
      <c r="Q107" s="48"/>
      <c r="V107" s="1239"/>
      <c r="W107" s="1239"/>
      <c r="X107" s="1239"/>
      <c r="Y107" s="1240"/>
      <c r="Z107" s="1239"/>
      <c r="AA107" s="1239"/>
      <c r="AB107" s="1239"/>
      <c r="AG107" s="48"/>
    </row>
    <row r="108" spans="9:33">
      <c r="I108" s="48"/>
      <c r="Q108" s="48"/>
      <c r="V108" s="1239"/>
      <c r="W108" s="1239"/>
      <c r="X108" s="1239"/>
      <c r="Y108" s="1240"/>
      <c r="Z108" s="1239"/>
      <c r="AA108" s="1239"/>
      <c r="AB108" s="1239"/>
      <c r="AG108" s="48"/>
    </row>
    <row r="109" spans="9:33">
      <c r="I109" s="48"/>
      <c r="Q109" s="48"/>
      <c r="V109" s="1239"/>
      <c r="W109" s="1239"/>
      <c r="X109" s="1239"/>
      <c r="Y109" s="1240"/>
      <c r="Z109" s="1239"/>
      <c r="AA109" s="1239"/>
      <c r="AB109" s="1239"/>
      <c r="AG109" s="48"/>
    </row>
    <row r="110" spans="9:33">
      <c r="I110" s="48"/>
      <c r="Q110" s="48"/>
      <c r="V110" s="1239"/>
      <c r="W110" s="1239"/>
      <c r="X110" s="1239"/>
      <c r="Y110" s="1240"/>
      <c r="Z110" s="1239"/>
      <c r="AA110" s="1239"/>
      <c r="AB110" s="1239"/>
      <c r="AG110" s="48"/>
    </row>
    <row r="111" spans="9:33">
      <c r="I111" s="48"/>
      <c r="Q111" s="48"/>
      <c r="V111" s="1239"/>
      <c r="W111" s="1239"/>
      <c r="X111" s="1239"/>
      <c r="Y111" s="1240"/>
      <c r="Z111" s="1239"/>
      <c r="AA111" s="1239"/>
      <c r="AB111" s="1239"/>
      <c r="AG111" s="48"/>
    </row>
    <row r="112" spans="9:33">
      <c r="I112" s="48"/>
      <c r="Q112" s="48"/>
      <c r="V112" s="1239"/>
      <c r="W112" s="1239"/>
      <c r="X112" s="1239"/>
      <c r="Y112" s="1240"/>
      <c r="Z112" s="1239"/>
      <c r="AA112" s="1239"/>
      <c r="AB112" s="1239"/>
      <c r="AG112" s="48"/>
    </row>
    <row r="113" spans="9:33">
      <c r="I113" s="48"/>
      <c r="Q113" s="48"/>
      <c r="V113" s="1239"/>
      <c r="W113" s="1239"/>
      <c r="X113" s="1239"/>
      <c r="Y113" s="1240"/>
      <c r="Z113" s="1239"/>
      <c r="AA113" s="1239"/>
      <c r="AB113" s="1239"/>
      <c r="AG113" s="48"/>
    </row>
    <row r="114" spans="9:33">
      <c r="I114" s="48"/>
      <c r="Q114" s="48"/>
      <c r="V114" s="1239"/>
      <c r="W114" s="1239"/>
      <c r="X114" s="1239"/>
      <c r="Y114" s="1240"/>
      <c r="Z114" s="1239"/>
      <c r="AA114" s="1239"/>
      <c r="AB114" s="1239"/>
      <c r="AG114" s="48"/>
    </row>
    <row r="115" spans="9:33">
      <c r="I115" s="48"/>
      <c r="Q115" s="48"/>
      <c r="V115" s="1239"/>
      <c r="W115" s="1239"/>
      <c r="X115" s="1239"/>
      <c r="Y115" s="1240"/>
      <c r="Z115" s="1239"/>
      <c r="AA115" s="1239"/>
      <c r="AB115" s="1239"/>
      <c r="AG115" s="48"/>
    </row>
    <row r="116" spans="9:33">
      <c r="I116" s="48"/>
      <c r="Q116" s="48"/>
      <c r="V116" s="1239"/>
      <c r="W116" s="1239"/>
      <c r="X116" s="1239"/>
      <c r="Y116" s="1240"/>
      <c r="Z116" s="1239"/>
      <c r="AA116" s="1239"/>
      <c r="AB116" s="1239"/>
      <c r="AG116" s="48"/>
    </row>
    <row r="117" spans="9:33">
      <c r="I117" s="48"/>
      <c r="Q117" s="48"/>
      <c r="V117" s="1239"/>
      <c r="W117" s="1239"/>
      <c r="X117" s="1239"/>
      <c r="Y117" s="1240"/>
      <c r="Z117" s="1239"/>
      <c r="AA117" s="1239"/>
      <c r="AB117" s="1239"/>
      <c r="AG117" s="48"/>
    </row>
    <row r="118" spans="9:33">
      <c r="I118" s="48"/>
      <c r="Q118" s="48"/>
      <c r="V118" s="1239"/>
      <c r="W118" s="1239"/>
      <c r="X118" s="1239"/>
      <c r="Y118" s="1240"/>
      <c r="Z118" s="1239"/>
      <c r="AA118" s="1239"/>
      <c r="AB118" s="1239"/>
      <c r="AG118" s="48"/>
    </row>
    <row r="119" spans="9:33">
      <c r="I119" s="48"/>
      <c r="Q119" s="48"/>
      <c r="V119" s="1239"/>
      <c r="W119" s="1239"/>
      <c r="X119" s="1239"/>
      <c r="Y119" s="1240"/>
      <c r="Z119" s="1239"/>
      <c r="AA119" s="1239"/>
      <c r="AB119" s="1239"/>
      <c r="AG119" s="48"/>
    </row>
    <row r="120" spans="9:33">
      <c r="I120" s="48"/>
      <c r="Q120" s="48"/>
      <c r="V120" s="1239"/>
      <c r="W120" s="1239"/>
      <c r="X120" s="1239"/>
      <c r="Y120" s="1240"/>
      <c r="Z120" s="1239"/>
      <c r="AA120" s="1239"/>
      <c r="AB120" s="1239"/>
      <c r="AG120" s="48"/>
    </row>
    <row r="121" spans="9:33">
      <c r="I121" s="48"/>
      <c r="Q121" s="48"/>
      <c r="V121" s="1239"/>
      <c r="W121" s="1239"/>
      <c r="X121" s="1239"/>
      <c r="Y121" s="1240"/>
      <c r="Z121" s="1239"/>
      <c r="AA121" s="1239"/>
      <c r="AB121" s="1239"/>
      <c r="AG121" s="48"/>
    </row>
    <row r="122" spans="9:33">
      <c r="I122" s="48"/>
      <c r="Q122" s="48"/>
      <c r="V122" s="1239"/>
      <c r="W122" s="1239"/>
      <c r="X122" s="1239"/>
      <c r="Y122" s="1240"/>
      <c r="Z122" s="1239"/>
      <c r="AA122" s="1239"/>
      <c r="AB122" s="1239"/>
      <c r="AG122" s="48"/>
    </row>
    <row r="123" spans="9:33">
      <c r="I123" s="48"/>
      <c r="Q123" s="48"/>
      <c r="V123" s="1239"/>
      <c r="W123" s="1239"/>
      <c r="X123" s="1239"/>
      <c r="Y123" s="1240"/>
      <c r="Z123" s="1239"/>
      <c r="AA123" s="1239"/>
      <c r="AB123" s="1239"/>
      <c r="AG123" s="48"/>
    </row>
    <row r="124" spans="9:33">
      <c r="I124" s="48"/>
      <c r="Q124" s="48"/>
      <c r="V124" s="1239"/>
      <c r="W124" s="1239"/>
      <c r="X124" s="1239"/>
      <c r="Y124" s="1240"/>
      <c r="Z124" s="1239"/>
      <c r="AA124" s="1239"/>
      <c r="AB124" s="1239"/>
      <c r="AG124" s="48"/>
    </row>
    <row r="125" spans="9:33">
      <c r="I125" s="48"/>
      <c r="Q125" s="48"/>
      <c r="V125" s="1239"/>
      <c r="W125" s="1239"/>
      <c r="X125" s="1239"/>
      <c r="Y125" s="1240"/>
      <c r="Z125" s="1239"/>
      <c r="AA125" s="1239"/>
      <c r="AB125" s="1239"/>
      <c r="AG125" s="48"/>
    </row>
    <row r="126" spans="9:33">
      <c r="I126" s="48"/>
      <c r="Q126" s="48"/>
      <c r="V126" s="1239"/>
      <c r="W126" s="1239"/>
      <c r="X126" s="1239"/>
      <c r="Y126" s="1240"/>
      <c r="Z126" s="1239"/>
      <c r="AA126" s="1239"/>
      <c r="AB126" s="1239"/>
      <c r="AG126" s="48"/>
    </row>
    <row r="127" spans="9:33">
      <c r="I127" s="48"/>
      <c r="Q127" s="48"/>
      <c r="V127" s="1239"/>
      <c r="W127" s="1239"/>
      <c r="X127" s="1239"/>
      <c r="Y127" s="1240"/>
      <c r="Z127" s="1239"/>
      <c r="AA127" s="1239"/>
      <c r="AB127" s="1239"/>
      <c r="AG127" s="48"/>
    </row>
    <row r="128" spans="9:33">
      <c r="I128" s="48"/>
      <c r="Q128" s="48"/>
      <c r="V128" s="1239"/>
      <c r="W128" s="1239"/>
      <c r="X128" s="1239"/>
      <c r="Y128" s="1240"/>
      <c r="Z128" s="1239"/>
      <c r="AA128" s="1239"/>
      <c r="AB128" s="1239"/>
      <c r="AG128" s="48"/>
    </row>
    <row r="129" spans="9:33">
      <c r="I129" s="48"/>
      <c r="Q129" s="48"/>
      <c r="V129" s="1239"/>
      <c r="W129" s="1239"/>
      <c r="X129" s="1239"/>
      <c r="Y129" s="1240"/>
      <c r="Z129" s="1239"/>
      <c r="AA129" s="1239"/>
      <c r="AB129" s="1239"/>
      <c r="AG129" s="48"/>
    </row>
    <row r="130" spans="9:33">
      <c r="I130" s="48"/>
      <c r="Q130" s="48"/>
      <c r="V130" s="1239"/>
      <c r="W130" s="1239"/>
      <c r="X130" s="1239"/>
      <c r="Y130" s="1240"/>
      <c r="Z130" s="1239"/>
      <c r="AA130" s="1239"/>
      <c r="AB130" s="1239"/>
      <c r="AG130" s="48"/>
    </row>
    <row r="131" spans="9:33">
      <c r="I131" s="48"/>
      <c r="Q131" s="48"/>
      <c r="V131" s="1239"/>
      <c r="W131" s="1239"/>
      <c r="X131" s="1239"/>
      <c r="Y131" s="1240"/>
      <c r="Z131" s="1239"/>
      <c r="AA131" s="1239"/>
      <c r="AB131" s="1239"/>
      <c r="AG131" s="48"/>
    </row>
    <row r="132" spans="9:33">
      <c r="I132" s="48"/>
      <c r="Q132" s="48"/>
      <c r="V132" s="1239"/>
      <c r="W132" s="1239"/>
      <c r="X132" s="1239"/>
      <c r="Y132" s="1240"/>
      <c r="Z132" s="1239"/>
      <c r="AA132" s="1239"/>
      <c r="AB132" s="1239"/>
      <c r="AG132" s="48"/>
    </row>
    <row r="133" spans="9:33">
      <c r="I133" s="48"/>
      <c r="Q133" s="48"/>
      <c r="V133" s="1239"/>
      <c r="W133" s="1239"/>
      <c r="X133" s="1239"/>
      <c r="Y133" s="1240"/>
      <c r="Z133" s="1239"/>
      <c r="AA133" s="1239"/>
      <c r="AB133" s="1239"/>
      <c r="AG133" s="48"/>
    </row>
    <row r="134" spans="9:33">
      <c r="I134" s="48"/>
      <c r="Q134" s="48"/>
      <c r="V134" s="1239"/>
      <c r="W134" s="1239"/>
      <c r="X134" s="1239"/>
      <c r="Y134" s="1240"/>
      <c r="Z134" s="1239"/>
      <c r="AA134" s="1239"/>
      <c r="AB134" s="1239"/>
      <c r="AG134" s="48"/>
    </row>
    <row r="135" spans="9:33">
      <c r="I135" s="48"/>
      <c r="Q135" s="48"/>
      <c r="V135" s="1239"/>
      <c r="W135" s="1239"/>
      <c r="X135" s="1239"/>
      <c r="Y135" s="1240"/>
      <c r="Z135" s="1239"/>
      <c r="AA135" s="1239"/>
      <c r="AB135" s="1239"/>
      <c r="AG135" s="48"/>
    </row>
    <row r="136" spans="9:33">
      <c r="I136" s="48"/>
      <c r="Q136" s="48"/>
      <c r="V136" s="1239"/>
      <c r="W136" s="1239"/>
      <c r="X136" s="1239"/>
      <c r="Y136" s="1240"/>
      <c r="Z136" s="1239"/>
      <c r="AA136" s="1239"/>
      <c r="AB136" s="1239"/>
      <c r="AG136" s="48"/>
    </row>
    <row r="137" spans="9:33">
      <c r="I137" s="48"/>
      <c r="Q137" s="48"/>
      <c r="V137" s="1239"/>
      <c r="W137" s="1239"/>
      <c r="X137" s="1239"/>
      <c r="Y137" s="1240"/>
      <c r="Z137" s="1239"/>
      <c r="AA137" s="1239"/>
      <c r="AB137" s="1239"/>
      <c r="AG137" s="48"/>
    </row>
    <row r="138" spans="9:33">
      <c r="I138" s="48"/>
      <c r="Q138" s="48"/>
      <c r="V138" s="1239"/>
      <c r="W138" s="1239"/>
      <c r="X138" s="1239"/>
      <c r="Y138" s="1240"/>
      <c r="Z138" s="1239"/>
      <c r="AA138" s="1239"/>
      <c r="AB138" s="1239"/>
      <c r="AG138" s="48"/>
    </row>
    <row r="139" spans="9:33">
      <c r="I139" s="48"/>
      <c r="Q139" s="48"/>
      <c r="V139" s="1239"/>
      <c r="W139" s="1239"/>
      <c r="X139" s="1239"/>
      <c r="Y139" s="1240"/>
      <c r="Z139" s="1239"/>
      <c r="AA139" s="1239"/>
      <c r="AB139" s="1239"/>
      <c r="AG139" s="48"/>
    </row>
    <row r="140" spans="9:33">
      <c r="I140" s="48"/>
      <c r="Q140" s="48"/>
      <c r="V140" s="1239"/>
      <c r="W140" s="1239"/>
      <c r="X140" s="1239"/>
      <c r="Y140" s="1240"/>
      <c r="Z140" s="1239"/>
      <c r="AA140" s="1239"/>
      <c r="AB140" s="1239"/>
      <c r="AG140" s="48"/>
    </row>
    <row r="141" spans="9:33">
      <c r="I141" s="48"/>
      <c r="Q141" s="48"/>
      <c r="V141" s="1239"/>
      <c r="W141" s="1239"/>
      <c r="X141" s="1239"/>
      <c r="Y141" s="1240"/>
      <c r="Z141" s="1239"/>
      <c r="AA141" s="1239"/>
      <c r="AB141" s="1239"/>
      <c r="AG141" s="48"/>
    </row>
    <row r="142" spans="9:33">
      <c r="I142" s="48"/>
      <c r="Q142" s="48"/>
      <c r="V142" s="1239"/>
      <c r="W142" s="1239"/>
      <c r="X142" s="1239"/>
      <c r="Y142" s="1240"/>
      <c r="Z142" s="1239"/>
      <c r="AA142" s="1239"/>
      <c r="AB142" s="1239"/>
      <c r="AG142" s="48"/>
    </row>
    <row r="143" spans="9:33">
      <c r="I143" s="48"/>
      <c r="Q143" s="48"/>
      <c r="V143" s="1239"/>
      <c r="W143" s="1239"/>
      <c r="X143" s="1239"/>
      <c r="Y143" s="1240"/>
      <c r="Z143" s="1239"/>
      <c r="AA143" s="1239"/>
      <c r="AB143" s="1239"/>
      <c r="AG143" s="48"/>
    </row>
    <row r="144" spans="9:33">
      <c r="I144" s="48"/>
      <c r="Q144" s="48"/>
      <c r="V144" s="1239"/>
      <c r="W144" s="1239"/>
      <c r="X144" s="1239"/>
      <c r="Y144" s="1240"/>
      <c r="Z144" s="1239"/>
      <c r="AA144" s="1239"/>
      <c r="AB144" s="1239"/>
      <c r="AG144" s="48"/>
    </row>
    <row r="145" spans="9:33">
      <c r="I145" s="48"/>
      <c r="Q145" s="48"/>
      <c r="V145" s="1239"/>
      <c r="W145" s="1239"/>
      <c r="X145" s="1239"/>
      <c r="Y145" s="1240"/>
      <c r="Z145" s="1239"/>
      <c r="AA145" s="1239"/>
      <c r="AB145" s="1239"/>
      <c r="AG145" s="48"/>
    </row>
    <row r="146" spans="9:33">
      <c r="I146" s="48"/>
      <c r="Q146" s="48"/>
      <c r="V146" s="1239"/>
      <c r="W146" s="1239"/>
      <c r="X146" s="1239"/>
      <c r="Y146" s="1240"/>
      <c r="Z146" s="1239"/>
      <c r="AA146" s="1239"/>
      <c r="AB146" s="1239"/>
      <c r="AG146" s="48"/>
    </row>
    <row r="147" spans="9:33">
      <c r="I147" s="48"/>
      <c r="Q147" s="48"/>
      <c r="V147" s="1239"/>
      <c r="W147" s="1239"/>
      <c r="X147" s="1239"/>
      <c r="Y147" s="1240"/>
      <c r="Z147" s="1239"/>
      <c r="AA147" s="1239"/>
      <c r="AB147" s="1239"/>
      <c r="AG147" s="48"/>
    </row>
    <row r="148" spans="9:33">
      <c r="I148" s="48"/>
      <c r="Q148" s="48"/>
      <c r="V148" s="1239"/>
      <c r="W148" s="1239"/>
      <c r="X148" s="1239"/>
      <c r="Y148" s="1240"/>
      <c r="Z148" s="1239"/>
      <c r="AA148" s="1239"/>
      <c r="AB148" s="1239"/>
      <c r="AG148" s="48"/>
    </row>
    <row r="149" spans="9:33">
      <c r="I149" s="48"/>
      <c r="Q149" s="48"/>
      <c r="V149" s="1239"/>
      <c r="W149" s="1239"/>
      <c r="X149" s="1239"/>
      <c r="Y149" s="1240"/>
      <c r="Z149" s="1239"/>
      <c r="AA149" s="1239"/>
      <c r="AB149" s="1239"/>
      <c r="AG149" s="48"/>
    </row>
    <row r="150" spans="9:33">
      <c r="I150" s="48"/>
      <c r="Q150" s="48"/>
      <c r="V150" s="1239"/>
      <c r="W150" s="1239"/>
      <c r="X150" s="1239"/>
      <c r="Y150" s="1240"/>
      <c r="Z150" s="1239"/>
      <c r="AA150" s="1239"/>
      <c r="AB150" s="1239"/>
      <c r="AG150" s="48"/>
    </row>
    <row r="151" spans="9:33">
      <c r="I151" s="48"/>
      <c r="Q151" s="48"/>
      <c r="V151" s="1239"/>
      <c r="W151" s="1239"/>
      <c r="X151" s="1239"/>
      <c r="Y151" s="1240"/>
      <c r="Z151" s="1239"/>
      <c r="AA151" s="1239"/>
      <c r="AB151" s="1239"/>
      <c r="AG151" s="48"/>
    </row>
    <row r="152" spans="9:33">
      <c r="I152" s="48"/>
      <c r="Q152" s="48"/>
      <c r="V152" s="1239"/>
      <c r="W152" s="1239"/>
      <c r="X152" s="1239"/>
      <c r="Y152" s="1240"/>
      <c r="Z152" s="1239"/>
      <c r="AA152" s="1239"/>
      <c r="AB152" s="1239"/>
      <c r="AG152" s="48"/>
    </row>
    <row r="153" spans="9:33">
      <c r="I153" s="48"/>
      <c r="Q153" s="48"/>
      <c r="V153" s="1239"/>
      <c r="W153" s="1239"/>
      <c r="X153" s="1239"/>
      <c r="Y153" s="1240"/>
      <c r="Z153" s="1239"/>
      <c r="AA153" s="1239"/>
      <c r="AB153" s="1239"/>
      <c r="AG153" s="48"/>
    </row>
    <row r="154" spans="9:33">
      <c r="I154" s="48"/>
      <c r="Q154" s="48"/>
      <c r="V154" s="1239"/>
      <c r="W154" s="1239"/>
      <c r="X154" s="1239"/>
      <c r="Y154" s="1240"/>
      <c r="Z154" s="1239"/>
      <c r="AA154" s="1239"/>
      <c r="AB154" s="1239"/>
      <c r="AG154" s="48"/>
    </row>
    <row r="155" spans="9:33">
      <c r="I155" s="48"/>
      <c r="Q155" s="48"/>
      <c r="V155" s="1239"/>
      <c r="W155" s="1239"/>
      <c r="X155" s="1239"/>
      <c r="Y155" s="1240"/>
      <c r="Z155" s="1239"/>
      <c r="AA155" s="1239"/>
      <c r="AB155" s="1239"/>
      <c r="AG155" s="48"/>
    </row>
    <row r="156" spans="9:33">
      <c r="I156" s="48"/>
      <c r="Q156" s="48"/>
      <c r="V156" s="1239"/>
      <c r="W156" s="1239"/>
      <c r="X156" s="1239"/>
      <c r="Y156" s="1240"/>
      <c r="Z156" s="1239"/>
      <c r="AA156" s="1239"/>
      <c r="AB156" s="1239"/>
      <c r="AG156" s="48"/>
    </row>
    <row r="157" spans="9:33">
      <c r="I157" s="48"/>
      <c r="Q157" s="48"/>
      <c r="V157" s="1239"/>
      <c r="W157" s="1239"/>
      <c r="X157" s="1239"/>
      <c r="Y157" s="1240"/>
      <c r="Z157" s="1239"/>
      <c r="AA157" s="1239"/>
      <c r="AB157" s="1239"/>
      <c r="AG157" s="48"/>
    </row>
    <row r="158" spans="9:33">
      <c r="I158" s="48"/>
      <c r="Q158" s="48"/>
      <c r="V158" s="1239"/>
      <c r="W158" s="1239"/>
      <c r="X158" s="1239"/>
      <c r="Y158" s="1240"/>
      <c r="Z158" s="1239"/>
      <c r="AA158" s="1239"/>
      <c r="AB158" s="1239"/>
      <c r="AG158" s="48"/>
    </row>
    <row r="159" spans="9:33">
      <c r="I159" s="48"/>
      <c r="Q159" s="48"/>
      <c r="V159" s="1239"/>
      <c r="W159" s="1239"/>
      <c r="X159" s="1239"/>
      <c r="Y159" s="1240"/>
      <c r="Z159" s="1239"/>
      <c r="AA159" s="1239"/>
      <c r="AB159" s="1239"/>
      <c r="AG159" s="48"/>
    </row>
    <row r="160" spans="9:33">
      <c r="I160" s="48"/>
      <c r="Q160" s="48"/>
      <c r="V160" s="1239"/>
      <c r="W160" s="1239"/>
      <c r="X160" s="1239"/>
      <c r="Y160" s="1240"/>
      <c r="Z160" s="1239"/>
      <c r="AA160" s="1239"/>
      <c r="AB160" s="1239"/>
      <c r="AG160" s="48"/>
    </row>
    <row r="161" spans="9:33">
      <c r="I161" s="48"/>
      <c r="Q161" s="48"/>
      <c r="V161" s="1239"/>
      <c r="W161" s="1239"/>
      <c r="X161" s="1239"/>
      <c r="Y161" s="1240"/>
      <c r="Z161" s="1239"/>
      <c r="AA161" s="1239"/>
      <c r="AB161" s="1239"/>
      <c r="AG161" s="48"/>
    </row>
    <row r="162" spans="9:33">
      <c r="I162" s="48"/>
      <c r="Q162" s="48"/>
      <c r="V162" s="1239"/>
      <c r="W162" s="1239"/>
      <c r="X162" s="1239"/>
      <c r="Y162" s="1240"/>
      <c r="Z162" s="1239"/>
      <c r="AA162" s="1239"/>
      <c r="AB162" s="1239"/>
      <c r="AG162" s="48"/>
    </row>
    <row r="163" spans="9:33">
      <c r="I163" s="48"/>
      <c r="Q163" s="48"/>
      <c r="V163" s="1239"/>
      <c r="W163" s="1239"/>
      <c r="X163" s="1239"/>
      <c r="Y163" s="1240"/>
      <c r="Z163" s="1239"/>
      <c r="AA163" s="1239"/>
      <c r="AB163" s="1239"/>
      <c r="AG163" s="48"/>
    </row>
    <row r="164" spans="9:33">
      <c r="I164" s="48"/>
      <c r="Q164" s="48"/>
      <c r="V164" s="1239"/>
      <c r="W164" s="1239"/>
      <c r="X164" s="1239"/>
      <c r="Y164" s="1240"/>
      <c r="Z164" s="1239"/>
      <c r="AA164" s="1239"/>
      <c r="AB164" s="1239"/>
      <c r="AG164" s="48"/>
    </row>
    <row r="165" spans="9:33">
      <c r="I165" s="48"/>
      <c r="Q165" s="48"/>
      <c r="V165" s="1239"/>
      <c r="W165" s="1239"/>
      <c r="X165" s="1239"/>
      <c r="Y165" s="1240"/>
      <c r="Z165" s="1239"/>
      <c r="AA165" s="1239"/>
      <c r="AB165" s="1239"/>
      <c r="AG165" s="48"/>
    </row>
    <row r="166" spans="9:33">
      <c r="I166" s="48"/>
      <c r="Q166" s="48"/>
      <c r="V166" s="1239"/>
      <c r="W166" s="1239"/>
      <c r="X166" s="1239"/>
      <c r="Y166" s="1240"/>
      <c r="Z166" s="1239"/>
      <c r="AA166" s="1239"/>
      <c r="AB166" s="1239"/>
      <c r="AG166" s="48"/>
    </row>
    <row r="167" spans="9:33">
      <c r="I167" s="48"/>
      <c r="Q167" s="48"/>
      <c r="V167" s="1239"/>
      <c r="W167" s="1239"/>
      <c r="X167" s="1239"/>
      <c r="Y167" s="1240"/>
      <c r="Z167" s="1239"/>
      <c r="AA167" s="1239"/>
      <c r="AB167" s="1239"/>
      <c r="AG167" s="48"/>
    </row>
    <row r="168" spans="9:33">
      <c r="I168" s="48"/>
      <c r="Q168" s="48"/>
      <c r="V168" s="1239"/>
      <c r="W168" s="1239"/>
      <c r="X168" s="1239"/>
      <c r="Y168" s="1240"/>
      <c r="Z168" s="1239"/>
      <c r="AA168" s="1239"/>
      <c r="AB168" s="1239"/>
      <c r="AG168" s="48"/>
    </row>
    <row r="169" spans="9:33">
      <c r="I169" s="48"/>
      <c r="Q169" s="48"/>
      <c r="V169" s="1239"/>
      <c r="W169" s="1239"/>
      <c r="X169" s="1239"/>
      <c r="Y169" s="1240"/>
      <c r="Z169" s="1239"/>
      <c r="AA169" s="1239"/>
      <c r="AB169" s="1239"/>
      <c r="AG169" s="48"/>
    </row>
    <row r="170" spans="9:33">
      <c r="I170" s="48"/>
      <c r="Q170" s="48"/>
      <c r="V170" s="1239"/>
      <c r="W170" s="1239"/>
      <c r="X170" s="1239"/>
      <c r="Y170" s="1240"/>
      <c r="Z170" s="1239"/>
      <c r="AA170" s="1239"/>
      <c r="AB170" s="1239"/>
      <c r="AG170" s="48"/>
    </row>
    <row r="171" spans="9:33">
      <c r="I171" s="48"/>
      <c r="Q171" s="48"/>
      <c r="V171" s="1239"/>
      <c r="W171" s="1239"/>
      <c r="X171" s="1239"/>
      <c r="Y171" s="1240"/>
      <c r="Z171" s="1239"/>
      <c r="AA171" s="1239"/>
      <c r="AB171" s="1239"/>
      <c r="AG171" s="48"/>
    </row>
    <row r="172" spans="9:33">
      <c r="I172" s="48"/>
      <c r="Q172" s="48"/>
      <c r="V172" s="1239"/>
      <c r="W172" s="1239"/>
      <c r="X172" s="1239"/>
      <c r="Y172" s="1240"/>
      <c r="Z172" s="1239"/>
      <c r="AA172" s="1239"/>
      <c r="AB172" s="1239"/>
      <c r="AG172" s="48"/>
    </row>
    <row r="173" spans="9:33">
      <c r="I173" s="48"/>
      <c r="Q173" s="48"/>
      <c r="V173" s="1239"/>
      <c r="W173" s="1239"/>
      <c r="X173" s="1239"/>
      <c r="Y173" s="1240"/>
      <c r="Z173" s="1239"/>
      <c r="AA173" s="1239"/>
      <c r="AB173" s="1239"/>
      <c r="AG173" s="48"/>
    </row>
    <row r="174" spans="9:33">
      <c r="I174" s="48"/>
      <c r="Q174" s="48"/>
      <c r="V174" s="1239"/>
      <c r="W174" s="1239"/>
      <c r="X174" s="1239"/>
      <c r="Y174" s="1240"/>
      <c r="Z174" s="1239"/>
      <c r="AA174" s="1239"/>
      <c r="AB174" s="1239"/>
      <c r="AG174" s="48"/>
    </row>
    <row r="175" spans="9:33">
      <c r="I175" s="48"/>
      <c r="Q175" s="48"/>
      <c r="V175" s="1239"/>
      <c r="W175" s="1239"/>
      <c r="X175" s="1239"/>
      <c r="Y175" s="1240"/>
      <c r="Z175" s="1239"/>
      <c r="AA175" s="1239"/>
      <c r="AB175" s="1239"/>
      <c r="AG175" s="48"/>
    </row>
    <row r="176" spans="9:33">
      <c r="I176" s="48"/>
      <c r="Q176" s="48"/>
      <c r="V176" s="1239"/>
      <c r="W176" s="1239"/>
      <c r="X176" s="1239"/>
      <c r="Y176" s="1240"/>
      <c r="Z176" s="1239"/>
      <c r="AA176" s="1239"/>
      <c r="AB176" s="1239"/>
      <c r="AG176" s="48"/>
    </row>
    <row r="177" spans="9:33">
      <c r="I177" s="48"/>
      <c r="Q177" s="48"/>
      <c r="V177" s="1239"/>
      <c r="W177" s="1239"/>
      <c r="X177" s="1239"/>
      <c r="Y177" s="1240"/>
      <c r="Z177" s="1239"/>
      <c r="AA177" s="1239"/>
      <c r="AB177" s="1239"/>
      <c r="AG177" s="48"/>
    </row>
    <row r="178" spans="9:33">
      <c r="I178" s="48"/>
      <c r="Q178" s="48"/>
      <c r="V178" s="1239"/>
      <c r="W178" s="1239"/>
      <c r="X178" s="1239"/>
      <c r="Y178" s="1240"/>
      <c r="Z178" s="1239"/>
      <c r="AA178" s="1239"/>
      <c r="AB178" s="1239"/>
      <c r="AG178" s="48"/>
    </row>
    <row r="179" spans="9:33">
      <c r="I179" s="48"/>
      <c r="Q179" s="48"/>
      <c r="V179" s="1239"/>
      <c r="W179" s="1239"/>
      <c r="X179" s="1239"/>
      <c r="Y179" s="1240"/>
      <c r="Z179" s="1239"/>
      <c r="AA179" s="1239"/>
      <c r="AB179" s="1239"/>
      <c r="AG179" s="48"/>
    </row>
    <row r="180" spans="9:33">
      <c r="I180" s="48"/>
      <c r="Q180" s="48"/>
      <c r="V180" s="1239"/>
      <c r="W180" s="1239"/>
      <c r="X180" s="1239"/>
      <c r="Y180" s="1240"/>
      <c r="Z180" s="1239"/>
      <c r="AA180" s="1239"/>
      <c r="AB180" s="1239"/>
      <c r="AG180" s="48"/>
    </row>
    <row r="181" spans="9:33">
      <c r="I181" s="48"/>
      <c r="Q181" s="48"/>
      <c r="V181" s="1239"/>
      <c r="W181" s="1239"/>
      <c r="X181" s="1239"/>
      <c r="Y181" s="1240"/>
      <c r="Z181" s="1239"/>
      <c r="AA181" s="1239"/>
      <c r="AB181" s="1239"/>
      <c r="AG181" s="48"/>
    </row>
    <row r="182" spans="9:33">
      <c r="I182" s="48"/>
      <c r="Q182" s="48"/>
      <c r="V182" s="1239"/>
      <c r="W182" s="1239"/>
      <c r="X182" s="1239"/>
      <c r="Y182" s="1240"/>
      <c r="Z182" s="1239"/>
      <c r="AA182" s="1239"/>
      <c r="AB182" s="1239"/>
      <c r="AG182" s="48"/>
    </row>
    <row r="183" spans="9:33">
      <c r="I183" s="48"/>
      <c r="Q183" s="48"/>
      <c r="V183" s="1239"/>
      <c r="W183" s="1239"/>
      <c r="X183" s="1239"/>
      <c r="Y183" s="1240"/>
      <c r="Z183" s="1239"/>
      <c r="AA183" s="1239"/>
      <c r="AB183" s="1239"/>
      <c r="AG183" s="48"/>
    </row>
    <row r="184" spans="9:33">
      <c r="I184" s="48"/>
      <c r="Q184" s="48"/>
      <c r="V184" s="1239"/>
      <c r="W184" s="1239"/>
      <c r="X184" s="1239"/>
      <c r="Y184" s="1240"/>
      <c r="Z184" s="1239"/>
      <c r="AA184" s="1239"/>
      <c r="AB184" s="1239"/>
      <c r="AG184" s="48"/>
    </row>
    <row r="185" spans="9:33">
      <c r="I185" s="48"/>
      <c r="Q185" s="48"/>
      <c r="V185" s="1239"/>
      <c r="W185" s="1239"/>
      <c r="X185" s="1239"/>
      <c r="Y185" s="1240"/>
      <c r="Z185" s="1239"/>
      <c r="AA185" s="1239"/>
      <c r="AB185" s="1239"/>
      <c r="AG185" s="48"/>
    </row>
    <row r="186" spans="9:33">
      <c r="I186" s="48"/>
      <c r="Q186" s="48"/>
      <c r="V186" s="1239"/>
      <c r="W186" s="1239"/>
      <c r="X186" s="1239"/>
      <c r="Y186" s="1240"/>
      <c r="Z186" s="1239"/>
      <c r="AA186" s="1239"/>
      <c r="AB186" s="1239"/>
      <c r="AG186" s="48"/>
    </row>
    <row r="187" spans="9:33">
      <c r="I187" s="48"/>
      <c r="Q187" s="48"/>
      <c r="V187" s="1239"/>
      <c r="W187" s="1239"/>
      <c r="X187" s="1239"/>
      <c r="Y187" s="1240"/>
      <c r="Z187" s="1239"/>
      <c r="AA187" s="1239"/>
      <c r="AB187" s="1239"/>
      <c r="AG187" s="48"/>
    </row>
    <row r="188" spans="9:33">
      <c r="I188" s="48"/>
      <c r="Q188" s="48"/>
      <c r="V188" s="1239"/>
      <c r="W188" s="1239"/>
      <c r="X188" s="1239"/>
      <c r="Y188" s="1240"/>
      <c r="Z188" s="1239"/>
      <c r="AA188" s="1239"/>
      <c r="AB188" s="1239"/>
      <c r="AG188" s="48"/>
    </row>
    <row r="189" spans="9:33">
      <c r="I189" s="48"/>
      <c r="Q189" s="48"/>
      <c r="V189" s="1239"/>
      <c r="W189" s="1239"/>
      <c r="X189" s="1239"/>
      <c r="Y189" s="1240"/>
      <c r="Z189" s="1239"/>
      <c r="AA189" s="1239"/>
      <c r="AB189" s="1239"/>
      <c r="AG189" s="48"/>
    </row>
    <row r="190" spans="9:33">
      <c r="I190" s="48"/>
      <c r="Q190" s="48"/>
      <c r="V190" s="1239"/>
      <c r="W190" s="1239"/>
      <c r="X190" s="1239"/>
      <c r="Y190" s="1240"/>
      <c r="Z190" s="1239"/>
      <c r="AA190" s="1239"/>
      <c r="AB190" s="1239"/>
      <c r="AG190" s="48"/>
    </row>
    <row r="191" spans="9:33">
      <c r="I191" s="48"/>
      <c r="Q191" s="48"/>
      <c r="V191" s="1239"/>
      <c r="W191" s="1239"/>
      <c r="X191" s="1239"/>
      <c r="Y191" s="1240"/>
      <c r="Z191" s="1239"/>
      <c r="AA191" s="1239"/>
      <c r="AB191" s="1239"/>
      <c r="AG191" s="48"/>
    </row>
    <row r="192" spans="9:33">
      <c r="I192" s="48"/>
      <c r="Q192" s="48"/>
      <c r="V192" s="1239"/>
      <c r="W192" s="1239"/>
      <c r="X192" s="1239"/>
      <c r="Y192" s="1240"/>
      <c r="Z192" s="1239"/>
      <c r="AA192" s="1239"/>
      <c r="AB192" s="1239"/>
      <c r="AG192" s="48"/>
    </row>
    <row r="193" spans="9:33">
      <c r="I193" s="48"/>
      <c r="Q193" s="48"/>
      <c r="V193" s="1239"/>
      <c r="W193" s="1239"/>
      <c r="X193" s="1239"/>
      <c r="Y193" s="1240"/>
      <c r="Z193" s="1239"/>
      <c r="AA193" s="1239"/>
      <c r="AB193" s="1239"/>
      <c r="AG193" s="48"/>
    </row>
    <row r="194" spans="9:33">
      <c r="I194" s="48"/>
      <c r="Q194" s="48"/>
      <c r="V194" s="1239"/>
      <c r="W194" s="1239"/>
      <c r="X194" s="1239"/>
      <c r="Y194" s="1240"/>
      <c r="Z194" s="1239"/>
      <c r="AA194" s="1239"/>
      <c r="AB194" s="1239"/>
      <c r="AG194" s="48"/>
    </row>
    <row r="195" spans="9:33">
      <c r="I195" s="48"/>
      <c r="Q195" s="48"/>
      <c r="V195" s="1239"/>
      <c r="W195" s="1239"/>
      <c r="X195" s="1239"/>
      <c r="Y195" s="1240"/>
      <c r="Z195" s="1239"/>
      <c r="AA195" s="1239"/>
      <c r="AB195" s="1239"/>
      <c r="AG195" s="48"/>
    </row>
    <row r="196" spans="9:33">
      <c r="I196" s="48"/>
      <c r="Q196" s="48"/>
      <c r="V196" s="1239"/>
      <c r="W196" s="1239"/>
      <c r="X196" s="1239"/>
      <c r="Y196" s="1240"/>
      <c r="Z196" s="1239"/>
      <c r="AA196" s="1239"/>
      <c r="AB196" s="1239"/>
      <c r="AG196" s="48"/>
    </row>
    <row r="197" spans="9:33">
      <c r="I197" s="48"/>
      <c r="Q197" s="48"/>
      <c r="V197" s="1239"/>
      <c r="W197" s="1239"/>
      <c r="X197" s="1239"/>
      <c r="Y197" s="1240"/>
      <c r="Z197" s="1239"/>
      <c r="AA197" s="1239"/>
      <c r="AB197" s="1239"/>
      <c r="AG197" s="48"/>
    </row>
    <row r="198" spans="9:33">
      <c r="I198" s="48"/>
      <c r="Q198" s="48"/>
      <c r="V198" s="1239"/>
      <c r="W198" s="1239"/>
      <c r="X198" s="1239"/>
      <c r="Y198" s="1240"/>
      <c r="Z198" s="1239"/>
      <c r="AA198" s="1239"/>
      <c r="AB198" s="1239"/>
      <c r="AG198" s="48"/>
    </row>
    <row r="199" spans="9:33">
      <c r="I199" s="48"/>
      <c r="Q199" s="48"/>
      <c r="V199" s="1239"/>
      <c r="W199" s="1239"/>
      <c r="X199" s="1239"/>
      <c r="Y199" s="1240"/>
      <c r="Z199" s="1239"/>
      <c r="AA199" s="1239"/>
      <c r="AB199" s="1239"/>
      <c r="AG199" s="48"/>
    </row>
    <row r="200" spans="9:33">
      <c r="I200" s="48"/>
      <c r="Q200" s="48"/>
      <c r="V200" s="1239"/>
      <c r="W200" s="1239"/>
      <c r="X200" s="1239"/>
      <c r="Y200" s="1240"/>
      <c r="Z200" s="1239"/>
      <c r="AA200" s="1239"/>
      <c r="AB200" s="1239"/>
      <c r="AG200" s="48"/>
    </row>
    <row r="201" spans="9:33">
      <c r="I201" s="48"/>
      <c r="Q201" s="48"/>
      <c r="V201" s="1239"/>
      <c r="W201" s="1239"/>
      <c r="X201" s="1239"/>
      <c r="Y201" s="1240"/>
      <c r="Z201" s="1239"/>
      <c r="AA201" s="1239"/>
      <c r="AB201" s="1239"/>
      <c r="AG201" s="48"/>
    </row>
    <row r="202" spans="9:33">
      <c r="I202" s="48"/>
      <c r="Q202" s="48"/>
      <c r="V202" s="1239"/>
      <c r="W202" s="1239"/>
      <c r="X202" s="1239"/>
      <c r="Y202" s="1240"/>
      <c r="Z202" s="1239"/>
      <c r="AA202" s="1239"/>
      <c r="AB202" s="1239"/>
      <c r="AG202" s="48"/>
    </row>
    <row r="203" spans="9:33">
      <c r="I203" s="48"/>
      <c r="Q203" s="48"/>
      <c r="V203" s="1239"/>
      <c r="W203" s="1239"/>
      <c r="X203" s="1239"/>
      <c r="Y203" s="1240"/>
      <c r="Z203" s="1239"/>
      <c r="AA203" s="1239"/>
      <c r="AB203" s="1239"/>
      <c r="AG203" s="48"/>
    </row>
    <row r="204" spans="9:33">
      <c r="I204" s="48"/>
      <c r="Q204" s="48"/>
      <c r="V204" s="1239"/>
      <c r="W204" s="1239"/>
      <c r="X204" s="1239"/>
      <c r="Y204" s="1240"/>
      <c r="Z204" s="1239"/>
      <c r="AA204" s="1239"/>
      <c r="AB204" s="1239"/>
      <c r="AG204" s="48"/>
    </row>
    <row r="205" spans="9:33">
      <c r="I205" s="48"/>
      <c r="Q205" s="48"/>
      <c r="V205" s="1239"/>
      <c r="W205" s="1239"/>
      <c r="X205" s="1239"/>
      <c r="Y205" s="1240"/>
      <c r="Z205" s="1239"/>
      <c r="AA205" s="1239"/>
      <c r="AB205" s="1239"/>
      <c r="AG205" s="48"/>
    </row>
    <row r="206" spans="9:33">
      <c r="I206" s="48"/>
      <c r="Q206" s="48"/>
      <c r="V206" s="1239"/>
      <c r="W206" s="1239"/>
      <c r="X206" s="1239"/>
      <c r="Y206" s="1240"/>
      <c r="Z206" s="1239"/>
      <c r="AA206" s="1239"/>
      <c r="AB206" s="1239"/>
      <c r="AG206" s="48"/>
    </row>
    <row r="207" spans="9:33">
      <c r="I207" s="48"/>
      <c r="Q207" s="48"/>
      <c r="V207" s="1239"/>
      <c r="W207" s="1239"/>
      <c r="X207" s="1239"/>
      <c r="Y207" s="1240"/>
      <c r="Z207" s="1239"/>
      <c r="AA207" s="1239"/>
      <c r="AB207" s="1239"/>
      <c r="AG207" s="48"/>
    </row>
    <row r="208" spans="9:33">
      <c r="I208" s="48"/>
      <c r="Q208" s="48"/>
      <c r="V208" s="1239"/>
      <c r="W208" s="1239"/>
      <c r="X208" s="1239"/>
      <c r="Y208" s="1240"/>
      <c r="Z208" s="1239"/>
      <c r="AA208" s="1239"/>
      <c r="AB208" s="1239"/>
      <c r="AG208" s="48"/>
    </row>
    <row r="209" spans="9:33">
      <c r="I209" s="48"/>
      <c r="Q209" s="48"/>
      <c r="V209" s="1239"/>
      <c r="W209" s="1239"/>
      <c r="X209" s="1239"/>
      <c r="Y209" s="1240"/>
      <c r="Z209" s="1239"/>
      <c r="AA209" s="1239"/>
      <c r="AB209" s="1239"/>
      <c r="AG209" s="48"/>
    </row>
    <row r="210" spans="9:33">
      <c r="I210" s="48"/>
      <c r="Q210" s="48"/>
      <c r="V210" s="1239"/>
      <c r="W210" s="1239"/>
      <c r="X210" s="1239"/>
      <c r="Y210" s="1240"/>
      <c r="Z210" s="1239"/>
      <c r="AA210" s="1239"/>
      <c r="AB210" s="1239"/>
      <c r="AG210" s="48"/>
    </row>
    <row r="211" spans="9:33">
      <c r="I211" s="48"/>
      <c r="Q211" s="48"/>
      <c r="V211" s="1239"/>
      <c r="W211" s="1239"/>
      <c r="X211" s="1239"/>
      <c r="Y211" s="1240"/>
      <c r="Z211" s="1239"/>
      <c r="AA211" s="1239"/>
      <c r="AB211" s="1239"/>
      <c r="AG211" s="48"/>
    </row>
    <row r="212" spans="9:33">
      <c r="I212" s="48"/>
      <c r="Q212" s="48"/>
      <c r="V212" s="1239"/>
      <c r="W212" s="1239"/>
      <c r="X212" s="1239"/>
      <c r="Y212" s="1240"/>
      <c r="Z212" s="1239"/>
      <c r="AA212" s="1239"/>
      <c r="AB212" s="1239"/>
      <c r="AG212" s="48"/>
    </row>
    <row r="213" spans="9:33">
      <c r="I213" s="48"/>
      <c r="Q213" s="48"/>
      <c r="V213" s="1239"/>
      <c r="W213" s="1239"/>
      <c r="X213" s="1239"/>
      <c r="Y213" s="1240"/>
      <c r="Z213" s="1239"/>
      <c r="AA213" s="1239"/>
      <c r="AB213" s="1239"/>
      <c r="AG213" s="48"/>
    </row>
    <row r="214" spans="9:33">
      <c r="I214" s="48"/>
      <c r="Q214" s="48"/>
      <c r="V214" s="1239"/>
      <c r="W214" s="1239"/>
      <c r="X214" s="1239"/>
      <c r="Y214" s="1240"/>
      <c r="Z214" s="1239"/>
      <c r="AA214" s="1239"/>
      <c r="AB214" s="1239"/>
      <c r="AG214" s="48"/>
    </row>
    <row r="215" spans="9:33">
      <c r="I215" s="48"/>
      <c r="Q215" s="48"/>
      <c r="V215" s="1239"/>
      <c r="W215" s="1239"/>
      <c r="X215" s="1239"/>
      <c r="Y215" s="1240"/>
      <c r="Z215" s="1239"/>
      <c r="AA215" s="1239"/>
      <c r="AB215" s="1239"/>
      <c r="AG215" s="48"/>
    </row>
    <row r="216" spans="9:33">
      <c r="I216" s="48"/>
      <c r="Q216" s="48"/>
      <c r="V216" s="1239"/>
      <c r="W216" s="1239"/>
      <c r="X216" s="1239"/>
      <c r="Y216" s="1240"/>
      <c r="Z216" s="1239"/>
      <c r="AA216" s="1239"/>
      <c r="AB216" s="1239"/>
      <c r="AG216" s="48"/>
    </row>
    <row r="217" spans="9:33">
      <c r="I217" s="48"/>
      <c r="Q217" s="48"/>
      <c r="V217" s="1239"/>
      <c r="W217" s="1239"/>
      <c r="X217" s="1239"/>
      <c r="Y217" s="1240"/>
      <c r="Z217" s="1239"/>
      <c r="AA217" s="1239"/>
      <c r="AB217" s="1239"/>
      <c r="AG217" s="48"/>
    </row>
    <row r="218" spans="9:33">
      <c r="I218" s="48"/>
      <c r="Q218" s="48"/>
      <c r="V218" s="1239"/>
      <c r="W218" s="1239"/>
      <c r="X218" s="1239"/>
      <c r="Y218" s="1240"/>
      <c r="Z218" s="1239"/>
      <c r="AA218" s="1239"/>
      <c r="AB218" s="1239"/>
      <c r="AG218" s="48"/>
    </row>
    <row r="219" spans="9:33">
      <c r="I219" s="48"/>
      <c r="Q219" s="48"/>
      <c r="V219" s="1239"/>
      <c r="W219" s="1239"/>
      <c r="X219" s="1239"/>
      <c r="Y219" s="1240"/>
      <c r="Z219" s="1239"/>
      <c r="AA219" s="1239"/>
      <c r="AB219" s="1239"/>
      <c r="AG219" s="48"/>
    </row>
    <row r="220" spans="9:33">
      <c r="I220" s="48"/>
      <c r="Q220" s="48"/>
      <c r="V220" s="1239"/>
      <c r="W220" s="1239"/>
      <c r="X220" s="1239"/>
      <c r="Y220" s="1240"/>
      <c r="Z220" s="1239"/>
      <c r="AA220" s="1239"/>
      <c r="AB220" s="1239"/>
      <c r="AG220" s="48"/>
    </row>
    <row r="221" spans="9:33">
      <c r="I221" s="48"/>
      <c r="Q221" s="48"/>
      <c r="V221" s="1239"/>
      <c r="W221" s="1239"/>
      <c r="X221" s="1239"/>
      <c r="Y221" s="1240"/>
      <c r="Z221" s="1239"/>
      <c r="AA221" s="1239"/>
      <c r="AB221" s="1239"/>
      <c r="AG221" s="48"/>
    </row>
    <row r="222" spans="9:33">
      <c r="I222" s="48"/>
      <c r="Q222" s="48"/>
      <c r="V222" s="1239"/>
      <c r="W222" s="1239"/>
      <c r="X222" s="1239"/>
      <c r="Y222" s="1240"/>
      <c r="Z222" s="1239"/>
      <c r="AA222" s="1239"/>
      <c r="AB222" s="1239"/>
      <c r="AG222" s="48"/>
    </row>
    <row r="223" spans="9:33">
      <c r="I223" s="48"/>
      <c r="Q223" s="48"/>
      <c r="V223" s="1239"/>
      <c r="W223" s="1239"/>
      <c r="X223" s="1239"/>
      <c r="Y223" s="1240"/>
      <c r="Z223" s="1239"/>
      <c r="AA223" s="1239"/>
      <c r="AB223" s="1239"/>
      <c r="AG223" s="48"/>
    </row>
    <row r="224" spans="9:33">
      <c r="I224" s="48"/>
      <c r="Q224" s="48"/>
      <c r="V224" s="1239"/>
      <c r="W224" s="1239"/>
      <c r="X224" s="1239"/>
      <c r="Y224" s="1240"/>
      <c r="Z224" s="1239"/>
      <c r="AA224" s="1239"/>
      <c r="AB224" s="1239"/>
      <c r="AG224" s="48"/>
    </row>
    <row r="225" spans="9:33">
      <c r="I225" s="48"/>
      <c r="Q225" s="48"/>
      <c r="V225" s="1239"/>
      <c r="W225" s="1239"/>
      <c r="X225" s="1239"/>
      <c r="Y225" s="1240"/>
      <c r="Z225" s="1239"/>
      <c r="AA225" s="1239"/>
      <c r="AB225" s="1239"/>
      <c r="AG225" s="48"/>
    </row>
    <row r="226" spans="9:33">
      <c r="I226" s="48"/>
      <c r="Q226" s="48"/>
      <c r="V226" s="1239"/>
      <c r="W226" s="1239"/>
      <c r="X226" s="1239"/>
      <c r="Y226" s="1240"/>
      <c r="Z226" s="1239"/>
      <c r="AA226" s="1239"/>
      <c r="AB226" s="1239"/>
      <c r="AG226" s="48"/>
    </row>
    <row r="227" spans="9:33">
      <c r="I227" s="48"/>
      <c r="Q227" s="48"/>
      <c r="V227" s="1239"/>
      <c r="W227" s="1239"/>
      <c r="X227" s="1239"/>
      <c r="Y227" s="1240"/>
      <c r="Z227" s="1239"/>
      <c r="AA227" s="1239"/>
      <c r="AB227" s="1239"/>
      <c r="AG227" s="48"/>
    </row>
    <row r="228" spans="9:33">
      <c r="I228" s="48"/>
      <c r="Q228" s="48"/>
      <c r="V228" s="1239"/>
      <c r="W228" s="1239"/>
      <c r="X228" s="1239"/>
      <c r="Y228" s="1240"/>
      <c r="Z228" s="1239"/>
      <c r="AA228" s="1239"/>
      <c r="AB228" s="1239"/>
      <c r="AG228" s="48"/>
    </row>
    <row r="229" spans="9:33">
      <c r="I229" s="48"/>
      <c r="Q229" s="48"/>
      <c r="V229" s="1239"/>
      <c r="W229" s="1239"/>
      <c r="X229" s="1239"/>
      <c r="Y229" s="1240"/>
      <c r="Z229" s="1239"/>
      <c r="AA229" s="1239"/>
      <c r="AB229" s="1239"/>
      <c r="AG229" s="48"/>
    </row>
    <row r="230" spans="9:33">
      <c r="I230" s="48"/>
      <c r="Q230" s="48"/>
      <c r="V230" s="1239"/>
      <c r="W230" s="1239"/>
      <c r="X230" s="1239"/>
      <c r="Y230" s="1240"/>
      <c r="Z230" s="1239"/>
      <c r="AA230" s="1239"/>
      <c r="AB230" s="1239"/>
      <c r="AG230" s="48"/>
    </row>
    <row r="231" spans="9:33">
      <c r="I231" s="48"/>
      <c r="Q231" s="48"/>
      <c r="V231" s="1239"/>
      <c r="W231" s="1239"/>
      <c r="X231" s="1239"/>
      <c r="Y231" s="1240"/>
      <c r="Z231" s="1239"/>
      <c r="AA231" s="1239"/>
      <c r="AB231" s="1239"/>
      <c r="AG231" s="48"/>
    </row>
    <row r="232" spans="9:33">
      <c r="I232" s="48"/>
      <c r="Q232" s="48"/>
      <c r="V232" s="1239"/>
      <c r="W232" s="1239"/>
      <c r="X232" s="1239"/>
      <c r="Y232" s="1240"/>
      <c r="Z232" s="1239"/>
      <c r="AA232" s="1239"/>
      <c r="AB232" s="1239"/>
      <c r="AG232" s="48"/>
    </row>
    <row r="233" spans="9:33">
      <c r="I233" s="48"/>
      <c r="Q233" s="48"/>
      <c r="V233" s="1239"/>
      <c r="W233" s="1239"/>
      <c r="X233" s="1239"/>
      <c r="Y233" s="1240"/>
      <c r="Z233" s="1239"/>
      <c r="AA233" s="1239"/>
      <c r="AB233" s="1239"/>
      <c r="AG233" s="48"/>
    </row>
    <row r="234" spans="9:33">
      <c r="I234" s="48"/>
      <c r="Q234" s="48"/>
      <c r="V234" s="1239"/>
      <c r="W234" s="1239"/>
      <c r="X234" s="1239"/>
      <c r="Y234" s="1240"/>
      <c r="Z234" s="1239"/>
      <c r="AA234" s="1239"/>
      <c r="AB234" s="1239"/>
      <c r="AG234" s="48"/>
    </row>
    <row r="235" spans="9:33">
      <c r="I235" s="48"/>
      <c r="Q235" s="48"/>
      <c r="V235" s="1239"/>
      <c r="W235" s="1239"/>
      <c r="X235" s="1239"/>
      <c r="Y235" s="1240"/>
      <c r="Z235" s="1239"/>
      <c r="AA235" s="1239"/>
      <c r="AB235" s="1239"/>
      <c r="AG235" s="48"/>
    </row>
    <row r="236" spans="9:33">
      <c r="I236" s="48"/>
      <c r="Q236" s="48"/>
      <c r="V236" s="1239"/>
      <c r="W236" s="1239"/>
      <c r="X236" s="1239"/>
      <c r="Y236" s="1240"/>
      <c r="Z236" s="1239"/>
      <c r="AA236" s="1239"/>
      <c r="AB236" s="1239"/>
      <c r="AG236" s="48"/>
    </row>
    <row r="237" spans="9:33">
      <c r="I237" s="48"/>
      <c r="Q237" s="48"/>
      <c r="V237" s="1239"/>
      <c r="W237" s="1239"/>
      <c r="X237" s="1239"/>
      <c r="Y237" s="1240"/>
      <c r="Z237" s="1239"/>
      <c r="AA237" s="1239"/>
      <c r="AB237" s="1239"/>
      <c r="AG237" s="48"/>
    </row>
    <row r="238" spans="9:33">
      <c r="I238" s="48"/>
      <c r="Q238" s="48"/>
      <c r="V238" s="1239"/>
      <c r="W238" s="1239"/>
      <c r="X238" s="1239"/>
      <c r="Y238" s="1240"/>
      <c r="Z238" s="1239"/>
      <c r="AA238" s="1239"/>
      <c r="AB238" s="1239"/>
      <c r="AG238" s="48"/>
    </row>
    <row r="239" spans="9:33">
      <c r="I239" s="48"/>
      <c r="Q239" s="48"/>
      <c r="V239" s="1239"/>
      <c r="W239" s="1239"/>
      <c r="X239" s="1239"/>
      <c r="Y239" s="1240"/>
      <c r="Z239" s="1239"/>
      <c r="AA239" s="1239"/>
      <c r="AB239" s="1239"/>
      <c r="AG239" s="48"/>
    </row>
    <row r="240" spans="9:33">
      <c r="I240" s="48"/>
      <c r="Q240" s="48"/>
      <c r="V240" s="1239"/>
      <c r="W240" s="1239"/>
      <c r="X240" s="1239"/>
      <c r="Y240" s="1240"/>
      <c r="Z240" s="1239"/>
      <c r="AA240" s="1239"/>
      <c r="AB240" s="1239"/>
      <c r="AG240" s="48"/>
    </row>
    <row r="241" spans="9:33">
      <c r="I241" s="48"/>
      <c r="Q241" s="48"/>
      <c r="V241" s="1239"/>
      <c r="W241" s="1239"/>
      <c r="X241" s="1239"/>
      <c r="Y241" s="1240"/>
      <c r="Z241" s="1239"/>
      <c r="AA241" s="1239"/>
      <c r="AB241" s="1239"/>
      <c r="AG241" s="48"/>
    </row>
    <row r="242" spans="9:33">
      <c r="I242" s="48"/>
      <c r="Q242" s="48"/>
      <c r="V242" s="1239"/>
      <c r="W242" s="1239"/>
      <c r="X242" s="1239"/>
      <c r="Y242" s="1240"/>
      <c r="Z242" s="1239"/>
      <c r="AA242" s="1239"/>
      <c r="AB242" s="1239"/>
      <c r="AG242" s="48"/>
    </row>
    <row r="243" spans="9:33">
      <c r="I243" s="48"/>
      <c r="Q243" s="48"/>
      <c r="V243" s="1239"/>
      <c r="W243" s="1239"/>
      <c r="X243" s="1239"/>
      <c r="Y243" s="1240"/>
      <c r="Z243" s="1239"/>
      <c r="AA243" s="1239"/>
      <c r="AB243" s="1239"/>
      <c r="AG243" s="48"/>
    </row>
    <row r="244" spans="9:33">
      <c r="I244" s="48"/>
      <c r="Q244" s="48"/>
      <c r="V244" s="1239"/>
      <c r="W244" s="1239"/>
      <c r="X244" s="1239"/>
      <c r="Y244" s="1240"/>
      <c r="Z244" s="1239"/>
      <c r="AA244" s="1239"/>
      <c r="AB244" s="1239"/>
      <c r="AG244" s="48"/>
    </row>
    <row r="245" spans="9:33">
      <c r="I245" s="48"/>
      <c r="Q245" s="48"/>
      <c r="V245" s="1239"/>
      <c r="W245" s="1239"/>
      <c r="X245" s="1239"/>
      <c r="Y245" s="1240"/>
      <c r="Z245" s="1239"/>
      <c r="AA245" s="1239"/>
      <c r="AB245" s="1239"/>
      <c r="AG245" s="48"/>
    </row>
    <row r="246" spans="9:33">
      <c r="I246" s="48"/>
      <c r="Q246" s="48"/>
      <c r="V246" s="1239"/>
      <c r="W246" s="1239"/>
      <c r="X246" s="1239"/>
      <c r="Y246" s="1240"/>
      <c r="Z246" s="1239"/>
      <c r="AA246" s="1239"/>
      <c r="AB246" s="1239"/>
      <c r="AG246" s="48"/>
    </row>
    <row r="247" spans="9:33">
      <c r="I247" s="48"/>
      <c r="Q247" s="48"/>
      <c r="V247" s="1239"/>
      <c r="W247" s="1239"/>
      <c r="X247" s="1239"/>
      <c r="Y247" s="1240"/>
      <c r="Z247" s="1239"/>
      <c r="AA247" s="1239"/>
      <c r="AB247" s="1239"/>
      <c r="AG247" s="48"/>
    </row>
    <row r="248" spans="9:33">
      <c r="I248" s="48"/>
      <c r="Q248" s="48"/>
      <c r="V248" s="1239"/>
      <c r="W248" s="1239"/>
      <c r="X248" s="1239"/>
      <c r="Y248" s="1240"/>
      <c r="Z248" s="1239"/>
      <c r="AA248" s="1239"/>
      <c r="AB248" s="1239"/>
      <c r="AG248" s="48"/>
    </row>
    <row r="249" spans="9:33">
      <c r="I249" s="48"/>
      <c r="Q249" s="48"/>
      <c r="V249" s="1239"/>
      <c r="W249" s="1239"/>
      <c r="X249" s="1239"/>
      <c r="Y249" s="1240"/>
      <c r="Z249" s="1239"/>
      <c r="AA249" s="1239"/>
      <c r="AB249" s="1239"/>
      <c r="AG249" s="48"/>
    </row>
    <row r="250" spans="9:33">
      <c r="I250" s="48"/>
      <c r="Q250" s="48"/>
      <c r="V250" s="1239"/>
      <c r="W250" s="1239"/>
      <c r="X250" s="1239"/>
      <c r="Y250" s="1240"/>
      <c r="Z250" s="1239"/>
      <c r="AA250" s="1239"/>
      <c r="AB250" s="1239"/>
      <c r="AG250" s="48"/>
    </row>
    <row r="251" spans="9:33">
      <c r="I251" s="48"/>
      <c r="Q251" s="48"/>
      <c r="V251" s="1239"/>
      <c r="W251" s="1239"/>
      <c r="X251" s="1239"/>
      <c r="Y251" s="1240"/>
      <c r="Z251" s="1239"/>
      <c r="AA251" s="1239"/>
      <c r="AB251" s="1239"/>
      <c r="AG251" s="48"/>
    </row>
    <row r="252" spans="9:33">
      <c r="I252" s="48"/>
      <c r="Q252" s="48"/>
      <c r="V252" s="1239"/>
      <c r="W252" s="1239"/>
      <c r="X252" s="1239"/>
      <c r="Y252" s="1240"/>
      <c r="Z252" s="1239"/>
      <c r="AA252" s="1239"/>
      <c r="AB252" s="1239"/>
      <c r="AG252" s="48"/>
    </row>
    <row r="253" spans="9:33">
      <c r="I253" s="48"/>
      <c r="Q253" s="48"/>
      <c r="V253" s="1239"/>
      <c r="W253" s="1239"/>
      <c r="X253" s="1239"/>
      <c r="Y253" s="1240"/>
      <c r="Z253" s="1239"/>
      <c r="AA253" s="1239"/>
      <c r="AB253" s="1239"/>
      <c r="AG253" s="48"/>
    </row>
    <row r="254" spans="9:33">
      <c r="I254" s="48"/>
      <c r="Q254" s="48"/>
      <c r="V254" s="1239"/>
      <c r="W254" s="1239"/>
      <c r="X254" s="1239"/>
      <c r="Y254" s="1240"/>
      <c r="Z254" s="1239"/>
      <c r="AA254" s="1239"/>
      <c r="AB254" s="1239"/>
      <c r="AG254" s="48"/>
    </row>
    <row r="255" spans="9:33">
      <c r="I255" s="48"/>
      <c r="Q255" s="48"/>
      <c r="V255" s="1239"/>
      <c r="W255" s="1239"/>
      <c r="X255" s="1239"/>
      <c r="Y255" s="1240"/>
      <c r="Z255" s="1239"/>
      <c r="AA255" s="1239"/>
      <c r="AB255" s="1239"/>
      <c r="AG255" s="48"/>
    </row>
    <row r="256" spans="9:33">
      <c r="I256" s="48"/>
      <c r="Q256" s="48"/>
      <c r="V256" s="1239"/>
      <c r="W256" s="1239"/>
      <c r="X256" s="1239"/>
      <c r="Y256" s="1240"/>
      <c r="Z256" s="1239"/>
      <c r="AA256" s="1239"/>
      <c r="AB256" s="1239"/>
      <c r="AG256" s="48"/>
    </row>
    <row r="257" spans="9:33">
      <c r="I257" s="48"/>
      <c r="Q257" s="48"/>
      <c r="V257" s="1239"/>
      <c r="W257" s="1239"/>
      <c r="X257" s="1239"/>
      <c r="Y257" s="1240"/>
      <c r="Z257" s="1239"/>
      <c r="AA257" s="1239"/>
      <c r="AB257" s="1239"/>
      <c r="AG257" s="48"/>
    </row>
    <row r="258" spans="9:33">
      <c r="I258" s="48"/>
      <c r="Q258" s="48"/>
      <c r="V258" s="1239"/>
      <c r="W258" s="1239"/>
      <c r="X258" s="1239"/>
      <c r="Y258" s="1240"/>
      <c r="Z258" s="1239"/>
      <c r="AA258" s="1239"/>
      <c r="AB258" s="1239"/>
      <c r="AG258" s="48"/>
    </row>
    <row r="259" spans="9:33">
      <c r="I259" s="48"/>
      <c r="Q259" s="48"/>
      <c r="V259" s="1239"/>
      <c r="W259" s="1239"/>
      <c r="X259" s="1239"/>
      <c r="Y259" s="1240"/>
      <c r="Z259" s="1239"/>
      <c r="AA259" s="1239"/>
      <c r="AB259" s="1239"/>
      <c r="AG259" s="48"/>
    </row>
    <row r="260" spans="9:33">
      <c r="I260" s="48"/>
      <c r="Q260" s="48"/>
      <c r="V260" s="1239"/>
      <c r="W260" s="1239"/>
      <c r="X260" s="1239"/>
      <c r="Y260" s="1240"/>
      <c r="Z260" s="1239"/>
      <c r="AA260" s="1239"/>
      <c r="AB260" s="1239"/>
      <c r="AG260" s="48"/>
    </row>
    <row r="261" spans="9:33">
      <c r="I261" s="48"/>
      <c r="Q261" s="48"/>
      <c r="V261" s="1239"/>
      <c r="W261" s="1239"/>
      <c r="X261" s="1239"/>
      <c r="Y261" s="1240"/>
      <c r="Z261" s="1239"/>
      <c r="AA261" s="1239"/>
      <c r="AB261" s="1239"/>
      <c r="AG261" s="48"/>
    </row>
    <row r="262" spans="9:33">
      <c r="I262" s="48"/>
      <c r="Q262" s="48"/>
      <c r="V262" s="1239"/>
      <c r="W262" s="1239"/>
      <c r="X262" s="1239"/>
      <c r="Y262" s="1240"/>
      <c r="Z262" s="1239"/>
      <c r="AA262" s="1239"/>
      <c r="AB262" s="1239"/>
      <c r="AG262" s="48"/>
    </row>
    <row r="263" spans="9:33">
      <c r="I263" s="48"/>
      <c r="Q263" s="48"/>
      <c r="V263" s="1239"/>
      <c r="W263" s="1239"/>
      <c r="X263" s="1239"/>
      <c r="Y263" s="1240"/>
      <c r="Z263" s="1239"/>
      <c r="AA263" s="1239"/>
      <c r="AB263" s="1239"/>
      <c r="AG263" s="48"/>
    </row>
    <row r="264" spans="9:33">
      <c r="I264" s="48"/>
      <c r="Q264" s="48"/>
      <c r="V264" s="1239"/>
      <c r="W264" s="1239"/>
      <c r="X264" s="1239"/>
      <c r="Y264" s="1240"/>
      <c r="Z264" s="1239"/>
      <c r="AA264" s="1239"/>
      <c r="AB264" s="1239"/>
      <c r="AG264" s="48"/>
    </row>
    <row r="265" spans="9:33">
      <c r="I265" s="48"/>
      <c r="Q265" s="48"/>
      <c r="V265" s="1239"/>
      <c r="W265" s="1239"/>
      <c r="X265" s="1239"/>
      <c r="Y265" s="1240"/>
      <c r="Z265" s="1239"/>
      <c r="AA265" s="1239"/>
      <c r="AB265" s="1239"/>
      <c r="AG265" s="48"/>
    </row>
    <row r="266" spans="9:33">
      <c r="I266" s="48"/>
      <c r="Q266" s="48"/>
      <c r="V266" s="1239"/>
      <c r="W266" s="1239"/>
      <c r="X266" s="1239"/>
      <c r="Y266" s="1240"/>
      <c r="Z266" s="1239"/>
      <c r="AA266" s="1239"/>
      <c r="AB266" s="1239"/>
      <c r="AG266" s="48"/>
    </row>
    <row r="267" spans="9:33">
      <c r="I267" s="48"/>
      <c r="Q267" s="48"/>
      <c r="V267" s="1239"/>
      <c r="W267" s="1239"/>
      <c r="X267" s="1239"/>
      <c r="Y267" s="1240"/>
      <c r="Z267" s="1239"/>
      <c r="AA267" s="1239"/>
      <c r="AB267" s="1239"/>
      <c r="AG267" s="48"/>
    </row>
    <row r="268" spans="9:33">
      <c r="I268" s="48"/>
      <c r="Q268" s="48"/>
      <c r="V268" s="1239"/>
      <c r="W268" s="1239"/>
      <c r="X268" s="1239"/>
      <c r="Y268" s="1240"/>
      <c r="Z268" s="1239"/>
      <c r="AA268" s="1239"/>
      <c r="AB268" s="1239"/>
      <c r="AG268" s="48"/>
    </row>
    <row r="269" spans="9:33">
      <c r="I269" s="48"/>
      <c r="Q269" s="48"/>
      <c r="V269" s="1239"/>
      <c r="W269" s="1239"/>
      <c r="X269" s="1239"/>
      <c r="Y269" s="1240"/>
      <c r="Z269" s="1239"/>
      <c r="AA269" s="1239"/>
      <c r="AB269" s="1239"/>
      <c r="AG269" s="48"/>
    </row>
    <row r="270" spans="9:33">
      <c r="I270" s="48"/>
      <c r="Q270" s="48"/>
      <c r="V270" s="1239"/>
      <c r="W270" s="1239"/>
      <c r="X270" s="1239"/>
      <c r="Y270" s="1240"/>
      <c r="Z270" s="1239"/>
      <c r="AA270" s="1239"/>
      <c r="AB270" s="1239"/>
      <c r="AG270" s="48"/>
    </row>
    <row r="271" spans="9:33">
      <c r="I271" s="48"/>
      <c r="Q271" s="48"/>
      <c r="V271" s="1239"/>
      <c r="W271" s="1239"/>
      <c r="X271" s="1239"/>
      <c r="Y271" s="1240"/>
      <c r="Z271" s="1239"/>
      <c r="AA271" s="1239"/>
      <c r="AB271" s="1239"/>
      <c r="AG271" s="48"/>
    </row>
    <row r="272" spans="9:33">
      <c r="I272" s="48"/>
      <c r="Q272" s="48"/>
      <c r="V272" s="1239"/>
      <c r="W272" s="1239"/>
      <c r="X272" s="1239"/>
      <c r="Y272" s="1240"/>
      <c r="Z272" s="1239"/>
      <c r="AA272" s="1239"/>
      <c r="AB272" s="1239"/>
      <c r="AG272" s="48"/>
    </row>
    <row r="273" spans="9:33">
      <c r="I273" s="48"/>
      <c r="Q273" s="48"/>
      <c r="V273" s="1239"/>
      <c r="W273" s="1239"/>
      <c r="X273" s="1239"/>
      <c r="Y273" s="1240"/>
      <c r="Z273" s="1239"/>
      <c r="AA273" s="1239"/>
      <c r="AB273" s="1239"/>
      <c r="AG273" s="48"/>
    </row>
    <row r="274" spans="9:33">
      <c r="I274" s="48"/>
      <c r="Q274" s="48"/>
      <c r="V274" s="1239"/>
      <c r="W274" s="1239"/>
      <c r="X274" s="1239"/>
      <c r="Y274" s="1240"/>
      <c r="Z274" s="1239"/>
      <c r="AA274" s="1239"/>
      <c r="AB274" s="1239"/>
      <c r="AG274" s="48"/>
    </row>
    <row r="275" spans="9:33">
      <c r="I275" s="48"/>
      <c r="Q275" s="48"/>
      <c r="V275" s="1239"/>
      <c r="W275" s="1239"/>
      <c r="X275" s="1239"/>
      <c r="Y275" s="1240"/>
      <c r="Z275" s="1239"/>
      <c r="AA275" s="1239"/>
      <c r="AB275" s="1239"/>
      <c r="AG275" s="48"/>
    </row>
    <row r="276" spans="9:33">
      <c r="I276" s="48"/>
      <c r="Q276" s="48"/>
      <c r="V276" s="1239"/>
      <c r="W276" s="1239"/>
      <c r="X276" s="1239"/>
      <c r="Y276" s="1240"/>
      <c r="Z276" s="1239"/>
      <c r="AA276" s="1239"/>
      <c r="AB276" s="1239"/>
      <c r="AG276" s="48"/>
    </row>
    <row r="277" spans="9:33">
      <c r="I277" s="48"/>
      <c r="Q277" s="48"/>
      <c r="V277" s="1239"/>
      <c r="W277" s="1239"/>
      <c r="X277" s="1239"/>
      <c r="Y277" s="1240"/>
      <c r="Z277" s="1239"/>
      <c r="AA277" s="1239"/>
      <c r="AB277" s="1239"/>
      <c r="AG277" s="48"/>
    </row>
    <row r="278" spans="9:33">
      <c r="I278" s="48"/>
      <c r="Q278" s="48"/>
      <c r="V278" s="1239"/>
      <c r="W278" s="1239"/>
      <c r="X278" s="1239"/>
      <c r="Y278" s="1240"/>
      <c r="Z278" s="1239"/>
      <c r="AA278" s="1239"/>
      <c r="AB278" s="1239"/>
      <c r="AG278" s="48"/>
    </row>
    <row r="279" spans="9:33">
      <c r="I279" s="48"/>
      <c r="Q279" s="48"/>
      <c r="V279" s="1239"/>
      <c r="W279" s="1239"/>
      <c r="X279" s="1239"/>
      <c r="Y279" s="1240"/>
      <c r="Z279" s="1239"/>
      <c r="AA279" s="1239"/>
      <c r="AB279" s="1239"/>
      <c r="AG279" s="48"/>
    </row>
    <row r="280" spans="9:33">
      <c r="I280" s="48"/>
      <c r="Q280" s="48"/>
      <c r="V280" s="1239"/>
      <c r="W280" s="1239"/>
      <c r="X280" s="1239"/>
      <c r="Y280" s="1240"/>
      <c r="Z280" s="1239"/>
      <c r="AA280" s="1239"/>
      <c r="AB280" s="1239"/>
      <c r="AG280" s="48"/>
    </row>
    <row r="281" spans="9:33">
      <c r="I281" s="48"/>
      <c r="Q281" s="48"/>
      <c r="V281" s="1239"/>
      <c r="W281" s="1239"/>
      <c r="X281" s="1239"/>
      <c r="Y281" s="1240"/>
      <c r="Z281" s="1239"/>
      <c r="AA281" s="1239"/>
      <c r="AB281" s="1239"/>
      <c r="AG281" s="48"/>
    </row>
    <row r="282" spans="9:33">
      <c r="I282" s="48"/>
      <c r="Q282" s="48"/>
      <c r="V282" s="1239"/>
      <c r="W282" s="1239"/>
      <c r="X282" s="1239"/>
      <c r="Y282" s="1240"/>
      <c r="Z282" s="1239"/>
      <c r="AA282" s="1239"/>
      <c r="AB282" s="1239"/>
      <c r="AG282" s="48"/>
    </row>
    <row r="283" spans="9:33">
      <c r="I283" s="48"/>
      <c r="Q283" s="48"/>
      <c r="V283" s="1239"/>
      <c r="W283" s="1239"/>
      <c r="X283" s="1239"/>
      <c r="Y283" s="1240"/>
      <c r="Z283" s="1239"/>
      <c r="AA283" s="1239"/>
      <c r="AB283" s="1239"/>
      <c r="AG283" s="48"/>
    </row>
    <row r="284" spans="9:33">
      <c r="I284" s="48"/>
      <c r="Q284" s="48"/>
      <c r="V284" s="1239"/>
      <c r="W284" s="1239"/>
      <c r="X284" s="1239"/>
      <c r="Y284" s="1240"/>
      <c r="Z284" s="1239"/>
      <c r="AA284" s="1239"/>
      <c r="AB284" s="1239"/>
      <c r="AG284" s="48"/>
    </row>
    <row r="285" spans="9:33">
      <c r="I285" s="48"/>
      <c r="Q285" s="48"/>
      <c r="V285" s="1239"/>
      <c r="W285" s="1239"/>
      <c r="X285" s="1239"/>
      <c r="Y285" s="1240"/>
      <c r="Z285" s="1239"/>
      <c r="AA285" s="1239"/>
      <c r="AB285" s="1239"/>
      <c r="AG285" s="48"/>
    </row>
    <row r="286" spans="9:33">
      <c r="I286" s="48"/>
      <c r="Q286" s="48"/>
      <c r="V286" s="1239"/>
      <c r="W286" s="1239"/>
      <c r="X286" s="1239"/>
      <c r="Y286" s="1240"/>
      <c r="Z286" s="1239"/>
      <c r="AA286" s="1239"/>
      <c r="AB286" s="1239"/>
      <c r="AG286" s="48"/>
    </row>
    <row r="287" spans="9:33">
      <c r="I287" s="48"/>
      <c r="Q287" s="48"/>
      <c r="V287" s="1239"/>
      <c r="W287" s="1239"/>
      <c r="X287" s="1239"/>
      <c r="Y287" s="1240"/>
      <c r="Z287" s="1239"/>
      <c r="AA287" s="1239"/>
      <c r="AB287" s="1239"/>
      <c r="AG287" s="48"/>
    </row>
    <row r="288" spans="9:33">
      <c r="I288" s="48"/>
      <c r="Q288" s="48"/>
      <c r="V288" s="1239"/>
      <c r="W288" s="1239"/>
      <c r="X288" s="1239"/>
      <c r="Y288" s="1240"/>
      <c r="Z288" s="1239"/>
      <c r="AA288" s="1239"/>
      <c r="AB288" s="1239"/>
      <c r="AG288" s="48"/>
    </row>
    <row r="289" spans="9:33">
      <c r="I289" s="48"/>
      <c r="Q289" s="48"/>
      <c r="V289" s="1239"/>
      <c r="W289" s="1239"/>
      <c r="X289" s="1239"/>
      <c r="Y289" s="1240"/>
      <c r="Z289" s="1239"/>
      <c r="AA289" s="1239"/>
      <c r="AB289" s="1239"/>
      <c r="AG289" s="48"/>
    </row>
    <row r="290" spans="9:33">
      <c r="I290" s="48"/>
      <c r="Q290" s="48"/>
      <c r="V290" s="1239"/>
      <c r="W290" s="1239"/>
      <c r="X290" s="1239"/>
      <c r="Y290" s="1240"/>
      <c r="Z290" s="1239"/>
      <c r="AA290" s="1239"/>
      <c r="AB290" s="1239"/>
      <c r="AG290" s="48"/>
    </row>
    <row r="291" spans="9:33">
      <c r="I291" s="48"/>
      <c r="Q291" s="48"/>
      <c r="V291" s="1239"/>
      <c r="W291" s="1239"/>
      <c r="X291" s="1239"/>
      <c r="Y291" s="1240"/>
      <c r="Z291" s="1239"/>
      <c r="AA291" s="1239"/>
      <c r="AB291" s="1239"/>
      <c r="AG291" s="48"/>
    </row>
    <row r="292" spans="9:33">
      <c r="I292" s="48"/>
      <c r="Q292" s="48"/>
      <c r="V292" s="1239"/>
      <c r="W292" s="1239"/>
      <c r="X292" s="1239"/>
      <c r="Y292" s="1240"/>
      <c r="Z292" s="1239"/>
      <c r="AA292" s="1239"/>
      <c r="AB292" s="1239"/>
      <c r="AG292" s="48"/>
    </row>
    <row r="293" spans="9:33">
      <c r="I293" s="48"/>
      <c r="Q293" s="48"/>
      <c r="V293" s="1239"/>
      <c r="W293" s="1239"/>
      <c r="X293" s="1239"/>
      <c r="Y293" s="1240"/>
      <c r="Z293" s="1239"/>
      <c r="AA293" s="1239"/>
      <c r="AB293" s="1239"/>
      <c r="AG293" s="48"/>
    </row>
    <row r="294" spans="9:33">
      <c r="I294" s="48"/>
      <c r="Q294" s="48"/>
      <c r="V294" s="1239"/>
      <c r="W294" s="1239"/>
      <c r="X294" s="1239"/>
      <c r="Y294" s="1240"/>
      <c r="Z294" s="1239"/>
      <c r="AA294" s="1239"/>
      <c r="AB294" s="1239"/>
      <c r="AG294" s="48"/>
    </row>
    <row r="295" spans="9:33">
      <c r="I295" s="48"/>
      <c r="Q295" s="48"/>
      <c r="V295" s="1239"/>
      <c r="W295" s="1239"/>
      <c r="X295" s="1239"/>
      <c r="Y295" s="1240"/>
      <c r="Z295" s="1239"/>
      <c r="AA295" s="1239"/>
      <c r="AB295" s="1239"/>
      <c r="AG295" s="48"/>
    </row>
    <row r="296" spans="9:33">
      <c r="I296" s="48"/>
      <c r="Q296" s="48"/>
      <c r="V296" s="1239"/>
      <c r="W296" s="1239"/>
      <c r="X296" s="1239"/>
      <c r="Y296" s="1240"/>
      <c r="Z296" s="1239"/>
      <c r="AA296" s="1239"/>
      <c r="AB296" s="1239"/>
      <c r="AG296" s="48"/>
    </row>
    <row r="297" spans="9:33">
      <c r="I297" s="48"/>
      <c r="Q297" s="48"/>
      <c r="V297" s="1239"/>
      <c r="W297" s="1239"/>
      <c r="X297" s="1239"/>
      <c r="Y297" s="1240"/>
      <c r="Z297" s="1239"/>
      <c r="AA297" s="1239"/>
      <c r="AB297" s="1239"/>
      <c r="AG297" s="48"/>
    </row>
    <row r="298" spans="9:33">
      <c r="I298" s="48"/>
      <c r="Q298" s="48"/>
      <c r="V298" s="1239"/>
      <c r="W298" s="1239"/>
      <c r="X298" s="1239"/>
      <c r="Y298" s="1240"/>
      <c r="Z298" s="1239"/>
      <c r="AA298" s="1239"/>
      <c r="AB298" s="1239"/>
      <c r="AG298" s="48"/>
    </row>
    <row r="299" spans="9:33">
      <c r="I299" s="48"/>
      <c r="Q299" s="48"/>
      <c r="V299" s="1239"/>
      <c r="W299" s="1239"/>
      <c r="X299" s="1239"/>
      <c r="Y299" s="1240"/>
      <c r="Z299" s="1239"/>
      <c r="AA299" s="1239"/>
      <c r="AB299" s="1239"/>
      <c r="AG299" s="48"/>
    </row>
    <row r="300" spans="9:33">
      <c r="I300" s="48"/>
      <c r="Q300" s="48"/>
      <c r="V300" s="1239"/>
      <c r="W300" s="1239"/>
      <c r="X300" s="1239"/>
      <c r="Y300" s="1240"/>
      <c r="Z300" s="1239"/>
      <c r="AA300" s="1239"/>
      <c r="AB300" s="1239"/>
      <c r="AG300" s="48"/>
    </row>
    <row r="301" spans="9:33">
      <c r="I301" s="48"/>
      <c r="Q301" s="48"/>
      <c r="V301" s="1239"/>
      <c r="W301" s="1239"/>
      <c r="X301" s="1239"/>
      <c r="Y301" s="1240"/>
      <c r="Z301" s="1239"/>
      <c r="AA301" s="1239"/>
      <c r="AB301" s="1239"/>
      <c r="AG301" s="48"/>
    </row>
    <row r="302" spans="9:33">
      <c r="I302" s="48"/>
      <c r="Q302" s="48"/>
      <c r="V302" s="1239"/>
      <c r="W302" s="1239"/>
      <c r="X302" s="1239"/>
      <c r="Y302" s="1240"/>
      <c r="Z302" s="1239"/>
      <c r="AA302" s="1239"/>
      <c r="AB302" s="1239"/>
      <c r="AG302" s="48"/>
    </row>
    <row r="303" spans="9:33">
      <c r="I303" s="48"/>
      <c r="Q303" s="48"/>
      <c r="V303" s="1239"/>
      <c r="W303" s="1239"/>
      <c r="X303" s="1239"/>
      <c r="Y303" s="1240"/>
      <c r="Z303" s="1239"/>
      <c r="AA303" s="1239"/>
      <c r="AB303" s="1239"/>
      <c r="AG303" s="48"/>
    </row>
    <row r="304" spans="9:33">
      <c r="I304" s="48"/>
      <c r="Q304" s="48"/>
      <c r="V304" s="1239"/>
      <c r="W304" s="1239"/>
      <c r="X304" s="1239"/>
      <c r="Y304" s="1240"/>
      <c r="Z304" s="1239"/>
      <c r="AA304" s="1239"/>
      <c r="AB304" s="1239"/>
      <c r="AG304" s="48"/>
    </row>
    <row r="305" spans="9:33">
      <c r="I305" s="48"/>
      <c r="Q305" s="48"/>
      <c r="V305" s="1239"/>
      <c r="W305" s="1239"/>
      <c r="X305" s="1239"/>
      <c r="Y305" s="1240"/>
      <c r="Z305" s="1239"/>
      <c r="AA305" s="1239"/>
      <c r="AB305" s="1239"/>
      <c r="AG305" s="48"/>
    </row>
    <row r="306" spans="9:33">
      <c r="I306" s="48"/>
      <c r="Q306" s="48"/>
      <c r="V306" s="1239"/>
      <c r="W306" s="1239"/>
      <c r="X306" s="1239"/>
      <c r="Y306" s="1240"/>
      <c r="Z306" s="1239"/>
      <c r="AA306" s="1239"/>
      <c r="AB306" s="1239"/>
      <c r="AG306" s="48"/>
    </row>
    <row r="307" spans="9:33">
      <c r="I307" s="48"/>
      <c r="Q307" s="48"/>
      <c r="V307" s="1239"/>
      <c r="W307" s="1239"/>
      <c r="X307" s="1239"/>
      <c r="Y307" s="1240"/>
      <c r="Z307" s="1239"/>
      <c r="AA307" s="1239"/>
      <c r="AB307" s="1239"/>
      <c r="AG307" s="48"/>
    </row>
    <row r="308" spans="9:33">
      <c r="I308" s="48"/>
      <c r="Q308" s="48"/>
      <c r="V308" s="1239"/>
      <c r="W308" s="1239"/>
      <c r="X308" s="1239"/>
      <c r="Y308" s="1240"/>
      <c r="Z308" s="1239"/>
      <c r="AA308" s="1239"/>
      <c r="AB308" s="1239"/>
      <c r="AG308" s="48"/>
    </row>
    <row r="309" spans="9:33">
      <c r="I309" s="48"/>
      <c r="Q309" s="48"/>
      <c r="V309" s="1239"/>
      <c r="W309" s="1239"/>
      <c r="X309" s="1239"/>
      <c r="Y309" s="1240"/>
      <c r="Z309" s="1239"/>
      <c r="AA309" s="1239"/>
      <c r="AB309" s="1239"/>
      <c r="AG309" s="48"/>
    </row>
    <row r="310" spans="9:33">
      <c r="I310" s="48"/>
      <c r="Q310" s="48"/>
      <c r="V310" s="1239"/>
      <c r="W310" s="1239"/>
      <c r="X310" s="1239"/>
      <c r="Y310" s="1240"/>
      <c r="Z310" s="1239"/>
      <c r="AA310" s="1239"/>
      <c r="AB310" s="1239"/>
      <c r="AG310" s="48"/>
    </row>
    <row r="311" spans="9:33">
      <c r="I311" s="48"/>
      <c r="Q311" s="48"/>
      <c r="V311" s="1239"/>
      <c r="W311" s="1239"/>
      <c r="X311" s="1239"/>
      <c r="Y311" s="1240"/>
      <c r="Z311" s="1239"/>
      <c r="AA311" s="1239"/>
      <c r="AB311" s="1239"/>
      <c r="AG311" s="48"/>
    </row>
    <row r="312" spans="9:33">
      <c r="I312" s="48"/>
      <c r="Q312" s="48"/>
      <c r="V312" s="1239"/>
      <c r="W312" s="1239"/>
      <c r="X312" s="1239"/>
      <c r="Y312" s="1240"/>
      <c r="Z312" s="1239"/>
      <c r="AA312" s="1239"/>
      <c r="AB312" s="1239"/>
      <c r="AG312" s="48"/>
    </row>
    <row r="313" spans="9:33">
      <c r="I313" s="48"/>
      <c r="Q313" s="48"/>
      <c r="V313" s="1239"/>
      <c r="W313" s="1239"/>
      <c r="X313" s="1239"/>
      <c r="Y313" s="1240"/>
      <c r="Z313" s="1239"/>
      <c r="AA313" s="1239"/>
      <c r="AB313" s="1239"/>
      <c r="AG313" s="48"/>
    </row>
    <row r="314" spans="9:33">
      <c r="I314" s="48"/>
      <c r="Q314" s="48"/>
      <c r="V314" s="1239"/>
      <c r="W314" s="1239"/>
      <c r="X314" s="1239"/>
      <c r="Y314" s="1240"/>
      <c r="Z314" s="1239"/>
      <c r="AA314" s="1239"/>
      <c r="AB314" s="1239"/>
      <c r="AG314" s="48"/>
    </row>
    <row r="315" spans="9:33">
      <c r="I315" s="48"/>
      <c r="Q315" s="48"/>
      <c r="V315" s="1239"/>
      <c r="W315" s="1239"/>
      <c r="X315" s="1239"/>
      <c r="Y315" s="1240"/>
      <c r="Z315" s="1239"/>
      <c r="AA315" s="1239"/>
      <c r="AB315" s="1239"/>
      <c r="AG315" s="48"/>
    </row>
    <row r="316" spans="9:33">
      <c r="I316" s="48"/>
      <c r="Q316" s="48"/>
      <c r="V316" s="1239"/>
      <c r="W316" s="1239"/>
      <c r="X316" s="1239"/>
      <c r="Y316" s="1240"/>
      <c r="Z316" s="1239"/>
      <c r="AA316" s="1239"/>
      <c r="AB316" s="1239"/>
      <c r="AG316" s="48"/>
    </row>
    <row r="317" spans="9:33">
      <c r="I317" s="48"/>
      <c r="Q317" s="48"/>
      <c r="V317" s="1239"/>
      <c r="W317" s="1239"/>
      <c r="X317" s="1239"/>
      <c r="Y317" s="1240"/>
      <c r="Z317" s="1239"/>
      <c r="AA317" s="1239"/>
      <c r="AB317" s="1239"/>
      <c r="AG317" s="48"/>
    </row>
    <row r="318" spans="9:33">
      <c r="I318" s="48"/>
      <c r="Q318" s="48"/>
      <c r="V318" s="1239"/>
      <c r="W318" s="1239"/>
      <c r="X318" s="1239"/>
      <c r="Y318" s="1240"/>
      <c r="Z318" s="1239"/>
      <c r="AA318" s="1239"/>
      <c r="AB318" s="1239"/>
      <c r="AG318" s="48"/>
    </row>
    <row r="319" spans="9:33">
      <c r="I319" s="48"/>
      <c r="Q319" s="48"/>
      <c r="V319" s="1239"/>
      <c r="W319" s="1239"/>
      <c r="X319" s="1239"/>
      <c r="Y319" s="1240"/>
      <c r="Z319" s="1239"/>
      <c r="AA319" s="1239"/>
      <c r="AB319" s="1239"/>
      <c r="AG319" s="48"/>
    </row>
    <row r="320" spans="9:33">
      <c r="I320" s="48"/>
      <c r="Q320" s="48"/>
      <c r="V320" s="1239"/>
      <c r="W320" s="1239"/>
      <c r="X320" s="1239"/>
      <c r="Y320" s="1240"/>
      <c r="Z320" s="1239"/>
      <c r="AA320" s="1239"/>
      <c r="AB320" s="1239"/>
      <c r="AG320" s="48"/>
    </row>
    <row r="321" spans="9:33">
      <c r="I321" s="48"/>
      <c r="Q321" s="48"/>
      <c r="V321" s="1239"/>
      <c r="W321" s="1239"/>
      <c r="X321" s="1239"/>
      <c r="Y321" s="1240"/>
      <c r="Z321" s="1239"/>
      <c r="AA321" s="1239"/>
      <c r="AB321" s="1239"/>
      <c r="AG321" s="48"/>
    </row>
    <row r="322" spans="9:33">
      <c r="I322" s="48"/>
      <c r="Q322" s="48"/>
      <c r="V322" s="1239"/>
      <c r="W322" s="1239"/>
      <c r="X322" s="1239"/>
      <c r="Y322" s="1240"/>
      <c r="Z322" s="1239"/>
      <c r="AA322" s="1239"/>
      <c r="AB322" s="1239"/>
      <c r="AG322" s="48"/>
    </row>
    <row r="323" spans="9:33">
      <c r="I323" s="48"/>
      <c r="Q323" s="48"/>
      <c r="V323" s="1239"/>
      <c r="W323" s="1239"/>
      <c r="X323" s="1239"/>
      <c r="Y323" s="1240"/>
      <c r="Z323" s="1239"/>
      <c r="AA323" s="1239"/>
      <c r="AB323" s="1239"/>
      <c r="AG323" s="48"/>
    </row>
    <row r="324" spans="9:33">
      <c r="I324" s="48"/>
      <c r="Q324" s="48"/>
      <c r="V324" s="1239"/>
      <c r="W324" s="1239"/>
      <c r="X324" s="1239"/>
      <c r="Y324" s="1240"/>
      <c r="Z324" s="1239"/>
      <c r="AA324" s="1239"/>
      <c r="AB324" s="1239"/>
      <c r="AG324" s="48"/>
    </row>
    <row r="325" spans="9:33">
      <c r="I325" s="48"/>
      <c r="Q325" s="48"/>
      <c r="V325" s="1239"/>
      <c r="W325" s="1239"/>
      <c r="X325" s="1239"/>
      <c r="Y325" s="1240"/>
      <c r="Z325" s="1239"/>
      <c r="AA325" s="1239"/>
      <c r="AB325" s="1239"/>
      <c r="AG325" s="48"/>
    </row>
    <row r="326" spans="9:33">
      <c r="I326" s="48"/>
      <c r="Q326" s="48"/>
      <c r="V326" s="1239"/>
      <c r="W326" s="1239"/>
      <c r="X326" s="1239"/>
      <c r="Y326" s="1240"/>
      <c r="Z326" s="1239"/>
      <c r="AA326" s="1239"/>
      <c r="AB326" s="1239"/>
      <c r="AG326" s="48"/>
    </row>
    <row r="327" spans="9:33">
      <c r="I327" s="48"/>
      <c r="Q327" s="48"/>
      <c r="V327" s="1239"/>
      <c r="W327" s="1239"/>
      <c r="X327" s="1239"/>
      <c r="Y327" s="1240"/>
      <c r="Z327" s="1239"/>
      <c r="AA327" s="1239"/>
      <c r="AB327" s="1239"/>
      <c r="AG327" s="48"/>
    </row>
    <row r="328" spans="9:33">
      <c r="I328" s="48"/>
      <c r="Q328" s="48"/>
      <c r="V328" s="1239"/>
      <c r="W328" s="1239"/>
      <c r="X328" s="1239"/>
      <c r="Y328" s="1240"/>
      <c r="Z328" s="1239"/>
      <c r="AA328" s="1239"/>
      <c r="AB328" s="1239"/>
      <c r="AG328" s="48"/>
    </row>
    <row r="329" spans="9:33">
      <c r="I329" s="48"/>
      <c r="Q329" s="48"/>
      <c r="V329" s="1239"/>
      <c r="W329" s="1239"/>
      <c r="X329" s="1239"/>
      <c r="Y329" s="1240"/>
      <c r="Z329" s="1239"/>
      <c r="AA329" s="1239"/>
      <c r="AB329" s="1239"/>
      <c r="AG329" s="48"/>
    </row>
    <row r="330" spans="9:33">
      <c r="I330" s="48"/>
      <c r="Q330" s="48"/>
      <c r="V330" s="1239"/>
      <c r="W330" s="1239"/>
      <c r="X330" s="1239"/>
      <c r="Y330" s="1240"/>
      <c r="Z330" s="1239"/>
      <c r="AA330" s="1239"/>
      <c r="AB330" s="1239"/>
      <c r="AG330" s="48"/>
    </row>
    <row r="331" spans="9:33">
      <c r="I331" s="48"/>
      <c r="Q331" s="48"/>
      <c r="V331" s="1239"/>
      <c r="W331" s="1239"/>
      <c r="X331" s="1239"/>
      <c r="Y331" s="1240"/>
      <c r="Z331" s="1239"/>
      <c r="AA331" s="1239"/>
      <c r="AB331" s="1239"/>
      <c r="AG331" s="48"/>
    </row>
    <row r="332" spans="9:33">
      <c r="I332" s="48"/>
      <c r="Q332" s="48"/>
      <c r="V332" s="1239"/>
      <c r="W332" s="1239"/>
      <c r="X332" s="1239"/>
      <c r="Y332" s="1240"/>
      <c r="Z332" s="1239"/>
      <c r="AA332" s="1239"/>
      <c r="AB332" s="1239"/>
      <c r="AG332" s="48"/>
    </row>
    <row r="333" spans="9:33">
      <c r="I333" s="48"/>
      <c r="Q333" s="48"/>
      <c r="V333" s="1239"/>
      <c r="W333" s="1239"/>
      <c r="X333" s="1239"/>
      <c r="Y333" s="1240"/>
      <c r="Z333" s="1239"/>
      <c r="AA333" s="1239"/>
      <c r="AB333" s="1239"/>
      <c r="AG333" s="48"/>
    </row>
    <row r="334" spans="9:33">
      <c r="I334" s="48"/>
      <c r="Q334" s="48"/>
      <c r="V334" s="1239"/>
      <c r="W334" s="1239"/>
      <c r="X334" s="1239"/>
      <c r="Y334" s="1240"/>
      <c r="Z334" s="1239"/>
      <c r="AA334" s="1239"/>
      <c r="AB334" s="1239"/>
      <c r="AG334" s="48"/>
    </row>
    <row r="335" spans="9:33">
      <c r="I335" s="48"/>
      <c r="Q335" s="48"/>
      <c r="V335" s="1239"/>
      <c r="W335" s="1239"/>
      <c r="X335" s="1239"/>
      <c r="Y335" s="1240"/>
      <c r="Z335" s="1239"/>
      <c r="AA335" s="1239"/>
      <c r="AB335" s="1239"/>
      <c r="AG335" s="48"/>
    </row>
    <row r="336" spans="9:33">
      <c r="I336" s="48"/>
      <c r="Q336" s="48"/>
      <c r="V336" s="1239"/>
      <c r="W336" s="1239"/>
      <c r="X336" s="1239"/>
      <c r="Y336" s="1240"/>
      <c r="Z336" s="1239"/>
      <c r="AA336" s="1239"/>
      <c r="AB336" s="1239"/>
      <c r="AG336" s="48"/>
    </row>
    <row r="337" spans="9:33">
      <c r="I337" s="48"/>
      <c r="Q337" s="48"/>
      <c r="V337" s="1239"/>
      <c r="W337" s="1239"/>
      <c r="X337" s="1239"/>
      <c r="Y337" s="1240"/>
      <c r="Z337" s="1239"/>
      <c r="AA337" s="1239"/>
      <c r="AB337" s="1239"/>
      <c r="AG337" s="48"/>
    </row>
    <row r="338" spans="9:33">
      <c r="I338" s="48"/>
      <c r="Q338" s="48"/>
      <c r="V338" s="1239"/>
      <c r="W338" s="1239"/>
      <c r="X338" s="1239"/>
      <c r="Y338" s="1240"/>
      <c r="Z338" s="1239"/>
      <c r="AA338" s="1239"/>
      <c r="AB338" s="1239"/>
      <c r="AG338" s="48"/>
    </row>
    <row r="339" spans="9:33">
      <c r="I339" s="48"/>
      <c r="Q339" s="48"/>
      <c r="V339" s="1239"/>
      <c r="W339" s="1239"/>
      <c r="X339" s="1239"/>
      <c r="Y339" s="1240"/>
      <c r="Z339" s="1239"/>
      <c r="AA339" s="1239"/>
      <c r="AB339" s="1239"/>
      <c r="AG339" s="48"/>
    </row>
    <row r="340" spans="9:33">
      <c r="I340" s="48"/>
      <c r="Q340" s="48"/>
      <c r="V340" s="1239"/>
      <c r="W340" s="1239"/>
      <c r="X340" s="1239"/>
      <c r="Y340" s="1240"/>
      <c r="Z340" s="1239"/>
      <c r="AA340" s="1239"/>
      <c r="AB340" s="1239"/>
      <c r="AG340" s="48"/>
    </row>
    <row r="341" spans="9:33">
      <c r="I341" s="48"/>
      <c r="Q341" s="48"/>
      <c r="V341" s="1239"/>
      <c r="W341" s="1239"/>
      <c r="X341" s="1239"/>
      <c r="Y341" s="1240"/>
      <c r="Z341" s="1239"/>
      <c r="AA341" s="1239"/>
      <c r="AB341" s="1239"/>
      <c r="AG341" s="48"/>
    </row>
    <row r="342" spans="9:33">
      <c r="I342" s="48"/>
      <c r="Q342" s="48"/>
      <c r="V342" s="1239"/>
      <c r="W342" s="1239"/>
      <c r="X342" s="1239"/>
      <c r="Y342" s="1240"/>
      <c r="Z342" s="1239"/>
      <c r="AA342" s="1239"/>
      <c r="AB342" s="1239"/>
      <c r="AG342" s="48"/>
    </row>
    <row r="343" spans="9:33">
      <c r="I343" s="48"/>
      <c r="Q343" s="48"/>
      <c r="V343" s="1239"/>
      <c r="W343" s="1239"/>
      <c r="X343" s="1239"/>
      <c r="Y343" s="1240"/>
      <c r="Z343" s="1239"/>
      <c r="AA343" s="1239"/>
      <c r="AB343" s="1239"/>
      <c r="AG343" s="48"/>
    </row>
    <row r="344" spans="9:33">
      <c r="I344" s="48"/>
      <c r="Q344" s="48"/>
      <c r="V344" s="1239"/>
      <c r="W344" s="1239"/>
      <c r="X344" s="1239"/>
      <c r="Y344" s="1240"/>
      <c r="Z344" s="1239"/>
      <c r="AA344" s="1239"/>
      <c r="AB344" s="1239"/>
      <c r="AG344" s="48"/>
    </row>
    <row r="345" spans="9:33">
      <c r="I345" s="48"/>
      <c r="Q345" s="48"/>
      <c r="V345" s="1239"/>
      <c r="W345" s="1239"/>
      <c r="X345" s="1239"/>
      <c r="Y345" s="1240"/>
      <c r="Z345" s="1239"/>
      <c r="AA345" s="1239"/>
      <c r="AB345" s="1239"/>
      <c r="AG345" s="48"/>
    </row>
    <row r="346" spans="9:33">
      <c r="I346" s="48"/>
      <c r="Q346" s="48"/>
      <c r="V346" s="1239"/>
      <c r="W346" s="1239"/>
      <c r="X346" s="1239"/>
      <c r="Y346" s="1240"/>
      <c r="Z346" s="1239"/>
      <c r="AA346" s="1239"/>
      <c r="AB346" s="1239"/>
      <c r="AG346" s="48"/>
    </row>
    <row r="347" spans="9:33">
      <c r="I347" s="48"/>
      <c r="Q347" s="48"/>
      <c r="V347" s="1239"/>
      <c r="W347" s="1239"/>
      <c r="X347" s="1239"/>
      <c r="Y347" s="1240"/>
      <c r="Z347" s="1239"/>
      <c r="AA347" s="1239"/>
      <c r="AB347" s="1239"/>
      <c r="AG347" s="48"/>
    </row>
    <row r="348" spans="9:33">
      <c r="I348" s="48"/>
      <c r="Q348" s="48"/>
      <c r="V348" s="1239"/>
      <c r="W348" s="1239"/>
      <c r="X348" s="1239"/>
      <c r="Y348" s="1240"/>
      <c r="Z348" s="1239"/>
      <c r="AA348" s="1239"/>
      <c r="AB348" s="1239"/>
      <c r="AG348" s="48"/>
    </row>
    <row r="349" spans="9:33">
      <c r="I349" s="48"/>
      <c r="Q349" s="48"/>
      <c r="V349" s="1239"/>
      <c r="W349" s="1239"/>
      <c r="X349" s="1239"/>
      <c r="Y349" s="1240"/>
      <c r="Z349" s="1239"/>
      <c r="AA349" s="1239"/>
      <c r="AB349" s="1239"/>
      <c r="AG349" s="48"/>
    </row>
    <row r="350" spans="9:33">
      <c r="I350" s="48"/>
      <c r="Q350" s="48"/>
      <c r="V350" s="1239"/>
      <c r="W350" s="1239"/>
      <c r="X350" s="1239"/>
      <c r="Y350" s="1240"/>
      <c r="Z350" s="1239"/>
      <c r="AA350" s="1239"/>
      <c r="AB350" s="1239"/>
      <c r="AG350" s="48"/>
    </row>
    <row r="351" spans="9:33">
      <c r="I351" s="48"/>
      <c r="Q351" s="48"/>
      <c r="V351" s="1239"/>
      <c r="W351" s="1239"/>
      <c r="X351" s="1239"/>
      <c r="Y351" s="1240"/>
      <c r="Z351" s="1239"/>
      <c r="AA351" s="1239"/>
      <c r="AB351" s="1239"/>
      <c r="AG351" s="48"/>
    </row>
    <row r="352" spans="9:33">
      <c r="I352" s="48"/>
      <c r="Q352" s="48"/>
      <c r="V352" s="1239"/>
      <c r="W352" s="1239"/>
      <c r="X352" s="1239"/>
      <c r="Y352" s="1240"/>
      <c r="Z352" s="1239"/>
      <c r="AA352" s="1239"/>
      <c r="AB352" s="1239"/>
      <c r="AG352" s="48"/>
    </row>
    <row r="353" spans="9:33">
      <c r="I353" s="48"/>
      <c r="Q353" s="48"/>
      <c r="V353" s="1239"/>
      <c r="W353" s="1239"/>
      <c r="X353" s="1239"/>
      <c r="Y353" s="1240"/>
      <c r="Z353" s="1239"/>
      <c r="AA353" s="1239"/>
      <c r="AB353" s="1239"/>
      <c r="AG353" s="48"/>
    </row>
    <row r="354" spans="9:33">
      <c r="I354" s="48"/>
      <c r="Q354" s="48"/>
      <c r="V354" s="1239"/>
      <c r="W354" s="1239"/>
      <c r="X354" s="1239"/>
      <c r="Y354" s="1240"/>
      <c r="Z354" s="1239"/>
      <c r="AA354" s="1239"/>
      <c r="AB354" s="1239"/>
      <c r="AG354" s="48"/>
    </row>
    <row r="355" spans="9:33">
      <c r="I355" s="48"/>
      <c r="Q355" s="48"/>
      <c r="V355" s="1239"/>
      <c r="W355" s="1239"/>
      <c r="X355" s="1239"/>
      <c r="Y355" s="1240"/>
      <c r="Z355" s="1239"/>
      <c r="AA355" s="1239"/>
      <c r="AB355" s="1239"/>
      <c r="AG355" s="48"/>
    </row>
    <row r="356" spans="9:33">
      <c r="I356" s="48"/>
      <c r="Q356" s="48"/>
      <c r="V356" s="1239"/>
      <c r="W356" s="1239"/>
      <c r="X356" s="1239"/>
      <c r="Y356" s="1240"/>
      <c r="Z356" s="1239"/>
      <c r="AA356" s="1239"/>
      <c r="AB356" s="1239"/>
      <c r="AG356" s="48"/>
    </row>
    <row r="357" spans="9:33">
      <c r="I357" s="48"/>
      <c r="Q357" s="48"/>
      <c r="V357" s="1239"/>
      <c r="W357" s="1239"/>
      <c r="X357" s="1239"/>
      <c r="Y357" s="1240"/>
      <c r="Z357" s="1239"/>
      <c r="AA357" s="1239"/>
      <c r="AB357" s="1239"/>
      <c r="AG357" s="48"/>
    </row>
    <row r="358" spans="9:33">
      <c r="I358" s="48"/>
      <c r="Q358" s="48"/>
      <c r="V358" s="1239"/>
      <c r="W358" s="1239"/>
      <c r="X358" s="1239"/>
      <c r="Y358" s="1240"/>
      <c r="Z358" s="1239"/>
      <c r="AA358" s="1239"/>
      <c r="AB358" s="1239"/>
      <c r="AG358" s="48"/>
    </row>
    <row r="359" spans="9:33">
      <c r="I359" s="48"/>
      <c r="Q359" s="48"/>
      <c r="V359" s="1239"/>
      <c r="W359" s="1239"/>
      <c r="X359" s="1239"/>
      <c r="Y359" s="1240"/>
      <c r="Z359" s="1239"/>
      <c r="AA359" s="1239"/>
      <c r="AB359" s="1239"/>
      <c r="AG359" s="48"/>
    </row>
    <row r="360" spans="9:33">
      <c r="I360" s="48"/>
      <c r="Q360" s="48"/>
      <c r="V360" s="1239"/>
      <c r="W360" s="1239"/>
      <c r="X360" s="1239"/>
      <c r="Y360" s="1240"/>
      <c r="Z360" s="1239"/>
      <c r="AA360" s="1239"/>
      <c r="AB360" s="1239"/>
      <c r="AG360" s="48"/>
    </row>
    <row r="361" spans="9:33">
      <c r="I361" s="48"/>
      <c r="Q361" s="48"/>
      <c r="V361" s="1239"/>
      <c r="W361" s="1239"/>
      <c r="X361" s="1239"/>
      <c r="Y361" s="1240"/>
      <c r="Z361" s="1239"/>
      <c r="AA361" s="1239"/>
      <c r="AB361" s="1239"/>
      <c r="AG361" s="48"/>
    </row>
    <row r="362" spans="9:33">
      <c r="I362" s="48"/>
      <c r="Q362" s="48"/>
      <c r="V362" s="1239"/>
      <c r="W362" s="1239"/>
      <c r="X362" s="1239"/>
      <c r="Y362" s="1240"/>
      <c r="Z362" s="1239"/>
      <c r="AA362" s="1239"/>
      <c r="AB362" s="1239"/>
      <c r="AG362" s="48"/>
    </row>
    <row r="363" spans="9:33">
      <c r="I363" s="48"/>
      <c r="Q363" s="48"/>
      <c r="V363" s="1239"/>
      <c r="W363" s="1239"/>
      <c r="X363" s="1239"/>
      <c r="Y363" s="1240"/>
      <c r="Z363" s="1239"/>
      <c r="AA363" s="1239"/>
      <c r="AB363" s="1239"/>
      <c r="AG363" s="48"/>
    </row>
    <row r="364" spans="9:33">
      <c r="I364" s="48"/>
      <c r="Q364" s="48"/>
      <c r="V364" s="1239"/>
      <c r="W364" s="1239"/>
      <c r="X364" s="1239"/>
      <c r="Y364" s="1240"/>
      <c r="Z364" s="1239"/>
      <c r="AA364" s="1239"/>
      <c r="AB364" s="1239"/>
      <c r="AG364" s="48"/>
    </row>
    <row r="365" spans="9:33">
      <c r="I365" s="48"/>
      <c r="Q365" s="48"/>
      <c r="V365" s="1239"/>
      <c r="W365" s="1239"/>
      <c r="X365" s="1239"/>
      <c r="Y365" s="1240"/>
      <c r="Z365" s="1239"/>
      <c r="AA365" s="1239"/>
      <c r="AB365" s="1239"/>
      <c r="AG365" s="48"/>
    </row>
    <row r="366" spans="9:33">
      <c r="I366" s="48"/>
      <c r="Q366" s="48"/>
      <c r="V366" s="1239"/>
      <c r="W366" s="1239"/>
      <c r="X366" s="1239"/>
      <c r="Y366" s="1240"/>
      <c r="Z366" s="1239"/>
      <c r="AA366" s="1239"/>
      <c r="AB366" s="1239"/>
      <c r="AG366" s="48"/>
    </row>
    <row r="367" spans="9:33">
      <c r="I367" s="48"/>
      <c r="Q367" s="48"/>
      <c r="V367" s="1239"/>
      <c r="W367" s="1239"/>
      <c r="X367" s="1239"/>
      <c r="Y367" s="1240"/>
      <c r="Z367" s="1239"/>
      <c r="AA367" s="1239"/>
      <c r="AB367" s="1239"/>
      <c r="AG367" s="48"/>
    </row>
    <row r="368" spans="9:33">
      <c r="I368" s="48"/>
      <c r="Q368" s="48"/>
      <c r="V368" s="1239"/>
      <c r="W368" s="1239"/>
      <c r="X368" s="1239"/>
      <c r="Y368" s="1240"/>
      <c r="Z368" s="1239"/>
      <c r="AA368" s="1239"/>
      <c r="AB368" s="1239"/>
      <c r="AG368" s="48"/>
    </row>
    <row r="369" spans="9:33">
      <c r="I369" s="48"/>
      <c r="Q369" s="48"/>
      <c r="V369" s="1239"/>
      <c r="W369" s="1239"/>
      <c r="X369" s="1239"/>
      <c r="Y369" s="1240"/>
      <c r="Z369" s="1239"/>
      <c r="AA369" s="1239"/>
      <c r="AB369" s="1239"/>
      <c r="AG369" s="48"/>
    </row>
    <row r="370" spans="9:33">
      <c r="I370" s="48"/>
      <c r="Q370" s="48"/>
      <c r="V370" s="1239"/>
      <c r="W370" s="1239"/>
      <c r="X370" s="1239"/>
      <c r="Y370" s="1240"/>
      <c r="Z370" s="1239"/>
      <c r="AA370" s="1239"/>
      <c r="AB370" s="1239"/>
      <c r="AG370" s="48"/>
    </row>
    <row r="371" spans="9:33">
      <c r="I371" s="48"/>
      <c r="Q371" s="48"/>
      <c r="V371" s="1239"/>
      <c r="W371" s="1239"/>
      <c r="X371" s="1239"/>
      <c r="Y371" s="1240"/>
      <c r="Z371" s="1239"/>
      <c r="AA371" s="1239"/>
      <c r="AB371" s="1239"/>
      <c r="AG371" s="48"/>
    </row>
    <row r="372" spans="9:33">
      <c r="I372" s="48"/>
      <c r="Q372" s="48"/>
      <c r="V372" s="1239"/>
      <c r="W372" s="1239"/>
      <c r="X372" s="1239"/>
      <c r="Y372" s="1240"/>
      <c r="Z372" s="1239"/>
      <c r="AA372" s="1239"/>
      <c r="AB372" s="1239"/>
      <c r="AG372" s="48"/>
    </row>
    <row r="373" spans="9:33">
      <c r="I373" s="48"/>
      <c r="Q373" s="48"/>
      <c r="V373" s="1239"/>
      <c r="W373" s="1239"/>
      <c r="X373" s="1239"/>
      <c r="Y373" s="1240"/>
      <c r="Z373" s="1239"/>
      <c r="AA373" s="1239"/>
      <c r="AB373" s="1239"/>
      <c r="AG373" s="48"/>
    </row>
    <row r="374" spans="9:33">
      <c r="I374" s="48"/>
      <c r="Q374" s="48"/>
      <c r="V374" s="1239"/>
      <c r="W374" s="1239"/>
      <c r="X374" s="1239"/>
      <c r="Y374" s="1240"/>
      <c r="Z374" s="1239"/>
      <c r="AA374" s="1239"/>
      <c r="AB374" s="1239"/>
      <c r="AG374" s="48"/>
    </row>
    <row r="375" spans="9:33">
      <c r="I375" s="48"/>
      <c r="Q375" s="48"/>
      <c r="V375" s="1239"/>
      <c r="W375" s="1239"/>
      <c r="X375" s="1239"/>
      <c r="Y375" s="1240"/>
      <c r="Z375" s="1239"/>
      <c r="AA375" s="1239"/>
      <c r="AB375" s="1239"/>
      <c r="AG375" s="48"/>
    </row>
    <row r="376" spans="9:33">
      <c r="I376" s="48"/>
      <c r="Q376" s="48"/>
      <c r="V376" s="1239"/>
      <c r="W376" s="1239"/>
      <c r="X376" s="1239"/>
      <c r="Y376" s="1240"/>
      <c r="Z376" s="1239"/>
      <c r="AA376" s="1239"/>
      <c r="AB376" s="1239"/>
      <c r="AG376" s="48"/>
    </row>
    <row r="377" spans="9:33">
      <c r="I377" s="48"/>
      <c r="Q377" s="48"/>
      <c r="V377" s="1239"/>
      <c r="W377" s="1239"/>
      <c r="X377" s="1239"/>
      <c r="Y377" s="1240"/>
      <c r="Z377" s="1239"/>
      <c r="AA377" s="1239"/>
      <c r="AB377" s="1239"/>
      <c r="AG377" s="48"/>
    </row>
    <row r="378" spans="9:33">
      <c r="I378" s="48"/>
      <c r="Q378" s="48"/>
      <c r="V378" s="1239"/>
      <c r="W378" s="1239"/>
      <c r="X378" s="1239"/>
      <c r="Y378" s="1240"/>
      <c r="Z378" s="1239"/>
      <c r="AA378" s="1239"/>
      <c r="AB378" s="1239"/>
      <c r="AG378" s="48"/>
    </row>
    <row r="379" spans="9:33">
      <c r="I379" s="48"/>
      <c r="Q379" s="48"/>
      <c r="V379" s="1239"/>
      <c r="W379" s="1239"/>
      <c r="X379" s="1239"/>
      <c r="Y379" s="1240"/>
      <c r="Z379" s="1239"/>
      <c r="AA379" s="1239"/>
      <c r="AB379" s="1239"/>
      <c r="AG379" s="48"/>
    </row>
    <row r="380" spans="9:33">
      <c r="I380" s="48"/>
      <c r="Q380" s="48"/>
      <c r="V380" s="1239"/>
      <c r="W380" s="1239"/>
      <c r="X380" s="1239"/>
      <c r="Y380" s="1240"/>
      <c r="Z380" s="1239"/>
      <c r="AA380" s="1239"/>
      <c r="AB380" s="1239"/>
      <c r="AG380" s="48"/>
    </row>
    <row r="381" spans="9:33">
      <c r="I381" s="48"/>
      <c r="Q381" s="48"/>
      <c r="V381" s="1239"/>
      <c r="W381" s="1239"/>
      <c r="X381" s="1239"/>
      <c r="Y381" s="1240"/>
      <c r="Z381" s="1239"/>
      <c r="AA381" s="1239"/>
      <c r="AB381" s="1239"/>
      <c r="AG381" s="48"/>
    </row>
    <row r="382" spans="9:33">
      <c r="I382" s="48"/>
      <c r="Q382" s="48"/>
      <c r="V382" s="1239"/>
      <c r="W382" s="1239"/>
      <c r="X382" s="1239"/>
      <c r="Y382" s="1240"/>
      <c r="Z382" s="1239"/>
      <c r="AA382" s="1239"/>
      <c r="AB382" s="1239"/>
      <c r="AG382" s="48"/>
    </row>
    <row r="383" spans="9:33">
      <c r="I383" s="48"/>
      <c r="Q383" s="48"/>
      <c r="V383" s="1239"/>
      <c r="W383" s="1239"/>
      <c r="X383" s="1239"/>
      <c r="Y383" s="1240"/>
      <c r="Z383" s="1239"/>
      <c r="AA383" s="1239"/>
      <c r="AB383" s="1239"/>
      <c r="AG383" s="48"/>
    </row>
    <row r="384" spans="9:33">
      <c r="I384" s="48"/>
      <c r="Q384" s="48"/>
      <c r="V384" s="1239"/>
      <c r="W384" s="1239"/>
      <c r="X384" s="1239"/>
      <c r="Y384" s="1240"/>
      <c r="Z384" s="1239"/>
      <c r="AA384" s="1239"/>
      <c r="AB384" s="1239"/>
      <c r="AG384" s="48"/>
    </row>
    <row r="385" spans="9:33">
      <c r="I385" s="48"/>
      <c r="Q385" s="48"/>
      <c r="V385" s="1239"/>
      <c r="W385" s="1239"/>
      <c r="X385" s="1239"/>
      <c r="Y385" s="1240"/>
      <c r="Z385" s="1239"/>
      <c r="AA385" s="1239"/>
      <c r="AB385" s="1239"/>
      <c r="AG385" s="48"/>
    </row>
    <row r="386" spans="9:33">
      <c r="I386" s="48"/>
      <c r="Q386" s="48"/>
      <c r="V386" s="1239"/>
      <c r="W386" s="1239"/>
      <c r="X386" s="1239"/>
      <c r="Y386" s="1240"/>
      <c r="Z386" s="1239"/>
      <c r="AA386" s="1239"/>
      <c r="AB386" s="1239"/>
      <c r="AG386" s="48"/>
    </row>
    <row r="387" spans="9:33">
      <c r="I387" s="48"/>
      <c r="Q387" s="48"/>
      <c r="V387" s="1239"/>
      <c r="W387" s="1239"/>
      <c r="X387" s="1239"/>
      <c r="Y387" s="1240"/>
      <c r="Z387" s="1239"/>
      <c r="AA387" s="1239"/>
      <c r="AB387" s="1239"/>
      <c r="AG387" s="48"/>
    </row>
    <row r="388" spans="9:33">
      <c r="I388" s="48"/>
      <c r="Q388" s="48"/>
      <c r="V388" s="1239"/>
      <c r="W388" s="1239"/>
      <c r="X388" s="1239"/>
      <c r="Y388" s="1240"/>
      <c r="Z388" s="1239"/>
      <c r="AA388" s="1239"/>
      <c r="AB388" s="1239"/>
      <c r="AG388" s="48"/>
    </row>
    <row r="389" spans="9:33">
      <c r="I389" s="48"/>
      <c r="Q389" s="48"/>
      <c r="V389" s="1239"/>
      <c r="W389" s="1239"/>
      <c r="X389" s="1239"/>
      <c r="Y389" s="1240"/>
      <c r="Z389" s="1239"/>
      <c r="AA389" s="1239"/>
      <c r="AB389" s="1239"/>
      <c r="AG389" s="48"/>
    </row>
    <row r="390" spans="9:33">
      <c r="I390" s="48"/>
      <c r="Q390" s="48"/>
      <c r="V390" s="1239"/>
      <c r="W390" s="1239"/>
      <c r="X390" s="1239"/>
      <c r="Y390" s="1240"/>
      <c r="Z390" s="1239"/>
      <c r="AA390" s="1239"/>
      <c r="AB390" s="1239"/>
      <c r="AG390" s="48"/>
    </row>
    <row r="391" spans="9:33">
      <c r="I391" s="48"/>
      <c r="Q391" s="48"/>
      <c r="V391" s="1239"/>
      <c r="W391" s="1239"/>
      <c r="X391" s="1239"/>
      <c r="Y391" s="1240"/>
      <c r="Z391" s="1239"/>
      <c r="AA391" s="1239"/>
      <c r="AB391" s="1239"/>
      <c r="AG391" s="48"/>
    </row>
    <row r="392" spans="9:33">
      <c r="I392" s="48"/>
      <c r="Q392" s="48"/>
      <c r="V392" s="1239"/>
      <c r="W392" s="1239"/>
      <c r="X392" s="1239"/>
      <c r="Y392" s="1240"/>
      <c r="Z392" s="1239"/>
      <c r="AA392" s="1239"/>
      <c r="AB392" s="1239"/>
      <c r="AG392" s="48"/>
    </row>
    <row r="393" spans="9:33">
      <c r="I393" s="48"/>
      <c r="Q393" s="48"/>
      <c r="V393" s="1239"/>
      <c r="W393" s="1239"/>
      <c r="X393" s="1239"/>
      <c r="Y393" s="1240"/>
      <c r="Z393" s="1239"/>
      <c r="AA393" s="1239"/>
      <c r="AB393" s="1239"/>
      <c r="AG393" s="48"/>
    </row>
    <row r="394" spans="9:33">
      <c r="I394" s="48"/>
      <c r="Q394" s="48"/>
      <c r="V394" s="1239"/>
      <c r="W394" s="1239"/>
      <c r="X394" s="1239"/>
      <c r="Y394" s="1240"/>
      <c r="Z394" s="1239"/>
      <c r="AA394" s="1239"/>
      <c r="AB394" s="1239"/>
      <c r="AG394" s="48"/>
    </row>
    <row r="395" spans="9:33">
      <c r="I395" s="48"/>
      <c r="Q395" s="48"/>
      <c r="V395" s="1239"/>
      <c r="W395" s="1239"/>
      <c r="X395" s="1239"/>
      <c r="Y395" s="1240"/>
      <c r="Z395" s="1239"/>
      <c r="AA395" s="1239"/>
      <c r="AB395" s="1239"/>
      <c r="AG395" s="48"/>
    </row>
    <row r="396" spans="9:33">
      <c r="I396" s="48"/>
      <c r="Q396" s="48"/>
      <c r="V396" s="1239"/>
      <c r="W396" s="1239"/>
      <c r="X396" s="1239"/>
      <c r="Y396" s="1240"/>
      <c r="Z396" s="1239"/>
      <c r="AA396" s="1239"/>
      <c r="AB396" s="1239"/>
      <c r="AG396" s="48"/>
    </row>
    <row r="397" spans="9:33">
      <c r="I397" s="48"/>
      <c r="Q397" s="48"/>
      <c r="V397" s="1239"/>
      <c r="W397" s="1239"/>
      <c r="X397" s="1239"/>
      <c r="Y397" s="1240"/>
      <c r="Z397" s="1239"/>
      <c r="AA397" s="1239"/>
      <c r="AB397" s="1239"/>
      <c r="AG397" s="48"/>
    </row>
    <row r="398" spans="9:33">
      <c r="I398" s="48"/>
      <c r="Q398" s="48"/>
      <c r="V398" s="1239"/>
      <c r="W398" s="1239"/>
      <c r="X398" s="1239"/>
      <c r="Y398" s="1240"/>
      <c r="Z398" s="1239"/>
      <c r="AA398" s="1239"/>
      <c r="AB398" s="1239"/>
      <c r="AG398" s="48"/>
    </row>
    <row r="399" spans="9:33">
      <c r="I399" s="48"/>
      <c r="Q399" s="48"/>
      <c r="V399" s="1239"/>
      <c r="W399" s="1239"/>
      <c r="X399" s="1239"/>
      <c r="Y399" s="1240"/>
      <c r="Z399" s="1239"/>
      <c r="AA399" s="1239"/>
      <c r="AB399" s="1239"/>
      <c r="AG399" s="48"/>
    </row>
    <row r="400" spans="9:33">
      <c r="I400" s="48"/>
      <c r="Q400" s="48"/>
      <c r="V400" s="1239"/>
      <c r="W400" s="1239"/>
      <c r="X400" s="1239"/>
      <c r="Y400" s="1240"/>
      <c r="Z400" s="1239"/>
      <c r="AA400" s="1239"/>
      <c r="AB400" s="1239"/>
      <c r="AG400" s="48"/>
    </row>
    <row r="401" spans="9:33">
      <c r="I401" s="48"/>
      <c r="Q401" s="48"/>
      <c r="V401" s="1239"/>
      <c r="W401" s="1239"/>
      <c r="X401" s="1239"/>
      <c r="Y401" s="1240"/>
      <c r="Z401" s="1239"/>
      <c r="AA401" s="1239"/>
      <c r="AB401" s="1239"/>
      <c r="AG401" s="48"/>
    </row>
    <row r="402" spans="9:33">
      <c r="I402" s="48"/>
      <c r="Q402" s="48"/>
      <c r="V402" s="1239"/>
      <c r="W402" s="1239"/>
      <c r="X402" s="1239"/>
      <c r="Y402" s="1240"/>
      <c r="Z402" s="1239"/>
      <c r="AA402" s="1239"/>
      <c r="AB402" s="1239"/>
      <c r="AG402" s="48"/>
    </row>
    <row r="403" spans="9:33">
      <c r="I403" s="48"/>
      <c r="Q403" s="48"/>
      <c r="V403" s="1239"/>
      <c r="W403" s="1239"/>
      <c r="X403" s="1239"/>
      <c r="Y403" s="1240"/>
      <c r="Z403" s="1239"/>
      <c r="AA403" s="1239"/>
      <c r="AB403" s="1239"/>
      <c r="AG403" s="48"/>
    </row>
    <row r="404" spans="9:33">
      <c r="I404" s="48"/>
      <c r="Q404" s="48"/>
      <c r="V404" s="1239"/>
      <c r="W404" s="1239"/>
      <c r="X404" s="1239"/>
      <c r="Y404" s="1240"/>
      <c r="Z404" s="1239"/>
      <c r="AA404" s="1239"/>
      <c r="AB404" s="1239"/>
      <c r="AG404" s="48"/>
    </row>
    <row r="405" spans="9:33">
      <c r="I405" s="48"/>
      <c r="Q405" s="48"/>
      <c r="V405" s="1239"/>
      <c r="W405" s="1239"/>
      <c r="X405" s="1239"/>
      <c r="Y405" s="1240"/>
      <c r="Z405" s="1239"/>
      <c r="AA405" s="1239"/>
      <c r="AB405" s="1239"/>
      <c r="AG405" s="48"/>
    </row>
    <row r="406" spans="9:33">
      <c r="I406" s="48"/>
      <c r="Q406" s="48"/>
      <c r="V406" s="1239"/>
      <c r="W406" s="1239"/>
      <c r="X406" s="1239"/>
      <c r="Y406" s="1240"/>
      <c r="Z406" s="1239"/>
      <c r="AA406" s="1239"/>
      <c r="AB406" s="1239"/>
      <c r="AG406" s="48"/>
    </row>
    <row r="407" spans="9:33">
      <c r="I407" s="48"/>
      <c r="Q407" s="48"/>
      <c r="V407" s="1239"/>
      <c r="W407" s="1239"/>
      <c r="X407" s="1239"/>
      <c r="Y407" s="1240"/>
      <c r="Z407" s="1239"/>
      <c r="AA407" s="1239"/>
      <c r="AB407" s="1239"/>
      <c r="AG407" s="48"/>
    </row>
    <row r="408" spans="9:33">
      <c r="I408" s="48"/>
      <c r="Q408" s="48"/>
      <c r="V408" s="1239"/>
      <c r="W408" s="1239"/>
      <c r="X408" s="1239"/>
      <c r="Y408" s="1240"/>
      <c r="Z408" s="1239"/>
      <c r="AA408" s="1239"/>
      <c r="AB408" s="1239"/>
      <c r="AG408" s="48"/>
    </row>
    <row r="409" spans="9:33">
      <c r="I409" s="48"/>
      <c r="Q409" s="48"/>
      <c r="V409" s="1239"/>
      <c r="W409" s="1239"/>
      <c r="X409" s="1239"/>
      <c r="Y409" s="1240"/>
      <c r="Z409" s="1239"/>
      <c r="AA409" s="1239"/>
      <c r="AB409" s="1239"/>
      <c r="AG409" s="48"/>
    </row>
    <row r="410" spans="9:33">
      <c r="I410" s="48"/>
      <c r="Q410" s="48"/>
      <c r="V410" s="1239"/>
      <c r="W410" s="1239"/>
      <c r="X410" s="1239"/>
      <c r="Y410" s="1240"/>
      <c r="Z410" s="1239"/>
      <c r="AA410" s="1239"/>
      <c r="AB410" s="1239"/>
      <c r="AG410" s="48"/>
    </row>
    <row r="411" spans="9:33">
      <c r="I411" s="48"/>
      <c r="Q411" s="48"/>
      <c r="V411" s="1239"/>
      <c r="W411" s="1239"/>
      <c r="X411" s="1239"/>
      <c r="Y411" s="1240"/>
      <c r="Z411" s="1239"/>
      <c r="AA411" s="1239"/>
      <c r="AB411" s="1239"/>
      <c r="AG411" s="48"/>
    </row>
    <row r="412" spans="9:33">
      <c r="I412" s="48"/>
      <c r="Q412" s="48"/>
      <c r="V412" s="1239"/>
      <c r="W412" s="1239"/>
      <c r="X412" s="1239"/>
      <c r="Y412" s="1240"/>
      <c r="Z412" s="1239"/>
      <c r="AA412" s="1239"/>
      <c r="AB412" s="1239"/>
      <c r="AG412" s="48"/>
    </row>
    <row r="413" spans="9:33">
      <c r="I413" s="48"/>
      <c r="Q413" s="48"/>
      <c r="V413" s="1239"/>
      <c r="W413" s="1239"/>
      <c r="X413" s="1239"/>
      <c r="Y413" s="1240"/>
      <c r="Z413" s="1239"/>
      <c r="AA413" s="1239"/>
      <c r="AB413" s="1239"/>
      <c r="AG413" s="48"/>
    </row>
    <row r="414" spans="9:33">
      <c r="I414" s="48"/>
      <c r="Q414" s="48"/>
      <c r="V414" s="1239"/>
      <c r="W414" s="1239"/>
      <c r="X414" s="1239"/>
      <c r="Y414" s="1240"/>
      <c r="Z414" s="1239"/>
      <c r="AA414" s="1239"/>
      <c r="AB414" s="1239"/>
      <c r="AG414" s="48"/>
    </row>
    <row r="415" spans="9:33">
      <c r="I415" s="48"/>
      <c r="Q415" s="48"/>
      <c r="V415" s="1239"/>
      <c r="W415" s="1239"/>
      <c r="X415" s="1239"/>
      <c r="Y415" s="1240"/>
      <c r="Z415" s="1239"/>
      <c r="AA415" s="1239"/>
      <c r="AB415" s="1239"/>
      <c r="AG415" s="48"/>
    </row>
    <row r="416" spans="9:33">
      <c r="I416" s="48"/>
      <c r="Q416" s="48"/>
      <c r="V416" s="1239"/>
      <c r="W416" s="1239"/>
      <c r="X416" s="1239"/>
      <c r="Y416" s="1240"/>
      <c r="Z416" s="1239"/>
      <c r="AA416" s="1239"/>
      <c r="AB416" s="1239"/>
      <c r="AG416" s="48"/>
    </row>
    <row r="417" spans="9:33">
      <c r="I417" s="48"/>
      <c r="Q417" s="48"/>
      <c r="V417" s="1239"/>
      <c r="W417" s="1239"/>
      <c r="X417" s="1239"/>
      <c r="Y417" s="1240"/>
      <c r="Z417" s="1239"/>
      <c r="AA417" s="1239"/>
      <c r="AB417" s="1239"/>
      <c r="AG417" s="48"/>
    </row>
    <row r="418" spans="9:33">
      <c r="I418" s="48"/>
      <c r="Q418" s="48"/>
      <c r="V418" s="1239"/>
      <c r="W418" s="1239"/>
      <c r="X418" s="1239"/>
      <c r="Y418" s="1240"/>
      <c r="Z418" s="1239"/>
      <c r="AA418" s="1239"/>
      <c r="AB418" s="1239"/>
      <c r="AG418" s="48"/>
    </row>
    <row r="419" spans="9:33">
      <c r="I419" s="48"/>
      <c r="Q419" s="48"/>
      <c r="V419" s="1239"/>
      <c r="W419" s="1239"/>
      <c r="X419" s="1239"/>
      <c r="Y419" s="1240"/>
      <c r="Z419" s="1239"/>
      <c r="AA419" s="1239"/>
      <c r="AB419" s="1239"/>
      <c r="AG419" s="48"/>
    </row>
    <row r="420" spans="9:33">
      <c r="I420" s="48"/>
      <c r="Q420" s="48"/>
      <c r="V420" s="1239"/>
      <c r="W420" s="1239"/>
      <c r="X420" s="1239"/>
      <c r="Y420" s="1240"/>
      <c r="Z420" s="1239"/>
      <c r="AA420" s="1239"/>
      <c r="AB420" s="1239"/>
      <c r="AG420" s="48"/>
    </row>
    <row r="421" spans="9:33">
      <c r="I421" s="48"/>
      <c r="Q421" s="48"/>
      <c r="V421" s="1239"/>
      <c r="W421" s="1239"/>
      <c r="X421" s="1239"/>
      <c r="Y421" s="1240"/>
      <c r="Z421" s="1239"/>
      <c r="AA421" s="1239"/>
      <c r="AB421" s="1239"/>
      <c r="AG421" s="48"/>
    </row>
    <row r="422" spans="9:33">
      <c r="I422" s="48"/>
      <c r="Q422" s="48"/>
      <c r="V422" s="1239"/>
      <c r="W422" s="1239"/>
      <c r="X422" s="1239"/>
      <c r="Y422" s="1240"/>
      <c r="Z422" s="1239"/>
      <c r="AA422" s="1239"/>
      <c r="AB422" s="1239"/>
      <c r="AG422" s="48"/>
    </row>
    <row r="423" spans="9:33">
      <c r="I423" s="48"/>
      <c r="Q423" s="48"/>
      <c r="V423" s="1239"/>
      <c r="W423" s="1239"/>
      <c r="X423" s="1239"/>
      <c r="Y423" s="1240"/>
      <c r="Z423" s="1239"/>
      <c r="AA423" s="1239"/>
      <c r="AB423" s="1239"/>
      <c r="AG423" s="48"/>
    </row>
    <row r="424" spans="9:33">
      <c r="I424" s="48"/>
      <c r="Q424" s="48"/>
      <c r="V424" s="1239"/>
      <c r="W424" s="1239"/>
      <c r="X424" s="1239"/>
      <c r="Y424" s="1240"/>
      <c r="Z424" s="1239"/>
      <c r="AA424" s="1239"/>
      <c r="AB424" s="1239"/>
      <c r="AG424" s="48"/>
    </row>
    <row r="425" spans="9:33">
      <c r="I425" s="48"/>
      <c r="Q425" s="48"/>
      <c r="V425" s="1239"/>
      <c r="W425" s="1239"/>
      <c r="X425" s="1239"/>
      <c r="Y425" s="1240"/>
      <c r="Z425" s="1239"/>
      <c r="AA425" s="1239"/>
      <c r="AB425" s="1239"/>
      <c r="AG425" s="48"/>
    </row>
    <row r="426" spans="9:33">
      <c r="I426" s="48"/>
      <c r="Q426" s="48"/>
      <c r="V426" s="1239"/>
      <c r="W426" s="1239"/>
      <c r="X426" s="1239"/>
      <c r="Y426" s="1240"/>
      <c r="Z426" s="1239"/>
      <c r="AA426" s="1239"/>
      <c r="AB426" s="1239"/>
      <c r="AG426" s="48"/>
    </row>
    <row r="427" spans="9:33">
      <c r="I427" s="48"/>
      <c r="Q427" s="48"/>
      <c r="V427" s="1239"/>
      <c r="W427" s="1239"/>
      <c r="X427" s="1239"/>
      <c r="Y427" s="1240"/>
      <c r="Z427" s="1239"/>
      <c r="AA427" s="1239"/>
      <c r="AB427" s="1239"/>
      <c r="AG427" s="48"/>
    </row>
    <row r="428" spans="9:33">
      <c r="I428" s="48"/>
      <c r="Q428" s="48"/>
      <c r="V428" s="1239"/>
      <c r="W428" s="1239"/>
      <c r="X428" s="1239"/>
      <c r="Y428" s="1240"/>
      <c r="Z428" s="1239"/>
      <c r="AA428" s="1239"/>
      <c r="AB428" s="1239"/>
      <c r="AG428" s="48"/>
    </row>
    <row r="429" spans="9:33">
      <c r="I429" s="48"/>
      <c r="Q429" s="48"/>
      <c r="V429" s="1239"/>
      <c r="W429" s="1239"/>
      <c r="X429" s="1239"/>
      <c r="Y429" s="1240"/>
      <c r="Z429" s="1239"/>
      <c r="AA429" s="1239"/>
      <c r="AB429" s="1239"/>
      <c r="AG429" s="48"/>
    </row>
    <row r="430" spans="9:33">
      <c r="I430" s="48"/>
      <c r="Q430" s="48"/>
      <c r="V430" s="1239"/>
      <c r="W430" s="1239"/>
      <c r="X430" s="1239"/>
      <c r="Y430" s="1240"/>
      <c r="Z430" s="1239"/>
      <c r="AA430" s="1239"/>
      <c r="AB430" s="1239"/>
      <c r="AG430" s="48"/>
    </row>
    <row r="431" spans="9:33">
      <c r="I431" s="48"/>
      <c r="Q431" s="48"/>
      <c r="V431" s="1239"/>
      <c r="W431" s="1239"/>
      <c r="X431" s="1239"/>
      <c r="Y431" s="1240"/>
      <c r="Z431" s="1239"/>
      <c r="AA431" s="1239"/>
      <c r="AB431" s="1239"/>
      <c r="AG431" s="48"/>
    </row>
    <row r="432" spans="9:33">
      <c r="I432" s="48"/>
      <c r="Q432" s="48"/>
      <c r="V432" s="1239"/>
      <c r="W432" s="1239"/>
      <c r="X432" s="1239"/>
      <c r="Y432" s="1240"/>
      <c r="Z432" s="1239"/>
      <c r="AA432" s="1239"/>
      <c r="AB432" s="1239"/>
      <c r="AG432" s="48"/>
    </row>
    <row r="433" spans="9:33">
      <c r="I433" s="48"/>
      <c r="Q433" s="48"/>
      <c r="V433" s="1239"/>
      <c r="W433" s="1239"/>
      <c r="X433" s="1239"/>
      <c r="Y433" s="1240"/>
      <c r="Z433" s="1239"/>
      <c r="AA433" s="1239"/>
      <c r="AB433" s="1239"/>
      <c r="AG433" s="48"/>
    </row>
    <row r="434" spans="9:33">
      <c r="I434" s="48"/>
      <c r="Q434" s="48"/>
      <c r="V434" s="1239"/>
      <c r="W434" s="1239"/>
      <c r="X434" s="1239"/>
      <c r="Y434" s="1240"/>
      <c r="Z434" s="1239"/>
      <c r="AA434" s="1239"/>
      <c r="AB434" s="1239"/>
      <c r="AG434" s="48"/>
    </row>
    <row r="435" spans="9:33">
      <c r="I435" s="48"/>
      <c r="Q435" s="48"/>
      <c r="V435" s="1239"/>
      <c r="W435" s="1239"/>
      <c r="X435" s="1239"/>
      <c r="Y435" s="1240"/>
      <c r="Z435" s="1239"/>
      <c r="AA435" s="1239"/>
      <c r="AB435" s="1239"/>
      <c r="AG435" s="48"/>
    </row>
    <row r="436" spans="9:33">
      <c r="I436" s="48"/>
      <c r="Q436" s="48"/>
      <c r="V436" s="1239"/>
      <c r="W436" s="1239"/>
      <c r="X436" s="1239"/>
      <c r="Y436" s="1240"/>
      <c r="Z436" s="1239"/>
      <c r="AA436" s="1239"/>
      <c r="AB436" s="1239"/>
      <c r="AG436" s="48"/>
    </row>
    <row r="437" spans="9:33">
      <c r="I437" s="48"/>
      <c r="Q437" s="48"/>
      <c r="V437" s="1239"/>
      <c r="W437" s="1239"/>
      <c r="X437" s="1239"/>
      <c r="Y437" s="1240"/>
      <c r="Z437" s="1239"/>
      <c r="AA437" s="1239"/>
      <c r="AB437" s="1239"/>
      <c r="AG437" s="48"/>
    </row>
    <row r="438" spans="9:33">
      <c r="I438" s="48"/>
      <c r="Q438" s="48"/>
      <c r="V438" s="1239"/>
      <c r="W438" s="1239"/>
      <c r="X438" s="1239"/>
      <c r="Y438" s="1240"/>
      <c r="Z438" s="1239"/>
      <c r="AA438" s="1239"/>
      <c r="AB438" s="1239"/>
      <c r="AG438" s="48"/>
    </row>
    <row r="439" spans="9:33">
      <c r="I439" s="48"/>
      <c r="Q439" s="48"/>
      <c r="V439" s="1239"/>
      <c r="W439" s="1239"/>
      <c r="X439" s="1239"/>
      <c r="Y439" s="1240"/>
      <c r="Z439" s="1239"/>
      <c r="AA439" s="1239"/>
      <c r="AB439" s="1239"/>
      <c r="AG439" s="48"/>
    </row>
    <row r="440" spans="9:33">
      <c r="I440" s="48"/>
      <c r="Q440" s="48"/>
      <c r="V440" s="1239"/>
      <c r="W440" s="1239"/>
      <c r="X440" s="1239"/>
      <c r="Y440" s="1240"/>
      <c r="Z440" s="1239"/>
      <c r="AA440" s="1239"/>
      <c r="AB440" s="1239"/>
      <c r="AG440" s="48"/>
    </row>
    <row r="441" spans="9:33">
      <c r="I441" s="48"/>
      <c r="Q441" s="48"/>
      <c r="V441" s="1239"/>
      <c r="W441" s="1239"/>
      <c r="X441" s="1239"/>
      <c r="Y441" s="1240"/>
      <c r="Z441" s="1239"/>
      <c r="AA441" s="1239"/>
      <c r="AB441" s="1239"/>
      <c r="AG441" s="48"/>
    </row>
    <row r="442" spans="9:33">
      <c r="I442" s="48"/>
      <c r="Q442" s="48"/>
      <c r="V442" s="1239"/>
      <c r="W442" s="1239"/>
      <c r="X442" s="1239"/>
      <c r="Y442" s="1240"/>
      <c r="Z442" s="1239"/>
      <c r="AA442" s="1239"/>
      <c r="AB442" s="1239"/>
      <c r="AG442" s="48"/>
    </row>
    <row r="443" spans="9:33">
      <c r="I443" s="48"/>
      <c r="Q443" s="48"/>
      <c r="V443" s="1239"/>
      <c r="W443" s="1239"/>
      <c r="X443" s="1239"/>
      <c r="Y443" s="1240"/>
      <c r="Z443" s="1239"/>
      <c r="AA443" s="1239"/>
      <c r="AB443" s="1239"/>
      <c r="AG443" s="48"/>
    </row>
    <row r="444" spans="9:33">
      <c r="I444" s="48"/>
      <c r="Q444" s="48"/>
      <c r="V444" s="1239"/>
      <c r="W444" s="1239"/>
      <c r="X444" s="1239"/>
      <c r="Y444" s="1240"/>
      <c r="Z444" s="1239"/>
      <c r="AA444" s="1239"/>
      <c r="AB444" s="1239"/>
      <c r="AG444" s="48"/>
    </row>
    <row r="445" spans="9:33">
      <c r="I445" s="48"/>
      <c r="Q445" s="48"/>
      <c r="V445" s="1239"/>
      <c r="W445" s="1239"/>
      <c r="X445" s="1239"/>
      <c r="Y445" s="1240"/>
      <c r="Z445" s="1239"/>
      <c r="AA445" s="1239"/>
      <c r="AB445" s="1239"/>
      <c r="AG445" s="48"/>
    </row>
    <row r="446" spans="9:33">
      <c r="I446" s="48"/>
      <c r="Q446" s="48"/>
      <c r="V446" s="1239"/>
      <c r="W446" s="1239"/>
      <c r="X446" s="1239"/>
      <c r="Y446" s="1240"/>
      <c r="Z446" s="1239"/>
      <c r="AA446" s="1239"/>
      <c r="AB446" s="1239"/>
      <c r="AG446" s="48"/>
    </row>
    <row r="447" spans="9:33">
      <c r="I447" s="48"/>
      <c r="Q447" s="48"/>
      <c r="V447" s="1239"/>
      <c r="W447" s="1239"/>
      <c r="X447" s="1239"/>
      <c r="Y447" s="1240"/>
      <c r="Z447" s="1239"/>
      <c r="AA447" s="1239"/>
      <c r="AB447" s="1239"/>
      <c r="AG447" s="48"/>
    </row>
    <row r="448" spans="9:33">
      <c r="I448" s="48"/>
      <c r="Q448" s="48"/>
      <c r="V448" s="1239"/>
      <c r="W448" s="1239"/>
      <c r="X448" s="1239"/>
      <c r="Y448" s="1240"/>
      <c r="Z448" s="1239"/>
      <c r="AA448" s="1239"/>
      <c r="AB448" s="1239"/>
      <c r="AG448" s="48"/>
    </row>
    <row r="449" spans="9:33">
      <c r="I449" s="48"/>
      <c r="Q449" s="48"/>
      <c r="V449" s="1239"/>
      <c r="W449" s="1239"/>
      <c r="X449" s="1239"/>
      <c r="Y449" s="1240"/>
      <c r="Z449" s="1239"/>
      <c r="AA449" s="1239"/>
      <c r="AB449" s="1239"/>
      <c r="AG449" s="48"/>
    </row>
    <row r="450" spans="9:33">
      <c r="I450" s="48"/>
      <c r="Q450" s="48"/>
      <c r="V450" s="1239"/>
      <c r="W450" s="1239"/>
      <c r="X450" s="1239"/>
      <c r="Y450" s="1240"/>
      <c r="Z450" s="1239"/>
      <c r="AA450" s="1239"/>
      <c r="AB450" s="1239"/>
      <c r="AG450" s="48"/>
    </row>
    <row r="451" spans="9:33">
      <c r="I451" s="48"/>
      <c r="Q451" s="48"/>
      <c r="V451" s="1239"/>
      <c r="W451" s="1239"/>
      <c r="X451" s="1239"/>
      <c r="Y451" s="1240"/>
      <c r="Z451" s="1239"/>
      <c r="AA451" s="1239"/>
      <c r="AB451" s="1239"/>
      <c r="AG451" s="48"/>
    </row>
    <row r="452" spans="9:33">
      <c r="I452" s="48"/>
      <c r="Q452" s="48"/>
      <c r="V452" s="1239"/>
      <c r="W452" s="1239"/>
      <c r="X452" s="1239"/>
      <c r="Y452" s="1240"/>
      <c r="Z452" s="1239"/>
      <c r="AA452" s="1239"/>
      <c r="AB452" s="1239"/>
      <c r="AG452" s="48"/>
    </row>
    <row r="453" spans="9:33">
      <c r="I453" s="48"/>
      <c r="Q453" s="48"/>
      <c r="V453" s="1239"/>
      <c r="W453" s="1239"/>
      <c r="X453" s="1239"/>
      <c r="Y453" s="1240"/>
      <c r="Z453" s="1239"/>
      <c r="AA453" s="1239"/>
      <c r="AB453" s="1239"/>
      <c r="AG453" s="48"/>
    </row>
    <row r="454" spans="9:33">
      <c r="I454" s="48"/>
      <c r="Q454" s="48"/>
      <c r="V454" s="1239"/>
      <c r="W454" s="1239"/>
      <c r="X454" s="1239"/>
      <c r="Y454" s="1240"/>
      <c r="Z454" s="1239"/>
      <c r="AA454" s="1239"/>
      <c r="AB454" s="1239"/>
      <c r="AG454" s="48"/>
    </row>
    <row r="455" spans="9:33">
      <c r="I455" s="48"/>
      <c r="Q455" s="48"/>
      <c r="V455" s="1239"/>
      <c r="W455" s="1239"/>
      <c r="X455" s="1239"/>
      <c r="Y455" s="1240"/>
      <c r="Z455" s="1239"/>
      <c r="AA455" s="1239"/>
      <c r="AB455" s="1239"/>
      <c r="AG455" s="48"/>
    </row>
    <row r="456" spans="9:33">
      <c r="I456" s="48"/>
      <c r="Q456" s="48"/>
      <c r="V456" s="1239"/>
      <c r="W456" s="1239"/>
      <c r="X456" s="1239"/>
      <c r="Y456" s="1240"/>
      <c r="Z456" s="1239"/>
      <c r="AA456" s="1239"/>
      <c r="AB456" s="1239"/>
      <c r="AG456" s="48"/>
    </row>
    <row r="457" spans="9:33">
      <c r="I457" s="48"/>
      <c r="Q457" s="48"/>
      <c r="V457" s="1239"/>
      <c r="W457" s="1239"/>
      <c r="X457" s="1239"/>
      <c r="Y457" s="1240"/>
      <c r="Z457" s="1239"/>
      <c r="AA457" s="1239"/>
      <c r="AB457" s="1239"/>
      <c r="AG457" s="48"/>
    </row>
    <row r="458" spans="9:33">
      <c r="I458" s="48"/>
      <c r="Q458" s="48"/>
      <c r="V458" s="1239"/>
      <c r="W458" s="1239"/>
      <c r="X458" s="1239"/>
      <c r="Y458" s="1240"/>
      <c r="Z458" s="1239"/>
      <c r="AA458" s="1239"/>
      <c r="AB458" s="1239"/>
      <c r="AG458" s="48"/>
    </row>
    <row r="459" spans="9:33">
      <c r="I459" s="48"/>
      <c r="Q459" s="48"/>
      <c r="V459" s="1239"/>
      <c r="W459" s="1239"/>
      <c r="X459" s="1239"/>
      <c r="Y459" s="1240"/>
      <c r="Z459" s="1239"/>
      <c r="AA459" s="1239"/>
      <c r="AB459" s="1239"/>
      <c r="AG459" s="48"/>
    </row>
    <row r="460" spans="9:33">
      <c r="I460" s="48"/>
      <c r="Q460" s="48"/>
      <c r="V460" s="1239"/>
      <c r="W460" s="1239"/>
      <c r="X460" s="1239"/>
      <c r="Y460" s="1240"/>
      <c r="Z460" s="1239"/>
      <c r="AA460" s="1239"/>
      <c r="AB460" s="1239"/>
      <c r="AG460" s="48"/>
    </row>
    <row r="461" spans="9:33">
      <c r="I461" s="48"/>
      <c r="Q461" s="48"/>
      <c r="V461" s="1239"/>
      <c r="W461" s="1239"/>
      <c r="X461" s="1239"/>
      <c r="Y461" s="1240"/>
      <c r="Z461" s="1239"/>
      <c r="AA461" s="1239"/>
      <c r="AB461" s="1239"/>
      <c r="AG461" s="48"/>
    </row>
    <row r="462" spans="9:33">
      <c r="I462" s="48"/>
      <c r="Q462" s="48"/>
      <c r="V462" s="1239"/>
      <c r="W462" s="1239"/>
      <c r="X462" s="1239"/>
      <c r="Y462" s="1240"/>
      <c r="Z462" s="1239"/>
      <c r="AA462" s="1239"/>
      <c r="AB462" s="1239"/>
      <c r="AG462" s="48"/>
    </row>
    <row r="463" spans="9:33">
      <c r="I463" s="48"/>
      <c r="Q463" s="48"/>
      <c r="V463" s="1239"/>
      <c r="W463" s="1239"/>
      <c r="X463" s="1239"/>
      <c r="Y463" s="1240"/>
      <c r="Z463" s="1239"/>
      <c r="AA463" s="1239"/>
      <c r="AB463" s="1239"/>
      <c r="AG463" s="48"/>
    </row>
    <row r="464" spans="9:33">
      <c r="I464" s="48"/>
      <c r="Q464" s="48"/>
      <c r="V464" s="1239"/>
      <c r="W464" s="1239"/>
      <c r="X464" s="1239"/>
      <c r="Y464" s="1240"/>
      <c r="Z464" s="1239"/>
      <c r="AA464" s="1239"/>
      <c r="AB464" s="1239"/>
      <c r="AG464" s="48"/>
    </row>
    <row r="465" spans="9:33">
      <c r="I465" s="48"/>
      <c r="Q465" s="48"/>
      <c r="V465" s="1239"/>
      <c r="W465" s="1239"/>
      <c r="X465" s="1239"/>
      <c r="Y465" s="1240"/>
      <c r="Z465" s="1239"/>
      <c r="AA465" s="1239"/>
      <c r="AB465" s="1239"/>
      <c r="AG465" s="48"/>
    </row>
    <row r="466" spans="9:33">
      <c r="I466" s="48"/>
      <c r="Q466" s="48"/>
      <c r="V466" s="1239"/>
      <c r="W466" s="1239"/>
      <c r="X466" s="1239"/>
      <c r="Y466" s="1240"/>
      <c r="Z466" s="1239"/>
      <c r="AA466" s="1239"/>
      <c r="AB466" s="1239"/>
      <c r="AG466" s="48"/>
    </row>
    <row r="467" spans="9:33">
      <c r="I467" s="48"/>
      <c r="Q467" s="48"/>
      <c r="V467" s="1239"/>
      <c r="W467" s="1239"/>
      <c r="X467" s="1239"/>
      <c r="Y467" s="1240"/>
      <c r="Z467" s="1239"/>
      <c r="AA467" s="1239"/>
      <c r="AB467" s="1239"/>
      <c r="AG467" s="48"/>
    </row>
    <row r="468" spans="9:33">
      <c r="I468" s="48"/>
      <c r="Q468" s="48"/>
      <c r="V468" s="1239"/>
      <c r="W468" s="1239"/>
      <c r="X468" s="1239"/>
      <c r="Y468" s="1240"/>
      <c r="Z468" s="1239"/>
      <c r="AA468" s="1239"/>
      <c r="AB468" s="1239"/>
      <c r="AG468" s="48"/>
    </row>
    <row r="469" spans="9:33">
      <c r="I469" s="48"/>
      <c r="Q469" s="48"/>
      <c r="V469" s="1239"/>
      <c r="W469" s="1239"/>
      <c r="X469" s="1239"/>
      <c r="Y469" s="1240"/>
      <c r="Z469" s="1239"/>
      <c r="AA469" s="1239"/>
      <c r="AB469" s="1239"/>
      <c r="AG469" s="48"/>
    </row>
    <row r="470" spans="9:33">
      <c r="I470" s="48"/>
      <c r="Q470" s="48"/>
      <c r="V470" s="1239"/>
      <c r="W470" s="1239"/>
      <c r="X470" s="1239"/>
      <c r="Y470" s="1240"/>
      <c r="Z470" s="1239"/>
      <c r="AA470" s="1239"/>
      <c r="AB470" s="1239"/>
      <c r="AG470" s="48"/>
    </row>
    <row r="471" spans="9:33">
      <c r="I471" s="48"/>
      <c r="Q471" s="48"/>
      <c r="V471" s="1239"/>
      <c r="W471" s="1239"/>
      <c r="X471" s="1239"/>
      <c r="Y471" s="1240"/>
      <c r="Z471" s="1239"/>
      <c r="AA471" s="1239"/>
      <c r="AB471" s="1239"/>
      <c r="AG471" s="48"/>
    </row>
    <row r="472" spans="9:33">
      <c r="I472" s="48"/>
      <c r="Q472" s="48"/>
      <c r="V472" s="1239"/>
      <c r="W472" s="1239"/>
      <c r="X472" s="1239"/>
      <c r="Y472" s="1240"/>
      <c r="Z472" s="1239"/>
      <c r="AA472" s="1239"/>
      <c r="AB472" s="1239"/>
      <c r="AG472" s="48"/>
    </row>
    <row r="473" spans="9:33">
      <c r="I473" s="48"/>
      <c r="Q473" s="48"/>
      <c r="V473" s="1239"/>
      <c r="W473" s="1239"/>
      <c r="X473" s="1239"/>
      <c r="Y473" s="1240"/>
      <c r="Z473" s="1239"/>
      <c r="AA473" s="1239"/>
      <c r="AB473" s="1239"/>
      <c r="AG473" s="48"/>
    </row>
    <row r="474" spans="9:33">
      <c r="I474" s="48"/>
      <c r="Q474" s="48"/>
      <c r="V474" s="1239"/>
      <c r="W474" s="1239"/>
      <c r="X474" s="1239"/>
      <c r="Y474" s="1240"/>
      <c r="Z474" s="1239"/>
      <c r="AA474" s="1239"/>
      <c r="AB474" s="1239"/>
      <c r="AG474" s="48"/>
    </row>
    <row r="475" spans="9:33">
      <c r="I475" s="48"/>
      <c r="Q475" s="48"/>
      <c r="V475" s="1239"/>
      <c r="W475" s="1239"/>
      <c r="X475" s="1239"/>
      <c r="Y475" s="1240"/>
      <c r="Z475" s="1239"/>
      <c r="AA475" s="1239"/>
      <c r="AB475" s="1239"/>
      <c r="AG475" s="48"/>
    </row>
    <row r="476" spans="9:33">
      <c r="I476" s="48"/>
      <c r="Q476" s="48"/>
      <c r="V476" s="1239"/>
      <c r="W476" s="1239"/>
      <c r="X476" s="1239"/>
      <c r="Y476" s="1240"/>
      <c r="Z476" s="1239"/>
      <c r="AA476" s="1239"/>
      <c r="AB476" s="1239"/>
      <c r="AG476" s="48"/>
    </row>
    <row r="477" spans="9:33">
      <c r="I477" s="48"/>
      <c r="Q477" s="48"/>
      <c r="V477" s="1239"/>
      <c r="W477" s="1239"/>
      <c r="X477" s="1239"/>
      <c r="Y477" s="1240"/>
      <c r="Z477" s="1239"/>
      <c r="AA477" s="1239"/>
      <c r="AB477" s="1239"/>
      <c r="AG477" s="48"/>
    </row>
    <row r="478" spans="9:33">
      <c r="I478" s="48"/>
      <c r="Q478" s="48"/>
      <c r="V478" s="1239"/>
      <c r="W478" s="1239"/>
      <c r="X478" s="1239"/>
      <c r="Y478" s="1240"/>
      <c r="Z478" s="1239"/>
      <c r="AA478" s="1239"/>
      <c r="AB478" s="1239"/>
      <c r="AG478" s="48"/>
    </row>
    <row r="479" spans="9:33">
      <c r="I479" s="48"/>
      <c r="Q479" s="48"/>
      <c r="V479" s="1239"/>
      <c r="W479" s="1239"/>
      <c r="X479" s="1239"/>
      <c r="Y479" s="1240"/>
      <c r="Z479" s="1239"/>
      <c r="AA479" s="1239"/>
      <c r="AB479" s="1239"/>
      <c r="AG479" s="48"/>
    </row>
    <row r="480" spans="9:33">
      <c r="I480" s="48"/>
      <c r="Q480" s="48"/>
      <c r="V480" s="1239"/>
      <c r="W480" s="1239"/>
      <c r="X480" s="1239"/>
      <c r="Y480" s="1240"/>
      <c r="Z480" s="1239"/>
      <c r="AA480" s="1239"/>
      <c r="AB480" s="1239"/>
      <c r="AG480" s="48"/>
    </row>
    <row r="481" spans="9:33">
      <c r="I481" s="48"/>
      <c r="Q481" s="48"/>
      <c r="V481" s="1239"/>
      <c r="W481" s="1239"/>
      <c r="X481" s="1239"/>
      <c r="Y481" s="1240"/>
      <c r="Z481" s="1239"/>
      <c r="AA481" s="1239"/>
      <c r="AB481" s="1239"/>
      <c r="AG481" s="48"/>
    </row>
    <row r="482" spans="9:33">
      <c r="I482" s="48"/>
      <c r="Q482" s="48"/>
      <c r="V482" s="1239"/>
      <c r="W482" s="1239"/>
      <c r="X482" s="1239"/>
      <c r="Y482" s="1240"/>
      <c r="Z482" s="1239"/>
      <c r="AA482" s="1239"/>
      <c r="AB482" s="1239"/>
      <c r="AG482" s="48"/>
    </row>
    <row r="483" spans="9:33">
      <c r="I483" s="48"/>
      <c r="Q483" s="48"/>
      <c r="V483" s="1239"/>
      <c r="W483" s="1239"/>
      <c r="X483" s="1239"/>
      <c r="Y483" s="1240"/>
      <c r="Z483" s="1239"/>
      <c r="AA483" s="1239"/>
      <c r="AB483" s="1239"/>
      <c r="AG483" s="48"/>
    </row>
    <row r="484" spans="9:33">
      <c r="I484" s="48"/>
      <c r="Q484" s="48"/>
      <c r="V484" s="1239"/>
      <c r="W484" s="1239"/>
      <c r="X484" s="1239"/>
      <c r="Y484" s="1240"/>
      <c r="Z484" s="1239"/>
      <c r="AA484" s="1239"/>
      <c r="AB484" s="1239"/>
      <c r="AG484" s="48"/>
    </row>
    <row r="485" spans="9:33">
      <c r="I485" s="48"/>
      <c r="Q485" s="48"/>
      <c r="V485" s="1239"/>
      <c r="W485" s="1239"/>
      <c r="X485" s="1239"/>
      <c r="Y485" s="1240"/>
      <c r="Z485" s="1239"/>
      <c r="AA485" s="1239"/>
      <c r="AB485" s="1239"/>
      <c r="AG485" s="48"/>
    </row>
    <row r="486" spans="9:33">
      <c r="I486" s="48"/>
      <c r="Q486" s="48"/>
      <c r="V486" s="1239"/>
      <c r="W486" s="1239"/>
      <c r="X486" s="1239"/>
      <c r="Y486" s="1240"/>
      <c r="Z486" s="1239"/>
      <c r="AA486" s="1239"/>
      <c r="AB486" s="1239"/>
      <c r="AG486" s="48"/>
    </row>
    <row r="487" spans="9:33">
      <c r="I487" s="48"/>
      <c r="Q487" s="48"/>
      <c r="V487" s="1239"/>
      <c r="W487" s="1239"/>
      <c r="X487" s="1239"/>
      <c r="Y487" s="1240"/>
      <c r="Z487" s="1239"/>
      <c r="AA487" s="1239"/>
      <c r="AB487" s="1239"/>
      <c r="AG487" s="48"/>
    </row>
    <row r="488" spans="9:33">
      <c r="I488" s="48"/>
      <c r="Q488" s="48"/>
      <c r="V488" s="1239"/>
      <c r="W488" s="1239"/>
      <c r="X488" s="1239"/>
      <c r="Y488" s="1240"/>
      <c r="Z488" s="1239"/>
      <c r="AA488" s="1239"/>
      <c r="AB488" s="1239"/>
      <c r="AG488" s="48"/>
    </row>
    <row r="489" spans="9:33">
      <c r="I489" s="48"/>
      <c r="Q489" s="48"/>
      <c r="V489" s="1239"/>
      <c r="W489" s="1239"/>
      <c r="X489" s="1239"/>
      <c r="Y489" s="1240"/>
      <c r="Z489" s="1239"/>
      <c r="AA489" s="1239"/>
      <c r="AB489" s="1239"/>
      <c r="AG489" s="48"/>
    </row>
    <row r="490" spans="9:33">
      <c r="I490" s="48"/>
      <c r="Q490" s="48"/>
      <c r="V490" s="1239"/>
      <c r="W490" s="1239"/>
      <c r="X490" s="1239"/>
      <c r="Y490" s="1240"/>
      <c r="Z490" s="1239"/>
      <c r="AA490" s="1239"/>
      <c r="AB490" s="1239"/>
      <c r="AG490" s="48"/>
    </row>
    <row r="491" spans="9:33">
      <c r="I491" s="48"/>
      <c r="Q491" s="48"/>
      <c r="V491" s="1239"/>
      <c r="W491" s="1239"/>
      <c r="X491" s="1239"/>
      <c r="Y491" s="1240"/>
      <c r="Z491" s="1239"/>
      <c r="AA491" s="1239"/>
      <c r="AB491" s="1239"/>
      <c r="AG491" s="48"/>
    </row>
    <row r="492" spans="9:33">
      <c r="I492" s="48"/>
      <c r="Q492" s="48"/>
      <c r="V492" s="1239"/>
      <c r="W492" s="1239"/>
      <c r="X492" s="1239"/>
      <c r="Y492" s="1240"/>
      <c r="Z492" s="1239"/>
      <c r="AA492" s="1239"/>
      <c r="AB492" s="1239"/>
      <c r="AG492" s="48"/>
    </row>
    <row r="493" spans="9:33">
      <c r="I493" s="48"/>
      <c r="Q493" s="48"/>
      <c r="V493" s="1239"/>
      <c r="W493" s="1239"/>
      <c r="X493" s="1239"/>
      <c r="Y493" s="1240"/>
      <c r="Z493" s="1239"/>
      <c r="AA493" s="1239"/>
      <c r="AB493" s="1239"/>
      <c r="AG493" s="48"/>
    </row>
    <row r="494" spans="9:33">
      <c r="I494" s="48"/>
      <c r="Q494" s="48"/>
      <c r="V494" s="1239"/>
      <c r="W494" s="1239"/>
      <c r="X494" s="1239"/>
      <c r="Y494" s="1240"/>
      <c r="Z494" s="1239"/>
      <c r="AA494" s="1239"/>
      <c r="AB494" s="1239"/>
      <c r="AG494" s="48"/>
    </row>
    <row r="495" spans="9:33">
      <c r="I495" s="48"/>
      <c r="Q495" s="48"/>
      <c r="V495" s="1239"/>
      <c r="W495" s="1239"/>
      <c r="X495" s="1239"/>
      <c r="Y495" s="1240"/>
      <c r="Z495" s="1239"/>
      <c r="AA495" s="1239"/>
      <c r="AB495" s="1239"/>
      <c r="AG495" s="48"/>
    </row>
    <row r="496" spans="9:33">
      <c r="I496" s="48"/>
      <c r="Q496" s="48"/>
      <c r="V496" s="1239"/>
      <c r="W496" s="1239"/>
      <c r="X496" s="1239"/>
      <c r="Y496" s="1240"/>
      <c r="Z496" s="1239"/>
      <c r="AA496" s="1239"/>
      <c r="AB496" s="1239"/>
      <c r="AG496" s="48"/>
    </row>
    <row r="497" spans="9:33">
      <c r="I497" s="48"/>
      <c r="Q497" s="48"/>
      <c r="V497" s="1239"/>
      <c r="W497" s="1239"/>
      <c r="X497" s="1239"/>
      <c r="Y497" s="1240"/>
      <c r="Z497" s="1239"/>
      <c r="AA497" s="1239"/>
      <c r="AB497" s="1239"/>
      <c r="AG497" s="48"/>
    </row>
    <row r="498" spans="9:33">
      <c r="I498" s="48"/>
      <c r="Q498" s="48"/>
      <c r="V498" s="1239"/>
      <c r="W498" s="1239"/>
      <c r="X498" s="1239"/>
      <c r="Y498" s="1240"/>
      <c r="Z498" s="1239"/>
      <c r="AA498" s="1239"/>
      <c r="AB498" s="1239"/>
      <c r="AG498" s="48"/>
    </row>
    <row r="499" spans="9:33">
      <c r="I499" s="48"/>
      <c r="Q499" s="48"/>
      <c r="V499" s="1239"/>
      <c r="W499" s="1239"/>
      <c r="X499" s="1239"/>
      <c r="Y499" s="1240"/>
      <c r="Z499" s="1239"/>
      <c r="AA499" s="1239"/>
      <c r="AB499" s="1239"/>
      <c r="AG499" s="48"/>
    </row>
    <row r="500" spans="9:33">
      <c r="I500" s="48"/>
      <c r="Q500" s="48"/>
      <c r="V500" s="1239"/>
      <c r="W500" s="1239"/>
      <c r="X500" s="1239"/>
      <c r="Y500" s="1240"/>
      <c r="Z500" s="1239"/>
      <c r="AA500" s="1239"/>
      <c r="AB500" s="1239"/>
      <c r="AG500" s="48"/>
    </row>
    <row r="501" spans="9:33">
      <c r="I501" s="48"/>
      <c r="Q501" s="48"/>
      <c r="V501" s="1239"/>
      <c r="W501" s="1239"/>
      <c r="X501" s="1239"/>
      <c r="Y501" s="1240"/>
      <c r="Z501" s="1239"/>
      <c r="AA501" s="1239"/>
      <c r="AB501" s="1239"/>
      <c r="AG501" s="48"/>
    </row>
    <row r="502" spans="9:33">
      <c r="I502" s="48"/>
      <c r="Q502" s="48"/>
      <c r="V502" s="1239"/>
      <c r="W502" s="1239"/>
      <c r="X502" s="1239"/>
      <c r="Y502" s="1240"/>
      <c r="Z502" s="1239"/>
      <c r="AA502" s="1239"/>
      <c r="AB502" s="1239"/>
      <c r="AG502" s="48"/>
    </row>
    <row r="503" spans="9:33">
      <c r="I503" s="48"/>
      <c r="Q503" s="48"/>
      <c r="V503" s="1239"/>
      <c r="W503" s="1239"/>
      <c r="X503" s="1239"/>
      <c r="Y503" s="1240"/>
      <c r="Z503" s="1239"/>
      <c r="AA503" s="1239"/>
      <c r="AB503" s="1239"/>
      <c r="AG503" s="48"/>
    </row>
    <row r="504" spans="9:33">
      <c r="I504" s="48"/>
      <c r="Q504" s="48"/>
      <c r="V504" s="1239"/>
      <c r="W504" s="1239"/>
      <c r="X504" s="1239"/>
      <c r="Y504" s="1240"/>
      <c r="Z504" s="1239"/>
      <c r="AA504" s="1239"/>
      <c r="AB504" s="1239"/>
      <c r="AG504" s="48"/>
    </row>
    <row r="505" spans="9:33">
      <c r="I505" s="48"/>
      <c r="Q505" s="48"/>
      <c r="V505" s="1239"/>
      <c r="W505" s="1239"/>
      <c r="X505" s="1239"/>
      <c r="Y505" s="1240"/>
      <c r="Z505" s="1239"/>
      <c r="AA505" s="1239"/>
      <c r="AB505" s="1239"/>
      <c r="AG505" s="48"/>
    </row>
    <row r="506" spans="9:33">
      <c r="I506" s="48"/>
      <c r="Q506" s="48"/>
      <c r="V506" s="1239"/>
      <c r="W506" s="1239"/>
      <c r="X506" s="1239"/>
      <c r="Y506" s="1240"/>
      <c r="Z506" s="1239"/>
      <c r="AA506" s="1239"/>
      <c r="AB506" s="1239"/>
      <c r="AG506" s="48"/>
    </row>
    <row r="507" spans="9:33">
      <c r="I507" s="48"/>
      <c r="Q507" s="48"/>
      <c r="V507" s="1239"/>
      <c r="W507" s="1239"/>
      <c r="X507" s="1239"/>
      <c r="Y507" s="1240"/>
      <c r="Z507" s="1239"/>
      <c r="AA507" s="1239"/>
      <c r="AB507" s="1239"/>
      <c r="AG507" s="48"/>
    </row>
    <row r="508" spans="9:33">
      <c r="I508" s="48"/>
      <c r="Q508" s="48"/>
      <c r="V508" s="1239"/>
      <c r="W508" s="1239"/>
      <c r="X508" s="1239"/>
      <c r="Y508" s="1240"/>
      <c r="Z508" s="1239"/>
      <c r="AA508" s="1239"/>
      <c r="AB508" s="1239"/>
      <c r="AG508" s="48"/>
    </row>
    <row r="509" spans="9:33">
      <c r="I509" s="48"/>
      <c r="Q509" s="48"/>
      <c r="V509" s="1239"/>
      <c r="W509" s="1239"/>
      <c r="X509" s="1239"/>
      <c r="Y509" s="1240"/>
      <c r="Z509" s="1239"/>
      <c r="AA509" s="1239"/>
      <c r="AB509" s="1239"/>
      <c r="AG509" s="48"/>
    </row>
    <row r="510" spans="9:33">
      <c r="I510" s="48"/>
      <c r="Q510" s="48"/>
      <c r="V510" s="1239"/>
      <c r="W510" s="1239"/>
      <c r="X510" s="1239"/>
      <c r="Y510" s="1240"/>
      <c r="Z510" s="1239"/>
      <c r="AA510" s="1239"/>
      <c r="AB510" s="1239"/>
      <c r="AG510" s="48"/>
    </row>
    <row r="511" spans="9:33">
      <c r="I511" s="48"/>
      <c r="Q511" s="48"/>
      <c r="V511" s="1239"/>
      <c r="W511" s="1239"/>
      <c r="X511" s="1239"/>
      <c r="Y511" s="1240"/>
      <c r="Z511" s="1239"/>
      <c r="AA511" s="1239"/>
      <c r="AB511" s="1239"/>
      <c r="AG511" s="48"/>
    </row>
    <row r="512" spans="9:33">
      <c r="I512" s="48"/>
      <c r="Q512" s="48"/>
      <c r="V512" s="1239"/>
      <c r="W512" s="1239"/>
      <c r="X512" s="1239"/>
      <c r="Y512" s="1240"/>
      <c r="Z512" s="1239"/>
      <c r="AA512" s="1239"/>
      <c r="AB512" s="1239"/>
      <c r="AG512" s="48"/>
    </row>
    <row r="513" spans="9:33">
      <c r="I513" s="48"/>
      <c r="Q513" s="48"/>
      <c r="V513" s="1239"/>
      <c r="W513" s="1239"/>
      <c r="X513" s="1239"/>
      <c r="Y513" s="1240"/>
      <c r="Z513" s="1239"/>
      <c r="AA513" s="1239"/>
      <c r="AB513" s="1239"/>
      <c r="AG513" s="48"/>
    </row>
    <row r="514" spans="9:33">
      <c r="I514" s="48"/>
      <c r="Q514" s="48"/>
      <c r="V514" s="1239"/>
      <c r="W514" s="1239"/>
      <c r="X514" s="1239"/>
      <c r="Y514" s="1240"/>
      <c r="Z514" s="1239"/>
      <c r="AA514" s="1239"/>
      <c r="AB514" s="1239"/>
      <c r="AG514" s="48"/>
    </row>
    <row r="515" spans="9:33">
      <c r="I515" s="48"/>
      <c r="Q515" s="48"/>
      <c r="V515" s="1239"/>
      <c r="W515" s="1239"/>
      <c r="X515" s="1239"/>
      <c r="Y515" s="1240"/>
      <c r="Z515" s="1239"/>
      <c r="AA515" s="1239"/>
      <c r="AB515" s="1239"/>
      <c r="AG515" s="48"/>
    </row>
    <row r="516" spans="9:33">
      <c r="I516" s="48"/>
      <c r="Q516" s="48"/>
      <c r="V516" s="1239"/>
      <c r="W516" s="1239"/>
      <c r="X516" s="1239"/>
      <c r="Y516" s="1240"/>
      <c r="Z516" s="1239"/>
      <c r="AA516" s="1239"/>
      <c r="AB516" s="1239"/>
      <c r="AG516" s="48"/>
    </row>
    <row r="517" spans="9:33">
      <c r="I517" s="48"/>
      <c r="Q517" s="48"/>
      <c r="V517" s="1239"/>
      <c r="W517" s="1239"/>
      <c r="X517" s="1239"/>
      <c r="Y517" s="1240"/>
      <c r="Z517" s="1239"/>
      <c r="AA517" s="1239"/>
      <c r="AB517" s="1239"/>
      <c r="AG517" s="48"/>
    </row>
    <row r="518" spans="9:33">
      <c r="I518" s="48"/>
      <c r="Q518" s="48"/>
      <c r="V518" s="1239"/>
      <c r="W518" s="1239"/>
      <c r="X518" s="1239"/>
      <c r="Y518" s="1240"/>
      <c r="Z518" s="1239"/>
      <c r="AA518" s="1239"/>
      <c r="AB518" s="1239"/>
      <c r="AG518" s="48"/>
    </row>
    <row r="519" spans="9:33">
      <c r="I519" s="48"/>
      <c r="Q519" s="48"/>
      <c r="V519" s="1239"/>
      <c r="W519" s="1239"/>
      <c r="X519" s="1239"/>
      <c r="Y519" s="1240"/>
      <c r="Z519" s="1239"/>
      <c r="AA519" s="1239"/>
      <c r="AB519" s="1239"/>
      <c r="AG519" s="48"/>
    </row>
    <row r="520" spans="9:33">
      <c r="I520" s="48"/>
      <c r="Q520" s="48"/>
      <c r="V520" s="1239"/>
      <c r="W520" s="1239"/>
      <c r="X520" s="1239"/>
      <c r="Y520" s="1240"/>
      <c r="Z520" s="1239"/>
      <c r="AA520" s="1239"/>
      <c r="AB520" s="1239"/>
      <c r="AG520" s="48"/>
    </row>
    <row r="521" spans="9:33">
      <c r="I521" s="48"/>
      <c r="Q521" s="48"/>
      <c r="V521" s="1239"/>
      <c r="W521" s="1239"/>
      <c r="X521" s="1239"/>
      <c r="Y521" s="1240"/>
      <c r="Z521" s="1239"/>
      <c r="AA521" s="1239"/>
      <c r="AB521" s="1239"/>
      <c r="AG521" s="48"/>
    </row>
    <row r="522" spans="9:33">
      <c r="I522" s="48"/>
      <c r="Q522" s="48"/>
      <c r="V522" s="1239"/>
      <c r="W522" s="1239"/>
      <c r="X522" s="1239"/>
      <c r="Y522" s="1240"/>
      <c r="Z522" s="1239"/>
      <c r="AA522" s="1239"/>
      <c r="AB522" s="1239"/>
      <c r="AG522" s="48"/>
    </row>
    <row r="523" spans="9:33">
      <c r="I523" s="48"/>
      <c r="Q523" s="48"/>
      <c r="V523" s="1239"/>
      <c r="W523" s="1239"/>
      <c r="X523" s="1239"/>
      <c r="Y523" s="1240"/>
      <c r="Z523" s="1239"/>
      <c r="AA523" s="1239"/>
      <c r="AB523" s="1239"/>
      <c r="AG523" s="48"/>
    </row>
    <row r="524" spans="9:33">
      <c r="I524" s="48"/>
      <c r="Q524" s="48"/>
      <c r="V524" s="1239"/>
      <c r="W524" s="1239"/>
      <c r="X524" s="1239"/>
      <c r="Y524" s="1240"/>
      <c r="Z524" s="1239"/>
      <c r="AA524" s="1239"/>
      <c r="AB524" s="1239"/>
      <c r="AG524" s="48"/>
    </row>
    <row r="525" spans="9:33">
      <c r="I525" s="48"/>
      <c r="Q525" s="48"/>
      <c r="V525" s="1239"/>
      <c r="W525" s="1239"/>
      <c r="X525" s="1239"/>
      <c r="Y525" s="1240"/>
      <c r="Z525" s="1239"/>
      <c r="AA525" s="1239"/>
      <c r="AB525" s="1239"/>
      <c r="AG525" s="48"/>
    </row>
    <row r="526" spans="9:33">
      <c r="I526" s="48"/>
      <c r="Q526" s="48"/>
      <c r="V526" s="1239"/>
      <c r="W526" s="1239"/>
      <c r="X526" s="1239"/>
      <c r="Y526" s="1240"/>
      <c r="Z526" s="1239"/>
      <c r="AA526" s="1239"/>
      <c r="AB526" s="1239"/>
      <c r="AG526" s="48"/>
    </row>
    <row r="527" spans="9:33">
      <c r="I527" s="48"/>
      <c r="Q527" s="48"/>
      <c r="V527" s="1239"/>
      <c r="W527" s="1239"/>
      <c r="X527" s="1239"/>
      <c r="Y527" s="1240"/>
      <c r="Z527" s="1239"/>
      <c r="AA527" s="1239"/>
      <c r="AB527" s="1239"/>
      <c r="AG527" s="48"/>
    </row>
    <row r="528" spans="9:33">
      <c r="I528" s="48"/>
      <c r="Q528" s="48"/>
      <c r="V528" s="1239"/>
      <c r="W528" s="1239"/>
      <c r="X528" s="1239"/>
      <c r="Y528" s="1240"/>
      <c r="Z528" s="1239"/>
      <c r="AA528" s="1239"/>
      <c r="AB528" s="1239"/>
      <c r="AG528" s="48"/>
    </row>
    <row r="529" spans="9:33">
      <c r="I529" s="48"/>
      <c r="Q529" s="48"/>
      <c r="V529" s="1239"/>
      <c r="W529" s="1239"/>
      <c r="X529" s="1239"/>
      <c r="Y529" s="1240"/>
      <c r="Z529" s="1239"/>
      <c r="AA529" s="1239"/>
      <c r="AB529" s="1239"/>
      <c r="AG529" s="48"/>
    </row>
    <row r="530" spans="9:33">
      <c r="I530" s="48"/>
      <c r="Q530" s="48"/>
      <c r="V530" s="1239"/>
      <c r="W530" s="1239"/>
      <c r="X530" s="1239"/>
      <c r="Y530" s="1240"/>
      <c r="Z530" s="1239"/>
      <c r="AA530" s="1239"/>
      <c r="AB530" s="1239"/>
      <c r="AG530" s="48"/>
    </row>
    <row r="531" spans="9:33">
      <c r="I531" s="48"/>
      <c r="Q531" s="48"/>
      <c r="V531" s="1239"/>
      <c r="W531" s="1239"/>
      <c r="X531" s="1239"/>
      <c r="Y531" s="1240"/>
      <c r="Z531" s="1239"/>
      <c r="AA531" s="1239"/>
      <c r="AB531" s="1239"/>
      <c r="AG531" s="48"/>
    </row>
    <row r="532" spans="9:33">
      <c r="I532" s="48"/>
      <c r="Q532" s="48"/>
      <c r="V532" s="1239"/>
      <c r="W532" s="1239"/>
      <c r="X532" s="1239"/>
      <c r="Y532" s="1240"/>
      <c r="Z532" s="1239"/>
      <c r="AA532" s="1239"/>
      <c r="AB532" s="1239"/>
      <c r="AG532" s="48"/>
    </row>
    <row r="533" spans="9:33">
      <c r="I533" s="48"/>
      <c r="Q533" s="48"/>
      <c r="V533" s="1239"/>
      <c r="W533" s="1239"/>
      <c r="X533" s="1239"/>
      <c r="Y533" s="1240"/>
      <c r="Z533" s="1239"/>
      <c r="AA533" s="1239"/>
      <c r="AB533" s="1239"/>
      <c r="AG533" s="48"/>
    </row>
    <row r="534" spans="9:33">
      <c r="I534" s="48"/>
      <c r="Q534" s="48"/>
      <c r="V534" s="1239"/>
      <c r="W534" s="1239"/>
      <c r="X534" s="1239"/>
      <c r="Y534" s="1240"/>
      <c r="Z534" s="1239"/>
      <c r="AA534" s="1239"/>
      <c r="AB534" s="1239"/>
      <c r="AG534" s="48"/>
    </row>
    <row r="535" spans="9:33">
      <c r="I535" s="48"/>
      <c r="Q535" s="48"/>
      <c r="V535" s="1239"/>
      <c r="W535" s="1239"/>
      <c r="X535" s="1239"/>
      <c r="Y535" s="1240"/>
      <c r="Z535" s="1239"/>
      <c r="AA535" s="1239"/>
      <c r="AB535" s="1239"/>
      <c r="AG535" s="48"/>
    </row>
    <row r="536" spans="9:33">
      <c r="I536" s="48"/>
      <c r="Q536" s="48"/>
      <c r="V536" s="1239"/>
      <c r="W536" s="1239"/>
      <c r="X536" s="1239"/>
      <c r="Y536" s="1240"/>
      <c r="Z536" s="1239"/>
      <c r="AA536" s="1239"/>
      <c r="AB536" s="1239"/>
      <c r="AG536" s="48"/>
    </row>
    <row r="537" spans="9:33">
      <c r="I537" s="48"/>
      <c r="Q537" s="48"/>
      <c r="V537" s="1239"/>
      <c r="W537" s="1239"/>
      <c r="X537" s="1239"/>
      <c r="Y537" s="1240"/>
      <c r="Z537" s="1239"/>
      <c r="AA537" s="1239"/>
      <c r="AB537" s="1239"/>
      <c r="AG537" s="48"/>
    </row>
    <row r="538" spans="9:33">
      <c r="I538" s="48"/>
      <c r="Q538" s="48"/>
      <c r="V538" s="1239"/>
      <c r="W538" s="1239"/>
      <c r="X538" s="1239"/>
      <c r="Y538" s="1240"/>
      <c r="Z538" s="1239"/>
      <c r="AA538" s="1239"/>
      <c r="AB538" s="1239"/>
      <c r="AG538" s="48"/>
    </row>
    <row r="539" spans="9:33">
      <c r="I539" s="48"/>
      <c r="Q539" s="48"/>
      <c r="V539" s="1239"/>
      <c r="W539" s="1239"/>
      <c r="X539" s="1239"/>
      <c r="Y539" s="1240"/>
      <c r="Z539" s="1239"/>
      <c r="AA539" s="1239"/>
      <c r="AB539" s="1239"/>
      <c r="AG539" s="48"/>
    </row>
    <row r="540" spans="9:33">
      <c r="I540" s="48"/>
      <c r="Q540" s="48"/>
      <c r="V540" s="1239"/>
      <c r="W540" s="1239"/>
      <c r="X540" s="1239"/>
      <c r="Y540" s="1240"/>
      <c r="Z540" s="1239"/>
      <c r="AA540" s="1239"/>
      <c r="AB540" s="1239"/>
      <c r="AG540" s="48"/>
    </row>
    <row r="541" spans="9:33">
      <c r="I541" s="48"/>
      <c r="Q541" s="48"/>
      <c r="V541" s="1239"/>
      <c r="W541" s="1239"/>
      <c r="X541" s="1239"/>
      <c r="Y541" s="1240"/>
      <c r="Z541" s="1239"/>
      <c r="AA541" s="1239"/>
      <c r="AB541" s="1239"/>
      <c r="AG541" s="48"/>
    </row>
    <row r="542" spans="9:33">
      <c r="I542" s="48"/>
      <c r="Q542" s="48"/>
      <c r="V542" s="1239"/>
      <c r="W542" s="1239"/>
      <c r="X542" s="1239"/>
      <c r="Y542" s="1240"/>
      <c r="Z542" s="1239"/>
      <c r="AA542" s="1239"/>
      <c r="AB542" s="1239"/>
      <c r="AG542" s="48"/>
    </row>
    <row r="543" spans="9:33">
      <c r="I543" s="48"/>
      <c r="Q543" s="48"/>
      <c r="V543" s="1239"/>
      <c r="W543" s="1239"/>
      <c r="X543" s="1239"/>
      <c r="Y543" s="1240"/>
      <c r="Z543" s="1239"/>
      <c r="AA543" s="1239"/>
      <c r="AB543" s="1239"/>
      <c r="AG543" s="48"/>
    </row>
    <row r="544" spans="9:33">
      <c r="I544" s="48"/>
      <c r="Q544" s="48"/>
      <c r="V544" s="1239"/>
      <c r="W544" s="1239"/>
      <c r="X544" s="1239"/>
      <c r="Y544" s="1240"/>
      <c r="Z544" s="1239"/>
      <c r="AA544" s="1239"/>
      <c r="AB544" s="1239"/>
      <c r="AG544" s="48"/>
    </row>
    <row r="545" spans="9:33">
      <c r="I545" s="48"/>
      <c r="Q545" s="48"/>
      <c r="V545" s="1239"/>
      <c r="W545" s="1239"/>
      <c r="X545" s="1239"/>
      <c r="Y545" s="1240"/>
      <c r="Z545" s="1239"/>
      <c r="AA545" s="1239"/>
      <c r="AB545" s="1239"/>
      <c r="AG545" s="48"/>
    </row>
    <row r="546" spans="9:33">
      <c r="I546" s="48"/>
      <c r="Q546" s="48"/>
      <c r="V546" s="1239"/>
      <c r="W546" s="1239"/>
      <c r="X546" s="1239"/>
      <c r="Y546" s="1240"/>
      <c r="Z546" s="1239"/>
      <c r="AA546" s="1239"/>
      <c r="AB546" s="1239"/>
      <c r="AG546" s="48"/>
    </row>
    <row r="547" spans="9:33">
      <c r="I547" s="48"/>
      <c r="Q547" s="48"/>
      <c r="V547" s="1239"/>
      <c r="W547" s="1239"/>
      <c r="X547" s="1239"/>
      <c r="Y547" s="1240"/>
      <c r="Z547" s="1239"/>
      <c r="AA547" s="1239"/>
      <c r="AB547" s="1239"/>
      <c r="AG547" s="48"/>
    </row>
    <row r="548" spans="9:33">
      <c r="I548" s="48"/>
      <c r="Q548" s="48"/>
      <c r="V548" s="1239"/>
      <c r="W548" s="1239"/>
      <c r="X548" s="1239"/>
      <c r="Y548" s="1240"/>
      <c r="Z548" s="1239"/>
      <c r="AA548" s="1239"/>
      <c r="AB548" s="1239"/>
      <c r="AG548" s="48"/>
    </row>
    <row r="549" spans="9:33">
      <c r="I549" s="48"/>
      <c r="Q549" s="48"/>
      <c r="V549" s="1239"/>
      <c r="W549" s="1239"/>
      <c r="X549" s="1239"/>
      <c r="Y549" s="1240"/>
      <c r="Z549" s="1239"/>
      <c r="AA549" s="1239"/>
      <c r="AB549" s="1239"/>
      <c r="AG549" s="48"/>
    </row>
    <row r="550" spans="9:33">
      <c r="I550" s="48"/>
      <c r="Q550" s="48"/>
      <c r="V550" s="1239"/>
      <c r="W550" s="1239"/>
      <c r="X550" s="1239"/>
      <c r="Y550" s="1240"/>
      <c r="Z550" s="1239"/>
      <c r="AA550" s="1239"/>
      <c r="AB550" s="1239"/>
      <c r="AG550" s="48"/>
    </row>
    <row r="551" spans="9:33">
      <c r="I551" s="48"/>
      <c r="Q551" s="48"/>
      <c r="V551" s="1239"/>
      <c r="W551" s="1239"/>
      <c r="X551" s="1239"/>
      <c r="Y551" s="1240"/>
      <c r="Z551" s="1239"/>
      <c r="AA551" s="1239"/>
      <c r="AB551" s="1239"/>
      <c r="AG551" s="48"/>
    </row>
    <row r="552" spans="9:33">
      <c r="I552" s="48"/>
      <c r="Q552" s="48"/>
      <c r="V552" s="1239"/>
      <c r="W552" s="1239"/>
      <c r="X552" s="1239"/>
      <c r="Y552" s="1240"/>
      <c r="Z552" s="1239"/>
      <c r="AA552" s="1239"/>
      <c r="AB552" s="1239"/>
      <c r="AG552" s="48"/>
    </row>
    <row r="553" spans="9:33">
      <c r="I553" s="48"/>
      <c r="Q553" s="48"/>
      <c r="V553" s="1239"/>
      <c r="W553" s="1239"/>
      <c r="X553" s="1239"/>
      <c r="Y553" s="1240"/>
      <c r="Z553" s="1239"/>
      <c r="AA553" s="1239"/>
      <c r="AB553" s="1239"/>
      <c r="AG553" s="48"/>
    </row>
    <row r="554" spans="9:33">
      <c r="I554" s="48"/>
      <c r="Q554" s="48"/>
      <c r="V554" s="1239"/>
      <c r="W554" s="1239"/>
      <c r="X554" s="1239"/>
      <c r="Y554" s="1240"/>
      <c r="Z554" s="1239"/>
      <c r="AA554" s="1239"/>
      <c r="AB554" s="1239"/>
      <c r="AG554" s="48"/>
    </row>
    <row r="555" spans="9:33">
      <c r="I555" s="48"/>
      <c r="Q555" s="48"/>
      <c r="V555" s="1239"/>
      <c r="W555" s="1239"/>
      <c r="X555" s="1239"/>
      <c r="Y555" s="1240"/>
      <c r="Z555" s="1239"/>
      <c r="AA555" s="1239"/>
      <c r="AB555" s="1239"/>
      <c r="AG555" s="48"/>
    </row>
    <row r="556" spans="9:33">
      <c r="I556" s="48"/>
      <c r="Q556" s="48"/>
      <c r="V556" s="1239"/>
      <c r="W556" s="1239"/>
      <c r="X556" s="1239"/>
      <c r="Y556" s="1240"/>
      <c r="Z556" s="1239"/>
      <c r="AA556" s="1239"/>
      <c r="AB556" s="1239"/>
      <c r="AG556" s="48"/>
    </row>
    <row r="557" spans="9:33">
      <c r="I557" s="48"/>
      <c r="Q557" s="48"/>
      <c r="V557" s="1239"/>
      <c r="W557" s="1239"/>
      <c r="X557" s="1239"/>
      <c r="Y557" s="1240"/>
      <c r="Z557" s="1239"/>
      <c r="AA557" s="1239"/>
      <c r="AB557" s="1239"/>
      <c r="AG557" s="48"/>
    </row>
    <row r="558" spans="9:33">
      <c r="I558" s="48"/>
      <c r="Q558" s="48"/>
      <c r="V558" s="1239"/>
      <c r="W558" s="1239"/>
      <c r="X558" s="1239"/>
      <c r="Y558" s="1240"/>
      <c r="Z558" s="1239"/>
      <c r="AA558" s="1239"/>
      <c r="AB558" s="1239"/>
      <c r="AG558" s="48"/>
    </row>
    <row r="559" spans="9:33">
      <c r="I559" s="48"/>
      <c r="Q559" s="48"/>
      <c r="V559" s="1239"/>
      <c r="W559" s="1239"/>
      <c r="X559" s="1239"/>
      <c r="Y559" s="1240"/>
      <c r="Z559" s="1239"/>
      <c r="AA559" s="1239"/>
      <c r="AB559" s="1239"/>
      <c r="AG559" s="48"/>
    </row>
    <row r="560" spans="9:33">
      <c r="I560" s="48"/>
      <c r="Q560" s="48"/>
      <c r="V560" s="1239"/>
      <c r="W560" s="1239"/>
      <c r="X560" s="1239"/>
      <c r="Y560" s="1240"/>
      <c r="Z560" s="1239"/>
      <c r="AA560" s="1239"/>
      <c r="AB560" s="1239"/>
      <c r="AG560" s="48"/>
    </row>
    <row r="561" spans="9:33">
      <c r="I561" s="48"/>
      <c r="Q561" s="48"/>
      <c r="V561" s="1239"/>
      <c r="W561" s="1239"/>
      <c r="X561" s="1239"/>
      <c r="Y561" s="1240"/>
      <c r="Z561" s="1239"/>
      <c r="AA561" s="1239"/>
      <c r="AB561" s="1239"/>
      <c r="AG561" s="48"/>
    </row>
    <row r="562" spans="9:33">
      <c r="I562" s="48"/>
      <c r="Q562" s="48"/>
      <c r="V562" s="1239"/>
      <c r="W562" s="1239"/>
      <c r="X562" s="1239"/>
      <c r="Y562" s="1240"/>
      <c r="Z562" s="1239"/>
      <c r="AA562" s="1239"/>
      <c r="AB562" s="1239"/>
      <c r="AG562" s="48"/>
    </row>
    <row r="563" spans="9:33">
      <c r="I563" s="48"/>
      <c r="Q563" s="48"/>
      <c r="V563" s="1239"/>
      <c r="W563" s="1239"/>
      <c r="X563" s="1239"/>
      <c r="Y563" s="1240"/>
      <c r="Z563" s="1239"/>
      <c r="AA563" s="1239"/>
      <c r="AB563" s="1239"/>
      <c r="AG563" s="48"/>
    </row>
    <row r="564" spans="9:33">
      <c r="I564" s="48"/>
      <c r="Q564" s="48"/>
      <c r="V564" s="1239"/>
      <c r="W564" s="1239"/>
      <c r="X564" s="1239"/>
      <c r="Y564" s="1240"/>
      <c r="Z564" s="1239"/>
      <c r="AA564" s="1239"/>
      <c r="AB564" s="1239"/>
      <c r="AG564" s="48"/>
    </row>
    <row r="565" spans="9:33">
      <c r="I565" s="48"/>
      <c r="Q565" s="48"/>
      <c r="V565" s="1239"/>
      <c r="W565" s="1239"/>
      <c r="X565" s="1239"/>
      <c r="Y565" s="1240"/>
      <c r="Z565" s="1239"/>
      <c r="AA565" s="1239"/>
      <c r="AB565" s="1239"/>
      <c r="AG565" s="48"/>
    </row>
    <row r="566" spans="9:33">
      <c r="I566" s="48"/>
      <c r="Q566" s="48"/>
      <c r="V566" s="1239"/>
      <c r="W566" s="1239"/>
      <c r="X566" s="1239"/>
      <c r="Y566" s="1240"/>
      <c r="Z566" s="1239"/>
      <c r="AA566" s="1239"/>
      <c r="AB566" s="1239"/>
      <c r="AG566" s="48"/>
    </row>
    <row r="567" spans="9:33">
      <c r="I567" s="48"/>
      <c r="Q567" s="48"/>
      <c r="V567" s="1239"/>
      <c r="W567" s="1239"/>
      <c r="X567" s="1239"/>
      <c r="Y567" s="1240"/>
      <c r="Z567" s="1239"/>
      <c r="AA567" s="1239"/>
      <c r="AB567" s="1239"/>
      <c r="AG567" s="48"/>
    </row>
    <row r="568" spans="9:33">
      <c r="I568" s="48"/>
      <c r="Q568" s="48"/>
      <c r="V568" s="1239"/>
      <c r="W568" s="1239"/>
      <c r="X568" s="1239"/>
      <c r="Y568" s="1240"/>
      <c r="Z568" s="1239"/>
      <c r="AA568" s="1239"/>
      <c r="AB568" s="1239"/>
      <c r="AG568" s="48"/>
    </row>
    <row r="569" spans="9:33">
      <c r="I569" s="48"/>
      <c r="Q569" s="48"/>
      <c r="V569" s="1239"/>
      <c r="W569" s="1239"/>
      <c r="X569" s="1239"/>
      <c r="Y569" s="1240"/>
      <c r="Z569" s="1239"/>
      <c r="AA569" s="1239"/>
      <c r="AB569" s="1239"/>
      <c r="AG569" s="48"/>
    </row>
    <row r="570" spans="9:33">
      <c r="I570" s="48"/>
      <c r="Q570" s="48"/>
      <c r="V570" s="1239"/>
      <c r="W570" s="1239"/>
      <c r="X570" s="1239"/>
      <c r="Y570" s="1240"/>
      <c r="Z570" s="1239"/>
      <c r="AA570" s="1239"/>
      <c r="AB570" s="1239"/>
      <c r="AG570" s="48"/>
    </row>
    <row r="571" spans="9:33">
      <c r="I571" s="48"/>
      <c r="Q571" s="48"/>
      <c r="V571" s="1239"/>
      <c r="W571" s="1239"/>
      <c r="X571" s="1239"/>
      <c r="Y571" s="1240"/>
      <c r="Z571" s="1239"/>
      <c r="AA571" s="1239"/>
      <c r="AB571" s="1239"/>
      <c r="AG571" s="48"/>
    </row>
    <row r="572" spans="9:33">
      <c r="I572" s="48"/>
      <c r="Q572" s="48"/>
      <c r="V572" s="1239"/>
      <c r="W572" s="1239"/>
      <c r="X572" s="1239"/>
      <c r="Y572" s="1240"/>
      <c r="Z572" s="1239"/>
      <c r="AA572" s="1239"/>
      <c r="AB572" s="1239"/>
      <c r="AG572" s="48"/>
    </row>
    <row r="573" spans="9:33">
      <c r="I573" s="48"/>
      <c r="Q573" s="48"/>
      <c r="V573" s="1239"/>
      <c r="W573" s="1239"/>
      <c r="X573" s="1239"/>
      <c r="Y573" s="1240"/>
      <c r="Z573" s="1239"/>
      <c r="AA573" s="1239"/>
      <c r="AB573" s="1239"/>
      <c r="AG573" s="48"/>
    </row>
    <row r="574" spans="9:33">
      <c r="I574" s="48"/>
      <c r="Q574" s="48"/>
      <c r="V574" s="1239"/>
      <c r="W574" s="1239"/>
      <c r="X574" s="1239"/>
      <c r="Y574" s="1240"/>
      <c r="Z574" s="1239"/>
      <c r="AA574" s="1239"/>
      <c r="AB574" s="1239"/>
      <c r="AG574" s="48"/>
    </row>
    <row r="575" spans="9:33">
      <c r="I575" s="48"/>
      <c r="Q575" s="48"/>
      <c r="V575" s="1239"/>
      <c r="W575" s="1239"/>
      <c r="X575" s="1239"/>
      <c r="Y575" s="1240"/>
      <c r="Z575" s="1239"/>
      <c r="AA575" s="1239"/>
      <c r="AB575" s="1239"/>
      <c r="AG575" s="48"/>
    </row>
    <row r="576" spans="9:33">
      <c r="I576" s="48"/>
      <c r="Q576" s="48"/>
      <c r="V576" s="1239"/>
      <c r="W576" s="1239"/>
      <c r="X576" s="1239"/>
      <c r="Y576" s="1240"/>
      <c r="Z576" s="1239"/>
      <c r="AA576" s="1239"/>
      <c r="AB576" s="1239"/>
      <c r="AG576" s="48"/>
    </row>
    <row r="577" spans="9:33">
      <c r="I577" s="48"/>
      <c r="Q577" s="48"/>
      <c r="V577" s="1239"/>
      <c r="W577" s="1239"/>
      <c r="X577" s="1239"/>
      <c r="Y577" s="1240"/>
      <c r="Z577" s="1239"/>
      <c r="AA577" s="1239"/>
      <c r="AB577" s="1239"/>
      <c r="AG577" s="48"/>
    </row>
    <row r="578" spans="9:33">
      <c r="I578" s="48"/>
      <c r="Q578" s="48"/>
      <c r="V578" s="1239"/>
      <c r="W578" s="1239"/>
      <c r="X578" s="1239"/>
      <c r="Y578" s="1240"/>
      <c r="Z578" s="1239"/>
      <c r="AA578" s="1239"/>
      <c r="AB578" s="1239"/>
      <c r="AG578" s="48"/>
    </row>
    <row r="579" spans="9:33">
      <c r="I579" s="48"/>
      <c r="Q579" s="48"/>
      <c r="V579" s="1239"/>
      <c r="W579" s="1239"/>
      <c r="X579" s="1239"/>
      <c r="Y579" s="1240"/>
      <c r="Z579" s="1239"/>
      <c r="AA579" s="1239"/>
      <c r="AB579" s="1239"/>
      <c r="AG579" s="48"/>
    </row>
    <row r="580" spans="9:33">
      <c r="I580" s="48"/>
      <c r="Q580" s="48"/>
      <c r="V580" s="1239"/>
      <c r="W580" s="1239"/>
      <c r="X580" s="1239"/>
      <c r="Y580" s="1240"/>
      <c r="Z580" s="1239"/>
      <c r="AA580" s="1239"/>
      <c r="AB580" s="1239"/>
      <c r="AG580" s="48"/>
    </row>
    <row r="581" spans="9:33">
      <c r="I581" s="48"/>
      <c r="Q581" s="48"/>
      <c r="V581" s="1239"/>
      <c r="W581" s="1239"/>
      <c r="X581" s="1239"/>
      <c r="Y581" s="1240"/>
      <c r="Z581" s="1239"/>
      <c r="AA581" s="1239"/>
      <c r="AB581" s="1239"/>
      <c r="AG581" s="48"/>
    </row>
    <row r="582" spans="9:33">
      <c r="I582" s="48"/>
      <c r="Q582" s="48"/>
      <c r="V582" s="1239"/>
      <c r="W582" s="1239"/>
      <c r="X582" s="1239"/>
      <c r="Y582" s="1240"/>
      <c r="Z582" s="1239"/>
      <c r="AA582" s="1239"/>
      <c r="AB582" s="1239"/>
      <c r="AG582" s="48"/>
    </row>
    <row r="583" spans="9:33">
      <c r="I583" s="48"/>
      <c r="Q583" s="48"/>
      <c r="V583" s="1239"/>
      <c r="W583" s="1239"/>
      <c r="X583" s="1239"/>
      <c r="Y583" s="1240"/>
      <c r="Z583" s="1239"/>
      <c r="AA583" s="1239"/>
      <c r="AB583" s="1239"/>
      <c r="AG583" s="48"/>
    </row>
    <row r="584" spans="9:33">
      <c r="I584" s="48"/>
      <c r="Q584" s="48"/>
      <c r="V584" s="1239"/>
      <c r="W584" s="1239"/>
      <c r="X584" s="1239"/>
      <c r="Y584" s="1240"/>
      <c r="Z584" s="1239"/>
      <c r="AA584" s="1239"/>
      <c r="AB584" s="1239"/>
      <c r="AG584" s="48"/>
    </row>
    <row r="585" spans="9:33">
      <c r="I585" s="48"/>
      <c r="Q585" s="48"/>
      <c r="V585" s="1239"/>
      <c r="W585" s="1239"/>
      <c r="X585" s="1239"/>
      <c r="Y585" s="1240"/>
      <c r="Z585" s="1239"/>
      <c r="AA585" s="1239"/>
      <c r="AB585" s="1239"/>
      <c r="AG585" s="48"/>
    </row>
    <row r="586" spans="9:33">
      <c r="I586" s="48"/>
      <c r="Q586" s="48"/>
      <c r="V586" s="1239"/>
      <c r="W586" s="1239"/>
      <c r="X586" s="1239"/>
      <c r="Y586" s="1240"/>
      <c r="Z586" s="1239"/>
      <c r="AA586" s="1239"/>
      <c r="AB586" s="1239"/>
      <c r="AG586" s="48"/>
    </row>
    <row r="587" spans="9:33">
      <c r="I587" s="48"/>
      <c r="Q587" s="48"/>
      <c r="V587" s="1239"/>
      <c r="W587" s="1239"/>
      <c r="X587" s="1239"/>
      <c r="Y587" s="1240"/>
      <c r="Z587" s="1239"/>
      <c r="AA587" s="1239"/>
      <c r="AB587" s="1239"/>
      <c r="AG587" s="48"/>
    </row>
    <row r="588" spans="9:33">
      <c r="I588" s="48"/>
      <c r="Q588" s="48"/>
      <c r="V588" s="1239"/>
      <c r="W588" s="1239"/>
      <c r="X588" s="1239"/>
      <c r="Y588" s="1240"/>
      <c r="Z588" s="1239"/>
      <c r="AA588" s="1239"/>
      <c r="AB588" s="1239"/>
      <c r="AG588" s="48"/>
    </row>
    <row r="589" spans="9:33">
      <c r="I589" s="48"/>
      <c r="Q589" s="48"/>
      <c r="V589" s="1239"/>
      <c r="W589" s="1239"/>
      <c r="X589" s="1239"/>
      <c r="Y589" s="1240"/>
      <c r="Z589" s="1239"/>
      <c r="AA589" s="1239"/>
      <c r="AB589" s="1239"/>
      <c r="AG589" s="48"/>
    </row>
    <row r="590" spans="9:33">
      <c r="I590" s="48"/>
      <c r="Q590" s="48"/>
      <c r="V590" s="1239"/>
      <c r="W590" s="1239"/>
      <c r="X590" s="1239"/>
      <c r="Y590" s="1240"/>
      <c r="Z590" s="1239"/>
      <c r="AA590" s="1239"/>
      <c r="AB590" s="1239"/>
      <c r="AG590" s="48"/>
    </row>
    <row r="591" spans="9:33">
      <c r="I591" s="48"/>
      <c r="Q591" s="48"/>
      <c r="V591" s="1239"/>
      <c r="W591" s="1239"/>
      <c r="X591" s="1239"/>
      <c r="Y591" s="1240"/>
      <c r="Z591" s="1239"/>
      <c r="AA591" s="1239"/>
      <c r="AB591" s="1239"/>
      <c r="AG591" s="48"/>
    </row>
    <row r="592" spans="9:33">
      <c r="I592" s="48"/>
      <c r="Q592" s="48"/>
      <c r="V592" s="1239"/>
      <c r="W592" s="1239"/>
      <c r="X592" s="1239"/>
      <c r="Y592" s="1240"/>
      <c r="Z592" s="1239"/>
      <c r="AA592" s="1239"/>
      <c r="AB592" s="1239"/>
      <c r="AG592" s="48"/>
    </row>
    <row r="593" spans="9:33">
      <c r="I593" s="48"/>
      <c r="Q593" s="48"/>
      <c r="V593" s="1239"/>
      <c r="W593" s="1239"/>
      <c r="X593" s="1239"/>
      <c r="Y593" s="1240"/>
      <c r="Z593" s="1239"/>
      <c r="AA593" s="1239"/>
      <c r="AB593" s="1239"/>
      <c r="AG593" s="48"/>
    </row>
    <row r="594" spans="9:33">
      <c r="I594" s="48"/>
      <c r="Q594" s="48"/>
      <c r="V594" s="1239"/>
      <c r="W594" s="1239"/>
      <c r="X594" s="1239"/>
      <c r="Y594" s="1240"/>
      <c r="Z594" s="1239"/>
      <c r="AA594" s="1239"/>
      <c r="AB594" s="1239"/>
      <c r="AG594" s="48"/>
    </row>
    <row r="595" spans="9:33">
      <c r="I595" s="48"/>
      <c r="Q595" s="48"/>
      <c r="V595" s="1239"/>
      <c r="W595" s="1239"/>
      <c r="X595" s="1239"/>
      <c r="Y595" s="1240"/>
      <c r="Z595" s="1239"/>
      <c r="AA595" s="1239"/>
      <c r="AB595" s="1239"/>
      <c r="AG595" s="48"/>
    </row>
    <row r="596" spans="9:33">
      <c r="I596" s="48"/>
      <c r="Q596" s="48"/>
      <c r="V596" s="1239"/>
      <c r="W596" s="1239"/>
      <c r="X596" s="1239"/>
      <c r="Y596" s="1240"/>
      <c r="Z596" s="1239"/>
      <c r="AA596" s="1239"/>
      <c r="AB596" s="1239"/>
      <c r="AG596" s="48"/>
    </row>
    <row r="597" spans="9:33">
      <c r="I597" s="48"/>
      <c r="Q597" s="48"/>
      <c r="V597" s="1239"/>
      <c r="W597" s="1239"/>
      <c r="X597" s="1239"/>
      <c r="Y597" s="1240"/>
      <c r="Z597" s="1239"/>
      <c r="AA597" s="1239"/>
      <c r="AB597" s="1239"/>
      <c r="AG597" s="48"/>
    </row>
    <row r="598" spans="9:33">
      <c r="I598" s="48"/>
      <c r="Q598" s="48"/>
      <c r="V598" s="1239"/>
      <c r="W598" s="1239"/>
      <c r="X598" s="1239"/>
      <c r="Y598" s="1240"/>
      <c r="Z598" s="1239"/>
      <c r="AA598" s="1239"/>
      <c r="AB598" s="1239"/>
      <c r="AG598" s="48"/>
    </row>
    <row r="599" spans="9:33">
      <c r="I599" s="48"/>
      <c r="Q599" s="48"/>
      <c r="V599" s="1239"/>
      <c r="W599" s="1239"/>
      <c r="X599" s="1239"/>
      <c r="Y599" s="1240"/>
      <c r="Z599" s="1239"/>
      <c r="AA599" s="1239"/>
      <c r="AB599" s="1239"/>
      <c r="AG599" s="48"/>
    </row>
    <row r="600" spans="9:33">
      <c r="I600" s="48"/>
      <c r="Q600" s="48"/>
      <c r="V600" s="1239"/>
      <c r="W600" s="1239"/>
      <c r="X600" s="1239"/>
      <c r="Y600" s="1240"/>
      <c r="Z600" s="1239"/>
      <c r="AA600" s="1239"/>
      <c r="AB600" s="1239"/>
      <c r="AG600" s="48"/>
    </row>
    <row r="601" spans="9:33">
      <c r="I601" s="48"/>
      <c r="Q601" s="48"/>
      <c r="V601" s="1239"/>
      <c r="W601" s="1239"/>
      <c r="X601" s="1239"/>
      <c r="Y601" s="1240"/>
      <c r="Z601" s="1239"/>
      <c r="AA601" s="1239"/>
      <c r="AB601" s="1239"/>
      <c r="AG601" s="48"/>
    </row>
    <row r="602" spans="9:33">
      <c r="I602" s="48"/>
      <c r="Q602" s="48"/>
      <c r="V602" s="1239"/>
      <c r="W602" s="1239"/>
      <c r="X602" s="1239"/>
      <c r="Y602" s="1240"/>
      <c r="Z602" s="1239"/>
      <c r="AA602" s="1239"/>
      <c r="AB602" s="1239"/>
      <c r="AG602" s="48"/>
    </row>
    <row r="603" spans="9:33">
      <c r="I603" s="48"/>
      <c r="Q603" s="48"/>
      <c r="V603" s="1239"/>
      <c r="W603" s="1239"/>
      <c r="X603" s="1239"/>
      <c r="Y603" s="1240"/>
      <c r="Z603" s="1239"/>
      <c r="AA603" s="1239"/>
      <c r="AB603" s="1239"/>
      <c r="AG603" s="48"/>
    </row>
    <row r="604" spans="9:33">
      <c r="I604" s="48"/>
      <c r="Q604" s="48"/>
      <c r="V604" s="1239"/>
      <c r="W604" s="1239"/>
      <c r="X604" s="1239"/>
      <c r="Y604" s="1240"/>
      <c r="Z604" s="1239"/>
      <c r="AA604" s="1239"/>
      <c r="AB604" s="1239"/>
      <c r="AG604" s="48"/>
    </row>
    <row r="605" spans="9:33">
      <c r="I605" s="48"/>
      <c r="Q605" s="48"/>
      <c r="V605" s="1239"/>
      <c r="W605" s="1239"/>
      <c r="X605" s="1239"/>
      <c r="Y605" s="1240"/>
      <c r="Z605" s="1239"/>
      <c r="AA605" s="1239"/>
      <c r="AB605" s="1239"/>
      <c r="AG605" s="48"/>
    </row>
    <row r="606" spans="9:33">
      <c r="I606" s="48"/>
      <c r="Q606" s="48"/>
      <c r="V606" s="1239"/>
      <c r="W606" s="1239"/>
      <c r="X606" s="1239"/>
      <c r="Y606" s="1240"/>
      <c r="Z606" s="1239"/>
      <c r="AA606" s="1239"/>
      <c r="AB606" s="1239"/>
      <c r="AG606" s="48"/>
    </row>
    <row r="607" spans="9:33">
      <c r="I607" s="48"/>
      <c r="Q607" s="48"/>
      <c r="V607" s="1239"/>
      <c r="W607" s="1239"/>
      <c r="X607" s="1239"/>
      <c r="Y607" s="1240"/>
      <c r="Z607" s="1239"/>
      <c r="AA607" s="1239"/>
      <c r="AB607" s="1239"/>
      <c r="AG607" s="48"/>
    </row>
    <row r="608" spans="9:33">
      <c r="I608" s="48"/>
      <c r="Q608" s="48"/>
      <c r="V608" s="1239"/>
      <c r="W608" s="1239"/>
      <c r="X608" s="1239"/>
      <c r="Y608" s="1240"/>
      <c r="Z608" s="1239"/>
      <c r="AA608" s="1239"/>
      <c r="AB608" s="1239"/>
      <c r="AG608" s="48"/>
    </row>
    <row r="609" spans="9:33">
      <c r="I609" s="48"/>
      <c r="Q609" s="48"/>
      <c r="V609" s="1239"/>
      <c r="W609" s="1239"/>
      <c r="X609" s="1239"/>
      <c r="Y609" s="1240"/>
      <c r="Z609" s="1239"/>
      <c r="AA609" s="1239"/>
      <c r="AB609" s="1239"/>
      <c r="AG609" s="48"/>
    </row>
    <row r="610" spans="9:33">
      <c r="I610" s="48"/>
      <c r="Q610" s="48"/>
      <c r="V610" s="1239"/>
      <c r="W610" s="1239"/>
      <c r="X610" s="1239"/>
      <c r="Y610" s="1240"/>
      <c r="Z610" s="1239"/>
      <c r="AA610" s="1239"/>
      <c r="AB610" s="1239"/>
      <c r="AG610" s="48"/>
    </row>
    <row r="611" spans="9:33">
      <c r="I611" s="48"/>
      <c r="Q611" s="48"/>
      <c r="V611" s="1239"/>
      <c r="W611" s="1239"/>
      <c r="X611" s="1239"/>
      <c r="Y611" s="1240"/>
      <c r="Z611" s="1239"/>
      <c r="AA611" s="1239"/>
      <c r="AB611" s="1239"/>
      <c r="AG611" s="48"/>
    </row>
    <row r="612" spans="9:33">
      <c r="I612" s="48"/>
      <c r="Q612" s="48"/>
      <c r="V612" s="1239"/>
      <c r="W612" s="1239"/>
      <c r="X612" s="1239"/>
      <c r="Y612" s="1240"/>
      <c r="Z612" s="1239"/>
      <c r="AA612" s="1239"/>
      <c r="AB612" s="1239"/>
      <c r="AG612" s="48"/>
    </row>
    <row r="613" spans="9:33">
      <c r="I613" s="48"/>
      <c r="Q613" s="48"/>
      <c r="V613" s="1239"/>
      <c r="W613" s="1239"/>
      <c r="X613" s="1239"/>
      <c r="Y613" s="1240"/>
      <c r="Z613" s="1239"/>
      <c r="AA613" s="1239"/>
      <c r="AB613" s="1239"/>
      <c r="AG613" s="48"/>
    </row>
    <row r="614" spans="9:33">
      <c r="I614" s="48"/>
      <c r="Q614" s="48"/>
      <c r="V614" s="1239"/>
      <c r="W614" s="1239"/>
      <c r="X614" s="1239"/>
      <c r="Y614" s="1240"/>
      <c r="Z614" s="1239"/>
      <c r="AA614" s="1239"/>
      <c r="AB614" s="1239"/>
      <c r="AG614" s="48"/>
    </row>
    <row r="615" spans="9:33">
      <c r="I615" s="48"/>
      <c r="Q615" s="48"/>
      <c r="V615" s="1239"/>
      <c r="W615" s="1239"/>
      <c r="X615" s="1239"/>
      <c r="Y615" s="1240"/>
      <c r="Z615" s="1239"/>
      <c r="AA615" s="1239"/>
      <c r="AB615" s="1239"/>
      <c r="AG615" s="48"/>
    </row>
    <row r="616" spans="9:33">
      <c r="I616" s="48"/>
      <c r="Q616" s="48"/>
      <c r="V616" s="1239"/>
      <c r="W616" s="1239"/>
      <c r="X616" s="1239"/>
      <c r="Y616" s="1240"/>
      <c r="Z616" s="1239"/>
      <c r="AA616" s="1239"/>
      <c r="AB616" s="1239"/>
      <c r="AG616" s="48"/>
    </row>
    <row r="617" spans="9:33">
      <c r="I617" s="48"/>
      <c r="Q617" s="48"/>
      <c r="V617" s="1239"/>
      <c r="W617" s="1239"/>
      <c r="X617" s="1239"/>
      <c r="Y617" s="1240"/>
      <c r="Z617" s="1239"/>
      <c r="AA617" s="1239"/>
      <c r="AB617" s="1239"/>
      <c r="AG617" s="48"/>
    </row>
    <row r="618" spans="9:33">
      <c r="I618" s="48"/>
      <c r="Q618" s="48"/>
      <c r="V618" s="1239"/>
      <c r="W618" s="1239"/>
      <c r="X618" s="1239"/>
      <c r="Y618" s="1240"/>
      <c r="Z618" s="1239"/>
      <c r="AA618" s="1239"/>
      <c r="AB618" s="1239"/>
      <c r="AG618" s="48"/>
    </row>
    <row r="619" spans="9:33">
      <c r="I619" s="48"/>
      <c r="Q619" s="48"/>
      <c r="V619" s="1239"/>
      <c r="W619" s="1239"/>
      <c r="X619" s="1239"/>
      <c r="Y619" s="1240"/>
      <c r="Z619" s="1239"/>
      <c r="AA619" s="1239"/>
      <c r="AB619" s="1239"/>
      <c r="AG619" s="48"/>
    </row>
    <row r="620" spans="9:33">
      <c r="I620" s="48"/>
      <c r="Q620" s="48"/>
      <c r="V620" s="1239"/>
      <c r="W620" s="1239"/>
      <c r="X620" s="1239"/>
      <c r="Y620" s="1240"/>
      <c r="Z620" s="1239"/>
      <c r="AA620" s="1239"/>
      <c r="AB620" s="1239"/>
      <c r="AG620" s="48"/>
    </row>
    <row r="621" spans="9:33">
      <c r="I621" s="48"/>
      <c r="Q621" s="48"/>
      <c r="V621" s="1239"/>
      <c r="W621" s="1239"/>
      <c r="X621" s="1239"/>
      <c r="Y621" s="1240"/>
      <c r="Z621" s="1239"/>
      <c r="AA621" s="1239"/>
      <c r="AB621" s="1239"/>
      <c r="AG621" s="48"/>
    </row>
    <row r="622" spans="9:33">
      <c r="I622" s="48"/>
      <c r="Q622" s="48"/>
      <c r="V622" s="1239"/>
      <c r="W622" s="1239"/>
      <c r="X622" s="1239"/>
      <c r="Y622" s="1240"/>
      <c r="Z622" s="1239"/>
      <c r="AA622" s="1239"/>
      <c r="AB622" s="1239"/>
      <c r="AG622" s="48"/>
    </row>
    <row r="623" spans="9:33">
      <c r="I623" s="48"/>
      <c r="Q623" s="48"/>
      <c r="V623" s="1239"/>
      <c r="W623" s="1239"/>
      <c r="X623" s="1239"/>
      <c r="Y623" s="1240"/>
      <c r="Z623" s="1239"/>
      <c r="AA623" s="1239"/>
      <c r="AB623" s="1239"/>
      <c r="AG623" s="48"/>
    </row>
    <row r="624" spans="9:33">
      <c r="I624" s="48"/>
      <c r="Q624" s="48"/>
      <c r="V624" s="1239"/>
      <c r="W624" s="1239"/>
      <c r="X624" s="1239"/>
      <c r="Y624" s="1240"/>
      <c r="Z624" s="1239"/>
      <c r="AA624" s="1239"/>
      <c r="AB624" s="1239"/>
      <c r="AG624" s="48"/>
    </row>
    <row r="625" spans="9:33">
      <c r="I625" s="48"/>
      <c r="Q625" s="48"/>
      <c r="V625" s="1239"/>
      <c r="W625" s="1239"/>
      <c r="X625" s="1239"/>
      <c r="Y625" s="1240"/>
      <c r="Z625" s="1239"/>
      <c r="AA625" s="1239"/>
      <c r="AB625" s="1239"/>
      <c r="AG625" s="48"/>
    </row>
    <row r="626" spans="9:33">
      <c r="I626" s="48"/>
      <c r="Q626" s="48"/>
      <c r="V626" s="1239"/>
      <c r="W626" s="1239"/>
      <c r="X626" s="1239"/>
      <c r="Y626" s="1240"/>
      <c r="Z626" s="1239"/>
      <c r="AA626" s="1239"/>
      <c r="AB626" s="1239"/>
      <c r="AG626" s="48"/>
    </row>
    <row r="627" spans="9:33">
      <c r="I627" s="48"/>
      <c r="Q627" s="48"/>
      <c r="V627" s="1239"/>
      <c r="W627" s="1239"/>
      <c r="X627" s="1239"/>
      <c r="Y627" s="1240"/>
      <c r="Z627" s="1239"/>
      <c r="AA627" s="1239"/>
      <c r="AB627" s="1239"/>
      <c r="AG627" s="48"/>
    </row>
    <row r="628" spans="9:33">
      <c r="I628" s="48"/>
      <c r="Q628" s="48"/>
      <c r="V628" s="1239"/>
      <c r="W628" s="1239"/>
      <c r="X628" s="1239"/>
      <c r="Y628" s="1240"/>
      <c r="Z628" s="1239"/>
      <c r="AA628" s="1239"/>
      <c r="AB628" s="1239"/>
      <c r="AG628" s="48"/>
    </row>
    <row r="629" spans="9:33">
      <c r="I629" s="48"/>
      <c r="Q629" s="48"/>
      <c r="V629" s="1239"/>
      <c r="W629" s="1239"/>
      <c r="X629" s="1239"/>
      <c r="Y629" s="1240"/>
      <c r="Z629" s="1239"/>
      <c r="AA629" s="1239"/>
      <c r="AB629" s="1239"/>
      <c r="AG629" s="48"/>
    </row>
    <row r="630" spans="9:33">
      <c r="I630" s="48"/>
      <c r="Q630" s="48"/>
      <c r="V630" s="1239"/>
      <c r="W630" s="1239"/>
      <c r="X630" s="1239"/>
      <c r="Y630" s="1240"/>
      <c r="Z630" s="1239"/>
      <c r="AA630" s="1239"/>
      <c r="AB630" s="1239"/>
      <c r="AG630" s="48"/>
    </row>
    <row r="631" spans="9:33">
      <c r="I631" s="48"/>
      <c r="Q631" s="48"/>
      <c r="V631" s="1239"/>
      <c r="W631" s="1239"/>
      <c r="X631" s="1239"/>
      <c r="Y631" s="1240"/>
      <c r="Z631" s="1239"/>
      <c r="AA631" s="1239"/>
      <c r="AB631" s="1239"/>
      <c r="AG631" s="48"/>
    </row>
    <row r="632" spans="9:33">
      <c r="I632" s="48"/>
      <c r="Q632" s="48"/>
      <c r="V632" s="1239"/>
      <c r="W632" s="1239"/>
      <c r="X632" s="1239"/>
      <c r="Y632" s="1240"/>
      <c r="Z632" s="1239"/>
      <c r="AA632" s="1239"/>
      <c r="AB632" s="1239"/>
      <c r="AG632" s="48"/>
    </row>
    <row r="633" spans="9:33">
      <c r="I633" s="48"/>
      <c r="Q633" s="48"/>
      <c r="V633" s="1239"/>
      <c r="W633" s="1239"/>
      <c r="X633" s="1239"/>
      <c r="Y633" s="1240"/>
      <c r="Z633" s="1239"/>
      <c r="AA633" s="1239"/>
      <c r="AB633" s="1239"/>
      <c r="AG633" s="48"/>
    </row>
    <row r="634" spans="9:33">
      <c r="I634" s="48"/>
      <c r="Q634" s="48"/>
      <c r="V634" s="1239"/>
      <c r="W634" s="1239"/>
      <c r="X634" s="1239"/>
      <c r="Y634" s="1240"/>
      <c r="Z634" s="1239"/>
      <c r="AA634" s="1239"/>
      <c r="AB634" s="1239"/>
      <c r="AG634" s="48"/>
    </row>
    <row r="635" spans="9:33">
      <c r="I635" s="48"/>
      <c r="Q635" s="48"/>
      <c r="V635" s="1239"/>
      <c r="W635" s="1239"/>
      <c r="X635" s="1239"/>
      <c r="Y635" s="1240"/>
      <c r="Z635" s="1239"/>
      <c r="AA635" s="1239"/>
      <c r="AB635" s="1239"/>
      <c r="AG635" s="48"/>
    </row>
    <row r="636" spans="9:33">
      <c r="I636" s="48"/>
      <c r="Q636" s="48"/>
      <c r="V636" s="1239"/>
      <c r="W636" s="1239"/>
      <c r="X636" s="1239"/>
      <c r="Y636" s="1240"/>
      <c r="Z636" s="1239"/>
      <c r="AA636" s="1239"/>
      <c r="AB636" s="1239"/>
      <c r="AG636" s="48"/>
    </row>
    <row r="637" spans="9:33">
      <c r="I637" s="48"/>
      <c r="Q637" s="48"/>
      <c r="V637" s="1239"/>
      <c r="W637" s="1239"/>
      <c r="X637" s="1239"/>
      <c r="Y637" s="1240"/>
      <c r="Z637" s="1239"/>
      <c r="AA637" s="1239"/>
      <c r="AB637" s="1239"/>
      <c r="AG637" s="48"/>
    </row>
    <row r="638" spans="9:33">
      <c r="I638" s="48"/>
      <c r="Q638" s="48"/>
      <c r="V638" s="1239"/>
      <c r="W638" s="1239"/>
      <c r="X638" s="1239"/>
      <c r="Y638" s="1240"/>
      <c r="Z638" s="1239"/>
      <c r="AA638" s="1239"/>
      <c r="AB638" s="1239"/>
      <c r="AG638" s="48"/>
    </row>
    <row r="639" spans="9:33">
      <c r="I639" s="48"/>
      <c r="Q639" s="48"/>
      <c r="V639" s="1239"/>
      <c r="W639" s="1239"/>
      <c r="X639" s="1239"/>
      <c r="Y639" s="1240"/>
      <c r="Z639" s="1239"/>
      <c r="AA639" s="1239"/>
      <c r="AB639" s="1239"/>
      <c r="AG639" s="48"/>
    </row>
    <row r="640" spans="9:33">
      <c r="I640" s="48"/>
      <c r="Q640" s="48"/>
      <c r="V640" s="1239"/>
      <c r="W640" s="1239"/>
      <c r="X640" s="1239"/>
      <c r="Y640" s="1240"/>
      <c r="Z640" s="1239"/>
      <c r="AA640" s="1239"/>
      <c r="AB640" s="1239"/>
      <c r="AG640" s="48"/>
    </row>
    <row r="641" spans="9:33">
      <c r="I641" s="48"/>
      <c r="Q641" s="48"/>
      <c r="V641" s="1239"/>
      <c r="W641" s="1239"/>
      <c r="X641" s="1239"/>
      <c r="Y641" s="1240"/>
      <c r="Z641" s="1239"/>
      <c r="AA641" s="1239"/>
      <c r="AB641" s="1239"/>
      <c r="AG641" s="48"/>
    </row>
    <row r="642" spans="9:33">
      <c r="I642" s="48"/>
      <c r="Q642" s="48"/>
      <c r="V642" s="1239"/>
      <c r="W642" s="1239"/>
      <c r="X642" s="1239"/>
      <c r="Y642" s="1240"/>
      <c r="Z642" s="1239"/>
      <c r="AA642" s="1239"/>
      <c r="AB642" s="1239"/>
      <c r="AG642" s="48"/>
    </row>
    <row r="643" spans="9:33">
      <c r="I643" s="48"/>
      <c r="Q643" s="48"/>
      <c r="V643" s="1239"/>
      <c r="W643" s="1239"/>
      <c r="X643" s="1239"/>
      <c r="Y643" s="1240"/>
      <c r="Z643" s="1239"/>
      <c r="AA643" s="1239"/>
      <c r="AB643" s="1239"/>
      <c r="AG643" s="48"/>
    </row>
    <row r="644" spans="9:33">
      <c r="I644" s="48"/>
      <c r="Q644" s="48"/>
      <c r="V644" s="1239"/>
      <c r="W644" s="1239"/>
      <c r="X644" s="1239"/>
      <c r="Y644" s="1240"/>
      <c r="Z644" s="1239"/>
      <c r="AA644" s="1239"/>
      <c r="AB644" s="1239"/>
      <c r="AG644" s="48"/>
    </row>
    <row r="645" spans="9:33">
      <c r="I645" s="48"/>
      <c r="Q645" s="48"/>
      <c r="V645" s="1239"/>
      <c r="W645" s="1239"/>
      <c r="X645" s="1239"/>
      <c r="Y645" s="1240"/>
      <c r="Z645" s="1239"/>
      <c r="AA645" s="1239"/>
      <c r="AB645" s="1239"/>
      <c r="AG645" s="48"/>
    </row>
    <row r="646" spans="9:33">
      <c r="I646" s="48"/>
      <c r="Q646" s="48"/>
      <c r="V646" s="1239"/>
      <c r="W646" s="1239"/>
      <c r="X646" s="1239"/>
      <c r="Y646" s="1240"/>
      <c r="Z646" s="1239"/>
      <c r="AA646" s="1239"/>
      <c r="AB646" s="1239"/>
      <c r="AG646" s="48"/>
    </row>
    <row r="647" spans="9:33">
      <c r="I647" s="48"/>
      <c r="Q647" s="48"/>
      <c r="V647" s="1239"/>
      <c r="W647" s="1239"/>
      <c r="X647" s="1239"/>
      <c r="Y647" s="1240"/>
      <c r="Z647" s="1239"/>
      <c r="AA647" s="1239"/>
      <c r="AB647" s="1239"/>
      <c r="AG647" s="48"/>
    </row>
    <row r="648" spans="9:33">
      <c r="I648" s="48"/>
      <c r="Q648" s="48"/>
      <c r="V648" s="1239"/>
      <c r="W648" s="1239"/>
      <c r="X648" s="1239"/>
      <c r="Y648" s="1240"/>
      <c r="Z648" s="1239"/>
      <c r="AA648" s="1239"/>
      <c r="AB648" s="1239"/>
      <c r="AG648" s="48"/>
    </row>
    <row r="649" spans="9:33">
      <c r="I649" s="48"/>
      <c r="Q649" s="48"/>
      <c r="V649" s="1239"/>
      <c r="W649" s="1239"/>
      <c r="X649" s="1239"/>
      <c r="Y649" s="1240"/>
      <c r="Z649" s="1239"/>
      <c r="AA649" s="1239"/>
      <c r="AB649" s="1239"/>
      <c r="AG649" s="48"/>
    </row>
    <row r="650" spans="9:33">
      <c r="I650" s="48"/>
      <c r="Q650" s="48"/>
      <c r="V650" s="1239"/>
      <c r="W650" s="1239"/>
      <c r="X650" s="1239"/>
      <c r="Y650" s="1240"/>
      <c r="Z650" s="1239"/>
      <c r="AA650" s="1239"/>
      <c r="AB650" s="1239"/>
      <c r="AG650" s="48"/>
    </row>
    <row r="651" spans="9:33">
      <c r="I651" s="48"/>
      <c r="Q651" s="48"/>
      <c r="V651" s="1239"/>
      <c r="W651" s="1239"/>
      <c r="X651" s="1239"/>
      <c r="Y651" s="1240"/>
      <c r="Z651" s="1239"/>
      <c r="AA651" s="1239"/>
      <c r="AB651" s="1239"/>
      <c r="AG651" s="48"/>
    </row>
    <row r="652" spans="9:33">
      <c r="I652" s="48"/>
      <c r="Q652" s="48"/>
      <c r="V652" s="1239"/>
      <c r="W652" s="1239"/>
      <c r="X652" s="1239"/>
      <c r="Y652" s="1240"/>
      <c r="Z652" s="1239"/>
      <c r="AA652" s="1239"/>
      <c r="AB652" s="1239"/>
      <c r="AG652" s="48"/>
    </row>
    <row r="653" spans="9:33">
      <c r="I653" s="48"/>
      <c r="Q653" s="48"/>
      <c r="V653" s="1239"/>
      <c r="W653" s="1239"/>
      <c r="X653" s="1239"/>
      <c r="Y653" s="1240"/>
      <c r="Z653" s="1239"/>
      <c r="AA653" s="1239"/>
      <c r="AB653" s="1239"/>
      <c r="AG653" s="48"/>
    </row>
    <row r="654" spans="9:33">
      <c r="I654" s="48"/>
      <c r="Q654" s="48"/>
      <c r="V654" s="1239"/>
      <c r="W654" s="1239"/>
      <c r="X654" s="1239"/>
      <c r="Y654" s="1240"/>
      <c r="Z654" s="1239"/>
      <c r="AA654" s="1239"/>
      <c r="AB654" s="1239"/>
      <c r="AG654" s="48"/>
    </row>
    <row r="655" spans="9:33">
      <c r="I655" s="48"/>
      <c r="Q655" s="48"/>
      <c r="V655" s="1239"/>
      <c r="W655" s="1239"/>
      <c r="X655" s="1239"/>
      <c r="Y655" s="1240"/>
      <c r="Z655" s="1239"/>
      <c r="AA655" s="1239"/>
      <c r="AB655" s="1239"/>
      <c r="AG655" s="48"/>
    </row>
    <row r="656" spans="9:33">
      <c r="I656" s="48"/>
      <c r="Q656" s="48"/>
      <c r="V656" s="1239"/>
      <c r="W656" s="1239"/>
      <c r="X656" s="1239"/>
      <c r="Y656" s="1240"/>
      <c r="Z656" s="1239"/>
      <c r="AA656" s="1239"/>
      <c r="AB656" s="1239"/>
      <c r="AG656" s="48"/>
    </row>
    <row r="657" spans="9:33">
      <c r="I657" s="48"/>
      <c r="Q657" s="48"/>
      <c r="V657" s="1239"/>
      <c r="W657" s="1239"/>
      <c r="X657" s="1239"/>
      <c r="Y657" s="1240"/>
      <c r="Z657" s="1239"/>
      <c r="AA657" s="1239"/>
      <c r="AB657" s="1239"/>
      <c r="AG657" s="48"/>
    </row>
    <row r="658" spans="9:33">
      <c r="I658" s="48"/>
      <c r="Q658" s="48"/>
      <c r="V658" s="1239"/>
      <c r="W658" s="1239"/>
      <c r="X658" s="1239"/>
      <c r="Y658" s="1240"/>
      <c r="Z658" s="1239"/>
      <c r="AA658" s="1239"/>
      <c r="AB658" s="1239"/>
      <c r="AG658" s="48"/>
    </row>
    <row r="659" spans="9:33">
      <c r="I659" s="48"/>
      <c r="Q659" s="48"/>
      <c r="V659" s="1239"/>
      <c r="W659" s="1239"/>
      <c r="X659" s="1239"/>
      <c r="Y659" s="1240"/>
      <c r="Z659" s="1239"/>
      <c r="AA659" s="1239"/>
      <c r="AB659" s="1239"/>
      <c r="AG659" s="48"/>
    </row>
    <row r="660" spans="9:33">
      <c r="I660" s="48"/>
      <c r="Q660" s="48"/>
      <c r="V660" s="1239"/>
      <c r="W660" s="1239"/>
      <c r="X660" s="1239"/>
      <c r="Y660" s="1240"/>
      <c r="Z660" s="1239"/>
      <c r="AA660" s="1239"/>
      <c r="AB660" s="1239"/>
      <c r="AG660" s="48"/>
    </row>
    <row r="661" spans="9:33">
      <c r="I661" s="48"/>
      <c r="Q661" s="48"/>
      <c r="V661" s="1239"/>
      <c r="W661" s="1239"/>
      <c r="X661" s="1239"/>
      <c r="Y661" s="1240"/>
      <c r="Z661" s="1239"/>
      <c r="AA661" s="1239"/>
      <c r="AB661" s="1239"/>
      <c r="AG661" s="48"/>
    </row>
    <row r="662" spans="9:33">
      <c r="I662" s="48"/>
      <c r="Q662" s="48"/>
      <c r="V662" s="1239"/>
      <c r="W662" s="1239"/>
      <c r="X662" s="1239"/>
      <c r="Y662" s="1240"/>
      <c r="Z662" s="1239"/>
      <c r="AA662" s="1239"/>
      <c r="AB662" s="1239"/>
      <c r="AG662" s="48"/>
    </row>
    <row r="663" spans="9:33">
      <c r="I663" s="48"/>
      <c r="Q663" s="48"/>
      <c r="V663" s="1239"/>
      <c r="W663" s="1239"/>
      <c r="X663" s="1239"/>
      <c r="Y663" s="1240"/>
      <c r="Z663" s="1239"/>
      <c r="AA663" s="1239"/>
      <c r="AB663" s="1239"/>
      <c r="AG663" s="48"/>
    </row>
    <row r="664" spans="9:33">
      <c r="I664" s="48"/>
      <c r="Q664" s="48"/>
      <c r="V664" s="1239"/>
      <c r="W664" s="1239"/>
      <c r="X664" s="1239"/>
      <c r="Y664" s="1240"/>
      <c r="Z664" s="1239"/>
      <c r="AA664" s="1239"/>
      <c r="AB664" s="1239"/>
      <c r="AG664" s="48"/>
    </row>
    <row r="665" spans="9:33">
      <c r="I665" s="48"/>
      <c r="Q665" s="48"/>
      <c r="V665" s="1239"/>
      <c r="W665" s="1239"/>
      <c r="X665" s="1239"/>
      <c r="Y665" s="1240"/>
      <c r="Z665" s="1239"/>
      <c r="AA665" s="1239"/>
      <c r="AB665" s="1239"/>
      <c r="AG665" s="48"/>
    </row>
    <row r="666" spans="9:33">
      <c r="I666" s="48"/>
      <c r="Q666" s="48"/>
      <c r="V666" s="1239"/>
      <c r="W666" s="1239"/>
      <c r="X666" s="1239"/>
      <c r="Y666" s="1240"/>
      <c r="Z666" s="1239"/>
      <c r="AA666" s="1239"/>
      <c r="AB666" s="1239"/>
      <c r="AG666" s="48"/>
    </row>
    <row r="667" spans="9:33">
      <c r="I667" s="48"/>
      <c r="Q667" s="48"/>
      <c r="V667" s="1239"/>
      <c r="W667" s="1239"/>
      <c r="X667" s="1239"/>
      <c r="Y667" s="1240"/>
      <c r="Z667" s="1239"/>
      <c r="AA667" s="1239"/>
      <c r="AB667" s="1239"/>
      <c r="AG667" s="48"/>
    </row>
    <row r="668" spans="9:33">
      <c r="I668" s="48"/>
      <c r="Q668" s="48"/>
      <c r="V668" s="1239"/>
      <c r="W668" s="1239"/>
      <c r="X668" s="1239"/>
      <c r="Y668" s="1240"/>
      <c r="Z668" s="1239"/>
      <c r="AA668" s="1239"/>
      <c r="AB668" s="1239"/>
      <c r="AG668" s="48"/>
    </row>
    <row r="669" spans="9:33">
      <c r="I669" s="48"/>
      <c r="Q669" s="48"/>
      <c r="V669" s="1239"/>
      <c r="W669" s="1239"/>
      <c r="X669" s="1239"/>
      <c r="Y669" s="1240"/>
      <c r="Z669" s="1239"/>
      <c r="AA669" s="1239"/>
      <c r="AB669" s="1239"/>
      <c r="AG669" s="48"/>
    </row>
    <row r="670" spans="9:33">
      <c r="I670" s="48"/>
      <c r="Q670" s="48"/>
      <c r="V670" s="1239"/>
      <c r="W670" s="1239"/>
      <c r="X670" s="1239"/>
      <c r="Y670" s="1240"/>
      <c r="Z670" s="1239"/>
      <c r="AA670" s="1239"/>
      <c r="AB670" s="1239"/>
      <c r="AG670" s="48"/>
    </row>
    <row r="671" spans="9:33">
      <c r="I671" s="48"/>
      <c r="Q671" s="48"/>
      <c r="V671" s="1239"/>
      <c r="W671" s="1239"/>
      <c r="X671" s="1239"/>
      <c r="Y671" s="1240"/>
      <c r="Z671" s="1239"/>
      <c r="AA671" s="1239"/>
      <c r="AB671" s="1239"/>
      <c r="AG671" s="48"/>
    </row>
    <row r="672" spans="9:33">
      <c r="I672" s="48"/>
      <c r="Q672" s="48"/>
      <c r="V672" s="1239"/>
      <c r="W672" s="1239"/>
      <c r="X672" s="1239"/>
      <c r="Y672" s="1240"/>
      <c r="Z672" s="1239"/>
      <c r="AA672" s="1239"/>
      <c r="AB672" s="1239"/>
      <c r="AG672" s="48"/>
    </row>
    <row r="673" spans="9:33">
      <c r="I673" s="48"/>
      <c r="Q673" s="48"/>
      <c r="V673" s="1239"/>
      <c r="W673" s="1239"/>
      <c r="X673" s="1239"/>
      <c r="Y673" s="1240"/>
      <c r="Z673" s="1239"/>
      <c r="AA673" s="1239"/>
      <c r="AB673" s="1239"/>
      <c r="AG673" s="48"/>
    </row>
    <row r="674" spans="9:33">
      <c r="I674" s="48"/>
      <c r="Q674" s="48"/>
      <c r="V674" s="1239"/>
      <c r="W674" s="1239"/>
      <c r="X674" s="1239"/>
      <c r="Y674" s="1240"/>
      <c r="Z674" s="1239"/>
      <c r="AA674" s="1239"/>
      <c r="AB674" s="1239"/>
      <c r="AG674" s="48"/>
    </row>
    <row r="675" spans="9:33">
      <c r="I675" s="48"/>
      <c r="Q675" s="48"/>
      <c r="V675" s="1239"/>
      <c r="W675" s="1239"/>
      <c r="X675" s="1239"/>
      <c r="Y675" s="1240"/>
      <c r="Z675" s="1239"/>
      <c r="AA675" s="1239"/>
      <c r="AB675" s="1239"/>
      <c r="AG675" s="48"/>
    </row>
    <row r="676" spans="9:33">
      <c r="I676" s="48"/>
      <c r="Q676" s="48"/>
      <c r="V676" s="1239"/>
      <c r="W676" s="1239"/>
      <c r="X676" s="1239"/>
      <c r="Y676" s="1240"/>
      <c r="Z676" s="1239"/>
      <c r="AA676" s="1239"/>
      <c r="AB676" s="1239"/>
      <c r="AG676" s="48"/>
    </row>
    <row r="677" spans="9:33">
      <c r="I677" s="48"/>
      <c r="Q677" s="48"/>
      <c r="V677" s="1239"/>
      <c r="W677" s="1239"/>
      <c r="X677" s="1239"/>
      <c r="Y677" s="1240"/>
      <c r="Z677" s="1239"/>
      <c r="AA677" s="1239"/>
      <c r="AB677" s="1239"/>
      <c r="AG677" s="48"/>
    </row>
    <row r="678" spans="9:33">
      <c r="I678" s="48"/>
      <c r="Q678" s="48"/>
      <c r="V678" s="1239"/>
      <c r="W678" s="1239"/>
      <c r="X678" s="1239"/>
      <c r="Y678" s="1240"/>
      <c r="Z678" s="1239"/>
      <c r="AA678" s="1239"/>
      <c r="AB678" s="1239"/>
      <c r="AG678" s="48"/>
    </row>
    <row r="679" spans="9:33">
      <c r="I679" s="48"/>
      <c r="Q679" s="48"/>
      <c r="V679" s="1239"/>
      <c r="W679" s="1239"/>
      <c r="X679" s="1239"/>
      <c r="Y679" s="1240"/>
      <c r="Z679" s="1239"/>
      <c r="AA679" s="1239"/>
      <c r="AB679" s="1239"/>
      <c r="AG679" s="48"/>
    </row>
    <row r="680" spans="9:33">
      <c r="I680" s="48"/>
      <c r="Q680" s="48"/>
      <c r="V680" s="1239"/>
      <c r="W680" s="1239"/>
      <c r="X680" s="1239"/>
      <c r="Y680" s="1240"/>
      <c r="Z680" s="1239"/>
      <c r="AA680" s="1239"/>
      <c r="AB680" s="1239"/>
      <c r="AG680" s="48"/>
    </row>
    <row r="681" spans="9:33">
      <c r="I681" s="48"/>
      <c r="Q681" s="48"/>
      <c r="V681" s="1239"/>
      <c r="W681" s="1239"/>
      <c r="X681" s="1239"/>
      <c r="Y681" s="1240"/>
      <c r="Z681" s="1239"/>
      <c r="AA681" s="1239"/>
      <c r="AB681" s="1239"/>
      <c r="AG681" s="48"/>
    </row>
    <row r="682" spans="9:33">
      <c r="I682" s="48"/>
      <c r="Q682" s="48"/>
      <c r="V682" s="1239"/>
      <c r="W682" s="1239"/>
      <c r="X682" s="1239"/>
      <c r="Y682" s="1240"/>
      <c r="Z682" s="1239"/>
      <c r="AA682" s="1239"/>
      <c r="AB682" s="1239"/>
      <c r="AG682" s="48"/>
    </row>
    <row r="683" spans="9:33">
      <c r="I683" s="48"/>
      <c r="Q683" s="48"/>
      <c r="V683" s="1239"/>
      <c r="W683" s="1239"/>
      <c r="X683" s="1239"/>
      <c r="Y683" s="1240"/>
      <c r="Z683" s="1239"/>
      <c r="AA683" s="1239"/>
      <c r="AB683" s="1239"/>
      <c r="AG683" s="48"/>
    </row>
    <row r="684" spans="9:33">
      <c r="I684" s="48"/>
      <c r="Q684" s="48"/>
      <c r="V684" s="1239"/>
      <c r="W684" s="1239"/>
      <c r="X684" s="1239"/>
      <c r="Y684" s="1240"/>
      <c r="Z684" s="1239"/>
      <c r="AA684" s="1239"/>
      <c r="AB684" s="1239"/>
      <c r="AG684" s="48"/>
    </row>
    <row r="685" spans="9:33">
      <c r="I685" s="48"/>
      <c r="Q685" s="48"/>
      <c r="V685" s="1239"/>
      <c r="W685" s="1239"/>
      <c r="X685" s="1239"/>
      <c r="Y685" s="1240"/>
      <c r="Z685" s="1239"/>
      <c r="AA685" s="1239"/>
      <c r="AB685" s="1239"/>
      <c r="AG685" s="48"/>
    </row>
    <row r="686" spans="9:33">
      <c r="I686" s="48"/>
      <c r="Q686" s="48"/>
      <c r="V686" s="1239"/>
      <c r="W686" s="1239"/>
      <c r="X686" s="1239"/>
      <c r="Y686" s="1240"/>
      <c r="Z686" s="1239"/>
      <c r="AA686" s="1239"/>
      <c r="AB686" s="1239"/>
      <c r="AG686" s="48"/>
    </row>
    <row r="687" spans="9:33">
      <c r="I687" s="48"/>
      <c r="Q687" s="48"/>
      <c r="V687" s="1239"/>
      <c r="W687" s="1239"/>
      <c r="X687" s="1239"/>
      <c r="Y687" s="1240"/>
      <c r="Z687" s="1239"/>
      <c r="AA687" s="1239"/>
      <c r="AB687" s="1239"/>
      <c r="AG687" s="48"/>
    </row>
    <row r="688" spans="9:33">
      <c r="I688" s="48"/>
      <c r="Q688" s="48"/>
      <c r="V688" s="1239"/>
      <c r="W688" s="1239"/>
      <c r="X688" s="1239"/>
      <c r="Y688" s="1240"/>
      <c r="Z688" s="1239"/>
      <c r="AA688" s="1239"/>
      <c r="AB688" s="1239"/>
      <c r="AG688" s="48"/>
    </row>
    <row r="689" spans="9:33">
      <c r="I689" s="48"/>
      <c r="Q689" s="48"/>
      <c r="V689" s="1239"/>
      <c r="W689" s="1239"/>
      <c r="X689" s="1239"/>
      <c r="Y689" s="1240"/>
      <c r="Z689" s="1239"/>
      <c r="AA689" s="1239"/>
      <c r="AB689" s="1239"/>
      <c r="AG689" s="48"/>
    </row>
    <row r="690" spans="9:33">
      <c r="I690" s="48"/>
      <c r="Q690" s="48"/>
      <c r="V690" s="1239"/>
      <c r="W690" s="1239"/>
      <c r="X690" s="1239"/>
      <c r="Y690" s="1240"/>
      <c r="Z690" s="1239"/>
      <c r="AA690" s="1239"/>
      <c r="AB690" s="1239"/>
      <c r="AG690" s="48"/>
    </row>
    <row r="691" spans="9:33">
      <c r="I691" s="48"/>
      <c r="Q691" s="48"/>
      <c r="V691" s="1239"/>
      <c r="W691" s="1239"/>
      <c r="X691" s="1239"/>
      <c r="Y691" s="1240"/>
      <c r="Z691" s="1239"/>
      <c r="AA691" s="1239"/>
      <c r="AB691" s="1239"/>
      <c r="AG691" s="48"/>
    </row>
    <row r="692" spans="9:33">
      <c r="I692" s="48"/>
      <c r="Q692" s="48"/>
      <c r="V692" s="1239"/>
      <c r="W692" s="1239"/>
      <c r="X692" s="1239"/>
      <c r="Y692" s="1240"/>
      <c r="Z692" s="1239"/>
      <c r="AA692" s="1239"/>
      <c r="AB692" s="1239"/>
      <c r="AG692" s="48"/>
    </row>
    <row r="693" spans="9:33">
      <c r="I693" s="48"/>
      <c r="Q693" s="48"/>
      <c r="V693" s="1239"/>
      <c r="W693" s="1239"/>
      <c r="X693" s="1239"/>
      <c r="Y693" s="1240"/>
      <c r="Z693" s="1239"/>
      <c r="AA693" s="1239"/>
      <c r="AB693" s="1239"/>
      <c r="AG693" s="48"/>
    </row>
    <row r="694" spans="9:33">
      <c r="I694" s="48"/>
      <c r="Q694" s="48"/>
      <c r="V694" s="1239"/>
      <c r="W694" s="1239"/>
      <c r="X694" s="1239"/>
      <c r="Y694" s="1240"/>
      <c r="Z694" s="1239"/>
      <c r="AA694" s="1239"/>
      <c r="AB694" s="1239"/>
      <c r="AG694" s="48"/>
    </row>
    <row r="695" spans="9:33">
      <c r="I695" s="48"/>
      <c r="Q695" s="48"/>
      <c r="V695" s="1239"/>
      <c r="W695" s="1239"/>
      <c r="X695" s="1239"/>
      <c r="Y695" s="1240"/>
      <c r="Z695" s="1239"/>
      <c r="AA695" s="1239"/>
      <c r="AB695" s="1239"/>
      <c r="AG695" s="48"/>
    </row>
    <row r="696" spans="9:33">
      <c r="I696" s="48"/>
      <c r="Q696" s="48"/>
      <c r="V696" s="1239"/>
      <c r="W696" s="1239"/>
      <c r="X696" s="1239"/>
      <c r="Y696" s="1240"/>
      <c r="Z696" s="1239"/>
      <c r="AA696" s="1239"/>
      <c r="AB696" s="1239"/>
      <c r="AG696" s="48"/>
    </row>
    <row r="697" spans="9:33">
      <c r="I697" s="48"/>
      <c r="Q697" s="48"/>
      <c r="V697" s="1239"/>
      <c r="W697" s="1239"/>
      <c r="X697" s="1239"/>
      <c r="Y697" s="1240"/>
      <c r="Z697" s="1239"/>
      <c r="AA697" s="1239"/>
      <c r="AB697" s="1239"/>
      <c r="AG697" s="48"/>
    </row>
    <row r="698" spans="9:33">
      <c r="I698" s="48"/>
      <c r="Q698" s="48"/>
      <c r="V698" s="1239"/>
      <c r="W698" s="1239"/>
      <c r="X698" s="1239"/>
      <c r="Y698" s="1240"/>
      <c r="Z698" s="1239"/>
      <c r="AA698" s="1239"/>
      <c r="AB698" s="1239"/>
      <c r="AG698" s="48"/>
    </row>
    <row r="699" spans="9:33">
      <c r="I699" s="48"/>
      <c r="Q699" s="48"/>
      <c r="V699" s="1239"/>
      <c r="W699" s="1239"/>
      <c r="X699" s="1239"/>
      <c r="Y699" s="1240"/>
      <c r="Z699" s="1239"/>
      <c r="AA699" s="1239"/>
      <c r="AB699" s="1239"/>
      <c r="AG699" s="48"/>
    </row>
    <row r="700" spans="9:33">
      <c r="I700" s="48"/>
      <c r="Q700" s="48"/>
      <c r="V700" s="1239"/>
      <c r="W700" s="1239"/>
      <c r="X700" s="1239"/>
      <c r="Y700" s="1240"/>
      <c r="Z700" s="1239"/>
      <c r="AA700" s="1239"/>
      <c r="AB700" s="1239"/>
      <c r="AG700" s="48"/>
    </row>
    <row r="701" spans="9:33">
      <c r="I701" s="48"/>
      <c r="Q701" s="48"/>
      <c r="V701" s="1239"/>
      <c r="W701" s="1239"/>
      <c r="X701" s="1239"/>
      <c r="Y701" s="1240"/>
      <c r="Z701" s="1239"/>
      <c r="AA701" s="1239"/>
      <c r="AB701" s="1239"/>
      <c r="AG701" s="48"/>
    </row>
    <row r="702" spans="9:33">
      <c r="I702" s="48"/>
      <c r="Q702" s="48"/>
      <c r="V702" s="1239"/>
      <c r="W702" s="1239"/>
      <c r="X702" s="1239"/>
      <c r="Y702" s="1240"/>
      <c r="Z702" s="1239"/>
      <c r="AA702" s="1239"/>
      <c r="AB702" s="1239"/>
      <c r="AG702" s="48"/>
    </row>
    <row r="703" spans="9:33">
      <c r="I703" s="48"/>
      <c r="Q703" s="48"/>
      <c r="V703" s="1239"/>
      <c r="W703" s="1239"/>
      <c r="X703" s="1239"/>
      <c r="Y703" s="1240"/>
      <c r="Z703" s="1239"/>
      <c r="AA703" s="1239"/>
      <c r="AB703" s="1239"/>
      <c r="AG703" s="48"/>
    </row>
    <row r="704" spans="9:33">
      <c r="I704" s="48"/>
      <c r="Q704" s="48"/>
      <c r="V704" s="1239"/>
      <c r="W704" s="1239"/>
      <c r="X704" s="1239"/>
      <c r="Y704" s="1240"/>
      <c r="Z704" s="1239"/>
      <c r="AA704" s="1239"/>
      <c r="AB704" s="1239"/>
      <c r="AG704" s="48"/>
    </row>
    <row r="705" spans="9:33">
      <c r="I705" s="48"/>
      <c r="Q705" s="48"/>
      <c r="V705" s="1239"/>
      <c r="W705" s="1239"/>
      <c r="X705" s="1239"/>
      <c r="Y705" s="1240"/>
      <c r="Z705" s="1239"/>
      <c r="AA705" s="1239"/>
      <c r="AB705" s="1239"/>
      <c r="AG705" s="48"/>
    </row>
    <row r="706" spans="9:33">
      <c r="I706" s="48"/>
      <c r="Q706" s="48"/>
      <c r="V706" s="1239"/>
      <c r="W706" s="1239"/>
      <c r="X706" s="1239"/>
      <c r="Y706" s="1240"/>
      <c r="Z706" s="1239"/>
      <c r="AA706" s="1239"/>
      <c r="AB706" s="1239"/>
      <c r="AG706" s="48"/>
    </row>
    <row r="707" spans="9:33">
      <c r="I707" s="48"/>
      <c r="Q707" s="48"/>
      <c r="V707" s="1239"/>
      <c r="W707" s="1239"/>
      <c r="X707" s="1239"/>
      <c r="Y707" s="1240"/>
      <c r="Z707" s="1239"/>
      <c r="AA707" s="1239"/>
      <c r="AB707" s="1239"/>
      <c r="AG707" s="48"/>
    </row>
    <row r="708" spans="9:33">
      <c r="I708" s="48"/>
      <c r="Q708" s="48"/>
      <c r="V708" s="1239"/>
      <c r="W708" s="1239"/>
      <c r="X708" s="1239"/>
      <c r="Y708" s="1240"/>
      <c r="Z708" s="1239"/>
      <c r="AA708" s="1239"/>
      <c r="AB708" s="1239"/>
      <c r="AG708" s="48"/>
    </row>
    <row r="709" spans="9:33">
      <c r="I709" s="48"/>
      <c r="Q709" s="48"/>
      <c r="V709" s="1239"/>
      <c r="W709" s="1239"/>
      <c r="X709" s="1239"/>
      <c r="Y709" s="1240"/>
      <c r="Z709" s="1239"/>
      <c r="AA709" s="1239"/>
      <c r="AB709" s="1239"/>
      <c r="AG709" s="48"/>
    </row>
    <row r="710" spans="9:33">
      <c r="I710" s="48"/>
      <c r="Q710" s="48"/>
      <c r="V710" s="1239"/>
      <c r="W710" s="1239"/>
      <c r="X710" s="1239"/>
      <c r="Y710" s="1240"/>
      <c r="Z710" s="1239"/>
      <c r="AA710" s="1239"/>
      <c r="AB710" s="1239"/>
      <c r="AG710" s="48"/>
    </row>
    <row r="711" spans="9:33">
      <c r="I711" s="48"/>
      <c r="Q711" s="48"/>
      <c r="V711" s="1239"/>
      <c r="W711" s="1239"/>
      <c r="X711" s="1239"/>
      <c r="Y711" s="1240"/>
      <c r="Z711" s="1239"/>
      <c r="AA711" s="1239"/>
      <c r="AB711" s="1239"/>
      <c r="AG711" s="48"/>
    </row>
    <row r="712" spans="9:33">
      <c r="I712" s="48"/>
      <c r="Q712" s="48"/>
      <c r="V712" s="1239"/>
      <c r="W712" s="1239"/>
      <c r="X712" s="1239"/>
      <c r="Y712" s="1240"/>
      <c r="Z712" s="1239"/>
      <c r="AA712" s="1239"/>
      <c r="AB712" s="1239"/>
      <c r="AG712" s="48"/>
    </row>
    <row r="713" spans="9:33">
      <c r="I713" s="48"/>
      <c r="Q713" s="48"/>
      <c r="V713" s="1239"/>
      <c r="W713" s="1239"/>
      <c r="X713" s="1239"/>
      <c r="Y713" s="1240"/>
      <c r="Z713" s="1239"/>
      <c r="AA713" s="1239"/>
      <c r="AB713" s="1239"/>
      <c r="AG713" s="48"/>
    </row>
    <row r="714" spans="9:33">
      <c r="I714" s="48"/>
      <c r="Q714" s="48"/>
      <c r="V714" s="1239"/>
      <c r="W714" s="1239"/>
      <c r="X714" s="1239"/>
      <c r="Y714" s="1240"/>
      <c r="Z714" s="1239"/>
      <c r="AA714" s="1239"/>
      <c r="AB714" s="1239"/>
      <c r="AG714" s="48"/>
    </row>
    <row r="715" spans="9:33">
      <c r="I715" s="48"/>
      <c r="Q715" s="48"/>
      <c r="V715" s="1239"/>
      <c r="W715" s="1239"/>
      <c r="X715" s="1239"/>
      <c r="Y715" s="1240"/>
      <c r="Z715" s="1239"/>
      <c r="AA715" s="1239"/>
      <c r="AB715" s="1239"/>
      <c r="AG715" s="48"/>
    </row>
    <row r="716" spans="9:33">
      <c r="I716" s="48"/>
      <c r="Q716" s="48"/>
      <c r="V716" s="1239"/>
      <c r="W716" s="1239"/>
      <c r="X716" s="1239"/>
      <c r="Y716" s="1240"/>
      <c r="Z716" s="1239"/>
      <c r="AA716" s="1239"/>
      <c r="AB716" s="1239"/>
      <c r="AG716" s="48"/>
    </row>
    <row r="717" spans="9:33">
      <c r="I717" s="48"/>
      <c r="Q717" s="48"/>
      <c r="V717" s="1239"/>
      <c r="W717" s="1239"/>
      <c r="X717" s="1239"/>
      <c r="Y717" s="1240"/>
      <c r="Z717" s="1239"/>
      <c r="AA717" s="1239"/>
      <c r="AB717" s="1239"/>
      <c r="AG717" s="48"/>
    </row>
    <row r="718" spans="9:33">
      <c r="I718" s="48"/>
      <c r="Q718" s="48"/>
      <c r="V718" s="1239"/>
      <c r="W718" s="1239"/>
      <c r="X718" s="1239"/>
      <c r="Y718" s="1240"/>
      <c r="Z718" s="1239"/>
      <c r="AA718" s="1239"/>
      <c r="AB718" s="1239"/>
      <c r="AG718" s="48"/>
    </row>
    <row r="719" spans="9:33">
      <c r="I719" s="48"/>
      <c r="Q719" s="48"/>
      <c r="V719" s="1239"/>
      <c r="W719" s="1239"/>
      <c r="X719" s="1239"/>
      <c r="Y719" s="1240"/>
      <c r="Z719" s="1239"/>
      <c r="AA719" s="1239"/>
      <c r="AB719" s="1239"/>
      <c r="AG719" s="48"/>
    </row>
    <row r="720" spans="9:33">
      <c r="I720" s="48"/>
      <c r="Q720" s="48"/>
      <c r="V720" s="1239"/>
      <c r="W720" s="1239"/>
      <c r="X720" s="1239"/>
      <c r="Y720" s="1240"/>
      <c r="Z720" s="1239"/>
      <c r="AA720" s="1239"/>
      <c r="AB720" s="1239"/>
      <c r="AG720" s="48"/>
    </row>
    <row r="721" spans="9:33">
      <c r="I721" s="48"/>
      <c r="Q721" s="48"/>
      <c r="V721" s="1239"/>
      <c r="W721" s="1239"/>
      <c r="X721" s="1239"/>
      <c r="Y721" s="1240"/>
      <c r="Z721" s="1239"/>
      <c r="AA721" s="1239"/>
      <c r="AB721" s="1239"/>
      <c r="AG721" s="48"/>
    </row>
    <row r="722" spans="9:33">
      <c r="I722" s="48"/>
      <c r="Q722" s="48"/>
      <c r="V722" s="1239"/>
      <c r="W722" s="1239"/>
      <c r="X722" s="1239"/>
      <c r="Y722" s="1240"/>
      <c r="Z722" s="1239"/>
      <c r="AA722" s="1239"/>
      <c r="AB722" s="1239"/>
      <c r="AG722" s="48"/>
    </row>
    <row r="723" spans="9:33">
      <c r="I723" s="48"/>
      <c r="Q723" s="48"/>
      <c r="V723" s="1239"/>
      <c r="W723" s="1239"/>
      <c r="X723" s="1239"/>
      <c r="Y723" s="1240"/>
      <c r="Z723" s="1239"/>
      <c r="AA723" s="1239"/>
      <c r="AB723" s="1239"/>
      <c r="AG723" s="48"/>
    </row>
    <row r="724" spans="9:33">
      <c r="I724" s="48"/>
      <c r="Q724" s="48"/>
      <c r="V724" s="1239"/>
      <c r="W724" s="1239"/>
      <c r="X724" s="1239"/>
      <c r="Y724" s="1240"/>
      <c r="Z724" s="1239"/>
      <c r="AA724" s="1239"/>
      <c r="AB724" s="1239"/>
      <c r="AG724" s="48"/>
    </row>
    <row r="725" spans="9:33">
      <c r="I725" s="48"/>
      <c r="Q725" s="48"/>
      <c r="V725" s="1239"/>
      <c r="W725" s="1239"/>
      <c r="X725" s="1239"/>
      <c r="Y725" s="1240"/>
      <c r="Z725" s="1239"/>
      <c r="AA725" s="1239"/>
      <c r="AB725" s="1239"/>
      <c r="AG725" s="48"/>
    </row>
    <row r="726" spans="9:33">
      <c r="I726" s="48"/>
      <c r="Q726" s="48"/>
      <c r="V726" s="1239"/>
      <c r="W726" s="1239"/>
      <c r="X726" s="1239"/>
      <c r="Y726" s="1240"/>
      <c r="Z726" s="1239"/>
      <c r="AA726" s="1239"/>
      <c r="AB726" s="1239"/>
      <c r="AG726" s="48"/>
    </row>
    <row r="727" spans="9:33">
      <c r="I727" s="48"/>
      <c r="Q727" s="48"/>
      <c r="V727" s="1239"/>
      <c r="W727" s="1239"/>
      <c r="X727" s="1239"/>
      <c r="Y727" s="1240"/>
      <c r="Z727" s="1239"/>
      <c r="AA727" s="1239"/>
      <c r="AB727" s="1239"/>
      <c r="AG727" s="48"/>
    </row>
    <row r="728" spans="9:33">
      <c r="I728" s="48"/>
      <c r="Q728" s="48"/>
      <c r="V728" s="1239"/>
      <c r="W728" s="1239"/>
      <c r="X728" s="1239"/>
      <c r="Y728" s="1240"/>
      <c r="Z728" s="1239"/>
      <c r="AA728" s="1239"/>
      <c r="AB728" s="1239"/>
      <c r="AG728" s="48"/>
    </row>
    <row r="729" spans="9:33">
      <c r="I729" s="48"/>
      <c r="Q729" s="48"/>
      <c r="V729" s="1239"/>
      <c r="W729" s="1239"/>
      <c r="X729" s="1239"/>
      <c r="Y729" s="1240"/>
      <c r="Z729" s="1239"/>
      <c r="AA729" s="1239"/>
      <c r="AB729" s="1239"/>
      <c r="AG729" s="48"/>
    </row>
    <row r="730" spans="9:33">
      <c r="I730" s="48"/>
      <c r="Q730" s="48"/>
      <c r="V730" s="1239"/>
      <c r="W730" s="1239"/>
      <c r="X730" s="1239"/>
      <c r="Y730" s="1240"/>
      <c r="Z730" s="1239"/>
      <c r="AA730" s="1239"/>
      <c r="AB730" s="1239"/>
      <c r="AG730" s="48"/>
    </row>
    <row r="731" spans="9:33">
      <c r="I731" s="48"/>
      <c r="Q731" s="48"/>
      <c r="V731" s="1239"/>
      <c r="W731" s="1239"/>
      <c r="X731" s="1239"/>
      <c r="Y731" s="1240"/>
      <c r="Z731" s="1239"/>
      <c r="AA731" s="1239"/>
      <c r="AB731" s="1239"/>
      <c r="AG731" s="48"/>
    </row>
    <row r="732" spans="9:33">
      <c r="I732" s="48"/>
      <c r="Q732" s="48"/>
      <c r="V732" s="1239"/>
      <c r="W732" s="1239"/>
      <c r="X732" s="1239"/>
      <c r="Y732" s="1240"/>
      <c r="Z732" s="1239"/>
      <c r="AA732" s="1239"/>
      <c r="AB732" s="1239"/>
      <c r="AG732" s="48"/>
    </row>
    <row r="733" spans="9:33">
      <c r="I733" s="48"/>
      <c r="Q733" s="48"/>
      <c r="V733" s="1239"/>
      <c r="W733" s="1239"/>
      <c r="X733" s="1239"/>
      <c r="Y733" s="1240"/>
      <c r="Z733" s="1239"/>
      <c r="AA733" s="1239"/>
      <c r="AB733" s="1239"/>
      <c r="AG733" s="48"/>
    </row>
    <row r="734" spans="9:33">
      <c r="I734" s="48"/>
      <c r="Q734" s="48"/>
      <c r="V734" s="1239"/>
      <c r="W734" s="1239"/>
      <c r="X734" s="1239"/>
      <c r="Y734" s="1240"/>
      <c r="Z734" s="1239"/>
      <c r="AA734" s="1239"/>
      <c r="AB734" s="1239"/>
      <c r="AG734" s="48"/>
    </row>
    <row r="735" spans="9:33">
      <c r="I735" s="48"/>
      <c r="Q735" s="48"/>
      <c r="V735" s="1239"/>
      <c r="W735" s="1239"/>
      <c r="X735" s="1239"/>
      <c r="Y735" s="1240"/>
      <c r="Z735" s="1239"/>
      <c r="AA735" s="1239"/>
      <c r="AB735" s="1239"/>
      <c r="AG735" s="48"/>
    </row>
    <row r="736" spans="9:33">
      <c r="I736" s="48"/>
      <c r="Q736" s="48"/>
      <c r="V736" s="1239"/>
      <c r="W736" s="1239"/>
      <c r="X736" s="1239"/>
      <c r="Y736" s="1240"/>
      <c r="Z736" s="1239"/>
      <c r="AA736" s="1239"/>
      <c r="AB736" s="1239"/>
      <c r="AG736" s="48"/>
    </row>
    <row r="737" spans="9:33">
      <c r="I737" s="48"/>
      <c r="Q737" s="48"/>
      <c r="V737" s="1239"/>
      <c r="W737" s="1239"/>
      <c r="X737" s="1239"/>
      <c r="Y737" s="1240"/>
      <c r="Z737" s="1239"/>
      <c r="AA737" s="1239"/>
      <c r="AB737" s="1239"/>
      <c r="AG737" s="48"/>
    </row>
    <row r="738" spans="9:33">
      <c r="I738" s="48"/>
      <c r="Q738" s="48"/>
      <c r="V738" s="1239"/>
      <c r="W738" s="1239"/>
      <c r="X738" s="1239"/>
      <c r="Y738" s="1240"/>
      <c r="Z738" s="1239"/>
      <c r="AA738" s="1239"/>
      <c r="AB738" s="1239"/>
      <c r="AG738" s="48"/>
    </row>
    <row r="739" spans="9:33">
      <c r="I739" s="48"/>
      <c r="Q739" s="48"/>
      <c r="V739" s="1239"/>
      <c r="W739" s="1239"/>
      <c r="X739" s="1239"/>
      <c r="Y739" s="1240"/>
      <c r="Z739" s="1239"/>
      <c r="AA739" s="1239"/>
      <c r="AB739" s="1239"/>
      <c r="AG739" s="48"/>
    </row>
    <row r="740" spans="9:33">
      <c r="I740" s="48"/>
      <c r="Q740" s="48"/>
      <c r="V740" s="1239"/>
      <c r="W740" s="1239"/>
      <c r="X740" s="1239"/>
      <c r="Y740" s="1240"/>
      <c r="Z740" s="1239"/>
      <c r="AA740" s="1239"/>
      <c r="AB740" s="1239"/>
      <c r="AG740" s="48"/>
    </row>
    <row r="741" spans="9:33">
      <c r="I741" s="48"/>
      <c r="Q741" s="48"/>
      <c r="V741" s="1239"/>
      <c r="W741" s="1239"/>
      <c r="X741" s="1239"/>
      <c r="Y741" s="1240"/>
      <c r="Z741" s="1239"/>
      <c r="AA741" s="1239"/>
      <c r="AB741" s="1239"/>
      <c r="AG741" s="48"/>
    </row>
    <row r="742" spans="9:33">
      <c r="I742" s="48"/>
      <c r="Q742" s="48"/>
      <c r="V742" s="1239"/>
      <c r="W742" s="1239"/>
      <c r="X742" s="1239"/>
      <c r="Y742" s="1240"/>
      <c r="Z742" s="1239"/>
      <c r="AA742" s="1239"/>
      <c r="AB742" s="1239"/>
      <c r="AG742" s="48"/>
    </row>
    <row r="743" spans="9:33">
      <c r="I743" s="48"/>
      <c r="Q743" s="48"/>
      <c r="V743" s="1239"/>
      <c r="W743" s="1239"/>
      <c r="X743" s="1239"/>
      <c r="Y743" s="1240"/>
      <c r="Z743" s="1239"/>
      <c r="AA743" s="1239"/>
      <c r="AB743" s="1239"/>
      <c r="AG743" s="48"/>
    </row>
    <row r="744" spans="9:33">
      <c r="I744" s="48"/>
      <c r="Q744" s="48"/>
      <c r="V744" s="1239"/>
      <c r="W744" s="1239"/>
      <c r="X744" s="1239"/>
      <c r="Y744" s="1240"/>
      <c r="Z744" s="1239"/>
      <c r="AA744" s="1239"/>
      <c r="AB744" s="1239"/>
      <c r="AG744" s="48"/>
    </row>
    <row r="745" spans="9:33">
      <c r="I745" s="48"/>
      <c r="Q745" s="48"/>
      <c r="V745" s="1239"/>
      <c r="W745" s="1239"/>
      <c r="X745" s="1239"/>
      <c r="Y745" s="1240"/>
      <c r="Z745" s="1239"/>
      <c r="AA745" s="1239"/>
      <c r="AB745" s="1239"/>
      <c r="AG745" s="48"/>
    </row>
    <row r="746" spans="9:33">
      <c r="I746" s="48"/>
      <c r="Q746" s="48"/>
      <c r="V746" s="1239"/>
      <c r="W746" s="1239"/>
      <c r="X746" s="1239"/>
      <c r="Y746" s="1240"/>
      <c r="Z746" s="1239"/>
      <c r="AA746" s="1239"/>
      <c r="AB746" s="1239"/>
      <c r="AG746" s="48"/>
    </row>
    <row r="747" spans="9:33">
      <c r="I747" s="48"/>
      <c r="Q747" s="48"/>
      <c r="V747" s="1239"/>
      <c r="W747" s="1239"/>
      <c r="X747" s="1239"/>
      <c r="Y747" s="1240"/>
      <c r="Z747" s="1239"/>
      <c r="AA747" s="1239"/>
      <c r="AB747" s="1239"/>
      <c r="AG747" s="48"/>
    </row>
    <row r="748" spans="9:33">
      <c r="I748" s="48"/>
      <c r="Q748" s="48"/>
      <c r="V748" s="1239"/>
      <c r="W748" s="1239"/>
      <c r="X748" s="1239"/>
      <c r="Y748" s="1240"/>
      <c r="Z748" s="1239"/>
      <c r="AA748" s="1239"/>
      <c r="AB748" s="1239"/>
      <c r="AG748" s="48"/>
    </row>
    <row r="749" spans="9:33">
      <c r="I749" s="48"/>
      <c r="Q749" s="48"/>
      <c r="V749" s="1239"/>
      <c r="W749" s="1239"/>
      <c r="X749" s="1239"/>
      <c r="Y749" s="1240"/>
      <c r="Z749" s="1239"/>
      <c r="AA749" s="1239"/>
      <c r="AB749" s="1239"/>
      <c r="AG749" s="48"/>
    </row>
    <row r="750" spans="9:33">
      <c r="I750" s="48"/>
      <c r="Q750" s="48"/>
      <c r="V750" s="1239"/>
      <c r="W750" s="1239"/>
      <c r="X750" s="1239"/>
      <c r="Y750" s="1240"/>
      <c r="Z750" s="1239"/>
      <c r="AA750" s="1239"/>
      <c r="AB750" s="1239"/>
      <c r="AG750" s="48"/>
    </row>
    <row r="751" spans="9:33">
      <c r="I751" s="48"/>
      <c r="Q751" s="48"/>
      <c r="V751" s="1239"/>
      <c r="W751" s="1239"/>
      <c r="X751" s="1239"/>
      <c r="Y751" s="1240"/>
      <c r="Z751" s="1239"/>
      <c r="AA751" s="1239"/>
      <c r="AB751" s="1239"/>
      <c r="AG751" s="48"/>
    </row>
    <row r="752" spans="9:33">
      <c r="I752" s="48"/>
      <c r="Q752" s="48"/>
      <c r="V752" s="1239"/>
      <c r="W752" s="1239"/>
      <c r="X752" s="1239"/>
      <c r="Y752" s="1240"/>
      <c r="Z752" s="1239"/>
      <c r="AA752" s="1239"/>
      <c r="AB752" s="1239"/>
      <c r="AG752" s="48"/>
    </row>
    <row r="753" spans="9:33">
      <c r="I753" s="48"/>
      <c r="Q753" s="48"/>
      <c r="V753" s="1239"/>
      <c r="W753" s="1239"/>
      <c r="X753" s="1239"/>
      <c r="Y753" s="1240"/>
      <c r="Z753" s="1239"/>
      <c r="AA753" s="1239"/>
      <c r="AB753" s="1239"/>
      <c r="AG753" s="48"/>
    </row>
    <row r="754" spans="9:33">
      <c r="I754" s="48"/>
      <c r="Q754" s="48"/>
      <c r="V754" s="1239"/>
      <c r="W754" s="1239"/>
      <c r="X754" s="1239"/>
      <c r="Y754" s="1240"/>
      <c r="Z754" s="1239"/>
      <c r="AA754" s="1239"/>
      <c r="AB754" s="1239"/>
      <c r="AG754" s="48"/>
    </row>
    <row r="755" spans="9:33">
      <c r="I755" s="48"/>
      <c r="Q755" s="48"/>
      <c r="V755" s="1239"/>
      <c r="W755" s="1239"/>
      <c r="X755" s="1239"/>
      <c r="Y755" s="1240"/>
      <c r="Z755" s="1239"/>
      <c r="AA755" s="1239"/>
      <c r="AB755" s="1239"/>
      <c r="AG755" s="48"/>
    </row>
    <row r="756" spans="9:33">
      <c r="I756" s="48"/>
      <c r="Q756" s="48"/>
      <c r="V756" s="1239"/>
      <c r="W756" s="1239"/>
      <c r="X756" s="1239"/>
      <c r="Y756" s="1240"/>
      <c r="Z756" s="1239"/>
      <c r="AA756" s="1239"/>
      <c r="AB756" s="1239"/>
      <c r="AG756" s="48"/>
    </row>
    <row r="757" spans="9:33">
      <c r="I757" s="48"/>
      <c r="Q757" s="48"/>
      <c r="V757" s="1239"/>
      <c r="W757" s="1239"/>
      <c r="X757" s="1239"/>
      <c r="Y757" s="1240"/>
      <c r="Z757" s="1239"/>
      <c r="AA757" s="1239"/>
      <c r="AB757" s="1239"/>
      <c r="AG757" s="48"/>
    </row>
    <row r="758" spans="9:33">
      <c r="I758" s="48"/>
      <c r="Q758" s="48"/>
      <c r="V758" s="1239"/>
      <c r="W758" s="1239"/>
      <c r="X758" s="1239"/>
      <c r="Y758" s="1240"/>
      <c r="Z758" s="1239"/>
      <c r="AA758" s="1239"/>
      <c r="AB758" s="1239"/>
      <c r="AG758" s="48"/>
    </row>
    <row r="759" spans="9:33">
      <c r="I759" s="48"/>
      <c r="Q759" s="48"/>
      <c r="V759" s="1239"/>
      <c r="W759" s="1239"/>
      <c r="X759" s="1239"/>
      <c r="Y759" s="1240"/>
      <c r="Z759" s="1239"/>
      <c r="AA759" s="1239"/>
      <c r="AB759" s="1239"/>
      <c r="AG759" s="48"/>
    </row>
    <row r="760" spans="9:33">
      <c r="I760" s="48"/>
      <c r="Q760" s="48"/>
      <c r="V760" s="1239"/>
      <c r="W760" s="1239"/>
      <c r="X760" s="1239"/>
      <c r="Y760" s="1240"/>
      <c r="Z760" s="1239"/>
      <c r="AA760" s="1239"/>
      <c r="AB760" s="1239"/>
      <c r="AG760" s="48"/>
    </row>
    <row r="761" spans="9:33">
      <c r="I761" s="48"/>
      <c r="Q761" s="48"/>
      <c r="V761" s="1239"/>
      <c r="W761" s="1239"/>
      <c r="X761" s="1239"/>
      <c r="Y761" s="1240"/>
      <c r="Z761" s="1239"/>
      <c r="AA761" s="1239"/>
      <c r="AB761" s="1239"/>
      <c r="AG761" s="48"/>
    </row>
    <row r="762" spans="9:33">
      <c r="I762" s="48"/>
      <c r="Q762" s="48"/>
      <c r="V762" s="1239"/>
      <c r="W762" s="1239"/>
      <c r="X762" s="1239"/>
      <c r="Y762" s="1240"/>
      <c r="Z762" s="1239"/>
      <c r="AA762" s="1239"/>
      <c r="AB762" s="1239"/>
      <c r="AG762" s="48"/>
    </row>
    <row r="763" spans="9:33">
      <c r="I763" s="48"/>
      <c r="Q763" s="48"/>
      <c r="V763" s="1239"/>
      <c r="W763" s="1239"/>
      <c r="X763" s="1239"/>
      <c r="Y763" s="1240"/>
      <c r="Z763" s="1239"/>
      <c r="AA763" s="1239"/>
      <c r="AB763" s="1239"/>
      <c r="AG763" s="48"/>
    </row>
    <row r="764" spans="9:33">
      <c r="I764" s="48"/>
      <c r="Q764" s="48"/>
      <c r="V764" s="1239"/>
      <c r="W764" s="1239"/>
      <c r="X764" s="1239"/>
      <c r="Y764" s="1240"/>
      <c r="Z764" s="1239"/>
      <c r="AA764" s="1239"/>
      <c r="AB764" s="1239"/>
      <c r="AG764" s="48"/>
    </row>
    <row r="765" spans="9:33">
      <c r="I765" s="48"/>
      <c r="Q765" s="48"/>
      <c r="V765" s="1239"/>
      <c r="W765" s="1239"/>
      <c r="X765" s="1239"/>
      <c r="Y765" s="1240"/>
      <c r="Z765" s="1239"/>
      <c r="AA765" s="1239"/>
      <c r="AB765" s="1239"/>
      <c r="AG765" s="48"/>
    </row>
    <row r="766" spans="9:33">
      <c r="I766" s="48"/>
      <c r="Q766" s="48"/>
      <c r="V766" s="1239"/>
      <c r="W766" s="1239"/>
      <c r="X766" s="1239"/>
      <c r="Y766" s="1240"/>
      <c r="Z766" s="1239"/>
      <c r="AA766" s="1239"/>
      <c r="AB766" s="1239"/>
      <c r="AG766" s="48"/>
    </row>
    <row r="767" spans="9:33">
      <c r="I767" s="48"/>
      <c r="Q767" s="48"/>
      <c r="V767" s="1239"/>
      <c r="W767" s="1239"/>
      <c r="X767" s="1239"/>
      <c r="Y767" s="1240"/>
      <c r="Z767" s="1239"/>
      <c r="AA767" s="1239"/>
      <c r="AB767" s="1239"/>
      <c r="AG767" s="48"/>
    </row>
    <row r="768" spans="9:33">
      <c r="I768" s="48"/>
      <c r="Q768" s="48"/>
      <c r="V768" s="1239"/>
      <c r="W768" s="1239"/>
      <c r="X768" s="1239"/>
      <c r="Y768" s="1240"/>
      <c r="Z768" s="1239"/>
      <c r="AA768" s="1239"/>
      <c r="AB768" s="1239"/>
      <c r="AG768" s="48"/>
    </row>
    <row r="769" spans="9:33">
      <c r="I769" s="48"/>
      <c r="Q769" s="48"/>
      <c r="V769" s="1239"/>
      <c r="W769" s="1239"/>
      <c r="X769" s="1239"/>
      <c r="Y769" s="1240"/>
      <c r="Z769" s="1239"/>
      <c r="AA769" s="1239"/>
      <c r="AB769" s="1239"/>
      <c r="AG769" s="48"/>
    </row>
    <row r="770" spans="9:33">
      <c r="I770" s="48"/>
      <c r="Q770" s="48"/>
      <c r="V770" s="1239"/>
      <c r="W770" s="1239"/>
      <c r="X770" s="1239"/>
      <c r="Y770" s="1240"/>
      <c r="Z770" s="1239"/>
      <c r="AA770" s="1239"/>
      <c r="AB770" s="1239"/>
      <c r="AG770" s="48"/>
    </row>
    <row r="771" spans="9:33">
      <c r="I771" s="48"/>
      <c r="Q771" s="48"/>
      <c r="V771" s="1239"/>
      <c r="W771" s="1239"/>
      <c r="X771" s="1239"/>
      <c r="Y771" s="1240"/>
      <c r="Z771" s="1239"/>
      <c r="AA771" s="1239"/>
      <c r="AB771" s="1239"/>
      <c r="AG771" s="48"/>
    </row>
    <row r="772" spans="9:33">
      <c r="I772" s="48"/>
      <c r="Q772" s="48"/>
      <c r="V772" s="1239"/>
      <c r="W772" s="1239"/>
      <c r="X772" s="1239"/>
      <c r="Y772" s="1240"/>
      <c r="Z772" s="1239"/>
      <c r="AA772" s="1239"/>
      <c r="AB772" s="1239"/>
      <c r="AG772" s="48"/>
    </row>
    <row r="773" spans="9:33">
      <c r="I773" s="48"/>
      <c r="Q773" s="48"/>
      <c r="V773" s="1239"/>
      <c r="W773" s="1239"/>
      <c r="X773" s="1239"/>
      <c r="Y773" s="1240"/>
      <c r="Z773" s="1239"/>
      <c r="AA773" s="1239"/>
      <c r="AB773" s="1239"/>
      <c r="AG773" s="48"/>
    </row>
    <row r="774" spans="9:33">
      <c r="I774" s="48"/>
      <c r="Q774" s="48"/>
      <c r="V774" s="1239"/>
      <c r="W774" s="1239"/>
      <c r="X774" s="1239"/>
      <c r="Y774" s="1240"/>
      <c r="Z774" s="1239"/>
      <c r="AA774" s="1239"/>
      <c r="AB774" s="1239"/>
      <c r="AG774" s="48"/>
    </row>
    <row r="775" spans="9:33">
      <c r="I775" s="48"/>
      <c r="Q775" s="48"/>
      <c r="V775" s="1239"/>
      <c r="W775" s="1239"/>
      <c r="X775" s="1239"/>
      <c r="Y775" s="1240"/>
      <c r="Z775" s="1239"/>
      <c r="AA775" s="1239"/>
      <c r="AB775" s="1239"/>
      <c r="AG775" s="48"/>
    </row>
    <row r="776" spans="9:33">
      <c r="I776" s="48"/>
      <c r="Q776" s="48"/>
      <c r="V776" s="1239"/>
      <c r="W776" s="1239"/>
      <c r="X776" s="1239"/>
      <c r="Y776" s="1240"/>
      <c r="Z776" s="1239"/>
      <c r="AA776" s="1239"/>
      <c r="AB776" s="1239"/>
      <c r="AG776" s="48"/>
    </row>
    <row r="777" spans="9:33">
      <c r="I777" s="48"/>
      <c r="Q777" s="48"/>
      <c r="V777" s="1239"/>
      <c r="W777" s="1239"/>
      <c r="X777" s="1239"/>
      <c r="Y777" s="1240"/>
      <c r="Z777" s="1239"/>
      <c r="AA777" s="1239"/>
      <c r="AB777" s="1239"/>
      <c r="AG777" s="48"/>
    </row>
    <row r="778" spans="9:33">
      <c r="I778" s="48"/>
      <c r="Q778" s="48"/>
      <c r="V778" s="1239"/>
      <c r="W778" s="1239"/>
      <c r="X778" s="1239"/>
      <c r="Y778" s="1240"/>
      <c r="Z778" s="1239"/>
      <c r="AA778" s="1239"/>
      <c r="AB778" s="1239"/>
      <c r="AG778" s="48"/>
    </row>
    <row r="779" spans="9:33">
      <c r="I779" s="48"/>
      <c r="Q779" s="48"/>
      <c r="V779" s="1239"/>
      <c r="W779" s="1239"/>
      <c r="X779" s="1239"/>
      <c r="Y779" s="1240"/>
      <c r="Z779" s="1239"/>
      <c r="AA779" s="1239"/>
      <c r="AB779" s="1239"/>
      <c r="AG779" s="48"/>
    </row>
    <row r="780" spans="9:33">
      <c r="I780" s="48"/>
      <c r="Q780" s="48"/>
      <c r="V780" s="1239"/>
      <c r="W780" s="1239"/>
      <c r="X780" s="1239"/>
      <c r="Y780" s="1240"/>
      <c r="Z780" s="1239"/>
      <c r="AA780" s="1239"/>
      <c r="AB780" s="1239"/>
      <c r="AG780" s="48"/>
    </row>
    <row r="781" spans="9:33">
      <c r="I781" s="48"/>
      <c r="Q781" s="48"/>
      <c r="V781" s="1239"/>
      <c r="W781" s="1239"/>
      <c r="X781" s="1239"/>
      <c r="Y781" s="1240"/>
      <c r="Z781" s="1239"/>
      <c r="AA781" s="1239"/>
      <c r="AB781" s="1239"/>
      <c r="AG781" s="48"/>
    </row>
    <row r="782" spans="9:33">
      <c r="I782" s="48"/>
      <c r="Q782" s="48"/>
      <c r="V782" s="1239"/>
      <c r="W782" s="1239"/>
      <c r="X782" s="1239"/>
      <c r="Y782" s="1240"/>
      <c r="Z782" s="1239"/>
      <c r="AA782" s="1239"/>
      <c r="AB782" s="1239"/>
      <c r="AG782" s="48"/>
    </row>
    <row r="783" spans="9:33">
      <c r="I783" s="48"/>
      <c r="Q783" s="48"/>
      <c r="V783" s="1239"/>
      <c r="W783" s="1239"/>
      <c r="X783" s="1239"/>
      <c r="Y783" s="1240"/>
      <c r="Z783" s="1239"/>
      <c r="AA783" s="1239"/>
      <c r="AB783" s="1239"/>
      <c r="AG783" s="48"/>
    </row>
    <row r="784" spans="9:33">
      <c r="I784" s="48"/>
      <c r="Q784" s="48"/>
      <c r="V784" s="1239"/>
      <c r="W784" s="1239"/>
      <c r="X784" s="1239"/>
      <c r="Y784" s="1240"/>
      <c r="Z784" s="1239"/>
      <c r="AA784" s="1239"/>
      <c r="AB784" s="1239"/>
      <c r="AG784" s="48"/>
    </row>
    <row r="785" spans="9:33">
      <c r="I785" s="48"/>
      <c r="Q785" s="48"/>
      <c r="V785" s="1239"/>
      <c r="W785" s="1239"/>
      <c r="X785" s="1239"/>
      <c r="Y785" s="1240"/>
      <c r="Z785" s="1239"/>
      <c r="AA785" s="1239"/>
      <c r="AB785" s="1239"/>
      <c r="AG785" s="48"/>
    </row>
    <row r="786" spans="9:33">
      <c r="I786" s="48"/>
      <c r="Q786" s="48"/>
      <c r="V786" s="1239"/>
      <c r="W786" s="1239"/>
      <c r="X786" s="1239"/>
      <c r="Y786" s="1240"/>
      <c r="Z786" s="1239"/>
      <c r="AA786" s="1239"/>
      <c r="AB786" s="1239"/>
      <c r="AG786" s="48"/>
    </row>
    <row r="787" spans="9:33">
      <c r="I787" s="48"/>
      <c r="Q787" s="48"/>
      <c r="V787" s="1239"/>
      <c r="W787" s="1239"/>
      <c r="X787" s="1239"/>
      <c r="Y787" s="1240"/>
      <c r="Z787" s="1239"/>
      <c r="AA787" s="1239"/>
      <c r="AB787" s="1239"/>
      <c r="AG787" s="48"/>
    </row>
    <row r="788" spans="9:33">
      <c r="I788" s="48"/>
      <c r="Q788" s="48"/>
      <c r="V788" s="1239"/>
      <c r="W788" s="1239"/>
      <c r="X788" s="1239"/>
      <c r="Y788" s="1240"/>
      <c r="Z788" s="1239"/>
      <c r="AA788" s="1239"/>
      <c r="AB788" s="1239"/>
      <c r="AG788" s="48"/>
    </row>
    <row r="789" spans="9:33">
      <c r="I789" s="48"/>
      <c r="Q789" s="48"/>
      <c r="V789" s="1239"/>
      <c r="W789" s="1239"/>
      <c r="X789" s="1239"/>
      <c r="Y789" s="1240"/>
      <c r="Z789" s="1239"/>
      <c r="AA789" s="1239"/>
      <c r="AB789" s="1239"/>
      <c r="AG789" s="48"/>
    </row>
    <row r="790" spans="9:33">
      <c r="I790" s="48"/>
      <c r="Q790" s="48"/>
      <c r="V790" s="1239"/>
      <c r="W790" s="1239"/>
      <c r="X790" s="1239"/>
      <c r="Y790" s="1240"/>
      <c r="Z790" s="1239"/>
      <c r="AA790" s="1239"/>
      <c r="AB790" s="1239"/>
      <c r="AG790" s="48"/>
    </row>
    <row r="791" spans="9:33">
      <c r="I791" s="48"/>
      <c r="Q791" s="48"/>
      <c r="V791" s="1239"/>
      <c r="W791" s="1239"/>
      <c r="X791" s="1239"/>
      <c r="Y791" s="1240"/>
      <c r="Z791" s="1239"/>
      <c r="AA791" s="1239"/>
      <c r="AB791" s="1239"/>
      <c r="AG791" s="48"/>
    </row>
    <row r="792" spans="9:33">
      <c r="I792" s="48"/>
      <c r="Q792" s="48"/>
      <c r="V792" s="1239"/>
      <c r="W792" s="1239"/>
      <c r="X792" s="1239"/>
      <c r="Y792" s="1240"/>
      <c r="Z792" s="1239"/>
      <c r="AA792" s="1239"/>
      <c r="AB792" s="1239"/>
      <c r="AG792" s="48"/>
    </row>
    <row r="793" spans="9:33">
      <c r="I793" s="48"/>
      <c r="Q793" s="48"/>
      <c r="V793" s="1239"/>
      <c r="W793" s="1239"/>
      <c r="X793" s="1239"/>
      <c r="Y793" s="1240"/>
      <c r="Z793" s="1239"/>
      <c r="AA793" s="1239"/>
      <c r="AB793" s="1239"/>
      <c r="AG793" s="48"/>
    </row>
    <row r="794" spans="9:33">
      <c r="I794" s="48"/>
      <c r="Q794" s="48"/>
      <c r="V794" s="1239"/>
      <c r="W794" s="1239"/>
      <c r="X794" s="1239"/>
      <c r="Y794" s="1240"/>
      <c r="Z794" s="1239"/>
      <c r="AA794" s="1239"/>
      <c r="AB794" s="1239"/>
      <c r="AG794" s="48"/>
    </row>
    <row r="795" spans="9:33">
      <c r="I795" s="48"/>
      <c r="Q795" s="48"/>
      <c r="V795" s="1239"/>
      <c r="W795" s="1239"/>
      <c r="X795" s="1239"/>
      <c r="Y795" s="1240"/>
      <c r="Z795" s="1239"/>
      <c r="AA795" s="1239"/>
      <c r="AB795" s="1239"/>
      <c r="AG795" s="48"/>
    </row>
    <row r="796" spans="9:33">
      <c r="I796" s="48"/>
      <c r="Q796" s="48"/>
      <c r="V796" s="1239"/>
      <c r="W796" s="1239"/>
      <c r="X796" s="1239"/>
      <c r="Y796" s="1240"/>
      <c r="Z796" s="1239"/>
      <c r="AA796" s="1239"/>
      <c r="AB796" s="1239"/>
      <c r="AG796" s="48"/>
    </row>
    <row r="797" spans="9:33">
      <c r="I797" s="48"/>
      <c r="Q797" s="48"/>
      <c r="V797" s="1239"/>
      <c r="W797" s="1239"/>
      <c r="X797" s="1239"/>
      <c r="Y797" s="1240"/>
      <c r="Z797" s="1239"/>
      <c r="AA797" s="1239"/>
      <c r="AB797" s="1239"/>
      <c r="AG797" s="48"/>
    </row>
    <row r="798" spans="9:33">
      <c r="I798" s="48"/>
      <c r="Q798" s="48"/>
      <c r="V798" s="1239"/>
      <c r="W798" s="1239"/>
      <c r="X798" s="1239"/>
      <c r="Y798" s="1240"/>
      <c r="Z798" s="1239"/>
      <c r="AA798" s="1239"/>
      <c r="AB798" s="1239"/>
      <c r="AG798" s="48"/>
    </row>
    <row r="799" spans="9:33">
      <c r="I799" s="48"/>
      <c r="Q799" s="48"/>
      <c r="V799" s="1239"/>
      <c r="W799" s="1239"/>
      <c r="X799" s="1239"/>
      <c r="Y799" s="1240"/>
      <c r="Z799" s="1239"/>
      <c r="AA799" s="1239"/>
      <c r="AB799" s="1239"/>
      <c r="AG799" s="48"/>
    </row>
    <row r="800" spans="9:33">
      <c r="I800" s="48"/>
      <c r="Q800" s="48"/>
      <c r="V800" s="1239"/>
      <c r="W800" s="1239"/>
      <c r="X800" s="1239"/>
      <c r="Y800" s="1240"/>
      <c r="Z800" s="1239"/>
      <c r="AA800" s="1239"/>
      <c r="AB800" s="1239"/>
      <c r="AG800" s="48"/>
    </row>
    <row r="801" spans="9:33">
      <c r="I801" s="48"/>
      <c r="Q801" s="48"/>
      <c r="V801" s="1239"/>
      <c r="W801" s="1239"/>
      <c r="X801" s="1239"/>
      <c r="Y801" s="1240"/>
      <c r="Z801" s="1239"/>
      <c r="AA801" s="1239"/>
      <c r="AB801" s="1239"/>
      <c r="AG801" s="48"/>
    </row>
    <row r="802" spans="9:33">
      <c r="I802" s="48"/>
      <c r="Q802" s="48"/>
      <c r="V802" s="1239"/>
      <c r="W802" s="1239"/>
      <c r="X802" s="1239"/>
      <c r="Y802" s="1240"/>
      <c r="Z802" s="1239"/>
      <c r="AA802" s="1239"/>
      <c r="AB802" s="1239"/>
      <c r="AG802" s="48"/>
    </row>
    <row r="803" spans="9:33">
      <c r="I803" s="48"/>
      <c r="Q803" s="48"/>
      <c r="V803" s="1239"/>
      <c r="W803" s="1239"/>
      <c r="X803" s="1239"/>
      <c r="Y803" s="1240"/>
      <c r="Z803" s="1239"/>
      <c r="AA803" s="1239"/>
      <c r="AB803" s="1239"/>
      <c r="AG803" s="48"/>
    </row>
    <row r="804" spans="9:33">
      <c r="I804" s="48"/>
      <c r="Q804" s="48"/>
      <c r="V804" s="1239"/>
      <c r="W804" s="1239"/>
      <c r="X804" s="1239"/>
      <c r="Y804" s="1240"/>
      <c r="Z804" s="1239"/>
      <c r="AA804" s="1239"/>
      <c r="AB804" s="1239"/>
      <c r="AG804" s="48"/>
    </row>
    <row r="805" spans="9:33">
      <c r="I805" s="48"/>
      <c r="Q805" s="48"/>
      <c r="V805" s="1239"/>
      <c r="W805" s="1239"/>
      <c r="X805" s="1239"/>
      <c r="Y805" s="1240"/>
      <c r="Z805" s="1239"/>
      <c r="AA805" s="1239"/>
      <c r="AB805" s="1239"/>
      <c r="AG805" s="48"/>
    </row>
    <row r="806" spans="9:33">
      <c r="I806" s="48"/>
      <c r="Q806" s="48"/>
      <c r="V806" s="1239"/>
      <c r="W806" s="1239"/>
      <c r="X806" s="1239"/>
      <c r="Y806" s="1240"/>
      <c r="Z806" s="1239"/>
      <c r="AA806" s="1239"/>
      <c r="AB806" s="1239"/>
      <c r="AG806" s="48"/>
    </row>
    <row r="807" spans="9:33">
      <c r="I807" s="48"/>
      <c r="Q807" s="48"/>
      <c r="V807" s="1239"/>
      <c r="W807" s="1239"/>
      <c r="X807" s="1239"/>
      <c r="Y807" s="1240"/>
      <c r="Z807" s="1239"/>
      <c r="AA807" s="1239"/>
      <c r="AB807" s="1239"/>
      <c r="AG807" s="48"/>
    </row>
    <row r="808" spans="9:33">
      <c r="I808" s="48"/>
      <c r="Q808" s="48"/>
      <c r="V808" s="1239"/>
      <c r="W808" s="1239"/>
      <c r="X808" s="1239"/>
      <c r="Y808" s="1240"/>
      <c r="Z808" s="1239"/>
      <c r="AA808" s="1239"/>
      <c r="AB808" s="1239"/>
      <c r="AG808" s="48"/>
    </row>
    <row r="809" spans="9:33">
      <c r="I809" s="48"/>
      <c r="Q809" s="48"/>
      <c r="V809" s="1239"/>
      <c r="W809" s="1239"/>
      <c r="X809" s="1239"/>
      <c r="Y809" s="1240"/>
      <c r="Z809" s="1239"/>
      <c r="AA809" s="1239"/>
      <c r="AB809" s="1239"/>
      <c r="AG809" s="48"/>
    </row>
    <row r="810" spans="9:33">
      <c r="I810" s="48"/>
      <c r="Q810" s="48"/>
      <c r="V810" s="1239"/>
      <c r="W810" s="1239"/>
      <c r="X810" s="1239"/>
      <c r="Y810" s="1240"/>
      <c r="Z810" s="1239"/>
      <c r="AA810" s="1239"/>
      <c r="AB810" s="1239"/>
      <c r="AG810" s="48"/>
    </row>
    <row r="811" spans="9:33">
      <c r="I811" s="48"/>
      <c r="Q811" s="48"/>
      <c r="V811" s="1239"/>
      <c r="W811" s="1239"/>
      <c r="X811" s="1239"/>
      <c r="Y811" s="1240"/>
      <c r="Z811" s="1239"/>
      <c r="AA811" s="1239"/>
      <c r="AB811" s="1239"/>
      <c r="AG811" s="48"/>
    </row>
    <row r="812" spans="9:33">
      <c r="I812" s="48"/>
      <c r="Q812" s="48"/>
      <c r="V812" s="1239"/>
      <c r="W812" s="1239"/>
      <c r="X812" s="1239"/>
      <c r="Y812" s="1240"/>
      <c r="Z812" s="1239"/>
      <c r="AA812" s="1239"/>
      <c r="AB812" s="1239"/>
      <c r="AG812" s="48"/>
    </row>
    <row r="813" spans="9:33">
      <c r="I813" s="48"/>
      <c r="Q813" s="48"/>
      <c r="V813" s="1239"/>
      <c r="W813" s="1239"/>
      <c r="X813" s="1239"/>
      <c r="Y813" s="1240"/>
      <c r="Z813" s="1239"/>
      <c r="AA813" s="1239"/>
      <c r="AB813" s="1239"/>
      <c r="AG813" s="48"/>
    </row>
    <row r="814" spans="9:33">
      <c r="I814" s="48"/>
      <c r="Q814" s="48"/>
      <c r="V814" s="1239"/>
      <c r="W814" s="1239"/>
      <c r="X814" s="1239"/>
      <c r="Y814" s="1240"/>
      <c r="Z814" s="1239"/>
      <c r="AA814" s="1239"/>
      <c r="AB814" s="1239"/>
      <c r="AG814" s="48"/>
    </row>
    <row r="815" spans="9:33">
      <c r="I815" s="48"/>
      <c r="Q815" s="48"/>
      <c r="V815" s="1239"/>
      <c r="W815" s="1239"/>
      <c r="X815" s="1239"/>
      <c r="Y815" s="1240"/>
      <c r="Z815" s="1239"/>
      <c r="AA815" s="1239"/>
      <c r="AB815" s="1239"/>
      <c r="AG815" s="48"/>
    </row>
    <row r="816" spans="9:33">
      <c r="I816" s="48"/>
      <c r="Q816" s="48"/>
      <c r="V816" s="1239"/>
      <c r="W816" s="1239"/>
      <c r="X816" s="1239"/>
      <c r="Y816" s="1240"/>
      <c r="Z816" s="1239"/>
      <c r="AA816" s="1239"/>
      <c r="AB816" s="1239"/>
      <c r="AG816" s="48"/>
    </row>
    <row r="817" spans="9:33">
      <c r="I817" s="48"/>
      <c r="Q817" s="48"/>
      <c r="V817" s="1239"/>
      <c r="W817" s="1239"/>
      <c r="X817" s="1239"/>
      <c r="Y817" s="1240"/>
      <c r="Z817" s="1239"/>
      <c r="AA817" s="1239"/>
      <c r="AB817" s="1239"/>
      <c r="AG817" s="48"/>
    </row>
    <row r="818" spans="9:33">
      <c r="I818" s="48"/>
      <c r="Q818" s="48"/>
      <c r="V818" s="1239"/>
      <c r="W818" s="1239"/>
      <c r="X818" s="1239"/>
      <c r="Y818" s="1240"/>
      <c r="Z818" s="1239"/>
      <c r="AA818" s="1239"/>
      <c r="AB818" s="1239"/>
      <c r="AG818" s="48"/>
    </row>
    <row r="819" spans="9:33">
      <c r="I819" s="48"/>
      <c r="Q819" s="48"/>
      <c r="V819" s="1239"/>
      <c r="W819" s="1239"/>
      <c r="X819" s="1239"/>
      <c r="Y819" s="1240"/>
      <c r="Z819" s="1239"/>
      <c r="AA819" s="1239"/>
      <c r="AB819" s="1239"/>
      <c r="AG819" s="48"/>
    </row>
    <row r="820" spans="9:33">
      <c r="I820" s="48"/>
      <c r="Q820" s="48"/>
      <c r="V820" s="1239"/>
      <c r="W820" s="1239"/>
      <c r="X820" s="1239"/>
      <c r="Y820" s="1240"/>
      <c r="Z820" s="1239"/>
      <c r="AA820" s="1239"/>
      <c r="AB820" s="1239"/>
      <c r="AG820" s="48"/>
    </row>
    <row r="821" spans="9:33">
      <c r="I821" s="48"/>
      <c r="Q821" s="48"/>
      <c r="V821" s="1239"/>
      <c r="W821" s="1239"/>
      <c r="X821" s="1239"/>
      <c r="Y821" s="1240"/>
      <c r="Z821" s="1239"/>
      <c r="AA821" s="1239"/>
      <c r="AB821" s="1239"/>
      <c r="AG821" s="48"/>
    </row>
    <row r="822" spans="9:33">
      <c r="I822" s="48"/>
      <c r="Q822" s="48"/>
      <c r="V822" s="1239"/>
      <c r="W822" s="1239"/>
      <c r="X822" s="1239"/>
      <c r="Y822" s="1240"/>
      <c r="Z822" s="1239"/>
      <c r="AA822" s="1239"/>
      <c r="AB822" s="1239"/>
      <c r="AG822" s="48"/>
    </row>
    <row r="823" spans="9:33">
      <c r="I823" s="48"/>
      <c r="Q823" s="48"/>
      <c r="V823" s="1239"/>
      <c r="W823" s="1239"/>
      <c r="X823" s="1239"/>
      <c r="Y823" s="1240"/>
      <c r="Z823" s="1239"/>
      <c r="AA823" s="1239"/>
      <c r="AB823" s="1239"/>
      <c r="AG823" s="48"/>
    </row>
    <row r="824" spans="9:33">
      <c r="I824" s="48"/>
      <c r="Q824" s="48"/>
      <c r="V824" s="1239"/>
      <c r="W824" s="1239"/>
      <c r="X824" s="1239"/>
      <c r="Y824" s="1240"/>
      <c r="Z824" s="1239"/>
      <c r="AA824" s="1239"/>
      <c r="AB824" s="1239"/>
      <c r="AG824" s="48"/>
    </row>
    <row r="825" spans="9:33">
      <c r="I825" s="48"/>
      <c r="Q825" s="48"/>
      <c r="V825" s="1239"/>
      <c r="W825" s="1239"/>
      <c r="X825" s="1239"/>
      <c r="Y825" s="1240"/>
      <c r="Z825" s="1239"/>
      <c r="AA825" s="1239"/>
      <c r="AB825" s="1239"/>
      <c r="AG825" s="48"/>
    </row>
    <row r="826" spans="9:33">
      <c r="I826" s="48"/>
      <c r="Q826" s="48"/>
      <c r="V826" s="1239"/>
      <c r="W826" s="1239"/>
      <c r="X826" s="1239"/>
      <c r="Y826" s="1240"/>
      <c r="Z826" s="1239"/>
      <c r="AA826" s="1239"/>
      <c r="AB826" s="1239"/>
      <c r="AG826" s="48"/>
    </row>
    <row r="827" spans="9:33">
      <c r="I827" s="48"/>
      <c r="Q827" s="48"/>
      <c r="V827" s="1239"/>
      <c r="W827" s="1239"/>
      <c r="X827" s="1239"/>
      <c r="Y827" s="1240"/>
      <c r="Z827" s="1239"/>
      <c r="AA827" s="1239"/>
      <c r="AB827" s="1239"/>
      <c r="AG827" s="48"/>
    </row>
    <row r="828" spans="9:33">
      <c r="I828" s="48"/>
      <c r="Q828" s="48"/>
      <c r="V828" s="1239"/>
      <c r="W828" s="1239"/>
      <c r="X828" s="1239"/>
      <c r="Y828" s="1240"/>
      <c r="Z828" s="1239"/>
      <c r="AA828" s="1239"/>
      <c r="AB828" s="1239"/>
      <c r="AG828" s="48"/>
    </row>
    <row r="829" spans="9:33">
      <c r="I829" s="48"/>
      <c r="Q829" s="48"/>
      <c r="V829" s="1239"/>
      <c r="W829" s="1239"/>
      <c r="X829" s="1239"/>
      <c r="Y829" s="1240"/>
      <c r="Z829" s="1239"/>
      <c r="AA829" s="1239"/>
      <c r="AB829" s="1239"/>
      <c r="AG829" s="48"/>
    </row>
    <row r="830" spans="9:33">
      <c r="I830" s="48"/>
      <c r="Q830" s="48"/>
      <c r="V830" s="1239"/>
      <c r="W830" s="1239"/>
      <c r="X830" s="1239"/>
      <c r="Y830" s="1240"/>
      <c r="Z830" s="1239"/>
      <c r="AA830" s="1239"/>
      <c r="AB830" s="1239"/>
      <c r="AG830" s="48"/>
    </row>
    <row r="831" spans="9:33">
      <c r="I831" s="48"/>
      <c r="Q831" s="48"/>
      <c r="V831" s="1239"/>
      <c r="W831" s="1239"/>
      <c r="X831" s="1239"/>
      <c r="Y831" s="1240"/>
      <c r="Z831" s="1239"/>
      <c r="AA831" s="1239"/>
      <c r="AB831" s="1239"/>
      <c r="AG831" s="48"/>
    </row>
    <row r="832" spans="9:33">
      <c r="I832" s="48"/>
      <c r="Q832" s="48"/>
      <c r="V832" s="1239"/>
      <c r="W832" s="1239"/>
      <c r="X832" s="1239"/>
      <c r="Y832" s="1240"/>
      <c r="Z832" s="1239"/>
      <c r="AA832" s="1239"/>
      <c r="AB832" s="1239"/>
      <c r="AG832" s="48"/>
    </row>
    <row r="833" spans="9:33">
      <c r="I833" s="48"/>
      <c r="Q833" s="48"/>
      <c r="V833" s="1239"/>
      <c r="W833" s="1239"/>
      <c r="X833" s="1239"/>
      <c r="Y833" s="1240"/>
      <c r="Z833" s="1239"/>
      <c r="AA833" s="1239"/>
      <c r="AB833" s="1239"/>
      <c r="AG833" s="48"/>
    </row>
    <row r="834" spans="9:33">
      <c r="I834" s="48"/>
      <c r="Q834" s="48"/>
      <c r="V834" s="1239"/>
      <c r="W834" s="1239"/>
      <c r="X834" s="1239"/>
      <c r="Y834" s="1240"/>
      <c r="Z834" s="1239"/>
      <c r="AA834" s="1239"/>
      <c r="AB834" s="1239"/>
      <c r="AG834" s="48"/>
    </row>
    <row r="835" spans="9:33">
      <c r="I835" s="48"/>
      <c r="Q835" s="48"/>
      <c r="V835" s="1239"/>
      <c r="W835" s="1239"/>
      <c r="X835" s="1239"/>
      <c r="Y835" s="1240"/>
      <c r="Z835" s="1239"/>
      <c r="AA835" s="1239"/>
      <c r="AB835" s="1239"/>
      <c r="AG835" s="48"/>
    </row>
    <row r="836" spans="9:33">
      <c r="I836" s="48"/>
      <c r="Q836" s="48"/>
      <c r="V836" s="1239"/>
      <c r="W836" s="1239"/>
      <c r="X836" s="1239"/>
      <c r="Y836" s="1240"/>
      <c r="Z836" s="1239"/>
      <c r="AA836" s="1239"/>
      <c r="AB836" s="1239"/>
      <c r="AG836" s="48"/>
    </row>
    <row r="837" spans="9:33">
      <c r="I837" s="48"/>
      <c r="Q837" s="48"/>
      <c r="V837" s="1239"/>
      <c r="W837" s="1239"/>
      <c r="X837" s="1239"/>
      <c r="Y837" s="1240"/>
      <c r="Z837" s="1239"/>
      <c r="AA837" s="1239"/>
      <c r="AB837" s="1239"/>
      <c r="AG837" s="48"/>
    </row>
    <row r="838" spans="9:33">
      <c r="I838" s="48"/>
      <c r="Q838" s="48"/>
      <c r="V838" s="1239"/>
      <c r="W838" s="1239"/>
      <c r="X838" s="1239"/>
      <c r="Y838" s="1240"/>
      <c r="Z838" s="1239"/>
      <c r="AA838" s="1239"/>
      <c r="AB838" s="1239"/>
      <c r="AG838" s="48"/>
    </row>
    <row r="839" spans="9:33">
      <c r="I839" s="48"/>
      <c r="Q839" s="48"/>
      <c r="V839" s="1239"/>
      <c r="W839" s="1239"/>
      <c r="X839" s="1239"/>
      <c r="Y839" s="1240"/>
      <c r="Z839" s="1239"/>
      <c r="AA839" s="1239"/>
      <c r="AB839" s="1239"/>
      <c r="AG839" s="48"/>
    </row>
    <row r="840" spans="9:33">
      <c r="I840" s="48"/>
      <c r="Q840" s="48"/>
      <c r="V840" s="1239"/>
      <c r="W840" s="1239"/>
      <c r="X840" s="1239"/>
      <c r="Y840" s="1240"/>
      <c r="Z840" s="1239"/>
      <c r="AA840" s="1239"/>
      <c r="AB840" s="1239"/>
      <c r="AG840" s="48"/>
    </row>
    <row r="841" spans="9:33">
      <c r="I841" s="48"/>
      <c r="Q841" s="48"/>
      <c r="V841" s="1239"/>
      <c r="W841" s="1239"/>
      <c r="X841" s="1239"/>
      <c r="Y841" s="1240"/>
      <c r="Z841" s="1239"/>
      <c r="AA841" s="1239"/>
      <c r="AB841" s="1239"/>
      <c r="AG841" s="48"/>
    </row>
    <row r="842" spans="9:33">
      <c r="I842" s="48"/>
      <c r="Q842" s="48"/>
      <c r="V842" s="1239"/>
      <c r="W842" s="1239"/>
      <c r="X842" s="1239"/>
      <c r="Y842" s="1240"/>
      <c r="Z842" s="1239"/>
      <c r="AA842" s="1239"/>
      <c r="AB842" s="1239"/>
      <c r="AG842" s="48"/>
    </row>
    <row r="843" spans="9:33">
      <c r="I843" s="48"/>
      <c r="Q843" s="48"/>
      <c r="V843" s="1239"/>
      <c r="W843" s="1239"/>
      <c r="X843" s="1239"/>
      <c r="Y843" s="1240"/>
      <c r="Z843" s="1239"/>
      <c r="AA843" s="1239"/>
      <c r="AB843" s="1239"/>
      <c r="AG843" s="48"/>
    </row>
    <row r="844" spans="9:33">
      <c r="I844" s="48"/>
      <c r="Q844" s="48"/>
      <c r="V844" s="1239"/>
      <c r="W844" s="1239"/>
      <c r="X844" s="1239"/>
      <c r="Y844" s="1240"/>
      <c r="Z844" s="1239"/>
      <c r="AA844" s="1239"/>
      <c r="AB844" s="1239"/>
      <c r="AG844" s="48"/>
    </row>
    <row r="845" spans="9:33">
      <c r="I845" s="48"/>
      <c r="Q845" s="48"/>
      <c r="V845" s="1239"/>
      <c r="W845" s="1239"/>
      <c r="X845" s="1239"/>
      <c r="Y845" s="1240"/>
      <c r="Z845" s="1239"/>
      <c r="AA845" s="1239"/>
      <c r="AB845" s="1239"/>
      <c r="AG845" s="48"/>
    </row>
    <row r="846" spans="9:33">
      <c r="I846" s="48"/>
      <c r="Q846" s="48"/>
      <c r="V846" s="1239"/>
      <c r="W846" s="1239"/>
      <c r="X846" s="1239"/>
      <c r="Y846" s="1240"/>
      <c r="Z846" s="1239"/>
      <c r="AA846" s="1239"/>
      <c r="AB846" s="1239"/>
      <c r="AG846" s="48"/>
    </row>
    <row r="847" spans="9:33">
      <c r="I847" s="48"/>
      <c r="Q847" s="48"/>
      <c r="V847" s="1239"/>
      <c r="W847" s="1239"/>
      <c r="X847" s="1239"/>
      <c r="Y847" s="1240"/>
      <c r="Z847" s="1239"/>
      <c r="AA847" s="1239"/>
      <c r="AB847" s="1239"/>
      <c r="AG847" s="48"/>
    </row>
    <row r="848" spans="9:33">
      <c r="I848" s="48"/>
      <c r="Q848" s="48"/>
      <c r="V848" s="1239"/>
      <c r="W848" s="1239"/>
      <c r="X848" s="1239"/>
      <c r="Y848" s="1240"/>
      <c r="Z848" s="1239"/>
      <c r="AA848" s="1239"/>
      <c r="AB848" s="1239"/>
      <c r="AG848" s="48"/>
    </row>
    <row r="849" spans="9:33">
      <c r="I849" s="48"/>
      <c r="Q849" s="48"/>
      <c r="V849" s="1239"/>
      <c r="W849" s="1239"/>
      <c r="X849" s="1239"/>
      <c r="Y849" s="1240"/>
      <c r="Z849" s="1239"/>
      <c r="AA849" s="1239"/>
      <c r="AB849" s="1239"/>
      <c r="AG849" s="48"/>
    </row>
    <row r="850" spans="9:33">
      <c r="I850" s="48"/>
      <c r="Q850" s="48"/>
      <c r="V850" s="1239"/>
      <c r="W850" s="1239"/>
      <c r="X850" s="1239"/>
      <c r="Y850" s="1240"/>
      <c r="Z850" s="1239"/>
      <c r="AA850" s="1239"/>
      <c r="AB850" s="1239"/>
      <c r="AG850" s="48"/>
    </row>
    <row r="851" spans="9:33">
      <c r="I851" s="48"/>
      <c r="Q851" s="48"/>
      <c r="V851" s="1239"/>
      <c r="W851" s="1239"/>
      <c r="X851" s="1239"/>
      <c r="Y851" s="1240"/>
      <c r="Z851" s="1239"/>
      <c r="AA851" s="1239"/>
      <c r="AB851" s="1239"/>
      <c r="AG851" s="48"/>
    </row>
    <row r="852" spans="9:33">
      <c r="I852" s="48"/>
      <c r="Q852" s="48"/>
      <c r="V852" s="1239"/>
      <c r="W852" s="1239"/>
      <c r="X852" s="1239"/>
      <c r="Y852" s="1240"/>
      <c r="Z852" s="1239"/>
      <c r="AA852" s="1239"/>
      <c r="AB852" s="1239"/>
      <c r="AG852" s="48"/>
    </row>
    <row r="853" spans="9:33">
      <c r="I853" s="48"/>
      <c r="Q853" s="48"/>
      <c r="V853" s="1239"/>
      <c r="W853" s="1239"/>
      <c r="X853" s="1239"/>
      <c r="Y853" s="1240"/>
      <c r="Z853" s="1239"/>
      <c r="AA853" s="1239"/>
      <c r="AB853" s="1239"/>
      <c r="AG853" s="48"/>
    </row>
    <row r="854" spans="9:33">
      <c r="I854" s="48"/>
      <c r="Q854" s="48"/>
      <c r="V854" s="1239"/>
      <c r="W854" s="1239"/>
      <c r="X854" s="1239"/>
      <c r="Y854" s="1240"/>
      <c r="Z854" s="1239"/>
      <c r="AA854" s="1239"/>
      <c r="AB854" s="1239"/>
      <c r="AG854" s="48"/>
    </row>
    <row r="855" spans="9:33">
      <c r="I855" s="48"/>
      <c r="Q855" s="48"/>
      <c r="V855" s="1239"/>
      <c r="W855" s="1239"/>
      <c r="X855" s="1239"/>
      <c r="Y855" s="1240"/>
      <c r="Z855" s="1239"/>
      <c r="AA855" s="1239"/>
      <c r="AB855" s="1239"/>
      <c r="AG855" s="48"/>
    </row>
    <row r="856" spans="9:33">
      <c r="I856" s="48"/>
      <c r="Q856" s="48"/>
      <c r="V856" s="1239"/>
      <c r="W856" s="1239"/>
      <c r="X856" s="1239"/>
      <c r="Y856" s="1240"/>
      <c r="Z856" s="1239"/>
      <c r="AA856" s="1239"/>
      <c r="AB856" s="1239"/>
      <c r="AG856" s="48"/>
    </row>
    <row r="857" spans="9:33">
      <c r="I857" s="48"/>
      <c r="Q857" s="48"/>
      <c r="V857" s="1239"/>
      <c r="W857" s="1239"/>
      <c r="X857" s="1239"/>
      <c r="Y857" s="1240"/>
      <c r="Z857" s="1239"/>
      <c r="AA857" s="1239"/>
      <c r="AB857" s="1239"/>
      <c r="AG857" s="48"/>
    </row>
    <row r="858" spans="9:33">
      <c r="I858" s="48"/>
      <c r="Q858" s="48"/>
      <c r="V858" s="1239"/>
      <c r="W858" s="1239"/>
      <c r="X858" s="1239"/>
      <c r="Y858" s="1240"/>
      <c r="Z858" s="1239"/>
      <c r="AA858" s="1239"/>
      <c r="AB858" s="1239"/>
      <c r="AG858" s="48"/>
    </row>
    <row r="859" spans="9:33">
      <c r="I859" s="48"/>
      <c r="Q859" s="48"/>
      <c r="V859" s="1239"/>
      <c r="W859" s="1239"/>
      <c r="X859" s="1239"/>
      <c r="Y859" s="1240"/>
      <c r="Z859" s="1239"/>
      <c r="AA859" s="1239"/>
      <c r="AB859" s="1239"/>
      <c r="AG859" s="48"/>
    </row>
    <row r="860" spans="9:33">
      <c r="I860" s="48"/>
      <c r="Q860" s="48"/>
      <c r="V860" s="1239"/>
      <c r="W860" s="1239"/>
      <c r="X860" s="1239"/>
      <c r="Y860" s="1240"/>
      <c r="Z860" s="1239"/>
      <c r="AA860" s="1239"/>
      <c r="AB860" s="1239"/>
      <c r="AG860" s="48"/>
    </row>
    <row r="861" spans="9:33">
      <c r="I861" s="48"/>
      <c r="Q861" s="48"/>
      <c r="V861" s="1239"/>
      <c r="W861" s="1239"/>
      <c r="X861" s="1239"/>
      <c r="Y861" s="1240"/>
      <c r="Z861" s="1239"/>
      <c r="AA861" s="1239"/>
      <c r="AB861" s="1239"/>
      <c r="AG861" s="48"/>
    </row>
    <row r="862" spans="9:33">
      <c r="I862" s="48"/>
      <c r="Q862" s="48"/>
      <c r="V862" s="1239"/>
      <c r="W862" s="1239"/>
      <c r="X862" s="1239"/>
      <c r="Y862" s="1240"/>
      <c r="Z862" s="1239"/>
      <c r="AA862" s="1239"/>
      <c r="AB862" s="1239"/>
      <c r="AG862" s="48"/>
    </row>
    <row r="863" spans="9:33">
      <c r="I863" s="48"/>
      <c r="Q863" s="48"/>
      <c r="V863" s="1239"/>
      <c r="W863" s="1239"/>
      <c r="X863" s="1239"/>
      <c r="Y863" s="1240"/>
      <c r="Z863" s="1239"/>
      <c r="AA863" s="1239"/>
      <c r="AB863" s="1239"/>
      <c r="AG863" s="48"/>
    </row>
    <row r="864" spans="9:33">
      <c r="I864" s="48"/>
      <c r="Q864" s="48"/>
      <c r="V864" s="1239"/>
      <c r="W864" s="1239"/>
      <c r="X864" s="1239"/>
      <c r="Y864" s="1240"/>
      <c r="Z864" s="1239"/>
      <c r="AA864" s="1239"/>
      <c r="AB864" s="1239"/>
      <c r="AG864" s="48"/>
    </row>
    <row r="865" spans="9:33">
      <c r="I865" s="48"/>
      <c r="Q865" s="48"/>
      <c r="V865" s="1239"/>
      <c r="W865" s="1239"/>
      <c r="X865" s="1239"/>
      <c r="Y865" s="1240"/>
      <c r="Z865" s="1239"/>
      <c r="AA865" s="1239"/>
      <c r="AB865" s="1239"/>
      <c r="AG865" s="48"/>
    </row>
    <row r="866" spans="9:33">
      <c r="I866" s="48"/>
      <c r="Q866" s="48"/>
      <c r="V866" s="1239"/>
      <c r="W866" s="1239"/>
      <c r="X866" s="1239"/>
      <c r="Y866" s="1240"/>
      <c r="Z866" s="1239"/>
      <c r="AA866" s="1239"/>
      <c r="AB866" s="1239"/>
      <c r="AG866" s="48"/>
    </row>
    <row r="867" spans="9:33">
      <c r="I867" s="48"/>
      <c r="Q867" s="48"/>
      <c r="V867" s="1239"/>
      <c r="W867" s="1239"/>
      <c r="X867" s="1239"/>
      <c r="Y867" s="1240"/>
      <c r="Z867" s="1239"/>
      <c r="AA867" s="1239"/>
      <c r="AB867" s="1239"/>
      <c r="AG867" s="48"/>
    </row>
    <row r="868" spans="9:33">
      <c r="I868" s="48"/>
      <c r="Q868" s="48"/>
      <c r="V868" s="1239"/>
      <c r="W868" s="1239"/>
      <c r="X868" s="1239"/>
      <c r="Y868" s="1240"/>
      <c r="Z868" s="1239"/>
      <c r="AA868" s="1239"/>
      <c r="AB868" s="1239"/>
      <c r="AG868" s="48"/>
    </row>
    <row r="869" spans="9:33">
      <c r="I869" s="48"/>
      <c r="Q869" s="48"/>
      <c r="V869" s="1239"/>
      <c r="W869" s="1239"/>
      <c r="X869" s="1239"/>
      <c r="Y869" s="1240"/>
      <c r="Z869" s="1239"/>
      <c r="AA869" s="1239"/>
      <c r="AB869" s="1239"/>
      <c r="AG869" s="48"/>
    </row>
    <row r="870" spans="9:33">
      <c r="I870" s="48"/>
      <c r="Q870" s="48"/>
      <c r="V870" s="1239"/>
      <c r="W870" s="1239"/>
      <c r="X870" s="1239"/>
      <c r="Y870" s="1240"/>
      <c r="Z870" s="1239"/>
      <c r="AA870" s="1239"/>
      <c r="AB870" s="1239"/>
      <c r="AG870" s="48"/>
    </row>
    <row r="871" spans="9:33">
      <c r="I871" s="48"/>
      <c r="Q871" s="48"/>
      <c r="V871" s="1239"/>
      <c r="W871" s="1239"/>
      <c r="X871" s="1239"/>
      <c r="Y871" s="1240"/>
      <c r="Z871" s="1239"/>
      <c r="AA871" s="1239"/>
      <c r="AB871" s="1239"/>
      <c r="AG871" s="48"/>
    </row>
    <row r="872" spans="9:33">
      <c r="I872" s="48"/>
      <c r="Q872" s="48"/>
      <c r="V872" s="1239"/>
      <c r="W872" s="1239"/>
      <c r="X872" s="1239"/>
      <c r="Y872" s="1240"/>
      <c r="Z872" s="1239"/>
      <c r="AA872" s="1239"/>
      <c r="AB872" s="1239"/>
      <c r="AG872" s="48"/>
    </row>
    <row r="873" spans="9:33">
      <c r="I873" s="48"/>
      <c r="Q873" s="48"/>
      <c r="V873" s="1239"/>
      <c r="W873" s="1239"/>
      <c r="X873" s="1239"/>
      <c r="Y873" s="1240"/>
      <c r="Z873" s="1239"/>
      <c r="AA873" s="1239"/>
      <c r="AB873" s="1239"/>
      <c r="AG873" s="48"/>
    </row>
    <row r="874" spans="9:33">
      <c r="I874" s="48"/>
      <c r="Q874" s="48"/>
      <c r="V874" s="1239"/>
      <c r="W874" s="1239"/>
      <c r="X874" s="1239"/>
      <c r="Y874" s="1240"/>
      <c r="Z874" s="1239"/>
      <c r="AA874" s="1239"/>
      <c r="AB874" s="1239"/>
      <c r="AG874" s="48"/>
    </row>
    <row r="875" spans="9:33">
      <c r="I875" s="48"/>
      <c r="Q875" s="48"/>
      <c r="V875" s="1239"/>
      <c r="W875" s="1239"/>
      <c r="X875" s="1239"/>
      <c r="Y875" s="1240"/>
      <c r="Z875" s="1239"/>
      <c r="AA875" s="1239"/>
      <c r="AB875" s="1239"/>
      <c r="AG875" s="48"/>
    </row>
    <row r="876" spans="9:33">
      <c r="I876" s="48"/>
      <c r="Q876" s="48"/>
      <c r="V876" s="1239"/>
      <c r="W876" s="1239"/>
      <c r="X876" s="1239"/>
      <c r="Y876" s="1240"/>
      <c r="Z876" s="1239"/>
      <c r="AA876" s="1239"/>
      <c r="AB876" s="1239"/>
      <c r="AG876" s="48"/>
    </row>
    <row r="877" spans="9:33">
      <c r="I877" s="48"/>
      <c r="Q877" s="48"/>
      <c r="V877" s="1239"/>
      <c r="W877" s="1239"/>
      <c r="X877" s="1239"/>
      <c r="Y877" s="1240"/>
      <c r="Z877" s="1239"/>
      <c r="AA877" s="1239"/>
      <c r="AB877" s="1239"/>
      <c r="AG877" s="48"/>
    </row>
    <row r="878" spans="9:33">
      <c r="I878" s="48"/>
      <c r="Q878" s="48"/>
      <c r="V878" s="1239"/>
      <c r="W878" s="1239"/>
      <c r="X878" s="1239"/>
      <c r="Y878" s="1240"/>
      <c r="Z878" s="1239"/>
      <c r="AA878" s="1239"/>
      <c r="AB878" s="1239"/>
      <c r="AG878" s="48"/>
    </row>
    <row r="879" spans="9:33">
      <c r="I879" s="48"/>
      <c r="Q879" s="48"/>
      <c r="V879" s="1239"/>
      <c r="W879" s="1239"/>
      <c r="X879" s="1239"/>
      <c r="Y879" s="1240"/>
      <c r="Z879" s="1239"/>
      <c r="AA879" s="1239"/>
      <c r="AB879" s="1239"/>
      <c r="AG879" s="48"/>
    </row>
    <row r="880" spans="9:33">
      <c r="I880" s="48"/>
      <c r="Q880" s="48"/>
      <c r="V880" s="1239"/>
      <c r="W880" s="1239"/>
      <c r="X880" s="1239"/>
      <c r="Y880" s="1240"/>
      <c r="Z880" s="1239"/>
      <c r="AA880" s="1239"/>
      <c r="AB880" s="1239"/>
      <c r="AG880" s="48"/>
    </row>
    <row r="881" spans="9:33">
      <c r="I881" s="48"/>
      <c r="Q881" s="48"/>
      <c r="V881" s="1239"/>
      <c r="W881" s="1239"/>
      <c r="X881" s="1239"/>
      <c r="Y881" s="1240"/>
      <c r="Z881" s="1239"/>
      <c r="AA881" s="1239"/>
      <c r="AB881" s="1239"/>
      <c r="AG881" s="48"/>
    </row>
    <row r="882" spans="9:33">
      <c r="I882" s="48"/>
      <c r="Q882" s="48"/>
      <c r="V882" s="1239"/>
      <c r="W882" s="1239"/>
      <c r="X882" s="1239"/>
      <c r="Y882" s="1240"/>
      <c r="Z882" s="1239"/>
      <c r="AA882" s="1239"/>
      <c r="AB882" s="1239"/>
      <c r="AG882" s="48"/>
    </row>
    <row r="883" spans="9:33">
      <c r="I883" s="48"/>
      <c r="Q883" s="48"/>
      <c r="V883" s="1239"/>
      <c r="W883" s="1239"/>
      <c r="X883" s="1239"/>
      <c r="Y883" s="1240"/>
      <c r="Z883" s="1239"/>
      <c r="AA883" s="1239"/>
      <c r="AB883" s="1239"/>
      <c r="AG883" s="48"/>
    </row>
    <row r="884" spans="9:33">
      <c r="I884" s="48"/>
      <c r="Q884" s="48"/>
      <c r="V884" s="1239"/>
      <c r="W884" s="1239"/>
      <c r="X884" s="1239"/>
      <c r="Y884" s="1240"/>
      <c r="Z884" s="1239"/>
      <c r="AA884" s="1239"/>
      <c r="AB884" s="1239"/>
      <c r="AG884" s="48"/>
    </row>
    <row r="885" spans="9:33">
      <c r="I885" s="48"/>
      <c r="Q885" s="48"/>
      <c r="V885" s="1239"/>
      <c r="W885" s="1239"/>
      <c r="X885" s="1239"/>
      <c r="Y885" s="1240"/>
      <c r="Z885" s="1239"/>
      <c r="AA885" s="1239"/>
      <c r="AB885" s="1239"/>
      <c r="AG885" s="48"/>
    </row>
    <row r="886" spans="9:33">
      <c r="I886" s="48"/>
      <c r="Q886" s="48"/>
      <c r="V886" s="1239"/>
      <c r="W886" s="1239"/>
      <c r="X886" s="1239"/>
      <c r="Y886" s="1240"/>
      <c r="Z886" s="1239"/>
      <c r="AA886" s="1239"/>
      <c r="AB886" s="1239"/>
      <c r="AG886" s="48"/>
    </row>
    <row r="887" spans="9:33">
      <c r="I887" s="48"/>
      <c r="Q887" s="48"/>
      <c r="V887" s="1239"/>
      <c r="W887" s="1239"/>
      <c r="X887" s="1239"/>
      <c r="Y887" s="1240"/>
      <c r="Z887" s="1239"/>
      <c r="AA887" s="1239"/>
      <c r="AB887" s="1239"/>
      <c r="AG887" s="48"/>
    </row>
    <row r="888" spans="9:33">
      <c r="I888" s="48"/>
      <c r="Q888" s="48"/>
      <c r="V888" s="1239"/>
      <c r="W888" s="1239"/>
      <c r="X888" s="1239"/>
      <c r="Y888" s="1240"/>
      <c r="Z888" s="1239"/>
      <c r="AA888" s="1239"/>
      <c r="AB888" s="1239"/>
      <c r="AG888" s="48"/>
    </row>
    <row r="889" spans="9:33">
      <c r="I889" s="48"/>
      <c r="Q889" s="48"/>
      <c r="V889" s="1239"/>
      <c r="W889" s="1239"/>
      <c r="X889" s="1239"/>
      <c r="Y889" s="1240"/>
      <c r="Z889" s="1239"/>
      <c r="AA889" s="1239"/>
      <c r="AB889" s="1239"/>
      <c r="AG889" s="48"/>
    </row>
    <row r="890" spans="9:33">
      <c r="I890" s="48"/>
      <c r="Q890" s="48"/>
      <c r="V890" s="1239"/>
      <c r="W890" s="1239"/>
      <c r="X890" s="1239"/>
      <c r="Y890" s="1240"/>
      <c r="Z890" s="1239"/>
      <c r="AA890" s="1239"/>
      <c r="AB890" s="1239"/>
      <c r="AG890" s="48"/>
    </row>
    <row r="891" spans="9:33">
      <c r="I891" s="48"/>
      <c r="Q891" s="48"/>
      <c r="V891" s="1239"/>
      <c r="W891" s="1239"/>
      <c r="X891" s="1239"/>
      <c r="Y891" s="1240"/>
      <c r="Z891" s="1239"/>
      <c r="AA891" s="1239"/>
      <c r="AB891" s="1239"/>
      <c r="AG891" s="48"/>
    </row>
    <row r="892" spans="9:33">
      <c r="I892" s="48"/>
      <c r="Q892" s="48"/>
      <c r="V892" s="1239"/>
      <c r="W892" s="1239"/>
      <c r="X892" s="1239"/>
      <c r="Y892" s="1240"/>
      <c r="Z892" s="1239"/>
      <c r="AA892" s="1239"/>
      <c r="AB892" s="1239"/>
      <c r="AG892" s="48"/>
    </row>
    <row r="893" spans="9:33">
      <c r="I893" s="48"/>
      <c r="Q893" s="48"/>
      <c r="V893" s="1239"/>
      <c r="W893" s="1239"/>
      <c r="X893" s="1239"/>
      <c r="Y893" s="1240"/>
      <c r="Z893" s="1239"/>
      <c r="AA893" s="1239"/>
      <c r="AB893" s="1239"/>
      <c r="AG893" s="48"/>
    </row>
    <row r="894" spans="9:33">
      <c r="I894" s="48"/>
      <c r="Q894" s="48"/>
      <c r="V894" s="1239"/>
      <c r="W894" s="1239"/>
      <c r="X894" s="1239"/>
      <c r="Y894" s="1240"/>
      <c r="Z894" s="1239"/>
      <c r="AA894" s="1239"/>
      <c r="AB894" s="1239"/>
      <c r="AG894" s="48"/>
    </row>
    <row r="895" spans="9:33">
      <c r="I895" s="48"/>
      <c r="Q895" s="48"/>
      <c r="V895" s="1239"/>
      <c r="W895" s="1239"/>
      <c r="X895" s="1239"/>
      <c r="Y895" s="1240"/>
      <c r="Z895" s="1239"/>
      <c r="AA895" s="1239"/>
      <c r="AB895" s="1239"/>
      <c r="AG895" s="48"/>
    </row>
    <row r="896" spans="9:33">
      <c r="I896" s="48"/>
      <c r="Q896" s="48"/>
      <c r="V896" s="1239"/>
      <c r="W896" s="1239"/>
      <c r="X896" s="1239"/>
      <c r="Y896" s="1240"/>
      <c r="Z896" s="1239"/>
      <c r="AA896" s="1239"/>
      <c r="AB896" s="1239"/>
      <c r="AG896" s="48"/>
    </row>
    <row r="897" spans="9:33">
      <c r="I897" s="48"/>
      <c r="Q897" s="48"/>
      <c r="V897" s="1239"/>
      <c r="W897" s="1239"/>
      <c r="X897" s="1239"/>
      <c r="Y897" s="1240"/>
      <c r="Z897" s="1239"/>
      <c r="AA897" s="1239"/>
      <c r="AB897" s="1239"/>
      <c r="AG897" s="48"/>
    </row>
    <row r="898" spans="9:33">
      <c r="I898" s="48"/>
      <c r="Q898" s="48"/>
      <c r="V898" s="1239"/>
      <c r="W898" s="1239"/>
      <c r="X898" s="1239"/>
      <c r="Y898" s="1240"/>
      <c r="Z898" s="1239"/>
      <c r="AA898" s="1239"/>
      <c r="AB898" s="1239"/>
      <c r="AG898" s="48"/>
    </row>
    <row r="899" spans="9:33">
      <c r="I899" s="48"/>
      <c r="Q899" s="48"/>
      <c r="V899" s="1239"/>
      <c r="W899" s="1239"/>
      <c r="X899" s="1239"/>
      <c r="Y899" s="1240"/>
      <c r="Z899" s="1239"/>
      <c r="AA899" s="1239"/>
      <c r="AB899" s="1239"/>
      <c r="AG899" s="48"/>
    </row>
    <row r="900" spans="9:33">
      <c r="I900" s="48"/>
      <c r="Q900" s="48"/>
      <c r="V900" s="1239"/>
      <c r="W900" s="1239"/>
      <c r="X900" s="1239"/>
      <c r="Y900" s="1240"/>
      <c r="Z900" s="1239"/>
      <c r="AA900" s="1239"/>
      <c r="AB900" s="1239"/>
      <c r="AG900" s="48"/>
    </row>
    <row r="901" spans="9:33">
      <c r="I901" s="48"/>
      <c r="Q901" s="48"/>
      <c r="V901" s="1239"/>
      <c r="W901" s="1239"/>
      <c r="X901" s="1239"/>
      <c r="Y901" s="1240"/>
      <c r="Z901" s="1239"/>
      <c r="AA901" s="1239"/>
      <c r="AB901" s="1239"/>
      <c r="AG901" s="48"/>
    </row>
    <row r="902" spans="9:33">
      <c r="I902" s="48"/>
      <c r="Q902" s="48"/>
      <c r="V902" s="1239"/>
      <c r="W902" s="1239"/>
      <c r="X902" s="1239"/>
      <c r="Y902" s="1240"/>
      <c r="Z902" s="1239"/>
      <c r="AA902" s="1239"/>
      <c r="AB902" s="1239"/>
      <c r="AG902" s="48"/>
    </row>
    <row r="903" spans="9:33">
      <c r="I903" s="48"/>
      <c r="Q903" s="48"/>
      <c r="V903" s="1239"/>
      <c r="W903" s="1239"/>
      <c r="X903" s="1239"/>
      <c r="Y903" s="1240"/>
      <c r="Z903" s="1239"/>
      <c r="AA903" s="1239"/>
      <c r="AB903" s="1239"/>
      <c r="AG903" s="48"/>
    </row>
    <row r="904" spans="9:33">
      <c r="I904" s="48"/>
      <c r="Q904" s="48"/>
      <c r="V904" s="1239"/>
      <c r="W904" s="1239"/>
      <c r="X904" s="1239"/>
      <c r="Y904" s="1240"/>
      <c r="Z904" s="1239"/>
      <c r="AA904" s="1239"/>
      <c r="AB904" s="1239"/>
      <c r="AG904" s="48"/>
    </row>
    <row r="905" spans="9:33">
      <c r="I905" s="48"/>
      <c r="Q905" s="48"/>
      <c r="V905" s="1239"/>
      <c r="W905" s="1239"/>
      <c r="X905" s="1239"/>
      <c r="Y905" s="1240"/>
      <c r="Z905" s="1239"/>
      <c r="AA905" s="1239"/>
      <c r="AB905" s="1239"/>
      <c r="AG905" s="48"/>
    </row>
    <row r="906" spans="9:33">
      <c r="I906" s="48"/>
      <c r="Q906" s="48"/>
      <c r="V906" s="1239"/>
      <c r="W906" s="1239"/>
      <c r="X906" s="1239"/>
      <c r="Y906" s="1240"/>
      <c r="Z906" s="1239"/>
      <c r="AA906" s="1239"/>
      <c r="AB906" s="1239"/>
      <c r="AG906" s="48"/>
    </row>
    <row r="907" spans="9:33">
      <c r="I907" s="48"/>
      <c r="Q907" s="48"/>
      <c r="V907" s="1239"/>
      <c r="W907" s="1239"/>
      <c r="X907" s="1239"/>
      <c r="Y907" s="1240"/>
      <c r="Z907" s="1239"/>
      <c r="AA907" s="1239"/>
      <c r="AB907" s="1239"/>
      <c r="AG907" s="48"/>
    </row>
    <row r="908" spans="9:33">
      <c r="I908" s="48"/>
      <c r="Q908" s="48"/>
      <c r="V908" s="1239"/>
      <c r="W908" s="1239"/>
      <c r="X908" s="1239"/>
      <c r="Y908" s="1240"/>
      <c r="Z908" s="1239"/>
      <c r="AA908" s="1239"/>
      <c r="AB908" s="1239"/>
      <c r="AG908" s="48"/>
    </row>
    <row r="909" spans="9:33">
      <c r="I909" s="48"/>
      <c r="Q909" s="48"/>
      <c r="V909" s="1239"/>
      <c r="W909" s="1239"/>
      <c r="X909" s="1239"/>
      <c r="Y909" s="1240"/>
      <c r="Z909" s="1239"/>
      <c r="AA909" s="1239"/>
      <c r="AB909" s="1239"/>
      <c r="AG909" s="48"/>
    </row>
    <row r="910" spans="9:33">
      <c r="I910" s="48"/>
      <c r="Q910" s="48"/>
      <c r="V910" s="1239"/>
      <c r="W910" s="1239"/>
      <c r="X910" s="1239"/>
      <c r="Y910" s="1240"/>
      <c r="Z910" s="1239"/>
      <c r="AA910" s="1239"/>
      <c r="AB910" s="1239"/>
      <c r="AG910" s="48"/>
    </row>
    <row r="911" spans="9:33">
      <c r="I911" s="48"/>
      <c r="Q911" s="48"/>
      <c r="V911" s="1239"/>
      <c r="W911" s="1239"/>
      <c r="X911" s="1239"/>
      <c r="Y911" s="1240"/>
      <c r="Z911" s="1239"/>
      <c r="AA911" s="1239"/>
      <c r="AB911" s="1239"/>
      <c r="AG911" s="48"/>
    </row>
    <row r="912" spans="9:33">
      <c r="I912" s="48"/>
      <c r="Q912" s="48"/>
      <c r="V912" s="1239"/>
      <c r="W912" s="1239"/>
      <c r="X912" s="1239"/>
      <c r="Y912" s="1240"/>
      <c r="Z912" s="1239"/>
      <c r="AA912" s="1239"/>
      <c r="AB912" s="1239"/>
      <c r="AG912" s="48"/>
    </row>
    <row r="913" spans="9:33">
      <c r="I913" s="48"/>
      <c r="Q913" s="48"/>
      <c r="V913" s="1239"/>
      <c r="W913" s="1239"/>
      <c r="X913" s="1239"/>
      <c r="Y913" s="1240"/>
      <c r="Z913" s="1239"/>
      <c r="AA913" s="1239"/>
      <c r="AB913" s="1239"/>
      <c r="AG913" s="48"/>
    </row>
    <row r="914" spans="9:33">
      <c r="I914" s="48"/>
      <c r="Q914" s="48"/>
      <c r="V914" s="1239"/>
      <c r="W914" s="1239"/>
      <c r="X914" s="1239"/>
      <c r="Y914" s="1240"/>
      <c r="Z914" s="1239"/>
      <c r="AA914" s="1239"/>
      <c r="AB914" s="1239"/>
      <c r="AG914" s="48"/>
    </row>
    <row r="915" spans="9:33">
      <c r="I915" s="48"/>
      <c r="Q915" s="48"/>
      <c r="V915" s="1239"/>
      <c r="W915" s="1239"/>
      <c r="X915" s="1239"/>
      <c r="Y915" s="1240"/>
      <c r="Z915" s="1239"/>
      <c r="AA915" s="1239"/>
      <c r="AB915" s="1239"/>
      <c r="AG915" s="48"/>
    </row>
    <row r="916" spans="9:33">
      <c r="I916" s="48"/>
      <c r="Q916" s="48"/>
      <c r="V916" s="1239"/>
      <c r="W916" s="1239"/>
      <c r="X916" s="1239"/>
      <c r="Y916" s="1240"/>
      <c r="Z916" s="1239"/>
      <c r="AA916" s="1239"/>
      <c r="AB916" s="1239"/>
      <c r="AG916" s="48"/>
    </row>
    <row r="917" spans="9:33">
      <c r="I917" s="48"/>
      <c r="Q917" s="48"/>
      <c r="V917" s="1239"/>
      <c r="W917" s="1239"/>
      <c r="X917" s="1239"/>
      <c r="Y917" s="1240"/>
      <c r="Z917" s="1239"/>
      <c r="AA917" s="1239"/>
      <c r="AB917" s="1239"/>
      <c r="AG917" s="48"/>
    </row>
    <row r="918" spans="9:33">
      <c r="I918" s="48"/>
      <c r="Q918" s="48"/>
      <c r="V918" s="1239"/>
      <c r="W918" s="1239"/>
      <c r="X918" s="1239"/>
      <c r="Y918" s="1240"/>
      <c r="Z918" s="1239"/>
      <c r="AA918" s="1239"/>
      <c r="AB918" s="1239"/>
      <c r="AG918" s="48"/>
    </row>
    <row r="919" spans="9:33">
      <c r="I919" s="48"/>
      <c r="Q919" s="48"/>
      <c r="V919" s="1239"/>
      <c r="W919" s="1239"/>
      <c r="X919" s="1239"/>
      <c r="Y919" s="1240"/>
      <c r="Z919" s="1239"/>
      <c r="AA919" s="1239"/>
      <c r="AB919" s="1239"/>
      <c r="AG919" s="48"/>
    </row>
    <row r="920" spans="9:33">
      <c r="I920" s="48"/>
      <c r="Q920" s="48"/>
      <c r="V920" s="1239"/>
      <c r="W920" s="1239"/>
      <c r="X920" s="1239"/>
      <c r="Y920" s="1240"/>
      <c r="Z920" s="1239"/>
      <c r="AA920" s="1239"/>
      <c r="AB920" s="1239"/>
      <c r="AG920" s="48"/>
    </row>
    <row r="921" spans="9:33">
      <c r="I921" s="48"/>
      <c r="Q921" s="48"/>
      <c r="V921" s="1239"/>
      <c r="W921" s="1239"/>
      <c r="X921" s="1239"/>
      <c r="Y921" s="1240"/>
      <c r="Z921" s="1239"/>
      <c r="AA921" s="1239"/>
      <c r="AB921" s="1239"/>
      <c r="AG921" s="48"/>
    </row>
    <row r="922" spans="9:33">
      <c r="I922" s="48"/>
      <c r="Q922" s="48"/>
      <c r="V922" s="1239"/>
      <c r="W922" s="1239"/>
      <c r="X922" s="1239"/>
      <c r="Y922" s="1240"/>
      <c r="Z922" s="1239"/>
      <c r="AA922" s="1239"/>
      <c r="AB922" s="1239"/>
      <c r="AG922" s="48"/>
    </row>
    <row r="923" spans="9:33">
      <c r="I923" s="48"/>
      <c r="Q923" s="48"/>
      <c r="V923" s="1239"/>
      <c r="W923" s="1239"/>
      <c r="X923" s="1239"/>
      <c r="Y923" s="1240"/>
      <c r="Z923" s="1239"/>
      <c r="AA923" s="1239"/>
      <c r="AB923" s="1239"/>
      <c r="AG923" s="48"/>
    </row>
    <row r="924" spans="9:33">
      <c r="I924" s="48"/>
      <c r="Q924" s="48"/>
      <c r="V924" s="1239"/>
      <c r="W924" s="1239"/>
      <c r="X924" s="1239"/>
      <c r="Y924" s="1240"/>
      <c r="Z924" s="1239"/>
      <c r="AA924" s="1239"/>
      <c r="AB924" s="1239"/>
      <c r="AG924" s="48"/>
    </row>
    <row r="925" spans="9:33">
      <c r="I925" s="48"/>
      <c r="Q925" s="48"/>
      <c r="V925" s="1239"/>
      <c r="W925" s="1239"/>
      <c r="X925" s="1239"/>
      <c r="Y925" s="1240"/>
      <c r="Z925" s="1239"/>
      <c r="AA925" s="1239"/>
      <c r="AB925" s="1239"/>
      <c r="AG925" s="48"/>
    </row>
    <row r="926" spans="9:33">
      <c r="I926" s="48"/>
      <c r="Q926" s="48"/>
      <c r="V926" s="1239"/>
      <c r="W926" s="1239"/>
      <c r="X926" s="1239"/>
      <c r="Y926" s="1240"/>
      <c r="Z926" s="1239"/>
      <c r="AA926" s="1239"/>
      <c r="AB926" s="1239"/>
      <c r="AG926" s="48"/>
    </row>
    <row r="927" spans="9:33">
      <c r="I927" s="48"/>
      <c r="Q927" s="48"/>
      <c r="V927" s="1239"/>
      <c r="W927" s="1239"/>
      <c r="X927" s="1239"/>
      <c r="Y927" s="1240"/>
      <c r="Z927" s="1239"/>
      <c r="AA927" s="1239"/>
      <c r="AB927" s="1239"/>
      <c r="AG927" s="48"/>
    </row>
    <row r="928" spans="9:33">
      <c r="I928" s="48"/>
      <c r="Q928" s="48"/>
      <c r="V928" s="1239"/>
      <c r="W928" s="1239"/>
      <c r="X928" s="1239"/>
      <c r="Y928" s="1240"/>
      <c r="Z928" s="1239"/>
      <c r="AA928" s="1239"/>
      <c r="AB928" s="1239"/>
      <c r="AG928" s="48"/>
    </row>
    <row r="929" spans="9:33">
      <c r="I929" s="48"/>
      <c r="Q929" s="48"/>
      <c r="V929" s="1239"/>
      <c r="W929" s="1239"/>
      <c r="X929" s="1239"/>
      <c r="Y929" s="1240"/>
      <c r="Z929" s="1239"/>
      <c r="AA929" s="1239"/>
      <c r="AB929" s="1239"/>
      <c r="AG929" s="48"/>
    </row>
    <row r="930" spans="9:33">
      <c r="I930" s="48"/>
      <c r="Q930" s="48"/>
      <c r="V930" s="1239"/>
      <c r="W930" s="1239"/>
      <c r="X930" s="1239"/>
      <c r="Y930" s="1240"/>
      <c r="Z930" s="1239"/>
      <c r="AA930" s="1239"/>
      <c r="AB930" s="1239"/>
      <c r="AG930" s="48"/>
    </row>
    <row r="931" spans="9:33">
      <c r="I931" s="48"/>
      <c r="Q931" s="48"/>
      <c r="V931" s="1239"/>
      <c r="W931" s="1239"/>
      <c r="X931" s="1239"/>
      <c r="Y931" s="1240"/>
      <c r="Z931" s="1239"/>
      <c r="AA931" s="1239"/>
      <c r="AB931" s="1239"/>
      <c r="AG931" s="48"/>
    </row>
    <row r="932" spans="9:33">
      <c r="I932" s="48"/>
      <c r="Q932" s="48"/>
      <c r="V932" s="1239"/>
      <c r="W932" s="1239"/>
      <c r="X932" s="1239"/>
      <c r="Y932" s="1240"/>
      <c r="Z932" s="1239"/>
      <c r="AA932" s="1239"/>
      <c r="AB932" s="1239"/>
      <c r="AG932" s="48"/>
    </row>
    <row r="933" spans="9:33">
      <c r="I933" s="48"/>
      <c r="Q933" s="48"/>
      <c r="V933" s="1239"/>
      <c r="W933" s="1239"/>
      <c r="X933" s="1239"/>
      <c r="Y933" s="1240"/>
      <c r="Z933" s="1239"/>
      <c r="AA933" s="1239"/>
      <c r="AB933" s="1239"/>
      <c r="AG933" s="48"/>
    </row>
    <row r="934" spans="9:33">
      <c r="I934" s="48"/>
      <c r="Q934" s="48"/>
      <c r="V934" s="1239"/>
      <c r="W934" s="1239"/>
      <c r="X934" s="1239"/>
      <c r="Y934" s="1240"/>
      <c r="Z934" s="1239"/>
      <c r="AA934" s="1239"/>
      <c r="AB934" s="1239"/>
      <c r="AG934" s="48"/>
    </row>
    <row r="935" spans="9:33">
      <c r="I935" s="48"/>
      <c r="Q935" s="48"/>
      <c r="V935" s="1239"/>
      <c r="W935" s="1239"/>
      <c r="X935" s="1239"/>
      <c r="Y935" s="1240"/>
      <c r="Z935" s="1239"/>
      <c r="AA935" s="1239"/>
      <c r="AB935" s="1239"/>
      <c r="AG935" s="48"/>
    </row>
    <row r="936" spans="9:33">
      <c r="I936" s="48"/>
      <c r="Q936" s="48"/>
      <c r="V936" s="1239"/>
      <c r="W936" s="1239"/>
      <c r="X936" s="1239"/>
      <c r="Y936" s="1240"/>
      <c r="Z936" s="1239"/>
      <c r="AA936" s="1239"/>
      <c r="AB936" s="1239"/>
      <c r="AG936" s="48"/>
    </row>
    <row r="937" spans="9:33">
      <c r="I937" s="48"/>
      <c r="Q937" s="48"/>
      <c r="V937" s="1239"/>
      <c r="W937" s="1239"/>
      <c r="X937" s="1239"/>
      <c r="Y937" s="1240"/>
      <c r="Z937" s="1239"/>
      <c r="AA937" s="1239"/>
      <c r="AB937" s="1239"/>
      <c r="AG937" s="48"/>
    </row>
    <row r="938" spans="9:33">
      <c r="I938" s="48"/>
      <c r="Q938" s="48"/>
      <c r="V938" s="1239"/>
      <c r="W938" s="1239"/>
      <c r="X938" s="1239"/>
      <c r="Y938" s="1240"/>
      <c r="Z938" s="1239"/>
      <c r="AA938" s="1239"/>
      <c r="AB938" s="1239"/>
      <c r="AG938" s="48"/>
    </row>
    <row r="939" spans="9:33">
      <c r="I939" s="48"/>
      <c r="Q939" s="48"/>
      <c r="V939" s="1239"/>
      <c r="W939" s="1239"/>
      <c r="X939" s="1239"/>
      <c r="Y939" s="1240"/>
      <c r="Z939" s="1239"/>
      <c r="AA939" s="1239"/>
      <c r="AB939" s="1239"/>
      <c r="AG939" s="48"/>
    </row>
    <row r="940" spans="9:33">
      <c r="I940" s="48"/>
      <c r="Q940" s="48"/>
      <c r="V940" s="1239"/>
      <c r="W940" s="1239"/>
      <c r="X940" s="1239"/>
      <c r="Y940" s="1240"/>
      <c r="Z940" s="1239"/>
      <c r="AA940" s="1239"/>
      <c r="AB940" s="1239"/>
      <c r="AG940" s="48"/>
    </row>
    <row r="941" spans="9:33">
      <c r="I941" s="48"/>
      <c r="Q941" s="48"/>
      <c r="V941" s="1239"/>
      <c r="W941" s="1239"/>
      <c r="X941" s="1239"/>
      <c r="Y941" s="1240"/>
      <c r="Z941" s="1239"/>
      <c r="AA941" s="1239"/>
      <c r="AB941" s="1239"/>
      <c r="AG941" s="48"/>
    </row>
    <row r="942" spans="9:33">
      <c r="I942" s="48"/>
      <c r="Q942" s="48"/>
      <c r="V942" s="1239"/>
      <c r="W942" s="1239"/>
      <c r="X942" s="1239"/>
      <c r="Y942" s="1240"/>
      <c r="Z942" s="1239"/>
      <c r="AA942" s="1239"/>
      <c r="AB942" s="1239"/>
      <c r="AG942" s="48"/>
    </row>
    <row r="943" spans="9:33">
      <c r="I943" s="48"/>
      <c r="Q943" s="48"/>
      <c r="V943" s="1239"/>
      <c r="W943" s="1239"/>
      <c r="X943" s="1239"/>
      <c r="Y943" s="1240"/>
      <c r="Z943" s="1239"/>
      <c r="AA943" s="1239"/>
      <c r="AB943" s="1239"/>
      <c r="AG943" s="48"/>
    </row>
    <row r="944" spans="9:33">
      <c r="I944" s="48"/>
      <c r="Q944" s="48"/>
      <c r="V944" s="1239"/>
      <c r="W944" s="1239"/>
      <c r="X944" s="1239"/>
      <c r="Y944" s="1240"/>
      <c r="Z944" s="1239"/>
      <c r="AA944" s="1239"/>
      <c r="AB944" s="1239"/>
      <c r="AG944" s="48"/>
    </row>
    <row r="945" spans="9:33">
      <c r="I945" s="48"/>
      <c r="Q945" s="48"/>
      <c r="V945" s="1239"/>
      <c r="W945" s="1239"/>
      <c r="X945" s="1239"/>
      <c r="Y945" s="1240"/>
      <c r="Z945" s="1239"/>
      <c r="AA945" s="1239"/>
      <c r="AB945" s="1239"/>
      <c r="AG945" s="48"/>
    </row>
    <row r="946" spans="9:33">
      <c r="I946" s="48"/>
      <c r="Q946" s="48"/>
      <c r="V946" s="1239"/>
      <c r="W946" s="1239"/>
      <c r="X946" s="1239"/>
      <c r="Y946" s="1240"/>
      <c r="Z946" s="1239"/>
      <c r="AA946" s="1239"/>
      <c r="AB946" s="1239"/>
      <c r="AG946" s="48"/>
    </row>
    <row r="947" spans="9:33">
      <c r="I947" s="48"/>
      <c r="Q947" s="48"/>
      <c r="V947" s="1239"/>
      <c r="W947" s="1239"/>
      <c r="X947" s="1239"/>
      <c r="Y947" s="1240"/>
      <c r="Z947" s="1239"/>
      <c r="AA947" s="1239"/>
      <c r="AB947" s="1239"/>
      <c r="AG947" s="48"/>
    </row>
    <row r="948" spans="9:33">
      <c r="I948" s="48"/>
      <c r="Q948" s="48"/>
      <c r="V948" s="1239"/>
      <c r="W948" s="1239"/>
      <c r="X948" s="1239"/>
      <c r="Y948" s="1240"/>
      <c r="Z948" s="1239"/>
      <c r="AA948" s="1239"/>
      <c r="AB948" s="1239"/>
      <c r="AG948" s="48"/>
    </row>
    <row r="949" spans="9:33">
      <c r="I949" s="48"/>
      <c r="Q949" s="48"/>
      <c r="V949" s="1239"/>
      <c r="W949" s="1239"/>
      <c r="X949" s="1239"/>
      <c r="Y949" s="1240"/>
      <c r="Z949" s="1239"/>
      <c r="AA949" s="1239"/>
      <c r="AB949" s="1239"/>
      <c r="AG949" s="48"/>
    </row>
    <row r="950" spans="9:33">
      <c r="I950" s="48"/>
      <c r="Q950" s="48"/>
      <c r="V950" s="1239"/>
      <c r="W950" s="1239"/>
      <c r="X950" s="1239"/>
      <c r="Y950" s="1240"/>
      <c r="Z950" s="1239"/>
      <c r="AA950" s="1239"/>
      <c r="AB950" s="1239"/>
      <c r="AG950" s="48"/>
    </row>
    <row r="951" spans="9:33">
      <c r="I951" s="48"/>
      <c r="Q951" s="48"/>
      <c r="V951" s="1239"/>
      <c r="W951" s="1239"/>
      <c r="X951" s="1239"/>
      <c r="Y951" s="1240"/>
      <c r="Z951" s="1239"/>
      <c r="AA951" s="1239"/>
      <c r="AB951" s="1239"/>
      <c r="AG951" s="48"/>
    </row>
    <row r="952" spans="9:33">
      <c r="I952" s="48"/>
      <c r="Q952" s="48"/>
      <c r="V952" s="1239"/>
      <c r="W952" s="1239"/>
      <c r="X952" s="1239"/>
      <c r="Y952" s="1240"/>
      <c r="Z952" s="1239"/>
      <c r="AA952" s="1239"/>
      <c r="AB952" s="1239"/>
      <c r="AG952" s="48"/>
    </row>
    <row r="953" spans="9:33">
      <c r="I953" s="48"/>
      <c r="Q953" s="48"/>
      <c r="V953" s="1239"/>
      <c r="W953" s="1239"/>
      <c r="X953" s="1239"/>
      <c r="Y953" s="1240"/>
      <c r="Z953" s="1239"/>
      <c r="AA953" s="1239"/>
      <c r="AB953" s="1239"/>
      <c r="AG953" s="48"/>
    </row>
    <row r="954" spans="9:33">
      <c r="I954" s="48"/>
      <c r="Q954" s="48"/>
      <c r="V954" s="1239"/>
      <c r="W954" s="1239"/>
      <c r="X954" s="1239"/>
      <c r="Y954" s="1240"/>
      <c r="Z954" s="1239"/>
      <c r="AA954" s="1239"/>
      <c r="AB954" s="1239"/>
      <c r="AG954" s="48"/>
    </row>
    <row r="955" spans="9:33">
      <c r="I955" s="48"/>
      <c r="Q955" s="48"/>
      <c r="V955" s="1239"/>
      <c r="W955" s="1239"/>
      <c r="X955" s="1239"/>
      <c r="Y955" s="1240"/>
      <c r="Z955" s="1239"/>
      <c r="AA955" s="1239"/>
      <c r="AB955" s="1239"/>
      <c r="AG955" s="48"/>
    </row>
    <row r="956" spans="9:33">
      <c r="I956" s="48"/>
      <c r="Q956" s="48"/>
      <c r="V956" s="1239"/>
      <c r="W956" s="1239"/>
      <c r="X956" s="1239"/>
      <c r="Y956" s="1240"/>
      <c r="Z956" s="1239"/>
      <c r="AA956" s="1239"/>
      <c r="AB956" s="1239"/>
      <c r="AG956" s="48"/>
    </row>
    <row r="957" spans="9:33">
      <c r="I957" s="48"/>
      <c r="Q957" s="48"/>
      <c r="V957" s="1239"/>
      <c r="W957" s="1239"/>
      <c r="X957" s="1239"/>
      <c r="Y957" s="1240"/>
      <c r="Z957" s="1239"/>
      <c r="AA957" s="1239"/>
      <c r="AB957" s="1239"/>
      <c r="AG957" s="48"/>
    </row>
    <row r="958" spans="9:33">
      <c r="I958" s="48"/>
      <c r="Q958" s="48"/>
      <c r="V958" s="1239"/>
      <c r="W958" s="1239"/>
      <c r="X958" s="1239"/>
      <c r="Y958" s="1240"/>
      <c r="Z958" s="1239"/>
      <c r="AA958" s="1239"/>
      <c r="AB958" s="1239"/>
      <c r="AG958" s="48"/>
    </row>
    <row r="959" spans="9:33">
      <c r="I959" s="48"/>
      <c r="Q959" s="48"/>
      <c r="V959" s="1239"/>
      <c r="W959" s="1239"/>
      <c r="X959" s="1239"/>
      <c r="Y959" s="1240"/>
      <c r="Z959" s="1239"/>
      <c r="AA959" s="1239"/>
      <c r="AB959" s="1239"/>
      <c r="AG959" s="48"/>
    </row>
    <row r="960" spans="9:33">
      <c r="I960" s="48"/>
      <c r="Q960" s="48"/>
      <c r="V960" s="1239"/>
      <c r="W960" s="1239"/>
      <c r="X960" s="1239"/>
      <c r="Y960" s="1240"/>
      <c r="Z960" s="1239"/>
      <c r="AA960" s="1239"/>
      <c r="AB960" s="1239"/>
      <c r="AG960" s="48"/>
    </row>
    <row r="961" spans="9:33">
      <c r="I961" s="48"/>
      <c r="Q961" s="48"/>
      <c r="V961" s="1239"/>
      <c r="W961" s="1239"/>
      <c r="X961" s="1239"/>
      <c r="Y961" s="1240"/>
      <c r="Z961" s="1239"/>
      <c r="AA961" s="1239"/>
      <c r="AB961" s="1239"/>
      <c r="AG961" s="48"/>
    </row>
    <row r="962" spans="9:33">
      <c r="I962" s="48"/>
      <c r="Q962" s="48"/>
      <c r="V962" s="1239"/>
      <c r="W962" s="1239"/>
      <c r="X962" s="1239"/>
      <c r="Y962" s="1240"/>
      <c r="Z962" s="1239"/>
      <c r="AA962" s="1239"/>
      <c r="AB962" s="1239"/>
      <c r="AG962" s="48"/>
    </row>
    <row r="963" spans="9:33">
      <c r="I963" s="48"/>
      <c r="Q963" s="48"/>
      <c r="V963" s="1239"/>
      <c r="W963" s="1239"/>
      <c r="X963" s="1239"/>
      <c r="Y963" s="1240"/>
      <c r="Z963" s="1239"/>
      <c r="AA963" s="1239"/>
      <c r="AB963" s="1239"/>
      <c r="AG963" s="48"/>
    </row>
    <row r="964" spans="9:33">
      <c r="I964" s="48"/>
      <c r="Q964" s="48"/>
      <c r="V964" s="1239"/>
      <c r="W964" s="1239"/>
      <c r="X964" s="1239"/>
      <c r="Y964" s="1240"/>
      <c r="Z964" s="1239"/>
      <c r="AA964" s="1239"/>
      <c r="AB964" s="1239"/>
      <c r="AG964" s="48"/>
    </row>
    <row r="965" spans="9:33">
      <c r="I965" s="48"/>
      <c r="Q965" s="48"/>
      <c r="V965" s="1239"/>
      <c r="W965" s="1239"/>
      <c r="X965" s="1239"/>
      <c r="Y965" s="1240"/>
      <c r="Z965" s="1239"/>
      <c r="AA965" s="1239"/>
      <c r="AB965" s="1239"/>
      <c r="AG965" s="48"/>
    </row>
    <row r="966" spans="9:33">
      <c r="I966" s="48"/>
      <c r="Q966" s="48"/>
      <c r="V966" s="1239"/>
      <c r="W966" s="1239"/>
      <c r="X966" s="1239"/>
      <c r="Y966" s="1240"/>
      <c r="Z966" s="1239"/>
      <c r="AA966" s="1239"/>
      <c r="AB966" s="1239"/>
      <c r="AG966" s="48"/>
    </row>
    <row r="967" spans="9:33">
      <c r="I967" s="48"/>
      <c r="Q967" s="48"/>
      <c r="V967" s="1239"/>
      <c r="W967" s="1239"/>
      <c r="X967" s="1239"/>
      <c r="Y967" s="1240"/>
      <c r="Z967" s="1239"/>
      <c r="AA967" s="1239"/>
      <c r="AB967" s="1239"/>
      <c r="AG967" s="48"/>
    </row>
    <row r="968" spans="9:33">
      <c r="I968" s="48"/>
      <c r="Q968" s="48"/>
      <c r="V968" s="1239"/>
      <c r="W968" s="1239"/>
      <c r="X968" s="1239"/>
      <c r="Y968" s="1240"/>
      <c r="Z968" s="1239"/>
      <c r="AA968" s="1239"/>
      <c r="AB968" s="1239"/>
      <c r="AG968" s="48"/>
    </row>
    <row r="969" spans="9:33">
      <c r="I969" s="48"/>
      <c r="Q969" s="48"/>
      <c r="V969" s="1239"/>
      <c r="W969" s="1239"/>
      <c r="X969" s="1239"/>
      <c r="Y969" s="1240"/>
      <c r="Z969" s="1239"/>
      <c r="AA969" s="1239"/>
      <c r="AB969" s="1239"/>
      <c r="AG969" s="48"/>
    </row>
    <row r="970" spans="9:33">
      <c r="I970" s="48"/>
      <c r="Q970" s="48"/>
      <c r="V970" s="1239"/>
      <c r="W970" s="1239"/>
      <c r="X970" s="1239"/>
      <c r="Y970" s="1240"/>
      <c r="Z970" s="1239"/>
      <c r="AA970" s="1239"/>
      <c r="AB970" s="1239"/>
      <c r="AG970" s="48"/>
    </row>
    <row r="971" spans="9:33">
      <c r="I971" s="48"/>
      <c r="Q971" s="48"/>
      <c r="V971" s="1239"/>
      <c r="W971" s="1239"/>
      <c r="X971" s="1239"/>
      <c r="Y971" s="1240"/>
      <c r="Z971" s="1239"/>
      <c r="AA971" s="1239"/>
      <c r="AB971" s="1239"/>
      <c r="AG971" s="48"/>
    </row>
    <row r="972" spans="9:33">
      <c r="I972" s="48"/>
      <c r="Q972" s="48"/>
      <c r="V972" s="1239"/>
      <c r="W972" s="1239"/>
      <c r="X972" s="1239"/>
      <c r="Y972" s="1240"/>
      <c r="Z972" s="1239"/>
      <c r="AA972" s="1239"/>
      <c r="AB972" s="1239"/>
      <c r="AG972" s="48"/>
    </row>
    <row r="973" spans="9:33">
      <c r="I973" s="48"/>
      <c r="Q973" s="48"/>
      <c r="V973" s="1239"/>
      <c r="W973" s="1239"/>
      <c r="X973" s="1239"/>
      <c r="Y973" s="1240"/>
      <c r="Z973" s="1239"/>
      <c r="AA973" s="1239"/>
      <c r="AB973" s="1239"/>
      <c r="AG973" s="48"/>
    </row>
    <row r="974" spans="9:33">
      <c r="I974" s="48"/>
      <c r="Q974" s="48"/>
      <c r="V974" s="1239"/>
      <c r="W974" s="1239"/>
      <c r="X974" s="1239"/>
      <c r="Y974" s="1240"/>
      <c r="Z974" s="1239"/>
      <c r="AA974" s="1239"/>
      <c r="AB974" s="1239"/>
      <c r="AG974" s="48"/>
    </row>
    <row r="975" spans="9:33">
      <c r="I975" s="48"/>
      <c r="Q975" s="48"/>
      <c r="V975" s="1239"/>
      <c r="W975" s="1239"/>
      <c r="X975" s="1239"/>
      <c r="Y975" s="1240"/>
      <c r="Z975" s="1239"/>
      <c r="AA975" s="1239"/>
      <c r="AB975" s="1239"/>
      <c r="AG975" s="48"/>
    </row>
    <row r="976" spans="9:33">
      <c r="I976" s="48"/>
      <c r="Q976" s="48"/>
      <c r="V976" s="1239"/>
      <c r="W976" s="1239"/>
      <c r="X976" s="1239"/>
      <c r="Y976" s="1240"/>
      <c r="Z976" s="1239"/>
      <c r="AA976" s="1239"/>
      <c r="AB976" s="1239"/>
      <c r="AG976" s="48"/>
    </row>
    <row r="977" spans="9:33">
      <c r="I977" s="48"/>
      <c r="Q977" s="48"/>
      <c r="V977" s="1239"/>
      <c r="W977" s="1239"/>
      <c r="X977" s="1239"/>
      <c r="Y977" s="1240"/>
      <c r="Z977" s="1239"/>
      <c r="AA977" s="1239"/>
      <c r="AB977" s="1239"/>
      <c r="AG977" s="48"/>
    </row>
    <row r="978" spans="9:33">
      <c r="I978" s="48"/>
      <c r="Q978" s="48"/>
      <c r="V978" s="1239"/>
      <c r="W978" s="1239"/>
      <c r="X978" s="1239"/>
      <c r="Y978" s="1240"/>
      <c r="Z978" s="1239"/>
      <c r="AA978" s="1239"/>
      <c r="AB978" s="1239"/>
      <c r="AG978" s="48"/>
    </row>
    <row r="979" spans="9:33">
      <c r="I979" s="48"/>
      <c r="Q979" s="48"/>
      <c r="V979" s="1239"/>
      <c r="W979" s="1239"/>
      <c r="X979" s="1239"/>
      <c r="Y979" s="1240"/>
      <c r="Z979" s="1239"/>
      <c r="AA979" s="1239"/>
      <c r="AB979" s="1239"/>
      <c r="AG979" s="48"/>
    </row>
    <row r="980" spans="9:33">
      <c r="I980" s="48"/>
      <c r="Q980" s="48"/>
      <c r="V980" s="1239"/>
      <c r="W980" s="1239"/>
      <c r="X980" s="1239"/>
      <c r="Y980" s="1240"/>
      <c r="Z980" s="1239"/>
      <c r="AA980" s="1239"/>
      <c r="AB980" s="1239"/>
      <c r="AG980" s="48"/>
    </row>
    <row r="981" spans="9:33">
      <c r="I981" s="48"/>
      <c r="Q981" s="48"/>
      <c r="V981" s="1239"/>
      <c r="W981" s="1239"/>
      <c r="X981" s="1239"/>
      <c r="Y981" s="1240"/>
      <c r="Z981" s="1239"/>
      <c r="AA981" s="1239"/>
      <c r="AB981" s="1239"/>
      <c r="AG981" s="48"/>
    </row>
    <row r="982" spans="9:33">
      <c r="I982" s="48"/>
      <c r="Q982" s="48"/>
      <c r="V982" s="1239"/>
      <c r="W982" s="1239"/>
      <c r="X982" s="1239"/>
      <c r="Y982" s="1240"/>
      <c r="Z982" s="1239"/>
      <c r="AA982" s="1239"/>
      <c r="AB982" s="1239"/>
      <c r="AG982" s="48"/>
    </row>
    <row r="983" spans="9:33">
      <c r="I983" s="48"/>
      <c r="Q983" s="48"/>
      <c r="V983" s="1239"/>
      <c r="W983" s="1239"/>
      <c r="X983" s="1239"/>
      <c r="Y983" s="1240"/>
      <c r="Z983" s="1239"/>
      <c r="AA983" s="1239"/>
      <c r="AB983" s="1239"/>
      <c r="AG983" s="48"/>
    </row>
    <row r="984" spans="9:33">
      <c r="I984" s="48"/>
      <c r="Q984" s="48"/>
      <c r="V984" s="1239"/>
      <c r="W984" s="1239"/>
      <c r="X984" s="1239"/>
      <c r="Y984" s="1240"/>
      <c r="Z984" s="1239"/>
      <c r="AA984" s="1239"/>
      <c r="AB984" s="1239"/>
      <c r="AG984" s="48"/>
    </row>
    <row r="985" spans="9:33">
      <c r="I985" s="48"/>
      <c r="Q985" s="48"/>
      <c r="V985" s="1239"/>
      <c r="W985" s="1239"/>
      <c r="X985" s="1239"/>
      <c r="Y985" s="1240"/>
      <c r="Z985" s="1239"/>
      <c r="AA985" s="1239"/>
      <c r="AB985" s="1239"/>
      <c r="AG985" s="48"/>
    </row>
    <row r="986" spans="9:33">
      <c r="I986" s="48"/>
      <c r="Q986" s="48"/>
      <c r="V986" s="1239"/>
      <c r="W986" s="1239"/>
      <c r="X986" s="1239"/>
      <c r="Y986" s="1240"/>
      <c r="Z986" s="1239"/>
      <c r="AA986" s="1239"/>
      <c r="AB986" s="1239"/>
      <c r="AG986" s="48"/>
    </row>
    <row r="987" spans="9:33">
      <c r="I987" s="48"/>
      <c r="Q987" s="48"/>
      <c r="V987" s="1239"/>
      <c r="W987" s="1239"/>
      <c r="X987" s="1239"/>
      <c r="Y987" s="1240"/>
      <c r="Z987" s="1239"/>
      <c r="AA987" s="1239"/>
      <c r="AB987" s="1239"/>
      <c r="AG987" s="48"/>
    </row>
    <row r="988" spans="9:33">
      <c r="I988" s="48"/>
      <c r="Q988" s="48"/>
      <c r="V988" s="1239"/>
      <c r="W988" s="1239"/>
      <c r="X988" s="1239"/>
      <c r="Y988" s="1240"/>
      <c r="Z988" s="1239"/>
      <c r="AA988" s="1239"/>
      <c r="AB988" s="1239"/>
      <c r="AG988" s="48"/>
    </row>
    <row r="989" spans="9:33">
      <c r="I989" s="48"/>
      <c r="Q989" s="48"/>
      <c r="V989" s="1239"/>
      <c r="W989" s="1239"/>
      <c r="X989" s="1239"/>
      <c r="Y989" s="1240"/>
      <c r="Z989" s="1239"/>
      <c r="AA989" s="1239"/>
      <c r="AB989" s="1239"/>
      <c r="AG989" s="48"/>
    </row>
    <row r="990" spans="9:33">
      <c r="I990" s="48"/>
      <c r="Q990" s="48"/>
      <c r="V990" s="1239"/>
      <c r="W990" s="1239"/>
      <c r="X990" s="1239"/>
      <c r="Y990" s="1240"/>
      <c r="Z990" s="1239"/>
      <c r="AA990" s="1239"/>
      <c r="AB990" s="1239"/>
      <c r="AG990" s="48"/>
    </row>
    <row r="991" spans="9:33">
      <c r="I991" s="48"/>
      <c r="Q991" s="48"/>
      <c r="V991" s="1239"/>
      <c r="W991" s="1239"/>
      <c r="X991" s="1239"/>
      <c r="Y991" s="1240"/>
      <c r="Z991" s="1239"/>
      <c r="AA991" s="1239"/>
      <c r="AB991" s="1239"/>
      <c r="AG991" s="48"/>
    </row>
    <row r="992" spans="9:33">
      <c r="I992" s="48"/>
      <c r="Q992" s="48"/>
      <c r="V992" s="1239"/>
      <c r="W992" s="1239"/>
      <c r="X992" s="1239"/>
      <c r="Y992" s="1240"/>
      <c r="Z992" s="1239"/>
      <c r="AA992" s="1239"/>
      <c r="AB992" s="1239"/>
      <c r="AG992" s="48"/>
    </row>
    <row r="993" spans="9:33">
      <c r="I993" s="48"/>
      <c r="Q993" s="48"/>
      <c r="V993" s="1239"/>
      <c r="W993" s="1239"/>
      <c r="X993" s="1239"/>
      <c r="Y993" s="1240"/>
      <c r="Z993" s="1239"/>
      <c r="AA993" s="1239"/>
      <c r="AB993" s="1239"/>
      <c r="AG993" s="48"/>
    </row>
    <row r="994" spans="9:33">
      <c r="I994" s="48"/>
      <c r="Q994" s="48"/>
      <c r="V994" s="1239"/>
      <c r="W994" s="1239"/>
      <c r="X994" s="1239"/>
      <c r="Y994" s="1240"/>
      <c r="Z994" s="1239"/>
      <c r="AA994" s="1239"/>
      <c r="AB994" s="1239"/>
      <c r="AG994" s="48"/>
    </row>
    <row r="995" spans="9:33">
      <c r="I995" s="48"/>
      <c r="Q995" s="48"/>
      <c r="V995" s="1239"/>
      <c r="W995" s="1239"/>
      <c r="X995" s="1239"/>
      <c r="Y995" s="1240"/>
      <c r="Z995" s="1239"/>
      <c r="AA995" s="1239"/>
      <c r="AB995" s="1239"/>
      <c r="AG995" s="48"/>
    </row>
    <row r="996" spans="9:33">
      <c r="I996" s="48"/>
      <c r="Q996" s="48"/>
      <c r="V996" s="1239"/>
      <c r="W996" s="1239"/>
      <c r="X996" s="1239"/>
      <c r="Y996" s="1240"/>
      <c r="Z996" s="1239"/>
      <c r="AA996" s="1239"/>
      <c r="AB996" s="1239"/>
      <c r="AG996" s="48"/>
    </row>
    <row r="997" spans="9:33">
      <c r="I997" s="48"/>
      <c r="Q997" s="48"/>
      <c r="V997" s="1239"/>
      <c r="W997" s="1239"/>
      <c r="X997" s="1239"/>
      <c r="Y997" s="1240"/>
      <c r="Z997" s="1239"/>
      <c r="AA997" s="1239"/>
      <c r="AB997" s="1239"/>
      <c r="AG997" s="48"/>
    </row>
    <row r="998" spans="9:33">
      <c r="I998" s="48"/>
      <c r="Q998" s="48"/>
      <c r="V998" s="1239"/>
      <c r="W998" s="1239"/>
      <c r="X998" s="1239"/>
      <c r="Y998" s="1240"/>
      <c r="Z998" s="1239"/>
      <c r="AA998" s="1239"/>
      <c r="AB998" s="1239"/>
      <c r="AG998" s="48"/>
    </row>
    <row r="999" spans="9:33">
      <c r="I999" s="48"/>
      <c r="Q999" s="48"/>
      <c r="V999" s="1239"/>
      <c r="W999" s="1239"/>
      <c r="X999" s="1239"/>
      <c r="Y999" s="1240"/>
      <c r="Z999" s="1239"/>
      <c r="AA999" s="1239"/>
      <c r="AB999" s="1239"/>
      <c r="AG999" s="48"/>
    </row>
    <row r="1000" spans="9:33">
      <c r="I1000" s="48"/>
      <c r="Q1000" s="48"/>
      <c r="V1000" s="1239"/>
      <c r="W1000" s="1239"/>
      <c r="X1000" s="1239"/>
      <c r="Y1000" s="1240"/>
      <c r="Z1000" s="1239"/>
      <c r="AA1000" s="1239"/>
      <c r="AB1000" s="1239"/>
      <c r="AG1000" s="48"/>
    </row>
    <row r="1001" spans="9:33">
      <c r="I1001" s="48"/>
      <c r="Q1001" s="48"/>
      <c r="V1001" s="1239"/>
      <c r="W1001" s="1239"/>
      <c r="X1001" s="1239"/>
      <c r="Y1001" s="1240"/>
      <c r="Z1001" s="1239"/>
      <c r="AA1001" s="1239"/>
      <c r="AB1001" s="1239"/>
      <c r="AG1001" s="48"/>
    </row>
    <row r="1002" spans="9:33">
      <c r="I1002" s="48"/>
      <c r="Q1002" s="48"/>
      <c r="V1002" s="1239"/>
      <c r="W1002" s="1239"/>
      <c r="X1002" s="1239"/>
      <c r="Y1002" s="1240"/>
      <c r="Z1002" s="1239"/>
      <c r="AA1002" s="1239"/>
      <c r="AB1002" s="1239"/>
      <c r="AG1002" s="48"/>
    </row>
    <row r="1003" spans="9:33">
      <c r="I1003" s="48"/>
      <c r="Q1003" s="48"/>
      <c r="V1003" s="1239"/>
      <c r="W1003" s="1239"/>
      <c r="X1003" s="1239"/>
      <c r="Y1003" s="1240"/>
      <c r="Z1003" s="1239"/>
      <c r="AA1003" s="1239"/>
      <c r="AB1003" s="1239"/>
      <c r="AG1003" s="48"/>
    </row>
    <row r="1004" spans="9:33">
      <c r="I1004" s="48"/>
      <c r="Q1004" s="48"/>
      <c r="V1004" s="1239"/>
      <c r="W1004" s="1239"/>
      <c r="X1004" s="1239"/>
      <c r="Y1004" s="1240"/>
      <c r="Z1004" s="1239"/>
      <c r="AA1004" s="1239"/>
      <c r="AB1004" s="1239"/>
      <c r="AG1004" s="48"/>
    </row>
    <row r="1005" spans="9:33">
      <c r="I1005" s="48"/>
      <c r="Q1005" s="48"/>
      <c r="V1005" s="1239"/>
      <c r="W1005" s="1239"/>
      <c r="X1005" s="1239"/>
      <c r="Y1005" s="1240"/>
      <c r="Z1005" s="1239"/>
      <c r="AA1005" s="1239"/>
      <c r="AB1005" s="1239"/>
      <c r="AG1005" s="48"/>
    </row>
    <row r="1006" spans="9:33">
      <c r="I1006" s="48"/>
      <c r="Q1006" s="48"/>
      <c r="V1006" s="1239"/>
      <c r="W1006" s="1239"/>
      <c r="X1006" s="1239"/>
      <c r="Y1006" s="1240"/>
      <c r="Z1006" s="1239"/>
      <c r="AA1006" s="1239"/>
      <c r="AB1006" s="1239"/>
      <c r="AG1006" s="48"/>
    </row>
    <row r="1007" spans="9:33">
      <c r="I1007" s="48"/>
      <c r="Q1007" s="48"/>
      <c r="V1007" s="1239"/>
      <c r="W1007" s="1239"/>
      <c r="X1007" s="1239"/>
      <c r="Y1007" s="1240"/>
      <c r="Z1007" s="1239"/>
      <c r="AA1007" s="1239"/>
      <c r="AB1007" s="1239"/>
      <c r="AG1007" s="48"/>
    </row>
    <row r="1008" spans="9:33">
      <c r="I1008" s="48"/>
      <c r="Q1008" s="48"/>
      <c r="V1008" s="1239"/>
      <c r="W1008" s="1239"/>
      <c r="X1008" s="1239"/>
      <c r="Y1008" s="1240"/>
      <c r="Z1008" s="1239"/>
      <c r="AA1008" s="1239"/>
      <c r="AB1008" s="1239"/>
      <c r="AG1008" s="48"/>
    </row>
    <row r="1009" spans="9:33">
      <c r="I1009" s="48"/>
      <c r="Q1009" s="48"/>
      <c r="V1009" s="1239"/>
      <c r="W1009" s="1239"/>
      <c r="X1009" s="1239"/>
      <c r="Y1009" s="1240"/>
      <c r="Z1009" s="1239"/>
      <c r="AA1009" s="1239"/>
      <c r="AB1009" s="1239"/>
      <c r="AG1009" s="48"/>
    </row>
    <row r="1010" spans="9:33">
      <c r="I1010" s="48"/>
      <c r="Q1010" s="48"/>
      <c r="V1010" s="1239"/>
      <c r="W1010" s="1239"/>
      <c r="X1010" s="1239"/>
      <c r="Y1010" s="1240"/>
      <c r="Z1010" s="1239"/>
      <c r="AA1010" s="1239"/>
      <c r="AB1010" s="1239"/>
      <c r="AG1010" s="48"/>
    </row>
    <row r="1011" spans="9:33">
      <c r="I1011" s="48"/>
      <c r="Q1011" s="48"/>
      <c r="V1011" s="1239"/>
      <c r="W1011" s="1239"/>
      <c r="X1011" s="1239"/>
      <c r="Y1011" s="1240"/>
      <c r="Z1011" s="1239"/>
      <c r="AA1011" s="1239"/>
      <c r="AB1011" s="1239"/>
      <c r="AG1011" s="48"/>
    </row>
    <row r="1012" spans="9:33">
      <c r="I1012" s="48"/>
      <c r="Q1012" s="48"/>
      <c r="V1012" s="1239"/>
      <c r="W1012" s="1239"/>
      <c r="X1012" s="1239"/>
      <c r="Y1012" s="1240"/>
      <c r="Z1012" s="1239"/>
      <c r="AA1012" s="1239"/>
      <c r="AB1012" s="1239"/>
      <c r="AG1012" s="48"/>
    </row>
    <row r="1013" spans="9:33">
      <c r="I1013" s="48"/>
      <c r="Q1013" s="48"/>
      <c r="V1013" s="1239"/>
      <c r="W1013" s="1239"/>
      <c r="X1013" s="1239"/>
      <c r="Y1013" s="1240"/>
      <c r="Z1013" s="1239"/>
      <c r="AA1013" s="1239"/>
      <c r="AB1013" s="1239"/>
      <c r="AG1013" s="48"/>
    </row>
  </sheetData>
  <phoneticPr fontId="151"/>
  <pageMargins left="0.7" right="0.7" top="0.75" bottom="0.75" header="0.3" footer="0.3"/>
  <drawing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filterMode="1">
    <tabColor rgb="FFFFFFFF"/>
    <outlinePr summaryBelow="0" summaryRight="0"/>
  </sheetPr>
  <dimension ref="A1:AD742"/>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9.88671875" customWidth="1"/>
    <col min="2" max="3" width="10.109375" customWidth="1"/>
    <col min="4" max="4" width="17.6640625" customWidth="1"/>
    <col min="5" max="6" width="10.109375" customWidth="1"/>
    <col min="7" max="7" width="10" customWidth="1"/>
    <col min="8" max="8" width="7.33203125" customWidth="1"/>
    <col min="9" max="9" width="6.88671875" customWidth="1"/>
    <col min="10" max="10" width="8.44140625" customWidth="1"/>
    <col min="11" max="12" width="6.88671875" customWidth="1"/>
    <col min="13" max="13" width="12.6640625" customWidth="1"/>
    <col min="14" max="15" width="10.109375" customWidth="1"/>
    <col min="16" max="16" width="10" customWidth="1"/>
    <col min="17" max="17" width="8.44140625" customWidth="1"/>
    <col min="18" max="18" width="10.109375" customWidth="1"/>
    <col min="19" max="19" width="7.6640625" customWidth="1"/>
    <col min="20" max="20" width="10.109375" customWidth="1"/>
    <col min="21" max="21" width="8.44140625" customWidth="1"/>
    <col min="22" max="22" width="1.44140625" customWidth="1"/>
    <col min="23" max="23" width="4" customWidth="1"/>
    <col min="24" max="24" width="6.88671875" customWidth="1"/>
    <col min="25" max="25" width="14.109375" customWidth="1"/>
    <col min="26" max="26" width="10.109375" customWidth="1"/>
  </cols>
  <sheetData>
    <row r="1" spans="1:30" ht="13.2">
      <c r="A1" s="1371" t="s">
        <v>4063</v>
      </c>
      <c r="B1" s="10"/>
      <c r="C1" s="10"/>
      <c r="D1" s="10"/>
      <c r="E1" s="6"/>
      <c r="G1" s="1239"/>
      <c r="H1" s="1844" t="s">
        <v>3416</v>
      </c>
      <c r="I1" s="1438">
        <v>4.97</v>
      </c>
      <c r="J1" s="10" t="s">
        <v>4841</v>
      </c>
      <c r="M1" s="1239"/>
      <c r="N1" s="1239"/>
      <c r="O1" s="1239"/>
      <c r="P1" s="1239"/>
      <c r="Q1" s="1357"/>
      <c r="V1" s="1562"/>
      <c r="W1" s="2365" t="s">
        <v>4842</v>
      </c>
      <c r="X1" s="2333"/>
      <c r="Y1" s="2333"/>
      <c r="Z1" s="2333"/>
    </row>
    <row r="2" spans="1:30" ht="27.75" customHeight="1">
      <c r="A2" s="83" t="s">
        <v>3421</v>
      </c>
      <c r="B2" s="1440" t="s">
        <v>4843</v>
      </c>
      <c r="C2" s="1440" t="s">
        <v>4844</v>
      </c>
      <c r="D2" s="1440" t="s">
        <v>7917</v>
      </c>
      <c r="E2" s="1440" t="s">
        <v>3425</v>
      </c>
      <c r="F2" s="1440" t="s">
        <v>4845</v>
      </c>
      <c r="G2" s="1441" t="s">
        <v>3427</v>
      </c>
      <c r="H2" s="1440" t="s">
        <v>7918</v>
      </c>
      <c r="I2" s="1440" t="s">
        <v>3429</v>
      </c>
      <c r="J2" s="1440" t="s">
        <v>3430</v>
      </c>
      <c r="K2" s="1440" t="s">
        <v>3431</v>
      </c>
      <c r="L2" s="1440" t="s">
        <v>3432</v>
      </c>
      <c r="M2" s="1441" t="s">
        <v>3433</v>
      </c>
      <c r="N2" s="1441" t="s">
        <v>3435</v>
      </c>
      <c r="O2" s="1441" t="s">
        <v>3436</v>
      </c>
      <c r="P2" s="1441" t="s">
        <v>3443</v>
      </c>
      <c r="Q2" s="1440" t="s">
        <v>4846</v>
      </c>
      <c r="R2" s="1440" t="s">
        <v>4847</v>
      </c>
      <c r="S2" s="1445" t="s">
        <v>4065</v>
      </c>
      <c r="T2" s="1446" t="s">
        <v>4848</v>
      </c>
      <c r="U2" s="2" t="s">
        <v>4851</v>
      </c>
      <c r="V2" s="1564"/>
      <c r="W2" s="1565" t="s">
        <v>4849</v>
      </c>
      <c r="X2" s="1565" t="s">
        <v>4850</v>
      </c>
      <c r="Y2" s="1565" t="s">
        <v>4851</v>
      </c>
      <c r="Z2" s="1565" t="s">
        <v>4852</v>
      </c>
      <c r="AA2" s="2"/>
      <c r="AB2" s="2"/>
      <c r="AC2" s="2"/>
      <c r="AD2" s="2"/>
    </row>
    <row r="3" spans="1:30" ht="13.8">
      <c r="A3" s="1877">
        <v>44713</v>
      </c>
      <c r="B3" s="1878" t="s">
        <v>1170</v>
      </c>
      <c r="C3" s="1878" t="s">
        <v>3456</v>
      </c>
      <c r="D3" s="1878" t="s">
        <v>3521</v>
      </c>
      <c r="E3" s="1878" t="s">
        <v>3523</v>
      </c>
      <c r="F3" s="1878" t="s">
        <v>3515</v>
      </c>
      <c r="G3" s="1879">
        <v>15000</v>
      </c>
      <c r="H3" s="1980"/>
      <c r="I3" s="1878" t="s">
        <v>3453</v>
      </c>
      <c r="J3" s="1981"/>
      <c r="K3" s="1227" t="e">
        <f t="shared" ref="K3:K8" ca="1" si="0">_xludf.IFS(C3="成田机场",3000,C3="羽田机场",1200,D3="NearMe",1000)</f>
        <v>#NAME?</v>
      </c>
      <c r="L3" s="1227" t="e">
        <f ca="1">_xludf.IFS(C3="成田机场",4000,C3="羽田机场",1000)</f>
        <v>#NAME?</v>
      </c>
      <c r="M3" s="1229" t="e">
        <f ca="1">(16500-K3-L3)*0.7</f>
        <v>#NAME?</v>
      </c>
      <c r="N3" s="1229"/>
      <c r="O3" s="1229"/>
      <c r="P3" s="1229" t="e">
        <f t="shared" ref="P3:P240" ca="1" si="1">G3-J3-K3-L3-M3-N3</f>
        <v>#NAME?</v>
      </c>
      <c r="Q3" s="1882" t="e">
        <f t="shared" ref="Q3:Q257" ca="1" si="2">P3/G3</f>
        <v>#NAME?</v>
      </c>
      <c r="R3" s="1227"/>
      <c r="S3" s="1261" t="s">
        <v>107</v>
      </c>
      <c r="T3" s="1227"/>
      <c r="U3" s="1883" t="s">
        <v>7919</v>
      </c>
      <c r="V3" s="1562"/>
      <c r="W3" s="1858">
        <v>44713</v>
      </c>
      <c r="X3" s="14" t="s">
        <v>86</v>
      </c>
      <c r="Y3" s="14" t="s">
        <v>7920</v>
      </c>
      <c r="Z3" s="14">
        <v>6000</v>
      </c>
    </row>
    <row r="4" spans="1:30" ht="13.8" hidden="1">
      <c r="A4" s="1884">
        <v>44713</v>
      </c>
      <c r="B4" s="1217" t="s">
        <v>3473</v>
      </c>
      <c r="C4" s="1217"/>
      <c r="D4" s="1217" t="s">
        <v>3570</v>
      </c>
      <c r="E4" s="1217" t="s">
        <v>3910</v>
      </c>
      <c r="F4" s="1217" t="s">
        <v>3512</v>
      </c>
      <c r="G4" s="1219">
        <v>11000</v>
      </c>
      <c r="H4" s="1853"/>
      <c r="I4" s="1217" t="s">
        <v>3453</v>
      </c>
      <c r="J4" s="1853"/>
      <c r="K4" s="10" t="e">
        <f t="shared" ca="1" si="0"/>
        <v>#NAME?</v>
      </c>
      <c r="M4" s="1239"/>
      <c r="N4" s="1239">
        <v>5300</v>
      </c>
      <c r="O4" s="1239"/>
      <c r="P4" s="1239" t="e">
        <f t="shared" ca="1" si="1"/>
        <v>#NAME?</v>
      </c>
      <c r="Q4" s="1357" t="e">
        <f t="shared" ca="1" si="2"/>
        <v>#NAME?</v>
      </c>
      <c r="S4" s="1217" t="s">
        <v>3572</v>
      </c>
      <c r="U4" s="1885" t="s">
        <v>7921</v>
      </c>
      <c r="V4" s="1562"/>
      <c r="W4" s="1858">
        <v>44714</v>
      </c>
      <c r="X4" s="14" t="s">
        <v>55</v>
      </c>
      <c r="Y4" s="14" t="s">
        <v>7922</v>
      </c>
      <c r="Z4" s="14">
        <v>4000</v>
      </c>
    </row>
    <row r="5" spans="1:30" ht="13.8" hidden="1">
      <c r="A5" s="1884">
        <v>44713</v>
      </c>
      <c r="B5" s="1217" t="s">
        <v>3473</v>
      </c>
      <c r="C5" s="1217"/>
      <c r="D5" s="1217" t="s">
        <v>3570</v>
      </c>
      <c r="E5" s="1217" t="s">
        <v>52</v>
      </c>
      <c r="F5" s="1217" t="s">
        <v>3547</v>
      </c>
      <c r="G5" s="1219">
        <v>8500</v>
      </c>
      <c r="H5" s="1853"/>
      <c r="I5" s="1217" t="s">
        <v>3453</v>
      </c>
      <c r="J5" s="1853"/>
      <c r="K5" s="10" t="e">
        <f t="shared" ca="1" si="0"/>
        <v>#NAME?</v>
      </c>
      <c r="M5" s="1239"/>
      <c r="N5" s="1239">
        <v>5000</v>
      </c>
      <c r="O5" s="1239"/>
      <c r="P5" s="1239" t="e">
        <f t="shared" ca="1" si="1"/>
        <v>#NAME?</v>
      </c>
      <c r="Q5" s="1357" t="e">
        <f t="shared" ca="1" si="2"/>
        <v>#NAME?</v>
      </c>
      <c r="S5" s="1217" t="s">
        <v>3572</v>
      </c>
      <c r="U5" s="1885" t="s">
        <v>7923</v>
      </c>
      <c r="V5" s="1562"/>
      <c r="W5" s="1858">
        <v>44720</v>
      </c>
      <c r="X5" s="14" t="s">
        <v>34</v>
      </c>
      <c r="Y5" s="14" t="s">
        <v>7924</v>
      </c>
      <c r="Z5" s="14">
        <v>18000</v>
      </c>
    </row>
    <row r="6" spans="1:30" ht="13.8" hidden="1">
      <c r="A6" s="1884">
        <v>44713</v>
      </c>
      <c r="B6" s="1217" t="s">
        <v>3473</v>
      </c>
      <c r="C6" s="1217"/>
      <c r="D6" s="1217" t="s">
        <v>3570</v>
      </c>
      <c r="E6" s="1217" t="s">
        <v>55</v>
      </c>
      <c r="F6" s="1217" t="s">
        <v>3505</v>
      </c>
      <c r="G6" s="1219">
        <v>8500</v>
      </c>
      <c r="H6" s="1853"/>
      <c r="I6" s="1217" t="s">
        <v>3453</v>
      </c>
      <c r="J6" s="1853"/>
      <c r="K6" s="10" t="e">
        <f t="shared" ca="1" si="0"/>
        <v>#NAME?</v>
      </c>
      <c r="M6" s="1239"/>
      <c r="N6" s="1239">
        <v>4300</v>
      </c>
      <c r="O6" s="1239"/>
      <c r="P6" s="1239" t="e">
        <f t="shared" ca="1" si="1"/>
        <v>#NAME?</v>
      </c>
      <c r="Q6" s="1357" t="e">
        <f t="shared" ca="1" si="2"/>
        <v>#NAME?</v>
      </c>
      <c r="S6" s="1217" t="s">
        <v>3572</v>
      </c>
      <c r="U6" s="1885" t="s">
        <v>7925</v>
      </c>
      <c r="V6" s="1562"/>
      <c r="W6" s="1858">
        <v>44726</v>
      </c>
      <c r="X6" s="14" t="s">
        <v>45</v>
      </c>
      <c r="Y6" s="14" t="s">
        <v>7926</v>
      </c>
      <c r="Z6" s="14">
        <v>13000</v>
      </c>
    </row>
    <row r="7" spans="1:30" ht="13.8">
      <c r="A7" s="1884">
        <v>44713</v>
      </c>
      <c r="B7" s="1217" t="s">
        <v>570</v>
      </c>
      <c r="C7" s="1217" t="s">
        <v>3456</v>
      </c>
      <c r="D7" s="1217" t="s">
        <v>3521</v>
      </c>
      <c r="E7" s="1217" t="s">
        <v>55</v>
      </c>
      <c r="F7" s="1217" t="s">
        <v>3505</v>
      </c>
      <c r="G7" s="1219">
        <v>15000</v>
      </c>
      <c r="H7" s="1853"/>
      <c r="I7" s="1217" t="s">
        <v>3453</v>
      </c>
      <c r="J7" s="1982"/>
      <c r="K7" s="10" t="e">
        <f t="shared" ca="1" si="0"/>
        <v>#NAME?</v>
      </c>
      <c r="L7" s="10" t="e">
        <f t="shared" ref="L7:L8" ca="1" si="3">_xludf.IFS(C7="成田机场",4000,C7="羽田机场",1000)</f>
        <v>#NAME?</v>
      </c>
      <c r="M7" s="1239"/>
      <c r="N7" s="1239">
        <v>4000</v>
      </c>
      <c r="O7" s="1239"/>
      <c r="P7" s="1239" t="e">
        <f t="shared" ca="1" si="1"/>
        <v>#NAME?</v>
      </c>
      <c r="Q7" s="1357" t="e">
        <f t="shared" ca="1" si="2"/>
        <v>#NAME?</v>
      </c>
      <c r="S7" s="1217" t="s">
        <v>107</v>
      </c>
      <c r="U7" s="1885" t="s">
        <v>7927</v>
      </c>
      <c r="V7" s="1562"/>
      <c r="W7" s="1858">
        <v>44728</v>
      </c>
      <c r="X7" s="14" t="s">
        <v>60</v>
      </c>
      <c r="Y7" s="14" t="s">
        <v>7928</v>
      </c>
      <c r="Z7" s="14">
        <v>15000</v>
      </c>
    </row>
    <row r="8" spans="1:30" ht="13.8">
      <c r="A8" s="1884">
        <v>44713</v>
      </c>
      <c r="B8" s="1217" t="s">
        <v>1170</v>
      </c>
      <c r="C8" s="1217" t="s">
        <v>3456</v>
      </c>
      <c r="D8" s="1217" t="s">
        <v>332</v>
      </c>
      <c r="E8" s="1217" t="s">
        <v>86</v>
      </c>
      <c r="F8" s="1217" t="s">
        <v>3486</v>
      </c>
      <c r="G8" s="1219">
        <v>20000</v>
      </c>
      <c r="H8" s="1853"/>
      <c r="I8" s="1217" t="s">
        <v>3453</v>
      </c>
      <c r="J8" s="1853"/>
      <c r="K8" s="10" t="e">
        <f t="shared" ca="1" si="0"/>
        <v>#NAME?</v>
      </c>
      <c r="L8" s="10" t="e">
        <f t="shared" ca="1" si="3"/>
        <v>#NAME?</v>
      </c>
      <c r="M8" s="1239"/>
      <c r="N8" s="1239">
        <v>4000</v>
      </c>
      <c r="O8" s="1239"/>
      <c r="P8" s="1239" t="e">
        <f t="shared" ca="1" si="1"/>
        <v>#NAME?</v>
      </c>
      <c r="Q8" s="1357" t="e">
        <f t="shared" ca="1" si="2"/>
        <v>#NAME?</v>
      </c>
      <c r="S8" s="1217" t="s">
        <v>107</v>
      </c>
      <c r="U8" s="1885" t="s">
        <v>7929</v>
      </c>
      <c r="V8" s="1562"/>
      <c r="W8" s="1858">
        <v>44730</v>
      </c>
      <c r="X8" s="14" t="s">
        <v>60</v>
      </c>
      <c r="Y8" s="14" t="s">
        <v>7930</v>
      </c>
      <c r="Z8" s="14">
        <v>8000</v>
      </c>
    </row>
    <row r="9" spans="1:30" ht="13.8" hidden="1">
      <c r="A9" s="1884">
        <v>44713</v>
      </c>
      <c r="B9" s="1217" t="s">
        <v>1906</v>
      </c>
      <c r="C9" s="1217"/>
      <c r="D9" s="1217" t="s">
        <v>3919</v>
      </c>
      <c r="E9" s="1217" t="s">
        <v>39</v>
      </c>
      <c r="F9" s="1217" t="s">
        <v>3471</v>
      </c>
      <c r="G9" s="1219">
        <v>26400</v>
      </c>
      <c r="H9" s="1853"/>
      <c r="I9" s="1217" t="s">
        <v>3453</v>
      </c>
      <c r="J9" s="1853"/>
      <c r="K9" s="10">
        <v>2500</v>
      </c>
      <c r="M9" s="1239">
        <f t="shared" ref="M9:M11" si="4">(G9-K9-L9)*0.7</f>
        <v>16730</v>
      </c>
      <c r="N9" s="1239"/>
      <c r="O9" s="1239"/>
      <c r="P9" s="1239">
        <f t="shared" si="1"/>
        <v>7170</v>
      </c>
      <c r="Q9" s="1357">
        <f t="shared" si="2"/>
        <v>0.27159090909090911</v>
      </c>
      <c r="S9" s="1217" t="s">
        <v>27</v>
      </c>
      <c r="U9" s="1885" t="s">
        <v>7931</v>
      </c>
      <c r="V9" s="1562"/>
      <c r="W9" s="1858">
        <v>44734</v>
      </c>
      <c r="X9" s="14" t="s">
        <v>86</v>
      </c>
      <c r="Y9" s="14" t="s">
        <v>7932</v>
      </c>
      <c r="Z9" s="14">
        <v>4000</v>
      </c>
    </row>
    <row r="10" spans="1:30" ht="13.8" hidden="1">
      <c r="A10" s="1884">
        <v>44713</v>
      </c>
      <c r="B10" s="1217" t="s">
        <v>1906</v>
      </c>
      <c r="C10" s="1217"/>
      <c r="D10" s="1217" t="s">
        <v>3919</v>
      </c>
      <c r="E10" s="1217" t="s">
        <v>2979</v>
      </c>
      <c r="F10" s="1217" t="s">
        <v>3515</v>
      </c>
      <c r="G10" s="1219">
        <v>36000</v>
      </c>
      <c r="H10" s="1853"/>
      <c r="I10" s="1217" t="s">
        <v>3453</v>
      </c>
      <c r="J10" s="1853"/>
      <c r="K10" s="10">
        <v>3500</v>
      </c>
      <c r="M10" s="1239">
        <f t="shared" si="4"/>
        <v>22750</v>
      </c>
      <c r="N10" s="1239"/>
      <c r="O10" s="1239"/>
      <c r="P10" s="1239">
        <f t="shared" si="1"/>
        <v>9750</v>
      </c>
      <c r="Q10" s="1357">
        <f t="shared" si="2"/>
        <v>0.27083333333333331</v>
      </c>
      <c r="S10" s="1217" t="s">
        <v>27</v>
      </c>
      <c r="U10" s="1885" t="s">
        <v>7933</v>
      </c>
      <c r="V10" s="1562"/>
      <c r="W10" s="1858">
        <v>44737</v>
      </c>
      <c r="X10" s="14" t="s">
        <v>86</v>
      </c>
      <c r="Y10" s="14" t="s">
        <v>7934</v>
      </c>
      <c r="Z10" s="14">
        <v>4000</v>
      </c>
    </row>
    <row r="11" spans="1:30" ht="13.8" hidden="1">
      <c r="A11" s="1884">
        <v>44713</v>
      </c>
      <c r="B11" s="1217" t="s">
        <v>1906</v>
      </c>
      <c r="C11" s="1217"/>
      <c r="D11" s="1217" t="s">
        <v>3919</v>
      </c>
      <c r="E11" s="1217" t="s">
        <v>40</v>
      </c>
      <c r="F11" s="1217" t="s">
        <v>3449</v>
      </c>
      <c r="G11" s="1219">
        <v>36000</v>
      </c>
      <c r="H11" s="1853"/>
      <c r="I11" s="1217" t="s">
        <v>3453</v>
      </c>
      <c r="J11" s="1853"/>
      <c r="K11" s="10">
        <v>3500</v>
      </c>
      <c r="M11" s="1239">
        <f t="shared" si="4"/>
        <v>22750</v>
      </c>
      <c r="N11" s="1239"/>
      <c r="O11" s="1239"/>
      <c r="P11" s="1239">
        <f t="shared" si="1"/>
        <v>9750</v>
      </c>
      <c r="Q11" s="1357">
        <f t="shared" si="2"/>
        <v>0.27083333333333331</v>
      </c>
      <c r="S11" s="1217" t="s">
        <v>27</v>
      </c>
      <c r="U11" s="1885" t="s">
        <v>7935</v>
      </c>
      <c r="V11" s="1562"/>
      <c r="W11" s="1858">
        <v>44738</v>
      </c>
      <c r="X11" s="14" t="s">
        <v>86</v>
      </c>
      <c r="Y11" s="14" t="s">
        <v>7936</v>
      </c>
      <c r="Z11" s="14">
        <v>5000</v>
      </c>
    </row>
    <row r="12" spans="1:30" ht="13.8" hidden="1">
      <c r="A12" s="1884">
        <v>44713</v>
      </c>
      <c r="B12" s="1217" t="s">
        <v>3473</v>
      </c>
      <c r="C12" s="1217"/>
      <c r="D12" s="1217" t="s">
        <v>3570</v>
      </c>
      <c r="E12" s="1217" t="s">
        <v>3910</v>
      </c>
      <c r="F12" s="1217" t="s">
        <v>3512</v>
      </c>
      <c r="G12" s="1219">
        <v>11000</v>
      </c>
      <c r="H12" s="1853"/>
      <c r="I12" s="1217" t="s">
        <v>3453</v>
      </c>
      <c r="J12" s="1853"/>
      <c r="K12" s="10" t="e">
        <f t="shared" ref="K12:K20" ca="1" si="5">_xludf.IFS(C12="成田机场",3000,C12="羽田机场",1200,D12="NearMe",1000)</f>
        <v>#NAME?</v>
      </c>
      <c r="M12" s="1239"/>
      <c r="N12" s="1239">
        <v>5300</v>
      </c>
      <c r="O12" s="1239"/>
      <c r="P12" s="1239" t="e">
        <f t="shared" ca="1" si="1"/>
        <v>#NAME?</v>
      </c>
      <c r="Q12" s="1357" t="e">
        <f t="shared" ca="1" si="2"/>
        <v>#NAME?</v>
      </c>
      <c r="S12" s="1217" t="s">
        <v>3572</v>
      </c>
      <c r="U12" s="1885" t="s">
        <v>7937</v>
      </c>
      <c r="V12" s="1562"/>
      <c r="W12" s="1451"/>
    </row>
    <row r="13" spans="1:30" ht="13.8" hidden="1">
      <c r="A13" s="1884">
        <v>44713</v>
      </c>
      <c r="B13" s="1217" t="s">
        <v>3473</v>
      </c>
      <c r="C13" s="1217"/>
      <c r="D13" s="1217" t="s">
        <v>3570</v>
      </c>
      <c r="E13" s="1217" t="s">
        <v>52</v>
      </c>
      <c r="F13" s="1217" t="s">
        <v>3547</v>
      </c>
      <c r="G13" s="1219">
        <v>8500</v>
      </c>
      <c r="H13" s="1853"/>
      <c r="I13" s="1217" t="s">
        <v>3453</v>
      </c>
      <c r="J13" s="1853"/>
      <c r="K13" s="10" t="e">
        <f t="shared" ca="1" si="5"/>
        <v>#NAME?</v>
      </c>
      <c r="M13" s="1239"/>
      <c r="N13" s="1239">
        <v>5000</v>
      </c>
      <c r="O13" s="1239"/>
      <c r="P13" s="1239" t="e">
        <f t="shared" ca="1" si="1"/>
        <v>#NAME?</v>
      </c>
      <c r="Q13" s="1357" t="e">
        <f t="shared" ca="1" si="2"/>
        <v>#NAME?</v>
      </c>
      <c r="S13" s="1217" t="s">
        <v>3572</v>
      </c>
      <c r="U13" s="1885" t="s">
        <v>7938</v>
      </c>
      <c r="V13" s="1562"/>
      <c r="W13" s="1858">
        <v>44741</v>
      </c>
      <c r="X13" s="14" t="s">
        <v>3079</v>
      </c>
      <c r="Y13" s="14" t="s">
        <v>7939</v>
      </c>
      <c r="Z13" s="14">
        <v>5000</v>
      </c>
    </row>
    <row r="14" spans="1:30" ht="13.8" hidden="1">
      <c r="A14" s="1884">
        <v>44713</v>
      </c>
      <c r="B14" s="1217" t="s">
        <v>3473</v>
      </c>
      <c r="C14" s="1217"/>
      <c r="D14" s="1217" t="s">
        <v>3570</v>
      </c>
      <c r="E14" s="1217" t="s">
        <v>55</v>
      </c>
      <c r="F14" s="1217" t="s">
        <v>3505</v>
      </c>
      <c r="G14" s="1219">
        <v>8500</v>
      </c>
      <c r="H14" s="1853"/>
      <c r="I14" s="1217" t="s">
        <v>3453</v>
      </c>
      <c r="J14" s="1853"/>
      <c r="K14" s="10" t="e">
        <f t="shared" ca="1" si="5"/>
        <v>#NAME?</v>
      </c>
      <c r="M14" s="1239"/>
      <c r="N14" s="1239">
        <v>4300</v>
      </c>
      <c r="O14" s="1239"/>
      <c r="P14" s="1239" t="e">
        <f t="shared" ca="1" si="1"/>
        <v>#NAME?</v>
      </c>
      <c r="Q14" s="1357" t="e">
        <f t="shared" ca="1" si="2"/>
        <v>#NAME?</v>
      </c>
      <c r="S14" s="1217" t="s">
        <v>3572</v>
      </c>
      <c r="U14" s="1885" t="s">
        <v>7940</v>
      </c>
      <c r="V14" s="1562"/>
      <c r="W14" s="1858">
        <v>44741</v>
      </c>
      <c r="X14" s="14" t="s">
        <v>3079</v>
      </c>
      <c r="Y14" s="14" t="s">
        <v>7941</v>
      </c>
      <c r="Z14" s="14">
        <v>5000</v>
      </c>
    </row>
    <row r="15" spans="1:30" ht="13.8">
      <c r="A15" s="1886">
        <v>44713</v>
      </c>
      <c r="B15" s="1246" t="s">
        <v>570</v>
      </c>
      <c r="C15" s="1246" t="s">
        <v>3456</v>
      </c>
      <c r="D15" s="1246" t="s">
        <v>3521</v>
      </c>
      <c r="E15" s="1246" t="s">
        <v>86</v>
      </c>
      <c r="F15" s="1246" t="s">
        <v>3486</v>
      </c>
      <c r="G15" s="1248">
        <v>20000</v>
      </c>
      <c r="H15" s="1983"/>
      <c r="I15" s="1246" t="s">
        <v>3453</v>
      </c>
      <c r="J15" s="1983"/>
      <c r="K15" s="1260" t="e">
        <f t="shared" ca="1" si="5"/>
        <v>#NAME?</v>
      </c>
      <c r="L15" s="1260" t="e">
        <f t="shared" ref="L15:L16" ca="1" si="6">_xludf.IFS(C15="成田机场",4000,C15="羽田机场",1000)</f>
        <v>#NAME?</v>
      </c>
      <c r="M15" s="1256"/>
      <c r="N15" s="1256">
        <v>6000</v>
      </c>
      <c r="O15" s="1256"/>
      <c r="P15" s="1256" t="e">
        <f t="shared" ca="1" si="1"/>
        <v>#NAME?</v>
      </c>
      <c r="Q15" s="1364" t="e">
        <f t="shared" ca="1" si="2"/>
        <v>#NAME?</v>
      </c>
      <c r="R15" s="1260"/>
      <c r="S15" s="1217" t="s">
        <v>107</v>
      </c>
      <c r="T15" s="1260"/>
      <c r="U15" s="1887" t="s">
        <v>7920</v>
      </c>
      <c r="V15" s="1562"/>
      <c r="W15" s="14"/>
      <c r="X15" s="14"/>
      <c r="Y15" s="14"/>
      <c r="Z15" s="14"/>
    </row>
    <row r="16" spans="1:30" ht="13.8">
      <c r="A16" s="1877">
        <v>44714</v>
      </c>
      <c r="B16" s="1878" t="s">
        <v>1170</v>
      </c>
      <c r="C16" s="1878" t="s">
        <v>3456</v>
      </c>
      <c r="D16" s="1878" t="s">
        <v>332</v>
      </c>
      <c r="E16" s="1878" t="s">
        <v>110</v>
      </c>
      <c r="F16" s="1878" t="s">
        <v>3629</v>
      </c>
      <c r="G16" s="1879">
        <v>18000</v>
      </c>
      <c r="H16" s="1980"/>
      <c r="I16" s="1878" t="s">
        <v>3453</v>
      </c>
      <c r="J16" s="1980"/>
      <c r="K16" s="1227" t="e">
        <f t="shared" ca="1" si="5"/>
        <v>#NAME?</v>
      </c>
      <c r="L16" s="1227" t="e">
        <f t="shared" ca="1" si="6"/>
        <v>#NAME?</v>
      </c>
      <c r="M16" s="1229" t="e">
        <f ca="1">(15000-K16-L16)*0.7</f>
        <v>#NAME?</v>
      </c>
      <c r="N16" s="1229"/>
      <c r="O16" s="1229"/>
      <c r="P16" s="1239" t="e">
        <f t="shared" ca="1" si="1"/>
        <v>#NAME?</v>
      </c>
      <c r="Q16" s="1882" t="e">
        <f t="shared" ca="1" si="2"/>
        <v>#NAME?</v>
      </c>
      <c r="R16" s="1227"/>
      <c r="S16" s="1217" t="s">
        <v>107</v>
      </c>
      <c r="T16" s="1227"/>
      <c r="U16" s="1883" t="s">
        <v>7942</v>
      </c>
      <c r="V16" s="1562"/>
    </row>
    <row r="17" spans="1:22" ht="13.8" hidden="1">
      <c r="A17" s="1884">
        <v>44714</v>
      </c>
      <c r="B17" s="1217" t="s">
        <v>3473</v>
      </c>
      <c r="C17" s="1217"/>
      <c r="D17" s="1217" t="s">
        <v>3570</v>
      </c>
      <c r="E17" s="1217" t="s">
        <v>55</v>
      </c>
      <c r="F17" s="1217" t="s">
        <v>3512</v>
      </c>
      <c r="G17" s="1219">
        <v>11000</v>
      </c>
      <c r="H17" s="1853"/>
      <c r="I17" s="1217" t="s">
        <v>3453</v>
      </c>
      <c r="J17" s="1853"/>
      <c r="K17" s="10" t="e">
        <f t="shared" ca="1" si="5"/>
        <v>#NAME?</v>
      </c>
      <c r="M17" s="1239"/>
      <c r="N17" s="1239">
        <v>5300</v>
      </c>
      <c r="O17" s="1239"/>
      <c r="P17" s="1239" t="e">
        <f t="shared" ca="1" si="1"/>
        <v>#NAME?</v>
      </c>
      <c r="Q17" s="1357" t="e">
        <f t="shared" ca="1" si="2"/>
        <v>#NAME?</v>
      </c>
      <c r="S17" s="1217" t="s">
        <v>3572</v>
      </c>
      <c r="U17" s="1885" t="s">
        <v>7943</v>
      </c>
      <c r="V17" s="1562"/>
    </row>
    <row r="18" spans="1:22" ht="13.8" hidden="1">
      <c r="A18" s="1884">
        <v>44714</v>
      </c>
      <c r="B18" s="1217" t="s">
        <v>3473</v>
      </c>
      <c r="C18" s="1217"/>
      <c r="D18" s="1217" t="s">
        <v>3570</v>
      </c>
      <c r="E18" s="1217" t="s">
        <v>86</v>
      </c>
      <c r="F18" s="1217" t="s">
        <v>3547</v>
      </c>
      <c r="G18" s="1219">
        <v>8500</v>
      </c>
      <c r="H18" s="1853"/>
      <c r="I18" s="1217" t="s">
        <v>3453</v>
      </c>
      <c r="J18" s="1853"/>
      <c r="K18" s="10" t="e">
        <f t="shared" ca="1" si="5"/>
        <v>#NAME?</v>
      </c>
      <c r="M18" s="1239"/>
      <c r="N18" s="1239">
        <v>4300</v>
      </c>
      <c r="O18" s="1239"/>
      <c r="P18" s="1239" t="e">
        <f t="shared" ca="1" si="1"/>
        <v>#NAME?</v>
      </c>
      <c r="Q18" s="1357" t="e">
        <f t="shared" ca="1" si="2"/>
        <v>#NAME?</v>
      </c>
      <c r="S18" s="1217" t="s">
        <v>3572</v>
      </c>
      <c r="U18" s="1885" t="s">
        <v>7944</v>
      </c>
      <c r="V18" s="1562"/>
    </row>
    <row r="19" spans="1:22" ht="13.8" hidden="1">
      <c r="A19" s="1884">
        <v>44714</v>
      </c>
      <c r="B19" s="1217" t="s">
        <v>3473</v>
      </c>
      <c r="C19" s="1217"/>
      <c r="D19" s="1217" t="s">
        <v>3570</v>
      </c>
      <c r="E19" s="1217" t="s">
        <v>52</v>
      </c>
      <c r="F19" s="1217" t="s">
        <v>3505</v>
      </c>
      <c r="G19" s="1219">
        <v>8500</v>
      </c>
      <c r="H19" s="666"/>
      <c r="I19" s="1217" t="s">
        <v>3453</v>
      </c>
      <c r="J19" s="1984"/>
      <c r="K19" s="10" t="e">
        <f t="shared" ca="1" si="5"/>
        <v>#NAME?</v>
      </c>
      <c r="M19" s="1239"/>
      <c r="N19" s="1239">
        <v>5000</v>
      </c>
      <c r="O19" s="1239"/>
      <c r="P19" s="1239" t="e">
        <f t="shared" ca="1" si="1"/>
        <v>#NAME?</v>
      </c>
      <c r="Q19" s="1357" t="e">
        <f t="shared" ca="1" si="2"/>
        <v>#NAME?</v>
      </c>
      <c r="S19" s="1217" t="s">
        <v>3572</v>
      </c>
      <c r="U19" s="1885" t="s">
        <v>7945</v>
      </c>
      <c r="V19" s="1562"/>
    </row>
    <row r="20" spans="1:22" ht="13.8">
      <c r="A20" s="1884">
        <v>44714</v>
      </c>
      <c r="B20" s="1217" t="s">
        <v>3473</v>
      </c>
      <c r="C20" s="1217" t="s">
        <v>3446</v>
      </c>
      <c r="D20" s="1217" t="s">
        <v>3521</v>
      </c>
      <c r="E20" s="1217" t="s">
        <v>55</v>
      </c>
      <c r="F20" s="1217" t="s">
        <v>3512</v>
      </c>
      <c r="G20" s="1219">
        <v>10000</v>
      </c>
      <c r="H20" s="1853"/>
      <c r="I20" s="1217" t="s">
        <v>3453</v>
      </c>
      <c r="J20" s="1853"/>
      <c r="K20" s="10" t="e">
        <f t="shared" ca="1" si="5"/>
        <v>#NAME?</v>
      </c>
      <c r="L20" s="10" t="e">
        <f ca="1">_xludf.IFS(C20="成田机场",4000,C20="羽田机场",1000)</f>
        <v>#NAME?</v>
      </c>
      <c r="M20" s="1239"/>
      <c r="N20" s="1239">
        <v>3000</v>
      </c>
      <c r="O20" s="1239"/>
      <c r="P20" s="1239" t="e">
        <f t="shared" ca="1" si="1"/>
        <v>#NAME?</v>
      </c>
      <c r="Q20" s="1357" t="e">
        <f t="shared" ca="1" si="2"/>
        <v>#NAME?</v>
      </c>
      <c r="S20" s="1217" t="s">
        <v>107</v>
      </c>
      <c r="U20" s="1885" t="s">
        <v>7922</v>
      </c>
      <c r="V20" s="1562"/>
    </row>
    <row r="21" spans="1:22" ht="13.8" hidden="1">
      <c r="A21" s="1884">
        <v>44714</v>
      </c>
      <c r="B21" s="1217" t="s">
        <v>1906</v>
      </c>
      <c r="C21" s="1217"/>
      <c r="D21" s="1217" t="s">
        <v>3919</v>
      </c>
      <c r="E21" s="1217" t="s">
        <v>49</v>
      </c>
      <c r="F21" s="1217" t="s">
        <v>3486</v>
      </c>
      <c r="G21" s="1219">
        <v>26400</v>
      </c>
      <c r="H21" s="1853"/>
      <c r="I21" s="1217" t="s">
        <v>3453</v>
      </c>
      <c r="J21" s="1853"/>
      <c r="K21" s="10">
        <v>2500</v>
      </c>
      <c r="M21" s="1239">
        <f t="shared" ref="M21:M23" si="7">(G21-K21-L21)*0.7</f>
        <v>16730</v>
      </c>
      <c r="N21" s="1239"/>
      <c r="O21" s="1239"/>
      <c r="P21" s="1239">
        <f t="shared" si="1"/>
        <v>7170</v>
      </c>
      <c r="Q21" s="1357">
        <f t="shared" si="2"/>
        <v>0.27159090909090911</v>
      </c>
      <c r="S21" s="1217" t="s">
        <v>27</v>
      </c>
      <c r="U21" s="1885" t="s">
        <v>7946</v>
      </c>
      <c r="V21" s="1562"/>
    </row>
    <row r="22" spans="1:22" ht="13.8" hidden="1">
      <c r="A22" s="1884">
        <v>44714</v>
      </c>
      <c r="B22" s="1217" t="s">
        <v>1906</v>
      </c>
      <c r="C22" s="1217"/>
      <c r="D22" s="1217" t="s">
        <v>3919</v>
      </c>
      <c r="E22" s="1217" t="s">
        <v>2979</v>
      </c>
      <c r="F22" s="1217" t="s">
        <v>3517</v>
      </c>
      <c r="G22" s="1219">
        <v>36000</v>
      </c>
      <c r="H22" s="1853"/>
      <c r="I22" s="1217" t="s">
        <v>3453</v>
      </c>
      <c r="J22" s="1853"/>
      <c r="K22" s="10">
        <v>3500</v>
      </c>
      <c r="M22" s="1239">
        <f t="shared" si="7"/>
        <v>22750</v>
      </c>
      <c r="N22" s="1239"/>
      <c r="O22" s="1239"/>
      <c r="P22" s="1239">
        <f t="shared" si="1"/>
        <v>9750</v>
      </c>
      <c r="Q22" s="1357">
        <f t="shared" si="2"/>
        <v>0.27083333333333331</v>
      </c>
      <c r="S22" s="1217" t="s">
        <v>27</v>
      </c>
      <c r="U22" s="1885" t="s">
        <v>7947</v>
      </c>
      <c r="V22" s="1562"/>
    </row>
    <row r="23" spans="1:22" ht="13.8" hidden="1">
      <c r="A23" s="1884">
        <v>44714</v>
      </c>
      <c r="B23" s="1217" t="s">
        <v>1906</v>
      </c>
      <c r="C23" s="1217"/>
      <c r="D23" s="1217" t="s">
        <v>3919</v>
      </c>
      <c r="E23" s="1217" t="s">
        <v>3523</v>
      </c>
      <c r="F23" s="1217" t="s">
        <v>3515</v>
      </c>
      <c r="G23" s="1219">
        <v>36000</v>
      </c>
      <c r="H23" s="1853"/>
      <c r="I23" s="1217" t="s">
        <v>3453</v>
      </c>
      <c r="J23" s="1853"/>
      <c r="K23" s="10">
        <v>3500</v>
      </c>
      <c r="M23" s="1239">
        <f t="shared" si="7"/>
        <v>22750</v>
      </c>
      <c r="N23" s="1239"/>
      <c r="O23" s="1239"/>
      <c r="P23" s="1239">
        <f t="shared" si="1"/>
        <v>9750</v>
      </c>
      <c r="Q23" s="1357">
        <f t="shared" si="2"/>
        <v>0.27083333333333331</v>
      </c>
      <c r="S23" s="1217" t="s">
        <v>27</v>
      </c>
      <c r="U23" s="1885" t="s">
        <v>7948</v>
      </c>
      <c r="V23" s="1562"/>
    </row>
    <row r="24" spans="1:22" ht="13.8" hidden="1">
      <c r="A24" s="1884">
        <v>44714</v>
      </c>
      <c r="B24" s="1217" t="s">
        <v>3473</v>
      </c>
      <c r="C24" s="1217"/>
      <c r="D24" s="1217" t="s">
        <v>3570</v>
      </c>
      <c r="E24" s="1217" t="s">
        <v>55</v>
      </c>
      <c r="F24" s="1217" t="s">
        <v>3512</v>
      </c>
      <c r="G24" s="1219">
        <v>11000</v>
      </c>
      <c r="H24" s="1853"/>
      <c r="I24" s="1217" t="s">
        <v>3453</v>
      </c>
      <c r="J24" s="1853"/>
      <c r="K24" s="10" t="e">
        <f t="shared" ref="K24:K28" ca="1" si="8">_xludf.IFS(C24="成田机场",3000,C24="羽田机场",1200,D24="NearMe",1000)</f>
        <v>#NAME?</v>
      </c>
      <c r="M24" s="1239"/>
      <c r="N24" s="1239">
        <v>5300</v>
      </c>
      <c r="O24" s="1239"/>
      <c r="P24" s="1239" t="e">
        <f t="shared" ca="1" si="1"/>
        <v>#NAME?</v>
      </c>
      <c r="Q24" s="1357" t="e">
        <f t="shared" ca="1" si="2"/>
        <v>#NAME?</v>
      </c>
      <c r="S24" s="1217" t="s">
        <v>3572</v>
      </c>
      <c r="U24" s="1885" t="s">
        <v>7949</v>
      </c>
      <c r="V24" s="1562"/>
    </row>
    <row r="25" spans="1:22" ht="13.8" hidden="1">
      <c r="A25" s="1884">
        <v>44714</v>
      </c>
      <c r="B25" s="1217" t="s">
        <v>3473</v>
      </c>
      <c r="C25" s="1217"/>
      <c r="D25" s="1217" t="s">
        <v>3570</v>
      </c>
      <c r="E25" s="1217" t="s">
        <v>86</v>
      </c>
      <c r="F25" s="1217" t="s">
        <v>3547</v>
      </c>
      <c r="G25" s="1219">
        <v>8500</v>
      </c>
      <c r="H25" s="1853"/>
      <c r="I25" s="1217" t="s">
        <v>3453</v>
      </c>
      <c r="J25" s="1853"/>
      <c r="K25" s="10" t="e">
        <f t="shared" ca="1" si="8"/>
        <v>#NAME?</v>
      </c>
      <c r="M25" s="1239"/>
      <c r="N25" s="1239">
        <v>4300</v>
      </c>
      <c r="O25" s="1239"/>
      <c r="P25" s="1239" t="e">
        <f t="shared" ca="1" si="1"/>
        <v>#NAME?</v>
      </c>
      <c r="Q25" s="1357" t="e">
        <f t="shared" ca="1" si="2"/>
        <v>#NAME?</v>
      </c>
      <c r="S25" s="1217" t="s">
        <v>3572</v>
      </c>
      <c r="U25" s="1885" t="s">
        <v>7950</v>
      </c>
      <c r="V25" s="1562"/>
    </row>
    <row r="26" spans="1:22" ht="13.8" hidden="1">
      <c r="A26" s="1886">
        <v>44714</v>
      </c>
      <c r="B26" s="1246" t="s">
        <v>3473</v>
      </c>
      <c r="C26" s="1246"/>
      <c r="D26" s="1246" t="s">
        <v>3570</v>
      </c>
      <c r="E26" s="1246" t="s">
        <v>52</v>
      </c>
      <c r="F26" s="1246" t="s">
        <v>3505</v>
      </c>
      <c r="G26" s="1248">
        <v>8500</v>
      </c>
      <c r="H26" s="1983"/>
      <c r="I26" s="1246" t="s">
        <v>3453</v>
      </c>
      <c r="J26" s="1983"/>
      <c r="K26" s="1260" t="e">
        <f t="shared" ca="1" si="8"/>
        <v>#NAME?</v>
      </c>
      <c r="L26" s="1260"/>
      <c r="M26" s="1256"/>
      <c r="N26" s="1256">
        <v>5000</v>
      </c>
      <c r="O26" s="1256"/>
      <c r="P26" s="1256" t="e">
        <f t="shared" ca="1" si="1"/>
        <v>#NAME?</v>
      </c>
      <c r="Q26" s="1364" t="e">
        <f t="shared" ca="1" si="2"/>
        <v>#NAME?</v>
      </c>
      <c r="R26" s="1260"/>
      <c r="S26" s="1217" t="s">
        <v>3572</v>
      </c>
      <c r="T26" s="1260"/>
      <c r="U26" s="1887" t="s">
        <v>7951</v>
      </c>
      <c r="V26" s="1562"/>
    </row>
    <row r="27" spans="1:22" ht="13.8">
      <c r="A27" s="1877">
        <v>44715</v>
      </c>
      <c r="B27" s="1878" t="s">
        <v>1170</v>
      </c>
      <c r="C27" s="1878" t="s">
        <v>3456</v>
      </c>
      <c r="D27" s="1878" t="s">
        <v>3521</v>
      </c>
      <c r="E27" s="1878" t="s">
        <v>3448</v>
      </c>
      <c r="F27" s="1878" t="s">
        <v>3505</v>
      </c>
      <c r="G27" s="1879">
        <v>15000</v>
      </c>
      <c r="H27" s="1980"/>
      <c r="I27" s="1878" t="s">
        <v>3453</v>
      </c>
      <c r="J27" s="1980"/>
      <c r="K27" s="1227" t="e">
        <f t="shared" ca="1" si="8"/>
        <v>#NAME?</v>
      </c>
      <c r="L27" s="1227" t="e">
        <f t="shared" ref="L27:L28" ca="1" si="9">_xludf.IFS(C27="成田机场",4000,C27="羽田机场",1000)</f>
        <v>#NAME?</v>
      </c>
      <c r="M27" s="1229"/>
      <c r="N27" s="1229">
        <v>4000</v>
      </c>
      <c r="O27" s="1229"/>
      <c r="P27" s="1239" t="e">
        <f t="shared" ca="1" si="1"/>
        <v>#NAME?</v>
      </c>
      <c r="Q27" s="1882" t="e">
        <f t="shared" ca="1" si="2"/>
        <v>#NAME?</v>
      </c>
      <c r="R27" s="1227"/>
      <c r="S27" s="1217" t="s">
        <v>107</v>
      </c>
      <c r="T27" s="1227"/>
      <c r="U27" s="1883" t="s">
        <v>7952</v>
      </c>
      <c r="V27" s="1562"/>
    </row>
    <row r="28" spans="1:22" ht="13.8" hidden="1">
      <c r="A28" s="1884">
        <v>44715</v>
      </c>
      <c r="B28" s="1217" t="s">
        <v>570</v>
      </c>
      <c r="C28" s="1217" t="s">
        <v>3456</v>
      </c>
      <c r="D28" s="1217" t="s">
        <v>4214</v>
      </c>
      <c r="E28" s="1217" t="s">
        <v>3448</v>
      </c>
      <c r="F28" s="1217" t="s">
        <v>3505</v>
      </c>
      <c r="G28" s="1219">
        <v>16000</v>
      </c>
      <c r="H28" s="1853"/>
      <c r="I28" s="1217" t="s">
        <v>3453</v>
      </c>
      <c r="J28" s="666">
        <v>1000</v>
      </c>
      <c r="K28" s="10" t="e">
        <f t="shared" ca="1" si="8"/>
        <v>#NAME?</v>
      </c>
      <c r="L28" s="10" t="e">
        <f t="shared" ca="1" si="9"/>
        <v>#NAME?</v>
      </c>
      <c r="M28" s="1239"/>
      <c r="N28" s="1239">
        <v>4000</v>
      </c>
      <c r="O28" s="1239"/>
      <c r="P28" s="1239" t="e">
        <f t="shared" ca="1" si="1"/>
        <v>#NAME?</v>
      </c>
      <c r="Q28" s="1357" t="e">
        <f t="shared" ca="1" si="2"/>
        <v>#NAME?</v>
      </c>
      <c r="S28" s="1217" t="s">
        <v>7953</v>
      </c>
      <c r="U28" s="1885" t="s">
        <v>7954</v>
      </c>
      <c r="V28" s="1562"/>
    </row>
    <row r="29" spans="1:22" ht="13.8" hidden="1">
      <c r="A29" s="1884">
        <v>44715</v>
      </c>
      <c r="B29" s="1217" t="s">
        <v>1906</v>
      </c>
      <c r="C29" s="1217"/>
      <c r="D29" s="1217" t="s">
        <v>3919</v>
      </c>
      <c r="E29" s="1217" t="s">
        <v>45</v>
      </c>
      <c r="F29" s="1217" t="s">
        <v>3486</v>
      </c>
      <c r="G29" s="1219">
        <v>40800</v>
      </c>
      <c r="H29" s="1853"/>
      <c r="I29" s="1217" t="s">
        <v>3453</v>
      </c>
      <c r="J29" s="1853"/>
      <c r="K29" s="10">
        <v>3500</v>
      </c>
      <c r="M29" s="1239">
        <f>(G29-K29-L29)*0.7</f>
        <v>26110</v>
      </c>
      <c r="N29" s="1239"/>
      <c r="O29" s="1239"/>
      <c r="P29" s="1239">
        <f t="shared" si="1"/>
        <v>11190</v>
      </c>
      <c r="Q29" s="1357">
        <f t="shared" si="2"/>
        <v>0.27426470588235297</v>
      </c>
      <c r="S29" s="1217" t="s">
        <v>27</v>
      </c>
      <c r="U29" s="1885" t="s">
        <v>7955</v>
      </c>
      <c r="V29" s="1562"/>
    </row>
    <row r="30" spans="1:22" ht="13.8" hidden="1">
      <c r="A30" s="1884">
        <v>44715</v>
      </c>
      <c r="B30" s="1217" t="s">
        <v>3473</v>
      </c>
      <c r="C30" s="1217"/>
      <c r="D30" s="1217" t="s">
        <v>3570</v>
      </c>
      <c r="E30" s="1217" t="s">
        <v>55</v>
      </c>
      <c r="F30" s="1217" t="s">
        <v>3512</v>
      </c>
      <c r="G30" s="1219">
        <v>11000</v>
      </c>
      <c r="H30" s="1853"/>
      <c r="I30" s="1217" t="s">
        <v>3453</v>
      </c>
      <c r="J30" s="1853"/>
      <c r="K30" s="10" t="e">
        <f t="shared" ref="K30:K32" ca="1" si="10">_xludf.IFS(C30="成田机场",3000,C30="羽田机场",1200,D30="NearMe",1000)</f>
        <v>#NAME?</v>
      </c>
      <c r="M30" s="1239"/>
      <c r="N30" s="1239">
        <v>5300</v>
      </c>
      <c r="O30" s="1239"/>
      <c r="P30" s="1239" t="e">
        <f t="shared" ca="1" si="1"/>
        <v>#NAME?</v>
      </c>
      <c r="Q30" s="1357" t="e">
        <f t="shared" ca="1" si="2"/>
        <v>#NAME?</v>
      </c>
      <c r="S30" s="1217" t="s">
        <v>3572</v>
      </c>
      <c r="U30" s="1885" t="s">
        <v>7956</v>
      </c>
      <c r="V30" s="1562"/>
    </row>
    <row r="31" spans="1:22" ht="13.8" hidden="1">
      <c r="A31" s="1884">
        <v>44715</v>
      </c>
      <c r="B31" s="1217" t="s">
        <v>3473</v>
      </c>
      <c r="C31" s="1217"/>
      <c r="D31" s="1217" t="s">
        <v>3570</v>
      </c>
      <c r="E31" s="1217" t="s">
        <v>86</v>
      </c>
      <c r="F31" s="1217" t="s">
        <v>3547</v>
      </c>
      <c r="G31" s="1219">
        <v>8500</v>
      </c>
      <c r="H31" s="1853"/>
      <c r="I31" s="1217" t="s">
        <v>3453</v>
      </c>
      <c r="J31" s="1982"/>
      <c r="K31" s="10" t="e">
        <f t="shared" ca="1" si="10"/>
        <v>#NAME?</v>
      </c>
      <c r="M31" s="1239"/>
      <c r="N31" s="1239">
        <v>4300</v>
      </c>
      <c r="O31" s="1239"/>
      <c r="P31" s="1239" t="e">
        <f t="shared" ca="1" si="1"/>
        <v>#NAME?</v>
      </c>
      <c r="Q31" s="1357" t="e">
        <f t="shared" ca="1" si="2"/>
        <v>#NAME?</v>
      </c>
      <c r="S31" s="1217" t="s">
        <v>3572</v>
      </c>
      <c r="U31" s="1885" t="s">
        <v>7957</v>
      </c>
      <c r="V31" s="1562"/>
    </row>
    <row r="32" spans="1:22" ht="13.8" hidden="1">
      <c r="A32" s="1884">
        <v>44715</v>
      </c>
      <c r="B32" s="1217" t="s">
        <v>3473</v>
      </c>
      <c r="C32" s="1217"/>
      <c r="D32" s="1217" t="s">
        <v>3570</v>
      </c>
      <c r="E32" s="1217" t="s">
        <v>52</v>
      </c>
      <c r="F32" s="1217" t="s">
        <v>3527</v>
      </c>
      <c r="G32" s="1219">
        <v>8500</v>
      </c>
      <c r="H32" s="1853"/>
      <c r="I32" s="1217" t="s">
        <v>3453</v>
      </c>
      <c r="J32" s="1853"/>
      <c r="K32" s="10" t="e">
        <f t="shared" ca="1" si="10"/>
        <v>#NAME?</v>
      </c>
      <c r="M32" s="1239"/>
      <c r="N32" s="1239">
        <v>5000</v>
      </c>
      <c r="O32" s="1239"/>
      <c r="P32" s="1239" t="e">
        <f t="shared" ca="1" si="1"/>
        <v>#NAME?</v>
      </c>
      <c r="Q32" s="1357" t="e">
        <f t="shared" ca="1" si="2"/>
        <v>#NAME?</v>
      </c>
      <c r="S32" s="1217" t="s">
        <v>3572</v>
      </c>
      <c r="U32" s="1885" t="s">
        <v>7958</v>
      </c>
      <c r="V32" s="1562"/>
    </row>
    <row r="33" spans="1:22" ht="13.8" hidden="1">
      <c r="A33" s="1884">
        <v>44715</v>
      </c>
      <c r="B33" s="1217" t="s">
        <v>1906</v>
      </c>
      <c r="C33" s="1217"/>
      <c r="D33" s="1217" t="s">
        <v>3919</v>
      </c>
      <c r="E33" s="1217" t="s">
        <v>3910</v>
      </c>
      <c r="F33" s="1217" t="s">
        <v>3449</v>
      </c>
      <c r="G33" s="1219">
        <v>21600</v>
      </c>
      <c r="H33" s="1853"/>
      <c r="I33" s="1217" t="s">
        <v>3453</v>
      </c>
      <c r="J33" s="1853"/>
      <c r="K33" s="10">
        <v>2500</v>
      </c>
      <c r="M33" s="1239"/>
      <c r="N33" s="1239">
        <v>13000</v>
      </c>
      <c r="O33" s="1239"/>
      <c r="P33" s="1239">
        <f t="shared" si="1"/>
        <v>6100</v>
      </c>
      <c r="Q33" s="1357">
        <f t="shared" si="2"/>
        <v>0.28240740740740738</v>
      </c>
      <c r="S33" s="1217" t="s">
        <v>27</v>
      </c>
      <c r="U33" s="1885" t="s">
        <v>7959</v>
      </c>
      <c r="V33" s="1562"/>
    </row>
    <row r="34" spans="1:22" ht="13.8" hidden="1">
      <c r="A34" s="1884">
        <v>44715</v>
      </c>
      <c r="B34" s="1217" t="s">
        <v>1906</v>
      </c>
      <c r="C34" s="1217"/>
      <c r="D34" s="1217" t="s">
        <v>3919</v>
      </c>
      <c r="E34" s="1217" t="s">
        <v>27</v>
      </c>
      <c r="F34" s="1217" t="s">
        <v>3629</v>
      </c>
      <c r="G34" s="1219">
        <v>36000</v>
      </c>
      <c r="H34" s="1853"/>
      <c r="I34" s="1217" t="s">
        <v>3453</v>
      </c>
      <c r="J34" s="1853"/>
      <c r="K34" s="10">
        <v>3500</v>
      </c>
      <c r="M34" s="1239"/>
      <c r="N34" s="1239">
        <v>22100</v>
      </c>
      <c r="O34" s="1239"/>
      <c r="P34" s="1239">
        <f t="shared" si="1"/>
        <v>10400</v>
      </c>
      <c r="Q34" s="1357">
        <f t="shared" si="2"/>
        <v>0.28888888888888886</v>
      </c>
      <c r="S34" s="1217" t="s">
        <v>27</v>
      </c>
      <c r="U34" s="1885" t="s">
        <v>7960</v>
      </c>
      <c r="V34" s="1562"/>
    </row>
    <row r="35" spans="1:22" ht="13.8" hidden="1">
      <c r="A35" s="1884">
        <v>44715</v>
      </c>
      <c r="B35" s="1217" t="s">
        <v>3473</v>
      </c>
      <c r="C35" s="1217"/>
      <c r="D35" s="1217" t="s">
        <v>3570</v>
      </c>
      <c r="E35" s="1217" t="s">
        <v>55</v>
      </c>
      <c r="F35" s="1217" t="s">
        <v>3512</v>
      </c>
      <c r="G35" s="1219">
        <v>11000</v>
      </c>
      <c r="H35" s="1853"/>
      <c r="I35" s="1217" t="s">
        <v>3453</v>
      </c>
      <c r="J35" s="1853"/>
      <c r="K35" s="10" t="e">
        <f t="shared" ref="K35:K37" ca="1" si="11">_xludf.IFS(C35="成田机场",3000,C35="羽田机场",1200,D35="NearMe",1000)</f>
        <v>#NAME?</v>
      </c>
      <c r="M35" s="1239"/>
      <c r="N35" s="1239">
        <v>5300</v>
      </c>
      <c r="O35" s="1239"/>
      <c r="P35" s="1239" t="e">
        <f t="shared" ca="1" si="1"/>
        <v>#NAME?</v>
      </c>
      <c r="Q35" s="1357" t="e">
        <f t="shared" ca="1" si="2"/>
        <v>#NAME?</v>
      </c>
      <c r="S35" s="1217" t="s">
        <v>3572</v>
      </c>
      <c r="U35" s="1885" t="s">
        <v>7961</v>
      </c>
      <c r="V35" s="1562"/>
    </row>
    <row r="36" spans="1:22" ht="13.8" hidden="1">
      <c r="A36" s="1884">
        <v>44715</v>
      </c>
      <c r="B36" s="1217" t="s">
        <v>3473</v>
      </c>
      <c r="C36" s="1217"/>
      <c r="D36" s="1217" t="s">
        <v>3570</v>
      </c>
      <c r="E36" s="1217" t="s">
        <v>86</v>
      </c>
      <c r="F36" s="1217" t="s">
        <v>3547</v>
      </c>
      <c r="G36" s="1219">
        <v>8500</v>
      </c>
      <c r="H36" s="1853"/>
      <c r="I36" s="1217" t="s">
        <v>3453</v>
      </c>
      <c r="J36" s="1853"/>
      <c r="K36" s="10" t="e">
        <f t="shared" ca="1" si="11"/>
        <v>#NAME?</v>
      </c>
      <c r="M36" s="1239"/>
      <c r="N36" s="1239">
        <v>4300</v>
      </c>
      <c r="O36" s="1239"/>
      <c r="P36" s="1239" t="e">
        <f t="shared" ca="1" si="1"/>
        <v>#NAME?</v>
      </c>
      <c r="Q36" s="1357" t="e">
        <f t="shared" ca="1" si="2"/>
        <v>#NAME?</v>
      </c>
      <c r="S36" s="1217" t="s">
        <v>3572</v>
      </c>
      <c r="U36" s="1885" t="s">
        <v>7962</v>
      </c>
      <c r="V36" s="1562"/>
    </row>
    <row r="37" spans="1:22" ht="13.8" hidden="1">
      <c r="A37" s="1884">
        <v>44715</v>
      </c>
      <c r="B37" s="1217" t="s">
        <v>3473</v>
      </c>
      <c r="C37" s="1217"/>
      <c r="D37" s="1217" t="s">
        <v>3570</v>
      </c>
      <c r="E37" s="1217" t="s">
        <v>52</v>
      </c>
      <c r="F37" s="1217" t="s">
        <v>3527</v>
      </c>
      <c r="G37" s="1219">
        <v>8500</v>
      </c>
      <c r="H37" s="1853"/>
      <c r="I37" s="1217" t="s">
        <v>3453</v>
      </c>
      <c r="J37" s="1853"/>
      <c r="K37" s="10" t="e">
        <f t="shared" ca="1" si="11"/>
        <v>#NAME?</v>
      </c>
      <c r="M37" s="1239"/>
      <c r="N37" s="1239">
        <v>5000</v>
      </c>
      <c r="O37" s="1239"/>
      <c r="P37" s="1239" t="e">
        <f t="shared" ca="1" si="1"/>
        <v>#NAME?</v>
      </c>
      <c r="Q37" s="1357" t="e">
        <f t="shared" ca="1" si="2"/>
        <v>#NAME?</v>
      </c>
      <c r="S37" s="1217" t="s">
        <v>3572</v>
      </c>
      <c r="U37" s="1885" t="s">
        <v>7963</v>
      </c>
      <c r="V37" s="1562"/>
    </row>
    <row r="38" spans="1:22" ht="13.8" hidden="1">
      <c r="A38" s="1886">
        <v>44715</v>
      </c>
      <c r="B38" s="1246" t="s">
        <v>1906</v>
      </c>
      <c r="C38" s="1246"/>
      <c r="D38" s="1246" t="s">
        <v>3919</v>
      </c>
      <c r="E38" s="1246" t="s">
        <v>2979</v>
      </c>
      <c r="F38" s="1246" t="s">
        <v>3517</v>
      </c>
      <c r="G38" s="1248">
        <v>32400</v>
      </c>
      <c r="H38" s="1983"/>
      <c r="I38" s="1246" t="s">
        <v>3453</v>
      </c>
      <c r="J38" s="1983"/>
      <c r="K38" s="1260">
        <v>3500</v>
      </c>
      <c r="L38" s="1260"/>
      <c r="M38" s="1256"/>
      <c r="N38" s="1256">
        <v>20150</v>
      </c>
      <c r="O38" s="1256"/>
      <c r="P38" s="1256">
        <f t="shared" si="1"/>
        <v>8750</v>
      </c>
      <c r="Q38" s="1364">
        <f t="shared" si="2"/>
        <v>0.27006172839506171</v>
      </c>
      <c r="R38" s="1260"/>
      <c r="S38" s="1217" t="s">
        <v>27</v>
      </c>
      <c r="T38" s="1260"/>
      <c r="U38" s="1887" t="s">
        <v>7964</v>
      </c>
      <c r="V38" s="1562"/>
    </row>
    <row r="39" spans="1:22" ht="13.8" hidden="1">
      <c r="A39" s="1877">
        <v>44716</v>
      </c>
      <c r="B39" s="1878" t="s">
        <v>1906</v>
      </c>
      <c r="C39" s="1878"/>
      <c r="D39" s="1878" t="s">
        <v>3919</v>
      </c>
      <c r="E39" s="1878" t="s">
        <v>49</v>
      </c>
      <c r="F39" s="1878" t="s">
        <v>3486</v>
      </c>
      <c r="G39" s="1879">
        <v>40800</v>
      </c>
      <c r="H39" s="1227"/>
      <c r="I39" s="1878" t="s">
        <v>3453</v>
      </c>
      <c r="J39" s="1980"/>
      <c r="K39" s="1227">
        <v>3500</v>
      </c>
      <c r="L39" s="1227"/>
      <c r="M39" s="1229">
        <f>(G39-K39-L39)*0.7</f>
        <v>26110</v>
      </c>
      <c r="N39" s="1229"/>
      <c r="O39" s="1229"/>
      <c r="P39" s="1239">
        <f t="shared" si="1"/>
        <v>11190</v>
      </c>
      <c r="Q39" s="1882">
        <f t="shared" si="2"/>
        <v>0.27426470588235297</v>
      </c>
      <c r="R39" s="1227"/>
      <c r="S39" s="1217" t="s">
        <v>27</v>
      </c>
      <c r="T39" s="1227"/>
      <c r="U39" s="1883" t="s">
        <v>7965</v>
      </c>
      <c r="V39" s="1562"/>
    </row>
    <row r="40" spans="1:22" ht="13.8">
      <c r="A40" s="1884">
        <v>44716</v>
      </c>
      <c r="B40" s="1217" t="s">
        <v>1906</v>
      </c>
      <c r="C40" s="1217"/>
      <c r="D40" s="1217" t="s">
        <v>255</v>
      </c>
      <c r="E40" s="1217" t="s">
        <v>86</v>
      </c>
      <c r="F40" s="1217" t="s">
        <v>3471</v>
      </c>
      <c r="G40" s="1219">
        <v>45000</v>
      </c>
      <c r="H40" s="1853"/>
      <c r="I40" s="1217" t="s">
        <v>3453</v>
      </c>
      <c r="J40" s="1853"/>
      <c r="K40" s="10">
        <v>3000</v>
      </c>
      <c r="L40" s="10">
        <v>4000</v>
      </c>
      <c r="M40" s="1239"/>
      <c r="N40" s="1239">
        <v>13000</v>
      </c>
      <c r="O40" s="1239"/>
      <c r="P40" s="1239">
        <f t="shared" si="1"/>
        <v>25000</v>
      </c>
      <c r="Q40" s="1357">
        <f t="shared" si="2"/>
        <v>0.55555555555555558</v>
      </c>
      <c r="S40" s="1217" t="s">
        <v>107</v>
      </c>
      <c r="U40" s="1885" t="s">
        <v>7966</v>
      </c>
      <c r="V40" s="1562"/>
    </row>
    <row r="41" spans="1:22" ht="13.8" hidden="1">
      <c r="A41" s="1884">
        <v>44716</v>
      </c>
      <c r="B41" s="1217" t="s">
        <v>1906</v>
      </c>
      <c r="C41" s="1217"/>
      <c r="D41" s="1217" t="s">
        <v>3919</v>
      </c>
      <c r="E41" s="1217" t="s">
        <v>60</v>
      </c>
      <c r="F41" s="1217" t="s">
        <v>3501</v>
      </c>
      <c r="G41" s="1219">
        <v>21600</v>
      </c>
      <c r="H41" s="1853"/>
      <c r="I41" s="1217" t="s">
        <v>3453</v>
      </c>
      <c r="J41" s="1984"/>
      <c r="K41" s="10">
        <v>2500</v>
      </c>
      <c r="M41" s="1239">
        <f t="shared" ref="M41:M43" si="12">(G41-K41-L41)*0.7</f>
        <v>13370</v>
      </c>
      <c r="N41" s="1239"/>
      <c r="O41" s="1239"/>
      <c r="P41" s="1239">
        <f t="shared" si="1"/>
        <v>5730</v>
      </c>
      <c r="Q41" s="1357">
        <f t="shared" si="2"/>
        <v>0.26527777777777778</v>
      </c>
      <c r="S41" s="1217" t="s">
        <v>27</v>
      </c>
      <c r="U41" s="1885" t="s">
        <v>7967</v>
      </c>
      <c r="V41" s="1562"/>
    </row>
    <row r="42" spans="1:22" ht="13.8" hidden="1">
      <c r="A42" s="1884">
        <v>44716</v>
      </c>
      <c r="B42" s="1217" t="s">
        <v>1906</v>
      </c>
      <c r="C42" s="1217"/>
      <c r="D42" s="1217" t="s">
        <v>3919</v>
      </c>
      <c r="E42" s="1217" t="s">
        <v>45</v>
      </c>
      <c r="F42" s="1217" t="s">
        <v>3449</v>
      </c>
      <c r="G42" s="1219">
        <v>36000</v>
      </c>
      <c r="H42" s="666"/>
      <c r="I42" s="1217" t="s">
        <v>3453</v>
      </c>
      <c r="J42" s="1853"/>
      <c r="K42" s="10">
        <v>3500</v>
      </c>
      <c r="M42" s="1239">
        <f t="shared" si="12"/>
        <v>22750</v>
      </c>
      <c r="N42" s="1239"/>
      <c r="O42" s="1239"/>
      <c r="P42" s="1239">
        <f t="shared" si="1"/>
        <v>9750</v>
      </c>
      <c r="Q42" s="1357">
        <f t="shared" si="2"/>
        <v>0.27083333333333331</v>
      </c>
      <c r="S42" s="1217" t="s">
        <v>27</v>
      </c>
      <c r="U42" s="1885" t="s">
        <v>7968</v>
      </c>
      <c r="V42" s="1562"/>
    </row>
    <row r="43" spans="1:22" ht="13.8" hidden="1">
      <c r="A43" s="1886">
        <v>44716</v>
      </c>
      <c r="B43" s="1246" t="s">
        <v>1906</v>
      </c>
      <c r="C43" s="1246"/>
      <c r="D43" s="1246" t="s">
        <v>3919</v>
      </c>
      <c r="E43" s="1246" t="s">
        <v>44</v>
      </c>
      <c r="F43" s="1246" t="s">
        <v>3629</v>
      </c>
      <c r="G43" s="1248">
        <v>36000</v>
      </c>
      <c r="H43" s="1345"/>
      <c r="I43" s="1246" t="s">
        <v>3453</v>
      </c>
      <c r="J43" s="1983"/>
      <c r="K43" s="1260">
        <v>3500</v>
      </c>
      <c r="L43" s="1260"/>
      <c r="M43" s="1256">
        <f t="shared" si="12"/>
        <v>22750</v>
      </c>
      <c r="N43" s="1256"/>
      <c r="O43" s="1256"/>
      <c r="P43" s="1256">
        <f t="shared" si="1"/>
        <v>9750</v>
      </c>
      <c r="Q43" s="1364">
        <f t="shared" si="2"/>
        <v>0.27083333333333331</v>
      </c>
      <c r="R43" s="1260"/>
      <c r="S43" s="1217" t="s">
        <v>27</v>
      </c>
      <c r="T43" s="1260"/>
      <c r="U43" s="1887" t="s">
        <v>7969</v>
      </c>
      <c r="V43" s="1562"/>
    </row>
    <row r="44" spans="1:22" ht="13.8">
      <c r="A44" s="1877">
        <v>44717</v>
      </c>
      <c r="B44" s="1878" t="s">
        <v>1906</v>
      </c>
      <c r="C44" s="1878"/>
      <c r="D44" s="1878" t="s">
        <v>255</v>
      </c>
      <c r="E44" s="1878" t="s">
        <v>86</v>
      </c>
      <c r="F44" s="1878" t="s">
        <v>3471</v>
      </c>
      <c r="G44" s="1879">
        <v>45000</v>
      </c>
      <c r="H44" s="1851"/>
      <c r="I44" s="1878" t="s">
        <v>3453</v>
      </c>
      <c r="J44" s="1980"/>
      <c r="K44" s="1227">
        <v>3000</v>
      </c>
      <c r="L44" s="1227">
        <v>4000</v>
      </c>
      <c r="M44" s="1229"/>
      <c r="N44" s="1229">
        <v>13000</v>
      </c>
      <c r="O44" s="1229"/>
      <c r="P44" s="1239">
        <f t="shared" si="1"/>
        <v>25000</v>
      </c>
      <c r="Q44" s="1882">
        <f t="shared" si="2"/>
        <v>0.55555555555555558</v>
      </c>
      <c r="R44" s="1227"/>
      <c r="S44" s="1217" t="s">
        <v>107</v>
      </c>
      <c r="T44" s="1227"/>
      <c r="U44" s="1883" t="s">
        <v>7970</v>
      </c>
      <c r="V44" s="1562"/>
    </row>
    <row r="45" spans="1:22" ht="13.8" hidden="1">
      <c r="A45" s="1884">
        <v>44717</v>
      </c>
      <c r="B45" s="1217" t="s">
        <v>1906</v>
      </c>
      <c r="C45" s="1217"/>
      <c r="D45" s="1217" t="s">
        <v>3919</v>
      </c>
      <c r="E45" s="1217" t="s">
        <v>2979</v>
      </c>
      <c r="F45" s="1217" t="s">
        <v>3517</v>
      </c>
      <c r="G45" s="1219">
        <v>33600</v>
      </c>
      <c r="H45" s="666"/>
      <c r="I45" s="1217" t="s">
        <v>3453</v>
      </c>
      <c r="J45" s="1853"/>
      <c r="K45" s="10">
        <v>3500</v>
      </c>
      <c r="M45" s="1239"/>
      <c r="N45" s="1239">
        <v>20800</v>
      </c>
      <c r="O45" s="1239"/>
      <c r="P45" s="1239">
        <f t="shared" si="1"/>
        <v>9300</v>
      </c>
      <c r="Q45" s="1357">
        <f t="shared" si="2"/>
        <v>0.2767857142857143</v>
      </c>
      <c r="S45" s="1217" t="s">
        <v>27</v>
      </c>
      <c r="U45" s="1885" t="s">
        <v>7971</v>
      </c>
      <c r="V45" s="1562"/>
    </row>
    <row r="46" spans="1:22" ht="13.8" hidden="1">
      <c r="A46" s="1884">
        <v>44717</v>
      </c>
      <c r="B46" s="1217" t="s">
        <v>1906</v>
      </c>
      <c r="C46" s="1217"/>
      <c r="D46" s="1217" t="s">
        <v>3919</v>
      </c>
      <c r="E46" s="1217" t="s">
        <v>60</v>
      </c>
      <c r="F46" s="1217" t="s">
        <v>3501</v>
      </c>
      <c r="G46" s="1219">
        <v>33600</v>
      </c>
      <c r="H46" s="666"/>
      <c r="I46" s="1217" t="s">
        <v>3453</v>
      </c>
      <c r="J46" s="1853"/>
      <c r="K46" s="10">
        <v>3500</v>
      </c>
      <c r="M46" s="1239">
        <f>(G46-K46-L46)*0.7</f>
        <v>21070</v>
      </c>
      <c r="N46" s="1239"/>
      <c r="O46" s="1239"/>
      <c r="P46" s="1239">
        <f t="shared" si="1"/>
        <v>9030</v>
      </c>
      <c r="Q46" s="1357">
        <f t="shared" si="2"/>
        <v>0.26874999999999999</v>
      </c>
      <c r="S46" s="1217" t="s">
        <v>27</v>
      </c>
      <c r="U46" s="1885" t="s">
        <v>7972</v>
      </c>
      <c r="V46" s="1562"/>
    </row>
    <row r="47" spans="1:22" ht="13.8" hidden="1">
      <c r="A47" s="1884">
        <v>44717</v>
      </c>
      <c r="B47" s="1217" t="s">
        <v>570</v>
      </c>
      <c r="C47" s="1217" t="s">
        <v>3456</v>
      </c>
      <c r="D47" s="1217" t="s">
        <v>5854</v>
      </c>
      <c r="E47" s="1217" t="s">
        <v>1540</v>
      </c>
      <c r="F47" s="1217" t="s">
        <v>4322</v>
      </c>
      <c r="G47" s="1219">
        <v>19000</v>
      </c>
      <c r="H47" s="666"/>
      <c r="I47" s="1217" t="s">
        <v>3453</v>
      </c>
      <c r="J47" s="1853"/>
      <c r="K47" s="10" t="e">
        <f t="shared" ref="K47:K49" ca="1" si="13">_xludf.IFS(C47="成田机场",3000,C47="羽田机场",1200,D47="NearMe",1000)</f>
        <v>#NAME?</v>
      </c>
      <c r="L47" s="10" t="e">
        <f t="shared" ref="L47:L49" ca="1" si="14">_xludf.IFS(C47="成田机场",4000,C47="羽田机场",1000)</f>
        <v>#NAME?</v>
      </c>
      <c r="M47" s="1239"/>
      <c r="N47" s="1239">
        <v>4000</v>
      </c>
      <c r="O47" s="1239"/>
      <c r="P47" s="1239" t="e">
        <f t="shared" ca="1" si="1"/>
        <v>#NAME?</v>
      </c>
      <c r="Q47" s="1357" t="e">
        <f t="shared" ca="1" si="2"/>
        <v>#NAME?</v>
      </c>
      <c r="S47" s="1217" t="s">
        <v>4402</v>
      </c>
      <c r="U47" s="1885" t="s">
        <v>7973</v>
      </c>
      <c r="V47" s="1562"/>
    </row>
    <row r="48" spans="1:22" ht="13.8">
      <c r="A48" s="1884">
        <v>44717</v>
      </c>
      <c r="B48" s="1217" t="s">
        <v>1170</v>
      </c>
      <c r="C48" s="1217" t="s">
        <v>3456</v>
      </c>
      <c r="D48" s="1217" t="s">
        <v>3521</v>
      </c>
      <c r="E48" s="1217" t="s">
        <v>52</v>
      </c>
      <c r="F48" s="1217" t="s">
        <v>3505</v>
      </c>
      <c r="G48" s="1219">
        <v>20000</v>
      </c>
      <c r="H48" s="666"/>
      <c r="I48" s="1217" t="s">
        <v>3453</v>
      </c>
      <c r="J48" s="1853"/>
      <c r="K48" s="10" t="e">
        <f t="shared" ca="1" si="13"/>
        <v>#NAME?</v>
      </c>
      <c r="L48" s="10" t="e">
        <f t="shared" ca="1" si="14"/>
        <v>#NAME?</v>
      </c>
      <c r="M48" s="1239"/>
      <c r="N48" s="1239">
        <v>5000</v>
      </c>
      <c r="O48" s="1239"/>
      <c r="P48" s="1239" t="e">
        <f t="shared" ca="1" si="1"/>
        <v>#NAME?</v>
      </c>
      <c r="Q48" s="1357" t="e">
        <f t="shared" ca="1" si="2"/>
        <v>#NAME?</v>
      </c>
      <c r="S48" s="1217" t="s">
        <v>107</v>
      </c>
      <c r="U48" s="1885" t="s">
        <v>7974</v>
      </c>
      <c r="V48" s="1562"/>
    </row>
    <row r="49" spans="1:22" ht="13.8">
      <c r="A49" s="1884">
        <v>44717</v>
      </c>
      <c r="B49" s="1217" t="s">
        <v>570</v>
      </c>
      <c r="C49" s="1217" t="s">
        <v>3456</v>
      </c>
      <c r="D49" s="1217" t="s">
        <v>3521</v>
      </c>
      <c r="E49" s="1217" t="s">
        <v>45</v>
      </c>
      <c r="F49" s="1217" t="s">
        <v>3505</v>
      </c>
      <c r="G49" s="1219">
        <v>18000</v>
      </c>
      <c r="H49" s="666"/>
      <c r="I49" s="1217" t="s">
        <v>3453</v>
      </c>
      <c r="J49" s="1853"/>
      <c r="K49" s="10" t="e">
        <f t="shared" ca="1" si="13"/>
        <v>#NAME?</v>
      </c>
      <c r="L49" s="10" t="e">
        <f t="shared" ca="1" si="14"/>
        <v>#NAME?</v>
      </c>
      <c r="M49" s="1239"/>
      <c r="N49" s="1239">
        <v>5000</v>
      </c>
      <c r="O49" s="1239"/>
      <c r="P49" s="1239" t="e">
        <f t="shared" ca="1" si="1"/>
        <v>#NAME?</v>
      </c>
      <c r="Q49" s="1357" t="e">
        <f t="shared" ca="1" si="2"/>
        <v>#NAME?</v>
      </c>
      <c r="S49" s="1217" t="s">
        <v>107</v>
      </c>
      <c r="U49" s="1885" t="s">
        <v>7975</v>
      </c>
      <c r="V49" s="1562"/>
    </row>
    <row r="50" spans="1:22" ht="13.8" hidden="1">
      <c r="A50" s="1884">
        <v>44717</v>
      </c>
      <c r="B50" s="1217" t="s">
        <v>1906</v>
      </c>
      <c r="C50" s="1217"/>
      <c r="D50" s="1217" t="s">
        <v>2598</v>
      </c>
      <c r="E50" s="1217" t="s">
        <v>3910</v>
      </c>
      <c r="F50" s="1217" t="s">
        <v>3498</v>
      </c>
      <c r="G50" s="1219">
        <v>25000</v>
      </c>
      <c r="H50" s="666"/>
      <c r="I50" s="1217" t="s">
        <v>3453</v>
      </c>
      <c r="J50" s="1853"/>
      <c r="M50" s="1239"/>
      <c r="N50" s="1239">
        <v>15000</v>
      </c>
      <c r="O50" s="1239"/>
      <c r="P50" s="1239">
        <f t="shared" si="1"/>
        <v>10000</v>
      </c>
      <c r="Q50" s="1357">
        <f t="shared" si="2"/>
        <v>0.4</v>
      </c>
      <c r="S50" s="1217" t="s">
        <v>108</v>
      </c>
      <c r="U50" s="1885" t="s">
        <v>7976</v>
      </c>
      <c r="V50" s="1562"/>
    </row>
    <row r="51" spans="1:22" ht="13.2" hidden="1">
      <c r="A51" s="1886">
        <v>44717</v>
      </c>
      <c r="B51" s="1246" t="s">
        <v>570</v>
      </c>
      <c r="C51" s="1246" t="s">
        <v>3456</v>
      </c>
      <c r="D51" s="1246" t="s">
        <v>3807</v>
      </c>
      <c r="E51" s="1246" t="s">
        <v>8</v>
      </c>
      <c r="F51" s="1246" t="s">
        <v>3477</v>
      </c>
      <c r="G51" s="1248">
        <v>18000</v>
      </c>
      <c r="H51" s="1345"/>
      <c r="I51" s="1246" t="s">
        <v>3453</v>
      </c>
      <c r="J51" s="1345">
        <v>1800</v>
      </c>
      <c r="K51" s="1260" t="e">
        <f t="shared" ref="K51:K54" ca="1" si="15">_xludf.IFS(C51="成田机场",3000,C51="羽田机场",1200,D51="NearMe",1000)</f>
        <v>#NAME?</v>
      </c>
      <c r="L51" s="1260" t="e">
        <f ca="1">_xludf.IFS(C51="成田机场",4000,C51="羽田机场",1000)</f>
        <v>#NAME?</v>
      </c>
      <c r="M51" s="1256"/>
      <c r="N51" s="1256">
        <v>4000</v>
      </c>
      <c r="O51" s="1256"/>
      <c r="P51" s="1256" t="e">
        <f t="shared" ca="1" si="1"/>
        <v>#NAME?</v>
      </c>
      <c r="Q51" s="1364" t="e">
        <f t="shared" ca="1" si="2"/>
        <v>#NAME?</v>
      </c>
      <c r="R51" s="1260"/>
      <c r="S51" s="1217" t="s">
        <v>105</v>
      </c>
      <c r="T51" s="1260"/>
      <c r="U51" s="1887" t="s">
        <v>7977</v>
      </c>
      <c r="V51" s="1562"/>
    </row>
    <row r="52" spans="1:22" ht="13.8" hidden="1">
      <c r="A52" s="1877">
        <v>44718</v>
      </c>
      <c r="B52" s="1878" t="s">
        <v>3473</v>
      </c>
      <c r="C52" s="1878"/>
      <c r="D52" s="1878" t="s">
        <v>3570</v>
      </c>
      <c r="E52" s="1878" t="s">
        <v>55</v>
      </c>
      <c r="F52" s="1878" t="s">
        <v>3512</v>
      </c>
      <c r="G52" s="1879">
        <v>11000</v>
      </c>
      <c r="H52" s="1851"/>
      <c r="I52" s="1878" t="s">
        <v>3453</v>
      </c>
      <c r="J52" s="1980"/>
      <c r="K52" s="1227" t="e">
        <f t="shared" ca="1" si="15"/>
        <v>#NAME?</v>
      </c>
      <c r="L52" s="1227"/>
      <c r="M52" s="1229"/>
      <c r="N52" s="1229">
        <v>5300</v>
      </c>
      <c r="O52" s="1229"/>
      <c r="P52" s="1239" t="e">
        <f t="shared" ca="1" si="1"/>
        <v>#NAME?</v>
      </c>
      <c r="Q52" s="1882" t="e">
        <f t="shared" ca="1" si="2"/>
        <v>#NAME?</v>
      </c>
      <c r="R52" s="1227"/>
      <c r="S52" s="1217" t="s">
        <v>3572</v>
      </c>
      <c r="T52" s="1227"/>
      <c r="U52" s="1883" t="s">
        <v>7978</v>
      </c>
      <c r="V52" s="1562"/>
    </row>
    <row r="53" spans="1:22" ht="13.8" hidden="1">
      <c r="A53" s="1884">
        <v>44718</v>
      </c>
      <c r="B53" s="1217" t="s">
        <v>3473</v>
      </c>
      <c r="C53" s="1217"/>
      <c r="D53" s="1217" t="s">
        <v>3570</v>
      </c>
      <c r="E53" s="1217" t="s">
        <v>86</v>
      </c>
      <c r="F53" s="1217" t="s">
        <v>3547</v>
      </c>
      <c r="G53" s="1219">
        <v>8500</v>
      </c>
      <c r="H53" s="666"/>
      <c r="I53" s="1217" t="s">
        <v>3453</v>
      </c>
      <c r="J53" s="1853"/>
      <c r="K53" s="10" t="e">
        <f t="shared" ca="1" si="15"/>
        <v>#NAME?</v>
      </c>
      <c r="M53" s="1239"/>
      <c r="N53" s="1239">
        <v>4300</v>
      </c>
      <c r="O53" s="1239"/>
      <c r="P53" s="1239" t="e">
        <f t="shared" ca="1" si="1"/>
        <v>#NAME?</v>
      </c>
      <c r="Q53" s="1357" t="e">
        <f t="shared" ca="1" si="2"/>
        <v>#NAME?</v>
      </c>
      <c r="S53" s="1217" t="s">
        <v>3572</v>
      </c>
      <c r="U53" s="1885" t="s">
        <v>7979</v>
      </c>
      <c r="V53" s="1562"/>
    </row>
    <row r="54" spans="1:22" ht="13.8" hidden="1">
      <c r="A54" s="1884">
        <v>44718</v>
      </c>
      <c r="B54" s="1217" t="s">
        <v>3473</v>
      </c>
      <c r="C54" s="1217"/>
      <c r="D54" s="1217" t="s">
        <v>3570</v>
      </c>
      <c r="E54" s="1217" t="s">
        <v>52</v>
      </c>
      <c r="F54" s="1217" t="s">
        <v>3505</v>
      </c>
      <c r="G54" s="1219">
        <v>8500</v>
      </c>
      <c r="H54" s="666"/>
      <c r="I54" s="1217" t="s">
        <v>3453</v>
      </c>
      <c r="J54" s="1853"/>
      <c r="K54" s="10" t="e">
        <f t="shared" ca="1" si="15"/>
        <v>#NAME?</v>
      </c>
      <c r="M54" s="1239"/>
      <c r="N54" s="1239">
        <v>5000</v>
      </c>
      <c r="O54" s="1239"/>
      <c r="P54" s="1239" t="e">
        <f t="shared" ca="1" si="1"/>
        <v>#NAME?</v>
      </c>
      <c r="Q54" s="1357" t="e">
        <f t="shared" ca="1" si="2"/>
        <v>#NAME?</v>
      </c>
      <c r="S54" s="1217" t="s">
        <v>3572</v>
      </c>
      <c r="U54" s="1885" t="s">
        <v>7980</v>
      </c>
      <c r="V54" s="1562"/>
    </row>
    <row r="55" spans="1:22" ht="13.8" hidden="1">
      <c r="A55" s="1884">
        <v>44718</v>
      </c>
      <c r="B55" s="1217" t="s">
        <v>1906</v>
      </c>
      <c r="C55" s="1217"/>
      <c r="D55" s="1217" t="s">
        <v>3919</v>
      </c>
      <c r="E55" s="1217" t="s">
        <v>49</v>
      </c>
      <c r="F55" s="1217" t="s">
        <v>3486</v>
      </c>
      <c r="G55" s="1219">
        <v>26400</v>
      </c>
      <c r="H55" s="666"/>
      <c r="I55" s="1217" t="s">
        <v>3453</v>
      </c>
      <c r="J55" s="1853"/>
      <c r="K55" s="10">
        <v>2500</v>
      </c>
      <c r="M55" s="1239">
        <f t="shared" ref="M55:M57" si="16">(G55-K55-L55)*0.7</f>
        <v>16730</v>
      </c>
      <c r="N55" s="1239"/>
      <c r="O55" s="1239"/>
      <c r="P55" s="1239">
        <f t="shared" si="1"/>
        <v>7170</v>
      </c>
      <c r="Q55" s="1357">
        <f t="shared" si="2"/>
        <v>0.27159090909090911</v>
      </c>
      <c r="S55" s="1217" t="s">
        <v>27</v>
      </c>
      <c r="U55" s="1885" t="s">
        <v>7981</v>
      </c>
      <c r="V55" s="1562"/>
    </row>
    <row r="56" spans="1:22" ht="13.8" hidden="1">
      <c r="A56" s="1884">
        <v>44718</v>
      </c>
      <c r="B56" s="1217" t="s">
        <v>1906</v>
      </c>
      <c r="C56" s="1217"/>
      <c r="D56" s="1217" t="s">
        <v>3919</v>
      </c>
      <c r="E56" s="1217" t="s">
        <v>2979</v>
      </c>
      <c r="F56" s="1217" t="s">
        <v>3517</v>
      </c>
      <c r="G56" s="1219">
        <v>36000</v>
      </c>
      <c r="H56" s="666"/>
      <c r="I56" s="1217" t="s">
        <v>3453</v>
      </c>
      <c r="J56" s="1853"/>
      <c r="K56" s="10">
        <v>3500</v>
      </c>
      <c r="M56" s="1239">
        <f t="shared" si="16"/>
        <v>22750</v>
      </c>
      <c r="N56" s="1239"/>
      <c r="O56" s="1239"/>
      <c r="P56" s="1239">
        <f t="shared" si="1"/>
        <v>9750</v>
      </c>
      <c r="Q56" s="1357">
        <f t="shared" si="2"/>
        <v>0.27083333333333331</v>
      </c>
      <c r="S56" s="1217" t="s">
        <v>27</v>
      </c>
      <c r="U56" s="1885" t="s">
        <v>7982</v>
      </c>
      <c r="V56" s="1562"/>
    </row>
    <row r="57" spans="1:22" ht="13.8" hidden="1">
      <c r="A57" s="1884">
        <v>44718</v>
      </c>
      <c r="B57" s="1217" t="s">
        <v>1906</v>
      </c>
      <c r="C57" s="1217"/>
      <c r="D57" s="1217" t="s">
        <v>3919</v>
      </c>
      <c r="E57" s="1217" t="s">
        <v>40</v>
      </c>
      <c r="F57" s="1217" t="s">
        <v>3449</v>
      </c>
      <c r="G57" s="1219">
        <v>36000</v>
      </c>
      <c r="H57" s="666"/>
      <c r="I57" s="1217" t="s">
        <v>3453</v>
      </c>
      <c r="J57" s="1853"/>
      <c r="K57" s="10">
        <v>3500</v>
      </c>
      <c r="M57" s="1239">
        <f t="shared" si="16"/>
        <v>22750</v>
      </c>
      <c r="N57" s="1239"/>
      <c r="O57" s="1239"/>
      <c r="P57" s="1239">
        <f t="shared" si="1"/>
        <v>9750</v>
      </c>
      <c r="Q57" s="1357">
        <f t="shared" si="2"/>
        <v>0.27083333333333331</v>
      </c>
      <c r="S57" s="1217" t="s">
        <v>27</v>
      </c>
      <c r="U57" s="1885" t="s">
        <v>7983</v>
      </c>
      <c r="V57" s="1562"/>
    </row>
    <row r="58" spans="1:22" ht="13.8" hidden="1">
      <c r="A58" s="1884">
        <v>44718</v>
      </c>
      <c r="B58" s="1217" t="s">
        <v>3473</v>
      </c>
      <c r="C58" s="1217"/>
      <c r="D58" s="1217" t="s">
        <v>3570</v>
      </c>
      <c r="E58" s="1217" t="s">
        <v>55</v>
      </c>
      <c r="F58" s="1217" t="s">
        <v>3512</v>
      </c>
      <c r="G58" s="1219">
        <v>11000</v>
      </c>
      <c r="H58" s="666"/>
      <c r="I58" s="1217" t="s">
        <v>3453</v>
      </c>
      <c r="J58" s="1853"/>
      <c r="K58" s="10" t="e">
        <f t="shared" ref="K58:K63" ca="1" si="17">_xludf.IFS(C58="成田机场",3000,C58="羽田机场",1200,D58="NearMe",1000)</f>
        <v>#NAME?</v>
      </c>
      <c r="M58" s="1239"/>
      <c r="N58" s="1239">
        <v>5300</v>
      </c>
      <c r="O58" s="1239"/>
      <c r="P58" s="1239" t="e">
        <f t="shared" ca="1" si="1"/>
        <v>#NAME?</v>
      </c>
      <c r="Q58" s="1357" t="e">
        <f t="shared" ca="1" si="2"/>
        <v>#NAME?</v>
      </c>
      <c r="S58" s="1217" t="s">
        <v>3572</v>
      </c>
      <c r="U58" s="1885" t="s">
        <v>7984</v>
      </c>
      <c r="V58" s="1562"/>
    </row>
    <row r="59" spans="1:22" ht="13.8" hidden="1">
      <c r="A59" s="1884">
        <v>44718</v>
      </c>
      <c r="B59" s="1217" t="s">
        <v>3473</v>
      </c>
      <c r="C59" s="1217"/>
      <c r="D59" s="1217" t="s">
        <v>3570</v>
      </c>
      <c r="E59" s="1217" t="s">
        <v>86</v>
      </c>
      <c r="F59" s="1217" t="s">
        <v>3547</v>
      </c>
      <c r="G59" s="1219">
        <v>8500</v>
      </c>
      <c r="H59" s="666"/>
      <c r="I59" s="1217" t="s">
        <v>3453</v>
      </c>
      <c r="J59" s="1853"/>
      <c r="K59" s="10" t="e">
        <f t="shared" ca="1" si="17"/>
        <v>#NAME?</v>
      </c>
      <c r="M59" s="1239"/>
      <c r="N59" s="1239">
        <v>4300</v>
      </c>
      <c r="O59" s="1239"/>
      <c r="P59" s="1239" t="e">
        <f t="shared" ca="1" si="1"/>
        <v>#NAME?</v>
      </c>
      <c r="Q59" s="1357" t="e">
        <f t="shared" ca="1" si="2"/>
        <v>#NAME?</v>
      </c>
      <c r="S59" s="1217" t="s">
        <v>3572</v>
      </c>
      <c r="U59" s="1885" t="s">
        <v>7985</v>
      </c>
      <c r="V59" s="1562"/>
    </row>
    <row r="60" spans="1:22" ht="13.8" hidden="1">
      <c r="A60" s="1886">
        <v>44718</v>
      </c>
      <c r="B60" s="1246" t="s">
        <v>3473</v>
      </c>
      <c r="C60" s="1246"/>
      <c r="D60" s="1246" t="s">
        <v>3570</v>
      </c>
      <c r="E60" s="1246" t="s">
        <v>52</v>
      </c>
      <c r="F60" s="1246" t="s">
        <v>3505</v>
      </c>
      <c r="G60" s="1248">
        <v>8500</v>
      </c>
      <c r="H60" s="1345"/>
      <c r="I60" s="1246" t="s">
        <v>3453</v>
      </c>
      <c r="J60" s="1983"/>
      <c r="K60" s="1260" t="e">
        <f t="shared" ca="1" si="17"/>
        <v>#NAME?</v>
      </c>
      <c r="L60" s="1260"/>
      <c r="M60" s="1256"/>
      <c r="N60" s="1256">
        <v>5000</v>
      </c>
      <c r="O60" s="1256"/>
      <c r="P60" s="1256" t="e">
        <f t="shared" ca="1" si="1"/>
        <v>#NAME?</v>
      </c>
      <c r="Q60" s="1364" t="e">
        <f t="shared" ca="1" si="2"/>
        <v>#NAME?</v>
      </c>
      <c r="R60" s="1260"/>
      <c r="S60" s="1217" t="s">
        <v>3572</v>
      </c>
      <c r="T60" s="1260"/>
      <c r="U60" s="1887" t="s">
        <v>7986</v>
      </c>
      <c r="V60" s="1562"/>
    </row>
    <row r="61" spans="1:22" ht="13.8" hidden="1">
      <c r="A61" s="1877">
        <v>44719</v>
      </c>
      <c r="B61" s="1878" t="s">
        <v>3473</v>
      </c>
      <c r="C61" s="1878"/>
      <c r="D61" s="1878" t="s">
        <v>3570</v>
      </c>
      <c r="E61" s="1878" t="s">
        <v>55</v>
      </c>
      <c r="F61" s="1878" t="s">
        <v>3512</v>
      </c>
      <c r="G61" s="1879">
        <v>11000</v>
      </c>
      <c r="H61" s="1851"/>
      <c r="I61" s="1878" t="s">
        <v>3453</v>
      </c>
      <c r="J61" s="1980"/>
      <c r="K61" s="1227" t="e">
        <f t="shared" ca="1" si="17"/>
        <v>#NAME?</v>
      </c>
      <c r="L61" s="1227"/>
      <c r="M61" s="1229"/>
      <c r="N61" s="1229">
        <v>5300</v>
      </c>
      <c r="O61" s="1229"/>
      <c r="P61" s="1239" t="e">
        <f t="shared" ca="1" si="1"/>
        <v>#NAME?</v>
      </c>
      <c r="Q61" s="1882" t="e">
        <f t="shared" ca="1" si="2"/>
        <v>#NAME?</v>
      </c>
      <c r="R61" s="1227"/>
      <c r="S61" s="1217" t="s">
        <v>3572</v>
      </c>
      <c r="T61" s="1227"/>
      <c r="U61" s="1883" t="s">
        <v>7987</v>
      </c>
      <c r="V61" s="1562"/>
    </row>
    <row r="62" spans="1:22" ht="13.8" hidden="1">
      <c r="A62" s="1884">
        <v>44719</v>
      </c>
      <c r="B62" s="1217" t="s">
        <v>3473</v>
      </c>
      <c r="C62" s="1217"/>
      <c r="D62" s="1217" t="s">
        <v>3570</v>
      </c>
      <c r="E62" s="1217" t="s">
        <v>86</v>
      </c>
      <c r="F62" s="1217" t="s">
        <v>3547</v>
      </c>
      <c r="G62" s="1219">
        <v>8500</v>
      </c>
      <c r="H62" s="666"/>
      <c r="I62" s="1217" t="s">
        <v>3453</v>
      </c>
      <c r="J62" s="1853"/>
      <c r="K62" s="10" t="e">
        <f t="shared" ca="1" si="17"/>
        <v>#NAME?</v>
      </c>
      <c r="M62" s="1239"/>
      <c r="N62" s="1239">
        <v>4300</v>
      </c>
      <c r="O62" s="1239"/>
      <c r="P62" s="1239" t="e">
        <f t="shared" ca="1" si="1"/>
        <v>#NAME?</v>
      </c>
      <c r="Q62" s="1357" t="e">
        <f t="shared" ca="1" si="2"/>
        <v>#NAME?</v>
      </c>
      <c r="S62" s="1217" t="s">
        <v>3572</v>
      </c>
      <c r="U62" s="1885" t="s">
        <v>7988</v>
      </c>
      <c r="V62" s="1562"/>
    </row>
    <row r="63" spans="1:22" ht="13.8" hidden="1">
      <c r="A63" s="1884">
        <v>44719</v>
      </c>
      <c r="B63" s="1217" t="s">
        <v>3473</v>
      </c>
      <c r="C63" s="1217"/>
      <c r="D63" s="1217" t="s">
        <v>3570</v>
      </c>
      <c r="E63" s="1217" t="s">
        <v>52</v>
      </c>
      <c r="F63" s="1217" t="s">
        <v>3505</v>
      </c>
      <c r="G63" s="1219">
        <v>8500</v>
      </c>
      <c r="H63" s="666"/>
      <c r="I63" s="1217" t="s">
        <v>3453</v>
      </c>
      <c r="J63" s="1853"/>
      <c r="K63" s="10" t="e">
        <f t="shared" ca="1" si="17"/>
        <v>#NAME?</v>
      </c>
      <c r="M63" s="1239"/>
      <c r="N63" s="1239">
        <v>5000</v>
      </c>
      <c r="O63" s="1239"/>
      <c r="P63" s="1239" t="e">
        <f t="shared" ca="1" si="1"/>
        <v>#NAME?</v>
      </c>
      <c r="Q63" s="1357" t="e">
        <f t="shared" ca="1" si="2"/>
        <v>#NAME?</v>
      </c>
      <c r="S63" s="1217" t="s">
        <v>3572</v>
      </c>
      <c r="U63" s="1885" t="s">
        <v>7989</v>
      </c>
      <c r="V63" s="1562"/>
    </row>
    <row r="64" spans="1:22" ht="13.8" hidden="1">
      <c r="A64" s="1884">
        <v>44719</v>
      </c>
      <c r="B64" s="1217" t="s">
        <v>1906</v>
      </c>
      <c r="C64" s="1217"/>
      <c r="D64" s="1217" t="s">
        <v>3919</v>
      </c>
      <c r="E64" s="1217" t="s">
        <v>45</v>
      </c>
      <c r="F64" s="1217" t="s">
        <v>3449</v>
      </c>
      <c r="G64" s="1219">
        <v>26400</v>
      </c>
      <c r="H64" s="1457"/>
      <c r="I64" s="1217" t="s">
        <v>3453</v>
      </c>
      <c r="J64" s="1853"/>
      <c r="K64" s="10">
        <v>2500</v>
      </c>
      <c r="M64" s="1239">
        <f>(G64-K64-L64)*0.7</f>
        <v>16730</v>
      </c>
      <c r="N64" s="1239"/>
      <c r="O64" s="1239"/>
      <c r="P64" s="1239">
        <f t="shared" si="1"/>
        <v>7170</v>
      </c>
      <c r="Q64" s="1357">
        <f t="shared" si="2"/>
        <v>0.27159090909090911</v>
      </c>
      <c r="S64" s="1217" t="s">
        <v>27</v>
      </c>
      <c r="U64" s="1885" t="s">
        <v>7990</v>
      </c>
      <c r="V64" s="1562"/>
    </row>
    <row r="65" spans="1:22" ht="13.2" hidden="1">
      <c r="A65" s="1884">
        <v>44719</v>
      </c>
      <c r="B65" s="1217" t="s">
        <v>1170</v>
      </c>
      <c r="C65" s="1217" t="s">
        <v>3456</v>
      </c>
      <c r="D65" s="1217" t="s">
        <v>3447</v>
      </c>
      <c r="E65" s="1217" t="s">
        <v>49</v>
      </c>
      <c r="F65" s="1217" t="s">
        <v>3486</v>
      </c>
      <c r="G65" s="1219">
        <f>1600/I1*100</f>
        <v>32193.158953722337</v>
      </c>
      <c r="H65" s="1457"/>
      <c r="I65" s="1985" t="s">
        <v>3450</v>
      </c>
      <c r="J65" s="1457">
        <f>500/I1*100</f>
        <v>10060.362173038229</v>
      </c>
      <c r="K65" s="10" t="e">
        <f ca="1">_xludf.IFS(C65="成田机场",3000,C65="羽田机场",1200,D65="NearMe",1000)</f>
        <v>#NAME?</v>
      </c>
      <c r="L65" s="10" t="e">
        <f ca="1">_xludf.IFS(C65="成田机场",4000,C65="羽田机场",1000)</f>
        <v>#NAME?</v>
      </c>
      <c r="M65" s="1239" t="e">
        <f ca="1">(15000-K65-L65)*0.7</f>
        <v>#NAME?</v>
      </c>
      <c r="N65" s="1239"/>
      <c r="O65" s="1239"/>
      <c r="P65" s="1239" t="e">
        <f t="shared" ca="1" si="1"/>
        <v>#NAME?</v>
      </c>
      <c r="Q65" s="1357" t="e">
        <f t="shared" ca="1" si="2"/>
        <v>#NAME?</v>
      </c>
      <c r="S65" s="1217" t="s">
        <v>27</v>
      </c>
      <c r="U65" s="1885" t="s">
        <v>7991</v>
      </c>
      <c r="V65" s="1562"/>
    </row>
    <row r="66" spans="1:22" ht="13.8" hidden="1">
      <c r="A66" s="1884">
        <v>44719</v>
      </c>
      <c r="B66" s="1217" t="s">
        <v>1906</v>
      </c>
      <c r="C66" s="1217"/>
      <c r="D66" s="1217" t="s">
        <v>3919</v>
      </c>
      <c r="E66" s="1217" t="s">
        <v>2979</v>
      </c>
      <c r="F66" s="1217" t="s">
        <v>3517</v>
      </c>
      <c r="G66" s="1219">
        <v>36000</v>
      </c>
      <c r="H66" s="666"/>
      <c r="I66" s="1217" t="s">
        <v>3453</v>
      </c>
      <c r="J66" s="1853"/>
      <c r="K66" s="10">
        <v>3500</v>
      </c>
      <c r="M66" s="1239">
        <f t="shared" ref="M66:M67" si="18">(G66-K66-L66)*0.7</f>
        <v>22750</v>
      </c>
      <c r="N66" s="1239"/>
      <c r="O66" s="1239"/>
      <c r="P66" s="1239">
        <f t="shared" si="1"/>
        <v>9750</v>
      </c>
      <c r="Q66" s="1357">
        <f t="shared" si="2"/>
        <v>0.27083333333333331</v>
      </c>
      <c r="S66" s="1217" t="s">
        <v>27</v>
      </c>
      <c r="U66" s="1885" t="s">
        <v>7992</v>
      </c>
      <c r="V66" s="1562"/>
    </row>
    <row r="67" spans="1:22" ht="13.8" hidden="1">
      <c r="A67" s="1884">
        <v>44719</v>
      </c>
      <c r="B67" s="1217" t="s">
        <v>1906</v>
      </c>
      <c r="C67" s="1217"/>
      <c r="D67" s="1217" t="s">
        <v>3919</v>
      </c>
      <c r="E67" s="1217" t="s">
        <v>3523</v>
      </c>
      <c r="F67" s="1217" t="s">
        <v>3515</v>
      </c>
      <c r="G67" s="1219">
        <v>36000</v>
      </c>
      <c r="H67" s="666"/>
      <c r="I67" s="1217" t="s">
        <v>3453</v>
      </c>
      <c r="J67" s="1853"/>
      <c r="K67" s="10">
        <v>3500</v>
      </c>
      <c r="M67" s="1239">
        <f t="shared" si="18"/>
        <v>22750</v>
      </c>
      <c r="N67" s="1239"/>
      <c r="O67" s="1239"/>
      <c r="P67" s="1239">
        <f t="shared" si="1"/>
        <v>9750</v>
      </c>
      <c r="Q67" s="1357">
        <f t="shared" si="2"/>
        <v>0.27083333333333331</v>
      </c>
      <c r="S67" s="1217" t="s">
        <v>27</v>
      </c>
      <c r="U67" s="1885" t="s">
        <v>7993</v>
      </c>
      <c r="V67" s="1562"/>
    </row>
    <row r="68" spans="1:22" ht="13.8" hidden="1">
      <c r="A68" s="1884">
        <v>44719</v>
      </c>
      <c r="B68" s="1217" t="s">
        <v>3473</v>
      </c>
      <c r="C68" s="1217"/>
      <c r="D68" s="1217" t="s">
        <v>3570</v>
      </c>
      <c r="E68" s="1217" t="s">
        <v>55</v>
      </c>
      <c r="F68" s="1217" t="s">
        <v>3512</v>
      </c>
      <c r="G68" s="1219">
        <v>11000</v>
      </c>
      <c r="H68" s="666"/>
      <c r="I68" s="1217" t="s">
        <v>3453</v>
      </c>
      <c r="J68" s="1853"/>
      <c r="K68" s="10" t="e">
        <f t="shared" ref="K68:K73" ca="1" si="19">_xludf.IFS(C68="成田机场",3000,C68="羽田机场",1200,D68="NearMe",1000)</f>
        <v>#NAME?</v>
      </c>
      <c r="M68" s="1239"/>
      <c r="N68" s="1239">
        <v>5300</v>
      </c>
      <c r="O68" s="1239"/>
      <c r="P68" s="1239" t="e">
        <f t="shared" ca="1" si="1"/>
        <v>#NAME?</v>
      </c>
      <c r="Q68" s="1357" t="e">
        <f t="shared" ca="1" si="2"/>
        <v>#NAME?</v>
      </c>
      <c r="S68" s="1217" t="s">
        <v>3572</v>
      </c>
      <c r="U68" s="1885" t="s">
        <v>7994</v>
      </c>
      <c r="V68" s="1562"/>
    </row>
    <row r="69" spans="1:22" ht="13.8" hidden="1">
      <c r="A69" s="1884">
        <v>44719</v>
      </c>
      <c r="B69" s="1217" t="s">
        <v>3473</v>
      </c>
      <c r="C69" s="1217"/>
      <c r="D69" s="1217" t="s">
        <v>3570</v>
      </c>
      <c r="E69" s="1217" t="s">
        <v>86</v>
      </c>
      <c r="F69" s="1217" t="s">
        <v>3547</v>
      </c>
      <c r="G69" s="1219">
        <v>8500</v>
      </c>
      <c r="H69" s="666"/>
      <c r="I69" s="1217" t="s">
        <v>3453</v>
      </c>
      <c r="J69" s="1853"/>
      <c r="K69" s="10" t="e">
        <f t="shared" ca="1" si="19"/>
        <v>#NAME?</v>
      </c>
      <c r="M69" s="1239"/>
      <c r="N69" s="1239">
        <v>4300</v>
      </c>
      <c r="O69" s="1239"/>
      <c r="P69" s="1239" t="e">
        <f t="shared" ca="1" si="1"/>
        <v>#NAME?</v>
      </c>
      <c r="Q69" s="1357" t="e">
        <f t="shared" ca="1" si="2"/>
        <v>#NAME?</v>
      </c>
      <c r="S69" s="1217" t="s">
        <v>3572</v>
      </c>
      <c r="U69" s="1885" t="s">
        <v>7995</v>
      </c>
      <c r="V69" s="1562"/>
    </row>
    <row r="70" spans="1:22" ht="13.8" hidden="1">
      <c r="A70" s="1886">
        <v>44719</v>
      </c>
      <c r="B70" s="1246" t="s">
        <v>3473</v>
      </c>
      <c r="C70" s="1246"/>
      <c r="D70" s="1246" t="s">
        <v>3570</v>
      </c>
      <c r="E70" s="1246" t="s">
        <v>52</v>
      </c>
      <c r="F70" s="1246" t="s">
        <v>3505</v>
      </c>
      <c r="G70" s="1248">
        <v>8500</v>
      </c>
      <c r="H70" s="1345"/>
      <c r="I70" s="1246" t="s">
        <v>3453</v>
      </c>
      <c r="J70" s="1983"/>
      <c r="K70" s="1260" t="e">
        <f t="shared" ca="1" si="19"/>
        <v>#NAME?</v>
      </c>
      <c r="L70" s="1260"/>
      <c r="M70" s="1256"/>
      <c r="N70" s="1256">
        <v>5000</v>
      </c>
      <c r="O70" s="1256"/>
      <c r="P70" s="1256" t="e">
        <f t="shared" ca="1" si="1"/>
        <v>#NAME?</v>
      </c>
      <c r="Q70" s="1364" t="e">
        <f t="shared" ca="1" si="2"/>
        <v>#NAME?</v>
      </c>
      <c r="R70" s="1260"/>
      <c r="S70" s="1217" t="s">
        <v>3572</v>
      </c>
      <c r="T70" s="1260"/>
      <c r="U70" s="1887" t="s">
        <v>7996</v>
      </c>
      <c r="V70" s="1562"/>
    </row>
    <row r="71" spans="1:22" ht="13.8" hidden="1">
      <c r="A71" s="1877">
        <v>44720</v>
      </c>
      <c r="B71" s="1878" t="s">
        <v>3473</v>
      </c>
      <c r="C71" s="1878"/>
      <c r="D71" s="1878" t="s">
        <v>3570</v>
      </c>
      <c r="E71" s="1878" t="s">
        <v>55</v>
      </c>
      <c r="F71" s="1261" t="s">
        <v>3512</v>
      </c>
      <c r="G71" s="1448">
        <v>11000</v>
      </c>
      <c r="H71" s="1851"/>
      <c r="I71" s="1261" t="s">
        <v>3453</v>
      </c>
      <c r="J71" s="1853"/>
      <c r="K71" s="1227" t="e">
        <f t="shared" ca="1" si="19"/>
        <v>#NAME?</v>
      </c>
      <c r="L71" s="1227"/>
      <c r="M71" s="1229"/>
      <c r="N71" s="1229">
        <v>5300</v>
      </c>
      <c r="O71" s="1229"/>
      <c r="P71" s="1239" t="e">
        <f t="shared" ca="1" si="1"/>
        <v>#NAME?</v>
      </c>
      <c r="Q71" s="1882" t="e">
        <f t="shared" ca="1" si="2"/>
        <v>#NAME?</v>
      </c>
      <c r="R71" s="1227"/>
      <c r="S71" s="1217" t="s">
        <v>3572</v>
      </c>
      <c r="T71" s="1227"/>
      <c r="U71" s="1883" t="s">
        <v>7997</v>
      </c>
      <c r="V71" s="1562"/>
    </row>
    <row r="72" spans="1:22" ht="13.8" hidden="1">
      <c r="A72" s="1884">
        <v>44720</v>
      </c>
      <c r="B72" s="1217" t="s">
        <v>3473</v>
      </c>
      <c r="C72" s="1217"/>
      <c r="D72" s="1217" t="s">
        <v>3570</v>
      </c>
      <c r="E72" s="1217" t="s">
        <v>86</v>
      </c>
      <c r="F72" s="1217" t="s">
        <v>3547</v>
      </c>
      <c r="G72" s="1219">
        <v>8500</v>
      </c>
      <c r="H72" s="666"/>
      <c r="I72" s="1217" t="s">
        <v>3453</v>
      </c>
      <c r="J72" s="1853"/>
      <c r="K72" s="10" t="e">
        <f t="shared" ca="1" si="19"/>
        <v>#NAME?</v>
      </c>
      <c r="M72" s="1239"/>
      <c r="N72" s="1239">
        <v>4300</v>
      </c>
      <c r="O72" s="1239"/>
      <c r="P72" s="1239" t="e">
        <f t="shared" ca="1" si="1"/>
        <v>#NAME?</v>
      </c>
      <c r="Q72" s="1357" t="e">
        <f t="shared" ca="1" si="2"/>
        <v>#NAME?</v>
      </c>
      <c r="S72" s="1217" t="s">
        <v>3572</v>
      </c>
      <c r="U72" s="1885" t="s">
        <v>7998</v>
      </c>
      <c r="V72" s="1562"/>
    </row>
    <row r="73" spans="1:22" ht="13.8" hidden="1">
      <c r="A73" s="1884">
        <v>44720</v>
      </c>
      <c r="B73" s="1217" t="s">
        <v>3473</v>
      </c>
      <c r="C73" s="1217"/>
      <c r="D73" s="1217" t="s">
        <v>3570</v>
      </c>
      <c r="E73" s="1217" t="s">
        <v>52</v>
      </c>
      <c r="F73" s="1217" t="s">
        <v>3505</v>
      </c>
      <c r="G73" s="1219">
        <v>8500</v>
      </c>
      <c r="H73" s="666"/>
      <c r="I73" s="1217" t="s">
        <v>3453</v>
      </c>
      <c r="J73" s="1853"/>
      <c r="K73" s="10" t="e">
        <f t="shared" ca="1" si="19"/>
        <v>#NAME?</v>
      </c>
      <c r="M73" s="1239"/>
      <c r="N73" s="1239">
        <v>5000</v>
      </c>
      <c r="O73" s="1239"/>
      <c r="P73" s="1239" t="e">
        <f t="shared" ca="1" si="1"/>
        <v>#NAME?</v>
      </c>
      <c r="Q73" s="1357" t="e">
        <f t="shared" ca="1" si="2"/>
        <v>#NAME?</v>
      </c>
      <c r="S73" s="1217" t="s">
        <v>3572</v>
      </c>
      <c r="U73" s="1885" t="s">
        <v>7999</v>
      </c>
      <c r="V73" s="1562"/>
    </row>
    <row r="74" spans="1:22" ht="13.8" hidden="1">
      <c r="A74" s="1884">
        <v>44720</v>
      </c>
      <c r="B74" s="1217" t="s">
        <v>1906</v>
      </c>
      <c r="C74" s="1217"/>
      <c r="D74" s="1217" t="s">
        <v>3919</v>
      </c>
      <c r="E74" s="1217" t="s">
        <v>49</v>
      </c>
      <c r="F74" s="1217" t="s">
        <v>3486</v>
      </c>
      <c r="G74" s="1219">
        <v>26400</v>
      </c>
      <c r="H74" s="666"/>
      <c r="I74" s="1217" t="s">
        <v>3453</v>
      </c>
      <c r="J74" s="1984"/>
      <c r="K74" s="10">
        <v>2500</v>
      </c>
      <c r="M74" s="1239">
        <f>(G74-K74-L74)*0.7</f>
        <v>16730</v>
      </c>
      <c r="N74" s="1239"/>
      <c r="O74" s="1239"/>
      <c r="P74" s="1239">
        <f t="shared" si="1"/>
        <v>7170</v>
      </c>
      <c r="Q74" s="1357">
        <f t="shared" si="2"/>
        <v>0.27159090909090911</v>
      </c>
      <c r="S74" s="1217" t="s">
        <v>27</v>
      </c>
      <c r="U74" s="1885" t="s">
        <v>8000</v>
      </c>
      <c r="V74" s="1562"/>
    </row>
    <row r="75" spans="1:22" ht="13.8" hidden="1">
      <c r="A75" s="1884">
        <v>44720</v>
      </c>
      <c r="B75" s="1217" t="s">
        <v>570</v>
      </c>
      <c r="C75" s="1217" t="s">
        <v>3456</v>
      </c>
      <c r="D75" s="1217" t="s">
        <v>1371</v>
      </c>
      <c r="E75" s="1217" t="s">
        <v>39</v>
      </c>
      <c r="F75" s="1217" t="s">
        <v>3471</v>
      </c>
      <c r="G75" s="1219">
        <f>810/I1*100</f>
        <v>16297.786720321932</v>
      </c>
      <c r="H75" s="666"/>
      <c r="I75" s="1985" t="s">
        <v>3450</v>
      </c>
      <c r="J75" s="1889"/>
      <c r="K75" s="10" t="e">
        <f t="shared" ref="K75:K77" ca="1" si="20">_xludf.IFS(C75="成田机场",3000,C75="羽田机场",1200,D75="NearMe",1000)</f>
        <v>#NAME?</v>
      </c>
      <c r="L75" s="10" t="e">
        <f t="shared" ref="L75:L77" ca="1" si="21">_xludf.IFS(C75="成田机场",4000,C75="羽田机场",1000)</f>
        <v>#NAME?</v>
      </c>
      <c r="M75" s="1239" t="e">
        <f t="shared" ref="M75:M76" ca="1" si="22">(15000-K75-L75)*0.7</f>
        <v>#NAME?</v>
      </c>
      <c r="N75" s="1239"/>
      <c r="O75" s="1239"/>
      <c r="P75" s="1239" t="e">
        <f t="shared" ca="1" si="1"/>
        <v>#NAME?</v>
      </c>
      <c r="Q75" s="1357" t="e">
        <f t="shared" ca="1" si="2"/>
        <v>#NAME?</v>
      </c>
      <c r="S75" s="1217" t="s">
        <v>1540</v>
      </c>
      <c r="U75" s="1885" t="s">
        <v>8001</v>
      </c>
      <c r="V75" s="1562"/>
    </row>
    <row r="76" spans="1:22" ht="13.8" hidden="1">
      <c r="A76" s="1884">
        <v>44720</v>
      </c>
      <c r="B76" s="1217" t="s">
        <v>570</v>
      </c>
      <c r="C76" s="1217" t="s">
        <v>3456</v>
      </c>
      <c r="D76" s="1217" t="s">
        <v>1090</v>
      </c>
      <c r="E76" s="1217" t="s">
        <v>60</v>
      </c>
      <c r="F76" s="1217" t="s">
        <v>3501</v>
      </c>
      <c r="G76" s="1219">
        <v>18000</v>
      </c>
      <c r="H76" s="666"/>
      <c r="I76" s="1217" t="s">
        <v>3453</v>
      </c>
      <c r="J76" s="1853"/>
      <c r="K76" s="10" t="e">
        <f t="shared" ca="1" si="20"/>
        <v>#NAME?</v>
      </c>
      <c r="L76" s="10" t="e">
        <f t="shared" ca="1" si="21"/>
        <v>#NAME?</v>
      </c>
      <c r="M76" s="1239" t="e">
        <f t="shared" ca="1" si="22"/>
        <v>#NAME?</v>
      </c>
      <c r="N76" s="1239"/>
      <c r="O76" s="1239"/>
      <c r="P76" s="1239" t="e">
        <f t="shared" ca="1" si="1"/>
        <v>#NAME?</v>
      </c>
      <c r="Q76" s="1357" t="e">
        <f t="shared" ca="1" si="2"/>
        <v>#NAME?</v>
      </c>
      <c r="S76" s="1217" t="s">
        <v>27</v>
      </c>
      <c r="U76" s="1885" t="s">
        <v>8002</v>
      </c>
      <c r="V76" s="1562"/>
    </row>
    <row r="77" spans="1:22" ht="13.2" hidden="1">
      <c r="A77" s="1884">
        <v>44720</v>
      </c>
      <c r="B77" s="1217" t="s">
        <v>570</v>
      </c>
      <c r="C77" s="1217" t="s">
        <v>3456</v>
      </c>
      <c r="D77" s="1217" t="s">
        <v>3807</v>
      </c>
      <c r="E77" s="1217" t="s">
        <v>34</v>
      </c>
      <c r="F77" s="1217" t="s">
        <v>3626</v>
      </c>
      <c r="G77" s="1219">
        <v>27500</v>
      </c>
      <c r="H77" s="666"/>
      <c r="I77" s="1217" t="s">
        <v>3453</v>
      </c>
      <c r="J77" s="666">
        <v>2500</v>
      </c>
      <c r="K77" s="10" t="e">
        <f t="shared" ca="1" si="20"/>
        <v>#NAME?</v>
      </c>
      <c r="L77" s="10" t="e">
        <f t="shared" ca="1" si="21"/>
        <v>#NAME?</v>
      </c>
      <c r="M77" s="1239" t="e">
        <f ca="1">(18000-K77-L77)*0.7</f>
        <v>#NAME?</v>
      </c>
      <c r="N77" s="1239"/>
      <c r="O77" s="1239"/>
      <c r="P77" s="1239" t="e">
        <f t="shared" ca="1" si="1"/>
        <v>#NAME?</v>
      </c>
      <c r="Q77" s="1357" t="e">
        <f t="shared" ca="1" si="2"/>
        <v>#NAME?</v>
      </c>
      <c r="S77" s="1217" t="s">
        <v>105</v>
      </c>
      <c r="U77" s="1885" t="s">
        <v>7924</v>
      </c>
      <c r="V77" s="1562"/>
    </row>
    <row r="78" spans="1:22" ht="13.8" hidden="1">
      <c r="A78" s="1884">
        <v>44720</v>
      </c>
      <c r="B78" s="1217" t="s">
        <v>1906</v>
      </c>
      <c r="C78" s="1217"/>
      <c r="D78" s="1217" t="s">
        <v>3919</v>
      </c>
      <c r="E78" s="1217" t="s">
        <v>45</v>
      </c>
      <c r="F78" s="1217" t="s">
        <v>3517</v>
      </c>
      <c r="G78" s="1219">
        <v>36000</v>
      </c>
      <c r="H78" s="666"/>
      <c r="I78" s="1217" t="s">
        <v>3453</v>
      </c>
      <c r="J78" s="1853"/>
      <c r="K78" s="10">
        <v>3500</v>
      </c>
      <c r="M78" s="1239"/>
      <c r="N78" s="1239">
        <v>22100</v>
      </c>
      <c r="O78" s="1239"/>
      <c r="P78" s="1239">
        <f t="shared" si="1"/>
        <v>10400</v>
      </c>
      <c r="Q78" s="1357">
        <f t="shared" si="2"/>
        <v>0.28888888888888886</v>
      </c>
      <c r="S78" s="1217" t="s">
        <v>27</v>
      </c>
      <c r="U78" s="1885" t="s">
        <v>8003</v>
      </c>
      <c r="V78" s="1562"/>
    </row>
    <row r="79" spans="1:22" ht="13.8" hidden="1">
      <c r="A79" s="1884">
        <v>44720</v>
      </c>
      <c r="B79" s="1217" t="s">
        <v>1906</v>
      </c>
      <c r="C79" s="1217"/>
      <c r="D79" s="1217" t="s">
        <v>3919</v>
      </c>
      <c r="E79" s="1217" t="s">
        <v>40</v>
      </c>
      <c r="F79" s="1217" t="s">
        <v>3449</v>
      </c>
      <c r="G79" s="1219">
        <v>36000</v>
      </c>
      <c r="H79" s="666"/>
      <c r="I79" s="1217" t="s">
        <v>3453</v>
      </c>
      <c r="J79" s="1853"/>
      <c r="K79" s="10">
        <v>3500</v>
      </c>
      <c r="M79" s="1239">
        <f>(G79-K79-L79)*0.7</f>
        <v>22750</v>
      </c>
      <c r="N79" s="1239"/>
      <c r="O79" s="1239"/>
      <c r="P79" s="1239">
        <f t="shared" si="1"/>
        <v>9750</v>
      </c>
      <c r="Q79" s="1357">
        <f t="shared" si="2"/>
        <v>0.27083333333333331</v>
      </c>
      <c r="S79" s="1217" t="s">
        <v>27</v>
      </c>
      <c r="U79" s="1885" t="s">
        <v>8004</v>
      </c>
      <c r="V79" s="1562"/>
    </row>
    <row r="80" spans="1:22" ht="13.8" hidden="1">
      <c r="A80" s="1884">
        <v>44720</v>
      </c>
      <c r="B80" s="1217" t="s">
        <v>3473</v>
      </c>
      <c r="C80" s="1217"/>
      <c r="D80" s="1217" t="s">
        <v>3570</v>
      </c>
      <c r="E80" s="1217" t="s">
        <v>55</v>
      </c>
      <c r="F80" s="1217" t="s">
        <v>3512</v>
      </c>
      <c r="G80" s="1219">
        <v>11000</v>
      </c>
      <c r="H80" s="666"/>
      <c r="I80" s="1217" t="s">
        <v>3453</v>
      </c>
      <c r="J80" s="1853"/>
      <c r="K80" s="10" t="e">
        <f t="shared" ref="K80:K85" ca="1" si="23">_xludf.IFS(C80="成田机场",3000,C80="羽田机场",1200,D80="NearMe",1000)</f>
        <v>#NAME?</v>
      </c>
      <c r="M80" s="1239"/>
      <c r="N80" s="1239">
        <v>5300</v>
      </c>
      <c r="O80" s="1239"/>
      <c r="P80" s="1239" t="e">
        <f t="shared" ca="1" si="1"/>
        <v>#NAME?</v>
      </c>
      <c r="Q80" s="1357" t="e">
        <f t="shared" ca="1" si="2"/>
        <v>#NAME?</v>
      </c>
      <c r="S80" s="1217" t="s">
        <v>3572</v>
      </c>
      <c r="U80" s="1885" t="s">
        <v>8005</v>
      </c>
      <c r="V80" s="1562"/>
    </row>
    <row r="81" spans="1:22" ht="13.8" hidden="1">
      <c r="A81" s="1884">
        <v>44720</v>
      </c>
      <c r="B81" s="1217" t="s">
        <v>3473</v>
      </c>
      <c r="C81" s="1217"/>
      <c r="D81" s="1217" t="s">
        <v>3570</v>
      </c>
      <c r="E81" s="1217" t="s">
        <v>86</v>
      </c>
      <c r="F81" s="1217" t="s">
        <v>3547</v>
      </c>
      <c r="G81" s="1219">
        <v>8500</v>
      </c>
      <c r="H81" s="666"/>
      <c r="I81" s="1217" t="s">
        <v>3453</v>
      </c>
      <c r="J81" s="1853"/>
      <c r="K81" s="10" t="e">
        <f t="shared" ca="1" si="23"/>
        <v>#NAME?</v>
      </c>
      <c r="M81" s="1239"/>
      <c r="N81" s="1239">
        <v>4300</v>
      </c>
      <c r="O81" s="1239"/>
      <c r="P81" s="1239" t="e">
        <f t="shared" ca="1" si="1"/>
        <v>#NAME?</v>
      </c>
      <c r="Q81" s="1357" t="e">
        <f t="shared" ca="1" si="2"/>
        <v>#NAME?</v>
      </c>
      <c r="S81" s="1217" t="s">
        <v>3572</v>
      </c>
      <c r="U81" s="1885" t="s">
        <v>8006</v>
      </c>
      <c r="V81" s="1562"/>
    </row>
    <row r="82" spans="1:22" ht="13.8" hidden="1">
      <c r="A82" s="1886">
        <v>44720</v>
      </c>
      <c r="B82" s="1246" t="s">
        <v>3473</v>
      </c>
      <c r="C82" s="1246"/>
      <c r="D82" s="1246" t="s">
        <v>3570</v>
      </c>
      <c r="E82" s="1246" t="s">
        <v>52</v>
      </c>
      <c r="F82" s="1246" t="s">
        <v>3505</v>
      </c>
      <c r="G82" s="1248">
        <v>8500</v>
      </c>
      <c r="H82" s="1345"/>
      <c r="I82" s="1246" t="s">
        <v>3453</v>
      </c>
      <c r="J82" s="1983"/>
      <c r="K82" s="1260" t="e">
        <f t="shared" ca="1" si="23"/>
        <v>#NAME?</v>
      </c>
      <c r="L82" s="1260"/>
      <c r="M82" s="1256"/>
      <c r="N82" s="1256">
        <v>5000</v>
      </c>
      <c r="O82" s="1256"/>
      <c r="P82" s="1256" t="e">
        <f t="shared" ca="1" si="1"/>
        <v>#NAME?</v>
      </c>
      <c r="Q82" s="1364" t="e">
        <f t="shared" ca="1" si="2"/>
        <v>#NAME?</v>
      </c>
      <c r="R82" s="1260"/>
      <c r="S82" s="1246" t="s">
        <v>3572</v>
      </c>
      <c r="T82" s="1260"/>
      <c r="U82" s="1887" t="s">
        <v>8007</v>
      </c>
      <c r="V82" s="1562"/>
    </row>
    <row r="83" spans="1:22" ht="13.8" hidden="1">
      <c r="A83" s="1877">
        <v>44721</v>
      </c>
      <c r="B83" s="1878" t="s">
        <v>3473</v>
      </c>
      <c r="C83" s="1878"/>
      <c r="D83" s="1878" t="s">
        <v>3570</v>
      </c>
      <c r="E83" s="1878" t="s">
        <v>55</v>
      </c>
      <c r="F83" s="1217" t="s">
        <v>3512</v>
      </c>
      <c r="G83" s="1219">
        <v>11000</v>
      </c>
      <c r="H83" s="1851"/>
      <c r="I83" s="1217" t="s">
        <v>3453</v>
      </c>
      <c r="J83" s="1853"/>
      <c r="K83" s="1227" t="e">
        <f t="shared" ca="1" si="23"/>
        <v>#NAME?</v>
      </c>
      <c r="L83" s="1227"/>
      <c r="M83" s="1229"/>
      <c r="N83" s="1229">
        <v>5300</v>
      </c>
      <c r="O83" s="1229"/>
      <c r="P83" s="1239" t="e">
        <f t="shared" ca="1" si="1"/>
        <v>#NAME?</v>
      </c>
      <c r="Q83" s="1882" t="e">
        <f t="shared" ca="1" si="2"/>
        <v>#NAME?</v>
      </c>
      <c r="R83" s="1227"/>
      <c r="S83" s="1878" t="s">
        <v>3572</v>
      </c>
      <c r="T83" s="1227"/>
      <c r="U83" s="1883" t="s">
        <v>8008</v>
      </c>
      <c r="V83" s="1562"/>
    </row>
    <row r="84" spans="1:22" ht="13.8" hidden="1">
      <c r="A84" s="1884">
        <v>44721</v>
      </c>
      <c r="B84" s="1217" t="s">
        <v>3473</v>
      </c>
      <c r="C84" s="1217"/>
      <c r="D84" s="1217" t="s">
        <v>3570</v>
      </c>
      <c r="E84" s="1217" t="s">
        <v>86</v>
      </c>
      <c r="F84" s="1217" t="s">
        <v>3547</v>
      </c>
      <c r="G84" s="1219">
        <v>8500</v>
      </c>
      <c r="H84" s="666"/>
      <c r="I84" s="1217" t="s">
        <v>3453</v>
      </c>
      <c r="J84" s="1984"/>
      <c r="K84" s="10" t="e">
        <f t="shared" ca="1" si="23"/>
        <v>#NAME?</v>
      </c>
      <c r="M84" s="1239"/>
      <c r="N84" s="1239">
        <v>4300</v>
      </c>
      <c r="O84" s="1239"/>
      <c r="P84" s="1239" t="e">
        <f t="shared" ca="1" si="1"/>
        <v>#NAME?</v>
      </c>
      <c r="Q84" s="1357" t="e">
        <f t="shared" ca="1" si="2"/>
        <v>#NAME?</v>
      </c>
      <c r="S84" s="1217" t="s">
        <v>3572</v>
      </c>
      <c r="U84" s="1885" t="s">
        <v>8009</v>
      </c>
      <c r="V84" s="1562"/>
    </row>
    <row r="85" spans="1:22" ht="13.8" hidden="1">
      <c r="A85" s="1884">
        <v>44721</v>
      </c>
      <c r="B85" s="1217" t="s">
        <v>3473</v>
      </c>
      <c r="C85" s="1217"/>
      <c r="D85" s="1217" t="s">
        <v>3570</v>
      </c>
      <c r="E85" s="1217" t="s">
        <v>52</v>
      </c>
      <c r="F85" s="1217" t="s">
        <v>3505</v>
      </c>
      <c r="G85" s="1219">
        <v>8500</v>
      </c>
      <c r="H85" s="666"/>
      <c r="I85" s="1217" t="s">
        <v>3453</v>
      </c>
      <c r="J85" s="1853"/>
      <c r="K85" s="10" t="e">
        <f t="shared" ca="1" si="23"/>
        <v>#NAME?</v>
      </c>
      <c r="M85" s="1239"/>
      <c r="N85" s="1239">
        <v>5000</v>
      </c>
      <c r="O85" s="1239"/>
      <c r="P85" s="1239" t="e">
        <f t="shared" ca="1" si="1"/>
        <v>#NAME?</v>
      </c>
      <c r="Q85" s="1357" t="e">
        <f t="shared" ca="1" si="2"/>
        <v>#NAME?</v>
      </c>
      <c r="S85" s="1217" t="s">
        <v>3572</v>
      </c>
      <c r="U85" s="1885" t="s">
        <v>8010</v>
      </c>
      <c r="V85" s="1562"/>
    </row>
    <row r="86" spans="1:22" ht="13.8" hidden="1">
      <c r="A86" s="1884">
        <v>44721</v>
      </c>
      <c r="B86" s="1217" t="s">
        <v>1906</v>
      </c>
      <c r="C86" s="1217"/>
      <c r="D86" s="1217" t="s">
        <v>2598</v>
      </c>
      <c r="E86" s="1217" t="s">
        <v>60</v>
      </c>
      <c r="F86" s="1217" t="s">
        <v>3498</v>
      </c>
      <c r="G86" s="1219">
        <v>25000</v>
      </c>
      <c r="H86" s="666"/>
      <c r="I86" s="1217" t="s">
        <v>3453</v>
      </c>
      <c r="J86" s="1853"/>
      <c r="M86" s="1239"/>
      <c r="N86" s="1239">
        <v>15000</v>
      </c>
      <c r="O86" s="1239"/>
      <c r="P86" s="1239">
        <f t="shared" si="1"/>
        <v>10000</v>
      </c>
      <c r="Q86" s="1357">
        <f t="shared" si="2"/>
        <v>0.4</v>
      </c>
      <c r="S86" s="1217" t="s">
        <v>108</v>
      </c>
      <c r="U86" s="1885" t="s">
        <v>8011</v>
      </c>
      <c r="V86" s="1562"/>
    </row>
    <row r="87" spans="1:22" ht="13.8" hidden="1">
      <c r="A87" s="1884">
        <v>44721</v>
      </c>
      <c r="B87" s="1217" t="s">
        <v>1906</v>
      </c>
      <c r="C87" s="1217"/>
      <c r="D87" s="1217" t="s">
        <v>3919</v>
      </c>
      <c r="E87" s="1217" t="s">
        <v>49</v>
      </c>
      <c r="F87" s="1217" t="s">
        <v>3486</v>
      </c>
      <c r="G87" s="1219">
        <v>26400</v>
      </c>
      <c r="H87" s="666"/>
      <c r="I87" s="1217" t="s">
        <v>3453</v>
      </c>
      <c r="J87" s="1853"/>
      <c r="K87" s="10">
        <v>2500</v>
      </c>
      <c r="M87" s="1239">
        <f>(G87-K87-L87)*0.7</f>
        <v>16730</v>
      </c>
      <c r="N87" s="1239"/>
      <c r="O87" s="1239"/>
      <c r="P87" s="1239">
        <f t="shared" si="1"/>
        <v>7170</v>
      </c>
      <c r="Q87" s="1357">
        <f t="shared" si="2"/>
        <v>0.27159090909090911</v>
      </c>
      <c r="S87" s="1217" t="s">
        <v>27</v>
      </c>
      <c r="U87" s="1885" t="s">
        <v>8012</v>
      </c>
      <c r="V87" s="1562"/>
    </row>
    <row r="88" spans="1:22" ht="13.8" hidden="1">
      <c r="A88" s="1884">
        <v>44721</v>
      </c>
      <c r="B88" s="1217" t="s">
        <v>1906</v>
      </c>
      <c r="C88" s="1217"/>
      <c r="D88" s="1217" t="s">
        <v>3919</v>
      </c>
      <c r="E88" s="1217" t="s">
        <v>2979</v>
      </c>
      <c r="F88" s="1217" t="s">
        <v>3501</v>
      </c>
      <c r="G88" s="1219">
        <v>36000</v>
      </c>
      <c r="H88" s="666"/>
      <c r="I88" s="1217" t="s">
        <v>3453</v>
      </c>
      <c r="J88" s="1853"/>
      <c r="K88" s="10">
        <v>3500</v>
      </c>
      <c r="M88" s="1239"/>
      <c r="N88" s="1239">
        <v>22100</v>
      </c>
      <c r="O88" s="1239"/>
      <c r="P88" s="1239">
        <f t="shared" si="1"/>
        <v>10400</v>
      </c>
      <c r="Q88" s="1357">
        <f t="shared" si="2"/>
        <v>0.28888888888888886</v>
      </c>
      <c r="S88" s="1217" t="s">
        <v>27</v>
      </c>
      <c r="U88" s="1885" t="s">
        <v>8013</v>
      </c>
      <c r="V88" s="1562"/>
    </row>
    <row r="89" spans="1:22" ht="13.8" hidden="1">
      <c r="A89" s="1884">
        <v>44721</v>
      </c>
      <c r="B89" s="1217" t="s">
        <v>1906</v>
      </c>
      <c r="C89" s="1217"/>
      <c r="D89" s="1217" t="s">
        <v>3919</v>
      </c>
      <c r="E89" s="1217" t="s">
        <v>3523</v>
      </c>
      <c r="F89" s="1217" t="s">
        <v>3515</v>
      </c>
      <c r="G89" s="1219">
        <v>36000</v>
      </c>
      <c r="H89" s="666"/>
      <c r="I89" s="1217" t="s">
        <v>3453</v>
      </c>
      <c r="J89" s="1853"/>
      <c r="K89" s="10">
        <v>3500</v>
      </c>
      <c r="M89" s="1239">
        <f>(G89-K89-L89)*0.7</f>
        <v>22750</v>
      </c>
      <c r="N89" s="1239"/>
      <c r="O89" s="1239"/>
      <c r="P89" s="1239">
        <f t="shared" si="1"/>
        <v>9750</v>
      </c>
      <c r="Q89" s="1357">
        <f t="shared" si="2"/>
        <v>0.27083333333333331</v>
      </c>
      <c r="S89" s="1217" t="s">
        <v>27</v>
      </c>
      <c r="U89" s="1885" t="s">
        <v>8014</v>
      </c>
      <c r="V89" s="1562"/>
    </row>
    <row r="90" spans="1:22" ht="13.8" hidden="1">
      <c r="A90" s="1884">
        <v>44721</v>
      </c>
      <c r="B90" s="1217" t="s">
        <v>3473</v>
      </c>
      <c r="C90" s="1217"/>
      <c r="D90" s="1217" t="s">
        <v>3570</v>
      </c>
      <c r="E90" s="1217" t="s">
        <v>55</v>
      </c>
      <c r="F90" s="1217" t="s">
        <v>3512</v>
      </c>
      <c r="G90" s="1219">
        <v>11000</v>
      </c>
      <c r="H90" s="666"/>
      <c r="I90" s="1217" t="s">
        <v>3453</v>
      </c>
      <c r="J90" s="1853"/>
      <c r="K90" s="10" t="e">
        <f t="shared" ref="K90:K92" ca="1" si="24">_xludf.IFS(C90="成田机场",3000,C90="羽田机场",1200,D90="NearMe",1000)</f>
        <v>#NAME?</v>
      </c>
      <c r="M90" s="1239"/>
      <c r="N90" s="1239">
        <v>5300</v>
      </c>
      <c r="O90" s="1239"/>
      <c r="P90" s="1239" t="e">
        <f t="shared" ca="1" si="1"/>
        <v>#NAME?</v>
      </c>
      <c r="Q90" s="1357" t="e">
        <f t="shared" ca="1" si="2"/>
        <v>#NAME?</v>
      </c>
      <c r="S90" s="1217" t="s">
        <v>3572</v>
      </c>
      <c r="U90" s="1885" t="s">
        <v>8015</v>
      </c>
      <c r="V90" s="1562"/>
    </row>
    <row r="91" spans="1:22" ht="13.8" hidden="1">
      <c r="A91" s="1884">
        <v>44721</v>
      </c>
      <c r="B91" s="1217" t="s">
        <v>3473</v>
      </c>
      <c r="C91" s="1217"/>
      <c r="D91" s="1217" t="s">
        <v>3570</v>
      </c>
      <c r="E91" s="1217" t="s">
        <v>86</v>
      </c>
      <c r="F91" s="1217" t="s">
        <v>3547</v>
      </c>
      <c r="G91" s="1219">
        <v>8500</v>
      </c>
      <c r="H91" s="666"/>
      <c r="I91" s="1217" t="s">
        <v>3453</v>
      </c>
      <c r="J91" s="1853"/>
      <c r="K91" s="10" t="e">
        <f t="shared" ca="1" si="24"/>
        <v>#NAME?</v>
      </c>
      <c r="M91" s="1239"/>
      <c r="N91" s="1239">
        <v>4300</v>
      </c>
      <c r="O91" s="1239"/>
      <c r="P91" s="1239" t="e">
        <f t="shared" ca="1" si="1"/>
        <v>#NAME?</v>
      </c>
      <c r="Q91" s="1357" t="e">
        <f t="shared" ca="1" si="2"/>
        <v>#NAME?</v>
      </c>
      <c r="S91" s="1217" t="s">
        <v>3572</v>
      </c>
      <c r="U91" s="1885" t="s">
        <v>8016</v>
      </c>
      <c r="V91" s="1562"/>
    </row>
    <row r="92" spans="1:22" ht="13.8" hidden="1">
      <c r="A92" s="1886">
        <v>44721</v>
      </c>
      <c r="B92" s="1246" t="s">
        <v>3473</v>
      </c>
      <c r="C92" s="1246"/>
      <c r="D92" s="1246" t="s">
        <v>3570</v>
      </c>
      <c r="E92" s="1246" t="s">
        <v>52</v>
      </c>
      <c r="F92" s="1246" t="s">
        <v>3505</v>
      </c>
      <c r="G92" s="1248">
        <v>8500</v>
      </c>
      <c r="H92" s="1345"/>
      <c r="I92" s="1246" t="s">
        <v>3453</v>
      </c>
      <c r="J92" s="1983"/>
      <c r="K92" s="1260" t="e">
        <f t="shared" ca="1" si="24"/>
        <v>#NAME?</v>
      </c>
      <c r="L92" s="1260"/>
      <c r="M92" s="1256"/>
      <c r="N92" s="1256">
        <v>5000</v>
      </c>
      <c r="O92" s="1256"/>
      <c r="P92" s="1256" t="e">
        <f t="shared" ca="1" si="1"/>
        <v>#NAME?</v>
      </c>
      <c r="Q92" s="1364" t="e">
        <f t="shared" ca="1" si="2"/>
        <v>#NAME?</v>
      </c>
      <c r="R92" s="1260"/>
      <c r="S92" s="1246" t="s">
        <v>3572</v>
      </c>
      <c r="T92" s="1260"/>
      <c r="U92" s="1887" t="s">
        <v>8017</v>
      </c>
      <c r="V92" s="1562"/>
    </row>
    <row r="93" spans="1:22" ht="13.8" hidden="1">
      <c r="A93" s="1877">
        <v>44722</v>
      </c>
      <c r="B93" s="1878" t="s">
        <v>1906</v>
      </c>
      <c r="C93" s="1878"/>
      <c r="D93" s="1878" t="s">
        <v>3919</v>
      </c>
      <c r="E93" s="1878" t="s">
        <v>45</v>
      </c>
      <c r="F93" s="1217" t="s">
        <v>3486</v>
      </c>
      <c r="G93" s="1219">
        <v>40800</v>
      </c>
      <c r="H93" s="1851"/>
      <c r="I93" s="1217" t="s">
        <v>3453</v>
      </c>
      <c r="J93" s="1853"/>
      <c r="K93" s="1227">
        <v>3500</v>
      </c>
      <c r="L93" s="1227"/>
      <c r="M93" s="1229"/>
      <c r="N93" s="1229">
        <v>24800</v>
      </c>
      <c r="O93" s="1229"/>
      <c r="P93" s="1239">
        <f t="shared" si="1"/>
        <v>12500</v>
      </c>
      <c r="Q93" s="1882">
        <f t="shared" si="2"/>
        <v>0.30637254901960786</v>
      </c>
      <c r="R93" s="1227"/>
      <c r="S93" s="1878" t="s">
        <v>27</v>
      </c>
      <c r="T93" s="1227"/>
      <c r="U93" s="1883" t="s">
        <v>8018</v>
      </c>
      <c r="V93" s="1562"/>
    </row>
    <row r="94" spans="1:22" ht="13.8" hidden="1">
      <c r="A94" s="1884">
        <v>44722</v>
      </c>
      <c r="B94" s="1217" t="s">
        <v>3473</v>
      </c>
      <c r="C94" s="1217"/>
      <c r="D94" s="1217" t="s">
        <v>3570</v>
      </c>
      <c r="E94" s="1217" t="s">
        <v>55</v>
      </c>
      <c r="F94" s="1217" t="s">
        <v>3512</v>
      </c>
      <c r="G94" s="1219">
        <v>11000</v>
      </c>
      <c r="H94" s="666"/>
      <c r="I94" s="1217" t="s">
        <v>3453</v>
      </c>
      <c r="J94" s="1853"/>
      <c r="K94" s="10" t="e">
        <f t="shared" ref="K94:K96" ca="1" si="25">_xludf.IFS(C94="成田机场",3000,C94="羽田机场",1200,D94="NearMe",1000)</f>
        <v>#NAME?</v>
      </c>
      <c r="M94" s="1239"/>
      <c r="N94" s="1239">
        <v>5300</v>
      </c>
      <c r="O94" s="1239"/>
      <c r="P94" s="1239" t="e">
        <f t="shared" ca="1" si="1"/>
        <v>#NAME?</v>
      </c>
      <c r="Q94" s="1357" t="e">
        <f t="shared" ca="1" si="2"/>
        <v>#NAME?</v>
      </c>
      <c r="S94" s="1217" t="s">
        <v>3572</v>
      </c>
      <c r="U94" s="1885" t="s">
        <v>8019</v>
      </c>
      <c r="V94" s="1562"/>
    </row>
    <row r="95" spans="1:22" ht="13.8" hidden="1">
      <c r="A95" s="1884">
        <v>44722</v>
      </c>
      <c r="B95" s="1217" t="s">
        <v>3473</v>
      </c>
      <c r="C95" s="1217"/>
      <c r="D95" s="1217" t="s">
        <v>3570</v>
      </c>
      <c r="E95" s="1217" t="s">
        <v>86</v>
      </c>
      <c r="F95" s="1217" t="s">
        <v>3547</v>
      </c>
      <c r="G95" s="1219">
        <v>8500</v>
      </c>
      <c r="H95" s="666"/>
      <c r="I95" s="1217" t="s">
        <v>3453</v>
      </c>
      <c r="J95" s="1853"/>
      <c r="K95" s="10" t="e">
        <f t="shared" ca="1" si="25"/>
        <v>#NAME?</v>
      </c>
      <c r="M95" s="1239"/>
      <c r="N95" s="1239">
        <v>4300</v>
      </c>
      <c r="O95" s="1239"/>
      <c r="P95" s="1239" t="e">
        <f t="shared" ca="1" si="1"/>
        <v>#NAME?</v>
      </c>
      <c r="Q95" s="1357" t="e">
        <f t="shared" ca="1" si="2"/>
        <v>#NAME?</v>
      </c>
      <c r="S95" s="1217" t="s">
        <v>3572</v>
      </c>
      <c r="U95" s="1885" t="s">
        <v>8020</v>
      </c>
      <c r="V95" s="1562"/>
    </row>
    <row r="96" spans="1:22" ht="13.8" hidden="1">
      <c r="A96" s="1884">
        <v>44722</v>
      </c>
      <c r="B96" s="1217" t="s">
        <v>3473</v>
      </c>
      <c r="C96" s="1217"/>
      <c r="D96" s="1217" t="s">
        <v>3570</v>
      </c>
      <c r="E96" s="1217" t="s">
        <v>52</v>
      </c>
      <c r="F96" s="1217" t="s">
        <v>3527</v>
      </c>
      <c r="G96" s="1219">
        <v>8500</v>
      </c>
      <c r="H96" s="666"/>
      <c r="I96" s="1217" t="s">
        <v>3453</v>
      </c>
      <c r="J96" s="1853"/>
      <c r="K96" s="10" t="e">
        <f t="shared" ca="1" si="25"/>
        <v>#NAME?</v>
      </c>
      <c r="M96" s="1239"/>
      <c r="N96" s="1239">
        <v>5000</v>
      </c>
      <c r="O96" s="1239"/>
      <c r="P96" s="1239" t="e">
        <f t="shared" ca="1" si="1"/>
        <v>#NAME?</v>
      </c>
      <c r="Q96" s="1357" t="e">
        <f t="shared" ca="1" si="2"/>
        <v>#NAME?</v>
      </c>
      <c r="S96" s="1217" t="s">
        <v>3572</v>
      </c>
      <c r="U96" s="1885" t="s">
        <v>8021</v>
      </c>
      <c r="V96" s="1562"/>
    </row>
    <row r="97" spans="1:22" ht="13.8">
      <c r="A97" s="1884">
        <v>44722</v>
      </c>
      <c r="B97" s="1217" t="s">
        <v>1906</v>
      </c>
      <c r="C97" s="1217"/>
      <c r="D97" s="1217" t="s">
        <v>3514</v>
      </c>
      <c r="E97" s="1217" t="s">
        <v>60</v>
      </c>
      <c r="F97" s="1217" t="s">
        <v>3505</v>
      </c>
      <c r="G97" s="1219">
        <v>35000</v>
      </c>
      <c r="H97" s="666"/>
      <c r="I97" s="1217" t="s">
        <v>3453</v>
      </c>
      <c r="J97" s="1853"/>
      <c r="K97" s="10">
        <v>3000</v>
      </c>
      <c r="M97" s="1239"/>
      <c r="N97" s="1239">
        <v>13000</v>
      </c>
      <c r="O97" s="1239"/>
      <c r="P97" s="1239">
        <f t="shared" si="1"/>
        <v>19000</v>
      </c>
      <c r="Q97" s="1357">
        <f t="shared" si="2"/>
        <v>0.54285714285714282</v>
      </c>
      <c r="S97" s="1217" t="s">
        <v>107</v>
      </c>
      <c r="U97" s="1885" t="s">
        <v>8022</v>
      </c>
      <c r="V97" s="1562"/>
    </row>
    <row r="98" spans="1:22" ht="13.8">
      <c r="A98" s="1884">
        <v>44722</v>
      </c>
      <c r="B98" s="1217" t="s">
        <v>1170</v>
      </c>
      <c r="C98" s="1217" t="s">
        <v>3456</v>
      </c>
      <c r="D98" s="1217" t="s">
        <v>3521</v>
      </c>
      <c r="E98" s="1217" t="s">
        <v>86</v>
      </c>
      <c r="F98" s="1217" t="s">
        <v>3547</v>
      </c>
      <c r="G98" s="1219">
        <v>15000</v>
      </c>
      <c r="H98" s="666"/>
      <c r="I98" s="1217" t="s">
        <v>3453</v>
      </c>
      <c r="J98" s="1853"/>
      <c r="K98" s="10" t="e">
        <f ca="1">_xludf.IFS(C98="成田机场",3000,C98="羽田机场",1200,D98="NearMe",1000)</f>
        <v>#NAME?</v>
      </c>
      <c r="L98" s="10" t="e">
        <f ca="1">_xludf.IFS(C98="成田机场",4000,C98="羽田机场",1000)</f>
        <v>#NAME?</v>
      </c>
      <c r="M98" s="1239"/>
      <c r="N98" s="1239">
        <v>4000</v>
      </c>
      <c r="O98" s="1239"/>
      <c r="P98" s="1239" t="e">
        <f t="shared" ca="1" si="1"/>
        <v>#NAME?</v>
      </c>
      <c r="Q98" s="1357" t="e">
        <f t="shared" ca="1" si="2"/>
        <v>#NAME?</v>
      </c>
      <c r="S98" s="1217" t="s">
        <v>107</v>
      </c>
      <c r="U98" s="1885" t="s">
        <v>8023</v>
      </c>
      <c r="V98" s="1562"/>
    </row>
    <row r="99" spans="1:22" ht="13.8" hidden="1">
      <c r="A99" s="1884">
        <v>44722</v>
      </c>
      <c r="B99" s="1217" t="s">
        <v>1906</v>
      </c>
      <c r="C99" s="1217"/>
      <c r="D99" s="1217" t="s">
        <v>3919</v>
      </c>
      <c r="E99" s="1217" t="s">
        <v>40</v>
      </c>
      <c r="F99" s="1217" t="s">
        <v>3449</v>
      </c>
      <c r="G99" s="1219">
        <v>21600</v>
      </c>
      <c r="H99" s="666"/>
      <c r="I99" s="1217" t="s">
        <v>3453</v>
      </c>
      <c r="J99" s="1853"/>
      <c r="K99" s="10">
        <v>2500</v>
      </c>
      <c r="M99" s="1239">
        <f>(G99-K99-L99)*0.7</f>
        <v>13370</v>
      </c>
      <c r="N99" s="1239"/>
      <c r="O99" s="1239"/>
      <c r="P99" s="1239">
        <f t="shared" si="1"/>
        <v>5730</v>
      </c>
      <c r="Q99" s="1357">
        <f t="shared" si="2"/>
        <v>0.26527777777777778</v>
      </c>
      <c r="S99" s="1217" t="s">
        <v>27</v>
      </c>
      <c r="U99" s="1885" t="s">
        <v>8024</v>
      </c>
      <c r="V99" s="1562"/>
    </row>
    <row r="100" spans="1:22" ht="13.8" hidden="1">
      <c r="A100" s="1884">
        <v>44722</v>
      </c>
      <c r="B100" s="1217" t="s">
        <v>570</v>
      </c>
      <c r="C100" s="1217" t="s">
        <v>3456</v>
      </c>
      <c r="D100" s="1217" t="s">
        <v>8025</v>
      </c>
      <c r="E100" s="1217" t="s">
        <v>86</v>
      </c>
      <c r="F100" s="1217" t="s">
        <v>3547</v>
      </c>
      <c r="G100" s="1219">
        <v>15900</v>
      </c>
      <c r="H100" s="666"/>
      <c r="I100" s="1217" t="s">
        <v>3453</v>
      </c>
      <c r="J100" s="1853"/>
      <c r="K100" s="10" t="e">
        <f t="shared" ref="K100:K101" ca="1" si="26">_xludf.IFS(C100="成田机场",3000,C100="羽田机场",1200,D100="NearMe",1000)</f>
        <v>#NAME?</v>
      </c>
      <c r="L100" s="10" t="e">
        <f t="shared" ref="L100:L101" ca="1" si="27">_xludf.IFS(C100="成田机场",4000,C100="羽田机场",1000)</f>
        <v>#NAME?</v>
      </c>
      <c r="M100" s="1239"/>
      <c r="N100" s="1239">
        <v>4000</v>
      </c>
      <c r="O100" s="1239"/>
      <c r="P100" s="1239" t="e">
        <f t="shared" ca="1" si="1"/>
        <v>#NAME?</v>
      </c>
      <c r="Q100" s="1357" t="e">
        <f t="shared" ca="1" si="2"/>
        <v>#NAME?</v>
      </c>
      <c r="S100" s="1217" t="s">
        <v>27</v>
      </c>
      <c r="U100" s="1885" t="s">
        <v>8026</v>
      </c>
      <c r="V100" s="1562"/>
    </row>
    <row r="101" spans="1:22" ht="13.8" hidden="1">
      <c r="A101" s="1884">
        <v>44722</v>
      </c>
      <c r="B101" s="1217" t="s">
        <v>570</v>
      </c>
      <c r="C101" s="1217" t="s">
        <v>3456</v>
      </c>
      <c r="D101" s="1217" t="s">
        <v>6289</v>
      </c>
      <c r="E101" s="1217" t="s">
        <v>27</v>
      </c>
      <c r="F101" s="1217" t="s">
        <v>3864</v>
      </c>
      <c r="G101" s="1219">
        <v>18000</v>
      </c>
      <c r="H101" s="666"/>
      <c r="I101" s="1217" t="s">
        <v>3453</v>
      </c>
      <c r="J101" s="1853"/>
      <c r="K101" s="10" t="e">
        <f t="shared" ca="1" si="26"/>
        <v>#NAME?</v>
      </c>
      <c r="L101" s="10" t="e">
        <f t="shared" ca="1" si="27"/>
        <v>#NAME?</v>
      </c>
      <c r="M101" s="1239"/>
      <c r="N101" s="1239">
        <v>4000</v>
      </c>
      <c r="O101" s="1239"/>
      <c r="P101" s="1239" t="e">
        <f t="shared" ca="1" si="1"/>
        <v>#NAME?</v>
      </c>
      <c r="Q101" s="1357" t="e">
        <f t="shared" ca="1" si="2"/>
        <v>#NAME?</v>
      </c>
      <c r="S101" s="1217" t="s">
        <v>1540</v>
      </c>
      <c r="U101" s="1885" t="s">
        <v>8027</v>
      </c>
      <c r="V101" s="1562"/>
    </row>
    <row r="102" spans="1:22" ht="13.8" hidden="1">
      <c r="A102" s="1884">
        <v>44722</v>
      </c>
      <c r="B102" s="1217" t="s">
        <v>1906</v>
      </c>
      <c r="C102" s="1217"/>
      <c r="D102" s="1217" t="s">
        <v>3919</v>
      </c>
      <c r="E102" s="1217" t="s">
        <v>6975</v>
      </c>
      <c r="F102" s="1217" t="s">
        <v>3629</v>
      </c>
      <c r="G102" s="1219">
        <v>36000</v>
      </c>
      <c r="H102" s="666"/>
      <c r="I102" s="1217" t="s">
        <v>3453</v>
      </c>
      <c r="J102" s="1853"/>
      <c r="K102" s="10">
        <v>3500</v>
      </c>
      <c r="M102" s="1239"/>
      <c r="N102" s="1239">
        <v>22100</v>
      </c>
      <c r="O102" s="1239"/>
      <c r="P102" s="1239">
        <f t="shared" si="1"/>
        <v>10400</v>
      </c>
      <c r="Q102" s="1357">
        <f t="shared" si="2"/>
        <v>0.28888888888888886</v>
      </c>
      <c r="S102" s="1217" t="s">
        <v>27</v>
      </c>
      <c r="U102" s="1885" t="s">
        <v>8028</v>
      </c>
      <c r="V102" s="1562"/>
    </row>
    <row r="103" spans="1:22" ht="13.8" hidden="1">
      <c r="A103" s="1884">
        <v>44722</v>
      </c>
      <c r="B103" s="1217" t="s">
        <v>3473</v>
      </c>
      <c r="C103" s="1217"/>
      <c r="D103" s="1217" t="s">
        <v>3570</v>
      </c>
      <c r="E103" s="1217" t="s">
        <v>55</v>
      </c>
      <c r="F103" s="1217" t="s">
        <v>3512</v>
      </c>
      <c r="G103" s="1219">
        <v>11000</v>
      </c>
      <c r="H103" s="666"/>
      <c r="I103" s="1217" t="s">
        <v>3453</v>
      </c>
      <c r="J103" s="1853"/>
      <c r="K103" s="10" t="e">
        <f t="shared" ref="K103:K105" ca="1" si="28">_xludf.IFS(C103="成田机场",3000,C103="羽田机场",1200,D103="NearMe",1000)</f>
        <v>#NAME?</v>
      </c>
      <c r="M103" s="1239"/>
      <c r="N103" s="1239">
        <v>5300</v>
      </c>
      <c r="O103" s="1239"/>
      <c r="P103" s="1239" t="e">
        <f t="shared" ca="1" si="1"/>
        <v>#NAME?</v>
      </c>
      <c r="Q103" s="1357" t="e">
        <f t="shared" ca="1" si="2"/>
        <v>#NAME?</v>
      </c>
      <c r="S103" s="1217" t="s">
        <v>3572</v>
      </c>
      <c r="U103" s="1885" t="s">
        <v>8029</v>
      </c>
      <c r="V103" s="1562"/>
    </row>
    <row r="104" spans="1:22" ht="13.8" hidden="1">
      <c r="A104" s="1884">
        <v>44722</v>
      </c>
      <c r="B104" s="1217" t="s">
        <v>3473</v>
      </c>
      <c r="C104" s="1217"/>
      <c r="D104" s="1217" t="s">
        <v>3570</v>
      </c>
      <c r="E104" s="1217" t="s">
        <v>86</v>
      </c>
      <c r="F104" s="1217" t="s">
        <v>3547</v>
      </c>
      <c r="G104" s="1219">
        <v>8500</v>
      </c>
      <c r="H104" s="666"/>
      <c r="I104" s="1217" t="s">
        <v>3453</v>
      </c>
      <c r="J104" s="1853"/>
      <c r="K104" s="10" t="e">
        <f t="shared" ca="1" si="28"/>
        <v>#NAME?</v>
      </c>
      <c r="M104" s="1239"/>
      <c r="N104" s="1239">
        <v>4300</v>
      </c>
      <c r="O104" s="1239"/>
      <c r="P104" s="1239" t="e">
        <f t="shared" ca="1" si="1"/>
        <v>#NAME?</v>
      </c>
      <c r="Q104" s="1357" t="e">
        <f t="shared" ca="1" si="2"/>
        <v>#NAME?</v>
      </c>
      <c r="S104" s="1217" t="s">
        <v>3572</v>
      </c>
      <c r="U104" s="1885" t="s">
        <v>8030</v>
      </c>
      <c r="V104" s="1562"/>
    </row>
    <row r="105" spans="1:22" ht="13.8" hidden="1">
      <c r="A105" s="1884">
        <v>44722</v>
      </c>
      <c r="B105" s="1217" t="s">
        <v>3473</v>
      </c>
      <c r="C105" s="1217"/>
      <c r="D105" s="1217" t="s">
        <v>3570</v>
      </c>
      <c r="E105" s="1217" t="s">
        <v>52</v>
      </c>
      <c r="F105" s="1217" t="s">
        <v>3527</v>
      </c>
      <c r="G105" s="1219">
        <v>8500</v>
      </c>
      <c r="H105" s="666"/>
      <c r="I105" s="1217" t="s">
        <v>3453</v>
      </c>
      <c r="J105" s="1853"/>
      <c r="K105" s="10" t="e">
        <f t="shared" ca="1" si="28"/>
        <v>#NAME?</v>
      </c>
      <c r="M105" s="1239"/>
      <c r="N105" s="1239">
        <v>5000</v>
      </c>
      <c r="O105" s="1239"/>
      <c r="P105" s="1239" t="e">
        <f t="shared" ca="1" si="1"/>
        <v>#NAME?</v>
      </c>
      <c r="Q105" s="1357" t="e">
        <f t="shared" ca="1" si="2"/>
        <v>#NAME?</v>
      </c>
      <c r="S105" s="1217" t="s">
        <v>3572</v>
      </c>
      <c r="U105" s="1885" t="s">
        <v>8031</v>
      </c>
      <c r="V105" s="1562"/>
    </row>
    <row r="106" spans="1:22" ht="13.8" hidden="1">
      <c r="A106" s="1884">
        <v>44722</v>
      </c>
      <c r="B106" s="1217" t="s">
        <v>1906</v>
      </c>
      <c r="C106" s="1217"/>
      <c r="D106" s="1217" t="s">
        <v>3919</v>
      </c>
      <c r="E106" s="1217" t="s">
        <v>2979</v>
      </c>
      <c r="F106" s="1217" t="s">
        <v>3501</v>
      </c>
      <c r="G106" s="1219">
        <v>36000</v>
      </c>
      <c r="H106" s="666"/>
      <c r="I106" s="1217" t="s">
        <v>3453</v>
      </c>
      <c r="J106" s="1853"/>
      <c r="K106" s="10">
        <v>3500</v>
      </c>
      <c r="M106" s="1239"/>
      <c r="N106" s="1239">
        <v>22100</v>
      </c>
      <c r="O106" s="1239"/>
      <c r="P106" s="1239">
        <f t="shared" si="1"/>
        <v>10400</v>
      </c>
      <c r="Q106" s="1357">
        <f t="shared" si="2"/>
        <v>0.28888888888888886</v>
      </c>
      <c r="S106" s="1217" t="s">
        <v>27</v>
      </c>
      <c r="U106" s="1885" t="s">
        <v>8032</v>
      </c>
      <c r="V106" s="1562"/>
    </row>
    <row r="107" spans="1:22" ht="13.2" hidden="1">
      <c r="A107" s="1886">
        <v>44722</v>
      </c>
      <c r="B107" s="1246" t="s">
        <v>570</v>
      </c>
      <c r="C107" s="1246" t="s">
        <v>3456</v>
      </c>
      <c r="D107" s="1246" t="s">
        <v>3807</v>
      </c>
      <c r="E107" s="1246" t="s">
        <v>86</v>
      </c>
      <c r="F107" s="1246" t="s">
        <v>3517</v>
      </c>
      <c r="G107" s="1248">
        <v>25000</v>
      </c>
      <c r="H107" s="1345"/>
      <c r="I107" s="1246" t="s">
        <v>3453</v>
      </c>
      <c r="J107" s="1345">
        <f>2000+5000</f>
        <v>7000</v>
      </c>
      <c r="K107" s="1260" t="e">
        <f ca="1">_xludf.IFS(C107="成田机场",3000,C107="羽田机场",1200,D107="NearMe",1000)</f>
        <v>#NAME?</v>
      </c>
      <c r="L107" s="1260" t="e">
        <f ca="1">_xludf.IFS(C107="成田机场",4000,C107="羽田机场",1000)</f>
        <v>#NAME?</v>
      </c>
      <c r="M107" s="1256"/>
      <c r="N107" s="1256">
        <v>4000</v>
      </c>
      <c r="O107" s="1256"/>
      <c r="P107" s="1256" t="e">
        <f t="shared" ca="1" si="1"/>
        <v>#NAME?</v>
      </c>
      <c r="Q107" s="1364" t="e">
        <f t="shared" ca="1" si="2"/>
        <v>#NAME?</v>
      </c>
      <c r="R107" s="1260"/>
      <c r="S107" s="1246" t="s">
        <v>105</v>
      </c>
      <c r="T107" s="1260"/>
      <c r="U107" s="1887" t="s">
        <v>8033</v>
      </c>
      <c r="V107" s="1562"/>
    </row>
    <row r="108" spans="1:22" ht="13.8" hidden="1">
      <c r="A108" s="1877">
        <v>44723</v>
      </c>
      <c r="B108" s="1878" t="s">
        <v>1906</v>
      </c>
      <c r="C108" s="1878"/>
      <c r="D108" s="1878" t="s">
        <v>3919</v>
      </c>
      <c r="E108" s="1878" t="s">
        <v>49</v>
      </c>
      <c r="F108" s="1217" t="s">
        <v>3486</v>
      </c>
      <c r="G108" s="1219">
        <v>40800</v>
      </c>
      <c r="H108" s="1851"/>
      <c r="I108" s="1217" t="s">
        <v>3453</v>
      </c>
      <c r="J108" s="1853"/>
      <c r="K108" s="1227">
        <v>3500</v>
      </c>
      <c r="L108" s="1227"/>
      <c r="M108" s="1229">
        <f>(G108-K108-L108)*0.7</f>
        <v>26110</v>
      </c>
      <c r="N108" s="1229"/>
      <c r="O108" s="1229"/>
      <c r="P108" s="1239">
        <f t="shared" si="1"/>
        <v>11190</v>
      </c>
      <c r="Q108" s="1882">
        <f t="shared" si="2"/>
        <v>0.27426470588235297</v>
      </c>
      <c r="R108" s="1227"/>
      <c r="S108" s="1878" t="s">
        <v>27</v>
      </c>
      <c r="T108" s="1227"/>
      <c r="U108" s="1883" t="s">
        <v>8034</v>
      </c>
      <c r="V108" s="1562"/>
    </row>
    <row r="109" spans="1:22" ht="13.8" hidden="1">
      <c r="A109" s="1884">
        <v>44723</v>
      </c>
      <c r="B109" s="1217" t="s">
        <v>570</v>
      </c>
      <c r="C109" s="1217" t="s">
        <v>3456</v>
      </c>
      <c r="D109" s="1217" t="s">
        <v>3461</v>
      </c>
      <c r="E109" s="1217" t="s">
        <v>86</v>
      </c>
      <c r="F109" s="1217" t="s">
        <v>3471</v>
      </c>
      <c r="G109" s="1219">
        <v>15000</v>
      </c>
      <c r="H109" s="666"/>
      <c r="I109" s="1217" t="s">
        <v>3453</v>
      </c>
      <c r="J109" s="1853"/>
      <c r="K109" s="10" t="e">
        <f ca="1">_xludf.IFS(C109="成田机场",3000,C109="羽田机场",1200,D109="NearMe",1000)</f>
        <v>#NAME?</v>
      </c>
      <c r="L109" s="10" t="e">
        <f ca="1">_xludf.IFS(C109="成田机场",4000,C109="羽田机场",1000)</f>
        <v>#NAME?</v>
      </c>
      <c r="M109" s="1239"/>
      <c r="N109" s="1239">
        <v>4000</v>
      </c>
      <c r="O109" s="1239"/>
      <c r="P109" s="1239" t="e">
        <f t="shared" ca="1" si="1"/>
        <v>#NAME?</v>
      </c>
      <c r="Q109" s="1357" t="e">
        <f t="shared" ca="1" si="2"/>
        <v>#NAME?</v>
      </c>
      <c r="S109" s="1217" t="s">
        <v>3464</v>
      </c>
      <c r="U109" s="1885" t="s">
        <v>8035</v>
      </c>
      <c r="V109" s="1562"/>
    </row>
    <row r="110" spans="1:22" ht="13.8">
      <c r="A110" s="1884">
        <v>44723</v>
      </c>
      <c r="B110" s="1217" t="s">
        <v>1906</v>
      </c>
      <c r="C110" s="1217"/>
      <c r="D110" s="1217" t="s">
        <v>332</v>
      </c>
      <c r="E110" s="1217" t="s">
        <v>108</v>
      </c>
      <c r="F110" s="1217"/>
      <c r="G110" s="1219">
        <v>35000</v>
      </c>
      <c r="H110" s="666"/>
      <c r="I110" s="1217" t="s">
        <v>3453</v>
      </c>
      <c r="J110" s="1853"/>
      <c r="K110" s="10">
        <v>3000</v>
      </c>
      <c r="M110" s="1239"/>
      <c r="N110" s="1239">
        <v>20000</v>
      </c>
      <c r="O110" s="1239"/>
      <c r="P110" s="1239">
        <f t="shared" si="1"/>
        <v>12000</v>
      </c>
      <c r="Q110" s="1357">
        <f t="shared" si="2"/>
        <v>0.34285714285714286</v>
      </c>
      <c r="S110" s="1217" t="s">
        <v>107</v>
      </c>
      <c r="U110" s="1885" t="s">
        <v>8036</v>
      </c>
      <c r="V110" s="1562"/>
    </row>
    <row r="111" spans="1:22" ht="13.8">
      <c r="A111" s="1884">
        <v>44723</v>
      </c>
      <c r="B111" s="1217" t="s">
        <v>1906</v>
      </c>
      <c r="C111" s="1217"/>
      <c r="D111" s="1217" t="s">
        <v>3514</v>
      </c>
      <c r="E111" s="1217" t="s">
        <v>60</v>
      </c>
      <c r="F111" s="1217" t="s">
        <v>3505</v>
      </c>
      <c r="G111" s="1219">
        <v>35000</v>
      </c>
      <c r="H111" s="666"/>
      <c r="I111" s="1217" t="s">
        <v>3453</v>
      </c>
      <c r="J111" s="1853"/>
      <c r="K111" s="10">
        <v>3000</v>
      </c>
      <c r="M111" s="1239"/>
      <c r="N111" s="1239">
        <v>13000</v>
      </c>
      <c r="O111" s="1239"/>
      <c r="P111" s="1239">
        <f t="shared" si="1"/>
        <v>19000</v>
      </c>
      <c r="Q111" s="1357">
        <f t="shared" si="2"/>
        <v>0.54285714285714282</v>
      </c>
      <c r="S111" s="1217" t="s">
        <v>107</v>
      </c>
      <c r="U111" s="1885" t="s">
        <v>8037</v>
      </c>
      <c r="V111" s="1562"/>
    </row>
    <row r="112" spans="1:22" ht="13.8" hidden="1">
      <c r="A112" s="1884">
        <v>44723</v>
      </c>
      <c r="B112" s="1217" t="s">
        <v>1906</v>
      </c>
      <c r="C112" s="1217"/>
      <c r="D112" s="1217" t="s">
        <v>3919</v>
      </c>
      <c r="E112" s="1217" t="s">
        <v>40</v>
      </c>
      <c r="F112" s="1217" t="s">
        <v>3449</v>
      </c>
      <c r="G112" s="1219">
        <v>21600</v>
      </c>
      <c r="H112" s="666"/>
      <c r="I112" s="1217" t="s">
        <v>3453</v>
      </c>
      <c r="J112" s="1853"/>
      <c r="K112" s="10">
        <v>2500</v>
      </c>
      <c r="M112" s="1239">
        <f>(G112-K112-L112)*0.7</f>
        <v>13370</v>
      </c>
      <c r="N112" s="1239"/>
      <c r="O112" s="1239"/>
      <c r="P112" s="1239">
        <f t="shared" si="1"/>
        <v>5730</v>
      </c>
      <c r="Q112" s="1357">
        <f t="shared" si="2"/>
        <v>0.26527777777777778</v>
      </c>
      <c r="S112" s="1217" t="s">
        <v>27</v>
      </c>
      <c r="U112" s="1885" t="s">
        <v>8038</v>
      </c>
      <c r="V112" s="1562"/>
    </row>
    <row r="113" spans="1:22" ht="13.8" hidden="1">
      <c r="A113" s="1884">
        <v>44723</v>
      </c>
      <c r="B113" s="1217" t="s">
        <v>1906</v>
      </c>
      <c r="C113" s="1217"/>
      <c r="D113" s="1217" t="s">
        <v>3919</v>
      </c>
      <c r="E113" s="1217" t="s">
        <v>44</v>
      </c>
      <c r="F113" s="1217" t="s">
        <v>3501</v>
      </c>
      <c r="G113" s="1219">
        <v>36000</v>
      </c>
      <c r="H113" s="666"/>
      <c r="I113" s="1217" t="s">
        <v>3453</v>
      </c>
      <c r="J113" s="1853"/>
      <c r="K113" s="10">
        <v>3500</v>
      </c>
      <c r="M113" s="1239"/>
      <c r="N113" s="1239">
        <v>22100</v>
      </c>
      <c r="O113" s="1239"/>
      <c r="P113" s="1239">
        <f t="shared" si="1"/>
        <v>10400</v>
      </c>
      <c r="Q113" s="1357">
        <f t="shared" si="2"/>
        <v>0.28888888888888886</v>
      </c>
      <c r="S113" s="1217" t="s">
        <v>27</v>
      </c>
      <c r="U113" s="1885" t="s">
        <v>8039</v>
      </c>
      <c r="V113" s="1562"/>
    </row>
    <row r="114" spans="1:22" ht="13.8" hidden="1">
      <c r="A114" s="1884">
        <v>44723</v>
      </c>
      <c r="B114" s="1217" t="s">
        <v>1906</v>
      </c>
      <c r="C114" s="1217"/>
      <c r="D114" s="1217" t="s">
        <v>3919</v>
      </c>
      <c r="E114" s="1217" t="s">
        <v>45</v>
      </c>
      <c r="F114" s="1217" t="s">
        <v>3517</v>
      </c>
      <c r="G114" s="1219">
        <v>36000</v>
      </c>
      <c r="H114" s="666"/>
      <c r="I114" s="1217" t="s">
        <v>3453</v>
      </c>
      <c r="J114" s="1984"/>
      <c r="K114" s="10">
        <v>3500</v>
      </c>
      <c r="M114" s="1239"/>
      <c r="N114" s="1239">
        <v>22100</v>
      </c>
      <c r="O114" s="1239"/>
      <c r="P114" s="1239">
        <f t="shared" si="1"/>
        <v>10400</v>
      </c>
      <c r="Q114" s="1357">
        <f t="shared" si="2"/>
        <v>0.28888888888888886</v>
      </c>
      <c r="S114" s="1217" t="s">
        <v>27</v>
      </c>
      <c r="U114" s="1885" t="s">
        <v>8040</v>
      </c>
      <c r="V114" s="1562"/>
    </row>
    <row r="115" spans="1:22" ht="13.2">
      <c r="A115" s="1884">
        <v>44723</v>
      </c>
      <c r="B115" s="1217" t="s">
        <v>570</v>
      </c>
      <c r="C115" s="1217" t="s">
        <v>3456</v>
      </c>
      <c r="D115" s="1217" t="s">
        <v>3447</v>
      </c>
      <c r="E115" s="1217" t="s">
        <v>86</v>
      </c>
      <c r="F115" s="1217" t="s">
        <v>3471</v>
      </c>
      <c r="G115" s="1219">
        <f>1600/I1*100</f>
        <v>32193.158953722337</v>
      </c>
      <c r="H115" s="666"/>
      <c r="I115" s="1985" t="s">
        <v>3450</v>
      </c>
      <c r="J115" s="1457">
        <f>500/I1*100</f>
        <v>10060.362173038229</v>
      </c>
      <c r="K115" s="10" t="e">
        <f t="shared" ref="K115:K116" ca="1" si="29">_xludf.IFS(C115="成田机场",3000,C115="羽田机场",1200,D115="NearMe",1000)</f>
        <v>#NAME?</v>
      </c>
      <c r="L115" s="10" t="e">
        <f t="shared" ref="L115:L116" ca="1" si="30">_xludf.IFS(C115="成田机场",4000,C115="羽田机场",1000)</f>
        <v>#NAME?</v>
      </c>
      <c r="M115" s="1239"/>
      <c r="N115" s="1239">
        <v>4000</v>
      </c>
      <c r="O115" s="1239"/>
      <c r="P115" s="1239" t="e">
        <f t="shared" ca="1" si="1"/>
        <v>#NAME?</v>
      </c>
      <c r="Q115" s="1357" t="e">
        <f t="shared" ca="1" si="2"/>
        <v>#NAME?</v>
      </c>
      <c r="S115" s="1217" t="s">
        <v>107</v>
      </c>
      <c r="U115" s="1885" t="s">
        <v>8041</v>
      </c>
      <c r="V115" s="1562"/>
    </row>
    <row r="116" spans="1:22" ht="13.2" hidden="1">
      <c r="A116" s="1886">
        <v>44723</v>
      </c>
      <c r="B116" s="1246" t="s">
        <v>1170</v>
      </c>
      <c r="C116" s="1246" t="s">
        <v>3456</v>
      </c>
      <c r="D116" s="1246" t="s">
        <v>3807</v>
      </c>
      <c r="E116" s="1246" t="s">
        <v>34</v>
      </c>
      <c r="F116" s="1246" t="s">
        <v>3626</v>
      </c>
      <c r="G116" s="1248">
        <v>18000</v>
      </c>
      <c r="H116" s="1345"/>
      <c r="I116" s="1246" t="s">
        <v>3453</v>
      </c>
      <c r="J116" s="1345">
        <v>1800</v>
      </c>
      <c r="K116" s="1260" t="e">
        <f t="shared" ca="1" si="29"/>
        <v>#NAME?</v>
      </c>
      <c r="L116" s="1260" t="e">
        <f t="shared" ca="1" si="30"/>
        <v>#NAME?</v>
      </c>
      <c r="M116" s="1256" t="e">
        <f ca="1">(15000-K116-L116)*0.7</f>
        <v>#NAME?</v>
      </c>
      <c r="N116" s="1256"/>
      <c r="O116" s="1256"/>
      <c r="P116" s="1256" t="e">
        <f t="shared" ca="1" si="1"/>
        <v>#NAME?</v>
      </c>
      <c r="Q116" s="1364" t="e">
        <f t="shared" ca="1" si="2"/>
        <v>#NAME?</v>
      </c>
      <c r="R116" s="1260"/>
      <c r="S116" s="1246" t="s">
        <v>105</v>
      </c>
      <c r="T116" s="1260"/>
      <c r="U116" s="1887" t="s">
        <v>8042</v>
      </c>
      <c r="V116" s="1562"/>
    </row>
    <row r="117" spans="1:22" ht="13.8">
      <c r="A117" s="1877">
        <v>44724</v>
      </c>
      <c r="B117" s="1878" t="s">
        <v>1906</v>
      </c>
      <c r="C117" s="1878"/>
      <c r="D117" s="1878" t="s">
        <v>255</v>
      </c>
      <c r="E117" s="1878" t="s">
        <v>86</v>
      </c>
      <c r="F117" s="1217" t="s">
        <v>3629</v>
      </c>
      <c r="G117" s="1219">
        <v>45000</v>
      </c>
      <c r="H117" s="1851"/>
      <c r="I117" s="1217" t="s">
        <v>3453</v>
      </c>
      <c r="J117" s="1853"/>
      <c r="K117" s="1227">
        <v>3000</v>
      </c>
      <c r="L117" s="1227">
        <v>4000</v>
      </c>
      <c r="M117" s="1229"/>
      <c r="N117" s="1229">
        <v>13000</v>
      </c>
      <c r="O117" s="1229"/>
      <c r="P117" s="1239">
        <f t="shared" si="1"/>
        <v>25000</v>
      </c>
      <c r="Q117" s="1882">
        <f t="shared" si="2"/>
        <v>0.55555555555555558</v>
      </c>
      <c r="R117" s="1227"/>
      <c r="S117" s="1878" t="s">
        <v>107</v>
      </c>
      <c r="T117" s="1227"/>
      <c r="U117" s="1883" t="s">
        <v>8043</v>
      </c>
      <c r="V117" s="1562"/>
    </row>
    <row r="118" spans="1:22" ht="13.8" hidden="1">
      <c r="A118" s="1884">
        <v>44724</v>
      </c>
      <c r="B118" s="1217" t="s">
        <v>1906</v>
      </c>
      <c r="C118" s="1217"/>
      <c r="D118" s="1217" t="s">
        <v>3919</v>
      </c>
      <c r="E118" s="1217" t="s">
        <v>2979</v>
      </c>
      <c r="F118" s="1217" t="s">
        <v>3501</v>
      </c>
      <c r="G118" s="1219">
        <v>33600</v>
      </c>
      <c r="H118" s="666"/>
      <c r="I118" s="1217" t="s">
        <v>3453</v>
      </c>
      <c r="J118" s="1853"/>
      <c r="K118" s="10">
        <v>3500</v>
      </c>
      <c r="M118" s="1239"/>
      <c r="N118" s="1239">
        <v>20800</v>
      </c>
      <c r="O118" s="1239"/>
      <c r="P118" s="1239">
        <f t="shared" si="1"/>
        <v>9300</v>
      </c>
      <c r="Q118" s="1357">
        <f t="shared" si="2"/>
        <v>0.2767857142857143</v>
      </c>
      <c r="S118" s="1217" t="s">
        <v>27</v>
      </c>
      <c r="U118" s="1885" t="s">
        <v>8044</v>
      </c>
      <c r="V118" s="1562"/>
    </row>
    <row r="119" spans="1:22" ht="13.8" hidden="1">
      <c r="A119" s="1884">
        <v>44724</v>
      </c>
      <c r="B119" s="1217" t="s">
        <v>1906</v>
      </c>
      <c r="C119" s="1217"/>
      <c r="D119" s="1217" t="s">
        <v>3919</v>
      </c>
      <c r="E119" s="1217" t="s">
        <v>98</v>
      </c>
      <c r="F119" s="1217" t="s">
        <v>3486</v>
      </c>
      <c r="G119" s="1219">
        <v>33600</v>
      </c>
      <c r="H119" s="666"/>
      <c r="I119" s="1217" t="s">
        <v>3453</v>
      </c>
      <c r="J119" s="1853"/>
      <c r="K119" s="10">
        <v>3500</v>
      </c>
      <c r="M119" s="1239"/>
      <c r="N119" s="1239">
        <v>20800</v>
      </c>
      <c r="O119" s="1239"/>
      <c r="P119" s="1239">
        <f t="shared" si="1"/>
        <v>9300</v>
      </c>
      <c r="Q119" s="1357">
        <f t="shared" si="2"/>
        <v>0.2767857142857143</v>
      </c>
      <c r="S119" s="1217" t="s">
        <v>27</v>
      </c>
      <c r="U119" s="1885" t="s">
        <v>8045</v>
      </c>
      <c r="V119" s="1562"/>
    </row>
    <row r="120" spans="1:22" ht="13.8">
      <c r="A120" s="1884">
        <v>44724</v>
      </c>
      <c r="B120" s="1217" t="s">
        <v>1906</v>
      </c>
      <c r="C120" s="1217"/>
      <c r="D120" s="1217" t="s">
        <v>332</v>
      </c>
      <c r="E120" s="1889" t="s">
        <v>108</v>
      </c>
      <c r="F120" s="1889"/>
      <c r="G120" s="1219">
        <v>35000</v>
      </c>
      <c r="H120" s="1853"/>
      <c r="I120" s="1217" t="s">
        <v>3453</v>
      </c>
      <c r="J120" s="1853"/>
      <c r="K120" s="10">
        <v>3000</v>
      </c>
      <c r="M120" s="1239"/>
      <c r="N120" s="1239">
        <v>20000</v>
      </c>
      <c r="O120" s="1239"/>
      <c r="P120" s="1239">
        <f t="shared" si="1"/>
        <v>12000</v>
      </c>
      <c r="Q120" s="1357">
        <f t="shared" si="2"/>
        <v>0.34285714285714286</v>
      </c>
      <c r="S120" s="1217" t="s">
        <v>107</v>
      </c>
      <c r="U120" s="1885" t="s">
        <v>8046</v>
      </c>
      <c r="V120" s="1562"/>
    </row>
    <row r="121" spans="1:22" ht="13.8">
      <c r="A121" s="1884">
        <v>44724</v>
      </c>
      <c r="B121" s="1217" t="s">
        <v>570</v>
      </c>
      <c r="C121" s="1217" t="s">
        <v>3456</v>
      </c>
      <c r="D121" s="1217" t="s">
        <v>3521</v>
      </c>
      <c r="E121" s="1217" t="s">
        <v>40</v>
      </c>
      <c r="F121" s="1217" t="s">
        <v>3449</v>
      </c>
      <c r="G121" s="1219">
        <v>15000</v>
      </c>
      <c r="H121" s="1853"/>
      <c r="I121" s="1217" t="s">
        <v>3453</v>
      </c>
      <c r="J121" s="1853"/>
      <c r="K121" s="10" t="e">
        <f t="shared" ref="K121:K125" ca="1" si="31">_xludf.IFS(C121="成田机场",3000,C121="羽田机场",1200,D121="NearMe",1000)</f>
        <v>#NAME?</v>
      </c>
      <c r="L121" s="10" t="e">
        <f t="shared" ref="L121:L122" ca="1" si="32">_xludf.IFS(C121="成田机场",4000,C121="羽田机场",1000)</f>
        <v>#NAME?</v>
      </c>
      <c r="M121" s="1239" t="e">
        <f t="shared" ref="M121:M122" ca="1" si="33">(15000-K121-L121)*0.7</f>
        <v>#NAME?</v>
      </c>
      <c r="N121" s="1239"/>
      <c r="O121" s="1239"/>
      <c r="P121" s="1239" t="e">
        <f t="shared" ca="1" si="1"/>
        <v>#NAME?</v>
      </c>
      <c r="Q121" s="1357" t="e">
        <f t="shared" ca="1" si="2"/>
        <v>#NAME?</v>
      </c>
      <c r="S121" s="1217" t="s">
        <v>107</v>
      </c>
      <c r="U121" s="1885" t="s">
        <v>8047</v>
      </c>
      <c r="V121" s="1562"/>
    </row>
    <row r="122" spans="1:22" ht="13.8" hidden="1">
      <c r="A122" s="1886">
        <v>44724</v>
      </c>
      <c r="B122" s="1246" t="s">
        <v>570</v>
      </c>
      <c r="C122" s="1246" t="s">
        <v>3456</v>
      </c>
      <c r="D122" s="1246" t="s">
        <v>1371</v>
      </c>
      <c r="E122" s="1246" t="s">
        <v>60</v>
      </c>
      <c r="F122" s="1246" t="s">
        <v>3517</v>
      </c>
      <c r="G122" s="1248">
        <v>20000</v>
      </c>
      <c r="H122" s="1983"/>
      <c r="I122" s="1246" t="s">
        <v>3453</v>
      </c>
      <c r="J122" s="1983"/>
      <c r="K122" s="1260" t="e">
        <f t="shared" ca="1" si="31"/>
        <v>#NAME?</v>
      </c>
      <c r="L122" s="1260" t="e">
        <f t="shared" ca="1" si="32"/>
        <v>#NAME?</v>
      </c>
      <c r="M122" s="1256" t="e">
        <f t="shared" ca="1" si="33"/>
        <v>#NAME?</v>
      </c>
      <c r="N122" s="1256"/>
      <c r="O122" s="1256"/>
      <c r="P122" s="1256" t="e">
        <f t="shared" ca="1" si="1"/>
        <v>#NAME?</v>
      </c>
      <c r="Q122" s="1364" t="e">
        <f t="shared" ca="1" si="2"/>
        <v>#NAME?</v>
      </c>
      <c r="R122" s="1260"/>
      <c r="S122" s="1246" t="s">
        <v>1540</v>
      </c>
      <c r="T122" s="1260"/>
      <c r="U122" s="1887" t="s">
        <v>8048</v>
      </c>
      <c r="V122" s="1562"/>
    </row>
    <row r="123" spans="1:22" ht="13.8" hidden="1">
      <c r="A123" s="1877">
        <v>44725</v>
      </c>
      <c r="B123" s="1878" t="s">
        <v>3473</v>
      </c>
      <c r="C123" s="1878"/>
      <c r="D123" s="1878" t="s">
        <v>3570</v>
      </c>
      <c r="E123" s="1878" t="s">
        <v>55</v>
      </c>
      <c r="F123" s="1878" t="s">
        <v>3512</v>
      </c>
      <c r="G123" s="1879">
        <v>11000</v>
      </c>
      <c r="H123" s="1980"/>
      <c r="I123" s="1851" t="s">
        <v>3453</v>
      </c>
      <c r="J123" s="1980"/>
      <c r="K123" s="1227" t="e">
        <f t="shared" ca="1" si="31"/>
        <v>#NAME?</v>
      </c>
      <c r="L123" s="1227"/>
      <c r="M123" s="1229"/>
      <c r="N123" s="1229">
        <v>5300</v>
      </c>
      <c r="O123" s="1229"/>
      <c r="P123" s="1229" t="e">
        <f t="shared" ca="1" si="1"/>
        <v>#NAME?</v>
      </c>
      <c r="Q123" s="1882" t="e">
        <f t="shared" ca="1" si="2"/>
        <v>#NAME?</v>
      </c>
      <c r="R123" s="1227"/>
      <c r="S123" s="1261" t="s">
        <v>3572</v>
      </c>
      <c r="T123" s="1227"/>
      <c r="U123" s="1261" t="s">
        <v>8049</v>
      </c>
      <c r="V123" s="1562"/>
    </row>
    <row r="124" spans="1:22" ht="13.8" hidden="1">
      <c r="A124" s="1884">
        <v>44725</v>
      </c>
      <c r="B124" s="1217" t="s">
        <v>3473</v>
      </c>
      <c r="C124" s="1217"/>
      <c r="D124" s="1217" t="s">
        <v>3570</v>
      </c>
      <c r="E124" s="1217" t="s">
        <v>86</v>
      </c>
      <c r="F124" s="1217" t="s">
        <v>3547</v>
      </c>
      <c r="G124" s="1219">
        <v>8500</v>
      </c>
      <c r="H124" s="1853"/>
      <c r="I124" s="666" t="s">
        <v>3453</v>
      </c>
      <c r="J124" s="1853"/>
      <c r="K124" s="10" t="e">
        <f t="shared" ca="1" si="31"/>
        <v>#NAME?</v>
      </c>
      <c r="M124" s="1239"/>
      <c r="N124" s="1239">
        <v>4300</v>
      </c>
      <c r="O124" s="1239"/>
      <c r="P124" s="1239" t="e">
        <f t="shared" ca="1" si="1"/>
        <v>#NAME?</v>
      </c>
      <c r="Q124" s="1357" t="e">
        <f t="shared" ca="1" si="2"/>
        <v>#NAME?</v>
      </c>
      <c r="S124" s="1217" t="s">
        <v>3572</v>
      </c>
      <c r="U124" s="1217" t="s">
        <v>8050</v>
      </c>
      <c r="V124" s="1562"/>
    </row>
    <row r="125" spans="1:22" ht="13.8" hidden="1">
      <c r="A125" s="1884">
        <v>44725</v>
      </c>
      <c r="B125" s="1217" t="s">
        <v>3473</v>
      </c>
      <c r="C125" s="1217"/>
      <c r="D125" s="1217" t="s">
        <v>3570</v>
      </c>
      <c r="E125" s="1217" t="s">
        <v>52</v>
      </c>
      <c r="F125" s="1217" t="s">
        <v>3505</v>
      </c>
      <c r="G125" s="1219">
        <v>8500</v>
      </c>
      <c r="H125" s="1853"/>
      <c r="I125" s="666" t="s">
        <v>3453</v>
      </c>
      <c r="J125" s="1853"/>
      <c r="K125" s="10" t="e">
        <f t="shared" ca="1" si="31"/>
        <v>#NAME?</v>
      </c>
      <c r="M125" s="1239"/>
      <c r="N125" s="1239">
        <v>5000</v>
      </c>
      <c r="O125" s="1239"/>
      <c r="P125" s="1239" t="e">
        <f t="shared" ca="1" si="1"/>
        <v>#NAME?</v>
      </c>
      <c r="Q125" s="1357" t="e">
        <f t="shared" ca="1" si="2"/>
        <v>#NAME?</v>
      </c>
      <c r="S125" s="1217" t="s">
        <v>3572</v>
      </c>
      <c r="U125" s="1217" t="s">
        <v>8051</v>
      </c>
      <c r="V125" s="1562"/>
    </row>
    <row r="126" spans="1:22" ht="13.8">
      <c r="A126" s="1884">
        <v>44725</v>
      </c>
      <c r="B126" s="1217" t="s">
        <v>1906</v>
      </c>
      <c r="C126" s="1217"/>
      <c r="D126" s="1217" t="s">
        <v>332</v>
      </c>
      <c r="E126" s="1217" t="s">
        <v>8</v>
      </c>
      <c r="F126" s="1217" t="s">
        <v>3471</v>
      </c>
      <c r="G126" s="1219">
        <v>35000</v>
      </c>
      <c r="H126" s="1853"/>
      <c r="I126" s="666" t="s">
        <v>3453</v>
      </c>
      <c r="J126" s="1853"/>
      <c r="K126" s="10">
        <v>3000</v>
      </c>
      <c r="M126" s="1239"/>
      <c r="N126" s="1239">
        <v>13000</v>
      </c>
      <c r="O126" s="1239"/>
      <c r="P126" s="1239">
        <f t="shared" si="1"/>
        <v>19000</v>
      </c>
      <c r="Q126" s="1357">
        <f t="shared" si="2"/>
        <v>0.54285714285714282</v>
      </c>
      <c r="S126" s="1217" t="s">
        <v>107</v>
      </c>
      <c r="U126" s="1217" t="s">
        <v>8052</v>
      </c>
      <c r="V126" s="1562"/>
    </row>
    <row r="127" spans="1:22" ht="13.8" hidden="1">
      <c r="A127" s="1884">
        <v>44725</v>
      </c>
      <c r="B127" s="1217" t="s">
        <v>3473</v>
      </c>
      <c r="C127" s="1217"/>
      <c r="D127" s="1217" t="s">
        <v>3807</v>
      </c>
      <c r="E127" s="1217" t="s">
        <v>86</v>
      </c>
      <c r="F127" s="1217" t="s">
        <v>3547</v>
      </c>
      <c r="G127" s="1219">
        <v>15000</v>
      </c>
      <c r="H127" s="1853"/>
      <c r="I127" s="666" t="s">
        <v>3453</v>
      </c>
      <c r="J127" s="1853">
        <v>1500</v>
      </c>
      <c r="K127" s="10">
        <v>3000</v>
      </c>
      <c r="L127" s="10">
        <v>4000</v>
      </c>
      <c r="M127" s="1239"/>
      <c r="N127" s="1239">
        <v>4000</v>
      </c>
      <c r="O127" s="1239"/>
      <c r="P127" s="1239">
        <f t="shared" si="1"/>
        <v>2500</v>
      </c>
      <c r="Q127" s="1357">
        <f t="shared" si="2"/>
        <v>0.16666666666666666</v>
      </c>
      <c r="S127" s="1217" t="s">
        <v>105</v>
      </c>
      <c r="U127" s="1217" t="s">
        <v>8053</v>
      </c>
      <c r="V127" s="1562"/>
    </row>
    <row r="128" spans="1:22" ht="13.8">
      <c r="A128" s="1884">
        <v>44725</v>
      </c>
      <c r="B128" s="1217" t="s">
        <v>3473</v>
      </c>
      <c r="C128" s="1217"/>
      <c r="D128" s="1217" t="s">
        <v>3521</v>
      </c>
      <c r="E128" s="1217" t="s">
        <v>60</v>
      </c>
      <c r="F128" s="1217" t="s">
        <v>3517</v>
      </c>
      <c r="G128" s="1219">
        <v>5000</v>
      </c>
      <c r="H128" s="1853"/>
      <c r="I128" s="666" t="s">
        <v>3453</v>
      </c>
      <c r="J128" s="1984"/>
      <c r="K128" s="10">
        <v>1000</v>
      </c>
      <c r="M128" s="1239">
        <f>(G128-K128-L128)*0.7</f>
        <v>2800</v>
      </c>
      <c r="N128" s="1239"/>
      <c r="O128" s="1239"/>
      <c r="P128" s="1239">
        <f t="shared" si="1"/>
        <v>1200</v>
      </c>
      <c r="Q128" s="1357">
        <f t="shared" si="2"/>
        <v>0.24</v>
      </c>
      <c r="S128" s="1217" t="s">
        <v>107</v>
      </c>
      <c r="U128" s="1217" t="s">
        <v>8054</v>
      </c>
      <c r="V128" s="1562"/>
    </row>
    <row r="129" spans="1:22" ht="13.8">
      <c r="A129" s="1884">
        <v>44725</v>
      </c>
      <c r="B129" s="1217" t="s">
        <v>3473</v>
      </c>
      <c r="C129" s="1217"/>
      <c r="D129" s="1217" t="s">
        <v>3521</v>
      </c>
      <c r="E129" s="1217" t="s">
        <v>55</v>
      </c>
      <c r="F129" s="1217" t="s">
        <v>3512</v>
      </c>
      <c r="G129" s="1219">
        <v>5000</v>
      </c>
      <c r="H129" s="1853"/>
      <c r="I129" s="666" t="s">
        <v>3453</v>
      </c>
      <c r="J129" s="1853"/>
      <c r="K129" s="10">
        <v>1000</v>
      </c>
      <c r="M129" s="1239"/>
      <c r="N129" s="1239">
        <v>3000</v>
      </c>
      <c r="O129" s="1239"/>
      <c r="P129" s="1239">
        <f t="shared" si="1"/>
        <v>1000</v>
      </c>
      <c r="Q129" s="1357">
        <f t="shared" si="2"/>
        <v>0.2</v>
      </c>
      <c r="S129" s="1217" t="s">
        <v>107</v>
      </c>
      <c r="U129" s="1217" t="s">
        <v>8055</v>
      </c>
      <c r="V129" s="1562"/>
    </row>
    <row r="130" spans="1:22" ht="13.8" hidden="1">
      <c r="A130" s="1884">
        <v>44725</v>
      </c>
      <c r="B130" s="1217" t="s">
        <v>1906</v>
      </c>
      <c r="C130" s="1217"/>
      <c r="D130" s="1217" t="s">
        <v>3919</v>
      </c>
      <c r="E130" s="1217" t="s">
        <v>49</v>
      </c>
      <c r="F130" s="1217" t="s">
        <v>3486</v>
      </c>
      <c r="G130" s="1219">
        <v>26400</v>
      </c>
      <c r="H130" s="1853"/>
      <c r="I130" s="666" t="s">
        <v>3453</v>
      </c>
      <c r="J130" s="1853"/>
      <c r="K130" s="10">
        <v>2500</v>
      </c>
      <c r="L130" s="10">
        <v>0</v>
      </c>
      <c r="M130" s="1239">
        <f>(G130-K130-L130)*0.7</f>
        <v>16730</v>
      </c>
      <c r="N130" s="1239"/>
      <c r="O130" s="1239"/>
      <c r="P130" s="1239">
        <f t="shared" si="1"/>
        <v>7170</v>
      </c>
      <c r="Q130" s="1357">
        <f t="shared" si="2"/>
        <v>0.27159090909090911</v>
      </c>
      <c r="S130" s="1217" t="s">
        <v>27</v>
      </c>
      <c r="U130" s="1217" t="s">
        <v>8056</v>
      </c>
      <c r="V130" s="1562"/>
    </row>
    <row r="131" spans="1:22" ht="13.8" hidden="1">
      <c r="A131" s="1884">
        <v>44725</v>
      </c>
      <c r="B131" s="1217" t="s">
        <v>1906</v>
      </c>
      <c r="C131" s="1217"/>
      <c r="D131" s="1217" t="s">
        <v>3919</v>
      </c>
      <c r="E131" s="1217" t="s">
        <v>2979</v>
      </c>
      <c r="F131" s="1217" t="s">
        <v>3501</v>
      </c>
      <c r="G131" s="1219">
        <v>36000</v>
      </c>
      <c r="H131" s="1853"/>
      <c r="I131" s="666" t="s">
        <v>3453</v>
      </c>
      <c r="J131" s="1853"/>
      <c r="K131" s="10">
        <v>3500</v>
      </c>
      <c r="L131" s="10">
        <v>0</v>
      </c>
      <c r="M131" s="1239"/>
      <c r="N131" s="1239">
        <v>22100</v>
      </c>
      <c r="O131" s="1239"/>
      <c r="P131" s="1239">
        <f t="shared" si="1"/>
        <v>10400</v>
      </c>
      <c r="Q131" s="1357">
        <f t="shared" si="2"/>
        <v>0.28888888888888886</v>
      </c>
      <c r="S131" s="1217" t="s">
        <v>27</v>
      </c>
      <c r="U131" s="1217" t="s">
        <v>8057</v>
      </c>
      <c r="V131" s="1562"/>
    </row>
    <row r="132" spans="1:22" ht="13.8" hidden="1">
      <c r="A132" s="1884">
        <v>44725</v>
      </c>
      <c r="B132" s="1217" t="s">
        <v>1906</v>
      </c>
      <c r="C132" s="1217"/>
      <c r="D132" s="1217" t="s">
        <v>3919</v>
      </c>
      <c r="E132" s="1217" t="s">
        <v>40</v>
      </c>
      <c r="F132" s="1217" t="s">
        <v>3449</v>
      </c>
      <c r="G132" s="1219">
        <v>36000</v>
      </c>
      <c r="H132" s="666"/>
      <c r="I132" s="666" t="s">
        <v>3453</v>
      </c>
      <c r="J132" s="1853"/>
      <c r="K132" s="10">
        <v>3500</v>
      </c>
      <c r="L132" s="10">
        <v>0</v>
      </c>
      <c r="M132" s="1239">
        <f>(G132-K132-L132)*0.7</f>
        <v>22750</v>
      </c>
      <c r="N132" s="1239"/>
      <c r="O132" s="1239"/>
      <c r="P132" s="1239">
        <f t="shared" si="1"/>
        <v>9750</v>
      </c>
      <c r="Q132" s="1357">
        <f t="shared" si="2"/>
        <v>0.27083333333333331</v>
      </c>
      <c r="S132" s="1217" t="s">
        <v>27</v>
      </c>
      <c r="U132" s="1217" t="s">
        <v>8058</v>
      </c>
      <c r="V132" s="1562"/>
    </row>
    <row r="133" spans="1:22" ht="13.8" hidden="1">
      <c r="A133" s="1884">
        <v>44725</v>
      </c>
      <c r="B133" s="1217" t="s">
        <v>3473</v>
      </c>
      <c r="C133" s="1217"/>
      <c r="D133" s="1217" t="s">
        <v>3570</v>
      </c>
      <c r="E133" s="1217" t="s">
        <v>55</v>
      </c>
      <c r="F133" s="1217" t="s">
        <v>3512</v>
      </c>
      <c r="G133" s="1219">
        <v>11000</v>
      </c>
      <c r="H133" s="1853"/>
      <c r="I133" s="666" t="s">
        <v>3453</v>
      </c>
      <c r="J133" s="1853"/>
      <c r="K133" s="10" t="e">
        <f t="shared" ref="K133:K139" ca="1" si="34">_xludf.IFS(C133="成田机场",3000,C133="羽田机场",1200,D133="NearMe",1000)</f>
        <v>#NAME?</v>
      </c>
      <c r="M133" s="1239"/>
      <c r="N133" s="1239">
        <v>5300</v>
      </c>
      <c r="O133" s="1239"/>
      <c r="P133" s="1239" t="e">
        <f t="shared" ca="1" si="1"/>
        <v>#NAME?</v>
      </c>
      <c r="Q133" s="1357" t="e">
        <f t="shared" ca="1" si="2"/>
        <v>#NAME?</v>
      </c>
      <c r="S133" s="1217" t="s">
        <v>3572</v>
      </c>
      <c r="U133" s="1217" t="s">
        <v>8059</v>
      </c>
      <c r="V133" s="1562"/>
    </row>
    <row r="134" spans="1:22" ht="13.8" hidden="1">
      <c r="A134" s="1884">
        <v>44725</v>
      </c>
      <c r="B134" s="1217" t="s">
        <v>3473</v>
      </c>
      <c r="C134" s="1217"/>
      <c r="D134" s="1217" t="s">
        <v>3570</v>
      </c>
      <c r="E134" s="1217" t="s">
        <v>86</v>
      </c>
      <c r="F134" s="1217" t="s">
        <v>3547</v>
      </c>
      <c r="G134" s="1219">
        <v>8500</v>
      </c>
      <c r="H134" s="1853"/>
      <c r="I134" s="666" t="s">
        <v>3453</v>
      </c>
      <c r="J134" s="1853"/>
      <c r="K134" s="10" t="e">
        <f t="shared" ca="1" si="34"/>
        <v>#NAME?</v>
      </c>
      <c r="M134" s="1239"/>
      <c r="N134" s="1239">
        <v>5000</v>
      </c>
      <c r="O134" s="1239"/>
      <c r="P134" s="1239" t="e">
        <f t="shared" ca="1" si="1"/>
        <v>#NAME?</v>
      </c>
      <c r="Q134" s="1357" t="e">
        <f t="shared" ca="1" si="2"/>
        <v>#NAME?</v>
      </c>
      <c r="S134" s="1217" t="s">
        <v>3572</v>
      </c>
      <c r="U134" s="1217" t="s">
        <v>8060</v>
      </c>
      <c r="V134" s="1562"/>
    </row>
    <row r="135" spans="1:22" ht="13.8" hidden="1">
      <c r="A135" s="1884">
        <v>44725</v>
      </c>
      <c r="B135" s="1217" t="s">
        <v>3473</v>
      </c>
      <c r="C135" s="1217"/>
      <c r="D135" s="1217" t="s">
        <v>3570</v>
      </c>
      <c r="E135" s="1217" t="s">
        <v>52</v>
      </c>
      <c r="F135" s="1217" t="s">
        <v>3505</v>
      </c>
      <c r="G135" s="1219">
        <v>8500</v>
      </c>
      <c r="H135" s="1853"/>
      <c r="I135" s="666" t="s">
        <v>3453</v>
      </c>
      <c r="J135" s="1853"/>
      <c r="K135" s="10" t="e">
        <f t="shared" ca="1" si="34"/>
        <v>#NAME?</v>
      </c>
      <c r="M135" s="1239"/>
      <c r="N135" s="1239">
        <v>4300</v>
      </c>
      <c r="O135" s="1239"/>
      <c r="P135" s="1239" t="e">
        <f t="shared" ca="1" si="1"/>
        <v>#NAME?</v>
      </c>
      <c r="Q135" s="1357" t="e">
        <f t="shared" ca="1" si="2"/>
        <v>#NAME?</v>
      </c>
      <c r="S135" s="1217" t="s">
        <v>3572</v>
      </c>
      <c r="U135" s="1217" t="s">
        <v>8061</v>
      </c>
      <c r="V135" s="1562"/>
    </row>
    <row r="136" spans="1:22" ht="13.8">
      <c r="A136" s="1886">
        <v>44725</v>
      </c>
      <c r="B136" s="1246" t="s">
        <v>570</v>
      </c>
      <c r="C136" s="1246" t="s">
        <v>3456</v>
      </c>
      <c r="D136" s="1246" t="s">
        <v>3447</v>
      </c>
      <c r="E136" s="1246" t="s">
        <v>60</v>
      </c>
      <c r="F136" s="1246" t="s">
        <v>3517</v>
      </c>
      <c r="G136" s="1248">
        <f>1600/I1*100</f>
        <v>32193.158953722337</v>
      </c>
      <c r="H136" s="1983"/>
      <c r="I136" s="1986" t="s">
        <v>3450</v>
      </c>
      <c r="J136" s="1987">
        <f>500/I1*100</f>
        <v>10060.362173038229</v>
      </c>
      <c r="K136" s="1260" t="e">
        <f t="shared" ca="1" si="34"/>
        <v>#NAME?</v>
      </c>
      <c r="L136" s="1260" t="e">
        <f ca="1">_xludf.IFS(C136="成田机场",4000,C136="羽田机场",1000)</f>
        <v>#NAME?</v>
      </c>
      <c r="M136" s="1256" t="e">
        <f ca="1">(15000-K136-L136)*0.7</f>
        <v>#NAME?</v>
      </c>
      <c r="N136" s="1256"/>
      <c r="O136" s="1256"/>
      <c r="P136" s="1256" t="e">
        <f t="shared" ca="1" si="1"/>
        <v>#NAME?</v>
      </c>
      <c r="Q136" s="1364" t="e">
        <f t="shared" ca="1" si="2"/>
        <v>#NAME?</v>
      </c>
      <c r="R136" s="1260"/>
      <c r="S136" s="1217" t="s">
        <v>107</v>
      </c>
      <c r="T136" s="1260"/>
      <c r="U136" s="1217" t="s">
        <v>8062</v>
      </c>
      <c r="V136" s="1562"/>
    </row>
    <row r="137" spans="1:22" ht="13.8" hidden="1">
      <c r="A137" s="1877">
        <v>44726</v>
      </c>
      <c r="B137" s="1878" t="s">
        <v>3473</v>
      </c>
      <c r="C137" s="1878"/>
      <c r="D137" s="1878" t="s">
        <v>3570</v>
      </c>
      <c r="E137" s="1878" t="s">
        <v>55</v>
      </c>
      <c r="F137" s="1878" t="s">
        <v>3512</v>
      </c>
      <c r="G137" s="1879">
        <v>11000</v>
      </c>
      <c r="H137" s="1980"/>
      <c r="I137" s="1851" t="s">
        <v>3453</v>
      </c>
      <c r="J137" s="1980"/>
      <c r="K137" s="1227" t="e">
        <f t="shared" ca="1" si="34"/>
        <v>#NAME?</v>
      </c>
      <c r="L137" s="1227"/>
      <c r="M137" s="1229"/>
      <c r="N137" s="1229">
        <v>5300</v>
      </c>
      <c r="O137" s="1229"/>
      <c r="P137" s="1229" t="e">
        <f t="shared" ca="1" si="1"/>
        <v>#NAME?</v>
      </c>
      <c r="Q137" s="1882" t="e">
        <f t="shared" ca="1" si="2"/>
        <v>#NAME?</v>
      </c>
      <c r="R137" s="1227"/>
      <c r="S137" s="1217" t="s">
        <v>3572</v>
      </c>
      <c r="T137" s="1227"/>
      <c r="U137" s="1217" t="s">
        <v>8063</v>
      </c>
      <c r="V137" s="1562"/>
    </row>
    <row r="138" spans="1:22" ht="13.8" hidden="1">
      <c r="A138" s="1884">
        <v>44726</v>
      </c>
      <c r="B138" s="1217" t="s">
        <v>3473</v>
      </c>
      <c r="C138" s="1217"/>
      <c r="D138" s="1217" t="s">
        <v>3570</v>
      </c>
      <c r="E138" s="1217" t="s">
        <v>86</v>
      </c>
      <c r="F138" s="1217" t="s">
        <v>3547</v>
      </c>
      <c r="G138" s="1219">
        <v>8500</v>
      </c>
      <c r="H138" s="1853"/>
      <c r="I138" s="666" t="s">
        <v>3453</v>
      </c>
      <c r="J138" s="1853"/>
      <c r="K138" s="10" t="e">
        <f t="shared" ca="1" si="34"/>
        <v>#NAME?</v>
      </c>
      <c r="M138" s="1239"/>
      <c r="N138" s="1239">
        <v>4300</v>
      </c>
      <c r="O138" s="1239"/>
      <c r="P138" s="1239" t="e">
        <f t="shared" ca="1" si="1"/>
        <v>#NAME?</v>
      </c>
      <c r="Q138" s="1357" t="e">
        <f t="shared" ca="1" si="2"/>
        <v>#NAME?</v>
      </c>
      <c r="S138" s="1217" t="s">
        <v>3572</v>
      </c>
      <c r="U138" s="1217" t="s">
        <v>8064</v>
      </c>
      <c r="V138" s="1562"/>
    </row>
    <row r="139" spans="1:22" ht="13.8" hidden="1">
      <c r="A139" s="1884">
        <v>44726</v>
      </c>
      <c r="B139" s="1217" t="s">
        <v>3473</v>
      </c>
      <c r="C139" s="1217"/>
      <c r="D139" s="1217" t="s">
        <v>3570</v>
      </c>
      <c r="E139" s="1217" t="s">
        <v>52</v>
      </c>
      <c r="F139" s="1217" t="s">
        <v>3527</v>
      </c>
      <c r="G139" s="1219">
        <v>8500</v>
      </c>
      <c r="H139" s="1853"/>
      <c r="I139" s="666" t="s">
        <v>3453</v>
      </c>
      <c r="J139" s="1853"/>
      <c r="K139" s="10" t="e">
        <f t="shared" ca="1" si="34"/>
        <v>#NAME?</v>
      </c>
      <c r="M139" s="1239"/>
      <c r="N139" s="1239">
        <v>5000</v>
      </c>
      <c r="O139" s="1239"/>
      <c r="P139" s="1239" t="e">
        <f t="shared" ca="1" si="1"/>
        <v>#NAME?</v>
      </c>
      <c r="Q139" s="1357" t="e">
        <f t="shared" ca="1" si="2"/>
        <v>#NAME?</v>
      </c>
      <c r="S139" s="1217" t="s">
        <v>3572</v>
      </c>
      <c r="U139" s="1217" t="s">
        <v>8065</v>
      </c>
      <c r="V139" s="1562"/>
    </row>
    <row r="140" spans="1:22" ht="13.8">
      <c r="A140" s="1884">
        <v>44726</v>
      </c>
      <c r="B140" s="1217" t="s">
        <v>1906</v>
      </c>
      <c r="C140" s="1217"/>
      <c r="D140" s="1217" t="s">
        <v>332</v>
      </c>
      <c r="E140" s="1217" t="s">
        <v>8</v>
      </c>
      <c r="F140" s="1217" t="s">
        <v>3471</v>
      </c>
      <c r="G140" s="1219">
        <v>35000</v>
      </c>
      <c r="H140" s="1853"/>
      <c r="I140" s="666" t="s">
        <v>3453</v>
      </c>
      <c r="J140" s="1853"/>
      <c r="K140" s="10">
        <v>3000</v>
      </c>
      <c r="M140" s="1239"/>
      <c r="N140" s="1239">
        <v>20000</v>
      </c>
      <c r="O140" s="1239"/>
      <c r="P140" s="1239">
        <f t="shared" si="1"/>
        <v>12000</v>
      </c>
      <c r="Q140" s="1357">
        <f t="shared" si="2"/>
        <v>0.34285714285714286</v>
      </c>
      <c r="S140" s="1217" t="s">
        <v>107</v>
      </c>
      <c r="U140" s="1217" t="s">
        <v>8066</v>
      </c>
      <c r="V140" s="1562"/>
    </row>
    <row r="141" spans="1:22" ht="13.8" hidden="1">
      <c r="A141" s="1884">
        <v>44726</v>
      </c>
      <c r="B141" s="1217" t="s">
        <v>3473</v>
      </c>
      <c r="C141" s="1217"/>
      <c r="D141" s="1217" t="s">
        <v>3481</v>
      </c>
      <c r="E141" s="1217" t="s">
        <v>86</v>
      </c>
      <c r="F141" s="1217" t="s">
        <v>3547</v>
      </c>
      <c r="G141" s="1219">
        <v>12000</v>
      </c>
      <c r="H141" s="1853"/>
      <c r="I141" s="666" t="s">
        <v>3453</v>
      </c>
      <c r="J141" s="1853"/>
      <c r="K141" s="10">
        <v>1200</v>
      </c>
      <c r="L141" s="10">
        <v>1000</v>
      </c>
      <c r="M141" s="1239"/>
      <c r="N141" s="1239">
        <v>3000</v>
      </c>
      <c r="O141" s="1239"/>
      <c r="P141" s="1239">
        <f t="shared" si="1"/>
        <v>6800</v>
      </c>
      <c r="Q141" s="1357">
        <f t="shared" si="2"/>
        <v>0.56666666666666665</v>
      </c>
      <c r="S141" s="1217" t="s">
        <v>27</v>
      </c>
      <c r="U141" s="1217" t="s">
        <v>8067</v>
      </c>
      <c r="V141" s="1562"/>
    </row>
    <row r="142" spans="1:22" ht="13.8">
      <c r="A142" s="1884">
        <v>44726</v>
      </c>
      <c r="B142" s="1217" t="s">
        <v>3473</v>
      </c>
      <c r="C142" s="1217"/>
      <c r="D142" s="1217" t="s">
        <v>3521</v>
      </c>
      <c r="E142" s="1217" t="s">
        <v>45</v>
      </c>
      <c r="F142" s="1217" t="s">
        <v>3505</v>
      </c>
      <c r="G142" s="1219">
        <v>50000</v>
      </c>
      <c r="H142" s="1853"/>
      <c r="I142" s="666" t="s">
        <v>3453</v>
      </c>
      <c r="J142" s="1853"/>
      <c r="K142" s="10">
        <v>7000</v>
      </c>
      <c r="L142" s="10">
        <v>14000</v>
      </c>
      <c r="M142" s="1239"/>
      <c r="N142" s="1239">
        <v>13000</v>
      </c>
      <c r="O142" s="1239"/>
      <c r="P142" s="1239">
        <f t="shared" si="1"/>
        <v>16000</v>
      </c>
      <c r="Q142" s="1357">
        <f t="shared" si="2"/>
        <v>0.32</v>
      </c>
      <c r="S142" s="1217" t="s">
        <v>107</v>
      </c>
      <c r="U142" s="1217" t="s">
        <v>7926</v>
      </c>
      <c r="V142" s="1562"/>
    </row>
    <row r="143" spans="1:22" ht="13.8" hidden="1">
      <c r="A143" s="1884">
        <v>44726</v>
      </c>
      <c r="B143" s="1217" t="s">
        <v>1906</v>
      </c>
      <c r="C143" s="1217"/>
      <c r="D143" s="1217" t="s">
        <v>3919</v>
      </c>
      <c r="E143" s="1217" t="s">
        <v>49</v>
      </c>
      <c r="F143" s="1217" t="s">
        <v>3486</v>
      </c>
      <c r="G143" s="1219">
        <v>26400</v>
      </c>
      <c r="H143" s="1853"/>
      <c r="I143" s="666" t="s">
        <v>3453</v>
      </c>
      <c r="J143" s="1853"/>
      <c r="K143" s="10">
        <v>2500</v>
      </c>
      <c r="L143" s="10">
        <v>0</v>
      </c>
      <c r="M143" s="1239">
        <f>(G143-K143-L143)*0.7</f>
        <v>16730</v>
      </c>
      <c r="N143" s="1239"/>
      <c r="O143" s="1239"/>
      <c r="P143" s="1239">
        <f t="shared" si="1"/>
        <v>7170</v>
      </c>
      <c r="Q143" s="1357">
        <f t="shared" si="2"/>
        <v>0.27159090909090911</v>
      </c>
      <c r="S143" s="1217" t="s">
        <v>27</v>
      </c>
      <c r="U143" s="1217" t="s">
        <v>8068</v>
      </c>
      <c r="V143" s="1562"/>
    </row>
    <row r="144" spans="1:22" ht="13.8">
      <c r="A144" s="1884">
        <v>44726</v>
      </c>
      <c r="B144" s="1217" t="s">
        <v>3473</v>
      </c>
      <c r="C144" s="1217"/>
      <c r="D144" s="1217" t="s">
        <v>3521</v>
      </c>
      <c r="E144" s="1217" t="s">
        <v>27</v>
      </c>
      <c r="F144" s="1217" t="s">
        <v>3864</v>
      </c>
      <c r="G144" s="1219">
        <v>10000</v>
      </c>
      <c r="H144" s="1853"/>
      <c r="I144" s="666" t="s">
        <v>3453</v>
      </c>
      <c r="J144" s="1853"/>
      <c r="K144" s="10">
        <v>2000</v>
      </c>
      <c r="M144" s="1239"/>
      <c r="N144" s="1239">
        <v>6000</v>
      </c>
      <c r="O144" s="1239"/>
      <c r="P144" s="1239">
        <f t="shared" si="1"/>
        <v>2000</v>
      </c>
      <c r="Q144" s="1357">
        <f t="shared" si="2"/>
        <v>0.2</v>
      </c>
      <c r="S144" s="1217" t="s">
        <v>107</v>
      </c>
      <c r="U144" s="1217" t="s">
        <v>8069</v>
      </c>
      <c r="V144" s="1562"/>
    </row>
    <row r="145" spans="1:22" ht="13.8" hidden="1">
      <c r="A145" s="1884">
        <v>44726</v>
      </c>
      <c r="B145" s="1217" t="s">
        <v>1906</v>
      </c>
      <c r="C145" s="1217"/>
      <c r="D145" s="1217" t="s">
        <v>3919</v>
      </c>
      <c r="E145" s="1217" t="s">
        <v>3523</v>
      </c>
      <c r="F145" s="1217" t="s">
        <v>3515</v>
      </c>
      <c r="G145" s="1219">
        <v>36000</v>
      </c>
      <c r="H145" s="1853"/>
      <c r="I145" s="666" t="s">
        <v>3453</v>
      </c>
      <c r="J145" s="1853"/>
      <c r="K145" s="10">
        <v>3500</v>
      </c>
      <c r="L145" s="10">
        <v>0</v>
      </c>
      <c r="M145" s="1239"/>
      <c r="N145" s="1239">
        <v>22100</v>
      </c>
      <c r="O145" s="1239"/>
      <c r="P145" s="1239">
        <f t="shared" si="1"/>
        <v>10400</v>
      </c>
      <c r="Q145" s="1357">
        <f t="shared" si="2"/>
        <v>0.28888888888888886</v>
      </c>
      <c r="S145" s="1217" t="s">
        <v>27</v>
      </c>
      <c r="U145" s="1217" t="s">
        <v>8070</v>
      </c>
      <c r="V145" s="1562"/>
    </row>
    <row r="146" spans="1:22" ht="13.8" hidden="1">
      <c r="A146" s="1884">
        <v>44726</v>
      </c>
      <c r="B146" s="1217" t="s">
        <v>1906</v>
      </c>
      <c r="C146" s="1217"/>
      <c r="D146" s="1217" t="s">
        <v>3919</v>
      </c>
      <c r="E146" s="1217" t="s">
        <v>2979</v>
      </c>
      <c r="F146" s="1217" t="s">
        <v>3501</v>
      </c>
      <c r="G146" s="1219">
        <v>36000</v>
      </c>
      <c r="H146" s="666"/>
      <c r="I146" s="666" t="s">
        <v>3453</v>
      </c>
      <c r="J146" s="1853"/>
      <c r="K146" s="10">
        <v>3500</v>
      </c>
      <c r="L146" s="10">
        <v>0</v>
      </c>
      <c r="M146" s="1239"/>
      <c r="N146" s="1239">
        <v>22100</v>
      </c>
      <c r="O146" s="1239"/>
      <c r="P146" s="1239">
        <f t="shared" si="1"/>
        <v>10400</v>
      </c>
      <c r="Q146" s="1357">
        <f t="shared" si="2"/>
        <v>0.28888888888888886</v>
      </c>
      <c r="S146" s="1217" t="s">
        <v>27</v>
      </c>
      <c r="U146" s="1217" t="s">
        <v>8071</v>
      </c>
      <c r="V146" s="1562"/>
    </row>
    <row r="147" spans="1:22" ht="13.8" hidden="1">
      <c r="A147" s="1884">
        <v>44726</v>
      </c>
      <c r="B147" s="1217" t="s">
        <v>3473</v>
      </c>
      <c r="C147" s="1217"/>
      <c r="D147" s="1217" t="s">
        <v>3570</v>
      </c>
      <c r="E147" s="1217" t="s">
        <v>55</v>
      </c>
      <c r="F147" s="1217" t="s">
        <v>3512</v>
      </c>
      <c r="G147" s="1219">
        <v>11000</v>
      </c>
      <c r="H147" s="1853"/>
      <c r="I147" s="666" t="s">
        <v>3453</v>
      </c>
      <c r="J147" s="1853"/>
      <c r="K147" s="10" t="e">
        <f t="shared" ref="K147:K153" ca="1" si="35">_xludf.IFS(C147="成田机场",3000,C147="羽田机场",1200,D147="NearMe",1000)</f>
        <v>#NAME?</v>
      </c>
      <c r="M147" s="1239"/>
      <c r="N147" s="1239">
        <v>5300</v>
      </c>
      <c r="O147" s="1239"/>
      <c r="P147" s="1239" t="e">
        <f t="shared" ca="1" si="1"/>
        <v>#NAME?</v>
      </c>
      <c r="Q147" s="1357" t="e">
        <f t="shared" ca="1" si="2"/>
        <v>#NAME?</v>
      </c>
      <c r="S147" s="1217" t="s">
        <v>3572</v>
      </c>
      <c r="U147" s="1217" t="s">
        <v>8072</v>
      </c>
      <c r="V147" s="1562"/>
    </row>
    <row r="148" spans="1:22" ht="13.8" hidden="1">
      <c r="A148" s="1884">
        <v>44726</v>
      </c>
      <c r="B148" s="1217" t="s">
        <v>3473</v>
      </c>
      <c r="C148" s="1217"/>
      <c r="D148" s="1217" t="s">
        <v>3570</v>
      </c>
      <c r="E148" s="1217" t="s">
        <v>86</v>
      </c>
      <c r="F148" s="1217" t="s">
        <v>3547</v>
      </c>
      <c r="G148" s="1219">
        <v>8500</v>
      </c>
      <c r="H148" s="1853"/>
      <c r="I148" s="666" t="s">
        <v>3453</v>
      </c>
      <c r="J148" s="1853"/>
      <c r="K148" s="10" t="e">
        <f t="shared" ca="1" si="35"/>
        <v>#NAME?</v>
      </c>
      <c r="M148" s="1239"/>
      <c r="N148" s="1239">
        <v>4300</v>
      </c>
      <c r="O148" s="1239"/>
      <c r="P148" s="1239" t="e">
        <f t="shared" ca="1" si="1"/>
        <v>#NAME?</v>
      </c>
      <c r="Q148" s="1357" t="e">
        <f t="shared" ca="1" si="2"/>
        <v>#NAME?</v>
      </c>
      <c r="S148" s="1217" t="s">
        <v>3572</v>
      </c>
      <c r="U148" s="1217" t="s">
        <v>8073</v>
      </c>
      <c r="V148" s="1562"/>
    </row>
    <row r="149" spans="1:22" ht="13.8" hidden="1">
      <c r="A149" s="1897">
        <v>44726</v>
      </c>
      <c r="B149" s="1579" t="s">
        <v>3473</v>
      </c>
      <c r="C149" s="1579"/>
      <c r="D149" s="1579" t="s">
        <v>3570</v>
      </c>
      <c r="E149" s="1579" t="s">
        <v>52</v>
      </c>
      <c r="F149" s="1579" t="s">
        <v>3527</v>
      </c>
      <c r="G149" s="1581">
        <v>8500</v>
      </c>
      <c r="H149" s="1853"/>
      <c r="I149" s="666" t="s">
        <v>3453</v>
      </c>
      <c r="J149" s="1853"/>
      <c r="K149" s="10" t="e">
        <f t="shared" ca="1" si="35"/>
        <v>#NAME?</v>
      </c>
      <c r="M149" s="1239"/>
      <c r="N149" s="1239">
        <v>5000</v>
      </c>
      <c r="O149" s="1239"/>
      <c r="P149" s="1239" t="e">
        <f t="shared" ca="1" si="1"/>
        <v>#NAME?</v>
      </c>
      <c r="Q149" s="1357" t="e">
        <f t="shared" ca="1" si="2"/>
        <v>#NAME?</v>
      </c>
      <c r="S149" s="1579" t="s">
        <v>3572</v>
      </c>
      <c r="U149" s="1579" t="s">
        <v>8074</v>
      </c>
      <c r="V149" s="1562"/>
    </row>
    <row r="150" spans="1:22" ht="13.8">
      <c r="A150" s="1850">
        <v>44727</v>
      </c>
      <c r="B150" s="1851" t="s">
        <v>1170</v>
      </c>
      <c r="C150" s="1851" t="s">
        <v>3456</v>
      </c>
      <c r="D150" s="1851" t="s">
        <v>3521</v>
      </c>
      <c r="E150" s="1851" t="s">
        <v>110</v>
      </c>
      <c r="F150" s="1851" t="s">
        <v>3477</v>
      </c>
      <c r="G150" s="1852">
        <v>15000</v>
      </c>
      <c r="H150" s="1980"/>
      <c r="I150" s="1851" t="s">
        <v>3453</v>
      </c>
      <c r="J150" s="1980"/>
      <c r="K150" s="1227" t="e">
        <f t="shared" ca="1" si="35"/>
        <v>#NAME?</v>
      </c>
      <c r="L150" s="1227" t="e">
        <f ca="1">_xludf.IFS(C150="成田机场",4000,C150="羽田机场",1000)</f>
        <v>#NAME?</v>
      </c>
      <c r="M150" s="1229" t="e">
        <f ca="1">(15000-K150-L150)*0.7</f>
        <v>#NAME?</v>
      </c>
      <c r="N150" s="1229"/>
      <c r="O150" s="1229"/>
      <c r="P150" s="1229" t="e">
        <f t="shared" ca="1" si="1"/>
        <v>#NAME?</v>
      </c>
      <c r="Q150" s="1882" t="e">
        <f t="shared" ca="1" si="2"/>
        <v>#NAME?</v>
      </c>
      <c r="R150" s="1227"/>
      <c r="S150" s="1851" t="s">
        <v>107</v>
      </c>
      <c r="T150" s="1227"/>
      <c r="U150" s="1857" t="s">
        <v>8075</v>
      </c>
      <c r="V150" s="1562"/>
    </row>
    <row r="151" spans="1:22" ht="13.8" hidden="1">
      <c r="A151" s="1859">
        <v>44727</v>
      </c>
      <c r="B151" s="666" t="s">
        <v>3473</v>
      </c>
      <c r="C151" s="666"/>
      <c r="D151" s="666" t="s">
        <v>3570</v>
      </c>
      <c r="E151" s="666" t="s">
        <v>55</v>
      </c>
      <c r="F151" s="666" t="s">
        <v>3512</v>
      </c>
      <c r="G151" s="1245">
        <v>11000</v>
      </c>
      <c r="H151" s="1853"/>
      <c r="I151" s="666" t="s">
        <v>3453</v>
      </c>
      <c r="J151" s="1853"/>
      <c r="K151" s="10" t="e">
        <f t="shared" ca="1" si="35"/>
        <v>#NAME?</v>
      </c>
      <c r="M151" s="1239"/>
      <c r="N151" s="1239">
        <v>5300</v>
      </c>
      <c r="O151" s="1239"/>
      <c r="P151" s="1239" t="e">
        <f t="shared" ca="1" si="1"/>
        <v>#NAME?</v>
      </c>
      <c r="Q151" s="1357" t="e">
        <f t="shared" ca="1" si="2"/>
        <v>#NAME?</v>
      </c>
      <c r="S151" s="666" t="s">
        <v>3572</v>
      </c>
      <c r="U151" s="1860" t="s">
        <v>8076</v>
      </c>
      <c r="V151" s="1562"/>
    </row>
    <row r="152" spans="1:22" ht="13.8" hidden="1">
      <c r="A152" s="1859">
        <v>44727</v>
      </c>
      <c r="B152" s="666" t="s">
        <v>3473</v>
      </c>
      <c r="C152" s="666"/>
      <c r="D152" s="666" t="s">
        <v>3570</v>
      </c>
      <c r="E152" s="666" t="s">
        <v>86</v>
      </c>
      <c r="F152" s="666" t="s">
        <v>3547</v>
      </c>
      <c r="G152" s="1245">
        <v>8500</v>
      </c>
      <c r="H152" s="1853"/>
      <c r="I152" s="666" t="s">
        <v>3453</v>
      </c>
      <c r="J152" s="1853"/>
      <c r="K152" s="10" t="e">
        <f t="shared" ca="1" si="35"/>
        <v>#NAME?</v>
      </c>
      <c r="M152" s="1239"/>
      <c r="N152" s="1239">
        <v>4300</v>
      </c>
      <c r="O152" s="1239"/>
      <c r="P152" s="1239" t="e">
        <f t="shared" ca="1" si="1"/>
        <v>#NAME?</v>
      </c>
      <c r="Q152" s="1357" t="e">
        <f t="shared" ca="1" si="2"/>
        <v>#NAME?</v>
      </c>
      <c r="S152" s="666" t="s">
        <v>3572</v>
      </c>
      <c r="U152" s="1860" t="s">
        <v>8077</v>
      </c>
      <c r="V152" s="1562"/>
    </row>
    <row r="153" spans="1:22" ht="13.8" hidden="1">
      <c r="A153" s="1859">
        <v>44727</v>
      </c>
      <c r="B153" s="666" t="s">
        <v>3473</v>
      </c>
      <c r="C153" s="666"/>
      <c r="D153" s="666" t="s">
        <v>3570</v>
      </c>
      <c r="E153" s="666" t="s">
        <v>52</v>
      </c>
      <c r="F153" s="666" t="s">
        <v>3505</v>
      </c>
      <c r="G153" s="1245">
        <v>8500</v>
      </c>
      <c r="H153" s="1853"/>
      <c r="I153" s="666" t="s">
        <v>3453</v>
      </c>
      <c r="J153" s="1853"/>
      <c r="K153" s="10" t="e">
        <f t="shared" ca="1" si="35"/>
        <v>#NAME?</v>
      </c>
      <c r="M153" s="1239"/>
      <c r="N153" s="1239">
        <v>5000</v>
      </c>
      <c r="O153" s="1239"/>
      <c r="P153" s="1239" t="e">
        <f t="shared" ca="1" si="1"/>
        <v>#NAME?</v>
      </c>
      <c r="Q153" s="1357" t="e">
        <f t="shared" ca="1" si="2"/>
        <v>#NAME?</v>
      </c>
      <c r="S153" s="666" t="s">
        <v>3572</v>
      </c>
      <c r="U153" s="1860" t="s">
        <v>8078</v>
      </c>
      <c r="V153" s="1562"/>
    </row>
    <row r="154" spans="1:22" ht="13.8">
      <c r="A154" s="1859">
        <v>44727</v>
      </c>
      <c r="B154" s="666" t="s">
        <v>1906</v>
      </c>
      <c r="C154" s="666"/>
      <c r="D154" s="666" t="s">
        <v>332</v>
      </c>
      <c r="E154" s="666" t="s">
        <v>8</v>
      </c>
      <c r="F154" s="666" t="s">
        <v>3471</v>
      </c>
      <c r="G154" s="1245">
        <v>35000</v>
      </c>
      <c r="H154" s="1853"/>
      <c r="I154" s="666" t="s">
        <v>3453</v>
      </c>
      <c r="J154" s="1853"/>
      <c r="K154" s="10">
        <v>3000</v>
      </c>
      <c r="M154" s="1239"/>
      <c r="N154" s="1239">
        <v>13000</v>
      </c>
      <c r="O154" s="1239"/>
      <c r="P154" s="1239">
        <f t="shared" si="1"/>
        <v>19000</v>
      </c>
      <c r="Q154" s="1357">
        <f t="shared" si="2"/>
        <v>0.54285714285714282</v>
      </c>
      <c r="S154" s="666" t="s">
        <v>107</v>
      </c>
      <c r="U154" s="1860" t="s">
        <v>8079</v>
      </c>
      <c r="V154" s="1562"/>
    </row>
    <row r="155" spans="1:22" ht="13.8">
      <c r="A155" s="1859">
        <v>44727</v>
      </c>
      <c r="B155" s="666" t="s">
        <v>1170</v>
      </c>
      <c r="C155" s="666" t="s">
        <v>3456</v>
      </c>
      <c r="D155" s="666" t="s">
        <v>3521</v>
      </c>
      <c r="E155" s="666" t="s">
        <v>60</v>
      </c>
      <c r="F155" s="666" t="s">
        <v>3517</v>
      </c>
      <c r="G155" s="1245">
        <v>15000</v>
      </c>
      <c r="H155" s="1853"/>
      <c r="I155" s="666" t="s">
        <v>3453</v>
      </c>
      <c r="J155" s="1853"/>
      <c r="K155" s="10" t="e">
        <f t="shared" ref="K155:K160" ca="1" si="36">_xludf.IFS(C155="成田机场",3000,C155="羽田机场",1200,D155="NearMe",1000)</f>
        <v>#NAME?</v>
      </c>
      <c r="L155" s="10" t="e">
        <f t="shared" ref="L155:L157" ca="1" si="37">_xludf.IFS(C155="成田机场",4000,C155="羽田机场",1000)</f>
        <v>#NAME?</v>
      </c>
      <c r="M155" s="1239" t="e">
        <f t="shared" ref="M155:M157" ca="1" si="38">(15000-K155-L155)*0.7</f>
        <v>#NAME?</v>
      </c>
      <c r="N155" s="1239"/>
      <c r="O155" s="1239"/>
      <c r="P155" s="1239" t="e">
        <f t="shared" ca="1" si="1"/>
        <v>#NAME?</v>
      </c>
      <c r="Q155" s="1357" t="e">
        <f t="shared" ca="1" si="2"/>
        <v>#NAME?</v>
      </c>
      <c r="S155" s="666" t="s">
        <v>107</v>
      </c>
      <c r="U155" s="1860" t="s">
        <v>8080</v>
      </c>
      <c r="V155" s="1562"/>
    </row>
    <row r="156" spans="1:22" ht="13.8">
      <c r="A156" s="1859">
        <v>44727</v>
      </c>
      <c r="B156" s="666" t="s">
        <v>1170</v>
      </c>
      <c r="C156" s="666" t="s">
        <v>3456</v>
      </c>
      <c r="D156" s="666" t="s">
        <v>3521</v>
      </c>
      <c r="E156" s="666" t="s">
        <v>55</v>
      </c>
      <c r="F156" s="666" t="s">
        <v>3512</v>
      </c>
      <c r="G156" s="1245">
        <v>15000</v>
      </c>
      <c r="H156" s="1853"/>
      <c r="I156" s="666" t="s">
        <v>3453</v>
      </c>
      <c r="J156" s="1853"/>
      <c r="K156" s="10" t="e">
        <f t="shared" ca="1" si="36"/>
        <v>#NAME?</v>
      </c>
      <c r="L156" s="10" t="e">
        <f t="shared" ca="1" si="37"/>
        <v>#NAME?</v>
      </c>
      <c r="M156" s="1239" t="e">
        <f t="shared" ca="1" si="38"/>
        <v>#NAME?</v>
      </c>
      <c r="N156" s="1239"/>
      <c r="O156" s="1239"/>
      <c r="P156" s="1239" t="e">
        <f t="shared" ca="1" si="1"/>
        <v>#NAME?</v>
      </c>
      <c r="Q156" s="1357" t="e">
        <f t="shared" ca="1" si="2"/>
        <v>#NAME?</v>
      </c>
      <c r="S156" s="666" t="s">
        <v>107</v>
      </c>
      <c r="U156" s="1860" t="s">
        <v>8081</v>
      </c>
      <c r="V156" s="1562"/>
    </row>
    <row r="157" spans="1:22" ht="13.8">
      <c r="A157" s="1859">
        <v>44727</v>
      </c>
      <c r="B157" s="666" t="s">
        <v>570</v>
      </c>
      <c r="C157" s="666" t="s">
        <v>3456</v>
      </c>
      <c r="D157" s="666" t="s">
        <v>3447</v>
      </c>
      <c r="E157" s="666" t="s">
        <v>60</v>
      </c>
      <c r="F157" s="666" t="s">
        <v>3517</v>
      </c>
      <c r="G157" s="1245">
        <f>1600/I1*100</f>
        <v>32193.158953722337</v>
      </c>
      <c r="H157" s="1853"/>
      <c r="I157" s="1862" t="s">
        <v>3450</v>
      </c>
      <c r="J157" s="1457">
        <f>500/I1*100</f>
        <v>10060.362173038229</v>
      </c>
      <c r="K157" s="10" t="e">
        <f t="shared" ca="1" si="36"/>
        <v>#NAME?</v>
      </c>
      <c r="L157" s="10" t="e">
        <f t="shared" ca="1" si="37"/>
        <v>#NAME?</v>
      </c>
      <c r="M157" s="1239" t="e">
        <f t="shared" ca="1" si="38"/>
        <v>#NAME?</v>
      </c>
      <c r="N157" s="1239"/>
      <c r="O157" s="1239"/>
      <c r="P157" s="1239" t="e">
        <f t="shared" ca="1" si="1"/>
        <v>#NAME?</v>
      </c>
      <c r="Q157" s="1357" t="e">
        <f t="shared" ca="1" si="2"/>
        <v>#NAME?</v>
      </c>
      <c r="S157" s="666" t="s">
        <v>107</v>
      </c>
      <c r="U157" s="1860" t="s">
        <v>8082</v>
      </c>
      <c r="V157" s="1562"/>
    </row>
    <row r="158" spans="1:22" ht="13.8" hidden="1">
      <c r="A158" s="1859">
        <v>44727</v>
      </c>
      <c r="B158" s="666" t="s">
        <v>3473</v>
      </c>
      <c r="C158" s="666"/>
      <c r="D158" s="666" t="s">
        <v>3570</v>
      </c>
      <c r="E158" s="666" t="s">
        <v>55</v>
      </c>
      <c r="F158" s="666" t="s">
        <v>3512</v>
      </c>
      <c r="G158" s="1245">
        <v>11000</v>
      </c>
      <c r="H158" s="1853"/>
      <c r="I158" s="666" t="s">
        <v>3453</v>
      </c>
      <c r="J158" s="1853"/>
      <c r="K158" s="10" t="e">
        <f t="shared" ca="1" si="36"/>
        <v>#NAME?</v>
      </c>
      <c r="M158" s="1239"/>
      <c r="N158" s="1239">
        <v>5300</v>
      </c>
      <c r="O158" s="1239"/>
      <c r="P158" s="1239" t="e">
        <f t="shared" ca="1" si="1"/>
        <v>#NAME?</v>
      </c>
      <c r="Q158" s="1357" t="e">
        <f t="shared" ca="1" si="2"/>
        <v>#NAME?</v>
      </c>
      <c r="S158" s="666" t="s">
        <v>3572</v>
      </c>
      <c r="U158" s="1860" t="s">
        <v>8083</v>
      </c>
      <c r="V158" s="1562"/>
    </row>
    <row r="159" spans="1:22" ht="13.8" hidden="1">
      <c r="A159" s="1859">
        <v>44727</v>
      </c>
      <c r="B159" s="666" t="s">
        <v>3473</v>
      </c>
      <c r="C159" s="666"/>
      <c r="D159" s="666" t="s">
        <v>3570</v>
      </c>
      <c r="E159" s="666" t="s">
        <v>86</v>
      </c>
      <c r="F159" s="666" t="s">
        <v>3547</v>
      </c>
      <c r="G159" s="1245">
        <v>8500</v>
      </c>
      <c r="H159" s="1853"/>
      <c r="I159" s="666" t="s">
        <v>3453</v>
      </c>
      <c r="J159" s="1853"/>
      <c r="K159" s="10" t="e">
        <f t="shared" ca="1" si="36"/>
        <v>#NAME?</v>
      </c>
      <c r="M159" s="1239"/>
      <c r="N159" s="1239">
        <v>4300</v>
      </c>
      <c r="O159" s="1239"/>
      <c r="P159" s="1239" t="e">
        <f t="shared" ca="1" si="1"/>
        <v>#NAME?</v>
      </c>
      <c r="Q159" s="1357" t="e">
        <f t="shared" ca="1" si="2"/>
        <v>#NAME?</v>
      </c>
      <c r="S159" s="666" t="s">
        <v>3572</v>
      </c>
      <c r="U159" s="1860" t="s">
        <v>8084</v>
      </c>
      <c r="V159" s="1562"/>
    </row>
    <row r="160" spans="1:22" ht="13.8" hidden="1">
      <c r="A160" s="1859">
        <v>44727</v>
      </c>
      <c r="B160" s="666" t="s">
        <v>3473</v>
      </c>
      <c r="C160" s="666"/>
      <c r="D160" s="666" t="s">
        <v>3570</v>
      </c>
      <c r="E160" s="666" t="s">
        <v>52</v>
      </c>
      <c r="F160" s="666" t="s">
        <v>3505</v>
      </c>
      <c r="G160" s="1245">
        <v>8500</v>
      </c>
      <c r="H160" s="1853"/>
      <c r="I160" s="666" t="s">
        <v>3453</v>
      </c>
      <c r="J160" s="1853"/>
      <c r="K160" s="10" t="e">
        <f t="shared" ca="1" si="36"/>
        <v>#NAME?</v>
      </c>
      <c r="M160" s="1239"/>
      <c r="N160" s="1239">
        <v>5000</v>
      </c>
      <c r="O160" s="1239"/>
      <c r="P160" s="1239" t="e">
        <f t="shared" ca="1" si="1"/>
        <v>#NAME?</v>
      </c>
      <c r="Q160" s="1357" t="e">
        <f t="shared" ca="1" si="2"/>
        <v>#NAME?</v>
      </c>
      <c r="S160" s="666" t="s">
        <v>3572</v>
      </c>
      <c r="U160" s="1860" t="s">
        <v>8085</v>
      </c>
      <c r="V160" s="1562"/>
    </row>
    <row r="161" spans="1:22" ht="13.8" hidden="1">
      <c r="A161" s="1859">
        <v>44727</v>
      </c>
      <c r="B161" s="666" t="s">
        <v>1906</v>
      </c>
      <c r="C161" s="666"/>
      <c r="D161" s="666" t="s">
        <v>3919</v>
      </c>
      <c r="E161" s="666" t="s">
        <v>45</v>
      </c>
      <c r="F161" s="666" t="s">
        <v>3486</v>
      </c>
      <c r="G161" s="1245">
        <v>26400</v>
      </c>
      <c r="H161" s="1853"/>
      <c r="I161" s="666" t="s">
        <v>3453</v>
      </c>
      <c r="J161" s="1853"/>
      <c r="K161" s="10">
        <v>2500</v>
      </c>
      <c r="M161" s="1239"/>
      <c r="N161" s="1239">
        <v>15600</v>
      </c>
      <c r="O161" s="1239"/>
      <c r="P161" s="1239">
        <f t="shared" si="1"/>
        <v>8300</v>
      </c>
      <c r="Q161" s="1357">
        <f t="shared" si="2"/>
        <v>0.31439393939393939</v>
      </c>
      <c r="S161" s="666" t="s">
        <v>27</v>
      </c>
      <c r="U161" s="1860" t="s">
        <v>8086</v>
      </c>
      <c r="V161" s="1562"/>
    </row>
    <row r="162" spans="1:22" ht="13.8" hidden="1">
      <c r="A162" s="1859">
        <v>44727</v>
      </c>
      <c r="B162" s="666" t="s">
        <v>1906</v>
      </c>
      <c r="C162" s="666"/>
      <c r="D162" s="666" t="s">
        <v>3919</v>
      </c>
      <c r="E162" s="666" t="s">
        <v>40</v>
      </c>
      <c r="F162" s="666" t="s">
        <v>3449</v>
      </c>
      <c r="G162" s="1245">
        <v>36000</v>
      </c>
      <c r="H162" s="1853"/>
      <c r="I162" s="666" t="s">
        <v>3453</v>
      </c>
      <c r="J162" s="1853"/>
      <c r="K162" s="10">
        <v>3500</v>
      </c>
      <c r="M162" s="1239">
        <f>(G162-K162-L162)*0.7</f>
        <v>22750</v>
      </c>
      <c r="N162" s="1239"/>
      <c r="O162" s="1239"/>
      <c r="P162" s="1239">
        <f t="shared" si="1"/>
        <v>9750</v>
      </c>
      <c r="Q162" s="1357">
        <f t="shared" si="2"/>
        <v>0.27083333333333331</v>
      </c>
      <c r="S162" s="666" t="s">
        <v>27</v>
      </c>
      <c r="U162" s="1860" t="s">
        <v>8087</v>
      </c>
      <c r="V162" s="1562"/>
    </row>
    <row r="163" spans="1:22" ht="13.8" hidden="1">
      <c r="A163" s="1863">
        <v>44727</v>
      </c>
      <c r="B163" s="1345" t="s">
        <v>1906</v>
      </c>
      <c r="C163" s="1345"/>
      <c r="D163" s="1345" t="s">
        <v>3919</v>
      </c>
      <c r="E163" s="1345" t="s">
        <v>6975</v>
      </c>
      <c r="F163" s="1345" t="s">
        <v>3501</v>
      </c>
      <c r="G163" s="1361">
        <v>36000</v>
      </c>
      <c r="H163" s="1983"/>
      <c r="I163" s="1345" t="s">
        <v>3453</v>
      </c>
      <c r="J163" s="1983"/>
      <c r="K163" s="1260">
        <v>3500</v>
      </c>
      <c r="L163" s="1260"/>
      <c r="M163" s="1256"/>
      <c r="N163" s="1256">
        <v>22100</v>
      </c>
      <c r="O163" s="1256"/>
      <c r="P163" s="1256">
        <f t="shared" si="1"/>
        <v>10400</v>
      </c>
      <c r="Q163" s="1364">
        <f t="shared" si="2"/>
        <v>0.28888888888888886</v>
      </c>
      <c r="R163" s="1260"/>
      <c r="S163" s="1345" t="s">
        <v>27</v>
      </c>
      <c r="T163" s="1260"/>
      <c r="U163" s="1866" t="s">
        <v>8088</v>
      </c>
      <c r="V163" s="1562"/>
    </row>
    <row r="164" spans="1:22" ht="13.8" hidden="1">
      <c r="A164" s="1877">
        <v>44728</v>
      </c>
      <c r="B164" s="1878" t="s">
        <v>3473</v>
      </c>
      <c r="C164" s="1878"/>
      <c r="D164" s="1878" t="s">
        <v>3570</v>
      </c>
      <c r="E164" s="1878" t="s">
        <v>55</v>
      </c>
      <c r="F164" s="1851" t="s">
        <v>3512</v>
      </c>
      <c r="G164" s="1879">
        <v>11000</v>
      </c>
      <c r="H164" s="1980"/>
      <c r="I164" s="1878" t="s">
        <v>3453</v>
      </c>
      <c r="J164" s="1980"/>
      <c r="K164" s="1227" t="e">
        <f t="shared" ref="K164:K166" ca="1" si="39">_xludf.IFS(C164="成田机场",3000,C164="羽田机场",1200,D164="NearMe",1000)</f>
        <v>#NAME?</v>
      </c>
      <c r="L164" s="1227"/>
      <c r="M164" s="1229"/>
      <c r="N164" s="1229">
        <v>5300</v>
      </c>
      <c r="O164" s="1229"/>
      <c r="P164" s="1229" t="e">
        <f t="shared" ca="1" si="1"/>
        <v>#NAME?</v>
      </c>
      <c r="Q164" s="1882" t="e">
        <f t="shared" ca="1" si="2"/>
        <v>#NAME?</v>
      </c>
      <c r="R164" s="1227"/>
      <c r="S164" s="1878" t="s">
        <v>3572</v>
      </c>
      <c r="T164" s="1227"/>
      <c r="U164" s="1883" t="s">
        <v>8089</v>
      </c>
      <c r="V164" s="1562"/>
    </row>
    <row r="165" spans="1:22" ht="13.8" hidden="1">
      <c r="A165" s="1884">
        <v>44728</v>
      </c>
      <c r="B165" s="1217" t="s">
        <v>3473</v>
      </c>
      <c r="C165" s="1217"/>
      <c r="D165" s="1217" t="s">
        <v>3570</v>
      </c>
      <c r="E165" s="1217" t="s">
        <v>86</v>
      </c>
      <c r="F165" s="666" t="s">
        <v>3547</v>
      </c>
      <c r="G165" s="1219">
        <v>8500</v>
      </c>
      <c r="H165" s="1853"/>
      <c r="I165" s="1217" t="s">
        <v>3453</v>
      </c>
      <c r="J165" s="1853"/>
      <c r="K165" s="10" t="e">
        <f t="shared" ca="1" si="39"/>
        <v>#NAME?</v>
      </c>
      <c r="M165" s="1239"/>
      <c r="N165" s="1239">
        <v>4300</v>
      </c>
      <c r="O165" s="1239"/>
      <c r="P165" s="1239" t="e">
        <f t="shared" ca="1" si="1"/>
        <v>#NAME?</v>
      </c>
      <c r="Q165" s="1357" t="e">
        <f t="shared" ca="1" si="2"/>
        <v>#NAME?</v>
      </c>
      <c r="S165" s="1217" t="s">
        <v>3572</v>
      </c>
      <c r="U165" s="1885" t="s">
        <v>8090</v>
      </c>
      <c r="V165" s="1562"/>
    </row>
    <row r="166" spans="1:22" ht="13.8" hidden="1">
      <c r="A166" s="1884">
        <v>44728</v>
      </c>
      <c r="B166" s="1217" t="s">
        <v>3473</v>
      </c>
      <c r="C166" s="1217"/>
      <c r="D166" s="1217" t="s">
        <v>3570</v>
      </c>
      <c r="E166" s="1217" t="s">
        <v>52</v>
      </c>
      <c r="F166" s="666" t="s">
        <v>3505</v>
      </c>
      <c r="G166" s="1219">
        <v>8500</v>
      </c>
      <c r="H166" s="1853"/>
      <c r="I166" s="1217" t="s">
        <v>3453</v>
      </c>
      <c r="J166" s="1853"/>
      <c r="K166" s="10" t="e">
        <f t="shared" ca="1" si="39"/>
        <v>#NAME?</v>
      </c>
      <c r="M166" s="1239"/>
      <c r="N166" s="1239">
        <v>5000</v>
      </c>
      <c r="O166" s="1239"/>
      <c r="P166" s="1239" t="e">
        <f t="shared" ca="1" si="1"/>
        <v>#NAME?</v>
      </c>
      <c r="Q166" s="1357" t="e">
        <f t="shared" ca="1" si="2"/>
        <v>#NAME?</v>
      </c>
      <c r="S166" s="1217" t="s">
        <v>3572</v>
      </c>
      <c r="U166" s="1885" t="s">
        <v>8091</v>
      </c>
      <c r="V166" s="1562"/>
    </row>
    <row r="167" spans="1:22" ht="13.8">
      <c r="A167" s="1884">
        <v>44728</v>
      </c>
      <c r="B167" s="1217" t="s">
        <v>1906</v>
      </c>
      <c r="C167" s="1217"/>
      <c r="D167" s="1217" t="s">
        <v>332</v>
      </c>
      <c r="E167" s="1217" t="s">
        <v>8</v>
      </c>
      <c r="F167" s="666" t="s">
        <v>3471</v>
      </c>
      <c r="G167" s="1219">
        <v>47500</v>
      </c>
      <c r="H167" s="1853"/>
      <c r="I167" s="1217" t="s">
        <v>3453</v>
      </c>
      <c r="J167" s="1853"/>
      <c r="K167" s="10">
        <v>3000</v>
      </c>
      <c r="M167" s="1239"/>
      <c r="N167" s="1239">
        <v>13000</v>
      </c>
      <c r="O167" s="1239"/>
      <c r="P167" s="1239">
        <f t="shared" si="1"/>
        <v>31500</v>
      </c>
      <c r="Q167" s="1357">
        <f t="shared" si="2"/>
        <v>0.66315789473684206</v>
      </c>
      <c r="S167" s="1217" t="s">
        <v>107</v>
      </c>
      <c r="U167" s="1885" t="s">
        <v>8092</v>
      </c>
      <c r="V167" s="1562"/>
    </row>
    <row r="168" spans="1:22" ht="13.8" hidden="1">
      <c r="A168" s="1884">
        <v>44728</v>
      </c>
      <c r="B168" s="1217" t="s">
        <v>1906</v>
      </c>
      <c r="C168" s="1217"/>
      <c r="D168" s="1217" t="s">
        <v>2598</v>
      </c>
      <c r="E168" s="1217" t="s">
        <v>60</v>
      </c>
      <c r="F168" s="666" t="s">
        <v>3498</v>
      </c>
      <c r="G168" s="1219">
        <v>25000</v>
      </c>
      <c r="H168" s="1853"/>
      <c r="I168" s="1217" t="s">
        <v>3453</v>
      </c>
      <c r="J168" s="1853"/>
      <c r="K168" s="10">
        <v>0</v>
      </c>
      <c r="M168" s="1239"/>
      <c r="N168" s="1239">
        <v>15000</v>
      </c>
      <c r="O168" s="1239"/>
      <c r="P168" s="1239">
        <f t="shared" si="1"/>
        <v>10000</v>
      </c>
      <c r="Q168" s="1357">
        <f t="shared" si="2"/>
        <v>0.4</v>
      </c>
      <c r="S168" s="1217" t="s">
        <v>108</v>
      </c>
      <c r="U168" s="1885" t="s">
        <v>7928</v>
      </c>
      <c r="V168" s="1562"/>
    </row>
    <row r="169" spans="1:22" ht="13.8" hidden="1">
      <c r="A169" s="1884">
        <v>44728</v>
      </c>
      <c r="B169" s="1217" t="s">
        <v>1906</v>
      </c>
      <c r="C169" s="1217"/>
      <c r="D169" s="1217" t="s">
        <v>3919</v>
      </c>
      <c r="E169" s="1217" t="s">
        <v>49</v>
      </c>
      <c r="F169" s="666" t="s">
        <v>3486</v>
      </c>
      <c r="G169" s="1219">
        <v>26400</v>
      </c>
      <c r="H169" s="1853"/>
      <c r="I169" s="1217" t="s">
        <v>3453</v>
      </c>
      <c r="J169" s="1853"/>
      <c r="K169" s="10">
        <v>2500</v>
      </c>
      <c r="M169" s="1239">
        <f t="shared" ref="M169:M170" si="40">(G169-K169-L169)*0.7</f>
        <v>16730</v>
      </c>
      <c r="N169" s="1239"/>
      <c r="O169" s="1239"/>
      <c r="P169" s="1239">
        <f t="shared" si="1"/>
        <v>7170</v>
      </c>
      <c r="Q169" s="1357">
        <f t="shared" si="2"/>
        <v>0.27159090909090911</v>
      </c>
      <c r="S169" s="1217" t="s">
        <v>27</v>
      </c>
      <c r="U169" s="1885" t="s">
        <v>8093</v>
      </c>
      <c r="V169" s="1562"/>
    </row>
    <row r="170" spans="1:22" ht="13.8" hidden="1">
      <c r="A170" s="1884">
        <v>44728</v>
      </c>
      <c r="B170" s="1217" t="s">
        <v>1906</v>
      </c>
      <c r="C170" s="1217"/>
      <c r="D170" s="1217" t="s">
        <v>3919</v>
      </c>
      <c r="E170" s="1217" t="s">
        <v>3523</v>
      </c>
      <c r="F170" s="666" t="s">
        <v>3515</v>
      </c>
      <c r="G170" s="1219">
        <v>36000</v>
      </c>
      <c r="H170" s="1853"/>
      <c r="I170" s="1217" t="s">
        <v>3453</v>
      </c>
      <c r="J170" s="1853"/>
      <c r="K170" s="10">
        <v>3500</v>
      </c>
      <c r="M170" s="1239">
        <f t="shared" si="40"/>
        <v>22750</v>
      </c>
      <c r="N170" s="1239"/>
      <c r="O170" s="1239"/>
      <c r="P170" s="1239">
        <f t="shared" si="1"/>
        <v>9750</v>
      </c>
      <c r="Q170" s="1357">
        <f t="shared" si="2"/>
        <v>0.27083333333333331</v>
      </c>
      <c r="S170" s="1217" t="s">
        <v>27</v>
      </c>
      <c r="U170" s="1885" t="s">
        <v>8094</v>
      </c>
      <c r="V170" s="1562"/>
    </row>
    <row r="171" spans="1:22" ht="13.8" hidden="1">
      <c r="A171" s="1884">
        <v>44728</v>
      </c>
      <c r="B171" s="1217" t="s">
        <v>1906</v>
      </c>
      <c r="C171" s="1217"/>
      <c r="D171" s="1217" t="s">
        <v>3919</v>
      </c>
      <c r="E171" s="1217" t="s">
        <v>2979</v>
      </c>
      <c r="F171" s="666" t="s">
        <v>3501</v>
      </c>
      <c r="G171" s="1219">
        <v>36000</v>
      </c>
      <c r="H171" s="1853"/>
      <c r="I171" s="1217" t="s">
        <v>3453</v>
      </c>
      <c r="J171" s="1853"/>
      <c r="K171" s="10">
        <v>3500</v>
      </c>
      <c r="M171" s="1239"/>
      <c r="N171" s="1239">
        <v>22100</v>
      </c>
      <c r="O171" s="1239"/>
      <c r="P171" s="1239">
        <f t="shared" si="1"/>
        <v>10400</v>
      </c>
      <c r="Q171" s="1357">
        <f t="shared" si="2"/>
        <v>0.28888888888888886</v>
      </c>
      <c r="S171" s="1217" t="s">
        <v>27</v>
      </c>
      <c r="U171" s="1885" t="s">
        <v>8095</v>
      </c>
      <c r="V171" s="1562"/>
    </row>
    <row r="172" spans="1:22" ht="13.8" hidden="1">
      <c r="A172" s="1884">
        <v>44728</v>
      </c>
      <c r="B172" s="1217" t="s">
        <v>3473</v>
      </c>
      <c r="C172" s="1217"/>
      <c r="D172" s="1217" t="s">
        <v>3570</v>
      </c>
      <c r="E172" s="1217" t="s">
        <v>55</v>
      </c>
      <c r="F172" s="666" t="s">
        <v>3512</v>
      </c>
      <c r="G172" s="1219">
        <v>11000</v>
      </c>
      <c r="H172" s="1853"/>
      <c r="I172" s="1217" t="s">
        <v>3453</v>
      </c>
      <c r="J172" s="1853"/>
      <c r="K172" s="10" t="e">
        <f t="shared" ref="K172:K175" ca="1" si="41">_xludf.IFS(C172="成田机场",3000,C172="羽田机场",1200,D172="NearMe",1000)</f>
        <v>#NAME?</v>
      </c>
      <c r="M172" s="1239"/>
      <c r="N172" s="1239">
        <v>5300</v>
      </c>
      <c r="O172" s="1239"/>
      <c r="P172" s="1239" t="e">
        <f t="shared" ca="1" si="1"/>
        <v>#NAME?</v>
      </c>
      <c r="Q172" s="1357" t="e">
        <f t="shared" ca="1" si="2"/>
        <v>#NAME?</v>
      </c>
      <c r="S172" s="1217" t="s">
        <v>3572</v>
      </c>
      <c r="U172" s="1885" t="s">
        <v>8096</v>
      </c>
      <c r="V172" s="1562"/>
    </row>
    <row r="173" spans="1:22" ht="13.8" hidden="1">
      <c r="A173" s="1884">
        <v>44728</v>
      </c>
      <c r="B173" s="1217" t="s">
        <v>3473</v>
      </c>
      <c r="C173" s="1217"/>
      <c r="D173" s="1217" t="s">
        <v>3570</v>
      </c>
      <c r="E173" s="1217" t="s">
        <v>86</v>
      </c>
      <c r="F173" s="666" t="s">
        <v>3547</v>
      </c>
      <c r="G173" s="1219">
        <v>8500</v>
      </c>
      <c r="H173" s="1853"/>
      <c r="I173" s="1217" t="s">
        <v>3453</v>
      </c>
      <c r="J173" s="1853"/>
      <c r="K173" s="10" t="e">
        <f t="shared" ca="1" si="41"/>
        <v>#NAME?</v>
      </c>
      <c r="M173" s="1239"/>
      <c r="N173" s="1239">
        <v>4300</v>
      </c>
      <c r="O173" s="1239"/>
      <c r="P173" s="1239" t="e">
        <f t="shared" ca="1" si="1"/>
        <v>#NAME?</v>
      </c>
      <c r="Q173" s="1357" t="e">
        <f t="shared" ca="1" si="2"/>
        <v>#NAME?</v>
      </c>
      <c r="S173" s="1217" t="s">
        <v>3572</v>
      </c>
      <c r="U173" s="1885" t="s">
        <v>8097</v>
      </c>
      <c r="V173" s="1562"/>
    </row>
    <row r="174" spans="1:22" ht="13.8" hidden="1">
      <c r="A174" s="1884">
        <v>44728</v>
      </c>
      <c r="B174" s="1217" t="s">
        <v>3473</v>
      </c>
      <c r="C174" s="1217"/>
      <c r="D174" s="1217" t="s">
        <v>3570</v>
      </c>
      <c r="E174" s="1217" t="s">
        <v>52</v>
      </c>
      <c r="F174" s="666" t="s">
        <v>3505</v>
      </c>
      <c r="G174" s="1219">
        <v>8500</v>
      </c>
      <c r="H174" s="1853"/>
      <c r="I174" s="1217" t="s">
        <v>3453</v>
      </c>
      <c r="J174" s="1853"/>
      <c r="K174" s="10" t="e">
        <f t="shared" ca="1" si="41"/>
        <v>#NAME?</v>
      </c>
      <c r="M174" s="1239"/>
      <c r="N174" s="1239">
        <v>5000</v>
      </c>
      <c r="O174" s="1239"/>
      <c r="P174" s="1239" t="e">
        <f t="shared" ca="1" si="1"/>
        <v>#NAME?</v>
      </c>
      <c r="Q174" s="1357" t="e">
        <f t="shared" ca="1" si="2"/>
        <v>#NAME?</v>
      </c>
      <c r="S174" s="1217" t="s">
        <v>3572</v>
      </c>
      <c r="U174" s="1885" t="s">
        <v>8098</v>
      </c>
      <c r="V174" s="1562"/>
    </row>
    <row r="175" spans="1:22" ht="13.8">
      <c r="A175" s="1886">
        <v>44728</v>
      </c>
      <c r="B175" s="1246" t="s">
        <v>570</v>
      </c>
      <c r="C175" s="1246" t="s">
        <v>3456</v>
      </c>
      <c r="D175" s="1246" t="s">
        <v>3521</v>
      </c>
      <c r="E175" s="1246" t="s">
        <v>3910</v>
      </c>
      <c r="F175" s="1345" t="s">
        <v>3629</v>
      </c>
      <c r="G175" s="1248">
        <v>15000</v>
      </c>
      <c r="H175" s="1983"/>
      <c r="I175" s="1246" t="s">
        <v>3453</v>
      </c>
      <c r="J175" s="1983"/>
      <c r="K175" s="1260" t="e">
        <f t="shared" ca="1" si="41"/>
        <v>#NAME?</v>
      </c>
      <c r="L175" s="1260" t="e">
        <f ca="1">_xludf.IFS(C175="成田机场",4000,C175="羽田机场",1000)</f>
        <v>#NAME?</v>
      </c>
      <c r="M175" s="1256"/>
      <c r="N175" s="1256">
        <v>4000</v>
      </c>
      <c r="O175" s="1256"/>
      <c r="P175" s="1256" t="e">
        <f t="shared" ca="1" si="1"/>
        <v>#NAME?</v>
      </c>
      <c r="Q175" s="1364" t="e">
        <f t="shared" ca="1" si="2"/>
        <v>#NAME?</v>
      </c>
      <c r="R175" s="1260"/>
      <c r="S175" s="1246" t="s">
        <v>107</v>
      </c>
      <c r="T175" s="1260"/>
      <c r="U175" s="1887" t="s">
        <v>8099</v>
      </c>
      <c r="V175" s="1562"/>
    </row>
    <row r="176" spans="1:22" ht="13.8" hidden="1">
      <c r="A176" s="1877">
        <v>44729</v>
      </c>
      <c r="B176" s="1878" t="s">
        <v>1906</v>
      </c>
      <c r="C176" s="1878"/>
      <c r="D176" s="1878" t="s">
        <v>3919</v>
      </c>
      <c r="E176" s="1878" t="s">
        <v>40</v>
      </c>
      <c r="F176" s="1851" t="s">
        <v>3449</v>
      </c>
      <c r="G176" s="1879">
        <v>40800</v>
      </c>
      <c r="H176" s="1980"/>
      <c r="I176" s="1878" t="s">
        <v>3453</v>
      </c>
      <c r="J176" s="1980"/>
      <c r="K176" s="1227">
        <v>3500</v>
      </c>
      <c r="L176" s="1227"/>
      <c r="M176" s="1229">
        <f>(G176-K176-L176)*0.7</f>
        <v>26110</v>
      </c>
      <c r="N176" s="1229"/>
      <c r="O176" s="1229"/>
      <c r="P176" s="1229">
        <f t="shared" si="1"/>
        <v>11190</v>
      </c>
      <c r="Q176" s="1882">
        <f t="shared" si="2"/>
        <v>0.27426470588235297</v>
      </c>
      <c r="R176" s="1227"/>
      <c r="S176" s="1878" t="s">
        <v>27</v>
      </c>
      <c r="T176" s="1227"/>
      <c r="U176" s="1883" t="s">
        <v>8100</v>
      </c>
      <c r="V176" s="1562"/>
    </row>
    <row r="177" spans="1:22" ht="13.8" hidden="1">
      <c r="A177" s="1884">
        <v>44729</v>
      </c>
      <c r="B177" s="1217" t="s">
        <v>3473</v>
      </c>
      <c r="C177" s="1217"/>
      <c r="D177" s="1217" t="s">
        <v>3570</v>
      </c>
      <c r="E177" s="1217" t="s">
        <v>55</v>
      </c>
      <c r="F177" s="666" t="s">
        <v>3512</v>
      </c>
      <c r="G177" s="1219">
        <v>11000</v>
      </c>
      <c r="H177" s="1853"/>
      <c r="I177" s="1217" t="s">
        <v>3453</v>
      </c>
      <c r="J177" s="1853"/>
      <c r="K177" s="10" t="e">
        <f t="shared" ref="K177:K179" ca="1" si="42">_xludf.IFS(C177="成田机场",3000,C177="羽田机场",1200,D177="NearMe",1000)</f>
        <v>#NAME?</v>
      </c>
      <c r="M177" s="1239"/>
      <c r="N177" s="1239">
        <v>5300</v>
      </c>
      <c r="O177" s="1239"/>
      <c r="P177" s="1239" t="e">
        <f t="shared" ca="1" si="1"/>
        <v>#NAME?</v>
      </c>
      <c r="Q177" s="1357" t="e">
        <f t="shared" ca="1" si="2"/>
        <v>#NAME?</v>
      </c>
      <c r="S177" s="1217" t="s">
        <v>3572</v>
      </c>
      <c r="U177" s="1885" t="s">
        <v>8101</v>
      </c>
      <c r="V177" s="1562"/>
    </row>
    <row r="178" spans="1:22" ht="13.8" hidden="1">
      <c r="A178" s="1884">
        <v>44729</v>
      </c>
      <c r="B178" s="1217" t="s">
        <v>3473</v>
      </c>
      <c r="C178" s="1217"/>
      <c r="D178" s="1217" t="s">
        <v>3570</v>
      </c>
      <c r="E178" s="1217" t="s">
        <v>86</v>
      </c>
      <c r="F178" s="666" t="s">
        <v>3547</v>
      </c>
      <c r="G178" s="1219">
        <v>8500</v>
      </c>
      <c r="H178" s="1853"/>
      <c r="I178" s="1217" t="s">
        <v>3453</v>
      </c>
      <c r="J178" s="1853"/>
      <c r="K178" s="10" t="e">
        <f t="shared" ca="1" si="42"/>
        <v>#NAME?</v>
      </c>
      <c r="M178" s="1239"/>
      <c r="N178" s="1239">
        <v>4300</v>
      </c>
      <c r="O178" s="1239"/>
      <c r="P178" s="1239" t="e">
        <f t="shared" ca="1" si="1"/>
        <v>#NAME?</v>
      </c>
      <c r="Q178" s="1357" t="e">
        <f t="shared" ca="1" si="2"/>
        <v>#NAME?</v>
      </c>
      <c r="S178" s="1217" t="s">
        <v>3572</v>
      </c>
      <c r="U178" s="1885" t="s">
        <v>8102</v>
      </c>
      <c r="V178" s="1562"/>
    </row>
    <row r="179" spans="1:22" ht="13.8" hidden="1">
      <c r="A179" s="1884">
        <v>44729</v>
      </c>
      <c r="B179" s="1217" t="s">
        <v>3473</v>
      </c>
      <c r="C179" s="1217"/>
      <c r="D179" s="1217" t="s">
        <v>3570</v>
      </c>
      <c r="E179" s="1217" t="s">
        <v>52</v>
      </c>
      <c r="F179" s="666" t="s">
        <v>3505</v>
      </c>
      <c r="G179" s="1219">
        <v>8500</v>
      </c>
      <c r="H179" s="1853"/>
      <c r="I179" s="1217" t="s">
        <v>3453</v>
      </c>
      <c r="J179" s="1853"/>
      <c r="K179" s="10" t="e">
        <f t="shared" ca="1" si="42"/>
        <v>#NAME?</v>
      </c>
      <c r="M179" s="1239"/>
      <c r="N179" s="1239">
        <v>5000</v>
      </c>
      <c r="O179" s="1239"/>
      <c r="P179" s="1239" t="e">
        <f t="shared" ca="1" si="1"/>
        <v>#NAME?</v>
      </c>
      <c r="Q179" s="1357" t="e">
        <f t="shared" ca="1" si="2"/>
        <v>#NAME?</v>
      </c>
      <c r="S179" s="1217" t="s">
        <v>3572</v>
      </c>
      <c r="U179" s="1885" t="s">
        <v>8103</v>
      </c>
      <c r="V179" s="1562"/>
    </row>
    <row r="180" spans="1:22" ht="13.8">
      <c r="A180" s="1884">
        <v>44729</v>
      </c>
      <c r="B180" s="1217" t="s">
        <v>1906</v>
      </c>
      <c r="C180" s="1217"/>
      <c r="D180" s="1217" t="s">
        <v>332</v>
      </c>
      <c r="E180" s="1217" t="s">
        <v>8</v>
      </c>
      <c r="F180" s="666" t="s">
        <v>3471</v>
      </c>
      <c r="G180" s="1219">
        <v>37500</v>
      </c>
      <c r="H180" s="1853"/>
      <c r="I180" s="1217" t="s">
        <v>3453</v>
      </c>
      <c r="J180" s="1853"/>
      <c r="K180" s="10">
        <v>3000</v>
      </c>
      <c r="M180" s="1239"/>
      <c r="N180" s="1239">
        <v>13000</v>
      </c>
      <c r="O180" s="1239"/>
      <c r="P180" s="1239">
        <f t="shared" si="1"/>
        <v>21500</v>
      </c>
      <c r="Q180" s="1357">
        <f t="shared" si="2"/>
        <v>0.57333333333333336</v>
      </c>
      <c r="S180" s="1217" t="s">
        <v>107</v>
      </c>
      <c r="U180" s="1885" t="s">
        <v>8104</v>
      </c>
      <c r="V180" s="1562"/>
    </row>
    <row r="181" spans="1:22" ht="13.8">
      <c r="A181" s="1884">
        <v>44729</v>
      </c>
      <c r="B181" s="1217" t="s">
        <v>570</v>
      </c>
      <c r="C181" s="1217" t="s">
        <v>3446</v>
      </c>
      <c r="D181" s="1217" t="s">
        <v>3521</v>
      </c>
      <c r="E181" s="1217" t="s">
        <v>86</v>
      </c>
      <c r="F181" s="666" t="s">
        <v>3547</v>
      </c>
      <c r="G181" s="1219">
        <v>10000</v>
      </c>
      <c r="H181" s="1853"/>
      <c r="I181" s="1217" t="s">
        <v>3453</v>
      </c>
      <c r="J181" s="1853"/>
      <c r="K181" s="10" t="e">
        <f t="shared" ref="K181:K182" ca="1" si="43">_xludf.IFS(C181="成田机场",3000,C181="羽田机场",1200,D181="NearMe",1000)</f>
        <v>#NAME?</v>
      </c>
      <c r="L181" s="10" t="e">
        <f t="shared" ref="L181:L182" ca="1" si="44">_xludf.IFS(C181="成田机场",4000,C181="羽田机场",1000)</f>
        <v>#NAME?</v>
      </c>
      <c r="M181" s="1239"/>
      <c r="N181" s="1239">
        <v>3000</v>
      </c>
      <c r="O181" s="1239"/>
      <c r="P181" s="1239" t="e">
        <f t="shared" ca="1" si="1"/>
        <v>#NAME?</v>
      </c>
      <c r="Q181" s="1357" t="e">
        <f t="shared" ca="1" si="2"/>
        <v>#NAME?</v>
      </c>
      <c r="S181" s="1217" t="s">
        <v>107</v>
      </c>
      <c r="U181" s="1885" t="s">
        <v>8105</v>
      </c>
      <c r="V181" s="1562"/>
    </row>
    <row r="182" spans="1:22" ht="13.8">
      <c r="A182" s="1884">
        <v>44729</v>
      </c>
      <c r="B182" s="1217" t="s">
        <v>1170</v>
      </c>
      <c r="C182" s="1217" t="s">
        <v>3456</v>
      </c>
      <c r="D182" s="1217" t="s">
        <v>3521</v>
      </c>
      <c r="E182" s="1217" t="s">
        <v>52</v>
      </c>
      <c r="F182" s="666" t="s">
        <v>3505</v>
      </c>
      <c r="G182" s="1219">
        <v>15000</v>
      </c>
      <c r="H182" s="1853"/>
      <c r="I182" s="1217" t="s">
        <v>3453</v>
      </c>
      <c r="J182" s="1853"/>
      <c r="K182" s="10" t="e">
        <f t="shared" ca="1" si="43"/>
        <v>#NAME?</v>
      </c>
      <c r="L182" s="10" t="e">
        <f t="shared" ca="1" si="44"/>
        <v>#NAME?</v>
      </c>
      <c r="M182" s="1239"/>
      <c r="N182" s="1239">
        <v>5000</v>
      </c>
      <c r="O182" s="1239"/>
      <c r="P182" s="1239" t="e">
        <f t="shared" ca="1" si="1"/>
        <v>#NAME?</v>
      </c>
      <c r="Q182" s="1357" t="e">
        <f t="shared" ca="1" si="2"/>
        <v>#NAME?</v>
      </c>
      <c r="S182" s="1217" t="s">
        <v>107</v>
      </c>
      <c r="U182" s="1885" t="s">
        <v>8106</v>
      </c>
      <c r="V182" s="1562"/>
    </row>
    <row r="183" spans="1:22" ht="13.8" hidden="1">
      <c r="A183" s="1884">
        <v>44729</v>
      </c>
      <c r="B183" s="1217" t="s">
        <v>1906</v>
      </c>
      <c r="C183" s="1217"/>
      <c r="D183" s="1217" t="s">
        <v>3919</v>
      </c>
      <c r="E183" s="1217" t="s">
        <v>49</v>
      </c>
      <c r="F183" s="666" t="s">
        <v>3486</v>
      </c>
      <c r="G183" s="1219">
        <v>21600</v>
      </c>
      <c r="H183" s="1853"/>
      <c r="I183" s="1217" t="s">
        <v>3453</v>
      </c>
      <c r="J183" s="1853"/>
      <c r="K183" s="10">
        <v>2500</v>
      </c>
      <c r="M183" s="1239">
        <f>(G183-K183-L183)*0.7</f>
        <v>13370</v>
      </c>
      <c r="N183" s="1239"/>
      <c r="O183" s="1239"/>
      <c r="P183" s="1239">
        <f t="shared" si="1"/>
        <v>5730</v>
      </c>
      <c r="Q183" s="1357">
        <f t="shared" si="2"/>
        <v>0.26527777777777778</v>
      </c>
      <c r="S183" s="1217" t="s">
        <v>27</v>
      </c>
      <c r="U183" s="1885" t="s">
        <v>8107</v>
      </c>
      <c r="V183" s="1562"/>
    </row>
    <row r="184" spans="1:22" ht="13.8" hidden="1">
      <c r="A184" s="1884">
        <v>44729</v>
      </c>
      <c r="B184" s="1217" t="s">
        <v>1906</v>
      </c>
      <c r="C184" s="1217"/>
      <c r="D184" s="1217" t="s">
        <v>3919</v>
      </c>
      <c r="E184" s="1217" t="s">
        <v>3910</v>
      </c>
      <c r="F184" s="666" t="s">
        <v>3629</v>
      </c>
      <c r="G184" s="1219">
        <v>36000</v>
      </c>
      <c r="H184" s="1853"/>
      <c r="I184" s="1217" t="s">
        <v>3453</v>
      </c>
      <c r="J184" s="1853"/>
      <c r="K184" s="10">
        <v>3500</v>
      </c>
      <c r="M184" s="1239"/>
      <c r="N184" s="1239"/>
      <c r="O184" s="1239"/>
      <c r="P184" s="1239">
        <f t="shared" si="1"/>
        <v>32500</v>
      </c>
      <c r="Q184" s="1357">
        <f t="shared" si="2"/>
        <v>0.90277777777777779</v>
      </c>
      <c r="S184" s="1217" t="s">
        <v>27</v>
      </c>
      <c r="U184" s="1885" t="s">
        <v>8108</v>
      </c>
      <c r="V184" s="1562"/>
    </row>
    <row r="185" spans="1:22" ht="13.8" hidden="1">
      <c r="A185" s="1884">
        <v>44729</v>
      </c>
      <c r="B185" s="1217" t="s">
        <v>3473</v>
      </c>
      <c r="C185" s="1217"/>
      <c r="D185" s="1217" t="s">
        <v>3570</v>
      </c>
      <c r="E185" s="1217" t="s">
        <v>55</v>
      </c>
      <c r="F185" s="666" t="s">
        <v>3512</v>
      </c>
      <c r="G185" s="1219">
        <v>11000</v>
      </c>
      <c r="H185" s="1853"/>
      <c r="I185" s="1217" t="s">
        <v>3453</v>
      </c>
      <c r="J185" s="1853"/>
      <c r="K185" s="10" t="e">
        <f t="shared" ref="K185:K187" ca="1" si="45">_xludf.IFS(C185="成田机场",3000,C185="羽田机场",1200,D185="NearMe",1000)</f>
        <v>#NAME?</v>
      </c>
      <c r="M185" s="1239"/>
      <c r="N185" s="1239">
        <v>5300</v>
      </c>
      <c r="O185" s="1239"/>
      <c r="P185" s="1239" t="e">
        <f t="shared" ca="1" si="1"/>
        <v>#NAME?</v>
      </c>
      <c r="Q185" s="1357" t="e">
        <f t="shared" ca="1" si="2"/>
        <v>#NAME?</v>
      </c>
      <c r="S185" s="1217" t="s">
        <v>3572</v>
      </c>
      <c r="U185" s="1885" t="s">
        <v>8109</v>
      </c>
      <c r="V185" s="1562"/>
    </row>
    <row r="186" spans="1:22" ht="13.8" hidden="1">
      <c r="A186" s="1884">
        <v>44729</v>
      </c>
      <c r="B186" s="1217" t="s">
        <v>3473</v>
      </c>
      <c r="C186" s="1217"/>
      <c r="D186" s="1217" t="s">
        <v>3570</v>
      </c>
      <c r="E186" s="1217" t="s">
        <v>86</v>
      </c>
      <c r="F186" s="666" t="s">
        <v>3547</v>
      </c>
      <c r="G186" s="1219">
        <v>8500</v>
      </c>
      <c r="H186" s="1853"/>
      <c r="I186" s="1217" t="s">
        <v>3453</v>
      </c>
      <c r="J186" s="1853"/>
      <c r="K186" s="10" t="e">
        <f t="shared" ca="1" si="45"/>
        <v>#NAME?</v>
      </c>
      <c r="M186" s="1239"/>
      <c r="N186" s="1239">
        <v>4300</v>
      </c>
      <c r="O186" s="1239"/>
      <c r="P186" s="1239" t="e">
        <f t="shared" ca="1" si="1"/>
        <v>#NAME?</v>
      </c>
      <c r="Q186" s="1357" t="e">
        <f t="shared" ca="1" si="2"/>
        <v>#NAME?</v>
      </c>
      <c r="S186" s="1217" t="s">
        <v>3572</v>
      </c>
      <c r="U186" s="1885" t="s">
        <v>8110</v>
      </c>
      <c r="V186" s="1562"/>
    </row>
    <row r="187" spans="1:22" ht="13.8" hidden="1">
      <c r="A187" s="1884">
        <v>44729</v>
      </c>
      <c r="B187" s="1217" t="s">
        <v>3473</v>
      </c>
      <c r="C187" s="1217"/>
      <c r="D187" s="1217" t="s">
        <v>3570</v>
      </c>
      <c r="E187" s="1217" t="s">
        <v>52</v>
      </c>
      <c r="F187" s="666" t="s">
        <v>3505</v>
      </c>
      <c r="G187" s="1219">
        <v>8500</v>
      </c>
      <c r="H187" s="1853"/>
      <c r="I187" s="1217" t="s">
        <v>3453</v>
      </c>
      <c r="J187" s="1853"/>
      <c r="K187" s="10" t="e">
        <f t="shared" ca="1" si="45"/>
        <v>#NAME?</v>
      </c>
      <c r="M187" s="1239"/>
      <c r="N187" s="1239">
        <v>5000</v>
      </c>
      <c r="O187" s="1239"/>
      <c r="P187" s="1239" t="e">
        <f t="shared" ca="1" si="1"/>
        <v>#NAME?</v>
      </c>
      <c r="Q187" s="1357" t="e">
        <f t="shared" ca="1" si="2"/>
        <v>#NAME?</v>
      </c>
      <c r="S187" s="1217" t="s">
        <v>3572</v>
      </c>
      <c r="U187" s="1885" t="s">
        <v>8111</v>
      </c>
      <c r="V187" s="1562"/>
    </row>
    <row r="188" spans="1:22" ht="13.8" hidden="1">
      <c r="A188" s="1886">
        <v>44729</v>
      </c>
      <c r="B188" s="1246" t="s">
        <v>1906</v>
      </c>
      <c r="C188" s="1246"/>
      <c r="D188" s="1246" t="s">
        <v>3919</v>
      </c>
      <c r="E188" s="1246" t="s">
        <v>2979</v>
      </c>
      <c r="F188" s="1345" t="s">
        <v>3501</v>
      </c>
      <c r="G188" s="1248">
        <v>36000</v>
      </c>
      <c r="H188" s="1983"/>
      <c r="I188" s="1246" t="s">
        <v>3453</v>
      </c>
      <c r="J188" s="1983"/>
      <c r="K188" s="1260">
        <v>3500</v>
      </c>
      <c r="L188" s="1260"/>
      <c r="M188" s="1256">
        <f>(15000-K188-L188)*0.7</f>
        <v>8049.9999999999991</v>
      </c>
      <c r="N188" s="1256"/>
      <c r="O188" s="1256"/>
      <c r="P188" s="1256">
        <f t="shared" si="1"/>
        <v>24450</v>
      </c>
      <c r="Q188" s="1364">
        <f t="shared" si="2"/>
        <v>0.6791666666666667</v>
      </c>
      <c r="R188" s="1260"/>
      <c r="S188" s="1246" t="s">
        <v>27</v>
      </c>
      <c r="T188" s="1260"/>
      <c r="U188" s="1887" t="s">
        <v>8112</v>
      </c>
      <c r="V188" s="1562"/>
    </row>
    <row r="189" spans="1:22" ht="13.8" hidden="1">
      <c r="A189" s="1877">
        <v>44730</v>
      </c>
      <c r="B189" s="1878" t="s">
        <v>1906</v>
      </c>
      <c r="C189" s="1878"/>
      <c r="D189" s="1878" t="s">
        <v>3919</v>
      </c>
      <c r="E189" s="1878" t="s">
        <v>44</v>
      </c>
      <c r="F189" s="1980" t="s">
        <v>3486</v>
      </c>
      <c r="G189" s="1879">
        <v>40800</v>
      </c>
      <c r="H189" s="1980"/>
      <c r="I189" s="1878" t="s">
        <v>3453</v>
      </c>
      <c r="J189" s="1980"/>
      <c r="K189" s="1227">
        <v>3500</v>
      </c>
      <c r="L189" s="1227"/>
      <c r="M189" s="1229"/>
      <c r="N189" s="1229">
        <v>24700</v>
      </c>
      <c r="O189" s="1229"/>
      <c r="P189" s="1229">
        <f t="shared" si="1"/>
        <v>12600</v>
      </c>
      <c r="Q189" s="1882">
        <f t="shared" si="2"/>
        <v>0.30882352941176472</v>
      </c>
      <c r="R189" s="1227"/>
      <c r="S189" s="1878" t="s">
        <v>27</v>
      </c>
      <c r="T189" s="1227"/>
      <c r="U189" s="1883" t="s">
        <v>8113</v>
      </c>
      <c r="V189" s="1562"/>
    </row>
    <row r="190" spans="1:22" ht="13.8">
      <c r="A190" s="1884">
        <v>44730</v>
      </c>
      <c r="B190" s="1217" t="s">
        <v>1906</v>
      </c>
      <c r="C190" s="1217"/>
      <c r="D190" s="1217" t="s">
        <v>4912</v>
      </c>
      <c r="E190" s="1217" t="s">
        <v>3910</v>
      </c>
      <c r="F190" s="666" t="s">
        <v>3512</v>
      </c>
      <c r="G190" s="1219">
        <v>35000</v>
      </c>
      <c r="H190" s="1853"/>
      <c r="I190" s="1217" t="s">
        <v>3453</v>
      </c>
      <c r="J190" s="1853"/>
      <c r="K190" s="10">
        <v>3000</v>
      </c>
      <c r="M190" s="1239"/>
      <c r="N190" s="1239">
        <v>13000</v>
      </c>
      <c r="O190" s="1239"/>
      <c r="P190" s="1239">
        <f t="shared" si="1"/>
        <v>19000</v>
      </c>
      <c r="Q190" s="1357">
        <f t="shared" si="2"/>
        <v>0.54285714285714282</v>
      </c>
      <c r="S190" s="1217" t="s">
        <v>107</v>
      </c>
      <c r="U190" s="1885" t="s">
        <v>8114</v>
      </c>
      <c r="V190" s="1562"/>
    </row>
    <row r="191" spans="1:22" ht="13.8">
      <c r="A191" s="1884">
        <v>44730</v>
      </c>
      <c r="B191" s="1217" t="s">
        <v>1906</v>
      </c>
      <c r="C191" s="1217"/>
      <c r="D191" s="1217" t="s">
        <v>332</v>
      </c>
      <c r="E191" s="1217" t="s">
        <v>8</v>
      </c>
      <c r="F191" s="666" t="s">
        <v>3471</v>
      </c>
      <c r="G191" s="1219">
        <v>35000</v>
      </c>
      <c r="H191" s="1853"/>
      <c r="I191" s="1217" t="s">
        <v>3453</v>
      </c>
      <c r="J191" s="1853"/>
      <c r="K191" s="10">
        <v>3000</v>
      </c>
      <c r="M191" s="1239"/>
      <c r="N191" s="1239">
        <v>20000</v>
      </c>
      <c r="O191" s="1239"/>
      <c r="P191" s="1239">
        <f t="shared" si="1"/>
        <v>12000</v>
      </c>
      <c r="Q191" s="1357">
        <f t="shared" si="2"/>
        <v>0.34285714285714286</v>
      </c>
      <c r="S191" s="1217" t="s">
        <v>107</v>
      </c>
      <c r="U191" s="1885" t="s">
        <v>8115</v>
      </c>
      <c r="V191" s="1562"/>
    </row>
    <row r="192" spans="1:22" ht="13.8">
      <c r="A192" s="1884">
        <v>44730</v>
      </c>
      <c r="B192" s="1217" t="s">
        <v>3473</v>
      </c>
      <c r="C192" s="1217"/>
      <c r="D192" s="1217" t="s">
        <v>3521</v>
      </c>
      <c r="E192" s="1217" t="s">
        <v>86</v>
      </c>
      <c r="F192" s="666" t="s">
        <v>3477</v>
      </c>
      <c r="G192" s="1219">
        <v>5000</v>
      </c>
      <c r="H192" s="1853"/>
      <c r="I192" s="1217" t="s">
        <v>3453</v>
      </c>
      <c r="J192" s="1853"/>
      <c r="K192" s="10">
        <v>1000</v>
      </c>
      <c r="M192" s="1239"/>
      <c r="N192" s="1239">
        <v>3000</v>
      </c>
      <c r="O192" s="1239"/>
      <c r="P192" s="1239">
        <f t="shared" si="1"/>
        <v>1000</v>
      </c>
      <c r="Q192" s="1357">
        <f t="shared" si="2"/>
        <v>0.2</v>
      </c>
      <c r="S192" s="1217" t="s">
        <v>107</v>
      </c>
      <c r="U192" s="1885" t="s">
        <v>8116</v>
      </c>
      <c r="V192" s="1562"/>
    </row>
    <row r="193" spans="1:22" ht="13.8" hidden="1">
      <c r="A193" s="1884">
        <v>44730</v>
      </c>
      <c r="B193" s="1217" t="s">
        <v>1906</v>
      </c>
      <c r="C193" s="1217"/>
      <c r="D193" s="1217" t="s">
        <v>3919</v>
      </c>
      <c r="E193" s="1217" t="s">
        <v>40</v>
      </c>
      <c r="F193" s="666" t="s">
        <v>3449</v>
      </c>
      <c r="G193" s="1219">
        <v>21600</v>
      </c>
      <c r="H193" s="1853"/>
      <c r="I193" s="1217" t="s">
        <v>3453</v>
      </c>
      <c r="J193" s="1853"/>
      <c r="K193" s="10">
        <v>2500</v>
      </c>
      <c r="M193" s="1239">
        <f>(G193-K193-L193)*0.7</f>
        <v>13370</v>
      </c>
      <c r="N193" s="1239"/>
      <c r="O193" s="1239"/>
      <c r="P193" s="1239">
        <f t="shared" si="1"/>
        <v>5730</v>
      </c>
      <c r="Q193" s="1357">
        <f t="shared" si="2"/>
        <v>0.26527777777777778</v>
      </c>
      <c r="S193" s="1217" t="s">
        <v>27</v>
      </c>
      <c r="U193" s="1885" t="s">
        <v>8117</v>
      </c>
      <c r="V193" s="1562"/>
    </row>
    <row r="194" spans="1:22" ht="13.8" hidden="1">
      <c r="A194" s="1884">
        <v>44730</v>
      </c>
      <c r="B194" s="1217" t="s">
        <v>1906</v>
      </c>
      <c r="C194" s="1217"/>
      <c r="D194" s="1217" t="s">
        <v>3919</v>
      </c>
      <c r="E194" s="1217" t="s">
        <v>47</v>
      </c>
      <c r="F194" s="666" t="s">
        <v>3501</v>
      </c>
      <c r="G194" s="1219">
        <v>36000</v>
      </c>
      <c r="H194" s="1853"/>
      <c r="I194" s="1217" t="s">
        <v>3453</v>
      </c>
      <c r="J194" s="1853"/>
      <c r="K194" s="10">
        <v>3500</v>
      </c>
      <c r="M194" s="1239"/>
      <c r="N194" s="1239">
        <v>22100</v>
      </c>
      <c r="O194" s="1239"/>
      <c r="P194" s="1239">
        <f t="shared" si="1"/>
        <v>10400</v>
      </c>
      <c r="Q194" s="1357">
        <f t="shared" si="2"/>
        <v>0.28888888888888886</v>
      </c>
      <c r="S194" s="1217" t="s">
        <v>27</v>
      </c>
      <c r="U194" s="1885" t="s">
        <v>8118</v>
      </c>
      <c r="V194" s="1562"/>
    </row>
    <row r="195" spans="1:22" ht="13.8" hidden="1">
      <c r="A195" s="1884">
        <v>44730</v>
      </c>
      <c r="B195" s="1217" t="s">
        <v>1906</v>
      </c>
      <c r="C195" s="1217"/>
      <c r="D195" s="1217" t="s">
        <v>3919</v>
      </c>
      <c r="E195" s="1217" t="s">
        <v>45</v>
      </c>
      <c r="F195" s="666" t="s">
        <v>3629</v>
      </c>
      <c r="G195" s="1219">
        <v>36000</v>
      </c>
      <c r="H195" s="1853"/>
      <c r="I195" s="1217" t="s">
        <v>3453</v>
      </c>
      <c r="J195" s="1853"/>
      <c r="K195" s="10">
        <v>3500</v>
      </c>
      <c r="M195" s="1239"/>
      <c r="N195" s="1239">
        <v>22100</v>
      </c>
      <c r="O195" s="1239"/>
      <c r="P195" s="1239">
        <f t="shared" si="1"/>
        <v>10400</v>
      </c>
      <c r="Q195" s="1357">
        <f t="shared" si="2"/>
        <v>0.28888888888888886</v>
      </c>
      <c r="S195" s="1217" t="s">
        <v>27</v>
      </c>
      <c r="U195" s="1885" t="s">
        <v>8119</v>
      </c>
      <c r="V195" s="1562"/>
    </row>
    <row r="196" spans="1:22" ht="13.8">
      <c r="A196" s="1884">
        <v>44730</v>
      </c>
      <c r="B196" s="1217" t="s">
        <v>3473</v>
      </c>
      <c r="C196" s="1217"/>
      <c r="D196" s="1217" t="s">
        <v>3521</v>
      </c>
      <c r="E196" s="1217" t="s">
        <v>60</v>
      </c>
      <c r="F196" s="666" t="s">
        <v>3517</v>
      </c>
      <c r="G196" s="1219">
        <v>10000</v>
      </c>
      <c r="H196" s="1853"/>
      <c r="I196" s="1217" t="s">
        <v>3453</v>
      </c>
      <c r="J196" s="1853"/>
      <c r="K196" s="10">
        <v>2000</v>
      </c>
      <c r="M196" s="1239">
        <f>(8000-K196-L196)*0.7</f>
        <v>4200</v>
      </c>
      <c r="N196" s="1239"/>
      <c r="O196" s="1239"/>
      <c r="P196" s="1239">
        <f t="shared" si="1"/>
        <v>3800</v>
      </c>
      <c r="Q196" s="1357">
        <f t="shared" si="2"/>
        <v>0.38</v>
      </c>
      <c r="S196" s="1217" t="s">
        <v>107</v>
      </c>
      <c r="U196" s="1885" t="s">
        <v>7930</v>
      </c>
      <c r="V196" s="1562"/>
    </row>
    <row r="197" spans="1:22" ht="13.8">
      <c r="A197" s="1884">
        <v>44730</v>
      </c>
      <c r="B197" s="1217" t="s">
        <v>3473</v>
      </c>
      <c r="C197" s="1217"/>
      <c r="D197" s="1217" t="s">
        <v>3521</v>
      </c>
      <c r="E197" s="1217" t="s">
        <v>86</v>
      </c>
      <c r="F197" s="666" t="s">
        <v>3477</v>
      </c>
      <c r="G197" s="1219">
        <v>10000</v>
      </c>
      <c r="H197" s="1853"/>
      <c r="I197" s="1217" t="s">
        <v>3453</v>
      </c>
      <c r="J197" s="1853"/>
      <c r="K197" s="10">
        <v>2000</v>
      </c>
      <c r="M197" s="1239"/>
      <c r="N197" s="1239">
        <v>3000</v>
      </c>
      <c r="O197" s="1239"/>
      <c r="P197" s="1239">
        <f t="shared" si="1"/>
        <v>5000</v>
      </c>
      <c r="Q197" s="1357">
        <f t="shared" si="2"/>
        <v>0.5</v>
      </c>
      <c r="R197" s="48"/>
      <c r="S197" s="1217" t="s">
        <v>107</v>
      </c>
      <c r="U197" s="1885" t="s">
        <v>8120</v>
      </c>
      <c r="V197" s="1562"/>
    </row>
    <row r="198" spans="1:22" ht="13.8">
      <c r="A198" s="1886">
        <v>44730</v>
      </c>
      <c r="B198" s="1246" t="s">
        <v>1170</v>
      </c>
      <c r="C198" s="1246" t="s">
        <v>3456</v>
      </c>
      <c r="D198" s="1246" t="s">
        <v>3521</v>
      </c>
      <c r="E198" s="1246" t="s">
        <v>86</v>
      </c>
      <c r="F198" s="1345" t="s">
        <v>3477</v>
      </c>
      <c r="G198" s="1248">
        <v>15000</v>
      </c>
      <c r="H198" s="1983"/>
      <c r="I198" s="1246" t="s">
        <v>3453</v>
      </c>
      <c r="J198" s="1983"/>
      <c r="K198" s="1260" t="e">
        <f ca="1">_xludf.IFS(C198="成田机场",3000,C198="羽田机场",1200,D198="NearMe",1000)</f>
        <v>#NAME?</v>
      </c>
      <c r="L198" s="1260" t="e">
        <f ca="1">_xludf.IFS(C198="成田机场",4000,C198="羽田机场",1000)</f>
        <v>#NAME?</v>
      </c>
      <c r="M198" s="1256"/>
      <c r="N198" s="1256">
        <v>4000</v>
      </c>
      <c r="O198" s="1256"/>
      <c r="P198" s="1256" t="e">
        <f t="shared" ca="1" si="1"/>
        <v>#NAME?</v>
      </c>
      <c r="Q198" s="1364" t="e">
        <f t="shared" ca="1" si="2"/>
        <v>#NAME?</v>
      </c>
      <c r="R198" s="1260"/>
      <c r="S198" s="1246" t="s">
        <v>107</v>
      </c>
      <c r="T198" s="1260"/>
      <c r="U198" s="1887" t="s">
        <v>8121</v>
      </c>
      <c r="V198" s="1562"/>
    </row>
    <row r="199" spans="1:22" ht="13.8" hidden="1">
      <c r="A199" s="1877">
        <v>44731</v>
      </c>
      <c r="B199" s="1878" t="s">
        <v>1906</v>
      </c>
      <c r="C199" s="1878"/>
      <c r="D199" s="1878" t="s">
        <v>3919</v>
      </c>
      <c r="E199" s="1878" t="s">
        <v>2979</v>
      </c>
      <c r="F199" s="1851" t="s">
        <v>3501</v>
      </c>
      <c r="G199" s="1879">
        <v>33600</v>
      </c>
      <c r="H199" s="1980"/>
      <c r="I199" s="1878" t="s">
        <v>3453</v>
      </c>
      <c r="J199" s="1980"/>
      <c r="K199" s="1227">
        <v>3500</v>
      </c>
      <c r="L199" s="1227"/>
      <c r="M199" s="1229"/>
      <c r="N199" s="1229">
        <v>20800</v>
      </c>
      <c r="O199" s="1229"/>
      <c r="P199" s="1229">
        <f t="shared" si="1"/>
        <v>9300</v>
      </c>
      <c r="Q199" s="1882">
        <f t="shared" si="2"/>
        <v>0.2767857142857143</v>
      </c>
      <c r="R199" s="1227"/>
      <c r="S199" s="1878" t="s">
        <v>27</v>
      </c>
      <c r="T199" s="1227"/>
      <c r="U199" s="1878" t="s">
        <v>8122</v>
      </c>
      <c r="V199" s="1868"/>
    </row>
    <row r="200" spans="1:22" ht="13.8" hidden="1">
      <c r="A200" s="1884">
        <v>44731</v>
      </c>
      <c r="B200" s="1217" t="s">
        <v>1906</v>
      </c>
      <c r="C200" s="1217"/>
      <c r="D200" s="1217" t="s">
        <v>3919</v>
      </c>
      <c r="E200" s="1217" t="s">
        <v>98</v>
      </c>
      <c r="F200" s="666" t="s">
        <v>3629</v>
      </c>
      <c r="G200" s="1219">
        <v>33600</v>
      </c>
      <c r="H200" s="1853"/>
      <c r="I200" s="1217" t="s">
        <v>3453</v>
      </c>
      <c r="J200" s="1853"/>
      <c r="K200" s="10">
        <v>3500</v>
      </c>
      <c r="M200" s="1239"/>
      <c r="N200" s="1239">
        <v>20800</v>
      </c>
      <c r="O200" s="1239"/>
      <c r="P200" s="1239">
        <f t="shared" si="1"/>
        <v>9300</v>
      </c>
      <c r="Q200" s="1357">
        <f t="shared" si="2"/>
        <v>0.2767857142857143</v>
      </c>
      <c r="S200" s="1217" t="s">
        <v>27</v>
      </c>
      <c r="U200" s="1217" t="s">
        <v>8123</v>
      </c>
      <c r="V200" s="1869"/>
    </row>
    <row r="201" spans="1:22" ht="13.8">
      <c r="A201" s="1884">
        <v>44731</v>
      </c>
      <c r="B201" s="1217" t="s">
        <v>1170</v>
      </c>
      <c r="C201" s="1217" t="s">
        <v>3456</v>
      </c>
      <c r="D201" s="1217" t="s">
        <v>3521</v>
      </c>
      <c r="E201" s="1217" t="s">
        <v>40</v>
      </c>
      <c r="F201" s="666" t="s">
        <v>3449</v>
      </c>
      <c r="G201" s="1219">
        <v>20000</v>
      </c>
      <c r="H201" s="1853"/>
      <c r="I201" s="1217" t="s">
        <v>3453</v>
      </c>
      <c r="J201" s="1853"/>
      <c r="K201" s="10" t="e">
        <f t="shared" ref="K201:K202" ca="1" si="46">_xludf.IFS(C201="成田机场",3000,C201="羽田机场",1200,D201="NearMe",1000)</f>
        <v>#NAME?</v>
      </c>
      <c r="L201" s="10" t="e">
        <f t="shared" ref="L201:L202" ca="1" si="47">_xludf.IFS(C201="成田机场",4000,C201="羽田机场",1000)</f>
        <v>#NAME?</v>
      </c>
      <c r="M201" s="1239" t="e">
        <f t="shared" ref="M201:M202" ca="1" si="48">(15000-K201-L201)*0.7</f>
        <v>#NAME?</v>
      </c>
      <c r="N201" s="1239"/>
      <c r="O201" s="1239"/>
      <c r="P201" s="1239" t="e">
        <f t="shared" ca="1" si="1"/>
        <v>#NAME?</v>
      </c>
      <c r="Q201" s="1357" t="e">
        <f t="shared" ca="1" si="2"/>
        <v>#NAME?</v>
      </c>
      <c r="S201" s="1217" t="s">
        <v>107</v>
      </c>
      <c r="U201" s="1217" t="s">
        <v>8124</v>
      </c>
      <c r="V201" s="1869"/>
    </row>
    <row r="202" spans="1:22" ht="13.8">
      <c r="A202" s="1884">
        <v>44731</v>
      </c>
      <c r="B202" s="1217" t="s">
        <v>1170</v>
      </c>
      <c r="C202" s="1217" t="s">
        <v>3456</v>
      </c>
      <c r="D202" s="1217" t="s">
        <v>3521</v>
      </c>
      <c r="E202" s="1217" t="s">
        <v>86</v>
      </c>
      <c r="F202" s="666" t="s">
        <v>3477</v>
      </c>
      <c r="G202" s="1219">
        <v>15000</v>
      </c>
      <c r="H202" s="1853"/>
      <c r="I202" s="1217" t="s">
        <v>3453</v>
      </c>
      <c r="J202" s="1853"/>
      <c r="K202" s="10" t="e">
        <f t="shared" ca="1" si="46"/>
        <v>#NAME?</v>
      </c>
      <c r="L202" s="10" t="e">
        <f t="shared" ca="1" si="47"/>
        <v>#NAME?</v>
      </c>
      <c r="M202" s="1239" t="e">
        <f t="shared" ca="1" si="48"/>
        <v>#NAME?</v>
      </c>
      <c r="N202" s="1239"/>
      <c r="O202" s="1239"/>
      <c r="P202" s="1239" t="e">
        <f t="shared" ca="1" si="1"/>
        <v>#NAME?</v>
      </c>
      <c r="Q202" s="1357" t="e">
        <f t="shared" ca="1" si="2"/>
        <v>#NAME?</v>
      </c>
      <c r="S202" s="1217" t="s">
        <v>107</v>
      </c>
      <c r="U202" s="1217" t="s">
        <v>8125</v>
      </c>
      <c r="V202" s="1869"/>
    </row>
    <row r="203" spans="1:22" ht="13.8">
      <c r="A203" s="1884">
        <v>44731</v>
      </c>
      <c r="B203" s="1217" t="s">
        <v>1906</v>
      </c>
      <c r="C203" s="1217"/>
      <c r="D203" s="1217" t="s">
        <v>332</v>
      </c>
      <c r="E203" s="1217" t="s">
        <v>8</v>
      </c>
      <c r="F203" s="666" t="s">
        <v>3471</v>
      </c>
      <c r="G203" s="1219">
        <v>35000</v>
      </c>
      <c r="H203" s="1853"/>
      <c r="I203" s="1217" t="s">
        <v>3453</v>
      </c>
      <c r="J203" s="1853"/>
      <c r="K203" s="10">
        <v>3000</v>
      </c>
      <c r="M203" s="1239"/>
      <c r="N203" s="1239">
        <v>20000</v>
      </c>
      <c r="O203" s="1239"/>
      <c r="P203" s="1239">
        <f t="shared" si="1"/>
        <v>12000</v>
      </c>
      <c r="Q203" s="1357">
        <f t="shared" si="2"/>
        <v>0.34285714285714286</v>
      </c>
      <c r="S203" s="1217" t="s">
        <v>107</v>
      </c>
      <c r="U203" s="1217" t="s">
        <v>8126</v>
      </c>
      <c r="V203" s="1869"/>
    </row>
    <row r="204" spans="1:22" ht="13.8">
      <c r="A204" s="1886">
        <v>44731</v>
      </c>
      <c r="B204" s="1246" t="s">
        <v>570</v>
      </c>
      <c r="C204" s="1246" t="s">
        <v>3456</v>
      </c>
      <c r="D204" s="1246" t="s">
        <v>3447</v>
      </c>
      <c r="E204" s="1246" t="s">
        <v>40</v>
      </c>
      <c r="F204" s="1345" t="s">
        <v>3449</v>
      </c>
      <c r="G204" s="1248">
        <v>32193</v>
      </c>
      <c r="H204" s="1983"/>
      <c r="I204" s="1988" t="s">
        <v>3450</v>
      </c>
      <c r="J204" s="1345">
        <v>10060</v>
      </c>
      <c r="K204" s="1260" t="e">
        <f ca="1">_xludf.IFS(C204="成田机场",3000,C204="羽田机场",1200,D204="NearMe",1000)</f>
        <v>#NAME?</v>
      </c>
      <c r="L204" s="1260" t="e">
        <f ca="1">_xludf.IFS(C204="成田机场",4000,C204="羽田机场",1000)</f>
        <v>#NAME?</v>
      </c>
      <c r="M204" s="1256" t="e">
        <f ca="1">(15000-K204-L204)*0.7</f>
        <v>#NAME?</v>
      </c>
      <c r="N204" s="1256"/>
      <c r="O204" s="1256"/>
      <c r="P204" s="1256" t="e">
        <f t="shared" ca="1" si="1"/>
        <v>#NAME?</v>
      </c>
      <c r="Q204" s="1364" t="e">
        <f t="shared" ca="1" si="2"/>
        <v>#NAME?</v>
      </c>
      <c r="R204" s="1260"/>
      <c r="S204" s="1246" t="s">
        <v>107</v>
      </c>
      <c r="T204" s="1260"/>
      <c r="U204" s="1246" t="s">
        <v>8127</v>
      </c>
      <c r="V204" s="1871"/>
    </row>
    <row r="205" spans="1:22" ht="13.8">
      <c r="A205" s="1877">
        <v>44732</v>
      </c>
      <c r="B205" s="1878" t="s">
        <v>570</v>
      </c>
      <c r="C205" s="1878" t="s">
        <v>3446</v>
      </c>
      <c r="D205" s="1878" t="s">
        <v>6511</v>
      </c>
      <c r="E205" s="1878" t="s">
        <v>110</v>
      </c>
      <c r="F205" s="1851" t="s">
        <v>3629</v>
      </c>
      <c r="G205" s="1879">
        <v>13000</v>
      </c>
      <c r="H205" s="1980"/>
      <c r="I205" s="1878" t="s">
        <v>3453</v>
      </c>
      <c r="J205" s="1980"/>
      <c r="K205" s="1227">
        <v>1200</v>
      </c>
      <c r="L205" s="1227">
        <v>1000</v>
      </c>
      <c r="M205" s="1229"/>
      <c r="N205" s="1229">
        <v>3000</v>
      </c>
      <c r="O205" s="1229"/>
      <c r="P205" s="1229">
        <f t="shared" si="1"/>
        <v>7800</v>
      </c>
      <c r="Q205" s="1882">
        <f t="shared" si="2"/>
        <v>0.6</v>
      </c>
      <c r="R205" s="1227"/>
      <c r="S205" s="1878" t="s">
        <v>107</v>
      </c>
      <c r="T205" s="1227"/>
      <c r="U205" s="1883" t="s">
        <v>8128</v>
      </c>
      <c r="V205" s="1562"/>
    </row>
    <row r="206" spans="1:22" ht="13.8" hidden="1">
      <c r="A206" s="1884">
        <v>44732</v>
      </c>
      <c r="B206" s="1217" t="s">
        <v>3473</v>
      </c>
      <c r="C206" s="1217"/>
      <c r="D206" s="1217" t="s">
        <v>3570</v>
      </c>
      <c r="E206" s="1217" t="s">
        <v>55</v>
      </c>
      <c r="F206" s="666" t="s">
        <v>3512</v>
      </c>
      <c r="G206" s="1219">
        <v>11000</v>
      </c>
      <c r="H206" s="1853"/>
      <c r="I206" s="1217" t="s">
        <v>3453</v>
      </c>
      <c r="J206" s="1853"/>
      <c r="K206" s="10" t="e">
        <f t="shared" ref="K206:K208" ca="1" si="49">_xludf.IFS(C206="成田机场",3000,C206="羽田机场",1200,D206="NearMe",1000)</f>
        <v>#NAME?</v>
      </c>
      <c r="M206" s="1239"/>
      <c r="N206" s="1239">
        <v>5300</v>
      </c>
      <c r="O206" s="1239"/>
      <c r="P206" s="1239" t="e">
        <f t="shared" ca="1" si="1"/>
        <v>#NAME?</v>
      </c>
      <c r="Q206" s="1357" t="e">
        <f t="shared" ca="1" si="2"/>
        <v>#NAME?</v>
      </c>
      <c r="S206" s="1217" t="s">
        <v>3572</v>
      </c>
      <c r="U206" s="1885" t="s">
        <v>8129</v>
      </c>
      <c r="V206" s="1562"/>
    </row>
    <row r="207" spans="1:22" ht="13.8" hidden="1">
      <c r="A207" s="1884">
        <v>44732</v>
      </c>
      <c r="B207" s="1217" t="s">
        <v>3473</v>
      </c>
      <c r="C207" s="1217"/>
      <c r="D207" s="1217" t="s">
        <v>3570</v>
      </c>
      <c r="E207" s="1217" t="s">
        <v>86</v>
      </c>
      <c r="F207" s="666" t="s">
        <v>3547</v>
      </c>
      <c r="G207" s="1219">
        <v>8500</v>
      </c>
      <c r="H207" s="1853"/>
      <c r="I207" s="1217" t="s">
        <v>3453</v>
      </c>
      <c r="J207" s="1853"/>
      <c r="K207" s="10" t="e">
        <f t="shared" ca="1" si="49"/>
        <v>#NAME?</v>
      </c>
      <c r="M207" s="1239"/>
      <c r="N207" s="1239">
        <v>4300</v>
      </c>
      <c r="O207" s="1239"/>
      <c r="P207" s="1239" t="e">
        <f t="shared" ca="1" si="1"/>
        <v>#NAME?</v>
      </c>
      <c r="Q207" s="1357" t="e">
        <f t="shared" ca="1" si="2"/>
        <v>#NAME?</v>
      </c>
      <c r="S207" s="1217" t="s">
        <v>3572</v>
      </c>
      <c r="U207" s="1885" t="s">
        <v>8130</v>
      </c>
      <c r="V207" s="1562"/>
    </row>
    <row r="208" spans="1:22" ht="13.8" hidden="1">
      <c r="A208" s="1884">
        <v>44732</v>
      </c>
      <c r="B208" s="1217" t="s">
        <v>3473</v>
      </c>
      <c r="C208" s="1217"/>
      <c r="D208" s="1217" t="s">
        <v>3570</v>
      </c>
      <c r="E208" s="1217" t="s">
        <v>52</v>
      </c>
      <c r="F208" s="666" t="s">
        <v>3505</v>
      </c>
      <c r="G208" s="1219">
        <v>8500</v>
      </c>
      <c r="H208" s="1853"/>
      <c r="I208" s="1217" t="s">
        <v>3453</v>
      </c>
      <c r="J208" s="1853"/>
      <c r="K208" s="10" t="e">
        <f t="shared" ca="1" si="49"/>
        <v>#NAME?</v>
      </c>
      <c r="M208" s="1239"/>
      <c r="N208" s="1239">
        <v>5000</v>
      </c>
      <c r="O208" s="1239"/>
      <c r="P208" s="1239" t="e">
        <f t="shared" ca="1" si="1"/>
        <v>#NAME?</v>
      </c>
      <c r="Q208" s="1357" t="e">
        <f t="shared" ca="1" si="2"/>
        <v>#NAME?</v>
      </c>
      <c r="S208" s="1217" t="s">
        <v>3572</v>
      </c>
      <c r="U208" s="1885" t="s">
        <v>8131</v>
      </c>
      <c r="V208" s="1562"/>
    </row>
    <row r="209" spans="1:22" ht="13.8">
      <c r="A209" s="1884">
        <v>44732</v>
      </c>
      <c r="B209" s="1217" t="s">
        <v>1906</v>
      </c>
      <c r="C209" s="1217"/>
      <c r="D209" s="1217" t="s">
        <v>332</v>
      </c>
      <c r="E209" s="1217" t="s">
        <v>8</v>
      </c>
      <c r="F209" s="666" t="s">
        <v>3471</v>
      </c>
      <c r="G209" s="1219">
        <v>35000</v>
      </c>
      <c r="H209" s="1853"/>
      <c r="I209" s="1217" t="s">
        <v>3453</v>
      </c>
      <c r="J209" s="1984"/>
      <c r="K209" s="10">
        <v>3000</v>
      </c>
      <c r="M209" s="1239"/>
      <c r="N209" s="1239">
        <v>13000</v>
      </c>
      <c r="O209" s="1239"/>
      <c r="P209" s="1239">
        <f t="shared" si="1"/>
        <v>19000</v>
      </c>
      <c r="Q209" s="1357">
        <f t="shared" si="2"/>
        <v>0.54285714285714282</v>
      </c>
      <c r="S209" s="1217" t="s">
        <v>107</v>
      </c>
      <c r="U209" s="1885" t="s">
        <v>8132</v>
      </c>
      <c r="V209" s="1562"/>
    </row>
    <row r="210" spans="1:22" ht="13.8" hidden="1">
      <c r="A210" s="1884">
        <v>44732</v>
      </c>
      <c r="B210" s="1217" t="s">
        <v>1906</v>
      </c>
      <c r="C210" s="1217"/>
      <c r="D210" s="1217" t="s">
        <v>3919</v>
      </c>
      <c r="E210" s="1217" t="s">
        <v>45</v>
      </c>
      <c r="F210" s="666" t="s">
        <v>3629</v>
      </c>
      <c r="G210" s="1219">
        <v>26400</v>
      </c>
      <c r="H210" s="1853"/>
      <c r="I210" s="1217" t="s">
        <v>3453</v>
      </c>
      <c r="J210" s="1853"/>
      <c r="K210" s="10">
        <v>2500</v>
      </c>
      <c r="M210" s="1239"/>
      <c r="N210" s="1239">
        <v>15600</v>
      </c>
      <c r="O210" s="1239"/>
      <c r="P210" s="1239">
        <f t="shared" si="1"/>
        <v>8300</v>
      </c>
      <c r="Q210" s="1357">
        <f t="shared" si="2"/>
        <v>0.31439393939393939</v>
      </c>
      <c r="S210" s="1217" t="s">
        <v>27</v>
      </c>
      <c r="U210" s="1885" t="s">
        <v>8133</v>
      </c>
      <c r="V210" s="1562"/>
    </row>
    <row r="211" spans="1:22" ht="13.8" hidden="1">
      <c r="A211" s="1884">
        <v>44732</v>
      </c>
      <c r="B211" s="1217" t="s">
        <v>1906</v>
      </c>
      <c r="C211" s="1217"/>
      <c r="D211" s="1217" t="s">
        <v>3919</v>
      </c>
      <c r="E211" s="1217" t="s">
        <v>2979</v>
      </c>
      <c r="F211" s="666" t="s">
        <v>3501</v>
      </c>
      <c r="G211" s="1219">
        <v>36000</v>
      </c>
      <c r="H211" s="1853"/>
      <c r="I211" s="1217" t="s">
        <v>3453</v>
      </c>
      <c r="J211" s="1853"/>
      <c r="K211" s="10">
        <v>3500</v>
      </c>
      <c r="M211" s="1239"/>
      <c r="N211" s="1239">
        <v>22100</v>
      </c>
      <c r="O211" s="1239"/>
      <c r="P211" s="1239">
        <f t="shared" si="1"/>
        <v>10400</v>
      </c>
      <c r="Q211" s="1357">
        <f t="shared" si="2"/>
        <v>0.28888888888888886</v>
      </c>
      <c r="S211" s="1217" t="s">
        <v>27</v>
      </c>
      <c r="U211" s="1885" t="s">
        <v>8134</v>
      </c>
      <c r="V211" s="1562"/>
    </row>
    <row r="212" spans="1:22" ht="13.8" hidden="1">
      <c r="A212" s="1884">
        <v>44732</v>
      </c>
      <c r="B212" s="1217" t="s">
        <v>1906</v>
      </c>
      <c r="C212" s="1217"/>
      <c r="D212" s="1217" t="s">
        <v>3919</v>
      </c>
      <c r="E212" s="1217" t="s">
        <v>6975</v>
      </c>
      <c r="F212" s="666" t="s">
        <v>3486</v>
      </c>
      <c r="G212" s="1219">
        <v>36000</v>
      </c>
      <c r="H212" s="1853"/>
      <c r="I212" s="1217" t="s">
        <v>3453</v>
      </c>
      <c r="J212" s="1853"/>
      <c r="K212" s="10">
        <v>3500</v>
      </c>
      <c r="M212" s="1239"/>
      <c r="N212" s="1239">
        <v>22100</v>
      </c>
      <c r="O212" s="1239"/>
      <c r="P212" s="1239">
        <f t="shared" si="1"/>
        <v>10400</v>
      </c>
      <c r="Q212" s="1357">
        <f t="shared" si="2"/>
        <v>0.28888888888888886</v>
      </c>
      <c r="S212" s="1217" t="s">
        <v>27</v>
      </c>
      <c r="U212" s="1885" t="s">
        <v>8135</v>
      </c>
      <c r="V212" s="1562"/>
    </row>
    <row r="213" spans="1:22" ht="13.8" hidden="1">
      <c r="A213" s="1884">
        <v>44732</v>
      </c>
      <c r="B213" s="1217" t="s">
        <v>3473</v>
      </c>
      <c r="C213" s="1217"/>
      <c r="D213" s="1217" t="s">
        <v>3570</v>
      </c>
      <c r="E213" s="1217" t="s">
        <v>55</v>
      </c>
      <c r="F213" s="666" t="s">
        <v>3512</v>
      </c>
      <c r="G213" s="1219">
        <v>11000</v>
      </c>
      <c r="H213" s="1853"/>
      <c r="I213" s="1217" t="s">
        <v>3453</v>
      </c>
      <c r="J213" s="1853"/>
      <c r="K213" s="10" t="e">
        <f t="shared" ref="K213:K218" ca="1" si="50">_xludf.IFS(C213="成田机场",3000,C213="羽田机场",1200,D213="NearMe",1000)</f>
        <v>#NAME?</v>
      </c>
      <c r="M213" s="1239"/>
      <c r="N213" s="1239">
        <v>5300</v>
      </c>
      <c r="O213" s="1239"/>
      <c r="P213" s="1239" t="e">
        <f t="shared" ca="1" si="1"/>
        <v>#NAME?</v>
      </c>
      <c r="Q213" s="1357" t="e">
        <f t="shared" ca="1" si="2"/>
        <v>#NAME?</v>
      </c>
      <c r="S213" s="1217" t="s">
        <v>3572</v>
      </c>
      <c r="U213" s="1885" t="s">
        <v>8136</v>
      </c>
      <c r="V213" s="1562"/>
    </row>
    <row r="214" spans="1:22" ht="13.8" hidden="1">
      <c r="A214" s="1884">
        <v>44732</v>
      </c>
      <c r="B214" s="1217" t="s">
        <v>3473</v>
      </c>
      <c r="C214" s="1217"/>
      <c r="D214" s="1217" t="s">
        <v>3570</v>
      </c>
      <c r="E214" s="1217" t="s">
        <v>86</v>
      </c>
      <c r="F214" s="666" t="s">
        <v>3547</v>
      </c>
      <c r="G214" s="1219">
        <v>8500</v>
      </c>
      <c r="H214" s="1853"/>
      <c r="I214" s="1217" t="s">
        <v>3453</v>
      </c>
      <c r="J214" s="1853"/>
      <c r="K214" s="10" t="e">
        <f t="shared" ca="1" si="50"/>
        <v>#NAME?</v>
      </c>
      <c r="M214" s="1239"/>
      <c r="N214" s="1239">
        <v>4300</v>
      </c>
      <c r="O214" s="1239"/>
      <c r="P214" s="1239" t="e">
        <f t="shared" ca="1" si="1"/>
        <v>#NAME?</v>
      </c>
      <c r="Q214" s="1357" t="e">
        <f t="shared" ca="1" si="2"/>
        <v>#NAME?</v>
      </c>
      <c r="S214" s="1217" t="s">
        <v>3572</v>
      </c>
      <c r="U214" s="1885" t="s">
        <v>8137</v>
      </c>
      <c r="V214" s="1562"/>
    </row>
    <row r="215" spans="1:22" ht="13.8" hidden="1">
      <c r="A215" s="1886">
        <v>44732</v>
      </c>
      <c r="B215" s="1246" t="s">
        <v>3473</v>
      </c>
      <c r="C215" s="1246"/>
      <c r="D215" s="1246" t="s">
        <v>3570</v>
      </c>
      <c r="E215" s="1246" t="s">
        <v>52</v>
      </c>
      <c r="F215" s="1345" t="s">
        <v>3505</v>
      </c>
      <c r="G215" s="1248">
        <v>8500</v>
      </c>
      <c r="H215" s="1983"/>
      <c r="I215" s="1246" t="s">
        <v>3453</v>
      </c>
      <c r="J215" s="1983"/>
      <c r="K215" s="1260" t="e">
        <f t="shared" ca="1" si="50"/>
        <v>#NAME?</v>
      </c>
      <c r="L215" s="1260"/>
      <c r="M215" s="1256"/>
      <c r="N215" s="1256">
        <v>5000</v>
      </c>
      <c r="O215" s="1256"/>
      <c r="P215" s="1256" t="e">
        <f t="shared" ca="1" si="1"/>
        <v>#NAME?</v>
      </c>
      <c r="Q215" s="1364" t="e">
        <f t="shared" ca="1" si="2"/>
        <v>#NAME?</v>
      </c>
      <c r="R215" s="1260"/>
      <c r="S215" s="1246" t="s">
        <v>3572</v>
      </c>
      <c r="T215" s="1260"/>
      <c r="U215" s="1887" t="s">
        <v>8138</v>
      </c>
      <c r="V215" s="1562"/>
    </row>
    <row r="216" spans="1:22" ht="13.8" hidden="1">
      <c r="A216" s="1877">
        <v>44733</v>
      </c>
      <c r="B216" s="1878" t="s">
        <v>3473</v>
      </c>
      <c r="C216" s="1878"/>
      <c r="D216" s="1878" t="s">
        <v>3570</v>
      </c>
      <c r="E216" s="1878" t="s">
        <v>55</v>
      </c>
      <c r="F216" s="1851" t="s">
        <v>3512</v>
      </c>
      <c r="G216" s="1879">
        <v>11000</v>
      </c>
      <c r="H216" s="1980"/>
      <c r="I216" s="1878" t="s">
        <v>3453</v>
      </c>
      <c r="J216" s="1980"/>
      <c r="K216" s="1227" t="e">
        <f t="shared" ca="1" si="50"/>
        <v>#NAME?</v>
      </c>
      <c r="L216" s="1227"/>
      <c r="M216" s="1229"/>
      <c r="N216" s="1229">
        <v>5300</v>
      </c>
      <c r="O216" s="1229"/>
      <c r="P216" s="1229" t="e">
        <f t="shared" ca="1" si="1"/>
        <v>#NAME?</v>
      </c>
      <c r="Q216" s="1882" t="e">
        <f t="shared" ca="1" si="2"/>
        <v>#NAME?</v>
      </c>
      <c r="R216" s="1227"/>
      <c r="S216" s="1878" t="s">
        <v>3572</v>
      </c>
      <c r="T216" s="1227"/>
      <c r="U216" s="1883" t="s">
        <v>8139</v>
      </c>
      <c r="V216" s="1562"/>
    </row>
    <row r="217" spans="1:22" ht="13.8" hidden="1">
      <c r="A217" s="1884">
        <v>44733</v>
      </c>
      <c r="B217" s="1217" t="s">
        <v>3473</v>
      </c>
      <c r="C217" s="1217"/>
      <c r="D217" s="1217" t="s">
        <v>3570</v>
      </c>
      <c r="E217" s="1217" t="s">
        <v>86</v>
      </c>
      <c r="F217" s="666" t="s">
        <v>3547</v>
      </c>
      <c r="G217" s="1219">
        <v>8500</v>
      </c>
      <c r="H217" s="1853"/>
      <c r="I217" s="1217" t="s">
        <v>3453</v>
      </c>
      <c r="J217" s="1853"/>
      <c r="K217" s="10" t="e">
        <f t="shared" ca="1" si="50"/>
        <v>#NAME?</v>
      </c>
      <c r="M217" s="1239"/>
      <c r="N217" s="1239">
        <v>4300</v>
      </c>
      <c r="O217" s="1239"/>
      <c r="P217" s="1239" t="e">
        <f t="shared" ca="1" si="1"/>
        <v>#NAME?</v>
      </c>
      <c r="Q217" s="1357" t="e">
        <f t="shared" ca="1" si="2"/>
        <v>#NAME?</v>
      </c>
      <c r="S217" s="1217" t="s">
        <v>3572</v>
      </c>
      <c r="U217" s="1885" t="s">
        <v>8140</v>
      </c>
      <c r="V217" s="1562"/>
    </row>
    <row r="218" spans="1:22" ht="13.8" hidden="1">
      <c r="A218" s="1884">
        <v>44733</v>
      </c>
      <c r="B218" s="1217" t="s">
        <v>3473</v>
      </c>
      <c r="C218" s="1217"/>
      <c r="D218" s="1217" t="s">
        <v>3570</v>
      </c>
      <c r="E218" s="1217" t="s">
        <v>52</v>
      </c>
      <c r="F218" s="666" t="s">
        <v>3505</v>
      </c>
      <c r="G218" s="1219">
        <v>8500</v>
      </c>
      <c r="H218" s="1853"/>
      <c r="I218" s="1217" t="s">
        <v>3453</v>
      </c>
      <c r="J218" s="1853"/>
      <c r="K218" s="10" t="e">
        <f t="shared" ca="1" si="50"/>
        <v>#NAME?</v>
      </c>
      <c r="M218" s="1239"/>
      <c r="N218" s="1239">
        <v>5000</v>
      </c>
      <c r="O218" s="1239"/>
      <c r="P218" s="1239" t="e">
        <f t="shared" ca="1" si="1"/>
        <v>#NAME?</v>
      </c>
      <c r="Q218" s="1357" t="e">
        <f t="shared" ca="1" si="2"/>
        <v>#NAME?</v>
      </c>
      <c r="S218" s="1217" t="s">
        <v>3572</v>
      </c>
      <c r="U218" s="1885" t="s">
        <v>8141</v>
      </c>
      <c r="V218" s="1562"/>
    </row>
    <row r="219" spans="1:22" ht="13.8" hidden="1">
      <c r="A219" s="1884">
        <v>44733</v>
      </c>
      <c r="B219" s="1217" t="s">
        <v>1906</v>
      </c>
      <c r="C219" s="1217"/>
      <c r="D219" s="1217" t="s">
        <v>3919</v>
      </c>
      <c r="E219" s="1217" t="s">
        <v>49</v>
      </c>
      <c r="F219" s="666" t="s">
        <v>3486</v>
      </c>
      <c r="G219" s="1219">
        <v>26400</v>
      </c>
      <c r="H219" s="1853"/>
      <c r="I219" s="1217" t="s">
        <v>3453</v>
      </c>
      <c r="J219" s="1853"/>
      <c r="K219" s="10">
        <v>2500</v>
      </c>
      <c r="M219" s="1239">
        <f>(G219-K219-L219)*0.7</f>
        <v>16730</v>
      </c>
      <c r="N219" s="1239"/>
      <c r="O219" s="1239"/>
      <c r="P219" s="1239">
        <f t="shared" si="1"/>
        <v>7170</v>
      </c>
      <c r="Q219" s="1357">
        <f t="shared" si="2"/>
        <v>0.27159090909090911</v>
      </c>
      <c r="S219" s="1217" t="s">
        <v>27</v>
      </c>
      <c r="U219" s="1885" t="s">
        <v>8142</v>
      </c>
      <c r="V219" s="1562"/>
    </row>
    <row r="220" spans="1:22" ht="13.8" hidden="1">
      <c r="A220" s="1884">
        <v>44733</v>
      </c>
      <c r="B220" s="1217" t="s">
        <v>1906</v>
      </c>
      <c r="C220" s="1217"/>
      <c r="D220" s="1217" t="s">
        <v>3919</v>
      </c>
      <c r="E220" s="1217" t="s">
        <v>2979</v>
      </c>
      <c r="F220" s="666" t="s">
        <v>3501</v>
      </c>
      <c r="G220" s="1219">
        <v>36000</v>
      </c>
      <c r="H220" s="1853"/>
      <c r="I220" s="1217" t="s">
        <v>3453</v>
      </c>
      <c r="J220" s="1853"/>
      <c r="K220" s="10">
        <v>3500</v>
      </c>
      <c r="M220" s="1239"/>
      <c r="N220" s="1239">
        <v>22100</v>
      </c>
      <c r="O220" s="1239"/>
      <c r="P220" s="1239">
        <f t="shared" si="1"/>
        <v>10400</v>
      </c>
      <c r="Q220" s="1357">
        <f t="shared" si="2"/>
        <v>0.28888888888888886</v>
      </c>
      <c r="S220" s="1217" t="s">
        <v>27</v>
      </c>
      <c r="U220" s="1885" t="s">
        <v>8143</v>
      </c>
      <c r="V220" s="1562"/>
    </row>
    <row r="221" spans="1:22" ht="13.8" hidden="1">
      <c r="A221" s="1884">
        <v>44733</v>
      </c>
      <c r="B221" s="1217" t="s">
        <v>1906</v>
      </c>
      <c r="C221" s="1217"/>
      <c r="D221" s="1217" t="s">
        <v>3919</v>
      </c>
      <c r="E221" s="1217" t="s">
        <v>40</v>
      </c>
      <c r="F221" s="666" t="s">
        <v>3449</v>
      </c>
      <c r="G221" s="1219">
        <v>36000</v>
      </c>
      <c r="H221" s="1853"/>
      <c r="I221" s="1217" t="s">
        <v>3453</v>
      </c>
      <c r="J221" s="1853"/>
      <c r="K221" s="10">
        <v>3500</v>
      </c>
      <c r="M221" s="1239">
        <f>(G221-K221-L221)*0.7</f>
        <v>22750</v>
      </c>
      <c r="N221" s="1239"/>
      <c r="O221" s="1239"/>
      <c r="P221" s="1239">
        <f t="shared" si="1"/>
        <v>9750</v>
      </c>
      <c r="Q221" s="1357">
        <f t="shared" si="2"/>
        <v>0.27083333333333331</v>
      </c>
      <c r="S221" s="1217" t="s">
        <v>27</v>
      </c>
      <c r="U221" s="1885" t="s">
        <v>8144</v>
      </c>
      <c r="V221" s="1562"/>
    </row>
    <row r="222" spans="1:22" ht="13.8" hidden="1">
      <c r="A222" s="1884">
        <v>44733</v>
      </c>
      <c r="B222" s="1217" t="s">
        <v>3473</v>
      </c>
      <c r="C222" s="1217"/>
      <c r="D222" s="1217" t="s">
        <v>3570</v>
      </c>
      <c r="E222" s="1217" t="s">
        <v>55</v>
      </c>
      <c r="F222" s="666" t="s">
        <v>3512</v>
      </c>
      <c r="G222" s="1219">
        <v>11000</v>
      </c>
      <c r="H222" s="1853"/>
      <c r="I222" s="1217" t="s">
        <v>3453</v>
      </c>
      <c r="J222" s="1853"/>
      <c r="K222" s="10" t="e">
        <f t="shared" ref="K222:K228" ca="1" si="51">_xludf.IFS(C222="成田机场",3000,C222="羽田机场",1200,D222="NearMe",1000)</f>
        <v>#NAME?</v>
      </c>
      <c r="M222" s="1239"/>
      <c r="N222" s="1239">
        <v>5300</v>
      </c>
      <c r="O222" s="1239"/>
      <c r="P222" s="1239" t="e">
        <f t="shared" ca="1" si="1"/>
        <v>#NAME?</v>
      </c>
      <c r="Q222" s="1357" t="e">
        <f t="shared" ca="1" si="2"/>
        <v>#NAME?</v>
      </c>
      <c r="S222" s="1217" t="s">
        <v>3572</v>
      </c>
      <c r="U222" s="1885" t="s">
        <v>8145</v>
      </c>
      <c r="V222" s="1562"/>
    </row>
    <row r="223" spans="1:22" ht="13.8" hidden="1">
      <c r="A223" s="1884">
        <v>44733</v>
      </c>
      <c r="B223" s="1217" t="s">
        <v>3473</v>
      </c>
      <c r="C223" s="1217"/>
      <c r="D223" s="1217" t="s">
        <v>3570</v>
      </c>
      <c r="E223" s="1217" t="s">
        <v>86</v>
      </c>
      <c r="F223" s="666" t="s">
        <v>3547</v>
      </c>
      <c r="G223" s="1219">
        <v>8500</v>
      </c>
      <c r="H223" s="1853"/>
      <c r="I223" s="1217" t="s">
        <v>3453</v>
      </c>
      <c r="J223" s="1853"/>
      <c r="K223" s="10" t="e">
        <f t="shared" ca="1" si="51"/>
        <v>#NAME?</v>
      </c>
      <c r="M223" s="1239"/>
      <c r="N223" s="1239">
        <v>4300</v>
      </c>
      <c r="O223" s="1239"/>
      <c r="P223" s="1239" t="e">
        <f t="shared" ca="1" si="1"/>
        <v>#NAME?</v>
      </c>
      <c r="Q223" s="1357" t="e">
        <f t="shared" ca="1" si="2"/>
        <v>#NAME?</v>
      </c>
      <c r="S223" s="1217" t="s">
        <v>3572</v>
      </c>
      <c r="U223" s="1885" t="s">
        <v>8146</v>
      </c>
      <c r="V223" s="1562"/>
    </row>
    <row r="224" spans="1:22" ht="13.8" hidden="1">
      <c r="A224" s="1886">
        <v>44733</v>
      </c>
      <c r="B224" s="1246" t="s">
        <v>3473</v>
      </c>
      <c r="C224" s="1246"/>
      <c r="D224" s="1246" t="s">
        <v>3570</v>
      </c>
      <c r="E224" s="1246" t="s">
        <v>52</v>
      </c>
      <c r="F224" s="1345" t="s">
        <v>3505</v>
      </c>
      <c r="G224" s="1248">
        <v>8500</v>
      </c>
      <c r="H224" s="1983"/>
      <c r="I224" s="1246" t="s">
        <v>3453</v>
      </c>
      <c r="J224" s="1983"/>
      <c r="K224" s="1260" t="e">
        <f t="shared" ca="1" si="51"/>
        <v>#NAME?</v>
      </c>
      <c r="L224" s="1260"/>
      <c r="M224" s="1256"/>
      <c r="N224" s="1256">
        <v>5000</v>
      </c>
      <c r="O224" s="1256"/>
      <c r="P224" s="1256" t="e">
        <f t="shared" ca="1" si="1"/>
        <v>#NAME?</v>
      </c>
      <c r="Q224" s="1364" t="e">
        <f t="shared" ca="1" si="2"/>
        <v>#NAME?</v>
      </c>
      <c r="R224" s="1260"/>
      <c r="S224" s="1246" t="s">
        <v>3572</v>
      </c>
      <c r="T224" s="1260"/>
      <c r="U224" s="1887" t="s">
        <v>8147</v>
      </c>
      <c r="V224" s="1562"/>
    </row>
    <row r="225" spans="1:22" ht="13.8" hidden="1">
      <c r="A225" s="1877">
        <v>44734</v>
      </c>
      <c r="B225" s="1878" t="s">
        <v>3473</v>
      </c>
      <c r="C225" s="1878"/>
      <c r="D225" s="1878" t="s">
        <v>3570</v>
      </c>
      <c r="E225" s="1878" t="s">
        <v>55</v>
      </c>
      <c r="F225" s="1851" t="s">
        <v>3512</v>
      </c>
      <c r="G225" s="1879">
        <v>11000</v>
      </c>
      <c r="H225" s="1980"/>
      <c r="I225" s="1878" t="s">
        <v>3453</v>
      </c>
      <c r="J225" s="1980"/>
      <c r="K225" s="1227" t="e">
        <f t="shared" ca="1" si="51"/>
        <v>#NAME?</v>
      </c>
      <c r="L225" s="1227"/>
      <c r="M225" s="1229"/>
      <c r="N225" s="1229">
        <v>5300</v>
      </c>
      <c r="O225" s="1229"/>
      <c r="P225" s="1229" t="e">
        <f t="shared" ca="1" si="1"/>
        <v>#NAME?</v>
      </c>
      <c r="Q225" s="1882" t="e">
        <f t="shared" ca="1" si="2"/>
        <v>#NAME?</v>
      </c>
      <c r="R225" s="1227"/>
      <c r="S225" s="1878" t="s">
        <v>3572</v>
      </c>
      <c r="T225" s="1227"/>
      <c r="U225" s="1883" t="s">
        <v>8148</v>
      </c>
      <c r="V225" s="1562"/>
    </row>
    <row r="226" spans="1:22" ht="13.8" hidden="1">
      <c r="A226" s="1884">
        <v>44734</v>
      </c>
      <c r="B226" s="1217" t="s">
        <v>3473</v>
      </c>
      <c r="C226" s="1217"/>
      <c r="D226" s="1217" t="s">
        <v>3570</v>
      </c>
      <c r="E226" s="1217" t="s">
        <v>86</v>
      </c>
      <c r="F226" s="666" t="s">
        <v>3547</v>
      </c>
      <c r="G226" s="1219">
        <v>8500</v>
      </c>
      <c r="H226" s="1853"/>
      <c r="I226" s="1217" t="s">
        <v>3453</v>
      </c>
      <c r="J226" s="1853"/>
      <c r="K226" s="10" t="e">
        <f t="shared" ca="1" si="51"/>
        <v>#NAME?</v>
      </c>
      <c r="M226" s="1239"/>
      <c r="N226" s="1239">
        <v>4300</v>
      </c>
      <c r="O226" s="1239"/>
      <c r="P226" s="1239" t="e">
        <f t="shared" ca="1" si="1"/>
        <v>#NAME?</v>
      </c>
      <c r="Q226" s="1357" t="e">
        <f t="shared" ca="1" si="2"/>
        <v>#NAME?</v>
      </c>
      <c r="S226" s="1217" t="s">
        <v>3572</v>
      </c>
      <c r="U226" s="1885" t="s">
        <v>8149</v>
      </c>
      <c r="V226" s="1562"/>
    </row>
    <row r="227" spans="1:22" ht="13.8" hidden="1">
      <c r="A227" s="1884">
        <v>44734</v>
      </c>
      <c r="B227" s="1217" t="s">
        <v>3473</v>
      </c>
      <c r="C227" s="1217"/>
      <c r="D227" s="1217" t="s">
        <v>3570</v>
      </c>
      <c r="E227" s="1217" t="s">
        <v>52</v>
      </c>
      <c r="F227" s="666" t="s">
        <v>3505</v>
      </c>
      <c r="G227" s="1219">
        <v>8500</v>
      </c>
      <c r="H227" s="1853"/>
      <c r="I227" s="1217" t="s">
        <v>3453</v>
      </c>
      <c r="J227" s="1853"/>
      <c r="K227" s="10" t="e">
        <f t="shared" ca="1" si="51"/>
        <v>#NAME?</v>
      </c>
      <c r="M227" s="1239"/>
      <c r="N227" s="1239">
        <v>5000</v>
      </c>
      <c r="O227" s="1239"/>
      <c r="P227" s="1239" t="e">
        <f t="shared" ca="1" si="1"/>
        <v>#NAME?</v>
      </c>
      <c r="Q227" s="1357" t="e">
        <f t="shared" ca="1" si="2"/>
        <v>#NAME?</v>
      </c>
      <c r="S227" s="1217" t="s">
        <v>3572</v>
      </c>
      <c r="U227" s="1885" t="s">
        <v>8150</v>
      </c>
      <c r="V227" s="1562"/>
    </row>
    <row r="228" spans="1:22" ht="13.8">
      <c r="A228" s="1884">
        <v>44734</v>
      </c>
      <c r="B228" s="1217" t="s">
        <v>570</v>
      </c>
      <c r="C228" s="1217" t="s">
        <v>3446</v>
      </c>
      <c r="D228" s="1217" t="s">
        <v>3521</v>
      </c>
      <c r="E228" s="1217" t="s">
        <v>86</v>
      </c>
      <c r="F228" s="666" t="s">
        <v>3547</v>
      </c>
      <c r="G228" s="1219">
        <v>10000</v>
      </c>
      <c r="H228" s="1853"/>
      <c r="I228" s="1217" t="s">
        <v>3453</v>
      </c>
      <c r="J228" s="1853"/>
      <c r="K228" s="10" t="e">
        <f t="shared" ca="1" si="51"/>
        <v>#NAME?</v>
      </c>
      <c r="L228" s="10" t="e">
        <f ca="1">_xludf.IFS(C228="成田机场",4000,C228="羽田机场",1000)</f>
        <v>#NAME?</v>
      </c>
      <c r="M228" s="1239"/>
      <c r="N228" s="1239">
        <v>3000</v>
      </c>
      <c r="O228" s="1239"/>
      <c r="P228" s="1239" t="e">
        <f t="shared" ca="1" si="1"/>
        <v>#NAME?</v>
      </c>
      <c r="Q228" s="1357" t="e">
        <f t="shared" ca="1" si="2"/>
        <v>#NAME?</v>
      </c>
      <c r="S228" s="1217" t="s">
        <v>107</v>
      </c>
      <c r="U228" s="1885" t="s">
        <v>8151</v>
      </c>
      <c r="V228" s="1562"/>
    </row>
    <row r="229" spans="1:22" ht="13.8" hidden="1">
      <c r="A229" s="1884">
        <v>44734</v>
      </c>
      <c r="B229" s="1217" t="s">
        <v>1906</v>
      </c>
      <c r="C229" s="1217"/>
      <c r="D229" s="1217" t="s">
        <v>3919</v>
      </c>
      <c r="E229" s="1217" t="s">
        <v>39</v>
      </c>
      <c r="F229" s="666" t="s">
        <v>3629</v>
      </c>
      <c r="G229" s="1219">
        <v>26400</v>
      </c>
      <c r="H229" s="1853"/>
      <c r="I229" s="1217" t="s">
        <v>3453</v>
      </c>
      <c r="J229" s="1853"/>
      <c r="K229" s="10">
        <v>2500</v>
      </c>
      <c r="M229" s="1239">
        <f>(G229-K229-L229)*0.7</f>
        <v>16730</v>
      </c>
      <c r="N229" s="1239"/>
      <c r="O229" s="1239"/>
      <c r="P229" s="1239">
        <f t="shared" si="1"/>
        <v>7170</v>
      </c>
      <c r="Q229" s="1357">
        <f t="shared" si="2"/>
        <v>0.27159090909090911</v>
      </c>
      <c r="S229" s="1217" t="s">
        <v>27</v>
      </c>
      <c r="U229" s="1885" t="s">
        <v>8152</v>
      </c>
      <c r="V229" s="1562"/>
    </row>
    <row r="230" spans="1:22" ht="13.8" hidden="1">
      <c r="A230" s="1884">
        <v>44734</v>
      </c>
      <c r="B230" s="1217" t="s">
        <v>570</v>
      </c>
      <c r="C230" s="1217" t="s">
        <v>3446</v>
      </c>
      <c r="D230" s="1217" t="s">
        <v>3481</v>
      </c>
      <c r="E230" s="1217" t="s">
        <v>55</v>
      </c>
      <c r="F230" s="666" t="s">
        <v>3512</v>
      </c>
      <c r="G230" s="1219">
        <v>9900</v>
      </c>
      <c r="H230" s="1853"/>
      <c r="I230" s="1217" t="s">
        <v>3453</v>
      </c>
      <c r="J230" s="1853"/>
      <c r="K230" s="10" t="e">
        <f ca="1">_xludf.IFS(C230="成田机场",3000,C230="羽田机场",1200,D230="NearMe",1000)</f>
        <v>#NAME?</v>
      </c>
      <c r="L230" s="10" t="e">
        <f ca="1">_xludf.IFS(C230="成田机场",4000,C230="羽田机场",1000)</f>
        <v>#NAME?</v>
      </c>
      <c r="M230" s="1239"/>
      <c r="N230" s="1239">
        <v>3000</v>
      </c>
      <c r="O230" s="1239"/>
      <c r="P230" s="1239" t="e">
        <f t="shared" ca="1" si="1"/>
        <v>#NAME?</v>
      </c>
      <c r="Q230" s="1357" t="e">
        <f t="shared" ca="1" si="2"/>
        <v>#NAME?</v>
      </c>
      <c r="S230" s="1217" t="s">
        <v>27</v>
      </c>
      <c r="U230" s="1885" t="s">
        <v>8153</v>
      </c>
      <c r="V230" s="1562"/>
    </row>
    <row r="231" spans="1:22" ht="13.8" hidden="1">
      <c r="A231" s="1884">
        <v>44734</v>
      </c>
      <c r="B231" s="1217" t="s">
        <v>1906</v>
      </c>
      <c r="C231" s="1217"/>
      <c r="D231" s="1217" t="s">
        <v>3919</v>
      </c>
      <c r="E231" s="1217" t="s">
        <v>40</v>
      </c>
      <c r="F231" s="666" t="s">
        <v>3449</v>
      </c>
      <c r="G231" s="1219">
        <v>36000</v>
      </c>
      <c r="H231" s="1853"/>
      <c r="I231" s="1217" t="s">
        <v>3453</v>
      </c>
      <c r="J231" s="1853"/>
      <c r="K231" s="10">
        <v>3500</v>
      </c>
      <c r="M231" s="1239">
        <f>(G231-K231-L231)*0.7</f>
        <v>22750</v>
      </c>
      <c r="N231" s="1239"/>
      <c r="O231" s="1239"/>
      <c r="P231" s="1239">
        <f t="shared" si="1"/>
        <v>9750</v>
      </c>
      <c r="Q231" s="1357">
        <f t="shared" si="2"/>
        <v>0.27083333333333331</v>
      </c>
      <c r="S231" s="1217" t="s">
        <v>27</v>
      </c>
      <c r="U231" s="1885" t="s">
        <v>8154</v>
      </c>
      <c r="V231" s="1562"/>
    </row>
    <row r="232" spans="1:22" ht="13.8" hidden="1">
      <c r="A232" s="1884">
        <v>44734</v>
      </c>
      <c r="B232" s="1217" t="s">
        <v>1906</v>
      </c>
      <c r="C232" s="1217"/>
      <c r="D232" s="1217" t="s">
        <v>3919</v>
      </c>
      <c r="E232" s="1217" t="s">
        <v>45</v>
      </c>
      <c r="F232" s="666" t="s">
        <v>3486</v>
      </c>
      <c r="G232" s="1219">
        <v>36000</v>
      </c>
      <c r="H232" s="1853"/>
      <c r="I232" s="1217" t="s">
        <v>3453</v>
      </c>
      <c r="J232" s="1853"/>
      <c r="K232" s="10">
        <v>3500</v>
      </c>
      <c r="M232" s="1239"/>
      <c r="N232" s="1239">
        <v>22100</v>
      </c>
      <c r="O232" s="1239"/>
      <c r="P232" s="1239">
        <f t="shared" si="1"/>
        <v>10400</v>
      </c>
      <c r="Q232" s="1357">
        <f t="shared" si="2"/>
        <v>0.28888888888888886</v>
      </c>
      <c r="S232" s="1217" t="s">
        <v>27</v>
      </c>
      <c r="U232" s="1885" t="s">
        <v>8155</v>
      </c>
      <c r="V232" s="1562"/>
    </row>
    <row r="233" spans="1:22" ht="13.8" hidden="1">
      <c r="A233" s="1884">
        <v>44734</v>
      </c>
      <c r="B233" s="1217" t="s">
        <v>3473</v>
      </c>
      <c r="C233" s="1217"/>
      <c r="D233" s="1217" t="s">
        <v>3570</v>
      </c>
      <c r="E233" s="1217" t="s">
        <v>55</v>
      </c>
      <c r="F233" s="666" t="s">
        <v>3512</v>
      </c>
      <c r="G233" s="1219">
        <v>11000</v>
      </c>
      <c r="H233" s="1853"/>
      <c r="I233" s="1217" t="s">
        <v>3453</v>
      </c>
      <c r="J233" s="1853"/>
      <c r="K233" s="10" t="e">
        <f t="shared" ref="K233:K235" ca="1" si="52">_xludf.IFS(C233="成田机场",3000,C233="羽田机场",1200,D233="NearMe",1000)</f>
        <v>#NAME?</v>
      </c>
      <c r="M233" s="1239"/>
      <c r="N233" s="1239">
        <v>5300</v>
      </c>
      <c r="O233" s="1239"/>
      <c r="P233" s="1239" t="e">
        <f t="shared" ca="1" si="1"/>
        <v>#NAME?</v>
      </c>
      <c r="Q233" s="1357" t="e">
        <f t="shared" ca="1" si="2"/>
        <v>#NAME?</v>
      </c>
      <c r="S233" s="1217" t="s">
        <v>3572</v>
      </c>
      <c r="U233" s="1885" t="s">
        <v>8156</v>
      </c>
      <c r="V233" s="1562"/>
    </row>
    <row r="234" spans="1:22" ht="13.8" hidden="1">
      <c r="A234" s="1884">
        <v>44734</v>
      </c>
      <c r="B234" s="1217" t="s">
        <v>3473</v>
      </c>
      <c r="C234" s="1217"/>
      <c r="D234" s="1217" t="s">
        <v>3570</v>
      </c>
      <c r="E234" s="1217" t="s">
        <v>86</v>
      </c>
      <c r="F234" s="666" t="s">
        <v>3547</v>
      </c>
      <c r="G234" s="1219">
        <v>8500</v>
      </c>
      <c r="H234" s="1853"/>
      <c r="I234" s="1217" t="s">
        <v>3453</v>
      </c>
      <c r="J234" s="1853"/>
      <c r="K234" s="10" t="e">
        <f t="shared" ca="1" si="52"/>
        <v>#NAME?</v>
      </c>
      <c r="M234" s="1239"/>
      <c r="N234" s="1239">
        <v>4300</v>
      </c>
      <c r="O234" s="1239"/>
      <c r="P234" s="1239" t="e">
        <f t="shared" ca="1" si="1"/>
        <v>#NAME?</v>
      </c>
      <c r="Q234" s="1357" t="e">
        <f t="shared" ca="1" si="2"/>
        <v>#NAME?</v>
      </c>
      <c r="S234" s="1217" t="s">
        <v>3572</v>
      </c>
      <c r="U234" s="1885" t="s">
        <v>8157</v>
      </c>
      <c r="V234" s="1562"/>
    </row>
    <row r="235" spans="1:22" ht="13.8" hidden="1">
      <c r="A235" s="1884">
        <v>44734</v>
      </c>
      <c r="B235" s="1217" t="s">
        <v>3473</v>
      </c>
      <c r="C235" s="1217"/>
      <c r="D235" s="1217" t="s">
        <v>3570</v>
      </c>
      <c r="E235" s="1217" t="s">
        <v>52</v>
      </c>
      <c r="F235" s="666" t="s">
        <v>3505</v>
      </c>
      <c r="G235" s="1219">
        <v>8500</v>
      </c>
      <c r="H235" s="1853"/>
      <c r="I235" s="1217" t="s">
        <v>3453</v>
      </c>
      <c r="J235" s="1853"/>
      <c r="K235" s="10" t="e">
        <f t="shared" ca="1" si="52"/>
        <v>#NAME?</v>
      </c>
      <c r="M235" s="1239"/>
      <c r="N235" s="1239">
        <v>4000</v>
      </c>
      <c r="O235" s="1239"/>
      <c r="P235" s="1239" t="e">
        <f t="shared" ca="1" si="1"/>
        <v>#NAME?</v>
      </c>
      <c r="Q235" s="1357" t="e">
        <f t="shared" ca="1" si="2"/>
        <v>#NAME?</v>
      </c>
      <c r="S235" s="1217" t="s">
        <v>3572</v>
      </c>
      <c r="U235" s="1885" t="s">
        <v>8158</v>
      </c>
      <c r="V235" s="1562"/>
    </row>
    <row r="236" spans="1:22" ht="13.8" hidden="1">
      <c r="A236" s="1886">
        <v>44734</v>
      </c>
      <c r="B236" s="1246" t="s">
        <v>3473</v>
      </c>
      <c r="C236" s="1246"/>
      <c r="D236" s="1246" t="s">
        <v>3807</v>
      </c>
      <c r="E236" s="1246" t="s">
        <v>86</v>
      </c>
      <c r="F236" s="1345" t="s">
        <v>3547</v>
      </c>
      <c r="G236" s="1248">
        <v>15000</v>
      </c>
      <c r="H236" s="1983"/>
      <c r="I236" s="1246" t="s">
        <v>3453</v>
      </c>
      <c r="J236" s="1345">
        <v>1500</v>
      </c>
      <c r="K236" s="1260">
        <v>3000</v>
      </c>
      <c r="L236" s="1260">
        <v>4000</v>
      </c>
      <c r="M236" s="1256"/>
      <c r="N236" s="1256">
        <v>4000</v>
      </c>
      <c r="O236" s="1256"/>
      <c r="P236" s="1256">
        <f t="shared" si="1"/>
        <v>2500</v>
      </c>
      <c r="Q236" s="1364">
        <f t="shared" si="2"/>
        <v>0.16666666666666666</v>
      </c>
      <c r="R236" s="1260"/>
      <c r="S236" s="1246" t="s">
        <v>105</v>
      </c>
      <c r="T236" s="1260"/>
      <c r="U236" s="1887" t="s">
        <v>7932</v>
      </c>
      <c r="V236" s="1562"/>
    </row>
    <row r="237" spans="1:22" ht="13.8" hidden="1">
      <c r="A237" s="1877">
        <v>44735</v>
      </c>
      <c r="B237" s="1878" t="s">
        <v>1170</v>
      </c>
      <c r="C237" s="1878" t="s">
        <v>3446</v>
      </c>
      <c r="D237" s="1878" t="s">
        <v>4367</v>
      </c>
      <c r="E237" s="1878" t="s">
        <v>27</v>
      </c>
      <c r="F237" s="1851" t="s">
        <v>3501</v>
      </c>
      <c r="G237" s="1879">
        <v>10000</v>
      </c>
      <c r="H237" s="1980"/>
      <c r="I237" s="1878" t="s">
        <v>3453</v>
      </c>
      <c r="J237" s="1980"/>
      <c r="K237" s="1227" t="e">
        <f t="shared" ref="K237:K240" ca="1" si="53">_xludf.IFS(C237="成田机场",3000,C237="羽田机场",1200,D237="NearMe",1000)</f>
        <v>#NAME?</v>
      </c>
      <c r="L237" s="1227" t="e">
        <f ca="1">_xludf.IFS(C237="成田机场",4000,C237="羽田机场",1000)</f>
        <v>#NAME?</v>
      </c>
      <c r="M237" s="1229"/>
      <c r="N237" s="1229">
        <v>4000</v>
      </c>
      <c r="O237" s="1229"/>
      <c r="P237" s="1229" t="e">
        <f t="shared" ca="1" si="1"/>
        <v>#NAME?</v>
      </c>
      <c r="Q237" s="1882" t="e">
        <f t="shared" ca="1" si="2"/>
        <v>#NAME?</v>
      </c>
      <c r="R237" s="1227"/>
      <c r="S237" s="1878" t="s">
        <v>27</v>
      </c>
      <c r="T237" s="1227"/>
      <c r="U237" s="1883" t="s">
        <v>8159</v>
      </c>
      <c r="V237" s="1562"/>
    </row>
    <row r="238" spans="1:22" ht="13.8" hidden="1">
      <c r="A238" s="1884">
        <v>44735</v>
      </c>
      <c r="B238" s="1217" t="s">
        <v>3473</v>
      </c>
      <c r="C238" s="1217"/>
      <c r="D238" s="1217" t="s">
        <v>3570</v>
      </c>
      <c r="E238" s="1217" t="s">
        <v>55</v>
      </c>
      <c r="F238" s="666" t="s">
        <v>3512</v>
      </c>
      <c r="G238" s="1219">
        <v>11000</v>
      </c>
      <c r="H238" s="1853"/>
      <c r="I238" s="1217" t="s">
        <v>3453</v>
      </c>
      <c r="J238" s="1853"/>
      <c r="K238" s="10" t="e">
        <f t="shared" ca="1" si="53"/>
        <v>#NAME?</v>
      </c>
      <c r="M238" s="1239"/>
      <c r="N238" s="1239">
        <v>5300</v>
      </c>
      <c r="O238" s="1239"/>
      <c r="P238" s="1239" t="e">
        <f t="shared" ca="1" si="1"/>
        <v>#NAME?</v>
      </c>
      <c r="Q238" s="1357" t="e">
        <f t="shared" ca="1" si="2"/>
        <v>#NAME?</v>
      </c>
      <c r="S238" s="1217" t="s">
        <v>3572</v>
      </c>
      <c r="U238" s="1885" t="s">
        <v>8160</v>
      </c>
      <c r="V238" s="1562"/>
    </row>
    <row r="239" spans="1:22" ht="13.8" hidden="1">
      <c r="A239" s="1884">
        <v>44735</v>
      </c>
      <c r="B239" s="1217" t="s">
        <v>3473</v>
      </c>
      <c r="C239" s="1217"/>
      <c r="D239" s="1217" t="s">
        <v>3570</v>
      </c>
      <c r="E239" s="1217" t="s">
        <v>86</v>
      </c>
      <c r="F239" s="666" t="s">
        <v>3547</v>
      </c>
      <c r="G239" s="1219">
        <v>8500</v>
      </c>
      <c r="H239" s="1853"/>
      <c r="I239" s="1217" t="s">
        <v>3453</v>
      </c>
      <c r="J239" s="1853"/>
      <c r="K239" s="10" t="e">
        <f t="shared" ca="1" si="53"/>
        <v>#NAME?</v>
      </c>
      <c r="M239" s="1239"/>
      <c r="N239" s="1239">
        <v>4300</v>
      </c>
      <c r="O239" s="1239"/>
      <c r="P239" s="1239" t="e">
        <f t="shared" ca="1" si="1"/>
        <v>#NAME?</v>
      </c>
      <c r="Q239" s="1357" t="e">
        <f t="shared" ca="1" si="2"/>
        <v>#NAME?</v>
      </c>
      <c r="S239" s="1217" t="s">
        <v>3572</v>
      </c>
      <c r="U239" s="1885" t="s">
        <v>8161</v>
      </c>
      <c r="V239" s="1562"/>
    </row>
    <row r="240" spans="1:22" ht="13.8" hidden="1">
      <c r="A240" s="1884">
        <v>44735</v>
      </c>
      <c r="B240" s="1217" t="s">
        <v>3473</v>
      </c>
      <c r="C240" s="1217"/>
      <c r="D240" s="1217" t="s">
        <v>3570</v>
      </c>
      <c r="E240" s="1217" t="s">
        <v>52</v>
      </c>
      <c r="F240" s="666" t="s">
        <v>3505</v>
      </c>
      <c r="G240" s="1219">
        <v>8500</v>
      </c>
      <c r="H240" s="1853"/>
      <c r="I240" s="1217" t="s">
        <v>3453</v>
      </c>
      <c r="J240" s="1853"/>
      <c r="K240" s="10" t="e">
        <f t="shared" ca="1" si="53"/>
        <v>#NAME?</v>
      </c>
      <c r="M240" s="1239"/>
      <c r="N240" s="1239">
        <v>5000</v>
      </c>
      <c r="O240" s="1239"/>
      <c r="P240" s="1239" t="e">
        <f t="shared" ca="1" si="1"/>
        <v>#NAME?</v>
      </c>
      <c r="Q240" s="1357" t="e">
        <f t="shared" ca="1" si="2"/>
        <v>#NAME?</v>
      </c>
      <c r="S240" s="1217" t="s">
        <v>3572</v>
      </c>
      <c r="U240" s="1885" t="s">
        <v>8162</v>
      </c>
      <c r="V240" s="1562"/>
    </row>
    <row r="241" spans="1:22" ht="13.8" hidden="1">
      <c r="A241" s="1884">
        <v>44735</v>
      </c>
      <c r="B241" s="1217" t="s">
        <v>1906</v>
      </c>
      <c r="C241" s="1217"/>
      <c r="D241" s="1217" t="s">
        <v>4367</v>
      </c>
      <c r="E241" s="1217" t="s">
        <v>3497</v>
      </c>
      <c r="F241" s="666" t="s">
        <v>3498</v>
      </c>
      <c r="G241" s="1219">
        <v>104000</v>
      </c>
      <c r="H241" s="1853"/>
      <c r="I241" s="1217" t="s">
        <v>3453</v>
      </c>
      <c r="J241" s="1853"/>
      <c r="M241" s="1239"/>
      <c r="N241" s="1239"/>
      <c r="O241" s="1239">
        <v>90000</v>
      </c>
      <c r="P241" s="1239">
        <f>G241-J241-K241-L241-M241-N241-O241</f>
        <v>14000</v>
      </c>
      <c r="Q241" s="1357">
        <f t="shared" si="2"/>
        <v>0.13461538461538461</v>
      </c>
      <c r="S241" s="1217" t="s">
        <v>108</v>
      </c>
      <c r="U241" s="1885" t="s">
        <v>8163</v>
      </c>
      <c r="V241" s="1562"/>
    </row>
    <row r="242" spans="1:22" ht="13.8" hidden="1">
      <c r="A242" s="1884">
        <v>44735</v>
      </c>
      <c r="B242" s="1217" t="s">
        <v>1906</v>
      </c>
      <c r="C242" s="1217"/>
      <c r="D242" s="1217" t="s">
        <v>3919</v>
      </c>
      <c r="E242" s="1217" t="s">
        <v>49</v>
      </c>
      <c r="F242" s="666" t="s">
        <v>3486</v>
      </c>
      <c r="G242" s="1219">
        <v>26400</v>
      </c>
      <c r="H242" s="1853"/>
      <c r="I242" s="1217" t="s">
        <v>3453</v>
      </c>
      <c r="J242" s="1853"/>
      <c r="K242" s="10">
        <v>2500</v>
      </c>
      <c r="M242" s="1239">
        <f>(G242-K242-L242)*0.7</f>
        <v>16730</v>
      </c>
      <c r="N242" s="1239"/>
      <c r="O242" s="1239"/>
      <c r="P242" s="1239">
        <f t="shared" ref="P242:P264" si="54">G242-J242-K242-L242-M242-N242</f>
        <v>7170</v>
      </c>
      <c r="Q242" s="1357">
        <f t="shared" si="2"/>
        <v>0.27159090909090911</v>
      </c>
      <c r="S242" s="1217" t="s">
        <v>27</v>
      </c>
      <c r="U242" s="1885" t="s">
        <v>8164</v>
      </c>
      <c r="V242" s="1562"/>
    </row>
    <row r="243" spans="1:22" ht="13.8">
      <c r="A243" s="1884">
        <v>44735</v>
      </c>
      <c r="B243" s="1217" t="s">
        <v>570</v>
      </c>
      <c r="C243" s="1217" t="s">
        <v>3446</v>
      </c>
      <c r="D243" s="1217" t="s">
        <v>3521</v>
      </c>
      <c r="E243" s="1217" t="s">
        <v>86</v>
      </c>
      <c r="F243" s="666" t="s">
        <v>3547</v>
      </c>
      <c r="G243" s="1219">
        <v>10000</v>
      </c>
      <c r="H243" s="1853"/>
      <c r="I243" s="1217" t="s">
        <v>3453</v>
      </c>
      <c r="J243" s="1853"/>
      <c r="K243" s="10" t="e">
        <f ca="1">_xludf.IFS(C243="成田机场",3000,C243="羽田机场",1200,D243="NearMe",1000)</f>
        <v>#NAME?</v>
      </c>
      <c r="L243" s="10" t="e">
        <f ca="1">_xludf.IFS(C243="成田机场",4000,C243="羽田机场",1000)</f>
        <v>#NAME?</v>
      </c>
      <c r="M243" s="1239"/>
      <c r="N243" s="1239">
        <v>3000</v>
      </c>
      <c r="O243" s="1239"/>
      <c r="P243" s="1239" t="e">
        <f t="shared" ca="1" si="54"/>
        <v>#NAME?</v>
      </c>
      <c r="Q243" s="1357" t="e">
        <f t="shared" ca="1" si="2"/>
        <v>#NAME?</v>
      </c>
      <c r="S243" s="1217" t="s">
        <v>107</v>
      </c>
      <c r="U243" s="1885" t="s">
        <v>8165</v>
      </c>
      <c r="V243" s="1562"/>
    </row>
    <row r="244" spans="1:22" ht="13.8" hidden="1">
      <c r="A244" s="1884">
        <v>44735</v>
      </c>
      <c r="B244" s="1217" t="s">
        <v>1906</v>
      </c>
      <c r="C244" s="1217"/>
      <c r="D244" s="1217" t="s">
        <v>3919</v>
      </c>
      <c r="E244" s="1217" t="s">
        <v>3523</v>
      </c>
      <c r="F244" s="666" t="s">
        <v>3515</v>
      </c>
      <c r="G244" s="1219">
        <v>36000</v>
      </c>
      <c r="H244" s="1853"/>
      <c r="I244" s="1217" t="s">
        <v>3453</v>
      </c>
      <c r="J244" s="1853"/>
      <c r="K244" s="10">
        <v>3500</v>
      </c>
      <c r="M244" s="1239">
        <f>(G244-K244-L244)*0.7</f>
        <v>22750</v>
      </c>
      <c r="N244" s="1239"/>
      <c r="O244" s="1239"/>
      <c r="P244" s="1239">
        <f t="shared" si="54"/>
        <v>9750</v>
      </c>
      <c r="Q244" s="1357">
        <f t="shared" si="2"/>
        <v>0.27083333333333331</v>
      </c>
      <c r="S244" s="1217" t="s">
        <v>27</v>
      </c>
      <c r="U244" s="1885" t="s">
        <v>8166</v>
      </c>
      <c r="V244" s="1562"/>
    </row>
    <row r="245" spans="1:22" ht="13.8" hidden="1">
      <c r="A245" s="1884">
        <v>44735</v>
      </c>
      <c r="B245" s="1217" t="s">
        <v>1906</v>
      </c>
      <c r="C245" s="1217"/>
      <c r="D245" s="1217" t="s">
        <v>3919</v>
      </c>
      <c r="E245" s="1217" t="s">
        <v>2979</v>
      </c>
      <c r="F245" s="666" t="s">
        <v>3501</v>
      </c>
      <c r="G245" s="1219">
        <v>36000</v>
      </c>
      <c r="H245" s="1853"/>
      <c r="I245" s="1217" t="s">
        <v>3453</v>
      </c>
      <c r="J245" s="1853"/>
      <c r="K245" s="10">
        <v>3500</v>
      </c>
      <c r="M245" s="1239"/>
      <c r="N245" s="1239">
        <v>22100</v>
      </c>
      <c r="O245" s="1239"/>
      <c r="P245" s="1239">
        <f t="shared" si="54"/>
        <v>10400</v>
      </c>
      <c r="Q245" s="1357">
        <f t="shared" si="2"/>
        <v>0.28888888888888886</v>
      </c>
      <c r="S245" s="1217" t="s">
        <v>27</v>
      </c>
      <c r="U245" s="1885" t="s">
        <v>8167</v>
      </c>
      <c r="V245" s="1562"/>
    </row>
    <row r="246" spans="1:22" ht="13.8" hidden="1">
      <c r="A246" s="1884">
        <v>44735</v>
      </c>
      <c r="B246" s="1217" t="s">
        <v>3473</v>
      </c>
      <c r="C246" s="1217"/>
      <c r="D246" s="1217" t="s">
        <v>3570</v>
      </c>
      <c r="E246" s="1217" t="s">
        <v>55</v>
      </c>
      <c r="F246" s="666" t="s">
        <v>3512</v>
      </c>
      <c r="G246" s="1219">
        <v>11000</v>
      </c>
      <c r="H246" s="1853"/>
      <c r="I246" s="1217" t="s">
        <v>3453</v>
      </c>
      <c r="J246" s="1853"/>
      <c r="K246" s="10" t="e">
        <f t="shared" ref="K246:K248" ca="1" si="55">_xludf.IFS(C246="成田机场",3000,C246="羽田机场",1200,D246="NearMe",1000)</f>
        <v>#NAME?</v>
      </c>
      <c r="M246" s="1239"/>
      <c r="N246" s="1239">
        <v>5300</v>
      </c>
      <c r="O246" s="1239"/>
      <c r="P246" s="1239" t="e">
        <f t="shared" ca="1" si="54"/>
        <v>#NAME?</v>
      </c>
      <c r="Q246" s="1357" t="e">
        <f t="shared" ca="1" si="2"/>
        <v>#NAME?</v>
      </c>
      <c r="S246" s="1217" t="s">
        <v>3572</v>
      </c>
      <c r="U246" s="1885" t="s">
        <v>8168</v>
      </c>
      <c r="V246" s="1562"/>
    </row>
    <row r="247" spans="1:22" ht="13.8" hidden="1">
      <c r="A247" s="1884">
        <v>44735</v>
      </c>
      <c r="B247" s="1217" t="s">
        <v>3473</v>
      </c>
      <c r="C247" s="1217"/>
      <c r="D247" s="1217" t="s">
        <v>3570</v>
      </c>
      <c r="E247" s="1217" t="s">
        <v>86</v>
      </c>
      <c r="F247" s="666" t="s">
        <v>3547</v>
      </c>
      <c r="G247" s="1219">
        <v>8500</v>
      </c>
      <c r="H247" s="1853"/>
      <c r="I247" s="1217" t="s">
        <v>3453</v>
      </c>
      <c r="J247" s="1853"/>
      <c r="K247" s="10" t="e">
        <f t="shared" ca="1" si="55"/>
        <v>#NAME?</v>
      </c>
      <c r="M247" s="1239"/>
      <c r="N247" s="1239">
        <v>4300</v>
      </c>
      <c r="O247" s="1239"/>
      <c r="P247" s="1239" t="e">
        <f t="shared" ca="1" si="54"/>
        <v>#NAME?</v>
      </c>
      <c r="Q247" s="1357" t="e">
        <f t="shared" ca="1" si="2"/>
        <v>#NAME?</v>
      </c>
      <c r="S247" s="1217" t="s">
        <v>3572</v>
      </c>
      <c r="U247" s="1885" t="s">
        <v>8169</v>
      </c>
      <c r="V247" s="1562"/>
    </row>
    <row r="248" spans="1:22" ht="13.8" hidden="1">
      <c r="A248" s="1886">
        <v>44735</v>
      </c>
      <c r="B248" s="1246" t="s">
        <v>3473</v>
      </c>
      <c r="C248" s="1246"/>
      <c r="D248" s="1246" t="s">
        <v>3570</v>
      </c>
      <c r="E248" s="1246" t="s">
        <v>52</v>
      </c>
      <c r="F248" s="1345" t="s">
        <v>3505</v>
      </c>
      <c r="G248" s="1248">
        <v>8500</v>
      </c>
      <c r="H248" s="1983"/>
      <c r="I248" s="1246" t="s">
        <v>3453</v>
      </c>
      <c r="J248" s="1983"/>
      <c r="K248" s="1260" t="e">
        <f t="shared" ca="1" si="55"/>
        <v>#NAME?</v>
      </c>
      <c r="L248" s="1260"/>
      <c r="M248" s="1256"/>
      <c r="N248" s="1256">
        <v>5000</v>
      </c>
      <c r="O248" s="1256"/>
      <c r="P248" s="1256" t="e">
        <f t="shared" ca="1" si="54"/>
        <v>#NAME?</v>
      </c>
      <c r="Q248" s="1364" t="e">
        <f t="shared" ca="1" si="2"/>
        <v>#NAME?</v>
      </c>
      <c r="R248" s="1260"/>
      <c r="S248" s="1246" t="s">
        <v>3572</v>
      </c>
      <c r="T248" s="1260"/>
      <c r="U248" s="1887" t="s">
        <v>8170</v>
      </c>
      <c r="V248" s="1562"/>
    </row>
    <row r="249" spans="1:22" ht="13.8" hidden="1">
      <c r="A249" s="1877">
        <v>44736</v>
      </c>
      <c r="B249" s="1878" t="s">
        <v>1906</v>
      </c>
      <c r="C249" s="1878"/>
      <c r="D249" s="1878" t="s">
        <v>3919</v>
      </c>
      <c r="E249" s="1878" t="s">
        <v>40</v>
      </c>
      <c r="F249" s="1851" t="s">
        <v>3449</v>
      </c>
      <c r="G249" s="1879">
        <v>40800</v>
      </c>
      <c r="H249" s="1980"/>
      <c r="I249" s="1878" t="s">
        <v>3453</v>
      </c>
      <c r="J249" s="1980"/>
      <c r="K249" s="1227">
        <v>3500</v>
      </c>
      <c r="L249" s="1227"/>
      <c r="M249" s="1229">
        <f>(G249-K249-L249)*0.7</f>
        <v>26110</v>
      </c>
      <c r="N249" s="1229"/>
      <c r="O249" s="1229"/>
      <c r="P249" s="1229">
        <f t="shared" si="54"/>
        <v>11190</v>
      </c>
      <c r="Q249" s="1882">
        <f t="shared" si="2"/>
        <v>0.27426470588235297</v>
      </c>
      <c r="R249" s="1227"/>
      <c r="S249" s="1878" t="s">
        <v>27</v>
      </c>
      <c r="T249" s="1227"/>
      <c r="U249" s="1883" t="s">
        <v>8171</v>
      </c>
      <c r="V249" s="1562"/>
    </row>
    <row r="250" spans="1:22" ht="13.8" hidden="1">
      <c r="A250" s="1884">
        <v>44736</v>
      </c>
      <c r="B250" s="1217" t="s">
        <v>3473</v>
      </c>
      <c r="C250" s="1217"/>
      <c r="D250" s="1217" t="s">
        <v>3570</v>
      </c>
      <c r="E250" s="1217" t="s">
        <v>55</v>
      </c>
      <c r="F250" s="666" t="s">
        <v>3512</v>
      </c>
      <c r="G250" s="1219">
        <v>11000</v>
      </c>
      <c r="H250" s="1853"/>
      <c r="I250" s="1217" t="s">
        <v>3453</v>
      </c>
      <c r="J250" s="1853"/>
      <c r="K250" s="10" t="e">
        <f t="shared" ref="K250:K254" ca="1" si="56">_xludf.IFS(C250="成田机场",3000,C250="羽田机场",1200,D250="NearMe",1000)</f>
        <v>#NAME?</v>
      </c>
      <c r="M250" s="1239"/>
      <c r="N250" s="1239">
        <v>5300</v>
      </c>
      <c r="O250" s="1239"/>
      <c r="P250" s="1239" t="e">
        <f t="shared" ca="1" si="54"/>
        <v>#NAME?</v>
      </c>
      <c r="Q250" s="1357" t="e">
        <f t="shared" ca="1" si="2"/>
        <v>#NAME?</v>
      </c>
      <c r="S250" s="1217" t="s">
        <v>3572</v>
      </c>
      <c r="U250" s="1885" t="s">
        <v>8172</v>
      </c>
      <c r="V250" s="1562"/>
    </row>
    <row r="251" spans="1:22" ht="13.8" hidden="1">
      <c r="A251" s="1884">
        <v>44736</v>
      </c>
      <c r="B251" s="1217" t="s">
        <v>3473</v>
      </c>
      <c r="C251" s="1217"/>
      <c r="D251" s="1217" t="s">
        <v>3570</v>
      </c>
      <c r="E251" s="1217" t="s">
        <v>86</v>
      </c>
      <c r="F251" s="666" t="s">
        <v>3547</v>
      </c>
      <c r="G251" s="1219">
        <v>8500</v>
      </c>
      <c r="H251" s="1853"/>
      <c r="I251" s="1217" t="s">
        <v>3453</v>
      </c>
      <c r="J251" s="1853"/>
      <c r="K251" s="10" t="e">
        <f t="shared" ca="1" si="56"/>
        <v>#NAME?</v>
      </c>
      <c r="M251" s="1239"/>
      <c r="N251" s="1239">
        <v>4300</v>
      </c>
      <c r="O251" s="1239"/>
      <c r="P251" s="1239" t="e">
        <f t="shared" ca="1" si="54"/>
        <v>#NAME?</v>
      </c>
      <c r="Q251" s="1357" t="e">
        <f t="shared" ca="1" si="2"/>
        <v>#NAME?</v>
      </c>
      <c r="S251" s="1217" t="s">
        <v>3572</v>
      </c>
      <c r="U251" s="1885" t="s">
        <v>8173</v>
      </c>
      <c r="V251" s="1562"/>
    </row>
    <row r="252" spans="1:22" ht="13.8" hidden="1">
      <c r="A252" s="1884">
        <v>44736</v>
      </c>
      <c r="B252" s="1217" t="s">
        <v>3473</v>
      </c>
      <c r="C252" s="1217"/>
      <c r="D252" s="1217" t="s">
        <v>3570</v>
      </c>
      <c r="E252" s="1217" t="s">
        <v>52</v>
      </c>
      <c r="F252" s="666" t="s">
        <v>3505</v>
      </c>
      <c r="G252" s="1219">
        <v>8500</v>
      </c>
      <c r="H252" s="666"/>
      <c r="I252" s="1217" t="s">
        <v>3453</v>
      </c>
      <c r="J252" s="1982"/>
      <c r="K252" s="10" t="e">
        <f t="shared" ca="1" si="56"/>
        <v>#NAME?</v>
      </c>
      <c r="M252" s="1239"/>
      <c r="N252" s="1239">
        <v>5000</v>
      </c>
      <c r="O252" s="1239"/>
      <c r="P252" s="1239" t="e">
        <f t="shared" ca="1" si="54"/>
        <v>#NAME?</v>
      </c>
      <c r="Q252" s="1357" t="e">
        <f t="shared" ca="1" si="2"/>
        <v>#NAME?</v>
      </c>
      <c r="S252" s="1217" t="s">
        <v>3572</v>
      </c>
      <c r="U252" s="1885" t="s">
        <v>8174</v>
      </c>
      <c r="V252" s="1562"/>
    </row>
    <row r="253" spans="1:22" ht="13.8">
      <c r="A253" s="1884">
        <v>44736</v>
      </c>
      <c r="B253" s="1217" t="s">
        <v>1170</v>
      </c>
      <c r="C253" s="1217" t="s">
        <v>3456</v>
      </c>
      <c r="D253" s="1217" t="s">
        <v>3521</v>
      </c>
      <c r="E253" s="1217" t="s">
        <v>55</v>
      </c>
      <c r="F253" s="666" t="s">
        <v>3512</v>
      </c>
      <c r="G253" s="1219">
        <v>15000</v>
      </c>
      <c r="H253" s="1853"/>
      <c r="I253" s="1217" t="s">
        <v>3453</v>
      </c>
      <c r="J253" s="1853"/>
      <c r="K253" s="10" t="e">
        <f t="shared" ca="1" si="56"/>
        <v>#NAME?</v>
      </c>
      <c r="L253" s="10" t="e">
        <f t="shared" ref="L253:L254" ca="1" si="57">_xludf.IFS(C253="成田机场",4000,C253="羽田机场",1000)</f>
        <v>#NAME?</v>
      </c>
      <c r="M253" s="1239" t="e">
        <f t="shared" ref="M253:M254" ca="1" si="58">(15000-K253-L253)*0.7</f>
        <v>#NAME?</v>
      </c>
      <c r="N253" s="1239"/>
      <c r="O253" s="1239"/>
      <c r="P253" s="1239" t="e">
        <f t="shared" ca="1" si="54"/>
        <v>#NAME?</v>
      </c>
      <c r="Q253" s="1357" t="e">
        <f t="shared" ca="1" si="2"/>
        <v>#NAME?</v>
      </c>
      <c r="S253" s="1217" t="s">
        <v>107</v>
      </c>
      <c r="U253" s="1885" t="s">
        <v>8175</v>
      </c>
      <c r="V253" s="1562"/>
    </row>
    <row r="254" spans="1:22" ht="13.8">
      <c r="A254" s="1884">
        <v>44736</v>
      </c>
      <c r="B254" s="1217" t="s">
        <v>1170</v>
      </c>
      <c r="C254" s="1217" t="s">
        <v>3456</v>
      </c>
      <c r="D254" s="1217" t="s">
        <v>3521</v>
      </c>
      <c r="E254" s="1217" t="s">
        <v>86</v>
      </c>
      <c r="F254" s="666" t="s">
        <v>3547</v>
      </c>
      <c r="G254" s="1219">
        <v>15000</v>
      </c>
      <c r="H254" s="1853"/>
      <c r="I254" s="1217" t="s">
        <v>3453</v>
      </c>
      <c r="J254" s="1853"/>
      <c r="K254" s="10" t="e">
        <f t="shared" ca="1" si="56"/>
        <v>#NAME?</v>
      </c>
      <c r="L254" s="10" t="e">
        <f t="shared" ca="1" si="57"/>
        <v>#NAME?</v>
      </c>
      <c r="M254" s="1239" t="e">
        <f t="shared" ca="1" si="58"/>
        <v>#NAME?</v>
      </c>
      <c r="N254" s="1239"/>
      <c r="O254" s="1239"/>
      <c r="P254" s="1239" t="e">
        <f t="shared" ca="1" si="54"/>
        <v>#NAME?</v>
      </c>
      <c r="Q254" s="1357" t="e">
        <f t="shared" ca="1" si="2"/>
        <v>#NAME?</v>
      </c>
      <c r="S254" s="1217" t="s">
        <v>107</v>
      </c>
      <c r="U254" s="1885" t="s">
        <v>8176</v>
      </c>
      <c r="V254" s="1562"/>
    </row>
    <row r="255" spans="1:22" ht="13.8" hidden="1">
      <c r="A255" s="1884">
        <v>44736</v>
      </c>
      <c r="B255" s="1217" t="s">
        <v>1906</v>
      </c>
      <c r="C255" s="1217"/>
      <c r="D255" s="1217" t="s">
        <v>3919</v>
      </c>
      <c r="E255" s="1217" t="s">
        <v>3910</v>
      </c>
      <c r="F255" s="666" t="s">
        <v>3486</v>
      </c>
      <c r="G255" s="1219">
        <v>21600</v>
      </c>
      <c r="H255" s="1853"/>
      <c r="I255" s="1217" t="s">
        <v>3453</v>
      </c>
      <c r="J255" s="1853"/>
      <c r="K255" s="10">
        <v>2500</v>
      </c>
      <c r="M255" s="1239"/>
      <c r="N255" s="1239">
        <v>13000</v>
      </c>
      <c r="O255" s="1239"/>
      <c r="P255" s="1239">
        <f t="shared" si="54"/>
        <v>6100</v>
      </c>
      <c r="Q255" s="1357">
        <f t="shared" si="2"/>
        <v>0.28240740740740738</v>
      </c>
      <c r="S255" s="1217" t="s">
        <v>27</v>
      </c>
      <c r="U255" s="1885" t="s">
        <v>8177</v>
      </c>
      <c r="V255" s="1562"/>
    </row>
    <row r="256" spans="1:22" ht="13.8" hidden="1">
      <c r="A256" s="1884">
        <v>44736</v>
      </c>
      <c r="B256" s="1217" t="s">
        <v>1906</v>
      </c>
      <c r="C256" s="1217"/>
      <c r="D256" s="1217" t="s">
        <v>2598</v>
      </c>
      <c r="E256" s="1217" t="s">
        <v>60</v>
      </c>
      <c r="F256" s="666" t="s">
        <v>3498</v>
      </c>
      <c r="G256" s="1219">
        <v>25000</v>
      </c>
      <c r="H256" s="1853"/>
      <c r="I256" s="1217" t="s">
        <v>3453</v>
      </c>
      <c r="J256" s="1853"/>
      <c r="M256" s="1239"/>
      <c r="N256" s="1239">
        <v>15000</v>
      </c>
      <c r="O256" s="1239"/>
      <c r="P256" s="1239">
        <f t="shared" si="54"/>
        <v>10000</v>
      </c>
      <c r="Q256" s="1357">
        <f t="shared" si="2"/>
        <v>0.4</v>
      </c>
      <c r="S256" s="1217" t="s">
        <v>108</v>
      </c>
      <c r="U256" s="1885" t="s">
        <v>8178</v>
      </c>
      <c r="V256" s="1562"/>
    </row>
    <row r="257" spans="1:22" ht="13.8" hidden="1">
      <c r="A257" s="1884">
        <v>44736</v>
      </c>
      <c r="B257" s="1217" t="s">
        <v>1906</v>
      </c>
      <c r="C257" s="1217"/>
      <c r="D257" s="1217" t="s">
        <v>3919</v>
      </c>
      <c r="E257" s="1217" t="s">
        <v>45</v>
      </c>
      <c r="F257" s="666" t="s">
        <v>3629</v>
      </c>
      <c r="G257" s="1219">
        <v>36000</v>
      </c>
      <c r="H257" s="1853"/>
      <c r="I257" s="1217" t="s">
        <v>3453</v>
      </c>
      <c r="J257" s="1853"/>
      <c r="K257" s="10">
        <v>3500</v>
      </c>
      <c r="M257" s="1239"/>
      <c r="N257" s="1239">
        <v>22100</v>
      </c>
      <c r="O257" s="1239"/>
      <c r="P257" s="1239">
        <f t="shared" si="54"/>
        <v>10400</v>
      </c>
      <c r="Q257" s="1357">
        <f t="shared" si="2"/>
        <v>0.28888888888888886</v>
      </c>
      <c r="S257" s="1217" t="s">
        <v>27</v>
      </c>
      <c r="U257" s="1885" t="s">
        <v>8179</v>
      </c>
      <c r="V257" s="1562"/>
    </row>
    <row r="258" spans="1:22" ht="13.8" hidden="1">
      <c r="A258" s="1884">
        <v>44736</v>
      </c>
      <c r="B258" s="1217" t="s">
        <v>3473</v>
      </c>
      <c r="C258" s="1217"/>
      <c r="D258" s="1217" t="s">
        <v>3570</v>
      </c>
      <c r="E258" s="1217" t="s">
        <v>55</v>
      </c>
      <c r="F258" s="666" t="s">
        <v>3512</v>
      </c>
      <c r="G258" s="1219">
        <v>11000</v>
      </c>
      <c r="H258" s="1853"/>
      <c r="I258" s="1217" t="s">
        <v>3453</v>
      </c>
      <c r="J258" s="1853"/>
      <c r="K258" s="10" t="e">
        <f t="shared" ref="K258:K260" ca="1" si="59">_xludf.IFS(C258="成田机场",3000,C258="羽田机场",1200,D258="NearMe",1000)</f>
        <v>#NAME?</v>
      </c>
      <c r="M258" s="1239"/>
      <c r="N258" s="1239">
        <v>5300</v>
      </c>
      <c r="O258" s="1239"/>
      <c r="P258" s="1239" t="e">
        <f t="shared" ca="1" si="54"/>
        <v>#NAME?</v>
      </c>
      <c r="Q258" s="1357" t="e">
        <f t="shared" ref="Q258:Q338" ca="1" si="60">P258/G258</f>
        <v>#NAME?</v>
      </c>
      <c r="S258" s="1217" t="s">
        <v>3572</v>
      </c>
      <c r="U258" s="1885" t="s">
        <v>8180</v>
      </c>
      <c r="V258" s="1562"/>
    </row>
    <row r="259" spans="1:22" ht="13.8" hidden="1">
      <c r="A259" s="1884">
        <v>44736</v>
      </c>
      <c r="B259" s="1217" t="s">
        <v>3473</v>
      </c>
      <c r="C259" s="1217"/>
      <c r="D259" s="1217" t="s">
        <v>3570</v>
      </c>
      <c r="E259" s="1217" t="s">
        <v>86</v>
      </c>
      <c r="F259" s="666" t="s">
        <v>3547</v>
      </c>
      <c r="G259" s="1219">
        <v>8500</v>
      </c>
      <c r="H259" s="1853"/>
      <c r="I259" s="1217" t="s">
        <v>3453</v>
      </c>
      <c r="J259" s="1853"/>
      <c r="K259" s="10" t="e">
        <f t="shared" ca="1" si="59"/>
        <v>#NAME?</v>
      </c>
      <c r="M259" s="1239"/>
      <c r="N259" s="1239">
        <v>4300</v>
      </c>
      <c r="O259" s="1239"/>
      <c r="P259" s="1239" t="e">
        <f t="shared" ca="1" si="54"/>
        <v>#NAME?</v>
      </c>
      <c r="Q259" s="1357" t="e">
        <f t="shared" ca="1" si="60"/>
        <v>#NAME?</v>
      </c>
      <c r="S259" s="1217" t="s">
        <v>3572</v>
      </c>
      <c r="U259" s="1885" t="s">
        <v>8181</v>
      </c>
      <c r="V259" s="1562"/>
    </row>
    <row r="260" spans="1:22" ht="13.8" hidden="1">
      <c r="A260" s="1884">
        <v>44736</v>
      </c>
      <c r="B260" s="1217" t="s">
        <v>3473</v>
      </c>
      <c r="C260" s="1217"/>
      <c r="D260" s="1217" t="s">
        <v>3570</v>
      </c>
      <c r="E260" s="1217" t="s">
        <v>52</v>
      </c>
      <c r="F260" s="666" t="s">
        <v>3505</v>
      </c>
      <c r="G260" s="1219">
        <v>8500</v>
      </c>
      <c r="H260" s="1853"/>
      <c r="I260" s="1217" t="s">
        <v>3453</v>
      </c>
      <c r="J260" s="1984"/>
      <c r="K260" s="10" t="e">
        <f t="shared" ca="1" si="59"/>
        <v>#NAME?</v>
      </c>
      <c r="M260" s="1239"/>
      <c r="N260" s="1239">
        <v>5000</v>
      </c>
      <c r="O260" s="1239"/>
      <c r="P260" s="1239" t="e">
        <f t="shared" ca="1" si="54"/>
        <v>#NAME?</v>
      </c>
      <c r="Q260" s="1357" t="e">
        <f t="shared" ca="1" si="60"/>
        <v>#NAME?</v>
      </c>
      <c r="S260" s="1217" t="s">
        <v>3572</v>
      </c>
      <c r="U260" s="1885" t="s">
        <v>8182</v>
      </c>
      <c r="V260" s="1562"/>
    </row>
    <row r="261" spans="1:22" ht="13.8" hidden="1">
      <c r="A261" s="1884">
        <v>44736</v>
      </c>
      <c r="B261" s="1217" t="s">
        <v>1906</v>
      </c>
      <c r="C261" s="1217"/>
      <c r="D261" s="1217" t="s">
        <v>3919</v>
      </c>
      <c r="E261" s="1217" t="s">
        <v>2979</v>
      </c>
      <c r="F261" s="666" t="s">
        <v>3501</v>
      </c>
      <c r="G261" s="1219">
        <v>36000</v>
      </c>
      <c r="H261" s="1853"/>
      <c r="I261" s="1217" t="s">
        <v>3453</v>
      </c>
      <c r="J261" s="1853"/>
      <c r="K261" s="10">
        <v>3500</v>
      </c>
      <c r="M261" s="1239"/>
      <c r="N261" s="1239">
        <v>22100</v>
      </c>
      <c r="O261" s="1239"/>
      <c r="P261" s="1239">
        <f t="shared" si="54"/>
        <v>10400</v>
      </c>
      <c r="Q261" s="1357">
        <f t="shared" si="60"/>
        <v>0.28888888888888886</v>
      </c>
      <c r="S261" s="1217" t="s">
        <v>27</v>
      </c>
      <c r="U261" s="1885" t="s">
        <v>8183</v>
      </c>
      <c r="V261" s="1562"/>
    </row>
    <row r="262" spans="1:22" ht="13.8" hidden="1">
      <c r="A262" s="1886">
        <v>44736</v>
      </c>
      <c r="B262" s="1246" t="s">
        <v>570</v>
      </c>
      <c r="C262" s="1246" t="s">
        <v>3446</v>
      </c>
      <c r="D262" s="1246" t="s">
        <v>3481</v>
      </c>
      <c r="E262" s="1246" t="s">
        <v>27</v>
      </c>
      <c r="F262" s="1345" t="s">
        <v>3477</v>
      </c>
      <c r="G262" s="1248">
        <v>9900</v>
      </c>
      <c r="H262" s="1983"/>
      <c r="I262" s="1246" t="s">
        <v>3453</v>
      </c>
      <c r="J262" s="1983"/>
      <c r="K262" s="1260" t="e">
        <f t="shared" ref="K262:K263" ca="1" si="61">_xludf.IFS(C262="成田机场",3000,C262="羽田机场",1200,D262="NearMe",1000)</f>
        <v>#NAME?</v>
      </c>
      <c r="L262" s="1260" t="e">
        <f t="shared" ref="L262:L263" ca="1" si="62">_xludf.IFS(C262="成田机场",4000,C262="羽田机场",1000)</f>
        <v>#NAME?</v>
      </c>
      <c r="M262" s="1256"/>
      <c r="N262" s="1256">
        <v>3000</v>
      </c>
      <c r="O262" s="1256"/>
      <c r="P262" s="1256" t="e">
        <f t="shared" ca="1" si="54"/>
        <v>#NAME?</v>
      </c>
      <c r="Q262" s="1364" t="e">
        <f t="shared" ca="1" si="60"/>
        <v>#NAME?</v>
      </c>
      <c r="R262" s="1260"/>
      <c r="S262" s="1246" t="s">
        <v>27</v>
      </c>
      <c r="T262" s="1260"/>
      <c r="U262" s="1887" t="s">
        <v>8184</v>
      </c>
      <c r="V262" s="1562"/>
    </row>
    <row r="263" spans="1:22" ht="13.8" hidden="1">
      <c r="A263" s="1877">
        <v>44737</v>
      </c>
      <c r="B263" s="1878" t="s">
        <v>1170</v>
      </c>
      <c r="C263" s="1878" t="s">
        <v>3446</v>
      </c>
      <c r="D263" s="1878" t="s">
        <v>1371</v>
      </c>
      <c r="E263" s="1878" t="s">
        <v>110</v>
      </c>
      <c r="F263" s="1851" t="s">
        <v>3477</v>
      </c>
      <c r="G263" s="1879">
        <v>10060</v>
      </c>
      <c r="H263" s="1980"/>
      <c r="I263" s="1989" t="s">
        <v>3450</v>
      </c>
      <c r="J263" s="1980"/>
      <c r="K263" s="1227" t="e">
        <f t="shared" ca="1" si="61"/>
        <v>#NAME?</v>
      </c>
      <c r="L263" s="1227" t="e">
        <f t="shared" ca="1" si="62"/>
        <v>#NAME?</v>
      </c>
      <c r="M263" s="1229"/>
      <c r="N263" s="1229">
        <v>4000</v>
      </c>
      <c r="O263" s="1229"/>
      <c r="P263" s="1229" t="e">
        <f t="shared" ca="1" si="54"/>
        <v>#NAME?</v>
      </c>
      <c r="Q263" s="1882" t="e">
        <f t="shared" ca="1" si="60"/>
        <v>#NAME?</v>
      </c>
      <c r="R263" s="1227"/>
      <c r="S263" s="1878" t="s">
        <v>1540</v>
      </c>
      <c r="T263" s="1227"/>
      <c r="U263" s="1878" t="s">
        <v>8185</v>
      </c>
      <c r="V263" s="1868"/>
    </row>
    <row r="264" spans="1:22" ht="13.8" hidden="1">
      <c r="A264" s="1884">
        <v>44737</v>
      </c>
      <c r="B264" s="1217" t="s">
        <v>1906</v>
      </c>
      <c r="C264" s="1217"/>
      <c r="D264" s="1217" t="s">
        <v>3919</v>
      </c>
      <c r="E264" s="1217" t="s">
        <v>49</v>
      </c>
      <c r="F264" s="666" t="s">
        <v>3486</v>
      </c>
      <c r="G264" s="1219">
        <v>40800</v>
      </c>
      <c r="H264" s="1853"/>
      <c r="I264" s="1217" t="s">
        <v>3453</v>
      </c>
      <c r="J264" s="1853"/>
      <c r="K264" s="10">
        <v>3500</v>
      </c>
      <c r="M264" s="1239">
        <f>(G264-K264-L264)*0.7</f>
        <v>26110</v>
      </c>
      <c r="N264" s="1239"/>
      <c r="O264" s="1239"/>
      <c r="P264" s="1239">
        <f t="shared" si="54"/>
        <v>11190</v>
      </c>
      <c r="Q264" s="1357">
        <f t="shared" si="60"/>
        <v>0.27426470588235297</v>
      </c>
      <c r="S264" s="1217" t="s">
        <v>27</v>
      </c>
      <c r="U264" s="1217" t="s">
        <v>8186</v>
      </c>
      <c r="V264" s="1869"/>
    </row>
    <row r="265" spans="1:22" ht="13.8" hidden="1">
      <c r="A265" s="1884">
        <v>44737</v>
      </c>
      <c r="B265" s="1217" t="s">
        <v>1906</v>
      </c>
      <c r="C265" s="1217"/>
      <c r="D265" s="1217" t="s">
        <v>3532</v>
      </c>
      <c r="E265" s="1217" t="s">
        <v>3497</v>
      </c>
      <c r="F265" s="666" t="s">
        <v>3498</v>
      </c>
      <c r="G265" s="1219">
        <v>45000</v>
      </c>
      <c r="H265" s="1853"/>
      <c r="I265" s="1217" t="s">
        <v>3453</v>
      </c>
      <c r="J265" s="1853"/>
      <c r="M265" s="1239"/>
      <c r="N265" s="1239"/>
      <c r="O265" s="1239">
        <v>40000</v>
      </c>
      <c r="P265" s="1239">
        <f>G265-J265-K265-L265-M265-N265-O265</f>
        <v>5000</v>
      </c>
      <c r="Q265" s="1357">
        <f t="shared" si="60"/>
        <v>0.1111111111111111</v>
      </c>
      <c r="S265" s="1217" t="s">
        <v>108</v>
      </c>
      <c r="U265" s="1217" t="s">
        <v>8187</v>
      </c>
      <c r="V265" s="1869"/>
    </row>
    <row r="266" spans="1:22" ht="13.8" hidden="1">
      <c r="A266" s="1884">
        <v>44737</v>
      </c>
      <c r="B266" s="1217" t="s">
        <v>1906</v>
      </c>
      <c r="C266" s="1217"/>
      <c r="D266" s="1217" t="s">
        <v>3919</v>
      </c>
      <c r="E266" s="1217" t="s">
        <v>98</v>
      </c>
      <c r="F266" s="666" t="s">
        <v>3629</v>
      </c>
      <c r="G266" s="1219">
        <v>21600</v>
      </c>
      <c r="H266" s="1853"/>
      <c r="I266" s="1217" t="s">
        <v>3453</v>
      </c>
      <c r="J266" s="1853"/>
      <c r="K266" s="10">
        <v>2500</v>
      </c>
      <c r="M266" s="1239"/>
      <c r="N266" s="1239">
        <v>13000</v>
      </c>
      <c r="O266" s="1239"/>
      <c r="P266" s="1239">
        <f t="shared" ref="P266:P337" si="63">G266-J266-K266-L266-M266-N266</f>
        <v>6100</v>
      </c>
      <c r="Q266" s="1357">
        <f t="shared" si="60"/>
        <v>0.28240740740740738</v>
      </c>
      <c r="S266" s="1217" t="s">
        <v>27</v>
      </c>
      <c r="U266" s="1217" t="s">
        <v>8188</v>
      </c>
      <c r="V266" s="1869"/>
    </row>
    <row r="267" spans="1:22" ht="13.8" hidden="1">
      <c r="A267" s="1884">
        <v>44737</v>
      </c>
      <c r="B267" s="1217" t="s">
        <v>1906</v>
      </c>
      <c r="C267" s="1217"/>
      <c r="D267" s="1217" t="s">
        <v>3919</v>
      </c>
      <c r="E267" s="1217" t="s">
        <v>40</v>
      </c>
      <c r="F267" s="666" t="s">
        <v>3449</v>
      </c>
      <c r="G267" s="1219">
        <v>36000</v>
      </c>
      <c r="H267" s="1853"/>
      <c r="I267" s="1217" t="s">
        <v>3453</v>
      </c>
      <c r="J267" s="1853"/>
      <c r="K267" s="10">
        <v>3500</v>
      </c>
      <c r="M267" s="1239">
        <f>(G267-K267-L267)*0.7</f>
        <v>22750</v>
      </c>
      <c r="N267" s="1239"/>
      <c r="O267" s="1239"/>
      <c r="P267" s="1239">
        <f t="shared" si="63"/>
        <v>9750</v>
      </c>
      <c r="Q267" s="1357">
        <f t="shared" si="60"/>
        <v>0.27083333333333331</v>
      </c>
      <c r="S267" s="1217" t="s">
        <v>27</v>
      </c>
      <c r="U267" s="1217" t="s">
        <v>8189</v>
      </c>
      <c r="V267" s="1869"/>
    </row>
    <row r="268" spans="1:22" ht="13.8" hidden="1">
      <c r="A268" s="1884">
        <v>44737</v>
      </c>
      <c r="B268" s="1217" t="s">
        <v>1906</v>
      </c>
      <c r="C268" s="1217"/>
      <c r="D268" s="1217" t="s">
        <v>3919</v>
      </c>
      <c r="E268" s="1217" t="s">
        <v>44</v>
      </c>
      <c r="F268" s="666" t="s">
        <v>3501</v>
      </c>
      <c r="G268" s="1219">
        <v>36000</v>
      </c>
      <c r="H268" s="1853"/>
      <c r="I268" s="1217" t="s">
        <v>3453</v>
      </c>
      <c r="J268" s="1853"/>
      <c r="K268" s="10">
        <v>3500</v>
      </c>
      <c r="M268" s="1239"/>
      <c r="N268" s="1239">
        <v>22100</v>
      </c>
      <c r="O268" s="1239"/>
      <c r="P268" s="1239">
        <f t="shared" si="63"/>
        <v>10400</v>
      </c>
      <c r="Q268" s="1357">
        <f t="shared" si="60"/>
        <v>0.28888888888888886</v>
      </c>
      <c r="S268" s="1217" t="s">
        <v>27</v>
      </c>
      <c r="U268" s="1217" t="s">
        <v>8190</v>
      </c>
      <c r="V268" s="1869"/>
    </row>
    <row r="269" spans="1:22" ht="13.8">
      <c r="A269" s="1884">
        <v>44737</v>
      </c>
      <c r="B269" s="1217" t="s">
        <v>3473</v>
      </c>
      <c r="C269" s="1217"/>
      <c r="D269" s="1217" t="s">
        <v>3521</v>
      </c>
      <c r="E269" s="1217" t="s">
        <v>86</v>
      </c>
      <c r="F269" s="666" t="s">
        <v>3471</v>
      </c>
      <c r="G269" s="1219">
        <v>10000</v>
      </c>
      <c r="H269" s="1853"/>
      <c r="I269" s="1217" t="s">
        <v>3453</v>
      </c>
      <c r="J269" s="1853"/>
      <c r="K269" s="10">
        <v>2000</v>
      </c>
      <c r="M269" s="1239"/>
      <c r="N269" s="1239">
        <v>4000</v>
      </c>
      <c r="O269" s="1239"/>
      <c r="P269" s="1239">
        <f t="shared" si="63"/>
        <v>4000</v>
      </c>
      <c r="Q269" s="1357">
        <f t="shared" si="60"/>
        <v>0.4</v>
      </c>
      <c r="S269" s="1217" t="s">
        <v>107</v>
      </c>
      <c r="U269" s="1217" t="s">
        <v>7934</v>
      </c>
      <c r="V269" s="1869"/>
    </row>
    <row r="270" spans="1:22" ht="13.8" hidden="1">
      <c r="A270" s="1886">
        <v>44737</v>
      </c>
      <c r="B270" s="1246" t="s">
        <v>570</v>
      </c>
      <c r="C270" s="1246" t="s">
        <v>3446</v>
      </c>
      <c r="D270" s="1246" t="s">
        <v>3579</v>
      </c>
      <c r="E270" s="1246" t="s">
        <v>86</v>
      </c>
      <c r="F270" s="1345" t="s">
        <v>3471</v>
      </c>
      <c r="G270" s="1248">
        <v>15000</v>
      </c>
      <c r="H270" s="1983"/>
      <c r="I270" s="1246" t="s">
        <v>3453</v>
      </c>
      <c r="J270" s="1983"/>
      <c r="K270" s="1260" t="e">
        <f ca="1">_xludf.IFS(C270="成田机场",3000,C270="羽田机场",1200,D270="NearMe",1000)</f>
        <v>#NAME?</v>
      </c>
      <c r="L270" s="1260" t="e">
        <f ca="1">_xludf.IFS(C270="成田机场",4000,C270="羽田机场",1000)</f>
        <v>#NAME?</v>
      </c>
      <c r="M270" s="1256" t="e">
        <f ca="1">(15000-K270-L270)*0.7</f>
        <v>#NAME?</v>
      </c>
      <c r="N270" s="1256"/>
      <c r="O270" s="1256"/>
      <c r="P270" s="1256" t="e">
        <f t="shared" ca="1" si="63"/>
        <v>#NAME?</v>
      </c>
      <c r="Q270" s="1364" t="e">
        <f t="shared" ca="1" si="60"/>
        <v>#NAME?</v>
      </c>
      <c r="R270" s="1260"/>
      <c r="S270" s="1246" t="s">
        <v>27</v>
      </c>
      <c r="T270" s="1260"/>
      <c r="U270" s="1246" t="s">
        <v>8191</v>
      </c>
      <c r="V270" s="1871"/>
    </row>
    <row r="271" spans="1:22" ht="13.8">
      <c r="A271" s="1450">
        <v>44738</v>
      </c>
      <c r="B271" s="1217" t="s">
        <v>1906</v>
      </c>
      <c r="C271" s="1217"/>
      <c r="D271" s="1217" t="s">
        <v>4912</v>
      </c>
      <c r="E271" s="1217" t="s">
        <v>55</v>
      </c>
      <c r="F271" s="666" t="s">
        <v>3505</v>
      </c>
      <c r="G271" s="1219">
        <v>35000</v>
      </c>
      <c r="H271" s="1853"/>
      <c r="I271" s="1217" t="s">
        <v>3453</v>
      </c>
      <c r="J271" s="1853"/>
      <c r="K271" s="10">
        <v>3000</v>
      </c>
      <c r="M271" s="1239"/>
      <c r="N271" s="1239">
        <v>13000</v>
      </c>
      <c r="O271" s="1239"/>
      <c r="P271" s="1239">
        <f t="shared" si="63"/>
        <v>19000</v>
      </c>
      <c r="Q271" s="1357">
        <f t="shared" si="60"/>
        <v>0.54285714285714282</v>
      </c>
      <c r="S271" s="1217" t="s">
        <v>107</v>
      </c>
      <c r="U271" s="1217" t="s">
        <v>8192</v>
      </c>
      <c r="V271" s="1562"/>
    </row>
    <row r="272" spans="1:22" ht="13.8" hidden="1">
      <c r="A272" s="1450">
        <v>44738</v>
      </c>
      <c r="B272" s="1217" t="s">
        <v>1906</v>
      </c>
      <c r="C272" s="1217"/>
      <c r="D272" s="1217" t="s">
        <v>1371</v>
      </c>
      <c r="E272" s="1217" t="s">
        <v>94</v>
      </c>
      <c r="F272" s="666" t="s">
        <v>3547</v>
      </c>
      <c r="G272" s="1219">
        <v>40000</v>
      </c>
      <c r="H272" s="1853"/>
      <c r="I272" s="1217" t="s">
        <v>3453</v>
      </c>
      <c r="J272" s="1853"/>
      <c r="K272" s="10">
        <v>3000</v>
      </c>
      <c r="L272" s="10">
        <v>4000</v>
      </c>
      <c r="M272" s="1239"/>
      <c r="N272" s="1239">
        <v>13000</v>
      </c>
      <c r="O272" s="1239"/>
      <c r="P272" s="1239">
        <f t="shared" si="63"/>
        <v>20000</v>
      </c>
      <c r="Q272" s="1357">
        <f t="shared" si="60"/>
        <v>0.5</v>
      </c>
      <c r="S272" s="1217" t="s">
        <v>1540</v>
      </c>
      <c r="U272" s="1217" t="s">
        <v>8193</v>
      </c>
      <c r="V272" s="1562"/>
    </row>
    <row r="273" spans="1:22" ht="13.8" hidden="1">
      <c r="A273" s="1450">
        <v>44738</v>
      </c>
      <c r="B273" s="1217" t="s">
        <v>1906</v>
      </c>
      <c r="C273" s="1217"/>
      <c r="D273" s="1217" t="s">
        <v>3919</v>
      </c>
      <c r="E273" s="1217" t="s">
        <v>98</v>
      </c>
      <c r="F273" s="666" t="s">
        <v>3629</v>
      </c>
      <c r="G273" s="1219">
        <v>33600</v>
      </c>
      <c r="H273" s="1853"/>
      <c r="I273" s="1217" t="s">
        <v>3453</v>
      </c>
      <c r="J273" s="1853"/>
      <c r="K273" s="10">
        <v>3500</v>
      </c>
      <c r="M273" s="1239"/>
      <c r="N273" s="1239">
        <v>20800</v>
      </c>
      <c r="O273" s="1239"/>
      <c r="P273" s="1239">
        <f t="shared" si="63"/>
        <v>9300</v>
      </c>
      <c r="Q273" s="1357">
        <f t="shared" si="60"/>
        <v>0.2767857142857143</v>
      </c>
      <c r="S273" s="1217" t="s">
        <v>27</v>
      </c>
      <c r="U273" s="1217" t="s">
        <v>8194</v>
      </c>
      <c r="V273" s="1562"/>
    </row>
    <row r="274" spans="1:22" ht="13.8" hidden="1">
      <c r="A274" s="1450">
        <v>44738</v>
      </c>
      <c r="B274" s="1217" t="s">
        <v>1906</v>
      </c>
      <c r="C274" s="1217"/>
      <c r="D274" s="1217" t="s">
        <v>3919</v>
      </c>
      <c r="E274" s="1217" t="s">
        <v>2979</v>
      </c>
      <c r="F274" s="666" t="s">
        <v>3501</v>
      </c>
      <c r="G274" s="1219">
        <v>33600</v>
      </c>
      <c r="H274" s="1853"/>
      <c r="I274" s="1217" t="s">
        <v>3453</v>
      </c>
      <c r="J274" s="1853"/>
      <c r="K274" s="10">
        <v>3500</v>
      </c>
      <c r="M274" s="1239"/>
      <c r="N274" s="1239">
        <v>20800</v>
      </c>
      <c r="O274" s="1239"/>
      <c r="P274" s="1239">
        <f t="shared" si="63"/>
        <v>9300</v>
      </c>
      <c r="Q274" s="1357">
        <f t="shared" si="60"/>
        <v>0.2767857142857143</v>
      </c>
      <c r="S274" s="1217" t="s">
        <v>27</v>
      </c>
      <c r="U274" s="1217" t="s">
        <v>8195</v>
      </c>
      <c r="V274" s="1562"/>
    </row>
    <row r="275" spans="1:22" ht="13.8" hidden="1">
      <c r="A275" s="1450">
        <v>44738</v>
      </c>
      <c r="B275" s="1217" t="s">
        <v>1170</v>
      </c>
      <c r="C275" s="1217" t="s">
        <v>3456</v>
      </c>
      <c r="D275" s="1217" t="s">
        <v>1090</v>
      </c>
      <c r="E275" s="1217" t="s">
        <v>86</v>
      </c>
      <c r="F275" s="666" t="s">
        <v>3864</v>
      </c>
      <c r="G275" s="1219">
        <v>21000</v>
      </c>
      <c r="H275" s="1853"/>
      <c r="I275" s="1217" t="s">
        <v>3453</v>
      </c>
      <c r="J275" s="1853"/>
      <c r="K275" s="10" t="e">
        <f t="shared" ref="K275:K284" ca="1" si="64">_xludf.IFS(C275="成田机场",3000,C275="羽田机场",1200,D275="NearMe",1000)</f>
        <v>#NAME?</v>
      </c>
      <c r="L275" s="10" t="e">
        <f t="shared" ref="L275:L280" ca="1" si="65">_xludf.IFS(C275="成田机场",4000,C275="羽田机场",1000)</f>
        <v>#NAME?</v>
      </c>
      <c r="M275" s="1239"/>
      <c r="N275" s="1239">
        <v>5000</v>
      </c>
      <c r="O275" s="1239"/>
      <c r="P275" s="1239" t="e">
        <f t="shared" ca="1" si="63"/>
        <v>#NAME?</v>
      </c>
      <c r="Q275" s="1357" t="e">
        <f t="shared" ca="1" si="60"/>
        <v>#NAME?</v>
      </c>
      <c r="S275" s="1217" t="s">
        <v>27</v>
      </c>
      <c r="U275" s="1217" t="s">
        <v>7936</v>
      </c>
      <c r="V275" s="1562"/>
    </row>
    <row r="276" spans="1:22" ht="13.8">
      <c r="A276" s="1450">
        <v>44738</v>
      </c>
      <c r="B276" s="1217" t="s">
        <v>570</v>
      </c>
      <c r="C276" s="1217" t="s">
        <v>3456</v>
      </c>
      <c r="D276" s="1217" t="s">
        <v>3521</v>
      </c>
      <c r="E276" s="1217" t="s">
        <v>86</v>
      </c>
      <c r="F276" s="666" t="s">
        <v>3864</v>
      </c>
      <c r="G276" s="1219">
        <v>15000</v>
      </c>
      <c r="H276" s="1853"/>
      <c r="I276" s="1217" t="s">
        <v>3453</v>
      </c>
      <c r="J276" s="1853"/>
      <c r="K276" s="10" t="e">
        <f t="shared" ca="1" si="64"/>
        <v>#NAME?</v>
      </c>
      <c r="L276" s="10" t="e">
        <f t="shared" ca="1" si="65"/>
        <v>#NAME?</v>
      </c>
      <c r="M276" s="1239"/>
      <c r="N276" s="1239">
        <v>4000</v>
      </c>
      <c r="O276" s="1239"/>
      <c r="P276" s="1239" t="e">
        <f t="shared" ca="1" si="63"/>
        <v>#NAME?</v>
      </c>
      <c r="Q276" s="1357" t="e">
        <f t="shared" ca="1" si="60"/>
        <v>#NAME?</v>
      </c>
      <c r="S276" s="1217" t="s">
        <v>107</v>
      </c>
      <c r="U276" s="1217" t="s">
        <v>8196</v>
      </c>
      <c r="V276" s="1562"/>
    </row>
    <row r="277" spans="1:22" ht="13.8">
      <c r="A277" s="1450">
        <v>44738</v>
      </c>
      <c r="B277" s="1217" t="s">
        <v>1170</v>
      </c>
      <c r="C277" s="1217" t="s">
        <v>3456</v>
      </c>
      <c r="D277" s="1217" t="s">
        <v>3521</v>
      </c>
      <c r="E277" s="1217" t="s">
        <v>60</v>
      </c>
      <c r="F277" s="666" t="s">
        <v>3517</v>
      </c>
      <c r="G277" s="1219">
        <v>15000</v>
      </c>
      <c r="H277" s="1853"/>
      <c r="I277" s="1217" t="s">
        <v>3453</v>
      </c>
      <c r="J277" s="1853"/>
      <c r="K277" s="10" t="e">
        <f t="shared" ca="1" si="64"/>
        <v>#NAME?</v>
      </c>
      <c r="L277" s="10" t="e">
        <f t="shared" ca="1" si="65"/>
        <v>#NAME?</v>
      </c>
      <c r="M277" s="1239" t="e">
        <f ca="1">(15000-K277-L277)*0.7</f>
        <v>#NAME?</v>
      </c>
      <c r="N277" s="1239"/>
      <c r="O277" s="1239"/>
      <c r="P277" s="1239" t="e">
        <f t="shared" ca="1" si="63"/>
        <v>#NAME?</v>
      </c>
      <c r="Q277" s="1357" t="e">
        <f t="shared" ca="1" si="60"/>
        <v>#NAME?</v>
      </c>
      <c r="S277" s="1217" t="s">
        <v>107</v>
      </c>
      <c r="U277" s="1217" t="s">
        <v>8197</v>
      </c>
      <c r="V277" s="1562"/>
    </row>
    <row r="278" spans="1:22" ht="13.8" hidden="1">
      <c r="A278" s="1450">
        <v>44738</v>
      </c>
      <c r="B278" s="1217" t="s">
        <v>570</v>
      </c>
      <c r="C278" s="1217" t="s">
        <v>3446</v>
      </c>
      <c r="D278" s="1217" t="s">
        <v>3579</v>
      </c>
      <c r="E278" s="1217" t="s">
        <v>27</v>
      </c>
      <c r="F278" s="666" t="s">
        <v>3477</v>
      </c>
      <c r="G278" s="1219">
        <v>15000</v>
      </c>
      <c r="H278" s="1853"/>
      <c r="I278" s="1217" t="s">
        <v>3453</v>
      </c>
      <c r="J278" s="1853"/>
      <c r="K278" s="10" t="e">
        <f t="shared" ca="1" si="64"/>
        <v>#NAME?</v>
      </c>
      <c r="L278" s="10" t="e">
        <f t="shared" ca="1" si="65"/>
        <v>#NAME?</v>
      </c>
      <c r="M278" s="1239"/>
      <c r="N278" s="1239">
        <v>4000</v>
      </c>
      <c r="O278" s="1239"/>
      <c r="P278" s="1239" t="e">
        <f t="shared" ca="1" si="63"/>
        <v>#NAME?</v>
      </c>
      <c r="Q278" s="1357" t="e">
        <f t="shared" ca="1" si="60"/>
        <v>#NAME?</v>
      </c>
      <c r="S278" s="1217" t="s">
        <v>27</v>
      </c>
      <c r="U278" s="1217" t="s">
        <v>8198</v>
      </c>
      <c r="V278" s="1562"/>
    </row>
    <row r="279" spans="1:22" ht="13.8" hidden="1">
      <c r="A279" s="1450">
        <v>44738</v>
      </c>
      <c r="B279" s="1217" t="s">
        <v>570</v>
      </c>
      <c r="C279" s="1217" t="s">
        <v>3446</v>
      </c>
      <c r="D279" s="1217" t="s">
        <v>3579</v>
      </c>
      <c r="E279" s="1217" t="s">
        <v>86</v>
      </c>
      <c r="F279" s="666" t="s">
        <v>3471</v>
      </c>
      <c r="G279" s="1219">
        <v>15000</v>
      </c>
      <c r="I279" s="1217" t="s">
        <v>3453</v>
      </c>
      <c r="J279" s="1853"/>
      <c r="K279" s="10" t="e">
        <f t="shared" ca="1" si="64"/>
        <v>#NAME?</v>
      </c>
      <c r="L279" s="10" t="e">
        <f t="shared" ca="1" si="65"/>
        <v>#NAME?</v>
      </c>
      <c r="M279" s="1239"/>
      <c r="N279" s="1239">
        <v>3000</v>
      </c>
      <c r="O279" s="1239"/>
      <c r="P279" s="1239" t="e">
        <f t="shared" ca="1" si="63"/>
        <v>#NAME?</v>
      </c>
      <c r="Q279" s="1357" t="e">
        <f t="shared" ca="1" si="60"/>
        <v>#NAME?</v>
      </c>
      <c r="S279" s="1217" t="s">
        <v>27</v>
      </c>
      <c r="U279" s="1217" t="s">
        <v>8199</v>
      </c>
      <c r="V279" s="1562"/>
    </row>
    <row r="280" spans="1:22" ht="13.8" hidden="1">
      <c r="A280" s="1578">
        <v>44738</v>
      </c>
      <c r="B280" s="1579" t="s">
        <v>570</v>
      </c>
      <c r="C280" s="1579" t="s">
        <v>3446</v>
      </c>
      <c r="D280" s="1579" t="s">
        <v>3532</v>
      </c>
      <c r="E280" s="1579" t="s">
        <v>60</v>
      </c>
      <c r="F280" s="666" t="s">
        <v>3517</v>
      </c>
      <c r="G280" s="1581">
        <v>10000</v>
      </c>
      <c r="I280" s="1579" t="s">
        <v>3453</v>
      </c>
      <c r="J280" s="1853"/>
      <c r="K280" s="10" t="e">
        <f t="shared" ca="1" si="64"/>
        <v>#NAME?</v>
      </c>
      <c r="L280" s="10" t="e">
        <f t="shared" ca="1" si="65"/>
        <v>#NAME?</v>
      </c>
      <c r="M280" s="1239" t="e">
        <f ca="1">(8500-K280-L280)*0.7</f>
        <v>#NAME?</v>
      </c>
      <c r="N280" s="1239"/>
      <c r="O280" s="1239"/>
      <c r="P280" s="1239" t="e">
        <f t="shared" ca="1" si="63"/>
        <v>#NAME?</v>
      </c>
      <c r="Q280" s="1357" t="e">
        <f t="shared" ca="1" si="60"/>
        <v>#NAME?</v>
      </c>
      <c r="S280" s="1579" t="s">
        <v>108</v>
      </c>
      <c r="U280" s="1579" t="s">
        <v>8200</v>
      </c>
      <c r="V280" s="1562"/>
    </row>
    <row r="281" spans="1:22" ht="13.8" hidden="1">
      <c r="A281" s="1877">
        <v>44739</v>
      </c>
      <c r="B281" s="1878" t="s">
        <v>3473</v>
      </c>
      <c r="C281" s="1878"/>
      <c r="D281" s="1878" t="s">
        <v>3570</v>
      </c>
      <c r="E281" s="1878" t="s">
        <v>55</v>
      </c>
      <c r="F281" s="1851" t="s">
        <v>3512</v>
      </c>
      <c r="G281" s="1879">
        <v>11000</v>
      </c>
      <c r="H281" s="1227"/>
      <c r="I281" s="1878" t="s">
        <v>3453</v>
      </c>
      <c r="J281" s="1980"/>
      <c r="K281" s="1227" t="e">
        <f t="shared" ca="1" si="64"/>
        <v>#NAME?</v>
      </c>
      <c r="L281" s="1227"/>
      <c r="M281" s="1229"/>
      <c r="N281" s="1229">
        <v>5300</v>
      </c>
      <c r="O281" s="1229"/>
      <c r="P281" s="1229" t="e">
        <f t="shared" ca="1" si="63"/>
        <v>#NAME?</v>
      </c>
      <c r="Q281" s="1882" t="e">
        <f t="shared" ca="1" si="60"/>
        <v>#NAME?</v>
      </c>
      <c r="R281" s="1227"/>
      <c r="S281" s="1878" t="s">
        <v>3572</v>
      </c>
      <c r="T281" s="1227"/>
      <c r="U281" s="1883" t="s">
        <v>8201</v>
      </c>
      <c r="V281" s="1562"/>
    </row>
    <row r="282" spans="1:22" ht="13.8" hidden="1">
      <c r="A282" s="1884">
        <v>44739</v>
      </c>
      <c r="B282" s="1217" t="s">
        <v>3473</v>
      </c>
      <c r="C282" s="1217"/>
      <c r="D282" s="1217" t="s">
        <v>3570</v>
      </c>
      <c r="E282" s="1217" t="s">
        <v>86</v>
      </c>
      <c r="F282" s="666" t="s">
        <v>3547</v>
      </c>
      <c r="G282" s="1219">
        <v>8500</v>
      </c>
      <c r="I282" s="1217" t="s">
        <v>3453</v>
      </c>
      <c r="J282" s="1853"/>
      <c r="K282" s="10" t="e">
        <f t="shared" ca="1" si="64"/>
        <v>#NAME?</v>
      </c>
      <c r="M282" s="1239"/>
      <c r="N282" s="1239">
        <v>4300</v>
      </c>
      <c r="O282" s="1239"/>
      <c r="P282" s="1239" t="e">
        <f t="shared" ca="1" si="63"/>
        <v>#NAME?</v>
      </c>
      <c r="Q282" s="1357" t="e">
        <f t="shared" ca="1" si="60"/>
        <v>#NAME?</v>
      </c>
      <c r="S282" s="1217" t="s">
        <v>3572</v>
      </c>
      <c r="U282" s="1885" t="s">
        <v>8202</v>
      </c>
      <c r="V282" s="1562"/>
    </row>
    <row r="283" spans="1:22" ht="13.8" hidden="1">
      <c r="A283" s="1884">
        <v>44739</v>
      </c>
      <c r="B283" s="1217" t="s">
        <v>3473</v>
      </c>
      <c r="C283" s="1217"/>
      <c r="D283" s="1217" t="s">
        <v>3570</v>
      </c>
      <c r="E283" s="1217" t="s">
        <v>52</v>
      </c>
      <c r="F283" s="666" t="s">
        <v>3505</v>
      </c>
      <c r="G283" s="1219">
        <v>8500</v>
      </c>
      <c r="I283" s="1217" t="s">
        <v>3453</v>
      </c>
      <c r="J283" s="1853"/>
      <c r="K283" s="10" t="e">
        <f t="shared" ca="1" si="64"/>
        <v>#NAME?</v>
      </c>
      <c r="M283" s="1239"/>
      <c r="N283" s="1239">
        <v>5000</v>
      </c>
      <c r="O283" s="1239"/>
      <c r="P283" s="1239" t="e">
        <f t="shared" ca="1" si="63"/>
        <v>#NAME?</v>
      </c>
      <c r="Q283" s="1357" t="e">
        <f t="shared" ca="1" si="60"/>
        <v>#NAME?</v>
      </c>
      <c r="S283" s="1217" t="s">
        <v>3572</v>
      </c>
      <c r="U283" s="1885" t="s">
        <v>8203</v>
      </c>
      <c r="V283" s="1562"/>
    </row>
    <row r="284" spans="1:22" ht="13.2">
      <c r="A284" s="1884">
        <v>44739</v>
      </c>
      <c r="B284" s="1217" t="s">
        <v>1170</v>
      </c>
      <c r="C284" s="1217" t="s">
        <v>3456</v>
      </c>
      <c r="D284" s="1217" t="s">
        <v>3447</v>
      </c>
      <c r="E284" s="1217" t="s">
        <v>60</v>
      </c>
      <c r="F284" s="666" t="s">
        <v>3517</v>
      </c>
      <c r="G284" s="1219">
        <v>32193</v>
      </c>
      <c r="I284" s="1985" t="s">
        <v>3450</v>
      </c>
      <c r="J284" s="666">
        <v>10600</v>
      </c>
      <c r="K284" s="10" t="e">
        <f t="shared" ca="1" si="64"/>
        <v>#NAME?</v>
      </c>
      <c r="L284" s="10" t="e">
        <f ca="1">_xludf.IFS(C284="成田机场",4000,C284="羽田机场",1000)</f>
        <v>#NAME?</v>
      </c>
      <c r="M284" s="1239" t="e">
        <f ca="1">(15000-K284-L284)*0.7</f>
        <v>#NAME?</v>
      </c>
      <c r="N284" s="1239"/>
      <c r="O284" s="1239"/>
      <c r="P284" s="1239" t="e">
        <f t="shared" ca="1" si="63"/>
        <v>#NAME?</v>
      </c>
      <c r="Q284" s="1357" t="e">
        <f t="shared" ca="1" si="60"/>
        <v>#NAME?</v>
      </c>
      <c r="S284" s="1217" t="s">
        <v>107</v>
      </c>
      <c r="U284" s="1885" t="s">
        <v>8204</v>
      </c>
      <c r="V284" s="1562"/>
    </row>
    <row r="285" spans="1:22" ht="13.8" hidden="1">
      <c r="A285" s="1884">
        <v>44739</v>
      </c>
      <c r="B285" s="1217" t="s">
        <v>1906</v>
      </c>
      <c r="C285" s="1217"/>
      <c r="D285" s="1217" t="s">
        <v>3919</v>
      </c>
      <c r="E285" s="1217" t="s">
        <v>49</v>
      </c>
      <c r="F285" s="666" t="s">
        <v>3486</v>
      </c>
      <c r="G285" s="1219">
        <v>26400</v>
      </c>
      <c r="I285" s="1217" t="s">
        <v>3453</v>
      </c>
      <c r="J285" s="1853"/>
      <c r="K285" s="10">
        <v>2500</v>
      </c>
      <c r="M285" s="1239">
        <f>(G285-K285-L285)*0.7</f>
        <v>16730</v>
      </c>
      <c r="N285" s="1239"/>
      <c r="O285" s="1239"/>
      <c r="P285" s="1239">
        <f t="shared" si="63"/>
        <v>7170</v>
      </c>
      <c r="Q285" s="1357">
        <f t="shared" si="60"/>
        <v>0.27159090909090911</v>
      </c>
      <c r="S285" s="1217" t="s">
        <v>27</v>
      </c>
      <c r="U285" s="1885" t="s">
        <v>8205</v>
      </c>
      <c r="V285" s="1562"/>
    </row>
    <row r="286" spans="1:22" ht="13.8" hidden="1">
      <c r="A286" s="1884">
        <v>44739</v>
      </c>
      <c r="B286" s="1217" t="s">
        <v>1906</v>
      </c>
      <c r="C286" s="1217"/>
      <c r="D286" s="1217" t="s">
        <v>3919</v>
      </c>
      <c r="E286" s="1217" t="s">
        <v>2979</v>
      </c>
      <c r="F286" s="666" t="s">
        <v>3501</v>
      </c>
      <c r="G286" s="1219">
        <v>36000</v>
      </c>
      <c r="I286" s="1217" t="s">
        <v>3453</v>
      </c>
      <c r="J286" s="1853"/>
      <c r="K286" s="10">
        <v>3500</v>
      </c>
      <c r="M286" s="1239"/>
      <c r="N286" s="1239">
        <v>22100</v>
      </c>
      <c r="O286" s="1239"/>
      <c r="P286" s="1239">
        <f t="shared" si="63"/>
        <v>10400</v>
      </c>
      <c r="Q286" s="1357">
        <f t="shared" si="60"/>
        <v>0.28888888888888886</v>
      </c>
      <c r="S286" s="1217" t="s">
        <v>27</v>
      </c>
      <c r="U286" s="1885" t="s">
        <v>8206</v>
      </c>
      <c r="V286" s="1562"/>
    </row>
    <row r="287" spans="1:22" ht="13.8" hidden="1">
      <c r="A287" s="1884">
        <v>44739</v>
      </c>
      <c r="B287" s="1217" t="s">
        <v>1906</v>
      </c>
      <c r="C287" s="1217"/>
      <c r="D287" s="1217" t="s">
        <v>3919</v>
      </c>
      <c r="E287" s="1217" t="s">
        <v>40</v>
      </c>
      <c r="F287" s="666" t="s">
        <v>3449</v>
      </c>
      <c r="G287" s="1219">
        <v>36000</v>
      </c>
      <c r="I287" s="1217" t="s">
        <v>3453</v>
      </c>
      <c r="J287" s="1853"/>
      <c r="K287" s="10">
        <v>3500</v>
      </c>
      <c r="M287" s="1239">
        <f>(G287-K287-L287)*0.7</f>
        <v>22750</v>
      </c>
      <c r="N287" s="1239"/>
      <c r="O287" s="1239"/>
      <c r="P287" s="1239">
        <f t="shared" si="63"/>
        <v>9750</v>
      </c>
      <c r="Q287" s="1357">
        <f t="shared" si="60"/>
        <v>0.27083333333333331</v>
      </c>
      <c r="S287" s="1217" t="s">
        <v>27</v>
      </c>
      <c r="U287" s="1885" t="s">
        <v>8207</v>
      </c>
      <c r="V287" s="1562"/>
    </row>
    <row r="288" spans="1:22" ht="13.8" hidden="1">
      <c r="A288" s="1884">
        <v>44739</v>
      </c>
      <c r="B288" s="1217" t="s">
        <v>3473</v>
      </c>
      <c r="C288" s="1217"/>
      <c r="D288" s="1217" t="s">
        <v>3570</v>
      </c>
      <c r="E288" s="1217" t="s">
        <v>55</v>
      </c>
      <c r="F288" s="666" t="s">
        <v>3512</v>
      </c>
      <c r="G288" s="1219">
        <v>11000</v>
      </c>
      <c r="I288" s="1217" t="s">
        <v>3453</v>
      </c>
      <c r="J288" s="1853"/>
      <c r="K288" s="10" t="e">
        <f t="shared" ref="K288:K293" ca="1" si="66">_xludf.IFS(C288="成田机场",3000,C288="羽田机场",1200,D288="NearMe",1000)</f>
        <v>#NAME?</v>
      </c>
      <c r="M288" s="1239"/>
      <c r="N288" s="1239">
        <v>5300</v>
      </c>
      <c r="O288" s="1239"/>
      <c r="P288" s="1239" t="e">
        <f t="shared" ca="1" si="63"/>
        <v>#NAME?</v>
      </c>
      <c r="Q288" s="1357" t="e">
        <f t="shared" ca="1" si="60"/>
        <v>#NAME?</v>
      </c>
      <c r="S288" s="1217" t="s">
        <v>3572</v>
      </c>
      <c r="U288" s="1885" t="s">
        <v>8208</v>
      </c>
      <c r="V288" s="1562"/>
    </row>
    <row r="289" spans="1:22" ht="13.8" hidden="1">
      <c r="A289" s="1884">
        <v>44739</v>
      </c>
      <c r="B289" s="1217" t="s">
        <v>3473</v>
      </c>
      <c r="C289" s="1217"/>
      <c r="D289" s="1217" t="s">
        <v>3570</v>
      </c>
      <c r="E289" s="1217" t="s">
        <v>86</v>
      </c>
      <c r="F289" s="666" t="s">
        <v>3547</v>
      </c>
      <c r="G289" s="1219">
        <v>8500</v>
      </c>
      <c r="I289" s="1217" t="s">
        <v>3453</v>
      </c>
      <c r="J289" s="1984"/>
      <c r="K289" s="10" t="e">
        <f t="shared" ca="1" si="66"/>
        <v>#NAME?</v>
      </c>
      <c r="M289" s="1239"/>
      <c r="N289" s="1239">
        <v>4300</v>
      </c>
      <c r="O289" s="1239"/>
      <c r="P289" s="1239" t="e">
        <f t="shared" ca="1" si="63"/>
        <v>#NAME?</v>
      </c>
      <c r="Q289" s="1357" t="e">
        <f t="shared" ca="1" si="60"/>
        <v>#NAME?</v>
      </c>
      <c r="S289" s="1217" t="s">
        <v>3572</v>
      </c>
      <c r="U289" s="1885" t="s">
        <v>8209</v>
      </c>
      <c r="V289" s="1562"/>
    </row>
    <row r="290" spans="1:22" ht="13.8" hidden="1">
      <c r="A290" s="1886">
        <v>44739</v>
      </c>
      <c r="B290" s="1246" t="s">
        <v>3473</v>
      </c>
      <c r="C290" s="1246"/>
      <c r="D290" s="1246" t="s">
        <v>3570</v>
      </c>
      <c r="E290" s="1246" t="s">
        <v>52</v>
      </c>
      <c r="F290" s="1345" t="s">
        <v>3505</v>
      </c>
      <c r="G290" s="1248">
        <v>8500</v>
      </c>
      <c r="H290" s="1260"/>
      <c r="I290" s="1246" t="s">
        <v>3453</v>
      </c>
      <c r="J290" s="1983"/>
      <c r="K290" s="1260" t="e">
        <f t="shared" ca="1" si="66"/>
        <v>#NAME?</v>
      </c>
      <c r="L290" s="1260"/>
      <c r="M290" s="1256"/>
      <c r="N290" s="1256">
        <v>5000</v>
      </c>
      <c r="O290" s="1256"/>
      <c r="P290" s="1256" t="e">
        <f t="shared" ca="1" si="63"/>
        <v>#NAME?</v>
      </c>
      <c r="Q290" s="1364" t="e">
        <f t="shared" ca="1" si="60"/>
        <v>#NAME?</v>
      </c>
      <c r="R290" s="1260"/>
      <c r="S290" s="1246" t="s">
        <v>3572</v>
      </c>
      <c r="T290" s="1260"/>
      <c r="U290" s="1887" t="s">
        <v>8210</v>
      </c>
      <c r="V290" s="1562"/>
    </row>
    <row r="291" spans="1:22" ht="13.8" hidden="1">
      <c r="A291" s="1877">
        <v>44740</v>
      </c>
      <c r="B291" s="1878" t="s">
        <v>3473</v>
      </c>
      <c r="C291" s="1878"/>
      <c r="D291" s="1878" t="s">
        <v>3570</v>
      </c>
      <c r="E291" s="1878" t="s">
        <v>55</v>
      </c>
      <c r="F291" s="1851" t="s">
        <v>3512</v>
      </c>
      <c r="G291" s="1879">
        <v>11000</v>
      </c>
      <c r="H291" s="1227"/>
      <c r="I291" s="1878" t="s">
        <v>3453</v>
      </c>
      <c r="J291" s="1980"/>
      <c r="K291" s="1227" t="e">
        <f t="shared" ca="1" si="66"/>
        <v>#NAME?</v>
      </c>
      <c r="L291" s="1227"/>
      <c r="M291" s="1229"/>
      <c r="N291" s="1229">
        <v>5300</v>
      </c>
      <c r="O291" s="1229"/>
      <c r="P291" s="1229" t="e">
        <f t="shared" ca="1" si="63"/>
        <v>#NAME?</v>
      </c>
      <c r="Q291" s="1882" t="e">
        <f t="shared" ca="1" si="60"/>
        <v>#NAME?</v>
      </c>
      <c r="R291" s="1227"/>
      <c r="S291" s="1878" t="s">
        <v>3572</v>
      </c>
      <c r="T291" s="1227"/>
      <c r="U291" s="1883" t="s">
        <v>8211</v>
      </c>
      <c r="V291" s="1562"/>
    </row>
    <row r="292" spans="1:22" ht="13.8" hidden="1">
      <c r="A292" s="1884">
        <v>44740</v>
      </c>
      <c r="B292" s="1217" t="s">
        <v>3473</v>
      </c>
      <c r="C292" s="1217"/>
      <c r="D292" s="1217" t="s">
        <v>3570</v>
      </c>
      <c r="E292" s="1217" t="s">
        <v>86</v>
      </c>
      <c r="F292" s="666" t="s">
        <v>3547</v>
      </c>
      <c r="G292" s="1219">
        <v>8500</v>
      </c>
      <c r="I292" s="1217" t="s">
        <v>3453</v>
      </c>
      <c r="J292" s="1853"/>
      <c r="K292" s="10" t="e">
        <f t="shared" ca="1" si="66"/>
        <v>#NAME?</v>
      </c>
      <c r="M292" s="1239"/>
      <c r="N292" s="1239">
        <v>4300</v>
      </c>
      <c r="O292" s="1239"/>
      <c r="P292" s="1239" t="e">
        <f t="shared" ca="1" si="63"/>
        <v>#NAME?</v>
      </c>
      <c r="Q292" s="1357" t="e">
        <f t="shared" ca="1" si="60"/>
        <v>#NAME?</v>
      </c>
      <c r="S292" s="1217" t="s">
        <v>3572</v>
      </c>
      <c r="U292" s="1885" t="s">
        <v>8212</v>
      </c>
      <c r="V292" s="1562"/>
    </row>
    <row r="293" spans="1:22" ht="13.8" hidden="1">
      <c r="A293" s="1884">
        <v>44740</v>
      </c>
      <c r="B293" s="1217" t="s">
        <v>3473</v>
      </c>
      <c r="C293" s="1217"/>
      <c r="D293" s="1217" t="s">
        <v>3570</v>
      </c>
      <c r="E293" s="1217" t="s">
        <v>52</v>
      </c>
      <c r="F293" s="666" t="s">
        <v>3505</v>
      </c>
      <c r="G293" s="1219">
        <v>8500</v>
      </c>
      <c r="I293" s="1217" t="s">
        <v>3453</v>
      </c>
      <c r="J293" s="1853"/>
      <c r="K293" s="10" t="e">
        <f t="shared" ca="1" si="66"/>
        <v>#NAME?</v>
      </c>
      <c r="M293" s="1239"/>
      <c r="N293" s="1239">
        <v>5000</v>
      </c>
      <c r="O293" s="1239"/>
      <c r="P293" s="1239" t="e">
        <f t="shared" ca="1" si="63"/>
        <v>#NAME?</v>
      </c>
      <c r="Q293" s="1357" t="e">
        <f t="shared" ca="1" si="60"/>
        <v>#NAME?</v>
      </c>
      <c r="S293" s="1217" t="s">
        <v>3572</v>
      </c>
      <c r="U293" s="1885" t="s">
        <v>8213</v>
      </c>
      <c r="V293" s="1562"/>
    </row>
    <row r="294" spans="1:22" ht="13.8">
      <c r="A294" s="1884">
        <v>44740</v>
      </c>
      <c r="B294" s="1217" t="s">
        <v>3473</v>
      </c>
      <c r="C294" s="1217"/>
      <c r="D294" s="1217" t="s">
        <v>6511</v>
      </c>
      <c r="E294" s="1217" t="s">
        <v>86</v>
      </c>
      <c r="F294" s="666" t="s">
        <v>3547</v>
      </c>
      <c r="G294" s="1219">
        <v>18000</v>
      </c>
      <c r="I294" s="1217" t="s">
        <v>3453</v>
      </c>
      <c r="J294" s="1853"/>
      <c r="K294" s="10">
        <v>2000</v>
      </c>
      <c r="L294" s="10">
        <v>1300</v>
      </c>
      <c r="M294" s="1239"/>
      <c r="N294" s="1239">
        <v>3000</v>
      </c>
      <c r="O294" s="1239"/>
      <c r="P294" s="1239">
        <f t="shared" si="63"/>
        <v>11700</v>
      </c>
      <c r="Q294" s="1357">
        <f t="shared" si="60"/>
        <v>0.65</v>
      </c>
      <c r="S294" s="1217" t="s">
        <v>107</v>
      </c>
      <c r="U294" s="1885" t="s">
        <v>8214</v>
      </c>
      <c r="V294" s="1562"/>
    </row>
    <row r="295" spans="1:22" ht="13.8" hidden="1">
      <c r="A295" s="1884">
        <v>44740</v>
      </c>
      <c r="B295" s="1217" t="s">
        <v>1906</v>
      </c>
      <c r="C295" s="1217"/>
      <c r="D295" s="1217" t="s">
        <v>3919</v>
      </c>
      <c r="E295" s="1217" t="s">
        <v>45</v>
      </c>
      <c r="F295" s="10" t="s">
        <v>3486</v>
      </c>
      <c r="G295" s="1219">
        <v>26400</v>
      </c>
      <c r="I295" s="1217" t="s">
        <v>3453</v>
      </c>
      <c r="J295" s="1853"/>
      <c r="K295" s="10">
        <v>2500</v>
      </c>
      <c r="M295" s="1239"/>
      <c r="N295" s="1239">
        <v>15600</v>
      </c>
      <c r="O295" s="1239"/>
      <c r="P295" s="1239">
        <f t="shared" si="63"/>
        <v>8300</v>
      </c>
      <c r="Q295" s="1357">
        <f t="shared" si="60"/>
        <v>0.31439393939393939</v>
      </c>
      <c r="S295" s="1217" t="s">
        <v>27</v>
      </c>
      <c r="U295" s="1885" t="s">
        <v>8215</v>
      </c>
      <c r="V295" s="1562"/>
    </row>
    <row r="296" spans="1:22" ht="13.8" hidden="1">
      <c r="A296" s="1884">
        <v>44740</v>
      </c>
      <c r="B296" s="1217" t="s">
        <v>1906</v>
      </c>
      <c r="C296" s="1217"/>
      <c r="D296" s="1217" t="s">
        <v>3919</v>
      </c>
      <c r="E296" s="1217" t="s">
        <v>3523</v>
      </c>
      <c r="F296" s="10" t="s">
        <v>3515</v>
      </c>
      <c r="G296" s="1219">
        <v>36000</v>
      </c>
      <c r="H296" s="1239"/>
      <c r="I296" s="1219" t="s">
        <v>3453</v>
      </c>
      <c r="J296" s="1670"/>
      <c r="K296" s="10">
        <v>3500</v>
      </c>
      <c r="M296" s="1239">
        <f>(G296-K296-L296)*0.7</f>
        <v>22750</v>
      </c>
      <c r="N296" s="1239"/>
      <c r="O296" s="1239"/>
      <c r="P296" s="1239">
        <f t="shared" si="63"/>
        <v>9750</v>
      </c>
      <c r="Q296" s="1357">
        <f t="shared" si="60"/>
        <v>0.27083333333333331</v>
      </c>
      <c r="R296" s="1239"/>
      <c r="S296" s="1217" t="s">
        <v>27</v>
      </c>
      <c r="U296" s="1885" t="s">
        <v>8216</v>
      </c>
      <c r="V296" s="1562"/>
    </row>
    <row r="297" spans="1:22" ht="13.8" hidden="1">
      <c r="A297" s="1884">
        <v>44740</v>
      </c>
      <c r="B297" s="1217" t="s">
        <v>1906</v>
      </c>
      <c r="C297" s="1217"/>
      <c r="D297" s="1217" t="s">
        <v>3919</v>
      </c>
      <c r="E297" s="1217" t="s">
        <v>2979</v>
      </c>
      <c r="F297" s="10" t="s">
        <v>3501</v>
      </c>
      <c r="G297" s="1219">
        <v>36000</v>
      </c>
      <c r="I297" s="1217" t="s">
        <v>3453</v>
      </c>
      <c r="J297" s="1853"/>
      <c r="K297" s="10">
        <v>3500</v>
      </c>
      <c r="M297" s="1239"/>
      <c r="N297" s="1239">
        <v>22100</v>
      </c>
      <c r="O297" s="1239"/>
      <c r="P297" s="1239">
        <f t="shared" si="63"/>
        <v>10400</v>
      </c>
      <c r="Q297" s="1357">
        <f t="shared" si="60"/>
        <v>0.28888888888888886</v>
      </c>
      <c r="S297" s="1217" t="s">
        <v>27</v>
      </c>
      <c r="U297" s="1885" t="s">
        <v>8217</v>
      </c>
      <c r="V297" s="1562"/>
    </row>
    <row r="298" spans="1:22" ht="13.8" hidden="1">
      <c r="A298" s="1884">
        <v>44740</v>
      </c>
      <c r="B298" s="1217" t="s">
        <v>570</v>
      </c>
      <c r="C298" s="1217" t="s">
        <v>3446</v>
      </c>
      <c r="D298" s="1217" t="s">
        <v>3579</v>
      </c>
      <c r="E298" s="1217" t="s">
        <v>34</v>
      </c>
      <c r="F298" s="10" t="s">
        <v>3626</v>
      </c>
      <c r="G298" s="1219">
        <v>15000</v>
      </c>
      <c r="H298" s="1239"/>
      <c r="I298" s="1219" t="s">
        <v>3453</v>
      </c>
      <c r="J298" s="1670"/>
      <c r="K298" s="10" t="e">
        <f t="shared" ref="K298:K306" ca="1" si="67">_xludf.IFS(C298="成田机场",3000,C298="羽田机场",1200,D298="NearMe",1000)</f>
        <v>#NAME?</v>
      </c>
      <c r="L298" s="10" t="e">
        <f ca="1">_xludf.IFS(C298="成田机场",4000,C298="羽田机场",1000)</f>
        <v>#NAME?</v>
      </c>
      <c r="M298" s="1239" t="e">
        <f ca="1">(15000-K298-L298)*0.7</f>
        <v>#NAME?</v>
      </c>
      <c r="N298" s="1239"/>
      <c r="O298" s="1239"/>
      <c r="P298" s="1239" t="e">
        <f t="shared" ca="1" si="63"/>
        <v>#NAME?</v>
      </c>
      <c r="Q298" s="1357" t="e">
        <f t="shared" ca="1" si="60"/>
        <v>#NAME?</v>
      </c>
      <c r="R298" s="1239">
        <f t="shared" ref="R298:R336" si="68">SUM(R3:R297)</f>
        <v>0</v>
      </c>
      <c r="S298" s="1219" t="s">
        <v>27</v>
      </c>
      <c r="T298" s="1239">
        <f>SUM(T3:T297)</f>
        <v>0</v>
      </c>
      <c r="U298" s="1926" t="s">
        <v>8218</v>
      </c>
      <c r="V298" s="1562"/>
    </row>
    <row r="299" spans="1:22" ht="13.8" hidden="1">
      <c r="A299" s="1884">
        <v>44740</v>
      </c>
      <c r="B299" s="1217" t="s">
        <v>3473</v>
      </c>
      <c r="C299" s="1217"/>
      <c r="D299" s="1217" t="s">
        <v>3570</v>
      </c>
      <c r="E299" s="1217" t="s">
        <v>55</v>
      </c>
      <c r="F299" s="10" t="s">
        <v>3512</v>
      </c>
      <c r="G299" s="1219">
        <v>11000</v>
      </c>
      <c r="H299" s="1239"/>
      <c r="I299" s="1219" t="s">
        <v>3453</v>
      </c>
      <c r="J299" s="1670"/>
      <c r="K299" s="10" t="e">
        <f t="shared" ca="1" si="67"/>
        <v>#NAME?</v>
      </c>
      <c r="M299" s="1239"/>
      <c r="N299" s="1239">
        <v>5300</v>
      </c>
      <c r="O299" s="1239"/>
      <c r="P299" s="1239" t="e">
        <f t="shared" ca="1" si="63"/>
        <v>#NAME?</v>
      </c>
      <c r="Q299" s="1357" t="e">
        <f t="shared" ca="1" si="60"/>
        <v>#NAME?</v>
      </c>
      <c r="R299" s="1239">
        <f t="shared" si="68"/>
        <v>0</v>
      </c>
      <c r="S299" s="1217" t="s">
        <v>3572</v>
      </c>
      <c r="U299" s="1885" t="s">
        <v>8219</v>
      </c>
      <c r="V299" s="1562"/>
    </row>
    <row r="300" spans="1:22" ht="13.8" hidden="1">
      <c r="A300" s="1884">
        <v>44740</v>
      </c>
      <c r="B300" s="1217" t="s">
        <v>3473</v>
      </c>
      <c r="C300" s="1217"/>
      <c r="D300" s="1217" t="s">
        <v>3570</v>
      </c>
      <c r="E300" s="1217" t="s">
        <v>86</v>
      </c>
      <c r="F300" s="10" t="s">
        <v>3547</v>
      </c>
      <c r="G300" s="1219">
        <v>8500</v>
      </c>
      <c r="H300" s="1239"/>
      <c r="I300" s="1219" t="s">
        <v>3453</v>
      </c>
      <c r="J300" s="1670"/>
      <c r="K300" s="10" t="e">
        <f t="shared" ca="1" si="67"/>
        <v>#NAME?</v>
      </c>
      <c r="M300" s="1239"/>
      <c r="N300" s="1239">
        <v>4300</v>
      </c>
      <c r="O300" s="1239"/>
      <c r="P300" s="1239" t="e">
        <f t="shared" ca="1" si="63"/>
        <v>#NAME?</v>
      </c>
      <c r="Q300" s="1357" t="e">
        <f t="shared" ca="1" si="60"/>
        <v>#NAME?</v>
      </c>
      <c r="R300" s="1239">
        <f t="shared" si="68"/>
        <v>0</v>
      </c>
      <c r="S300" s="1217" t="s">
        <v>3572</v>
      </c>
      <c r="U300" s="1885" t="s">
        <v>8220</v>
      </c>
      <c r="V300" s="1562"/>
    </row>
    <row r="301" spans="1:22" ht="13.8" hidden="1">
      <c r="A301" s="1886">
        <v>44740</v>
      </c>
      <c r="B301" s="1246" t="s">
        <v>3473</v>
      </c>
      <c r="C301" s="1246"/>
      <c r="D301" s="1246" t="s">
        <v>3570</v>
      </c>
      <c r="E301" s="1246" t="s">
        <v>52</v>
      </c>
      <c r="F301" s="1260" t="s">
        <v>3505</v>
      </c>
      <c r="G301" s="1248">
        <v>8500</v>
      </c>
      <c r="H301" s="1256"/>
      <c r="I301" s="1248" t="s">
        <v>3453</v>
      </c>
      <c r="J301" s="1876"/>
      <c r="K301" s="1260" t="e">
        <f t="shared" ca="1" si="67"/>
        <v>#NAME?</v>
      </c>
      <c r="L301" s="1260"/>
      <c r="M301" s="1256"/>
      <c r="N301" s="1256">
        <v>5000</v>
      </c>
      <c r="O301" s="1256"/>
      <c r="P301" s="1256" t="e">
        <f t="shared" ca="1" si="63"/>
        <v>#NAME?</v>
      </c>
      <c r="Q301" s="1364" t="e">
        <f t="shared" ca="1" si="60"/>
        <v>#NAME?</v>
      </c>
      <c r="R301" s="1256">
        <f t="shared" si="68"/>
        <v>0</v>
      </c>
      <c r="S301" s="1246" t="s">
        <v>3572</v>
      </c>
      <c r="T301" s="1260"/>
      <c r="U301" s="1887" t="s">
        <v>8221</v>
      </c>
      <c r="V301" s="1562"/>
    </row>
    <row r="302" spans="1:22" ht="13.8" hidden="1">
      <c r="A302" s="1877">
        <v>44741</v>
      </c>
      <c r="B302" s="1878" t="s">
        <v>3473</v>
      </c>
      <c r="C302" s="1878"/>
      <c r="D302" s="1878" t="s">
        <v>3570</v>
      </c>
      <c r="E302" s="1878" t="s">
        <v>55</v>
      </c>
      <c r="F302" s="1227" t="s">
        <v>3512</v>
      </c>
      <c r="G302" s="1879">
        <v>11000</v>
      </c>
      <c r="H302" s="1229"/>
      <c r="I302" s="1879" t="s">
        <v>3453</v>
      </c>
      <c r="J302" s="1881"/>
      <c r="K302" s="1227" t="e">
        <f t="shared" ca="1" si="67"/>
        <v>#NAME?</v>
      </c>
      <c r="L302" s="1227"/>
      <c r="M302" s="1229"/>
      <c r="N302" s="1229">
        <v>5300</v>
      </c>
      <c r="O302" s="1229"/>
      <c r="P302" s="1229" t="e">
        <f t="shared" ca="1" si="63"/>
        <v>#NAME?</v>
      </c>
      <c r="Q302" s="1882" t="e">
        <f t="shared" ca="1" si="60"/>
        <v>#NAME?</v>
      </c>
      <c r="R302" s="1229">
        <f t="shared" si="68"/>
        <v>0</v>
      </c>
      <c r="S302" s="1878" t="s">
        <v>3572</v>
      </c>
      <c r="T302" s="1227"/>
      <c r="U302" s="1883" t="s">
        <v>8222</v>
      </c>
      <c r="V302" s="1562"/>
    </row>
    <row r="303" spans="1:22" ht="13.8" hidden="1">
      <c r="A303" s="1884">
        <v>44741</v>
      </c>
      <c r="B303" s="1217" t="s">
        <v>3473</v>
      </c>
      <c r="C303" s="1217"/>
      <c r="D303" s="1217" t="s">
        <v>3570</v>
      </c>
      <c r="E303" s="1217" t="s">
        <v>86</v>
      </c>
      <c r="F303" s="10" t="s">
        <v>3547</v>
      </c>
      <c r="G303" s="1219">
        <v>8500</v>
      </c>
      <c r="H303" s="1239"/>
      <c r="I303" s="1219" t="s">
        <v>3453</v>
      </c>
      <c r="J303" s="1670"/>
      <c r="K303" s="10" t="e">
        <f t="shared" ca="1" si="67"/>
        <v>#NAME?</v>
      </c>
      <c r="M303" s="1239"/>
      <c r="N303" s="1239">
        <v>4300</v>
      </c>
      <c r="O303" s="1239"/>
      <c r="P303" s="1239" t="e">
        <f t="shared" ca="1" si="63"/>
        <v>#NAME?</v>
      </c>
      <c r="Q303" s="1357" t="e">
        <f t="shared" ca="1" si="60"/>
        <v>#NAME?</v>
      </c>
      <c r="R303" s="1239">
        <f t="shared" si="68"/>
        <v>0</v>
      </c>
      <c r="S303" s="1217" t="s">
        <v>3572</v>
      </c>
      <c r="U303" s="1885" t="s">
        <v>8223</v>
      </c>
      <c r="V303" s="1562"/>
    </row>
    <row r="304" spans="1:22" ht="13.8" hidden="1">
      <c r="A304" s="1884">
        <v>44741</v>
      </c>
      <c r="B304" s="1217" t="s">
        <v>3473</v>
      </c>
      <c r="C304" s="1217"/>
      <c r="D304" s="1217" t="s">
        <v>3570</v>
      </c>
      <c r="E304" s="1217" t="s">
        <v>52</v>
      </c>
      <c r="F304" s="10" t="s">
        <v>3505</v>
      </c>
      <c r="G304" s="1219">
        <v>8500</v>
      </c>
      <c r="H304" s="1239"/>
      <c r="I304" s="1219" t="s">
        <v>3453</v>
      </c>
      <c r="J304" s="1670"/>
      <c r="K304" s="10" t="e">
        <f t="shared" ca="1" si="67"/>
        <v>#NAME?</v>
      </c>
      <c r="M304" s="1239"/>
      <c r="N304" s="1239">
        <v>5000</v>
      </c>
      <c r="O304" s="1239"/>
      <c r="P304" s="1239" t="e">
        <f t="shared" ca="1" si="63"/>
        <v>#NAME?</v>
      </c>
      <c r="Q304" s="1357" t="e">
        <f t="shared" ca="1" si="60"/>
        <v>#NAME?</v>
      </c>
      <c r="R304" s="1239">
        <f t="shared" si="68"/>
        <v>0</v>
      </c>
      <c r="S304" s="1217" t="s">
        <v>3572</v>
      </c>
      <c r="U304" s="1885" t="s">
        <v>8224</v>
      </c>
      <c r="V304" s="1562"/>
    </row>
    <row r="305" spans="1:22" ht="13.8">
      <c r="A305" s="1884">
        <v>44741</v>
      </c>
      <c r="B305" s="1217" t="s">
        <v>570</v>
      </c>
      <c r="C305" s="1217" t="s">
        <v>3446</v>
      </c>
      <c r="D305" s="1217" t="s">
        <v>3521</v>
      </c>
      <c r="E305" s="1217" t="s">
        <v>86</v>
      </c>
      <c r="F305" s="10" t="s">
        <v>3547</v>
      </c>
      <c r="G305" s="1219">
        <v>10000</v>
      </c>
      <c r="H305" s="1239"/>
      <c r="I305" s="1219" t="s">
        <v>3453</v>
      </c>
      <c r="J305" s="1670"/>
      <c r="K305" s="10" t="e">
        <f t="shared" ca="1" si="67"/>
        <v>#NAME?</v>
      </c>
      <c r="L305" s="10" t="e">
        <f t="shared" ref="L305:L306" ca="1" si="69">_xludf.IFS(C305="成田机场",4000,C305="羽田机场",1000)</f>
        <v>#NAME?</v>
      </c>
      <c r="M305" s="1239"/>
      <c r="N305" s="1239">
        <v>3000</v>
      </c>
      <c r="O305" s="1239"/>
      <c r="P305" s="1239" t="e">
        <f t="shared" ca="1" si="63"/>
        <v>#NAME?</v>
      </c>
      <c r="Q305" s="1357" t="e">
        <f t="shared" ca="1" si="60"/>
        <v>#NAME?</v>
      </c>
      <c r="R305" s="1239">
        <f t="shared" si="68"/>
        <v>0</v>
      </c>
      <c r="S305" s="1217" t="s">
        <v>107</v>
      </c>
      <c r="U305" s="1885" t="s">
        <v>8225</v>
      </c>
      <c r="V305" s="1562"/>
    </row>
    <row r="306" spans="1:22" ht="13.8">
      <c r="A306" s="1884">
        <v>44741</v>
      </c>
      <c r="B306" s="1217" t="s">
        <v>1170</v>
      </c>
      <c r="C306" s="1217" t="s">
        <v>3456</v>
      </c>
      <c r="D306" s="1217" t="s">
        <v>3521</v>
      </c>
      <c r="E306" s="1217" t="s">
        <v>55</v>
      </c>
      <c r="F306" s="10" t="s">
        <v>3512</v>
      </c>
      <c r="G306" s="1219">
        <v>15000</v>
      </c>
      <c r="H306" s="1239"/>
      <c r="I306" s="1219" t="s">
        <v>3453</v>
      </c>
      <c r="J306" s="1670"/>
      <c r="K306" s="10" t="e">
        <f t="shared" ca="1" si="67"/>
        <v>#NAME?</v>
      </c>
      <c r="L306" s="10" t="e">
        <f t="shared" ca="1" si="69"/>
        <v>#NAME?</v>
      </c>
      <c r="M306" s="1239" t="e">
        <f ca="1">(15000-K306-L306)*0.7</f>
        <v>#NAME?</v>
      </c>
      <c r="N306" s="1239"/>
      <c r="O306" s="1239"/>
      <c r="P306" s="1239" t="e">
        <f t="shared" ca="1" si="63"/>
        <v>#NAME?</v>
      </c>
      <c r="Q306" s="1357" t="e">
        <f t="shared" ca="1" si="60"/>
        <v>#NAME?</v>
      </c>
      <c r="R306" s="1239">
        <f t="shared" si="68"/>
        <v>0</v>
      </c>
      <c r="S306" s="1217" t="s">
        <v>107</v>
      </c>
      <c r="U306" s="1885" t="s">
        <v>8226</v>
      </c>
      <c r="V306" s="1562"/>
    </row>
    <row r="307" spans="1:22" ht="13.8" hidden="1">
      <c r="A307" s="1884">
        <v>44741</v>
      </c>
      <c r="B307" s="1217" t="s">
        <v>1906</v>
      </c>
      <c r="C307" s="1217"/>
      <c r="D307" s="1217" t="s">
        <v>2598</v>
      </c>
      <c r="E307" s="1217" t="s">
        <v>60</v>
      </c>
      <c r="F307" s="10" t="s">
        <v>3498</v>
      </c>
      <c r="G307" s="1219">
        <v>25000</v>
      </c>
      <c r="H307" s="1239"/>
      <c r="I307" s="1219" t="s">
        <v>3453</v>
      </c>
      <c r="J307" s="1670"/>
      <c r="M307" s="1239"/>
      <c r="N307" s="1239">
        <v>15000</v>
      </c>
      <c r="O307" s="1239"/>
      <c r="P307" s="1239">
        <f t="shared" si="63"/>
        <v>10000</v>
      </c>
      <c r="Q307" s="1357">
        <f t="shared" si="60"/>
        <v>0.4</v>
      </c>
      <c r="R307" s="1239">
        <f t="shared" si="68"/>
        <v>0</v>
      </c>
      <c r="S307" s="1217" t="s">
        <v>108</v>
      </c>
      <c r="U307" s="1885" t="s">
        <v>8227</v>
      </c>
      <c r="V307" s="1562"/>
    </row>
    <row r="308" spans="1:22" ht="13.8">
      <c r="A308" s="1884">
        <v>44741</v>
      </c>
      <c r="B308" s="1217" t="s">
        <v>1170</v>
      </c>
      <c r="C308" s="1217" t="s">
        <v>3456</v>
      </c>
      <c r="D308" s="1217" t="s">
        <v>3521</v>
      </c>
      <c r="E308" s="1217" t="s">
        <v>3079</v>
      </c>
      <c r="F308" s="10" t="s">
        <v>3864</v>
      </c>
      <c r="G308" s="1219">
        <v>18000</v>
      </c>
      <c r="H308" s="1239"/>
      <c r="I308" s="1219" t="s">
        <v>3453</v>
      </c>
      <c r="J308" s="1670"/>
      <c r="K308" s="10" t="e">
        <f ca="1">_xludf.IFS(C308="成田机场",3000,C308="羽田机场",1200,D308="NearMe",1000)</f>
        <v>#NAME?</v>
      </c>
      <c r="L308" s="10" t="e">
        <f ca="1">_xludf.IFS(C308="成田机场",4000,C308="羽田机场",1000)</f>
        <v>#NAME?</v>
      </c>
      <c r="M308" s="1239"/>
      <c r="N308" s="1239">
        <v>5000</v>
      </c>
      <c r="O308" s="1239"/>
      <c r="P308" s="1239" t="e">
        <f t="shared" ca="1" si="63"/>
        <v>#NAME?</v>
      </c>
      <c r="Q308" s="1357" t="e">
        <f t="shared" ca="1" si="60"/>
        <v>#NAME?</v>
      </c>
      <c r="R308" s="1239">
        <f t="shared" si="68"/>
        <v>0</v>
      </c>
      <c r="S308" s="1217" t="s">
        <v>107</v>
      </c>
      <c r="U308" s="1885" t="s">
        <v>7939</v>
      </c>
      <c r="V308" s="1562"/>
    </row>
    <row r="309" spans="1:22" ht="13.8" hidden="1">
      <c r="A309" s="1884">
        <v>44741</v>
      </c>
      <c r="B309" s="1217" t="s">
        <v>1906</v>
      </c>
      <c r="C309" s="1217"/>
      <c r="D309" s="1217" t="s">
        <v>3919</v>
      </c>
      <c r="E309" s="1217" t="s">
        <v>49</v>
      </c>
      <c r="F309" s="10" t="s">
        <v>3486</v>
      </c>
      <c r="G309" s="1219">
        <v>26400</v>
      </c>
      <c r="H309" s="1239"/>
      <c r="I309" s="1219" t="s">
        <v>3453</v>
      </c>
      <c r="J309" s="1670"/>
      <c r="K309" s="10">
        <v>2500</v>
      </c>
      <c r="M309" s="1239">
        <f>(G309-K309-L309)*0.7</f>
        <v>16730</v>
      </c>
      <c r="N309" s="1239"/>
      <c r="O309" s="1239"/>
      <c r="P309" s="1239">
        <f t="shared" si="63"/>
        <v>7170</v>
      </c>
      <c r="Q309" s="1357">
        <f t="shared" si="60"/>
        <v>0.27159090909090911</v>
      </c>
      <c r="R309" s="1239">
        <f t="shared" si="68"/>
        <v>0</v>
      </c>
      <c r="S309" s="1217" t="s">
        <v>27</v>
      </c>
      <c r="U309" s="1885" t="s">
        <v>8228</v>
      </c>
      <c r="V309" s="1562"/>
    </row>
    <row r="310" spans="1:22" ht="13.8" hidden="1">
      <c r="A310" s="1884">
        <v>44741</v>
      </c>
      <c r="B310" s="1217" t="s">
        <v>570</v>
      </c>
      <c r="C310" s="1217" t="s">
        <v>3456</v>
      </c>
      <c r="D310" s="1217" t="s">
        <v>6216</v>
      </c>
      <c r="E310" s="1217" t="s">
        <v>3079</v>
      </c>
      <c r="F310" s="10" t="s">
        <v>3864</v>
      </c>
      <c r="G310" s="1219">
        <v>20000</v>
      </c>
      <c r="H310" s="1239"/>
      <c r="I310" s="1219" t="s">
        <v>3453</v>
      </c>
      <c r="J310" s="1670"/>
      <c r="K310" s="10" t="e">
        <f ca="1">_xludf.IFS(C310="成田机场",3000,C310="羽田机场",1200,D310="NearMe",1000)</f>
        <v>#NAME?</v>
      </c>
      <c r="L310" s="10" t="e">
        <f ca="1">_xludf.IFS(C310="成田机场",4000,C310="羽田机场",1000)</f>
        <v>#NAME?</v>
      </c>
      <c r="M310" s="1239"/>
      <c r="N310" s="1239">
        <v>5000</v>
      </c>
      <c r="O310" s="1239"/>
      <c r="P310" s="1239" t="e">
        <f t="shared" ca="1" si="63"/>
        <v>#NAME?</v>
      </c>
      <c r="Q310" s="1357" t="e">
        <f t="shared" ca="1" si="60"/>
        <v>#NAME?</v>
      </c>
      <c r="R310" s="1239">
        <f t="shared" si="68"/>
        <v>0</v>
      </c>
      <c r="S310" s="1217" t="s">
        <v>1540</v>
      </c>
      <c r="U310" s="1885" t="s">
        <v>7941</v>
      </c>
      <c r="V310" s="1562"/>
    </row>
    <row r="311" spans="1:22" ht="13.8" hidden="1">
      <c r="A311" s="1884">
        <v>44741</v>
      </c>
      <c r="B311" s="1217" t="s">
        <v>1906</v>
      </c>
      <c r="C311" s="1217"/>
      <c r="D311" s="1217" t="s">
        <v>3919</v>
      </c>
      <c r="E311" s="1217" t="s">
        <v>3910</v>
      </c>
      <c r="F311" s="10" t="s">
        <v>3501</v>
      </c>
      <c r="G311" s="1219">
        <v>36000</v>
      </c>
      <c r="H311" s="1239"/>
      <c r="I311" s="1219" t="s">
        <v>3453</v>
      </c>
      <c r="J311" s="1670"/>
      <c r="K311" s="10">
        <v>3500</v>
      </c>
      <c r="M311" s="1239"/>
      <c r="N311" s="1239">
        <v>22100</v>
      </c>
      <c r="O311" s="1239"/>
      <c r="P311" s="1239">
        <f t="shared" si="63"/>
        <v>10400</v>
      </c>
      <c r="Q311" s="1357">
        <f t="shared" si="60"/>
        <v>0.28888888888888886</v>
      </c>
      <c r="R311" s="1239">
        <f t="shared" si="68"/>
        <v>0</v>
      </c>
      <c r="S311" s="1217" t="s">
        <v>27</v>
      </c>
      <c r="U311" s="1885" t="s">
        <v>8229</v>
      </c>
      <c r="V311" s="1562"/>
    </row>
    <row r="312" spans="1:22" ht="13.8" hidden="1">
      <c r="A312" s="1884">
        <v>44741</v>
      </c>
      <c r="B312" s="1217" t="s">
        <v>1906</v>
      </c>
      <c r="C312" s="1217"/>
      <c r="D312" s="1217" t="s">
        <v>3919</v>
      </c>
      <c r="E312" s="1217" t="s">
        <v>40</v>
      </c>
      <c r="F312" s="10" t="s">
        <v>3449</v>
      </c>
      <c r="G312" s="1219">
        <v>36000</v>
      </c>
      <c r="H312" s="1239"/>
      <c r="I312" s="1219" t="s">
        <v>3453</v>
      </c>
      <c r="J312" s="1670"/>
      <c r="K312" s="10">
        <v>3500</v>
      </c>
      <c r="M312" s="1239">
        <f>(G312-K312-L312)*0.7</f>
        <v>22750</v>
      </c>
      <c r="N312" s="1239"/>
      <c r="O312" s="1239"/>
      <c r="P312" s="1239">
        <f t="shared" si="63"/>
        <v>9750</v>
      </c>
      <c r="Q312" s="1357">
        <f t="shared" si="60"/>
        <v>0.27083333333333331</v>
      </c>
      <c r="R312" s="1239">
        <f t="shared" si="68"/>
        <v>0</v>
      </c>
      <c r="S312" s="1217" t="s">
        <v>27</v>
      </c>
      <c r="U312" s="1885" t="s">
        <v>8230</v>
      </c>
      <c r="V312" s="1562"/>
    </row>
    <row r="313" spans="1:22" ht="13.8" hidden="1">
      <c r="A313" s="1884">
        <v>44741</v>
      </c>
      <c r="B313" s="1217" t="s">
        <v>3473</v>
      </c>
      <c r="C313" s="1217"/>
      <c r="D313" s="1217" t="s">
        <v>3570</v>
      </c>
      <c r="E313" s="1217" t="s">
        <v>55</v>
      </c>
      <c r="F313" s="10" t="s">
        <v>3512</v>
      </c>
      <c r="G313" s="1219">
        <v>11000</v>
      </c>
      <c r="H313" s="1239"/>
      <c r="I313" s="1219" t="s">
        <v>3453</v>
      </c>
      <c r="J313" s="1670"/>
      <c r="K313" s="10" t="e">
        <f t="shared" ref="K313:K319" ca="1" si="70">_xludf.IFS(C313="成田机场",3000,C313="羽田机场",1200,D313="NearMe",1000)</f>
        <v>#NAME?</v>
      </c>
      <c r="M313" s="1239"/>
      <c r="N313" s="1239">
        <v>5300</v>
      </c>
      <c r="O313" s="1239"/>
      <c r="P313" s="1239" t="e">
        <f t="shared" ca="1" si="63"/>
        <v>#NAME?</v>
      </c>
      <c r="Q313" s="1357" t="e">
        <f t="shared" ca="1" si="60"/>
        <v>#NAME?</v>
      </c>
      <c r="R313" s="1239">
        <f t="shared" si="68"/>
        <v>0</v>
      </c>
      <c r="S313" s="1217" t="s">
        <v>3572</v>
      </c>
      <c r="U313" s="1885" t="s">
        <v>8231</v>
      </c>
      <c r="V313" s="1562"/>
    </row>
    <row r="314" spans="1:22" ht="13.8" hidden="1">
      <c r="A314" s="1884">
        <v>44741</v>
      </c>
      <c r="B314" s="1217" t="s">
        <v>3473</v>
      </c>
      <c r="C314" s="1217"/>
      <c r="D314" s="1217" t="s">
        <v>3570</v>
      </c>
      <c r="E314" s="1217" t="s">
        <v>86</v>
      </c>
      <c r="F314" s="10" t="s">
        <v>3547</v>
      </c>
      <c r="G314" s="1219">
        <v>8500</v>
      </c>
      <c r="H314" s="1239"/>
      <c r="I314" s="1219" t="s">
        <v>3453</v>
      </c>
      <c r="J314" s="1670"/>
      <c r="K314" s="10" t="e">
        <f t="shared" ca="1" si="70"/>
        <v>#NAME?</v>
      </c>
      <c r="M314" s="1239"/>
      <c r="N314" s="1239">
        <v>4300</v>
      </c>
      <c r="O314" s="1239"/>
      <c r="P314" s="1239" t="e">
        <f t="shared" ca="1" si="63"/>
        <v>#NAME?</v>
      </c>
      <c r="Q314" s="1357" t="e">
        <f t="shared" ca="1" si="60"/>
        <v>#NAME?</v>
      </c>
      <c r="R314" s="1239">
        <f t="shared" si="68"/>
        <v>0</v>
      </c>
      <c r="S314" s="1217" t="s">
        <v>3572</v>
      </c>
      <c r="U314" s="1885" t="s">
        <v>8232</v>
      </c>
      <c r="V314" s="1562"/>
    </row>
    <row r="315" spans="1:22" ht="13.8" hidden="1">
      <c r="A315" s="1884">
        <v>44741</v>
      </c>
      <c r="B315" s="1217" t="s">
        <v>3473</v>
      </c>
      <c r="C315" s="1217"/>
      <c r="D315" s="1217" t="s">
        <v>3570</v>
      </c>
      <c r="E315" s="1217" t="s">
        <v>52</v>
      </c>
      <c r="F315" s="10" t="s">
        <v>3505</v>
      </c>
      <c r="G315" s="1219">
        <v>8500</v>
      </c>
      <c r="H315" s="1239"/>
      <c r="I315" s="1219" t="s">
        <v>3453</v>
      </c>
      <c r="J315" s="1670"/>
      <c r="K315" s="10" t="e">
        <f t="shared" ca="1" si="70"/>
        <v>#NAME?</v>
      </c>
      <c r="M315" s="1239"/>
      <c r="N315" s="1239">
        <v>5000</v>
      </c>
      <c r="O315" s="1239"/>
      <c r="P315" s="1239" t="e">
        <f t="shared" ca="1" si="63"/>
        <v>#NAME?</v>
      </c>
      <c r="Q315" s="1357" t="e">
        <f t="shared" ca="1" si="60"/>
        <v>#NAME?</v>
      </c>
      <c r="R315" s="1239">
        <f t="shared" si="68"/>
        <v>0</v>
      </c>
      <c r="S315" s="1217" t="s">
        <v>3572</v>
      </c>
      <c r="U315" s="1885" t="s">
        <v>8233</v>
      </c>
      <c r="V315" s="1562"/>
    </row>
    <row r="316" spans="1:22" ht="13.8" hidden="1">
      <c r="A316" s="1886">
        <v>44741</v>
      </c>
      <c r="B316" s="1246" t="s">
        <v>1170</v>
      </c>
      <c r="C316" s="1246" t="s">
        <v>3446</v>
      </c>
      <c r="D316" s="1246" t="s">
        <v>3579</v>
      </c>
      <c r="E316" s="1246" t="s">
        <v>27</v>
      </c>
      <c r="F316" s="1260" t="s">
        <v>3471</v>
      </c>
      <c r="G316" s="1248">
        <v>15000</v>
      </c>
      <c r="H316" s="1256"/>
      <c r="I316" s="1248" t="s">
        <v>3453</v>
      </c>
      <c r="J316" s="1876"/>
      <c r="K316" s="1260" t="e">
        <f t="shared" ca="1" si="70"/>
        <v>#NAME?</v>
      </c>
      <c r="L316" s="1260" t="e">
        <f ca="1">_xludf.IFS(C316="成田机场",4000,C316="羽田机场",1000)</f>
        <v>#NAME?</v>
      </c>
      <c r="M316" s="1256"/>
      <c r="N316" s="1256">
        <v>3000</v>
      </c>
      <c r="O316" s="1256"/>
      <c r="P316" s="1256" t="e">
        <f t="shared" ca="1" si="63"/>
        <v>#NAME?</v>
      </c>
      <c r="Q316" s="1364" t="e">
        <f t="shared" ca="1" si="60"/>
        <v>#NAME?</v>
      </c>
      <c r="R316" s="1256">
        <f t="shared" si="68"/>
        <v>0</v>
      </c>
      <c r="S316" s="1246" t="s">
        <v>27</v>
      </c>
      <c r="T316" s="1260"/>
      <c r="U316" s="1887" t="s">
        <v>8234</v>
      </c>
      <c r="V316" s="1562"/>
    </row>
    <row r="317" spans="1:22" ht="13.8" hidden="1">
      <c r="A317" s="1877">
        <v>44742</v>
      </c>
      <c r="B317" s="1878" t="s">
        <v>3473</v>
      </c>
      <c r="C317" s="1878"/>
      <c r="D317" s="1878" t="s">
        <v>3570</v>
      </c>
      <c r="E317" s="1878" t="s">
        <v>55</v>
      </c>
      <c r="F317" s="1227" t="s">
        <v>3512</v>
      </c>
      <c r="G317" s="1879">
        <v>11000</v>
      </c>
      <c r="H317" s="1229"/>
      <c r="I317" s="1879" t="s">
        <v>3453</v>
      </c>
      <c r="J317" s="1881"/>
      <c r="K317" s="1227" t="e">
        <f t="shared" ca="1" si="70"/>
        <v>#NAME?</v>
      </c>
      <c r="L317" s="1227"/>
      <c r="M317" s="1229"/>
      <c r="N317" s="1229">
        <v>5300</v>
      </c>
      <c r="O317" s="1229"/>
      <c r="P317" s="1229" t="e">
        <f t="shared" ca="1" si="63"/>
        <v>#NAME?</v>
      </c>
      <c r="Q317" s="1882" t="e">
        <f t="shared" ca="1" si="60"/>
        <v>#NAME?</v>
      </c>
      <c r="R317" s="1229">
        <f t="shared" si="68"/>
        <v>0</v>
      </c>
      <c r="S317" s="1878" t="s">
        <v>3572</v>
      </c>
      <c r="T317" s="1227"/>
      <c r="U317" s="1883" t="s">
        <v>8235</v>
      </c>
      <c r="V317" s="1562"/>
    </row>
    <row r="318" spans="1:22" ht="13.8" hidden="1">
      <c r="A318" s="1884">
        <v>44742</v>
      </c>
      <c r="B318" s="1217" t="s">
        <v>3473</v>
      </c>
      <c r="C318" s="1217"/>
      <c r="D318" s="1217" t="s">
        <v>3570</v>
      </c>
      <c r="E318" s="1217" t="s">
        <v>86</v>
      </c>
      <c r="F318" s="10" t="s">
        <v>3547</v>
      </c>
      <c r="G318" s="1219">
        <v>8500</v>
      </c>
      <c r="H318" s="1239"/>
      <c r="I318" s="1219" t="s">
        <v>3453</v>
      </c>
      <c r="J318" s="1670"/>
      <c r="K318" s="10" t="e">
        <f t="shared" ca="1" si="70"/>
        <v>#NAME?</v>
      </c>
      <c r="M318" s="1239"/>
      <c r="N318" s="1239">
        <v>4300</v>
      </c>
      <c r="O318" s="1239"/>
      <c r="P318" s="1239" t="e">
        <f t="shared" ca="1" si="63"/>
        <v>#NAME?</v>
      </c>
      <c r="Q318" s="1357" t="e">
        <f t="shared" ca="1" si="60"/>
        <v>#NAME?</v>
      </c>
      <c r="R318" s="1239">
        <f t="shared" si="68"/>
        <v>0</v>
      </c>
      <c r="S318" s="1217" t="s">
        <v>3572</v>
      </c>
      <c r="U318" s="1885" t="s">
        <v>8236</v>
      </c>
      <c r="V318" s="1562"/>
    </row>
    <row r="319" spans="1:22" ht="13.8" hidden="1">
      <c r="A319" s="1884">
        <v>44742</v>
      </c>
      <c r="B319" s="1217" t="s">
        <v>3473</v>
      </c>
      <c r="C319" s="1217"/>
      <c r="D319" s="1217" t="s">
        <v>3570</v>
      </c>
      <c r="E319" s="1217" t="s">
        <v>52</v>
      </c>
      <c r="F319" s="10" t="s">
        <v>3505</v>
      </c>
      <c r="G319" s="1219">
        <v>8500</v>
      </c>
      <c r="H319" s="1239"/>
      <c r="I319" s="1219" t="s">
        <v>3453</v>
      </c>
      <c r="J319" s="1670"/>
      <c r="K319" s="10" t="e">
        <f t="shared" ca="1" si="70"/>
        <v>#NAME?</v>
      </c>
      <c r="M319" s="1239"/>
      <c r="N319" s="1239">
        <v>5000</v>
      </c>
      <c r="O319" s="1239"/>
      <c r="P319" s="1239" t="e">
        <f t="shared" ca="1" si="63"/>
        <v>#NAME?</v>
      </c>
      <c r="Q319" s="1357" t="e">
        <f t="shared" ca="1" si="60"/>
        <v>#NAME?</v>
      </c>
      <c r="R319" s="1239">
        <f t="shared" si="68"/>
        <v>0</v>
      </c>
      <c r="S319" s="1217" t="s">
        <v>3572</v>
      </c>
      <c r="U319" s="1885" t="s">
        <v>8237</v>
      </c>
      <c r="V319" s="1562"/>
    </row>
    <row r="320" spans="1:22" ht="13.8">
      <c r="A320" s="1884">
        <v>44742</v>
      </c>
      <c r="B320" s="1217" t="s">
        <v>3473</v>
      </c>
      <c r="C320" s="1217"/>
      <c r="D320" s="1217" t="s">
        <v>3521</v>
      </c>
      <c r="E320" s="1217" t="s">
        <v>86</v>
      </c>
      <c r="F320" s="10" t="s">
        <v>3547</v>
      </c>
      <c r="G320" s="1219">
        <v>10000</v>
      </c>
      <c r="H320" s="1239"/>
      <c r="I320" s="1219" t="s">
        <v>3453</v>
      </c>
      <c r="J320" s="1670"/>
      <c r="K320" s="10">
        <v>2000</v>
      </c>
      <c r="M320" s="1239"/>
      <c r="N320" s="1239">
        <v>3000</v>
      </c>
      <c r="O320" s="1239"/>
      <c r="P320" s="1239">
        <f t="shared" si="63"/>
        <v>5000</v>
      </c>
      <c r="Q320" s="1357">
        <f t="shared" si="60"/>
        <v>0.5</v>
      </c>
      <c r="R320" s="1239">
        <f t="shared" si="68"/>
        <v>0</v>
      </c>
      <c r="S320" s="1217" t="s">
        <v>107</v>
      </c>
      <c r="U320" s="1885" t="s">
        <v>8238</v>
      </c>
      <c r="V320" s="1562"/>
    </row>
    <row r="321" spans="1:22" ht="13.8" hidden="1">
      <c r="A321" s="1884">
        <v>44742</v>
      </c>
      <c r="B321" s="1217" t="s">
        <v>1906</v>
      </c>
      <c r="C321" s="1217"/>
      <c r="D321" s="1217" t="s">
        <v>3919</v>
      </c>
      <c r="E321" s="1217" t="s">
        <v>49</v>
      </c>
      <c r="F321" s="10" t="s">
        <v>4322</v>
      </c>
      <c r="G321" s="1219">
        <v>26400</v>
      </c>
      <c r="H321" s="1239"/>
      <c r="I321" s="1219" t="s">
        <v>3453</v>
      </c>
      <c r="J321" s="1670"/>
      <c r="K321" s="10">
        <v>2500</v>
      </c>
      <c r="M321" s="1239">
        <f t="shared" ref="M321:M322" si="71">(G321-K321-L321)*0.7</f>
        <v>16730</v>
      </c>
      <c r="N321" s="1239"/>
      <c r="O321" s="1239"/>
      <c r="P321" s="1239">
        <f t="shared" si="63"/>
        <v>7170</v>
      </c>
      <c r="Q321" s="1357">
        <f t="shared" si="60"/>
        <v>0.27159090909090911</v>
      </c>
      <c r="R321" s="1239">
        <f t="shared" si="68"/>
        <v>0</v>
      </c>
      <c r="S321" s="1217" t="s">
        <v>27</v>
      </c>
      <c r="U321" s="1885" t="s">
        <v>8239</v>
      </c>
      <c r="V321" s="1562"/>
    </row>
    <row r="322" spans="1:22" ht="13.8" hidden="1">
      <c r="A322" s="1884">
        <v>44742</v>
      </c>
      <c r="B322" s="1217" t="s">
        <v>1906</v>
      </c>
      <c r="C322" s="1217"/>
      <c r="D322" s="1217" t="s">
        <v>3919</v>
      </c>
      <c r="E322" s="1217" t="s">
        <v>3523</v>
      </c>
      <c r="F322" s="10" t="s">
        <v>3515</v>
      </c>
      <c r="G322" s="1219">
        <v>36000</v>
      </c>
      <c r="H322" s="1239"/>
      <c r="I322" s="1219" t="s">
        <v>3453</v>
      </c>
      <c r="J322" s="1670"/>
      <c r="K322" s="10">
        <v>3500</v>
      </c>
      <c r="M322" s="1239">
        <f t="shared" si="71"/>
        <v>22750</v>
      </c>
      <c r="N322" s="1239"/>
      <c r="O322" s="1239"/>
      <c r="P322" s="1239">
        <f t="shared" si="63"/>
        <v>9750</v>
      </c>
      <c r="Q322" s="1357">
        <f t="shared" si="60"/>
        <v>0.27083333333333331</v>
      </c>
      <c r="R322" s="1239">
        <f t="shared" si="68"/>
        <v>0</v>
      </c>
      <c r="S322" s="1217" t="s">
        <v>27</v>
      </c>
      <c r="U322" s="1885" t="s">
        <v>8240</v>
      </c>
      <c r="V322" s="1562"/>
    </row>
    <row r="323" spans="1:22" ht="13.8" hidden="1">
      <c r="A323" s="1884">
        <v>44742</v>
      </c>
      <c r="B323" s="1217" t="s">
        <v>1906</v>
      </c>
      <c r="C323" s="1217"/>
      <c r="D323" s="1217" t="s">
        <v>3919</v>
      </c>
      <c r="E323" s="1217" t="s">
        <v>2979</v>
      </c>
      <c r="F323" s="10" t="s">
        <v>3501</v>
      </c>
      <c r="G323" s="1219">
        <v>36000</v>
      </c>
      <c r="H323" s="1239"/>
      <c r="I323" s="1219" t="s">
        <v>3453</v>
      </c>
      <c r="J323" s="1670"/>
      <c r="K323" s="10">
        <v>3500</v>
      </c>
      <c r="M323" s="1239"/>
      <c r="N323" s="1239">
        <v>22100</v>
      </c>
      <c r="O323" s="1239"/>
      <c r="P323" s="1239">
        <f t="shared" si="63"/>
        <v>10400</v>
      </c>
      <c r="Q323" s="1357">
        <f t="shared" si="60"/>
        <v>0.28888888888888886</v>
      </c>
      <c r="R323" s="1239">
        <f t="shared" si="68"/>
        <v>0</v>
      </c>
      <c r="S323" s="1217" t="s">
        <v>27</v>
      </c>
      <c r="U323" s="1885" t="s">
        <v>8241</v>
      </c>
      <c r="V323" s="1562"/>
    </row>
    <row r="324" spans="1:22" ht="13.8" hidden="1">
      <c r="A324" s="1884">
        <v>44742</v>
      </c>
      <c r="B324" s="1217" t="s">
        <v>3473</v>
      </c>
      <c r="C324" s="1217"/>
      <c r="D324" s="1217" t="s">
        <v>3570</v>
      </c>
      <c r="E324" s="1217" t="s">
        <v>55</v>
      </c>
      <c r="F324" s="10" t="s">
        <v>3512</v>
      </c>
      <c r="G324" s="1219">
        <v>11000</v>
      </c>
      <c r="H324" s="1239"/>
      <c r="I324" s="1219" t="s">
        <v>3453</v>
      </c>
      <c r="J324" s="1670"/>
      <c r="K324" s="10" t="e">
        <f t="shared" ref="K324:K336" ca="1" si="72">_xludf.IFS(C324="成田机场",3000,C324="羽田机场",1200,D324="NearMe",1000)</f>
        <v>#NAME?</v>
      </c>
      <c r="M324" s="1239"/>
      <c r="N324" s="1239">
        <v>5300</v>
      </c>
      <c r="O324" s="1239"/>
      <c r="P324" s="1239" t="e">
        <f t="shared" ca="1" si="63"/>
        <v>#NAME?</v>
      </c>
      <c r="Q324" s="1357" t="e">
        <f t="shared" ca="1" si="60"/>
        <v>#NAME?</v>
      </c>
      <c r="R324" s="1239">
        <f t="shared" si="68"/>
        <v>0</v>
      </c>
      <c r="S324" s="1217" t="s">
        <v>3572</v>
      </c>
      <c r="U324" s="1885" t="s">
        <v>8242</v>
      </c>
      <c r="V324" s="1562"/>
    </row>
    <row r="325" spans="1:22" ht="13.8" hidden="1">
      <c r="A325" s="1884">
        <v>44742</v>
      </c>
      <c r="B325" s="1217" t="s">
        <v>3473</v>
      </c>
      <c r="C325" s="1217"/>
      <c r="D325" s="1217" t="s">
        <v>3570</v>
      </c>
      <c r="E325" s="1217" t="s">
        <v>86</v>
      </c>
      <c r="F325" s="10" t="s">
        <v>3547</v>
      </c>
      <c r="G325" s="1219">
        <v>8500</v>
      </c>
      <c r="H325" s="1239"/>
      <c r="I325" s="1219" t="s">
        <v>3453</v>
      </c>
      <c r="J325" s="1670"/>
      <c r="K325" s="10" t="e">
        <f t="shared" ca="1" si="72"/>
        <v>#NAME?</v>
      </c>
      <c r="M325" s="1239"/>
      <c r="N325" s="1239">
        <v>4300</v>
      </c>
      <c r="O325" s="1239"/>
      <c r="P325" s="1239" t="e">
        <f t="shared" ca="1" si="63"/>
        <v>#NAME?</v>
      </c>
      <c r="Q325" s="1357" t="e">
        <f t="shared" ca="1" si="60"/>
        <v>#NAME?</v>
      </c>
      <c r="R325" s="1239">
        <f t="shared" si="68"/>
        <v>0</v>
      </c>
      <c r="S325" s="1217" t="s">
        <v>3572</v>
      </c>
      <c r="U325" s="1885" t="s">
        <v>8243</v>
      </c>
      <c r="V325" s="1562"/>
    </row>
    <row r="326" spans="1:22" ht="13.8" hidden="1">
      <c r="A326" s="1884">
        <v>44742</v>
      </c>
      <c r="B326" s="1217" t="s">
        <v>3473</v>
      </c>
      <c r="C326" s="1217"/>
      <c r="D326" s="1217" t="s">
        <v>3570</v>
      </c>
      <c r="E326" s="1217" t="s">
        <v>52</v>
      </c>
      <c r="F326" s="10" t="s">
        <v>3505</v>
      </c>
      <c r="G326" s="1219">
        <v>8500</v>
      </c>
      <c r="H326" s="1239"/>
      <c r="I326" s="1219" t="s">
        <v>3453</v>
      </c>
      <c r="J326" s="1670"/>
      <c r="K326" s="10" t="e">
        <f t="shared" ca="1" si="72"/>
        <v>#NAME?</v>
      </c>
      <c r="M326" s="1239"/>
      <c r="N326" s="1239">
        <v>5000</v>
      </c>
      <c r="O326" s="1239"/>
      <c r="P326" s="1239" t="e">
        <f t="shared" ca="1" si="63"/>
        <v>#NAME?</v>
      </c>
      <c r="Q326" s="1357" t="e">
        <f t="shared" ca="1" si="60"/>
        <v>#NAME?</v>
      </c>
      <c r="R326" s="1239">
        <f t="shared" si="68"/>
        <v>0</v>
      </c>
      <c r="S326" s="1217" t="s">
        <v>3572</v>
      </c>
      <c r="U326" s="1885" t="s">
        <v>8244</v>
      </c>
      <c r="V326" s="1562"/>
    </row>
    <row r="327" spans="1:22" ht="13.8" hidden="1">
      <c r="A327" s="1884">
        <v>44742</v>
      </c>
      <c r="B327" s="1217" t="s">
        <v>1170</v>
      </c>
      <c r="C327" s="1217" t="s">
        <v>3456</v>
      </c>
      <c r="D327" s="1217" t="s">
        <v>3579</v>
      </c>
      <c r="E327" s="1217" t="s">
        <v>45</v>
      </c>
      <c r="F327" s="10" t="s">
        <v>3486</v>
      </c>
      <c r="G327" s="1219">
        <v>25000</v>
      </c>
      <c r="H327" s="1239"/>
      <c r="I327" s="1219" t="s">
        <v>3453</v>
      </c>
      <c r="J327" s="1670"/>
      <c r="K327" s="10" t="e">
        <f t="shared" ca="1" si="72"/>
        <v>#NAME?</v>
      </c>
      <c r="L327" s="10" t="e">
        <f t="shared" ref="L327:L336" ca="1" si="73">_xludf.IFS(C327="成田机场",4000,C327="羽田机场",1000)</f>
        <v>#NAME?</v>
      </c>
      <c r="M327" s="1239"/>
      <c r="N327" s="1239">
        <v>4000</v>
      </c>
      <c r="O327" s="1239"/>
      <c r="P327" s="1239" t="e">
        <f t="shared" ca="1" si="63"/>
        <v>#NAME?</v>
      </c>
      <c r="Q327" s="1357" t="e">
        <f t="shared" ca="1" si="60"/>
        <v>#NAME?</v>
      </c>
      <c r="R327" s="1239">
        <f t="shared" si="68"/>
        <v>0</v>
      </c>
      <c r="S327" s="1217" t="s">
        <v>27</v>
      </c>
      <c r="U327" s="1885" t="s">
        <v>8245</v>
      </c>
      <c r="V327" s="1562"/>
    </row>
    <row r="328" spans="1:22" ht="13.8" hidden="1">
      <c r="A328" s="1884">
        <v>44742</v>
      </c>
      <c r="B328" s="1217" t="s">
        <v>1170</v>
      </c>
      <c r="C328" s="1217" t="s">
        <v>3456</v>
      </c>
      <c r="D328" s="1217" t="s">
        <v>3579</v>
      </c>
      <c r="E328" s="1217" t="s">
        <v>3079</v>
      </c>
      <c r="F328" s="10" t="s">
        <v>3471</v>
      </c>
      <c r="G328" s="1219">
        <v>25000</v>
      </c>
      <c r="H328" s="1239"/>
      <c r="I328" s="1219" t="s">
        <v>3453</v>
      </c>
      <c r="J328" s="1670"/>
      <c r="K328" s="10" t="e">
        <f t="shared" ca="1" si="72"/>
        <v>#NAME?</v>
      </c>
      <c r="L328" s="10" t="e">
        <f t="shared" ca="1" si="73"/>
        <v>#NAME?</v>
      </c>
      <c r="M328" s="1239"/>
      <c r="N328" s="1239">
        <v>4000</v>
      </c>
      <c r="O328" s="1239"/>
      <c r="P328" s="1239" t="e">
        <f t="shared" ca="1" si="63"/>
        <v>#NAME?</v>
      </c>
      <c r="Q328" s="1357" t="e">
        <f t="shared" ca="1" si="60"/>
        <v>#NAME?</v>
      </c>
      <c r="R328" s="1239">
        <f t="shared" si="68"/>
        <v>0</v>
      </c>
      <c r="S328" s="1217" t="s">
        <v>27</v>
      </c>
      <c r="U328" s="1885" t="s">
        <v>8246</v>
      </c>
      <c r="V328" s="1562"/>
    </row>
    <row r="329" spans="1:22" ht="13.8" hidden="1">
      <c r="A329" s="1884">
        <v>44742</v>
      </c>
      <c r="B329" s="1217" t="s">
        <v>1170</v>
      </c>
      <c r="C329" s="1217" t="s">
        <v>3446</v>
      </c>
      <c r="D329" s="1217" t="s">
        <v>3579</v>
      </c>
      <c r="E329" s="1217" t="s">
        <v>40</v>
      </c>
      <c r="F329" s="10" t="s">
        <v>3449</v>
      </c>
      <c r="G329" s="1219">
        <v>15000</v>
      </c>
      <c r="H329" s="1239"/>
      <c r="I329" s="1219" t="s">
        <v>3453</v>
      </c>
      <c r="J329" s="1670"/>
      <c r="K329" s="10" t="e">
        <f t="shared" ca="1" si="72"/>
        <v>#NAME?</v>
      </c>
      <c r="L329" s="10" t="e">
        <f t="shared" ca="1" si="73"/>
        <v>#NAME?</v>
      </c>
      <c r="M329" s="1239" t="e">
        <f ca="1">(8500-K329-L329)*0.7</f>
        <v>#NAME?</v>
      </c>
      <c r="N329" s="1239"/>
      <c r="O329" s="1239"/>
      <c r="P329" s="1239" t="e">
        <f t="shared" ca="1" si="63"/>
        <v>#NAME?</v>
      </c>
      <c r="Q329" s="1357" t="e">
        <f t="shared" ca="1" si="60"/>
        <v>#NAME?</v>
      </c>
      <c r="R329" s="1239">
        <f t="shared" si="68"/>
        <v>0</v>
      </c>
      <c r="S329" s="1217" t="s">
        <v>27</v>
      </c>
      <c r="U329" s="1885" t="s">
        <v>8247</v>
      </c>
      <c r="V329" s="1562"/>
    </row>
    <row r="330" spans="1:22" ht="13.8" hidden="1">
      <c r="A330" s="1884">
        <v>44742</v>
      </c>
      <c r="B330" s="1217" t="s">
        <v>1170</v>
      </c>
      <c r="C330" s="1217" t="s">
        <v>3446</v>
      </c>
      <c r="D330" s="1217" t="s">
        <v>3579</v>
      </c>
      <c r="E330" s="1217" t="s">
        <v>110</v>
      </c>
      <c r="F330" s="10" t="s">
        <v>3477</v>
      </c>
      <c r="G330" s="1219">
        <v>15000</v>
      </c>
      <c r="H330" s="1239"/>
      <c r="I330" s="1219" t="s">
        <v>3453</v>
      </c>
      <c r="J330" s="1670"/>
      <c r="K330" s="10" t="e">
        <f t="shared" ca="1" si="72"/>
        <v>#NAME?</v>
      </c>
      <c r="L330" s="10" t="e">
        <f t="shared" ca="1" si="73"/>
        <v>#NAME?</v>
      </c>
      <c r="M330" s="1239"/>
      <c r="N330" s="1239">
        <v>3000</v>
      </c>
      <c r="O330" s="1239"/>
      <c r="P330" s="1239" t="e">
        <f t="shared" ca="1" si="63"/>
        <v>#NAME?</v>
      </c>
      <c r="Q330" s="1357" t="e">
        <f t="shared" ca="1" si="60"/>
        <v>#NAME?</v>
      </c>
      <c r="R330" s="1239">
        <f t="shared" si="68"/>
        <v>0</v>
      </c>
      <c r="S330" s="1217" t="s">
        <v>27</v>
      </c>
      <c r="U330" s="1885" t="s">
        <v>8248</v>
      </c>
      <c r="V330" s="1562"/>
    </row>
    <row r="331" spans="1:22" ht="13.8" hidden="1">
      <c r="A331" s="1884">
        <v>44742</v>
      </c>
      <c r="B331" s="1217" t="s">
        <v>1170</v>
      </c>
      <c r="C331" s="1217" t="s">
        <v>3456</v>
      </c>
      <c r="D331" s="1217" t="s">
        <v>3579</v>
      </c>
      <c r="E331" s="1217" t="s">
        <v>60</v>
      </c>
      <c r="F331" s="10" t="s">
        <v>3517</v>
      </c>
      <c r="G331" s="1219">
        <v>25000</v>
      </c>
      <c r="H331" s="1239"/>
      <c r="I331" s="1219" t="s">
        <v>3453</v>
      </c>
      <c r="J331" s="1670"/>
      <c r="K331" s="10" t="e">
        <f t="shared" ca="1" si="72"/>
        <v>#NAME?</v>
      </c>
      <c r="L331" s="10" t="e">
        <f t="shared" ca="1" si="73"/>
        <v>#NAME?</v>
      </c>
      <c r="M331" s="1239" t="e">
        <f ca="1">(15000-K331-L331)*0.7</f>
        <v>#NAME?</v>
      </c>
      <c r="N331" s="1239"/>
      <c r="O331" s="1239"/>
      <c r="P331" s="1239" t="e">
        <f t="shared" ca="1" si="63"/>
        <v>#NAME?</v>
      </c>
      <c r="Q331" s="1357" t="e">
        <f t="shared" ca="1" si="60"/>
        <v>#NAME?</v>
      </c>
      <c r="R331" s="1239">
        <f t="shared" si="68"/>
        <v>0</v>
      </c>
      <c r="S331" s="1217" t="s">
        <v>27</v>
      </c>
      <c r="U331" s="1885" t="s">
        <v>8249</v>
      </c>
      <c r="V331" s="1562"/>
    </row>
    <row r="332" spans="1:22" ht="13.8" hidden="1">
      <c r="A332" s="1884">
        <v>44742</v>
      </c>
      <c r="B332" s="1217" t="s">
        <v>1170</v>
      </c>
      <c r="C332" s="1217" t="s">
        <v>3446</v>
      </c>
      <c r="D332" s="1217" t="s">
        <v>3579</v>
      </c>
      <c r="E332" s="1217" t="s">
        <v>39</v>
      </c>
      <c r="F332" s="10" t="s">
        <v>3629</v>
      </c>
      <c r="G332" s="1219">
        <v>15000</v>
      </c>
      <c r="H332" s="1239"/>
      <c r="I332" s="1219" t="s">
        <v>3453</v>
      </c>
      <c r="J332" s="1670"/>
      <c r="K332" s="10" t="e">
        <f t="shared" ca="1" si="72"/>
        <v>#NAME?</v>
      </c>
      <c r="L332" s="10" t="e">
        <f t="shared" ca="1" si="73"/>
        <v>#NAME?</v>
      </c>
      <c r="M332" s="1239" t="e">
        <f ca="1">(8500-K332-L332)*0.7</f>
        <v>#NAME?</v>
      </c>
      <c r="N332" s="1239"/>
      <c r="O332" s="1239"/>
      <c r="P332" s="1239" t="e">
        <f t="shared" ca="1" si="63"/>
        <v>#NAME?</v>
      </c>
      <c r="Q332" s="1357" t="e">
        <f t="shared" ca="1" si="60"/>
        <v>#NAME?</v>
      </c>
      <c r="R332" s="1239">
        <f t="shared" si="68"/>
        <v>0</v>
      </c>
      <c r="S332" s="1217" t="s">
        <v>27</v>
      </c>
      <c r="U332" s="1885" t="s">
        <v>8250</v>
      </c>
      <c r="V332" s="1562"/>
    </row>
    <row r="333" spans="1:22" ht="13.8" hidden="1">
      <c r="A333" s="1884">
        <v>44742</v>
      </c>
      <c r="B333" s="1217" t="s">
        <v>1170</v>
      </c>
      <c r="C333" s="1217" t="s">
        <v>3446</v>
      </c>
      <c r="D333" s="1217" t="s">
        <v>3579</v>
      </c>
      <c r="E333" s="1217" t="s">
        <v>45</v>
      </c>
      <c r="F333" s="10" t="s">
        <v>3486</v>
      </c>
      <c r="G333" s="1219">
        <v>15000</v>
      </c>
      <c r="H333" s="1239"/>
      <c r="I333" s="1219" t="s">
        <v>3453</v>
      </c>
      <c r="J333" s="1670"/>
      <c r="K333" s="10" t="e">
        <f t="shared" ca="1" si="72"/>
        <v>#NAME?</v>
      </c>
      <c r="L333" s="10" t="e">
        <f t="shared" ca="1" si="73"/>
        <v>#NAME?</v>
      </c>
      <c r="M333" s="1239"/>
      <c r="N333" s="1239">
        <v>3000</v>
      </c>
      <c r="O333" s="1239"/>
      <c r="P333" s="1239" t="e">
        <f t="shared" ca="1" si="63"/>
        <v>#NAME?</v>
      </c>
      <c r="Q333" s="1357" t="e">
        <f t="shared" ca="1" si="60"/>
        <v>#NAME?</v>
      </c>
      <c r="R333" s="1239">
        <f t="shared" si="68"/>
        <v>0</v>
      </c>
      <c r="S333" s="1217" t="s">
        <v>27</v>
      </c>
      <c r="U333" s="1885" t="s">
        <v>8251</v>
      </c>
      <c r="V333" s="1562"/>
    </row>
    <row r="334" spans="1:22" ht="13.8" hidden="1">
      <c r="A334" s="1884">
        <v>44742</v>
      </c>
      <c r="B334" s="1217" t="s">
        <v>1170</v>
      </c>
      <c r="C334" s="1217" t="s">
        <v>3446</v>
      </c>
      <c r="D334" s="1217" t="s">
        <v>3579</v>
      </c>
      <c r="E334" s="1217" t="s">
        <v>34</v>
      </c>
      <c r="F334" s="10" t="s">
        <v>3626</v>
      </c>
      <c r="G334" s="1219">
        <v>15000</v>
      </c>
      <c r="H334" s="1239"/>
      <c r="I334" s="1219" t="s">
        <v>3453</v>
      </c>
      <c r="J334" s="1670"/>
      <c r="K334" s="10" t="e">
        <f t="shared" ca="1" si="72"/>
        <v>#NAME?</v>
      </c>
      <c r="L334" s="10" t="e">
        <f t="shared" ca="1" si="73"/>
        <v>#NAME?</v>
      </c>
      <c r="M334" s="1239" t="e">
        <f t="shared" ref="M334:M335" ca="1" si="74">(8500-K334-L334)*0.7</f>
        <v>#NAME?</v>
      </c>
      <c r="N334" s="1239"/>
      <c r="O334" s="1239"/>
      <c r="P334" s="1239" t="e">
        <f t="shared" ca="1" si="63"/>
        <v>#NAME?</v>
      </c>
      <c r="Q334" s="1357" t="e">
        <f t="shared" ca="1" si="60"/>
        <v>#NAME?</v>
      </c>
      <c r="R334" s="1239">
        <f t="shared" si="68"/>
        <v>0</v>
      </c>
      <c r="S334" s="1217" t="s">
        <v>27</v>
      </c>
      <c r="U334" s="1885" t="s">
        <v>8252</v>
      </c>
      <c r="V334" s="1562"/>
    </row>
    <row r="335" spans="1:22" ht="13.8" hidden="1">
      <c r="A335" s="1884">
        <v>44742</v>
      </c>
      <c r="B335" s="1217" t="s">
        <v>1170</v>
      </c>
      <c r="C335" s="1217" t="s">
        <v>3446</v>
      </c>
      <c r="D335" s="1217" t="s">
        <v>3579</v>
      </c>
      <c r="E335" s="1217" t="s">
        <v>40</v>
      </c>
      <c r="F335" s="10" t="s">
        <v>3449</v>
      </c>
      <c r="G335" s="1219">
        <v>15000</v>
      </c>
      <c r="H335" s="1239"/>
      <c r="I335" s="1219" t="s">
        <v>3453</v>
      </c>
      <c r="J335" s="1670"/>
      <c r="K335" s="10" t="e">
        <f t="shared" ca="1" si="72"/>
        <v>#NAME?</v>
      </c>
      <c r="L335" s="10" t="e">
        <f t="shared" ca="1" si="73"/>
        <v>#NAME?</v>
      </c>
      <c r="M335" s="1239" t="e">
        <f t="shared" ca="1" si="74"/>
        <v>#NAME?</v>
      </c>
      <c r="N335" s="1239"/>
      <c r="O335" s="1239"/>
      <c r="P335" s="1239" t="e">
        <f t="shared" ca="1" si="63"/>
        <v>#NAME?</v>
      </c>
      <c r="Q335" s="1357" t="e">
        <f t="shared" ca="1" si="60"/>
        <v>#NAME?</v>
      </c>
      <c r="R335" s="1239">
        <f t="shared" si="68"/>
        <v>0</v>
      </c>
      <c r="S335" s="1217" t="s">
        <v>27</v>
      </c>
      <c r="U335" s="1885" t="s">
        <v>8253</v>
      </c>
      <c r="V335" s="1562"/>
    </row>
    <row r="336" spans="1:22" ht="13.8" hidden="1">
      <c r="A336" s="1886">
        <v>44742</v>
      </c>
      <c r="B336" s="1246" t="s">
        <v>1170</v>
      </c>
      <c r="C336" s="1246" t="s">
        <v>3446</v>
      </c>
      <c r="D336" s="1246" t="s">
        <v>3579</v>
      </c>
      <c r="E336" s="1246" t="s">
        <v>3079</v>
      </c>
      <c r="F336" s="1260" t="s">
        <v>3471</v>
      </c>
      <c r="G336" s="1248">
        <v>15000</v>
      </c>
      <c r="H336" s="1256"/>
      <c r="I336" s="1248" t="s">
        <v>3453</v>
      </c>
      <c r="J336" s="1876"/>
      <c r="K336" s="1260" t="e">
        <f t="shared" ca="1" si="72"/>
        <v>#NAME?</v>
      </c>
      <c r="L336" s="1260" t="e">
        <f t="shared" ca="1" si="73"/>
        <v>#NAME?</v>
      </c>
      <c r="M336" s="1256"/>
      <c r="N336" s="1256">
        <v>3000</v>
      </c>
      <c r="O336" s="1256"/>
      <c r="P336" s="1256" t="e">
        <f t="shared" ca="1" si="63"/>
        <v>#NAME?</v>
      </c>
      <c r="Q336" s="1364" t="e">
        <f t="shared" ca="1" si="60"/>
        <v>#NAME?</v>
      </c>
      <c r="R336" s="1256">
        <f t="shared" si="68"/>
        <v>0</v>
      </c>
      <c r="S336" s="1246" t="s">
        <v>27</v>
      </c>
      <c r="T336" s="1260"/>
      <c r="U336" s="1887" t="s">
        <v>8254</v>
      </c>
      <c r="V336" s="1562"/>
    </row>
    <row r="337" spans="1:22" ht="13.2" hidden="1">
      <c r="A337" s="1990">
        <v>44742</v>
      </c>
      <c r="B337" s="92" t="s">
        <v>1906</v>
      </c>
      <c r="C337" s="92"/>
      <c r="D337" s="92" t="s">
        <v>245</v>
      </c>
      <c r="E337" s="92" t="s">
        <v>8255</v>
      </c>
      <c r="F337" s="92" t="s">
        <v>3459</v>
      </c>
      <c r="G337" s="1756">
        <v>900000</v>
      </c>
      <c r="H337" s="92"/>
      <c r="I337" s="92" t="s">
        <v>3453</v>
      </c>
      <c r="J337" s="92"/>
      <c r="K337" s="92"/>
      <c r="L337" s="92"/>
      <c r="M337" s="1756"/>
      <c r="N337" s="1756">
        <v>500000</v>
      </c>
      <c r="O337" s="1239"/>
      <c r="P337" s="1256">
        <f t="shared" si="63"/>
        <v>400000</v>
      </c>
      <c r="Q337" s="1364">
        <f t="shared" si="60"/>
        <v>0.44444444444444442</v>
      </c>
      <c r="R337" s="1239"/>
      <c r="V337" s="1562"/>
    </row>
    <row r="338" spans="1:22" ht="13.2" hidden="1">
      <c r="A338" s="1450"/>
      <c r="E338" s="6"/>
      <c r="G338" s="1239">
        <f t="shared" ref="G338:N338" si="75">SUM(G3:G337)</f>
        <v>7590316.4225352118</v>
      </c>
      <c r="H338" s="1239">
        <f t="shared" si="75"/>
        <v>0</v>
      </c>
      <c r="I338" s="1239">
        <f t="shared" si="75"/>
        <v>0</v>
      </c>
      <c r="J338" s="1239">
        <f t="shared" si="75"/>
        <v>78001.448692152917</v>
      </c>
      <c r="K338" s="1239" t="e">
        <f t="shared" ca="1" si="75"/>
        <v>#NAME?</v>
      </c>
      <c r="L338" s="1239" t="e">
        <f t="shared" ca="1" si="75"/>
        <v>#NAME?</v>
      </c>
      <c r="M338" s="1239" t="e">
        <f t="shared" ca="1" si="75"/>
        <v>#NAME?</v>
      </c>
      <c r="N338" s="1239">
        <f t="shared" si="75"/>
        <v>2565050</v>
      </c>
      <c r="O338" s="1239">
        <f>SUM(O3:O336)</f>
        <v>130000</v>
      </c>
      <c r="P338" s="1239" t="e">
        <f ca="1">SUM(P3:P337)</f>
        <v>#NAME?</v>
      </c>
      <c r="Q338" s="1357" t="e">
        <f t="shared" ca="1" si="60"/>
        <v>#NAME?</v>
      </c>
      <c r="R338" s="1239">
        <f>SUM(R42:R336)</f>
        <v>0</v>
      </c>
      <c r="V338" s="1562"/>
    </row>
    <row r="339" spans="1:22" ht="13.2" hidden="1">
      <c r="A339" s="1450"/>
      <c r="E339" s="6"/>
      <c r="G339" s="1239"/>
      <c r="M339" s="1239"/>
      <c r="N339" s="1239"/>
      <c r="O339" s="1239"/>
      <c r="P339" s="1239"/>
      <c r="Q339" s="1357"/>
      <c r="V339" s="1562"/>
    </row>
    <row r="340" spans="1:22" ht="13.2" hidden="1">
      <c r="A340" s="1450"/>
      <c r="E340" s="6"/>
      <c r="G340" s="1239"/>
      <c r="M340" s="1239"/>
      <c r="N340" s="1239"/>
      <c r="O340" s="1239"/>
      <c r="P340" s="1239"/>
      <c r="Q340" s="1357"/>
      <c r="V340" s="1562"/>
    </row>
    <row r="341" spans="1:22" ht="13.2" hidden="1">
      <c r="A341" s="1450"/>
      <c r="E341" s="6"/>
      <c r="G341" s="1239"/>
      <c r="M341" s="1239"/>
      <c r="N341" s="1239"/>
      <c r="O341" s="1239"/>
      <c r="P341" s="1239"/>
      <c r="Q341" s="1357"/>
      <c r="V341" s="1562"/>
    </row>
    <row r="342" spans="1:22" ht="13.2" hidden="1">
      <c r="A342" s="1450"/>
      <c r="E342" s="6"/>
      <c r="G342" s="1239"/>
      <c r="M342" s="1239"/>
      <c r="N342" s="1239"/>
      <c r="O342" s="1239"/>
      <c r="P342" s="1239"/>
      <c r="Q342" s="1357"/>
      <c r="V342" s="1562"/>
    </row>
    <row r="343" spans="1:22" ht="13.2" hidden="1">
      <c r="A343" s="1450"/>
      <c r="E343" s="6"/>
      <c r="G343" s="1239"/>
      <c r="M343" s="1239"/>
      <c r="N343" s="1239"/>
      <c r="O343" s="1239"/>
      <c r="P343" s="1239"/>
      <c r="Q343" s="1357"/>
      <c r="V343" s="1562"/>
    </row>
    <row r="344" spans="1:22" ht="13.2" hidden="1">
      <c r="A344" s="1450"/>
      <c r="E344" s="6"/>
      <c r="G344" s="1239"/>
      <c r="M344" s="1239"/>
      <c r="N344" s="1239"/>
      <c r="O344" s="1239"/>
      <c r="P344" s="1239"/>
      <c r="Q344" s="1357"/>
      <c r="V344" s="1562"/>
    </row>
    <row r="345" spans="1:22" ht="13.2" hidden="1">
      <c r="A345" s="1450"/>
      <c r="E345" s="6"/>
      <c r="G345" s="1239"/>
      <c r="M345" s="1239"/>
      <c r="N345" s="1239"/>
      <c r="O345" s="1239"/>
      <c r="P345" s="1239"/>
      <c r="Q345" s="1357"/>
      <c r="V345" s="1562"/>
    </row>
    <row r="346" spans="1:22" ht="13.2" hidden="1">
      <c r="A346" s="1450"/>
      <c r="E346" s="6"/>
      <c r="G346" s="1239"/>
      <c r="M346" s="1239"/>
      <c r="N346" s="1239"/>
      <c r="O346" s="1239"/>
      <c r="P346" s="1239"/>
      <c r="Q346" s="1357"/>
      <c r="V346" s="1562"/>
    </row>
    <row r="347" spans="1:22" ht="13.2" hidden="1">
      <c r="A347" s="1450"/>
      <c r="E347" s="6"/>
      <c r="G347" s="1239"/>
      <c r="M347" s="1239"/>
      <c r="N347" s="1239"/>
      <c r="O347" s="1239"/>
      <c r="P347" s="1239"/>
      <c r="Q347" s="1357"/>
      <c r="V347" s="1562"/>
    </row>
    <row r="348" spans="1:22" ht="13.2" hidden="1">
      <c r="A348" s="1450"/>
      <c r="E348" s="6"/>
      <c r="G348" s="1239"/>
      <c r="M348" s="1239"/>
      <c r="N348" s="1239"/>
      <c r="O348" s="1239"/>
      <c r="P348" s="1239"/>
      <c r="Q348" s="1357"/>
      <c r="V348" s="1562"/>
    </row>
    <row r="349" spans="1:22" ht="13.2" hidden="1">
      <c r="A349" s="1450"/>
      <c r="E349" s="6"/>
      <c r="G349" s="1239"/>
      <c r="M349" s="1239"/>
      <c r="N349" s="1239"/>
      <c r="O349" s="1239"/>
      <c r="P349" s="1239"/>
      <c r="Q349" s="1357"/>
      <c r="V349" s="1562"/>
    </row>
    <row r="350" spans="1:22" ht="13.2" hidden="1">
      <c r="A350" s="1450"/>
      <c r="E350" s="6"/>
      <c r="G350" s="1239"/>
      <c r="M350" s="1239"/>
      <c r="N350" s="1239"/>
      <c r="O350" s="1239"/>
      <c r="P350" s="1239"/>
      <c r="Q350" s="1357"/>
      <c r="V350" s="1562"/>
    </row>
    <row r="351" spans="1:22" ht="13.2" hidden="1">
      <c r="A351" s="1450"/>
      <c r="E351" s="6"/>
      <c r="G351" s="1239"/>
      <c r="M351" s="1239"/>
      <c r="N351" s="1239"/>
      <c r="O351" s="1239"/>
      <c r="P351" s="1239"/>
      <c r="Q351" s="1357"/>
      <c r="V351" s="1562"/>
    </row>
    <row r="352" spans="1:22" ht="13.2">
      <c r="E352" s="6"/>
      <c r="G352" s="1239"/>
      <c r="M352" s="1239"/>
      <c r="N352" s="1239"/>
      <c r="O352" s="1239"/>
      <c r="P352" s="1239"/>
      <c r="Q352" s="1357"/>
      <c r="V352" s="1562"/>
    </row>
    <row r="353" spans="5:22" ht="13.2">
      <c r="E353" s="6"/>
      <c r="G353" s="1239"/>
      <c r="M353" s="1239"/>
      <c r="N353" s="1239"/>
      <c r="O353" s="1239"/>
      <c r="P353" s="1239"/>
      <c r="Q353" s="1357"/>
      <c r="V353" s="1562"/>
    </row>
    <row r="354" spans="5:22" ht="13.2">
      <c r="E354" s="6"/>
      <c r="G354" s="1239"/>
      <c r="M354" s="1239"/>
      <c r="N354" s="1239"/>
      <c r="O354" s="1239"/>
      <c r="P354" s="1239"/>
      <c r="Q354" s="1357"/>
      <c r="V354" s="1562"/>
    </row>
    <row r="355" spans="5:22" ht="13.2">
      <c r="E355" s="6"/>
      <c r="G355" s="1239"/>
      <c r="M355" s="1239"/>
      <c r="N355" s="1239"/>
      <c r="O355" s="1239"/>
      <c r="P355" s="1239"/>
      <c r="Q355" s="1357"/>
      <c r="V355" s="1562"/>
    </row>
    <row r="356" spans="5:22" ht="13.2">
      <c r="E356" s="6"/>
      <c r="G356" s="1239"/>
      <c r="M356" s="1239"/>
      <c r="N356" s="1239"/>
      <c r="O356" s="1239"/>
      <c r="P356" s="1239"/>
      <c r="Q356" s="1357"/>
      <c r="V356" s="1562"/>
    </row>
    <row r="357" spans="5:22" ht="13.2">
      <c r="E357" s="6"/>
      <c r="G357" s="1239"/>
      <c r="M357" s="1239"/>
      <c r="N357" s="1239"/>
      <c r="O357" s="1239"/>
      <c r="P357" s="1239"/>
      <c r="Q357" s="1357"/>
      <c r="V357" s="1562"/>
    </row>
    <row r="358" spans="5:22" ht="13.2">
      <c r="E358" s="6"/>
      <c r="G358" s="1239"/>
      <c r="M358" s="1239"/>
      <c r="N358" s="1239"/>
      <c r="O358" s="1239"/>
      <c r="P358" s="1239"/>
      <c r="Q358" s="1357"/>
      <c r="V358" s="1562"/>
    </row>
    <row r="359" spans="5:22" ht="13.2">
      <c r="E359" s="6"/>
      <c r="G359" s="1239"/>
      <c r="M359" s="1239"/>
      <c r="N359" s="1239"/>
      <c r="O359" s="1239"/>
      <c r="P359" s="1239"/>
      <c r="Q359" s="1357"/>
      <c r="V359" s="1562"/>
    </row>
    <row r="360" spans="5:22" ht="13.2">
      <c r="E360" s="6"/>
      <c r="G360" s="1239"/>
      <c r="M360" s="1239"/>
      <c r="N360" s="1239"/>
      <c r="O360" s="1239"/>
      <c r="P360" s="1239"/>
      <c r="Q360" s="1357"/>
      <c r="V360" s="1562"/>
    </row>
    <row r="361" spans="5:22" ht="13.2">
      <c r="E361" s="6"/>
      <c r="G361" s="1239"/>
      <c r="M361" s="1239"/>
      <c r="N361" s="1239"/>
      <c r="O361" s="1239"/>
      <c r="P361" s="1239"/>
      <c r="Q361" s="1357"/>
      <c r="V361" s="1562"/>
    </row>
    <row r="362" spans="5:22" ht="13.2">
      <c r="E362" s="6"/>
      <c r="G362" s="1239"/>
      <c r="M362" s="1239"/>
      <c r="N362" s="1239"/>
      <c r="O362" s="1239"/>
      <c r="P362" s="1239"/>
      <c r="Q362" s="1357"/>
      <c r="V362" s="1562"/>
    </row>
    <row r="363" spans="5:22" ht="13.2">
      <c r="E363" s="6"/>
      <c r="G363" s="1239"/>
      <c r="M363" s="1239"/>
      <c r="N363" s="1239"/>
      <c r="O363" s="1239"/>
      <c r="P363" s="1239"/>
      <c r="Q363" s="1357"/>
      <c r="V363" s="1562"/>
    </row>
    <row r="364" spans="5:22" ht="13.2">
      <c r="E364" s="6"/>
      <c r="G364" s="1239"/>
      <c r="M364" s="1239"/>
      <c r="N364" s="1239"/>
      <c r="O364" s="1239"/>
      <c r="P364" s="1239"/>
      <c r="Q364" s="1357"/>
      <c r="V364" s="1562"/>
    </row>
    <row r="365" spans="5:22" ht="13.2">
      <c r="E365" s="6"/>
      <c r="G365" s="1239"/>
      <c r="M365" s="1239"/>
      <c r="N365" s="1239"/>
      <c r="O365" s="1239"/>
      <c r="P365" s="1239"/>
      <c r="Q365" s="1357"/>
      <c r="V365" s="1562"/>
    </row>
    <row r="366" spans="5:22" ht="13.2">
      <c r="E366" s="6"/>
      <c r="G366" s="1239"/>
      <c r="M366" s="1239"/>
      <c r="N366" s="1239"/>
      <c r="O366" s="1239"/>
      <c r="P366" s="1239"/>
      <c r="Q366" s="1357"/>
      <c r="V366" s="1562"/>
    </row>
    <row r="367" spans="5:22" ht="13.2">
      <c r="E367" s="6"/>
      <c r="G367" s="1239"/>
      <c r="M367" s="1239"/>
      <c r="N367" s="1239"/>
      <c r="O367" s="1239"/>
      <c r="P367" s="1239"/>
      <c r="Q367" s="1357"/>
      <c r="V367" s="1562"/>
    </row>
    <row r="368" spans="5:22" ht="13.2">
      <c r="E368" s="6"/>
      <c r="G368" s="1239"/>
      <c r="M368" s="1239"/>
      <c r="N368" s="1239"/>
      <c r="O368" s="1239"/>
      <c r="P368" s="1239"/>
      <c r="Q368" s="1357"/>
      <c r="V368" s="1562"/>
    </row>
    <row r="369" spans="5:22" ht="13.2">
      <c r="E369" s="6"/>
      <c r="G369" s="1239"/>
      <c r="M369" s="1239"/>
      <c r="N369" s="1239"/>
      <c r="O369" s="1239"/>
      <c r="P369" s="1239"/>
      <c r="Q369" s="1357"/>
      <c r="V369" s="1562"/>
    </row>
    <row r="370" spans="5:22" ht="13.2">
      <c r="E370" s="6"/>
      <c r="G370" s="1239"/>
      <c r="M370" s="1239"/>
      <c r="N370" s="1239"/>
      <c r="O370" s="1239"/>
      <c r="P370" s="1239"/>
      <c r="Q370" s="1357"/>
      <c r="V370" s="1562"/>
    </row>
    <row r="371" spans="5:22" ht="13.2">
      <c r="E371" s="6"/>
      <c r="G371" s="1239"/>
      <c r="M371" s="1239"/>
      <c r="N371" s="1239"/>
      <c r="O371" s="1239"/>
      <c r="P371" s="1239"/>
      <c r="Q371" s="1357"/>
      <c r="V371" s="1562"/>
    </row>
    <row r="372" spans="5:22" ht="13.2">
      <c r="E372" s="6"/>
      <c r="G372" s="1239"/>
      <c r="M372" s="1239"/>
      <c r="N372" s="1239"/>
      <c r="O372" s="1239"/>
      <c r="P372" s="1239"/>
      <c r="Q372" s="1357"/>
      <c r="V372" s="1562"/>
    </row>
    <row r="373" spans="5:22" ht="13.2">
      <c r="E373" s="6"/>
      <c r="G373" s="1239"/>
      <c r="M373" s="1239"/>
      <c r="N373" s="1239"/>
      <c r="O373" s="1239"/>
      <c r="P373" s="1239"/>
      <c r="Q373" s="1357"/>
      <c r="V373" s="1562"/>
    </row>
    <row r="374" spans="5:22" ht="13.2">
      <c r="E374" s="6"/>
      <c r="G374" s="1239"/>
      <c r="M374" s="1239"/>
      <c r="N374" s="1239"/>
      <c r="O374" s="1239"/>
      <c r="P374" s="1239"/>
      <c r="Q374" s="1357"/>
      <c r="V374" s="1562"/>
    </row>
    <row r="375" spans="5:22" ht="13.2">
      <c r="E375" s="6"/>
      <c r="G375" s="1239"/>
      <c r="M375" s="1239"/>
      <c r="N375" s="1239"/>
      <c r="O375" s="1239"/>
      <c r="P375" s="1239"/>
      <c r="Q375" s="1357"/>
      <c r="V375" s="1562"/>
    </row>
    <row r="376" spans="5:22" ht="13.2">
      <c r="E376" s="6"/>
      <c r="G376" s="1239"/>
      <c r="M376" s="1239"/>
      <c r="N376" s="1239"/>
      <c r="O376" s="1239"/>
      <c r="P376" s="1239"/>
      <c r="Q376" s="1357"/>
      <c r="V376" s="1562"/>
    </row>
    <row r="377" spans="5:22" ht="13.2">
      <c r="E377" s="6"/>
      <c r="G377" s="1239"/>
      <c r="M377" s="1239"/>
      <c r="N377" s="1239"/>
      <c r="O377" s="1239"/>
      <c r="P377" s="1239"/>
      <c r="Q377" s="1357"/>
      <c r="V377" s="1562"/>
    </row>
    <row r="378" spans="5:22" ht="13.2">
      <c r="E378" s="6"/>
      <c r="G378" s="1239"/>
      <c r="M378" s="1239"/>
      <c r="N378" s="1239"/>
      <c r="O378" s="1239"/>
      <c r="P378" s="1239"/>
      <c r="Q378" s="1357"/>
      <c r="V378" s="1562"/>
    </row>
    <row r="379" spans="5:22" ht="13.2">
      <c r="E379" s="6"/>
      <c r="G379" s="1239"/>
      <c r="M379" s="1239"/>
      <c r="N379" s="1239"/>
      <c r="O379" s="1239"/>
      <c r="P379" s="1239"/>
      <c r="Q379" s="1357"/>
      <c r="V379" s="1562"/>
    </row>
    <row r="380" spans="5:22" ht="13.2">
      <c r="E380" s="6"/>
      <c r="G380" s="1239"/>
      <c r="M380" s="1239"/>
      <c r="N380" s="1239"/>
      <c r="O380" s="1239"/>
      <c r="P380" s="1239"/>
      <c r="Q380" s="1357"/>
      <c r="V380" s="1562"/>
    </row>
    <row r="381" spans="5:22" ht="13.2">
      <c r="E381" s="6"/>
      <c r="G381" s="1239"/>
      <c r="M381" s="1239"/>
      <c r="N381" s="1239"/>
      <c r="O381" s="1239"/>
      <c r="P381" s="1239"/>
      <c r="Q381" s="1357"/>
      <c r="V381" s="1562"/>
    </row>
    <row r="382" spans="5:22" ht="13.2">
      <c r="E382" s="6"/>
      <c r="G382" s="1239"/>
      <c r="M382" s="1239"/>
      <c r="N382" s="1239"/>
      <c r="O382" s="1239"/>
      <c r="P382" s="1239"/>
      <c r="Q382" s="1357"/>
      <c r="V382" s="1562"/>
    </row>
    <row r="383" spans="5:22" ht="13.2">
      <c r="E383" s="6"/>
      <c r="G383" s="1239"/>
      <c r="M383" s="1239"/>
      <c r="N383" s="1239"/>
      <c r="O383" s="1239"/>
      <c r="P383" s="1239"/>
      <c r="Q383" s="1357"/>
      <c r="V383" s="1562"/>
    </row>
    <row r="384" spans="5:22" ht="13.2">
      <c r="E384" s="6"/>
      <c r="G384" s="1239"/>
      <c r="M384" s="1239"/>
      <c r="N384" s="1239"/>
      <c r="O384" s="1239"/>
      <c r="P384" s="1239"/>
      <c r="Q384" s="1357"/>
      <c r="V384" s="1562"/>
    </row>
    <row r="385" spans="5:22" ht="13.2">
      <c r="E385" s="6"/>
      <c r="G385" s="1239"/>
      <c r="M385" s="1239"/>
      <c r="N385" s="1239"/>
      <c r="O385" s="1239"/>
      <c r="P385" s="1239"/>
      <c r="Q385" s="1357"/>
      <c r="V385" s="1562"/>
    </row>
    <row r="386" spans="5:22" ht="13.2">
      <c r="E386" s="6"/>
      <c r="G386" s="1239"/>
      <c r="M386" s="1239"/>
      <c r="N386" s="1239"/>
      <c r="O386" s="1239"/>
      <c r="P386" s="1239"/>
      <c r="Q386" s="1357"/>
      <c r="V386" s="1562"/>
    </row>
    <row r="387" spans="5:22" ht="13.2">
      <c r="E387" s="6"/>
      <c r="G387" s="1239"/>
      <c r="M387" s="1239"/>
      <c r="N387" s="1239"/>
      <c r="O387" s="1239"/>
      <c r="P387" s="1239"/>
      <c r="Q387" s="1357"/>
      <c r="V387" s="1562"/>
    </row>
    <row r="388" spans="5:22" ht="13.2">
      <c r="E388" s="6"/>
      <c r="G388" s="1239"/>
      <c r="M388" s="1239"/>
      <c r="N388" s="1239"/>
      <c r="O388" s="1239"/>
      <c r="P388" s="1239"/>
      <c r="Q388" s="1357"/>
      <c r="V388" s="1562"/>
    </row>
    <row r="389" spans="5:22" ht="13.2">
      <c r="E389" s="6"/>
      <c r="G389" s="1239"/>
      <c r="M389" s="1239"/>
      <c r="N389" s="1239"/>
      <c r="O389" s="1239"/>
      <c r="P389" s="1239"/>
      <c r="Q389" s="1357"/>
      <c r="V389" s="1562"/>
    </row>
    <row r="390" spans="5:22" ht="13.2">
      <c r="E390" s="6"/>
      <c r="G390" s="1239"/>
      <c r="M390" s="1239"/>
      <c r="N390" s="1239"/>
      <c r="O390" s="1239"/>
      <c r="P390" s="1239"/>
      <c r="Q390" s="1357"/>
      <c r="V390" s="1562"/>
    </row>
    <row r="391" spans="5:22" ht="13.2">
      <c r="E391" s="6"/>
      <c r="G391" s="1239"/>
      <c r="M391" s="1239"/>
      <c r="N391" s="1239"/>
      <c r="O391" s="1239"/>
      <c r="P391" s="1239"/>
      <c r="Q391" s="1357"/>
      <c r="V391" s="1562"/>
    </row>
    <row r="392" spans="5:22" ht="13.2">
      <c r="E392" s="6"/>
      <c r="G392" s="1239"/>
      <c r="M392" s="1239"/>
      <c r="N392" s="1239"/>
      <c r="O392" s="1239"/>
      <c r="P392" s="1239"/>
      <c r="Q392" s="1357"/>
      <c r="V392" s="1562"/>
    </row>
    <row r="393" spans="5:22" ht="13.2">
      <c r="E393" s="6"/>
      <c r="G393" s="1239"/>
      <c r="M393" s="1239"/>
      <c r="N393" s="1239"/>
      <c r="O393" s="1239"/>
      <c r="P393" s="1239"/>
      <c r="Q393" s="1357"/>
      <c r="V393" s="1562"/>
    </row>
    <row r="394" spans="5:22" ht="13.2">
      <c r="E394" s="6"/>
      <c r="G394" s="1239"/>
      <c r="M394" s="1239"/>
      <c r="N394" s="1239"/>
      <c r="O394" s="1239"/>
      <c r="P394" s="1239"/>
      <c r="Q394" s="1357"/>
      <c r="V394" s="1562"/>
    </row>
    <row r="395" spans="5:22" ht="13.2">
      <c r="E395" s="6"/>
      <c r="G395" s="1239"/>
      <c r="M395" s="1239"/>
      <c r="N395" s="1239"/>
      <c r="O395" s="1239"/>
      <c r="P395" s="1239"/>
      <c r="Q395" s="1357"/>
      <c r="V395" s="1562"/>
    </row>
    <row r="396" spans="5:22" ht="13.2">
      <c r="E396" s="6"/>
      <c r="G396" s="1239"/>
      <c r="M396" s="1239"/>
      <c r="N396" s="1239"/>
      <c r="O396" s="1239"/>
      <c r="P396" s="1239"/>
      <c r="Q396" s="1357"/>
      <c r="V396" s="1562"/>
    </row>
    <row r="397" spans="5:22" ht="13.2">
      <c r="E397" s="6"/>
      <c r="G397" s="1239"/>
      <c r="M397" s="1239"/>
      <c r="N397" s="1239"/>
      <c r="O397" s="1239"/>
      <c r="P397" s="1239"/>
      <c r="Q397" s="1357"/>
      <c r="V397" s="1562"/>
    </row>
    <row r="398" spans="5:22" ht="13.2">
      <c r="E398" s="6"/>
      <c r="G398" s="1239"/>
      <c r="M398" s="1239"/>
      <c r="N398" s="1239"/>
      <c r="O398" s="1239"/>
      <c r="P398" s="1239"/>
      <c r="Q398" s="1357"/>
      <c r="V398" s="1562"/>
    </row>
    <row r="399" spans="5:22" ht="13.2">
      <c r="E399" s="6"/>
      <c r="G399" s="1239"/>
      <c r="M399" s="1239"/>
      <c r="N399" s="1239"/>
      <c r="O399" s="1239"/>
      <c r="P399" s="1239"/>
      <c r="Q399" s="1357"/>
      <c r="V399" s="1562"/>
    </row>
    <row r="400" spans="5:22" ht="13.2">
      <c r="E400" s="6"/>
      <c r="G400" s="1239"/>
      <c r="M400" s="1239"/>
      <c r="N400" s="1239"/>
      <c r="O400" s="1239"/>
      <c r="P400" s="1239"/>
      <c r="Q400" s="1357"/>
      <c r="V400" s="1562"/>
    </row>
    <row r="401" spans="5:22" ht="13.2">
      <c r="E401" s="6"/>
      <c r="G401" s="1239"/>
      <c r="M401" s="1239"/>
      <c r="N401" s="1239"/>
      <c r="O401" s="1239"/>
      <c r="P401" s="1239"/>
      <c r="Q401" s="1357"/>
      <c r="V401" s="1562"/>
    </row>
    <row r="402" spans="5:22" ht="13.2">
      <c r="E402" s="6"/>
      <c r="G402" s="1239"/>
      <c r="M402" s="1239"/>
      <c r="N402" s="1239"/>
      <c r="O402" s="1239"/>
      <c r="P402" s="1239"/>
      <c r="Q402" s="1357"/>
      <c r="V402" s="1562"/>
    </row>
    <row r="403" spans="5:22" ht="13.2">
      <c r="E403" s="6"/>
      <c r="G403" s="1239"/>
      <c r="M403" s="1239"/>
      <c r="N403" s="1239"/>
      <c r="O403" s="1239"/>
      <c r="P403" s="1239"/>
      <c r="Q403" s="1357"/>
      <c r="V403" s="1562"/>
    </row>
    <row r="404" spans="5:22" ht="13.2">
      <c r="E404" s="6"/>
      <c r="G404" s="1239"/>
      <c r="M404" s="1239"/>
      <c r="N404" s="1239"/>
      <c r="O404" s="1239"/>
      <c r="P404" s="1239"/>
      <c r="Q404" s="1357"/>
      <c r="V404" s="1562"/>
    </row>
    <row r="405" spans="5:22" ht="13.2">
      <c r="E405" s="6"/>
      <c r="G405" s="1239"/>
      <c r="M405" s="1239"/>
      <c r="N405" s="1239"/>
      <c r="O405" s="1239"/>
      <c r="P405" s="1239"/>
      <c r="Q405" s="1357"/>
      <c r="V405" s="1562"/>
    </row>
    <row r="406" spans="5:22" ht="13.2">
      <c r="E406" s="6"/>
      <c r="G406" s="1239"/>
      <c r="M406" s="1239"/>
      <c r="N406" s="1239"/>
      <c r="O406" s="1239"/>
      <c r="P406" s="1239"/>
      <c r="Q406" s="1357"/>
      <c r="V406" s="1562"/>
    </row>
    <row r="407" spans="5:22" ht="13.2">
      <c r="E407" s="6"/>
      <c r="G407" s="1239"/>
      <c r="M407" s="1239"/>
      <c r="N407" s="1239"/>
      <c r="O407" s="1239"/>
      <c r="P407" s="1239"/>
      <c r="Q407" s="1357"/>
      <c r="V407" s="1562"/>
    </row>
    <row r="408" spans="5:22" ht="13.2">
      <c r="E408" s="6"/>
      <c r="G408" s="1239"/>
      <c r="M408" s="1239"/>
      <c r="N408" s="1239"/>
      <c r="O408" s="1239"/>
      <c r="P408" s="1239"/>
      <c r="Q408" s="1357"/>
      <c r="V408" s="1562"/>
    </row>
    <row r="409" spans="5:22" ht="13.2">
      <c r="E409" s="6"/>
      <c r="G409" s="1239"/>
      <c r="M409" s="1239"/>
      <c r="N409" s="1239"/>
      <c r="O409" s="1239"/>
      <c r="P409" s="1239"/>
      <c r="Q409" s="1357"/>
      <c r="V409" s="1562"/>
    </row>
    <row r="410" spans="5:22" ht="13.2">
      <c r="E410" s="6"/>
      <c r="G410" s="1239"/>
      <c r="M410" s="1239"/>
      <c r="N410" s="1239"/>
      <c r="O410" s="1239"/>
      <c r="P410" s="1239"/>
      <c r="Q410" s="1357"/>
      <c r="V410" s="1562"/>
    </row>
    <row r="411" spans="5:22" ht="13.2">
      <c r="E411" s="6"/>
      <c r="G411" s="1239"/>
      <c r="M411" s="1239"/>
      <c r="N411" s="1239"/>
      <c r="O411" s="1239"/>
      <c r="P411" s="1239"/>
      <c r="Q411" s="1357"/>
      <c r="V411" s="1562"/>
    </row>
    <row r="412" spans="5:22" ht="13.2">
      <c r="E412" s="6"/>
      <c r="G412" s="1239"/>
      <c r="M412" s="1239"/>
      <c r="N412" s="1239"/>
      <c r="O412" s="1239"/>
      <c r="P412" s="1239"/>
      <c r="Q412" s="1357"/>
      <c r="V412" s="1562"/>
    </row>
    <row r="413" spans="5:22" ht="13.2">
      <c r="E413" s="6"/>
      <c r="G413" s="1239"/>
      <c r="M413" s="1239"/>
      <c r="N413" s="1239"/>
      <c r="O413" s="1239"/>
      <c r="P413" s="1239"/>
      <c r="Q413" s="1357"/>
      <c r="V413" s="1562"/>
    </row>
    <row r="414" spans="5:22" ht="13.2">
      <c r="E414" s="6"/>
      <c r="G414" s="1239"/>
      <c r="M414" s="1239"/>
      <c r="N414" s="1239"/>
      <c r="O414" s="1239"/>
      <c r="P414" s="1239"/>
      <c r="Q414" s="1357"/>
      <c r="V414" s="1562"/>
    </row>
    <row r="415" spans="5:22" ht="13.2">
      <c r="E415" s="6"/>
      <c r="G415" s="1239"/>
      <c r="M415" s="1239"/>
      <c r="N415" s="1239"/>
      <c r="O415" s="1239"/>
      <c r="P415" s="1239"/>
      <c r="Q415" s="1357"/>
      <c r="V415" s="1562"/>
    </row>
    <row r="416" spans="5:22" ht="13.2">
      <c r="E416" s="6"/>
      <c r="G416" s="1239"/>
      <c r="M416" s="1239"/>
      <c r="N416" s="1239"/>
      <c r="O416" s="1239"/>
      <c r="P416" s="1239"/>
      <c r="Q416" s="1357"/>
      <c r="V416" s="1562"/>
    </row>
    <row r="417" spans="5:22" ht="13.2">
      <c r="E417" s="6"/>
      <c r="G417" s="1239"/>
      <c r="M417" s="1239"/>
      <c r="N417" s="1239"/>
      <c r="O417" s="1239"/>
      <c r="P417" s="1239"/>
      <c r="Q417" s="1357"/>
      <c r="V417" s="1562"/>
    </row>
    <row r="418" spans="5:22" ht="13.2">
      <c r="E418" s="6"/>
      <c r="G418" s="1239"/>
      <c r="M418" s="1239"/>
      <c r="N418" s="1239"/>
      <c r="O418" s="1239"/>
      <c r="P418" s="1239"/>
      <c r="Q418" s="1357"/>
      <c r="V418" s="1562"/>
    </row>
    <row r="419" spans="5:22" ht="13.2">
      <c r="E419" s="6"/>
      <c r="G419" s="1239"/>
      <c r="M419" s="1239"/>
      <c r="N419" s="1239"/>
      <c r="O419" s="1239"/>
      <c r="P419" s="1239"/>
      <c r="Q419" s="1357"/>
      <c r="V419" s="1562"/>
    </row>
    <row r="420" spans="5:22" ht="13.2">
      <c r="E420" s="6"/>
      <c r="G420" s="1239"/>
      <c r="M420" s="1239"/>
      <c r="N420" s="1239"/>
      <c r="O420" s="1239"/>
      <c r="P420" s="1239"/>
      <c r="Q420" s="1357"/>
      <c r="V420" s="1562"/>
    </row>
    <row r="421" spans="5:22" ht="13.2">
      <c r="E421" s="6"/>
      <c r="G421" s="1239"/>
      <c r="M421" s="1239"/>
      <c r="N421" s="1239"/>
      <c r="O421" s="1239"/>
      <c r="P421" s="1239"/>
      <c r="Q421" s="1357"/>
      <c r="V421" s="1562"/>
    </row>
    <row r="422" spans="5:22" ht="13.2">
      <c r="E422" s="6"/>
      <c r="G422" s="1239"/>
      <c r="M422" s="1239"/>
      <c r="N422" s="1239"/>
      <c r="O422" s="1239"/>
      <c r="P422" s="1239"/>
      <c r="Q422" s="1357"/>
      <c r="V422" s="1562"/>
    </row>
    <row r="423" spans="5:22" ht="13.2">
      <c r="E423" s="6"/>
      <c r="G423" s="1239"/>
      <c r="M423" s="1239"/>
      <c r="N423" s="1239"/>
      <c r="O423" s="1239"/>
      <c r="P423" s="1239"/>
      <c r="Q423" s="1357"/>
      <c r="V423" s="1562"/>
    </row>
    <row r="424" spans="5:22" ht="13.2">
      <c r="E424" s="6"/>
      <c r="G424" s="1239"/>
      <c r="M424" s="1239"/>
      <c r="N424" s="1239"/>
      <c r="O424" s="1239"/>
      <c r="P424" s="1239"/>
      <c r="Q424" s="1357"/>
      <c r="V424" s="1562"/>
    </row>
    <row r="425" spans="5:22" ht="13.2">
      <c r="E425" s="6"/>
      <c r="G425" s="1239"/>
      <c r="M425" s="1239"/>
      <c r="N425" s="1239"/>
      <c r="O425" s="1239"/>
      <c r="P425" s="1239"/>
      <c r="Q425" s="1357"/>
      <c r="V425" s="1562"/>
    </row>
    <row r="426" spans="5:22" ht="13.2">
      <c r="E426" s="6"/>
      <c r="G426" s="1239"/>
      <c r="M426" s="1239"/>
      <c r="N426" s="1239"/>
      <c r="O426" s="1239"/>
      <c r="P426" s="1239"/>
      <c r="Q426" s="1357"/>
      <c r="V426" s="1562"/>
    </row>
    <row r="427" spans="5:22" ht="13.2">
      <c r="E427" s="6"/>
      <c r="G427" s="1239"/>
      <c r="M427" s="1239"/>
      <c r="N427" s="1239"/>
      <c r="O427" s="1239"/>
      <c r="P427" s="1239"/>
      <c r="Q427" s="1357"/>
      <c r="V427" s="1562"/>
    </row>
    <row r="428" spans="5:22" ht="13.2">
      <c r="E428" s="6"/>
      <c r="G428" s="1239"/>
      <c r="M428" s="1239"/>
      <c r="N428" s="1239"/>
      <c r="O428" s="1239"/>
      <c r="P428" s="1239"/>
      <c r="Q428" s="1357"/>
      <c r="V428" s="1562"/>
    </row>
    <row r="429" spans="5:22" ht="13.2">
      <c r="E429" s="6"/>
      <c r="G429" s="1239"/>
      <c r="M429" s="1239"/>
      <c r="N429" s="1239"/>
      <c r="O429" s="1239"/>
      <c r="P429" s="1239"/>
      <c r="Q429" s="1357"/>
      <c r="V429" s="1562"/>
    </row>
    <row r="430" spans="5:22" ht="13.2">
      <c r="E430" s="6"/>
      <c r="G430" s="1239"/>
      <c r="M430" s="1239"/>
      <c r="N430" s="1239"/>
      <c r="O430" s="1239"/>
      <c r="P430" s="1239"/>
      <c r="Q430" s="1357"/>
      <c r="V430" s="1562"/>
    </row>
    <row r="431" spans="5:22" ht="13.2">
      <c r="E431" s="6"/>
      <c r="G431" s="1239"/>
      <c r="M431" s="1239"/>
      <c r="N431" s="1239"/>
      <c r="O431" s="1239"/>
      <c r="P431" s="1239"/>
      <c r="Q431" s="1357"/>
      <c r="V431" s="1562"/>
    </row>
    <row r="432" spans="5:22" ht="13.2">
      <c r="E432" s="6"/>
      <c r="G432" s="1239"/>
      <c r="M432" s="1239"/>
      <c r="N432" s="1239"/>
      <c r="O432" s="1239"/>
      <c r="P432" s="1239"/>
      <c r="Q432" s="1357"/>
      <c r="V432" s="1562"/>
    </row>
    <row r="433" spans="5:22" ht="13.2">
      <c r="E433" s="6"/>
      <c r="G433" s="1239"/>
      <c r="M433" s="1239"/>
      <c r="N433" s="1239"/>
      <c r="O433" s="1239"/>
      <c r="P433" s="1239"/>
      <c r="Q433" s="1357"/>
      <c r="V433" s="1562"/>
    </row>
    <row r="434" spans="5:22" ht="13.2">
      <c r="E434" s="6"/>
      <c r="G434" s="1239"/>
      <c r="M434" s="1239"/>
      <c r="N434" s="1239"/>
      <c r="O434" s="1239"/>
      <c r="P434" s="1239"/>
      <c r="Q434" s="1357"/>
      <c r="V434" s="1562"/>
    </row>
    <row r="435" spans="5:22" ht="13.2">
      <c r="E435" s="6"/>
      <c r="G435" s="1239"/>
      <c r="M435" s="1239"/>
      <c r="N435" s="1239"/>
      <c r="O435" s="1239"/>
      <c r="P435" s="1239"/>
      <c r="Q435" s="1357"/>
      <c r="V435" s="1562"/>
    </row>
    <row r="436" spans="5:22" ht="13.2">
      <c r="E436" s="6"/>
      <c r="G436" s="1239"/>
      <c r="M436" s="1239"/>
      <c r="N436" s="1239"/>
      <c r="O436" s="1239"/>
      <c r="P436" s="1239"/>
      <c r="Q436" s="1357"/>
      <c r="V436" s="1562"/>
    </row>
    <row r="437" spans="5:22" ht="13.2">
      <c r="E437" s="6"/>
      <c r="G437" s="1239"/>
      <c r="M437" s="1239"/>
      <c r="N437" s="1239"/>
      <c r="O437" s="1239"/>
      <c r="P437" s="1239"/>
      <c r="Q437" s="1357"/>
      <c r="V437" s="1562"/>
    </row>
    <row r="438" spans="5:22" ht="13.2">
      <c r="E438" s="6"/>
      <c r="G438" s="1239"/>
      <c r="M438" s="1239"/>
      <c r="N438" s="1239"/>
      <c r="O438" s="1239"/>
      <c r="P438" s="1239"/>
      <c r="Q438" s="1357"/>
      <c r="V438" s="1562"/>
    </row>
    <row r="439" spans="5:22" ht="13.2">
      <c r="E439" s="6"/>
      <c r="G439" s="1239"/>
      <c r="M439" s="1239"/>
      <c r="N439" s="1239"/>
      <c r="O439" s="1239"/>
      <c r="P439" s="1239"/>
      <c r="Q439" s="1357"/>
      <c r="V439" s="1562"/>
    </row>
    <row r="440" spans="5:22" ht="13.2">
      <c r="E440" s="6"/>
      <c r="G440" s="1239"/>
      <c r="M440" s="1239"/>
      <c r="N440" s="1239"/>
      <c r="O440" s="1239"/>
      <c r="P440" s="1239"/>
      <c r="Q440" s="1357"/>
      <c r="V440" s="1562"/>
    </row>
    <row r="441" spans="5:22" ht="13.2">
      <c r="E441" s="6"/>
      <c r="G441" s="1239"/>
      <c r="M441" s="1239"/>
      <c r="N441" s="1239"/>
      <c r="O441" s="1239"/>
      <c r="P441" s="1239"/>
      <c r="Q441" s="1357"/>
      <c r="V441" s="1562"/>
    </row>
    <row r="442" spans="5:22" ht="13.2">
      <c r="E442" s="6"/>
      <c r="G442" s="1239"/>
      <c r="M442" s="1239"/>
      <c r="N442" s="1239"/>
      <c r="O442" s="1239"/>
      <c r="P442" s="1239"/>
      <c r="Q442" s="1357"/>
      <c r="V442" s="1562"/>
    </row>
    <row r="443" spans="5:22" ht="13.2">
      <c r="E443" s="6"/>
      <c r="G443" s="1239"/>
      <c r="M443" s="1239"/>
      <c r="N443" s="1239"/>
      <c r="O443" s="1239"/>
      <c r="P443" s="1239"/>
      <c r="Q443" s="1357"/>
      <c r="V443" s="1562"/>
    </row>
    <row r="444" spans="5:22" ht="13.2">
      <c r="E444" s="6"/>
      <c r="G444" s="1239"/>
      <c r="M444" s="1239"/>
      <c r="N444" s="1239"/>
      <c r="O444" s="1239"/>
      <c r="P444" s="1239"/>
      <c r="Q444" s="1357"/>
      <c r="V444" s="1562"/>
    </row>
    <row r="445" spans="5:22" ht="13.2">
      <c r="E445" s="6"/>
      <c r="G445" s="1239"/>
      <c r="M445" s="1239"/>
      <c r="N445" s="1239"/>
      <c r="O445" s="1239"/>
      <c r="P445" s="1239"/>
      <c r="Q445" s="1357"/>
      <c r="V445" s="1562"/>
    </row>
    <row r="446" spans="5:22" ht="13.2">
      <c r="E446" s="6"/>
      <c r="G446" s="1239"/>
      <c r="M446" s="1239"/>
      <c r="N446" s="1239"/>
      <c r="O446" s="1239"/>
      <c r="P446" s="1239"/>
      <c r="Q446" s="1357"/>
      <c r="V446" s="1562"/>
    </row>
    <row r="447" spans="5:22" ht="13.2">
      <c r="E447" s="6"/>
      <c r="G447" s="1239"/>
      <c r="M447" s="1239"/>
      <c r="N447" s="1239"/>
      <c r="O447" s="1239"/>
      <c r="P447" s="1239"/>
      <c r="Q447" s="1357"/>
      <c r="V447" s="1562"/>
    </row>
    <row r="448" spans="5:22" ht="13.2">
      <c r="E448" s="6"/>
      <c r="G448" s="1239"/>
      <c r="M448" s="1239"/>
      <c r="N448" s="1239"/>
      <c r="O448" s="1239"/>
      <c r="P448" s="1239"/>
      <c r="Q448" s="1357"/>
      <c r="V448" s="1562"/>
    </row>
    <row r="449" spans="5:22" ht="13.2">
      <c r="E449" s="6"/>
      <c r="G449" s="1239"/>
      <c r="M449" s="1239"/>
      <c r="N449" s="1239"/>
      <c r="O449" s="1239"/>
      <c r="P449" s="1239"/>
      <c r="Q449" s="1357"/>
      <c r="V449" s="1562"/>
    </row>
    <row r="450" spans="5:22" ht="13.2">
      <c r="E450" s="6"/>
      <c r="G450" s="1239"/>
      <c r="M450" s="1239"/>
      <c r="N450" s="1239"/>
      <c r="O450" s="1239"/>
      <c r="P450" s="1239"/>
      <c r="Q450" s="1357"/>
      <c r="V450" s="1562"/>
    </row>
    <row r="451" spans="5:22" ht="13.2">
      <c r="E451" s="6"/>
      <c r="G451" s="1239"/>
      <c r="M451" s="1239"/>
      <c r="N451" s="1239"/>
      <c r="O451" s="1239"/>
      <c r="P451" s="1239"/>
      <c r="Q451" s="1357"/>
      <c r="V451" s="1562"/>
    </row>
    <row r="452" spans="5:22" ht="13.2">
      <c r="E452" s="6"/>
      <c r="G452" s="1239"/>
      <c r="M452" s="1239"/>
      <c r="N452" s="1239"/>
      <c r="O452" s="1239"/>
      <c r="P452" s="1239"/>
      <c r="Q452" s="1357"/>
      <c r="V452" s="1562"/>
    </row>
    <row r="453" spans="5:22" ht="13.2">
      <c r="E453" s="6"/>
      <c r="G453" s="1239"/>
      <c r="M453" s="1239"/>
      <c r="N453" s="1239"/>
      <c r="O453" s="1239"/>
      <c r="P453" s="1239"/>
      <c r="Q453" s="1357"/>
      <c r="V453" s="1562"/>
    </row>
    <row r="454" spans="5:22" ht="13.2">
      <c r="E454" s="6"/>
      <c r="G454" s="1239"/>
      <c r="M454" s="1239"/>
      <c r="N454" s="1239"/>
      <c r="O454" s="1239"/>
      <c r="P454" s="1239"/>
      <c r="Q454" s="1357"/>
      <c r="V454" s="1562"/>
    </row>
    <row r="455" spans="5:22" ht="13.2">
      <c r="E455" s="6"/>
      <c r="G455" s="1239"/>
      <c r="M455" s="1239"/>
      <c r="N455" s="1239"/>
      <c r="O455" s="1239"/>
      <c r="P455" s="1239"/>
      <c r="Q455" s="1357"/>
      <c r="V455" s="1562"/>
    </row>
    <row r="456" spans="5:22" ht="13.2">
      <c r="E456" s="6"/>
      <c r="G456" s="1239"/>
      <c r="M456" s="1239"/>
      <c r="N456" s="1239"/>
      <c r="O456" s="1239"/>
      <c r="P456" s="1239"/>
      <c r="Q456" s="1357"/>
      <c r="V456" s="1562"/>
    </row>
    <row r="457" spans="5:22" ht="13.2">
      <c r="E457" s="6"/>
      <c r="G457" s="1239"/>
      <c r="M457" s="1239"/>
      <c r="N457" s="1239"/>
      <c r="O457" s="1239"/>
      <c r="P457" s="1239"/>
      <c r="Q457" s="1357"/>
      <c r="V457" s="1562"/>
    </row>
    <row r="458" spans="5:22" ht="13.2">
      <c r="E458" s="6"/>
      <c r="G458" s="1239"/>
      <c r="M458" s="1239"/>
      <c r="N458" s="1239"/>
      <c r="O458" s="1239"/>
      <c r="P458" s="1239"/>
      <c r="Q458" s="1357"/>
      <c r="V458" s="1562"/>
    </row>
    <row r="459" spans="5:22" ht="13.2">
      <c r="E459" s="6"/>
      <c r="G459" s="1239"/>
      <c r="M459" s="1239"/>
      <c r="N459" s="1239"/>
      <c r="O459" s="1239"/>
      <c r="P459" s="1239"/>
      <c r="Q459" s="1357"/>
      <c r="V459" s="1562"/>
    </row>
    <row r="460" spans="5:22" ht="13.2">
      <c r="E460" s="6"/>
      <c r="G460" s="1239"/>
      <c r="M460" s="1239"/>
      <c r="N460" s="1239"/>
      <c r="O460" s="1239"/>
      <c r="P460" s="1239"/>
      <c r="Q460" s="1357"/>
      <c r="V460" s="1562"/>
    </row>
    <row r="461" spans="5:22" ht="13.2">
      <c r="E461" s="6"/>
      <c r="G461" s="1239"/>
      <c r="M461" s="1239"/>
      <c r="N461" s="1239"/>
      <c r="O461" s="1239"/>
      <c r="P461" s="1239"/>
      <c r="Q461" s="1357"/>
      <c r="V461" s="1562"/>
    </row>
    <row r="462" spans="5:22" ht="13.2">
      <c r="E462" s="6"/>
      <c r="G462" s="1239"/>
      <c r="M462" s="1239"/>
      <c r="N462" s="1239"/>
      <c r="O462" s="1239"/>
      <c r="P462" s="1239"/>
      <c r="Q462" s="1357"/>
      <c r="V462" s="1562"/>
    </row>
    <row r="463" spans="5:22" ht="13.2">
      <c r="E463" s="6"/>
      <c r="G463" s="1239"/>
      <c r="M463" s="1239"/>
      <c r="N463" s="1239"/>
      <c r="O463" s="1239"/>
      <c r="P463" s="1239"/>
      <c r="Q463" s="1357"/>
      <c r="V463" s="1562"/>
    </row>
    <row r="464" spans="5:22" ht="13.2">
      <c r="E464" s="6"/>
      <c r="G464" s="1239"/>
      <c r="M464" s="1239"/>
      <c r="N464" s="1239"/>
      <c r="O464" s="1239"/>
      <c r="P464" s="1239"/>
      <c r="Q464" s="1357"/>
      <c r="V464" s="1562"/>
    </row>
    <row r="465" spans="5:22" ht="13.2">
      <c r="E465" s="6"/>
      <c r="G465" s="1239"/>
      <c r="M465" s="1239"/>
      <c r="N465" s="1239"/>
      <c r="O465" s="1239"/>
      <c r="P465" s="1239"/>
      <c r="Q465" s="1357"/>
      <c r="V465" s="1562"/>
    </row>
    <row r="466" spans="5:22" ht="13.2">
      <c r="E466" s="6"/>
      <c r="G466" s="1239"/>
      <c r="M466" s="1239"/>
      <c r="N466" s="1239"/>
      <c r="O466" s="1239"/>
      <c r="P466" s="1239"/>
      <c r="Q466" s="1357"/>
      <c r="V466" s="1562"/>
    </row>
    <row r="467" spans="5:22" ht="13.2">
      <c r="E467" s="6"/>
      <c r="G467" s="1239"/>
      <c r="M467" s="1239"/>
      <c r="N467" s="1239"/>
      <c r="O467" s="1239"/>
      <c r="P467" s="1239"/>
      <c r="Q467" s="1357"/>
      <c r="V467" s="1562"/>
    </row>
    <row r="468" spans="5:22" ht="13.2">
      <c r="E468" s="6"/>
      <c r="G468" s="1239"/>
      <c r="M468" s="1239"/>
      <c r="N468" s="1239"/>
      <c r="O468" s="1239"/>
      <c r="P468" s="1239"/>
      <c r="Q468" s="1357"/>
      <c r="V468" s="1562"/>
    </row>
    <row r="469" spans="5:22" ht="13.2">
      <c r="E469" s="6"/>
      <c r="G469" s="1239"/>
      <c r="M469" s="1239"/>
      <c r="N469" s="1239"/>
      <c r="O469" s="1239"/>
      <c r="P469" s="1239"/>
      <c r="Q469" s="1357"/>
      <c r="V469" s="1562"/>
    </row>
    <row r="470" spans="5:22" ht="13.2">
      <c r="E470" s="6"/>
      <c r="G470" s="1239"/>
      <c r="M470" s="1239"/>
      <c r="N470" s="1239"/>
      <c r="O470" s="1239"/>
      <c r="P470" s="1239"/>
      <c r="Q470" s="1357"/>
      <c r="V470" s="1562"/>
    </row>
    <row r="471" spans="5:22" ht="13.2">
      <c r="E471" s="6"/>
      <c r="G471" s="1239"/>
      <c r="M471" s="1239"/>
      <c r="N471" s="1239"/>
      <c r="O471" s="1239"/>
      <c r="P471" s="1239"/>
      <c r="Q471" s="1357"/>
      <c r="V471" s="1562"/>
    </row>
    <row r="472" spans="5:22" ht="13.2">
      <c r="E472" s="6"/>
      <c r="G472" s="1239"/>
      <c r="M472" s="1239"/>
      <c r="N472" s="1239"/>
      <c r="O472" s="1239"/>
      <c r="P472" s="1239"/>
      <c r="Q472" s="1357"/>
      <c r="V472" s="1562"/>
    </row>
    <row r="473" spans="5:22" ht="13.2">
      <c r="E473" s="6"/>
      <c r="G473" s="1239"/>
      <c r="M473" s="1239"/>
      <c r="N473" s="1239"/>
      <c r="O473" s="1239"/>
      <c r="P473" s="1239"/>
      <c r="Q473" s="1357"/>
      <c r="V473" s="1562"/>
    </row>
    <row r="474" spans="5:22" ht="13.2">
      <c r="E474" s="6"/>
      <c r="G474" s="1239"/>
      <c r="M474" s="1239"/>
      <c r="N474" s="1239"/>
      <c r="O474" s="1239"/>
      <c r="P474" s="1239"/>
      <c r="Q474" s="1357"/>
      <c r="V474" s="1562"/>
    </row>
    <row r="475" spans="5:22" ht="13.2">
      <c r="E475" s="6"/>
      <c r="G475" s="1239"/>
      <c r="M475" s="1239"/>
      <c r="N475" s="1239"/>
      <c r="O475" s="1239"/>
      <c r="P475" s="1239"/>
      <c r="Q475" s="1357"/>
      <c r="V475" s="1562"/>
    </row>
    <row r="476" spans="5:22" ht="13.2">
      <c r="E476" s="6"/>
      <c r="G476" s="1239"/>
      <c r="M476" s="1239"/>
      <c r="N476" s="1239"/>
      <c r="O476" s="1239"/>
      <c r="P476" s="1239"/>
      <c r="Q476" s="1357"/>
      <c r="V476" s="1562"/>
    </row>
    <row r="477" spans="5:22" ht="13.2">
      <c r="E477" s="6"/>
      <c r="G477" s="1239"/>
      <c r="M477" s="1239"/>
      <c r="N477" s="1239"/>
      <c r="O477" s="1239"/>
      <c r="P477" s="1239"/>
      <c r="Q477" s="1357"/>
      <c r="V477" s="1562"/>
    </row>
    <row r="478" spans="5:22" ht="13.2">
      <c r="E478" s="6"/>
      <c r="G478" s="1239"/>
      <c r="M478" s="1239"/>
      <c r="N478" s="1239"/>
      <c r="O478" s="1239"/>
      <c r="P478" s="1239"/>
      <c r="Q478" s="1357"/>
      <c r="V478" s="1562"/>
    </row>
    <row r="479" spans="5:22" ht="13.2">
      <c r="E479" s="6"/>
      <c r="G479" s="1239"/>
      <c r="M479" s="1239"/>
      <c r="N479" s="1239"/>
      <c r="O479" s="1239"/>
      <c r="P479" s="1239"/>
      <c r="Q479" s="1357"/>
      <c r="V479" s="1562"/>
    </row>
    <row r="480" spans="5:22" ht="13.2">
      <c r="E480" s="6"/>
      <c r="G480" s="1239"/>
      <c r="M480" s="1239"/>
      <c r="N480" s="1239"/>
      <c r="O480" s="1239"/>
      <c r="P480" s="1239"/>
      <c r="Q480" s="1357"/>
      <c r="V480" s="1562"/>
    </row>
    <row r="481" spans="5:22" ht="13.2">
      <c r="E481" s="6"/>
      <c r="G481" s="1239"/>
      <c r="M481" s="1239"/>
      <c r="N481" s="1239"/>
      <c r="O481" s="1239"/>
      <c r="P481" s="1239"/>
      <c r="Q481" s="1357"/>
      <c r="V481" s="1562"/>
    </row>
    <row r="482" spans="5:22" ht="13.2">
      <c r="E482" s="6"/>
      <c r="G482" s="1239"/>
      <c r="M482" s="1239"/>
      <c r="N482" s="1239"/>
      <c r="O482" s="1239"/>
      <c r="P482" s="1239"/>
      <c r="Q482" s="1357"/>
      <c r="V482" s="1562"/>
    </row>
    <row r="483" spans="5:22" ht="13.2">
      <c r="E483" s="6"/>
      <c r="G483" s="1239"/>
      <c r="M483" s="1239"/>
      <c r="N483" s="1239"/>
      <c r="O483" s="1239"/>
      <c r="P483" s="1239"/>
      <c r="Q483" s="1357"/>
      <c r="V483" s="1562"/>
    </row>
    <row r="484" spans="5:22" ht="13.2">
      <c r="E484" s="6"/>
      <c r="G484" s="1239"/>
      <c r="M484" s="1239"/>
      <c r="N484" s="1239"/>
      <c r="O484" s="1239"/>
      <c r="P484" s="1239"/>
      <c r="Q484" s="1357"/>
      <c r="V484" s="1562"/>
    </row>
    <row r="485" spans="5:22" ht="13.2">
      <c r="E485" s="6"/>
      <c r="G485" s="1239"/>
      <c r="M485" s="1239"/>
      <c r="N485" s="1239"/>
      <c r="O485" s="1239"/>
      <c r="P485" s="1239"/>
      <c r="Q485" s="1357"/>
      <c r="V485" s="1562"/>
    </row>
    <row r="486" spans="5:22" ht="13.2">
      <c r="E486" s="6"/>
      <c r="G486" s="1239"/>
      <c r="M486" s="1239"/>
      <c r="N486" s="1239"/>
      <c r="O486" s="1239"/>
      <c r="P486" s="1239"/>
      <c r="Q486" s="1357"/>
      <c r="V486" s="1562"/>
    </row>
    <row r="487" spans="5:22" ht="13.2">
      <c r="E487" s="6"/>
      <c r="G487" s="1239"/>
      <c r="M487" s="1239"/>
      <c r="N487" s="1239"/>
      <c r="O487" s="1239"/>
      <c r="P487" s="1239"/>
      <c r="Q487" s="1357"/>
      <c r="V487" s="1562"/>
    </row>
    <row r="488" spans="5:22" ht="13.2">
      <c r="E488" s="6"/>
      <c r="G488" s="1239"/>
      <c r="M488" s="1239"/>
      <c r="N488" s="1239"/>
      <c r="O488" s="1239"/>
      <c r="P488" s="1239"/>
      <c r="Q488" s="1357"/>
      <c r="V488" s="1562"/>
    </row>
    <row r="489" spans="5:22" ht="13.2">
      <c r="E489" s="6"/>
      <c r="G489" s="1239"/>
      <c r="M489" s="1239"/>
      <c r="N489" s="1239"/>
      <c r="O489" s="1239"/>
      <c r="P489" s="1239"/>
      <c r="Q489" s="1357"/>
      <c r="V489" s="1562"/>
    </row>
    <row r="490" spans="5:22" ht="13.2">
      <c r="E490" s="6"/>
      <c r="G490" s="1239"/>
      <c r="M490" s="1239"/>
      <c r="N490" s="1239"/>
      <c r="O490" s="1239"/>
      <c r="P490" s="1239"/>
      <c r="Q490" s="1357"/>
      <c r="V490" s="1562"/>
    </row>
    <row r="491" spans="5:22" ht="13.2">
      <c r="E491" s="6"/>
      <c r="G491" s="1239"/>
      <c r="M491" s="1239"/>
      <c r="N491" s="1239"/>
      <c r="O491" s="1239"/>
      <c r="P491" s="1239"/>
      <c r="Q491" s="1357"/>
      <c r="V491" s="1562"/>
    </row>
    <row r="492" spans="5:22" ht="13.2">
      <c r="E492" s="6"/>
      <c r="G492" s="1239"/>
      <c r="M492" s="1239"/>
      <c r="N492" s="1239"/>
      <c r="O492" s="1239"/>
      <c r="P492" s="1239"/>
      <c r="Q492" s="1357"/>
      <c r="V492" s="1562"/>
    </row>
    <row r="493" spans="5:22" ht="13.2">
      <c r="E493" s="6"/>
      <c r="G493" s="1239"/>
      <c r="M493" s="1239"/>
      <c r="N493" s="1239"/>
      <c r="O493" s="1239"/>
      <c r="P493" s="1239"/>
      <c r="Q493" s="1357"/>
      <c r="V493" s="1562"/>
    </row>
    <row r="494" spans="5:22" ht="13.2">
      <c r="E494" s="6"/>
      <c r="G494" s="1239"/>
      <c r="M494" s="1239"/>
      <c r="N494" s="1239"/>
      <c r="O494" s="1239"/>
      <c r="P494" s="1239"/>
      <c r="Q494" s="1357"/>
      <c r="V494" s="1562"/>
    </row>
    <row r="495" spans="5:22" ht="13.2">
      <c r="E495" s="6"/>
      <c r="G495" s="1239"/>
      <c r="M495" s="1239"/>
      <c r="N495" s="1239"/>
      <c r="O495" s="1239"/>
      <c r="P495" s="1239"/>
      <c r="Q495" s="1357"/>
      <c r="V495" s="1562"/>
    </row>
    <row r="496" spans="5:22" ht="13.2">
      <c r="E496" s="6"/>
      <c r="G496" s="1239"/>
      <c r="M496" s="1239"/>
      <c r="N496" s="1239"/>
      <c r="O496" s="1239"/>
      <c r="P496" s="1239"/>
      <c r="Q496" s="1357"/>
      <c r="V496" s="1562"/>
    </row>
    <row r="497" spans="5:22" ht="13.2">
      <c r="E497" s="6"/>
      <c r="G497" s="1239"/>
      <c r="M497" s="1239"/>
      <c r="N497" s="1239"/>
      <c r="O497" s="1239"/>
      <c r="P497" s="1239"/>
      <c r="Q497" s="1357"/>
      <c r="V497" s="1562"/>
    </row>
    <row r="498" spans="5:22" ht="13.2">
      <c r="E498" s="6"/>
      <c r="G498" s="1239"/>
      <c r="M498" s="1239"/>
      <c r="N498" s="1239"/>
      <c r="O498" s="1239"/>
      <c r="P498" s="1239"/>
      <c r="Q498" s="1357"/>
      <c r="V498" s="1562"/>
    </row>
    <row r="499" spans="5:22" ht="13.2">
      <c r="E499" s="6"/>
      <c r="G499" s="1239"/>
      <c r="M499" s="1239"/>
      <c r="N499" s="1239"/>
      <c r="O499" s="1239"/>
      <c r="P499" s="1239"/>
      <c r="Q499" s="1357"/>
      <c r="V499" s="1562"/>
    </row>
    <row r="500" spans="5:22" ht="13.2">
      <c r="E500" s="6"/>
      <c r="G500" s="1239"/>
      <c r="M500" s="1239"/>
      <c r="N500" s="1239"/>
      <c r="O500" s="1239"/>
      <c r="P500" s="1239"/>
      <c r="Q500" s="1357"/>
      <c r="V500" s="1562"/>
    </row>
    <row r="501" spans="5:22" ht="13.2">
      <c r="E501" s="6"/>
      <c r="G501" s="1239"/>
      <c r="M501" s="1239"/>
      <c r="N501" s="1239"/>
      <c r="O501" s="1239"/>
      <c r="P501" s="1239"/>
      <c r="Q501" s="1357"/>
      <c r="V501" s="1562"/>
    </row>
    <row r="502" spans="5:22" ht="13.2">
      <c r="E502" s="6"/>
      <c r="G502" s="1239"/>
      <c r="M502" s="1239"/>
      <c r="N502" s="1239"/>
      <c r="O502" s="1239"/>
      <c r="P502" s="1239"/>
      <c r="Q502" s="1357"/>
      <c r="V502" s="1562"/>
    </row>
    <row r="503" spans="5:22" ht="13.2">
      <c r="E503" s="6"/>
      <c r="G503" s="1239"/>
      <c r="M503" s="1239"/>
      <c r="N503" s="1239"/>
      <c r="O503" s="1239"/>
      <c r="P503" s="1239"/>
      <c r="Q503" s="1357"/>
      <c r="V503" s="1562"/>
    </row>
    <row r="504" spans="5:22" ht="13.2">
      <c r="E504" s="6"/>
      <c r="G504" s="1239"/>
      <c r="M504" s="1239"/>
      <c r="N504" s="1239"/>
      <c r="O504" s="1239"/>
      <c r="P504" s="1239"/>
      <c r="Q504" s="1357"/>
      <c r="V504" s="1562"/>
    </row>
    <row r="505" spans="5:22" ht="13.2">
      <c r="E505" s="6"/>
      <c r="G505" s="1239"/>
      <c r="M505" s="1239"/>
      <c r="N505" s="1239"/>
      <c r="O505" s="1239"/>
      <c r="P505" s="1239"/>
      <c r="Q505" s="1357"/>
      <c r="V505" s="1562"/>
    </row>
    <row r="506" spans="5:22" ht="13.2">
      <c r="E506" s="6"/>
      <c r="G506" s="1239"/>
      <c r="M506" s="1239"/>
      <c r="N506" s="1239"/>
      <c r="O506" s="1239"/>
      <c r="P506" s="1239"/>
      <c r="Q506" s="1357"/>
      <c r="V506" s="1562"/>
    </row>
    <row r="507" spans="5:22" ht="13.2">
      <c r="E507" s="6"/>
      <c r="G507" s="1239"/>
      <c r="M507" s="1239"/>
      <c r="N507" s="1239"/>
      <c r="O507" s="1239"/>
      <c r="P507" s="1239"/>
      <c r="Q507" s="1357"/>
      <c r="V507" s="1562"/>
    </row>
    <row r="508" spans="5:22" ht="13.2">
      <c r="E508" s="6"/>
      <c r="G508" s="1239"/>
      <c r="M508" s="1239"/>
      <c r="N508" s="1239"/>
      <c r="O508" s="1239"/>
      <c r="P508" s="1239"/>
      <c r="Q508" s="1357"/>
      <c r="V508" s="1562"/>
    </row>
    <row r="509" spans="5:22" ht="13.2">
      <c r="E509" s="6"/>
      <c r="G509" s="1239"/>
      <c r="M509" s="1239"/>
      <c r="N509" s="1239"/>
      <c r="O509" s="1239"/>
      <c r="P509" s="1239"/>
      <c r="Q509" s="1357"/>
      <c r="V509" s="1562"/>
    </row>
    <row r="510" spans="5:22" ht="13.2">
      <c r="E510" s="6"/>
      <c r="G510" s="1239"/>
      <c r="M510" s="1239"/>
      <c r="N510" s="1239"/>
      <c r="O510" s="1239"/>
      <c r="P510" s="1239"/>
      <c r="Q510" s="1357"/>
      <c r="V510" s="1562"/>
    </row>
    <row r="511" spans="5:22" ht="13.2">
      <c r="E511" s="6"/>
      <c r="G511" s="1239"/>
      <c r="M511" s="1239"/>
      <c r="N511" s="1239"/>
      <c r="O511" s="1239"/>
      <c r="P511" s="1239"/>
      <c r="Q511" s="1357"/>
      <c r="V511" s="1562"/>
    </row>
    <row r="512" spans="5:22" ht="13.2">
      <c r="E512" s="6"/>
      <c r="G512" s="1239"/>
      <c r="M512" s="1239"/>
      <c r="N512" s="1239"/>
      <c r="O512" s="1239"/>
      <c r="P512" s="1239"/>
      <c r="Q512" s="1357"/>
      <c r="V512" s="1562"/>
    </row>
    <row r="513" spans="5:22" ht="13.2">
      <c r="E513" s="6"/>
      <c r="G513" s="1239"/>
      <c r="M513" s="1239"/>
      <c r="N513" s="1239"/>
      <c r="O513" s="1239"/>
      <c r="P513" s="1239"/>
      <c r="Q513" s="1357"/>
      <c r="V513" s="1562"/>
    </row>
    <row r="514" spans="5:22" ht="13.2">
      <c r="E514" s="6"/>
      <c r="G514" s="1239"/>
      <c r="M514" s="1239"/>
      <c r="N514" s="1239"/>
      <c r="O514" s="1239"/>
      <c r="P514" s="1239"/>
      <c r="Q514" s="1357"/>
      <c r="V514" s="1562"/>
    </row>
    <row r="515" spans="5:22" ht="13.2">
      <c r="E515" s="6"/>
      <c r="G515" s="1239"/>
      <c r="M515" s="1239"/>
      <c r="N515" s="1239"/>
      <c r="O515" s="1239"/>
      <c r="P515" s="1239"/>
      <c r="Q515" s="1357"/>
      <c r="V515" s="1562"/>
    </row>
    <row r="516" spans="5:22" ht="13.2">
      <c r="E516" s="6"/>
      <c r="G516" s="1239"/>
      <c r="M516" s="1239"/>
      <c r="N516" s="1239"/>
      <c r="O516" s="1239"/>
      <c r="P516" s="1239"/>
      <c r="Q516" s="1357"/>
      <c r="V516" s="1562"/>
    </row>
    <row r="517" spans="5:22" ht="13.2">
      <c r="E517" s="6"/>
      <c r="G517" s="1239"/>
      <c r="M517" s="1239"/>
      <c r="N517" s="1239"/>
      <c r="O517" s="1239"/>
      <c r="P517" s="1239"/>
      <c r="Q517" s="1357"/>
      <c r="V517" s="1562"/>
    </row>
    <row r="518" spans="5:22" ht="13.2">
      <c r="E518" s="6"/>
      <c r="G518" s="1239"/>
      <c r="M518" s="1239"/>
      <c r="N518" s="1239"/>
      <c r="O518" s="1239"/>
      <c r="P518" s="1239"/>
      <c r="Q518" s="1357"/>
      <c r="V518" s="1562"/>
    </row>
    <row r="519" spans="5:22" ht="13.2">
      <c r="E519" s="6"/>
      <c r="G519" s="1239"/>
      <c r="M519" s="1239"/>
      <c r="N519" s="1239"/>
      <c r="O519" s="1239"/>
      <c r="P519" s="1239"/>
      <c r="Q519" s="1357"/>
      <c r="V519" s="1562"/>
    </row>
    <row r="520" spans="5:22" ht="13.2">
      <c r="E520" s="6"/>
      <c r="G520" s="1239"/>
      <c r="M520" s="1239"/>
      <c r="N520" s="1239"/>
      <c r="O520" s="1239"/>
      <c r="P520" s="1239"/>
      <c r="Q520" s="1357"/>
      <c r="V520" s="1562"/>
    </row>
    <row r="521" spans="5:22" ht="13.2">
      <c r="E521" s="6"/>
      <c r="G521" s="1239"/>
      <c r="M521" s="1239"/>
      <c r="N521" s="1239"/>
      <c r="O521" s="1239"/>
      <c r="P521" s="1239"/>
      <c r="Q521" s="1357"/>
      <c r="V521" s="1562"/>
    </row>
    <row r="522" spans="5:22" ht="13.2">
      <c r="E522" s="6"/>
      <c r="G522" s="1239"/>
      <c r="M522" s="1239"/>
      <c r="N522" s="1239"/>
      <c r="O522" s="1239"/>
      <c r="P522" s="1239"/>
      <c r="Q522" s="1357"/>
      <c r="V522" s="1562"/>
    </row>
    <row r="523" spans="5:22" ht="13.2">
      <c r="E523" s="6"/>
      <c r="G523" s="1239"/>
      <c r="M523" s="1239"/>
      <c r="N523" s="1239"/>
      <c r="O523" s="1239"/>
      <c r="P523" s="1239"/>
      <c r="Q523" s="1357"/>
      <c r="V523" s="1562"/>
    </row>
    <row r="524" spans="5:22" ht="13.2">
      <c r="E524" s="6"/>
      <c r="G524" s="1239"/>
      <c r="M524" s="1239"/>
      <c r="N524" s="1239"/>
      <c r="O524" s="1239"/>
      <c r="P524" s="1239"/>
      <c r="Q524" s="1357"/>
      <c r="V524" s="1562"/>
    </row>
    <row r="525" spans="5:22" ht="13.2">
      <c r="E525" s="6"/>
      <c r="G525" s="1239"/>
      <c r="M525" s="1239"/>
      <c r="N525" s="1239"/>
      <c r="O525" s="1239"/>
      <c r="P525" s="1239"/>
      <c r="Q525" s="1357"/>
      <c r="V525" s="1562"/>
    </row>
    <row r="526" spans="5:22" ht="13.2">
      <c r="E526" s="6"/>
      <c r="G526" s="1239"/>
      <c r="M526" s="1239"/>
      <c r="N526" s="1239"/>
      <c r="O526" s="1239"/>
      <c r="P526" s="1239"/>
      <c r="Q526" s="1357"/>
      <c r="V526" s="1562"/>
    </row>
    <row r="527" spans="5:22" ht="13.2">
      <c r="E527" s="6"/>
      <c r="G527" s="1239"/>
      <c r="M527" s="1239"/>
      <c r="N527" s="1239"/>
      <c r="O527" s="1239"/>
      <c r="P527" s="1239"/>
      <c r="Q527" s="1357"/>
      <c r="V527" s="1562"/>
    </row>
    <row r="528" spans="5:22" ht="13.2">
      <c r="E528" s="6"/>
      <c r="G528" s="1239"/>
      <c r="M528" s="1239"/>
      <c r="N528" s="1239"/>
      <c r="O528" s="1239"/>
      <c r="P528" s="1239"/>
      <c r="Q528" s="1357"/>
      <c r="V528" s="1562"/>
    </row>
    <row r="529" spans="5:22" ht="13.2">
      <c r="E529" s="6"/>
      <c r="G529" s="1239"/>
      <c r="M529" s="1239"/>
      <c r="N529" s="1239"/>
      <c r="O529" s="1239"/>
      <c r="P529" s="1239"/>
      <c r="Q529" s="1357"/>
      <c r="V529" s="1562"/>
    </row>
    <row r="530" spans="5:22" ht="13.2">
      <c r="E530" s="6"/>
      <c r="G530" s="1239"/>
      <c r="M530" s="1239"/>
      <c r="N530" s="1239"/>
      <c r="O530" s="1239"/>
      <c r="P530" s="1239"/>
      <c r="Q530" s="1357"/>
      <c r="V530" s="1562"/>
    </row>
    <row r="531" spans="5:22" ht="13.2">
      <c r="E531" s="6"/>
      <c r="G531" s="1239"/>
      <c r="M531" s="1239"/>
      <c r="N531" s="1239"/>
      <c r="O531" s="1239"/>
      <c r="P531" s="1239"/>
      <c r="Q531" s="1357"/>
      <c r="V531" s="1562"/>
    </row>
    <row r="532" spans="5:22" ht="13.2">
      <c r="E532" s="6"/>
      <c r="G532" s="1239"/>
      <c r="M532" s="1239"/>
      <c r="N532" s="1239"/>
      <c r="O532" s="1239"/>
      <c r="P532" s="1239"/>
      <c r="Q532" s="1357"/>
      <c r="V532" s="1562"/>
    </row>
    <row r="533" spans="5:22" ht="13.2">
      <c r="E533" s="6"/>
      <c r="G533" s="1239"/>
      <c r="M533" s="1239"/>
      <c r="N533" s="1239"/>
      <c r="O533" s="1239"/>
      <c r="P533" s="1239"/>
      <c r="Q533" s="1357"/>
      <c r="V533" s="1562"/>
    </row>
    <row r="534" spans="5:22" ht="13.2">
      <c r="E534" s="6"/>
      <c r="G534" s="1239"/>
      <c r="M534" s="1239"/>
      <c r="N534" s="1239"/>
      <c r="O534" s="1239"/>
      <c r="P534" s="1239"/>
      <c r="Q534" s="1357"/>
      <c r="V534" s="1562"/>
    </row>
    <row r="535" spans="5:22" ht="13.2">
      <c r="E535" s="6"/>
      <c r="G535" s="1239"/>
      <c r="M535" s="1239"/>
      <c r="N535" s="1239"/>
      <c r="O535" s="1239"/>
      <c r="P535" s="1239"/>
      <c r="Q535" s="1357"/>
      <c r="V535" s="1562"/>
    </row>
    <row r="536" spans="5:22" ht="13.2">
      <c r="E536" s="6"/>
      <c r="G536" s="1239"/>
      <c r="M536" s="1239"/>
      <c r="N536" s="1239"/>
      <c r="O536" s="1239"/>
      <c r="P536" s="1239"/>
      <c r="Q536" s="1357"/>
      <c r="V536" s="1562"/>
    </row>
    <row r="537" spans="5:22" ht="13.2">
      <c r="E537" s="6"/>
      <c r="G537" s="1239"/>
      <c r="M537" s="1239"/>
      <c r="N537" s="1239"/>
      <c r="O537" s="1239"/>
      <c r="P537" s="1239"/>
      <c r="Q537" s="1357"/>
      <c r="V537" s="1562"/>
    </row>
    <row r="538" spans="5:22" ht="13.2">
      <c r="E538" s="6"/>
      <c r="G538" s="1239"/>
      <c r="M538" s="1239"/>
      <c r="N538" s="1239"/>
      <c r="O538" s="1239"/>
      <c r="P538" s="1239"/>
      <c r="Q538" s="1357"/>
      <c r="V538" s="1562"/>
    </row>
    <row r="539" spans="5:22" ht="13.2">
      <c r="E539" s="6"/>
      <c r="G539" s="1239"/>
      <c r="M539" s="1239"/>
      <c r="N539" s="1239"/>
      <c r="O539" s="1239"/>
      <c r="P539" s="1239"/>
      <c r="Q539" s="1357"/>
      <c r="V539" s="1562"/>
    </row>
    <row r="540" spans="5:22" ht="13.2">
      <c r="E540" s="6"/>
      <c r="G540" s="1239"/>
      <c r="M540" s="1239"/>
      <c r="N540" s="1239"/>
      <c r="O540" s="1239"/>
      <c r="P540" s="1239"/>
      <c r="Q540" s="1357"/>
      <c r="V540" s="1562"/>
    </row>
    <row r="541" spans="5:22" ht="13.2">
      <c r="E541" s="6"/>
      <c r="G541" s="1239"/>
      <c r="M541" s="1239"/>
      <c r="N541" s="1239"/>
      <c r="O541" s="1239"/>
      <c r="P541" s="1239"/>
      <c r="Q541" s="1357"/>
      <c r="V541" s="1562"/>
    </row>
    <row r="542" spans="5:22" ht="13.2">
      <c r="E542" s="6"/>
      <c r="G542" s="1239"/>
      <c r="M542" s="1239"/>
      <c r="N542" s="1239"/>
      <c r="O542" s="1239"/>
      <c r="P542" s="1239"/>
      <c r="Q542" s="1357"/>
      <c r="V542" s="1562"/>
    </row>
    <row r="543" spans="5:22" ht="13.2">
      <c r="E543" s="6"/>
      <c r="G543" s="1239"/>
      <c r="M543" s="1239"/>
      <c r="N543" s="1239"/>
      <c r="O543" s="1239"/>
      <c r="P543" s="1239"/>
      <c r="Q543" s="1357"/>
      <c r="V543" s="1562"/>
    </row>
    <row r="544" spans="5:22" ht="13.2">
      <c r="E544" s="6"/>
      <c r="G544" s="1239"/>
      <c r="M544" s="1239"/>
      <c r="N544" s="1239"/>
      <c r="O544" s="1239"/>
      <c r="P544" s="1239"/>
      <c r="Q544" s="1357"/>
      <c r="V544" s="1562"/>
    </row>
    <row r="545" spans="5:22" ht="13.2">
      <c r="E545" s="6"/>
      <c r="G545" s="1239"/>
      <c r="M545" s="1239"/>
      <c r="N545" s="1239"/>
      <c r="O545" s="1239"/>
      <c r="P545" s="1239"/>
      <c r="Q545" s="1357"/>
      <c r="V545" s="1562"/>
    </row>
    <row r="546" spans="5:22" ht="13.2">
      <c r="E546" s="6"/>
      <c r="G546" s="1239"/>
      <c r="M546" s="1239"/>
      <c r="N546" s="1239"/>
      <c r="O546" s="1239"/>
      <c r="P546" s="1239"/>
      <c r="Q546" s="1357"/>
      <c r="V546" s="1562"/>
    </row>
    <row r="547" spans="5:22" ht="13.2">
      <c r="E547" s="6"/>
      <c r="G547" s="1239"/>
      <c r="M547" s="1239"/>
      <c r="N547" s="1239"/>
      <c r="O547" s="1239"/>
      <c r="P547" s="1239"/>
      <c r="Q547" s="1357"/>
      <c r="V547" s="1562"/>
    </row>
    <row r="548" spans="5:22" ht="13.2">
      <c r="E548" s="6"/>
      <c r="G548" s="1239"/>
      <c r="M548" s="1239"/>
      <c r="N548" s="1239"/>
      <c r="O548" s="1239"/>
      <c r="P548" s="1239"/>
      <c r="Q548" s="1357"/>
      <c r="V548" s="1562"/>
    </row>
    <row r="549" spans="5:22" ht="13.2">
      <c r="E549" s="6"/>
      <c r="G549" s="1239"/>
      <c r="M549" s="1239"/>
      <c r="N549" s="1239"/>
      <c r="O549" s="1239"/>
      <c r="P549" s="1239"/>
      <c r="Q549" s="1357"/>
      <c r="V549" s="1562"/>
    </row>
    <row r="550" spans="5:22" ht="13.2">
      <c r="E550" s="6"/>
      <c r="G550" s="1239"/>
      <c r="M550" s="1239"/>
      <c r="N550" s="1239"/>
      <c r="O550" s="1239"/>
      <c r="P550" s="1239"/>
      <c r="Q550" s="1357"/>
      <c r="V550" s="1562"/>
    </row>
    <row r="551" spans="5:22" ht="13.2">
      <c r="E551" s="6"/>
      <c r="G551" s="1239"/>
      <c r="M551" s="1239"/>
      <c r="N551" s="1239"/>
      <c r="O551" s="1239"/>
      <c r="P551" s="1239"/>
      <c r="Q551" s="1357"/>
      <c r="V551" s="1562"/>
    </row>
    <row r="552" spans="5:22" ht="13.2">
      <c r="E552" s="6"/>
      <c r="G552" s="1239"/>
      <c r="M552" s="1239"/>
      <c r="N552" s="1239"/>
      <c r="O552" s="1239"/>
      <c r="P552" s="1239"/>
      <c r="Q552" s="1357"/>
      <c r="V552" s="1562"/>
    </row>
    <row r="553" spans="5:22" ht="13.2">
      <c r="E553" s="6"/>
      <c r="G553" s="1239"/>
      <c r="M553" s="1239"/>
      <c r="N553" s="1239"/>
      <c r="O553" s="1239"/>
      <c r="P553" s="1239"/>
      <c r="Q553" s="1357"/>
      <c r="V553" s="1562"/>
    </row>
    <row r="554" spans="5:22" ht="13.2">
      <c r="E554" s="6"/>
      <c r="G554" s="1239"/>
      <c r="M554" s="1239"/>
      <c r="N554" s="1239"/>
      <c r="O554" s="1239"/>
      <c r="P554" s="1239"/>
      <c r="Q554" s="1357"/>
      <c r="V554" s="1562"/>
    </row>
    <row r="555" spans="5:22" ht="13.2">
      <c r="E555" s="6"/>
      <c r="G555" s="1239"/>
      <c r="M555" s="1239"/>
      <c r="N555" s="1239"/>
      <c r="O555" s="1239"/>
      <c r="P555" s="1239"/>
      <c r="Q555" s="1357"/>
      <c r="V555" s="1562"/>
    </row>
    <row r="556" spans="5:22" ht="13.2">
      <c r="E556" s="6"/>
      <c r="G556" s="1239"/>
      <c r="M556" s="1239"/>
      <c r="N556" s="1239"/>
      <c r="O556" s="1239"/>
      <c r="P556" s="1239"/>
      <c r="Q556" s="1357"/>
      <c r="V556" s="1562"/>
    </row>
    <row r="557" spans="5:22" ht="13.2">
      <c r="E557" s="6"/>
      <c r="G557" s="1239"/>
      <c r="M557" s="1239"/>
      <c r="N557" s="1239"/>
      <c r="O557" s="1239"/>
      <c r="P557" s="1239"/>
      <c r="Q557" s="1357"/>
      <c r="V557" s="1562"/>
    </row>
    <row r="558" spans="5:22" ht="13.2">
      <c r="E558" s="6"/>
      <c r="G558" s="1239"/>
      <c r="M558" s="1239"/>
      <c r="N558" s="1239"/>
      <c r="O558" s="1239"/>
      <c r="P558" s="1239"/>
      <c r="Q558" s="1357"/>
      <c r="V558" s="1562"/>
    </row>
    <row r="559" spans="5:22" ht="13.2">
      <c r="E559" s="6"/>
      <c r="G559" s="1239"/>
      <c r="M559" s="1239"/>
      <c r="N559" s="1239"/>
      <c r="O559" s="1239"/>
      <c r="P559" s="1239"/>
      <c r="Q559" s="1357"/>
      <c r="V559" s="1562"/>
    </row>
    <row r="560" spans="5:22" ht="13.2">
      <c r="E560" s="6"/>
      <c r="G560" s="1239"/>
      <c r="M560" s="1239"/>
      <c r="N560" s="1239"/>
      <c r="O560" s="1239"/>
      <c r="P560" s="1239"/>
      <c r="Q560" s="1357"/>
      <c r="V560" s="1562"/>
    </row>
    <row r="561" spans="5:22" ht="13.2">
      <c r="E561" s="6"/>
      <c r="G561" s="1239"/>
      <c r="M561" s="1239"/>
      <c r="N561" s="1239"/>
      <c r="O561" s="1239"/>
      <c r="P561" s="1239"/>
      <c r="Q561" s="1357"/>
      <c r="V561" s="1562"/>
    </row>
    <row r="562" spans="5:22" ht="13.2">
      <c r="E562" s="6"/>
      <c r="G562" s="1239"/>
      <c r="M562" s="1239"/>
      <c r="N562" s="1239"/>
      <c r="O562" s="1239"/>
      <c r="P562" s="1239"/>
      <c r="Q562" s="1357"/>
      <c r="V562" s="1562"/>
    </row>
    <row r="563" spans="5:22" ht="13.2">
      <c r="E563" s="6"/>
      <c r="G563" s="1239"/>
      <c r="M563" s="1239"/>
      <c r="N563" s="1239"/>
      <c r="O563" s="1239"/>
      <c r="P563" s="1239"/>
      <c r="Q563" s="1357"/>
      <c r="V563" s="1562"/>
    </row>
    <row r="564" spans="5:22" ht="13.2">
      <c r="E564" s="6"/>
      <c r="G564" s="1239"/>
      <c r="M564" s="1239"/>
      <c r="N564" s="1239"/>
      <c r="O564" s="1239"/>
      <c r="P564" s="1239"/>
      <c r="Q564" s="1357"/>
      <c r="V564" s="1562"/>
    </row>
    <row r="565" spans="5:22" ht="13.2">
      <c r="E565" s="6"/>
      <c r="G565" s="1239"/>
      <c r="M565" s="1239"/>
      <c r="N565" s="1239"/>
      <c r="O565" s="1239"/>
      <c r="P565" s="1239"/>
      <c r="Q565" s="1357"/>
      <c r="V565" s="1562"/>
    </row>
    <row r="566" spans="5:22" ht="13.2">
      <c r="E566" s="6"/>
      <c r="G566" s="1239"/>
      <c r="M566" s="1239"/>
      <c r="N566" s="1239"/>
      <c r="O566" s="1239"/>
      <c r="P566" s="1239"/>
      <c r="Q566" s="1357"/>
      <c r="V566" s="1562"/>
    </row>
    <row r="567" spans="5:22" ht="13.2">
      <c r="E567" s="6"/>
      <c r="G567" s="1239"/>
      <c r="M567" s="1239"/>
      <c r="N567" s="1239"/>
      <c r="O567" s="1239"/>
      <c r="P567" s="1239"/>
      <c r="Q567" s="1357"/>
      <c r="V567" s="1562"/>
    </row>
    <row r="568" spans="5:22" ht="13.2">
      <c r="E568" s="6"/>
      <c r="G568" s="1239"/>
      <c r="M568" s="1239"/>
      <c r="N568" s="1239"/>
      <c r="O568" s="1239"/>
      <c r="P568" s="1239"/>
      <c r="Q568" s="1357"/>
      <c r="V568" s="1562"/>
    </row>
    <row r="569" spans="5:22" ht="13.2">
      <c r="E569" s="6"/>
      <c r="G569" s="1239"/>
      <c r="M569" s="1239"/>
      <c r="N569" s="1239"/>
      <c r="O569" s="1239"/>
      <c r="P569" s="1239"/>
      <c r="Q569" s="1357"/>
      <c r="V569" s="1562"/>
    </row>
    <row r="570" spans="5:22" ht="13.2">
      <c r="E570" s="6"/>
      <c r="G570" s="1239"/>
      <c r="M570" s="1239"/>
      <c r="N570" s="1239"/>
      <c r="O570" s="1239"/>
      <c r="P570" s="1239"/>
      <c r="Q570" s="1357"/>
      <c r="V570" s="1562"/>
    </row>
    <row r="571" spans="5:22" ht="13.2">
      <c r="E571" s="6"/>
      <c r="G571" s="1239"/>
      <c r="M571" s="1239"/>
      <c r="N571" s="1239"/>
      <c r="O571" s="1239"/>
      <c r="P571" s="1239"/>
      <c r="Q571" s="1357"/>
      <c r="V571" s="1562"/>
    </row>
    <row r="572" spans="5:22" ht="13.2">
      <c r="E572" s="6"/>
      <c r="G572" s="1239"/>
      <c r="M572" s="1239"/>
      <c r="N572" s="1239"/>
      <c r="O572" s="1239"/>
      <c r="P572" s="1239"/>
      <c r="Q572" s="1357"/>
      <c r="V572" s="1562"/>
    </row>
    <row r="573" spans="5:22" ht="13.2">
      <c r="E573" s="6"/>
      <c r="G573" s="1239"/>
      <c r="M573" s="1239"/>
      <c r="N573" s="1239"/>
      <c r="O573" s="1239"/>
      <c r="P573" s="1239"/>
      <c r="Q573" s="1357"/>
      <c r="V573" s="1562"/>
    </row>
    <row r="574" spans="5:22" ht="13.2">
      <c r="E574" s="6"/>
      <c r="G574" s="1239"/>
      <c r="M574" s="1239"/>
      <c r="N574" s="1239"/>
      <c r="O574" s="1239"/>
      <c r="P574" s="1239"/>
      <c r="Q574" s="1357"/>
      <c r="V574" s="1562"/>
    </row>
    <row r="575" spans="5:22" ht="13.2">
      <c r="E575" s="6"/>
      <c r="G575" s="1239"/>
      <c r="M575" s="1239"/>
      <c r="N575" s="1239"/>
      <c r="O575" s="1239"/>
      <c r="P575" s="1239"/>
      <c r="Q575" s="1357"/>
      <c r="V575" s="1562"/>
    </row>
    <row r="576" spans="5:22" ht="13.2">
      <c r="E576" s="6"/>
      <c r="G576" s="1239"/>
      <c r="M576" s="1239"/>
      <c r="N576" s="1239"/>
      <c r="O576" s="1239"/>
      <c r="P576" s="1239"/>
      <c r="Q576" s="1357"/>
      <c r="V576" s="1562"/>
    </row>
    <row r="577" spans="5:22" ht="13.2">
      <c r="E577" s="6"/>
      <c r="G577" s="1239"/>
      <c r="M577" s="1239"/>
      <c r="N577" s="1239"/>
      <c r="O577" s="1239"/>
      <c r="P577" s="1239"/>
      <c r="Q577" s="1357"/>
      <c r="V577" s="1562"/>
    </row>
    <row r="578" spans="5:22" ht="13.2">
      <c r="E578" s="6"/>
      <c r="G578" s="1239"/>
      <c r="M578" s="1239"/>
      <c r="N578" s="1239"/>
      <c r="O578" s="1239"/>
      <c r="P578" s="1239"/>
      <c r="Q578" s="1357"/>
      <c r="V578" s="1562"/>
    </row>
    <row r="579" spans="5:22" ht="13.2">
      <c r="E579" s="6"/>
      <c r="G579" s="1239"/>
      <c r="M579" s="1239"/>
      <c r="N579" s="1239"/>
      <c r="O579" s="1239"/>
      <c r="P579" s="1239"/>
      <c r="Q579" s="1357"/>
      <c r="V579" s="1562"/>
    </row>
    <row r="580" spans="5:22" ht="13.2">
      <c r="E580" s="6"/>
      <c r="G580" s="1239"/>
      <c r="M580" s="1239"/>
      <c r="N580" s="1239"/>
      <c r="O580" s="1239"/>
      <c r="P580" s="1239"/>
      <c r="Q580" s="1357"/>
      <c r="V580" s="1562"/>
    </row>
    <row r="581" spans="5:22" ht="13.2">
      <c r="E581" s="6"/>
      <c r="G581" s="1239"/>
      <c r="M581" s="1239"/>
      <c r="N581" s="1239"/>
      <c r="O581" s="1239"/>
      <c r="P581" s="1239"/>
      <c r="Q581" s="1357"/>
      <c r="V581" s="1562"/>
    </row>
    <row r="582" spans="5:22" ht="13.2">
      <c r="E582" s="6"/>
      <c r="G582" s="1239"/>
      <c r="M582" s="1239"/>
      <c r="N582" s="1239"/>
      <c r="O582" s="1239"/>
      <c r="P582" s="1239"/>
      <c r="Q582" s="1357"/>
      <c r="V582" s="1562"/>
    </row>
    <row r="583" spans="5:22" ht="13.2">
      <c r="E583" s="6"/>
      <c r="G583" s="1239"/>
      <c r="M583" s="1239"/>
      <c r="N583" s="1239"/>
      <c r="O583" s="1239"/>
      <c r="P583" s="1239"/>
      <c r="Q583" s="1357"/>
      <c r="V583" s="1562"/>
    </row>
    <row r="584" spans="5:22" ht="13.2">
      <c r="E584" s="6"/>
      <c r="G584" s="1239"/>
      <c r="M584" s="1239"/>
      <c r="N584" s="1239"/>
      <c r="O584" s="1239"/>
      <c r="P584" s="1239"/>
      <c r="Q584" s="1357"/>
      <c r="V584" s="1562"/>
    </row>
    <row r="585" spans="5:22" ht="13.2">
      <c r="E585" s="6"/>
      <c r="G585" s="1239"/>
      <c r="M585" s="1239"/>
      <c r="N585" s="1239"/>
      <c r="O585" s="1239"/>
      <c r="P585" s="1239"/>
      <c r="Q585" s="1357"/>
      <c r="V585" s="1562"/>
    </row>
    <row r="586" spans="5:22" ht="13.2">
      <c r="E586" s="6"/>
      <c r="G586" s="1239"/>
      <c r="M586" s="1239"/>
      <c r="N586" s="1239"/>
      <c r="O586" s="1239"/>
      <c r="P586" s="1239"/>
      <c r="Q586" s="1357"/>
      <c r="V586" s="1562"/>
    </row>
    <row r="587" spans="5:22" ht="13.2">
      <c r="E587" s="6"/>
      <c r="G587" s="1239"/>
      <c r="M587" s="1239"/>
      <c r="N587" s="1239"/>
      <c r="O587" s="1239"/>
      <c r="P587" s="1239"/>
      <c r="Q587" s="1357"/>
      <c r="V587" s="1562"/>
    </row>
    <row r="588" spans="5:22" ht="13.2">
      <c r="E588" s="6"/>
      <c r="G588" s="1239"/>
      <c r="M588" s="1239"/>
      <c r="N588" s="1239"/>
      <c r="O588" s="1239"/>
      <c r="P588" s="1239"/>
      <c r="Q588" s="1357"/>
      <c r="V588" s="1562"/>
    </row>
    <row r="589" spans="5:22" ht="13.2">
      <c r="E589" s="6"/>
      <c r="G589" s="1239"/>
      <c r="M589" s="1239"/>
      <c r="N589" s="1239"/>
      <c r="O589" s="1239"/>
      <c r="P589" s="1239"/>
      <c r="Q589" s="1357"/>
      <c r="V589" s="1562"/>
    </row>
    <row r="590" spans="5:22" ht="13.2">
      <c r="E590" s="6"/>
      <c r="G590" s="1239"/>
      <c r="M590" s="1239"/>
      <c r="N590" s="1239"/>
      <c r="O590" s="1239"/>
      <c r="P590" s="1239"/>
      <c r="Q590" s="1357"/>
      <c r="V590" s="1562"/>
    </row>
    <row r="591" spans="5:22" ht="13.2">
      <c r="E591" s="6"/>
      <c r="G591" s="1239"/>
      <c r="M591" s="1239"/>
      <c r="N591" s="1239"/>
      <c r="O591" s="1239"/>
      <c r="P591" s="1239"/>
      <c r="Q591" s="1357"/>
      <c r="V591" s="1562"/>
    </row>
    <row r="592" spans="5:22" ht="13.2">
      <c r="E592" s="6"/>
      <c r="G592" s="1239"/>
      <c r="M592" s="1239"/>
      <c r="N592" s="1239"/>
      <c r="O592" s="1239"/>
      <c r="P592" s="1239"/>
      <c r="Q592" s="1357"/>
      <c r="V592" s="1562"/>
    </row>
    <row r="593" spans="5:22" ht="13.2">
      <c r="E593" s="6"/>
      <c r="G593" s="1239"/>
      <c r="M593" s="1239"/>
      <c r="N593" s="1239"/>
      <c r="O593" s="1239"/>
      <c r="P593" s="1239"/>
      <c r="Q593" s="1357"/>
      <c r="V593" s="1562"/>
    </row>
    <row r="594" spans="5:22" ht="13.2">
      <c r="E594" s="6"/>
      <c r="G594" s="1239"/>
      <c r="M594" s="1239"/>
      <c r="N594" s="1239"/>
      <c r="O594" s="1239"/>
      <c r="P594" s="1239"/>
      <c r="Q594" s="1357"/>
      <c r="V594" s="1562"/>
    </row>
    <row r="595" spans="5:22" ht="13.2">
      <c r="E595" s="6"/>
      <c r="G595" s="1239"/>
      <c r="M595" s="1239"/>
      <c r="N595" s="1239"/>
      <c r="O595" s="1239"/>
      <c r="P595" s="1239"/>
      <c r="Q595" s="1357"/>
      <c r="V595" s="1562"/>
    </row>
    <row r="596" spans="5:22" ht="13.2">
      <c r="E596" s="6"/>
      <c r="G596" s="1239"/>
      <c r="M596" s="1239"/>
      <c r="N596" s="1239"/>
      <c r="O596" s="1239"/>
      <c r="P596" s="1239"/>
      <c r="Q596" s="1357"/>
      <c r="V596" s="1562"/>
    </row>
    <row r="597" spans="5:22" ht="13.2">
      <c r="E597" s="6"/>
      <c r="G597" s="1239"/>
      <c r="M597" s="1239"/>
      <c r="N597" s="1239"/>
      <c r="O597" s="1239"/>
      <c r="P597" s="1239"/>
      <c r="Q597" s="1357"/>
      <c r="V597" s="1562"/>
    </row>
    <row r="598" spans="5:22" ht="13.2">
      <c r="E598" s="6"/>
      <c r="G598" s="1239"/>
      <c r="M598" s="1239"/>
      <c r="N598" s="1239"/>
      <c r="O598" s="1239"/>
      <c r="P598" s="1239"/>
      <c r="Q598" s="1357"/>
      <c r="V598" s="1562"/>
    </row>
    <row r="599" spans="5:22" ht="13.2">
      <c r="E599" s="6"/>
      <c r="G599" s="1239"/>
      <c r="M599" s="1239"/>
      <c r="N599" s="1239"/>
      <c r="O599" s="1239"/>
      <c r="P599" s="1239"/>
      <c r="Q599" s="1357"/>
      <c r="V599" s="1562"/>
    </row>
    <row r="600" spans="5:22" ht="13.2">
      <c r="E600" s="6"/>
      <c r="G600" s="1239"/>
      <c r="M600" s="1239"/>
      <c r="N600" s="1239"/>
      <c r="O600" s="1239"/>
      <c r="P600" s="1239"/>
      <c r="Q600" s="1357"/>
      <c r="V600" s="1562"/>
    </row>
    <row r="601" spans="5:22" ht="13.2">
      <c r="E601" s="6"/>
      <c r="G601" s="1239"/>
      <c r="M601" s="1239"/>
      <c r="N601" s="1239"/>
      <c r="O601" s="1239"/>
      <c r="P601" s="1239"/>
      <c r="Q601" s="1357"/>
      <c r="V601" s="1562"/>
    </row>
    <row r="602" spans="5:22" ht="13.2">
      <c r="E602" s="6"/>
      <c r="G602" s="1239"/>
      <c r="M602" s="1239"/>
      <c r="N602" s="1239"/>
      <c r="O602" s="1239"/>
      <c r="P602" s="1239"/>
      <c r="Q602" s="1357"/>
      <c r="V602" s="1562"/>
    </row>
    <row r="603" spans="5:22" ht="13.2">
      <c r="E603" s="6"/>
      <c r="G603" s="1239"/>
      <c r="M603" s="1239"/>
      <c r="N603" s="1239"/>
      <c r="O603" s="1239"/>
      <c r="P603" s="1239"/>
      <c r="Q603" s="1357"/>
      <c r="V603" s="1562"/>
    </row>
    <row r="604" spans="5:22" ht="13.2">
      <c r="E604" s="6"/>
      <c r="G604" s="1239"/>
      <c r="M604" s="1239"/>
      <c r="N604" s="1239"/>
      <c r="O604" s="1239"/>
      <c r="P604" s="1239"/>
      <c r="Q604" s="1357"/>
      <c r="V604" s="1562"/>
    </row>
    <row r="605" spans="5:22" ht="13.2">
      <c r="E605" s="6"/>
      <c r="G605" s="1239"/>
      <c r="M605" s="1239"/>
      <c r="N605" s="1239"/>
      <c r="O605" s="1239"/>
      <c r="P605" s="1239"/>
      <c r="Q605" s="1357"/>
      <c r="V605" s="1562"/>
    </row>
    <row r="606" spans="5:22" ht="13.2">
      <c r="E606" s="6"/>
      <c r="G606" s="1239"/>
      <c r="M606" s="1239"/>
      <c r="N606" s="1239"/>
      <c r="O606" s="1239"/>
      <c r="P606" s="1239"/>
      <c r="Q606" s="1357"/>
      <c r="V606" s="1562"/>
    </row>
    <row r="607" spans="5:22" ht="13.2">
      <c r="E607" s="6"/>
      <c r="G607" s="1239"/>
      <c r="M607" s="1239"/>
      <c r="N607" s="1239"/>
      <c r="O607" s="1239"/>
      <c r="P607" s="1239"/>
      <c r="Q607" s="1357"/>
      <c r="V607" s="1562"/>
    </row>
    <row r="608" spans="5:22" ht="13.2">
      <c r="E608" s="6"/>
      <c r="G608" s="1239"/>
      <c r="M608" s="1239"/>
      <c r="N608" s="1239"/>
      <c r="O608" s="1239"/>
      <c r="P608" s="1239"/>
      <c r="Q608" s="1357"/>
      <c r="V608" s="1562"/>
    </row>
    <row r="609" spans="5:22" ht="13.2">
      <c r="E609" s="6"/>
      <c r="G609" s="1239"/>
      <c r="M609" s="1239"/>
      <c r="N609" s="1239"/>
      <c r="O609" s="1239"/>
      <c r="P609" s="1239"/>
      <c r="Q609" s="1357"/>
      <c r="V609" s="1562"/>
    </row>
    <row r="610" spans="5:22" ht="13.2">
      <c r="E610" s="6"/>
      <c r="G610" s="1239"/>
      <c r="M610" s="1239"/>
      <c r="N610" s="1239"/>
      <c r="O610" s="1239"/>
      <c r="P610" s="1239"/>
      <c r="Q610" s="1357"/>
      <c r="V610" s="1562"/>
    </row>
    <row r="611" spans="5:22" ht="13.2">
      <c r="E611" s="6"/>
      <c r="G611" s="1239"/>
      <c r="M611" s="1239"/>
      <c r="N611" s="1239"/>
      <c r="O611" s="1239"/>
      <c r="P611" s="1239"/>
      <c r="Q611" s="1357"/>
      <c r="V611" s="1562"/>
    </row>
    <row r="612" spans="5:22" ht="13.2">
      <c r="E612" s="6"/>
      <c r="G612" s="1239"/>
      <c r="M612" s="1239"/>
      <c r="N612" s="1239"/>
      <c r="O612" s="1239"/>
      <c r="P612" s="1239"/>
      <c r="Q612" s="1357"/>
      <c r="V612" s="1562"/>
    </row>
    <row r="613" spans="5:22" ht="13.2">
      <c r="E613" s="6"/>
      <c r="G613" s="1239"/>
      <c r="M613" s="1239"/>
      <c r="N613" s="1239"/>
      <c r="O613" s="1239"/>
      <c r="P613" s="1239"/>
      <c r="Q613" s="1357"/>
      <c r="V613" s="1562"/>
    </row>
    <row r="614" spans="5:22" ht="13.2">
      <c r="E614" s="6"/>
      <c r="G614" s="1239"/>
      <c r="M614" s="1239"/>
      <c r="N614" s="1239"/>
      <c r="O614" s="1239"/>
      <c r="P614" s="1239"/>
      <c r="Q614" s="1357"/>
      <c r="V614" s="1562"/>
    </row>
    <row r="615" spans="5:22" ht="13.2">
      <c r="E615" s="6"/>
      <c r="G615" s="1239"/>
      <c r="M615" s="1239"/>
      <c r="N615" s="1239"/>
      <c r="O615" s="1239"/>
      <c r="P615" s="1239"/>
      <c r="Q615" s="1357"/>
      <c r="V615" s="1562"/>
    </row>
    <row r="616" spans="5:22" ht="13.2">
      <c r="E616" s="6"/>
      <c r="G616" s="1239"/>
      <c r="M616" s="1239"/>
      <c r="N616" s="1239"/>
      <c r="O616" s="1239"/>
      <c r="P616" s="1239"/>
      <c r="Q616" s="1357"/>
      <c r="V616" s="1562"/>
    </row>
    <row r="617" spans="5:22" ht="13.2">
      <c r="E617" s="6"/>
      <c r="G617" s="1239"/>
      <c r="M617" s="1239"/>
      <c r="N617" s="1239"/>
      <c r="O617" s="1239"/>
      <c r="P617" s="1239"/>
      <c r="Q617" s="1357"/>
      <c r="V617" s="1562"/>
    </row>
    <row r="618" spans="5:22" ht="13.2">
      <c r="E618" s="6"/>
      <c r="G618" s="1239"/>
      <c r="M618" s="1239"/>
      <c r="N618" s="1239"/>
      <c r="O618" s="1239"/>
      <c r="P618" s="1239"/>
      <c r="Q618" s="1357"/>
      <c r="V618" s="1562"/>
    </row>
    <row r="619" spans="5:22" ht="13.2">
      <c r="E619" s="6"/>
      <c r="G619" s="1239"/>
      <c r="M619" s="1239"/>
      <c r="N619" s="1239"/>
      <c r="O619" s="1239"/>
      <c r="P619" s="1239"/>
      <c r="Q619" s="1357"/>
      <c r="V619" s="1562"/>
    </row>
    <row r="620" spans="5:22" ht="13.2">
      <c r="E620" s="6"/>
      <c r="G620" s="1239"/>
      <c r="M620" s="1239"/>
      <c r="N620" s="1239"/>
      <c r="O620" s="1239"/>
      <c r="P620" s="1239"/>
      <c r="Q620" s="1357"/>
      <c r="V620" s="1562"/>
    </row>
    <row r="621" spans="5:22" ht="13.2">
      <c r="E621" s="6"/>
      <c r="G621" s="1239"/>
      <c r="M621" s="1239"/>
      <c r="N621" s="1239"/>
      <c r="O621" s="1239"/>
      <c r="P621" s="1239"/>
      <c r="Q621" s="1357"/>
      <c r="V621" s="1562"/>
    </row>
    <row r="622" spans="5:22" ht="13.2">
      <c r="E622" s="6"/>
      <c r="G622" s="1239"/>
      <c r="M622" s="1239"/>
      <c r="N622" s="1239"/>
      <c r="O622" s="1239"/>
      <c r="P622" s="1239"/>
      <c r="Q622" s="1357"/>
      <c r="V622" s="1562"/>
    </row>
    <row r="623" spans="5:22" ht="13.2">
      <c r="E623" s="6"/>
      <c r="G623" s="1239"/>
      <c r="M623" s="1239"/>
      <c r="N623" s="1239"/>
      <c r="O623" s="1239"/>
      <c r="P623" s="1239"/>
      <c r="Q623" s="1357"/>
      <c r="V623" s="1562"/>
    </row>
    <row r="624" spans="5:22" ht="13.2">
      <c r="E624" s="6"/>
      <c r="G624" s="1239"/>
      <c r="M624" s="1239"/>
      <c r="N624" s="1239"/>
      <c r="O624" s="1239"/>
      <c r="P624" s="1239"/>
      <c r="Q624" s="1357"/>
      <c r="V624" s="1562"/>
    </row>
    <row r="625" spans="5:22" ht="13.2">
      <c r="E625" s="6"/>
      <c r="G625" s="1239"/>
      <c r="M625" s="1239"/>
      <c r="N625" s="1239"/>
      <c r="O625" s="1239"/>
      <c r="P625" s="1239"/>
      <c r="Q625" s="1357"/>
      <c r="V625" s="1562"/>
    </row>
    <row r="626" spans="5:22" ht="13.2">
      <c r="E626" s="6"/>
      <c r="G626" s="1239"/>
      <c r="M626" s="1239"/>
      <c r="N626" s="1239"/>
      <c r="O626" s="1239"/>
      <c r="P626" s="1239"/>
      <c r="Q626" s="1357"/>
      <c r="V626" s="1562"/>
    </row>
    <row r="627" spans="5:22" ht="13.2">
      <c r="E627" s="6"/>
      <c r="G627" s="1239"/>
      <c r="M627" s="1239"/>
      <c r="N627" s="1239"/>
      <c r="O627" s="1239"/>
      <c r="P627" s="1239"/>
      <c r="Q627" s="1357"/>
      <c r="V627" s="1562"/>
    </row>
    <row r="628" spans="5:22" ht="13.2">
      <c r="E628" s="6"/>
      <c r="G628" s="1239"/>
      <c r="M628" s="1239"/>
      <c r="N628" s="1239"/>
      <c r="O628" s="1239"/>
      <c r="P628" s="1239"/>
      <c r="Q628" s="1357"/>
      <c r="V628" s="1562"/>
    </row>
    <row r="629" spans="5:22" ht="13.2">
      <c r="E629" s="6"/>
      <c r="G629" s="1239"/>
      <c r="M629" s="1239"/>
      <c r="N629" s="1239"/>
      <c r="O629" s="1239"/>
      <c r="P629" s="1239"/>
      <c r="Q629" s="1357"/>
      <c r="V629" s="1562"/>
    </row>
    <row r="630" spans="5:22" ht="13.2">
      <c r="E630" s="6"/>
      <c r="G630" s="1239"/>
      <c r="M630" s="1239"/>
      <c r="N630" s="1239"/>
      <c r="O630" s="1239"/>
      <c r="P630" s="1239"/>
      <c r="Q630" s="1357"/>
      <c r="V630" s="1562"/>
    </row>
    <row r="631" spans="5:22" ht="13.2">
      <c r="E631" s="6"/>
      <c r="G631" s="1239"/>
      <c r="M631" s="1239"/>
      <c r="N631" s="1239"/>
      <c r="O631" s="1239"/>
      <c r="P631" s="1239"/>
      <c r="Q631" s="1357"/>
      <c r="V631" s="1562"/>
    </row>
    <row r="632" spans="5:22" ht="13.2">
      <c r="E632" s="6"/>
      <c r="G632" s="1239"/>
      <c r="M632" s="1239"/>
      <c r="N632" s="1239"/>
      <c r="O632" s="1239"/>
      <c r="P632" s="1239"/>
      <c r="Q632" s="1357"/>
      <c r="V632" s="1562"/>
    </row>
    <row r="633" spans="5:22" ht="13.2">
      <c r="E633" s="6"/>
      <c r="G633" s="1239"/>
      <c r="M633" s="1239"/>
      <c r="N633" s="1239"/>
      <c r="O633" s="1239"/>
      <c r="P633" s="1239"/>
      <c r="Q633" s="1357"/>
      <c r="V633" s="1562"/>
    </row>
    <row r="634" spans="5:22" ht="13.2">
      <c r="E634" s="6"/>
      <c r="G634" s="1239"/>
      <c r="M634" s="1239"/>
      <c r="N634" s="1239"/>
      <c r="O634" s="1239"/>
      <c r="P634" s="1239"/>
      <c r="Q634" s="1357"/>
      <c r="V634" s="1562"/>
    </row>
    <row r="635" spans="5:22" ht="13.2">
      <c r="E635" s="6"/>
      <c r="G635" s="1239"/>
      <c r="M635" s="1239"/>
      <c r="N635" s="1239"/>
      <c r="O635" s="1239"/>
      <c r="P635" s="1239"/>
      <c r="Q635" s="1357"/>
      <c r="V635" s="1562"/>
    </row>
    <row r="636" spans="5:22" ht="13.2">
      <c r="E636" s="6"/>
      <c r="G636" s="1239"/>
      <c r="M636" s="1239"/>
      <c r="N636" s="1239"/>
      <c r="O636" s="1239"/>
      <c r="P636" s="1239"/>
      <c r="Q636" s="1357"/>
      <c r="V636" s="1562"/>
    </row>
    <row r="637" spans="5:22" ht="13.2">
      <c r="E637" s="6"/>
      <c r="G637" s="1239"/>
      <c r="M637" s="1239"/>
      <c r="N637" s="1239"/>
      <c r="O637" s="1239"/>
      <c r="P637" s="1239"/>
      <c r="Q637" s="1357"/>
      <c r="V637" s="1562"/>
    </row>
    <row r="638" spans="5:22" ht="13.2">
      <c r="E638" s="6"/>
      <c r="G638" s="1239"/>
      <c r="M638" s="1239"/>
      <c r="N638" s="1239"/>
      <c r="O638" s="1239"/>
      <c r="P638" s="1239"/>
      <c r="Q638" s="1357"/>
      <c r="V638" s="1562"/>
    </row>
    <row r="639" spans="5:22" ht="13.2">
      <c r="E639" s="6"/>
      <c r="G639" s="1239"/>
      <c r="M639" s="1239"/>
      <c r="N639" s="1239"/>
      <c r="O639" s="1239"/>
      <c r="P639" s="1239"/>
      <c r="Q639" s="1357"/>
      <c r="V639" s="1562"/>
    </row>
    <row r="640" spans="5:22" ht="13.2">
      <c r="E640" s="6"/>
      <c r="G640" s="1239"/>
      <c r="M640" s="1239"/>
      <c r="N640" s="1239"/>
      <c r="O640" s="1239"/>
      <c r="P640" s="1239"/>
      <c r="Q640" s="1357"/>
      <c r="V640" s="1562"/>
    </row>
    <row r="641" spans="5:22" ht="13.2">
      <c r="E641" s="6"/>
      <c r="G641" s="1239"/>
      <c r="M641" s="1239"/>
      <c r="N641" s="1239"/>
      <c r="O641" s="1239"/>
      <c r="P641" s="1239"/>
      <c r="Q641" s="1357"/>
      <c r="V641" s="1562"/>
    </row>
    <row r="642" spans="5:22" ht="13.2">
      <c r="E642" s="6"/>
      <c r="G642" s="1239"/>
      <c r="M642" s="1239"/>
      <c r="N642" s="1239"/>
      <c r="O642" s="1239"/>
      <c r="P642" s="1239"/>
      <c r="Q642" s="1357"/>
      <c r="V642" s="1562"/>
    </row>
    <row r="643" spans="5:22" ht="13.2">
      <c r="E643" s="6"/>
      <c r="G643" s="1239"/>
      <c r="M643" s="1239"/>
      <c r="N643" s="1239"/>
      <c r="O643" s="1239"/>
      <c r="P643" s="1239"/>
      <c r="Q643" s="1357"/>
      <c r="V643" s="1562"/>
    </row>
    <row r="644" spans="5:22" ht="13.2">
      <c r="E644" s="6"/>
      <c r="G644" s="1239"/>
      <c r="M644" s="1239"/>
      <c r="N644" s="1239"/>
      <c r="O644" s="1239"/>
      <c r="P644" s="1239"/>
      <c r="Q644" s="1357"/>
      <c r="V644" s="1562"/>
    </row>
    <row r="645" spans="5:22" ht="13.2">
      <c r="E645" s="6"/>
      <c r="G645" s="1239"/>
      <c r="M645" s="1239"/>
      <c r="N645" s="1239"/>
      <c r="O645" s="1239"/>
      <c r="P645" s="1239"/>
      <c r="Q645" s="1357"/>
      <c r="V645" s="1562"/>
    </row>
    <row r="646" spans="5:22" ht="13.2">
      <c r="E646" s="6"/>
      <c r="G646" s="1239"/>
      <c r="M646" s="1239"/>
      <c r="N646" s="1239"/>
      <c r="O646" s="1239"/>
      <c r="P646" s="1239"/>
      <c r="Q646" s="1357"/>
      <c r="V646" s="1562"/>
    </row>
    <row r="647" spans="5:22" ht="13.2">
      <c r="E647" s="6"/>
      <c r="G647" s="1239"/>
      <c r="M647" s="1239"/>
      <c r="N647" s="1239"/>
      <c r="O647" s="1239"/>
      <c r="P647" s="1239"/>
      <c r="Q647" s="1357"/>
      <c r="V647" s="1562"/>
    </row>
    <row r="648" spans="5:22" ht="13.2">
      <c r="E648" s="6"/>
      <c r="G648" s="1239"/>
      <c r="M648" s="1239"/>
      <c r="N648" s="1239"/>
      <c r="O648" s="1239"/>
      <c r="P648" s="1239"/>
      <c r="Q648" s="1357"/>
      <c r="V648" s="1562"/>
    </row>
    <row r="649" spans="5:22" ht="13.2">
      <c r="E649" s="6"/>
      <c r="G649" s="1239"/>
      <c r="M649" s="1239"/>
      <c r="N649" s="1239"/>
      <c r="O649" s="1239"/>
      <c r="P649" s="1239"/>
      <c r="Q649" s="1357"/>
      <c r="V649" s="1562"/>
    </row>
    <row r="650" spans="5:22" ht="13.2">
      <c r="E650" s="6"/>
      <c r="G650" s="1239"/>
      <c r="M650" s="1239"/>
      <c r="N650" s="1239"/>
      <c r="O650" s="1239"/>
      <c r="P650" s="1239"/>
      <c r="Q650" s="1357"/>
      <c r="V650" s="1562"/>
    </row>
    <row r="651" spans="5:22" ht="13.2">
      <c r="E651" s="6"/>
      <c r="G651" s="1239"/>
      <c r="M651" s="1239"/>
      <c r="N651" s="1239"/>
      <c r="O651" s="1239"/>
      <c r="P651" s="1239"/>
      <c r="Q651" s="1357"/>
      <c r="V651" s="1562"/>
    </row>
    <row r="652" spans="5:22" ht="13.2">
      <c r="E652" s="6"/>
      <c r="G652" s="1239"/>
      <c r="M652" s="1239"/>
      <c r="N652" s="1239"/>
      <c r="O652" s="1239"/>
      <c r="P652" s="1239"/>
      <c r="Q652" s="1357"/>
      <c r="V652" s="1562"/>
    </row>
    <row r="653" spans="5:22" ht="13.2">
      <c r="E653" s="6"/>
      <c r="G653" s="1239"/>
      <c r="M653" s="1239"/>
      <c r="N653" s="1239"/>
      <c r="O653" s="1239"/>
      <c r="P653" s="1239"/>
      <c r="Q653" s="1357"/>
      <c r="V653" s="1562"/>
    </row>
    <row r="654" spans="5:22" ht="13.2">
      <c r="E654" s="6"/>
      <c r="G654" s="1239"/>
      <c r="M654" s="1239"/>
      <c r="N654" s="1239"/>
      <c r="O654" s="1239"/>
      <c r="P654" s="1239"/>
      <c r="Q654" s="1357"/>
      <c r="V654" s="1562"/>
    </row>
    <row r="655" spans="5:22" ht="13.2">
      <c r="E655" s="6"/>
      <c r="G655" s="1239"/>
      <c r="M655" s="1239"/>
      <c r="N655" s="1239"/>
      <c r="O655" s="1239"/>
      <c r="P655" s="1239"/>
      <c r="Q655" s="1357"/>
      <c r="V655" s="1562"/>
    </row>
    <row r="656" spans="5:22" ht="13.2">
      <c r="E656" s="6"/>
      <c r="G656" s="1239"/>
      <c r="M656" s="1239"/>
      <c r="N656" s="1239"/>
      <c r="O656" s="1239"/>
      <c r="P656" s="1239"/>
      <c r="Q656" s="1357"/>
      <c r="V656" s="1562"/>
    </row>
    <row r="657" spans="5:22" ht="13.2">
      <c r="E657" s="6"/>
      <c r="G657" s="1239"/>
      <c r="M657" s="1239"/>
      <c r="N657" s="1239"/>
      <c r="O657" s="1239"/>
      <c r="P657" s="1239"/>
      <c r="Q657" s="1357"/>
      <c r="V657" s="1562"/>
    </row>
    <row r="658" spans="5:22" ht="13.2">
      <c r="E658" s="6"/>
      <c r="G658" s="1239"/>
      <c r="M658" s="1239"/>
      <c r="N658" s="1239"/>
      <c r="O658" s="1239"/>
      <c r="P658" s="1239"/>
      <c r="Q658" s="1357"/>
      <c r="V658" s="1562"/>
    </row>
    <row r="659" spans="5:22" ht="13.2">
      <c r="E659" s="6"/>
      <c r="G659" s="1239"/>
      <c r="M659" s="1239"/>
      <c r="N659" s="1239"/>
      <c r="O659" s="1239"/>
      <c r="P659" s="1239"/>
      <c r="Q659" s="1357"/>
      <c r="V659" s="1562"/>
    </row>
    <row r="660" spans="5:22" ht="13.2">
      <c r="E660" s="6"/>
      <c r="G660" s="1239"/>
      <c r="M660" s="1239"/>
      <c r="N660" s="1239"/>
      <c r="O660" s="1239"/>
      <c r="P660" s="1239"/>
      <c r="Q660" s="1357"/>
      <c r="V660" s="1562"/>
    </row>
    <row r="661" spans="5:22" ht="13.2">
      <c r="E661" s="6"/>
      <c r="G661" s="1239"/>
      <c r="M661" s="1239"/>
      <c r="N661" s="1239"/>
      <c r="O661" s="1239"/>
      <c r="P661" s="1239"/>
      <c r="Q661" s="1357"/>
      <c r="V661" s="1562"/>
    </row>
    <row r="662" spans="5:22" ht="13.2">
      <c r="E662" s="6"/>
      <c r="G662" s="1239"/>
      <c r="M662" s="1239"/>
      <c r="N662" s="1239"/>
      <c r="O662" s="1239"/>
      <c r="P662" s="1239"/>
      <c r="Q662" s="1357"/>
      <c r="V662" s="1562"/>
    </row>
    <row r="663" spans="5:22" ht="13.2">
      <c r="E663" s="6"/>
      <c r="G663" s="1239"/>
      <c r="M663" s="1239"/>
      <c r="N663" s="1239"/>
      <c r="O663" s="1239"/>
      <c r="P663" s="1239"/>
      <c r="Q663" s="1357"/>
      <c r="V663" s="1562"/>
    </row>
    <row r="664" spans="5:22" ht="13.2">
      <c r="E664" s="6"/>
      <c r="G664" s="1239"/>
      <c r="M664" s="1239"/>
      <c r="N664" s="1239"/>
      <c r="O664" s="1239"/>
      <c r="P664" s="1239"/>
      <c r="Q664" s="1357"/>
      <c r="V664" s="1562"/>
    </row>
    <row r="665" spans="5:22" ht="13.2">
      <c r="E665" s="6"/>
      <c r="G665" s="1239"/>
      <c r="M665" s="1239"/>
      <c r="N665" s="1239"/>
      <c r="O665" s="1239"/>
      <c r="P665" s="1239"/>
      <c r="Q665" s="1357"/>
      <c r="V665" s="1562"/>
    </row>
    <row r="666" spans="5:22" ht="13.2">
      <c r="E666" s="6"/>
      <c r="G666" s="1239"/>
      <c r="M666" s="1239"/>
      <c r="N666" s="1239"/>
      <c r="O666" s="1239"/>
      <c r="P666" s="1239"/>
      <c r="Q666" s="1357"/>
      <c r="V666" s="1562"/>
    </row>
    <row r="667" spans="5:22" ht="13.2">
      <c r="E667" s="6"/>
      <c r="G667" s="1239"/>
      <c r="M667" s="1239"/>
      <c r="N667" s="1239"/>
      <c r="O667" s="1239"/>
      <c r="P667" s="1239"/>
      <c r="Q667" s="1357"/>
      <c r="V667" s="1562"/>
    </row>
    <row r="668" spans="5:22" ht="13.2">
      <c r="E668" s="6"/>
      <c r="G668" s="1239"/>
      <c r="M668" s="1239"/>
      <c r="N668" s="1239"/>
      <c r="O668" s="1239"/>
      <c r="P668" s="1239"/>
      <c r="Q668" s="1357"/>
      <c r="V668" s="1562"/>
    </row>
    <row r="669" spans="5:22" ht="13.2">
      <c r="E669" s="6"/>
      <c r="G669" s="1239"/>
      <c r="M669" s="1239"/>
      <c r="N669" s="1239"/>
      <c r="O669" s="1239"/>
      <c r="P669" s="1239"/>
      <c r="Q669" s="1357"/>
      <c r="V669" s="1562"/>
    </row>
    <row r="670" spans="5:22" ht="13.2">
      <c r="E670" s="6"/>
      <c r="G670" s="1239"/>
      <c r="M670" s="1239"/>
      <c r="N670" s="1239"/>
      <c r="O670" s="1239"/>
      <c r="P670" s="1239"/>
      <c r="Q670" s="1357"/>
      <c r="V670" s="1562"/>
    </row>
    <row r="671" spans="5:22" ht="13.2">
      <c r="E671" s="6"/>
      <c r="G671" s="1239"/>
      <c r="M671" s="1239"/>
      <c r="N671" s="1239"/>
      <c r="O671" s="1239"/>
      <c r="P671" s="1239"/>
      <c r="Q671" s="1357"/>
      <c r="V671" s="1562"/>
    </row>
    <row r="672" spans="5:22" ht="13.2">
      <c r="E672" s="6"/>
      <c r="G672" s="1239"/>
      <c r="M672" s="1239"/>
      <c r="N672" s="1239"/>
      <c r="O672" s="1239"/>
      <c r="P672" s="1239"/>
      <c r="Q672" s="1357"/>
      <c r="V672" s="1562"/>
    </row>
    <row r="673" spans="5:22" ht="13.2">
      <c r="E673" s="6"/>
      <c r="G673" s="1239"/>
      <c r="M673" s="1239"/>
      <c r="N673" s="1239"/>
      <c r="O673" s="1239"/>
      <c r="P673" s="1239"/>
      <c r="Q673" s="1357"/>
      <c r="V673" s="1562"/>
    </row>
    <row r="674" spans="5:22" ht="13.2">
      <c r="E674" s="6"/>
      <c r="G674" s="1239"/>
      <c r="M674" s="1239"/>
      <c r="N674" s="1239"/>
      <c r="O674" s="1239"/>
      <c r="P674" s="1239"/>
      <c r="Q674" s="1357"/>
      <c r="V674" s="1562"/>
    </row>
    <row r="675" spans="5:22" ht="13.2">
      <c r="E675" s="6"/>
      <c r="G675" s="1239"/>
      <c r="M675" s="1239"/>
      <c r="N675" s="1239"/>
      <c r="O675" s="1239"/>
      <c r="P675" s="1239"/>
      <c r="Q675" s="1357"/>
      <c r="V675" s="1562"/>
    </row>
    <row r="676" spans="5:22" ht="13.2">
      <c r="E676" s="6"/>
      <c r="G676" s="1239"/>
      <c r="M676" s="1239"/>
      <c r="N676" s="1239"/>
      <c r="O676" s="1239"/>
      <c r="P676" s="1239"/>
      <c r="Q676" s="1357"/>
      <c r="V676" s="1562"/>
    </row>
    <row r="677" spans="5:22" ht="13.2">
      <c r="E677" s="6"/>
      <c r="G677" s="1239"/>
      <c r="M677" s="1239"/>
      <c r="N677" s="1239"/>
      <c r="O677" s="1239"/>
      <c r="P677" s="1239"/>
      <c r="Q677" s="1357"/>
      <c r="V677" s="1562"/>
    </row>
    <row r="678" spans="5:22" ht="13.2">
      <c r="E678" s="6"/>
      <c r="G678" s="1239"/>
      <c r="M678" s="1239"/>
      <c r="N678" s="1239"/>
      <c r="O678" s="1239"/>
      <c r="P678" s="1239"/>
      <c r="Q678" s="1357"/>
      <c r="V678" s="1562"/>
    </row>
    <row r="679" spans="5:22" ht="13.2">
      <c r="E679" s="6"/>
      <c r="G679" s="1239"/>
      <c r="M679" s="1239"/>
      <c r="N679" s="1239"/>
      <c r="O679" s="1239"/>
      <c r="P679" s="1239"/>
      <c r="Q679" s="1357"/>
      <c r="V679" s="1562"/>
    </row>
    <row r="680" spans="5:22" ht="13.2">
      <c r="E680" s="6"/>
      <c r="G680" s="1239"/>
      <c r="M680" s="1239"/>
      <c r="N680" s="1239"/>
      <c r="O680" s="1239"/>
      <c r="P680" s="1239"/>
      <c r="Q680" s="1357"/>
      <c r="V680" s="1562"/>
    </row>
    <row r="681" spans="5:22" ht="13.2">
      <c r="E681" s="6"/>
      <c r="G681" s="1239"/>
      <c r="M681" s="1239"/>
      <c r="N681" s="1239"/>
      <c r="O681" s="1239"/>
      <c r="P681" s="1239"/>
      <c r="Q681" s="1357"/>
      <c r="V681" s="1562"/>
    </row>
    <row r="682" spans="5:22" ht="13.2">
      <c r="E682" s="6"/>
      <c r="G682" s="1239"/>
      <c r="M682" s="1239"/>
      <c r="N682" s="1239"/>
      <c r="O682" s="1239"/>
      <c r="P682" s="1239"/>
      <c r="Q682" s="1357"/>
      <c r="V682" s="1562"/>
    </row>
    <row r="683" spans="5:22" ht="13.2">
      <c r="E683" s="6"/>
      <c r="G683" s="1239"/>
      <c r="M683" s="1239"/>
      <c r="N683" s="1239"/>
      <c r="O683" s="1239"/>
      <c r="P683" s="1239"/>
      <c r="Q683" s="1357"/>
      <c r="V683" s="1562"/>
    </row>
    <row r="684" spans="5:22" ht="13.2">
      <c r="E684" s="6"/>
      <c r="G684" s="1239"/>
      <c r="M684" s="1239"/>
      <c r="N684" s="1239"/>
      <c r="O684" s="1239"/>
      <c r="P684" s="1239"/>
      <c r="Q684" s="1357"/>
      <c r="V684" s="1562"/>
    </row>
    <row r="685" spans="5:22" ht="13.2">
      <c r="E685" s="6"/>
      <c r="G685" s="1239"/>
      <c r="M685" s="1239"/>
      <c r="N685" s="1239"/>
      <c r="O685" s="1239"/>
      <c r="P685" s="1239"/>
      <c r="Q685" s="1357"/>
      <c r="V685" s="1562"/>
    </row>
    <row r="686" spans="5:22" ht="13.2">
      <c r="E686" s="6"/>
      <c r="G686" s="1239"/>
      <c r="M686" s="1239"/>
      <c r="N686" s="1239"/>
      <c r="O686" s="1239"/>
      <c r="P686" s="1239"/>
      <c r="Q686" s="1357"/>
      <c r="V686" s="1562"/>
    </row>
    <row r="687" spans="5:22" ht="13.2">
      <c r="E687" s="6"/>
      <c r="G687" s="1239"/>
      <c r="M687" s="1239"/>
      <c r="N687" s="1239"/>
      <c r="O687" s="1239"/>
      <c r="P687" s="1239"/>
      <c r="Q687" s="1357"/>
      <c r="V687" s="1562"/>
    </row>
    <row r="688" spans="5:22" ht="13.2">
      <c r="E688" s="6"/>
      <c r="G688" s="1239"/>
      <c r="M688" s="1239"/>
      <c r="N688" s="1239"/>
      <c r="O688" s="1239"/>
      <c r="P688" s="1239"/>
      <c r="Q688" s="1357"/>
      <c r="V688" s="1562"/>
    </row>
    <row r="689" spans="5:22" ht="13.2">
      <c r="E689" s="6"/>
      <c r="G689" s="1239"/>
      <c r="M689" s="1239"/>
      <c r="N689" s="1239"/>
      <c r="O689" s="1239"/>
      <c r="P689" s="1239"/>
      <c r="Q689" s="1357"/>
      <c r="V689" s="1562"/>
    </row>
    <row r="690" spans="5:22" ht="13.2">
      <c r="E690" s="6"/>
      <c r="G690" s="1239"/>
      <c r="M690" s="1239"/>
      <c r="N690" s="1239"/>
      <c r="O690" s="1239"/>
      <c r="P690" s="1239"/>
      <c r="Q690" s="1357"/>
      <c r="V690" s="1562"/>
    </row>
    <row r="691" spans="5:22" ht="13.2">
      <c r="E691" s="6"/>
      <c r="G691" s="1239"/>
      <c r="M691" s="1239"/>
      <c r="N691" s="1239"/>
      <c r="O691" s="1239"/>
      <c r="P691" s="1239"/>
      <c r="Q691" s="1357"/>
      <c r="V691" s="1562"/>
    </row>
    <row r="692" spans="5:22" ht="13.2">
      <c r="E692" s="6"/>
      <c r="G692" s="1239"/>
      <c r="M692" s="1239"/>
      <c r="N692" s="1239"/>
      <c r="O692" s="1239"/>
      <c r="P692" s="1239"/>
      <c r="Q692" s="1357"/>
      <c r="V692" s="1562"/>
    </row>
    <row r="693" spans="5:22" ht="13.2">
      <c r="E693" s="6"/>
      <c r="G693" s="1239"/>
      <c r="M693" s="1239"/>
      <c r="N693" s="1239"/>
      <c r="O693" s="1239"/>
      <c r="P693" s="1239"/>
      <c r="Q693" s="1357"/>
      <c r="V693" s="1562"/>
    </row>
    <row r="694" spans="5:22" ht="13.2">
      <c r="E694" s="6"/>
      <c r="G694" s="1239"/>
      <c r="M694" s="1239"/>
      <c r="N694" s="1239"/>
      <c r="O694" s="1239"/>
      <c r="P694" s="1239"/>
      <c r="Q694" s="1357"/>
      <c r="V694" s="1562"/>
    </row>
    <row r="695" spans="5:22" ht="13.2">
      <c r="E695" s="6"/>
      <c r="G695" s="1239"/>
      <c r="M695" s="1239"/>
      <c r="N695" s="1239"/>
      <c r="O695" s="1239"/>
      <c r="P695" s="1239"/>
      <c r="Q695" s="1357"/>
      <c r="V695" s="1562"/>
    </row>
    <row r="696" spans="5:22" ht="13.2">
      <c r="E696" s="6"/>
      <c r="G696" s="1239"/>
      <c r="M696" s="1239"/>
      <c r="N696" s="1239"/>
      <c r="O696" s="1239"/>
      <c r="P696" s="1239"/>
      <c r="Q696" s="1357"/>
      <c r="V696" s="1562"/>
    </row>
    <row r="697" spans="5:22" ht="13.2">
      <c r="E697" s="6"/>
      <c r="G697" s="1239"/>
      <c r="M697" s="1239"/>
      <c r="N697" s="1239"/>
      <c r="O697" s="1239"/>
      <c r="P697" s="1239"/>
      <c r="Q697" s="1357"/>
      <c r="V697" s="1562"/>
    </row>
    <row r="698" spans="5:22" ht="13.2">
      <c r="E698" s="6"/>
      <c r="G698" s="1239"/>
      <c r="M698" s="1239"/>
      <c r="N698" s="1239"/>
      <c r="O698" s="1239"/>
      <c r="P698" s="1239"/>
      <c r="Q698" s="1357"/>
      <c r="V698" s="1562"/>
    </row>
    <row r="699" spans="5:22" ht="13.2">
      <c r="E699" s="6"/>
      <c r="G699" s="1239"/>
      <c r="M699" s="1239"/>
      <c r="N699" s="1239"/>
      <c r="O699" s="1239"/>
      <c r="P699" s="1239"/>
      <c r="Q699" s="1357"/>
      <c r="V699" s="1562"/>
    </row>
    <row r="700" spans="5:22" ht="13.2">
      <c r="E700" s="6"/>
      <c r="G700" s="1239"/>
      <c r="M700" s="1239"/>
      <c r="N700" s="1239"/>
      <c r="O700" s="1239"/>
      <c r="P700" s="1239"/>
      <c r="Q700" s="1357"/>
      <c r="V700" s="1562"/>
    </row>
    <row r="701" spans="5:22" ht="13.2">
      <c r="E701" s="6"/>
      <c r="G701" s="1239"/>
      <c r="M701" s="1239"/>
      <c r="N701" s="1239"/>
      <c r="O701" s="1239"/>
      <c r="P701" s="1239"/>
      <c r="Q701" s="1357"/>
      <c r="V701" s="1562"/>
    </row>
    <row r="702" spans="5:22" ht="13.2">
      <c r="E702" s="6"/>
      <c r="G702" s="1239"/>
      <c r="M702" s="1239"/>
      <c r="N702" s="1239"/>
      <c r="O702" s="1239"/>
      <c r="P702" s="1239"/>
      <c r="Q702" s="1357"/>
      <c r="V702" s="1562"/>
    </row>
    <row r="703" spans="5:22" ht="13.2">
      <c r="E703" s="6"/>
      <c r="G703" s="1239"/>
      <c r="M703" s="1239"/>
      <c r="N703" s="1239"/>
      <c r="O703" s="1239"/>
      <c r="P703" s="1239"/>
      <c r="Q703" s="1357"/>
      <c r="V703" s="1562"/>
    </row>
    <row r="704" spans="5:22" ht="13.2">
      <c r="E704" s="6"/>
      <c r="G704" s="1239"/>
      <c r="M704" s="1239"/>
      <c r="N704" s="1239"/>
      <c r="O704" s="1239"/>
      <c r="P704" s="1239"/>
      <c r="Q704" s="1357"/>
      <c r="V704" s="1562"/>
    </row>
    <row r="705" spans="5:22" ht="13.2">
      <c r="E705" s="6"/>
      <c r="G705" s="1239"/>
      <c r="M705" s="1239"/>
      <c r="N705" s="1239"/>
      <c r="O705" s="1239"/>
      <c r="P705" s="1239"/>
      <c r="Q705" s="1357"/>
      <c r="V705" s="1562"/>
    </row>
    <row r="706" spans="5:22" ht="13.2">
      <c r="E706" s="6"/>
      <c r="G706" s="1239"/>
      <c r="M706" s="1239"/>
      <c r="N706" s="1239"/>
      <c r="O706" s="1239"/>
      <c r="P706" s="1239"/>
      <c r="Q706" s="1357"/>
      <c r="V706" s="1562"/>
    </row>
    <row r="707" spans="5:22" ht="13.2">
      <c r="E707" s="6"/>
      <c r="G707" s="1239"/>
      <c r="M707" s="1239"/>
      <c r="N707" s="1239"/>
      <c r="O707" s="1239"/>
      <c r="P707" s="1239"/>
      <c r="Q707" s="1357"/>
      <c r="V707" s="1562"/>
    </row>
    <row r="708" spans="5:22" ht="13.2">
      <c r="E708" s="6"/>
      <c r="G708" s="1239"/>
      <c r="M708" s="1239"/>
      <c r="N708" s="1239"/>
      <c r="O708" s="1239"/>
      <c r="P708" s="1239"/>
      <c r="Q708" s="1357"/>
      <c r="V708" s="1562"/>
    </row>
    <row r="709" spans="5:22" ht="13.2">
      <c r="E709" s="6"/>
      <c r="G709" s="1239"/>
      <c r="M709" s="1239"/>
      <c r="N709" s="1239"/>
      <c r="O709" s="1239"/>
      <c r="P709" s="1239"/>
      <c r="Q709" s="1357"/>
      <c r="V709" s="1562"/>
    </row>
    <row r="710" spans="5:22" ht="13.2">
      <c r="E710" s="6"/>
      <c r="G710" s="1239"/>
      <c r="M710" s="1239"/>
      <c r="N710" s="1239"/>
      <c r="O710" s="1239"/>
      <c r="P710" s="1239"/>
      <c r="Q710" s="1357"/>
      <c r="V710" s="1562"/>
    </row>
    <row r="711" spans="5:22" ht="13.2">
      <c r="E711" s="6"/>
      <c r="G711" s="1239"/>
      <c r="M711" s="1239"/>
      <c r="N711" s="1239"/>
      <c r="O711" s="1239"/>
      <c r="P711" s="1239"/>
      <c r="Q711" s="1357"/>
      <c r="V711" s="1562"/>
    </row>
    <row r="712" spans="5:22" ht="13.2">
      <c r="E712" s="6"/>
      <c r="G712" s="1239"/>
      <c r="M712" s="1239"/>
      <c r="N712" s="1239"/>
      <c r="O712" s="1239"/>
      <c r="P712" s="1239"/>
      <c r="Q712" s="1357"/>
      <c r="V712" s="1562"/>
    </row>
    <row r="713" spans="5:22" ht="13.2">
      <c r="E713" s="6"/>
      <c r="G713" s="1239"/>
      <c r="M713" s="1239"/>
      <c r="N713" s="1239"/>
      <c r="O713" s="1239"/>
      <c r="P713" s="1239"/>
      <c r="Q713" s="1357"/>
      <c r="V713" s="1562"/>
    </row>
    <row r="714" spans="5:22" ht="13.2">
      <c r="E714" s="6"/>
      <c r="G714" s="1239"/>
      <c r="M714" s="1239"/>
      <c r="N714" s="1239"/>
      <c r="O714" s="1239"/>
      <c r="P714" s="1239"/>
      <c r="Q714" s="1357"/>
      <c r="V714" s="1562"/>
    </row>
    <row r="715" spans="5:22" ht="13.2">
      <c r="E715" s="6"/>
      <c r="G715" s="1239"/>
      <c r="M715" s="1239"/>
      <c r="N715" s="1239"/>
      <c r="O715" s="1239"/>
      <c r="P715" s="1239"/>
      <c r="Q715" s="1357"/>
      <c r="V715" s="1562"/>
    </row>
    <row r="716" spans="5:22" ht="13.2">
      <c r="E716" s="6"/>
      <c r="G716" s="1239"/>
      <c r="M716" s="1239"/>
      <c r="N716" s="1239"/>
      <c r="O716" s="1239"/>
      <c r="P716" s="1239"/>
      <c r="Q716" s="1357"/>
      <c r="V716" s="1562"/>
    </row>
    <row r="717" spans="5:22" ht="13.2">
      <c r="E717" s="6"/>
      <c r="G717" s="1239"/>
      <c r="M717" s="1239"/>
      <c r="N717" s="1239"/>
      <c r="O717" s="1239"/>
      <c r="P717" s="1239"/>
      <c r="Q717" s="1357"/>
      <c r="V717" s="1562"/>
    </row>
    <row r="718" spans="5:22" ht="13.2">
      <c r="E718" s="6"/>
      <c r="G718" s="1239"/>
      <c r="M718" s="1239"/>
      <c r="N718" s="1239"/>
      <c r="O718" s="1239"/>
      <c r="P718" s="1239"/>
      <c r="Q718" s="1357"/>
      <c r="V718" s="1562"/>
    </row>
    <row r="719" spans="5:22" ht="13.2">
      <c r="E719" s="6"/>
      <c r="G719" s="1239"/>
      <c r="M719" s="1239"/>
      <c r="N719" s="1239"/>
      <c r="O719" s="1239"/>
      <c r="P719" s="1239"/>
      <c r="Q719" s="1357"/>
      <c r="V719" s="1562"/>
    </row>
    <row r="720" spans="5:22" ht="13.2">
      <c r="E720" s="6"/>
      <c r="G720" s="1239"/>
      <c r="M720" s="1239"/>
      <c r="N720" s="1239"/>
      <c r="O720" s="1239"/>
      <c r="P720" s="1239"/>
      <c r="Q720" s="1357"/>
      <c r="V720" s="1562"/>
    </row>
    <row r="721" spans="5:22" ht="13.2">
      <c r="E721" s="6"/>
      <c r="G721" s="1239"/>
      <c r="M721" s="1239"/>
      <c r="N721" s="1239"/>
      <c r="O721" s="1239"/>
      <c r="P721" s="1239"/>
      <c r="Q721" s="1357"/>
      <c r="V721" s="1562"/>
    </row>
    <row r="722" spans="5:22" ht="13.2">
      <c r="E722" s="6"/>
      <c r="G722" s="1239"/>
      <c r="M722" s="1239"/>
      <c r="N722" s="1239"/>
      <c r="O722" s="1239"/>
      <c r="P722" s="1239"/>
      <c r="Q722" s="1357"/>
      <c r="V722" s="1562"/>
    </row>
    <row r="723" spans="5:22" ht="13.2">
      <c r="E723" s="6"/>
      <c r="G723" s="1239"/>
      <c r="M723" s="1239"/>
      <c r="N723" s="1239"/>
      <c r="O723" s="1239"/>
      <c r="P723" s="1239"/>
      <c r="Q723" s="1357"/>
      <c r="V723" s="1562"/>
    </row>
    <row r="724" spans="5:22" ht="13.2">
      <c r="E724" s="6"/>
      <c r="G724" s="1239"/>
      <c r="M724" s="1239"/>
      <c r="N724" s="1239"/>
      <c r="O724" s="1239"/>
      <c r="P724" s="1239"/>
      <c r="Q724" s="1357"/>
      <c r="V724" s="1562"/>
    </row>
    <row r="725" spans="5:22" ht="13.2">
      <c r="E725" s="6"/>
      <c r="G725" s="1239"/>
      <c r="M725" s="1239"/>
      <c r="N725" s="1239"/>
      <c r="O725" s="1239"/>
      <c r="P725" s="1239"/>
      <c r="Q725" s="1357"/>
      <c r="V725" s="1562"/>
    </row>
    <row r="726" spans="5:22" ht="13.2">
      <c r="E726" s="6"/>
      <c r="G726" s="1239"/>
      <c r="M726" s="1239"/>
      <c r="N726" s="1239"/>
      <c r="O726" s="1239"/>
      <c r="P726" s="1239"/>
      <c r="Q726" s="1357"/>
      <c r="V726" s="1562"/>
    </row>
    <row r="727" spans="5:22" ht="13.2">
      <c r="E727" s="6"/>
      <c r="G727" s="1239"/>
      <c r="M727" s="1239"/>
      <c r="N727" s="1239"/>
      <c r="O727" s="1239"/>
      <c r="P727" s="1239"/>
      <c r="Q727" s="1357"/>
      <c r="V727" s="1562"/>
    </row>
    <row r="728" spans="5:22" ht="13.2">
      <c r="E728" s="6"/>
      <c r="G728" s="1239"/>
      <c r="M728" s="1239"/>
      <c r="N728" s="1239"/>
      <c r="O728" s="1239"/>
      <c r="P728" s="1239"/>
      <c r="Q728" s="1357"/>
      <c r="V728" s="1562"/>
    </row>
    <row r="729" spans="5:22" ht="13.2">
      <c r="E729" s="6"/>
      <c r="G729" s="1239"/>
      <c r="M729" s="1239"/>
      <c r="N729" s="1239"/>
      <c r="O729" s="1239"/>
      <c r="P729" s="1239"/>
      <c r="Q729" s="1357"/>
      <c r="V729" s="1562"/>
    </row>
    <row r="730" spans="5:22" ht="13.2">
      <c r="E730" s="6"/>
      <c r="G730" s="1239"/>
      <c r="M730" s="1239"/>
      <c r="N730" s="1239"/>
      <c r="O730" s="1239"/>
      <c r="P730" s="1239"/>
      <c r="Q730" s="1357"/>
      <c r="V730" s="1562"/>
    </row>
    <row r="731" spans="5:22" ht="13.2">
      <c r="E731" s="6"/>
      <c r="G731" s="1239"/>
      <c r="M731" s="1239"/>
      <c r="N731" s="1239"/>
      <c r="O731" s="1239"/>
      <c r="P731" s="1239"/>
      <c r="Q731" s="1357"/>
      <c r="V731" s="1562"/>
    </row>
    <row r="732" spans="5:22" ht="13.2">
      <c r="E732" s="6"/>
      <c r="G732" s="1239"/>
      <c r="M732" s="1239"/>
      <c r="N732" s="1239"/>
      <c r="O732" s="1239"/>
      <c r="P732" s="1239"/>
      <c r="Q732" s="1357"/>
    </row>
    <row r="733" spans="5:22" ht="13.2">
      <c r="E733" s="6"/>
      <c r="G733" s="1239"/>
      <c r="M733" s="1239"/>
      <c r="N733" s="1239"/>
      <c r="O733" s="1239"/>
      <c r="P733" s="1239"/>
      <c r="Q733" s="1357"/>
    </row>
    <row r="734" spans="5:22" ht="13.2">
      <c r="E734" s="6"/>
      <c r="G734" s="1239"/>
      <c r="M734" s="1239"/>
      <c r="N734" s="1239"/>
      <c r="O734" s="1239"/>
      <c r="P734" s="1239"/>
      <c r="Q734" s="1357"/>
    </row>
    <row r="735" spans="5:22" ht="13.2">
      <c r="E735" s="6"/>
      <c r="G735" s="1239"/>
      <c r="M735" s="1239"/>
      <c r="N735" s="1239"/>
      <c r="O735" s="1239"/>
      <c r="P735" s="1239"/>
      <c r="Q735" s="1357"/>
    </row>
    <row r="736" spans="5:22" ht="13.2">
      <c r="E736" s="6"/>
      <c r="G736" s="1239"/>
      <c r="M736" s="1239"/>
      <c r="N736" s="1239"/>
      <c r="O736" s="1239"/>
      <c r="P736" s="1239"/>
      <c r="Q736" s="1357"/>
    </row>
    <row r="737" spans="5:17" ht="13.2">
      <c r="E737" s="6"/>
      <c r="G737" s="1239"/>
      <c r="M737" s="1239"/>
      <c r="N737" s="1239"/>
      <c r="O737" s="1239"/>
      <c r="P737" s="1239"/>
      <c r="Q737" s="1357"/>
    </row>
    <row r="738" spans="5:17" ht="13.2">
      <c r="E738" s="6"/>
      <c r="G738" s="1239"/>
      <c r="M738" s="1239"/>
      <c r="N738" s="1239"/>
      <c r="O738" s="1239"/>
      <c r="P738" s="1239"/>
      <c r="Q738" s="1357"/>
    </row>
    <row r="739" spans="5:17" ht="13.2">
      <c r="E739" s="6"/>
      <c r="G739" s="1239"/>
      <c r="M739" s="1239"/>
      <c r="N739" s="1239"/>
      <c r="O739" s="1239"/>
      <c r="P739" s="1239"/>
      <c r="Q739" s="1357"/>
    </row>
    <row r="740" spans="5:17" ht="13.2">
      <c r="E740" s="6"/>
      <c r="G740" s="1239"/>
      <c r="M740" s="1239"/>
      <c r="N740" s="1239"/>
      <c r="O740" s="1239"/>
      <c r="P740" s="1239"/>
      <c r="Q740" s="1357"/>
    </row>
    <row r="741" spans="5:17" ht="13.2">
      <c r="E741" s="6"/>
      <c r="G741" s="1239"/>
      <c r="M741" s="1239"/>
      <c r="N741" s="1239"/>
      <c r="O741" s="1239"/>
      <c r="P741" s="1239"/>
      <c r="Q741" s="1357"/>
    </row>
    <row r="742" spans="5:17" ht="13.2">
      <c r="E742" s="6"/>
      <c r="G742" s="1239"/>
      <c r="M742" s="1239"/>
      <c r="N742" s="1239"/>
      <c r="O742" s="1239"/>
      <c r="P742" s="1239"/>
      <c r="Q742" s="1357"/>
    </row>
  </sheetData>
  <autoFilter ref="A2:AD351" xr:uid="{00000000-0009-0000-0000-000036000000}">
    <filterColumn colId="18">
      <filters>
        <filter val="邓振飞"/>
      </filters>
    </filterColumn>
  </autoFilter>
  <mergeCells count="1">
    <mergeCell ref="W1:Z1"/>
  </mergeCells>
  <phoneticPr fontId="151"/>
  <pageMargins left="0.7" right="0.7" top="0.75" bottom="0.75" header="0.3" footer="0.3"/>
  <drawing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outlinePr summaryBelow="0" summaryRight="0"/>
  </sheetPr>
  <dimension ref="A1:AI1015"/>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3.21875" customWidth="1"/>
    <col min="2" max="2" width="10.21875" customWidth="1"/>
    <col min="3" max="12" width="8.77734375" customWidth="1"/>
    <col min="13" max="13" width="9.6640625" customWidth="1"/>
    <col min="14" max="24" width="8.77734375" customWidth="1"/>
    <col min="25" max="25" width="10" customWidth="1"/>
    <col min="26" max="32" width="8.77734375" customWidth="1"/>
    <col min="33" max="33" width="10.109375" customWidth="1"/>
    <col min="34" max="34" width="7.44140625" customWidth="1"/>
    <col min="35" max="35" width="11.44140625" customWidth="1"/>
  </cols>
  <sheetData>
    <row r="1" spans="1:35" ht="13.2">
      <c r="A1" s="2340" t="s">
        <v>375</v>
      </c>
      <c r="B1" s="489">
        <v>1</v>
      </c>
      <c r="C1" s="6">
        <v>2</v>
      </c>
      <c r="D1" s="489">
        <v>3</v>
      </c>
      <c r="E1" s="489">
        <v>4</v>
      </c>
      <c r="F1" s="489">
        <v>5</v>
      </c>
      <c r="G1" s="6">
        <v>6</v>
      </c>
      <c r="H1" s="489">
        <v>7</v>
      </c>
      <c r="I1" s="489">
        <v>8</v>
      </c>
      <c r="J1" s="6">
        <v>9</v>
      </c>
      <c r="K1" s="6">
        <v>10</v>
      </c>
      <c r="L1" s="6">
        <v>11</v>
      </c>
      <c r="M1" s="6">
        <v>12</v>
      </c>
      <c r="N1" s="6">
        <v>13</v>
      </c>
      <c r="O1" s="489">
        <v>14</v>
      </c>
      <c r="P1" s="489">
        <v>15</v>
      </c>
      <c r="Q1" s="6">
        <v>16</v>
      </c>
      <c r="R1" s="6">
        <v>17</v>
      </c>
      <c r="S1" s="6">
        <v>18</v>
      </c>
      <c r="T1" s="6">
        <v>19</v>
      </c>
      <c r="U1" s="6">
        <v>20</v>
      </c>
      <c r="V1" s="489">
        <v>21</v>
      </c>
      <c r="W1" s="489">
        <v>22</v>
      </c>
      <c r="X1" s="6">
        <v>23</v>
      </c>
      <c r="Y1" s="6">
        <v>24</v>
      </c>
      <c r="Z1" s="6">
        <v>25</v>
      </c>
      <c r="AA1" s="6">
        <v>26</v>
      </c>
      <c r="AB1" s="6">
        <v>27</v>
      </c>
      <c r="AC1" s="489">
        <v>28</v>
      </c>
      <c r="AD1" s="489">
        <v>29</v>
      </c>
      <c r="AE1" s="6">
        <v>30</v>
      </c>
      <c r="AF1" s="6">
        <v>31</v>
      </c>
      <c r="AG1" s="6"/>
      <c r="AH1" s="6"/>
      <c r="AI1" s="6"/>
    </row>
    <row r="2" spans="1:35" ht="13.5" customHeight="1">
      <c r="A2" s="2333"/>
      <c r="B2" s="639" t="s">
        <v>71</v>
      </c>
      <c r="C2" s="22" t="s">
        <v>72</v>
      </c>
      <c r="D2" s="639" t="s">
        <v>66</v>
      </c>
      <c r="E2" s="639" t="s">
        <v>67</v>
      </c>
      <c r="F2" s="639" t="s">
        <v>68</v>
      </c>
      <c r="G2" s="22" t="s">
        <v>69</v>
      </c>
      <c r="H2" s="639" t="s">
        <v>70</v>
      </c>
      <c r="I2" s="1991" t="s">
        <v>71</v>
      </c>
      <c r="J2" s="227" t="s">
        <v>72</v>
      </c>
      <c r="K2" s="227" t="s">
        <v>66</v>
      </c>
      <c r="L2" s="227" t="s">
        <v>67</v>
      </c>
      <c r="M2" s="227" t="s">
        <v>68</v>
      </c>
      <c r="N2" s="227" t="s">
        <v>69</v>
      </c>
      <c r="O2" s="1991" t="s">
        <v>70</v>
      </c>
      <c r="P2" s="1991" t="s">
        <v>71</v>
      </c>
      <c r="Q2" s="227" t="s">
        <v>72</v>
      </c>
      <c r="R2" s="227" t="s">
        <v>66</v>
      </c>
      <c r="S2" s="227" t="s">
        <v>67</v>
      </c>
      <c r="T2" s="227" t="s">
        <v>68</v>
      </c>
      <c r="U2" s="227" t="s">
        <v>69</v>
      </c>
      <c r="V2" s="1991" t="s">
        <v>70</v>
      </c>
      <c r="W2" s="1991" t="s">
        <v>71</v>
      </c>
      <c r="X2" s="227" t="s">
        <v>72</v>
      </c>
      <c r="Y2" s="227" t="s">
        <v>66</v>
      </c>
      <c r="Z2" s="227" t="s">
        <v>67</v>
      </c>
      <c r="AA2" s="227" t="s">
        <v>68</v>
      </c>
      <c r="AB2" s="227" t="s">
        <v>69</v>
      </c>
      <c r="AC2" s="1991" t="s">
        <v>70</v>
      </c>
      <c r="AD2" s="639" t="s">
        <v>71</v>
      </c>
      <c r="AE2" s="22" t="s">
        <v>72</v>
      </c>
      <c r="AF2" s="22" t="s">
        <v>66</v>
      </c>
      <c r="AG2" s="22"/>
      <c r="AH2" s="22"/>
      <c r="AI2" s="22"/>
    </row>
    <row r="3" spans="1:35" ht="12.75" customHeight="1">
      <c r="A3" s="26" t="s">
        <v>73</v>
      </c>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row>
    <row r="4" spans="1:35" ht="13.2">
      <c r="A4" s="30" t="s">
        <v>74</v>
      </c>
      <c r="B4" s="1992"/>
      <c r="C4" s="1992">
        <f>'4月'!AH5</f>
        <v>0</v>
      </c>
      <c r="D4" s="1992">
        <f>'4月'!AI5</f>
        <v>0</v>
      </c>
      <c r="E4" s="1992">
        <f>'4月'!AJ5</f>
        <v>0</v>
      </c>
      <c r="F4" s="1992">
        <f>'4月'!AK5</f>
        <v>0</v>
      </c>
      <c r="G4" s="1992">
        <f>'4月'!AL5</f>
        <v>0</v>
      </c>
      <c r="H4" s="1992"/>
      <c r="I4" s="1992"/>
      <c r="J4" s="1993" t="s">
        <v>8256</v>
      </c>
      <c r="K4" s="1632" t="s">
        <v>8257</v>
      </c>
      <c r="L4" s="1633" t="s">
        <v>8257</v>
      </c>
      <c r="M4" s="1633" t="s">
        <v>8257</v>
      </c>
      <c r="N4" s="1632" t="s">
        <v>8257</v>
      </c>
      <c r="O4" s="780" t="s">
        <v>8258</v>
      </c>
      <c r="P4" s="780" t="s">
        <v>8259</v>
      </c>
      <c r="Q4" s="157"/>
      <c r="R4" s="780" t="s">
        <v>8260</v>
      </c>
      <c r="S4" s="780" t="s">
        <v>8261</v>
      </c>
      <c r="T4" s="780"/>
      <c r="U4" s="780" t="s">
        <v>5606</v>
      </c>
      <c r="V4" s="780" t="s">
        <v>8262</v>
      </c>
      <c r="W4" s="780" t="s">
        <v>8263</v>
      </c>
      <c r="X4" s="780" t="s">
        <v>8264</v>
      </c>
      <c r="Y4" s="780" t="s">
        <v>8265</v>
      </c>
      <c r="Z4" s="780" t="s">
        <v>8266</v>
      </c>
      <c r="AA4" s="1994" t="s">
        <v>8267</v>
      </c>
      <c r="AB4" s="157"/>
      <c r="AC4" s="157"/>
      <c r="AD4" s="157"/>
      <c r="AE4" s="157"/>
      <c r="AF4" s="157"/>
      <c r="AG4" s="6"/>
      <c r="AH4" s="6"/>
      <c r="AI4" s="6"/>
    </row>
    <row r="5" spans="1:35" ht="13.2">
      <c r="A5" s="30" t="s">
        <v>75</v>
      </c>
      <c r="B5" s="1995" t="str">
        <f>'4月'!AG6</f>
        <v>录单vip</v>
      </c>
      <c r="C5" s="1995" t="str">
        <f>'4月'!AH6</f>
        <v>30和33讨论</v>
      </c>
      <c r="D5" s="1992">
        <f>'4月'!AI6</f>
        <v>0</v>
      </c>
      <c r="E5" s="1992">
        <f>'4月'!AJ6</f>
        <v>0</v>
      </c>
      <c r="F5" s="1995" t="str">
        <f>'4月'!AK6</f>
        <v>周会</v>
      </c>
      <c r="G5" s="1995" t="str">
        <f>'4月'!AL6</f>
        <v>校车10人坐工资</v>
      </c>
      <c r="H5" s="1992">
        <f>'4月'!AM6</f>
        <v>0</v>
      </c>
      <c r="I5" s="1992">
        <f>'4月'!AN6</f>
        <v>0</v>
      </c>
      <c r="J5" s="1993" t="s">
        <v>8268</v>
      </c>
      <c r="K5" s="780" t="s">
        <v>8269</v>
      </c>
      <c r="L5" s="157"/>
      <c r="M5" s="157"/>
      <c r="N5" s="1632" t="s">
        <v>3102</v>
      </c>
      <c r="O5" s="1632" t="s">
        <v>8270</v>
      </c>
      <c r="P5" s="157"/>
      <c r="Q5" s="780" t="s">
        <v>3108</v>
      </c>
      <c r="R5" s="1633" t="s">
        <v>8271</v>
      </c>
      <c r="S5" s="157"/>
      <c r="T5" s="780" t="s">
        <v>8272</v>
      </c>
      <c r="U5" s="157"/>
      <c r="V5" s="1996" t="s">
        <v>8273</v>
      </c>
      <c r="W5" s="780" t="s">
        <v>8274</v>
      </c>
      <c r="X5" s="780" t="s">
        <v>8275</v>
      </c>
      <c r="Y5" s="1633" t="s">
        <v>8276</v>
      </c>
      <c r="Z5" s="157"/>
      <c r="AA5" s="157"/>
      <c r="AB5" s="157"/>
      <c r="AC5" s="157"/>
      <c r="AD5" s="157"/>
      <c r="AE5" s="157"/>
      <c r="AF5" s="1997"/>
      <c r="AG5" s="6"/>
      <c r="AH5" s="6"/>
      <c r="AI5" s="6"/>
    </row>
    <row r="6" spans="1:35" ht="13.2">
      <c r="A6" s="30" t="s">
        <v>76</v>
      </c>
      <c r="B6" s="1992">
        <f>'4月'!AG7</f>
        <v>0</v>
      </c>
      <c r="C6" s="1995" t="str">
        <f>'4月'!AH7</f>
        <v>送名古屋</v>
      </c>
      <c r="D6" s="1992">
        <f>'4月'!AI7</f>
        <v>0</v>
      </c>
      <c r="E6" s="1992">
        <f>'4月'!AJ7</f>
        <v>0</v>
      </c>
      <c r="F6" s="1995" t="str">
        <f>'4月'!AK7</f>
        <v>网站风格</v>
      </c>
      <c r="G6" s="1995" t="s">
        <v>8277</v>
      </c>
      <c r="H6" s="1992">
        <f>'4月'!AM7</f>
        <v>0</v>
      </c>
      <c r="I6" s="1992">
        <f>'4月'!AN7</f>
        <v>0</v>
      </c>
      <c r="J6" s="1992"/>
      <c r="K6" s="157"/>
      <c r="L6" s="157"/>
      <c r="M6" s="157" t="s">
        <v>8278</v>
      </c>
      <c r="N6" s="157"/>
      <c r="O6" s="157"/>
      <c r="P6" s="157"/>
      <c r="Q6" s="780" t="s">
        <v>8279</v>
      </c>
      <c r="R6" s="1633" t="s">
        <v>8280</v>
      </c>
      <c r="S6" s="157"/>
      <c r="T6" s="780" t="s">
        <v>8281</v>
      </c>
      <c r="U6" s="157"/>
      <c r="V6" s="157"/>
      <c r="W6" s="780" t="s">
        <v>8282</v>
      </c>
      <c r="X6" s="157" t="s">
        <v>8283</v>
      </c>
      <c r="Y6" s="157" t="s">
        <v>8284</v>
      </c>
      <c r="Z6" s="157"/>
      <c r="AA6" s="157"/>
      <c r="AB6" s="157"/>
      <c r="AC6" s="157"/>
      <c r="AD6" s="157"/>
      <c r="AE6" s="157"/>
      <c r="AF6" s="1997"/>
      <c r="AG6" s="6"/>
      <c r="AH6" s="6"/>
      <c r="AI6" s="6"/>
    </row>
    <row r="7" spans="1:35" ht="13.2">
      <c r="A7" s="30" t="s">
        <v>77</v>
      </c>
      <c r="B7" s="1992">
        <f>'4月'!AG8</f>
        <v>0</v>
      </c>
      <c r="C7" s="1992" t="str">
        <f>'4月'!AH8</f>
        <v>校车10人坐工资</v>
      </c>
      <c r="D7" s="1992">
        <f>'4月'!AI8</f>
        <v>0</v>
      </c>
      <c r="E7" s="1992">
        <f>'4月'!AJ8</f>
        <v>0</v>
      </c>
      <c r="F7" s="1995" t="str">
        <f>'4月'!AK8</f>
        <v>管请求书</v>
      </c>
      <c r="G7" s="1995">
        <f>'4月'!AL8</f>
        <v>0</v>
      </c>
      <c r="H7" s="1992">
        <f>'4月'!AM8</f>
        <v>0</v>
      </c>
      <c r="I7" s="1992">
        <f>'4月'!AN8</f>
        <v>0</v>
      </c>
      <c r="J7" s="1992">
        <f>'4月'!AO8</f>
        <v>0</v>
      </c>
      <c r="K7" s="157"/>
      <c r="L7" s="157"/>
      <c r="M7" s="157"/>
      <c r="N7" s="157"/>
      <c r="O7" s="157"/>
      <c r="P7" s="157"/>
      <c r="Q7" s="780" t="s">
        <v>8285</v>
      </c>
      <c r="R7" s="157"/>
      <c r="S7" s="157"/>
      <c r="T7" s="157"/>
      <c r="U7" s="780" t="s">
        <v>8286</v>
      </c>
      <c r="V7" s="157"/>
      <c r="W7" s="1994" t="s">
        <v>8287</v>
      </c>
      <c r="X7" s="780" t="s">
        <v>8288</v>
      </c>
      <c r="Y7" s="157"/>
      <c r="Z7" s="157"/>
      <c r="AA7" s="157"/>
      <c r="AB7" s="157"/>
      <c r="AC7" s="157"/>
      <c r="AD7" s="157"/>
      <c r="AE7" s="157"/>
      <c r="AF7" s="1997"/>
      <c r="AG7" s="6"/>
      <c r="AH7" s="6"/>
      <c r="AI7" s="6"/>
    </row>
    <row r="8" spans="1:35" ht="13.2">
      <c r="A8" s="46" t="s">
        <v>78</v>
      </c>
      <c r="B8" s="1998">
        <f>'4月'!AG9</f>
        <v>0</v>
      </c>
      <c r="C8" s="1998">
        <f>'4月'!AH9</f>
        <v>0</v>
      </c>
      <c r="D8" s="1998">
        <f>'4月'!AI9</f>
        <v>0</v>
      </c>
      <c r="E8" s="1998">
        <f>'4月'!AJ9</f>
        <v>0</v>
      </c>
      <c r="F8" s="1998">
        <f>'4月'!AK9</f>
        <v>0</v>
      </c>
      <c r="G8" s="1999" t="str">
        <f>'4月'!AL9</f>
        <v>校车报备</v>
      </c>
      <c r="H8" s="1998">
        <f>'4月'!AM9</f>
        <v>0</v>
      </c>
      <c r="I8" s="1998">
        <f>'4月'!AN9</f>
        <v>0</v>
      </c>
      <c r="J8" s="1998">
        <f>'4月'!AO9</f>
        <v>0</v>
      </c>
      <c r="K8" s="2000"/>
      <c r="L8" s="2000"/>
      <c r="M8" s="2000"/>
      <c r="N8" s="2001" t="s">
        <v>79</v>
      </c>
      <c r="O8" s="2000"/>
      <c r="P8" s="2000"/>
      <c r="Q8" s="2000"/>
      <c r="R8" s="2000"/>
      <c r="S8" s="2000"/>
      <c r="T8" s="2000"/>
      <c r="U8" s="1959" t="s">
        <v>79</v>
      </c>
      <c r="V8" s="2000"/>
      <c r="W8" s="2000"/>
      <c r="X8" s="2002" t="s">
        <v>8289</v>
      </c>
      <c r="Y8" s="2000"/>
      <c r="Z8" s="2000"/>
      <c r="AA8" s="2000"/>
      <c r="AB8" s="2001" t="s">
        <v>79</v>
      </c>
      <c r="AC8" s="2000"/>
      <c r="AD8" s="2000"/>
      <c r="AE8" s="2000"/>
      <c r="AF8" s="2003" t="s">
        <v>7897</v>
      </c>
      <c r="AG8" s="6"/>
      <c r="AH8" s="6"/>
      <c r="AI8" s="6"/>
    </row>
    <row r="9" spans="1:35" ht="13.8">
      <c r="A9" s="2" t="s">
        <v>80</v>
      </c>
      <c r="B9" s="2004" t="str">
        <f>'4月'!AG10</f>
        <v>订单检查</v>
      </c>
      <c r="C9" s="2004" t="str">
        <f>'4月'!AH10</f>
        <v>订单检查</v>
      </c>
      <c r="D9" s="2004" t="str">
        <f>'4月'!AI10</f>
        <v>订单检查</v>
      </c>
      <c r="E9" s="2004" t="str">
        <f>'4月'!AJ10</f>
        <v>订单检查</v>
      </c>
      <c r="F9" s="2004">
        <f>'4月'!AK10</f>
        <v>0</v>
      </c>
      <c r="G9" s="2004" t="str">
        <f>'4月'!AL10</f>
        <v>订单检查</v>
      </c>
      <c r="H9" s="2004" t="str">
        <f>'4月'!AM10</f>
        <v>订单检查</v>
      </c>
      <c r="I9" s="2004" t="str">
        <f>'4月'!AN10</f>
        <v>订单检查</v>
      </c>
      <c r="J9" s="2005" t="s">
        <v>81</v>
      </c>
      <c r="K9" s="2006" t="s">
        <v>81</v>
      </c>
      <c r="L9" s="2006" t="s">
        <v>81</v>
      </c>
      <c r="M9" s="2006" t="s">
        <v>81</v>
      </c>
      <c r="N9" s="2006" t="s">
        <v>81</v>
      </c>
      <c r="O9" s="2006" t="s">
        <v>81</v>
      </c>
      <c r="P9" s="2005" t="s">
        <v>81</v>
      </c>
      <c r="Q9" s="2006" t="s">
        <v>81</v>
      </c>
      <c r="R9" s="2005" t="s">
        <v>81</v>
      </c>
      <c r="S9" s="2006" t="s">
        <v>81</v>
      </c>
      <c r="T9" s="2006" t="s">
        <v>81</v>
      </c>
      <c r="U9" s="2006" t="s">
        <v>81</v>
      </c>
      <c r="V9" s="2007" t="s">
        <v>81</v>
      </c>
      <c r="W9" s="2006" t="s">
        <v>81</v>
      </c>
      <c r="X9" s="2008" t="s">
        <v>81</v>
      </c>
      <c r="Y9" s="2006" t="s">
        <v>81</v>
      </c>
      <c r="Z9" s="2006" t="s">
        <v>81</v>
      </c>
      <c r="AA9" s="2006" t="s">
        <v>81</v>
      </c>
      <c r="AB9" s="2006" t="s">
        <v>81</v>
      </c>
      <c r="AC9" s="2006" t="s">
        <v>81</v>
      </c>
      <c r="AD9" s="2006" t="s">
        <v>81</v>
      </c>
      <c r="AE9" s="2007" t="s">
        <v>81</v>
      </c>
      <c r="AF9" s="2009" t="s">
        <v>81</v>
      </c>
      <c r="AG9" s="6"/>
      <c r="AH9" s="6"/>
      <c r="AI9" s="6"/>
    </row>
    <row r="10" spans="1:35" ht="13.8">
      <c r="A10" s="2"/>
      <c r="B10" s="1995" t="str">
        <f>'4月'!AG11</f>
        <v>发单完成</v>
      </c>
      <c r="C10" s="1995" t="str">
        <f>'4月'!AH11</f>
        <v>发单完成</v>
      </c>
      <c r="D10" s="1995" t="str">
        <f>'4月'!AI11</f>
        <v>发单完成</v>
      </c>
      <c r="E10" s="1995" t="str">
        <f>'4月'!AJ11</f>
        <v>发单完成</v>
      </c>
      <c r="F10" s="1995" t="str">
        <f>'4月'!AK11</f>
        <v>发单完成</v>
      </c>
      <c r="G10" s="1995" t="str">
        <f>'4月'!AL11</f>
        <v>发单完成</v>
      </c>
      <c r="H10" s="1995" t="str">
        <f>'4月'!AM11</f>
        <v>发单完成</v>
      </c>
      <c r="I10" s="2010" t="str">
        <f>'4月'!AN11</f>
        <v>发单完成</v>
      </c>
      <c r="J10" s="2011" t="s">
        <v>82</v>
      </c>
      <c r="K10" s="2011" t="s">
        <v>82</v>
      </c>
      <c r="L10" s="2012" t="s">
        <v>82</v>
      </c>
      <c r="M10" s="2011" t="s">
        <v>82</v>
      </c>
      <c r="N10" s="2011" t="s">
        <v>82</v>
      </c>
      <c r="O10" s="2011" t="s">
        <v>82</v>
      </c>
      <c r="P10" s="2006" t="s">
        <v>82</v>
      </c>
      <c r="Q10" s="2012" t="s">
        <v>82</v>
      </c>
      <c r="R10" s="2013" t="s">
        <v>82</v>
      </c>
      <c r="S10" s="2011" t="s">
        <v>82</v>
      </c>
      <c r="T10" s="2012" t="s">
        <v>82</v>
      </c>
      <c r="U10" s="2012" t="s">
        <v>82</v>
      </c>
      <c r="V10" s="2006" t="s">
        <v>82</v>
      </c>
      <c r="W10" s="2012" t="s">
        <v>82</v>
      </c>
      <c r="X10" s="2012" t="s">
        <v>82</v>
      </c>
      <c r="Y10" s="2012" t="s">
        <v>82</v>
      </c>
      <c r="Z10" s="2012" t="s">
        <v>82</v>
      </c>
      <c r="AA10" s="2012" t="s">
        <v>82</v>
      </c>
      <c r="AB10" s="2012" t="s">
        <v>82</v>
      </c>
      <c r="AC10" s="2012" t="s">
        <v>82</v>
      </c>
      <c r="AD10" s="2012" t="s">
        <v>82</v>
      </c>
      <c r="AE10" s="2012" t="s">
        <v>82</v>
      </c>
      <c r="AF10" s="2014" t="s">
        <v>82</v>
      </c>
      <c r="AG10" s="6"/>
      <c r="AH10" s="6"/>
      <c r="AI10" s="6"/>
    </row>
    <row r="11" spans="1:35" ht="13.2">
      <c r="A11" s="1724"/>
      <c r="B11" s="1992">
        <f>'4月'!AG12</f>
        <v>0</v>
      </c>
      <c r="C11" s="2015" t="str">
        <f>'4月'!AH12</f>
        <v>老谭扫群</v>
      </c>
      <c r="D11" s="2015">
        <f>'4月'!AI12</f>
        <v>0</v>
      </c>
      <c r="E11" s="2015" t="str">
        <f>'4月'!AJ12</f>
        <v>邱琰扫群</v>
      </c>
      <c r="F11" s="2016">
        <f>'4月'!AK12</f>
        <v>0</v>
      </c>
      <c r="G11" s="2015" t="str">
        <f>'4月'!AL12</f>
        <v>大飞扫群</v>
      </c>
      <c r="H11" s="1992">
        <f>'4月'!AM12</f>
        <v>0</v>
      </c>
      <c r="I11" s="1992">
        <f>'4月'!AN12</f>
        <v>0</v>
      </c>
      <c r="J11" s="2017" t="s">
        <v>5613</v>
      </c>
      <c r="K11" s="489"/>
      <c r="L11" s="2018" t="s">
        <v>7898</v>
      </c>
      <c r="M11" s="489"/>
      <c r="N11" s="2018" t="s">
        <v>5612</v>
      </c>
      <c r="O11" s="489"/>
      <c r="P11" s="489"/>
      <c r="Q11" s="2019" t="s">
        <v>5613</v>
      </c>
      <c r="R11" s="489"/>
      <c r="S11" s="2018" t="s">
        <v>7898</v>
      </c>
      <c r="T11" s="489"/>
      <c r="U11" s="2018" t="s">
        <v>5613</v>
      </c>
      <c r="V11" s="489"/>
      <c r="W11" s="489"/>
      <c r="X11" s="2020" t="s">
        <v>5613</v>
      </c>
      <c r="Y11" s="489"/>
      <c r="Z11" s="2018" t="s">
        <v>7898</v>
      </c>
      <c r="AA11" s="489"/>
      <c r="AB11" s="2018" t="s">
        <v>5612</v>
      </c>
      <c r="AC11" s="489"/>
      <c r="AD11" s="489"/>
      <c r="AE11" s="2021" t="s">
        <v>5613</v>
      </c>
      <c r="AF11" s="2022"/>
      <c r="AG11" s="489"/>
      <c r="AH11" s="489"/>
      <c r="AI11" s="489"/>
    </row>
    <row r="12" spans="1:35" ht="13.2">
      <c r="A12" s="2"/>
      <c r="B12" s="1992" t="str">
        <f>'4月'!AG13</f>
        <v>杨休</v>
      </c>
      <c r="C12" s="1992" t="str">
        <f>'4月'!AH13</f>
        <v>邱休</v>
      </c>
      <c r="D12" s="1992">
        <f>'4月'!AI13</f>
        <v>0</v>
      </c>
      <c r="E12" s="1992" t="str">
        <f>'4月'!AJ13</f>
        <v>大飞休</v>
      </c>
      <c r="F12" s="1992">
        <f>'4月'!AK13</f>
        <v>0</v>
      </c>
      <c r="G12" s="1992">
        <f>'4月'!AL13</f>
        <v>0</v>
      </c>
      <c r="H12" s="1992" t="str">
        <f>'4月'!AM13</f>
        <v>谭杨休</v>
      </c>
      <c r="I12" s="1992">
        <f>'4月'!AN13</f>
        <v>0</v>
      </c>
      <c r="J12" s="955" t="s">
        <v>7901</v>
      </c>
      <c r="K12" s="6" t="s">
        <v>8290</v>
      </c>
      <c r="L12" s="6" t="s">
        <v>7899</v>
      </c>
      <c r="M12" s="6"/>
      <c r="N12" s="6"/>
      <c r="O12" s="6" t="s">
        <v>8291</v>
      </c>
      <c r="P12" s="6" t="s">
        <v>7902</v>
      </c>
      <c r="Q12" s="6"/>
      <c r="R12" s="6" t="s">
        <v>7901</v>
      </c>
      <c r="S12" s="6"/>
      <c r="T12" s="6"/>
      <c r="U12" s="6"/>
      <c r="V12" s="6" t="s">
        <v>7902</v>
      </c>
      <c r="W12" s="6"/>
      <c r="X12" s="6" t="s">
        <v>7901</v>
      </c>
      <c r="Y12" s="6"/>
      <c r="Z12" s="6" t="s">
        <v>7899</v>
      </c>
      <c r="AA12" s="6"/>
      <c r="AB12" s="6" t="s">
        <v>8291</v>
      </c>
      <c r="AC12" s="6"/>
      <c r="AD12" s="6"/>
      <c r="AE12" s="6" t="s">
        <v>7901</v>
      </c>
      <c r="AF12" s="522"/>
      <c r="AG12" s="6"/>
      <c r="AH12" s="6"/>
      <c r="AI12" s="6"/>
    </row>
    <row r="13" spans="1:35" ht="12.75" customHeight="1">
      <c r="A13" s="26" t="s">
        <v>83</v>
      </c>
      <c r="B13" s="2023">
        <f>'4月'!AG14</f>
        <v>0</v>
      </c>
      <c r="C13" s="2023">
        <f>'4月'!AH14</f>
        <v>0</v>
      </c>
      <c r="D13" s="2023">
        <f>'4月'!AI14</f>
        <v>0</v>
      </c>
      <c r="E13" s="2023">
        <f>'4月'!AJ14</f>
        <v>0</v>
      </c>
      <c r="F13" s="2023">
        <f>'4月'!AK14</f>
        <v>0</v>
      </c>
      <c r="G13" s="2023">
        <f>'4月'!AL14</f>
        <v>0</v>
      </c>
      <c r="H13" s="2023">
        <f>'4月'!AM14</f>
        <v>0</v>
      </c>
      <c r="I13" s="2023">
        <f>'4月'!AN14</f>
        <v>0</v>
      </c>
      <c r="J13" s="2024"/>
      <c r="K13" s="2024"/>
      <c r="L13" s="2024"/>
      <c r="M13" s="2024"/>
      <c r="N13" s="2024"/>
      <c r="O13" s="2024"/>
      <c r="P13" s="2024"/>
      <c r="Q13" s="2024"/>
      <c r="R13" s="2024"/>
      <c r="S13" s="2024"/>
      <c r="T13" s="2024"/>
      <c r="U13" s="2024"/>
      <c r="V13" s="2024"/>
      <c r="W13" s="2024"/>
      <c r="X13" s="2024"/>
      <c r="Y13" s="2024"/>
      <c r="Z13" s="2024"/>
      <c r="AA13" s="2024"/>
      <c r="AB13" s="2024"/>
      <c r="AC13" s="2024"/>
      <c r="AD13" s="2024"/>
      <c r="AE13" s="2024"/>
      <c r="AF13" s="2024"/>
      <c r="AG13" s="27" t="s">
        <v>8292</v>
      </c>
      <c r="AH13" s="27"/>
      <c r="AI13" s="27"/>
    </row>
    <row r="14" spans="1:35" ht="13.2">
      <c r="A14" s="834" t="s">
        <v>84</v>
      </c>
      <c r="B14" s="2025" t="str">
        <f>'4月'!AG15</f>
        <v>Didi</v>
      </c>
      <c r="C14" s="2026" t="str">
        <f>'4月'!AH15</f>
        <v>Line</v>
      </c>
      <c r="D14" s="2026" t="str">
        <f>'4月'!AI15</f>
        <v>Didi</v>
      </c>
      <c r="E14" s="2026" t="str">
        <f>'4月'!AJ15</f>
        <v>Didi</v>
      </c>
      <c r="F14" s="2026" t="str">
        <f>'4月'!AK15</f>
        <v>Didi</v>
      </c>
      <c r="G14" s="2026" t="str">
        <f>'4月'!AL15</f>
        <v>Didi</v>
      </c>
      <c r="H14" s="2026" t="str">
        <f>'4月'!AM15</f>
        <v>Line</v>
      </c>
      <c r="I14" s="2027" t="s">
        <v>134</v>
      </c>
      <c r="J14" s="2024" t="s">
        <v>6873</v>
      </c>
      <c r="K14" s="2024" t="s">
        <v>240</v>
      </c>
      <c r="L14" s="2024" t="s">
        <v>240</v>
      </c>
      <c r="M14" s="2024" t="s">
        <v>7421</v>
      </c>
      <c r="N14" s="2024" t="s">
        <v>240</v>
      </c>
      <c r="O14" s="2024" t="s">
        <v>7908</v>
      </c>
      <c r="P14" s="2024" t="s">
        <v>240</v>
      </c>
      <c r="Q14" s="2024" t="s">
        <v>240</v>
      </c>
      <c r="R14" s="2024" t="s">
        <v>7421</v>
      </c>
      <c r="S14" s="2024" t="s">
        <v>240</v>
      </c>
      <c r="T14" s="2024" t="s">
        <v>7421</v>
      </c>
      <c r="U14" s="2024" t="s">
        <v>240</v>
      </c>
      <c r="V14" s="2024" t="s">
        <v>240</v>
      </c>
      <c r="W14" s="2024" t="s">
        <v>134</v>
      </c>
      <c r="X14" s="2024" t="s">
        <v>240</v>
      </c>
      <c r="Y14" s="2024" t="s">
        <v>240</v>
      </c>
      <c r="Z14" s="2024" t="s">
        <v>240</v>
      </c>
      <c r="AA14" s="2024" t="s">
        <v>7421</v>
      </c>
      <c r="AB14" s="2024" t="s">
        <v>240</v>
      </c>
      <c r="AC14" s="2024" t="s">
        <v>240</v>
      </c>
      <c r="AD14" s="2024" t="s">
        <v>3085</v>
      </c>
      <c r="AE14" s="2024" t="s">
        <v>240</v>
      </c>
      <c r="AF14" s="2028" t="s">
        <v>240</v>
      </c>
      <c r="AG14" s="6"/>
      <c r="AH14" s="6"/>
      <c r="AI14" s="6"/>
    </row>
    <row r="15" spans="1:35" ht="13.2">
      <c r="A15" s="834" t="s">
        <v>85</v>
      </c>
      <c r="B15" s="2029" t="s">
        <v>134</v>
      </c>
      <c r="C15" s="1992" t="str">
        <f>'4月'!AH16</f>
        <v>接机+搬</v>
      </c>
      <c r="D15" s="1992" t="str">
        <f>'4月'!AI16</f>
        <v>Line</v>
      </c>
      <c r="E15" s="1992" t="str">
        <f>'4月'!AJ16</f>
        <v>Didi</v>
      </c>
      <c r="F15" s="1992" t="str">
        <f>'4月'!AK16</f>
        <v>Didi</v>
      </c>
      <c r="G15" s="1992" t="str">
        <f>'4月'!AL16</f>
        <v>搬送</v>
      </c>
      <c r="H15" s="1992" t="str">
        <f>'4月'!AM16</f>
        <v>Didi</v>
      </c>
      <c r="I15" s="2027" t="s">
        <v>134</v>
      </c>
      <c r="J15" s="157" t="s">
        <v>240</v>
      </c>
      <c r="K15" s="157" t="s">
        <v>6873</v>
      </c>
      <c r="L15" s="157" t="s">
        <v>240</v>
      </c>
      <c r="M15" s="157" t="s">
        <v>240</v>
      </c>
      <c r="N15" s="157" t="s">
        <v>240</v>
      </c>
      <c r="O15" s="157" t="s">
        <v>240</v>
      </c>
      <c r="P15" s="157" t="s">
        <v>134</v>
      </c>
      <c r="Q15" s="157" t="s">
        <v>240</v>
      </c>
      <c r="R15" s="157" t="s">
        <v>3077</v>
      </c>
      <c r="S15" s="157" t="s">
        <v>240</v>
      </c>
      <c r="T15" s="157" t="s">
        <v>240</v>
      </c>
      <c r="U15" s="157" t="s">
        <v>240</v>
      </c>
      <c r="V15" s="32" t="s">
        <v>134</v>
      </c>
      <c r="W15" s="157" t="s">
        <v>3085</v>
      </c>
      <c r="X15" s="157" t="s">
        <v>240</v>
      </c>
      <c r="Y15" s="157" t="s">
        <v>240</v>
      </c>
      <c r="Z15" s="157" t="s">
        <v>7421</v>
      </c>
      <c r="AA15" s="157" t="s">
        <v>134</v>
      </c>
      <c r="AB15" s="157" t="s">
        <v>240</v>
      </c>
      <c r="AC15" s="157" t="s">
        <v>134</v>
      </c>
      <c r="AD15" s="157" t="s">
        <v>240</v>
      </c>
      <c r="AE15" s="157" t="s">
        <v>240</v>
      </c>
      <c r="AF15" s="2028" t="s">
        <v>240</v>
      </c>
      <c r="AG15" s="6"/>
      <c r="AH15" s="6"/>
      <c r="AI15" s="6"/>
    </row>
    <row r="16" spans="1:35" ht="13.2">
      <c r="A16" s="834" t="s">
        <v>41</v>
      </c>
      <c r="B16" s="2029" t="s">
        <v>134</v>
      </c>
      <c r="C16" s="1992" t="str">
        <f>'4月'!AH17</f>
        <v>Line</v>
      </c>
      <c r="D16" s="1992" t="str">
        <f>'4月'!AI17</f>
        <v>包車</v>
      </c>
      <c r="E16" s="1992" t="str">
        <f>'4月'!AJ17</f>
        <v>Didi</v>
      </c>
      <c r="F16" s="2016" t="s">
        <v>134</v>
      </c>
      <c r="G16" s="1992" t="str">
        <f>'4月'!AL17</f>
        <v>Line</v>
      </c>
      <c r="H16" s="1992" t="str">
        <f>'4月'!AM17</f>
        <v>Line</v>
      </c>
      <c r="I16" s="2027" t="s">
        <v>134</v>
      </c>
      <c r="J16" s="157" t="s">
        <v>134</v>
      </c>
      <c r="K16" s="157" t="s">
        <v>134</v>
      </c>
      <c r="L16" s="157" t="s">
        <v>134</v>
      </c>
      <c r="M16" s="157" t="s">
        <v>134</v>
      </c>
      <c r="N16" s="157" t="s">
        <v>134</v>
      </c>
      <c r="O16" s="157" t="s">
        <v>134</v>
      </c>
      <c r="P16" s="157" t="s">
        <v>134</v>
      </c>
      <c r="Q16" s="157" t="s">
        <v>134</v>
      </c>
      <c r="R16" s="157" t="s">
        <v>134</v>
      </c>
      <c r="S16" s="157" t="s">
        <v>134</v>
      </c>
      <c r="T16" s="157" t="s">
        <v>134</v>
      </c>
      <c r="U16" s="157" t="s">
        <v>35</v>
      </c>
      <c r="V16" s="157" t="s">
        <v>134</v>
      </c>
      <c r="W16" s="157" t="s">
        <v>134</v>
      </c>
      <c r="X16" s="157" t="s">
        <v>134</v>
      </c>
      <c r="Y16" s="157" t="s">
        <v>134</v>
      </c>
      <c r="Z16" s="157" t="s">
        <v>3071</v>
      </c>
      <c r="AA16" s="157" t="s">
        <v>134</v>
      </c>
      <c r="AB16" s="157" t="s">
        <v>3082</v>
      </c>
      <c r="AC16" s="157" t="s">
        <v>134</v>
      </c>
      <c r="AD16" s="157" t="s">
        <v>134</v>
      </c>
      <c r="AE16" s="157" t="s">
        <v>134</v>
      </c>
      <c r="AF16" s="157" t="s">
        <v>774</v>
      </c>
      <c r="AG16" s="6"/>
      <c r="AH16" s="6"/>
      <c r="AI16" s="6"/>
    </row>
    <row r="17" spans="1:35" ht="13.2">
      <c r="A17" s="834" t="s">
        <v>61</v>
      </c>
      <c r="B17" s="2030" t="str">
        <f>'4月'!AG18</f>
        <v>Didi</v>
      </c>
      <c r="C17" s="1992" t="str">
        <f>'4月'!AH18</f>
        <v>Didi</v>
      </c>
      <c r="D17" s="1992" t="str">
        <f>'4月'!AI18</f>
        <v>Line</v>
      </c>
      <c r="E17" s="1992" t="str">
        <f>'4月'!AJ18</f>
        <v>Line</v>
      </c>
      <c r="F17" s="2016" t="s">
        <v>134</v>
      </c>
      <c r="G17" s="1992" t="str">
        <f>'4月'!AL18</f>
        <v>Line</v>
      </c>
      <c r="H17" s="2016" t="s">
        <v>134</v>
      </c>
      <c r="I17" s="2027" t="s">
        <v>134</v>
      </c>
      <c r="J17" s="157" t="s">
        <v>240</v>
      </c>
      <c r="K17" s="157" t="s">
        <v>134</v>
      </c>
      <c r="L17" s="157" t="s">
        <v>240</v>
      </c>
      <c r="M17" s="157" t="s">
        <v>240</v>
      </c>
      <c r="N17" s="157" t="s">
        <v>3082</v>
      </c>
      <c r="O17" s="157" t="s">
        <v>134</v>
      </c>
      <c r="P17" s="157" t="s">
        <v>134</v>
      </c>
      <c r="Q17" s="157" t="s">
        <v>242</v>
      </c>
      <c r="R17" s="157" t="s">
        <v>242</v>
      </c>
      <c r="S17" s="157" t="s">
        <v>240</v>
      </c>
      <c r="T17" s="157" t="s">
        <v>3077</v>
      </c>
      <c r="U17" s="157" t="s">
        <v>7421</v>
      </c>
      <c r="V17" s="157" t="s">
        <v>134</v>
      </c>
      <c r="W17" s="157" t="s">
        <v>134</v>
      </c>
      <c r="X17" s="157" t="s">
        <v>134</v>
      </c>
      <c r="Y17" s="157" t="s">
        <v>3077</v>
      </c>
      <c r="Z17" s="157" t="s">
        <v>3077</v>
      </c>
      <c r="AA17" s="157" t="s">
        <v>134</v>
      </c>
      <c r="AB17" s="157" t="s">
        <v>134</v>
      </c>
      <c r="AC17" s="157" t="s">
        <v>7908</v>
      </c>
      <c r="AD17" s="157" t="s">
        <v>134</v>
      </c>
      <c r="AE17" s="157" t="s">
        <v>134</v>
      </c>
      <c r="AF17" s="2028" t="s">
        <v>134</v>
      </c>
      <c r="AG17" s="6"/>
      <c r="AH17" s="6"/>
      <c r="AI17" s="6"/>
    </row>
    <row r="18" spans="1:35" ht="13.2">
      <c r="A18" s="834" t="s">
        <v>2979</v>
      </c>
      <c r="B18" s="2029" t="s">
        <v>134</v>
      </c>
      <c r="C18" s="1992" t="str">
        <f>'4月'!AH19</f>
        <v>高+Line</v>
      </c>
      <c r="D18" s="2016" t="s">
        <v>134</v>
      </c>
      <c r="E18" s="2016" t="s">
        <v>134</v>
      </c>
      <c r="F18" s="2016" t="s">
        <v>134</v>
      </c>
      <c r="G18" s="1992" t="str">
        <f>'4月'!AL19</f>
        <v>Line</v>
      </c>
      <c r="H18" s="1992" t="str">
        <f>'4月'!AM19</f>
        <v>Line</v>
      </c>
      <c r="I18" s="2027" t="s">
        <v>134</v>
      </c>
      <c r="J18" s="157" t="s">
        <v>134</v>
      </c>
      <c r="K18" s="157" t="s">
        <v>134</v>
      </c>
      <c r="L18" s="157" t="s">
        <v>134</v>
      </c>
      <c r="M18" s="157" t="s">
        <v>7421</v>
      </c>
      <c r="N18" s="157" t="s">
        <v>7427</v>
      </c>
      <c r="O18" s="157" t="s">
        <v>134</v>
      </c>
      <c r="P18" s="157" t="s">
        <v>3085</v>
      </c>
      <c r="Q18" s="157" t="s">
        <v>7421</v>
      </c>
      <c r="R18" s="157" t="s">
        <v>134</v>
      </c>
      <c r="S18" s="157" t="s">
        <v>7421</v>
      </c>
      <c r="T18" s="157" t="s">
        <v>7421</v>
      </c>
      <c r="U18" s="157" t="s">
        <v>7427</v>
      </c>
      <c r="V18" s="157" t="s">
        <v>134</v>
      </c>
      <c r="W18" s="157" t="s">
        <v>134</v>
      </c>
      <c r="X18" s="157" t="s">
        <v>3077</v>
      </c>
      <c r="Y18" s="157" t="s">
        <v>7421</v>
      </c>
      <c r="Z18" s="157" t="s">
        <v>7421</v>
      </c>
      <c r="AA18" s="157" t="s">
        <v>134</v>
      </c>
      <c r="AB18" s="157" t="s">
        <v>7421</v>
      </c>
      <c r="AC18" s="157" t="s">
        <v>7908</v>
      </c>
      <c r="AD18" s="157" t="s">
        <v>134</v>
      </c>
      <c r="AE18" s="157" t="s">
        <v>7421</v>
      </c>
      <c r="AF18" s="2028" t="s">
        <v>7421</v>
      </c>
      <c r="AG18" s="6"/>
      <c r="AH18" s="6"/>
      <c r="AI18" s="6"/>
    </row>
    <row r="19" spans="1:35" ht="15.6">
      <c r="A19" s="834" t="s">
        <v>3075</v>
      </c>
      <c r="B19" s="2031" t="s">
        <v>134</v>
      </c>
      <c r="C19" s="2016" t="s">
        <v>134</v>
      </c>
      <c r="D19" s="2016" t="s">
        <v>134</v>
      </c>
      <c r="E19" s="2016" t="s">
        <v>134</v>
      </c>
      <c r="F19" s="2016" t="s">
        <v>134</v>
      </c>
      <c r="G19" s="1992" t="str">
        <f>'4月'!AL20</f>
        <v>Didi</v>
      </c>
      <c r="H19" s="1992" t="str">
        <f>'4月'!AM20</f>
        <v>Didi</v>
      </c>
      <c r="I19" s="1992" t="str">
        <f>'4月'!AN20</f>
        <v>Didi</v>
      </c>
      <c r="J19" s="157" t="s">
        <v>240</v>
      </c>
      <c r="K19" s="157" t="s">
        <v>240</v>
      </c>
      <c r="L19" s="157" t="s">
        <v>240</v>
      </c>
      <c r="M19" s="157" t="s">
        <v>240</v>
      </c>
      <c r="N19" s="157" t="s">
        <v>240</v>
      </c>
      <c r="O19" s="157" t="s">
        <v>240</v>
      </c>
      <c r="P19" s="157" t="s">
        <v>134</v>
      </c>
      <c r="Q19" s="157" t="s">
        <v>240</v>
      </c>
      <c r="R19" s="157" t="s">
        <v>240</v>
      </c>
      <c r="S19" s="157" t="s">
        <v>240</v>
      </c>
      <c r="T19" s="157" t="s">
        <v>240</v>
      </c>
      <c r="U19" s="157" t="s">
        <v>240</v>
      </c>
      <c r="V19" s="157" t="s">
        <v>240</v>
      </c>
      <c r="W19" s="157" t="s">
        <v>240</v>
      </c>
      <c r="X19" s="157" t="s">
        <v>240</v>
      </c>
      <c r="Y19" s="157" t="s">
        <v>240</v>
      </c>
      <c r="Z19" s="157" t="s">
        <v>240</v>
      </c>
      <c r="AA19" s="157" t="s">
        <v>240</v>
      </c>
      <c r="AB19" s="157" t="s">
        <v>134</v>
      </c>
      <c r="AC19" s="157" t="s">
        <v>240</v>
      </c>
      <c r="AD19" s="157" t="s">
        <v>240</v>
      </c>
      <c r="AE19" s="157" t="s">
        <v>240</v>
      </c>
      <c r="AF19" s="2028" t="s">
        <v>240</v>
      </c>
      <c r="AG19" s="6"/>
      <c r="AH19" s="6"/>
      <c r="AI19" s="6"/>
    </row>
    <row r="20" spans="1:35" ht="13.2">
      <c r="A20" s="834" t="s">
        <v>49</v>
      </c>
      <c r="B20" s="2030" t="str">
        <f>'4月'!AG21</f>
        <v>R</v>
      </c>
      <c r="C20" s="1992" t="str">
        <f>'4月'!AH21</f>
        <v>Line+高</v>
      </c>
      <c r="D20" s="1992" t="str">
        <f>'4月'!AI21</f>
        <v>Line</v>
      </c>
      <c r="E20" s="1992" t="str">
        <f>'4月'!AJ21</f>
        <v>Line</v>
      </c>
      <c r="F20" s="2016" t="s">
        <v>134</v>
      </c>
      <c r="G20" s="1992" t="str">
        <f>'4月'!AL21</f>
        <v>Line</v>
      </c>
      <c r="H20" s="1992" t="str">
        <f>'4月'!AM21</f>
        <v>包車</v>
      </c>
      <c r="I20" s="2016" t="s">
        <v>134</v>
      </c>
      <c r="J20" s="2032" t="s">
        <v>134</v>
      </c>
      <c r="K20" s="157" t="s">
        <v>2910</v>
      </c>
      <c r="L20" s="157" t="s">
        <v>2910</v>
      </c>
      <c r="M20" s="157" t="s">
        <v>3077</v>
      </c>
      <c r="N20" s="157"/>
      <c r="O20" s="157" t="s">
        <v>3082</v>
      </c>
      <c r="P20" s="157" t="s">
        <v>134</v>
      </c>
      <c r="Q20" s="157" t="s">
        <v>3077</v>
      </c>
      <c r="R20" s="157" t="s">
        <v>242</v>
      </c>
      <c r="S20" s="157" t="s">
        <v>3077</v>
      </c>
      <c r="T20" s="157" t="s">
        <v>134</v>
      </c>
      <c r="U20" s="157" t="s">
        <v>7907</v>
      </c>
      <c r="V20" s="157" t="s">
        <v>3082</v>
      </c>
      <c r="W20" s="157" t="s">
        <v>134</v>
      </c>
      <c r="X20" s="157" t="s">
        <v>2910</v>
      </c>
      <c r="Y20" s="157" t="s">
        <v>2910</v>
      </c>
      <c r="Z20" s="157" t="s">
        <v>242</v>
      </c>
      <c r="AA20" s="157" t="s">
        <v>3077</v>
      </c>
      <c r="AB20" s="157" t="s">
        <v>7907</v>
      </c>
      <c r="AC20" s="157" t="s">
        <v>7907</v>
      </c>
      <c r="AD20" s="157" t="s">
        <v>134</v>
      </c>
      <c r="AE20" s="157" t="s">
        <v>3077</v>
      </c>
      <c r="AF20" s="2028" t="s">
        <v>3077</v>
      </c>
      <c r="AG20" s="6"/>
      <c r="AH20" s="6"/>
      <c r="AI20" s="6"/>
    </row>
    <row r="21" spans="1:35" ht="13.2">
      <c r="A21" s="834" t="s">
        <v>40</v>
      </c>
      <c r="B21" s="2030" t="str">
        <f>'4月'!AG22</f>
        <v>Line</v>
      </c>
      <c r="C21" s="2016" t="s">
        <v>134</v>
      </c>
      <c r="D21" s="1992" t="str">
        <f>'4月'!AI22</f>
        <v>Line</v>
      </c>
      <c r="E21" s="1992" t="str">
        <f>'4月'!AJ22</f>
        <v>Line</v>
      </c>
      <c r="F21" s="1992" t="str">
        <f>'4月'!AK22</f>
        <v>Line</v>
      </c>
      <c r="G21" s="2016" t="s">
        <v>134</v>
      </c>
      <c r="H21" s="1992" t="str">
        <f>'4月'!AM22</f>
        <v>Line</v>
      </c>
      <c r="I21" s="1992" t="str">
        <f>'4月'!AN22</f>
        <v>Line</v>
      </c>
      <c r="J21" s="2028" t="s">
        <v>134</v>
      </c>
      <c r="K21" s="2028" t="s">
        <v>242</v>
      </c>
      <c r="L21" s="2028" t="s">
        <v>6873</v>
      </c>
      <c r="M21" s="2028" t="s">
        <v>134</v>
      </c>
      <c r="N21" s="2028" t="s">
        <v>7421</v>
      </c>
      <c r="O21" s="2028" t="s">
        <v>134</v>
      </c>
      <c r="P21" s="2028" t="s">
        <v>3085</v>
      </c>
      <c r="Q21" s="2028" t="s">
        <v>134</v>
      </c>
      <c r="R21" s="2028" t="s">
        <v>7421</v>
      </c>
      <c r="S21" s="2028" t="s">
        <v>7421</v>
      </c>
      <c r="T21" s="2028" t="s">
        <v>134</v>
      </c>
      <c r="U21" s="2028" t="s">
        <v>3082</v>
      </c>
      <c r="V21" s="2028" t="s">
        <v>7908</v>
      </c>
      <c r="W21" s="2028" t="s">
        <v>134</v>
      </c>
      <c r="X21" s="2028" t="s">
        <v>7421</v>
      </c>
      <c r="Y21" s="2028" t="s">
        <v>7421</v>
      </c>
      <c r="Z21" s="2028" t="s">
        <v>134</v>
      </c>
      <c r="AA21" s="2028" t="s">
        <v>7421</v>
      </c>
      <c r="AB21" s="2028" t="s">
        <v>7427</v>
      </c>
      <c r="AC21" s="2028" t="s">
        <v>134</v>
      </c>
      <c r="AD21" s="2028" t="s">
        <v>3085</v>
      </c>
      <c r="AE21" s="2028" t="s">
        <v>134</v>
      </c>
      <c r="AF21" s="2028" t="s">
        <v>7421</v>
      </c>
      <c r="AG21" s="6"/>
      <c r="AH21" s="6"/>
      <c r="AI21" s="6"/>
    </row>
    <row r="22" spans="1:35" ht="13.2">
      <c r="A22" s="834" t="s">
        <v>3079</v>
      </c>
      <c r="B22" s="2029" t="s">
        <v>134</v>
      </c>
      <c r="C22" s="2016" t="s">
        <v>134</v>
      </c>
      <c r="D22" s="2016" t="s">
        <v>134</v>
      </c>
      <c r="E22" s="2016" t="s">
        <v>134</v>
      </c>
      <c r="F22" s="2016" t="s">
        <v>134</v>
      </c>
      <c r="G22" s="2016" t="s">
        <v>134</v>
      </c>
      <c r="H22" s="1992" t="s">
        <v>35</v>
      </c>
      <c r="I22" s="1992" t="s">
        <v>242</v>
      </c>
      <c r="J22" s="2028" t="s">
        <v>2990</v>
      </c>
      <c r="K22" s="2028" t="s">
        <v>35</v>
      </c>
      <c r="L22" s="2028" t="s">
        <v>134</v>
      </c>
      <c r="M22" s="2028" t="s">
        <v>35</v>
      </c>
      <c r="N22" s="2028" t="s">
        <v>35</v>
      </c>
      <c r="O22" s="2028" t="s">
        <v>35</v>
      </c>
      <c r="P22" s="2028" t="s">
        <v>134</v>
      </c>
      <c r="Q22" s="2028" t="s">
        <v>134</v>
      </c>
      <c r="R22" s="2028" t="s">
        <v>134</v>
      </c>
      <c r="S22" s="2028" t="s">
        <v>134</v>
      </c>
      <c r="T22" s="2028" t="s">
        <v>134</v>
      </c>
      <c r="U22" s="2028" t="s">
        <v>134</v>
      </c>
      <c r="V22" s="2028" t="s">
        <v>134</v>
      </c>
      <c r="W22" s="2028" t="s">
        <v>134</v>
      </c>
      <c r="X22" s="2028" t="s">
        <v>134</v>
      </c>
      <c r="Y22" s="2028" t="s">
        <v>134</v>
      </c>
      <c r="Z22" s="2028" t="s">
        <v>134</v>
      </c>
      <c r="AA22" s="2028" t="s">
        <v>134</v>
      </c>
      <c r="AB22" s="2028" t="s">
        <v>134</v>
      </c>
      <c r="AC22" s="2028" t="s">
        <v>134</v>
      </c>
      <c r="AD22" s="2028" t="s">
        <v>134</v>
      </c>
      <c r="AE22" s="2028" t="s">
        <v>134</v>
      </c>
      <c r="AF22" s="2028" t="s">
        <v>134</v>
      </c>
      <c r="AG22" s="6"/>
      <c r="AH22" s="6"/>
      <c r="AI22" s="6"/>
    </row>
    <row r="23" spans="1:35" ht="13.2">
      <c r="A23" s="2033" t="s">
        <v>55</v>
      </c>
      <c r="B23" s="2029" t="s">
        <v>134</v>
      </c>
      <c r="C23" s="1992" t="str">
        <f>'4月'!AH24</f>
        <v>bm</v>
      </c>
      <c r="D23" s="2016" t="s">
        <v>134</v>
      </c>
      <c r="E23" s="2016" t="s">
        <v>134</v>
      </c>
      <c r="F23" s="2016" t="s">
        <v>134</v>
      </c>
      <c r="G23" s="2016" t="s">
        <v>134</v>
      </c>
      <c r="H23" s="2016" t="s">
        <v>134</v>
      </c>
      <c r="I23" s="2016" t="s">
        <v>134</v>
      </c>
      <c r="J23" s="2028" t="s">
        <v>134</v>
      </c>
      <c r="K23" s="2028" t="s">
        <v>134</v>
      </c>
      <c r="L23" s="2028" t="s">
        <v>134</v>
      </c>
      <c r="M23" s="2028" t="s">
        <v>134</v>
      </c>
      <c r="N23" s="2028" t="s">
        <v>2910</v>
      </c>
      <c r="O23" s="2028" t="s">
        <v>7908</v>
      </c>
      <c r="P23" s="2028" t="s">
        <v>134</v>
      </c>
      <c r="Q23" s="2028" t="s">
        <v>2910</v>
      </c>
      <c r="R23" s="2028" t="s">
        <v>2910</v>
      </c>
      <c r="S23" s="2028" t="s">
        <v>2910</v>
      </c>
      <c r="T23" s="2028" t="s">
        <v>2910</v>
      </c>
      <c r="U23" s="2028" t="s">
        <v>134</v>
      </c>
      <c r="V23" s="2028" t="s">
        <v>134</v>
      </c>
      <c r="W23" s="2028" t="s">
        <v>134</v>
      </c>
      <c r="X23" s="2028" t="s">
        <v>2910</v>
      </c>
      <c r="Y23" s="2028" t="s">
        <v>2910</v>
      </c>
      <c r="Z23" s="2028" t="s">
        <v>2910</v>
      </c>
      <c r="AA23" s="2028" t="s">
        <v>2910</v>
      </c>
      <c r="AB23" s="2028" t="s">
        <v>2910</v>
      </c>
      <c r="AC23" s="2034" t="s">
        <v>134</v>
      </c>
      <c r="AD23" s="2028" t="s">
        <v>134</v>
      </c>
      <c r="AE23" s="2028" t="s">
        <v>2910</v>
      </c>
      <c r="AF23" s="2028" t="s">
        <v>2910</v>
      </c>
      <c r="AG23" s="6"/>
      <c r="AH23" s="6"/>
      <c r="AI23" s="6"/>
    </row>
    <row r="24" spans="1:35" ht="13.2">
      <c r="A24" s="2033" t="s">
        <v>2366</v>
      </c>
      <c r="B24" s="2030" t="str">
        <f>'4月'!AG25</f>
        <v>考斯特</v>
      </c>
      <c r="C24" s="1992" t="str">
        <f>'4月'!AH25</f>
        <v>考斯特</v>
      </c>
      <c r="D24" s="1992" t="str">
        <f>'4月'!AI25</f>
        <v>考斯特</v>
      </c>
      <c r="E24" s="1992" t="str">
        <f>'4月'!AJ25</f>
        <v>考斯特</v>
      </c>
      <c r="F24" s="1992" t="str">
        <f>'4月'!AK25</f>
        <v>考斯特</v>
      </c>
      <c r="G24" s="1992" t="s">
        <v>2910</v>
      </c>
      <c r="H24" s="1992" t="str">
        <f>'4月'!AM25</f>
        <v>搬送</v>
      </c>
      <c r="I24" s="2016" t="s">
        <v>134</v>
      </c>
      <c r="J24" s="2028" t="s">
        <v>2910</v>
      </c>
      <c r="K24" s="2028" t="s">
        <v>2910</v>
      </c>
      <c r="L24" s="2028" t="s">
        <v>2910</v>
      </c>
      <c r="M24" s="2028" t="s">
        <v>2910</v>
      </c>
      <c r="N24" s="2028" t="s">
        <v>2910</v>
      </c>
      <c r="O24" s="2028" t="s">
        <v>35</v>
      </c>
      <c r="P24" s="2028" t="s">
        <v>134</v>
      </c>
      <c r="Q24" s="2028" t="s">
        <v>7421</v>
      </c>
      <c r="R24" s="2028" t="s">
        <v>134</v>
      </c>
      <c r="S24" s="2028" t="s">
        <v>2910</v>
      </c>
      <c r="T24" s="2028" t="s">
        <v>134</v>
      </c>
      <c r="U24" s="2028" t="s">
        <v>2910</v>
      </c>
      <c r="V24" s="2028" t="s">
        <v>35</v>
      </c>
      <c r="W24" s="2028" t="s">
        <v>35</v>
      </c>
      <c r="X24" s="2028" t="s">
        <v>35</v>
      </c>
      <c r="Y24" s="2028" t="s">
        <v>35</v>
      </c>
      <c r="Z24" s="2028" t="s">
        <v>134</v>
      </c>
      <c r="AA24" s="2028" t="s">
        <v>35</v>
      </c>
      <c r="AB24" s="2028" t="s">
        <v>2910</v>
      </c>
      <c r="AC24" s="2028" t="s">
        <v>3071</v>
      </c>
      <c r="AD24" s="2028" t="s">
        <v>3071</v>
      </c>
      <c r="AE24" s="2028" t="s">
        <v>35</v>
      </c>
      <c r="AF24" s="2028" t="s">
        <v>35</v>
      </c>
      <c r="AG24" s="6"/>
      <c r="AH24" s="6"/>
      <c r="AI24" s="6"/>
    </row>
    <row r="25" spans="1:35" ht="13.2">
      <c r="A25" s="2033" t="s">
        <v>86</v>
      </c>
      <c r="B25" s="2030" t="str">
        <f>'4月'!AG26</f>
        <v>搬送</v>
      </c>
      <c r="C25" s="1992" t="str">
        <f>'4月'!AH26</f>
        <v>bm</v>
      </c>
      <c r="D25" s="2016" t="s">
        <v>134</v>
      </c>
      <c r="E25" s="1992" t="str">
        <f>'4月'!AJ26</f>
        <v>搬送</v>
      </c>
      <c r="F25" s="2016" t="s">
        <v>134</v>
      </c>
      <c r="G25" s="1992" t="str">
        <f>'4月'!AL26</f>
        <v>bm</v>
      </c>
      <c r="H25" s="1992" t="str">
        <f>'4月'!AM26</f>
        <v>搬送</v>
      </c>
      <c r="I25" s="1992" t="str">
        <f>'4月'!AN26</f>
        <v>搬送</v>
      </c>
      <c r="J25" s="2028" t="s">
        <v>2910</v>
      </c>
      <c r="K25" s="2028" t="s">
        <v>2990</v>
      </c>
      <c r="L25" s="2028" t="s">
        <v>2910</v>
      </c>
      <c r="M25" s="2028" t="s">
        <v>2910</v>
      </c>
      <c r="N25" s="2028" t="s">
        <v>7907</v>
      </c>
      <c r="O25" s="2028" t="s">
        <v>2990</v>
      </c>
      <c r="P25" s="2035" t="s">
        <v>134</v>
      </c>
      <c r="Q25" s="2036" t="s">
        <v>2910</v>
      </c>
      <c r="R25" s="2037" t="s">
        <v>2910</v>
      </c>
      <c r="S25" s="2028" t="s">
        <v>2990</v>
      </c>
      <c r="T25" s="2035" t="s">
        <v>2910</v>
      </c>
      <c r="U25" s="2036" t="s">
        <v>2910</v>
      </c>
      <c r="V25" s="2037" t="s">
        <v>2990</v>
      </c>
      <c r="W25" s="2028" t="s">
        <v>3069</v>
      </c>
      <c r="X25" s="2028" t="s">
        <v>7421</v>
      </c>
      <c r="Y25" s="2028" t="s">
        <v>134</v>
      </c>
      <c r="Z25" s="2028" t="s">
        <v>2910</v>
      </c>
      <c r="AA25" s="2028" t="s">
        <v>2910</v>
      </c>
      <c r="AB25" s="2028" t="s">
        <v>134</v>
      </c>
      <c r="AC25" s="2028" t="s">
        <v>242</v>
      </c>
      <c r="AD25" s="2028" t="s">
        <v>774</v>
      </c>
      <c r="AE25" s="2028" t="s">
        <v>2910</v>
      </c>
      <c r="AF25" s="2038" t="s">
        <v>2910</v>
      </c>
      <c r="AG25" s="6"/>
      <c r="AH25" s="6"/>
      <c r="AI25" s="6"/>
    </row>
    <row r="26" spans="1:35" ht="13.2">
      <c r="A26" s="834" t="s">
        <v>3086</v>
      </c>
      <c r="B26" s="2039" t="s">
        <v>134</v>
      </c>
      <c r="C26" s="2040" t="s">
        <v>134</v>
      </c>
      <c r="D26" s="2040" t="s">
        <v>134</v>
      </c>
      <c r="E26" s="2040" t="s">
        <v>134</v>
      </c>
      <c r="F26" s="2040" t="s">
        <v>134</v>
      </c>
      <c r="G26" s="2041" t="str">
        <f>'4月'!AL27</f>
        <v>Didi</v>
      </c>
      <c r="H26" s="2042" t="str">
        <f>'4月'!AM27</f>
        <v>Didi</v>
      </c>
      <c r="I26" s="2042" t="str">
        <f>'4月'!AN27</f>
        <v>Didi</v>
      </c>
      <c r="J26" s="2043" t="s">
        <v>240</v>
      </c>
      <c r="K26" s="2043" t="s">
        <v>240</v>
      </c>
      <c r="L26" s="2043" t="s">
        <v>240</v>
      </c>
      <c r="M26" s="2043" t="s">
        <v>240</v>
      </c>
      <c r="N26" s="2043" t="s">
        <v>240</v>
      </c>
      <c r="O26" s="2043" t="s">
        <v>134</v>
      </c>
      <c r="P26" s="2044" t="s">
        <v>240</v>
      </c>
      <c r="Q26" s="2045" t="s">
        <v>240</v>
      </c>
      <c r="R26" s="2046" t="s">
        <v>240</v>
      </c>
      <c r="S26" s="2045" t="s">
        <v>134</v>
      </c>
      <c r="T26" s="2046" t="s">
        <v>240</v>
      </c>
      <c r="U26" s="2045" t="s">
        <v>240</v>
      </c>
      <c r="V26" s="2046" t="s">
        <v>134</v>
      </c>
      <c r="W26" s="2045" t="s">
        <v>134</v>
      </c>
      <c r="X26" s="2047" t="s">
        <v>134</v>
      </c>
      <c r="Y26" s="2043" t="s">
        <v>240</v>
      </c>
      <c r="Z26" s="2043" t="s">
        <v>240</v>
      </c>
      <c r="AA26" s="2043" t="s">
        <v>240</v>
      </c>
      <c r="AB26" s="2043" t="s">
        <v>240</v>
      </c>
      <c r="AC26" s="2043" t="s">
        <v>240</v>
      </c>
      <c r="AD26" s="2043" t="s">
        <v>134</v>
      </c>
      <c r="AE26" s="2043" t="s">
        <v>134</v>
      </c>
      <c r="AF26" s="2048"/>
      <c r="AG26" s="6"/>
      <c r="AH26" s="6"/>
      <c r="AI26" s="6"/>
    </row>
    <row r="27" spans="1:35" ht="13.2">
      <c r="A27" s="834" t="s">
        <v>5549</v>
      </c>
      <c r="B27" s="489" t="s">
        <v>134</v>
      </c>
      <c r="C27" s="2049" t="s">
        <v>2910</v>
      </c>
      <c r="D27" s="2050" t="s">
        <v>134</v>
      </c>
      <c r="E27" s="2050" t="s">
        <v>134</v>
      </c>
      <c r="F27" s="2051" t="s">
        <v>134</v>
      </c>
      <c r="G27" s="2050" t="s">
        <v>134</v>
      </c>
      <c r="H27" s="2052" t="s">
        <v>134</v>
      </c>
      <c r="I27" s="249" t="s">
        <v>134</v>
      </c>
      <c r="J27" s="58" t="s">
        <v>2910</v>
      </c>
      <c r="K27" s="58" t="s">
        <v>2910</v>
      </c>
      <c r="L27" s="58" t="s">
        <v>134</v>
      </c>
      <c r="M27" s="58" t="s">
        <v>2910</v>
      </c>
      <c r="N27" s="58" t="s">
        <v>2910</v>
      </c>
      <c r="O27" s="58" t="s">
        <v>134</v>
      </c>
      <c r="P27" s="58" t="s">
        <v>774</v>
      </c>
      <c r="Q27" s="58" t="s">
        <v>2910</v>
      </c>
      <c r="R27" s="58" t="s">
        <v>2910</v>
      </c>
      <c r="S27" s="58" t="s">
        <v>2910</v>
      </c>
      <c r="T27" s="58" t="s">
        <v>2910</v>
      </c>
      <c r="U27" s="58" t="s">
        <v>2910</v>
      </c>
      <c r="V27" s="58" t="s">
        <v>134</v>
      </c>
      <c r="W27" s="58" t="s">
        <v>134</v>
      </c>
      <c r="X27" s="249" t="s">
        <v>134</v>
      </c>
      <c r="Y27" s="58" t="s">
        <v>2910</v>
      </c>
      <c r="Z27" s="58" t="s">
        <v>2910</v>
      </c>
      <c r="AA27" s="58" t="s">
        <v>2910</v>
      </c>
      <c r="AB27" s="58" t="s">
        <v>2910</v>
      </c>
      <c r="AC27" s="58" t="s">
        <v>134</v>
      </c>
      <c r="AD27" s="58" t="s">
        <v>134</v>
      </c>
      <c r="AE27" s="58" t="s">
        <v>2910</v>
      </c>
      <c r="AF27" s="58" t="s">
        <v>2910</v>
      </c>
      <c r="AG27" s="6"/>
      <c r="AH27" s="6"/>
      <c r="AI27" s="6"/>
    </row>
    <row r="28" spans="1:35" ht="13.2">
      <c r="A28" s="834" t="s">
        <v>98</v>
      </c>
      <c r="B28" s="489" t="s">
        <v>134</v>
      </c>
      <c r="C28" s="2051" t="s">
        <v>134</v>
      </c>
      <c r="D28" s="2050" t="s">
        <v>134</v>
      </c>
      <c r="E28" s="2050" t="s">
        <v>134</v>
      </c>
      <c r="F28" s="489" t="s">
        <v>134</v>
      </c>
      <c r="G28" s="2050" t="s">
        <v>134</v>
      </c>
      <c r="H28" s="489" t="s">
        <v>134</v>
      </c>
      <c r="I28" s="249" t="s">
        <v>134</v>
      </c>
      <c r="J28" s="249" t="s">
        <v>134</v>
      </c>
      <c r="K28" s="249" t="s">
        <v>134</v>
      </c>
      <c r="L28" s="249" t="s">
        <v>134</v>
      </c>
      <c r="M28" s="2053" t="s">
        <v>134</v>
      </c>
      <c r="N28" s="249" t="s">
        <v>134</v>
      </c>
      <c r="O28" s="58" t="s">
        <v>7907</v>
      </c>
      <c r="P28" s="58" t="s">
        <v>134</v>
      </c>
      <c r="Q28" s="58" t="s">
        <v>134</v>
      </c>
      <c r="R28" s="58" t="s">
        <v>134</v>
      </c>
      <c r="S28" s="58" t="s">
        <v>134</v>
      </c>
      <c r="T28" s="58" t="s">
        <v>134</v>
      </c>
      <c r="U28" s="58" t="s">
        <v>134</v>
      </c>
      <c r="V28" s="58" t="s">
        <v>7907</v>
      </c>
      <c r="W28" s="58" t="s">
        <v>3085</v>
      </c>
      <c r="X28" s="58" t="s">
        <v>134</v>
      </c>
      <c r="Y28" s="58" t="s">
        <v>134</v>
      </c>
      <c r="Z28" s="58" t="s">
        <v>134</v>
      </c>
      <c r="AA28" s="58" t="s">
        <v>134</v>
      </c>
      <c r="AB28" s="58" t="s">
        <v>134</v>
      </c>
      <c r="AC28" s="58" t="s">
        <v>3082</v>
      </c>
      <c r="AD28" s="58" t="s">
        <v>134</v>
      </c>
      <c r="AE28" s="58" t="s">
        <v>134</v>
      </c>
      <c r="AF28" s="58" t="s">
        <v>134</v>
      </c>
      <c r="AG28" s="6"/>
      <c r="AH28" s="6"/>
      <c r="AI28" s="6"/>
    </row>
    <row r="29" spans="1:35" ht="13.2">
      <c r="A29" s="834" t="s">
        <v>60</v>
      </c>
      <c r="B29" s="489" t="s">
        <v>134</v>
      </c>
      <c r="C29" s="2051" t="s">
        <v>134</v>
      </c>
      <c r="D29" s="2050" t="s">
        <v>134</v>
      </c>
      <c r="E29" s="2051" t="s">
        <v>134</v>
      </c>
      <c r="F29" s="2051" t="s">
        <v>134</v>
      </c>
      <c r="G29" s="2051" t="s">
        <v>134</v>
      </c>
      <c r="H29" s="2051" t="s">
        <v>134</v>
      </c>
      <c r="I29" s="2054" t="s">
        <v>134</v>
      </c>
      <c r="J29" s="249" t="s">
        <v>134</v>
      </c>
      <c r="K29" s="249" t="s">
        <v>134</v>
      </c>
      <c r="L29" s="249" t="s">
        <v>134</v>
      </c>
      <c r="M29" s="249" t="s">
        <v>134</v>
      </c>
      <c r="N29" s="249" t="s">
        <v>134</v>
      </c>
      <c r="O29" s="249" t="s">
        <v>134</v>
      </c>
      <c r="P29" s="249" t="s">
        <v>134</v>
      </c>
      <c r="Q29" s="249" t="s">
        <v>134</v>
      </c>
      <c r="R29" s="249" t="s">
        <v>134</v>
      </c>
      <c r="S29" s="249" t="s">
        <v>134</v>
      </c>
      <c r="T29" s="265" t="s">
        <v>3071</v>
      </c>
      <c r="U29" s="249" t="s">
        <v>134</v>
      </c>
      <c r="V29" s="58" t="s">
        <v>7908</v>
      </c>
      <c r="W29" s="58" t="s">
        <v>134</v>
      </c>
      <c r="X29" s="58" t="s">
        <v>134</v>
      </c>
      <c r="Y29" s="58" t="s">
        <v>134</v>
      </c>
      <c r="Z29" s="58" t="s">
        <v>134</v>
      </c>
      <c r="AA29" s="58" t="s">
        <v>240</v>
      </c>
      <c r="AB29" s="58" t="s">
        <v>240</v>
      </c>
      <c r="AC29" s="58" t="s">
        <v>774</v>
      </c>
      <c r="AD29" s="58" t="s">
        <v>774</v>
      </c>
      <c r="AE29" s="58" t="s">
        <v>7421</v>
      </c>
      <c r="AF29" s="58" t="s">
        <v>134</v>
      </c>
      <c r="AG29" s="6"/>
      <c r="AH29" s="6"/>
      <c r="AI29" s="6"/>
    </row>
    <row r="30" spans="1:35" ht="13.2">
      <c r="A30" s="2055" t="s">
        <v>106</v>
      </c>
      <c r="B30" s="249"/>
      <c r="C30" s="249"/>
      <c r="D30" s="249"/>
      <c r="E30" s="249"/>
      <c r="F30" s="249"/>
      <c r="G30" s="249"/>
      <c r="H30" s="249"/>
      <c r="I30" s="249"/>
      <c r="J30" s="329" t="s">
        <v>242</v>
      </c>
      <c r="K30" s="58"/>
      <c r="L30" s="58"/>
      <c r="M30" s="58"/>
      <c r="N30" s="58"/>
      <c r="O30" s="58"/>
      <c r="P30" s="58"/>
      <c r="Q30" s="58"/>
      <c r="R30" s="58"/>
      <c r="S30" s="58"/>
      <c r="T30" s="58"/>
      <c r="U30" s="58"/>
      <c r="V30" s="58"/>
      <c r="W30" s="58"/>
      <c r="X30" s="58" t="s">
        <v>2990</v>
      </c>
      <c r="Y30" s="296" t="s">
        <v>2990</v>
      </c>
      <c r="Z30" s="58" t="s">
        <v>2990</v>
      </c>
      <c r="AA30" s="58" t="s">
        <v>2990</v>
      </c>
      <c r="AB30" s="58" t="s">
        <v>134</v>
      </c>
      <c r="AC30" s="113" t="s">
        <v>2990</v>
      </c>
      <c r="AD30" s="58" t="s">
        <v>2990</v>
      </c>
      <c r="AE30" s="58" t="s">
        <v>2990</v>
      </c>
      <c r="AF30" s="58" t="s">
        <v>2990</v>
      </c>
      <c r="AG30" s="6"/>
      <c r="AH30" s="6"/>
      <c r="AI30" s="6"/>
    </row>
    <row r="31" spans="1:35" ht="13.2">
      <c r="A31" s="2055" t="s">
        <v>107</v>
      </c>
      <c r="B31" s="249"/>
      <c r="C31" s="249"/>
      <c r="D31" s="249"/>
      <c r="E31" s="249"/>
      <c r="F31" s="249"/>
      <c r="G31" s="249"/>
      <c r="H31" s="249"/>
      <c r="I31" s="249"/>
      <c r="J31" s="329"/>
      <c r="K31" s="58"/>
      <c r="L31" s="58"/>
      <c r="M31" s="58"/>
      <c r="N31" s="58"/>
      <c r="O31" s="58"/>
      <c r="P31" s="58"/>
      <c r="Q31" s="58"/>
      <c r="R31" s="58"/>
      <c r="S31" s="58"/>
      <c r="T31" s="58"/>
      <c r="U31" s="58"/>
      <c r="V31" s="58"/>
      <c r="W31" s="58"/>
      <c r="X31" s="296" t="s">
        <v>2990</v>
      </c>
      <c r="Y31" s="113" t="s">
        <v>2990</v>
      </c>
      <c r="Z31" s="58" t="s">
        <v>134</v>
      </c>
      <c r="AA31" s="113" t="s">
        <v>2990</v>
      </c>
      <c r="AB31" s="113" t="s">
        <v>2990</v>
      </c>
      <c r="AC31" s="113" t="s">
        <v>2990</v>
      </c>
      <c r="AD31" s="113" t="s">
        <v>2990</v>
      </c>
      <c r="AE31" s="113" t="s">
        <v>2990</v>
      </c>
      <c r="AF31" s="58" t="s">
        <v>2990</v>
      </c>
      <c r="AG31" s="6"/>
      <c r="AH31" s="6"/>
      <c r="AI31" s="6"/>
    </row>
    <row r="32" spans="1:35" ht="13.2">
      <c r="A32" s="2055" t="s">
        <v>108</v>
      </c>
      <c r="B32" s="249"/>
      <c r="C32" s="249"/>
      <c r="D32" s="249"/>
      <c r="E32" s="249"/>
      <c r="F32" s="249"/>
      <c r="G32" s="249"/>
      <c r="H32" s="249"/>
      <c r="I32" s="249"/>
      <c r="J32" s="329"/>
      <c r="K32" s="58"/>
      <c r="L32" s="58"/>
      <c r="M32" s="58"/>
      <c r="N32" s="58"/>
      <c r="O32" s="58"/>
      <c r="P32" s="58"/>
      <c r="Q32" s="58"/>
      <c r="R32" s="58"/>
      <c r="S32" s="58"/>
      <c r="T32" s="58"/>
      <c r="U32" s="58"/>
      <c r="V32" s="58"/>
      <c r="W32" s="58"/>
      <c r="X32" s="113" t="s">
        <v>2990</v>
      </c>
      <c r="Y32" s="113" t="s">
        <v>2990</v>
      </c>
      <c r="Z32" s="58" t="s">
        <v>2990</v>
      </c>
      <c r="AA32" s="296" t="s">
        <v>2990</v>
      </c>
      <c r="AB32" s="58" t="s">
        <v>2990</v>
      </c>
      <c r="AC32" s="58" t="s">
        <v>134</v>
      </c>
      <c r="AD32" s="58" t="s">
        <v>2990</v>
      </c>
      <c r="AE32" s="58" t="s">
        <v>2990</v>
      </c>
      <c r="AF32" s="58" t="s">
        <v>2990</v>
      </c>
      <c r="AG32" s="6"/>
      <c r="AH32" s="6"/>
      <c r="AI32" s="6"/>
    </row>
    <row r="33" spans="1:35" ht="13.2">
      <c r="A33" s="2055" t="s">
        <v>109</v>
      </c>
      <c r="B33" s="249"/>
      <c r="C33" s="249"/>
      <c r="D33" s="249"/>
      <c r="E33" s="249"/>
      <c r="F33" s="249"/>
      <c r="G33" s="249"/>
      <c r="H33" s="249"/>
      <c r="I33" s="249"/>
      <c r="J33" s="329"/>
      <c r="K33" s="58"/>
      <c r="L33" s="58"/>
      <c r="M33" s="58"/>
      <c r="N33" s="58"/>
      <c r="O33" s="58"/>
      <c r="P33" s="58"/>
      <c r="Q33" s="58"/>
      <c r="R33" s="58"/>
      <c r="S33" s="58"/>
      <c r="T33" s="58"/>
      <c r="U33" s="58"/>
      <c r="V33" s="58"/>
      <c r="W33" s="58"/>
      <c r="X33" s="296" t="s">
        <v>2990</v>
      </c>
      <c r="Y33" s="296" t="s">
        <v>2990</v>
      </c>
      <c r="Z33" s="265" t="s">
        <v>2990</v>
      </c>
      <c r="AA33" s="113" t="s">
        <v>2990</v>
      </c>
      <c r="AB33" s="58" t="s">
        <v>134</v>
      </c>
      <c r="AC33" s="58" t="s">
        <v>134</v>
      </c>
      <c r="AD33" s="296" t="s">
        <v>2990</v>
      </c>
      <c r="AE33" s="58" t="s">
        <v>2990</v>
      </c>
      <c r="AF33" s="58" t="s">
        <v>2990</v>
      </c>
      <c r="AG33" s="6"/>
      <c r="AH33" s="6"/>
      <c r="AI33" s="6"/>
    </row>
    <row r="34" spans="1:35" ht="13.2">
      <c r="A34" s="2055" t="s">
        <v>27</v>
      </c>
      <c r="B34" s="249"/>
      <c r="C34" s="249"/>
      <c r="D34" s="249"/>
      <c r="E34" s="249"/>
      <c r="F34" s="249"/>
      <c r="G34" s="249"/>
      <c r="H34" s="249"/>
      <c r="I34" s="249"/>
      <c r="J34" s="329"/>
      <c r="K34" s="58"/>
      <c r="L34" s="58"/>
      <c r="M34" s="58"/>
      <c r="N34" s="58"/>
      <c r="O34" s="58"/>
      <c r="P34" s="58"/>
      <c r="Q34" s="58"/>
      <c r="R34" s="58"/>
      <c r="S34" s="58"/>
      <c r="T34" s="58"/>
      <c r="U34" s="58"/>
      <c r="V34" s="58"/>
      <c r="W34" s="58"/>
      <c r="X34" s="58" t="s">
        <v>134</v>
      </c>
      <c r="Y34" s="58" t="s">
        <v>2990</v>
      </c>
      <c r="Z34" s="58" t="s">
        <v>2990</v>
      </c>
      <c r="AA34" s="113" t="s">
        <v>2990</v>
      </c>
      <c r="AB34" s="58" t="s">
        <v>2990</v>
      </c>
      <c r="AC34" s="113" t="s">
        <v>2990</v>
      </c>
      <c r="AD34" s="113" t="s">
        <v>2990</v>
      </c>
      <c r="AE34" s="249" t="s">
        <v>134</v>
      </c>
      <c r="AF34" s="58" t="s">
        <v>2499</v>
      </c>
      <c r="AG34" s="6"/>
      <c r="AH34" s="6"/>
      <c r="AI34" s="6"/>
    </row>
    <row r="35" spans="1:35" ht="13.2">
      <c r="A35" s="2055" t="s">
        <v>110</v>
      </c>
      <c r="B35" s="249"/>
      <c r="C35" s="249"/>
      <c r="D35" s="249"/>
      <c r="E35" s="249"/>
      <c r="F35" s="249"/>
      <c r="G35" s="249"/>
      <c r="H35" s="249"/>
      <c r="I35" s="249"/>
      <c r="J35" s="329"/>
      <c r="K35" s="58"/>
      <c r="L35" s="58"/>
      <c r="M35" s="58"/>
      <c r="N35" s="58"/>
      <c r="O35" s="58"/>
      <c r="P35" s="58"/>
      <c r="Q35" s="58"/>
      <c r="R35" s="58"/>
      <c r="S35" s="58"/>
      <c r="T35" s="58"/>
      <c r="U35" s="58"/>
      <c r="V35" s="58"/>
      <c r="W35" s="58"/>
      <c r="X35" s="58" t="s">
        <v>2499</v>
      </c>
      <c r="Y35" s="58" t="s">
        <v>2990</v>
      </c>
      <c r="Z35" s="58" t="s">
        <v>2499</v>
      </c>
      <c r="AA35" s="113" t="s">
        <v>2499</v>
      </c>
      <c r="AB35" s="296" t="s">
        <v>2990</v>
      </c>
      <c r="AC35" s="113" t="s">
        <v>2990</v>
      </c>
      <c r="AD35" s="58" t="s">
        <v>2990</v>
      </c>
      <c r="AE35" s="58" t="s">
        <v>2990</v>
      </c>
      <c r="AF35" s="58" t="s">
        <v>2990</v>
      </c>
      <c r="AG35" s="6"/>
      <c r="AH35" s="6"/>
      <c r="AI35" s="6"/>
    </row>
    <row r="36" spans="1:35" ht="12.75" customHeight="1">
      <c r="A36" s="26" t="s">
        <v>112</v>
      </c>
      <c r="B36" s="27">
        <f>'4月'!AG30</f>
        <v>0</v>
      </c>
      <c r="C36" s="27">
        <f>'4月'!AH30</f>
        <v>0</v>
      </c>
      <c r="D36" s="27">
        <f>'4月'!AI30</f>
        <v>0</v>
      </c>
      <c r="E36" s="27">
        <f>'4月'!AJ30</f>
        <v>0</v>
      </c>
      <c r="F36" s="27">
        <f>'4月'!AK30</f>
        <v>0</v>
      </c>
      <c r="G36" s="27">
        <f>'4月'!AL30</f>
        <v>0</v>
      </c>
      <c r="H36" s="27">
        <f>'4月'!AM30</f>
        <v>0</v>
      </c>
      <c r="I36" s="27">
        <f>'4月'!AN30</f>
        <v>0</v>
      </c>
      <c r="J36" s="27"/>
      <c r="K36" s="27"/>
      <c r="L36" s="27"/>
      <c r="M36" s="27"/>
      <c r="N36" s="27"/>
      <c r="O36" s="27"/>
      <c r="P36" s="27"/>
      <c r="Q36" s="27"/>
      <c r="R36" s="27"/>
      <c r="S36" s="27"/>
      <c r="T36" s="27"/>
      <c r="U36" s="27"/>
      <c r="V36" s="27"/>
      <c r="W36" s="27"/>
      <c r="X36" s="27"/>
      <c r="Y36" s="1188"/>
      <c r="Z36" s="27"/>
      <c r="AA36" s="27"/>
      <c r="AB36" s="27"/>
      <c r="AC36" s="27"/>
      <c r="AD36" s="27"/>
      <c r="AE36" s="27"/>
      <c r="AF36" s="27"/>
      <c r="AG36" s="16"/>
      <c r="AH36" s="16"/>
      <c r="AI36" s="16"/>
    </row>
    <row r="37" spans="1:35" ht="13.2">
      <c r="A37" s="2056">
        <v>7701</v>
      </c>
      <c r="B37" s="2057">
        <f>'4月'!AG31</f>
        <v>0</v>
      </c>
      <c r="C37" s="2057" t="str">
        <f>'4月'!AH31</f>
        <v>刘石磊</v>
      </c>
      <c r="D37" s="2057">
        <f>'4月'!AI31</f>
        <v>0</v>
      </c>
      <c r="E37" s="2057">
        <f>'4月'!AJ31</f>
        <v>0</v>
      </c>
      <c r="F37" s="2057">
        <f>'4月'!AK31</f>
        <v>0</v>
      </c>
      <c r="G37" s="2057" t="str">
        <f>'4月'!AL31</f>
        <v>宿剛</v>
      </c>
      <c r="H37" s="2057" t="str">
        <f>'4月'!AM31</f>
        <v>宿剛</v>
      </c>
      <c r="I37" s="2057" t="str">
        <f>'4月'!AN31</f>
        <v>宿剛</v>
      </c>
      <c r="J37" s="2024" t="s">
        <v>3075</v>
      </c>
      <c r="K37" s="2024" t="s">
        <v>3075</v>
      </c>
      <c r="L37" s="2024" t="s">
        <v>3075</v>
      </c>
      <c r="M37" s="2024" t="s">
        <v>3075</v>
      </c>
      <c r="N37" s="2024" t="s">
        <v>3075</v>
      </c>
      <c r="O37" s="2024" t="s">
        <v>3075</v>
      </c>
      <c r="P37" s="2024"/>
      <c r="Q37" s="2024" t="s">
        <v>3075</v>
      </c>
      <c r="R37" s="2024" t="s">
        <v>3075</v>
      </c>
      <c r="S37" s="2024" t="s">
        <v>3075</v>
      </c>
      <c r="T37" s="2024" t="s">
        <v>3075</v>
      </c>
      <c r="U37" s="2024" t="s">
        <v>3075</v>
      </c>
      <c r="V37" s="2024" t="s">
        <v>3075</v>
      </c>
      <c r="W37" s="2024" t="s">
        <v>3075</v>
      </c>
      <c r="X37" s="2024" t="s">
        <v>3075</v>
      </c>
      <c r="Y37" s="2024" t="s">
        <v>3075</v>
      </c>
      <c r="Z37" s="2024" t="s">
        <v>3075</v>
      </c>
      <c r="AA37" s="2024" t="s">
        <v>3075</v>
      </c>
      <c r="AB37" s="2024"/>
      <c r="AC37" s="2024" t="s">
        <v>3075</v>
      </c>
      <c r="AD37" s="2024" t="s">
        <v>3075</v>
      </c>
      <c r="AE37" s="2024" t="s">
        <v>3075</v>
      </c>
      <c r="AF37" s="2058" t="s">
        <v>3075</v>
      </c>
      <c r="AG37" s="6"/>
      <c r="AH37" s="6"/>
      <c r="AI37" s="6"/>
    </row>
    <row r="38" spans="1:35" ht="13.2">
      <c r="A38" s="231">
        <v>7702</v>
      </c>
      <c r="B38" s="1992">
        <f>'4月'!AG32</f>
        <v>0</v>
      </c>
      <c r="C38" s="1992">
        <f>'4月'!AH32</f>
        <v>0</v>
      </c>
      <c r="D38" s="1992">
        <f>'4月'!AI32</f>
        <v>0</v>
      </c>
      <c r="E38" s="1992" t="str">
        <f>'4月'!AJ32</f>
        <v>丁</v>
      </c>
      <c r="F38" s="1992">
        <f>'4月'!AK32</f>
        <v>0</v>
      </c>
      <c r="G38" s="1992" t="str">
        <f>'4月'!AL32</f>
        <v>张磊</v>
      </c>
      <c r="H38" s="1992" t="str">
        <f>'4月'!AM32</f>
        <v>张磊</v>
      </c>
      <c r="I38" s="1992">
        <f>'4月'!AN32</f>
        <v>0</v>
      </c>
      <c r="J38" s="157"/>
      <c r="K38" s="157" t="s">
        <v>86</v>
      </c>
      <c r="L38" s="157"/>
      <c r="M38" s="157" t="s">
        <v>61</v>
      </c>
      <c r="N38" s="157" t="s">
        <v>61</v>
      </c>
      <c r="O38" s="2059" t="s">
        <v>55</v>
      </c>
      <c r="P38" s="157"/>
      <c r="Q38" s="157" t="s">
        <v>61</v>
      </c>
      <c r="R38" s="157" t="s">
        <v>110</v>
      </c>
      <c r="S38" s="157"/>
      <c r="T38" s="157"/>
      <c r="U38" s="157"/>
      <c r="V38" s="32" t="s">
        <v>86</v>
      </c>
      <c r="W38" s="157"/>
      <c r="X38" s="157"/>
      <c r="Y38" s="157" t="s">
        <v>61</v>
      </c>
      <c r="Z38" s="157" t="s">
        <v>61</v>
      </c>
      <c r="AA38" s="157" t="s">
        <v>110</v>
      </c>
      <c r="AB38" s="157" t="s">
        <v>41</v>
      </c>
      <c r="AC38" s="157" t="s">
        <v>61</v>
      </c>
      <c r="AD38" s="32"/>
      <c r="AE38" s="157"/>
      <c r="AF38" s="1997"/>
      <c r="AG38" s="6"/>
      <c r="AH38" s="6"/>
      <c r="AI38" s="6"/>
    </row>
    <row r="39" spans="1:35" ht="13.2">
      <c r="A39" s="231">
        <v>7703</v>
      </c>
      <c r="B39" s="1992">
        <f>'4月'!AG33</f>
        <v>0</v>
      </c>
      <c r="C39" s="1992" t="str">
        <f>'4月'!AH33</f>
        <v>王旭</v>
      </c>
      <c r="D39" s="1992" t="str">
        <f>'4月'!AI33</f>
        <v>王旭</v>
      </c>
      <c r="E39" s="1992" t="str">
        <f>'4月'!AJ33</f>
        <v>王旭</v>
      </c>
      <c r="F39" s="1992">
        <f>'4月'!AK33</f>
        <v>0</v>
      </c>
      <c r="G39" s="1992" t="str">
        <f>'4月'!AL33</f>
        <v>王旭</v>
      </c>
      <c r="H39" s="1992" t="str">
        <f>'4月'!AM33</f>
        <v>王旭</v>
      </c>
      <c r="I39" s="1992">
        <f>'4月'!AN33</f>
        <v>0</v>
      </c>
      <c r="J39" s="157"/>
      <c r="K39" s="157"/>
      <c r="L39" s="157"/>
      <c r="M39" s="157" t="s">
        <v>49</v>
      </c>
      <c r="N39" s="157" t="s">
        <v>86</v>
      </c>
      <c r="O39" s="157" t="s">
        <v>49</v>
      </c>
      <c r="P39" s="157" t="s">
        <v>2136</v>
      </c>
      <c r="Q39" s="157" t="s">
        <v>49</v>
      </c>
      <c r="R39" s="157" t="s">
        <v>49</v>
      </c>
      <c r="S39" s="157" t="s">
        <v>49</v>
      </c>
      <c r="T39" s="157"/>
      <c r="U39" s="157" t="s">
        <v>49</v>
      </c>
      <c r="V39" s="157" t="s">
        <v>49</v>
      </c>
      <c r="W39" s="157"/>
      <c r="X39" s="157"/>
      <c r="Y39" s="157"/>
      <c r="Z39" s="157" t="s">
        <v>49</v>
      </c>
      <c r="AA39" s="157" t="s">
        <v>49</v>
      </c>
      <c r="AB39" s="157" t="s">
        <v>49</v>
      </c>
      <c r="AC39" s="157" t="s">
        <v>49</v>
      </c>
      <c r="AD39" s="157"/>
      <c r="AE39" s="157" t="s">
        <v>49</v>
      </c>
      <c r="AF39" s="1997" t="s">
        <v>49</v>
      </c>
      <c r="AG39" s="6"/>
      <c r="AH39" s="6"/>
      <c r="AI39" s="6"/>
    </row>
    <row r="40" spans="1:35" ht="13.2">
      <c r="A40" s="231">
        <v>7705</v>
      </c>
      <c r="B40" s="1992" t="str">
        <f>'4月'!AG34</f>
        <v>忻夷闻</v>
      </c>
      <c r="C40" s="1992">
        <f>'4月'!AH34</f>
        <v>0</v>
      </c>
      <c r="D40" s="1992" t="str">
        <f>'4月'!AI34</f>
        <v>忻夷闻</v>
      </c>
      <c r="E40" s="1992" t="str">
        <f>'4月'!AJ34</f>
        <v>忻夷闻</v>
      </c>
      <c r="F40" s="1992" t="str">
        <f>'4月'!AK34</f>
        <v>忻夷闻</v>
      </c>
      <c r="G40" s="1992" t="str">
        <f>'4月'!AL34</f>
        <v>刘石磊</v>
      </c>
      <c r="H40" s="1992" t="str">
        <f>'4月'!AM34</f>
        <v>忻夷闻</v>
      </c>
      <c r="I40" s="1992" t="str">
        <f>'4月'!AN34</f>
        <v>忻夷闻</v>
      </c>
      <c r="J40" s="157"/>
      <c r="K40" s="157" t="s">
        <v>40</v>
      </c>
      <c r="L40" s="157" t="s">
        <v>40</v>
      </c>
      <c r="M40" s="157" t="s">
        <v>40</v>
      </c>
      <c r="N40" s="157" t="s">
        <v>40</v>
      </c>
      <c r="O40" s="157" t="s">
        <v>98</v>
      </c>
      <c r="P40" s="157" t="s">
        <v>40</v>
      </c>
      <c r="Q40" s="157" t="s">
        <v>2366</v>
      </c>
      <c r="R40" s="157" t="s">
        <v>40</v>
      </c>
      <c r="S40" s="157" t="s">
        <v>40</v>
      </c>
      <c r="T40" s="157"/>
      <c r="U40" s="157" t="s">
        <v>61</v>
      </c>
      <c r="V40" s="157"/>
      <c r="W40" s="157"/>
      <c r="X40" s="157" t="s">
        <v>40</v>
      </c>
      <c r="Y40" s="157" t="s">
        <v>40</v>
      </c>
      <c r="Z40" s="157"/>
      <c r="AA40" s="157" t="s">
        <v>40</v>
      </c>
      <c r="AB40" s="157" t="s">
        <v>40</v>
      </c>
      <c r="AC40" s="157"/>
      <c r="AD40" s="157" t="s">
        <v>40</v>
      </c>
      <c r="AE40" s="157"/>
      <c r="AF40" s="1997" t="s">
        <v>40</v>
      </c>
      <c r="AG40" s="6"/>
      <c r="AH40" s="6"/>
      <c r="AI40" s="6"/>
    </row>
    <row r="41" spans="1:35" ht="13.2">
      <c r="A41" s="231">
        <v>7706</v>
      </c>
      <c r="B41" s="1992" t="str">
        <f>'4月'!AG35</f>
        <v>海南</v>
      </c>
      <c r="C41" s="1992" t="str">
        <f>'4月'!AH35</f>
        <v>海南</v>
      </c>
      <c r="D41" s="1992" t="str">
        <f>'4月'!AI35</f>
        <v>海南</v>
      </c>
      <c r="E41" s="1992" t="str">
        <f>'4月'!AJ35</f>
        <v>海南</v>
      </c>
      <c r="F41" s="1992" t="str">
        <f>'4月'!AK35</f>
        <v>海南</v>
      </c>
      <c r="G41" s="1992" t="str">
        <f>'4月'!AL35</f>
        <v>海南</v>
      </c>
      <c r="H41" s="1992" t="str">
        <f>'4月'!AM35</f>
        <v>海南</v>
      </c>
      <c r="I41" s="1992" t="str">
        <f>'4月'!AN35</f>
        <v>海南</v>
      </c>
      <c r="J41" s="1992" t="s">
        <v>1320</v>
      </c>
      <c r="K41" s="1992" t="s">
        <v>1320</v>
      </c>
      <c r="L41" s="1992" t="s">
        <v>1320</v>
      </c>
      <c r="M41" s="1992" t="s">
        <v>1320</v>
      </c>
      <c r="N41" s="1992" t="s">
        <v>1320</v>
      </c>
      <c r="O41" s="1992" t="s">
        <v>1320</v>
      </c>
      <c r="P41" s="1992" t="s">
        <v>1320</v>
      </c>
      <c r="Q41" s="1992" t="s">
        <v>1320</v>
      </c>
      <c r="R41" s="1992" t="s">
        <v>1320</v>
      </c>
      <c r="S41" s="1992" t="s">
        <v>1320</v>
      </c>
      <c r="T41" s="1992" t="s">
        <v>1320</v>
      </c>
      <c r="U41" s="1992" t="s">
        <v>1320</v>
      </c>
      <c r="V41" s="1992" t="s">
        <v>1320</v>
      </c>
      <c r="W41" s="1992" t="s">
        <v>1320</v>
      </c>
      <c r="X41" s="1992" t="s">
        <v>1320</v>
      </c>
      <c r="Y41" s="1992" t="s">
        <v>1320</v>
      </c>
      <c r="Z41" s="1992" t="s">
        <v>1320</v>
      </c>
      <c r="AA41" s="1992" t="s">
        <v>1320</v>
      </c>
      <c r="AB41" s="1992" t="s">
        <v>1320</v>
      </c>
      <c r="AC41" s="1992" t="s">
        <v>1320</v>
      </c>
      <c r="AD41" s="1992" t="s">
        <v>1320</v>
      </c>
      <c r="AE41" s="1992" t="s">
        <v>1320</v>
      </c>
      <c r="AF41" s="1992" t="s">
        <v>1320</v>
      </c>
      <c r="AG41" s="6"/>
      <c r="AH41" s="6"/>
      <c r="AI41" s="6"/>
    </row>
    <row r="42" spans="1:35" ht="13.2">
      <c r="A42" s="1835">
        <v>7707</v>
      </c>
      <c r="B42" s="1992" t="str">
        <f>'4月'!AG36</f>
        <v>搬</v>
      </c>
      <c r="C42" s="1992" t="str">
        <f>'4月'!AH36</f>
        <v>搬</v>
      </c>
      <c r="D42" s="1992" t="str">
        <f>'4月'!AI36</f>
        <v>搬</v>
      </c>
      <c r="E42" s="1992" t="str">
        <f>'4月'!AJ36</f>
        <v>搬</v>
      </c>
      <c r="F42" s="1992" t="str">
        <f>'4月'!AK36</f>
        <v>搬</v>
      </c>
      <c r="G42" s="1992" t="str">
        <f>'4月'!AL36</f>
        <v>搬</v>
      </c>
      <c r="H42" s="1992" t="str">
        <f>'4月'!AM36</f>
        <v>搬</v>
      </c>
      <c r="I42" s="1992" t="str">
        <f>'4月'!AN36</f>
        <v>搬</v>
      </c>
      <c r="J42" s="1992" t="s">
        <v>1910</v>
      </c>
      <c r="K42" s="1992" t="s">
        <v>1910</v>
      </c>
      <c r="L42" s="1992" t="s">
        <v>1910</v>
      </c>
      <c r="M42" s="1992" t="s">
        <v>1910</v>
      </c>
      <c r="N42" s="1992" t="s">
        <v>1910</v>
      </c>
      <c r="O42" s="1992" t="s">
        <v>1910</v>
      </c>
      <c r="P42" s="1992" t="s">
        <v>1910</v>
      </c>
      <c r="Q42" s="1992" t="s">
        <v>1910</v>
      </c>
      <c r="R42" s="1992" t="s">
        <v>1910</v>
      </c>
      <c r="S42" s="1992" t="s">
        <v>1910</v>
      </c>
      <c r="T42" s="1992" t="s">
        <v>1910</v>
      </c>
      <c r="U42" s="1992" t="s">
        <v>1910</v>
      </c>
      <c r="V42" s="1992" t="s">
        <v>1910</v>
      </c>
      <c r="W42" s="1992" t="s">
        <v>1910</v>
      </c>
      <c r="X42" s="1992" t="s">
        <v>1910</v>
      </c>
      <c r="Y42" s="1992" t="s">
        <v>1910</v>
      </c>
      <c r="Z42" s="1992" t="s">
        <v>1910</v>
      </c>
      <c r="AA42" s="1992" t="s">
        <v>1910</v>
      </c>
      <c r="AB42" s="1992" t="s">
        <v>1910</v>
      </c>
      <c r="AC42" s="1992" t="s">
        <v>1910</v>
      </c>
      <c r="AD42" s="1992" t="s">
        <v>1910</v>
      </c>
      <c r="AE42" s="1992" t="s">
        <v>1910</v>
      </c>
      <c r="AF42" s="1992" t="s">
        <v>1910</v>
      </c>
      <c r="AG42" s="6"/>
      <c r="AH42" s="6"/>
      <c r="AI42" s="6"/>
    </row>
    <row r="43" spans="1:35" ht="13.2">
      <c r="A43" s="1835">
        <v>7708</v>
      </c>
      <c r="B43" s="1992" t="s">
        <v>8293</v>
      </c>
      <c r="C43" s="1992" t="s">
        <v>8293</v>
      </c>
      <c r="D43" s="1992" t="s">
        <v>8293</v>
      </c>
      <c r="E43" s="1992" t="s">
        <v>8293</v>
      </c>
      <c r="F43" s="1992" t="s">
        <v>8293</v>
      </c>
      <c r="G43" s="1992" t="s">
        <v>8293</v>
      </c>
      <c r="H43" s="1992" t="s">
        <v>8293</v>
      </c>
      <c r="I43" s="1992" t="s">
        <v>8293</v>
      </c>
      <c r="J43" s="1992" t="s">
        <v>8293</v>
      </c>
      <c r="K43" s="1992" t="s">
        <v>8293</v>
      </c>
      <c r="L43" s="1992" t="s">
        <v>8293</v>
      </c>
      <c r="M43" s="1992" t="s">
        <v>8293</v>
      </c>
      <c r="N43" s="1992" t="s">
        <v>8293</v>
      </c>
      <c r="O43" s="1992" t="s">
        <v>8293</v>
      </c>
      <c r="P43" s="1992" t="s">
        <v>8293</v>
      </c>
      <c r="Q43" s="1992" t="s">
        <v>8293</v>
      </c>
      <c r="R43" s="1992" t="s">
        <v>8293</v>
      </c>
      <c r="S43" s="1992" t="s">
        <v>8293</v>
      </c>
      <c r="T43" s="1992" t="s">
        <v>8293</v>
      </c>
      <c r="U43" s="1992" t="s">
        <v>8293</v>
      </c>
      <c r="V43" s="1992"/>
      <c r="W43" s="1992"/>
      <c r="X43" s="2030"/>
      <c r="Y43" s="2030"/>
      <c r="Z43" s="2030"/>
      <c r="AA43" s="2030"/>
      <c r="AB43" s="2030"/>
      <c r="AC43" s="2030"/>
      <c r="AD43" s="2030"/>
      <c r="AE43" s="2030"/>
      <c r="AF43" s="2030"/>
      <c r="AG43" s="6"/>
      <c r="AH43" s="6"/>
      <c r="AI43" s="6"/>
    </row>
    <row r="44" spans="1:35" ht="13.2">
      <c r="A44" s="231">
        <v>7709</v>
      </c>
      <c r="B44" s="1992">
        <f>'4月'!AG37</f>
        <v>0</v>
      </c>
      <c r="C44" s="1992">
        <f>'4月'!AH37</f>
        <v>0</v>
      </c>
      <c r="D44" s="1992" t="str">
        <f>'4月'!AI37</f>
        <v>刘石磊</v>
      </c>
      <c r="E44" s="1992" t="str">
        <f>'4月'!AJ37</f>
        <v>刘石磊</v>
      </c>
      <c r="F44" s="1992">
        <f>'4月'!AK37</f>
        <v>0</v>
      </c>
      <c r="G44" s="1992" t="str">
        <f>'4月'!AL37</f>
        <v>小嶋</v>
      </c>
      <c r="H44" s="1992" t="str">
        <f>'4月'!AM37</f>
        <v>小嶋</v>
      </c>
      <c r="I44" s="157" t="s">
        <v>3086</v>
      </c>
      <c r="J44" s="157" t="s">
        <v>3086</v>
      </c>
      <c r="K44" s="157" t="s">
        <v>3086</v>
      </c>
      <c r="L44" s="157" t="s">
        <v>3086</v>
      </c>
      <c r="M44" s="157" t="s">
        <v>3086</v>
      </c>
      <c r="N44" s="157" t="s">
        <v>3086</v>
      </c>
      <c r="O44" s="157" t="s">
        <v>3086</v>
      </c>
      <c r="P44" s="157" t="s">
        <v>3086</v>
      </c>
      <c r="Q44" s="157" t="s">
        <v>3086</v>
      </c>
      <c r="R44" s="157" t="s">
        <v>3086</v>
      </c>
      <c r="S44" s="157"/>
      <c r="T44" s="157" t="s">
        <v>3086</v>
      </c>
      <c r="U44" s="157" t="s">
        <v>3086</v>
      </c>
      <c r="V44" s="157"/>
      <c r="W44" s="157"/>
      <c r="X44" s="157" t="s">
        <v>3086</v>
      </c>
      <c r="Y44" s="157" t="s">
        <v>3086</v>
      </c>
      <c r="Z44" s="157" t="s">
        <v>3086</v>
      </c>
      <c r="AA44" s="157" t="s">
        <v>3086</v>
      </c>
      <c r="AB44" s="157" t="s">
        <v>3086</v>
      </c>
      <c r="AC44" s="157" t="s">
        <v>3086</v>
      </c>
      <c r="AD44" s="157"/>
      <c r="AE44" s="157"/>
      <c r="AF44" s="1997"/>
      <c r="AG44" s="6"/>
      <c r="AH44" s="6"/>
      <c r="AI44" s="6"/>
    </row>
    <row r="45" spans="1:35" ht="13.2">
      <c r="A45" s="231">
        <v>7710</v>
      </c>
      <c r="B45" s="1992">
        <f>'4月'!AG38</f>
        <v>0</v>
      </c>
      <c r="C45" s="1992" t="str">
        <f>'4月'!AH38</f>
        <v>搬</v>
      </c>
      <c r="D45" s="1992" t="str">
        <f>'4月'!AI38</f>
        <v>搬</v>
      </c>
      <c r="E45" s="1992" t="str">
        <f>'4月'!AJ38</f>
        <v>搬</v>
      </c>
      <c r="F45" s="1992" t="str">
        <f>'4月'!AK38</f>
        <v>搬</v>
      </c>
      <c r="G45" s="1992" t="str">
        <f>'4月'!AL38</f>
        <v>搬</v>
      </c>
      <c r="H45" s="1992" t="str">
        <f>'4月'!AM38</f>
        <v>搬</v>
      </c>
      <c r="I45" s="1992">
        <f>'4月'!AN38</f>
        <v>0</v>
      </c>
      <c r="J45" s="157" t="s">
        <v>61</v>
      </c>
      <c r="K45" s="157"/>
      <c r="L45" s="157" t="s">
        <v>61</v>
      </c>
      <c r="M45" s="157" t="s">
        <v>2979</v>
      </c>
      <c r="N45" s="157" t="s">
        <v>2979</v>
      </c>
      <c r="O45" s="157"/>
      <c r="P45" s="157" t="s">
        <v>2979</v>
      </c>
      <c r="Q45" s="157" t="s">
        <v>2979</v>
      </c>
      <c r="R45" s="157" t="s">
        <v>61</v>
      </c>
      <c r="S45" s="157" t="s">
        <v>2979</v>
      </c>
      <c r="T45" s="157" t="s">
        <v>2979</v>
      </c>
      <c r="U45" s="6" t="s">
        <v>2979</v>
      </c>
      <c r="V45" s="157" t="s">
        <v>60</v>
      </c>
      <c r="W45" s="157" t="s">
        <v>98</v>
      </c>
      <c r="X45" s="157" t="s">
        <v>2979</v>
      </c>
      <c r="Y45" s="157" t="s">
        <v>2979</v>
      </c>
      <c r="Z45" s="157" t="s">
        <v>2979</v>
      </c>
      <c r="AA45" s="157"/>
      <c r="AB45" s="157" t="s">
        <v>2979</v>
      </c>
      <c r="AC45" s="157" t="s">
        <v>2979</v>
      </c>
      <c r="AD45" s="157"/>
      <c r="AE45" s="157" t="s">
        <v>2979</v>
      </c>
      <c r="AF45" s="157" t="s">
        <v>2979</v>
      </c>
      <c r="AG45" s="6"/>
      <c r="AH45" s="6"/>
      <c r="AI45" s="6"/>
    </row>
    <row r="46" spans="1:35" ht="13.2">
      <c r="A46" s="231">
        <v>7711</v>
      </c>
      <c r="B46" s="1992">
        <f>'4月'!AG39</f>
        <v>0</v>
      </c>
      <c r="C46" s="1992" t="str">
        <f>'4月'!AH39</f>
        <v>阮琛</v>
      </c>
      <c r="D46" s="1992" t="str">
        <f>'4月'!AI39</f>
        <v>阮琛</v>
      </c>
      <c r="E46" s="1992" t="str">
        <f>'4月'!AJ39</f>
        <v>阮琛</v>
      </c>
      <c r="F46" s="1992">
        <f>'4月'!AK39</f>
        <v>0</v>
      </c>
      <c r="G46" s="1992" t="str">
        <f>'4月'!AL39</f>
        <v>阮琛</v>
      </c>
      <c r="H46" s="1992" t="str">
        <f>'4月'!AM39</f>
        <v>阮琛</v>
      </c>
      <c r="I46" s="2016" t="s">
        <v>2037</v>
      </c>
      <c r="J46" s="2016" t="s">
        <v>2037</v>
      </c>
      <c r="K46" s="2016" t="s">
        <v>2037</v>
      </c>
      <c r="L46" s="2016" t="s">
        <v>2037</v>
      </c>
      <c r="M46" s="2016" t="s">
        <v>2037</v>
      </c>
      <c r="N46" s="2016" t="s">
        <v>2037</v>
      </c>
      <c r="O46" s="2016" t="s">
        <v>2037</v>
      </c>
      <c r="P46" s="1992"/>
      <c r="Q46" s="2060" t="s">
        <v>3095</v>
      </c>
      <c r="R46" s="2060" t="s">
        <v>3095</v>
      </c>
      <c r="S46" s="42"/>
      <c r="T46" s="42" t="s">
        <v>61</v>
      </c>
      <c r="U46" s="42" t="s">
        <v>40</v>
      </c>
      <c r="V46" s="42" t="s">
        <v>40</v>
      </c>
      <c r="W46" s="1992"/>
      <c r="X46" s="1992" t="s">
        <v>86</v>
      </c>
      <c r="Y46" s="1992"/>
      <c r="Z46" s="1992"/>
      <c r="AA46" s="1992" t="s">
        <v>60</v>
      </c>
      <c r="AB46" s="1992" t="s">
        <v>60</v>
      </c>
      <c r="AC46" s="1992" t="s">
        <v>98</v>
      </c>
      <c r="AD46" s="1992"/>
      <c r="AE46" s="1992" t="s">
        <v>60</v>
      </c>
      <c r="AF46" s="1992"/>
      <c r="AG46" s="6"/>
      <c r="AH46" s="6"/>
      <c r="AI46" s="6"/>
    </row>
    <row r="47" spans="1:35" ht="13.2">
      <c r="A47" s="1835">
        <v>7712</v>
      </c>
      <c r="B47" s="1992" t="str">
        <f>'4月'!AG40</f>
        <v>搬</v>
      </c>
      <c r="C47" s="1992" t="str">
        <f>'4月'!AH40</f>
        <v>搬</v>
      </c>
      <c r="D47" s="1992" t="str">
        <f>'4月'!AI40</f>
        <v>搬</v>
      </c>
      <c r="E47" s="1992" t="str">
        <f>'4月'!AJ40</f>
        <v>搬</v>
      </c>
      <c r="F47" s="1992" t="str">
        <f>'4月'!AK40</f>
        <v>搬</v>
      </c>
      <c r="G47" s="1992" t="str">
        <f>'4月'!AL40</f>
        <v>搬</v>
      </c>
      <c r="H47" s="1992" t="str">
        <f>'4月'!AM40</f>
        <v>搬</v>
      </c>
      <c r="I47" s="1992" t="str">
        <f>'4月'!AN40</f>
        <v>搬</v>
      </c>
      <c r="J47" s="1992" t="s">
        <v>1910</v>
      </c>
      <c r="K47" s="1992" t="s">
        <v>1910</v>
      </c>
      <c r="L47" s="1992" t="s">
        <v>1910</v>
      </c>
      <c r="M47" s="1992" t="s">
        <v>1910</v>
      </c>
      <c r="N47" s="1992" t="s">
        <v>1910</v>
      </c>
      <c r="O47" s="1992" t="s">
        <v>1910</v>
      </c>
      <c r="P47" s="1992" t="s">
        <v>1910</v>
      </c>
      <c r="Q47" s="1992" t="s">
        <v>1910</v>
      </c>
      <c r="R47" s="1992" t="s">
        <v>1910</v>
      </c>
      <c r="S47" s="1992" t="s">
        <v>1910</v>
      </c>
      <c r="T47" s="1992" t="s">
        <v>1910</v>
      </c>
      <c r="U47" s="1992" t="s">
        <v>1910</v>
      </c>
      <c r="V47" s="1992" t="s">
        <v>1910</v>
      </c>
      <c r="W47" s="1992" t="s">
        <v>1910</v>
      </c>
      <c r="X47" s="1992" t="s">
        <v>1910</v>
      </c>
      <c r="Y47" s="1992" t="s">
        <v>1910</v>
      </c>
      <c r="Z47" s="1992"/>
      <c r="AA47" s="1992" t="s">
        <v>3093</v>
      </c>
      <c r="AB47" s="1992"/>
      <c r="AC47" s="1992"/>
      <c r="AD47" s="1992" t="s">
        <v>86</v>
      </c>
      <c r="AE47" s="1992"/>
      <c r="AF47" s="1992"/>
      <c r="AG47" s="6"/>
      <c r="AH47" s="6"/>
      <c r="AI47" s="6"/>
    </row>
    <row r="48" spans="1:35" ht="13.2">
      <c r="A48" s="1835">
        <v>7713</v>
      </c>
      <c r="B48" s="1992" t="str">
        <f>'4月'!AG41</f>
        <v>搬</v>
      </c>
      <c r="C48" s="1992" t="str">
        <f>'4月'!AH41</f>
        <v>搬</v>
      </c>
      <c r="D48" s="1992" t="str">
        <f>'4月'!AI41</f>
        <v>搬</v>
      </c>
      <c r="E48" s="1992" t="str">
        <f>'4月'!AJ41</f>
        <v>搬</v>
      </c>
      <c r="F48" s="1992" t="str">
        <f>'4月'!AK41</f>
        <v>搬</v>
      </c>
      <c r="G48" s="1992" t="str">
        <f>'4月'!AL41</f>
        <v>搬</v>
      </c>
      <c r="H48" s="1992" t="str">
        <f>'4月'!AM41</f>
        <v>搬</v>
      </c>
      <c r="I48" s="1992" t="str">
        <f>'4月'!AN41</f>
        <v>搬</v>
      </c>
      <c r="J48" s="1992" t="s">
        <v>1910</v>
      </c>
      <c r="K48" s="1992" t="s">
        <v>1910</v>
      </c>
      <c r="L48" s="1992" t="s">
        <v>1910</v>
      </c>
      <c r="M48" s="1992" t="s">
        <v>1910</v>
      </c>
      <c r="N48" s="1992" t="s">
        <v>1910</v>
      </c>
      <c r="O48" s="1992" t="s">
        <v>1910</v>
      </c>
      <c r="P48" s="1992" t="s">
        <v>1910</v>
      </c>
      <c r="Q48" s="1992" t="s">
        <v>1910</v>
      </c>
      <c r="R48" s="1992" t="s">
        <v>1910</v>
      </c>
      <c r="S48" s="1992" t="s">
        <v>1910</v>
      </c>
      <c r="T48" s="1992" t="s">
        <v>1910</v>
      </c>
      <c r="U48" s="1992" t="s">
        <v>1910</v>
      </c>
      <c r="V48" s="1992" t="s">
        <v>1910</v>
      </c>
      <c r="W48" s="1992" t="s">
        <v>1910</v>
      </c>
      <c r="X48" s="1992" t="s">
        <v>1910</v>
      </c>
      <c r="Y48" s="1992" t="s">
        <v>1910</v>
      </c>
      <c r="Z48" s="1992" t="s">
        <v>1910</v>
      </c>
      <c r="AA48" s="1992" t="s">
        <v>1910</v>
      </c>
      <c r="AB48" s="1992" t="s">
        <v>1910</v>
      </c>
      <c r="AC48" s="1992" t="s">
        <v>1910</v>
      </c>
      <c r="AD48" s="1992" t="s">
        <v>1910</v>
      </c>
      <c r="AE48" s="1992" t="s">
        <v>1910</v>
      </c>
      <c r="AF48" s="1992" t="s">
        <v>1910</v>
      </c>
      <c r="AG48" s="6"/>
      <c r="AH48" s="6"/>
      <c r="AI48" s="6"/>
    </row>
    <row r="49" spans="1:35" ht="13.2">
      <c r="A49" s="231">
        <v>7715</v>
      </c>
      <c r="B49" s="1992" t="str">
        <f>'4月'!AG42</f>
        <v>刘石磊</v>
      </c>
      <c r="C49" s="1992" t="str">
        <f>'4月'!AH42</f>
        <v>管清魁</v>
      </c>
      <c r="D49" s="1992" t="str">
        <f>'4月'!AI42</f>
        <v>管清魁</v>
      </c>
      <c r="E49" s="1992" t="str">
        <f>'4月'!AJ42</f>
        <v>管清魁</v>
      </c>
      <c r="F49" s="1992" t="str">
        <f>'4月'!AK42</f>
        <v>管清魁</v>
      </c>
      <c r="G49" s="1992" t="str">
        <f>'4月'!AL42</f>
        <v>管清魁</v>
      </c>
      <c r="H49" s="1992" t="str">
        <f>'4月'!AM42</f>
        <v>管清魁</v>
      </c>
      <c r="I49" s="1992">
        <f>'4月'!AN42</f>
        <v>0</v>
      </c>
      <c r="J49" s="157" t="s">
        <v>85</v>
      </c>
      <c r="K49" s="157" t="s">
        <v>85</v>
      </c>
      <c r="L49" s="157" t="s">
        <v>85</v>
      </c>
      <c r="M49" s="157" t="s">
        <v>85</v>
      </c>
      <c r="N49" s="157" t="s">
        <v>85</v>
      </c>
      <c r="O49" s="157" t="s">
        <v>85</v>
      </c>
      <c r="P49" s="157" t="s">
        <v>8294</v>
      </c>
      <c r="Q49" s="157" t="s">
        <v>85</v>
      </c>
      <c r="R49" s="157" t="s">
        <v>85</v>
      </c>
      <c r="S49" s="157" t="s">
        <v>85</v>
      </c>
      <c r="T49" s="157" t="s">
        <v>85</v>
      </c>
      <c r="U49" s="157" t="s">
        <v>85</v>
      </c>
      <c r="V49" s="157" t="s">
        <v>85</v>
      </c>
      <c r="W49" s="157" t="s">
        <v>85</v>
      </c>
      <c r="X49" s="157" t="s">
        <v>85</v>
      </c>
      <c r="Y49" s="157" t="s">
        <v>85</v>
      </c>
      <c r="Z49" s="157" t="s">
        <v>85</v>
      </c>
      <c r="AA49" s="157" t="s">
        <v>85</v>
      </c>
      <c r="AB49" s="157" t="s">
        <v>85</v>
      </c>
      <c r="AC49" s="157" t="s">
        <v>85</v>
      </c>
      <c r="AD49" s="157"/>
      <c r="AE49" s="157" t="s">
        <v>85</v>
      </c>
      <c r="AF49" s="157" t="s">
        <v>85</v>
      </c>
      <c r="AG49" s="6"/>
      <c r="AH49" s="6"/>
      <c r="AI49" s="6"/>
    </row>
    <row r="50" spans="1:35" ht="13.2">
      <c r="A50" s="231">
        <v>7716</v>
      </c>
      <c r="B50" s="1992" t="str">
        <f>'4月'!AG43</f>
        <v>北野</v>
      </c>
      <c r="C50" s="1992" t="str">
        <f>'4月'!AH43</f>
        <v>北野</v>
      </c>
      <c r="D50" s="1992" t="str">
        <f>'4月'!AI43</f>
        <v>北野</v>
      </c>
      <c r="E50" s="1992" t="str">
        <f>'4月'!AJ43</f>
        <v>北野</v>
      </c>
      <c r="F50" s="1992" t="str">
        <f>'4月'!AK43</f>
        <v>北野</v>
      </c>
      <c r="G50" s="1992" t="str">
        <f>'4月'!AL43</f>
        <v>北野</v>
      </c>
      <c r="H50" s="1992" t="str">
        <f>'4月'!AM43</f>
        <v>北野</v>
      </c>
      <c r="I50" s="1992">
        <f>'4月'!AN43</f>
        <v>0</v>
      </c>
      <c r="J50" s="157" t="s">
        <v>84</v>
      </c>
      <c r="K50" s="157" t="s">
        <v>84</v>
      </c>
      <c r="L50" s="157" t="s">
        <v>84</v>
      </c>
      <c r="M50" s="157" t="s">
        <v>84</v>
      </c>
      <c r="N50" s="157" t="s">
        <v>84</v>
      </c>
      <c r="O50" s="157" t="s">
        <v>84</v>
      </c>
      <c r="P50" s="157" t="s">
        <v>84</v>
      </c>
      <c r="Q50" s="157" t="s">
        <v>84</v>
      </c>
      <c r="R50" s="157" t="s">
        <v>84</v>
      </c>
      <c r="S50" s="157" t="s">
        <v>84</v>
      </c>
      <c r="T50" s="157" t="s">
        <v>84</v>
      </c>
      <c r="U50" s="157" t="s">
        <v>84</v>
      </c>
      <c r="V50" s="157" t="s">
        <v>84</v>
      </c>
      <c r="W50" s="157"/>
      <c r="X50" s="157" t="s">
        <v>84</v>
      </c>
      <c r="Y50" s="157" t="s">
        <v>84</v>
      </c>
      <c r="Z50" s="157" t="s">
        <v>84</v>
      </c>
      <c r="AA50" s="157" t="s">
        <v>84</v>
      </c>
      <c r="AB50" s="157" t="s">
        <v>84</v>
      </c>
      <c r="AC50" s="157" t="s">
        <v>84</v>
      </c>
      <c r="AD50" s="157" t="s">
        <v>84</v>
      </c>
      <c r="AE50" s="157" t="s">
        <v>84</v>
      </c>
      <c r="AF50" s="157" t="s">
        <v>84</v>
      </c>
      <c r="AG50" s="6"/>
      <c r="AH50" s="6"/>
      <c r="AI50" s="6"/>
    </row>
    <row r="51" spans="1:35" ht="13.2">
      <c r="A51" s="231">
        <v>7721</v>
      </c>
      <c r="B51" s="1992">
        <f>'4月'!AG44</f>
        <v>0</v>
      </c>
      <c r="C51" s="1992" t="str">
        <f>'4月'!AH44</f>
        <v>bm</v>
      </c>
      <c r="D51" s="1992">
        <f>'4月'!AI44</f>
        <v>0</v>
      </c>
      <c r="E51" s="1992">
        <f>'4月'!AJ44</f>
        <v>0</v>
      </c>
      <c r="F51" s="1992">
        <f>'4月'!AK44</f>
        <v>0</v>
      </c>
      <c r="G51" s="1992" t="str">
        <f>'4月'!AL44</f>
        <v>刘墨</v>
      </c>
      <c r="H51" s="1992">
        <f>'4月'!AM44</f>
        <v>0</v>
      </c>
      <c r="I51" s="1992">
        <f>'4月'!AN44</f>
        <v>0</v>
      </c>
      <c r="J51" s="157"/>
      <c r="K51" s="157"/>
      <c r="L51" s="157"/>
      <c r="M51" s="157"/>
      <c r="N51" s="157"/>
      <c r="O51" s="157"/>
      <c r="P51" s="157"/>
      <c r="Q51" s="157"/>
      <c r="R51" s="157"/>
      <c r="S51" s="157"/>
      <c r="T51" s="157" t="s">
        <v>2910</v>
      </c>
      <c r="U51" s="157" t="s">
        <v>105</v>
      </c>
      <c r="V51" s="157"/>
      <c r="W51" s="157"/>
      <c r="X51" s="157" t="s">
        <v>2910</v>
      </c>
      <c r="Y51" s="157" t="s">
        <v>2910</v>
      </c>
      <c r="Z51" s="157" t="s">
        <v>2910</v>
      </c>
      <c r="AA51" s="157" t="s">
        <v>2910</v>
      </c>
      <c r="AB51" s="157" t="s">
        <v>2910</v>
      </c>
      <c r="AC51" s="157"/>
      <c r="AD51" s="157"/>
      <c r="AE51" s="157"/>
      <c r="AF51" s="1997"/>
      <c r="AG51" s="6"/>
      <c r="AH51" s="6"/>
      <c r="AI51" s="6"/>
    </row>
    <row r="52" spans="1:35" ht="13.2">
      <c r="A52" s="231">
        <v>7722</v>
      </c>
      <c r="B52" s="1992">
        <f>'4月'!AG45</f>
        <v>0</v>
      </c>
      <c r="C52" s="1992" t="str">
        <f>'4月'!AH45</f>
        <v>bm</v>
      </c>
      <c r="D52" s="1992" t="s">
        <v>2910</v>
      </c>
      <c r="E52" s="1992" t="s">
        <v>2910</v>
      </c>
      <c r="F52" s="1992" t="s">
        <v>2910</v>
      </c>
      <c r="G52" s="1992" t="str">
        <f>'4月'!AL45</f>
        <v>bm</v>
      </c>
      <c r="H52" s="1992">
        <f>'4月'!AM45</f>
        <v>0</v>
      </c>
      <c r="I52" s="1992">
        <f>'4月'!AN45</f>
        <v>0</v>
      </c>
      <c r="J52" s="2061" t="s">
        <v>2910</v>
      </c>
      <c r="K52" s="2061" t="s">
        <v>2910</v>
      </c>
      <c r="L52" s="2061" t="s">
        <v>2910</v>
      </c>
      <c r="M52" s="157" t="s">
        <v>2910</v>
      </c>
      <c r="N52" s="157" t="s">
        <v>2910</v>
      </c>
      <c r="O52" s="157"/>
      <c r="P52" s="157"/>
      <c r="Q52" s="157" t="s">
        <v>2910</v>
      </c>
      <c r="R52" s="157" t="s">
        <v>2910</v>
      </c>
      <c r="S52" s="157" t="s">
        <v>2910</v>
      </c>
      <c r="T52" s="157" t="s">
        <v>3071</v>
      </c>
      <c r="U52" s="157" t="s">
        <v>2910</v>
      </c>
      <c r="V52" s="157" t="s">
        <v>1906</v>
      </c>
      <c r="W52" s="157" t="s">
        <v>3071</v>
      </c>
      <c r="X52" s="157" t="s">
        <v>3071</v>
      </c>
      <c r="Y52" s="157"/>
      <c r="Z52" s="157" t="s">
        <v>3071</v>
      </c>
      <c r="AA52" s="157"/>
      <c r="AB52" s="157" t="s">
        <v>3071</v>
      </c>
      <c r="AC52" s="157" t="s">
        <v>60</v>
      </c>
      <c r="AD52" s="157" t="s">
        <v>60</v>
      </c>
      <c r="AE52" s="157" t="s">
        <v>2910</v>
      </c>
      <c r="AF52" s="1997" t="s">
        <v>2910</v>
      </c>
      <c r="AG52" s="6"/>
      <c r="AH52" s="6"/>
      <c r="AI52" s="6"/>
    </row>
    <row r="53" spans="1:35" ht="13.2">
      <c r="A53" s="231">
        <v>7723</v>
      </c>
      <c r="B53" s="1992">
        <f>'4月'!AG46</f>
        <v>0</v>
      </c>
      <c r="C53" s="1992">
        <f>'4月'!AH46</f>
        <v>0</v>
      </c>
      <c r="D53" s="1992" t="s">
        <v>2910</v>
      </c>
      <c r="E53" s="12" t="s">
        <v>2910</v>
      </c>
      <c r="F53" s="12" t="s">
        <v>2910</v>
      </c>
      <c r="G53" s="1992" t="str">
        <f>'4月'!AL46</f>
        <v>bm</v>
      </c>
      <c r="H53" s="1992">
        <f>'4月'!AM46</f>
        <v>0</v>
      </c>
      <c r="I53" s="1992">
        <f>'4月'!AN46</f>
        <v>0</v>
      </c>
      <c r="J53" s="157" t="s">
        <v>2910</v>
      </c>
      <c r="K53" s="157" t="s">
        <v>2910</v>
      </c>
      <c r="L53" s="157" t="s">
        <v>2910</v>
      </c>
      <c r="M53" s="157" t="s">
        <v>2910</v>
      </c>
      <c r="N53" s="157" t="s">
        <v>2910</v>
      </c>
      <c r="O53" s="157"/>
      <c r="P53" s="157"/>
      <c r="Q53" s="157" t="s">
        <v>2910</v>
      </c>
      <c r="R53" s="157" t="s">
        <v>2910</v>
      </c>
      <c r="S53" s="157" t="s">
        <v>2910</v>
      </c>
      <c r="T53" s="157" t="s">
        <v>2910</v>
      </c>
      <c r="U53" s="157" t="s">
        <v>2910</v>
      </c>
      <c r="V53" s="157"/>
      <c r="W53" s="157"/>
      <c r="X53" s="157" t="s">
        <v>2910</v>
      </c>
      <c r="Y53" s="157" t="s">
        <v>2910</v>
      </c>
      <c r="Z53" s="157" t="s">
        <v>2910</v>
      </c>
      <c r="AA53" s="157" t="s">
        <v>2910</v>
      </c>
      <c r="AB53" s="157" t="s">
        <v>2910</v>
      </c>
      <c r="AC53" s="157" t="s">
        <v>86</v>
      </c>
      <c r="AD53" s="157" t="s">
        <v>2136</v>
      </c>
      <c r="AE53" s="157" t="s">
        <v>2910</v>
      </c>
      <c r="AF53" s="1997" t="s">
        <v>2910</v>
      </c>
      <c r="AG53" s="6"/>
      <c r="AH53" s="6"/>
      <c r="AI53" s="6"/>
    </row>
    <row r="54" spans="1:35" ht="13.2">
      <c r="A54" s="231">
        <v>7731</v>
      </c>
      <c r="B54" s="1992">
        <f>'4月'!AG47</f>
        <v>0</v>
      </c>
      <c r="C54" s="1992" t="str">
        <f>'4月'!AH47</f>
        <v>bm</v>
      </c>
      <c r="D54" s="1992" t="s">
        <v>2910</v>
      </c>
      <c r="E54" s="1992" t="s">
        <v>2910</v>
      </c>
      <c r="F54" s="1992" t="s">
        <v>2910</v>
      </c>
      <c r="G54" s="1992" t="str">
        <f>'4月'!AL47</f>
        <v>bm</v>
      </c>
      <c r="H54" s="1992">
        <f>'4月'!AM47</f>
        <v>0</v>
      </c>
      <c r="I54" s="1992">
        <f>'4月'!AN47</f>
        <v>0</v>
      </c>
      <c r="J54" s="157" t="s">
        <v>2910</v>
      </c>
      <c r="K54" s="157" t="s">
        <v>2910</v>
      </c>
      <c r="L54" s="157" t="s">
        <v>2910</v>
      </c>
      <c r="M54" s="157" t="s">
        <v>2910</v>
      </c>
      <c r="N54" s="157" t="s">
        <v>2910</v>
      </c>
      <c r="O54" s="157"/>
      <c r="P54" s="157"/>
      <c r="Q54" s="157" t="s">
        <v>2910</v>
      </c>
      <c r="R54" s="157" t="s">
        <v>2910</v>
      </c>
      <c r="S54" s="157" t="s">
        <v>2910</v>
      </c>
      <c r="T54" s="157" t="s">
        <v>2910</v>
      </c>
      <c r="U54" s="157" t="s">
        <v>2910</v>
      </c>
      <c r="V54" s="157" t="s">
        <v>1910</v>
      </c>
      <c r="W54" s="157" t="s">
        <v>1910</v>
      </c>
      <c r="X54" s="157" t="s">
        <v>2910</v>
      </c>
      <c r="Y54" s="157" t="s">
        <v>2910</v>
      </c>
      <c r="Z54" s="157" t="s">
        <v>2910</v>
      </c>
      <c r="AA54" s="157" t="s">
        <v>2910</v>
      </c>
      <c r="AB54" s="157" t="s">
        <v>2910</v>
      </c>
      <c r="AC54" s="157"/>
      <c r="AD54" s="157"/>
      <c r="AE54" s="157" t="s">
        <v>2910</v>
      </c>
      <c r="AF54" s="1997" t="s">
        <v>2910</v>
      </c>
      <c r="AG54" s="6"/>
      <c r="AH54" s="6"/>
      <c r="AI54" s="6"/>
    </row>
    <row r="55" spans="1:35" ht="13.2">
      <c r="A55" s="1723">
        <v>7732</v>
      </c>
      <c r="B55" s="1998" t="str">
        <f>'4月'!AG48</f>
        <v>搬</v>
      </c>
      <c r="C55" s="1998" t="str">
        <f>'4月'!AH48</f>
        <v>搬</v>
      </c>
      <c r="D55" s="1998" t="str">
        <f>'4月'!AI48</f>
        <v>搬</v>
      </c>
      <c r="E55" s="1998" t="str">
        <f>'4月'!AJ48</f>
        <v>搬</v>
      </c>
      <c r="F55" s="1998" t="str">
        <f>'4月'!AK48</f>
        <v>搬</v>
      </c>
      <c r="G55" s="1998" t="str">
        <f>'4月'!AL48</f>
        <v>搬</v>
      </c>
      <c r="H55" s="1998" t="str">
        <f>'4月'!AM48</f>
        <v>搬</v>
      </c>
      <c r="I55" s="1998" t="str">
        <f>'4月'!AN48</f>
        <v>搬</v>
      </c>
      <c r="J55" s="1998" t="s">
        <v>1910</v>
      </c>
      <c r="K55" s="1998" t="s">
        <v>1910</v>
      </c>
      <c r="L55" s="1998" t="s">
        <v>1910</v>
      </c>
      <c r="M55" s="1998" t="s">
        <v>1910</v>
      </c>
      <c r="N55" s="1998" t="s">
        <v>1910</v>
      </c>
      <c r="O55" s="1998" t="s">
        <v>1910</v>
      </c>
      <c r="P55" s="1998" t="s">
        <v>1910</v>
      </c>
      <c r="Q55" s="1998" t="s">
        <v>1910</v>
      </c>
      <c r="R55" s="1998" t="s">
        <v>1910</v>
      </c>
      <c r="S55" s="1998" t="s">
        <v>1910</v>
      </c>
      <c r="T55" s="1998" t="s">
        <v>1910</v>
      </c>
      <c r="U55" s="1998" t="s">
        <v>1910</v>
      </c>
      <c r="V55" s="1998" t="s">
        <v>1910</v>
      </c>
      <c r="W55" s="1998" t="s">
        <v>1910</v>
      </c>
      <c r="X55" s="1998" t="s">
        <v>1910</v>
      </c>
      <c r="Y55" s="1998" t="s">
        <v>1910</v>
      </c>
      <c r="Z55" s="1998" t="s">
        <v>1910</v>
      </c>
      <c r="AA55" s="1998" t="s">
        <v>1910</v>
      </c>
      <c r="AB55" s="1998" t="s">
        <v>1910</v>
      </c>
      <c r="AC55" s="1998" t="s">
        <v>1910</v>
      </c>
      <c r="AD55" s="1998" t="s">
        <v>1910</v>
      </c>
      <c r="AE55" s="1998" t="s">
        <v>1910</v>
      </c>
      <c r="AF55" s="1998" t="s">
        <v>1910</v>
      </c>
      <c r="AG55" s="6"/>
      <c r="AH55" s="6"/>
      <c r="AI55" s="6"/>
    </row>
    <row r="56" spans="1:35" ht="13.2">
      <c r="A56" s="1724">
        <v>7751</v>
      </c>
      <c r="B56" s="6" t="s">
        <v>1910</v>
      </c>
      <c r="C56" s="6" t="s">
        <v>1910</v>
      </c>
      <c r="D56" s="6" t="s">
        <v>1910</v>
      </c>
      <c r="E56" s="6" t="s">
        <v>1910</v>
      </c>
      <c r="F56" s="6" t="s">
        <v>1910</v>
      </c>
      <c r="G56" s="6" t="s">
        <v>1910</v>
      </c>
      <c r="H56" s="6" t="s">
        <v>1910</v>
      </c>
      <c r="I56" s="6" t="s">
        <v>1910</v>
      </c>
      <c r="J56" s="6" t="s">
        <v>1910</v>
      </c>
      <c r="K56" s="6" t="s">
        <v>1910</v>
      </c>
      <c r="L56" s="6" t="s">
        <v>1910</v>
      </c>
      <c r="M56" s="6" t="s">
        <v>1910</v>
      </c>
      <c r="N56" s="6" t="s">
        <v>1910</v>
      </c>
      <c r="O56" s="6" t="s">
        <v>1910</v>
      </c>
      <c r="P56" s="6" t="s">
        <v>1910</v>
      </c>
      <c r="Q56" s="6" t="s">
        <v>1910</v>
      </c>
      <c r="R56" s="6" t="s">
        <v>1910</v>
      </c>
      <c r="S56" s="6" t="s">
        <v>1910</v>
      </c>
      <c r="T56" s="6" t="s">
        <v>1910</v>
      </c>
      <c r="U56" s="663" t="s">
        <v>3095</v>
      </c>
      <c r="V56" s="663" t="s">
        <v>3095</v>
      </c>
      <c r="W56" s="663" t="s">
        <v>3095</v>
      </c>
      <c r="X56" s="663" t="s">
        <v>3095</v>
      </c>
      <c r="Y56" s="663" t="s">
        <v>3095</v>
      </c>
      <c r="Z56" s="663" t="s">
        <v>3095</v>
      </c>
      <c r="AA56" s="663" t="s">
        <v>3095</v>
      </c>
      <c r="AB56" s="6" t="s">
        <v>1910</v>
      </c>
      <c r="AC56" s="6" t="s">
        <v>1910</v>
      </c>
      <c r="AD56" s="6" t="s">
        <v>1910</v>
      </c>
      <c r="AE56" s="6" t="s">
        <v>1910</v>
      </c>
      <c r="AF56" s="6" t="s">
        <v>1910</v>
      </c>
      <c r="AG56" s="6"/>
      <c r="AH56" s="6"/>
      <c r="AI56" s="6"/>
    </row>
    <row r="57" spans="1:35" ht="13.2">
      <c r="A57" s="1724">
        <v>7752</v>
      </c>
      <c r="B57" s="6" t="s">
        <v>1910</v>
      </c>
      <c r="C57" s="6" t="s">
        <v>1910</v>
      </c>
      <c r="D57" s="6" t="s">
        <v>1910</v>
      </c>
      <c r="E57" s="6" t="s">
        <v>1910</v>
      </c>
      <c r="F57" s="6" t="s">
        <v>1910</v>
      </c>
      <c r="G57" s="6" t="s">
        <v>1910</v>
      </c>
      <c r="H57" s="6" t="s">
        <v>1910</v>
      </c>
      <c r="I57" s="6" t="s">
        <v>1910</v>
      </c>
      <c r="J57" s="6" t="s">
        <v>1910</v>
      </c>
      <c r="K57" s="6" t="s">
        <v>1910</v>
      </c>
      <c r="L57" s="6" t="s">
        <v>1910</v>
      </c>
      <c r="M57" s="6" t="s">
        <v>1910</v>
      </c>
      <c r="N57" s="6" t="s">
        <v>1910</v>
      </c>
      <c r="O57" s="6" t="s">
        <v>1910</v>
      </c>
      <c r="P57" s="6" t="s">
        <v>1910</v>
      </c>
      <c r="Q57" s="6" t="s">
        <v>1910</v>
      </c>
      <c r="R57" s="6" t="s">
        <v>1910</v>
      </c>
      <c r="S57" s="6" t="s">
        <v>1910</v>
      </c>
      <c r="T57" s="6" t="s">
        <v>1910</v>
      </c>
      <c r="U57" s="6" t="s">
        <v>1910</v>
      </c>
      <c r="V57" s="6" t="s">
        <v>1906</v>
      </c>
      <c r="W57" s="663" t="s">
        <v>8295</v>
      </c>
      <c r="X57" s="6" t="s">
        <v>1910</v>
      </c>
      <c r="Y57" s="6" t="s">
        <v>1910</v>
      </c>
      <c r="Z57" s="6" t="s">
        <v>1910</v>
      </c>
      <c r="AA57" s="6" t="s">
        <v>1910</v>
      </c>
      <c r="AB57" s="6" t="s">
        <v>1910</v>
      </c>
      <c r="AC57" s="6" t="s">
        <v>1910</v>
      </c>
      <c r="AD57" s="6" t="s">
        <v>1910</v>
      </c>
      <c r="AE57" s="6" t="s">
        <v>1910</v>
      </c>
      <c r="AF57" s="6" t="s">
        <v>1910</v>
      </c>
      <c r="AG57" s="6"/>
      <c r="AH57" s="6"/>
      <c r="AI57" s="6"/>
    </row>
    <row r="58" spans="1:35" ht="13.2">
      <c r="A58" s="1724">
        <v>7753</v>
      </c>
      <c r="B58" s="6" t="s">
        <v>1910</v>
      </c>
      <c r="C58" s="489" t="s">
        <v>2037</v>
      </c>
      <c r="D58" s="489" t="s">
        <v>2037</v>
      </c>
      <c r="E58" s="489" t="s">
        <v>2037</v>
      </c>
      <c r="F58" s="489" t="s">
        <v>2037</v>
      </c>
      <c r="G58" s="489" t="s">
        <v>2037</v>
      </c>
      <c r="H58" s="489" t="s">
        <v>2037</v>
      </c>
      <c r="I58" s="6" t="s">
        <v>1910</v>
      </c>
      <c r="J58" s="6" t="s">
        <v>1910</v>
      </c>
      <c r="K58" s="6" t="s">
        <v>1910</v>
      </c>
      <c r="L58" s="6" t="s">
        <v>1910</v>
      </c>
      <c r="M58" s="6" t="s">
        <v>1910</v>
      </c>
      <c r="N58" s="6" t="s">
        <v>1910</v>
      </c>
      <c r="O58" s="6" t="s">
        <v>1910</v>
      </c>
      <c r="P58" s="6" t="s">
        <v>1910</v>
      </c>
      <c r="Q58" s="6" t="s">
        <v>1910</v>
      </c>
      <c r="R58" s="6" t="s">
        <v>1910</v>
      </c>
      <c r="S58" s="6" t="s">
        <v>1910</v>
      </c>
      <c r="T58" s="6" t="s">
        <v>1910</v>
      </c>
      <c r="U58" s="663" t="s">
        <v>3093</v>
      </c>
      <c r="V58" s="663" t="s">
        <v>3093</v>
      </c>
      <c r="W58" s="663" t="s">
        <v>3093</v>
      </c>
      <c r="X58" s="663" t="s">
        <v>3093</v>
      </c>
      <c r="Y58" s="663" t="s">
        <v>3093</v>
      </c>
      <c r="Z58" s="16" t="s">
        <v>1910</v>
      </c>
      <c r="AA58" s="6" t="s">
        <v>1910</v>
      </c>
      <c r="AB58" s="6" t="s">
        <v>1910</v>
      </c>
      <c r="AC58" s="6" t="s">
        <v>1910</v>
      </c>
      <c r="AD58" s="6" t="s">
        <v>1910</v>
      </c>
      <c r="AE58" s="6" t="s">
        <v>1910</v>
      </c>
      <c r="AF58" s="6" t="s">
        <v>1910</v>
      </c>
      <c r="AG58" s="6"/>
      <c r="AH58" s="6"/>
      <c r="AI58" s="6"/>
    </row>
    <row r="59" spans="1:35" ht="12.75" customHeight="1">
      <c r="A59" s="26" t="s">
        <v>113</v>
      </c>
      <c r="B59" s="27">
        <f>'4月'!AG49</f>
        <v>0</v>
      </c>
      <c r="C59" s="27">
        <f>'4月'!AH49</f>
        <v>0</v>
      </c>
      <c r="D59" s="27">
        <f>'4月'!AI49</f>
        <v>0</v>
      </c>
      <c r="E59" s="27">
        <f>'4月'!AJ49</f>
        <v>0</v>
      </c>
      <c r="F59" s="27">
        <f>'4月'!AK49</f>
        <v>0</v>
      </c>
      <c r="G59" s="27">
        <f>'4月'!AL49</f>
        <v>0</v>
      </c>
      <c r="H59" s="27">
        <f>'4月'!AM49</f>
        <v>0</v>
      </c>
      <c r="I59" s="27">
        <f>'4月'!AN49</f>
        <v>0</v>
      </c>
      <c r="J59" s="27"/>
      <c r="K59" s="27"/>
      <c r="L59" s="27"/>
      <c r="M59" s="27"/>
      <c r="N59" s="27"/>
      <c r="O59" s="27"/>
      <c r="P59" s="27"/>
      <c r="Q59" s="27"/>
      <c r="R59" s="27"/>
      <c r="S59" s="27"/>
      <c r="T59" s="27"/>
      <c r="U59" s="27"/>
      <c r="V59" s="27"/>
      <c r="W59" s="27"/>
      <c r="X59" s="27"/>
      <c r="Y59" s="27"/>
      <c r="Z59" s="27"/>
      <c r="AA59" s="27"/>
      <c r="AB59" s="27"/>
      <c r="AC59" s="27"/>
      <c r="AD59" s="27"/>
      <c r="AE59" s="27"/>
      <c r="AF59" s="27"/>
      <c r="AG59" s="16"/>
      <c r="AH59" s="16" t="s">
        <v>8296</v>
      </c>
      <c r="AI59" s="16" t="s">
        <v>8297</v>
      </c>
    </row>
    <row r="60" spans="1:35" ht="13.2">
      <c r="A60" s="83" t="s">
        <v>114</v>
      </c>
      <c r="B60" s="84">
        <f>'4月'!AG50</f>
        <v>32242</v>
      </c>
      <c r="C60" s="84">
        <f>SUM('4月'!AH50)</f>
        <v>20496</v>
      </c>
      <c r="D60" s="84">
        <f>SUM('4月'!AI50)</f>
        <v>29340</v>
      </c>
      <c r="E60" s="84">
        <f>SUM('4月'!AJ50)</f>
        <v>55545</v>
      </c>
      <c r="F60" s="84">
        <f>SUM('4月'!AK50)</f>
        <v>36497</v>
      </c>
      <c r="G60" s="84">
        <f>SUM('4月'!AL50)</f>
        <v>45486</v>
      </c>
      <c r="H60" s="84">
        <f>SUM('4月'!AM50)</f>
        <v>73177</v>
      </c>
      <c r="I60" s="84">
        <f>SUM('4月'!AN50)</f>
        <v>42031</v>
      </c>
      <c r="J60" s="84">
        <v>89689</v>
      </c>
      <c r="K60" s="84">
        <v>92394</v>
      </c>
      <c r="L60" s="84">
        <v>96103</v>
      </c>
      <c r="M60" s="84">
        <v>120882</v>
      </c>
      <c r="N60" s="84">
        <v>82924</v>
      </c>
      <c r="O60" s="84">
        <v>65616</v>
      </c>
      <c r="P60" s="84">
        <v>19430</v>
      </c>
      <c r="Q60" s="84">
        <v>91257</v>
      </c>
      <c r="R60" s="84">
        <v>75287</v>
      </c>
      <c r="S60" s="84">
        <v>56481</v>
      </c>
      <c r="T60" s="84">
        <v>56260</v>
      </c>
      <c r="U60" s="84">
        <v>89486</v>
      </c>
      <c r="V60" s="84">
        <v>72171</v>
      </c>
      <c r="W60" s="84">
        <v>60078</v>
      </c>
      <c r="X60" s="84">
        <v>78904</v>
      </c>
      <c r="Y60" s="84">
        <v>100393</v>
      </c>
      <c r="Z60" s="84">
        <v>73272</v>
      </c>
      <c r="AA60" s="84">
        <v>78409</v>
      </c>
      <c r="AB60" s="84">
        <v>63939</v>
      </c>
      <c r="AC60" s="84">
        <v>95199</v>
      </c>
      <c r="AD60" s="84">
        <v>55837</v>
      </c>
      <c r="AE60" s="84">
        <v>88517</v>
      </c>
      <c r="AF60" s="538">
        <v>96324</v>
      </c>
      <c r="AG60" s="88">
        <f t="shared" ref="AG60:AG65" si="0">SUM(B60:AF60)</f>
        <v>2133666</v>
      </c>
      <c r="AH60" s="6">
        <v>2126832</v>
      </c>
      <c r="AI60" s="88">
        <f t="shared" ref="AI60:AI61" si="1">AH60-AG60</f>
        <v>-6834</v>
      </c>
    </row>
    <row r="61" spans="1:35" ht="13.2">
      <c r="A61" s="87" t="s">
        <v>115</v>
      </c>
      <c r="B61" s="88">
        <f>'4月'!AG51</f>
        <v>16800</v>
      </c>
      <c r="C61" s="88">
        <f>'4月'!AH51</f>
        <v>105600</v>
      </c>
      <c r="D61" s="88">
        <f>'4月'!AI51</f>
        <v>108000</v>
      </c>
      <c r="E61" s="88">
        <f>'4月'!AJ51</f>
        <v>108000</v>
      </c>
      <c r="F61" s="88">
        <f>'4月'!AK51</f>
        <v>16800</v>
      </c>
      <c r="G61" s="88">
        <f>'4月'!AL51</f>
        <v>105600</v>
      </c>
      <c r="H61" s="88">
        <f>'4月'!AM51</f>
        <v>108000</v>
      </c>
      <c r="I61" s="88">
        <f>'4月'!AN51</f>
        <v>16800</v>
      </c>
      <c r="J61" s="88">
        <v>19200</v>
      </c>
      <c r="K61" s="88">
        <v>19200</v>
      </c>
      <c r="L61" s="88">
        <v>19200</v>
      </c>
      <c r="M61" s="88">
        <v>98400</v>
      </c>
      <c r="N61" s="88">
        <v>134400</v>
      </c>
      <c r="O61" s="88">
        <v>134400</v>
      </c>
      <c r="P61" s="88">
        <v>67200</v>
      </c>
      <c r="Q61" s="88">
        <v>98400</v>
      </c>
      <c r="R61" s="88">
        <v>98400</v>
      </c>
      <c r="S61" s="88">
        <v>98400</v>
      </c>
      <c r="T61" s="88">
        <v>98400</v>
      </c>
      <c r="U61" s="88">
        <v>134400</v>
      </c>
      <c r="V61" s="88">
        <v>134400</v>
      </c>
      <c r="W61" s="88">
        <v>67200</v>
      </c>
      <c r="X61" s="88">
        <v>98400</v>
      </c>
      <c r="Y61" s="88">
        <v>98400</v>
      </c>
      <c r="Z61" s="88">
        <v>98400</v>
      </c>
      <c r="AA61" s="88">
        <v>98400</v>
      </c>
      <c r="AB61" s="88">
        <v>134400</v>
      </c>
      <c r="AC61" s="88">
        <v>134400</v>
      </c>
      <c r="AD61" s="88">
        <v>67200</v>
      </c>
      <c r="AE61" s="88">
        <v>98400</v>
      </c>
      <c r="AF61" s="539">
        <v>98400</v>
      </c>
      <c r="AG61" s="88">
        <f t="shared" si="0"/>
        <v>2733600</v>
      </c>
      <c r="AH61" s="6">
        <v>2912273</v>
      </c>
      <c r="AI61" s="88">
        <f t="shared" si="1"/>
        <v>178673</v>
      </c>
    </row>
    <row r="62" spans="1:35" ht="13.2">
      <c r="A62" s="87" t="s">
        <v>116</v>
      </c>
      <c r="B62" s="88">
        <f>'4月'!AG52</f>
        <v>30000</v>
      </c>
      <c r="C62" s="88">
        <f>'4月'!AH52</f>
        <v>81000</v>
      </c>
      <c r="D62" s="88">
        <f>'4月'!AI52</f>
        <v>30000</v>
      </c>
      <c r="E62" s="88">
        <f>'4月'!AJ52</f>
        <v>30000</v>
      </c>
      <c r="F62" s="88">
        <f>'4月'!AK52</f>
        <v>30000</v>
      </c>
      <c r="G62" s="88">
        <f>'4月'!AL52</f>
        <v>81000</v>
      </c>
      <c r="H62" s="88">
        <f>'4月'!AM52</f>
        <v>30000</v>
      </c>
      <c r="I62" s="88">
        <f>'4月'!AN52</f>
        <v>30000</v>
      </c>
      <c r="J62" s="88">
        <v>86000</v>
      </c>
      <c r="K62" s="88">
        <v>86000</v>
      </c>
      <c r="L62" s="88">
        <v>86000</v>
      </c>
      <c r="M62" s="88">
        <v>86000</v>
      </c>
      <c r="N62" s="88">
        <v>86000</v>
      </c>
      <c r="O62" s="88">
        <v>30000</v>
      </c>
      <c r="P62" s="88">
        <v>30000</v>
      </c>
      <c r="Q62" s="88">
        <v>86000</v>
      </c>
      <c r="R62" s="88">
        <v>86000</v>
      </c>
      <c r="S62" s="88">
        <v>86000</v>
      </c>
      <c r="T62" s="88">
        <v>86000</v>
      </c>
      <c r="U62" s="88">
        <v>86000</v>
      </c>
      <c r="V62" s="88">
        <v>30000</v>
      </c>
      <c r="W62" s="88">
        <v>30000</v>
      </c>
      <c r="X62" s="88">
        <v>86000</v>
      </c>
      <c r="Y62" s="88">
        <v>86000</v>
      </c>
      <c r="Z62" s="88">
        <v>86000</v>
      </c>
      <c r="AA62" s="88">
        <v>86000</v>
      </c>
      <c r="AB62" s="88">
        <v>86000</v>
      </c>
      <c r="AC62" s="88">
        <v>30000</v>
      </c>
      <c r="AD62" s="88">
        <v>30000</v>
      </c>
      <c r="AE62" s="88">
        <v>86000</v>
      </c>
      <c r="AF62" s="539">
        <v>56000</v>
      </c>
      <c r="AG62" s="88">
        <f t="shared" si="0"/>
        <v>1954000</v>
      </c>
      <c r="AH62" s="6"/>
      <c r="AI62" s="6"/>
    </row>
    <row r="63" spans="1:35" ht="13.2">
      <c r="A63" s="2" t="s">
        <v>117</v>
      </c>
      <c r="B63" s="88">
        <v>27900</v>
      </c>
      <c r="C63" s="88">
        <f>SUM('4月'!AH53)</f>
        <v>201900</v>
      </c>
      <c r="D63" s="88">
        <v>74000</v>
      </c>
      <c r="E63" s="88">
        <v>20000</v>
      </c>
      <c r="F63" s="88">
        <f>SUM('4月'!AK53)</f>
        <v>52900</v>
      </c>
      <c r="G63" s="88">
        <v>64600</v>
      </c>
      <c r="H63" s="88">
        <f>SUM('4月'!AM53)</f>
        <v>50000</v>
      </c>
      <c r="I63" s="88">
        <v>102500</v>
      </c>
      <c r="J63" s="89">
        <v>0</v>
      </c>
      <c r="K63" s="89">
        <v>25000</v>
      </c>
      <c r="L63" s="89">
        <v>40000</v>
      </c>
      <c r="M63" s="89">
        <v>104000</v>
      </c>
      <c r="N63" s="89">
        <v>31000</v>
      </c>
      <c r="O63" s="89">
        <v>10000</v>
      </c>
      <c r="P63" s="89">
        <v>70000</v>
      </c>
      <c r="Q63" s="89">
        <v>120000</v>
      </c>
      <c r="R63" s="89">
        <v>159000</v>
      </c>
      <c r="S63" s="89">
        <v>40000</v>
      </c>
      <c r="T63" s="89">
        <v>141900</v>
      </c>
      <c r="U63" s="89">
        <v>1035200</v>
      </c>
      <c r="V63" s="89">
        <v>140500</v>
      </c>
      <c r="W63" s="89">
        <v>124000</v>
      </c>
      <c r="X63" s="89">
        <v>16150</v>
      </c>
      <c r="Y63" s="89">
        <v>175000</v>
      </c>
      <c r="Z63" s="89">
        <v>25000</v>
      </c>
      <c r="AA63" s="89">
        <v>118740</v>
      </c>
      <c r="AB63" s="89">
        <v>159800</v>
      </c>
      <c r="AC63" s="89">
        <v>61000</v>
      </c>
      <c r="AD63" s="89">
        <v>145000</v>
      </c>
      <c r="AE63" s="89">
        <v>25000</v>
      </c>
      <c r="AF63" s="540">
        <v>25000</v>
      </c>
      <c r="AG63" s="88">
        <f t="shared" si="0"/>
        <v>3385090</v>
      </c>
      <c r="AH63" s="6"/>
      <c r="AI63" s="6"/>
    </row>
    <row r="64" spans="1:35" ht="13.2">
      <c r="A64" s="90" t="s">
        <v>2</v>
      </c>
      <c r="B64" s="84">
        <f t="shared" ref="B64:AF64" si="2">SUM(B60:B63)</f>
        <v>106942</v>
      </c>
      <c r="C64" s="84">
        <f t="shared" si="2"/>
        <v>408996</v>
      </c>
      <c r="D64" s="84">
        <f t="shared" si="2"/>
        <v>241340</v>
      </c>
      <c r="E64" s="84">
        <f t="shared" si="2"/>
        <v>213545</v>
      </c>
      <c r="F64" s="84">
        <f t="shared" si="2"/>
        <v>136197</v>
      </c>
      <c r="G64" s="84">
        <f t="shared" si="2"/>
        <v>296686</v>
      </c>
      <c r="H64" s="84">
        <f t="shared" si="2"/>
        <v>261177</v>
      </c>
      <c r="I64" s="84">
        <f t="shared" si="2"/>
        <v>191331</v>
      </c>
      <c r="J64" s="84">
        <f t="shared" si="2"/>
        <v>194889</v>
      </c>
      <c r="K64" s="88">
        <f t="shared" si="2"/>
        <v>222594</v>
      </c>
      <c r="L64" s="88">
        <f t="shared" si="2"/>
        <v>241303</v>
      </c>
      <c r="M64" s="88">
        <f t="shared" si="2"/>
        <v>409282</v>
      </c>
      <c r="N64" s="88">
        <f t="shared" si="2"/>
        <v>334324</v>
      </c>
      <c r="O64" s="88">
        <f t="shared" si="2"/>
        <v>240016</v>
      </c>
      <c r="P64" s="88">
        <f t="shared" si="2"/>
        <v>186630</v>
      </c>
      <c r="Q64" s="88">
        <f t="shared" si="2"/>
        <v>395657</v>
      </c>
      <c r="R64" s="88">
        <f t="shared" si="2"/>
        <v>418687</v>
      </c>
      <c r="S64" s="88">
        <f t="shared" si="2"/>
        <v>280881</v>
      </c>
      <c r="T64" s="88">
        <f t="shared" si="2"/>
        <v>382560</v>
      </c>
      <c r="U64" s="88">
        <f t="shared" si="2"/>
        <v>1345086</v>
      </c>
      <c r="V64" s="88">
        <f t="shared" si="2"/>
        <v>377071</v>
      </c>
      <c r="W64" s="88">
        <f t="shared" si="2"/>
        <v>281278</v>
      </c>
      <c r="X64" s="88">
        <f t="shared" si="2"/>
        <v>279454</v>
      </c>
      <c r="Y64" s="88">
        <f t="shared" si="2"/>
        <v>459793</v>
      </c>
      <c r="Z64" s="88">
        <f t="shared" si="2"/>
        <v>282672</v>
      </c>
      <c r="AA64" s="88">
        <f t="shared" si="2"/>
        <v>381549</v>
      </c>
      <c r="AB64" s="88">
        <f t="shared" si="2"/>
        <v>444139</v>
      </c>
      <c r="AC64" s="88">
        <f t="shared" si="2"/>
        <v>320599</v>
      </c>
      <c r="AD64" s="88">
        <f t="shared" si="2"/>
        <v>298037</v>
      </c>
      <c r="AE64" s="88">
        <f t="shared" si="2"/>
        <v>297917</v>
      </c>
      <c r="AF64" s="539">
        <f t="shared" si="2"/>
        <v>275724</v>
      </c>
      <c r="AG64" s="88">
        <f t="shared" si="0"/>
        <v>10206356</v>
      </c>
      <c r="AH64" s="6"/>
      <c r="AI64" s="6"/>
    </row>
    <row r="65" spans="1:35" ht="13.2">
      <c r="A65" s="91" t="s">
        <v>118</v>
      </c>
      <c r="B65" s="92">
        <v>3</v>
      </c>
      <c r="C65" s="92">
        <v>16</v>
      </c>
      <c r="D65" s="92">
        <v>8</v>
      </c>
      <c r="E65" s="92">
        <v>7</v>
      </c>
      <c r="F65" s="92">
        <v>5</v>
      </c>
      <c r="G65" s="92">
        <v>15</v>
      </c>
      <c r="H65" s="92">
        <v>5</v>
      </c>
      <c r="I65" s="92">
        <v>5</v>
      </c>
      <c r="J65" s="92">
        <v>7</v>
      </c>
      <c r="K65" s="92">
        <v>9</v>
      </c>
      <c r="L65" s="92">
        <v>9</v>
      </c>
      <c r="M65" s="92">
        <v>10</v>
      </c>
      <c r="N65" s="92">
        <v>13</v>
      </c>
      <c r="O65" s="92">
        <v>5</v>
      </c>
      <c r="P65" s="92">
        <v>4</v>
      </c>
      <c r="Q65" s="92">
        <v>15</v>
      </c>
      <c r="R65" s="92">
        <v>12</v>
      </c>
      <c r="S65" s="92">
        <v>12</v>
      </c>
      <c r="T65" s="92">
        <v>14</v>
      </c>
      <c r="U65" s="92">
        <v>19</v>
      </c>
      <c r="V65" s="92">
        <v>9</v>
      </c>
      <c r="W65" s="92">
        <v>4</v>
      </c>
      <c r="X65" s="92">
        <v>10</v>
      </c>
      <c r="Y65" s="92">
        <v>12</v>
      </c>
      <c r="Z65" s="92">
        <v>12</v>
      </c>
      <c r="AA65" s="92">
        <v>14</v>
      </c>
      <c r="AB65" s="92">
        <v>16</v>
      </c>
      <c r="AC65" s="92">
        <v>9</v>
      </c>
      <c r="AD65" s="92">
        <v>8</v>
      </c>
      <c r="AE65" s="92">
        <v>10</v>
      </c>
      <c r="AF65" s="541">
        <v>10</v>
      </c>
      <c r="AG65" s="6">
        <f t="shared" si="0"/>
        <v>307</v>
      </c>
      <c r="AH65" s="6"/>
      <c r="AI65" s="6"/>
    </row>
    <row r="66" spans="1:35" ht="13.2">
      <c r="A66" s="2"/>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row>
    <row r="67" spans="1:35" ht="13.2">
      <c r="A67" s="2" t="s">
        <v>8298</v>
      </c>
      <c r="B67" s="390">
        <f t="shared" ref="B67:AF67" si="3">COUNTIF(B37:B58,"搬")</f>
        <v>7</v>
      </c>
      <c r="C67" s="390">
        <f t="shared" si="3"/>
        <v>7</v>
      </c>
      <c r="D67" s="390">
        <f t="shared" si="3"/>
        <v>7</v>
      </c>
      <c r="E67" s="390">
        <f t="shared" si="3"/>
        <v>7</v>
      </c>
      <c r="F67" s="390">
        <f t="shared" si="3"/>
        <v>7</v>
      </c>
      <c r="G67" s="390">
        <f t="shared" si="3"/>
        <v>7</v>
      </c>
      <c r="H67" s="390">
        <f t="shared" si="3"/>
        <v>7</v>
      </c>
      <c r="I67" s="390">
        <f t="shared" si="3"/>
        <v>7</v>
      </c>
      <c r="J67" s="390">
        <f t="shared" si="3"/>
        <v>7</v>
      </c>
      <c r="K67" s="390">
        <f t="shared" si="3"/>
        <v>7</v>
      </c>
      <c r="L67" s="390">
        <f t="shared" si="3"/>
        <v>7</v>
      </c>
      <c r="M67" s="390">
        <f t="shared" si="3"/>
        <v>7</v>
      </c>
      <c r="N67" s="390">
        <f t="shared" si="3"/>
        <v>7</v>
      </c>
      <c r="O67" s="390">
        <f t="shared" si="3"/>
        <v>7</v>
      </c>
      <c r="P67" s="390">
        <f t="shared" si="3"/>
        <v>7</v>
      </c>
      <c r="Q67" s="390">
        <f t="shared" si="3"/>
        <v>7</v>
      </c>
      <c r="R67" s="390">
        <f t="shared" si="3"/>
        <v>7</v>
      </c>
      <c r="S67" s="390">
        <f t="shared" si="3"/>
        <v>7</v>
      </c>
      <c r="T67" s="390">
        <f t="shared" si="3"/>
        <v>7</v>
      </c>
      <c r="U67" s="390">
        <f t="shared" si="3"/>
        <v>5</v>
      </c>
      <c r="V67" s="390">
        <f t="shared" si="3"/>
        <v>5</v>
      </c>
      <c r="W67" s="390">
        <f t="shared" si="3"/>
        <v>5</v>
      </c>
      <c r="X67" s="390">
        <f t="shared" si="3"/>
        <v>5</v>
      </c>
      <c r="Y67" s="390">
        <f t="shared" si="3"/>
        <v>5</v>
      </c>
      <c r="Z67" s="390">
        <f t="shared" si="3"/>
        <v>5</v>
      </c>
      <c r="AA67" s="390">
        <f t="shared" si="3"/>
        <v>5</v>
      </c>
      <c r="AB67" s="390">
        <f t="shared" si="3"/>
        <v>6</v>
      </c>
      <c r="AC67" s="390">
        <f t="shared" si="3"/>
        <v>6</v>
      </c>
      <c r="AD67" s="390">
        <f t="shared" si="3"/>
        <v>6</v>
      </c>
      <c r="AE67" s="390">
        <f t="shared" si="3"/>
        <v>6</v>
      </c>
      <c r="AF67" s="390">
        <f t="shared" si="3"/>
        <v>6</v>
      </c>
      <c r="AG67" s="6"/>
      <c r="AH67" s="6"/>
      <c r="AI67" s="6"/>
    </row>
    <row r="68" spans="1:35" ht="13.2">
      <c r="A68" s="2" t="s">
        <v>8299</v>
      </c>
      <c r="B68" s="390">
        <v>7</v>
      </c>
      <c r="C68" s="390">
        <v>7</v>
      </c>
      <c r="D68" s="390">
        <v>7</v>
      </c>
      <c r="E68" s="390">
        <v>7</v>
      </c>
      <c r="F68" s="390">
        <v>7</v>
      </c>
      <c r="G68" s="390">
        <v>7</v>
      </c>
      <c r="H68" s="390">
        <v>7</v>
      </c>
      <c r="I68" s="390">
        <v>7</v>
      </c>
      <c r="J68" s="390">
        <f t="shared" ref="J68:AF68" si="4">COUNTIF(J14:J35,"搬*")</f>
        <v>1</v>
      </c>
      <c r="K68" s="390">
        <f t="shared" si="4"/>
        <v>1</v>
      </c>
      <c r="L68" s="390">
        <f t="shared" si="4"/>
        <v>0</v>
      </c>
      <c r="M68" s="390">
        <f t="shared" si="4"/>
        <v>0</v>
      </c>
      <c r="N68" s="390">
        <f t="shared" si="4"/>
        <v>0</v>
      </c>
      <c r="O68" s="390">
        <f t="shared" si="4"/>
        <v>1</v>
      </c>
      <c r="P68" s="390">
        <f t="shared" si="4"/>
        <v>0</v>
      </c>
      <c r="Q68" s="390">
        <f t="shared" si="4"/>
        <v>0</v>
      </c>
      <c r="R68" s="390">
        <f t="shared" si="4"/>
        <v>0</v>
      </c>
      <c r="S68" s="390">
        <f t="shared" si="4"/>
        <v>1</v>
      </c>
      <c r="T68" s="390">
        <f t="shared" si="4"/>
        <v>0</v>
      </c>
      <c r="U68" s="390">
        <f t="shared" si="4"/>
        <v>0</v>
      </c>
      <c r="V68" s="390">
        <f t="shared" si="4"/>
        <v>1</v>
      </c>
      <c r="W68" s="390">
        <f t="shared" si="4"/>
        <v>0</v>
      </c>
      <c r="X68" s="390">
        <f t="shared" si="4"/>
        <v>4</v>
      </c>
      <c r="Y68" s="390">
        <f t="shared" si="4"/>
        <v>6</v>
      </c>
      <c r="Z68" s="390">
        <f t="shared" si="4"/>
        <v>4</v>
      </c>
      <c r="AA68" s="390">
        <f t="shared" si="4"/>
        <v>5</v>
      </c>
      <c r="AB68" s="390">
        <f t="shared" si="4"/>
        <v>4</v>
      </c>
      <c r="AC68" s="390">
        <f t="shared" si="4"/>
        <v>4</v>
      </c>
      <c r="AD68" s="390">
        <f t="shared" si="4"/>
        <v>6</v>
      </c>
      <c r="AE68" s="390">
        <f t="shared" si="4"/>
        <v>5</v>
      </c>
      <c r="AF68" s="390">
        <f t="shared" si="4"/>
        <v>5</v>
      </c>
      <c r="AG68" s="6"/>
      <c r="AH68" s="6"/>
      <c r="AI68" s="6"/>
    </row>
    <row r="69" spans="1:35" ht="13.2">
      <c r="A69" s="2" t="s">
        <v>8300</v>
      </c>
      <c r="B69" s="390" t="str">
        <f t="shared" ref="B69:AF69" si="5">IF(B67&gt;=B68,"OK","NG")</f>
        <v>OK</v>
      </c>
      <c r="C69" s="390" t="str">
        <f t="shared" si="5"/>
        <v>OK</v>
      </c>
      <c r="D69" s="390" t="str">
        <f t="shared" si="5"/>
        <v>OK</v>
      </c>
      <c r="E69" s="390" t="str">
        <f t="shared" si="5"/>
        <v>OK</v>
      </c>
      <c r="F69" s="390" t="str">
        <f t="shared" si="5"/>
        <v>OK</v>
      </c>
      <c r="G69" s="390" t="str">
        <f t="shared" si="5"/>
        <v>OK</v>
      </c>
      <c r="H69" s="390" t="str">
        <f t="shared" si="5"/>
        <v>OK</v>
      </c>
      <c r="I69" s="390" t="str">
        <f t="shared" si="5"/>
        <v>OK</v>
      </c>
      <c r="J69" s="390" t="str">
        <f t="shared" si="5"/>
        <v>OK</v>
      </c>
      <c r="K69" s="390" t="str">
        <f t="shared" si="5"/>
        <v>OK</v>
      </c>
      <c r="L69" s="390" t="str">
        <f t="shared" si="5"/>
        <v>OK</v>
      </c>
      <c r="M69" s="390" t="str">
        <f t="shared" si="5"/>
        <v>OK</v>
      </c>
      <c r="N69" s="390" t="str">
        <f t="shared" si="5"/>
        <v>OK</v>
      </c>
      <c r="O69" s="390" t="str">
        <f t="shared" si="5"/>
        <v>OK</v>
      </c>
      <c r="P69" s="390" t="str">
        <f t="shared" si="5"/>
        <v>OK</v>
      </c>
      <c r="Q69" s="390" t="str">
        <f t="shared" si="5"/>
        <v>OK</v>
      </c>
      <c r="R69" s="390" t="str">
        <f t="shared" si="5"/>
        <v>OK</v>
      </c>
      <c r="S69" s="390" t="str">
        <f t="shared" si="5"/>
        <v>OK</v>
      </c>
      <c r="T69" s="390" t="str">
        <f t="shared" si="5"/>
        <v>OK</v>
      </c>
      <c r="U69" s="390" t="str">
        <f t="shared" si="5"/>
        <v>OK</v>
      </c>
      <c r="V69" s="390" t="str">
        <f t="shared" si="5"/>
        <v>OK</v>
      </c>
      <c r="W69" s="390" t="str">
        <f t="shared" si="5"/>
        <v>OK</v>
      </c>
      <c r="X69" s="390" t="str">
        <f t="shared" si="5"/>
        <v>OK</v>
      </c>
      <c r="Y69" s="390" t="str">
        <f t="shared" si="5"/>
        <v>NG</v>
      </c>
      <c r="Z69" s="390" t="str">
        <f t="shared" si="5"/>
        <v>OK</v>
      </c>
      <c r="AA69" s="390" t="str">
        <f t="shared" si="5"/>
        <v>OK</v>
      </c>
      <c r="AB69" s="390" t="str">
        <f t="shared" si="5"/>
        <v>OK</v>
      </c>
      <c r="AC69" s="390" t="str">
        <f t="shared" si="5"/>
        <v>OK</v>
      </c>
      <c r="AD69" s="390" t="str">
        <f t="shared" si="5"/>
        <v>OK</v>
      </c>
      <c r="AE69" s="390" t="str">
        <f t="shared" si="5"/>
        <v>OK</v>
      </c>
      <c r="AF69" s="390" t="str">
        <f t="shared" si="5"/>
        <v>OK</v>
      </c>
      <c r="AG69" s="6"/>
      <c r="AH69" s="6"/>
      <c r="AI69" s="6"/>
    </row>
    <row r="70" spans="1:35" ht="13.2">
      <c r="A70" s="2"/>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row>
    <row r="71" spans="1:35" ht="13.2">
      <c r="A71" s="2"/>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row>
    <row r="72" spans="1:35" ht="13.2">
      <c r="A72" s="2"/>
      <c r="B72" s="6"/>
      <c r="C72" s="6"/>
      <c r="D72" s="6"/>
      <c r="E72" s="6"/>
      <c r="F72" s="6"/>
      <c r="G72" s="6"/>
      <c r="H72" s="6"/>
      <c r="I72" s="6"/>
      <c r="J72" s="6" t="s">
        <v>8301</v>
      </c>
      <c r="K72" s="6"/>
      <c r="L72" s="6"/>
      <c r="M72" s="6"/>
      <c r="N72" s="6" t="s">
        <v>8302</v>
      </c>
      <c r="O72" s="6"/>
      <c r="P72" s="6"/>
      <c r="Q72" s="6"/>
      <c r="R72" s="6"/>
      <c r="S72" s="6"/>
      <c r="T72" s="6"/>
      <c r="U72" s="6"/>
      <c r="V72" s="6"/>
      <c r="W72" s="6"/>
      <c r="X72" s="6"/>
      <c r="Y72" s="6"/>
      <c r="Z72" s="6"/>
      <c r="AA72" s="6"/>
      <c r="AB72" s="6"/>
      <c r="AC72" s="6"/>
      <c r="AD72" s="6"/>
      <c r="AE72" s="6"/>
      <c r="AF72" s="6"/>
      <c r="AG72" s="6"/>
      <c r="AH72" s="6"/>
      <c r="AI72" s="6"/>
    </row>
    <row r="73" spans="1:35" ht="13.2">
      <c r="A73" s="2"/>
      <c r="B73" s="6"/>
      <c r="C73" s="6"/>
      <c r="D73" s="6"/>
      <c r="E73" s="6"/>
      <c r="F73" s="6"/>
      <c r="G73" s="6"/>
      <c r="H73" s="6"/>
      <c r="I73" s="6"/>
      <c r="J73" s="2366" t="s">
        <v>8303</v>
      </c>
      <c r="K73" s="2333"/>
      <c r="L73" s="2333"/>
      <c r="M73" s="2333"/>
      <c r="N73" s="6" t="s">
        <v>2499</v>
      </c>
      <c r="O73" s="6"/>
      <c r="P73" s="6"/>
      <c r="Q73" s="6"/>
      <c r="R73" s="6"/>
      <c r="S73" s="6"/>
      <c r="T73" s="6"/>
      <c r="U73" s="6"/>
      <c r="V73" s="6"/>
      <c r="W73" s="6"/>
      <c r="X73" s="6"/>
      <c r="Y73" s="6"/>
      <c r="Z73" s="6"/>
      <c r="AA73" s="6"/>
      <c r="AB73" s="6"/>
      <c r="AC73" s="6"/>
      <c r="AD73" s="6"/>
      <c r="AE73" s="6"/>
      <c r="AF73" s="6"/>
      <c r="AG73" s="6"/>
      <c r="AH73" s="6"/>
      <c r="AI73" s="6"/>
    </row>
    <row r="74" spans="1:35" ht="13.2">
      <c r="A74" s="2"/>
      <c r="B74" s="6"/>
      <c r="C74" s="6"/>
      <c r="D74" s="6"/>
      <c r="E74" s="6"/>
      <c r="F74" s="6"/>
      <c r="G74" s="6"/>
      <c r="H74" s="6"/>
      <c r="I74" s="6"/>
      <c r="J74" s="2366" t="s">
        <v>8304</v>
      </c>
      <c r="K74" s="2333"/>
      <c r="L74" s="2333"/>
      <c r="M74" s="2333"/>
      <c r="N74" s="2062" t="s">
        <v>2499</v>
      </c>
      <c r="O74" s="6"/>
      <c r="P74" s="6"/>
      <c r="Q74" s="6"/>
      <c r="R74" s="6"/>
      <c r="S74" s="6"/>
      <c r="T74" s="6"/>
      <c r="U74" s="6"/>
      <c r="V74" s="6"/>
      <c r="W74" s="6"/>
      <c r="X74" s="6"/>
      <c r="Y74" s="6"/>
      <c r="Z74" s="6"/>
      <c r="AA74" s="6"/>
      <c r="AB74" s="6"/>
      <c r="AC74" s="6"/>
      <c r="AD74" s="6"/>
      <c r="AE74" s="6"/>
      <c r="AF74" s="6"/>
      <c r="AG74" s="6"/>
      <c r="AH74" s="6"/>
      <c r="AI74" s="6"/>
    </row>
    <row r="75" spans="1:35" ht="13.2">
      <c r="A75" s="2"/>
      <c r="B75" s="6"/>
      <c r="C75" s="6"/>
      <c r="D75" s="6"/>
      <c r="E75" s="6"/>
      <c r="F75" s="6"/>
      <c r="G75" s="6"/>
      <c r="H75" s="6"/>
      <c r="I75" s="6"/>
      <c r="J75" s="2366" t="s">
        <v>8305</v>
      </c>
      <c r="K75" s="2333"/>
      <c r="L75" s="2333"/>
      <c r="M75" s="2333"/>
      <c r="N75" s="1660" t="s">
        <v>2499</v>
      </c>
      <c r="O75" s="6"/>
      <c r="P75" s="6"/>
      <c r="Q75" s="6"/>
      <c r="R75" s="6"/>
      <c r="S75" s="6"/>
      <c r="T75" s="6"/>
      <c r="U75" s="6"/>
      <c r="V75" s="6"/>
      <c r="W75" s="6"/>
      <c r="X75" s="6"/>
      <c r="Y75" s="6"/>
      <c r="Z75" s="6"/>
      <c r="AA75" s="6"/>
      <c r="AB75" s="6"/>
      <c r="AC75" s="6"/>
      <c r="AD75" s="6"/>
      <c r="AE75" s="6"/>
      <c r="AF75" s="6"/>
      <c r="AG75" s="6"/>
      <c r="AH75" s="6"/>
      <c r="AI75" s="6"/>
    </row>
    <row r="76" spans="1:35" ht="13.2">
      <c r="A76" s="2"/>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row>
    <row r="77" spans="1:35" ht="13.2">
      <c r="A77" s="2"/>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row>
    <row r="78" spans="1:35" ht="13.2">
      <c r="A78" s="2"/>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row>
    <row r="79" spans="1:35" ht="13.2">
      <c r="A79" s="2"/>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row>
    <row r="80" spans="1:35" ht="13.2">
      <c r="A80" s="2"/>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row>
    <row r="81" spans="1:35" ht="13.2">
      <c r="A81" s="2"/>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row>
    <row r="82" spans="1:35" ht="13.2">
      <c r="A82" s="2"/>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row>
    <row r="83" spans="1:35" ht="13.2">
      <c r="A83" s="2"/>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row>
    <row r="84" spans="1:35" ht="13.2">
      <c r="A84" s="2"/>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row>
    <row r="85" spans="1:35" ht="13.2">
      <c r="A85" s="2"/>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row>
    <row r="86" spans="1:35" ht="13.2">
      <c r="A86" s="2"/>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row>
    <row r="87" spans="1:35" ht="13.2">
      <c r="A87" s="2"/>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row>
    <row r="88" spans="1:35" ht="13.2">
      <c r="A88" s="2"/>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row>
    <row r="89" spans="1:35" ht="13.2">
      <c r="A89" s="2"/>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row>
    <row r="90" spans="1:35" ht="13.2">
      <c r="A90" s="2"/>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row>
    <row r="91" spans="1:35" ht="13.2">
      <c r="A91" s="2"/>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row>
    <row r="92" spans="1:35" ht="13.2">
      <c r="A92" s="2"/>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row>
    <row r="93" spans="1:35" ht="13.2">
      <c r="A93" s="2"/>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row>
    <row r="94" spans="1:35" ht="13.2">
      <c r="A94" s="2"/>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row>
    <row r="95" spans="1:35" ht="13.2">
      <c r="A95" s="2"/>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row>
    <row r="96" spans="1:35" ht="13.2">
      <c r="A96" s="2"/>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row>
    <row r="97" spans="1:35" ht="13.2">
      <c r="A97" s="2"/>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row>
    <row r="98" spans="1:35" ht="13.2">
      <c r="A98" s="2"/>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row>
    <row r="99" spans="1:35" ht="13.2">
      <c r="A99" s="2"/>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row>
    <row r="100" spans="1:35" ht="13.2">
      <c r="A100" s="2"/>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row>
    <row r="101" spans="1:35" ht="13.2">
      <c r="A101" s="2"/>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row>
    <row r="102" spans="1:35" ht="13.2">
      <c r="A102" s="2"/>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row>
    <row r="103" spans="1:35" ht="13.2">
      <c r="A103" s="2"/>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row>
    <row r="104" spans="1:35" ht="13.2">
      <c r="A104" s="2"/>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row>
    <row r="105" spans="1:35" ht="13.2">
      <c r="A105" s="2"/>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row>
    <row r="106" spans="1:35" ht="13.2">
      <c r="A106" s="2"/>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row>
    <row r="107" spans="1:35" ht="13.2">
      <c r="A107" s="2"/>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row>
    <row r="108" spans="1:35" ht="13.2">
      <c r="A108" s="2"/>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row>
    <row r="109" spans="1:35" ht="13.2">
      <c r="A109" s="2"/>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row>
    <row r="110" spans="1:35" ht="13.2">
      <c r="A110" s="2"/>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row>
    <row r="111" spans="1:35" ht="13.2">
      <c r="A111" s="2"/>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row>
    <row r="112" spans="1:35" ht="13.2">
      <c r="A112" s="2"/>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row>
    <row r="113" spans="1:35" ht="13.2">
      <c r="A113" s="2"/>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row>
    <row r="114" spans="1:35" ht="13.2">
      <c r="A114" s="2"/>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row>
    <row r="115" spans="1:35" ht="13.2">
      <c r="A115" s="2"/>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row>
    <row r="116" spans="1:35" ht="13.2">
      <c r="A116" s="2"/>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row>
    <row r="117" spans="1:35" ht="13.2">
      <c r="A117" s="2"/>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row>
    <row r="118" spans="1:35" ht="13.2">
      <c r="A118" s="2"/>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row>
    <row r="119" spans="1:35" ht="13.2">
      <c r="A119" s="2"/>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row>
    <row r="120" spans="1:35" ht="13.2">
      <c r="A120" s="2"/>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row>
    <row r="121" spans="1:35" ht="13.2">
      <c r="A121" s="2"/>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row>
    <row r="122" spans="1:35" ht="13.2">
      <c r="A122" s="2"/>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row>
    <row r="123" spans="1:35" ht="13.2">
      <c r="A123" s="2"/>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row>
    <row r="124" spans="1:35" ht="13.2">
      <c r="A124" s="2"/>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row>
    <row r="125" spans="1:35" ht="13.2">
      <c r="A125" s="2"/>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row>
    <row r="126" spans="1:35" ht="13.2">
      <c r="A126" s="2"/>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row>
    <row r="127" spans="1:35" ht="13.2">
      <c r="A127" s="2"/>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row>
    <row r="128" spans="1:35" ht="13.2">
      <c r="A128" s="2"/>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row>
    <row r="129" spans="1:35" ht="13.2">
      <c r="A129" s="2"/>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row>
    <row r="130" spans="1:35" ht="13.2">
      <c r="A130" s="2"/>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row>
    <row r="131" spans="1:35" ht="13.2">
      <c r="A131" s="2"/>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row>
    <row r="132" spans="1:35" ht="13.2">
      <c r="A132" s="2"/>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row>
    <row r="133" spans="1:35" ht="13.2">
      <c r="A133" s="2"/>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row>
    <row r="134" spans="1:35" ht="13.2">
      <c r="A134" s="2"/>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row>
    <row r="135" spans="1:35" ht="13.2">
      <c r="A135" s="2"/>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row>
    <row r="136" spans="1:35" ht="13.2">
      <c r="A136" s="2"/>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row>
    <row r="137" spans="1:35" ht="13.2">
      <c r="A137" s="2"/>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row>
    <row r="138" spans="1:35" ht="13.2">
      <c r="A138" s="2"/>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row>
    <row r="139" spans="1:35" ht="13.2">
      <c r="A139" s="2"/>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row>
    <row r="140" spans="1:35" ht="13.2">
      <c r="A140" s="2"/>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row>
    <row r="141" spans="1:35" ht="13.2">
      <c r="A141" s="2"/>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row>
    <row r="142" spans="1:35" ht="13.2">
      <c r="A142" s="2"/>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row>
    <row r="143" spans="1:35" ht="13.2">
      <c r="A143" s="2"/>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row>
    <row r="144" spans="1:35" ht="13.2">
      <c r="A144" s="2"/>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row>
    <row r="145" spans="1:35" ht="13.2">
      <c r="A145" s="2"/>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row>
    <row r="146" spans="1:35" ht="13.2">
      <c r="A146" s="2"/>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row>
    <row r="147" spans="1:35" ht="13.2">
      <c r="A147" s="2"/>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row>
    <row r="148" spans="1:35" ht="13.2">
      <c r="A148" s="2"/>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row>
    <row r="149" spans="1:35" ht="13.2">
      <c r="A149" s="2"/>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row>
    <row r="150" spans="1:35" ht="13.2">
      <c r="A150" s="2"/>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row>
    <row r="151" spans="1:35" ht="13.2">
      <c r="A151" s="2"/>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row>
    <row r="152" spans="1:35" ht="13.2">
      <c r="A152" s="2"/>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row>
    <row r="153" spans="1:35" ht="13.2">
      <c r="A153" s="2"/>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row>
    <row r="154" spans="1:35" ht="13.2">
      <c r="A154" s="2"/>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row>
    <row r="155" spans="1:35" ht="13.2">
      <c r="A155" s="2"/>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row>
    <row r="156" spans="1:35" ht="13.2">
      <c r="A156" s="2"/>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row>
    <row r="157" spans="1:35" ht="13.2">
      <c r="A157" s="2"/>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row>
    <row r="158" spans="1:35" ht="13.2">
      <c r="A158" s="2"/>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row>
    <row r="159" spans="1:35" ht="13.2">
      <c r="A159" s="2"/>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row>
    <row r="160" spans="1:35" ht="13.2">
      <c r="A160" s="2"/>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row>
    <row r="161" spans="1:35" ht="13.2">
      <c r="A161" s="2"/>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row>
    <row r="162" spans="1:35" ht="13.2">
      <c r="A162" s="2"/>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row>
    <row r="163" spans="1:35" ht="13.2">
      <c r="A163" s="2"/>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row>
    <row r="164" spans="1:35" ht="13.2">
      <c r="A164" s="2"/>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row>
    <row r="165" spans="1:35" ht="13.2">
      <c r="A165" s="2"/>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row>
    <row r="166" spans="1:35" ht="13.2">
      <c r="A166" s="2"/>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row>
    <row r="167" spans="1:35" ht="13.2">
      <c r="A167" s="2"/>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row>
    <row r="168" spans="1:35" ht="13.2">
      <c r="A168" s="2"/>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row>
    <row r="169" spans="1:35" ht="13.2">
      <c r="A169" s="2"/>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row>
    <row r="170" spans="1:35" ht="13.2">
      <c r="A170" s="2"/>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row>
    <row r="171" spans="1:35" ht="13.2">
      <c r="A171" s="2"/>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row>
    <row r="172" spans="1:35" ht="13.2">
      <c r="A172" s="2"/>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row>
    <row r="173" spans="1:35" ht="13.2">
      <c r="A173" s="2"/>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row>
    <row r="174" spans="1:35" ht="13.2">
      <c r="A174" s="2"/>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row>
    <row r="175" spans="1:35" ht="13.2">
      <c r="A175" s="2"/>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row>
    <row r="176" spans="1:35" ht="13.2">
      <c r="A176" s="2"/>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row>
    <row r="177" spans="1:35" ht="13.2">
      <c r="A177" s="2"/>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row>
    <row r="178" spans="1:35" ht="13.2">
      <c r="A178" s="2"/>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row>
    <row r="179" spans="1:35" ht="13.2">
      <c r="A179" s="2"/>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row>
    <row r="180" spans="1:35" ht="13.2">
      <c r="A180" s="2"/>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row>
    <row r="181" spans="1:35" ht="13.2">
      <c r="A181" s="2"/>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row>
    <row r="182" spans="1:35" ht="13.2">
      <c r="A182" s="2"/>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row>
    <row r="183" spans="1:35" ht="13.2">
      <c r="A183" s="2"/>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row>
    <row r="184" spans="1:35" ht="13.2">
      <c r="A184" s="2"/>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row>
    <row r="185" spans="1:35" ht="13.2">
      <c r="A185" s="2"/>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row>
    <row r="186" spans="1:35" ht="13.2">
      <c r="A186" s="2"/>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row>
    <row r="187" spans="1:35" ht="13.2">
      <c r="A187" s="2"/>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row>
    <row r="188" spans="1:35" ht="13.2">
      <c r="A188" s="2"/>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row>
    <row r="189" spans="1:35" ht="13.2">
      <c r="A189" s="2"/>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row>
    <row r="190" spans="1:35" ht="13.2">
      <c r="A190" s="2"/>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row>
    <row r="191" spans="1:35" ht="13.2">
      <c r="A191" s="2"/>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row>
    <row r="192" spans="1:35" ht="13.2">
      <c r="A192" s="2"/>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row>
    <row r="193" spans="1:35" ht="13.2">
      <c r="A193" s="2"/>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row>
    <row r="194" spans="1:35" ht="13.2">
      <c r="A194" s="2"/>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row>
    <row r="195" spans="1:35" ht="13.2">
      <c r="A195" s="2"/>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row>
    <row r="196" spans="1:35" ht="13.2">
      <c r="A196" s="2"/>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row>
    <row r="197" spans="1:35" ht="13.2">
      <c r="A197" s="2"/>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row>
    <row r="198" spans="1:35" ht="13.2">
      <c r="A198" s="2"/>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row>
    <row r="199" spans="1:35" ht="13.2">
      <c r="A199" s="2"/>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row>
    <row r="200" spans="1:35" ht="13.2">
      <c r="A200" s="2"/>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row>
    <row r="201" spans="1:35" ht="13.2">
      <c r="A201" s="2"/>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row>
    <row r="202" spans="1:35" ht="13.2">
      <c r="A202" s="2"/>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row>
    <row r="203" spans="1:35" ht="13.2">
      <c r="A203" s="2"/>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row>
    <row r="204" spans="1:35" ht="13.2">
      <c r="A204" s="2"/>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row>
    <row r="205" spans="1:35" ht="13.2">
      <c r="A205" s="2"/>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row>
    <row r="206" spans="1:35" ht="13.2">
      <c r="A206" s="2"/>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row>
    <row r="207" spans="1:35" ht="13.2">
      <c r="A207" s="2"/>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row>
    <row r="208" spans="1:35" ht="13.2">
      <c r="A208" s="2"/>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row>
    <row r="209" spans="1:35" ht="13.2">
      <c r="A209" s="2"/>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row>
    <row r="210" spans="1:35" ht="13.2">
      <c r="A210" s="2"/>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row>
    <row r="211" spans="1:35" ht="13.2">
      <c r="A211" s="2"/>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row>
    <row r="212" spans="1:35" ht="13.2">
      <c r="A212" s="2"/>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row>
    <row r="213" spans="1:35" ht="13.2">
      <c r="A213" s="2"/>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row>
    <row r="214" spans="1:35" ht="13.2">
      <c r="A214" s="2"/>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row>
    <row r="215" spans="1:35" ht="13.2">
      <c r="A215" s="2"/>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row>
    <row r="216" spans="1:35" ht="13.2">
      <c r="A216" s="2"/>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row>
    <row r="217" spans="1:35" ht="13.2">
      <c r="A217" s="2"/>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row>
    <row r="218" spans="1:35" ht="13.2">
      <c r="A218" s="2"/>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row>
    <row r="219" spans="1:35" ht="13.2">
      <c r="A219" s="2"/>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row>
    <row r="220" spans="1:35" ht="13.2">
      <c r="A220" s="2"/>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row>
    <row r="221" spans="1:35" ht="13.2">
      <c r="A221" s="2"/>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row>
    <row r="222" spans="1:35" ht="13.2">
      <c r="A222" s="2"/>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row>
    <row r="223" spans="1:35" ht="13.2">
      <c r="A223" s="2"/>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row>
    <row r="224" spans="1:35" ht="13.2">
      <c r="A224" s="2"/>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row>
    <row r="225" spans="1:35" ht="13.2">
      <c r="A225" s="2"/>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row>
    <row r="226" spans="1:35" ht="13.2">
      <c r="A226" s="2"/>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row>
    <row r="227" spans="1:35" ht="13.2">
      <c r="A227" s="2"/>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row>
    <row r="228" spans="1:35" ht="13.2">
      <c r="A228" s="2"/>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row>
    <row r="229" spans="1:35" ht="13.2">
      <c r="A229" s="2"/>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row>
    <row r="230" spans="1:35" ht="13.2">
      <c r="A230" s="2"/>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row>
    <row r="231" spans="1:35" ht="13.2">
      <c r="A231" s="2"/>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row>
    <row r="232" spans="1:35" ht="13.2">
      <c r="A232" s="2"/>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row>
    <row r="233" spans="1:35" ht="13.2">
      <c r="A233" s="2"/>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row>
    <row r="234" spans="1:35" ht="13.2">
      <c r="A234" s="2"/>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row>
    <row r="235" spans="1:35" ht="13.2">
      <c r="A235" s="2"/>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row>
    <row r="236" spans="1:35" ht="13.2">
      <c r="A236" s="2"/>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row>
    <row r="237" spans="1:35" ht="13.2">
      <c r="A237" s="2"/>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row>
    <row r="238" spans="1:35" ht="13.2">
      <c r="A238" s="2"/>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row>
    <row r="239" spans="1:35" ht="13.2">
      <c r="A239" s="2"/>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row>
    <row r="240" spans="1:35" ht="13.2">
      <c r="A240" s="2"/>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row>
    <row r="241" spans="1:35" ht="13.2">
      <c r="A241" s="2"/>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row>
    <row r="242" spans="1:35" ht="13.2">
      <c r="A242" s="2"/>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row>
    <row r="243" spans="1:35" ht="13.2">
      <c r="A243" s="2"/>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row>
    <row r="244" spans="1:35" ht="13.2">
      <c r="A244" s="2"/>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row>
    <row r="245" spans="1:35" ht="13.2">
      <c r="A245" s="2"/>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row>
    <row r="246" spans="1:35" ht="13.2">
      <c r="A246" s="2"/>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row>
    <row r="247" spans="1:35" ht="13.2">
      <c r="A247" s="2"/>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row>
    <row r="248" spans="1:35" ht="13.2">
      <c r="A248" s="2"/>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row>
    <row r="249" spans="1:35" ht="13.2">
      <c r="A249" s="2"/>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row>
    <row r="250" spans="1:35" ht="13.2">
      <c r="A250" s="2"/>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row>
    <row r="251" spans="1:35" ht="13.2">
      <c r="A251" s="2"/>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row>
    <row r="252" spans="1:35" ht="13.2">
      <c r="A252" s="2"/>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row>
    <row r="253" spans="1:35" ht="13.2">
      <c r="A253" s="2"/>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row>
    <row r="254" spans="1:35" ht="13.2">
      <c r="A254" s="2"/>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row>
    <row r="255" spans="1:35" ht="13.2">
      <c r="A255" s="2"/>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row>
    <row r="256" spans="1:35" ht="13.2">
      <c r="A256" s="2"/>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row>
    <row r="257" spans="1:35" ht="13.2">
      <c r="A257" s="2"/>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row>
    <row r="258" spans="1:35" ht="13.2">
      <c r="A258" s="2"/>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row>
    <row r="259" spans="1:35" ht="13.2">
      <c r="A259" s="2"/>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row>
    <row r="260" spans="1:35" ht="13.2">
      <c r="A260" s="2"/>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row>
    <row r="261" spans="1:35" ht="13.2">
      <c r="A261" s="2"/>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row>
    <row r="262" spans="1:35" ht="13.2">
      <c r="A262" s="2"/>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row>
    <row r="263" spans="1:35" ht="13.2">
      <c r="A263" s="2"/>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row>
    <row r="264" spans="1:35" ht="13.2">
      <c r="A264" s="2"/>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row>
    <row r="265" spans="1:35" ht="13.2">
      <c r="A265" s="2"/>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row>
    <row r="266" spans="1:35" ht="13.2">
      <c r="A266" s="2"/>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row>
    <row r="267" spans="1:35" ht="13.2">
      <c r="A267" s="2"/>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row>
    <row r="268" spans="1:35" ht="13.2">
      <c r="A268" s="2"/>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row>
    <row r="269" spans="1:35" ht="13.2">
      <c r="A269" s="2"/>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row>
    <row r="270" spans="1:35" ht="13.2">
      <c r="A270" s="2"/>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row>
    <row r="271" spans="1:35" ht="13.2">
      <c r="A271" s="2"/>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row>
    <row r="272" spans="1:35" ht="13.2">
      <c r="A272" s="2"/>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row>
    <row r="273" spans="1:35" ht="13.2">
      <c r="A273" s="2"/>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row>
    <row r="274" spans="1:35" ht="13.2">
      <c r="A274" s="2"/>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row>
    <row r="275" spans="1:35" ht="13.2">
      <c r="A275" s="2"/>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row>
    <row r="276" spans="1:35" ht="13.2">
      <c r="A276" s="2"/>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row>
    <row r="277" spans="1:35" ht="13.2">
      <c r="A277" s="2"/>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row>
    <row r="278" spans="1:35" ht="13.2">
      <c r="A278" s="2"/>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row>
    <row r="279" spans="1:35" ht="13.2">
      <c r="A279" s="2"/>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row>
    <row r="280" spans="1:35" ht="13.2">
      <c r="A280" s="2"/>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row>
    <row r="281" spans="1:35" ht="13.2">
      <c r="A281" s="2"/>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row>
    <row r="282" spans="1:35" ht="13.2">
      <c r="A282" s="2"/>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row>
    <row r="283" spans="1:35" ht="13.2">
      <c r="A283" s="2"/>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row>
    <row r="284" spans="1:35" ht="13.2">
      <c r="A284" s="2"/>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row>
    <row r="285" spans="1:35" ht="13.2">
      <c r="A285" s="2"/>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row>
    <row r="286" spans="1:35" ht="13.2">
      <c r="A286" s="2"/>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row>
    <row r="287" spans="1:35" ht="13.2">
      <c r="A287" s="2"/>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row>
    <row r="288" spans="1:35" ht="13.2">
      <c r="A288" s="2"/>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row>
    <row r="289" spans="1:35" ht="13.2">
      <c r="A289" s="2"/>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row>
    <row r="290" spans="1:35" ht="13.2">
      <c r="A290" s="2"/>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row>
    <row r="291" spans="1:35" ht="13.2">
      <c r="A291" s="2"/>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row>
    <row r="292" spans="1:35" ht="13.2">
      <c r="A292" s="2"/>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row>
    <row r="293" spans="1:35" ht="13.2">
      <c r="A293" s="2"/>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row>
    <row r="294" spans="1:35" ht="13.2">
      <c r="A294" s="2"/>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row>
    <row r="295" spans="1:35" ht="13.2">
      <c r="A295" s="2"/>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row>
    <row r="296" spans="1:35" ht="13.2">
      <c r="A296" s="2"/>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row>
    <row r="297" spans="1:35" ht="13.2">
      <c r="A297" s="2"/>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row>
    <row r="298" spans="1:35" ht="13.2">
      <c r="A298" s="2"/>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row>
    <row r="299" spans="1:35" ht="13.2">
      <c r="A299" s="2"/>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row>
    <row r="300" spans="1:35" ht="13.2">
      <c r="A300" s="2"/>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row>
    <row r="301" spans="1:35" ht="13.2">
      <c r="A301" s="2"/>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row>
    <row r="302" spans="1:35" ht="13.2">
      <c r="A302" s="2"/>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row>
    <row r="303" spans="1:35" ht="13.2">
      <c r="A303" s="2"/>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row>
    <row r="304" spans="1:35" ht="13.2">
      <c r="A304" s="2"/>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row>
    <row r="305" spans="1:35" ht="13.2">
      <c r="A305" s="2"/>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row>
    <row r="306" spans="1:35" ht="13.2">
      <c r="A306" s="2"/>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row>
    <row r="307" spans="1:35" ht="13.2">
      <c r="A307" s="2"/>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row>
    <row r="308" spans="1:35" ht="13.2">
      <c r="A308" s="2"/>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row>
    <row r="309" spans="1:35" ht="13.2">
      <c r="A309" s="2"/>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row>
    <row r="310" spans="1:35" ht="13.2">
      <c r="A310" s="2"/>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row>
    <row r="311" spans="1:35" ht="13.2">
      <c r="A311" s="2"/>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row>
    <row r="312" spans="1:35" ht="13.2">
      <c r="A312" s="2"/>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row>
    <row r="313" spans="1:35" ht="13.2">
      <c r="A313" s="2"/>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row>
    <row r="314" spans="1:35" ht="13.2">
      <c r="A314" s="2"/>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row>
    <row r="315" spans="1:35" ht="13.2">
      <c r="A315" s="2"/>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row>
    <row r="316" spans="1:35" ht="13.2">
      <c r="A316" s="2"/>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row>
    <row r="317" spans="1:35" ht="13.2">
      <c r="A317" s="2"/>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row>
    <row r="318" spans="1:35" ht="13.2">
      <c r="A318" s="2"/>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row>
    <row r="319" spans="1:35" ht="13.2">
      <c r="A319" s="2"/>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row>
    <row r="320" spans="1:35" ht="13.2">
      <c r="A320" s="2"/>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row>
    <row r="321" spans="1:35" ht="13.2">
      <c r="A321" s="2"/>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row>
    <row r="322" spans="1:35" ht="13.2">
      <c r="A322" s="2"/>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row>
    <row r="323" spans="1:35" ht="13.2">
      <c r="A323" s="2"/>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row>
    <row r="324" spans="1:35" ht="13.2">
      <c r="A324" s="2"/>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row>
    <row r="325" spans="1:35" ht="13.2">
      <c r="A325" s="2"/>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row>
    <row r="326" spans="1:35" ht="13.2">
      <c r="A326" s="2"/>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row>
    <row r="327" spans="1:35" ht="13.2">
      <c r="A327" s="2"/>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row>
    <row r="328" spans="1:35" ht="13.2">
      <c r="A328" s="2"/>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row>
    <row r="329" spans="1:35" ht="13.2">
      <c r="A329" s="2"/>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row>
    <row r="330" spans="1:35" ht="13.2">
      <c r="A330" s="2"/>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row>
    <row r="331" spans="1:35" ht="13.2">
      <c r="A331" s="2"/>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row>
    <row r="332" spans="1:35" ht="13.2">
      <c r="A332" s="2"/>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row>
    <row r="333" spans="1:35" ht="13.2">
      <c r="A333" s="2"/>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row>
    <row r="334" spans="1:35" ht="13.2">
      <c r="A334" s="2"/>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row>
    <row r="335" spans="1:35" ht="13.2">
      <c r="A335" s="2"/>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row>
    <row r="336" spans="1:35" ht="13.2">
      <c r="A336" s="2"/>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row>
    <row r="337" spans="1:35" ht="13.2">
      <c r="A337" s="2"/>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row>
    <row r="338" spans="1:35" ht="13.2">
      <c r="A338" s="2"/>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row>
    <row r="339" spans="1:35" ht="13.2">
      <c r="A339" s="2"/>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row>
    <row r="340" spans="1:35" ht="13.2">
      <c r="A340" s="2"/>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row>
    <row r="341" spans="1:35" ht="13.2">
      <c r="A341" s="2"/>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row>
    <row r="342" spans="1:35" ht="13.2">
      <c r="A342" s="2"/>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row>
    <row r="343" spans="1:35" ht="13.2">
      <c r="A343" s="2"/>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row>
    <row r="344" spans="1:35" ht="13.2">
      <c r="A344" s="2"/>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row>
    <row r="345" spans="1:35" ht="13.2">
      <c r="A345" s="2"/>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row>
    <row r="346" spans="1:35" ht="13.2">
      <c r="A346" s="2"/>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row>
    <row r="347" spans="1:35" ht="13.2">
      <c r="A347" s="2"/>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row>
    <row r="348" spans="1:35" ht="13.2">
      <c r="A348" s="2"/>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row>
    <row r="349" spans="1:35" ht="13.2">
      <c r="A349" s="2"/>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row>
    <row r="350" spans="1:35" ht="13.2">
      <c r="A350" s="2"/>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row>
    <row r="351" spans="1:35" ht="13.2">
      <c r="A351" s="2"/>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row>
    <row r="352" spans="1:35" ht="13.2">
      <c r="A352" s="2"/>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row>
    <row r="353" spans="1:35" ht="13.2">
      <c r="A353" s="2"/>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row>
    <row r="354" spans="1:35" ht="13.2">
      <c r="A354" s="2"/>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row>
    <row r="355" spans="1:35" ht="13.2">
      <c r="A355" s="2"/>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row>
    <row r="356" spans="1:35" ht="13.2">
      <c r="A356" s="2"/>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row>
    <row r="357" spans="1:35" ht="13.2">
      <c r="A357" s="2"/>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row>
    <row r="358" spans="1:35" ht="13.2">
      <c r="A358" s="2"/>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row>
    <row r="359" spans="1:35" ht="13.2">
      <c r="A359" s="2"/>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row>
    <row r="360" spans="1:35" ht="13.2">
      <c r="A360" s="2"/>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row>
    <row r="361" spans="1:35" ht="13.2">
      <c r="A361" s="2"/>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row>
    <row r="362" spans="1:35" ht="13.2">
      <c r="A362" s="2"/>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row>
    <row r="363" spans="1:35" ht="13.2">
      <c r="A363" s="2"/>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row>
    <row r="364" spans="1:35" ht="13.2">
      <c r="A364" s="2"/>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row>
    <row r="365" spans="1:35" ht="13.2">
      <c r="A365" s="2"/>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row>
    <row r="366" spans="1:35" ht="13.2">
      <c r="A366" s="2"/>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row>
    <row r="367" spans="1:35" ht="13.2">
      <c r="A367" s="2"/>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row>
    <row r="368" spans="1:35" ht="13.2">
      <c r="A368" s="2"/>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row>
    <row r="369" spans="1:35" ht="13.2">
      <c r="A369" s="2"/>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row>
    <row r="370" spans="1:35" ht="13.2">
      <c r="A370" s="2"/>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row>
    <row r="371" spans="1:35" ht="13.2">
      <c r="A371" s="2"/>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row>
    <row r="372" spans="1:35" ht="13.2">
      <c r="A372" s="2"/>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row>
    <row r="373" spans="1:35" ht="13.2">
      <c r="A373" s="2"/>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row>
    <row r="374" spans="1:35" ht="13.2">
      <c r="A374" s="2"/>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row>
    <row r="375" spans="1:35" ht="13.2">
      <c r="A375" s="2"/>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row>
    <row r="376" spans="1:35" ht="13.2">
      <c r="A376" s="2"/>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row>
    <row r="377" spans="1:35" ht="13.2">
      <c r="A377" s="2"/>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row>
    <row r="378" spans="1:35" ht="13.2">
      <c r="A378" s="2"/>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row>
    <row r="379" spans="1:35" ht="13.2">
      <c r="A379" s="2"/>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row>
    <row r="380" spans="1:35" ht="13.2">
      <c r="A380" s="2"/>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row>
    <row r="381" spans="1:35" ht="13.2">
      <c r="A381" s="2"/>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row>
    <row r="382" spans="1:35" ht="13.2">
      <c r="A382" s="2"/>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row>
    <row r="383" spans="1:35" ht="13.2">
      <c r="A383" s="2"/>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row>
    <row r="384" spans="1:35" ht="13.2">
      <c r="A384" s="2"/>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row>
    <row r="385" spans="1:35" ht="13.2">
      <c r="A385" s="2"/>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row>
    <row r="386" spans="1:35" ht="13.2">
      <c r="A386" s="2"/>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row>
    <row r="387" spans="1:35" ht="13.2">
      <c r="A387" s="2"/>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row>
    <row r="388" spans="1:35" ht="13.2">
      <c r="A388" s="2"/>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row>
    <row r="389" spans="1:35" ht="13.2">
      <c r="A389" s="2"/>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row>
    <row r="390" spans="1:35" ht="13.2">
      <c r="A390" s="2"/>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row>
    <row r="391" spans="1:35" ht="13.2">
      <c r="A391" s="2"/>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row>
    <row r="392" spans="1:35" ht="13.2">
      <c r="A392" s="2"/>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row>
    <row r="393" spans="1:35" ht="13.2">
      <c r="A393" s="2"/>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row>
    <row r="394" spans="1:35" ht="13.2">
      <c r="A394" s="2"/>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row>
    <row r="395" spans="1:35" ht="13.2">
      <c r="A395" s="2"/>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row>
    <row r="396" spans="1:35" ht="13.2">
      <c r="A396" s="2"/>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row>
    <row r="397" spans="1:35" ht="13.2">
      <c r="A397" s="2"/>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row>
    <row r="398" spans="1:35" ht="13.2">
      <c r="A398" s="2"/>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row>
    <row r="399" spans="1:35" ht="13.2">
      <c r="A399" s="2"/>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row>
    <row r="400" spans="1:35" ht="13.2">
      <c r="A400" s="2"/>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row>
    <row r="401" spans="1:35" ht="13.2">
      <c r="A401" s="2"/>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row>
    <row r="402" spans="1:35" ht="13.2">
      <c r="A402" s="2"/>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row>
    <row r="403" spans="1:35" ht="13.2">
      <c r="A403" s="2"/>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row>
    <row r="404" spans="1:35" ht="13.2">
      <c r="A404" s="2"/>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row>
    <row r="405" spans="1:35" ht="13.2">
      <c r="A405" s="2"/>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row>
    <row r="406" spans="1:35" ht="13.2">
      <c r="A406" s="2"/>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row>
    <row r="407" spans="1:35" ht="13.2">
      <c r="A407" s="2"/>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row>
    <row r="408" spans="1:35" ht="13.2">
      <c r="A408" s="2"/>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row>
    <row r="409" spans="1:35" ht="13.2">
      <c r="A409" s="2"/>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row>
    <row r="410" spans="1:35" ht="13.2">
      <c r="A410" s="2"/>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row>
    <row r="411" spans="1:35" ht="13.2">
      <c r="A411" s="2"/>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row>
    <row r="412" spans="1:35" ht="13.2">
      <c r="A412" s="2"/>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row>
    <row r="413" spans="1:35" ht="13.2">
      <c r="A413" s="2"/>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row>
    <row r="414" spans="1:35" ht="13.2">
      <c r="A414" s="2"/>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row>
    <row r="415" spans="1:35" ht="13.2">
      <c r="A415" s="2"/>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row>
    <row r="416" spans="1:35" ht="13.2">
      <c r="A416" s="2"/>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row>
    <row r="417" spans="1:35" ht="13.2">
      <c r="A417" s="2"/>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row>
    <row r="418" spans="1:35" ht="13.2">
      <c r="A418" s="2"/>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row>
    <row r="419" spans="1:35" ht="13.2">
      <c r="A419" s="2"/>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row>
    <row r="420" spans="1:35" ht="13.2">
      <c r="A420" s="2"/>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row>
    <row r="421" spans="1:35" ht="13.2">
      <c r="A421" s="2"/>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row>
    <row r="422" spans="1:35" ht="13.2">
      <c r="A422" s="2"/>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row>
    <row r="423" spans="1:35" ht="13.2">
      <c r="A423" s="2"/>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row>
    <row r="424" spans="1:35" ht="13.2">
      <c r="A424" s="2"/>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row>
    <row r="425" spans="1:35" ht="13.2">
      <c r="A425" s="2"/>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row>
    <row r="426" spans="1:35" ht="13.2">
      <c r="A426" s="2"/>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row>
    <row r="427" spans="1:35" ht="13.2">
      <c r="A427" s="2"/>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row>
    <row r="428" spans="1:35" ht="13.2">
      <c r="A428" s="2"/>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row>
    <row r="429" spans="1:35" ht="13.2">
      <c r="A429" s="2"/>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row>
    <row r="430" spans="1:35" ht="13.2">
      <c r="A430" s="2"/>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row>
    <row r="431" spans="1:35" ht="13.2">
      <c r="A431" s="2"/>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row>
    <row r="432" spans="1:35" ht="13.2">
      <c r="A432" s="2"/>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row>
    <row r="433" spans="1:35" ht="13.2">
      <c r="A433" s="2"/>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row>
    <row r="434" spans="1:35" ht="13.2">
      <c r="A434" s="2"/>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row>
    <row r="435" spans="1:35" ht="13.2">
      <c r="A435" s="2"/>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row>
    <row r="436" spans="1:35" ht="13.2">
      <c r="A436" s="2"/>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row>
    <row r="437" spans="1:35" ht="13.2">
      <c r="A437" s="2"/>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row>
    <row r="438" spans="1:35" ht="13.2">
      <c r="A438" s="2"/>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row>
    <row r="439" spans="1:35" ht="13.2">
      <c r="A439" s="2"/>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row>
    <row r="440" spans="1:35" ht="13.2">
      <c r="A440" s="2"/>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row>
    <row r="441" spans="1:35" ht="13.2">
      <c r="A441" s="2"/>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row>
    <row r="442" spans="1:35" ht="13.2">
      <c r="A442" s="2"/>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row>
    <row r="443" spans="1:35" ht="13.2">
      <c r="A443" s="2"/>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row>
    <row r="444" spans="1:35" ht="13.2">
      <c r="A444" s="2"/>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row>
    <row r="445" spans="1:35" ht="13.2">
      <c r="A445" s="2"/>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row>
    <row r="446" spans="1:35" ht="13.2">
      <c r="A446" s="2"/>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row>
    <row r="447" spans="1:35" ht="13.2">
      <c r="A447" s="2"/>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row>
    <row r="448" spans="1:35" ht="13.2">
      <c r="A448" s="2"/>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row>
    <row r="449" spans="1:35" ht="13.2">
      <c r="A449" s="2"/>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row>
    <row r="450" spans="1:35" ht="13.2">
      <c r="A450" s="2"/>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row>
    <row r="451" spans="1:35" ht="13.2">
      <c r="A451" s="2"/>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row>
    <row r="452" spans="1:35" ht="13.2">
      <c r="A452" s="2"/>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row>
    <row r="453" spans="1:35" ht="13.2">
      <c r="A453" s="2"/>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row>
    <row r="454" spans="1:35" ht="13.2">
      <c r="A454" s="2"/>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row>
    <row r="455" spans="1:35" ht="13.2">
      <c r="A455" s="2"/>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row>
    <row r="456" spans="1:35" ht="13.2">
      <c r="A456" s="2"/>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row>
    <row r="457" spans="1:35" ht="13.2">
      <c r="A457" s="2"/>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row>
    <row r="458" spans="1:35" ht="13.2">
      <c r="A458" s="2"/>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row>
    <row r="459" spans="1:35" ht="13.2">
      <c r="A459" s="2"/>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row>
    <row r="460" spans="1:35" ht="13.2">
      <c r="A460" s="2"/>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row>
    <row r="461" spans="1:35" ht="13.2">
      <c r="A461" s="2"/>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row>
    <row r="462" spans="1:35" ht="13.2">
      <c r="A462" s="2"/>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row>
    <row r="463" spans="1:35" ht="13.2">
      <c r="A463" s="2"/>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row>
    <row r="464" spans="1:35" ht="13.2">
      <c r="A464" s="2"/>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row>
    <row r="465" spans="1:35" ht="13.2">
      <c r="A465" s="2"/>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row>
    <row r="466" spans="1:35" ht="13.2">
      <c r="A466" s="2"/>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row>
    <row r="467" spans="1:35" ht="13.2">
      <c r="A467" s="2"/>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row>
    <row r="468" spans="1:35" ht="13.2">
      <c r="A468" s="2"/>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row>
    <row r="469" spans="1:35" ht="13.2">
      <c r="A469" s="2"/>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row>
    <row r="470" spans="1:35" ht="13.2">
      <c r="A470" s="2"/>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row>
    <row r="471" spans="1:35" ht="13.2">
      <c r="A471" s="2"/>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row>
    <row r="472" spans="1:35" ht="13.2">
      <c r="A472" s="2"/>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row>
    <row r="473" spans="1:35" ht="13.2">
      <c r="A473" s="2"/>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row>
    <row r="474" spans="1:35" ht="13.2">
      <c r="A474" s="2"/>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row>
    <row r="475" spans="1:35" ht="13.2">
      <c r="A475" s="2"/>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row>
    <row r="476" spans="1:35" ht="13.2">
      <c r="A476" s="2"/>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row>
    <row r="477" spans="1:35" ht="13.2">
      <c r="A477" s="2"/>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row>
    <row r="478" spans="1:35" ht="13.2">
      <c r="A478" s="2"/>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row>
    <row r="479" spans="1:35" ht="13.2">
      <c r="A479" s="2"/>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row>
    <row r="480" spans="1:35" ht="13.2">
      <c r="A480" s="2"/>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row>
    <row r="481" spans="1:35" ht="13.2">
      <c r="A481" s="2"/>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row>
    <row r="482" spans="1:35" ht="13.2">
      <c r="A482" s="2"/>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row>
    <row r="483" spans="1:35" ht="13.2">
      <c r="A483" s="2"/>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row>
    <row r="484" spans="1:35" ht="13.2">
      <c r="A484" s="2"/>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row>
    <row r="485" spans="1:35" ht="13.2">
      <c r="A485" s="2"/>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row>
    <row r="486" spans="1:35" ht="13.2">
      <c r="A486" s="2"/>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row>
    <row r="487" spans="1:35" ht="13.2">
      <c r="A487" s="2"/>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row>
    <row r="488" spans="1:35" ht="13.2">
      <c r="A488" s="2"/>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row>
    <row r="489" spans="1:35" ht="13.2">
      <c r="A489" s="2"/>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row>
    <row r="490" spans="1:35" ht="13.2">
      <c r="A490" s="2"/>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row>
    <row r="491" spans="1:35" ht="13.2">
      <c r="A491" s="2"/>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row>
    <row r="492" spans="1:35" ht="13.2">
      <c r="A492" s="2"/>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row>
    <row r="493" spans="1:35" ht="13.2">
      <c r="A493" s="2"/>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row>
    <row r="494" spans="1:35" ht="13.2">
      <c r="A494" s="2"/>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row>
    <row r="495" spans="1:35" ht="13.2">
      <c r="A495" s="2"/>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row>
    <row r="496" spans="1:35" ht="13.2">
      <c r="A496" s="2"/>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row>
    <row r="497" spans="1:35" ht="13.2">
      <c r="A497" s="2"/>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row>
    <row r="498" spans="1:35" ht="13.2">
      <c r="A498" s="2"/>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row>
    <row r="499" spans="1:35" ht="13.2">
      <c r="A499" s="2"/>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row>
    <row r="500" spans="1:35" ht="13.2">
      <c r="A500" s="2"/>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row>
    <row r="501" spans="1:35" ht="13.2">
      <c r="A501" s="2"/>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row>
    <row r="502" spans="1:35" ht="13.2">
      <c r="A502" s="2"/>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row>
    <row r="503" spans="1:35" ht="13.2">
      <c r="A503" s="2"/>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row>
    <row r="504" spans="1:35" ht="13.2">
      <c r="A504" s="2"/>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row>
    <row r="505" spans="1:35" ht="13.2">
      <c r="A505" s="2"/>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row>
    <row r="506" spans="1:35" ht="13.2">
      <c r="A506" s="2"/>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row>
    <row r="507" spans="1:35" ht="13.2">
      <c r="A507" s="2"/>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row>
    <row r="508" spans="1:35" ht="13.2">
      <c r="A508" s="2"/>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row>
    <row r="509" spans="1:35" ht="13.2">
      <c r="A509" s="2"/>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row>
    <row r="510" spans="1:35" ht="13.2">
      <c r="A510" s="2"/>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row>
    <row r="511" spans="1:35" ht="13.2">
      <c r="A511" s="2"/>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row>
    <row r="512" spans="1:35" ht="13.2">
      <c r="A512" s="2"/>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row>
    <row r="513" spans="1:35" ht="13.2">
      <c r="A513" s="2"/>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row>
    <row r="514" spans="1:35" ht="13.2">
      <c r="A514" s="2"/>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row>
    <row r="515" spans="1:35" ht="13.2">
      <c r="A515" s="2"/>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row>
    <row r="516" spans="1:35" ht="13.2">
      <c r="A516" s="2"/>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row>
    <row r="517" spans="1:35" ht="13.2">
      <c r="A517" s="2"/>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row>
    <row r="518" spans="1:35" ht="13.2">
      <c r="A518" s="2"/>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row>
    <row r="519" spans="1:35" ht="13.2">
      <c r="A519" s="2"/>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row>
    <row r="520" spans="1:35" ht="13.2">
      <c r="A520" s="2"/>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row>
    <row r="521" spans="1:35" ht="13.2">
      <c r="A521" s="2"/>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row>
    <row r="522" spans="1:35" ht="13.2">
      <c r="A522" s="2"/>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row>
    <row r="523" spans="1:35" ht="13.2">
      <c r="A523" s="2"/>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row>
    <row r="524" spans="1:35" ht="13.2">
      <c r="A524" s="2"/>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row>
    <row r="525" spans="1:35" ht="13.2">
      <c r="A525" s="2"/>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row>
    <row r="526" spans="1:35" ht="13.2">
      <c r="A526" s="2"/>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row>
    <row r="527" spans="1:35" ht="13.2">
      <c r="A527" s="2"/>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row>
    <row r="528" spans="1:35" ht="13.2">
      <c r="A528" s="2"/>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row>
    <row r="529" spans="1:35" ht="13.2">
      <c r="A529" s="2"/>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row>
    <row r="530" spans="1:35" ht="13.2">
      <c r="A530" s="2"/>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row>
    <row r="531" spans="1:35" ht="13.2">
      <c r="A531" s="2"/>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row>
    <row r="532" spans="1:35" ht="13.2">
      <c r="A532" s="2"/>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row>
    <row r="533" spans="1:35" ht="13.2">
      <c r="A533" s="2"/>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row>
    <row r="534" spans="1:35" ht="13.2">
      <c r="A534" s="2"/>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row>
    <row r="535" spans="1:35" ht="13.2">
      <c r="A535" s="2"/>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row>
    <row r="536" spans="1:35" ht="13.2">
      <c r="A536" s="2"/>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row>
    <row r="537" spans="1:35" ht="13.2">
      <c r="A537" s="2"/>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row>
    <row r="538" spans="1:35" ht="13.2">
      <c r="A538" s="2"/>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row>
    <row r="539" spans="1:35" ht="13.2">
      <c r="A539" s="2"/>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row>
    <row r="540" spans="1:35" ht="13.2">
      <c r="A540" s="2"/>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row>
    <row r="541" spans="1:35" ht="13.2">
      <c r="A541" s="2"/>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row>
    <row r="542" spans="1:35" ht="13.2">
      <c r="A542" s="2"/>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row>
    <row r="543" spans="1:35" ht="13.2">
      <c r="A543" s="2"/>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row>
    <row r="544" spans="1:35" ht="13.2">
      <c r="A544" s="2"/>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row>
    <row r="545" spans="1:35" ht="13.2">
      <c r="A545" s="2"/>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row>
    <row r="546" spans="1:35" ht="13.2">
      <c r="A546" s="2"/>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row>
    <row r="547" spans="1:35" ht="13.2">
      <c r="A547" s="2"/>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row>
    <row r="548" spans="1:35" ht="13.2">
      <c r="A548" s="2"/>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row>
    <row r="549" spans="1:35" ht="13.2">
      <c r="A549" s="2"/>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row>
    <row r="550" spans="1:35" ht="13.2">
      <c r="A550" s="2"/>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row>
    <row r="551" spans="1:35" ht="13.2">
      <c r="A551" s="2"/>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row>
    <row r="552" spans="1:35" ht="13.2">
      <c r="A552" s="2"/>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row>
    <row r="553" spans="1:35" ht="13.2">
      <c r="A553" s="2"/>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row>
    <row r="554" spans="1:35" ht="13.2">
      <c r="A554" s="2"/>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row>
    <row r="555" spans="1:35" ht="13.2">
      <c r="A555" s="2"/>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row>
    <row r="556" spans="1:35" ht="13.2">
      <c r="A556" s="2"/>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row>
    <row r="557" spans="1:35" ht="13.2">
      <c r="A557" s="2"/>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row>
    <row r="558" spans="1:35" ht="13.2">
      <c r="A558" s="2"/>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row>
    <row r="559" spans="1:35" ht="13.2">
      <c r="A559" s="2"/>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row>
    <row r="560" spans="1:35" ht="13.2">
      <c r="A560" s="2"/>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row>
    <row r="561" spans="1:35" ht="13.2">
      <c r="A561" s="2"/>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row>
    <row r="562" spans="1:35" ht="13.2">
      <c r="A562" s="2"/>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row>
    <row r="563" spans="1:35" ht="13.2">
      <c r="A563" s="2"/>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row>
    <row r="564" spans="1:35" ht="13.2">
      <c r="A564" s="2"/>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row>
    <row r="565" spans="1:35" ht="13.2">
      <c r="A565" s="2"/>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row>
    <row r="566" spans="1:35" ht="13.2">
      <c r="A566" s="2"/>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row>
    <row r="567" spans="1:35" ht="13.2">
      <c r="A567" s="2"/>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row>
    <row r="568" spans="1:35" ht="13.2">
      <c r="A568" s="2"/>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row>
    <row r="569" spans="1:35" ht="13.2">
      <c r="A569" s="2"/>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row>
    <row r="570" spans="1:35" ht="13.2">
      <c r="A570" s="2"/>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row>
    <row r="571" spans="1:35" ht="13.2">
      <c r="A571" s="2"/>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row>
    <row r="572" spans="1:35" ht="13.2">
      <c r="A572" s="2"/>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row>
    <row r="573" spans="1:35" ht="13.2">
      <c r="A573" s="2"/>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row>
    <row r="574" spans="1:35" ht="13.2">
      <c r="A574" s="2"/>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row>
    <row r="575" spans="1:35" ht="13.2">
      <c r="A575" s="2"/>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row>
    <row r="576" spans="1:35" ht="13.2">
      <c r="A576" s="2"/>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row>
    <row r="577" spans="1:35" ht="13.2">
      <c r="A577" s="2"/>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row>
    <row r="578" spans="1:35" ht="13.2">
      <c r="A578" s="2"/>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row>
    <row r="579" spans="1:35" ht="13.2">
      <c r="A579" s="2"/>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row>
    <row r="580" spans="1:35" ht="13.2">
      <c r="A580" s="2"/>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row>
    <row r="581" spans="1:35" ht="13.2">
      <c r="A581" s="2"/>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row>
    <row r="582" spans="1:35" ht="13.2">
      <c r="A582" s="2"/>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row>
    <row r="583" spans="1:35" ht="13.2">
      <c r="A583" s="2"/>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row>
    <row r="584" spans="1:35" ht="13.2">
      <c r="A584" s="2"/>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row>
    <row r="585" spans="1:35" ht="13.2">
      <c r="A585" s="2"/>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row>
    <row r="586" spans="1:35" ht="13.2">
      <c r="A586" s="2"/>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row>
    <row r="587" spans="1:35" ht="13.2">
      <c r="A587" s="2"/>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row>
    <row r="588" spans="1:35" ht="13.2">
      <c r="A588" s="2"/>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row>
    <row r="589" spans="1:35" ht="13.2">
      <c r="A589" s="2"/>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row>
    <row r="590" spans="1:35" ht="13.2">
      <c r="A590" s="2"/>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row>
    <row r="591" spans="1:35" ht="13.2">
      <c r="A591" s="2"/>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row>
    <row r="592" spans="1:35" ht="13.2">
      <c r="A592" s="2"/>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row>
    <row r="593" spans="1:35" ht="13.2">
      <c r="A593" s="2"/>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row>
    <row r="594" spans="1:35" ht="13.2">
      <c r="A594" s="2"/>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row>
    <row r="595" spans="1:35" ht="13.2">
      <c r="A595" s="2"/>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row>
    <row r="596" spans="1:35" ht="13.2">
      <c r="A596" s="2"/>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row>
    <row r="597" spans="1:35" ht="13.2">
      <c r="A597" s="2"/>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row>
    <row r="598" spans="1:35" ht="13.2">
      <c r="A598" s="2"/>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row>
    <row r="599" spans="1:35" ht="13.2">
      <c r="A599" s="2"/>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row>
    <row r="600" spans="1:35" ht="13.2">
      <c r="A600" s="2"/>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row>
    <row r="601" spans="1:35" ht="13.2">
      <c r="A601" s="2"/>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row>
    <row r="602" spans="1:35" ht="13.2">
      <c r="A602" s="2"/>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row>
    <row r="603" spans="1:35" ht="13.2">
      <c r="A603" s="2"/>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row>
    <row r="604" spans="1:35" ht="13.2">
      <c r="A604" s="2"/>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row>
    <row r="605" spans="1:35" ht="13.2">
      <c r="A605" s="2"/>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row>
    <row r="606" spans="1:35" ht="13.2">
      <c r="A606" s="2"/>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row>
    <row r="607" spans="1:35" ht="13.2">
      <c r="A607" s="2"/>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row>
    <row r="608" spans="1:35" ht="13.2">
      <c r="A608" s="2"/>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row>
    <row r="609" spans="1:35" ht="13.2">
      <c r="A609" s="2"/>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row>
    <row r="610" spans="1:35" ht="13.2">
      <c r="A610" s="2"/>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row>
    <row r="611" spans="1:35" ht="13.2">
      <c r="A611" s="2"/>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row>
    <row r="612" spans="1:35" ht="13.2">
      <c r="A612" s="2"/>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row>
    <row r="613" spans="1:35" ht="13.2">
      <c r="A613" s="2"/>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row>
    <row r="614" spans="1:35" ht="13.2">
      <c r="A614" s="2"/>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row>
    <row r="615" spans="1:35" ht="13.2">
      <c r="A615" s="2"/>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row>
    <row r="616" spans="1:35" ht="13.2">
      <c r="A616" s="2"/>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row>
    <row r="617" spans="1:35" ht="13.2">
      <c r="A617" s="2"/>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row>
    <row r="618" spans="1:35" ht="13.2">
      <c r="A618" s="2"/>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row>
    <row r="619" spans="1:35" ht="13.2">
      <c r="A619" s="2"/>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row>
    <row r="620" spans="1:35" ht="13.2">
      <c r="A620" s="2"/>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row>
    <row r="621" spans="1:35" ht="13.2">
      <c r="A621" s="2"/>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row>
    <row r="622" spans="1:35" ht="13.2">
      <c r="A622" s="2"/>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row>
    <row r="623" spans="1:35" ht="13.2">
      <c r="A623" s="2"/>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row>
    <row r="624" spans="1:35" ht="13.2">
      <c r="A624" s="2"/>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row>
    <row r="625" spans="1:35" ht="13.2">
      <c r="A625" s="2"/>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row>
    <row r="626" spans="1:35" ht="13.2">
      <c r="A626" s="2"/>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row>
    <row r="627" spans="1:35" ht="13.2">
      <c r="A627" s="2"/>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row>
    <row r="628" spans="1:35" ht="13.2">
      <c r="A628" s="2"/>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row>
    <row r="629" spans="1:35" ht="13.2">
      <c r="A629" s="2"/>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row>
    <row r="630" spans="1:35" ht="13.2">
      <c r="A630" s="2"/>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row>
    <row r="631" spans="1:35" ht="13.2">
      <c r="A631" s="2"/>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row>
    <row r="632" spans="1:35" ht="13.2">
      <c r="A632" s="2"/>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row>
    <row r="633" spans="1:35" ht="13.2">
      <c r="A633" s="2"/>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row>
    <row r="634" spans="1:35" ht="13.2">
      <c r="A634" s="2"/>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row>
    <row r="635" spans="1:35" ht="13.2">
      <c r="A635" s="2"/>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row>
    <row r="636" spans="1:35" ht="13.2">
      <c r="A636" s="2"/>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row>
    <row r="637" spans="1:35" ht="13.2">
      <c r="A637" s="2"/>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row>
    <row r="638" spans="1:35" ht="13.2">
      <c r="A638" s="2"/>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row>
    <row r="639" spans="1:35" ht="13.2">
      <c r="A639" s="2"/>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row>
    <row r="640" spans="1:35" ht="13.2">
      <c r="A640" s="2"/>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row>
    <row r="641" spans="1:35" ht="13.2">
      <c r="A641" s="2"/>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row>
    <row r="642" spans="1:35" ht="13.2">
      <c r="A642" s="2"/>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row>
    <row r="643" spans="1:35" ht="13.2">
      <c r="A643" s="2"/>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row>
    <row r="644" spans="1:35" ht="13.2">
      <c r="A644" s="2"/>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row>
    <row r="645" spans="1:35" ht="13.2">
      <c r="A645" s="2"/>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row>
    <row r="646" spans="1:35" ht="13.2">
      <c r="A646" s="2"/>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row>
    <row r="647" spans="1:35" ht="13.2">
      <c r="A647" s="2"/>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row>
    <row r="648" spans="1:35" ht="13.2">
      <c r="A648" s="2"/>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row>
    <row r="649" spans="1:35" ht="13.2">
      <c r="A649" s="2"/>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row>
    <row r="650" spans="1:35" ht="13.2">
      <c r="A650" s="2"/>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row>
    <row r="651" spans="1:35" ht="13.2">
      <c r="A651" s="2"/>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row>
    <row r="652" spans="1:35" ht="13.2">
      <c r="A652" s="2"/>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row>
    <row r="653" spans="1:35" ht="13.2">
      <c r="A653" s="2"/>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row>
    <row r="654" spans="1:35" ht="13.2">
      <c r="A654" s="2"/>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row>
    <row r="655" spans="1:35" ht="13.2">
      <c r="A655" s="2"/>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row>
    <row r="656" spans="1:35" ht="13.2">
      <c r="A656" s="2"/>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row>
    <row r="657" spans="1:35" ht="13.2">
      <c r="A657" s="2"/>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row>
    <row r="658" spans="1:35" ht="13.2">
      <c r="A658" s="2"/>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row>
    <row r="659" spans="1:35" ht="13.2">
      <c r="A659" s="2"/>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row>
    <row r="660" spans="1:35" ht="13.2">
      <c r="A660" s="2"/>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row>
    <row r="661" spans="1:35" ht="13.2">
      <c r="A661" s="2"/>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row>
    <row r="662" spans="1:35" ht="13.2">
      <c r="A662" s="2"/>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row>
    <row r="663" spans="1:35" ht="13.2">
      <c r="A663" s="2"/>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row>
    <row r="664" spans="1:35" ht="13.2">
      <c r="A664" s="2"/>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row>
    <row r="665" spans="1:35" ht="13.2">
      <c r="A665" s="2"/>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row>
    <row r="666" spans="1:35" ht="13.2">
      <c r="A666" s="2"/>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row>
    <row r="667" spans="1:35" ht="13.2">
      <c r="A667" s="2"/>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row>
    <row r="668" spans="1:35" ht="13.2">
      <c r="A668" s="2"/>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row>
    <row r="669" spans="1:35" ht="13.2">
      <c r="A669" s="2"/>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row>
    <row r="670" spans="1:35" ht="13.2">
      <c r="A670" s="2"/>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row>
    <row r="671" spans="1:35" ht="13.2">
      <c r="A671" s="2"/>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row>
    <row r="672" spans="1:35" ht="13.2">
      <c r="A672" s="2"/>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row>
    <row r="673" spans="1:35" ht="13.2">
      <c r="A673" s="2"/>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row>
    <row r="674" spans="1:35" ht="13.2">
      <c r="A674" s="2"/>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row>
    <row r="675" spans="1:35" ht="13.2">
      <c r="A675" s="2"/>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row>
    <row r="676" spans="1:35" ht="13.2">
      <c r="A676" s="2"/>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row>
    <row r="677" spans="1:35" ht="13.2">
      <c r="A677" s="2"/>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row>
    <row r="678" spans="1:35" ht="13.2">
      <c r="A678" s="2"/>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row>
    <row r="679" spans="1:35" ht="13.2">
      <c r="A679" s="2"/>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row>
    <row r="680" spans="1:35" ht="13.2">
      <c r="A680" s="2"/>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row>
    <row r="681" spans="1:35" ht="13.2">
      <c r="A681" s="2"/>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row>
    <row r="682" spans="1:35" ht="13.2">
      <c r="A682" s="2"/>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row>
    <row r="683" spans="1:35" ht="13.2">
      <c r="A683" s="2"/>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row>
    <row r="684" spans="1:35" ht="13.2">
      <c r="A684" s="2"/>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row>
    <row r="685" spans="1:35" ht="13.2">
      <c r="A685" s="2"/>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row>
    <row r="686" spans="1:35" ht="13.2">
      <c r="A686" s="2"/>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row>
    <row r="687" spans="1:35" ht="13.2">
      <c r="A687" s="2"/>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row>
    <row r="688" spans="1:35" ht="13.2">
      <c r="A688" s="2"/>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row>
    <row r="689" spans="1:35" ht="13.2">
      <c r="A689" s="2"/>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row>
    <row r="690" spans="1:35" ht="13.2">
      <c r="A690" s="2"/>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row>
    <row r="691" spans="1:35" ht="13.2">
      <c r="A691" s="2"/>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row>
    <row r="692" spans="1:35" ht="13.2">
      <c r="A692" s="2"/>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row>
    <row r="693" spans="1:35" ht="13.2">
      <c r="A693" s="2"/>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row>
    <row r="694" spans="1:35" ht="13.2">
      <c r="A694" s="2"/>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row>
    <row r="695" spans="1:35" ht="13.2">
      <c r="A695" s="2"/>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row>
    <row r="696" spans="1:35" ht="13.2">
      <c r="A696" s="2"/>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row>
    <row r="697" spans="1:35" ht="13.2">
      <c r="A697" s="2"/>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row>
    <row r="698" spans="1:35" ht="13.2">
      <c r="A698" s="2"/>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row>
    <row r="699" spans="1:35" ht="13.2">
      <c r="A699" s="2"/>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row>
    <row r="700" spans="1:35" ht="13.2">
      <c r="A700" s="2"/>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row>
    <row r="701" spans="1:35" ht="13.2">
      <c r="A701" s="2"/>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row>
    <row r="702" spans="1:35" ht="13.2">
      <c r="A702" s="2"/>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row>
    <row r="703" spans="1:35" ht="13.2">
      <c r="A703" s="2"/>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row>
    <row r="704" spans="1:35" ht="13.2">
      <c r="A704" s="2"/>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row>
    <row r="705" spans="1:35" ht="13.2">
      <c r="A705" s="2"/>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row>
    <row r="706" spans="1:35" ht="13.2">
      <c r="A706" s="2"/>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row>
    <row r="707" spans="1:35" ht="13.2">
      <c r="A707" s="2"/>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row>
    <row r="708" spans="1:35" ht="13.2">
      <c r="A708" s="2"/>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row>
    <row r="709" spans="1:35" ht="13.2">
      <c r="A709" s="2"/>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row>
    <row r="710" spans="1:35" ht="13.2">
      <c r="A710" s="2"/>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row>
    <row r="711" spans="1:35" ht="13.2">
      <c r="A711" s="2"/>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row>
    <row r="712" spans="1:35" ht="13.2">
      <c r="A712" s="2"/>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row>
    <row r="713" spans="1:35" ht="13.2">
      <c r="A713" s="2"/>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row>
    <row r="714" spans="1:35" ht="13.2">
      <c r="A714" s="2"/>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row>
    <row r="715" spans="1:35" ht="13.2">
      <c r="A715" s="2"/>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row>
    <row r="716" spans="1:35" ht="13.2">
      <c r="A716" s="2"/>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row>
    <row r="717" spans="1:35" ht="13.2">
      <c r="A717" s="2"/>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row>
    <row r="718" spans="1:35" ht="13.2">
      <c r="A718" s="2"/>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row>
    <row r="719" spans="1:35" ht="13.2">
      <c r="A719" s="2"/>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row>
    <row r="720" spans="1:35" ht="13.2">
      <c r="A720" s="2"/>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row>
    <row r="721" spans="1:35" ht="13.2">
      <c r="A721" s="2"/>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row>
    <row r="722" spans="1:35" ht="13.2">
      <c r="A722" s="2"/>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row>
    <row r="723" spans="1:35" ht="13.2">
      <c r="A723" s="2"/>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row>
    <row r="724" spans="1:35" ht="13.2">
      <c r="A724" s="2"/>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row>
    <row r="725" spans="1:35" ht="13.2">
      <c r="A725" s="2"/>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row>
    <row r="726" spans="1:35" ht="13.2">
      <c r="A726" s="2"/>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row>
    <row r="727" spans="1:35" ht="13.2">
      <c r="A727" s="2"/>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row>
    <row r="728" spans="1:35" ht="13.2">
      <c r="A728" s="2"/>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row>
    <row r="729" spans="1:35" ht="13.2">
      <c r="A729" s="2"/>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row>
    <row r="730" spans="1:35" ht="13.2">
      <c r="A730" s="2"/>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row>
    <row r="731" spans="1:35" ht="13.2">
      <c r="A731" s="2"/>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row>
    <row r="732" spans="1:35" ht="13.2">
      <c r="A732" s="2"/>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row>
    <row r="733" spans="1:35" ht="13.2">
      <c r="A733" s="2"/>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row>
    <row r="734" spans="1:35" ht="13.2">
      <c r="A734" s="2"/>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row>
    <row r="735" spans="1:35" ht="13.2">
      <c r="A735" s="2"/>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row>
    <row r="736" spans="1:35" ht="13.2">
      <c r="A736" s="2"/>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row>
    <row r="737" spans="1:35" ht="13.2">
      <c r="A737" s="2"/>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row>
    <row r="738" spans="1:35" ht="13.2">
      <c r="A738" s="2"/>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row>
    <row r="739" spans="1:35" ht="13.2">
      <c r="A739" s="2"/>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row>
    <row r="740" spans="1:35" ht="13.2">
      <c r="A740" s="2"/>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row>
    <row r="741" spans="1:35" ht="13.2">
      <c r="A741" s="2"/>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row>
    <row r="742" spans="1:35" ht="13.2">
      <c r="A742" s="2"/>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row>
    <row r="743" spans="1:35" ht="13.2">
      <c r="A743" s="2"/>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row>
    <row r="744" spans="1:35" ht="13.2">
      <c r="A744" s="2"/>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row>
    <row r="745" spans="1:35" ht="13.2">
      <c r="A745" s="2"/>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row>
    <row r="746" spans="1:35" ht="13.2">
      <c r="A746" s="2"/>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row>
    <row r="747" spans="1:35" ht="13.2">
      <c r="A747" s="2"/>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row>
    <row r="748" spans="1:35" ht="13.2">
      <c r="A748" s="2"/>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row>
    <row r="749" spans="1:35" ht="13.2">
      <c r="A749" s="2"/>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row>
    <row r="750" spans="1:35" ht="13.2">
      <c r="A750" s="2"/>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row>
    <row r="751" spans="1:35" ht="13.2">
      <c r="A751" s="2"/>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row>
    <row r="752" spans="1:35" ht="13.2">
      <c r="A752" s="2"/>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row>
    <row r="753" spans="1:35" ht="13.2">
      <c r="A753" s="2"/>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row>
    <row r="754" spans="1:35" ht="13.2">
      <c r="A754" s="2"/>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row>
    <row r="755" spans="1:35" ht="13.2">
      <c r="A755" s="2"/>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row>
    <row r="756" spans="1:35" ht="13.2">
      <c r="A756" s="2"/>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row>
    <row r="757" spans="1:35" ht="13.2">
      <c r="A757" s="2"/>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row>
    <row r="758" spans="1:35" ht="13.2">
      <c r="A758" s="2"/>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row>
    <row r="759" spans="1:35" ht="13.2">
      <c r="A759" s="2"/>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row>
    <row r="760" spans="1:35" ht="13.2">
      <c r="A760" s="2"/>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row>
    <row r="761" spans="1:35" ht="13.2">
      <c r="A761" s="2"/>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row>
    <row r="762" spans="1:35" ht="13.2">
      <c r="A762" s="2"/>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row>
    <row r="763" spans="1:35" ht="13.2">
      <c r="A763" s="2"/>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row>
    <row r="764" spans="1:35" ht="13.2">
      <c r="A764" s="2"/>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row>
    <row r="765" spans="1:35" ht="13.2">
      <c r="A765" s="2"/>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row>
    <row r="766" spans="1:35" ht="13.2">
      <c r="A766" s="2"/>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row>
    <row r="767" spans="1:35" ht="13.2">
      <c r="A767" s="2"/>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row>
    <row r="768" spans="1:35" ht="13.2">
      <c r="A768" s="2"/>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row>
    <row r="769" spans="1:35" ht="13.2">
      <c r="A769" s="2"/>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row>
    <row r="770" spans="1:35" ht="13.2">
      <c r="A770" s="2"/>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row>
    <row r="771" spans="1:35" ht="13.2">
      <c r="A771" s="2"/>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row>
    <row r="772" spans="1:35" ht="13.2">
      <c r="A772" s="2"/>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row>
    <row r="773" spans="1:35" ht="13.2">
      <c r="A773" s="2"/>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row>
    <row r="774" spans="1:35" ht="13.2">
      <c r="A774" s="2"/>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row>
    <row r="775" spans="1:35" ht="13.2">
      <c r="A775" s="2"/>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row>
    <row r="776" spans="1:35" ht="13.2">
      <c r="A776" s="2"/>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row>
    <row r="777" spans="1:35" ht="13.2">
      <c r="A777" s="2"/>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row>
    <row r="778" spans="1:35" ht="13.2">
      <c r="A778" s="2"/>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row>
    <row r="779" spans="1:35" ht="13.2">
      <c r="A779" s="2"/>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row>
    <row r="780" spans="1:35" ht="13.2">
      <c r="A780" s="2"/>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row>
    <row r="781" spans="1:35" ht="13.2">
      <c r="A781" s="2"/>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row>
    <row r="782" spans="1:35" ht="13.2">
      <c r="A782" s="2"/>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row>
    <row r="783" spans="1:35" ht="13.2">
      <c r="A783" s="2"/>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row>
    <row r="784" spans="1:35" ht="13.2">
      <c r="A784" s="2"/>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row>
    <row r="785" spans="1:35" ht="13.2">
      <c r="A785" s="2"/>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row>
    <row r="786" spans="1:35" ht="13.2">
      <c r="A786" s="2"/>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row>
    <row r="787" spans="1:35" ht="13.2">
      <c r="A787" s="2"/>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row>
    <row r="788" spans="1:35" ht="13.2">
      <c r="A788" s="2"/>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row>
    <row r="789" spans="1:35" ht="13.2">
      <c r="A789" s="2"/>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row>
    <row r="790" spans="1:35" ht="13.2">
      <c r="A790" s="2"/>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row>
    <row r="791" spans="1:35" ht="13.2">
      <c r="A791" s="2"/>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row>
    <row r="792" spans="1:35" ht="13.2">
      <c r="A792" s="2"/>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row>
    <row r="793" spans="1:35" ht="13.2">
      <c r="A793" s="2"/>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row>
    <row r="794" spans="1:35" ht="13.2">
      <c r="A794" s="2"/>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row>
    <row r="795" spans="1:35" ht="13.2">
      <c r="A795" s="2"/>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row>
    <row r="796" spans="1:35" ht="13.2">
      <c r="A796" s="2"/>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row>
    <row r="797" spans="1:35" ht="13.2">
      <c r="A797" s="2"/>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row>
    <row r="798" spans="1:35" ht="13.2">
      <c r="A798" s="2"/>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row>
    <row r="799" spans="1:35" ht="13.2">
      <c r="A799" s="2"/>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row>
    <row r="800" spans="1:35" ht="13.2">
      <c r="A800" s="2"/>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row>
    <row r="801" spans="1:35" ht="13.2">
      <c r="A801" s="2"/>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row>
    <row r="802" spans="1:35" ht="13.2">
      <c r="A802" s="2"/>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row>
    <row r="803" spans="1:35" ht="13.2">
      <c r="A803" s="2"/>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row>
    <row r="804" spans="1:35" ht="13.2">
      <c r="A804" s="2"/>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row>
    <row r="805" spans="1:35" ht="13.2">
      <c r="A805" s="2"/>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row>
    <row r="806" spans="1:35" ht="13.2">
      <c r="A806" s="2"/>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row>
    <row r="807" spans="1:35" ht="13.2">
      <c r="A807" s="2"/>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row>
    <row r="808" spans="1:35" ht="13.2">
      <c r="A808" s="2"/>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row>
    <row r="809" spans="1:35" ht="13.2">
      <c r="A809" s="2"/>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row>
    <row r="810" spans="1:35" ht="13.2">
      <c r="A810" s="2"/>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row>
    <row r="811" spans="1:35" ht="13.2">
      <c r="A811" s="2"/>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row>
    <row r="812" spans="1:35" ht="13.2">
      <c r="A812" s="2"/>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row>
    <row r="813" spans="1:35" ht="13.2">
      <c r="A813" s="2"/>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row>
    <row r="814" spans="1:35" ht="13.2">
      <c r="A814" s="2"/>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row>
    <row r="815" spans="1:35" ht="13.2">
      <c r="A815" s="2"/>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row>
    <row r="816" spans="1:35" ht="13.2">
      <c r="A816" s="2"/>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row>
    <row r="817" spans="1:35" ht="13.2">
      <c r="A817" s="2"/>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row>
    <row r="818" spans="1:35" ht="13.2">
      <c r="A818" s="2"/>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row>
    <row r="819" spans="1:35" ht="13.2">
      <c r="A819" s="2"/>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row>
    <row r="820" spans="1:35" ht="13.2">
      <c r="A820" s="2"/>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row>
    <row r="821" spans="1:35" ht="13.2">
      <c r="A821" s="2"/>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row>
    <row r="822" spans="1:35" ht="13.2">
      <c r="A822" s="2"/>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row>
    <row r="823" spans="1:35" ht="13.2">
      <c r="A823" s="2"/>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row>
    <row r="824" spans="1:35" ht="13.2">
      <c r="A824" s="2"/>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row>
    <row r="825" spans="1:35" ht="13.2">
      <c r="A825" s="2"/>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row>
    <row r="826" spans="1:35" ht="13.2">
      <c r="A826" s="2"/>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row>
    <row r="827" spans="1:35" ht="13.2">
      <c r="A827" s="2"/>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row>
    <row r="828" spans="1:35" ht="13.2">
      <c r="A828" s="2"/>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row>
    <row r="829" spans="1:35" ht="13.2">
      <c r="A829" s="2"/>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row>
    <row r="830" spans="1:35" ht="13.2">
      <c r="A830" s="2"/>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row>
    <row r="831" spans="1:35" ht="13.2">
      <c r="A831" s="2"/>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row>
    <row r="832" spans="1:35" ht="13.2">
      <c r="A832" s="2"/>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row>
    <row r="833" spans="1:35" ht="13.2">
      <c r="A833" s="2"/>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row>
    <row r="834" spans="1:35" ht="13.2">
      <c r="A834" s="2"/>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row>
    <row r="835" spans="1:35" ht="13.2">
      <c r="A835" s="2"/>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row>
    <row r="836" spans="1:35" ht="13.2">
      <c r="A836" s="2"/>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row>
    <row r="837" spans="1:35" ht="13.2">
      <c r="A837" s="2"/>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row>
    <row r="838" spans="1:35" ht="13.2">
      <c r="A838" s="2"/>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row>
    <row r="839" spans="1:35" ht="13.2">
      <c r="A839" s="2"/>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row>
    <row r="840" spans="1:35" ht="13.2">
      <c r="A840" s="2"/>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row>
    <row r="841" spans="1:35" ht="13.2">
      <c r="A841" s="2"/>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row>
    <row r="842" spans="1:35" ht="13.2">
      <c r="A842" s="2"/>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row>
    <row r="843" spans="1:35" ht="13.2">
      <c r="A843" s="2"/>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row>
    <row r="844" spans="1:35" ht="13.2">
      <c r="A844" s="2"/>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row>
    <row r="845" spans="1:35" ht="13.2">
      <c r="A845" s="2"/>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row>
    <row r="846" spans="1:35" ht="13.2">
      <c r="A846" s="2"/>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row>
    <row r="847" spans="1:35" ht="13.2">
      <c r="A847" s="2"/>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row>
    <row r="848" spans="1:35" ht="13.2">
      <c r="A848" s="2"/>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row>
    <row r="849" spans="1:35" ht="13.2">
      <c r="A849" s="2"/>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row>
    <row r="850" spans="1:35" ht="13.2">
      <c r="A850" s="2"/>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row>
    <row r="851" spans="1:35" ht="13.2">
      <c r="A851" s="2"/>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row>
    <row r="852" spans="1:35" ht="13.2">
      <c r="A852" s="2"/>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row>
    <row r="853" spans="1:35" ht="13.2">
      <c r="A853" s="2"/>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row>
    <row r="854" spans="1:35" ht="13.2">
      <c r="A854" s="2"/>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row>
    <row r="855" spans="1:35" ht="13.2">
      <c r="A855" s="2"/>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row>
    <row r="856" spans="1:35" ht="13.2">
      <c r="A856" s="2"/>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row>
    <row r="857" spans="1:35" ht="13.2">
      <c r="A857" s="2"/>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row>
    <row r="858" spans="1:35" ht="13.2">
      <c r="A858" s="2"/>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row>
    <row r="859" spans="1:35" ht="13.2">
      <c r="A859" s="2"/>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row>
    <row r="860" spans="1:35" ht="13.2">
      <c r="A860" s="2"/>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row>
    <row r="861" spans="1:35" ht="13.2">
      <c r="A861" s="2"/>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row>
    <row r="862" spans="1:35" ht="13.2">
      <c r="A862" s="2"/>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row>
    <row r="863" spans="1:35" ht="13.2">
      <c r="A863" s="2"/>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row>
    <row r="864" spans="1:35" ht="13.2">
      <c r="A864" s="2"/>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row>
    <row r="865" spans="1:35" ht="13.2">
      <c r="A865" s="2"/>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row>
    <row r="866" spans="1:35" ht="13.2">
      <c r="A866" s="2"/>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row>
    <row r="867" spans="1:35" ht="13.2">
      <c r="A867" s="2"/>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row>
    <row r="868" spans="1:35" ht="13.2">
      <c r="A868" s="2"/>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row>
    <row r="869" spans="1:35" ht="13.2">
      <c r="A869" s="2"/>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row>
    <row r="870" spans="1:35" ht="13.2">
      <c r="A870" s="2"/>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row>
    <row r="871" spans="1:35" ht="13.2">
      <c r="A871" s="2"/>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row>
    <row r="872" spans="1:35" ht="13.2">
      <c r="A872" s="2"/>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row>
    <row r="873" spans="1:35" ht="13.2">
      <c r="A873" s="2"/>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row>
    <row r="874" spans="1:35" ht="13.2">
      <c r="A874" s="2"/>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row>
    <row r="875" spans="1:35" ht="13.2">
      <c r="A875" s="2"/>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row>
    <row r="876" spans="1:35" ht="13.2">
      <c r="A876" s="2"/>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row>
    <row r="877" spans="1:35" ht="13.2">
      <c r="A877" s="2"/>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row>
    <row r="878" spans="1:35" ht="13.2">
      <c r="A878" s="2"/>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row>
    <row r="879" spans="1:35" ht="13.2">
      <c r="A879" s="2"/>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row>
    <row r="880" spans="1:35" ht="13.2">
      <c r="A880" s="2"/>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row>
    <row r="881" spans="1:35" ht="13.2">
      <c r="A881" s="2"/>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row>
    <row r="882" spans="1:35" ht="13.2">
      <c r="A882" s="2"/>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row>
    <row r="883" spans="1:35" ht="13.2">
      <c r="A883" s="2"/>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row>
    <row r="884" spans="1:35" ht="13.2">
      <c r="A884" s="2"/>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row>
    <row r="885" spans="1:35" ht="13.2">
      <c r="A885" s="2"/>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row>
    <row r="886" spans="1:35" ht="13.2">
      <c r="A886" s="2"/>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row>
    <row r="887" spans="1:35" ht="13.2">
      <c r="A887" s="2"/>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row>
    <row r="888" spans="1:35" ht="13.2">
      <c r="A888" s="2"/>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row>
    <row r="889" spans="1:35" ht="13.2">
      <c r="A889" s="2"/>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row>
    <row r="890" spans="1:35" ht="13.2">
      <c r="A890" s="2"/>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row>
    <row r="891" spans="1:35" ht="13.2">
      <c r="A891" s="2"/>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row>
    <row r="892" spans="1:35" ht="13.2">
      <c r="A892" s="2"/>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row>
    <row r="893" spans="1:35" ht="13.2">
      <c r="A893" s="2"/>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row>
    <row r="894" spans="1:35" ht="13.2">
      <c r="A894" s="2"/>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row>
    <row r="895" spans="1:35" ht="13.2">
      <c r="A895" s="2"/>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row>
    <row r="896" spans="1:35" ht="13.2">
      <c r="A896" s="2"/>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row>
    <row r="897" spans="1:35" ht="13.2">
      <c r="A897" s="2"/>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row>
    <row r="898" spans="1:35" ht="13.2">
      <c r="A898" s="2"/>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row>
    <row r="899" spans="1:35" ht="13.2">
      <c r="A899" s="2"/>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row>
    <row r="900" spans="1:35" ht="13.2">
      <c r="A900" s="2"/>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row>
    <row r="901" spans="1:35" ht="13.2">
      <c r="A901" s="2"/>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row>
    <row r="902" spans="1:35" ht="13.2">
      <c r="A902" s="2"/>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row>
    <row r="903" spans="1:35" ht="13.2">
      <c r="A903" s="2"/>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row>
    <row r="904" spans="1:35" ht="13.2">
      <c r="A904" s="2"/>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row>
    <row r="905" spans="1:35" ht="13.2">
      <c r="A905" s="2"/>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row>
    <row r="906" spans="1:35" ht="13.2">
      <c r="A906" s="2"/>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row>
    <row r="907" spans="1:35" ht="13.2">
      <c r="A907" s="2"/>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row>
    <row r="908" spans="1:35" ht="13.2">
      <c r="A908" s="2"/>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row>
    <row r="909" spans="1:35" ht="13.2">
      <c r="A909" s="2"/>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row>
    <row r="910" spans="1:35" ht="13.2">
      <c r="A910" s="2"/>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row>
    <row r="911" spans="1:35" ht="13.2">
      <c r="A911" s="2"/>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row>
    <row r="912" spans="1:35" ht="13.2">
      <c r="A912" s="2"/>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row>
    <row r="913" spans="1:35" ht="13.2">
      <c r="A913" s="2"/>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row>
    <row r="914" spans="1:35" ht="13.2">
      <c r="A914" s="2"/>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row>
    <row r="915" spans="1:35" ht="13.2">
      <c r="A915" s="2"/>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row>
    <row r="916" spans="1:35" ht="13.2">
      <c r="A916" s="2"/>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row>
    <row r="917" spans="1:35" ht="13.2">
      <c r="A917" s="2"/>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row>
    <row r="918" spans="1:35" ht="13.2">
      <c r="A918" s="2"/>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row>
    <row r="919" spans="1:35" ht="13.2">
      <c r="A919" s="2"/>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row>
    <row r="920" spans="1:35" ht="13.2">
      <c r="A920" s="2"/>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row>
    <row r="921" spans="1:35" ht="13.2">
      <c r="A921" s="2"/>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row>
    <row r="922" spans="1:35" ht="13.2">
      <c r="A922" s="2"/>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row>
    <row r="923" spans="1:35" ht="13.2">
      <c r="A923" s="2"/>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row>
    <row r="924" spans="1:35" ht="13.2">
      <c r="A924" s="2"/>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row>
    <row r="925" spans="1:35" ht="13.2">
      <c r="A925" s="2"/>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row>
    <row r="926" spans="1:35" ht="13.2">
      <c r="A926" s="2"/>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row>
    <row r="927" spans="1:35" ht="13.2">
      <c r="A927" s="2"/>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row>
    <row r="928" spans="1:35" ht="13.2">
      <c r="A928" s="2"/>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row>
    <row r="929" spans="1:35" ht="13.2">
      <c r="A929" s="2"/>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row>
    <row r="930" spans="1:35" ht="13.2">
      <c r="A930" s="2"/>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row>
    <row r="931" spans="1:35" ht="13.2">
      <c r="A931" s="2"/>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row>
    <row r="932" spans="1:35" ht="13.2">
      <c r="A932" s="2"/>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row>
    <row r="933" spans="1:35" ht="13.2">
      <c r="A933" s="2"/>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row>
    <row r="934" spans="1:35" ht="13.2">
      <c r="A934" s="2"/>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row>
    <row r="935" spans="1:35" ht="13.2">
      <c r="A935" s="2"/>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row>
    <row r="936" spans="1:35" ht="13.2">
      <c r="A936" s="2"/>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row>
    <row r="937" spans="1:35" ht="13.2">
      <c r="A937" s="2"/>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row>
    <row r="938" spans="1:35" ht="13.2">
      <c r="A938" s="2"/>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row>
    <row r="939" spans="1:35" ht="13.2">
      <c r="A939" s="2"/>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row>
    <row r="940" spans="1:35" ht="13.2">
      <c r="A940" s="2"/>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row>
    <row r="941" spans="1:35" ht="13.2">
      <c r="A941" s="2"/>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row>
    <row r="942" spans="1:35" ht="13.2">
      <c r="A942" s="2"/>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row>
    <row r="943" spans="1:35" ht="13.2">
      <c r="A943" s="2"/>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row>
    <row r="944" spans="1:35" ht="13.2">
      <c r="A944" s="2"/>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row>
    <row r="945" spans="1:35" ht="13.2">
      <c r="A945" s="2"/>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row>
    <row r="946" spans="1:35" ht="13.2">
      <c r="A946" s="2"/>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row>
    <row r="947" spans="1:35" ht="13.2">
      <c r="A947" s="2"/>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row>
    <row r="948" spans="1:35" ht="13.2">
      <c r="A948" s="2"/>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row>
    <row r="949" spans="1:35" ht="13.2">
      <c r="A949" s="2"/>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row>
    <row r="950" spans="1:35" ht="13.2">
      <c r="A950" s="2"/>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row>
    <row r="951" spans="1:35" ht="13.2">
      <c r="A951" s="2"/>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row>
    <row r="952" spans="1:35" ht="13.2">
      <c r="A952" s="2"/>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row>
    <row r="953" spans="1:35" ht="13.2">
      <c r="A953" s="2"/>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row>
    <row r="954" spans="1:35" ht="13.2">
      <c r="A954" s="2"/>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row>
    <row r="955" spans="1:35" ht="13.2">
      <c r="A955" s="2"/>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row>
    <row r="956" spans="1:35" ht="13.2">
      <c r="A956" s="2"/>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row>
    <row r="957" spans="1:35" ht="13.2">
      <c r="A957" s="2"/>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row>
    <row r="958" spans="1:35" ht="13.2">
      <c r="A958" s="2"/>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row>
    <row r="959" spans="1:35" ht="13.2">
      <c r="A959" s="2"/>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row>
    <row r="960" spans="1:35" ht="13.2">
      <c r="A960" s="2"/>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row>
    <row r="961" spans="1:35" ht="13.2">
      <c r="A961" s="2"/>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row>
    <row r="962" spans="1:35" ht="13.2">
      <c r="A962" s="2"/>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row>
    <row r="963" spans="1:35" ht="13.2">
      <c r="A963" s="2"/>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row>
    <row r="964" spans="1:35" ht="13.2">
      <c r="A964" s="2"/>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row>
    <row r="965" spans="1:35" ht="13.2">
      <c r="A965" s="2"/>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row>
    <row r="966" spans="1:35" ht="13.2">
      <c r="A966" s="2"/>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row>
    <row r="967" spans="1:35" ht="13.2">
      <c r="A967" s="2"/>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row>
    <row r="968" spans="1:35" ht="13.2">
      <c r="A968" s="2"/>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row>
    <row r="969" spans="1:35" ht="13.2">
      <c r="A969" s="2"/>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row>
    <row r="970" spans="1:35" ht="13.2">
      <c r="A970" s="2"/>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row>
    <row r="971" spans="1:35" ht="13.2">
      <c r="A971" s="2"/>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row>
    <row r="972" spans="1:35" ht="13.2">
      <c r="A972" s="2"/>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row>
    <row r="973" spans="1:35" ht="13.2">
      <c r="A973" s="2"/>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row>
    <row r="974" spans="1:35" ht="13.2">
      <c r="A974" s="2"/>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row>
    <row r="975" spans="1:35" ht="13.2">
      <c r="A975" s="2"/>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row>
    <row r="976" spans="1:35" ht="13.2">
      <c r="A976" s="2"/>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row>
    <row r="977" spans="1:35" ht="13.2">
      <c r="A977" s="2"/>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row>
    <row r="978" spans="1:35" ht="13.2">
      <c r="A978" s="2"/>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row>
    <row r="979" spans="1:35" ht="13.2">
      <c r="A979" s="2"/>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row>
    <row r="980" spans="1:35" ht="13.2">
      <c r="A980" s="2"/>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row>
    <row r="981" spans="1:35" ht="13.2">
      <c r="A981" s="2"/>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row>
    <row r="982" spans="1:35" ht="13.2">
      <c r="A982" s="2"/>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row>
    <row r="983" spans="1:35" ht="13.2">
      <c r="A983" s="2"/>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row>
    <row r="984" spans="1:35" ht="13.2">
      <c r="A984" s="2"/>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row>
    <row r="985" spans="1:35" ht="13.2">
      <c r="A985" s="2"/>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row>
    <row r="986" spans="1:35" ht="13.2">
      <c r="A986" s="2"/>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row>
    <row r="987" spans="1:35" ht="13.2">
      <c r="A987" s="2"/>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row>
    <row r="988" spans="1:35" ht="13.2">
      <c r="A988" s="2"/>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row>
    <row r="989" spans="1:35" ht="13.2">
      <c r="A989" s="2"/>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row>
    <row r="990" spans="1:35" ht="13.2">
      <c r="A990" s="2"/>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row>
    <row r="991" spans="1:35" ht="13.2">
      <c r="A991" s="2"/>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row>
    <row r="992" spans="1:35" ht="13.2">
      <c r="A992" s="2"/>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row>
    <row r="993" spans="1:35" ht="13.2">
      <c r="A993" s="2"/>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row>
    <row r="994" spans="1:35" ht="13.2">
      <c r="A994" s="2"/>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row>
    <row r="995" spans="1:35" ht="13.2">
      <c r="A995" s="2"/>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row>
    <row r="996" spans="1:35" ht="13.2">
      <c r="A996" s="2"/>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row>
    <row r="997" spans="1:35" ht="13.2">
      <c r="A997" s="2"/>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row>
    <row r="998" spans="1:35" ht="13.2">
      <c r="A998" s="2"/>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row>
    <row r="999" spans="1:35" ht="13.2">
      <c r="A999" s="2"/>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row>
    <row r="1000" spans="1:35" ht="13.2">
      <c r="A1000" s="2"/>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row>
    <row r="1001" spans="1:35" ht="13.2">
      <c r="A1001" s="2"/>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row>
    <row r="1002" spans="1:35" ht="13.2">
      <c r="A1002" s="2"/>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row>
    <row r="1003" spans="1:35" ht="13.2">
      <c r="A1003" s="2"/>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row>
    <row r="1004" spans="1:35" ht="13.2">
      <c r="A1004" s="2"/>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row>
    <row r="1005" spans="1:35" ht="13.2">
      <c r="A1005" s="2"/>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row>
    <row r="1006" spans="1:35" ht="13.2">
      <c r="A1006" s="2"/>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row>
    <row r="1007" spans="1:35" ht="13.2">
      <c r="A1007" s="2"/>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row>
    <row r="1008" spans="1:35" ht="13.2">
      <c r="A1008" s="2"/>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row>
    <row r="1009" spans="1:35" ht="13.2">
      <c r="A1009" s="2"/>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row>
    <row r="1010" spans="1:35" ht="13.2">
      <c r="A1010" s="2"/>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6"/>
      <c r="AG1010" s="6"/>
      <c r="AH1010" s="6"/>
      <c r="AI1010" s="6"/>
    </row>
    <row r="1011" spans="1:35" ht="13.2">
      <c r="A1011" s="2"/>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c r="AG1011" s="6"/>
      <c r="AH1011" s="6"/>
      <c r="AI1011" s="6"/>
    </row>
    <row r="1012" spans="1:35" ht="13.2">
      <c r="A1012" s="2"/>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row>
    <row r="1013" spans="1:35" ht="13.2">
      <c r="A1013" s="2"/>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row>
    <row r="1014" spans="1:35" ht="13.2">
      <c r="A1014" s="2"/>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row>
    <row r="1015" spans="1:35" ht="13.2">
      <c r="A1015" s="2"/>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c r="AG1015" s="6"/>
      <c r="AH1015" s="6"/>
      <c r="AI1015" s="6"/>
    </row>
  </sheetData>
  <mergeCells count="4">
    <mergeCell ref="A1:A2"/>
    <mergeCell ref="J73:M73"/>
    <mergeCell ref="J74:M74"/>
    <mergeCell ref="J75:M75"/>
  </mergeCells>
  <phoneticPr fontId="151"/>
  <conditionalFormatting sqref="B13:I13 J13:N27 O13:U28 V13:AF29">
    <cfRule type="containsText" dxfId="533" priority="1" operator="containsText" text="长距离">
      <formula>NOT(ISERROR(SEARCH(("长距离"),(B13))))</formula>
    </cfRule>
  </conditionalFormatting>
  <conditionalFormatting sqref="B13:I13 J13:N27 O13:U28 V13:AF29">
    <cfRule type="containsText" dxfId="532" priority="2" operator="containsText" text="bm">
      <formula>NOT(ISERROR(SEARCH(("bm"),(B13))))</formula>
    </cfRule>
  </conditionalFormatting>
  <conditionalFormatting sqref="B13:I13 J13:N27 O13:U28 V13:AF29">
    <cfRule type="containsText" dxfId="531" priority="3" operator="containsText" text="Lt">
      <formula>NOT(ISERROR(SEARCH(("Lt"),(B13))))</formula>
    </cfRule>
  </conditionalFormatting>
  <conditionalFormatting sqref="B13:I13 J13:N27 O13:U28 V13:AF29">
    <cfRule type="containsText" dxfId="530" priority="4" operator="containsText" text="考斯特">
      <formula>NOT(ISERROR(SEARCH(("考斯特"),(B13))))</formula>
    </cfRule>
  </conditionalFormatting>
  <conditionalFormatting sqref="J37:AF40 I44 J44:AF45 J49:AF54">
    <cfRule type="containsText" dxfId="529" priority="5" operator="containsText" text="修理">
      <formula>NOT(ISERROR(SEARCH(("修理"),(J37))))</formula>
    </cfRule>
  </conditionalFormatting>
  <conditionalFormatting sqref="J37:AF40 I44 J44:AF45 J49:AF54">
    <cfRule type="containsText" dxfId="528" priority="6" operator="containsText" text="三检">
      <formula>NOT(ISERROR(SEARCH(("三检"),(J37))))</formula>
    </cfRule>
  </conditionalFormatting>
  <conditionalFormatting sqref="J37:AF40 I44 J44:AF45 J49:AF54">
    <cfRule type="containsText" dxfId="527" priority="7" operator="containsText" text="年检">
      <formula>NOT(ISERROR(SEARCH(("年检"),(J37))))</formula>
    </cfRule>
  </conditionalFormatting>
  <conditionalFormatting sqref="B67:AF67">
    <cfRule type="cellIs" dxfId="526" priority="8" operator="notEqual">
      <formula>7</formula>
    </cfRule>
  </conditionalFormatting>
  <conditionalFormatting sqref="B67:AF67">
    <cfRule type="cellIs" dxfId="525" priority="9" operator="equal">
      <formula>7</formula>
    </cfRule>
  </conditionalFormatting>
  <conditionalFormatting sqref="B68:AF68">
    <cfRule type="cellIs" dxfId="524" priority="10" operator="equal">
      <formula>7</formula>
    </cfRule>
  </conditionalFormatting>
  <conditionalFormatting sqref="B68:AF68">
    <cfRule type="cellIs" dxfId="523" priority="11" operator="notEqual">
      <formula>7</formula>
    </cfRule>
  </conditionalFormatting>
  <conditionalFormatting sqref="B37:AF58">
    <cfRule type="containsText" dxfId="522" priority="12" operator="containsText" text="搬">
      <formula>NOT(ISERROR(SEARCH(("搬"),(B37))))</formula>
    </cfRule>
  </conditionalFormatting>
  <conditionalFormatting sqref="B69:AF69">
    <cfRule type="cellIs" dxfId="521" priority="13" operator="equal">
      <formula>"OK"</formula>
    </cfRule>
  </conditionalFormatting>
  <conditionalFormatting sqref="B69:AF69">
    <cfRule type="cellIs" dxfId="520" priority="14" operator="equal">
      <formula>"NG"</formula>
    </cfRule>
  </conditionalFormatting>
  <conditionalFormatting sqref="AD6">
    <cfRule type="notContainsBlanks" dxfId="519" priority="15">
      <formula>LEN(TRIM(AD6))&gt;0</formula>
    </cfRule>
  </conditionalFormatting>
  <conditionalFormatting sqref="AG27">
    <cfRule type="notContainsBlanks" dxfId="518" priority="16">
      <formula>LEN(TRIM(AG27))&gt;0</formula>
    </cfRule>
  </conditionalFormatting>
  <conditionalFormatting sqref="J14:AF35">
    <cfRule type="containsText" dxfId="517" priority="17" operator="containsText" text="R">
      <formula>NOT(ISERROR(SEARCH(("R"),(J14))))</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5">
        <x14:dataValidation type="list" allowBlank="1" xr:uid="{00000000-0002-0000-3700-000000000000}">
          <x14:formula1>
            <xm:f>条件勿动!$A$2:$A$23</xm:f>
          </x14:formula1>
          <xm:sqref>B14:I29 B30:H35</xm:sqref>
        </x14:dataValidation>
        <x14:dataValidation type="list" allowBlank="1" xr:uid="{00000000-0002-0000-3700-000001000000}">
          <x14:formula1>
            <xm:f>条件勿动!$B$2:$B$31</xm:f>
          </x14:formula1>
          <xm:sqref>J37:AF58</xm:sqref>
        </x14:dataValidation>
        <x14:dataValidation type="list" allowBlank="1" xr:uid="{00000000-0002-0000-3700-000002000000}">
          <x14:formula1>
            <xm:f>条件勿动!$B$2:$B$24</xm:f>
          </x14:formula1>
          <xm:sqref>I44 B56:I58</xm:sqref>
        </x14:dataValidation>
        <x14:dataValidation type="list" allowBlank="1" xr:uid="{00000000-0002-0000-3700-000003000000}">
          <x14:formula1>
            <xm:f>条件勿动!$A$26:$A$29</xm:f>
          </x14:formula1>
          <xm:sqref>I30:I35</xm:sqref>
        </x14:dataValidation>
        <x14:dataValidation type="list" allowBlank="1" xr:uid="{00000000-0002-0000-3700-000004000000}">
          <x14:formula1>
            <xm:f>条件勿动!$A$2:$A$24</xm:f>
          </x14:formula1>
          <xm:sqref>J14:AF35</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outlinePr summaryBelow="0" summaryRight="0"/>
  </sheetPr>
  <dimension ref="A1:BY1013"/>
  <sheetViews>
    <sheetView workbookViewId="0">
      <pane xSplit="1" topLeftCell="B1" activePane="topRight" state="frozen"/>
      <selection pane="topRight" activeCell="C2" sqref="C2"/>
    </sheetView>
  </sheetViews>
  <sheetFormatPr defaultColWidth="12.6640625" defaultRowHeight="15.75" customHeight="1"/>
  <cols>
    <col min="1" max="1" width="6.21875" customWidth="1"/>
    <col min="2" max="2" width="11" customWidth="1"/>
    <col min="3" max="3" width="9.88671875" customWidth="1"/>
    <col min="4" max="4" width="10.109375" customWidth="1"/>
    <col min="5" max="5" width="8.6640625" customWidth="1"/>
    <col min="6" max="6" width="12.77734375" customWidth="1"/>
    <col min="7" max="7" width="10.33203125" customWidth="1"/>
    <col min="8" max="8" width="8.6640625" customWidth="1"/>
    <col min="9" max="9" width="16.33203125" customWidth="1"/>
    <col min="10" max="16" width="8.6640625" customWidth="1"/>
    <col min="17" max="17" width="12.44140625" customWidth="1"/>
    <col min="18" max="20" width="8.6640625" customWidth="1"/>
    <col min="21" max="21" width="10" customWidth="1"/>
    <col min="22" max="24" width="8.6640625" customWidth="1"/>
    <col min="25" max="25" width="12.33203125" customWidth="1"/>
    <col min="26" max="28" width="8.6640625" customWidth="1"/>
    <col min="29" max="29" width="6.33203125" customWidth="1"/>
    <col min="30" max="32" width="8.6640625" customWidth="1"/>
    <col min="33" max="33" width="10" customWidth="1"/>
    <col min="34" max="36" width="8.6640625" customWidth="1"/>
    <col min="37" max="37" width="10" customWidth="1"/>
  </cols>
  <sheetData>
    <row r="1" spans="1:77">
      <c r="A1" s="1731"/>
      <c r="B1" s="1731">
        <v>2</v>
      </c>
      <c r="C1" s="1731">
        <v>3</v>
      </c>
      <c r="D1" s="1731">
        <v>4</v>
      </c>
      <c r="E1" s="1731">
        <v>5</v>
      </c>
      <c r="F1" s="1731">
        <v>6</v>
      </c>
      <c r="G1" s="1731">
        <v>7</v>
      </c>
      <c r="H1" s="1731">
        <v>8</v>
      </c>
      <c r="I1" s="1732" t="s">
        <v>2</v>
      </c>
      <c r="J1" s="1731">
        <v>9</v>
      </c>
      <c r="K1" s="1731">
        <v>10</v>
      </c>
      <c r="L1" s="1731">
        <v>11</v>
      </c>
      <c r="M1" s="1731">
        <v>12</v>
      </c>
      <c r="N1" s="1731">
        <v>13</v>
      </c>
      <c r="O1" s="1731">
        <v>14</v>
      </c>
      <c r="P1" s="1731">
        <v>15</v>
      </c>
      <c r="Q1" s="1732" t="s">
        <v>2</v>
      </c>
      <c r="R1" s="1731">
        <v>16</v>
      </c>
      <c r="S1" s="1731">
        <v>17</v>
      </c>
      <c r="T1" s="1731">
        <v>18</v>
      </c>
      <c r="U1" s="1731">
        <v>19</v>
      </c>
      <c r="V1" s="1731">
        <v>20</v>
      </c>
      <c r="W1" s="1731">
        <v>21</v>
      </c>
      <c r="X1" s="1731">
        <v>22</v>
      </c>
      <c r="Y1" s="1732" t="s">
        <v>2</v>
      </c>
      <c r="Z1" s="1731">
        <v>23</v>
      </c>
      <c r="AA1" s="1731">
        <v>24</v>
      </c>
      <c r="AB1" s="1731">
        <v>25</v>
      </c>
      <c r="AC1" s="1731">
        <v>26</v>
      </c>
      <c r="AD1" s="1731">
        <v>27</v>
      </c>
      <c r="AE1" s="1731">
        <v>28</v>
      </c>
      <c r="AF1" s="1731">
        <v>29</v>
      </c>
      <c r="AG1" s="1732" t="s">
        <v>2</v>
      </c>
      <c r="AH1" s="1731"/>
      <c r="AI1" s="1731"/>
      <c r="AJ1" s="1731"/>
      <c r="AK1" s="1733"/>
      <c r="AL1" s="1733"/>
      <c r="AM1" s="1733"/>
      <c r="AN1" s="1733"/>
      <c r="AO1" s="1733"/>
      <c r="AP1" s="1733"/>
      <c r="AQ1" s="1733"/>
      <c r="AR1" s="1733"/>
      <c r="AS1" s="1733"/>
      <c r="AT1" s="1733"/>
      <c r="AU1" s="1733"/>
      <c r="AV1" s="1733"/>
      <c r="AW1" s="1733"/>
      <c r="AX1" s="1733"/>
      <c r="AY1" s="1733"/>
      <c r="AZ1" s="1733"/>
      <c r="BA1" s="1733"/>
      <c r="BB1" s="1733"/>
      <c r="BC1" s="1733"/>
      <c r="BD1" s="1733"/>
      <c r="BE1" s="1733"/>
      <c r="BF1" s="1733"/>
      <c r="BG1" s="1733"/>
      <c r="BH1" s="1733"/>
      <c r="BI1" s="1733"/>
      <c r="BJ1" s="1733"/>
      <c r="BK1" s="1733"/>
      <c r="BL1" s="1733"/>
      <c r="BM1" s="1733"/>
      <c r="BN1" s="1733"/>
      <c r="BO1" s="1733"/>
      <c r="BP1" s="1733"/>
      <c r="BQ1" s="1733"/>
      <c r="BR1" s="1733"/>
      <c r="BS1" s="1733"/>
      <c r="BT1" s="1733"/>
      <c r="BU1" s="1733"/>
      <c r="BV1" s="1733"/>
      <c r="BW1" s="1733"/>
      <c r="BX1" s="1733"/>
      <c r="BY1" s="1733"/>
    </row>
    <row r="2" spans="1:77">
      <c r="A2" s="1734" t="s">
        <v>6872</v>
      </c>
      <c r="B2" s="1734">
        <v>20496</v>
      </c>
      <c r="C2" s="1734">
        <v>29340</v>
      </c>
      <c r="D2" s="1734">
        <v>55545</v>
      </c>
      <c r="E2" s="1734">
        <v>36497</v>
      </c>
      <c r="F2" s="1734">
        <v>45486</v>
      </c>
      <c r="G2" s="1734">
        <v>73177</v>
      </c>
      <c r="H2" s="1734">
        <v>42031</v>
      </c>
      <c r="I2" s="1435">
        <f t="shared" ref="I2:I5" si="0">SUM(B2:H2)</f>
        <v>302572</v>
      </c>
      <c r="J2" s="1734">
        <v>89689</v>
      </c>
      <c r="K2" s="1734">
        <v>92394</v>
      </c>
      <c r="L2" s="1734">
        <v>96103</v>
      </c>
      <c r="M2" s="1734">
        <v>120882</v>
      </c>
      <c r="N2" s="1734">
        <v>82924</v>
      </c>
      <c r="O2" s="1734">
        <v>65616</v>
      </c>
      <c r="P2" s="1734">
        <v>19430</v>
      </c>
      <c r="Q2" s="1435">
        <f t="shared" ref="Q2:Q5" si="1">SUM(J2:P2)</f>
        <v>567038</v>
      </c>
      <c r="R2" s="1734">
        <v>91257</v>
      </c>
      <c r="S2" s="1734">
        <v>75287</v>
      </c>
      <c r="T2" s="1734">
        <v>56481</v>
      </c>
      <c r="U2" s="1735">
        <v>56260</v>
      </c>
      <c r="V2" s="1735">
        <v>89486</v>
      </c>
      <c r="W2" s="1735">
        <v>72171</v>
      </c>
      <c r="X2" s="1735">
        <v>60078</v>
      </c>
      <c r="Y2" s="1240">
        <f t="shared" ref="Y2:Y5" si="2">SUM(R2:X2)</f>
        <v>501020</v>
      </c>
      <c r="Z2" s="1735">
        <v>78904</v>
      </c>
      <c r="AA2" s="1735">
        <v>100393</v>
      </c>
      <c r="AB2" s="1735">
        <v>73272</v>
      </c>
      <c r="AC2" s="1736">
        <v>78409</v>
      </c>
      <c r="AD2" s="1735">
        <v>63939</v>
      </c>
      <c r="AE2" s="1735">
        <v>95199</v>
      </c>
      <c r="AF2" s="1735">
        <v>55837</v>
      </c>
      <c r="AG2" s="1240">
        <f t="shared" ref="AG2:AG5" si="3">SUM(Z2:AF2)</f>
        <v>545953</v>
      </c>
      <c r="AH2" s="1735"/>
      <c r="AI2" s="1735"/>
      <c r="AJ2" s="1735"/>
      <c r="AK2" s="1736"/>
      <c r="AL2" s="6"/>
      <c r="AM2" s="1736"/>
      <c r="AN2" s="1736"/>
      <c r="AO2" s="1736"/>
      <c r="AP2" s="1736"/>
      <c r="AQ2" s="1736"/>
      <c r="AR2" s="1736"/>
      <c r="AS2" s="1736"/>
      <c r="AT2" s="1736"/>
      <c r="AU2" s="1736"/>
      <c r="AV2" s="1736"/>
      <c r="AW2" s="1736"/>
      <c r="AX2" s="1736"/>
      <c r="AY2" s="1736"/>
      <c r="AZ2" s="1736"/>
      <c r="BA2" s="1736"/>
      <c r="BB2" s="1736"/>
      <c r="BC2" s="1736"/>
      <c r="BD2" s="1736"/>
      <c r="BE2" s="1736"/>
      <c r="BF2" s="1736"/>
      <c r="BG2" s="1736"/>
      <c r="BH2" s="1736"/>
      <c r="BI2" s="1736"/>
      <c r="BJ2" s="1736"/>
      <c r="BK2" s="1736"/>
      <c r="BL2" s="1736"/>
      <c r="BM2" s="1736"/>
      <c r="BN2" s="1736"/>
      <c r="BO2" s="1736"/>
      <c r="BP2" s="1736"/>
      <c r="BQ2" s="1736"/>
      <c r="BR2" s="1736"/>
      <c r="BS2" s="1736"/>
      <c r="BT2" s="1736"/>
      <c r="BU2" s="1736"/>
      <c r="BV2" s="1736"/>
      <c r="BW2" s="1736"/>
      <c r="BX2" s="1736"/>
      <c r="BY2" s="1736"/>
    </row>
    <row r="3" spans="1:77">
      <c r="A3" s="1738" t="s">
        <v>6873</v>
      </c>
      <c r="B3" s="1738">
        <v>105600</v>
      </c>
      <c r="C3" s="1738">
        <v>108000</v>
      </c>
      <c r="D3" s="1738">
        <v>108000</v>
      </c>
      <c r="E3" s="1738">
        <v>16800</v>
      </c>
      <c r="F3" s="1738">
        <v>105600</v>
      </c>
      <c r="G3" s="1738">
        <v>108000</v>
      </c>
      <c r="H3" s="1738">
        <v>16800</v>
      </c>
      <c r="I3" s="1435">
        <f t="shared" si="0"/>
        <v>568800</v>
      </c>
      <c r="J3" s="1738">
        <v>19200</v>
      </c>
      <c r="K3" s="1738">
        <v>19200</v>
      </c>
      <c r="L3" s="1738">
        <v>19200</v>
      </c>
      <c r="M3" s="1738">
        <v>98400</v>
      </c>
      <c r="N3" s="1738">
        <v>134400</v>
      </c>
      <c r="O3" s="1738">
        <v>134400</v>
      </c>
      <c r="P3" s="1738">
        <v>67200</v>
      </c>
      <c r="Q3" s="1435">
        <f t="shared" si="1"/>
        <v>492000</v>
      </c>
      <c r="R3" s="1738">
        <v>98400</v>
      </c>
      <c r="S3" s="1738">
        <v>98400</v>
      </c>
      <c r="T3" s="1738">
        <v>98400</v>
      </c>
      <c r="U3" s="1739">
        <v>98400</v>
      </c>
      <c r="V3" s="1739">
        <v>134400</v>
      </c>
      <c r="W3" s="1739">
        <v>134400</v>
      </c>
      <c r="X3" s="1739">
        <v>67200</v>
      </c>
      <c r="Y3" s="1240">
        <f t="shared" si="2"/>
        <v>729600</v>
      </c>
      <c r="Z3" s="1739">
        <v>98400</v>
      </c>
      <c r="AA3" s="1739">
        <v>98400</v>
      </c>
      <c r="AB3" s="1739">
        <v>98400</v>
      </c>
      <c r="AC3" s="1740">
        <v>98400</v>
      </c>
      <c r="AD3" s="1739">
        <v>134400</v>
      </c>
      <c r="AE3" s="1739">
        <v>134400</v>
      </c>
      <c r="AF3" s="1739">
        <v>67200</v>
      </c>
      <c r="AG3" s="1240">
        <f t="shared" si="3"/>
        <v>729600</v>
      </c>
      <c r="AH3" s="1739"/>
      <c r="AI3" s="1739"/>
      <c r="AJ3" s="1739"/>
      <c r="AK3" s="1740"/>
      <c r="AL3" s="6"/>
      <c r="AM3" s="1740"/>
      <c r="AN3" s="1740"/>
      <c r="AO3" s="1740"/>
      <c r="AP3" s="1740"/>
      <c r="AQ3" s="1740"/>
      <c r="AR3" s="1740"/>
      <c r="AS3" s="1740"/>
      <c r="AT3" s="1740"/>
      <c r="AU3" s="1740"/>
      <c r="AV3" s="1740"/>
      <c r="AW3" s="1740"/>
      <c r="AX3" s="1740"/>
      <c r="AY3" s="1740"/>
      <c r="AZ3" s="1740"/>
      <c r="BA3" s="1740"/>
      <c r="BB3" s="1740"/>
      <c r="BC3" s="1740"/>
      <c r="BD3" s="1740"/>
      <c r="BE3" s="1740"/>
      <c r="BF3" s="1740"/>
      <c r="BG3" s="1740"/>
      <c r="BH3" s="1740"/>
      <c r="BI3" s="1740"/>
      <c r="BJ3" s="1740"/>
      <c r="BK3" s="1740"/>
      <c r="BL3" s="1740"/>
      <c r="BM3" s="1740"/>
      <c r="BN3" s="1740"/>
      <c r="BO3" s="1740"/>
      <c r="BP3" s="1740"/>
      <c r="BQ3" s="1740"/>
      <c r="BR3" s="1740"/>
      <c r="BS3" s="1740"/>
      <c r="BT3" s="1740"/>
      <c r="BU3" s="1740"/>
      <c r="BV3" s="1740"/>
      <c r="BW3" s="1740"/>
      <c r="BX3" s="1740"/>
      <c r="BY3" s="1740"/>
    </row>
    <row r="4" spans="1:77">
      <c r="A4" s="1742" t="s">
        <v>6874</v>
      </c>
      <c r="B4" s="1742">
        <v>81000</v>
      </c>
      <c r="C4" s="1742">
        <v>30000</v>
      </c>
      <c r="D4" s="1742">
        <v>30000</v>
      </c>
      <c r="E4" s="1742">
        <v>30000</v>
      </c>
      <c r="F4" s="1742">
        <v>81000</v>
      </c>
      <c r="G4" s="1742">
        <v>30000</v>
      </c>
      <c r="H4" s="1742">
        <v>30000</v>
      </c>
      <c r="I4" s="1435">
        <f t="shared" si="0"/>
        <v>312000</v>
      </c>
      <c r="J4" s="1742">
        <v>86000</v>
      </c>
      <c r="K4" s="1742">
        <v>86000</v>
      </c>
      <c r="L4" s="1742">
        <v>86000</v>
      </c>
      <c r="M4" s="1742">
        <v>86000</v>
      </c>
      <c r="N4" s="1742">
        <v>86000</v>
      </c>
      <c r="O4" s="1742">
        <v>30000</v>
      </c>
      <c r="P4" s="1742">
        <v>30000</v>
      </c>
      <c r="Q4" s="1435">
        <f t="shared" si="1"/>
        <v>490000</v>
      </c>
      <c r="R4" s="1742">
        <v>86000</v>
      </c>
      <c r="S4" s="1742">
        <v>86000</v>
      </c>
      <c r="T4" s="1742">
        <v>86000</v>
      </c>
      <c r="U4" s="1653">
        <v>86000</v>
      </c>
      <c r="V4" s="1653">
        <v>86000</v>
      </c>
      <c r="W4" s="1653">
        <v>30000</v>
      </c>
      <c r="X4" s="1653">
        <v>30000</v>
      </c>
      <c r="Y4" s="1240">
        <f t="shared" si="2"/>
        <v>490000</v>
      </c>
      <c r="Z4" s="1653">
        <v>86000</v>
      </c>
      <c r="AA4" s="1653">
        <v>86000</v>
      </c>
      <c r="AB4" s="1653">
        <v>86000</v>
      </c>
      <c r="AC4" s="1652">
        <v>86000</v>
      </c>
      <c r="AD4" s="1653">
        <v>86000</v>
      </c>
      <c r="AE4" s="1653">
        <v>30000</v>
      </c>
      <c r="AF4" s="1653">
        <v>30000</v>
      </c>
      <c r="AG4" s="1240">
        <f t="shared" si="3"/>
        <v>490000</v>
      </c>
      <c r="AH4" s="1653"/>
      <c r="AI4" s="1653"/>
      <c r="AJ4" s="1653"/>
      <c r="AK4" s="1652"/>
      <c r="AL4" s="6"/>
      <c r="AM4" s="1652"/>
      <c r="AN4" s="1652"/>
      <c r="AO4" s="1652"/>
      <c r="AP4" s="1652"/>
      <c r="AQ4" s="1652"/>
      <c r="AR4" s="1652"/>
      <c r="AS4" s="1652"/>
      <c r="AT4" s="1652"/>
      <c r="AU4" s="1652"/>
      <c r="AV4" s="1652"/>
      <c r="AW4" s="1652"/>
      <c r="AX4" s="1652"/>
      <c r="AY4" s="1652"/>
      <c r="AZ4" s="1652"/>
      <c r="BA4" s="1652"/>
      <c r="BB4" s="1652"/>
      <c r="BC4" s="1652"/>
      <c r="BD4" s="1652"/>
      <c r="BE4" s="1652"/>
      <c r="BF4" s="1652"/>
      <c r="BG4" s="1652"/>
      <c r="BH4" s="1652"/>
      <c r="BI4" s="1652"/>
      <c r="BJ4" s="1652"/>
      <c r="BK4" s="1652"/>
      <c r="BL4" s="1652"/>
      <c r="BM4" s="1652"/>
      <c r="BN4" s="1652"/>
      <c r="BO4" s="1652"/>
      <c r="BP4" s="1652"/>
      <c r="BQ4" s="1652"/>
      <c r="BR4" s="1652"/>
      <c r="BS4" s="1652"/>
      <c r="BT4" s="1652"/>
      <c r="BU4" s="1652"/>
      <c r="BV4" s="1652"/>
      <c r="BW4" s="1652"/>
      <c r="BX4" s="1652"/>
      <c r="BY4" s="1652"/>
    </row>
    <row r="5" spans="1:77">
      <c r="A5" s="1744" t="s">
        <v>117</v>
      </c>
      <c r="B5" s="1745">
        <v>201900</v>
      </c>
      <c r="C5" s="1745">
        <v>54000</v>
      </c>
      <c r="D5" s="1745">
        <v>35500</v>
      </c>
      <c r="E5" s="1745">
        <v>52900</v>
      </c>
      <c r="F5" s="1745">
        <v>65000</v>
      </c>
      <c r="G5" s="1745">
        <v>50000</v>
      </c>
      <c r="H5" s="1745">
        <v>83800</v>
      </c>
      <c r="I5" s="1435">
        <f t="shared" si="0"/>
        <v>543100</v>
      </c>
      <c r="J5" s="1745">
        <v>0</v>
      </c>
      <c r="K5" s="1745">
        <v>25000</v>
      </c>
      <c r="L5" s="1745">
        <v>40000</v>
      </c>
      <c r="M5" s="1745">
        <v>14000</v>
      </c>
      <c r="N5" s="1745">
        <v>31000</v>
      </c>
      <c r="O5" s="1745">
        <v>10000</v>
      </c>
      <c r="P5" s="1745">
        <v>70000</v>
      </c>
      <c r="Q5" s="1435">
        <f t="shared" si="1"/>
        <v>190000</v>
      </c>
      <c r="R5" s="1746">
        <v>120000</v>
      </c>
      <c r="S5" s="1746">
        <v>159000</v>
      </c>
      <c r="T5" s="1746">
        <v>40000</v>
      </c>
      <c r="U5" s="1746">
        <v>141900</v>
      </c>
      <c r="V5" s="1746">
        <v>1035200</v>
      </c>
      <c r="W5" s="1746">
        <v>140500</v>
      </c>
      <c r="X5" s="1746">
        <v>124000</v>
      </c>
      <c r="Y5" s="1240">
        <f t="shared" si="2"/>
        <v>1760600</v>
      </c>
      <c r="Z5" s="1746">
        <v>16150</v>
      </c>
      <c r="AA5" s="1746">
        <v>175000</v>
      </c>
      <c r="AB5" s="1746">
        <v>25000</v>
      </c>
      <c r="AC5" s="1744">
        <v>118740</v>
      </c>
      <c r="AD5" s="1746">
        <v>159800</v>
      </c>
      <c r="AE5" s="1746">
        <v>61000</v>
      </c>
      <c r="AF5" s="1746">
        <v>145000</v>
      </c>
      <c r="AG5" s="1240">
        <f t="shared" si="3"/>
        <v>700690</v>
      </c>
      <c r="AH5" s="1746"/>
      <c r="AI5" s="1746"/>
      <c r="AJ5" s="1746"/>
      <c r="AK5" s="1744"/>
      <c r="AL5" s="6"/>
      <c r="AM5" s="1744"/>
      <c r="AN5" s="1744"/>
      <c r="AO5" s="1744"/>
      <c r="AP5" s="1744"/>
      <c r="AQ5" s="1744"/>
      <c r="AR5" s="1744"/>
      <c r="AS5" s="1744"/>
      <c r="AT5" s="1744"/>
      <c r="AU5" s="1744"/>
      <c r="AV5" s="1744"/>
      <c r="AW5" s="1744"/>
      <c r="AX5" s="1744"/>
      <c r="AY5" s="1744"/>
      <c r="AZ5" s="1744"/>
      <c r="BA5" s="1744"/>
      <c r="BB5" s="1744"/>
      <c r="BC5" s="1744"/>
      <c r="BD5" s="1744"/>
      <c r="BE5" s="1744"/>
      <c r="BF5" s="1744"/>
      <c r="BG5" s="1744"/>
      <c r="BH5" s="1744"/>
      <c r="BI5" s="1744"/>
      <c r="BJ5" s="1744"/>
      <c r="BK5" s="1744"/>
      <c r="BL5" s="1744"/>
      <c r="BM5" s="1744"/>
      <c r="BN5" s="1744"/>
      <c r="BO5" s="1744"/>
      <c r="BP5" s="1744"/>
      <c r="BQ5" s="1744"/>
      <c r="BR5" s="1744"/>
      <c r="BS5" s="1744"/>
      <c r="BT5" s="1744"/>
      <c r="BU5" s="1744"/>
      <c r="BV5" s="1744"/>
      <c r="BW5" s="1744"/>
      <c r="BX5" s="1744"/>
      <c r="BY5" s="1744"/>
    </row>
    <row r="6" spans="1:77">
      <c r="A6" s="10" t="s">
        <v>2</v>
      </c>
      <c r="I6" s="1435">
        <f>SUM(I2:I5)</f>
        <v>1726472</v>
      </c>
      <c r="Q6" s="1435">
        <f>SUM(Q2:Q5)</f>
        <v>1739038</v>
      </c>
      <c r="Y6" s="1240">
        <f>SUM(Y2:Y5)</f>
        <v>3481220</v>
      </c>
      <c r="AG6" s="1240">
        <f>SUM(AG2:AG5)</f>
        <v>2466243</v>
      </c>
    </row>
    <row r="7" spans="1:77">
      <c r="I7" s="48"/>
      <c r="Q7" s="48"/>
      <c r="V7" s="1239"/>
      <c r="W7" s="1239"/>
      <c r="X7" s="1239"/>
      <c r="Y7" s="1240"/>
      <c r="Z7" s="1239"/>
      <c r="AA7" s="1239"/>
      <c r="AB7" s="1239"/>
      <c r="AG7" s="48"/>
    </row>
    <row r="8" spans="1:77">
      <c r="I8" s="48"/>
      <c r="Q8" s="48"/>
      <c r="V8" s="1239"/>
      <c r="W8" s="1239"/>
      <c r="X8" s="1239"/>
      <c r="Y8" s="1240"/>
      <c r="Z8" s="1239"/>
      <c r="AA8" s="1239"/>
      <c r="AB8" s="1239"/>
      <c r="AG8" s="48"/>
    </row>
    <row r="9" spans="1:77">
      <c r="I9" s="48"/>
      <c r="Q9" s="48"/>
      <c r="V9" s="1239"/>
      <c r="W9" s="1239"/>
      <c r="X9" s="1239"/>
      <c r="Y9" s="1240"/>
      <c r="Z9" s="1239"/>
      <c r="AA9" s="1239"/>
      <c r="AB9" s="1239"/>
      <c r="AG9" s="48"/>
    </row>
    <row r="10" spans="1:77">
      <c r="I10" s="48"/>
      <c r="Q10" s="48"/>
      <c r="V10" s="1239"/>
      <c r="W10" s="1239"/>
      <c r="X10" s="1239"/>
      <c r="Y10" s="1240"/>
      <c r="Z10" s="1239"/>
      <c r="AA10" s="1239"/>
      <c r="AB10" s="1239"/>
      <c r="AG10" s="48"/>
    </row>
    <row r="11" spans="1:77">
      <c r="I11" s="48"/>
      <c r="Q11" s="48"/>
      <c r="V11" s="1239"/>
      <c r="W11" s="1239"/>
      <c r="X11" s="1239"/>
      <c r="Y11" s="1240"/>
      <c r="Z11" s="1239"/>
      <c r="AA11" s="1239"/>
      <c r="AB11" s="1239"/>
      <c r="AG11" s="48"/>
    </row>
    <row r="12" spans="1:77">
      <c r="I12" s="48"/>
      <c r="Q12" s="48"/>
      <c r="V12" s="1239"/>
      <c r="W12" s="1239"/>
      <c r="X12" s="1239"/>
      <c r="Y12" s="1240"/>
      <c r="Z12" s="1239"/>
      <c r="AA12" s="1239"/>
      <c r="AB12" s="1239"/>
      <c r="AG12" s="48"/>
    </row>
    <row r="13" spans="1:77">
      <c r="I13" s="48"/>
      <c r="Q13" s="48"/>
      <c r="V13" s="1239"/>
      <c r="W13" s="1239"/>
      <c r="X13" s="1239"/>
      <c r="Y13" s="1240"/>
      <c r="Z13" s="1239"/>
      <c r="AA13" s="1239"/>
      <c r="AB13" s="1239"/>
      <c r="AG13" s="48"/>
    </row>
    <row r="14" spans="1:77">
      <c r="I14" s="48"/>
      <c r="Q14" s="48"/>
      <c r="V14" s="1239"/>
      <c r="W14" s="1239"/>
      <c r="X14" s="1239"/>
      <c r="Y14" s="1240"/>
      <c r="Z14" s="1239"/>
      <c r="AA14" s="1239"/>
      <c r="AB14" s="1239"/>
      <c r="AG14" s="48"/>
    </row>
    <row r="15" spans="1:77">
      <c r="I15" s="48"/>
      <c r="Q15" s="48"/>
      <c r="V15" s="1239"/>
      <c r="W15" s="1239"/>
      <c r="X15" s="1239"/>
      <c r="Y15" s="1240"/>
      <c r="Z15" s="1239"/>
      <c r="AA15" s="1239"/>
      <c r="AB15" s="1239"/>
      <c r="AG15" s="48"/>
    </row>
    <row r="16" spans="1:77">
      <c r="I16" s="48"/>
      <c r="Q16" s="48"/>
      <c r="V16" s="1239"/>
      <c r="W16" s="1239"/>
      <c r="X16" s="1239"/>
      <c r="Y16" s="1240"/>
      <c r="Z16" s="1239"/>
      <c r="AA16" s="1239"/>
      <c r="AB16" s="1239"/>
      <c r="AG16" s="48"/>
    </row>
    <row r="17" spans="2:33">
      <c r="I17" s="48"/>
      <c r="Q17" s="48"/>
      <c r="V17" s="1239"/>
      <c r="W17" s="1239"/>
      <c r="X17" s="1239"/>
      <c r="Y17" s="1240"/>
      <c r="Z17" s="1239"/>
      <c r="AA17" s="1239"/>
      <c r="AB17" s="1239"/>
      <c r="AG17" s="48"/>
    </row>
    <row r="18" spans="2:33">
      <c r="I18" s="48"/>
      <c r="Q18" s="48"/>
      <c r="V18" s="1239"/>
      <c r="W18" s="1239"/>
      <c r="X18" s="1239"/>
      <c r="Y18" s="1240"/>
      <c r="Z18" s="1239"/>
      <c r="AA18" s="1239"/>
      <c r="AB18" s="1239"/>
      <c r="AG18" s="48"/>
    </row>
    <row r="19" spans="2:33">
      <c r="I19" s="48"/>
      <c r="Q19" s="48"/>
      <c r="V19" s="1239"/>
      <c r="W19" s="1239"/>
      <c r="X19" s="1239"/>
      <c r="Y19" s="1240"/>
      <c r="Z19" s="1239"/>
      <c r="AA19" s="1239"/>
      <c r="AB19" s="1239"/>
      <c r="AG19" s="48"/>
    </row>
    <row r="20" spans="2:33">
      <c r="I20" s="48"/>
      <c r="Q20" s="48"/>
      <c r="V20" s="1239"/>
      <c r="W20" s="1239"/>
      <c r="X20" s="1239"/>
      <c r="Y20" s="1240"/>
      <c r="Z20" s="1239"/>
      <c r="AA20" s="1239"/>
      <c r="AB20" s="1239"/>
      <c r="AG20" s="48"/>
    </row>
    <row r="21" spans="2:33">
      <c r="I21" s="48"/>
      <c r="Q21" s="48"/>
      <c r="V21" s="1239"/>
      <c r="W21" s="1239"/>
      <c r="X21" s="1239"/>
      <c r="Y21" s="1240"/>
      <c r="Z21" s="1239"/>
      <c r="AA21" s="1239"/>
      <c r="AB21" s="1239"/>
      <c r="AG21" s="48"/>
    </row>
    <row r="22" spans="2:33">
      <c r="I22" s="48"/>
      <c r="Q22" s="48"/>
      <c r="V22" s="1239"/>
      <c r="W22" s="1239"/>
      <c r="X22" s="1239"/>
      <c r="Y22" s="1240"/>
      <c r="Z22" s="1239"/>
      <c r="AA22" s="1239"/>
      <c r="AB22" s="1239"/>
      <c r="AG22" s="48"/>
    </row>
    <row r="23" spans="2:33">
      <c r="I23" s="48"/>
      <c r="Q23" s="48"/>
      <c r="V23" s="1239"/>
      <c r="W23" s="1239"/>
      <c r="X23" s="1239"/>
      <c r="Y23" s="1240"/>
      <c r="Z23" s="1239"/>
      <c r="AA23" s="1239"/>
      <c r="AB23" s="1239"/>
      <c r="AG23" s="48"/>
    </row>
    <row r="24" spans="2:33">
      <c r="B24" s="10" t="s">
        <v>6875</v>
      </c>
      <c r="I24" s="48"/>
      <c r="Q24" s="48"/>
      <c r="V24" s="1239"/>
      <c r="W24" s="1239"/>
      <c r="X24" s="1239"/>
      <c r="Y24" s="1240"/>
      <c r="Z24" s="1239"/>
      <c r="AA24" s="1239"/>
      <c r="AB24" s="1239"/>
      <c r="AG24" s="48"/>
    </row>
    <row r="25" spans="2:33">
      <c r="I25" s="48"/>
      <c r="Q25" s="48"/>
      <c r="V25" s="1239"/>
      <c r="W25" s="1239"/>
      <c r="X25" s="1239"/>
      <c r="Y25" s="1240"/>
      <c r="Z25" s="1239"/>
      <c r="AA25" s="1239"/>
      <c r="AB25" s="1239"/>
      <c r="AG25" s="48"/>
    </row>
    <row r="26" spans="2:33">
      <c r="I26" s="48"/>
      <c r="Q26" s="48"/>
      <c r="V26" s="1239"/>
      <c r="W26" s="1239"/>
      <c r="X26" s="1239"/>
      <c r="Y26" s="1240"/>
      <c r="Z26" s="1239"/>
      <c r="AA26" s="1239"/>
      <c r="AB26" s="1239"/>
      <c r="AG26" s="48"/>
    </row>
    <row r="27" spans="2:33">
      <c r="I27" s="48"/>
      <c r="Q27" s="48"/>
      <c r="V27" s="1239"/>
      <c r="W27" s="1239"/>
      <c r="X27" s="1239"/>
      <c r="Y27" s="1240"/>
      <c r="Z27" s="1239"/>
      <c r="AA27" s="1239"/>
      <c r="AB27" s="1239"/>
      <c r="AG27" s="48"/>
    </row>
    <row r="28" spans="2:33">
      <c r="I28" s="48"/>
      <c r="Q28" s="48"/>
      <c r="V28" s="1239"/>
      <c r="W28" s="1239"/>
      <c r="X28" s="1239"/>
      <c r="Y28" s="1240"/>
      <c r="Z28" s="1239"/>
      <c r="AA28" s="1239"/>
      <c r="AB28" s="1239"/>
      <c r="AG28" s="48"/>
    </row>
    <row r="29" spans="2:33">
      <c r="I29" s="48"/>
      <c r="Q29" s="48"/>
      <c r="V29" s="1239"/>
      <c r="W29" s="1239"/>
      <c r="X29" s="1239"/>
      <c r="Y29" s="1240"/>
      <c r="Z29" s="1239"/>
      <c r="AA29" s="1239"/>
      <c r="AB29" s="1239"/>
      <c r="AG29" s="48"/>
    </row>
    <row r="30" spans="2:33">
      <c r="I30" s="48"/>
      <c r="Q30" s="48"/>
      <c r="V30" s="1239"/>
      <c r="W30" s="1239"/>
      <c r="X30" s="1239"/>
      <c r="Y30" s="1240"/>
      <c r="Z30" s="1239"/>
      <c r="AA30" s="1239"/>
      <c r="AB30" s="1239"/>
      <c r="AG30" s="48"/>
    </row>
    <row r="31" spans="2:33">
      <c r="I31" s="48"/>
      <c r="Q31" s="48"/>
      <c r="V31" s="1239"/>
      <c r="W31" s="1239"/>
      <c r="X31" s="1239"/>
      <c r="Y31" s="1240"/>
      <c r="Z31" s="1239"/>
      <c r="AA31" s="1239"/>
      <c r="AB31" s="1239"/>
      <c r="AG31" s="48"/>
    </row>
    <row r="32" spans="2:33">
      <c r="I32" s="48"/>
      <c r="Q32" s="48"/>
      <c r="V32" s="1239"/>
      <c r="W32" s="1239"/>
      <c r="X32" s="1239"/>
      <c r="Y32" s="1240"/>
      <c r="Z32" s="1239"/>
      <c r="AA32" s="1239"/>
      <c r="AB32" s="1239"/>
      <c r="AG32" s="48"/>
    </row>
    <row r="33" spans="1:33">
      <c r="A33" s="6" t="s">
        <v>0</v>
      </c>
      <c r="B33" s="6" t="s">
        <v>117</v>
      </c>
      <c r="C33" s="6" t="s">
        <v>8306</v>
      </c>
      <c r="D33" s="6" t="s">
        <v>8307</v>
      </c>
      <c r="E33" s="6" t="s">
        <v>8308</v>
      </c>
      <c r="F33" s="6" t="s">
        <v>7910</v>
      </c>
      <c r="G33" s="6" t="s">
        <v>7911</v>
      </c>
      <c r="H33" s="6" t="s">
        <v>7912</v>
      </c>
      <c r="I33" s="6" t="s">
        <v>6881</v>
      </c>
      <c r="J33" s="6"/>
      <c r="K33" s="6"/>
      <c r="L33" s="6"/>
      <c r="Q33" s="48"/>
      <c r="V33" s="1239"/>
      <c r="W33" s="1239"/>
      <c r="X33" s="1239"/>
      <c r="Y33" s="1240"/>
      <c r="Z33" s="1239"/>
      <c r="AA33" s="1239"/>
      <c r="AB33" s="1239"/>
      <c r="AG33" s="48"/>
    </row>
    <row r="34" spans="1:33">
      <c r="A34" s="6" t="s">
        <v>5566</v>
      </c>
      <c r="B34" s="1748" t="s">
        <v>258</v>
      </c>
      <c r="C34" s="1843">
        <v>119200</v>
      </c>
      <c r="D34" s="84">
        <v>45790</v>
      </c>
      <c r="E34" s="1749">
        <v>0.40339999999999998</v>
      </c>
      <c r="F34" s="538">
        <v>97300</v>
      </c>
      <c r="G34" s="84">
        <v>33170</v>
      </c>
      <c r="H34" s="1749">
        <v>0.36470000000000002</v>
      </c>
      <c r="I34" s="16" t="s">
        <v>8309</v>
      </c>
      <c r="J34" s="6"/>
      <c r="K34" s="6"/>
      <c r="L34" s="6"/>
      <c r="Q34" s="48"/>
      <c r="V34" s="1239"/>
      <c r="W34" s="1239"/>
      <c r="X34" s="1239"/>
      <c r="Y34" s="1240"/>
      <c r="Z34" s="1239"/>
      <c r="AA34" s="1239"/>
      <c r="AB34" s="1239"/>
      <c r="AG34" s="48"/>
    </row>
    <row r="35" spans="1:33">
      <c r="A35" s="6"/>
      <c r="B35" s="6" t="s">
        <v>6882</v>
      </c>
      <c r="C35" s="1838">
        <v>29900</v>
      </c>
      <c r="D35" s="88">
        <v>11290</v>
      </c>
      <c r="E35" s="1750">
        <v>0.36620000000000003</v>
      </c>
      <c r="F35" s="88">
        <v>5500</v>
      </c>
      <c r="G35" s="1530">
        <v>1500</v>
      </c>
      <c r="H35" s="1750">
        <v>0.2727</v>
      </c>
      <c r="I35" s="16" t="s">
        <v>8309</v>
      </c>
      <c r="J35" s="6"/>
      <c r="K35" s="6"/>
      <c r="L35" s="6"/>
      <c r="Q35" s="48"/>
      <c r="V35" s="1239"/>
      <c r="W35" s="1239"/>
      <c r="X35" s="1239"/>
      <c r="Y35" s="1240"/>
      <c r="Z35" s="1239"/>
      <c r="AA35" s="1239"/>
      <c r="AB35" s="1239"/>
      <c r="AG35" s="48"/>
    </row>
    <row r="36" spans="1:33">
      <c r="A36" s="6"/>
      <c r="B36" s="1261" t="s">
        <v>6883</v>
      </c>
      <c r="C36" s="1530"/>
      <c r="D36" s="1753"/>
      <c r="E36" s="2063"/>
      <c r="F36" s="637">
        <v>15000</v>
      </c>
      <c r="G36" s="89">
        <v>4602</v>
      </c>
      <c r="H36" s="1751">
        <v>0.2949</v>
      </c>
      <c r="I36" s="16" t="s">
        <v>8310</v>
      </c>
      <c r="J36" s="6"/>
      <c r="K36" s="6"/>
      <c r="L36" s="6"/>
      <c r="Q36" s="48"/>
      <c r="V36" s="1239"/>
      <c r="W36" s="1239"/>
      <c r="X36" s="1239"/>
      <c r="Y36" s="1240"/>
      <c r="Z36" s="1239"/>
      <c r="AA36" s="1239"/>
      <c r="AB36" s="1239"/>
      <c r="AG36" s="48"/>
    </row>
    <row r="37" spans="1:33">
      <c r="A37" s="6" t="s">
        <v>2720</v>
      </c>
      <c r="B37" s="1748" t="s">
        <v>6884</v>
      </c>
      <c r="C37" s="1843">
        <v>260000</v>
      </c>
      <c r="D37" s="88">
        <v>82990</v>
      </c>
      <c r="E37" s="1750">
        <v>0.28299999999999997</v>
      </c>
      <c r="F37" s="539">
        <v>556800</v>
      </c>
      <c r="G37" s="88">
        <v>169040</v>
      </c>
      <c r="H37" s="1750">
        <v>0.28539999999999999</v>
      </c>
      <c r="I37" s="16"/>
      <c r="J37" s="6"/>
      <c r="K37" s="6"/>
      <c r="L37" s="6"/>
      <c r="Q37" s="48"/>
      <c r="V37" s="1239"/>
      <c r="W37" s="1239"/>
      <c r="X37" s="1239"/>
      <c r="Y37" s="1240"/>
      <c r="Z37" s="1239"/>
      <c r="AA37" s="1239"/>
      <c r="AB37" s="1239"/>
      <c r="AG37" s="48"/>
    </row>
    <row r="38" spans="1:33">
      <c r="A38" s="6"/>
      <c r="B38" s="6" t="s">
        <v>255</v>
      </c>
      <c r="C38" s="1838">
        <v>225000</v>
      </c>
      <c r="D38" s="88"/>
      <c r="E38" s="1750"/>
      <c r="F38" s="539">
        <v>215000</v>
      </c>
      <c r="G38" s="88">
        <v>123700</v>
      </c>
      <c r="H38" s="1750">
        <v>0.57450000000000001</v>
      </c>
      <c r="I38" s="16"/>
      <c r="J38" s="6"/>
      <c r="K38" s="6"/>
      <c r="L38" s="6"/>
      <c r="Q38" s="48"/>
      <c r="V38" s="1239"/>
      <c r="W38" s="1239"/>
      <c r="X38" s="1239"/>
      <c r="Y38" s="1240"/>
      <c r="Z38" s="1239"/>
      <c r="AA38" s="1239"/>
      <c r="AB38" s="1239"/>
      <c r="AG38" s="48"/>
    </row>
    <row r="39" spans="1:33">
      <c r="A39" s="6"/>
      <c r="B39" s="6" t="s">
        <v>6885</v>
      </c>
      <c r="C39" s="1838">
        <v>77000</v>
      </c>
      <c r="D39" s="88">
        <v>45000</v>
      </c>
      <c r="E39" s="1750">
        <v>0.58440000000000003</v>
      </c>
      <c r="F39" s="539">
        <v>44000</v>
      </c>
      <c r="G39" s="88">
        <v>24000</v>
      </c>
      <c r="H39" s="1750">
        <v>0.54549999999999998</v>
      </c>
      <c r="I39" s="16"/>
      <c r="J39" s="6"/>
      <c r="K39" s="6"/>
      <c r="L39" s="6"/>
      <c r="Q39" s="48"/>
      <c r="V39" s="1239"/>
      <c r="W39" s="1239"/>
      <c r="X39" s="1239"/>
      <c r="Y39" s="1240"/>
      <c r="Z39" s="1239"/>
      <c r="AA39" s="1239"/>
      <c r="AB39" s="1239"/>
      <c r="AG39" s="48"/>
    </row>
    <row r="40" spans="1:33">
      <c r="A40" s="6"/>
      <c r="B40" s="6" t="s">
        <v>6886</v>
      </c>
      <c r="C40" s="1838">
        <v>71000</v>
      </c>
      <c r="D40" s="88">
        <v>9000</v>
      </c>
      <c r="E40" s="1750">
        <v>0.1205</v>
      </c>
      <c r="F40" s="539">
        <v>0</v>
      </c>
      <c r="G40" s="88">
        <v>0</v>
      </c>
      <c r="H40" s="1750">
        <v>0</v>
      </c>
      <c r="I40" s="16"/>
      <c r="J40" s="6"/>
      <c r="K40" s="6"/>
      <c r="L40" s="6"/>
      <c r="Q40" s="48"/>
      <c r="V40" s="1239"/>
      <c r="W40" s="1239"/>
      <c r="X40" s="1239"/>
      <c r="Y40" s="1240"/>
      <c r="Z40" s="1239"/>
      <c r="AA40" s="1239"/>
      <c r="AB40" s="1239"/>
      <c r="AG40" s="48"/>
    </row>
    <row r="41" spans="1:33">
      <c r="A41" s="6"/>
      <c r="B41" s="6" t="s">
        <v>6887</v>
      </c>
      <c r="C41" s="1838">
        <v>18000</v>
      </c>
      <c r="D41" s="88">
        <v>5400</v>
      </c>
      <c r="E41" s="1750">
        <v>0.3</v>
      </c>
      <c r="F41" s="539">
        <v>18000</v>
      </c>
      <c r="G41" s="88">
        <v>5400</v>
      </c>
      <c r="H41" s="1750">
        <v>0.3</v>
      </c>
      <c r="I41" s="16"/>
      <c r="J41" s="6"/>
      <c r="K41" s="6"/>
      <c r="L41" s="6"/>
      <c r="Q41" s="48"/>
      <c r="V41" s="1239"/>
      <c r="W41" s="1239"/>
      <c r="X41" s="1239"/>
      <c r="Y41" s="1240"/>
      <c r="Z41" s="1239"/>
      <c r="AA41" s="1239"/>
      <c r="AB41" s="1239"/>
      <c r="AG41" s="48"/>
    </row>
    <row r="42" spans="1:33">
      <c r="A42" s="6"/>
      <c r="B42" s="2" t="s">
        <v>4912</v>
      </c>
      <c r="C42" s="1838">
        <v>70000</v>
      </c>
      <c r="D42" s="88">
        <v>30000</v>
      </c>
      <c r="E42" s="1750">
        <v>0.42859999999999998</v>
      </c>
      <c r="F42" s="539">
        <v>105000</v>
      </c>
      <c r="G42" s="88">
        <v>53000</v>
      </c>
      <c r="H42" s="1750">
        <v>0.50480000000000003</v>
      </c>
      <c r="I42" s="16" t="s">
        <v>8311</v>
      </c>
      <c r="J42" s="6"/>
      <c r="K42" s="6"/>
      <c r="L42" s="6"/>
      <c r="Q42" s="48"/>
      <c r="V42" s="1239"/>
      <c r="W42" s="1239"/>
      <c r="X42" s="1239"/>
      <c r="Y42" s="1240"/>
      <c r="Z42" s="1239"/>
      <c r="AA42" s="1239"/>
      <c r="AB42" s="1239"/>
      <c r="AG42" s="48"/>
    </row>
    <row r="43" spans="1:33">
      <c r="A43" s="6"/>
      <c r="B43" s="2" t="s">
        <v>3740</v>
      </c>
      <c r="C43" s="1838">
        <v>0</v>
      </c>
      <c r="D43" s="88">
        <v>0</v>
      </c>
      <c r="E43" s="1750">
        <v>0</v>
      </c>
      <c r="F43" s="539">
        <v>0</v>
      </c>
      <c r="G43" s="88">
        <v>0</v>
      </c>
      <c r="H43" s="1750">
        <v>0</v>
      </c>
      <c r="I43" s="16"/>
      <c r="J43" s="6"/>
      <c r="K43" s="6"/>
      <c r="L43" s="6"/>
      <c r="Q43" s="48"/>
      <c r="V43" s="1239"/>
      <c r="W43" s="1239"/>
      <c r="X43" s="1239"/>
      <c r="Y43" s="1240"/>
      <c r="Z43" s="1239"/>
      <c r="AA43" s="1239"/>
      <c r="AB43" s="1239"/>
      <c r="AG43" s="48"/>
    </row>
    <row r="44" spans="1:33">
      <c r="A44" s="6"/>
      <c r="B44" s="2" t="s">
        <v>6511</v>
      </c>
      <c r="C44" s="1838">
        <v>15000</v>
      </c>
      <c r="D44" s="88">
        <v>4400</v>
      </c>
      <c r="E44" s="1750">
        <v>0.25879999999999997</v>
      </c>
      <c r="F44" s="539">
        <v>0</v>
      </c>
      <c r="G44" s="88">
        <v>0</v>
      </c>
      <c r="H44" s="1750">
        <v>0</v>
      </c>
      <c r="I44" s="16"/>
      <c r="J44" s="6"/>
      <c r="K44" s="6"/>
      <c r="L44" s="6"/>
      <c r="Q44" s="48"/>
      <c r="V44" s="1239"/>
      <c r="W44" s="1239"/>
      <c r="X44" s="1239"/>
      <c r="Y44" s="1240"/>
      <c r="Z44" s="1239"/>
      <c r="AA44" s="1239"/>
      <c r="AB44" s="1239"/>
      <c r="AG44" s="48"/>
    </row>
    <row r="45" spans="1:33">
      <c r="A45" s="6"/>
      <c r="B45" s="2" t="s">
        <v>6888</v>
      </c>
      <c r="C45" s="1838">
        <v>16000</v>
      </c>
      <c r="D45" s="88">
        <v>4000</v>
      </c>
      <c r="E45" s="1750">
        <v>0.26669999999999999</v>
      </c>
      <c r="F45" s="539">
        <v>0</v>
      </c>
      <c r="G45" s="88">
        <v>0</v>
      </c>
      <c r="H45" s="1750">
        <v>0</v>
      </c>
      <c r="I45" s="16"/>
      <c r="J45" s="6"/>
      <c r="K45" s="6"/>
      <c r="L45" s="6"/>
      <c r="Q45" s="48"/>
      <c r="V45" s="1239"/>
      <c r="W45" s="1239"/>
      <c r="X45" s="1239"/>
      <c r="Y45" s="1240"/>
      <c r="Z45" s="1239"/>
      <c r="AA45" s="1239"/>
      <c r="AB45" s="1239"/>
      <c r="AG45" s="48"/>
    </row>
    <row r="46" spans="1:33">
      <c r="A46" s="6"/>
      <c r="B46" s="2" t="s">
        <v>6889</v>
      </c>
      <c r="C46" s="1838">
        <v>43000</v>
      </c>
      <c r="D46" s="88">
        <v>13194</v>
      </c>
      <c r="E46" s="1750">
        <v>0.34370000000000001</v>
      </c>
      <c r="F46" s="539">
        <v>21696</v>
      </c>
      <c r="G46" s="88">
        <v>10696</v>
      </c>
      <c r="H46" s="1750">
        <v>0.49299999999999999</v>
      </c>
      <c r="I46" s="16"/>
      <c r="J46" s="6"/>
      <c r="K46" s="6"/>
      <c r="L46" s="6"/>
      <c r="Q46" s="48"/>
      <c r="V46" s="1239"/>
      <c r="W46" s="1239"/>
      <c r="X46" s="1239"/>
      <c r="Y46" s="1240"/>
      <c r="Z46" s="1239"/>
      <c r="AA46" s="1239"/>
      <c r="AB46" s="1239"/>
      <c r="AG46" s="48"/>
    </row>
    <row r="47" spans="1:33">
      <c r="A47" s="6"/>
      <c r="B47" s="2" t="s">
        <v>3447</v>
      </c>
      <c r="C47" s="1838">
        <v>71800</v>
      </c>
      <c r="D47" s="88">
        <v>22648</v>
      </c>
      <c r="E47" s="1750">
        <v>0.34239999999999998</v>
      </c>
      <c r="F47" s="539">
        <v>94675</v>
      </c>
      <c r="G47" s="88">
        <v>31089</v>
      </c>
      <c r="H47" s="1750">
        <v>0.32840000000000003</v>
      </c>
      <c r="I47" s="16"/>
      <c r="J47" s="6"/>
      <c r="K47" s="6"/>
      <c r="L47" s="6"/>
      <c r="Q47" s="48"/>
      <c r="V47" s="1239"/>
      <c r="W47" s="1239"/>
      <c r="X47" s="1239"/>
      <c r="Y47" s="1240"/>
      <c r="Z47" s="1239"/>
      <c r="AA47" s="1239"/>
      <c r="AB47" s="1239"/>
      <c r="AG47" s="48"/>
    </row>
    <row r="48" spans="1:33">
      <c r="A48" s="6"/>
      <c r="B48" s="2" t="s">
        <v>6890</v>
      </c>
      <c r="C48" s="1838">
        <v>45000</v>
      </c>
      <c r="D48" s="88">
        <v>8800</v>
      </c>
      <c r="E48" s="1750">
        <v>0.19550000000000001</v>
      </c>
      <c r="F48" s="539">
        <v>15000</v>
      </c>
      <c r="G48" s="88">
        <v>3000</v>
      </c>
      <c r="H48" s="1750">
        <v>0.2</v>
      </c>
      <c r="I48" s="16" t="s">
        <v>8310</v>
      </c>
      <c r="J48" s="6"/>
      <c r="K48" s="6"/>
      <c r="L48" s="6"/>
      <c r="Q48" s="48"/>
      <c r="V48" s="1239"/>
      <c r="W48" s="1239"/>
      <c r="X48" s="1239"/>
      <c r="Y48" s="1240"/>
      <c r="Z48" s="1239"/>
      <c r="AA48" s="1239"/>
      <c r="AB48" s="1239"/>
      <c r="AG48" s="48"/>
    </row>
    <row r="49" spans="1:33">
      <c r="A49" s="6"/>
      <c r="B49" s="2" t="s">
        <v>6891</v>
      </c>
      <c r="C49" s="1838"/>
      <c r="D49" s="88"/>
      <c r="E49" s="1750"/>
      <c r="F49" s="539">
        <v>72000</v>
      </c>
      <c r="G49" s="88">
        <v>28000</v>
      </c>
      <c r="H49" s="1750">
        <v>0.38129999999999997</v>
      </c>
      <c r="I49" s="16" t="s">
        <v>8312</v>
      </c>
      <c r="J49" s="6"/>
      <c r="K49" s="6"/>
      <c r="L49" s="6"/>
      <c r="Q49" s="48"/>
      <c r="V49" s="1239"/>
      <c r="W49" s="1239"/>
      <c r="X49" s="1239"/>
      <c r="Y49" s="1240"/>
      <c r="Z49" s="1239"/>
      <c r="AA49" s="1239"/>
      <c r="AB49" s="1239"/>
      <c r="AG49" s="48"/>
    </row>
    <row r="50" spans="1:33">
      <c r="A50" s="6"/>
      <c r="B50" s="2" t="s">
        <v>245</v>
      </c>
      <c r="C50" s="1838">
        <v>900000</v>
      </c>
      <c r="D50" s="88"/>
      <c r="E50" s="1750"/>
      <c r="F50" s="539">
        <v>950000</v>
      </c>
      <c r="G50" s="88"/>
      <c r="H50" s="1750"/>
      <c r="I50" s="16"/>
      <c r="J50" s="6"/>
      <c r="K50" s="6"/>
      <c r="L50" s="6"/>
      <c r="Q50" s="48"/>
      <c r="V50" s="1239"/>
      <c r="W50" s="1239"/>
      <c r="X50" s="1239"/>
      <c r="Y50" s="1240"/>
      <c r="Z50" s="1239"/>
      <c r="AA50" s="1239"/>
      <c r="AB50" s="1239"/>
      <c r="AG50" s="48"/>
    </row>
    <row r="51" spans="1:33">
      <c r="A51" s="6"/>
      <c r="B51" s="2" t="s">
        <v>332</v>
      </c>
      <c r="C51" s="1838"/>
      <c r="D51" s="88"/>
      <c r="E51" s="1750"/>
      <c r="F51" s="539">
        <v>230740</v>
      </c>
      <c r="G51" s="88">
        <v>89040</v>
      </c>
      <c r="H51" s="1750">
        <v>0.42649999999999999</v>
      </c>
      <c r="I51" s="16"/>
      <c r="J51" s="6"/>
      <c r="K51" s="6"/>
      <c r="L51" s="6"/>
      <c r="Q51" s="48"/>
      <c r="V51" s="1239"/>
      <c r="W51" s="1239"/>
      <c r="X51" s="1239"/>
      <c r="Y51" s="1240"/>
      <c r="Z51" s="1239"/>
      <c r="AA51" s="1239"/>
      <c r="AB51" s="1239"/>
      <c r="AG51" s="48"/>
    </row>
    <row r="52" spans="1:33">
      <c r="A52" s="6"/>
      <c r="B52" s="2" t="s">
        <v>6892</v>
      </c>
      <c r="C52" s="1838">
        <v>0</v>
      </c>
      <c r="D52" s="89">
        <v>0</v>
      </c>
      <c r="E52" s="1751">
        <v>0</v>
      </c>
      <c r="F52" s="540">
        <v>0</v>
      </c>
      <c r="G52" s="89">
        <v>0</v>
      </c>
      <c r="H52" s="1751">
        <v>0</v>
      </c>
      <c r="I52" s="16"/>
      <c r="J52" s="6"/>
      <c r="K52" s="6"/>
      <c r="L52" s="6"/>
      <c r="Q52" s="48"/>
      <c r="V52" s="1239"/>
      <c r="W52" s="1239"/>
      <c r="X52" s="1239"/>
      <c r="Y52" s="1240"/>
      <c r="Z52" s="1239"/>
      <c r="AA52" s="1239"/>
      <c r="AB52" s="1239"/>
      <c r="AG52" s="48"/>
    </row>
    <row r="53" spans="1:33">
      <c r="A53" s="6" t="s">
        <v>108</v>
      </c>
      <c r="B53" s="1748" t="s">
        <v>6893</v>
      </c>
      <c r="C53" s="1843">
        <v>53000</v>
      </c>
      <c r="D53" s="88">
        <v>31600</v>
      </c>
      <c r="E53" s="1750">
        <v>0.60950000000000004</v>
      </c>
      <c r="F53" s="539">
        <v>42000</v>
      </c>
      <c r="G53" s="88">
        <v>24200</v>
      </c>
      <c r="H53" s="1752">
        <v>0.59909999999999997</v>
      </c>
      <c r="I53" s="16"/>
      <c r="J53" s="6"/>
      <c r="K53" s="6"/>
      <c r="Q53" s="48"/>
      <c r="V53" s="1239"/>
      <c r="W53" s="1239"/>
      <c r="X53" s="1239"/>
      <c r="Y53" s="1240"/>
      <c r="Z53" s="1239"/>
      <c r="AA53" s="1239"/>
      <c r="AB53" s="1239"/>
      <c r="AG53" s="48"/>
    </row>
    <row r="54" spans="1:33">
      <c r="A54" s="6"/>
      <c r="B54" s="6" t="s">
        <v>6894</v>
      </c>
      <c r="C54" s="1838">
        <v>69000</v>
      </c>
      <c r="D54" s="88">
        <v>8840</v>
      </c>
      <c r="E54" s="1750">
        <v>0.14169999999999999</v>
      </c>
      <c r="F54" s="539">
        <v>0</v>
      </c>
      <c r="G54" s="88">
        <v>0</v>
      </c>
      <c r="H54" s="1752">
        <v>0</v>
      </c>
      <c r="I54" s="16"/>
      <c r="J54" s="6"/>
      <c r="K54" s="6"/>
      <c r="Q54" s="48"/>
      <c r="V54" s="1239"/>
      <c r="W54" s="1239"/>
      <c r="X54" s="1239"/>
      <c r="Y54" s="1240"/>
      <c r="Z54" s="1239"/>
      <c r="AA54" s="1239"/>
      <c r="AB54" s="1239"/>
      <c r="AG54" s="48"/>
    </row>
    <row r="55" spans="1:33">
      <c r="A55" s="6"/>
      <c r="B55" s="2" t="s">
        <v>2598</v>
      </c>
      <c r="C55" s="1838"/>
      <c r="D55" s="88"/>
      <c r="E55" s="2064"/>
      <c r="F55" s="1530">
        <v>70000</v>
      </c>
      <c r="G55" s="1530">
        <v>35000</v>
      </c>
      <c r="H55" s="1752">
        <v>0.4778</v>
      </c>
      <c r="I55" s="16"/>
      <c r="J55" s="6"/>
      <c r="K55" s="6"/>
      <c r="Q55" s="48"/>
      <c r="V55" s="1239"/>
      <c r="W55" s="1239"/>
      <c r="X55" s="1239"/>
      <c r="Y55" s="1240"/>
      <c r="Z55" s="1239"/>
      <c r="AA55" s="1239"/>
      <c r="AB55" s="1239"/>
      <c r="AG55" s="48"/>
    </row>
    <row r="56" spans="1:33">
      <c r="A56" s="6"/>
      <c r="B56" s="2" t="s">
        <v>4584</v>
      </c>
      <c r="C56" s="1530"/>
      <c r="D56" s="1530"/>
      <c r="E56" s="2064"/>
      <c r="F56" s="1530">
        <v>45000</v>
      </c>
      <c r="G56" s="1530">
        <v>18750</v>
      </c>
      <c r="H56" s="1752">
        <v>0.40679999999999999</v>
      </c>
      <c r="I56" s="16"/>
      <c r="J56" s="6"/>
      <c r="K56" s="6"/>
      <c r="Q56" s="48"/>
      <c r="V56" s="1239"/>
      <c r="W56" s="1239"/>
      <c r="X56" s="1239"/>
      <c r="Y56" s="1240"/>
      <c r="Z56" s="1239"/>
      <c r="AA56" s="1239"/>
      <c r="AB56" s="1239"/>
      <c r="AG56" s="48"/>
    </row>
    <row r="57" spans="1:33">
      <c r="A57" s="6"/>
      <c r="B57" s="2" t="s">
        <v>3532</v>
      </c>
      <c r="C57" s="1530"/>
      <c r="D57" s="1530"/>
      <c r="E57" s="2064"/>
      <c r="F57" s="1530">
        <v>14600</v>
      </c>
      <c r="G57" s="1530">
        <v>2807</v>
      </c>
      <c r="H57" s="1752">
        <v>0.20330000000000001</v>
      </c>
      <c r="I57" s="16"/>
      <c r="J57" s="6"/>
      <c r="K57" s="6"/>
      <c r="Q57" s="48"/>
      <c r="V57" s="1239"/>
      <c r="W57" s="1239"/>
      <c r="X57" s="1239"/>
      <c r="Y57" s="1240"/>
      <c r="Z57" s="1239"/>
      <c r="AA57" s="1239"/>
      <c r="AB57" s="1239"/>
      <c r="AG57" s="48"/>
    </row>
    <row r="58" spans="1:33">
      <c r="A58" s="6"/>
      <c r="B58" s="91" t="s">
        <v>6895</v>
      </c>
      <c r="C58" s="1753">
        <v>0</v>
      </c>
      <c r="D58" s="1753">
        <v>0</v>
      </c>
      <c r="E58" s="2063">
        <v>0</v>
      </c>
      <c r="F58" s="1753">
        <v>139000</v>
      </c>
      <c r="G58" s="1753">
        <v>25950</v>
      </c>
      <c r="H58" s="1754">
        <v>0.31419999999999998</v>
      </c>
      <c r="I58" s="16" t="s">
        <v>8311</v>
      </c>
      <c r="J58" s="6"/>
      <c r="K58" s="6"/>
      <c r="Q58" s="48"/>
      <c r="V58" s="1239"/>
      <c r="W58" s="1239"/>
      <c r="X58" s="1239"/>
      <c r="Y58" s="1240"/>
      <c r="Z58" s="1239"/>
      <c r="AA58" s="1239"/>
      <c r="AB58" s="1239"/>
      <c r="AG58" s="48"/>
    </row>
    <row r="59" spans="1:33">
      <c r="A59" s="6" t="s">
        <v>105</v>
      </c>
      <c r="B59" s="1755" t="s">
        <v>3807</v>
      </c>
      <c r="C59" s="637">
        <v>83000</v>
      </c>
      <c r="D59" s="89">
        <v>27900</v>
      </c>
      <c r="E59" s="1751">
        <v>0.35980000000000001</v>
      </c>
      <c r="F59" s="89">
        <v>159950</v>
      </c>
      <c r="G59" s="637">
        <v>70850</v>
      </c>
      <c r="H59" s="1754">
        <v>0.43009999999999998</v>
      </c>
      <c r="I59" s="16" t="s">
        <v>8310</v>
      </c>
      <c r="J59" s="6"/>
      <c r="K59" s="6"/>
      <c r="Q59" s="48"/>
      <c r="V59" s="1239"/>
      <c r="W59" s="1239"/>
      <c r="X59" s="1239"/>
      <c r="Y59" s="1240"/>
      <c r="Z59" s="1239"/>
      <c r="AA59" s="1239"/>
      <c r="AB59" s="1239"/>
      <c r="AG59" s="48"/>
    </row>
    <row r="60" spans="1:33">
      <c r="A60" s="6" t="s">
        <v>34</v>
      </c>
      <c r="B60" s="91" t="s">
        <v>6896</v>
      </c>
      <c r="C60" s="637">
        <v>291000</v>
      </c>
      <c r="D60" s="1756">
        <v>81570</v>
      </c>
      <c r="E60" s="2065">
        <v>0.30590000000000001</v>
      </c>
      <c r="F60" s="1756">
        <v>192000</v>
      </c>
      <c r="G60" s="634">
        <v>53600</v>
      </c>
      <c r="H60" s="1757">
        <v>0.24199999999999999</v>
      </c>
      <c r="I60" s="16" t="s">
        <v>8310</v>
      </c>
      <c r="J60" s="6"/>
      <c r="K60" s="6"/>
      <c r="Q60" s="48"/>
      <c r="V60" s="1239"/>
      <c r="W60" s="1239"/>
      <c r="X60" s="1239"/>
      <c r="Y60" s="1240"/>
      <c r="Z60" s="1239"/>
      <c r="AA60" s="1239"/>
      <c r="AB60" s="1239"/>
      <c r="AG60" s="48"/>
    </row>
    <row r="61" spans="1:33">
      <c r="A61" s="6" t="s">
        <v>4402</v>
      </c>
      <c r="B61" s="91" t="s">
        <v>6897</v>
      </c>
      <c r="C61" s="637">
        <v>38000</v>
      </c>
      <c r="D61" s="1756">
        <v>8000</v>
      </c>
      <c r="E61" s="2065">
        <v>0.42109999999999997</v>
      </c>
      <c r="F61" s="1756">
        <v>38000</v>
      </c>
      <c r="G61" s="634">
        <v>14400</v>
      </c>
      <c r="H61" s="1757">
        <v>0.37890000000000001</v>
      </c>
      <c r="I61" s="16" t="s">
        <v>8310</v>
      </c>
      <c r="J61" s="6"/>
      <c r="K61" s="6"/>
      <c r="Q61" s="48"/>
      <c r="V61" s="1239"/>
      <c r="W61" s="1239"/>
      <c r="X61" s="1239"/>
      <c r="Y61" s="1240"/>
      <c r="Z61" s="1239"/>
      <c r="AA61" s="1239"/>
      <c r="AB61" s="1239"/>
      <c r="AG61" s="48"/>
    </row>
    <row r="62" spans="1:33">
      <c r="A62" s="6" t="s">
        <v>6217</v>
      </c>
      <c r="B62" s="1755" t="s">
        <v>6216</v>
      </c>
      <c r="C62" s="540">
        <v>100000</v>
      </c>
      <c r="D62" s="1756">
        <v>45000</v>
      </c>
      <c r="E62" s="2065">
        <v>0.45</v>
      </c>
      <c r="F62" s="1756">
        <v>40000</v>
      </c>
      <c r="G62" s="634">
        <v>17000</v>
      </c>
      <c r="H62" s="1758">
        <v>0.42499999999999999</v>
      </c>
      <c r="I62" s="16" t="s">
        <v>8310</v>
      </c>
      <c r="J62" s="6"/>
      <c r="K62" s="6"/>
      <c r="Q62" s="48"/>
      <c r="V62" s="1239"/>
      <c r="W62" s="1239"/>
      <c r="X62" s="1239"/>
      <c r="Y62" s="1240"/>
      <c r="Z62" s="1239"/>
      <c r="AA62" s="1239"/>
      <c r="AB62" s="1239"/>
      <c r="AG62" s="48"/>
    </row>
    <row r="63" spans="1:33">
      <c r="A63" s="6" t="s">
        <v>63</v>
      </c>
      <c r="B63" s="6" t="s">
        <v>1371</v>
      </c>
      <c r="C63" s="1838">
        <v>96000</v>
      </c>
      <c r="D63" s="84">
        <v>30400</v>
      </c>
      <c r="E63" s="1749">
        <v>0.23760000000000001</v>
      </c>
      <c r="F63" s="84">
        <v>40000</v>
      </c>
      <c r="G63" s="1532">
        <v>20400</v>
      </c>
      <c r="H63" s="1758">
        <v>0.51</v>
      </c>
      <c r="I63" s="16" t="s">
        <v>8310</v>
      </c>
      <c r="J63" s="6"/>
      <c r="K63" s="6"/>
      <c r="Q63" s="48"/>
      <c r="V63" s="1239"/>
      <c r="W63" s="1239"/>
      <c r="X63" s="1239"/>
      <c r="Y63" s="1240"/>
      <c r="Z63" s="1239"/>
      <c r="AA63" s="1239"/>
      <c r="AB63" s="1239"/>
      <c r="AG63" s="48"/>
    </row>
    <row r="64" spans="1:33">
      <c r="A64" s="6"/>
      <c r="B64" s="6" t="s">
        <v>6898</v>
      </c>
      <c r="C64" s="1753"/>
      <c r="D64" s="1753"/>
      <c r="E64" s="2063"/>
      <c r="F64" s="637">
        <v>913000</v>
      </c>
      <c r="G64" s="89"/>
      <c r="H64" s="1754"/>
      <c r="I64" s="16" t="s">
        <v>8313</v>
      </c>
      <c r="J64" s="6"/>
      <c r="K64" s="6"/>
      <c r="Q64" s="48"/>
      <c r="V64" s="1239"/>
      <c r="W64" s="1239"/>
      <c r="X64" s="1239"/>
      <c r="Y64" s="1240"/>
      <c r="Z64" s="1239"/>
      <c r="AA64" s="1239"/>
      <c r="AB64" s="1239"/>
      <c r="AG64" s="48"/>
    </row>
    <row r="65" spans="1:33">
      <c r="B65" s="541" t="s">
        <v>6899</v>
      </c>
      <c r="C65" s="637">
        <v>285710</v>
      </c>
      <c r="D65" s="89">
        <v>94660</v>
      </c>
      <c r="E65" s="1751">
        <v>0.4355</v>
      </c>
      <c r="F65" s="89">
        <v>150829</v>
      </c>
      <c r="G65" s="637">
        <v>57300</v>
      </c>
      <c r="H65" s="1754">
        <v>0.36030000000000001</v>
      </c>
      <c r="I65" s="16"/>
      <c r="J65" s="6"/>
      <c r="K65" s="6"/>
      <c r="Q65" s="48"/>
      <c r="V65" s="1239"/>
      <c r="W65" s="1239"/>
      <c r="X65" s="1239"/>
      <c r="Y65" s="1240"/>
      <c r="Z65" s="1239"/>
      <c r="AA65" s="1239"/>
      <c r="AB65" s="1239"/>
      <c r="AG65" s="48"/>
    </row>
    <row r="66" spans="1:33">
      <c r="B66" s="541" t="s">
        <v>2035</v>
      </c>
      <c r="C66" s="539">
        <v>2346264</v>
      </c>
      <c r="D66" s="1756"/>
      <c r="E66" s="2065"/>
      <c r="F66" s="1756">
        <v>2133666</v>
      </c>
      <c r="G66" s="634"/>
      <c r="H66" s="1757"/>
      <c r="I66" s="48"/>
      <c r="Q66" s="48"/>
      <c r="V66" s="1239"/>
      <c r="W66" s="1239"/>
      <c r="X66" s="1239"/>
      <c r="Y66" s="1240"/>
      <c r="Z66" s="1239"/>
      <c r="AA66" s="1239"/>
      <c r="AB66" s="1239"/>
      <c r="AG66" s="48"/>
    </row>
    <row r="67" spans="1:33">
      <c r="B67" s="541" t="s">
        <v>6900</v>
      </c>
      <c r="C67" s="1946">
        <v>1550400</v>
      </c>
      <c r="D67" s="2066">
        <v>452652</v>
      </c>
      <c r="E67" s="2067">
        <v>0.29210000000000003</v>
      </c>
      <c r="F67" s="1756">
        <v>2733600</v>
      </c>
      <c r="G67" s="634">
        <v>768350</v>
      </c>
      <c r="H67" s="1757">
        <v>0.2777</v>
      </c>
      <c r="I67" s="48" t="s">
        <v>8314</v>
      </c>
      <c r="Q67" s="48"/>
      <c r="V67" s="1239"/>
      <c r="W67" s="1239"/>
      <c r="X67" s="1239"/>
      <c r="Y67" s="1240"/>
      <c r="Z67" s="1239"/>
      <c r="AA67" s="1239"/>
      <c r="AB67" s="1239"/>
      <c r="AG67" s="48"/>
    </row>
    <row r="68" spans="1:33">
      <c r="A68" s="6"/>
      <c r="B68" s="541" t="s">
        <v>6901</v>
      </c>
      <c r="C68" s="1946">
        <v>1047000</v>
      </c>
      <c r="D68" s="2066">
        <v>406900</v>
      </c>
      <c r="E68" s="2067">
        <v>0.38429999999999997</v>
      </c>
      <c r="F68" s="1756">
        <v>1054000</v>
      </c>
      <c r="G68" s="634">
        <v>372800</v>
      </c>
      <c r="H68" s="1757">
        <v>0.34760000000000002</v>
      </c>
      <c r="I68" s="48"/>
      <c r="Q68" s="48"/>
      <c r="V68" s="1239"/>
      <c r="W68" s="1239"/>
      <c r="X68" s="1239"/>
      <c r="Y68" s="1240"/>
      <c r="Z68" s="1239"/>
      <c r="AA68" s="1239"/>
      <c r="AB68" s="1239"/>
      <c r="AG68" s="48"/>
    </row>
    <row r="69" spans="1:33">
      <c r="A69" s="6"/>
      <c r="C69" s="1239">
        <f>SUM(C34:C68)</f>
        <v>7920274</v>
      </c>
      <c r="F69" s="1239">
        <f>SUM(F34:F68)</f>
        <v>10206356</v>
      </c>
      <c r="I69" s="48"/>
      <c r="Q69" s="48"/>
      <c r="V69" s="1239"/>
      <c r="W69" s="1239"/>
      <c r="X69" s="1239"/>
      <c r="Y69" s="1240"/>
      <c r="Z69" s="1239"/>
      <c r="AA69" s="1239"/>
      <c r="AB69" s="1239"/>
      <c r="AG69" s="48"/>
    </row>
    <row r="70" spans="1:33">
      <c r="I70" s="48"/>
      <c r="Q70" s="48"/>
      <c r="V70" s="1239"/>
      <c r="W70" s="1239"/>
      <c r="X70" s="1239"/>
      <c r="Y70" s="1240"/>
      <c r="Z70" s="1239"/>
      <c r="AA70" s="1239"/>
      <c r="AB70" s="1239"/>
      <c r="AG70" s="48"/>
    </row>
    <row r="71" spans="1:33">
      <c r="I71" s="48"/>
      <c r="Q71" s="48"/>
      <c r="V71" s="1239"/>
      <c r="W71" s="1239"/>
      <c r="X71" s="1239"/>
      <c r="Y71" s="1240"/>
      <c r="Z71" s="1239"/>
      <c r="AA71" s="1239"/>
      <c r="AB71" s="1239"/>
      <c r="AG71" s="48"/>
    </row>
    <row r="72" spans="1:33">
      <c r="I72" s="48"/>
      <c r="Q72" s="48"/>
      <c r="V72" s="1239"/>
      <c r="W72" s="1239"/>
      <c r="X72" s="1239"/>
      <c r="Y72" s="1240"/>
      <c r="Z72" s="1239"/>
      <c r="AA72" s="1239"/>
      <c r="AB72" s="1239"/>
      <c r="AG72" s="48"/>
    </row>
    <row r="73" spans="1:33">
      <c r="I73" s="48"/>
      <c r="Q73" s="48"/>
      <c r="V73" s="1239"/>
      <c r="W73" s="1239"/>
      <c r="X73" s="1239"/>
      <c r="Y73" s="1240"/>
      <c r="Z73" s="1239"/>
      <c r="AA73" s="1239"/>
      <c r="AB73" s="1239"/>
      <c r="AG73" s="48"/>
    </row>
    <row r="74" spans="1:33">
      <c r="I74" s="48"/>
      <c r="Q74" s="48"/>
      <c r="V74" s="1239"/>
      <c r="W74" s="1239"/>
      <c r="X74" s="1239"/>
      <c r="Y74" s="1240"/>
      <c r="Z74" s="1239"/>
      <c r="AA74" s="1239"/>
      <c r="AB74" s="1239"/>
      <c r="AG74" s="48"/>
    </row>
    <row r="75" spans="1:33">
      <c r="I75" s="48"/>
      <c r="Q75" s="48"/>
      <c r="V75" s="1239"/>
      <c r="W75" s="1239"/>
      <c r="X75" s="1239"/>
      <c r="Y75" s="1240"/>
      <c r="Z75" s="1239"/>
      <c r="AA75" s="1239"/>
      <c r="AB75" s="1239"/>
      <c r="AG75" s="48"/>
    </row>
    <row r="76" spans="1:33">
      <c r="I76" s="48"/>
      <c r="Q76" s="48"/>
      <c r="V76" s="1239"/>
      <c r="W76" s="1239"/>
      <c r="X76" s="1239"/>
      <c r="Y76" s="1240"/>
      <c r="Z76" s="1239"/>
      <c r="AA76" s="1239"/>
      <c r="AB76" s="1239"/>
      <c r="AG76" s="48"/>
    </row>
    <row r="77" spans="1:33">
      <c r="I77" s="48"/>
      <c r="Q77" s="48"/>
      <c r="V77" s="1239"/>
      <c r="W77" s="1239"/>
      <c r="X77" s="1239"/>
      <c r="Y77" s="1240"/>
      <c r="Z77" s="1239"/>
      <c r="AA77" s="1239"/>
      <c r="AB77" s="1239"/>
      <c r="AG77" s="48"/>
    </row>
    <row r="78" spans="1:33">
      <c r="I78" s="48"/>
      <c r="Q78" s="48"/>
      <c r="V78" s="1239"/>
      <c r="W78" s="1239"/>
      <c r="X78" s="1239"/>
      <c r="Y78" s="1240"/>
      <c r="Z78" s="1239"/>
      <c r="AA78" s="1239"/>
      <c r="AB78" s="1239"/>
      <c r="AG78" s="48"/>
    </row>
    <row r="79" spans="1:33">
      <c r="I79" s="48"/>
      <c r="Q79" s="48"/>
      <c r="V79" s="1239"/>
      <c r="W79" s="1239"/>
      <c r="X79" s="1239"/>
      <c r="Y79" s="1240"/>
      <c r="Z79" s="1239"/>
      <c r="AA79" s="1239"/>
      <c r="AB79" s="1239"/>
      <c r="AG79" s="48"/>
    </row>
    <row r="80" spans="1:33">
      <c r="I80" s="48"/>
      <c r="Q80" s="48"/>
      <c r="V80" s="1239"/>
      <c r="W80" s="1239"/>
      <c r="X80" s="1239"/>
      <c r="Y80" s="1240"/>
      <c r="Z80" s="1239"/>
      <c r="AA80" s="1239"/>
      <c r="AB80" s="1239"/>
      <c r="AG80" s="48"/>
    </row>
    <row r="81" spans="9:33">
      <c r="I81" s="48"/>
      <c r="Q81" s="48"/>
      <c r="V81" s="1239"/>
      <c r="W81" s="1239"/>
      <c r="X81" s="1239"/>
      <c r="Y81" s="1240"/>
      <c r="Z81" s="1239"/>
      <c r="AA81" s="1239"/>
      <c r="AB81" s="1239"/>
      <c r="AG81" s="48"/>
    </row>
    <row r="82" spans="9:33">
      <c r="I82" s="48"/>
      <c r="Q82" s="48"/>
      <c r="V82" s="1239"/>
      <c r="W82" s="1239"/>
      <c r="X82" s="1239"/>
      <c r="Y82" s="1240"/>
      <c r="Z82" s="1239"/>
      <c r="AA82" s="1239"/>
      <c r="AB82" s="1239"/>
      <c r="AG82" s="48"/>
    </row>
    <row r="83" spans="9:33">
      <c r="I83" s="48"/>
      <c r="Q83" s="48"/>
      <c r="V83" s="1239"/>
      <c r="W83" s="1239"/>
      <c r="X83" s="1239"/>
      <c r="Y83" s="1240"/>
      <c r="Z83" s="1239"/>
      <c r="AA83" s="1239"/>
      <c r="AB83" s="1239"/>
      <c r="AG83" s="48"/>
    </row>
    <row r="84" spans="9:33">
      <c r="I84" s="48"/>
      <c r="Q84" s="48"/>
      <c r="V84" s="1239"/>
      <c r="W84" s="1239"/>
      <c r="X84" s="1239"/>
      <c r="Y84" s="1240"/>
      <c r="Z84" s="1239"/>
      <c r="AA84" s="1239"/>
      <c r="AB84" s="1239"/>
      <c r="AG84" s="48"/>
    </row>
    <row r="85" spans="9:33">
      <c r="I85" s="48"/>
      <c r="Q85" s="48"/>
      <c r="V85" s="1239"/>
      <c r="W85" s="1239"/>
      <c r="X85" s="1239"/>
      <c r="Y85" s="1240"/>
      <c r="Z85" s="1239"/>
      <c r="AA85" s="1239"/>
      <c r="AB85" s="1239"/>
      <c r="AG85" s="48"/>
    </row>
    <row r="86" spans="9:33">
      <c r="I86" s="48"/>
      <c r="Q86" s="48"/>
      <c r="V86" s="1239"/>
      <c r="W86" s="1239"/>
      <c r="X86" s="1239"/>
      <c r="Y86" s="1240"/>
      <c r="Z86" s="1239"/>
      <c r="AA86" s="1239"/>
      <c r="AB86" s="1239"/>
      <c r="AG86" s="48"/>
    </row>
    <row r="87" spans="9:33">
      <c r="I87" s="48"/>
      <c r="Q87" s="48"/>
      <c r="V87" s="1239"/>
      <c r="W87" s="1239"/>
      <c r="X87" s="1239"/>
      <c r="Y87" s="1240"/>
      <c r="Z87" s="1239"/>
      <c r="AA87" s="1239"/>
      <c r="AB87" s="1239"/>
      <c r="AG87" s="48"/>
    </row>
    <row r="88" spans="9:33">
      <c r="I88" s="48"/>
      <c r="Q88" s="48"/>
      <c r="V88" s="1239"/>
      <c r="W88" s="1239"/>
      <c r="X88" s="1239"/>
      <c r="Y88" s="1240"/>
      <c r="Z88" s="1239"/>
      <c r="AA88" s="1239"/>
      <c r="AB88" s="1239"/>
      <c r="AG88" s="48"/>
    </row>
    <row r="89" spans="9:33">
      <c r="I89" s="48"/>
      <c r="Q89" s="48"/>
      <c r="V89" s="1239"/>
      <c r="W89" s="1239"/>
      <c r="X89" s="1239"/>
      <c r="Y89" s="1240"/>
      <c r="Z89" s="1239"/>
      <c r="AA89" s="1239"/>
      <c r="AB89" s="1239"/>
      <c r="AG89" s="48"/>
    </row>
    <row r="90" spans="9:33">
      <c r="I90" s="48"/>
      <c r="Q90" s="48"/>
      <c r="V90" s="1239"/>
      <c r="W90" s="1239"/>
      <c r="X90" s="1239"/>
      <c r="Y90" s="1240"/>
      <c r="Z90" s="1239"/>
      <c r="AA90" s="1239"/>
      <c r="AB90" s="1239"/>
      <c r="AG90" s="48"/>
    </row>
    <row r="91" spans="9:33">
      <c r="I91" s="48"/>
      <c r="Q91" s="48"/>
      <c r="V91" s="1239"/>
      <c r="W91" s="1239"/>
      <c r="X91" s="1239"/>
      <c r="Y91" s="1240"/>
      <c r="Z91" s="1239"/>
      <c r="AA91" s="1239"/>
      <c r="AB91" s="1239"/>
      <c r="AG91" s="48"/>
    </row>
    <row r="92" spans="9:33">
      <c r="I92" s="48"/>
      <c r="Q92" s="48"/>
      <c r="V92" s="1239"/>
      <c r="W92" s="1239"/>
      <c r="X92" s="1239"/>
      <c r="Y92" s="1240"/>
      <c r="Z92" s="1239"/>
      <c r="AA92" s="1239"/>
      <c r="AB92" s="1239"/>
      <c r="AG92" s="48"/>
    </row>
    <row r="93" spans="9:33">
      <c r="I93" s="48"/>
      <c r="Q93" s="48"/>
      <c r="V93" s="1239"/>
      <c r="W93" s="1239"/>
      <c r="X93" s="1239"/>
      <c r="Y93" s="1240"/>
      <c r="Z93" s="1239"/>
      <c r="AA93" s="1239"/>
      <c r="AB93" s="1239"/>
      <c r="AG93" s="48"/>
    </row>
    <row r="94" spans="9:33">
      <c r="I94" s="48"/>
      <c r="Q94" s="48"/>
      <c r="V94" s="1239"/>
      <c r="W94" s="1239"/>
      <c r="X94" s="1239"/>
      <c r="Y94" s="1240"/>
      <c r="Z94" s="1239"/>
      <c r="AA94" s="1239"/>
      <c r="AB94" s="1239"/>
      <c r="AG94" s="48"/>
    </row>
    <row r="95" spans="9:33">
      <c r="I95" s="48"/>
      <c r="Q95" s="48"/>
      <c r="V95" s="1239"/>
      <c r="W95" s="1239"/>
      <c r="X95" s="1239"/>
      <c r="Y95" s="1240"/>
      <c r="Z95" s="1239"/>
      <c r="AA95" s="1239"/>
      <c r="AB95" s="1239"/>
      <c r="AG95" s="48"/>
    </row>
    <row r="96" spans="9:33">
      <c r="I96" s="48"/>
      <c r="Q96" s="48"/>
      <c r="V96" s="1239"/>
      <c r="W96" s="1239"/>
      <c r="X96" s="1239"/>
      <c r="Y96" s="1240"/>
      <c r="Z96" s="1239"/>
      <c r="AA96" s="1239"/>
      <c r="AB96" s="1239"/>
      <c r="AG96" s="48"/>
    </row>
    <row r="97" spans="9:33">
      <c r="I97" s="48"/>
      <c r="Q97" s="48"/>
      <c r="V97" s="1239"/>
      <c r="W97" s="1239"/>
      <c r="X97" s="1239"/>
      <c r="Y97" s="1240"/>
      <c r="Z97" s="1239"/>
      <c r="AA97" s="1239"/>
      <c r="AB97" s="1239"/>
      <c r="AG97" s="48"/>
    </row>
    <row r="98" spans="9:33">
      <c r="I98" s="48"/>
      <c r="Q98" s="48"/>
      <c r="V98" s="1239"/>
      <c r="W98" s="1239"/>
      <c r="X98" s="1239"/>
      <c r="Y98" s="1240"/>
      <c r="Z98" s="1239"/>
      <c r="AA98" s="1239"/>
      <c r="AB98" s="1239"/>
      <c r="AG98" s="48"/>
    </row>
    <row r="99" spans="9:33">
      <c r="I99" s="48"/>
      <c r="Q99" s="48"/>
      <c r="V99" s="1239"/>
      <c r="W99" s="1239"/>
      <c r="X99" s="1239"/>
      <c r="Y99" s="1240"/>
      <c r="Z99" s="1239"/>
      <c r="AA99" s="1239"/>
      <c r="AB99" s="1239"/>
      <c r="AG99" s="48"/>
    </row>
    <row r="100" spans="9:33">
      <c r="I100" s="48"/>
      <c r="Q100" s="48"/>
      <c r="V100" s="1239"/>
      <c r="W100" s="1239"/>
      <c r="X100" s="1239"/>
      <c r="Y100" s="1240"/>
      <c r="Z100" s="1239"/>
      <c r="AA100" s="1239"/>
      <c r="AB100" s="1239"/>
      <c r="AG100" s="48"/>
    </row>
    <row r="101" spans="9:33">
      <c r="I101" s="48"/>
      <c r="Q101" s="48"/>
      <c r="V101" s="1239"/>
      <c r="W101" s="1239"/>
      <c r="X101" s="1239"/>
      <c r="Y101" s="1240"/>
      <c r="Z101" s="1239"/>
      <c r="AA101" s="1239"/>
      <c r="AB101" s="1239"/>
      <c r="AG101" s="48"/>
    </row>
    <row r="102" spans="9:33">
      <c r="I102" s="48"/>
      <c r="Q102" s="48"/>
      <c r="V102" s="1239"/>
      <c r="W102" s="1239"/>
      <c r="X102" s="1239"/>
      <c r="Y102" s="1240"/>
      <c r="Z102" s="1239"/>
      <c r="AA102" s="1239"/>
      <c r="AB102" s="1239"/>
      <c r="AG102" s="48"/>
    </row>
    <row r="103" spans="9:33">
      <c r="I103" s="48"/>
      <c r="Q103" s="48"/>
      <c r="V103" s="1239"/>
      <c r="W103" s="1239"/>
      <c r="X103" s="1239"/>
      <c r="Y103" s="1240"/>
      <c r="Z103" s="1239"/>
      <c r="AA103" s="1239"/>
      <c r="AB103" s="1239"/>
      <c r="AG103" s="48"/>
    </row>
    <row r="104" spans="9:33">
      <c r="I104" s="48"/>
      <c r="Q104" s="48"/>
      <c r="V104" s="1239"/>
      <c r="W104" s="1239"/>
      <c r="X104" s="1239"/>
      <c r="Y104" s="1240"/>
      <c r="Z104" s="1239"/>
      <c r="AA104" s="1239"/>
      <c r="AB104" s="1239"/>
      <c r="AG104" s="48"/>
    </row>
    <row r="105" spans="9:33">
      <c r="I105" s="48"/>
      <c r="Q105" s="48"/>
      <c r="V105" s="1239"/>
      <c r="W105" s="1239"/>
      <c r="X105" s="1239"/>
      <c r="Y105" s="1240"/>
      <c r="Z105" s="1239"/>
      <c r="AA105" s="1239"/>
      <c r="AB105" s="1239"/>
      <c r="AG105" s="48"/>
    </row>
    <row r="106" spans="9:33">
      <c r="I106" s="48"/>
      <c r="Q106" s="48"/>
      <c r="V106" s="1239"/>
      <c r="W106" s="1239"/>
      <c r="X106" s="1239"/>
      <c r="Y106" s="1240"/>
      <c r="Z106" s="1239"/>
      <c r="AA106" s="1239"/>
      <c r="AB106" s="1239"/>
      <c r="AG106" s="48"/>
    </row>
    <row r="107" spans="9:33">
      <c r="I107" s="48"/>
      <c r="Q107" s="48"/>
      <c r="V107" s="1239"/>
      <c r="W107" s="1239"/>
      <c r="X107" s="1239"/>
      <c r="Y107" s="1240"/>
      <c r="Z107" s="1239"/>
      <c r="AA107" s="1239"/>
      <c r="AB107" s="1239"/>
      <c r="AG107" s="48"/>
    </row>
    <row r="108" spans="9:33">
      <c r="I108" s="48"/>
      <c r="Q108" s="48"/>
      <c r="V108" s="1239"/>
      <c r="W108" s="1239"/>
      <c r="X108" s="1239"/>
      <c r="Y108" s="1240"/>
      <c r="Z108" s="1239"/>
      <c r="AA108" s="1239"/>
      <c r="AB108" s="1239"/>
      <c r="AG108" s="48"/>
    </row>
    <row r="109" spans="9:33">
      <c r="I109" s="48"/>
      <c r="Q109" s="48"/>
      <c r="V109" s="1239"/>
      <c r="W109" s="1239"/>
      <c r="X109" s="1239"/>
      <c r="Y109" s="1240"/>
      <c r="Z109" s="1239"/>
      <c r="AA109" s="1239"/>
      <c r="AB109" s="1239"/>
      <c r="AG109" s="48"/>
    </row>
    <row r="110" spans="9:33">
      <c r="I110" s="48"/>
      <c r="Q110" s="48"/>
      <c r="V110" s="1239"/>
      <c r="W110" s="1239"/>
      <c r="X110" s="1239"/>
      <c r="Y110" s="1240"/>
      <c r="Z110" s="1239"/>
      <c r="AA110" s="1239"/>
      <c r="AB110" s="1239"/>
      <c r="AG110" s="48"/>
    </row>
    <row r="111" spans="9:33">
      <c r="I111" s="48"/>
      <c r="Q111" s="48"/>
      <c r="V111" s="1239"/>
      <c r="W111" s="1239"/>
      <c r="X111" s="1239"/>
      <c r="Y111" s="1240"/>
      <c r="Z111" s="1239"/>
      <c r="AA111" s="1239"/>
      <c r="AB111" s="1239"/>
      <c r="AG111" s="48"/>
    </row>
    <row r="112" spans="9:33">
      <c r="I112" s="48"/>
      <c r="Q112" s="48"/>
      <c r="V112" s="1239"/>
      <c r="W112" s="1239"/>
      <c r="X112" s="1239"/>
      <c r="Y112" s="1240"/>
      <c r="Z112" s="1239"/>
      <c r="AA112" s="1239"/>
      <c r="AB112" s="1239"/>
      <c r="AG112" s="48"/>
    </row>
    <row r="113" spans="9:33">
      <c r="I113" s="48"/>
      <c r="Q113" s="48"/>
      <c r="V113" s="1239"/>
      <c r="W113" s="1239"/>
      <c r="X113" s="1239"/>
      <c r="Y113" s="1240"/>
      <c r="Z113" s="1239"/>
      <c r="AA113" s="1239"/>
      <c r="AB113" s="1239"/>
      <c r="AG113" s="48"/>
    </row>
    <row r="114" spans="9:33">
      <c r="I114" s="48"/>
      <c r="Q114" s="48"/>
      <c r="V114" s="1239"/>
      <c r="W114" s="1239"/>
      <c r="X114" s="1239"/>
      <c r="Y114" s="1240"/>
      <c r="Z114" s="1239"/>
      <c r="AA114" s="1239"/>
      <c r="AB114" s="1239"/>
      <c r="AG114" s="48"/>
    </row>
    <row r="115" spans="9:33">
      <c r="I115" s="48"/>
      <c r="Q115" s="48"/>
      <c r="V115" s="1239"/>
      <c r="W115" s="1239"/>
      <c r="X115" s="1239"/>
      <c r="Y115" s="1240"/>
      <c r="Z115" s="1239"/>
      <c r="AA115" s="1239"/>
      <c r="AB115" s="1239"/>
      <c r="AG115" s="48"/>
    </row>
    <row r="116" spans="9:33">
      <c r="I116" s="48"/>
      <c r="Q116" s="48"/>
      <c r="V116" s="1239"/>
      <c r="W116" s="1239"/>
      <c r="X116" s="1239"/>
      <c r="Y116" s="1240"/>
      <c r="Z116" s="1239"/>
      <c r="AA116" s="1239"/>
      <c r="AB116" s="1239"/>
      <c r="AG116" s="48"/>
    </row>
    <row r="117" spans="9:33">
      <c r="I117" s="48"/>
      <c r="Q117" s="48"/>
      <c r="V117" s="1239"/>
      <c r="W117" s="1239"/>
      <c r="X117" s="1239"/>
      <c r="Y117" s="1240"/>
      <c r="Z117" s="1239"/>
      <c r="AA117" s="1239"/>
      <c r="AB117" s="1239"/>
      <c r="AG117" s="48"/>
    </row>
    <row r="118" spans="9:33">
      <c r="I118" s="48"/>
      <c r="Q118" s="48"/>
      <c r="V118" s="1239"/>
      <c r="W118" s="1239"/>
      <c r="X118" s="1239"/>
      <c r="Y118" s="1240"/>
      <c r="Z118" s="1239"/>
      <c r="AA118" s="1239"/>
      <c r="AB118" s="1239"/>
      <c r="AG118" s="48"/>
    </row>
    <row r="119" spans="9:33">
      <c r="I119" s="48"/>
      <c r="Q119" s="48"/>
      <c r="V119" s="1239"/>
      <c r="W119" s="1239"/>
      <c r="X119" s="1239"/>
      <c r="Y119" s="1240"/>
      <c r="Z119" s="1239"/>
      <c r="AA119" s="1239"/>
      <c r="AB119" s="1239"/>
      <c r="AG119" s="48"/>
    </row>
    <row r="120" spans="9:33">
      <c r="I120" s="48"/>
      <c r="Q120" s="48"/>
      <c r="V120" s="1239"/>
      <c r="W120" s="1239"/>
      <c r="X120" s="1239"/>
      <c r="Y120" s="1240"/>
      <c r="Z120" s="1239"/>
      <c r="AA120" s="1239"/>
      <c r="AB120" s="1239"/>
      <c r="AG120" s="48"/>
    </row>
    <row r="121" spans="9:33">
      <c r="I121" s="48"/>
      <c r="Q121" s="48"/>
      <c r="V121" s="1239"/>
      <c r="W121" s="1239"/>
      <c r="X121" s="1239"/>
      <c r="Y121" s="1240"/>
      <c r="Z121" s="1239"/>
      <c r="AA121" s="1239"/>
      <c r="AB121" s="1239"/>
      <c r="AG121" s="48"/>
    </row>
    <row r="122" spans="9:33">
      <c r="I122" s="48"/>
      <c r="Q122" s="48"/>
      <c r="V122" s="1239"/>
      <c r="W122" s="1239"/>
      <c r="X122" s="1239"/>
      <c r="Y122" s="1240"/>
      <c r="Z122" s="1239"/>
      <c r="AA122" s="1239"/>
      <c r="AB122" s="1239"/>
      <c r="AG122" s="48"/>
    </row>
    <row r="123" spans="9:33">
      <c r="I123" s="48"/>
      <c r="Q123" s="48"/>
      <c r="V123" s="1239"/>
      <c r="W123" s="1239"/>
      <c r="X123" s="1239"/>
      <c r="Y123" s="1240"/>
      <c r="Z123" s="1239"/>
      <c r="AA123" s="1239"/>
      <c r="AB123" s="1239"/>
      <c r="AG123" s="48"/>
    </row>
    <row r="124" spans="9:33">
      <c r="I124" s="48"/>
      <c r="Q124" s="48"/>
      <c r="V124" s="1239"/>
      <c r="W124" s="1239"/>
      <c r="X124" s="1239"/>
      <c r="Y124" s="1240"/>
      <c r="Z124" s="1239"/>
      <c r="AA124" s="1239"/>
      <c r="AB124" s="1239"/>
      <c r="AG124" s="48"/>
    </row>
    <row r="125" spans="9:33">
      <c r="I125" s="48"/>
      <c r="Q125" s="48"/>
      <c r="V125" s="1239"/>
      <c r="W125" s="1239"/>
      <c r="X125" s="1239"/>
      <c r="Y125" s="1240"/>
      <c r="Z125" s="1239"/>
      <c r="AA125" s="1239"/>
      <c r="AB125" s="1239"/>
      <c r="AG125" s="48"/>
    </row>
    <row r="126" spans="9:33">
      <c r="I126" s="48"/>
      <c r="Q126" s="48"/>
      <c r="V126" s="1239"/>
      <c r="W126" s="1239"/>
      <c r="X126" s="1239"/>
      <c r="Y126" s="1240"/>
      <c r="Z126" s="1239"/>
      <c r="AA126" s="1239"/>
      <c r="AB126" s="1239"/>
      <c r="AG126" s="48"/>
    </row>
    <row r="127" spans="9:33">
      <c r="I127" s="48"/>
      <c r="Q127" s="48"/>
      <c r="V127" s="1239"/>
      <c r="W127" s="1239"/>
      <c r="X127" s="1239"/>
      <c r="Y127" s="1240"/>
      <c r="Z127" s="1239"/>
      <c r="AA127" s="1239"/>
      <c r="AB127" s="1239"/>
      <c r="AG127" s="48"/>
    </row>
    <row r="128" spans="9:33">
      <c r="I128" s="48"/>
      <c r="Q128" s="48"/>
      <c r="V128" s="1239"/>
      <c r="W128" s="1239"/>
      <c r="X128" s="1239"/>
      <c r="Y128" s="1240"/>
      <c r="Z128" s="1239"/>
      <c r="AA128" s="1239"/>
      <c r="AB128" s="1239"/>
      <c r="AG128" s="48"/>
    </row>
    <row r="129" spans="9:33">
      <c r="I129" s="48"/>
      <c r="Q129" s="48"/>
      <c r="V129" s="1239"/>
      <c r="W129" s="1239"/>
      <c r="X129" s="1239"/>
      <c r="Y129" s="1240"/>
      <c r="Z129" s="1239"/>
      <c r="AA129" s="1239"/>
      <c r="AB129" s="1239"/>
      <c r="AG129" s="48"/>
    </row>
    <row r="130" spans="9:33">
      <c r="I130" s="48"/>
      <c r="Q130" s="48"/>
      <c r="V130" s="1239"/>
      <c r="W130" s="1239"/>
      <c r="X130" s="1239"/>
      <c r="Y130" s="1240"/>
      <c r="Z130" s="1239"/>
      <c r="AA130" s="1239"/>
      <c r="AB130" s="1239"/>
      <c r="AG130" s="48"/>
    </row>
    <row r="131" spans="9:33">
      <c r="I131" s="48"/>
      <c r="Q131" s="48"/>
      <c r="V131" s="1239"/>
      <c r="W131" s="1239"/>
      <c r="X131" s="1239"/>
      <c r="Y131" s="1240"/>
      <c r="Z131" s="1239"/>
      <c r="AA131" s="1239"/>
      <c r="AB131" s="1239"/>
      <c r="AG131" s="48"/>
    </row>
    <row r="132" spans="9:33">
      <c r="I132" s="48"/>
      <c r="Q132" s="48"/>
      <c r="V132" s="1239"/>
      <c r="W132" s="1239"/>
      <c r="X132" s="1239"/>
      <c r="Y132" s="1240"/>
      <c r="Z132" s="1239"/>
      <c r="AA132" s="1239"/>
      <c r="AB132" s="1239"/>
      <c r="AG132" s="48"/>
    </row>
    <row r="133" spans="9:33">
      <c r="I133" s="48"/>
      <c r="Q133" s="48"/>
      <c r="V133" s="1239"/>
      <c r="W133" s="1239"/>
      <c r="X133" s="1239"/>
      <c r="Y133" s="1240"/>
      <c r="Z133" s="1239"/>
      <c r="AA133" s="1239"/>
      <c r="AB133" s="1239"/>
      <c r="AG133" s="48"/>
    </row>
    <row r="134" spans="9:33">
      <c r="I134" s="48"/>
      <c r="Q134" s="48"/>
      <c r="V134" s="1239"/>
      <c r="W134" s="1239"/>
      <c r="X134" s="1239"/>
      <c r="Y134" s="1240"/>
      <c r="Z134" s="1239"/>
      <c r="AA134" s="1239"/>
      <c r="AB134" s="1239"/>
      <c r="AG134" s="48"/>
    </row>
    <row r="135" spans="9:33">
      <c r="I135" s="48"/>
      <c r="Q135" s="48"/>
      <c r="V135" s="1239"/>
      <c r="W135" s="1239"/>
      <c r="X135" s="1239"/>
      <c r="Y135" s="1240"/>
      <c r="Z135" s="1239"/>
      <c r="AA135" s="1239"/>
      <c r="AB135" s="1239"/>
      <c r="AG135" s="48"/>
    </row>
    <row r="136" spans="9:33">
      <c r="I136" s="48"/>
      <c r="Q136" s="48"/>
      <c r="V136" s="1239"/>
      <c r="W136" s="1239"/>
      <c r="X136" s="1239"/>
      <c r="Y136" s="1240"/>
      <c r="Z136" s="1239"/>
      <c r="AA136" s="1239"/>
      <c r="AB136" s="1239"/>
      <c r="AG136" s="48"/>
    </row>
    <row r="137" spans="9:33">
      <c r="I137" s="48"/>
      <c r="Q137" s="48"/>
      <c r="V137" s="1239"/>
      <c r="W137" s="1239"/>
      <c r="X137" s="1239"/>
      <c r="Y137" s="1240"/>
      <c r="Z137" s="1239"/>
      <c r="AA137" s="1239"/>
      <c r="AB137" s="1239"/>
      <c r="AG137" s="48"/>
    </row>
    <row r="138" spans="9:33">
      <c r="I138" s="48"/>
      <c r="Q138" s="48"/>
      <c r="V138" s="1239"/>
      <c r="W138" s="1239"/>
      <c r="X138" s="1239"/>
      <c r="Y138" s="1240"/>
      <c r="Z138" s="1239"/>
      <c r="AA138" s="1239"/>
      <c r="AB138" s="1239"/>
      <c r="AG138" s="48"/>
    </row>
    <row r="139" spans="9:33">
      <c r="I139" s="48"/>
      <c r="Q139" s="48"/>
      <c r="V139" s="1239"/>
      <c r="W139" s="1239"/>
      <c r="X139" s="1239"/>
      <c r="Y139" s="1240"/>
      <c r="Z139" s="1239"/>
      <c r="AA139" s="1239"/>
      <c r="AB139" s="1239"/>
      <c r="AG139" s="48"/>
    </row>
    <row r="140" spans="9:33">
      <c r="I140" s="48"/>
      <c r="Q140" s="48"/>
      <c r="V140" s="1239"/>
      <c r="W140" s="1239"/>
      <c r="X140" s="1239"/>
      <c r="Y140" s="1240"/>
      <c r="Z140" s="1239"/>
      <c r="AA140" s="1239"/>
      <c r="AB140" s="1239"/>
      <c r="AG140" s="48"/>
    </row>
    <row r="141" spans="9:33">
      <c r="I141" s="48"/>
      <c r="Q141" s="48"/>
      <c r="V141" s="1239"/>
      <c r="W141" s="1239"/>
      <c r="X141" s="1239"/>
      <c r="Y141" s="1240"/>
      <c r="Z141" s="1239"/>
      <c r="AA141" s="1239"/>
      <c r="AB141" s="1239"/>
      <c r="AG141" s="48"/>
    </row>
    <row r="142" spans="9:33">
      <c r="I142" s="48"/>
      <c r="Q142" s="48"/>
      <c r="V142" s="1239"/>
      <c r="W142" s="1239"/>
      <c r="X142" s="1239"/>
      <c r="Y142" s="1240"/>
      <c r="Z142" s="1239"/>
      <c r="AA142" s="1239"/>
      <c r="AB142" s="1239"/>
      <c r="AG142" s="48"/>
    </row>
    <row r="143" spans="9:33">
      <c r="I143" s="48"/>
      <c r="Q143" s="48"/>
      <c r="V143" s="1239"/>
      <c r="W143" s="1239"/>
      <c r="X143" s="1239"/>
      <c r="Y143" s="1240"/>
      <c r="Z143" s="1239"/>
      <c r="AA143" s="1239"/>
      <c r="AB143" s="1239"/>
      <c r="AG143" s="48"/>
    </row>
    <row r="144" spans="9:33">
      <c r="I144" s="48"/>
      <c r="Q144" s="48"/>
      <c r="V144" s="1239"/>
      <c r="W144" s="1239"/>
      <c r="X144" s="1239"/>
      <c r="Y144" s="1240"/>
      <c r="Z144" s="1239"/>
      <c r="AA144" s="1239"/>
      <c r="AB144" s="1239"/>
      <c r="AG144" s="48"/>
    </row>
    <row r="145" spans="9:33">
      <c r="I145" s="48"/>
      <c r="Q145" s="48"/>
      <c r="V145" s="1239"/>
      <c r="W145" s="1239"/>
      <c r="X145" s="1239"/>
      <c r="Y145" s="1240"/>
      <c r="Z145" s="1239"/>
      <c r="AA145" s="1239"/>
      <c r="AB145" s="1239"/>
      <c r="AG145" s="48"/>
    </row>
    <row r="146" spans="9:33">
      <c r="I146" s="48"/>
      <c r="Q146" s="48"/>
      <c r="V146" s="1239"/>
      <c r="W146" s="1239"/>
      <c r="X146" s="1239"/>
      <c r="Y146" s="1240"/>
      <c r="Z146" s="1239"/>
      <c r="AA146" s="1239"/>
      <c r="AB146" s="1239"/>
      <c r="AG146" s="48"/>
    </row>
    <row r="147" spans="9:33">
      <c r="I147" s="48"/>
      <c r="Q147" s="48"/>
      <c r="V147" s="1239"/>
      <c r="W147" s="1239"/>
      <c r="X147" s="1239"/>
      <c r="Y147" s="1240"/>
      <c r="Z147" s="1239"/>
      <c r="AA147" s="1239"/>
      <c r="AB147" s="1239"/>
      <c r="AG147" s="48"/>
    </row>
    <row r="148" spans="9:33">
      <c r="I148" s="48"/>
      <c r="Q148" s="48"/>
      <c r="V148" s="1239"/>
      <c r="W148" s="1239"/>
      <c r="X148" s="1239"/>
      <c r="Y148" s="1240"/>
      <c r="Z148" s="1239"/>
      <c r="AA148" s="1239"/>
      <c r="AB148" s="1239"/>
      <c r="AG148" s="48"/>
    </row>
    <row r="149" spans="9:33">
      <c r="I149" s="48"/>
      <c r="Q149" s="48"/>
      <c r="V149" s="1239"/>
      <c r="W149" s="1239"/>
      <c r="X149" s="1239"/>
      <c r="Y149" s="1240"/>
      <c r="Z149" s="1239"/>
      <c r="AA149" s="1239"/>
      <c r="AB149" s="1239"/>
      <c r="AG149" s="48"/>
    </row>
    <row r="150" spans="9:33">
      <c r="I150" s="48"/>
      <c r="Q150" s="48"/>
      <c r="V150" s="1239"/>
      <c r="W150" s="1239"/>
      <c r="X150" s="1239"/>
      <c r="Y150" s="1240"/>
      <c r="Z150" s="1239"/>
      <c r="AA150" s="1239"/>
      <c r="AB150" s="1239"/>
      <c r="AG150" s="48"/>
    </row>
    <row r="151" spans="9:33">
      <c r="I151" s="48"/>
      <c r="Q151" s="48"/>
      <c r="V151" s="1239"/>
      <c r="W151" s="1239"/>
      <c r="X151" s="1239"/>
      <c r="Y151" s="1240"/>
      <c r="Z151" s="1239"/>
      <c r="AA151" s="1239"/>
      <c r="AB151" s="1239"/>
      <c r="AG151" s="48"/>
    </row>
    <row r="152" spans="9:33">
      <c r="I152" s="48"/>
      <c r="Q152" s="48"/>
      <c r="V152" s="1239"/>
      <c r="W152" s="1239"/>
      <c r="X152" s="1239"/>
      <c r="Y152" s="1240"/>
      <c r="Z152" s="1239"/>
      <c r="AA152" s="1239"/>
      <c r="AB152" s="1239"/>
      <c r="AG152" s="48"/>
    </row>
    <row r="153" spans="9:33">
      <c r="I153" s="48"/>
      <c r="Q153" s="48"/>
      <c r="V153" s="1239"/>
      <c r="W153" s="1239"/>
      <c r="X153" s="1239"/>
      <c r="Y153" s="1240"/>
      <c r="Z153" s="1239"/>
      <c r="AA153" s="1239"/>
      <c r="AB153" s="1239"/>
      <c r="AG153" s="48"/>
    </row>
    <row r="154" spans="9:33">
      <c r="I154" s="48"/>
      <c r="Q154" s="48"/>
      <c r="V154" s="1239"/>
      <c r="W154" s="1239"/>
      <c r="X154" s="1239"/>
      <c r="Y154" s="1240"/>
      <c r="Z154" s="1239"/>
      <c r="AA154" s="1239"/>
      <c r="AB154" s="1239"/>
      <c r="AG154" s="48"/>
    </row>
    <row r="155" spans="9:33">
      <c r="I155" s="48"/>
      <c r="Q155" s="48"/>
      <c r="V155" s="1239"/>
      <c r="W155" s="1239"/>
      <c r="X155" s="1239"/>
      <c r="Y155" s="1240"/>
      <c r="Z155" s="1239"/>
      <c r="AA155" s="1239"/>
      <c r="AB155" s="1239"/>
      <c r="AG155" s="48"/>
    </row>
    <row r="156" spans="9:33">
      <c r="I156" s="48"/>
      <c r="Q156" s="48"/>
      <c r="V156" s="1239"/>
      <c r="W156" s="1239"/>
      <c r="X156" s="1239"/>
      <c r="Y156" s="1240"/>
      <c r="Z156" s="1239"/>
      <c r="AA156" s="1239"/>
      <c r="AB156" s="1239"/>
      <c r="AG156" s="48"/>
    </row>
    <row r="157" spans="9:33">
      <c r="I157" s="48"/>
      <c r="Q157" s="48"/>
      <c r="V157" s="1239"/>
      <c r="W157" s="1239"/>
      <c r="X157" s="1239"/>
      <c r="Y157" s="1240"/>
      <c r="Z157" s="1239"/>
      <c r="AA157" s="1239"/>
      <c r="AB157" s="1239"/>
      <c r="AG157" s="48"/>
    </row>
    <row r="158" spans="9:33">
      <c r="I158" s="48"/>
      <c r="Q158" s="48"/>
      <c r="V158" s="1239"/>
      <c r="W158" s="1239"/>
      <c r="X158" s="1239"/>
      <c r="Y158" s="1240"/>
      <c r="Z158" s="1239"/>
      <c r="AA158" s="1239"/>
      <c r="AB158" s="1239"/>
      <c r="AG158" s="48"/>
    </row>
    <row r="159" spans="9:33">
      <c r="I159" s="48"/>
      <c r="Q159" s="48"/>
      <c r="V159" s="1239"/>
      <c r="W159" s="1239"/>
      <c r="X159" s="1239"/>
      <c r="Y159" s="1240"/>
      <c r="Z159" s="1239"/>
      <c r="AA159" s="1239"/>
      <c r="AB159" s="1239"/>
      <c r="AG159" s="48"/>
    </row>
    <row r="160" spans="9:33">
      <c r="I160" s="48"/>
      <c r="Q160" s="48"/>
      <c r="V160" s="1239"/>
      <c r="W160" s="1239"/>
      <c r="X160" s="1239"/>
      <c r="Y160" s="1240"/>
      <c r="Z160" s="1239"/>
      <c r="AA160" s="1239"/>
      <c r="AB160" s="1239"/>
      <c r="AG160" s="48"/>
    </row>
    <row r="161" spans="9:33">
      <c r="I161" s="48"/>
      <c r="Q161" s="48"/>
      <c r="V161" s="1239"/>
      <c r="W161" s="1239"/>
      <c r="X161" s="1239"/>
      <c r="Y161" s="1240"/>
      <c r="Z161" s="1239"/>
      <c r="AA161" s="1239"/>
      <c r="AB161" s="1239"/>
      <c r="AG161" s="48"/>
    </row>
    <row r="162" spans="9:33">
      <c r="I162" s="48"/>
      <c r="Q162" s="48"/>
      <c r="V162" s="1239"/>
      <c r="W162" s="1239"/>
      <c r="X162" s="1239"/>
      <c r="Y162" s="1240"/>
      <c r="Z162" s="1239"/>
      <c r="AA162" s="1239"/>
      <c r="AB162" s="1239"/>
      <c r="AG162" s="48"/>
    </row>
    <row r="163" spans="9:33">
      <c r="I163" s="48"/>
      <c r="Q163" s="48"/>
      <c r="V163" s="1239"/>
      <c r="W163" s="1239"/>
      <c r="X163" s="1239"/>
      <c r="Y163" s="1240"/>
      <c r="Z163" s="1239"/>
      <c r="AA163" s="1239"/>
      <c r="AB163" s="1239"/>
      <c r="AG163" s="48"/>
    </row>
    <row r="164" spans="9:33">
      <c r="I164" s="48"/>
      <c r="Q164" s="48"/>
      <c r="V164" s="1239"/>
      <c r="W164" s="1239"/>
      <c r="X164" s="1239"/>
      <c r="Y164" s="1240"/>
      <c r="Z164" s="1239"/>
      <c r="AA164" s="1239"/>
      <c r="AB164" s="1239"/>
      <c r="AG164" s="48"/>
    </row>
    <row r="165" spans="9:33">
      <c r="I165" s="48"/>
      <c r="Q165" s="48"/>
      <c r="V165" s="1239"/>
      <c r="W165" s="1239"/>
      <c r="X165" s="1239"/>
      <c r="Y165" s="1240"/>
      <c r="Z165" s="1239"/>
      <c r="AA165" s="1239"/>
      <c r="AB165" s="1239"/>
      <c r="AG165" s="48"/>
    </row>
    <row r="166" spans="9:33">
      <c r="I166" s="48"/>
      <c r="Q166" s="48"/>
      <c r="V166" s="1239"/>
      <c r="W166" s="1239"/>
      <c r="X166" s="1239"/>
      <c r="Y166" s="1240"/>
      <c r="Z166" s="1239"/>
      <c r="AA166" s="1239"/>
      <c r="AB166" s="1239"/>
      <c r="AG166" s="48"/>
    </row>
    <row r="167" spans="9:33">
      <c r="I167" s="48"/>
      <c r="Q167" s="48"/>
      <c r="V167" s="1239"/>
      <c r="W167" s="1239"/>
      <c r="X167" s="1239"/>
      <c r="Y167" s="1240"/>
      <c r="Z167" s="1239"/>
      <c r="AA167" s="1239"/>
      <c r="AB167" s="1239"/>
      <c r="AG167" s="48"/>
    </row>
    <row r="168" spans="9:33">
      <c r="I168" s="48"/>
      <c r="Q168" s="48"/>
      <c r="V168" s="1239"/>
      <c r="W168" s="1239"/>
      <c r="X168" s="1239"/>
      <c r="Y168" s="1240"/>
      <c r="Z168" s="1239"/>
      <c r="AA168" s="1239"/>
      <c r="AB168" s="1239"/>
      <c r="AG168" s="48"/>
    </row>
    <row r="169" spans="9:33">
      <c r="I169" s="48"/>
      <c r="Q169" s="48"/>
      <c r="V169" s="1239"/>
      <c r="W169" s="1239"/>
      <c r="X169" s="1239"/>
      <c r="Y169" s="1240"/>
      <c r="Z169" s="1239"/>
      <c r="AA169" s="1239"/>
      <c r="AB169" s="1239"/>
      <c r="AG169" s="48"/>
    </row>
    <row r="170" spans="9:33">
      <c r="I170" s="48"/>
      <c r="Q170" s="48"/>
      <c r="V170" s="1239"/>
      <c r="W170" s="1239"/>
      <c r="X170" s="1239"/>
      <c r="Y170" s="1240"/>
      <c r="Z170" s="1239"/>
      <c r="AA170" s="1239"/>
      <c r="AB170" s="1239"/>
      <c r="AG170" s="48"/>
    </row>
    <row r="171" spans="9:33">
      <c r="I171" s="48"/>
      <c r="Q171" s="48"/>
      <c r="V171" s="1239"/>
      <c r="W171" s="1239"/>
      <c r="X171" s="1239"/>
      <c r="Y171" s="1240"/>
      <c r="Z171" s="1239"/>
      <c r="AA171" s="1239"/>
      <c r="AB171" s="1239"/>
      <c r="AG171" s="48"/>
    </row>
    <row r="172" spans="9:33">
      <c r="I172" s="48"/>
      <c r="Q172" s="48"/>
      <c r="V172" s="1239"/>
      <c r="W172" s="1239"/>
      <c r="X172" s="1239"/>
      <c r="Y172" s="1240"/>
      <c r="Z172" s="1239"/>
      <c r="AA172" s="1239"/>
      <c r="AB172" s="1239"/>
      <c r="AG172" s="48"/>
    </row>
    <row r="173" spans="9:33">
      <c r="I173" s="48"/>
      <c r="Q173" s="48"/>
      <c r="V173" s="1239"/>
      <c r="W173" s="1239"/>
      <c r="X173" s="1239"/>
      <c r="Y173" s="1240"/>
      <c r="Z173" s="1239"/>
      <c r="AA173" s="1239"/>
      <c r="AB173" s="1239"/>
      <c r="AG173" s="48"/>
    </row>
    <row r="174" spans="9:33">
      <c r="I174" s="48"/>
      <c r="Q174" s="48"/>
      <c r="V174" s="1239"/>
      <c r="W174" s="1239"/>
      <c r="X174" s="1239"/>
      <c r="Y174" s="1240"/>
      <c r="Z174" s="1239"/>
      <c r="AA174" s="1239"/>
      <c r="AB174" s="1239"/>
      <c r="AG174" s="48"/>
    </row>
    <row r="175" spans="9:33">
      <c r="I175" s="48"/>
      <c r="Q175" s="48"/>
      <c r="V175" s="1239"/>
      <c r="W175" s="1239"/>
      <c r="X175" s="1239"/>
      <c r="Y175" s="1240"/>
      <c r="Z175" s="1239"/>
      <c r="AA175" s="1239"/>
      <c r="AB175" s="1239"/>
      <c r="AG175" s="48"/>
    </row>
    <row r="176" spans="9:33">
      <c r="I176" s="48"/>
      <c r="Q176" s="48"/>
      <c r="V176" s="1239"/>
      <c r="W176" s="1239"/>
      <c r="X176" s="1239"/>
      <c r="Y176" s="1240"/>
      <c r="Z176" s="1239"/>
      <c r="AA176" s="1239"/>
      <c r="AB176" s="1239"/>
      <c r="AG176" s="48"/>
    </row>
    <row r="177" spans="9:33">
      <c r="I177" s="48"/>
      <c r="Q177" s="48"/>
      <c r="V177" s="1239"/>
      <c r="W177" s="1239"/>
      <c r="X177" s="1239"/>
      <c r="Y177" s="1240"/>
      <c r="Z177" s="1239"/>
      <c r="AA177" s="1239"/>
      <c r="AB177" s="1239"/>
      <c r="AG177" s="48"/>
    </row>
    <row r="178" spans="9:33">
      <c r="I178" s="48"/>
      <c r="Q178" s="48"/>
      <c r="V178" s="1239"/>
      <c r="W178" s="1239"/>
      <c r="X178" s="1239"/>
      <c r="Y178" s="1240"/>
      <c r="Z178" s="1239"/>
      <c r="AA178" s="1239"/>
      <c r="AB178" s="1239"/>
      <c r="AG178" s="48"/>
    </row>
    <row r="179" spans="9:33">
      <c r="I179" s="48"/>
      <c r="Q179" s="48"/>
      <c r="V179" s="1239"/>
      <c r="W179" s="1239"/>
      <c r="X179" s="1239"/>
      <c r="Y179" s="1240"/>
      <c r="Z179" s="1239"/>
      <c r="AA179" s="1239"/>
      <c r="AB179" s="1239"/>
      <c r="AG179" s="48"/>
    </row>
    <row r="180" spans="9:33">
      <c r="I180" s="48"/>
      <c r="Q180" s="48"/>
      <c r="V180" s="1239"/>
      <c r="W180" s="1239"/>
      <c r="X180" s="1239"/>
      <c r="Y180" s="1240"/>
      <c r="Z180" s="1239"/>
      <c r="AA180" s="1239"/>
      <c r="AB180" s="1239"/>
      <c r="AG180" s="48"/>
    </row>
    <row r="181" spans="9:33">
      <c r="I181" s="48"/>
      <c r="Q181" s="48"/>
      <c r="V181" s="1239"/>
      <c r="W181" s="1239"/>
      <c r="X181" s="1239"/>
      <c r="Y181" s="1240"/>
      <c r="Z181" s="1239"/>
      <c r="AA181" s="1239"/>
      <c r="AB181" s="1239"/>
      <c r="AG181" s="48"/>
    </row>
    <row r="182" spans="9:33">
      <c r="I182" s="48"/>
      <c r="Q182" s="48"/>
      <c r="V182" s="1239"/>
      <c r="W182" s="1239"/>
      <c r="X182" s="1239"/>
      <c r="Y182" s="1240"/>
      <c r="Z182" s="1239"/>
      <c r="AA182" s="1239"/>
      <c r="AB182" s="1239"/>
      <c r="AG182" s="48"/>
    </row>
    <row r="183" spans="9:33">
      <c r="I183" s="48"/>
      <c r="Q183" s="48"/>
      <c r="V183" s="1239"/>
      <c r="W183" s="1239"/>
      <c r="X183" s="1239"/>
      <c r="Y183" s="1240"/>
      <c r="Z183" s="1239"/>
      <c r="AA183" s="1239"/>
      <c r="AB183" s="1239"/>
      <c r="AG183" s="48"/>
    </row>
    <row r="184" spans="9:33">
      <c r="I184" s="48"/>
      <c r="Q184" s="48"/>
      <c r="V184" s="1239"/>
      <c r="W184" s="1239"/>
      <c r="X184" s="1239"/>
      <c r="Y184" s="1240"/>
      <c r="Z184" s="1239"/>
      <c r="AA184" s="1239"/>
      <c r="AB184" s="1239"/>
      <c r="AG184" s="48"/>
    </row>
    <row r="185" spans="9:33">
      <c r="I185" s="48"/>
      <c r="Q185" s="48"/>
      <c r="V185" s="1239"/>
      <c r="W185" s="1239"/>
      <c r="X185" s="1239"/>
      <c r="Y185" s="1240"/>
      <c r="Z185" s="1239"/>
      <c r="AA185" s="1239"/>
      <c r="AB185" s="1239"/>
      <c r="AG185" s="48"/>
    </row>
    <row r="186" spans="9:33">
      <c r="I186" s="48"/>
      <c r="Q186" s="48"/>
      <c r="V186" s="1239"/>
      <c r="W186" s="1239"/>
      <c r="X186" s="1239"/>
      <c r="Y186" s="1240"/>
      <c r="Z186" s="1239"/>
      <c r="AA186" s="1239"/>
      <c r="AB186" s="1239"/>
      <c r="AG186" s="48"/>
    </row>
    <row r="187" spans="9:33">
      <c r="I187" s="48"/>
      <c r="Q187" s="48"/>
      <c r="V187" s="1239"/>
      <c r="W187" s="1239"/>
      <c r="X187" s="1239"/>
      <c r="Y187" s="1240"/>
      <c r="Z187" s="1239"/>
      <c r="AA187" s="1239"/>
      <c r="AB187" s="1239"/>
      <c r="AG187" s="48"/>
    </row>
    <row r="188" spans="9:33">
      <c r="I188" s="48"/>
      <c r="Q188" s="48"/>
      <c r="V188" s="1239"/>
      <c r="W188" s="1239"/>
      <c r="X188" s="1239"/>
      <c r="Y188" s="1240"/>
      <c r="Z188" s="1239"/>
      <c r="AA188" s="1239"/>
      <c r="AB188" s="1239"/>
      <c r="AG188" s="48"/>
    </row>
    <row r="189" spans="9:33">
      <c r="I189" s="48"/>
      <c r="Q189" s="48"/>
      <c r="V189" s="1239"/>
      <c r="W189" s="1239"/>
      <c r="X189" s="1239"/>
      <c r="Y189" s="1240"/>
      <c r="Z189" s="1239"/>
      <c r="AA189" s="1239"/>
      <c r="AB189" s="1239"/>
      <c r="AG189" s="48"/>
    </row>
    <row r="190" spans="9:33">
      <c r="I190" s="48"/>
      <c r="Q190" s="48"/>
      <c r="V190" s="1239"/>
      <c r="W190" s="1239"/>
      <c r="X190" s="1239"/>
      <c r="Y190" s="1240"/>
      <c r="Z190" s="1239"/>
      <c r="AA190" s="1239"/>
      <c r="AB190" s="1239"/>
      <c r="AG190" s="48"/>
    </row>
    <row r="191" spans="9:33">
      <c r="I191" s="48"/>
      <c r="Q191" s="48"/>
      <c r="V191" s="1239"/>
      <c r="W191" s="1239"/>
      <c r="X191" s="1239"/>
      <c r="Y191" s="1240"/>
      <c r="Z191" s="1239"/>
      <c r="AA191" s="1239"/>
      <c r="AB191" s="1239"/>
      <c r="AG191" s="48"/>
    </row>
    <row r="192" spans="9:33">
      <c r="I192" s="48"/>
      <c r="Q192" s="48"/>
      <c r="V192" s="1239"/>
      <c r="W192" s="1239"/>
      <c r="X192" s="1239"/>
      <c r="Y192" s="1240"/>
      <c r="Z192" s="1239"/>
      <c r="AA192" s="1239"/>
      <c r="AB192" s="1239"/>
      <c r="AG192" s="48"/>
    </row>
    <row r="193" spans="9:33">
      <c r="I193" s="48"/>
      <c r="Q193" s="48"/>
      <c r="V193" s="1239"/>
      <c r="W193" s="1239"/>
      <c r="X193" s="1239"/>
      <c r="Y193" s="1240"/>
      <c r="Z193" s="1239"/>
      <c r="AA193" s="1239"/>
      <c r="AB193" s="1239"/>
      <c r="AG193" s="48"/>
    </row>
    <row r="194" spans="9:33">
      <c r="I194" s="48"/>
      <c r="Q194" s="48"/>
      <c r="V194" s="1239"/>
      <c r="W194" s="1239"/>
      <c r="X194" s="1239"/>
      <c r="Y194" s="1240"/>
      <c r="Z194" s="1239"/>
      <c r="AA194" s="1239"/>
      <c r="AB194" s="1239"/>
      <c r="AG194" s="48"/>
    </row>
    <row r="195" spans="9:33">
      <c r="I195" s="48"/>
      <c r="Q195" s="48"/>
      <c r="V195" s="1239"/>
      <c r="W195" s="1239"/>
      <c r="X195" s="1239"/>
      <c r="Y195" s="1240"/>
      <c r="Z195" s="1239"/>
      <c r="AA195" s="1239"/>
      <c r="AB195" s="1239"/>
      <c r="AG195" s="48"/>
    </row>
    <row r="196" spans="9:33">
      <c r="I196" s="48"/>
      <c r="Q196" s="48"/>
      <c r="V196" s="1239"/>
      <c r="W196" s="1239"/>
      <c r="X196" s="1239"/>
      <c r="Y196" s="1240"/>
      <c r="Z196" s="1239"/>
      <c r="AA196" s="1239"/>
      <c r="AB196" s="1239"/>
      <c r="AG196" s="48"/>
    </row>
    <row r="197" spans="9:33">
      <c r="I197" s="48"/>
      <c r="Q197" s="48"/>
      <c r="V197" s="1239"/>
      <c r="W197" s="1239"/>
      <c r="X197" s="1239"/>
      <c r="Y197" s="1240"/>
      <c r="Z197" s="1239"/>
      <c r="AA197" s="1239"/>
      <c r="AB197" s="1239"/>
      <c r="AG197" s="48"/>
    </row>
    <row r="198" spans="9:33">
      <c r="I198" s="48"/>
      <c r="Q198" s="48"/>
      <c r="V198" s="1239"/>
      <c r="W198" s="1239"/>
      <c r="X198" s="1239"/>
      <c r="Y198" s="1240"/>
      <c r="Z198" s="1239"/>
      <c r="AA198" s="1239"/>
      <c r="AB198" s="1239"/>
      <c r="AG198" s="48"/>
    </row>
    <row r="199" spans="9:33">
      <c r="I199" s="48"/>
      <c r="Q199" s="48"/>
      <c r="V199" s="1239"/>
      <c r="W199" s="1239"/>
      <c r="X199" s="1239"/>
      <c r="Y199" s="1240"/>
      <c r="Z199" s="1239"/>
      <c r="AA199" s="1239"/>
      <c r="AB199" s="1239"/>
      <c r="AG199" s="48"/>
    </row>
    <row r="200" spans="9:33">
      <c r="I200" s="48"/>
      <c r="Q200" s="48"/>
      <c r="V200" s="1239"/>
      <c r="W200" s="1239"/>
      <c r="X200" s="1239"/>
      <c r="Y200" s="1240"/>
      <c r="Z200" s="1239"/>
      <c r="AA200" s="1239"/>
      <c r="AB200" s="1239"/>
      <c r="AG200" s="48"/>
    </row>
    <row r="201" spans="9:33">
      <c r="I201" s="48"/>
      <c r="Q201" s="48"/>
      <c r="V201" s="1239"/>
      <c r="W201" s="1239"/>
      <c r="X201" s="1239"/>
      <c r="Y201" s="1240"/>
      <c r="Z201" s="1239"/>
      <c r="AA201" s="1239"/>
      <c r="AB201" s="1239"/>
      <c r="AG201" s="48"/>
    </row>
    <row r="202" spans="9:33">
      <c r="I202" s="48"/>
      <c r="Q202" s="48"/>
      <c r="V202" s="1239"/>
      <c r="W202" s="1239"/>
      <c r="X202" s="1239"/>
      <c r="Y202" s="1240"/>
      <c r="Z202" s="1239"/>
      <c r="AA202" s="1239"/>
      <c r="AB202" s="1239"/>
      <c r="AG202" s="48"/>
    </row>
    <row r="203" spans="9:33">
      <c r="I203" s="48"/>
      <c r="Q203" s="48"/>
      <c r="V203" s="1239"/>
      <c r="W203" s="1239"/>
      <c r="X203" s="1239"/>
      <c r="Y203" s="1240"/>
      <c r="Z203" s="1239"/>
      <c r="AA203" s="1239"/>
      <c r="AB203" s="1239"/>
      <c r="AG203" s="48"/>
    </row>
    <row r="204" spans="9:33">
      <c r="I204" s="48"/>
      <c r="Q204" s="48"/>
      <c r="V204" s="1239"/>
      <c r="W204" s="1239"/>
      <c r="X204" s="1239"/>
      <c r="Y204" s="1240"/>
      <c r="Z204" s="1239"/>
      <c r="AA204" s="1239"/>
      <c r="AB204" s="1239"/>
      <c r="AG204" s="48"/>
    </row>
    <row r="205" spans="9:33">
      <c r="I205" s="48"/>
      <c r="Q205" s="48"/>
      <c r="V205" s="1239"/>
      <c r="W205" s="1239"/>
      <c r="X205" s="1239"/>
      <c r="Y205" s="1240"/>
      <c r="Z205" s="1239"/>
      <c r="AA205" s="1239"/>
      <c r="AB205" s="1239"/>
      <c r="AG205" s="48"/>
    </row>
    <row r="206" spans="9:33">
      <c r="I206" s="48"/>
      <c r="Q206" s="48"/>
      <c r="V206" s="1239"/>
      <c r="W206" s="1239"/>
      <c r="X206" s="1239"/>
      <c r="Y206" s="1240"/>
      <c r="Z206" s="1239"/>
      <c r="AA206" s="1239"/>
      <c r="AB206" s="1239"/>
      <c r="AG206" s="48"/>
    </row>
    <row r="207" spans="9:33">
      <c r="I207" s="48"/>
      <c r="Q207" s="48"/>
      <c r="V207" s="1239"/>
      <c r="W207" s="1239"/>
      <c r="X207" s="1239"/>
      <c r="Y207" s="1240"/>
      <c r="Z207" s="1239"/>
      <c r="AA207" s="1239"/>
      <c r="AB207" s="1239"/>
      <c r="AG207" s="48"/>
    </row>
    <row r="208" spans="9:33">
      <c r="I208" s="48"/>
      <c r="Q208" s="48"/>
      <c r="V208" s="1239"/>
      <c r="W208" s="1239"/>
      <c r="X208" s="1239"/>
      <c r="Y208" s="1240"/>
      <c r="Z208" s="1239"/>
      <c r="AA208" s="1239"/>
      <c r="AB208" s="1239"/>
      <c r="AG208" s="48"/>
    </row>
    <row r="209" spans="9:33">
      <c r="I209" s="48"/>
      <c r="Q209" s="48"/>
      <c r="V209" s="1239"/>
      <c r="W209" s="1239"/>
      <c r="X209" s="1239"/>
      <c r="Y209" s="1240"/>
      <c r="Z209" s="1239"/>
      <c r="AA209" s="1239"/>
      <c r="AB209" s="1239"/>
      <c r="AG209" s="48"/>
    </row>
    <row r="210" spans="9:33">
      <c r="I210" s="48"/>
      <c r="Q210" s="48"/>
      <c r="V210" s="1239"/>
      <c r="W210" s="1239"/>
      <c r="X210" s="1239"/>
      <c r="Y210" s="1240"/>
      <c r="Z210" s="1239"/>
      <c r="AA210" s="1239"/>
      <c r="AB210" s="1239"/>
      <c r="AG210" s="48"/>
    </row>
    <row r="211" spans="9:33">
      <c r="I211" s="48"/>
      <c r="Q211" s="48"/>
      <c r="V211" s="1239"/>
      <c r="W211" s="1239"/>
      <c r="X211" s="1239"/>
      <c r="Y211" s="1240"/>
      <c r="Z211" s="1239"/>
      <c r="AA211" s="1239"/>
      <c r="AB211" s="1239"/>
      <c r="AG211" s="48"/>
    </row>
    <row r="212" spans="9:33">
      <c r="I212" s="48"/>
      <c r="Q212" s="48"/>
      <c r="V212" s="1239"/>
      <c r="W212" s="1239"/>
      <c r="X212" s="1239"/>
      <c r="Y212" s="1240"/>
      <c r="Z212" s="1239"/>
      <c r="AA212" s="1239"/>
      <c r="AB212" s="1239"/>
      <c r="AG212" s="48"/>
    </row>
    <row r="213" spans="9:33">
      <c r="I213" s="48"/>
      <c r="Q213" s="48"/>
      <c r="V213" s="1239"/>
      <c r="W213" s="1239"/>
      <c r="X213" s="1239"/>
      <c r="Y213" s="1240"/>
      <c r="Z213" s="1239"/>
      <c r="AA213" s="1239"/>
      <c r="AB213" s="1239"/>
      <c r="AG213" s="48"/>
    </row>
    <row r="214" spans="9:33">
      <c r="I214" s="48"/>
      <c r="Q214" s="48"/>
      <c r="V214" s="1239"/>
      <c r="W214" s="1239"/>
      <c r="X214" s="1239"/>
      <c r="Y214" s="1240"/>
      <c r="Z214" s="1239"/>
      <c r="AA214" s="1239"/>
      <c r="AB214" s="1239"/>
      <c r="AG214" s="48"/>
    </row>
    <row r="215" spans="9:33">
      <c r="I215" s="48"/>
      <c r="Q215" s="48"/>
      <c r="V215" s="1239"/>
      <c r="W215" s="1239"/>
      <c r="X215" s="1239"/>
      <c r="Y215" s="1240"/>
      <c r="Z215" s="1239"/>
      <c r="AA215" s="1239"/>
      <c r="AB215" s="1239"/>
      <c r="AG215" s="48"/>
    </row>
    <row r="216" spans="9:33">
      <c r="I216" s="48"/>
      <c r="Q216" s="48"/>
      <c r="V216" s="1239"/>
      <c r="W216" s="1239"/>
      <c r="X216" s="1239"/>
      <c r="Y216" s="1240"/>
      <c r="Z216" s="1239"/>
      <c r="AA216" s="1239"/>
      <c r="AB216" s="1239"/>
      <c r="AG216" s="48"/>
    </row>
    <row r="217" spans="9:33">
      <c r="I217" s="48"/>
      <c r="Q217" s="48"/>
      <c r="V217" s="1239"/>
      <c r="W217" s="1239"/>
      <c r="X217" s="1239"/>
      <c r="Y217" s="1240"/>
      <c r="Z217" s="1239"/>
      <c r="AA217" s="1239"/>
      <c r="AB217" s="1239"/>
      <c r="AG217" s="48"/>
    </row>
    <row r="218" spans="9:33">
      <c r="I218" s="48"/>
      <c r="Q218" s="48"/>
      <c r="V218" s="1239"/>
      <c r="W218" s="1239"/>
      <c r="X218" s="1239"/>
      <c r="Y218" s="1240"/>
      <c r="Z218" s="1239"/>
      <c r="AA218" s="1239"/>
      <c r="AB218" s="1239"/>
      <c r="AG218" s="48"/>
    </row>
    <row r="219" spans="9:33">
      <c r="I219" s="48"/>
      <c r="Q219" s="48"/>
      <c r="V219" s="1239"/>
      <c r="W219" s="1239"/>
      <c r="X219" s="1239"/>
      <c r="Y219" s="1240"/>
      <c r="Z219" s="1239"/>
      <c r="AA219" s="1239"/>
      <c r="AB219" s="1239"/>
      <c r="AG219" s="48"/>
    </row>
    <row r="220" spans="9:33">
      <c r="I220" s="48"/>
      <c r="Q220" s="48"/>
      <c r="V220" s="1239"/>
      <c r="W220" s="1239"/>
      <c r="X220" s="1239"/>
      <c r="Y220" s="1240"/>
      <c r="Z220" s="1239"/>
      <c r="AA220" s="1239"/>
      <c r="AB220" s="1239"/>
      <c r="AG220" s="48"/>
    </row>
    <row r="221" spans="9:33">
      <c r="I221" s="48"/>
      <c r="Q221" s="48"/>
      <c r="V221" s="1239"/>
      <c r="W221" s="1239"/>
      <c r="X221" s="1239"/>
      <c r="Y221" s="1240"/>
      <c r="Z221" s="1239"/>
      <c r="AA221" s="1239"/>
      <c r="AB221" s="1239"/>
      <c r="AG221" s="48"/>
    </row>
    <row r="222" spans="9:33">
      <c r="I222" s="48"/>
      <c r="Q222" s="48"/>
      <c r="V222" s="1239"/>
      <c r="W222" s="1239"/>
      <c r="X222" s="1239"/>
      <c r="Y222" s="1240"/>
      <c r="Z222" s="1239"/>
      <c r="AA222" s="1239"/>
      <c r="AB222" s="1239"/>
      <c r="AG222" s="48"/>
    </row>
    <row r="223" spans="9:33">
      <c r="I223" s="48"/>
      <c r="Q223" s="48"/>
      <c r="V223" s="1239"/>
      <c r="W223" s="1239"/>
      <c r="X223" s="1239"/>
      <c r="Y223" s="1240"/>
      <c r="Z223" s="1239"/>
      <c r="AA223" s="1239"/>
      <c r="AB223" s="1239"/>
      <c r="AG223" s="48"/>
    </row>
    <row r="224" spans="9:33">
      <c r="I224" s="48"/>
      <c r="Q224" s="48"/>
      <c r="V224" s="1239"/>
      <c r="W224" s="1239"/>
      <c r="X224" s="1239"/>
      <c r="Y224" s="1240"/>
      <c r="Z224" s="1239"/>
      <c r="AA224" s="1239"/>
      <c r="AB224" s="1239"/>
      <c r="AG224" s="48"/>
    </row>
    <row r="225" spans="9:33">
      <c r="I225" s="48"/>
      <c r="Q225" s="48"/>
      <c r="V225" s="1239"/>
      <c r="W225" s="1239"/>
      <c r="X225" s="1239"/>
      <c r="Y225" s="1240"/>
      <c r="Z225" s="1239"/>
      <c r="AA225" s="1239"/>
      <c r="AB225" s="1239"/>
      <c r="AG225" s="48"/>
    </row>
    <row r="226" spans="9:33">
      <c r="I226" s="48"/>
      <c r="Q226" s="48"/>
      <c r="V226" s="1239"/>
      <c r="W226" s="1239"/>
      <c r="X226" s="1239"/>
      <c r="Y226" s="1240"/>
      <c r="Z226" s="1239"/>
      <c r="AA226" s="1239"/>
      <c r="AB226" s="1239"/>
      <c r="AG226" s="48"/>
    </row>
    <row r="227" spans="9:33">
      <c r="I227" s="48"/>
      <c r="Q227" s="48"/>
      <c r="V227" s="1239"/>
      <c r="W227" s="1239"/>
      <c r="X227" s="1239"/>
      <c r="Y227" s="1240"/>
      <c r="Z227" s="1239"/>
      <c r="AA227" s="1239"/>
      <c r="AB227" s="1239"/>
      <c r="AG227" s="48"/>
    </row>
    <row r="228" spans="9:33">
      <c r="I228" s="48"/>
      <c r="Q228" s="48"/>
      <c r="V228" s="1239"/>
      <c r="W228" s="1239"/>
      <c r="X228" s="1239"/>
      <c r="Y228" s="1240"/>
      <c r="Z228" s="1239"/>
      <c r="AA228" s="1239"/>
      <c r="AB228" s="1239"/>
      <c r="AG228" s="48"/>
    </row>
    <row r="229" spans="9:33">
      <c r="I229" s="48"/>
      <c r="Q229" s="48"/>
      <c r="V229" s="1239"/>
      <c r="W229" s="1239"/>
      <c r="X229" s="1239"/>
      <c r="Y229" s="1240"/>
      <c r="Z229" s="1239"/>
      <c r="AA229" s="1239"/>
      <c r="AB229" s="1239"/>
      <c r="AG229" s="48"/>
    </row>
    <row r="230" spans="9:33">
      <c r="I230" s="48"/>
      <c r="Q230" s="48"/>
      <c r="V230" s="1239"/>
      <c r="W230" s="1239"/>
      <c r="X230" s="1239"/>
      <c r="Y230" s="1240"/>
      <c r="Z230" s="1239"/>
      <c r="AA230" s="1239"/>
      <c r="AB230" s="1239"/>
      <c r="AG230" s="48"/>
    </row>
    <row r="231" spans="9:33">
      <c r="I231" s="48"/>
      <c r="Q231" s="48"/>
      <c r="V231" s="1239"/>
      <c r="W231" s="1239"/>
      <c r="X231" s="1239"/>
      <c r="Y231" s="1240"/>
      <c r="Z231" s="1239"/>
      <c r="AA231" s="1239"/>
      <c r="AB231" s="1239"/>
      <c r="AG231" s="48"/>
    </row>
    <row r="232" spans="9:33">
      <c r="I232" s="48"/>
      <c r="Q232" s="48"/>
      <c r="V232" s="1239"/>
      <c r="W232" s="1239"/>
      <c r="X232" s="1239"/>
      <c r="Y232" s="1240"/>
      <c r="Z232" s="1239"/>
      <c r="AA232" s="1239"/>
      <c r="AB232" s="1239"/>
      <c r="AG232" s="48"/>
    </row>
    <row r="233" spans="9:33">
      <c r="I233" s="48"/>
      <c r="Q233" s="48"/>
      <c r="V233" s="1239"/>
      <c r="W233" s="1239"/>
      <c r="X233" s="1239"/>
      <c r="Y233" s="1240"/>
      <c r="Z233" s="1239"/>
      <c r="AA233" s="1239"/>
      <c r="AB233" s="1239"/>
      <c r="AG233" s="48"/>
    </row>
    <row r="234" spans="9:33">
      <c r="I234" s="48"/>
      <c r="Q234" s="48"/>
      <c r="V234" s="1239"/>
      <c r="W234" s="1239"/>
      <c r="X234" s="1239"/>
      <c r="Y234" s="1240"/>
      <c r="Z234" s="1239"/>
      <c r="AA234" s="1239"/>
      <c r="AB234" s="1239"/>
      <c r="AG234" s="48"/>
    </row>
    <row r="235" spans="9:33">
      <c r="I235" s="48"/>
      <c r="Q235" s="48"/>
      <c r="V235" s="1239"/>
      <c r="W235" s="1239"/>
      <c r="X235" s="1239"/>
      <c r="Y235" s="1240"/>
      <c r="Z235" s="1239"/>
      <c r="AA235" s="1239"/>
      <c r="AB235" s="1239"/>
      <c r="AG235" s="48"/>
    </row>
    <row r="236" spans="9:33">
      <c r="I236" s="48"/>
      <c r="Q236" s="48"/>
      <c r="V236" s="1239"/>
      <c r="W236" s="1239"/>
      <c r="X236" s="1239"/>
      <c r="Y236" s="1240"/>
      <c r="Z236" s="1239"/>
      <c r="AA236" s="1239"/>
      <c r="AB236" s="1239"/>
      <c r="AG236" s="48"/>
    </row>
    <row r="237" spans="9:33">
      <c r="I237" s="48"/>
      <c r="Q237" s="48"/>
      <c r="V237" s="1239"/>
      <c r="W237" s="1239"/>
      <c r="X237" s="1239"/>
      <c r="Y237" s="1240"/>
      <c r="Z237" s="1239"/>
      <c r="AA237" s="1239"/>
      <c r="AB237" s="1239"/>
      <c r="AG237" s="48"/>
    </row>
    <row r="238" spans="9:33">
      <c r="I238" s="48"/>
      <c r="Q238" s="48"/>
      <c r="V238" s="1239"/>
      <c r="W238" s="1239"/>
      <c r="X238" s="1239"/>
      <c r="Y238" s="1240"/>
      <c r="Z238" s="1239"/>
      <c r="AA238" s="1239"/>
      <c r="AB238" s="1239"/>
      <c r="AG238" s="48"/>
    </row>
    <row r="239" spans="9:33">
      <c r="I239" s="48"/>
      <c r="Q239" s="48"/>
      <c r="V239" s="1239"/>
      <c r="W239" s="1239"/>
      <c r="X239" s="1239"/>
      <c r="Y239" s="1240"/>
      <c r="Z239" s="1239"/>
      <c r="AA239" s="1239"/>
      <c r="AB239" s="1239"/>
      <c r="AG239" s="48"/>
    </row>
    <row r="240" spans="9:33">
      <c r="I240" s="48"/>
      <c r="Q240" s="48"/>
      <c r="V240" s="1239"/>
      <c r="W240" s="1239"/>
      <c r="X240" s="1239"/>
      <c r="Y240" s="1240"/>
      <c r="Z240" s="1239"/>
      <c r="AA240" s="1239"/>
      <c r="AB240" s="1239"/>
      <c r="AG240" s="48"/>
    </row>
    <row r="241" spans="9:33">
      <c r="I241" s="48"/>
      <c r="Q241" s="48"/>
      <c r="V241" s="1239"/>
      <c r="W241" s="1239"/>
      <c r="X241" s="1239"/>
      <c r="Y241" s="1240"/>
      <c r="Z241" s="1239"/>
      <c r="AA241" s="1239"/>
      <c r="AB241" s="1239"/>
      <c r="AG241" s="48"/>
    </row>
    <row r="242" spans="9:33">
      <c r="I242" s="48"/>
      <c r="Q242" s="48"/>
      <c r="V242" s="1239"/>
      <c r="W242" s="1239"/>
      <c r="X242" s="1239"/>
      <c r="Y242" s="1240"/>
      <c r="Z242" s="1239"/>
      <c r="AA242" s="1239"/>
      <c r="AB242" s="1239"/>
      <c r="AG242" s="48"/>
    </row>
    <row r="243" spans="9:33">
      <c r="I243" s="48"/>
      <c r="Q243" s="48"/>
      <c r="V243" s="1239"/>
      <c r="W243" s="1239"/>
      <c r="X243" s="1239"/>
      <c r="Y243" s="1240"/>
      <c r="Z243" s="1239"/>
      <c r="AA243" s="1239"/>
      <c r="AB243" s="1239"/>
      <c r="AG243" s="48"/>
    </row>
    <row r="244" spans="9:33">
      <c r="I244" s="48"/>
      <c r="Q244" s="48"/>
      <c r="V244" s="1239"/>
      <c r="W244" s="1239"/>
      <c r="X244" s="1239"/>
      <c r="Y244" s="1240"/>
      <c r="Z244" s="1239"/>
      <c r="AA244" s="1239"/>
      <c r="AB244" s="1239"/>
      <c r="AG244" s="48"/>
    </row>
    <row r="245" spans="9:33">
      <c r="I245" s="48"/>
      <c r="Q245" s="48"/>
      <c r="V245" s="1239"/>
      <c r="W245" s="1239"/>
      <c r="X245" s="1239"/>
      <c r="Y245" s="1240"/>
      <c r="Z245" s="1239"/>
      <c r="AA245" s="1239"/>
      <c r="AB245" s="1239"/>
      <c r="AG245" s="48"/>
    </row>
    <row r="246" spans="9:33">
      <c r="I246" s="48"/>
      <c r="Q246" s="48"/>
      <c r="V246" s="1239"/>
      <c r="W246" s="1239"/>
      <c r="X246" s="1239"/>
      <c r="Y246" s="1240"/>
      <c r="Z246" s="1239"/>
      <c r="AA246" s="1239"/>
      <c r="AB246" s="1239"/>
      <c r="AG246" s="48"/>
    </row>
    <row r="247" spans="9:33">
      <c r="I247" s="48"/>
      <c r="Q247" s="48"/>
      <c r="V247" s="1239"/>
      <c r="W247" s="1239"/>
      <c r="X247" s="1239"/>
      <c r="Y247" s="1240"/>
      <c r="Z247" s="1239"/>
      <c r="AA247" s="1239"/>
      <c r="AB247" s="1239"/>
      <c r="AG247" s="48"/>
    </row>
    <row r="248" spans="9:33">
      <c r="I248" s="48"/>
      <c r="Q248" s="48"/>
      <c r="V248" s="1239"/>
      <c r="W248" s="1239"/>
      <c r="X248" s="1239"/>
      <c r="Y248" s="1240"/>
      <c r="Z248" s="1239"/>
      <c r="AA248" s="1239"/>
      <c r="AB248" s="1239"/>
      <c r="AG248" s="48"/>
    </row>
    <row r="249" spans="9:33">
      <c r="I249" s="48"/>
      <c r="Q249" s="48"/>
      <c r="V249" s="1239"/>
      <c r="W249" s="1239"/>
      <c r="X249" s="1239"/>
      <c r="Y249" s="1240"/>
      <c r="Z249" s="1239"/>
      <c r="AA249" s="1239"/>
      <c r="AB249" s="1239"/>
      <c r="AG249" s="48"/>
    </row>
    <row r="250" spans="9:33">
      <c r="I250" s="48"/>
      <c r="Q250" s="48"/>
      <c r="V250" s="1239"/>
      <c r="W250" s="1239"/>
      <c r="X250" s="1239"/>
      <c r="Y250" s="1240"/>
      <c r="Z250" s="1239"/>
      <c r="AA250" s="1239"/>
      <c r="AB250" s="1239"/>
      <c r="AG250" s="48"/>
    </row>
    <row r="251" spans="9:33">
      <c r="I251" s="48"/>
      <c r="Q251" s="48"/>
      <c r="V251" s="1239"/>
      <c r="W251" s="1239"/>
      <c r="X251" s="1239"/>
      <c r="Y251" s="1240"/>
      <c r="Z251" s="1239"/>
      <c r="AA251" s="1239"/>
      <c r="AB251" s="1239"/>
      <c r="AG251" s="48"/>
    </row>
    <row r="252" spans="9:33">
      <c r="I252" s="48"/>
      <c r="Q252" s="48"/>
      <c r="V252" s="1239"/>
      <c r="W252" s="1239"/>
      <c r="X252" s="1239"/>
      <c r="Y252" s="1240"/>
      <c r="Z252" s="1239"/>
      <c r="AA252" s="1239"/>
      <c r="AB252" s="1239"/>
      <c r="AG252" s="48"/>
    </row>
    <row r="253" spans="9:33">
      <c r="I253" s="48"/>
      <c r="Q253" s="48"/>
      <c r="V253" s="1239"/>
      <c r="W253" s="1239"/>
      <c r="X253" s="1239"/>
      <c r="Y253" s="1240"/>
      <c r="Z253" s="1239"/>
      <c r="AA253" s="1239"/>
      <c r="AB253" s="1239"/>
      <c r="AG253" s="48"/>
    </row>
    <row r="254" spans="9:33">
      <c r="I254" s="48"/>
      <c r="Q254" s="48"/>
      <c r="V254" s="1239"/>
      <c r="W254" s="1239"/>
      <c r="X254" s="1239"/>
      <c r="Y254" s="1240"/>
      <c r="Z254" s="1239"/>
      <c r="AA254" s="1239"/>
      <c r="AB254" s="1239"/>
      <c r="AG254" s="48"/>
    </row>
    <row r="255" spans="9:33">
      <c r="I255" s="48"/>
      <c r="Q255" s="48"/>
      <c r="V255" s="1239"/>
      <c r="W255" s="1239"/>
      <c r="X255" s="1239"/>
      <c r="Y255" s="1240"/>
      <c r="Z255" s="1239"/>
      <c r="AA255" s="1239"/>
      <c r="AB255" s="1239"/>
      <c r="AG255" s="48"/>
    </row>
    <row r="256" spans="9:33">
      <c r="I256" s="48"/>
      <c r="Q256" s="48"/>
      <c r="V256" s="1239"/>
      <c r="W256" s="1239"/>
      <c r="X256" s="1239"/>
      <c r="Y256" s="1240"/>
      <c r="Z256" s="1239"/>
      <c r="AA256" s="1239"/>
      <c r="AB256" s="1239"/>
      <c r="AG256" s="48"/>
    </row>
    <row r="257" spans="9:33">
      <c r="I257" s="48"/>
      <c r="Q257" s="48"/>
      <c r="V257" s="1239"/>
      <c r="W257" s="1239"/>
      <c r="X257" s="1239"/>
      <c r="Y257" s="1240"/>
      <c r="Z257" s="1239"/>
      <c r="AA257" s="1239"/>
      <c r="AB257" s="1239"/>
      <c r="AG257" s="48"/>
    </row>
    <row r="258" spans="9:33">
      <c r="I258" s="48"/>
      <c r="Q258" s="48"/>
      <c r="V258" s="1239"/>
      <c r="W258" s="1239"/>
      <c r="X258" s="1239"/>
      <c r="Y258" s="1240"/>
      <c r="Z258" s="1239"/>
      <c r="AA258" s="1239"/>
      <c r="AB258" s="1239"/>
      <c r="AG258" s="48"/>
    </row>
    <row r="259" spans="9:33">
      <c r="I259" s="48"/>
      <c r="Q259" s="48"/>
      <c r="V259" s="1239"/>
      <c r="W259" s="1239"/>
      <c r="X259" s="1239"/>
      <c r="Y259" s="1240"/>
      <c r="Z259" s="1239"/>
      <c r="AA259" s="1239"/>
      <c r="AB259" s="1239"/>
      <c r="AG259" s="48"/>
    </row>
    <row r="260" spans="9:33">
      <c r="I260" s="48"/>
      <c r="Q260" s="48"/>
      <c r="V260" s="1239"/>
      <c r="W260" s="1239"/>
      <c r="X260" s="1239"/>
      <c r="Y260" s="1240"/>
      <c r="Z260" s="1239"/>
      <c r="AA260" s="1239"/>
      <c r="AB260" s="1239"/>
      <c r="AG260" s="48"/>
    </row>
    <row r="261" spans="9:33">
      <c r="I261" s="48"/>
      <c r="Q261" s="48"/>
      <c r="V261" s="1239"/>
      <c r="W261" s="1239"/>
      <c r="X261" s="1239"/>
      <c r="Y261" s="1240"/>
      <c r="Z261" s="1239"/>
      <c r="AA261" s="1239"/>
      <c r="AB261" s="1239"/>
      <c r="AG261" s="48"/>
    </row>
    <row r="262" spans="9:33">
      <c r="I262" s="48"/>
      <c r="Q262" s="48"/>
      <c r="V262" s="1239"/>
      <c r="W262" s="1239"/>
      <c r="X262" s="1239"/>
      <c r="Y262" s="1240"/>
      <c r="Z262" s="1239"/>
      <c r="AA262" s="1239"/>
      <c r="AB262" s="1239"/>
      <c r="AG262" s="48"/>
    </row>
    <row r="263" spans="9:33">
      <c r="I263" s="48"/>
      <c r="Q263" s="48"/>
      <c r="V263" s="1239"/>
      <c r="W263" s="1239"/>
      <c r="X263" s="1239"/>
      <c r="Y263" s="1240"/>
      <c r="Z263" s="1239"/>
      <c r="AA263" s="1239"/>
      <c r="AB263" s="1239"/>
      <c r="AG263" s="48"/>
    </row>
    <row r="264" spans="9:33">
      <c r="I264" s="48"/>
      <c r="Q264" s="48"/>
      <c r="V264" s="1239"/>
      <c r="W264" s="1239"/>
      <c r="X264" s="1239"/>
      <c r="Y264" s="1240"/>
      <c r="Z264" s="1239"/>
      <c r="AA264" s="1239"/>
      <c r="AB264" s="1239"/>
      <c r="AG264" s="48"/>
    </row>
    <row r="265" spans="9:33">
      <c r="I265" s="48"/>
      <c r="Q265" s="48"/>
      <c r="V265" s="1239"/>
      <c r="W265" s="1239"/>
      <c r="X265" s="1239"/>
      <c r="Y265" s="1240"/>
      <c r="Z265" s="1239"/>
      <c r="AA265" s="1239"/>
      <c r="AB265" s="1239"/>
      <c r="AG265" s="48"/>
    </row>
    <row r="266" spans="9:33">
      <c r="I266" s="48"/>
      <c r="Q266" s="48"/>
      <c r="V266" s="1239"/>
      <c r="W266" s="1239"/>
      <c r="X266" s="1239"/>
      <c r="Y266" s="1240"/>
      <c r="Z266" s="1239"/>
      <c r="AA266" s="1239"/>
      <c r="AB266" s="1239"/>
      <c r="AG266" s="48"/>
    </row>
    <row r="267" spans="9:33">
      <c r="I267" s="48"/>
      <c r="Q267" s="48"/>
      <c r="V267" s="1239"/>
      <c r="W267" s="1239"/>
      <c r="X267" s="1239"/>
      <c r="Y267" s="1240"/>
      <c r="Z267" s="1239"/>
      <c r="AA267" s="1239"/>
      <c r="AB267" s="1239"/>
      <c r="AG267" s="48"/>
    </row>
    <row r="268" spans="9:33">
      <c r="I268" s="48"/>
      <c r="Q268" s="48"/>
      <c r="V268" s="1239"/>
      <c r="W268" s="1239"/>
      <c r="X268" s="1239"/>
      <c r="Y268" s="1240"/>
      <c r="Z268" s="1239"/>
      <c r="AA268" s="1239"/>
      <c r="AB268" s="1239"/>
      <c r="AG268" s="48"/>
    </row>
    <row r="269" spans="9:33">
      <c r="I269" s="48"/>
      <c r="Q269" s="48"/>
      <c r="V269" s="1239"/>
      <c r="W269" s="1239"/>
      <c r="X269" s="1239"/>
      <c r="Y269" s="1240"/>
      <c r="Z269" s="1239"/>
      <c r="AA269" s="1239"/>
      <c r="AB269" s="1239"/>
      <c r="AG269" s="48"/>
    </row>
    <row r="270" spans="9:33">
      <c r="I270" s="48"/>
      <c r="Q270" s="48"/>
      <c r="V270" s="1239"/>
      <c r="W270" s="1239"/>
      <c r="X270" s="1239"/>
      <c r="Y270" s="1240"/>
      <c r="Z270" s="1239"/>
      <c r="AA270" s="1239"/>
      <c r="AB270" s="1239"/>
      <c r="AG270" s="48"/>
    </row>
    <row r="271" spans="9:33">
      <c r="I271" s="48"/>
      <c r="Q271" s="48"/>
      <c r="V271" s="1239"/>
      <c r="W271" s="1239"/>
      <c r="X271" s="1239"/>
      <c r="Y271" s="1240"/>
      <c r="Z271" s="1239"/>
      <c r="AA271" s="1239"/>
      <c r="AB271" s="1239"/>
      <c r="AG271" s="48"/>
    </row>
    <row r="272" spans="9:33">
      <c r="I272" s="48"/>
      <c r="Q272" s="48"/>
      <c r="V272" s="1239"/>
      <c r="W272" s="1239"/>
      <c r="X272" s="1239"/>
      <c r="Y272" s="1240"/>
      <c r="Z272" s="1239"/>
      <c r="AA272" s="1239"/>
      <c r="AB272" s="1239"/>
      <c r="AG272" s="48"/>
    </row>
    <row r="273" spans="9:33">
      <c r="I273" s="48"/>
      <c r="Q273" s="48"/>
      <c r="V273" s="1239"/>
      <c r="W273" s="1239"/>
      <c r="X273" s="1239"/>
      <c r="Y273" s="1240"/>
      <c r="Z273" s="1239"/>
      <c r="AA273" s="1239"/>
      <c r="AB273" s="1239"/>
      <c r="AG273" s="48"/>
    </row>
    <row r="274" spans="9:33">
      <c r="I274" s="48"/>
      <c r="Q274" s="48"/>
      <c r="V274" s="1239"/>
      <c r="W274" s="1239"/>
      <c r="X274" s="1239"/>
      <c r="Y274" s="1240"/>
      <c r="Z274" s="1239"/>
      <c r="AA274" s="1239"/>
      <c r="AB274" s="1239"/>
      <c r="AG274" s="48"/>
    </row>
    <row r="275" spans="9:33">
      <c r="I275" s="48"/>
      <c r="Q275" s="48"/>
      <c r="V275" s="1239"/>
      <c r="W275" s="1239"/>
      <c r="X275" s="1239"/>
      <c r="Y275" s="1240"/>
      <c r="Z275" s="1239"/>
      <c r="AA275" s="1239"/>
      <c r="AB275" s="1239"/>
      <c r="AG275" s="48"/>
    </row>
    <row r="276" spans="9:33">
      <c r="I276" s="48"/>
      <c r="Q276" s="48"/>
      <c r="V276" s="1239"/>
      <c r="W276" s="1239"/>
      <c r="X276" s="1239"/>
      <c r="Y276" s="1240"/>
      <c r="Z276" s="1239"/>
      <c r="AA276" s="1239"/>
      <c r="AB276" s="1239"/>
      <c r="AG276" s="48"/>
    </row>
    <row r="277" spans="9:33">
      <c r="I277" s="48"/>
      <c r="Q277" s="48"/>
      <c r="V277" s="1239"/>
      <c r="W277" s="1239"/>
      <c r="X277" s="1239"/>
      <c r="Y277" s="1240"/>
      <c r="Z277" s="1239"/>
      <c r="AA277" s="1239"/>
      <c r="AB277" s="1239"/>
      <c r="AG277" s="48"/>
    </row>
    <row r="278" spans="9:33">
      <c r="I278" s="48"/>
      <c r="Q278" s="48"/>
      <c r="V278" s="1239"/>
      <c r="W278" s="1239"/>
      <c r="X278" s="1239"/>
      <c r="Y278" s="1240"/>
      <c r="Z278" s="1239"/>
      <c r="AA278" s="1239"/>
      <c r="AB278" s="1239"/>
      <c r="AG278" s="48"/>
    </row>
    <row r="279" spans="9:33">
      <c r="I279" s="48"/>
      <c r="Q279" s="48"/>
      <c r="V279" s="1239"/>
      <c r="W279" s="1239"/>
      <c r="X279" s="1239"/>
      <c r="Y279" s="1240"/>
      <c r="Z279" s="1239"/>
      <c r="AA279" s="1239"/>
      <c r="AB279" s="1239"/>
      <c r="AG279" s="48"/>
    </row>
    <row r="280" spans="9:33">
      <c r="I280" s="48"/>
      <c r="Q280" s="48"/>
      <c r="V280" s="1239"/>
      <c r="W280" s="1239"/>
      <c r="X280" s="1239"/>
      <c r="Y280" s="1240"/>
      <c r="Z280" s="1239"/>
      <c r="AA280" s="1239"/>
      <c r="AB280" s="1239"/>
      <c r="AG280" s="48"/>
    </row>
    <row r="281" spans="9:33">
      <c r="I281" s="48"/>
      <c r="Q281" s="48"/>
      <c r="V281" s="1239"/>
      <c r="W281" s="1239"/>
      <c r="X281" s="1239"/>
      <c r="Y281" s="1240"/>
      <c r="Z281" s="1239"/>
      <c r="AA281" s="1239"/>
      <c r="AB281" s="1239"/>
      <c r="AG281" s="48"/>
    </row>
    <row r="282" spans="9:33">
      <c r="I282" s="48"/>
      <c r="Q282" s="48"/>
      <c r="V282" s="1239"/>
      <c r="W282" s="1239"/>
      <c r="X282" s="1239"/>
      <c r="Y282" s="1240"/>
      <c r="Z282" s="1239"/>
      <c r="AA282" s="1239"/>
      <c r="AB282" s="1239"/>
      <c r="AG282" s="48"/>
    </row>
    <row r="283" spans="9:33">
      <c r="I283" s="48"/>
      <c r="Q283" s="48"/>
      <c r="V283" s="1239"/>
      <c r="W283" s="1239"/>
      <c r="X283" s="1239"/>
      <c r="Y283" s="1240"/>
      <c r="Z283" s="1239"/>
      <c r="AA283" s="1239"/>
      <c r="AB283" s="1239"/>
      <c r="AG283" s="48"/>
    </row>
    <row r="284" spans="9:33">
      <c r="I284" s="48"/>
      <c r="Q284" s="48"/>
      <c r="V284" s="1239"/>
      <c r="W284" s="1239"/>
      <c r="X284" s="1239"/>
      <c r="Y284" s="1240"/>
      <c r="Z284" s="1239"/>
      <c r="AA284" s="1239"/>
      <c r="AB284" s="1239"/>
      <c r="AG284" s="48"/>
    </row>
    <row r="285" spans="9:33">
      <c r="I285" s="48"/>
      <c r="Q285" s="48"/>
      <c r="V285" s="1239"/>
      <c r="W285" s="1239"/>
      <c r="X285" s="1239"/>
      <c r="Y285" s="1240"/>
      <c r="Z285" s="1239"/>
      <c r="AA285" s="1239"/>
      <c r="AB285" s="1239"/>
      <c r="AG285" s="48"/>
    </row>
    <row r="286" spans="9:33">
      <c r="I286" s="48"/>
      <c r="Q286" s="48"/>
      <c r="V286" s="1239"/>
      <c r="W286" s="1239"/>
      <c r="X286" s="1239"/>
      <c r="Y286" s="1240"/>
      <c r="Z286" s="1239"/>
      <c r="AA286" s="1239"/>
      <c r="AB286" s="1239"/>
      <c r="AG286" s="48"/>
    </row>
    <row r="287" spans="9:33">
      <c r="I287" s="48"/>
      <c r="Q287" s="48"/>
      <c r="V287" s="1239"/>
      <c r="W287" s="1239"/>
      <c r="X287" s="1239"/>
      <c r="Y287" s="1240"/>
      <c r="Z287" s="1239"/>
      <c r="AA287" s="1239"/>
      <c r="AB287" s="1239"/>
      <c r="AG287" s="48"/>
    </row>
    <row r="288" spans="9:33">
      <c r="I288" s="48"/>
      <c r="Q288" s="48"/>
      <c r="V288" s="1239"/>
      <c r="W288" s="1239"/>
      <c r="X288" s="1239"/>
      <c r="Y288" s="1240"/>
      <c r="Z288" s="1239"/>
      <c r="AA288" s="1239"/>
      <c r="AB288" s="1239"/>
      <c r="AG288" s="48"/>
    </row>
    <row r="289" spans="9:33">
      <c r="I289" s="48"/>
      <c r="Q289" s="48"/>
      <c r="V289" s="1239"/>
      <c r="W289" s="1239"/>
      <c r="X289" s="1239"/>
      <c r="Y289" s="1240"/>
      <c r="Z289" s="1239"/>
      <c r="AA289" s="1239"/>
      <c r="AB289" s="1239"/>
      <c r="AG289" s="48"/>
    </row>
    <row r="290" spans="9:33">
      <c r="I290" s="48"/>
      <c r="Q290" s="48"/>
      <c r="V290" s="1239"/>
      <c r="W290" s="1239"/>
      <c r="X290" s="1239"/>
      <c r="Y290" s="1240"/>
      <c r="Z290" s="1239"/>
      <c r="AA290" s="1239"/>
      <c r="AB290" s="1239"/>
      <c r="AG290" s="48"/>
    </row>
    <row r="291" spans="9:33">
      <c r="I291" s="48"/>
      <c r="Q291" s="48"/>
      <c r="V291" s="1239"/>
      <c r="W291" s="1239"/>
      <c r="X291" s="1239"/>
      <c r="Y291" s="1240"/>
      <c r="Z291" s="1239"/>
      <c r="AA291" s="1239"/>
      <c r="AB291" s="1239"/>
      <c r="AG291" s="48"/>
    </row>
    <row r="292" spans="9:33">
      <c r="I292" s="48"/>
      <c r="Q292" s="48"/>
      <c r="V292" s="1239"/>
      <c r="W292" s="1239"/>
      <c r="X292" s="1239"/>
      <c r="Y292" s="1240"/>
      <c r="Z292" s="1239"/>
      <c r="AA292" s="1239"/>
      <c r="AB292" s="1239"/>
      <c r="AG292" s="48"/>
    </row>
    <row r="293" spans="9:33">
      <c r="I293" s="48"/>
      <c r="Q293" s="48"/>
      <c r="V293" s="1239"/>
      <c r="W293" s="1239"/>
      <c r="X293" s="1239"/>
      <c r="Y293" s="1240"/>
      <c r="Z293" s="1239"/>
      <c r="AA293" s="1239"/>
      <c r="AB293" s="1239"/>
      <c r="AG293" s="48"/>
    </row>
    <row r="294" spans="9:33">
      <c r="I294" s="48"/>
      <c r="Q294" s="48"/>
      <c r="V294" s="1239"/>
      <c r="W294" s="1239"/>
      <c r="X294" s="1239"/>
      <c r="Y294" s="1240"/>
      <c r="Z294" s="1239"/>
      <c r="AA294" s="1239"/>
      <c r="AB294" s="1239"/>
      <c r="AG294" s="48"/>
    </row>
    <row r="295" spans="9:33">
      <c r="I295" s="48"/>
      <c r="Q295" s="48"/>
      <c r="V295" s="1239"/>
      <c r="W295" s="1239"/>
      <c r="X295" s="1239"/>
      <c r="Y295" s="1240"/>
      <c r="Z295" s="1239"/>
      <c r="AA295" s="1239"/>
      <c r="AB295" s="1239"/>
      <c r="AG295" s="48"/>
    </row>
    <row r="296" spans="9:33">
      <c r="I296" s="48"/>
      <c r="Q296" s="48"/>
      <c r="V296" s="1239"/>
      <c r="W296" s="1239"/>
      <c r="X296" s="1239"/>
      <c r="Y296" s="1240"/>
      <c r="Z296" s="1239"/>
      <c r="AA296" s="1239"/>
      <c r="AB296" s="1239"/>
      <c r="AG296" s="48"/>
    </row>
    <row r="297" spans="9:33">
      <c r="I297" s="48"/>
      <c r="Q297" s="48"/>
      <c r="V297" s="1239"/>
      <c r="W297" s="1239"/>
      <c r="X297" s="1239"/>
      <c r="Y297" s="1240"/>
      <c r="Z297" s="1239"/>
      <c r="AA297" s="1239"/>
      <c r="AB297" s="1239"/>
      <c r="AG297" s="48"/>
    </row>
    <row r="298" spans="9:33">
      <c r="I298" s="48"/>
      <c r="Q298" s="48"/>
      <c r="V298" s="1239"/>
      <c r="W298" s="1239"/>
      <c r="X298" s="1239"/>
      <c r="Y298" s="1240"/>
      <c r="Z298" s="1239"/>
      <c r="AA298" s="1239"/>
      <c r="AB298" s="1239"/>
      <c r="AG298" s="48"/>
    </row>
    <row r="299" spans="9:33">
      <c r="I299" s="48"/>
      <c r="Q299" s="48"/>
      <c r="V299" s="1239"/>
      <c r="W299" s="1239"/>
      <c r="X299" s="1239"/>
      <c r="Y299" s="1240"/>
      <c r="Z299" s="1239"/>
      <c r="AA299" s="1239"/>
      <c r="AB299" s="1239"/>
      <c r="AG299" s="48"/>
    </row>
    <row r="300" spans="9:33">
      <c r="I300" s="48"/>
      <c r="Q300" s="48"/>
      <c r="V300" s="1239"/>
      <c r="W300" s="1239"/>
      <c r="X300" s="1239"/>
      <c r="Y300" s="1240"/>
      <c r="Z300" s="1239"/>
      <c r="AA300" s="1239"/>
      <c r="AB300" s="1239"/>
      <c r="AG300" s="48"/>
    </row>
    <row r="301" spans="9:33">
      <c r="I301" s="48"/>
      <c r="Q301" s="48"/>
      <c r="V301" s="1239"/>
      <c r="W301" s="1239"/>
      <c r="X301" s="1239"/>
      <c r="Y301" s="1240"/>
      <c r="Z301" s="1239"/>
      <c r="AA301" s="1239"/>
      <c r="AB301" s="1239"/>
      <c r="AG301" s="48"/>
    </row>
    <row r="302" spans="9:33">
      <c r="I302" s="48"/>
      <c r="Q302" s="48"/>
      <c r="V302" s="1239"/>
      <c r="W302" s="1239"/>
      <c r="X302" s="1239"/>
      <c r="Y302" s="1240"/>
      <c r="Z302" s="1239"/>
      <c r="AA302" s="1239"/>
      <c r="AB302" s="1239"/>
      <c r="AG302" s="48"/>
    </row>
    <row r="303" spans="9:33">
      <c r="I303" s="48"/>
      <c r="Q303" s="48"/>
      <c r="V303" s="1239"/>
      <c r="W303" s="1239"/>
      <c r="X303" s="1239"/>
      <c r="Y303" s="1240"/>
      <c r="Z303" s="1239"/>
      <c r="AA303" s="1239"/>
      <c r="AB303" s="1239"/>
      <c r="AG303" s="48"/>
    </row>
    <row r="304" spans="9:33">
      <c r="I304" s="48"/>
      <c r="Q304" s="48"/>
      <c r="V304" s="1239"/>
      <c r="W304" s="1239"/>
      <c r="X304" s="1239"/>
      <c r="Y304" s="1240"/>
      <c r="Z304" s="1239"/>
      <c r="AA304" s="1239"/>
      <c r="AB304" s="1239"/>
      <c r="AG304" s="48"/>
    </row>
    <row r="305" spans="9:33">
      <c r="I305" s="48"/>
      <c r="Q305" s="48"/>
      <c r="V305" s="1239"/>
      <c r="W305" s="1239"/>
      <c r="X305" s="1239"/>
      <c r="Y305" s="1240"/>
      <c r="Z305" s="1239"/>
      <c r="AA305" s="1239"/>
      <c r="AB305" s="1239"/>
      <c r="AG305" s="48"/>
    </row>
    <row r="306" spans="9:33">
      <c r="I306" s="48"/>
      <c r="Q306" s="48"/>
      <c r="V306" s="1239"/>
      <c r="W306" s="1239"/>
      <c r="X306" s="1239"/>
      <c r="Y306" s="1240"/>
      <c r="Z306" s="1239"/>
      <c r="AA306" s="1239"/>
      <c r="AB306" s="1239"/>
      <c r="AG306" s="48"/>
    </row>
    <row r="307" spans="9:33">
      <c r="I307" s="48"/>
      <c r="Q307" s="48"/>
      <c r="V307" s="1239"/>
      <c r="W307" s="1239"/>
      <c r="X307" s="1239"/>
      <c r="Y307" s="1240"/>
      <c r="Z307" s="1239"/>
      <c r="AA307" s="1239"/>
      <c r="AB307" s="1239"/>
      <c r="AG307" s="48"/>
    </row>
    <row r="308" spans="9:33">
      <c r="I308" s="48"/>
      <c r="Q308" s="48"/>
      <c r="V308" s="1239"/>
      <c r="W308" s="1239"/>
      <c r="X308" s="1239"/>
      <c r="Y308" s="1240"/>
      <c r="Z308" s="1239"/>
      <c r="AA308" s="1239"/>
      <c r="AB308" s="1239"/>
      <c r="AG308" s="48"/>
    </row>
    <row r="309" spans="9:33">
      <c r="I309" s="48"/>
      <c r="Q309" s="48"/>
      <c r="V309" s="1239"/>
      <c r="W309" s="1239"/>
      <c r="X309" s="1239"/>
      <c r="Y309" s="1240"/>
      <c r="Z309" s="1239"/>
      <c r="AA309" s="1239"/>
      <c r="AB309" s="1239"/>
      <c r="AG309" s="48"/>
    </row>
    <row r="310" spans="9:33">
      <c r="I310" s="48"/>
      <c r="Q310" s="48"/>
      <c r="V310" s="1239"/>
      <c r="W310" s="1239"/>
      <c r="X310" s="1239"/>
      <c r="Y310" s="1240"/>
      <c r="Z310" s="1239"/>
      <c r="AA310" s="1239"/>
      <c r="AB310" s="1239"/>
      <c r="AG310" s="48"/>
    </row>
    <row r="311" spans="9:33">
      <c r="I311" s="48"/>
      <c r="Q311" s="48"/>
      <c r="V311" s="1239"/>
      <c r="W311" s="1239"/>
      <c r="X311" s="1239"/>
      <c r="Y311" s="1240"/>
      <c r="Z311" s="1239"/>
      <c r="AA311" s="1239"/>
      <c r="AB311" s="1239"/>
      <c r="AG311" s="48"/>
    </row>
    <row r="312" spans="9:33">
      <c r="I312" s="48"/>
      <c r="Q312" s="48"/>
      <c r="V312" s="1239"/>
      <c r="W312" s="1239"/>
      <c r="X312" s="1239"/>
      <c r="Y312" s="1240"/>
      <c r="Z312" s="1239"/>
      <c r="AA312" s="1239"/>
      <c r="AB312" s="1239"/>
      <c r="AG312" s="48"/>
    </row>
    <row r="313" spans="9:33">
      <c r="I313" s="48"/>
      <c r="Q313" s="48"/>
      <c r="V313" s="1239"/>
      <c r="W313" s="1239"/>
      <c r="X313" s="1239"/>
      <c r="Y313" s="1240"/>
      <c r="Z313" s="1239"/>
      <c r="AA313" s="1239"/>
      <c r="AB313" s="1239"/>
      <c r="AG313" s="48"/>
    </row>
    <row r="314" spans="9:33">
      <c r="I314" s="48"/>
      <c r="Q314" s="48"/>
      <c r="V314" s="1239"/>
      <c r="W314" s="1239"/>
      <c r="X314" s="1239"/>
      <c r="Y314" s="1240"/>
      <c r="Z314" s="1239"/>
      <c r="AA314" s="1239"/>
      <c r="AB314" s="1239"/>
      <c r="AG314" s="48"/>
    </row>
    <row r="315" spans="9:33">
      <c r="I315" s="48"/>
      <c r="Q315" s="48"/>
      <c r="V315" s="1239"/>
      <c r="W315" s="1239"/>
      <c r="X315" s="1239"/>
      <c r="Y315" s="1240"/>
      <c r="Z315" s="1239"/>
      <c r="AA315" s="1239"/>
      <c r="AB315" s="1239"/>
      <c r="AG315" s="48"/>
    </row>
    <row r="316" spans="9:33">
      <c r="I316" s="48"/>
      <c r="Q316" s="48"/>
      <c r="V316" s="1239"/>
      <c r="W316" s="1239"/>
      <c r="X316" s="1239"/>
      <c r="Y316" s="1240"/>
      <c r="Z316" s="1239"/>
      <c r="AA316" s="1239"/>
      <c r="AB316" s="1239"/>
      <c r="AG316" s="48"/>
    </row>
    <row r="317" spans="9:33">
      <c r="I317" s="48"/>
      <c r="Q317" s="48"/>
      <c r="V317" s="1239"/>
      <c r="W317" s="1239"/>
      <c r="X317" s="1239"/>
      <c r="Y317" s="1240"/>
      <c r="Z317" s="1239"/>
      <c r="AA317" s="1239"/>
      <c r="AB317" s="1239"/>
      <c r="AG317" s="48"/>
    </row>
    <row r="318" spans="9:33">
      <c r="I318" s="48"/>
      <c r="Q318" s="48"/>
      <c r="V318" s="1239"/>
      <c r="W318" s="1239"/>
      <c r="X318" s="1239"/>
      <c r="Y318" s="1240"/>
      <c r="Z318" s="1239"/>
      <c r="AA318" s="1239"/>
      <c r="AB318" s="1239"/>
      <c r="AG318" s="48"/>
    </row>
    <row r="319" spans="9:33">
      <c r="I319" s="48"/>
      <c r="Q319" s="48"/>
      <c r="V319" s="1239"/>
      <c r="W319" s="1239"/>
      <c r="X319" s="1239"/>
      <c r="Y319" s="1240"/>
      <c r="Z319" s="1239"/>
      <c r="AA319" s="1239"/>
      <c r="AB319" s="1239"/>
      <c r="AG319" s="48"/>
    </row>
    <row r="320" spans="9:33">
      <c r="I320" s="48"/>
      <c r="Q320" s="48"/>
      <c r="V320" s="1239"/>
      <c r="W320" s="1239"/>
      <c r="X320" s="1239"/>
      <c r="Y320" s="1240"/>
      <c r="Z320" s="1239"/>
      <c r="AA320" s="1239"/>
      <c r="AB320" s="1239"/>
      <c r="AG320" s="48"/>
    </row>
    <row r="321" spans="9:33">
      <c r="I321" s="48"/>
      <c r="Q321" s="48"/>
      <c r="V321" s="1239"/>
      <c r="W321" s="1239"/>
      <c r="X321" s="1239"/>
      <c r="Y321" s="1240"/>
      <c r="Z321" s="1239"/>
      <c r="AA321" s="1239"/>
      <c r="AB321" s="1239"/>
      <c r="AG321" s="48"/>
    </row>
    <row r="322" spans="9:33">
      <c r="I322" s="48"/>
      <c r="Q322" s="48"/>
      <c r="V322" s="1239"/>
      <c r="W322" s="1239"/>
      <c r="X322" s="1239"/>
      <c r="Y322" s="1240"/>
      <c r="Z322" s="1239"/>
      <c r="AA322" s="1239"/>
      <c r="AB322" s="1239"/>
      <c r="AG322" s="48"/>
    </row>
    <row r="323" spans="9:33">
      <c r="I323" s="48"/>
      <c r="Q323" s="48"/>
      <c r="V323" s="1239"/>
      <c r="W323" s="1239"/>
      <c r="X323" s="1239"/>
      <c r="Y323" s="1240"/>
      <c r="Z323" s="1239"/>
      <c r="AA323" s="1239"/>
      <c r="AB323" s="1239"/>
      <c r="AG323" s="48"/>
    </row>
    <row r="324" spans="9:33">
      <c r="I324" s="48"/>
      <c r="Q324" s="48"/>
      <c r="V324" s="1239"/>
      <c r="W324" s="1239"/>
      <c r="X324" s="1239"/>
      <c r="Y324" s="1240"/>
      <c r="Z324" s="1239"/>
      <c r="AA324" s="1239"/>
      <c r="AB324" s="1239"/>
      <c r="AG324" s="48"/>
    </row>
    <row r="325" spans="9:33">
      <c r="I325" s="48"/>
      <c r="Q325" s="48"/>
      <c r="V325" s="1239"/>
      <c r="W325" s="1239"/>
      <c r="X325" s="1239"/>
      <c r="Y325" s="1240"/>
      <c r="Z325" s="1239"/>
      <c r="AA325" s="1239"/>
      <c r="AB325" s="1239"/>
      <c r="AG325" s="48"/>
    </row>
    <row r="326" spans="9:33">
      <c r="I326" s="48"/>
      <c r="Q326" s="48"/>
      <c r="V326" s="1239"/>
      <c r="W326" s="1239"/>
      <c r="X326" s="1239"/>
      <c r="Y326" s="1240"/>
      <c r="Z326" s="1239"/>
      <c r="AA326" s="1239"/>
      <c r="AB326" s="1239"/>
      <c r="AG326" s="48"/>
    </row>
    <row r="327" spans="9:33">
      <c r="I327" s="48"/>
      <c r="Q327" s="48"/>
      <c r="V327" s="1239"/>
      <c r="W327" s="1239"/>
      <c r="X327" s="1239"/>
      <c r="Y327" s="1240"/>
      <c r="Z327" s="1239"/>
      <c r="AA327" s="1239"/>
      <c r="AB327" s="1239"/>
      <c r="AG327" s="48"/>
    </row>
    <row r="328" spans="9:33">
      <c r="I328" s="48"/>
      <c r="Q328" s="48"/>
      <c r="V328" s="1239"/>
      <c r="W328" s="1239"/>
      <c r="X328" s="1239"/>
      <c r="Y328" s="1240"/>
      <c r="Z328" s="1239"/>
      <c r="AA328" s="1239"/>
      <c r="AB328" s="1239"/>
      <c r="AG328" s="48"/>
    </row>
    <row r="329" spans="9:33">
      <c r="I329" s="48"/>
      <c r="Q329" s="48"/>
      <c r="V329" s="1239"/>
      <c r="W329" s="1239"/>
      <c r="X329" s="1239"/>
      <c r="Y329" s="1240"/>
      <c r="Z329" s="1239"/>
      <c r="AA329" s="1239"/>
      <c r="AB329" s="1239"/>
      <c r="AG329" s="48"/>
    </row>
    <row r="330" spans="9:33">
      <c r="I330" s="48"/>
      <c r="Q330" s="48"/>
      <c r="V330" s="1239"/>
      <c r="W330" s="1239"/>
      <c r="X330" s="1239"/>
      <c r="Y330" s="1240"/>
      <c r="Z330" s="1239"/>
      <c r="AA330" s="1239"/>
      <c r="AB330" s="1239"/>
      <c r="AG330" s="48"/>
    </row>
    <row r="331" spans="9:33">
      <c r="I331" s="48"/>
      <c r="Q331" s="48"/>
      <c r="V331" s="1239"/>
      <c r="W331" s="1239"/>
      <c r="X331" s="1239"/>
      <c r="Y331" s="1240"/>
      <c r="Z331" s="1239"/>
      <c r="AA331" s="1239"/>
      <c r="AB331" s="1239"/>
      <c r="AG331" s="48"/>
    </row>
    <row r="332" spans="9:33">
      <c r="I332" s="48"/>
      <c r="Q332" s="48"/>
      <c r="V332" s="1239"/>
      <c r="W332" s="1239"/>
      <c r="X332" s="1239"/>
      <c r="Y332" s="1240"/>
      <c r="Z332" s="1239"/>
      <c r="AA332" s="1239"/>
      <c r="AB332" s="1239"/>
      <c r="AG332" s="48"/>
    </row>
    <row r="333" spans="9:33">
      <c r="I333" s="48"/>
      <c r="Q333" s="48"/>
      <c r="V333" s="1239"/>
      <c r="W333" s="1239"/>
      <c r="X333" s="1239"/>
      <c r="Y333" s="1240"/>
      <c r="Z333" s="1239"/>
      <c r="AA333" s="1239"/>
      <c r="AB333" s="1239"/>
      <c r="AG333" s="48"/>
    </row>
    <row r="334" spans="9:33">
      <c r="I334" s="48"/>
      <c r="Q334" s="48"/>
      <c r="V334" s="1239"/>
      <c r="W334" s="1239"/>
      <c r="X334" s="1239"/>
      <c r="Y334" s="1240"/>
      <c r="Z334" s="1239"/>
      <c r="AA334" s="1239"/>
      <c r="AB334" s="1239"/>
      <c r="AG334" s="48"/>
    </row>
    <row r="335" spans="9:33">
      <c r="I335" s="48"/>
      <c r="Q335" s="48"/>
      <c r="V335" s="1239"/>
      <c r="W335" s="1239"/>
      <c r="X335" s="1239"/>
      <c r="Y335" s="1240"/>
      <c r="Z335" s="1239"/>
      <c r="AA335" s="1239"/>
      <c r="AB335" s="1239"/>
      <c r="AG335" s="48"/>
    </row>
    <row r="336" spans="9:33">
      <c r="I336" s="48"/>
      <c r="Q336" s="48"/>
      <c r="V336" s="1239"/>
      <c r="W336" s="1239"/>
      <c r="X336" s="1239"/>
      <c r="Y336" s="1240"/>
      <c r="Z336" s="1239"/>
      <c r="AA336" s="1239"/>
      <c r="AB336" s="1239"/>
      <c r="AG336" s="48"/>
    </row>
    <row r="337" spans="9:33">
      <c r="I337" s="48"/>
      <c r="Q337" s="48"/>
      <c r="V337" s="1239"/>
      <c r="W337" s="1239"/>
      <c r="X337" s="1239"/>
      <c r="Y337" s="1240"/>
      <c r="Z337" s="1239"/>
      <c r="AA337" s="1239"/>
      <c r="AB337" s="1239"/>
      <c r="AG337" s="48"/>
    </row>
    <row r="338" spans="9:33">
      <c r="I338" s="48"/>
      <c r="Q338" s="48"/>
      <c r="V338" s="1239"/>
      <c r="W338" s="1239"/>
      <c r="X338" s="1239"/>
      <c r="Y338" s="1240"/>
      <c r="Z338" s="1239"/>
      <c r="AA338" s="1239"/>
      <c r="AB338" s="1239"/>
      <c r="AG338" s="48"/>
    </row>
    <row r="339" spans="9:33">
      <c r="I339" s="48"/>
      <c r="Q339" s="48"/>
      <c r="V339" s="1239"/>
      <c r="W339" s="1239"/>
      <c r="X339" s="1239"/>
      <c r="Y339" s="1240"/>
      <c r="Z339" s="1239"/>
      <c r="AA339" s="1239"/>
      <c r="AB339" s="1239"/>
      <c r="AG339" s="48"/>
    </row>
    <row r="340" spans="9:33">
      <c r="I340" s="48"/>
      <c r="Q340" s="48"/>
      <c r="V340" s="1239"/>
      <c r="W340" s="1239"/>
      <c r="X340" s="1239"/>
      <c r="Y340" s="1240"/>
      <c r="Z340" s="1239"/>
      <c r="AA340" s="1239"/>
      <c r="AB340" s="1239"/>
      <c r="AG340" s="48"/>
    </row>
    <row r="341" spans="9:33">
      <c r="I341" s="48"/>
      <c r="Q341" s="48"/>
      <c r="V341" s="1239"/>
      <c r="W341" s="1239"/>
      <c r="X341" s="1239"/>
      <c r="Y341" s="1240"/>
      <c r="Z341" s="1239"/>
      <c r="AA341" s="1239"/>
      <c r="AB341" s="1239"/>
      <c r="AG341" s="48"/>
    </row>
    <row r="342" spans="9:33">
      <c r="I342" s="48"/>
      <c r="Q342" s="48"/>
      <c r="V342" s="1239"/>
      <c r="W342" s="1239"/>
      <c r="X342" s="1239"/>
      <c r="Y342" s="1240"/>
      <c r="Z342" s="1239"/>
      <c r="AA342" s="1239"/>
      <c r="AB342" s="1239"/>
      <c r="AG342" s="48"/>
    </row>
    <row r="343" spans="9:33">
      <c r="I343" s="48"/>
      <c r="Q343" s="48"/>
      <c r="V343" s="1239"/>
      <c r="W343" s="1239"/>
      <c r="X343" s="1239"/>
      <c r="Y343" s="1240"/>
      <c r="Z343" s="1239"/>
      <c r="AA343" s="1239"/>
      <c r="AB343" s="1239"/>
      <c r="AG343" s="48"/>
    </row>
    <row r="344" spans="9:33">
      <c r="I344" s="48"/>
      <c r="Q344" s="48"/>
      <c r="V344" s="1239"/>
      <c r="W344" s="1239"/>
      <c r="X344" s="1239"/>
      <c r="Y344" s="1240"/>
      <c r="Z344" s="1239"/>
      <c r="AA344" s="1239"/>
      <c r="AB344" s="1239"/>
      <c r="AG344" s="48"/>
    </row>
    <row r="345" spans="9:33">
      <c r="I345" s="48"/>
      <c r="Q345" s="48"/>
      <c r="V345" s="1239"/>
      <c r="W345" s="1239"/>
      <c r="X345" s="1239"/>
      <c r="Y345" s="1240"/>
      <c r="Z345" s="1239"/>
      <c r="AA345" s="1239"/>
      <c r="AB345" s="1239"/>
      <c r="AG345" s="48"/>
    </row>
    <row r="346" spans="9:33">
      <c r="I346" s="48"/>
      <c r="Q346" s="48"/>
      <c r="V346" s="1239"/>
      <c r="W346" s="1239"/>
      <c r="X346" s="1239"/>
      <c r="Y346" s="1240"/>
      <c r="Z346" s="1239"/>
      <c r="AA346" s="1239"/>
      <c r="AB346" s="1239"/>
      <c r="AG346" s="48"/>
    </row>
    <row r="347" spans="9:33">
      <c r="I347" s="48"/>
      <c r="Q347" s="48"/>
      <c r="V347" s="1239"/>
      <c r="W347" s="1239"/>
      <c r="X347" s="1239"/>
      <c r="Y347" s="1240"/>
      <c r="Z347" s="1239"/>
      <c r="AA347" s="1239"/>
      <c r="AB347" s="1239"/>
      <c r="AG347" s="48"/>
    </row>
    <row r="348" spans="9:33">
      <c r="I348" s="48"/>
      <c r="Q348" s="48"/>
      <c r="V348" s="1239"/>
      <c r="W348" s="1239"/>
      <c r="X348" s="1239"/>
      <c r="Y348" s="1240"/>
      <c r="Z348" s="1239"/>
      <c r="AA348" s="1239"/>
      <c r="AB348" s="1239"/>
      <c r="AG348" s="48"/>
    </row>
    <row r="349" spans="9:33">
      <c r="I349" s="48"/>
      <c r="Q349" s="48"/>
      <c r="V349" s="1239"/>
      <c r="W349" s="1239"/>
      <c r="X349" s="1239"/>
      <c r="Y349" s="1240"/>
      <c r="Z349" s="1239"/>
      <c r="AA349" s="1239"/>
      <c r="AB349" s="1239"/>
      <c r="AG349" s="48"/>
    </row>
    <row r="350" spans="9:33">
      <c r="I350" s="48"/>
      <c r="Q350" s="48"/>
      <c r="V350" s="1239"/>
      <c r="W350" s="1239"/>
      <c r="X350" s="1239"/>
      <c r="Y350" s="1240"/>
      <c r="Z350" s="1239"/>
      <c r="AA350" s="1239"/>
      <c r="AB350" s="1239"/>
      <c r="AG350" s="48"/>
    </row>
    <row r="351" spans="9:33">
      <c r="I351" s="48"/>
      <c r="Q351" s="48"/>
      <c r="V351" s="1239"/>
      <c r="W351" s="1239"/>
      <c r="X351" s="1239"/>
      <c r="Y351" s="1240"/>
      <c r="Z351" s="1239"/>
      <c r="AA351" s="1239"/>
      <c r="AB351" s="1239"/>
      <c r="AG351" s="48"/>
    </row>
    <row r="352" spans="9:33">
      <c r="I352" s="48"/>
      <c r="Q352" s="48"/>
      <c r="V352" s="1239"/>
      <c r="W352" s="1239"/>
      <c r="X352" s="1239"/>
      <c r="Y352" s="1240"/>
      <c r="Z352" s="1239"/>
      <c r="AA352" s="1239"/>
      <c r="AB352" s="1239"/>
      <c r="AG352" s="48"/>
    </row>
    <row r="353" spans="9:33">
      <c r="I353" s="48"/>
      <c r="Q353" s="48"/>
      <c r="V353" s="1239"/>
      <c r="W353" s="1239"/>
      <c r="X353" s="1239"/>
      <c r="Y353" s="1240"/>
      <c r="Z353" s="1239"/>
      <c r="AA353" s="1239"/>
      <c r="AB353" s="1239"/>
      <c r="AG353" s="48"/>
    </row>
    <row r="354" spans="9:33">
      <c r="I354" s="48"/>
      <c r="Q354" s="48"/>
      <c r="V354" s="1239"/>
      <c r="W354" s="1239"/>
      <c r="X354" s="1239"/>
      <c r="Y354" s="1240"/>
      <c r="Z354" s="1239"/>
      <c r="AA354" s="1239"/>
      <c r="AB354" s="1239"/>
      <c r="AG354" s="48"/>
    </row>
    <row r="355" spans="9:33">
      <c r="I355" s="48"/>
      <c r="Q355" s="48"/>
      <c r="V355" s="1239"/>
      <c r="W355" s="1239"/>
      <c r="X355" s="1239"/>
      <c r="Y355" s="1240"/>
      <c r="Z355" s="1239"/>
      <c r="AA355" s="1239"/>
      <c r="AB355" s="1239"/>
      <c r="AG355" s="48"/>
    </row>
    <row r="356" spans="9:33">
      <c r="I356" s="48"/>
      <c r="Q356" s="48"/>
      <c r="V356" s="1239"/>
      <c r="W356" s="1239"/>
      <c r="X356" s="1239"/>
      <c r="Y356" s="1240"/>
      <c r="Z356" s="1239"/>
      <c r="AA356" s="1239"/>
      <c r="AB356" s="1239"/>
      <c r="AG356" s="48"/>
    </row>
    <row r="357" spans="9:33">
      <c r="I357" s="48"/>
      <c r="Q357" s="48"/>
      <c r="V357" s="1239"/>
      <c r="W357" s="1239"/>
      <c r="X357" s="1239"/>
      <c r="Y357" s="1240"/>
      <c r="Z357" s="1239"/>
      <c r="AA357" s="1239"/>
      <c r="AB357" s="1239"/>
      <c r="AG357" s="48"/>
    </row>
    <row r="358" spans="9:33">
      <c r="I358" s="48"/>
      <c r="Q358" s="48"/>
      <c r="V358" s="1239"/>
      <c r="W358" s="1239"/>
      <c r="X358" s="1239"/>
      <c r="Y358" s="1240"/>
      <c r="Z358" s="1239"/>
      <c r="AA358" s="1239"/>
      <c r="AB358" s="1239"/>
      <c r="AG358" s="48"/>
    </row>
    <row r="359" spans="9:33">
      <c r="I359" s="48"/>
      <c r="Q359" s="48"/>
      <c r="V359" s="1239"/>
      <c r="W359" s="1239"/>
      <c r="X359" s="1239"/>
      <c r="Y359" s="1240"/>
      <c r="Z359" s="1239"/>
      <c r="AA359" s="1239"/>
      <c r="AB359" s="1239"/>
      <c r="AG359" s="48"/>
    </row>
    <row r="360" spans="9:33">
      <c r="I360" s="48"/>
      <c r="Q360" s="48"/>
      <c r="V360" s="1239"/>
      <c r="W360" s="1239"/>
      <c r="X360" s="1239"/>
      <c r="Y360" s="1240"/>
      <c r="Z360" s="1239"/>
      <c r="AA360" s="1239"/>
      <c r="AB360" s="1239"/>
      <c r="AG360" s="48"/>
    </row>
    <row r="361" spans="9:33">
      <c r="I361" s="48"/>
      <c r="Q361" s="48"/>
      <c r="V361" s="1239"/>
      <c r="W361" s="1239"/>
      <c r="X361" s="1239"/>
      <c r="Y361" s="1240"/>
      <c r="Z361" s="1239"/>
      <c r="AA361" s="1239"/>
      <c r="AB361" s="1239"/>
      <c r="AG361" s="48"/>
    </row>
    <row r="362" spans="9:33">
      <c r="I362" s="48"/>
      <c r="Q362" s="48"/>
      <c r="V362" s="1239"/>
      <c r="W362" s="1239"/>
      <c r="X362" s="1239"/>
      <c r="Y362" s="1240"/>
      <c r="Z362" s="1239"/>
      <c r="AA362" s="1239"/>
      <c r="AB362" s="1239"/>
      <c r="AG362" s="48"/>
    </row>
    <row r="363" spans="9:33">
      <c r="I363" s="48"/>
      <c r="Q363" s="48"/>
      <c r="V363" s="1239"/>
      <c r="W363" s="1239"/>
      <c r="X363" s="1239"/>
      <c r="Y363" s="1240"/>
      <c r="Z363" s="1239"/>
      <c r="AA363" s="1239"/>
      <c r="AB363" s="1239"/>
      <c r="AG363" s="48"/>
    </row>
    <row r="364" spans="9:33">
      <c r="I364" s="48"/>
      <c r="Q364" s="48"/>
      <c r="V364" s="1239"/>
      <c r="W364" s="1239"/>
      <c r="X364" s="1239"/>
      <c r="Y364" s="1240"/>
      <c r="Z364" s="1239"/>
      <c r="AA364" s="1239"/>
      <c r="AB364" s="1239"/>
      <c r="AG364" s="48"/>
    </row>
    <row r="365" spans="9:33">
      <c r="I365" s="48"/>
      <c r="Q365" s="48"/>
      <c r="V365" s="1239"/>
      <c r="W365" s="1239"/>
      <c r="X365" s="1239"/>
      <c r="Y365" s="1240"/>
      <c r="Z365" s="1239"/>
      <c r="AA365" s="1239"/>
      <c r="AB365" s="1239"/>
      <c r="AG365" s="48"/>
    </row>
    <row r="366" spans="9:33">
      <c r="I366" s="48"/>
      <c r="Q366" s="48"/>
      <c r="V366" s="1239"/>
      <c r="W366" s="1239"/>
      <c r="X366" s="1239"/>
      <c r="Y366" s="1240"/>
      <c r="Z366" s="1239"/>
      <c r="AA366" s="1239"/>
      <c r="AB366" s="1239"/>
      <c r="AG366" s="48"/>
    </row>
    <row r="367" spans="9:33">
      <c r="I367" s="48"/>
      <c r="Q367" s="48"/>
      <c r="V367" s="1239"/>
      <c r="W367" s="1239"/>
      <c r="X367" s="1239"/>
      <c r="Y367" s="1240"/>
      <c r="Z367" s="1239"/>
      <c r="AA367" s="1239"/>
      <c r="AB367" s="1239"/>
      <c r="AG367" s="48"/>
    </row>
    <row r="368" spans="9:33">
      <c r="I368" s="48"/>
      <c r="Q368" s="48"/>
      <c r="V368" s="1239"/>
      <c r="W368" s="1239"/>
      <c r="X368" s="1239"/>
      <c r="Y368" s="1240"/>
      <c r="Z368" s="1239"/>
      <c r="AA368" s="1239"/>
      <c r="AB368" s="1239"/>
      <c r="AG368" s="48"/>
    </row>
    <row r="369" spans="9:33">
      <c r="I369" s="48"/>
      <c r="Q369" s="48"/>
      <c r="V369" s="1239"/>
      <c r="W369" s="1239"/>
      <c r="X369" s="1239"/>
      <c r="Y369" s="1240"/>
      <c r="Z369" s="1239"/>
      <c r="AA369" s="1239"/>
      <c r="AB369" s="1239"/>
      <c r="AG369" s="48"/>
    </row>
    <row r="370" spans="9:33">
      <c r="I370" s="48"/>
      <c r="Q370" s="48"/>
      <c r="V370" s="1239"/>
      <c r="W370" s="1239"/>
      <c r="X370" s="1239"/>
      <c r="Y370" s="1240"/>
      <c r="Z370" s="1239"/>
      <c r="AA370" s="1239"/>
      <c r="AB370" s="1239"/>
      <c r="AG370" s="48"/>
    </row>
    <row r="371" spans="9:33">
      <c r="I371" s="48"/>
      <c r="Q371" s="48"/>
      <c r="V371" s="1239"/>
      <c r="W371" s="1239"/>
      <c r="X371" s="1239"/>
      <c r="Y371" s="1240"/>
      <c r="Z371" s="1239"/>
      <c r="AA371" s="1239"/>
      <c r="AB371" s="1239"/>
      <c r="AG371" s="48"/>
    </row>
    <row r="372" spans="9:33">
      <c r="I372" s="48"/>
      <c r="Q372" s="48"/>
      <c r="V372" s="1239"/>
      <c r="W372" s="1239"/>
      <c r="X372" s="1239"/>
      <c r="Y372" s="1240"/>
      <c r="Z372" s="1239"/>
      <c r="AA372" s="1239"/>
      <c r="AB372" s="1239"/>
      <c r="AG372" s="48"/>
    </row>
    <row r="373" spans="9:33">
      <c r="I373" s="48"/>
      <c r="Q373" s="48"/>
      <c r="V373" s="1239"/>
      <c r="W373" s="1239"/>
      <c r="X373" s="1239"/>
      <c r="Y373" s="1240"/>
      <c r="Z373" s="1239"/>
      <c r="AA373" s="1239"/>
      <c r="AB373" s="1239"/>
      <c r="AG373" s="48"/>
    </row>
    <row r="374" spans="9:33">
      <c r="I374" s="48"/>
      <c r="Q374" s="48"/>
      <c r="V374" s="1239"/>
      <c r="W374" s="1239"/>
      <c r="X374" s="1239"/>
      <c r="Y374" s="1240"/>
      <c r="Z374" s="1239"/>
      <c r="AA374" s="1239"/>
      <c r="AB374" s="1239"/>
      <c r="AG374" s="48"/>
    </row>
    <row r="375" spans="9:33">
      <c r="I375" s="48"/>
      <c r="Q375" s="48"/>
      <c r="V375" s="1239"/>
      <c r="W375" s="1239"/>
      <c r="X375" s="1239"/>
      <c r="Y375" s="1240"/>
      <c r="Z375" s="1239"/>
      <c r="AA375" s="1239"/>
      <c r="AB375" s="1239"/>
      <c r="AG375" s="48"/>
    </row>
    <row r="376" spans="9:33">
      <c r="I376" s="48"/>
      <c r="Q376" s="48"/>
      <c r="V376" s="1239"/>
      <c r="W376" s="1239"/>
      <c r="X376" s="1239"/>
      <c r="Y376" s="1240"/>
      <c r="Z376" s="1239"/>
      <c r="AA376" s="1239"/>
      <c r="AB376" s="1239"/>
      <c r="AG376" s="48"/>
    </row>
    <row r="377" spans="9:33">
      <c r="I377" s="48"/>
      <c r="Q377" s="48"/>
      <c r="V377" s="1239"/>
      <c r="W377" s="1239"/>
      <c r="X377" s="1239"/>
      <c r="Y377" s="1240"/>
      <c r="Z377" s="1239"/>
      <c r="AA377" s="1239"/>
      <c r="AB377" s="1239"/>
      <c r="AG377" s="48"/>
    </row>
    <row r="378" spans="9:33">
      <c r="I378" s="48"/>
      <c r="Q378" s="48"/>
      <c r="V378" s="1239"/>
      <c r="W378" s="1239"/>
      <c r="X378" s="1239"/>
      <c r="Y378" s="1240"/>
      <c r="Z378" s="1239"/>
      <c r="AA378" s="1239"/>
      <c r="AB378" s="1239"/>
      <c r="AG378" s="48"/>
    </row>
    <row r="379" spans="9:33">
      <c r="I379" s="48"/>
      <c r="Q379" s="48"/>
      <c r="V379" s="1239"/>
      <c r="W379" s="1239"/>
      <c r="X379" s="1239"/>
      <c r="Y379" s="1240"/>
      <c r="Z379" s="1239"/>
      <c r="AA379" s="1239"/>
      <c r="AB379" s="1239"/>
      <c r="AG379" s="48"/>
    </row>
    <row r="380" spans="9:33">
      <c r="I380" s="48"/>
      <c r="Q380" s="48"/>
      <c r="V380" s="1239"/>
      <c r="W380" s="1239"/>
      <c r="X380" s="1239"/>
      <c r="Y380" s="1240"/>
      <c r="Z380" s="1239"/>
      <c r="AA380" s="1239"/>
      <c r="AB380" s="1239"/>
      <c r="AG380" s="48"/>
    </row>
    <row r="381" spans="9:33">
      <c r="I381" s="48"/>
      <c r="Q381" s="48"/>
      <c r="V381" s="1239"/>
      <c r="W381" s="1239"/>
      <c r="X381" s="1239"/>
      <c r="Y381" s="1240"/>
      <c r="Z381" s="1239"/>
      <c r="AA381" s="1239"/>
      <c r="AB381" s="1239"/>
      <c r="AG381" s="48"/>
    </row>
    <row r="382" spans="9:33">
      <c r="I382" s="48"/>
      <c r="Q382" s="48"/>
      <c r="V382" s="1239"/>
      <c r="W382" s="1239"/>
      <c r="X382" s="1239"/>
      <c r="Y382" s="1240"/>
      <c r="Z382" s="1239"/>
      <c r="AA382" s="1239"/>
      <c r="AB382" s="1239"/>
      <c r="AG382" s="48"/>
    </row>
    <row r="383" spans="9:33">
      <c r="I383" s="48"/>
      <c r="Q383" s="48"/>
      <c r="V383" s="1239"/>
      <c r="W383" s="1239"/>
      <c r="X383" s="1239"/>
      <c r="Y383" s="1240"/>
      <c r="Z383" s="1239"/>
      <c r="AA383" s="1239"/>
      <c r="AB383" s="1239"/>
      <c r="AG383" s="48"/>
    </row>
    <row r="384" spans="9:33">
      <c r="I384" s="48"/>
      <c r="Q384" s="48"/>
      <c r="V384" s="1239"/>
      <c r="W384" s="1239"/>
      <c r="X384" s="1239"/>
      <c r="Y384" s="1240"/>
      <c r="Z384" s="1239"/>
      <c r="AA384" s="1239"/>
      <c r="AB384" s="1239"/>
      <c r="AG384" s="48"/>
    </row>
    <row r="385" spans="9:33">
      <c r="I385" s="48"/>
      <c r="Q385" s="48"/>
      <c r="V385" s="1239"/>
      <c r="W385" s="1239"/>
      <c r="X385" s="1239"/>
      <c r="Y385" s="1240"/>
      <c r="Z385" s="1239"/>
      <c r="AA385" s="1239"/>
      <c r="AB385" s="1239"/>
      <c r="AG385" s="48"/>
    </row>
    <row r="386" spans="9:33">
      <c r="I386" s="48"/>
      <c r="Q386" s="48"/>
      <c r="V386" s="1239"/>
      <c r="W386" s="1239"/>
      <c r="X386" s="1239"/>
      <c r="Y386" s="1240"/>
      <c r="Z386" s="1239"/>
      <c r="AA386" s="1239"/>
      <c r="AB386" s="1239"/>
      <c r="AG386" s="48"/>
    </row>
    <row r="387" spans="9:33">
      <c r="I387" s="48"/>
      <c r="Q387" s="48"/>
      <c r="V387" s="1239"/>
      <c r="W387" s="1239"/>
      <c r="X387" s="1239"/>
      <c r="Y387" s="1240"/>
      <c r="Z387" s="1239"/>
      <c r="AA387" s="1239"/>
      <c r="AB387" s="1239"/>
      <c r="AG387" s="48"/>
    </row>
    <row r="388" spans="9:33">
      <c r="I388" s="48"/>
      <c r="Q388" s="48"/>
      <c r="V388" s="1239"/>
      <c r="W388" s="1239"/>
      <c r="X388" s="1239"/>
      <c r="Y388" s="1240"/>
      <c r="Z388" s="1239"/>
      <c r="AA388" s="1239"/>
      <c r="AB388" s="1239"/>
      <c r="AG388" s="48"/>
    </row>
    <row r="389" spans="9:33">
      <c r="I389" s="48"/>
      <c r="Q389" s="48"/>
      <c r="V389" s="1239"/>
      <c r="W389" s="1239"/>
      <c r="X389" s="1239"/>
      <c r="Y389" s="1240"/>
      <c r="Z389" s="1239"/>
      <c r="AA389" s="1239"/>
      <c r="AB389" s="1239"/>
      <c r="AG389" s="48"/>
    </row>
    <row r="390" spans="9:33">
      <c r="I390" s="48"/>
      <c r="Q390" s="48"/>
      <c r="V390" s="1239"/>
      <c r="W390" s="1239"/>
      <c r="X390" s="1239"/>
      <c r="Y390" s="1240"/>
      <c r="Z390" s="1239"/>
      <c r="AA390" s="1239"/>
      <c r="AB390" s="1239"/>
      <c r="AG390" s="48"/>
    </row>
    <row r="391" spans="9:33">
      <c r="I391" s="48"/>
      <c r="Q391" s="48"/>
      <c r="V391" s="1239"/>
      <c r="W391" s="1239"/>
      <c r="X391" s="1239"/>
      <c r="Y391" s="1240"/>
      <c r="Z391" s="1239"/>
      <c r="AA391" s="1239"/>
      <c r="AB391" s="1239"/>
      <c r="AG391" s="48"/>
    </row>
    <row r="392" spans="9:33">
      <c r="I392" s="48"/>
      <c r="Q392" s="48"/>
      <c r="V392" s="1239"/>
      <c r="W392" s="1239"/>
      <c r="X392" s="1239"/>
      <c r="Y392" s="1240"/>
      <c r="Z392" s="1239"/>
      <c r="AA392" s="1239"/>
      <c r="AB392" s="1239"/>
      <c r="AG392" s="48"/>
    </row>
    <row r="393" spans="9:33">
      <c r="I393" s="48"/>
      <c r="Q393" s="48"/>
      <c r="V393" s="1239"/>
      <c r="W393" s="1239"/>
      <c r="X393" s="1239"/>
      <c r="Y393" s="1240"/>
      <c r="Z393" s="1239"/>
      <c r="AA393" s="1239"/>
      <c r="AB393" s="1239"/>
      <c r="AG393" s="48"/>
    </row>
    <row r="394" spans="9:33">
      <c r="I394" s="48"/>
      <c r="Q394" s="48"/>
      <c r="V394" s="1239"/>
      <c r="W394" s="1239"/>
      <c r="X394" s="1239"/>
      <c r="Y394" s="1240"/>
      <c r="Z394" s="1239"/>
      <c r="AA394" s="1239"/>
      <c r="AB394" s="1239"/>
      <c r="AG394" s="48"/>
    </row>
    <row r="395" spans="9:33">
      <c r="I395" s="48"/>
      <c r="Q395" s="48"/>
      <c r="V395" s="1239"/>
      <c r="W395" s="1239"/>
      <c r="X395" s="1239"/>
      <c r="Y395" s="1240"/>
      <c r="Z395" s="1239"/>
      <c r="AA395" s="1239"/>
      <c r="AB395" s="1239"/>
      <c r="AG395" s="48"/>
    </row>
    <row r="396" spans="9:33">
      <c r="I396" s="48"/>
      <c r="Q396" s="48"/>
      <c r="V396" s="1239"/>
      <c r="W396" s="1239"/>
      <c r="X396" s="1239"/>
      <c r="Y396" s="1240"/>
      <c r="Z396" s="1239"/>
      <c r="AA396" s="1239"/>
      <c r="AB396" s="1239"/>
      <c r="AG396" s="48"/>
    </row>
    <row r="397" spans="9:33">
      <c r="I397" s="48"/>
      <c r="Q397" s="48"/>
      <c r="V397" s="1239"/>
      <c r="W397" s="1239"/>
      <c r="X397" s="1239"/>
      <c r="Y397" s="1240"/>
      <c r="Z397" s="1239"/>
      <c r="AA397" s="1239"/>
      <c r="AB397" s="1239"/>
      <c r="AG397" s="48"/>
    </row>
    <row r="398" spans="9:33">
      <c r="I398" s="48"/>
      <c r="Q398" s="48"/>
      <c r="V398" s="1239"/>
      <c r="W398" s="1239"/>
      <c r="X398" s="1239"/>
      <c r="Y398" s="1240"/>
      <c r="Z398" s="1239"/>
      <c r="AA398" s="1239"/>
      <c r="AB398" s="1239"/>
      <c r="AG398" s="48"/>
    </row>
    <row r="399" spans="9:33">
      <c r="I399" s="48"/>
      <c r="Q399" s="48"/>
      <c r="V399" s="1239"/>
      <c r="W399" s="1239"/>
      <c r="X399" s="1239"/>
      <c r="Y399" s="1240"/>
      <c r="Z399" s="1239"/>
      <c r="AA399" s="1239"/>
      <c r="AB399" s="1239"/>
      <c r="AG399" s="48"/>
    </row>
    <row r="400" spans="9:33">
      <c r="I400" s="48"/>
      <c r="Q400" s="48"/>
      <c r="V400" s="1239"/>
      <c r="W400" s="1239"/>
      <c r="X400" s="1239"/>
      <c r="Y400" s="1240"/>
      <c r="Z400" s="1239"/>
      <c r="AA400" s="1239"/>
      <c r="AB400" s="1239"/>
      <c r="AG400" s="48"/>
    </row>
    <row r="401" spans="9:33">
      <c r="I401" s="48"/>
      <c r="Q401" s="48"/>
      <c r="V401" s="1239"/>
      <c r="W401" s="1239"/>
      <c r="X401" s="1239"/>
      <c r="Y401" s="1240"/>
      <c r="Z401" s="1239"/>
      <c r="AA401" s="1239"/>
      <c r="AB401" s="1239"/>
      <c r="AG401" s="48"/>
    </row>
    <row r="402" spans="9:33">
      <c r="I402" s="48"/>
      <c r="Q402" s="48"/>
      <c r="V402" s="1239"/>
      <c r="W402" s="1239"/>
      <c r="X402" s="1239"/>
      <c r="Y402" s="1240"/>
      <c r="Z402" s="1239"/>
      <c r="AA402" s="1239"/>
      <c r="AB402" s="1239"/>
      <c r="AG402" s="48"/>
    </row>
    <row r="403" spans="9:33">
      <c r="I403" s="48"/>
      <c r="Q403" s="48"/>
      <c r="V403" s="1239"/>
      <c r="W403" s="1239"/>
      <c r="X403" s="1239"/>
      <c r="Y403" s="1240"/>
      <c r="Z403" s="1239"/>
      <c r="AA403" s="1239"/>
      <c r="AB403" s="1239"/>
      <c r="AG403" s="48"/>
    </row>
    <row r="404" spans="9:33">
      <c r="I404" s="48"/>
      <c r="Q404" s="48"/>
      <c r="V404" s="1239"/>
      <c r="W404" s="1239"/>
      <c r="X404" s="1239"/>
      <c r="Y404" s="1240"/>
      <c r="Z404" s="1239"/>
      <c r="AA404" s="1239"/>
      <c r="AB404" s="1239"/>
      <c r="AG404" s="48"/>
    </row>
    <row r="405" spans="9:33">
      <c r="I405" s="48"/>
      <c r="Q405" s="48"/>
      <c r="V405" s="1239"/>
      <c r="W405" s="1239"/>
      <c r="X405" s="1239"/>
      <c r="Y405" s="1240"/>
      <c r="Z405" s="1239"/>
      <c r="AA405" s="1239"/>
      <c r="AB405" s="1239"/>
      <c r="AG405" s="48"/>
    </row>
    <row r="406" spans="9:33">
      <c r="I406" s="48"/>
      <c r="Q406" s="48"/>
      <c r="V406" s="1239"/>
      <c r="W406" s="1239"/>
      <c r="X406" s="1239"/>
      <c r="Y406" s="1240"/>
      <c r="Z406" s="1239"/>
      <c r="AA406" s="1239"/>
      <c r="AB406" s="1239"/>
      <c r="AG406" s="48"/>
    </row>
    <row r="407" spans="9:33">
      <c r="I407" s="48"/>
      <c r="Q407" s="48"/>
      <c r="V407" s="1239"/>
      <c r="W407" s="1239"/>
      <c r="X407" s="1239"/>
      <c r="Y407" s="1240"/>
      <c r="Z407" s="1239"/>
      <c r="AA407" s="1239"/>
      <c r="AB407" s="1239"/>
      <c r="AG407" s="48"/>
    </row>
    <row r="408" spans="9:33">
      <c r="I408" s="48"/>
      <c r="Q408" s="48"/>
      <c r="V408" s="1239"/>
      <c r="W408" s="1239"/>
      <c r="X408" s="1239"/>
      <c r="Y408" s="1240"/>
      <c r="Z408" s="1239"/>
      <c r="AA408" s="1239"/>
      <c r="AB408" s="1239"/>
      <c r="AG408" s="48"/>
    </row>
    <row r="409" spans="9:33">
      <c r="I409" s="48"/>
      <c r="Q409" s="48"/>
      <c r="V409" s="1239"/>
      <c r="W409" s="1239"/>
      <c r="X409" s="1239"/>
      <c r="Y409" s="1240"/>
      <c r="Z409" s="1239"/>
      <c r="AA409" s="1239"/>
      <c r="AB409" s="1239"/>
      <c r="AG409" s="48"/>
    </row>
    <row r="410" spans="9:33">
      <c r="I410" s="48"/>
      <c r="Q410" s="48"/>
      <c r="V410" s="1239"/>
      <c r="W410" s="1239"/>
      <c r="X410" s="1239"/>
      <c r="Y410" s="1240"/>
      <c r="Z410" s="1239"/>
      <c r="AA410" s="1239"/>
      <c r="AB410" s="1239"/>
      <c r="AG410" s="48"/>
    </row>
    <row r="411" spans="9:33">
      <c r="I411" s="48"/>
      <c r="Q411" s="48"/>
      <c r="V411" s="1239"/>
      <c r="W411" s="1239"/>
      <c r="X411" s="1239"/>
      <c r="Y411" s="1240"/>
      <c r="Z411" s="1239"/>
      <c r="AA411" s="1239"/>
      <c r="AB411" s="1239"/>
      <c r="AG411" s="48"/>
    </row>
    <row r="412" spans="9:33">
      <c r="I412" s="48"/>
      <c r="Q412" s="48"/>
      <c r="V412" s="1239"/>
      <c r="W412" s="1239"/>
      <c r="X412" s="1239"/>
      <c r="Y412" s="1240"/>
      <c r="Z412" s="1239"/>
      <c r="AA412" s="1239"/>
      <c r="AB412" s="1239"/>
      <c r="AG412" s="48"/>
    </row>
    <row r="413" spans="9:33">
      <c r="I413" s="48"/>
      <c r="Q413" s="48"/>
      <c r="V413" s="1239"/>
      <c r="W413" s="1239"/>
      <c r="X413" s="1239"/>
      <c r="Y413" s="1240"/>
      <c r="Z413" s="1239"/>
      <c r="AA413" s="1239"/>
      <c r="AB413" s="1239"/>
      <c r="AG413" s="48"/>
    </row>
    <row r="414" spans="9:33">
      <c r="I414" s="48"/>
      <c r="Q414" s="48"/>
      <c r="V414" s="1239"/>
      <c r="W414" s="1239"/>
      <c r="X414" s="1239"/>
      <c r="Y414" s="1240"/>
      <c r="Z414" s="1239"/>
      <c r="AA414" s="1239"/>
      <c r="AB414" s="1239"/>
      <c r="AG414" s="48"/>
    </row>
    <row r="415" spans="9:33">
      <c r="I415" s="48"/>
      <c r="Q415" s="48"/>
      <c r="V415" s="1239"/>
      <c r="W415" s="1239"/>
      <c r="X415" s="1239"/>
      <c r="Y415" s="1240"/>
      <c r="Z415" s="1239"/>
      <c r="AA415" s="1239"/>
      <c r="AB415" s="1239"/>
      <c r="AG415" s="48"/>
    </row>
    <row r="416" spans="9:33">
      <c r="I416" s="48"/>
      <c r="Q416" s="48"/>
      <c r="V416" s="1239"/>
      <c r="W416" s="1239"/>
      <c r="X416" s="1239"/>
      <c r="Y416" s="1240"/>
      <c r="Z416" s="1239"/>
      <c r="AA416" s="1239"/>
      <c r="AB416" s="1239"/>
      <c r="AG416" s="48"/>
    </row>
    <row r="417" spans="9:33">
      <c r="I417" s="48"/>
      <c r="Q417" s="48"/>
      <c r="V417" s="1239"/>
      <c r="W417" s="1239"/>
      <c r="X417" s="1239"/>
      <c r="Y417" s="1240"/>
      <c r="Z417" s="1239"/>
      <c r="AA417" s="1239"/>
      <c r="AB417" s="1239"/>
      <c r="AG417" s="48"/>
    </row>
    <row r="418" spans="9:33">
      <c r="I418" s="48"/>
      <c r="Q418" s="48"/>
      <c r="V418" s="1239"/>
      <c r="W418" s="1239"/>
      <c r="X418" s="1239"/>
      <c r="Y418" s="1240"/>
      <c r="Z418" s="1239"/>
      <c r="AA418" s="1239"/>
      <c r="AB418" s="1239"/>
      <c r="AG418" s="48"/>
    </row>
    <row r="419" spans="9:33">
      <c r="I419" s="48"/>
      <c r="Q419" s="48"/>
      <c r="V419" s="1239"/>
      <c r="W419" s="1239"/>
      <c r="X419" s="1239"/>
      <c r="Y419" s="1240"/>
      <c r="Z419" s="1239"/>
      <c r="AA419" s="1239"/>
      <c r="AB419" s="1239"/>
      <c r="AG419" s="48"/>
    </row>
    <row r="420" spans="9:33">
      <c r="I420" s="48"/>
      <c r="Q420" s="48"/>
      <c r="V420" s="1239"/>
      <c r="W420" s="1239"/>
      <c r="X420" s="1239"/>
      <c r="Y420" s="1240"/>
      <c r="Z420" s="1239"/>
      <c r="AA420" s="1239"/>
      <c r="AB420" s="1239"/>
      <c r="AG420" s="48"/>
    </row>
    <row r="421" spans="9:33">
      <c r="I421" s="48"/>
      <c r="Q421" s="48"/>
      <c r="V421" s="1239"/>
      <c r="W421" s="1239"/>
      <c r="X421" s="1239"/>
      <c r="Y421" s="1240"/>
      <c r="Z421" s="1239"/>
      <c r="AA421" s="1239"/>
      <c r="AB421" s="1239"/>
      <c r="AG421" s="48"/>
    </row>
    <row r="422" spans="9:33">
      <c r="I422" s="48"/>
      <c r="Q422" s="48"/>
      <c r="V422" s="1239"/>
      <c r="W422" s="1239"/>
      <c r="X422" s="1239"/>
      <c r="Y422" s="1240"/>
      <c r="Z422" s="1239"/>
      <c r="AA422" s="1239"/>
      <c r="AB422" s="1239"/>
      <c r="AG422" s="48"/>
    </row>
    <row r="423" spans="9:33">
      <c r="I423" s="48"/>
      <c r="Q423" s="48"/>
      <c r="V423" s="1239"/>
      <c r="W423" s="1239"/>
      <c r="X423" s="1239"/>
      <c r="Y423" s="1240"/>
      <c r="Z423" s="1239"/>
      <c r="AA423" s="1239"/>
      <c r="AB423" s="1239"/>
      <c r="AG423" s="48"/>
    </row>
    <row r="424" spans="9:33">
      <c r="I424" s="48"/>
      <c r="Q424" s="48"/>
      <c r="V424" s="1239"/>
      <c r="W424" s="1239"/>
      <c r="X424" s="1239"/>
      <c r="Y424" s="1240"/>
      <c r="Z424" s="1239"/>
      <c r="AA424" s="1239"/>
      <c r="AB424" s="1239"/>
      <c r="AG424" s="48"/>
    </row>
    <row r="425" spans="9:33">
      <c r="I425" s="48"/>
      <c r="Q425" s="48"/>
      <c r="V425" s="1239"/>
      <c r="W425" s="1239"/>
      <c r="X425" s="1239"/>
      <c r="Y425" s="1240"/>
      <c r="Z425" s="1239"/>
      <c r="AA425" s="1239"/>
      <c r="AB425" s="1239"/>
      <c r="AG425" s="48"/>
    </row>
    <row r="426" spans="9:33">
      <c r="I426" s="48"/>
      <c r="Q426" s="48"/>
      <c r="V426" s="1239"/>
      <c r="W426" s="1239"/>
      <c r="X426" s="1239"/>
      <c r="Y426" s="1240"/>
      <c r="Z426" s="1239"/>
      <c r="AA426" s="1239"/>
      <c r="AB426" s="1239"/>
      <c r="AG426" s="48"/>
    </row>
    <row r="427" spans="9:33">
      <c r="I427" s="48"/>
      <c r="Q427" s="48"/>
      <c r="V427" s="1239"/>
      <c r="W427" s="1239"/>
      <c r="X427" s="1239"/>
      <c r="Y427" s="1240"/>
      <c r="Z427" s="1239"/>
      <c r="AA427" s="1239"/>
      <c r="AB427" s="1239"/>
      <c r="AG427" s="48"/>
    </row>
    <row r="428" spans="9:33">
      <c r="I428" s="48"/>
      <c r="Q428" s="48"/>
      <c r="V428" s="1239"/>
      <c r="W428" s="1239"/>
      <c r="X428" s="1239"/>
      <c r="Y428" s="1240"/>
      <c r="Z428" s="1239"/>
      <c r="AA428" s="1239"/>
      <c r="AB428" s="1239"/>
      <c r="AG428" s="48"/>
    </row>
    <row r="429" spans="9:33">
      <c r="I429" s="48"/>
      <c r="Q429" s="48"/>
      <c r="V429" s="1239"/>
      <c r="W429" s="1239"/>
      <c r="X429" s="1239"/>
      <c r="Y429" s="1240"/>
      <c r="Z429" s="1239"/>
      <c r="AA429" s="1239"/>
      <c r="AB429" s="1239"/>
      <c r="AG429" s="48"/>
    </row>
    <row r="430" spans="9:33">
      <c r="I430" s="48"/>
      <c r="Q430" s="48"/>
      <c r="V430" s="1239"/>
      <c r="W430" s="1239"/>
      <c r="X430" s="1239"/>
      <c r="Y430" s="1240"/>
      <c r="Z430" s="1239"/>
      <c r="AA430" s="1239"/>
      <c r="AB430" s="1239"/>
      <c r="AG430" s="48"/>
    </row>
    <row r="431" spans="9:33">
      <c r="I431" s="48"/>
      <c r="Q431" s="48"/>
      <c r="V431" s="1239"/>
      <c r="W431" s="1239"/>
      <c r="X431" s="1239"/>
      <c r="Y431" s="1240"/>
      <c r="Z431" s="1239"/>
      <c r="AA431" s="1239"/>
      <c r="AB431" s="1239"/>
      <c r="AG431" s="48"/>
    </row>
    <row r="432" spans="9:33">
      <c r="I432" s="48"/>
      <c r="Q432" s="48"/>
      <c r="V432" s="1239"/>
      <c r="W432" s="1239"/>
      <c r="X432" s="1239"/>
      <c r="Y432" s="1240"/>
      <c r="Z432" s="1239"/>
      <c r="AA432" s="1239"/>
      <c r="AB432" s="1239"/>
      <c r="AG432" s="48"/>
    </row>
    <row r="433" spans="9:33">
      <c r="I433" s="48"/>
      <c r="Q433" s="48"/>
      <c r="V433" s="1239"/>
      <c r="W433" s="1239"/>
      <c r="X433" s="1239"/>
      <c r="Y433" s="1240"/>
      <c r="Z433" s="1239"/>
      <c r="AA433" s="1239"/>
      <c r="AB433" s="1239"/>
      <c r="AG433" s="48"/>
    </row>
    <row r="434" spans="9:33">
      <c r="I434" s="48"/>
      <c r="Q434" s="48"/>
      <c r="V434" s="1239"/>
      <c r="W434" s="1239"/>
      <c r="X434" s="1239"/>
      <c r="Y434" s="1240"/>
      <c r="Z434" s="1239"/>
      <c r="AA434" s="1239"/>
      <c r="AB434" s="1239"/>
      <c r="AG434" s="48"/>
    </row>
    <row r="435" spans="9:33">
      <c r="I435" s="48"/>
      <c r="Q435" s="48"/>
      <c r="V435" s="1239"/>
      <c r="W435" s="1239"/>
      <c r="X435" s="1239"/>
      <c r="Y435" s="1240"/>
      <c r="Z435" s="1239"/>
      <c r="AA435" s="1239"/>
      <c r="AB435" s="1239"/>
      <c r="AG435" s="48"/>
    </row>
    <row r="436" spans="9:33">
      <c r="I436" s="48"/>
      <c r="Q436" s="48"/>
      <c r="V436" s="1239"/>
      <c r="W436" s="1239"/>
      <c r="X436" s="1239"/>
      <c r="Y436" s="1240"/>
      <c r="Z436" s="1239"/>
      <c r="AA436" s="1239"/>
      <c r="AB436" s="1239"/>
      <c r="AG436" s="48"/>
    </row>
    <row r="437" spans="9:33">
      <c r="I437" s="48"/>
      <c r="Q437" s="48"/>
      <c r="V437" s="1239"/>
      <c r="W437" s="1239"/>
      <c r="X437" s="1239"/>
      <c r="Y437" s="1240"/>
      <c r="Z437" s="1239"/>
      <c r="AA437" s="1239"/>
      <c r="AB437" s="1239"/>
      <c r="AG437" s="48"/>
    </row>
    <row r="438" spans="9:33">
      <c r="I438" s="48"/>
      <c r="Q438" s="48"/>
      <c r="V438" s="1239"/>
      <c r="W438" s="1239"/>
      <c r="X438" s="1239"/>
      <c r="Y438" s="1240"/>
      <c r="Z438" s="1239"/>
      <c r="AA438" s="1239"/>
      <c r="AB438" s="1239"/>
      <c r="AG438" s="48"/>
    </row>
    <row r="439" spans="9:33">
      <c r="I439" s="48"/>
      <c r="Q439" s="48"/>
      <c r="V439" s="1239"/>
      <c r="W439" s="1239"/>
      <c r="X439" s="1239"/>
      <c r="Y439" s="1240"/>
      <c r="Z439" s="1239"/>
      <c r="AA439" s="1239"/>
      <c r="AB439" s="1239"/>
      <c r="AG439" s="48"/>
    </row>
    <row r="440" spans="9:33">
      <c r="I440" s="48"/>
      <c r="Q440" s="48"/>
      <c r="V440" s="1239"/>
      <c r="W440" s="1239"/>
      <c r="X440" s="1239"/>
      <c r="Y440" s="1240"/>
      <c r="Z440" s="1239"/>
      <c r="AA440" s="1239"/>
      <c r="AB440" s="1239"/>
      <c r="AG440" s="48"/>
    </row>
    <row r="441" spans="9:33">
      <c r="I441" s="48"/>
      <c r="Q441" s="48"/>
      <c r="V441" s="1239"/>
      <c r="W441" s="1239"/>
      <c r="X441" s="1239"/>
      <c r="Y441" s="1240"/>
      <c r="Z441" s="1239"/>
      <c r="AA441" s="1239"/>
      <c r="AB441" s="1239"/>
      <c r="AG441" s="48"/>
    </row>
    <row r="442" spans="9:33">
      <c r="I442" s="48"/>
      <c r="Q442" s="48"/>
      <c r="V442" s="1239"/>
      <c r="W442" s="1239"/>
      <c r="X442" s="1239"/>
      <c r="Y442" s="1240"/>
      <c r="Z442" s="1239"/>
      <c r="AA442" s="1239"/>
      <c r="AB442" s="1239"/>
      <c r="AG442" s="48"/>
    </row>
    <row r="443" spans="9:33">
      <c r="I443" s="48"/>
      <c r="Q443" s="48"/>
      <c r="V443" s="1239"/>
      <c r="W443" s="1239"/>
      <c r="X443" s="1239"/>
      <c r="Y443" s="1240"/>
      <c r="Z443" s="1239"/>
      <c r="AA443" s="1239"/>
      <c r="AB443" s="1239"/>
      <c r="AG443" s="48"/>
    </row>
    <row r="444" spans="9:33">
      <c r="I444" s="48"/>
      <c r="Q444" s="48"/>
      <c r="V444" s="1239"/>
      <c r="W444" s="1239"/>
      <c r="X444" s="1239"/>
      <c r="Y444" s="1240"/>
      <c r="Z444" s="1239"/>
      <c r="AA444" s="1239"/>
      <c r="AB444" s="1239"/>
      <c r="AG444" s="48"/>
    </row>
    <row r="445" spans="9:33">
      <c r="I445" s="48"/>
      <c r="Q445" s="48"/>
      <c r="V445" s="1239"/>
      <c r="W445" s="1239"/>
      <c r="X445" s="1239"/>
      <c r="Y445" s="1240"/>
      <c r="Z445" s="1239"/>
      <c r="AA445" s="1239"/>
      <c r="AB445" s="1239"/>
      <c r="AG445" s="48"/>
    </row>
    <row r="446" spans="9:33">
      <c r="I446" s="48"/>
      <c r="Q446" s="48"/>
      <c r="V446" s="1239"/>
      <c r="W446" s="1239"/>
      <c r="X446" s="1239"/>
      <c r="Y446" s="1240"/>
      <c r="Z446" s="1239"/>
      <c r="AA446" s="1239"/>
      <c r="AB446" s="1239"/>
      <c r="AG446" s="48"/>
    </row>
    <row r="447" spans="9:33">
      <c r="I447" s="48"/>
      <c r="Q447" s="48"/>
      <c r="V447" s="1239"/>
      <c r="W447" s="1239"/>
      <c r="X447" s="1239"/>
      <c r="Y447" s="1240"/>
      <c r="Z447" s="1239"/>
      <c r="AA447" s="1239"/>
      <c r="AB447" s="1239"/>
      <c r="AG447" s="48"/>
    </row>
    <row r="448" spans="9:33">
      <c r="I448" s="48"/>
      <c r="Q448" s="48"/>
      <c r="V448" s="1239"/>
      <c r="W448" s="1239"/>
      <c r="X448" s="1239"/>
      <c r="Y448" s="1240"/>
      <c r="Z448" s="1239"/>
      <c r="AA448" s="1239"/>
      <c r="AB448" s="1239"/>
      <c r="AG448" s="48"/>
    </row>
    <row r="449" spans="9:33">
      <c r="I449" s="48"/>
      <c r="Q449" s="48"/>
      <c r="V449" s="1239"/>
      <c r="W449" s="1239"/>
      <c r="X449" s="1239"/>
      <c r="Y449" s="1240"/>
      <c r="Z449" s="1239"/>
      <c r="AA449" s="1239"/>
      <c r="AB449" s="1239"/>
      <c r="AG449" s="48"/>
    </row>
    <row r="450" spans="9:33">
      <c r="I450" s="48"/>
      <c r="Q450" s="48"/>
      <c r="V450" s="1239"/>
      <c r="W450" s="1239"/>
      <c r="X450" s="1239"/>
      <c r="Y450" s="1240"/>
      <c r="Z450" s="1239"/>
      <c r="AA450" s="1239"/>
      <c r="AB450" s="1239"/>
      <c r="AG450" s="48"/>
    </row>
    <row r="451" spans="9:33">
      <c r="I451" s="48"/>
      <c r="Q451" s="48"/>
      <c r="V451" s="1239"/>
      <c r="W451" s="1239"/>
      <c r="X451" s="1239"/>
      <c r="Y451" s="1240"/>
      <c r="Z451" s="1239"/>
      <c r="AA451" s="1239"/>
      <c r="AB451" s="1239"/>
      <c r="AG451" s="48"/>
    </row>
    <row r="452" spans="9:33">
      <c r="I452" s="48"/>
      <c r="Q452" s="48"/>
      <c r="V452" s="1239"/>
      <c r="W452" s="1239"/>
      <c r="X452" s="1239"/>
      <c r="Y452" s="1240"/>
      <c r="Z452" s="1239"/>
      <c r="AA452" s="1239"/>
      <c r="AB452" s="1239"/>
      <c r="AG452" s="48"/>
    </row>
    <row r="453" spans="9:33">
      <c r="I453" s="48"/>
      <c r="Q453" s="48"/>
      <c r="V453" s="1239"/>
      <c r="W453" s="1239"/>
      <c r="X453" s="1239"/>
      <c r="Y453" s="1240"/>
      <c r="Z453" s="1239"/>
      <c r="AA453" s="1239"/>
      <c r="AB453" s="1239"/>
      <c r="AG453" s="48"/>
    </row>
    <row r="454" spans="9:33">
      <c r="I454" s="48"/>
      <c r="Q454" s="48"/>
      <c r="V454" s="1239"/>
      <c r="W454" s="1239"/>
      <c r="X454" s="1239"/>
      <c r="Y454" s="1240"/>
      <c r="Z454" s="1239"/>
      <c r="AA454" s="1239"/>
      <c r="AB454" s="1239"/>
      <c r="AG454" s="48"/>
    </row>
    <row r="455" spans="9:33">
      <c r="I455" s="48"/>
      <c r="Q455" s="48"/>
      <c r="V455" s="1239"/>
      <c r="W455" s="1239"/>
      <c r="X455" s="1239"/>
      <c r="Y455" s="1240"/>
      <c r="Z455" s="1239"/>
      <c r="AA455" s="1239"/>
      <c r="AB455" s="1239"/>
      <c r="AG455" s="48"/>
    </row>
    <row r="456" spans="9:33">
      <c r="I456" s="48"/>
      <c r="Q456" s="48"/>
      <c r="V456" s="1239"/>
      <c r="W456" s="1239"/>
      <c r="X456" s="1239"/>
      <c r="Y456" s="1240"/>
      <c r="Z456" s="1239"/>
      <c r="AA456" s="1239"/>
      <c r="AB456" s="1239"/>
      <c r="AG456" s="48"/>
    </row>
    <row r="457" spans="9:33">
      <c r="I457" s="48"/>
      <c r="Q457" s="48"/>
      <c r="V457" s="1239"/>
      <c r="W457" s="1239"/>
      <c r="X457" s="1239"/>
      <c r="Y457" s="1240"/>
      <c r="Z457" s="1239"/>
      <c r="AA457" s="1239"/>
      <c r="AB457" s="1239"/>
      <c r="AG457" s="48"/>
    </row>
    <row r="458" spans="9:33">
      <c r="I458" s="48"/>
      <c r="Q458" s="48"/>
      <c r="V458" s="1239"/>
      <c r="W458" s="1239"/>
      <c r="X458" s="1239"/>
      <c r="Y458" s="1240"/>
      <c r="Z458" s="1239"/>
      <c r="AA458" s="1239"/>
      <c r="AB458" s="1239"/>
      <c r="AG458" s="48"/>
    </row>
    <row r="459" spans="9:33">
      <c r="I459" s="48"/>
      <c r="Q459" s="48"/>
      <c r="V459" s="1239"/>
      <c r="W459" s="1239"/>
      <c r="X459" s="1239"/>
      <c r="Y459" s="1240"/>
      <c r="Z459" s="1239"/>
      <c r="AA459" s="1239"/>
      <c r="AB459" s="1239"/>
      <c r="AG459" s="48"/>
    </row>
    <row r="460" spans="9:33">
      <c r="I460" s="48"/>
      <c r="Q460" s="48"/>
      <c r="V460" s="1239"/>
      <c r="W460" s="1239"/>
      <c r="X460" s="1239"/>
      <c r="Y460" s="1240"/>
      <c r="Z460" s="1239"/>
      <c r="AA460" s="1239"/>
      <c r="AB460" s="1239"/>
      <c r="AG460" s="48"/>
    </row>
    <row r="461" spans="9:33">
      <c r="I461" s="48"/>
      <c r="Q461" s="48"/>
      <c r="V461" s="1239"/>
      <c r="W461" s="1239"/>
      <c r="X461" s="1239"/>
      <c r="Y461" s="1240"/>
      <c r="Z461" s="1239"/>
      <c r="AA461" s="1239"/>
      <c r="AB461" s="1239"/>
      <c r="AG461" s="48"/>
    </row>
    <row r="462" spans="9:33">
      <c r="I462" s="48"/>
      <c r="Q462" s="48"/>
      <c r="V462" s="1239"/>
      <c r="W462" s="1239"/>
      <c r="X462" s="1239"/>
      <c r="Y462" s="1240"/>
      <c r="Z462" s="1239"/>
      <c r="AA462" s="1239"/>
      <c r="AB462" s="1239"/>
      <c r="AG462" s="48"/>
    </row>
    <row r="463" spans="9:33">
      <c r="I463" s="48"/>
      <c r="Q463" s="48"/>
      <c r="V463" s="1239"/>
      <c r="W463" s="1239"/>
      <c r="X463" s="1239"/>
      <c r="Y463" s="1240"/>
      <c r="Z463" s="1239"/>
      <c r="AA463" s="1239"/>
      <c r="AB463" s="1239"/>
      <c r="AG463" s="48"/>
    </row>
    <row r="464" spans="9:33">
      <c r="I464" s="48"/>
      <c r="Q464" s="48"/>
      <c r="V464" s="1239"/>
      <c r="W464" s="1239"/>
      <c r="X464" s="1239"/>
      <c r="Y464" s="1240"/>
      <c r="Z464" s="1239"/>
      <c r="AA464" s="1239"/>
      <c r="AB464" s="1239"/>
      <c r="AG464" s="48"/>
    </row>
    <row r="465" spans="9:33">
      <c r="I465" s="48"/>
      <c r="Q465" s="48"/>
      <c r="V465" s="1239"/>
      <c r="W465" s="1239"/>
      <c r="X465" s="1239"/>
      <c r="Y465" s="1240"/>
      <c r="Z465" s="1239"/>
      <c r="AA465" s="1239"/>
      <c r="AB465" s="1239"/>
      <c r="AG465" s="48"/>
    </row>
    <row r="466" spans="9:33">
      <c r="I466" s="48"/>
      <c r="Q466" s="48"/>
      <c r="V466" s="1239"/>
      <c r="W466" s="1239"/>
      <c r="X466" s="1239"/>
      <c r="Y466" s="1240"/>
      <c r="Z466" s="1239"/>
      <c r="AA466" s="1239"/>
      <c r="AB466" s="1239"/>
      <c r="AG466" s="48"/>
    </row>
    <row r="467" spans="9:33">
      <c r="I467" s="48"/>
      <c r="Q467" s="48"/>
      <c r="V467" s="1239"/>
      <c r="W467" s="1239"/>
      <c r="X467" s="1239"/>
      <c r="Y467" s="1240"/>
      <c r="Z467" s="1239"/>
      <c r="AA467" s="1239"/>
      <c r="AB467" s="1239"/>
      <c r="AG467" s="48"/>
    </row>
    <row r="468" spans="9:33">
      <c r="I468" s="48"/>
      <c r="Q468" s="48"/>
      <c r="V468" s="1239"/>
      <c r="W468" s="1239"/>
      <c r="X468" s="1239"/>
      <c r="Y468" s="1240"/>
      <c r="Z468" s="1239"/>
      <c r="AA468" s="1239"/>
      <c r="AB468" s="1239"/>
      <c r="AG468" s="48"/>
    </row>
    <row r="469" spans="9:33">
      <c r="I469" s="48"/>
      <c r="Q469" s="48"/>
      <c r="V469" s="1239"/>
      <c r="W469" s="1239"/>
      <c r="X469" s="1239"/>
      <c r="Y469" s="1240"/>
      <c r="Z469" s="1239"/>
      <c r="AA469" s="1239"/>
      <c r="AB469" s="1239"/>
      <c r="AG469" s="48"/>
    </row>
    <row r="470" spans="9:33">
      <c r="I470" s="48"/>
      <c r="Q470" s="48"/>
      <c r="V470" s="1239"/>
      <c r="W470" s="1239"/>
      <c r="X470" s="1239"/>
      <c r="Y470" s="1240"/>
      <c r="Z470" s="1239"/>
      <c r="AA470" s="1239"/>
      <c r="AB470" s="1239"/>
      <c r="AG470" s="48"/>
    </row>
    <row r="471" spans="9:33">
      <c r="I471" s="48"/>
      <c r="Q471" s="48"/>
      <c r="V471" s="1239"/>
      <c r="W471" s="1239"/>
      <c r="X471" s="1239"/>
      <c r="Y471" s="1240"/>
      <c r="Z471" s="1239"/>
      <c r="AA471" s="1239"/>
      <c r="AB471" s="1239"/>
      <c r="AG471" s="48"/>
    </row>
    <row r="472" spans="9:33">
      <c r="I472" s="48"/>
      <c r="Q472" s="48"/>
      <c r="V472" s="1239"/>
      <c r="W472" s="1239"/>
      <c r="X472" s="1239"/>
      <c r="Y472" s="1240"/>
      <c r="Z472" s="1239"/>
      <c r="AA472" s="1239"/>
      <c r="AB472" s="1239"/>
      <c r="AG472" s="48"/>
    </row>
    <row r="473" spans="9:33">
      <c r="I473" s="48"/>
      <c r="Q473" s="48"/>
      <c r="V473" s="1239"/>
      <c r="W473" s="1239"/>
      <c r="X473" s="1239"/>
      <c r="Y473" s="1240"/>
      <c r="Z473" s="1239"/>
      <c r="AA473" s="1239"/>
      <c r="AB473" s="1239"/>
      <c r="AG473" s="48"/>
    </row>
    <row r="474" spans="9:33">
      <c r="I474" s="48"/>
      <c r="Q474" s="48"/>
      <c r="V474" s="1239"/>
      <c r="W474" s="1239"/>
      <c r="X474" s="1239"/>
      <c r="Y474" s="1240"/>
      <c r="Z474" s="1239"/>
      <c r="AA474" s="1239"/>
      <c r="AB474" s="1239"/>
      <c r="AG474" s="48"/>
    </row>
    <row r="475" spans="9:33">
      <c r="I475" s="48"/>
      <c r="Q475" s="48"/>
      <c r="V475" s="1239"/>
      <c r="W475" s="1239"/>
      <c r="X475" s="1239"/>
      <c r="Y475" s="1240"/>
      <c r="Z475" s="1239"/>
      <c r="AA475" s="1239"/>
      <c r="AB475" s="1239"/>
      <c r="AG475" s="48"/>
    </row>
    <row r="476" spans="9:33">
      <c r="I476" s="48"/>
      <c r="Q476" s="48"/>
      <c r="V476" s="1239"/>
      <c r="W476" s="1239"/>
      <c r="X476" s="1239"/>
      <c r="Y476" s="1240"/>
      <c r="Z476" s="1239"/>
      <c r="AA476" s="1239"/>
      <c r="AB476" s="1239"/>
      <c r="AG476" s="48"/>
    </row>
    <row r="477" spans="9:33">
      <c r="I477" s="48"/>
      <c r="Q477" s="48"/>
      <c r="V477" s="1239"/>
      <c r="W477" s="1239"/>
      <c r="X477" s="1239"/>
      <c r="Y477" s="1240"/>
      <c r="Z477" s="1239"/>
      <c r="AA477" s="1239"/>
      <c r="AB477" s="1239"/>
      <c r="AG477" s="48"/>
    </row>
    <row r="478" spans="9:33">
      <c r="I478" s="48"/>
      <c r="Q478" s="48"/>
      <c r="V478" s="1239"/>
      <c r="W478" s="1239"/>
      <c r="X478" s="1239"/>
      <c r="Y478" s="1240"/>
      <c r="Z478" s="1239"/>
      <c r="AA478" s="1239"/>
      <c r="AB478" s="1239"/>
      <c r="AG478" s="48"/>
    </row>
    <row r="479" spans="9:33">
      <c r="I479" s="48"/>
      <c r="Q479" s="48"/>
      <c r="V479" s="1239"/>
      <c r="W479" s="1239"/>
      <c r="X479" s="1239"/>
      <c r="Y479" s="1240"/>
      <c r="Z479" s="1239"/>
      <c r="AA479" s="1239"/>
      <c r="AB479" s="1239"/>
      <c r="AG479" s="48"/>
    </row>
    <row r="480" spans="9:33">
      <c r="I480" s="48"/>
      <c r="Q480" s="48"/>
      <c r="V480" s="1239"/>
      <c r="W480" s="1239"/>
      <c r="X480" s="1239"/>
      <c r="Y480" s="1240"/>
      <c r="Z480" s="1239"/>
      <c r="AA480" s="1239"/>
      <c r="AB480" s="1239"/>
      <c r="AG480" s="48"/>
    </row>
    <row r="481" spans="9:33">
      <c r="I481" s="48"/>
      <c r="Q481" s="48"/>
      <c r="V481" s="1239"/>
      <c r="W481" s="1239"/>
      <c r="X481" s="1239"/>
      <c r="Y481" s="1240"/>
      <c r="Z481" s="1239"/>
      <c r="AA481" s="1239"/>
      <c r="AB481" s="1239"/>
      <c r="AG481" s="48"/>
    </row>
    <row r="482" spans="9:33">
      <c r="I482" s="48"/>
      <c r="Q482" s="48"/>
      <c r="V482" s="1239"/>
      <c r="W482" s="1239"/>
      <c r="X482" s="1239"/>
      <c r="Y482" s="1240"/>
      <c r="Z482" s="1239"/>
      <c r="AA482" s="1239"/>
      <c r="AB482" s="1239"/>
      <c r="AG482" s="48"/>
    </row>
    <row r="483" spans="9:33">
      <c r="I483" s="48"/>
      <c r="Q483" s="48"/>
      <c r="V483" s="1239"/>
      <c r="W483" s="1239"/>
      <c r="X483" s="1239"/>
      <c r="Y483" s="1240"/>
      <c r="Z483" s="1239"/>
      <c r="AA483" s="1239"/>
      <c r="AB483" s="1239"/>
      <c r="AG483" s="48"/>
    </row>
    <row r="484" spans="9:33">
      <c r="I484" s="48"/>
      <c r="Q484" s="48"/>
      <c r="V484" s="1239"/>
      <c r="W484" s="1239"/>
      <c r="X484" s="1239"/>
      <c r="Y484" s="1240"/>
      <c r="Z484" s="1239"/>
      <c r="AA484" s="1239"/>
      <c r="AB484" s="1239"/>
      <c r="AG484" s="48"/>
    </row>
    <row r="485" spans="9:33">
      <c r="I485" s="48"/>
      <c r="Q485" s="48"/>
      <c r="V485" s="1239"/>
      <c r="W485" s="1239"/>
      <c r="X485" s="1239"/>
      <c r="Y485" s="1240"/>
      <c r="Z485" s="1239"/>
      <c r="AA485" s="1239"/>
      <c r="AB485" s="1239"/>
      <c r="AG485" s="48"/>
    </row>
    <row r="486" spans="9:33">
      <c r="I486" s="48"/>
      <c r="Q486" s="48"/>
      <c r="V486" s="1239"/>
      <c r="W486" s="1239"/>
      <c r="X486" s="1239"/>
      <c r="Y486" s="1240"/>
      <c r="Z486" s="1239"/>
      <c r="AA486" s="1239"/>
      <c r="AB486" s="1239"/>
      <c r="AG486" s="48"/>
    </row>
    <row r="487" spans="9:33">
      <c r="I487" s="48"/>
      <c r="Q487" s="48"/>
      <c r="V487" s="1239"/>
      <c r="W487" s="1239"/>
      <c r="X487" s="1239"/>
      <c r="Y487" s="1240"/>
      <c r="Z487" s="1239"/>
      <c r="AA487" s="1239"/>
      <c r="AB487" s="1239"/>
      <c r="AG487" s="48"/>
    </row>
    <row r="488" spans="9:33">
      <c r="I488" s="48"/>
      <c r="Q488" s="48"/>
      <c r="V488" s="1239"/>
      <c r="W488" s="1239"/>
      <c r="X488" s="1239"/>
      <c r="Y488" s="1240"/>
      <c r="Z488" s="1239"/>
      <c r="AA488" s="1239"/>
      <c r="AB488" s="1239"/>
      <c r="AG488" s="48"/>
    </row>
    <row r="489" spans="9:33">
      <c r="I489" s="48"/>
      <c r="Q489" s="48"/>
      <c r="V489" s="1239"/>
      <c r="W489" s="1239"/>
      <c r="X489" s="1239"/>
      <c r="Y489" s="1240"/>
      <c r="Z489" s="1239"/>
      <c r="AA489" s="1239"/>
      <c r="AB489" s="1239"/>
      <c r="AG489" s="48"/>
    </row>
    <row r="490" spans="9:33">
      <c r="I490" s="48"/>
      <c r="Q490" s="48"/>
      <c r="V490" s="1239"/>
      <c r="W490" s="1239"/>
      <c r="X490" s="1239"/>
      <c r="Y490" s="1240"/>
      <c r="Z490" s="1239"/>
      <c r="AA490" s="1239"/>
      <c r="AB490" s="1239"/>
      <c r="AG490" s="48"/>
    </row>
    <row r="491" spans="9:33">
      <c r="I491" s="48"/>
      <c r="Q491" s="48"/>
      <c r="V491" s="1239"/>
      <c r="W491" s="1239"/>
      <c r="X491" s="1239"/>
      <c r="Y491" s="1240"/>
      <c r="Z491" s="1239"/>
      <c r="AA491" s="1239"/>
      <c r="AB491" s="1239"/>
      <c r="AG491" s="48"/>
    </row>
    <row r="492" spans="9:33">
      <c r="I492" s="48"/>
      <c r="Q492" s="48"/>
      <c r="V492" s="1239"/>
      <c r="W492" s="1239"/>
      <c r="X492" s="1239"/>
      <c r="Y492" s="1240"/>
      <c r="Z492" s="1239"/>
      <c r="AA492" s="1239"/>
      <c r="AB492" s="1239"/>
      <c r="AG492" s="48"/>
    </row>
    <row r="493" spans="9:33">
      <c r="I493" s="48"/>
      <c r="Q493" s="48"/>
      <c r="V493" s="1239"/>
      <c r="W493" s="1239"/>
      <c r="X493" s="1239"/>
      <c r="Y493" s="1240"/>
      <c r="Z493" s="1239"/>
      <c r="AA493" s="1239"/>
      <c r="AB493" s="1239"/>
      <c r="AG493" s="48"/>
    </row>
    <row r="494" spans="9:33">
      <c r="I494" s="48"/>
      <c r="Q494" s="48"/>
      <c r="V494" s="1239"/>
      <c r="W494" s="1239"/>
      <c r="X494" s="1239"/>
      <c r="Y494" s="1240"/>
      <c r="Z494" s="1239"/>
      <c r="AA494" s="1239"/>
      <c r="AB494" s="1239"/>
      <c r="AG494" s="48"/>
    </row>
    <row r="495" spans="9:33">
      <c r="I495" s="48"/>
      <c r="Q495" s="48"/>
      <c r="V495" s="1239"/>
      <c r="W495" s="1239"/>
      <c r="X495" s="1239"/>
      <c r="Y495" s="1240"/>
      <c r="Z495" s="1239"/>
      <c r="AA495" s="1239"/>
      <c r="AB495" s="1239"/>
      <c r="AG495" s="48"/>
    </row>
    <row r="496" spans="9:33">
      <c r="I496" s="48"/>
      <c r="Q496" s="48"/>
      <c r="V496" s="1239"/>
      <c r="W496" s="1239"/>
      <c r="X496" s="1239"/>
      <c r="Y496" s="1240"/>
      <c r="Z496" s="1239"/>
      <c r="AA496" s="1239"/>
      <c r="AB496" s="1239"/>
      <c r="AG496" s="48"/>
    </row>
    <row r="497" spans="9:33">
      <c r="I497" s="48"/>
      <c r="Q497" s="48"/>
      <c r="V497" s="1239"/>
      <c r="W497" s="1239"/>
      <c r="X497" s="1239"/>
      <c r="Y497" s="1240"/>
      <c r="Z497" s="1239"/>
      <c r="AA497" s="1239"/>
      <c r="AB497" s="1239"/>
      <c r="AG497" s="48"/>
    </row>
    <row r="498" spans="9:33">
      <c r="I498" s="48"/>
      <c r="Q498" s="48"/>
      <c r="V498" s="1239"/>
      <c r="W498" s="1239"/>
      <c r="X498" s="1239"/>
      <c r="Y498" s="1240"/>
      <c r="Z498" s="1239"/>
      <c r="AA498" s="1239"/>
      <c r="AB498" s="1239"/>
      <c r="AG498" s="48"/>
    </row>
    <row r="499" spans="9:33">
      <c r="I499" s="48"/>
      <c r="Q499" s="48"/>
      <c r="V499" s="1239"/>
      <c r="W499" s="1239"/>
      <c r="X499" s="1239"/>
      <c r="Y499" s="1240"/>
      <c r="Z499" s="1239"/>
      <c r="AA499" s="1239"/>
      <c r="AB499" s="1239"/>
      <c r="AG499" s="48"/>
    </row>
    <row r="500" spans="9:33">
      <c r="I500" s="48"/>
      <c r="Q500" s="48"/>
      <c r="V500" s="1239"/>
      <c r="W500" s="1239"/>
      <c r="X500" s="1239"/>
      <c r="Y500" s="1240"/>
      <c r="Z500" s="1239"/>
      <c r="AA500" s="1239"/>
      <c r="AB500" s="1239"/>
      <c r="AG500" s="48"/>
    </row>
    <row r="501" spans="9:33">
      <c r="I501" s="48"/>
      <c r="Q501" s="48"/>
      <c r="V501" s="1239"/>
      <c r="W501" s="1239"/>
      <c r="X501" s="1239"/>
      <c r="Y501" s="1240"/>
      <c r="Z501" s="1239"/>
      <c r="AA501" s="1239"/>
      <c r="AB501" s="1239"/>
      <c r="AG501" s="48"/>
    </row>
    <row r="502" spans="9:33">
      <c r="I502" s="48"/>
      <c r="Q502" s="48"/>
      <c r="V502" s="1239"/>
      <c r="W502" s="1239"/>
      <c r="X502" s="1239"/>
      <c r="Y502" s="1240"/>
      <c r="Z502" s="1239"/>
      <c r="AA502" s="1239"/>
      <c r="AB502" s="1239"/>
      <c r="AG502" s="48"/>
    </row>
    <row r="503" spans="9:33">
      <c r="I503" s="48"/>
      <c r="Q503" s="48"/>
      <c r="V503" s="1239"/>
      <c r="W503" s="1239"/>
      <c r="X503" s="1239"/>
      <c r="Y503" s="1240"/>
      <c r="Z503" s="1239"/>
      <c r="AA503" s="1239"/>
      <c r="AB503" s="1239"/>
      <c r="AG503" s="48"/>
    </row>
    <row r="504" spans="9:33">
      <c r="I504" s="48"/>
      <c r="Q504" s="48"/>
      <c r="V504" s="1239"/>
      <c r="W504" s="1239"/>
      <c r="X504" s="1239"/>
      <c r="Y504" s="1240"/>
      <c r="Z504" s="1239"/>
      <c r="AA504" s="1239"/>
      <c r="AB504" s="1239"/>
      <c r="AG504" s="48"/>
    </row>
    <row r="505" spans="9:33">
      <c r="I505" s="48"/>
      <c r="Q505" s="48"/>
      <c r="V505" s="1239"/>
      <c r="W505" s="1239"/>
      <c r="X505" s="1239"/>
      <c r="Y505" s="1240"/>
      <c r="Z505" s="1239"/>
      <c r="AA505" s="1239"/>
      <c r="AB505" s="1239"/>
      <c r="AG505" s="48"/>
    </row>
    <row r="506" spans="9:33">
      <c r="I506" s="48"/>
      <c r="Q506" s="48"/>
      <c r="V506" s="1239"/>
      <c r="W506" s="1239"/>
      <c r="X506" s="1239"/>
      <c r="Y506" s="1240"/>
      <c r="Z506" s="1239"/>
      <c r="AA506" s="1239"/>
      <c r="AB506" s="1239"/>
      <c r="AG506" s="48"/>
    </row>
    <row r="507" spans="9:33">
      <c r="I507" s="48"/>
      <c r="Q507" s="48"/>
      <c r="V507" s="1239"/>
      <c r="W507" s="1239"/>
      <c r="X507" s="1239"/>
      <c r="Y507" s="1240"/>
      <c r="Z507" s="1239"/>
      <c r="AA507" s="1239"/>
      <c r="AB507" s="1239"/>
      <c r="AG507" s="48"/>
    </row>
    <row r="508" spans="9:33">
      <c r="I508" s="48"/>
      <c r="Q508" s="48"/>
      <c r="V508" s="1239"/>
      <c r="W508" s="1239"/>
      <c r="X508" s="1239"/>
      <c r="Y508" s="1240"/>
      <c r="Z508" s="1239"/>
      <c r="AA508" s="1239"/>
      <c r="AB508" s="1239"/>
      <c r="AG508" s="48"/>
    </row>
    <row r="509" spans="9:33">
      <c r="I509" s="48"/>
      <c r="Q509" s="48"/>
      <c r="V509" s="1239"/>
      <c r="W509" s="1239"/>
      <c r="X509" s="1239"/>
      <c r="Y509" s="1240"/>
      <c r="Z509" s="1239"/>
      <c r="AA509" s="1239"/>
      <c r="AB509" s="1239"/>
      <c r="AG509" s="48"/>
    </row>
    <row r="510" spans="9:33">
      <c r="I510" s="48"/>
      <c r="Q510" s="48"/>
      <c r="V510" s="1239"/>
      <c r="W510" s="1239"/>
      <c r="X510" s="1239"/>
      <c r="Y510" s="1240"/>
      <c r="Z510" s="1239"/>
      <c r="AA510" s="1239"/>
      <c r="AB510" s="1239"/>
      <c r="AG510" s="48"/>
    </row>
    <row r="511" spans="9:33">
      <c r="I511" s="48"/>
      <c r="Q511" s="48"/>
      <c r="V511" s="1239"/>
      <c r="W511" s="1239"/>
      <c r="X511" s="1239"/>
      <c r="Y511" s="1240"/>
      <c r="Z511" s="1239"/>
      <c r="AA511" s="1239"/>
      <c r="AB511" s="1239"/>
      <c r="AG511" s="48"/>
    </row>
    <row r="512" spans="9:33">
      <c r="I512" s="48"/>
      <c r="Q512" s="48"/>
      <c r="V512" s="1239"/>
      <c r="W512" s="1239"/>
      <c r="X512" s="1239"/>
      <c r="Y512" s="1240"/>
      <c r="Z512" s="1239"/>
      <c r="AA512" s="1239"/>
      <c r="AB512" s="1239"/>
      <c r="AG512" s="48"/>
    </row>
    <row r="513" spans="9:33">
      <c r="I513" s="48"/>
      <c r="Q513" s="48"/>
      <c r="V513" s="1239"/>
      <c r="W513" s="1239"/>
      <c r="X513" s="1239"/>
      <c r="Y513" s="1240"/>
      <c r="Z513" s="1239"/>
      <c r="AA513" s="1239"/>
      <c r="AB513" s="1239"/>
      <c r="AG513" s="48"/>
    </row>
    <row r="514" spans="9:33">
      <c r="I514" s="48"/>
      <c r="Q514" s="48"/>
      <c r="V514" s="1239"/>
      <c r="W514" s="1239"/>
      <c r="X514" s="1239"/>
      <c r="Y514" s="1240"/>
      <c r="Z514" s="1239"/>
      <c r="AA514" s="1239"/>
      <c r="AB514" s="1239"/>
      <c r="AG514" s="48"/>
    </row>
    <row r="515" spans="9:33">
      <c r="I515" s="48"/>
      <c r="Q515" s="48"/>
      <c r="V515" s="1239"/>
      <c r="W515" s="1239"/>
      <c r="X515" s="1239"/>
      <c r="Y515" s="1240"/>
      <c r="Z515" s="1239"/>
      <c r="AA515" s="1239"/>
      <c r="AB515" s="1239"/>
      <c r="AG515" s="48"/>
    </row>
    <row r="516" spans="9:33">
      <c r="I516" s="48"/>
      <c r="Q516" s="48"/>
      <c r="V516" s="1239"/>
      <c r="W516" s="1239"/>
      <c r="X516" s="1239"/>
      <c r="Y516" s="1240"/>
      <c r="Z516" s="1239"/>
      <c r="AA516" s="1239"/>
      <c r="AB516" s="1239"/>
      <c r="AG516" s="48"/>
    </row>
    <row r="517" spans="9:33">
      <c r="I517" s="48"/>
      <c r="Q517" s="48"/>
      <c r="V517" s="1239"/>
      <c r="W517" s="1239"/>
      <c r="X517" s="1239"/>
      <c r="Y517" s="1240"/>
      <c r="Z517" s="1239"/>
      <c r="AA517" s="1239"/>
      <c r="AB517" s="1239"/>
      <c r="AG517" s="48"/>
    </row>
    <row r="518" spans="9:33">
      <c r="I518" s="48"/>
      <c r="Q518" s="48"/>
      <c r="V518" s="1239"/>
      <c r="W518" s="1239"/>
      <c r="X518" s="1239"/>
      <c r="Y518" s="1240"/>
      <c r="Z518" s="1239"/>
      <c r="AA518" s="1239"/>
      <c r="AB518" s="1239"/>
      <c r="AG518" s="48"/>
    </row>
    <row r="519" spans="9:33">
      <c r="I519" s="48"/>
      <c r="Q519" s="48"/>
      <c r="V519" s="1239"/>
      <c r="W519" s="1239"/>
      <c r="X519" s="1239"/>
      <c r="Y519" s="1240"/>
      <c r="Z519" s="1239"/>
      <c r="AA519" s="1239"/>
      <c r="AB519" s="1239"/>
      <c r="AG519" s="48"/>
    </row>
    <row r="520" spans="9:33">
      <c r="I520" s="48"/>
      <c r="Q520" s="48"/>
      <c r="V520" s="1239"/>
      <c r="W520" s="1239"/>
      <c r="X520" s="1239"/>
      <c r="Y520" s="1240"/>
      <c r="Z520" s="1239"/>
      <c r="AA520" s="1239"/>
      <c r="AB520" s="1239"/>
      <c r="AG520" s="48"/>
    </row>
    <row r="521" spans="9:33">
      <c r="I521" s="48"/>
      <c r="Q521" s="48"/>
      <c r="V521" s="1239"/>
      <c r="W521" s="1239"/>
      <c r="X521" s="1239"/>
      <c r="Y521" s="1240"/>
      <c r="Z521" s="1239"/>
      <c r="AA521" s="1239"/>
      <c r="AB521" s="1239"/>
      <c r="AG521" s="48"/>
    </row>
    <row r="522" spans="9:33">
      <c r="I522" s="48"/>
      <c r="Q522" s="48"/>
      <c r="V522" s="1239"/>
      <c r="W522" s="1239"/>
      <c r="X522" s="1239"/>
      <c r="Y522" s="1240"/>
      <c r="Z522" s="1239"/>
      <c r="AA522" s="1239"/>
      <c r="AB522" s="1239"/>
      <c r="AG522" s="48"/>
    </row>
    <row r="523" spans="9:33">
      <c r="I523" s="48"/>
      <c r="Q523" s="48"/>
      <c r="V523" s="1239"/>
      <c r="W523" s="1239"/>
      <c r="X523" s="1239"/>
      <c r="Y523" s="1240"/>
      <c r="Z523" s="1239"/>
      <c r="AA523" s="1239"/>
      <c r="AB523" s="1239"/>
      <c r="AG523" s="48"/>
    </row>
    <row r="524" spans="9:33">
      <c r="I524" s="48"/>
      <c r="Q524" s="48"/>
      <c r="V524" s="1239"/>
      <c r="W524" s="1239"/>
      <c r="X524" s="1239"/>
      <c r="Y524" s="1240"/>
      <c r="Z524" s="1239"/>
      <c r="AA524" s="1239"/>
      <c r="AB524" s="1239"/>
      <c r="AG524" s="48"/>
    </row>
    <row r="525" spans="9:33">
      <c r="I525" s="48"/>
      <c r="Q525" s="48"/>
      <c r="V525" s="1239"/>
      <c r="W525" s="1239"/>
      <c r="X525" s="1239"/>
      <c r="Y525" s="1240"/>
      <c r="Z525" s="1239"/>
      <c r="AA525" s="1239"/>
      <c r="AB525" s="1239"/>
      <c r="AG525" s="48"/>
    </row>
    <row r="526" spans="9:33">
      <c r="I526" s="48"/>
      <c r="Q526" s="48"/>
      <c r="V526" s="1239"/>
      <c r="W526" s="1239"/>
      <c r="X526" s="1239"/>
      <c r="Y526" s="1240"/>
      <c r="Z526" s="1239"/>
      <c r="AA526" s="1239"/>
      <c r="AB526" s="1239"/>
      <c r="AG526" s="48"/>
    </row>
    <row r="527" spans="9:33">
      <c r="I527" s="48"/>
      <c r="Q527" s="48"/>
      <c r="V527" s="1239"/>
      <c r="W527" s="1239"/>
      <c r="X527" s="1239"/>
      <c r="Y527" s="1240"/>
      <c r="Z527" s="1239"/>
      <c r="AA527" s="1239"/>
      <c r="AB527" s="1239"/>
      <c r="AG527" s="48"/>
    </row>
    <row r="528" spans="9:33">
      <c r="I528" s="48"/>
      <c r="Q528" s="48"/>
      <c r="V528" s="1239"/>
      <c r="W528" s="1239"/>
      <c r="X528" s="1239"/>
      <c r="Y528" s="1240"/>
      <c r="Z528" s="1239"/>
      <c r="AA528" s="1239"/>
      <c r="AB528" s="1239"/>
      <c r="AG528" s="48"/>
    </row>
    <row r="529" spans="9:33">
      <c r="I529" s="48"/>
      <c r="Q529" s="48"/>
      <c r="V529" s="1239"/>
      <c r="W529" s="1239"/>
      <c r="X529" s="1239"/>
      <c r="Y529" s="1240"/>
      <c r="Z529" s="1239"/>
      <c r="AA529" s="1239"/>
      <c r="AB529" s="1239"/>
      <c r="AG529" s="48"/>
    </row>
    <row r="530" spans="9:33">
      <c r="I530" s="48"/>
      <c r="Q530" s="48"/>
      <c r="V530" s="1239"/>
      <c r="W530" s="1239"/>
      <c r="X530" s="1239"/>
      <c r="Y530" s="1240"/>
      <c r="Z530" s="1239"/>
      <c r="AA530" s="1239"/>
      <c r="AB530" s="1239"/>
      <c r="AG530" s="48"/>
    </row>
    <row r="531" spans="9:33">
      <c r="I531" s="48"/>
      <c r="Q531" s="48"/>
      <c r="V531" s="1239"/>
      <c r="W531" s="1239"/>
      <c r="X531" s="1239"/>
      <c r="Y531" s="1240"/>
      <c r="Z531" s="1239"/>
      <c r="AA531" s="1239"/>
      <c r="AB531" s="1239"/>
      <c r="AG531" s="48"/>
    </row>
    <row r="532" spans="9:33">
      <c r="I532" s="48"/>
      <c r="Q532" s="48"/>
      <c r="V532" s="1239"/>
      <c r="W532" s="1239"/>
      <c r="X532" s="1239"/>
      <c r="Y532" s="1240"/>
      <c r="Z532" s="1239"/>
      <c r="AA532" s="1239"/>
      <c r="AB532" s="1239"/>
      <c r="AG532" s="48"/>
    </row>
    <row r="533" spans="9:33">
      <c r="I533" s="48"/>
      <c r="Q533" s="48"/>
      <c r="V533" s="1239"/>
      <c r="W533" s="1239"/>
      <c r="X533" s="1239"/>
      <c r="Y533" s="1240"/>
      <c r="Z533" s="1239"/>
      <c r="AA533" s="1239"/>
      <c r="AB533" s="1239"/>
      <c r="AG533" s="48"/>
    </row>
    <row r="534" spans="9:33">
      <c r="I534" s="48"/>
      <c r="Q534" s="48"/>
      <c r="V534" s="1239"/>
      <c r="W534" s="1239"/>
      <c r="X534" s="1239"/>
      <c r="Y534" s="1240"/>
      <c r="Z534" s="1239"/>
      <c r="AA534" s="1239"/>
      <c r="AB534" s="1239"/>
      <c r="AG534" s="48"/>
    </row>
    <row r="535" spans="9:33">
      <c r="I535" s="48"/>
      <c r="Q535" s="48"/>
      <c r="V535" s="1239"/>
      <c r="W535" s="1239"/>
      <c r="X535" s="1239"/>
      <c r="Y535" s="1240"/>
      <c r="Z535" s="1239"/>
      <c r="AA535" s="1239"/>
      <c r="AB535" s="1239"/>
      <c r="AG535" s="48"/>
    </row>
    <row r="536" spans="9:33">
      <c r="I536" s="48"/>
      <c r="Q536" s="48"/>
      <c r="V536" s="1239"/>
      <c r="W536" s="1239"/>
      <c r="X536" s="1239"/>
      <c r="Y536" s="1240"/>
      <c r="Z536" s="1239"/>
      <c r="AA536" s="1239"/>
      <c r="AB536" s="1239"/>
      <c r="AG536" s="48"/>
    </row>
    <row r="537" spans="9:33">
      <c r="I537" s="48"/>
      <c r="Q537" s="48"/>
      <c r="V537" s="1239"/>
      <c r="W537" s="1239"/>
      <c r="X537" s="1239"/>
      <c r="Y537" s="1240"/>
      <c r="Z537" s="1239"/>
      <c r="AA537" s="1239"/>
      <c r="AB537" s="1239"/>
      <c r="AG537" s="48"/>
    </row>
    <row r="538" spans="9:33">
      <c r="I538" s="48"/>
      <c r="Q538" s="48"/>
      <c r="V538" s="1239"/>
      <c r="W538" s="1239"/>
      <c r="X538" s="1239"/>
      <c r="Y538" s="1240"/>
      <c r="Z538" s="1239"/>
      <c r="AA538" s="1239"/>
      <c r="AB538" s="1239"/>
      <c r="AG538" s="48"/>
    </row>
    <row r="539" spans="9:33">
      <c r="I539" s="48"/>
      <c r="Q539" s="48"/>
      <c r="V539" s="1239"/>
      <c r="W539" s="1239"/>
      <c r="X539" s="1239"/>
      <c r="Y539" s="1240"/>
      <c r="Z539" s="1239"/>
      <c r="AA539" s="1239"/>
      <c r="AB539" s="1239"/>
      <c r="AG539" s="48"/>
    </row>
    <row r="540" spans="9:33">
      <c r="I540" s="48"/>
      <c r="Q540" s="48"/>
      <c r="V540" s="1239"/>
      <c r="W540" s="1239"/>
      <c r="X540" s="1239"/>
      <c r="Y540" s="1240"/>
      <c r="Z540" s="1239"/>
      <c r="AA540" s="1239"/>
      <c r="AB540" s="1239"/>
      <c r="AG540" s="48"/>
    </row>
    <row r="541" spans="9:33">
      <c r="I541" s="48"/>
      <c r="Q541" s="48"/>
      <c r="V541" s="1239"/>
      <c r="W541" s="1239"/>
      <c r="X541" s="1239"/>
      <c r="Y541" s="1240"/>
      <c r="Z541" s="1239"/>
      <c r="AA541" s="1239"/>
      <c r="AB541" s="1239"/>
      <c r="AG541" s="48"/>
    </row>
    <row r="542" spans="9:33">
      <c r="I542" s="48"/>
      <c r="Q542" s="48"/>
      <c r="V542" s="1239"/>
      <c r="W542" s="1239"/>
      <c r="X542" s="1239"/>
      <c r="Y542" s="1240"/>
      <c r="Z542" s="1239"/>
      <c r="AA542" s="1239"/>
      <c r="AB542" s="1239"/>
      <c r="AG542" s="48"/>
    </row>
    <row r="543" spans="9:33">
      <c r="I543" s="48"/>
      <c r="Q543" s="48"/>
      <c r="V543" s="1239"/>
      <c r="W543" s="1239"/>
      <c r="X543" s="1239"/>
      <c r="Y543" s="1240"/>
      <c r="Z543" s="1239"/>
      <c r="AA543" s="1239"/>
      <c r="AB543" s="1239"/>
      <c r="AG543" s="48"/>
    </row>
    <row r="544" spans="9:33">
      <c r="I544" s="48"/>
      <c r="Q544" s="48"/>
      <c r="V544" s="1239"/>
      <c r="W544" s="1239"/>
      <c r="X544" s="1239"/>
      <c r="Y544" s="1240"/>
      <c r="Z544" s="1239"/>
      <c r="AA544" s="1239"/>
      <c r="AB544" s="1239"/>
      <c r="AG544" s="48"/>
    </row>
    <row r="545" spans="9:33">
      <c r="I545" s="48"/>
      <c r="Q545" s="48"/>
      <c r="V545" s="1239"/>
      <c r="W545" s="1239"/>
      <c r="X545" s="1239"/>
      <c r="Y545" s="1240"/>
      <c r="Z545" s="1239"/>
      <c r="AA545" s="1239"/>
      <c r="AB545" s="1239"/>
      <c r="AG545" s="48"/>
    </row>
    <row r="546" spans="9:33">
      <c r="I546" s="48"/>
      <c r="Q546" s="48"/>
      <c r="V546" s="1239"/>
      <c r="W546" s="1239"/>
      <c r="X546" s="1239"/>
      <c r="Y546" s="1240"/>
      <c r="Z546" s="1239"/>
      <c r="AA546" s="1239"/>
      <c r="AB546" s="1239"/>
      <c r="AG546" s="48"/>
    </row>
    <row r="547" spans="9:33">
      <c r="I547" s="48"/>
      <c r="Q547" s="48"/>
      <c r="V547" s="1239"/>
      <c r="W547" s="1239"/>
      <c r="X547" s="1239"/>
      <c r="Y547" s="1240"/>
      <c r="Z547" s="1239"/>
      <c r="AA547" s="1239"/>
      <c r="AB547" s="1239"/>
      <c r="AG547" s="48"/>
    </row>
    <row r="548" spans="9:33">
      <c r="I548" s="48"/>
      <c r="Q548" s="48"/>
      <c r="V548" s="1239"/>
      <c r="W548" s="1239"/>
      <c r="X548" s="1239"/>
      <c r="Y548" s="1240"/>
      <c r="Z548" s="1239"/>
      <c r="AA548" s="1239"/>
      <c r="AB548" s="1239"/>
      <c r="AG548" s="48"/>
    </row>
    <row r="549" spans="9:33">
      <c r="I549" s="48"/>
      <c r="Q549" s="48"/>
      <c r="V549" s="1239"/>
      <c r="W549" s="1239"/>
      <c r="X549" s="1239"/>
      <c r="Y549" s="1240"/>
      <c r="Z549" s="1239"/>
      <c r="AA549" s="1239"/>
      <c r="AB549" s="1239"/>
      <c r="AG549" s="48"/>
    </row>
    <row r="550" spans="9:33">
      <c r="I550" s="48"/>
      <c r="Q550" s="48"/>
      <c r="V550" s="1239"/>
      <c r="W550" s="1239"/>
      <c r="X550" s="1239"/>
      <c r="Y550" s="1240"/>
      <c r="Z550" s="1239"/>
      <c r="AA550" s="1239"/>
      <c r="AB550" s="1239"/>
      <c r="AG550" s="48"/>
    </row>
    <row r="551" spans="9:33">
      <c r="I551" s="48"/>
      <c r="Q551" s="48"/>
      <c r="V551" s="1239"/>
      <c r="W551" s="1239"/>
      <c r="X551" s="1239"/>
      <c r="Y551" s="1240"/>
      <c r="Z551" s="1239"/>
      <c r="AA551" s="1239"/>
      <c r="AB551" s="1239"/>
      <c r="AG551" s="48"/>
    </row>
    <row r="552" spans="9:33">
      <c r="I552" s="48"/>
      <c r="Q552" s="48"/>
      <c r="V552" s="1239"/>
      <c r="W552" s="1239"/>
      <c r="X552" s="1239"/>
      <c r="Y552" s="1240"/>
      <c r="Z552" s="1239"/>
      <c r="AA552" s="1239"/>
      <c r="AB552" s="1239"/>
      <c r="AG552" s="48"/>
    </row>
    <row r="553" spans="9:33">
      <c r="I553" s="48"/>
      <c r="Q553" s="48"/>
      <c r="V553" s="1239"/>
      <c r="W553" s="1239"/>
      <c r="X553" s="1239"/>
      <c r="Y553" s="1240"/>
      <c r="Z553" s="1239"/>
      <c r="AA553" s="1239"/>
      <c r="AB553" s="1239"/>
      <c r="AG553" s="48"/>
    </row>
    <row r="554" spans="9:33">
      <c r="I554" s="48"/>
      <c r="Q554" s="48"/>
      <c r="V554" s="1239"/>
      <c r="W554" s="1239"/>
      <c r="X554" s="1239"/>
      <c r="Y554" s="1240"/>
      <c r="Z554" s="1239"/>
      <c r="AA554" s="1239"/>
      <c r="AB554" s="1239"/>
      <c r="AG554" s="48"/>
    </row>
    <row r="555" spans="9:33">
      <c r="I555" s="48"/>
      <c r="Q555" s="48"/>
      <c r="V555" s="1239"/>
      <c r="W555" s="1239"/>
      <c r="X555" s="1239"/>
      <c r="Y555" s="1240"/>
      <c r="Z555" s="1239"/>
      <c r="AA555" s="1239"/>
      <c r="AB555" s="1239"/>
      <c r="AG555" s="48"/>
    </row>
    <row r="556" spans="9:33">
      <c r="I556" s="48"/>
      <c r="Q556" s="48"/>
      <c r="V556" s="1239"/>
      <c r="W556" s="1239"/>
      <c r="X556" s="1239"/>
      <c r="Y556" s="1240"/>
      <c r="Z556" s="1239"/>
      <c r="AA556" s="1239"/>
      <c r="AB556" s="1239"/>
      <c r="AG556" s="48"/>
    </row>
    <row r="557" spans="9:33">
      <c r="I557" s="48"/>
      <c r="Q557" s="48"/>
      <c r="V557" s="1239"/>
      <c r="W557" s="1239"/>
      <c r="X557" s="1239"/>
      <c r="Y557" s="1240"/>
      <c r="Z557" s="1239"/>
      <c r="AA557" s="1239"/>
      <c r="AB557" s="1239"/>
      <c r="AG557" s="48"/>
    </row>
    <row r="558" spans="9:33">
      <c r="I558" s="48"/>
      <c r="Q558" s="48"/>
      <c r="V558" s="1239"/>
      <c r="W558" s="1239"/>
      <c r="X558" s="1239"/>
      <c r="Y558" s="1240"/>
      <c r="Z558" s="1239"/>
      <c r="AA558" s="1239"/>
      <c r="AB558" s="1239"/>
      <c r="AG558" s="48"/>
    </row>
    <row r="559" spans="9:33">
      <c r="I559" s="48"/>
      <c r="Q559" s="48"/>
      <c r="V559" s="1239"/>
      <c r="W559" s="1239"/>
      <c r="X559" s="1239"/>
      <c r="Y559" s="1240"/>
      <c r="Z559" s="1239"/>
      <c r="AA559" s="1239"/>
      <c r="AB559" s="1239"/>
      <c r="AG559" s="48"/>
    </row>
    <row r="560" spans="9:33">
      <c r="I560" s="48"/>
      <c r="Q560" s="48"/>
      <c r="V560" s="1239"/>
      <c r="W560" s="1239"/>
      <c r="X560" s="1239"/>
      <c r="Y560" s="1240"/>
      <c r="Z560" s="1239"/>
      <c r="AA560" s="1239"/>
      <c r="AB560" s="1239"/>
      <c r="AG560" s="48"/>
    </row>
    <row r="561" spans="9:33">
      <c r="I561" s="48"/>
      <c r="Q561" s="48"/>
      <c r="V561" s="1239"/>
      <c r="W561" s="1239"/>
      <c r="X561" s="1239"/>
      <c r="Y561" s="1240"/>
      <c r="Z561" s="1239"/>
      <c r="AA561" s="1239"/>
      <c r="AB561" s="1239"/>
      <c r="AG561" s="48"/>
    </row>
    <row r="562" spans="9:33">
      <c r="I562" s="48"/>
      <c r="Q562" s="48"/>
      <c r="V562" s="1239"/>
      <c r="W562" s="1239"/>
      <c r="X562" s="1239"/>
      <c r="Y562" s="1240"/>
      <c r="Z562" s="1239"/>
      <c r="AA562" s="1239"/>
      <c r="AB562" s="1239"/>
      <c r="AG562" s="48"/>
    </row>
    <row r="563" spans="9:33">
      <c r="I563" s="48"/>
      <c r="Q563" s="48"/>
      <c r="V563" s="1239"/>
      <c r="W563" s="1239"/>
      <c r="X563" s="1239"/>
      <c r="Y563" s="1240"/>
      <c r="Z563" s="1239"/>
      <c r="AA563" s="1239"/>
      <c r="AB563" s="1239"/>
      <c r="AG563" s="48"/>
    </row>
    <row r="564" spans="9:33">
      <c r="I564" s="48"/>
      <c r="Q564" s="48"/>
      <c r="V564" s="1239"/>
      <c r="W564" s="1239"/>
      <c r="X564" s="1239"/>
      <c r="Y564" s="1240"/>
      <c r="Z564" s="1239"/>
      <c r="AA564" s="1239"/>
      <c r="AB564" s="1239"/>
      <c r="AG564" s="48"/>
    </row>
    <row r="565" spans="9:33">
      <c r="I565" s="48"/>
      <c r="Q565" s="48"/>
      <c r="V565" s="1239"/>
      <c r="W565" s="1239"/>
      <c r="X565" s="1239"/>
      <c r="Y565" s="1240"/>
      <c r="Z565" s="1239"/>
      <c r="AA565" s="1239"/>
      <c r="AB565" s="1239"/>
      <c r="AG565" s="48"/>
    </row>
    <row r="566" spans="9:33">
      <c r="I566" s="48"/>
      <c r="Q566" s="48"/>
      <c r="V566" s="1239"/>
      <c r="W566" s="1239"/>
      <c r="X566" s="1239"/>
      <c r="Y566" s="1240"/>
      <c r="Z566" s="1239"/>
      <c r="AA566" s="1239"/>
      <c r="AB566" s="1239"/>
      <c r="AG566" s="48"/>
    </row>
    <row r="567" spans="9:33">
      <c r="I567" s="48"/>
      <c r="Q567" s="48"/>
      <c r="V567" s="1239"/>
      <c r="W567" s="1239"/>
      <c r="X567" s="1239"/>
      <c r="Y567" s="1240"/>
      <c r="Z567" s="1239"/>
      <c r="AA567" s="1239"/>
      <c r="AB567" s="1239"/>
      <c r="AG567" s="48"/>
    </row>
    <row r="568" spans="9:33">
      <c r="I568" s="48"/>
      <c r="Q568" s="48"/>
      <c r="V568" s="1239"/>
      <c r="W568" s="1239"/>
      <c r="X568" s="1239"/>
      <c r="Y568" s="1240"/>
      <c r="Z568" s="1239"/>
      <c r="AA568" s="1239"/>
      <c r="AB568" s="1239"/>
      <c r="AG568" s="48"/>
    </row>
    <row r="569" spans="9:33">
      <c r="I569" s="48"/>
      <c r="Q569" s="48"/>
      <c r="V569" s="1239"/>
      <c r="W569" s="1239"/>
      <c r="X569" s="1239"/>
      <c r="Y569" s="1240"/>
      <c r="Z569" s="1239"/>
      <c r="AA569" s="1239"/>
      <c r="AB569" s="1239"/>
      <c r="AG569" s="48"/>
    </row>
    <row r="570" spans="9:33">
      <c r="I570" s="48"/>
      <c r="Q570" s="48"/>
      <c r="V570" s="1239"/>
      <c r="W570" s="1239"/>
      <c r="X570" s="1239"/>
      <c r="Y570" s="1240"/>
      <c r="Z570" s="1239"/>
      <c r="AA570" s="1239"/>
      <c r="AB570" s="1239"/>
      <c r="AG570" s="48"/>
    </row>
    <row r="571" spans="9:33">
      <c r="I571" s="48"/>
      <c r="Q571" s="48"/>
      <c r="V571" s="1239"/>
      <c r="W571" s="1239"/>
      <c r="X571" s="1239"/>
      <c r="Y571" s="1240"/>
      <c r="Z571" s="1239"/>
      <c r="AA571" s="1239"/>
      <c r="AB571" s="1239"/>
      <c r="AG571" s="48"/>
    </row>
    <row r="572" spans="9:33">
      <c r="I572" s="48"/>
      <c r="Q572" s="48"/>
      <c r="V572" s="1239"/>
      <c r="W572" s="1239"/>
      <c r="X572" s="1239"/>
      <c r="Y572" s="1240"/>
      <c r="Z572" s="1239"/>
      <c r="AA572" s="1239"/>
      <c r="AB572" s="1239"/>
      <c r="AG572" s="48"/>
    </row>
    <row r="573" spans="9:33">
      <c r="I573" s="48"/>
      <c r="Q573" s="48"/>
      <c r="V573" s="1239"/>
      <c r="W573" s="1239"/>
      <c r="X573" s="1239"/>
      <c r="Y573" s="1240"/>
      <c r="Z573" s="1239"/>
      <c r="AA573" s="1239"/>
      <c r="AB573" s="1239"/>
      <c r="AG573" s="48"/>
    </row>
    <row r="574" spans="9:33">
      <c r="I574" s="48"/>
      <c r="Q574" s="48"/>
      <c r="V574" s="1239"/>
      <c r="W574" s="1239"/>
      <c r="X574" s="1239"/>
      <c r="Y574" s="1240"/>
      <c r="Z574" s="1239"/>
      <c r="AA574" s="1239"/>
      <c r="AB574" s="1239"/>
      <c r="AG574" s="48"/>
    </row>
    <row r="575" spans="9:33">
      <c r="I575" s="48"/>
      <c r="Q575" s="48"/>
      <c r="V575" s="1239"/>
      <c r="W575" s="1239"/>
      <c r="X575" s="1239"/>
      <c r="Y575" s="1240"/>
      <c r="Z575" s="1239"/>
      <c r="AA575" s="1239"/>
      <c r="AB575" s="1239"/>
      <c r="AG575" s="48"/>
    </row>
    <row r="576" spans="9:33">
      <c r="I576" s="48"/>
      <c r="Q576" s="48"/>
      <c r="V576" s="1239"/>
      <c r="W576" s="1239"/>
      <c r="X576" s="1239"/>
      <c r="Y576" s="1240"/>
      <c r="Z576" s="1239"/>
      <c r="AA576" s="1239"/>
      <c r="AB576" s="1239"/>
      <c r="AG576" s="48"/>
    </row>
    <row r="577" spans="9:33">
      <c r="I577" s="48"/>
      <c r="Q577" s="48"/>
      <c r="V577" s="1239"/>
      <c r="W577" s="1239"/>
      <c r="X577" s="1239"/>
      <c r="Y577" s="1240"/>
      <c r="Z577" s="1239"/>
      <c r="AA577" s="1239"/>
      <c r="AB577" s="1239"/>
      <c r="AG577" s="48"/>
    </row>
    <row r="578" spans="9:33">
      <c r="I578" s="48"/>
      <c r="Q578" s="48"/>
      <c r="V578" s="1239"/>
      <c r="W578" s="1239"/>
      <c r="X578" s="1239"/>
      <c r="Y578" s="1240"/>
      <c r="Z578" s="1239"/>
      <c r="AA578" s="1239"/>
      <c r="AB578" s="1239"/>
      <c r="AG578" s="48"/>
    </row>
    <row r="579" spans="9:33">
      <c r="I579" s="48"/>
      <c r="Q579" s="48"/>
      <c r="V579" s="1239"/>
      <c r="W579" s="1239"/>
      <c r="X579" s="1239"/>
      <c r="Y579" s="1240"/>
      <c r="Z579" s="1239"/>
      <c r="AA579" s="1239"/>
      <c r="AB579" s="1239"/>
      <c r="AG579" s="48"/>
    </row>
    <row r="580" spans="9:33">
      <c r="I580" s="48"/>
      <c r="Q580" s="48"/>
      <c r="V580" s="1239"/>
      <c r="W580" s="1239"/>
      <c r="X580" s="1239"/>
      <c r="Y580" s="1240"/>
      <c r="Z580" s="1239"/>
      <c r="AA580" s="1239"/>
      <c r="AB580" s="1239"/>
      <c r="AG580" s="48"/>
    </row>
    <row r="581" spans="9:33">
      <c r="I581" s="48"/>
      <c r="Q581" s="48"/>
      <c r="V581" s="1239"/>
      <c r="W581" s="1239"/>
      <c r="X581" s="1239"/>
      <c r="Y581" s="1240"/>
      <c r="Z581" s="1239"/>
      <c r="AA581" s="1239"/>
      <c r="AB581" s="1239"/>
      <c r="AG581" s="48"/>
    </row>
    <row r="582" spans="9:33">
      <c r="I582" s="48"/>
      <c r="Q582" s="48"/>
      <c r="V582" s="1239"/>
      <c r="W582" s="1239"/>
      <c r="X582" s="1239"/>
      <c r="Y582" s="1240"/>
      <c r="Z582" s="1239"/>
      <c r="AA582" s="1239"/>
      <c r="AB582" s="1239"/>
      <c r="AG582" s="48"/>
    </row>
    <row r="583" spans="9:33">
      <c r="I583" s="48"/>
      <c r="Q583" s="48"/>
      <c r="V583" s="1239"/>
      <c r="W583" s="1239"/>
      <c r="X583" s="1239"/>
      <c r="Y583" s="1240"/>
      <c r="Z583" s="1239"/>
      <c r="AA583" s="1239"/>
      <c r="AB583" s="1239"/>
      <c r="AG583" s="48"/>
    </row>
    <row r="584" spans="9:33">
      <c r="I584" s="48"/>
      <c r="Q584" s="48"/>
      <c r="V584" s="1239"/>
      <c r="W584" s="1239"/>
      <c r="X584" s="1239"/>
      <c r="Y584" s="1240"/>
      <c r="Z584" s="1239"/>
      <c r="AA584" s="1239"/>
      <c r="AB584" s="1239"/>
      <c r="AG584" s="48"/>
    </row>
    <row r="585" spans="9:33">
      <c r="I585" s="48"/>
      <c r="Q585" s="48"/>
      <c r="V585" s="1239"/>
      <c r="W585" s="1239"/>
      <c r="X585" s="1239"/>
      <c r="Y585" s="1240"/>
      <c r="Z585" s="1239"/>
      <c r="AA585" s="1239"/>
      <c r="AB585" s="1239"/>
      <c r="AG585" s="48"/>
    </row>
    <row r="586" spans="9:33">
      <c r="I586" s="48"/>
      <c r="Q586" s="48"/>
      <c r="V586" s="1239"/>
      <c r="W586" s="1239"/>
      <c r="X586" s="1239"/>
      <c r="Y586" s="1240"/>
      <c r="Z586" s="1239"/>
      <c r="AA586" s="1239"/>
      <c r="AB586" s="1239"/>
      <c r="AG586" s="48"/>
    </row>
    <row r="587" spans="9:33">
      <c r="I587" s="48"/>
      <c r="Q587" s="48"/>
      <c r="V587" s="1239"/>
      <c r="W587" s="1239"/>
      <c r="X587" s="1239"/>
      <c r="Y587" s="1240"/>
      <c r="Z587" s="1239"/>
      <c r="AA587" s="1239"/>
      <c r="AB587" s="1239"/>
      <c r="AG587" s="48"/>
    </row>
    <row r="588" spans="9:33">
      <c r="I588" s="48"/>
      <c r="Q588" s="48"/>
      <c r="V588" s="1239"/>
      <c r="W588" s="1239"/>
      <c r="X588" s="1239"/>
      <c r="Y588" s="1240"/>
      <c r="Z588" s="1239"/>
      <c r="AA588" s="1239"/>
      <c r="AB588" s="1239"/>
      <c r="AG588" s="48"/>
    </row>
    <row r="589" spans="9:33">
      <c r="I589" s="48"/>
      <c r="Q589" s="48"/>
      <c r="V589" s="1239"/>
      <c r="W589" s="1239"/>
      <c r="X589" s="1239"/>
      <c r="Y589" s="1240"/>
      <c r="Z589" s="1239"/>
      <c r="AA589" s="1239"/>
      <c r="AB589" s="1239"/>
      <c r="AG589" s="48"/>
    </row>
    <row r="590" spans="9:33">
      <c r="I590" s="48"/>
      <c r="Q590" s="48"/>
      <c r="V590" s="1239"/>
      <c r="W590" s="1239"/>
      <c r="X590" s="1239"/>
      <c r="Y590" s="1240"/>
      <c r="Z590" s="1239"/>
      <c r="AA590" s="1239"/>
      <c r="AB590" s="1239"/>
      <c r="AG590" s="48"/>
    </row>
    <row r="591" spans="9:33">
      <c r="I591" s="48"/>
      <c r="Q591" s="48"/>
      <c r="V591" s="1239"/>
      <c r="W591" s="1239"/>
      <c r="X591" s="1239"/>
      <c r="Y591" s="1240"/>
      <c r="Z591" s="1239"/>
      <c r="AA591" s="1239"/>
      <c r="AB591" s="1239"/>
      <c r="AG591" s="48"/>
    </row>
    <row r="592" spans="9:33">
      <c r="I592" s="48"/>
      <c r="Q592" s="48"/>
      <c r="V592" s="1239"/>
      <c r="W592" s="1239"/>
      <c r="X592" s="1239"/>
      <c r="Y592" s="1240"/>
      <c r="Z592" s="1239"/>
      <c r="AA592" s="1239"/>
      <c r="AB592" s="1239"/>
      <c r="AG592" s="48"/>
    </row>
    <row r="593" spans="9:33">
      <c r="I593" s="48"/>
      <c r="Q593" s="48"/>
      <c r="V593" s="1239"/>
      <c r="W593" s="1239"/>
      <c r="X593" s="1239"/>
      <c r="Y593" s="1240"/>
      <c r="Z593" s="1239"/>
      <c r="AA593" s="1239"/>
      <c r="AB593" s="1239"/>
      <c r="AG593" s="48"/>
    </row>
    <row r="594" spans="9:33">
      <c r="I594" s="48"/>
      <c r="Q594" s="48"/>
      <c r="V594" s="1239"/>
      <c r="W594" s="1239"/>
      <c r="X594" s="1239"/>
      <c r="Y594" s="1240"/>
      <c r="Z594" s="1239"/>
      <c r="AA594" s="1239"/>
      <c r="AB594" s="1239"/>
      <c r="AG594" s="48"/>
    </row>
    <row r="595" spans="9:33">
      <c r="I595" s="48"/>
      <c r="Q595" s="48"/>
      <c r="V595" s="1239"/>
      <c r="W595" s="1239"/>
      <c r="X595" s="1239"/>
      <c r="Y595" s="1240"/>
      <c r="Z595" s="1239"/>
      <c r="AA595" s="1239"/>
      <c r="AB595" s="1239"/>
      <c r="AG595" s="48"/>
    </row>
    <row r="596" spans="9:33">
      <c r="I596" s="48"/>
      <c r="Q596" s="48"/>
      <c r="V596" s="1239"/>
      <c r="W596" s="1239"/>
      <c r="X596" s="1239"/>
      <c r="Y596" s="1240"/>
      <c r="Z596" s="1239"/>
      <c r="AA596" s="1239"/>
      <c r="AB596" s="1239"/>
      <c r="AG596" s="48"/>
    </row>
    <row r="597" spans="9:33">
      <c r="I597" s="48"/>
      <c r="Q597" s="48"/>
      <c r="V597" s="1239"/>
      <c r="W597" s="1239"/>
      <c r="X597" s="1239"/>
      <c r="Y597" s="1240"/>
      <c r="Z597" s="1239"/>
      <c r="AA597" s="1239"/>
      <c r="AB597" s="1239"/>
      <c r="AG597" s="48"/>
    </row>
    <row r="598" spans="9:33">
      <c r="I598" s="48"/>
      <c r="Q598" s="48"/>
      <c r="V598" s="1239"/>
      <c r="W598" s="1239"/>
      <c r="X598" s="1239"/>
      <c r="Y598" s="1240"/>
      <c r="Z598" s="1239"/>
      <c r="AA598" s="1239"/>
      <c r="AB598" s="1239"/>
      <c r="AG598" s="48"/>
    </row>
    <row r="599" spans="9:33">
      <c r="I599" s="48"/>
      <c r="Q599" s="48"/>
      <c r="V599" s="1239"/>
      <c r="W599" s="1239"/>
      <c r="X599" s="1239"/>
      <c r="Y599" s="1240"/>
      <c r="Z599" s="1239"/>
      <c r="AA599" s="1239"/>
      <c r="AB599" s="1239"/>
      <c r="AG599" s="48"/>
    </row>
    <row r="600" spans="9:33">
      <c r="I600" s="48"/>
      <c r="Q600" s="48"/>
      <c r="V600" s="1239"/>
      <c r="W600" s="1239"/>
      <c r="X600" s="1239"/>
      <c r="Y600" s="1240"/>
      <c r="Z600" s="1239"/>
      <c r="AA600" s="1239"/>
      <c r="AB600" s="1239"/>
      <c r="AG600" s="48"/>
    </row>
    <row r="601" spans="9:33">
      <c r="I601" s="48"/>
      <c r="Q601" s="48"/>
      <c r="V601" s="1239"/>
      <c r="W601" s="1239"/>
      <c r="X601" s="1239"/>
      <c r="Y601" s="1240"/>
      <c r="Z601" s="1239"/>
      <c r="AA601" s="1239"/>
      <c r="AB601" s="1239"/>
      <c r="AG601" s="48"/>
    </row>
    <row r="602" spans="9:33">
      <c r="I602" s="48"/>
      <c r="Q602" s="48"/>
      <c r="V602" s="1239"/>
      <c r="W602" s="1239"/>
      <c r="X602" s="1239"/>
      <c r="Y602" s="1240"/>
      <c r="Z602" s="1239"/>
      <c r="AA602" s="1239"/>
      <c r="AB602" s="1239"/>
      <c r="AG602" s="48"/>
    </row>
    <row r="603" spans="9:33">
      <c r="I603" s="48"/>
      <c r="Q603" s="48"/>
      <c r="V603" s="1239"/>
      <c r="W603" s="1239"/>
      <c r="X603" s="1239"/>
      <c r="Y603" s="1240"/>
      <c r="Z603" s="1239"/>
      <c r="AA603" s="1239"/>
      <c r="AB603" s="1239"/>
      <c r="AG603" s="48"/>
    </row>
    <row r="604" spans="9:33">
      <c r="I604" s="48"/>
      <c r="Q604" s="48"/>
      <c r="V604" s="1239"/>
      <c r="W604" s="1239"/>
      <c r="X604" s="1239"/>
      <c r="Y604" s="1240"/>
      <c r="Z604" s="1239"/>
      <c r="AA604" s="1239"/>
      <c r="AB604" s="1239"/>
      <c r="AG604" s="48"/>
    </row>
    <row r="605" spans="9:33">
      <c r="I605" s="48"/>
      <c r="Q605" s="48"/>
      <c r="V605" s="1239"/>
      <c r="W605" s="1239"/>
      <c r="X605" s="1239"/>
      <c r="Y605" s="1240"/>
      <c r="Z605" s="1239"/>
      <c r="AA605" s="1239"/>
      <c r="AB605" s="1239"/>
      <c r="AG605" s="48"/>
    </row>
    <row r="606" spans="9:33">
      <c r="I606" s="48"/>
      <c r="Q606" s="48"/>
      <c r="V606" s="1239"/>
      <c r="W606" s="1239"/>
      <c r="X606" s="1239"/>
      <c r="Y606" s="1240"/>
      <c r="Z606" s="1239"/>
      <c r="AA606" s="1239"/>
      <c r="AB606" s="1239"/>
      <c r="AG606" s="48"/>
    </row>
    <row r="607" spans="9:33">
      <c r="I607" s="48"/>
      <c r="Q607" s="48"/>
      <c r="V607" s="1239"/>
      <c r="W607" s="1239"/>
      <c r="X607" s="1239"/>
      <c r="Y607" s="1240"/>
      <c r="Z607" s="1239"/>
      <c r="AA607" s="1239"/>
      <c r="AB607" s="1239"/>
      <c r="AG607" s="48"/>
    </row>
    <row r="608" spans="9:33">
      <c r="I608" s="48"/>
      <c r="Q608" s="48"/>
      <c r="V608" s="1239"/>
      <c r="W608" s="1239"/>
      <c r="X608" s="1239"/>
      <c r="Y608" s="1240"/>
      <c r="Z608" s="1239"/>
      <c r="AA608" s="1239"/>
      <c r="AB608" s="1239"/>
      <c r="AG608" s="48"/>
    </row>
    <row r="609" spans="9:33">
      <c r="I609" s="48"/>
      <c r="Q609" s="48"/>
      <c r="V609" s="1239"/>
      <c r="W609" s="1239"/>
      <c r="X609" s="1239"/>
      <c r="Y609" s="1240"/>
      <c r="Z609" s="1239"/>
      <c r="AA609" s="1239"/>
      <c r="AB609" s="1239"/>
      <c r="AG609" s="48"/>
    </row>
    <row r="610" spans="9:33">
      <c r="I610" s="48"/>
      <c r="Q610" s="48"/>
      <c r="V610" s="1239"/>
      <c r="W610" s="1239"/>
      <c r="X610" s="1239"/>
      <c r="Y610" s="1240"/>
      <c r="Z610" s="1239"/>
      <c r="AA610" s="1239"/>
      <c r="AB610" s="1239"/>
      <c r="AG610" s="48"/>
    </row>
    <row r="611" spans="9:33">
      <c r="I611" s="48"/>
      <c r="Q611" s="48"/>
      <c r="V611" s="1239"/>
      <c r="W611" s="1239"/>
      <c r="X611" s="1239"/>
      <c r="Y611" s="1240"/>
      <c r="Z611" s="1239"/>
      <c r="AA611" s="1239"/>
      <c r="AB611" s="1239"/>
      <c r="AG611" s="48"/>
    </row>
    <row r="612" spans="9:33">
      <c r="I612" s="48"/>
      <c r="Q612" s="48"/>
      <c r="V612" s="1239"/>
      <c r="W612" s="1239"/>
      <c r="X612" s="1239"/>
      <c r="Y612" s="1240"/>
      <c r="Z612" s="1239"/>
      <c r="AA612" s="1239"/>
      <c r="AB612" s="1239"/>
      <c r="AG612" s="48"/>
    </row>
    <row r="613" spans="9:33">
      <c r="I613" s="48"/>
      <c r="Q613" s="48"/>
      <c r="V613" s="1239"/>
      <c r="W613" s="1239"/>
      <c r="X613" s="1239"/>
      <c r="Y613" s="1240"/>
      <c r="Z613" s="1239"/>
      <c r="AA613" s="1239"/>
      <c r="AB613" s="1239"/>
      <c r="AG613" s="48"/>
    </row>
    <row r="614" spans="9:33">
      <c r="I614" s="48"/>
      <c r="Q614" s="48"/>
      <c r="V614" s="1239"/>
      <c r="W614" s="1239"/>
      <c r="X614" s="1239"/>
      <c r="Y614" s="1240"/>
      <c r="Z614" s="1239"/>
      <c r="AA614" s="1239"/>
      <c r="AB614" s="1239"/>
      <c r="AG614" s="48"/>
    </row>
    <row r="615" spans="9:33">
      <c r="I615" s="48"/>
      <c r="Q615" s="48"/>
      <c r="V615" s="1239"/>
      <c r="W615" s="1239"/>
      <c r="X615" s="1239"/>
      <c r="Y615" s="1240"/>
      <c r="Z615" s="1239"/>
      <c r="AA615" s="1239"/>
      <c r="AB615" s="1239"/>
      <c r="AG615" s="48"/>
    </row>
    <row r="616" spans="9:33">
      <c r="I616" s="48"/>
      <c r="Q616" s="48"/>
      <c r="V616" s="1239"/>
      <c r="W616" s="1239"/>
      <c r="X616" s="1239"/>
      <c r="Y616" s="1240"/>
      <c r="Z616" s="1239"/>
      <c r="AA616" s="1239"/>
      <c r="AB616" s="1239"/>
      <c r="AG616" s="48"/>
    </row>
    <row r="617" spans="9:33">
      <c r="I617" s="48"/>
      <c r="Q617" s="48"/>
      <c r="V617" s="1239"/>
      <c r="W617" s="1239"/>
      <c r="X617" s="1239"/>
      <c r="Y617" s="1240"/>
      <c r="Z617" s="1239"/>
      <c r="AA617" s="1239"/>
      <c r="AB617" s="1239"/>
      <c r="AG617" s="48"/>
    </row>
    <row r="618" spans="9:33">
      <c r="I618" s="48"/>
      <c r="Q618" s="48"/>
      <c r="V618" s="1239"/>
      <c r="W618" s="1239"/>
      <c r="X618" s="1239"/>
      <c r="Y618" s="1240"/>
      <c r="Z618" s="1239"/>
      <c r="AA618" s="1239"/>
      <c r="AB618" s="1239"/>
      <c r="AG618" s="48"/>
    </row>
    <row r="619" spans="9:33">
      <c r="I619" s="48"/>
      <c r="Q619" s="48"/>
      <c r="V619" s="1239"/>
      <c r="W619" s="1239"/>
      <c r="X619" s="1239"/>
      <c r="Y619" s="1240"/>
      <c r="Z619" s="1239"/>
      <c r="AA619" s="1239"/>
      <c r="AB619" s="1239"/>
      <c r="AG619" s="48"/>
    </row>
    <row r="620" spans="9:33">
      <c r="I620" s="48"/>
      <c r="Q620" s="48"/>
      <c r="V620" s="1239"/>
      <c r="W620" s="1239"/>
      <c r="X620" s="1239"/>
      <c r="Y620" s="1240"/>
      <c r="Z620" s="1239"/>
      <c r="AA620" s="1239"/>
      <c r="AB620" s="1239"/>
      <c r="AG620" s="48"/>
    </row>
    <row r="621" spans="9:33">
      <c r="I621" s="48"/>
      <c r="Q621" s="48"/>
      <c r="V621" s="1239"/>
      <c r="W621" s="1239"/>
      <c r="X621" s="1239"/>
      <c r="Y621" s="1240"/>
      <c r="Z621" s="1239"/>
      <c r="AA621" s="1239"/>
      <c r="AB621" s="1239"/>
      <c r="AG621" s="48"/>
    </row>
    <row r="622" spans="9:33">
      <c r="I622" s="48"/>
      <c r="Q622" s="48"/>
      <c r="V622" s="1239"/>
      <c r="W622" s="1239"/>
      <c r="X622" s="1239"/>
      <c r="Y622" s="1240"/>
      <c r="Z622" s="1239"/>
      <c r="AA622" s="1239"/>
      <c r="AB622" s="1239"/>
      <c r="AG622" s="48"/>
    </row>
    <row r="623" spans="9:33">
      <c r="I623" s="48"/>
      <c r="Q623" s="48"/>
      <c r="V623" s="1239"/>
      <c r="W623" s="1239"/>
      <c r="X623" s="1239"/>
      <c r="Y623" s="1240"/>
      <c r="Z623" s="1239"/>
      <c r="AA623" s="1239"/>
      <c r="AB623" s="1239"/>
      <c r="AG623" s="48"/>
    </row>
    <row r="624" spans="9:33">
      <c r="I624" s="48"/>
      <c r="Q624" s="48"/>
      <c r="V624" s="1239"/>
      <c r="W624" s="1239"/>
      <c r="X624" s="1239"/>
      <c r="Y624" s="1240"/>
      <c r="Z624" s="1239"/>
      <c r="AA624" s="1239"/>
      <c r="AB624" s="1239"/>
      <c r="AG624" s="48"/>
    </row>
    <row r="625" spans="9:33">
      <c r="I625" s="48"/>
      <c r="Q625" s="48"/>
      <c r="V625" s="1239"/>
      <c r="W625" s="1239"/>
      <c r="X625" s="1239"/>
      <c r="Y625" s="1240"/>
      <c r="Z625" s="1239"/>
      <c r="AA625" s="1239"/>
      <c r="AB625" s="1239"/>
      <c r="AG625" s="48"/>
    </row>
    <row r="626" spans="9:33">
      <c r="I626" s="48"/>
      <c r="Q626" s="48"/>
      <c r="V626" s="1239"/>
      <c r="W626" s="1239"/>
      <c r="X626" s="1239"/>
      <c r="Y626" s="1240"/>
      <c r="Z626" s="1239"/>
      <c r="AA626" s="1239"/>
      <c r="AB626" s="1239"/>
      <c r="AG626" s="48"/>
    </row>
    <row r="627" spans="9:33">
      <c r="I627" s="48"/>
      <c r="Q627" s="48"/>
      <c r="V627" s="1239"/>
      <c r="W627" s="1239"/>
      <c r="X627" s="1239"/>
      <c r="Y627" s="1240"/>
      <c r="Z627" s="1239"/>
      <c r="AA627" s="1239"/>
      <c r="AB627" s="1239"/>
      <c r="AG627" s="48"/>
    </row>
    <row r="628" spans="9:33">
      <c r="I628" s="48"/>
      <c r="Q628" s="48"/>
      <c r="V628" s="1239"/>
      <c r="W628" s="1239"/>
      <c r="X628" s="1239"/>
      <c r="Y628" s="1240"/>
      <c r="Z628" s="1239"/>
      <c r="AA628" s="1239"/>
      <c r="AB628" s="1239"/>
      <c r="AG628" s="48"/>
    </row>
    <row r="629" spans="9:33">
      <c r="I629" s="48"/>
      <c r="Q629" s="48"/>
      <c r="V629" s="1239"/>
      <c r="W629" s="1239"/>
      <c r="X629" s="1239"/>
      <c r="Y629" s="1240"/>
      <c r="Z629" s="1239"/>
      <c r="AA629" s="1239"/>
      <c r="AB629" s="1239"/>
      <c r="AG629" s="48"/>
    </row>
    <row r="630" spans="9:33">
      <c r="I630" s="48"/>
      <c r="Q630" s="48"/>
      <c r="V630" s="1239"/>
      <c r="W630" s="1239"/>
      <c r="X630" s="1239"/>
      <c r="Y630" s="1240"/>
      <c r="Z630" s="1239"/>
      <c r="AA630" s="1239"/>
      <c r="AB630" s="1239"/>
      <c r="AG630" s="48"/>
    </row>
    <row r="631" spans="9:33">
      <c r="I631" s="48"/>
      <c r="Q631" s="48"/>
      <c r="V631" s="1239"/>
      <c r="W631" s="1239"/>
      <c r="X631" s="1239"/>
      <c r="Y631" s="1240"/>
      <c r="Z631" s="1239"/>
      <c r="AA631" s="1239"/>
      <c r="AB631" s="1239"/>
      <c r="AG631" s="48"/>
    </row>
    <row r="632" spans="9:33">
      <c r="I632" s="48"/>
      <c r="Q632" s="48"/>
      <c r="V632" s="1239"/>
      <c r="W632" s="1239"/>
      <c r="X632" s="1239"/>
      <c r="Y632" s="1240"/>
      <c r="Z632" s="1239"/>
      <c r="AA632" s="1239"/>
      <c r="AB632" s="1239"/>
      <c r="AG632" s="48"/>
    </row>
    <row r="633" spans="9:33">
      <c r="I633" s="48"/>
      <c r="Q633" s="48"/>
      <c r="V633" s="1239"/>
      <c r="W633" s="1239"/>
      <c r="X633" s="1239"/>
      <c r="Y633" s="1240"/>
      <c r="Z633" s="1239"/>
      <c r="AA633" s="1239"/>
      <c r="AB633" s="1239"/>
      <c r="AG633" s="48"/>
    </row>
    <row r="634" spans="9:33">
      <c r="I634" s="48"/>
      <c r="Q634" s="48"/>
      <c r="V634" s="1239"/>
      <c r="W634" s="1239"/>
      <c r="X634" s="1239"/>
      <c r="Y634" s="1240"/>
      <c r="Z634" s="1239"/>
      <c r="AA634" s="1239"/>
      <c r="AB634" s="1239"/>
      <c r="AG634" s="48"/>
    </row>
    <row r="635" spans="9:33">
      <c r="I635" s="48"/>
      <c r="Q635" s="48"/>
      <c r="V635" s="1239"/>
      <c r="W635" s="1239"/>
      <c r="X635" s="1239"/>
      <c r="Y635" s="1240"/>
      <c r="Z635" s="1239"/>
      <c r="AA635" s="1239"/>
      <c r="AB635" s="1239"/>
      <c r="AG635" s="48"/>
    </row>
    <row r="636" spans="9:33">
      <c r="I636" s="48"/>
      <c r="Q636" s="48"/>
      <c r="V636" s="1239"/>
      <c r="W636" s="1239"/>
      <c r="X636" s="1239"/>
      <c r="Y636" s="1240"/>
      <c r="Z636" s="1239"/>
      <c r="AA636" s="1239"/>
      <c r="AB636" s="1239"/>
      <c r="AG636" s="48"/>
    </row>
    <row r="637" spans="9:33">
      <c r="I637" s="48"/>
      <c r="Q637" s="48"/>
      <c r="V637" s="1239"/>
      <c r="W637" s="1239"/>
      <c r="X637" s="1239"/>
      <c r="Y637" s="1240"/>
      <c r="Z637" s="1239"/>
      <c r="AA637" s="1239"/>
      <c r="AB637" s="1239"/>
      <c r="AG637" s="48"/>
    </row>
    <row r="638" spans="9:33">
      <c r="I638" s="48"/>
      <c r="Q638" s="48"/>
      <c r="V638" s="1239"/>
      <c r="W638" s="1239"/>
      <c r="X638" s="1239"/>
      <c r="Y638" s="1240"/>
      <c r="Z638" s="1239"/>
      <c r="AA638" s="1239"/>
      <c r="AB638" s="1239"/>
      <c r="AG638" s="48"/>
    </row>
    <row r="639" spans="9:33">
      <c r="I639" s="48"/>
      <c r="Q639" s="48"/>
      <c r="V639" s="1239"/>
      <c r="W639" s="1239"/>
      <c r="X639" s="1239"/>
      <c r="Y639" s="1240"/>
      <c r="Z639" s="1239"/>
      <c r="AA639" s="1239"/>
      <c r="AB639" s="1239"/>
      <c r="AG639" s="48"/>
    </row>
    <row r="640" spans="9:33">
      <c r="I640" s="48"/>
      <c r="Q640" s="48"/>
      <c r="V640" s="1239"/>
      <c r="W640" s="1239"/>
      <c r="X640" s="1239"/>
      <c r="Y640" s="1240"/>
      <c r="Z640" s="1239"/>
      <c r="AA640" s="1239"/>
      <c r="AB640" s="1239"/>
      <c r="AG640" s="48"/>
    </row>
    <row r="641" spans="9:33">
      <c r="I641" s="48"/>
      <c r="Q641" s="48"/>
      <c r="V641" s="1239"/>
      <c r="W641" s="1239"/>
      <c r="X641" s="1239"/>
      <c r="Y641" s="1240"/>
      <c r="Z641" s="1239"/>
      <c r="AA641" s="1239"/>
      <c r="AB641" s="1239"/>
      <c r="AG641" s="48"/>
    </row>
    <row r="642" spans="9:33">
      <c r="I642" s="48"/>
      <c r="Q642" s="48"/>
      <c r="V642" s="1239"/>
      <c r="W642" s="1239"/>
      <c r="X642" s="1239"/>
      <c r="Y642" s="1240"/>
      <c r="Z642" s="1239"/>
      <c r="AA642" s="1239"/>
      <c r="AB642" s="1239"/>
      <c r="AG642" s="48"/>
    </row>
    <row r="643" spans="9:33">
      <c r="I643" s="48"/>
      <c r="Q643" s="48"/>
      <c r="V643" s="1239"/>
      <c r="W643" s="1239"/>
      <c r="X643" s="1239"/>
      <c r="Y643" s="1240"/>
      <c r="Z643" s="1239"/>
      <c r="AA643" s="1239"/>
      <c r="AB643" s="1239"/>
      <c r="AG643" s="48"/>
    </row>
    <row r="644" spans="9:33">
      <c r="I644" s="48"/>
      <c r="Q644" s="48"/>
      <c r="V644" s="1239"/>
      <c r="W644" s="1239"/>
      <c r="X644" s="1239"/>
      <c r="Y644" s="1240"/>
      <c r="Z644" s="1239"/>
      <c r="AA644" s="1239"/>
      <c r="AB644" s="1239"/>
      <c r="AG644" s="48"/>
    </row>
    <row r="645" spans="9:33">
      <c r="I645" s="48"/>
      <c r="Q645" s="48"/>
      <c r="V645" s="1239"/>
      <c r="W645" s="1239"/>
      <c r="X645" s="1239"/>
      <c r="Y645" s="1240"/>
      <c r="Z645" s="1239"/>
      <c r="AA645" s="1239"/>
      <c r="AB645" s="1239"/>
      <c r="AG645" s="48"/>
    </row>
    <row r="646" spans="9:33">
      <c r="I646" s="48"/>
      <c r="Q646" s="48"/>
      <c r="V646" s="1239"/>
      <c r="W646" s="1239"/>
      <c r="X646" s="1239"/>
      <c r="Y646" s="1240"/>
      <c r="Z646" s="1239"/>
      <c r="AA646" s="1239"/>
      <c r="AB646" s="1239"/>
      <c r="AG646" s="48"/>
    </row>
    <row r="647" spans="9:33">
      <c r="I647" s="48"/>
      <c r="Q647" s="48"/>
      <c r="V647" s="1239"/>
      <c r="W647" s="1239"/>
      <c r="X647" s="1239"/>
      <c r="Y647" s="1240"/>
      <c r="Z647" s="1239"/>
      <c r="AA647" s="1239"/>
      <c r="AB647" s="1239"/>
      <c r="AG647" s="48"/>
    </row>
    <row r="648" spans="9:33">
      <c r="I648" s="48"/>
      <c r="Q648" s="48"/>
      <c r="V648" s="1239"/>
      <c r="W648" s="1239"/>
      <c r="X648" s="1239"/>
      <c r="Y648" s="1240"/>
      <c r="Z648" s="1239"/>
      <c r="AA648" s="1239"/>
      <c r="AB648" s="1239"/>
      <c r="AG648" s="48"/>
    </row>
    <row r="649" spans="9:33">
      <c r="I649" s="48"/>
      <c r="Q649" s="48"/>
      <c r="V649" s="1239"/>
      <c r="W649" s="1239"/>
      <c r="X649" s="1239"/>
      <c r="Y649" s="1240"/>
      <c r="Z649" s="1239"/>
      <c r="AA649" s="1239"/>
      <c r="AB649" s="1239"/>
      <c r="AG649" s="48"/>
    </row>
    <row r="650" spans="9:33">
      <c r="I650" s="48"/>
      <c r="Q650" s="48"/>
      <c r="V650" s="1239"/>
      <c r="W650" s="1239"/>
      <c r="X650" s="1239"/>
      <c r="Y650" s="1240"/>
      <c r="Z650" s="1239"/>
      <c r="AA650" s="1239"/>
      <c r="AB650" s="1239"/>
      <c r="AG650" s="48"/>
    </row>
    <row r="651" spans="9:33">
      <c r="I651" s="48"/>
      <c r="Q651" s="48"/>
      <c r="V651" s="1239"/>
      <c r="W651" s="1239"/>
      <c r="X651" s="1239"/>
      <c r="Y651" s="1240"/>
      <c r="Z651" s="1239"/>
      <c r="AA651" s="1239"/>
      <c r="AB651" s="1239"/>
      <c r="AG651" s="48"/>
    </row>
    <row r="652" spans="9:33">
      <c r="I652" s="48"/>
      <c r="Q652" s="48"/>
      <c r="V652" s="1239"/>
      <c r="W652" s="1239"/>
      <c r="X652" s="1239"/>
      <c r="Y652" s="1240"/>
      <c r="Z652" s="1239"/>
      <c r="AA652" s="1239"/>
      <c r="AB652" s="1239"/>
      <c r="AG652" s="48"/>
    </row>
    <row r="653" spans="9:33">
      <c r="I653" s="48"/>
      <c r="Q653" s="48"/>
      <c r="V653" s="1239"/>
      <c r="W653" s="1239"/>
      <c r="X653" s="1239"/>
      <c r="Y653" s="1240"/>
      <c r="Z653" s="1239"/>
      <c r="AA653" s="1239"/>
      <c r="AB653" s="1239"/>
      <c r="AG653" s="48"/>
    </row>
    <row r="654" spans="9:33">
      <c r="I654" s="48"/>
      <c r="Q654" s="48"/>
      <c r="V654" s="1239"/>
      <c r="W654" s="1239"/>
      <c r="X654" s="1239"/>
      <c r="Y654" s="1240"/>
      <c r="Z654" s="1239"/>
      <c r="AA654" s="1239"/>
      <c r="AB654" s="1239"/>
      <c r="AG654" s="48"/>
    </row>
    <row r="655" spans="9:33">
      <c r="I655" s="48"/>
      <c r="Q655" s="48"/>
      <c r="V655" s="1239"/>
      <c r="W655" s="1239"/>
      <c r="X655" s="1239"/>
      <c r="Y655" s="1240"/>
      <c r="Z655" s="1239"/>
      <c r="AA655" s="1239"/>
      <c r="AB655" s="1239"/>
      <c r="AG655" s="48"/>
    </row>
    <row r="656" spans="9:33">
      <c r="I656" s="48"/>
      <c r="Q656" s="48"/>
      <c r="V656" s="1239"/>
      <c r="W656" s="1239"/>
      <c r="X656" s="1239"/>
      <c r="Y656" s="1240"/>
      <c r="Z656" s="1239"/>
      <c r="AA656" s="1239"/>
      <c r="AB656" s="1239"/>
      <c r="AG656" s="48"/>
    </row>
    <row r="657" spans="9:33">
      <c r="I657" s="48"/>
      <c r="Q657" s="48"/>
      <c r="V657" s="1239"/>
      <c r="W657" s="1239"/>
      <c r="X657" s="1239"/>
      <c r="Y657" s="1240"/>
      <c r="Z657" s="1239"/>
      <c r="AA657" s="1239"/>
      <c r="AB657" s="1239"/>
      <c r="AG657" s="48"/>
    </row>
    <row r="658" spans="9:33">
      <c r="I658" s="48"/>
      <c r="Q658" s="48"/>
      <c r="V658" s="1239"/>
      <c r="W658" s="1239"/>
      <c r="X658" s="1239"/>
      <c r="Y658" s="1240"/>
      <c r="Z658" s="1239"/>
      <c r="AA658" s="1239"/>
      <c r="AB658" s="1239"/>
      <c r="AG658" s="48"/>
    </row>
    <row r="659" spans="9:33">
      <c r="I659" s="48"/>
      <c r="Q659" s="48"/>
      <c r="V659" s="1239"/>
      <c r="W659" s="1239"/>
      <c r="X659" s="1239"/>
      <c r="Y659" s="1240"/>
      <c r="Z659" s="1239"/>
      <c r="AA659" s="1239"/>
      <c r="AB659" s="1239"/>
      <c r="AG659" s="48"/>
    </row>
    <row r="660" spans="9:33">
      <c r="I660" s="48"/>
      <c r="Q660" s="48"/>
      <c r="V660" s="1239"/>
      <c r="W660" s="1239"/>
      <c r="X660" s="1239"/>
      <c r="Y660" s="1240"/>
      <c r="Z660" s="1239"/>
      <c r="AA660" s="1239"/>
      <c r="AB660" s="1239"/>
      <c r="AG660" s="48"/>
    </row>
    <row r="661" spans="9:33">
      <c r="I661" s="48"/>
      <c r="Q661" s="48"/>
      <c r="V661" s="1239"/>
      <c r="W661" s="1239"/>
      <c r="X661" s="1239"/>
      <c r="Y661" s="1240"/>
      <c r="Z661" s="1239"/>
      <c r="AA661" s="1239"/>
      <c r="AB661" s="1239"/>
      <c r="AG661" s="48"/>
    </row>
    <row r="662" spans="9:33">
      <c r="I662" s="48"/>
      <c r="Q662" s="48"/>
      <c r="V662" s="1239"/>
      <c r="W662" s="1239"/>
      <c r="X662" s="1239"/>
      <c r="Y662" s="1240"/>
      <c r="Z662" s="1239"/>
      <c r="AA662" s="1239"/>
      <c r="AB662" s="1239"/>
      <c r="AG662" s="48"/>
    </row>
    <row r="663" spans="9:33">
      <c r="I663" s="48"/>
      <c r="Q663" s="48"/>
      <c r="V663" s="1239"/>
      <c r="W663" s="1239"/>
      <c r="X663" s="1239"/>
      <c r="Y663" s="1240"/>
      <c r="Z663" s="1239"/>
      <c r="AA663" s="1239"/>
      <c r="AB663" s="1239"/>
      <c r="AG663" s="48"/>
    </row>
    <row r="664" spans="9:33">
      <c r="I664" s="48"/>
      <c r="Q664" s="48"/>
      <c r="V664" s="1239"/>
      <c r="W664" s="1239"/>
      <c r="X664" s="1239"/>
      <c r="Y664" s="1240"/>
      <c r="Z664" s="1239"/>
      <c r="AA664" s="1239"/>
      <c r="AB664" s="1239"/>
      <c r="AG664" s="48"/>
    </row>
    <row r="665" spans="9:33">
      <c r="I665" s="48"/>
      <c r="Q665" s="48"/>
      <c r="V665" s="1239"/>
      <c r="W665" s="1239"/>
      <c r="X665" s="1239"/>
      <c r="Y665" s="1240"/>
      <c r="Z665" s="1239"/>
      <c r="AA665" s="1239"/>
      <c r="AB665" s="1239"/>
      <c r="AG665" s="48"/>
    </row>
    <row r="666" spans="9:33">
      <c r="I666" s="48"/>
      <c r="Q666" s="48"/>
      <c r="V666" s="1239"/>
      <c r="W666" s="1239"/>
      <c r="X666" s="1239"/>
      <c r="Y666" s="1240"/>
      <c r="Z666" s="1239"/>
      <c r="AA666" s="1239"/>
      <c r="AB666" s="1239"/>
      <c r="AG666" s="48"/>
    </row>
    <row r="667" spans="9:33">
      <c r="I667" s="48"/>
      <c r="Q667" s="48"/>
      <c r="V667" s="1239"/>
      <c r="W667" s="1239"/>
      <c r="X667" s="1239"/>
      <c r="Y667" s="1240"/>
      <c r="Z667" s="1239"/>
      <c r="AA667" s="1239"/>
      <c r="AB667" s="1239"/>
      <c r="AG667" s="48"/>
    </row>
    <row r="668" spans="9:33">
      <c r="I668" s="48"/>
      <c r="Q668" s="48"/>
      <c r="V668" s="1239"/>
      <c r="W668" s="1239"/>
      <c r="X668" s="1239"/>
      <c r="Y668" s="1240"/>
      <c r="Z668" s="1239"/>
      <c r="AA668" s="1239"/>
      <c r="AB668" s="1239"/>
      <c r="AG668" s="48"/>
    </row>
    <row r="669" spans="9:33">
      <c r="I669" s="48"/>
      <c r="Q669" s="48"/>
      <c r="V669" s="1239"/>
      <c r="W669" s="1239"/>
      <c r="X669" s="1239"/>
      <c r="Y669" s="1240"/>
      <c r="Z669" s="1239"/>
      <c r="AA669" s="1239"/>
      <c r="AB669" s="1239"/>
      <c r="AG669" s="48"/>
    </row>
    <row r="670" spans="9:33">
      <c r="I670" s="48"/>
      <c r="Q670" s="48"/>
      <c r="V670" s="1239"/>
      <c r="W670" s="1239"/>
      <c r="X670" s="1239"/>
      <c r="Y670" s="1240"/>
      <c r="Z670" s="1239"/>
      <c r="AA670" s="1239"/>
      <c r="AB670" s="1239"/>
      <c r="AG670" s="48"/>
    </row>
    <row r="671" spans="9:33">
      <c r="I671" s="48"/>
      <c r="Q671" s="48"/>
      <c r="V671" s="1239"/>
      <c r="W671" s="1239"/>
      <c r="X671" s="1239"/>
      <c r="Y671" s="1240"/>
      <c r="Z671" s="1239"/>
      <c r="AA671" s="1239"/>
      <c r="AB671" s="1239"/>
      <c r="AG671" s="48"/>
    </row>
    <row r="672" spans="9:33">
      <c r="I672" s="48"/>
      <c r="Q672" s="48"/>
      <c r="V672" s="1239"/>
      <c r="W672" s="1239"/>
      <c r="X672" s="1239"/>
      <c r="Y672" s="1240"/>
      <c r="Z672" s="1239"/>
      <c r="AA672" s="1239"/>
      <c r="AB672" s="1239"/>
      <c r="AG672" s="48"/>
    </row>
    <row r="673" spans="9:33">
      <c r="I673" s="48"/>
      <c r="Q673" s="48"/>
      <c r="V673" s="1239"/>
      <c r="W673" s="1239"/>
      <c r="X673" s="1239"/>
      <c r="Y673" s="1240"/>
      <c r="Z673" s="1239"/>
      <c r="AA673" s="1239"/>
      <c r="AB673" s="1239"/>
      <c r="AG673" s="48"/>
    </row>
    <row r="674" spans="9:33">
      <c r="I674" s="48"/>
      <c r="Q674" s="48"/>
      <c r="V674" s="1239"/>
      <c r="W674" s="1239"/>
      <c r="X674" s="1239"/>
      <c r="Y674" s="1240"/>
      <c r="Z674" s="1239"/>
      <c r="AA674" s="1239"/>
      <c r="AB674" s="1239"/>
      <c r="AG674" s="48"/>
    </row>
    <row r="675" spans="9:33">
      <c r="I675" s="48"/>
      <c r="Q675" s="48"/>
      <c r="V675" s="1239"/>
      <c r="W675" s="1239"/>
      <c r="X675" s="1239"/>
      <c r="Y675" s="1240"/>
      <c r="Z675" s="1239"/>
      <c r="AA675" s="1239"/>
      <c r="AB675" s="1239"/>
      <c r="AG675" s="48"/>
    </row>
    <row r="676" spans="9:33">
      <c r="I676" s="48"/>
      <c r="Q676" s="48"/>
      <c r="V676" s="1239"/>
      <c r="W676" s="1239"/>
      <c r="X676" s="1239"/>
      <c r="Y676" s="1240"/>
      <c r="Z676" s="1239"/>
      <c r="AA676" s="1239"/>
      <c r="AB676" s="1239"/>
      <c r="AG676" s="48"/>
    </row>
    <row r="677" spans="9:33">
      <c r="I677" s="48"/>
      <c r="Q677" s="48"/>
      <c r="V677" s="1239"/>
      <c r="W677" s="1239"/>
      <c r="X677" s="1239"/>
      <c r="Y677" s="1240"/>
      <c r="Z677" s="1239"/>
      <c r="AA677" s="1239"/>
      <c r="AB677" s="1239"/>
      <c r="AG677" s="48"/>
    </row>
    <row r="678" spans="9:33">
      <c r="I678" s="48"/>
      <c r="Q678" s="48"/>
      <c r="V678" s="1239"/>
      <c r="W678" s="1239"/>
      <c r="X678" s="1239"/>
      <c r="Y678" s="1240"/>
      <c r="Z678" s="1239"/>
      <c r="AA678" s="1239"/>
      <c r="AB678" s="1239"/>
      <c r="AG678" s="48"/>
    </row>
    <row r="679" spans="9:33">
      <c r="I679" s="48"/>
      <c r="Q679" s="48"/>
      <c r="V679" s="1239"/>
      <c r="W679" s="1239"/>
      <c r="X679" s="1239"/>
      <c r="Y679" s="1240"/>
      <c r="Z679" s="1239"/>
      <c r="AA679" s="1239"/>
      <c r="AB679" s="1239"/>
      <c r="AG679" s="48"/>
    </row>
    <row r="680" spans="9:33">
      <c r="I680" s="48"/>
      <c r="Q680" s="48"/>
      <c r="V680" s="1239"/>
      <c r="W680" s="1239"/>
      <c r="X680" s="1239"/>
      <c r="Y680" s="1240"/>
      <c r="Z680" s="1239"/>
      <c r="AA680" s="1239"/>
      <c r="AB680" s="1239"/>
      <c r="AG680" s="48"/>
    </row>
    <row r="681" spans="9:33">
      <c r="I681" s="48"/>
      <c r="Q681" s="48"/>
      <c r="V681" s="1239"/>
      <c r="W681" s="1239"/>
      <c r="X681" s="1239"/>
      <c r="Y681" s="1240"/>
      <c r="Z681" s="1239"/>
      <c r="AA681" s="1239"/>
      <c r="AB681" s="1239"/>
      <c r="AG681" s="48"/>
    </row>
    <row r="682" spans="9:33">
      <c r="I682" s="48"/>
      <c r="Q682" s="48"/>
      <c r="V682" s="1239"/>
      <c r="W682" s="1239"/>
      <c r="X682" s="1239"/>
      <c r="Y682" s="1240"/>
      <c r="Z682" s="1239"/>
      <c r="AA682" s="1239"/>
      <c r="AB682" s="1239"/>
      <c r="AG682" s="48"/>
    </row>
    <row r="683" spans="9:33">
      <c r="I683" s="48"/>
      <c r="Q683" s="48"/>
      <c r="V683" s="1239"/>
      <c r="W683" s="1239"/>
      <c r="X683" s="1239"/>
      <c r="Y683" s="1240"/>
      <c r="Z683" s="1239"/>
      <c r="AA683" s="1239"/>
      <c r="AB683" s="1239"/>
      <c r="AG683" s="48"/>
    </row>
    <row r="684" spans="9:33">
      <c r="I684" s="48"/>
      <c r="Q684" s="48"/>
      <c r="V684" s="1239"/>
      <c r="W684" s="1239"/>
      <c r="X684" s="1239"/>
      <c r="Y684" s="1240"/>
      <c r="Z684" s="1239"/>
      <c r="AA684" s="1239"/>
      <c r="AB684" s="1239"/>
      <c r="AG684" s="48"/>
    </row>
    <row r="685" spans="9:33">
      <c r="I685" s="48"/>
      <c r="Q685" s="48"/>
      <c r="V685" s="1239"/>
      <c r="W685" s="1239"/>
      <c r="X685" s="1239"/>
      <c r="Y685" s="1240"/>
      <c r="Z685" s="1239"/>
      <c r="AA685" s="1239"/>
      <c r="AB685" s="1239"/>
      <c r="AG685" s="48"/>
    </row>
    <row r="686" spans="9:33">
      <c r="I686" s="48"/>
      <c r="Q686" s="48"/>
      <c r="V686" s="1239"/>
      <c r="W686" s="1239"/>
      <c r="X686" s="1239"/>
      <c r="Y686" s="1240"/>
      <c r="Z686" s="1239"/>
      <c r="AA686" s="1239"/>
      <c r="AB686" s="1239"/>
      <c r="AG686" s="48"/>
    </row>
    <row r="687" spans="9:33">
      <c r="I687" s="48"/>
      <c r="Q687" s="48"/>
      <c r="V687" s="1239"/>
      <c r="W687" s="1239"/>
      <c r="X687" s="1239"/>
      <c r="Y687" s="1240"/>
      <c r="Z687" s="1239"/>
      <c r="AA687" s="1239"/>
      <c r="AB687" s="1239"/>
      <c r="AG687" s="48"/>
    </row>
    <row r="688" spans="9:33">
      <c r="I688" s="48"/>
      <c r="Q688" s="48"/>
      <c r="V688" s="1239"/>
      <c r="W688" s="1239"/>
      <c r="X688" s="1239"/>
      <c r="Y688" s="1240"/>
      <c r="Z688" s="1239"/>
      <c r="AA688" s="1239"/>
      <c r="AB688" s="1239"/>
      <c r="AG688" s="48"/>
    </row>
    <row r="689" spans="9:33">
      <c r="I689" s="48"/>
      <c r="Q689" s="48"/>
      <c r="V689" s="1239"/>
      <c r="W689" s="1239"/>
      <c r="X689" s="1239"/>
      <c r="Y689" s="1240"/>
      <c r="Z689" s="1239"/>
      <c r="AA689" s="1239"/>
      <c r="AB689" s="1239"/>
      <c r="AG689" s="48"/>
    </row>
    <row r="690" spans="9:33">
      <c r="I690" s="48"/>
      <c r="Q690" s="48"/>
      <c r="V690" s="1239"/>
      <c r="W690" s="1239"/>
      <c r="X690" s="1239"/>
      <c r="Y690" s="1240"/>
      <c r="Z690" s="1239"/>
      <c r="AA690" s="1239"/>
      <c r="AB690" s="1239"/>
      <c r="AG690" s="48"/>
    </row>
    <row r="691" spans="9:33">
      <c r="I691" s="48"/>
      <c r="Q691" s="48"/>
      <c r="V691" s="1239"/>
      <c r="W691" s="1239"/>
      <c r="X691" s="1239"/>
      <c r="Y691" s="1240"/>
      <c r="Z691" s="1239"/>
      <c r="AA691" s="1239"/>
      <c r="AB691" s="1239"/>
      <c r="AG691" s="48"/>
    </row>
    <row r="692" spans="9:33">
      <c r="I692" s="48"/>
      <c r="Q692" s="48"/>
      <c r="V692" s="1239"/>
      <c r="W692" s="1239"/>
      <c r="X692" s="1239"/>
      <c r="Y692" s="1240"/>
      <c r="Z692" s="1239"/>
      <c r="AA692" s="1239"/>
      <c r="AB692" s="1239"/>
      <c r="AG692" s="48"/>
    </row>
    <row r="693" spans="9:33">
      <c r="I693" s="48"/>
      <c r="Q693" s="48"/>
      <c r="V693" s="1239"/>
      <c r="W693" s="1239"/>
      <c r="X693" s="1239"/>
      <c r="Y693" s="1240"/>
      <c r="Z693" s="1239"/>
      <c r="AA693" s="1239"/>
      <c r="AB693" s="1239"/>
      <c r="AG693" s="48"/>
    </row>
    <row r="694" spans="9:33">
      <c r="I694" s="48"/>
      <c r="Q694" s="48"/>
      <c r="V694" s="1239"/>
      <c r="W694" s="1239"/>
      <c r="X694" s="1239"/>
      <c r="Y694" s="1240"/>
      <c r="Z694" s="1239"/>
      <c r="AA694" s="1239"/>
      <c r="AB694" s="1239"/>
      <c r="AG694" s="48"/>
    </row>
    <row r="695" spans="9:33">
      <c r="I695" s="48"/>
      <c r="Q695" s="48"/>
      <c r="V695" s="1239"/>
      <c r="W695" s="1239"/>
      <c r="X695" s="1239"/>
      <c r="Y695" s="1240"/>
      <c r="Z695" s="1239"/>
      <c r="AA695" s="1239"/>
      <c r="AB695" s="1239"/>
      <c r="AG695" s="48"/>
    </row>
    <row r="696" spans="9:33">
      <c r="I696" s="48"/>
      <c r="Q696" s="48"/>
      <c r="V696" s="1239"/>
      <c r="W696" s="1239"/>
      <c r="X696" s="1239"/>
      <c r="Y696" s="1240"/>
      <c r="Z696" s="1239"/>
      <c r="AA696" s="1239"/>
      <c r="AB696" s="1239"/>
      <c r="AG696" s="48"/>
    </row>
    <row r="697" spans="9:33">
      <c r="I697" s="48"/>
      <c r="Q697" s="48"/>
      <c r="V697" s="1239"/>
      <c r="W697" s="1239"/>
      <c r="X697" s="1239"/>
      <c r="Y697" s="1240"/>
      <c r="Z697" s="1239"/>
      <c r="AA697" s="1239"/>
      <c r="AB697" s="1239"/>
      <c r="AG697" s="48"/>
    </row>
    <row r="698" spans="9:33">
      <c r="I698" s="48"/>
      <c r="Q698" s="48"/>
      <c r="V698" s="1239"/>
      <c r="W698" s="1239"/>
      <c r="X698" s="1239"/>
      <c r="Y698" s="1240"/>
      <c r="Z698" s="1239"/>
      <c r="AA698" s="1239"/>
      <c r="AB698" s="1239"/>
      <c r="AG698" s="48"/>
    </row>
    <row r="699" spans="9:33">
      <c r="I699" s="48"/>
      <c r="Q699" s="48"/>
      <c r="V699" s="1239"/>
      <c r="W699" s="1239"/>
      <c r="X699" s="1239"/>
      <c r="Y699" s="1240"/>
      <c r="Z699" s="1239"/>
      <c r="AA699" s="1239"/>
      <c r="AB699" s="1239"/>
      <c r="AG699" s="48"/>
    </row>
    <row r="700" spans="9:33">
      <c r="I700" s="48"/>
      <c r="Q700" s="48"/>
      <c r="V700" s="1239"/>
      <c r="W700" s="1239"/>
      <c r="X700" s="1239"/>
      <c r="Y700" s="1240"/>
      <c r="Z700" s="1239"/>
      <c r="AA700" s="1239"/>
      <c r="AB700" s="1239"/>
      <c r="AG700" s="48"/>
    </row>
    <row r="701" spans="9:33">
      <c r="I701" s="48"/>
      <c r="Q701" s="48"/>
      <c r="V701" s="1239"/>
      <c r="W701" s="1239"/>
      <c r="X701" s="1239"/>
      <c r="Y701" s="1240"/>
      <c r="Z701" s="1239"/>
      <c r="AA701" s="1239"/>
      <c r="AB701" s="1239"/>
      <c r="AG701" s="48"/>
    </row>
    <row r="702" spans="9:33">
      <c r="I702" s="48"/>
      <c r="Q702" s="48"/>
      <c r="V702" s="1239"/>
      <c r="W702" s="1239"/>
      <c r="X702" s="1239"/>
      <c r="Y702" s="1240"/>
      <c r="Z702" s="1239"/>
      <c r="AA702" s="1239"/>
      <c r="AB702" s="1239"/>
      <c r="AG702" s="48"/>
    </row>
    <row r="703" spans="9:33">
      <c r="I703" s="48"/>
      <c r="Q703" s="48"/>
      <c r="V703" s="1239"/>
      <c r="W703" s="1239"/>
      <c r="X703" s="1239"/>
      <c r="Y703" s="1240"/>
      <c r="Z703" s="1239"/>
      <c r="AA703" s="1239"/>
      <c r="AB703" s="1239"/>
      <c r="AG703" s="48"/>
    </row>
    <row r="704" spans="9:33">
      <c r="I704" s="48"/>
      <c r="Q704" s="48"/>
      <c r="V704" s="1239"/>
      <c r="W704" s="1239"/>
      <c r="X704" s="1239"/>
      <c r="Y704" s="1240"/>
      <c r="Z704" s="1239"/>
      <c r="AA704" s="1239"/>
      <c r="AB704" s="1239"/>
      <c r="AG704" s="48"/>
    </row>
    <row r="705" spans="9:33">
      <c r="I705" s="48"/>
      <c r="Q705" s="48"/>
      <c r="V705" s="1239"/>
      <c r="W705" s="1239"/>
      <c r="X705" s="1239"/>
      <c r="Y705" s="1240"/>
      <c r="Z705" s="1239"/>
      <c r="AA705" s="1239"/>
      <c r="AB705" s="1239"/>
      <c r="AG705" s="48"/>
    </row>
    <row r="706" spans="9:33">
      <c r="I706" s="48"/>
      <c r="Q706" s="48"/>
      <c r="V706" s="1239"/>
      <c r="W706" s="1239"/>
      <c r="X706" s="1239"/>
      <c r="Y706" s="1240"/>
      <c r="Z706" s="1239"/>
      <c r="AA706" s="1239"/>
      <c r="AB706" s="1239"/>
      <c r="AG706" s="48"/>
    </row>
    <row r="707" spans="9:33">
      <c r="I707" s="48"/>
      <c r="Q707" s="48"/>
      <c r="V707" s="1239"/>
      <c r="W707" s="1239"/>
      <c r="X707" s="1239"/>
      <c r="Y707" s="1240"/>
      <c r="Z707" s="1239"/>
      <c r="AA707" s="1239"/>
      <c r="AB707" s="1239"/>
      <c r="AG707" s="48"/>
    </row>
    <row r="708" spans="9:33">
      <c r="I708" s="48"/>
      <c r="Q708" s="48"/>
      <c r="V708" s="1239"/>
      <c r="W708" s="1239"/>
      <c r="X708" s="1239"/>
      <c r="Y708" s="1240"/>
      <c r="Z708" s="1239"/>
      <c r="AA708" s="1239"/>
      <c r="AB708" s="1239"/>
      <c r="AG708" s="48"/>
    </row>
    <row r="709" spans="9:33">
      <c r="I709" s="48"/>
      <c r="Q709" s="48"/>
      <c r="V709" s="1239"/>
      <c r="W709" s="1239"/>
      <c r="X709" s="1239"/>
      <c r="Y709" s="1240"/>
      <c r="Z709" s="1239"/>
      <c r="AA709" s="1239"/>
      <c r="AB709" s="1239"/>
      <c r="AG709" s="48"/>
    </row>
    <row r="710" spans="9:33">
      <c r="I710" s="48"/>
      <c r="Q710" s="48"/>
      <c r="V710" s="1239"/>
      <c r="W710" s="1239"/>
      <c r="X710" s="1239"/>
      <c r="Y710" s="1240"/>
      <c r="Z710" s="1239"/>
      <c r="AA710" s="1239"/>
      <c r="AB710" s="1239"/>
      <c r="AG710" s="48"/>
    </row>
    <row r="711" spans="9:33">
      <c r="I711" s="48"/>
      <c r="Q711" s="48"/>
      <c r="V711" s="1239"/>
      <c r="W711" s="1239"/>
      <c r="X711" s="1239"/>
      <c r="Y711" s="1240"/>
      <c r="Z711" s="1239"/>
      <c r="AA711" s="1239"/>
      <c r="AB711" s="1239"/>
      <c r="AG711" s="48"/>
    </row>
    <row r="712" spans="9:33">
      <c r="I712" s="48"/>
      <c r="Q712" s="48"/>
      <c r="V712" s="1239"/>
      <c r="W712" s="1239"/>
      <c r="X712" s="1239"/>
      <c r="Y712" s="1240"/>
      <c r="Z712" s="1239"/>
      <c r="AA712" s="1239"/>
      <c r="AB712" s="1239"/>
      <c r="AG712" s="48"/>
    </row>
    <row r="713" spans="9:33">
      <c r="I713" s="48"/>
      <c r="Q713" s="48"/>
      <c r="V713" s="1239"/>
      <c r="W713" s="1239"/>
      <c r="X713" s="1239"/>
      <c r="Y713" s="1240"/>
      <c r="Z713" s="1239"/>
      <c r="AA713" s="1239"/>
      <c r="AB713" s="1239"/>
      <c r="AG713" s="48"/>
    </row>
    <row r="714" spans="9:33">
      <c r="I714" s="48"/>
      <c r="Q714" s="48"/>
      <c r="V714" s="1239"/>
      <c r="W714" s="1239"/>
      <c r="X714" s="1239"/>
      <c r="Y714" s="1240"/>
      <c r="Z714" s="1239"/>
      <c r="AA714" s="1239"/>
      <c r="AB714" s="1239"/>
      <c r="AG714" s="48"/>
    </row>
    <row r="715" spans="9:33">
      <c r="I715" s="48"/>
      <c r="Q715" s="48"/>
      <c r="V715" s="1239"/>
      <c r="W715" s="1239"/>
      <c r="X715" s="1239"/>
      <c r="Y715" s="1240"/>
      <c r="Z715" s="1239"/>
      <c r="AA715" s="1239"/>
      <c r="AB715" s="1239"/>
      <c r="AG715" s="48"/>
    </row>
    <row r="716" spans="9:33">
      <c r="I716" s="48"/>
      <c r="Q716" s="48"/>
      <c r="V716" s="1239"/>
      <c r="W716" s="1239"/>
      <c r="X716" s="1239"/>
      <c r="Y716" s="1240"/>
      <c r="Z716" s="1239"/>
      <c r="AA716" s="1239"/>
      <c r="AB716" s="1239"/>
      <c r="AG716" s="48"/>
    </row>
    <row r="717" spans="9:33">
      <c r="I717" s="48"/>
      <c r="Q717" s="48"/>
      <c r="V717" s="1239"/>
      <c r="W717" s="1239"/>
      <c r="X717" s="1239"/>
      <c r="Y717" s="1240"/>
      <c r="Z717" s="1239"/>
      <c r="AA717" s="1239"/>
      <c r="AB717" s="1239"/>
      <c r="AG717" s="48"/>
    </row>
    <row r="718" spans="9:33">
      <c r="I718" s="48"/>
      <c r="Q718" s="48"/>
      <c r="V718" s="1239"/>
      <c r="W718" s="1239"/>
      <c r="X718" s="1239"/>
      <c r="Y718" s="1240"/>
      <c r="Z718" s="1239"/>
      <c r="AA718" s="1239"/>
      <c r="AB718" s="1239"/>
      <c r="AG718" s="48"/>
    </row>
    <row r="719" spans="9:33">
      <c r="I719" s="48"/>
      <c r="Q719" s="48"/>
      <c r="V719" s="1239"/>
      <c r="W719" s="1239"/>
      <c r="X719" s="1239"/>
      <c r="Y719" s="1240"/>
      <c r="Z719" s="1239"/>
      <c r="AA719" s="1239"/>
      <c r="AB719" s="1239"/>
      <c r="AG719" s="48"/>
    </row>
    <row r="720" spans="9:33">
      <c r="I720" s="48"/>
      <c r="Q720" s="48"/>
      <c r="V720" s="1239"/>
      <c r="W720" s="1239"/>
      <c r="X720" s="1239"/>
      <c r="Y720" s="1240"/>
      <c r="Z720" s="1239"/>
      <c r="AA720" s="1239"/>
      <c r="AB720" s="1239"/>
      <c r="AG720" s="48"/>
    </row>
    <row r="721" spans="9:33">
      <c r="I721" s="48"/>
      <c r="Q721" s="48"/>
      <c r="V721" s="1239"/>
      <c r="W721" s="1239"/>
      <c r="X721" s="1239"/>
      <c r="Y721" s="1240"/>
      <c r="Z721" s="1239"/>
      <c r="AA721" s="1239"/>
      <c r="AB721" s="1239"/>
      <c r="AG721" s="48"/>
    </row>
    <row r="722" spans="9:33">
      <c r="I722" s="48"/>
      <c r="Q722" s="48"/>
      <c r="V722" s="1239"/>
      <c r="W722" s="1239"/>
      <c r="X722" s="1239"/>
      <c r="Y722" s="1240"/>
      <c r="Z722" s="1239"/>
      <c r="AA722" s="1239"/>
      <c r="AB722" s="1239"/>
      <c r="AG722" s="48"/>
    </row>
    <row r="723" spans="9:33">
      <c r="I723" s="48"/>
      <c r="Q723" s="48"/>
      <c r="V723" s="1239"/>
      <c r="W723" s="1239"/>
      <c r="X723" s="1239"/>
      <c r="Y723" s="1240"/>
      <c r="Z723" s="1239"/>
      <c r="AA723" s="1239"/>
      <c r="AB723" s="1239"/>
      <c r="AG723" s="48"/>
    </row>
    <row r="724" spans="9:33">
      <c r="I724" s="48"/>
      <c r="Q724" s="48"/>
      <c r="V724" s="1239"/>
      <c r="W724" s="1239"/>
      <c r="X724" s="1239"/>
      <c r="Y724" s="1240"/>
      <c r="Z724" s="1239"/>
      <c r="AA724" s="1239"/>
      <c r="AB724" s="1239"/>
      <c r="AG724" s="48"/>
    </row>
    <row r="725" spans="9:33">
      <c r="I725" s="48"/>
      <c r="Q725" s="48"/>
      <c r="V725" s="1239"/>
      <c r="W725" s="1239"/>
      <c r="X725" s="1239"/>
      <c r="Y725" s="1240"/>
      <c r="Z725" s="1239"/>
      <c r="AA725" s="1239"/>
      <c r="AB725" s="1239"/>
      <c r="AG725" s="48"/>
    </row>
    <row r="726" spans="9:33">
      <c r="I726" s="48"/>
      <c r="Q726" s="48"/>
      <c r="V726" s="1239"/>
      <c r="W726" s="1239"/>
      <c r="X726" s="1239"/>
      <c r="Y726" s="1240"/>
      <c r="Z726" s="1239"/>
      <c r="AA726" s="1239"/>
      <c r="AB726" s="1239"/>
      <c r="AG726" s="48"/>
    </row>
    <row r="727" spans="9:33">
      <c r="I727" s="48"/>
      <c r="Q727" s="48"/>
      <c r="V727" s="1239"/>
      <c r="W727" s="1239"/>
      <c r="X727" s="1239"/>
      <c r="Y727" s="1240"/>
      <c r="Z727" s="1239"/>
      <c r="AA727" s="1239"/>
      <c r="AB727" s="1239"/>
      <c r="AG727" s="48"/>
    </row>
    <row r="728" spans="9:33">
      <c r="I728" s="48"/>
      <c r="Q728" s="48"/>
      <c r="V728" s="1239"/>
      <c r="W728" s="1239"/>
      <c r="X728" s="1239"/>
      <c r="Y728" s="1240"/>
      <c r="Z728" s="1239"/>
      <c r="AA728" s="1239"/>
      <c r="AB728" s="1239"/>
      <c r="AG728" s="48"/>
    </row>
    <row r="729" spans="9:33">
      <c r="I729" s="48"/>
      <c r="Q729" s="48"/>
      <c r="V729" s="1239"/>
      <c r="W729" s="1239"/>
      <c r="X729" s="1239"/>
      <c r="Y729" s="1240"/>
      <c r="Z729" s="1239"/>
      <c r="AA729" s="1239"/>
      <c r="AB729" s="1239"/>
      <c r="AG729" s="48"/>
    </row>
    <row r="730" spans="9:33">
      <c r="I730" s="48"/>
      <c r="Q730" s="48"/>
      <c r="V730" s="1239"/>
      <c r="W730" s="1239"/>
      <c r="X730" s="1239"/>
      <c r="Y730" s="1240"/>
      <c r="Z730" s="1239"/>
      <c r="AA730" s="1239"/>
      <c r="AB730" s="1239"/>
      <c r="AG730" s="48"/>
    </row>
    <row r="731" spans="9:33">
      <c r="I731" s="48"/>
      <c r="Q731" s="48"/>
      <c r="V731" s="1239"/>
      <c r="W731" s="1239"/>
      <c r="X731" s="1239"/>
      <c r="Y731" s="1240"/>
      <c r="Z731" s="1239"/>
      <c r="AA731" s="1239"/>
      <c r="AB731" s="1239"/>
      <c r="AG731" s="48"/>
    </row>
    <row r="732" spans="9:33">
      <c r="I732" s="48"/>
      <c r="Q732" s="48"/>
      <c r="V732" s="1239"/>
      <c r="W732" s="1239"/>
      <c r="X732" s="1239"/>
      <c r="Y732" s="1240"/>
      <c r="Z732" s="1239"/>
      <c r="AA732" s="1239"/>
      <c r="AB732" s="1239"/>
      <c r="AG732" s="48"/>
    </row>
    <row r="733" spans="9:33">
      <c r="I733" s="48"/>
      <c r="Q733" s="48"/>
      <c r="V733" s="1239"/>
      <c r="W733" s="1239"/>
      <c r="X733" s="1239"/>
      <c r="Y733" s="1240"/>
      <c r="Z733" s="1239"/>
      <c r="AA733" s="1239"/>
      <c r="AB733" s="1239"/>
      <c r="AG733" s="48"/>
    </row>
    <row r="734" spans="9:33">
      <c r="I734" s="48"/>
      <c r="Q734" s="48"/>
      <c r="V734" s="1239"/>
      <c r="W734" s="1239"/>
      <c r="X734" s="1239"/>
      <c r="Y734" s="1240"/>
      <c r="Z734" s="1239"/>
      <c r="AA734" s="1239"/>
      <c r="AB734" s="1239"/>
      <c r="AG734" s="48"/>
    </row>
    <row r="735" spans="9:33">
      <c r="I735" s="48"/>
      <c r="Q735" s="48"/>
      <c r="V735" s="1239"/>
      <c r="W735" s="1239"/>
      <c r="X735" s="1239"/>
      <c r="Y735" s="1240"/>
      <c r="Z735" s="1239"/>
      <c r="AA735" s="1239"/>
      <c r="AB735" s="1239"/>
      <c r="AG735" s="48"/>
    </row>
    <row r="736" spans="9:33">
      <c r="I736" s="48"/>
      <c r="Q736" s="48"/>
      <c r="V736" s="1239"/>
      <c r="W736" s="1239"/>
      <c r="X736" s="1239"/>
      <c r="Y736" s="1240"/>
      <c r="Z736" s="1239"/>
      <c r="AA736" s="1239"/>
      <c r="AB736" s="1239"/>
      <c r="AG736" s="48"/>
    </row>
    <row r="737" spans="9:33">
      <c r="I737" s="48"/>
      <c r="Q737" s="48"/>
      <c r="V737" s="1239"/>
      <c r="W737" s="1239"/>
      <c r="X737" s="1239"/>
      <c r="Y737" s="1240"/>
      <c r="Z737" s="1239"/>
      <c r="AA737" s="1239"/>
      <c r="AB737" s="1239"/>
      <c r="AG737" s="48"/>
    </row>
    <row r="738" spans="9:33">
      <c r="I738" s="48"/>
      <c r="Q738" s="48"/>
      <c r="V738" s="1239"/>
      <c r="W738" s="1239"/>
      <c r="X738" s="1239"/>
      <c r="Y738" s="1240"/>
      <c r="Z738" s="1239"/>
      <c r="AA738" s="1239"/>
      <c r="AB738" s="1239"/>
      <c r="AG738" s="48"/>
    </row>
    <row r="739" spans="9:33">
      <c r="I739" s="48"/>
      <c r="Q739" s="48"/>
      <c r="V739" s="1239"/>
      <c r="W739" s="1239"/>
      <c r="X739" s="1239"/>
      <c r="Y739" s="1240"/>
      <c r="Z739" s="1239"/>
      <c r="AA739" s="1239"/>
      <c r="AB739" s="1239"/>
      <c r="AG739" s="48"/>
    </row>
    <row r="740" spans="9:33">
      <c r="I740" s="48"/>
      <c r="Q740" s="48"/>
      <c r="V740" s="1239"/>
      <c r="W740" s="1239"/>
      <c r="X740" s="1239"/>
      <c r="Y740" s="1240"/>
      <c r="Z740" s="1239"/>
      <c r="AA740" s="1239"/>
      <c r="AB740" s="1239"/>
      <c r="AG740" s="48"/>
    </row>
    <row r="741" spans="9:33">
      <c r="I741" s="48"/>
      <c r="Q741" s="48"/>
      <c r="V741" s="1239"/>
      <c r="W741" s="1239"/>
      <c r="X741" s="1239"/>
      <c r="Y741" s="1240"/>
      <c r="Z741" s="1239"/>
      <c r="AA741" s="1239"/>
      <c r="AB741" s="1239"/>
      <c r="AG741" s="48"/>
    </row>
    <row r="742" spans="9:33">
      <c r="I742" s="48"/>
      <c r="Q742" s="48"/>
      <c r="V742" s="1239"/>
      <c r="W742" s="1239"/>
      <c r="X742" s="1239"/>
      <c r="Y742" s="1240"/>
      <c r="Z742" s="1239"/>
      <c r="AA742" s="1239"/>
      <c r="AB742" s="1239"/>
      <c r="AG742" s="48"/>
    </row>
    <row r="743" spans="9:33">
      <c r="I743" s="48"/>
      <c r="Q743" s="48"/>
      <c r="V743" s="1239"/>
      <c r="W743" s="1239"/>
      <c r="X743" s="1239"/>
      <c r="Y743" s="1240"/>
      <c r="Z743" s="1239"/>
      <c r="AA743" s="1239"/>
      <c r="AB743" s="1239"/>
      <c r="AG743" s="48"/>
    </row>
    <row r="744" spans="9:33">
      <c r="I744" s="48"/>
      <c r="Q744" s="48"/>
      <c r="V744" s="1239"/>
      <c r="W744" s="1239"/>
      <c r="X744" s="1239"/>
      <c r="Y744" s="1240"/>
      <c r="Z744" s="1239"/>
      <c r="AA744" s="1239"/>
      <c r="AB744" s="1239"/>
      <c r="AG744" s="48"/>
    </row>
    <row r="745" spans="9:33">
      <c r="I745" s="48"/>
      <c r="Q745" s="48"/>
      <c r="V745" s="1239"/>
      <c r="W745" s="1239"/>
      <c r="X745" s="1239"/>
      <c r="Y745" s="1240"/>
      <c r="Z745" s="1239"/>
      <c r="AA745" s="1239"/>
      <c r="AB745" s="1239"/>
      <c r="AG745" s="48"/>
    </row>
    <row r="746" spans="9:33">
      <c r="I746" s="48"/>
      <c r="Q746" s="48"/>
      <c r="V746" s="1239"/>
      <c r="W746" s="1239"/>
      <c r="X746" s="1239"/>
      <c r="Y746" s="1240"/>
      <c r="Z746" s="1239"/>
      <c r="AA746" s="1239"/>
      <c r="AB746" s="1239"/>
      <c r="AG746" s="48"/>
    </row>
    <row r="747" spans="9:33">
      <c r="I747" s="48"/>
      <c r="Q747" s="48"/>
      <c r="V747" s="1239"/>
      <c r="W747" s="1239"/>
      <c r="X747" s="1239"/>
      <c r="Y747" s="1240"/>
      <c r="Z747" s="1239"/>
      <c r="AA747" s="1239"/>
      <c r="AB747" s="1239"/>
      <c r="AG747" s="48"/>
    </row>
    <row r="748" spans="9:33">
      <c r="I748" s="48"/>
      <c r="Q748" s="48"/>
      <c r="V748" s="1239"/>
      <c r="W748" s="1239"/>
      <c r="X748" s="1239"/>
      <c r="Y748" s="1240"/>
      <c r="Z748" s="1239"/>
      <c r="AA748" s="1239"/>
      <c r="AB748" s="1239"/>
      <c r="AG748" s="48"/>
    </row>
    <row r="749" spans="9:33">
      <c r="I749" s="48"/>
      <c r="Q749" s="48"/>
      <c r="V749" s="1239"/>
      <c r="W749" s="1239"/>
      <c r="X749" s="1239"/>
      <c r="Y749" s="1240"/>
      <c r="Z749" s="1239"/>
      <c r="AA749" s="1239"/>
      <c r="AB749" s="1239"/>
      <c r="AG749" s="48"/>
    </row>
    <row r="750" spans="9:33">
      <c r="I750" s="48"/>
      <c r="Q750" s="48"/>
      <c r="V750" s="1239"/>
      <c r="W750" s="1239"/>
      <c r="X750" s="1239"/>
      <c r="Y750" s="1240"/>
      <c r="Z750" s="1239"/>
      <c r="AA750" s="1239"/>
      <c r="AB750" s="1239"/>
      <c r="AG750" s="48"/>
    </row>
    <row r="751" spans="9:33">
      <c r="I751" s="48"/>
      <c r="Q751" s="48"/>
      <c r="V751" s="1239"/>
      <c r="W751" s="1239"/>
      <c r="X751" s="1239"/>
      <c r="Y751" s="1240"/>
      <c r="Z751" s="1239"/>
      <c r="AA751" s="1239"/>
      <c r="AB751" s="1239"/>
      <c r="AG751" s="48"/>
    </row>
    <row r="752" spans="9:33">
      <c r="I752" s="48"/>
      <c r="Q752" s="48"/>
      <c r="V752" s="1239"/>
      <c r="W752" s="1239"/>
      <c r="X752" s="1239"/>
      <c r="Y752" s="1240"/>
      <c r="Z752" s="1239"/>
      <c r="AA752" s="1239"/>
      <c r="AB752" s="1239"/>
      <c r="AG752" s="48"/>
    </row>
    <row r="753" spans="9:33">
      <c r="I753" s="48"/>
      <c r="Q753" s="48"/>
      <c r="V753" s="1239"/>
      <c r="W753" s="1239"/>
      <c r="X753" s="1239"/>
      <c r="Y753" s="1240"/>
      <c r="Z753" s="1239"/>
      <c r="AA753" s="1239"/>
      <c r="AB753" s="1239"/>
      <c r="AG753" s="48"/>
    </row>
    <row r="754" spans="9:33">
      <c r="I754" s="48"/>
      <c r="Q754" s="48"/>
      <c r="V754" s="1239"/>
      <c r="W754" s="1239"/>
      <c r="X754" s="1239"/>
      <c r="Y754" s="1240"/>
      <c r="Z754" s="1239"/>
      <c r="AA754" s="1239"/>
      <c r="AB754" s="1239"/>
      <c r="AG754" s="48"/>
    </row>
    <row r="755" spans="9:33">
      <c r="I755" s="48"/>
      <c r="Q755" s="48"/>
      <c r="V755" s="1239"/>
      <c r="W755" s="1239"/>
      <c r="X755" s="1239"/>
      <c r="Y755" s="1240"/>
      <c r="Z755" s="1239"/>
      <c r="AA755" s="1239"/>
      <c r="AB755" s="1239"/>
      <c r="AG755" s="48"/>
    </row>
    <row r="756" spans="9:33">
      <c r="I756" s="48"/>
      <c r="Q756" s="48"/>
      <c r="V756" s="1239"/>
      <c r="W756" s="1239"/>
      <c r="X756" s="1239"/>
      <c r="Y756" s="1240"/>
      <c r="Z756" s="1239"/>
      <c r="AA756" s="1239"/>
      <c r="AB756" s="1239"/>
      <c r="AG756" s="48"/>
    </row>
    <row r="757" spans="9:33">
      <c r="I757" s="48"/>
      <c r="Q757" s="48"/>
      <c r="V757" s="1239"/>
      <c r="W757" s="1239"/>
      <c r="X757" s="1239"/>
      <c r="Y757" s="1240"/>
      <c r="Z757" s="1239"/>
      <c r="AA757" s="1239"/>
      <c r="AB757" s="1239"/>
      <c r="AG757" s="48"/>
    </row>
    <row r="758" spans="9:33">
      <c r="I758" s="48"/>
      <c r="Q758" s="48"/>
      <c r="V758" s="1239"/>
      <c r="W758" s="1239"/>
      <c r="X758" s="1239"/>
      <c r="Y758" s="1240"/>
      <c r="Z758" s="1239"/>
      <c r="AA758" s="1239"/>
      <c r="AB758" s="1239"/>
      <c r="AG758" s="48"/>
    </row>
    <row r="759" spans="9:33">
      <c r="I759" s="48"/>
      <c r="Q759" s="48"/>
      <c r="V759" s="1239"/>
      <c r="W759" s="1239"/>
      <c r="X759" s="1239"/>
      <c r="Y759" s="1240"/>
      <c r="Z759" s="1239"/>
      <c r="AA759" s="1239"/>
      <c r="AB759" s="1239"/>
      <c r="AG759" s="48"/>
    </row>
    <row r="760" spans="9:33">
      <c r="I760" s="48"/>
      <c r="Q760" s="48"/>
      <c r="V760" s="1239"/>
      <c r="W760" s="1239"/>
      <c r="X760" s="1239"/>
      <c r="Y760" s="1240"/>
      <c r="Z760" s="1239"/>
      <c r="AA760" s="1239"/>
      <c r="AB760" s="1239"/>
      <c r="AG760" s="48"/>
    </row>
    <row r="761" spans="9:33">
      <c r="I761" s="48"/>
      <c r="Q761" s="48"/>
      <c r="V761" s="1239"/>
      <c r="W761" s="1239"/>
      <c r="X761" s="1239"/>
      <c r="Y761" s="1240"/>
      <c r="Z761" s="1239"/>
      <c r="AA761" s="1239"/>
      <c r="AB761" s="1239"/>
      <c r="AG761" s="48"/>
    </row>
    <row r="762" spans="9:33">
      <c r="I762" s="48"/>
      <c r="Q762" s="48"/>
      <c r="V762" s="1239"/>
      <c r="W762" s="1239"/>
      <c r="X762" s="1239"/>
      <c r="Y762" s="1240"/>
      <c r="Z762" s="1239"/>
      <c r="AA762" s="1239"/>
      <c r="AB762" s="1239"/>
      <c r="AG762" s="48"/>
    </row>
    <row r="763" spans="9:33">
      <c r="I763" s="48"/>
      <c r="Q763" s="48"/>
      <c r="V763" s="1239"/>
      <c r="W763" s="1239"/>
      <c r="X763" s="1239"/>
      <c r="Y763" s="1240"/>
      <c r="Z763" s="1239"/>
      <c r="AA763" s="1239"/>
      <c r="AB763" s="1239"/>
      <c r="AG763" s="48"/>
    </row>
    <row r="764" spans="9:33">
      <c r="I764" s="48"/>
      <c r="Q764" s="48"/>
      <c r="V764" s="1239"/>
      <c r="W764" s="1239"/>
      <c r="X764" s="1239"/>
      <c r="Y764" s="1240"/>
      <c r="Z764" s="1239"/>
      <c r="AA764" s="1239"/>
      <c r="AB764" s="1239"/>
      <c r="AG764" s="48"/>
    </row>
    <row r="765" spans="9:33">
      <c r="I765" s="48"/>
      <c r="Q765" s="48"/>
      <c r="V765" s="1239"/>
      <c r="W765" s="1239"/>
      <c r="X765" s="1239"/>
      <c r="Y765" s="1240"/>
      <c r="Z765" s="1239"/>
      <c r="AA765" s="1239"/>
      <c r="AB765" s="1239"/>
      <c r="AG765" s="48"/>
    </row>
    <row r="766" spans="9:33">
      <c r="I766" s="48"/>
      <c r="Q766" s="48"/>
      <c r="V766" s="1239"/>
      <c r="W766" s="1239"/>
      <c r="X766" s="1239"/>
      <c r="Y766" s="1240"/>
      <c r="Z766" s="1239"/>
      <c r="AA766" s="1239"/>
      <c r="AB766" s="1239"/>
      <c r="AG766" s="48"/>
    </row>
    <row r="767" spans="9:33">
      <c r="I767" s="48"/>
      <c r="Q767" s="48"/>
      <c r="V767" s="1239"/>
      <c r="W767" s="1239"/>
      <c r="X767" s="1239"/>
      <c r="Y767" s="1240"/>
      <c r="Z767" s="1239"/>
      <c r="AA767" s="1239"/>
      <c r="AB767" s="1239"/>
      <c r="AG767" s="48"/>
    </row>
    <row r="768" spans="9:33">
      <c r="I768" s="48"/>
      <c r="Q768" s="48"/>
      <c r="V768" s="1239"/>
      <c r="W768" s="1239"/>
      <c r="X768" s="1239"/>
      <c r="Y768" s="1240"/>
      <c r="Z768" s="1239"/>
      <c r="AA768" s="1239"/>
      <c r="AB768" s="1239"/>
      <c r="AG768" s="48"/>
    </row>
    <row r="769" spans="9:33">
      <c r="I769" s="48"/>
      <c r="Q769" s="48"/>
      <c r="V769" s="1239"/>
      <c r="W769" s="1239"/>
      <c r="X769" s="1239"/>
      <c r="Y769" s="1240"/>
      <c r="Z769" s="1239"/>
      <c r="AA769" s="1239"/>
      <c r="AB769" s="1239"/>
      <c r="AG769" s="48"/>
    </row>
    <row r="770" spans="9:33">
      <c r="I770" s="48"/>
      <c r="Q770" s="48"/>
      <c r="V770" s="1239"/>
      <c r="W770" s="1239"/>
      <c r="X770" s="1239"/>
      <c r="Y770" s="1240"/>
      <c r="Z770" s="1239"/>
      <c r="AA770" s="1239"/>
      <c r="AB770" s="1239"/>
      <c r="AG770" s="48"/>
    </row>
    <row r="771" spans="9:33">
      <c r="I771" s="48"/>
      <c r="Q771" s="48"/>
      <c r="V771" s="1239"/>
      <c r="W771" s="1239"/>
      <c r="X771" s="1239"/>
      <c r="Y771" s="1240"/>
      <c r="Z771" s="1239"/>
      <c r="AA771" s="1239"/>
      <c r="AB771" s="1239"/>
      <c r="AG771" s="48"/>
    </row>
    <row r="772" spans="9:33">
      <c r="I772" s="48"/>
      <c r="Q772" s="48"/>
      <c r="V772" s="1239"/>
      <c r="W772" s="1239"/>
      <c r="X772" s="1239"/>
      <c r="Y772" s="1240"/>
      <c r="Z772" s="1239"/>
      <c r="AA772" s="1239"/>
      <c r="AB772" s="1239"/>
      <c r="AG772" s="48"/>
    </row>
    <row r="773" spans="9:33">
      <c r="I773" s="48"/>
      <c r="Q773" s="48"/>
      <c r="V773" s="1239"/>
      <c r="W773" s="1239"/>
      <c r="X773" s="1239"/>
      <c r="Y773" s="1240"/>
      <c r="Z773" s="1239"/>
      <c r="AA773" s="1239"/>
      <c r="AB773" s="1239"/>
      <c r="AG773" s="48"/>
    </row>
    <row r="774" spans="9:33">
      <c r="I774" s="48"/>
      <c r="Q774" s="48"/>
      <c r="V774" s="1239"/>
      <c r="W774" s="1239"/>
      <c r="X774" s="1239"/>
      <c r="Y774" s="1240"/>
      <c r="Z774" s="1239"/>
      <c r="AA774" s="1239"/>
      <c r="AB774" s="1239"/>
      <c r="AG774" s="48"/>
    </row>
    <row r="775" spans="9:33">
      <c r="I775" s="48"/>
      <c r="Q775" s="48"/>
      <c r="V775" s="1239"/>
      <c r="W775" s="1239"/>
      <c r="X775" s="1239"/>
      <c r="Y775" s="1240"/>
      <c r="Z775" s="1239"/>
      <c r="AA775" s="1239"/>
      <c r="AB775" s="1239"/>
      <c r="AG775" s="48"/>
    </row>
    <row r="776" spans="9:33">
      <c r="I776" s="48"/>
      <c r="Q776" s="48"/>
      <c r="V776" s="1239"/>
      <c r="W776" s="1239"/>
      <c r="X776" s="1239"/>
      <c r="Y776" s="1240"/>
      <c r="Z776" s="1239"/>
      <c r="AA776" s="1239"/>
      <c r="AB776" s="1239"/>
      <c r="AG776" s="48"/>
    </row>
    <row r="777" spans="9:33">
      <c r="I777" s="48"/>
      <c r="Q777" s="48"/>
      <c r="V777" s="1239"/>
      <c r="W777" s="1239"/>
      <c r="X777" s="1239"/>
      <c r="Y777" s="1240"/>
      <c r="Z777" s="1239"/>
      <c r="AA777" s="1239"/>
      <c r="AB777" s="1239"/>
      <c r="AG777" s="48"/>
    </row>
    <row r="778" spans="9:33">
      <c r="I778" s="48"/>
      <c r="Q778" s="48"/>
      <c r="V778" s="1239"/>
      <c r="W778" s="1239"/>
      <c r="X778" s="1239"/>
      <c r="Y778" s="1240"/>
      <c r="Z778" s="1239"/>
      <c r="AA778" s="1239"/>
      <c r="AB778" s="1239"/>
      <c r="AG778" s="48"/>
    </row>
    <row r="779" spans="9:33">
      <c r="I779" s="48"/>
      <c r="Q779" s="48"/>
      <c r="V779" s="1239"/>
      <c r="W779" s="1239"/>
      <c r="X779" s="1239"/>
      <c r="Y779" s="1240"/>
      <c r="Z779" s="1239"/>
      <c r="AA779" s="1239"/>
      <c r="AB779" s="1239"/>
      <c r="AG779" s="48"/>
    </row>
    <row r="780" spans="9:33">
      <c r="I780" s="48"/>
      <c r="Q780" s="48"/>
      <c r="V780" s="1239"/>
      <c r="W780" s="1239"/>
      <c r="X780" s="1239"/>
      <c r="Y780" s="1240"/>
      <c r="Z780" s="1239"/>
      <c r="AA780" s="1239"/>
      <c r="AB780" s="1239"/>
      <c r="AG780" s="48"/>
    </row>
    <row r="781" spans="9:33">
      <c r="I781" s="48"/>
      <c r="Q781" s="48"/>
      <c r="V781" s="1239"/>
      <c r="W781" s="1239"/>
      <c r="X781" s="1239"/>
      <c r="Y781" s="1240"/>
      <c r="Z781" s="1239"/>
      <c r="AA781" s="1239"/>
      <c r="AB781" s="1239"/>
      <c r="AG781" s="48"/>
    </row>
    <row r="782" spans="9:33">
      <c r="I782" s="48"/>
      <c r="Q782" s="48"/>
      <c r="V782" s="1239"/>
      <c r="W782" s="1239"/>
      <c r="X782" s="1239"/>
      <c r="Y782" s="1240"/>
      <c r="Z782" s="1239"/>
      <c r="AA782" s="1239"/>
      <c r="AB782" s="1239"/>
      <c r="AG782" s="48"/>
    </row>
    <row r="783" spans="9:33">
      <c r="I783" s="48"/>
      <c r="Q783" s="48"/>
      <c r="V783" s="1239"/>
      <c r="W783" s="1239"/>
      <c r="X783" s="1239"/>
      <c r="Y783" s="1240"/>
      <c r="Z783" s="1239"/>
      <c r="AA783" s="1239"/>
      <c r="AB783" s="1239"/>
      <c r="AG783" s="48"/>
    </row>
    <row r="784" spans="9:33">
      <c r="I784" s="48"/>
      <c r="Q784" s="48"/>
      <c r="V784" s="1239"/>
      <c r="W784" s="1239"/>
      <c r="X784" s="1239"/>
      <c r="Y784" s="1240"/>
      <c r="Z784" s="1239"/>
      <c r="AA784" s="1239"/>
      <c r="AB784" s="1239"/>
      <c r="AG784" s="48"/>
    </row>
    <row r="785" spans="9:33">
      <c r="I785" s="48"/>
      <c r="Q785" s="48"/>
      <c r="V785" s="1239"/>
      <c r="W785" s="1239"/>
      <c r="X785" s="1239"/>
      <c r="Y785" s="1240"/>
      <c r="Z785" s="1239"/>
      <c r="AA785" s="1239"/>
      <c r="AB785" s="1239"/>
      <c r="AG785" s="48"/>
    </row>
    <row r="786" spans="9:33">
      <c r="I786" s="48"/>
      <c r="Q786" s="48"/>
      <c r="V786" s="1239"/>
      <c r="W786" s="1239"/>
      <c r="X786" s="1239"/>
      <c r="Y786" s="1240"/>
      <c r="Z786" s="1239"/>
      <c r="AA786" s="1239"/>
      <c r="AB786" s="1239"/>
      <c r="AG786" s="48"/>
    </row>
    <row r="787" spans="9:33">
      <c r="I787" s="48"/>
      <c r="Q787" s="48"/>
      <c r="V787" s="1239"/>
      <c r="W787" s="1239"/>
      <c r="X787" s="1239"/>
      <c r="Y787" s="1240"/>
      <c r="Z787" s="1239"/>
      <c r="AA787" s="1239"/>
      <c r="AB787" s="1239"/>
      <c r="AG787" s="48"/>
    </row>
    <row r="788" spans="9:33">
      <c r="I788" s="48"/>
      <c r="Q788" s="48"/>
      <c r="V788" s="1239"/>
      <c r="W788" s="1239"/>
      <c r="X788" s="1239"/>
      <c r="Y788" s="1240"/>
      <c r="Z788" s="1239"/>
      <c r="AA788" s="1239"/>
      <c r="AB788" s="1239"/>
      <c r="AG788" s="48"/>
    </row>
    <row r="789" spans="9:33">
      <c r="I789" s="48"/>
      <c r="Q789" s="48"/>
      <c r="V789" s="1239"/>
      <c r="W789" s="1239"/>
      <c r="X789" s="1239"/>
      <c r="Y789" s="1240"/>
      <c r="Z789" s="1239"/>
      <c r="AA789" s="1239"/>
      <c r="AB789" s="1239"/>
      <c r="AG789" s="48"/>
    </row>
    <row r="790" spans="9:33">
      <c r="I790" s="48"/>
      <c r="Q790" s="48"/>
      <c r="V790" s="1239"/>
      <c r="W790" s="1239"/>
      <c r="X790" s="1239"/>
      <c r="Y790" s="1240"/>
      <c r="Z790" s="1239"/>
      <c r="AA790" s="1239"/>
      <c r="AB790" s="1239"/>
      <c r="AG790" s="48"/>
    </row>
    <row r="791" spans="9:33">
      <c r="I791" s="48"/>
      <c r="Q791" s="48"/>
      <c r="V791" s="1239"/>
      <c r="W791" s="1239"/>
      <c r="X791" s="1239"/>
      <c r="Y791" s="1240"/>
      <c r="Z791" s="1239"/>
      <c r="AA791" s="1239"/>
      <c r="AB791" s="1239"/>
      <c r="AG791" s="48"/>
    </row>
    <row r="792" spans="9:33">
      <c r="I792" s="48"/>
      <c r="Q792" s="48"/>
      <c r="V792" s="1239"/>
      <c r="W792" s="1239"/>
      <c r="X792" s="1239"/>
      <c r="Y792" s="1240"/>
      <c r="Z792" s="1239"/>
      <c r="AA792" s="1239"/>
      <c r="AB792" s="1239"/>
      <c r="AG792" s="48"/>
    </row>
    <row r="793" spans="9:33">
      <c r="I793" s="48"/>
      <c r="Q793" s="48"/>
      <c r="V793" s="1239"/>
      <c r="W793" s="1239"/>
      <c r="X793" s="1239"/>
      <c r="Y793" s="1240"/>
      <c r="Z793" s="1239"/>
      <c r="AA793" s="1239"/>
      <c r="AB793" s="1239"/>
      <c r="AG793" s="48"/>
    </row>
    <row r="794" spans="9:33">
      <c r="I794" s="48"/>
      <c r="Q794" s="48"/>
      <c r="V794" s="1239"/>
      <c r="W794" s="1239"/>
      <c r="X794" s="1239"/>
      <c r="Y794" s="1240"/>
      <c r="Z794" s="1239"/>
      <c r="AA794" s="1239"/>
      <c r="AB794" s="1239"/>
      <c r="AG794" s="48"/>
    </row>
    <row r="795" spans="9:33">
      <c r="I795" s="48"/>
      <c r="Q795" s="48"/>
      <c r="V795" s="1239"/>
      <c r="W795" s="1239"/>
      <c r="X795" s="1239"/>
      <c r="Y795" s="1240"/>
      <c r="Z795" s="1239"/>
      <c r="AA795" s="1239"/>
      <c r="AB795" s="1239"/>
      <c r="AG795" s="48"/>
    </row>
    <row r="796" spans="9:33">
      <c r="I796" s="48"/>
      <c r="Q796" s="48"/>
      <c r="V796" s="1239"/>
      <c r="W796" s="1239"/>
      <c r="X796" s="1239"/>
      <c r="Y796" s="1240"/>
      <c r="Z796" s="1239"/>
      <c r="AA796" s="1239"/>
      <c r="AB796" s="1239"/>
      <c r="AG796" s="48"/>
    </row>
    <row r="797" spans="9:33">
      <c r="I797" s="48"/>
      <c r="Q797" s="48"/>
      <c r="V797" s="1239"/>
      <c r="W797" s="1239"/>
      <c r="X797" s="1239"/>
      <c r="Y797" s="1240"/>
      <c r="Z797" s="1239"/>
      <c r="AA797" s="1239"/>
      <c r="AB797" s="1239"/>
      <c r="AG797" s="48"/>
    </row>
    <row r="798" spans="9:33">
      <c r="I798" s="48"/>
      <c r="Q798" s="48"/>
      <c r="V798" s="1239"/>
      <c r="W798" s="1239"/>
      <c r="X798" s="1239"/>
      <c r="Y798" s="1240"/>
      <c r="Z798" s="1239"/>
      <c r="AA798" s="1239"/>
      <c r="AB798" s="1239"/>
      <c r="AG798" s="48"/>
    </row>
    <row r="799" spans="9:33">
      <c r="I799" s="48"/>
      <c r="Q799" s="48"/>
      <c r="V799" s="1239"/>
      <c r="W799" s="1239"/>
      <c r="X799" s="1239"/>
      <c r="Y799" s="1240"/>
      <c r="Z799" s="1239"/>
      <c r="AA799" s="1239"/>
      <c r="AB799" s="1239"/>
      <c r="AG799" s="48"/>
    </row>
    <row r="800" spans="9:33">
      <c r="I800" s="48"/>
      <c r="Q800" s="48"/>
      <c r="V800" s="1239"/>
      <c r="W800" s="1239"/>
      <c r="X800" s="1239"/>
      <c r="Y800" s="1240"/>
      <c r="Z800" s="1239"/>
      <c r="AA800" s="1239"/>
      <c r="AB800" s="1239"/>
      <c r="AG800" s="48"/>
    </row>
    <row r="801" spans="9:33">
      <c r="I801" s="48"/>
      <c r="Q801" s="48"/>
      <c r="V801" s="1239"/>
      <c r="W801" s="1239"/>
      <c r="X801" s="1239"/>
      <c r="Y801" s="1240"/>
      <c r="Z801" s="1239"/>
      <c r="AA801" s="1239"/>
      <c r="AB801" s="1239"/>
      <c r="AG801" s="48"/>
    </row>
    <row r="802" spans="9:33">
      <c r="I802" s="48"/>
      <c r="Q802" s="48"/>
      <c r="V802" s="1239"/>
      <c r="W802" s="1239"/>
      <c r="X802" s="1239"/>
      <c r="Y802" s="1240"/>
      <c r="Z802" s="1239"/>
      <c r="AA802" s="1239"/>
      <c r="AB802" s="1239"/>
      <c r="AG802" s="48"/>
    </row>
    <row r="803" spans="9:33">
      <c r="I803" s="48"/>
      <c r="Q803" s="48"/>
      <c r="V803" s="1239"/>
      <c r="W803" s="1239"/>
      <c r="X803" s="1239"/>
      <c r="Y803" s="1240"/>
      <c r="Z803" s="1239"/>
      <c r="AA803" s="1239"/>
      <c r="AB803" s="1239"/>
      <c r="AG803" s="48"/>
    </row>
    <row r="804" spans="9:33">
      <c r="I804" s="48"/>
      <c r="Q804" s="48"/>
      <c r="V804" s="1239"/>
      <c r="W804" s="1239"/>
      <c r="X804" s="1239"/>
      <c r="Y804" s="1240"/>
      <c r="Z804" s="1239"/>
      <c r="AA804" s="1239"/>
      <c r="AB804" s="1239"/>
      <c r="AG804" s="48"/>
    </row>
    <row r="805" spans="9:33">
      <c r="I805" s="48"/>
      <c r="Q805" s="48"/>
      <c r="V805" s="1239"/>
      <c r="W805" s="1239"/>
      <c r="X805" s="1239"/>
      <c r="Y805" s="1240"/>
      <c r="Z805" s="1239"/>
      <c r="AA805" s="1239"/>
      <c r="AB805" s="1239"/>
      <c r="AG805" s="48"/>
    </row>
    <row r="806" spans="9:33">
      <c r="I806" s="48"/>
      <c r="Q806" s="48"/>
      <c r="V806" s="1239"/>
      <c r="W806" s="1239"/>
      <c r="X806" s="1239"/>
      <c r="Y806" s="1240"/>
      <c r="Z806" s="1239"/>
      <c r="AA806" s="1239"/>
      <c r="AB806" s="1239"/>
      <c r="AG806" s="48"/>
    </row>
    <row r="807" spans="9:33">
      <c r="I807" s="48"/>
      <c r="Q807" s="48"/>
      <c r="V807" s="1239"/>
      <c r="W807" s="1239"/>
      <c r="X807" s="1239"/>
      <c r="Y807" s="1240"/>
      <c r="Z807" s="1239"/>
      <c r="AA807" s="1239"/>
      <c r="AB807" s="1239"/>
      <c r="AG807" s="48"/>
    </row>
    <row r="808" spans="9:33">
      <c r="I808" s="48"/>
      <c r="Q808" s="48"/>
      <c r="V808" s="1239"/>
      <c r="W808" s="1239"/>
      <c r="X808" s="1239"/>
      <c r="Y808" s="1240"/>
      <c r="Z808" s="1239"/>
      <c r="AA808" s="1239"/>
      <c r="AB808" s="1239"/>
      <c r="AG808" s="48"/>
    </row>
    <row r="809" spans="9:33">
      <c r="I809" s="48"/>
      <c r="Q809" s="48"/>
      <c r="V809" s="1239"/>
      <c r="W809" s="1239"/>
      <c r="X809" s="1239"/>
      <c r="Y809" s="1240"/>
      <c r="Z809" s="1239"/>
      <c r="AA809" s="1239"/>
      <c r="AB809" s="1239"/>
      <c r="AG809" s="48"/>
    </row>
    <row r="810" spans="9:33">
      <c r="I810" s="48"/>
      <c r="Q810" s="48"/>
      <c r="V810" s="1239"/>
      <c r="W810" s="1239"/>
      <c r="X810" s="1239"/>
      <c r="Y810" s="1240"/>
      <c r="Z810" s="1239"/>
      <c r="AA810" s="1239"/>
      <c r="AB810" s="1239"/>
      <c r="AG810" s="48"/>
    </row>
    <row r="811" spans="9:33">
      <c r="I811" s="48"/>
      <c r="Q811" s="48"/>
      <c r="V811" s="1239"/>
      <c r="W811" s="1239"/>
      <c r="X811" s="1239"/>
      <c r="Y811" s="1240"/>
      <c r="Z811" s="1239"/>
      <c r="AA811" s="1239"/>
      <c r="AB811" s="1239"/>
      <c r="AG811" s="48"/>
    </row>
    <row r="812" spans="9:33">
      <c r="I812" s="48"/>
      <c r="Q812" s="48"/>
      <c r="V812" s="1239"/>
      <c r="W812" s="1239"/>
      <c r="X812" s="1239"/>
      <c r="Y812" s="1240"/>
      <c r="Z812" s="1239"/>
      <c r="AA812" s="1239"/>
      <c r="AB812" s="1239"/>
      <c r="AG812" s="48"/>
    </row>
    <row r="813" spans="9:33">
      <c r="I813" s="48"/>
      <c r="Q813" s="48"/>
      <c r="V813" s="1239"/>
      <c r="W813" s="1239"/>
      <c r="X813" s="1239"/>
      <c r="Y813" s="1240"/>
      <c r="Z813" s="1239"/>
      <c r="AA813" s="1239"/>
      <c r="AB813" s="1239"/>
      <c r="AG813" s="48"/>
    </row>
    <row r="814" spans="9:33">
      <c r="I814" s="48"/>
      <c r="Q814" s="48"/>
      <c r="V814" s="1239"/>
      <c r="W814" s="1239"/>
      <c r="X814" s="1239"/>
      <c r="Y814" s="1240"/>
      <c r="Z814" s="1239"/>
      <c r="AA814" s="1239"/>
      <c r="AB814" s="1239"/>
      <c r="AG814" s="48"/>
    </row>
    <row r="815" spans="9:33">
      <c r="I815" s="48"/>
      <c r="Q815" s="48"/>
      <c r="V815" s="1239"/>
      <c r="W815" s="1239"/>
      <c r="X815" s="1239"/>
      <c r="Y815" s="1240"/>
      <c r="Z815" s="1239"/>
      <c r="AA815" s="1239"/>
      <c r="AB815" s="1239"/>
      <c r="AG815" s="48"/>
    </row>
    <row r="816" spans="9:33">
      <c r="I816" s="48"/>
      <c r="Q816" s="48"/>
      <c r="V816" s="1239"/>
      <c r="W816" s="1239"/>
      <c r="X816" s="1239"/>
      <c r="Y816" s="1240"/>
      <c r="Z816" s="1239"/>
      <c r="AA816" s="1239"/>
      <c r="AB816" s="1239"/>
      <c r="AG816" s="48"/>
    </row>
    <row r="817" spans="9:33">
      <c r="I817" s="48"/>
      <c r="Q817" s="48"/>
      <c r="V817" s="1239"/>
      <c r="W817" s="1239"/>
      <c r="X817" s="1239"/>
      <c r="Y817" s="1240"/>
      <c r="Z817" s="1239"/>
      <c r="AA817" s="1239"/>
      <c r="AB817" s="1239"/>
      <c r="AG817" s="48"/>
    </row>
    <row r="818" spans="9:33">
      <c r="I818" s="48"/>
      <c r="Q818" s="48"/>
      <c r="V818" s="1239"/>
      <c r="W818" s="1239"/>
      <c r="X818" s="1239"/>
      <c r="Y818" s="1240"/>
      <c r="Z818" s="1239"/>
      <c r="AA818" s="1239"/>
      <c r="AB818" s="1239"/>
      <c r="AG818" s="48"/>
    </row>
    <row r="819" spans="9:33">
      <c r="I819" s="48"/>
      <c r="Q819" s="48"/>
      <c r="V819" s="1239"/>
      <c r="W819" s="1239"/>
      <c r="X819" s="1239"/>
      <c r="Y819" s="1240"/>
      <c r="Z819" s="1239"/>
      <c r="AA819" s="1239"/>
      <c r="AB819" s="1239"/>
      <c r="AG819" s="48"/>
    </row>
    <row r="820" spans="9:33">
      <c r="I820" s="48"/>
      <c r="Q820" s="48"/>
      <c r="V820" s="1239"/>
      <c r="W820" s="1239"/>
      <c r="X820" s="1239"/>
      <c r="Y820" s="1240"/>
      <c r="Z820" s="1239"/>
      <c r="AA820" s="1239"/>
      <c r="AB820" s="1239"/>
      <c r="AG820" s="48"/>
    </row>
    <row r="821" spans="9:33">
      <c r="I821" s="48"/>
      <c r="Q821" s="48"/>
      <c r="V821" s="1239"/>
      <c r="W821" s="1239"/>
      <c r="X821" s="1239"/>
      <c r="Y821" s="1240"/>
      <c r="Z821" s="1239"/>
      <c r="AA821" s="1239"/>
      <c r="AB821" s="1239"/>
      <c r="AG821" s="48"/>
    </row>
    <row r="822" spans="9:33">
      <c r="I822" s="48"/>
      <c r="Q822" s="48"/>
      <c r="V822" s="1239"/>
      <c r="W822" s="1239"/>
      <c r="X822" s="1239"/>
      <c r="Y822" s="1240"/>
      <c r="Z822" s="1239"/>
      <c r="AA822" s="1239"/>
      <c r="AB822" s="1239"/>
      <c r="AG822" s="48"/>
    </row>
    <row r="823" spans="9:33">
      <c r="I823" s="48"/>
      <c r="Q823" s="48"/>
      <c r="V823" s="1239"/>
      <c r="W823" s="1239"/>
      <c r="X823" s="1239"/>
      <c r="Y823" s="1240"/>
      <c r="Z823" s="1239"/>
      <c r="AA823" s="1239"/>
      <c r="AB823" s="1239"/>
      <c r="AG823" s="48"/>
    </row>
    <row r="824" spans="9:33">
      <c r="I824" s="48"/>
      <c r="Q824" s="48"/>
      <c r="V824" s="1239"/>
      <c r="W824" s="1239"/>
      <c r="X824" s="1239"/>
      <c r="Y824" s="1240"/>
      <c r="Z824" s="1239"/>
      <c r="AA824" s="1239"/>
      <c r="AB824" s="1239"/>
      <c r="AG824" s="48"/>
    </row>
    <row r="825" spans="9:33">
      <c r="I825" s="48"/>
      <c r="Q825" s="48"/>
      <c r="V825" s="1239"/>
      <c r="W825" s="1239"/>
      <c r="X825" s="1239"/>
      <c r="Y825" s="1240"/>
      <c r="Z825" s="1239"/>
      <c r="AA825" s="1239"/>
      <c r="AB825" s="1239"/>
      <c r="AG825" s="48"/>
    </row>
    <row r="826" spans="9:33">
      <c r="I826" s="48"/>
      <c r="Q826" s="48"/>
      <c r="V826" s="1239"/>
      <c r="W826" s="1239"/>
      <c r="X826" s="1239"/>
      <c r="Y826" s="1240"/>
      <c r="Z826" s="1239"/>
      <c r="AA826" s="1239"/>
      <c r="AB826" s="1239"/>
      <c r="AG826" s="48"/>
    </row>
    <row r="827" spans="9:33">
      <c r="I827" s="48"/>
      <c r="Q827" s="48"/>
      <c r="V827" s="1239"/>
      <c r="W827" s="1239"/>
      <c r="X827" s="1239"/>
      <c r="Y827" s="1240"/>
      <c r="Z827" s="1239"/>
      <c r="AA827" s="1239"/>
      <c r="AB827" s="1239"/>
      <c r="AG827" s="48"/>
    </row>
    <row r="828" spans="9:33">
      <c r="I828" s="48"/>
      <c r="Q828" s="48"/>
      <c r="V828" s="1239"/>
      <c r="W828" s="1239"/>
      <c r="X828" s="1239"/>
      <c r="Y828" s="1240"/>
      <c r="Z828" s="1239"/>
      <c r="AA828" s="1239"/>
      <c r="AB828" s="1239"/>
      <c r="AG828" s="48"/>
    </row>
    <row r="829" spans="9:33">
      <c r="I829" s="48"/>
      <c r="Q829" s="48"/>
      <c r="V829" s="1239"/>
      <c r="W829" s="1239"/>
      <c r="X829" s="1239"/>
      <c r="Y829" s="1240"/>
      <c r="Z829" s="1239"/>
      <c r="AA829" s="1239"/>
      <c r="AB829" s="1239"/>
      <c r="AG829" s="48"/>
    </row>
    <row r="830" spans="9:33">
      <c r="I830" s="48"/>
      <c r="Q830" s="48"/>
      <c r="V830" s="1239"/>
      <c r="W830" s="1239"/>
      <c r="X830" s="1239"/>
      <c r="Y830" s="1240"/>
      <c r="Z830" s="1239"/>
      <c r="AA830" s="1239"/>
      <c r="AB830" s="1239"/>
      <c r="AG830" s="48"/>
    </row>
    <row r="831" spans="9:33">
      <c r="I831" s="48"/>
      <c r="Q831" s="48"/>
      <c r="V831" s="1239"/>
      <c r="W831" s="1239"/>
      <c r="X831" s="1239"/>
      <c r="Y831" s="1240"/>
      <c r="Z831" s="1239"/>
      <c r="AA831" s="1239"/>
      <c r="AB831" s="1239"/>
      <c r="AG831" s="48"/>
    </row>
    <row r="832" spans="9:33">
      <c r="I832" s="48"/>
      <c r="Q832" s="48"/>
      <c r="V832" s="1239"/>
      <c r="W832" s="1239"/>
      <c r="X832" s="1239"/>
      <c r="Y832" s="1240"/>
      <c r="Z832" s="1239"/>
      <c r="AA832" s="1239"/>
      <c r="AB832" s="1239"/>
      <c r="AG832" s="48"/>
    </row>
    <row r="833" spans="9:33">
      <c r="I833" s="48"/>
      <c r="Q833" s="48"/>
      <c r="V833" s="1239"/>
      <c r="W833" s="1239"/>
      <c r="X833" s="1239"/>
      <c r="Y833" s="1240"/>
      <c r="Z833" s="1239"/>
      <c r="AA833" s="1239"/>
      <c r="AB833" s="1239"/>
      <c r="AG833" s="48"/>
    </row>
    <row r="834" spans="9:33">
      <c r="I834" s="48"/>
      <c r="Q834" s="48"/>
      <c r="V834" s="1239"/>
      <c r="W834" s="1239"/>
      <c r="X834" s="1239"/>
      <c r="Y834" s="1240"/>
      <c r="Z834" s="1239"/>
      <c r="AA834" s="1239"/>
      <c r="AB834" s="1239"/>
      <c r="AG834" s="48"/>
    </row>
    <row r="835" spans="9:33">
      <c r="I835" s="48"/>
      <c r="Q835" s="48"/>
      <c r="V835" s="1239"/>
      <c r="W835" s="1239"/>
      <c r="X835" s="1239"/>
      <c r="Y835" s="1240"/>
      <c r="Z835" s="1239"/>
      <c r="AA835" s="1239"/>
      <c r="AB835" s="1239"/>
      <c r="AG835" s="48"/>
    </row>
    <row r="836" spans="9:33">
      <c r="I836" s="48"/>
      <c r="Q836" s="48"/>
      <c r="V836" s="1239"/>
      <c r="W836" s="1239"/>
      <c r="X836" s="1239"/>
      <c r="Y836" s="1240"/>
      <c r="Z836" s="1239"/>
      <c r="AA836" s="1239"/>
      <c r="AB836" s="1239"/>
      <c r="AG836" s="48"/>
    </row>
    <row r="837" spans="9:33">
      <c r="I837" s="48"/>
      <c r="Q837" s="48"/>
      <c r="V837" s="1239"/>
      <c r="W837" s="1239"/>
      <c r="X837" s="1239"/>
      <c r="Y837" s="1240"/>
      <c r="Z837" s="1239"/>
      <c r="AA837" s="1239"/>
      <c r="AB837" s="1239"/>
      <c r="AG837" s="48"/>
    </row>
    <row r="838" spans="9:33">
      <c r="I838" s="48"/>
      <c r="Q838" s="48"/>
      <c r="V838" s="1239"/>
      <c r="W838" s="1239"/>
      <c r="X838" s="1239"/>
      <c r="Y838" s="1240"/>
      <c r="Z838" s="1239"/>
      <c r="AA838" s="1239"/>
      <c r="AB838" s="1239"/>
      <c r="AG838" s="48"/>
    </row>
    <row r="839" spans="9:33">
      <c r="I839" s="48"/>
      <c r="Q839" s="48"/>
      <c r="V839" s="1239"/>
      <c r="W839" s="1239"/>
      <c r="X839" s="1239"/>
      <c r="Y839" s="1240"/>
      <c r="Z839" s="1239"/>
      <c r="AA839" s="1239"/>
      <c r="AB839" s="1239"/>
      <c r="AG839" s="48"/>
    </row>
    <row r="840" spans="9:33">
      <c r="I840" s="48"/>
      <c r="Q840" s="48"/>
      <c r="V840" s="1239"/>
      <c r="W840" s="1239"/>
      <c r="X840" s="1239"/>
      <c r="Y840" s="1240"/>
      <c r="Z840" s="1239"/>
      <c r="AA840" s="1239"/>
      <c r="AB840" s="1239"/>
      <c r="AG840" s="48"/>
    </row>
    <row r="841" spans="9:33">
      <c r="I841" s="48"/>
      <c r="Q841" s="48"/>
      <c r="V841" s="1239"/>
      <c r="W841" s="1239"/>
      <c r="X841" s="1239"/>
      <c r="Y841" s="1240"/>
      <c r="Z841" s="1239"/>
      <c r="AA841" s="1239"/>
      <c r="AB841" s="1239"/>
      <c r="AG841" s="48"/>
    </row>
    <row r="842" spans="9:33">
      <c r="I842" s="48"/>
      <c r="Q842" s="48"/>
      <c r="V842" s="1239"/>
      <c r="W842" s="1239"/>
      <c r="X842" s="1239"/>
      <c r="Y842" s="1240"/>
      <c r="Z842" s="1239"/>
      <c r="AA842" s="1239"/>
      <c r="AB842" s="1239"/>
      <c r="AG842" s="48"/>
    </row>
    <row r="843" spans="9:33">
      <c r="I843" s="48"/>
      <c r="Q843" s="48"/>
      <c r="V843" s="1239"/>
      <c r="W843" s="1239"/>
      <c r="X843" s="1239"/>
      <c r="Y843" s="1240"/>
      <c r="Z843" s="1239"/>
      <c r="AA843" s="1239"/>
      <c r="AB843" s="1239"/>
      <c r="AG843" s="48"/>
    </row>
    <row r="844" spans="9:33">
      <c r="I844" s="48"/>
      <c r="Q844" s="48"/>
      <c r="V844" s="1239"/>
      <c r="W844" s="1239"/>
      <c r="X844" s="1239"/>
      <c r="Y844" s="1240"/>
      <c r="Z844" s="1239"/>
      <c r="AA844" s="1239"/>
      <c r="AB844" s="1239"/>
      <c r="AG844" s="48"/>
    </row>
    <row r="845" spans="9:33">
      <c r="I845" s="48"/>
      <c r="Q845" s="48"/>
      <c r="V845" s="1239"/>
      <c r="W845" s="1239"/>
      <c r="X845" s="1239"/>
      <c r="Y845" s="1240"/>
      <c r="Z845" s="1239"/>
      <c r="AA845" s="1239"/>
      <c r="AB845" s="1239"/>
      <c r="AG845" s="48"/>
    </row>
    <row r="846" spans="9:33">
      <c r="I846" s="48"/>
      <c r="Q846" s="48"/>
      <c r="V846" s="1239"/>
      <c r="W846" s="1239"/>
      <c r="X846" s="1239"/>
      <c r="Y846" s="1240"/>
      <c r="Z846" s="1239"/>
      <c r="AA846" s="1239"/>
      <c r="AB846" s="1239"/>
      <c r="AG846" s="48"/>
    </row>
    <row r="847" spans="9:33">
      <c r="I847" s="48"/>
      <c r="Q847" s="48"/>
      <c r="V847" s="1239"/>
      <c r="W847" s="1239"/>
      <c r="X847" s="1239"/>
      <c r="Y847" s="1240"/>
      <c r="Z847" s="1239"/>
      <c r="AA847" s="1239"/>
      <c r="AB847" s="1239"/>
      <c r="AG847" s="48"/>
    </row>
    <row r="848" spans="9:33">
      <c r="I848" s="48"/>
      <c r="Q848" s="48"/>
      <c r="V848" s="1239"/>
      <c r="W848" s="1239"/>
      <c r="X848" s="1239"/>
      <c r="Y848" s="1240"/>
      <c r="Z848" s="1239"/>
      <c r="AA848" s="1239"/>
      <c r="AB848" s="1239"/>
      <c r="AG848" s="48"/>
    </row>
    <row r="849" spans="9:33">
      <c r="I849" s="48"/>
      <c r="Q849" s="48"/>
      <c r="V849" s="1239"/>
      <c r="W849" s="1239"/>
      <c r="X849" s="1239"/>
      <c r="Y849" s="1240"/>
      <c r="Z849" s="1239"/>
      <c r="AA849" s="1239"/>
      <c r="AB849" s="1239"/>
      <c r="AG849" s="48"/>
    </row>
    <row r="850" spans="9:33">
      <c r="I850" s="48"/>
      <c r="Q850" s="48"/>
      <c r="V850" s="1239"/>
      <c r="W850" s="1239"/>
      <c r="X850" s="1239"/>
      <c r="Y850" s="1240"/>
      <c r="Z850" s="1239"/>
      <c r="AA850" s="1239"/>
      <c r="AB850" s="1239"/>
      <c r="AG850" s="48"/>
    </row>
    <row r="851" spans="9:33">
      <c r="I851" s="48"/>
      <c r="Q851" s="48"/>
      <c r="V851" s="1239"/>
      <c r="W851" s="1239"/>
      <c r="X851" s="1239"/>
      <c r="Y851" s="1240"/>
      <c r="Z851" s="1239"/>
      <c r="AA851" s="1239"/>
      <c r="AB851" s="1239"/>
      <c r="AG851" s="48"/>
    </row>
    <row r="852" spans="9:33">
      <c r="I852" s="48"/>
      <c r="Q852" s="48"/>
      <c r="V852" s="1239"/>
      <c r="W852" s="1239"/>
      <c r="X852" s="1239"/>
      <c r="Y852" s="1240"/>
      <c r="Z852" s="1239"/>
      <c r="AA852" s="1239"/>
      <c r="AB852" s="1239"/>
      <c r="AG852" s="48"/>
    </row>
    <row r="853" spans="9:33">
      <c r="I853" s="48"/>
      <c r="Q853" s="48"/>
      <c r="V853" s="1239"/>
      <c r="W853" s="1239"/>
      <c r="X853" s="1239"/>
      <c r="Y853" s="1240"/>
      <c r="Z853" s="1239"/>
      <c r="AA853" s="1239"/>
      <c r="AB853" s="1239"/>
      <c r="AG853" s="48"/>
    </row>
    <row r="854" spans="9:33">
      <c r="I854" s="48"/>
      <c r="Q854" s="48"/>
      <c r="V854" s="1239"/>
      <c r="W854" s="1239"/>
      <c r="X854" s="1239"/>
      <c r="Y854" s="1240"/>
      <c r="Z854" s="1239"/>
      <c r="AA854" s="1239"/>
      <c r="AB854" s="1239"/>
      <c r="AG854" s="48"/>
    </row>
    <row r="855" spans="9:33">
      <c r="I855" s="48"/>
      <c r="Q855" s="48"/>
      <c r="V855" s="1239"/>
      <c r="W855" s="1239"/>
      <c r="X855" s="1239"/>
      <c r="Y855" s="1240"/>
      <c r="Z855" s="1239"/>
      <c r="AA855" s="1239"/>
      <c r="AB855" s="1239"/>
      <c r="AG855" s="48"/>
    </row>
    <row r="856" spans="9:33">
      <c r="I856" s="48"/>
      <c r="Q856" s="48"/>
      <c r="V856" s="1239"/>
      <c r="W856" s="1239"/>
      <c r="X856" s="1239"/>
      <c r="Y856" s="1240"/>
      <c r="Z856" s="1239"/>
      <c r="AA856" s="1239"/>
      <c r="AB856" s="1239"/>
      <c r="AG856" s="48"/>
    </row>
    <row r="857" spans="9:33">
      <c r="I857" s="48"/>
      <c r="Q857" s="48"/>
      <c r="V857" s="1239"/>
      <c r="W857" s="1239"/>
      <c r="X857" s="1239"/>
      <c r="Y857" s="1240"/>
      <c r="Z857" s="1239"/>
      <c r="AA857" s="1239"/>
      <c r="AB857" s="1239"/>
      <c r="AG857" s="48"/>
    </row>
    <row r="858" spans="9:33">
      <c r="I858" s="48"/>
      <c r="Q858" s="48"/>
      <c r="V858" s="1239"/>
      <c r="W858" s="1239"/>
      <c r="X858" s="1239"/>
      <c r="Y858" s="1240"/>
      <c r="Z858" s="1239"/>
      <c r="AA858" s="1239"/>
      <c r="AB858" s="1239"/>
      <c r="AG858" s="48"/>
    </row>
    <row r="859" spans="9:33">
      <c r="I859" s="48"/>
      <c r="Q859" s="48"/>
      <c r="V859" s="1239"/>
      <c r="W859" s="1239"/>
      <c r="X859" s="1239"/>
      <c r="Y859" s="1240"/>
      <c r="Z859" s="1239"/>
      <c r="AA859" s="1239"/>
      <c r="AB859" s="1239"/>
      <c r="AG859" s="48"/>
    </row>
    <row r="860" spans="9:33">
      <c r="I860" s="48"/>
      <c r="Q860" s="48"/>
      <c r="V860" s="1239"/>
      <c r="W860" s="1239"/>
      <c r="X860" s="1239"/>
      <c r="Y860" s="1240"/>
      <c r="Z860" s="1239"/>
      <c r="AA860" s="1239"/>
      <c r="AB860" s="1239"/>
      <c r="AG860" s="48"/>
    </row>
    <row r="861" spans="9:33">
      <c r="I861" s="48"/>
      <c r="Q861" s="48"/>
      <c r="V861" s="1239"/>
      <c r="W861" s="1239"/>
      <c r="X861" s="1239"/>
      <c r="Y861" s="1240"/>
      <c r="Z861" s="1239"/>
      <c r="AA861" s="1239"/>
      <c r="AB861" s="1239"/>
      <c r="AG861" s="48"/>
    </row>
    <row r="862" spans="9:33">
      <c r="I862" s="48"/>
      <c r="Q862" s="48"/>
      <c r="V862" s="1239"/>
      <c r="W862" s="1239"/>
      <c r="X862" s="1239"/>
      <c r="Y862" s="1240"/>
      <c r="Z862" s="1239"/>
      <c r="AA862" s="1239"/>
      <c r="AB862" s="1239"/>
      <c r="AG862" s="48"/>
    </row>
    <row r="863" spans="9:33">
      <c r="I863" s="48"/>
      <c r="Q863" s="48"/>
      <c r="V863" s="1239"/>
      <c r="W863" s="1239"/>
      <c r="X863" s="1239"/>
      <c r="Y863" s="1240"/>
      <c r="Z863" s="1239"/>
      <c r="AA863" s="1239"/>
      <c r="AB863" s="1239"/>
      <c r="AG863" s="48"/>
    </row>
    <row r="864" spans="9:33">
      <c r="I864" s="48"/>
      <c r="Q864" s="48"/>
      <c r="V864" s="1239"/>
      <c r="W864" s="1239"/>
      <c r="X864" s="1239"/>
      <c r="Y864" s="1240"/>
      <c r="Z864" s="1239"/>
      <c r="AA864" s="1239"/>
      <c r="AB864" s="1239"/>
      <c r="AG864" s="48"/>
    </row>
    <row r="865" spans="9:33">
      <c r="I865" s="48"/>
      <c r="Q865" s="48"/>
      <c r="V865" s="1239"/>
      <c r="W865" s="1239"/>
      <c r="X865" s="1239"/>
      <c r="Y865" s="1240"/>
      <c r="Z865" s="1239"/>
      <c r="AA865" s="1239"/>
      <c r="AB865" s="1239"/>
      <c r="AG865" s="48"/>
    </row>
    <row r="866" spans="9:33">
      <c r="I866" s="48"/>
      <c r="Q866" s="48"/>
      <c r="V866" s="1239"/>
      <c r="W866" s="1239"/>
      <c r="X866" s="1239"/>
      <c r="Y866" s="1240"/>
      <c r="Z866" s="1239"/>
      <c r="AA866" s="1239"/>
      <c r="AB866" s="1239"/>
      <c r="AG866" s="48"/>
    </row>
    <row r="867" spans="9:33">
      <c r="I867" s="48"/>
      <c r="Q867" s="48"/>
      <c r="V867" s="1239"/>
      <c r="W867" s="1239"/>
      <c r="X867" s="1239"/>
      <c r="Y867" s="1240"/>
      <c r="Z867" s="1239"/>
      <c r="AA867" s="1239"/>
      <c r="AB867" s="1239"/>
      <c r="AG867" s="48"/>
    </row>
    <row r="868" spans="9:33">
      <c r="I868" s="48"/>
      <c r="Q868" s="48"/>
      <c r="V868" s="1239"/>
      <c r="W868" s="1239"/>
      <c r="X868" s="1239"/>
      <c r="Y868" s="1240"/>
      <c r="Z868" s="1239"/>
      <c r="AA868" s="1239"/>
      <c r="AB868" s="1239"/>
      <c r="AG868" s="48"/>
    </row>
    <row r="869" spans="9:33">
      <c r="I869" s="48"/>
      <c r="Q869" s="48"/>
      <c r="V869" s="1239"/>
      <c r="W869" s="1239"/>
      <c r="X869" s="1239"/>
      <c r="Y869" s="1240"/>
      <c r="Z869" s="1239"/>
      <c r="AA869" s="1239"/>
      <c r="AB869" s="1239"/>
      <c r="AG869" s="48"/>
    </row>
    <row r="870" spans="9:33">
      <c r="I870" s="48"/>
      <c r="Q870" s="48"/>
      <c r="V870" s="1239"/>
      <c r="W870" s="1239"/>
      <c r="X870" s="1239"/>
      <c r="Y870" s="1240"/>
      <c r="Z870" s="1239"/>
      <c r="AA870" s="1239"/>
      <c r="AB870" s="1239"/>
      <c r="AG870" s="48"/>
    </row>
    <row r="871" spans="9:33">
      <c r="I871" s="48"/>
      <c r="Q871" s="48"/>
      <c r="V871" s="1239"/>
      <c r="W871" s="1239"/>
      <c r="X871" s="1239"/>
      <c r="Y871" s="1240"/>
      <c r="Z871" s="1239"/>
      <c r="AA871" s="1239"/>
      <c r="AB871" s="1239"/>
      <c r="AG871" s="48"/>
    </row>
    <row r="872" spans="9:33">
      <c r="I872" s="48"/>
      <c r="Q872" s="48"/>
      <c r="V872" s="1239"/>
      <c r="W872" s="1239"/>
      <c r="X872" s="1239"/>
      <c r="Y872" s="1240"/>
      <c r="Z872" s="1239"/>
      <c r="AA872" s="1239"/>
      <c r="AB872" s="1239"/>
      <c r="AG872" s="48"/>
    </row>
    <row r="873" spans="9:33">
      <c r="I873" s="48"/>
      <c r="Q873" s="48"/>
      <c r="V873" s="1239"/>
      <c r="W873" s="1239"/>
      <c r="X873" s="1239"/>
      <c r="Y873" s="1240"/>
      <c r="Z873" s="1239"/>
      <c r="AA873" s="1239"/>
      <c r="AB873" s="1239"/>
      <c r="AG873" s="48"/>
    </row>
    <row r="874" spans="9:33">
      <c r="I874" s="48"/>
      <c r="Q874" s="48"/>
      <c r="V874" s="1239"/>
      <c r="W874" s="1239"/>
      <c r="X874" s="1239"/>
      <c r="Y874" s="1240"/>
      <c r="Z874" s="1239"/>
      <c r="AA874" s="1239"/>
      <c r="AB874" s="1239"/>
      <c r="AG874" s="48"/>
    </row>
    <row r="875" spans="9:33">
      <c r="I875" s="48"/>
      <c r="Q875" s="48"/>
      <c r="V875" s="1239"/>
      <c r="W875" s="1239"/>
      <c r="X875" s="1239"/>
      <c r="Y875" s="1240"/>
      <c r="Z875" s="1239"/>
      <c r="AA875" s="1239"/>
      <c r="AB875" s="1239"/>
      <c r="AG875" s="48"/>
    </row>
    <row r="876" spans="9:33">
      <c r="I876" s="48"/>
      <c r="Q876" s="48"/>
      <c r="V876" s="1239"/>
      <c r="W876" s="1239"/>
      <c r="X876" s="1239"/>
      <c r="Y876" s="1240"/>
      <c r="Z876" s="1239"/>
      <c r="AA876" s="1239"/>
      <c r="AB876" s="1239"/>
      <c r="AG876" s="48"/>
    </row>
    <row r="877" spans="9:33">
      <c r="I877" s="48"/>
      <c r="Q877" s="48"/>
      <c r="V877" s="1239"/>
      <c r="W877" s="1239"/>
      <c r="X877" s="1239"/>
      <c r="Y877" s="1240"/>
      <c r="Z877" s="1239"/>
      <c r="AA877" s="1239"/>
      <c r="AB877" s="1239"/>
      <c r="AG877" s="48"/>
    </row>
    <row r="878" spans="9:33">
      <c r="I878" s="48"/>
      <c r="Q878" s="48"/>
      <c r="V878" s="1239"/>
      <c r="W878" s="1239"/>
      <c r="X878" s="1239"/>
      <c r="Y878" s="1240"/>
      <c r="Z878" s="1239"/>
      <c r="AA878" s="1239"/>
      <c r="AB878" s="1239"/>
      <c r="AG878" s="48"/>
    </row>
    <row r="879" spans="9:33">
      <c r="I879" s="48"/>
      <c r="Q879" s="48"/>
      <c r="V879" s="1239"/>
      <c r="W879" s="1239"/>
      <c r="X879" s="1239"/>
      <c r="Y879" s="1240"/>
      <c r="Z879" s="1239"/>
      <c r="AA879" s="1239"/>
      <c r="AB879" s="1239"/>
      <c r="AG879" s="48"/>
    </row>
    <row r="880" spans="9:33">
      <c r="I880" s="48"/>
      <c r="Q880" s="48"/>
      <c r="V880" s="1239"/>
      <c r="W880" s="1239"/>
      <c r="X880" s="1239"/>
      <c r="Y880" s="1240"/>
      <c r="Z880" s="1239"/>
      <c r="AA880" s="1239"/>
      <c r="AB880" s="1239"/>
      <c r="AG880" s="48"/>
    </row>
    <row r="881" spans="9:33">
      <c r="I881" s="48"/>
      <c r="Q881" s="48"/>
      <c r="V881" s="1239"/>
      <c r="W881" s="1239"/>
      <c r="X881" s="1239"/>
      <c r="Y881" s="1240"/>
      <c r="Z881" s="1239"/>
      <c r="AA881" s="1239"/>
      <c r="AB881" s="1239"/>
      <c r="AG881" s="48"/>
    </row>
    <row r="882" spans="9:33">
      <c r="I882" s="48"/>
      <c r="Q882" s="48"/>
      <c r="V882" s="1239"/>
      <c r="W882" s="1239"/>
      <c r="X882" s="1239"/>
      <c r="Y882" s="1240"/>
      <c r="Z882" s="1239"/>
      <c r="AA882" s="1239"/>
      <c r="AB882" s="1239"/>
      <c r="AG882" s="48"/>
    </row>
    <row r="883" spans="9:33">
      <c r="I883" s="48"/>
      <c r="Q883" s="48"/>
      <c r="V883" s="1239"/>
      <c r="W883" s="1239"/>
      <c r="X883" s="1239"/>
      <c r="Y883" s="1240"/>
      <c r="Z883" s="1239"/>
      <c r="AA883" s="1239"/>
      <c r="AB883" s="1239"/>
      <c r="AG883" s="48"/>
    </row>
    <row r="884" spans="9:33">
      <c r="I884" s="48"/>
      <c r="Q884" s="48"/>
      <c r="V884" s="1239"/>
      <c r="W884" s="1239"/>
      <c r="X884" s="1239"/>
      <c r="Y884" s="1240"/>
      <c r="Z884" s="1239"/>
      <c r="AA884" s="1239"/>
      <c r="AB884" s="1239"/>
      <c r="AG884" s="48"/>
    </row>
    <row r="885" spans="9:33">
      <c r="I885" s="48"/>
      <c r="Q885" s="48"/>
      <c r="V885" s="1239"/>
      <c r="W885" s="1239"/>
      <c r="X885" s="1239"/>
      <c r="Y885" s="1240"/>
      <c r="Z885" s="1239"/>
      <c r="AA885" s="1239"/>
      <c r="AB885" s="1239"/>
      <c r="AG885" s="48"/>
    </row>
    <row r="886" spans="9:33">
      <c r="I886" s="48"/>
      <c r="Q886" s="48"/>
      <c r="V886" s="1239"/>
      <c r="W886" s="1239"/>
      <c r="X886" s="1239"/>
      <c r="Y886" s="1240"/>
      <c r="Z886" s="1239"/>
      <c r="AA886" s="1239"/>
      <c r="AB886" s="1239"/>
      <c r="AG886" s="48"/>
    </row>
    <row r="887" spans="9:33">
      <c r="I887" s="48"/>
      <c r="Q887" s="48"/>
      <c r="V887" s="1239"/>
      <c r="W887" s="1239"/>
      <c r="X887" s="1239"/>
      <c r="Y887" s="1240"/>
      <c r="Z887" s="1239"/>
      <c r="AA887" s="1239"/>
      <c r="AB887" s="1239"/>
      <c r="AG887" s="48"/>
    </row>
    <row r="888" spans="9:33">
      <c r="I888" s="48"/>
      <c r="Q888" s="48"/>
      <c r="V888" s="1239"/>
      <c r="W888" s="1239"/>
      <c r="X888" s="1239"/>
      <c r="Y888" s="1240"/>
      <c r="Z888" s="1239"/>
      <c r="AA888" s="1239"/>
      <c r="AB888" s="1239"/>
      <c r="AG888" s="48"/>
    </row>
    <row r="889" spans="9:33">
      <c r="I889" s="48"/>
      <c r="Q889" s="48"/>
      <c r="V889" s="1239"/>
      <c r="W889" s="1239"/>
      <c r="X889" s="1239"/>
      <c r="Y889" s="1240"/>
      <c r="Z889" s="1239"/>
      <c r="AA889" s="1239"/>
      <c r="AB889" s="1239"/>
      <c r="AG889" s="48"/>
    </row>
    <row r="890" spans="9:33">
      <c r="I890" s="48"/>
      <c r="Q890" s="48"/>
      <c r="V890" s="1239"/>
      <c r="W890" s="1239"/>
      <c r="X890" s="1239"/>
      <c r="Y890" s="1240"/>
      <c r="Z890" s="1239"/>
      <c r="AA890" s="1239"/>
      <c r="AB890" s="1239"/>
      <c r="AG890" s="48"/>
    </row>
    <row r="891" spans="9:33">
      <c r="I891" s="48"/>
      <c r="Q891" s="48"/>
      <c r="V891" s="1239"/>
      <c r="W891" s="1239"/>
      <c r="X891" s="1239"/>
      <c r="Y891" s="1240"/>
      <c r="Z891" s="1239"/>
      <c r="AA891" s="1239"/>
      <c r="AB891" s="1239"/>
      <c r="AG891" s="48"/>
    </row>
    <row r="892" spans="9:33">
      <c r="I892" s="48"/>
      <c r="Q892" s="48"/>
      <c r="V892" s="1239"/>
      <c r="W892" s="1239"/>
      <c r="X892" s="1239"/>
      <c r="Y892" s="1240"/>
      <c r="Z892" s="1239"/>
      <c r="AA892" s="1239"/>
      <c r="AB892" s="1239"/>
      <c r="AG892" s="48"/>
    </row>
    <row r="893" spans="9:33">
      <c r="I893" s="48"/>
      <c r="Q893" s="48"/>
      <c r="V893" s="1239"/>
      <c r="W893" s="1239"/>
      <c r="X893" s="1239"/>
      <c r="Y893" s="1240"/>
      <c r="Z893" s="1239"/>
      <c r="AA893" s="1239"/>
      <c r="AB893" s="1239"/>
      <c r="AG893" s="48"/>
    </row>
    <row r="894" spans="9:33">
      <c r="I894" s="48"/>
      <c r="Q894" s="48"/>
      <c r="V894" s="1239"/>
      <c r="W894" s="1239"/>
      <c r="X894" s="1239"/>
      <c r="Y894" s="1240"/>
      <c r="Z894" s="1239"/>
      <c r="AA894" s="1239"/>
      <c r="AB894" s="1239"/>
      <c r="AG894" s="48"/>
    </row>
    <row r="895" spans="9:33">
      <c r="I895" s="48"/>
      <c r="Q895" s="48"/>
      <c r="V895" s="1239"/>
      <c r="W895" s="1239"/>
      <c r="X895" s="1239"/>
      <c r="Y895" s="1240"/>
      <c r="Z895" s="1239"/>
      <c r="AA895" s="1239"/>
      <c r="AB895" s="1239"/>
      <c r="AG895" s="48"/>
    </row>
    <row r="896" spans="9:33">
      <c r="I896" s="48"/>
      <c r="Q896" s="48"/>
      <c r="V896" s="1239"/>
      <c r="W896" s="1239"/>
      <c r="X896" s="1239"/>
      <c r="Y896" s="1240"/>
      <c r="Z896" s="1239"/>
      <c r="AA896" s="1239"/>
      <c r="AB896" s="1239"/>
      <c r="AG896" s="48"/>
    </row>
    <row r="897" spans="9:33">
      <c r="I897" s="48"/>
      <c r="Q897" s="48"/>
      <c r="V897" s="1239"/>
      <c r="W897" s="1239"/>
      <c r="X897" s="1239"/>
      <c r="Y897" s="1240"/>
      <c r="Z897" s="1239"/>
      <c r="AA897" s="1239"/>
      <c r="AB897" s="1239"/>
      <c r="AG897" s="48"/>
    </row>
    <row r="898" spans="9:33">
      <c r="I898" s="48"/>
      <c r="Q898" s="48"/>
      <c r="V898" s="1239"/>
      <c r="W898" s="1239"/>
      <c r="X898" s="1239"/>
      <c r="Y898" s="1240"/>
      <c r="Z898" s="1239"/>
      <c r="AA898" s="1239"/>
      <c r="AB898" s="1239"/>
      <c r="AG898" s="48"/>
    </row>
    <row r="899" spans="9:33">
      <c r="I899" s="48"/>
      <c r="Q899" s="48"/>
      <c r="V899" s="1239"/>
      <c r="W899" s="1239"/>
      <c r="X899" s="1239"/>
      <c r="Y899" s="1240"/>
      <c r="Z899" s="1239"/>
      <c r="AA899" s="1239"/>
      <c r="AB899" s="1239"/>
      <c r="AG899" s="48"/>
    </row>
    <row r="900" spans="9:33">
      <c r="I900" s="48"/>
      <c r="Q900" s="48"/>
      <c r="V900" s="1239"/>
      <c r="W900" s="1239"/>
      <c r="X900" s="1239"/>
      <c r="Y900" s="1240"/>
      <c r="Z900" s="1239"/>
      <c r="AA900" s="1239"/>
      <c r="AB900" s="1239"/>
      <c r="AG900" s="48"/>
    </row>
    <row r="901" spans="9:33">
      <c r="I901" s="48"/>
      <c r="Q901" s="48"/>
      <c r="V901" s="1239"/>
      <c r="W901" s="1239"/>
      <c r="X901" s="1239"/>
      <c r="Y901" s="1240"/>
      <c r="Z901" s="1239"/>
      <c r="AA901" s="1239"/>
      <c r="AB901" s="1239"/>
      <c r="AG901" s="48"/>
    </row>
    <row r="902" spans="9:33">
      <c r="I902" s="48"/>
      <c r="Q902" s="48"/>
      <c r="V902" s="1239"/>
      <c r="W902" s="1239"/>
      <c r="X902" s="1239"/>
      <c r="Y902" s="1240"/>
      <c r="Z902" s="1239"/>
      <c r="AA902" s="1239"/>
      <c r="AB902" s="1239"/>
      <c r="AG902" s="48"/>
    </row>
    <row r="903" spans="9:33">
      <c r="I903" s="48"/>
      <c r="Q903" s="48"/>
      <c r="V903" s="1239"/>
      <c r="W903" s="1239"/>
      <c r="X903" s="1239"/>
      <c r="Y903" s="1240"/>
      <c r="Z903" s="1239"/>
      <c r="AA903" s="1239"/>
      <c r="AB903" s="1239"/>
      <c r="AG903" s="48"/>
    </row>
    <row r="904" spans="9:33">
      <c r="I904" s="48"/>
      <c r="Q904" s="48"/>
      <c r="V904" s="1239"/>
      <c r="W904" s="1239"/>
      <c r="X904" s="1239"/>
      <c r="Y904" s="1240"/>
      <c r="Z904" s="1239"/>
      <c r="AA904" s="1239"/>
      <c r="AB904" s="1239"/>
      <c r="AG904" s="48"/>
    </row>
    <row r="905" spans="9:33">
      <c r="I905" s="48"/>
      <c r="Q905" s="48"/>
      <c r="V905" s="1239"/>
      <c r="W905" s="1239"/>
      <c r="X905" s="1239"/>
      <c r="Y905" s="1240"/>
      <c r="Z905" s="1239"/>
      <c r="AA905" s="1239"/>
      <c r="AB905" s="1239"/>
      <c r="AG905" s="48"/>
    </row>
    <row r="906" spans="9:33">
      <c r="I906" s="48"/>
      <c r="Q906" s="48"/>
      <c r="V906" s="1239"/>
      <c r="W906" s="1239"/>
      <c r="X906" s="1239"/>
      <c r="Y906" s="1240"/>
      <c r="Z906" s="1239"/>
      <c r="AA906" s="1239"/>
      <c r="AB906" s="1239"/>
      <c r="AG906" s="48"/>
    </row>
    <row r="907" spans="9:33">
      <c r="I907" s="48"/>
      <c r="Q907" s="48"/>
      <c r="V907" s="1239"/>
      <c r="W907" s="1239"/>
      <c r="X907" s="1239"/>
      <c r="Y907" s="1240"/>
      <c r="Z907" s="1239"/>
      <c r="AA907" s="1239"/>
      <c r="AB907" s="1239"/>
      <c r="AG907" s="48"/>
    </row>
    <row r="908" spans="9:33">
      <c r="I908" s="48"/>
      <c r="Q908" s="48"/>
      <c r="V908" s="1239"/>
      <c r="W908" s="1239"/>
      <c r="X908" s="1239"/>
      <c r="Y908" s="1240"/>
      <c r="Z908" s="1239"/>
      <c r="AA908" s="1239"/>
      <c r="AB908" s="1239"/>
      <c r="AG908" s="48"/>
    </row>
    <row r="909" spans="9:33">
      <c r="I909" s="48"/>
      <c r="Q909" s="48"/>
      <c r="V909" s="1239"/>
      <c r="W909" s="1239"/>
      <c r="X909" s="1239"/>
      <c r="Y909" s="1240"/>
      <c r="Z909" s="1239"/>
      <c r="AA909" s="1239"/>
      <c r="AB909" s="1239"/>
      <c r="AG909" s="48"/>
    </row>
    <row r="910" spans="9:33">
      <c r="I910" s="48"/>
      <c r="Q910" s="48"/>
      <c r="V910" s="1239"/>
      <c r="W910" s="1239"/>
      <c r="X910" s="1239"/>
      <c r="Y910" s="1240"/>
      <c r="Z910" s="1239"/>
      <c r="AA910" s="1239"/>
      <c r="AB910" s="1239"/>
      <c r="AG910" s="48"/>
    </row>
    <row r="911" spans="9:33">
      <c r="I911" s="48"/>
      <c r="Q911" s="48"/>
      <c r="V911" s="1239"/>
      <c r="W911" s="1239"/>
      <c r="X911" s="1239"/>
      <c r="Y911" s="1240"/>
      <c r="Z911" s="1239"/>
      <c r="AA911" s="1239"/>
      <c r="AB911" s="1239"/>
      <c r="AG911" s="48"/>
    </row>
    <row r="912" spans="9:33">
      <c r="I912" s="48"/>
      <c r="Q912" s="48"/>
      <c r="V912" s="1239"/>
      <c r="W912" s="1239"/>
      <c r="X912" s="1239"/>
      <c r="Y912" s="1240"/>
      <c r="Z912" s="1239"/>
      <c r="AA912" s="1239"/>
      <c r="AB912" s="1239"/>
      <c r="AG912" s="48"/>
    </row>
    <row r="913" spans="9:33">
      <c r="I913" s="48"/>
      <c r="Q913" s="48"/>
      <c r="V913" s="1239"/>
      <c r="W913" s="1239"/>
      <c r="X913" s="1239"/>
      <c r="Y913" s="1240"/>
      <c r="Z913" s="1239"/>
      <c r="AA913" s="1239"/>
      <c r="AB913" s="1239"/>
      <c r="AG913" s="48"/>
    </row>
    <row r="914" spans="9:33">
      <c r="I914" s="48"/>
      <c r="Q914" s="48"/>
      <c r="V914" s="1239"/>
      <c r="W914" s="1239"/>
      <c r="X914" s="1239"/>
      <c r="Y914" s="1240"/>
      <c r="Z914" s="1239"/>
      <c r="AA914" s="1239"/>
      <c r="AB914" s="1239"/>
      <c r="AG914" s="48"/>
    </row>
    <row r="915" spans="9:33">
      <c r="I915" s="48"/>
      <c r="Q915" s="48"/>
      <c r="V915" s="1239"/>
      <c r="W915" s="1239"/>
      <c r="X915" s="1239"/>
      <c r="Y915" s="1240"/>
      <c r="Z915" s="1239"/>
      <c r="AA915" s="1239"/>
      <c r="AB915" s="1239"/>
      <c r="AG915" s="48"/>
    </row>
    <row r="916" spans="9:33">
      <c r="I916" s="48"/>
      <c r="Q916" s="48"/>
      <c r="V916" s="1239"/>
      <c r="W916" s="1239"/>
      <c r="X916" s="1239"/>
      <c r="Y916" s="1240"/>
      <c r="Z916" s="1239"/>
      <c r="AA916" s="1239"/>
      <c r="AB916" s="1239"/>
      <c r="AG916" s="48"/>
    </row>
    <row r="917" spans="9:33">
      <c r="I917" s="48"/>
      <c r="Q917" s="48"/>
      <c r="V917" s="1239"/>
      <c r="W917" s="1239"/>
      <c r="X917" s="1239"/>
      <c r="Y917" s="1240"/>
      <c r="Z917" s="1239"/>
      <c r="AA917" s="1239"/>
      <c r="AB917" s="1239"/>
      <c r="AG917" s="48"/>
    </row>
    <row r="918" spans="9:33">
      <c r="I918" s="48"/>
      <c r="Q918" s="48"/>
      <c r="V918" s="1239"/>
      <c r="W918" s="1239"/>
      <c r="X918" s="1239"/>
      <c r="Y918" s="1240"/>
      <c r="Z918" s="1239"/>
      <c r="AA918" s="1239"/>
      <c r="AB918" s="1239"/>
      <c r="AG918" s="48"/>
    </row>
    <row r="919" spans="9:33">
      <c r="I919" s="48"/>
      <c r="Q919" s="48"/>
      <c r="V919" s="1239"/>
      <c r="W919" s="1239"/>
      <c r="X919" s="1239"/>
      <c r="Y919" s="1240"/>
      <c r="Z919" s="1239"/>
      <c r="AA919" s="1239"/>
      <c r="AB919" s="1239"/>
      <c r="AG919" s="48"/>
    </row>
    <row r="920" spans="9:33">
      <c r="I920" s="48"/>
      <c r="Q920" s="48"/>
      <c r="V920" s="1239"/>
      <c r="W920" s="1239"/>
      <c r="X920" s="1239"/>
      <c r="Y920" s="1240"/>
      <c r="Z920" s="1239"/>
      <c r="AA920" s="1239"/>
      <c r="AB920" s="1239"/>
      <c r="AG920" s="48"/>
    </row>
    <row r="921" spans="9:33">
      <c r="I921" s="48"/>
      <c r="Q921" s="48"/>
      <c r="V921" s="1239"/>
      <c r="W921" s="1239"/>
      <c r="X921" s="1239"/>
      <c r="Y921" s="1240"/>
      <c r="Z921" s="1239"/>
      <c r="AA921" s="1239"/>
      <c r="AB921" s="1239"/>
      <c r="AG921" s="48"/>
    </row>
    <row r="922" spans="9:33">
      <c r="I922" s="48"/>
      <c r="Q922" s="48"/>
      <c r="V922" s="1239"/>
      <c r="W922" s="1239"/>
      <c r="X922" s="1239"/>
      <c r="Y922" s="1240"/>
      <c r="Z922" s="1239"/>
      <c r="AA922" s="1239"/>
      <c r="AB922" s="1239"/>
      <c r="AG922" s="48"/>
    </row>
    <row r="923" spans="9:33">
      <c r="I923" s="48"/>
      <c r="Q923" s="48"/>
      <c r="V923" s="1239"/>
      <c r="W923" s="1239"/>
      <c r="X923" s="1239"/>
      <c r="Y923" s="1240"/>
      <c r="Z923" s="1239"/>
      <c r="AA923" s="1239"/>
      <c r="AB923" s="1239"/>
      <c r="AG923" s="48"/>
    </row>
    <row r="924" spans="9:33">
      <c r="I924" s="48"/>
      <c r="Q924" s="48"/>
      <c r="V924" s="1239"/>
      <c r="W924" s="1239"/>
      <c r="X924" s="1239"/>
      <c r="Y924" s="1240"/>
      <c r="Z924" s="1239"/>
      <c r="AA924" s="1239"/>
      <c r="AB924" s="1239"/>
      <c r="AG924" s="48"/>
    </row>
    <row r="925" spans="9:33">
      <c r="I925" s="48"/>
      <c r="Q925" s="48"/>
      <c r="V925" s="1239"/>
      <c r="W925" s="1239"/>
      <c r="X925" s="1239"/>
      <c r="Y925" s="1240"/>
      <c r="Z925" s="1239"/>
      <c r="AA925" s="1239"/>
      <c r="AB925" s="1239"/>
      <c r="AG925" s="48"/>
    </row>
    <row r="926" spans="9:33">
      <c r="I926" s="48"/>
      <c r="Q926" s="48"/>
      <c r="V926" s="1239"/>
      <c r="W926" s="1239"/>
      <c r="X926" s="1239"/>
      <c r="Y926" s="1240"/>
      <c r="Z926" s="1239"/>
      <c r="AA926" s="1239"/>
      <c r="AB926" s="1239"/>
      <c r="AG926" s="48"/>
    </row>
    <row r="927" spans="9:33">
      <c r="I927" s="48"/>
      <c r="Q927" s="48"/>
      <c r="V927" s="1239"/>
      <c r="W927" s="1239"/>
      <c r="X927" s="1239"/>
      <c r="Y927" s="1240"/>
      <c r="Z927" s="1239"/>
      <c r="AA927" s="1239"/>
      <c r="AB927" s="1239"/>
      <c r="AG927" s="48"/>
    </row>
    <row r="928" spans="9:33">
      <c r="I928" s="48"/>
      <c r="Q928" s="48"/>
      <c r="V928" s="1239"/>
      <c r="W928" s="1239"/>
      <c r="X928" s="1239"/>
      <c r="Y928" s="1240"/>
      <c r="Z928" s="1239"/>
      <c r="AA928" s="1239"/>
      <c r="AB928" s="1239"/>
      <c r="AG928" s="48"/>
    </row>
    <row r="929" spans="9:33">
      <c r="I929" s="48"/>
      <c r="Q929" s="48"/>
      <c r="V929" s="1239"/>
      <c r="W929" s="1239"/>
      <c r="X929" s="1239"/>
      <c r="Y929" s="1240"/>
      <c r="Z929" s="1239"/>
      <c r="AA929" s="1239"/>
      <c r="AB929" s="1239"/>
      <c r="AG929" s="48"/>
    </row>
    <row r="930" spans="9:33">
      <c r="I930" s="48"/>
      <c r="Q930" s="48"/>
      <c r="V930" s="1239"/>
      <c r="W930" s="1239"/>
      <c r="X930" s="1239"/>
      <c r="Y930" s="1240"/>
      <c r="Z930" s="1239"/>
      <c r="AA930" s="1239"/>
      <c r="AB930" s="1239"/>
      <c r="AG930" s="48"/>
    </row>
    <row r="931" spans="9:33">
      <c r="I931" s="48"/>
      <c r="Q931" s="48"/>
      <c r="V931" s="1239"/>
      <c r="W931" s="1239"/>
      <c r="X931" s="1239"/>
      <c r="Y931" s="1240"/>
      <c r="Z931" s="1239"/>
      <c r="AA931" s="1239"/>
      <c r="AB931" s="1239"/>
      <c r="AG931" s="48"/>
    </row>
    <row r="932" spans="9:33">
      <c r="I932" s="48"/>
      <c r="Q932" s="48"/>
      <c r="V932" s="1239"/>
      <c r="W932" s="1239"/>
      <c r="X932" s="1239"/>
      <c r="Y932" s="1240"/>
      <c r="Z932" s="1239"/>
      <c r="AA932" s="1239"/>
      <c r="AB932" s="1239"/>
      <c r="AG932" s="48"/>
    </row>
    <row r="933" spans="9:33">
      <c r="I933" s="48"/>
      <c r="Q933" s="48"/>
      <c r="V933" s="1239"/>
      <c r="W933" s="1239"/>
      <c r="X933" s="1239"/>
      <c r="Y933" s="1240"/>
      <c r="Z933" s="1239"/>
      <c r="AA933" s="1239"/>
      <c r="AB933" s="1239"/>
      <c r="AG933" s="48"/>
    </row>
    <row r="934" spans="9:33">
      <c r="I934" s="48"/>
      <c r="Q934" s="48"/>
      <c r="V934" s="1239"/>
      <c r="W934" s="1239"/>
      <c r="X934" s="1239"/>
      <c r="Y934" s="1240"/>
      <c r="Z934" s="1239"/>
      <c r="AA934" s="1239"/>
      <c r="AB934" s="1239"/>
      <c r="AG934" s="48"/>
    </row>
    <row r="935" spans="9:33">
      <c r="I935" s="48"/>
      <c r="Q935" s="48"/>
      <c r="V935" s="1239"/>
      <c r="W935" s="1239"/>
      <c r="X935" s="1239"/>
      <c r="Y935" s="1240"/>
      <c r="Z935" s="1239"/>
      <c r="AA935" s="1239"/>
      <c r="AB935" s="1239"/>
      <c r="AG935" s="48"/>
    </row>
    <row r="936" spans="9:33">
      <c r="I936" s="48"/>
      <c r="Q936" s="48"/>
      <c r="V936" s="1239"/>
      <c r="W936" s="1239"/>
      <c r="X936" s="1239"/>
      <c r="Y936" s="1240"/>
      <c r="Z936" s="1239"/>
      <c r="AA936" s="1239"/>
      <c r="AB936" s="1239"/>
      <c r="AG936" s="48"/>
    </row>
    <row r="937" spans="9:33">
      <c r="I937" s="48"/>
      <c r="Q937" s="48"/>
      <c r="V937" s="1239"/>
      <c r="W937" s="1239"/>
      <c r="X937" s="1239"/>
      <c r="Y937" s="1240"/>
      <c r="Z937" s="1239"/>
      <c r="AA937" s="1239"/>
      <c r="AB937" s="1239"/>
      <c r="AG937" s="48"/>
    </row>
    <row r="938" spans="9:33">
      <c r="I938" s="48"/>
      <c r="Q938" s="48"/>
      <c r="V938" s="1239"/>
      <c r="W938" s="1239"/>
      <c r="X938" s="1239"/>
      <c r="Y938" s="1240"/>
      <c r="Z938" s="1239"/>
      <c r="AA938" s="1239"/>
      <c r="AB938" s="1239"/>
      <c r="AG938" s="48"/>
    </row>
    <row r="939" spans="9:33">
      <c r="I939" s="48"/>
      <c r="Q939" s="48"/>
      <c r="V939" s="1239"/>
      <c r="W939" s="1239"/>
      <c r="X939" s="1239"/>
      <c r="Y939" s="1240"/>
      <c r="Z939" s="1239"/>
      <c r="AA939" s="1239"/>
      <c r="AB939" s="1239"/>
      <c r="AG939" s="48"/>
    </row>
    <row r="940" spans="9:33">
      <c r="I940" s="48"/>
      <c r="Q940" s="48"/>
      <c r="V940" s="1239"/>
      <c r="W940" s="1239"/>
      <c r="X940" s="1239"/>
      <c r="Y940" s="1240"/>
      <c r="Z940" s="1239"/>
      <c r="AA940" s="1239"/>
      <c r="AB940" s="1239"/>
      <c r="AG940" s="48"/>
    </row>
    <row r="941" spans="9:33">
      <c r="I941" s="48"/>
      <c r="Q941" s="48"/>
      <c r="V941" s="1239"/>
      <c r="W941" s="1239"/>
      <c r="X941" s="1239"/>
      <c r="Y941" s="1240"/>
      <c r="Z941" s="1239"/>
      <c r="AA941" s="1239"/>
      <c r="AB941" s="1239"/>
      <c r="AG941" s="48"/>
    </row>
    <row r="942" spans="9:33">
      <c r="I942" s="48"/>
      <c r="Q942" s="48"/>
      <c r="V942" s="1239"/>
      <c r="W942" s="1239"/>
      <c r="X942" s="1239"/>
      <c r="Y942" s="1240"/>
      <c r="Z942" s="1239"/>
      <c r="AA942" s="1239"/>
      <c r="AB942" s="1239"/>
      <c r="AG942" s="48"/>
    </row>
    <row r="943" spans="9:33">
      <c r="I943" s="48"/>
      <c r="Q943" s="48"/>
      <c r="V943" s="1239"/>
      <c r="W943" s="1239"/>
      <c r="X943" s="1239"/>
      <c r="Y943" s="1240"/>
      <c r="Z943" s="1239"/>
      <c r="AA943" s="1239"/>
      <c r="AB943" s="1239"/>
      <c r="AG943" s="48"/>
    </row>
    <row r="944" spans="9:33">
      <c r="I944" s="48"/>
      <c r="Q944" s="48"/>
      <c r="V944" s="1239"/>
      <c r="W944" s="1239"/>
      <c r="X944" s="1239"/>
      <c r="Y944" s="1240"/>
      <c r="Z944" s="1239"/>
      <c r="AA944" s="1239"/>
      <c r="AB944" s="1239"/>
      <c r="AG944" s="48"/>
    </row>
    <row r="945" spans="9:33">
      <c r="I945" s="48"/>
      <c r="Q945" s="48"/>
      <c r="V945" s="1239"/>
      <c r="W945" s="1239"/>
      <c r="X945" s="1239"/>
      <c r="Y945" s="1240"/>
      <c r="Z945" s="1239"/>
      <c r="AA945" s="1239"/>
      <c r="AB945" s="1239"/>
      <c r="AG945" s="48"/>
    </row>
    <row r="946" spans="9:33">
      <c r="I946" s="48"/>
      <c r="Q946" s="48"/>
      <c r="V946" s="1239"/>
      <c r="W946" s="1239"/>
      <c r="X946" s="1239"/>
      <c r="Y946" s="1240"/>
      <c r="Z946" s="1239"/>
      <c r="AA946" s="1239"/>
      <c r="AB946" s="1239"/>
      <c r="AG946" s="48"/>
    </row>
    <row r="947" spans="9:33">
      <c r="I947" s="48"/>
      <c r="Q947" s="48"/>
      <c r="V947" s="1239"/>
      <c r="W947" s="1239"/>
      <c r="X947" s="1239"/>
      <c r="Y947" s="1240"/>
      <c r="Z947" s="1239"/>
      <c r="AA947" s="1239"/>
      <c r="AB947" s="1239"/>
      <c r="AG947" s="48"/>
    </row>
    <row r="948" spans="9:33">
      <c r="I948" s="48"/>
      <c r="Q948" s="48"/>
      <c r="V948" s="1239"/>
      <c r="W948" s="1239"/>
      <c r="X948" s="1239"/>
      <c r="Y948" s="1240"/>
      <c r="Z948" s="1239"/>
      <c r="AA948" s="1239"/>
      <c r="AB948" s="1239"/>
      <c r="AG948" s="48"/>
    </row>
    <row r="949" spans="9:33">
      <c r="I949" s="48"/>
      <c r="Q949" s="48"/>
      <c r="V949" s="1239"/>
      <c r="W949" s="1239"/>
      <c r="X949" s="1239"/>
      <c r="Y949" s="1240"/>
      <c r="Z949" s="1239"/>
      <c r="AA949" s="1239"/>
      <c r="AB949" s="1239"/>
      <c r="AG949" s="48"/>
    </row>
    <row r="950" spans="9:33">
      <c r="I950" s="48"/>
      <c r="Q950" s="48"/>
      <c r="V950" s="1239"/>
      <c r="W950" s="1239"/>
      <c r="X950" s="1239"/>
      <c r="Y950" s="1240"/>
      <c r="Z950" s="1239"/>
      <c r="AA950" s="1239"/>
      <c r="AB950" s="1239"/>
      <c r="AG950" s="48"/>
    </row>
    <row r="951" spans="9:33">
      <c r="I951" s="48"/>
      <c r="Q951" s="48"/>
      <c r="V951" s="1239"/>
      <c r="W951" s="1239"/>
      <c r="X951" s="1239"/>
      <c r="Y951" s="1240"/>
      <c r="Z951" s="1239"/>
      <c r="AA951" s="1239"/>
      <c r="AB951" s="1239"/>
      <c r="AG951" s="48"/>
    </row>
    <row r="952" spans="9:33">
      <c r="I952" s="48"/>
      <c r="Q952" s="48"/>
      <c r="V952" s="1239"/>
      <c r="W952" s="1239"/>
      <c r="X952" s="1239"/>
      <c r="Y952" s="1240"/>
      <c r="Z952" s="1239"/>
      <c r="AA952" s="1239"/>
      <c r="AB952" s="1239"/>
      <c r="AG952" s="48"/>
    </row>
    <row r="953" spans="9:33">
      <c r="I953" s="48"/>
      <c r="Q953" s="48"/>
      <c r="V953" s="1239"/>
      <c r="W953" s="1239"/>
      <c r="X953" s="1239"/>
      <c r="Y953" s="1240"/>
      <c r="Z953" s="1239"/>
      <c r="AA953" s="1239"/>
      <c r="AB953" s="1239"/>
      <c r="AG953" s="48"/>
    </row>
    <row r="954" spans="9:33">
      <c r="I954" s="48"/>
      <c r="Q954" s="48"/>
      <c r="V954" s="1239"/>
      <c r="W954" s="1239"/>
      <c r="X954" s="1239"/>
      <c r="Y954" s="1240"/>
      <c r="Z954" s="1239"/>
      <c r="AA954" s="1239"/>
      <c r="AB954" s="1239"/>
      <c r="AG954" s="48"/>
    </row>
    <row r="955" spans="9:33">
      <c r="I955" s="48"/>
      <c r="Q955" s="48"/>
      <c r="V955" s="1239"/>
      <c r="W955" s="1239"/>
      <c r="X955" s="1239"/>
      <c r="Y955" s="1240"/>
      <c r="Z955" s="1239"/>
      <c r="AA955" s="1239"/>
      <c r="AB955" s="1239"/>
      <c r="AG955" s="48"/>
    </row>
    <row r="956" spans="9:33">
      <c r="I956" s="48"/>
      <c r="Q956" s="48"/>
      <c r="V956" s="1239"/>
      <c r="W956" s="1239"/>
      <c r="X956" s="1239"/>
      <c r="Y956" s="1240"/>
      <c r="Z956" s="1239"/>
      <c r="AA956" s="1239"/>
      <c r="AB956" s="1239"/>
      <c r="AG956" s="48"/>
    </row>
    <row r="957" spans="9:33">
      <c r="I957" s="48"/>
      <c r="Q957" s="48"/>
      <c r="V957" s="1239"/>
      <c r="W957" s="1239"/>
      <c r="X957" s="1239"/>
      <c r="Y957" s="1240"/>
      <c r="Z957" s="1239"/>
      <c r="AA957" s="1239"/>
      <c r="AB957" s="1239"/>
      <c r="AG957" s="48"/>
    </row>
    <row r="958" spans="9:33">
      <c r="I958" s="48"/>
      <c r="Q958" s="48"/>
      <c r="V958" s="1239"/>
      <c r="W958" s="1239"/>
      <c r="X958" s="1239"/>
      <c r="Y958" s="1240"/>
      <c r="Z958" s="1239"/>
      <c r="AA958" s="1239"/>
      <c r="AB958" s="1239"/>
      <c r="AG958" s="48"/>
    </row>
    <row r="959" spans="9:33">
      <c r="I959" s="48"/>
      <c r="Q959" s="48"/>
      <c r="V959" s="1239"/>
      <c r="W959" s="1239"/>
      <c r="X959" s="1239"/>
      <c r="Y959" s="1240"/>
      <c r="Z959" s="1239"/>
      <c r="AA959" s="1239"/>
      <c r="AB959" s="1239"/>
      <c r="AG959" s="48"/>
    </row>
    <row r="960" spans="9:33">
      <c r="I960" s="48"/>
      <c r="Q960" s="48"/>
      <c r="V960" s="1239"/>
      <c r="W960" s="1239"/>
      <c r="X960" s="1239"/>
      <c r="Y960" s="1240"/>
      <c r="Z960" s="1239"/>
      <c r="AA960" s="1239"/>
      <c r="AB960" s="1239"/>
      <c r="AG960" s="48"/>
    </row>
    <row r="961" spans="9:33">
      <c r="I961" s="48"/>
      <c r="Q961" s="48"/>
      <c r="V961" s="1239"/>
      <c r="W961" s="1239"/>
      <c r="X961" s="1239"/>
      <c r="Y961" s="1240"/>
      <c r="Z961" s="1239"/>
      <c r="AA961" s="1239"/>
      <c r="AB961" s="1239"/>
      <c r="AG961" s="48"/>
    </row>
    <row r="962" spans="9:33">
      <c r="I962" s="48"/>
      <c r="Q962" s="48"/>
      <c r="V962" s="1239"/>
      <c r="W962" s="1239"/>
      <c r="X962" s="1239"/>
      <c r="Y962" s="1240"/>
      <c r="Z962" s="1239"/>
      <c r="AA962" s="1239"/>
      <c r="AB962" s="1239"/>
      <c r="AG962" s="48"/>
    </row>
    <row r="963" spans="9:33">
      <c r="I963" s="48"/>
      <c r="Q963" s="48"/>
      <c r="V963" s="1239"/>
      <c r="W963" s="1239"/>
      <c r="X963" s="1239"/>
      <c r="Y963" s="1240"/>
      <c r="Z963" s="1239"/>
      <c r="AA963" s="1239"/>
      <c r="AB963" s="1239"/>
      <c r="AG963" s="48"/>
    </row>
    <row r="964" spans="9:33">
      <c r="I964" s="48"/>
      <c r="Q964" s="48"/>
      <c r="V964" s="1239"/>
      <c r="W964" s="1239"/>
      <c r="X964" s="1239"/>
      <c r="Y964" s="1240"/>
      <c r="Z964" s="1239"/>
      <c r="AA964" s="1239"/>
      <c r="AB964" s="1239"/>
      <c r="AG964" s="48"/>
    </row>
    <row r="965" spans="9:33">
      <c r="I965" s="48"/>
      <c r="Q965" s="48"/>
      <c r="V965" s="1239"/>
      <c r="W965" s="1239"/>
      <c r="X965" s="1239"/>
      <c r="Y965" s="1240"/>
      <c r="Z965" s="1239"/>
      <c r="AA965" s="1239"/>
      <c r="AB965" s="1239"/>
      <c r="AG965" s="48"/>
    </row>
    <row r="966" spans="9:33">
      <c r="I966" s="48"/>
      <c r="Q966" s="48"/>
      <c r="V966" s="1239"/>
      <c r="W966" s="1239"/>
      <c r="X966" s="1239"/>
      <c r="Y966" s="1240"/>
      <c r="Z966" s="1239"/>
      <c r="AA966" s="1239"/>
      <c r="AB966" s="1239"/>
      <c r="AG966" s="48"/>
    </row>
    <row r="967" spans="9:33">
      <c r="I967" s="48"/>
      <c r="Q967" s="48"/>
      <c r="V967" s="1239"/>
      <c r="W967" s="1239"/>
      <c r="X967" s="1239"/>
      <c r="Y967" s="1240"/>
      <c r="Z967" s="1239"/>
      <c r="AA967" s="1239"/>
      <c r="AB967" s="1239"/>
      <c r="AG967" s="48"/>
    </row>
    <row r="968" spans="9:33">
      <c r="I968" s="48"/>
      <c r="Q968" s="48"/>
      <c r="V968" s="1239"/>
      <c r="W968" s="1239"/>
      <c r="X968" s="1239"/>
      <c r="Y968" s="1240"/>
      <c r="Z968" s="1239"/>
      <c r="AA968" s="1239"/>
      <c r="AB968" s="1239"/>
      <c r="AG968" s="48"/>
    </row>
    <row r="969" spans="9:33">
      <c r="I969" s="48"/>
      <c r="Q969" s="48"/>
      <c r="V969" s="1239"/>
      <c r="W969" s="1239"/>
      <c r="X969" s="1239"/>
      <c r="Y969" s="1240"/>
      <c r="Z969" s="1239"/>
      <c r="AA969" s="1239"/>
      <c r="AB969" s="1239"/>
      <c r="AG969" s="48"/>
    </row>
    <row r="970" spans="9:33">
      <c r="I970" s="48"/>
      <c r="Q970" s="48"/>
      <c r="V970" s="1239"/>
      <c r="W970" s="1239"/>
      <c r="X970" s="1239"/>
      <c r="Y970" s="1240"/>
      <c r="Z970" s="1239"/>
      <c r="AA970" s="1239"/>
      <c r="AB970" s="1239"/>
      <c r="AG970" s="48"/>
    </row>
    <row r="971" spans="9:33">
      <c r="I971" s="48"/>
      <c r="Q971" s="48"/>
      <c r="V971" s="1239"/>
      <c r="W971" s="1239"/>
      <c r="X971" s="1239"/>
      <c r="Y971" s="1240"/>
      <c r="Z971" s="1239"/>
      <c r="AA971" s="1239"/>
      <c r="AB971" s="1239"/>
      <c r="AG971" s="48"/>
    </row>
    <row r="972" spans="9:33">
      <c r="I972" s="48"/>
      <c r="Q972" s="48"/>
      <c r="V972" s="1239"/>
      <c r="W972" s="1239"/>
      <c r="X972" s="1239"/>
      <c r="Y972" s="1240"/>
      <c r="Z972" s="1239"/>
      <c r="AA972" s="1239"/>
      <c r="AB972" s="1239"/>
      <c r="AG972" s="48"/>
    </row>
    <row r="973" spans="9:33">
      <c r="I973" s="48"/>
      <c r="Q973" s="48"/>
      <c r="V973" s="1239"/>
      <c r="W973" s="1239"/>
      <c r="X973" s="1239"/>
      <c r="Y973" s="1240"/>
      <c r="Z973" s="1239"/>
      <c r="AA973" s="1239"/>
      <c r="AB973" s="1239"/>
      <c r="AG973" s="48"/>
    </row>
    <row r="974" spans="9:33">
      <c r="I974" s="48"/>
      <c r="Q974" s="48"/>
      <c r="V974" s="1239"/>
      <c r="W974" s="1239"/>
      <c r="X974" s="1239"/>
      <c r="Y974" s="1240"/>
      <c r="Z974" s="1239"/>
      <c r="AA974" s="1239"/>
      <c r="AB974" s="1239"/>
      <c r="AG974" s="48"/>
    </row>
    <row r="975" spans="9:33">
      <c r="I975" s="48"/>
      <c r="Q975" s="48"/>
      <c r="V975" s="1239"/>
      <c r="W975" s="1239"/>
      <c r="X975" s="1239"/>
      <c r="Y975" s="1240"/>
      <c r="Z975" s="1239"/>
      <c r="AA975" s="1239"/>
      <c r="AB975" s="1239"/>
      <c r="AG975" s="48"/>
    </row>
    <row r="976" spans="9:33">
      <c r="I976" s="48"/>
      <c r="Q976" s="48"/>
      <c r="V976" s="1239"/>
      <c r="W976" s="1239"/>
      <c r="X976" s="1239"/>
      <c r="Y976" s="1240"/>
      <c r="Z976" s="1239"/>
      <c r="AA976" s="1239"/>
      <c r="AB976" s="1239"/>
      <c r="AG976" s="48"/>
    </row>
    <row r="977" spans="9:33">
      <c r="I977" s="48"/>
      <c r="Q977" s="48"/>
      <c r="V977" s="1239"/>
      <c r="W977" s="1239"/>
      <c r="X977" s="1239"/>
      <c r="Y977" s="1240"/>
      <c r="Z977" s="1239"/>
      <c r="AA977" s="1239"/>
      <c r="AB977" s="1239"/>
      <c r="AG977" s="48"/>
    </row>
    <row r="978" spans="9:33">
      <c r="I978" s="48"/>
      <c r="Q978" s="48"/>
      <c r="V978" s="1239"/>
      <c r="W978" s="1239"/>
      <c r="X978" s="1239"/>
      <c r="Y978" s="1240"/>
      <c r="Z978" s="1239"/>
      <c r="AA978" s="1239"/>
      <c r="AB978" s="1239"/>
      <c r="AG978" s="48"/>
    </row>
    <row r="979" spans="9:33">
      <c r="I979" s="48"/>
      <c r="Q979" s="48"/>
      <c r="V979" s="1239"/>
      <c r="W979" s="1239"/>
      <c r="X979" s="1239"/>
      <c r="Y979" s="1240"/>
      <c r="Z979" s="1239"/>
      <c r="AA979" s="1239"/>
      <c r="AB979" s="1239"/>
      <c r="AG979" s="48"/>
    </row>
    <row r="980" spans="9:33">
      <c r="I980" s="48"/>
      <c r="Q980" s="48"/>
      <c r="V980" s="1239"/>
      <c r="W980" s="1239"/>
      <c r="X980" s="1239"/>
      <c r="Y980" s="1240"/>
      <c r="Z980" s="1239"/>
      <c r="AA980" s="1239"/>
      <c r="AB980" s="1239"/>
      <c r="AG980" s="48"/>
    </row>
    <row r="981" spans="9:33">
      <c r="I981" s="48"/>
      <c r="Q981" s="48"/>
      <c r="V981" s="1239"/>
      <c r="W981" s="1239"/>
      <c r="X981" s="1239"/>
      <c r="Y981" s="1240"/>
      <c r="Z981" s="1239"/>
      <c r="AA981" s="1239"/>
      <c r="AB981" s="1239"/>
      <c r="AG981" s="48"/>
    </row>
    <row r="982" spans="9:33">
      <c r="I982" s="48"/>
      <c r="Q982" s="48"/>
      <c r="V982" s="1239"/>
      <c r="W982" s="1239"/>
      <c r="X982" s="1239"/>
      <c r="Y982" s="1240"/>
      <c r="Z982" s="1239"/>
      <c r="AA982" s="1239"/>
      <c r="AB982" s="1239"/>
      <c r="AG982" s="48"/>
    </row>
    <row r="983" spans="9:33">
      <c r="I983" s="48"/>
      <c r="Q983" s="48"/>
      <c r="V983" s="1239"/>
      <c r="W983" s="1239"/>
      <c r="X983" s="1239"/>
      <c r="Y983" s="1240"/>
      <c r="Z983" s="1239"/>
      <c r="AA983" s="1239"/>
      <c r="AB983" s="1239"/>
      <c r="AG983" s="48"/>
    </row>
    <row r="984" spans="9:33">
      <c r="I984" s="48"/>
      <c r="Q984" s="48"/>
      <c r="V984" s="1239"/>
      <c r="W984" s="1239"/>
      <c r="X984" s="1239"/>
      <c r="Y984" s="1240"/>
      <c r="Z984" s="1239"/>
      <c r="AA984" s="1239"/>
      <c r="AB984" s="1239"/>
      <c r="AG984" s="48"/>
    </row>
    <row r="985" spans="9:33">
      <c r="I985" s="48"/>
      <c r="Q985" s="48"/>
      <c r="V985" s="1239"/>
      <c r="W985" s="1239"/>
      <c r="X985" s="1239"/>
      <c r="Y985" s="1240"/>
      <c r="Z985" s="1239"/>
      <c r="AA985" s="1239"/>
      <c r="AB985" s="1239"/>
      <c r="AG985" s="48"/>
    </row>
    <row r="986" spans="9:33">
      <c r="I986" s="48"/>
      <c r="Q986" s="48"/>
      <c r="V986" s="1239"/>
      <c r="W986" s="1239"/>
      <c r="X986" s="1239"/>
      <c r="Y986" s="1240"/>
      <c r="Z986" s="1239"/>
      <c r="AA986" s="1239"/>
      <c r="AB986" s="1239"/>
      <c r="AG986" s="48"/>
    </row>
    <row r="987" spans="9:33">
      <c r="I987" s="48"/>
      <c r="Q987" s="48"/>
      <c r="V987" s="1239"/>
      <c r="W987" s="1239"/>
      <c r="X987" s="1239"/>
      <c r="Y987" s="1240"/>
      <c r="Z987" s="1239"/>
      <c r="AA987" s="1239"/>
      <c r="AB987" s="1239"/>
      <c r="AG987" s="48"/>
    </row>
    <row r="988" spans="9:33">
      <c r="I988" s="48"/>
      <c r="Q988" s="48"/>
      <c r="V988" s="1239"/>
      <c r="W988" s="1239"/>
      <c r="X988" s="1239"/>
      <c r="Y988" s="1240"/>
      <c r="Z988" s="1239"/>
      <c r="AA988" s="1239"/>
      <c r="AB988" s="1239"/>
      <c r="AG988" s="48"/>
    </row>
    <row r="989" spans="9:33">
      <c r="I989" s="48"/>
      <c r="Q989" s="48"/>
      <c r="V989" s="1239"/>
      <c r="W989" s="1239"/>
      <c r="X989" s="1239"/>
      <c r="Y989" s="1240"/>
      <c r="Z989" s="1239"/>
      <c r="AA989" s="1239"/>
      <c r="AB989" s="1239"/>
      <c r="AG989" s="48"/>
    </row>
    <row r="990" spans="9:33">
      <c r="I990" s="48"/>
      <c r="Q990" s="48"/>
      <c r="V990" s="1239"/>
      <c r="W990" s="1239"/>
      <c r="X990" s="1239"/>
      <c r="Y990" s="1240"/>
      <c r="Z990" s="1239"/>
      <c r="AA990" s="1239"/>
      <c r="AB990" s="1239"/>
      <c r="AG990" s="48"/>
    </row>
    <row r="991" spans="9:33">
      <c r="I991" s="48"/>
      <c r="Q991" s="48"/>
      <c r="V991" s="1239"/>
      <c r="W991" s="1239"/>
      <c r="X991" s="1239"/>
      <c r="Y991" s="1240"/>
      <c r="Z991" s="1239"/>
      <c r="AA991" s="1239"/>
      <c r="AB991" s="1239"/>
      <c r="AG991" s="48"/>
    </row>
    <row r="992" spans="9:33">
      <c r="I992" s="48"/>
      <c r="Q992" s="48"/>
      <c r="V992" s="1239"/>
      <c r="W992" s="1239"/>
      <c r="X992" s="1239"/>
      <c r="Y992" s="1240"/>
      <c r="Z992" s="1239"/>
      <c r="AA992" s="1239"/>
      <c r="AB992" s="1239"/>
      <c r="AG992" s="48"/>
    </row>
    <row r="993" spans="9:33">
      <c r="I993" s="48"/>
      <c r="Q993" s="48"/>
      <c r="V993" s="1239"/>
      <c r="W993" s="1239"/>
      <c r="X993" s="1239"/>
      <c r="Y993" s="1240"/>
      <c r="Z993" s="1239"/>
      <c r="AA993" s="1239"/>
      <c r="AB993" s="1239"/>
      <c r="AG993" s="48"/>
    </row>
    <row r="994" spans="9:33">
      <c r="I994" s="48"/>
      <c r="Q994" s="48"/>
      <c r="V994" s="1239"/>
      <c r="W994" s="1239"/>
      <c r="X994" s="1239"/>
      <c r="Y994" s="1240"/>
      <c r="Z994" s="1239"/>
      <c r="AA994" s="1239"/>
      <c r="AB994" s="1239"/>
      <c r="AG994" s="48"/>
    </row>
    <row r="995" spans="9:33">
      <c r="I995" s="48"/>
      <c r="Q995" s="48"/>
      <c r="V995" s="1239"/>
      <c r="W995" s="1239"/>
      <c r="X995" s="1239"/>
      <c r="Y995" s="1240"/>
      <c r="Z995" s="1239"/>
      <c r="AA995" s="1239"/>
      <c r="AB995" s="1239"/>
      <c r="AG995" s="48"/>
    </row>
    <row r="996" spans="9:33">
      <c r="I996" s="48"/>
      <c r="Q996" s="48"/>
      <c r="V996" s="1239"/>
      <c r="W996" s="1239"/>
      <c r="X996" s="1239"/>
      <c r="Y996" s="1240"/>
      <c r="Z996" s="1239"/>
      <c r="AA996" s="1239"/>
      <c r="AB996" s="1239"/>
      <c r="AG996" s="48"/>
    </row>
    <row r="997" spans="9:33">
      <c r="I997" s="48"/>
      <c r="Q997" s="48"/>
      <c r="V997" s="1239"/>
      <c r="W997" s="1239"/>
      <c r="X997" s="1239"/>
      <c r="Y997" s="1240"/>
      <c r="Z997" s="1239"/>
      <c r="AA997" s="1239"/>
      <c r="AB997" s="1239"/>
      <c r="AG997" s="48"/>
    </row>
    <row r="998" spans="9:33">
      <c r="I998" s="48"/>
      <c r="Q998" s="48"/>
      <c r="V998" s="1239"/>
      <c r="W998" s="1239"/>
      <c r="X998" s="1239"/>
      <c r="Y998" s="1240"/>
      <c r="Z998" s="1239"/>
      <c r="AA998" s="1239"/>
      <c r="AB998" s="1239"/>
      <c r="AG998" s="48"/>
    </row>
    <row r="999" spans="9:33">
      <c r="I999" s="48"/>
      <c r="Q999" s="48"/>
      <c r="V999" s="1239"/>
      <c r="W999" s="1239"/>
      <c r="X999" s="1239"/>
      <c r="Y999" s="1240"/>
      <c r="Z999" s="1239"/>
      <c r="AA999" s="1239"/>
      <c r="AB999" s="1239"/>
      <c r="AG999" s="48"/>
    </row>
    <row r="1000" spans="9:33">
      <c r="I1000" s="48"/>
      <c r="Q1000" s="48"/>
      <c r="V1000" s="1239"/>
      <c r="W1000" s="1239"/>
      <c r="X1000" s="1239"/>
      <c r="Y1000" s="1240"/>
      <c r="Z1000" s="1239"/>
      <c r="AA1000" s="1239"/>
      <c r="AB1000" s="1239"/>
      <c r="AG1000" s="48"/>
    </row>
    <row r="1001" spans="9:33">
      <c r="I1001" s="48"/>
      <c r="Q1001" s="48"/>
      <c r="V1001" s="1239"/>
      <c r="W1001" s="1239"/>
      <c r="X1001" s="1239"/>
      <c r="Y1001" s="1240"/>
      <c r="Z1001" s="1239"/>
      <c r="AA1001" s="1239"/>
      <c r="AB1001" s="1239"/>
      <c r="AG1001" s="48"/>
    </row>
    <row r="1002" spans="9:33">
      <c r="I1002" s="48"/>
      <c r="Q1002" s="48"/>
      <c r="V1002" s="1239"/>
      <c r="W1002" s="1239"/>
      <c r="X1002" s="1239"/>
      <c r="Y1002" s="1240"/>
      <c r="Z1002" s="1239"/>
      <c r="AA1002" s="1239"/>
      <c r="AB1002" s="1239"/>
      <c r="AG1002" s="48"/>
    </row>
    <row r="1003" spans="9:33">
      <c r="I1003" s="48"/>
      <c r="Q1003" s="48"/>
      <c r="V1003" s="1239"/>
      <c r="W1003" s="1239"/>
      <c r="X1003" s="1239"/>
      <c r="Y1003" s="1240"/>
      <c r="Z1003" s="1239"/>
      <c r="AA1003" s="1239"/>
      <c r="AB1003" s="1239"/>
      <c r="AG1003" s="48"/>
    </row>
    <row r="1004" spans="9:33">
      <c r="I1004" s="48"/>
      <c r="Q1004" s="48"/>
      <c r="V1004" s="1239"/>
      <c r="W1004" s="1239"/>
      <c r="X1004" s="1239"/>
      <c r="Y1004" s="1240"/>
      <c r="Z1004" s="1239"/>
      <c r="AA1004" s="1239"/>
      <c r="AB1004" s="1239"/>
      <c r="AG1004" s="48"/>
    </row>
    <row r="1005" spans="9:33">
      <c r="I1005" s="48"/>
      <c r="Q1005" s="48"/>
      <c r="V1005" s="1239"/>
      <c r="W1005" s="1239"/>
      <c r="X1005" s="1239"/>
      <c r="Y1005" s="1240"/>
      <c r="Z1005" s="1239"/>
      <c r="AA1005" s="1239"/>
      <c r="AB1005" s="1239"/>
      <c r="AG1005" s="48"/>
    </row>
    <row r="1006" spans="9:33">
      <c r="I1006" s="48"/>
      <c r="Q1006" s="48"/>
      <c r="V1006" s="1239"/>
      <c r="W1006" s="1239"/>
      <c r="X1006" s="1239"/>
      <c r="Y1006" s="1240"/>
      <c r="Z1006" s="1239"/>
      <c r="AA1006" s="1239"/>
      <c r="AB1006" s="1239"/>
      <c r="AG1006" s="48"/>
    </row>
    <row r="1007" spans="9:33">
      <c r="I1007" s="48"/>
      <c r="Q1007" s="48"/>
      <c r="V1007" s="1239"/>
      <c r="W1007" s="1239"/>
      <c r="X1007" s="1239"/>
      <c r="Y1007" s="1240"/>
      <c r="Z1007" s="1239"/>
      <c r="AA1007" s="1239"/>
      <c r="AB1007" s="1239"/>
      <c r="AG1007" s="48"/>
    </row>
    <row r="1008" spans="9:33">
      <c r="I1008" s="48"/>
      <c r="Q1008" s="48"/>
      <c r="V1008" s="1239"/>
      <c r="W1008" s="1239"/>
      <c r="X1008" s="1239"/>
      <c r="Y1008" s="1240"/>
      <c r="Z1008" s="1239"/>
      <c r="AA1008" s="1239"/>
      <c r="AB1008" s="1239"/>
      <c r="AG1008" s="48"/>
    </row>
    <row r="1009" spans="9:33">
      <c r="I1009" s="48"/>
      <c r="Q1009" s="48"/>
      <c r="V1009" s="1239"/>
      <c r="W1009" s="1239"/>
      <c r="X1009" s="1239"/>
      <c r="Y1009" s="1240"/>
      <c r="Z1009" s="1239"/>
      <c r="AA1009" s="1239"/>
      <c r="AB1009" s="1239"/>
      <c r="AG1009" s="48"/>
    </row>
    <row r="1010" spans="9:33">
      <c r="I1010" s="48"/>
      <c r="Q1010" s="48"/>
      <c r="V1010" s="1239"/>
      <c r="W1010" s="1239"/>
      <c r="X1010" s="1239"/>
      <c r="Y1010" s="1240"/>
      <c r="Z1010" s="1239"/>
      <c r="AA1010" s="1239"/>
      <c r="AB1010" s="1239"/>
      <c r="AG1010" s="48"/>
    </row>
    <row r="1011" spans="9:33">
      <c r="I1011" s="48"/>
      <c r="Q1011" s="48"/>
      <c r="V1011" s="1239"/>
      <c r="W1011" s="1239"/>
      <c r="X1011" s="1239"/>
      <c r="Y1011" s="1240"/>
      <c r="Z1011" s="1239"/>
      <c r="AA1011" s="1239"/>
      <c r="AB1011" s="1239"/>
      <c r="AG1011" s="48"/>
    </row>
    <row r="1012" spans="9:33">
      <c r="I1012" s="48"/>
      <c r="Q1012" s="48"/>
      <c r="V1012" s="1239"/>
      <c r="W1012" s="1239"/>
      <c r="X1012" s="1239"/>
      <c r="Y1012" s="1240"/>
      <c r="Z1012" s="1239"/>
      <c r="AA1012" s="1239"/>
      <c r="AB1012" s="1239"/>
      <c r="AG1012" s="48"/>
    </row>
    <row r="1013" spans="9:33">
      <c r="I1013" s="48"/>
      <c r="Q1013" s="48"/>
      <c r="V1013" s="1239"/>
      <c r="W1013" s="1239"/>
      <c r="X1013" s="1239"/>
      <c r="Y1013" s="1240"/>
      <c r="Z1013" s="1239"/>
      <c r="AA1013" s="1239"/>
      <c r="AB1013" s="1239"/>
      <c r="AG1013" s="48"/>
    </row>
  </sheetData>
  <phoneticPr fontId="151"/>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filterMode="1">
    <outlinePr summaryBelow="0" summaryRight="0"/>
  </sheetPr>
  <dimension ref="A1:AE733"/>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3.77734375" customWidth="1"/>
    <col min="2" max="3" width="10.109375" customWidth="1"/>
    <col min="4" max="4" width="17.6640625" customWidth="1"/>
    <col min="5" max="6" width="10.109375" customWidth="1"/>
    <col min="7" max="7" width="10" customWidth="1"/>
    <col min="8" max="8" width="8.44140625" customWidth="1"/>
    <col min="9" max="9" width="6.88671875" customWidth="1"/>
    <col min="10" max="10" width="8.44140625" customWidth="1"/>
    <col min="11" max="12" width="6.88671875" customWidth="1"/>
    <col min="13" max="13" width="16.88671875" customWidth="1"/>
    <col min="14" max="15" width="10.109375" customWidth="1"/>
    <col min="16" max="16" width="10" customWidth="1"/>
    <col min="17" max="17" width="8.44140625" customWidth="1"/>
    <col min="18" max="18" width="10.109375" customWidth="1"/>
    <col min="19" max="19" width="7.6640625" customWidth="1"/>
    <col min="20" max="20" width="10.109375" customWidth="1"/>
    <col min="21" max="21" width="8.44140625" customWidth="1"/>
    <col min="22" max="22" width="1.77734375" customWidth="1"/>
    <col min="23" max="23" width="7.33203125" customWidth="1"/>
    <col min="24" max="24" width="6.88671875" customWidth="1"/>
    <col min="25" max="25" width="8.44140625" customWidth="1"/>
    <col min="26" max="26" width="10.109375" customWidth="1"/>
    <col min="27" max="27" width="4.77734375" customWidth="1"/>
  </cols>
  <sheetData>
    <row r="1" spans="1:31" ht="16.5" customHeight="1">
      <c r="A1" s="1371" t="s">
        <v>4063</v>
      </c>
      <c r="B1" s="10"/>
      <c r="C1" s="10"/>
      <c r="D1" s="10"/>
      <c r="E1" s="6"/>
      <c r="G1" s="1239"/>
      <c r="H1" s="1844" t="s">
        <v>3416</v>
      </c>
      <c r="I1" s="1438">
        <v>5.07</v>
      </c>
      <c r="J1" s="10" t="s">
        <v>4841</v>
      </c>
      <c r="M1" s="1239"/>
      <c r="N1" s="1239"/>
      <c r="O1" s="1239"/>
      <c r="P1" s="1239"/>
      <c r="Q1" s="1357"/>
      <c r="V1" s="1562"/>
      <c r="W1" s="2365" t="s">
        <v>4842</v>
      </c>
      <c r="X1" s="2333"/>
      <c r="Y1" s="2333"/>
      <c r="Z1" s="2333"/>
    </row>
    <row r="2" spans="1:31" ht="16.5" customHeight="1">
      <c r="A2" s="298" t="s">
        <v>8315</v>
      </c>
      <c r="B2" s="1748" t="s">
        <v>4843</v>
      </c>
      <c r="C2" s="1748" t="s">
        <v>4844</v>
      </c>
      <c r="D2" s="1748" t="s">
        <v>8316</v>
      </c>
      <c r="E2" s="1748" t="s">
        <v>8317</v>
      </c>
      <c r="F2" s="1748" t="s">
        <v>4845</v>
      </c>
      <c r="G2" s="84" t="s">
        <v>3427</v>
      </c>
      <c r="H2" s="1748" t="s">
        <v>8318</v>
      </c>
      <c r="I2" s="1748" t="s">
        <v>3429</v>
      </c>
      <c r="J2" s="1748" t="s">
        <v>3430</v>
      </c>
      <c r="K2" s="1748" t="s">
        <v>3431</v>
      </c>
      <c r="L2" s="1748" t="s">
        <v>3432</v>
      </c>
      <c r="M2" s="1756" t="s">
        <v>8319</v>
      </c>
      <c r="N2" s="84" t="s">
        <v>8320</v>
      </c>
      <c r="O2" s="1756" t="s">
        <v>8321</v>
      </c>
      <c r="P2" s="1756" t="s">
        <v>3443</v>
      </c>
      <c r="Q2" s="1748" t="s">
        <v>4846</v>
      </c>
      <c r="R2" s="1748" t="s">
        <v>8322</v>
      </c>
      <c r="S2" s="2068" t="s">
        <v>4065</v>
      </c>
      <c r="T2" s="522" t="s">
        <v>8323</v>
      </c>
      <c r="U2" s="6" t="s">
        <v>4851</v>
      </c>
      <c r="V2" s="536"/>
      <c r="W2" s="625" t="s">
        <v>4849</v>
      </c>
      <c r="X2" s="625" t="s">
        <v>4850</v>
      </c>
      <c r="Y2" s="625" t="s">
        <v>4851</v>
      </c>
      <c r="Z2" s="625" t="s">
        <v>4852</v>
      </c>
      <c r="AA2" s="6"/>
      <c r="AB2" s="6"/>
      <c r="AC2" s="6"/>
      <c r="AD2" s="6"/>
      <c r="AE2" s="6"/>
    </row>
    <row r="3" spans="1:31" ht="13.8">
      <c r="A3" s="1850">
        <v>44682</v>
      </c>
      <c r="B3" s="1851" t="s">
        <v>1170</v>
      </c>
      <c r="C3" s="1851" t="s">
        <v>3456</v>
      </c>
      <c r="D3" s="1851" t="s">
        <v>6887</v>
      </c>
      <c r="E3" s="1851" t="s">
        <v>39</v>
      </c>
      <c r="F3" s="1851" t="s">
        <v>3626</v>
      </c>
      <c r="G3" s="1852">
        <v>18000</v>
      </c>
      <c r="H3" s="1980">
        <v>15000</v>
      </c>
      <c r="I3" s="1851" t="s">
        <v>3453</v>
      </c>
      <c r="J3" s="1980"/>
      <c r="K3" s="1227">
        <v>3000</v>
      </c>
      <c r="L3" s="1227">
        <v>4000</v>
      </c>
      <c r="M3" s="1239">
        <f>(H3-K3-L3)*0.7</f>
        <v>5600</v>
      </c>
      <c r="N3" s="1229"/>
      <c r="O3" s="1239"/>
      <c r="P3" s="1239">
        <f t="shared" ref="P3:P63" si="0">G3-J3-K3-L3-M3-N3</f>
        <v>5400</v>
      </c>
      <c r="Q3" s="1882">
        <f t="shared" ref="Q3:Q257" si="1">P3/G3</f>
        <v>0.3</v>
      </c>
      <c r="R3" s="1227"/>
      <c r="S3" s="1857" t="s">
        <v>107</v>
      </c>
      <c r="T3" s="1346"/>
      <c r="V3" s="1562"/>
    </row>
    <row r="4" spans="1:31" ht="13.8" hidden="1">
      <c r="A4" s="1859">
        <v>44682</v>
      </c>
      <c r="B4" s="666" t="s">
        <v>570</v>
      </c>
      <c r="C4" s="666" t="s">
        <v>3446</v>
      </c>
      <c r="D4" s="666" t="s">
        <v>3481</v>
      </c>
      <c r="E4" s="666" t="s">
        <v>86</v>
      </c>
      <c r="F4" s="666" t="s">
        <v>3547</v>
      </c>
      <c r="G4" s="1245">
        <v>9900</v>
      </c>
      <c r="H4" s="1853"/>
      <c r="I4" s="666" t="s">
        <v>3453</v>
      </c>
      <c r="J4" s="1853"/>
      <c r="K4" s="10">
        <v>1200</v>
      </c>
      <c r="L4" s="10">
        <v>1000</v>
      </c>
      <c r="M4" s="1239"/>
      <c r="N4" s="1239">
        <v>3000</v>
      </c>
      <c r="O4" s="1239"/>
      <c r="P4" s="1239">
        <f t="shared" si="0"/>
        <v>4700</v>
      </c>
      <c r="Q4" s="1357">
        <f t="shared" si="1"/>
        <v>0.47474747474747475</v>
      </c>
      <c r="S4" s="1860" t="s">
        <v>27</v>
      </c>
      <c r="T4" s="1346"/>
      <c r="V4" s="1562"/>
    </row>
    <row r="5" spans="1:31" ht="13.8" hidden="1">
      <c r="A5" s="1863">
        <v>44682</v>
      </c>
      <c r="B5" s="1345" t="s">
        <v>1906</v>
      </c>
      <c r="C5" s="1345"/>
      <c r="D5" s="1345" t="s">
        <v>3919</v>
      </c>
      <c r="E5" s="1345" t="s">
        <v>40</v>
      </c>
      <c r="F5" s="1345" t="s">
        <v>3449</v>
      </c>
      <c r="G5" s="1361">
        <v>16800</v>
      </c>
      <c r="H5" s="1983"/>
      <c r="I5" s="1345" t="s">
        <v>3453</v>
      </c>
      <c r="J5" s="1983"/>
      <c r="K5" s="1260">
        <v>2500</v>
      </c>
      <c r="L5" s="1260"/>
      <c r="M5" s="1256">
        <f>(G5-K5-L5)*0.7</f>
        <v>10010</v>
      </c>
      <c r="N5" s="1256"/>
      <c r="O5" s="1256"/>
      <c r="P5" s="1256">
        <f t="shared" si="0"/>
        <v>4290</v>
      </c>
      <c r="Q5" s="1364">
        <f t="shared" si="1"/>
        <v>0.25535714285714284</v>
      </c>
      <c r="R5" s="1260"/>
      <c r="S5" s="1866" t="s">
        <v>27</v>
      </c>
      <c r="T5" s="1346"/>
      <c r="V5" s="1562"/>
    </row>
    <row r="6" spans="1:31" ht="13.8">
      <c r="A6" s="1850">
        <v>44683</v>
      </c>
      <c r="B6" s="1851" t="s">
        <v>1906</v>
      </c>
      <c r="C6" s="1851"/>
      <c r="D6" s="1851" t="s">
        <v>255</v>
      </c>
      <c r="E6" s="1851" t="s">
        <v>49</v>
      </c>
      <c r="F6" s="1851" t="s">
        <v>3486</v>
      </c>
      <c r="G6" s="1852">
        <v>35000</v>
      </c>
      <c r="H6" s="1980"/>
      <c r="I6" s="1851" t="s">
        <v>3453</v>
      </c>
      <c r="J6" s="1980"/>
      <c r="K6" s="1227">
        <v>3000</v>
      </c>
      <c r="L6" s="1227">
        <v>4000</v>
      </c>
      <c r="M6" s="1229"/>
      <c r="N6" s="1229">
        <v>8000</v>
      </c>
      <c r="O6" s="1229"/>
      <c r="P6" s="1229">
        <f t="shared" si="0"/>
        <v>20000</v>
      </c>
      <c r="Q6" s="1882">
        <f t="shared" si="1"/>
        <v>0.5714285714285714</v>
      </c>
      <c r="R6" s="1227"/>
      <c r="S6" s="1857" t="s">
        <v>107</v>
      </c>
      <c r="T6" s="1346"/>
      <c r="V6" s="1562"/>
      <c r="AA6" s="10" t="s">
        <v>84</v>
      </c>
      <c r="AB6" s="10">
        <v>16500</v>
      </c>
      <c r="AC6" s="10">
        <v>8500</v>
      </c>
    </row>
    <row r="7" spans="1:31" ht="13.8">
      <c r="A7" s="1859">
        <v>44683</v>
      </c>
      <c r="B7" s="666" t="s">
        <v>1906</v>
      </c>
      <c r="C7" s="666"/>
      <c r="D7" s="666" t="s">
        <v>255</v>
      </c>
      <c r="E7" s="666" t="s">
        <v>2979</v>
      </c>
      <c r="F7" s="666" t="s">
        <v>3629</v>
      </c>
      <c r="G7" s="1245">
        <v>35000</v>
      </c>
      <c r="H7" s="1853"/>
      <c r="I7" s="666" t="s">
        <v>3453</v>
      </c>
      <c r="J7" s="1982"/>
      <c r="K7" s="10">
        <v>3000</v>
      </c>
      <c r="L7" s="10">
        <v>4000</v>
      </c>
      <c r="M7" s="1239"/>
      <c r="N7" s="1239">
        <v>8000</v>
      </c>
      <c r="O7" s="1239"/>
      <c r="P7" s="1239">
        <f t="shared" si="0"/>
        <v>20000</v>
      </c>
      <c r="Q7" s="1357">
        <f t="shared" si="1"/>
        <v>0.5714285714285714</v>
      </c>
      <c r="S7" s="1860" t="s">
        <v>107</v>
      </c>
      <c r="T7" s="1346"/>
      <c r="V7" s="1562"/>
      <c r="AA7" s="10" t="s">
        <v>6899</v>
      </c>
      <c r="AB7" s="10">
        <v>15000</v>
      </c>
      <c r="AC7" s="10">
        <v>8500</v>
      </c>
    </row>
    <row r="8" spans="1:31" ht="13.8" hidden="1">
      <c r="A8" s="1859">
        <v>44683</v>
      </c>
      <c r="B8" s="666" t="s">
        <v>1906</v>
      </c>
      <c r="C8" s="666"/>
      <c r="D8" s="666" t="s">
        <v>3919</v>
      </c>
      <c r="E8" s="666" t="s">
        <v>3523</v>
      </c>
      <c r="F8" s="666" t="s">
        <v>3515</v>
      </c>
      <c r="G8" s="1245">
        <v>40800</v>
      </c>
      <c r="H8" s="1853"/>
      <c r="I8" s="666" t="s">
        <v>3453</v>
      </c>
      <c r="J8" s="1853"/>
      <c r="K8" s="10">
        <v>3500</v>
      </c>
      <c r="M8" s="1239">
        <f>(G8-K8-L8)*0.7</f>
        <v>26110</v>
      </c>
      <c r="N8" s="1239"/>
      <c r="O8" s="1239"/>
      <c r="P8" s="1239">
        <f t="shared" si="0"/>
        <v>11190</v>
      </c>
      <c r="Q8" s="1357">
        <f t="shared" si="1"/>
        <v>0.27426470588235297</v>
      </c>
      <c r="S8" s="1860" t="s">
        <v>27</v>
      </c>
      <c r="T8" s="1346"/>
      <c r="V8" s="1562"/>
      <c r="AA8" s="10" t="s">
        <v>6901</v>
      </c>
      <c r="AB8" s="10">
        <v>4000</v>
      </c>
      <c r="AC8" s="10">
        <v>3000</v>
      </c>
      <c r="AD8" s="10">
        <v>4300</v>
      </c>
      <c r="AE8" s="10">
        <v>3000</v>
      </c>
    </row>
    <row r="9" spans="1:31" ht="13.8" hidden="1">
      <c r="A9" s="1859">
        <v>44683</v>
      </c>
      <c r="B9" s="666" t="s">
        <v>3473</v>
      </c>
      <c r="C9" s="666"/>
      <c r="D9" s="666" t="s">
        <v>3570</v>
      </c>
      <c r="E9" s="666" t="s">
        <v>55</v>
      </c>
      <c r="F9" s="666" t="s">
        <v>3512</v>
      </c>
      <c r="G9" s="1245">
        <v>8500</v>
      </c>
      <c r="H9" s="1853"/>
      <c r="I9" s="666" t="s">
        <v>3453</v>
      </c>
      <c r="J9" s="1853"/>
      <c r="K9" s="10">
        <v>1000</v>
      </c>
      <c r="M9" s="1239"/>
      <c r="N9" s="1239">
        <v>4300</v>
      </c>
      <c r="O9" s="1239"/>
      <c r="P9" s="1239">
        <f t="shared" si="0"/>
        <v>3200</v>
      </c>
      <c r="Q9" s="1357">
        <f t="shared" si="1"/>
        <v>0.37647058823529411</v>
      </c>
      <c r="S9" s="1860" t="s">
        <v>3572</v>
      </c>
      <c r="T9" s="1346"/>
      <c r="V9" s="1562"/>
    </row>
    <row r="10" spans="1:31" ht="13.8" hidden="1">
      <c r="A10" s="1859">
        <v>44683</v>
      </c>
      <c r="B10" s="666" t="s">
        <v>3473</v>
      </c>
      <c r="C10" s="666"/>
      <c r="D10" s="666" t="s">
        <v>3570</v>
      </c>
      <c r="E10" s="666" t="s">
        <v>52</v>
      </c>
      <c r="F10" s="666" t="s">
        <v>3527</v>
      </c>
      <c r="G10" s="1245">
        <v>8500</v>
      </c>
      <c r="H10" s="1853"/>
      <c r="I10" s="666" t="s">
        <v>3453</v>
      </c>
      <c r="J10" s="1853"/>
      <c r="K10" s="10">
        <v>1000</v>
      </c>
      <c r="M10" s="1239"/>
      <c r="N10" s="1239">
        <v>5000</v>
      </c>
      <c r="O10" s="1239"/>
      <c r="P10" s="1239">
        <f t="shared" si="0"/>
        <v>2500</v>
      </c>
      <c r="Q10" s="1357">
        <f t="shared" si="1"/>
        <v>0.29411764705882354</v>
      </c>
      <c r="S10" s="1860" t="s">
        <v>3572</v>
      </c>
      <c r="T10" s="1346"/>
      <c r="V10" s="1562"/>
    </row>
    <row r="11" spans="1:31" ht="13.8" hidden="1">
      <c r="A11" s="1859">
        <v>44683</v>
      </c>
      <c r="B11" s="666" t="s">
        <v>3473</v>
      </c>
      <c r="C11" s="666"/>
      <c r="D11" s="666" t="s">
        <v>3570</v>
      </c>
      <c r="E11" s="666" t="s">
        <v>86</v>
      </c>
      <c r="F11" s="666" t="s">
        <v>3547</v>
      </c>
      <c r="G11" s="1245">
        <v>8500</v>
      </c>
      <c r="H11" s="1853"/>
      <c r="I11" s="666" t="s">
        <v>3453</v>
      </c>
      <c r="J11" s="1853"/>
      <c r="K11" s="10">
        <v>1000</v>
      </c>
      <c r="M11" s="1239"/>
      <c r="N11" s="1239">
        <v>4300</v>
      </c>
      <c r="O11" s="1239"/>
      <c r="P11" s="1239">
        <f t="shared" si="0"/>
        <v>3200</v>
      </c>
      <c r="Q11" s="1357">
        <f t="shared" si="1"/>
        <v>0.37647058823529411</v>
      </c>
      <c r="S11" s="1860" t="s">
        <v>3572</v>
      </c>
      <c r="T11" s="1346"/>
      <c r="V11" s="1562"/>
    </row>
    <row r="12" spans="1:31" ht="13.8">
      <c r="A12" s="1859">
        <v>44683</v>
      </c>
      <c r="B12" s="666" t="s">
        <v>1170</v>
      </c>
      <c r="C12" s="666" t="s">
        <v>3446</v>
      </c>
      <c r="D12" s="666" t="s">
        <v>332</v>
      </c>
      <c r="E12" s="666" t="s">
        <v>3591</v>
      </c>
      <c r="F12" s="666" t="s">
        <v>3517</v>
      </c>
      <c r="G12" s="1245">
        <v>10000</v>
      </c>
      <c r="H12" s="1853"/>
      <c r="I12" s="666" t="s">
        <v>3453</v>
      </c>
      <c r="J12" s="1853"/>
      <c r="K12" s="10">
        <v>1200</v>
      </c>
      <c r="L12" s="10">
        <v>1000</v>
      </c>
      <c r="M12" s="1239"/>
      <c r="N12" s="1239">
        <v>3000</v>
      </c>
      <c r="O12" s="1239"/>
      <c r="P12" s="1239">
        <f t="shared" si="0"/>
        <v>4800</v>
      </c>
      <c r="Q12" s="1357">
        <f t="shared" si="1"/>
        <v>0.48</v>
      </c>
      <c r="S12" s="1860" t="s">
        <v>107</v>
      </c>
      <c r="T12" s="1346"/>
      <c r="V12" s="1562"/>
    </row>
    <row r="13" spans="1:31" ht="13.8" hidden="1">
      <c r="A13" s="1859">
        <v>44683</v>
      </c>
      <c r="B13" s="666" t="s">
        <v>1906</v>
      </c>
      <c r="C13" s="666"/>
      <c r="D13" s="666" t="s">
        <v>3919</v>
      </c>
      <c r="E13" s="666" t="s">
        <v>41</v>
      </c>
      <c r="F13" s="666" t="s">
        <v>3501</v>
      </c>
      <c r="G13" s="1245">
        <v>21600</v>
      </c>
      <c r="H13" s="1853"/>
      <c r="I13" s="666" t="s">
        <v>3453</v>
      </c>
      <c r="J13" s="1853"/>
      <c r="K13" s="10">
        <v>2500</v>
      </c>
      <c r="M13" s="1239">
        <f>(G13-K13-L13)*0.7</f>
        <v>13370</v>
      </c>
      <c r="N13" s="1239"/>
      <c r="O13" s="1239"/>
      <c r="P13" s="1239">
        <f t="shared" si="0"/>
        <v>5730</v>
      </c>
      <c r="Q13" s="1357">
        <f t="shared" si="1"/>
        <v>0.26527777777777778</v>
      </c>
      <c r="S13" s="1860" t="s">
        <v>27</v>
      </c>
      <c r="T13" s="1346"/>
      <c r="V13" s="1562"/>
    </row>
    <row r="14" spans="1:31" ht="13.8" hidden="1">
      <c r="A14" s="1859">
        <v>44683</v>
      </c>
      <c r="B14" s="666" t="s">
        <v>3473</v>
      </c>
      <c r="C14" s="666"/>
      <c r="D14" s="666" t="s">
        <v>3570</v>
      </c>
      <c r="E14" s="666" t="s">
        <v>8</v>
      </c>
      <c r="F14" s="666" t="s">
        <v>3527</v>
      </c>
      <c r="G14" s="1245">
        <v>8500</v>
      </c>
      <c r="H14" s="1853"/>
      <c r="I14" s="666" t="s">
        <v>3453</v>
      </c>
      <c r="J14" s="1853"/>
      <c r="K14" s="10">
        <v>1000</v>
      </c>
      <c r="M14" s="1239"/>
      <c r="N14" s="1239">
        <v>4300</v>
      </c>
      <c r="O14" s="1239"/>
      <c r="P14" s="1239">
        <f t="shared" si="0"/>
        <v>3200</v>
      </c>
      <c r="Q14" s="1357">
        <f t="shared" si="1"/>
        <v>0.37647058823529411</v>
      </c>
      <c r="S14" s="1860" t="s">
        <v>3572</v>
      </c>
      <c r="T14" s="1346"/>
      <c r="V14" s="1562"/>
    </row>
    <row r="15" spans="1:31" ht="13.8" hidden="1">
      <c r="A15" s="1859">
        <v>44683</v>
      </c>
      <c r="B15" s="666" t="s">
        <v>3473</v>
      </c>
      <c r="C15" s="666"/>
      <c r="D15" s="666" t="s">
        <v>3570</v>
      </c>
      <c r="E15" s="666" t="s">
        <v>3498</v>
      </c>
      <c r="F15" s="666" t="s">
        <v>3498</v>
      </c>
      <c r="G15" s="1245">
        <v>8500</v>
      </c>
      <c r="H15" s="1853"/>
      <c r="I15" s="666" t="s">
        <v>3453</v>
      </c>
      <c r="J15" s="1853"/>
      <c r="K15" s="10">
        <v>1000</v>
      </c>
      <c r="M15" s="1239"/>
      <c r="N15" s="1239">
        <v>4300</v>
      </c>
      <c r="O15" s="1239"/>
      <c r="P15" s="1239">
        <f t="shared" si="0"/>
        <v>3200</v>
      </c>
      <c r="Q15" s="1357">
        <f t="shared" si="1"/>
        <v>0.37647058823529411</v>
      </c>
      <c r="S15" s="1860" t="s">
        <v>3572</v>
      </c>
      <c r="T15" s="1346"/>
      <c r="V15" s="1562"/>
    </row>
    <row r="16" spans="1:31" ht="13.8" hidden="1">
      <c r="A16" s="1859">
        <v>44683</v>
      </c>
      <c r="B16" s="666" t="s">
        <v>3473</v>
      </c>
      <c r="C16" s="666"/>
      <c r="D16" s="666" t="s">
        <v>3570</v>
      </c>
      <c r="E16" s="666" t="s">
        <v>86</v>
      </c>
      <c r="F16" s="666" t="s">
        <v>3547</v>
      </c>
      <c r="G16" s="1245">
        <v>8500</v>
      </c>
      <c r="H16" s="1853"/>
      <c r="I16" s="666" t="s">
        <v>3453</v>
      </c>
      <c r="J16" s="1853"/>
      <c r="K16" s="10">
        <v>1000</v>
      </c>
      <c r="M16" s="1239"/>
      <c r="N16" s="1239">
        <v>4300</v>
      </c>
      <c r="O16" s="1239"/>
      <c r="P16" s="1239">
        <f t="shared" si="0"/>
        <v>3200</v>
      </c>
      <c r="Q16" s="1357">
        <f t="shared" si="1"/>
        <v>0.37647058823529411</v>
      </c>
      <c r="S16" s="1860" t="s">
        <v>3572</v>
      </c>
      <c r="T16" s="1346"/>
      <c r="V16" s="1562"/>
    </row>
    <row r="17" spans="1:22" ht="13.8" hidden="1">
      <c r="A17" s="1859">
        <v>44683</v>
      </c>
      <c r="B17" s="666" t="s">
        <v>1906</v>
      </c>
      <c r="C17" s="666"/>
      <c r="D17" s="666" t="s">
        <v>3919</v>
      </c>
      <c r="E17" s="666" t="s">
        <v>49</v>
      </c>
      <c r="F17" s="666" t="s">
        <v>3486</v>
      </c>
      <c r="G17" s="1245">
        <v>16800</v>
      </c>
      <c r="H17" s="1853"/>
      <c r="I17" s="666" t="s">
        <v>3453</v>
      </c>
      <c r="J17" s="1853"/>
      <c r="K17" s="10">
        <v>2500</v>
      </c>
      <c r="M17" s="1239">
        <f>(G17-K17-L17)*0.7</f>
        <v>10010</v>
      </c>
      <c r="N17" s="1239"/>
      <c r="O17" s="1239"/>
      <c r="P17" s="1239">
        <f t="shared" si="0"/>
        <v>4290</v>
      </c>
      <c r="Q17" s="1357">
        <f t="shared" si="1"/>
        <v>0.25535714285714284</v>
      </c>
      <c r="S17" s="1860" t="s">
        <v>27</v>
      </c>
      <c r="T17" s="1346"/>
      <c r="V17" s="1562"/>
    </row>
    <row r="18" spans="1:22" ht="13.8" hidden="1">
      <c r="A18" s="1859">
        <v>44683</v>
      </c>
      <c r="B18" s="666" t="s">
        <v>1906</v>
      </c>
      <c r="C18" s="666"/>
      <c r="D18" s="666" t="s">
        <v>3919</v>
      </c>
      <c r="E18" s="666" t="s">
        <v>2979</v>
      </c>
      <c r="F18" s="666" t="s">
        <v>3629</v>
      </c>
      <c r="G18" s="1245">
        <v>26400</v>
      </c>
      <c r="H18" s="1853"/>
      <c r="I18" s="666" t="s">
        <v>3453</v>
      </c>
      <c r="J18" s="1853"/>
      <c r="K18" s="10">
        <v>2500</v>
      </c>
      <c r="M18" s="1239"/>
      <c r="N18" s="1239">
        <v>15600</v>
      </c>
      <c r="O18" s="1239"/>
      <c r="P18" s="1239">
        <f t="shared" si="0"/>
        <v>8300</v>
      </c>
      <c r="Q18" s="1357">
        <f t="shared" si="1"/>
        <v>0.31439393939393939</v>
      </c>
      <c r="S18" s="1860" t="s">
        <v>27</v>
      </c>
      <c r="T18" s="1346"/>
      <c r="V18" s="1562"/>
    </row>
    <row r="19" spans="1:22" ht="13.2" hidden="1">
      <c r="A19" s="1859">
        <v>44683</v>
      </c>
      <c r="B19" s="666" t="s">
        <v>570</v>
      </c>
      <c r="C19" s="666" t="s">
        <v>3456</v>
      </c>
      <c r="D19" s="666" t="s">
        <v>4214</v>
      </c>
      <c r="E19" s="666" t="s">
        <v>27</v>
      </c>
      <c r="F19" s="666" t="s">
        <v>3505</v>
      </c>
      <c r="G19" s="1245">
        <v>80000</v>
      </c>
      <c r="H19" s="666"/>
      <c r="I19" s="666" t="s">
        <v>3453</v>
      </c>
      <c r="J19" s="666">
        <v>1000</v>
      </c>
      <c r="K19" s="10">
        <v>10000</v>
      </c>
      <c r="L19" s="10">
        <v>20000</v>
      </c>
      <c r="M19" s="1239">
        <v>20000</v>
      </c>
      <c r="N19" s="1239"/>
      <c r="O19" s="1239"/>
      <c r="P19" s="1239">
        <f t="shared" si="0"/>
        <v>29000</v>
      </c>
      <c r="Q19" s="1357">
        <f t="shared" si="1"/>
        <v>0.36249999999999999</v>
      </c>
      <c r="S19" s="1860" t="s">
        <v>7953</v>
      </c>
      <c r="T19" s="1346"/>
      <c r="V19" s="1562"/>
    </row>
    <row r="20" spans="1:22" ht="13.8" hidden="1">
      <c r="A20" s="1859">
        <v>44683</v>
      </c>
      <c r="B20" s="666" t="s">
        <v>570</v>
      </c>
      <c r="C20" s="666" t="s">
        <v>3456</v>
      </c>
      <c r="D20" s="666" t="s">
        <v>3481</v>
      </c>
      <c r="E20" s="666" t="s">
        <v>86</v>
      </c>
      <c r="F20" s="666" t="s">
        <v>3547</v>
      </c>
      <c r="G20" s="1245">
        <v>16900</v>
      </c>
      <c r="H20" s="1853"/>
      <c r="I20" s="666" t="s">
        <v>3453</v>
      </c>
      <c r="J20" s="1853"/>
      <c r="K20" s="10">
        <v>3000</v>
      </c>
      <c r="L20" s="10">
        <v>4000</v>
      </c>
      <c r="M20" s="1239"/>
      <c r="N20" s="1239">
        <v>4000</v>
      </c>
      <c r="O20" s="1239"/>
      <c r="P20" s="1239">
        <f t="shared" si="0"/>
        <v>5900</v>
      </c>
      <c r="Q20" s="1357">
        <f t="shared" si="1"/>
        <v>0.34911242603550297</v>
      </c>
      <c r="S20" s="1860" t="s">
        <v>27</v>
      </c>
      <c r="T20" s="1346"/>
      <c r="V20" s="1562"/>
    </row>
    <row r="21" spans="1:22" ht="13.8" hidden="1">
      <c r="A21" s="1863">
        <v>44683</v>
      </c>
      <c r="B21" s="1345" t="s">
        <v>570</v>
      </c>
      <c r="C21" s="1345" t="s">
        <v>3456</v>
      </c>
      <c r="D21" s="1345" t="s">
        <v>4584</v>
      </c>
      <c r="E21" s="1345" t="s">
        <v>34</v>
      </c>
      <c r="F21" s="1345" t="s">
        <v>3626</v>
      </c>
      <c r="G21" s="1361">
        <v>25000</v>
      </c>
      <c r="H21" s="1983">
        <v>15000</v>
      </c>
      <c r="I21" s="1345" t="s">
        <v>3453</v>
      </c>
      <c r="J21" s="1983"/>
      <c r="K21" s="1260">
        <v>3000</v>
      </c>
      <c r="L21" s="1260">
        <v>4000</v>
      </c>
      <c r="M21" s="1239">
        <f>(H21-K21-L21)*0.7</f>
        <v>5600</v>
      </c>
      <c r="N21" s="1256"/>
      <c r="O21" s="1256"/>
      <c r="P21" s="1256">
        <f t="shared" si="0"/>
        <v>12400</v>
      </c>
      <c r="Q21" s="1364">
        <f t="shared" si="1"/>
        <v>0.496</v>
      </c>
      <c r="R21" s="1260"/>
      <c r="S21" s="1866" t="s">
        <v>108</v>
      </c>
      <c r="T21" s="1346"/>
      <c r="V21" s="1562"/>
    </row>
    <row r="22" spans="1:22" ht="13.8" hidden="1">
      <c r="A22" s="1850">
        <v>44684</v>
      </c>
      <c r="B22" s="1851" t="s">
        <v>1906</v>
      </c>
      <c r="C22" s="1851"/>
      <c r="D22" s="1851" t="s">
        <v>3919</v>
      </c>
      <c r="E22" s="1851" t="s">
        <v>34</v>
      </c>
      <c r="F22" s="1851" t="s">
        <v>3626</v>
      </c>
      <c r="G22" s="1852">
        <v>40800</v>
      </c>
      <c r="H22" s="1980"/>
      <c r="I22" s="1851" t="s">
        <v>3453</v>
      </c>
      <c r="J22" s="1980"/>
      <c r="K22" s="1227">
        <v>3500</v>
      </c>
      <c r="L22" s="1227"/>
      <c r="M22" s="1229">
        <f>(G22-K22-L22)*0.7</f>
        <v>26110</v>
      </c>
      <c r="N22" s="1229"/>
      <c r="O22" s="1229"/>
      <c r="P22" s="1229">
        <f t="shared" si="0"/>
        <v>11190</v>
      </c>
      <c r="Q22" s="1882">
        <f t="shared" si="1"/>
        <v>0.27426470588235297</v>
      </c>
      <c r="R22" s="1227"/>
      <c r="S22" s="1857" t="s">
        <v>27</v>
      </c>
      <c r="T22" s="1346"/>
      <c r="V22" s="1562"/>
    </row>
    <row r="23" spans="1:22" ht="13.8">
      <c r="A23" s="1859">
        <v>44684</v>
      </c>
      <c r="B23" s="666" t="s">
        <v>1906</v>
      </c>
      <c r="C23" s="666"/>
      <c r="D23" s="666" t="s">
        <v>332</v>
      </c>
      <c r="E23" s="666" t="s">
        <v>41</v>
      </c>
      <c r="F23" s="666" t="s">
        <v>3501</v>
      </c>
      <c r="G23" s="1245">
        <v>44000</v>
      </c>
      <c r="H23" s="1853"/>
      <c r="I23" s="666" t="s">
        <v>3453</v>
      </c>
      <c r="J23" s="1853"/>
      <c r="K23" s="10">
        <v>3000</v>
      </c>
      <c r="L23" s="10">
        <v>4000</v>
      </c>
      <c r="M23" s="1239"/>
      <c r="N23" s="1239">
        <v>13000</v>
      </c>
      <c r="O23" s="1239"/>
      <c r="P23" s="1239">
        <f t="shared" si="0"/>
        <v>24000</v>
      </c>
      <c r="Q23" s="1357">
        <f t="shared" si="1"/>
        <v>0.54545454545454541</v>
      </c>
      <c r="S23" s="1860" t="s">
        <v>107</v>
      </c>
      <c r="T23" s="1346"/>
      <c r="V23" s="1562"/>
    </row>
    <row r="24" spans="1:22" ht="13.8" hidden="1">
      <c r="A24" s="1859">
        <v>44684</v>
      </c>
      <c r="B24" s="666" t="s">
        <v>3473</v>
      </c>
      <c r="C24" s="666"/>
      <c r="D24" s="666" t="s">
        <v>6216</v>
      </c>
      <c r="E24" s="666" t="s">
        <v>3591</v>
      </c>
      <c r="F24" s="666" t="s">
        <v>3505</v>
      </c>
      <c r="G24" s="1245">
        <v>20000</v>
      </c>
      <c r="H24" s="1853"/>
      <c r="I24" s="666" t="s">
        <v>3453</v>
      </c>
      <c r="J24" s="1853"/>
      <c r="K24" s="10">
        <v>3000</v>
      </c>
      <c r="L24" s="10">
        <v>4000</v>
      </c>
      <c r="M24" s="1239"/>
      <c r="N24" s="1239">
        <v>4000</v>
      </c>
      <c r="O24" s="1239"/>
      <c r="P24" s="1239">
        <f t="shared" si="0"/>
        <v>9000</v>
      </c>
      <c r="Q24" s="1357">
        <f t="shared" si="1"/>
        <v>0.45</v>
      </c>
      <c r="S24" s="1860" t="s">
        <v>6217</v>
      </c>
      <c r="T24" s="1346"/>
      <c r="V24" s="1562"/>
    </row>
    <row r="25" spans="1:22" ht="13.8">
      <c r="A25" s="1859">
        <v>44684</v>
      </c>
      <c r="B25" s="666" t="s">
        <v>3473</v>
      </c>
      <c r="C25" s="666"/>
      <c r="D25" s="666" t="s">
        <v>3521</v>
      </c>
      <c r="E25" s="666" t="s">
        <v>3523</v>
      </c>
      <c r="F25" s="666" t="s">
        <v>3515</v>
      </c>
      <c r="G25" s="1245">
        <v>5000</v>
      </c>
      <c r="H25" s="1853"/>
      <c r="I25" s="666" t="s">
        <v>3453</v>
      </c>
      <c r="J25" s="1853"/>
      <c r="K25" s="10">
        <v>1000</v>
      </c>
      <c r="M25" s="1239">
        <f t="shared" ref="M25:M30" si="2">(G25-K25-L25)*0.7</f>
        <v>2800</v>
      </c>
      <c r="N25" s="1239"/>
      <c r="O25" s="1239"/>
      <c r="P25" s="1239">
        <f t="shared" si="0"/>
        <v>1200</v>
      </c>
      <c r="Q25" s="1357">
        <f t="shared" si="1"/>
        <v>0.24</v>
      </c>
      <c r="S25" s="1860" t="s">
        <v>107</v>
      </c>
      <c r="T25" s="1346"/>
      <c r="V25" s="1562"/>
    </row>
    <row r="26" spans="1:22" ht="13.8" hidden="1">
      <c r="A26" s="1859">
        <v>44684</v>
      </c>
      <c r="B26" s="666" t="s">
        <v>1906</v>
      </c>
      <c r="C26" s="666"/>
      <c r="D26" s="666" t="s">
        <v>3919</v>
      </c>
      <c r="E26" s="666" t="s">
        <v>49</v>
      </c>
      <c r="F26" s="666" t="s">
        <v>3486</v>
      </c>
      <c r="G26" s="1245">
        <v>21600</v>
      </c>
      <c r="H26" s="1853"/>
      <c r="I26" s="666" t="s">
        <v>3453</v>
      </c>
      <c r="J26" s="1853"/>
      <c r="K26" s="10">
        <v>2500</v>
      </c>
      <c r="M26" s="1239">
        <f t="shared" si="2"/>
        <v>13370</v>
      </c>
      <c r="N26" s="1239"/>
      <c r="O26" s="1239"/>
      <c r="P26" s="1239">
        <f t="shared" si="0"/>
        <v>5730</v>
      </c>
      <c r="Q26" s="1357">
        <f t="shared" si="1"/>
        <v>0.26527777777777778</v>
      </c>
      <c r="S26" s="1860" t="s">
        <v>27</v>
      </c>
      <c r="T26" s="1346"/>
      <c r="V26" s="1562"/>
    </row>
    <row r="27" spans="1:22" ht="13.8" hidden="1">
      <c r="A27" s="1859">
        <v>44684</v>
      </c>
      <c r="B27" s="666" t="s">
        <v>1906</v>
      </c>
      <c r="C27" s="666"/>
      <c r="D27" s="666" t="s">
        <v>3919</v>
      </c>
      <c r="E27" s="666" t="s">
        <v>39</v>
      </c>
      <c r="F27" s="666" t="s">
        <v>3492</v>
      </c>
      <c r="G27" s="1245">
        <v>31200</v>
      </c>
      <c r="H27" s="1853"/>
      <c r="I27" s="666" t="s">
        <v>3453</v>
      </c>
      <c r="J27" s="1853"/>
      <c r="K27" s="10">
        <v>2500</v>
      </c>
      <c r="M27" s="1239">
        <f t="shared" si="2"/>
        <v>20090</v>
      </c>
      <c r="N27" s="1239"/>
      <c r="O27" s="1239"/>
      <c r="P27" s="1239">
        <f t="shared" si="0"/>
        <v>8610</v>
      </c>
      <c r="Q27" s="1357">
        <f t="shared" si="1"/>
        <v>0.27596153846153848</v>
      </c>
      <c r="S27" s="1860" t="s">
        <v>27</v>
      </c>
      <c r="T27" s="1346"/>
      <c r="V27" s="1562"/>
    </row>
    <row r="28" spans="1:22" ht="13.8">
      <c r="A28" s="1859">
        <v>44684</v>
      </c>
      <c r="B28" s="666" t="s">
        <v>3473</v>
      </c>
      <c r="C28" s="666"/>
      <c r="D28" s="666" t="s">
        <v>3521</v>
      </c>
      <c r="E28" s="666" t="s">
        <v>3523</v>
      </c>
      <c r="F28" s="666" t="s">
        <v>3515</v>
      </c>
      <c r="G28" s="1245">
        <v>5000</v>
      </c>
      <c r="H28" s="1853"/>
      <c r="I28" s="666" t="s">
        <v>3453</v>
      </c>
      <c r="J28" s="1853"/>
      <c r="K28" s="10">
        <v>1000</v>
      </c>
      <c r="M28" s="1239">
        <f t="shared" si="2"/>
        <v>2800</v>
      </c>
      <c r="N28" s="1239"/>
      <c r="O28" s="1239"/>
      <c r="P28" s="1239">
        <f t="shared" si="0"/>
        <v>1200</v>
      </c>
      <c r="Q28" s="1357">
        <f t="shared" si="1"/>
        <v>0.24</v>
      </c>
      <c r="S28" s="1860" t="s">
        <v>107</v>
      </c>
      <c r="T28" s="1346"/>
      <c r="V28" s="1562"/>
    </row>
    <row r="29" spans="1:22" ht="13.8" hidden="1">
      <c r="A29" s="1863">
        <v>44684</v>
      </c>
      <c r="B29" s="1345" t="s">
        <v>1906</v>
      </c>
      <c r="C29" s="1345"/>
      <c r="D29" s="1345" t="s">
        <v>3919</v>
      </c>
      <c r="E29" s="1345" t="s">
        <v>40</v>
      </c>
      <c r="F29" s="1345" t="s">
        <v>3449</v>
      </c>
      <c r="G29" s="1361">
        <v>21600</v>
      </c>
      <c r="H29" s="1983"/>
      <c r="I29" s="1345" t="s">
        <v>3453</v>
      </c>
      <c r="J29" s="1983"/>
      <c r="K29" s="1260">
        <v>2500</v>
      </c>
      <c r="L29" s="1260"/>
      <c r="M29" s="1239">
        <f t="shared" si="2"/>
        <v>13370</v>
      </c>
      <c r="N29" s="1256"/>
      <c r="O29" s="1256"/>
      <c r="P29" s="1256">
        <f t="shared" si="0"/>
        <v>5730</v>
      </c>
      <c r="Q29" s="1364">
        <f t="shared" si="1"/>
        <v>0.26527777777777778</v>
      </c>
      <c r="R29" s="1260"/>
      <c r="S29" s="1866" t="s">
        <v>27</v>
      </c>
      <c r="T29" s="1346"/>
      <c r="V29" s="1562"/>
    </row>
    <row r="30" spans="1:22" ht="13.8">
      <c r="A30" s="1850">
        <v>44685</v>
      </c>
      <c r="B30" s="1851" t="s">
        <v>3473</v>
      </c>
      <c r="C30" s="1851"/>
      <c r="D30" s="1851" t="s">
        <v>3521</v>
      </c>
      <c r="E30" s="1851" t="s">
        <v>41</v>
      </c>
      <c r="F30" s="1851" t="s">
        <v>3501</v>
      </c>
      <c r="G30" s="1852">
        <v>5000</v>
      </c>
      <c r="H30" s="1980"/>
      <c r="I30" s="1851" t="s">
        <v>3453</v>
      </c>
      <c r="J30" s="1980"/>
      <c r="K30" s="1227">
        <v>1000</v>
      </c>
      <c r="L30" s="1227"/>
      <c r="M30" s="1229">
        <f t="shared" si="2"/>
        <v>2800</v>
      </c>
      <c r="N30" s="1229"/>
      <c r="O30" s="1229"/>
      <c r="P30" s="1229">
        <f t="shared" si="0"/>
        <v>1200</v>
      </c>
      <c r="Q30" s="1882">
        <f t="shared" si="1"/>
        <v>0.24</v>
      </c>
      <c r="R30" s="1227"/>
      <c r="S30" s="1857" t="s">
        <v>107</v>
      </c>
      <c r="T30" s="1346"/>
      <c r="V30" s="1562"/>
    </row>
    <row r="31" spans="1:22" ht="13.8" hidden="1">
      <c r="A31" s="1859">
        <v>44685</v>
      </c>
      <c r="B31" s="666" t="s">
        <v>1906</v>
      </c>
      <c r="C31" s="666"/>
      <c r="D31" s="666" t="s">
        <v>3919</v>
      </c>
      <c r="E31" s="666" t="s">
        <v>47</v>
      </c>
      <c r="F31" s="666" t="s">
        <v>3629</v>
      </c>
      <c r="G31" s="1245">
        <v>40800</v>
      </c>
      <c r="H31" s="1853"/>
      <c r="I31" s="666" t="s">
        <v>3453</v>
      </c>
      <c r="J31" s="1982"/>
      <c r="K31" s="10">
        <v>3500</v>
      </c>
      <c r="L31" s="10"/>
      <c r="M31" s="1239"/>
      <c r="N31" s="1239">
        <v>24700</v>
      </c>
      <c r="O31" s="1239"/>
      <c r="P31" s="1239">
        <f t="shared" si="0"/>
        <v>12600</v>
      </c>
      <c r="Q31" s="1357">
        <f t="shared" si="1"/>
        <v>0.30882352941176472</v>
      </c>
      <c r="S31" s="1860" t="s">
        <v>27</v>
      </c>
      <c r="T31" s="1346"/>
      <c r="V31" s="1562"/>
    </row>
    <row r="32" spans="1:22" ht="13.8" hidden="1">
      <c r="A32" s="1859">
        <v>44685</v>
      </c>
      <c r="B32" s="666" t="s">
        <v>1906</v>
      </c>
      <c r="C32" s="666"/>
      <c r="D32" s="666" t="s">
        <v>3919</v>
      </c>
      <c r="E32" s="666" t="s">
        <v>49</v>
      </c>
      <c r="F32" s="666" t="s">
        <v>3486</v>
      </c>
      <c r="G32" s="1245">
        <v>21600</v>
      </c>
      <c r="H32" s="1853"/>
      <c r="I32" s="666" t="s">
        <v>3453</v>
      </c>
      <c r="J32" s="1853"/>
      <c r="K32" s="10">
        <v>2500</v>
      </c>
      <c r="M32" s="1239">
        <f>(G32-K32-L32)*0.7</f>
        <v>13370</v>
      </c>
      <c r="N32" s="1239"/>
      <c r="O32" s="1239"/>
      <c r="P32" s="1239">
        <f t="shared" si="0"/>
        <v>5730</v>
      </c>
      <c r="Q32" s="1357">
        <f t="shared" si="1"/>
        <v>0.26527777777777778</v>
      </c>
      <c r="S32" s="1860" t="s">
        <v>27</v>
      </c>
      <c r="T32" s="1346"/>
      <c r="V32" s="1562"/>
    </row>
    <row r="33" spans="1:22" ht="13.8" hidden="1">
      <c r="A33" s="1859">
        <v>44685</v>
      </c>
      <c r="B33" s="666" t="s">
        <v>570</v>
      </c>
      <c r="C33" s="666" t="s">
        <v>3456</v>
      </c>
      <c r="D33" s="666" t="s">
        <v>3919</v>
      </c>
      <c r="E33" s="666" t="s">
        <v>86</v>
      </c>
      <c r="F33" s="666" t="s">
        <v>3517</v>
      </c>
      <c r="G33" s="1245">
        <v>16320</v>
      </c>
      <c r="H33" s="1853"/>
      <c r="I33" s="666" t="s">
        <v>3453</v>
      </c>
      <c r="J33" s="1853"/>
      <c r="K33" s="10">
        <v>3000</v>
      </c>
      <c r="L33" s="10">
        <v>4000</v>
      </c>
      <c r="M33" s="1239"/>
      <c r="N33" s="1239">
        <v>4000</v>
      </c>
      <c r="O33" s="1239"/>
      <c r="P33" s="1239">
        <f t="shared" si="0"/>
        <v>5320</v>
      </c>
      <c r="Q33" s="1357">
        <f t="shared" si="1"/>
        <v>0.32598039215686275</v>
      </c>
      <c r="S33" s="1860" t="s">
        <v>27</v>
      </c>
      <c r="T33" s="1346"/>
      <c r="V33" s="1562"/>
    </row>
    <row r="34" spans="1:22" ht="13.8" hidden="1">
      <c r="A34" s="1859">
        <v>44685</v>
      </c>
      <c r="B34" s="666" t="s">
        <v>1906</v>
      </c>
      <c r="C34" s="666"/>
      <c r="D34" s="666" t="s">
        <v>3919</v>
      </c>
      <c r="E34" s="666" t="s">
        <v>39</v>
      </c>
      <c r="F34" s="666" t="s">
        <v>3492</v>
      </c>
      <c r="G34" s="1245">
        <v>31200</v>
      </c>
      <c r="H34" s="1853"/>
      <c r="I34" s="666" t="s">
        <v>3453</v>
      </c>
      <c r="J34" s="1853"/>
      <c r="K34" s="10">
        <v>2500</v>
      </c>
      <c r="M34" s="1239">
        <f t="shared" ref="M34:M36" si="3">(G34-K34-L34)*0.7</f>
        <v>20090</v>
      </c>
      <c r="N34" s="1239"/>
      <c r="O34" s="1239"/>
      <c r="P34" s="1239">
        <f t="shared" si="0"/>
        <v>8610</v>
      </c>
      <c r="Q34" s="1357">
        <f t="shared" si="1"/>
        <v>0.27596153846153848</v>
      </c>
      <c r="S34" s="1860" t="s">
        <v>27</v>
      </c>
      <c r="T34" s="1346"/>
      <c r="V34" s="1562"/>
    </row>
    <row r="35" spans="1:22" ht="13.8" hidden="1">
      <c r="A35" s="1859">
        <v>44685</v>
      </c>
      <c r="B35" s="666" t="s">
        <v>1906</v>
      </c>
      <c r="C35" s="666"/>
      <c r="D35" s="666" t="s">
        <v>3919</v>
      </c>
      <c r="E35" s="666" t="s">
        <v>40</v>
      </c>
      <c r="F35" s="666" t="s">
        <v>3449</v>
      </c>
      <c r="G35" s="1245">
        <v>21600</v>
      </c>
      <c r="H35" s="1853"/>
      <c r="I35" s="666" t="s">
        <v>3453</v>
      </c>
      <c r="J35" s="1853"/>
      <c r="K35" s="10">
        <v>2500</v>
      </c>
      <c r="M35" s="1239">
        <f t="shared" si="3"/>
        <v>13370</v>
      </c>
      <c r="N35" s="1239"/>
      <c r="O35" s="1239"/>
      <c r="P35" s="1239">
        <f t="shared" si="0"/>
        <v>5730</v>
      </c>
      <c r="Q35" s="1357">
        <f t="shared" si="1"/>
        <v>0.26527777777777778</v>
      </c>
      <c r="S35" s="1860" t="s">
        <v>27</v>
      </c>
      <c r="T35" s="1346"/>
      <c r="V35" s="1562"/>
    </row>
    <row r="36" spans="1:22" ht="13.8" hidden="1">
      <c r="A36" s="1863">
        <v>44685</v>
      </c>
      <c r="B36" s="1345" t="s">
        <v>570</v>
      </c>
      <c r="C36" s="1345" t="s">
        <v>3456</v>
      </c>
      <c r="D36" s="1345" t="s">
        <v>3537</v>
      </c>
      <c r="E36" s="1345" t="s">
        <v>41</v>
      </c>
      <c r="F36" s="1345" t="s">
        <v>3501</v>
      </c>
      <c r="G36" s="1361">
        <v>15000</v>
      </c>
      <c r="H36" s="1983"/>
      <c r="I36" s="1345" t="s">
        <v>3453</v>
      </c>
      <c r="J36" s="1983"/>
      <c r="K36" s="1260">
        <v>3000</v>
      </c>
      <c r="L36" s="1260">
        <v>4000</v>
      </c>
      <c r="M36" s="1239">
        <f t="shared" si="3"/>
        <v>5600</v>
      </c>
      <c r="N36" s="1256"/>
      <c r="O36" s="1256"/>
      <c r="P36" s="1256">
        <f t="shared" si="0"/>
        <v>2400</v>
      </c>
      <c r="Q36" s="1364">
        <f t="shared" si="1"/>
        <v>0.16</v>
      </c>
      <c r="R36" s="1260"/>
      <c r="S36" s="1866" t="s">
        <v>41</v>
      </c>
      <c r="T36" s="1346"/>
      <c r="V36" s="1562"/>
    </row>
    <row r="37" spans="1:22" ht="13.8" hidden="1">
      <c r="A37" s="1850">
        <v>44686</v>
      </c>
      <c r="B37" s="1851" t="s">
        <v>3473</v>
      </c>
      <c r="C37" s="1851"/>
      <c r="D37" s="1851" t="s">
        <v>1371</v>
      </c>
      <c r="E37" s="1851" t="s">
        <v>3448</v>
      </c>
      <c r="F37" s="1851" t="s">
        <v>3505</v>
      </c>
      <c r="G37" s="1852">
        <v>10000</v>
      </c>
      <c r="H37" s="1980"/>
      <c r="I37" s="1851" t="s">
        <v>3453</v>
      </c>
      <c r="J37" s="1980"/>
      <c r="K37" s="1227">
        <v>1200</v>
      </c>
      <c r="L37" s="1227">
        <v>1000</v>
      </c>
      <c r="M37" s="1229"/>
      <c r="N37" s="1229">
        <v>3000</v>
      </c>
      <c r="O37" s="1229"/>
      <c r="P37" s="1229">
        <f t="shared" si="0"/>
        <v>4800</v>
      </c>
      <c r="Q37" s="1882">
        <f t="shared" si="1"/>
        <v>0.48</v>
      </c>
      <c r="R37" s="1227"/>
      <c r="S37" s="1857" t="s">
        <v>1540</v>
      </c>
      <c r="T37" s="1346"/>
      <c r="V37" s="1562"/>
    </row>
    <row r="38" spans="1:22" ht="13.8" hidden="1">
      <c r="A38" s="1859">
        <v>44686</v>
      </c>
      <c r="B38" s="666" t="s">
        <v>3473</v>
      </c>
      <c r="C38" s="666"/>
      <c r="D38" s="666" t="s">
        <v>1371</v>
      </c>
      <c r="E38" s="666" t="s">
        <v>27</v>
      </c>
      <c r="F38" s="666" t="s">
        <v>3512</v>
      </c>
      <c r="G38" s="1245">
        <v>10000</v>
      </c>
      <c r="H38" s="1853"/>
      <c r="I38" s="666" t="s">
        <v>3453</v>
      </c>
      <c r="J38" s="1853"/>
      <c r="K38" s="10">
        <v>1200</v>
      </c>
      <c r="L38" s="10">
        <v>1000</v>
      </c>
      <c r="M38" s="1239"/>
      <c r="N38" s="1239">
        <v>3000</v>
      </c>
      <c r="O38" s="1239"/>
      <c r="P38" s="1239">
        <f t="shared" si="0"/>
        <v>4800</v>
      </c>
      <c r="Q38" s="1357">
        <f t="shared" si="1"/>
        <v>0.48</v>
      </c>
      <c r="S38" s="1860" t="s">
        <v>1540</v>
      </c>
      <c r="T38" s="1346"/>
      <c r="V38" s="1562"/>
    </row>
    <row r="39" spans="1:22" ht="13.2" hidden="1">
      <c r="A39" s="1859">
        <v>44686</v>
      </c>
      <c r="B39" s="666" t="s">
        <v>570</v>
      </c>
      <c r="C39" s="666" t="s">
        <v>3456</v>
      </c>
      <c r="D39" s="666" t="s">
        <v>4214</v>
      </c>
      <c r="E39" s="666" t="s">
        <v>34</v>
      </c>
      <c r="F39" s="666" t="s">
        <v>3626</v>
      </c>
      <c r="G39" s="1245">
        <v>16000</v>
      </c>
      <c r="H39" s="10">
        <v>15000</v>
      </c>
      <c r="I39" s="666" t="s">
        <v>3453</v>
      </c>
      <c r="J39" s="666">
        <v>1000</v>
      </c>
      <c r="K39" s="10">
        <v>3000</v>
      </c>
      <c r="L39" s="10">
        <v>4000</v>
      </c>
      <c r="M39" s="1239">
        <f t="shared" ref="M39:M41" si="4">(G39-K39-L39)*0.7</f>
        <v>6300</v>
      </c>
      <c r="N39" s="1239"/>
      <c r="O39" s="1239"/>
      <c r="P39" s="1239">
        <f t="shared" si="0"/>
        <v>1700</v>
      </c>
      <c r="Q39" s="1357">
        <f t="shared" si="1"/>
        <v>0.10625</v>
      </c>
      <c r="S39" s="1860" t="s">
        <v>7953</v>
      </c>
      <c r="T39" s="1346"/>
      <c r="V39" s="1562"/>
    </row>
    <row r="40" spans="1:22" ht="13.8" hidden="1">
      <c r="A40" s="1859">
        <v>44686</v>
      </c>
      <c r="B40" s="666" t="s">
        <v>570</v>
      </c>
      <c r="C40" s="666" t="s">
        <v>3456</v>
      </c>
      <c r="D40" s="666" t="s">
        <v>3481</v>
      </c>
      <c r="E40" s="666" t="s">
        <v>3523</v>
      </c>
      <c r="F40" s="666" t="s">
        <v>3515</v>
      </c>
      <c r="G40" s="1245">
        <v>16900</v>
      </c>
      <c r="H40" s="1853">
        <v>16500</v>
      </c>
      <c r="I40" s="666" t="s">
        <v>3453</v>
      </c>
      <c r="J40" s="1853"/>
      <c r="K40" s="10">
        <v>3000</v>
      </c>
      <c r="L40" s="10">
        <v>4000</v>
      </c>
      <c r="M40" s="1239">
        <f t="shared" si="4"/>
        <v>6930</v>
      </c>
      <c r="N40" s="1239"/>
      <c r="O40" s="1239"/>
      <c r="P40" s="1239">
        <f t="shared" si="0"/>
        <v>2970</v>
      </c>
      <c r="Q40" s="1357">
        <f t="shared" si="1"/>
        <v>0.17573964497041419</v>
      </c>
      <c r="S40" s="1860" t="s">
        <v>27</v>
      </c>
      <c r="T40" s="1346"/>
      <c r="V40" s="1562"/>
    </row>
    <row r="41" spans="1:22" ht="13.8" hidden="1">
      <c r="A41" s="1863">
        <v>44686</v>
      </c>
      <c r="B41" s="1345" t="s">
        <v>1906</v>
      </c>
      <c r="C41" s="1345"/>
      <c r="D41" s="1345" t="s">
        <v>3919</v>
      </c>
      <c r="E41" s="1345" t="s">
        <v>40</v>
      </c>
      <c r="F41" s="1345" t="s">
        <v>3449</v>
      </c>
      <c r="G41" s="1361">
        <v>16800</v>
      </c>
      <c r="H41" s="1983"/>
      <c r="I41" s="1345" t="s">
        <v>3453</v>
      </c>
      <c r="J41" s="1983"/>
      <c r="K41" s="1260">
        <v>2500</v>
      </c>
      <c r="L41" s="1260"/>
      <c r="M41" s="1256">
        <f t="shared" si="4"/>
        <v>10010</v>
      </c>
      <c r="N41" s="1256"/>
      <c r="O41" s="1256"/>
      <c r="P41" s="1256">
        <f t="shared" si="0"/>
        <v>4290</v>
      </c>
      <c r="Q41" s="1364">
        <f t="shared" si="1"/>
        <v>0.25535714285714284</v>
      </c>
      <c r="R41" s="1260"/>
      <c r="S41" s="1866" t="s">
        <v>27</v>
      </c>
      <c r="T41" s="1346"/>
      <c r="V41" s="1562"/>
    </row>
    <row r="42" spans="1:22" ht="13.8">
      <c r="A42" s="1850">
        <v>44687</v>
      </c>
      <c r="B42" s="1878" t="s">
        <v>1170</v>
      </c>
      <c r="C42" s="1878" t="s">
        <v>3456</v>
      </c>
      <c r="D42" s="1878" t="s">
        <v>3521</v>
      </c>
      <c r="E42" s="1878" t="s">
        <v>3523</v>
      </c>
      <c r="F42" s="1878" t="s">
        <v>3515</v>
      </c>
      <c r="G42" s="1879">
        <v>15000</v>
      </c>
      <c r="H42" s="1851">
        <v>16500</v>
      </c>
      <c r="I42" s="1878" t="s">
        <v>3453</v>
      </c>
      <c r="J42" s="1980"/>
      <c r="K42" s="1227">
        <v>3000</v>
      </c>
      <c r="L42" s="1227">
        <v>4000</v>
      </c>
      <c r="M42" s="1229">
        <f>(16500-K42-L42)*0.7</f>
        <v>6650</v>
      </c>
      <c r="N42" s="1229"/>
      <c r="O42" s="1229"/>
      <c r="P42" s="1229">
        <f t="shared" si="0"/>
        <v>1350</v>
      </c>
      <c r="Q42" s="1882">
        <f t="shared" si="1"/>
        <v>0.09</v>
      </c>
      <c r="R42" s="1227"/>
      <c r="S42" s="1883" t="s">
        <v>107</v>
      </c>
      <c r="T42" s="1346"/>
      <c r="V42" s="1562"/>
    </row>
    <row r="43" spans="1:22" ht="13.8" hidden="1">
      <c r="A43" s="1859">
        <v>44687</v>
      </c>
      <c r="B43" s="1217" t="s">
        <v>1906</v>
      </c>
      <c r="C43" s="1217"/>
      <c r="D43" s="1217" t="s">
        <v>3919</v>
      </c>
      <c r="E43" s="1217" t="s">
        <v>39</v>
      </c>
      <c r="F43" s="1217" t="s">
        <v>3449</v>
      </c>
      <c r="G43" s="1219">
        <v>40800</v>
      </c>
      <c r="H43" s="666"/>
      <c r="I43" s="1217" t="s">
        <v>3453</v>
      </c>
      <c r="J43" s="1853"/>
      <c r="K43" s="10">
        <v>3500</v>
      </c>
      <c r="M43" s="1239">
        <f>(G43-K43-L43)*0.7</f>
        <v>26110</v>
      </c>
      <c r="N43" s="1239"/>
      <c r="O43" s="1239"/>
      <c r="P43" s="1239">
        <f t="shared" si="0"/>
        <v>11190</v>
      </c>
      <c r="Q43" s="1357">
        <f t="shared" si="1"/>
        <v>0.27426470588235297</v>
      </c>
      <c r="S43" s="1885" t="s">
        <v>27</v>
      </c>
      <c r="T43" s="1346"/>
      <c r="V43" s="1562"/>
    </row>
    <row r="44" spans="1:22" ht="13.8" hidden="1">
      <c r="A44" s="1859">
        <v>44687</v>
      </c>
      <c r="B44" s="1217" t="s">
        <v>3473</v>
      </c>
      <c r="C44" s="1217"/>
      <c r="D44" s="1217" t="s">
        <v>3570</v>
      </c>
      <c r="E44" s="1217" t="s">
        <v>86</v>
      </c>
      <c r="F44" s="1217" t="s">
        <v>3547</v>
      </c>
      <c r="G44" s="1219">
        <v>8500</v>
      </c>
      <c r="H44" s="666"/>
      <c r="I44" s="1217" t="s">
        <v>3453</v>
      </c>
      <c r="J44" s="1853"/>
      <c r="K44" s="10">
        <v>1000</v>
      </c>
      <c r="M44" s="1239"/>
      <c r="N44" s="1239">
        <v>4300</v>
      </c>
      <c r="O44" s="1239"/>
      <c r="P44" s="1239">
        <f t="shared" si="0"/>
        <v>3200</v>
      </c>
      <c r="Q44" s="1357">
        <f t="shared" si="1"/>
        <v>0.37647058823529411</v>
      </c>
      <c r="S44" s="1885" t="s">
        <v>3572</v>
      </c>
      <c r="T44" s="1346"/>
      <c r="V44" s="1562"/>
    </row>
    <row r="45" spans="1:22" ht="13.8" hidden="1">
      <c r="A45" s="1859">
        <v>44687</v>
      </c>
      <c r="B45" s="1217" t="s">
        <v>3473</v>
      </c>
      <c r="C45" s="1217"/>
      <c r="D45" s="1217" t="s">
        <v>3570</v>
      </c>
      <c r="E45" s="1217" t="s">
        <v>52</v>
      </c>
      <c r="F45" s="1217" t="s">
        <v>3505</v>
      </c>
      <c r="G45" s="1219">
        <v>8500</v>
      </c>
      <c r="H45" s="666"/>
      <c r="I45" s="1217" t="s">
        <v>3453</v>
      </c>
      <c r="J45" s="1853"/>
      <c r="K45" s="10">
        <v>1000</v>
      </c>
      <c r="M45" s="1239"/>
      <c r="N45" s="1239">
        <v>5000</v>
      </c>
      <c r="O45" s="1239"/>
      <c r="P45" s="1239">
        <f t="shared" si="0"/>
        <v>2500</v>
      </c>
      <c r="Q45" s="1357">
        <f t="shared" si="1"/>
        <v>0.29411764705882354</v>
      </c>
      <c r="S45" s="1885" t="s">
        <v>3572</v>
      </c>
      <c r="T45" s="1346"/>
      <c r="V45" s="1562"/>
    </row>
    <row r="46" spans="1:22" ht="13.8" hidden="1">
      <c r="A46" s="1859">
        <v>44687</v>
      </c>
      <c r="B46" s="1217" t="s">
        <v>3473</v>
      </c>
      <c r="C46" s="1217"/>
      <c r="D46" s="1217" t="s">
        <v>3570</v>
      </c>
      <c r="E46" s="1217" t="s">
        <v>3910</v>
      </c>
      <c r="F46" s="1217" t="s">
        <v>3512</v>
      </c>
      <c r="G46" s="1219">
        <v>8500</v>
      </c>
      <c r="H46" s="666"/>
      <c r="I46" s="1217" t="s">
        <v>3453</v>
      </c>
      <c r="J46" s="1853"/>
      <c r="K46" s="10">
        <v>1000</v>
      </c>
      <c r="L46" s="10"/>
      <c r="M46" s="1239"/>
      <c r="N46" s="1239">
        <v>4300</v>
      </c>
      <c r="O46" s="1239"/>
      <c r="P46" s="1239">
        <f t="shared" si="0"/>
        <v>3200</v>
      </c>
      <c r="Q46" s="1357">
        <f t="shared" si="1"/>
        <v>0.37647058823529411</v>
      </c>
      <c r="S46" s="1885" t="s">
        <v>3572</v>
      </c>
      <c r="T46" s="1346"/>
      <c r="V46" s="1562"/>
    </row>
    <row r="47" spans="1:22" ht="13.8" hidden="1">
      <c r="A47" s="1859">
        <v>44687</v>
      </c>
      <c r="B47" s="1217" t="s">
        <v>570</v>
      </c>
      <c r="C47" s="1217" t="s">
        <v>3456</v>
      </c>
      <c r="D47" s="1217" t="s">
        <v>3537</v>
      </c>
      <c r="E47" s="1217" t="s">
        <v>41</v>
      </c>
      <c r="F47" s="1217" t="s">
        <v>3501</v>
      </c>
      <c r="G47" s="1219">
        <v>15000</v>
      </c>
      <c r="H47" s="666"/>
      <c r="I47" s="1217" t="s">
        <v>3453</v>
      </c>
      <c r="J47" s="1984"/>
      <c r="K47" s="10">
        <v>3000</v>
      </c>
      <c r="L47" s="10">
        <v>4000</v>
      </c>
      <c r="M47" s="1239">
        <f t="shared" ref="M47:M48" si="5">(G47-K47-L47)*0.7</f>
        <v>5600</v>
      </c>
      <c r="N47" s="1239"/>
      <c r="O47" s="1239"/>
      <c r="P47" s="1239">
        <f t="shared" si="0"/>
        <v>2400</v>
      </c>
      <c r="Q47" s="1357">
        <f t="shared" si="1"/>
        <v>0.16</v>
      </c>
      <c r="S47" s="1885" t="s">
        <v>41</v>
      </c>
      <c r="T47" s="1346"/>
      <c r="V47" s="1562"/>
    </row>
    <row r="48" spans="1:22" ht="13.8" hidden="1">
      <c r="A48" s="1859">
        <v>44687</v>
      </c>
      <c r="B48" s="1217" t="s">
        <v>1906</v>
      </c>
      <c r="C48" s="1217"/>
      <c r="D48" s="1217" t="s">
        <v>3919</v>
      </c>
      <c r="E48" s="1217" t="s">
        <v>49</v>
      </c>
      <c r="F48" s="1217" t="s">
        <v>3486</v>
      </c>
      <c r="G48" s="1219">
        <v>19200</v>
      </c>
      <c r="H48" s="666"/>
      <c r="I48" s="1217" t="s">
        <v>3453</v>
      </c>
      <c r="J48" s="1889"/>
      <c r="K48" s="10">
        <v>2500</v>
      </c>
      <c r="M48" s="1239">
        <f t="shared" si="5"/>
        <v>11690</v>
      </c>
      <c r="N48" s="1239"/>
      <c r="O48" s="1239"/>
      <c r="P48" s="1239">
        <f t="shared" si="0"/>
        <v>5010</v>
      </c>
      <c r="Q48" s="1357">
        <f t="shared" si="1"/>
        <v>0.26093749999999999</v>
      </c>
      <c r="S48" s="1885" t="s">
        <v>27</v>
      </c>
      <c r="T48" s="1346"/>
      <c r="V48" s="1562"/>
    </row>
    <row r="49" spans="1:22" ht="13.2" hidden="1">
      <c r="A49" s="1859">
        <v>44687</v>
      </c>
      <c r="B49" s="1217" t="s">
        <v>3473</v>
      </c>
      <c r="C49" s="1217"/>
      <c r="D49" s="1217" t="s">
        <v>3807</v>
      </c>
      <c r="E49" s="1217" t="s">
        <v>86</v>
      </c>
      <c r="F49" s="1217" t="s">
        <v>3547</v>
      </c>
      <c r="G49" s="1219">
        <v>10000</v>
      </c>
      <c r="H49" s="666"/>
      <c r="I49" s="1217" t="s">
        <v>3453</v>
      </c>
      <c r="J49" s="666">
        <v>1000</v>
      </c>
      <c r="K49" s="10">
        <v>1200</v>
      </c>
      <c r="L49" s="10">
        <v>1000</v>
      </c>
      <c r="M49" s="1239"/>
      <c r="N49" s="1239">
        <v>3000</v>
      </c>
      <c r="O49" s="1239"/>
      <c r="P49" s="1239">
        <f t="shared" si="0"/>
        <v>3800</v>
      </c>
      <c r="Q49" s="1357">
        <f t="shared" si="1"/>
        <v>0.38</v>
      </c>
      <c r="S49" s="1885" t="s">
        <v>105</v>
      </c>
      <c r="T49" s="1346"/>
      <c r="V49" s="1562"/>
    </row>
    <row r="50" spans="1:22" ht="13.2" hidden="1">
      <c r="A50" s="1859">
        <v>44687</v>
      </c>
      <c r="B50" s="1217" t="s">
        <v>3473</v>
      </c>
      <c r="C50" s="1217"/>
      <c r="D50" s="1217" t="s">
        <v>3807</v>
      </c>
      <c r="E50" s="1217" t="s">
        <v>8</v>
      </c>
      <c r="F50" s="1217" t="s">
        <v>3527</v>
      </c>
      <c r="G50" s="1219">
        <v>10000</v>
      </c>
      <c r="H50" s="666"/>
      <c r="I50" s="1217" t="s">
        <v>3453</v>
      </c>
      <c r="J50" s="666">
        <v>1000</v>
      </c>
      <c r="K50" s="10">
        <v>1200</v>
      </c>
      <c r="L50" s="10">
        <v>1000</v>
      </c>
      <c r="M50" s="1239"/>
      <c r="N50" s="1239">
        <v>3000</v>
      </c>
      <c r="O50" s="1239"/>
      <c r="P50" s="1239">
        <f t="shared" si="0"/>
        <v>3800</v>
      </c>
      <c r="Q50" s="1357">
        <f t="shared" si="1"/>
        <v>0.38</v>
      </c>
      <c r="S50" s="1885" t="s">
        <v>105</v>
      </c>
      <c r="T50" s="1346"/>
      <c r="V50" s="1562"/>
    </row>
    <row r="51" spans="1:22" ht="13.8" hidden="1">
      <c r="A51" s="1859">
        <v>44687</v>
      </c>
      <c r="B51" s="1217" t="s">
        <v>3473</v>
      </c>
      <c r="C51" s="1217"/>
      <c r="D51" s="1217" t="s">
        <v>3570</v>
      </c>
      <c r="E51" s="1217" t="s">
        <v>86</v>
      </c>
      <c r="F51" s="1217" t="s">
        <v>3547</v>
      </c>
      <c r="G51" s="1219">
        <v>8500</v>
      </c>
      <c r="H51" s="666"/>
      <c r="I51" s="1217" t="s">
        <v>3453</v>
      </c>
      <c r="J51" s="1853"/>
      <c r="K51" s="10">
        <v>1000</v>
      </c>
      <c r="M51" s="1239"/>
      <c r="N51" s="1239">
        <v>4300</v>
      </c>
      <c r="O51" s="1239"/>
      <c r="P51" s="1239">
        <f t="shared" si="0"/>
        <v>3200</v>
      </c>
      <c r="Q51" s="1357">
        <f t="shared" si="1"/>
        <v>0.37647058823529411</v>
      </c>
      <c r="S51" s="1885" t="s">
        <v>3572</v>
      </c>
      <c r="T51" s="1346"/>
      <c r="V51" s="1562"/>
    </row>
    <row r="52" spans="1:22" ht="13.8" hidden="1">
      <c r="A52" s="1859">
        <v>44687</v>
      </c>
      <c r="B52" s="1217" t="s">
        <v>3473</v>
      </c>
      <c r="C52" s="1217"/>
      <c r="D52" s="1217" t="s">
        <v>3570</v>
      </c>
      <c r="E52" s="1217" t="s">
        <v>52</v>
      </c>
      <c r="F52" s="1217" t="s">
        <v>3505</v>
      </c>
      <c r="G52" s="1219">
        <v>8500</v>
      </c>
      <c r="H52" s="666"/>
      <c r="I52" s="1217" t="s">
        <v>3453</v>
      </c>
      <c r="J52" s="1853"/>
      <c r="K52" s="10">
        <v>1000</v>
      </c>
      <c r="M52" s="1239"/>
      <c r="N52" s="1239">
        <v>5000</v>
      </c>
      <c r="O52" s="1239"/>
      <c r="P52" s="1239">
        <f t="shared" si="0"/>
        <v>2500</v>
      </c>
      <c r="Q52" s="1357">
        <f t="shared" si="1"/>
        <v>0.29411764705882354</v>
      </c>
      <c r="S52" s="1885" t="s">
        <v>3572</v>
      </c>
      <c r="T52" s="1346"/>
      <c r="V52" s="1562"/>
    </row>
    <row r="53" spans="1:22" ht="13.8" hidden="1">
      <c r="A53" s="1859">
        <v>44687</v>
      </c>
      <c r="B53" s="1217" t="s">
        <v>3473</v>
      </c>
      <c r="C53" s="1217"/>
      <c r="D53" s="1217" t="s">
        <v>3570</v>
      </c>
      <c r="E53" s="1217" t="s">
        <v>3910</v>
      </c>
      <c r="F53" s="1217" t="s">
        <v>3512</v>
      </c>
      <c r="G53" s="1219">
        <v>8500</v>
      </c>
      <c r="H53" s="666"/>
      <c r="I53" s="1217" t="s">
        <v>3453</v>
      </c>
      <c r="J53" s="1853"/>
      <c r="K53" s="10">
        <v>1000</v>
      </c>
      <c r="M53" s="1239"/>
      <c r="N53" s="1239">
        <v>4300</v>
      </c>
      <c r="O53" s="1239"/>
      <c r="P53" s="1239">
        <f t="shared" si="0"/>
        <v>3200</v>
      </c>
      <c r="Q53" s="1357">
        <f t="shared" si="1"/>
        <v>0.37647058823529411</v>
      </c>
      <c r="S53" s="1885" t="s">
        <v>3572</v>
      </c>
      <c r="T53" s="1346"/>
      <c r="V53" s="1562"/>
    </row>
    <row r="54" spans="1:22" ht="13.8" hidden="1">
      <c r="A54" s="1859">
        <v>44687</v>
      </c>
      <c r="B54" s="1217" t="s">
        <v>1906</v>
      </c>
      <c r="C54" s="1217"/>
      <c r="D54" s="1217" t="s">
        <v>3919</v>
      </c>
      <c r="E54" s="1217" t="s">
        <v>2979</v>
      </c>
      <c r="F54" s="1217" t="s">
        <v>3629</v>
      </c>
      <c r="G54" s="1219">
        <v>26400</v>
      </c>
      <c r="H54" s="666"/>
      <c r="I54" s="1217" t="s">
        <v>3453</v>
      </c>
      <c r="J54" s="1853"/>
      <c r="K54" s="10">
        <v>2500</v>
      </c>
      <c r="M54" s="1239"/>
      <c r="N54" s="1239">
        <v>15600</v>
      </c>
      <c r="O54" s="1239"/>
      <c r="P54" s="1239">
        <f t="shared" si="0"/>
        <v>8300</v>
      </c>
      <c r="Q54" s="1357">
        <f t="shared" si="1"/>
        <v>0.31439393939393939</v>
      </c>
      <c r="S54" s="1885" t="s">
        <v>27</v>
      </c>
      <c r="T54" s="1346"/>
      <c r="V54" s="1562"/>
    </row>
    <row r="55" spans="1:22" ht="13.8" hidden="1">
      <c r="A55" s="1859">
        <v>44687</v>
      </c>
      <c r="B55" s="1217" t="s">
        <v>1906</v>
      </c>
      <c r="C55" s="1217"/>
      <c r="D55" s="1217" t="s">
        <v>3919</v>
      </c>
      <c r="E55" s="1217" t="s">
        <v>41</v>
      </c>
      <c r="F55" s="1217" t="s">
        <v>3501</v>
      </c>
      <c r="G55" s="1219">
        <v>16800</v>
      </c>
      <c r="H55" s="666"/>
      <c r="I55" s="1217" t="s">
        <v>3453</v>
      </c>
      <c r="J55" s="1853"/>
      <c r="K55" s="10">
        <v>2500</v>
      </c>
      <c r="M55" s="1239">
        <f>(G55-K55-L55)*0.7</f>
        <v>10010</v>
      </c>
      <c r="N55" s="1239"/>
      <c r="O55" s="1239"/>
      <c r="P55" s="1239">
        <f t="shared" si="0"/>
        <v>4290</v>
      </c>
      <c r="Q55" s="1357">
        <f t="shared" si="1"/>
        <v>0.25535714285714284</v>
      </c>
      <c r="S55" s="1885" t="s">
        <v>27</v>
      </c>
      <c r="T55" s="1346"/>
      <c r="V55" s="1562"/>
    </row>
    <row r="56" spans="1:22" ht="13.8" hidden="1">
      <c r="A56" s="1863">
        <v>44687</v>
      </c>
      <c r="B56" s="1246" t="s">
        <v>570</v>
      </c>
      <c r="C56" s="1246" t="s">
        <v>3456</v>
      </c>
      <c r="D56" s="1246" t="s">
        <v>3532</v>
      </c>
      <c r="E56" s="1246" t="s">
        <v>3910</v>
      </c>
      <c r="F56" s="1246" t="s">
        <v>3512</v>
      </c>
      <c r="G56" s="1248">
        <f>700/I1*100</f>
        <v>13806.706114398421</v>
      </c>
      <c r="H56" s="1345"/>
      <c r="I56" s="1988" t="s">
        <v>3450</v>
      </c>
      <c r="J56" s="1983"/>
      <c r="K56" s="1260">
        <v>3000</v>
      </c>
      <c r="L56" s="1260">
        <v>4000</v>
      </c>
      <c r="M56" s="1256"/>
      <c r="N56" s="1256">
        <v>4000</v>
      </c>
      <c r="O56" s="1256"/>
      <c r="P56" s="1256">
        <f t="shared" si="0"/>
        <v>2806.7061143984211</v>
      </c>
      <c r="Q56" s="1364">
        <f t="shared" si="1"/>
        <v>0.20328571428571424</v>
      </c>
      <c r="R56" s="1260"/>
      <c r="S56" s="1887" t="s">
        <v>108</v>
      </c>
      <c r="T56" s="1346"/>
      <c r="V56" s="1562"/>
    </row>
    <row r="57" spans="1:22" ht="13.8">
      <c r="A57" s="1877">
        <v>44688</v>
      </c>
      <c r="B57" s="2069" t="s">
        <v>1906</v>
      </c>
      <c r="C57" s="1878"/>
      <c r="D57" s="2069" t="s">
        <v>255</v>
      </c>
      <c r="E57" s="1878" t="s">
        <v>49</v>
      </c>
      <c r="F57" s="1878" t="s">
        <v>3486</v>
      </c>
      <c r="G57" s="1879">
        <v>50000</v>
      </c>
      <c r="H57" s="1851"/>
      <c r="I57" s="1878" t="s">
        <v>3453</v>
      </c>
      <c r="J57" s="1980"/>
      <c r="K57" s="1227">
        <v>3000</v>
      </c>
      <c r="L57" s="1227">
        <v>4000</v>
      </c>
      <c r="M57" s="1239"/>
      <c r="N57" s="1229">
        <v>14300</v>
      </c>
      <c r="O57" s="1229"/>
      <c r="P57" s="1229">
        <f t="shared" si="0"/>
        <v>28700</v>
      </c>
      <c r="Q57" s="1882">
        <f t="shared" si="1"/>
        <v>0.57399999999999995</v>
      </c>
      <c r="R57" s="1227"/>
      <c r="S57" s="1883" t="s">
        <v>107</v>
      </c>
      <c r="T57" s="1346"/>
      <c r="V57" s="1562"/>
    </row>
    <row r="58" spans="1:22" ht="13.8" hidden="1">
      <c r="A58" s="1884">
        <v>44688</v>
      </c>
      <c r="B58" s="1242" t="s">
        <v>1906</v>
      </c>
      <c r="C58" s="1217"/>
      <c r="D58" s="1242" t="s">
        <v>3919</v>
      </c>
      <c r="E58" s="1217" t="s">
        <v>3523</v>
      </c>
      <c r="F58" s="1217" t="s">
        <v>3515</v>
      </c>
      <c r="G58" s="1219">
        <v>40800</v>
      </c>
      <c r="H58" s="666"/>
      <c r="I58" s="1217" t="s">
        <v>3453</v>
      </c>
      <c r="J58" s="1853"/>
      <c r="K58" s="10">
        <v>3500</v>
      </c>
      <c r="M58" s="1239">
        <f t="shared" ref="M58:M61" si="6">(G58-K58-L58)*0.7</f>
        <v>26110</v>
      </c>
      <c r="N58" s="1239"/>
      <c r="O58" s="1239"/>
      <c r="P58" s="1239">
        <f t="shared" si="0"/>
        <v>11190</v>
      </c>
      <c r="Q58" s="1357">
        <f t="shared" si="1"/>
        <v>0.27426470588235297</v>
      </c>
      <c r="S58" s="1885" t="s">
        <v>27</v>
      </c>
      <c r="T58" s="1346"/>
      <c r="V58" s="1562"/>
    </row>
    <row r="59" spans="1:22" ht="13.8" hidden="1">
      <c r="A59" s="1884">
        <v>44688</v>
      </c>
      <c r="B59" s="1242" t="s">
        <v>1906</v>
      </c>
      <c r="C59" s="1217"/>
      <c r="D59" s="1242" t="s">
        <v>3919</v>
      </c>
      <c r="E59" s="1217" t="s">
        <v>41</v>
      </c>
      <c r="F59" s="1217" t="s">
        <v>3501</v>
      </c>
      <c r="G59" s="1219">
        <v>21600</v>
      </c>
      <c r="H59" s="666"/>
      <c r="I59" s="1217" t="s">
        <v>3453</v>
      </c>
      <c r="J59" s="1853"/>
      <c r="K59" s="10">
        <v>2500</v>
      </c>
      <c r="M59" s="1239">
        <f t="shared" si="6"/>
        <v>13370</v>
      </c>
      <c r="N59" s="1239"/>
      <c r="O59" s="1239"/>
      <c r="P59" s="1239">
        <f t="shared" si="0"/>
        <v>5730</v>
      </c>
      <c r="Q59" s="1357">
        <f t="shared" si="1"/>
        <v>0.26527777777777778</v>
      </c>
      <c r="S59" s="1885" t="s">
        <v>27</v>
      </c>
      <c r="T59" s="1346"/>
      <c r="V59" s="1562"/>
    </row>
    <row r="60" spans="1:22" ht="13.8" hidden="1">
      <c r="A60" s="1884">
        <v>44688</v>
      </c>
      <c r="B60" s="1242" t="s">
        <v>1906</v>
      </c>
      <c r="C60" s="1217"/>
      <c r="D60" s="1242" t="s">
        <v>3919</v>
      </c>
      <c r="E60" s="1217" t="s">
        <v>2979</v>
      </c>
      <c r="F60" s="1217" t="s">
        <v>3629</v>
      </c>
      <c r="G60" s="1219">
        <v>31200</v>
      </c>
      <c r="H60" s="666"/>
      <c r="I60" s="1217" t="s">
        <v>3453</v>
      </c>
      <c r="J60" s="1853"/>
      <c r="K60" s="10">
        <v>2500</v>
      </c>
      <c r="M60" s="1239">
        <f t="shared" si="6"/>
        <v>20090</v>
      </c>
      <c r="N60" s="1239"/>
      <c r="O60" s="1239"/>
      <c r="P60" s="1239">
        <f t="shared" si="0"/>
        <v>8610</v>
      </c>
      <c r="Q60" s="1357">
        <f t="shared" si="1"/>
        <v>0.27596153846153848</v>
      </c>
      <c r="S60" s="1885" t="s">
        <v>27</v>
      </c>
      <c r="T60" s="1346"/>
      <c r="V60" s="1562"/>
    </row>
    <row r="61" spans="1:22" ht="13.8" hidden="1">
      <c r="A61" s="1886">
        <v>44688</v>
      </c>
      <c r="B61" s="1259" t="s">
        <v>1906</v>
      </c>
      <c r="C61" s="1246"/>
      <c r="D61" s="1259" t="s">
        <v>3919</v>
      </c>
      <c r="E61" s="1246" t="s">
        <v>40</v>
      </c>
      <c r="F61" s="1246" t="s">
        <v>3449</v>
      </c>
      <c r="G61" s="1248">
        <v>21600</v>
      </c>
      <c r="H61" s="1345"/>
      <c r="I61" s="1246" t="s">
        <v>3453</v>
      </c>
      <c r="J61" s="1983"/>
      <c r="K61" s="1260">
        <v>2500</v>
      </c>
      <c r="L61" s="1260"/>
      <c r="M61" s="1256">
        <f t="shared" si="6"/>
        <v>13370</v>
      </c>
      <c r="N61" s="1256"/>
      <c r="O61" s="1256"/>
      <c r="P61" s="1256">
        <f t="shared" si="0"/>
        <v>5730</v>
      </c>
      <c r="Q61" s="1364">
        <f t="shared" si="1"/>
        <v>0.26527777777777778</v>
      </c>
      <c r="R61" s="1260"/>
      <c r="S61" s="1887" t="s">
        <v>27</v>
      </c>
      <c r="T61" s="1346"/>
      <c r="V61" s="1562"/>
    </row>
    <row r="62" spans="1:22" ht="13.8" hidden="1">
      <c r="A62" s="1877">
        <v>44689</v>
      </c>
      <c r="B62" s="2069" t="s">
        <v>3473</v>
      </c>
      <c r="C62" s="1878"/>
      <c r="D62" s="2069" t="s">
        <v>4214</v>
      </c>
      <c r="E62" s="1878" t="s">
        <v>3079</v>
      </c>
      <c r="F62" s="1878" t="s">
        <v>3505</v>
      </c>
      <c r="G62" s="1879">
        <v>6000</v>
      </c>
      <c r="H62" s="1851"/>
      <c r="I62" s="1878" t="s">
        <v>3453</v>
      </c>
      <c r="J62" s="1980"/>
      <c r="K62" s="1227">
        <v>1000</v>
      </c>
      <c r="L62" s="1227"/>
      <c r="M62" s="1229"/>
      <c r="N62" s="1229">
        <v>3000</v>
      </c>
      <c r="O62" s="1229"/>
      <c r="P62" s="1229">
        <f t="shared" si="0"/>
        <v>2000</v>
      </c>
      <c r="Q62" s="1882">
        <f t="shared" si="1"/>
        <v>0.33333333333333331</v>
      </c>
      <c r="R62" s="1227"/>
      <c r="S62" s="1883" t="s">
        <v>7953</v>
      </c>
      <c r="T62" s="1346"/>
      <c r="V62" s="1562"/>
    </row>
    <row r="63" spans="1:22" ht="13.8" hidden="1">
      <c r="A63" s="1884">
        <v>44689</v>
      </c>
      <c r="B63" s="1242" t="s">
        <v>570</v>
      </c>
      <c r="C63" s="1217" t="s">
        <v>3446</v>
      </c>
      <c r="D63" s="1242" t="s">
        <v>3563</v>
      </c>
      <c r="E63" s="1217" t="s">
        <v>3079</v>
      </c>
      <c r="F63" s="1217" t="s">
        <v>3629</v>
      </c>
      <c r="G63" s="1219">
        <v>15000</v>
      </c>
      <c r="H63" s="666"/>
      <c r="I63" s="1217" t="s">
        <v>3453</v>
      </c>
      <c r="J63" s="1853"/>
      <c r="K63" s="10">
        <v>1200</v>
      </c>
      <c r="L63" s="10">
        <v>1000</v>
      </c>
      <c r="M63" s="1239"/>
      <c r="N63" s="1239">
        <v>4000</v>
      </c>
      <c r="O63" s="1239"/>
      <c r="P63" s="1239">
        <f t="shared" si="0"/>
        <v>8800</v>
      </c>
      <c r="Q63" s="1357">
        <f t="shared" si="1"/>
        <v>0.58666666666666667</v>
      </c>
      <c r="S63" s="1885" t="s">
        <v>27</v>
      </c>
      <c r="T63" s="1346"/>
      <c r="V63" s="1562"/>
    </row>
    <row r="64" spans="1:22" ht="13.8">
      <c r="A64" s="1884">
        <v>44689</v>
      </c>
      <c r="B64" s="1242" t="s">
        <v>570</v>
      </c>
      <c r="C64" s="1217" t="s">
        <v>3456</v>
      </c>
      <c r="D64" s="1242" t="s">
        <v>3447</v>
      </c>
      <c r="E64" s="1217" t="s">
        <v>86</v>
      </c>
      <c r="F64" s="1217" t="s">
        <v>3471</v>
      </c>
      <c r="G64" s="1219">
        <f>1600/I1*100</f>
        <v>31558.185404339245</v>
      </c>
      <c r="H64" s="1457">
        <f>500/I1*100</f>
        <v>9861.9329388560145</v>
      </c>
      <c r="I64" s="1985" t="s">
        <v>3450</v>
      </c>
      <c r="J64" s="1853"/>
      <c r="K64" s="10">
        <v>3000</v>
      </c>
      <c r="L64" s="10">
        <v>4000</v>
      </c>
      <c r="M64" s="1239"/>
      <c r="N64" s="1239">
        <v>4000</v>
      </c>
      <c r="O64" s="1239"/>
      <c r="P64" s="1239">
        <f t="shared" ref="P64:P65" si="7">G64-H64-J64-K64-L64-M64-N64</f>
        <v>10696.25246548323</v>
      </c>
      <c r="Q64" s="1357">
        <f t="shared" si="1"/>
        <v>0.33893749999999995</v>
      </c>
      <c r="S64" s="1885" t="s">
        <v>107</v>
      </c>
      <c r="T64" s="1346"/>
      <c r="V64" s="1562"/>
    </row>
    <row r="65" spans="1:22" ht="13.8">
      <c r="A65" s="1884">
        <v>44689</v>
      </c>
      <c r="B65" s="1242" t="s">
        <v>570</v>
      </c>
      <c r="C65" s="1217" t="s">
        <v>3456</v>
      </c>
      <c r="D65" s="1242" t="s">
        <v>3447</v>
      </c>
      <c r="E65" s="1217" t="s">
        <v>3079</v>
      </c>
      <c r="F65" s="1217" t="s">
        <v>3629</v>
      </c>
      <c r="G65" s="1219">
        <f>1600/I1*100</f>
        <v>31558.185404339245</v>
      </c>
      <c r="H65" s="1457">
        <f>500/I1*100</f>
        <v>9861.9329388560145</v>
      </c>
      <c r="I65" s="1985" t="s">
        <v>3450</v>
      </c>
      <c r="J65" s="1853"/>
      <c r="K65" s="10">
        <v>3000</v>
      </c>
      <c r="L65" s="10">
        <v>4000</v>
      </c>
      <c r="M65" s="1239"/>
      <c r="N65" s="1239">
        <v>5000</v>
      </c>
      <c r="O65" s="1239"/>
      <c r="P65" s="1239">
        <f t="shared" si="7"/>
        <v>9696.2524654832305</v>
      </c>
      <c r="Q65" s="1357">
        <f t="shared" si="1"/>
        <v>0.30724999999999991</v>
      </c>
      <c r="S65" s="1885" t="s">
        <v>107</v>
      </c>
      <c r="T65" s="1346"/>
      <c r="V65" s="1562"/>
    </row>
    <row r="66" spans="1:22" ht="13.8" hidden="1">
      <c r="A66" s="1886">
        <v>44689</v>
      </c>
      <c r="B66" s="1259" t="s">
        <v>1906</v>
      </c>
      <c r="C66" s="1246"/>
      <c r="D66" s="1259" t="s">
        <v>3919</v>
      </c>
      <c r="E66" s="1246" t="s">
        <v>40</v>
      </c>
      <c r="F66" s="1246" t="s">
        <v>3449</v>
      </c>
      <c r="G66" s="1248">
        <v>16800</v>
      </c>
      <c r="H66" s="1345"/>
      <c r="I66" s="1246" t="s">
        <v>3453</v>
      </c>
      <c r="J66" s="1983"/>
      <c r="K66" s="1260">
        <v>2500</v>
      </c>
      <c r="L66" s="1260"/>
      <c r="M66" s="1256">
        <f>(G66-K66-L66)*0.7</f>
        <v>10010</v>
      </c>
      <c r="N66" s="1256"/>
      <c r="O66" s="1256"/>
      <c r="P66" s="1256">
        <f t="shared" ref="P66:P94" si="8">G66-J66-K66-L66-M66-N66</f>
        <v>4290</v>
      </c>
      <c r="Q66" s="1364">
        <f t="shared" si="1"/>
        <v>0.25535714285714284</v>
      </c>
      <c r="R66" s="1260"/>
      <c r="S66" s="1887" t="s">
        <v>27</v>
      </c>
      <c r="T66" s="1346"/>
      <c r="V66" s="1562"/>
    </row>
    <row r="67" spans="1:22" ht="13.8" hidden="1">
      <c r="A67" s="1877">
        <v>44690</v>
      </c>
      <c r="B67" s="2069" t="s">
        <v>3473</v>
      </c>
      <c r="C67" s="1878"/>
      <c r="D67" s="2069" t="s">
        <v>3570</v>
      </c>
      <c r="E67" s="1878" t="s">
        <v>3910</v>
      </c>
      <c r="F67" s="1878" t="s">
        <v>3512</v>
      </c>
      <c r="G67" s="1879">
        <v>11000</v>
      </c>
      <c r="H67" s="1851"/>
      <c r="I67" s="1878" t="s">
        <v>3453</v>
      </c>
      <c r="J67" s="1980"/>
      <c r="K67" s="1227">
        <v>1000</v>
      </c>
      <c r="L67" s="1227"/>
      <c r="M67" s="1229"/>
      <c r="N67" s="1229">
        <v>5300</v>
      </c>
      <c r="O67" s="1229"/>
      <c r="P67" s="1229">
        <f t="shared" si="8"/>
        <v>4700</v>
      </c>
      <c r="Q67" s="1882">
        <f t="shared" si="1"/>
        <v>0.42727272727272725</v>
      </c>
      <c r="R67" s="1227"/>
      <c r="S67" s="1883" t="s">
        <v>3572</v>
      </c>
      <c r="T67" s="1346"/>
      <c r="V67" s="1562"/>
    </row>
    <row r="68" spans="1:22" ht="13.8" hidden="1">
      <c r="A68" s="1884">
        <v>44690</v>
      </c>
      <c r="B68" s="1242" t="s">
        <v>3473</v>
      </c>
      <c r="C68" s="1217"/>
      <c r="D68" s="1242" t="s">
        <v>3570</v>
      </c>
      <c r="E68" s="1217" t="s">
        <v>86</v>
      </c>
      <c r="F68" s="1217" t="s">
        <v>3547</v>
      </c>
      <c r="G68" s="1219">
        <v>8500</v>
      </c>
      <c r="H68" s="666"/>
      <c r="I68" s="1217" t="s">
        <v>3453</v>
      </c>
      <c r="J68" s="1853"/>
      <c r="K68" s="10">
        <v>1000</v>
      </c>
      <c r="M68" s="1239"/>
      <c r="N68" s="1239">
        <v>4300</v>
      </c>
      <c r="O68" s="1239"/>
      <c r="P68" s="1239">
        <f t="shared" si="8"/>
        <v>3200</v>
      </c>
      <c r="Q68" s="1357">
        <f t="shared" si="1"/>
        <v>0.37647058823529411</v>
      </c>
      <c r="S68" s="1885" t="s">
        <v>3572</v>
      </c>
      <c r="T68" s="1346"/>
      <c r="V68" s="1562"/>
    </row>
    <row r="69" spans="1:22" ht="13.8" hidden="1">
      <c r="A69" s="1884">
        <v>44690</v>
      </c>
      <c r="B69" s="1242" t="s">
        <v>3473</v>
      </c>
      <c r="C69" s="1217"/>
      <c r="D69" s="1242" t="s">
        <v>3570</v>
      </c>
      <c r="E69" s="1217" t="s">
        <v>52</v>
      </c>
      <c r="F69" s="1217" t="s">
        <v>3505</v>
      </c>
      <c r="G69" s="1219">
        <v>8500</v>
      </c>
      <c r="H69" s="666"/>
      <c r="I69" s="1217" t="s">
        <v>3453</v>
      </c>
      <c r="J69" s="1853"/>
      <c r="K69" s="10">
        <v>1000</v>
      </c>
      <c r="M69" s="1239"/>
      <c r="N69" s="1239">
        <v>5000</v>
      </c>
      <c r="O69" s="1239"/>
      <c r="P69" s="1239">
        <f t="shared" si="8"/>
        <v>2500</v>
      </c>
      <c r="Q69" s="1357">
        <f t="shared" si="1"/>
        <v>0.29411764705882354</v>
      </c>
      <c r="S69" s="1885" t="s">
        <v>3572</v>
      </c>
      <c r="T69" s="1346"/>
      <c r="V69" s="1562"/>
    </row>
    <row r="70" spans="1:22" ht="13.8" hidden="1">
      <c r="A70" s="1884">
        <v>44690</v>
      </c>
      <c r="B70" s="1242" t="s">
        <v>1906</v>
      </c>
      <c r="C70" s="1217"/>
      <c r="D70" s="1242" t="s">
        <v>3919</v>
      </c>
      <c r="E70" s="1217" t="s">
        <v>3523</v>
      </c>
      <c r="F70" s="1217" t="s">
        <v>3515</v>
      </c>
      <c r="G70" s="1219">
        <v>19200</v>
      </c>
      <c r="H70" s="666"/>
      <c r="I70" s="1217" t="s">
        <v>3453</v>
      </c>
      <c r="J70" s="1853"/>
      <c r="K70" s="10">
        <v>2500</v>
      </c>
      <c r="M70" s="1239">
        <f>(G70-K70-L70)*0.7</f>
        <v>11690</v>
      </c>
      <c r="N70" s="1239"/>
      <c r="O70" s="1239"/>
      <c r="P70" s="1239">
        <f t="shared" si="8"/>
        <v>5010</v>
      </c>
      <c r="Q70" s="1357">
        <f t="shared" si="1"/>
        <v>0.26093749999999999</v>
      </c>
      <c r="S70" s="1885" t="s">
        <v>27</v>
      </c>
      <c r="T70" s="1346"/>
      <c r="V70" s="1562"/>
    </row>
    <row r="71" spans="1:22" ht="13.8" hidden="1">
      <c r="A71" s="1884">
        <v>44690</v>
      </c>
      <c r="B71" s="1242" t="s">
        <v>3473</v>
      </c>
      <c r="C71" s="1217"/>
      <c r="D71" s="1242" t="s">
        <v>3570</v>
      </c>
      <c r="E71" s="1217" t="s">
        <v>3910</v>
      </c>
      <c r="F71" s="1217" t="s">
        <v>3512</v>
      </c>
      <c r="G71" s="1219">
        <v>11000</v>
      </c>
      <c r="H71" s="666"/>
      <c r="I71" s="1217" t="s">
        <v>3453</v>
      </c>
      <c r="J71" s="1853"/>
      <c r="K71" s="10">
        <v>1000</v>
      </c>
      <c r="M71" s="1239"/>
      <c r="N71" s="1239">
        <v>5300</v>
      </c>
      <c r="O71" s="1239"/>
      <c r="P71" s="1239">
        <f t="shared" si="8"/>
        <v>4700</v>
      </c>
      <c r="Q71" s="1357">
        <f t="shared" si="1"/>
        <v>0.42727272727272725</v>
      </c>
      <c r="S71" s="1885" t="s">
        <v>3572</v>
      </c>
      <c r="T71" s="1346"/>
      <c r="V71" s="1562"/>
    </row>
    <row r="72" spans="1:22" ht="13.8" hidden="1">
      <c r="A72" s="1884">
        <v>44690</v>
      </c>
      <c r="B72" s="1242" t="s">
        <v>3473</v>
      </c>
      <c r="C72" s="1217"/>
      <c r="D72" s="1242" t="s">
        <v>3570</v>
      </c>
      <c r="E72" s="1217" t="s">
        <v>86</v>
      </c>
      <c r="F72" s="1217" t="s">
        <v>3547</v>
      </c>
      <c r="G72" s="1219">
        <v>8500</v>
      </c>
      <c r="H72" s="666"/>
      <c r="I72" s="1217" t="s">
        <v>3453</v>
      </c>
      <c r="J72" s="1853"/>
      <c r="K72" s="10">
        <v>1000</v>
      </c>
      <c r="M72" s="1239"/>
      <c r="N72" s="1239">
        <v>4300</v>
      </c>
      <c r="O72" s="1239"/>
      <c r="P72" s="1239">
        <f t="shared" si="8"/>
        <v>3200</v>
      </c>
      <c r="Q72" s="1357">
        <f t="shared" si="1"/>
        <v>0.37647058823529411</v>
      </c>
      <c r="S72" s="1885" t="s">
        <v>3572</v>
      </c>
      <c r="T72" s="1346"/>
      <c r="V72" s="1562"/>
    </row>
    <row r="73" spans="1:22" ht="13.8" hidden="1">
      <c r="A73" s="1886">
        <v>44690</v>
      </c>
      <c r="B73" s="1259" t="s">
        <v>3473</v>
      </c>
      <c r="C73" s="1246"/>
      <c r="D73" s="1259" t="s">
        <v>3570</v>
      </c>
      <c r="E73" s="1246" t="s">
        <v>52</v>
      </c>
      <c r="F73" s="1246" t="s">
        <v>3505</v>
      </c>
      <c r="G73" s="1248">
        <v>8500</v>
      </c>
      <c r="H73" s="1345"/>
      <c r="I73" s="1246" t="s">
        <v>3453</v>
      </c>
      <c r="J73" s="1983"/>
      <c r="K73" s="1260">
        <v>1000</v>
      </c>
      <c r="L73" s="1260"/>
      <c r="M73" s="1256"/>
      <c r="N73" s="1256">
        <v>5000</v>
      </c>
      <c r="O73" s="1256"/>
      <c r="P73" s="1256">
        <f t="shared" si="8"/>
        <v>2500</v>
      </c>
      <c r="Q73" s="1364">
        <f t="shared" si="1"/>
        <v>0.29411764705882354</v>
      </c>
      <c r="R73" s="1260"/>
      <c r="S73" s="1887" t="s">
        <v>3572</v>
      </c>
      <c r="T73" s="1346"/>
      <c r="V73" s="1562"/>
    </row>
    <row r="74" spans="1:22" ht="13.8" hidden="1">
      <c r="A74" s="1877">
        <v>44691</v>
      </c>
      <c r="B74" s="2069" t="s">
        <v>3473</v>
      </c>
      <c r="C74" s="1878"/>
      <c r="D74" s="2069" t="s">
        <v>3570</v>
      </c>
      <c r="E74" s="1878" t="s">
        <v>3910</v>
      </c>
      <c r="F74" s="1878" t="s">
        <v>3512</v>
      </c>
      <c r="G74" s="1879">
        <v>11000</v>
      </c>
      <c r="H74" s="1851"/>
      <c r="I74" s="1878" t="s">
        <v>3453</v>
      </c>
      <c r="J74" s="1980"/>
      <c r="K74" s="1227">
        <v>1000</v>
      </c>
      <c r="L74" s="1227"/>
      <c r="M74" s="1229"/>
      <c r="N74" s="1229">
        <v>5300</v>
      </c>
      <c r="O74" s="1229"/>
      <c r="P74" s="1229">
        <f t="shared" si="8"/>
        <v>4700</v>
      </c>
      <c r="Q74" s="1882">
        <f t="shared" si="1"/>
        <v>0.42727272727272725</v>
      </c>
      <c r="R74" s="1227"/>
      <c r="S74" s="1883" t="s">
        <v>3572</v>
      </c>
      <c r="T74" s="1346"/>
      <c r="V74" s="1562"/>
    </row>
    <row r="75" spans="1:22" ht="13.8" hidden="1">
      <c r="A75" s="1884">
        <v>44691</v>
      </c>
      <c r="B75" s="1242" t="s">
        <v>3473</v>
      </c>
      <c r="C75" s="1217"/>
      <c r="D75" s="1242" t="s">
        <v>3570</v>
      </c>
      <c r="E75" s="1217" t="s">
        <v>52</v>
      </c>
      <c r="F75" s="1217" t="s">
        <v>3547</v>
      </c>
      <c r="G75" s="1219">
        <v>8500</v>
      </c>
      <c r="H75" s="666"/>
      <c r="I75" s="1217" t="s">
        <v>3453</v>
      </c>
      <c r="J75" s="1853"/>
      <c r="K75" s="10">
        <v>1000</v>
      </c>
      <c r="M75" s="1239"/>
      <c r="N75" s="1239">
        <v>5000</v>
      </c>
      <c r="O75" s="1239"/>
      <c r="P75" s="1239">
        <f t="shared" si="8"/>
        <v>2500</v>
      </c>
      <c r="Q75" s="1357">
        <f t="shared" si="1"/>
        <v>0.29411764705882354</v>
      </c>
      <c r="S75" s="1885" t="s">
        <v>3572</v>
      </c>
      <c r="T75" s="1346"/>
      <c r="V75" s="1562"/>
    </row>
    <row r="76" spans="1:22" ht="13.8" hidden="1">
      <c r="A76" s="1884">
        <v>44691</v>
      </c>
      <c r="B76" s="1242" t="s">
        <v>3473</v>
      </c>
      <c r="C76" s="1217"/>
      <c r="D76" s="1242" t="s">
        <v>3570</v>
      </c>
      <c r="E76" s="1217" t="s">
        <v>49</v>
      </c>
      <c r="F76" s="1217" t="s">
        <v>3505</v>
      </c>
      <c r="G76" s="1219">
        <v>8500</v>
      </c>
      <c r="H76" s="666"/>
      <c r="I76" s="1217" t="s">
        <v>3453</v>
      </c>
      <c r="J76" s="1853"/>
      <c r="K76" s="10">
        <v>1000</v>
      </c>
      <c r="M76" s="1239"/>
      <c r="N76" s="1239">
        <v>5000</v>
      </c>
      <c r="O76" s="1239"/>
      <c r="P76" s="1239">
        <f t="shared" si="8"/>
        <v>2500</v>
      </c>
      <c r="Q76" s="1357">
        <f t="shared" si="1"/>
        <v>0.29411764705882354</v>
      </c>
      <c r="S76" s="1885" t="s">
        <v>3572</v>
      </c>
      <c r="T76" s="1346"/>
      <c r="V76" s="1562"/>
    </row>
    <row r="77" spans="1:22" ht="13.2" hidden="1">
      <c r="A77" s="1884">
        <v>44691</v>
      </c>
      <c r="B77" s="1242" t="s">
        <v>3473</v>
      </c>
      <c r="C77" s="1217"/>
      <c r="D77" s="1242" t="s">
        <v>1371</v>
      </c>
      <c r="E77" s="1217" t="s">
        <v>86</v>
      </c>
      <c r="F77" s="1217" t="s">
        <v>3629</v>
      </c>
      <c r="G77" s="1219">
        <v>10000</v>
      </c>
      <c r="H77" s="666"/>
      <c r="I77" s="1217" t="s">
        <v>3453</v>
      </c>
      <c r="J77" s="666"/>
      <c r="K77" s="10">
        <v>1000</v>
      </c>
      <c r="M77" s="1239"/>
      <c r="N77" s="1239">
        <v>3000</v>
      </c>
      <c r="O77" s="1239"/>
      <c r="P77" s="1239">
        <f t="shared" si="8"/>
        <v>6000</v>
      </c>
      <c r="Q77" s="1357">
        <f t="shared" si="1"/>
        <v>0.6</v>
      </c>
      <c r="S77" s="1885" t="s">
        <v>1540</v>
      </c>
      <c r="T77" s="1346"/>
      <c r="V77" s="1562"/>
    </row>
    <row r="78" spans="1:22" ht="13.8" hidden="1">
      <c r="A78" s="1884">
        <v>44691</v>
      </c>
      <c r="B78" s="1242" t="s">
        <v>1906</v>
      </c>
      <c r="C78" s="1217"/>
      <c r="D78" s="1242" t="s">
        <v>3919</v>
      </c>
      <c r="E78" s="1217" t="s">
        <v>34</v>
      </c>
      <c r="F78" s="1217" t="s">
        <v>3626</v>
      </c>
      <c r="G78" s="1219">
        <v>19200</v>
      </c>
      <c r="H78" s="666"/>
      <c r="I78" s="1217" t="s">
        <v>3453</v>
      </c>
      <c r="J78" s="1853"/>
      <c r="K78" s="10">
        <v>2500</v>
      </c>
      <c r="L78" s="10"/>
      <c r="M78" s="1239">
        <f>(G78-K78-L78)*0.7</f>
        <v>11690</v>
      </c>
      <c r="N78" s="1239"/>
      <c r="O78" s="1239"/>
      <c r="P78" s="1239">
        <f t="shared" si="8"/>
        <v>5010</v>
      </c>
      <c r="Q78" s="1357">
        <f t="shared" si="1"/>
        <v>0.26093749999999999</v>
      </c>
      <c r="S78" s="1885" t="s">
        <v>27</v>
      </c>
      <c r="T78" s="1346"/>
      <c r="V78" s="1562"/>
    </row>
    <row r="79" spans="1:22" ht="13.8" hidden="1">
      <c r="A79" s="1884">
        <v>44691</v>
      </c>
      <c r="B79" s="1242" t="s">
        <v>3473</v>
      </c>
      <c r="C79" s="1217"/>
      <c r="D79" s="1242" t="s">
        <v>3570</v>
      </c>
      <c r="E79" s="1217" t="s">
        <v>3910</v>
      </c>
      <c r="F79" s="1217" t="s">
        <v>3512</v>
      </c>
      <c r="G79" s="1219">
        <v>11000</v>
      </c>
      <c r="H79" s="666"/>
      <c r="I79" s="1217" t="s">
        <v>3453</v>
      </c>
      <c r="J79" s="1853"/>
      <c r="K79" s="10">
        <v>1000</v>
      </c>
      <c r="M79" s="1239"/>
      <c r="N79" s="1239">
        <v>5300</v>
      </c>
      <c r="O79" s="1239"/>
      <c r="P79" s="1239">
        <f t="shared" si="8"/>
        <v>4700</v>
      </c>
      <c r="Q79" s="1357">
        <f t="shared" si="1"/>
        <v>0.42727272727272725</v>
      </c>
      <c r="S79" s="1885" t="s">
        <v>3572</v>
      </c>
      <c r="T79" s="1346"/>
      <c r="V79" s="1562"/>
    </row>
    <row r="80" spans="1:22" ht="13.8" hidden="1">
      <c r="A80" s="1884">
        <v>44691</v>
      </c>
      <c r="B80" s="1242" t="s">
        <v>3473</v>
      </c>
      <c r="C80" s="1217"/>
      <c r="D80" s="1242" t="s">
        <v>3570</v>
      </c>
      <c r="E80" s="1217" t="s">
        <v>52</v>
      </c>
      <c r="F80" s="1217" t="s">
        <v>3547</v>
      </c>
      <c r="G80" s="1219">
        <v>8500</v>
      </c>
      <c r="H80" s="666"/>
      <c r="I80" s="1217" t="s">
        <v>3453</v>
      </c>
      <c r="J80" s="1853"/>
      <c r="K80" s="10">
        <v>1000</v>
      </c>
      <c r="M80" s="1239"/>
      <c r="N80" s="1239">
        <v>5000</v>
      </c>
      <c r="O80" s="1239"/>
      <c r="P80" s="1239">
        <f t="shared" si="8"/>
        <v>2500</v>
      </c>
      <c r="Q80" s="1357">
        <f t="shared" si="1"/>
        <v>0.29411764705882354</v>
      </c>
      <c r="S80" s="1885" t="s">
        <v>3572</v>
      </c>
      <c r="T80" s="1346"/>
      <c r="V80" s="1562"/>
    </row>
    <row r="81" spans="1:22" ht="13.8" hidden="1">
      <c r="A81" s="1884">
        <v>44691</v>
      </c>
      <c r="B81" s="1242" t="s">
        <v>3473</v>
      </c>
      <c r="C81" s="1217"/>
      <c r="D81" s="1242" t="s">
        <v>3570</v>
      </c>
      <c r="E81" s="1217" t="s">
        <v>49</v>
      </c>
      <c r="F81" s="1217" t="s">
        <v>3505</v>
      </c>
      <c r="G81" s="1219">
        <v>8500</v>
      </c>
      <c r="H81" s="666"/>
      <c r="I81" s="1217" t="s">
        <v>3453</v>
      </c>
      <c r="J81" s="1853"/>
      <c r="K81" s="10">
        <v>1000</v>
      </c>
      <c r="M81" s="1239"/>
      <c r="N81" s="1239">
        <v>5000</v>
      </c>
      <c r="O81" s="1239"/>
      <c r="P81" s="1239">
        <f t="shared" si="8"/>
        <v>2500</v>
      </c>
      <c r="Q81" s="1357">
        <f t="shared" si="1"/>
        <v>0.29411764705882354</v>
      </c>
      <c r="S81" s="1885" t="s">
        <v>3572</v>
      </c>
      <c r="T81" s="1346"/>
      <c r="V81" s="1562"/>
    </row>
    <row r="82" spans="1:22" ht="13.8">
      <c r="A82" s="1886">
        <v>44691</v>
      </c>
      <c r="B82" s="1259" t="s">
        <v>1170</v>
      </c>
      <c r="C82" s="1246" t="s">
        <v>3456</v>
      </c>
      <c r="D82" s="1259" t="s">
        <v>3521</v>
      </c>
      <c r="E82" s="1246" t="s">
        <v>40</v>
      </c>
      <c r="F82" s="1246" t="s">
        <v>3449</v>
      </c>
      <c r="G82" s="1248">
        <v>15000</v>
      </c>
      <c r="H82" s="1345"/>
      <c r="I82" s="1246" t="s">
        <v>3453</v>
      </c>
      <c r="J82" s="1983"/>
      <c r="K82" s="1260">
        <v>3000</v>
      </c>
      <c r="L82" s="1260">
        <v>4000</v>
      </c>
      <c r="M82" s="1256">
        <f>(G82-K82-L82)*0.7</f>
        <v>5600</v>
      </c>
      <c r="N82" s="1256"/>
      <c r="O82" s="1256"/>
      <c r="P82" s="1256">
        <f t="shared" si="8"/>
        <v>2400</v>
      </c>
      <c r="Q82" s="1364">
        <f t="shared" si="1"/>
        <v>0.16</v>
      </c>
      <c r="R82" s="1260"/>
      <c r="S82" s="1887" t="s">
        <v>107</v>
      </c>
      <c r="T82" s="1346"/>
      <c r="V82" s="1562"/>
    </row>
    <row r="83" spans="1:22" ht="13.8" hidden="1">
      <c r="A83" s="1877">
        <v>44692</v>
      </c>
      <c r="B83" s="2069" t="s">
        <v>3473</v>
      </c>
      <c r="C83" s="1878"/>
      <c r="D83" s="2069" t="s">
        <v>3570</v>
      </c>
      <c r="E83" s="1878" t="s">
        <v>3910</v>
      </c>
      <c r="F83" s="1878" t="s">
        <v>3512</v>
      </c>
      <c r="G83" s="1879">
        <v>11000</v>
      </c>
      <c r="H83" s="1851"/>
      <c r="I83" s="1878" t="s">
        <v>3453</v>
      </c>
      <c r="J83" s="1980"/>
      <c r="K83" s="1227">
        <v>1000</v>
      </c>
      <c r="L83" s="1227"/>
      <c r="M83" s="1229"/>
      <c r="N83" s="1229">
        <v>5300</v>
      </c>
      <c r="O83" s="1229"/>
      <c r="P83" s="1229">
        <f t="shared" si="8"/>
        <v>4700</v>
      </c>
      <c r="Q83" s="1882">
        <f t="shared" si="1"/>
        <v>0.42727272727272725</v>
      </c>
      <c r="R83" s="1227"/>
      <c r="S83" s="1883" t="s">
        <v>3572</v>
      </c>
      <c r="T83" s="1346"/>
      <c r="V83" s="1562"/>
    </row>
    <row r="84" spans="1:22" ht="13.8" hidden="1">
      <c r="A84" s="1884">
        <v>44692</v>
      </c>
      <c r="B84" s="1242" t="s">
        <v>3473</v>
      </c>
      <c r="C84" s="1217"/>
      <c r="D84" s="1242" t="s">
        <v>3570</v>
      </c>
      <c r="E84" s="1217" t="s">
        <v>86</v>
      </c>
      <c r="F84" s="1217" t="s">
        <v>3547</v>
      </c>
      <c r="G84" s="1219">
        <v>8500</v>
      </c>
      <c r="H84" s="666"/>
      <c r="I84" s="1217" t="s">
        <v>3453</v>
      </c>
      <c r="J84" s="1853"/>
      <c r="K84" s="10">
        <v>1000</v>
      </c>
      <c r="M84" s="1239"/>
      <c r="N84" s="1239">
        <v>4300</v>
      </c>
      <c r="O84" s="1239"/>
      <c r="P84" s="1239">
        <f t="shared" si="8"/>
        <v>3200</v>
      </c>
      <c r="Q84" s="1357">
        <f t="shared" si="1"/>
        <v>0.37647058823529411</v>
      </c>
      <c r="S84" s="1885" t="s">
        <v>3572</v>
      </c>
      <c r="T84" s="1346"/>
      <c r="V84" s="1562"/>
    </row>
    <row r="85" spans="1:22" ht="13.8" hidden="1">
      <c r="A85" s="1884">
        <v>44692</v>
      </c>
      <c r="B85" s="1242" t="s">
        <v>3473</v>
      </c>
      <c r="C85" s="1217"/>
      <c r="D85" s="1242" t="s">
        <v>3570</v>
      </c>
      <c r="E85" s="1217" t="s">
        <v>49</v>
      </c>
      <c r="F85" s="1217" t="s">
        <v>3505</v>
      </c>
      <c r="G85" s="1219">
        <v>8500</v>
      </c>
      <c r="H85" s="666"/>
      <c r="I85" s="1217" t="s">
        <v>3453</v>
      </c>
      <c r="J85" s="1853"/>
      <c r="K85" s="10">
        <v>1000</v>
      </c>
      <c r="M85" s="1239"/>
      <c r="N85" s="1239">
        <v>5000</v>
      </c>
      <c r="O85" s="1239"/>
      <c r="P85" s="1239">
        <f t="shared" si="8"/>
        <v>2500</v>
      </c>
      <c r="Q85" s="1357">
        <f t="shared" si="1"/>
        <v>0.29411764705882354</v>
      </c>
      <c r="S85" s="1885" t="s">
        <v>3572</v>
      </c>
      <c r="T85" s="1346"/>
      <c r="V85" s="1562"/>
    </row>
    <row r="86" spans="1:22" ht="13.8" hidden="1">
      <c r="A86" s="1884">
        <v>44692</v>
      </c>
      <c r="B86" s="1242" t="s">
        <v>1906</v>
      </c>
      <c r="C86" s="1217"/>
      <c r="D86" s="1242" t="s">
        <v>3919</v>
      </c>
      <c r="E86" s="1217" t="s">
        <v>40</v>
      </c>
      <c r="F86" s="1217" t="s">
        <v>3449</v>
      </c>
      <c r="G86" s="1219">
        <v>19200</v>
      </c>
      <c r="H86" s="666"/>
      <c r="I86" s="1217" t="s">
        <v>3453</v>
      </c>
      <c r="J86" s="1853"/>
      <c r="K86" s="10">
        <v>2500</v>
      </c>
      <c r="M86" s="1239">
        <f>(G86-K86-L86)*0.7</f>
        <v>11690</v>
      </c>
      <c r="N86" s="1239">
        <v>0</v>
      </c>
      <c r="O86" s="1239"/>
      <c r="P86" s="1239">
        <f t="shared" si="8"/>
        <v>5010</v>
      </c>
      <c r="Q86" s="1357">
        <f t="shared" si="1"/>
        <v>0.26093749999999999</v>
      </c>
      <c r="S86" s="1885" t="s">
        <v>27</v>
      </c>
      <c r="T86" s="1346"/>
      <c r="V86" s="1562"/>
    </row>
    <row r="87" spans="1:22" ht="13.8" hidden="1">
      <c r="A87" s="1884">
        <v>44692</v>
      </c>
      <c r="B87" s="1242" t="s">
        <v>3473</v>
      </c>
      <c r="C87" s="1217"/>
      <c r="D87" s="1242" t="s">
        <v>3570</v>
      </c>
      <c r="E87" s="1217" t="s">
        <v>3910</v>
      </c>
      <c r="F87" s="1217" t="s">
        <v>3512</v>
      </c>
      <c r="G87" s="1219">
        <v>11000</v>
      </c>
      <c r="H87" s="666"/>
      <c r="I87" s="1217" t="s">
        <v>3453</v>
      </c>
      <c r="J87" s="1853"/>
      <c r="K87" s="10">
        <v>1000</v>
      </c>
      <c r="M87" s="1239"/>
      <c r="N87" s="1239">
        <v>5300</v>
      </c>
      <c r="O87" s="1239"/>
      <c r="P87" s="1239">
        <f t="shared" si="8"/>
        <v>4700</v>
      </c>
      <c r="Q87" s="1357">
        <f t="shared" si="1"/>
        <v>0.42727272727272725</v>
      </c>
      <c r="S87" s="1885" t="s">
        <v>3572</v>
      </c>
      <c r="T87" s="1346"/>
      <c r="V87" s="1562"/>
    </row>
    <row r="88" spans="1:22" ht="13.8" hidden="1">
      <c r="A88" s="1884">
        <v>44692</v>
      </c>
      <c r="B88" s="1242" t="s">
        <v>3473</v>
      </c>
      <c r="C88" s="1217"/>
      <c r="D88" s="1242" t="s">
        <v>3570</v>
      </c>
      <c r="E88" s="1217" t="s">
        <v>49</v>
      </c>
      <c r="F88" s="1217" t="s">
        <v>3547</v>
      </c>
      <c r="G88" s="1219">
        <v>8500</v>
      </c>
      <c r="H88" s="666"/>
      <c r="I88" s="1217" t="s">
        <v>3453</v>
      </c>
      <c r="J88" s="1853"/>
      <c r="K88" s="10">
        <v>1000</v>
      </c>
      <c r="M88" s="1239"/>
      <c r="N88" s="1239">
        <v>5000</v>
      </c>
      <c r="O88" s="1239"/>
      <c r="P88" s="1239">
        <f t="shared" si="8"/>
        <v>2500</v>
      </c>
      <c r="Q88" s="1357">
        <f t="shared" si="1"/>
        <v>0.29411764705882354</v>
      </c>
      <c r="S88" s="1885" t="s">
        <v>3572</v>
      </c>
      <c r="T88" s="1346"/>
      <c r="V88" s="1562"/>
    </row>
    <row r="89" spans="1:22" ht="13.8" hidden="1">
      <c r="A89" s="1884">
        <v>44692</v>
      </c>
      <c r="B89" s="1242" t="s">
        <v>3473</v>
      </c>
      <c r="C89" s="1217"/>
      <c r="D89" s="1242" t="s">
        <v>3570</v>
      </c>
      <c r="E89" s="1217" t="s">
        <v>86</v>
      </c>
      <c r="F89" s="1217" t="s">
        <v>3505</v>
      </c>
      <c r="G89" s="1219">
        <v>8500</v>
      </c>
      <c r="H89" s="666"/>
      <c r="I89" s="1217" t="s">
        <v>3453</v>
      </c>
      <c r="J89" s="1853"/>
      <c r="K89" s="10">
        <v>1000</v>
      </c>
      <c r="M89" s="1239"/>
      <c r="N89" s="1239">
        <v>4300</v>
      </c>
      <c r="O89" s="1239"/>
      <c r="P89" s="1239">
        <f t="shared" si="8"/>
        <v>3200</v>
      </c>
      <c r="Q89" s="1357">
        <f t="shared" si="1"/>
        <v>0.37647058823529411</v>
      </c>
      <c r="S89" s="1885" t="s">
        <v>3572</v>
      </c>
      <c r="T89" s="1346"/>
      <c r="V89" s="1562"/>
    </row>
    <row r="90" spans="1:22" ht="13.8">
      <c r="A90" s="1884">
        <v>44692</v>
      </c>
      <c r="B90" s="1242" t="s">
        <v>570</v>
      </c>
      <c r="C90" s="1217" t="s">
        <v>3456</v>
      </c>
      <c r="D90" s="1242" t="s">
        <v>3521</v>
      </c>
      <c r="E90" s="1217" t="s">
        <v>86</v>
      </c>
      <c r="F90" s="1217" t="s">
        <v>3547</v>
      </c>
      <c r="G90" s="1219">
        <v>15000</v>
      </c>
      <c r="H90" s="666"/>
      <c r="I90" s="1217" t="s">
        <v>3453</v>
      </c>
      <c r="J90" s="1853"/>
      <c r="K90" s="10">
        <v>3000</v>
      </c>
      <c r="L90" s="10">
        <v>4000</v>
      </c>
      <c r="M90" s="1239"/>
      <c r="N90" s="1239">
        <v>4000</v>
      </c>
      <c r="O90" s="1239"/>
      <c r="P90" s="1239">
        <f t="shared" si="8"/>
        <v>4000</v>
      </c>
      <c r="Q90" s="1357">
        <f t="shared" si="1"/>
        <v>0.26666666666666666</v>
      </c>
      <c r="S90" s="1885" t="s">
        <v>107</v>
      </c>
      <c r="T90" s="1346"/>
      <c r="V90" s="1562"/>
    </row>
    <row r="91" spans="1:22" ht="13.8" hidden="1">
      <c r="A91" s="1886">
        <v>44692</v>
      </c>
      <c r="B91" s="1259" t="s">
        <v>570</v>
      </c>
      <c r="C91" s="1246" t="s">
        <v>3456</v>
      </c>
      <c r="D91" s="1259" t="s">
        <v>3563</v>
      </c>
      <c r="E91" s="1246" t="s">
        <v>34</v>
      </c>
      <c r="F91" s="1246" t="s">
        <v>3626</v>
      </c>
      <c r="G91" s="1248">
        <v>25000</v>
      </c>
      <c r="H91" s="1345"/>
      <c r="I91" s="1246" t="s">
        <v>3453</v>
      </c>
      <c r="J91" s="1983"/>
      <c r="K91" s="1260">
        <v>3000</v>
      </c>
      <c r="L91" s="1260">
        <v>4000</v>
      </c>
      <c r="M91" s="1256">
        <f>(15000-K91-L91)*0.7</f>
        <v>5600</v>
      </c>
      <c r="N91" s="1256"/>
      <c r="O91" s="1256"/>
      <c r="P91" s="1256">
        <f t="shared" si="8"/>
        <v>12400</v>
      </c>
      <c r="Q91" s="1364">
        <f t="shared" si="1"/>
        <v>0.496</v>
      </c>
      <c r="R91" s="1260"/>
      <c r="S91" s="1887" t="s">
        <v>27</v>
      </c>
      <c r="T91" s="1346"/>
      <c r="V91" s="1562"/>
    </row>
    <row r="92" spans="1:22" ht="13.8" hidden="1">
      <c r="A92" s="1877">
        <v>44693</v>
      </c>
      <c r="B92" s="2069" t="s">
        <v>3473</v>
      </c>
      <c r="C92" s="1878"/>
      <c r="D92" s="2069" t="s">
        <v>3570</v>
      </c>
      <c r="E92" s="1878" t="s">
        <v>3910</v>
      </c>
      <c r="F92" s="1878" t="s">
        <v>3512</v>
      </c>
      <c r="G92" s="1879">
        <v>11000</v>
      </c>
      <c r="H92" s="1851"/>
      <c r="I92" s="1878" t="s">
        <v>3453</v>
      </c>
      <c r="J92" s="1980"/>
      <c r="K92" s="1227">
        <v>1000</v>
      </c>
      <c r="L92" s="1227"/>
      <c r="M92" s="1229"/>
      <c r="N92" s="1229">
        <v>5300</v>
      </c>
      <c r="O92" s="1229"/>
      <c r="P92" s="1229">
        <f t="shared" si="8"/>
        <v>4700</v>
      </c>
      <c r="Q92" s="1882">
        <f t="shared" si="1"/>
        <v>0.42727272727272725</v>
      </c>
      <c r="R92" s="1227"/>
      <c r="S92" s="1883" t="s">
        <v>3572</v>
      </c>
      <c r="T92" s="1346"/>
      <c r="V92" s="1562"/>
    </row>
    <row r="93" spans="1:22" ht="13.8" hidden="1">
      <c r="A93" s="1884">
        <v>44693</v>
      </c>
      <c r="B93" s="1242" t="s">
        <v>3473</v>
      </c>
      <c r="C93" s="1217"/>
      <c r="D93" s="1242" t="s">
        <v>3570</v>
      </c>
      <c r="E93" s="1217" t="s">
        <v>86</v>
      </c>
      <c r="F93" s="1217" t="s">
        <v>3547</v>
      </c>
      <c r="G93" s="1219">
        <v>8500</v>
      </c>
      <c r="H93" s="666"/>
      <c r="I93" s="1217" t="s">
        <v>3453</v>
      </c>
      <c r="J93" s="1853"/>
      <c r="K93" s="10">
        <v>1000</v>
      </c>
      <c r="M93" s="1239"/>
      <c r="N93" s="1239">
        <v>4300</v>
      </c>
      <c r="O93" s="1239"/>
      <c r="P93" s="1239">
        <f t="shared" si="8"/>
        <v>3200</v>
      </c>
      <c r="Q93" s="1357">
        <f t="shared" si="1"/>
        <v>0.37647058823529411</v>
      </c>
      <c r="S93" s="1885" t="s">
        <v>3572</v>
      </c>
      <c r="T93" s="1346"/>
      <c r="V93" s="1562"/>
    </row>
    <row r="94" spans="1:22" ht="13.8" hidden="1">
      <c r="A94" s="1884">
        <v>44693</v>
      </c>
      <c r="B94" s="1242" t="s">
        <v>3473</v>
      </c>
      <c r="C94" s="1217"/>
      <c r="D94" s="1242" t="s">
        <v>3570</v>
      </c>
      <c r="E94" s="1217" t="s">
        <v>52</v>
      </c>
      <c r="F94" s="1217" t="s">
        <v>3505</v>
      </c>
      <c r="G94" s="1219">
        <v>8500</v>
      </c>
      <c r="H94" s="666"/>
      <c r="I94" s="1217" t="s">
        <v>3453</v>
      </c>
      <c r="J94" s="1853"/>
      <c r="K94" s="10">
        <v>1000</v>
      </c>
      <c r="M94" s="1239"/>
      <c r="N94" s="1239">
        <v>5000</v>
      </c>
      <c r="O94" s="1239"/>
      <c r="P94" s="1239">
        <f t="shared" si="8"/>
        <v>2500</v>
      </c>
      <c r="Q94" s="1357">
        <f t="shared" si="1"/>
        <v>0.29411764705882354</v>
      </c>
      <c r="S94" s="1885" t="s">
        <v>3572</v>
      </c>
      <c r="T94" s="1346"/>
      <c r="V94" s="1562"/>
    </row>
    <row r="95" spans="1:22" ht="13.8" hidden="1">
      <c r="A95" s="1884">
        <v>44693</v>
      </c>
      <c r="B95" s="1242" t="s">
        <v>1906</v>
      </c>
      <c r="C95" s="1217"/>
      <c r="D95" s="1242" t="s">
        <v>4367</v>
      </c>
      <c r="E95" s="1217" t="s">
        <v>3497</v>
      </c>
      <c r="F95" s="1217" t="s">
        <v>3498</v>
      </c>
      <c r="G95" s="1219">
        <v>104000</v>
      </c>
      <c r="H95" s="666">
        <v>90000</v>
      </c>
      <c r="I95" s="1217" t="s">
        <v>3453</v>
      </c>
      <c r="J95" s="1853"/>
      <c r="M95" s="1239"/>
      <c r="N95" s="1239"/>
      <c r="O95" s="1239"/>
      <c r="P95" s="1239">
        <f>G95-H95-J95-K95-L95-M95-N95</f>
        <v>14000</v>
      </c>
      <c r="Q95" s="1357">
        <f t="shared" si="1"/>
        <v>0.13461538461538461</v>
      </c>
      <c r="S95" s="1885" t="s">
        <v>108</v>
      </c>
      <c r="T95" s="1346"/>
      <c r="V95" s="1562"/>
    </row>
    <row r="96" spans="1:22" ht="13.8" hidden="1">
      <c r="A96" s="1884">
        <v>44693</v>
      </c>
      <c r="B96" s="1242" t="s">
        <v>1906</v>
      </c>
      <c r="C96" s="1217"/>
      <c r="D96" s="1242" t="s">
        <v>3919</v>
      </c>
      <c r="E96" s="1217" t="s">
        <v>49</v>
      </c>
      <c r="F96" s="1217" t="s">
        <v>3486</v>
      </c>
      <c r="G96" s="1219">
        <v>26400</v>
      </c>
      <c r="H96" s="666"/>
      <c r="I96" s="1217" t="s">
        <v>3453</v>
      </c>
      <c r="J96" s="1853"/>
      <c r="K96" s="10">
        <v>2500</v>
      </c>
      <c r="L96" s="10"/>
      <c r="M96" s="1239">
        <f t="shared" ref="M96:M98" si="9">(G96-K96-L96)*0.7</f>
        <v>16730</v>
      </c>
      <c r="N96" s="1239"/>
      <c r="O96" s="1239"/>
      <c r="P96" s="1239">
        <f t="shared" ref="P96:P317" si="10">G96-J96-K96-L96-M96-N96</f>
        <v>7170</v>
      </c>
      <c r="Q96" s="1357">
        <f t="shared" si="1"/>
        <v>0.27159090909090911</v>
      </c>
      <c r="S96" s="1885" t="s">
        <v>27</v>
      </c>
      <c r="T96" s="1346"/>
      <c r="V96" s="1562"/>
    </row>
    <row r="97" spans="1:22" ht="13.8" hidden="1">
      <c r="A97" s="1884">
        <v>44693</v>
      </c>
      <c r="B97" s="1242" t="s">
        <v>1906</v>
      </c>
      <c r="C97" s="1217"/>
      <c r="D97" s="1242" t="s">
        <v>3919</v>
      </c>
      <c r="E97" s="1217" t="s">
        <v>3523</v>
      </c>
      <c r="F97" s="1217" t="s">
        <v>3515</v>
      </c>
      <c r="G97" s="1219">
        <v>36000</v>
      </c>
      <c r="H97" s="666"/>
      <c r="I97" s="1217" t="s">
        <v>3453</v>
      </c>
      <c r="J97" s="1853"/>
      <c r="K97" s="10">
        <v>3500</v>
      </c>
      <c r="L97" s="10"/>
      <c r="M97" s="1239">
        <f t="shared" si="9"/>
        <v>22750</v>
      </c>
      <c r="N97" s="1239"/>
      <c r="O97" s="1239"/>
      <c r="P97" s="1239">
        <f t="shared" si="10"/>
        <v>9750</v>
      </c>
      <c r="Q97" s="1357">
        <f t="shared" si="1"/>
        <v>0.27083333333333331</v>
      </c>
      <c r="S97" s="1885" t="s">
        <v>27</v>
      </c>
      <c r="T97" s="1346"/>
      <c r="V97" s="1562"/>
    </row>
    <row r="98" spans="1:22" ht="13.8" hidden="1">
      <c r="A98" s="1884">
        <v>44693</v>
      </c>
      <c r="B98" s="1242" t="s">
        <v>1906</v>
      </c>
      <c r="C98" s="1217"/>
      <c r="D98" s="1242" t="s">
        <v>3919</v>
      </c>
      <c r="E98" s="1217" t="s">
        <v>2979</v>
      </c>
      <c r="F98" s="1217" t="s">
        <v>3517</v>
      </c>
      <c r="G98" s="1219">
        <v>36000</v>
      </c>
      <c r="H98" s="666"/>
      <c r="I98" s="1217" t="s">
        <v>3453</v>
      </c>
      <c r="J98" s="1853"/>
      <c r="K98" s="10">
        <v>3500</v>
      </c>
      <c r="M98" s="1239">
        <f t="shared" si="9"/>
        <v>22750</v>
      </c>
      <c r="N98" s="1239"/>
      <c r="O98" s="1239"/>
      <c r="P98" s="1239">
        <f t="shared" si="10"/>
        <v>9750</v>
      </c>
      <c r="Q98" s="1357">
        <f t="shared" si="1"/>
        <v>0.27083333333333331</v>
      </c>
      <c r="S98" s="1885" t="s">
        <v>27</v>
      </c>
      <c r="T98" s="1346"/>
      <c r="V98" s="1562"/>
    </row>
    <row r="99" spans="1:22" ht="13.2" hidden="1">
      <c r="A99" s="1884">
        <v>44693</v>
      </c>
      <c r="B99" s="1242" t="s">
        <v>3473</v>
      </c>
      <c r="C99" s="1217"/>
      <c r="D99" s="1242" t="s">
        <v>3570</v>
      </c>
      <c r="E99" s="1217" t="s">
        <v>3910</v>
      </c>
      <c r="F99" s="1217" t="s">
        <v>3512</v>
      </c>
      <c r="G99" s="1219">
        <v>11000</v>
      </c>
      <c r="H99" s="666"/>
      <c r="I99" s="1217" t="s">
        <v>3453</v>
      </c>
      <c r="J99" s="666"/>
      <c r="K99" s="10">
        <v>1000</v>
      </c>
      <c r="M99" s="1239"/>
      <c r="N99" s="1239">
        <v>5300</v>
      </c>
      <c r="O99" s="1239"/>
      <c r="P99" s="1239">
        <f t="shared" si="10"/>
        <v>4700</v>
      </c>
      <c r="Q99" s="1357">
        <f t="shared" si="1"/>
        <v>0.42727272727272725</v>
      </c>
      <c r="S99" s="1885" t="s">
        <v>3572</v>
      </c>
      <c r="T99" s="1346"/>
      <c r="V99" s="1562"/>
    </row>
    <row r="100" spans="1:22" ht="13.8" hidden="1">
      <c r="A100" s="1884">
        <v>44693</v>
      </c>
      <c r="B100" s="1242" t="s">
        <v>3473</v>
      </c>
      <c r="C100" s="1217"/>
      <c r="D100" s="1242" t="s">
        <v>3570</v>
      </c>
      <c r="E100" s="1217" t="s">
        <v>86</v>
      </c>
      <c r="F100" s="1217" t="s">
        <v>3547</v>
      </c>
      <c r="G100" s="1219">
        <v>8500</v>
      </c>
      <c r="H100" s="666"/>
      <c r="I100" s="1217" t="s">
        <v>3453</v>
      </c>
      <c r="J100" s="1853"/>
      <c r="K100" s="10">
        <v>1000</v>
      </c>
      <c r="M100" s="1239"/>
      <c r="N100" s="1239">
        <v>4300</v>
      </c>
      <c r="O100" s="1239"/>
      <c r="P100" s="1239">
        <f t="shared" si="10"/>
        <v>3200</v>
      </c>
      <c r="Q100" s="1357">
        <f t="shared" si="1"/>
        <v>0.37647058823529411</v>
      </c>
      <c r="S100" s="1885" t="s">
        <v>3572</v>
      </c>
      <c r="T100" s="1346"/>
      <c r="V100" s="1562"/>
    </row>
    <row r="101" spans="1:22" ht="13.8" hidden="1">
      <c r="A101" s="1886">
        <v>44693</v>
      </c>
      <c r="B101" s="1259" t="s">
        <v>3473</v>
      </c>
      <c r="C101" s="1246"/>
      <c r="D101" s="1259" t="s">
        <v>3570</v>
      </c>
      <c r="E101" s="1246" t="s">
        <v>52</v>
      </c>
      <c r="F101" s="1246" t="s">
        <v>3505</v>
      </c>
      <c r="G101" s="1248">
        <v>8500</v>
      </c>
      <c r="H101" s="1345"/>
      <c r="I101" s="1246" t="s">
        <v>3453</v>
      </c>
      <c r="J101" s="1983"/>
      <c r="K101" s="1260">
        <v>1000</v>
      </c>
      <c r="L101" s="1260"/>
      <c r="M101" s="1256"/>
      <c r="N101" s="1256">
        <v>5000</v>
      </c>
      <c r="O101" s="1256"/>
      <c r="P101" s="1256">
        <f t="shared" si="10"/>
        <v>2500</v>
      </c>
      <c r="Q101" s="1364">
        <f t="shared" si="1"/>
        <v>0.29411764705882354</v>
      </c>
      <c r="R101" s="1260"/>
      <c r="S101" s="1887" t="s">
        <v>3572</v>
      </c>
      <c r="T101" s="1346"/>
      <c r="V101" s="1562"/>
    </row>
    <row r="102" spans="1:22" ht="13.8" hidden="1">
      <c r="A102" s="1877">
        <v>44694</v>
      </c>
      <c r="B102" s="2069" t="s">
        <v>3473</v>
      </c>
      <c r="C102" s="1878"/>
      <c r="D102" s="2069" t="s">
        <v>4214</v>
      </c>
      <c r="E102" s="1878" t="s">
        <v>39</v>
      </c>
      <c r="F102" s="1878" t="s">
        <v>3629</v>
      </c>
      <c r="G102" s="1879">
        <v>6000</v>
      </c>
      <c r="H102" s="1851"/>
      <c r="I102" s="1878" t="s">
        <v>3453</v>
      </c>
      <c r="J102" s="1980"/>
      <c r="K102" s="1227">
        <v>1000</v>
      </c>
      <c r="L102" s="1227"/>
      <c r="M102" s="1239">
        <f t="shared" ref="M102:M103" si="11">(G102-K102-L102)*0.7</f>
        <v>3500</v>
      </c>
      <c r="N102" s="1229"/>
      <c r="O102" s="1229"/>
      <c r="P102" s="1229">
        <f t="shared" si="10"/>
        <v>1500</v>
      </c>
      <c r="Q102" s="1882">
        <f t="shared" si="1"/>
        <v>0.25</v>
      </c>
      <c r="R102" s="1227"/>
      <c r="S102" s="1883" t="s">
        <v>7953</v>
      </c>
      <c r="T102" s="1346"/>
      <c r="V102" s="1562"/>
    </row>
    <row r="103" spans="1:22" ht="13.8" hidden="1">
      <c r="A103" s="1884">
        <v>44694</v>
      </c>
      <c r="B103" s="1242" t="s">
        <v>1906</v>
      </c>
      <c r="C103" s="1217"/>
      <c r="D103" s="1242" t="s">
        <v>3919</v>
      </c>
      <c r="E103" s="1217" t="s">
        <v>39</v>
      </c>
      <c r="F103" s="1217" t="s">
        <v>3629</v>
      </c>
      <c r="G103" s="1219">
        <v>40800</v>
      </c>
      <c r="H103" s="666"/>
      <c r="I103" s="1217" t="s">
        <v>3453</v>
      </c>
      <c r="J103" s="1853"/>
      <c r="K103" s="10">
        <v>3500</v>
      </c>
      <c r="M103" s="1239">
        <f t="shared" si="11"/>
        <v>26110</v>
      </c>
      <c r="N103" s="1239"/>
      <c r="O103" s="1239"/>
      <c r="P103" s="1239">
        <f t="shared" si="10"/>
        <v>11190</v>
      </c>
      <c r="Q103" s="1357">
        <f t="shared" si="1"/>
        <v>0.27426470588235297</v>
      </c>
      <c r="S103" s="1885" t="s">
        <v>27</v>
      </c>
      <c r="T103" s="1346"/>
      <c r="V103" s="1562"/>
    </row>
    <row r="104" spans="1:22" ht="13.8" hidden="1">
      <c r="A104" s="1884">
        <v>44694</v>
      </c>
      <c r="B104" s="1242" t="s">
        <v>3473</v>
      </c>
      <c r="C104" s="1217"/>
      <c r="D104" s="1242" t="s">
        <v>3570</v>
      </c>
      <c r="E104" s="1217" t="s">
        <v>3910</v>
      </c>
      <c r="F104" s="1217" t="s">
        <v>3512</v>
      </c>
      <c r="G104" s="1219">
        <v>11000</v>
      </c>
      <c r="H104" s="666"/>
      <c r="I104" s="1217" t="s">
        <v>3453</v>
      </c>
      <c r="J104" s="1853"/>
      <c r="K104" s="10">
        <v>1000</v>
      </c>
      <c r="L104" s="10"/>
      <c r="M104" s="1239"/>
      <c r="N104" s="1239">
        <v>5300</v>
      </c>
      <c r="O104" s="1239"/>
      <c r="P104" s="1239">
        <f t="shared" si="10"/>
        <v>4700</v>
      </c>
      <c r="Q104" s="1357">
        <f t="shared" si="1"/>
        <v>0.42727272727272725</v>
      </c>
      <c r="S104" s="1885" t="s">
        <v>3572</v>
      </c>
      <c r="T104" s="1346"/>
      <c r="V104" s="1562"/>
    </row>
    <row r="105" spans="1:22" ht="13.8" hidden="1">
      <c r="A105" s="1884">
        <v>44694</v>
      </c>
      <c r="B105" s="1242" t="s">
        <v>3473</v>
      </c>
      <c r="C105" s="1217"/>
      <c r="D105" s="1242" t="s">
        <v>3570</v>
      </c>
      <c r="E105" s="1217" t="s">
        <v>52</v>
      </c>
      <c r="F105" s="1217" t="s">
        <v>3547</v>
      </c>
      <c r="G105" s="1219">
        <v>8500</v>
      </c>
      <c r="H105" s="666"/>
      <c r="I105" s="1217" t="s">
        <v>3453</v>
      </c>
      <c r="J105" s="1853"/>
      <c r="K105" s="10">
        <v>1000</v>
      </c>
      <c r="M105" s="1239"/>
      <c r="N105" s="1239">
        <v>5000</v>
      </c>
      <c r="O105" s="1239"/>
      <c r="P105" s="1239">
        <f t="shared" si="10"/>
        <v>2500</v>
      </c>
      <c r="Q105" s="1357">
        <f t="shared" si="1"/>
        <v>0.29411764705882354</v>
      </c>
      <c r="S105" s="1885" t="s">
        <v>3572</v>
      </c>
      <c r="T105" s="1346"/>
      <c r="V105" s="1562"/>
    </row>
    <row r="106" spans="1:22" ht="13.8" hidden="1">
      <c r="A106" s="1884">
        <v>44694</v>
      </c>
      <c r="B106" s="1242" t="s">
        <v>3473</v>
      </c>
      <c r="C106" s="1217"/>
      <c r="D106" s="1242" t="s">
        <v>3570</v>
      </c>
      <c r="E106" s="1217" t="s">
        <v>55</v>
      </c>
      <c r="F106" s="1217" t="s">
        <v>3505</v>
      </c>
      <c r="G106" s="1219">
        <v>8500</v>
      </c>
      <c r="H106" s="666"/>
      <c r="I106" s="1217" t="s">
        <v>3453</v>
      </c>
      <c r="J106" s="1853"/>
      <c r="K106" s="10">
        <v>1000</v>
      </c>
      <c r="M106" s="1239"/>
      <c r="N106" s="1239">
        <v>4300</v>
      </c>
      <c r="O106" s="1239"/>
      <c r="P106" s="1239">
        <f t="shared" si="10"/>
        <v>3200</v>
      </c>
      <c r="Q106" s="1357">
        <f t="shared" si="1"/>
        <v>0.37647058823529411</v>
      </c>
      <c r="S106" s="1885" t="s">
        <v>3572</v>
      </c>
      <c r="T106" s="1346"/>
      <c r="V106" s="1562"/>
    </row>
    <row r="107" spans="1:22" ht="13.8">
      <c r="A107" s="1884">
        <v>44694</v>
      </c>
      <c r="B107" s="1242" t="s">
        <v>570</v>
      </c>
      <c r="C107" s="1217" t="s">
        <v>3446</v>
      </c>
      <c r="D107" s="1242" t="s">
        <v>3521</v>
      </c>
      <c r="E107" s="1217" t="s">
        <v>3910</v>
      </c>
      <c r="F107" s="1217" t="s">
        <v>3512</v>
      </c>
      <c r="G107" s="1219">
        <v>10000</v>
      </c>
      <c r="H107" s="666"/>
      <c r="I107" s="1217" t="s">
        <v>3453</v>
      </c>
      <c r="J107" s="1853"/>
      <c r="K107" s="10">
        <v>1200</v>
      </c>
      <c r="L107" s="10">
        <v>1000</v>
      </c>
      <c r="M107" s="1239"/>
      <c r="N107" s="1239">
        <v>3000</v>
      </c>
      <c r="O107" s="1239"/>
      <c r="P107" s="1239">
        <f t="shared" si="10"/>
        <v>4800</v>
      </c>
      <c r="Q107" s="1357">
        <f t="shared" si="1"/>
        <v>0.48</v>
      </c>
      <c r="S107" s="1885" t="s">
        <v>107</v>
      </c>
      <c r="T107" s="1346"/>
      <c r="V107" s="1562"/>
    </row>
    <row r="108" spans="1:22" ht="13.8" hidden="1">
      <c r="A108" s="1884">
        <v>44694</v>
      </c>
      <c r="B108" s="1242" t="s">
        <v>1906</v>
      </c>
      <c r="C108" s="1217"/>
      <c r="D108" s="1242" t="s">
        <v>3919</v>
      </c>
      <c r="E108" s="1217" t="s">
        <v>86</v>
      </c>
      <c r="F108" s="1217" t="s">
        <v>3486</v>
      </c>
      <c r="G108" s="1219">
        <v>21600</v>
      </c>
      <c r="H108" s="666"/>
      <c r="I108" s="1217" t="s">
        <v>3453</v>
      </c>
      <c r="J108" s="1853"/>
      <c r="K108" s="10">
        <v>2500</v>
      </c>
      <c r="M108" s="1239">
        <f t="shared" ref="M108:M109" si="12">(G108-K108-L108)*0.7</f>
        <v>13370</v>
      </c>
      <c r="N108" s="1239"/>
      <c r="O108" s="1239"/>
      <c r="P108" s="1239">
        <f t="shared" si="10"/>
        <v>5730</v>
      </c>
      <c r="Q108" s="1357">
        <f t="shared" si="1"/>
        <v>0.26527777777777778</v>
      </c>
      <c r="S108" s="1885" t="s">
        <v>27</v>
      </c>
      <c r="T108" s="1346"/>
      <c r="V108" s="1562"/>
    </row>
    <row r="109" spans="1:22" ht="13.8" hidden="1">
      <c r="A109" s="1884">
        <v>44694</v>
      </c>
      <c r="B109" s="1242" t="s">
        <v>1906</v>
      </c>
      <c r="C109" s="1217"/>
      <c r="D109" s="1242" t="s">
        <v>3919</v>
      </c>
      <c r="E109" s="1217" t="s">
        <v>40</v>
      </c>
      <c r="F109" s="1217" t="s">
        <v>3449</v>
      </c>
      <c r="G109" s="1219">
        <v>36000</v>
      </c>
      <c r="H109" s="666"/>
      <c r="I109" s="1217" t="s">
        <v>3453</v>
      </c>
      <c r="J109" s="1853"/>
      <c r="K109" s="10">
        <v>3500</v>
      </c>
      <c r="L109" s="10"/>
      <c r="M109" s="1239">
        <f t="shared" si="12"/>
        <v>22750</v>
      </c>
      <c r="N109" s="1239"/>
      <c r="O109" s="1239"/>
      <c r="P109" s="1239">
        <f t="shared" si="10"/>
        <v>9750</v>
      </c>
      <c r="Q109" s="1357">
        <f t="shared" si="1"/>
        <v>0.27083333333333331</v>
      </c>
      <c r="S109" s="1885" t="s">
        <v>27</v>
      </c>
      <c r="T109" s="1346"/>
      <c r="V109" s="1562"/>
    </row>
    <row r="110" spans="1:22" ht="13.8" hidden="1">
      <c r="A110" s="1884">
        <v>44694</v>
      </c>
      <c r="B110" s="1242" t="s">
        <v>3473</v>
      </c>
      <c r="C110" s="1217"/>
      <c r="D110" s="1242" t="s">
        <v>3570</v>
      </c>
      <c r="E110" s="1217" t="s">
        <v>3910</v>
      </c>
      <c r="F110" s="1217" t="s">
        <v>3512</v>
      </c>
      <c r="G110" s="1219">
        <v>11000</v>
      </c>
      <c r="H110" s="666"/>
      <c r="I110" s="1217" t="s">
        <v>3453</v>
      </c>
      <c r="J110" s="1853"/>
      <c r="K110" s="10">
        <v>1000</v>
      </c>
      <c r="M110" s="1239"/>
      <c r="N110" s="1239">
        <v>5300</v>
      </c>
      <c r="O110" s="1239"/>
      <c r="P110" s="1239">
        <f t="shared" si="10"/>
        <v>4700</v>
      </c>
      <c r="Q110" s="1357">
        <f t="shared" si="1"/>
        <v>0.42727272727272725</v>
      </c>
      <c r="S110" s="1885" t="s">
        <v>3572</v>
      </c>
      <c r="T110" s="1346"/>
      <c r="V110" s="1562"/>
    </row>
    <row r="111" spans="1:22" ht="13.8" hidden="1">
      <c r="A111" s="1884">
        <v>44694</v>
      </c>
      <c r="B111" s="1242" t="s">
        <v>3473</v>
      </c>
      <c r="C111" s="1217"/>
      <c r="D111" s="1242" t="s">
        <v>3570</v>
      </c>
      <c r="E111" s="1217" t="s">
        <v>52</v>
      </c>
      <c r="F111" s="1217" t="s">
        <v>3547</v>
      </c>
      <c r="G111" s="1219">
        <v>8500</v>
      </c>
      <c r="H111" s="666"/>
      <c r="I111" s="1217" t="s">
        <v>3453</v>
      </c>
      <c r="J111" s="1853"/>
      <c r="K111" s="10">
        <v>1000</v>
      </c>
      <c r="M111" s="1239"/>
      <c r="N111" s="1239">
        <v>5000</v>
      </c>
      <c r="O111" s="1239"/>
      <c r="P111" s="1239">
        <f t="shared" si="10"/>
        <v>2500</v>
      </c>
      <c r="Q111" s="1357">
        <f t="shared" si="1"/>
        <v>0.29411764705882354</v>
      </c>
      <c r="S111" s="1885" t="s">
        <v>3572</v>
      </c>
      <c r="T111" s="1346"/>
      <c r="V111" s="1562"/>
    </row>
    <row r="112" spans="1:22" ht="13.8" hidden="1">
      <c r="A112" s="1884">
        <v>44694</v>
      </c>
      <c r="B112" s="1242" t="s">
        <v>3473</v>
      </c>
      <c r="C112" s="1217"/>
      <c r="D112" s="1242" t="s">
        <v>3570</v>
      </c>
      <c r="E112" s="1217" t="s">
        <v>55</v>
      </c>
      <c r="F112" s="1217" t="s">
        <v>3505</v>
      </c>
      <c r="G112" s="1219">
        <v>8500</v>
      </c>
      <c r="H112" s="666"/>
      <c r="I112" s="1217" t="s">
        <v>3453</v>
      </c>
      <c r="J112" s="1853"/>
      <c r="K112" s="10">
        <v>1000</v>
      </c>
      <c r="M112" s="1239"/>
      <c r="N112" s="1239">
        <v>4300</v>
      </c>
      <c r="O112" s="1239"/>
      <c r="P112" s="1239">
        <f t="shared" si="10"/>
        <v>3200</v>
      </c>
      <c r="Q112" s="1357">
        <f t="shared" si="1"/>
        <v>0.37647058823529411</v>
      </c>
      <c r="S112" s="1885" t="s">
        <v>3572</v>
      </c>
      <c r="T112" s="1346"/>
      <c r="V112" s="1562"/>
    </row>
    <row r="113" spans="1:22" ht="13.8" hidden="1">
      <c r="A113" s="1884">
        <v>44694</v>
      </c>
      <c r="B113" s="1242" t="s">
        <v>1906</v>
      </c>
      <c r="C113" s="1217"/>
      <c r="D113" s="1242" t="s">
        <v>3919</v>
      </c>
      <c r="E113" s="1217" t="s">
        <v>2979</v>
      </c>
      <c r="F113" s="1217" t="s">
        <v>3517</v>
      </c>
      <c r="G113" s="1219">
        <v>36000</v>
      </c>
      <c r="H113" s="666"/>
      <c r="I113" s="1217" t="s">
        <v>3453</v>
      </c>
      <c r="J113" s="1853"/>
      <c r="K113" s="10">
        <v>3500</v>
      </c>
      <c r="M113" s="1239">
        <f>(G113-K113-L113)*0.7</f>
        <v>22750</v>
      </c>
      <c r="N113" s="1239"/>
      <c r="O113" s="1239"/>
      <c r="P113" s="1239">
        <f t="shared" si="10"/>
        <v>9750</v>
      </c>
      <c r="Q113" s="1357">
        <f t="shared" si="1"/>
        <v>0.27083333333333331</v>
      </c>
      <c r="S113" s="1885" t="s">
        <v>27</v>
      </c>
      <c r="T113" s="1346"/>
      <c r="V113" s="1562"/>
    </row>
    <row r="114" spans="1:22" ht="13.8">
      <c r="A114" s="1886">
        <v>44694</v>
      </c>
      <c r="B114" s="1259" t="s">
        <v>570</v>
      </c>
      <c r="C114" s="1246" t="s">
        <v>3456</v>
      </c>
      <c r="D114" s="1259" t="s">
        <v>3521</v>
      </c>
      <c r="E114" s="1246" t="s">
        <v>55</v>
      </c>
      <c r="F114" s="1246" t="s">
        <v>3505</v>
      </c>
      <c r="G114" s="1248">
        <v>15000</v>
      </c>
      <c r="H114" s="1345"/>
      <c r="I114" s="1246" t="s">
        <v>3453</v>
      </c>
      <c r="J114" s="1983"/>
      <c r="K114" s="1260">
        <v>3000</v>
      </c>
      <c r="L114" s="1260">
        <v>4000</v>
      </c>
      <c r="M114" s="1256"/>
      <c r="N114" s="1256">
        <v>4000</v>
      </c>
      <c r="O114" s="1256"/>
      <c r="P114" s="1256">
        <f t="shared" si="10"/>
        <v>4000</v>
      </c>
      <c r="Q114" s="1364">
        <f t="shared" si="1"/>
        <v>0.26666666666666666</v>
      </c>
      <c r="R114" s="1260"/>
      <c r="S114" s="1887" t="s">
        <v>107</v>
      </c>
      <c r="T114" s="1346"/>
      <c r="V114" s="1562"/>
    </row>
    <row r="115" spans="1:22" ht="13.8" hidden="1">
      <c r="A115" s="1877">
        <v>44695</v>
      </c>
      <c r="B115" s="2069" t="s">
        <v>1906</v>
      </c>
      <c r="C115" s="1878"/>
      <c r="D115" s="2069" t="s">
        <v>3919</v>
      </c>
      <c r="E115" s="1878" t="s">
        <v>49</v>
      </c>
      <c r="F115" s="1878" t="s">
        <v>3486</v>
      </c>
      <c r="G115" s="1879">
        <v>40800</v>
      </c>
      <c r="H115" s="1851"/>
      <c r="I115" s="1878" t="s">
        <v>3453</v>
      </c>
      <c r="J115" s="1980"/>
      <c r="K115" s="1227">
        <v>3500</v>
      </c>
      <c r="L115" s="1227"/>
      <c r="M115" s="1229">
        <f t="shared" ref="M115:M118" si="13">(G115-K115-L115)*0.7</f>
        <v>26110</v>
      </c>
      <c r="N115" s="1229"/>
      <c r="O115" s="1229"/>
      <c r="P115" s="1229">
        <f t="shared" si="10"/>
        <v>11190</v>
      </c>
      <c r="Q115" s="1882">
        <f t="shared" si="1"/>
        <v>0.27426470588235297</v>
      </c>
      <c r="R115" s="1227"/>
      <c r="S115" s="1883" t="s">
        <v>27</v>
      </c>
      <c r="T115" s="1346"/>
      <c r="V115" s="1562"/>
    </row>
    <row r="116" spans="1:22" ht="13.8" hidden="1">
      <c r="A116" s="1884">
        <v>44695</v>
      </c>
      <c r="B116" s="1242" t="s">
        <v>1906</v>
      </c>
      <c r="C116" s="1217"/>
      <c r="D116" s="1242" t="s">
        <v>3919</v>
      </c>
      <c r="E116" s="1217" t="s">
        <v>98</v>
      </c>
      <c r="F116" s="1217" t="s">
        <v>3449</v>
      </c>
      <c r="G116" s="1219">
        <v>21600</v>
      </c>
      <c r="H116" s="666"/>
      <c r="I116" s="1217" t="s">
        <v>3453</v>
      </c>
      <c r="J116" s="1853"/>
      <c r="K116" s="10">
        <v>2500</v>
      </c>
      <c r="M116" s="1239">
        <f t="shared" si="13"/>
        <v>13370</v>
      </c>
      <c r="N116" s="1239"/>
      <c r="O116" s="1239"/>
      <c r="P116" s="1239">
        <f t="shared" si="10"/>
        <v>5730</v>
      </c>
      <c r="Q116" s="1357">
        <f t="shared" si="1"/>
        <v>0.26527777777777778</v>
      </c>
      <c r="S116" s="1885" t="s">
        <v>27</v>
      </c>
      <c r="T116" s="1346"/>
      <c r="V116" s="1562"/>
    </row>
    <row r="117" spans="1:22" ht="13.8" hidden="1">
      <c r="A117" s="1884">
        <v>44695</v>
      </c>
      <c r="B117" s="1242" t="s">
        <v>1906</v>
      </c>
      <c r="C117" s="1217"/>
      <c r="D117" s="1242" t="s">
        <v>3919</v>
      </c>
      <c r="E117" s="1217" t="s">
        <v>3523</v>
      </c>
      <c r="F117" s="1217" t="s">
        <v>3515</v>
      </c>
      <c r="G117" s="1219">
        <v>36000</v>
      </c>
      <c r="H117" s="666"/>
      <c r="I117" s="1217" t="s">
        <v>3453</v>
      </c>
      <c r="J117" s="1853"/>
      <c r="K117" s="10">
        <v>3500</v>
      </c>
      <c r="M117" s="1239">
        <f t="shared" si="13"/>
        <v>22750</v>
      </c>
      <c r="N117" s="1239"/>
      <c r="O117" s="1239"/>
      <c r="P117" s="1239">
        <f t="shared" si="10"/>
        <v>9750</v>
      </c>
      <c r="Q117" s="1357">
        <f t="shared" si="1"/>
        <v>0.27083333333333331</v>
      </c>
      <c r="S117" s="1885" t="s">
        <v>27</v>
      </c>
      <c r="T117" s="1346"/>
      <c r="V117" s="1562"/>
    </row>
    <row r="118" spans="1:22" ht="13.8" hidden="1">
      <c r="A118" s="1884">
        <v>44695</v>
      </c>
      <c r="B118" s="1242" t="s">
        <v>1906</v>
      </c>
      <c r="C118" s="1217"/>
      <c r="D118" s="1242" t="s">
        <v>3919</v>
      </c>
      <c r="E118" s="1217" t="s">
        <v>55</v>
      </c>
      <c r="F118" s="1217" t="s">
        <v>3629</v>
      </c>
      <c r="G118" s="1219">
        <v>36000</v>
      </c>
      <c r="H118" s="666"/>
      <c r="I118" s="1217" t="s">
        <v>3453</v>
      </c>
      <c r="J118" s="1853"/>
      <c r="K118" s="10">
        <v>3500</v>
      </c>
      <c r="M118" s="1239">
        <f t="shared" si="13"/>
        <v>22750</v>
      </c>
      <c r="N118" s="1239"/>
      <c r="O118" s="1239"/>
      <c r="P118" s="1239">
        <f t="shared" si="10"/>
        <v>9750</v>
      </c>
      <c r="Q118" s="1357">
        <f t="shared" si="1"/>
        <v>0.27083333333333331</v>
      </c>
      <c r="S118" s="1885" t="s">
        <v>27</v>
      </c>
      <c r="T118" s="1346"/>
      <c r="V118" s="1562"/>
    </row>
    <row r="119" spans="1:22" ht="13.8">
      <c r="A119" s="1886">
        <v>44695</v>
      </c>
      <c r="B119" s="1259" t="s">
        <v>570</v>
      </c>
      <c r="C119" s="1246" t="s">
        <v>3446</v>
      </c>
      <c r="D119" s="1259" t="s">
        <v>3521</v>
      </c>
      <c r="E119" s="1246" t="s">
        <v>34</v>
      </c>
      <c r="F119" s="1246" t="s">
        <v>3626</v>
      </c>
      <c r="G119" s="1248">
        <v>10000</v>
      </c>
      <c r="H119" s="1345"/>
      <c r="I119" s="1246" t="s">
        <v>3453</v>
      </c>
      <c r="J119" s="1983"/>
      <c r="K119" s="1260">
        <v>1200</v>
      </c>
      <c r="L119" s="1260">
        <v>1000</v>
      </c>
      <c r="M119" s="1256">
        <f>(8500-K119-L119)*0.7</f>
        <v>4410</v>
      </c>
      <c r="N119" s="1256"/>
      <c r="O119" s="1256"/>
      <c r="P119" s="1256">
        <f t="shared" si="10"/>
        <v>3390</v>
      </c>
      <c r="Q119" s="1364">
        <f t="shared" si="1"/>
        <v>0.33900000000000002</v>
      </c>
      <c r="R119" s="1260"/>
      <c r="S119" s="1887" t="s">
        <v>107</v>
      </c>
      <c r="T119" s="1347"/>
      <c r="V119" s="1562"/>
    </row>
    <row r="120" spans="1:22" ht="13.8">
      <c r="A120" s="1877">
        <v>44696</v>
      </c>
      <c r="B120" s="1878" t="s">
        <v>1906</v>
      </c>
      <c r="C120" s="1878"/>
      <c r="D120" s="1878" t="s">
        <v>255</v>
      </c>
      <c r="E120" s="1878" t="s">
        <v>52</v>
      </c>
      <c r="F120" s="1878" t="s">
        <v>3486</v>
      </c>
      <c r="G120" s="1879">
        <v>50000</v>
      </c>
      <c r="H120" s="1980"/>
      <c r="I120" s="1878" t="s">
        <v>3453</v>
      </c>
      <c r="J120" s="1980"/>
      <c r="K120" s="1227">
        <v>3000</v>
      </c>
      <c r="L120" s="1227">
        <v>4000</v>
      </c>
      <c r="M120" s="1229"/>
      <c r="N120" s="1229">
        <v>13000</v>
      </c>
      <c r="O120" s="1229"/>
      <c r="P120" s="1229">
        <f t="shared" si="10"/>
        <v>30000</v>
      </c>
      <c r="Q120" s="1882">
        <f t="shared" si="1"/>
        <v>0.6</v>
      </c>
      <c r="R120" s="1227"/>
      <c r="S120" s="1878" t="s">
        <v>107</v>
      </c>
      <c r="T120" s="2070"/>
      <c r="V120" s="1562"/>
    </row>
    <row r="121" spans="1:22" ht="13.8" hidden="1">
      <c r="A121" s="1884">
        <v>44696</v>
      </c>
      <c r="B121" s="1217" t="s">
        <v>1906</v>
      </c>
      <c r="C121" s="1217"/>
      <c r="D121" s="1217" t="s">
        <v>3919</v>
      </c>
      <c r="E121" s="1217" t="s">
        <v>40</v>
      </c>
      <c r="F121" s="1217" t="s">
        <v>3449</v>
      </c>
      <c r="G121" s="1219">
        <v>33600</v>
      </c>
      <c r="H121" s="1853"/>
      <c r="I121" s="1217" t="s">
        <v>3453</v>
      </c>
      <c r="J121" s="1853"/>
      <c r="K121" s="10">
        <v>2500</v>
      </c>
      <c r="M121" s="1239">
        <f t="shared" ref="M121:M122" si="14">(G121-K121-L121)*0.7</f>
        <v>21770</v>
      </c>
      <c r="N121" s="1239"/>
      <c r="O121" s="1239"/>
      <c r="P121" s="1239">
        <f t="shared" si="10"/>
        <v>9330</v>
      </c>
      <c r="Q121" s="1357">
        <f t="shared" si="1"/>
        <v>0.27767857142857144</v>
      </c>
      <c r="S121" s="1217" t="s">
        <v>27</v>
      </c>
      <c r="T121" s="1346"/>
      <c r="V121" s="1562"/>
    </row>
    <row r="122" spans="1:22" ht="13.8" hidden="1">
      <c r="A122" s="1884">
        <v>44696</v>
      </c>
      <c r="B122" s="1217" t="s">
        <v>1906</v>
      </c>
      <c r="C122" s="1217"/>
      <c r="D122" s="1217" t="s">
        <v>3919</v>
      </c>
      <c r="E122" s="1217" t="s">
        <v>2979</v>
      </c>
      <c r="F122" s="1217" t="s">
        <v>3517</v>
      </c>
      <c r="G122" s="1219">
        <v>33600</v>
      </c>
      <c r="H122" s="1853"/>
      <c r="I122" s="1217" t="s">
        <v>3453</v>
      </c>
      <c r="J122" s="1853"/>
      <c r="K122" s="10">
        <v>2500</v>
      </c>
      <c r="M122" s="1239">
        <f t="shared" si="14"/>
        <v>21770</v>
      </c>
      <c r="N122" s="1239"/>
      <c r="O122" s="1239"/>
      <c r="P122" s="1239">
        <f t="shared" si="10"/>
        <v>9330</v>
      </c>
      <c r="Q122" s="1357">
        <f t="shared" si="1"/>
        <v>0.27767857142857144</v>
      </c>
      <c r="S122" s="1217" t="s">
        <v>27</v>
      </c>
      <c r="T122" s="1346"/>
      <c r="V122" s="1562"/>
    </row>
    <row r="123" spans="1:22" ht="13.8" hidden="1">
      <c r="A123" s="1886">
        <v>44696</v>
      </c>
      <c r="B123" s="1246" t="s">
        <v>3473</v>
      </c>
      <c r="C123" s="1246" t="s">
        <v>3456</v>
      </c>
      <c r="D123" s="1246" t="s">
        <v>4584</v>
      </c>
      <c r="E123" s="1246" t="s">
        <v>3523</v>
      </c>
      <c r="F123" s="1246" t="s">
        <v>3515</v>
      </c>
      <c r="G123" s="1248">
        <v>20000</v>
      </c>
      <c r="H123" s="1983"/>
      <c r="I123" s="1246" t="s">
        <v>3453</v>
      </c>
      <c r="J123" s="1983"/>
      <c r="K123" s="10" t="e">
        <f t="shared" ref="K123:K129" ca="1" si="15">_xludf.IFS(C123="成田机场",3000,C123="羽田机场",1200,D123="NearMe",1000)</f>
        <v>#NAME?</v>
      </c>
      <c r="L123" s="10" t="e">
        <f t="shared" ref="L123:L124" ca="1" si="16">_xludf.IFS(C123="成田机场",4000,C123="羽田机场",1000)</f>
        <v>#NAME?</v>
      </c>
      <c r="M123" s="1256" t="e">
        <f ca="1">(16500-K123-L123)*0.7</f>
        <v>#NAME?</v>
      </c>
      <c r="N123" s="1256"/>
      <c r="O123" s="1256"/>
      <c r="P123" s="1256" t="e">
        <f t="shared" ca="1" si="10"/>
        <v>#NAME?</v>
      </c>
      <c r="Q123" s="1364" t="e">
        <f t="shared" ca="1" si="1"/>
        <v>#NAME?</v>
      </c>
      <c r="R123" s="1260"/>
      <c r="S123" s="1246" t="s">
        <v>108</v>
      </c>
      <c r="T123" s="1347"/>
      <c r="V123" s="1562"/>
    </row>
    <row r="124" spans="1:22" ht="13.8" hidden="1">
      <c r="A124" s="1877">
        <v>44697</v>
      </c>
      <c r="B124" s="1878" t="s">
        <v>1170</v>
      </c>
      <c r="C124" s="1878" t="s">
        <v>3456</v>
      </c>
      <c r="D124" s="1878" t="s">
        <v>3537</v>
      </c>
      <c r="E124" s="1878" t="s">
        <v>3523</v>
      </c>
      <c r="F124" s="1878" t="s">
        <v>3515</v>
      </c>
      <c r="G124" s="1879">
        <v>20000</v>
      </c>
      <c r="H124" s="1980"/>
      <c r="I124" s="1878" t="s">
        <v>3453</v>
      </c>
      <c r="J124" s="1980"/>
      <c r="K124" s="1227" t="e">
        <f t="shared" ca="1" si="15"/>
        <v>#NAME?</v>
      </c>
      <c r="L124" s="1227" t="e">
        <f t="shared" ca="1" si="16"/>
        <v>#NAME?</v>
      </c>
      <c r="M124" s="1229" t="e">
        <f ca="1">(20000-K124-L124)*0.7</f>
        <v>#NAME?</v>
      </c>
      <c r="N124" s="1229"/>
      <c r="O124" s="1229"/>
      <c r="P124" s="1229" t="e">
        <f t="shared" ca="1" si="10"/>
        <v>#NAME?</v>
      </c>
      <c r="Q124" s="1882" t="e">
        <f t="shared" ca="1" si="1"/>
        <v>#NAME?</v>
      </c>
      <c r="R124" s="1227"/>
      <c r="S124" s="1878" t="s">
        <v>3523</v>
      </c>
      <c r="T124" s="2070"/>
      <c r="V124" s="1562"/>
    </row>
    <row r="125" spans="1:22" ht="13.8" hidden="1">
      <c r="A125" s="1884">
        <v>44697</v>
      </c>
      <c r="B125" s="1217" t="s">
        <v>3473</v>
      </c>
      <c r="C125" s="1217"/>
      <c r="D125" s="1217" t="s">
        <v>3570</v>
      </c>
      <c r="E125" s="1217" t="s">
        <v>55</v>
      </c>
      <c r="F125" s="1217" t="s">
        <v>3512</v>
      </c>
      <c r="G125" s="1219">
        <v>11000</v>
      </c>
      <c r="H125" s="1853"/>
      <c r="I125" s="1217" t="s">
        <v>3453</v>
      </c>
      <c r="J125" s="1853"/>
      <c r="K125" s="10" t="e">
        <f t="shared" ca="1" si="15"/>
        <v>#NAME?</v>
      </c>
      <c r="M125" s="1239"/>
      <c r="N125" s="1239">
        <v>5300</v>
      </c>
      <c r="O125" s="1239"/>
      <c r="P125" s="1239" t="e">
        <f t="shared" ca="1" si="10"/>
        <v>#NAME?</v>
      </c>
      <c r="Q125" s="1357" t="e">
        <f t="shared" ca="1" si="1"/>
        <v>#NAME?</v>
      </c>
      <c r="S125" s="1217" t="s">
        <v>3572</v>
      </c>
      <c r="T125" s="1346"/>
      <c r="V125" s="1562"/>
    </row>
    <row r="126" spans="1:22" ht="13.8" hidden="1">
      <c r="A126" s="1884">
        <v>44697</v>
      </c>
      <c r="B126" s="1217" t="s">
        <v>3473</v>
      </c>
      <c r="C126" s="1217"/>
      <c r="D126" s="1217" t="s">
        <v>3570</v>
      </c>
      <c r="E126" s="1217" t="s">
        <v>86</v>
      </c>
      <c r="F126" s="1217" t="s">
        <v>3547</v>
      </c>
      <c r="G126" s="1219">
        <v>8500</v>
      </c>
      <c r="H126" s="1853"/>
      <c r="I126" s="1217" t="s">
        <v>3453</v>
      </c>
      <c r="J126" s="1853"/>
      <c r="K126" s="10" t="e">
        <f t="shared" ca="1" si="15"/>
        <v>#NAME?</v>
      </c>
      <c r="M126" s="1239"/>
      <c r="N126" s="1239">
        <v>4300</v>
      </c>
      <c r="O126" s="1239"/>
      <c r="P126" s="1239" t="e">
        <f t="shared" ca="1" si="10"/>
        <v>#NAME?</v>
      </c>
      <c r="Q126" s="1357" t="e">
        <f t="shared" ca="1" si="1"/>
        <v>#NAME?</v>
      </c>
      <c r="S126" s="1217" t="s">
        <v>3572</v>
      </c>
      <c r="T126" s="1346"/>
      <c r="V126" s="1562"/>
    </row>
    <row r="127" spans="1:22" ht="13.8" hidden="1">
      <c r="A127" s="1884">
        <v>44697</v>
      </c>
      <c r="B127" s="1217" t="s">
        <v>3473</v>
      </c>
      <c r="C127" s="1217"/>
      <c r="D127" s="1217" t="s">
        <v>3570</v>
      </c>
      <c r="E127" s="1217" t="s">
        <v>52</v>
      </c>
      <c r="F127" s="1217" t="s">
        <v>3505</v>
      </c>
      <c r="G127" s="1219">
        <v>8500</v>
      </c>
      <c r="H127" s="1853"/>
      <c r="I127" s="1217" t="s">
        <v>3453</v>
      </c>
      <c r="J127" s="1853"/>
      <c r="K127" s="10" t="e">
        <f t="shared" ca="1" si="15"/>
        <v>#NAME?</v>
      </c>
      <c r="M127" s="1239"/>
      <c r="N127" s="1239">
        <v>5000</v>
      </c>
      <c r="O127" s="1239"/>
      <c r="P127" s="1239" t="e">
        <f t="shared" ca="1" si="10"/>
        <v>#NAME?</v>
      </c>
      <c r="Q127" s="1357" t="e">
        <f t="shared" ca="1" si="1"/>
        <v>#NAME?</v>
      </c>
      <c r="S127" s="1217" t="s">
        <v>3572</v>
      </c>
      <c r="T127" s="1346"/>
      <c r="V127" s="1562"/>
    </row>
    <row r="128" spans="1:22" ht="13.8">
      <c r="A128" s="1884">
        <v>44697</v>
      </c>
      <c r="B128" s="1217" t="s">
        <v>570</v>
      </c>
      <c r="C128" s="1217" t="s">
        <v>3446</v>
      </c>
      <c r="D128" s="1217" t="s">
        <v>3521</v>
      </c>
      <c r="E128" s="1217" t="s">
        <v>86</v>
      </c>
      <c r="F128" s="1217" t="s">
        <v>3547</v>
      </c>
      <c r="G128" s="1219">
        <v>10000</v>
      </c>
      <c r="H128" s="1853"/>
      <c r="I128" s="1217" t="s">
        <v>3453</v>
      </c>
      <c r="J128" s="1853"/>
      <c r="K128" s="10" t="e">
        <f t="shared" ca="1" si="15"/>
        <v>#NAME?</v>
      </c>
      <c r="L128" s="10" t="e">
        <f t="shared" ref="L128:L129" ca="1" si="17">_xludf.IFS(C128="成田机场",4000,C128="羽田机场",1000)</f>
        <v>#NAME?</v>
      </c>
      <c r="M128" s="1239"/>
      <c r="N128" s="1239">
        <v>3000</v>
      </c>
      <c r="O128" s="1239"/>
      <c r="P128" s="1239" t="e">
        <f t="shared" ca="1" si="10"/>
        <v>#NAME?</v>
      </c>
      <c r="Q128" s="1357" t="e">
        <f t="shared" ca="1" si="1"/>
        <v>#NAME?</v>
      </c>
      <c r="S128" s="1217" t="s">
        <v>107</v>
      </c>
      <c r="T128" s="1346"/>
      <c r="V128" s="1562"/>
    </row>
    <row r="129" spans="1:22" ht="13.8">
      <c r="A129" s="1884">
        <v>44697</v>
      </c>
      <c r="B129" s="1217" t="s">
        <v>570</v>
      </c>
      <c r="C129" s="1217" t="s">
        <v>3446</v>
      </c>
      <c r="D129" s="1217" t="s">
        <v>3521</v>
      </c>
      <c r="E129" s="1217" t="s">
        <v>55</v>
      </c>
      <c r="F129" s="1217" t="s">
        <v>3512</v>
      </c>
      <c r="G129" s="1219">
        <v>10000</v>
      </c>
      <c r="H129" s="1853"/>
      <c r="I129" s="1217" t="s">
        <v>3453</v>
      </c>
      <c r="J129" s="1853"/>
      <c r="K129" s="10" t="e">
        <f t="shared" ca="1" si="15"/>
        <v>#NAME?</v>
      </c>
      <c r="L129" s="10" t="e">
        <f t="shared" ca="1" si="17"/>
        <v>#NAME?</v>
      </c>
      <c r="M129" s="1239"/>
      <c r="N129" s="1239">
        <v>3000</v>
      </c>
      <c r="O129" s="1239"/>
      <c r="P129" s="1239" t="e">
        <f t="shared" ca="1" si="10"/>
        <v>#NAME?</v>
      </c>
      <c r="Q129" s="1357" t="e">
        <f t="shared" ca="1" si="1"/>
        <v>#NAME?</v>
      </c>
      <c r="S129" s="1217" t="s">
        <v>107</v>
      </c>
      <c r="T129" s="1346"/>
      <c r="V129" s="1562"/>
    </row>
    <row r="130" spans="1:22" ht="13.8" hidden="1">
      <c r="A130" s="1884">
        <v>44697</v>
      </c>
      <c r="B130" s="1217" t="s">
        <v>1906</v>
      </c>
      <c r="C130" s="1217"/>
      <c r="D130" s="1217" t="s">
        <v>3919</v>
      </c>
      <c r="E130" s="1217" t="s">
        <v>49</v>
      </c>
      <c r="F130" s="1217" t="s">
        <v>3486</v>
      </c>
      <c r="G130" s="1219">
        <v>26400</v>
      </c>
      <c r="H130" s="1853"/>
      <c r="I130" s="1217" t="s">
        <v>3453</v>
      </c>
      <c r="J130" s="1853"/>
      <c r="K130" s="10">
        <v>2500</v>
      </c>
      <c r="M130" s="1239">
        <f>(G130-K130-L130)*0.7</f>
        <v>16730</v>
      </c>
      <c r="N130" s="1239"/>
      <c r="O130" s="1239"/>
      <c r="P130" s="1239">
        <f t="shared" si="10"/>
        <v>7170</v>
      </c>
      <c r="Q130" s="1357">
        <f t="shared" si="1"/>
        <v>0.27159090909090911</v>
      </c>
      <c r="S130" s="1217" t="s">
        <v>27</v>
      </c>
      <c r="T130" s="1346"/>
      <c r="V130" s="1562"/>
    </row>
    <row r="131" spans="1:22" ht="13.8">
      <c r="A131" s="1884">
        <v>44697</v>
      </c>
      <c r="B131" s="1217" t="s">
        <v>1906</v>
      </c>
      <c r="C131" s="1217"/>
      <c r="D131" s="1217" t="s">
        <v>5630</v>
      </c>
      <c r="E131" s="1217" t="s">
        <v>3955</v>
      </c>
      <c r="F131" s="1217" t="s">
        <v>3501</v>
      </c>
      <c r="G131" s="1219">
        <v>40000</v>
      </c>
      <c r="H131" s="1853"/>
      <c r="I131" s="1217" t="s">
        <v>3453</v>
      </c>
      <c r="J131" s="1853"/>
      <c r="K131" s="10">
        <v>3000</v>
      </c>
      <c r="L131" s="10">
        <v>4000</v>
      </c>
      <c r="M131" s="1239"/>
      <c r="N131" s="1239">
        <v>15000</v>
      </c>
      <c r="O131" s="1239"/>
      <c r="P131" s="1239">
        <f t="shared" si="10"/>
        <v>18000</v>
      </c>
      <c r="Q131" s="1357">
        <f t="shared" si="1"/>
        <v>0.45</v>
      </c>
      <c r="S131" s="1217" t="s">
        <v>107</v>
      </c>
      <c r="T131" s="1346"/>
      <c r="V131" s="1562"/>
    </row>
    <row r="132" spans="1:22" ht="13.2" hidden="1">
      <c r="A132" s="1884">
        <v>44697</v>
      </c>
      <c r="B132" s="1217" t="s">
        <v>1215</v>
      </c>
      <c r="C132" s="1217"/>
      <c r="D132" s="1217" t="s">
        <v>3807</v>
      </c>
      <c r="E132" s="1217" t="s">
        <v>39</v>
      </c>
      <c r="F132" s="1217" t="s">
        <v>3629</v>
      </c>
      <c r="G132" s="1219">
        <v>15000</v>
      </c>
      <c r="H132" s="666"/>
      <c r="I132" s="1217" t="s">
        <v>3453</v>
      </c>
      <c r="J132" s="666">
        <v>1000</v>
      </c>
      <c r="K132" s="10">
        <v>2500</v>
      </c>
      <c r="M132" s="1239">
        <f>9000*0.7</f>
        <v>6300</v>
      </c>
      <c r="N132" s="1239"/>
      <c r="O132" s="1239"/>
      <c r="P132" s="1239">
        <f t="shared" si="10"/>
        <v>5200</v>
      </c>
      <c r="Q132" s="1357">
        <f t="shared" si="1"/>
        <v>0.34666666666666668</v>
      </c>
      <c r="S132" s="1217" t="s">
        <v>105</v>
      </c>
      <c r="T132" s="1346"/>
      <c r="V132" s="1562"/>
    </row>
    <row r="133" spans="1:22" ht="13.8" hidden="1">
      <c r="A133" s="1884">
        <v>44697</v>
      </c>
      <c r="B133" s="1217" t="s">
        <v>570</v>
      </c>
      <c r="C133" s="1217" t="s">
        <v>3456</v>
      </c>
      <c r="D133" s="1217" t="s">
        <v>8324</v>
      </c>
      <c r="E133" s="1217" t="s">
        <v>34</v>
      </c>
      <c r="F133" s="1217" t="s">
        <v>3626</v>
      </c>
      <c r="G133" s="1219">
        <v>25000</v>
      </c>
      <c r="H133" s="1853"/>
      <c r="I133" s="1217" t="s">
        <v>3453</v>
      </c>
      <c r="J133" s="1853"/>
      <c r="K133" s="10" t="e">
        <f ca="1">_xludf.IFS(C133="成田机场",3000,C133="羽田机场",1200,D133="NearMe",1000)</f>
        <v>#NAME?</v>
      </c>
      <c r="L133" s="10" t="e">
        <f ca="1">_xludf.IFS(C133="成田机场",4000,C133="羽田机场",1000)</f>
        <v>#NAME?</v>
      </c>
      <c r="M133" s="1239" t="e">
        <f ca="1">(15000-K133-L133)*0.7</f>
        <v>#NAME?</v>
      </c>
      <c r="N133" s="1239"/>
      <c r="O133" s="1239"/>
      <c r="P133" s="1239" t="e">
        <f t="shared" ca="1" si="10"/>
        <v>#NAME?</v>
      </c>
      <c r="Q133" s="1357" t="e">
        <f t="shared" ca="1" si="1"/>
        <v>#NAME?</v>
      </c>
      <c r="S133" s="1217" t="s">
        <v>108</v>
      </c>
      <c r="T133" s="1346"/>
      <c r="V133" s="1562"/>
    </row>
    <row r="134" spans="1:22" ht="13.8" hidden="1">
      <c r="A134" s="1884">
        <v>44697</v>
      </c>
      <c r="B134" s="1217" t="s">
        <v>1906</v>
      </c>
      <c r="C134" s="1217"/>
      <c r="D134" s="1217" t="s">
        <v>3919</v>
      </c>
      <c r="E134" s="1217" t="s">
        <v>2979</v>
      </c>
      <c r="F134" s="1217" t="s">
        <v>3517</v>
      </c>
      <c r="G134" s="1219">
        <v>36000</v>
      </c>
      <c r="H134" s="1853"/>
      <c r="I134" s="1217" t="s">
        <v>3453</v>
      </c>
      <c r="J134" s="1853"/>
      <c r="K134" s="10">
        <v>3500</v>
      </c>
      <c r="M134" s="1239"/>
      <c r="N134" s="1239">
        <v>22100</v>
      </c>
      <c r="O134" s="1239"/>
      <c r="P134" s="1239">
        <f t="shared" si="10"/>
        <v>10400</v>
      </c>
      <c r="Q134" s="1357">
        <f t="shared" si="1"/>
        <v>0.28888888888888886</v>
      </c>
      <c r="S134" s="1217" t="s">
        <v>27</v>
      </c>
      <c r="T134" s="1346"/>
      <c r="V134" s="1562"/>
    </row>
    <row r="135" spans="1:22" ht="13.8" hidden="1">
      <c r="A135" s="1884">
        <v>44697</v>
      </c>
      <c r="B135" s="1217" t="s">
        <v>1906</v>
      </c>
      <c r="C135" s="1217"/>
      <c r="D135" s="1217" t="s">
        <v>3919</v>
      </c>
      <c r="E135" s="1217" t="s">
        <v>3910</v>
      </c>
      <c r="F135" s="1217" t="s">
        <v>3449</v>
      </c>
      <c r="G135" s="1219">
        <v>36000</v>
      </c>
      <c r="H135" s="1853"/>
      <c r="I135" s="1217" t="s">
        <v>3453</v>
      </c>
      <c r="J135" s="1853"/>
      <c r="K135" s="10">
        <v>3500</v>
      </c>
      <c r="M135" s="1239"/>
      <c r="N135" s="1239">
        <v>22100</v>
      </c>
      <c r="O135" s="1239"/>
      <c r="P135" s="1239">
        <f t="shared" si="10"/>
        <v>10400</v>
      </c>
      <c r="Q135" s="1357">
        <f t="shared" si="1"/>
        <v>0.28888888888888886</v>
      </c>
      <c r="S135" s="1217" t="s">
        <v>27</v>
      </c>
      <c r="T135" s="1346"/>
      <c r="V135" s="1562"/>
    </row>
    <row r="136" spans="1:22" ht="13.8" hidden="1">
      <c r="A136" s="1884">
        <v>44697</v>
      </c>
      <c r="B136" s="1217" t="s">
        <v>3473</v>
      </c>
      <c r="C136" s="1217"/>
      <c r="D136" s="1217" t="s">
        <v>3570</v>
      </c>
      <c r="E136" s="1217" t="s">
        <v>55</v>
      </c>
      <c r="F136" s="1217" t="s">
        <v>3512</v>
      </c>
      <c r="G136" s="1219">
        <v>11000</v>
      </c>
      <c r="H136" s="1853"/>
      <c r="I136" s="1217" t="s">
        <v>3453</v>
      </c>
      <c r="J136" s="1853"/>
      <c r="K136" s="10" t="e">
        <f t="shared" ref="K136:K141" ca="1" si="18">_xludf.IFS(C136="成田机场",3000,C136="羽田机场",1200,D136="NearMe",1000)</f>
        <v>#NAME?</v>
      </c>
      <c r="M136" s="1239"/>
      <c r="N136" s="1239">
        <v>5300</v>
      </c>
      <c r="O136" s="1239"/>
      <c r="P136" s="1239" t="e">
        <f t="shared" ca="1" si="10"/>
        <v>#NAME?</v>
      </c>
      <c r="Q136" s="1357" t="e">
        <f t="shared" ca="1" si="1"/>
        <v>#NAME?</v>
      </c>
      <c r="S136" s="1217" t="s">
        <v>3572</v>
      </c>
      <c r="T136" s="1346"/>
      <c r="V136" s="1562"/>
    </row>
    <row r="137" spans="1:22" ht="13.8" hidden="1">
      <c r="A137" s="1884">
        <v>44697</v>
      </c>
      <c r="B137" s="1217" t="s">
        <v>3473</v>
      </c>
      <c r="C137" s="1217"/>
      <c r="D137" s="1217" t="s">
        <v>3570</v>
      </c>
      <c r="E137" s="1217" t="s">
        <v>86</v>
      </c>
      <c r="F137" s="1217" t="s">
        <v>3547</v>
      </c>
      <c r="G137" s="1219">
        <v>8500</v>
      </c>
      <c r="H137" s="1853"/>
      <c r="I137" s="1217" t="s">
        <v>3453</v>
      </c>
      <c r="J137" s="1853"/>
      <c r="K137" s="10" t="e">
        <f t="shared" ca="1" si="18"/>
        <v>#NAME?</v>
      </c>
      <c r="M137" s="1239"/>
      <c r="N137" s="1239">
        <v>4300</v>
      </c>
      <c r="O137" s="1239"/>
      <c r="P137" s="1239" t="e">
        <f t="shared" ca="1" si="10"/>
        <v>#NAME?</v>
      </c>
      <c r="Q137" s="1357" t="e">
        <f t="shared" ca="1" si="1"/>
        <v>#NAME?</v>
      </c>
      <c r="S137" s="1217" t="s">
        <v>3572</v>
      </c>
      <c r="T137" s="1346"/>
      <c r="V137" s="1562"/>
    </row>
    <row r="138" spans="1:22" ht="13.8" hidden="1">
      <c r="A138" s="1886">
        <v>44697</v>
      </c>
      <c r="B138" s="1246" t="s">
        <v>3473</v>
      </c>
      <c r="C138" s="1246"/>
      <c r="D138" s="1246" t="s">
        <v>3570</v>
      </c>
      <c r="E138" s="1246" t="s">
        <v>52</v>
      </c>
      <c r="F138" s="1246" t="s">
        <v>3505</v>
      </c>
      <c r="G138" s="1248">
        <v>8500</v>
      </c>
      <c r="H138" s="1983"/>
      <c r="I138" s="1246" t="s">
        <v>3453</v>
      </c>
      <c r="J138" s="1983"/>
      <c r="K138" s="10" t="e">
        <f t="shared" ca="1" si="18"/>
        <v>#NAME?</v>
      </c>
      <c r="M138" s="1256"/>
      <c r="N138" s="1256">
        <v>5000</v>
      </c>
      <c r="O138" s="1256"/>
      <c r="P138" s="1256" t="e">
        <f t="shared" ca="1" si="10"/>
        <v>#NAME?</v>
      </c>
      <c r="Q138" s="1364" t="e">
        <f t="shared" ca="1" si="1"/>
        <v>#NAME?</v>
      </c>
      <c r="R138" s="1260"/>
      <c r="S138" s="1246" t="s">
        <v>3572</v>
      </c>
      <c r="T138" s="1347"/>
      <c r="V138" s="1562"/>
    </row>
    <row r="139" spans="1:22" ht="13.8" hidden="1">
      <c r="A139" s="1877">
        <v>44698</v>
      </c>
      <c r="B139" s="1878" t="s">
        <v>3473</v>
      </c>
      <c r="C139" s="1878"/>
      <c r="D139" s="1878" t="s">
        <v>3570</v>
      </c>
      <c r="E139" s="1878" t="s">
        <v>55</v>
      </c>
      <c r="F139" s="1878" t="s">
        <v>3512</v>
      </c>
      <c r="G139" s="1879">
        <v>11000</v>
      </c>
      <c r="H139" s="1980"/>
      <c r="I139" s="1878" t="s">
        <v>3453</v>
      </c>
      <c r="J139" s="1980"/>
      <c r="K139" s="1227" t="e">
        <f t="shared" ca="1" si="18"/>
        <v>#NAME?</v>
      </c>
      <c r="L139" s="1227"/>
      <c r="M139" s="1229"/>
      <c r="N139" s="1229">
        <v>5300</v>
      </c>
      <c r="O139" s="1229"/>
      <c r="P139" s="1229" t="e">
        <f t="shared" ca="1" si="10"/>
        <v>#NAME?</v>
      </c>
      <c r="Q139" s="1882" t="e">
        <f t="shared" ca="1" si="1"/>
        <v>#NAME?</v>
      </c>
      <c r="R139" s="1227"/>
      <c r="S139" s="1878" t="s">
        <v>3572</v>
      </c>
      <c r="T139" s="2070"/>
      <c r="V139" s="1562"/>
    </row>
    <row r="140" spans="1:22" ht="13.8" hidden="1">
      <c r="A140" s="1884">
        <v>44698</v>
      </c>
      <c r="B140" s="1217" t="s">
        <v>3473</v>
      </c>
      <c r="C140" s="1217"/>
      <c r="D140" s="1217" t="s">
        <v>3570</v>
      </c>
      <c r="E140" s="1217" t="s">
        <v>86</v>
      </c>
      <c r="F140" s="1217" t="s">
        <v>3547</v>
      </c>
      <c r="G140" s="1219">
        <v>8500</v>
      </c>
      <c r="H140" s="1853"/>
      <c r="I140" s="1217" t="s">
        <v>3453</v>
      </c>
      <c r="J140" s="1853"/>
      <c r="K140" s="10" t="e">
        <f t="shared" ca="1" si="18"/>
        <v>#NAME?</v>
      </c>
      <c r="M140" s="1239"/>
      <c r="N140" s="1239">
        <v>4300</v>
      </c>
      <c r="O140" s="1239"/>
      <c r="P140" s="1239" t="e">
        <f t="shared" ca="1" si="10"/>
        <v>#NAME?</v>
      </c>
      <c r="Q140" s="1357" t="e">
        <f t="shared" ca="1" si="1"/>
        <v>#NAME?</v>
      </c>
      <c r="S140" s="1217" t="s">
        <v>3572</v>
      </c>
      <c r="T140" s="1346"/>
      <c r="V140" s="1562"/>
    </row>
    <row r="141" spans="1:22" ht="13.8" hidden="1">
      <c r="A141" s="1884">
        <v>44698</v>
      </c>
      <c r="B141" s="1217" t="s">
        <v>3473</v>
      </c>
      <c r="C141" s="1217"/>
      <c r="D141" s="1217" t="s">
        <v>3570</v>
      </c>
      <c r="E141" s="1217" t="s">
        <v>52</v>
      </c>
      <c r="F141" s="1217" t="s">
        <v>3505</v>
      </c>
      <c r="G141" s="1219">
        <v>8500</v>
      </c>
      <c r="H141" s="1853"/>
      <c r="I141" s="1217" t="s">
        <v>3453</v>
      </c>
      <c r="J141" s="1853"/>
      <c r="K141" s="10" t="e">
        <f t="shared" ca="1" si="18"/>
        <v>#NAME?</v>
      </c>
      <c r="M141" s="1239"/>
      <c r="N141" s="1239">
        <v>5000</v>
      </c>
      <c r="O141" s="1239"/>
      <c r="P141" s="1239" t="e">
        <f t="shared" ca="1" si="10"/>
        <v>#NAME?</v>
      </c>
      <c r="Q141" s="1357" t="e">
        <f t="shared" ca="1" si="1"/>
        <v>#NAME?</v>
      </c>
      <c r="S141" s="1217" t="s">
        <v>3572</v>
      </c>
      <c r="T141" s="1346"/>
      <c r="V141" s="1562"/>
    </row>
    <row r="142" spans="1:22" ht="13.8">
      <c r="A142" s="1884">
        <v>44698</v>
      </c>
      <c r="B142" s="1217" t="s">
        <v>3473</v>
      </c>
      <c r="C142" s="1217"/>
      <c r="D142" s="1217" t="s">
        <v>3521</v>
      </c>
      <c r="E142" s="1217" t="s">
        <v>86</v>
      </c>
      <c r="F142" s="1217" t="s">
        <v>3547</v>
      </c>
      <c r="G142" s="1219">
        <v>5000</v>
      </c>
      <c r="H142" s="1853"/>
      <c r="I142" s="1217" t="s">
        <v>3453</v>
      </c>
      <c r="J142" s="1853"/>
      <c r="K142" s="10">
        <v>1000</v>
      </c>
      <c r="M142" s="1239"/>
      <c r="N142" s="1239">
        <v>3000</v>
      </c>
      <c r="O142" s="1239"/>
      <c r="P142" s="1239">
        <f t="shared" si="10"/>
        <v>1000</v>
      </c>
      <c r="Q142" s="1357">
        <f t="shared" si="1"/>
        <v>0.2</v>
      </c>
      <c r="S142" s="1217" t="s">
        <v>107</v>
      </c>
      <c r="T142" s="1346"/>
      <c r="V142" s="1562"/>
    </row>
    <row r="143" spans="1:22" ht="13.8">
      <c r="A143" s="1884">
        <v>44698</v>
      </c>
      <c r="B143" s="1217" t="s">
        <v>3473</v>
      </c>
      <c r="C143" s="1217"/>
      <c r="D143" s="1217" t="s">
        <v>3521</v>
      </c>
      <c r="E143" s="1217" t="s">
        <v>55</v>
      </c>
      <c r="F143" s="1217" t="s">
        <v>3512</v>
      </c>
      <c r="G143" s="1219">
        <v>5000</v>
      </c>
      <c r="H143" s="1984"/>
      <c r="I143" s="1217" t="s">
        <v>3453</v>
      </c>
      <c r="J143" s="2071"/>
      <c r="K143" s="10">
        <v>1000</v>
      </c>
      <c r="M143" s="1239"/>
      <c r="N143" s="1239">
        <v>3000</v>
      </c>
      <c r="O143" s="1239"/>
      <c r="P143" s="1239">
        <f t="shared" si="10"/>
        <v>1000</v>
      </c>
      <c r="Q143" s="1357">
        <f t="shared" si="1"/>
        <v>0.2</v>
      </c>
      <c r="S143" s="1217" t="s">
        <v>107</v>
      </c>
      <c r="T143" s="1346"/>
      <c r="V143" s="1562"/>
    </row>
    <row r="144" spans="1:22" ht="13.8">
      <c r="A144" s="1884">
        <v>44698</v>
      </c>
      <c r="B144" s="1217" t="s">
        <v>3473</v>
      </c>
      <c r="C144" s="1217"/>
      <c r="D144" s="1217" t="s">
        <v>3521</v>
      </c>
      <c r="E144" s="1217" t="s">
        <v>39</v>
      </c>
      <c r="F144" s="1217" t="s">
        <v>3517</v>
      </c>
      <c r="G144" s="1219">
        <v>5000</v>
      </c>
      <c r="H144" s="1853"/>
      <c r="I144" s="1217" t="s">
        <v>3453</v>
      </c>
      <c r="J144" s="1853"/>
      <c r="K144" s="10">
        <v>1000</v>
      </c>
      <c r="M144" s="1239">
        <f>(G144-K144-L144)*0.7</f>
        <v>2800</v>
      </c>
      <c r="N144" s="1239"/>
      <c r="O144" s="1239"/>
      <c r="P144" s="1239">
        <f t="shared" si="10"/>
        <v>1200</v>
      </c>
      <c r="Q144" s="1357">
        <f t="shared" si="1"/>
        <v>0.24</v>
      </c>
      <c r="S144" s="1217" t="s">
        <v>107</v>
      </c>
      <c r="T144" s="1346"/>
      <c r="V144" s="1562"/>
    </row>
    <row r="145" spans="1:22" ht="13.8" hidden="1">
      <c r="A145" s="1884">
        <v>44698</v>
      </c>
      <c r="B145" s="1217" t="s">
        <v>570</v>
      </c>
      <c r="C145" s="1217" t="s">
        <v>3456</v>
      </c>
      <c r="D145" s="1217" t="s">
        <v>5854</v>
      </c>
      <c r="E145" s="1217" t="s">
        <v>49</v>
      </c>
      <c r="F145" s="1217" t="s">
        <v>3486</v>
      </c>
      <c r="G145" s="1219">
        <v>19000</v>
      </c>
      <c r="H145" s="1853"/>
      <c r="I145" s="1217" t="s">
        <v>3453</v>
      </c>
      <c r="J145" s="1853"/>
      <c r="K145" s="10" t="e">
        <f t="shared" ref="K145:K147" ca="1" si="19">_xludf.IFS(C145="成田机场",3000,C145="羽田机场",1200,D145="NearMe",1000)</f>
        <v>#NAME?</v>
      </c>
      <c r="L145" s="10" t="e">
        <f t="shared" ref="L145:L147" ca="1" si="20">_xludf.IFS(C145="成田机场",4000,C145="羽田机场",1000)</f>
        <v>#NAME?</v>
      </c>
      <c r="M145" s="1239" t="e">
        <f t="shared" ref="M145:M147" ca="1" si="21">(15000-K145-L145)*0.7</f>
        <v>#NAME?</v>
      </c>
      <c r="N145" s="1239"/>
      <c r="O145" s="1239"/>
      <c r="P145" s="1239" t="e">
        <f t="shared" ca="1" si="10"/>
        <v>#NAME?</v>
      </c>
      <c r="Q145" s="1357" t="e">
        <f t="shared" ca="1" si="1"/>
        <v>#NAME?</v>
      </c>
      <c r="S145" s="1217" t="s">
        <v>4402</v>
      </c>
      <c r="T145" s="1346"/>
      <c r="V145" s="1562"/>
    </row>
    <row r="146" spans="1:22" ht="13.2" hidden="1">
      <c r="A146" s="1884">
        <v>44698</v>
      </c>
      <c r="B146" s="1217" t="s">
        <v>570</v>
      </c>
      <c r="C146" s="1217" t="s">
        <v>3456</v>
      </c>
      <c r="D146" s="1217" t="s">
        <v>4214</v>
      </c>
      <c r="E146" s="1217" t="s">
        <v>39</v>
      </c>
      <c r="F146" s="1217" t="s">
        <v>3517</v>
      </c>
      <c r="G146" s="1219">
        <v>16000</v>
      </c>
      <c r="H146" s="666"/>
      <c r="I146" s="1217" t="s">
        <v>3453</v>
      </c>
      <c r="J146" s="666">
        <v>1000</v>
      </c>
      <c r="K146" s="10" t="e">
        <f t="shared" ca="1" si="19"/>
        <v>#NAME?</v>
      </c>
      <c r="L146" s="10" t="e">
        <f t="shared" ca="1" si="20"/>
        <v>#NAME?</v>
      </c>
      <c r="M146" s="1239" t="e">
        <f t="shared" ca="1" si="21"/>
        <v>#NAME?</v>
      </c>
      <c r="N146" s="1239"/>
      <c r="O146" s="1239"/>
      <c r="P146" s="1239" t="e">
        <f t="shared" ca="1" si="10"/>
        <v>#NAME?</v>
      </c>
      <c r="Q146" s="1357" t="e">
        <f t="shared" ca="1" si="1"/>
        <v>#NAME?</v>
      </c>
      <c r="S146" s="1217" t="s">
        <v>34</v>
      </c>
      <c r="T146" s="1346"/>
      <c r="V146" s="1562"/>
    </row>
    <row r="147" spans="1:22" ht="13.8">
      <c r="A147" s="1884">
        <v>44698</v>
      </c>
      <c r="B147" s="1217" t="s">
        <v>1170</v>
      </c>
      <c r="C147" s="1217" t="s">
        <v>3456</v>
      </c>
      <c r="D147" s="1217" t="s">
        <v>245</v>
      </c>
      <c r="E147" s="1217" t="s">
        <v>86</v>
      </c>
      <c r="F147" s="1217" t="s">
        <v>3686</v>
      </c>
      <c r="G147" s="1219">
        <v>25000</v>
      </c>
      <c r="H147" s="1853"/>
      <c r="I147" s="1217" t="s">
        <v>3453</v>
      </c>
      <c r="J147" s="1853"/>
      <c r="K147" s="10" t="e">
        <f t="shared" ca="1" si="19"/>
        <v>#NAME?</v>
      </c>
      <c r="L147" s="10" t="e">
        <f t="shared" ca="1" si="20"/>
        <v>#NAME?</v>
      </c>
      <c r="M147" s="1239" t="e">
        <f t="shared" ca="1" si="21"/>
        <v>#NAME?</v>
      </c>
      <c r="N147" s="1239"/>
      <c r="O147" s="1239"/>
      <c r="P147" s="1239" t="e">
        <f t="shared" ca="1" si="10"/>
        <v>#NAME?</v>
      </c>
      <c r="Q147" s="1357" t="e">
        <f t="shared" ca="1" si="1"/>
        <v>#NAME?</v>
      </c>
      <c r="S147" s="1217" t="s">
        <v>107</v>
      </c>
      <c r="T147" s="1346"/>
      <c r="V147" s="1562"/>
    </row>
    <row r="148" spans="1:22" ht="13.8" hidden="1">
      <c r="A148" s="1884">
        <v>44698</v>
      </c>
      <c r="B148" s="1217" t="s">
        <v>1215</v>
      </c>
      <c r="C148" s="1217"/>
      <c r="D148" s="1217" t="s">
        <v>4367</v>
      </c>
      <c r="E148" s="1217" t="s">
        <v>40</v>
      </c>
      <c r="F148" s="1217" t="s">
        <v>3449</v>
      </c>
      <c r="G148" s="1219">
        <v>10000</v>
      </c>
      <c r="H148" s="1853"/>
      <c r="I148" s="1217" t="s">
        <v>3453</v>
      </c>
      <c r="J148" s="1853"/>
      <c r="K148" s="10">
        <v>1000</v>
      </c>
      <c r="M148" s="1239">
        <f>(6000-K148-L148)*0.7</f>
        <v>3500</v>
      </c>
      <c r="N148" s="1239"/>
      <c r="O148" s="1239"/>
      <c r="P148" s="1239">
        <f t="shared" si="10"/>
        <v>5500</v>
      </c>
      <c r="Q148" s="1357">
        <f t="shared" si="1"/>
        <v>0.55000000000000004</v>
      </c>
      <c r="S148" s="1217" t="s">
        <v>108</v>
      </c>
      <c r="T148" s="1346"/>
      <c r="V148" s="1562"/>
    </row>
    <row r="149" spans="1:22" ht="13.8" hidden="1">
      <c r="A149" s="1884">
        <v>44698</v>
      </c>
      <c r="B149" s="1217" t="s">
        <v>1906</v>
      </c>
      <c r="C149" s="1217"/>
      <c r="D149" s="1217" t="s">
        <v>3919</v>
      </c>
      <c r="E149" s="1217" t="s">
        <v>34</v>
      </c>
      <c r="F149" s="1217" t="s">
        <v>3626</v>
      </c>
      <c r="G149" s="1219">
        <v>26500</v>
      </c>
      <c r="H149" s="1853"/>
      <c r="I149" s="1217" t="s">
        <v>3453</v>
      </c>
      <c r="J149" s="1853"/>
      <c r="K149" s="10">
        <v>2500</v>
      </c>
      <c r="M149" s="1239">
        <f>(15000-K149-L149)*0.7</f>
        <v>8750</v>
      </c>
      <c r="N149" s="1239"/>
      <c r="O149" s="1239"/>
      <c r="P149" s="1239">
        <f t="shared" si="10"/>
        <v>15250</v>
      </c>
      <c r="Q149" s="1357">
        <f t="shared" si="1"/>
        <v>0.57547169811320753</v>
      </c>
      <c r="S149" s="1217" t="s">
        <v>27</v>
      </c>
      <c r="T149" s="1346"/>
      <c r="V149" s="1562"/>
    </row>
    <row r="150" spans="1:22" ht="13.8">
      <c r="A150" s="1884">
        <v>44698</v>
      </c>
      <c r="B150" s="1217" t="s">
        <v>1906</v>
      </c>
      <c r="C150" s="1217"/>
      <c r="D150" s="1217" t="s">
        <v>5630</v>
      </c>
      <c r="E150" s="1217" t="s">
        <v>3955</v>
      </c>
      <c r="F150" s="1217" t="s">
        <v>3501</v>
      </c>
      <c r="G150" s="1219">
        <v>32000</v>
      </c>
      <c r="H150" s="1853"/>
      <c r="I150" s="1217" t="s">
        <v>3453</v>
      </c>
      <c r="J150" s="1853"/>
      <c r="K150" s="10">
        <v>3000</v>
      </c>
      <c r="L150" s="10">
        <v>4000</v>
      </c>
      <c r="M150" s="1239"/>
      <c r="N150" s="1239">
        <v>15000</v>
      </c>
      <c r="O150" s="1239"/>
      <c r="P150" s="1239">
        <f t="shared" si="10"/>
        <v>10000</v>
      </c>
      <c r="Q150" s="1357">
        <f t="shared" si="1"/>
        <v>0.3125</v>
      </c>
      <c r="S150" s="1217" t="s">
        <v>107</v>
      </c>
      <c r="T150" s="1346"/>
      <c r="V150" s="1562"/>
    </row>
    <row r="151" spans="1:22" ht="13.8" hidden="1">
      <c r="A151" s="1884">
        <v>44698</v>
      </c>
      <c r="B151" s="1217" t="s">
        <v>1906</v>
      </c>
      <c r="C151" s="1217"/>
      <c r="D151" s="1217" t="s">
        <v>3919</v>
      </c>
      <c r="E151" s="1217" t="s">
        <v>3523</v>
      </c>
      <c r="F151" s="1217" t="s">
        <v>3515</v>
      </c>
      <c r="G151" s="1219">
        <v>36000</v>
      </c>
      <c r="H151" s="1853"/>
      <c r="I151" s="1217" t="s">
        <v>3453</v>
      </c>
      <c r="J151" s="1853"/>
      <c r="K151" s="10">
        <v>3500</v>
      </c>
      <c r="M151" s="1239">
        <f t="shared" ref="M151:M152" si="22">(G151-K151-L151)*0.7</f>
        <v>22750</v>
      </c>
      <c r="N151" s="1239"/>
      <c r="O151" s="1239"/>
      <c r="P151" s="1239">
        <f t="shared" si="10"/>
        <v>9750</v>
      </c>
      <c r="Q151" s="1357">
        <f t="shared" si="1"/>
        <v>0.27083333333333331</v>
      </c>
      <c r="S151" s="1217" t="s">
        <v>27</v>
      </c>
      <c r="T151" s="1346"/>
      <c r="V151" s="1562"/>
    </row>
    <row r="152" spans="1:22" ht="13.8" hidden="1">
      <c r="A152" s="1884">
        <v>44698</v>
      </c>
      <c r="B152" s="1217" t="s">
        <v>1906</v>
      </c>
      <c r="C152" s="1217"/>
      <c r="D152" s="1217" t="s">
        <v>3919</v>
      </c>
      <c r="E152" s="1217" t="s">
        <v>40</v>
      </c>
      <c r="F152" s="1217" t="s">
        <v>3449</v>
      </c>
      <c r="G152" s="1219">
        <v>36000</v>
      </c>
      <c r="H152" s="1853"/>
      <c r="I152" s="1217" t="s">
        <v>3453</v>
      </c>
      <c r="J152" s="1853"/>
      <c r="K152" s="10">
        <v>3500</v>
      </c>
      <c r="M152" s="1239">
        <f t="shared" si="22"/>
        <v>22750</v>
      </c>
      <c r="N152" s="1239"/>
      <c r="O152" s="1239"/>
      <c r="P152" s="1239">
        <f t="shared" si="10"/>
        <v>9750</v>
      </c>
      <c r="Q152" s="1357">
        <f t="shared" si="1"/>
        <v>0.27083333333333331</v>
      </c>
      <c r="S152" s="1217" t="s">
        <v>27</v>
      </c>
      <c r="T152" s="1346"/>
      <c r="V152" s="1562"/>
    </row>
    <row r="153" spans="1:22" ht="13.8">
      <c r="A153" s="1884">
        <v>44698</v>
      </c>
      <c r="B153" s="1217" t="s">
        <v>1170</v>
      </c>
      <c r="C153" s="1217" t="s">
        <v>3456</v>
      </c>
      <c r="D153" s="1217" t="s">
        <v>3521</v>
      </c>
      <c r="E153" s="1217" t="s">
        <v>49</v>
      </c>
      <c r="F153" s="1217" t="s">
        <v>3486</v>
      </c>
      <c r="G153" s="1219">
        <v>15000</v>
      </c>
      <c r="H153" s="1853"/>
      <c r="I153" s="1217" t="s">
        <v>3453</v>
      </c>
      <c r="J153" s="1853"/>
      <c r="K153" s="10" t="e">
        <f t="shared" ref="K153:K156" ca="1" si="23">_xludf.IFS(C153="成田机场",3000,C153="羽田机场",1200,D153="NearMe",1000)</f>
        <v>#NAME?</v>
      </c>
      <c r="L153" s="10" t="e">
        <f ca="1">_xludf.IFS(C153="成田机场",4000,C153="羽田机场",1000)</f>
        <v>#NAME?</v>
      </c>
      <c r="M153" s="1239" t="e">
        <f ca="1">(15000-K153-L153)*0.7</f>
        <v>#NAME?</v>
      </c>
      <c r="N153" s="1239"/>
      <c r="O153" s="1239"/>
      <c r="P153" s="1239" t="e">
        <f t="shared" ca="1" si="10"/>
        <v>#NAME?</v>
      </c>
      <c r="Q153" s="1357" t="e">
        <f t="shared" ca="1" si="1"/>
        <v>#NAME?</v>
      </c>
      <c r="S153" s="1217" t="s">
        <v>107</v>
      </c>
      <c r="T153" s="1346"/>
      <c r="V153" s="1562"/>
    </row>
    <row r="154" spans="1:22" ht="13.8" hidden="1">
      <c r="A154" s="1884">
        <v>44698</v>
      </c>
      <c r="B154" s="1217" t="s">
        <v>3473</v>
      </c>
      <c r="C154" s="1217"/>
      <c r="D154" s="1217" t="s">
        <v>3570</v>
      </c>
      <c r="E154" s="1217" t="s">
        <v>55</v>
      </c>
      <c r="F154" s="1217" t="s">
        <v>3512</v>
      </c>
      <c r="G154" s="1219">
        <v>11000</v>
      </c>
      <c r="H154" s="1853"/>
      <c r="I154" s="1217" t="s">
        <v>3453</v>
      </c>
      <c r="J154" s="1853"/>
      <c r="K154" s="10" t="e">
        <f t="shared" ca="1" si="23"/>
        <v>#NAME?</v>
      </c>
      <c r="M154" s="1239"/>
      <c r="N154" s="1239">
        <v>5300</v>
      </c>
      <c r="O154" s="1239"/>
      <c r="P154" s="1239" t="e">
        <f t="shared" ca="1" si="10"/>
        <v>#NAME?</v>
      </c>
      <c r="Q154" s="1357" t="e">
        <f t="shared" ca="1" si="1"/>
        <v>#NAME?</v>
      </c>
      <c r="S154" s="1217" t="s">
        <v>3572</v>
      </c>
      <c r="T154" s="1346"/>
      <c r="V154" s="1562"/>
    </row>
    <row r="155" spans="1:22" ht="13.8" hidden="1">
      <c r="A155" s="1884">
        <v>44698</v>
      </c>
      <c r="B155" s="1217" t="s">
        <v>3473</v>
      </c>
      <c r="C155" s="1217"/>
      <c r="D155" s="1217" t="s">
        <v>3570</v>
      </c>
      <c r="E155" s="1217" t="s">
        <v>86</v>
      </c>
      <c r="F155" s="1217" t="s">
        <v>3547</v>
      </c>
      <c r="G155" s="1219">
        <v>8500</v>
      </c>
      <c r="H155" s="1853"/>
      <c r="I155" s="1217" t="s">
        <v>3453</v>
      </c>
      <c r="J155" s="1853"/>
      <c r="K155" s="10" t="e">
        <f t="shared" ca="1" si="23"/>
        <v>#NAME?</v>
      </c>
      <c r="M155" s="1239"/>
      <c r="N155" s="1239">
        <v>4300</v>
      </c>
      <c r="O155" s="1239"/>
      <c r="P155" s="1239" t="e">
        <f t="shared" ca="1" si="10"/>
        <v>#NAME?</v>
      </c>
      <c r="Q155" s="1357" t="e">
        <f t="shared" ca="1" si="1"/>
        <v>#NAME?</v>
      </c>
      <c r="S155" s="1217" t="s">
        <v>3572</v>
      </c>
      <c r="T155" s="1346"/>
      <c r="V155" s="1562"/>
    </row>
    <row r="156" spans="1:22" ht="13.8" hidden="1">
      <c r="A156" s="1884">
        <v>44698</v>
      </c>
      <c r="B156" s="1217" t="s">
        <v>3473</v>
      </c>
      <c r="C156" s="1217"/>
      <c r="D156" s="1217" t="s">
        <v>3570</v>
      </c>
      <c r="E156" s="1217" t="s">
        <v>52</v>
      </c>
      <c r="F156" s="1217" t="s">
        <v>3505</v>
      </c>
      <c r="G156" s="1219">
        <v>8500</v>
      </c>
      <c r="H156" s="1853"/>
      <c r="I156" s="1217" t="s">
        <v>3453</v>
      </c>
      <c r="J156" s="1853"/>
      <c r="K156" s="10" t="e">
        <f t="shared" ca="1" si="23"/>
        <v>#NAME?</v>
      </c>
      <c r="M156" s="1239"/>
      <c r="N156" s="1239">
        <v>5000</v>
      </c>
      <c r="O156" s="1239"/>
      <c r="P156" s="1239" t="e">
        <f t="shared" ca="1" si="10"/>
        <v>#NAME?</v>
      </c>
      <c r="Q156" s="1357" t="e">
        <f t="shared" ca="1" si="1"/>
        <v>#NAME?</v>
      </c>
      <c r="S156" s="1217" t="s">
        <v>3572</v>
      </c>
      <c r="T156" s="1346"/>
      <c r="V156" s="1562"/>
    </row>
    <row r="157" spans="1:22" ht="13.8">
      <c r="A157" s="1884">
        <v>44698</v>
      </c>
      <c r="B157" s="1217" t="s">
        <v>3473</v>
      </c>
      <c r="C157" s="1217"/>
      <c r="D157" s="1217" t="s">
        <v>3521</v>
      </c>
      <c r="E157" s="1217" t="s">
        <v>110</v>
      </c>
      <c r="F157" s="1217" t="s">
        <v>3629</v>
      </c>
      <c r="G157" s="1219">
        <v>5000</v>
      </c>
      <c r="H157" s="1853"/>
      <c r="I157" s="1217" t="s">
        <v>3453</v>
      </c>
      <c r="J157" s="1853"/>
      <c r="K157" s="10">
        <v>1000</v>
      </c>
      <c r="M157" s="1239"/>
      <c r="N157" s="1239">
        <v>3000</v>
      </c>
      <c r="O157" s="1239"/>
      <c r="P157" s="1239">
        <f t="shared" si="10"/>
        <v>1000</v>
      </c>
      <c r="Q157" s="1357">
        <f t="shared" si="1"/>
        <v>0.2</v>
      </c>
      <c r="S157" s="1217" t="s">
        <v>107</v>
      </c>
      <c r="T157" s="1346"/>
      <c r="V157" s="1562"/>
    </row>
    <row r="158" spans="1:22" ht="13.8">
      <c r="A158" s="1884">
        <v>44698</v>
      </c>
      <c r="B158" s="1217" t="s">
        <v>3473</v>
      </c>
      <c r="C158" s="1217"/>
      <c r="D158" s="1217" t="s">
        <v>3521</v>
      </c>
      <c r="E158" s="1217" t="s">
        <v>39</v>
      </c>
      <c r="F158" s="1217" t="s">
        <v>3517</v>
      </c>
      <c r="G158" s="1219">
        <v>5000</v>
      </c>
      <c r="H158" s="1853"/>
      <c r="I158" s="1217" t="s">
        <v>3453</v>
      </c>
      <c r="J158" s="1853"/>
      <c r="K158" s="10">
        <v>1000</v>
      </c>
      <c r="M158" s="1239">
        <f>(G158-K158-L158)*0.7</f>
        <v>2800</v>
      </c>
      <c r="N158" s="1239"/>
      <c r="O158" s="1239"/>
      <c r="P158" s="1239">
        <f t="shared" si="10"/>
        <v>1200</v>
      </c>
      <c r="Q158" s="1357">
        <f t="shared" si="1"/>
        <v>0.24</v>
      </c>
      <c r="S158" s="1217" t="s">
        <v>107</v>
      </c>
      <c r="T158" s="1346"/>
      <c r="V158" s="1562"/>
    </row>
    <row r="159" spans="1:22" ht="13.8" hidden="1">
      <c r="A159" s="1886">
        <v>44698</v>
      </c>
      <c r="B159" s="1246" t="s">
        <v>570</v>
      </c>
      <c r="C159" s="1246" t="s">
        <v>3446</v>
      </c>
      <c r="D159" s="1246" t="s">
        <v>8324</v>
      </c>
      <c r="E159" s="1246" t="s">
        <v>86</v>
      </c>
      <c r="F159" s="1246" t="s">
        <v>3547</v>
      </c>
      <c r="G159" s="1248">
        <v>17000</v>
      </c>
      <c r="H159" s="1983"/>
      <c r="I159" s="1246" t="s">
        <v>3453</v>
      </c>
      <c r="J159" s="1983"/>
      <c r="K159" s="10" t="e">
        <f t="shared" ref="K159:K165" ca="1" si="24">_xludf.IFS(C159="成田机场",3000,C159="羽田机场",1200,D159="NearMe",1000)</f>
        <v>#NAME?</v>
      </c>
      <c r="L159" s="10" t="e">
        <f t="shared" ref="L159:L160" ca="1" si="25">_xludf.IFS(C159="成田机场",4000,C159="羽田机场",1000)</f>
        <v>#NAME?</v>
      </c>
      <c r="M159" s="1256"/>
      <c r="N159" s="1256">
        <v>3000</v>
      </c>
      <c r="O159" s="1256"/>
      <c r="P159" s="1256" t="e">
        <f t="shared" ca="1" si="10"/>
        <v>#NAME?</v>
      </c>
      <c r="Q159" s="1364" t="e">
        <f t="shared" ca="1" si="1"/>
        <v>#NAME?</v>
      </c>
      <c r="R159" s="1260"/>
      <c r="S159" s="1246" t="s">
        <v>108</v>
      </c>
      <c r="T159" s="1347"/>
      <c r="V159" s="1562"/>
    </row>
    <row r="160" spans="1:22" ht="13.8">
      <c r="A160" s="1877">
        <v>44699</v>
      </c>
      <c r="B160" s="1878" t="s">
        <v>1170</v>
      </c>
      <c r="C160" s="1878" t="s">
        <v>3456</v>
      </c>
      <c r="D160" s="1878" t="s">
        <v>3521</v>
      </c>
      <c r="E160" s="1878" t="s">
        <v>48</v>
      </c>
      <c r="F160" s="1878" t="s">
        <v>3686</v>
      </c>
      <c r="G160" s="1879">
        <v>15000</v>
      </c>
      <c r="H160" s="1980"/>
      <c r="I160" s="1878" t="s">
        <v>3453</v>
      </c>
      <c r="J160" s="1980"/>
      <c r="K160" s="1227" t="e">
        <f t="shared" ca="1" si="24"/>
        <v>#NAME?</v>
      </c>
      <c r="L160" s="1227" t="e">
        <f t="shared" ca="1" si="25"/>
        <v>#NAME?</v>
      </c>
      <c r="M160" s="1229" t="e">
        <f ca="1">(15000-K160-L160)*0.7</f>
        <v>#NAME?</v>
      </c>
      <c r="N160" s="1229"/>
      <c r="O160" s="1229"/>
      <c r="P160" s="1229" t="e">
        <f t="shared" ca="1" si="10"/>
        <v>#NAME?</v>
      </c>
      <c r="Q160" s="1882" t="e">
        <f t="shared" ca="1" si="1"/>
        <v>#NAME?</v>
      </c>
      <c r="R160" s="1227"/>
      <c r="S160" s="1878" t="s">
        <v>107</v>
      </c>
      <c r="T160" s="2070"/>
      <c r="V160" s="1562"/>
    </row>
    <row r="161" spans="1:22" ht="13.8" hidden="1">
      <c r="A161" s="1884">
        <v>44699</v>
      </c>
      <c r="B161" s="1217" t="s">
        <v>3473</v>
      </c>
      <c r="C161" s="1217"/>
      <c r="D161" s="1217" t="s">
        <v>3570</v>
      </c>
      <c r="E161" s="1217" t="s">
        <v>3910</v>
      </c>
      <c r="F161" s="1217" t="s">
        <v>3512</v>
      </c>
      <c r="G161" s="1219">
        <v>11000</v>
      </c>
      <c r="H161" s="1853"/>
      <c r="I161" s="1217" t="s">
        <v>3453</v>
      </c>
      <c r="J161" s="1853"/>
      <c r="K161" s="10" t="e">
        <f t="shared" ca="1" si="24"/>
        <v>#NAME?</v>
      </c>
      <c r="M161" s="1239"/>
      <c r="N161" s="1239">
        <v>5300</v>
      </c>
      <c r="O161" s="1239"/>
      <c r="P161" s="1239" t="e">
        <f t="shared" ca="1" si="10"/>
        <v>#NAME?</v>
      </c>
      <c r="Q161" s="1357" t="e">
        <f t="shared" ca="1" si="1"/>
        <v>#NAME?</v>
      </c>
      <c r="S161" s="1217" t="s">
        <v>3572</v>
      </c>
      <c r="T161" s="1346"/>
      <c r="V161" s="1562"/>
    </row>
    <row r="162" spans="1:22" ht="13.8" hidden="1">
      <c r="A162" s="1884">
        <v>44699</v>
      </c>
      <c r="B162" s="1217" t="s">
        <v>3473</v>
      </c>
      <c r="C162" s="1217"/>
      <c r="D162" s="1217" t="s">
        <v>3570</v>
      </c>
      <c r="E162" s="1217" t="s">
        <v>52</v>
      </c>
      <c r="F162" s="1217" t="s">
        <v>3547</v>
      </c>
      <c r="G162" s="1219">
        <v>8500</v>
      </c>
      <c r="H162" s="1853"/>
      <c r="I162" s="1217" t="s">
        <v>3453</v>
      </c>
      <c r="J162" s="1853"/>
      <c r="K162" s="10" t="e">
        <f t="shared" ca="1" si="24"/>
        <v>#NAME?</v>
      </c>
      <c r="M162" s="1239"/>
      <c r="N162" s="1239">
        <v>5000</v>
      </c>
      <c r="O162" s="1239"/>
      <c r="P162" s="1239" t="e">
        <f t="shared" ca="1" si="10"/>
        <v>#NAME?</v>
      </c>
      <c r="Q162" s="1357" t="e">
        <f t="shared" ca="1" si="1"/>
        <v>#NAME?</v>
      </c>
      <c r="S162" s="1217" t="s">
        <v>3572</v>
      </c>
      <c r="T162" s="1346"/>
      <c r="V162" s="1562"/>
    </row>
    <row r="163" spans="1:22" ht="13.8" hidden="1">
      <c r="A163" s="1884">
        <v>44699</v>
      </c>
      <c r="B163" s="1217" t="s">
        <v>3473</v>
      </c>
      <c r="C163" s="1217"/>
      <c r="D163" s="1217" t="s">
        <v>3570</v>
      </c>
      <c r="E163" s="1217" t="s">
        <v>55</v>
      </c>
      <c r="F163" s="1217" t="s">
        <v>3505</v>
      </c>
      <c r="G163" s="1219">
        <v>8500</v>
      </c>
      <c r="H163" s="1853"/>
      <c r="I163" s="1217" t="s">
        <v>3453</v>
      </c>
      <c r="J163" s="1853"/>
      <c r="K163" s="10" t="e">
        <f t="shared" ca="1" si="24"/>
        <v>#NAME?</v>
      </c>
      <c r="M163" s="1239"/>
      <c r="N163" s="1239">
        <v>4300</v>
      </c>
      <c r="O163" s="1239"/>
      <c r="P163" s="1239" t="e">
        <f t="shared" ca="1" si="10"/>
        <v>#NAME?</v>
      </c>
      <c r="Q163" s="1357" t="e">
        <f t="shared" ca="1" si="1"/>
        <v>#NAME?</v>
      </c>
      <c r="S163" s="1217" t="s">
        <v>3572</v>
      </c>
      <c r="T163" s="1346"/>
      <c r="V163" s="1562"/>
    </row>
    <row r="164" spans="1:22" ht="13.8">
      <c r="A164" s="1884">
        <v>44699</v>
      </c>
      <c r="B164" s="1217" t="s">
        <v>570</v>
      </c>
      <c r="C164" s="1217" t="s">
        <v>3446</v>
      </c>
      <c r="D164" s="1217" t="s">
        <v>3521</v>
      </c>
      <c r="E164" s="1217" t="s">
        <v>3910</v>
      </c>
      <c r="F164" s="1217" t="s">
        <v>3512</v>
      </c>
      <c r="G164" s="1219">
        <v>10000</v>
      </c>
      <c r="H164" s="1853"/>
      <c r="I164" s="1217" t="s">
        <v>3453</v>
      </c>
      <c r="J164" s="1853"/>
      <c r="K164" s="10" t="e">
        <f t="shared" ca="1" si="24"/>
        <v>#NAME?</v>
      </c>
      <c r="L164" s="10" t="e">
        <f t="shared" ref="L164:L165" ca="1" si="26">_xludf.IFS(C164="成田机场",4000,C164="羽田机场",1000)</f>
        <v>#NAME?</v>
      </c>
      <c r="M164" s="1239"/>
      <c r="N164" s="1239">
        <v>3000</v>
      </c>
      <c r="O164" s="1239"/>
      <c r="P164" s="1239" t="e">
        <f t="shared" ca="1" si="10"/>
        <v>#NAME?</v>
      </c>
      <c r="Q164" s="1357" t="e">
        <f t="shared" ca="1" si="1"/>
        <v>#NAME?</v>
      </c>
      <c r="S164" s="1217" t="s">
        <v>107</v>
      </c>
      <c r="T164" s="1346"/>
      <c r="V164" s="1562"/>
    </row>
    <row r="165" spans="1:22" ht="13.8">
      <c r="A165" s="1884">
        <v>44699</v>
      </c>
      <c r="B165" s="1217" t="s">
        <v>1170</v>
      </c>
      <c r="C165" s="1217" t="s">
        <v>3456</v>
      </c>
      <c r="D165" s="1217" t="s">
        <v>3521</v>
      </c>
      <c r="E165" s="1217" t="s">
        <v>5661</v>
      </c>
      <c r="F165" s="1217" t="s">
        <v>3492</v>
      </c>
      <c r="G165" s="1219">
        <v>15000</v>
      </c>
      <c r="H165" s="1853"/>
      <c r="I165" s="1217" t="s">
        <v>3453</v>
      </c>
      <c r="J165" s="1853"/>
      <c r="K165" s="10" t="e">
        <f t="shared" ca="1" si="24"/>
        <v>#NAME?</v>
      </c>
      <c r="L165" s="10" t="e">
        <f t="shared" ca="1" si="26"/>
        <v>#NAME?</v>
      </c>
      <c r="M165" s="1239" t="e">
        <f ca="1">(15000-K165-L165)*0.7</f>
        <v>#NAME?</v>
      </c>
      <c r="N165" s="1239"/>
      <c r="O165" s="1239"/>
      <c r="P165" s="1239" t="e">
        <f t="shared" ca="1" si="10"/>
        <v>#NAME?</v>
      </c>
      <c r="Q165" s="1357" t="e">
        <f t="shared" ca="1" si="1"/>
        <v>#NAME?</v>
      </c>
      <c r="S165" s="1217" t="s">
        <v>107</v>
      </c>
      <c r="T165" s="1346"/>
      <c r="V165" s="1562"/>
    </row>
    <row r="166" spans="1:22" ht="13.8" hidden="1">
      <c r="A166" s="1884">
        <v>44699</v>
      </c>
      <c r="B166" s="1217" t="s">
        <v>1906</v>
      </c>
      <c r="C166" s="1217"/>
      <c r="D166" s="1217" t="s">
        <v>3919</v>
      </c>
      <c r="E166" s="1217" t="s">
        <v>49</v>
      </c>
      <c r="F166" s="1217" t="s">
        <v>3486</v>
      </c>
      <c r="G166" s="1219">
        <v>26400</v>
      </c>
      <c r="H166" s="1853"/>
      <c r="I166" s="1217" t="s">
        <v>3453</v>
      </c>
      <c r="J166" s="1853"/>
      <c r="K166" s="10">
        <v>2500</v>
      </c>
      <c r="M166" s="1239">
        <f>(G166-K166-L166)*0.7</f>
        <v>16730</v>
      </c>
      <c r="N166" s="1239"/>
      <c r="O166" s="1239"/>
      <c r="P166" s="1239">
        <f t="shared" si="10"/>
        <v>7170</v>
      </c>
      <c r="Q166" s="1357">
        <f t="shared" si="1"/>
        <v>0.27159090909090911</v>
      </c>
      <c r="S166" s="1217" t="s">
        <v>27</v>
      </c>
      <c r="T166" s="1346"/>
      <c r="V166" s="1562"/>
    </row>
    <row r="167" spans="1:22" ht="13.8" hidden="1">
      <c r="A167" s="1884">
        <v>44699</v>
      </c>
      <c r="B167" s="1217" t="s">
        <v>1906</v>
      </c>
      <c r="C167" s="1217"/>
      <c r="D167" s="1217" t="s">
        <v>3919</v>
      </c>
      <c r="E167" s="1217" t="s">
        <v>2979</v>
      </c>
      <c r="F167" s="1217" t="s">
        <v>3517</v>
      </c>
      <c r="G167" s="1219">
        <v>36000</v>
      </c>
      <c r="H167" s="1853"/>
      <c r="I167" s="1217" t="s">
        <v>3453</v>
      </c>
      <c r="J167" s="1853"/>
      <c r="K167" s="10">
        <v>3500</v>
      </c>
      <c r="M167" s="1239"/>
      <c r="N167" s="1239">
        <v>22100</v>
      </c>
      <c r="O167" s="1239"/>
      <c r="P167" s="1239">
        <f t="shared" si="10"/>
        <v>10400</v>
      </c>
      <c r="Q167" s="1357">
        <f t="shared" si="1"/>
        <v>0.28888888888888886</v>
      </c>
      <c r="S167" s="1217" t="s">
        <v>27</v>
      </c>
      <c r="T167" s="1346"/>
      <c r="V167" s="1562"/>
    </row>
    <row r="168" spans="1:22" ht="13.8" hidden="1">
      <c r="A168" s="1884">
        <v>44699</v>
      </c>
      <c r="B168" s="1217" t="s">
        <v>1906</v>
      </c>
      <c r="C168" s="1217"/>
      <c r="D168" s="1217" t="s">
        <v>3919</v>
      </c>
      <c r="E168" s="1217" t="s">
        <v>40</v>
      </c>
      <c r="F168" s="1217" t="s">
        <v>3449</v>
      </c>
      <c r="G168" s="1219">
        <v>36000</v>
      </c>
      <c r="H168" s="1853"/>
      <c r="I168" s="1217" t="s">
        <v>3453</v>
      </c>
      <c r="J168" s="1853"/>
      <c r="K168" s="10">
        <v>3500</v>
      </c>
      <c r="M168" s="1239">
        <f>(G168-K168-L168)*0.7</f>
        <v>22750</v>
      </c>
      <c r="N168" s="1239"/>
      <c r="O168" s="1239"/>
      <c r="P168" s="1239">
        <f t="shared" si="10"/>
        <v>9750</v>
      </c>
      <c r="Q168" s="1357">
        <f t="shared" si="1"/>
        <v>0.27083333333333331</v>
      </c>
      <c r="S168" s="1217" t="s">
        <v>27</v>
      </c>
      <c r="T168" s="1346"/>
      <c r="V168" s="1562"/>
    </row>
    <row r="169" spans="1:22" ht="13.8" hidden="1">
      <c r="A169" s="1884">
        <v>44699</v>
      </c>
      <c r="B169" s="1217" t="s">
        <v>3473</v>
      </c>
      <c r="C169" s="1217"/>
      <c r="D169" s="1217" t="s">
        <v>3570</v>
      </c>
      <c r="E169" s="1217" t="s">
        <v>3910</v>
      </c>
      <c r="F169" s="1217" t="s">
        <v>3512</v>
      </c>
      <c r="G169" s="1219">
        <v>11000</v>
      </c>
      <c r="H169" s="1853"/>
      <c r="I169" s="1217" t="s">
        <v>3453</v>
      </c>
      <c r="J169" s="1853"/>
      <c r="K169" s="10" t="e">
        <f t="shared" ref="K169:K174" ca="1" si="27">_xludf.IFS(C169="成田机场",3000,C169="羽田机场",1200,D169="NearMe",1000)</f>
        <v>#NAME?</v>
      </c>
      <c r="M169" s="1239"/>
      <c r="N169" s="1239">
        <v>5300</v>
      </c>
      <c r="O169" s="1239"/>
      <c r="P169" s="1239" t="e">
        <f t="shared" ca="1" si="10"/>
        <v>#NAME?</v>
      </c>
      <c r="Q169" s="1357" t="e">
        <f t="shared" ca="1" si="1"/>
        <v>#NAME?</v>
      </c>
      <c r="S169" s="1217" t="s">
        <v>3572</v>
      </c>
      <c r="T169" s="1346"/>
      <c r="V169" s="1562"/>
    </row>
    <row r="170" spans="1:22" ht="13.8" hidden="1">
      <c r="A170" s="1884">
        <v>44699</v>
      </c>
      <c r="B170" s="1217" t="s">
        <v>3473</v>
      </c>
      <c r="C170" s="1217"/>
      <c r="D170" s="1217" t="s">
        <v>3570</v>
      </c>
      <c r="E170" s="1217" t="s">
        <v>52</v>
      </c>
      <c r="F170" s="1217" t="s">
        <v>3547</v>
      </c>
      <c r="G170" s="1219">
        <v>8500</v>
      </c>
      <c r="H170" s="1853"/>
      <c r="I170" s="1217" t="s">
        <v>3453</v>
      </c>
      <c r="J170" s="1853"/>
      <c r="K170" s="10" t="e">
        <f t="shared" ca="1" si="27"/>
        <v>#NAME?</v>
      </c>
      <c r="M170" s="1239"/>
      <c r="N170" s="1239">
        <v>5000</v>
      </c>
      <c r="O170" s="1239"/>
      <c r="P170" s="1239" t="e">
        <f t="shared" ca="1" si="10"/>
        <v>#NAME?</v>
      </c>
      <c r="Q170" s="1357" t="e">
        <f t="shared" ca="1" si="1"/>
        <v>#NAME?</v>
      </c>
      <c r="S170" s="1217" t="s">
        <v>3572</v>
      </c>
      <c r="T170" s="1346"/>
      <c r="V170" s="1562"/>
    </row>
    <row r="171" spans="1:22" ht="13.8" hidden="1">
      <c r="A171" s="1886">
        <v>44699</v>
      </c>
      <c r="B171" s="1246" t="s">
        <v>3473</v>
      </c>
      <c r="C171" s="1246"/>
      <c r="D171" s="1246" t="s">
        <v>3570</v>
      </c>
      <c r="E171" s="1246" t="s">
        <v>55</v>
      </c>
      <c r="F171" s="1246" t="s">
        <v>3505</v>
      </c>
      <c r="G171" s="1248">
        <v>8500</v>
      </c>
      <c r="H171" s="1983"/>
      <c r="I171" s="1246" t="s">
        <v>3453</v>
      </c>
      <c r="J171" s="1983"/>
      <c r="K171" s="10" t="e">
        <f t="shared" ca="1" si="27"/>
        <v>#NAME?</v>
      </c>
      <c r="M171" s="1256"/>
      <c r="N171" s="1256">
        <v>4300</v>
      </c>
      <c r="O171" s="1256"/>
      <c r="P171" s="1256" t="e">
        <f t="shared" ca="1" si="10"/>
        <v>#NAME?</v>
      </c>
      <c r="Q171" s="1364" t="e">
        <f t="shared" ca="1" si="1"/>
        <v>#NAME?</v>
      </c>
      <c r="R171" s="1260"/>
      <c r="S171" s="1246" t="s">
        <v>3572</v>
      </c>
      <c r="T171" s="1347"/>
      <c r="V171" s="1562"/>
    </row>
    <row r="172" spans="1:22" ht="13.8" hidden="1">
      <c r="A172" s="1877">
        <v>44700</v>
      </c>
      <c r="B172" s="1878" t="s">
        <v>3473</v>
      </c>
      <c r="C172" s="1878"/>
      <c r="D172" s="1878" t="s">
        <v>3570</v>
      </c>
      <c r="E172" s="1878" t="s">
        <v>55</v>
      </c>
      <c r="F172" s="1878" t="s">
        <v>3512</v>
      </c>
      <c r="G172" s="1879">
        <v>11000</v>
      </c>
      <c r="H172" s="1980"/>
      <c r="I172" s="1878" t="s">
        <v>3453</v>
      </c>
      <c r="J172" s="1980"/>
      <c r="K172" s="1227" t="e">
        <f t="shared" ca="1" si="27"/>
        <v>#NAME?</v>
      </c>
      <c r="L172" s="1227"/>
      <c r="M172" s="1229"/>
      <c r="N172" s="1229">
        <v>5300</v>
      </c>
      <c r="O172" s="1229"/>
      <c r="P172" s="1229" t="e">
        <f t="shared" ca="1" si="10"/>
        <v>#NAME?</v>
      </c>
      <c r="Q172" s="1882" t="e">
        <f t="shared" ca="1" si="1"/>
        <v>#NAME?</v>
      </c>
      <c r="R172" s="1227"/>
      <c r="S172" s="1878" t="s">
        <v>3572</v>
      </c>
      <c r="T172" s="2070"/>
      <c r="V172" s="1562"/>
    </row>
    <row r="173" spans="1:22" ht="13.8" hidden="1">
      <c r="A173" s="1884">
        <v>44700</v>
      </c>
      <c r="B173" s="1217" t="s">
        <v>3473</v>
      </c>
      <c r="C173" s="1217"/>
      <c r="D173" s="1217" t="s">
        <v>3570</v>
      </c>
      <c r="E173" s="1217" t="s">
        <v>86</v>
      </c>
      <c r="F173" s="1217" t="s">
        <v>3547</v>
      </c>
      <c r="G173" s="1219">
        <v>8500</v>
      </c>
      <c r="H173" s="1853"/>
      <c r="I173" s="1217" t="s">
        <v>3453</v>
      </c>
      <c r="J173" s="1853"/>
      <c r="K173" s="10" t="e">
        <f t="shared" ca="1" si="27"/>
        <v>#NAME?</v>
      </c>
      <c r="M173" s="1239"/>
      <c r="N173" s="1239">
        <v>4300</v>
      </c>
      <c r="O173" s="1239"/>
      <c r="P173" s="1239" t="e">
        <f t="shared" ca="1" si="10"/>
        <v>#NAME?</v>
      </c>
      <c r="Q173" s="1357" t="e">
        <f t="shared" ca="1" si="1"/>
        <v>#NAME?</v>
      </c>
      <c r="S173" s="1217" t="s">
        <v>3572</v>
      </c>
      <c r="T173" s="1346"/>
      <c r="V173" s="1562"/>
    </row>
    <row r="174" spans="1:22" ht="13.8" hidden="1">
      <c r="A174" s="1884">
        <v>44700</v>
      </c>
      <c r="B174" s="1217" t="s">
        <v>3473</v>
      </c>
      <c r="C174" s="1217"/>
      <c r="D174" s="1217" t="s">
        <v>3570</v>
      </c>
      <c r="E174" s="1217" t="s">
        <v>52</v>
      </c>
      <c r="F174" s="1217" t="s">
        <v>3527</v>
      </c>
      <c r="G174" s="1219">
        <v>8500</v>
      </c>
      <c r="H174" s="1853"/>
      <c r="I174" s="1217" t="s">
        <v>3453</v>
      </c>
      <c r="J174" s="1853"/>
      <c r="K174" s="10" t="e">
        <f t="shared" ca="1" si="27"/>
        <v>#NAME?</v>
      </c>
      <c r="M174" s="1239"/>
      <c r="N174" s="1239">
        <v>5000</v>
      </c>
      <c r="O174" s="1239"/>
      <c r="P174" s="1239" t="e">
        <f t="shared" ca="1" si="10"/>
        <v>#NAME?</v>
      </c>
      <c r="Q174" s="1357" t="e">
        <f t="shared" ca="1" si="1"/>
        <v>#NAME?</v>
      </c>
      <c r="S174" s="1217" t="s">
        <v>3572</v>
      </c>
      <c r="T174" s="1346"/>
      <c r="V174" s="1562"/>
    </row>
    <row r="175" spans="1:22" ht="13.8" hidden="1">
      <c r="A175" s="1884">
        <v>44700</v>
      </c>
      <c r="B175" s="1217" t="s">
        <v>1215</v>
      </c>
      <c r="C175" s="1217"/>
      <c r="D175" s="1217" t="s">
        <v>4367</v>
      </c>
      <c r="E175" s="1217" t="s">
        <v>34</v>
      </c>
      <c r="F175" s="1217" t="s">
        <v>3626</v>
      </c>
      <c r="G175" s="1219">
        <v>25000</v>
      </c>
      <c r="H175" s="1853"/>
      <c r="I175" s="1217" t="s">
        <v>3453</v>
      </c>
      <c r="J175" s="1853"/>
      <c r="K175" s="10">
        <v>1500</v>
      </c>
      <c r="L175" s="10">
        <v>2000</v>
      </c>
      <c r="M175" s="1239">
        <f>(G175-K175-L175)*0.7</f>
        <v>15049.999999999998</v>
      </c>
      <c r="N175" s="1239"/>
      <c r="O175" s="1239"/>
      <c r="P175" s="1239">
        <f t="shared" si="10"/>
        <v>6450.0000000000018</v>
      </c>
      <c r="Q175" s="1357">
        <f t="shared" si="1"/>
        <v>0.25800000000000006</v>
      </c>
      <c r="S175" s="1217" t="s">
        <v>108</v>
      </c>
      <c r="T175" s="1346"/>
      <c r="V175" s="1562"/>
    </row>
    <row r="176" spans="1:22" ht="13.8" hidden="1">
      <c r="A176" s="1884">
        <v>44700</v>
      </c>
      <c r="B176" s="1217" t="s">
        <v>570</v>
      </c>
      <c r="C176" s="1217" t="s">
        <v>3446</v>
      </c>
      <c r="D176" s="1217" t="s">
        <v>4214</v>
      </c>
      <c r="E176" s="1217" t="s">
        <v>60</v>
      </c>
      <c r="F176" s="1217" t="s">
        <v>3505</v>
      </c>
      <c r="G176" s="1219">
        <v>68000</v>
      </c>
      <c r="H176" s="1853"/>
      <c r="I176" s="1217" t="s">
        <v>3453</v>
      </c>
      <c r="J176" s="1853"/>
      <c r="K176" s="10">
        <v>15000</v>
      </c>
      <c r="L176" s="10">
        <v>20000</v>
      </c>
      <c r="M176" s="1239"/>
      <c r="N176" s="1239">
        <v>16000</v>
      </c>
      <c r="O176" s="1239"/>
      <c r="P176" s="1239">
        <f t="shared" si="10"/>
        <v>17000</v>
      </c>
      <c r="Q176" s="1357">
        <f t="shared" si="1"/>
        <v>0.25</v>
      </c>
      <c r="S176" s="1217" t="s">
        <v>34</v>
      </c>
      <c r="T176" s="1346"/>
      <c r="V176" s="1562"/>
    </row>
    <row r="177" spans="1:22" ht="13.8" hidden="1">
      <c r="A177" s="1884">
        <v>44700</v>
      </c>
      <c r="B177" s="1217" t="s">
        <v>570</v>
      </c>
      <c r="C177" s="1217" t="s">
        <v>3456</v>
      </c>
      <c r="D177" s="1217" t="s">
        <v>5854</v>
      </c>
      <c r="E177" s="1217" t="s">
        <v>86</v>
      </c>
      <c r="F177" s="1217" t="s">
        <v>3547</v>
      </c>
      <c r="G177" s="1219">
        <v>19000</v>
      </c>
      <c r="H177" s="1853"/>
      <c r="I177" s="1217" t="s">
        <v>3453</v>
      </c>
      <c r="J177" s="1853"/>
      <c r="K177" s="10" t="e">
        <f ca="1">_xludf.IFS(C177="成田机场",3000,C177="羽田机场",1200,D177="NearMe",1000)</f>
        <v>#NAME?</v>
      </c>
      <c r="L177" s="10" t="e">
        <f ca="1">_xludf.IFS(C177="成田机场",4000,C177="羽田机场",1000)</f>
        <v>#NAME?</v>
      </c>
      <c r="M177" s="1239"/>
      <c r="N177" s="1239">
        <v>4000</v>
      </c>
      <c r="O177" s="1239"/>
      <c r="P177" s="1239" t="e">
        <f t="shared" ca="1" si="10"/>
        <v>#NAME?</v>
      </c>
      <c r="Q177" s="1357" t="e">
        <f t="shared" ca="1" si="1"/>
        <v>#NAME?</v>
      </c>
      <c r="S177" s="1217" t="s">
        <v>4402</v>
      </c>
      <c r="T177" s="1346"/>
      <c r="V177" s="1562"/>
    </row>
    <row r="178" spans="1:22" ht="13.8" hidden="1">
      <c r="A178" s="1884">
        <v>44700</v>
      </c>
      <c r="B178" s="1217" t="s">
        <v>3473</v>
      </c>
      <c r="C178" s="1217"/>
      <c r="D178" s="1217" t="s">
        <v>6216</v>
      </c>
      <c r="E178" s="1217" t="s">
        <v>52</v>
      </c>
      <c r="F178" s="1217" t="s">
        <v>3527</v>
      </c>
      <c r="G178" s="1219">
        <v>20000</v>
      </c>
      <c r="H178" s="1853"/>
      <c r="I178" s="1217" t="s">
        <v>3453</v>
      </c>
      <c r="J178" s="1853"/>
      <c r="K178" s="10">
        <v>3000</v>
      </c>
      <c r="L178" s="10">
        <v>4000</v>
      </c>
      <c r="M178" s="1239"/>
      <c r="N178" s="1239">
        <v>5000</v>
      </c>
      <c r="O178" s="1239"/>
      <c r="P178" s="1239">
        <f t="shared" si="10"/>
        <v>8000</v>
      </c>
      <c r="Q178" s="1357">
        <f t="shared" si="1"/>
        <v>0.4</v>
      </c>
      <c r="S178" s="1217" t="s">
        <v>1540</v>
      </c>
      <c r="T178" s="1346"/>
      <c r="V178" s="1562"/>
    </row>
    <row r="179" spans="1:22" ht="13.8" hidden="1">
      <c r="A179" s="1884">
        <v>44700</v>
      </c>
      <c r="B179" s="1217" t="s">
        <v>1906</v>
      </c>
      <c r="C179" s="1217"/>
      <c r="D179" s="1217" t="s">
        <v>3919</v>
      </c>
      <c r="E179" s="1217" t="s">
        <v>39</v>
      </c>
      <c r="F179" s="1217" t="s">
        <v>3501</v>
      </c>
      <c r="G179" s="1219">
        <v>26400</v>
      </c>
      <c r="H179" s="1853"/>
      <c r="I179" s="1217" t="s">
        <v>3453</v>
      </c>
      <c r="J179" s="1853"/>
      <c r="K179" s="10">
        <v>2500</v>
      </c>
      <c r="M179" s="1239">
        <f t="shared" ref="M179:M181" si="28">(G179-K179-L179)*0.7</f>
        <v>16730</v>
      </c>
      <c r="N179" s="1239"/>
      <c r="O179" s="1239"/>
      <c r="P179" s="1239">
        <f t="shared" si="10"/>
        <v>7170</v>
      </c>
      <c r="Q179" s="1357">
        <f t="shared" si="1"/>
        <v>0.27159090909090911</v>
      </c>
      <c r="S179" s="1217" t="s">
        <v>27</v>
      </c>
      <c r="T179" s="1346"/>
      <c r="V179" s="1562"/>
    </row>
    <row r="180" spans="1:22" ht="13.8" hidden="1">
      <c r="A180" s="1884">
        <v>44700</v>
      </c>
      <c r="B180" s="1217" t="s">
        <v>1906</v>
      </c>
      <c r="C180" s="1217"/>
      <c r="D180" s="1217" t="s">
        <v>3919</v>
      </c>
      <c r="E180" s="1217" t="s">
        <v>3523</v>
      </c>
      <c r="F180" s="1217" t="s">
        <v>3515</v>
      </c>
      <c r="G180" s="1219">
        <v>36000</v>
      </c>
      <c r="H180" s="1853"/>
      <c r="I180" s="1217" t="s">
        <v>3453</v>
      </c>
      <c r="J180" s="1853"/>
      <c r="K180" s="10">
        <v>3500</v>
      </c>
      <c r="M180" s="1239">
        <f t="shared" si="28"/>
        <v>22750</v>
      </c>
      <c r="N180" s="1239"/>
      <c r="O180" s="1239"/>
      <c r="P180" s="1239">
        <f t="shared" si="10"/>
        <v>9750</v>
      </c>
      <c r="Q180" s="1357">
        <f t="shared" si="1"/>
        <v>0.27083333333333331</v>
      </c>
      <c r="S180" s="1217" t="s">
        <v>27</v>
      </c>
      <c r="T180" s="1346"/>
      <c r="V180" s="1562"/>
    </row>
    <row r="181" spans="1:22" ht="13.8" hidden="1">
      <c r="A181" s="1884">
        <v>44700</v>
      </c>
      <c r="B181" s="1217" t="s">
        <v>1906</v>
      </c>
      <c r="C181" s="1217"/>
      <c r="D181" s="1217" t="s">
        <v>3919</v>
      </c>
      <c r="E181" s="1217" t="s">
        <v>2979</v>
      </c>
      <c r="F181" s="1217" t="s">
        <v>3517</v>
      </c>
      <c r="G181" s="1219">
        <v>36000</v>
      </c>
      <c r="H181" s="1853"/>
      <c r="I181" s="1217" t="s">
        <v>3453</v>
      </c>
      <c r="J181" s="1853"/>
      <c r="K181" s="10">
        <v>3500</v>
      </c>
      <c r="M181" s="1239">
        <f t="shared" si="28"/>
        <v>22750</v>
      </c>
      <c r="N181" s="1239"/>
      <c r="O181" s="1239"/>
      <c r="P181" s="1239">
        <f t="shared" si="10"/>
        <v>9750</v>
      </c>
      <c r="Q181" s="1357">
        <f t="shared" si="1"/>
        <v>0.27083333333333331</v>
      </c>
      <c r="S181" s="1217" t="s">
        <v>27</v>
      </c>
      <c r="T181" s="1346"/>
      <c r="V181" s="1562"/>
    </row>
    <row r="182" spans="1:22" ht="13.8" hidden="1">
      <c r="A182" s="1884">
        <v>44700</v>
      </c>
      <c r="B182" s="1217" t="s">
        <v>3473</v>
      </c>
      <c r="C182" s="1217"/>
      <c r="D182" s="1217" t="s">
        <v>3570</v>
      </c>
      <c r="E182" s="1217" t="s">
        <v>55</v>
      </c>
      <c r="F182" s="1217" t="s">
        <v>3512</v>
      </c>
      <c r="G182" s="1219">
        <v>11000</v>
      </c>
      <c r="H182" s="1853"/>
      <c r="I182" s="1217" t="s">
        <v>3453</v>
      </c>
      <c r="J182" s="1853"/>
      <c r="K182" s="10" t="e">
        <f t="shared" ref="K182:K187" ca="1" si="29">_xludf.IFS(C182="成田机场",3000,C182="羽田机场",1200,D182="NearMe",1000)</f>
        <v>#NAME?</v>
      </c>
      <c r="M182" s="1239"/>
      <c r="N182" s="1239">
        <v>5300</v>
      </c>
      <c r="O182" s="1239"/>
      <c r="P182" s="1239" t="e">
        <f t="shared" ca="1" si="10"/>
        <v>#NAME?</v>
      </c>
      <c r="Q182" s="1357" t="e">
        <f t="shared" ca="1" si="1"/>
        <v>#NAME?</v>
      </c>
      <c r="S182" s="1217" t="s">
        <v>3572</v>
      </c>
      <c r="T182" s="1346"/>
      <c r="V182" s="1562"/>
    </row>
    <row r="183" spans="1:22" ht="13.8" hidden="1">
      <c r="A183" s="1884">
        <v>44700</v>
      </c>
      <c r="B183" s="1217" t="s">
        <v>3473</v>
      </c>
      <c r="C183" s="1217"/>
      <c r="D183" s="1217" t="s">
        <v>3570</v>
      </c>
      <c r="E183" s="1217" t="s">
        <v>86</v>
      </c>
      <c r="F183" s="1217" t="s">
        <v>3547</v>
      </c>
      <c r="G183" s="1219">
        <v>8500</v>
      </c>
      <c r="H183" s="1853"/>
      <c r="I183" s="1217" t="s">
        <v>3453</v>
      </c>
      <c r="J183" s="1853"/>
      <c r="K183" s="10" t="e">
        <f t="shared" ca="1" si="29"/>
        <v>#NAME?</v>
      </c>
      <c r="M183" s="1239"/>
      <c r="N183" s="1239">
        <v>4300</v>
      </c>
      <c r="O183" s="1239"/>
      <c r="P183" s="1239" t="e">
        <f t="shared" ca="1" si="10"/>
        <v>#NAME?</v>
      </c>
      <c r="Q183" s="1357" t="e">
        <f t="shared" ca="1" si="1"/>
        <v>#NAME?</v>
      </c>
      <c r="S183" s="1217" t="s">
        <v>3572</v>
      </c>
      <c r="T183" s="1346"/>
      <c r="V183" s="1562"/>
    </row>
    <row r="184" spans="1:22" ht="13.8" hidden="1">
      <c r="A184" s="1884">
        <v>44700</v>
      </c>
      <c r="B184" s="1217" t="s">
        <v>3473</v>
      </c>
      <c r="C184" s="1217"/>
      <c r="D184" s="1217" t="s">
        <v>3570</v>
      </c>
      <c r="E184" s="1217" t="s">
        <v>52</v>
      </c>
      <c r="F184" s="1217" t="s">
        <v>3527</v>
      </c>
      <c r="G184" s="1219">
        <v>8500</v>
      </c>
      <c r="H184" s="1853"/>
      <c r="I184" s="1217" t="s">
        <v>3453</v>
      </c>
      <c r="J184" s="1853"/>
      <c r="K184" s="10" t="e">
        <f t="shared" ca="1" si="29"/>
        <v>#NAME?</v>
      </c>
      <c r="M184" s="1239"/>
      <c r="N184" s="1239">
        <v>5000</v>
      </c>
      <c r="O184" s="1239"/>
      <c r="P184" s="1239" t="e">
        <f t="shared" ca="1" si="10"/>
        <v>#NAME?</v>
      </c>
      <c r="Q184" s="1357" t="e">
        <f t="shared" ca="1" si="1"/>
        <v>#NAME?</v>
      </c>
      <c r="S184" s="1217" t="s">
        <v>3572</v>
      </c>
      <c r="T184" s="1346"/>
      <c r="V184" s="1562"/>
    </row>
    <row r="185" spans="1:22" ht="13.8" hidden="1">
      <c r="A185" s="1886">
        <v>44700</v>
      </c>
      <c r="B185" s="1246" t="s">
        <v>570</v>
      </c>
      <c r="C185" s="1246" t="s">
        <v>3446</v>
      </c>
      <c r="D185" s="1246" t="s">
        <v>3481</v>
      </c>
      <c r="E185" s="1246" t="s">
        <v>86</v>
      </c>
      <c r="F185" s="1246" t="s">
        <v>3547</v>
      </c>
      <c r="G185" s="1248">
        <v>9900</v>
      </c>
      <c r="H185" s="1983"/>
      <c r="I185" s="1246" t="s">
        <v>3453</v>
      </c>
      <c r="J185" s="1983"/>
      <c r="K185" s="10" t="e">
        <f t="shared" ca="1" si="29"/>
        <v>#NAME?</v>
      </c>
      <c r="L185" s="10" t="e">
        <f t="shared" ref="L185:L187" ca="1" si="30">_xludf.IFS(C185="成田机场",4000,C185="羽田机场",1000)</f>
        <v>#NAME?</v>
      </c>
      <c r="M185" s="1256"/>
      <c r="N185" s="1256">
        <v>3000</v>
      </c>
      <c r="O185" s="1256"/>
      <c r="P185" s="1256" t="e">
        <f t="shared" ca="1" si="10"/>
        <v>#NAME?</v>
      </c>
      <c r="Q185" s="1364" t="e">
        <f t="shared" ca="1" si="1"/>
        <v>#NAME?</v>
      </c>
      <c r="R185" s="1260"/>
      <c r="S185" s="1246" t="s">
        <v>27</v>
      </c>
      <c r="T185" s="1347"/>
      <c r="V185" s="1562"/>
    </row>
    <row r="186" spans="1:22" ht="13.8" hidden="1">
      <c r="A186" s="1877">
        <v>44701</v>
      </c>
      <c r="B186" s="1878" t="s">
        <v>3473</v>
      </c>
      <c r="C186" s="1878" t="s">
        <v>3446</v>
      </c>
      <c r="D186" s="1878" t="s">
        <v>3807</v>
      </c>
      <c r="E186" s="1878" t="s">
        <v>105</v>
      </c>
      <c r="F186" s="1878" t="s">
        <v>3527</v>
      </c>
      <c r="G186" s="1879">
        <v>16150</v>
      </c>
      <c r="H186" s="1980"/>
      <c r="I186" s="1878" t="s">
        <v>3453</v>
      </c>
      <c r="J186" s="1980"/>
      <c r="K186" s="1227" t="e">
        <f t="shared" ca="1" si="29"/>
        <v>#NAME?</v>
      </c>
      <c r="L186" s="1227" t="e">
        <f t="shared" ca="1" si="30"/>
        <v>#NAME?</v>
      </c>
      <c r="M186" s="1229"/>
      <c r="N186" s="1229">
        <v>4000</v>
      </c>
      <c r="O186" s="1229"/>
      <c r="P186" s="1229" t="e">
        <f t="shared" ca="1" si="10"/>
        <v>#NAME?</v>
      </c>
      <c r="Q186" s="1882" t="e">
        <f t="shared" ca="1" si="1"/>
        <v>#NAME?</v>
      </c>
      <c r="R186" s="1227"/>
      <c r="S186" s="1878" t="s">
        <v>105</v>
      </c>
      <c r="T186" s="2070"/>
      <c r="V186" s="1562"/>
    </row>
    <row r="187" spans="1:22" ht="13.8" hidden="1">
      <c r="A187" s="1884">
        <v>44701</v>
      </c>
      <c r="B187" s="1217" t="s">
        <v>3473</v>
      </c>
      <c r="C187" s="1217" t="s">
        <v>3446</v>
      </c>
      <c r="D187" s="1217" t="s">
        <v>3807</v>
      </c>
      <c r="E187" s="1217" t="s">
        <v>52</v>
      </c>
      <c r="F187" s="1217" t="s">
        <v>3505</v>
      </c>
      <c r="G187" s="1219">
        <v>16150</v>
      </c>
      <c r="H187" s="1853"/>
      <c r="I187" s="1217" t="s">
        <v>3453</v>
      </c>
      <c r="J187" s="1853"/>
      <c r="K187" s="10" t="e">
        <f t="shared" ca="1" si="29"/>
        <v>#NAME?</v>
      </c>
      <c r="L187" s="10" t="e">
        <f t="shared" ca="1" si="30"/>
        <v>#NAME?</v>
      </c>
      <c r="M187" s="1239"/>
      <c r="N187" s="1239">
        <v>5000</v>
      </c>
      <c r="O187" s="1239"/>
      <c r="P187" s="1239" t="e">
        <f t="shared" ca="1" si="10"/>
        <v>#NAME?</v>
      </c>
      <c r="Q187" s="1357" t="e">
        <f t="shared" ca="1" si="1"/>
        <v>#NAME?</v>
      </c>
      <c r="S187" s="1217" t="s">
        <v>105</v>
      </c>
      <c r="T187" s="1346"/>
      <c r="V187" s="1562"/>
    </row>
    <row r="188" spans="1:22" ht="13.8" hidden="1">
      <c r="A188" s="1884">
        <v>44701</v>
      </c>
      <c r="B188" s="1217" t="s">
        <v>1906</v>
      </c>
      <c r="C188" s="1217"/>
      <c r="D188" s="1217" t="s">
        <v>3919</v>
      </c>
      <c r="E188" s="1217" t="s">
        <v>40</v>
      </c>
      <c r="F188" s="1217" t="s">
        <v>3501</v>
      </c>
      <c r="G188" s="1219">
        <v>40800</v>
      </c>
      <c r="H188" s="1853"/>
      <c r="I188" s="1217" t="s">
        <v>3453</v>
      </c>
      <c r="J188" s="1853"/>
      <c r="K188" s="10">
        <v>3500</v>
      </c>
      <c r="M188" s="1239">
        <f>(G188-K188-L188)*0.7</f>
        <v>26110</v>
      </c>
      <c r="N188" s="1239"/>
      <c r="O188" s="1239"/>
      <c r="P188" s="1239">
        <f t="shared" si="10"/>
        <v>11190</v>
      </c>
      <c r="Q188" s="1357">
        <f t="shared" si="1"/>
        <v>0.27426470588235297</v>
      </c>
      <c r="S188" s="1217" t="s">
        <v>27</v>
      </c>
      <c r="T188" s="1346"/>
      <c r="V188" s="1562"/>
    </row>
    <row r="189" spans="1:22" ht="13.8" hidden="1">
      <c r="A189" s="1884">
        <v>44701</v>
      </c>
      <c r="B189" s="1217" t="s">
        <v>3473</v>
      </c>
      <c r="C189" s="1217"/>
      <c r="D189" s="1217" t="s">
        <v>3570</v>
      </c>
      <c r="E189" s="1217" t="s">
        <v>3910</v>
      </c>
      <c r="F189" s="1217" t="s">
        <v>3512</v>
      </c>
      <c r="G189" s="1219">
        <v>11000</v>
      </c>
      <c r="H189" s="1853"/>
      <c r="I189" s="1217" t="s">
        <v>3453</v>
      </c>
      <c r="J189" s="1853"/>
      <c r="K189" s="10" t="e">
        <f t="shared" ref="K189:K191" ca="1" si="31">_xludf.IFS(C189="成田机场",3000,C189="羽田机场",1200,D189="NearMe",1000)</f>
        <v>#NAME?</v>
      </c>
      <c r="M189" s="1239"/>
      <c r="N189" s="1239">
        <v>5300</v>
      </c>
      <c r="O189" s="1239"/>
      <c r="P189" s="1239" t="e">
        <f t="shared" ca="1" si="10"/>
        <v>#NAME?</v>
      </c>
      <c r="Q189" s="1357" t="e">
        <f t="shared" ca="1" si="1"/>
        <v>#NAME?</v>
      </c>
      <c r="S189" s="1217" t="s">
        <v>3572</v>
      </c>
      <c r="T189" s="1346"/>
      <c r="V189" s="1562"/>
    </row>
    <row r="190" spans="1:22" ht="13.8" hidden="1">
      <c r="A190" s="1884">
        <v>44701</v>
      </c>
      <c r="B190" s="1217" t="s">
        <v>3473</v>
      </c>
      <c r="C190" s="1217"/>
      <c r="D190" s="1217" t="s">
        <v>3570</v>
      </c>
      <c r="E190" s="1217" t="s">
        <v>86</v>
      </c>
      <c r="F190" s="1217" t="s">
        <v>3547</v>
      </c>
      <c r="G190" s="1219">
        <v>8500</v>
      </c>
      <c r="H190" s="1853"/>
      <c r="I190" s="1217" t="s">
        <v>3453</v>
      </c>
      <c r="J190" s="1853"/>
      <c r="K190" s="10" t="e">
        <f t="shared" ca="1" si="31"/>
        <v>#NAME?</v>
      </c>
      <c r="M190" s="1239"/>
      <c r="N190" s="1239">
        <v>4300</v>
      </c>
      <c r="O190" s="1239"/>
      <c r="P190" s="1239" t="e">
        <f t="shared" ca="1" si="10"/>
        <v>#NAME?</v>
      </c>
      <c r="Q190" s="1357" t="e">
        <f t="shared" ca="1" si="1"/>
        <v>#NAME?</v>
      </c>
      <c r="S190" s="1217" t="s">
        <v>3572</v>
      </c>
      <c r="T190" s="1346"/>
      <c r="V190" s="1562"/>
    </row>
    <row r="191" spans="1:22" ht="13.8" hidden="1">
      <c r="A191" s="1884">
        <v>44701</v>
      </c>
      <c r="B191" s="1217" t="s">
        <v>3473</v>
      </c>
      <c r="C191" s="1217"/>
      <c r="D191" s="1217" t="s">
        <v>3570</v>
      </c>
      <c r="E191" s="1217" t="s">
        <v>52</v>
      </c>
      <c r="F191" s="1217" t="s">
        <v>3505</v>
      </c>
      <c r="G191" s="1219">
        <v>8500</v>
      </c>
      <c r="H191" s="1853"/>
      <c r="I191" s="1217" t="s">
        <v>3453</v>
      </c>
      <c r="J191" s="1853"/>
      <c r="K191" s="10" t="e">
        <f t="shared" ca="1" si="31"/>
        <v>#NAME?</v>
      </c>
      <c r="M191" s="1239"/>
      <c r="N191" s="1239">
        <v>5000</v>
      </c>
      <c r="O191" s="1239"/>
      <c r="P191" s="1239" t="e">
        <f t="shared" ca="1" si="10"/>
        <v>#NAME?</v>
      </c>
      <c r="Q191" s="1357" t="e">
        <f t="shared" ca="1" si="1"/>
        <v>#NAME?</v>
      </c>
      <c r="S191" s="1217" t="s">
        <v>3572</v>
      </c>
      <c r="T191" s="1346"/>
      <c r="V191" s="1562"/>
    </row>
    <row r="192" spans="1:22" ht="13.8" hidden="1">
      <c r="A192" s="1884">
        <v>44701</v>
      </c>
      <c r="B192" s="1217" t="s">
        <v>1906</v>
      </c>
      <c r="C192" s="1217"/>
      <c r="D192" s="1217" t="s">
        <v>8325</v>
      </c>
      <c r="E192" s="1889"/>
      <c r="F192" s="1889"/>
      <c r="G192" s="1219">
        <v>913000</v>
      </c>
      <c r="H192" s="1853"/>
      <c r="I192" s="1217" t="s">
        <v>3453</v>
      </c>
      <c r="J192" s="1853">
        <v>91000</v>
      </c>
      <c r="K192" s="10">
        <v>40000</v>
      </c>
      <c r="L192" s="10">
        <v>19980</v>
      </c>
      <c r="M192" s="1239"/>
      <c r="N192" s="1239">
        <v>215000</v>
      </c>
      <c r="O192" s="1239"/>
      <c r="P192" s="1239">
        <f t="shared" si="10"/>
        <v>547020</v>
      </c>
      <c r="Q192" s="1357">
        <f t="shared" si="1"/>
        <v>0.5991456736035049</v>
      </c>
      <c r="S192" s="1217" t="s">
        <v>1540</v>
      </c>
      <c r="T192" s="1346"/>
      <c r="V192" s="1562"/>
    </row>
    <row r="193" spans="1:22" ht="13.8">
      <c r="A193" s="1884">
        <v>44701</v>
      </c>
      <c r="B193" s="1217" t="s">
        <v>570</v>
      </c>
      <c r="C193" s="1217" t="s">
        <v>3446</v>
      </c>
      <c r="D193" s="1217" t="s">
        <v>3521</v>
      </c>
      <c r="E193" s="1217" t="s">
        <v>3910</v>
      </c>
      <c r="F193" s="1217" t="s">
        <v>3512</v>
      </c>
      <c r="G193" s="1219">
        <v>10000</v>
      </c>
      <c r="H193" s="1853"/>
      <c r="I193" s="1217" t="s">
        <v>3453</v>
      </c>
      <c r="J193" s="1853"/>
      <c r="K193" s="10" t="e">
        <f t="shared" ref="K193:K196" ca="1" si="32">_xludf.IFS(C193="成田机场",3000,C193="羽田机场",1200,D193="NearMe",1000)</f>
        <v>#NAME?</v>
      </c>
      <c r="L193" s="10" t="e">
        <f t="shared" ref="L193:L196" ca="1" si="33">_xludf.IFS(C193="成田机场",4000,C193="羽田机场",1000)</f>
        <v>#NAME?</v>
      </c>
      <c r="M193" s="1239"/>
      <c r="N193" s="1239">
        <v>3000</v>
      </c>
      <c r="O193" s="1239"/>
      <c r="P193" s="1239" t="e">
        <f t="shared" ca="1" si="10"/>
        <v>#NAME?</v>
      </c>
      <c r="Q193" s="1357" t="e">
        <f t="shared" ca="1" si="1"/>
        <v>#NAME?</v>
      </c>
      <c r="S193" s="1217" t="s">
        <v>107</v>
      </c>
      <c r="T193" s="1346"/>
      <c r="V193" s="1562"/>
    </row>
    <row r="194" spans="1:22" ht="13.8">
      <c r="A194" s="1884">
        <v>44701</v>
      </c>
      <c r="B194" s="1217" t="s">
        <v>1170</v>
      </c>
      <c r="C194" s="1217" t="s">
        <v>3456</v>
      </c>
      <c r="D194" s="1217" t="s">
        <v>3521</v>
      </c>
      <c r="E194" s="1217" t="s">
        <v>86</v>
      </c>
      <c r="F194" s="1217" t="s">
        <v>3547</v>
      </c>
      <c r="G194" s="1219">
        <v>15000</v>
      </c>
      <c r="H194" s="1853"/>
      <c r="I194" s="1217" t="s">
        <v>3453</v>
      </c>
      <c r="J194" s="1853"/>
      <c r="K194" s="10" t="e">
        <f t="shared" ca="1" si="32"/>
        <v>#NAME?</v>
      </c>
      <c r="L194" s="10" t="e">
        <f t="shared" ca="1" si="33"/>
        <v>#NAME?</v>
      </c>
      <c r="M194" s="1239"/>
      <c r="N194" s="1239">
        <v>4000</v>
      </c>
      <c r="O194" s="1239"/>
      <c r="P194" s="1239" t="e">
        <f t="shared" ca="1" si="10"/>
        <v>#NAME?</v>
      </c>
      <c r="Q194" s="1357" t="e">
        <f t="shared" ca="1" si="1"/>
        <v>#NAME?</v>
      </c>
      <c r="S194" s="1217" t="s">
        <v>107</v>
      </c>
      <c r="T194" s="1346"/>
      <c r="V194" s="1562"/>
    </row>
    <row r="195" spans="1:22" ht="13.8">
      <c r="A195" s="1884">
        <v>44701</v>
      </c>
      <c r="B195" s="1217" t="s">
        <v>1170</v>
      </c>
      <c r="C195" s="1217" t="s">
        <v>3456</v>
      </c>
      <c r="D195" s="1217" t="s">
        <v>3521</v>
      </c>
      <c r="E195" s="1217" t="s">
        <v>3910</v>
      </c>
      <c r="F195" s="1217" t="s">
        <v>3512</v>
      </c>
      <c r="G195" s="1219">
        <v>15000</v>
      </c>
      <c r="H195" s="1853"/>
      <c r="I195" s="1217" t="s">
        <v>3453</v>
      </c>
      <c r="J195" s="1853"/>
      <c r="K195" s="10" t="e">
        <f t="shared" ca="1" si="32"/>
        <v>#NAME?</v>
      </c>
      <c r="L195" s="10" t="e">
        <f t="shared" ca="1" si="33"/>
        <v>#NAME?</v>
      </c>
      <c r="M195" s="1239"/>
      <c r="N195" s="1239">
        <v>4000</v>
      </c>
      <c r="O195" s="1239"/>
      <c r="P195" s="1239" t="e">
        <f t="shared" ca="1" si="10"/>
        <v>#NAME?</v>
      </c>
      <c r="Q195" s="1357" t="e">
        <f t="shared" ca="1" si="1"/>
        <v>#NAME?</v>
      </c>
      <c r="S195" s="1217" t="s">
        <v>107</v>
      </c>
      <c r="T195" s="1346"/>
      <c r="V195" s="1562"/>
    </row>
    <row r="196" spans="1:22" ht="13.8" hidden="1">
      <c r="A196" s="1884">
        <v>44701</v>
      </c>
      <c r="B196" s="1217" t="s">
        <v>570</v>
      </c>
      <c r="C196" s="1217" t="s">
        <v>3456</v>
      </c>
      <c r="D196" s="1217" t="s">
        <v>3481</v>
      </c>
      <c r="E196" s="1217" t="s">
        <v>86</v>
      </c>
      <c r="F196" s="1217" t="s">
        <v>3547</v>
      </c>
      <c r="G196" s="1219">
        <v>16900</v>
      </c>
      <c r="H196" s="1853"/>
      <c r="I196" s="1217" t="s">
        <v>3453</v>
      </c>
      <c r="J196" s="1853"/>
      <c r="K196" s="10" t="e">
        <f t="shared" ca="1" si="32"/>
        <v>#NAME?</v>
      </c>
      <c r="L196" s="10" t="e">
        <f t="shared" ca="1" si="33"/>
        <v>#NAME?</v>
      </c>
      <c r="M196" s="1239"/>
      <c r="N196" s="1239">
        <v>4000</v>
      </c>
      <c r="O196" s="1239"/>
      <c r="P196" s="1239" t="e">
        <f t="shared" ca="1" si="10"/>
        <v>#NAME?</v>
      </c>
      <c r="Q196" s="1357" t="e">
        <f t="shared" ca="1" si="1"/>
        <v>#NAME?</v>
      </c>
      <c r="S196" s="1217" t="s">
        <v>27</v>
      </c>
      <c r="T196" s="1346"/>
      <c r="V196" s="1562"/>
    </row>
    <row r="197" spans="1:22" ht="13.8" hidden="1">
      <c r="A197" s="1884">
        <v>44701</v>
      </c>
      <c r="B197" s="1217" t="s">
        <v>1906</v>
      </c>
      <c r="C197" s="1217"/>
      <c r="D197" s="1217" t="s">
        <v>3919</v>
      </c>
      <c r="E197" s="1217" t="s">
        <v>49</v>
      </c>
      <c r="F197" s="1217" t="s">
        <v>3486</v>
      </c>
      <c r="G197" s="1219">
        <v>16800</v>
      </c>
      <c r="H197" s="1853"/>
      <c r="I197" s="1217" t="s">
        <v>3453</v>
      </c>
      <c r="J197" s="1853"/>
      <c r="K197" s="10">
        <v>2500</v>
      </c>
      <c r="M197" s="1239">
        <f t="shared" ref="M197:M198" si="34">(G197-K197-L197)*0.7</f>
        <v>10010</v>
      </c>
      <c r="N197" s="1239"/>
      <c r="O197" s="1239"/>
      <c r="P197" s="1239">
        <f t="shared" si="10"/>
        <v>4290</v>
      </c>
      <c r="Q197" s="1357">
        <f t="shared" si="1"/>
        <v>0.25535714285714284</v>
      </c>
      <c r="S197" s="1217" t="s">
        <v>27</v>
      </c>
      <c r="T197" s="1346"/>
      <c r="V197" s="1562"/>
    </row>
    <row r="198" spans="1:22" ht="13.8" hidden="1">
      <c r="A198" s="1884">
        <v>44701</v>
      </c>
      <c r="B198" s="1217" t="s">
        <v>1906</v>
      </c>
      <c r="C198" s="1217"/>
      <c r="D198" s="1217" t="s">
        <v>3919</v>
      </c>
      <c r="E198" s="1217" t="s">
        <v>39</v>
      </c>
      <c r="F198" s="1217" t="s">
        <v>3449</v>
      </c>
      <c r="G198" s="1219">
        <v>36000</v>
      </c>
      <c r="H198" s="1853"/>
      <c r="I198" s="1217" t="s">
        <v>3453</v>
      </c>
      <c r="J198" s="1853"/>
      <c r="K198" s="10">
        <v>3500</v>
      </c>
      <c r="M198" s="1239">
        <f t="shared" si="34"/>
        <v>22750</v>
      </c>
      <c r="N198" s="1239"/>
      <c r="O198" s="1239"/>
      <c r="P198" s="1239">
        <f t="shared" si="10"/>
        <v>9750</v>
      </c>
      <c r="Q198" s="1357">
        <f t="shared" si="1"/>
        <v>0.27083333333333331</v>
      </c>
      <c r="S198" s="1217" t="s">
        <v>27</v>
      </c>
      <c r="T198" s="1346"/>
      <c r="V198" s="1562"/>
    </row>
    <row r="199" spans="1:22" ht="13.8" hidden="1">
      <c r="A199" s="1884">
        <v>44701</v>
      </c>
      <c r="B199" s="1217" t="s">
        <v>570</v>
      </c>
      <c r="C199" s="1217" t="s">
        <v>3456</v>
      </c>
      <c r="D199" s="1217" t="s">
        <v>3807</v>
      </c>
      <c r="E199" s="1217" t="s">
        <v>105</v>
      </c>
      <c r="F199" s="1217" t="s">
        <v>3527</v>
      </c>
      <c r="G199" s="1219">
        <v>18000</v>
      </c>
      <c r="H199" s="1853"/>
      <c r="I199" s="1217" t="s">
        <v>3453</v>
      </c>
      <c r="J199" s="1853"/>
      <c r="K199" s="10" t="e">
        <f t="shared" ref="K199:K202" ca="1" si="35">_xludf.IFS(C199="成田机场",3000,C199="羽田机场",1200,D199="NearMe",1000)</f>
        <v>#NAME?</v>
      </c>
      <c r="L199" s="10" t="e">
        <f ca="1">_xludf.IFS(C199="成田机场",4000,C199="羽田机场",1000)</f>
        <v>#NAME?</v>
      </c>
      <c r="M199" s="1239"/>
      <c r="N199" s="1239">
        <v>4000</v>
      </c>
      <c r="O199" s="1239"/>
      <c r="P199" s="1239" t="e">
        <f t="shared" ca="1" si="10"/>
        <v>#NAME?</v>
      </c>
      <c r="Q199" s="1357" t="e">
        <f t="shared" ca="1" si="1"/>
        <v>#NAME?</v>
      </c>
      <c r="S199" s="1217" t="s">
        <v>105</v>
      </c>
      <c r="T199" s="1346"/>
      <c r="V199" s="1562"/>
    </row>
    <row r="200" spans="1:22" ht="13.8" hidden="1">
      <c r="A200" s="1884">
        <v>44701</v>
      </c>
      <c r="B200" s="1217" t="s">
        <v>3473</v>
      </c>
      <c r="C200" s="1217"/>
      <c r="D200" s="1217" t="s">
        <v>3570</v>
      </c>
      <c r="E200" s="1217" t="s">
        <v>3910</v>
      </c>
      <c r="F200" s="1217" t="s">
        <v>3512</v>
      </c>
      <c r="G200" s="1219">
        <v>11000</v>
      </c>
      <c r="H200" s="1853"/>
      <c r="I200" s="1217" t="s">
        <v>3453</v>
      </c>
      <c r="J200" s="1853"/>
      <c r="K200" s="10" t="e">
        <f t="shared" ca="1" si="35"/>
        <v>#NAME?</v>
      </c>
      <c r="M200" s="1239"/>
      <c r="N200" s="1240">
        <v>5300</v>
      </c>
      <c r="O200" s="1240"/>
      <c r="P200" s="1240" t="e">
        <f t="shared" ca="1" si="10"/>
        <v>#NAME?</v>
      </c>
      <c r="Q200" s="1378" t="e">
        <f t="shared" ca="1" si="1"/>
        <v>#NAME?</v>
      </c>
      <c r="R200" s="48"/>
      <c r="S200" s="1217" t="s">
        <v>3572</v>
      </c>
      <c r="T200" s="1346"/>
      <c r="V200" s="1562"/>
    </row>
    <row r="201" spans="1:22" ht="13.8" hidden="1">
      <c r="A201" s="1884">
        <v>44701</v>
      </c>
      <c r="B201" s="1217" t="s">
        <v>3473</v>
      </c>
      <c r="C201" s="1217"/>
      <c r="D201" s="1217" t="s">
        <v>3570</v>
      </c>
      <c r="E201" s="1217" t="s">
        <v>86</v>
      </c>
      <c r="F201" s="1217" t="s">
        <v>3547</v>
      </c>
      <c r="G201" s="1219">
        <v>8500</v>
      </c>
      <c r="H201" s="1853"/>
      <c r="I201" s="1217" t="s">
        <v>3453</v>
      </c>
      <c r="J201" s="1853"/>
      <c r="K201" s="10" t="e">
        <f t="shared" ca="1" si="35"/>
        <v>#NAME?</v>
      </c>
      <c r="M201" s="1239"/>
      <c r="N201" s="1239">
        <v>4300</v>
      </c>
      <c r="O201" s="1239"/>
      <c r="P201" s="1239" t="e">
        <f t="shared" ca="1" si="10"/>
        <v>#NAME?</v>
      </c>
      <c r="Q201" s="1357" t="e">
        <f t="shared" ca="1" si="1"/>
        <v>#NAME?</v>
      </c>
      <c r="S201" s="1217" t="s">
        <v>3572</v>
      </c>
      <c r="T201" s="1346"/>
      <c r="V201" s="1562"/>
    </row>
    <row r="202" spans="1:22" ht="13.8" hidden="1">
      <c r="A202" s="1884">
        <v>44701</v>
      </c>
      <c r="B202" s="1217" t="s">
        <v>3473</v>
      </c>
      <c r="C202" s="1217"/>
      <c r="D202" s="1217" t="s">
        <v>3570</v>
      </c>
      <c r="E202" s="1217" t="s">
        <v>52</v>
      </c>
      <c r="F202" s="1217" t="s">
        <v>3505</v>
      </c>
      <c r="G202" s="1219">
        <v>8500</v>
      </c>
      <c r="H202" s="1853"/>
      <c r="I202" s="1217" t="s">
        <v>3453</v>
      </c>
      <c r="J202" s="1853"/>
      <c r="K202" s="10" t="e">
        <f t="shared" ca="1" si="35"/>
        <v>#NAME?</v>
      </c>
      <c r="M202" s="1239"/>
      <c r="N202" s="1239">
        <v>5000</v>
      </c>
      <c r="O202" s="1239"/>
      <c r="P202" s="1239" t="e">
        <f t="shared" ca="1" si="10"/>
        <v>#NAME?</v>
      </c>
      <c r="Q202" s="1357" t="e">
        <f t="shared" ca="1" si="1"/>
        <v>#NAME?</v>
      </c>
      <c r="S202" s="1217" t="s">
        <v>3572</v>
      </c>
      <c r="T202" s="1346"/>
      <c r="V202" s="1562"/>
    </row>
    <row r="203" spans="1:22" ht="13.8" hidden="1">
      <c r="A203" s="1884">
        <v>44701</v>
      </c>
      <c r="B203" s="1217" t="s">
        <v>1906</v>
      </c>
      <c r="C203" s="1217"/>
      <c r="D203" s="1217" t="s">
        <v>3919</v>
      </c>
      <c r="E203" s="1217" t="s">
        <v>2979</v>
      </c>
      <c r="F203" s="1217" t="s">
        <v>3517</v>
      </c>
      <c r="G203" s="1219">
        <v>36000</v>
      </c>
      <c r="H203" s="1853"/>
      <c r="I203" s="1217" t="s">
        <v>3453</v>
      </c>
      <c r="J203" s="1853"/>
      <c r="K203" s="10">
        <v>3500</v>
      </c>
      <c r="M203" s="1239"/>
      <c r="N203" s="1239">
        <v>22100</v>
      </c>
      <c r="O203" s="1239"/>
      <c r="P203" s="1239">
        <f t="shared" si="10"/>
        <v>10400</v>
      </c>
      <c r="Q203" s="1357">
        <f t="shared" si="1"/>
        <v>0.28888888888888886</v>
      </c>
      <c r="S203" s="1217" t="s">
        <v>27</v>
      </c>
      <c r="T203" s="1346"/>
      <c r="V203" s="1562"/>
    </row>
    <row r="204" spans="1:22" ht="13.8" hidden="1">
      <c r="A204" s="1886">
        <v>44701</v>
      </c>
      <c r="B204" s="1246" t="s">
        <v>3473</v>
      </c>
      <c r="C204" s="1246"/>
      <c r="D204" s="1246" t="s">
        <v>6883</v>
      </c>
      <c r="E204" s="1246" t="s">
        <v>8</v>
      </c>
      <c r="F204" s="1246" t="s">
        <v>4322</v>
      </c>
      <c r="G204" s="1248">
        <f>791/I1*100</f>
        <v>15601.577909270216</v>
      </c>
      <c r="H204" s="1983"/>
      <c r="I204" s="1988" t="s">
        <v>3450</v>
      </c>
      <c r="J204" s="1983"/>
      <c r="K204" s="10">
        <v>3000</v>
      </c>
      <c r="L204" s="10">
        <v>4000</v>
      </c>
      <c r="M204" s="1256"/>
      <c r="N204" s="1256">
        <v>4000</v>
      </c>
      <c r="O204" s="1256"/>
      <c r="P204" s="1256">
        <f t="shared" si="10"/>
        <v>4601.577909270216</v>
      </c>
      <c r="Q204" s="1364">
        <f t="shared" si="1"/>
        <v>0.29494310998735773</v>
      </c>
      <c r="R204" s="1260"/>
      <c r="S204" s="1246" t="s">
        <v>27</v>
      </c>
      <c r="T204" s="1347"/>
      <c r="V204" s="1562"/>
    </row>
    <row r="205" spans="1:22" ht="13.8" hidden="1">
      <c r="A205" s="1877">
        <v>44702</v>
      </c>
      <c r="B205" s="1878" t="s">
        <v>1906</v>
      </c>
      <c r="C205" s="1878"/>
      <c r="D205" s="1878" t="s">
        <v>3919</v>
      </c>
      <c r="E205" s="1878" t="s">
        <v>49</v>
      </c>
      <c r="F205" s="1878" t="s">
        <v>3486</v>
      </c>
      <c r="G205" s="1879">
        <v>40800</v>
      </c>
      <c r="H205" s="1980"/>
      <c r="I205" s="1878" t="s">
        <v>3453</v>
      </c>
      <c r="J205" s="1980"/>
      <c r="K205" s="1227">
        <v>3500</v>
      </c>
      <c r="L205" s="1227"/>
      <c r="M205" s="1229">
        <f>(G205-K205-L205)*0.7</f>
        <v>26110</v>
      </c>
      <c r="N205" s="1229"/>
      <c r="O205" s="1229"/>
      <c r="P205" s="1229">
        <f t="shared" si="10"/>
        <v>11190</v>
      </c>
      <c r="Q205" s="1882">
        <f t="shared" si="1"/>
        <v>0.27426470588235297</v>
      </c>
      <c r="R205" s="1227"/>
      <c r="S205" s="1878" t="s">
        <v>27</v>
      </c>
      <c r="T205" s="2070"/>
      <c r="V205" s="1562"/>
    </row>
    <row r="206" spans="1:22" ht="13.8">
      <c r="A206" s="1884">
        <v>44702</v>
      </c>
      <c r="B206" s="1217" t="s">
        <v>1906</v>
      </c>
      <c r="C206" s="1217"/>
      <c r="D206" s="1217" t="s">
        <v>4912</v>
      </c>
      <c r="E206" s="666" t="s">
        <v>47</v>
      </c>
      <c r="F206" s="666" t="s">
        <v>3505</v>
      </c>
      <c r="G206" s="1219">
        <v>35000</v>
      </c>
      <c r="H206" s="1853"/>
      <c r="I206" s="1217" t="s">
        <v>3453</v>
      </c>
      <c r="J206" s="1853"/>
      <c r="K206" s="10">
        <v>3000</v>
      </c>
      <c r="L206" s="10">
        <v>4000</v>
      </c>
      <c r="M206" s="1239"/>
      <c r="N206" s="1239">
        <v>13000</v>
      </c>
      <c r="O206" s="1239"/>
      <c r="P206" s="1239">
        <f t="shared" si="10"/>
        <v>15000</v>
      </c>
      <c r="Q206" s="1357">
        <f t="shared" si="1"/>
        <v>0.42857142857142855</v>
      </c>
      <c r="S206" s="1217" t="s">
        <v>107</v>
      </c>
      <c r="T206" s="1346"/>
      <c r="V206" s="1562"/>
    </row>
    <row r="207" spans="1:22" ht="13.8" hidden="1">
      <c r="A207" s="1884">
        <v>44702</v>
      </c>
      <c r="B207" s="1217" t="s">
        <v>570</v>
      </c>
      <c r="C207" s="1217" t="s">
        <v>3456</v>
      </c>
      <c r="D207" s="1217" t="s">
        <v>3807</v>
      </c>
      <c r="E207" s="1261" t="s">
        <v>1540</v>
      </c>
      <c r="F207" s="1261" t="s">
        <v>3864</v>
      </c>
      <c r="G207" s="1219">
        <v>25500</v>
      </c>
      <c r="H207" s="1853"/>
      <c r="I207" s="1217" t="s">
        <v>3453</v>
      </c>
      <c r="J207" s="1853"/>
      <c r="K207" s="10" t="e">
        <f t="shared" ref="K207:K208" ca="1" si="36">_xludf.IFS(C207="成田机场",3000,C207="羽田机场",1200,D207="NearMe",1000)</f>
        <v>#NAME?</v>
      </c>
      <c r="L207" s="10" t="e">
        <f t="shared" ref="L207:L208" ca="1" si="37">_xludf.IFS(C207="成田机场",4000,C207="羽田机场",1000)</f>
        <v>#NAME?</v>
      </c>
      <c r="M207" s="1239"/>
      <c r="N207" s="1239">
        <v>4000</v>
      </c>
      <c r="O207" s="1239"/>
      <c r="P207" s="1239" t="e">
        <f t="shared" ca="1" si="10"/>
        <v>#NAME?</v>
      </c>
      <c r="Q207" s="1357" t="e">
        <f t="shared" ca="1" si="1"/>
        <v>#NAME?</v>
      </c>
      <c r="S207" s="1217" t="s">
        <v>105</v>
      </c>
      <c r="T207" s="1346"/>
      <c r="V207" s="1562"/>
    </row>
    <row r="208" spans="1:22" ht="13.8">
      <c r="A208" s="1884">
        <v>44702</v>
      </c>
      <c r="B208" s="1217" t="s">
        <v>1170</v>
      </c>
      <c r="C208" s="1217" t="s">
        <v>3446</v>
      </c>
      <c r="D208" s="1217" t="s">
        <v>3521</v>
      </c>
      <c r="E208" s="1217" t="s">
        <v>27</v>
      </c>
      <c r="F208" s="1217" t="s">
        <v>3512</v>
      </c>
      <c r="G208" s="1219">
        <v>10000</v>
      </c>
      <c r="H208" s="1853"/>
      <c r="I208" s="1217" t="s">
        <v>3453</v>
      </c>
      <c r="J208" s="1853"/>
      <c r="K208" s="10" t="e">
        <f t="shared" ca="1" si="36"/>
        <v>#NAME?</v>
      </c>
      <c r="L208" s="10" t="e">
        <f t="shared" ca="1" si="37"/>
        <v>#NAME?</v>
      </c>
      <c r="M208" s="1239"/>
      <c r="N208" s="1239">
        <v>3000</v>
      </c>
      <c r="O208" s="1239"/>
      <c r="P208" s="1239" t="e">
        <f t="shared" ca="1" si="10"/>
        <v>#NAME?</v>
      </c>
      <c r="Q208" s="1357" t="e">
        <f t="shared" ca="1" si="1"/>
        <v>#NAME?</v>
      </c>
      <c r="S208" s="1217" t="s">
        <v>107</v>
      </c>
      <c r="T208" s="1346"/>
      <c r="V208" s="1562"/>
    </row>
    <row r="209" spans="1:22" ht="13.8" hidden="1">
      <c r="A209" s="1884">
        <v>44702</v>
      </c>
      <c r="B209" s="1217" t="s">
        <v>1906</v>
      </c>
      <c r="C209" s="1217"/>
      <c r="D209" s="1217" t="s">
        <v>2598</v>
      </c>
      <c r="E209" s="1217" t="s">
        <v>86</v>
      </c>
      <c r="F209" s="1217" t="s">
        <v>3629</v>
      </c>
      <c r="G209" s="1219">
        <v>45000</v>
      </c>
      <c r="H209" s="1853"/>
      <c r="I209" s="1217" t="s">
        <v>3453</v>
      </c>
      <c r="J209" s="1853"/>
      <c r="K209" s="10">
        <v>3000</v>
      </c>
      <c r="L209" s="10">
        <v>4000</v>
      </c>
      <c r="M209" s="1239"/>
      <c r="N209" s="1239">
        <v>13000</v>
      </c>
      <c r="O209" s="1239"/>
      <c r="P209" s="1239">
        <f t="shared" si="10"/>
        <v>25000</v>
      </c>
      <c r="Q209" s="1357">
        <f t="shared" si="1"/>
        <v>0.55555555555555558</v>
      </c>
      <c r="S209" s="1217" t="s">
        <v>108</v>
      </c>
      <c r="T209" s="1346"/>
      <c r="V209" s="1562"/>
    </row>
    <row r="210" spans="1:22" ht="13.8" hidden="1">
      <c r="A210" s="1884">
        <v>44702</v>
      </c>
      <c r="B210" s="1217" t="s">
        <v>1906</v>
      </c>
      <c r="C210" s="1217"/>
      <c r="D210" s="1217" t="s">
        <v>3919</v>
      </c>
      <c r="E210" s="1217" t="s">
        <v>98</v>
      </c>
      <c r="F210" s="1217" t="s">
        <v>3449</v>
      </c>
      <c r="G210" s="1219">
        <v>21600</v>
      </c>
      <c r="H210" s="1853"/>
      <c r="I210" s="1217" t="s">
        <v>3453</v>
      </c>
      <c r="J210" s="1853"/>
      <c r="K210" s="10">
        <v>2500</v>
      </c>
      <c r="M210" s="1239"/>
      <c r="N210" s="1239">
        <v>13000</v>
      </c>
      <c r="O210" s="1239"/>
      <c r="P210" s="1239">
        <f t="shared" si="10"/>
        <v>6100</v>
      </c>
      <c r="Q210" s="1357">
        <f t="shared" si="1"/>
        <v>0.28240740740740738</v>
      </c>
      <c r="S210" s="1217" t="s">
        <v>27</v>
      </c>
      <c r="T210" s="1346"/>
      <c r="V210" s="1562"/>
    </row>
    <row r="211" spans="1:22" ht="13.8" hidden="1">
      <c r="A211" s="1884">
        <v>44702</v>
      </c>
      <c r="B211" s="1217" t="s">
        <v>1906</v>
      </c>
      <c r="C211" s="1217"/>
      <c r="D211" s="1217" t="s">
        <v>3919</v>
      </c>
      <c r="E211" s="1217" t="s">
        <v>40</v>
      </c>
      <c r="F211" s="1217" t="s">
        <v>3501</v>
      </c>
      <c r="G211" s="1219">
        <v>36000</v>
      </c>
      <c r="H211" s="1853"/>
      <c r="I211" s="1217" t="s">
        <v>3453</v>
      </c>
      <c r="J211" s="1853"/>
      <c r="K211" s="10">
        <v>3500</v>
      </c>
      <c r="M211" s="1239">
        <f t="shared" ref="M211:M212" si="38">(G211-K211-L211)*0.7</f>
        <v>22750</v>
      </c>
      <c r="N211" s="1239"/>
      <c r="O211" s="1239"/>
      <c r="P211" s="1239">
        <f t="shared" si="10"/>
        <v>9750</v>
      </c>
      <c r="Q211" s="1357">
        <f t="shared" si="1"/>
        <v>0.27083333333333331</v>
      </c>
      <c r="S211" s="1217" t="s">
        <v>27</v>
      </c>
      <c r="T211" s="1346"/>
      <c r="V211" s="1562"/>
    </row>
    <row r="212" spans="1:22" ht="13.8" hidden="1">
      <c r="A212" s="1884">
        <v>44702</v>
      </c>
      <c r="B212" s="1217" t="s">
        <v>1906</v>
      </c>
      <c r="C212" s="1217"/>
      <c r="D212" s="1217" t="s">
        <v>3919</v>
      </c>
      <c r="E212" s="1217" t="s">
        <v>60</v>
      </c>
      <c r="F212" s="1217" t="s">
        <v>3517</v>
      </c>
      <c r="G212" s="1219">
        <v>36000</v>
      </c>
      <c r="H212" s="1853"/>
      <c r="I212" s="1217" t="s">
        <v>3453</v>
      </c>
      <c r="J212" s="1853"/>
      <c r="K212" s="10">
        <v>3500</v>
      </c>
      <c r="M212" s="1239">
        <f t="shared" si="38"/>
        <v>22750</v>
      </c>
      <c r="N212" s="1239"/>
      <c r="O212" s="1239"/>
      <c r="P212" s="1239">
        <f t="shared" si="10"/>
        <v>9750</v>
      </c>
      <c r="Q212" s="1357">
        <f t="shared" si="1"/>
        <v>0.27083333333333331</v>
      </c>
      <c r="S212" s="1217" t="s">
        <v>27</v>
      </c>
      <c r="T212" s="1346"/>
      <c r="V212" s="1562"/>
    </row>
    <row r="213" spans="1:22" ht="13.8" hidden="1">
      <c r="A213" s="1886">
        <v>44702</v>
      </c>
      <c r="B213" s="1246" t="s">
        <v>570</v>
      </c>
      <c r="C213" s="1246" t="s">
        <v>3456</v>
      </c>
      <c r="D213" s="1246" t="s">
        <v>4597</v>
      </c>
      <c r="E213" s="1246" t="s">
        <v>1540</v>
      </c>
      <c r="F213" s="1246" t="s">
        <v>3864</v>
      </c>
      <c r="G213" s="1248">
        <v>25000</v>
      </c>
      <c r="H213" s="1983"/>
      <c r="I213" s="1246" t="s">
        <v>3453</v>
      </c>
      <c r="J213" s="1983"/>
      <c r="K213" s="10" t="e">
        <f ca="1">_xludf.IFS(C213="成田机场",3000,C213="羽田机场",1200,D213="NearMe",1000)</f>
        <v>#NAME?</v>
      </c>
      <c r="L213" s="10" t="e">
        <f ca="1">_xludf.IFS(C213="成田机场",4000,C213="羽田机场",1000)</f>
        <v>#NAME?</v>
      </c>
      <c r="M213" s="1256" t="e">
        <f ca="1">(15000-K213-L213)*0.7</f>
        <v>#NAME?</v>
      </c>
      <c r="N213" s="1256"/>
      <c r="O213" s="1256"/>
      <c r="P213" s="1256" t="e">
        <f t="shared" ca="1" si="10"/>
        <v>#NAME?</v>
      </c>
      <c r="Q213" s="1364" t="e">
        <f t="shared" ca="1" si="1"/>
        <v>#NAME?</v>
      </c>
      <c r="R213" s="1260"/>
      <c r="S213" s="1246" t="s">
        <v>4402</v>
      </c>
      <c r="T213" s="1347"/>
      <c r="V213" s="1562"/>
    </row>
    <row r="214" spans="1:22" ht="13.8" hidden="1">
      <c r="A214" s="1877">
        <v>44703</v>
      </c>
      <c r="B214" s="1878" t="s">
        <v>1906</v>
      </c>
      <c r="C214" s="1878"/>
      <c r="D214" s="1878" t="s">
        <v>3919</v>
      </c>
      <c r="E214" s="1878" t="s">
        <v>98</v>
      </c>
      <c r="F214" s="1878" t="s">
        <v>3449</v>
      </c>
      <c r="G214" s="1879">
        <v>33600</v>
      </c>
      <c r="H214" s="1980"/>
      <c r="I214" s="1878" t="s">
        <v>3453</v>
      </c>
      <c r="J214" s="1980"/>
      <c r="K214" s="1227">
        <v>2500</v>
      </c>
      <c r="L214" s="1227"/>
      <c r="M214" s="1229"/>
      <c r="N214" s="1229">
        <v>20800</v>
      </c>
      <c r="O214" s="1229"/>
      <c r="P214" s="1229">
        <f t="shared" si="10"/>
        <v>10300</v>
      </c>
      <c r="Q214" s="1882">
        <f t="shared" si="1"/>
        <v>0.30654761904761907</v>
      </c>
      <c r="R214" s="1227"/>
      <c r="S214" s="1878" t="s">
        <v>27</v>
      </c>
      <c r="T214" s="2070"/>
      <c r="V214" s="1562"/>
    </row>
    <row r="215" spans="1:22" ht="13.8" hidden="1">
      <c r="A215" s="1884">
        <v>44703</v>
      </c>
      <c r="B215" s="1217" t="s">
        <v>1906</v>
      </c>
      <c r="C215" s="1217"/>
      <c r="D215" s="1217" t="s">
        <v>3919</v>
      </c>
      <c r="E215" s="1217" t="s">
        <v>34</v>
      </c>
      <c r="F215" s="1217" t="s">
        <v>3626</v>
      </c>
      <c r="G215" s="1219">
        <v>33600</v>
      </c>
      <c r="H215" s="1853"/>
      <c r="I215" s="1217" t="s">
        <v>3453</v>
      </c>
      <c r="J215" s="1853"/>
      <c r="K215" s="10">
        <v>2500</v>
      </c>
      <c r="M215" s="1239">
        <f>(G215-K215-L215)*0.7</f>
        <v>21770</v>
      </c>
      <c r="N215" s="1239"/>
      <c r="O215" s="1239"/>
      <c r="P215" s="1239">
        <f t="shared" si="10"/>
        <v>9330</v>
      </c>
      <c r="Q215" s="1357">
        <f t="shared" si="1"/>
        <v>0.27767857142857144</v>
      </c>
      <c r="S215" s="1217" t="s">
        <v>27</v>
      </c>
      <c r="T215" s="1346"/>
      <c r="V215" s="1562"/>
    </row>
    <row r="216" spans="1:22" ht="13.8" hidden="1">
      <c r="A216" s="1884">
        <v>44703</v>
      </c>
      <c r="B216" s="1217" t="s">
        <v>3473</v>
      </c>
      <c r="C216" s="1217"/>
      <c r="D216" s="1217" t="s">
        <v>8025</v>
      </c>
      <c r="E216" s="1217" t="s">
        <v>86</v>
      </c>
      <c r="F216" s="1217" t="s">
        <v>3629</v>
      </c>
      <c r="G216" s="1219">
        <v>5500</v>
      </c>
      <c r="H216" s="1853"/>
      <c r="I216" s="1217" t="s">
        <v>3453</v>
      </c>
      <c r="J216" s="1853"/>
      <c r="K216" s="10">
        <v>1000</v>
      </c>
      <c r="M216" s="1239"/>
      <c r="N216" s="1239">
        <v>3000</v>
      </c>
      <c r="O216" s="1239"/>
      <c r="P216" s="1239">
        <f t="shared" si="10"/>
        <v>1500</v>
      </c>
      <c r="Q216" s="1357">
        <f t="shared" si="1"/>
        <v>0.27272727272727271</v>
      </c>
      <c r="S216" s="1217" t="s">
        <v>27</v>
      </c>
      <c r="T216" s="1346"/>
      <c r="V216" s="1562"/>
    </row>
    <row r="217" spans="1:22" ht="13.8">
      <c r="A217" s="1886">
        <v>44703</v>
      </c>
      <c r="B217" s="1246" t="s">
        <v>570</v>
      </c>
      <c r="C217" s="1246" t="s">
        <v>3456</v>
      </c>
      <c r="D217" s="1246" t="s">
        <v>3521</v>
      </c>
      <c r="E217" s="1246" t="s">
        <v>8326</v>
      </c>
      <c r="F217" s="1246" t="s">
        <v>3505</v>
      </c>
      <c r="G217" s="1248">
        <v>118500</v>
      </c>
      <c r="H217" s="1983"/>
      <c r="I217" s="1246" t="s">
        <v>3453</v>
      </c>
      <c r="J217" s="1983"/>
      <c r="K217" s="10">
        <v>25000</v>
      </c>
      <c r="L217" s="10">
        <v>30000</v>
      </c>
      <c r="M217" s="1256"/>
      <c r="N217" s="1256">
        <v>23000</v>
      </c>
      <c r="O217" s="1256"/>
      <c r="P217" s="1256">
        <f t="shared" si="10"/>
        <v>40500</v>
      </c>
      <c r="Q217" s="1364">
        <f t="shared" si="1"/>
        <v>0.34177215189873417</v>
      </c>
      <c r="R217" s="1260"/>
      <c r="S217" s="1246" t="s">
        <v>107</v>
      </c>
      <c r="T217" s="1347"/>
      <c r="V217" s="1562"/>
    </row>
    <row r="218" spans="1:22" ht="13.8" hidden="1">
      <c r="A218" s="1877">
        <v>44704</v>
      </c>
      <c r="B218" s="1878" t="s">
        <v>3473</v>
      </c>
      <c r="C218" s="1878"/>
      <c r="D218" s="1878" t="s">
        <v>3570</v>
      </c>
      <c r="E218" s="1878" t="s">
        <v>55</v>
      </c>
      <c r="F218" s="1878" t="s">
        <v>3512</v>
      </c>
      <c r="G218" s="1879">
        <v>11000</v>
      </c>
      <c r="H218" s="1980"/>
      <c r="I218" s="1878" t="s">
        <v>3453</v>
      </c>
      <c r="J218" s="1980"/>
      <c r="K218" s="1227" t="e">
        <f t="shared" ref="K218:K221" ca="1" si="39">_xludf.IFS(C218="成田机场",3000,C218="羽田机场",1200,D218="NearMe",1000)</f>
        <v>#NAME?</v>
      </c>
      <c r="L218" s="1227"/>
      <c r="M218" s="1229"/>
      <c r="N218" s="1229">
        <v>5300</v>
      </c>
      <c r="O218" s="1229"/>
      <c r="P218" s="1229" t="e">
        <f t="shared" ca="1" si="10"/>
        <v>#NAME?</v>
      </c>
      <c r="Q218" s="1882" t="e">
        <f t="shared" ca="1" si="1"/>
        <v>#NAME?</v>
      </c>
      <c r="R218" s="1227"/>
      <c r="S218" s="1878" t="s">
        <v>3572</v>
      </c>
      <c r="T218" s="2070"/>
      <c r="V218" s="1562"/>
    </row>
    <row r="219" spans="1:22" ht="13.8" hidden="1">
      <c r="A219" s="1884">
        <v>44704</v>
      </c>
      <c r="B219" s="1217" t="s">
        <v>3473</v>
      </c>
      <c r="C219" s="1217"/>
      <c r="D219" s="1217" t="s">
        <v>3570</v>
      </c>
      <c r="E219" s="1217" t="s">
        <v>52</v>
      </c>
      <c r="F219" s="1217" t="s">
        <v>3547</v>
      </c>
      <c r="G219" s="1219">
        <v>8500</v>
      </c>
      <c r="H219" s="1853"/>
      <c r="I219" s="1217" t="s">
        <v>3453</v>
      </c>
      <c r="J219" s="1853"/>
      <c r="K219" s="10" t="e">
        <f t="shared" ca="1" si="39"/>
        <v>#NAME?</v>
      </c>
      <c r="M219" s="1239"/>
      <c r="N219" s="1239">
        <v>5000</v>
      </c>
      <c r="O219" s="1239"/>
      <c r="P219" s="1239" t="e">
        <f t="shared" ca="1" si="10"/>
        <v>#NAME?</v>
      </c>
      <c r="Q219" s="1357" t="e">
        <f t="shared" ca="1" si="1"/>
        <v>#NAME?</v>
      </c>
      <c r="S219" s="1217" t="s">
        <v>3572</v>
      </c>
      <c r="T219" s="1346"/>
      <c r="V219" s="1562"/>
    </row>
    <row r="220" spans="1:22" ht="13.8" hidden="1">
      <c r="A220" s="1884">
        <v>44704</v>
      </c>
      <c r="B220" s="1217" t="s">
        <v>3473</v>
      </c>
      <c r="C220" s="1217"/>
      <c r="D220" s="1217" t="s">
        <v>3570</v>
      </c>
      <c r="E220" s="1217" t="s">
        <v>49</v>
      </c>
      <c r="F220" s="1217" t="s">
        <v>3527</v>
      </c>
      <c r="G220" s="1219">
        <v>8500</v>
      </c>
      <c r="H220" s="1853"/>
      <c r="I220" s="1217" t="s">
        <v>3453</v>
      </c>
      <c r="J220" s="1853"/>
      <c r="K220" s="10" t="e">
        <f t="shared" ca="1" si="39"/>
        <v>#NAME?</v>
      </c>
      <c r="M220" s="1239"/>
      <c r="N220" s="1239">
        <v>5000</v>
      </c>
      <c r="O220" s="1239"/>
      <c r="P220" s="1239" t="e">
        <f t="shared" ca="1" si="10"/>
        <v>#NAME?</v>
      </c>
      <c r="Q220" s="1357" t="e">
        <f t="shared" ca="1" si="1"/>
        <v>#NAME?</v>
      </c>
      <c r="S220" s="1217" t="s">
        <v>3572</v>
      </c>
      <c r="T220" s="1346"/>
      <c r="V220" s="1562"/>
    </row>
    <row r="221" spans="1:22" ht="13.8" hidden="1">
      <c r="A221" s="1884">
        <v>44704</v>
      </c>
      <c r="B221" s="1217" t="s">
        <v>1170</v>
      </c>
      <c r="C221" s="1217" t="s">
        <v>3446</v>
      </c>
      <c r="D221" s="1217" t="s">
        <v>3807</v>
      </c>
      <c r="E221" s="1217" t="s">
        <v>49</v>
      </c>
      <c r="F221" s="1217" t="s">
        <v>3527</v>
      </c>
      <c r="G221" s="1219">
        <v>16150</v>
      </c>
      <c r="H221" s="1853"/>
      <c r="I221" s="1217" t="s">
        <v>3453</v>
      </c>
      <c r="J221" s="1853"/>
      <c r="K221" s="10" t="e">
        <f t="shared" ca="1" si="39"/>
        <v>#NAME?</v>
      </c>
      <c r="L221" s="10" t="e">
        <f ca="1">_xludf.IFS(C221="成田机场",4000,C221="羽田机场",1000)</f>
        <v>#NAME?</v>
      </c>
      <c r="M221" s="1239"/>
      <c r="N221" s="1239">
        <v>3000</v>
      </c>
      <c r="O221" s="1239"/>
      <c r="P221" s="1239" t="e">
        <f t="shared" ca="1" si="10"/>
        <v>#NAME?</v>
      </c>
      <c r="Q221" s="1357" t="e">
        <f t="shared" ca="1" si="1"/>
        <v>#NAME?</v>
      </c>
      <c r="S221" s="1217" t="s">
        <v>105</v>
      </c>
      <c r="T221" s="1346"/>
      <c r="V221" s="1562"/>
    </row>
    <row r="222" spans="1:22" ht="13.8" hidden="1">
      <c r="A222" s="1884">
        <v>44704</v>
      </c>
      <c r="B222" s="1217" t="s">
        <v>1906</v>
      </c>
      <c r="C222" s="1217"/>
      <c r="D222" s="1217" t="s">
        <v>3919</v>
      </c>
      <c r="E222" s="1217" t="s">
        <v>2979</v>
      </c>
      <c r="F222" s="1217" t="s">
        <v>3517</v>
      </c>
      <c r="G222" s="1219">
        <v>26400</v>
      </c>
      <c r="H222" s="1853"/>
      <c r="I222" s="1217" t="s">
        <v>3453</v>
      </c>
      <c r="J222" s="1853"/>
      <c r="K222" s="10">
        <v>2500</v>
      </c>
      <c r="M222" s="1239"/>
      <c r="N222" s="1239">
        <v>15600</v>
      </c>
      <c r="O222" s="1239"/>
      <c r="P222" s="1239">
        <f t="shared" si="10"/>
        <v>8300</v>
      </c>
      <c r="Q222" s="1357">
        <f t="shared" si="1"/>
        <v>0.31439393939393939</v>
      </c>
      <c r="S222" s="1217" t="s">
        <v>27</v>
      </c>
      <c r="T222" s="1346"/>
      <c r="V222" s="1562"/>
    </row>
    <row r="223" spans="1:22" ht="13.8" hidden="1">
      <c r="A223" s="1884">
        <v>44704</v>
      </c>
      <c r="B223" s="1217" t="s">
        <v>1906</v>
      </c>
      <c r="C223" s="1217"/>
      <c r="D223" s="1217" t="s">
        <v>3919</v>
      </c>
      <c r="E223" s="1217" t="s">
        <v>86</v>
      </c>
      <c r="F223" s="1217" t="s">
        <v>3501</v>
      </c>
      <c r="G223" s="1219">
        <v>36000</v>
      </c>
      <c r="H223" s="1853"/>
      <c r="I223" s="1217" t="s">
        <v>3453</v>
      </c>
      <c r="J223" s="1853"/>
      <c r="K223" s="10">
        <v>3500</v>
      </c>
      <c r="M223" s="1239"/>
      <c r="N223" s="1239">
        <v>22100</v>
      </c>
      <c r="O223" s="1239"/>
      <c r="P223" s="1239">
        <f t="shared" si="10"/>
        <v>10400</v>
      </c>
      <c r="Q223" s="1357">
        <f t="shared" si="1"/>
        <v>0.28888888888888886</v>
      </c>
      <c r="S223" s="1217" t="s">
        <v>27</v>
      </c>
      <c r="T223" s="1346"/>
      <c r="V223" s="1562"/>
    </row>
    <row r="224" spans="1:22" ht="13.8" hidden="1">
      <c r="A224" s="1884">
        <v>44704</v>
      </c>
      <c r="B224" s="1217" t="s">
        <v>1906</v>
      </c>
      <c r="C224" s="1217"/>
      <c r="D224" s="1217" t="s">
        <v>3919</v>
      </c>
      <c r="E224" s="1217" t="s">
        <v>40</v>
      </c>
      <c r="F224" s="1217" t="s">
        <v>3449</v>
      </c>
      <c r="G224" s="1219">
        <v>36000</v>
      </c>
      <c r="H224" s="1853"/>
      <c r="I224" s="1217" t="s">
        <v>3453</v>
      </c>
      <c r="J224" s="1853"/>
      <c r="K224" s="10">
        <v>3500</v>
      </c>
      <c r="M224" s="1239">
        <f>(G224-K224-L224)*0.7</f>
        <v>22750</v>
      </c>
      <c r="N224" s="1239"/>
      <c r="O224" s="1239"/>
      <c r="P224" s="1239">
        <f t="shared" si="10"/>
        <v>9750</v>
      </c>
      <c r="Q224" s="1357">
        <f t="shared" si="1"/>
        <v>0.27083333333333331</v>
      </c>
      <c r="S224" s="1217" t="s">
        <v>27</v>
      </c>
      <c r="T224" s="1346"/>
      <c r="V224" s="1562"/>
    </row>
    <row r="225" spans="1:22" ht="13.8" hidden="1">
      <c r="A225" s="1884">
        <v>44704</v>
      </c>
      <c r="B225" s="1217" t="s">
        <v>3473</v>
      </c>
      <c r="C225" s="1217"/>
      <c r="D225" s="1217" t="s">
        <v>3570</v>
      </c>
      <c r="E225" s="1217" t="s">
        <v>55</v>
      </c>
      <c r="F225" s="1217" t="s">
        <v>3512</v>
      </c>
      <c r="G225" s="1219">
        <v>11000</v>
      </c>
      <c r="H225" s="1853"/>
      <c r="I225" s="1217" t="s">
        <v>3453</v>
      </c>
      <c r="J225" s="1853"/>
      <c r="K225" s="10" t="e">
        <f t="shared" ref="K225:K231" ca="1" si="40">_xludf.IFS(C225="成田机场",3000,C225="羽田机场",1200,D225="NearMe",1000)</f>
        <v>#NAME?</v>
      </c>
      <c r="M225" s="1239"/>
      <c r="N225" s="1239">
        <v>5300</v>
      </c>
      <c r="O225" s="1239"/>
      <c r="P225" s="1239" t="e">
        <f t="shared" ca="1" si="10"/>
        <v>#NAME?</v>
      </c>
      <c r="Q225" s="1357" t="e">
        <f t="shared" ca="1" si="1"/>
        <v>#NAME?</v>
      </c>
      <c r="S225" s="1217" t="s">
        <v>3572</v>
      </c>
      <c r="T225" s="1346"/>
      <c r="V225" s="1562"/>
    </row>
    <row r="226" spans="1:22" ht="13.8" hidden="1">
      <c r="A226" s="1884">
        <v>44704</v>
      </c>
      <c r="B226" s="1217" t="s">
        <v>3473</v>
      </c>
      <c r="C226" s="1217"/>
      <c r="D226" s="1217" t="s">
        <v>3570</v>
      </c>
      <c r="E226" s="1217" t="s">
        <v>52</v>
      </c>
      <c r="F226" s="1217" t="s">
        <v>3547</v>
      </c>
      <c r="G226" s="1219">
        <v>8500</v>
      </c>
      <c r="H226" s="1853"/>
      <c r="I226" s="1217" t="s">
        <v>3453</v>
      </c>
      <c r="J226" s="1853"/>
      <c r="K226" s="10" t="e">
        <f t="shared" ca="1" si="40"/>
        <v>#NAME?</v>
      </c>
      <c r="M226" s="1239"/>
      <c r="N226" s="1239">
        <v>5000</v>
      </c>
      <c r="O226" s="1239"/>
      <c r="P226" s="1239" t="e">
        <f t="shared" ca="1" si="10"/>
        <v>#NAME?</v>
      </c>
      <c r="Q226" s="1357" t="e">
        <f t="shared" ca="1" si="1"/>
        <v>#NAME?</v>
      </c>
      <c r="S226" s="1217" t="s">
        <v>3572</v>
      </c>
      <c r="T226" s="1346"/>
      <c r="V226" s="1562"/>
    </row>
    <row r="227" spans="1:22" ht="13.8" hidden="1">
      <c r="A227" s="1886">
        <v>44704</v>
      </c>
      <c r="B227" s="1246" t="s">
        <v>3473</v>
      </c>
      <c r="C227" s="1246"/>
      <c r="D227" s="1246" t="s">
        <v>3570</v>
      </c>
      <c r="E227" s="1246" t="s">
        <v>49</v>
      </c>
      <c r="F227" s="1246" t="s">
        <v>3527</v>
      </c>
      <c r="G227" s="1248">
        <v>8500</v>
      </c>
      <c r="H227" s="1983"/>
      <c r="I227" s="1246" t="s">
        <v>3453</v>
      </c>
      <c r="J227" s="1983"/>
      <c r="K227" s="10" t="e">
        <f t="shared" ca="1" si="40"/>
        <v>#NAME?</v>
      </c>
      <c r="M227" s="1256"/>
      <c r="N227" s="1256">
        <v>5000</v>
      </c>
      <c r="O227" s="1256"/>
      <c r="P227" s="1256" t="e">
        <f t="shared" ca="1" si="10"/>
        <v>#NAME?</v>
      </c>
      <c r="Q227" s="1364" t="e">
        <f t="shared" ca="1" si="1"/>
        <v>#NAME?</v>
      </c>
      <c r="R227" s="1260"/>
      <c r="S227" s="1246" t="s">
        <v>3572</v>
      </c>
      <c r="T227" s="1347"/>
      <c r="V227" s="1562"/>
    </row>
    <row r="228" spans="1:22" ht="13.8" hidden="1">
      <c r="A228" s="1877">
        <v>44705</v>
      </c>
      <c r="B228" s="1878" t="s">
        <v>3473</v>
      </c>
      <c r="C228" s="1878"/>
      <c r="D228" s="1878" t="s">
        <v>3570</v>
      </c>
      <c r="E228" s="1878" t="s">
        <v>55</v>
      </c>
      <c r="F228" s="1878" t="s">
        <v>3512</v>
      </c>
      <c r="G228" s="1879">
        <v>11000</v>
      </c>
      <c r="H228" s="1980"/>
      <c r="I228" s="1878" t="s">
        <v>3453</v>
      </c>
      <c r="J228" s="1980"/>
      <c r="K228" s="1227" t="e">
        <f t="shared" ca="1" si="40"/>
        <v>#NAME?</v>
      </c>
      <c r="L228" s="1227"/>
      <c r="M228" s="1229"/>
      <c r="N228" s="1229">
        <v>5300</v>
      </c>
      <c r="O228" s="1229"/>
      <c r="P228" s="1229" t="e">
        <f t="shared" ca="1" si="10"/>
        <v>#NAME?</v>
      </c>
      <c r="Q228" s="1882" t="e">
        <f t="shared" ca="1" si="1"/>
        <v>#NAME?</v>
      </c>
      <c r="R228" s="1227"/>
      <c r="S228" s="1878" t="s">
        <v>3572</v>
      </c>
      <c r="T228" s="2070"/>
      <c r="V228" s="1562"/>
    </row>
    <row r="229" spans="1:22" ht="13.8" hidden="1">
      <c r="A229" s="1884">
        <v>44705</v>
      </c>
      <c r="B229" s="1217" t="s">
        <v>3473</v>
      </c>
      <c r="C229" s="1217"/>
      <c r="D229" s="1217" t="s">
        <v>3570</v>
      </c>
      <c r="E229" s="1217" t="s">
        <v>52</v>
      </c>
      <c r="F229" s="1217" t="s">
        <v>3547</v>
      </c>
      <c r="G229" s="1219">
        <v>8500</v>
      </c>
      <c r="H229" s="1853"/>
      <c r="I229" s="1217" t="s">
        <v>3453</v>
      </c>
      <c r="J229" s="1853"/>
      <c r="K229" s="10" t="e">
        <f t="shared" ca="1" si="40"/>
        <v>#NAME?</v>
      </c>
      <c r="M229" s="1239"/>
      <c r="N229" s="1239">
        <v>4300</v>
      </c>
      <c r="O229" s="1239"/>
      <c r="P229" s="1239" t="e">
        <f t="shared" ca="1" si="10"/>
        <v>#NAME?</v>
      </c>
      <c r="Q229" s="1357" t="e">
        <f t="shared" ca="1" si="1"/>
        <v>#NAME?</v>
      </c>
      <c r="S229" s="1217" t="s">
        <v>3572</v>
      </c>
      <c r="T229" s="1346"/>
      <c r="V229" s="1562"/>
    </row>
    <row r="230" spans="1:22" ht="13.8" hidden="1">
      <c r="A230" s="1884">
        <v>44705</v>
      </c>
      <c r="B230" s="1217" t="s">
        <v>3473</v>
      </c>
      <c r="C230" s="1217"/>
      <c r="D230" s="1217" t="s">
        <v>3570</v>
      </c>
      <c r="E230" s="1217" t="s">
        <v>49</v>
      </c>
      <c r="F230" s="1217" t="s">
        <v>3527</v>
      </c>
      <c r="G230" s="1219">
        <v>8500</v>
      </c>
      <c r="H230" s="1853"/>
      <c r="I230" s="1217" t="s">
        <v>3453</v>
      </c>
      <c r="J230" s="1853"/>
      <c r="K230" s="10" t="e">
        <f t="shared" ca="1" si="40"/>
        <v>#NAME?</v>
      </c>
      <c r="M230" s="1239"/>
      <c r="N230" s="1239">
        <v>5000</v>
      </c>
      <c r="O230" s="1239"/>
      <c r="P230" s="1239" t="e">
        <f t="shared" ca="1" si="10"/>
        <v>#NAME?</v>
      </c>
      <c r="Q230" s="1357" t="e">
        <f t="shared" ca="1" si="1"/>
        <v>#NAME?</v>
      </c>
      <c r="S230" s="1217" t="s">
        <v>3572</v>
      </c>
      <c r="T230" s="1346"/>
      <c r="V230" s="1562"/>
    </row>
    <row r="231" spans="1:22" ht="13.8">
      <c r="A231" s="1884">
        <v>44705</v>
      </c>
      <c r="B231" s="1217" t="s">
        <v>570</v>
      </c>
      <c r="C231" s="1217" t="s">
        <v>3446</v>
      </c>
      <c r="D231" s="1217" t="s">
        <v>3521</v>
      </c>
      <c r="E231" s="1217" t="s">
        <v>55</v>
      </c>
      <c r="F231" s="1217" t="s">
        <v>3512</v>
      </c>
      <c r="G231" s="1219">
        <v>10000</v>
      </c>
      <c r="H231" s="1853"/>
      <c r="I231" s="1217" t="s">
        <v>3453</v>
      </c>
      <c r="J231" s="1853"/>
      <c r="K231" s="10" t="e">
        <f t="shared" ca="1" si="40"/>
        <v>#NAME?</v>
      </c>
      <c r="L231" s="10" t="e">
        <f ca="1">_xludf.IFS(C231="成田机场",4000,C231="羽田机场",1000)</f>
        <v>#NAME?</v>
      </c>
      <c r="M231" s="1239"/>
      <c r="N231" s="1239">
        <v>3000</v>
      </c>
      <c r="O231" s="1239"/>
      <c r="P231" s="1239" t="e">
        <f t="shared" ca="1" si="10"/>
        <v>#NAME?</v>
      </c>
      <c r="Q231" s="1357" t="e">
        <f t="shared" ca="1" si="1"/>
        <v>#NAME?</v>
      </c>
      <c r="S231" s="1217" t="s">
        <v>107</v>
      </c>
      <c r="T231" s="1346"/>
      <c r="V231" s="1562"/>
    </row>
    <row r="232" spans="1:22" ht="13.8" hidden="1">
      <c r="A232" s="1884">
        <v>44705</v>
      </c>
      <c r="B232" s="1217" t="s">
        <v>1906</v>
      </c>
      <c r="C232" s="1217"/>
      <c r="D232" s="1217" t="s">
        <v>3919</v>
      </c>
      <c r="E232" s="1217" t="s">
        <v>39</v>
      </c>
      <c r="F232" s="1217" t="s">
        <v>3629</v>
      </c>
      <c r="G232" s="1219">
        <v>26400</v>
      </c>
      <c r="H232" s="1853"/>
      <c r="I232" s="1217" t="s">
        <v>3453</v>
      </c>
      <c r="J232" s="1853"/>
      <c r="K232" s="10">
        <v>2500</v>
      </c>
      <c r="M232" s="1239">
        <f>(G232-K232-L232)*0.7</f>
        <v>16730</v>
      </c>
      <c r="N232" s="1239"/>
      <c r="O232" s="1239"/>
      <c r="P232" s="1239">
        <f t="shared" si="10"/>
        <v>7170</v>
      </c>
      <c r="Q232" s="1357">
        <f t="shared" si="1"/>
        <v>0.27159090909090911</v>
      </c>
      <c r="S232" s="1217" t="s">
        <v>27</v>
      </c>
      <c r="T232" s="1346"/>
      <c r="V232" s="1562"/>
    </row>
    <row r="233" spans="1:22" ht="13.8">
      <c r="A233" s="1884">
        <v>44705</v>
      </c>
      <c r="B233" s="1217" t="s">
        <v>570</v>
      </c>
      <c r="C233" s="1217" t="s">
        <v>3456</v>
      </c>
      <c r="D233" s="1217" t="s">
        <v>245</v>
      </c>
      <c r="E233" s="1217" t="s">
        <v>34</v>
      </c>
      <c r="F233" s="1217" t="s">
        <v>3626</v>
      </c>
      <c r="G233" s="1219">
        <v>25000</v>
      </c>
      <c r="H233" s="1853"/>
      <c r="I233" s="1217" t="s">
        <v>3453</v>
      </c>
      <c r="J233" s="1853"/>
      <c r="K233" s="10" t="e">
        <f ca="1">_xludf.IFS(C233="成田机场",3000,C233="羽田机场",1200,D233="NearMe",1000)</f>
        <v>#NAME?</v>
      </c>
      <c r="L233" s="10" t="e">
        <f ca="1">_xludf.IFS(C233="成田机场",4000,C233="羽田机场",1000)</f>
        <v>#NAME?</v>
      </c>
      <c r="M233" s="1239"/>
      <c r="N233" s="1239">
        <v>4000</v>
      </c>
      <c r="O233" s="1239"/>
      <c r="P233" s="1239" t="e">
        <f t="shared" ca="1" si="10"/>
        <v>#NAME?</v>
      </c>
      <c r="Q233" s="1357" t="e">
        <f t="shared" ca="1" si="1"/>
        <v>#NAME?</v>
      </c>
      <c r="S233" s="1217" t="s">
        <v>107</v>
      </c>
      <c r="T233" s="1346"/>
      <c r="V233" s="1562"/>
    </row>
    <row r="234" spans="1:22" ht="13.8" hidden="1">
      <c r="A234" s="1884">
        <v>44705</v>
      </c>
      <c r="B234" s="1217" t="s">
        <v>1906</v>
      </c>
      <c r="C234" s="1217"/>
      <c r="D234" s="1217" t="s">
        <v>3919</v>
      </c>
      <c r="E234" s="1217" t="s">
        <v>2979</v>
      </c>
      <c r="F234" s="1217" t="s">
        <v>3517</v>
      </c>
      <c r="G234" s="1219">
        <v>36000</v>
      </c>
      <c r="H234" s="1853"/>
      <c r="I234" s="1217" t="s">
        <v>3453</v>
      </c>
      <c r="J234" s="1853"/>
      <c r="K234" s="10">
        <v>3500</v>
      </c>
      <c r="M234" s="1239">
        <f t="shared" ref="M234:M235" si="41">(G234-K234-L234)*0.7</f>
        <v>22750</v>
      </c>
      <c r="N234" s="1239"/>
      <c r="O234" s="1239"/>
      <c r="P234" s="1239">
        <f t="shared" si="10"/>
        <v>9750</v>
      </c>
      <c r="Q234" s="1357">
        <f t="shared" si="1"/>
        <v>0.27083333333333331</v>
      </c>
      <c r="S234" s="1217" t="s">
        <v>27</v>
      </c>
      <c r="T234" s="1346"/>
      <c r="V234" s="1562"/>
    </row>
    <row r="235" spans="1:22" ht="13.8" hidden="1">
      <c r="A235" s="1884">
        <v>44705</v>
      </c>
      <c r="B235" s="1217" t="s">
        <v>1906</v>
      </c>
      <c r="C235" s="1217"/>
      <c r="D235" s="1217" t="s">
        <v>3919</v>
      </c>
      <c r="E235" s="1217" t="s">
        <v>40</v>
      </c>
      <c r="F235" s="1217" t="s">
        <v>3449</v>
      </c>
      <c r="G235" s="1219">
        <v>36000</v>
      </c>
      <c r="H235" s="1853"/>
      <c r="I235" s="1217" t="s">
        <v>3453</v>
      </c>
      <c r="J235" s="1853"/>
      <c r="K235" s="10">
        <v>3500</v>
      </c>
      <c r="M235" s="1239">
        <f t="shared" si="41"/>
        <v>22750</v>
      </c>
      <c r="N235" s="1239"/>
      <c r="O235" s="1239"/>
      <c r="P235" s="1239">
        <f t="shared" si="10"/>
        <v>9750</v>
      </c>
      <c r="Q235" s="1357">
        <f t="shared" si="1"/>
        <v>0.27083333333333331</v>
      </c>
      <c r="S235" s="1217" t="s">
        <v>27</v>
      </c>
      <c r="T235" s="1346"/>
      <c r="V235" s="1562"/>
    </row>
    <row r="236" spans="1:22" ht="13.8" hidden="1">
      <c r="A236" s="1884">
        <v>44705</v>
      </c>
      <c r="B236" s="1217" t="s">
        <v>3473</v>
      </c>
      <c r="C236" s="1217"/>
      <c r="D236" s="1217" t="s">
        <v>3570</v>
      </c>
      <c r="E236" s="1217" t="s">
        <v>55</v>
      </c>
      <c r="F236" s="1217" t="s">
        <v>3512</v>
      </c>
      <c r="G236" s="1219">
        <v>11000</v>
      </c>
      <c r="H236" s="1853"/>
      <c r="I236" s="1217" t="s">
        <v>3453</v>
      </c>
      <c r="J236" s="1853"/>
      <c r="K236" s="10" t="e">
        <f t="shared" ref="K236:K238" ca="1" si="42">_xludf.IFS(C236="成田机场",3000,C236="羽田机场",1200,D236="NearMe",1000)</f>
        <v>#NAME?</v>
      </c>
      <c r="M236" s="1239"/>
      <c r="N236" s="1239">
        <v>5300</v>
      </c>
      <c r="O236" s="1239"/>
      <c r="P236" s="1239" t="e">
        <f t="shared" ca="1" si="10"/>
        <v>#NAME?</v>
      </c>
      <c r="Q236" s="1357" t="e">
        <f t="shared" ca="1" si="1"/>
        <v>#NAME?</v>
      </c>
      <c r="S236" s="1217" t="s">
        <v>3572</v>
      </c>
      <c r="T236" s="1346"/>
      <c r="V236" s="1562"/>
    </row>
    <row r="237" spans="1:22" ht="13.8" hidden="1">
      <c r="A237" s="1884">
        <v>44705</v>
      </c>
      <c r="B237" s="1217" t="s">
        <v>3473</v>
      </c>
      <c r="C237" s="1217"/>
      <c r="D237" s="1217" t="s">
        <v>3570</v>
      </c>
      <c r="E237" s="1217" t="s">
        <v>52</v>
      </c>
      <c r="F237" s="1217" t="s">
        <v>3547</v>
      </c>
      <c r="G237" s="1219">
        <v>8500</v>
      </c>
      <c r="H237" s="1853"/>
      <c r="I237" s="1217" t="s">
        <v>3453</v>
      </c>
      <c r="J237" s="1853"/>
      <c r="K237" s="10" t="e">
        <f t="shared" ca="1" si="42"/>
        <v>#NAME?</v>
      </c>
      <c r="M237" s="1239"/>
      <c r="N237" s="1239">
        <v>5000</v>
      </c>
      <c r="O237" s="1239"/>
      <c r="P237" s="1239" t="e">
        <f t="shared" ca="1" si="10"/>
        <v>#NAME?</v>
      </c>
      <c r="Q237" s="1357" t="e">
        <f t="shared" ca="1" si="1"/>
        <v>#NAME?</v>
      </c>
      <c r="S237" s="1217" t="s">
        <v>3572</v>
      </c>
      <c r="T237" s="1346"/>
      <c r="V237" s="1562"/>
    </row>
    <row r="238" spans="1:22" ht="13.8" hidden="1">
      <c r="A238" s="1884">
        <v>44705</v>
      </c>
      <c r="B238" s="1217" t="s">
        <v>3473</v>
      </c>
      <c r="C238" s="1217"/>
      <c r="D238" s="1217" t="s">
        <v>3570</v>
      </c>
      <c r="E238" s="1217" t="s">
        <v>49</v>
      </c>
      <c r="F238" s="1217" t="s">
        <v>3527</v>
      </c>
      <c r="G238" s="1219">
        <v>8500</v>
      </c>
      <c r="H238" s="1853"/>
      <c r="I238" s="1217" t="s">
        <v>3453</v>
      </c>
      <c r="J238" s="1853"/>
      <c r="K238" s="10" t="e">
        <f t="shared" ca="1" si="42"/>
        <v>#NAME?</v>
      </c>
      <c r="M238" s="1239"/>
      <c r="N238" s="1239">
        <v>5000</v>
      </c>
      <c r="O238" s="1239"/>
      <c r="P238" s="1239" t="e">
        <f t="shared" ca="1" si="10"/>
        <v>#NAME?</v>
      </c>
      <c r="Q238" s="1357" t="e">
        <f t="shared" ca="1" si="1"/>
        <v>#NAME?</v>
      </c>
      <c r="S238" s="1217" t="s">
        <v>3572</v>
      </c>
      <c r="T238" s="1346"/>
      <c r="V238" s="1562"/>
    </row>
    <row r="239" spans="1:22" ht="13.8">
      <c r="A239" s="1886">
        <v>44705</v>
      </c>
      <c r="B239" s="1246" t="s">
        <v>570</v>
      </c>
      <c r="C239" s="1246" t="s">
        <v>3456</v>
      </c>
      <c r="D239" s="1246" t="s">
        <v>332</v>
      </c>
      <c r="E239" s="1246" t="s">
        <v>41</v>
      </c>
      <c r="F239" s="1246" t="s">
        <v>3505</v>
      </c>
      <c r="G239" s="1248">
        <v>140000</v>
      </c>
      <c r="H239" s="1983"/>
      <c r="I239" s="1246" t="s">
        <v>3453</v>
      </c>
      <c r="J239" s="1983">
        <v>2800</v>
      </c>
      <c r="K239" s="10">
        <v>30000</v>
      </c>
      <c r="L239" s="10">
        <v>30000</v>
      </c>
      <c r="M239" s="1256"/>
      <c r="N239" s="1256">
        <v>28000</v>
      </c>
      <c r="O239" s="1256"/>
      <c r="P239" s="1256">
        <f t="shared" si="10"/>
        <v>49200</v>
      </c>
      <c r="Q239" s="1364">
        <f t="shared" si="1"/>
        <v>0.35142857142857142</v>
      </c>
      <c r="R239" s="1260"/>
      <c r="S239" s="1246" t="s">
        <v>107</v>
      </c>
      <c r="T239" s="1347"/>
      <c r="V239" s="1562"/>
    </row>
    <row r="240" spans="1:22" ht="13.8" hidden="1">
      <c r="A240" s="1877">
        <v>44706</v>
      </c>
      <c r="B240" s="1878" t="s">
        <v>3473</v>
      </c>
      <c r="C240" s="1878"/>
      <c r="D240" s="1878" t="s">
        <v>3570</v>
      </c>
      <c r="E240" s="1878" t="s">
        <v>55</v>
      </c>
      <c r="F240" s="1878" t="s">
        <v>3512</v>
      </c>
      <c r="G240" s="1879">
        <v>11000</v>
      </c>
      <c r="H240" s="1980"/>
      <c r="I240" s="1878" t="s">
        <v>3453</v>
      </c>
      <c r="J240" s="1980"/>
      <c r="K240" s="1227" t="e">
        <f t="shared" ref="K240:K242" ca="1" si="43">_xludf.IFS(C240="成田机场",3000,C240="羽田机场",1200,D240="NearMe",1000)</f>
        <v>#NAME?</v>
      </c>
      <c r="L240" s="1227"/>
      <c r="M240" s="1229"/>
      <c r="N240" s="1229">
        <v>5300</v>
      </c>
      <c r="O240" s="1229"/>
      <c r="P240" s="1229" t="e">
        <f t="shared" ca="1" si="10"/>
        <v>#NAME?</v>
      </c>
      <c r="Q240" s="1882" t="e">
        <f t="shared" ca="1" si="1"/>
        <v>#NAME?</v>
      </c>
      <c r="R240" s="1227"/>
      <c r="S240" s="1878" t="s">
        <v>3572</v>
      </c>
      <c r="T240" s="2070"/>
      <c r="V240" s="1562"/>
    </row>
    <row r="241" spans="1:22" ht="13.8" hidden="1">
      <c r="A241" s="1884">
        <v>44706</v>
      </c>
      <c r="B241" s="1217" t="s">
        <v>3473</v>
      </c>
      <c r="C241" s="1217"/>
      <c r="D241" s="1217" t="s">
        <v>3570</v>
      </c>
      <c r="E241" s="1217" t="s">
        <v>86</v>
      </c>
      <c r="F241" s="1217" t="s">
        <v>3547</v>
      </c>
      <c r="G241" s="1219">
        <v>8500</v>
      </c>
      <c r="H241" s="1853"/>
      <c r="I241" s="1217" t="s">
        <v>3453</v>
      </c>
      <c r="J241" s="1853"/>
      <c r="K241" s="10" t="e">
        <f t="shared" ca="1" si="43"/>
        <v>#NAME?</v>
      </c>
      <c r="M241" s="1239"/>
      <c r="N241" s="1239">
        <v>4300</v>
      </c>
      <c r="O241" s="1239"/>
      <c r="P241" s="1239" t="e">
        <f t="shared" ca="1" si="10"/>
        <v>#NAME?</v>
      </c>
      <c r="Q241" s="1357" t="e">
        <f t="shared" ca="1" si="1"/>
        <v>#NAME?</v>
      </c>
      <c r="S241" s="1217" t="s">
        <v>3572</v>
      </c>
      <c r="T241" s="1346"/>
      <c r="V241" s="1562"/>
    </row>
    <row r="242" spans="1:22" ht="13.8" hidden="1">
      <c r="A242" s="1884">
        <v>44706</v>
      </c>
      <c r="B242" s="1217" t="s">
        <v>3473</v>
      </c>
      <c r="C242" s="1217"/>
      <c r="D242" s="1217" t="s">
        <v>3570</v>
      </c>
      <c r="E242" s="1217" t="s">
        <v>52</v>
      </c>
      <c r="F242" s="1217" t="s">
        <v>3527</v>
      </c>
      <c r="G242" s="1219">
        <v>8500</v>
      </c>
      <c r="H242" s="1853"/>
      <c r="I242" s="1217" t="s">
        <v>3453</v>
      </c>
      <c r="J242" s="1853"/>
      <c r="K242" s="10" t="e">
        <f t="shared" ca="1" si="43"/>
        <v>#NAME?</v>
      </c>
      <c r="M242" s="1239"/>
      <c r="N242" s="1239">
        <v>5000</v>
      </c>
      <c r="O242" s="1239"/>
      <c r="P242" s="1239" t="e">
        <f t="shared" ca="1" si="10"/>
        <v>#NAME?</v>
      </c>
      <c r="Q242" s="1357" t="e">
        <f t="shared" ca="1" si="1"/>
        <v>#NAME?</v>
      </c>
      <c r="S242" s="1217" t="s">
        <v>3572</v>
      </c>
      <c r="T242" s="1346"/>
      <c r="V242" s="1562"/>
    </row>
    <row r="243" spans="1:22" ht="13.8" hidden="1">
      <c r="A243" s="1884">
        <v>44706</v>
      </c>
      <c r="B243" s="1217" t="s">
        <v>3473</v>
      </c>
      <c r="C243" s="1217"/>
      <c r="D243" s="1217" t="s">
        <v>1371</v>
      </c>
      <c r="E243" s="1217" t="s">
        <v>55</v>
      </c>
      <c r="F243" s="1217" t="s">
        <v>3512</v>
      </c>
      <c r="G243" s="1219">
        <v>10000</v>
      </c>
      <c r="H243" s="1853"/>
      <c r="I243" s="1217" t="s">
        <v>3453</v>
      </c>
      <c r="J243" s="1853"/>
      <c r="K243" s="10">
        <v>1200</v>
      </c>
      <c r="L243" s="10">
        <v>1000</v>
      </c>
      <c r="M243" s="1239"/>
      <c r="N243" s="1239">
        <v>3000</v>
      </c>
      <c r="O243" s="1239"/>
      <c r="P243" s="1239">
        <f t="shared" si="10"/>
        <v>4800</v>
      </c>
      <c r="Q243" s="1357">
        <f t="shared" si="1"/>
        <v>0.48</v>
      </c>
      <c r="S243" s="1217" t="s">
        <v>1540</v>
      </c>
      <c r="T243" s="1346"/>
      <c r="V243" s="1562"/>
    </row>
    <row r="244" spans="1:22" ht="13.8">
      <c r="A244" s="1884">
        <v>44706</v>
      </c>
      <c r="B244" s="1217" t="s">
        <v>3473</v>
      </c>
      <c r="C244" s="1217"/>
      <c r="D244" s="1217" t="s">
        <v>332</v>
      </c>
      <c r="E244" s="1217" t="s">
        <v>86</v>
      </c>
      <c r="F244" s="1217" t="s">
        <v>3547</v>
      </c>
      <c r="G244" s="1219">
        <v>10000</v>
      </c>
      <c r="H244" s="1853"/>
      <c r="I244" s="1217" t="s">
        <v>3453</v>
      </c>
      <c r="J244" s="1853"/>
      <c r="K244" s="10">
        <v>1200</v>
      </c>
      <c r="L244" s="10">
        <v>1000</v>
      </c>
      <c r="M244" s="1239"/>
      <c r="N244" s="1239">
        <v>3000</v>
      </c>
      <c r="O244" s="1239"/>
      <c r="P244" s="1239">
        <f t="shared" si="10"/>
        <v>4800</v>
      </c>
      <c r="Q244" s="1357">
        <f t="shared" si="1"/>
        <v>0.48</v>
      </c>
      <c r="S244" s="1217" t="s">
        <v>107</v>
      </c>
      <c r="T244" s="1346"/>
      <c r="V244" s="1562"/>
    </row>
    <row r="245" spans="1:22" ht="13.8">
      <c r="A245" s="1884">
        <v>44706</v>
      </c>
      <c r="B245" s="1217" t="s">
        <v>3473</v>
      </c>
      <c r="C245" s="1217"/>
      <c r="D245" s="1217" t="s">
        <v>3521</v>
      </c>
      <c r="E245" s="1217" t="s">
        <v>49</v>
      </c>
      <c r="F245" s="1217" t="s">
        <v>3486</v>
      </c>
      <c r="G245" s="1219">
        <v>5000</v>
      </c>
      <c r="H245" s="1853"/>
      <c r="I245" s="1217" t="s">
        <v>3453</v>
      </c>
      <c r="J245" s="1853"/>
      <c r="K245" s="10">
        <v>1000</v>
      </c>
      <c r="M245" s="1239"/>
      <c r="N245" s="1239">
        <v>3000</v>
      </c>
      <c r="O245" s="1239"/>
      <c r="P245" s="1239">
        <f t="shared" si="10"/>
        <v>1000</v>
      </c>
      <c r="Q245" s="1357">
        <f t="shared" si="1"/>
        <v>0.2</v>
      </c>
      <c r="S245" s="1217" t="s">
        <v>107</v>
      </c>
      <c r="T245" s="1346"/>
      <c r="V245" s="1562"/>
    </row>
    <row r="246" spans="1:22" ht="13.8" hidden="1">
      <c r="A246" s="1884">
        <v>44706</v>
      </c>
      <c r="B246" s="1217" t="s">
        <v>1906</v>
      </c>
      <c r="C246" s="1217"/>
      <c r="D246" s="1217" t="s">
        <v>3919</v>
      </c>
      <c r="E246" s="1217" t="s">
        <v>39</v>
      </c>
      <c r="F246" s="1217" t="s">
        <v>3629</v>
      </c>
      <c r="G246" s="1219">
        <v>26400</v>
      </c>
      <c r="H246" s="1853"/>
      <c r="I246" s="1217" t="s">
        <v>3453</v>
      </c>
      <c r="J246" s="1853"/>
      <c r="K246" s="10">
        <v>2500</v>
      </c>
      <c r="M246" s="1239">
        <f t="shared" ref="M246:M248" si="44">(G246-K246-L246)*0.7</f>
        <v>16730</v>
      </c>
      <c r="N246" s="1239"/>
      <c r="O246" s="1239"/>
      <c r="P246" s="1239">
        <f t="shared" si="10"/>
        <v>7170</v>
      </c>
      <c r="Q246" s="1357">
        <f t="shared" si="1"/>
        <v>0.27159090909090911</v>
      </c>
      <c r="S246" s="1217" t="s">
        <v>27</v>
      </c>
      <c r="T246" s="1346"/>
      <c r="V246" s="1562"/>
    </row>
    <row r="247" spans="1:22" ht="13.8" hidden="1">
      <c r="A247" s="1884">
        <v>44706</v>
      </c>
      <c r="B247" s="1217" t="s">
        <v>1906</v>
      </c>
      <c r="C247" s="1217"/>
      <c r="D247" s="1217" t="s">
        <v>3919</v>
      </c>
      <c r="E247" s="1217" t="s">
        <v>34</v>
      </c>
      <c r="F247" s="1217" t="s">
        <v>3626</v>
      </c>
      <c r="G247" s="1219">
        <v>36000</v>
      </c>
      <c r="H247" s="1853"/>
      <c r="I247" s="1217" t="s">
        <v>3453</v>
      </c>
      <c r="J247" s="1853"/>
      <c r="K247" s="10">
        <v>3500</v>
      </c>
      <c r="M247" s="1239">
        <f t="shared" si="44"/>
        <v>22750</v>
      </c>
      <c r="N247" s="1239"/>
      <c r="O247" s="1239"/>
      <c r="P247" s="1239">
        <f t="shared" si="10"/>
        <v>9750</v>
      </c>
      <c r="Q247" s="1357">
        <f t="shared" si="1"/>
        <v>0.27083333333333331</v>
      </c>
      <c r="S247" s="1217" t="s">
        <v>27</v>
      </c>
      <c r="T247" s="1346"/>
      <c r="V247" s="1562"/>
    </row>
    <row r="248" spans="1:22" ht="13.8" hidden="1">
      <c r="A248" s="1884">
        <v>44706</v>
      </c>
      <c r="B248" s="1217" t="s">
        <v>1906</v>
      </c>
      <c r="C248" s="1217"/>
      <c r="D248" s="1217" t="s">
        <v>3919</v>
      </c>
      <c r="E248" s="1217" t="s">
        <v>2979</v>
      </c>
      <c r="F248" s="1217" t="s">
        <v>3517</v>
      </c>
      <c r="G248" s="1219">
        <v>36000</v>
      </c>
      <c r="H248" s="1853"/>
      <c r="I248" s="1217" t="s">
        <v>3453</v>
      </c>
      <c r="J248" s="1853"/>
      <c r="K248" s="10">
        <v>3500</v>
      </c>
      <c r="M248" s="1239">
        <f t="shared" si="44"/>
        <v>22750</v>
      </c>
      <c r="N248" s="1239"/>
      <c r="O248" s="1239"/>
      <c r="P248" s="1239">
        <f t="shared" si="10"/>
        <v>9750</v>
      </c>
      <c r="Q248" s="1357">
        <f t="shared" si="1"/>
        <v>0.27083333333333331</v>
      </c>
      <c r="S248" s="1217" t="s">
        <v>27</v>
      </c>
      <c r="T248" s="1346"/>
      <c r="V248" s="1562"/>
    </row>
    <row r="249" spans="1:22" ht="13.8" hidden="1">
      <c r="A249" s="1884">
        <v>44706</v>
      </c>
      <c r="B249" s="1217" t="s">
        <v>3473</v>
      </c>
      <c r="C249" s="1217"/>
      <c r="D249" s="1217" t="s">
        <v>3570</v>
      </c>
      <c r="E249" s="1217" t="s">
        <v>55</v>
      </c>
      <c r="F249" s="1217" t="s">
        <v>3512</v>
      </c>
      <c r="G249" s="1219">
        <v>11000</v>
      </c>
      <c r="H249" s="1853"/>
      <c r="I249" s="1217" t="s">
        <v>3453</v>
      </c>
      <c r="J249" s="1853"/>
      <c r="K249" s="10" t="e">
        <f t="shared" ref="K249:K251" ca="1" si="45">_xludf.IFS(C249="成田机场",3000,C249="羽田机场",1200,D249="NearMe",1000)</f>
        <v>#NAME?</v>
      </c>
      <c r="M249" s="1239"/>
      <c r="N249" s="1239">
        <v>5300</v>
      </c>
      <c r="O249" s="1239"/>
      <c r="P249" s="1239" t="e">
        <f t="shared" ca="1" si="10"/>
        <v>#NAME?</v>
      </c>
      <c r="Q249" s="1357" t="e">
        <f t="shared" ca="1" si="1"/>
        <v>#NAME?</v>
      </c>
      <c r="S249" s="1217" t="s">
        <v>3572</v>
      </c>
      <c r="T249" s="1346"/>
      <c r="V249" s="1562"/>
    </row>
    <row r="250" spans="1:22" ht="13.8" hidden="1">
      <c r="A250" s="1884">
        <v>44706</v>
      </c>
      <c r="B250" s="1217" t="s">
        <v>3473</v>
      </c>
      <c r="C250" s="1217"/>
      <c r="D250" s="1217" t="s">
        <v>3570</v>
      </c>
      <c r="E250" s="1217" t="s">
        <v>86</v>
      </c>
      <c r="F250" s="1217" t="s">
        <v>3547</v>
      </c>
      <c r="G250" s="1219">
        <v>8500</v>
      </c>
      <c r="H250" s="1853"/>
      <c r="I250" s="1217" t="s">
        <v>3453</v>
      </c>
      <c r="J250" s="1853"/>
      <c r="K250" s="10" t="e">
        <f t="shared" ca="1" si="45"/>
        <v>#NAME?</v>
      </c>
      <c r="M250" s="1239"/>
      <c r="N250" s="1239">
        <v>4300</v>
      </c>
      <c r="O250" s="1239"/>
      <c r="P250" s="1239" t="e">
        <f t="shared" ca="1" si="10"/>
        <v>#NAME?</v>
      </c>
      <c r="Q250" s="1357" t="e">
        <f t="shared" ca="1" si="1"/>
        <v>#NAME?</v>
      </c>
      <c r="S250" s="1217" t="s">
        <v>3572</v>
      </c>
      <c r="T250" s="1346"/>
      <c r="V250" s="1562"/>
    </row>
    <row r="251" spans="1:22" ht="13.8" hidden="1">
      <c r="A251" s="1886">
        <v>44706</v>
      </c>
      <c r="B251" s="1246" t="s">
        <v>3473</v>
      </c>
      <c r="C251" s="1246"/>
      <c r="D251" s="1246" t="s">
        <v>3570</v>
      </c>
      <c r="E251" s="1246" t="s">
        <v>52</v>
      </c>
      <c r="F251" s="1246" t="s">
        <v>3527</v>
      </c>
      <c r="G251" s="1248">
        <v>8500</v>
      </c>
      <c r="H251" s="1983"/>
      <c r="I251" s="1246" t="s">
        <v>3453</v>
      </c>
      <c r="J251" s="1983"/>
      <c r="K251" s="10" t="e">
        <f t="shared" ca="1" si="45"/>
        <v>#NAME?</v>
      </c>
      <c r="M251" s="1256"/>
      <c r="N251" s="1256">
        <v>5000</v>
      </c>
      <c r="O251" s="1256"/>
      <c r="P251" s="1256" t="e">
        <f t="shared" ca="1" si="10"/>
        <v>#NAME?</v>
      </c>
      <c r="Q251" s="1364" t="e">
        <f t="shared" ca="1" si="1"/>
        <v>#NAME?</v>
      </c>
      <c r="R251" s="1260"/>
      <c r="S251" s="1246" t="s">
        <v>3572</v>
      </c>
      <c r="T251" s="1347"/>
      <c r="V251" s="1562"/>
    </row>
    <row r="252" spans="1:22" ht="13.8" hidden="1">
      <c r="A252" s="1877">
        <v>44707</v>
      </c>
      <c r="B252" s="1878" t="s">
        <v>3473</v>
      </c>
      <c r="C252" s="1878"/>
      <c r="D252" s="1878" t="s">
        <v>1553</v>
      </c>
      <c r="E252" s="1878" t="s">
        <v>27</v>
      </c>
      <c r="F252" s="1878" t="s">
        <v>3505</v>
      </c>
      <c r="G252" s="1879">
        <v>35000</v>
      </c>
      <c r="H252" s="1981"/>
      <c r="I252" s="1878" t="s">
        <v>3453</v>
      </c>
      <c r="J252" s="1981"/>
      <c r="K252" s="1227">
        <v>5000</v>
      </c>
      <c r="L252" s="1227">
        <v>5000</v>
      </c>
      <c r="M252" s="1229"/>
      <c r="N252" s="1229">
        <v>10000</v>
      </c>
      <c r="O252" s="1229"/>
      <c r="P252" s="1229">
        <f t="shared" si="10"/>
        <v>15000</v>
      </c>
      <c r="Q252" s="1882">
        <f t="shared" si="1"/>
        <v>0.42857142857142855</v>
      </c>
      <c r="R252" s="1227"/>
      <c r="S252" s="1878" t="s">
        <v>4402</v>
      </c>
      <c r="T252" s="2070"/>
      <c r="V252" s="1562"/>
    </row>
    <row r="253" spans="1:22" ht="13.8">
      <c r="A253" s="1884">
        <v>44707</v>
      </c>
      <c r="B253" s="1217" t="s">
        <v>1170</v>
      </c>
      <c r="C253" s="1217" t="s">
        <v>3456</v>
      </c>
      <c r="D253" s="1217" t="s">
        <v>3521</v>
      </c>
      <c r="E253" s="1217" t="s">
        <v>110</v>
      </c>
      <c r="F253" s="1217" t="s">
        <v>3629</v>
      </c>
      <c r="G253" s="1219">
        <v>15000</v>
      </c>
      <c r="H253" s="1853"/>
      <c r="I253" s="1217" t="s">
        <v>3453</v>
      </c>
      <c r="J253" s="1853"/>
      <c r="K253" s="10" t="e">
        <f t="shared" ref="K253:K259" ca="1" si="46">_xludf.IFS(C253="成田机场",3000,C253="羽田机场",1200,D253="NearMe",1000)</f>
        <v>#NAME?</v>
      </c>
      <c r="L253" s="10" t="e">
        <f t="shared" ref="L253:L255" ca="1" si="47">_xludf.IFS(C253="成田机场",4000,C253="羽田机场",1000)</f>
        <v>#NAME?</v>
      </c>
      <c r="M253" s="1239"/>
      <c r="N253" s="1239">
        <v>4000</v>
      </c>
      <c r="O253" s="1239"/>
      <c r="P253" s="1239" t="e">
        <f t="shared" ca="1" si="10"/>
        <v>#NAME?</v>
      </c>
      <c r="Q253" s="1357" t="e">
        <f t="shared" ca="1" si="1"/>
        <v>#NAME?</v>
      </c>
      <c r="S253" s="1217" t="s">
        <v>107</v>
      </c>
      <c r="T253" s="1346"/>
      <c r="V253" s="1562"/>
    </row>
    <row r="254" spans="1:22" ht="13.8">
      <c r="A254" s="1884">
        <v>44707</v>
      </c>
      <c r="B254" s="1217" t="s">
        <v>1170</v>
      </c>
      <c r="C254" s="1217" t="s">
        <v>3456</v>
      </c>
      <c r="D254" s="1217" t="s">
        <v>332</v>
      </c>
      <c r="E254" s="1217" t="s">
        <v>8</v>
      </c>
      <c r="F254" s="1217" t="s">
        <v>3477</v>
      </c>
      <c r="G254" s="1219">
        <v>20000</v>
      </c>
      <c r="H254" s="1853"/>
      <c r="I254" s="1217" t="s">
        <v>3453</v>
      </c>
      <c r="J254" s="1853"/>
      <c r="K254" s="10" t="e">
        <f t="shared" ca="1" si="46"/>
        <v>#NAME?</v>
      </c>
      <c r="L254" s="10" t="e">
        <f t="shared" ca="1" si="47"/>
        <v>#NAME?</v>
      </c>
      <c r="M254" s="1239"/>
      <c r="N254" s="1239">
        <v>4000</v>
      </c>
      <c r="O254" s="1239"/>
      <c r="P254" s="1239" t="e">
        <f t="shared" ca="1" si="10"/>
        <v>#NAME?</v>
      </c>
      <c r="Q254" s="1357" t="e">
        <f t="shared" ca="1" si="1"/>
        <v>#NAME?</v>
      </c>
      <c r="S254" s="1217" t="s">
        <v>107</v>
      </c>
      <c r="T254" s="1346"/>
      <c r="V254" s="1562"/>
    </row>
    <row r="255" spans="1:22" ht="13.2">
      <c r="A255" s="1884">
        <v>44707</v>
      </c>
      <c r="B255" s="1217" t="s">
        <v>1170</v>
      </c>
      <c r="C255" s="1217" t="s">
        <v>3456</v>
      </c>
      <c r="D255" s="1217" t="s">
        <v>3447</v>
      </c>
      <c r="E255" s="1217" t="s">
        <v>3448</v>
      </c>
      <c r="F255" s="1217" t="s">
        <v>3471</v>
      </c>
      <c r="G255" s="1219">
        <f>1600/I1*100</f>
        <v>31558.185404339245</v>
      </c>
      <c r="H255" s="666"/>
      <c r="I255" s="1217" t="s">
        <v>3450</v>
      </c>
      <c r="J255" s="1457">
        <f>500/I1*100</f>
        <v>9861.9329388560145</v>
      </c>
      <c r="K255" s="10" t="e">
        <f t="shared" ca="1" si="46"/>
        <v>#NAME?</v>
      </c>
      <c r="L255" s="10" t="e">
        <f t="shared" ca="1" si="47"/>
        <v>#NAME?</v>
      </c>
      <c r="M255" s="1239"/>
      <c r="N255" s="1239">
        <v>4000</v>
      </c>
      <c r="O255" s="1239"/>
      <c r="P255" s="1239" t="e">
        <f t="shared" ca="1" si="10"/>
        <v>#NAME?</v>
      </c>
      <c r="Q255" s="1357" t="e">
        <f t="shared" ca="1" si="1"/>
        <v>#NAME?</v>
      </c>
      <c r="S255" s="1217" t="s">
        <v>107</v>
      </c>
      <c r="T255" s="1346"/>
      <c r="V255" s="1562"/>
    </row>
    <row r="256" spans="1:22" ht="13.8" hidden="1">
      <c r="A256" s="1884">
        <v>44707</v>
      </c>
      <c r="B256" s="1217" t="s">
        <v>3473</v>
      </c>
      <c r="C256" s="1217"/>
      <c r="D256" s="1217" t="s">
        <v>3570</v>
      </c>
      <c r="E256" s="1217" t="s">
        <v>55</v>
      </c>
      <c r="F256" s="1217" t="s">
        <v>3512</v>
      </c>
      <c r="G256" s="1219">
        <v>11000</v>
      </c>
      <c r="H256" s="1853"/>
      <c r="I256" s="1217" t="s">
        <v>3453</v>
      </c>
      <c r="J256" s="1853"/>
      <c r="K256" s="10" t="e">
        <f t="shared" ca="1" si="46"/>
        <v>#NAME?</v>
      </c>
      <c r="M256" s="1239"/>
      <c r="N256" s="1239">
        <v>5300</v>
      </c>
      <c r="O256" s="1239"/>
      <c r="P256" s="1239" t="e">
        <f t="shared" ca="1" si="10"/>
        <v>#NAME?</v>
      </c>
      <c r="Q256" s="1357" t="e">
        <f t="shared" ca="1" si="1"/>
        <v>#NAME?</v>
      </c>
      <c r="S256" s="1217" t="s">
        <v>3572</v>
      </c>
      <c r="T256" s="1346"/>
      <c r="V256" s="1562"/>
    </row>
    <row r="257" spans="1:22" ht="13.8" hidden="1">
      <c r="A257" s="1884">
        <v>44707</v>
      </c>
      <c r="B257" s="1217" t="s">
        <v>3473</v>
      </c>
      <c r="C257" s="1217"/>
      <c r="D257" s="1217" t="s">
        <v>3570</v>
      </c>
      <c r="E257" s="1217" t="s">
        <v>86</v>
      </c>
      <c r="F257" s="1217" t="s">
        <v>3547</v>
      </c>
      <c r="G257" s="1219">
        <v>8500</v>
      </c>
      <c r="H257" s="1853"/>
      <c r="I257" s="1217" t="s">
        <v>3453</v>
      </c>
      <c r="J257" s="1853"/>
      <c r="K257" s="10" t="e">
        <f t="shared" ca="1" si="46"/>
        <v>#NAME?</v>
      </c>
      <c r="M257" s="1239"/>
      <c r="N257" s="1239">
        <v>4300</v>
      </c>
      <c r="O257" s="1239"/>
      <c r="P257" s="1239" t="e">
        <f t="shared" ca="1" si="10"/>
        <v>#NAME?</v>
      </c>
      <c r="Q257" s="1357" t="e">
        <f t="shared" ca="1" si="1"/>
        <v>#NAME?</v>
      </c>
      <c r="S257" s="1217" t="s">
        <v>3572</v>
      </c>
      <c r="T257" s="1346"/>
      <c r="V257" s="1562"/>
    </row>
    <row r="258" spans="1:22" ht="13.8" hidden="1">
      <c r="A258" s="1884">
        <v>44707</v>
      </c>
      <c r="B258" s="1217" t="s">
        <v>3473</v>
      </c>
      <c r="C258" s="1217"/>
      <c r="D258" s="1217" t="s">
        <v>3570</v>
      </c>
      <c r="E258" s="1217" t="s">
        <v>52</v>
      </c>
      <c r="F258" s="1217" t="s">
        <v>3527</v>
      </c>
      <c r="G258" s="1219">
        <v>8500</v>
      </c>
      <c r="H258" s="1853"/>
      <c r="I258" s="1217" t="s">
        <v>3453</v>
      </c>
      <c r="J258" s="1853"/>
      <c r="K258" s="10" t="e">
        <f t="shared" ca="1" si="46"/>
        <v>#NAME?</v>
      </c>
      <c r="M258" s="1239"/>
      <c r="N258" s="1239">
        <v>4300</v>
      </c>
      <c r="O258" s="1239"/>
      <c r="P258" s="1239" t="e">
        <f t="shared" ca="1" si="10"/>
        <v>#NAME?</v>
      </c>
      <c r="Q258" s="1357" t="e">
        <f t="shared" ref="Q258:Q318" ca="1" si="48">P258/G258</f>
        <v>#NAME?</v>
      </c>
      <c r="S258" s="1217" t="s">
        <v>3572</v>
      </c>
      <c r="T258" s="1346"/>
      <c r="V258" s="1562"/>
    </row>
    <row r="259" spans="1:22" ht="13.8">
      <c r="A259" s="1884">
        <v>44707</v>
      </c>
      <c r="B259" s="1217" t="s">
        <v>570</v>
      </c>
      <c r="C259" s="1217" t="s">
        <v>3456</v>
      </c>
      <c r="D259" s="1217" t="s">
        <v>332</v>
      </c>
      <c r="E259" s="1217" t="s">
        <v>8</v>
      </c>
      <c r="F259" s="1217" t="s">
        <v>3477</v>
      </c>
      <c r="G259" s="1219">
        <v>18440</v>
      </c>
      <c r="H259" s="1853"/>
      <c r="I259" s="1217" t="s">
        <v>3453</v>
      </c>
      <c r="J259" s="1853"/>
      <c r="K259" s="10" t="e">
        <f t="shared" ca="1" si="46"/>
        <v>#NAME?</v>
      </c>
      <c r="L259" s="10" t="e">
        <f ca="1">_xludf.IFS(C259="成田机场",4000,C259="羽田机场",1000)</f>
        <v>#NAME?</v>
      </c>
      <c r="M259" s="1239"/>
      <c r="N259" s="1239">
        <v>4000</v>
      </c>
      <c r="O259" s="1239"/>
      <c r="P259" s="1239" t="e">
        <f t="shared" ca="1" si="10"/>
        <v>#NAME?</v>
      </c>
      <c r="Q259" s="1357" t="e">
        <f t="shared" ca="1" si="48"/>
        <v>#NAME?</v>
      </c>
      <c r="S259" s="1217" t="s">
        <v>107</v>
      </c>
      <c r="T259" s="1346"/>
      <c r="V259" s="1562"/>
    </row>
    <row r="260" spans="1:22" ht="13.8" hidden="1">
      <c r="A260" s="1884">
        <v>44707</v>
      </c>
      <c r="B260" s="1217" t="s">
        <v>1906</v>
      </c>
      <c r="C260" s="1217"/>
      <c r="D260" s="1217" t="s">
        <v>3919</v>
      </c>
      <c r="E260" s="1217" t="s">
        <v>49</v>
      </c>
      <c r="F260" s="1217" t="s">
        <v>3486</v>
      </c>
      <c r="G260" s="1219">
        <v>26400</v>
      </c>
      <c r="H260" s="1853"/>
      <c r="I260" s="1217" t="s">
        <v>3453</v>
      </c>
      <c r="J260" s="1853"/>
      <c r="K260" s="10">
        <v>2500</v>
      </c>
      <c r="M260" s="1239">
        <f t="shared" ref="M260:M262" si="49">(G260-K260-L260)*0.7</f>
        <v>16730</v>
      </c>
      <c r="N260" s="1239"/>
      <c r="O260" s="1239"/>
      <c r="P260" s="1239">
        <f t="shared" si="10"/>
        <v>7170</v>
      </c>
      <c r="Q260" s="1357">
        <f t="shared" si="48"/>
        <v>0.27159090909090911</v>
      </c>
      <c r="S260" s="1217" t="s">
        <v>27</v>
      </c>
      <c r="T260" s="1346"/>
      <c r="V260" s="1562"/>
    </row>
    <row r="261" spans="1:22" ht="13.8" hidden="1">
      <c r="A261" s="1884">
        <v>44707</v>
      </c>
      <c r="B261" s="1217" t="s">
        <v>1906</v>
      </c>
      <c r="C261" s="1217"/>
      <c r="D261" s="1217" t="s">
        <v>3919</v>
      </c>
      <c r="E261" s="1217" t="s">
        <v>3523</v>
      </c>
      <c r="F261" s="1217" t="s">
        <v>3515</v>
      </c>
      <c r="G261" s="1219">
        <v>36000</v>
      </c>
      <c r="H261" s="1853"/>
      <c r="I261" s="1217" t="s">
        <v>3453</v>
      </c>
      <c r="J261" s="1853"/>
      <c r="K261" s="10">
        <v>3500</v>
      </c>
      <c r="M261" s="1239">
        <f t="shared" si="49"/>
        <v>22750</v>
      </c>
      <c r="N261" s="1239"/>
      <c r="O261" s="1239"/>
      <c r="P261" s="1239">
        <f t="shared" si="10"/>
        <v>9750</v>
      </c>
      <c r="Q261" s="1357">
        <f t="shared" si="48"/>
        <v>0.27083333333333331</v>
      </c>
      <c r="S261" s="1217" t="s">
        <v>27</v>
      </c>
      <c r="T261" s="1346"/>
      <c r="V261" s="1562"/>
    </row>
    <row r="262" spans="1:22" ht="13.8" hidden="1">
      <c r="A262" s="1884">
        <v>44707</v>
      </c>
      <c r="B262" s="1217" t="s">
        <v>1906</v>
      </c>
      <c r="C262" s="1217"/>
      <c r="D262" s="1217" t="s">
        <v>3919</v>
      </c>
      <c r="E262" s="1217" t="s">
        <v>40</v>
      </c>
      <c r="F262" s="1217" t="s">
        <v>3449</v>
      </c>
      <c r="G262" s="1219">
        <v>36000</v>
      </c>
      <c r="H262" s="1853"/>
      <c r="I262" s="1217" t="s">
        <v>3453</v>
      </c>
      <c r="J262" s="1853"/>
      <c r="K262" s="10">
        <v>3500</v>
      </c>
      <c r="M262" s="1239">
        <f t="shared" si="49"/>
        <v>22750</v>
      </c>
      <c r="N262" s="1239"/>
      <c r="O262" s="1239"/>
      <c r="P262" s="1239">
        <f t="shared" si="10"/>
        <v>9750</v>
      </c>
      <c r="Q262" s="1357">
        <f t="shared" si="48"/>
        <v>0.27083333333333331</v>
      </c>
      <c r="S262" s="1217" t="s">
        <v>27</v>
      </c>
      <c r="T262" s="1346"/>
      <c r="V262" s="1562"/>
    </row>
    <row r="263" spans="1:22" ht="13.8" hidden="1">
      <c r="A263" s="1884">
        <v>44707</v>
      </c>
      <c r="B263" s="1217" t="s">
        <v>3473</v>
      </c>
      <c r="C263" s="1217"/>
      <c r="D263" s="1217" t="s">
        <v>3570</v>
      </c>
      <c r="E263" s="1217" t="s">
        <v>55</v>
      </c>
      <c r="F263" s="1217" t="s">
        <v>3512</v>
      </c>
      <c r="G263" s="1219">
        <v>11000</v>
      </c>
      <c r="H263" s="1853"/>
      <c r="I263" s="1217" t="s">
        <v>3453</v>
      </c>
      <c r="J263" s="1853"/>
      <c r="K263" s="10" t="e">
        <f t="shared" ref="K263:K265" ca="1" si="50">_xludf.IFS(C263="成田机场",3000,C263="羽田机场",1200,D263="NearMe",1000)</f>
        <v>#NAME?</v>
      </c>
      <c r="M263" s="1239"/>
      <c r="N263" s="1239">
        <v>5300</v>
      </c>
      <c r="O263" s="1239"/>
      <c r="P263" s="1239" t="e">
        <f t="shared" ca="1" si="10"/>
        <v>#NAME?</v>
      </c>
      <c r="Q263" s="1357" t="e">
        <f t="shared" ca="1" si="48"/>
        <v>#NAME?</v>
      </c>
      <c r="S263" s="1217" t="s">
        <v>3572</v>
      </c>
      <c r="T263" s="1346"/>
      <c r="V263" s="1562"/>
    </row>
    <row r="264" spans="1:22" ht="13.8" hidden="1">
      <c r="A264" s="1884">
        <v>44707</v>
      </c>
      <c r="B264" s="1217" t="s">
        <v>3473</v>
      </c>
      <c r="C264" s="1217"/>
      <c r="D264" s="1217" t="s">
        <v>3570</v>
      </c>
      <c r="E264" s="1217" t="s">
        <v>86</v>
      </c>
      <c r="F264" s="1217" t="s">
        <v>3547</v>
      </c>
      <c r="G264" s="1219">
        <v>8500</v>
      </c>
      <c r="H264" s="1853"/>
      <c r="I264" s="1217" t="s">
        <v>3453</v>
      </c>
      <c r="J264" s="1853"/>
      <c r="K264" s="10" t="e">
        <f t="shared" ca="1" si="50"/>
        <v>#NAME?</v>
      </c>
      <c r="M264" s="1239"/>
      <c r="N264" s="1239">
        <v>4300</v>
      </c>
      <c r="O264" s="1239"/>
      <c r="P264" s="1239" t="e">
        <f t="shared" ca="1" si="10"/>
        <v>#NAME?</v>
      </c>
      <c r="Q264" s="1357" t="e">
        <f t="shared" ca="1" si="48"/>
        <v>#NAME?</v>
      </c>
      <c r="S264" s="1217" t="s">
        <v>3572</v>
      </c>
      <c r="T264" s="1346"/>
      <c r="V264" s="1562"/>
    </row>
    <row r="265" spans="1:22" ht="13.8" hidden="1">
      <c r="A265" s="1886">
        <v>44707</v>
      </c>
      <c r="B265" s="1246" t="s">
        <v>3473</v>
      </c>
      <c r="C265" s="1246"/>
      <c r="D265" s="1246" t="s">
        <v>3570</v>
      </c>
      <c r="E265" s="1246" t="s">
        <v>52</v>
      </c>
      <c r="F265" s="1246" t="s">
        <v>3527</v>
      </c>
      <c r="G265" s="1248">
        <v>8500</v>
      </c>
      <c r="H265" s="1983"/>
      <c r="I265" s="1246" t="s">
        <v>3453</v>
      </c>
      <c r="J265" s="1983"/>
      <c r="K265" s="10" t="e">
        <f t="shared" ca="1" si="50"/>
        <v>#NAME?</v>
      </c>
      <c r="M265" s="1256"/>
      <c r="N265" s="1256">
        <v>4300</v>
      </c>
      <c r="O265" s="1256"/>
      <c r="P265" s="1256" t="e">
        <f t="shared" ca="1" si="10"/>
        <v>#NAME?</v>
      </c>
      <c r="Q265" s="1364" t="e">
        <f t="shared" ca="1" si="48"/>
        <v>#NAME?</v>
      </c>
      <c r="R265" s="1260"/>
      <c r="S265" s="1246" t="s">
        <v>3572</v>
      </c>
      <c r="T265" s="1347"/>
      <c r="V265" s="1562"/>
    </row>
    <row r="266" spans="1:22" ht="13.8" hidden="1">
      <c r="A266" s="1877">
        <v>44708</v>
      </c>
      <c r="B266" s="1878" t="s">
        <v>1906</v>
      </c>
      <c r="C266" s="1878"/>
      <c r="D266" s="1878" t="s">
        <v>3919</v>
      </c>
      <c r="E266" s="1878" t="s">
        <v>41</v>
      </c>
      <c r="F266" s="1878" t="s">
        <v>3629</v>
      </c>
      <c r="G266" s="1879">
        <v>40800</v>
      </c>
      <c r="H266" s="1981"/>
      <c r="I266" s="1878" t="s">
        <v>3453</v>
      </c>
      <c r="J266" s="1981"/>
      <c r="K266" s="1227">
        <v>3500</v>
      </c>
      <c r="L266" s="1227"/>
      <c r="M266" s="1229">
        <f>(G266-K266-L266)*0.7</f>
        <v>26110</v>
      </c>
      <c r="N266" s="1229"/>
      <c r="O266" s="1229"/>
      <c r="P266" s="1229">
        <f t="shared" si="10"/>
        <v>11190</v>
      </c>
      <c r="Q266" s="1882">
        <f t="shared" si="48"/>
        <v>0.27426470588235297</v>
      </c>
      <c r="R266" s="1227"/>
      <c r="S266" s="1878" t="s">
        <v>27</v>
      </c>
      <c r="T266" s="2070"/>
      <c r="V266" s="1562"/>
    </row>
    <row r="267" spans="1:22" ht="13.8" hidden="1">
      <c r="A267" s="1884">
        <v>44708</v>
      </c>
      <c r="B267" s="1217" t="s">
        <v>3473</v>
      </c>
      <c r="C267" s="1217"/>
      <c r="D267" s="1217" t="s">
        <v>3570</v>
      </c>
      <c r="E267" s="1217" t="s">
        <v>3910</v>
      </c>
      <c r="F267" s="1217" t="s">
        <v>3512</v>
      </c>
      <c r="G267" s="1219">
        <v>11000</v>
      </c>
      <c r="H267" s="1853"/>
      <c r="I267" s="1217" t="s">
        <v>3453</v>
      </c>
      <c r="J267" s="1853"/>
      <c r="K267" s="10" t="e">
        <f t="shared" ref="K267:K269" ca="1" si="51">_xludf.IFS(C267="成田机场",3000,C267="羽田机场",1200,D267="NearMe",1000)</f>
        <v>#NAME?</v>
      </c>
      <c r="M267" s="1239"/>
      <c r="N267" s="1239">
        <v>5300</v>
      </c>
      <c r="O267" s="1239"/>
      <c r="P267" s="1239" t="e">
        <f t="shared" ca="1" si="10"/>
        <v>#NAME?</v>
      </c>
      <c r="Q267" s="1357" t="e">
        <f t="shared" ca="1" si="48"/>
        <v>#NAME?</v>
      </c>
      <c r="S267" s="1217" t="s">
        <v>3572</v>
      </c>
      <c r="T267" s="1346"/>
      <c r="V267" s="1562"/>
    </row>
    <row r="268" spans="1:22" ht="13.8" hidden="1">
      <c r="A268" s="1884">
        <v>44708</v>
      </c>
      <c r="B268" s="1217" t="s">
        <v>3473</v>
      </c>
      <c r="C268" s="1217"/>
      <c r="D268" s="1217" t="s">
        <v>3570</v>
      </c>
      <c r="E268" s="1217" t="s">
        <v>52</v>
      </c>
      <c r="F268" s="1217" t="s">
        <v>3547</v>
      </c>
      <c r="G268" s="1219">
        <v>8500</v>
      </c>
      <c r="H268" s="1853"/>
      <c r="I268" s="1217" t="s">
        <v>3453</v>
      </c>
      <c r="J268" s="1853"/>
      <c r="K268" s="10" t="e">
        <f t="shared" ca="1" si="51"/>
        <v>#NAME?</v>
      </c>
      <c r="M268" s="1239"/>
      <c r="N268" s="1239">
        <v>5000</v>
      </c>
      <c r="O268" s="1239"/>
      <c r="P268" s="1239" t="e">
        <f t="shared" ca="1" si="10"/>
        <v>#NAME?</v>
      </c>
      <c r="Q268" s="1357" t="e">
        <f t="shared" ca="1" si="48"/>
        <v>#NAME?</v>
      </c>
      <c r="S268" s="1217" t="s">
        <v>3572</v>
      </c>
      <c r="T268" s="1346"/>
      <c r="V268" s="1562"/>
    </row>
    <row r="269" spans="1:22" ht="13.8" hidden="1">
      <c r="A269" s="1884">
        <v>44708</v>
      </c>
      <c r="B269" s="1217" t="s">
        <v>3473</v>
      </c>
      <c r="C269" s="1217"/>
      <c r="D269" s="1217" t="s">
        <v>3570</v>
      </c>
      <c r="E269" s="1217" t="s">
        <v>55</v>
      </c>
      <c r="F269" s="1217" t="s">
        <v>3527</v>
      </c>
      <c r="G269" s="1219">
        <v>8500</v>
      </c>
      <c r="H269" s="1853"/>
      <c r="I269" s="1217" t="s">
        <v>3453</v>
      </c>
      <c r="J269" s="1853"/>
      <c r="K269" s="10" t="e">
        <f t="shared" ca="1" si="51"/>
        <v>#NAME?</v>
      </c>
      <c r="M269" s="1239"/>
      <c r="N269" s="1239">
        <v>4300</v>
      </c>
      <c r="O269" s="1239"/>
      <c r="P269" s="1239" t="e">
        <f t="shared" ca="1" si="10"/>
        <v>#NAME?</v>
      </c>
      <c r="Q269" s="1357" t="e">
        <f t="shared" ca="1" si="48"/>
        <v>#NAME?</v>
      </c>
      <c r="S269" s="1217" t="s">
        <v>3572</v>
      </c>
      <c r="T269" s="1346"/>
      <c r="V269" s="1562"/>
    </row>
    <row r="270" spans="1:22" ht="13.8">
      <c r="A270" s="1884">
        <v>44708</v>
      </c>
      <c r="B270" s="1217" t="s">
        <v>570</v>
      </c>
      <c r="C270" s="1217" t="s">
        <v>3456</v>
      </c>
      <c r="D270" s="1217" t="s">
        <v>3521</v>
      </c>
      <c r="E270" s="1217" t="s">
        <v>94</v>
      </c>
      <c r="F270" s="1217" t="s">
        <v>3505</v>
      </c>
      <c r="G270" s="1219">
        <v>88000</v>
      </c>
      <c r="H270" s="1853"/>
      <c r="I270" s="1217" t="s">
        <v>3453</v>
      </c>
      <c r="J270" s="1853"/>
      <c r="K270" s="10">
        <v>15000</v>
      </c>
      <c r="L270" s="10">
        <v>15000</v>
      </c>
      <c r="M270" s="1239"/>
      <c r="N270" s="1239">
        <v>20000</v>
      </c>
      <c r="O270" s="1239"/>
      <c r="P270" s="1239">
        <f t="shared" si="10"/>
        <v>38000</v>
      </c>
      <c r="Q270" s="1357">
        <f t="shared" si="48"/>
        <v>0.43181818181818182</v>
      </c>
      <c r="S270" s="1217" t="s">
        <v>107</v>
      </c>
      <c r="T270" s="1346"/>
      <c r="V270" s="1562"/>
    </row>
    <row r="271" spans="1:22" ht="13.8">
      <c r="A271" s="1884">
        <v>44708</v>
      </c>
      <c r="B271" s="1217" t="s">
        <v>1170</v>
      </c>
      <c r="C271" s="1217" t="s">
        <v>3456</v>
      </c>
      <c r="D271" s="1217" t="s">
        <v>3521</v>
      </c>
      <c r="E271" s="1217" t="s">
        <v>55</v>
      </c>
      <c r="F271" s="1217" t="s">
        <v>3527</v>
      </c>
      <c r="G271" s="1219">
        <v>15000</v>
      </c>
      <c r="H271" s="1853"/>
      <c r="I271" s="1217" t="s">
        <v>3453</v>
      </c>
      <c r="J271" s="1853"/>
      <c r="K271" s="10" t="e">
        <f t="shared" ref="K271:K272" ca="1" si="52">_xludf.IFS(C271="成田机场",3000,C271="羽田机场",1200,D271="NearMe",1000)</f>
        <v>#NAME?</v>
      </c>
      <c r="L271" s="10" t="e">
        <f t="shared" ref="L271:L272" ca="1" si="53">_xludf.IFS(C271="成田机场",4000,C271="羽田机场",1000)</f>
        <v>#NAME?</v>
      </c>
      <c r="M271" s="1239"/>
      <c r="N271" s="1239">
        <v>4000</v>
      </c>
      <c r="O271" s="1239"/>
      <c r="P271" s="1239" t="e">
        <f t="shared" ca="1" si="10"/>
        <v>#NAME?</v>
      </c>
      <c r="Q271" s="1357" t="e">
        <f t="shared" ca="1" si="48"/>
        <v>#NAME?</v>
      </c>
      <c r="S271" s="1217" t="s">
        <v>107</v>
      </c>
      <c r="T271" s="1346"/>
      <c r="V271" s="1562"/>
    </row>
    <row r="272" spans="1:22" ht="13.8" hidden="1">
      <c r="A272" s="1884">
        <v>44708</v>
      </c>
      <c r="B272" s="1217" t="s">
        <v>3473</v>
      </c>
      <c r="C272" s="1217" t="s">
        <v>3446</v>
      </c>
      <c r="D272" s="1217" t="s">
        <v>3481</v>
      </c>
      <c r="E272" s="1217" t="s">
        <v>3910</v>
      </c>
      <c r="F272" s="1217" t="s">
        <v>3512</v>
      </c>
      <c r="G272" s="1219">
        <v>9900</v>
      </c>
      <c r="H272" s="1853"/>
      <c r="I272" s="1217" t="s">
        <v>3453</v>
      </c>
      <c r="J272" s="1853"/>
      <c r="K272" s="10" t="e">
        <f t="shared" ca="1" si="52"/>
        <v>#NAME?</v>
      </c>
      <c r="L272" s="10" t="e">
        <f t="shared" ca="1" si="53"/>
        <v>#NAME?</v>
      </c>
      <c r="M272" s="1239"/>
      <c r="N272" s="1239">
        <v>3000</v>
      </c>
      <c r="O272" s="1239"/>
      <c r="P272" s="1239" t="e">
        <f t="shared" ca="1" si="10"/>
        <v>#NAME?</v>
      </c>
      <c r="Q272" s="1357" t="e">
        <f t="shared" ca="1" si="48"/>
        <v>#NAME?</v>
      </c>
      <c r="S272" s="1217" t="s">
        <v>27</v>
      </c>
      <c r="T272" s="1346"/>
      <c r="V272" s="1562"/>
    </row>
    <row r="273" spans="1:22" ht="13.8" hidden="1">
      <c r="A273" s="1884">
        <v>44708</v>
      </c>
      <c r="B273" s="1217" t="s">
        <v>1906</v>
      </c>
      <c r="C273" s="1217"/>
      <c r="D273" s="1217" t="s">
        <v>3919</v>
      </c>
      <c r="E273" s="1217" t="s">
        <v>49</v>
      </c>
      <c r="F273" s="1217" t="s">
        <v>3486</v>
      </c>
      <c r="G273" s="1219">
        <v>21600</v>
      </c>
      <c r="H273" s="1853"/>
      <c r="I273" s="1217" t="s">
        <v>3453</v>
      </c>
      <c r="J273" s="1853"/>
      <c r="K273" s="10">
        <v>2500</v>
      </c>
      <c r="M273" s="1239">
        <f>(G273-K273-L273)*0.7</f>
        <v>13370</v>
      </c>
      <c r="N273" s="1239"/>
      <c r="O273" s="1239"/>
      <c r="P273" s="1239">
        <f t="shared" si="10"/>
        <v>5730</v>
      </c>
      <c r="Q273" s="1357">
        <f t="shared" si="48"/>
        <v>0.26527777777777778</v>
      </c>
      <c r="S273" s="1217" t="s">
        <v>27</v>
      </c>
      <c r="T273" s="1346"/>
      <c r="V273" s="1562"/>
    </row>
    <row r="274" spans="1:22" ht="13.8" hidden="1">
      <c r="A274" s="1884">
        <v>44708</v>
      </c>
      <c r="B274" s="1217" t="s">
        <v>570</v>
      </c>
      <c r="C274" s="1217" t="s">
        <v>3456</v>
      </c>
      <c r="D274" s="1217" t="s">
        <v>3481</v>
      </c>
      <c r="E274" s="1217" t="s">
        <v>34</v>
      </c>
      <c r="F274" s="1217" t="s">
        <v>3626</v>
      </c>
      <c r="G274" s="1219">
        <v>16900</v>
      </c>
      <c r="H274" s="1853"/>
      <c r="I274" s="1217" t="s">
        <v>3453</v>
      </c>
      <c r="J274" s="1853"/>
      <c r="K274" s="10" t="e">
        <f ca="1">_xludf.IFS(C274="成田机场",3000,C274="羽田机场",1200,D274="NearMe",1000)</f>
        <v>#NAME?</v>
      </c>
      <c r="L274" s="10" t="e">
        <f ca="1">_xludf.IFS(C274="成田机场",4000,C274="羽田机场",1000)</f>
        <v>#NAME?</v>
      </c>
      <c r="M274" s="1239" t="e">
        <f ca="1">(15000-K274-L274)*0.7</f>
        <v>#NAME?</v>
      </c>
      <c r="N274" s="1239"/>
      <c r="O274" s="1239"/>
      <c r="P274" s="1239" t="e">
        <f t="shared" ca="1" si="10"/>
        <v>#NAME?</v>
      </c>
      <c r="Q274" s="1357" t="e">
        <f t="shared" ca="1" si="48"/>
        <v>#NAME?</v>
      </c>
      <c r="S274" s="1217" t="s">
        <v>27</v>
      </c>
      <c r="T274" s="1346"/>
      <c r="V274" s="1562"/>
    </row>
    <row r="275" spans="1:22" ht="13.8" hidden="1">
      <c r="A275" s="1884">
        <v>44708</v>
      </c>
      <c r="B275" s="1217" t="s">
        <v>1906</v>
      </c>
      <c r="C275" s="1217"/>
      <c r="D275" s="1217" t="s">
        <v>3919</v>
      </c>
      <c r="E275" s="1217" t="s">
        <v>2979</v>
      </c>
      <c r="F275" s="1217" t="s">
        <v>3517</v>
      </c>
      <c r="G275" s="1219">
        <v>36000</v>
      </c>
      <c r="H275" s="1853"/>
      <c r="I275" s="1217" t="s">
        <v>3453</v>
      </c>
      <c r="J275" s="1853"/>
      <c r="K275" s="10">
        <v>3500</v>
      </c>
      <c r="M275" s="1239">
        <f>(G275-K275-L275)*0.7</f>
        <v>22750</v>
      </c>
      <c r="N275" s="1239"/>
      <c r="O275" s="1239"/>
      <c r="P275" s="1239">
        <f t="shared" si="10"/>
        <v>9750</v>
      </c>
      <c r="Q275" s="1357">
        <f t="shared" si="48"/>
        <v>0.27083333333333331</v>
      </c>
      <c r="S275" s="1217" t="s">
        <v>27</v>
      </c>
      <c r="T275" s="1346"/>
      <c r="V275" s="1562"/>
    </row>
    <row r="276" spans="1:22" ht="13.8" hidden="1">
      <c r="A276" s="1884">
        <v>44708</v>
      </c>
      <c r="B276" s="1217" t="s">
        <v>3473</v>
      </c>
      <c r="C276" s="1217"/>
      <c r="D276" s="1217" t="s">
        <v>3570</v>
      </c>
      <c r="E276" s="1217" t="s">
        <v>3910</v>
      </c>
      <c r="F276" s="1217" t="s">
        <v>3512</v>
      </c>
      <c r="G276" s="1219">
        <v>11000</v>
      </c>
      <c r="H276" s="1853"/>
      <c r="I276" s="1217" t="s">
        <v>3453</v>
      </c>
      <c r="J276" s="1853"/>
      <c r="K276" s="10" t="e">
        <f t="shared" ref="K276:K278" ca="1" si="54">_xludf.IFS(C276="成田机场",3000,C276="羽田机场",1200,D276="NearMe",1000)</f>
        <v>#NAME?</v>
      </c>
      <c r="M276" s="1239"/>
      <c r="N276" s="1239">
        <v>5300</v>
      </c>
      <c r="O276" s="1239"/>
      <c r="P276" s="1239" t="e">
        <f t="shared" ca="1" si="10"/>
        <v>#NAME?</v>
      </c>
      <c r="Q276" s="1357" t="e">
        <f t="shared" ca="1" si="48"/>
        <v>#NAME?</v>
      </c>
      <c r="S276" s="1217" t="s">
        <v>3572</v>
      </c>
      <c r="T276" s="1346"/>
      <c r="V276" s="1562"/>
    </row>
    <row r="277" spans="1:22" ht="13.8" hidden="1">
      <c r="A277" s="1884">
        <v>44708</v>
      </c>
      <c r="B277" s="1217" t="s">
        <v>3473</v>
      </c>
      <c r="C277" s="1217"/>
      <c r="D277" s="1217" t="s">
        <v>3570</v>
      </c>
      <c r="E277" s="1217" t="s">
        <v>52</v>
      </c>
      <c r="F277" s="1217" t="s">
        <v>3547</v>
      </c>
      <c r="G277" s="1219">
        <v>8500</v>
      </c>
      <c r="H277" s="1853"/>
      <c r="I277" s="1217" t="s">
        <v>3453</v>
      </c>
      <c r="J277" s="1853"/>
      <c r="K277" s="10" t="e">
        <f t="shared" ca="1" si="54"/>
        <v>#NAME?</v>
      </c>
      <c r="M277" s="1239"/>
      <c r="N277" s="1239">
        <v>5000</v>
      </c>
      <c r="O277" s="1239"/>
      <c r="P277" s="1239" t="e">
        <f t="shared" ca="1" si="10"/>
        <v>#NAME?</v>
      </c>
      <c r="Q277" s="1357" t="e">
        <f t="shared" ca="1" si="48"/>
        <v>#NAME?</v>
      </c>
      <c r="S277" s="1217" t="s">
        <v>3572</v>
      </c>
      <c r="T277" s="1346"/>
      <c r="V277" s="1562"/>
    </row>
    <row r="278" spans="1:22" ht="13.8" hidden="1">
      <c r="A278" s="1884">
        <v>44708</v>
      </c>
      <c r="B278" s="1217" t="s">
        <v>3473</v>
      </c>
      <c r="C278" s="1217"/>
      <c r="D278" s="1217" t="s">
        <v>3570</v>
      </c>
      <c r="E278" s="1217" t="s">
        <v>55</v>
      </c>
      <c r="F278" s="1217" t="s">
        <v>3527</v>
      </c>
      <c r="G278" s="1219">
        <v>8500</v>
      </c>
      <c r="H278" s="1853"/>
      <c r="I278" s="1217" t="s">
        <v>3453</v>
      </c>
      <c r="J278" s="1853"/>
      <c r="K278" s="10" t="e">
        <f t="shared" ca="1" si="54"/>
        <v>#NAME?</v>
      </c>
      <c r="M278" s="1239"/>
      <c r="N278" s="1239">
        <v>4300</v>
      </c>
      <c r="O278" s="1239"/>
      <c r="P278" s="1239" t="e">
        <f t="shared" ca="1" si="10"/>
        <v>#NAME?</v>
      </c>
      <c r="Q278" s="1357" t="e">
        <f t="shared" ca="1" si="48"/>
        <v>#NAME?</v>
      </c>
      <c r="S278" s="1217" t="s">
        <v>3572</v>
      </c>
      <c r="T278" s="1346"/>
      <c r="V278" s="1562"/>
    </row>
    <row r="279" spans="1:22" ht="13.8" hidden="1">
      <c r="A279" s="1884">
        <v>44708</v>
      </c>
      <c r="B279" s="1217" t="s">
        <v>1906</v>
      </c>
      <c r="C279" s="1217"/>
      <c r="D279" s="1217" t="s">
        <v>3919</v>
      </c>
      <c r="E279" s="1217" t="s">
        <v>40</v>
      </c>
      <c r="F279" s="1217" t="s">
        <v>3449</v>
      </c>
      <c r="G279" s="1219">
        <v>36000</v>
      </c>
      <c r="H279" s="1853"/>
      <c r="I279" s="1217" t="s">
        <v>3453</v>
      </c>
      <c r="J279" s="1853"/>
      <c r="K279" s="10">
        <v>3500</v>
      </c>
      <c r="M279" s="1239">
        <f>(G279-K279-L279)*0.7</f>
        <v>22750</v>
      </c>
      <c r="N279" s="1239"/>
      <c r="O279" s="1239"/>
      <c r="P279" s="1239">
        <f t="shared" si="10"/>
        <v>9750</v>
      </c>
      <c r="Q279" s="1357">
        <f t="shared" si="48"/>
        <v>0.27083333333333331</v>
      </c>
      <c r="S279" s="1217" t="s">
        <v>27</v>
      </c>
      <c r="T279" s="1346"/>
      <c r="V279" s="1562"/>
    </row>
    <row r="280" spans="1:22" ht="13.8">
      <c r="A280" s="1884">
        <v>44708</v>
      </c>
      <c r="B280" s="1217" t="s">
        <v>570</v>
      </c>
      <c r="C280" s="1217" t="s">
        <v>3456</v>
      </c>
      <c r="D280" s="1217" t="s">
        <v>332</v>
      </c>
      <c r="E280" s="1217" t="s">
        <v>52</v>
      </c>
      <c r="F280" s="1217" t="s">
        <v>3547</v>
      </c>
      <c r="G280" s="1219">
        <v>15000</v>
      </c>
      <c r="H280" s="1853"/>
      <c r="I280" s="1217" t="s">
        <v>3453</v>
      </c>
      <c r="J280" s="1853"/>
      <c r="K280" s="10" t="e">
        <f t="shared" ref="K280:K282" ca="1" si="55">_xludf.IFS(C280="成田机场",3000,C280="羽田机场",1200,D280="NearMe",1000)</f>
        <v>#NAME?</v>
      </c>
      <c r="L280" s="10" t="e">
        <f t="shared" ref="L280:L282" ca="1" si="56">_xludf.IFS(C280="成田机场",4000,C280="羽田机场",1000)</f>
        <v>#NAME?</v>
      </c>
      <c r="M280" s="1239"/>
      <c r="N280" s="1239">
        <v>5000</v>
      </c>
      <c r="O280" s="1239"/>
      <c r="P280" s="1239" t="e">
        <f t="shared" ca="1" si="10"/>
        <v>#NAME?</v>
      </c>
      <c r="Q280" s="1357" t="e">
        <f t="shared" ca="1" si="48"/>
        <v>#NAME?</v>
      </c>
      <c r="S280" s="1217" t="s">
        <v>107</v>
      </c>
      <c r="T280" s="1346"/>
      <c r="V280" s="1562"/>
    </row>
    <row r="281" spans="1:22" ht="13.8">
      <c r="A281" s="1886">
        <v>44708</v>
      </c>
      <c r="B281" s="1246" t="s">
        <v>570</v>
      </c>
      <c r="C281" s="1246" t="s">
        <v>3456</v>
      </c>
      <c r="D281" s="1246" t="s">
        <v>3521</v>
      </c>
      <c r="E281" s="1246" t="s">
        <v>55</v>
      </c>
      <c r="F281" s="1246" t="s">
        <v>3527</v>
      </c>
      <c r="G281" s="1248">
        <v>15000</v>
      </c>
      <c r="H281" s="1983"/>
      <c r="I281" s="1246" t="s">
        <v>3453</v>
      </c>
      <c r="J281" s="1983"/>
      <c r="K281" s="1260" t="e">
        <f t="shared" ca="1" si="55"/>
        <v>#NAME?</v>
      </c>
      <c r="L281" s="1260" t="e">
        <f t="shared" ca="1" si="56"/>
        <v>#NAME?</v>
      </c>
      <c r="M281" s="1256"/>
      <c r="N281" s="1256">
        <v>4000</v>
      </c>
      <c r="O281" s="1256"/>
      <c r="P281" s="1256" t="e">
        <f t="shared" ca="1" si="10"/>
        <v>#NAME?</v>
      </c>
      <c r="Q281" s="1364" t="e">
        <f t="shared" ca="1" si="48"/>
        <v>#NAME?</v>
      </c>
      <c r="R281" s="1260"/>
      <c r="S281" s="1246" t="s">
        <v>107</v>
      </c>
      <c r="T281" s="1347"/>
      <c r="V281" s="1562"/>
    </row>
    <row r="282" spans="1:22" ht="13.2" hidden="1">
      <c r="A282" s="1877">
        <v>44709</v>
      </c>
      <c r="B282" s="1878" t="s">
        <v>1170</v>
      </c>
      <c r="C282" s="1878" t="s">
        <v>3456</v>
      </c>
      <c r="D282" s="1261" t="s">
        <v>3807</v>
      </c>
      <c r="E282" s="1878" t="s">
        <v>86</v>
      </c>
      <c r="F282" s="1878" t="s">
        <v>3547</v>
      </c>
      <c r="G282" s="1879">
        <v>18000</v>
      </c>
      <c r="H282" s="1227"/>
      <c r="I282" s="1878" t="s">
        <v>3453</v>
      </c>
      <c r="J282" s="666">
        <v>1800</v>
      </c>
      <c r="K282" s="1227" t="e">
        <f t="shared" ca="1" si="55"/>
        <v>#NAME?</v>
      </c>
      <c r="L282" s="1227" t="e">
        <f t="shared" ca="1" si="56"/>
        <v>#NAME?</v>
      </c>
      <c r="M282" s="1229"/>
      <c r="N282" s="1229">
        <v>4000</v>
      </c>
      <c r="O282" s="1229"/>
      <c r="P282" s="1229" t="e">
        <f t="shared" ca="1" si="10"/>
        <v>#NAME?</v>
      </c>
      <c r="Q282" s="1882" t="e">
        <f t="shared" ca="1" si="48"/>
        <v>#NAME?</v>
      </c>
      <c r="R282" s="1227"/>
      <c r="S282" s="1878" t="s">
        <v>105</v>
      </c>
      <c r="T282" s="2070"/>
      <c r="V282" s="1562"/>
    </row>
    <row r="283" spans="1:22" ht="13.8" hidden="1">
      <c r="A283" s="1884">
        <v>44709</v>
      </c>
      <c r="B283" s="1217" t="s">
        <v>1906</v>
      </c>
      <c r="C283" s="1217"/>
      <c r="D283" s="1217" t="s">
        <v>3919</v>
      </c>
      <c r="E283" s="1217" t="s">
        <v>98</v>
      </c>
      <c r="F283" s="1217" t="s">
        <v>3501</v>
      </c>
      <c r="G283" s="1219">
        <v>40800</v>
      </c>
      <c r="I283" s="1217" t="s">
        <v>3453</v>
      </c>
      <c r="J283" s="1853"/>
      <c r="K283" s="10">
        <v>3500</v>
      </c>
      <c r="M283" s="1239"/>
      <c r="N283" s="1239">
        <v>24700</v>
      </c>
      <c r="O283" s="1239"/>
      <c r="P283" s="1239">
        <f t="shared" si="10"/>
        <v>12600</v>
      </c>
      <c r="Q283" s="1357">
        <f t="shared" si="48"/>
        <v>0.30882352941176472</v>
      </c>
      <c r="S283" s="1217" t="s">
        <v>27</v>
      </c>
      <c r="T283" s="1346"/>
      <c r="V283" s="1562"/>
    </row>
    <row r="284" spans="1:22" ht="13.8">
      <c r="A284" s="1884">
        <v>44709</v>
      </c>
      <c r="B284" s="1217" t="s">
        <v>1906</v>
      </c>
      <c r="C284" s="1217"/>
      <c r="D284" s="1217" t="s">
        <v>4912</v>
      </c>
      <c r="E284" s="1217" t="s">
        <v>60</v>
      </c>
      <c r="F284" s="1217" t="s">
        <v>3505</v>
      </c>
      <c r="G284" s="1219">
        <v>35000</v>
      </c>
      <c r="H284" s="10"/>
      <c r="I284" s="1217" t="s">
        <v>3453</v>
      </c>
      <c r="J284" s="1853"/>
      <c r="K284" s="10">
        <v>3000</v>
      </c>
      <c r="M284" s="1239"/>
      <c r="N284" s="1239">
        <v>13000</v>
      </c>
      <c r="O284" s="1239"/>
      <c r="P284" s="1239">
        <f t="shared" si="10"/>
        <v>19000</v>
      </c>
      <c r="Q284" s="1357">
        <f t="shared" si="48"/>
        <v>0.54285714285714282</v>
      </c>
      <c r="S284" s="1217" t="s">
        <v>107</v>
      </c>
      <c r="T284" s="1346"/>
      <c r="V284" s="1562"/>
    </row>
    <row r="285" spans="1:22" ht="13.8">
      <c r="A285" s="1884">
        <v>44709</v>
      </c>
      <c r="B285" s="1217" t="s">
        <v>3473</v>
      </c>
      <c r="C285" s="1217" t="s">
        <v>3446</v>
      </c>
      <c r="D285" s="1217" t="s">
        <v>3521</v>
      </c>
      <c r="E285" s="1217" t="s">
        <v>110</v>
      </c>
      <c r="F285" s="1217" t="s">
        <v>3629</v>
      </c>
      <c r="G285" s="1219">
        <v>8000</v>
      </c>
      <c r="I285" s="1217" t="s">
        <v>3453</v>
      </c>
      <c r="J285" s="1853"/>
      <c r="K285" s="10" t="e">
        <f ca="1">_xludf.IFS(C285="成田机场",3000,C285="羽田机场",1200,D285="NearMe",1000)</f>
        <v>#NAME?</v>
      </c>
      <c r="L285" s="10" t="e">
        <f ca="1">_xludf.IFS(C285="成田机场",4000,C285="羽田机场",1000)</f>
        <v>#NAME?</v>
      </c>
      <c r="M285" s="1239"/>
      <c r="N285" s="1239">
        <v>3000</v>
      </c>
      <c r="O285" s="1239"/>
      <c r="P285" s="1239" t="e">
        <f t="shared" ca="1" si="10"/>
        <v>#NAME?</v>
      </c>
      <c r="Q285" s="1357" t="e">
        <f t="shared" ca="1" si="48"/>
        <v>#NAME?</v>
      </c>
      <c r="S285" s="1217" t="s">
        <v>107</v>
      </c>
      <c r="T285" s="1346"/>
      <c r="V285" s="1562"/>
    </row>
    <row r="286" spans="1:22" ht="13.8" hidden="1">
      <c r="A286" s="1884">
        <v>44709</v>
      </c>
      <c r="B286" s="1217" t="s">
        <v>1906</v>
      </c>
      <c r="C286" s="1217"/>
      <c r="D286" s="1217" t="s">
        <v>3919</v>
      </c>
      <c r="E286" s="1217" t="s">
        <v>49</v>
      </c>
      <c r="F286" s="1217" t="s">
        <v>3486</v>
      </c>
      <c r="G286" s="1219">
        <v>21600</v>
      </c>
      <c r="I286" s="1217" t="s">
        <v>3453</v>
      </c>
      <c r="J286" s="1853"/>
      <c r="K286" s="10">
        <v>2500</v>
      </c>
      <c r="M286" s="1239">
        <f t="shared" ref="M286:M288" si="57">(G286-K286-L286)*0.7</f>
        <v>13370</v>
      </c>
      <c r="N286" s="1239"/>
      <c r="O286" s="1239"/>
      <c r="P286" s="1239">
        <f t="shared" si="10"/>
        <v>5730</v>
      </c>
      <c r="Q286" s="1357">
        <f t="shared" si="48"/>
        <v>0.26527777777777778</v>
      </c>
      <c r="S286" s="1217" t="s">
        <v>27</v>
      </c>
      <c r="T286" s="1346"/>
      <c r="V286" s="1562"/>
    </row>
    <row r="287" spans="1:22" ht="13.8" hidden="1">
      <c r="A287" s="1884">
        <v>44709</v>
      </c>
      <c r="B287" s="1217" t="s">
        <v>1906</v>
      </c>
      <c r="C287" s="1217"/>
      <c r="D287" s="1217" t="s">
        <v>3919</v>
      </c>
      <c r="E287" s="1217" t="s">
        <v>39</v>
      </c>
      <c r="F287" s="1217" t="s">
        <v>3629</v>
      </c>
      <c r="G287" s="1219">
        <v>36000</v>
      </c>
      <c r="I287" s="1217" t="s">
        <v>3453</v>
      </c>
      <c r="J287" s="1853"/>
      <c r="K287" s="10">
        <v>3500</v>
      </c>
      <c r="M287" s="1239">
        <f t="shared" si="57"/>
        <v>22750</v>
      </c>
      <c r="N287" s="1239"/>
      <c r="O287" s="1239"/>
      <c r="P287" s="1239">
        <f t="shared" si="10"/>
        <v>9750</v>
      </c>
      <c r="Q287" s="1357">
        <f t="shared" si="48"/>
        <v>0.27083333333333331</v>
      </c>
      <c r="S287" s="1217" t="s">
        <v>27</v>
      </c>
      <c r="T287" s="1346"/>
      <c r="V287" s="1562"/>
    </row>
    <row r="288" spans="1:22" ht="13.8" hidden="1">
      <c r="A288" s="1884">
        <v>44709</v>
      </c>
      <c r="B288" s="1217" t="s">
        <v>1906</v>
      </c>
      <c r="C288" s="1217"/>
      <c r="D288" s="1217" t="s">
        <v>3919</v>
      </c>
      <c r="E288" s="1217" t="s">
        <v>2979</v>
      </c>
      <c r="F288" s="1217" t="s">
        <v>3517</v>
      </c>
      <c r="G288" s="1219">
        <v>36000</v>
      </c>
      <c r="I288" s="1217" t="s">
        <v>3453</v>
      </c>
      <c r="J288" s="1853"/>
      <c r="K288" s="10">
        <v>3500</v>
      </c>
      <c r="M288" s="1239">
        <f t="shared" si="57"/>
        <v>22750</v>
      </c>
      <c r="N288" s="1239"/>
      <c r="O288" s="1239"/>
      <c r="P288" s="1239">
        <f t="shared" si="10"/>
        <v>9750</v>
      </c>
      <c r="Q288" s="1357">
        <f t="shared" si="48"/>
        <v>0.27083333333333331</v>
      </c>
      <c r="S288" s="1217" t="s">
        <v>27</v>
      </c>
      <c r="T288" s="1346"/>
      <c r="V288" s="1562"/>
    </row>
    <row r="289" spans="1:22" ht="13.8">
      <c r="A289" s="1886">
        <v>44710</v>
      </c>
      <c r="B289" s="1246" t="s">
        <v>1906</v>
      </c>
      <c r="C289" s="1246"/>
      <c r="D289" s="1246" t="s">
        <v>255</v>
      </c>
      <c r="E289" s="1246" t="s">
        <v>86</v>
      </c>
      <c r="F289" s="1246" t="s">
        <v>3471</v>
      </c>
      <c r="G289" s="1248">
        <v>45000</v>
      </c>
      <c r="H289" s="1260"/>
      <c r="I289" s="1246" t="s">
        <v>3453</v>
      </c>
      <c r="J289" s="1983"/>
      <c r="K289" s="1260">
        <v>3000</v>
      </c>
      <c r="L289" s="1260">
        <v>4000</v>
      </c>
      <c r="M289" s="1256"/>
      <c r="N289" s="1256">
        <v>13000</v>
      </c>
      <c r="O289" s="1256"/>
      <c r="P289" s="1256">
        <f t="shared" si="10"/>
        <v>25000</v>
      </c>
      <c r="Q289" s="1364">
        <f t="shared" si="48"/>
        <v>0.55555555555555558</v>
      </c>
      <c r="R289" s="1260"/>
      <c r="S289" s="1246" t="s">
        <v>107</v>
      </c>
      <c r="T289" s="1347"/>
      <c r="V289" s="1562"/>
    </row>
    <row r="290" spans="1:22" ht="13.8">
      <c r="A290" s="1877">
        <v>44710</v>
      </c>
      <c r="B290" s="1878" t="s">
        <v>1906</v>
      </c>
      <c r="C290" s="1878"/>
      <c r="D290" s="1217" t="s">
        <v>4912</v>
      </c>
      <c r="E290" s="1878" t="s">
        <v>60</v>
      </c>
      <c r="F290" s="1878" t="s">
        <v>3505</v>
      </c>
      <c r="G290" s="1879">
        <v>35000</v>
      </c>
      <c r="H290" s="1227"/>
      <c r="I290" s="1878" t="s">
        <v>3453</v>
      </c>
      <c r="J290" s="1853"/>
      <c r="K290" s="1227">
        <v>3000</v>
      </c>
      <c r="L290" s="1227"/>
      <c r="M290" s="1229"/>
      <c r="N290" s="1229">
        <v>13000</v>
      </c>
      <c r="O290" s="1229"/>
      <c r="P290" s="1229">
        <f t="shared" si="10"/>
        <v>19000</v>
      </c>
      <c r="Q290" s="1882">
        <f t="shared" si="48"/>
        <v>0.54285714285714282</v>
      </c>
      <c r="R290" s="1227"/>
      <c r="S290" s="1878" t="s">
        <v>107</v>
      </c>
      <c r="T290" s="2070"/>
      <c r="V290" s="1562"/>
    </row>
    <row r="291" spans="1:22" ht="13.8" hidden="1">
      <c r="A291" s="1884">
        <v>44710</v>
      </c>
      <c r="B291" s="1217" t="s">
        <v>1906</v>
      </c>
      <c r="C291" s="1217"/>
      <c r="D291" s="1217" t="s">
        <v>3919</v>
      </c>
      <c r="E291" s="1217" t="s">
        <v>3523</v>
      </c>
      <c r="F291" s="1217" t="s">
        <v>3515</v>
      </c>
      <c r="G291" s="1219">
        <v>33600</v>
      </c>
      <c r="H291" s="10"/>
      <c r="I291" s="1217" t="s">
        <v>3453</v>
      </c>
      <c r="J291" s="1853"/>
      <c r="K291" s="10">
        <v>2500</v>
      </c>
      <c r="M291" s="1239">
        <f t="shared" ref="M291:M292" si="58">(G291-K291-L291)*0.7</f>
        <v>21770</v>
      </c>
      <c r="N291" s="1239"/>
      <c r="O291" s="1239"/>
      <c r="P291" s="1239">
        <f t="shared" si="10"/>
        <v>9330</v>
      </c>
      <c r="Q291" s="1357">
        <f t="shared" si="48"/>
        <v>0.27767857142857144</v>
      </c>
      <c r="S291" s="1217" t="s">
        <v>27</v>
      </c>
      <c r="T291" s="1346"/>
      <c r="V291" s="1562"/>
    </row>
    <row r="292" spans="1:22" ht="13.8" hidden="1">
      <c r="A292" s="1884">
        <v>44710</v>
      </c>
      <c r="B292" s="1217" t="s">
        <v>1906</v>
      </c>
      <c r="C292" s="1217"/>
      <c r="D292" s="1217" t="s">
        <v>3919</v>
      </c>
      <c r="E292" s="1217" t="s">
        <v>40</v>
      </c>
      <c r="F292" s="1217" t="s">
        <v>3449</v>
      </c>
      <c r="G292" s="1219">
        <v>33600</v>
      </c>
      <c r="I292" s="1217" t="s">
        <v>3453</v>
      </c>
      <c r="J292" s="1853"/>
      <c r="K292" s="10">
        <v>2500</v>
      </c>
      <c r="M292" s="1239">
        <f t="shared" si="58"/>
        <v>21770</v>
      </c>
      <c r="N292" s="1239"/>
      <c r="O292" s="1239"/>
      <c r="P292" s="1239">
        <f t="shared" si="10"/>
        <v>9330</v>
      </c>
      <c r="Q292" s="1357">
        <f t="shared" si="48"/>
        <v>0.27767857142857144</v>
      </c>
      <c r="S292" s="1217" t="s">
        <v>27</v>
      </c>
      <c r="T292" s="1346"/>
      <c r="V292" s="1562"/>
    </row>
    <row r="293" spans="1:22" ht="13.2" hidden="1">
      <c r="A293" s="1884">
        <v>44710</v>
      </c>
      <c r="B293" s="1217" t="s">
        <v>3473</v>
      </c>
      <c r="C293" s="1217"/>
      <c r="D293" s="1217" t="s">
        <v>3807</v>
      </c>
      <c r="E293" s="1217" t="s">
        <v>52</v>
      </c>
      <c r="F293" s="1217" t="s">
        <v>3547</v>
      </c>
      <c r="G293" s="1219">
        <v>15000</v>
      </c>
      <c r="I293" s="1217" t="s">
        <v>3453</v>
      </c>
      <c r="J293" s="666">
        <v>1500</v>
      </c>
      <c r="K293" s="10">
        <v>3000</v>
      </c>
      <c r="L293" s="10">
        <v>4000</v>
      </c>
      <c r="M293" s="1239"/>
      <c r="N293" s="1239">
        <v>5000</v>
      </c>
      <c r="O293" s="1239"/>
      <c r="P293" s="1239">
        <f t="shared" si="10"/>
        <v>1500</v>
      </c>
      <c r="Q293" s="1357">
        <f t="shared" si="48"/>
        <v>0.1</v>
      </c>
      <c r="S293" s="1217" t="s">
        <v>105</v>
      </c>
      <c r="T293" s="1346"/>
      <c r="V293" s="1562"/>
    </row>
    <row r="294" spans="1:22" ht="13.8">
      <c r="A294" s="1884">
        <v>44710</v>
      </c>
      <c r="B294" s="1217" t="s">
        <v>570</v>
      </c>
      <c r="C294" s="1217" t="s">
        <v>3456</v>
      </c>
      <c r="D294" s="1217" t="s">
        <v>3521</v>
      </c>
      <c r="E294" s="1217" t="s">
        <v>34</v>
      </c>
      <c r="F294" s="1217" t="s">
        <v>3626</v>
      </c>
      <c r="G294" s="1219">
        <v>15000</v>
      </c>
      <c r="I294" s="1217" t="s">
        <v>3453</v>
      </c>
      <c r="J294" s="1853"/>
      <c r="K294" s="10" t="e">
        <f t="shared" ref="K294:K299" ca="1" si="59">_xludf.IFS(C294="成田机场",3000,C294="羽田机场",1200,D294="NearMe",1000)</f>
        <v>#NAME?</v>
      </c>
      <c r="L294" s="10" t="e">
        <f t="shared" ref="L294:L296" ca="1" si="60">_xludf.IFS(C294="成田机场",4000,C294="羽田机场",1000)</f>
        <v>#NAME?</v>
      </c>
      <c r="M294" s="1239" t="e">
        <f t="shared" ref="M294:M295" ca="1" si="61">(15000-K294-L294)*0.7</f>
        <v>#NAME?</v>
      </c>
      <c r="N294" s="1239"/>
      <c r="O294" s="1239"/>
      <c r="P294" s="1239" t="e">
        <f t="shared" ca="1" si="10"/>
        <v>#NAME?</v>
      </c>
      <c r="Q294" s="1357" t="e">
        <f t="shared" ca="1" si="48"/>
        <v>#NAME?</v>
      </c>
      <c r="S294" s="1217" t="s">
        <v>107</v>
      </c>
      <c r="T294" s="1346"/>
      <c r="V294" s="1562"/>
    </row>
    <row r="295" spans="1:22" ht="13.8">
      <c r="A295" s="1884">
        <v>44710</v>
      </c>
      <c r="B295" s="1217" t="s">
        <v>1170</v>
      </c>
      <c r="C295" s="1217" t="s">
        <v>3456</v>
      </c>
      <c r="D295" s="1217" t="s">
        <v>3521</v>
      </c>
      <c r="E295" s="1217" t="s">
        <v>34</v>
      </c>
      <c r="F295" s="1217" t="s">
        <v>3626</v>
      </c>
      <c r="G295" s="1219">
        <v>15000</v>
      </c>
      <c r="I295" s="1217" t="s">
        <v>3453</v>
      </c>
      <c r="J295" s="1853"/>
      <c r="K295" s="10" t="e">
        <f t="shared" ca="1" si="59"/>
        <v>#NAME?</v>
      </c>
      <c r="L295" s="10" t="e">
        <f t="shared" ca="1" si="60"/>
        <v>#NAME?</v>
      </c>
      <c r="M295" s="1239" t="e">
        <f t="shared" ca="1" si="61"/>
        <v>#NAME?</v>
      </c>
      <c r="N295" s="1239"/>
      <c r="O295" s="1239"/>
      <c r="P295" s="1239" t="e">
        <f t="shared" ca="1" si="10"/>
        <v>#NAME?</v>
      </c>
      <c r="Q295" s="1357" t="e">
        <f t="shared" ca="1" si="48"/>
        <v>#NAME?</v>
      </c>
      <c r="S295" s="1217" t="s">
        <v>107</v>
      </c>
      <c r="T295" s="1346"/>
      <c r="V295" s="1562"/>
    </row>
    <row r="296" spans="1:22" ht="13.8">
      <c r="A296" s="1886">
        <v>44710</v>
      </c>
      <c r="B296" s="1246" t="s">
        <v>570</v>
      </c>
      <c r="C296" s="1246" t="s">
        <v>3456</v>
      </c>
      <c r="D296" s="1246" t="s">
        <v>3557</v>
      </c>
      <c r="E296" s="1246" t="s">
        <v>86</v>
      </c>
      <c r="F296" s="1246" t="s">
        <v>3471</v>
      </c>
      <c r="G296" s="1248">
        <f>1100/I1*100</f>
        <v>21696.25246548323</v>
      </c>
      <c r="H296" s="1260"/>
      <c r="I296" s="1988" t="s">
        <v>3450</v>
      </c>
      <c r="J296" s="1983"/>
      <c r="K296" s="1260" t="e">
        <f t="shared" ca="1" si="59"/>
        <v>#NAME?</v>
      </c>
      <c r="L296" s="1260" t="e">
        <f t="shared" ca="1" si="60"/>
        <v>#NAME?</v>
      </c>
      <c r="M296" s="1256"/>
      <c r="N296" s="1256">
        <v>4000</v>
      </c>
      <c r="O296" s="1256"/>
      <c r="P296" s="1256" t="e">
        <f t="shared" ca="1" si="10"/>
        <v>#NAME?</v>
      </c>
      <c r="Q296" s="1364" t="e">
        <f t="shared" ca="1" si="48"/>
        <v>#NAME?</v>
      </c>
      <c r="R296" s="1260"/>
      <c r="S296" s="1246" t="s">
        <v>107</v>
      </c>
      <c r="T296" s="1347"/>
      <c r="V296" s="1562"/>
    </row>
    <row r="297" spans="1:22" ht="13.8" hidden="1">
      <c r="A297" s="1884">
        <v>44711</v>
      </c>
      <c r="B297" s="1217" t="s">
        <v>3473</v>
      </c>
      <c r="C297" s="1217"/>
      <c r="D297" s="1217" t="s">
        <v>3570</v>
      </c>
      <c r="E297" s="1217" t="s">
        <v>55</v>
      </c>
      <c r="F297" s="1217" t="s">
        <v>3512</v>
      </c>
      <c r="G297" s="1219">
        <v>11000</v>
      </c>
      <c r="I297" s="1217" t="s">
        <v>3453</v>
      </c>
      <c r="J297" s="1853"/>
      <c r="K297" s="10" t="e">
        <f t="shared" ca="1" si="59"/>
        <v>#NAME?</v>
      </c>
      <c r="M297" s="1239"/>
      <c r="N297" s="1239">
        <v>5300</v>
      </c>
      <c r="O297" s="1239"/>
      <c r="P297" s="1239" t="e">
        <f t="shared" ca="1" si="10"/>
        <v>#NAME?</v>
      </c>
      <c r="Q297" s="1357" t="e">
        <f t="shared" ca="1" si="48"/>
        <v>#NAME?</v>
      </c>
      <c r="S297" s="1217" t="s">
        <v>3572</v>
      </c>
      <c r="T297" s="1346"/>
      <c r="V297" s="1562"/>
    </row>
    <row r="298" spans="1:22" ht="13.8" hidden="1">
      <c r="A298" s="1884">
        <v>44711</v>
      </c>
      <c r="B298" s="1217" t="s">
        <v>3473</v>
      </c>
      <c r="C298" s="1217"/>
      <c r="D298" s="1217" t="s">
        <v>3570</v>
      </c>
      <c r="E298" s="1217" t="s">
        <v>86</v>
      </c>
      <c r="F298" s="1217" t="s">
        <v>3547</v>
      </c>
      <c r="G298" s="1219">
        <v>8500</v>
      </c>
      <c r="I298" s="1217" t="s">
        <v>3453</v>
      </c>
      <c r="J298" s="1853"/>
      <c r="K298" s="10" t="e">
        <f t="shared" ca="1" si="59"/>
        <v>#NAME?</v>
      </c>
      <c r="M298" s="1239"/>
      <c r="N298" s="1239">
        <v>4300</v>
      </c>
      <c r="O298" s="1239"/>
      <c r="P298" s="1239" t="e">
        <f t="shared" ca="1" si="10"/>
        <v>#NAME?</v>
      </c>
      <c r="Q298" s="1357" t="e">
        <f t="shared" ca="1" si="48"/>
        <v>#NAME?</v>
      </c>
      <c r="S298" s="1217" t="s">
        <v>3572</v>
      </c>
      <c r="T298" s="1346"/>
      <c r="V298" s="1562"/>
    </row>
    <row r="299" spans="1:22" ht="13.8" hidden="1">
      <c r="A299" s="1884">
        <v>44711</v>
      </c>
      <c r="B299" s="1217" t="s">
        <v>3473</v>
      </c>
      <c r="C299" s="1217"/>
      <c r="D299" s="1217" t="s">
        <v>3570</v>
      </c>
      <c r="E299" s="1217" t="s">
        <v>52</v>
      </c>
      <c r="F299" s="1217" t="s">
        <v>3505</v>
      </c>
      <c r="G299" s="1219">
        <v>8500</v>
      </c>
      <c r="H299" s="1239"/>
      <c r="I299" s="1219" t="s">
        <v>3453</v>
      </c>
      <c r="J299" s="1670"/>
      <c r="K299" s="10" t="e">
        <f t="shared" ca="1" si="59"/>
        <v>#NAME?</v>
      </c>
      <c r="M299" s="1239"/>
      <c r="N299" s="1239">
        <v>5000</v>
      </c>
      <c r="O299" s="1239"/>
      <c r="P299" s="1239" t="e">
        <f t="shared" ca="1" si="10"/>
        <v>#NAME?</v>
      </c>
      <c r="Q299" s="1357" t="e">
        <f t="shared" ca="1" si="48"/>
        <v>#NAME?</v>
      </c>
      <c r="R299" s="1239"/>
      <c r="S299" s="1217" t="s">
        <v>3572</v>
      </c>
      <c r="T299" s="1346"/>
      <c r="V299" s="1562"/>
    </row>
    <row r="300" spans="1:22" ht="13.8" hidden="1">
      <c r="A300" s="1884">
        <v>44711</v>
      </c>
      <c r="B300" s="1217" t="s">
        <v>1906</v>
      </c>
      <c r="C300" s="1217"/>
      <c r="D300" s="1217" t="s">
        <v>3919</v>
      </c>
      <c r="E300" s="1217" t="s">
        <v>49</v>
      </c>
      <c r="F300" s="1217" t="s">
        <v>3486</v>
      </c>
      <c r="G300" s="1219">
        <v>26400</v>
      </c>
      <c r="I300" s="1217" t="s">
        <v>3453</v>
      </c>
      <c r="J300" s="1853"/>
      <c r="K300" s="10">
        <v>2500</v>
      </c>
      <c r="M300" s="1239">
        <f t="shared" ref="M300:M302" si="62">(G300-K300-L300)*0.7</f>
        <v>16730</v>
      </c>
      <c r="N300" s="1239"/>
      <c r="O300" s="1239"/>
      <c r="P300" s="1239">
        <f t="shared" si="10"/>
        <v>7170</v>
      </c>
      <c r="Q300" s="1357">
        <f t="shared" si="48"/>
        <v>0.27159090909090911</v>
      </c>
      <c r="S300" s="1217" t="s">
        <v>27</v>
      </c>
      <c r="T300" s="1346"/>
      <c r="V300" s="1562"/>
    </row>
    <row r="301" spans="1:22" ht="13.8" hidden="1">
      <c r="A301" s="1884">
        <v>44711</v>
      </c>
      <c r="B301" s="1217" t="s">
        <v>1906</v>
      </c>
      <c r="C301" s="1217"/>
      <c r="D301" s="1217" t="s">
        <v>3919</v>
      </c>
      <c r="E301" s="1217" t="s">
        <v>2979</v>
      </c>
      <c r="F301" s="1217" t="s">
        <v>3517</v>
      </c>
      <c r="G301" s="1219">
        <v>36000</v>
      </c>
      <c r="I301" s="1217" t="s">
        <v>3453</v>
      </c>
      <c r="J301" s="1853"/>
      <c r="K301" s="10">
        <v>3500</v>
      </c>
      <c r="M301" s="1239">
        <f t="shared" si="62"/>
        <v>22750</v>
      </c>
      <c r="N301" s="1239"/>
      <c r="O301" s="1239"/>
      <c r="P301" s="1239">
        <f t="shared" si="10"/>
        <v>9750</v>
      </c>
      <c r="Q301" s="1357">
        <f t="shared" si="48"/>
        <v>0.27083333333333331</v>
      </c>
      <c r="S301" s="1217" t="s">
        <v>27</v>
      </c>
      <c r="T301" s="1346"/>
      <c r="V301" s="1562"/>
    </row>
    <row r="302" spans="1:22" ht="13.8" hidden="1">
      <c r="A302" s="1884">
        <v>44711</v>
      </c>
      <c r="B302" s="1217" t="s">
        <v>1906</v>
      </c>
      <c r="C302" s="1217"/>
      <c r="D302" s="1217" t="s">
        <v>3919</v>
      </c>
      <c r="E302" s="1217" t="s">
        <v>60</v>
      </c>
      <c r="F302" s="1217" t="s">
        <v>3501</v>
      </c>
      <c r="G302" s="1219">
        <v>36000</v>
      </c>
      <c r="I302" s="1217" t="s">
        <v>3453</v>
      </c>
      <c r="J302" s="1853"/>
      <c r="K302" s="10">
        <v>3500</v>
      </c>
      <c r="M302" s="1239">
        <f t="shared" si="62"/>
        <v>22750</v>
      </c>
      <c r="N302" s="1239"/>
      <c r="O302" s="1239"/>
      <c r="P302" s="1239">
        <f t="shared" si="10"/>
        <v>9750</v>
      </c>
      <c r="Q302" s="1357">
        <f t="shared" si="48"/>
        <v>0.27083333333333331</v>
      </c>
      <c r="S302" s="1217" t="s">
        <v>27</v>
      </c>
      <c r="T302" s="1346"/>
      <c r="V302" s="1562"/>
    </row>
    <row r="303" spans="1:22" ht="13.8" hidden="1">
      <c r="A303" s="1884">
        <v>44711</v>
      </c>
      <c r="B303" s="1217" t="s">
        <v>3473</v>
      </c>
      <c r="C303" s="1217"/>
      <c r="D303" s="1217" t="s">
        <v>3570</v>
      </c>
      <c r="E303" s="1217" t="s">
        <v>55</v>
      </c>
      <c r="F303" s="1217" t="s">
        <v>3512</v>
      </c>
      <c r="G303" s="1219">
        <v>11000</v>
      </c>
      <c r="I303" s="1217" t="s">
        <v>3453</v>
      </c>
      <c r="J303" s="1853"/>
      <c r="K303" s="10" t="e">
        <f t="shared" ref="K303:K309" ca="1" si="63">_xludf.IFS(C303="成田机场",3000,C303="羽田机场",1200,D303="NearMe",1000)</f>
        <v>#NAME?</v>
      </c>
      <c r="M303" s="1239"/>
      <c r="N303" s="1239">
        <v>5300</v>
      </c>
      <c r="O303" s="1239"/>
      <c r="P303" s="1239" t="e">
        <f t="shared" ca="1" si="10"/>
        <v>#NAME?</v>
      </c>
      <c r="Q303" s="1357" t="e">
        <f t="shared" ca="1" si="48"/>
        <v>#NAME?</v>
      </c>
      <c r="S303" s="1217" t="s">
        <v>3572</v>
      </c>
      <c r="T303" s="1346"/>
      <c r="V303" s="1562"/>
    </row>
    <row r="304" spans="1:22" ht="13.8" hidden="1">
      <c r="A304" s="1884">
        <v>44711</v>
      </c>
      <c r="B304" s="1217" t="s">
        <v>3473</v>
      </c>
      <c r="C304" s="1217"/>
      <c r="D304" s="1217" t="s">
        <v>3570</v>
      </c>
      <c r="E304" s="1217" t="s">
        <v>86</v>
      </c>
      <c r="F304" s="1217" t="s">
        <v>3547</v>
      </c>
      <c r="G304" s="1219">
        <v>8500</v>
      </c>
      <c r="I304" s="1217" t="s">
        <v>3453</v>
      </c>
      <c r="J304" s="1853"/>
      <c r="K304" s="10" t="e">
        <f t="shared" ca="1" si="63"/>
        <v>#NAME?</v>
      </c>
      <c r="M304" s="1239"/>
      <c r="N304" s="1239">
        <v>4300</v>
      </c>
      <c r="O304" s="1239"/>
      <c r="P304" s="1239" t="e">
        <f t="shared" ca="1" si="10"/>
        <v>#NAME?</v>
      </c>
      <c r="Q304" s="1357" t="e">
        <f t="shared" ca="1" si="48"/>
        <v>#NAME?</v>
      </c>
      <c r="S304" s="1217" t="s">
        <v>3572</v>
      </c>
      <c r="T304" s="1346"/>
      <c r="V304" s="1562"/>
    </row>
    <row r="305" spans="1:22" ht="13.8" hidden="1">
      <c r="A305" s="1884">
        <v>44711</v>
      </c>
      <c r="B305" s="1217" t="s">
        <v>3473</v>
      </c>
      <c r="C305" s="1217"/>
      <c r="D305" s="1217" t="s">
        <v>3570</v>
      </c>
      <c r="E305" s="1217" t="s">
        <v>52</v>
      </c>
      <c r="F305" s="1217" t="s">
        <v>3505</v>
      </c>
      <c r="G305" s="1219">
        <v>8500</v>
      </c>
      <c r="I305" s="1217" t="s">
        <v>3453</v>
      </c>
      <c r="J305" s="1853"/>
      <c r="K305" s="10" t="e">
        <f t="shared" ca="1" si="63"/>
        <v>#NAME?</v>
      </c>
      <c r="M305" s="1239"/>
      <c r="N305" s="1239">
        <v>5000</v>
      </c>
      <c r="O305" s="1239"/>
      <c r="P305" s="1239" t="e">
        <f t="shared" ca="1" si="10"/>
        <v>#NAME?</v>
      </c>
      <c r="Q305" s="1357" t="e">
        <f t="shared" ca="1" si="48"/>
        <v>#NAME?</v>
      </c>
      <c r="S305" s="1217" t="s">
        <v>3572</v>
      </c>
      <c r="T305" s="1346"/>
      <c r="V305" s="1562"/>
    </row>
    <row r="306" spans="1:22" ht="13.2">
      <c r="A306" s="1886">
        <v>44711</v>
      </c>
      <c r="B306" s="1246" t="s">
        <v>570</v>
      </c>
      <c r="C306" s="1246" t="s">
        <v>3456</v>
      </c>
      <c r="D306" s="1246" t="s">
        <v>332</v>
      </c>
      <c r="E306" s="1246" t="s">
        <v>86</v>
      </c>
      <c r="F306" s="1246" t="s">
        <v>3547</v>
      </c>
      <c r="G306" s="1248">
        <v>25000</v>
      </c>
      <c r="H306" s="1260"/>
      <c r="I306" s="1246" t="s">
        <v>3453</v>
      </c>
      <c r="J306" s="666">
        <v>5000</v>
      </c>
      <c r="K306" s="1260" t="e">
        <f t="shared" ca="1" si="63"/>
        <v>#NAME?</v>
      </c>
      <c r="L306" s="1260" t="e">
        <f ca="1">_xludf.IFS(C306="成田机场",4000,C306="羽田机场",1000)</f>
        <v>#NAME?</v>
      </c>
      <c r="M306" s="1256"/>
      <c r="N306" s="1256">
        <v>4000</v>
      </c>
      <c r="O306" s="1256"/>
      <c r="P306" s="1256" t="e">
        <f t="shared" ca="1" si="10"/>
        <v>#NAME?</v>
      </c>
      <c r="Q306" s="1364" t="e">
        <f t="shared" ca="1" si="48"/>
        <v>#NAME?</v>
      </c>
      <c r="R306" s="1260"/>
      <c r="S306" s="1579" t="s">
        <v>107</v>
      </c>
      <c r="T306" s="1347"/>
      <c r="V306" s="1562"/>
    </row>
    <row r="307" spans="1:22" ht="13.2">
      <c r="A307" s="1877">
        <v>44712</v>
      </c>
      <c r="B307" s="1878" t="s">
        <v>3473</v>
      </c>
      <c r="C307" s="1227"/>
      <c r="D307" s="1878" t="s">
        <v>3570</v>
      </c>
      <c r="E307" s="1878" t="s">
        <v>55</v>
      </c>
      <c r="F307" s="1878" t="s">
        <v>3512</v>
      </c>
      <c r="G307" s="1879">
        <v>11000</v>
      </c>
      <c r="H307" s="1227"/>
      <c r="I307" s="1878" t="s">
        <v>3453</v>
      </c>
      <c r="J307" s="1227"/>
      <c r="K307" s="1227" t="e">
        <f t="shared" ca="1" si="63"/>
        <v>#NAME?</v>
      </c>
      <c r="L307" s="1227"/>
      <c r="M307" s="1229"/>
      <c r="N307" s="1229">
        <v>5300</v>
      </c>
      <c r="O307" s="1229"/>
      <c r="P307" s="1229" t="e">
        <f t="shared" ca="1" si="10"/>
        <v>#NAME?</v>
      </c>
      <c r="Q307" s="1882" t="e">
        <f t="shared" ca="1" si="48"/>
        <v>#NAME?</v>
      </c>
      <c r="R307" s="1227"/>
      <c r="S307" s="1878" t="s">
        <v>3572</v>
      </c>
      <c r="T307" s="2070"/>
      <c r="V307" s="1562"/>
    </row>
    <row r="308" spans="1:22" ht="13.2">
      <c r="A308" s="1884">
        <v>44712</v>
      </c>
      <c r="B308" s="1217" t="s">
        <v>3473</v>
      </c>
      <c r="D308" s="1217" t="s">
        <v>3570</v>
      </c>
      <c r="E308" s="1217" t="s">
        <v>86</v>
      </c>
      <c r="F308" s="1217" t="s">
        <v>3547</v>
      </c>
      <c r="G308" s="1219">
        <v>8500</v>
      </c>
      <c r="I308" s="1217" t="s">
        <v>3453</v>
      </c>
      <c r="K308" s="10" t="e">
        <f t="shared" ca="1" si="63"/>
        <v>#NAME?</v>
      </c>
      <c r="M308" s="1239"/>
      <c r="N308" s="1239">
        <v>4300</v>
      </c>
      <c r="O308" s="1239"/>
      <c r="P308" s="1239" t="e">
        <f t="shared" ca="1" si="10"/>
        <v>#NAME?</v>
      </c>
      <c r="Q308" s="1357" t="e">
        <f t="shared" ca="1" si="48"/>
        <v>#NAME?</v>
      </c>
      <c r="S308" s="1217" t="s">
        <v>3572</v>
      </c>
      <c r="T308" s="1346"/>
      <c r="V308" s="1562"/>
    </row>
    <row r="309" spans="1:22" ht="13.2">
      <c r="A309" s="1884">
        <v>44712</v>
      </c>
      <c r="B309" s="1217" t="s">
        <v>3473</v>
      </c>
      <c r="D309" s="1217" t="s">
        <v>3570</v>
      </c>
      <c r="E309" s="1217" t="s">
        <v>52</v>
      </c>
      <c r="F309" s="1217" t="s">
        <v>3505</v>
      </c>
      <c r="G309" s="1219">
        <v>8500</v>
      </c>
      <c r="I309" s="1217" t="s">
        <v>3453</v>
      </c>
      <c r="K309" s="10" t="e">
        <f t="shared" ca="1" si="63"/>
        <v>#NAME?</v>
      </c>
      <c r="M309" s="1239"/>
      <c r="N309" s="1239">
        <v>5000</v>
      </c>
      <c r="O309" s="1239"/>
      <c r="P309" s="1239" t="e">
        <f t="shared" ca="1" si="10"/>
        <v>#NAME?</v>
      </c>
      <c r="Q309" s="1357" t="e">
        <f t="shared" ca="1" si="48"/>
        <v>#NAME?</v>
      </c>
      <c r="S309" s="1217" t="s">
        <v>3572</v>
      </c>
      <c r="T309" s="1346"/>
      <c r="V309" s="1562"/>
    </row>
    <row r="310" spans="1:22" ht="13.2">
      <c r="A310" s="1884">
        <v>44712</v>
      </c>
      <c r="B310" s="1217" t="s">
        <v>1906</v>
      </c>
      <c r="D310" s="1217" t="s">
        <v>2598</v>
      </c>
      <c r="E310" s="1217" t="s">
        <v>41</v>
      </c>
      <c r="F310" s="1217" t="s">
        <v>3498</v>
      </c>
      <c r="G310" s="1219">
        <v>25000</v>
      </c>
      <c r="I310" s="1217" t="s">
        <v>3453</v>
      </c>
      <c r="M310" s="1239"/>
      <c r="N310" s="1239">
        <v>15000</v>
      </c>
      <c r="O310" s="1239"/>
      <c r="P310" s="1239">
        <f t="shared" si="10"/>
        <v>10000</v>
      </c>
      <c r="Q310" s="1357">
        <f t="shared" si="48"/>
        <v>0.4</v>
      </c>
      <c r="S310" s="1217" t="s">
        <v>108</v>
      </c>
      <c r="T310" s="1346"/>
      <c r="V310" s="1562"/>
    </row>
    <row r="311" spans="1:22" ht="13.2">
      <c r="A311" s="1884">
        <v>44712</v>
      </c>
      <c r="B311" s="1217" t="s">
        <v>1906</v>
      </c>
      <c r="D311" s="1217" t="s">
        <v>3919</v>
      </c>
      <c r="E311" s="1217" t="s">
        <v>49</v>
      </c>
      <c r="F311" s="1217" t="s">
        <v>3486</v>
      </c>
      <c r="G311" s="1219">
        <v>26400</v>
      </c>
      <c r="I311" s="1217" t="s">
        <v>3453</v>
      </c>
      <c r="K311" s="10">
        <v>2500</v>
      </c>
      <c r="M311" s="1239">
        <f t="shared" ref="M311:M313" si="64">(G311-K311-L311)*0.7</f>
        <v>16730</v>
      </c>
      <c r="N311" s="1239"/>
      <c r="O311" s="1239"/>
      <c r="P311" s="1239">
        <f t="shared" si="10"/>
        <v>7170</v>
      </c>
      <c r="Q311" s="1357">
        <f t="shared" si="48"/>
        <v>0.27159090909090911</v>
      </c>
      <c r="S311" s="1217" t="s">
        <v>27</v>
      </c>
      <c r="T311" s="1346"/>
      <c r="V311" s="1562"/>
    </row>
    <row r="312" spans="1:22" ht="13.2">
      <c r="A312" s="1884">
        <v>44712</v>
      </c>
      <c r="B312" s="1217" t="s">
        <v>1906</v>
      </c>
      <c r="D312" s="1217" t="s">
        <v>3919</v>
      </c>
      <c r="E312" s="1217" t="s">
        <v>2979</v>
      </c>
      <c r="F312" s="1217" t="s">
        <v>3517</v>
      </c>
      <c r="G312" s="1219">
        <v>36000</v>
      </c>
      <c r="I312" s="1217" t="s">
        <v>3453</v>
      </c>
      <c r="K312" s="10">
        <v>3500</v>
      </c>
      <c r="M312" s="1239">
        <f t="shared" si="64"/>
        <v>22750</v>
      </c>
      <c r="N312" s="1239"/>
      <c r="O312" s="1239"/>
      <c r="P312" s="1239">
        <f t="shared" si="10"/>
        <v>9750</v>
      </c>
      <c r="Q312" s="1357">
        <f t="shared" si="48"/>
        <v>0.27083333333333331</v>
      </c>
      <c r="S312" s="1217" t="s">
        <v>27</v>
      </c>
      <c r="T312" s="1346"/>
      <c r="V312" s="1562"/>
    </row>
    <row r="313" spans="1:22" ht="13.2">
      <c r="A313" s="1884">
        <v>44712</v>
      </c>
      <c r="B313" s="1217" t="s">
        <v>1906</v>
      </c>
      <c r="D313" s="1217" t="s">
        <v>3919</v>
      </c>
      <c r="E313" s="1217" t="s">
        <v>40</v>
      </c>
      <c r="F313" s="1217" t="s">
        <v>3449</v>
      </c>
      <c r="G313" s="1219">
        <v>36000</v>
      </c>
      <c r="I313" s="1217" t="s">
        <v>3453</v>
      </c>
      <c r="K313" s="10">
        <v>3500</v>
      </c>
      <c r="M313" s="1239">
        <f t="shared" si="64"/>
        <v>22750</v>
      </c>
      <c r="N313" s="1239"/>
      <c r="O313" s="1239"/>
      <c r="P313" s="1239">
        <f t="shared" si="10"/>
        <v>9750</v>
      </c>
      <c r="Q313" s="1357">
        <f t="shared" si="48"/>
        <v>0.27083333333333331</v>
      </c>
      <c r="S313" s="1217" t="s">
        <v>27</v>
      </c>
      <c r="T313" s="1346"/>
      <c r="V313" s="1562"/>
    </row>
    <row r="314" spans="1:22" ht="13.2">
      <c r="A314" s="1884">
        <v>44712</v>
      </c>
      <c r="B314" s="1217" t="s">
        <v>3473</v>
      </c>
      <c r="D314" s="1217" t="s">
        <v>3570</v>
      </c>
      <c r="E314" s="1217" t="s">
        <v>55</v>
      </c>
      <c r="F314" s="1217" t="s">
        <v>3512</v>
      </c>
      <c r="G314" s="1219">
        <v>11000</v>
      </c>
      <c r="I314" s="1217" t="s">
        <v>3453</v>
      </c>
      <c r="K314" s="10" t="e">
        <f t="shared" ref="K314:K316" ca="1" si="65">_xludf.IFS(C314="成田机场",3000,C314="羽田机场",1200,D314="NearMe",1000)</f>
        <v>#NAME?</v>
      </c>
      <c r="M314" s="1239"/>
      <c r="N314" s="1239">
        <v>5300</v>
      </c>
      <c r="O314" s="1239"/>
      <c r="P314" s="1239" t="e">
        <f t="shared" ca="1" si="10"/>
        <v>#NAME?</v>
      </c>
      <c r="Q314" s="1357" t="e">
        <f t="shared" ca="1" si="48"/>
        <v>#NAME?</v>
      </c>
      <c r="S314" s="1217" t="s">
        <v>3572</v>
      </c>
      <c r="T314" s="1346"/>
      <c r="V314" s="1562"/>
    </row>
    <row r="315" spans="1:22" ht="13.2">
      <c r="A315" s="1884">
        <v>44712</v>
      </c>
      <c r="B315" s="1217" t="s">
        <v>3473</v>
      </c>
      <c r="D315" s="1217" t="s">
        <v>3570</v>
      </c>
      <c r="E315" s="1217" t="s">
        <v>86</v>
      </c>
      <c r="F315" s="1217" t="s">
        <v>3547</v>
      </c>
      <c r="G315" s="1219">
        <v>8500</v>
      </c>
      <c r="I315" s="1217" t="s">
        <v>3453</v>
      </c>
      <c r="K315" s="10" t="e">
        <f t="shared" ca="1" si="65"/>
        <v>#NAME?</v>
      </c>
      <c r="M315" s="1239"/>
      <c r="N315" s="1239">
        <v>4300</v>
      </c>
      <c r="O315" s="1239"/>
      <c r="P315" s="1239" t="e">
        <f t="shared" ca="1" si="10"/>
        <v>#NAME?</v>
      </c>
      <c r="Q315" s="1357" t="e">
        <f t="shared" ca="1" si="48"/>
        <v>#NAME?</v>
      </c>
      <c r="S315" s="1217" t="s">
        <v>3572</v>
      </c>
      <c r="T315" s="1346"/>
      <c r="V315" s="1562"/>
    </row>
    <row r="316" spans="1:22" ht="13.2">
      <c r="A316" s="1886">
        <v>44712</v>
      </c>
      <c r="B316" s="1246" t="s">
        <v>3473</v>
      </c>
      <c r="C316" s="1260"/>
      <c r="D316" s="1246" t="s">
        <v>3570</v>
      </c>
      <c r="E316" s="1246" t="s">
        <v>52</v>
      </c>
      <c r="F316" s="1246" t="s">
        <v>3505</v>
      </c>
      <c r="G316" s="1248">
        <v>8500</v>
      </c>
      <c r="H316" s="1260"/>
      <c r="I316" s="1246" t="s">
        <v>3453</v>
      </c>
      <c r="J316" s="1260"/>
      <c r="K316" s="1260" t="e">
        <f t="shared" ca="1" si="65"/>
        <v>#NAME?</v>
      </c>
      <c r="L316" s="1260"/>
      <c r="M316" s="1256"/>
      <c r="N316" s="1256">
        <v>5000</v>
      </c>
      <c r="O316" s="1256"/>
      <c r="P316" s="1256" t="e">
        <f t="shared" ca="1" si="10"/>
        <v>#NAME?</v>
      </c>
      <c r="Q316" s="1364" t="e">
        <f t="shared" ca="1" si="48"/>
        <v>#NAME?</v>
      </c>
      <c r="R316" s="1260"/>
      <c r="S316" s="1246" t="s">
        <v>3572</v>
      </c>
      <c r="T316" s="1347"/>
      <c r="V316" s="1562"/>
    </row>
    <row r="317" spans="1:22" ht="13.2">
      <c r="A317" s="1990">
        <v>44712</v>
      </c>
      <c r="B317" s="92" t="s">
        <v>1906</v>
      </c>
      <c r="C317" s="92"/>
      <c r="D317" s="92" t="s">
        <v>245</v>
      </c>
      <c r="E317" s="92" t="s">
        <v>8255</v>
      </c>
      <c r="F317" s="92" t="s">
        <v>3459</v>
      </c>
      <c r="G317" s="1756">
        <v>900000</v>
      </c>
      <c r="H317" s="92"/>
      <c r="I317" s="92" t="s">
        <v>3453</v>
      </c>
      <c r="J317" s="92"/>
      <c r="K317" s="92"/>
      <c r="L317" s="92"/>
      <c r="M317" s="1756"/>
      <c r="N317" s="1756">
        <v>500000</v>
      </c>
      <c r="O317" s="1756"/>
      <c r="P317" s="1756">
        <f t="shared" si="10"/>
        <v>400000</v>
      </c>
      <c r="Q317" s="2072">
        <f t="shared" si="48"/>
        <v>0.44444444444444442</v>
      </c>
      <c r="R317" s="92"/>
      <c r="S317" s="92" t="s">
        <v>107</v>
      </c>
      <c r="T317" s="541"/>
      <c r="V317" s="1562"/>
    </row>
    <row r="318" spans="1:22" ht="13.2">
      <c r="E318" s="6"/>
      <c r="F318" s="10" t="s">
        <v>2</v>
      </c>
      <c r="G318" s="1239">
        <f>SUM(G3:G317)</f>
        <v>8087889.092702169</v>
      </c>
      <c r="K318" s="10" t="e">
        <f ca="1">SUM(K3:K317)</f>
        <v>#NAME?</v>
      </c>
      <c r="M318" s="1239"/>
      <c r="N318" s="1239"/>
      <c r="O318" s="1239"/>
      <c r="P318" s="1239" t="e">
        <f ca="1">SUM(P3:P317)</f>
        <v>#NAME?</v>
      </c>
      <c r="Q318" s="1357" t="e">
        <f t="shared" ca="1" si="48"/>
        <v>#NAME?</v>
      </c>
      <c r="V318" s="1562"/>
    </row>
    <row r="319" spans="1:22" ht="13.2">
      <c r="E319" s="6"/>
      <c r="G319" s="1239"/>
      <c r="M319" s="1239"/>
      <c r="N319" s="1239"/>
      <c r="O319" s="1239"/>
      <c r="P319" s="1239"/>
      <c r="Q319" s="1357"/>
      <c r="V319" s="1562"/>
    </row>
    <row r="320" spans="1:22" ht="13.2">
      <c r="E320" s="6"/>
      <c r="G320" s="1239"/>
      <c r="M320" s="1239"/>
      <c r="N320" s="1239"/>
      <c r="O320" s="1239"/>
      <c r="P320" s="1239" t="s">
        <v>8327</v>
      </c>
      <c r="Q320" s="1357"/>
      <c r="V320" s="1562"/>
    </row>
    <row r="321" spans="5:22" ht="13.2">
      <c r="E321" s="6"/>
      <c r="G321" s="1239"/>
      <c r="M321" s="1239"/>
      <c r="N321" s="1239"/>
      <c r="O321" s="1239"/>
      <c r="P321" s="1239"/>
      <c r="Q321" s="1357"/>
      <c r="V321" s="1562"/>
    </row>
    <row r="322" spans="5:22" ht="13.2">
      <c r="E322" s="6"/>
      <c r="G322" s="1239"/>
      <c r="M322" s="1239"/>
      <c r="N322" s="1239"/>
      <c r="O322" s="1239"/>
      <c r="P322" s="1239"/>
      <c r="Q322" s="1357"/>
      <c r="V322" s="1562"/>
    </row>
    <row r="323" spans="5:22" ht="13.2">
      <c r="E323" s="6"/>
      <c r="G323" s="1239"/>
      <c r="M323" s="1239"/>
      <c r="N323" s="1239"/>
      <c r="O323" s="1239"/>
      <c r="P323" s="1239"/>
      <c r="Q323" s="1357"/>
      <c r="V323" s="1562"/>
    </row>
    <row r="324" spans="5:22" ht="13.2">
      <c r="E324" s="6"/>
      <c r="G324" s="1239"/>
      <c r="M324" s="1239"/>
      <c r="N324" s="1239"/>
      <c r="O324" s="1239"/>
      <c r="P324" s="1239"/>
      <c r="Q324" s="1357"/>
      <c r="V324" s="1562"/>
    </row>
    <row r="325" spans="5:22" ht="13.2">
      <c r="E325" s="6"/>
      <c r="G325" s="1239"/>
      <c r="M325" s="1239"/>
      <c r="N325" s="1239"/>
      <c r="O325" s="1239"/>
      <c r="P325" s="1239"/>
      <c r="Q325" s="1357"/>
      <c r="V325" s="1562"/>
    </row>
    <row r="326" spans="5:22" ht="13.2">
      <c r="E326" s="6"/>
      <c r="G326" s="1239"/>
      <c r="M326" s="1239"/>
      <c r="N326" s="1239"/>
      <c r="O326" s="1239"/>
      <c r="P326" s="1239"/>
      <c r="Q326" s="1357"/>
      <c r="V326" s="1562"/>
    </row>
    <row r="327" spans="5:22" ht="13.2">
      <c r="E327" s="6"/>
      <c r="G327" s="1239"/>
      <c r="M327" s="1239"/>
      <c r="N327" s="1239"/>
      <c r="O327" s="1239"/>
      <c r="P327" s="1239"/>
      <c r="Q327" s="1357"/>
      <c r="V327" s="1562"/>
    </row>
    <row r="328" spans="5:22" ht="13.2">
      <c r="E328" s="6"/>
      <c r="G328" s="1239"/>
      <c r="M328" s="1239"/>
      <c r="N328" s="1239"/>
      <c r="O328" s="1239"/>
      <c r="P328" s="1239"/>
      <c r="Q328" s="1357"/>
      <c r="V328" s="1562"/>
    </row>
    <row r="329" spans="5:22" ht="13.2">
      <c r="E329" s="6"/>
      <c r="G329" s="1239"/>
      <c r="M329" s="1239"/>
      <c r="N329" s="1239"/>
      <c r="O329" s="1239"/>
      <c r="P329" s="1239"/>
      <c r="Q329" s="1357"/>
      <c r="V329" s="1562"/>
    </row>
    <row r="330" spans="5:22" ht="13.2">
      <c r="E330" s="6"/>
      <c r="G330" s="1239"/>
      <c r="M330" s="1239"/>
      <c r="N330" s="1239"/>
      <c r="O330" s="1239"/>
      <c r="P330" s="1239"/>
      <c r="Q330" s="1357"/>
      <c r="V330" s="1562"/>
    </row>
    <row r="331" spans="5:22" ht="13.2">
      <c r="E331" s="6"/>
      <c r="G331" s="1239"/>
      <c r="M331" s="1239"/>
      <c r="N331" s="1239"/>
      <c r="O331" s="1239"/>
      <c r="P331" s="1239"/>
      <c r="Q331" s="1357"/>
      <c r="V331" s="1562"/>
    </row>
    <row r="332" spans="5:22" ht="13.2">
      <c r="E332" s="6"/>
      <c r="G332" s="1239"/>
      <c r="M332" s="1239"/>
      <c r="N332" s="1239"/>
      <c r="O332" s="1239"/>
      <c r="P332" s="1239"/>
      <c r="Q332" s="1357"/>
      <c r="V332" s="1562"/>
    </row>
    <row r="333" spans="5:22" ht="13.2">
      <c r="E333" s="6"/>
      <c r="G333" s="1239"/>
      <c r="M333" s="1239"/>
      <c r="N333" s="1239"/>
      <c r="O333" s="1239"/>
      <c r="P333" s="1239"/>
      <c r="Q333" s="1357"/>
      <c r="V333" s="1562"/>
    </row>
    <row r="334" spans="5:22" ht="13.2">
      <c r="E334" s="6"/>
      <c r="G334" s="1239"/>
      <c r="M334" s="1239"/>
      <c r="N334" s="1239"/>
      <c r="O334" s="1239"/>
      <c r="P334" s="1239"/>
      <c r="Q334" s="1357"/>
      <c r="V334" s="1562"/>
    </row>
    <row r="335" spans="5:22" ht="13.2">
      <c r="E335" s="6"/>
      <c r="G335" s="1239"/>
      <c r="M335" s="1239"/>
      <c r="N335" s="1239"/>
      <c r="O335" s="1239"/>
      <c r="P335" s="1239"/>
      <c r="Q335" s="1357"/>
      <c r="V335" s="1562"/>
    </row>
    <row r="336" spans="5:22" ht="13.2">
      <c r="E336" s="6"/>
      <c r="G336" s="1239"/>
      <c r="M336" s="1239"/>
      <c r="N336" s="1239"/>
      <c r="O336" s="1239"/>
      <c r="P336" s="1239"/>
      <c r="Q336" s="1357"/>
      <c r="V336" s="1562"/>
    </row>
    <row r="337" spans="5:22" ht="13.2">
      <c r="E337" s="6"/>
      <c r="G337" s="1239"/>
      <c r="M337" s="1239"/>
      <c r="N337" s="1239"/>
      <c r="O337" s="1239"/>
      <c r="P337" s="1239"/>
      <c r="Q337" s="1357"/>
      <c r="V337" s="1562"/>
    </row>
    <row r="338" spans="5:22" ht="13.2">
      <c r="E338" s="6"/>
      <c r="G338" s="1239"/>
      <c r="M338" s="1239"/>
      <c r="N338" s="1239"/>
      <c r="O338" s="1239"/>
      <c r="P338" s="1239"/>
      <c r="Q338" s="1357"/>
      <c r="V338" s="1562"/>
    </row>
    <row r="339" spans="5:22" ht="13.2">
      <c r="E339" s="6"/>
      <c r="G339" s="1239"/>
      <c r="M339" s="1239"/>
      <c r="N339" s="1239"/>
      <c r="O339" s="1239"/>
      <c r="P339" s="1239"/>
      <c r="Q339" s="1357"/>
      <c r="V339" s="1562"/>
    </row>
    <row r="340" spans="5:22" ht="13.2">
      <c r="E340" s="6"/>
      <c r="G340" s="1239"/>
      <c r="M340" s="1239"/>
      <c r="N340" s="1239"/>
      <c r="O340" s="1239"/>
      <c r="P340" s="1239"/>
      <c r="Q340" s="1357"/>
      <c r="V340" s="1562"/>
    </row>
    <row r="341" spans="5:22" ht="13.2">
      <c r="E341" s="6"/>
      <c r="G341" s="1239"/>
      <c r="M341" s="1239"/>
      <c r="N341" s="1239"/>
      <c r="O341" s="1239"/>
      <c r="P341" s="1239"/>
      <c r="Q341" s="1357"/>
      <c r="V341" s="1562"/>
    </row>
    <row r="342" spans="5:22" ht="13.2">
      <c r="E342" s="6"/>
      <c r="G342" s="1239"/>
      <c r="M342" s="1239"/>
      <c r="N342" s="1239"/>
      <c r="O342" s="1239"/>
      <c r="P342" s="1239"/>
      <c r="Q342" s="1357"/>
      <c r="V342" s="1562"/>
    </row>
    <row r="343" spans="5:22" ht="13.2">
      <c r="E343" s="6"/>
      <c r="G343" s="1239"/>
      <c r="M343" s="1239"/>
      <c r="N343" s="1239"/>
      <c r="O343" s="1239"/>
      <c r="P343" s="1239"/>
      <c r="Q343" s="1357"/>
      <c r="V343" s="1562"/>
    </row>
    <row r="344" spans="5:22" ht="13.2">
      <c r="E344" s="6"/>
      <c r="G344" s="1239"/>
      <c r="M344" s="1239"/>
      <c r="N344" s="1239"/>
      <c r="O344" s="1239"/>
      <c r="P344" s="1239"/>
      <c r="Q344" s="1357"/>
      <c r="V344" s="1562"/>
    </row>
    <row r="345" spans="5:22" ht="13.2">
      <c r="E345" s="6"/>
      <c r="G345" s="1239"/>
      <c r="M345" s="1239"/>
      <c r="N345" s="1239"/>
      <c r="O345" s="1239"/>
      <c r="P345" s="1239"/>
      <c r="Q345" s="1357"/>
      <c r="V345" s="1562"/>
    </row>
    <row r="346" spans="5:22" ht="13.2">
      <c r="E346" s="6"/>
      <c r="G346" s="1239"/>
      <c r="M346" s="1239"/>
      <c r="N346" s="1239"/>
      <c r="O346" s="1239"/>
      <c r="P346" s="1239"/>
      <c r="Q346" s="1357"/>
      <c r="V346" s="1562"/>
    </row>
    <row r="347" spans="5:22" ht="13.2">
      <c r="E347" s="6"/>
      <c r="G347" s="1239"/>
      <c r="M347" s="1239"/>
      <c r="N347" s="1239"/>
      <c r="O347" s="1239"/>
      <c r="P347" s="1239"/>
      <c r="Q347" s="1357"/>
      <c r="V347" s="1562"/>
    </row>
    <row r="348" spans="5:22" ht="13.2">
      <c r="E348" s="6"/>
      <c r="G348" s="1239"/>
      <c r="M348" s="1239"/>
      <c r="N348" s="1239"/>
      <c r="O348" s="1239"/>
      <c r="P348" s="1239"/>
      <c r="Q348" s="1357"/>
      <c r="V348" s="1562"/>
    </row>
    <row r="349" spans="5:22" ht="13.2">
      <c r="E349" s="6"/>
      <c r="G349" s="1239"/>
      <c r="M349" s="1239"/>
      <c r="N349" s="1239"/>
      <c r="O349" s="1239"/>
      <c r="P349" s="1239"/>
      <c r="Q349" s="1357"/>
      <c r="V349" s="1562"/>
    </row>
    <row r="350" spans="5:22" ht="13.2">
      <c r="E350" s="6"/>
      <c r="G350" s="1239"/>
      <c r="M350" s="1239"/>
      <c r="N350" s="1239"/>
      <c r="O350" s="1239"/>
      <c r="P350" s="1239"/>
      <c r="Q350" s="1357"/>
      <c r="V350" s="1562"/>
    </row>
    <row r="351" spans="5:22" ht="13.2">
      <c r="E351" s="6"/>
      <c r="G351" s="1239"/>
      <c r="M351" s="1239"/>
      <c r="N351" s="1239"/>
      <c r="O351" s="1239"/>
      <c r="P351" s="1239"/>
      <c r="Q351" s="1357"/>
      <c r="V351" s="1562"/>
    </row>
    <row r="352" spans="5:22" ht="13.2">
      <c r="E352" s="6"/>
      <c r="G352" s="1239"/>
      <c r="M352" s="1239"/>
      <c r="N352" s="1239"/>
      <c r="O352" s="1239"/>
      <c r="P352" s="1239"/>
      <c r="Q352" s="1357"/>
      <c r="V352" s="1562"/>
    </row>
    <row r="353" spans="5:22" ht="13.2">
      <c r="E353" s="6"/>
      <c r="G353" s="1239"/>
      <c r="M353" s="1239"/>
      <c r="N353" s="1239"/>
      <c r="O353" s="1239"/>
      <c r="P353" s="1239"/>
      <c r="Q353" s="1357"/>
      <c r="V353" s="1562"/>
    </row>
    <row r="354" spans="5:22" ht="13.2">
      <c r="E354" s="6"/>
      <c r="G354" s="1239"/>
      <c r="M354" s="1239"/>
      <c r="N354" s="1239"/>
      <c r="O354" s="1239"/>
      <c r="P354" s="1239"/>
      <c r="Q354" s="1357"/>
      <c r="V354" s="1562"/>
    </row>
    <row r="355" spans="5:22" ht="13.2">
      <c r="E355" s="6"/>
      <c r="G355" s="1239"/>
      <c r="M355" s="1239"/>
      <c r="N355" s="1239"/>
      <c r="O355" s="1239"/>
      <c r="P355" s="1239"/>
      <c r="Q355" s="1357"/>
      <c r="V355" s="1562"/>
    </row>
    <row r="356" spans="5:22" ht="13.2">
      <c r="E356" s="6"/>
      <c r="G356" s="1239"/>
      <c r="M356" s="1239"/>
      <c r="N356" s="1239"/>
      <c r="O356" s="1239"/>
      <c r="P356" s="1239"/>
      <c r="Q356" s="1357"/>
      <c r="V356" s="1562"/>
    </row>
    <row r="357" spans="5:22" ht="13.2">
      <c r="E357" s="6"/>
      <c r="G357" s="1239"/>
      <c r="M357" s="1239"/>
      <c r="N357" s="1239"/>
      <c r="O357" s="1239"/>
      <c r="P357" s="1239"/>
      <c r="Q357" s="1357"/>
      <c r="V357" s="1562"/>
    </row>
    <row r="358" spans="5:22" ht="13.2">
      <c r="E358" s="6"/>
      <c r="G358" s="1239"/>
      <c r="M358" s="1239"/>
      <c r="N358" s="1239"/>
      <c r="O358" s="1239"/>
      <c r="P358" s="1239"/>
      <c r="Q358" s="1357"/>
      <c r="V358" s="1562"/>
    </row>
    <row r="359" spans="5:22" ht="13.2">
      <c r="E359" s="6"/>
      <c r="G359" s="1239"/>
      <c r="M359" s="1239"/>
      <c r="N359" s="1239"/>
      <c r="O359" s="1239"/>
      <c r="P359" s="1239"/>
      <c r="Q359" s="1357"/>
      <c r="V359" s="1562"/>
    </row>
    <row r="360" spans="5:22" ht="13.2">
      <c r="E360" s="6"/>
      <c r="G360" s="1239"/>
      <c r="M360" s="1239"/>
      <c r="N360" s="1239"/>
      <c r="O360" s="1239"/>
      <c r="P360" s="1239"/>
      <c r="Q360" s="1357"/>
      <c r="V360" s="1562"/>
    </row>
    <row r="361" spans="5:22" ht="13.2">
      <c r="E361" s="6"/>
      <c r="G361" s="1239"/>
      <c r="M361" s="1239"/>
      <c r="N361" s="1239"/>
      <c r="O361" s="1239"/>
      <c r="P361" s="1239"/>
      <c r="Q361" s="1357"/>
      <c r="V361" s="1562"/>
    </row>
    <row r="362" spans="5:22" ht="13.2">
      <c r="E362" s="6"/>
      <c r="G362" s="1239"/>
      <c r="M362" s="1239"/>
      <c r="N362" s="1239"/>
      <c r="O362" s="1239"/>
      <c r="P362" s="1239"/>
      <c r="Q362" s="1357"/>
      <c r="V362" s="1562"/>
    </row>
    <row r="363" spans="5:22" ht="13.2">
      <c r="E363" s="6"/>
      <c r="G363" s="1239"/>
      <c r="M363" s="1239"/>
      <c r="N363" s="1239"/>
      <c r="O363" s="1239"/>
      <c r="P363" s="1239"/>
      <c r="Q363" s="1357"/>
      <c r="V363" s="1562"/>
    </row>
    <row r="364" spans="5:22" ht="13.2">
      <c r="E364" s="6"/>
      <c r="G364" s="1239"/>
      <c r="M364" s="1239"/>
      <c r="N364" s="1239"/>
      <c r="O364" s="1239"/>
      <c r="P364" s="1239"/>
      <c r="Q364" s="1357"/>
      <c r="V364" s="1562"/>
    </row>
    <row r="365" spans="5:22" ht="13.2">
      <c r="E365" s="6"/>
      <c r="G365" s="1239"/>
      <c r="M365" s="1239"/>
      <c r="N365" s="1239"/>
      <c r="O365" s="1239"/>
      <c r="P365" s="1239"/>
      <c r="Q365" s="1357"/>
      <c r="V365" s="1562"/>
    </row>
    <row r="366" spans="5:22" ht="13.2">
      <c r="E366" s="6"/>
      <c r="G366" s="1239"/>
      <c r="M366" s="1239"/>
      <c r="N366" s="1239"/>
      <c r="O366" s="1239"/>
      <c r="P366" s="1239"/>
      <c r="Q366" s="1357"/>
      <c r="V366" s="1562"/>
    </row>
    <row r="367" spans="5:22" ht="13.2">
      <c r="E367" s="6"/>
      <c r="G367" s="1239"/>
      <c r="M367" s="1239"/>
      <c r="N367" s="1239"/>
      <c r="O367" s="1239"/>
      <c r="P367" s="1239"/>
      <c r="Q367" s="1357"/>
      <c r="V367" s="1562"/>
    </row>
    <row r="368" spans="5:22" ht="13.2">
      <c r="E368" s="6"/>
      <c r="G368" s="1239"/>
      <c r="M368" s="1239"/>
      <c r="N368" s="1239"/>
      <c r="O368" s="1239"/>
      <c r="P368" s="1239"/>
      <c r="Q368" s="1357"/>
      <c r="V368" s="1562"/>
    </row>
    <row r="369" spans="5:22" ht="13.2">
      <c r="E369" s="6"/>
      <c r="G369" s="1239"/>
      <c r="M369" s="1239"/>
      <c r="N369" s="1239"/>
      <c r="O369" s="1239"/>
      <c r="P369" s="1239"/>
      <c r="Q369" s="1357"/>
      <c r="V369" s="1562"/>
    </row>
    <row r="370" spans="5:22" ht="13.2">
      <c r="E370" s="6"/>
      <c r="G370" s="1239"/>
      <c r="M370" s="1239"/>
      <c r="N370" s="1239"/>
      <c r="O370" s="1239"/>
      <c r="P370" s="1239"/>
      <c r="Q370" s="1357"/>
      <c r="V370" s="1562"/>
    </row>
    <row r="371" spans="5:22" ht="13.2">
      <c r="E371" s="6"/>
      <c r="G371" s="1239"/>
      <c r="M371" s="1239"/>
      <c r="N371" s="1239"/>
      <c r="O371" s="1239"/>
      <c r="P371" s="1239"/>
      <c r="Q371" s="1357"/>
      <c r="V371" s="1562"/>
    </row>
    <row r="372" spans="5:22" ht="13.2">
      <c r="E372" s="6"/>
      <c r="G372" s="1239"/>
      <c r="M372" s="1239"/>
      <c r="N372" s="1239"/>
      <c r="O372" s="1239"/>
      <c r="P372" s="1239"/>
      <c r="Q372" s="1357"/>
      <c r="V372" s="1562"/>
    </row>
    <row r="373" spans="5:22" ht="13.2">
      <c r="E373" s="6"/>
      <c r="G373" s="1239"/>
      <c r="M373" s="1239"/>
      <c r="N373" s="1239"/>
      <c r="O373" s="1239"/>
      <c r="P373" s="1239"/>
      <c r="Q373" s="1357"/>
      <c r="V373" s="1562"/>
    </row>
    <row r="374" spans="5:22" ht="13.2">
      <c r="E374" s="6"/>
      <c r="G374" s="1239"/>
      <c r="M374" s="1239"/>
      <c r="N374" s="1239"/>
      <c r="O374" s="1239"/>
      <c r="P374" s="1239"/>
      <c r="Q374" s="1357"/>
      <c r="V374" s="1562"/>
    </row>
    <row r="375" spans="5:22" ht="13.2">
      <c r="E375" s="6"/>
      <c r="G375" s="1239"/>
      <c r="M375" s="1239"/>
      <c r="N375" s="1239"/>
      <c r="O375" s="1239"/>
      <c r="P375" s="1239"/>
      <c r="Q375" s="1357"/>
      <c r="V375" s="1562"/>
    </row>
    <row r="376" spans="5:22" ht="13.2">
      <c r="E376" s="6"/>
      <c r="G376" s="1239"/>
      <c r="M376" s="1239"/>
      <c r="N376" s="1239"/>
      <c r="O376" s="1239"/>
      <c r="P376" s="1239"/>
      <c r="Q376" s="1357"/>
      <c r="V376" s="1562"/>
    </row>
    <row r="377" spans="5:22" ht="13.2">
      <c r="E377" s="6"/>
      <c r="G377" s="1239"/>
      <c r="M377" s="1239"/>
      <c r="N377" s="1239"/>
      <c r="O377" s="1239"/>
      <c r="P377" s="1239"/>
      <c r="Q377" s="1357"/>
      <c r="V377" s="1562"/>
    </row>
    <row r="378" spans="5:22" ht="13.2">
      <c r="E378" s="6"/>
      <c r="G378" s="1239"/>
      <c r="M378" s="1239"/>
      <c r="N378" s="1239"/>
      <c r="O378" s="1239"/>
      <c r="P378" s="1239"/>
      <c r="Q378" s="1357"/>
      <c r="V378" s="1562"/>
    </row>
    <row r="379" spans="5:22" ht="13.2">
      <c r="E379" s="6"/>
      <c r="G379" s="1239"/>
      <c r="M379" s="1239"/>
      <c r="N379" s="1239"/>
      <c r="O379" s="1239"/>
      <c r="P379" s="1239"/>
      <c r="Q379" s="1357"/>
      <c r="V379" s="1562"/>
    </row>
    <row r="380" spans="5:22" ht="13.2">
      <c r="E380" s="6"/>
      <c r="G380" s="1239"/>
      <c r="M380" s="1239"/>
      <c r="N380" s="1239"/>
      <c r="O380" s="1239"/>
      <c r="P380" s="1239"/>
      <c r="Q380" s="1357"/>
      <c r="V380" s="1562"/>
    </row>
    <row r="381" spans="5:22" ht="13.2">
      <c r="E381" s="6"/>
      <c r="G381" s="1239"/>
      <c r="M381" s="1239"/>
      <c r="N381" s="1239"/>
      <c r="O381" s="1239"/>
      <c r="P381" s="1239"/>
      <c r="Q381" s="1357"/>
      <c r="V381" s="1562"/>
    </row>
    <row r="382" spans="5:22" ht="13.2">
      <c r="E382" s="6"/>
      <c r="G382" s="1239"/>
      <c r="M382" s="1239"/>
      <c r="N382" s="1239"/>
      <c r="O382" s="1239"/>
      <c r="P382" s="1239"/>
      <c r="Q382" s="1357"/>
      <c r="V382" s="1562"/>
    </row>
    <row r="383" spans="5:22" ht="13.2">
      <c r="E383" s="6"/>
      <c r="G383" s="1239"/>
      <c r="M383" s="1239"/>
      <c r="N383" s="1239"/>
      <c r="O383" s="1239"/>
      <c r="P383" s="1239"/>
      <c r="Q383" s="1357"/>
      <c r="V383" s="1562"/>
    </row>
    <row r="384" spans="5:22" ht="13.2">
      <c r="E384" s="6"/>
      <c r="G384" s="1239"/>
      <c r="M384" s="1239"/>
      <c r="N384" s="1239"/>
      <c r="O384" s="1239"/>
      <c r="P384" s="1239"/>
      <c r="Q384" s="1357"/>
      <c r="V384" s="1562"/>
    </row>
    <row r="385" spans="5:22" ht="13.2">
      <c r="E385" s="6"/>
      <c r="G385" s="1239"/>
      <c r="M385" s="1239"/>
      <c r="N385" s="1239"/>
      <c r="O385" s="1239"/>
      <c r="P385" s="1239"/>
      <c r="Q385" s="1357"/>
      <c r="V385" s="1562"/>
    </row>
    <row r="386" spans="5:22" ht="13.2">
      <c r="E386" s="6"/>
      <c r="G386" s="1239"/>
      <c r="M386" s="1239"/>
      <c r="N386" s="1239"/>
      <c r="O386" s="1239"/>
      <c r="P386" s="1239"/>
      <c r="Q386" s="1357"/>
      <c r="V386" s="1562"/>
    </row>
    <row r="387" spans="5:22" ht="13.2">
      <c r="E387" s="6"/>
      <c r="G387" s="1239"/>
      <c r="M387" s="1239"/>
      <c r="N387" s="1239"/>
      <c r="O387" s="1239"/>
      <c r="P387" s="1239"/>
      <c r="Q387" s="1357"/>
      <c r="V387" s="1562"/>
    </row>
    <row r="388" spans="5:22" ht="13.2">
      <c r="E388" s="6"/>
      <c r="G388" s="1239"/>
      <c r="M388" s="1239"/>
      <c r="N388" s="1239"/>
      <c r="O388" s="1239"/>
      <c r="P388" s="1239"/>
      <c r="Q388" s="1357"/>
      <c r="V388" s="1562"/>
    </row>
    <row r="389" spans="5:22" ht="13.2">
      <c r="E389" s="6"/>
      <c r="G389" s="1239"/>
      <c r="M389" s="1239"/>
      <c r="N389" s="1239"/>
      <c r="O389" s="1239"/>
      <c r="P389" s="1239"/>
      <c r="Q389" s="1357"/>
      <c r="V389" s="1562"/>
    </row>
    <row r="390" spans="5:22" ht="13.2">
      <c r="E390" s="6"/>
      <c r="G390" s="1239"/>
      <c r="M390" s="1239"/>
      <c r="N390" s="1239"/>
      <c r="O390" s="1239"/>
      <c r="P390" s="1239"/>
      <c r="Q390" s="1357"/>
      <c r="V390" s="1562"/>
    </row>
    <row r="391" spans="5:22" ht="13.2">
      <c r="E391" s="6"/>
      <c r="G391" s="1239"/>
      <c r="M391" s="1239"/>
      <c r="N391" s="1239"/>
      <c r="O391" s="1239"/>
      <c r="P391" s="1239"/>
      <c r="Q391" s="1357"/>
      <c r="V391" s="1562"/>
    </row>
    <row r="392" spans="5:22" ht="13.2">
      <c r="E392" s="6"/>
      <c r="G392" s="1239"/>
      <c r="M392" s="1239"/>
      <c r="N392" s="1239"/>
      <c r="O392" s="1239"/>
      <c r="P392" s="1239"/>
      <c r="Q392" s="1357"/>
      <c r="V392" s="1562"/>
    </row>
    <row r="393" spans="5:22" ht="13.2">
      <c r="E393" s="6"/>
      <c r="G393" s="1239"/>
      <c r="M393" s="1239"/>
      <c r="N393" s="1239"/>
      <c r="O393" s="1239"/>
      <c r="P393" s="1239"/>
      <c r="Q393" s="1357"/>
      <c r="V393" s="1562"/>
    </row>
    <row r="394" spans="5:22" ht="13.2">
      <c r="E394" s="6"/>
      <c r="G394" s="1239"/>
      <c r="M394" s="1239"/>
      <c r="N394" s="1239"/>
      <c r="O394" s="1239"/>
      <c r="P394" s="1239"/>
      <c r="Q394" s="1357"/>
      <c r="V394" s="1562"/>
    </row>
    <row r="395" spans="5:22" ht="13.2">
      <c r="E395" s="6"/>
      <c r="G395" s="1239"/>
      <c r="M395" s="1239"/>
      <c r="N395" s="1239"/>
      <c r="O395" s="1239"/>
      <c r="P395" s="1239"/>
      <c r="Q395" s="1357"/>
      <c r="V395" s="1562"/>
    </row>
    <row r="396" spans="5:22" ht="13.2">
      <c r="E396" s="6"/>
      <c r="G396" s="1239"/>
      <c r="M396" s="1239"/>
      <c r="N396" s="1239"/>
      <c r="O396" s="1239"/>
      <c r="P396" s="1239"/>
      <c r="Q396" s="1357"/>
      <c r="V396" s="1562"/>
    </row>
    <row r="397" spans="5:22" ht="13.2">
      <c r="E397" s="6"/>
      <c r="G397" s="1239"/>
      <c r="M397" s="1239"/>
      <c r="N397" s="1239"/>
      <c r="O397" s="1239"/>
      <c r="P397" s="1239"/>
      <c r="Q397" s="1357"/>
      <c r="V397" s="1562"/>
    </row>
    <row r="398" spans="5:22" ht="13.2">
      <c r="E398" s="6"/>
      <c r="G398" s="1239"/>
      <c r="M398" s="1239"/>
      <c r="N398" s="1239"/>
      <c r="O398" s="1239"/>
      <c r="P398" s="1239"/>
      <c r="Q398" s="1357"/>
      <c r="V398" s="1562"/>
    </row>
    <row r="399" spans="5:22" ht="13.2">
      <c r="E399" s="6"/>
      <c r="G399" s="1239"/>
      <c r="M399" s="1239"/>
      <c r="N399" s="1239"/>
      <c r="O399" s="1239"/>
      <c r="P399" s="1239"/>
      <c r="Q399" s="1357"/>
      <c r="V399" s="1562"/>
    </row>
    <row r="400" spans="5:22" ht="13.2">
      <c r="E400" s="6"/>
      <c r="G400" s="1239"/>
      <c r="M400" s="1239"/>
      <c r="N400" s="1239"/>
      <c r="O400" s="1239"/>
      <c r="P400" s="1239"/>
      <c r="Q400" s="1357"/>
      <c r="V400" s="1562"/>
    </row>
    <row r="401" spans="5:22" ht="13.2">
      <c r="E401" s="6"/>
      <c r="G401" s="1239"/>
      <c r="M401" s="1239"/>
      <c r="N401" s="1239"/>
      <c r="O401" s="1239"/>
      <c r="P401" s="1239"/>
      <c r="Q401" s="1357"/>
      <c r="V401" s="1562"/>
    </row>
    <row r="402" spans="5:22" ht="13.2">
      <c r="E402" s="6"/>
      <c r="G402" s="1239"/>
      <c r="M402" s="1239"/>
      <c r="N402" s="1239"/>
      <c r="O402" s="1239"/>
      <c r="P402" s="1239"/>
      <c r="Q402" s="1357"/>
      <c r="V402" s="1562"/>
    </row>
    <row r="403" spans="5:22" ht="13.2">
      <c r="E403" s="6"/>
      <c r="G403" s="1239"/>
      <c r="M403" s="1239"/>
      <c r="N403" s="1239"/>
      <c r="O403" s="1239"/>
      <c r="P403" s="1239"/>
      <c r="Q403" s="1357"/>
      <c r="V403" s="1562"/>
    </row>
    <row r="404" spans="5:22" ht="13.2">
      <c r="E404" s="6"/>
      <c r="G404" s="1239"/>
      <c r="M404" s="1239"/>
      <c r="N404" s="1239"/>
      <c r="O404" s="1239"/>
      <c r="P404" s="1239"/>
      <c r="Q404" s="1357"/>
      <c r="V404" s="1562"/>
    </row>
    <row r="405" spans="5:22" ht="13.2">
      <c r="E405" s="6"/>
      <c r="G405" s="1239"/>
      <c r="M405" s="1239"/>
      <c r="N405" s="1239"/>
      <c r="O405" s="1239"/>
      <c r="P405" s="1239"/>
      <c r="Q405" s="1357"/>
      <c r="V405" s="1562"/>
    </row>
    <row r="406" spans="5:22" ht="13.2">
      <c r="E406" s="6"/>
      <c r="G406" s="1239"/>
      <c r="M406" s="1239"/>
      <c r="N406" s="1239"/>
      <c r="O406" s="1239"/>
      <c r="P406" s="1239"/>
      <c r="Q406" s="1357"/>
      <c r="V406" s="1562"/>
    </row>
    <row r="407" spans="5:22" ht="13.2">
      <c r="E407" s="6"/>
      <c r="G407" s="1239"/>
      <c r="M407" s="1239"/>
      <c r="N407" s="1239"/>
      <c r="O407" s="1239"/>
      <c r="P407" s="1239"/>
      <c r="Q407" s="1357"/>
      <c r="V407" s="1562"/>
    </row>
    <row r="408" spans="5:22" ht="13.2">
      <c r="E408" s="6"/>
      <c r="G408" s="1239"/>
      <c r="M408" s="1239"/>
      <c r="N408" s="1239"/>
      <c r="O408" s="1239"/>
      <c r="P408" s="1239"/>
      <c r="Q408" s="1357"/>
      <c r="V408" s="1562"/>
    </row>
    <row r="409" spans="5:22" ht="13.2">
      <c r="E409" s="6"/>
      <c r="G409" s="1239"/>
      <c r="M409" s="1239"/>
      <c r="N409" s="1239"/>
      <c r="O409" s="1239"/>
      <c r="P409" s="1239"/>
      <c r="Q409" s="1357"/>
      <c r="V409" s="1562"/>
    </row>
    <row r="410" spans="5:22" ht="13.2">
      <c r="E410" s="6"/>
      <c r="G410" s="1239"/>
      <c r="M410" s="1239"/>
      <c r="N410" s="1239"/>
      <c r="O410" s="1239"/>
      <c r="P410" s="1239"/>
      <c r="Q410" s="1357"/>
      <c r="V410" s="1562"/>
    </row>
    <row r="411" spans="5:22" ht="13.2">
      <c r="E411" s="6"/>
      <c r="G411" s="1239"/>
      <c r="M411" s="1239"/>
      <c r="N411" s="1239"/>
      <c r="O411" s="1239"/>
      <c r="P411" s="1239"/>
      <c r="Q411" s="1357"/>
      <c r="V411" s="1562"/>
    </row>
    <row r="412" spans="5:22" ht="13.2">
      <c r="E412" s="6"/>
      <c r="G412" s="1239"/>
      <c r="M412" s="1239"/>
      <c r="N412" s="1239"/>
      <c r="O412" s="1239"/>
      <c r="P412" s="1239"/>
      <c r="Q412" s="1357"/>
      <c r="V412" s="1562"/>
    </row>
    <row r="413" spans="5:22" ht="13.2">
      <c r="E413" s="6"/>
      <c r="G413" s="1239"/>
      <c r="M413" s="1239"/>
      <c r="N413" s="1239"/>
      <c r="O413" s="1239"/>
      <c r="P413" s="1239"/>
      <c r="Q413" s="1357"/>
      <c r="V413" s="1562"/>
    </row>
    <row r="414" spans="5:22" ht="13.2">
      <c r="E414" s="6"/>
      <c r="G414" s="1239"/>
      <c r="M414" s="1239"/>
      <c r="N414" s="1239"/>
      <c r="O414" s="1239"/>
      <c r="P414" s="1239"/>
      <c r="Q414" s="1357"/>
      <c r="V414" s="1562"/>
    </row>
    <row r="415" spans="5:22" ht="13.2">
      <c r="E415" s="6"/>
      <c r="G415" s="1239"/>
      <c r="M415" s="1239"/>
      <c r="N415" s="1239"/>
      <c r="O415" s="1239"/>
      <c r="P415" s="1239"/>
      <c r="Q415" s="1357"/>
      <c r="V415" s="1562"/>
    </row>
    <row r="416" spans="5:22" ht="13.2">
      <c r="E416" s="6"/>
      <c r="G416" s="1239"/>
      <c r="M416" s="1239"/>
      <c r="N416" s="1239"/>
      <c r="O416" s="1239"/>
      <c r="P416" s="1239"/>
      <c r="Q416" s="1357"/>
      <c r="V416" s="1562"/>
    </row>
    <row r="417" spans="5:22" ht="13.2">
      <c r="E417" s="6"/>
      <c r="G417" s="1239"/>
      <c r="M417" s="1239"/>
      <c r="N417" s="1239"/>
      <c r="O417" s="1239"/>
      <c r="P417" s="1239"/>
      <c r="Q417" s="1357"/>
      <c r="V417" s="1562"/>
    </row>
    <row r="418" spans="5:22" ht="13.2">
      <c r="E418" s="6"/>
      <c r="G418" s="1239"/>
      <c r="M418" s="1239"/>
      <c r="N418" s="1239"/>
      <c r="O418" s="1239"/>
      <c r="P418" s="1239"/>
      <c r="Q418" s="1357"/>
      <c r="V418" s="1562"/>
    </row>
    <row r="419" spans="5:22" ht="13.2">
      <c r="E419" s="6"/>
      <c r="G419" s="1239"/>
      <c r="M419" s="1239"/>
      <c r="N419" s="1239"/>
      <c r="O419" s="1239"/>
      <c r="P419" s="1239"/>
      <c r="Q419" s="1357"/>
      <c r="V419" s="1562"/>
    </row>
    <row r="420" spans="5:22" ht="13.2">
      <c r="E420" s="6"/>
      <c r="G420" s="1239"/>
      <c r="M420" s="1239"/>
      <c r="N420" s="1239"/>
      <c r="O420" s="1239"/>
      <c r="P420" s="1239"/>
      <c r="Q420" s="1357"/>
      <c r="V420" s="1562"/>
    </row>
    <row r="421" spans="5:22" ht="13.2">
      <c r="E421" s="6"/>
      <c r="G421" s="1239"/>
      <c r="M421" s="1239"/>
      <c r="N421" s="1239"/>
      <c r="O421" s="1239"/>
      <c r="P421" s="1239"/>
      <c r="Q421" s="1357"/>
      <c r="V421" s="1562"/>
    </row>
    <row r="422" spans="5:22" ht="13.2">
      <c r="E422" s="6"/>
      <c r="G422" s="1239"/>
      <c r="M422" s="1239"/>
      <c r="N422" s="1239"/>
      <c r="O422" s="1239"/>
      <c r="P422" s="1239"/>
      <c r="Q422" s="1357"/>
      <c r="V422" s="1562"/>
    </row>
    <row r="423" spans="5:22" ht="13.2">
      <c r="E423" s="6"/>
      <c r="G423" s="1239"/>
      <c r="M423" s="1239"/>
      <c r="N423" s="1239"/>
      <c r="O423" s="1239"/>
      <c r="P423" s="1239"/>
      <c r="Q423" s="1357"/>
      <c r="V423" s="1562"/>
    </row>
    <row r="424" spans="5:22" ht="13.2">
      <c r="E424" s="6"/>
      <c r="G424" s="1239"/>
      <c r="M424" s="1239"/>
      <c r="N424" s="1239"/>
      <c r="O424" s="1239"/>
      <c r="P424" s="1239"/>
      <c r="Q424" s="1357"/>
      <c r="V424" s="1562"/>
    </row>
    <row r="425" spans="5:22" ht="13.2">
      <c r="E425" s="6"/>
      <c r="G425" s="1239"/>
      <c r="M425" s="1239"/>
      <c r="N425" s="1239"/>
      <c r="O425" s="1239"/>
      <c r="P425" s="1239"/>
      <c r="Q425" s="1357"/>
      <c r="V425" s="1562"/>
    </row>
    <row r="426" spans="5:22" ht="13.2">
      <c r="E426" s="6"/>
      <c r="G426" s="1239"/>
      <c r="M426" s="1239"/>
      <c r="N426" s="1239"/>
      <c r="O426" s="1239"/>
      <c r="P426" s="1239"/>
      <c r="Q426" s="1357"/>
      <c r="V426" s="1562"/>
    </row>
    <row r="427" spans="5:22" ht="13.2">
      <c r="E427" s="6"/>
      <c r="G427" s="1239"/>
      <c r="M427" s="1239"/>
      <c r="N427" s="1239"/>
      <c r="O427" s="1239"/>
      <c r="P427" s="1239"/>
      <c r="Q427" s="1357"/>
      <c r="V427" s="1562"/>
    </row>
    <row r="428" spans="5:22" ht="13.2">
      <c r="E428" s="6"/>
      <c r="G428" s="1239"/>
      <c r="M428" s="1239"/>
      <c r="N428" s="1239"/>
      <c r="O428" s="1239"/>
      <c r="P428" s="1239"/>
      <c r="Q428" s="1357"/>
      <c r="V428" s="1562"/>
    </row>
    <row r="429" spans="5:22" ht="13.2">
      <c r="E429" s="6"/>
      <c r="G429" s="1239"/>
      <c r="M429" s="1239"/>
      <c r="N429" s="1239"/>
      <c r="O429" s="1239"/>
      <c r="P429" s="1239"/>
      <c r="Q429" s="1357"/>
      <c r="V429" s="1562"/>
    </row>
    <row r="430" spans="5:22" ht="13.2">
      <c r="E430" s="6"/>
      <c r="G430" s="1239"/>
      <c r="M430" s="1239"/>
      <c r="N430" s="1239"/>
      <c r="O430" s="1239"/>
      <c r="P430" s="1239"/>
      <c r="Q430" s="1357"/>
      <c r="V430" s="1562"/>
    </row>
    <row r="431" spans="5:22" ht="13.2">
      <c r="E431" s="6"/>
      <c r="G431" s="1239"/>
      <c r="M431" s="1239"/>
      <c r="N431" s="1239"/>
      <c r="O431" s="1239"/>
      <c r="P431" s="1239"/>
      <c r="Q431" s="1357"/>
      <c r="V431" s="1562"/>
    </row>
    <row r="432" spans="5:22" ht="13.2">
      <c r="E432" s="6"/>
      <c r="G432" s="1239"/>
      <c r="M432" s="1239"/>
      <c r="N432" s="1239"/>
      <c r="O432" s="1239"/>
      <c r="P432" s="1239"/>
      <c r="Q432" s="1357"/>
      <c r="V432" s="1562"/>
    </row>
    <row r="433" spans="5:22" ht="13.2">
      <c r="E433" s="6"/>
      <c r="G433" s="1239"/>
      <c r="M433" s="1239"/>
      <c r="N433" s="1239"/>
      <c r="O433" s="1239"/>
      <c r="P433" s="1239"/>
      <c r="Q433" s="1357"/>
      <c r="V433" s="1562"/>
    </row>
    <row r="434" spans="5:22" ht="13.2">
      <c r="E434" s="6"/>
      <c r="G434" s="1239"/>
      <c r="M434" s="1239"/>
      <c r="N434" s="1239"/>
      <c r="O434" s="1239"/>
      <c r="P434" s="1239"/>
      <c r="Q434" s="1357"/>
      <c r="V434" s="1562"/>
    </row>
    <row r="435" spans="5:22" ht="13.2">
      <c r="E435" s="6"/>
      <c r="G435" s="1239"/>
      <c r="M435" s="1239"/>
      <c r="N435" s="1239"/>
      <c r="O435" s="1239"/>
      <c r="P435" s="1239"/>
      <c r="Q435" s="1357"/>
      <c r="V435" s="1562"/>
    </row>
    <row r="436" spans="5:22" ht="13.2">
      <c r="E436" s="6"/>
      <c r="G436" s="1239"/>
      <c r="M436" s="1239"/>
      <c r="N436" s="1239"/>
      <c r="O436" s="1239"/>
      <c r="P436" s="1239"/>
      <c r="Q436" s="1357"/>
      <c r="V436" s="1562"/>
    </row>
    <row r="437" spans="5:22" ht="13.2">
      <c r="E437" s="6"/>
      <c r="G437" s="1239"/>
      <c r="M437" s="1239"/>
      <c r="N437" s="1239"/>
      <c r="O437" s="1239"/>
      <c r="P437" s="1239"/>
      <c r="Q437" s="1357"/>
      <c r="V437" s="1562"/>
    </row>
    <row r="438" spans="5:22" ht="13.2">
      <c r="E438" s="6"/>
      <c r="G438" s="1239"/>
      <c r="M438" s="1239"/>
      <c r="N438" s="1239"/>
      <c r="O438" s="1239"/>
      <c r="P438" s="1239"/>
      <c r="Q438" s="1357"/>
      <c r="V438" s="1562"/>
    </row>
    <row r="439" spans="5:22" ht="13.2">
      <c r="E439" s="6"/>
      <c r="G439" s="1239"/>
      <c r="M439" s="1239"/>
      <c r="N439" s="1239"/>
      <c r="O439" s="1239"/>
      <c r="P439" s="1239"/>
      <c r="Q439" s="1357"/>
      <c r="V439" s="1562"/>
    </row>
    <row r="440" spans="5:22" ht="13.2">
      <c r="E440" s="6"/>
      <c r="G440" s="1239"/>
      <c r="M440" s="1239"/>
      <c r="N440" s="1239"/>
      <c r="O440" s="1239"/>
      <c r="P440" s="1239"/>
      <c r="Q440" s="1357"/>
      <c r="V440" s="1562"/>
    </row>
    <row r="441" spans="5:22" ht="13.2">
      <c r="E441" s="6"/>
      <c r="G441" s="1239"/>
      <c r="M441" s="1239"/>
      <c r="N441" s="1239"/>
      <c r="O441" s="1239"/>
      <c r="P441" s="1239"/>
      <c r="Q441" s="1357"/>
      <c r="V441" s="1562"/>
    </row>
    <row r="442" spans="5:22" ht="13.2">
      <c r="E442" s="6"/>
      <c r="G442" s="1239"/>
      <c r="M442" s="1239"/>
      <c r="N442" s="1239"/>
      <c r="O442" s="1239"/>
      <c r="P442" s="1239"/>
      <c r="Q442" s="1357"/>
      <c r="V442" s="1562"/>
    </row>
    <row r="443" spans="5:22" ht="13.2">
      <c r="E443" s="6"/>
      <c r="G443" s="1239"/>
      <c r="M443" s="1239"/>
      <c r="N443" s="1239"/>
      <c r="O443" s="1239"/>
      <c r="P443" s="1239"/>
      <c r="Q443" s="1357"/>
      <c r="V443" s="1562"/>
    </row>
    <row r="444" spans="5:22" ht="13.2">
      <c r="E444" s="6"/>
      <c r="G444" s="1239"/>
      <c r="M444" s="1239"/>
      <c r="N444" s="1239"/>
      <c r="O444" s="1239"/>
      <c r="P444" s="1239"/>
      <c r="Q444" s="1357"/>
      <c r="V444" s="1562"/>
    </row>
    <row r="445" spans="5:22" ht="13.2">
      <c r="E445" s="6"/>
      <c r="G445" s="1239"/>
      <c r="M445" s="1239"/>
      <c r="N445" s="1239"/>
      <c r="O445" s="1239"/>
      <c r="P445" s="1239"/>
      <c r="Q445" s="1357"/>
      <c r="V445" s="1562"/>
    </row>
    <row r="446" spans="5:22" ht="13.2">
      <c r="E446" s="6"/>
      <c r="G446" s="1239"/>
      <c r="M446" s="1239"/>
      <c r="N446" s="1239"/>
      <c r="O446" s="1239"/>
      <c r="P446" s="1239"/>
      <c r="Q446" s="1357"/>
      <c r="V446" s="1562"/>
    </row>
    <row r="447" spans="5:22" ht="13.2">
      <c r="E447" s="6"/>
      <c r="G447" s="1239"/>
      <c r="M447" s="1239"/>
      <c r="N447" s="1239"/>
      <c r="O447" s="1239"/>
      <c r="P447" s="1239"/>
      <c r="Q447" s="1357"/>
      <c r="V447" s="1562"/>
    </row>
    <row r="448" spans="5:22" ht="13.2">
      <c r="E448" s="6"/>
      <c r="G448" s="1239"/>
      <c r="M448" s="1239"/>
      <c r="N448" s="1239"/>
      <c r="O448" s="1239"/>
      <c r="P448" s="1239"/>
      <c r="Q448" s="1357"/>
      <c r="V448" s="1562"/>
    </row>
    <row r="449" spans="5:22" ht="13.2">
      <c r="E449" s="6"/>
      <c r="G449" s="1239"/>
      <c r="M449" s="1239"/>
      <c r="N449" s="1239"/>
      <c r="O449" s="1239"/>
      <c r="P449" s="1239"/>
      <c r="Q449" s="1357"/>
      <c r="V449" s="1562"/>
    </row>
    <row r="450" spans="5:22" ht="13.2">
      <c r="E450" s="6"/>
      <c r="G450" s="1239"/>
      <c r="M450" s="1239"/>
      <c r="N450" s="1239"/>
      <c r="O450" s="1239"/>
      <c r="P450" s="1239"/>
      <c r="Q450" s="1357"/>
      <c r="V450" s="1562"/>
    </row>
    <row r="451" spans="5:22" ht="13.2">
      <c r="E451" s="6"/>
      <c r="G451" s="1239"/>
      <c r="M451" s="1239"/>
      <c r="N451" s="1239"/>
      <c r="O451" s="1239"/>
      <c r="P451" s="1239"/>
      <c r="Q451" s="1357"/>
      <c r="V451" s="1562"/>
    </row>
    <row r="452" spans="5:22" ht="13.2">
      <c r="E452" s="6"/>
      <c r="G452" s="1239"/>
      <c r="M452" s="1239"/>
      <c r="N452" s="1239"/>
      <c r="O452" s="1239"/>
      <c r="P452" s="1239"/>
      <c r="Q452" s="1357"/>
      <c r="V452" s="1562"/>
    </row>
    <row r="453" spans="5:22" ht="13.2">
      <c r="E453" s="6"/>
      <c r="G453" s="1239"/>
      <c r="M453" s="1239"/>
      <c r="N453" s="1239"/>
      <c r="O453" s="1239"/>
      <c r="P453" s="1239"/>
      <c r="Q453" s="1357"/>
      <c r="V453" s="1562"/>
    </row>
    <row r="454" spans="5:22" ht="13.2">
      <c r="E454" s="6"/>
      <c r="G454" s="1239"/>
      <c r="M454" s="1239"/>
      <c r="N454" s="1239"/>
      <c r="O454" s="1239"/>
      <c r="P454" s="1239"/>
      <c r="Q454" s="1357"/>
      <c r="V454" s="1562"/>
    </row>
    <row r="455" spans="5:22" ht="13.2">
      <c r="E455" s="6"/>
      <c r="G455" s="1239"/>
      <c r="M455" s="1239"/>
      <c r="N455" s="1239"/>
      <c r="O455" s="1239"/>
      <c r="P455" s="1239"/>
      <c r="Q455" s="1357"/>
      <c r="V455" s="1562"/>
    </row>
    <row r="456" spans="5:22" ht="13.2">
      <c r="E456" s="6"/>
      <c r="G456" s="1239"/>
      <c r="M456" s="1239"/>
      <c r="N456" s="1239"/>
      <c r="O456" s="1239"/>
      <c r="P456" s="1239"/>
      <c r="Q456" s="1357"/>
      <c r="V456" s="1562"/>
    </row>
    <row r="457" spans="5:22" ht="13.2">
      <c r="E457" s="6"/>
      <c r="G457" s="1239"/>
      <c r="M457" s="1239"/>
      <c r="N457" s="1239"/>
      <c r="O457" s="1239"/>
      <c r="P457" s="1239"/>
      <c r="Q457" s="1357"/>
      <c r="V457" s="1562"/>
    </row>
    <row r="458" spans="5:22" ht="13.2">
      <c r="E458" s="6"/>
      <c r="G458" s="1239"/>
      <c r="M458" s="1239"/>
      <c r="N458" s="1239"/>
      <c r="O458" s="1239"/>
      <c r="P458" s="1239"/>
      <c r="Q458" s="1357"/>
      <c r="V458" s="1562"/>
    </row>
    <row r="459" spans="5:22" ht="13.2">
      <c r="E459" s="6"/>
      <c r="G459" s="1239"/>
      <c r="M459" s="1239"/>
      <c r="N459" s="1239"/>
      <c r="O459" s="1239"/>
      <c r="P459" s="1239"/>
      <c r="Q459" s="1357"/>
      <c r="V459" s="1562"/>
    </row>
    <row r="460" spans="5:22" ht="13.2">
      <c r="E460" s="6"/>
      <c r="G460" s="1239"/>
      <c r="M460" s="1239"/>
      <c r="N460" s="1239"/>
      <c r="O460" s="1239"/>
      <c r="P460" s="1239"/>
      <c r="Q460" s="1357"/>
      <c r="V460" s="1562"/>
    </row>
    <row r="461" spans="5:22" ht="13.2">
      <c r="E461" s="6"/>
      <c r="G461" s="1239"/>
      <c r="M461" s="1239"/>
      <c r="N461" s="1239"/>
      <c r="O461" s="1239"/>
      <c r="P461" s="1239"/>
      <c r="Q461" s="1357"/>
      <c r="V461" s="1562"/>
    </row>
    <row r="462" spans="5:22" ht="13.2">
      <c r="E462" s="6"/>
      <c r="G462" s="1239"/>
      <c r="M462" s="1239"/>
      <c r="N462" s="1239"/>
      <c r="O462" s="1239"/>
      <c r="P462" s="1239"/>
      <c r="Q462" s="1357"/>
      <c r="V462" s="1562"/>
    </row>
    <row r="463" spans="5:22" ht="13.2">
      <c r="E463" s="6"/>
      <c r="G463" s="1239"/>
      <c r="M463" s="1239"/>
      <c r="N463" s="1239"/>
      <c r="O463" s="1239"/>
      <c r="P463" s="1239"/>
      <c r="Q463" s="1357"/>
      <c r="V463" s="1562"/>
    </row>
    <row r="464" spans="5:22" ht="13.2">
      <c r="E464" s="6"/>
      <c r="G464" s="1239"/>
      <c r="M464" s="1239"/>
      <c r="N464" s="1239"/>
      <c r="O464" s="1239"/>
      <c r="P464" s="1239"/>
      <c r="Q464" s="1357"/>
      <c r="V464" s="1562"/>
    </row>
    <row r="465" spans="5:22" ht="13.2">
      <c r="E465" s="6"/>
      <c r="G465" s="1239"/>
      <c r="M465" s="1239"/>
      <c r="N465" s="1239"/>
      <c r="O465" s="1239"/>
      <c r="P465" s="1239"/>
      <c r="Q465" s="1357"/>
      <c r="V465" s="1562"/>
    </row>
    <row r="466" spans="5:22" ht="13.2">
      <c r="E466" s="6"/>
      <c r="G466" s="1239"/>
      <c r="M466" s="1239"/>
      <c r="N466" s="1239"/>
      <c r="O466" s="1239"/>
      <c r="P466" s="1239"/>
      <c r="Q466" s="1357"/>
      <c r="V466" s="1562"/>
    </row>
    <row r="467" spans="5:22" ht="13.2">
      <c r="E467" s="6"/>
      <c r="G467" s="1239"/>
      <c r="M467" s="1239"/>
      <c r="N467" s="1239"/>
      <c r="O467" s="1239"/>
      <c r="P467" s="1239"/>
      <c r="Q467" s="1357"/>
      <c r="V467" s="1562"/>
    </row>
    <row r="468" spans="5:22" ht="13.2">
      <c r="E468" s="6"/>
      <c r="G468" s="1239"/>
      <c r="M468" s="1239"/>
      <c r="N468" s="1239"/>
      <c r="O468" s="1239"/>
      <c r="P468" s="1239"/>
      <c r="Q468" s="1357"/>
      <c r="V468" s="1562"/>
    </row>
    <row r="469" spans="5:22" ht="13.2">
      <c r="E469" s="6"/>
      <c r="G469" s="1239"/>
      <c r="M469" s="1239"/>
      <c r="N469" s="1239"/>
      <c r="O469" s="1239"/>
      <c r="P469" s="1239"/>
      <c r="Q469" s="1357"/>
      <c r="V469" s="1562"/>
    </row>
    <row r="470" spans="5:22" ht="13.2">
      <c r="E470" s="6"/>
      <c r="G470" s="1239"/>
      <c r="M470" s="1239"/>
      <c r="N470" s="1239"/>
      <c r="O470" s="1239"/>
      <c r="P470" s="1239"/>
      <c r="Q470" s="1357"/>
      <c r="V470" s="1562"/>
    </row>
    <row r="471" spans="5:22" ht="13.2">
      <c r="E471" s="6"/>
      <c r="G471" s="1239"/>
      <c r="M471" s="1239"/>
      <c r="N471" s="1239"/>
      <c r="O471" s="1239"/>
      <c r="P471" s="1239"/>
      <c r="Q471" s="1357"/>
      <c r="V471" s="1562"/>
    </row>
    <row r="472" spans="5:22" ht="13.2">
      <c r="E472" s="6"/>
      <c r="G472" s="1239"/>
      <c r="M472" s="1239"/>
      <c r="N472" s="1239"/>
      <c r="O472" s="1239"/>
      <c r="P472" s="1239"/>
      <c r="Q472" s="1357"/>
      <c r="V472" s="1562"/>
    </row>
    <row r="473" spans="5:22" ht="13.2">
      <c r="E473" s="6"/>
      <c r="G473" s="1239"/>
      <c r="M473" s="1239"/>
      <c r="N473" s="1239"/>
      <c r="O473" s="1239"/>
      <c r="P473" s="1239"/>
      <c r="Q473" s="1357"/>
      <c r="V473" s="1562"/>
    </row>
    <row r="474" spans="5:22" ht="13.2">
      <c r="E474" s="6"/>
      <c r="G474" s="1239"/>
      <c r="M474" s="1239"/>
      <c r="N474" s="1239"/>
      <c r="O474" s="1239"/>
      <c r="P474" s="1239"/>
      <c r="Q474" s="1357"/>
      <c r="V474" s="1562"/>
    </row>
    <row r="475" spans="5:22" ht="13.2">
      <c r="E475" s="6"/>
      <c r="G475" s="1239"/>
      <c r="M475" s="1239"/>
      <c r="N475" s="1239"/>
      <c r="O475" s="1239"/>
      <c r="P475" s="1239"/>
      <c r="Q475" s="1357"/>
      <c r="V475" s="1562"/>
    </row>
    <row r="476" spans="5:22" ht="13.2">
      <c r="E476" s="6"/>
      <c r="G476" s="1239"/>
      <c r="M476" s="1239"/>
      <c r="N476" s="1239"/>
      <c r="O476" s="1239"/>
      <c r="P476" s="1239"/>
      <c r="Q476" s="1357"/>
      <c r="V476" s="1562"/>
    </row>
    <row r="477" spans="5:22" ht="13.2">
      <c r="E477" s="6"/>
      <c r="G477" s="1239"/>
      <c r="M477" s="1239"/>
      <c r="N477" s="1239"/>
      <c r="O477" s="1239"/>
      <c r="P477" s="1239"/>
      <c r="Q477" s="1357"/>
      <c r="V477" s="1562"/>
    </row>
    <row r="478" spans="5:22" ht="13.2">
      <c r="E478" s="6"/>
      <c r="G478" s="1239"/>
      <c r="M478" s="1239"/>
      <c r="N478" s="1239"/>
      <c r="O478" s="1239"/>
      <c r="P478" s="1239"/>
      <c r="Q478" s="1357"/>
      <c r="V478" s="1562"/>
    </row>
    <row r="479" spans="5:22" ht="13.2">
      <c r="E479" s="6"/>
      <c r="G479" s="1239"/>
      <c r="M479" s="1239"/>
      <c r="N479" s="1239"/>
      <c r="O479" s="1239"/>
      <c r="P479" s="1239"/>
      <c r="Q479" s="1357"/>
      <c r="V479" s="1562"/>
    </row>
    <row r="480" spans="5:22" ht="13.2">
      <c r="E480" s="6"/>
      <c r="G480" s="1239"/>
      <c r="M480" s="1239"/>
      <c r="N480" s="1239"/>
      <c r="O480" s="1239"/>
      <c r="P480" s="1239"/>
      <c r="Q480" s="1357"/>
      <c r="V480" s="1562"/>
    </row>
    <row r="481" spans="5:22" ht="13.2">
      <c r="E481" s="6"/>
      <c r="G481" s="1239"/>
      <c r="M481" s="1239"/>
      <c r="N481" s="1239"/>
      <c r="O481" s="1239"/>
      <c r="P481" s="1239"/>
      <c r="Q481" s="1357"/>
      <c r="V481" s="1562"/>
    </row>
    <row r="482" spans="5:22" ht="13.2">
      <c r="E482" s="6"/>
      <c r="G482" s="1239"/>
      <c r="M482" s="1239"/>
      <c r="N482" s="1239"/>
      <c r="O482" s="1239"/>
      <c r="P482" s="1239"/>
      <c r="Q482" s="1357"/>
      <c r="V482" s="1562"/>
    </row>
    <row r="483" spans="5:22" ht="13.2">
      <c r="E483" s="6"/>
      <c r="G483" s="1239"/>
      <c r="M483" s="1239"/>
      <c r="N483" s="1239"/>
      <c r="O483" s="1239"/>
      <c r="P483" s="1239"/>
      <c r="Q483" s="1357"/>
      <c r="V483" s="1562"/>
    </row>
    <row r="484" spans="5:22" ht="13.2">
      <c r="E484" s="6"/>
      <c r="G484" s="1239"/>
      <c r="M484" s="1239"/>
      <c r="N484" s="1239"/>
      <c r="O484" s="1239"/>
      <c r="P484" s="1239"/>
      <c r="Q484" s="1357"/>
      <c r="V484" s="1562"/>
    </row>
    <row r="485" spans="5:22" ht="13.2">
      <c r="E485" s="6"/>
      <c r="G485" s="1239"/>
      <c r="M485" s="1239"/>
      <c r="N485" s="1239"/>
      <c r="O485" s="1239"/>
      <c r="P485" s="1239"/>
      <c r="Q485" s="1357"/>
      <c r="V485" s="1562"/>
    </row>
    <row r="486" spans="5:22" ht="13.2">
      <c r="E486" s="6"/>
      <c r="G486" s="1239"/>
      <c r="M486" s="1239"/>
      <c r="N486" s="1239"/>
      <c r="O486" s="1239"/>
      <c r="P486" s="1239"/>
      <c r="Q486" s="1357"/>
      <c r="V486" s="1562"/>
    </row>
    <row r="487" spans="5:22" ht="13.2">
      <c r="E487" s="6"/>
      <c r="G487" s="1239"/>
      <c r="M487" s="1239"/>
      <c r="N487" s="1239"/>
      <c r="O487" s="1239"/>
      <c r="P487" s="1239"/>
      <c r="Q487" s="1357"/>
      <c r="V487" s="1562"/>
    </row>
    <row r="488" spans="5:22" ht="13.2">
      <c r="E488" s="6"/>
      <c r="G488" s="1239"/>
      <c r="M488" s="1239"/>
      <c r="N488" s="1239"/>
      <c r="O488" s="1239"/>
      <c r="P488" s="1239"/>
      <c r="Q488" s="1357"/>
      <c r="V488" s="1562"/>
    </row>
    <row r="489" spans="5:22" ht="13.2">
      <c r="E489" s="6"/>
      <c r="G489" s="1239"/>
      <c r="M489" s="1239"/>
      <c r="N489" s="1239"/>
      <c r="O489" s="1239"/>
      <c r="P489" s="1239"/>
      <c r="Q489" s="1357"/>
      <c r="V489" s="1562"/>
    </row>
    <row r="490" spans="5:22" ht="13.2">
      <c r="E490" s="6"/>
      <c r="G490" s="1239"/>
      <c r="M490" s="1239"/>
      <c r="N490" s="1239"/>
      <c r="O490" s="1239"/>
      <c r="P490" s="1239"/>
      <c r="Q490" s="1357"/>
      <c r="V490" s="1562"/>
    </row>
    <row r="491" spans="5:22" ht="13.2">
      <c r="E491" s="6"/>
      <c r="G491" s="1239"/>
      <c r="M491" s="1239"/>
      <c r="N491" s="1239"/>
      <c r="O491" s="1239"/>
      <c r="P491" s="1239"/>
      <c r="Q491" s="1357"/>
      <c r="V491" s="1562"/>
    </row>
    <row r="492" spans="5:22" ht="13.2">
      <c r="E492" s="6"/>
      <c r="G492" s="1239"/>
      <c r="M492" s="1239"/>
      <c r="N492" s="1239"/>
      <c r="O492" s="1239"/>
      <c r="P492" s="1239"/>
      <c r="Q492" s="1357"/>
      <c r="V492" s="1562"/>
    </row>
    <row r="493" spans="5:22" ht="13.2">
      <c r="E493" s="6"/>
      <c r="G493" s="1239"/>
      <c r="M493" s="1239"/>
      <c r="N493" s="1239"/>
      <c r="O493" s="1239"/>
      <c r="P493" s="1239"/>
      <c r="Q493" s="1357"/>
      <c r="V493" s="1562"/>
    </row>
    <row r="494" spans="5:22" ht="13.2">
      <c r="E494" s="6"/>
      <c r="G494" s="1239"/>
      <c r="M494" s="1239"/>
      <c r="N494" s="1239"/>
      <c r="O494" s="1239"/>
      <c r="P494" s="1239"/>
      <c r="Q494" s="1357"/>
      <c r="V494" s="1562"/>
    </row>
    <row r="495" spans="5:22" ht="13.2">
      <c r="E495" s="6"/>
      <c r="G495" s="1239"/>
      <c r="M495" s="1239"/>
      <c r="N495" s="1239"/>
      <c r="O495" s="1239"/>
      <c r="P495" s="1239"/>
      <c r="Q495" s="1357"/>
      <c r="V495" s="1562"/>
    </row>
    <row r="496" spans="5:22" ht="13.2">
      <c r="E496" s="6"/>
      <c r="G496" s="1239"/>
      <c r="M496" s="1239"/>
      <c r="N496" s="1239"/>
      <c r="O496" s="1239"/>
      <c r="P496" s="1239"/>
      <c r="Q496" s="1357"/>
      <c r="V496" s="1562"/>
    </row>
    <row r="497" spans="5:22" ht="13.2">
      <c r="E497" s="6"/>
      <c r="G497" s="1239"/>
      <c r="M497" s="1239"/>
      <c r="N497" s="1239"/>
      <c r="O497" s="1239"/>
      <c r="P497" s="1239"/>
      <c r="Q497" s="1357"/>
      <c r="V497" s="1562"/>
    </row>
    <row r="498" spans="5:22" ht="13.2">
      <c r="E498" s="6"/>
      <c r="G498" s="1239"/>
      <c r="M498" s="1239"/>
      <c r="N498" s="1239"/>
      <c r="O498" s="1239"/>
      <c r="P498" s="1239"/>
      <c r="Q498" s="1357"/>
      <c r="V498" s="1562"/>
    </row>
    <row r="499" spans="5:22" ht="13.2">
      <c r="E499" s="6"/>
      <c r="G499" s="1239"/>
      <c r="M499" s="1239"/>
      <c r="N499" s="1239"/>
      <c r="O499" s="1239"/>
      <c r="P499" s="1239"/>
      <c r="Q499" s="1357"/>
      <c r="V499" s="1562"/>
    </row>
    <row r="500" spans="5:22" ht="13.2">
      <c r="E500" s="6"/>
      <c r="G500" s="1239"/>
      <c r="M500" s="1239"/>
      <c r="N500" s="1239"/>
      <c r="O500" s="1239"/>
      <c r="P500" s="1239"/>
      <c r="Q500" s="1357"/>
      <c r="V500" s="1562"/>
    </row>
    <row r="501" spans="5:22" ht="13.2">
      <c r="E501" s="6"/>
      <c r="G501" s="1239"/>
      <c r="M501" s="1239"/>
      <c r="N501" s="1239"/>
      <c r="O501" s="1239"/>
      <c r="P501" s="1239"/>
      <c r="Q501" s="1357"/>
      <c r="V501" s="1562"/>
    </row>
    <row r="502" spans="5:22" ht="13.2">
      <c r="E502" s="6"/>
      <c r="G502" s="1239"/>
      <c r="M502" s="1239"/>
      <c r="N502" s="1239"/>
      <c r="O502" s="1239"/>
      <c r="P502" s="1239"/>
      <c r="Q502" s="1357"/>
      <c r="V502" s="1562"/>
    </row>
    <row r="503" spans="5:22" ht="13.2">
      <c r="E503" s="6"/>
      <c r="G503" s="1239"/>
      <c r="M503" s="1239"/>
      <c r="N503" s="1239"/>
      <c r="O503" s="1239"/>
      <c r="P503" s="1239"/>
      <c r="Q503" s="1357"/>
      <c r="V503" s="1562"/>
    </row>
    <row r="504" spans="5:22" ht="13.2">
      <c r="E504" s="6"/>
      <c r="G504" s="1239"/>
      <c r="M504" s="1239"/>
      <c r="N504" s="1239"/>
      <c r="O504" s="1239"/>
      <c r="P504" s="1239"/>
      <c r="Q504" s="1357"/>
      <c r="V504" s="1562"/>
    </row>
    <row r="505" spans="5:22" ht="13.2">
      <c r="E505" s="6"/>
      <c r="G505" s="1239"/>
      <c r="M505" s="1239"/>
      <c r="N505" s="1239"/>
      <c r="O505" s="1239"/>
      <c r="P505" s="1239"/>
      <c r="Q505" s="1357"/>
      <c r="V505" s="1562"/>
    </row>
    <row r="506" spans="5:22" ht="13.2">
      <c r="E506" s="6"/>
      <c r="G506" s="1239"/>
      <c r="M506" s="1239"/>
      <c r="N506" s="1239"/>
      <c r="O506" s="1239"/>
      <c r="P506" s="1239"/>
      <c r="Q506" s="1357"/>
      <c r="V506" s="1562"/>
    </row>
    <row r="507" spans="5:22" ht="13.2">
      <c r="E507" s="6"/>
      <c r="G507" s="1239"/>
      <c r="M507" s="1239"/>
      <c r="N507" s="1239"/>
      <c r="O507" s="1239"/>
      <c r="P507" s="1239"/>
      <c r="Q507" s="1357"/>
      <c r="V507" s="1562"/>
    </row>
    <row r="508" spans="5:22" ht="13.2">
      <c r="E508" s="6"/>
      <c r="G508" s="1239"/>
      <c r="M508" s="1239"/>
      <c r="N508" s="1239"/>
      <c r="O508" s="1239"/>
      <c r="P508" s="1239"/>
      <c r="Q508" s="1357"/>
      <c r="V508" s="1562"/>
    </row>
    <row r="509" spans="5:22" ht="13.2">
      <c r="E509" s="6"/>
      <c r="G509" s="1239"/>
      <c r="M509" s="1239"/>
      <c r="N509" s="1239"/>
      <c r="O509" s="1239"/>
      <c r="P509" s="1239"/>
      <c r="Q509" s="1357"/>
      <c r="V509" s="1562"/>
    </row>
    <row r="510" spans="5:22" ht="13.2">
      <c r="E510" s="6"/>
      <c r="G510" s="1239"/>
      <c r="M510" s="1239"/>
      <c r="N510" s="1239"/>
      <c r="O510" s="1239"/>
      <c r="P510" s="1239"/>
      <c r="Q510" s="1357"/>
      <c r="V510" s="1562"/>
    </row>
    <row r="511" spans="5:22" ht="13.2">
      <c r="E511" s="6"/>
      <c r="G511" s="1239"/>
      <c r="M511" s="1239"/>
      <c r="N511" s="1239"/>
      <c r="O511" s="1239"/>
      <c r="P511" s="1239"/>
      <c r="Q511" s="1357"/>
      <c r="V511" s="1562"/>
    </row>
    <row r="512" spans="5:22" ht="13.2">
      <c r="E512" s="6"/>
      <c r="G512" s="1239"/>
      <c r="M512" s="1239"/>
      <c r="N512" s="1239"/>
      <c r="O512" s="1239"/>
      <c r="P512" s="1239"/>
      <c r="Q512" s="1357"/>
      <c r="V512" s="1562"/>
    </row>
    <row r="513" spans="5:22" ht="13.2">
      <c r="E513" s="6"/>
      <c r="G513" s="1239"/>
      <c r="M513" s="1239"/>
      <c r="N513" s="1239"/>
      <c r="O513" s="1239"/>
      <c r="P513" s="1239"/>
      <c r="Q513" s="1357"/>
      <c r="V513" s="1562"/>
    </row>
    <row r="514" spans="5:22" ht="13.2">
      <c r="E514" s="6"/>
      <c r="G514" s="1239"/>
      <c r="M514" s="1239"/>
      <c r="N514" s="1239"/>
      <c r="O514" s="1239"/>
      <c r="P514" s="1239"/>
      <c r="Q514" s="1357"/>
      <c r="V514" s="1562"/>
    </row>
    <row r="515" spans="5:22" ht="13.2">
      <c r="E515" s="6"/>
      <c r="G515" s="1239"/>
      <c r="M515" s="1239"/>
      <c r="N515" s="1239"/>
      <c r="O515" s="1239"/>
      <c r="P515" s="1239"/>
      <c r="Q515" s="1357"/>
      <c r="V515" s="1562"/>
    </row>
    <row r="516" spans="5:22" ht="13.2">
      <c r="E516" s="6"/>
      <c r="G516" s="1239"/>
      <c r="M516" s="1239"/>
      <c r="N516" s="1239"/>
      <c r="O516" s="1239"/>
      <c r="P516" s="1239"/>
      <c r="Q516" s="1357"/>
      <c r="V516" s="1562"/>
    </row>
    <row r="517" spans="5:22" ht="13.2">
      <c r="E517" s="6"/>
      <c r="G517" s="1239"/>
      <c r="M517" s="1239"/>
      <c r="N517" s="1239"/>
      <c r="O517" s="1239"/>
      <c r="P517" s="1239"/>
      <c r="Q517" s="1357"/>
      <c r="V517" s="1562"/>
    </row>
    <row r="518" spans="5:22" ht="13.2">
      <c r="E518" s="6"/>
      <c r="G518" s="1239"/>
      <c r="M518" s="1239"/>
      <c r="N518" s="1239"/>
      <c r="O518" s="1239"/>
      <c r="P518" s="1239"/>
      <c r="Q518" s="1357"/>
      <c r="V518" s="1562"/>
    </row>
    <row r="519" spans="5:22" ht="13.2">
      <c r="E519" s="6"/>
      <c r="G519" s="1239"/>
      <c r="M519" s="1239"/>
      <c r="N519" s="1239"/>
      <c r="O519" s="1239"/>
      <c r="P519" s="1239"/>
      <c r="Q519" s="1357"/>
      <c r="V519" s="1562"/>
    </row>
    <row r="520" spans="5:22" ht="13.2">
      <c r="E520" s="6"/>
      <c r="G520" s="1239"/>
      <c r="M520" s="1239"/>
      <c r="N520" s="1239"/>
      <c r="O520" s="1239"/>
      <c r="P520" s="1239"/>
      <c r="Q520" s="1357"/>
      <c r="V520" s="1562"/>
    </row>
    <row r="521" spans="5:22" ht="13.2">
      <c r="E521" s="6"/>
      <c r="G521" s="1239"/>
      <c r="M521" s="1239"/>
      <c r="N521" s="1239"/>
      <c r="O521" s="1239"/>
      <c r="P521" s="1239"/>
      <c r="Q521" s="1357"/>
      <c r="V521" s="1562"/>
    </row>
    <row r="522" spans="5:22" ht="13.2">
      <c r="E522" s="6"/>
      <c r="G522" s="1239"/>
      <c r="M522" s="1239"/>
      <c r="N522" s="1239"/>
      <c r="O522" s="1239"/>
      <c r="P522" s="1239"/>
      <c r="Q522" s="1357"/>
      <c r="V522" s="1562"/>
    </row>
    <row r="523" spans="5:22" ht="13.2">
      <c r="E523" s="6"/>
      <c r="G523" s="1239"/>
      <c r="M523" s="1239"/>
      <c r="N523" s="1239"/>
      <c r="O523" s="1239"/>
      <c r="P523" s="1239"/>
      <c r="Q523" s="1357"/>
      <c r="V523" s="1562"/>
    </row>
    <row r="524" spans="5:22" ht="13.2">
      <c r="E524" s="6"/>
      <c r="G524" s="1239"/>
      <c r="M524" s="1239"/>
      <c r="N524" s="1239"/>
      <c r="O524" s="1239"/>
      <c r="P524" s="1239"/>
      <c r="Q524" s="1357"/>
      <c r="V524" s="1562"/>
    </row>
    <row r="525" spans="5:22" ht="13.2">
      <c r="E525" s="6"/>
      <c r="G525" s="1239"/>
      <c r="M525" s="1239"/>
      <c r="N525" s="1239"/>
      <c r="O525" s="1239"/>
      <c r="P525" s="1239"/>
      <c r="Q525" s="1357"/>
      <c r="V525" s="1562"/>
    </row>
    <row r="526" spans="5:22" ht="13.2">
      <c r="E526" s="6"/>
      <c r="G526" s="1239"/>
      <c r="M526" s="1239"/>
      <c r="N526" s="1239"/>
      <c r="O526" s="1239"/>
      <c r="P526" s="1239"/>
      <c r="Q526" s="1357"/>
      <c r="V526" s="1562"/>
    </row>
    <row r="527" spans="5:22" ht="13.2">
      <c r="E527" s="6"/>
      <c r="G527" s="1239"/>
      <c r="M527" s="1239"/>
      <c r="N527" s="1239"/>
      <c r="O527" s="1239"/>
      <c r="P527" s="1239"/>
      <c r="Q527" s="1357"/>
      <c r="V527" s="1562"/>
    </row>
    <row r="528" spans="5:22" ht="13.2">
      <c r="E528" s="6"/>
      <c r="G528" s="1239"/>
      <c r="M528" s="1239"/>
      <c r="N528" s="1239"/>
      <c r="O528" s="1239"/>
      <c r="P528" s="1239"/>
      <c r="Q528" s="1357"/>
      <c r="V528" s="1562"/>
    </row>
    <row r="529" spans="5:22" ht="13.2">
      <c r="E529" s="6"/>
      <c r="G529" s="1239"/>
      <c r="M529" s="1239"/>
      <c r="N529" s="1239"/>
      <c r="O529" s="1239"/>
      <c r="P529" s="1239"/>
      <c r="Q529" s="1357"/>
      <c r="V529" s="1562"/>
    </row>
    <row r="530" spans="5:22" ht="13.2">
      <c r="E530" s="6"/>
      <c r="G530" s="1239"/>
      <c r="M530" s="1239"/>
      <c r="N530" s="1239"/>
      <c r="O530" s="1239"/>
      <c r="P530" s="1239"/>
      <c r="Q530" s="1357"/>
      <c r="V530" s="1562"/>
    </row>
    <row r="531" spans="5:22" ht="13.2">
      <c r="E531" s="6"/>
      <c r="G531" s="1239"/>
      <c r="M531" s="1239"/>
      <c r="N531" s="1239"/>
      <c r="O531" s="1239"/>
      <c r="P531" s="1239"/>
      <c r="Q531" s="1357"/>
      <c r="V531" s="1562"/>
    </row>
    <row r="532" spans="5:22" ht="13.2">
      <c r="E532" s="6"/>
      <c r="G532" s="1239"/>
      <c r="M532" s="1239"/>
      <c r="N532" s="1239"/>
      <c r="O532" s="1239"/>
      <c r="P532" s="1239"/>
      <c r="Q532" s="1357"/>
      <c r="V532" s="1562"/>
    </row>
    <row r="533" spans="5:22" ht="13.2">
      <c r="E533" s="6"/>
      <c r="G533" s="1239"/>
      <c r="M533" s="1239"/>
      <c r="N533" s="1239"/>
      <c r="O533" s="1239"/>
      <c r="P533" s="1239"/>
      <c r="Q533" s="1357"/>
      <c r="V533" s="1562"/>
    </row>
    <row r="534" spans="5:22" ht="13.2">
      <c r="E534" s="6"/>
      <c r="G534" s="1239"/>
      <c r="M534" s="1239"/>
      <c r="N534" s="1239"/>
      <c r="O534" s="1239"/>
      <c r="P534" s="1239"/>
      <c r="Q534" s="1357"/>
      <c r="V534" s="1562"/>
    </row>
    <row r="535" spans="5:22" ht="13.2">
      <c r="E535" s="6"/>
      <c r="G535" s="1239"/>
      <c r="M535" s="1239"/>
      <c r="N535" s="1239"/>
      <c r="O535" s="1239"/>
      <c r="P535" s="1239"/>
      <c r="Q535" s="1357"/>
      <c r="V535" s="1562"/>
    </row>
    <row r="536" spans="5:22" ht="13.2">
      <c r="E536" s="6"/>
      <c r="G536" s="1239"/>
      <c r="M536" s="1239"/>
      <c r="N536" s="1239"/>
      <c r="O536" s="1239"/>
      <c r="P536" s="1239"/>
      <c r="Q536" s="1357"/>
      <c r="V536" s="1562"/>
    </row>
    <row r="537" spans="5:22" ht="13.2">
      <c r="E537" s="6"/>
      <c r="G537" s="1239"/>
      <c r="M537" s="1239"/>
      <c r="N537" s="1239"/>
      <c r="O537" s="1239"/>
      <c r="P537" s="1239"/>
      <c r="Q537" s="1357"/>
      <c r="V537" s="1562"/>
    </row>
    <row r="538" spans="5:22" ht="13.2">
      <c r="E538" s="6"/>
      <c r="G538" s="1239"/>
      <c r="M538" s="1239"/>
      <c r="N538" s="1239"/>
      <c r="O538" s="1239"/>
      <c r="P538" s="1239"/>
      <c r="Q538" s="1357"/>
      <c r="V538" s="1562"/>
    </row>
    <row r="539" spans="5:22" ht="13.2">
      <c r="E539" s="6"/>
      <c r="G539" s="1239"/>
      <c r="M539" s="1239"/>
      <c r="N539" s="1239"/>
      <c r="O539" s="1239"/>
      <c r="P539" s="1239"/>
      <c r="Q539" s="1357"/>
      <c r="V539" s="1562"/>
    </row>
    <row r="540" spans="5:22" ht="13.2">
      <c r="E540" s="6"/>
      <c r="G540" s="1239"/>
      <c r="M540" s="1239"/>
      <c r="N540" s="1239"/>
      <c r="O540" s="1239"/>
      <c r="P540" s="1239"/>
      <c r="Q540" s="1357"/>
      <c r="V540" s="1562"/>
    </row>
    <row r="541" spans="5:22" ht="13.2">
      <c r="E541" s="6"/>
      <c r="G541" s="1239"/>
      <c r="M541" s="1239"/>
      <c r="N541" s="1239"/>
      <c r="O541" s="1239"/>
      <c r="P541" s="1239"/>
      <c r="Q541" s="1357"/>
      <c r="V541" s="1562"/>
    </row>
    <row r="542" spans="5:22" ht="13.2">
      <c r="E542" s="6"/>
      <c r="G542" s="1239"/>
      <c r="M542" s="1239"/>
      <c r="N542" s="1239"/>
      <c r="O542" s="1239"/>
      <c r="P542" s="1239"/>
      <c r="Q542" s="1357"/>
      <c r="V542" s="1562"/>
    </row>
    <row r="543" spans="5:22" ht="13.2">
      <c r="E543" s="6"/>
      <c r="G543" s="1239"/>
      <c r="M543" s="1239"/>
      <c r="N543" s="1239"/>
      <c r="O543" s="1239"/>
      <c r="P543" s="1239"/>
      <c r="Q543" s="1357"/>
      <c r="V543" s="1562"/>
    </row>
    <row r="544" spans="5:22" ht="13.2">
      <c r="E544" s="6"/>
      <c r="G544" s="1239"/>
      <c r="M544" s="1239"/>
      <c r="N544" s="1239"/>
      <c r="O544" s="1239"/>
      <c r="P544" s="1239"/>
      <c r="Q544" s="1357"/>
      <c r="V544" s="1562"/>
    </row>
    <row r="545" spans="5:22" ht="13.2">
      <c r="E545" s="6"/>
      <c r="G545" s="1239"/>
      <c r="M545" s="1239"/>
      <c r="N545" s="1239"/>
      <c r="O545" s="1239"/>
      <c r="P545" s="1239"/>
      <c r="Q545" s="1357"/>
      <c r="V545" s="1562"/>
    </row>
    <row r="546" spans="5:22" ht="13.2">
      <c r="E546" s="6"/>
      <c r="G546" s="1239"/>
      <c r="M546" s="1239"/>
      <c r="N546" s="1239"/>
      <c r="O546" s="1239"/>
      <c r="P546" s="1239"/>
      <c r="Q546" s="1357"/>
      <c r="V546" s="1562"/>
    </row>
    <row r="547" spans="5:22" ht="13.2">
      <c r="E547" s="6"/>
      <c r="G547" s="1239"/>
      <c r="M547" s="1239"/>
      <c r="N547" s="1239"/>
      <c r="O547" s="1239"/>
      <c r="P547" s="1239"/>
      <c r="Q547" s="1357"/>
      <c r="V547" s="1562"/>
    </row>
    <row r="548" spans="5:22" ht="13.2">
      <c r="E548" s="6"/>
      <c r="G548" s="1239"/>
      <c r="M548" s="1239"/>
      <c r="N548" s="1239"/>
      <c r="O548" s="1239"/>
      <c r="P548" s="1239"/>
      <c r="Q548" s="1357"/>
      <c r="V548" s="1562"/>
    </row>
    <row r="549" spans="5:22" ht="13.2">
      <c r="E549" s="6"/>
      <c r="G549" s="1239"/>
      <c r="M549" s="1239"/>
      <c r="N549" s="1239"/>
      <c r="O549" s="1239"/>
      <c r="P549" s="1239"/>
      <c r="Q549" s="1357"/>
      <c r="V549" s="1562"/>
    </row>
    <row r="550" spans="5:22" ht="13.2">
      <c r="E550" s="6"/>
      <c r="G550" s="1239"/>
      <c r="M550" s="1239"/>
      <c r="N550" s="1239"/>
      <c r="O550" s="1239"/>
      <c r="P550" s="1239"/>
      <c r="Q550" s="1357"/>
      <c r="V550" s="1562"/>
    </row>
    <row r="551" spans="5:22" ht="13.2">
      <c r="E551" s="6"/>
      <c r="G551" s="1239"/>
      <c r="M551" s="1239"/>
      <c r="N551" s="1239"/>
      <c r="O551" s="1239"/>
      <c r="P551" s="1239"/>
      <c r="Q551" s="1357"/>
      <c r="V551" s="1562"/>
    </row>
    <row r="552" spans="5:22" ht="13.2">
      <c r="E552" s="6"/>
      <c r="G552" s="1239"/>
      <c r="M552" s="1239"/>
      <c r="N552" s="1239"/>
      <c r="O552" s="1239"/>
      <c r="P552" s="1239"/>
      <c r="Q552" s="1357"/>
      <c r="V552" s="1562"/>
    </row>
    <row r="553" spans="5:22" ht="13.2">
      <c r="E553" s="6"/>
      <c r="G553" s="1239"/>
      <c r="M553" s="1239"/>
      <c r="N553" s="1239"/>
      <c r="O553" s="1239"/>
      <c r="P553" s="1239"/>
      <c r="Q553" s="1357"/>
      <c r="V553" s="1562"/>
    </row>
    <row r="554" spans="5:22" ht="13.2">
      <c r="E554" s="6"/>
      <c r="G554" s="1239"/>
      <c r="M554" s="1239"/>
      <c r="N554" s="1239"/>
      <c r="O554" s="1239"/>
      <c r="P554" s="1239"/>
      <c r="Q554" s="1357"/>
      <c r="V554" s="1562"/>
    </row>
    <row r="555" spans="5:22" ht="13.2">
      <c r="E555" s="6"/>
      <c r="G555" s="1239"/>
      <c r="M555" s="1239"/>
      <c r="N555" s="1239"/>
      <c r="O555" s="1239"/>
      <c r="P555" s="1239"/>
      <c r="Q555" s="1357"/>
      <c r="V555" s="1562"/>
    </row>
    <row r="556" spans="5:22" ht="13.2">
      <c r="E556" s="6"/>
      <c r="G556" s="1239"/>
      <c r="M556" s="1239"/>
      <c r="N556" s="1239"/>
      <c r="O556" s="1239"/>
      <c r="P556" s="1239"/>
      <c r="Q556" s="1357"/>
      <c r="V556" s="1562"/>
    </row>
    <row r="557" spans="5:22" ht="13.2">
      <c r="E557" s="6"/>
      <c r="G557" s="1239"/>
      <c r="M557" s="1239"/>
      <c r="N557" s="1239"/>
      <c r="O557" s="1239"/>
      <c r="P557" s="1239"/>
      <c r="Q557" s="1357"/>
      <c r="V557" s="1562"/>
    </row>
    <row r="558" spans="5:22" ht="13.2">
      <c r="E558" s="6"/>
      <c r="G558" s="1239"/>
      <c r="M558" s="1239"/>
      <c r="N558" s="1239"/>
      <c r="O558" s="1239"/>
      <c r="P558" s="1239"/>
      <c r="Q558" s="1357"/>
      <c r="V558" s="1562"/>
    </row>
    <row r="559" spans="5:22" ht="13.2">
      <c r="E559" s="6"/>
      <c r="G559" s="1239"/>
      <c r="M559" s="1239"/>
      <c r="N559" s="1239"/>
      <c r="O559" s="1239"/>
      <c r="P559" s="1239"/>
      <c r="Q559" s="1357"/>
      <c r="V559" s="1562"/>
    </row>
    <row r="560" spans="5:22" ht="13.2">
      <c r="E560" s="6"/>
      <c r="G560" s="1239"/>
      <c r="M560" s="1239"/>
      <c r="N560" s="1239"/>
      <c r="O560" s="1239"/>
      <c r="P560" s="1239"/>
      <c r="Q560" s="1357"/>
      <c r="V560" s="1562"/>
    </row>
    <row r="561" spans="5:22" ht="13.2">
      <c r="E561" s="6"/>
      <c r="G561" s="1239"/>
      <c r="M561" s="1239"/>
      <c r="N561" s="1239"/>
      <c r="O561" s="1239"/>
      <c r="P561" s="1239"/>
      <c r="Q561" s="1357"/>
      <c r="V561" s="1562"/>
    </row>
    <row r="562" spans="5:22" ht="13.2">
      <c r="E562" s="6"/>
      <c r="G562" s="1239"/>
      <c r="M562" s="1239"/>
      <c r="N562" s="1239"/>
      <c r="O562" s="1239"/>
      <c r="P562" s="1239"/>
      <c r="Q562" s="1357"/>
      <c r="V562" s="1562"/>
    </row>
    <row r="563" spans="5:22" ht="13.2">
      <c r="E563" s="6"/>
      <c r="G563" s="1239"/>
      <c r="M563" s="1239"/>
      <c r="N563" s="1239"/>
      <c r="O563" s="1239"/>
      <c r="P563" s="1239"/>
      <c r="Q563" s="1357"/>
      <c r="V563" s="1562"/>
    </row>
    <row r="564" spans="5:22" ht="13.2">
      <c r="E564" s="6"/>
      <c r="G564" s="1239"/>
      <c r="M564" s="1239"/>
      <c r="N564" s="1239"/>
      <c r="O564" s="1239"/>
      <c r="P564" s="1239"/>
      <c r="Q564" s="1357"/>
      <c r="V564" s="1562"/>
    </row>
    <row r="565" spans="5:22" ht="13.2">
      <c r="E565" s="6"/>
      <c r="G565" s="1239"/>
      <c r="M565" s="1239"/>
      <c r="N565" s="1239"/>
      <c r="O565" s="1239"/>
      <c r="P565" s="1239"/>
      <c r="Q565" s="1357"/>
      <c r="V565" s="1562"/>
    </row>
    <row r="566" spans="5:22" ht="13.2">
      <c r="E566" s="6"/>
      <c r="G566" s="1239"/>
      <c r="M566" s="1239"/>
      <c r="N566" s="1239"/>
      <c r="O566" s="1239"/>
      <c r="P566" s="1239"/>
      <c r="Q566" s="1357"/>
      <c r="V566" s="1562"/>
    </row>
    <row r="567" spans="5:22" ht="13.2">
      <c r="E567" s="6"/>
      <c r="G567" s="1239"/>
      <c r="M567" s="1239"/>
      <c r="N567" s="1239"/>
      <c r="O567" s="1239"/>
      <c r="P567" s="1239"/>
      <c r="Q567" s="1357"/>
      <c r="V567" s="1562"/>
    </row>
    <row r="568" spans="5:22" ht="13.2">
      <c r="E568" s="6"/>
      <c r="G568" s="1239"/>
      <c r="M568" s="1239"/>
      <c r="N568" s="1239"/>
      <c r="O568" s="1239"/>
      <c r="P568" s="1239"/>
      <c r="Q568" s="1357"/>
      <c r="V568" s="1562"/>
    </row>
    <row r="569" spans="5:22" ht="13.2">
      <c r="E569" s="6"/>
      <c r="G569" s="1239"/>
      <c r="M569" s="1239"/>
      <c r="N569" s="1239"/>
      <c r="O569" s="1239"/>
      <c r="P569" s="1239"/>
      <c r="Q569" s="1357"/>
      <c r="V569" s="1562"/>
    </row>
    <row r="570" spans="5:22" ht="13.2">
      <c r="E570" s="6"/>
      <c r="G570" s="1239"/>
      <c r="M570" s="1239"/>
      <c r="N570" s="1239"/>
      <c r="O570" s="1239"/>
      <c r="P570" s="1239"/>
      <c r="Q570" s="1357"/>
      <c r="V570" s="1562"/>
    </row>
    <row r="571" spans="5:22" ht="13.2">
      <c r="E571" s="6"/>
      <c r="G571" s="1239"/>
      <c r="M571" s="1239"/>
      <c r="N571" s="1239"/>
      <c r="O571" s="1239"/>
      <c r="P571" s="1239"/>
      <c r="Q571" s="1357"/>
      <c r="V571" s="1562"/>
    </row>
    <row r="572" spans="5:22" ht="13.2">
      <c r="E572" s="6"/>
      <c r="G572" s="1239"/>
      <c r="M572" s="1239"/>
      <c r="N572" s="1239"/>
      <c r="O572" s="1239"/>
      <c r="P572" s="1239"/>
      <c r="Q572" s="1357"/>
      <c r="V572" s="1562"/>
    </row>
    <row r="573" spans="5:22" ht="13.2">
      <c r="E573" s="6"/>
      <c r="G573" s="1239"/>
      <c r="M573" s="1239"/>
      <c r="N573" s="1239"/>
      <c r="O573" s="1239"/>
      <c r="P573" s="1239"/>
      <c r="Q573" s="1357"/>
      <c r="V573" s="1562"/>
    </row>
    <row r="574" spans="5:22" ht="13.2">
      <c r="E574" s="6"/>
      <c r="G574" s="1239"/>
      <c r="M574" s="1239"/>
      <c r="N574" s="1239"/>
      <c r="O574" s="1239"/>
      <c r="P574" s="1239"/>
      <c r="Q574" s="1357"/>
      <c r="V574" s="1562"/>
    </row>
    <row r="575" spans="5:22" ht="13.2">
      <c r="E575" s="6"/>
      <c r="G575" s="1239"/>
      <c r="M575" s="1239"/>
      <c r="N575" s="1239"/>
      <c r="O575" s="1239"/>
      <c r="P575" s="1239"/>
      <c r="Q575" s="1357"/>
      <c r="V575" s="1562"/>
    </row>
    <row r="576" spans="5:22" ht="13.2">
      <c r="E576" s="6"/>
      <c r="G576" s="1239"/>
      <c r="M576" s="1239"/>
      <c r="N576" s="1239"/>
      <c r="O576" s="1239"/>
      <c r="P576" s="1239"/>
      <c r="Q576" s="1357"/>
      <c r="V576" s="1562"/>
    </row>
    <row r="577" spans="5:22" ht="13.2">
      <c r="E577" s="6"/>
      <c r="G577" s="1239"/>
      <c r="M577" s="1239"/>
      <c r="N577" s="1239"/>
      <c r="O577" s="1239"/>
      <c r="P577" s="1239"/>
      <c r="Q577" s="1357"/>
      <c r="V577" s="1562"/>
    </row>
    <row r="578" spans="5:22" ht="13.2">
      <c r="E578" s="6"/>
      <c r="G578" s="1239"/>
      <c r="M578" s="1239"/>
      <c r="N578" s="1239"/>
      <c r="O578" s="1239"/>
      <c r="P578" s="1239"/>
      <c r="Q578" s="1357"/>
      <c r="V578" s="1562"/>
    </row>
    <row r="579" spans="5:22" ht="13.2">
      <c r="E579" s="6"/>
      <c r="G579" s="1239"/>
      <c r="M579" s="1239"/>
      <c r="N579" s="1239"/>
      <c r="O579" s="1239"/>
      <c r="P579" s="1239"/>
      <c r="Q579" s="1357"/>
      <c r="V579" s="1562"/>
    </row>
    <row r="580" spans="5:22" ht="13.2">
      <c r="E580" s="6"/>
      <c r="G580" s="1239"/>
      <c r="M580" s="1239"/>
      <c r="N580" s="1239"/>
      <c r="O580" s="1239"/>
      <c r="P580" s="1239"/>
      <c r="Q580" s="1357"/>
      <c r="V580" s="1562"/>
    </row>
    <row r="581" spans="5:22" ht="13.2">
      <c r="E581" s="6"/>
      <c r="G581" s="1239"/>
      <c r="M581" s="1239"/>
      <c r="N581" s="1239"/>
      <c r="O581" s="1239"/>
      <c r="P581" s="1239"/>
      <c r="Q581" s="1357"/>
      <c r="V581" s="1562"/>
    </row>
    <row r="582" spans="5:22" ht="13.2">
      <c r="E582" s="6"/>
      <c r="G582" s="1239"/>
      <c r="M582" s="1239"/>
      <c r="N582" s="1239"/>
      <c r="O582" s="1239"/>
      <c r="P582" s="1239"/>
      <c r="Q582" s="1357"/>
      <c r="V582" s="1562"/>
    </row>
    <row r="583" spans="5:22" ht="13.2">
      <c r="E583" s="6"/>
      <c r="G583" s="1239"/>
      <c r="M583" s="1239"/>
      <c r="N583" s="1239"/>
      <c r="O583" s="1239"/>
      <c r="P583" s="1239"/>
      <c r="Q583" s="1357"/>
      <c r="V583" s="1562"/>
    </row>
    <row r="584" spans="5:22" ht="13.2">
      <c r="E584" s="6"/>
      <c r="G584" s="1239"/>
      <c r="M584" s="1239"/>
      <c r="N584" s="1239"/>
      <c r="O584" s="1239"/>
      <c r="P584" s="1239"/>
      <c r="Q584" s="1357"/>
      <c r="V584" s="1562"/>
    </row>
    <row r="585" spans="5:22" ht="13.2">
      <c r="E585" s="6"/>
      <c r="G585" s="1239"/>
      <c r="M585" s="1239"/>
      <c r="N585" s="1239"/>
      <c r="O585" s="1239"/>
      <c r="P585" s="1239"/>
      <c r="Q585" s="1357"/>
      <c r="V585" s="1562"/>
    </row>
    <row r="586" spans="5:22" ht="13.2">
      <c r="E586" s="6"/>
      <c r="G586" s="1239"/>
      <c r="M586" s="1239"/>
      <c r="N586" s="1239"/>
      <c r="O586" s="1239"/>
      <c r="P586" s="1239"/>
      <c r="Q586" s="1357"/>
      <c r="V586" s="1562"/>
    </row>
    <row r="587" spans="5:22" ht="13.2">
      <c r="E587" s="6"/>
      <c r="G587" s="1239"/>
      <c r="M587" s="1239"/>
      <c r="N587" s="1239"/>
      <c r="O587" s="1239"/>
      <c r="P587" s="1239"/>
      <c r="Q587" s="1357"/>
      <c r="V587" s="1562"/>
    </row>
    <row r="588" spans="5:22" ht="13.2">
      <c r="E588" s="6"/>
      <c r="G588" s="1239"/>
      <c r="M588" s="1239"/>
      <c r="N588" s="1239"/>
      <c r="O588" s="1239"/>
      <c r="P588" s="1239"/>
      <c r="Q588" s="1357"/>
      <c r="V588" s="1562"/>
    </row>
    <row r="589" spans="5:22" ht="13.2">
      <c r="E589" s="6"/>
      <c r="G589" s="1239"/>
      <c r="M589" s="1239"/>
      <c r="N589" s="1239"/>
      <c r="O589" s="1239"/>
      <c r="P589" s="1239"/>
      <c r="Q589" s="1357"/>
      <c r="V589" s="1562"/>
    </row>
    <row r="590" spans="5:22" ht="13.2">
      <c r="E590" s="6"/>
      <c r="G590" s="1239"/>
      <c r="M590" s="1239"/>
      <c r="N590" s="1239"/>
      <c r="O590" s="1239"/>
      <c r="P590" s="1239"/>
      <c r="Q590" s="1357"/>
      <c r="V590" s="1562"/>
    </row>
    <row r="591" spans="5:22" ht="13.2">
      <c r="E591" s="6"/>
      <c r="G591" s="1239"/>
      <c r="M591" s="1239"/>
      <c r="N591" s="1239"/>
      <c r="O591" s="1239"/>
      <c r="P591" s="1239"/>
      <c r="Q591" s="1357"/>
      <c r="V591" s="1562"/>
    </row>
    <row r="592" spans="5:22" ht="13.2">
      <c r="E592" s="6"/>
      <c r="G592" s="1239"/>
      <c r="M592" s="1239"/>
      <c r="N592" s="1239"/>
      <c r="O592" s="1239"/>
      <c r="P592" s="1239"/>
      <c r="Q592" s="1357"/>
      <c r="V592" s="1562"/>
    </row>
    <row r="593" spans="5:22" ht="13.2">
      <c r="E593" s="6"/>
      <c r="G593" s="1239"/>
      <c r="M593" s="1239"/>
      <c r="N593" s="1239"/>
      <c r="O593" s="1239"/>
      <c r="P593" s="1239"/>
      <c r="Q593" s="1357"/>
      <c r="V593" s="1562"/>
    </row>
    <row r="594" spans="5:22" ht="13.2">
      <c r="E594" s="6"/>
      <c r="G594" s="1239"/>
      <c r="M594" s="1239"/>
      <c r="N594" s="1239"/>
      <c r="O594" s="1239"/>
      <c r="P594" s="1239"/>
      <c r="Q594" s="1357"/>
      <c r="V594" s="1562"/>
    </row>
    <row r="595" spans="5:22" ht="13.2">
      <c r="E595" s="6"/>
      <c r="G595" s="1239"/>
      <c r="M595" s="1239"/>
      <c r="N595" s="1239"/>
      <c r="O595" s="1239"/>
      <c r="P595" s="1239"/>
      <c r="Q595" s="1357"/>
      <c r="V595" s="1562"/>
    </row>
    <row r="596" spans="5:22" ht="13.2">
      <c r="E596" s="6"/>
      <c r="G596" s="1239"/>
      <c r="M596" s="1239"/>
      <c r="N596" s="1239"/>
      <c r="O596" s="1239"/>
      <c r="P596" s="1239"/>
      <c r="Q596" s="1357"/>
      <c r="V596" s="1562"/>
    </row>
    <row r="597" spans="5:22" ht="13.2">
      <c r="E597" s="6"/>
      <c r="G597" s="1239"/>
      <c r="M597" s="1239"/>
      <c r="N597" s="1239"/>
      <c r="O597" s="1239"/>
      <c r="P597" s="1239"/>
      <c r="Q597" s="1357"/>
      <c r="V597" s="1562"/>
    </row>
    <row r="598" spans="5:22" ht="13.2">
      <c r="E598" s="6"/>
      <c r="G598" s="1239"/>
      <c r="M598" s="1239"/>
      <c r="N598" s="1239"/>
      <c r="O598" s="1239"/>
      <c r="P598" s="1239"/>
      <c r="Q598" s="1357"/>
      <c r="V598" s="1562"/>
    </row>
    <row r="599" spans="5:22" ht="13.2">
      <c r="E599" s="6"/>
      <c r="G599" s="1239"/>
      <c r="M599" s="1239"/>
      <c r="N599" s="1239"/>
      <c r="O599" s="1239"/>
      <c r="P599" s="1239"/>
      <c r="Q599" s="1357"/>
      <c r="V599" s="1562"/>
    </row>
    <row r="600" spans="5:22" ht="13.2">
      <c r="E600" s="6"/>
      <c r="G600" s="1239"/>
      <c r="M600" s="1239"/>
      <c r="N600" s="1239"/>
      <c r="O600" s="1239"/>
      <c r="P600" s="1239"/>
      <c r="Q600" s="1357"/>
      <c r="V600" s="1562"/>
    </row>
    <row r="601" spans="5:22" ht="13.2">
      <c r="E601" s="6"/>
      <c r="G601" s="1239"/>
      <c r="M601" s="1239"/>
      <c r="N601" s="1239"/>
      <c r="O601" s="1239"/>
      <c r="P601" s="1239"/>
      <c r="Q601" s="1357"/>
      <c r="V601" s="1562"/>
    </row>
    <row r="602" spans="5:22" ht="13.2">
      <c r="E602" s="6"/>
      <c r="G602" s="1239"/>
      <c r="M602" s="1239"/>
      <c r="N602" s="1239"/>
      <c r="O602" s="1239"/>
      <c r="P602" s="1239"/>
      <c r="Q602" s="1357"/>
      <c r="V602" s="1562"/>
    </row>
    <row r="603" spans="5:22" ht="13.2">
      <c r="E603" s="6"/>
      <c r="G603" s="1239"/>
      <c r="M603" s="1239"/>
      <c r="N603" s="1239"/>
      <c r="O603" s="1239"/>
      <c r="P603" s="1239"/>
      <c r="Q603" s="1357"/>
      <c r="V603" s="1562"/>
    </row>
    <row r="604" spans="5:22" ht="13.2">
      <c r="E604" s="6"/>
      <c r="G604" s="1239"/>
      <c r="M604" s="1239"/>
      <c r="N604" s="1239"/>
      <c r="O604" s="1239"/>
      <c r="P604" s="1239"/>
      <c r="Q604" s="1357"/>
      <c r="V604" s="1562"/>
    </row>
    <row r="605" spans="5:22" ht="13.2">
      <c r="E605" s="6"/>
      <c r="G605" s="1239"/>
      <c r="M605" s="1239"/>
      <c r="N605" s="1239"/>
      <c r="O605" s="1239"/>
      <c r="P605" s="1239"/>
      <c r="Q605" s="1357"/>
      <c r="V605" s="1562"/>
    </row>
    <row r="606" spans="5:22" ht="13.2">
      <c r="E606" s="6"/>
      <c r="G606" s="1239"/>
      <c r="M606" s="1239"/>
      <c r="N606" s="1239"/>
      <c r="O606" s="1239"/>
      <c r="P606" s="1239"/>
      <c r="Q606" s="1357"/>
      <c r="V606" s="1562"/>
    </row>
    <row r="607" spans="5:22" ht="13.2">
      <c r="E607" s="6"/>
      <c r="G607" s="1239"/>
      <c r="M607" s="1239"/>
      <c r="N607" s="1239"/>
      <c r="O607" s="1239"/>
      <c r="P607" s="1239"/>
      <c r="Q607" s="1357"/>
      <c r="V607" s="1562"/>
    </row>
    <row r="608" spans="5:22" ht="13.2">
      <c r="E608" s="6"/>
      <c r="G608" s="1239"/>
      <c r="M608" s="1239"/>
      <c r="N608" s="1239"/>
      <c r="O608" s="1239"/>
      <c r="P608" s="1239"/>
      <c r="Q608" s="1357"/>
      <c r="V608" s="1562"/>
    </row>
    <row r="609" spans="5:22" ht="13.2">
      <c r="E609" s="6"/>
      <c r="G609" s="1239"/>
      <c r="M609" s="1239"/>
      <c r="N609" s="1239"/>
      <c r="O609" s="1239"/>
      <c r="P609" s="1239"/>
      <c r="Q609" s="1357"/>
      <c r="V609" s="1562"/>
    </row>
    <row r="610" spans="5:22" ht="13.2">
      <c r="E610" s="6"/>
      <c r="G610" s="1239"/>
      <c r="M610" s="1239"/>
      <c r="N610" s="1239"/>
      <c r="O610" s="1239"/>
      <c r="P610" s="1239"/>
      <c r="Q610" s="1357"/>
      <c r="V610" s="1562"/>
    </row>
    <row r="611" spans="5:22" ht="13.2">
      <c r="E611" s="6"/>
      <c r="G611" s="1239"/>
      <c r="M611" s="1239"/>
      <c r="N611" s="1239"/>
      <c r="O611" s="1239"/>
      <c r="P611" s="1239"/>
      <c r="Q611" s="1357"/>
      <c r="V611" s="1562"/>
    </row>
    <row r="612" spans="5:22" ht="13.2">
      <c r="E612" s="6"/>
      <c r="G612" s="1239"/>
      <c r="M612" s="1239"/>
      <c r="N612" s="1239"/>
      <c r="O612" s="1239"/>
      <c r="P612" s="1239"/>
      <c r="Q612" s="1357"/>
      <c r="V612" s="1562"/>
    </row>
    <row r="613" spans="5:22" ht="13.2">
      <c r="E613" s="6"/>
      <c r="G613" s="1239"/>
      <c r="M613" s="1239"/>
      <c r="N613" s="1239"/>
      <c r="O613" s="1239"/>
      <c r="P613" s="1239"/>
      <c r="Q613" s="1357"/>
      <c r="V613" s="1562"/>
    </row>
    <row r="614" spans="5:22" ht="13.2">
      <c r="E614" s="6"/>
      <c r="G614" s="1239"/>
      <c r="M614" s="1239"/>
      <c r="N614" s="1239"/>
      <c r="O614" s="1239"/>
      <c r="P614" s="1239"/>
      <c r="Q614" s="1357"/>
      <c r="V614" s="1562"/>
    </row>
    <row r="615" spans="5:22" ht="13.2">
      <c r="E615" s="6"/>
      <c r="G615" s="1239"/>
      <c r="M615" s="1239"/>
      <c r="N615" s="1239"/>
      <c r="O615" s="1239"/>
      <c r="P615" s="1239"/>
      <c r="Q615" s="1357"/>
      <c r="V615" s="1562"/>
    </row>
    <row r="616" spans="5:22" ht="13.2">
      <c r="E616" s="6"/>
      <c r="G616" s="1239"/>
      <c r="M616" s="1239"/>
      <c r="N616" s="1239"/>
      <c r="O616" s="1239"/>
      <c r="P616" s="1239"/>
      <c r="Q616" s="1357"/>
      <c r="V616" s="1562"/>
    </row>
    <row r="617" spans="5:22" ht="13.2">
      <c r="E617" s="6"/>
      <c r="G617" s="1239"/>
      <c r="M617" s="1239"/>
      <c r="N617" s="1239"/>
      <c r="O617" s="1239"/>
      <c r="P617" s="1239"/>
      <c r="Q617" s="1357"/>
      <c r="V617" s="1562"/>
    </row>
    <row r="618" spans="5:22" ht="13.2">
      <c r="E618" s="6"/>
      <c r="G618" s="1239"/>
      <c r="M618" s="1239"/>
      <c r="N618" s="1239"/>
      <c r="O618" s="1239"/>
      <c r="P618" s="1239"/>
      <c r="Q618" s="1357"/>
      <c r="V618" s="1562"/>
    </row>
    <row r="619" spans="5:22" ht="13.2">
      <c r="E619" s="6"/>
      <c r="G619" s="1239"/>
      <c r="M619" s="1239"/>
      <c r="N619" s="1239"/>
      <c r="O619" s="1239"/>
      <c r="P619" s="1239"/>
      <c r="Q619" s="1357"/>
      <c r="V619" s="1562"/>
    </row>
    <row r="620" spans="5:22" ht="13.2">
      <c r="E620" s="6"/>
      <c r="G620" s="1239"/>
      <c r="M620" s="1239"/>
      <c r="N620" s="1239"/>
      <c r="O620" s="1239"/>
      <c r="P620" s="1239"/>
      <c r="Q620" s="1357"/>
      <c r="V620" s="1562"/>
    </row>
    <row r="621" spans="5:22" ht="13.2">
      <c r="E621" s="6"/>
      <c r="G621" s="1239"/>
      <c r="M621" s="1239"/>
      <c r="N621" s="1239"/>
      <c r="O621" s="1239"/>
      <c r="P621" s="1239"/>
      <c r="Q621" s="1357"/>
      <c r="V621" s="1562"/>
    </row>
    <row r="622" spans="5:22" ht="13.2">
      <c r="E622" s="6"/>
      <c r="G622" s="1239"/>
      <c r="M622" s="1239"/>
      <c r="N622" s="1239"/>
      <c r="O622" s="1239"/>
      <c r="P622" s="1239"/>
      <c r="Q622" s="1357"/>
      <c r="V622" s="1562"/>
    </row>
    <row r="623" spans="5:22" ht="13.2">
      <c r="E623" s="6"/>
      <c r="G623" s="1239"/>
      <c r="M623" s="1239"/>
      <c r="N623" s="1239"/>
      <c r="O623" s="1239"/>
      <c r="P623" s="1239"/>
      <c r="Q623" s="1357"/>
      <c r="V623" s="1562"/>
    </row>
    <row r="624" spans="5:22" ht="13.2">
      <c r="E624" s="6"/>
      <c r="G624" s="1239"/>
      <c r="M624" s="1239"/>
      <c r="N624" s="1239"/>
      <c r="O624" s="1239"/>
      <c r="P624" s="1239"/>
      <c r="Q624" s="1357"/>
      <c r="V624" s="1562"/>
    </row>
    <row r="625" spans="5:22" ht="13.2">
      <c r="E625" s="6"/>
      <c r="G625" s="1239"/>
      <c r="M625" s="1239"/>
      <c r="N625" s="1239"/>
      <c r="O625" s="1239"/>
      <c r="P625" s="1239"/>
      <c r="Q625" s="1357"/>
      <c r="V625" s="1562"/>
    </row>
    <row r="626" spans="5:22" ht="13.2">
      <c r="E626" s="6"/>
      <c r="G626" s="1239"/>
      <c r="M626" s="1239"/>
      <c r="N626" s="1239"/>
      <c r="O626" s="1239"/>
      <c r="P626" s="1239"/>
      <c r="Q626" s="1357"/>
      <c r="V626" s="1562"/>
    </row>
    <row r="627" spans="5:22" ht="13.2">
      <c r="E627" s="6"/>
      <c r="G627" s="1239"/>
      <c r="M627" s="1239"/>
      <c r="N627" s="1239"/>
      <c r="O627" s="1239"/>
      <c r="P627" s="1239"/>
      <c r="Q627" s="1357"/>
      <c r="V627" s="1562"/>
    </row>
    <row r="628" spans="5:22" ht="13.2">
      <c r="E628" s="6"/>
      <c r="G628" s="1239"/>
      <c r="M628" s="1239"/>
      <c r="N628" s="1239"/>
      <c r="O628" s="1239"/>
      <c r="P628" s="1239"/>
      <c r="Q628" s="1357"/>
      <c r="V628" s="1562"/>
    </row>
    <row r="629" spans="5:22" ht="13.2">
      <c r="E629" s="6"/>
      <c r="G629" s="1239"/>
      <c r="M629" s="1239"/>
      <c r="N629" s="1239"/>
      <c r="O629" s="1239"/>
      <c r="P629" s="1239"/>
      <c r="Q629" s="1357"/>
      <c r="V629" s="1562"/>
    </row>
    <row r="630" spans="5:22" ht="13.2">
      <c r="E630" s="6"/>
      <c r="G630" s="1239"/>
      <c r="M630" s="1239"/>
      <c r="N630" s="1239"/>
      <c r="O630" s="1239"/>
      <c r="P630" s="1239"/>
      <c r="Q630" s="1357"/>
      <c r="V630" s="1562"/>
    </row>
    <row r="631" spans="5:22" ht="13.2">
      <c r="E631" s="6"/>
      <c r="G631" s="1239"/>
      <c r="M631" s="1239"/>
      <c r="N631" s="1239"/>
      <c r="O631" s="1239"/>
      <c r="P631" s="1239"/>
      <c r="Q631" s="1357"/>
      <c r="V631" s="1562"/>
    </row>
    <row r="632" spans="5:22" ht="13.2">
      <c r="E632" s="6"/>
      <c r="G632" s="1239"/>
      <c r="M632" s="1239"/>
      <c r="N632" s="1239"/>
      <c r="O632" s="1239"/>
      <c r="P632" s="1239"/>
      <c r="Q632" s="1357"/>
      <c r="V632" s="1562"/>
    </row>
    <row r="633" spans="5:22" ht="13.2">
      <c r="E633" s="6"/>
      <c r="G633" s="1239"/>
      <c r="M633" s="1239"/>
      <c r="N633" s="1239"/>
      <c r="O633" s="1239"/>
      <c r="P633" s="1239"/>
      <c r="Q633" s="1357"/>
      <c r="V633" s="1562"/>
    </row>
    <row r="634" spans="5:22" ht="13.2">
      <c r="E634" s="6"/>
      <c r="G634" s="1239"/>
      <c r="M634" s="1239"/>
      <c r="N634" s="1239"/>
      <c r="O634" s="1239"/>
      <c r="P634" s="1239"/>
      <c r="Q634" s="1357"/>
      <c r="V634" s="1562"/>
    </row>
    <row r="635" spans="5:22" ht="13.2">
      <c r="E635" s="6"/>
      <c r="G635" s="1239"/>
      <c r="M635" s="1239"/>
      <c r="N635" s="1239"/>
      <c r="O635" s="1239"/>
      <c r="P635" s="1239"/>
      <c r="Q635" s="1357"/>
      <c r="V635" s="1562"/>
    </row>
    <row r="636" spans="5:22" ht="13.2">
      <c r="E636" s="6"/>
      <c r="G636" s="1239"/>
      <c r="M636" s="1239"/>
      <c r="N636" s="1239"/>
      <c r="O636" s="1239"/>
      <c r="P636" s="1239"/>
      <c r="Q636" s="1357"/>
      <c r="V636" s="1562"/>
    </row>
    <row r="637" spans="5:22" ht="13.2">
      <c r="E637" s="6"/>
      <c r="G637" s="1239"/>
      <c r="M637" s="1239"/>
      <c r="N637" s="1239"/>
      <c r="O637" s="1239"/>
      <c r="P637" s="1239"/>
      <c r="Q637" s="1357"/>
      <c r="V637" s="1562"/>
    </row>
    <row r="638" spans="5:22" ht="13.2">
      <c r="E638" s="6"/>
      <c r="G638" s="1239"/>
      <c r="M638" s="1239"/>
      <c r="N638" s="1239"/>
      <c r="O638" s="1239"/>
      <c r="P638" s="1239"/>
      <c r="Q638" s="1357"/>
      <c r="V638" s="1562"/>
    </row>
    <row r="639" spans="5:22" ht="13.2">
      <c r="E639" s="6"/>
      <c r="G639" s="1239"/>
      <c r="M639" s="1239"/>
      <c r="N639" s="1239"/>
      <c r="O639" s="1239"/>
      <c r="P639" s="1239"/>
      <c r="Q639" s="1357"/>
      <c r="V639" s="1562"/>
    </row>
    <row r="640" spans="5:22" ht="13.2">
      <c r="E640" s="6"/>
      <c r="G640" s="1239"/>
      <c r="M640" s="1239"/>
      <c r="N640" s="1239"/>
      <c r="O640" s="1239"/>
      <c r="P640" s="1239"/>
      <c r="Q640" s="1357"/>
      <c r="V640" s="1562"/>
    </row>
    <row r="641" spans="5:22" ht="13.2">
      <c r="E641" s="6"/>
      <c r="G641" s="1239"/>
      <c r="M641" s="1239"/>
      <c r="N641" s="1239"/>
      <c r="O641" s="1239"/>
      <c r="P641" s="1239"/>
      <c r="Q641" s="1357"/>
      <c r="V641" s="1562"/>
    </row>
    <row r="642" spans="5:22" ht="13.2">
      <c r="E642" s="6"/>
      <c r="G642" s="1239"/>
      <c r="M642" s="1239"/>
      <c r="N642" s="1239"/>
      <c r="O642" s="1239"/>
      <c r="P642" s="1239"/>
      <c r="Q642" s="1357"/>
      <c r="V642" s="1562"/>
    </row>
    <row r="643" spans="5:22" ht="13.2">
      <c r="E643" s="6"/>
      <c r="G643" s="1239"/>
      <c r="M643" s="1239"/>
      <c r="N643" s="1239"/>
      <c r="O643" s="1239"/>
      <c r="P643" s="1239"/>
      <c r="Q643" s="1357"/>
      <c r="V643" s="1562"/>
    </row>
    <row r="644" spans="5:22" ht="13.2">
      <c r="E644" s="6"/>
      <c r="G644" s="1239"/>
      <c r="M644" s="1239"/>
      <c r="N644" s="1239"/>
      <c r="O644" s="1239"/>
      <c r="P644" s="1239"/>
      <c r="Q644" s="1357"/>
      <c r="V644" s="1562"/>
    </row>
    <row r="645" spans="5:22" ht="13.2">
      <c r="E645" s="6"/>
      <c r="G645" s="1239"/>
      <c r="M645" s="1239"/>
      <c r="N645" s="1239"/>
      <c r="O645" s="1239"/>
      <c r="P645" s="1239"/>
      <c r="Q645" s="1357"/>
      <c r="V645" s="1562"/>
    </row>
    <row r="646" spans="5:22" ht="13.2">
      <c r="E646" s="6"/>
      <c r="G646" s="1239"/>
      <c r="M646" s="1239"/>
      <c r="N646" s="1239"/>
      <c r="O646" s="1239"/>
      <c r="P646" s="1239"/>
      <c r="Q646" s="1357"/>
      <c r="V646" s="1562"/>
    </row>
    <row r="647" spans="5:22" ht="13.2">
      <c r="E647" s="6"/>
      <c r="G647" s="1239"/>
      <c r="M647" s="1239"/>
      <c r="N647" s="1239"/>
      <c r="O647" s="1239"/>
      <c r="P647" s="1239"/>
      <c r="Q647" s="1357"/>
      <c r="V647" s="1562"/>
    </row>
    <row r="648" spans="5:22" ht="13.2">
      <c r="E648" s="6"/>
      <c r="G648" s="1239"/>
      <c r="M648" s="1239"/>
      <c r="N648" s="1239"/>
      <c r="O648" s="1239"/>
      <c r="P648" s="1239"/>
      <c r="Q648" s="1357"/>
      <c r="V648" s="1562"/>
    </row>
    <row r="649" spans="5:22" ht="13.2">
      <c r="E649" s="6"/>
      <c r="G649" s="1239"/>
      <c r="M649" s="1239"/>
      <c r="N649" s="1239"/>
      <c r="O649" s="1239"/>
      <c r="P649" s="1239"/>
      <c r="Q649" s="1357"/>
      <c r="V649" s="1562"/>
    </row>
    <row r="650" spans="5:22" ht="13.2">
      <c r="E650" s="6"/>
      <c r="G650" s="1239"/>
      <c r="M650" s="1239"/>
      <c r="N650" s="1239"/>
      <c r="O650" s="1239"/>
      <c r="P650" s="1239"/>
      <c r="Q650" s="1357"/>
      <c r="V650" s="1562"/>
    </row>
    <row r="651" spans="5:22" ht="13.2">
      <c r="E651" s="6"/>
      <c r="G651" s="1239"/>
      <c r="M651" s="1239"/>
      <c r="N651" s="1239"/>
      <c r="O651" s="1239"/>
      <c r="P651" s="1239"/>
      <c r="Q651" s="1357"/>
      <c r="V651" s="1562"/>
    </row>
    <row r="652" spans="5:22" ht="13.2">
      <c r="E652" s="6"/>
      <c r="G652" s="1239"/>
      <c r="M652" s="1239"/>
      <c r="N652" s="1239"/>
      <c r="O652" s="1239"/>
      <c r="P652" s="1239"/>
      <c r="Q652" s="1357"/>
      <c r="V652" s="1562"/>
    </row>
    <row r="653" spans="5:22" ht="13.2">
      <c r="E653" s="6"/>
      <c r="G653" s="1239"/>
      <c r="M653" s="1239"/>
      <c r="N653" s="1239"/>
      <c r="O653" s="1239"/>
      <c r="P653" s="1239"/>
      <c r="Q653" s="1357"/>
      <c r="V653" s="1562"/>
    </row>
    <row r="654" spans="5:22" ht="13.2">
      <c r="E654" s="6"/>
      <c r="G654" s="1239"/>
      <c r="M654" s="1239"/>
      <c r="N654" s="1239"/>
      <c r="O654" s="1239"/>
      <c r="P654" s="1239"/>
      <c r="Q654" s="1357"/>
      <c r="V654" s="1562"/>
    </row>
    <row r="655" spans="5:22" ht="13.2">
      <c r="E655" s="6"/>
      <c r="G655" s="1239"/>
      <c r="M655" s="1239"/>
      <c r="N655" s="1239"/>
      <c r="O655" s="1239"/>
      <c r="P655" s="1239"/>
      <c r="Q655" s="1357"/>
      <c r="V655" s="1562"/>
    </row>
    <row r="656" spans="5:22" ht="13.2">
      <c r="E656" s="6"/>
      <c r="G656" s="1239"/>
      <c r="M656" s="1239"/>
      <c r="N656" s="1239"/>
      <c r="O656" s="1239"/>
      <c r="P656" s="1239"/>
      <c r="Q656" s="1357"/>
      <c r="V656" s="1562"/>
    </row>
    <row r="657" spans="5:22" ht="13.2">
      <c r="E657" s="6"/>
      <c r="G657" s="1239"/>
      <c r="M657" s="1239"/>
      <c r="N657" s="1239"/>
      <c r="O657" s="1239"/>
      <c r="P657" s="1239"/>
      <c r="Q657" s="1357"/>
      <c r="V657" s="1562"/>
    </row>
    <row r="658" spans="5:22" ht="13.2">
      <c r="E658" s="6"/>
      <c r="G658" s="1239"/>
      <c r="M658" s="1239"/>
      <c r="N658" s="1239"/>
      <c r="O658" s="1239"/>
      <c r="P658" s="1239"/>
      <c r="Q658" s="1357"/>
      <c r="V658" s="1562"/>
    </row>
    <row r="659" spans="5:22" ht="13.2">
      <c r="E659" s="6"/>
      <c r="G659" s="1239"/>
      <c r="M659" s="1239"/>
      <c r="N659" s="1239"/>
      <c r="O659" s="1239"/>
      <c r="P659" s="1239"/>
      <c r="Q659" s="1357"/>
      <c r="V659" s="1562"/>
    </row>
    <row r="660" spans="5:22" ht="13.2">
      <c r="E660" s="6"/>
      <c r="G660" s="1239"/>
      <c r="M660" s="1239"/>
      <c r="N660" s="1239"/>
      <c r="O660" s="1239"/>
      <c r="P660" s="1239"/>
      <c r="Q660" s="1357"/>
      <c r="V660" s="1562"/>
    </row>
    <row r="661" spans="5:22" ht="13.2">
      <c r="E661" s="6"/>
      <c r="G661" s="1239"/>
      <c r="M661" s="1239"/>
      <c r="N661" s="1239"/>
      <c r="O661" s="1239"/>
      <c r="P661" s="1239"/>
      <c r="Q661" s="1357"/>
      <c r="V661" s="1562"/>
    </row>
    <row r="662" spans="5:22" ht="13.2">
      <c r="E662" s="6"/>
      <c r="G662" s="1239"/>
      <c r="M662" s="1239"/>
      <c r="N662" s="1239"/>
      <c r="O662" s="1239"/>
      <c r="P662" s="1239"/>
      <c r="Q662" s="1357"/>
      <c r="V662" s="1562"/>
    </row>
    <row r="663" spans="5:22" ht="13.2">
      <c r="E663" s="6"/>
      <c r="G663" s="1239"/>
      <c r="M663" s="1239"/>
      <c r="N663" s="1239"/>
      <c r="O663" s="1239"/>
      <c r="P663" s="1239"/>
      <c r="Q663" s="1357"/>
      <c r="V663" s="1562"/>
    </row>
    <row r="664" spans="5:22" ht="13.2">
      <c r="E664" s="6"/>
      <c r="G664" s="1239"/>
      <c r="M664" s="1239"/>
      <c r="N664" s="1239"/>
      <c r="O664" s="1239"/>
      <c r="P664" s="1239"/>
      <c r="Q664" s="1357"/>
      <c r="V664" s="1562"/>
    </row>
    <row r="665" spans="5:22" ht="13.2">
      <c r="E665" s="6"/>
      <c r="G665" s="1239"/>
      <c r="M665" s="1239"/>
      <c r="N665" s="1239"/>
      <c r="O665" s="1239"/>
      <c r="P665" s="1239"/>
      <c r="Q665" s="1357"/>
      <c r="V665" s="1562"/>
    </row>
    <row r="666" spans="5:22" ht="13.2">
      <c r="E666" s="6"/>
      <c r="G666" s="1239"/>
      <c r="M666" s="1239"/>
      <c r="N666" s="1239"/>
      <c r="O666" s="1239"/>
      <c r="P666" s="1239"/>
      <c r="Q666" s="1357"/>
      <c r="V666" s="1562"/>
    </row>
    <row r="667" spans="5:22" ht="13.2">
      <c r="E667" s="6"/>
      <c r="G667" s="1239"/>
      <c r="M667" s="1239"/>
      <c r="N667" s="1239"/>
      <c r="O667" s="1239"/>
      <c r="P667" s="1239"/>
      <c r="Q667" s="1357"/>
      <c r="V667" s="1562"/>
    </row>
    <row r="668" spans="5:22" ht="13.2">
      <c r="E668" s="6"/>
      <c r="G668" s="1239"/>
      <c r="M668" s="1239"/>
      <c r="N668" s="1239"/>
      <c r="O668" s="1239"/>
      <c r="P668" s="1239"/>
      <c r="Q668" s="1357"/>
      <c r="V668" s="1562"/>
    </row>
    <row r="669" spans="5:22" ht="13.2">
      <c r="E669" s="6"/>
      <c r="G669" s="1239"/>
      <c r="M669" s="1239"/>
      <c r="N669" s="1239"/>
      <c r="O669" s="1239"/>
      <c r="P669" s="1239"/>
      <c r="Q669" s="1357"/>
      <c r="V669" s="1562"/>
    </row>
    <row r="670" spans="5:22" ht="13.2">
      <c r="E670" s="6"/>
      <c r="G670" s="1239"/>
      <c r="M670" s="1239"/>
      <c r="N670" s="1239"/>
      <c r="O670" s="1239"/>
      <c r="P670" s="1239"/>
      <c r="Q670" s="1357"/>
      <c r="V670" s="1562"/>
    </row>
    <row r="671" spans="5:22" ht="13.2">
      <c r="E671" s="6"/>
      <c r="G671" s="1239"/>
      <c r="M671" s="1239"/>
      <c r="N671" s="1239"/>
      <c r="O671" s="1239"/>
      <c r="P671" s="1239"/>
      <c r="Q671" s="1357"/>
      <c r="V671" s="1562"/>
    </row>
    <row r="672" spans="5:22" ht="13.2">
      <c r="E672" s="6"/>
      <c r="G672" s="1239"/>
      <c r="M672" s="1239"/>
      <c r="N672" s="1239"/>
      <c r="O672" s="1239"/>
      <c r="P672" s="1239"/>
      <c r="Q672" s="1357"/>
      <c r="V672" s="1562"/>
    </row>
    <row r="673" spans="5:22" ht="13.2">
      <c r="E673" s="6"/>
      <c r="G673" s="1239"/>
      <c r="M673" s="1239"/>
      <c r="N673" s="1239"/>
      <c r="O673" s="1239"/>
      <c r="P673" s="1239"/>
      <c r="Q673" s="1357"/>
      <c r="V673" s="1562"/>
    </row>
    <row r="674" spans="5:22" ht="13.2">
      <c r="E674" s="6"/>
      <c r="G674" s="1239"/>
      <c r="M674" s="1239"/>
      <c r="N674" s="1239"/>
      <c r="O674" s="1239"/>
      <c r="P674" s="1239"/>
      <c r="Q674" s="1357"/>
      <c r="V674" s="1562"/>
    </row>
    <row r="675" spans="5:22" ht="13.2">
      <c r="E675" s="6"/>
      <c r="G675" s="1239"/>
      <c r="M675" s="1239"/>
      <c r="N675" s="1239"/>
      <c r="O675" s="1239"/>
      <c r="P675" s="1239"/>
      <c r="Q675" s="1357"/>
      <c r="V675" s="1562"/>
    </row>
    <row r="676" spans="5:22" ht="13.2">
      <c r="E676" s="6"/>
      <c r="G676" s="1239"/>
      <c r="M676" s="1239"/>
      <c r="N676" s="1239"/>
      <c r="O676" s="1239"/>
      <c r="P676" s="1239"/>
      <c r="Q676" s="1357"/>
      <c r="V676" s="1562"/>
    </row>
    <row r="677" spans="5:22" ht="13.2">
      <c r="E677" s="6"/>
      <c r="G677" s="1239"/>
      <c r="M677" s="1239"/>
      <c r="N677" s="1239"/>
      <c r="O677" s="1239"/>
      <c r="P677" s="1239"/>
      <c r="Q677" s="1357"/>
      <c r="V677" s="1562"/>
    </row>
    <row r="678" spans="5:22" ht="13.2">
      <c r="E678" s="6"/>
      <c r="G678" s="1239"/>
      <c r="M678" s="1239"/>
      <c r="N678" s="1239"/>
      <c r="O678" s="1239"/>
      <c r="P678" s="1239"/>
      <c r="Q678" s="1357"/>
      <c r="V678" s="1562"/>
    </row>
    <row r="679" spans="5:22" ht="13.2">
      <c r="E679" s="6"/>
      <c r="G679" s="1239"/>
      <c r="M679" s="1239"/>
      <c r="N679" s="1239"/>
      <c r="O679" s="1239"/>
      <c r="P679" s="1239"/>
      <c r="Q679" s="1357"/>
      <c r="V679" s="1562"/>
    </row>
    <row r="680" spans="5:22" ht="13.2">
      <c r="E680" s="6"/>
      <c r="G680" s="1239"/>
      <c r="M680" s="1239"/>
      <c r="N680" s="1239"/>
      <c r="O680" s="1239"/>
      <c r="P680" s="1239"/>
      <c r="Q680" s="1357"/>
      <c r="V680" s="1562"/>
    </row>
    <row r="681" spans="5:22" ht="13.2">
      <c r="E681" s="6"/>
      <c r="G681" s="1239"/>
      <c r="M681" s="1239"/>
      <c r="N681" s="1239"/>
      <c r="O681" s="1239"/>
      <c r="P681" s="1239"/>
      <c r="Q681" s="1357"/>
      <c r="V681" s="1562"/>
    </row>
    <row r="682" spans="5:22" ht="13.2">
      <c r="E682" s="6"/>
      <c r="G682" s="1239"/>
      <c r="M682" s="1239"/>
      <c r="N682" s="1239"/>
      <c r="O682" s="1239"/>
      <c r="P682" s="1239"/>
      <c r="Q682" s="1357"/>
      <c r="V682" s="1562"/>
    </row>
    <row r="683" spans="5:22" ht="13.2">
      <c r="E683" s="6"/>
      <c r="G683" s="1239"/>
      <c r="M683" s="1239"/>
      <c r="N683" s="1239"/>
      <c r="O683" s="1239"/>
      <c r="P683" s="1239"/>
      <c r="Q683" s="1357"/>
      <c r="V683" s="1562"/>
    </row>
    <row r="684" spans="5:22" ht="13.2">
      <c r="E684" s="6"/>
      <c r="G684" s="1239"/>
      <c r="M684" s="1239"/>
      <c r="N684" s="1239"/>
      <c r="O684" s="1239"/>
      <c r="P684" s="1239"/>
      <c r="Q684" s="1357"/>
      <c r="V684" s="1562"/>
    </row>
    <row r="685" spans="5:22" ht="13.2">
      <c r="E685" s="6"/>
      <c r="G685" s="1239"/>
      <c r="M685" s="1239"/>
      <c r="N685" s="1239"/>
      <c r="O685" s="1239"/>
      <c r="P685" s="1239"/>
      <c r="Q685" s="1357"/>
      <c r="V685" s="1562"/>
    </row>
    <row r="686" spans="5:22" ht="13.2">
      <c r="E686" s="6"/>
      <c r="G686" s="1239"/>
      <c r="M686" s="1239"/>
      <c r="N686" s="1239"/>
      <c r="O686" s="1239"/>
      <c r="P686" s="1239"/>
      <c r="Q686" s="1357"/>
      <c r="V686" s="1562"/>
    </row>
    <row r="687" spans="5:22" ht="13.2">
      <c r="E687" s="6"/>
      <c r="G687" s="1239"/>
      <c r="M687" s="1239"/>
      <c r="N687" s="1239"/>
      <c r="O687" s="1239"/>
      <c r="P687" s="1239"/>
      <c r="Q687" s="1357"/>
      <c r="V687" s="1562"/>
    </row>
    <row r="688" spans="5:22" ht="13.2">
      <c r="E688" s="6"/>
      <c r="G688" s="1239"/>
      <c r="M688" s="1239"/>
      <c r="N688" s="1239"/>
      <c r="O688" s="1239"/>
      <c r="P688" s="1239"/>
      <c r="Q688" s="1357"/>
      <c r="V688" s="1562"/>
    </row>
    <row r="689" spans="5:22" ht="13.2">
      <c r="E689" s="6"/>
      <c r="G689" s="1239"/>
      <c r="M689" s="1239"/>
      <c r="N689" s="1239"/>
      <c r="O689" s="1239"/>
      <c r="P689" s="1239"/>
      <c r="Q689" s="1357"/>
      <c r="V689" s="1562"/>
    </row>
    <row r="690" spans="5:22" ht="13.2">
      <c r="E690" s="6"/>
      <c r="G690" s="1239"/>
      <c r="M690" s="1239"/>
      <c r="N690" s="1239"/>
      <c r="O690" s="1239"/>
      <c r="P690" s="1239"/>
      <c r="Q690" s="1357"/>
      <c r="V690" s="1562"/>
    </row>
    <row r="691" spans="5:22" ht="13.2">
      <c r="E691" s="6"/>
      <c r="G691" s="1239"/>
      <c r="M691" s="1239"/>
      <c r="N691" s="1239"/>
      <c r="O691" s="1239"/>
      <c r="P691" s="1239"/>
      <c r="Q691" s="1357"/>
      <c r="V691" s="1562"/>
    </row>
    <row r="692" spans="5:22" ht="13.2">
      <c r="E692" s="6"/>
      <c r="G692" s="1239"/>
      <c r="M692" s="1239"/>
      <c r="N692" s="1239"/>
      <c r="O692" s="1239"/>
      <c r="P692" s="1239"/>
      <c r="Q692" s="1357"/>
      <c r="V692" s="1562"/>
    </row>
    <row r="693" spans="5:22" ht="13.2">
      <c r="E693" s="6"/>
      <c r="G693" s="1239"/>
      <c r="M693" s="1239"/>
      <c r="N693" s="1239"/>
      <c r="O693" s="1239"/>
      <c r="P693" s="1239"/>
      <c r="Q693" s="1357"/>
      <c r="V693" s="1562"/>
    </row>
    <row r="694" spans="5:22" ht="13.2">
      <c r="E694" s="6"/>
      <c r="G694" s="1239"/>
      <c r="M694" s="1239"/>
      <c r="N694" s="1239"/>
      <c r="O694" s="1239"/>
      <c r="P694" s="1239"/>
      <c r="Q694" s="1357"/>
      <c r="V694" s="1562"/>
    </row>
    <row r="695" spans="5:22" ht="13.2">
      <c r="E695" s="6"/>
      <c r="G695" s="1239"/>
      <c r="M695" s="1239"/>
      <c r="N695" s="1239"/>
      <c r="O695" s="1239"/>
      <c r="P695" s="1239"/>
      <c r="Q695" s="1357"/>
      <c r="V695" s="1562"/>
    </row>
    <row r="696" spans="5:22" ht="13.2">
      <c r="E696" s="6"/>
      <c r="G696" s="1239"/>
      <c r="M696" s="1239"/>
      <c r="N696" s="1239"/>
      <c r="O696" s="1239"/>
      <c r="P696" s="1239"/>
      <c r="Q696" s="1357"/>
      <c r="V696" s="1562"/>
    </row>
    <row r="697" spans="5:22" ht="13.2">
      <c r="E697" s="6"/>
      <c r="G697" s="1239"/>
      <c r="M697" s="1239"/>
      <c r="N697" s="1239"/>
      <c r="O697" s="1239"/>
      <c r="P697" s="1239"/>
      <c r="Q697" s="1357"/>
      <c r="V697" s="1562"/>
    </row>
    <row r="698" spans="5:22" ht="13.2">
      <c r="E698" s="6"/>
      <c r="G698" s="1239"/>
      <c r="M698" s="1239"/>
      <c r="N698" s="1239"/>
      <c r="O698" s="1239"/>
      <c r="P698" s="1239"/>
      <c r="Q698" s="1357"/>
      <c r="V698" s="1562"/>
    </row>
    <row r="699" spans="5:22" ht="13.2">
      <c r="E699" s="6"/>
      <c r="G699" s="1239"/>
      <c r="M699" s="1239"/>
      <c r="N699" s="1239"/>
      <c r="O699" s="1239"/>
      <c r="P699" s="1239"/>
      <c r="Q699" s="1357"/>
      <c r="V699" s="1562"/>
    </row>
    <row r="700" spans="5:22" ht="13.2">
      <c r="E700" s="6"/>
      <c r="G700" s="1239"/>
      <c r="M700" s="1239"/>
      <c r="N700" s="1239"/>
      <c r="O700" s="1239"/>
      <c r="P700" s="1239"/>
      <c r="Q700" s="1357"/>
      <c r="V700" s="1562"/>
    </row>
    <row r="701" spans="5:22" ht="13.2">
      <c r="E701" s="6"/>
      <c r="G701" s="1239"/>
      <c r="M701" s="1239"/>
      <c r="N701" s="1239"/>
      <c r="O701" s="1239"/>
      <c r="P701" s="1239"/>
      <c r="Q701" s="1357"/>
      <c r="V701" s="1562"/>
    </row>
    <row r="702" spans="5:22" ht="13.2">
      <c r="E702" s="6"/>
      <c r="G702" s="1239"/>
      <c r="M702" s="1239"/>
      <c r="N702" s="1239"/>
      <c r="O702" s="1239"/>
      <c r="P702" s="1239"/>
      <c r="Q702" s="1357"/>
      <c r="V702" s="1562"/>
    </row>
    <row r="703" spans="5:22" ht="13.2">
      <c r="E703" s="6"/>
      <c r="G703" s="1239"/>
      <c r="M703" s="1239"/>
      <c r="N703" s="1239"/>
      <c r="O703" s="1239"/>
      <c r="P703" s="1239"/>
      <c r="Q703" s="1357"/>
      <c r="V703" s="1562"/>
    </row>
    <row r="704" spans="5:22" ht="13.2">
      <c r="E704" s="6"/>
      <c r="G704" s="1239"/>
      <c r="M704" s="1239"/>
      <c r="N704" s="1239"/>
      <c r="O704" s="1239"/>
      <c r="P704" s="1239"/>
      <c r="Q704" s="1357"/>
      <c r="V704" s="1562"/>
    </row>
    <row r="705" spans="5:22" ht="13.2">
      <c r="E705" s="6"/>
      <c r="G705" s="1239"/>
      <c r="M705" s="1239"/>
      <c r="N705" s="1239"/>
      <c r="O705" s="1239"/>
      <c r="P705" s="1239"/>
      <c r="Q705" s="1357"/>
      <c r="V705" s="1562"/>
    </row>
    <row r="706" spans="5:22" ht="13.2">
      <c r="E706" s="6"/>
      <c r="G706" s="1239"/>
      <c r="M706" s="1239"/>
      <c r="N706" s="1239"/>
      <c r="O706" s="1239"/>
      <c r="P706" s="1239"/>
      <c r="Q706" s="1357"/>
      <c r="V706" s="1562"/>
    </row>
    <row r="707" spans="5:22" ht="13.2">
      <c r="E707" s="6"/>
      <c r="G707" s="1239"/>
      <c r="M707" s="1239"/>
      <c r="N707" s="1239"/>
      <c r="O707" s="1239"/>
      <c r="P707" s="1239"/>
      <c r="Q707" s="1357"/>
      <c r="V707" s="1562"/>
    </row>
    <row r="708" spans="5:22" ht="13.2">
      <c r="E708" s="6"/>
      <c r="G708" s="1239"/>
      <c r="M708" s="1239"/>
      <c r="N708" s="1239"/>
      <c r="O708" s="1239"/>
      <c r="P708" s="1239"/>
      <c r="Q708" s="1357"/>
      <c r="V708" s="1562"/>
    </row>
    <row r="709" spans="5:22" ht="13.2">
      <c r="E709" s="6"/>
      <c r="G709" s="1239"/>
      <c r="M709" s="1239"/>
      <c r="N709" s="1239"/>
      <c r="O709" s="1239"/>
      <c r="P709" s="1239"/>
      <c r="Q709" s="1357"/>
      <c r="V709" s="1562"/>
    </row>
    <row r="710" spans="5:22" ht="13.2">
      <c r="E710" s="6"/>
      <c r="G710" s="1239"/>
      <c r="M710" s="1239"/>
      <c r="N710" s="1239"/>
      <c r="O710" s="1239"/>
      <c r="P710" s="1239"/>
      <c r="Q710" s="1357"/>
      <c r="V710" s="1562"/>
    </row>
    <row r="711" spans="5:22" ht="13.2">
      <c r="E711" s="6"/>
      <c r="G711" s="1239"/>
      <c r="M711" s="1239"/>
      <c r="N711" s="1239"/>
      <c r="O711" s="1239"/>
      <c r="P711" s="1239"/>
      <c r="Q711" s="1357"/>
      <c r="V711" s="1562"/>
    </row>
    <row r="712" spans="5:22" ht="13.2">
      <c r="E712" s="6"/>
      <c r="G712" s="1239"/>
      <c r="M712" s="1239"/>
      <c r="N712" s="1239"/>
      <c r="O712" s="1239"/>
      <c r="P712" s="1239"/>
      <c r="Q712" s="1357"/>
      <c r="V712" s="1562"/>
    </row>
    <row r="713" spans="5:22" ht="13.2">
      <c r="E713" s="6"/>
      <c r="G713" s="1239"/>
      <c r="M713" s="1239"/>
      <c r="N713" s="1239"/>
      <c r="O713" s="1239"/>
      <c r="P713" s="1239"/>
      <c r="Q713" s="1357"/>
      <c r="V713" s="1562"/>
    </row>
    <row r="714" spans="5:22" ht="13.2">
      <c r="E714" s="6"/>
      <c r="G714" s="1239"/>
      <c r="M714" s="1239"/>
      <c r="N714" s="1239"/>
      <c r="O714" s="1239"/>
      <c r="P714" s="1239"/>
      <c r="Q714" s="1357"/>
      <c r="V714" s="1562"/>
    </row>
    <row r="715" spans="5:22" ht="13.2">
      <c r="E715" s="6"/>
      <c r="G715" s="1239"/>
      <c r="M715" s="1239"/>
      <c r="N715" s="1239"/>
      <c r="O715" s="1239"/>
      <c r="P715" s="1239"/>
      <c r="Q715" s="1357"/>
      <c r="V715" s="1562"/>
    </row>
    <row r="716" spans="5:22" ht="13.2">
      <c r="E716" s="6"/>
      <c r="G716" s="1239"/>
      <c r="M716" s="1239"/>
      <c r="N716" s="1239"/>
      <c r="O716" s="1239"/>
      <c r="P716" s="1239"/>
      <c r="Q716" s="1357"/>
      <c r="V716" s="1562"/>
    </row>
    <row r="717" spans="5:22" ht="13.2">
      <c r="E717" s="6"/>
      <c r="G717" s="1239"/>
      <c r="M717" s="1239"/>
      <c r="N717" s="1239"/>
      <c r="O717" s="1239"/>
      <c r="P717" s="1239"/>
      <c r="Q717" s="1357"/>
      <c r="V717" s="1562"/>
    </row>
    <row r="718" spans="5:22" ht="13.2">
      <c r="E718" s="6"/>
      <c r="G718" s="1239"/>
      <c r="M718" s="1239"/>
      <c r="N718" s="1239"/>
      <c r="O718" s="1239"/>
      <c r="P718" s="1239"/>
      <c r="Q718" s="1357"/>
      <c r="V718" s="1562"/>
    </row>
    <row r="719" spans="5:22" ht="13.2">
      <c r="E719" s="6"/>
      <c r="G719" s="1239"/>
      <c r="M719" s="1239"/>
      <c r="N719" s="1239"/>
      <c r="O719" s="1239"/>
      <c r="P719" s="1239"/>
      <c r="Q719" s="1357"/>
      <c r="V719" s="1562"/>
    </row>
    <row r="720" spans="5:22" ht="13.2">
      <c r="E720" s="6"/>
      <c r="G720" s="1239"/>
      <c r="M720" s="1239"/>
      <c r="N720" s="1239"/>
      <c r="O720" s="1239"/>
      <c r="P720" s="1239"/>
      <c r="Q720" s="1357"/>
      <c r="V720" s="1562"/>
    </row>
    <row r="721" spans="5:22" ht="13.2">
      <c r="E721" s="6"/>
      <c r="G721" s="1239"/>
      <c r="M721" s="1239"/>
      <c r="N721" s="1239"/>
      <c r="O721" s="1239"/>
      <c r="P721" s="1239"/>
      <c r="Q721" s="1357"/>
      <c r="V721" s="1562"/>
    </row>
    <row r="722" spans="5:22" ht="13.2">
      <c r="E722" s="6"/>
      <c r="G722" s="1239"/>
      <c r="M722" s="1239"/>
      <c r="N722" s="1239"/>
      <c r="O722" s="1239"/>
      <c r="P722" s="1239"/>
      <c r="Q722" s="1357"/>
      <c r="V722" s="1562"/>
    </row>
    <row r="723" spans="5:22" ht="13.2">
      <c r="E723" s="6"/>
      <c r="G723" s="1239"/>
      <c r="M723" s="1239"/>
      <c r="N723" s="1239"/>
      <c r="O723" s="1239"/>
      <c r="P723" s="1239"/>
      <c r="Q723" s="1357"/>
      <c r="V723" s="1562"/>
    </row>
    <row r="724" spans="5:22" ht="13.2">
      <c r="E724" s="6"/>
      <c r="G724" s="1239"/>
      <c r="M724" s="1239"/>
      <c r="N724" s="1239"/>
      <c r="O724" s="1239"/>
      <c r="P724" s="1239"/>
      <c r="Q724" s="1357"/>
      <c r="V724" s="1562"/>
    </row>
    <row r="725" spans="5:22" ht="13.2">
      <c r="E725" s="6"/>
      <c r="G725" s="1239"/>
      <c r="M725" s="1239"/>
      <c r="N725" s="1239"/>
      <c r="O725" s="1239"/>
      <c r="P725" s="1239"/>
      <c r="Q725" s="1357"/>
      <c r="V725" s="1562"/>
    </row>
    <row r="726" spans="5:22" ht="13.2">
      <c r="E726" s="6"/>
      <c r="G726" s="1239"/>
      <c r="M726" s="1239"/>
      <c r="N726" s="1239"/>
      <c r="O726" s="1239"/>
      <c r="P726" s="1239"/>
      <c r="Q726" s="1357"/>
      <c r="V726" s="1562"/>
    </row>
    <row r="727" spans="5:22" ht="13.2">
      <c r="E727" s="6"/>
      <c r="G727" s="1239"/>
      <c r="M727" s="1239"/>
      <c r="N727" s="1239"/>
      <c r="O727" s="1239"/>
      <c r="P727" s="1239"/>
      <c r="Q727" s="1357"/>
      <c r="V727" s="1562"/>
    </row>
    <row r="728" spans="5:22" ht="13.2">
      <c r="E728" s="6"/>
      <c r="G728" s="1239"/>
      <c r="M728" s="1239"/>
      <c r="N728" s="1239"/>
      <c r="O728" s="1239"/>
      <c r="P728" s="1239"/>
      <c r="Q728" s="1357"/>
      <c r="V728" s="1562"/>
    </row>
    <row r="729" spans="5:22" ht="13.2">
      <c r="E729" s="6"/>
      <c r="G729" s="1239"/>
      <c r="M729" s="1239"/>
      <c r="N729" s="1239"/>
      <c r="O729" s="1239"/>
      <c r="P729" s="1239"/>
      <c r="Q729" s="1357"/>
      <c r="V729" s="1562"/>
    </row>
    <row r="730" spans="5:22" ht="13.2">
      <c r="E730" s="6"/>
      <c r="G730" s="1239"/>
      <c r="M730" s="1239"/>
      <c r="N730" s="1239"/>
      <c r="O730" s="1239"/>
      <c r="P730" s="1239"/>
      <c r="Q730" s="1357"/>
      <c r="V730" s="1562"/>
    </row>
    <row r="731" spans="5:22" ht="13.2">
      <c r="E731" s="6"/>
      <c r="G731" s="1239"/>
      <c r="M731" s="1239"/>
      <c r="N731" s="1239"/>
      <c r="O731" s="1239"/>
      <c r="P731" s="1239"/>
      <c r="Q731" s="1357"/>
      <c r="V731" s="1562"/>
    </row>
    <row r="732" spans="5:22" ht="13.2">
      <c r="E732" s="6"/>
      <c r="G732" s="1239"/>
      <c r="M732" s="1239"/>
      <c r="N732" s="1239"/>
      <c r="O732" s="1239"/>
      <c r="P732" s="1239"/>
      <c r="Q732" s="1357"/>
      <c r="V732" s="1562"/>
    </row>
    <row r="733" spans="5:22" ht="13.2">
      <c r="E733" s="6"/>
      <c r="G733" s="1239"/>
      <c r="M733" s="1239"/>
      <c r="N733" s="1239"/>
      <c r="O733" s="1239"/>
      <c r="P733" s="1239"/>
      <c r="Q733" s="1357"/>
      <c r="V733" s="1562"/>
    </row>
  </sheetData>
  <autoFilter ref="A2:AE306" xr:uid="{00000000-0009-0000-0000-000039000000}">
    <filterColumn colId="18">
      <filters>
        <filter val="邓振飞"/>
      </filters>
    </filterColumn>
  </autoFilter>
  <mergeCells count="1">
    <mergeCell ref="W1:Z1"/>
  </mergeCells>
  <phoneticPr fontId="151"/>
  <pageMargins left="0.7" right="0.7" top="0.75" bottom="0.75" header="0.3" footer="0.3"/>
  <drawing r:id="rId1"/>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outlinePr summaryBelow="0" summaryRight="0"/>
  </sheetPr>
  <dimension ref="A1:AR1010"/>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2.6640625" defaultRowHeight="15.75" customHeight="1"/>
  <cols>
    <col min="1" max="1" width="13.21875" customWidth="1"/>
    <col min="2" max="6" width="7.88671875" customWidth="1"/>
    <col min="7" max="10" width="6.44140625" customWidth="1"/>
    <col min="11" max="11" width="7.6640625" customWidth="1"/>
    <col min="12" max="14" width="8.44140625" customWidth="1"/>
    <col min="15" max="15" width="9.33203125" customWidth="1"/>
    <col min="16" max="16" width="7.6640625" customWidth="1"/>
    <col min="17" max="17" width="11.88671875" customWidth="1"/>
    <col min="18" max="20" width="7.6640625" customWidth="1"/>
    <col min="21" max="21" width="9.33203125" customWidth="1"/>
    <col min="22" max="24" width="7.6640625" customWidth="1"/>
    <col min="25" max="27" width="8.44140625" customWidth="1"/>
    <col min="28" max="28" width="7.6640625" customWidth="1"/>
    <col min="29" max="29" width="11" customWidth="1"/>
    <col min="30" max="31" width="7.6640625" customWidth="1"/>
    <col min="32" max="32" width="1.6640625" customWidth="1"/>
    <col min="33" max="35" width="8.44140625" customWidth="1"/>
    <col min="36" max="36" width="9.33203125" customWidth="1"/>
    <col min="37" max="37" width="7.77734375" customWidth="1"/>
    <col min="38" max="38" width="12.88671875" customWidth="1"/>
    <col min="39" max="39" width="7.6640625" customWidth="1"/>
    <col min="40" max="40" width="7" customWidth="1"/>
    <col min="41" max="41" width="9.77734375" customWidth="1"/>
    <col min="42" max="42" width="12" customWidth="1"/>
    <col min="43" max="44" width="6.44140625" customWidth="1"/>
  </cols>
  <sheetData>
    <row r="1" spans="1:44" ht="13.5" customHeight="1">
      <c r="A1" s="2073">
        <v>0</v>
      </c>
      <c r="B1" s="6">
        <v>0</v>
      </c>
      <c r="C1" s="489">
        <v>0</v>
      </c>
      <c r="D1" s="489">
        <v>0</v>
      </c>
      <c r="E1" s="6">
        <v>0</v>
      </c>
      <c r="F1" s="6">
        <v>0</v>
      </c>
      <c r="G1" s="6"/>
      <c r="H1" s="6"/>
      <c r="I1" s="6"/>
      <c r="J1" s="489"/>
      <c r="K1" s="489"/>
      <c r="L1" s="6"/>
      <c r="M1" s="6"/>
      <c r="N1" s="2073"/>
      <c r="O1" s="6"/>
      <c r="P1" s="6"/>
      <c r="Q1" s="489"/>
      <c r="R1" s="489"/>
      <c r="S1" s="6"/>
      <c r="T1" s="6"/>
      <c r="U1" s="6"/>
      <c r="V1" s="6"/>
      <c r="W1" s="6"/>
      <c r="X1" s="489"/>
      <c r="Y1" s="489"/>
      <c r="Z1" s="6"/>
      <c r="AA1" s="6"/>
      <c r="AB1" s="6"/>
      <c r="AC1" s="6"/>
      <c r="AD1" s="489"/>
      <c r="AE1" s="489"/>
      <c r="AF1" s="2074"/>
      <c r="AG1" s="489"/>
      <c r="AH1" s="6"/>
      <c r="AI1" s="489"/>
      <c r="AJ1" s="489"/>
      <c r="AK1" s="489"/>
      <c r="AL1" s="6"/>
      <c r="AM1" s="489"/>
      <c r="AN1" s="489"/>
      <c r="AO1" s="6"/>
      <c r="AP1" s="6"/>
      <c r="AQ1" s="6"/>
      <c r="AR1" s="6"/>
    </row>
    <row r="2" spans="1:44" ht="13.2">
      <c r="A2" s="2340" t="s">
        <v>573</v>
      </c>
      <c r="B2" s="6">
        <v>1</v>
      </c>
      <c r="C2" s="489">
        <v>2</v>
      </c>
      <c r="D2" s="489">
        <v>3</v>
      </c>
      <c r="E2" s="6">
        <v>4</v>
      </c>
      <c r="F2" s="6">
        <v>5</v>
      </c>
      <c r="G2" s="6">
        <v>6</v>
      </c>
      <c r="H2" s="6">
        <v>7</v>
      </c>
      <c r="I2" s="6">
        <v>8</v>
      </c>
      <c r="J2" s="489">
        <v>9</v>
      </c>
      <c r="K2" s="489">
        <v>10</v>
      </c>
      <c r="L2" s="6">
        <v>11</v>
      </c>
      <c r="M2" s="6">
        <v>12</v>
      </c>
      <c r="N2" s="6">
        <v>13</v>
      </c>
      <c r="O2" s="6">
        <v>14</v>
      </c>
      <c r="P2" s="6">
        <v>15</v>
      </c>
      <c r="Q2" s="489">
        <v>16</v>
      </c>
      <c r="R2" s="489">
        <v>17</v>
      </c>
      <c r="S2" s="6">
        <v>18</v>
      </c>
      <c r="T2" s="6">
        <v>19</v>
      </c>
      <c r="U2" s="6">
        <v>20</v>
      </c>
      <c r="V2" s="6">
        <v>21</v>
      </c>
      <c r="W2" s="6">
        <v>22</v>
      </c>
      <c r="X2" s="489">
        <v>23</v>
      </c>
      <c r="Y2" s="489">
        <v>24</v>
      </c>
      <c r="Z2" s="6">
        <v>25</v>
      </c>
      <c r="AA2" s="6">
        <v>26</v>
      </c>
      <c r="AB2" s="6">
        <v>27</v>
      </c>
      <c r="AC2" s="6">
        <v>28</v>
      </c>
      <c r="AD2" s="489">
        <v>29</v>
      </c>
      <c r="AE2" s="489">
        <v>30</v>
      </c>
      <c r="AF2" s="2074"/>
      <c r="AG2" s="489">
        <v>1</v>
      </c>
      <c r="AH2" s="6">
        <v>2</v>
      </c>
      <c r="AI2" s="489">
        <v>3</v>
      </c>
      <c r="AJ2" s="489">
        <v>4</v>
      </c>
      <c r="AK2" s="489">
        <v>5</v>
      </c>
      <c r="AL2" s="6">
        <v>6</v>
      </c>
      <c r="AM2" s="489">
        <v>7</v>
      </c>
      <c r="AN2" s="489">
        <v>8</v>
      </c>
      <c r="AO2" s="6"/>
      <c r="AP2" s="6"/>
      <c r="AQ2" s="6"/>
      <c r="AR2" s="6"/>
    </row>
    <row r="3" spans="1:44" ht="13.5" customHeight="1">
      <c r="A3" s="2333"/>
      <c r="B3" s="22" t="s">
        <v>69</v>
      </c>
      <c r="C3" s="639" t="s">
        <v>70</v>
      </c>
      <c r="D3" s="639" t="s">
        <v>71</v>
      </c>
      <c r="E3" s="22" t="s">
        <v>72</v>
      </c>
      <c r="F3" s="22" t="s">
        <v>66</v>
      </c>
      <c r="G3" s="22" t="s">
        <v>67</v>
      </c>
      <c r="H3" s="22" t="s">
        <v>68</v>
      </c>
      <c r="I3" s="22" t="s">
        <v>69</v>
      </c>
      <c r="J3" s="639" t="s">
        <v>70</v>
      </c>
      <c r="K3" s="639" t="s">
        <v>71</v>
      </c>
      <c r="L3" s="22" t="s">
        <v>72</v>
      </c>
      <c r="M3" s="22" t="s">
        <v>66</v>
      </c>
      <c r="N3" s="22" t="s">
        <v>67</v>
      </c>
      <c r="O3" s="22" t="s">
        <v>68</v>
      </c>
      <c r="P3" s="22" t="s">
        <v>69</v>
      </c>
      <c r="Q3" s="639" t="s">
        <v>70</v>
      </c>
      <c r="R3" s="639" t="s">
        <v>71</v>
      </c>
      <c r="S3" s="22" t="s">
        <v>72</v>
      </c>
      <c r="T3" s="22" t="s">
        <v>66</v>
      </c>
      <c r="U3" s="22" t="s">
        <v>67</v>
      </c>
      <c r="V3" s="22" t="s">
        <v>68</v>
      </c>
      <c r="W3" s="22" t="s">
        <v>69</v>
      </c>
      <c r="X3" s="639" t="s">
        <v>70</v>
      </c>
      <c r="Y3" s="639" t="s">
        <v>71</v>
      </c>
      <c r="Z3" s="22" t="s">
        <v>72</v>
      </c>
      <c r="AA3" s="22" t="s">
        <v>66</v>
      </c>
      <c r="AB3" s="22" t="s">
        <v>67</v>
      </c>
      <c r="AC3" s="22" t="s">
        <v>68</v>
      </c>
      <c r="AD3" s="639" t="s">
        <v>69</v>
      </c>
      <c r="AE3" s="639" t="s">
        <v>70</v>
      </c>
      <c r="AF3" s="2075"/>
      <c r="AG3" s="639" t="s">
        <v>71</v>
      </c>
      <c r="AH3" s="22" t="s">
        <v>72</v>
      </c>
      <c r="AI3" s="639" t="s">
        <v>66</v>
      </c>
      <c r="AJ3" s="639" t="s">
        <v>67</v>
      </c>
      <c r="AK3" s="639" t="s">
        <v>68</v>
      </c>
      <c r="AL3" s="22" t="s">
        <v>69</v>
      </c>
      <c r="AM3" s="639" t="s">
        <v>70</v>
      </c>
      <c r="AN3" s="1991" t="s">
        <v>71</v>
      </c>
      <c r="AO3" s="22"/>
      <c r="AP3" s="22"/>
      <c r="AQ3" s="22"/>
      <c r="AR3" s="22"/>
    </row>
    <row r="4" spans="1:44" ht="12.75" customHeight="1">
      <c r="A4" s="26" t="s">
        <v>73</v>
      </c>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536"/>
      <c r="AG4" s="27"/>
      <c r="AH4" s="27"/>
      <c r="AI4" s="27"/>
      <c r="AJ4" s="27"/>
      <c r="AK4" s="27"/>
      <c r="AL4" s="27"/>
      <c r="AM4" s="27"/>
      <c r="AN4" s="27"/>
      <c r="AO4" s="27"/>
      <c r="AP4" s="27"/>
      <c r="AQ4" s="27"/>
      <c r="AR4" s="27"/>
    </row>
    <row r="5" spans="1:44" ht="13.2">
      <c r="A5" s="30" t="s">
        <v>74</v>
      </c>
      <c r="B5" s="2057"/>
      <c r="C5" s="2024"/>
      <c r="D5" s="2024"/>
      <c r="E5" s="2024"/>
      <c r="F5" s="2024"/>
      <c r="G5" s="2024"/>
      <c r="H5" s="2024"/>
      <c r="I5" s="2024"/>
      <c r="J5" s="2076" t="s">
        <v>8328</v>
      </c>
      <c r="K5" s="2024"/>
      <c r="L5" s="2077" t="s">
        <v>8329</v>
      </c>
      <c r="M5" s="2077" t="s">
        <v>8330</v>
      </c>
      <c r="N5" s="2077" t="s">
        <v>8331</v>
      </c>
      <c r="O5" s="2078" t="s">
        <v>8332</v>
      </c>
      <c r="P5" s="2077" t="s">
        <v>8333</v>
      </c>
      <c r="Q5" s="2078" t="s">
        <v>8334</v>
      </c>
      <c r="R5" s="2077" t="s">
        <v>8335</v>
      </c>
      <c r="S5" s="2024"/>
      <c r="T5" s="2076" t="s">
        <v>8336</v>
      </c>
      <c r="U5" s="2077" t="s">
        <v>8337</v>
      </c>
      <c r="V5" s="2077" t="s">
        <v>8338</v>
      </c>
      <c r="W5" s="2024"/>
      <c r="X5" s="2078" t="s">
        <v>8339</v>
      </c>
      <c r="Y5" s="2078" t="s">
        <v>8340</v>
      </c>
      <c r="Z5" s="2024"/>
      <c r="AA5" s="2079"/>
      <c r="AB5" s="2024"/>
      <c r="AC5" s="2078" t="s">
        <v>8341</v>
      </c>
      <c r="AD5" s="2024"/>
      <c r="AE5" s="2078" t="s">
        <v>8342</v>
      </c>
      <c r="AF5" s="2080"/>
      <c r="AG5" s="2081" t="s">
        <v>8343</v>
      </c>
      <c r="AH5" s="157"/>
      <c r="AI5" s="157"/>
      <c r="AJ5" s="157"/>
      <c r="AK5" s="157"/>
      <c r="AL5" s="157"/>
      <c r="AM5" s="157" t="s">
        <v>8257</v>
      </c>
      <c r="AN5" s="157" t="s">
        <v>8257</v>
      </c>
      <c r="AO5" s="6"/>
      <c r="AP5" s="6"/>
      <c r="AQ5" s="6"/>
      <c r="AR5" s="6"/>
    </row>
    <row r="6" spans="1:44" ht="13.2">
      <c r="A6" s="30" t="s">
        <v>75</v>
      </c>
      <c r="B6" s="1992"/>
      <c r="C6" s="157"/>
      <c r="D6" s="157"/>
      <c r="E6" s="157"/>
      <c r="F6" s="157"/>
      <c r="G6" s="157"/>
      <c r="H6" s="157"/>
      <c r="I6" s="379"/>
      <c r="J6" s="2082" t="s">
        <v>8328</v>
      </c>
      <c r="K6" s="157"/>
      <c r="L6" s="157"/>
      <c r="M6" s="157"/>
      <c r="N6" s="1994" t="s">
        <v>8344</v>
      </c>
      <c r="O6" s="1994" t="s">
        <v>8344</v>
      </c>
      <c r="P6" s="1994" t="s">
        <v>8345</v>
      </c>
      <c r="Q6" s="157"/>
      <c r="R6" s="157"/>
      <c r="S6" s="1632" t="s">
        <v>8346</v>
      </c>
      <c r="T6" s="1994" t="s">
        <v>8347</v>
      </c>
      <c r="U6" s="1994" t="s">
        <v>8348</v>
      </c>
      <c r="V6" s="1994" t="s">
        <v>8349</v>
      </c>
      <c r="X6" s="780" t="s">
        <v>8350</v>
      </c>
      <c r="Y6" s="157"/>
      <c r="AB6" s="1994" t="s">
        <v>5596</v>
      </c>
      <c r="AC6" s="1994" t="s">
        <v>3103</v>
      </c>
      <c r="AD6" s="157"/>
      <c r="AE6" s="157"/>
      <c r="AF6" s="2083"/>
      <c r="AG6" s="2081" t="s">
        <v>8351</v>
      </c>
      <c r="AH6" s="780" t="s">
        <v>8352</v>
      </c>
      <c r="AI6" s="157"/>
      <c r="AJ6" s="157"/>
      <c r="AK6" s="780" t="s">
        <v>8353</v>
      </c>
      <c r="AL6" s="1633" t="s">
        <v>8354</v>
      </c>
      <c r="AM6" s="157"/>
      <c r="AN6" s="157"/>
      <c r="AO6" s="6"/>
      <c r="AP6" s="6"/>
      <c r="AQ6" s="6"/>
      <c r="AR6" s="6"/>
    </row>
    <row r="7" spans="1:44" ht="13.2">
      <c r="A7" s="30" t="s">
        <v>76</v>
      </c>
      <c r="B7" s="1992"/>
      <c r="C7" s="157"/>
      <c r="D7" s="157"/>
      <c r="E7" s="157"/>
      <c r="F7" s="157"/>
      <c r="G7" s="157"/>
      <c r="H7" s="157"/>
      <c r="I7" s="157"/>
      <c r="J7" s="157"/>
      <c r="K7" s="1994" t="s">
        <v>8355</v>
      </c>
      <c r="L7" s="1994" t="s">
        <v>8356</v>
      </c>
      <c r="M7" s="157"/>
      <c r="N7" s="1994" t="s">
        <v>8357</v>
      </c>
      <c r="O7" s="1632" t="s">
        <v>8358</v>
      </c>
      <c r="P7" s="1632" t="s">
        <v>8359</v>
      </c>
      <c r="Q7" s="157"/>
      <c r="R7" s="157"/>
      <c r="S7" s="1632" t="s">
        <v>8360</v>
      </c>
      <c r="T7" s="157"/>
      <c r="U7" s="1994" t="s">
        <v>8361</v>
      </c>
      <c r="V7" s="1994" t="s">
        <v>8362</v>
      </c>
      <c r="W7" s="157"/>
      <c r="X7" s="157"/>
      <c r="Y7" s="157"/>
      <c r="Z7" s="157"/>
      <c r="AA7" s="1994" t="s">
        <v>3351</v>
      </c>
      <c r="AB7" s="1994" t="s">
        <v>5598</v>
      </c>
      <c r="AC7" s="1994" t="s">
        <v>8363</v>
      </c>
      <c r="AD7" s="157"/>
      <c r="AE7" s="157"/>
      <c r="AF7" s="2083"/>
      <c r="AG7" s="1992"/>
      <c r="AH7" s="780" t="s">
        <v>8338</v>
      </c>
      <c r="AI7" s="157"/>
      <c r="AJ7" s="157"/>
      <c r="AK7" s="157" t="s">
        <v>8364</v>
      </c>
      <c r="AL7" s="157"/>
      <c r="AM7" s="157"/>
      <c r="AN7" s="157"/>
      <c r="AO7" s="6"/>
      <c r="AP7" s="6"/>
      <c r="AQ7" s="6"/>
      <c r="AR7" s="6"/>
    </row>
    <row r="8" spans="1:44" ht="13.2">
      <c r="A8" s="30" t="s">
        <v>77</v>
      </c>
      <c r="B8" s="1992"/>
      <c r="C8" s="157"/>
      <c r="D8" s="157"/>
      <c r="E8" s="157"/>
      <c r="F8" s="157"/>
      <c r="G8" s="157"/>
      <c r="H8" s="157"/>
      <c r="I8" s="157"/>
      <c r="J8" s="157"/>
      <c r="K8" s="1994" t="s">
        <v>8365</v>
      </c>
      <c r="L8" s="157"/>
      <c r="M8" s="157"/>
      <c r="N8" s="1632" t="s">
        <v>8366</v>
      </c>
      <c r="O8" s="157"/>
      <c r="P8" s="1994" t="s">
        <v>8367</v>
      </c>
      <c r="Q8" s="157"/>
      <c r="R8" s="157"/>
      <c r="S8" s="157"/>
      <c r="T8" s="157"/>
      <c r="U8" s="1632" t="s">
        <v>8368</v>
      </c>
      <c r="V8" s="1632" t="s">
        <v>8369</v>
      </c>
      <c r="W8" s="157"/>
      <c r="X8" s="1994" t="s">
        <v>8288</v>
      </c>
      <c r="Y8" s="157"/>
      <c r="Z8" s="157"/>
      <c r="AA8" s="157"/>
      <c r="AB8" s="157"/>
      <c r="AC8" s="780" t="s">
        <v>8370</v>
      </c>
      <c r="AD8" s="157"/>
      <c r="AE8" s="157"/>
      <c r="AF8" s="2083"/>
      <c r="AG8" s="1992"/>
      <c r="AH8" s="157" t="s">
        <v>8354</v>
      </c>
      <c r="AI8" s="157"/>
      <c r="AJ8" s="157"/>
      <c r="AK8" s="1632" t="s">
        <v>8371</v>
      </c>
      <c r="AL8" s="157"/>
      <c r="AM8" s="157"/>
      <c r="AN8" s="157"/>
      <c r="AO8" s="6"/>
      <c r="AP8" s="6"/>
      <c r="AQ8" s="6"/>
      <c r="AR8" s="6"/>
    </row>
    <row r="9" spans="1:44" ht="13.2">
      <c r="A9" s="46" t="s">
        <v>78</v>
      </c>
      <c r="B9" s="1998"/>
      <c r="C9" s="2000"/>
      <c r="D9" s="2000"/>
      <c r="E9" s="2000"/>
      <c r="F9" s="2000"/>
      <c r="G9" s="2000"/>
      <c r="H9" s="2000"/>
      <c r="I9" s="2000"/>
      <c r="J9" s="2000"/>
      <c r="K9" s="2084" t="s">
        <v>81</v>
      </c>
      <c r="L9" s="2001" t="s">
        <v>8372</v>
      </c>
      <c r="M9" s="2000"/>
      <c r="N9" s="2000"/>
      <c r="O9" s="2000"/>
      <c r="P9" s="2001" t="s">
        <v>79</v>
      </c>
      <c r="Q9" s="2000"/>
      <c r="R9" s="2000"/>
      <c r="S9" s="2000"/>
      <c r="T9" s="2000"/>
      <c r="U9" s="2001" t="s">
        <v>8373</v>
      </c>
      <c r="V9" s="2000"/>
      <c r="W9" s="2001" t="s">
        <v>79</v>
      </c>
      <c r="X9" s="2000"/>
      <c r="Y9" s="2000"/>
      <c r="Z9" s="2000"/>
      <c r="AA9" s="2000"/>
      <c r="AB9" s="2000"/>
      <c r="AC9" s="2001" t="s">
        <v>79</v>
      </c>
      <c r="AD9" s="2001" t="s">
        <v>7897</v>
      </c>
      <c r="AE9" s="2000"/>
      <c r="AF9" s="2085"/>
      <c r="AG9" s="1998"/>
      <c r="AH9" s="2000"/>
      <c r="AI9" s="2000"/>
      <c r="AJ9" s="2000"/>
      <c r="AK9" s="2000"/>
      <c r="AL9" s="2001" t="s">
        <v>79</v>
      </c>
      <c r="AM9" s="2000"/>
      <c r="AN9" s="2000"/>
      <c r="AO9" s="6"/>
      <c r="AP9" s="6"/>
      <c r="AQ9" s="6"/>
      <c r="AR9" s="6"/>
    </row>
    <row r="10" spans="1:44" ht="13.2">
      <c r="A10" s="2" t="s">
        <v>80</v>
      </c>
      <c r="B10" s="6"/>
      <c r="C10" s="6"/>
      <c r="D10" s="6"/>
      <c r="E10" s="6"/>
      <c r="F10" s="6"/>
      <c r="G10" s="6"/>
      <c r="H10" s="6"/>
      <c r="I10" s="6"/>
      <c r="J10" s="6"/>
      <c r="K10" s="1644"/>
      <c r="L10" s="2082" t="s">
        <v>81</v>
      </c>
      <c r="M10" s="2082" t="s">
        <v>81</v>
      </c>
      <c r="N10" s="2082" t="s">
        <v>81</v>
      </c>
      <c r="O10" s="2082" t="s">
        <v>81</v>
      </c>
      <c r="P10" s="2082" t="s">
        <v>81</v>
      </c>
      <c r="Q10" s="2082" t="s">
        <v>81</v>
      </c>
      <c r="R10" s="2082" t="s">
        <v>81</v>
      </c>
      <c r="S10" s="2017" t="s">
        <v>81</v>
      </c>
      <c r="T10" s="2082" t="s">
        <v>81</v>
      </c>
      <c r="U10" s="2082" t="s">
        <v>81</v>
      </c>
      <c r="V10" s="2082" t="s">
        <v>81</v>
      </c>
      <c r="W10" s="2082" t="s">
        <v>81</v>
      </c>
      <c r="X10" s="2082" t="s">
        <v>81</v>
      </c>
      <c r="Y10" s="2082" t="s">
        <v>81</v>
      </c>
      <c r="Z10" s="2017" t="s">
        <v>81</v>
      </c>
      <c r="AA10" s="2082" t="s">
        <v>81</v>
      </c>
      <c r="AB10" s="2082" t="s">
        <v>81</v>
      </c>
      <c r="AC10" s="2082" t="s">
        <v>81</v>
      </c>
      <c r="AD10" s="2082" t="s">
        <v>81</v>
      </c>
      <c r="AE10" s="2082" t="s">
        <v>81</v>
      </c>
      <c r="AF10" s="6"/>
      <c r="AG10" s="2082" t="s">
        <v>81</v>
      </c>
      <c r="AH10" s="2017" t="s">
        <v>81</v>
      </c>
      <c r="AI10" s="2082" t="s">
        <v>81</v>
      </c>
      <c r="AJ10" s="2082" t="s">
        <v>81</v>
      </c>
      <c r="AK10" s="6"/>
      <c r="AL10" s="2082" t="s">
        <v>81</v>
      </c>
      <c r="AM10" s="6" t="s">
        <v>81</v>
      </c>
      <c r="AN10" s="2082" t="s">
        <v>81</v>
      </c>
      <c r="AO10" s="6"/>
      <c r="AP10" s="6"/>
      <c r="AQ10" s="6"/>
      <c r="AR10" s="6"/>
    </row>
    <row r="11" spans="1:44" ht="13.2">
      <c r="A11" s="2"/>
      <c r="B11" s="6"/>
      <c r="C11" s="6"/>
      <c r="D11" s="6"/>
      <c r="E11" s="6"/>
      <c r="F11" s="6"/>
      <c r="G11" s="6"/>
      <c r="H11" s="6"/>
      <c r="I11" s="6"/>
      <c r="J11" s="6"/>
      <c r="K11" s="1644"/>
      <c r="L11" s="2086" t="s">
        <v>8374</v>
      </c>
      <c r="M11" s="2086" t="s">
        <v>8374</v>
      </c>
      <c r="N11" s="2086" t="s">
        <v>8374</v>
      </c>
      <c r="O11" s="2086" t="s">
        <v>8374</v>
      </c>
      <c r="P11" s="2086" t="s">
        <v>8374</v>
      </c>
      <c r="Q11" s="2082" t="s">
        <v>8374</v>
      </c>
      <c r="R11" s="2086" t="s">
        <v>8374</v>
      </c>
      <c r="S11" s="2086" t="s">
        <v>8374</v>
      </c>
      <c r="T11" s="2086" t="s">
        <v>8374</v>
      </c>
      <c r="U11" s="2086" t="s">
        <v>8374</v>
      </c>
      <c r="V11" s="2086" t="s">
        <v>8374</v>
      </c>
      <c r="W11" s="2086" t="s">
        <v>8374</v>
      </c>
      <c r="X11" s="2082" t="s">
        <v>8374</v>
      </c>
      <c r="Y11" s="2087" t="s">
        <v>8374</v>
      </c>
      <c r="Z11" s="2087" t="s">
        <v>8374</v>
      </c>
      <c r="AA11" s="2087" t="s">
        <v>8374</v>
      </c>
      <c r="AB11" s="2086" t="s">
        <v>8374</v>
      </c>
      <c r="AC11" s="2086" t="s">
        <v>8374</v>
      </c>
      <c r="AD11" s="2086" t="s">
        <v>8374</v>
      </c>
      <c r="AE11" s="2086" t="s">
        <v>8374</v>
      </c>
      <c r="AF11" s="2088"/>
      <c r="AG11" s="2089" t="s">
        <v>8374</v>
      </c>
      <c r="AH11" s="2090" t="s">
        <v>8374</v>
      </c>
      <c r="AI11" s="2090" t="s">
        <v>8374</v>
      </c>
      <c r="AJ11" s="2090" t="s">
        <v>8374</v>
      </c>
      <c r="AK11" s="2090" t="s">
        <v>8374</v>
      </c>
      <c r="AL11" s="2091" t="s">
        <v>8374</v>
      </c>
      <c r="AM11" s="2089" t="s">
        <v>8374</v>
      </c>
      <c r="AN11" s="2090" t="s">
        <v>8374</v>
      </c>
      <c r="AO11" s="6"/>
      <c r="AP11" s="6"/>
      <c r="AQ11" s="6"/>
      <c r="AR11" s="6"/>
    </row>
    <row r="12" spans="1:44" ht="13.2">
      <c r="A12" s="2"/>
      <c r="B12" s="6"/>
      <c r="C12" s="6"/>
      <c r="D12" s="6"/>
      <c r="E12" s="6"/>
      <c r="F12" s="6"/>
      <c r="G12" s="6"/>
      <c r="H12" s="6"/>
      <c r="I12" s="6"/>
      <c r="J12" s="6"/>
      <c r="K12" s="1644"/>
      <c r="L12" s="489"/>
      <c r="M12" s="489"/>
      <c r="N12" s="694" t="s">
        <v>5612</v>
      </c>
      <c r="O12" s="489"/>
      <c r="P12" s="2082" t="s">
        <v>7898</v>
      </c>
      <c r="Q12" s="489"/>
      <c r="R12" s="1644"/>
      <c r="S12" s="2017" t="s">
        <v>5613</v>
      </c>
      <c r="T12" s="489"/>
      <c r="U12" s="694" t="s">
        <v>5612</v>
      </c>
      <c r="V12" s="489"/>
      <c r="W12" s="2082" t="s">
        <v>7898</v>
      </c>
      <c r="X12" s="489"/>
      <c r="Y12" s="489"/>
      <c r="Z12" s="2092" t="s">
        <v>5613</v>
      </c>
      <c r="AA12" s="489"/>
      <c r="AB12" s="489"/>
      <c r="AC12" s="489"/>
      <c r="AD12" s="2018" t="s">
        <v>5612</v>
      </c>
      <c r="AE12" s="489"/>
      <c r="AF12" s="2074"/>
      <c r="AG12" s="489"/>
      <c r="AH12" s="2019" t="s">
        <v>5613</v>
      </c>
      <c r="AI12" s="489"/>
      <c r="AJ12" s="2093" t="s">
        <v>7898</v>
      </c>
      <c r="AK12" s="489"/>
      <c r="AL12" s="489" t="s">
        <v>5612</v>
      </c>
      <c r="AM12" s="489"/>
      <c r="AN12" s="489"/>
      <c r="AO12" s="6"/>
      <c r="AP12" s="6"/>
      <c r="AQ12" s="6"/>
      <c r="AR12" s="6"/>
    </row>
    <row r="13" spans="1:44" ht="13.2">
      <c r="A13" s="2"/>
      <c r="B13" s="6"/>
      <c r="C13" s="6"/>
      <c r="D13" s="6"/>
      <c r="E13" s="6"/>
      <c r="F13" s="6"/>
      <c r="G13" s="6"/>
      <c r="H13" s="6"/>
      <c r="I13" s="6"/>
      <c r="J13" s="6"/>
      <c r="K13" s="1644"/>
      <c r="L13" s="6"/>
      <c r="M13" s="6"/>
      <c r="N13" s="6"/>
      <c r="O13" s="6"/>
      <c r="P13" s="6"/>
      <c r="Q13" s="6"/>
      <c r="R13" s="6"/>
      <c r="S13" s="6" t="s">
        <v>7901</v>
      </c>
      <c r="T13" s="6"/>
      <c r="U13" s="6" t="s">
        <v>7899</v>
      </c>
      <c r="V13" s="6"/>
      <c r="W13" s="6"/>
      <c r="X13" s="6" t="s">
        <v>7900</v>
      </c>
      <c r="Y13" s="6"/>
      <c r="Z13" s="6" t="s">
        <v>7901</v>
      </c>
      <c r="AA13" s="6"/>
      <c r="AB13" s="6" t="s">
        <v>7899</v>
      </c>
      <c r="AC13" s="955" t="s">
        <v>8375</v>
      </c>
      <c r="AD13" s="6"/>
      <c r="AE13" s="6" t="s">
        <v>8291</v>
      </c>
      <c r="AF13" s="536"/>
      <c r="AG13" s="6" t="s">
        <v>7902</v>
      </c>
      <c r="AH13" s="6" t="s">
        <v>7901</v>
      </c>
      <c r="AI13" s="6"/>
      <c r="AJ13" s="6" t="s">
        <v>7899</v>
      </c>
      <c r="AK13" s="6"/>
      <c r="AL13" s="6"/>
      <c r="AM13" s="6" t="s">
        <v>7900</v>
      </c>
      <c r="AN13" s="6"/>
      <c r="AO13" s="6"/>
      <c r="AP13" s="6"/>
      <c r="AQ13" s="6"/>
      <c r="AR13" s="6"/>
    </row>
    <row r="14" spans="1:44" ht="12.75" customHeight="1">
      <c r="A14" s="26" t="s">
        <v>83</v>
      </c>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536"/>
      <c r="AG14" s="27"/>
      <c r="AH14" s="27"/>
      <c r="AI14" s="27"/>
      <c r="AJ14" s="27"/>
      <c r="AK14" s="27"/>
      <c r="AL14" s="27"/>
      <c r="AM14" s="27"/>
      <c r="AN14" s="27"/>
      <c r="AO14" s="27"/>
      <c r="AP14" s="27"/>
      <c r="AQ14" s="27"/>
      <c r="AR14" s="27"/>
    </row>
    <row r="15" spans="1:44" ht="13.2">
      <c r="A15" s="2094" t="s">
        <v>84</v>
      </c>
      <c r="B15" s="2057"/>
      <c r="C15" s="2024"/>
      <c r="D15" s="2024"/>
      <c r="E15" s="2024"/>
      <c r="F15" s="2024"/>
      <c r="G15" s="2024"/>
      <c r="H15" s="2024"/>
      <c r="I15" s="2024"/>
      <c r="J15" s="2024"/>
      <c r="K15" s="2024"/>
      <c r="L15" s="2024" t="s">
        <v>6873</v>
      </c>
      <c r="M15" s="2024" t="s">
        <v>6873</v>
      </c>
      <c r="N15" s="2024" t="s">
        <v>240</v>
      </c>
      <c r="O15" s="2024" t="s">
        <v>6873</v>
      </c>
      <c r="P15" s="2024" t="s">
        <v>6873</v>
      </c>
      <c r="Q15" s="2024" t="s">
        <v>240</v>
      </c>
      <c r="R15" s="2024" t="s">
        <v>240</v>
      </c>
      <c r="S15" s="2024" t="s">
        <v>6873</v>
      </c>
      <c r="T15" s="2024" t="s">
        <v>240</v>
      </c>
      <c r="U15" s="2024" t="s">
        <v>240</v>
      </c>
      <c r="V15" s="2024" t="s">
        <v>6873</v>
      </c>
      <c r="W15" s="2024" t="s">
        <v>240</v>
      </c>
      <c r="X15" s="2024" t="s">
        <v>6873</v>
      </c>
      <c r="Y15" s="2024" t="s">
        <v>134</v>
      </c>
      <c r="Z15" s="2024" t="s">
        <v>6873</v>
      </c>
      <c r="AA15" s="2024" t="s">
        <v>240</v>
      </c>
      <c r="AB15" s="2024" t="s">
        <v>240</v>
      </c>
      <c r="AC15" s="2024" t="s">
        <v>6873</v>
      </c>
      <c r="AD15" s="2024" t="s">
        <v>240</v>
      </c>
      <c r="AE15" s="2024" t="s">
        <v>240</v>
      </c>
      <c r="AF15" s="2095"/>
      <c r="AG15" s="2024" t="s">
        <v>240</v>
      </c>
      <c r="AH15" s="2024" t="s">
        <v>6873</v>
      </c>
      <c r="AI15" s="2024" t="s">
        <v>240</v>
      </c>
      <c r="AJ15" s="2024" t="s">
        <v>240</v>
      </c>
      <c r="AK15" s="2024" t="s">
        <v>240</v>
      </c>
      <c r="AL15" s="2024" t="s">
        <v>240</v>
      </c>
      <c r="AM15" s="2024" t="s">
        <v>6873</v>
      </c>
      <c r="AN15" s="2024" t="s">
        <v>134</v>
      </c>
      <c r="AO15" s="6"/>
      <c r="AP15" s="6"/>
      <c r="AQ15" s="6"/>
      <c r="AR15" s="6"/>
    </row>
    <row r="16" spans="1:44" ht="13.2">
      <c r="A16" s="30" t="s">
        <v>85</v>
      </c>
      <c r="B16" s="1992"/>
      <c r="C16" s="157"/>
      <c r="D16" s="157"/>
      <c r="E16" s="157"/>
      <c r="F16" s="157"/>
      <c r="G16" s="157"/>
      <c r="H16" s="157"/>
      <c r="I16" s="157"/>
      <c r="J16" s="157"/>
      <c r="K16" s="157"/>
      <c r="L16" s="157" t="s">
        <v>240</v>
      </c>
      <c r="M16" s="157" t="s">
        <v>134</v>
      </c>
      <c r="N16" s="157" t="s">
        <v>2990</v>
      </c>
      <c r="O16" s="157" t="s">
        <v>6873</v>
      </c>
      <c r="P16" s="157" t="s">
        <v>240</v>
      </c>
      <c r="Q16" s="157" t="s">
        <v>6873</v>
      </c>
      <c r="R16" s="157" t="s">
        <v>134</v>
      </c>
      <c r="S16" s="157" t="s">
        <v>240</v>
      </c>
      <c r="T16" s="157" t="s">
        <v>240</v>
      </c>
      <c r="U16" s="157" t="s">
        <v>6873</v>
      </c>
      <c r="V16" s="157" t="s">
        <v>242</v>
      </c>
      <c r="W16" s="157" t="s">
        <v>6873</v>
      </c>
      <c r="X16" s="157" t="s">
        <v>240</v>
      </c>
      <c r="Y16" s="157" t="s">
        <v>134</v>
      </c>
      <c r="Z16" s="157" t="s">
        <v>240</v>
      </c>
      <c r="AA16" s="157" t="s">
        <v>240</v>
      </c>
      <c r="AB16" s="157" t="s">
        <v>240</v>
      </c>
      <c r="AC16" s="157" t="s">
        <v>240</v>
      </c>
      <c r="AD16" s="157" t="s">
        <v>134</v>
      </c>
      <c r="AE16" s="157" t="s">
        <v>240</v>
      </c>
      <c r="AF16" s="2083"/>
      <c r="AG16" s="2032" t="s">
        <v>134</v>
      </c>
      <c r="AH16" s="157" t="s">
        <v>8376</v>
      </c>
      <c r="AI16" s="157" t="s">
        <v>6873</v>
      </c>
      <c r="AJ16" s="157" t="s">
        <v>240</v>
      </c>
      <c r="AK16" s="157" t="s">
        <v>240</v>
      </c>
      <c r="AL16" s="157" t="s">
        <v>2990</v>
      </c>
      <c r="AM16" s="157" t="s">
        <v>240</v>
      </c>
      <c r="AN16" s="157" t="s">
        <v>134</v>
      </c>
      <c r="AO16" s="6"/>
      <c r="AP16" s="6"/>
      <c r="AQ16" s="6"/>
      <c r="AR16" s="6"/>
    </row>
    <row r="17" spans="1:44" ht="13.2">
      <c r="A17" s="30" t="s">
        <v>41</v>
      </c>
      <c r="B17" s="1992"/>
      <c r="C17" s="157"/>
      <c r="D17" s="157"/>
      <c r="E17" s="157"/>
      <c r="F17" s="157"/>
      <c r="G17" s="157"/>
      <c r="H17" s="157"/>
      <c r="I17" s="157"/>
      <c r="J17" s="157"/>
      <c r="K17" s="157"/>
      <c r="L17" s="157" t="s">
        <v>6873</v>
      </c>
      <c r="M17" s="157" t="s">
        <v>2990</v>
      </c>
      <c r="N17" s="157" t="s">
        <v>242</v>
      </c>
      <c r="O17" s="157" t="s">
        <v>134</v>
      </c>
      <c r="P17" s="157" t="s">
        <v>240</v>
      </c>
      <c r="Q17" s="157" t="s">
        <v>774</v>
      </c>
      <c r="R17" s="157" t="s">
        <v>134</v>
      </c>
      <c r="S17" s="157" t="s">
        <v>240</v>
      </c>
      <c r="T17" s="157" t="s">
        <v>240</v>
      </c>
      <c r="U17" s="157" t="s">
        <v>240</v>
      </c>
      <c r="V17" s="157" t="s">
        <v>134</v>
      </c>
      <c r="W17" s="157" t="s">
        <v>6873</v>
      </c>
      <c r="X17" s="157" t="s">
        <v>240</v>
      </c>
      <c r="Y17" s="157" t="s">
        <v>134</v>
      </c>
      <c r="Z17" s="157" t="s">
        <v>774</v>
      </c>
      <c r="AA17" s="157" t="s">
        <v>240</v>
      </c>
      <c r="AB17" s="157" t="s">
        <v>240</v>
      </c>
      <c r="AC17" s="157" t="s">
        <v>134</v>
      </c>
      <c r="AD17" s="157" t="s">
        <v>240</v>
      </c>
      <c r="AE17" s="157" t="s">
        <v>774</v>
      </c>
      <c r="AF17" s="2083"/>
      <c r="AG17" s="157" t="s">
        <v>134</v>
      </c>
      <c r="AH17" s="157" t="s">
        <v>6873</v>
      </c>
      <c r="AI17" s="157" t="s">
        <v>774</v>
      </c>
      <c r="AJ17" s="157" t="s">
        <v>240</v>
      </c>
      <c r="AK17" s="157" t="s">
        <v>134</v>
      </c>
      <c r="AL17" s="157" t="s">
        <v>6873</v>
      </c>
      <c r="AM17" s="157" t="s">
        <v>6873</v>
      </c>
      <c r="AN17" s="157" t="s">
        <v>134</v>
      </c>
      <c r="AO17" s="6"/>
      <c r="AP17" s="6"/>
      <c r="AQ17" s="6"/>
      <c r="AR17" s="6"/>
    </row>
    <row r="18" spans="1:44" ht="13.2">
      <c r="A18" s="30" t="s">
        <v>61</v>
      </c>
      <c r="B18" s="1992"/>
      <c r="C18" s="157"/>
      <c r="D18" s="157"/>
      <c r="E18" s="157"/>
      <c r="F18" s="157"/>
      <c r="G18" s="157"/>
      <c r="H18" s="157"/>
      <c r="I18" s="157"/>
      <c r="J18" s="157"/>
      <c r="K18" s="157"/>
      <c r="L18" s="157" t="s">
        <v>134</v>
      </c>
      <c r="M18" s="157" t="s">
        <v>134</v>
      </c>
      <c r="N18" s="157" t="s">
        <v>240</v>
      </c>
      <c r="O18" s="157" t="s">
        <v>240</v>
      </c>
      <c r="P18" s="157" t="s">
        <v>240</v>
      </c>
      <c r="Q18" s="157" t="s">
        <v>3071</v>
      </c>
      <c r="R18" s="157" t="s">
        <v>134</v>
      </c>
      <c r="S18" s="157" t="s">
        <v>240</v>
      </c>
      <c r="T18" s="157" t="s">
        <v>240</v>
      </c>
      <c r="U18" s="157" t="s">
        <v>240</v>
      </c>
      <c r="V18" s="157" t="s">
        <v>240</v>
      </c>
      <c r="W18" s="157" t="s">
        <v>134</v>
      </c>
      <c r="X18" s="157" t="s">
        <v>134</v>
      </c>
      <c r="Y18" s="157" t="s">
        <v>134</v>
      </c>
      <c r="Z18" s="157" t="s">
        <v>134</v>
      </c>
      <c r="AA18" s="157" t="s">
        <v>134</v>
      </c>
      <c r="AB18" s="157" t="s">
        <v>134</v>
      </c>
      <c r="AC18" s="157" t="s">
        <v>134</v>
      </c>
      <c r="AD18" s="157" t="s">
        <v>240</v>
      </c>
      <c r="AE18" s="157" t="s">
        <v>240</v>
      </c>
      <c r="AF18" s="2083"/>
      <c r="AG18" s="157" t="s">
        <v>240</v>
      </c>
      <c r="AH18" s="157" t="s">
        <v>240</v>
      </c>
      <c r="AI18" s="157" t="s">
        <v>6873</v>
      </c>
      <c r="AJ18" s="157" t="s">
        <v>6873</v>
      </c>
      <c r="AK18" s="157" t="s">
        <v>134</v>
      </c>
      <c r="AL18" s="157" t="s">
        <v>6873</v>
      </c>
      <c r="AM18" s="157" t="s">
        <v>134</v>
      </c>
      <c r="AN18" s="157" t="s">
        <v>134</v>
      </c>
      <c r="AO18" s="6"/>
      <c r="AP18" s="6"/>
      <c r="AQ18" s="6"/>
      <c r="AR18" s="6"/>
    </row>
    <row r="19" spans="1:44" ht="13.2">
      <c r="A19" s="30" t="s">
        <v>2979</v>
      </c>
      <c r="B19" s="1992"/>
      <c r="C19" s="157"/>
      <c r="D19" s="157"/>
      <c r="E19" s="157"/>
      <c r="F19" s="157"/>
      <c r="G19" s="157"/>
      <c r="H19" s="157"/>
      <c r="I19" s="157"/>
      <c r="J19" s="157"/>
      <c r="K19" s="157"/>
      <c r="L19" s="157" t="s">
        <v>2990</v>
      </c>
      <c r="M19" s="157" t="s">
        <v>2990</v>
      </c>
      <c r="N19" s="157" t="s">
        <v>6873</v>
      </c>
      <c r="O19" s="157" t="s">
        <v>2990</v>
      </c>
      <c r="P19" s="157" t="s">
        <v>8377</v>
      </c>
      <c r="Q19" s="157" t="s">
        <v>6873</v>
      </c>
      <c r="R19" s="157" t="s">
        <v>134</v>
      </c>
      <c r="S19" s="157" t="s">
        <v>134</v>
      </c>
      <c r="T19" s="157" t="s">
        <v>134</v>
      </c>
      <c r="U19" s="157" t="s">
        <v>134</v>
      </c>
      <c r="V19" s="157" t="s">
        <v>134</v>
      </c>
      <c r="W19" s="157" t="s">
        <v>6873</v>
      </c>
      <c r="X19" s="157" t="s">
        <v>6873</v>
      </c>
      <c r="Y19" s="157"/>
      <c r="Z19" s="157" t="s">
        <v>134</v>
      </c>
      <c r="AA19" s="157"/>
      <c r="AB19" s="157" t="s">
        <v>134</v>
      </c>
      <c r="AC19" s="157" t="s">
        <v>6873</v>
      </c>
      <c r="AD19" s="157" t="s">
        <v>6873</v>
      </c>
      <c r="AE19" s="157" t="s">
        <v>6873</v>
      </c>
      <c r="AF19" s="2083"/>
      <c r="AG19" s="157"/>
      <c r="AH19" s="157" t="s">
        <v>8378</v>
      </c>
      <c r="AI19" s="157" t="s">
        <v>134</v>
      </c>
      <c r="AJ19" s="157" t="s">
        <v>134</v>
      </c>
      <c r="AK19" s="157" t="s">
        <v>134</v>
      </c>
      <c r="AL19" s="157" t="s">
        <v>6873</v>
      </c>
      <c r="AM19" s="157" t="s">
        <v>6873</v>
      </c>
      <c r="AN19" s="157"/>
      <c r="AO19" s="6"/>
      <c r="AP19" s="6"/>
      <c r="AQ19" s="6"/>
      <c r="AR19" s="6"/>
    </row>
    <row r="20" spans="1:44" ht="13.2">
      <c r="A20" s="30" t="s">
        <v>3075</v>
      </c>
      <c r="B20" s="1992"/>
      <c r="C20" s="157"/>
      <c r="D20" s="157"/>
      <c r="E20" s="157"/>
      <c r="F20" s="157"/>
      <c r="G20" s="157"/>
      <c r="H20" s="157"/>
      <c r="I20" s="157"/>
      <c r="J20" s="157"/>
      <c r="K20" s="157"/>
      <c r="L20" s="157" t="s">
        <v>240</v>
      </c>
      <c r="M20" s="157" t="s">
        <v>240</v>
      </c>
      <c r="N20" s="157" t="s">
        <v>240</v>
      </c>
      <c r="O20" s="157" t="s">
        <v>240</v>
      </c>
      <c r="P20" s="157" t="s">
        <v>240</v>
      </c>
      <c r="Q20" s="157" t="s">
        <v>240</v>
      </c>
      <c r="R20" s="157" t="s">
        <v>240</v>
      </c>
      <c r="S20" s="157" t="s">
        <v>240</v>
      </c>
      <c r="T20" s="157" t="s">
        <v>134</v>
      </c>
      <c r="U20" s="157" t="s">
        <v>240</v>
      </c>
      <c r="V20" s="157" t="s">
        <v>240</v>
      </c>
      <c r="W20" s="157" t="s">
        <v>240</v>
      </c>
      <c r="X20" s="157" t="s">
        <v>240</v>
      </c>
      <c r="Y20" s="157" t="s">
        <v>240</v>
      </c>
      <c r="Z20" s="157" t="s">
        <v>240</v>
      </c>
      <c r="AA20" s="157" t="s">
        <v>240</v>
      </c>
      <c r="AB20" s="157" t="s">
        <v>240</v>
      </c>
      <c r="AC20" s="157" t="s">
        <v>134</v>
      </c>
      <c r="AD20" s="157" t="s">
        <v>240</v>
      </c>
      <c r="AE20" s="157" t="s">
        <v>134</v>
      </c>
      <c r="AF20" s="2083"/>
      <c r="AG20" s="157" t="s">
        <v>134</v>
      </c>
      <c r="AH20" s="157" t="s">
        <v>134</v>
      </c>
      <c r="AI20" s="157" t="s">
        <v>134</v>
      </c>
      <c r="AJ20" s="157" t="s">
        <v>134</v>
      </c>
      <c r="AK20" s="157" t="s">
        <v>134</v>
      </c>
      <c r="AL20" s="157" t="s">
        <v>240</v>
      </c>
      <c r="AM20" s="157" t="s">
        <v>240</v>
      </c>
      <c r="AN20" s="157" t="s">
        <v>240</v>
      </c>
      <c r="AO20" s="6"/>
      <c r="AP20" s="6"/>
      <c r="AQ20" s="6"/>
      <c r="AR20" s="6"/>
    </row>
    <row r="21" spans="1:44" ht="16.5" customHeight="1">
      <c r="A21" s="30" t="s">
        <v>49</v>
      </c>
      <c r="B21" s="1992"/>
      <c r="C21" s="157"/>
      <c r="D21" s="157"/>
      <c r="E21" s="157"/>
      <c r="F21" s="157"/>
      <c r="G21" s="157"/>
      <c r="H21" s="157"/>
      <c r="I21" s="157"/>
      <c r="J21" s="157"/>
      <c r="K21" s="157"/>
      <c r="L21" s="157" t="s">
        <v>242</v>
      </c>
      <c r="M21" s="157" t="s">
        <v>2910</v>
      </c>
      <c r="N21" s="157" t="s">
        <v>2910</v>
      </c>
      <c r="O21" s="157" t="s">
        <v>242</v>
      </c>
      <c r="P21" s="157" t="s">
        <v>6873</v>
      </c>
      <c r="Q21" s="157" t="s">
        <v>6873</v>
      </c>
      <c r="R21" s="157" t="s">
        <v>134</v>
      </c>
      <c r="S21" s="157" t="s">
        <v>2910</v>
      </c>
      <c r="T21" s="157" t="s">
        <v>6873</v>
      </c>
      <c r="U21" s="157" t="s">
        <v>2910</v>
      </c>
      <c r="V21" s="157" t="s">
        <v>3071</v>
      </c>
      <c r="W21" s="157" t="s">
        <v>6873</v>
      </c>
      <c r="X21" s="157" t="s">
        <v>6873</v>
      </c>
      <c r="Y21" s="157" t="s">
        <v>134</v>
      </c>
      <c r="Z21" s="157" t="s">
        <v>2910</v>
      </c>
      <c r="AA21" s="157" t="s">
        <v>6873</v>
      </c>
      <c r="AB21" s="157" t="s">
        <v>2910</v>
      </c>
      <c r="AC21" s="157" t="s">
        <v>6873</v>
      </c>
      <c r="AD21" s="157" t="s">
        <v>6873</v>
      </c>
      <c r="AE21" s="2096" t="s">
        <v>6873</v>
      </c>
      <c r="AF21" s="2083"/>
      <c r="AG21" s="157" t="s">
        <v>134</v>
      </c>
      <c r="AH21" s="157" t="s">
        <v>8379</v>
      </c>
      <c r="AI21" s="157" t="s">
        <v>6873</v>
      </c>
      <c r="AJ21" s="157" t="s">
        <v>6873</v>
      </c>
      <c r="AK21" s="157" t="s">
        <v>134</v>
      </c>
      <c r="AL21" s="157" t="s">
        <v>6873</v>
      </c>
      <c r="AM21" s="157" t="s">
        <v>774</v>
      </c>
      <c r="AN21" s="157" t="s">
        <v>134</v>
      </c>
      <c r="AO21" s="6"/>
      <c r="AP21" s="6"/>
      <c r="AQ21" s="6"/>
      <c r="AR21" s="6"/>
    </row>
    <row r="22" spans="1:44" ht="13.2">
      <c r="A22" s="2097" t="s">
        <v>40</v>
      </c>
      <c r="B22" s="2042"/>
      <c r="C22" s="2028"/>
      <c r="D22" s="2028"/>
      <c r="E22" s="2028"/>
      <c r="F22" s="2028"/>
      <c r="G22" s="2028"/>
      <c r="H22" s="2028"/>
      <c r="I22" s="2028"/>
      <c r="J22" s="2028"/>
      <c r="K22" s="2028"/>
      <c r="L22" s="2028" t="s">
        <v>134</v>
      </c>
      <c r="M22" s="2028" t="s">
        <v>6873</v>
      </c>
      <c r="N22" s="2028" t="s">
        <v>6873</v>
      </c>
      <c r="O22" s="2028" t="s">
        <v>242</v>
      </c>
      <c r="P22" s="2028" t="s">
        <v>6873</v>
      </c>
      <c r="Q22" s="2028" t="s">
        <v>6873</v>
      </c>
      <c r="R22" s="2028" t="s">
        <v>6873</v>
      </c>
      <c r="S22" s="2028" t="s">
        <v>134</v>
      </c>
      <c r="T22" s="2028" t="s">
        <v>240</v>
      </c>
      <c r="U22" s="2028" t="s">
        <v>240</v>
      </c>
      <c r="V22" s="2028" t="s">
        <v>240</v>
      </c>
      <c r="W22" s="2028" t="s">
        <v>134</v>
      </c>
      <c r="X22" s="2028" t="s">
        <v>6873</v>
      </c>
      <c r="Y22" s="2028" t="s">
        <v>6873</v>
      </c>
      <c r="Z22" s="2028" t="s">
        <v>134</v>
      </c>
      <c r="AA22" s="2028" t="s">
        <v>240</v>
      </c>
      <c r="AB22" s="2028" t="s">
        <v>6873</v>
      </c>
      <c r="AC22" s="2028" t="s">
        <v>6873</v>
      </c>
      <c r="AD22" s="2028" t="s">
        <v>6873</v>
      </c>
      <c r="AE22" s="2028" t="s">
        <v>6873</v>
      </c>
      <c r="AF22" s="2098"/>
      <c r="AG22" s="2028" t="s">
        <v>6873</v>
      </c>
      <c r="AH22" s="2028" t="s">
        <v>134</v>
      </c>
      <c r="AI22" s="2028" t="s">
        <v>6873</v>
      </c>
      <c r="AJ22" s="2028" t="s">
        <v>6873</v>
      </c>
      <c r="AK22" s="2028" t="s">
        <v>6873</v>
      </c>
      <c r="AL22" s="2028"/>
      <c r="AM22" s="2028" t="s">
        <v>6873</v>
      </c>
      <c r="AN22" s="2028" t="s">
        <v>6873</v>
      </c>
      <c r="AO22" s="6"/>
      <c r="AP22" s="6"/>
      <c r="AQ22" s="6"/>
      <c r="AR22" s="6"/>
    </row>
    <row r="23" spans="1:44" ht="13.2">
      <c r="A23" s="2097" t="s">
        <v>3079</v>
      </c>
      <c r="B23" s="2042"/>
      <c r="C23" s="2028"/>
      <c r="D23" s="2028"/>
      <c r="E23" s="2028"/>
      <c r="F23" s="2028"/>
      <c r="G23" s="2028"/>
      <c r="H23" s="2028"/>
      <c r="I23" s="2028"/>
      <c r="J23" s="2028"/>
      <c r="K23" s="2028"/>
      <c r="L23" s="2028" t="s">
        <v>2990</v>
      </c>
      <c r="M23" s="2028" t="s">
        <v>3071</v>
      </c>
      <c r="N23" s="2028" t="s">
        <v>2990</v>
      </c>
      <c r="O23" s="2028" t="s">
        <v>35</v>
      </c>
      <c r="P23" s="2028" t="s">
        <v>35</v>
      </c>
      <c r="Q23" s="2028" t="s">
        <v>8380</v>
      </c>
      <c r="R23" s="2028" t="s">
        <v>134</v>
      </c>
      <c r="S23" s="2028" t="s">
        <v>134</v>
      </c>
      <c r="T23" s="2028"/>
      <c r="U23" s="2028" t="s">
        <v>134</v>
      </c>
      <c r="V23" s="2028" t="s">
        <v>35</v>
      </c>
      <c r="W23" s="2028" t="s">
        <v>2990</v>
      </c>
      <c r="X23" s="2028" t="s">
        <v>35</v>
      </c>
      <c r="Y23" s="2028" t="s">
        <v>35</v>
      </c>
      <c r="Z23" s="2028" t="s">
        <v>35</v>
      </c>
      <c r="AA23" s="2028" t="s">
        <v>134</v>
      </c>
      <c r="AB23" s="2028" t="s">
        <v>35</v>
      </c>
      <c r="AC23" s="2028"/>
      <c r="AD23" s="2028" t="s">
        <v>774</v>
      </c>
      <c r="AE23" s="2028" t="s">
        <v>35</v>
      </c>
      <c r="AF23" s="2098"/>
      <c r="AG23" s="2028" t="s">
        <v>134</v>
      </c>
      <c r="AH23" s="2028" t="s">
        <v>134</v>
      </c>
      <c r="AI23" s="2028" t="s">
        <v>134</v>
      </c>
      <c r="AJ23" s="2028" t="s">
        <v>134</v>
      </c>
      <c r="AK23" s="2028" t="s">
        <v>134</v>
      </c>
      <c r="AL23" s="2028" t="s">
        <v>134</v>
      </c>
      <c r="AM23" s="2028" t="s">
        <v>35</v>
      </c>
      <c r="AN23" s="2028"/>
      <c r="AO23" s="6"/>
      <c r="AP23" s="6"/>
      <c r="AQ23" s="6"/>
      <c r="AR23" s="6"/>
    </row>
    <row r="24" spans="1:44" ht="13.2">
      <c r="A24" s="2099" t="s">
        <v>55</v>
      </c>
      <c r="B24" s="2042"/>
      <c r="C24" s="2028"/>
      <c r="D24" s="2028"/>
      <c r="E24" s="2028"/>
      <c r="F24" s="2028"/>
      <c r="G24" s="2028"/>
      <c r="H24" s="2028"/>
      <c r="I24" s="2028"/>
      <c r="J24" s="2028"/>
      <c r="K24" s="2028" t="s">
        <v>2990</v>
      </c>
      <c r="L24" s="2028" t="s">
        <v>2910</v>
      </c>
      <c r="M24" s="2028" t="s">
        <v>2990</v>
      </c>
      <c r="N24" s="2028" t="s">
        <v>2910</v>
      </c>
      <c r="O24" s="2028" t="s">
        <v>2910</v>
      </c>
      <c r="P24" s="2028" t="s">
        <v>2910</v>
      </c>
      <c r="Q24" s="2028" t="s">
        <v>2990</v>
      </c>
      <c r="R24" s="2028" t="s">
        <v>134</v>
      </c>
      <c r="S24" s="2028" t="s">
        <v>2990</v>
      </c>
      <c r="T24" s="2028" t="s">
        <v>242</v>
      </c>
      <c r="U24" s="2028" t="s">
        <v>2910</v>
      </c>
      <c r="V24" s="2028" t="s">
        <v>2910</v>
      </c>
      <c r="W24" s="2028" t="s">
        <v>2910</v>
      </c>
      <c r="X24" s="2028" t="s">
        <v>134</v>
      </c>
      <c r="Y24" s="2028" t="s">
        <v>774</v>
      </c>
      <c r="Z24" s="2028" t="s">
        <v>8381</v>
      </c>
      <c r="AA24" s="2028" t="s">
        <v>134</v>
      </c>
      <c r="AB24" s="2028" t="s">
        <v>2990</v>
      </c>
      <c r="AC24" s="2028" t="s">
        <v>2910</v>
      </c>
      <c r="AD24" s="2028" t="s">
        <v>134</v>
      </c>
      <c r="AE24" s="2028" t="s">
        <v>134</v>
      </c>
      <c r="AF24" s="2098"/>
      <c r="AG24" s="2028" t="s">
        <v>134</v>
      </c>
      <c r="AH24" s="2028" t="s">
        <v>2910</v>
      </c>
      <c r="AI24" s="2028" t="s">
        <v>134</v>
      </c>
      <c r="AJ24" s="2028" t="s">
        <v>134</v>
      </c>
      <c r="AK24" s="2028" t="s">
        <v>134</v>
      </c>
      <c r="AL24" s="2028" t="s">
        <v>134</v>
      </c>
      <c r="AM24" s="2028" t="s">
        <v>134</v>
      </c>
      <c r="AN24" s="2028" t="s">
        <v>134</v>
      </c>
      <c r="AO24" s="6"/>
      <c r="AP24" s="6"/>
      <c r="AQ24" s="6"/>
      <c r="AR24" s="6"/>
    </row>
    <row r="25" spans="1:44" ht="13.2">
      <c r="A25" s="2099" t="s">
        <v>2366</v>
      </c>
      <c r="B25" s="2042"/>
      <c r="C25" s="2028"/>
      <c r="D25" s="2028"/>
      <c r="E25" s="2028"/>
      <c r="F25" s="2028"/>
      <c r="G25" s="2028"/>
      <c r="H25" s="2028"/>
      <c r="I25" s="2028"/>
      <c r="J25" s="2028"/>
      <c r="K25" s="2028" t="s">
        <v>134</v>
      </c>
      <c r="L25" s="2028" t="s">
        <v>2910</v>
      </c>
      <c r="M25" s="2028" t="s">
        <v>2910</v>
      </c>
      <c r="N25" s="2028" t="s">
        <v>35</v>
      </c>
      <c r="O25" s="2028" t="s">
        <v>2910</v>
      </c>
      <c r="P25" s="2028" t="s">
        <v>2910</v>
      </c>
      <c r="Q25" s="2028" t="s">
        <v>134</v>
      </c>
      <c r="R25" s="2028" t="s">
        <v>134</v>
      </c>
      <c r="S25" s="2028" t="s">
        <v>2910</v>
      </c>
      <c r="T25" s="2028" t="s">
        <v>2910</v>
      </c>
      <c r="U25" s="2028" t="s">
        <v>2910</v>
      </c>
      <c r="V25" s="2028" t="s">
        <v>2910</v>
      </c>
      <c r="W25" s="2028" t="s">
        <v>2910</v>
      </c>
      <c r="X25" s="2028" t="s">
        <v>2990</v>
      </c>
      <c r="Y25" s="2028" t="s">
        <v>35</v>
      </c>
      <c r="Z25" s="2028" t="s">
        <v>2910</v>
      </c>
      <c r="AA25" s="2028" t="s">
        <v>2910</v>
      </c>
      <c r="AB25" s="2028" t="s">
        <v>2910</v>
      </c>
      <c r="AC25" s="2028" t="s">
        <v>2910</v>
      </c>
      <c r="AD25" s="2028" t="s">
        <v>134</v>
      </c>
      <c r="AE25" s="2028" t="s">
        <v>2990</v>
      </c>
      <c r="AF25" s="2098"/>
      <c r="AG25" s="2028" t="s">
        <v>35</v>
      </c>
      <c r="AH25" s="2028" t="s">
        <v>35</v>
      </c>
      <c r="AI25" s="2028" t="s">
        <v>35</v>
      </c>
      <c r="AJ25" s="2028" t="s">
        <v>35</v>
      </c>
      <c r="AK25" s="2028" t="s">
        <v>35</v>
      </c>
      <c r="AL25" s="2028" t="s">
        <v>2910</v>
      </c>
      <c r="AM25" s="2028" t="s">
        <v>2990</v>
      </c>
      <c r="AN25" s="2028" t="s">
        <v>134</v>
      </c>
      <c r="AO25" s="6"/>
      <c r="AP25" s="6"/>
      <c r="AQ25" s="6"/>
      <c r="AR25" s="6"/>
    </row>
    <row r="26" spans="1:44" ht="13.2">
      <c r="A26" s="2099" t="s">
        <v>86</v>
      </c>
      <c r="B26" s="2042"/>
      <c r="C26" s="2028"/>
      <c r="D26" s="2028"/>
      <c r="E26" s="2028"/>
      <c r="F26" s="2028"/>
      <c r="G26" s="2028"/>
      <c r="H26" s="2028"/>
      <c r="I26" s="2028"/>
      <c r="J26" s="2028"/>
      <c r="K26" s="2028" t="s">
        <v>2990</v>
      </c>
      <c r="L26" s="2028" t="s">
        <v>2910</v>
      </c>
      <c r="M26" s="2028" t="s">
        <v>2910</v>
      </c>
      <c r="N26" s="2028" t="s">
        <v>2910</v>
      </c>
      <c r="O26" s="2028" t="s">
        <v>2910</v>
      </c>
      <c r="P26" s="2028" t="s">
        <v>2910</v>
      </c>
      <c r="Q26" s="2028" t="s">
        <v>2990</v>
      </c>
      <c r="R26" s="2028" t="s">
        <v>3069</v>
      </c>
      <c r="S26" s="2028" t="s">
        <v>2910</v>
      </c>
      <c r="T26" s="2028" t="s">
        <v>2910</v>
      </c>
      <c r="U26" s="2028" t="s">
        <v>2990</v>
      </c>
      <c r="V26" s="2028" t="s">
        <v>2910</v>
      </c>
      <c r="W26" s="2028" t="s">
        <v>2910</v>
      </c>
      <c r="X26" s="2028" t="s">
        <v>2990</v>
      </c>
      <c r="Y26" s="2028" t="s">
        <v>2990</v>
      </c>
      <c r="Z26" s="2028" t="s">
        <v>2910</v>
      </c>
      <c r="AA26" s="2028" t="s">
        <v>2910</v>
      </c>
      <c r="AB26" s="2028" t="s">
        <v>2910</v>
      </c>
      <c r="AC26" s="2028" t="s">
        <v>2910</v>
      </c>
      <c r="AD26" s="2100" t="s">
        <v>6873</v>
      </c>
      <c r="AE26" s="2100" t="s">
        <v>6873</v>
      </c>
      <c r="AF26" s="2098"/>
      <c r="AG26" s="2028" t="s">
        <v>2990</v>
      </c>
      <c r="AH26" s="2028" t="s">
        <v>2910</v>
      </c>
      <c r="AI26" s="2028" t="s">
        <v>134</v>
      </c>
      <c r="AJ26" s="2028" t="s">
        <v>2990</v>
      </c>
      <c r="AK26" s="2028" t="s">
        <v>134</v>
      </c>
      <c r="AL26" s="2028" t="s">
        <v>2910</v>
      </c>
      <c r="AM26" s="2028" t="s">
        <v>2990</v>
      </c>
      <c r="AN26" s="2028" t="s">
        <v>2990</v>
      </c>
      <c r="AO26" s="6"/>
      <c r="AP26" s="6"/>
      <c r="AQ26" s="6"/>
      <c r="AR26" s="6"/>
    </row>
    <row r="27" spans="1:44" ht="13.2">
      <c r="A27" s="46" t="s">
        <v>3086</v>
      </c>
      <c r="B27" s="1998"/>
      <c r="C27" s="2000"/>
      <c r="D27" s="2000"/>
      <c r="E27" s="2000"/>
      <c r="F27" s="2000"/>
      <c r="G27" s="2000"/>
      <c r="H27" s="2000"/>
      <c r="I27" s="2000"/>
      <c r="J27" s="2000"/>
      <c r="K27" s="2000"/>
      <c r="L27" s="2000" t="s">
        <v>240</v>
      </c>
      <c r="M27" s="2000" t="s">
        <v>134</v>
      </c>
      <c r="N27" s="2000" t="s">
        <v>240</v>
      </c>
      <c r="O27" s="2000" t="s">
        <v>240</v>
      </c>
      <c r="P27" s="2000" t="s">
        <v>240</v>
      </c>
      <c r="Q27" s="2000" t="s">
        <v>240</v>
      </c>
      <c r="R27" s="2000" t="s">
        <v>240</v>
      </c>
      <c r="S27" s="2000" t="s">
        <v>240</v>
      </c>
      <c r="T27" s="2000" t="s">
        <v>134</v>
      </c>
      <c r="U27" s="2000" t="s">
        <v>240</v>
      </c>
      <c r="V27" s="2000" t="s">
        <v>240</v>
      </c>
      <c r="W27" s="2000" t="s">
        <v>240</v>
      </c>
      <c r="X27" s="2000" t="s">
        <v>240</v>
      </c>
      <c r="Y27" s="2000" t="s">
        <v>240</v>
      </c>
      <c r="Z27" s="2000" t="s">
        <v>240</v>
      </c>
      <c r="AA27" s="2000" t="s">
        <v>134</v>
      </c>
      <c r="AB27" s="2000" t="s">
        <v>240</v>
      </c>
      <c r="AC27" s="2000" t="s">
        <v>240</v>
      </c>
      <c r="AD27" s="2000" t="s">
        <v>134</v>
      </c>
      <c r="AE27" s="2000" t="s">
        <v>134</v>
      </c>
      <c r="AF27" s="2085"/>
      <c r="AG27" s="2000" t="s">
        <v>134</v>
      </c>
      <c r="AH27" s="2000" t="s">
        <v>134</v>
      </c>
      <c r="AI27" s="2000" t="s">
        <v>134</v>
      </c>
      <c r="AJ27" s="2000" t="s">
        <v>134</v>
      </c>
      <c r="AK27" s="2000" t="s">
        <v>134</v>
      </c>
      <c r="AL27" s="2000" t="s">
        <v>240</v>
      </c>
      <c r="AM27" s="2000" t="s">
        <v>240</v>
      </c>
      <c r="AN27" s="2000" t="s">
        <v>240</v>
      </c>
      <c r="AO27" s="6"/>
      <c r="AP27" s="6"/>
      <c r="AQ27" s="6"/>
      <c r="AR27" s="6"/>
    </row>
    <row r="28" spans="1:44" ht="13.2">
      <c r="A28" s="91" t="s">
        <v>8382</v>
      </c>
      <c r="B28" s="1755"/>
      <c r="C28" s="1755"/>
      <c r="D28" s="1755"/>
      <c r="E28" s="1755"/>
      <c r="F28" s="1755"/>
      <c r="G28" s="1755"/>
      <c r="H28" s="1755"/>
      <c r="I28" s="1755"/>
      <c r="J28" s="1755"/>
      <c r="K28" s="1755"/>
      <c r="L28" s="1755"/>
      <c r="M28" s="1755"/>
      <c r="N28" s="1755"/>
      <c r="O28" s="1755"/>
      <c r="P28" s="1755"/>
      <c r="Q28" s="1755"/>
      <c r="R28" s="1755"/>
      <c r="S28" s="1755"/>
      <c r="T28" s="1755"/>
      <c r="U28" s="1755"/>
      <c r="V28" s="1755"/>
      <c r="W28" s="1755"/>
      <c r="X28" s="1755"/>
      <c r="Y28" s="1755"/>
      <c r="Z28" s="1755"/>
      <c r="AA28" s="1755"/>
      <c r="AB28" s="1755"/>
      <c r="AC28" s="1755"/>
      <c r="AD28" s="1755"/>
      <c r="AE28" s="1755"/>
      <c r="AF28" s="2101"/>
      <c r="AG28" s="1755" t="s">
        <v>134</v>
      </c>
      <c r="AH28" s="1755" t="s">
        <v>3071</v>
      </c>
      <c r="AI28" s="1755"/>
      <c r="AJ28" s="1755" t="s">
        <v>6873</v>
      </c>
      <c r="AK28" s="1755"/>
      <c r="AL28" s="1755" t="s">
        <v>2910</v>
      </c>
      <c r="AM28" s="1755"/>
      <c r="AN28" s="2102"/>
      <c r="AO28" s="6"/>
      <c r="AP28" s="6"/>
      <c r="AQ28" s="6"/>
      <c r="AR28" s="6"/>
    </row>
    <row r="29" spans="1:44" ht="13.2">
      <c r="A29" s="91" t="s">
        <v>8383</v>
      </c>
      <c r="B29" s="91"/>
      <c r="C29" s="91"/>
      <c r="D29" s="91"/>
      <c r="E29" s="91"/>
      <c r="F29" s="91"/>
      <c r="G29" s="91"/>
      <c r="H29" s="91"/>
      <c r="I29" s="91"/>
      <c r="J29" s="91"/>
      <c r="K29" s="91"/>
      <c r="L29" s="91"/>
      <c r="M29" s="91"/>
      <c r="N29" s="91"/>
      <c r="O29" s="91"/>
      <c r="P29" s="91"/>
      <c r="Q29" s="91"/>
      <c r="R29" s="91"/>
      <c r="S29" s="91"/>
      <c r="T29" s="91"/>
      <c r="U29" s="91"/>
      <c r="V29" s="91"/>
      <c r="W29" s="91"/>
      <c r="X29" s="91"/>
      <c r="Y29" s="91"/>
      <c r="Z29" s="1755"/>
      <c r="AA29" s="1755"/>
      <c r="AB29" s="1254" t="s">
        <v>242</v>
      </c>
      <c r="AC29" s="1755" t="s">
        <v>2910</v>
      </c>
      <c r="AD29" s="1755"/>
      <c r="AE29" s="1755"/>
      <c r="AF29" s="1755"/>
      <c r="AG29" s="1755"/>
      <c r="AH29" s="1755" t="s">
        <v>2910</v>
      </c>
      <c r="AI29" s="1755"/>
      <c r="AJ29" s="1755"/>
      <c r="AK29" s="1755"/>
      <c r="AL29" s="1755"/>
      <c r="AM29" s="1755"/>
      <c r="AN29" s="2102"/>
      <c r="AO29" s="6"/>
      <c r="AP29" s="6"/>
      <c r="AQ29" s="6"/>
      <c r="AR29" s="6"/>
    </row>
    <row r="30" spans="1:44" ht="12.75" customHeight="1">
      <c r="A30" s="26" t="s">
        <v>112</v>
      </c>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536"/>
      <c r="AG30" s="27"/>
      <c r="AH30" s="27"/>
      <c r="AI30" s="27"/>
      <c r="AJ30" s="27"/>
      <c r="AK30" s="27"/>
      <c r="AL30" s="27"/>
      <c r="AM30" s="27"/>
      <c r="AN30" s="27"/>
      <c r="AO30" s="27"/>
      <c r="AP30" s="27"/>
      <c r="AQ30" s="27"/>
      <c r="AR30" s="27"/>
    </row>
    <row r="31" spans="1:44" ht="13.2">
      <c r="A31" s="2056">
        <v>7701</v>
      </c>
      <c r="B31" s="2057"/>
      <c r="C31" s="2024"/>
      <c r="D31" s="2024"/>
      <c r="E31" s="2024"/>
      <c r="F31" s="2024"/>
      <c r="G31" s="2024"/>
      <c r="H31" s="2024"/>
      <c r="I31" s="2024"/>
      <c r="J31" s="2024"/>
      <c r="K31" s="2024"/>
      <c r="L31" s="2024" t="s">
        <v>3075</v>
      </c>
      <c r="M31" s="2024" t="s">
        <v>3075</v>
      </c>
      <c r="N31" s="2024" t="s">
        <v>3075</v>
      </c>
      <c r="O31" s="2024" t="s">
        <v>3075</v>
      </c>
      <c r="P31" s="2024" t="s">
        <v>3075</v>
      </c>
      <c r="Q31" s="2024" t="s">
        <v>3075</v>
      </c>
      <c r="R31" s="2024" t="s">
        <v>3075</v>
      </c>
      <c r="S31" s="2024" t="s">
        <v>3075</v>
      </c>
      <c r="T31" s="2024"/>
      <c r="U31" s="2024" t="s">
        <v>3075</v>
      </c>
      <c r="V31" s="2024" t="s">
        <v>3075</v>
      </c>
      <c r="W31" s="2024" t="s">
        <v>3075</v>
      </c>
      <c r="X31" s="2024" t="s">
        <v>3075</v>
      </c>
      <c r="Y31" s="2024" t="s">
        <v>3075</v>
      </c>
      <c r="Z31" s="2024" t="s">
        <v>3075</v>
      </c>
      <c r="AA31" s="2024" t="s">
        <v>3075</v>
      </c>
      <c r="AB31" s="2024" t="s">
        <v>3075</v>
      </c>
      <c r="AC31" s="2024"/>
      <c r="AD31" s="2024" t="s">
        <v>3075</v>
      </c>
      <c r="AE31" s="2024" t="s">
        <v>61</v>
      </c>
      <c r="AF31" s="2095"/>
      <c r="AG31" s="2057"/>
      <c r="AH31" s="2024" t="s">
        <v>61</v>
      </c>
      <c r="AI31" s="2024"/>
      <c r="AJ31" s="2024"/>
      <c r="AK31" s="2024"/>
      <c r="AL31" s="2024" t="s">
        <v>3075</v>
      </c>
      <c r="AM31" s="2024" t="s">
        <v>3075</v>
      </c>
      <c r="AN31" s="2024" t="s">
        <v>3075</v>
      </c>
      <c r="AO31" s="6"/>
      <c r="AP31" s="6"/>
      <c r="AQ31" s="6"/>
      <c r="AR31" s="6"/>
    </row>
    <row r="32" spans="1:44" ht="13.2">
      <c r="A32" s="231">
        <v>7702</v>
      </c>
      <c r="B32" s="1992"/>
      <c r="C32" s="157"/>
      <c r="D32" s="157"/>
      <c r="E32" s="157"/>
      <c r="F32" s="157"/>
      <c r="G32" s="157"/>
      <c r="H32" s="157"/>
      <c r="I32" s="157"/>
      <c r="J32" s="157"/>
      <c r="K32" s="157"/>
      <c r="L32" s="157"/>
      <c r="M32" s="157"/>
      <c r="N32" s="157" t="s">
        <v>2979</v>
      </c>
      <c r="O32" s="157"/>
      <c r="P32" s="157" t="s">
        <v>61</v>
      </c>
      <c r="Q32" s="157" t="s">
        <v>2979</v>
      </c>
      <c r="R32" s="157"/>
      <c r="S32" s="157" t="s">
        <v>61</v>
      </c>
      <c r="T32" s="157" t="s">
        <v>61</v>
      </c>
      <c r="U32" s="157" t="s">
        <v>61</v>
      </c>
      <c r="V32" s="157"/>
      <c r="W32" s="157" t="s">
        <v>2979</v>
      </c>
      <c r="X32" s="157" t="s">
        <v>2979</v>
      </c>
      <c r="Y32" s="157"/>
      <c r="Z32" s="157"/>
      <c r="AA32" s="157"/>
      <c r="AB32" s="157"/>
      <c r="AC32" s="157" t="s">
        <v>2979</v>
      </c>
      <c r="AD32" s="157" t="s">
        <v>2979</v>
      </c>
      <c r="AE32" s="157" t="s">
        <v>2979</v>
      </c>
      <c r="AF32" s="2083"/>
      <c r="AG32" s="1992"/>
      <c r="AH32" s="157"/>
      <c r="AI32" s="157"/>
      <c r="AJ32" s="157" t="s">
        <v>8384</v>
      </c>
      <c r="AK32" s="157"/>
      <c r="AL32" s="157" t="s">
        <v>2979</v>
      </c>
      <c r="AM32" s="157" t="s">
        <v>2979</v>
      </c>
      <c r="AN32" s="157"/>
      <c r="AO32" s="6"/>
      <c r="AP32" s="6"/>
      <c r="AQ32" s="6"/>
      <c r="AR32" s="6"/>
    </row>
    <row r="33" spans="1:44" ht="13.2">
      <c r="A33" s="231">
        <v>7703</v>
      </c>
      <c r="B33" s="1992"/>
      <c r="C33" s="157"/>
      <c r="D33" s="157"/>
      <c r="E33" s="157"/>
      <c r="F33" s="157"/>
      <c r="G33" s="157"/>
      <c r="H33" s="157"/>
      <c r="I33" s="157"/>
      <c r="J33" s="157"/>
      <c r="K33" s="157"/>
      <c r="L33" s="157" t="s">
        <v>49</v>
      </c>
      <c r="M33" s="157"/>
      <c r="N33" s="157"/>
      <c r="O33" s="157" t="s">
        <v>49</v>
      </c>
      <c r="P33" s="157" t="s">
        <v>49</v>
      </c>
      <c r="Q33" s="157" t="s">
        <v>49</v>
      </c>
      <c r="R33" s="157"/>
      <c r="S33" s="157"/>
      <c r="T33" s="157" t="s">
        <v>49</v>
      </c>
      <c r="U33" s="157" t="s">
        <v>86</v>
      </c>
      <c r="V33" s="157"/>
      <c r="W33" s="157" t="s">
        <v>49</v>
      </c>
      <c r="X33" s="157" t="s">
        <v>49</v>
      </c>
      <c r="Y33" s="157"/>
      <c r="Z33" s="157"/>
      <c r="AA33" s="157" t="s">
        <v>49</v>
      </c>
      <c r="AB33" s="157"/>
      <c r="AC33" s="157" t="s">
        <v>49</v>
      </c>
      <c r="AD33" s="157" t="s">
        <v>49</v>
      </c>
      <c r="AE33" s="157" t="s">
        <v>49</v>
      </c>
      <c r="AF33" s="2083"/>
      <c r="AG33" s="1992"/>
      <c r="AH33" s="157" t="s">
        <v>49</v>
      </c>
      <c r="AI33" s="157" t="s">
        <v>49</v>
      </c>
      <c r="AJ33" s="157" t="s">
        <v>49</v>
      </c>
      <c r="AK33" s="157"/>
      <c r="AL33" s="157" t="s">
        <v>49</v>
      </c>
      <c r="AM33" s="157" t="s">
        <v>49</v>
      </c>
      <c r="AN33" s="157"/>
      <c r="AO33" s="6"/>
      <c r="AP33" s="6"/>
      <c r="AQ33" s="6"/>
      <c r="AR33" s="6"/>
    </row>
    <row r="34" spans="1:44" ht="13.2">
      <c r="A34" s="231">
        <v>7705</v>
      </c>
      <c r="B34" s="1992"/>
      <c r="C34" s="157"/>
      <c r="D34" s="157"/>
      <c r="E34" s="157"/>
      <c r="F34" s="157"/>
      <c r="G34" s="157"/>
      <c r="H34" s="157"/>
      <c r="I34" s="157"/>
      <c r="J34" s="157"/>
      <c r="K34" s="157"/>
      <c r="L34" s="157"/>
      <c r="M34" s="157" t="s">
        <v>40</v>
      </c>
      <c r="N34" s="157" t="s">
        <v>40</v>
      </c>
      <c r="O34" s="157" t="s">
        <v>40</v>
      </c>
      <c r="P34" s="157" t="s">
        <v>40</v>
      </c>
      <c r="Q34" s="157" t="s">
        <v>40</v>
      </c>
      <c r="R34" s="157" t="s">
        <v>40</v>
      </c>
      <c r="S34" s="157"/>
      <c r="T34" s="157" t="s">
        <v>40</v>
      </c>
      <c r="U34" s="157" t="s">
        <v>40</v>
      </c>
      <c r="V34" s="157" t="s">
        <v>40</v>
      </c>
      <c r="W34" s="157" t="s">
        <v>40</v>
      </c>
      <c r="X34" s="157" t="s">
        <v>40</v>
      </c>
      <c r="Y34" s="157" t="s">
        <v>40</v>
      </c>
      <c r="Z34" s="157"/>
      <c r="AA34" s="157" t="s">
        <v>40</v>
      </c>
      <c r="AB34" s="157" t="s">
        <v>40</v>
      </c>
      <c r="AC34" s="157" t="s">
        <v>40</v>
      </c>
      <c r="AD34" s="157" t="s">
        <v>40</v>
      </c>
      <c r="AE34" s="157" t="s">
        <v>40</v>
      </c>
      <c r="AF34" s="2083"/>
      <c r="AG34" s="1992" t="s">
        <v>40</v>
      </c>
      <c r="AH34" s="157"/>
      <c r="AI34" s="157" t="s">
        <v>40</v>
      </c>
      <c r="AJ34" s="157" t="s">
        <v>40</v>
      </c>
      <c r="AK34" s="157" t="s">
        <v>40</v>
      </c>
      <c r="AL34" s="157" t="s">
        <v>61</v>
      </c>
      <c r="AM34" s="157" t="s">
        <v>40</v>
      </c>
      <c r="AN34" s="157" t="s">
        <v>40</v>
      </c>
      <c r="AO34" s="6"/>
      <c r="AP34" s="6"/>
      <c r="AQ34" s="6"/>
      <c r="AR34" s="6"/>
    </row>
    <row r="35" spans="1:44" ht="13.2">
      <c r="A35" s="231">
        <v>7706</v>
      </c>
      <c r="B35" s="1992"/>
      <c r="C35" s="157"/>
      <c r="D35" s="157"/>
      <c r="E35" s="157"/>
      <c r="F35" s="157"/>
      <c r="G35" s="157"/>
      <c r="H35" s="157"/>
      <c r="I35" s="157"/>
      <c r="J35" s="157"/>
      <c r="K35" s="157"/>
      <c r="L35" s="157"/>
      <c r="M35" s="157"/>
      <c r="N35" s="157"/>
      <c r="O35" s="157"/>
      <c r="P35" s="157"/>
      <c r="Q35" s="157"/>
      <c r="R35" s="157"/>
      <c r="S35" s="157"/>
      <c r="T35" s="157"/>
      <c r="U35" s="2103" t="s">
        <v>1320</v>
      </c>
      <c r="V35" s="157" t="s">
        <v>1320</v>
      </c>
      <c r="W35" s="157" t="s">
        <v>1320</v>
      </c>
      <c r="X35" s="157" t="s">
        <v>1320</v>
      </c>
      <c r="Y35" s="157" t="s">
        <v>1320</v>
      </c>
      <c r="Z35" s="157" t="s">
        <v>1320</v>
      </c>
      <c r="AA35" s="157" t="s">
        <v>1320</v>
      </c>
      <c r="AB35" s="157" t="s">
        <v>1320</v>
      </c>
      <c r="AC35" s="157" t="s">
        <v>1320</v>
      </c>
      <c r="AD35" s="157" t="s">
        <v>1320</v>
      </c>
      <c r="AE35" s="157" t="s">
        <v>1320</v>
      </c>
      <c r="AF35" s="157" t="s">
        <v>1320</v>
      </c>
      <c r="AG35" s="157" t="s">
        <v>1320</v>
      </c>
      <c r="AH35" s="157" t="s">
        <v>1320</v>
      </c>
      <c r="AI35" s="157" t="s">
        <v>1320</v>
      </c>
      <c r="AJ35" s="157" t="s">
        <v>1320</v>
      </c>
      <c r="AK35" s="157" t="s">
        <v>1320</v>
      </c>
      <c r="AL35" s="157" t="s">
        <v>1320</v>
      </c>
      <c r="AM35" s="157" t="s">
        <v>1320</v>
      </c>
      <c r="AN35" s="157" t="s">
        <v>1320</v>
      </c>
      <c r="AO35" s="6"/>
      <c r="AP35" s="6"/>
      <c r="AQ35" s="6"/>
      <c r="AR35" s="6"/>
    </row>
    <row r="36" spans="1:44" ht="13.2">
      <c r="A36" s="1835">
        <v>7707</v>
      </c>
      <c r="B36" s="1992" t="s">
        <v>1910</v>
      </c>
      <c r="C36" s="157" t="s">
        <v>1910</v>
      </c>
      <c r="D36" s="157" t="s">
        <v>1910</v>
      </c>
      <c r="E36" s="157" t="s">
        <v>1910</v>
      </c>
      <c r="F36" s="157" t="s">
        <v>1910</v>
      </c>
      <c r="G36" s="157" t="s">
        <v>1910</v>
      </c>
      <c r="H36" s="157" t="s">
        <v>1910</v>
      </c>
      <c r="I36" s="157" t="s">
        <v>1910</v>
      </c>
      <c r="J36" s="157" t="s">
        <v>1910</v>
      </c>
      <c r="K36" s="157" t="s">
        <v>1910</v>
      </c>
      <c r="L36" s="157" t="s">
        <v>1910</v>
      </c>
      <c r="M36" s="157" t="s">
        <v>1910</v>
      </c>
      <c r="N36" s="157" t="s">
        <v>1910</v>
      </c>
      <c r="O36" s="157" t="s">
        <v>1910</v>
      </c>
      <c r="P36" s="157" t="s">
        <v>1910</v>
      </c>
      <c r="Q36" s="157" t="s">
        <v>1910</v>
      </c>
      <c r="R36" s="157" t="s">
        <v>1910</v>
      </c>
      <c r="S36" s="157" t="s">
        <v>1910</v>
      </c>
      <c r="T36" s="157" t="s">
        <v>1910</v>
      </c>
      <c r="U36" s="157" t="s">
        <v>1910</v>
      </c>
      <c r="V36" s="157" t="s">
        <v>1910</v>
      </c>
      <c r="W36" s="157" t="s">
        <v>1910</v>
      </c>
      <c r="X36" s="157" t="s">
        <v>1910</v>
      </c>
      <c r="Y36" s="157" t="s">
        <v>1910</v>
      </c>
      <c r="Z36" s="157" t="s">
        <v>1910</v>
      </c>
      <c r="AA36" s="157" t="s">
        <v>1910</v>
      </c>
      <c r="AB36" s="157" t="s">
        <v>1910</v>
      </c>
      <c r="AC36" s="157" t="s">
        <v>1910</v>
      </c>
      <c r="AD36" s="157" t="s">
        <v>1910</v>
      </c>
      <c r="AE36" s="157" t="s">
        <v>1910</v>
      </c>
      <c r="AF36" s="2083"/>
      <c r="AG36" s="1992" t="s">
        <v>1910</v>
      </c>
      <c r="AH36" s="1992" t="s">
        <v>1910</v>
      </c>
      <c r="AI36" s="1992" t="s">
        <v>1910</v>
      </c>
      <c r="AJ36" s="1992" t="s">
        <v>1910</v>
      </c>
      <c r="AK36" s="1992" t="s">
        <v>1910</v>
      </c>
      <c r="AL36" s="1992" t="s">
        <v>1910</v>
      </c>
      <c r="AM36" s="1992" t="s">
        <v>1910</v>
      </c>
      <c r="AN36" s="1992" t="s">
        <v>1910</v>
      </c>
      <c r="AO36" s="6"/>
      <c r="AP36" s="6"/>
      <c r="AQ36" s="6"/>
      <c r="AR36" s="6"/>
    </row>
    <row r="37" spans="1:44" ht="13.2">
      <c r="A37" s="231">
        <v>7709</v>
      </c>
      <c r="B37" s="1992"/>
      <c r="C37" s="157"/>
      <c r="D37" s="157"/>
      <c r="E37" s="157"/>
      <c r="F37" s="157"/>
      <c r="G37" s="157"/>
      <c r="H37" s="157"/>
      <c r="I37" s="157"/>
      <c r="J37" s="157"/>
      <c r="K37" s="157"/>
      <c r="L37" s="157"/>
      <c r="M37" s="157"/>
      <c r="N37" s="157" t="s">
        <v>3086</v>
      </c>
      <c r="O37" s="157" t="s">
        <v>3086</v>
      </c>
      <c r="P37" s="157" t="s">
        <v>3086</v>
      </c>
      <c r="Q37" s="157" t="s">
        <v>3086</v>
      </c>
      <c r="R37" s="157" t="s">
        <v>3086</v>
      </c>
      <c r="S37" s="157" t="s">
        <v>3086</v>
      </c>
      <c r="T37" s="157"/>
      <c r="U37" s="157" t="s">
        <v>3086</v>
      </c>
      <c r="V37" s="157" t="s">
        <v>3086</v>
      </c>
      <c r="W37" s="157" t="s">
        <v>3086</v>
      </c>
      <c r="X37" s="157" t="s">
        <v>3086</v>
      </c>
      <c r="Y37" s="157" t="s">
        <v>3086</v>
      </c>
      <c r="Z37" s="157" t="s">
        <v>3086</v>
      </c>
      <c r="AA37" s="157"/>
      <c r="AB37" s="157" t="s">
        <v>3086</v>
      </c>
      <c r="AC37" s="157" t="s">
        <v>3086</v>
      </c>
      <c r="AD37" s="157" t="s">
        <v>86</v>
      </c>
      <c r="AE37" s="157" t="s">
        <v>86</v>
      </c>
      <c r="AF37" s="2083"/>
      <c r="AG37" s="1992"/>
      <c r="AH37" s="157"/>
      <c r="AI37" s="157" t="s">
        <v>61</v>
      </c>
      <c r="AJ37" s="157" t="s">
        <v>61</v>
      </c>
      <c r="AK37" s="157"/>
      <c r="AL37" s="157" t="s">
        <v>3086</v>
      </c>
      <c r="AM37" s="157" t="s">
        <v>3086</v>
      </c>
      <c r="AN37" s="157"/>
      <c r="AO37" s="6"/>
      <c r="AP37" s="6"/>
      <c r="AQ37" s="6"/>
      <c r="AR37" s="6"/>
    </row>
    <row r="38" spans="1:44" ht="13.2">
      <c r="A38" s="2104">
        <v>7710</v>
      </c>
      <c r="B38" s="1992"/>
      <c r="C38" s="157"/>
      <c r="D38" s="157"/>
      <c r="E38" s="157"/>
      <c r="F38" s="157"/>
      <c r="G38" s="157"/>
      <c r="H38" s="157"/>
      <c r="I38" s="157"/>
      <c r="J38" s="157"/>
      <c r="K38" s="157"/>
      <c r="L38" s="157" t="s">
        <v>41</v>
      </c>
      <c r="M38" s="157"/>
      <c r="N38" s="157" t="s">
        <v>41</v>
      </c>
      <c r="O38" s="157" t="s">
        <v>61</v>
      </c>
      <c r="P38" s="157" t="s">
        <v>41</v>
      </c>
      <c r="Q38" s="157" t="s">
        <v>41</v>
      </c>
      <c r="R38" s="157"/>
      <c r="S38" s="157" t="s">
        <v>41</v>
      </c>
      <c r="T38" s="157" t="s">
        <v>41</v>
      </c>
      <c r="U38" s="157" t="s">
        <v>41</v>
      </c>
      <c r="V38" s="157" t="s">
        <v>61</v>
      </c>
      <c r="W38" s="157" t="s">
        <v>41</v>
      </c>
      <c r="X38" s="157" t="s">
        <v>41</v>
      </c>
      <c r="Y38" s="157"/>
      <c r="Z38" s="157"/>
      <c r="AA38" s="157"/>
      <c r="AB38" s="157" t="s">
        <v>41</v>
      </c>
      <c r="AC38" s="157"/>
      <c r="AD38" s="157" t="s">
        <v>3079</v>
      </c>
      <c r="AE38" s="157" t="s">
        <v>1910</v>
      </c>
      <c r="AF38" s="2083"/>
      <c r="AG38" s="1992"/>
      <c r="AH38" s="157" t="s">
        <v>1910</v>
      </c>
      <c r="AI38" s="157" t="s">
        <v>1910</v>
      </c>
      <c r="AJ38" s="157" t="s">
        <v>1910</v>
      </c>
      <c r="AK38" s="157" t="s">
        <v>1910</v>
      </c>
      <c r="AL38" s="157" t="s">
        <v>1910</v>
      </c>
      <c r="AM38" s="157" t="s">
        <v>1910</v>
      </c>
      <c r="AN38" s="157"/>
      <c r="AO38" s="6"/>
      <c r="AP38" s="6"/>
      <c r="AQ38" s="6"/>
      <c r="AR38" s="6"/>
    </row>
    <row r="39" spans="1:44" ht="13.2">
      <c r="A39" s="2104">
        <v>7711</v>
      </c>
      <c r="B39" s="1992" t="s">
        <v>1320</v>
      </c>
      <c r="C39" s="157" t="s">
        <v>1320</v>
      </c>
      <c r="D39" s="157" t="s">
        <v>1320</v>
      </c>
      <c r="E39" s="157" t="s">
        <v>1320</v>
      </c>
      <c r="F39" s="157" t="s">
        <v>1320</v>
      </c>
      <c r="G39" s="157" t="s">
        <v>1320</v>
      </c>
      <c r="H39" s="157" t="s">
        <v>1320</v>
      </c>
      <c r="I39" s="157" t="s">
        <v>1320</v>
      </c>
      <c r="J39" s="157" t="s">
        <v>1320</v>
      </c>
      <c r="K39" s="157" t="s">
        <v>1320</v>
      </c>
      <c r="L39" s="157" t="s">
        <v>1320</v>
      </c>
      <c r="M39" s="157" t="s">
        <v>1320</v>
      </c>
      <c r="N39" s="157" t="s">
        <v>1320</v>
      </c>
      <c r="O39" s="157" t="s">
        <v>1320</v>
      </c>
      <c r="P39" s="157" t="s">
        <v>1320</v>
      </c>
      <c r="Q39" s="157" t="s">
        <v>1320</v>
      </c>
      <c r="R39" s="157" t="s">
        <v>1320</v>
      </c>
      <c r="S39" s="157" t="s">
        <v>1320</v>
      </c>
      <c r="T39" s="157" t="s">
        <v>1320</v>
      </c>
      <c r="U39" s="157"/>
      <c r="V39" s="157"/>
      <c r="W39" s="157"/>
      <c r="X39" s="157"/>
      <c r="Y39" s="157"/>
      <c r="Z39" s="157"/>
      <c r="AA39" s="157" t="s">
        <v>41</v>
      </c>
      <c r="AB39" s="157"/>
      <c r="AC39" s="157"/>
      <c r="AD39" s="157" t="s">
        <v>41</v>
      </c>
      <c r="AE39" s="157" t="s">
        <v>41</v>
      </c>
      <c r="AF39" s="2083"/>
      <c r="AG39" s="1992"/>
      <c r="AH39" s="1992" t="s">
        <v>41</v>
      </c>
      <c r="AI39" s="1992" t="s">
        <v>41</v>
      </c>
      <c r="AJ39" s="1992" t="s">
        <v>41</v>
      </c>
      <c r="AK39" s="1992"/>
      <c r="AL39" s="1992" t="s">
        <v>41</v>
      </c>
      <c r="AM39" s="1992" t="s">
        <v>41</v>
      </c>
      <c r="AN39" s="1992"/>
      <c r="AO39" s="6"/>
      <c r="AP39" s="6"/>
      <c r="AQ39" s="6"/>
      <c r="AR39" s="6"/>
    </row>
    <row r="40" spans="1:44" ht="13.2">
      <c r="A40" s="1835">
        <v>7712</v>
      </c>
      <c r="B40" s="1992" t="s">
        <v>1910</v>
      </c>
      <c r="C40" s="157" t="s">
        <v>1910</v>
      </c>
      <c r="D40" s="157" t="s">
        <v>1910</v>
      </c>
      <c r="E40" s="157" t="s">
        <v>1910</v>
      </c>
      <c r="F40" s="157" t="s">
        <v>1910</v>
      </c>
      <c r="G40" s="157" t="s">
        <v>1910</v>
      </c>
      <c r="H40" s="157" t="s">
        <v>1910</v>
      </c>
      <c r="I40" s="157" t="s">
        <v>1910</v>
      </c>
      <c r="J40" s="157" t="s">
        <v>1910</v>
      </c>
      <c r="K40" s="157" t="s">
        <v>1910</v>
      </c>
      <c r="L40" s="157" t="s">
        <v>1910</v>
      </c>
      <c r="M40" s="157" t="s">
        <v>1910</v>
      </c>
      <c r="N40" s="157" t="s">
        <v>1910</v>
      </c>
      <c r="O40" s="157" t="s">
        <v>1910</v>
      </c>
      <c r="P40" s="157" t="s">
        <v>1910</v>
      </c>
      <c r="Q40" s="157" t="s">
        <v>1910</v>
      </c>
      <c r="R40" s="157" t="s">
        <v>1910</v>
      </c>
      <c r="S40" s="157" t="s">
        <v>1910</v>
      </c>
      <c r="T40" s="157" t="s">
        <v>1910</v>
      </c>
      <c r="U40" s="157" t="s">
        <v>1910</v>
      </c>
      <c r="V40" s="157" t="s">
        <v>1910</v>
      </c>
      <c r="W40" s="157" t="s">
        <v>1910</v>
      </c>
      <c r="X40" s="157" t="s">
        <v>1910</v>
      </c>
      <c r="Y40" s="157" t="s">
        <v>1910</v>
      </c>
      <c r="Z40" s="157" t="s">
        <v>1910</v>
      </c>
      <c r="AA40" s="157" t="s">
        <v>1910</v>
      </c>
      <c r="AB40" s="157" t="s">
        <v>1910</v>
      </c>
      <c r="AC40" s="157" t="s">
        <v>1910</v>
      </c>
      <c r="AD40" s="157" t="s">
        <v>1910</v>
      </c>
      <c r="AE40" s="157" t="s">
        <v>1910</v>
      </c>
      <c r="AF40" s="2083"/>
      <c r="AG40" s="1992" t="s">
        <v>1910</v>
      </c>
      <c r="AH40" s="1992" t="s">
        <v>1910</v>
      </c>
      <c r="AI40" s="1992" t="s">
        <v>1910</v>
      </c>
      <c r="AJ40" s="1992" t="s">
        <v>1910</v>
      </c>
      <c r="AK40" s="1992" t="s">
        <v>1910</v>
      </c>
      <c r="AL40" s="1992" t="s">
        <v>1910</v>
      </c>
      <c r="AM40" s="1992" t="s">
        <v>1910</v>
      </c>
      <c r="AN40" s="1992" t="s">
        <v>1910</v>
      </c>
      <c r="AO40" s="6"/>
      <c r="AP40" s="6"/>
      <c r="AQ40" s="6"/>
      <c r="AR40" s="6"/>
    </row>
    <row r="41" spans="1:44" ht="13.2">
      <c r="A41" s="1835">
        <v>7713</v>
      </c>
      <c r="B41" s="1992" t="s">
        <v>1910</v>
      </c>
      <c r="C41" s="157" t="s">
        <v>1910</v>
      </c>
      <c r="D41" s="157" t="s">
        <v>1910</v>
      </c>
      <c r="E41" s="157" t="s">
        <v>1910</v>
      </c>
      <c r="F41" s="157" t="s">
        <v>1910</v>
      </c>
      <c r="G41" s="157" t="s">
        <v>1910</v>
      </c>
      <c r="H41" s="157" t="s">
        <v>1910</v>
      </c>
      <c r="I41" s="157" t="s">
        <v>1910</v>
      </c>
      <c r="J41" s="157" t="s">
        <v>1910</v>
      </c>
      <c r="K41" s="157" t="s">
        <v>1910</v>
      </c>
      <c r="L41" s="157" t="s">
        <v>1910</v>
      </c>
      <c r="M41" s="157" t="s">
        <v>1910</v>
      </c>
      <c r="N41" s="157" t="s">
        <v>1910</v>
      </c>
      <c r="O41" s="157" t="s">
        <v>1910</v>
      </c>
      <c r="P41" s="157" t="s">
        <v>8385</v>
      </c>
      <c r="Q41" s="157" t="s">
        <v>1910</v>
      </c>
      <c r="R41" s="157" t="s">
        <v>1910</v>
      </c>
      <c r="S41" s="157" t="s">
        <v>1910</v>
      </c>
      <c r="T41" s="157" t="s">
        <v>1910</v>
      </c>
      <c r="U41" s="157" t="s">
        <v>1910</v>
      </c>
      <c r="V41" s="157" t="s">
        <v>1910</v>
      </c>
      <c r="W41" s="157" t="s">
        <v>1910</v>
      </c>
      <c r="X41" s="157" t="s">
        <v>1910</v>
      </c>
      <c r="Y41" s="157" t="s">
        <v>1910</v>
      </c>
      <c r="Z41" s="157" t="s">
        <v>1910</v>
      </c>
      <c r="AA41" s="157" t="s">
        <v>1910</v>
      </c>
      <c r="AB41" s="157" t="s">
        <v>1910</v>
      </c>
      <c r="AC41" s="157" t="s">
        <v>1910</v>
      </c>
      <c r="AD41" s="157" t="s">
        <v>1910</v>
      </c>
      <c r="AE41" s="157" t="s">
        <v>1910</v>
      </c>
      <c r="AF41" s="2083"/>
      <c r="AG41" s="1992" t="s">
        <v>1910</v>
      </c>
      <c r="AH41" s="1992" t="s">
        <v>1910</v>
      </c>
      <c r="AI41" s="1992" t="s">
        <v>1910</v>
      </c>
      <c r="AJ41" s="1992" t="s">
        <v>1910</v>
      </c>
      <c r="AK41" s="1992" t="s">
        <v>1910</v>
      </c>
      <c r="AL41" s="1992" t="s">
        <v>1910</v>
      </c>
      <c r="AM41" s="1992" t="s">
        <v>1910</v>
      </c>
      <c r="AN41" s="1992" t="s">
        <v>1910</v>
      </c>
      <c r="AO41" s="6"/>
      <c r="AP41" s="6"/>
      <c r="AQ41" s="6"/>
      <c r="AR41" s="6"/>
    </row>
    <row r="42" spans="1:44" ht="13.2">
      <c r="A42" s="2104">
        <v>7715</v>
      </c>
      <c r="B42" s="2016"/>
      <c r="C42" s="157"/>
      <c r="D42" s="157"/>
      <c r="E42" s="157"/>
      <c r="F42" s="157"/>
      <c r="G42" s="157"/>
      <c r="H42" s="157"/>
      <c r="I42" s="157"/>
      <c r="J42" s="157"/>
      <c r="K42" s="157"/>
      <c r="L42" s="157"/>
      <c r="M42" s="157"/>
      <c r="N42" s="157" t="s">
        <v>61</v>
      </c>
      <c r="O42" s="157" t="s">
        <v>85</v>
      </c>
      <c r="P42" s="157" t="s">
        <v>85</v>
      </c>
      <c r="Q42" s="157" t="s">
        <v>85</v>
      </c>
      <c r="R42" s="157"/>
      <c r="S42" s="157" t="s">
        <v>85</v>
      </c>
      <c r="T42" s="157" t="s">
        <v>85</v>
      </c>
      <c r="U42" s="157" t="s">
        <v>85</v>
      </c>
      <c r="V42" s="157" t="s">
        <v>85</v>
      </c>
      <c r="W42" s="157" t="s">
        <v>85</v>
      </c>
      <c r="X42" s="157" t="s">
        <v>85</v>
      </c>
      <c r="Y42" s="157"/>
      <c r="Z42" s="157" t="s">
        <v>85</v>
      </c>
      <c r="AA42" s="157" t="s">
        <v>85</v>
      </c>
      <c r="AB42" s="157" t="s">
        <v>85</v>
      </c>
      <c r="AC42" s="157" t="s">
        <v>85</v>
      </c>
      <c r="AD42" s="157" t="s">
        <v>61</v>
      </c>
      <c r="AE42" s="157" t="s">
        <v>85</v>
      </c>
      <c r="AF42" s="2105"/>
      <c r="AG42" s="1992" t="s">
        <v>61</v>
      </c>
      <c r="AH42" s="157" t="s">
        <v>85</v>
      </c>
      <c r="AI42" s="157" t="s">
        <v>85</v>
      </c>
      <c r="AJ42" s="157" t="s">
        <v>85</v>
      </c>
      <c r="AK42" s="157" t="s">
        <v>85</v>
      </c>
      <c r="AL42" s="157" t="s">
        <v>85</v>
      </c>
      <c r="AM42" s="157" t="s">
        <v>85</v>
      </c>
      <c r="AN42" s="157"/>
      <c r="AO42" s="6"/>
      <c r="AP42" s="6"/>
      <c r="AQ42" s="6"/>
      <c r="AR42" s="6"/>
    </row>
    <row r="43" spans="1:44" ht="13.2">
      <c r="A43" s="2104">
        <v>7716</v>
      </c>
      <c r="B43" s="1992"/>
      <c r="C43" s="157"/>
      <c r="D43" s="157"/>
      <c r="E43" s="157"/>
      <c r="F43" s="157"/>
      <c r="G43" s="157"/>
      <c r="H43" s="157"/>
      <c r="I43" s="157"/>
      <c r="J43" s="157"/>
      <c r="K43" s="157"/>
      <c r="L43" s="157" t="s">
        <v>84</v>
      </c>
      <c r="M43" s="157" t="s">
        <v>84</v>
      </c>
      <c r="N43" s="157" t="s">
        <v>84</v>
      </c>
      <c r="O43" s="157" t="s">
        <v>84</v>
      </c>
      <c r="P43" s="157" t="s">
        <v>84</v>
      </c>
      <c r="Q43" s="157" t="s">
        <v>84</v>
      </c>
      <c r="R43" s="157" t="s">
        <v>84</v>
      </c>
      <c r="S43" s="157" t="s">
        <v>84</v>
      </c>
      <c r="T43" s="157" t="s">
        <v>84</v>
      </c>
      <c r="U43" s="157" t="s">
        <v>84</v>
      </c>
      <c r="V43" s="157" t="s">
        <v>84</v>
      </c>
      <c r="W43" s="157" t="s">
        <v>84</v>
      </c>
      <c r="X43" s="157" t="s">
        <v>84</v>
      </c>
      <c r="Y43" s="157"/>
      <c r="Z43" s="157" t="s">
        <v>84</v>
      </c>
      <c r="AA43" s="157" t="s">
        <v>84</v>
      </c>
      <c r="AB43" s="157" t="s">
        <v>84</v>
      </c>
      <c r="AC43" s="157" t="s">
        <v>84</v>
      </c>
      <c r="AD43" s="157" t="s">
        <v>84</v>
      </c>
      <c r="AE43" s="157" t="s">
        <v>84</v>
      </c>
      <c r="AF43" s="2083"/>
      <c r="AG43" s="1992" t="s">
        <v>84</v>
      </c>
      <c r="AH43" s="1992" t="s">
        <v>84</v>
      </c>
      <c r="AI43" s="1992" t="s">
        <v>84</v>
      </c>
      <c r="AJ43" s="1992" t="s">
        <v>84</v>
      </c>
      <c r="AK43" s="1992" t="s">
        <v>84</v>
      </c>
      <c r="AL43" s="1992" t="s">
        <v>84</v>
      </c>
      <c r="AM43" s="1992" t="s">
        <v>84</v>
      </c>
      <c r="AN43" s="157"/>
      <c r="AO43" s="6"/>
      <c r="AP43" s="6"/>
      <c r="AQ43" s="6"/>
      <c r="AR43" s="6"/>
    </row>
    <row r="44" spans="1:44" ht="13.2">
      <c r="A44" s="231">
        <v>7721</v>
      </c>
      <c r="B44" s="1992"/>
      <c r="C44" s="157"/>
      <c r="D44" s="157"/>
      <c r="E44" s="157"/>
      <c r="F44" s="157"/>
      <c r="G44" s="157"/>
      <c r="H44" s="157"/>
      <c r="I44" s="157"/>
      <c r="J44" s="157"/>
      <c r="K44" s="157"/>
      <c r="L44" s="157" t="s">
        <v>2910</v>
      </c>
      <c r="M44" s="157" t="s">
        <v>2910</v>
      </c>
      <c r="N44" s="157"/>
      <c r="O44" s="157"/>
      <c r="P44" s="157"/>
      <c r="Q44" s="157" t="s">
        <v>41</v>
      </c>
      <c r="R44" s="157"/>
      <c r="S44" s="157"/>
      <c r="T44" s="157"/>
      <c r="U44" s="157"/>
      <c r="V44" s="157" t="s">
        <v>2910</v>
      </c>
      <c r="W44" s="157"/>
      <c r="X44" s="157"/>
      <c r="Y44" s="157"/>
      <c r="Z44" s="157"/>
      <c r="AA44" s="157"/>
      <c r="AB44" s="157"/>
      <c r="AC44" s="157"/>
      <c r="AD44" s="157"/>
      <c r="AE44" s="157"/>
      <c r="AF44" s="2083"/>
      <c r="AG44" s="1992"/>
      <c r="AH44" s="157" t="s">
        <v>2910</v>
      </c>
      <c r="AI44" s="157"/>
      <c r="AJ44" s="157"/>
      <c r="AK44" s="157"/>
      <c r="AL44" s="157" t="s">
        <v>108</v>
      </c>
      <c r="AM44" s="157"/>
      <c r="AN44" s="157"/>
      <c r="AO44" s="6"/>
      <c r="AP44" s="6"/>
      <c r="AQ44" s="6"/>
      <c r="AR44" s="6"/>
    </row>
    <row r="45" spans="1:44" ht="15">
      <c r="A45" s="2104">
        <v>7722</v>
      </c>
      <c r="B45" s="1992"/>
      <c r="C45" s="157"/>
      <c r="D45" s="2061" t="s">
        <v>2037</v>
      </c>
      <c r="E45" s="2061" t="s">
        <v>2037</v>
      </c>
      <c r="F45" s="2061" t="s">
        <v>2037</v>
      </c>
      <c r="G45" s="2061" t="s">
        <v>2037</v>
      </c>
      <c r="H45" s="2061" t="s">
        <v>2037</v>
      </c>
      <c r="I45" s="2061" t="s">
        <v>2037</v>
      </c>
      <c r="J45" s="2061" t="s">
        <v>2037</v>
      </c>
      <c r="K45" s="2061" t="s">
        <v>2037</v>
      </c>
      <c r="L45" s="2106" t="s">
        <v>2037</v>
      </c>
      <c r="M45" s="157" t="s">
        <v>3079</v>
      </c>
      <c r="N45" s="157" t="s">
        <v>2910</v>
      </c>
      <c r="O45" s="157" t="s">
        <v>2910</v>
      </c>
      <c r="P45" s="157" t="s">
        <v>2910</v>
      </c>
      <c r="Q45" s="157"/>
      <c r="R45" s="157"/>
      <c r="S45" s="157" t="s">
        <v>2910</v>
      </c>
      <c r="T45" s="157" t="s">
        <v>55</v>
      </c>
      <c r="U45" s="157" t="s">
        <v>2910</v>
      </c>
      <c r="V45" s="157" t="s">
        <v>2910</v>
      </c>
      <c r="W45" s="157" t="s">
        <v>2910</v>
      </c>
      <c r="X45" s="157"/>
      <c r="Y45" s="157"/>
      <c r="Z45" s="157" t="s">
        <v>2910</v>
      </c>
      <c r="AA45" s="157" t="s">
        <v>2910</v>
      </c>
      <c r="AB45" s="157" t="s">
        <v>2910</v>
      </c>
      <c r="AC45" s="157" t="s">
        <v>2910</v>
      </c>
      <c r="AD45" s="157"/>
      <c r="AE45" s="157"/>
      <c r="AF45" s="2083"/>
      <c r="AG45" s="1992"/>
      <c r="AH45" s="157" t="s">
        <v>2910</v>
      </c>
      <c r="AI45" s="2107"/>
      <c r="AJ45" s="2107"/>
      <c r="AK45" s="2107"/>
      <c r="AL45" s="2107" t="s">
        <v>2910</v>
      </c>
      <c r="AM45" s="2107"/>
      <c r="AN45" s="2107"/>
      <c r="AO45" s="6"/>
      <c r="AP45" s="6"/>
      <c r="AQ45" s="6"/>
      <c r="AR45" s="6"/>
    </row>
    <row r="46" spans="1:44" ht="13.2">
      <c r="A46" s="2104">
        <v>7723</v>
      </c>
      <c r="B46" s="1992"/>
      <c r="C46" s="157"/>
      <c r="D46" s="157"/>
      <c r="E46" s="157" t="s">
        <v>2910</v>
      </c>
      <c r="F46" s="157" t="s">
        <v>2910</v>
      </c>
      <c r="G46" s="157" t="s">
        <v>2910</v>
      </c>
      <c r="H46" s="157" t="s">
        <v>2910</v>
      </c>
      <c r="I46" s="157" t="s">
        <v>2910</v>
      </c>
      <c r="J46" s="157"/>
      <c r="K46" s="157"/>
      <c r="L46" s="157" t="s">
        <v>2910</v>
      </c>
      <c r="M46" s="157" t="s">
        <v>2910</v>
      </c>
      <c r="N46" s="157" t="s">
        <v>2910</v>
      </c>
      <c r="O46" s="157" t="s">
        <v>2910</v>
      </c>
      <c r="P46" s="157" t="s">
        <v>2910</v>
      </c>
      <c r="Q46" s="157" t="s">
        <v>61</v>
      </c>
      <c r="R46" s="157"/>
      <c r="S46" s="157" t="s">
        <v>2910</v>
      </c>
      <c r="T46" s="157" t="s">
        <v>2910</v>
      </c>
      <c r="U46" s="157" t="s">
        <v>2910</v>
      </c>
      <c r="V46" s="157" t="s">
        <v>49</v>
      </c>
      <c r="W46" s="157" t="s">
        <v>2910</v>
      </c>
      <c r="X46" s="157"/>
      <c r="Y46" s="157"/>
      <c r="Z46" s="157" t="s">
        <v>2910</v>
      </c>
      <c r="AA46" s="157" t="s">
        <v>2910</v>
      </c>
      <c r="AB46" s="157" t="s">
        <v>2910</v>
      </c>
      <c r="AC46" s="157" t="s">
        <v>2910</v>
      </c>
      <c r="AD46" s="157"/>
      <c r="AE46" s="157"/>
      <c r="AF46" s="2083"/>
      <c r="AG46" s="1992"/>
      <c r="AH46" s="157"/>
      <c r="AI46" s="157"/>
      <c r="AJ46" s="157"/>
      <c r="AK46" s="157"/>
      <c r="AL46" s="157" t="s">
        <v>2910</v>
      </c>
      <c r="AM46" s="157"/>
      <c r="AN46" s="157"/>
      <c r="AO46" s="6"/>
      <c r="AP46" s="6"/>
      <c r="AQ46" s="6"/>
      <c r="AR46" s="6"/>
    </row>
    <row r="47" spans="1:44" ht="13.2">
      <c r="A47" s="2104">
        <v>7731</v>
      </c>
      <c r="B47" s="1992"/>
      <c r="C47" s="157"/>
      <c r="D47" s="157"/>
      <c r="E47" s="157" t="s">
        <v>2910</v>
      </c>
      <c r="F47" s="157" t="s">
        <v>2910</v>
      </c>
      <c r="G47" s="157" t="s">
        <v>2910</v>
      </c>
      <c r="H47" s="157" t="s">
        <v>2910</v>
      </c>
      <c r="I47" s="157" t="s">
        <v>2910</v>
      </c>
      <c r="J47" s="157"/>
      <c r="K47" s="157"/>
      <c r="L47" s="157" t="s">
        <v>2910</v>
      </c>
      <c r="M47" s="157" t="s">
        <v>2910</v>
      </c>
      <c r="N47" s="157" t="s">
        <v>2910</v>
      </c>
      <c r="O47" s="157" t="s">
        <v>2910</v>
      </c>
      <c r="P47" s="157" t="s">
        <v>2910</v>
      </c>
      <c r="Q47" s="157"/>
      <c r="R47" s="157"/>
      <c r="S47" s="157" t="s">
        <v>2910</v>
      </c>
      <c r="T47" s="157" t="s">
        <v>2910</v>
      </c>
      <c r="U47" s="157" t="s">
        <v>2910</v>
      </c>
      <c r="V47" s="157" t="s">
        <v>2910</v>
      </c>
      <c r="W47" s="157" t="s">
        <v>2910</v>
      </c>
      <c r="X47" s="157"/>
      <c r="Y47" s="157"/>
      <c r="Z47" s="157" t="s">
        <v>2910</v>
      </c>
      <c r="AA47" s="157" t="s">
        <v>2910</v>
      </c>
      <c r="AB47" s="157" t="s">
        <v>2910</v>
      </c>
      <c r="AC47" s="157" t="s">
        <v>2910</v>
      </c>
      <c r="AD47" s="157"/>
      <c r="AE47" s="157"/>
      <c r="AF47" s="2083"/>
      <c r="AG47" s="1992"/>
      <c r="AH47" s="157" t="s">
        <v>2910</v>
      </c>
      <c r="AI47" s="157"/>
      <c r="AJ47" s="157"/>
      <c r="AK47" s="157"/>
      <c r="AL47" s="157" t="s">
        <v>2910</v>
      </c>
      <c r="AM47" s="157"/>
      <c r="AN47" s="157"/>
      <c r="AO47" s="6"/>
      <c r="AP47" s="6"/>
      <c r="AQ47" s="6"/>
      <c r="AR47" s="6"/>
    </row>
    <row r="48" spans="1:44" ht="13.2">
      <c r="A48" s="1723">
        <v>7732</v>
      </c>
      <c r="B48" s="1998" t="s">
        <v>1910</v>
      </c>
      <c r="C48" s="2000" t="s">
        <v>1910</v>
      </c>
      <c r="D48" s="2000" t="s">
        <v>1910</v>
      </c>
      <c r="E48" s="2000" t="s">
        <v>1910</v>
      </c>
      <c r="F48" s="2000" t="s">
        <v>1910</v>
      </c>
      <c r="G48" s="2000" t="s">
        <v>1910</v>
      </c>
      <c r="H48" s="2000" t="s">
        <v>1910</v>
      </c>
      <c r="I48" s="2000" t="s">
        <v>1910</v>
      </c>
      <c r="J48" s="2000" t="s">
        <v>1910</v>
      </c>
      <c r="K48" s="2000" t="s">
        <v>1910</v>
      </c>
      <c r="L48" s="2000" t="s">
        <v>1910</v>
      </c>
      <c r="M48" s="2000" t="s">
        <v>1910</v>
      </c>
      <c r="N48" s="2000" t="s">
        <v>1910</v>
      </c>
      <c r="O48" s="2000" t="s">
        <v>1910</v>
      </c>
      <c r="P48" s="2000" t="s">
        <v>1910</v>
      </c>
      <c r="Q48" s="2000" t="s">
        <v>1910</v>
      </c>
      <c r="R48" s="2000" t="s">
        <v>1910</v>
      </c>
      <c r="S48" s="2000" t="s">
        <v>1910</v>
      </c>
      <c r="T48" s="2000" t="s">
        <v>1910</v>
      </c>
      <c r="U48" s="2000" t="s">
        <v>1910</v>
      </c>
      <c r="V48" s="2000" t="s">
        <v>1910</v>
      </c>
      <c r="W48" s="2000" t="s">
        <v>1910</v>
      </c>
      <c r="X48" s="2000" t="s">
        <v>1910</v>
      </c>
      <c r="Y48" s="2000" t="s">
        <v>1910</v>
      </c>
      <c r="Z48" s="2000" t="s">
        <v>1910</v>
      </c>
      <c r="AA48" s="2000" t="s">
        <v>1910</v>
      </c>
      <c r="AB48" s="2000" t="s">
        <v>1910</v>
      </c>
      <c r="AC48" s="2000" t="s">
        <v>1910</v>
      </c>
      <c r="AD48" s="2000" t="s">
        <v>1910</v>
      </c>
      <c r="AE48" s="2000" t="s">
        <v>1910</v>
      </c>
      <c r="AF48" s="2085"/>
      <c r="AG48" s="1998" t="s">
        <v>1910</v>
      </c>
      <c r="AH48" s="1998" t="s">
        <v>1910</v>
      </c>
      <c r="AI48" s="1998" t="s">
        <v>1910</v>
      </c>
      <c r="AJ48" s="1998" t="s">
        <v>1910</v>
      </c>
      <c r="AK48" s="1998" t="s">
        <v>1910</v>
      </c>
      <c r="AL48" s="1998" t="s">
        <v>1910</v>
      </c>
      <c r="AM48" s="1998" t="s">
        <v>1910</v>
      </c>
      <c r="AN48" s="1998" t="s">
        <v>1910</v>
      </c>
      <c r="AO48" s="6"/>
      <c r="AP48" s="6"/>
      <c r="AQ48" s="6"/>
      <c r="AR48" s="6"/>
    </row>
    <row r="49" spans="1:44" ht="12.75" customHeight="1">
      <c r="A49" s="26" t="s">
        <v>113</v>
      </c>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536"/>
      <c r="AG49" s="27"/>
      <c r="AH49" s="27"/>
      <c r="AI49" s="27"/>
      <c r="AJ49" s="27"/>
      <c r="AK49" s="27"/>
      <c r="AL49" s="27"/>
      <c r="AM49" s="27"/>
      <c r="AN49" s="27"/>
      <c r="AO49" s="27"/>
      <c r="AP49" s="27"/>
      <c r="AQ49" s="27"/>
      <c r="AR49" s="27"/>
    </row>
    <row r="50" spans="1:44" ht="13.2">
      <c r="A50" s="83" t="s">
        <v>114</v>
      </c>
      <c r="B50" s="84">
        <v>58731</v>
      </c>
      <c r="C50" s="84">
        <v>115964</v>
      </c>
      <c r="D50" s="84">
        <v>31030</v>
      </c>
      <c r="E50" s="84">
        <v>87118</v>
      </c>
      <c r="F50" s="84">
        <v>64789</v>
      </c>
      <c r="G50" s="84">
        <v>97236</v>
      </c>
      <c r="H50" s="84">
        <v>55628</v>
      </c>
      <c r="I50" s="84">
        <v>44535</v>
      </c>
      <c r="J50" s="84">
        <v>42588</v>
      </c>
      <c r="K50" s="84">
        <v>53200</v>
      </c>
      <c r="L50" s="84">
        <v>71674</v>
      </c>
      <c r="M50" s="84">
        <v>47228</v>
      </c>
      <c r="N50" s="84">
        <v>72396</v>
      </c>
      <c r="O50" s="84">
        <v>87767</v>
      </c>
      <c r="P50" s="84">
        <v>93914</v>
      </c>
      <c r="Q50" s="84">
        <v>84330</v>
      </c>
      <c r="R50" s="84">
        <v>79836</v>
      </c>
      <c r="S50" s="84">
        <v>135101</v>
      </c>
      <c r="T50" s="84">
        <v>93034</v>
      </c>
      <c r="U50" s="84">
        <v>75271</v>
      </c>
      <c r="V50" s="84">
        <v>111951</v>
      </c>
      <c r="W50" s="84">
        <v>85747</v>
      </c>
      <c r="X50" s="84">
        <v>62431</v>
      </c>
      <c r="Y50" s="84">
        <v>55001</v>
      </c>
      <c r="Z50" s="84">
        <v>75130</v>
      </c>
      <c r="AA50" s="84">
        <v>109347</v>
      </c>
      <c r="AB50" s="84">
        <v>116297</v>
      </c>
      <c r="AC50" s="84">
        <v>53537</v>
      </c>
      <c r="AD50" s="84">
        <v>117842</v>
      </c>
      <c r="AE50" s="84">
        <v>67611</v>
      </c>
      <c r="AF50" s="1748"/>
      <c r="AG50" s="84">
        <v>32242</v>
      </c>
      <c r="AH50" s="84">
        <v>20496</v>
      </c>
      <c r="AI50" s="84">
        <v>29340</v>
      </c>
      <c r="AJ50" s="84">
        <v>55545</v>
      </c>
      <c r="AK50" s="84">
        <v>36497</v>
      </c>
      <c r="AL50" s="84">
        <v>45486</v>
      </c>
      <c r="AM50" s="84">
        <v>73177</v>
      </c>
      <c r="AN50" s="538">
        <v>42031</v>
      </c>
      <c r="AO50" s="88">
        <f t="shared" ref="AO50:AO54" si="0">SUM(B50:AE50)</f>
        <v>2346264</v>
      </c>
      <c r="AP50" s="6">
        <v>2343411</v>
      </c>
      <c r="AQ50" s="6"/>
      <c r="AR50" s="6"/>
    </row>
    <row r="51" spans="1:44" ht="13.2">
      <c r="A51" s="87" t="s">
        <v>115</v>
      </c>
      <c r="B51" s="88">
        <v>76800</v>
      </c>
      <c r="C51" s="88">
        <v>74400</v>
      </c>
      <c r="D51" s="88">
        <v>21600</v>
      </c>
      <c r="E51" s="88">
        <v>36000</v>
      </c>
      <c r="F51" s="88">
        <v>36000</v>
      </c>
      <c r="G51" s="88">
        <v>36000</v>
      </c>
      <c r="H51" s="88">
        <v>36000</v>
      </c>
      <c r="I51" s="88">
        <v>76800</v>
      </c>
      <c r="J51" s="88">
        <v>74400</v>
      </c>
      <c r="K51" s="88">
        <v>21600</v>
      </c>
      <c r="L51" s="88">
        <v>36000</v>
      </c>
      <c r="M51" s="88">
        <v>36000</v>
      </c>
      <c r="N51" s="88">
        <v>36000</v>
      </c>
      <c r="O51" s="88">
        <v>36000</v>
      </c>
      <c r="P51" s="88">
        <v>105600</v>
      </c>
      <c r="Q51" s="88">
        <v>108000</v>
      </c>
      <c r="R51" s="88">
        <v>16800</v>
      </c>
      <c r="S51" s="88">
        <v>19200</v>
      </c>
      <c r="T51" s="88">
        <v>19200</v>
      </c>
      <c r="U51" s="88">
        <v>19200</v>
      </c>
      <c r="V51" s="88">
        <v>19200</v>
      </c>
      <c r="W51" s="88">
        <v>105600</v>
      </c>
      <c r="X51" s="88">
        <v>108000</v>
      </c>
      <c r="Y51" s="88">
        <v>16800</v>
      </c>
      <c r="Z51" s="88">
        <v>19200</v>
      </c>
      <c r="AA51" s="88">
        <v>19200</v>
      </c>
      <c r="AB51" s="88">
        <v>19200</v>
      </c>
      <c r="AC51" s="88">
        <v>105600</v>
      </c>
      <c r="AD51" s="88">
        <v>108000</v>
      </c>
      <c r="AE51" s="88">
        <v>108000</v>
      </c>
      <c r="AF51" s="6"/>
      <c r="AG51" s="88">
        <v>16800</v>
      </c>
      <c r="AH51" s="88">
        <v>105600</v>
      </c>
      <c r="AI51" s="88">
        <v>108000</v>
      </c>
      <c r="AJ51" s="88">
        <v>108000</v>
      </c>
      <c r="AK51" s="88">
        <v>16800</v>
      </c>
      <c r="AL51" s="88">
        <v>105600</v>
      </c>
      <c r="AM51" s="88">
        <v>108000</v>
      </c>
      <c r="AN51" s="539">
        <v>16800</v>
      </c>
      <c r="AO51" s="88">
        <f t="shared" si="0"/>
        <v>1550400</v>
      </c>
      <c r="AP51" s="6">
        <v>1672197</v>
      </c>
      <c r="AQ51" s="6"/>
      <c r="AR51" s="6"/>
    </row>
    <row r="52" spans="1:44" ht="13.2">
      <c r="A52" s="87" t="s">
        <v>116</v>
      </c>
      <c r="B52" s="88">
        <v>58000</v>
      </c>
      <c r="C52" s="88">
        <v>30000</v>
      </c>
      <c r="D52" s="88">
        <v>30000</v>
      </c>
      <c r="E52" s="88">
        <v>86000</v>
      </c>
      <c r="F52" s="88">
        <v>86000</v>
      </c>
      <c r="G52" s="88">
        <v>86000</v>
      </c>
      <c r="H52" s="88">
        <v>86000</v>
      </c>
      <c r="I52" s="88">
        <v>86000</v>
      </c>
      <c r="J52" s="88">
        <v>30000</v>
      </c>
      <c r="K52" s="88">
        <v>30000</v>
      </c>
      <c r="L52" s="88">
        <v>86000</v>
      </c>
      <c r="M52" s="88">
        <v>86000</v>
      </c>
      <c r="N52" s="88">
        <v>86000</v>
      </c>
      <c r="O52" s="88">
        <v>86000</v>
      </c>
      <c r="P52" s="88">
        <v>86000</v>
      </c>
      <c r="Q52" s="88">
        <v>30000</v>
      </c>
      <c r="R52" s="88">
        <v>30000</v>
      </c>
      <c r="S52" s="88">
        <v>58000</v>
      </c>
      <c r="T52" s="88">
        <v>86000</v>
      </c>
      <c r="U52" s="88">
        <v>86000</v>
      </c>
      <c r="V52" s="88">
        <v>86000</v>
      </c>
      <c r="W52" s="88">
        <v>86000</v>
      </c>
      <c r="X52" s="88">
        <v>30000</v>
      </c>
      <c r="Y52" s="88">
        <v>30000</v>
      </c>
      <c r="Z52" s="88">
        <v>86000</v>
      </c>
      <c r="AA52" s="88">
        <v>86000</v>
      </c>
      <c r="AB52" s="88">
        <v>86000</v>
      </c>
      <c r="AC52" s="88">
        <v>86000</v>
      </c>
      <c r="AD52" s="88">
        <v>30000</v>
      </c>
      <c r="AE52" s="88">
        <v>30000</v>
      </c>
      <c r="AF52" s="6"/>
      <c r="AG52" s="88">
        <v>30000</v>
      </c>
      <c r="AH52" s="88">
        <v>81000</v>
      </c>
      <c r="AI52" s="88">
        <v>30000</v>
      </c>
      <c r="AJ52" s="88">
        <v>30000</v>
      </c>
      <c r="AK52" s="88">
        <v>30000</v>
      </c>
      <c r="AL52" s="88">
        <v>81000</v>
      </c>
      <c r="AM52" s="88">
        <v>30000</v>
      </c>
      <c r="AN52" s="539">
        <v>30000</v>
      </c>
      <c r="AO52" s="88">
        <f t="shared" si="0"/>
        <v>1964000</v>
      </c>
      <c r="AP52" s="6"/>
      <c r="AQ52" s="6"/>
      <c r="AR52" s="6"/>
    </row>
    <row r="53" spans="1:44" ht="13.2">
      <c r="A53" s="2108" t="s">
        <v>117</v>
      </c>
      <c r="B53" s="89">
        <v>29600</v>
      </c>
      <c r="C53" s="89">
        <v>123800</v>
      </c>
      <c r="D53" s="89">
        <v>190230</v>
      </c>
      <c r="E53" s="89">
        <v>70400</v>
      </c>
      <c r="F53" s="89">
        <v>30000</v>
      </c>
      <c r="G53" s="89">
        <v>35000</v>
      </c>
      <c r="H53" s="89">
        <v>55000</v>
      </c>
      <c r="I53" s="89">
        <v>97900</v>
      </c>
      <c r="J53" s="89">
        <v>50000</v>
      </c>
      <c r="K53" s="89">
        <v>87900</v>
      </c>
      <c r="L53" s="89">
        <v>60900</v>
      </c>
      <c r="M53" s="89">
        <v>136000</v>
      </c>
      <c r="N53" s="89">
        <v>36900</v>
      </c>
      <c r="O53" s="89">
        <v>104000</v>
      </c>
      <c r="P53" s="89">
        <v>20000</v>
      </c>
      <c r="Q53" s="89">
        <v>129000</v>
      </c>
      <c r="R53" s="89">
        <v>6000</v>
      </c>
      <c r="S53" s="89">
        <v>0</v>
      </c>
      <c r="T53" s="89">
        <v>49900</v>
      </c>
      <c r="U53" s="89">
        <v>72900</v>
      </c>
      <c r="V53" s="89">
        <v>136000</v>
      </c>
      <c r="W53" s="89">
        <v>45000</v>
      </c>
      <c r="X53" s="89">
        <v>16900</v>
      </c>
      <c r="Y53" s="89">
        <v>94280</v>
      </c>
      <c r="Z53" s="89">
        <v>57500</v>
      </c>
      <c r="AA53" s="89">
        <v>38500</v>
      </c>
      <c r="AB53" s="89">
        <v>70000</v>
      </c>
      <c r="AC53" s="89">
        <v>66000</v>
      </c>
      <c r="AD53" s="89">
        <v>106000</v>
      </c>
      <c r="AE53" s="89">
        <v>61000</v>
      </c>
      <c r="AF53" s="1755"/>
      <c r="AG53" s="89">
        <v>27900</v>
      </c>
      <c r="AH53" s="89">
        <v>201900</v>
      </c>
      <c r="AI53" s="89">
        <v>54000</v>
      </c>
      <c r="AJ53" s="89">
        <v>35500</v>
      </c>
      <c r="AK53" s="89">
        <v>52900</v>
      </c>
      <c r="AL53" s="89">
        <v>65000</v>
      </c>
      <c r="AM53" s="89">
        <v>50000</v>
      </c>
      <c r="AN53" s="540">
        <v>83800</v>
      </c>
      <c r="AO53" s="88">
        <f t="shared" si="0"/>
        <v>2076610</v>
      </c>
      <c r="AP53" s="6"/>
      <c r="AQ53" s="6"/>
      <c r="AR53" s="6"/>
    </row>
    <row r="54" spans="1:44" ht="13.2">
      <c r="A54" s="2108" t="s">
        <v>2</v>
      </c>
      <c r="B54" s="89">
        <f t="shared" ref="B54:AE54" si="1">SUM(B50:B53)</f>
        <v>223131</v>
      </c>
      <c r="C54" s="89">
        <f t="shared" si="1"/>
        <v>344164</v>
      </c>
      <c r="D54" s="89">
        <f t="shared" si="1"/>
        <v>272860</v>
      </c>
      <c r="E54" s="89">
        <f t="shared" si="1"/>
        <v>279518</v>
      </c>
      <c r="F54" s="89">
        <f t="shared" si="1"/>
        <v>216789</v>
      </c>
      <c r="G54" s="89">
        <f t="shared" si="1"/>
        <v>254236</v>
      </c>
      <c r="H54" s="89">
        <f t="shared" si="1"/>
        <v>232628</v>
      </c>
      <c r="I54" s="89">
        <f t="shared" si="1"/>
        <v>305235</v>
      </c>
      <c r="J54" s="89">
        <f t="shared" si="1"/>
        <v>196988</v>
      </c>
      <c r="K54" s="89">
        <f t="shared" si="1"/>
        <v>192700</v>
      </c>
      <c r="L54" s="89">
        <f t="shared" si="1"/>
        <v>254574</v>
      </c>
      <c r="M54" s="89">
        <f t="shared" si="1"/>
        <v>305228</v>
      </c>
      <c r="N54" s="89">
        <f t="shared" si="1"/>
        <v>231296</v>
      </c>
      <c r="O54" s="89">
        <f t="shared" si="1"/>
        <v>313767</v>
      </c>
      <c r="P54" s="89">
        <f t="shared" si="1"/>
        <v>305514</v>
      </c>
      <c r="Q54" s="89">
        <f t="shared" si="1"/>
        <v>351330</v>
      </c>
      <c r="R54" s="89">
        <f t="shared" si="1"/>
        <v>132636</v>
      </c>
      <c r="S54" s="89">
        <f t="shared" si="1"/>
        <v>212301</v>
      </c>
      <c r="T54" s="89">
        <f t="shared" si="1"/>
        <v>248134</v>
      </c>
      <c r="U54" s="89">
        <f t="shared" si="1"/>
        <v>253371</v>
      </c>
      <c r="V54" s="89">
        <f t="shared" si="1"/>
        <v>353151</v>
      </c>
      <c r="W54" s="89">
        <f t="shared" si="1"/>
        <v>322347</v>
      </c>
      <c r="X54" s="89">
        <f t="shared" si="1"/>
        <v>217331</v>
      </c>
      <c r="Y54" s="89">
        <f t="shared" si="1"/>
        <v>196081</v>
      </c>
      <c r="Z54" s="89">
        <f t="shared" si="1"/>
        <v>237830</v>
      </c>
      <c r="AA54" s="89">
        <f t="shared" si="1"/>
        <v>253047</v>
      </c>
      <c r="AB54" s="89">
        <f t="shared" si="1"/>
        <v>291497</v>
      </c>
      <c r="AC54" s="89">
        <f t="shared" si="1"/>
        <v>311137</v>
      </c>
      <c r="AD54" s="89">
        <f t="shared" si="1"/>
        <v>361842</v>
      </c>
      <c r="AE54" s="89">
        <f t="shared" si="1"/>
        <v>266611</v>
      </c>
      <c r="AF54" s="1755"/>
      <c r="AG54" s="89">
        <f t="shared" ref="AG54:AN54" si="2">SUM(AG50:AG53)</f>
        <v>106942</v>
      </c>
      <c r="AH54" s="89">
        <f t="shared" si="2"/>
        <v>408996</v>
      </c>
      <c r="AI54" s="89">
        <f t="shared" si="2"/>
        <v>221340</v>
      </c>
      <c r="AJ54" s="89">
        <f t="shared" si="2"/>
        <v>229045</v>
      </c>
      <c r="AK54" s="89">
        <f t="shared" si="2"/>
        <v>136197</v>
      </c>
      <c r="AL54" s="89">
        <f t="shared" si="2"/>
        <v>297086</v>
      </c>
      <c r="AM54" s="89">
        <f t="shared" si="2"/>
        <v>261177</v>
      </c>
      <c r="AN54" s="89">
        <f t="shared" si="2"/>
        <v>172631</v>
      </c>
      <c r="AO54" s="88">
        <f t="shared" si="0"/>
        <v>7937274</v>
      </c>
      <c r="AP54" s="6"/>
      <c r="AQ54" s="6"/>
      <c r="AR54" s="6"/>
    </row>
    <row r="55" spans="1:44" ht="12.75" customHeight="1">
      <c r="A55" s="2109" t="s">
        <v>8386</v>
      </c>
      <c r="B55" s="2110"/>
      <c r="C55" s="2110"/>
      <c r="D55" s="2110"/>
      <c r="E55" s="2110"/>
      <c r="F55" s="2110"/>
      <c r="G55" s="2110"/>
      <c r="H55" s="2110"/>
      <c r="I55" s="2110"/>
      <c r="J55" s="2110"/>
      <c r="K55" s="2110"/>
      <c r="L55" s="2110"/>
      <c r="M55" s="2110"/>
      <c r="N55" s="2110"/>
      <c r="O55" s="2110"/>
      <c r="P55" s="2110"/>
      <c r="Q55" s="2110"/>
      <c r="R55" s="2110"/>
      <c r="S55" s="2110"/>
      <c r="T55" s="2110"/>
      <c r="U55" s="2110"/>
      <c r="V55" s="2110"/>
      <c r="W55" s="2110"/>
      <c r="X55" s="2110"/>
      <c r="Y55" s="2110"/>
      <c r="Z55" s="2110"/>
      <c r="AA55" s="2110"/>
      <c r="AB55" s="2110"/>
      <c r="AC55" s="2110"/>
      <c r="AD55" s="2110"/>
      <c r="AE55" s="2110"/>
      <c r="AF55" s="2110"/>
      <c r="AG55" s="2110"/>
      <c r="AH55" s="2110"/>
      <c r="AI55" s="2110"/>
      <c r="AJ55" s="2110"/>
      <c r="AK55" s="2110"/>
      <c r="AL55" s="2110"/>
      <c r="AM55" s="2110"/>
      <c r="AN55" s="2110"/>
      <c r="AO55" s="2110"/>
      <c r="AP55" s="2110"/>
      <c r="AQ55" s="2110"/>
      <c r="AR55" s="2110"/>
    </row>
    <row r="56" spans="1:44" ht="13.2">
      <c r="A56" s="83" t="s">
        <v>114</v>
      </c>
      <c r="B56" s="1748"/>
      <c r="C56" s="1748"/>
      <c r="D56" s="1748"/>
      <c r="E56" s="1748"/>
      <c r="F56" s="1748"/>
      <c r="G56" s="1748"/>
      <c r="H56" s="1748"/>
      <c r="I56" s="1748"/>
      <c r="J56" s="1748"/>
      <c r="K56" s="1748"/>
      <c r="L56" s="1748"/>
      <c r="M56" s="1748"/>
      <c r="N56" s="1748"/>
      <c r="O56" s="1748"/>
      <c r="P56" s="1748"/>
      <c r="Q56" s="1748" t="s">
        <v>8387</v>
      </c>
      <c r="R56" s="1748"/>
      <c r="S56" s="1748"/>
      <c r="T56" s="1748"/>
      <c r="U56" s="1748"/>
      <c r="V56" s="1748"/>
      <c r="W56" s="1748"/>
      <c r="X56" s="1748"/>
      <c r="Y56" s="1748"/>
      <c r="Z56" s="1748"/>
      <c r="AA56" s="1748"/>
      <c r="AB56" s="1748"/>
      <c r="AC56" s="1748"/>
      <c r="AD56" s="1748"/>
      <c r="AE56" s="1748"/>
      <c r="AF56" s="1748"/>
      <c r="AG56" s="1748"/>
      <c r="AH56" s="1748"/>
      <c r="AI56" s="1748"/>
      <c r="AJ56" s="1748"/>
      <c r="AK56" s="1748"/>
      <c r="AL56" s="1748"/>
      <c r="AM56" s="1748"/>
      <c r="AN56" s="1748"/>
      <c r="AO56" s="6"/>
      <c r="AP56" s="6"/>
      <c r="AQ56" s="6"/>
      <c r="AR56" s="6"/>
    </row>
    <row r="57" spans="1:44" ht="13.2">
      <c r="A57" s="87" t="s">
        <v>115</v>
      </c>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row>
    <row r="58" spans="1:44" ht="13.2">
      <c r="A58" s="2108" t="s">
        <v>116</v>
      </c>
      <c r="B58" s="1755"/>
      <c r="C58" s="1755"/>
      <c r="D58" s="1755"/>
      <c r="E58" s="1755"/>
      <c r="F58" s="1755"/>
      <c r="G58" s="1755"/>
      <c r="H58" s="1755"/>
      <c r="I58" s="1755"/>
      <c r="J58" s="1755"/>
      <c r="K58" s="1755"/>
      <c r="L58" s="1755"/>
      <c r="M58" s="1755"/>
      <c r="N58" s="1755"/>
      <c r="O58" s="1755"/>
      <c r="P58" s="1755"/>
      <c r="Q58" s="1755"/>
      <c r="R58" s="1755"/>
      <c r="S58" s="1755"/>
      <c r="T58" s="1755"/>
      <c r="U58" s="1755"/>
      <c r="V58" s="1755"/>
      <c r="W58" s="1755"/>
      <c r="X58" s="1755"/>
      <c r="Y58" s="1755"/>
      <c r="Z58" s="1755"/>
      <c r="AA58" s="1755"/>
      <c r="AB58" s="1755"/>
      <c r="AC58" s="1755"/>
      <c r="AD58" s="1755"/>
      <c r="AE58" s="1755"/>
      <c r="AF58" s="1755"/>
      <c r="AG58" s="1755"/>
      <c r="AH58" s="1755"/>
      <c r="AI58" s="1755"/>
      <c r="AJ58" s="1755"/>
      <c r="AK58" s="1755"/>
      <c r="AL58" s="1755"/>
      <c r="AM58" s="1755"/>
      <c r="AN58" s="1755"/>
      <c r="AO58" s="6"/>
      <c r="AP58" s="6"/>
      <c r="AQ58" s="6"/>
      <c r="AR58" s="6"/>
    </row>
    <row r="59" spans="1:44" ht="13.2">
      <c r="A59" s="2" t="s">
        <v>2</v>
      </c>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row>
    <row r="60" spans="1:44" ht="13.2">
      <c r="A60" s="2"/>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row>
    <row r="61" spans="1:44" ht="13.2">
      <c r="A61" s="2" t="s">
        <v>8388</v>
      </c>
      <c r="B61" s="6" t="s">
        <v>106</v>
      </c>
      <c r="C61" s="2111" t="s">
        <v>36</v>
      </c>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row>
    <row r="62" spans="1:44" ht="13.2">
      <c r="A62" s="2"/>
      <c r="B62" s="6" t="s">
        <v>27</v>
      </c>
      <c r="C62" s="165" t="s">
        <v>2572</v>
      </c>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row>
    <row r="63" spans="1:44" ht="13.2">
      <c r="A63" s="2"/>
      <c r="B63" s="6" t="s">
        <v>110</v>
      </c>
      <c r="C63" s="175" t="s">
        <v>2574</v>
      </c>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row>
    <row r="64" spans="1:44" ht="13.2">
      <c r="A64" s="2"/>
      <c r="B64" s="6" t="s">
        <v>2720</v>
      </c>
      <c r="C64" s="163" t="s">
        <v>2577</v>
      </c>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row>
    <row r="65" spans="1:44" ht="13.2">
      <c r="A65" s="2"/>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row>
    <row r="66" spans="1:44" ht="13.2">
      <c r="A66" s="2"/>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row>
    <row r="67" spans="1:44" ht="13.2">
      <c r="A67" s="2"/>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row>
    <row r="68" spans="1:44" ht="13.2">
      <c r="A68" s="2"/>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row>
    <row r="69" spans="1:44" ht="13.2">
      <c r="A69" s="2"/>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row>
    <row r="70" spans="1:44" ht="13.2">
      <c r="A70" s="2"/>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row>
    <row r="71" spans="1:44" ht="13.2">
      <c r="A71" s="2"/>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row>
    <row r="72" spans="1:44" ht="13.2">
      <c r="A72" s="2"/>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row>
    <row r="73" spans="1:44" ht="13.2">
      <c r="A73" s="2"/>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row>
    <row r="74" spans="1:44" ht="13.2">
      <c r="A74" s="2"/>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row>
    <row r="75" spans="1:44" ht="13.2">
      <c r="A75" s="2"/>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row>
    <row r="76" spans="1:44" ht="13.2">
      <c r="A76" s="2"/>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row>
    <row r="77" spans="1:44" ht="13.2">
      <c r="A77" s="2"/>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row>
    <row r="78" spans="1:44" ht="13.2">
      <c r="A78" s="2"/>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row>
    <row r="79" spans="1:44" ht="13.2">
      <c r="A79" s="2"/>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row>
    <row r="80" spans="1:44" ht="13.2">
      <c r="A80" s="2"/>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row>
    <row r="81" spans="1:44" ht="13.2">
      <c r="A81" s="2"/>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row>
    <row r="82" spans="1:44" ht="13.2">
      <c r="A82" s="2"/>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row>
    <row r="83" spans="1:44" ht="13.2">
      <c r="A83" s="2"/>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row>
    <row r="84" spans="1:44" ht="13.2">
      <c r="A84" s="2"/>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row>
    <row r="85" spans="1:44" ht="13.2">
      <c r="A85" s="2"/>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row>
    <row r="86" spans="1:44" ht="13.2">
      <c r="A86" s="2"/>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row>
    <row r="87" spans="1:44" ht="13.2">
      <c r="A87" s="2"/>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row>
    <row r="88" spans="1:44" ht="13.2">
      <c r="A88" s="2"/>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row>
    <row r="89" spans="1:44" ht="13.2">
      <c r="A89" s="2"/>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row>
    <row r="90" spans="1:44" ht="13.2">
      <c r="A90" s="2"/>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row>
    <row r="91" spans="1:44" ht="13.2">
      <c r="A91" s="2"/>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row>
    <row r="92" spans="1:44" ht="13.2">
      <c r="A92" s="2"/>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row>
    <row r="93" spans="1:44" ht="13.2">
      <c r="A93" s="2"/>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row>
    <row r="94" spans="1:44" ht="13.2">
      <c r="A94" s="2"/>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row>
    <row r="95" spans="1:44" ht="13.2">
      <c r="A95" s="2"/>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row>
    <row r="96" spans="1:44" ht="13.2">
      <c r="A96" s="2"/>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row>
    <row r="97" spans="1:44" ht="13.2">
      <c r="A97" s="2"/>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row>
    <row r="98" spans="1:44" ht="13.2">
      <c r="A98" s="2"/>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row>
    <row r="99" spans="1:44" ht="13.2">
      <c r="A99" s="2"/>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row>
    <row r="100" spans="1:44" ht="13.2">
      <c r="A100" s="2"/>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row>
    <row r="101" spans="1:44" ht="13.2">
      <c r="A101" s="2"/>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row>
    <row r="102" spans="1:44" ht="13.2">
      <c r="A102" s="2"/>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row>
    <row r="103" spans="1:44" ht="13.2">
      <c r="A103" s="2"/>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row>
    <row r="104" spans="1:44" ht="13.2">
      <c r="A104" s="2"/>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row>
    <row r="105" spans="1:44" ht="13.2">
      <c r="A105" s="2"/>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row>
    <row r="106" spans="1:44" ht="13.2">
      <c r="A106" s="2"/>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row>
    <row r="107" spans="1:44" ht="13.2">
      <c r="A107" s="2"/>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row>
    <row r="108" spans="1:44" ht="13.2">
      <c r="A108" s="2"/>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row>
    <row r="109" spans="1:44" ht="13.2">
      <c r="A109" s="2"/>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row>
    <row r="110" spans="1:44" ht="13.2">
      <c r="A110" s="2"/>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row>
    <row r="111" spans="1:44" ht="13.2">
      <c r="A111" s="2"/>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row>
    <row r="112" spans="1:44" ht="13.2">
      <c r="A112" s="2"/>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row>
    <row r="113" spans="1:44" ht="13.2">
      <c r="A113" s="2"/>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row>
    <row r="114" spans="1:44" ht="13.2">
      <c r="A114" s="2"/>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row>
    <row r="115" spans="1:44" ht="13.2">
      <c r="A115" s="2"/>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row>
    <row r="116" spans="1:44" ht="13.2">
      <c r="A116" s="2"/>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row>
    <row r="117" spans="1:44" ht="13.2">
      <c r="A117" s="2"/>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row>
    <row r="118" spans="1:44" ht="13.2">
      <c r="A118" s="2"/>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row>
    <row r="119" spans="1:44" ht="13.2">
      <c r="A119" s="2"/>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row>
    <row r="120" spans="1:44" ht="13.2">
      <c r="A120" s="2"/>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row>
    <row r="121" spans="1:44" ht="13.2">
      <c r="A121" s="2"/>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row>
    <row r="122" spans="1:44" ht="13.2">
      <c r="A122" s="2"/>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row>
    <row r="123" spans="1:44" ht="13.2">
      <c r="A123" s="2"/>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row>
    <row r="124" spans="1:44" ht="13.2">
      <c r="A124" s="2"/>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row>
    <row r="125" spans="1:44" ht="13.2">
      <c r="A125" s="2"/>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row>
    <row r="126" spans="1:44" ht="13.2">
      <c r="A126" s="2"/>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row>
    <row r="127" spans="1:44" ht="13.2">
      <c r="A127" s="2"/>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row>
    <row r="128" spans="1:44" ht="13.2">
      <c r="A128" s="2"/>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row>
    <row r="129" spans="1:44" ht="13.2">
      <c r="A129" s="2"/>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row>
    <row r="130" spans="1:44" ht="13.2">
      <c r="A130" s="2"/>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row>
    <row r="131" spans="1:44" ht="13.2">
      <c r="A131" s="2"/>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row>
    <row r="132" spans="1:44" ht="13.2">
      <c r="A132" s="2"/>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row>
    <row r="133" spans="1:44" ht="13.2">
      <c r="A133" s="2"/>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row>
    <row r="134" spans="1:44" ht="13.2">
      <c r="A134" s="2"/>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row>
    <row r="135" spans="1:44" ht="13.2">
      <c r="A135" s="2"/>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row>
    <row r="136" spans="1:44" ht="13.2">
      <c r="A136" s="2"/>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row>
    <row r="137" spans="1:44" ht="13.2">
      <c r="A137" s="2"/>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row>
    <row r="138" spans="1:44" ht="13.2">
      <c r="A138" s="2"/>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row>
    <row r="139" spans="1:44" ht="13.2">
      <c r="A139" s="2"/>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row>
    <row r="140" spans="1:44" ht="13.2">
      <c r="A140" s="2"/>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row>
    <row r="141" spans="1:44" ht="13.2">
      <c r="A141" s="2"/>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row>
    <row r="142" spans="1:44" ht="13.2">
      <c r="A142" s="2"/>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row>
    <row r="143" spans="1:44" ht="13.2">
      <c r="A143" s="2"/>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row>
    <row r="144" spans="1:44" ht="13.2">
      <c r="A144" s="2"/>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row>
    <row r="145" spans="1:44" ht="13.2">
      <c r="A145" s="2"/>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row>
    <row r="146" spans="1:44" ht="13.2">
      <c r="A146" s="2"/>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row>
    <row r="147" spans="1:44" ht="13.2">
      <c r="A147" s="2"/>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row>
    <row r="148" spans="1:44" ht="13.2">
      <c r="A148" s="2"/>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row>
    <row r="149" spans="1:44" ht="13.2">
      <c r="A149" s="2"/>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row>
    <row r="150" spans="1:44" ht="13.2">
      <c r="A150" s="2"/>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row>
    <row r="151" spans="1:44" ht="13.2">
      <c r="A151" s="2"/>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row>
    <row r="152" spans="1:44" ht="13.2">
      <c r="A152" s="2"/>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row>
    <row r="153" spans="1:44" ht="13.2">
      <c r="A153" s="2"/>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row>
    <row r="154" spans="1:44" ht="13.2">
      <c r="A154" s="2"/>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row>
    <row r="155" spans="1:44" ht="13.2">
      <c r="A155" s="2"/>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row>
    <row r="156" spans="1:44" ht="13.2">
      <c r="A156" s="2"/>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row>
    <row r="157" spans="1:44" ht="13.2">
      <c r="A157" s="2"/>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row>
    <row r="158" spans="1:44" ht="13.2">
      <c r="A158" s="2"/>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row>
    <row r="159" spans="1:44" ht="13.2">
      <c r="A159" s="2"/>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row>
    <row r="160" spans="1:44" ht="13.2">
      <c r="A160" s="2"/>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row>
    <row r="161" spans="1:44" ht="13.2">
      <c r="A161" s="2"/>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row>
    <row r="162" spans="1:44" ht="13.2">
      <c r="A162" s="2"/>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row>
    <row r="163" spans="1:44" ht="13.2">
      <c r="A163" s="2"/>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row>
    <row r="164" spans="1:44" ht="13.2">
      <c r="A164" s="2"/>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row>
    <row r="165" spans="1:44" ht="13.2">
      <c r="A165" s="2"/>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row>
    <row r="166" spans="1:44" ht="13.2">
      <c r="A166" s="2"/>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row>
    <row r="167" spans="1:44" ht="13.2">
      <c r="A167" s="2"/>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row>
    <row r="168" spans="1:44" ht="13.2">
      <c r="A168" s="2"/>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row>
    <row r="169" spans="1:44" ht="13.2">
      <c r="A169" s="2"/>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row>
    <row r="170" spans="1:44" ht="13.2">
      <c r="A170" s="2"/>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row>
    <row r="171" spans="1:44" ht="13.2">
      <c r="A171" s="2"/>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row>
    <row r="172" spans="1:44" ht="13.2">
      <c r="A172" s="2"/>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row>
    <row r="173" spans="1:44" ht="13.2">
      <c r="A173" s="2"/>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row>
    <row r="174" spans="1:44" ht="13.2">
      <c r="A174" s="2"/>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row>
    <row r="175" spans="1:44" ht="13.2">
      <c r="A175" s="2"/>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row>
    <row r="176" spans="1:44" ht="13.2">
      <c r="A176" s="2"/>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row>
    <row r="177" spans="1:44" ht="13.2">
      <c r="A177" s="2"/>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row>
    <row r="178" spans="1:44" ht="13.2">
      <c r="A178" s="2"/>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row>
    <row r="179" spans="1:44" ht="13.2">
      <c r="A179" s="2"/>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row>
    <row r="180" spans="1:44" ht="13.2">
      <c r="A180" s="2"/>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row>
    <row r="181" spans="1:44" ht="13.2">
      <c r="A181" s="2"/>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row>
    <row r="182" spans="1:44" ht="13.2">
      <c r="A182" s="2"/>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row>
    <row r="183" spans="1:44" ht="13.2">
      <c r="A183" s="2"/>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row>
    <row r="184" spans="1:44" ht="13.2">
      <c r="A184" s="2"/>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row>
    <row r="185" spans="1:44" ht="13.2">
      <c r="A185" s="2"/>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row>
    <row r="186" spans="1:44" ht="13.2">
      <c r="A186" s="2"/>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row>
    <row r="187" spans="1:44" ht="13.2">
      <c r="A187" s="2"/>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row>
    <row r="188" spans="1:44" ht="13.2">
      <c r="A188" s="2"/>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row>
    <row r="189" spans="1:44" ht="13.2">
      <c r="A189" s="2"/>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row>
    <row r="190" spans="1:44" ht="13.2">
      <c r="A190" s="2"/>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row>
    <row r="191" spans="1:44" ht="13.2">
      <c r="A191" s="2"/>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row>
    <row r="192" spans="1:44" ht="13.2">
      <c r="A192" s="2"/>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row>
    <row r="193" spans="1:44" ht="13.2">
      <c r="A193" s="2"/>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row>
    <row r="194" spans="1:44" ht="13.2">
      <c r="A194" s="2"/>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row>
    <row r="195" spans="1:44" ht="13.2">
      <c r="A195" s="2"/>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row>
    <row r="196" spans="1:44" ht="13.2">
      <c r="A196" s="2"/>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row>
    <row r="197" spans="1:44" ht="13.2">
      <c r="A197" s="2"/>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row>
    <row r="198" spans="1:44" ht="13.2">
      <c r="A198" s="2"/>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row>
    <row r="199" spans="1:44" ht="13.2">
      <c r="A199" s="2"/>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row>
    <row r="200" spans="1:44" ht="13.2">
      <c r="A200" s="2"/>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row>
    <row r="201" spans="1:44" ht="13.2">
      <c r="A201" s="2"/>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row>
    <row r="202" spans="1:44" ht="13.2">
      <c r="A202" s="2"/>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row>
    <row r="203" spans="1:44" ht="13.2">
      <c r="A203" s="2"/>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row>
    <row r="204" spans="1:44" ht="13.2">
      <c r="A204" s="2"/>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row>
    <row r="205" spans="1:44" ht="13.2">
      <c r="A205" s="2"/>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row>
    <row r="206" spans="1:44" ht="13.2">
      <c r="A206" s="2"/>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row>
    <row r="207" spans="1:44" ht="13.2">
      <c r="A207" s="2"/>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row>
    <row r="208" spans="1:44" ht="13.2">
      <c r="A208" s="2"/>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row>
    <row r="209" spans="1:44" ht="13.2">
      <c r="A209" s="2"/>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row>
    <row r="210" spans="1:44" ht="13.2">
      <c r="A210" s="2"/>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row>
    <row r="211" spans="1:44" ht="13.2">
      <c r="A211" s="2"/>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row>
    <row r="212" spans="1:44" ht="13.2">
      <c r="A212" s="2"/>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row>
    <row r="213" spans="1:44" ht="13.2">
      <c r="A213" s="2"/>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row>
    <row r="214" spans="1:44" ht="13.2">
      <c r="A214" s="2"/>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row>
    <row r="215" spans="1:44" ht="13.2">
      <c r="A215" s="2"/>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row>
    <row r="216" spans="1:44" ht="13.2">
      <c r="A216" s="2"/>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row>
    <row r="217" spans="1:44" ht="13.2">
      <c r="A217" s="2"/>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row>
    <row r="218" spans="1:44" ht="13.2">
      <c r="A218" s="2"/>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row>
    <row r="219" spans="1:44" ht="13.2">
      <c r="A219" s="2"/>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row>
    <row r="220" spans="1:44" ht="13.2">
      <c r="A220" s="2"/>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row>
    <row r="221" spans="1:44" ht="13.2">
      <c r="A221" s="2"/>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row>
    <row r="222" spans="1:44" ht="13.2">
      <c r="A222" s="2"/>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row>
    <row r="223" spans="1:44" ht="13.2">
      <c r="A223" s="2"/>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row>
    <row r="224" spans="1:44" ht="13.2">
      <c r="A224" s="2"/>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row>
    <row r="225" spans="1:44" ht="13.2">
      <c r="A225" s="2"/>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row>
    <row r="226" spans="1:44" ht="13.2">
      <c r="A226" s="2"/>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row>
    <row r="227" spans="1:44" ht="13.2">
      <c r="A227" s="2"/>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row>
    <row r="228" spans="1:44" ht="13.2">
      <c r="A228" s="2"/>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row>
    <row r="229" spans="1:44" ht="13.2">
      <c r="A229" s="2"/>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row>
    <row r="230" spans="1:44" ht="13.2">
      <c r="A230" s="2"/>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row>
    <row r="231" spans="1:44" ht="13.2">
      <c r="A231" s="2"/>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row>
    <row r="232" spans="1:44" ht="13.2">
      <c r="A232" s="2"/>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row>
    <row r="233" spans="1:44" ht="13.2">
      <c r="A233" s="2"/>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row>
    <row r="234" spans="1:44" ht="13.2">
      <c r="A234" s="2"/>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row>
    <row r="235" spans="1:44" ht="13.2">
      <c r="A235" s="2"/>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row>
    <row r="236" spans="1:44" ht="13.2">
      <c r="A236" s="2"/>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row>
    <row r="237" spans="1:44" ht="13.2">
      <c r="A237" s="2"/>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row>
    <row r="238" spans="1:44" ht="13.2">
      <c r="A238" s="2"/>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row>
    <row r="239" spans="1:44" ht="13.2">
      <c r="A239" s="2"/>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row>
    <row r="240" spans="1:44" ht="13.2">
      <c r="A240" s="2"/>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row>
    <row r="241" spans="1:44" ht="13.2">
      <c r="A241" s="2"/>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row>
    <row r="242" spans="1:44" ht="13.2">
      <c r="A242" s="2"/>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row>
    <row r="243" spans="1:44" ht="13.2">
      <c r="A243" s="2"/>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row>
    <row r="244" spans="1:44" ht="13.2">
      <c r="A244" s="2"/>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row>
    <row r="245" spans="1:44" ht="13.2">
      <c r="A245" s="2"/>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row>
    <row r="246" spans="1:44" ht="13.2">
      <c r="A246" s="2"/>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row>
    <row r="247" spans="1:44" ht="13.2">
      <c r="A247" s="2"/>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row>
    <row r="248" spans="1:44" ht="13.2">
      <c r="A248" s="2"/>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row>
    <row r="249" spans="1:44" ht="13.2">
      <c r="A249" s="2"/>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row>
    <row r="250" spans="1:44" ht="13.2">
      <c r="A250" s="2"/>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row>
    <row r="251" spans="1:44" ht="13.2">
      <c r="A251" s="2"/>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row>
    <row r="252" spans="1:44" ht="13.2">
      <c r="A252" s="2"/>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row>
    <row r="253" spans="1:44" ht="13.2">
      <c r="A253" s="2"/>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row>
    <row r="254" spans="1:44" ht="13.2">
      <c r="A254" s="2"/>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row>
    <row r="255" spans="1:44" ht="13.2">
      <c r="A255" s="2"/>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row>
    <row r="256" spans="1:44" ht="13.2">
      <c r="A256" s="2"/>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row>
    <row r="257" spans="1:44" ht="13.2">
      <c r="A257" s="2"/>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row>
    <row r="258" spans="1:44" ht="13.2">
      <c r="A258" s="2"/>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row>
    <row r="259" spans="1:44" ht="13.2">
      <c r="A259" s="2"/>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row>
    <row r="260" spans="1:44" ht="13.2">
      <c r="A260" s="2"/>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row>
    <row r="261" spans="1:44" ht="13.2">
      <c r="A261" s="2"/>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row>
    <row r="262" spans="1:44" ht="13.2">
      <c r="A262" s="2"/>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row>
    <row r="263" spans="1:44" ht="13.2">
      <c r="A263" s="2"/>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row>
    <row r="264" spans="1:44" ht="13.2">
      <c r="A264" s="2"/>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row>
    <row r="265" spans="1:44" ht="13.2">
      <c r="A265" s="2"/>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row>
    <row r="266" spans="1:44" ht="13.2">
      <c r="A266" s="2"/>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row>
    <row r="267" spans="1:44" ht="13.2">
      <c r="A267" s="2"/>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row>
    <row r="268" spans="1:44" ht="13.2">
      <c r="A268" s="2"/>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row>
    <row r="269" spans="1:44" ht="13.2">
      <c r="A269" s="2"/>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row>
    <row r="270" spans="1:44" ht="13.2">
      <c r="A270" s="2"/>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row>
    <row r="271" spans="1:44" ht="13.2">
      <c r="A271" s="2"/>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row>
    <row r="272" spans="1:44" ht="13.2">
      <c r="A272" s="2"/>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row>
    <row r="273" spans="1:44" ht="13.2">
      <c r="A273" s="2"/>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row>
    <row r="274" spans="1:44" ht="13.2">
      <c r="A274" s="2"/>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row>
    <row r="275" spans="1:44" ht="13.2">
      <c r="A275" s="2"/>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row>
    <row r="276" spans="1:44" ht="13.2">
      <c r="A276" s="2"/>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row>
    <row r="277" spans="1:44" ht="13.2">
      <c r="A277" s="2"/>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row>
    <row r="278" spans="1:44" ht="13.2">
      <c r="A278" s="2"/>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row>
    <row r="279" spans="1:44" ht="13.2">
      <c r="A279" s="2"/>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row>
    <row r="280" spans="1:44" ht="13.2">
      <c r="A280" s="2"/>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row>
    <row r="281" spans="1:44" ht="13.2">
      <c r="A281" s="2"/>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row>
    <row r="282" spans="1:44" ht="13.2">
      <c r="A282" s="2"/>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row>
    <row r="283" spans="1:44" ht="13.2">
      <c r="A283" s="2"/>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row>
    <row r="284" spans="1:44" ht="13.2">
      <c r="A284" s="2"/>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row>
    <row r="285" spans="1:44" ht="13.2">
      <c r="A285" s="2"/>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row>
    <row r="286" spans="1:44" ht="13.2">
      <c r="A286" s="2"/>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row>
    <row r="287" spans="1:44" ht="13.2">
      <c r="A287" s="2"/>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row>
    <row r="288" spans="1:44" ht="13.2">
      <c r="A288" s="2"/>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row>
    <row r="289" spans="1:44" ht="13.2">
      <c r="A289" s="2"/>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row>
    <row r="290" spans="1:44" ht="13.2">
      <c r="A290" s="2"/>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row>
    <row r="291" spans="1:44" ht="13.2">
      <c r="A291" s="2"/>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row>
    <row r="292" spans="1:44" ht="13.2">
      <c r="A292" s="2"/>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row>
    <row r="293" spans="1:44" ht="13.2">
      <c r="A293" s="2"/>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row>
    <row r="294" spans="1:44" ht="13.2">
      <c r="A294" s="2"/>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row>
    <row r="295" spans="1:44" ht="13.2">
      <c r="A295" s="2"/>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row>
    <row r="296" spans="1:44" ht="13.2">
      <c r="A296" s="2"/>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row>
    <row r="297" spans="1:44" ht="13.2">
      <c r="A297" s="2"/>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row>
    <row r="298" spans="1:44" ht="13.2">
      <c r="A298" s="2"/>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row>
    <row r="299" spans="1:44" ht="13.2">
      <c r="A299" s="2"/>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row>
    <row r="300" spans="1:44" ht="13.2">
      <c r="A300" s="2"/>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row>
    <row r="301" spans="1:44" ht="13.2">
      <c r="A301" s="2"/>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row>
    <row r="302" spans="1:44" ht="13.2">
      <c r="A302" s="2"/>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row>
    <row r="303" spans="1:44" ht="13.2">
      <c r="A303" s="2"/>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row>
    <row r="304" spans="1:44" ht="13.2">
      <c r="A304" s="2"/>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row>
    <row r="305" spans="1:44" ht="13.2">
      <c r="A305" s="2"/>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row>
    <row r="306" spans="1:44" ht="13.2">
      <c r="A306" s="2"/>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row>
    <row r="307" spans="1:44" ht="13.2">
      <c r="A307" s="2"/>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row>
    <row r="308" spans="1:44" ht="13.2">
      <c r="A308" s="2"/>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row>
    <row r="309" spans="1:44" ht="13.2">
      <c r="A309" s="2"/>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row>
    <row r="310" spans="1:44" ht="13.2">
      <c r="A310" s="2"/>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row>
    <row r="311" spans="1:44" ht="13.2">
      <c r="A311" s="2"/>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row>
    <row r="312" spans="1:44" ht="13.2">
      <c r="A312" s="2"/>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row>
    <row r="313" spans="1:44" ht="13.2">
      <c r="A313" s="2"/>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row>
    <row r="314" spans="1:44" ht="13.2">
      <c r="A314" s="2"/>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row>
    <row r="315" spans="1:44" ht="13.2">
      <c r="A315" s="2"/>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row>
    <row r="316" spans="1:44" ht="13.2">
      <c r="A316" s="2"/>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row>
    <row r="317" spans="1:44" ht="13.2">
      <c r="A317" s="2"/>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row>
    <row r="318" spans="1:44" ht="13.2">
      <c r="A318" s="2"/>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row>
    <row r="319" spans="1:44" ht="13.2">
      <c r="A319" s="2"/>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row>
    <row r="320" spans="1:44" ht="13.2">
      <c r="A320" s="2"/>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row>
    <row r="321" spans="1:44" ht="13.2">
      <c r="A321" s="2"/>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row>
    <row r="322" spans="1:44" ht="13.2">
      <c r="A322" s="2"/>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row>
    <row r="323" spans="1:44" ht="13.2">
      <c r="A323" s="2"/>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row>
    <row r="324" spans="1:44" ht="13.2">
      <c r="A324" s="2"/>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row>
    <row r="325" spans="1:44" ht="13.2">
      <c r="A325" s="2"/>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row>
    <row r="326" spans="1:44" ht="13.2">
      <c r="A326" s="2"/>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row>
    <row r="327" spans="1:44" ht="13.2">
      <c r="A327" s="2"/>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row>
    <row r="328" spans="1:44" ht="13.2">
      <c r="A328" s="2"/>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row>
    <row r="329" spans="1:44" ht="13.2">
      <c r="A329" s="2"/>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row>
    <row r="330" spans="1:44" ht="13.2">
      <c r="A330" s="2"/>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row>
    <row r="331" spans="1:44" ht="13.2">
      <c r="A331" s="2"/>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row>
    <row r="332" spans="1:44" ht="13.2">
      <c r="A332" s="2"/>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row>
    <row r="333" spans="1:44" ht="13.2">
      <c r="A333" s="2"/>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row>
    <row r="334" spans="1:44" ht="13.2">
      <c r="A334" s="2"/>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row>
    <row r="335" spans="1:44" ht="13.2">
      <c r="A335" s="2"/>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row>
    <row r="336" spans="1:44" ht="13.2">
      <c r="A336" s="2"/>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row>
    <row r="337" spans="1:44" ht="13.2">
      <c r="A337" s="2"/>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row>
    <row r="338" spans="1:44" ht="13.2">
      <c r="A338" s="2"/>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row>
    <row r="339" spans="1:44" ht="13.2">
      <c r="A339" s="2"/>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row>
    <row r="340" spans="1:44" ht="13.2">
      <c r="A340" s="2"/>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row>
    <row r="341" spans="1:44" ht="13.2">
      <c r="A341" s="2"/>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row>
    <row r="342" spans="1:44" ht="13.2">
      <c r="A342" s="2"/>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row>
    <row r="343" spans="1:44" ht="13.2">
      <c r="A343" s="2"/>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row>
    <row r="344" spans="1:44" ht="13.2">
      <c r="A344" s="2"/>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row>
    <row r="345" spans="1:44" ht="13.2">
      <c r="A345" s="2"/>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row>
    <row r="346" spans="1:44" ht="13.2">
      <c r="A346" s="2"/>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row>
    <row r="347" spans="1:44" ht="13.2">
      <c r="A347" s="2"/>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row>
    <row r="348" spans="1:44" ht="13.2">
      <c r="A348" s="2"/>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row>
    <row r="349" spans="1:44" ht="13.2">
      <c r="A349" s="2"/>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row>
    <row r="350" spans="1:44" ht="13.2">
      <c r="A350" s="2"/>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row>
    <row r="351" spans="1:44" ht="13.2">
      <c r="A351" s="2"/>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row>
    <row r="352" spans="1:44" ht="13.2">
      <c r="A352" s="2"/>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row>
    <row r="353" spans="1:44" ht="13.2">
      <c r="A353" s="2"/>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row>
    <row r="354" spans="1:44" ht="13.2">
      <c r="A354" s="2"/>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row>
    <row r="355" spans="1:44" ht="13.2">
      <c r="A355" s="2"/>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row>
    <row r="356" spans="1:44" ht="13.2">
      <c r="A356" s="2"/>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row>
    <row r="357" spans="1:44" ht="13.2">
      <c r="A357" s="2"/>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row>
    <row r="358" spans="1:44" ht="13.2">
      <c r="A358" s="2"/>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row>
    <row r="359" spans="1:44" ht="13.2">
      <c r="A359" s="2"/>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row>
    <row r="360" spans="1:44" ht="13.2">
      <c r="A360" s="2"/>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row>
    <row r="361" spans="1:44" ht="13.2">
      <c r="A361" s="2"/>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row>
    <row r="362" spans="1:44" ht="13.2">
      <c r="A362" s="2"/>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row>
    <row r="363" spans="1:44" ht="13.2">
      <c r="A363" s="2"/>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row>
    <row r="364" spans="1:44" ht="13.2">
      <c r="A364" s="2"/>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row>
    <row r="365" spans="1:44" ht="13.2">
      <c r="A365" s="2"/>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row>
    <row r="366" spans="1:44" ht="13.2">
      <c r="A366" s="2"/>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row>
    <row r="367" spans="1:44" ht="13.2">
      <c r="A367" s="2"/>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row>
    <row r="368" spans="1:44" ht="13.2">
      <c r="A368" s="2"/>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row>
    <row r="369" spans="1:44" ht="13.2">
      <c r="A369" s="2"/>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row>
    <row r="370" spans="1:44" ht="13.2">
      <c r="A370" s="2"/>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row>
    <row r="371" spans="1:44" ht="13.2">
      <c r="A371" s="2"/>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row>
    <row r="372" spans="1:44" ht="13.2">
      <c r="A372" s="2"/>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row>
    <row r="373" spans="1:44" ht="13.2">
      <c r="A373" s="2"/>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row>
    <row r="374" spans="1:44" ht="13.2">
      <c r="A374" s="2"/>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row>
    <row r="375" spans="1:44" ht="13.2">
      <c r="A375" s="2"/>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row>
    <row r="376" spans="1:44" ht="13.2">
      <c r="A376" s="2"/>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row>
    <row r="377" spans="1:44" ht="13.2">
      <c r="A377" s="2"/>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row>
    <row r="378" spans="1:44" ht="13.2">
      <c r="A378" s="2"/>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row>
    <row r="379" spans="1:44" ht="13.2">
      <c r="A379" s="2"/>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row>
    <row r="380" spans="1:44" ht="13.2">
      <c r="A380" s="2"/>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row>
    <row r="381" spans="1:44" ht="13.2">
      <c r="A381" s="2"/>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row>
    <row r="382" spans="1:44" ht="13.2">
      <c r="A382" s="2"/>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row>
    <row r="383" spans="1:44" ht="13.2">
      <c r="A383" s="2"/>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row>
    <row r="384" spans="1:44" ht="13.2">
      <c r="A384" s="2"/>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row>
    <row r="385" spans="1:44" ht="13.2">
      <c r="A385" s="2"/>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row>
    <row r="386" spans="1:44" ht="13.2">
      <c r="A386" s="2"/>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row>
    <row r="387" spans="1:44" ht="13.2">
      <c r="A387" s="2"/>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row>
    <row r="388" spans="1:44" ht="13.2">
      <c r="A388" s="2"/>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row>
    <row r="389" spans="1:44" ht="13.2">
      <c r="A389" s="2"/>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row>
    <row r="390" spans="1:44" ht="13.2">
      <c r="A390" s="2"/>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row>
    <row r="391" spans="1:44" ht="13.2">
      <c r="A391" s="2"/>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row>
    <row r="392" spans="1:44" ht="13.2">
      <c r="A392" s="2"/>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row>
    <row r="393" spans="1:44" ht="13.2">
      <c r="A393" s="2"/>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row>
    <row r="394" spans="1:44" ht="13.2">
      <c r="A394" s="2"/>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row>
    <row r="395" spans="1:44" ht="13.2">
      <c r="A395" s="2"/>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row>
    <row r="396" spans="1:44" ht="13.2">
      <c r="A396" s="2"/>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row>
    <row r="397" spans="1:44" ht="13.2">
      <c r="A397" s="2"/>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row>
    <row r="398" spans="1:44" ht="13.2">
      <c r="A398" s="2"/>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row>
    <row r="399" spans="1:44" ht="13.2">
      <c r="A399" s="2"/>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row>
    <row r="400" spans="1:44" ht="13.2">
      <c r="A400" s="2"/>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row>
    <row r="401" spans="1:44" ht="13.2">
      <c r="A401" s="2"/>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row>
    <row r="402" spans="1:44" ht="13.2">
      <c r="A402" s="2"/>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row>
    <row r="403" spans="1:44" ht="13.2">
      <c r="A403" s="2"/>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row>
    <row r="404" spans="1:44" ht="13.2">
      <c r="A404" s="2"/>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row>
    <row r="405" spans="1:44" ht="13.2">
      <c r="A405" s="2"/>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row>
    <row r="406" spans="1:44" ht="13.2">
      <c r="A406" s="2"/>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row>
    <row r="407" spans="1:44" ht="13.2">
      <c r="A407" s="2"/>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row>
    <row r="408" spans="1:44" ht="13.2">
      <c r="A408" s="2"/>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row>
    <row r="409" spans="1:44" ht="13.2">
      <c r="A409" s="2"/>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row>
    <row r="410" spans="1:44" ht="13.2">
      <c r="A410" s="2"/>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row>
    <row r="411" spans="1:44" ht="13.2">
      <c r="A411" s="2"/>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row>
    <row r="412" spans="1:44" ht="13.2">
      <c r="A412" s="2"/>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row>
    <row r="413" spans="1:44" ht="13.2">
      <c r="A413" s="2"/>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row>
    <row r="414" spans="1:44" ht="13.2">
      <c r="A414" s="2"/>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row>
    <row r="415" spans="1:44" ht="13.2">
      <c r="A415" s="2"/>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row>
    <row r="416" spans="1:44" ht="13.2">
      <c r="A416" s="2"/>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row>
    <row r="417" spans="1:44" ht="13.2">
      <c r="A417" s="2"/>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row>
    <row r="418" spans="1:44" ht="13.2">
      <c r="A418" s="2"/>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row>
    <row r="419" spans="1:44" ht="13.2">
      <c r="A419" s="2"/>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row>
    <row r="420" spans="1:44" ht="13.2">
      <c r="A420" s="2"/>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row>
    <row r="421" spans="1:44" ht="13.2">
      <c r="A421" s="2"/>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row>
    <row r="422" spans="1:44" ht="13.2">
      <c r="A422" s="2"/>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row>
    <row r="423" spans="1:44" ht="13.2">
      <c r="A423" s="2"/>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row>
    <row r="424" spans="1:44" ht="13.2">
      <c r="A424" s="2"/>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row>
    <row r="425" spans="1:44" ht="13.2">
      <c r="A425" s="2"/>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row>
    <row r="426" spans="1:44" ht="13.2">
      <c r="A426" s="2"/>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row>
    <row r="427" spans="1:44" ht="13.2">
      <c r="A427" s="2"/>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row>
    <row r="428" spans="1:44" ht="13.2">
      <c r="A428" s="2"/>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row>
    <row r="429" spans="1:44" ht="13.2">
      <c r="A429" s="2"/>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row>
    <row r="430" spans="1:44" ht="13.2">
      <c r="A430" s="2"/>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row>
    <row r="431" spans="1:44" ht="13.2">
      <c r="A431" s="2"/>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row>
    <row r="432" spans="1:44" ht="13.2">
      <c r="A432" s="2"/>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row>
    <row r="433" spans="1:44" ht="13.2">
      <c r="A433" s="2"/>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row>
    <row r="434" spans="1:44" ht="13.2">
      <c r="A434" s="2"/>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row>
    <row r="435" spans="1:44" ht="13.2">
      <c r="A435" s="2"/>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row>
    <row r="436" spans="1:44" ht="13.2">
      <c r="A436" s="2"/>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row>
    <row r="437" spans="1:44" ht="13.2">
      <c r="A437" s="2"/>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row>
    <row r="438" spans="1:44" ht="13.2">
      <c r="A438" s="2"/>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row>
    <row r="439" spans="1:44" ht="13.2">
      <c r="A439" s="2"/>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row>
    <row r="440" spans="1:44" ht="13.2">
      <c r="A440" s="2"/>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row>
    <row r="441" spans="1:44" ht="13.2">
      <c r="A441" s="2"/>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row>
    <row r="442" spans="1:44" ht="13.2">
      <c r="A442" s="2"/>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row>
    <row r="443" spans="1:44" ht="13.2">
      <c r="A443" s="2"/>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row>
    <row r="444" spans="1:44" ht="13.2">
      <c r="A444" s="2"/>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row>
    <row r="445" spans="1:44" ht="13.2">
      <c r="A445" s="2"/>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row>
    <row r="446" spans="1:44" ht="13.2">
      <c r="A446" s="2"/>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row>
    <row r="447" spans="1:44" ht="13.2">
      <c r="A447" s="2"/>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row>
    <row r="448" spans="1:44" ht="13.2">
      <c r="A448" s="2"/>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row>
    <row r="449" spans="1:44" ht="13.2">
      <c r="A449" s="2"/>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row>
    <row r="450" spans="1:44" ht="13.2">
      <c r="A450" s="2"/>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row>
    <row r="451" spans="1:44" ht="13.2">
      <c r="A451" s="2"/>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row>
    <row r="452" spans="1:44" ht="13.2">
      <c r="A452" s="2"/>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row>
    <row r="453" spans="1:44" ht="13.2">
      <c r="A453" s="2"/>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row>
    <row r="454" spans="1:44" ht="13.2">
      <c r="A454" s="2"/>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row>
    <row r="455" spans="1:44" ht="13.2">
      <c r="A455" s="2"/>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row>
    <row r="456" spans="1:44" ht="13.2">
      <c r="A456" s="2"/>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row>
    <row r="457" spans="1:44" ht="13.2">
      <c r="A457" s="2"/>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row>
    <row r="458" spans="1:44" ht="13.2">
      <c r="A458" s="2"/>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row>
    <row r="459" spans="1:44" ht="13.2">
      <c r="A459" s="2"/>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row>
    <row r="460" spans="1:44" ht="13.2">
      <c r="A460" s="2"/>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row>
    <row r="461" spans="1:44" ht="13.2">
      <c r="A461" s="2"/>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row>
    <row r="462" spans="1:44" ht="13.2">
      <c r="A462" s="2"/>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row>
    <row r="463" spans="1:44" ht="13.2">
      <c r="A463" s="2"/>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row>
    <row r="464" spans="1:44" ht="13.2">
      <c r="A464" s="2"/>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row>
    <row r="465" spans="1:44" ht="13.2">
      <c r="A465" s="2"/>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row>
    <row r="466" spans="1:44" ht="13.2">
      <c r="A466" s="2"/>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row>
    <row r="467" spans="1:44" ht="13.2">
      <c r="A467" s="2"/>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row>
    <row r="468" spans="1:44" ht="13.2">
      <c r="A468" s="2"/>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row>
    <row r="469" spans="1:44" ht="13.2">
      <c r="A469" s="2"/>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row>
    <row r="470" spans="1:44" ht="13.2">
      <c r="A470" s="2"/>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row>
    <row r="471" spans="1:44" ht="13.2">
      <c r="A471" s="2"/>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row>
    <row r="472" spans="1:44" ht="13.2">
      <c r="A472" s="2"/>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row>
    <row r="473" spans="1:44" ht="13.2">
      <c r="A473" s="2"/>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row>
    <row r="474" spans="1:44" ht="13.2">
      <c r="A474" s="2"/>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row>
    <row r="475" spans="1:44" ht="13.2">
      <c r="A475" s="2"/>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row>
    <row r="476" spans="1:44" ht="13.2">
      <c r="A476" s="2"/>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row>
    <row r="477" spans="1:44" ht="13.2">
      <c r="A477" s="2"/>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row>
    <row r="478" spans="1:44" ht="13.2">
      <c r="A478" s="2"/>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row>
    <row r="479" spans="1:44" ht="13.2">
      <c r="A479" s="2"/>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row>
    <row r="480" spans="1:44" ht="13.2">
      <c r="A480" s="2"/>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row>
    <row r="481" spans="1:44" ht="13.2">
      <c r="A481" s="2"/>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row>
    <row r="482" spans="1:44" ht="13.2">
      <c r="A482" s="2"/>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row>
    <row r="483" spans="1:44" ht="13.2">
      <c r="A483" s="2"/>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row>
    <row r="484" spans="1:44" ht="13.2">
      <c r="A484" s="2"/>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row>
    <row r="485" spans="1:44" ht="13.2">
      <c r="A485" s="2"/>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row>
    <row r="486" spans="1:44" ht="13.2">
      <c r="A486" s="2"/>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row>
    <row r="487" spans="1:44" ht="13.2">
      <c r="A487" s="2"/>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row>
    <row r="488" spans="1:44" ht="13.2">
      <c r="A488" s="2"/>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row>
    <row r="489" spans="1:44" ht="13.2">
      <c r="A489" s="2"/>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row>
    <row r="490" spans="1:44" ht="13.2">
      <c r="A490" s="2"/>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row>
    <row r="491" spans="1:44" ht="13.2">
      <c r="A491" s="2"/>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row>
    <row r="492" spans="1:44" ht="13.2">
      <c r="A492" s="2"/>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row>
    <row r="493" spans="1:44" ht="13.2">
      <c r="A493" s="2"/>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row>
    <row r="494" spans="1:44" ht="13.2">
      <c r="A494" s="2"/>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row>
    <row r="495" spans="1:44" ht="13.2">
      <c r="A495" s="2"/>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row>
    <row r="496" spans="1:44" ht="13.2">
      <c r="A496" s="2"/>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row>
    <row r="497" spans="1:44" ht="13.2">
      <c r="A497" s="2"/>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row>
    <row r="498" spans="1:44" ht="13.2">
      <c r="A498" s="2"/>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row>
    <row r="499" spans="1:44" ht="13.2">
      <c r="A499" s="2"/>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row>
    <row r="500" spans="1:44" ht="13.2">
      <c r="A500" s="2"/>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row>
    <row r="501" spans="1:44" ht="13.2">
      <c r="A501" s="2"/>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row>
    <row r="502" spans="1:44" ht="13.2">
      <c r="A502" s="2"/>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row>
    <row r="503" spans="1:44" ht="13.2">
      <c r="A503" s="2"/>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row>
    <row r="504" spans="1:44" ht="13.2">
      <c r="A504" s="2"/>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row>
    <row r="505" spans="1:44" ht="13.2">
      <c r="A505" s="2"/>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row>
    <row r="506" spans="1:44" ht="13.2">
      <c r="A506" s="2"/>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row>
    <row r="507" spans="1:44" ht="13.2">
      <c r="A507" s="2"/>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row>
    <row r="508" spans="1:44" ht="13.2">
      <c r="A508" s="2"/>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row>
    <row r="509" spans="1:44" ht="13.2">
      <c r="A509" s="2"/>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row>
    <row r="510" spans="1:44" ht="13.2">
      <c r="A510" s="2"/>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row>
    <row r="511" spans="1:44" ht="13.2">
      <c r="A511" s="2"/>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row>
    <row r="512" spans="1:44" ht="13.2">
      <c r="A512" s="2"/>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row>
    <row r="513" spans="1:44" ht="13.2">
      <c r="A513" s="2"/>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row>
    <row r="514" spans="1:44" ht="13.2">
      <c r="A514" s="2"/>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row>
    <row r="515" spans="1:44" ht="13.2">
      <c r="A515" s="2"/>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row>
    <row r="516" spans="1:44" ht="13.2">
      <c r="A516" s="2"/>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row>
    <row r="517" spans="1:44" ht="13.2">
      <c r="A517" s="2"/>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row>
    <row r="518" spans="1:44" ht="13.2">
      <c r="A518" s="2"/>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row>
    <row r="519" spans="1:44" ht="13.2">
      <c r="A519" s="2"/>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row>
    <row r="520" spans="1:44" ht="13.2">
      <c r="A520" s="2"/>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row>
    <row r="521" spans="1:44" ht="13.2">
      <c r="A521" s="2"/>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row>
    <row r="522" spans="1:44" ht="13.2">
      <c r="A522" s="2"/>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row>
    <row r="523" spans="1:44" ht="13.2">
      <c r="A523" s="2"/>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row>
    <row r="524" spans="1:44" ht="13.2">
      <c r="A524" s="2"/>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row>
    <row r="525" spans="1:44" ht="13.2">
      <c r="A525" s="2"/>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row>
    <row r="526" spans="1:44" ht="13.2">
      <c r="A526" s="2"/>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row>
    <row r="527" spans="1:44" ht="13.2">
      <c r="A527" s="2"/>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row>
    <row r="528" spans="1:44" ht="13.2">
      <c r="A528" s="2"/>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row>
    <row r="529" spans="1:44" ht="13.2">
      <c r="A529" s="2"/>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row>
    <row r="530" spans="1:44" ht="13.2">
      <c r="A530" s="2"/>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row>
    <row r="531" spans="1:44" ht="13.2">
      <c r="A531" s="2"/>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row>
    <row r="532" spans="1:44" ht="13.2">
      <c r="A532" s="2"/>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row>
    <row r="533" spans="1:44" ht="13.2">
      <c r="A533" s="2"/>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row>
    <row r="534" spans="1:44" ht="13.2">
      <c r="A534" s="2"/>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row>
    <row r="535" spans="1:44" ht="13.2">
      <c r="A535" s="2"/>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row>
    <row r="536" spans="1:44" ht="13.2">
      <c r="A536" s="2"/>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row>
    <row r="537" spans="1:44" ht="13.2">
      <c r="A537" s="2"/>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row>
    <row r="538" spans="1:44" ht="13.2">
      <c r="A538" s="2"/>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row>
    <row r="539" spans="1:44" ht="13.2">
      <c r="A539" s="2"/>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row>
    <row r="540" spans="1:44" ht="13.2">
      <c r="A540" s="2"/>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row>
    <row r="541" spans="1:44" ht="13.2">
      <c r="A541" s="2"/>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row>
    <row r="542" spans="1:44" ht="13.2">
      <c r="A542" s="2"/>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row>
    <row r="543" spans="1:44" ht="13.2">
      <c r="A543" s="2"/>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row>
    <row r="544" spans="1:44" ht="13.2">
      <c r="A544" s="2"/>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row>
    <row r="545" spans="1:44" ht="13.2">
      <c r="A545" s="2"/>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row>
    <row r="546" spans="1:44" ht="13.2">
      <c r="A546" s="2"/>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row>
    <row r="547" spans="1:44" ht="13.2">
      <c r="A547" s="2"/>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row>
    <row r="548" spans="1:44" ht="13.2">
      <c r="A548" s="2"/>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row>
    <row r="549" spans="1:44" ht="13.2">
      <c r="A549" s="2"/>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row>
    <row r="550" spans="1:44" ht="13.2">
      <c r="A550" s="2"/>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row>
    <row r="551" spans="1:44" ht="13.2">
      <c r="A551" s="2"/>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row>
    <row r="552" spans="1:44" ht="13.2">
      <c r="A552" s="2"/>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row>
    <row r="553" spans="1:44" ht="13.2">
      <c r="A553" s="2"/>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row>
    <row r="554" spans="1:44" ht="13.2">
      <c r="A554" s="2"/>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row>
    <row r="555" spans="1:44" ht="13.2">
      <c r="A555" s="2"/>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row>
    <row r="556" spans="1:44" ht="13.2">
      <c r="A556" s="2"/>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row>
    <row r="557" spans="1:44" ht="13.2">
      <c r="A557" s="2"/>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row>
    <row r="558" spans="1:44" ht="13.2">
      <c r="A558" s="2"/>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row>
    <row r="559" spans="1:44" ht="13.2">
      <c r="A559" s="2"/>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row>
    <row r="560" spans="1:44" ht="13.2">
      <c r="A560" s="2"/>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row>
    <row r="561" spans="1:44" ht="13.2">
      <c r="A561" s="2"/>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row>
    <row r="562" spans="1:44" ht="13.2">
      <c r="A562" s="2"/>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row>
    <row r="563" spans="1:44" ht="13.2">
      <c r="A563" s="2"/>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row>
    <row r="564" spans="1:44" ht="13.2">
      <c r="A564" s="2"/>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row>
    <row r="565" spans="1:44" ht="13.2">
      <c r="A565" s="2"/>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row>
    <row r="566" spans="1:44" ht="13.2">
      <c r="A566" s="2"/>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row>
    <row r="567" spans="1:44" ht="13.2">
      <c r="A567" s="2"/>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row>
    <row r="568" spans="1:44" ht="13.2">
      <c r="A568" s="2"/>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row>
    <row r="569" spans="1:44" ht="13.2">
      <c r="A569" s="2"/>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row>
    <row r="570" spans="1:44" ht="13.2">
      <c r="A570" s="2"/>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row>
    <row r="571" spans="1:44" ht="13.2">
      <c r="A571" s="2"/>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row>
    <row r="572" spans="1:44" ht="13.2">
      <c r="A572" s="2"/>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row>
    <row r="573" spans="1:44" ht="13.2">
      <c r="A573" s="2"/>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row>
    <row r="574" spans="1:44" ht="13.2">
      <c r="A574" s="2"/>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row>
    <row r="575" spans="1:44" ht="13.2">
      <c r="A575" s="2"/>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row>
    <row r="576" spans="1:44" ht="13.2">
      <c r="A576" s="2"/>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row>
    <row r="577" spans="1:44" ht="13.2">
      <c r="A577" s="2"/>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row>
    <row r="578" spans="1:44" ht="13.2">
      <c r="A578" s="2"/>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row>
    <row r="579" spans="1:44" ht="13.2">
      <c r="A579" s="2"/>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row>
    <row r="580" spans="1:44" ht="13.2">
      <c r="A580" s="2"/>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row>
    <row r="581" spans="1:44" ht="13.2">
      <c r="A581" s="2"/>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row>
    <row r="582" spans="1:44" ht="13.2">
      <c r="A582" s="2"/>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row>
    <row r="583" spans="1:44" ht="13.2">
      <c r="A583" s="2"/>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row>
    <row r="584" spans="1:44" ht="13.2">
      <c r="A584" s="2"/>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row>
    <row r="585" spans="1:44" ht="13.2">
      <c r="A585" s="2"/>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row>
    <row r="586" spans="1:44" ht="13.2">
      <c r="A586" s="2"/>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row>
    <row r="587" spans="1:44" ht="13.2">
      <c r="A587" s="2"/>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row>
    <row r="588" spans="1:44" ht="13.2">
      <c r="A588" s="2"/>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row>
    <row r="589" spans="1:44" ht="13.2">
      <c r="A589" s="2"/>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row>
    <row r="590" spans="1:44" ht="13.2">
      <c r="A590" s="2"/>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row>
    <row r="591" spans="1:44" ht="13.2">
      <c r="A591" s="2"/>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row>
    <row r="592" spans="1:44" ht="13.2">
      <c r="A592" s="2"/>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row>
    <row r="593" spans="1:44" ht="13.2">
      <c r="A593" s="2"/>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row>
    <row r="594" spans="1:44" ht="13.2">
      <c r="A594" s="2"/>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row>
    <row r="595" spans="1:44" ht="13.2">
      <c r="A595" s="2"/>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row>
    <row r="596" spans="1:44" ht="13.2">
      <c r="A596" s="2"/>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row>
    <row r="597" spans="1:44" ht="13.2">
      <c r="A597" s="2"/>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row>
    <row r="598" spans="1:44" ht="13.2">
      <c r="A598" s="2"/>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row>
    <row r="599" spans="1:44" ht="13.2">
      <c r="A599" s="2"/>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row>
    <row r="600" spans="1:44" ht="13.2">
      <c r="A600" s="2"/>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row>
    <row r="601" spans="1:44" ht="13.2">
      <c r="A601" s="2"/>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row>
    <row r="602" spans="1:44" ht="13.2">
      <c r="A602" s="2"/>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row>
    <row r="603" spans="1:44" ht="13.2">
      <c r="A603" s="2"/>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row>
    <row r="604" spans="1:44" ht="13.2">
      <c r="A604" s="2"/>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row>
    <row r="605" spans="1:44" ht="13.2">
      <c r="A605" s="2"/>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row>
    <row r="606" spans="1:44" ht="13.2">
      <c r="A606" s="2"/>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row>
    <row r="607" spans="1:44" ht="13.2">
      <c r="A607" s="2"/>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row>
    <row r="608" spans="1:44" ht="13.2">
      <c r="A608" s="2"/>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row>
    <row r="609" spans="1:44" ht="13.2">
      <c r="A609" s="2"/>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row>
    <row r="610" spans="1:44" ht="13.2">
      <c r="A610" s="2"/>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row>
    <row r="611" spans="1:44" ht="13.2">
      <c r="A611" s="2"/>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row>
    <row r="612" spans="1:44" ht="13.2">
      <c r="A612" s="2"/>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row>
    <row r="613" spans="1:44" ht="13.2">
      <c r="A613" s="2"/>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row>
    <row r="614" spans="1:44" ht="13.2">
      <c r="A614" s="2"/>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row>
    <row r="615" spans="1:44" ht="13.2">
      <c r="A615" s="2"/>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row>
    <row r="616" spans="1:44" ht="13.2">
      <c r="A616" s="2"/>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row>
    <row r="617" spans="1:44" ht="13.2">
      <c r="A617" s="2"/>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row>
    <row r="618" spans="1:44" ht="13.2">
      <c r="A618" s="2"/>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row>
    <row r="619" spans="1:44" ht="13.2">
      <c r="A619" s="2"/>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row>
    <row r="620" spans="1:44" ht="13.2">
      <c r="A620" s="2"/>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row>
    <row r="621" spans="1:44" ht="13.2">
      <c r="A621" s="2"/>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row>
    <row r="622" spans="1:44" ht="13.2">
      <c r="A622" s="2"/>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row>
    <row r="623" spans="1:44" ht="13.2">
      <c r="A623" s="2"/>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row>
    <row r="624" spans="1:44" ht="13.2">
      <c r="A624" s="2"/>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row>
    <row r="625" spans="1:44" ht="13.2">
      <c r="A625" s="2"/>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row>
    <row r="626" spans="1:44" ht="13.2">
      <c r="A626" s="2"/>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row>
    <row r="627" spans="1:44" ht="13.2">
      <c r="A627" s="2"/>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row>
    <row r="628" spans="1:44" ht="13.2">
      <c r="A628" s="2"/>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row>
    <row r="629" spans="1:44" ht="13.2">
      <c r="A629" s="2"/>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row>
    <row r="630" spans="1:44" ht="13.2">
      <c r="A630" s="2"/>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row>
    <row r="631" spans="1:44" ht="13.2">
      <c r="A631" s="2"/>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row>
    <row r="632" spans="1:44" ht="13.2">
      <c r="A632" s="2"/>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row>
    <row r="633" spans="1:44" ht="13.2">
      <c r="A633" s="2"/>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row>
    <row r="634" spans="1:44" ht="13.2">
      <c r="A634" s="2"/>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row>
    <row r="635" spans="1:44" ht="13.2">
      <c r="A635" s="2"/>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row>
    <row r="636" spans="1:44" ht="13.2">
      <c r="A636" s="2"/>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row>
    <row r="637" spans="1:44" ht="13.2">
      <c r="A637" s="2"/>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row>
    <row r="638" spans="1:44" ht="13.2">
      <c r="A638" s="2"/>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row>
    <row r="639" spans="1:44" ht="13.2">
      <c r="A639" s="2"/>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row>
    <row r="640" spans="1:44" ht="13.2">
      <c r="A640" s="2"/>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row>
    <row r="641" spans="1:44" ht="13.2">
      <c r="A641" s="2"/>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row>
    <row r="642" spans="1:44" ht="13.2">
      <c r="A642" s="2"/>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row>
    <row r="643" spans="1:44" ht="13.2">
      <c r="A643" s="2"/>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row>
    <row r="644" spans="1:44" ht="13.2">
      <c r="A644" s="2"/>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row>
    <row r="645" spans="1:44" ht="13.2">
      <c r="A645" s="2"/>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row>
    <row r="646" spans="1:44" ht="13.2">
      <c r="A646" s="2"/>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row>
    <row r="647" spans="1:44" ht="13.2">
      <c r="A647" s="2"/>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row>
    <row r="648" spans="1:44" ht="13.2">
      <c r="A648" s="2"/>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row>
    <row r="649" spans="1:44" ht="13.2">
      <c r="A649" s="2"/>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row>
    <row r="650" spans="1:44" ht="13.2">
      <c r="A650" s="2"/>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row>
    <row r="651" spans="1:44" ht="13.2">
      <c r="A651" s="2"/>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row>
    <row r="652" spans="1:44" ht="13.2">
      <c r="A652" s="2"/>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row>
    <row r="653" spans="1:44" ht="13.2">
      <c r="A653" s="2"/>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row>
    <row r="654" spans="1:44" ht="13.2">
      <c r="A654" s="2"/>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row>
    <row r="655" spans="1:44" ht="13.2">
      <c r="A655" s="2"/>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row>
    <row r="656" spans="1:44" ht="13.2">
      <c r="A656" s="2"/>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row>
    <row r="657" spans="1:44" ht="13.2">
      <c r="A657" s="2"/>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row>
    <row r="658" spans="1:44" ht="13.2">
      <c r="A658" s="2"/>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row>
    <row r="659" spans="1:44" ht="13.2">
      <c r="A659" s="2"/>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row>
    <row r="660" spans="1:44" ht="13.2">
      <c r="A660" s="2"/>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row>
    <row r="661" spans="1:44" ht="13.2">
      <c r="A661" s="2"/>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row>
    <row r="662" spans="1:44" ht="13.2">
      <c r="A662" s="2"/>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row>
    <row r="663" spans="1:44" ht="13.2">
      <c r="A663" s="2"/>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row>
    <row r="664" spans="1:44" ht="13.2">
      <c r="A664" s="2"/>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row>
    <row r="665" spans="1:44" ht="13.2">
      <c r="A665" s="2"/>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row>
    <row r="666" spans="1:44" ht="13.2">
      <c r="A666" s="2"/>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row>
    <row r="667" spans="1:44" ht="13.2">
      <c r="A667" s="2"/>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row>
    <row r="668" spans="1:44" ht="13.2">
      <c r="A668" s="2"/>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row>
    <row r="669" spans="1:44" ht="13.2">
      <c r="A669" s="2"/>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row>
    <row r="670" spans="1:44" ht="13.2">
      <c r="A670" s="2"/>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row>
    <row r="671" spans="1:44" ht="13.2">
      <c r="A671" s="2"/>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row>
    <row r="672" spans="1:44" ht="13.2">
      <c r="A672" s="2"/>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row>
    <row r="673" spans="1:44" ht="13.2">
      <c r="A673" s="2"/>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row>
    <row r="674" spans="1:44" ht="13.2">
      <c r="A674" s="2"/>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row>
    <row r="675" spans="1:44" ht="13.2">
      <c r="A675" s="2"/>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row>
    <row r="676" spans="1:44" ht="13.2">
      <c r="A676" s="2"/>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row>
    <row r="677" spans="1:44" ht="13.2">
      <c r="A677" s="2"/>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row>
    <row r="678" spans="1:44" ht="13.2">
      <c r="A678" s="2"/>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row>
    <row r="679" spans="1:44" ht="13.2">
      <c r="A679" s="2"/>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row>
    <row r="680" spans="1:44" ht="13.2">
      <c r="A680" s="2"/>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row>
    <row r="681" spans="1:44" ht="13.2">
      <c r="A681" s="2"/>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row>
    <row r="682" spans="1:44" ht="13.2">
      <c r="A682" s="2"/>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row>
    <row r="683" spans="1:44" ht="13.2">
      <c r="A683" s="2"/>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row>
    <row r="684" spans="1:44" ht="13.2">
      <c r="A684" s="2"/>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row>
    <row r="685" spans="1:44" ht="13.2">
      <c r="A685" s="2"/>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row>
    <row r="686" spans="1:44" ht="13.2">
      <c r="A686" s="2"/>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row>
    <row r="687" spans="1:44" ht="13.2">
      <c r="A687" s="2"/>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row>
    <row r="688" spans="1:44" ht="13.2">
      <c r="A688" s="2"/>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row>
    <row r="689" spans="1:44" ht="13.2">
      <c r="A689" s="2"/>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row>
    <row r="690" spans="1:44" ht="13.2">
      <c r="A690" s="2"/>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row>
    <row r="691" spans="1:44" ht="13.2">
      <c r="A691" s="2"/>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row>
    <row r="692" spans="1:44" ht="13.2">
      <c r="A692" s="2"/>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row>
    <row r="693" spans="1:44" ht="13.2">
      <c r="A693" s="2"/>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row>
    <row r="694" spans="1:44" ht="13.2">
      <c r="A694" s="2"/>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row>
    <row r="695" spans="1:44" ht="13.2">
      <c r="A695" s="2"/>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row>
    <row r="696" spans="1:44" ht="13.2">
      <c r="A696" s="2"/>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row>
    <row r="697" spans="1:44" ht="13.2">
      <c r="A697" s="2"/>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row>
    <row r="698" spans="1:44" ht="13.2">
      <c r="A698" s="2"/>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row>
    <row r="699" spans="1:44" ht="13.2">
      <c r="A699" s="2"/>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row>
    <row r="700" spans="1:44" ht="13.2">
      <c r="A700" s="2"/>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row>
    <row r="701" spans="1:44" ht="13.2">
      <c r="A701" s="2"/>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row>
    <row r="702" spans="1:44" ht="13.2">
      <c r="A702" s="2"/>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row>
    <row r="703" spans="1:44" ht="13.2">
      <c r="A703" s="2"/>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row>
    <row r="704" spans="1:44" ht="13.2">
      <c r="A704" s="2"/>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row>
    <row r="705" spans="1:44" ht="13.2">
      <c r="A705" s="2"/>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row>
    <row r="706" spans="1:44" ht="13.2">
      <c r="A706" s="2"/>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row>
    <row r="707" spans="1:44" ht="13.2">
      <c r="A707" s="2"/>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row>
    <row r="708" spans="1:44" ht="13.2">
      <c r="A708" s="2"/>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row>
    <row r="709" spans="1:44" ht="13.2">
      <c r="A709" s="2"/>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row>
    <row r="710" spans="1:44" ht="13.2">
      <c r="A710" s="2"/>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row>
    <row r="711" spans="1:44" ht="13.2">
      <c r="A711" s="2"/>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row>
    <row r="712" spans="1:44" ht="13.2">
      <c r="A712" s="2"/>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row>
    <row r="713" spans="1:44" ht="13.2">
      <c r="A713" s="2"/>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row>
    <row r="714" spans="1:44" ht="13.2">
      <c r="A714" s="2"/>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row>
    <row r="715" spans="1:44" ht="13.2">
      <c r="A715" s="2"/>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row>
    <row r="716" spans="1:44" ht="13.2">
      <c r="A716" s="2"/>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row>
    <row r="717" spans="1:44" ht="13.2">
      <c r="A717" s="2"/>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row>
    <row r="718" spans="1:44" ht="13.2">
      <c r="A718" s="2"/>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row>
    <row r="719" spans="1:44" ht="13.2">
      <c r="A719" s="2"/>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row>
    <row r="720" spans="1:44" ht="13.2">
      <c r="A720" s="2"/>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row>
    <row r="721" spans="1:44" ht="13.2">
      <c r="A721" s="2"/>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row>
    <row r="722" spans="1:44" ht="13.2">
      <c r="A722" s="2"/>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row>
    <row r="723" spans="1:44" ht="13.2">
      <c r="A723" s="2"/>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row>
    <row r="724" spans="1:44" ht="13.2">
      <c r="A724" s="2"/>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row>
    <row r="725" spans="1:44" ht="13.2">
      <c r="A725" s="2"/>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row>
    <row r="726" spans="1:44" ht="13.2">
      <c r="A726" s="2"/>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row>
    <row r="727" spans="1:44" ht="13.2">
      <c r="A727" s="2"/>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row>
    <row r="728" spans="1:44" ht="13.2">
      <c r="A728" s="2"/>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row>
    <row r="729" spans="1:44" ht="13.2">
      <c r="A729" s="2"/>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row>
    <row r="730" spans="1:44" ht="13.2">
      <c r="A730" s="2"/>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row>
    <row r="731" spans="1:44" ht="13.2">
      <c r="A731" s="2"/>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row>
    <row r="732" spans="1:44" ht="13.2">
      <c r="A732" s="2"/>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row>
    <row r="733" spans="1:44" ht="13.2">
      <c r="A733" s="2"/>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row>
    <row r="734" spans="1:44" ht="13.2">
      <c r="A734" s="2"/>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row>
    <row r="735" spans="1:44" ht="13.2">
      <c r="A735" s="2"/>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row>
    <row r="736" spans="1:44" ht="13.2">
      <c r="A736" s="2"/>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row>
    <row r="737" spans="1:44" ht="13.2">
      <c r="A737" s="2"/>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row>
    <row r="738" spans="1:44" ht="13.2">
      <c r="A738" s="2"/>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row>
    <row r="739" spans="1:44" ht="13.2">
      <c r="A739" s="2"/>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row>
    <row r="740" spans="1:44" ht="13.2">
      <c r="A740" s="2"/>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row>
    <row r="741" spans="1:44" ht="13.2">
      <c r="A741" s="2"/>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row>
    <row r="742" spans="1:44" ht="13.2">
      <c r="A742" s="2"/>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row>
    <row r="743" spans="1:44" ht="13.2">
      <c r="A743" s="2"/>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row>
    <row r="744" spans="1:44" ht="13.2">
      <c r="A744" s="2"/>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row>
    <row r="745" spans="1:44" ht="13.2">
      <c r="A745" s="2"/>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row>
    <row r="746" spans="1:44" ht="13.2">
      <c r="A746" s="2"/>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row>
    <row r="747" spans="1:44" ht="13.2">
      <c r="A747" s="2"/>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row>
    <row r="748" spans="1:44" ht="13.2">
      <c r="A748" s="2"/>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row>
    <row r="749" spans="1:44" ht="13.2">
      <c r="A749" s="2"/>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row>
    <row r="750" spans="1:44" ht="13.2">
      <c r="A750" s="2"/>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row>
    <row r="751" spans="1:44" ht="13.2">
      <c r="A751" s="2"/>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row>
    <row r="752" spans="1:44" ht="13.2">
      <c r="A752" s="2"/>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row>
    <row r="753" spans="1:44" ht="13.2">
      <c r="A753" s="2"/>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row>
    <row r="754" spans="1:44" ht="13.2">
      <c r="A754" s="2"/>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row>
    <row r="755" spans="1:44" ht="13.2">
      <c r="A755" s="2"/>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row>
    <row r="756" spans="1:44" ht="13.2">
      <c r="A756" s="2"/>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row>
    <row r="757" spans="1:44" ht="13.2">
      <c r="A757" s="2"/>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row>
    <row r="758" spans="1:44" ht="13.2">
      <c r="A758" s="2"/>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row>
    <row r="759" spans="1:44" ht="13.2">
      <c r="A759" s="2"/>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row>
    <row r="760" spans="1:44" ht="13.2">
      <c r="A760" s="2"/>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row>
    <row r="761" spans="1:44" ht="13.2">
      <c r="A761" s="2"/>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row>
    <row r="762" spans="1:44" ht="13.2">
      <c r="A762" s="2"/>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row>
    <row r="763" spans="1:44" ht="13.2">
      <c r="A763" s="2"/>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row>
    <row r="764" spans="1:44" ht="13.2">
      <c r="A764" s="2"/>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row>
    <row r="765" spans="1:44" ht="13.2">
      <c r="A765" s="2"/>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row>
    <row r="766" spans="1:44" ht="13.2">
      <c r="A766" s="2"/>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row>
    <row r="767" spans="1:44" ht="13.2">
      <c r="A767" s="2"/>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row>
    <row r="768" spans="1:44" ht="13.2">
      <c r="A768" s="2"/>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row>
    <row r="769" spans="1:44" ht="13.2">
      <c r="A769" s="2"/>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row>
    <row r="770" spans="1:44" ht="13.2">
      <c r="A770" s="2"/>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row>
    <row r="771" spans="1:44" ht="13.2">
      <c r="A771" s="2"/>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row>
    <row r="772" spans="1:44" ht="13.2">
      <c r="A772" s="2"/>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row>
    <row r="773" spans="1:44" ht="13.2">
      <c r="A773" s="2"/>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row>
    <row r="774" spans="1:44" ht="13.2">
      <c r="A774" s="2"/>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row>
    <row r="775" spans="1:44" ht="13.2">
      <c r="A775" s="2"/>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row>
    <row r="776" spans="1:44" ht="13.2">
      <c r="A776" s="2"/>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row>
    <row r="777" spans="1:44" ht="13.2">
      <c r="A777" s="2"/>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row>
    <row r="778" spans="1:44" ht="13.2">
      <c r="A778" s="2"/>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row>
    <row r="779" spans="1:44" ht="13.2">
      <c r="A779" s="2"/>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row>
    <row r="780" spans="1:44" ht="13.2">
      <c r="A780" s="2"/>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row>
    <row r="781" spans="1:44" ht="13.2">
      <c r="A781" s="2"/>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row>
    <row r="782" spans="1:44" ht="13.2">
      <c r="A782" s="2"/>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row>
    <row r="783" spans="1:44" ht="13.2">
      <c r="A783" s="2"/>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row>
    <row r="784" spans="1:44" ht="13.2">
      <c r="A784" s="2"/>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row>
    <row r="785" spans="1:44" ht="13.2">
      <c r="A785" s="2"/>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row>
    <row r="786" spans="1:44" ht="13.2">
      <c r="A786" s="2"/>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row>
    <row r="787" spans="1:44" ht="13.2">
      <c r="A787" s="2"/>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row>
    <row r="788" spans="1:44" ht="13.2">
      <c r="A788" s="2"/>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row>
    <row r="789" spans="1:44" ht="13.2">
      <c r="A789" s="2"/>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row>
    <row r="790" spans="1:44" ht="13.2">
      <c r="A790" s="2"/>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row>
    <row r="791" spans="1:44" ht="13.2">
      <c r="A791" s="2"/>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row>
    <row r="792" spans="1:44" ht="13.2">
      <c r="A792" s="2"/>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row>
    <row r="793" spans="1:44" ht="13.2">
      <c r="A793" s="2"/>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row>
    <row r="794" spans="1:44" ht="13.2">
      <c r="A794" s="2"/>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row>
    <row r="795" spans="1:44" ht="13.2">
      <c r="A795" s="2"/>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row>
    <row r="796" spans="1:44" ht="13.2">
      <c r="A796" s="2"/>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row>
    <row r="797" spans="1:44" ht="13.2">
      <c r="A797" s="2"/>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row>
    <row r="798" spans="1:44" ht="13.2">
      <c r="A798" s="2"/>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row>
    <row r="799" spans="1:44" ht="13.2">
      <c r="A799" s="2"/>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row>
    <row r="800" spans="1:44" ht="13.2">
      <c r="A800" s="2"/>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row>
    <row r="801" spans="1:44" ht="13.2">
      <c r="A801" s="2"/>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row>
    <row r="802" spans="1:44" ht="13.2">
      <c r="A802" s="2"/>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row>
    <row r="803" spans="1:44" ht="13.2">
      <c r="A803" s="2"/>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row>
    <row r="804" spans="1:44" ht="13.2">
      <c r="A804" s="2"/>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row>
    <row r="805" spans="1:44" ht="13.2">
      <c r="A805" s="2"/>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row>
    <row r="806" spans="1:44" ht="13.2">
      <c r="A806" s="2"/>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row>
    <row r="807" spans="1:44" ht="13.2">
      <c r="A807" s="2"/>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row>
    <row r="808" spans="1:44" ht="13.2">
      <c r="A808" s="2"/>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row>
    <row r="809" spans="1:44" ht="13.2">
      <c r="A809" s="2"/>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row>
    <row r="810" spans="1:44" ht="13.2">
      <c r="A810" s="2"/>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row>
    <row r="811" spans="1:44" ht="13.2">
      <c r="A811" s="2"/>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row>
    <row r="812" spans="1:44" ht="13.2">
      <c r="A812" s="2"/>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row>
    <row r="813" spans="1:44" ht="13.2">
      <c r="A813" s="2"/>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row>
    <row r="814" spans="1:44" ht="13.2">
      <c r="A814" s="2"/>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row>
    <row r="815" spans="1:44" ht="13.2">
      <c r="A815" s="2"/>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row>
    <row r="816" spans="1:44" ht="13.2">
      <c r="A816" s="2"/>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row>
    <row r="817" spans="1:44" ht="13.2">
      <c r="A817" s="2"/>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row>
    <row r="818" spans="1:44" ht="13.2">
      <c r="A818" s="2"/>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row>
    <row r="819" spans="1:44" ht="13.2">
      <c r="A819" s="2"/>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row>
    <row r="820" spans="1:44" ht="13.2">
      <c r="A820" s="2"/>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row>
    <row r="821" spans="1:44" ht="13.2">
      <c r="A821" s="2"/>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row>
    <row r="822" spans="1:44" ht="13.2">
      <c r="A822" s="2"/>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row>
    <row r="823" spans="1:44" ht="13.2">
      <c r="A823" s="2"/>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row>
    <row r="824" spans="1:44" ht="13.2">
      <c r="A824" s="2"/>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row>
    <row r="825" spans="1:44" ht="13.2">
      <c r="A825" s="2"/>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row>
    <row r="826" spans="1:44" ht="13.2">
      <c r="A826" s="2"/>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row>
    <row r="827" spans="1:44" ht="13.2">
      <c r="A827" s="2"/>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row>
    <row r="828" spans="1:44" ht="13.2">
      <c r="A828" s="2"/>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row>
    <row r="829" spans="1:44" ht="13.2">
      <c r="A829" s="2"/>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row>
    <row r="830" spans="1:44" ht="13.2">
      <c r="A830" s="2"/>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row>
    <row r="831" spans="1:44" ht="13.2">
      <c r="A831" s="2"/>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row>
    <row r="832" spans="1:44" ht="13.2">
      <c r="A832" s="2"/>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row>
    <row r="833" spans="1:44" ht="13.2">
      <c r="A833" s="2"/>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row>
    <row r="834" spans="1:44" ht="13.2">
      <c r="A834" s="2"/>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row>
    <row r="835" spans="1:44" ht="13.2">
      <c r="A835" s="2"/>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row>
    <row r="836" spans="1:44" ht="13.2">
      <c r="A836" s="2"/>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row>
    <row r="837" spans="1:44" ht="13.2">
      <c r="A837" s="2"/>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row>
    <row r="838" spans="1:44" ht="13.2">
      <c r="A838" s="2"/>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row>
    <row r="839" spans="1:44" ht="13.2">
      <c r="A839" s="2"/>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row>
    <row r="840" spans="1:44" ht="13.2">
      <c r="A840" s="2"/>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row>
    <row r="841" spans="1:44" ht="13.2">
      <c r="A841" s="2"/>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row>
    <row r="842" spans="1:44" ht="13.2">
      <c r="A842" s="2"/>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row>
    <row r="843" spans="1:44" ht="13.2">
      <c r="A843" s="2"/>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row>
    <row r="844" spans="1:44" ht="13.2">
      <c r="A844" s="2"/>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row>
    <row r="845" spans="1:44" ht="13.2">
      <c r="A845" s="2"/>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row>
    <row r="846" spans="1:44" ht="13.2">
      <c r="A846" s="2"/>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row>
    <row r="847" spans="1:44" ht="13.2">
      <c r="A847" s="2"/>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row>
    <row r="848" spans="1:44" ht="13.2">
      <c r="A848" s="2"/>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row>
    <row r="849" spans="1:44" ht="13.2">
      <c r="A849" s="2"/>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row>
    <row r="850" spans="1:44" ht="13.2">
      <c r="A850" s="2"/>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row>
    <row r="851" spans="1:44" ht="13.2">
      <c r="A851" s="2"/>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row>
    <row r="852" spans="1:44" ht="13.2">
      <c r="A852" s="2"/>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row>
    <row r="853" spans="1:44" ht="13.2">
      <c r="A853" s="2"/>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row>
    <row r="854" spans="1:44" ht="13.2">
      <c r="A854" s="2"/>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row>
    <row r="855" spans="1:44" ht="13.2">
      <c r="A855" s="2"/>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row>
    <row r="856" spans="1:44" ht="13.2">
      <c r="A856" s="2"/>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row>
    <row r="857" spans="1:44" ht="13.2">
      <c r="A857" s="2"/>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row>
    <row r="858" spans="1:44" ht="13.2">
      <c r="A858" s="2"/>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row>
    <row r="859" spans="1:44" ht="13.2">
      <c r="A859" s="2"/>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row>
    <row r="860" spans="1:44" ht="13.2">
      <c r="A860" s="2"/>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row>
    <row r="861" spans="1:44" ht="13.2">
      <c r="A861" s="2"/>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row>
    <row r="862" spans="1:44" ht="13.2">
      <c r="A862" s="2"/>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row>
    <row r="863" spans="1:44" ht="13.2">
      <c r="A863" s="2"/>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row>
    <row r="864" spans="1:44" ht="13.2">
      <c r="A864" s="2"/>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row>
    <row r="865" spans="1:44" ht="13.2">
      <c r="A865" s="2"/>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row>
    <row r="866" spans="1:44" ht="13.2">
      <c r="A866" s="2"/>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row>
    <row r="867" spans="1:44" ht="13.2">
      <c r="A867" s="2"/>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row>
    <row r="868" spans="1:44" ht="13.2">
      <c r="A868" s="2"/>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row>
    <row r="869" spans="1:44" ht="13.2">
      <c r="A869" s="2"/>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row>
    <row r="870" spans="1:44" ht="13.2">
      <c r="A870" s="2"/>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row>
    <row r="871" spans="1:44" ht="13.2">
      <c r="A871" s="2"/>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row>
    <row r="872" spans="1:44" ht="13.2">
      <c r="A872" s="2"/>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row>
    <row r="873" spans="1:44" ht="13.2">
      <c r="A873" s="2"/>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row>
    <row r="874" spans="1:44" ht="13.2">
      <c r="A874" s="2"/>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row>
    <row r="875" spans="1:44" ht="13.2">
      <c r="A875" s="2"/>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row>
    <row r="876" spans="1:44" ht="13.2">
      <c r="A876" s="2"/>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row>
    <row r="877" spans="1:44" ht="13.2">
      <c r="A877" s="2"/>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row>
    <row r="878" spans="1:44" ht="13.2">
      <c r="A878" s="2"/>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row>
    <row r="879" spans="1:44" ht="13.2">
      <c r="A879" s="2"/>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row>
    <row r="880" spans="1:44" ht="13.2">
      <c r="A880" s="2"/>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row>
    <row r="881" spans="1:44" ht="13.2">
      <c r="A881" s="2"/>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row>
    <row r="882" spans="1:44" ht="13.2">
      <c r="A882" s="2"/>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row>
    <row r="883" spans="1:44" ht="13.2">
      <c r="A883" s="2"/>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row>
    <row r="884" spans="1:44" ht="13.2">
      <c r="A884" s="2"/>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row>
    <row r="885" spans="1:44" ht="13.2">
      <c r="A885" s="2"/>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row>
    <row r="886" spans="1:44" ht="13.2">
      <c r="A886" s="2"/>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row>
    <row r="887" spans="1:44" ht="13.2">
      <c r="A887" s="2"/>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row>
    <row r="888" spans="1:44" ht="13.2">
      <c r="A888" s="2"/>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row>
    <row r="889" spans="1:44" ht="13.2">
      <c r="A889" s="2"/>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row>
    <row r="890" spans="1:44" ht="13.2">
      <c r="A890" s="2"/>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row>
    <row r="891" spans="1:44" ht="13.2">
      <c r="A891" s="2"/>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row>
    <row r="892" spans="1:44" ht="13.2">
      <c r="A892" s="2"/>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row>
    <row r="893" spans="1:44" ht="13.2">
      <c r="A893" s="2"/>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row>
    <row r="894" spans="1:44" ht="13.2">
      <c r="A894" s="2"/>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row>
    <row r="895" spans="1:44" ht="13.2">
      <c r="A895" s="2"/>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row>
    <row r="896" spans="1:44" ht="13.2">
      <c r="A896" s="2"/>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row>
    <row r="897" spans="1:44" ht="13.2">
      <c r="A897" s="2"/>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row>
    <row r="898" spans="1:44" ht="13.2">
      <c r="A898" s="2"/>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row>
    <row r="899" spans="1:44" ht="13.2">
      <c r="A899" s="2"/>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row>
    <row r="900" spans="1:44" ht="13.2">
      <c r="A900" s="2"/>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row>
    <row r="901" spans="1:44" ht="13.2">
      <c r="A901" s="2"/>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row>
    <row r="902" spans="1:44" ht="13.2">
      <c r="A902" s="2"/>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row>
    <row r="903" spans="1:44" ht="13.2">
      <c r="A903" s="2"/>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row>
    <row r="904" spans="1:44" ht="13.2">
      <c r="A904" s="2"/>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row>
    <row r="905" spans="1:44" ht="13.2">
      <c r="A905" s="2"/>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row>
    <row r="906" spans="1:44" ht="13.2">
      <c r="A906" s="2"/>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row>
    <row r="907" spans="1:44" ht="13.2">
      <c r="A907" s="2"/>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row>
    <row r="908" spans="1:44" ht="13.2">
      <c r="A908" s="2"/>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row>
    <row r="909" spans="1:44" ht="13.2">
      <c r="A909" s="2"/>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row>
    <row r="910" spans="1:44" ht="13.2">
      <c r="A910" s="2"/>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row>
    <row r="911" spans="1:44" ht="13.2">
      <c r="A911" s="2"/>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row>
    <row r="912" spans="1:44" ht="13.2">
      <c r="A912" s="2"/>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row>
    <row r="913" spans="1:44" ht="13.2">
      <c r="A913" s="2"/>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row>
    <row r="914" spans="1:44" ht="13.2">
      <c r="A914" s="2"/>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row>
    <row r="915" spans="1:44" ht="13.2">
      <c r="A915" s="2"/>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row>
    <row r="916" spans="1:44" ht="13.2">
      <c r="A916" s="2"/>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row>
    <row r="917" spans="1:44" ht="13.2">
      <c r="A917" s="2"/>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row>
    <row r="918" spans="1:44" ht="13.2">
      <c r="A918" s="2"/>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row>
    <row r="919" spans="1:44" ht="13.2">
      <c r="A919" s="2"/>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row>
    <row r="920" spans="1:44" ht="13.2">
      <c r="A920" s="2"/>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row>
    <row r="921" spans="1:44" ht="13.2">
      <c r="A921" s="2"/>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row>
    <row r="922" spans="1:44" ht="13.2">
      <c r="A922" s="2"/>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row>
    <row r="923" spans="1:44" ht="13.2">
      <c r="A923" s="2"/>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row>
    <row r="924" spans="1:44" ht="13.2">
      <c r="A924" s="2"/>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row>
    <row r="925" spans="1:44" ht="13.2">
      <c r="A925" s="2"/>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row>
    <row r="926" spans="1:44" ht="13.2">
      <c r="A926" s="2"/>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row>
    <row r="927" spans="1:44" ht="13.2">
      <c r="A927" s="2"/>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row>
    <row r="928" spans="1:44" ht="13.2">
      <c r="A928" s="2"/>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row>
    <row r="929" spans="1:44" ht="13.2">
      <c r="A929" s="2"/>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row>
    <row r="930" spans="1:44" ht="13.2">
      <c r="A930" s="2"/>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row>
    <row r="931" spans="1:44" ht="13.2">
      <c r="A931" s="2"/>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row>
    <row r="932" spans="1:44" ht="13.2">
      <c r="A932" s="2"/>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row>
    <row r="933" spans="1:44" ht="13.2">
      <c r="A933" s="2"/>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row>
    <row r="934" spans="1:44" ht="13.2">
      <c r="A934" s="2"/>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row>
    <row r="935" spans="1:44" ht="13.2">
      <c r="A935" s="2"/>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row>
    <row r="936" spans="1:44" ht="13.2">
      <c r="A936" s="2"/>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row>
    <row r="937" spans="1:44" ht="13.2">
      <c r="A937" s="2"/>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row>
    <row r="938" spans="1:44" ht="13.2">
      <c r="A938" s="2"/>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row>
    <row r="939" spans="1:44" ht="13.2">
      <c r="A939" s="2"/>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row>
    <row r="940" spans="1:44" ht="13.2">
      <c r="A940" s="2"/>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row>
    <row r="941" spans="1:44" ht="13.2">
      <c r="A941" s="2"/>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row>
    <row r="942" spans="1:44" ht="13.2">
      <c r="A942" s="2"/>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row>
    <row r="943" spans="1:44" ht="13.2">
      <c r="A943" s="2"/>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row>
    <row r="944" spans="1:44" ht="13.2">
      <c r="A944" s="2"/>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row>
    <row r="945" spans="1:44" ht="13.2">
      <c r="A945" s="2"/>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row>
    <row r="946" spans="1:44" ht="13.2">
      <c r="A946" s="2"/>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row>
    <row r="947" spans="1:44" ht="13.2">
      <c r="A947" s="2"/>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row>
    <row r="948" spans="1:44" ht="13.2">
      <c r="A948" s="2"/>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row>
    <row r="949" spans="1:44" ht="13.2">
      <c r="A949" s="2"/>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row>
    <row r="950" spans="1:44" ht="13.2">
      <c r="A950" s="2"/>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row>
    <row r="951" spans="1:44" ht="13.2">
      <c r="A951" s="2"/>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row>
    <row r="952" spans="1:44" ht="13.2">
      <c r="A952" s="2"/>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row>
    <row r="953" spans="1:44" ht="13.2">
      <c r="A953" s="2"/>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row>
    <row r="954" spans="1:44" ht="13.2">
      <c r="A954" s="2"/>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row>
    <row r="955" spans="1:44" ht="13.2">
      <c r="A955" s="2"/>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row>
    <row r="956" spans="1:44" ht="13.2">
      <c r="A956" s="2"/>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row>
    <row r="957" spans="1:44" ht="13.2">
      <c r="A957" s="2"/>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row>
    <row r="958" spans="1:44" ht="13.2">
      <c r="A958" s="2"/>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row>
    <row r="959" spans="1:44" ht="13.2">
      <c r="A959" s="2"/>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row>
    <row r="960" spans="1:44" ht="13.2">
      <c r="A960" s="2"/>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row>
    <row r="961" spans="1:44" ht="13.2">
      <c r="A961" s="2"/>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row>
    <row r="962" spans="1:44" ht="13.2">
      <c r="A962" s="2"/>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row>
    <row r="963" spans="1:44" ht="13.2">
      <c r="A963" s="2"/>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row>
    <row r="964" spans="1:44" ht="13.2">
      <c r="A964" s="2"/>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row>
    <row r="965" spans="1:44" ht="13.2">
      <c r="A965" s="2"/>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row>
    <row r="966" spans="1:44" ht="13.2">
      <c r="A966" s="2"/>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row>
    <row r="967" spans="1:44" ht="13.2">
      <c r="A967" s="2"/>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row>
    <row r="968" spans="1:44" ht="13.2">
      <c r="A968" s="2"/>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row>
    <row r="969" spans="1:44" ht="13.2">
      <c r="A969" s="2"/>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row>
    <row r="970" spans="1:44" ht="13.2">
      <c r="A970" s="2"/>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row>
    <row r="971" spans="1:44" ht="13.2">
      <c r="A971" s="2"/>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row>
    <row r="972" spans="1:44" ht="13.2">
      <c r="A972" s="2"/>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row>
    <row r="973" spans="1:44" ht="13.2">
      <c r="A973" s="2"/>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row>
    <row r="974" spans="1:44" ht="13.2">
      <c r="A974" s="2"/>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row>
    <row r="975" spans="1:44" ht="13.2">
      <c r="A975" s="2"/>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row>
    <row r="976" spans="1:44" ht="13.2">
      <c r="A976" s="2"/>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row>
    <row r="977" spans="1:44" ht="13.2">
      <c r="A977" s="2"/>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row>
    <row r="978" spans="1:44" ht="13.2">
      <c r="A978" s="2"/>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row>
    <row r="979" spans="1:44" ht="13.2">
      <c r="A979" s="2"/>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row>
    <row r="980" spans="1:44" ht="13.2">
      <c r="A980" s="2"/>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row>
    <row r="981" spans="1:44" ht="13.2">
      <c r="A981" s="2"/>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row>
    <row r="982" spans="1:44" ht="13.2">
      <c r="A982" s="2"/>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row>
    <row r="983" spans="1:44" ht="13.2">
      <c r="A983" s="2"/>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row>
    <row r="984" spans="1:44" ht="13.2">
      <c r="A984" s="2"/>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row>
    <row r="985" spans="1:44" ht="13.2">
      <c r="A985" s="2"/>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row>
    <row r="986" spans="1:44" ht="13.2">
      <c r="A986" s="2"/>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row>
    <row r="987" spans="1:44" ht="13.2">
      <c r="A987" s="2"/>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row>
    <row r="988" spans="1:44" ht="13.2">
      <c r="A988" s="2"/>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row>
    <row r="989" spans="1:44" ht="13.2">
      <c r="A989" s="2"/>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row>
    <row r="990" spans="1:44" ht="13.2">
      <c r="A990" s="2"/>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row>
    <row r="991" spans="1:44" ht="13.2">
      <c r="A991" s="2"/>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row>
    <row r="992" spans="1:44" ht="13.2">
      <c r="A992" s="2"/>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row>
    <row r="993" spans="1:44" ht="13.2">
      <c r="A993" s="2"/>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row>
    <row r="994" spans="1:44" ht="13.2">
      <c r="A994" s="2"/>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row>
    <row r="995" spans="1:44" ht="13.2">
      <c r="A995" s="2"/>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row>
    <row r="996" spans="1:44" ht="13.2">
      <c r="A996" s="2"/>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row>
    <row r="997" spans="1:44" ht="13.2">
      <c r="A997" s="2"/>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row>
    <row r="998" spans="1:44" ht="13.2">
      <c r="A998" s="2"/>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row>
    <row r="999" spans="1:44" ht="13.2">
      <c r="A999" s="2"/>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row>
    <row r="1000" spans="1:44" ht="13.2">
      <c r="A1000" s="2"/>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row>
    <row r="1001" spans="1:44" ht="13.2">
      <c r="A1001" s="2"/>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row>
    <row r="1002" spans="1:44" ht="13.2">
      <c r="A1002" s="2"/>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row>
    <row r="1003" spans="1:44" ht="13.2">
      <c r="A1003" s="2"/>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row>
    <row r="1004" spans="1:44" ht="13.2">
      <c r="A1004" s="2"/>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c r="AR1004" s="6"/>
    </row>
    <row r="1005" spans="1:44" ht="13.2">
      <c r="A1005" s="2"/>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row>
    <row r="1006" spans="1:44" ht="13.2">
      <c r="A1006" s="2"/>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row>
    <row r="1007" spans="1:44" ht="13.2">
      <c r="A1007" s="2"/>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row>
    <row r="1008" spans="1:44" ht="13.2">
      <c r="A1008" s="2"/>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row>
    <row r="1009" spans="1:44" ht="13.2">
      <c r="A1009" s="2"/>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row>
    <row r="1010" spans="1:44" ht="13.2">
      <c r="A1010" s="2"/>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row>
  </sheetData>
  <mergeCells count="1">
    <mergeCell ref="A2:A3"/>
  </mergeCells>
  <phoneticPr fontId="151"/>
  <conditionalFormatting sqref="AN31:AN35 AN37:AN38 AN42:AN47 AH46:AM47">
    <cfRule type="containsText" dxfId="516" priority="1" operator="containsText" text="三检">
      <formula>NOT(ISERROR(SEARCH(("三检"),(AN31))))</formula>
    </cfRule>
  </conditionalFormatting>
  <conditionalFormatting sqref="I15:Y28 Z15:AN29">
    <cfRule type="containsText" dxfId="515" priority="2" operator="containsText" text="R">
      <formula>NOT(ISERROR(SEARCH(("R"),(I15))))</formula>
    </cfRule>
  </conditionalFormatting>
  <conditionalFormatting sqref="B31:AG48 AN31:AN35 AH35:AM35 AN37:AN38 AN42:AN47 AH43:AM43 AH46:AM47">
    <cfRule type="containsText" dxfId="514" priority="3" operator="containsText" text="修理">
      <formula>NOT(ISERROR(SEARCH(("修理"),(B31))))</formula>
    </cfRule>
  </conditionalFormatting>
  <conditionalFormatting sqref="B31:AG48 AH35:AN35 AH43:AM43">
    <cfRule type="containsText" dxfId="513" priority="4" operator="containsText" text="3检">
      <formula>NOT(ISERROR(SEARCH(("3检"),(B31))))</formula>
    </cfRule>
  </conditionalFormatting>
  <conditionalFormatting sqref="B31:AG48 AN31:AN35 AH35:AM35 AN37:AN38 AN42:AN47 AH43:AM43 AH46:AM47">
    <cfRule type="containsText" dxfId="512" priority="5" operator="containsText" text="年检">
      <formula>NOT(ISERROR(SEARCH(("年检"),(B31))))</formula>
    </cfRule>
  </conditionalFormatting>
  <conditionalFormatting sqref="B15:Y28 Z15:AN29">
    <cfRule type="containsText" dxfId="511" priority="6" operator="containsText" text="长距离">
      <formula>NOT(ISERROR(SEARCH(("长距离"),(B15))))</formula>
    </cfRule>
  </conditionalFormatting>
  <conditionalFormatting sqref="B15:Y28 Z15:AN29">
    <cfRule type="containsText" dxfId="510" priority="7" operator="containsText" text="bm">
      <formula>NOT(ISERROR(SEARCH(("bm"),(B15))))</formula>
    </cfRule>
  </conditionalFormatting>
  <conditionalFormatting sqref="B15:Y28 Z15:AN29">
    <cfRule type="containsText" dxfId="509" priority="8" operator="containsText" text="Line">
      <formula>NOT(ISERROR(SEARCH(("Line"),(B15))))</formula>
    </cfRule>
  </conditionalFormatting>
  <conditionalFormatting sqref="AK19">
    <cfRule type="notContainsBlanks" dxfId="508" priority="9">
      <formula>LEN(TRIM(AK19))&gt;0</formula>
    </cfRule>
  </conditionalFormatting>
  <conditionalFormatting sqref="B15:Y28 Z15:AN29">
    <cfRule type="containsText" dxfId="507" priority="10" operator="containsText" text="考斯特">
      <formula>NOT(ISERROR(SEARCH(("考斯特"),(B15))))</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3A00-000000000000}">
          <x14:formula1>
            <xm:f>条件勿动!$B$2:$B$24</xm:f>
          </x14:formula1>
          <xm:sqref>B31:AN48</xm:sqref>
        </x14:dataValidation>
        <x14:dataValidation type="list" allowBlank="1" xr:uid="{00000000-0002-0000-3A00-000001000000}">
          <x14:formula1>
            <xm:f>条件勿动!$A$2:$A$13</xm:f>
          </x14:formula1>
          <xm:sqref>B15:AN28 Z29:AN29</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outlinePr summaryBelow="0" summaryRight="0"/>
  </sheetPr>
  <dimension ref="A1:BZ1006"/>
  <sheetViews>
    <sheetView workbookViewId="0">
      <pane xSplit="1" topLeftCell="B1" activePane="topRight" state="frozen"/>
      <selection pane="topRight" activeCell="C2" sqref="C2"/>
    </sheetView>
  </sheetViews>
  <sheetFormatPr defaultColWidth="12.6640625" defaultRowHeight="15.75" customHeight="1"/>
  <cols>
    <col min="1" max="1" width="6.21875" customWidth="1"/>
    <col min="2" max="2" width="11" customWidth="1"/>
    <col min="3" max="3" width="9.88671875" customWidth="1"/>
    <col min="4" max="4" width="10.109375" customWidth="1"/>
    <col min="5" max="6" width="8.6640625" customWidth="1"/>
    <col min="7" max="7" width="27.88671875" customWidth="1"/>
    <col min="8" max="11" width="8.6640625" customWidth="1"/>
    <col min="12" max="12" width="10" customWidth="1"/>
    <col min="13" max="13" width="1.6640625" customWidth="1"/>
    <col min="14" max="20" width="8.6640625" customWidth="1"/>
    <col min="21" max="21" width="10" customWidth="1"/>
    <col min="22" max="22" width="1.77734375" customWidth="1"/>
    <col min="23" max="29" width="8.6640625" customWidth="1"/>
    <col min="31" max="37" width="8.6640625" customWidth="1"/>
    <col min="38" max="38" width="10" customWidth="1"/>
  </cols>
  <sheetData>
    <row r="1" spans="1:78">
      <c r="A1" s="6"/>
      <c r="B1" s="6">
        <v>1</v>
      </c>
      <c r="C1" s="489">
        <v>2</v>
      </c>
      <c r="D1" s="489">
        <v>3</v>
      </c>
      <c r="E1" s="6">
        <v>4</v>
      </c>
      <c r="F1" s="6">
        <v>5</v>
      </c>
      <c r="G1" s="6">
        <v>6</v>
      </c>
      <c r="H1" s="6">
        <v>7</v>
      </c>
      <c r="I1" s="6">
        <v>8</v>
      </c>
      <c r="J1" s="489">
        <v>9</v>
      </c>
      <c r="K1" s="489">
        <v>10</v>
      </c>
      <c r="L1" s="6"/>
      <c r="M1" s="536"/>
      <c r="N1" s="6">
        <v>11</v>
      </c>
      <c r="O1" s="6">
        <v>12</v>
      </c>
      <c r="P1" s="6">
        <v>13</v>
      </c>
      <c r="Q1" s="6">
        <v>14</v>
      </c>
      <c r="R1" s="6">
        <v>15</v>
      </c>
      <c r="S1" s="489">
        <v>16</v>
      </c>
      <c r="T1" s="489">
        <v>17</v>
      </c>
      <c r="V1" s="2112"/>
      <c r="W1" s="88">
        <v>18</v>
      </c>
      <c r="X1" s="88">
        <v>19</v>
      </c>
      <c r="Y1" s="88">
        <v>20</v>
      </c>
      <c r="Z1" s="88">
        <v>21</v>
      </c>
      <c r="AA1" s="88">
        <v>22</v>
      </c>
      <c r="AB1" s="2113">
        <v>23</v>
      </c>
      <c r="AC1" s="2113">
        <v>24</v>
      </c>
      <c r="AE1" s="6">
        <v>25</v>
      </c>
      <c r="AF1" s="6">
        <v>26</v>
      </c>
      <c r="AG1" s="6">
        <v>27</v>
      </c>
      <c r="AH1" s="6">
        <v>28</v>
      </c>
      <c r="AI1" s="489">
        <v>29</v>
      </c>
      <c r="AJ1" s="489">
        <v>30</v>
      </c>
      <c r="AK1" s="489">
        <v>1</v>
      </c>
    </row>
    <row r="2" spans="1:78">
      <c r="A2" s="1734" t="s">
        <v>6872</v>
      </c>
      <c r="B2" s="2114">
        <v>58731</v>
      </c>
      <c r="C2" s="2114">
        <v>115964</v>
      </c>
      <c r="D2" s="2114">
        <v>31030</v>
      </c>
      <c r="E2" s="2115">
        <v>87118</v>
      </c>
      <c r="F2" s="2114">
        <v>64789</v>
      </c>
      <c r="G2" s="2114">
        <v>97236</v>
      </c>
      <c r="H2" s="2114">
        <v>55628</v>
      </c>
      <c r="I2" s="2114">
        <v>44535</v>
      </c>
      <c r="J2" s="2114">
        <v>42588</v>
      </c>
      <c r="K2" s="2114">
        <v>53200</v>
      </c>
      <c r="L2" s="2116">
        <f t="shared" ref="L2:L4" si="0">SUM(E2:K2)</f>
        <v>445094</v>
      </c>
      <c r="M2" s="2117"/>
      <c r="N2" s="2115">
        <v>71674</v>
      </c>
      <c r="O2" s="2114">
        <v>47228</v>
      </c>
      <c r="P2" s="2114">
        <v>72396</v>
      </c>
      <c r="Q2" s="2114">
        <v>87767</v>
      </c>
      <c r="R2" s="2114">
        <v>93914</v>
      </c>
      <c r="S2" s="2114">
        <v>84330</v>
      </c>
      <c r="T2" s="2114">
        <v>79836</v>
      </c>
      <c r="U2" s="2118">
        <f t="shared" ref="U2:U4" si="1">SUM(N2:T2)</f>
        <v>537145</v>
      </c>
      <c r="V2" s="2119"/>
      <c r="W2" s="2120">
        <v>135101</v>
      </c>
      <c r="X2" s="2121">
        <v>93034</v>
      </c>
      <c r="Y2" s="2121">
        <v>75271</v>
      </c>
      <c r="Z2" s="2121">
        <v>111951</v>
      </c>
      <c r="AA2" s="2121">
        <v>85747</v>
      </c>
      <c r="AB2" s="2121">
        <v>62431</v>
      </c>
      <c r="AC2" s="2121">
        <v>55001</v>
      </c>
      <c r="AD2" s="2118">
        <f t="shared" ref="AD2:AD6" si="2">SUM(W2:AC2)</f>
        <v>618536</v>
      </c>
      <c r="AE2" s="2120">
        <v>75130</v>
      </c>
      <c r="AF2" s="2121">
        <v>109347</v>
      </c>
      <c r="AG2" s="2121">
        <v>116297</v>
      </c>
      <c r="AH2" s="2121">
        <v>53537</v>
      </c>
      <c r="AI2" s="2121">
        <v>117842</v>
      </c>
      <c r="AJ2" s="2121">
        <v>67611</v>
      </c>
      <c r="AK2" s="2121">
        <v>32242</v>
      </c>
      <c r="AL2" s="2118">
        <f t="shared" ref="AL2:AL6" si="3">SUM(AE2:AK2)</f>
        <v>572006</v>
      </c>
      <c r="AM2" s="1736"/>
      <c r="AN2" s="1736"/>
      <c r="AO2" s="1736"/>
      <c r="AP2" s="1736"/>
      <c r="AQ2" s="1736"/>
      <c r="AR2" s="1736"/>
      <c r="AS2" s="1736"/>
      <c r="AT2" s="1736"/>
      <c r="AU2" s="1736"/>
      <c r="AV2" s="1736"/>
      <c r="AW2" s="1736"/>
      <c r="AX2" s="1736"/>
      <c r="AY2" s="1736"/>
      <c r="AZ2" s="1736"/>
      <c r="BA2" s="1736"/>
      <c r="BB2" s="1736"/>
      <c r="BC2" s="1736"/>
      <c r="BD2" s="1736"/>
      <c r="BE2" s="1736"/>
      <c r="BF2" s="1736"/>
      <c r="BG2" s="1736"/>
      <c r="BH2" s="1736"/>
      <c r="BI2" s="1736"/>
      <c r="BJ2" s="1736"/>
      <c r="BK2" s="1736"/>
      <c r="BL2" s="1736"/>
      <c r="BM2" s="1736"/>
      <c r="BN2" s="1736"/>
      <c r="BO2" s="1736"/>
      <c r="BP2" s="1736"/>
      <c r="BQ2" s="1736"/>
      <c r="BR2" s="1736"/>
      <c r="BS2" s="1736"/>
      <c r="BT2" s="1736"/>
      <c r="BU2" s="1736"/>
      <c r="BV2" s="1736"/>
      <c r="BW2" s="1736"/>
      <c r="BX2" s="1736"/>
      <c r="BY2" s="1736"/>
      <c r="BZ2" s="1736"/>
    </row>
    <row r="3" spans="1:78">
      <c r="A3" s="1738" t="s">
        <v>6873</v>
      </c>
      <c r="B3" s="1738">
        <v>76800</v>
      </c>
      <c r="C3" s="1738">
        <v>74400</v>
      </c>
      <c r="D3" s="1738">
        <v>21600</v>
      </c>
      <c r="E3" s="2122">
        <v>36000</v>
      </c>
      <c r="F3" s="1738">
        <v>36000</v>
      </c>
      <c r="G3" s="1738">
        <v>36000</v>
      </c>
      <c r="H3" s="1738">
        <v>36000</v>
      </c>
      <c r="I3" s="1738">
        <v>76800</v>
      </c>
      <c r="J3" s="1738">
        <v>74400</v>
      </c>
      <c r="K3" s="1738">
        <v>21600</v>
      </c>
      <c r="L3" s="2123">
        <f t="shared" si="0"/>
        <v>316800</v>
      </c>
      <c r="M3" s="2112"/>
      <c r="N3" s="2122">
        <v>36000</v>
      </c>
      <c r="O3" s="1738">
        <v>36000</v>
      </c>
      <c r="P3" s="1738">
        <v>36000</v>
      </c>
      <c r="Q3" s="1738">
        <v>36000</v>
      </c>
      <c r="R3" s="1738">
        <v>105600</v>
      </c>
      <c r="S3" s="1738">
        <v>108000</v>
      </c>
      <c r="T3" s="1738">
        <v>16800</v>
      </c>
      <c r="U3" s="2124">
        <f t="shared" si="1"/>
        <v>374400</v>
      </c>
      <c r="V3" s="2125"/>
      <c r="W3" s="2126">
        <v>19200</v>
      </c>
      <c r="X3" s="1739">
        <v>19200</v>
      </c>
      <c r="Y3" s="1739">
        <v>19200</v>
      </c>
      <c r="Z3" s="1739">
        <v>19200</v>
      </c>
      <c r="AA3" s="1739">
        <v>105600</v>
      </c>
      <c r="AB3" s="1739">
        <v>108000</v>
      </c>
      <c r="AC3" s="1739">
        <v>16800</v>
      </c>
      <c r="AD3" s="2124">
        <f t="shared" si="2"/>
        <v>307200</v>
      </c>
      <c r="AE3" s="2126">
        <v>19200</v>
      </c>
      <c r="AF3" s="1739">
        <v>19200</v>
      </c>
      <c r="AG3" s="1739">
        <v>19200</v>
      </c>
      <c r="AH3" s="1739">
        <v>105600</v>
      </c>
      <c r="AI3" s="1739">
        <v>108000</v>
      </c>
      <c r="AJ3" s="1739">
        <v>108000</v>
      </c>
      <c r="AK3" s="1739">
        <v>16800</v>
      </c>
      <c r="AL3" s="2124">
        <f t="shared" si="3"/>
        <v>396000</v>
      </c>
      <c r="AM3" s="1740"/>
      <c r="AN3" s="1740"/>
      <c r="AO3" s="1740"/>
      <c r="AP3" s="1740"/>
      <c r="AQ3" s="1740"/>
      <c r="AR3" s="1740"/>
      <c r="AS3" s="1740"/>
      <c r="AT3" s="1740"/>
      <c r="AU3" s="1740"/>
      <c r="AV3" s="1740"/>
      <c r="AW3" s="1740"/>
      <c r="AX3" s="1740"/>
      <c r="AY3" s="1740"/>
      <c r="AZ3" s="1740"/>
      <c r="BA3" s="1740"/>
      <c r="BB3" s="1740"/>
      <c r="BC3" s="1740"/>
      <c r="BD3" s="1740"/>
      <c r="BE3" s="1740"/>
      <c r="BF3" s="1740"/>
      <c r="BG3" s="1740"/>
      <c r="BH3" s="1740"/>
      <c r="BI3" s="1740"/>
      <c r="BJ3" s="1740"/>
      <c r="BK3" s="1740"/>
      <c r="BL3" s="1740"/>
      <c r="BM3" s="1740"/>
      <c r="BN3" s="1740"/>
      <c r="BO3" s="1740"/>
      <c r="BP3" s="1740"/>
      <c r="BQ3" s="1740"/>
      <c r="BR3" s="1740"/>
      <c r="BS3" s="1740"/>
      <c r="BT3" s="1740"/>
      <c r="BU3" s="1740"/>
      <c r="BV3" s="1740"/>
      <c r="BW3" s="1740"/>
      <c r="BX3" s="1740"/>
      <c r="BY3" s="1740"/>
      <c r="BZ3" s="1740"/>
    </row>
    <row r="4" spans="1:78">
      <c r="A4" s="1742" t="s">
        <v>6874</v>
      </c>
      <c r="B4" s="2127">
        <v>87600</v>
      </c>
      <c r="C4" s="2127">
        <v>153800</v>
      </c>
      <c r="D4" s="2127">
        <v>220230</v>
      </c>
      <c r="E4" s="2128">
        <v>180368</v>
      </c>
      <c r="F4" s="2127">
        <v>116000</v>
      </c>
      <c r="G4" s="2127">
        <v>121000</v>
      </c>
      <c r="H4" s="2127">
        <v>141000</v>
      </c>
      <c r="I4" s="2127">
        <v>183900</v>
      </c>
      <c r="J4" s="2127">
        <v>80000</v>
      </c>
      <c r="K4" s="2127">
        <v>117900</v>
      </c>
      <c r="L4" s="2129">
        <f t="shared" si="0"/>
        <v>940168</v>
      </c>
      <c r="M4" s="2130"/>
      <c r="N4" s="2128">
        <v>146900</v>
      </c>
      <c r="O4" s="2127">
        <v>222000</v>
      </c>
      <c r="P4" s="2127">
        <v>122900</v>
      </c>
      <c r="Q4" s="2127">
        <v>166240</v>
      </c>
      <c r="R4" s="2127">
        <v>106000</v>
      </c>
      <c r="S4" s="2127">
        <v>159000</v>
      </c>
      <c r="T4" s="2127">
        <v>36000</v>
      </c>
      <c r="U4" s="2131">
        <f t="shared" si="1"/>
        <v>959040</v>
      </c>
      <c r="V4" s="2125"/>
      <c r="W4" s="2132">
        <v>58000</v>
      </c>
      <c r="X4" s="1653">
        <v>86000</v>
      </c>
      <c r="Y4" s="1653">
        <v>86000</v>
      </c>
      <c r="Z4" s="1653">
        <v>86000</v>
      </c>
      <c r="AA4" s="1653">
        <v>86000</v>
      </c>
      <c r="AB4" s="1653">
        <v>30000</v>
      </c>
      <c r="AC4" s="1653">
        <v>30000</v>
      </c>
      <c r="AD4" s="2133">
        <f t="shared" si="2"/>
        <v>462000</v>
      </c>
      <c r="AE4" s="2132">
        <v>86000</v>
      </c>
      <c r="AF4" s="1653">
        <v>86000</v>
      </c>
      <c r="AG4" s="1653">
        <v>86000</v>
      </c>
      <c r="AH4" s="1653">
        <v>86000</v>
      </c>
      <c r="AI4" s="1653">
        <v>30000</v>
      </c>
      <c r="AJ4" s="1653">
        <v>30000</v>
      </c>
      <c r="AK4" s="1653">
        <v>30000</v>
      </c>
      <c r="AL4" s="2133">
        <f t="shared" si="3"/>
        <v>434000</v>
      </c>
      <c r="AM4" s="1652"/>
      <c r="AN4" s="1652"/>
      <c r="AO4" s="1652"/>
      <c r="AP4" s="1652"/>
      <c r="AQ4" s="1652"/>
      <c r="AR4" s="1652"/>
      <c r="AS4" s="1652"/>
      <c r="AT4" s="1652"/>
      <c r="AU4" s="1652"/>
      <c r="AV4" s="1652"/>
      <c r="AW4" s="1652"/>
      <c r="AX4" s="1652"/>
      <c r="AY4" s="1652"/>
      <c r="AZ4" s="1652"/>
      <c r="BA4" s="1652"/>
      <c r="BB4" s="1652"/>
      <c r="BC4" s="1652"/>
      <c r="BD4" s="1652"/>
      <c r="BE4" s="1652"/>
      <c r="BF4" s="1652"/>
      <c r="BG4" s="1652"/>
      <c r="BH4" s="1652"/>
      <c r="BI4" s="1652"/>
      <c r="BJ4" s="1652"/>
      <c r="BK4" s="1652"/>
      <c r="BL4" s="1652"/>
      <c r="BM4" s="1652"/>
      <c r="BN4" s="1652"/>
      <c r="BO4" s="1652"/>
      <c r="BP4" s="1652"/>
      <c r="BQ4" s="1652"/>
      <c r="BR4" s="1652"/>
      <c r="BS4" s="1652"/>
      <c r="BT4" s="1652"/>
      <c r="BU4" s="1652"/>
      <c r="BV4" s="1652"/>
      <c r="BW4" s="1652"/>
      <c r="BX4" s="1652"/>
      <c r="BY4" s="1652"/>
      <c r="BZ4" s="1652"/>
    </row>
    <row r="5" spans="1:78">
      <c r="A5" s="1744" t="s">
        <v>117</v>
      </c>
      <c r="B5" s="1744"/>
      <c r="C5" s="1744"/>
      <c r="D5" s="1744"/>
      <c r="E5" s="2134"/>
      <c r="F5" s="2135"/>
      <c r="G5" s="2135"/>
      <c r="H5" s="2135"/>
      <c r="I5" s="2135"/>
      <c r="J5" s="2135"/>
      <c r="K5" s="2135"/>
      <c r="L5" s="2136">
        <v>0</v>
      </c>
      <c r="M5" s="1584"/>
      <c r="N5" s="2134"/>
      <c r="O5" s="2135"/>
      <c r="P5" s="2135"/>
      <c r="Q5" s="2135"/>
      <c r="R5" s="2135"/>
      <c r="S5" s="2135"/>
      <c r="T5" s="2135"/>
      <c r="U5" s="2137">
        <v>0</v>
      </c>
      <c r="V5" s="2125"/>
      <c r="W5" s="2138">
        <v>0</v>
      </c>
      <c r="X5" s="1746">
        <v>49900</v>
      </c>
      <c r="Y5" s="1746">
        <v>72900</v>
      </c>
      <c r="Z5" s="1746">
        <v>136000</v>
      </c>
      <c r="AA5" s="1746">
        <v>45000</v>
      </c>
      <c r="AB5" s="1746">
        <v>16900</v>
      </c>
      <c r="AC5" s="1746">
        <v>94280</v>
      </c>
      <c r="AD5" s="2139">
        <f t="shared" si="2"/>
        <v>414980</v>
      </c>
      <c r="AE5" s="2140">
        <v>57500</v>
      </c>
      <c r="AF5" s="2141">
        <v>38500</v>
      </c>
      <c r="AG5" s="2141">
        <v>70000</v>
      </c>
      <c r="AH5" s="2141">
        <v>66000</v>
      </c>
      <c r="AI5" s="2141">
        <v>106000</v>
      </c>
      <c r="AJ5" s="2141">
        <v>61000</v>
      </c>
      <c r="AK5" s="2141">
        <v>27900</v>
      </c>
      <c r="AL5" s="2142">
        <f t="shared" si="3"/>
        <v>426900</v>
      </c>
      <c r="AM5" s="1744"/>
      <c r="AN5" s="1744"/>
      <c r="AO5" s="1744"/>
      <c r="AP5" s="1744"/>
      <c r="AQ5" s="1744"/>
      <c r="AR5" s="1744"/>
      <c r="AS5" s="1744"/>
      <c r="AT5" s="1744"/>
      <c r="AU5" s="1744"/>
      <c r="AV5" s="1744"/>
      <c r="AW5" s="1744"/>
      <c r="AX5" s="1744"/>
      <c r="AY5" s="1744"/>
      <c r="AZ5" s="1744"/>
      <c r="BA5" s="1744"/>
      <c r="BB5" s="1744"/>
      <c r="BC5" s="1744"/>
      <c r="BD5" s="1744"/>
      <c r="BE5" s="1744"/>
      <c r="BF5" s="1744"/>
      <c r="BG5" s="1744"/>
      <c r="BH5" s="1744"/>
      <c r="BI5" s="1744"/>
      <c r="BJ5" s="1744"/>
      <c r="BK5" s="1744"/>
      <c r="BL5" s="1744"/>
      <c r="BM5" s="1744"/>
      <c r="BN5" s="1744"/>
      <c r="BO5" s="1744"/>
      <c r="BP5" s="1744"/>
      <c r="BQ5" s="1744"/>
      <c r="BR5" s="1744"/>
      <c r="BS5" s="1744"/>
      <c r="BT5" s="1744"/>
      <c r="BU5" s="1744"/>
      <c r="BV5" s="1744"/>
      <c r="BW5" s="1744"/>
      <c r="BX5" s="1744"/>
      <c r="BY5" s="1744"/>
      <c r="BZ5" s="1744"/>
    </row>
    <row r="6" spans="1:78">
      <c r="A6" s="10" t="s">
        <v>2</v>
      </c>
      <c r="E6" s="2143">
        <f t="shared" ref="E6:K6" si="4">SUM(E2:E4)</f>
        <v>303486</v>
      </c>
      <c r="F6" s="1256">
        <f t="shared" si="4"/>
        <v>216789</v>
      </c>
      <c r="G6" s="1256">
        <f t="shared" si="4"/>
        <v>254236</v>
      </c>
      <c r="H6" s="1256">
        <f t="shared" si="4"/>
        <v>232628</v>
      </c>
      <c r="I6" s="1256">
        <f t="shared" si="4"/>
        <v>305235</v>
      </c>
      <c r="J6" s="1256">
        <f t="shared" si="4"/>
        <v>196988</v>
      </c>
      <c r="K6" s="1256">
        <f t="shared" si="4"/>
        <v>192700</v>
      </c>
      <c r="L6" s="540">
        <f>SUM(E6:K6)</f>
        <v>1702062</v>
      </c>
      <c r="M6" s="1584"/>
      <c r="N6" s="2144">
        <f t="shared" ref="N6:T6" si="5">SUM(N2:N4)</f>
        <v>254574</v>
      </c>
      <c r="O6" s="2066">
        <f t="shared" si="5"/>
        <v>305228</v>
      </c>
      <c r="P6" s="2066">
        <f t="shared" si="5"/>
        <v>231296</v>
      </c>
      <c r="Q6" s="2066">
        <f t="shared" si="5"/>
        <v>290007</v>
      </c>
      <c r="R6" s="2066">
        <f t="shared" si="5"/>
        <v>305514</v>
      </c>
      <c r="S6" s="2066">
        <f t="shared" si="5"/>
        <v>351330</v>
      </c>
      <c r="T6" s="2066">
        <f t="shared" si="5"/>
        <v>132636</v>
      </c>
      <c r="U6" s="2145">
        <f>SUM(N6:T6)</f>
        <v>1870585</v>
      </c>
      <c r="V6" s="2146"/>
      <c r="W6" s="2144">
        <f t="shared" ref="W6:AC6" si="6">SUM(W2:W5)</f>
        <v>212301</v>
      </c>
      <c r="X6" s="2144">
        <f t="shared" si="6"/>
        <v>248134</v>
      </c>
      <c r="Y6" s="2144">
        <f t="shared" si="6"/>
        <v>253371</v>
      </c>
      <c r="Z6" s="2144">
        <f t="shared" si="6"/>
        <v>353151</v>
      </c>
      <c r="AA6" s="2144">
        <f t="shared" si="6"/>
        <v>322347</v>
      </c>
      <c r="AB6" s="2144">
        <f t="shared" si="6"/>
        <v>217331</v>
      </c>
      <c r="AC6" s="2144">
        <f t="shared" si="6"/>
        <v>196081</v>
      </c>
      <c r="AD6" s="2145">
        <f t="shared" si="2"/>
        <v>1802716</v>
      </c>
      <c r="AE6" s="2144">
        <f t="shared" ref="AE6:AK6" si="7">SUM(AE2:AE5)</f>
        <v>237830</v>
      </c>
      <c r="AF6" s="2066">
        <f t="shared" si="7"/>
        <v>253047</v>
      </c>
      <c r="AG6" s="2066">
        <f t="shared" si="7"/>
        <v>291497</v>
      </c>
      <c r="AH6" s="2066">
        <f t="shared" si="7"/>
        <v>311137</v>
      </c>
      <c r="AI6" s="2066">
        <f t="shared" si="7"/>
        <v>361842</v>
      </c>
      <c r="AJ6" s="2066">
        <f t="shared" si="7"/>
        <v>266611</v>
      </c>
      <c r="AK6" s="2066">
        <f t="shared" si="7"/>
        <v>106942</v>
      </c>
      <c r="AL6" s="2145">
        <f t="shared" si="3"/>
        <v>1828906</v>
      </c>
    </row>
    <row r="7" spans="1:78">
      <c r="M7" s="1562"/>
      <c r="V7" s="2125"/>
      <c r="W7" s="1239"/>
      <c r="X7" s="1239"/>
      <c r="Y7" s="1239"/>
      <c r="Z7" s="1239"/>
      <c r="AA7" s="1239"/>
      <c r="AB7" s="1239"/>
      <c r="AC7" s="1239"/>
    </row>
    <row r="8" spans="1:78">
      <c r="M8" s="1562"/>
      <c r="V8" s="2125"/>
      <c r="W8" s="1239"/>
      <c r="X8" s="1239"/>
      <c r="Y8" s="1239"/>
      <c r="Z8" s="1239"/>
      <c r="AA8" s="1239"/>
      <c r="AB8" s="1239"/>
      <c r="AC8" s="1239"/>
    </row>
    <row r="9" spans="1:78">
      <c r="M9" s="1562"/>
      <c r="V9" s="2125"/>
      <c r="W9" s="1239"/>
      <c r="X9" s="1239"/>
      <c r="Y9" s="1239"/>
      <c r="Z9" s="1239"/>
      <c r="AA9" s="1239"/>
      <c r="AB9" s="1239"/>
      <c r="AC9" s="1239"/>
    </row>
    <row r="10" spans="1:78">
      <c r="M10" s="1562"/>
      <c r="V10" s="2125"/>
      <c r="W10" s="1239"/>
      <c r="X10" s="1239"/>
      <c r="Y10" s="1239"/>
      <c r="Z10" s="1239"/>
      <c r="AA10" s="1239"/>
      <c r="AB10" s="1239"/>
      <c r="AC10" s="1239"/>
    </row>
    <row r="11" spans="1:78">
      <c r="M11" s="1562"/>
      <c r="V11" s="2125"/>
      <c r="W11" s="1239"/>
      <c r="X11" s="1239"/>
      <c r="Y11" s="1239"/>
      <c r="Z11" s="1239"/>
      <c r="AA11" s="1239"/>
      <c r="AB11" s="1239"/>
      <c r="AC11" s="1239"/>
    </row>
    <row r="12" spans="1:78">
      <c r="M12" s="1562"/>
      <c r="V12" s="2125"/>
      <c r="W12" s="1239"/>
      <c r="X12" s="1239"/>
      <c r="Y12" s="1239"/>
      <c r="Z12" s="1239"/>
      <c r="AA12" s="1239"/>
      <c r="AB12" s="1239"/>
      <c r="AC12" s="1239"/>
    </row>
    <row r="13" spans="1:78">
      <c r="M13" s="1562"/>
      <c r="V13" s="2125"/>
      <c r="W13" s="1239"/>
      <c r="X13" s="1239"/>
      <c r="Y13" s="1239"/>
      <c r="Z13" s="1239"/>
      <c r="AA13" s="1239"/>
      <c r="AB13" s="1239"/>
      <c r="AC13" s="1239"/>
    </row>
    <row r="14" spans="1:78">
      <c r="M14" s="1562"/>
      <c r="V14" s="2125"/>
      <c r="W14" s="1239"/>
      <c r="X14" s="1239"/>
      <c r="Y14" s="1239"/>
      <c r="Z14" s="1239"/>
      <c r="AA14" s="1239"/>
      <c r="AB14" s="1239"/>
      <c r="AC14" s="1239"/>
    </row>
    <row r="15" spans="1:78">
      <c r="M15" s="1562"/>
      <c r="V15" s="2125"/>
      <c r="W15" s="1239"/>
      <c r="X15" s="1239"/>
      <c r="Y15" s="1239"/>
      <c r="Z15" s="1239"/>
      <c r="AA15" s="1239"/>
      <c r="AB15" s="1239"/>
      <c r="AC15" s="1239"/>
    </row>
    <row r="16" spans="1:78">
      <c r="M16" s="1562"/>
      <c r="V16" s="2125"/>
      <c r="W16" s="1239"/>
      <c r="X16" s="1239"/>
      <c r="Y16" s="1239"/>
      <c r="Z16" s="1239"/>
      <c r="AA16" s="1239"/>
      <c r="AB16" s="1239"/>
      <c r="AC16" s="1239"/>
    </row>
    <row r="17" spans="2:31">
      <c r="M17" s="1562"/>
      <c r="V17" s="2125"/>
      <c r="W17" s="1239"/>
      <c r="X17" s="1239"/>
      <c r="Y17" s="1239"/>
      <c r="Z17" s="1239"/>
      <c r="AA17" s="1239"/>
      <c r="AB17" s="1239"/>
      <c r="AC17" s="1239"/>
    </row>
    <row r="18" spans="2:31">
      <c r="M18" s="1562"/>
      <c r="V18" s="2125"/>
      <c r="W18" s="1239"/>
      <c r="X18" s="1239"/>
      <c r="Y18" s="1239"/>
      <c r="Z18" s="1239"/>
      <c r="AA18" s="1239"/>
      <c r="AB18" s="1239"/>
      <c r="AC18" s="1239"/>
    </row>
    <row r="19" spans="2:31">
      <c r="M19" s="1562"/>
      <c r="V19" s="2125"/>
      <c r="W19" s="1239"/>
      <c r="X19" s="1239"/>
      <c r="Y19" s="1239"/>
      <c r="Z19" s="1239"/>
      <c r="AA19" s="1239"/>
      <c r="AB19" s="1239"/>
      <c r="AC19" s="1239"/>
    </row>
    <row r="20" spans="2:31">
      <c r="M20" s="1562"/>
      <c r="V20" s="2125"/>
      <c r="W20" s="1239"/>
      <c r="X20" s="1239"/>
      <c r="Y20" s="1239"/>
      <c r="Z20" s="1239"/>
      <c r="AA20" s="1239"/>
      <c r="AB20" s="1239"/>
      <c r="AC20" s="1239"/>
    </row>
    <row r="21" spans="2:31">
      <c r="M21" s="1562"/>
      <c r="V21" s="2125"/>
      <c r="W21" s="1239"/>
      <c r="X21" s="1239"/>
      <c r="Y21" s="1239"/>
      <c r="Z21" s="1239"/>
      <c r="AA21" s="1239"/>
      <c r="AB21" s="1239"/>
      <c r="AC21" s="1239"/>
    </row>
    <row r="22" spans="2:31">
      <c r="M22" s="1562"/>
      <c r="V22" s="2125"/>
      <c r="W22" s="1239"/>
      <c r="X22" s="1239"/>
      <c r="Y22" s="1239"/>
      <c r="Z22" s="1239"/>
      <c r="AA22" s="1239"/>
      <c r="AB22" s="1239"/>
      <c r="AC22" s="1239"/>
    </row>
    <row r="23" spans="2:31">
      <c r="M23" s="1562"/>
      <c r="V23" s="2125"/>
      <c r="W23" s="1239"/>
      <c r="X23" s="1239"/>
      <c r="Y23" s="1239"/>
      <c r="Z23" s="1239"/>
      <c r="AA23" s="1239"/>
      <c r="AB23" s="1239"/>
      <c r="AC23" s="1239"/>
    </row>
    <row r="24" spans="2:31">
      <c r="B24" s="10" t="s">
        <v>6875</v>
      </c>
      <c r="M24" s="1562"/>
      <c r="V24" s="2125"/>
      <c r="W24" s="1239"/>
      <c r="X24" s="1239"/>
      <c r="Y24" s="1239"/>
      <c r="Z24" s="1239"/>
      <c r="AA24" s="1239"/>
      <c r="AB24" s="1239"/>
      <c r="AC24" s="1239"/>
    </row>
    <row r="25" spans="2:31">
      <c r="M25" s="1562"/>
      <c r="V25" s="2125"/>
      <c r="W25" s="1239"/>
      <c r="X25" s="1239"/>
      <c r="Y25" s="1239"/>
      <c r="Z25" s="1239"/>
      <c r="AA25" s="1239"/>
      <c r="AB25" s="1239"/>
      <c r="AC25" s="1239"/>
      <c r="AE25" s="10" t="s">
        <v>8389</v>
      </c>
    </row>
    <row r="26" spans="2:31">
      <c r="M26" s="1562"/>
      <c r="V26" s="2125"/>
      <c r="W26" s="1239"/>
      <c r="X26" s="1239"/>
      <c r="Y26" s="1239"/>
      <c r="Z26" s="1239"/>
      <c r="AA26" s="1239"/>
      <c r="AB26" s="1239"/>
      <c r="AC26" s="1239"/>
      <c r="AE26" s="10" t="s">
        <v>8390</v>
      </c>
    </row>
    <row r="27" spans="2:31">
      <c r="M27" s="1562"/>
      <c r="V27" s="2125"/>
      <c r="W27" s="1239"/>
      <c r="X27" s="1239"/>
      <c r="Y27" s="1239"/>
      <c r="Z27" s="1239"/>
      <c r="AA27" s="1239"/>
      <c r="AB27" s="1239"/>
      <c r="AC27" s="1239"/>
      <c r="AE27" s="10" t="s">
        <v>8391</v>
      </c>
    </row>
    <row r="28" spans="2:31">
      <c r="M28" s="1562"/>
      <c r="V28" s="2125"/>
      <c r="W28" s="1239"/>
      <c r="X28" s="1239"/>
      <c r="Y28" s="1239"/>
      <c r="Z28" s="1239"/>
      <c r="AA28" s="1239"/>
      <c r="AB28" s="1239"/>
      <c r="AC28" s="1239"/>
    </row>
    <row r="29" spans="2:31">
      <c r="M29" s="1562"/>
      <c r="V29" s="2125"/>
      <c r="W29" s="1239"/>
      <c r="X29" s="1239"/>
      <c r="Y29" s="1239"/>
      <c r="Z29" s="1239"/>
      <c r="AA29" s="1239"/>
      <c r="AB29" s="1239"/>
      <c r="AC29" s="1239"/>
    </row>
    <row r="30" spans="2:31">
      <c r="M30" s="1562"/>
      <c r="V30" s="2125"/>
      <c r="W30" s="1239"/>
      <c r="X30" s="1239"/>
      <c r="Y30" s="1239"/>
      <c r="Z30" s="1239"/>
      <c r="AA30" s="1239"/>
      <c r="AB30" s="1239"/>
      <c r="AC30" s="1239"/>
    </row>
    <row r="31" spans="2:31">
      <c r="M31" s="1562"/>
      <c r="V31" s="2125"/>
      <c r="W31" s="1239"/>
      <c r="X31" s="1239"/>
      <c r="Y31" s="1239"/>
      <c r="Z31" s="1239"/>
      <c r="AA31" s="1239"/>
      <c r="AB31" s="1239"/>
      <c r="AC31" s="1239"/>
    </row>
    <row r="32" spans="2:31">
      <c r="M32" s="1562"/>
      <c r="V32" s="2125"/>
      <c r="W32" s="1239"/>
      <c r="X32" s="1239"/>
      <c r="Y32" s="1239"/>
      <c r="Z32" s="1239"/>
      <c r="AA32" s="1239"/>
      <c r="AB32" s="1239"/>
      <c r="AC32" s="1239"/>
    </row>
    <row r="33" spans="1:29">
      <c r="A33" s="6" t="s">
        <v>0</v>
      </c>
      <c r="B33" s="6" t="s">
        <v>117</v>
      </c>
      <c r="C33" s="6" t="s">
        <v>8392</v>
      </c>
      <c r="D33" s="6" t="s">
        <v>8306</v>
      </c>
      <c r="E33" s="6" t="s">
        <v>8307</v>
      </c>
      <c r="F33" s="6" t="s">
        <v>8308</v>
      </c>
      <c r="G33" s="6" t="s">
        <v>6881</v>
      </c>
      <c r="H33" s="6"/>
      <c r="I33" s="6"/>
      <c r="J33" s="6"/>
      <c r="K33" s="6"/>
      <c r="M33" s="1562"/>
      <c r="V33" s="2125"/>
      <c r="W33" s="1239"/>
      <c r="X33" s="1239"/>
      <c r="Y33" s="1239"/>
      <c r="Z33" s="1239"/>
      <c r="AA33" s="1239"/>
      <c r="AB33" s="1239"/>
      <c r="AC33" s="1239"/>
    </row>
    <row r="34" spans="1:29">
      <c r="A34" s="6" t="s">
        <v>5566</v>
      </c>
      <c r="B34" s="1748" t="s">
        <v>258</v>
      </c>
      <c r="C34" s="1532">
        <v>167800</v>
      </c>
      <c r="D34" s="1843">
        <v>119200</v>
      </c>
      <c r="E34" s="84">
        <v>45790</v>
      </c>
      <c r="F34" s="1749">
        <v>0.40339999999999998</v>
      </c>
      <c r="G34" s="6"/>
      <c r="H34" s="6"/>
      <c r="I34" s="6"/>
      <c r="J34" s="6"/>
      <c r="K34" s="6"/>
      <c r="M34" s="1562"/>
      <c r="V34" s="2125"/>
      <c r="W34" s="1239"/>
      <c r="X34" s="1239"/>
      <c r="Y34" s="1239"/>
      <c r="Z34" s="1239"/>
      <c r="AA34" s="1239"/>
      <c r="AB34" s="1239"/>
      <c r="AC34" s="1239"/>
    </row>
    <row r="35" spans="1:29">
      <c r="A35" s="6"/>
      <c r="B35" s="6" t="s">
        <v>6882</v>
      </c>
      <c r="C35" s="1530">
        <v>129400</v>
      </c>
      <c r="D35" s="1838">
        <v>29900</v>
      </c>
      <c r="E35" s="89">
        <v>11290</v>
      </c>
      <c r="F35" s="1751">
        <v>0.36620000000000003</v>
      </c>
      <c r="G35" s="6"/>
      <c r="H35" s="6"/>
      <c r="I35" s="6"/>
      <c r="J35" s="6"/>
      <c r="K35" s="6"/>
      <c r="M35" s="1562"/>
      <c r="V35" s="2125"/>
      <c r="W35" s="1239"/>
      <c r="X35" s="1239"/>
      <c r="Y35" s="1239"/>
      <c r="Z35" s="1239"/>
      <c r="AA35" s="1239"/>
      <c r="AB35" s="1239"/>
      <c r="AC35" s="1239"/>
    </row>
    <row r="36" spans="1:29">
      <c r="A36" s="6" t="s">
        <v>2720</v>
      </c>
      <c r="B36" s="1748" t="s">
        <v>6884</v>
      </c>
      <c r="C36" s="1532">
        <v>235000</v>
      </c>
      <c r="D36" s="1843">
        <v>260000</v>
      </c>
      <c r="E36" s="88">
        <v>82990</v>
      </c>
      <c r="F36" s="1750">
        <v>0.28299999999999997</v>
      </c>
      <c r="G36" s="6"/>
      <c r="H36" s="6"/>
      <c r="I36" s="6"/>
      <c r="J36" s="6"/>
      <c r="K36" s="6"/>
      <c r="M36" s="1562"/>
      <c r="V36" s="2125"/>
      <c r="W36" s="1239"/>
      <c r="X36" s="1239"/>
      <c r="Y36" s="1239"/>
      <c r="Z36" s="1239"/>
      <c r="AA36" s="1239"/>
      <c r="AB36" s="1239"/>
      <c r="AC36" s="1239"/>
    </row>
    <row r="37" spans="1:29">
      <c r="A37" s="6"/>
      <c r="B37" s="6" t="s">
        <v>255</v>
      </c>
      <c r="C37" s="1530">
        <v>357500</v>
      </c>
      <c r="D37" s="1838">
        <v>225000</v>
      </c>
      <c r="E37" s="88"/>
      <c r="F37" s="1750"/>
      <c r="G37" s="6"/>
      <c r="H37" s="6"/>
      <c r="I37" s="6"/>
      <c r="J37" s="6"/>
      <c r="K37" s="6"/>
      <c r="M37" s="1562"/>
      <c r="V37" s="2125"/>
      <c r="W37" s="1239"/>
      <c r="X37" s="1239"/>
      <c r="Y37" s="1239"/>
      <c r="Z37" s="1239"/>
      <c r="AA37" s="1239"/>
      <c r="AB37" s="1239"/>
      <c r="AC37" s="1239"/>
    </row>
    <row r="38" spans="1:29">
      <c r="A38" s="6"/>
      <c r="B38" s="6" t="s">
        <v>6885</v>
      </c>
      <c r="C38" s="1530">
        <v>0</v>
      </c>
      <c r="D38" s="1838">
        <v>77000</v>
      </c>
      <c r="E38" s="88">
        <v>45000</v>
      </c>
      <c r="F38" s="1750">
        <v>0.58440000000000003</v>
      </c>
      <c r="G38" s="6"/>
      <c r="H38" s="6"/>
      <c r="I38" s="6"/>
      <c r="J38" s="6"/>
      <c r="K38" s="6"/>
      <c r="M38" s="1562"/>
      <c r="V38" s="2125"/>
      <c r="W38" s="1239"/>
      <c r="X38" s="1239"/>
      <c r="Y38" s="1239"/>
      <c r="Z38" s="1239"/>
      <c r="AA38" s="1239"/>
      <c r="AB38" s="1239"/>
      <c r="AC38" s="1239"/>
    </row>
    <row r="39" spans="1:29">
      <c r="A39" s="6"/>
      <c r="B39" s="6" t="s">
        <v>6886</v>
      </c>
      <c r="C39" s="2147">
        <v>516000</v>
      </c>
      <c r="D39" s="2148">
        <v>71000</v>
      </c>
      <c r="E39" s="88">
        <v>9000</v>
      </c>
      <c r="F39" s="1750">
        <v>0.1205</v>
      </c>
      <c r="G39" s="1438" t="s">
        <v>8393</v>
      </c>
      <c r="H39" s="6"/>
      <c r="I39" s="6"/>
      <c r="J39" s="6"/>
      <c r="K39" s="6"/>
      <c r="M39" s="1562"/>
      <c r="V39" s="2125"/>
      <c r="W39" s="1239"/>
      <c r="X39" s="1239"/>
      <c r="Y39" s="1239"/>
      <c r="Z39" s="1239"/>
      <c r="AA39" s="1239"/>
      <c r="AB39" s="1239"/>
      <c r="AC39" s="1239"/>
    </row>
    <row r="40" spans="1:29">
      <c r="A40" s="6"/>
      <c r="B40" s="6" t="s">
        <v>6887</v>
      </c>
      <c r="C40" s="1530">
        <v>0</v>
      </c>
      <c r="D40" s="1838">
        <v>18000</v>
      </c>
      <c r="E40" s="88">
        <v>5400</v>
      </c>
      <c r="F40" s="1750">
        <v>0.3</v>
      </c>
      <c r="G40" s="1438"/>
      <c r="H40" s="6"/>
      <c r="I40" s="6"/>
      <c r="J40" s="6"/>
      <c r="K40" s="6"/>
      <c r="M40" s="1562"/>
      <c r="V40" s="2125"/>
      <c r="W40" s="1239"/>
      <c r="X40" s="1239"/>
      <c r="Y40" s="1239"/>
      <c r="Z40" s="1239"/>
      <c r="AA40" s="1239"/>
      <c r="AB40" s="1239"/>
      <c r="AC40" s="1239"/>
    </row>
    <row r="41" spans="1:29">
      <c r="A41" s="6"/>
      <c r="B41" s="2" t="s">
        <v>4912</v>
      </c>
      <c r="C41" s="1530">
        <v>70000</v>
      </c>
      <c r="D41" s="1838">
        <v>70000</v>
      </c>
      <c r="E41" s="88">
        <v>30000</v>
      </c>
      <c r="F41" s="1750">
        <v>0.42859999999999998</v>
      </c>
      <c r="G41" s="1438"/>
      <c r="H41" s="6"/>
      <c r="I41" s="6"/>
      <c r="J41" s="6"/>
      <c r="K41" s="6"/>
      <c r="M41" s="1562"/>
      <c r="V41" s="2125"/>
      <c r="W41" s="1239"/>
      <c r="X41" s="1239"/>
      <c r="Y41" s="1239"/>
      <c r="Z41" s="1239"/>
      <c r="AA41" s="1239"/>
      <c r="AB41" s="1239"/>
      <c r="AC41" s="1239"/>
    </row>
    <row r="42" spans="1:29">
      <c r="A42" s="6"/>
      <c r="B42" s="2" t="s">
        <v>3740</v>
      </c>
      <c r="C42" s="1530">
        <v>87000</v>
      </c>
      <c r="D42" s="1838">
        <v>0</v>
      </c>
      <c r="E42" s="88">
        <v>0</v>
      </c>
      <c r="F42" s="1750">
        <v>0</v>
      </c>
      <c r="G42" s="1438"/>
      <c r="H42" s="6"/>
      <c r="I42" s="6"/>
      <c r="J42" s="6"/>
      <c r="K42" s="6"/>
      <c r="M42" s="1562"/>
      <c r="V42" s="2125"/>
      <c r="W42" s="1239"/>
      <c r="X42" s="1239"/>
      <c r="Y42" s="1239"/>
      <c r="Z42" s="1239"/>
      <c r="AA42" s="1239"/>
      <c r="AB42" s="1239"/>
      <c r="AC42" s="1239"/>
    </row>
    <row r="43" spans="1:29">
      <c r="A43" s="6"/>
      <c r="B43" s="2" t="s">
        <v>6511</v>
      </c>
      <c r="C43" s="1530">
        <v>34000</v>
      </c>
      <c r="D43" s="1838">
        <v>15000</v>
      </c>
      <c r="E43" s="88">
        <v>4400</v>
      </c>
      <c r="F43" s="1750">
        <v>0.25879999999999997</v>
      </c>
      <c r="G43" s="1438"/>
      <c r="H43" s="6"/>
      <c r="I43" s="6"/>
      <c r="J43" s="6"/>
      <c r="K43" s="6"/>
      <c r="M43" s="1562"/>
      <c r="V43" s="2125"/>
      <c r="W43" s="1239"/>
      <c r="X43" s="1239"/>
      <c r="Y43" s="1239"/>
      <c r="Z43" s="1239"/>
      <c r="AA43" s="1239"/>
      <c r="AB43" s="1239"/>
      <c r="AC43" s="1239"/>
    </row>
    <row r="44" spans="1:29">
      <c r="A44" s="6"/>
      <c r="B44" s="2" t="s">
        <v>6888</v>
      </c>
      <c r="C44" s="1530">
        <v>0</v>
      </c>
      <c r="D44" s="1838">
        <v>16000</v>
      </c>
      <c r="E44" s="88">
        <v>4000</v>
      </c>
      <c r="F44" s="1750">
        <v>0.26669999999999999</v>
      </c>
      <c r="G44" s="1438"/>
      <c r="H44" s="6"/>
      <c r="I44" s="6"/>
      <c r="J44" s="6"/>
      <c r="K44" s="6"/>
      <c r="M44" s="1562"/>
      <c r="V44" s="2125"/>
      <c r="W44" s="1239"/>
      <c r="X44" s="1239"/>
      <c r="Y44" s="1239"/>
      <c r="Z44" s="1239"/>
      <c r="AA44" s="1239"/>
      <c r="AB44" s="1239"/>
      <c r="AC44" s="1239"/>
    </row>
    <row r="45" spans="1:29">
      <c r="A45" s="6"/>
      <c r="B45" s="2" t="s">
        <v>6889</v>
      </c>
      <c r="C45" s="1530">
        <v>65000</v>
      </c>
      <c r="D45" s="1838">
        <v>43000</v>
      </c>
      <c r="E45" s="88">
        <v>13194</v>
      </c>
      <c r="F45" s="1750">
        <v>0.34370000000000001</v>
      </c>
      <c r="G45" s="1438"/>
      <c r="H45" s="6"/>
      <c r="I45" s="6"/>
      <c r="J45" s="6"/>
      <c r="K45" s="6"/>
      <c r="M45" s="1562"/>
      <c r="V45" s="2125"/>
      <c r="W45" s="1239"/>
      <c r="X45" s="1239"/>
      <c r="Y45" s="1239"/>
      <c r="Z45" s="1239"/>
      <c r="AA45" s="1239"/>
      <c r="AB45" s="1239"/>
      <c r="AC45" s="1239"/>
    </row>
    <row r="46" spans="1:29">
      <c r="A46" s="6"/>
      <c r="B46" s="2" t="s">
        <v>3447</v>
      </c>
      <c r="C46" s="1530">
        <v>63000</v>
      </c>
      <c r="D46" s="1838">
        <v>71800</v>
      </c>
      <c r="E46" s="88">
        <v>22648</v>
      </c>
      <c r="F46" s="1750">
        <v>0.34239999999999998</v>
      </c>
      <c r="G46" s="1438"/>
      <c r="H46" s="6"/>
      <c r="I46" s="6"/>
      <c r="J46" s="6"/>
      <c r="K46" s="6"/>
      <c r="M46" s="1562"/>
      <c r="V46" s="2125"/>
      <c r="W46" s="1239"/>
      <c r="X46" s="1239"/>
      <c r="Y46" s="1239"/>
      <c r="Z46" s="1239"/>
      <c r="AA46" s="1239"/>
      <c r="AB46" s="1239"/>
      <c r="AC46" s="1239"/>
    </row>
    <row r="47" spans="1:29">
      <c r="A47" s="6"/>
      <c r="B47" s="2" t="s">
        <v>6890</v>
      </c>
      <c r="C47" s="1530">
        <v>0</v>
      </c>
      <c r="D47" s="1838">
        <v>45000</v>
      </c>
      <c r="E47" s="88">
        <v>8800</v>
      </c>
      <c r="F47" s="1750">
        <v>0.19550000000000001</v>
      </c>
      <c r="G47" s="1438"/>
      <c r="H47" s="6"/>
      <c r="I47" s="6"/>
      <c r="J47" s="6"/>
      <c r="K47" s="6"/>
      <c r="M47" s="1562"/>
      <c r="V47" s="2125"/>
      <c r="W47" s="1239"/>
      <c r="X47" s="1239"/>
      <c r="Y47" s="1239"/>
      <c r="Z47" s="1239"/>
      <c r="AA47" s="1239"/>
      <c r="AB47" s="1239"/>
      <c r="AC47" s="1239"/>
    </row>
    <row r="48" spans="1:29">
      <c r="A48" s="6"/>
      <c r="B48" s="2" t="s">
        <v>245</v>
      </c>
      <c r="C48" s="1530">
        <v>900000</v>
      </c>
      <c r="D48" s="1838">
        <v>900000</v>
      </c>
      <c r="E48" s="88"/>
      <c r="F48" s="1750"/>
      <c r="G48" s="1438"/>
      <c r="H48" s="6"/>
      <c r="I48" s="6"/>
      <c r="J48" s="6"/>
      <c r="K48" s="6"/>
      <c r="M48" s="1562"/>
      <c r="V48" s="2125"/>
      <c r="W48" s="1239"/>
      <c r="X48" s="1239"/>
      <c r="Y48" s="1239"/>
      <c r="Z48" s="1239"/>
      <c r="AA48" s="1239"/>
      <c r="AB48" s="1239"/>
      <c r="AC48" s="1239"/>
    </row>
    <row r="49" spans="1:29">
      <c r="A49" s="6"/>
      <c r="B49" s="2" t="s">
        <v>6892</v>
      </c>
      <c r="C49" s="2147">
        <v>120000</v>
      </c>
      <c r="D49" s="2148">
        <v>0</v>
      </c>
      <c r="E49" s="89">
        <v>0</v>
      </c>
      <c r="F49" s="1751">
        <v>0</v>
      </c>
      <c r="G49" s="1438"/>
      <c r="H49" s="6"/>
      <c r="I49" s="6"/>
      <c r="J49" s="6"/>
      <c r="K49" s="6"/>
      <c r="M49" s="1562"/>
      <c r="V49" s="2125"/>
      <c r="W49" s="1239"/>
      <c r="X49" s="1239"/>
      <c r="Y49" s="1239"/>
      <c r="Z49" s="1239"/>
      <c r="AA49" s="1239"/>
      <c r="AB49" s="1239"/>
      <c r="AC49" s="1239"/>
    </row>
    <row r="50" spans="1:29">
      <c r="A50" s="6" t="s">
        <v>108</v>
      </c>
      <c r="B50" s="1748" t="s">
        <v>6893</v>
      </c>
      <c r="C50" s="2149">
        <v>649000</v>
      </c>
      <c r="D50" s="2150">
        <v>53000</v>
      </c>
      <c r="E50" s="88">
        <v>31600</v>
      </c>
      <c r="F50" s="1750">
        <v>0.60950000000000004</v>
      </c>
      <c r="G50" s="1438" t="s">
        <v>8394</v>
      </c>
      <c r="H50" s="6"/>
      <c r="I50" s="6"/>
      <c r="J50" s="6"/>
      <c r="M50" s="1562"/>
      <c r="V50" s="2125"/>
      <c r="W50" s="1239"/>
      <c r="X50" s="1239"/>
      <c r="Y50" s="1239"/>
      <c r="Z50" s="1239"/>
      <c r="AA50" s="1239"/>
      <c r="AB50" s="1239"/>
      <c r="AC50" s="1239"/>
    </row>
    <row r="51" spans="1:29">
      <c r="A51" s="6"/>
      <c r="B51" s="6" t="s">
        <v>6894</v>
      </c>
      <c r="C51" s="1753">
        <v>0</v>
      </c>
      <c r="D51" s="637">
        <v>69000</v>
      </c>
      <c r="E51" s="89">
        <v>8840</v>
      </c>
      <c r="F51" s="1751">
        <v>0.14169999999999999</v>
      </c>
      <c r="G51" s="1438"/>
      <c r="H51" s="6"/>
      <c r="I51" s="6"/>
      <c r="J51" s="6"/>
      <c r="M51" s="1562"/>
      <c r="V51" s="2125"/>
      <c r="W51" s="1239"/>
      <c r="X51" s="1239"/>
      <c r="Y51" s="1239"/>
      <c r="Z51" s="1239"/>
      <c r="AA51" s="1239"/>
      <c r="AB51" s="1239"/>
      <c r="AC51" s="1239"/>
    </row>
    <row r="52" spans="1:29">
      <c r="A52" s="6"/>
      <c r="B52" s="2151" t="s">
        <v>6895</v>
      </c>
      <c r="C52" s="89">
        <v>50000</v>
      </c>
      <c r="D52" s="637">
        <v>0</v>
      </c>
      <c r="E52" s="89">
        <v>0</v>
      </c>
      <c r="F52" s="1751">
        <v>0</v>
      </c>
      <c r="G52" s="1438"/>
      <c r="H52" s="6"/>
      <c r="I52" s="6"/>
      <c r="J52" s="6"/>
      <c r="M52" s="1562"/>
      <c r="V52" s="2125"/>
      <c r="W52" s="1239"/>
      <c r="X52" s="1239"/>
      <c r="Y52" s="1239"/>
      <c r="Z52" s="1239"/>
      <c r="AA52" s="1239"/>
      <c r="AB52" s="1239"/>
      <c r="AC52" s="1239"/>
    </row>
    <row r="53" spans="1:29">
      <c r="A53" s="6" t="s">
        <v>105</v>
      </c>
      <c r="B53" s="1755" t="s">
        <v>3807</v>
      </c>
      <c r="C53" s="1753">
        <v>28000</v>
      </c>
      <c r="D53" s="637">
        <v>83000</v>
      </c>
      <c r="E53" s="1756">
        <v>27900</v>
      </c>
      <c r="F53" s="2065">
        <v>0.35980000000000001</v>
      </c>
      <c r="G53" s="1438"/>
      <c r="H53" s="6"/>
      <c r="I53" s="6"/>
      <c r="J53" s="6"/>
      <c r="M53" s="1562"/>
      <c r="V53" s="2125"/>
      <c r="W53" s="1239"/>
      <c r="X53" s="1239"/>
      <c r="Y53" s="1239"/>
      <c r="Z53" s="1239"/>
      <c r="AA53" s="1239"/>
      <c r="AB53" s="1239"/>
      <c r="AC53" s="1239"/>
    </row>
    <row r="54" spans="1:29">
      <c r="A54" s="6" t="s">
        <v>34</v>
      </c>
      <c r="B54" s="91" t="s">
        <v>6896</v>
      </c>
      <c r="C54" s="2152">
        <v>0</v>
      </c>
      <c r="D54" s="2153">
        <v>291000</v>
      </c>
      <c r="E54" s="1756">
        <v>81570</v>
      </c>
      <c r="F54" s="2065">
        <v>0.30590000000000001</v>
      </c>
      <c r="G54" s="1438" t="s">
        <v>8395</v>
      </c>
      <c r="H54" s="6"/>
      <c r="I54" s="6"/>
      <c r="J54" s="6"/>
      <c r="M54" s="1562"/>
      <c r="V54" s="2125"/>
      <c r="W54" s="1239"/>
      <c r="X54" s="1239"/>
      <c r="Y54" s="1239"/>
      <c r="Z54" s="1239"/>
      <c r="AA54" s="1239"/>
      <c r="AB54" s="1239"/>
      <c r="AC54" s="1239"/>
    </row>
    <row r="55" spans="1:29">
      <c r="A55" s="6" t="s">
        <v>4402</v>
      </c>
      <c r="B55" s="91" t="s">
        <v>6897</v>
      </c>
      <c r="C55" s="1530">
        <v>0</v>
      </c>
      <c r="D55" s="637">
        <v>38000</v>
      </c>
      <c r="E55" s="1756">
        <v>8000</v>
      </c>
      <c r="F55" s="2065">
        <v>0.42109999999999997</v>
      </c>
      <c r="G55" s="1438"/>
      <c r="H55" s="6"/>
      <c r="I55" s="6"/>
      <c r="J55" s="6"/>
      <c r="M55" s="1562"/>
      <c r="V55" s="2125"/>
      <c r="W55" s="1239"/>
      <c r="X55" s="1239"/>
      <c r="Y55" s="1239"/>
      <c r="Z55" s="1239"/>
      <c r="AA55" s="1239"/>
      <c r="AB55" s="1239"/>
      <c r="AC55" s="1239"/>
    </row>
    <row r="56" spans="1:29">
      <c r="A56" s="6" t="s">
        <v>6217</v>
      </c>
      <c r="B56" s="1755" t="s">
        <v>6216</v>
      </c>
      <c r="C56" s="634">
        <v>20000</v>
      </c>
      <c r="D56" s="540">
        <v>100000</v>
      </c>
      <c r="E56" s="1756">
        <v>45000</v>
      </c>
      <c r="F56" s="2065">
        <v>0.45</v>
      </c>
      <c r="G56" s="1438"/>
      <c r="H56" s="6"/>
      <c r="I56" s="6"/>
      <c r="J56" s="6"/>
      <c r="M56" s="1562"/>
      <c r="V56" s="2125"/>
      <c r="W56" s="1239"/>
      <c r="X56" s="1239"/>
      <c r="Y56" s="1239"/>
      <c r="Z56" s="1239"/>
      <c r="AA56" s="1239"/>
      <c r="AB56" s="1239"/>
      <c r="AC56" s="1239"/>
    </row>
    <row r="57" spans="1:29">
      <c r="A57" s="6" t="s">
        <v>63</v>
      </c>
      <c r="B57" s="6" t="s">
        <v>1371</v>
      </c>
      <c r="C57" s="1753">
        <v>17500</v>
      </c>
      <c r="D57" s="637">
        <v>96000</v>
      </c>
      <c r="E57" s="1756">
        <v>30400</v>
      </c>
      <c r="F57" s="2065">
        <v>0.23760000000000001</v>
      </c>
      <c r="G57" s="1438"/>
      <c r="H57" s="6"/>
      <c r="I57" s="6"/>
      <c r="J57" s="6"/>
      <c r="M57" s="1562"/>
      <c r="V57" s="2125"/>
      <c r="W57" s="1239"/>
      <c r="X57" s="1239"/>
      <c r="Y57" s="1239"/>
      <c r="Z57" s="1239"/>
      <c r="AA57" s="1239"/>
      <c r="AB57" s="1239"/>
      <c r="AC57" s="1239"/>
    </row>
    <row r="58" spans="1:29">
      <c r="B58" s="541" t="s">
        <v>6899</v>
      </c>
      <c r="C58" s="2154">
        <v>205710</v>
      </c>
      <c r="D58" s="634">
        <v>285710</v>
      </c>
      <c r="E58" s="1756">
        <v>94660</v>
      </c>
      <c r="F58" s="2065">
        <v>0.4355</v>
      </c>
      <c r="G58" s="1438"/>
      <c r="H58" s="6"/>
      <c r="I58" s="6"/>
      <c r="J58" s="6"/>
      <c r="M58" s="1562"/>
      <c r="V58" s="2125"/>
      <c r="W58" s="1239"/>
      <c r="X58" s="1239"/>
      <c r="Y58" s="1239"/>
      <c r="Z58" s="1239"/>
      <c r="AA58" s="1239"/>
      <c r="AB58" s="1239"/>
      <c r="AC58" s="1239"/>
    </row>
    <row r="59" spans="1:29">
      <c r="B59" s="541" t="s">
        <v>2035</v>
      </c>
      <c r="C59" s="2155">
        <v>1120143</v>
      </c>
      <c r="D59" s="2156">
        <v>2346264</v>
      </c>
      <c r="E59" s="1756"/>
      <c r="F59" s="2065"/>
      <c r="G59" s="1438" t="s">
        <v>8396</v>
      </c>
      <c r="M59" s="1562"/>
      <c r="V59" s="2125"/>
      <c r="W59" s="1239"/>
      <c r="X59" s="1239"/>
      <c r="Y59" s="1239"/>
      <c r="Z59" s="1239"/>
      <c r="AA59" s="1239"/>
      <c r="AB59" s="1239"/>
      <c r="AC59" s="1239"/>
    </row>
    <row r="60" spans="1:29">
      <c r="B60" s="541" t="s">
        <v>6900</v>
      </c>
      <c r="C60" s="2145">
        <v>1492660</v>
      </c>
      <c r="D60" s="1946">
        <v>1550400</v>
      </c>
      <c r="E60" s="2066">
        <v>452652</v>
      </c>
      <c r="F60" s="2067">
        <v>0.29210000000000003</v>
      </c>
      <c r="G60" s="1438"/>
      <c r="M60" s="1562"/>
      <c r="V60" s="2125"/>
      <c r="W60" s="1239"/>
      <c r="X60" s="1239"/>
      <c r="Y60" s="1239"/>
      <c r="Z60" s="1239"/>
      <c r="AA60" s="1239"/>
      <c r="AB60" s="1239"/>
      <c r="AC60" s="1239"/>
    </row>
    <row r="61" spans="1:29">
      <c r="A61" s="6"/>
      <c r="B61" s="541" t="s">
        <v>6901</v>
      </c>
      <c r="C61" s="1946">
        <v>1122000</v>
      </c>
      <c r="D61" s="1946">
        <v>1047000</v>
      </c>
      <c r="E61" s="2066">
        <v>406900</v>
      </c>
      <c r="F61" s="2067">
        <v>0.38429999999999997</v>
      </c>
      <c r="M61" s="1562"/>
      <c r="V61" s="2125"/>
      <c r="W61" s="1239"/>
      <c r="X61" s="1239"/>
      <c r="Y61" s="1239"/>
      <c r="Z61" s="1239"/>
      <c r="AA61" s="1239"/>
      <c r="AB61" s="1239"/>
      <c r="AC61" s="1239"/>
    </row>
    <row r="62" spans="1:29">
      <c r="A62" s="6"/>
      <c r="C62" s="1239">
        <f t="shared" ref="C62:D62" si="8">SUM(C34:C61)</f>
        <v>7449713</v>
      </c>
      <c r="D62" s="1239">
        <f t="shared" si="8"/>
        <v>7920274</v>
      </c>
      <c r="M62" s="1562"/>
      <c r="V62" s="2125"/>
      <c r="W62" s="1239"/>
      <c r="X62" s="1239"/>
      <c r="Y62" s="1239"/>
      <c r="Z62" s="1239"/>
      <c r="AA62" s="1239"/>
      <c r="AB62" s="1239"/>
      <c r="AC62" s="1239"/>
    </row>
    <row r="63" spans="1:29">
      <c r="M63" s="1562"/>
      <c r="V63" s="2125"/>
      <c r="W63" s="1239"/>
      <c r="X63" s="1239"/>
      <c r="Y63" s="1239"/>
      <c r="Z63" s="1239"/>
      <c r="AA63" s="1239"/>
      <c r="AB63" s="1239"/>
      <c r="AC63" s="1239"/>
    </row>
    <row r="64" spans="1:29">
      <c r="M64" s="1562"/>
      <c r="V64" s="2125"/>
      <c r="W64" s="1239"/>
      <c r="X64" s="1239"/>
      <c r="Y64" s="1239"/>
      <c r="Z64" s="1239"/>
      <c r="AA64" s="1239"/>
      <c r="AB64" s="1239"/>
      <c r="AC64" s="1239"/>
    </row>
    <row r="65" spans="13:29">
      <c r="M65" s="1562"/>
      <c r="V65" s="2125"/>
      <c r="W65" s="1239"/>
      <c r="X65" s="1239"/>
      <c r="Y65" s="1239"/>
      <c r="Z65" s="1239"/>
      <c r="AA65" s="1239"/>
      <c r="AB65" s="1239"/>
      <c r="AC65" s="1239"/>
    </row>
    <row r="66" spans="13:29">
      <c r="M66" s="1562"/>
      <c r="V66" s="2125"/>
      <c r="W66" s="1239"/>
      <c r="X66" s="1239"/>
      <c r="Y66" s="1239"/>
      <c r="Z66" s="1239"/>
      <c r="AA66" s="1239"/>
      <c r="AB66" s="1239"/>
      <c r="AC66" s="1239"/>
    </row>
    <row r="67" spans="13:29">
      <c r="M67" s="1562"/>
      <c r="V67" s="2125"/>
      <c r="W67" s="1239"/>
      <c r="X67" s="1239"/>
      <c r="Y67" s="1239"/>
      <c r="Z67" s="1239"/>
      <c r="AA67" s="1239"/>
      <c r="AB67" s="1239"/>
      <c r="AC67" s="1239"/>
    </row>
    <row r="68" spans="13:29">
      <c r="M68" s="1562"/>
      <c r="V68" s="2125"/>
      <c r="W68" s="1239"/>
      <c r="X68" s="1239"/>
      <c r="Y68" s="1239"/>
      <c r="Z68" s="1239"/>
      <c r="AA68" s="1239"/>
      <c r="AB68" s="1239"/>
      <c r="AC68" s="1239"/>
    </row>
    <row r="69" spans="13:29">
      <c r="M69" s="1562"/>
      <c r="V69" s="2125"/>
      <c r="W69" s="1239"/>
      <c r="X69" s="1239"/>
      <c r="Y69" s="1239"/>
      <c r="Z69" s="1239"/>
      <c r="AA69" s="1239"/>
      <c r="AB69" s="1239"/>
      <c r="AC69" s="1239"/>
    </row>
    <row r="70" spans="13:29">
      <c r="M70" s="1562"/>
      <c r="V70" s="2125"/>
      <c r="W70" s="1239"/>
      <c r="X70" s="1239"/>
      <c r="Y70" s="1239"/>
      <c r="Z70" s="1239"/>
      <c r="AA70" s="1239"/>
      <c r="AB70" s="1239"/>
      <c r="AC70" s="1239"/>
    </row>
    <row r="71" spans="13:29">
      <c r="M71" s="1562"/>
      <c r="V71" s="2125"/>
      <c r="W71" s="1239"/>
      <c r="X71" s="1239"/>
      <c r="Y71" s="1239"/>
      <c r="Z71" s="1239"/>
      <c r="AA71" s="1239"/>
      <c r="AB71" s="1239"/>
      <c r="AC71" s="1239"/>
    </row>
    <row r="72" spans="13:29">
      <c r="M72" s="1562"/>
      <c r="V72" s="2125"/>
      <c r="W72" s="1239"/>
      <c r="X72" s="1239"/>
      <c r="Y72" s="1239"/>
      <c r="Z72" s="1239"/>
      <c r="AA72" s="1239"/>
      <c r="AB72" s="1239"/>
      <c r="AC72" s="1239"/>
    </row>
    <row r="73" spans="13:29">
      <c r="M73" s="1562"/>
      <c r="V73" s="2125"/>
      <c r="W73" s="1239"/>
      <c r="X73" s="1239"/>
      <c r="Y73" s="1239"/>
      <c r="Z73" s="1239"/>
      <c r="AA73" s="1239"/>
      <c r="AB73" s="1239"/>
      <c r="AC73" s="1239"/>
    </row>
    <row r="74" spans="13:29">
      <c r="M74" s="1562"/>
      <c r="V74" s="2125"/>
      <c r="W74" s="1239"/>
      <c r="X74" s="1239"/>
      <c r="Y74" s="1239"/>
      <c r="Z74" s="1239"/>
      <c r="AA74" s="1239"/>
      <c r="AB74" s="1239"/>
      <c r="AC74" s="1239"/>
    </row>
    <row r="75" spans="13:29">
      <c r="M75" s="1562"/>
      <c r="V75" s="2125"/>
      <c r="W75" s="1239"/>
      <c r="X75" s="1239"/>
      <c r="Y75" s="1239"/>
      <c r="Z75" s="1239"/>
      <c r="AA75" s="1239"/>
      <c r="AB75" s="1239"/>
      <c r="AC75" s="1239"/>
    </row>
    <row r="76" spans="13:29">
      <c r="M76" s="1562"/>
      <c r="V76" s="2125"/>
      <c r="W76" s="1239"/>
      <c r="X76" s="1239"/>
      <c r="Y76" s="1239"/>
      <c r="Z76" s="1239"/>
      <c r="AA76" s="1239"/>
      <c r="AB76" s="1239"/>
      <c r="AC76" s="1239"/>
    </row>
    <row r="77" spans="13:29">
      <c r="M77" s="1562"/>
      <c r="V77" s="2125"/>
      <c r="W77" s="1239"/>
      <c r="X77" s="1239"/>
      <c r="Y77" s="1239"/>
      <c r="Z77" s="1239"/>
      <c r="AA77" s="1239"/>
      <c r="AB77" s="1239"/>
      <c r="AC77" s="1239"/>
    </row>
    <row r="78" spans="13:29">
      <c r="M78" s="1562"/>
      <c r="V78" s="2125"/>
      <c r="W78" s="1239"/>
      <c r="X78" s="1239"/>
      <c r="Y78" s="1239"/>
      <c r="Z78" s="1239"/>
      <c r="AA78" s="1239"/>
      <c r="AB78" s="1239"/>
      <c r="AC78" s="1239"/>
    </row>
    <row r="79" spans="13:29">
      <c r="M79" s="1562"/>
      <c r="V79" s="2125"/>
      <c r="W79" s="1239"/>
      <c r="X79" s="1239"/>
      <c r="Y79" s="1239"/>
      <c r="Z79" s="1239"/>
      <c r="AA79" s="1239"/>
      <c r="AB79" s="1239"/>
      <c r="AC79" s="1239"/>
    </row>
    <row r="80" spans="13:29">
      <c r="M80" s="1562"/>
      <c r="V80" s="2125"/>
      <c r="W80" s="1239"/>
      <c r="X80" s="1239"/>
      <c r="Y80" s="1239"/>
      <c r="Z80" s="1239"/>
      <c r="AA80" s="1239"/>
      <c r="AB80" s="1239"/>
      <c r="AC80" s="1239"/>
    </row>
    <row r="81" spans="13:29">
      <c r="M81" s="1562"/>
      <c r="V81" s="2125"/>
      <c r="W81" s="1239"/>
      <c r="X81" s="1239"/>
      <c r="Y81" s="1239"/>
      <c r="Z81" s="1239"/>
      <c r="AA81" s="1239"/>
      <c r="AB81" s="1239"/>
      <c r="AC81" s="1239"/>
    </row>
    <row r="82" spans="13:29">
      <c r="M82" s="1562"/>
      <c r="V82" s="2125"/>
      <c r="W82" s="1239"/>
      <c r="X82" s="1239"/>
      <c r="Y82" s="1239"/>
      <c r="Z82" s="1239"/>
      <c r="AA82" s="1239"/>
      <c r="AB82" s="1239"/>
      <c r="AC82" s="1239"/>
    </row>
    <row r="83" spans="13:29">
      <c r="M83" s="1562"/>
      <c r="V83" s="2125"/>
      <c r="W83" s="1239"/>
      <c r="X83" s="1239"/>
      <c r="Y83" s="1239"/>
      <c r="Z83" s="1239"/>
      <c r="AA83" s="1239"/>
      <c r="AB83" s="1239"/>
      <c r="AC83" s="1239"/>
    </row>
    <row r="84" spans="13:29">
      <c r="M84" s="1562"/>
      <c r="V84" s="2125"/>
      <c r="W84" s="1239"/>
      <c r="X84" s="1239"/>
      <c r="Y84" s="1239"/>
      <c r="Z84" s="1239"/>
      <c r="AA84" s="1239"/>
      <c r="AB84" s="1239"/>
      <c r="AC84" s="1239"/>
    </row>
    <row r="85" spans="13:29">
      <c r="M85" s="1562"/>
      <c r="V85" s="2125"/>
      <c r="W85" s="1239"/>
      <c r="X85" s="1239"/>
      <c r="Y85" s="1239"/>
      <c r="Z85" s="1239"/>
      <c r="AA85" s="1239"/>
      <c r="AB85" s="1239"/>
      <c r="AC85" s="1239"/>
    </row>
    <row r="86" spans="13:29">
      <c r="M86" s="1562"/>
      <c r="V86" s="2125"/>
      <c r="W86" s="1239"/>
      <c r="X86" s="1239"/>
      <c r="Y86" s="1239"/>
      <c r="Z86" s="1239"/>
      <c r="AA86" s="1239"/>
      <c r="AB86" s="1239"/>
      <c r="AC86" s="1239"/>
    </row>
    <row r="87" spans="13:29">
      <c r="M87" s="1562"/>
      <c r="V87" s="2125"/>
      <c r="W87" s="1239"/>
      <c r="X87" s="1239"/>
      <c r="Y87" s="1239"/>
      <c r="Z87" s="1239"/>
      <c r="AA87" s="1239"/>
      <c r="AB87" s="1239"/>
      <c r="AC87" s="1239"/>
    </row>
    <row r="88" spans="13:29">
      <c r="M88" s="1562"/>
      <c r="V88" s="2125"/>
      <c r="W88" s="1239"/>
      <c r="X88" s="1239"/>
      <c r="Y88" s="1239"/>
      <c r="Z88" s="1239"/>
      <c r="AA88" s="1239"/>
      <c r="AB88" s="1239"/>
      <c r="AC88" s="1239"/>
    </row>
    <row r="89" spans="13:29">
      <c r="M89" s="1562"/>
      <c r="V89" s="2125"/>
      <c r="W89" s="1239"/>
      <c r="X89" s="1239"/>
      <c r="Y89" s="1239"/>
      <c r="Z89" s="1239"/>
      <c r="AA89" s="1239"/>
      <c r="AB89" s="1239"/>
      <c r="AC89" s="1239"/>
    </row>
    <row r="90" spans="13:29">
      <c r="M90" s="1562"/>
      <c r="V90" s="2125"/>
      <c r="W90" s="1239"/>
      <c r="X90" s="1239"/>
      <c r="Y90" s="1239"/>
      <c r="Z90" s="1239"/>
      <c r="AA90" s="1239"/>
      <c r="AB90" s="1239"/>
      <c r="AC90" s="1239"/>
    </row>
    <row r="91" spans="13:29">
      <c r="M91" s="1562"/>
      <c r="V91" s="2125"/>
      <c r="W91" s="1239"/>
      <c r="X91" s="1239"/>
      <c r="Y91" s="1239"/>
      <c r="Z91" s="1239"/>
      <c r="AA91" s="1239"/>
      <c r="AB91" s="1239"/>
      <c r="AC91" s="1239"/>
    </row>
    <row r="92" spans="13:29">
      <c r="M92" s="1562"/>
      <c r="V92" s="2125"/>
      <c r="W92" s="1239"/>
      <c r="X92" s="1239"/>
      <c r="Y92" s="1239"/>
      <c r="Z92" s="1239"/>
      <c r="AA92" s="1239"/>
      <c r="AB92" s="1239"/>
      <c r="AC92" s="1239"/>
    </row>
    <row r="93" spans="13:29">
      <c r="M93" s="1562"/>
      <c r="V93" s="2125"/>
      <c r="W93" s="1239"/>
      <c r="X93" s="1239"/>
      <c r="Y93" s="1239"/>
      <c r="Z93" s="1239"/>
      <c r="AA93" s="1239"/>
      <c r="AB93" s="1239"/>
      <c r="AC93" s="1239"/>
    </row>
    <row r="94" spans="13:29">
      <c r="M94" s="1562"/>
      <c r="V94" s="2125"/>
      <c r="W94" s="1239"/>
      <c r="X94" s="1239"/>
      <c r="Y94" s="1239"/>
      <c r="Z94" s="1239"/>
      <c r="AA94" s="1239"/>
      <c r="AB94" s="1239"/>
      <c r="AC94" s="1239"/>
    </row>
    <row r="95" spans="13:29">
      <c r="M95" s="1562"/>
      <c r="V95" s="2125"/>
      <c r="W95" s="1239"/>
      <c r="X95" s="1239"/>
      <c r="Y95" s="1239"/>
      <c r="Z95" s="1239"/>
      <c r="AA95" s="1239"/>
      <c r="AB95" s="1239"/>
      <c r="AC95" s="1239"/>
    </row>
    <row r="96" spans="13:29">
      <c r="M96" s="1562"/>
      <c r="V96" s="2125"/>
      <c r="W96" s="1239"/>
      <c r="X96" s="1239"/>
      <c r="Y96" s="1239"/>
      <c r="Z96" s="1239"/>
      <c r="AA96" s="1239"/>
      <c r="AB96" s="1239"/>
      <c r="AC96" s="1239"/>
    </row>
    <row r="97" spans="13:29">
      <c r="M97" s="1562"/>
      <c r="V97" s="2125"/>
      <c r="W97" s="1239"/>
      <c r="X97" s="1239"/>
      <c r="Y97" s="1239"/>
      <c r="Z97" s="1239"/>
      <c r="AA97" s="1239"/>
      <c r="AB97" s="1239"/>
      <c r="AC97" s="1239"/>
    </row>
    <row r="98" spans="13:29">
      <c r="M98" s="1562"/>
      <c r="V98" s="2125"/>
      <c r="W98" s="1239"/>
      <c r="X98" s="1239"/>
      <c r="Y98" s="1239"/>
      <c r="Z98" s="1239"/>
      <c r="AA98" s="1239"/>
      <c r="AB98" s="1239"/>
      <c r="AC98" s="1239"/>
    </row>
    <row r="99" spans="13:29">
      <c r="M99" s="1562"/>
      <c r="V99" s="2125"/>
      <c r="W99" s="1239"/>
      <c r="X99" s="1239"/>
      <c r="Y99" s="1239"/>
      <c r="Z99" s="1239"/>
      <c r="AA99" s="1239"/>
      <c r="AB99" s="1239"/>
      <c r="AC99" s="1239"/>
    </row>
    <row r="100" spans="13:29">
      <c r="M100" s="1562"/>
      <c r="V100" s="2125"/>
      <c r="W100" s="1239"/>
      <c r="X100" s="1239"/>
      <c r="Y100" s="1239"/>
      <c r="Z100" s="1239"/>
      <c r="AA100" s="1239"/>
      <c r="AB100" s="1239"/>
      <c r="AC100" s="1239"/>
    </row>
    <row r="101" spans="13:29">
      <c r="M101" s="1562"/>
      <c r="V101" s="2125"/>
      <c r="W101" s="1239"/>
      <c r="X101" s="1239"/>
      <c r="Y101" s="1239"/>
      <c r="Z101" s="1239"/>
      <c r="AA101" s="1239"/>
      <c r="AB101" s="1239"/>
      <c r="AC101" s="1239"/>
    </row>
    <row r="102" spans="13:29">
      <c r="M102" s="1562"/>
      <c r="V102" s="2125"/>
      <c r="W102" s="1239"/>
      <c r="X102" s="1239"/>
      <c r="Y102" s="1239"/>
      <c r="Z102" s="1239"/>
      <c r="AA102" s="1239"/>
      <c r="AB102" s="1239"/>
      <c r="AC102" s="1239"/>
    </row>
    <row r="103" spans="13:29">
      <c r="M103" s="1562"/>
      <c r="V103" s="2125"/>
      <c r="W103" s="1239"/>
      <c r="X103" s="1239"/>
      <c r="Y103" s="1239"/>
      <c r="Z103" s="1239"/>
      <c r="AA103" s="1239"/>
      <c r="AB103" s="1239"/>
      <c r="AC103" s="1239"/>
    </row>
    <row r="104" spans="13:29">
      <c r="M104" s="1562"/>
      <c r="V104" s="2125"/>
      <c r="W104" s="1239"/>
      <c r="X104" s="1239"/>
      <c r="Y104" s="1239"/>
      <c r="Z104" s="1239"/>
      <c r="AA104" s="1239"/>
      <c r="AB104" s="1239"/>
      <c r="AC104" s="1239"/>
    </row>
    <row r="105" spans="13:29">
      <c r="M105" s="1562"/>
      <c r="V105" s="2125"/>
      <c r="W105" s="1239"/>
      <c r="X105" s="1239"/>
      <c r="Y105" s="1239"/>
      <c r="Z105" s="1239"/>
      <c r="AA105" s="1239"/>
      <c r="AB105" s="1239"/>
      <c r="AC105" s="1239"/>
    </row>
    <row r="106" spans="13:29">
      <c r="M106" s="1562"/>
      <c r="V106" s="2125"/>
      <c r="W106" s="1239"/>
      <c r="X106" s="1239"/>
      <c r="Y106" s="1239"/>
      <c r="Z106" s="1239"/>
      <c r="AA106" s="1239"/>
      <c r="AB106" s="1239"/>
      <c r="AC106" s="1239"/>
    </row>
    <row r="107" spans="13:29">
      <c r="M107" s="1562"/>
      <c r="V107" s="2125"/>
      <c r="W107" s="1239"/>
      <c r="X107" s="1239"/>
      <c r="Y107" s="1239"/>
      <c r="Z107" s="1239"/>
      <c r="AA107" s="1239"/>
      <c r="AB107" s="1239"/>
      <c r="AC107" s="1239"/>
    </row>
    <row r="108" spans="13:29">
      <c r="M108" s="1562"/>
      <c r="V108" s="2125"/>
      <c r="W108" s="1239"/>
      <c r="X108" s="1239"/>
      <c r="Y108" s="1239"/>
      <c r="Z108" s="1239"/>
      <c r="AA108" s="1239"/>
      <c r="AB108" s="1239"/>
      <c r="AC108" s="1239"/>
    </row>
    <row r="109" spans="13:29">
      <c r="M109" s="1562"/>
      <c r="V109" s="2125"/>
      <c r="W109" s="1239"/>
      <c r="X109" s="1239"/>
      <c r="Y109" s="1239"/>
      <c r="Z109" s="1239"/>
      <c r="AA109" s="1239"/>
      <c r="AB109" s="1239"/>
      <c r="AC109" s="1239"/>
    </row>
    <row r="110" spans="13:29">
      <c r="M110" s="1562"/>
      <c r="V110" s="2125"/>
      <c r="W110" s="1239"/>
      <c r="X110" s="1239"/>
      <c r="Y110" s="1239"/>
      <c r="Z110" s="1239"/>
      <c r="AA110" s="1239"/>
      <c r="AB110" s="1239"/>
      <c r="AC110" s="1239"/>
    </row>
    <row r="111" spans="13:29">
      <c r="M111" s="1562"/>
      <c r="V111" s="2125"/>
      <c r="W111" s="1239"/>
      <c r="X111" s="1239"/>
      <c r="Y111" s="1239"/>
      <c r="Z111" s="1239"/>
      <c r="AA111" s="1239"/>
      <c r="AB111" s="1239"/>
      <c r="AC111" s="1239"/>
    </row>
    <row r="112" spans="13:29">
      <c r="M112" s="1562"/>
      <c r="V112" s="2125"/>
      <c r="W112" s="1239"/>
      <c r="X112" s="1239"/>
      <c r="Y112" s="1239"/>
      <c r="Z112" s="1239"/>
      <c r="AA112" s="1239"/>
      <c r="AB112" s="1239"/>
      <c r="AC112" s="1239"/>
    </row>
    <row r="113" spans="13:29">
      <c r="M113" s="1562"/>
      <c r="V113" s="2125"/>
      <c r="W113" s="1239"/>
      <c r="X113" s="1239"/>
      <c r="Y113" s="1239"/>
      <c r="Z113" s="1239"/>
      <c r="AA113" s="1239"/>
      <c r="AB113" s="1239"/>
      <c r="AC113" s="1239"/>
    </row>
    <row r="114" spans="13:29">
      <c r="M114" s="1562"/>
      <c r="V114" s="2125"/>
      <c r="W114" s="1239"/>
      <c r="X114" s="1239"/>
      <c r="Y114" s="1239"/>
      <c r="Z114" s="1239"/>
      <c r="AA114" s="1239"/>
      <c r="AB114" s="1239"/>
      <c r="AC114" s="1239"/>
    </row>
    <row r="115" spans="13:29">
      <c r="M115" s="1562"/>
      <c r="V115" s="2125"/>
      <c r="W115" s="1239"/>
      <c r="X115" s="1239"/>
      <c r="Y115" s="1239"/>
      <c r="Z115" s="1239"/>
      <c r="AA115" s="1239"/>
      <c r="AB115" s="1239"/>
      <c r="AC115" s="1239"/>
    </row>
    <row r="116" spans="13:29">
      <c r="M116" s="1562"/>
      <c r="V116" s="2125"/>
      <c r="W116" s="1239"/>
      <c r="X116" s="1239"/>
      <c r="Y116" s="1239"/>
      <c r="Z116" s="1239"/>
      <c r="AA116" s="1239"/>
      <c r="AB116" s="1239"/>
      <c r="AC116" s="1239"/>
    </row>
    <row r="117" spans="13:29">
      <c r="M117" s="1562"/>
      <c r="V117" s="2125"/>
      <c r="W117" s="1239"/>
      <c r="X117" s="1239"/>
      <c r="Y117" s="1239"/>
      <c r="Z117" s="1239"/>
      <c r="AA117" s="1239"/>
      <c r="AB117" s="1239"/>
      <c r="AC117" s="1239"/>
    </row>
    <row r="118" spans="13:29">
      <c r="M118" s="1562"/>
      <c r="V118" s="2125"/>
      <c r="W118" s="1239"/>
      <c r="X118" s="1239"/>
      <c r="Y118" s="1239"/>
      <c r="Z118" s="1239"/>
      <c r="AA118" s="1239"/>
      <c r="AB118" s="1239"/>
      <c r="AC118" s="1239"/>
    </row>
    <row r="119" spans="13:29">
      <c r="M119" s="1562"/>
      <c r="V119" s="2125"/>
      <c r="W119" s="1239"/>
      <c r="X119" s="1239"/>
      <c r="Y119" s="1239"/>
      <c r="Z119" s="1239"/>
      <c r="AA119" s="1239"/>
      <c r="AB119" s="1239"/>
      <c r="AC119" s="1239"/>
    </row>
    <row r="120" spans="13:29">
      <c r="M120" s="1562"/>
      <c r="V120" s="2125"/>
      <c r="W120" s="1239"/>
      <c r="X120" s="1239"/>
      <c r="Y120" s="1239"/>
      <c r="Z120" s="1239"/>
      <c r="AA120" s="1239"/>
      <c r="AB120" s="1239"/>
      <c r="AC120" s="1239"/>
    </row>
    <row r="121" spans="13:29">
      <c r="M121" s="1562"/>
      <c r="V121" s="2125"/>
      <c r="W121" s="1239"/>
      <c r="X121" s="1239"/>
      <c r="Y121" s="1239"/>
      <c r="Z121" s="1239"/>
      <c r="AA121" s="1239"/>
      <c r="AB121" s="1239"/>
      <c r="AC121" s="1239"/>
    </row>
    <row r="122" spans="13:29">
      <c r="M122" s="1562"/>
      <c r="V122" s="2125"/>
      <c r="W122" s="1239"/>
      <c r="X122" s="1239"/>
      <c r="Y122" s="1239"/>
      <c r="Z122" s="1239"/>
      <c r="AA122" s="1239"/>
      <c r="AB122" s="1239"/>
      <c r="AC122" s="1239"/>
    </row>
    <row r="123" spans="13:29">
      <c r="M123" s="1562"/>
      <c r="V123" s="2125"/>
      <c r="W123" s="1239"/>
      <c r="X123" s="1239"/>
      <c r="Y123" s="1239"/>
      <c r="Z123" s="1239"/>
      <c r="AA123" s="1239"/>
      <c r="AB123" s="1239"/>
      <c r="AC123" s="1239"/>
    </row>
    <row r="124" spans="13:29">
      <c r="M124" s="1562"/>
      <c r="V124" s="2125"/>
      <c r="W124" s="1239"/>
      <c r="X124" s="1239"/>
      <c r="Y124" s="1239"/>
      <c r="Z124" s="1239"/>
      <c r="AA124" s="1239"/>
      <c r="AB124" s="1239"/>
      <c r="AC124" s="1239"/>
    </row>
    <row r="125" spans="13:29">
      <c r="M125" s="1562"/>
      <c r="V125" s="2125"/>
      <c r="W125" s="1239"/>
      <c r="X125" s="1239"/>
      <c r="Y125" s="1239"/>
      <c r="Z125" s="1239"/>
      <c r="AA125" s="1239"/>
      <c r="AB125" s="1239"/>
      <c r="AC125" s="1239"/>
    </row>
    <row r="126" spans="13:29">
      <c r="M126" s="1562"/>
      <c r="V126" s="2125"/>
      <c r="W126" s="1239"/>
      <c r="X126" s="1239"/>
      <c r="Y126" s="1239"/>
      <c r="Z126" s="1239"/>
      <c r="AA126" s="1239"/>
      <c r="AB126" s="1239"/>
      <c r="AC126" s="1239"/>
    </row>
    <row r="127" spans="13:29">
      <c r="M127" s="1562"/>
      <c r="V127" s="2125"/>
      <c r="W127" s="1239"/>
      <c r="X127" s="1239"/>
      <c r="Y127" s="1239"/>
      <c r="Z127" s="1239"/>
      <c r="AA127" s="1239"/>
      <c r="AB127" s="1239"/>
      <c r="AC127" s="1239"/>
    </row>
    <row r="128" spans="13:29">
      <c r="M128" s="1562"/>
      <c r="V128" s="2125"/>
      <c r="W128" s="1239"/>
      <c r="X128" s="1239"/>
      <c r="Y128" s="1239"/>
      <c r="Z128" s="1239"/>
      <c r="AA128" s="1239"/>
      <c r="AB128" s="1239"/>
      <c r="AC128" s="1239"/>
    </row>
    <row r="129" spans="13:29">
      <c r="M129" s="1562"/>
      <c r="V129" s="2125"/>
      <c r="W129" s="1239"/>
      <c r="X129" s="1239"/>
      <c r="Y129" s="1239"/>
      <c r="Z129" s="1239"/>
      <c r="AA129" s="1239"/>
      <c r="AB129" s="1239"/>
      <c r="AC129" s="1239"/>
    </row>
    <row r="130" spans="13:29">
      <c r="M130" s="1562"/>
      <c r="V130" s="2125"/>
      <c r="W130" s="1239"/>
      <c r="X130" s="1239"/>
      <c r="Y130" s="1239"/>
      <c r="Z130" s="1239"/>
      <c r="AA130" s="1239"/>
      <c r="AB130" s="1239"/>
      <c r="AC130" s="1239"/>
    </row>
    <row r="131" spans="13:29">
      <c r="M131" s="1562"/>
      <c r="V131" s="2125"/>
      <c r="W131" s="1239"/>
      <c r="X131" s="1239"/>
      <c r="Y131" s="1239"/>
      <c r="Z131" s="1239"/>
      <c r="AA131" s="1239"/>
      <c r="AB131" s="1239"/>
      <c r="AC131" s="1239"/>
    </row>
    <row r="132" spans="13:29">
      <c r="M132" s="1562"/>
      <c r="V132" s="2125"/>
      <c r="W132" s="1239"/>
      <c r="X132" s="1239"/>
      <c r="Y132" s="1239"/>
      <c r="Z132" s="1239"/>
      <c r="AA132" s="1239"/>
      <c r="AB132" s="1239"/>
      <c r="AC132" s="1239"/>
    </row>
    <row r="133" spans="13:29">
      <c r="M133" s="1562"/>
      <c r="V133" s="2125"/>
      <c r="W133" s="1239"/>
      <c r="X133" s="1239"/>
      <c r="Y133" s="1239"/>
      <c r="Z133" s="1239"/>
      <c r="AA133" s="1239"/>
      <c r="AB133" s="1239"/>
      <c r="AC133" s="1239"/>
    </row>
    <row r="134" spans="13:29">
      <c r="M134" s="1562"/>
      <c r="V134" s="2125"/>
      <c r="W134" s="1239"/>
      <c r="X134" s="1239"/>
      <c r="Y134" s="1239"/>
      <c r="Z134" s="1239"/>
      <c r="AA134" s="1239"/>
      <c r="AB134" s="1239"/>
      <c r="AC134" s="1239"/>
    </row>
    <row r="135" spans="13:29">
      <c r="M135" s="1562"/>
      <c r="V135" s="2125"/>
      <c r="W135" s="1239"/>
      <c r="X135" s="1239"/>
      <c r="Y135" s="1239"/>
      <c r="Z135" s="1239"/>
      <c r="AA135" s="1239"/>
      <c r="AB135" s="1239"/>
      <c r="AC135" s="1239"/>
    </row>
    <row r="136" spans="13:29">
      <c r="M136" s="1562"/>
      <c r="V136" s="2125"/>
      <c r="W136" s="1239"/>
      <c r="X136" s="1239"/>
      <c r="Y136" s="1239"/>
      <c r="Z136" s="1239"/>
      <c r="AA136" s="1239"/>
      <c r="AB136" s="1239"/>
      <c r="AC136" s="1239"/>
    </row>
    <row r="137" spans="13:29">
      <c r="M137" s="1562"/>
      <c r="V137" s="2125"/>
      <c r="W137" s="1239"/>
      <c r="X137" s="1239"/>
      <c r="Y137" s="1239"/>
      <c r="Z137" s="1239"/>
      <c r="AA137" s="1239"/>
      <c r="AB137" s="1239"/>
      <c r="AC137" s="1239"/>
    </row>
    <row r="138" spans="13:29">
      <c r="M138" s="1562"/>
      <c r="V138" s="2125"/>
      <c r="W138" s="1239"/>
      <c r="X138" s="1239"/>
      <c r="Y138" s="1239"/>
      <c r="Z138" s="1239"/>
      <c r="AA138" s="1239"/>
      <c r="AB138" s="1239"/>
      <c r="AC138" s="1239"/>
    </row>
    <row r="139" spans="13:29">
      <c r="M139" s="1562"/>
      <c r="V139" s="2125"/>
      <c r="W139" s="1239"/>
      <c r="X139" s="1239"/>
      <c r="Y139" s="1239"/>
      <c r="Z139" s="1239"/>
      <c r="AA139" s="1239"/>
      <c r="AB139" s="1239"/>
      <c r="AC139" s="1239"/>
    </row>
    <row r="140" spans="13:29">
      <c r="M140" s="1562"/>
      <c r="V140" s="2125"/>
      <c r="W140" s="1239"/>
      <c r="X140" s="1239"/>
      <c r="Y140" s="1239"/>
      <c r="Z140" s="1239"/>
      <c r="AA140" s="1239"/>
      <c r="AB140" s="1239"/>
      <c r="AC140" s="1239"/>
    </row>
    <row r="141" spans="13:29">
      <c r="M141" s="1562"/>
      <c r="V141" s="2125"/>
      <c r="W141" s="1239"/>
      <c r="X141" s="1239"/>
      <c r="Y141" s="1239"/>
      <c r="Z141" s="1239"/>
      <c r="AA141" s="1239"/>
      <c r="AB141" s="1239"/>
      <c r="AC141" s="1239"/>
    </row>
    <row r="142" spans="13:29">
      <c r="M142" s="1562"/>
      <c r="V142" s="2125"/>
      <c r="W142" s="1239"/>
      <c r="X142" s="1239"/>
      <c r="Y142" s="1239"/>
      <c r="Z142" s="1239"/>
      <c r="AA142" s="1239"/>
      <c r="AB142" s="1239"/>
      <c r="AC142" s="1239"/>
    </row>
    <row r="143" spans="13:29">
      <c r="M143" s="1562"/>
      <c r="V143" s="2125"/>
      <c r="W143" s="1239"/>
      <c r="X143" s="1239"/>
      <c r="Y143" s="1239"/>
      <c r="Z143" s="1239"/>
      <c r="AA143" s="1239"/>
      <c r="AB143" s="1239"/>
      <c r="AC143" s="1239"/>
    </row>
    <row r="144" spans="13:29">
      <c r="M144" s="1562"/>
      <c r="V144" s="2125"/>
      <c r="W144" s="1239"/>
      <c r="X144" s="1239"/>
      <c r="Y144" s="1239"/>
      <c r="Z144" s="1239"/>
      <c r="AA144" s="1239"/>
      <c r="AB144" s="1239"/>
      <c r="AC144" s="1239"/>
    </row>
    <row r="145" spans="13:29">
      <c r="M145" s="1562"/>
      <c r="V145" s="2125"/>
      <c r="W145" s="1239"/>
      <c r="X145" s="1239"/>
      <c r="Y145" s="1239"/>
      <c r="Z145" s="1239"/>
      <c r="AA145" s="1239"/>
      <c r="AB145" s="1239"/>
      <c r="AC145" s="1239"/>
    </row>
    <row r="146" spans="13:29">
      <c r="M146" s="1562"/>
      <c r="V146" s="2125"/>
      <c r="W146" s="1239"/>
      <c r="X146" s="1239"/>
      <c r="Y146" s="1239"/>
      <c r="Z146" s="1239"/>
      <c r="AA146" s="1239"/>
      <c r="AB146" s="1239"/>
      <c r="AC146" s="1239"/>
    </row>
    <row r="147" spans="13:29">
      <c r="M147" s="1562"/>
      <c r="V147" s="2125"/>
      <c r="W147" s="1239"/>
      <c r="X147" s="1239"/>
      <c r="Y147" s="1239"/>
      <c r="Z147" s="1239"/>
      <c r="AA147" s="1239"/>
      <c r="AB147" s="1239"/>
      <c r="AC147" s="1239"/>
    </row>
    <row r="148" spans="13:29">
      <c r="M148" s="1562"/>
      <c r="V148" s="2125"/>
      <c r="W148" s="1239"/>
      <c r="X148" s="1239"/>
      <c r="Y148" s="1239"/>
      <c r="Z148" s="1239"/>
      <c r="AA148" s="1239"/>
      <c r="AB148" s="1239"/>
      <c r="AC148" s="1239"/>
    </row>
    <row r="149" spans="13:29">
      <c r="M149" s="1562"/>
      <c r="V149" s="2125"/>
      <c r="W149" s="1239"/>
      <c r="X149" s="1239"/>
      <c r="Y149" s="1239"/>
      <c r="Z149" s="1239"/>
      <c r="AA149" s="1239"/>
      <c r="AB149" s="1239"/>
      <c r="AC149" s="1239"/>
    </row>
    <row r="150" spans="13:29">
      <c r="M150" s="1562"/>
      <c r="V150" s="2125"/>
      <c r="W150" s="1239"/>
      <c r="X150" s="1239"/>
      <c r="Y150" s="1239"/>
      <c r="Z150" s="1239"/>
      <c r="AA150" s="1239"/>
      <c r="AB150" s="1239"/>
      <c r="AC150" s="1239"/>
    </row>
    <row r="151" spans="13:29">
      <c r="M151" s="1562"/>
      <c r="V151" s="2125"/>
      <c r="W151" s="1239"/>
      <c r="X151" s="1239"/>
      <c r="Y151" s="1239"/>
      <c r="Z151" s="1239"/>
      <c r="AA151" s="1239"/>
      <c r="AB151" s="1239"/>
      <c r="AC151" s="1239"/>
    </row>
    <row r="152" spans="13:29">
      <c r="M152" s="1562"/>
      <c r="V152" s="2125"/>
      <c r="W152" s="1239"/>
      <c r="X152" s="1239"/>
      <c r="Y152" s="1239"/>
      <c r="Z152" s="1239"/>
      <c r="AA152" s="1239"/>
      <c r="AB152" s="1239"/>
      <c r="AC152" s="1239"/>
    </row>
    <row r="153" spans="13:29">
      <c r="M153" s="1562"/>
      <c r="V153" s="2125"/>
      <c r="W153" s="1239"/>
      <c r="X153" s="1239"/>
      <c r="Y153" s="1239"/>
      <c r="Z153" s="1239"/>
      <c r="AA153" s="1239"/>
      <c r="AB153" s="1239"/>
      <c r="AC153" s="1239"/>
    </row>
    <row r="154" spans="13:29">
      <c r="M154" s="1562"/>
      <c r="V154" s="2125"/>
      <c r="W154" s="1239"/>
      <c r="X154" s="1239"/>
      <c r="Y154" s="1239"/>
      <c r="Z154" s="1239"/>
      <c r="AA154" s="1239"/>
      <c r="AB154" s="1239"/>
      <c r="AC154" s="1239"/>
    </row>
    <row r="155" spans="13:29">
      <c r="M155" s="1562"/>
      <c r="V155" s="2125"/>
      <c r="W155" s="1239"/>
      <c r="X155" s="1239"/>
      <c r="Y155" s="1239"/>
      <c r="Z155" s="1239"/>
      <c r="AA155" s="1239"/>
      <c r="AB155" s="1239"/>
      <c r="AC155" s="1239"/>
    </row>
    <row r="156" spans="13:29">
      <c r="M156" s="1562"/>
      <c r="V156" s="2125"/>
      <c r="W156" s="1239"/>
      <c r="X156" s="1239"/>
      <c r="Y156" s="1239"/>
      <c r="Z156" s="1239"/>
      <c r="AA156" s="1239"/>
      <c r="AB156" s="1239"/>
      <c r="AC156" s="1239"/>
    </row>
    <row r="157" spans="13:29">
      <c r="M157" s="1562"/>
      <c r="V157" s="2125"/>
      <c r="W157" s="1239"/>
      <c r="X157" s="1239"/>
      <c r="Y157" s="1239"/>
      <c r="Z157" s="1239"/>
      <c r="AA157" s="1239"/>
      <c r="AB157" s="1239"/>
      <c r="AC157" s="1239"/>
    </row>
    <row r="158" spans="13:29">
      <c r="M158" s="1562"/>
      <c r="V158" s="2125"/>
      <c r="W158" s="1239"/>
      <c r="X158" s="1239"/>
      <c r="Y158" s="1239"/>
      <c r="Z158" s="1239"/>
      <c r="AA158" s="1239"/>
      <c r="AB158" s="1239"/>
      <c r="AC158" s="1239"/>
    </row>
    <row r="159" spans="13:29">
      <c r="M159" s="1562"/>
      <c r="V159" s="2125"/>
      <c r="W159" s="1239"/>
      <c r="X159" s="1239"/>
      <c r="Y159" s="1239"/>
      <c r="Z159" s="1239"/>
      <c r="AA159" s="1239"/>
      <c r="AB159" s="1239"/>
      <c r="AC159" s="1239"/>
    </row>
    <row r="160" spans="13:29">
      <c r="M160" s="1562"/>
      <c r="V160" s="2125"/>
      <c r="W160" s="1239"/>
      <c r="X160" s="1239"/>
      <c r="Y160" s="1239"/>
      <c r="Z160" s="1239"/>
      <c r="AA160" s="1239"/>
      <c r="AB160" s="1239"/>
      <c r="AC160" s="1239"/>
    </row>
    <row r="161" spans="13:29">
      <c r="M161" s="1562"/>
      <c r="V161" s="2125"/>
      <c r="W161" s="1239"/>
      <c r="X161" s="1239"/>
      <c r="Y161" s="1239"/>
      <c r="Z161" s="1239"/>
      <c r="AA161" s="1239"/>
      <c r="AB161" s="1239"/>
      <c r="AC161" s="1239"/>
    </row>
    <row r="162" spans="13:29">
      <c r="M162" s="1562"/>
      <c r="V162" s="2125"/>
      <c r="W162" s="1239"/>
      <c r="X162" s="1239"/>
      <c r="Y162" s="1239"/>
      <c r="Z162" s="1239"/>
      <c r="AA162" s="1239"/>
      <c r="AB162" s="1239"/>
      <c r="AC162" s="1239"/>
    </row>
    <row r="163" spans="13:29">
      <c r="M163" s="1562"/>
      <c r="V163" s="2125"/>
      <c r="W163" s="1239"/>
      <c r="X163" s="1239"/>
      <c r="Y163" s="1239"/>
      <c r="Z163" s="1239"/>
      <c r="AA163" s="1239"/>
      <c r="AB163" s="1239"/>
      <c r="AC163" s="1239"/>
    </row>
    <row r="164" spans="13:29">
      <c r="M164" s="1562"/>
      <c r="V164" s="2125"/>
      <c r="W164" s="1239"/>
      <c r="X164" s="1239"/>
      <c r="Y164" s="1239"/>
      <c r="Z164" s="1239"/>
      <c r="AA164" s="1239"/>
      <c r="AB164" s="1239"/>
      <c r="AC164" s="1239"/>
    </row>
    <row r="165" spans="13:29">
      <c r="M165" s="1562"/>
      <c r="V165" s="2125"/>
      <c r="W165" s="1239"/>
      <c r="X165" s="1239"/>
      <c r="Y165" s="1239"/>
      <c r="Z165" s="1239"/>
      <c r="AA165" s="1239"/>
      <c r="AB165" s="1239"/>
      <c r="AC165" s="1239"/>
    </row>
    <row r="166" spans="13:29">
      <c r="M166" s="1562"/>
      <c r="V166" s="2125"/>
      <c r="W166" s="1239"/>
      <c r="X166" s="1239"/>
      <c r="Y166" s="1239"/>
      <c r="Z166" s="1239"/>
      <c r="AA166" s="1239"/>
      <c r="AB166" s="1239"/>
      <c r="AC166" s="1239"/>
    </row>
    <row r="167" spans="13:29">
      <c r="M167" s="1562"/>
      <c r="V167" s="2125"/>
      <c r="W167" s="1239"/>
      <c r="X167" s="1239"/>
      <c r="Y167" s="1239"/>
      <c r="Z167" s="1239"/>
      <c r="AA167" s="1239"/>
      <c r="AB167" s="1239"/>
      <c r="AC167" s="1239"/>
    </row>
    <row r="168" spans="13:29">
      <c r="M168" s="1562"/>
      <c r="V168" s="2125"/>
      <c r="W168" s="1239"/>
      <c r="X168" s="1239"/>
      <c r="Y168" s="1239"/>
      <c r="Z168" s="1239"/>
      <c r="AA168" s="1239"/>
      <c r="AB168" s="1239"/>
      <c r="AC168" s="1239"/>
    </row>
    <row r="169" spans="13:29">
      <c r="M169" s="1562"/>
      <c r="V169" s="2125"/>
      <c r="W169" s="1239"/>
      <c r="X169" s="1239"/>
      <c r="Y169" s="1239"/>
      <c r="Z169" s="1239"/>
      <c r="AA169" s="1239"/>
      <c r="AB169" s="1239"/>
      <c r="AC169" s="1239"/>
    </row>
    <row r="170" spans="13:29">
      <c r="M170" s="1562"/>
      <c r="V170" s="2125"/>
      <c r="W170" s="1239"/>
      <c r="X170" s="1239"/>
      <c r="Y170" s="1239"/>
      <c r="Z170" s="1239"/>
      <c r="AA170" s="1239"/>
      <c r="AB170" s="1239"/>
      <c r="AC170" s="1239"/>
    </row>
    <row r="171" spans="13:29">
      <c r="M171" s="1562"/>
      <c r="V171" s="2125"/>
      <c r="W171" s="1239"/>
      <c r="X171" s="1239"/>
      <c r="Y171" s="1239"/>
      <c r="Z171" s="1239"/>
      <c r="AA171" s="1239"/>
      <c r="AB171" s="1239"/>
      <c r="AC171" s="1239"/>
    </row>
    <row r="172" spans="13:29">
      <c r="M172" s="1562"/>
      <c r="V172" s="2125"/>
      <c r="W172" s="1239"/>
      <c r="X172" s="1239"/>
      <c r="Y172" s="1239"/>
      <c r="Z172" s="1239"/>
      <c r="AA172" s="1239"/>
      <c r="AB172" s="1239"/>
      <c r="AC172" s="1239"/>
    </row>
    <row r="173" spans="13:29">
      <c r="M173" s="1562"/>
      <c r="V173" s="2125"/>
      <c r="W173" s="1239"/>
      <c r="X173" s="1239"/>
      <c r="Y173" s="1239"/>
      <c r="Z173" s="1239"/>
      <c r="AA173" s="1239"/>
      <c r="AB173" s="1239"/>
      <c r="AC173" s="1239"/>
    </row>
    <row r="174" spans="13:29">
      <c r="M174" s="1562"/>
      <c r="V174" s="2125"/>
      <c r="W174" s="1239"/>
      <c r="X174" s="1239"/>
      <c r="Y174" s="1239"/>
      <c r="Z174" s="1239"/>
      <c r="AA174" s="1239"/>
      <c r="AB174" s="1239"/>
      <c r="AC174" s="1239"/>
    </row>
    <row r="175" spans="13:29">
      <c r="M175" s="1562"/>
      <c r="V175" s="2125"/>
      <c r="W175" s="1239"/>
      <c r="X175" s="1239"/>
      <c r="Y175" s="1239"/>
      <c r="Z175" s="1239"/>
      <c r="AA175" s="1239"/>
      <c r="AB175" s="1239"/>
      <c r="AC175" s="1239"/>
    </row>
    <row r="176" spans="13:29">
      <c r="M176" s="1562"/>
      <c r="V176" s="2125"/>
      <c r="W176" s="1239"/>
      <c r="X176" s="1239"/>
      <c r="Y176" s="1239"/>
      <c r="Z176" s="1239"/>
      <c r="AA176" s="1239"/>
      <c r="AB176" s="1239"/>
      <c r="AC176" s="1239"/>
    </row>
    <row r="177" spans="13:29">
      <c r="M177" s="1562"/>
      <c r="V177" s="2125"/>
      <c r="W177" s="1239"/>
      <c r="X177" s="1239"/>
      <c r="Y177" s="1239"/>
      <c r="Z177" s="1239"/>
      <c r="AA177" s="1239"/>
      <c r="AB177" s="1239"/>
      <c r="AC177" s="1239"/>
    </row>
    <row r="178" spans="13:29">
      <c r="M178" s="1562"/>
      <c r="V178" s="2125"/>
      <c r="W178" s="1239"/>
      <c r="X178" s="1239"/>
      <c r="Y178" s="1239"/>
      <c r="Z178" s="1239"/>
      <c r="AA178" s="1239"/>
      <c r="AB178" s="1239"/>
      <c r="AC178" s="1239"/>
    </row>
    <row r="179" spans="13:29">
      <c r="M179" s="1562"/>
      <c r="V179" s="2125"/>
      <c r="W179" s="1239"/>
      <c r="X179" s="1239"/>
      <c r="Y179" s="1239"/>
      <c r="Z179" s="1239"/>
      <c r="AA179" s="1239"/>
      <c r="AB179" s="1239"/>
      <c r="AC179" s="1239"/>
    </row>
    <row r="180" spans="13:29">
      <c r="M180" s="1562"/>
      <c r="V180" s="2125"/>
      <c r="W180" s="1239"/>
      <c r="X180" s="1239"/>
      <c r="Y180" s="1239"/>
      <c r="Z180" s="1239"/>
      <c r="AA180" s="1239"/>
      <c r="AB180" s="1239"/>
      <c r="AC180" s="1239"/>
    </row>
    <row r="181" spans="13:29">
      <c r="M181" s="1562"/>
      <c r="V181" s="2125"/>
      <c r="W181" s="1239"/>
      <c r="X181" s="1239"/>
      <c r="Y181" s="1239"/>
      <c r="Z181" s="1239"/>
      <c r="AA181" s="1239"/>
      <c r="AB181" s="1239"/>
      <c r="AC181" s="1239"/>
    </row>
    <row r="182" spans="13:29">
      <c r="M182" s="1562"/>
      <c r="V182" s="2125"/>
      <c r="W182" s="1239"/>
      <c r="X182" s="1239"/>
      <c r="Y182" s="1239"/>
      <c r="Z182" s="1239"/>
      <c r="AA182" s="1239"/>
      <c r="AB182" s="1239"/>
      <c r="AC182" s="1239"/>
    </row>
    <row r="183" spans="13:29">
      <c r="M183" s="1562"/>
      <c r="V183" s="2125"/>
      <c r="W183" s="1239"/>
      <c r="X183" s="1239"/>
      <c r="Y183" s="1239"/>
      <c r="Z183" s="1239"/>
      <c r="AA183" s="1239"/>
      <c r="AB183" s="1239"/>
      <c r="AC183" s="1239"/>
    </row>
    <row r="184" spans="13:29">
      <c r="M184" s="1562"/>
      <c r="V184" s="2125"/>
      <c r="W184" s="1239"/>
      <c r="X184" s="1239"/>
      <c r="Y184" s="1239"/>
      <c r="Z184" s="1239"/>
      <c r="AA184" s="1239"/>
      <c r="AB184" s="1239"/>
      <c r="AC184" s="1239"/>
    </row>
    <row r="185" spans="13:29">
      <c r="M185" s="1562"/>
      <c r="V185" s="2125"/>
      <c r="W185" s="1239"/>
      <c r="X185" s="1239"/>
      <c r="Y185" s="1239"/>
      <c r="Z185" s="1239"/>
      <c r="AA185" s="1239"/>
      <c r="AB185" s="1239"/>
      <c r="AC185" s="1239"/>
    </row>
    <row r="186" spans="13:29">
      <c r="M186" s="1562"/>
      <c r="V186" s="2125"/>
      <c r="W186" s="1239"/>
      <c r="X186" s="1239"/>
      <c r="Y186" s="1239"/>
      <c r="Z186" s="1239"/>
      <c r="AA186" s="1239"/>
      <c r="AB186" s="1239"/>
      <c r="AC186" s="1239"/>
    </row>
    <row r="187" spans="13:29">
      <c r="M187" s="1562"/>
      <c r="V187" s="2125"/>
      <c r="W187" s="1239"/>
      <c r="X187" s="1239"/>
      <c r="Y187" s="1239"/>
      <c r="Z187" s="1239"/>
      <c r="AA187" s="1239"/>
      <c r="AB187" s="1239"/>
      <c r="AC187" s="1239"/>
    </row>
    <row r="188" spans="13:29">
      <c r="M188" s="1562"/>
      <c r="V188" s="2125"/>
      <c r="W188" s="1239"/>
      <c r="X188" s="1239"/>
      <c r="Y188" s="1239"/>
      <c r="Z188" s="1239"/>
      <c r="AA188" s="1239"/>
      <c r="AB188" s="1239"/>
      <c r="AC188" s="1239"/>
    </row>
    <row r="189" spans="13:29">
      <c r="M189" s="1562"/>
      <c r="V189" s="2125"/>
      <c r="W189" s="1239"/>
      <c r="X189" s="1239"/>
      <c r="Y189" s="1239"/>
      <c r="Z189" s="1239"/>
      <c r="AA189" s="1239"/>
      <c r="AB189" s="1239"/>
      <c r="AC189" s="1239"/>
    </row>
    <row r="190" spans="13:29">
      <c r="M190" s="1562"/>
      <c r="V190" s="2125"/>
      <c r="W190" s="1239"/>
      <c r="X190" s="1239"/>
      <c r="Y190" s="1239"/>
      <c r="Z190" s="1239"/>
      <c r="AA190" s="1239"/>
      <c r="AB190" s="1239"/>
      <c r="AC190" s="1239"/>
    </row>
    <row r="191" spans="13:29">
      <c r="M191" s="1562"/>
      <c r="V191" s="2125"/>
      <c r="W191" s="1239"/>
      <c r="X191" s="1239"/>
      <c r="Y191" s="1239"/>
      <c r="Z191" s="1239"/>
      <c r="AA191" s="1239"/>
      <c r="AB191" s="1239"/>
      <c r="AC191" s="1239"/>
    </row>
    <row r="192" spans="13:29">
      <c r="M192" s="1562"/>
      <c r="V192" s="2125"/>
      <c r="W192" s="1239"/>
      <c r="X192" s="1239"/>
      <c r="Y192" s="1239"/>
      <c r="Z192" s="1239"/>
      <c r="AA192" s="1239"/>
      <c r="AB192" s="1239"/>
      <c r="AC192" s="1239"/>
    </row>
    <row r="193" spans="13:29">
      <c r="M193" s="1562"/>
      <c r="V193" s="2125"/>
      <c r="W193" s="1239"/>
      <c r="X193" s="1239"/>
      <c r="Y193" s="1239"/>
      <c r="Z193" s="1239"/>
      <c r="AA193" s="1239"/>
      <c r="AB193" s="1239"/>
      <c r="AC193" s="1239"/>
    </row>
    <row r="194" spans="13:29">
      <c r="M194" s="1562"/>
      <c r="V194" s="2125"/>
      <c r="W194" s="1239"/>
      <c r="X194" s="1239"/>
      <c r="Y194" s="1239"/>
      <c r="Z194" s="1239"/>
      <c r="AA194" s="1239"/>
      <c r="AB194" s="1239"/>
      <c r="AC194" s="1239"/>
    </row>
    <row r="195" spans="13:29">
      <c r="M195" s="1562"/>
      <c r="V195" s="2125"/>
      <c r="W195" s="1239"/>
      <c r="X195" s="1239"/>
      <c r="Y195" s="1239"/>
      <c r="Z195" s="1239"/>
      <c r="AA195" s="1239"/>
      <c r="AB195" s="1239"/>
      <c r="AC195" s="1239"/>
    </row>
    <row r="196" spans="13:29">
      <c r="M196" s="1562"/>
      <c r="V196" s="2125"/>
      <c r="W196" s="1239"/>
      <c r="X196" s="1239"/>
      <c r="Y196" s="1239"/>
      <c r="Z196" s="1239"/>
      <c r="AA196" s="1239"/>
      <c r="AB196" s="1239"/>
      <c r="AC196" s="1239"/>
    </row>
    <row r="197" spans="13:29">
      <c r="M197" s="1562"/>
      <c r="V197" s="2125"/>
      <c r="W197" s="1239"/>
      <c r="X197" s="1239"/>
      <c r="Y197" s="1239"/>
      <c r="Z197" s="1239"/>
      <c r="AA197" s="1239"/>
      <c r="AB197" s="1239"/>
      <c r="AC197" s="1239"/>
    </row>
    <row r="198" spans="13:29">
      <c r="M198" s="1562"/>
      <c r="V198" s="2125"/>
      <c r="W198" s="1239"/>
      <c r="X198" s="1239"/>
      <c r="Y198" s="1239"/>
      <c r="Z198" s="1239"/>
      <c r="AA198" s="1239"/>
      <c r="AB198" s="1239"/>
      <c r="AC198" s="1239"/>
    </row>
    <row r="199" spans="13:29">
      <c r="M199" s="1562"/>
      <c r="V199" s="2125"/>
      <c r="W199" s="1239"/>
      <c r="X199" s="1239"/>
      <c r="Y199" s="1239"/>
      <c r="Z199" s="1239"/>
      <c r="AA199" s="1239"/>
      <c r="AB199" s="1239"/>
      <c r="AC199" s="1239"/>
    </row>
    <row r="200" spans="13:29">
      <c r="M200" s="1562"/>
      <c r="V200" s="2125"/>
      <c r="W200" s="1239"/>
      <c r="X200" s="1239"/>
      <c r="Y200" s="1239"/>
      <c r="Z200" s="1239"/>
      <c r="AA200" s="1239"/>
      <c r="AB200" s="1239"/>
      <c r="AC200" s="1239"/>
    </row>
    <row r="201" spans="13:29">
      <c r="M201" s="1562"/>
      <c r="V201" s="2125"/>
      <c r="W201" s="1239"/>
      <c r="X201" s="1239"/>
      <c r="Y201" s="1239"/>
      <c r="Z201" s="1239"/>
      <c r="AA201" s="1239"/>
      <c r="AB201" s="1239"/>
      <c r="AC201" s="1239"/>
    </row>
    <row r="202" spans="13:29">
      <c r="M202" s="1562"/>
      <c r="V202" s="2125"/>
      <c r="W202" s="1239"/>
      <c r="X202" s="1239"/>
      <c r="Y202" s="1239"/>
      <c r="Z202" s="1239"/>
      <c r="AA202" s="1239"/>
      <c r="AB202" s="1239"/>
      <c r="AC202" s="1239"/>
    </row>
    <row r="203" spans="13:29">
      <c r="M203" s="1562"/>
      <c r="V203" s="2125"/>
      <c r="W203" s="1239"/>
      <c r="X203" s="1239"/>
      <c r="Y203" s="1239"/>
      <c r="Z203" s="1239"/>
      <c r="AA203" s="1239"/>
      <c r="AB203" s="1239"/>
      <c r="AC203" s="1239"/>
    </row>
    <row r="204" spans="13:29">
      <c r="M204" s="1562"/>
      <c r="V204" s="2125"/>
      <c r="W204" s="1239"/>
      <c r="X204" s="1239"/>
      <c r="Y204" s="1239"/>
      <c r="Z204" s="1239"/>
      <c r="AA204" s="1239"/>
      <c r="AB204" s="1239"/>
      <c r="AC204" s="1239"/>
    </row>
    <row r="205" spans="13:29">
      <c r="M205" s="1562"/>
      <c r="V205" s="2125"/>
      <c r="W205" s="1239"/>
      <c r="X205" s="1239"/>
      <c r="Y205" s="1239"/>
      <c r="Z205" s="1239"/>
      <c r="AA205" s="1239"/>
      <c r="AB205" s="1239"/>
      <c r="AC205" s="1239"/>
    </row>
    <row r="206" spans="13:29">
      <c r="M206" s="1562"/>
      <c r="V206" s="2125"/>
      <c r="W206" s="1239"/>
      <c r="X206" s="1239"/>
      <c r="Y206" s="1239"/>
      <c r="Z206" s="1239"/>
      <c r="AA206" s="1239"/>
      <c r="AB206" s="1239"/>
      <c r="AC206" s="1239"/>
    </row>
    <row r="207" spans="13:29">
      <c r="M207" s="1562"/>
      <c r="V207" s="2125"/>
      <c r="W207" s="1239"/>
      <c r="X207" s="1239"/>
      <c r="Y207" s="1239"/>
      <c r="Z207" s="1239"/>
      <c r="AA207" s="1239"/>
      <c r="AB207" s="1239"/>
      <c r="AC207" s="1239"/>
    </row>
    <row r="208" spans="13:29">
      <c r="M208" s="1562"/>
      <c r="V208" s="2125"/>
      <c r="W208" s="1239"/>
      <c r="X208" s="1239"/>
      <c r="Y208" s="1239"/>
      <c r="Z208" s="1239"/>
      <c r="AA208" s="1239"/>
      <c r="AB208" s="1239"/>
      <c r="AC208" s="1239"/>
    </row>
    <row r="209" spans="13:29">
      <c r="M209" s="1562"/>
      <c r="V209" s="2125"/>
      <c r="W209" s="1239"/>
      <c r="X209" s="1239"/>
      <c r="Y209" s="1239"/>
      <c r="Z209" s="1239"/>
      <c r="AA209" s="1239"/>
      <c r="AB209" s="1239"/>
      <c r="AC209" s="1239"/>
    </row>
    <row r="210" spans="13:29">
      <c r="M210" s="1562"/>
      <c r="V210" s="2125"/>
      <c r="W210" s="1239"/>
      <c r="X210" s="1239"/>
      <c r="Y210" s="1239"/>
      <c r="Z210" s="1239"/>
      <c r="AA210" s="1239"/>
      <c r="AB210" s="1239"/>
      <c r="AC210" s="1239"/>
    </row>
    <row r="211" spans="13:29">
      <c r="M211" s="1562"/>
      <c r="V211" s="2125"/>
      <c r="W211" s="1239"/>
      <c r="X211" s="1239"/>
      <c r="Y211" s="1239"/>
      <c r="Z211" s="1239"/>
      <c r="AA211" s="1239"/>
      <c r="AB211" s="1239"/>
      <c r="AC211" s="1239"/>
    </row>
    <row r="212" spans="13:29">
      <c r="M212" s="1562"/>
      <c r="V212" s="2125"/>
      <c r="W212" s="1239"/>
      <c r="X212" s="1239"/>
      <c r="Y212" s="1239"/>
      <c r="Z212" s="1239"/>
      <c r="AA212" s="1239"/>
      <c r="AB212" s="1239"/>
      <c r="AC212" s="1239"/>
    </row>
    <row r="213" spans="13:29">
      <c r="M213" s="1562"/>
      <c r="V213" s="2125"/>
      <c r="W213" s="1239"/>
      <c r="X213" s="1239"/>
      <c r="Y213" s="1239"/>
      <c r="Z213" s="1239"/>
      <c r="AA213" s="1239"/>
      <c r="AB213" s="1239"/>
      <c r="AC213" s="1239"/>
    </row>
    <row r="214" spans="13:29">
      <c r="M214" s="1562"/>
      <c r="V214" s="2125"/>
      <c r="W214" s="1239"/>
      <c r="X214" s="1239"/>
      <c r="Y214" s="1239"/>
      <c r="Z214" s="1239"/>
      <c r="AA214" s="1239"/>
      <c r="AB214" s="1239"/>
      <c r="AC214" s="1239"/>
    </row>
    <row r="215" spans="13:29">
      <c r="M215" s="1562"/>
      <c r="V215" s="2125"/>
      <c r="W215" s="1239"/>
      <c r="X215" s="1239"/>
      <c r="Y215" s="1239"/>
      <c r="Z215" s="1239"/>
      <c r="AA215" s="1239"/>
      <c r="AB215" s="1239"/>
      <c r="AC215" s="1239"/>
    </row>
    <row r="216" spans="13:29">
      <c r="M216" s="1562"/>
      <c r="V216" s="2125"/>
      <c r="W216" s="1239"/>
      <c r="X216" s="1239"/>
      <c r="Y216" s="1239"/>
      <c r="Z216" s="1239"/>
      <c r="AA216" s="1239"/>
      <c r="AB216" s="1239"/>
      <c r="AC216" s="1239"/>
    </row>
    <row r="217" spans="13:29">
      <c r="M217" s="1562"/>
      <c r="V217" s="2125"/>
      <c r="W217" s="1239"/>
      <c r="X217" s="1239"/>
      <c r="Y217" s="1239"/>
      <c r="Z217" s="1239"/>
      <c r="AA217" s="1239"/>
      <c r="AB217" s="1239"/>
      <c r="AC217" s="1239"/>
    </row>
    <row r="218" spans="13:29">
      <c r="M218" s="1562"/>
      <c r="V218" s="2125"/>
      <c r="W218" s="1239"/>
      <c r="X218" s="1239"/>
      <c r="Y218" s="1239"/>
      <c r="Z218" s="1239"/>
      <c r="AA218" s="1239"/>
      <c r="AB218" s="1239"/>
      <c r="AC218" s="1239"/>
    </row>
    <row r="219" spans="13:29">
      <c r="M219" s="1562"/>
      <c r="V219" s="2125"/>
      <c r="W219" s="1239"/>
      <c r="X219" s="1239"/>
      <c r="Y219" s="1239"/>
      <c r="Z219" s="1239"/>
      <c r="AA219" s="1239"/>
      <c r="AB219" s="1239"/>
      <c r="AC219" s="1239"/>
    </row>
    <row r="220" spans="13:29">
      <c r="M220" s="1562"/>
      <c r="V220" s="2125"/>
      <c r="W220" s="1239"/>
      <c r="X220" s="1239"/>
      <c r="Y220" s="1239"/>
      <c r="Z220" s="1239"/>
      <c r="AA220" s="1239"/>
      <c r="AB220" s="1239"/>
      <c r="AC220" s="1239"/>
    </row>
    <row r="221" spans="13:29">
      <c r="M221" s="1562"/>
      <c r="V221" s="2125"/>
      <c r="W221" s="1239"/>
      <c r="X221" s="1239"/>
      <c r="Y221" s="1239"/>
      <c r="Z221" s="1239"/>
      <c r="AA221" s="1239"/>
      <c r="AB221" s="1239"/>
      <c r="AC221" s="1239"/>
    </row>
    <row r="222" spans="13:29">
      <c r="M222" s="1562"/>
      <c r="V222" s="2125"/>
      <c r="W222" s="1239"/>
      <c r="X222" s="1239"/>
      <c r="Y222" s="1239"/>
      <c r="Z222" s="1239"/>
      <c r="AA222" s="1239"/>
      <c r="AB222" s="1239"/>
      <c r="AC222" s="1239"/>
    </row>
    <row r="223" spans="13:29">
      <c r="M223" s="1562"/>
      <c r="V223" s="2125"/>
      <c r="W223" s="1239"/>
      <c r="X223" s="1239"/>
      <c r="Y223" s="1239"/>
      <c r="Z223" s="1239"/>
      <c r="AA223" s="1239"/>
      <c r="AB223" s="1239"/>
      <c r="AC223" s="1239"/>
    </row>
    <row r="224" spans="13:29">
      <c r="M224" s="1562"/>
      <c r="V224" s="2125"/>
      <c r="W224" s="1239"/>
      <c r="X224" s="1239"/>
      <c r="Y224" s="1239"/>
      <c r="Z224" s="1239"/>
      <c r="AA224" s="1239"/>
      <c r="AB224" s="1239"/>
      <c r="AC224" s="1239"/>
    </row>
    <row r="225" spans="13:29">
      <c r="M225" s="1562"/>
      <c r="V225" s="2125"/>
      <c r="W225" s="1239"/>
      <c r="X225" s="1239"/>
      <c r="Y225" s="1239"/>
      <c r="Z225" s="1239"/>
      <c r="AA225" s="1239"/>
      <c r="AB225" s="1239"/>
      <c r="AC225" s="1239"/>
    </row>
    <row r="226" spans="13:29">
      <c r="M226" s="1562"/>
      <c r="V226" s="2125"/>
      <c r="W226" s="1239"/>
      <c r="X226" s="1239"/>
      <c r="Y226" s="1239"/>
      <c r="Z226" s="1239"/>
      <c r="AA226" s="1239"/>
      <c r="AB226" s="1239"/>
      <c r="AC226" s="1239"/>
    </row>
    <row r="227" spans="13:29">
      <c r="M227" s="1562"/>
      <c r="V227" s="2125"/>
      <c r="W227" s="1239"/>
      <c r="X227" s="1239"/>
      <c r="Y227" s="1239"/>
      <c r="Z227" s="1239"/>
      <c r="AA227" s="1239"/>
      <c r="AB227" s="1239"/>
      <c r="AC227" s="1239"/>
    </row>
    <row r="228" spans="13:29">
      <c r="M228" s="1562"/>
      <c r="V228" s="2125"/>
      <c r="W228" s="1239"/>
      <c r="X228" s="1239"/>
      <c r="Y228" s="1239"/>
      <c r="Z228" s="1239"/>
      <c r="AA228" s="1239"/>
      <c r="AB228" s="1239"/>
      <c r="AC228" s="1239"/>
    </row>
    <row r="229" spans="13:29">
      <c r="M229" s="1562"/>
      <c r="V229" s="2125"/>
      <c r="W229" s="1239"/>
      <c r="X229" s="1239"/>
      <c r="Y229" s="1239"/>
      <c r="Z229" s="1239"/>
      <c r="AA229" s="1239"/>
      <c r="AB229" s="1239"/>
      <c r="AC229" s="1239"/>
    </row>
    <row r="230" spans="13:29">
      <c r="M230" s="1562"/>
      <c r="V230" s="2125"/>
      <c r="W230" s="1239"/>
      <c r="X230" s="1239"/>
      <c r="Y230" s="1239"/>
      <c r="Z230" s="1239"/>
      <c r="AA230" s="1239"/>
      <c r="AB230" s="1239"/>
      <c r="AC230" s="1239"/>
    </row>
    <row r="231" spans="13:29">
      <c r="M231" s="1562"/>
      <c r="V231" s="2125"/>
      <c r="W231" s="1239"/>
      <c r="X231" s="1239"/>
      <c r="Y231" s="1239"/>
      <c r="Z231" s="1239"/>
      <c r="AA231" s="1239"/>
      <c r="AB231" s="1239"/>
      <c r="AC231" s="1239"/>
    </row>
    <row r="232" spans="13:29">
      <c r="M232" s="1562"/>
      <c r="V232" s="2125"/>
      <c r="W232" s="1239"/>
      <c r="X232" s="1239"/>
      <c r="Y232" s="1239"/>
      <c r="Z232" s="1239"/>
      <c r="AA232" s="1239"/>
      <c r="AB232" s="1239"/>
      <c r="AC232" s="1239"/>
    </row>
    <row r="233" spans="13:29">
      <c r="M233" s="1562"/>
      <c r="V233" s="2125"/>
      <c r="W233" s="1239"/>
      <c r="X233" s="1239"/>
      <c r="Y233" s="1239"/>
      <c r="Z233" s="1239"/>
      <c r="AA233" s="1239"/>
      <c r="AB233" s="1239"/>
      <c r="AC233" s="1239"/>
    </row>
    <row r="234" spans="13:29">
      <c r="M234" s="1562"/>
      <c r="V234" s="2125"/>
      <c r="W234" s="1239"/>
      <c r="X234" s="1239"/>
      <c r="Y234" s="1239"/>
      <c r="Z234" s="1239"/>
      <c r="AA234" s="1239"/>
      <c r="AB234" s="1239"/>
      <c r="AC234" s="1239"/>
    </row>
    <row r="235" spans="13:29">
      <c r="M235" s="1562"/>
      <c r="V235" s="2125"/>
      <c r="W235" s="1239"/>
      <c r="X235" s="1239"/>
      <c r="Y235" s="1239"/>
      <c r="Z235" s="1239"/>
      <c r="AA235" s="1239"/>
      <c r="AB235" s="1239"/>
      <c r="AC235" s="1239"/>
    </row>
    <row r="236" spans="13:29">
      <c r="M236" s="1562"/>
      <c r="V236" s="2125"/>
      <c r="W236" s="1239"/>
      <c r="X236" s="1239"/>
      <c r="Y236" s="1239"/>
      <c r="Z236" s="1239"/>
      <c r="AA236" s="1239"/>
      <c r="AB236" s="1239"/>
      <c r="AC236" s="1239"/>
    </row>
    <row r="237" spans="13:29">
      <c r="M237" s="1562"/>
      <c r="V237" s="2125"/>
      <c r="W237" s="1239"/>
      <c r="X237" s="1239"/>
      <c r="Y237" s="1239"/>
      <c r="Z237" s="1239"/>
      <c r="AA237" s="1239"/>
      <c r="AB237" s="1239"/>
      <c r="AC237" s="1239"/>
    </row>
    <row r="238" spans="13:29">
      <c r="M238" s="1562"/>
      <c r="V238" s="2125"/>
      <c r="W238" s="1239"/>
      <c r="X238" s="1239"/>
      <c r="Y238" s="1239"/>
      <c r="Z238" s="1239"/>
      <c r="AA238" s="1239"/>
      <c r="AB238" s="1239"/>
      <c r="AC238" s="1239"/>
    </row>
    <row r="239" spans="13:29">
      <c r="M239" s="1562"/>
      <c r="V239" s="2125"/>
      <c r="W239" s="1239"/>
      <c r="X239" s="1239"/>
      <c r="Y239" s="1239"/>
      <c r="Z239" s="1239"/>
      <c r="AA239" s="1239"/>
      <c r="AB239" s="1239"/>
      <c r="AC239" s="1239"/>
    </row>
    <row r="240" spans="13:29">
      <c r="M240" s="1562"/>
      <c r="V240" s="2125"/>
      <c r="W240" s="1239"/>
      <c r="X240" s="1239"/>
      <c r="Y240" s="1239"/>
      <c r="Z240" s="1239"/>
      <c r="AA240" s="1239"/>
      <c r="AB240" s="1239"/>
      <c r="AC240" s="1239"/>
    </row>
    <row r="241" spans="13:29">
      <c r="M241" s="1562"/>
      <c r="V241" s="2125"/>
      <c r="W241" s="1239"/>
      <c r="X241" s="1239"/>
      <c r="Y241" s="1239"/>
      <c r="Z241" s="1239"/>
      <c r="AA241" s="1239"/>
      <c r="AB241" s="1239"/>
      <c r="AC241" s="1239"/>
    </row>
    <row r="242" spans="13:29">
      <c r="M242" s="1562"/>
      <c r="V242" s="2125"/>
      <c r="W242" s="1239"/>
      <c r="X242" s="1239"/>
      <c r="Y242" s="1239"/>
      <c r="Z242" s="1239"/>
      <c r="AA242" s="1239"/>
      <c r="AB242" s="1239"/>
      <c r="AC242" s="1239"/>
    </row>
    <row r="243" spans="13:29">
      <c r="M243" s="1562"/>
      <c r="V243" s="2125"/>
      <c r="W243" s="1239"/>
      <c r="X243" s="1239"/>
      <c r="Y243" s="1239"/>
      <c r="Z243" s="1239"/>
      <c r="AA243" s="1239"/>
      <c r="AB243" s="1239"/>
      <c r="AC243" s="1239"/>
    </row>
    <row r="244" spans="13:29">
      <c r="M244" s="1562"/>
      <c r="V244" s="2125"/>
      <c r="W244" s="1239"/>
      <c r="X244" s="1239"/>
      <c r="Y244" s="1239"/>
      <c r="Z244" s="1239"/>
      <c r="AA244" s="1239"/>
      <c r="AB244" s="1239"/>
      <c r="AC244" s="1239"/>
    </row>
    <row r="245" spans="13:29">
      <c r="M245" s="1562"/>
      <c r="V245" s="2125"/>
      <c r="W245" s="1239"/>
      <c r="X245" s="1239"/>
      <c r="Y245" s="1239"/>
      <c r="Z245" s="1239"/>
      <c r="AA245" s="1239"/>
      <c r="AB245" s="1239"/>
      <c r="AC245" s="1239"/>
    </row>
    <row r="246" spans="13:29">
      <c r="M246" s="1562"/>
      <c r="V246" s="2125"/>
      <c r="W246" s="1239"/>
      <c r="X246" s="1239"/>
      <c r="Y246" s="1239"/>
      <c r="Z246" s="1239"/>
      <c r="AA246" s="1239"/>
      <c r="AB246" s="1239"/>
      <c r="AC246" s="1239"/>
    </row>
    <row r="247" spans="13:29">
      <c r="M247" s="1562"/>
      <c r="V247" s="2125"/>
      <c r="W247" s="1239"/>
      <c r="X247" s="1239"/>
      <c r="Y247" s="1239"/>
      <c r="Z247" s="1239"/>
      <c r="AA247" s="1239"/>
      <c r="AB247" s="1239"/>
      <c r="AC247" s="1239"/>
    </row>
    <row r="248" spans="13:29">
      <c r="M248" s="1562"/>
      <c r="V248" s="2125"/>
      <c r="W248" s="1239"/>
      <c r="X248" s="1239"/>
      <c r="Y248" s="1239"/>
      <c r="Z248" s="1239"/>
      <c r="AA248" s="1239"/>
      <c r="AB248" s="1239"/>
      <c r="AC248" s="1239"/>
    </row>
    <row r="249" spans="13:29">
      <c r="M249" s="1562"/>
      <c r="V249" s="2125"/>
      <c r="W249" s="1239"/>
      <c r="X249" s="1239"/>
      <c r="Y249" s="1239"/>
      <c r="Z249" s="1239"/>
      <c r="AA249" s="1239"/>
      <c r="AB249" s="1239"/>
      <c r="AC249" s="1239"/>
    </row>
    <row r="250" spans="13:29">
      <c r="M250" s="1562"/>
      <c r="V250" s="2125"/>
      <c r="W250" s="1239"/>
      <c r="X250" s="1239"/>
      <c r="Y250" s="1239"/>
      <c r="Z250" s="1239"/>
      <c r="AA250" s="1239"/>
      <c r="AB250" s="1239"/>
      <c r="AC250" s="1239"/>
    </row>
    <row r="251" spans="13:29">
      <c r="M251" s="1562"/>
      <c r="V251" s="2125"/>
      <c r="W251" s="1239"/>
      <c r="X251" s="1239"/>
      <c r="Y251" s="1239"/>
      <c r="Z251" s="1239"/>
      <c r="AA251" s="1239"/>
      <c r="AB251" s="1239"/>
      <c r="AC251" s="1239"/>
    </row>
    <row r="252" spans="13:29">
      <c r="M252" s="1562"/>
      <c r="V252" s="2125"/>
      <c r="W252" s="1239"/>
      <c r="X252" s="1239"/>
      <c r="Y252" s="1239"/>
      <c r="Z252" s="1239"/>
      <c r="AA252" s="1239"/>
      <c r="AB252" s="1239"/>
      <c r="AC252" s="1239"/>
    </row>
    <row r="253" spans="13:29">
      <c r="M253" s="1562"/>
      <c r="V253" s="2125"/>
      <c r="W253" s="1239"/>
      <c r="X253" s="1239"/>
      <c r="Y253" s="1239"/>
      <c r="Z253" s="1239"/>
      <c r="AA253" s="1239"/>
      <c r="AB253" s="1239"/>
      <c r="AC253" s="1239"/>
    </row>
    <row r="254" spans="13:29">
      <c r="M254" s="1562"/>
      <c r="V254" s="2125"/>
      <c r="W254" s="1239"/>
      <c r="X254" s="1239"/>
      <c r="Y254" s="1239"/>
      <c r="Z254" s="1239"/>
      <c r="AA254" s="1239"/>
      <c r="AB254" s="1239"/>
      <c r="AC254" s="1239"/>
    </row>
    <row r="255" spans="13:29">
      <c r="M255" s="1562"/>
      <c r="V255" s="2125"/>
      <c r="W255" s="1239"/>
      <c r="X255" s="1239"/>
      <c r="Y255" s="1239"/>
      <c r="Z255" s="1239"/>
      <c r="AA255" s="1239"/>
      <c r="AB255" s="1239"/>
      <c r="AC255" s="1239"/>
    </row>
    <row r="256" spans="13:29">
      <c r="M256" s="1562"/>
      <c r="V256" s="2125"/>
      <c r="W256" s="1239"/>
      <c r="X256" s="1239"/>
      <c r="Y256" s="1239"/>
      <c r="Z256" s="1239"/>
      <c r="AA256" s="1239"/>
      <c r="AB256" s="1239"/>
      <c r="AC256" s="1239"/>
    </row>
    <row r="257" spans="13:29">
      <c r="M257" s="1562"/>
      <c r="V257" s="2125"/>
      <c r="W257" s="1239"/>
      <c r="X257" s="1239"/>
      <c r="Y257" s="1239"/>
      <c r="Z257" s="1239"/>
      <c r="AA257" s="1239"/>
      <c r="AB257" s="1239"/>
      <c r="AC257" s="1239"/>
    </row>
    <row r="258" spans="13:29">
      <c r="M258" s="1562"/>
      <c r="V258" s="2125"/>
      <c r="W258" s="1239"/>
      <c r="X258" s="1239"/>
      <c r="Y258" s="1239"/>
      <c r="Z258" s="1239"/>
      <c r="AA258" s="1239"/>
      <c r="AB258" s="1239"/>
      <c r="AC258" s="1239"/>
    </row>
    <row r="259" spans="13:29">
      <c r="M259" s="1562"/>
      <c r="V259" s="2125"/>
      <c r="W259" s="1239"/>
      <c r="X259" s="1239"/>
      <c r="Y259" s="1239"/>
      <c r="Z259" s="1239"/>
      <c r="AA259" s="1239"/>
      <c r="AB259" s="1239"/>
      <c r="AC259" s="1239"/>
    </row>
    <row r="260" spans="13:29">
      <c r="M260" s="1562"/>
      <c r="V260" s="2125"/>
      <c r="W260" s="1239"/>
      <c r="X260" s="1239"/>
      <c r="Y260" s="1239"/>
      <c r="Z260" s="1239"/>
      <c r="AA260" s="1239"/>
      <c r="AB260" s="1239"/>
      <c r="AC260" s="1239"/>
    </row>
    <row r="261" spans="13:29">
      <c r="M261" s="1562"/>
      <c r="V261" s="2125"/>
      <c r="W261" s="1239"/>
      <c r="X261" s="1239"/>
      <c r="Y261" s="1239"/>
      <c r="Z261" s="1239"/>
      <c r="AA261" s="1239"/>
      <c r="AB261" s="1239"/>
      <c r="AC261" s="1239"/>
    </row>
    <row r="262" spans="13:29">
      <c r="M262" s="1562"/>
      <c r="V262" s="2125"/>
      <c r="W262" s="1239"/>
      <c r="X262" s="1239"/>
      <c r="Y262" s="1239"/>
      <c r="Z262" s="1239"/>
      <c r="AA262" s="1239"/>
      <c r="AB262" s="1239"/>
      <c r="AC262" s="1239"/>
    </row>
    <row r="263" spans="13:29">
      <c r="M263" s="1562"/>
      <c r="V263" s="2125"/>
      <c r="W263" s="1239"/>
      <c r="X263" s="1239"/>
      <c r="Y263" s="1239"/>
      <c r="Z263" s="1239"/>
      <c r="AA263" s="1239"/>
      <c r="AB263" s="1239"/>
      <c r="AC263" s="1239"/>
    </row>
    <row r="264" spans="13:29">
      <c r="M264" s="1562"/>
      <c r="V264" s="2125"/>
      <c r="W264" s="1239"/>
      <c r="X264" s="1239"/>
      <c r="Y264" s="1239"/>
      <c r="Z264" s="1239"/>
      <c r="AA264" s="1239"/>
      <c r="AB264" s="1239"/>
      <c r="AC264" s="1239"/>
    </row>
    <row r="265" spans="13:29">
      <c r="M265" s="1562"/>
      <c r="V265" s="2125"/>
      <c r="W265" s="1239"/>
      <c r="X265" s="1239"/>
      <c r="Y265" s="1239"/>
      <c r="Z265" s="1239"/>
      <c r="AA265" s="1239"/>
      <c r="AB265" s="1239"/>
      <c r="AC265" s="1239"/>
    </row>
    <row r="266" spans="13:29">
      <c r="M266" s="1562"/>
      <c r="V266" s="2125"/>
      <c r="W266" s="1239"/>
      <c r="X266" s="1239"/>
      <c r="Y266" s="1239"/>
      <c r="Z266" s="1239"/>
      <c r="AA266" s="1239"/>
      <c r="AB266" s="1239"/>
      <c r="AC266" s="1239"/>
    </row>
    <row r="267" spans="13:29">
      <c r="M267" s="1562"/>
      <c r="V267" s="2125"/>
      <c r="W267" s="1239"/>
      <c r="X267" s="1239"/>
      <c r="Y267" s="1239"/>
      <c r="Z267" s="1239"/>
      <c r="AA267" s="1239"/>
      <c r="AB267" s="1239"/>
      <c r="AC267" s="1239"/>
    </row>
    <row r="268" spans="13:29">
      <c r="M268" s="1562"/>
      <c r="V268" s="2125"/>
      <c r="W268" s="1239"/>
      <c r="X268" s="1239"/>
      <c r="Y268" s="1239"/>
      <c r="Z268" s="1239"/>
      <c r="AA268" s="1239"/>
      <c r="AB268" s="1239"/>
      <c r="AC268" s="1239"/>
    </row>
    <row r="269" spans="13:29">
      <c r="M269" s="1562"/>
      <c r="V269" s="2125"/>
      <c r="W269" s="1239"/>
      <c r="X269" s="1239"/>
      <c r="Y269" s="1239"/>
      <c r="Z269" s="1239"/>
      <c r="AA269" s="1239"/>
      <c r="AB269" s="1239"/>
      <c r="AC269" s="1239"/>
    </row>
    <row r="270" spans="13:29">
      <c r="M270" s="1562"/>
      <c r="V270" s="2125"/>
      <c r="W270" s="1239"/>
      <c r="X270" s="1239"/>
      <c r="Y270" s="1239"/>
      <c r="Z270" s="1239"/>
      <c r="AA270" s="1239"/>
      <c r="AB270" s="1239"/>
      <c r="AC270" s="1239"/>
    </row>
    <row r="271" spans="13:29">
      <c r="M271" s="1562"/>
      <c r="V271" s="2125"/>
      <c r="W271" s="1239"/>
      <c r="X271" s="1239"/>
      <c r="Y271" s="1239"/>
      <c r="Z271" s="1239"/>
      <c r="AA271" s="1239"/>
      <c r="AB271" s="1239"/>
      <c r="AC271" s="1239"/>
    </row>
    <row r="272" spans="13:29">
      <c r="M272" s="1562"/>
      <c r="V272" s="2125"/>
      <c r="W272" s="1239"/>
      <c r="X272" s="1239"/>
      <c r="Y272" s="1239"/>
      <c r="Z272" s="1239"/>
      <c r="AA272" s="1239"/>
      <c r="AB272" s="1239"/>
      <c r="AC272" s="1239"/>
    </row>
    <row r="273" spans="13:29">
      <c r="M273" s="1562"/>
      <c r="V273" s="2125"/>
      <c r="W273" s="1239"/>
      <c r="X273" s="1239"/>
      <c r="Y273" s="1239"/>
      <c r="Z273" s="1239"/>
      <c r="AA273" s="1239"/>
      <c r="AB273" s="1239"/>
      <c r="AC273" s="1239"/>
    </row>
    <row r="274" spans="13:29">
      <c r="M274" s="1562"/>
      <c r="V274" s="2125"/>
      <c r="W274" s="1239"/>
      <c r="X274" s="1239"/>
      <c r="Y274" s="1239"/>
      <c r="Z274" s="1239"/>
      <c r="AA274" s="1239"/>
      <c r="AB274" s="1239"/>
      <c r="AC274" s="1239"/>
    </row>
    <row r="275" spans="13:29">
      <c r="M275" s="1562"/>
      <c r="V275" s="2125"/>
      <c r="W275" s="1239"/>
      <c r="X275" s="1239"/>
      <c r="Y275" s="1239"/>
      <c r="Z275" s="1239"/>
      <c r="AA275" s="1239"/>
      <c r="AB275" s="1239"/>
      <c r="AC275" s="1239"/>
    </row>
    <row r="276" spans="13:29">
      <c r="M276" s="1562"/>
      <c r="V276" s="2125"/>
      <c r="W276" s="1239"/>
      <c r="X276" s="1239"/>
      <c r="Y276" s="1239"/>
      <c r="Z276" s="1239"/>
      <c r="AA276" s="1239"/>
      <c r="AB276" s="1239"/>
      <c r="AC276" s="1239"/>
    </row>
    <row r="277" spans="13:29">
      <c r="M277" s="1562"/>
      <c r="V277" s="2125"/>
      <c r="W277" s="1239"/>
      <c r="X277" s="1239"/>
      <c r="Y277" s="1239"/>
      <c r="Z277" s="1239"/>
      <c r="AA277" s="1239"/>
      <c r="AB277" s="1239"/>
      <c r="AC277" s="1239"/>
    </row>
    <row r="278" spans="13:29">
      <c r="M278" s="1562"/>
      <c r="V278" s="2125"/>
      <c r="W278" s="1239"/>
      <c r="X278" s="1239"/>
      <c r="Y278" s="1239"/>
      <c r="Z278" s="1239"/>
      <c r="AA278" s="1239"/>
      <c r="AB278" s="1239"/>
      <c r="AC278" s="1239"/>
    </row>
    <row r="279" spans="13:29">
      <c r="M279" s="1562"/>
      <c r="V279" s="2125"/>
      <c r="W279" s="1239"/>
      <c r="X279" s="1239"/>
      <c r="Y279" s="1239"/>
      <c r="Z279" s="1239"/>
      <c r="AA279" s="1239"/>
      <c r="AB279" s="1239"/>
      <c r="AC279" s="1239"/>
    </row>
    <row r="280" spans="13:29">
      <c r="M280" s="1562"/>
      <c r="V280" s="2125"/>
      <c r="W280" s="1239"/>
      <c r="X280" s="1239"/>
      <c r="Y280" s="1239"/>
      <c r="Z280" s="1239"/>
      <c r="AA280" s="1239"/>
      <c r="AB280" s="1239"/>
      <c r="AC280" s="1239"/>
    </row>
    <row r="281" spans="13:29">
      <c r="M281" s="1562"/>
      <c r="V281" s="2125"/>
      <c r="W281" s="1239"/>
      <c r="X281" s="1239"/>
      <c r="Y281" s="1239"/>
      <c r="Z281" s="1239"/>
      <c r="AA281" s="1239"/>
      <c r="AB281" s="1239"/>
      <c r="AC281" s="1239"/>
    </row>
    <row r="282" spans="13:29">
      <c r="M282" s="1562"/>
      <c r="V282" s="2125"/>
      <c r="W282" s="1239"/>
      <c r="X282" s="1239"/>
      <c r="Y282" s="1239"/>
      <c r="Z282" s="1239"/>
      <c r="AA282" s="1239"/>
      <c r="AB282" s="1239"/>
      <c r="AC282" s="1239"/>
    </row>
    <row r="283" spans="13:29">
      <c r="M283" s="1562"/>
      <c r="V283" s="2125"/>
      <c r="W283" s="1239"/>
      <c r="X283" s="1239"/>
      <c r="Y283" s="1239"/>
      <c r="Z283" s="1239"/>
      <c r="AA283" s="1239"/>
      <c r="AB283" s="1239"/>
      <c r="AC283" s="1239"/>
    </row>
    <row r="284" spans="13:29">
      <c r="M284" s="1562"/>
      <c r="V284" s="2125"/>
      <c r="W284" s="1239"/>
      <c r="X284" s="1239"/>
      <c r="Y284" s="1239"/>
      <c r="Z284" s="1239"/>
      <c r="AA284" s="1239"/>
      <c r="AB284" s="1239"/>
      <c r="AC284" s="1239"/>
    </row>
    <row r="285" spans="13:29">
      <c r="M285" s="1562"/>
      <c r="V285" s="2125"/>
      <c r="W285" s="1239"/>
      <c r="X285" s="1239"/>
      <c r="Y285" s="1239"/>
      <c r="Z285" s="1239"/>
      <c r="AA285" s="1239"/>
      <c r="AB285" s="1239"/>
      <c r="AC285" s="1239"/>
    </row>
    <row r="286" spans="13:29">
      <c r="M286" s="1562"/>
      <c r="V286" s="2125"/>
      <c r="W286" s="1239"/>
      <c r="X286" s="1239"/>
      <c r="Y286" s="1239"/>
      <c r="Z286" s="1239"/>
      <c r="AA286" s="1239"/>
      <c r="AB286" s="1239"/>
      <c r="AC286" s="1239"/>
    </row>
    <row r="287" spans="13:29">
      <c r="M287" s="1562"/>
      <c r="V287" s="2125"/>
      <c r="W287" s="1239"/>
      <c r="X287" s="1239"/>
      <c r="Y287" s="1239"/>
      <c r="Z287" s="1239"/>
      <c r="AA287" s="1239"/>
      <c r="AB287" s="1239"/>
      <c r="AC287" s="1239"/>
    </row>
    <row r="288" spans="13:29">
      <c r="M288" s="1562"/>
      <c r="V288" s="2125"/>
      <c r="W288" s="1239"/>
      <c r="X288" s="1239"/>
      <c r="Y288" s="1239"/>
      <c r="Z288" s="1239"/>
      <c r="AA288" s="1239"/>
      <c r="AB288" s="1239"/>
      <c r="AC288" s="1239"/>
    </row>
    <row r="289" spans="13:29">
      <c r="M289" s="1562"/>
      <c r="V289" s="2125"/>
      <c r="W289" s="1239"/>
      <c r="X289" s="1239"/>
      <c r="Y289" s="1239"/>
      <c r="Z289" s="1239"/>
      <c r="AA289" s="1239"/>
      <c r="AB289" s="1239"/>
      <c r="AC289" s="1239"/>
    </row>
    <row r="290" spans="13:29">
      <c r="M290" s="1562"/>
      <c r="V290" s="2125"/>
      <c r="W290" s="1239"/>
      <c r="X290" s="1239"/>
      <c r="Y290" s="1239"/>
      <c r="Z290" s="1239"/>
      <c r="AA290" s="1239"/>
      <c r="AB290" s="1239"/>
      <c r="AC290" s="1239"/>
    </row>
    <row r="291" spans="13:29">
      <c r="M291" s="1562"/>
      <c r="V291" s="2125"/>
      <c r="W291" s="1239"/>
      <c r="X291" s="1239"/>
      <c r="Y291" s="1239"/>
      <c r="Z291" s="1239"/>
      <c r="AA291" s="1239"/>
      <c r="AB291" s="1239"/>
      <c r="AC291" s="1239"/>
    </row>
    <row r="292" spans="13:29">
      <c r="M292" s="1562"/>
      <c r="V292" s="2125"/>
      <c r="W292" s="1239"/>
      <c r="X292" s="1239"/>
      <c r="Y292" s="1239"/>
      <c r="Z292" s="1239"/>
      <c r="AA292" s="1239"/>
      <c r="AB292" s="1239"/>
      <c r="AC292" s="1239"/>
    </row>
    <row r="293" spans="13:29">
      <c r="M293" s="1562"/>
      <c r="V293" s="2125"/>
      <c r="W293" s="1239"/>
      <c r="X293" s="1239"/>
      <c r="Y293" s="1239"/>
      <c r="Z293" s="1239"/>
      <c r="AA293" s="1239"/>
      <c r="AB293" s="1239"/>
      <c r="AC293" s="1239"/>
    </row>
    <row r="294" spans="13:29">
      <c r="M294" s="1562"/>
      <c r="V294" s="2125"/>
      <c r="W294" s="1239"/>
      <c r="X294" s="1239"/>
      <c r="Y294" s="1239"/>
      <c r="Z294" s="1239"/>
      <c r="AA294" s="1239"/>
      <c r="AB294" s="1239"/>
      <c r="AC294" s="1239"/>
    </row>
    <row r="295" spans="13:29">
      <c r="M295" s="1562"/>
      <c r="V295" s="2125"/>
      <c r="W295" s="1239"/>
      <c r="X295" s="1239"/>
      <c r="Y295" s="1239"/>
      <c r="Z295" s="1239"/>
      <c r="AA295" s="1239"/>
      <c r="AB295" s="1239"/>
      <c r="AC295" s="1239"/>
    </row>
    <row r="296" spans="13:29">
      <c r="M296" s="1562"/>
      <c r="V296" s="2125"/>
      <c r="W296" s="1239"/>
      <c r="X296" s="1239"/>
      <c r="Y296" s="1239"/>
      <c r="Z296" s="1239"/>
      <c r="AA296" s="1239"/>
      <c r="AB296" s="1239"/>
      <c r="AC296" s="1239"/>
    </row>
    <row r="297" spans="13:29">
      <c r="M297" s="1562"/>
      <c r="V297" s="2125"/>
      <c r="W297" s="1239"/>
      <c r="X297" s="1239"/>
      <c r="Y297" s="1239"/>
      <c r="Z297" s="1239"/>
      <c r="AA297" s="1239"/>
      <c r="AB297" s="1239"/>
      <c r="AC297" s="1239"/>
    </row>
    <row r="298" spans="13:29">
      <c r="M298" s="1562"/>
      <c r="V298" s="2125"/>
      <c r="W298" s="1239"/>
      <c r="X298" s="1239"/>
      <c r="Y298" s="1239"/>
      <c r="Z298" s="1239"/>
      <c r="AA298" s="1239"/>
      <c r="AB298" s="1239"/>
      <c r="AC298" s="1239"/>
    </row>
    <row r="299" spans="13:29">
      <c r="M299" s="1562"/>
      <c r="V299" s="2125"/>
      <c r="W299" s="1239"/>
      <c r="X299" s="1239"/>
      <c r="Y299" s="1239"/>
      <c r="Z299" s="1239"/>
      <c r="AA299" s="1239"/>
      <c r="AB299" s="1239"/>
      <c r="AC299" s="1239"/>
    </row>
    <row r="300" spans="13:29">
      <c r="M300" s="1562"/>
      <c r="V300" s="2125"/>
      <c r="W300" s="1239"/>
      <c r="X300" s="1239"/>
      <c r="Y300" s="1239"/>
      <c r="Z300" s="1239"/>
      <c r="AA300" s="1239"/>
      <c r="AB300" s="1239"/>
      <c r="AC300" s="1239"/>
    </row>
    <row r="301" spans="13:29">
      <c r="M301" s="1562"/>
      <c r="V301" s="2125"/>
      <c r="W301" s="1239"/>
      <c r="X301" s="1239"/>
      <c r="Y301" s="1239"/>
      <c r="Z301" s="1239"/>
      <c r="AA301" s="1239"/>
      <c r="AB301" s="1239"/>
      <c r="AC301" s="1239"/>
    </row>
    <row r="302" spans="13:29">
      <c r="M302" s="1562"/>
      <c r="V302" s="2125"/>
      <c r="W302" s="1239"/>
      <c r="X302" s="1239"/>
      <c r="Y302" s="1239"/>
      <c r="Z302" s="1239"/>
      <c r="AA302" s="1239"/>
      <c r="AB302" s="1239"/>
      <c r="AC302" s="1239"/>
    </row>
    <row r="303" spans="13:29">
      <c r="M303" s="1562"/>
      <c r="V303" s="2125"/>
      <c r="W303" s="1239"/>
      <c r="X303" s="1239"/>
      <c r="Y303" s="1239"/>
      <c r="Z303" s="1239"/>
      <c r="AA303" s="1239"/>
      <c r="AB303" s="1239"/>
      <c r="AC303" s="1239"/>
    </row>
    <row r="304" spans="13:29">
      <c r="M304" s="1562"/>
      <c r="V304" s="2125"/>
      <c r="W304" s="1239"/>
      <c r="X304" s="1239"/>
      <c r="Y304" s="1239"/>
      <c r="Z304" s="1239"/>
      <c r="AA304" s="1239"/>
      <c r="AB304" s="1239"/>
      <c r="AC304" s="1239"/>
    </row>
    <row r="305" spans="13:29">
      <c r="M305" s="1562"/>
      <c r="V305" s="2125"/>
      <c r="W305" s="1239"/>
      <c r="X305" s="1239"/>
      <c r="Y305" s="1239"/>
      <c r="Z305" s="1239"/>
      <c r="AA305" s="1239"/>
      <c r="AB305" s="1239"/>
      <c r="AC305" s="1239"/>
    </row>
    <row r="306" spans="13:29">
      <c r="M306" s="1562"/>
      <c r="V306" s="2125"/>
      <c r="W306" s="1239"/>
      <c r="X306" s="1239"/>
      <c r="Y306" s="1239"/>
      <c r="Z306" s="1239"/>
      <c r="AA306" s="1239"/>
      <c r="AB306" s="1239"/>
      <c r="AC306" s="1239"/>
    </row>
    <row r="307" spans="13:29">
      <c r="M307" s="1562"/>
      <c r="V307" s="2125"/>
      <c r="W307" s="1239"/>
      <c r="X307" s="1239"/>
      <c r="Y307" s="1239"/>
      <c r="Z307" s="1239"/>
      <c r="AA307" s="1239"/>
      <c r="AB307" s="1239"/>
      <c r="AC307" s="1239"/>
    </row>
    <row r="308" spans="13:29">
      <c r="M308" s="1562"/>
      <c r="V308" s="2125"/>
      <c r="W308" s="1239"/>
      <c r="X308" s="1239"/>
      <c r="Y308" s="1239"/>
      <c r="Z308" s="1239"/>
      <c r="AA308" s="1239"/>
      <c r="AB308" s="1239"/>
      <c r="AC308" s="1239"/>
    </row>
    <row r="309" spans="13:29">
      <c r="M309" s="1562"/>
      <c r="V309" s="2125"/>
      <c r="W309" s="1239"/>
      <c r="X309" s="1239"/>
      <c r="Y309" s="1239"/>
      <c r="Z309" s="1239"/>
      <c r="AA309" s="1239"/>
      <c r="AB309" s="1239"/>
      <c r="AC309" s="1239"/>
    </row>
    <row r="310" spans="13:29">
      <c r="M310" s="1562"/>
      <c r="V310" s="2125"/>
      <c r="W310" s="1239"/>
      <c r="X310" s="1239"/>
      <c r="Y310" s="1239"/>
      <c r="Z310" s="1239"/>
      <c r="AA310" s="1239"/>
      <c r="AB310" s="1239"/>
      <c r="AC310" s="1239"/>
    </row>
    <row r="311" spans="13:29">
      <c r="M311" s="1562"/>
      <c r="V311" s="2125"/>
      <c r="W311" s="1239"/>
      <c r="X311" s="1239"/>
      <c r="Y311" s="1239"/>
      <c r="Z311" s="1239"/>
      <c r="AA311" s="1239"/>
      <c r="AB311" s="1239"/>
      <c r="AC311" s="1239"/>
    </row>
    <row r="312" spans="13:29">
      <c r="M312" s="1562"/>
      <c r="V312" s="2125"/>
      <c r="W312" s="1239"/>
      <c r="X312" s="1239"/>
      <c r="Y312" s="1239"/>
      <c r="Z312" s="1239"/>
      <c r="AA312" s="1239"/>
      <c r="AB312" s="1239"/>
      <c r="AC312" s="1239"/>
    </row>
    <row r="313" spans="13:29">
      <c r="M313" s="1562"/>
      <c r="V313" s="2125"/>
      <c r="W313" s="1239"/>
      <c r="X313" s="1239"/>
      <c r="Y313" s="1239"/>
      <c r="Z313" s="1239"/>
      <c r="AA313" s="1239"/>
      <c r="AB313" s="1239"/>
      <c r="AC313" s="1239"/>
    </row>
    <row r="314" spans="13:29">
      <c r="M314" s="1562"/>
      <c r="V314" s="2125"/>
      <c r="W314" s="1239"/>
      <c r="X314" s="1239"/>
      <c r="Y314" s="1239"/>
      <c r="Z314" s="1239"/>
      <c r="AA314" s="1239"/>
      <c r="AB314" s="1239"/>
      <c r="AC314" s="1239"/>
    </row>
    <row r="315" spans="13:29">
      <c r="M315" s="1562"/>
      <c r="V315" s="2125"/>
      <c r="W315" s="1239"/>
      <c r="X315" s="1239"/>
      <c r="Y315" s="1239"/>
      <c r="Z315" s="1239"/>
      <c r="AA315" s="1239"/>
      <c r="AB315" s="1239"/>
      <c r="AC315" s="1239"/>
    </row>
    <row r="316" spans="13:29">
      <c r="M316" s="1562"/>
      <c r="V316" s="2125"/>
      <c r="W316" s="1239"/>
      <c r="X316" s="1239"/>
      <c r="Y316" s="1239"/>
      <c r="Z316" s="1239"/>
      <c r="AA316" s="1239"/>
      <c r="AB316" s="1239"/>
      <c r="AC316" s="1239"/>
    </row>
    <row r="317" spans="13:29">
      <c r="M317" s="1562"/>
      <c r="V317" s="2125"/>
      <c r="W317" s="1239"/>
      <c r="X317" s="1239"/>
      <c r="Y317" s="1239"/>
      <c r="Z317" s="1239"/>
      <c r="AA317" s="1239"/>
      <c r="AB317" s="1239"/>
      <c r="AC317" s="1239"/>
    </row>
    <row r="318" spans="13:29">
      <c r="M318" s="1562"/>
      <c r="V318" s="2125"/>
      <c r="W318" s="1239"/>
      <c r="X318" s="1239"/>
      <c r="Y318" s="1239"/>
      <c r="Z318" s="1239"/>
      <c r="AA318" s="1239"/>
      <c r="AB318" s="1239"/>
      <c r="AC318" s="1239"/>
    </row>
    <row r="319" spans="13:29">
      <c r="M319" s="1562"/>
      <c r="V319" s="2125"/>
      <c r="W319" s="1239"/>
      <c r="X319" s="1239"/>
      <c r="Y319" s="1239"/>
      <c r="Z319" s="1239"/>
      <c r="AA319" s="1239"/>
      <c r="AB319" s="1239"/>
      <c r="AC319" s="1239"/>
    </row>
    <row r="320" spans="13:29">
      <c r="M320" s="1562"/>
      <c r="V320" s="2125"/>
      <c r="W320" s="1239"/>
      <c r="X320" s="1239"/>
      <c r="Y320" s="1239"/>
      <c r="Z320" s="1239"/>
      <c r="AA320" s="1239"/>
      <c r="AB320" s="1239"/>
      <c r="AC320" s="1239"/>
    </row>
    <row r="321" spans="13:29">
      <c r="M321" s="1562"/>
      <c r="V321" s="2125"/>
      <c r="W321" s="1239"/>
      <c r="X321" s="1239"/>
      <c r="Y321" s="1239"/>
      <c r="Z321" s="1239"/>
      <c r="AA321" s="1239"/>
      <c r="AB321" s="1239"/>
      <c r="AC321" s="1239"/>
    </row>
    <row r="322" spans="13:29">
      <c r="M322" s="1562"/>
      <c r="V322" s="2125"/>
      <c r="W322" s="1239"/>
      <c r="X322" s="1239"/>
      <c r="Y322" s="1239"/>
      <c r="Z322" s="1239"/>
      <c r="AA322" s="1239"/>
      <c r="AB322" s="1239"/>
      <c r="AC322" s="1239"/>
    </row>
    <row r="323" spans="13:29">
      <c r="M323" s="1562"/>
      <c r="V323" s="2125"/>
      <c r="W323" s="1239"/>
      <c r="X323" s="1239"/>
      <c r="Y323" s="1239"/>
      <c r="Z323" s="1239"/>
      <c r="AA323" s="1239"/>
      <c r="AB323" s="1239"/>
      <c r="AC323" s="1239"/>
    </row>
    <row r="324" spans="13:29">
      <c r="M324" s="1562"/>
      <c r="V324" s="2125"/>
      <c r="W324" s="1239"/>
      <c r="X324" s="1239"/>
      <c r="Y324" s="1239"/>
      <c r="Z324" s="1239"/>
      <c r="AA324" s="1239"/>
      <c r="AB324" s="1239"/>
      <c r="AC324" s="1239"/>
    </row>
    <row r="325" spans="13:29">
      <c r="M325" s="1562"/>
      <c r="V325" s="2125"/>
      <c r="W325" s="1239"/>
      <c r="X325" s="1239"/>
      <c r="Y325" s="1239"/>
      <c r="Z325" s="1239"/>
      <c r="AA325" s="1239"/>
      <c r="AB325" s="1239"/>
      <c r="AC325" s="1239"/>
    </row>
    <row r="326" spans="13:29">
      <c r="M326" s="1562"/>
      <c r="V326" s="2125"/>
      <c r="W326" s="1239"/>
      <c r="X326" s="1239"/>
      <c r="Y326" s="1239"/>
      <c r="Z326" s="1239"/>
      <c r="AA326" s="1239"/>
      <c r="AB326" s="1239"/>
      <c r="AC326" s="1239"/>
    </row>
    <row r="327" spans="13:29">
      <c r="M327" s="1562"/>
      <c r="V327" s="2125"/>
      <c r="W327" s="1239"/>
      <c r="X327" s="1239"/>
      <c r="Y327" s="1239"/>
      <c r="Z327" s="1239"/>
      <c r="AA327" s="1239"/>
      <c r="AB327" s="1239"/>
      <c r="AC327" s="1239"/>
    </row>
    <row r="328" spans="13:29">
      <c r="M328" s="1562"/>
      <c r="V328" s="2125"/>
      <c r="W328" s="1239"/>
      <c r="X328" s="1239"/>
      <c r="Y328" s="1239"/>
      <c r="Z328" s="1239"/>
      <c r="AA328" s="1239"/>
      <c r="AB328" s="1239"/>
      <c r="AC328" s="1239"/>
    </row>
    <row r="329" spans="13:29">
      <c r="M329" s="1562"/>
      <c r="V329" s="2125"/>
      <c r="W329" s="1239"/>
      <c r="X329" s="1239"/>
      <c r="Y329" s="1239"/>
      <c r="Z329" s="1239"/>
      <c r="AA329" s="1239"/>
      <c r="AB329" s="1239"/>
      <c r="AC329" s="1239"/>
    </row>
    <row r="330" spans="13:29">
      <c r="M330" s="1562"/>
      <c r="V330" s="2125"/>
      <c r="W330" s="1239"/>
      <c r="X330" s="1239"/>
      <c r="Y330" s="1239"/>
      <c r="Z330" s="1239"/>
      <c r="AA330" s="1239"/>
      <c r="AB330" s="1239"/>
      <c r="AC330" s="1239"/>
    </row>
    <row r="331" spans="13:29">
      <c r="M331" s="1562"/>
      <c r="V331" s="2125"/>
      <c r="W331" s="1239"/>
      <c r="X331" s="1239"/>
      <c r="Y331" s="1239"/>
      <c r="Z331" s="1239"/>
      <c r="AA331" s="1239"/>
      <c r="AB331" s="1239"/>
      <c r="AC331" s="1239"/>
    </row>
    <row r="332" spans="13:29">
      <c r="M332" s="1562"/>
      <c r="V332" s="2125"/>
      <c r="W332" s="1239"/>
      <c r="X332" s="1239"/>
      <c r="Y332" s="1239"/>
      <c r="Z332" s="1239"/>
      <c r="AA332" s="1239"/>
      <c r="AB332" s="1239"/>
      <c r="AC332" s="1239"/>
    </row>
    <row r="333" spans="13:29">
      <c r="M333" s="1562"/>
      <c r="V333" s="2125"/>
      <c r="W333" s="1239"/>
      <c r="X333" s="1239"/>
      <c r="Y333" s="1239"/>
      <c r="Z333" s="1239"/>
      <c r="AA333" s="1239"/>
      <c r="AB333" s="1239"/>
      <c r="AC333" s="1239"/>
    </row>
    <row r="334" spans="13:29">
      <c r="M334" s="1562"/>
      <c r="V334" s="2125"/>
      <c r="W334" s="1239"/>
      <c r="X334" s="1239"/>
      <c r="Y334" s="1239"/>
      <c r="Z334" s="1239"/>
      <c r="AA334" s="1239"/>
      <c r="AB334" s="1239"/>
      <c r="AC334" s="1239"/>
    </row>
    <row r="335" spans="13:29">
      <c r="M335" s="1562"/>
      <c r="V335" s="2125"/>
      <c r="W335" s="1239"/>
      <c r="X335" s="1239"/>
      <c r="Y335" s="1239"/>
      <c r="Z335" s="1239"/>
      <c r="AA335" s="1239"/>
      <c r="AB335" s="1239"/>
      <c r="AC335" s="1239"/>
    </row>
    <row r="336" spans="13:29">
      <c r="M336" s="1562"/>
      <c r="V336" s="2125"/>
      <c r="W336" s="1239"/>
      <c r="X336" s="1239"/>
      <c r="Y336" s="1239"/>
      <c r="Z336" s="1239"/>
      <c r="AA336" s="1239"/>
      <c r="AB336" s="1239"/>
      <c r="AC336" s="1239"/>
    </row>
    <row r="337" spans="13:29">
      <c r="M337" s="1562"/>
      <c r="V337" s="2125"/>
      <c r="W337" s="1239"/>
      <c r="X337" s="1239"/>
      <c r="Y337" s="1239"/>
      <c r="Z337" s="1239"/>
      <c r="AA337" s="1239"/>
      <c r="AB337" s="1239"/>
      <c r="AC337" s="1239"/>
    </row>
    <row r="338" spans="13:29">
      <c r="M338" s="1562"/>
      <c r="V338" s="2125"/>
      <c r="W338" s="1239"/>
      <c r="X338" s="1239"/>
      <c r="Y338" s="1239"/>
      <c r="Z338" s="1239"/>
      <c r="AA338" s="1239"/>
      <c r="AB338" s="1239"/>
      <c r="AC338" s="1239"/>
    </row>
    <row r="339" spans="13:29">
      <c r="M339" s="1562"/>
      <c r="V339" s="2125"/>
      <c r="W339" s="1239"/>
      <c r="X339" s="1239"/>
      <c r="Y339" s="1239"/>
      <c r="Z339" s="1239"/>
      <c r="AA339" s="1239"/>
      <c r="AB339" s="1239"/>
      <c r="AC339" s="1239"/>
    </row>
    <row r="340" spans="13:29">
      <c r="M340" s="1562"/>
      <c r="V340" s="2125"/>
      <c r="W340" s="1239"/>
      <c r="X340" s="1239"/>
      <c r="Y340" s="1239"/>
      <c r="Z340" s="1239"/>
      <c r="AA340" s="1239"/>
      <c r="AB340" s="1239"/>
      <c r="AC340" s="1239"/>
    </row>
    <row r="341" spans="13:29">
      <c r="M341" s="1562"/>
      <c r="V341" s="2125"/>
      <c r="W341" s="1239"/>
      <c r="X341" s="1239"/>
      <c r="Y341" s="1239"/>
      <c r="Z341" s="1239"/>
      <c r="AA341" s="1239"/>
      <c r="AB341" s="1239"/>
      <c r="AC341" s="1239"/>
    </row>
    <row r="342" spans="13:29">
      <c r="M342" s="1562"/>
      <c r="V342" s="2125"/>
      <c r="W342" s="1239"/>
      <c r="X342" s="1239"/>
      <c r="Y342" s="1239"/>
      <c r="Z342" s="1239"/>
      <c r="AA342" s="1239"/>
      <c r="AB342" s="1239"/>
      <c r="AC342" s="1239"/>
    </row>
    <row r="343" spans="13:29">
      <c r="M343" s="1562"/>
      <c r="V343" s="2125"/>
      <c r="W343" s="1239"/>
      <c r="X343" s="1239"/>
      <c r="Y343" s="1239"/>
      <c r="Z343" s="1239"/>
      <c r="AA343" s="1239"/>
      <c r="AB343" s="1239"/>
      <c r="AC343" s="1239"/>
    </row>
    <row r="344" spans="13:29">
      <c r="M344" s="1562"/>
      <c r="V344" s="2125"/>
      <c r="W344" s="1239"/>
      <c r="X344" s="1239"/>
      <c r="Y344" s="1239"/>
      <c r="Z344" s="1239"/>
      <c r="AA344" s="1239"/>
      <c r="AB344" s="1239"/>
      <c r="AC344" s="1239"/>
    </row>
    <row r="345" spans="13:29">
      <c r="M345" s="1562"/>
      <c r="V345" s="2125"/>
      <c r="W345" s="1239"/>
      <c r="X345" s="1239"/>
      <c r="Y345" s="1239"/>
      <c r="Z345" s="1239"/>
      <c r="AA345" s="1239"/>
      <c r="AB345" s="1239"/>
      <c r="AC345" s="1239"/>
    </row>
    <row r="346" spans="13:29">
      <c r="M346" s="1562"/>
      <c r="V346" s="2125"/>
      <c r="W346" s="1239"/>
      <c r="X346" s="1239"/>
      <c r="Y346" s="1239"/>
      <c r="Z346" s="1239"/>
      <c r="AA346" s="1239"/>
      <c r="AB346" s="1239"/>
      <c r="AC346" s="1239"/>
    </row>
    <row r="347" spans="13:29">
      <c r="M347" s="1562"/>
      <c r="V347" s="2125"/>
      <c r="W347" s="1239"/>
      <c r="X347" s="1239"/>
      <c r="Y347" s="1239"/>
      <c r="Z347" s="1239"/>
      <c r="AA347" s="1239"/>
      <c r="AB347" s="1239"/>
      <c r="AC347" s="1239"/>
    </row>
    <row r="348" spans="13:29">
      <c r="M348" s="1562"/>
      <c r="V348" s="2125"/>
      <c r="W348" s="1239"/>
      <c r="X348" s="1239"/>
      <c r="Y348" s="1239"/>
      <c r="Z348" s="1239"/>
      <c r="AA348" s="1239"/>
      <c r="AB348" s="1239"/>
      <c r="AC348" s="1239"/>
    </row>
    <row r="349" spans="13:29">
      <c r="M349" s="1562"/>
      <c r="V349" s="2125"/>
      <c r="W349" s="1239"/>
      <c r="X349" s="1239"/>
      <c r="Y349" s="1239"/>
      <c r="Z349" s="1239"/>
      <c r="AA349" s="1239"/>
      <c r="AB349" s="1239"/>
      <c r="AC349" s="1239"/>
    </row>
    <row r="350" spans="13:29">
      <c r="M350" s="1562"/>
      <c r="V350" s="2125"/>
      <c r="W350" s="1239"/>
      <c r="X350" s="1239"/>
      <c r="Y350" s="1239"/>
      <c r="Z350" s="1239"/>
      <c r="AA350" s="1239"/>
      <c r="AB350" s="1239"/>
      <c r="AC350" s="1239"/>
    </row>
    <row r="351" spans="13:29">
      <c r="M351" s="1562"/>
      <c r="V351" s="2125"/>
      <c r="W351" s="1239"/>
      <c r="X351" s="1239"/>
      <c r="Y351" s="1239"/>
      <c r="Z351" s="1239"/>
      <c r="AA351" s="1239"/>
      <c r="AB351" s="1239"/>
      <c r="AC351" s="1239"/>
    </row>
    <row r="352" spans="13:29">
      <c r="M352" s="1562"/>
      <c r="V352" s="2125"/>
      <c r="W352" s="1239"/>
      <c r="X352" s="1239"/>
      <c r="Y352" s="1239"/>
      <c r="Z352" s="1239"/>
      <c r="AA352" s="1239"/>
      <c r="AB352" s="1239"/>
      <c r="AC352" s="1239"/>
    </row>
    <row r="353" spans="13:29">
      <c r="M353" s="1562"/>
      <c r="V353" s="2125"/>
      <c r="W353" s="1239"/>
      <c r="X353" s="1239"/>
      <c r="Y353" s="1239"/>
      <c r="Z353" s="1239"/>
      <c r="AA353" s="1239"/>
      <c r="AB353" s="1239"/>
      <c r="AC353" s="1239"/>
    </row>
    <row r="354" spans="13:29">
      <c r="M354" s="1562"/>
      <c r="V354" s="2125"/>
      <c r="W354" s="1239"/>
      <c r="X354" s="1239"/>
      <c r="Y354" s="1239"/>
      <c r="Z354" s="1239"/>
      <c r="AA354" s="1239"/>
      <c r="AB354" s="1239"/>
      <c r="AC354" s="1239"/>
    </row>
    <row r="355" spans="13:29">
      <c r="M355" s="1562"/>
      <c r="V355" s="2125"/>
      <c r="W355" s="1239"/>
      <c r="X355" s="1239"/>
      <c r="Y355" s="1239"/>
      <c r="Z355" s="1239"/>
      <c r="AA355" s="1239"/>
      <c r="AB355" s="1239"/>
      <c r="AC355" s="1239"/>
    </row>
    <row r="356" spans="13:29">
      <c r="M356" s="1562"/>
      <c r="V356" s="2125"/>
      <c r="W356" s="1239"/>
      <c r="X356" s="1239"/>
      <c r="Y356" s="1239"/>
      <c r="Z356" s="1239"/>
      <c r="AA356" s="1239"/>
      <c r="AB356" s="1239"/>
      <c r="AC356" s="1239"/>
    </row>
    <row r="357" spans="13:29">
      <c r="M357" s="1562"/>
      <c r="V357" s="2125"/>
      <c r="W357" s="1239"/>
      <c r="X357" s="1239"/>
      <c r="Y357" s="1239"/>
      <c r="Z357" s="1239"/>
      <c r="AA357" s="1239"/>
      <c r="AB357" s="1239"/>
      <c r="AC357" s="1239"/>
    </row>
    <row r="358" spans="13:29">
      <c r="M358" s="1562"/>
      <c r="V358" s="2125"/>
      <c r="W358" s="1239"/>
      <c r="X358" s="1239"/>
      <c r="Y358" s="1239"/>
      <c r="Z358" s="1239"/>
      <c r="AA358" s="1239"/>
      <c r="AB358" s="1239"/>
      <c r="AC358" s="1239"/>
    </row>
    <row r="359" spans="13:29">
      <c r="M359" s="1562"/>
      <c r="V359" s="2125"/>
      <c r="W359" s="1239"/>
      <c r="X359" s="1239"/>
      <c r="Y359" s="1239"/>
      <c r="Z359" s="1239"/>
      <c r="AA359" s="1239"/>
      <c r="AB359" s="1239"/>
      <c r="AC359" s="1239"/>
    </row>
    <row r="360" spans="13:29">
      <c r="M360" s="1562"/>
      <c r="V360" s="2125"/>
      <c r="W360" s="1239"/>
      <c r="X360" s="1239"/>
      <c r="Y360" s="1239"/>
      <c r="Z360" s="1239"/>
      <c r="AA360" s="1239"/>
      <c r="AB360" s="1239"/>
      <c r="AC360" s="1239"/>
    </row>
    <row r="361" spans="13:29">
      <c r="M361" s="1562"/>
      <c r="V361" s="2125"/>
      <c r="W361" s="1239"/>
      <c r="X361" s="1239"/>
      <c r="Y361" s="1239"/>
      <c r="Z361" s="1239"/>
      <c r="AA361" s="1239"/>
      <c r="AB361" s="1239"/>
      <c r="AC361" s="1239"/>
    </row>
    <row r="362" spans="13:29">
      <c r="M362" s="1562"/>
      <c r="V362" s="2125"/>
      <c r="W362" s="1239"/>
      <c r="X362" s="1239"/>
      <c r="Y362" s="1239"/>
      <c r="Z362" s="1239"/>
      <c r="AA362" s="1239"/>
      <c r="AB362" s="1239"/>
      <c r="AC362" s="1239"/>
    </row>
    <row r="363" spans="13:29">
      <c r="M363" s="1562"/>
      <c r="V363" s="2125"/>
      <c r="W363" s="1239"/>
      <c r="X363" s="1239"/>
      <c r="Y363" s="1239"/>
      <c r="Z363" s="1239"/>
      <c r="AA363" s="1239"/>
      <c r="AB363" s="1239"/>
      <c r="AC363" s="1239"/>
    </row>
    <row r="364" spans="13:29">
      <c r="M364" s="1562"/>
      <c r="V364" s="2125"/>
      <c r="W364" s="1239"/>
      <c r="X364" s="1239"/>
      <c r="Y364" s="1239"/>
      <c r="Z364" s="1239"/>
      <c r="AA364" s="1239"/>
      <c r="AB364" s="1239"/>
      <c r="AC364" s="1239"/>
    </row>
    <row r="365" spans="13:29">
      <c r="M365" s="1562"/>
      <c r="V365" s="2125"/>
      <c r="W365" s="1239"/>
      <c r="X365" s="1239"/>
      <c r="Y365" s="1239"/>
      <c r="Z365" s="1239"/>
      <c r="AA365" s="1239"/>
      <c r="AB365" s="1239"/>
      <c r="AC365" s="1239"/>
    </row>
    <row r="366" spans="13:29">
      <c r="M366" s="1562"/>
      <c r="V366" s="2125"/>
      <c r="W366" s="1239"/>
      <c r="X366" s="1239"/>
      <c r="Y366" s="1239"/>
      <c r="Z366" s="1239"/>
      <c r="AA366" s="1239"/>
      <c r="AB366" s="1239"/>
      <c r="AC366" s="1239"/>
    </row>
    <row r="367" spans="13:29">
      <c r="M367" s="1562"/>
      <c r="V367" s="2125"/>
      <c r="W367" s="1239"/>
      <c r="X367" s="1239"/>
      <c r="Y367" s="1239"/>
      <c r="Z367" s="1239"/>
      <c r="AA367" s="1239"/>
      <c r="AB367" s="1239"/>
      <c r="AC367" s="1239"/>
    </row>
    <row r="368" spans="13:29">
      <c r="M368" s="1562"/>
      <c r="V368" s="2125"/>
      <c r="W368" s="1239"/>
      <c r="X368" s="1239"/>
      <c r="Y368" s="1239"/>
      <c r="Z368" s="1239"/>
      <c r="AA368" s="1239"/>
      <c r="AB368" s="1239"/>
      <c r="AC368" s="1239"/>
    </row>
    <row r="369" spans="13:29">
      <c r="M369" s="1562"/>
      <c r="V369" s="2125"/>
      <c r="W369" s="1239"/>
      <c r="X369" s="1239"/>
      <c r="Y369" s="1239"/>
      <c r="Z369" s="1239"/>
      <c r="AA369" s="1239"/>
      <c r="AB369" s="1239"/>
      <c r="AC369" s="1239"/>
    </row>
    <row r="370" spans="13:29">
      <c r="M370" s="1562"/>
      <c r="V370" s="2125"/>
      <c r="W370" s="1239"/>
      <c r="X370" s="1239"/>
      <c r="Y370" s="1239"/>
      <c r="Z370" s="1239"/>
      <c r="AA370" s="1239"/>
      <c r="AB370" s="1239"/>
      <c r="AC370" s="1239"/>
    </row>
    <row r="371" spans="13:29">
      <c r="M371" s="1562"/>
      <c r="V371" s="2125"/>
      <c r="W371" s="1239"/>
      <c r="X371" s="1239"/>
      <c r="Y371" s="1239"/>
      <c r="Z371" s="1239"/>
      <c r="AA371" s="1239"/>
      <c r="AB371" s="1239"/>
      <c r="AC371" s="1239"/>
    </row>
    <row r="372" spans="13:29">
      <c r="M372" s="1562"/>
      <c r="V372" s="2125"/>
      <c r="W372" s="1239"/>
      <c r="X372" s="1239"/>
      <c r="Y372" s="1239"/>
      <c r="Z372" s="1239"/>
      <c r="AA372" s="1239"/>
      <c r="AB372" s="1239"/>
      <c r="AC372" s="1239"/>
    </row>
    <row r="373" spans="13:29">
      <c r="M373" s="1562"/>
      <c r="V373" s="2125"/>
      <c r="W373" s="1239"/>
      <c r="X373" s="1239"/>
      <c r="Y373" s="1239"/>
      <c r="Z373" s="1239"/>
      <c r="AA373" s="1239"/>
      <c r="AB373" s="1239"/>
      <c r="AC373" s="1239"/>
    </row>
    <row r="374" spans="13:29">
      <c r="M374" s="1562"/>
      <c r="V374" s="2125"/>
      <c r="W374" s="1239"/>
      <c r="X374" s="1239"/>
      <c r="Y374" s="1239"/>
      <c r="Z374" s="1239"/>
      <c r="AA374" s="1239"/>
      <c r="AB374" s="1239"/>
      <c r="AC374" s="1239"/>
    </row>
    <row r="375" spans="13:29">
      <c r="M375" s="1562"/>
      <c r="V375" s="2125"/>
      <c r="W375" s="1239"/>
      <c r="X375" s="1239"/>
      <c r="Y375" s="1239"/>
      <c r="Z375" s="1239"/>
      <c r="AA375" s="1239"/>
      <c r="AB375" s="1239"/>
      <c r="AC375" s="1239"/>
    </row>
    <row r="376" spans="13:29">
      <c r="M376" s="1562"/>
      <c r="V376" s="2125"/>
      <c r="W376" s="1239"/>
      <c r="X376" s="1239"/>
      <c r="Y376" s="1239"/>
      <c r="Z376" s="1239"/>
      <c r="AA376" s="1239"/>
      <c r="AB376" s="1239"/>
      <c r="AC376" s="1239"/>
    </row>
    <row r="377" spans="13:29">
      <c r="M377" s="1562"/>
      <c r="V377" s="2125"/>
      <c r="W377" s="1239"/>
      <c r="X377" s="1239"/>
      <c r="Y377" s="1239"/>
      <c r="Z377" s="1239"/>
      <c r="AA377" s="1239"/>
      <c r="AB377" s="1239"/>
      <c r="AC377" s="1239"/>
    </row>
    <row r="378" spans="13:29">
      <c r="M378" s="1562"/>
      <c r="V378" s="2125"/>
      <c r="W378" s="1239"/>
      <c r="X378" s="1239"/>
      <c r="Y378" s="1239"/>
      <c r="Z378" s="1239"/>
      <c r="AA378" s="1239"/>
      <c r="AB378" s="1239"/>
      <c r="AC378" s="1239"/>
    </row>
    <row r="379" spans="13:29">
      <c r="M379" s="1562"/>
      <c r="V379" s="2125"/>
      <c r="W379" s="1239"/>
      <c r="X379" s="1239"/>
      <c r="Y379" s="1239"/>
      <c r="Z379" s="1239"/>
      <c r="AA379" s="1239"/>
      <c r="AB379" s="1239"/>
      <c r="AC379" s="1239"/>
    </row>
    <row r="380" spans="13:29">
      <c r="M380" s="1562"/>
      <c r="V380" s="2125"/>
      <c r="W380" s="1239"/>
      <c r="X380" s="1239"/>
      <c r="Y380" s="1239"/>
      <c r="Z380" s="1239"/>
      <c r="AA380" s="1239"/>
      <c r="AB380" s="1239"/>
      <c r="AC380" s="1239"/>
    </row>
    <row r="381" spans="13:29">
      <c r="M381" s="1562"/>
      <c r="V381" s="2125"/>
      <c r="W381" s="1239"/>
      <c r="X381" s="1239"/>
      <c r="Y381" s="1239"/>
      <c r="Z381" s="1239"/>
      <c r="AA381" s="1239"/>
      <c r="AB381" s="1239"/>
      <c r="AC381" s="1239"/>
    </row>
    <row r="382" spans="13:29">
      <c r="M382" s="1562"/>
      <c r="V382" s="2125"/>
      <c r="W382" s="1239"/>
      <c r="X382" s="1239"/>
      <c r="Y382" s="1239"/>
      <c r="Z382" s="1239"/>
      <c r="AA382" s="1239"/>
      <c r="AB382" s="1239"/>
      <c r="AC382" s="1239"/>
    </row>
    <row r="383" spans="13:29">
      <c r="M383" s="1562"/>
      <c r="V383" s="2125"/>
      <c r="W383" s="1239"/>
      <c r="X383" s="1239"/>
      <c r="Y383" s="1239"/>
      <c r="Z383" s="1239"/>
      <c r="AA383" s="1239"/>
      <c r="AB383" s="1239"/>
      <c r="AC383" s="1239"/>
    </row>
    <row r="384" spans="13:29">
      <c r="M384" s="1562"/>
      <c r="V384" s="2125"/>
      <c r="W384" s="1239"/>
      <c r="X384" s="1239"/>
      <c r="Y384" s="1239"/>
      <c r="Z384" s="1239"/>
      <c r="AA384" s="1239"/>
      <c r="AB384" s="1239"/>
      <c r="AC384" s="1239"/>
    </row>
    <row r="385" spans="13:29">
      <c r="M385" s="1562"/>
      <c r="V385" s="2125"/>
      <c r="W385" s="1239"/>
      <c r="X385" s="1239"/>
      <c r="Y385" s="1239"/>
      <c r="Z385" s="1239"/>
      <c r="AA385" s="1239"/>
      <c r="AB385" s="1239"/>
      <c r="AC385" s="1239"/>
    </row>
    <row r="386" spans="13:29">
      <c r="M386" s="1562"/>
      <c r="V386" s="2125"/>
      <c r="W386" s="1239"/>
      <c r="X386" s="1239"/>
      <c r="Y386" s="1239"/>
      <c r="Z386" s="1239"/>
      <c r="AA386" s="1239"/>
      <c r="AB386" s="1239"/>
      <c r="AC386" s="1239"/>
    </row>
    <row r="387" spans="13:29">
      <c r="M387" s="1562"/>
      <c r="V387" s="2125"/>
      <c r="W387" s="1239"/>
      <c r="X387" s="1239"/>
      <c r="Y387" s="1239"/>
      <c r="Z387" s="1239"/>
      <c r="AA387" s="1239"/>
      <c r="AB387" s="1239"/>
      <c r="AC387" s="1239"/>
    </row>
    <row r="388" spans="13:29">
      <c r="M388" s="1562"/>
      <c r="V388" s="2125"/>
      <c r="W388" s="1239"/>
      <c r="X388" s="1239"/>
      <c r="Y388" s="1239"/>
      <c r="Z388" s="1239"/>
      <c r="AA388" s="1239"/>
      <c r="AB388" s="1239"/>
      <c r="AC388" s="1239"/>
    </row>
    <row r="389" spans="13:29">
      <c r="M389" s="1562"/>
      <c r="V389" s="2125"/>
      <c r="W389" s="1239"/>
      <c r="X389" s="1239"/>
      <c r="Y389" s="1239"/>
      <c r="Z389" s="1239"/>
      <c r="AA389" s="1239"/>
      <c r="AB389" s="1239"/>
      <c r="AC389" s="1239"/>
    </row>
    <row r="390" spans="13:29">
      <c r="M390" s="1562"/>
      <c r="V390" s="2125"/>
      <c r="W390" s="1239"/>
      <c r="X390" s="1239"/>
      <c r="Y390" s="1239"/>
      <c r="Z390" s="1239"/>
      <c r="AA390" s="1239"/>
      <c r="AB390" s="1239"/>
      <c r="AC390" s="1239"/>
    </row>
    <row r="391" spans="13:29">
      <c r="M391" s="1562"/>
      <c r="V391" s="2125"/>
      <c r="W391" s="1239"/>
      <c r="X391" s="1239"/>
      <c r="Y391" s="1239"/>
      <c r="Z391" s="1239"/>
      <c r="AA391" s="1239"/>
      <c r="AB391" s="1239"/>
      <c r="AC391" s="1239"/>
    </row>
    <row r="392" spans="13:29">
      <c r="M392" s="1562"/>
      <c r="V392" s="2125"/>
      <c r="W392" s="1239"/>
      <c r="X392" s="1239"/>
      <c r="Y392" s="1239"/>
      <c r="Z392" s="1239"/>
      <c r="AA392" s="1239"/>
      <c r="AB392" s="1239"/>
      <c r="AC392" s="1239"/>
    </row>
    <row r="393" spans="13:29">
      <c r="M393" s="1562"/>
      <c r="V393" s="2125"/>
      <c r="W393" s="1239"/>
      <c r="X393" s="1239"/>
      <c r="Y393" s="1239"/>
      <c r="Z393" s="1239"/>
      <c r="AA393" s="1239"/>
      <c r="AB393" s="1239"/>
      <c r="AC393" s="1239"/>
    </row>
    <row r="394" spans="13:29">
      <c r="M394" s="1562"/>
      <c r="V394" s="2125"/>
      <c r="W394" s="1239"/>
      <c r="X394" s="1239"/>
      <c r="Y394" s="1239"/>
      <c r="Z394" s="1239"/>
      <c r="AA394" s="1239"/>
      <c r="AB394" s="1239"/>
      <c r="AC394" s="1239"/>
    </row>
    <row r="395" spans="13:29">
      <c r="M395" s="1562"/>
      <c r="V395" s="2125"/>
      <c r="W395" s="1239"/>
      <c r="X395" s="1239"/>
      <c r="Y395" s="1239"/>
      <c r="Z395" s="1239"/>
      <c r="AA395" s="1239"/>
      <c r="AB395" s="1239"/>
      <c r="AC395" s="1239"/>
    </row>
    <row r="396" spans="13:29">
      <c r="M396" s="1562"/>
      <c r="V396" s="2125"/>
      <c r="W396" s="1239"/>
      <c r="X396" s="1239"/>
      <c r="Y396" s="1239"/>
      <c r="Z396" s="1239"/>
      <c r="AA396" s="1239"/>
      <c r="AB396" s="1239"/>
      <c r="AC396" s="1239"/>
    </row>
    <row r="397" spans="13:29">
      <c r="M397" s="1562"/>
      <c r="V397" s="2125"/>
      <c r="W397" s="1239"/>
      <c r="X397" s="1239"/>
      <c r="Y397" s="1239"/>
      <c r="Z397" s="1239"/>
      <c r="AA397" s="1239"/>
      <c r="AB397" s="1239"/>
      <c r="AC397" s="1239"/>
    </row>
    <row r="398" spans="13:29">
      <c r="M398" s="1562"/>
      <c r="V398" s="2125"/>
      <c r="W398" s="1239"/>
      <c r="X398" s="1239"/>
      <c r="Y398" s="1239"/>
      <c r="Z398" s="1239"/>
      <c r="AA398" s="1239"/>
      <c r="AB398" s="1239"/>
      <c r="AC398" s="1239"/>
    </row>
    <row r="399" spans="13:29">
      <c r="M399" s="1562"/>
      <c r="V399" s="2125"/>
      <c r="W399" s="1239"/>
      <c r="X399" s="1239"/>
      <c r="Y399" s="1239"/>
      <c r="Z399" s="1239"/>
      <c r="AA399" s="1239"/>
      <c r="AB399" s="1239"/>
      <c r="AC399" s="1239"/>
    </row>
    <row r="400" spans="13:29">
      <c r="M400" s="1562"/>
      <c r="V400" s="2125"/>
      <c r="W400" s="1239"/>
      <c r="X400" s="1239"/>
      <c r="Y400" s="1239"/>
      <c r="Z400" s="1239"/>
      <c r="AA400" s="1239"/>
      <c r="AB400" s="1239"/>
      <c r="AC400" s="1239"/>
    </row>
    <row r="401" spans="13:29">
      <c r="M401" s="1562"/>
      <c r="V401" s="2125"/>
      <c r="W401" s="1239"/>
      <c r="X401" s="1239"/>
      <c r="Y401" s="1239"/>
      <c r="Z401" s="1239"/>
      <c r="AA401" s="1239"/>
      <c r="AB401" s="1239"/>
      <c r="AC401" s="1239"/>
    </row>
    <row r="402" spans="13:29">
      <c r="M402" s="1562"/>
      <c r="V402" s="2125"/>
      <c r="W402" s="1239"/>
      <c r="X402" s="1239"/>
      <c r="Y402" s="1239"/>
      <c r="Z402" s="1239"/>
      <c r="AA402" s="1239"/>
      <c r="AB402" s="1239"/>
      <c r="AC402" s="1239"/>
    </row>
    <row r="403" spans="13:29">
      <c r="M403" s="1562"/>
      <c r="V403" s="2125"/>
      <c r="W403" s="1239"/>
      <c r="X403" s="1239"/>
      <c r="Y403" s="1239"/>
      <c r="Z403" s="1239"/>
      <c r="AA403" s="1239"/>
      <c r="AB403" s="1239"/>
      <c r="AC403" s="1239"/>
    </row>
    <row r="404" spans="13:29">
      <c r="M404" s="1562"/>
      <c r="V404" s="2125"/>
      <c r="W404" s="1239"/>
      <c r="X404" s="1239"/>
      <c r="Y404" s="1239"/>
      <c r="Z404" s="1239"/>
      <c r="AA404" s="1239"/>
      <c r="AB404" s="1239"/>
      <c r="AC404" s="1239"/>
    </row>
    <row r="405" spans="13:29">
      <c r="M405" s="1562"/>
      <c r="V405" s="2125"/>
      <c r="W405" s="1239"/>
      <c r="X405" s="1239"/>
      <c r="Y405" s="1239"/>
      <c r="Z405" s="1239"/>
      <c r="AA405" s="1239"/>
      <c r="AB405" s="1239"/>
      <c r="AC405" s="1239"/>
    </row>
    <row r="406" spans="13:29">
      <c r="M406" s="1562"/>
      <c r="V406" s="2125"/>
      <c r="W406" s="1239"/>
      <c r="X406" s="1239"/>
      <c r="Y406" s="1239"/>
      <c r="Z406" s="1239"/>
      <c r="AA406" s="1239"/>
      <c r="AB406" s="1239"/>
      <c r="AC406" s="1239"/>
    </row>
    <row r="407" spans="13:29">
      <c r="M407" s="1562"/>
      <c r="V407" s="2125"/>
      <c r="W407" s="1239"/>
      <c r="X407" s="1239"/>
      <c r="Y407" s="1239"/>
      <c r="Z407" s="1239"/>
      <c r="AA407" s="1239"/>
      <c r="AB407" s="1239"/>
      <c r="AC407" s="1239"/>
    </row>
    <row r="408" spans="13:29">
      <c r="M408" s="1562"/>
      <c r="V408" s="2125"/>
      <c r="W408" s="1239"/>
      <c r="X408" s="1239"/>
      <c r="Y408" s="1239"/>
      <c r="Z408" s="1239"/>
      <c r="AA408" s="1239"/>
      <c r="AB408" s="1239"/>
      <c r="AC408" s="1239"/>
    </row>
    <row r="409" spans="13:29">
      <c r="M409" s="1562"/>
      <c r="V409" s="2125"/>
      <c r="W409" s="1239"/>
      <c r="X409" s="1239"/>
      <c r="Y409" s="1239"/>
      <c r="Z409" s="1239"/>
      <c r="AA409" s="1239"/>
      <c r="AB409" s="1239"/>
      <c r="AC409" s="1239"/>
    </row>
    <row r="410" spans="13:29">
      <c r="M410" s="1562"/>
      <c r="V410" s="2125"/>
      <c r="W410" s="1239"/>
      <c r="X410" s="1239"/>
      <c r="Y410" s="1239"/>
      <c r="Z410" s="1239"/>
      <c r="AA410" s="1239"/>
      <c r="AB410" s="1239"/>
      <c r="AC410" s="1239"/>
    </row>
    <row r="411" spans="13:29">
      <c r="M411" s="1562"/>
      <c r="V411" s="2125"/>
      <c r="W411" s="1239"/>
      <c r="X411" s="1239"/>
      <c r="Y411" s="1239"/>
      <c r="Z411" s="1239"/>
      <c r="AA411" s="1239"/>
      <c r="AB411" s="1239"/>
      <c r="AC411" s="1239"/>
    </row>
    <row r="412" spans="13:29">
      <c r="M412" s="1562"/>
      <c r="V412" s="2125"/>
      <c r="W412" s="1239"/>
      <c r="X412" s="1239"/>
      <c r="Y412" s="1239"/>
      <c r="Z412" s="1239"/>
      <c r="AA412" s="1239"/>
      <c r="AB412" s="1239"/>
      <c r="AC412" s="1239"/>
    </row>
    <row r="413" spans="13:29">
      <c r="M413" s="1562"/>
      <c r="V413" s="2125"/>
      <c r="W413" s="1239"/>
      <c r="X413" s="1239"/>
      <c r="Y413" s="1239"/>
      <c r="Z413" s="1239"/>
      <c r="AA413" s="1239"/>
      <c r="AB413" s="1239"/>
      <c r="AC413" s="1239"/>
    </row>
    <row r="414" spans="13:29">
      <c r="M414" s="1562"/>
      <c r="V414" s="2125"/>
      <c r="W414" s="1239"/>
      <c r="X414" s="1239"/>
      <c r="Y414" s="1239"/>
      <c r="Z414" s="1239"/>
      <c r="AA414" s="1239"/>
      <c r="AB414" s="1239"/>
      <c r="AC414" s="1239"/>
    </row>
    <row r="415" spans="13:29">
      <c r="M415" s="1562"/>
      <c r="V415" s="2125"/>
      <c r="W415" s="1239"/>
      <c r="X415" s="1239"/>
      <c r="Y415" s="1239"/>
      <c r="Z415" s="1239"/>
      <c r="AA415" s="1239"/>
      <c r="AB415" s="1239"/>
      <c r="AC415" s="1239"/>
    </row>
    <row r="416" spans="13:29">
      <c r="M416" s="1562"/>
      <c r="V416" s="2125"/>
      <c r="W416" s="1239"/>
      <c r="X416" s="1239"/>
      <c r="Y416" s="1239"/>
      <c r="Z416" s="1239"/>
      <c r="AA416" s="1239"/>
      <c r="AB416" s="1239"/>
      <c r="AC416" s="1239"/>
    </row>
    <row r="417" spans="13:29">
      <c r="M417" s="1562"/>
      <c r="V417" s="2125"/>
      <c r="W417" s="1239"/>
      <c r="X417" s="1239"/>
      <c r="Y417" s="1239"/>
      <c r="Z417" s="1239"/>
      <c r="AA417" s="1239"/>
      <c r="AB417" s="1239"/>
      <c r="AC417" s="1239"/>
    </row>
    <row r="418" spans="13:29">
      <c r="M418" s="1562"/>
      <c r="V418" s="2125"/>
      <c r="W418" s="1239"/>
      <c r="X418" s="1239"/>
      <c r="Y418" s="1239"/>
      <c r="Z418" s="1239"/>
      <c r="AA418" s="1239"/>
      <c r="AB418" s="1239"/>
      <c r="AC418" s="1239"/>
    </row>
    <row r="419" spans="13:29">
      <c r="M419" s="1562"/>
      <c r="V419" s="2125"/>
      <c r="W419" s="1239"/>
      <c r="X419" s="1239"/>
      <c r="Y419" s="1239"/>
      <c r="Z419" s="1239"/>
      <c r="AA419" s="1239"/>
      <c r="AB419" s="1239"/>
      <c r="AC419" s="1239"/>
    </row>
    <row r="420" spans="13:29">
      <c r="M420" s="1562"/>
      <c r="V420" s="2125"/>
      <c r="W420" s="1239"/>
      <c r="X420" s="1239"/>
      <c r="Y420" s="1239"/>
      <c r="Z420" s="1239"/>
      <c r="AA420" s="1239"/>
      <c r="AB420" s="1239"/>
      <c r="AC420" s="1239"/>
    </row>
    <row r="421" spans="13:29">
      <c r="M421" s="1562"/>
      <c r="V421" s="2125"/>
      <c r="W421" s="1239"/>
      <c r="X421" s="1239"/>
      <c r="Y421" s="1239"/>
      <c r="Z421" s="1239"/>
      <c r="AA421" s="1239"/>
      <c r="AB421" s="1239"/>
      <c r="AC421" s="1239"/>
    </row>
    <row r="422" spans="13:29">
      <c r="M422" s="1562"/>
      <c r="V422" s="2125"/>
      <c r="W422" s="1239"/>
      <c r="X422" s="1239"/>
      <c r="Y422" s="1239"/>
      <c r="Z422" s="1239"/>
      <c r="AA422" s="1239"/>
      <c r="AB422" s="1239"/>
      <c r="AC422" s="1239"/>
    </row>
    <row r="423" spans="13:29">
      <c r="M423" s="1562"/>
      <c r="V423" s="2125"/>
      <c r="W423" s="1239"/>
      <c r="X423" s="1239"/>
      <c r="Y423" s="1239"/>
      <c r="Z423" s="1239"/>
      <c r="AA423" s="1239"/>
      <c r="AB423" s="1239"/>
      <c r="AC423" s="1239"/>
    </row>
    <row r="424" spans="13:29">
      <c r="M424" s="1562"/>
      <c r="V424" s="2125"/>
      <c r="W424" s="1239"/>
      <c r="X424" s="1239"/>
      <c r="Y424" s="1239"/>
      <c r="Z424" s="1239"/>
      <c r="AA424" s="1239"/>
      <c r="AB424" s="1239"/>
      <c r="AC424" s="1239"/>
    </row>
    <row r="425" spans="13:29">
      <c r="M425" s="1562"/>
      <c r="V425" s="2125"/>
      <c r="W425" s="1239"/>
      <c r="X425" s="1239"/>
      <c r="Y425" s="1239"/>
      <c r="Z425" s="1239"/>
      <c r="AA425" s="1239"/>
      <c r="AB425" s="1239"/>
      <c r="AC425" s="1239"/>
    </row>
    <row r="426" spans="13:29">
      <c r="M426" s="1562"/>
      <c r="V426" s="2125"/>
      <c r="W426" s="1239"/>
      <c r="X426" s="1239"/>
      <c r="Y426" s="1239"/>
      <c r="Z426" s="1239"/>
      <c r="AA426" s="1239"/>
      <c r="AB426" s="1239"/>
      <c r="AC426" s="1239"/>
    </row>
    <row r="427" spans="13:29">
      <c r="M427" s="1562"/>
      <c r="V427" s="2125"/>
      <c r="W427" s="1239"/>
      <c r="X427" s="1239"/>
      <c r="Y427" s="1239"/>
      <c r="Z427" s="1239"/>
      <c r="AA427" s="1239"/>
      <c r="AB427" s="1239"/>
      <c r="AC427" s="1239"/>
    </row>
    <row r="428" spans="13:29">
      <c r="M428" s="1562"/>
      <c r="V428" s="2125"/>
      <c r="W428" s="1239"/>
      <c r="X428" s="1239"/>
      <c r="Y428" s="1239"/>
      <c r="Z428" s="1239"/>
      <c r="AA428" s="1239"/>
      <c r="AB428" s="1239"/>
      <c r="AC428" s="1239"/>
    </row>
    <row r="429" spans="13:29">
      <c r="M429" s="1562"/>
      <c r="V429" s="2125"/>
      <c r="W429" s="1239"/>
      <c r="X429" s="1239"/>
      <c r="Y429" s="1239"/>
      <c r="Z429" s="1239"/>
      <c r="AA429" s="1239"/>
      <c r="AB429" s="1239"/>
      <c r="AC429" s="1239"/>
    </row>
    <row r="430" spans="13:29">
      <c r="M430" s="1562"/>
      <c r="V430" s="2125"/>
      <c r="W430" s="1239"/>
      <c r="X430" s="1239"/>
      <c r="Y430" s="1239"/>
      <c r="Z430" s="1239"/>
      <c r="AA430" s="1239"/>
      <c r="AB430" s="1239"/>
      <c r="AC430" s="1239"/>
    </row>
    <row r="431" spans="13:29">
      <c r="M431" s="1562"/>
      <c r="V431" s="2125"/>
      <c r="W431" s="1239"/>
      <c r="X431" s="1239"/>
      <c r="Y431" s="1239"/>
      <c r="Z431" s="1239"/>
      <c r="AA431" s="1239"/>
      <c r="AB431" s="1239"/>
      <c r="AC431" s="1239"/>
    </row>
    <row r="432" spans="13:29">
      <c r="M432" s="1562"/>
      <c r="V432" s="2125"/>
      <c r="W432" s="1239"/>
      <c r="X432" s="1239"/>
      <c r="Y432" s="1239"/>
      <c r="Z432" s="1239"/>
      <c r="AA432" s="1239"/>
      <c r="AB432" s="1239"/>
      <c r="AC432" s="1239"/>
    </row>
    <row r="433" spans="13:29">
      <c r="M433" s="1562"/>
      <c r="V433" s="2125"/>
      <c r="W433" s="1239"/>
      <c r="X433" s="1239"/>
      <c r="Y433" s="1239"/>
      <c r="Z433" s="1239"/>
      <c r="AA433" s="1239"/>
      <c r="AB433" s="1239"/>
      <c r="AC433" s="1239"/>
    </row>
    <row r="434" spans="13:29">
      <c r="M434" s="1562"/>
      <c r="V434" s="2125"/>
      <c r="W434" s="1239"/>
      <c r="X434" s="1239"/>
      <c r="Y434" s="1239"/>
      <c r="Z434" s="1239"/>
      <c r="AA434" s="1239"/>
      <c r="AB434" s="1239"/>
      <c r="AC434" s="1239"/>
    </row>
    <row r="435" spans="13:29">
      <c r="M435" s="1562"/>
      <c r="V435" s="2125"/>
      <c r="W435" s="1239"/>
      <c r="X435" s="1239"/>
      <c r="Y435" s="1239"/>
      <c r="Z435" s="1239"/>
      <c r="AA435" s="1239"/>
      <c r="AB435" s="1239"/>
      <c r="AC435" s="1239"/>
    </row>
    <row r="436" spans="13:29">
      <c r="M436" s="1562"/>
      <c r="V436" s="2125"/>
      <c r="W436" s="1239"/>
      <c r="X436" s="1239"/>
      <c r="Y436" s="1239"/>
      <c r="Z436" s="1239"/>
      <c r="AA436" s="1239"/>
      <c r="AB436" s="1239"/>
      <c r="AC436" s="1239"/>
    </row>
    <row r="437" spans="13:29">
      <c r="M437" s="1562"/>
      <c r="V437" s="2125"/>
      <c r="W437" s="1239"/>
      <c r="X437" s="1239"/>
      <c r="Y437" s="1239"/>
      <c r="Z437" s="1239"/>
      <c r="AA437" s="1239"/>
      <c r="AB437" s="1239"/>
      <c r="AC437" s="1239"/>
    </row>
    <row r="438" spans="13:29">
      <c r="M438" s="1562"/>
      <c r="V438" s="2125"/>
      <c r="W438" s="1239"/>
      <c r="X438" s="1239"/>
      <c r="Y438" s="1239"/>
      <c r="Z438" s="1239"/>
      <c r="AA438" s="1239"/>
      <c r="AB438" s="1239"/>
      <c r="AC438" s="1239"/>
    </row>
    <row r="439" spans="13:29">
      <c r="M439" s="1562"/>
      <c r="V439" s="2125"/>
      <c r="W439" s="1239"/>
      <c r="X439" s="1239"/>
      <c r="Y439" s="1239"/>
      <c r="Z439" s="1239"/>
      <c r="AA439" s="1239"/>
      <c r="AB439" s="1239"/>
      <c r="AC439" s="1239"/>
    </row>
    <row r="440" spans="13:29">
      <c r="M440" s="1562"/>
      <c r="V440" s="2125"/>
      <c r="W440" s="1239"/>
      <c r="X440" s="1239"/>
      <c r="Y440" s="1239"/>
      <c r="Z440" s="1239"/>
      <c r="AA440" s="1239"/>
      <c r="AB440" s="1239"/>
      <c r="AC440" s="1239"/>
    </row>
    <row r="441" spans="13:29">
      <c r="M441" s="1562"/>
      <c r="V441" s="2125"/>
      <c r="W441" s="1239"/>
      <c r="X441" s="1239"/>
      <c r="Y441" s="1239"/>
      <c r="Z441" s="1239"/>
      <c r="AA441" s="1239"/>
      <c r="AB441" s="1239"/>
      <c r="AC441" s="1239"/>
    </row>
    <row r="442" spans="13:29">
      <c r="M442" s="1562"/>
      <c r="V442" s="2125"/>
      <c r="W442" s="1239"/>
      <c r="X442" s="1239"/>
      <c r="Y442" s="1239"/>
      <c r="Z442" s="1239"/>
      <c r="AA442" s="1239"/>
      <c r="AB442" s="1239"/>
      <c r="AC442" s="1239"/>
    </row>
    <row r="443" spans="13:29">
      <c r="M443" s="1562"/>
      <c r="V443" s="2125"/>
      <c r="W443" s="1239"/>
      <c r="X443" s="1239"/>
      <c r="Y443" s="1239"/>
      <c r="Z443" s="1239"/>
      <c r="AA443" s="1239"/>
      <c r="AB443" s="1239"/>
      <c r="AC443" s="1239"/>
    </row>
    <row r="444" spans="13:29">
      <c r="M444" s="1562"/>
      <c r="V444" s="2125"/>
      <c r="W444" s="1239"/>
      <c r="X444" s="1239"/>
      <c r="Y444" s="1239"/>
      <c r="Z444" s="1239"/>
      <c r="AA444" s="1239"/>
      <c r="AB444" s="1239"/>
      <c r="AC444" s="1239"/>
    </row>
    <row r="445" spans="13:29">
      <c r="M445" s="1562"/>
      <c r="V445" s="2125"/>
      <c r="W445" s="1239"/>
      <c r="X445" s="1239"/>
      <c r="Y445" s="1239"/>
      <c r="Z445" s="1239"/>
      <c r="AA445" s="1239"/>
      <c r="AB445" s="1239"/>
      <c r="AC445" s="1239"/>
    </row>
    <row r="446" spans="13:29">
      <c r="M446" s="1562"/>
      <c r="V446" s="2125"/>
      <c r="W446" s="1239"/>
      <c r="X446" s="1239"/>
      <c r="Y446" s="1239"/>
      <c r="Z446" s="1239"/>
      <c r="AA446" s="1239"/>
      <c r="AB446" s="1239"/>
      <c r="AC446" s="1239"/>
    </row>
    <row r="447" spans="13:29">
      <c r="M447" s="1562"/>
      <c r="V447" s="2125"/>
      <c r="W447" s="1239"/>
      <c r="X447" s="1239"/>
      <c r="Y447" s="1239"/>
      <c r="Z447" s="1239"/>
      <c r="AA447" s="1239"/>
      <c r="AB447" s="1239"/>
      <c r="AC447" s="1239"/>
    </row>
    <row r="448" spans="13:29">
      <c r="M448" s="1562"/>
      <c r="V448" s="2125"/>
      <c r="W448" s="1239"/>
      <c r="X448" s="1239"/>
      <c r="Y448" s="1239"/>
      <c r="Z448" s="1239"/>
      <c r="AA448" s="1239"/>
      <c r="AB448" s="1239"/>
      <c r="AC448" s="1239"/>
    </row>
    <row r="449" spans="13:29">
      <c r="M449" s="1562"/>
      <c r="V449" s="2125"/>
      <c r="W449" s="1239"/>
      <c r="X449" s="1239"/>
      <c r="Y449" s="1239"/>
      <c r="Z449" s="1239"/>
      <c r="AA449" s="1239"/>
      <c r="AB449" s="1239"/>
      <c r="AC449" s="1239"/>
    </row>
    <row r="450" spans="13:29">
      <c r="M450" s="1562"/>
      <c r="V450" s="2125"/>
      <c r="W450" s="1239"/>
      <c r="X450" s="1239"/>
      <c r="Y450" s="1239"/>
      <c r="Z450" s="1239"/>
      <c r="AA450" s="1239"/>
      <c r="AB450" s="1239"/>
      <c r="AC450" s="1239"/>
    </row>
    <row r="451" spans="13:29">
      <c r="M451" s="1562"/>
      <c r="V451" s="2125"/>
      <c r="W451" s="1239"/>
      <c r="X451" s="1239"/>
      <c r="Y451" s="1239"/>
      <c r="Z451" s="1239"/>
      <c r="AA451" s="1239"/>
      <c r="AB451" s="1239"/>
      <c r="AC451" s="1239"/>
    </row>
    <row r="452" spans="13:29">
      <c r="M452" s="1562"/>
      <c r="V452" s="2125"/>
      <c r="W452" s="1239"/>
      <c r="X452" s="1239"/>
      <c r="Y452" s="1239"/>
      <c r="Z452" s="1239"/>
      <c r="AA452" s="1239"/>
      <c r="AB452" s="1239"/>
      <c r="AC452" s="1239"/>
    </row>
    <row r="453" spans="13:29">
      <c r="M453" s="1562"/>
      <c r="V453" s="2125"/>
      <c r="W453" s="1239"/>
      <c r="X453" s="1239"/>
      <c r="Y453" s="1239"/>
      <c r="Z453" s="1239"/>
      <c r="AA453" s="1239"/>
      <c r="AB453" s="1239"/>
      <c r="AC453" s="1239"/>
    </row>
    <row r="454" spans="13:29">
      <c r="M454" s="1562"/>
      <c r="V454" s="2125"/>
      <c r="W454" s="1239"/>
      <c r="X454" s="1239"/>
      <c r="Y454" s="1239"/>
      <c r="Z454" s="1239"/>
      <c r="AA454" s="1239"/>
      <c r="AB454" s="1239"/>
      <c r="AC454" s="1239"/>
    </row>
    <row r="455" spans="13:29">
      <c r="M455" s="1562"/>
      <c r="V455" s="2125"/>
      <c r="W455" s="1239"/>
      <c r="X455" s="1239"/>
      <c r="Y455" s="1239"/>
      <c r="Z455" s="1239"/>
      <c r="AA455" s="1239"/>
      <c r="AB455" s="1239"/>
      <c r="AC455" s="1239"/>
    </row>
    <row r="456" spans="13:29">
      <c r="M456" s="1562"/>
      <c r="V456" s="2125"/>
      <c r="W456" s="1239"/>
      <c r="X456" s="1239"/>
      <c r="Y456" s="1239"/>
      <c r="Z456" s="1239"/>
      <c r="AA456" s="1239"/>
      <c r="AB456" s="1239"/>
      <c r="AC456" s="1239"/>
    </row>
    <row r="457" spans="13:29">
      <c r="M457" s="1562"/>
      <c r="V457" s="2125"/>
      <c r="W457" s="1239"/>
      <c r="X457" s="1239"/>
      <c r="Y457" s="1239"/>
      <c r="Z457" s="1239"/>
      <c r="AA457" s="1239"/>
      <c r="AB457" s="1239"/>
      <c r="AC457" s="1239"/>
    </row>
    <row r="458" spans="13:29">
      <c r="M458" s="1562"/>
      <c r="V458" s="2125"/>
      <c r="W458" s="1239"/>
      <c r="X458" s="1239"/>
      <c r="Y458" s="1239"/>
      <c r="Z458" s="1239"/>
      <c r="AA458" s="1239"/>
      <c r="AB458" s="1239"/>
      <c r="AC458" s="1239"/>
    </row>
    <row r="459" spans="13:29">
      <c r="M459" s="1562"/>
      <c r="V459" s="2125"/>
      <c r="W459" s="1239"/>
      <c r="X459" s="1239"/>
      <c r="Y459" s="1239"/>
      <c r="Z459" s="1239"/>
      <c r="AA459" s="1239"/>
      <c r="AB459" s="1239"/>
      <c r="AC459" s="1239"/>
    </row>
    <row r="460" spans="13:29">
      <c r="M460" s="1562"/>
      <c r="V460" s="2125"/>
      <c r="W460" s="1239"/>
      <c r="X460" s="1239"/>
      <c r="Y460" s="1239"/>
      <c r="Z460" s="1239"/>
      <c r="AA460" s="1239"/>
      <c r="AB460" s="1239"/>
      <c r="AC460" s="1239"/>
    </row>
    <row r="461" spans="13:29">
      <c r="M461" s="1562"/>
      <c r="V461" s="2125"/>
      <c r="W461" s="1239"/>
      <c r="X461" s="1239"/>
      <c r="Y461" s="1239"/>
      <c r="Z461" s="1239"/>
      <c r="AA461" s="1239"/>
      <c r="AB461" s="1239"/>
      <c r="AC461" s="1239"/>
    </row>
    <row r="462" spans="13:29">
      <c r="M462" s="1562"/>
      <c r="V462" s="2125"/>
      <c r="W462" s="1239"/>
      <c r="X462" s="1239"/>
      <c r="Y462" s="1239"/>
      <c r="Z462" s="1239"/>
      <c r="AA462" s="1239"/>
      <c r="AB462" s="1239"/>
      <c r="AC462" s="1239"/>
    </row>
    <row r="463" spans="13:29">
      <c r="M463" s="1562"/>
      <c r="V463" s="2125"/>
      <c r="W463" s="1239"/>
      <c r="X463" s="1239"/>
      <c r="Y463" s="1239"/>
      <c r="Z463" s="1239"/>
      <c r="AA463" s="1239"/>
      <c r="AB463" s="1239"/>
      <c r="AC463" s="1239"/>
    </row>
    <row r="464" spans="13:29">
      <c r="M464" s="1562"/>
      <c r="V464" s="2125"/>
      <c r="W464" s="1239"/>
      <c r="X464" s="1239"/>
      <c r="Y464" s="1239"/>
      <c r="Z464" s="1239"/>
      <c r="AA464" s="1239"/>
      <c r="AB464" s="1239"/>
      <c r="AC464" s="1239"/>
    </row>
    <row r="465" spans="13:29">
      <c r="M465" s="1562"/>
      <c r="V465" s="2125"/>
      <c r="W465" s="1239"/>
      <c r="X465" s="1239"/>
      <c r="Y465" s="1239"/>
      <c r="Z465" s="1239"/>
      <c r="AA465" s="1239"/>
      <c r="AB465" s="1239"/>
      <c r="AC465" s="1239"/>
    </row>
    <row r="466" spans="13:29">
      <c r="M466" s="1562"/>
      <c r="V466" s="2125"/>
      <c r="W466" s="1239"/>
      <c r="X466" s="1239"/>
      <c r="Y466" s="1239"/>
      <c r="Z466" s="1239"/>
      <c r="AA466" s="1239"/>
      <c r="AB466" s="1239"/>
      <c r="AC466" s="1239"/>
    </row>
    <row r="467" spans="13:29">
      <c r="M467" s="1562"/>
      <c r="V467" s="2125"/>
      <c r="W467" s="1239"/>
      <c r="X467" s="1239"/>
      <c r="Y467" s="1239"/>
      <c r="Z467" s="1239"/>
      <c r="AA467" s="1239"/>
      <c r="AB467" s="1239"/>
      <c r="AC467" s="1239"/>
    </row>
    <row r="468" spans="13:29">
      <c r="M468" s="1562"/>
      <c r="V468" s="2125"/>
      <c r="W468" s="1239"/>
      <c r="X468" s="1239"/>
      <c r="Y468" s="1239"/>
      <c r="Z468" s="1239"/>
      <c r="AA468" s="1239"/>
      <c r="AB468" s="1239"/>
      <c r="AC468" s="1239"/>
    </row>
    <row r="469" spans="13:29">
      <c r="M469" s="1562"/>
      <c r="V469" s="2125"/>
      <c r="W469" s="1239"/>
      <c r="X469" s="1239"/>
      <c r="Y469" s="1239"/>
      <c r="Z469" s="1239"/>
      <c r="AA469" s="1239"/>
      <c r="AB469" s="1239"/>
      <c r="AC469" s="1239"/>
    </row>
    <row r="470" spans="13:29">
      <c r="M470" s="1562"/>
      <c r="V470" s="2125"/>
      <c r="W470" s="1239"/>
      <c r="X470" s="1239"/>
      <c r="Y470" s="1239"/>
      <c r="Z470" s="1239"/>
      <c r="AA470" s="1239"/>
      <c r="AB470" s="1239"/>
      <c r="AC470" s="1239"/>
    </row>
    <row r="471" spans="13:29">
      <c r="M471" s="1562"/>
      <c r="V471" s="2125"/>
      <c r="W471" s="1239"/>
      <c r="X471" s="1239"/>
      <c r="Y471" s="1239"/>
      <c r="Z471" s="1239"/>
      <c r="AA471" s="1239"/>
      <c r="AB471" s="1239"/>
      <c r="AC471" s="1239"/>
    </row>
    <row r="472" spans="13:29">
      <c r="M472" s="1562"/>
      <c r="V472" s="2125"/>
      <c r="W472" s="1239"/>
      <c r="X472" s="1239"/>
      <c r="Y472" s="1239"/>
      <c r="Z472" s="1239"/>
      <c r="AA472" s="1239"/>
      <c r="AB472" s="1239"/>
      <c r="AC472" s="1239"/>
    </row>
    <row r="473" spans="13:29">
      <c r="M473" s="1562"/>
      <c r="V473" s="2125"/>
      <c r="W473" s="1239"/>
      <c r="X473" s="1239"/>
      <c r="Y473" s="1239"/>
      <c r="Z473" s="1239"/>
      <c r="AA473" s="1239"/>
      <c r="AB473" s="1239"/>
      <c r="AC473" s="1239"/>
    </row>
    <row r="474" spans="13:29">
      <c r="M474" s="1562"/>
      <c r="V474" s="2125"/>
      <c r="W474" s="1239"/>
      <c r="X474" s="1239"/>
      <c r="Y474" s="1239"/>
      <c r="Z474" s="1239"/>
      <c r="AA474" s="1239"/>
      <c r="AB474" s="1239"/>
      <c r="AC474" s="1239"/>
    </row>
    <row r="475" spans="13:29">
      <c r="M475" s="1562"/>
      <c r="V475" s="2125"/>
      <c r="W475" s="1239"/>
      <c r="X475" s="1239"/>
      <c r="Y475" s="1239"/>
      <c r="Z475" s="1239"/>
      <c r="AA475" s="1239"/>
      <c r="AB475" s="1239"/>
      <c r="AC475" s="1239"/>
    </row>
    <row r="476" spans="13:29">
      <c r="M476" s="1562"/>
      <c r="V476" s="2125"/>
      <c r="W476" s="1239"/>
      <c r="X476" s="1239"/>
      <c r="Y476" s="1239"/>
      <c r="Z476" s="1239"/>
      <c r="AA476" s="1239"/>
      <c r="AB476" s="1239"/>
      <c r="AC476" s="1239"/>
    </row>
    <row r="477" spans="13:29">
      <c r="M477" s="1562"/>
      <c r="V477" s="2125"/>
      <c r="W477" s="1239"/>
      <c r="X477" s="1239"/>
      <c r="Y477" s="1239"/>
      <c r="Z477" s="1239"/>
      <c r="AA477" s="1239"/>
      <c r="AB477" s="1239"/>
      <c r="AC477" s="1239"/>
    </row>
    <row r="478" spans="13:29">
      <c r="M478" s="1562"/>
      <c r="V478" s="2125"/>
      <c r="W478" s="1239"/>
      <c r="X478" s="1239"/>
      <c r="Y478" s="1239"/>
      <c r="Z478" s="1239"/>
      <c r="AA478" s="1239"/>
      <c r="AB478" s="1239"/>
      <c r="AC478" s="1239"/>
    </row>
    <row r="479" spans="13:29">
      <c r="M479" s="1562"/>
      <c r="V479" s="2125"/>
      <c r="W479" s="1239"/>
      <c r="X479" s="1239"/>
      <c r="Y479" s="1239"/>
      <c r="Z479" s="1239"/>
      <c r="AA479" s="1239"/>
      <c r="AB479" s="1239"/>
      <c r="AC479" s="1239"/>
    </row>
    <row r="480" spans="13:29">
      <c r="M480" s="1562"/>
      <c r="V480" s="2125"/>
      <c r="W480" s="1239"/>
      <c r="X480" s="1239"/>
      <c r="Y480" s="1239"/>
      <c r="Z480" s="1239"/>
      <c r="AA480" s="1239"/>
      <c r="AB480" s="1239"/>
      <c r="AC480" s="1239"/>
    </row>
    <row r="481" spans="13:29">
      <c r="M481" s="1562"/>
      <c r="V481" s="2125"/>
      <c r="W481" s="1239"/>
      <c r="X481" s="1239"/>
      <c r="Y481" s="1239"/>
      <c r="Z481" s="1239"/>
      <c r="AA481" s="1239"/>
      <c r="AB481" s="1239"/>
      <c r="AC481" s="1239"/>
    </row>
    <row r="482" spans="13:29">
      <c r="M482" s="1562"/>
      <c r="V482" s="2125"/>
      <c r="W482" s="1239"/>
      <c r="X482" s="1239"/>
      <c r="Y482" s="1239"/>
      <c r="Z482" s="1239"/>
      <c r="AA482" s="1239"/>
      <c r="AB482" s="1239"/>
      <c r="AC482" s="1239"/>
    </row>
    <row r="483" spans="13:29">
      <c r="M483" s="1562"/>
      <c r="V483" s="2125"/>
      <c r="W483" s="1239"/>
      <c r="X483" s="1239"/>
      <c r="Y483" s="1239"/>
      <c r="Z483" s="1239"/>
      <c r="AA483" s="1239"/>
      <c r="AB483" s="1239"/>
      <c r="AC483" s="1239"/>
    </row>
    <row r="484" spans="13:29">
      <c r="M484" s="1562"/>
      <c r="V484" s="2125"/>
      <c r="W484" s="1239"/>
      <c r="X484" s="1239"/>
      <c r="Y484" s="1239"/>
      <c r="Z484" s="1239"/>
      <c r="AA484" s="1239"/>
      <c r="AB484" s="1239"/>
      <c r="AC484" s="1239"/>
    </row>
    <row r="485" spans="13:29">
      <c r="M485" s="1562"/>
      <c r="V485" s="2125"/>
      <c r="W485" s="1239"/>
      <c r="X485" s="1239"/>
      <c r="Y485" s="1239"/>
      <c r="Z485" s="1239"/>
      <c r="AA485" s="1239"/>
      <c r="AB485" s="1239"/>
      <c r="AC485" s="1239"/>
    </row>
    <row r="486" spans="13:29">
      <c r="M486" s="1562"/>
      <c r="V486" s="2125"/>
      <c r="W486" s="1239"/>
      <c r="X486" s="1239"/>
      <c r="Y486" s="1239"/>
      <c r="Z486" s="1239"/>
      <c r="AA486" s="1239"/>
      <c r="AB486" s="1239"/>
      <c r="AC486" s="1239"/>
    </row>
    <row r="487" spans="13:29">
      <c r="M487" s="1562"/>
      <c r="V487" s="2125"/>
      <c r="W487" s="1239"/>
      <c r="X487" s="1239"/>
      <c r="Y487" s="1239"/>
      <c r="Z487" s="1239"/>
      <c r="AA487" s="1239"/>
      <c r="AB487" s="1239"/>
      <c r="AC487" s="1239"/>
    </row>
    <row r="488" spans="13:29">
      <c r="M488" s="1562"/>
      <c r="V488" s="2125"/>
      <c r="W488" s="1239"/>
      <c r="X488" s="1239"/>
      <c r="Y488" s="1239"/>
      <c r="Z488" s="1239"/>
      <c r="AA488" s="1239"/>
      <c r="AB488" s="1239"/>
      <c r="AC488" s="1239"/>
    </row>
    <row r="489" spans="13:29">
      <c r="M489" s="1562"/>
      <c r="V489" s="2125"/>
      <c r="W489" s="1239"/>
      <c r="X489" s="1239"/>
      <c r="Y489" s="1239"/>
      <c r="Z489" s="1239"/>
      <c r="AA489" s="1239"/>
      <c r="AB489" s="1239"/>
      <c r="AC489" s="1239"/>
    </row>
    <row r="490" spans="13:29">
      <c r="M490" s="1562"/>
      <c r="V490" s="2125"/>
      <c r="W490" s="1239"/>
      <c r="X490" s="1239"/>
      <c r="Y490" s="1239"/>
      <c r="Z490" s="1239"/>
      <c r="AA490" s="1239"/>
      <c r="AB490" s="1239"/>
      <c r="AC490" s="1239"/>
    </row>
    <row r="491" spans="13:29">
      <c r="M491" s="1562"/>
      <c r="V491" s="2125"/>
      <c r="W491" s="1239"/>
      <c r="X491" s="1239"/>
      <c r="Y491" s="1239"/>
      <c r="Z491" s="1239"/>
      <c r="AA491" s="1239"/>
      <c r="AB491" s="1239"/>
      <c r="AC491" s="1239"/>
    </row>
    <row r="492" spans="13:29">
      <c r="M492" s="1562"/>
      <c r="V492" s="2125"/>
      <c r="W492" s="1239"/>
      <c r="X492" s="1239"/>
      <c r="Y492" s="1239"/>
      <c r="Z492" s="1239"/>
      <c r="AA492" s="1239"/>
      <c r="AB492" s="1239"/>
      <c r="AC492" s="1239"/>
    </row>
    <row r="493" spans="13:29">
      <c r="M493" s="1562"/>
      <c r="V493" s="2125"/>
      <c r="W493" s="1239"/>
      <c r="X493" s="1239"/>
      <c r="Y493" s="1239"/>
      <c r="Z493" s="1239"/>
      <c r="AA493" s="1239"/>
      <c r="AB493" s="1239"/>
      <c r="AC493" s="1239"/>
    </row>
    <row r="494" spans="13:29">
      <c r="M494" s="1562"/>
      <c r="V494" s="2125"/>
      <c r="W494" s="1239"/>
      <c r="X494" s="1239"/>
      <c r="Y494" s="1239"/>
      <c r="Z494" s="1239"/>
      <c r="AA494" s="1239"/>
      <c r="AB494" s="1239"/>
      <c r="AC494" s="1239"/>
    </row>
    <row r="495" spans="13:29">
      <c r="M495" s="1562"/>
      <c r="V495" s="2125"/>
      <c r="W495" s="1239"/>
      <c r="X495" s="1239"/>
      <c r="Y495" s="1239"/>
      <c r="Z495" s="1239"/>
      <c r="AA495" s="1239"/>
      <c r="AB495" s="1239"/>
      <c r="AC495" s="1239"/>
    </row>
    <row r="496" spans="13:29">
      <c r="M496" s="1562"/>
      <c r="V496" s="2125"/>
      <c r="W496" s="1239"/>
      <c r="X496" s="1239"/>
      <c r="Y496" s="1239"/>
      <c r="Z496" s="1239"/>
      <c r="AA496" s="1239"/>
      <c r="AB496" s="1239"/>
      <c r="AC496" s="1239"/>
    </row>
    <row r="497" spans="13:29">
      <c r="M497" s="1562"/>
      <c r="V497" s="2125"/>
      <c r="W497" s="1239"/>
      <c r="X497" s="1239"/>
      <c r="Y497" s="1239"/>
      <c r="Z497" s="1239"/>
      <c r="AA497" s="1239"/>
      <c r="AB497" s="1239"/>
      <c r="AC497" s="1239"/>
    </row>
    <row r="498" spans="13:29">
      <c r="M498" s="1562"/>
      <c r="V498" s="2125"/>
      <c r="W498" s="1239"/>
      <c r="X498" s="1239"/>
      <c r="Y498" s="1239"/>
      <c r="Z498" s="1239"/>
      <c r="AA498" s="1239"/>
      <c r="AB498" s="1239"/>
      <c r="AC498" s="1239"/>
    </row>
    <row r="499" spans="13:29">
      <c r="M499" s="1562"/>
      <c r="V499" s="2125"/>
      <c r="W499" s="1239"/>
      <c r="X499" s="1239"/>
      <c r="Y499" s="1239"/>
      <c r="Z499" s="1239"/>
      <c r="AA499" s="1239"/>
      <c r="AB499" s="1239"/>
      <c r="AC499" s="1239"/>
    </row>
    <row r="500" spans="13:29">
      <c r="M500" s="1562"/>
      <c r="V500" s="2125"/>
      <c r="W500" s="1239"/>
      <c r="X500" s="1239"/>
      <c r="Y500" s="1239"/>
      <c r="Z500" s="1239"/>
      <c r="AA500" s="1239"/>
      <c r="AB500" s="1239"/>
      <c r="AC500" s="1239"/>
    </row>
    <row r="501" spans="13:29">
      <c r="M501" s="1562"/>
      <c r="V501" s="2125"/>
      <c r="W501" s="1239"/>
      <c r="X501" s="1239"/>
      <c r="Y501" s="1239"/>
      <c r="Z501" s="1239"/>
      <c r="AA501" s="1239"/>
      <c r="AB501" s="1239"/>
      <c r="AC501" s="1239"/>
    </row>
    <row r="502" spans="13:29">
      <c r="M502" s="1562"/>
      <c r="V502" s="2125"/>
      <c r="W502" s="1239"/>
      <c r="X502" s="1239"/>
      <c r="Y502" s="1239"/>
      <c r="Z502" s="1239"/>
      <c r="AA502" s="1239"/>
      <c r="AB502" s="1239"/>
      <c r="AC502" s="1239"/>
    </row>
    <row r="503" spans="13:29">
      <c r="M503" s="1562"/>
      <c r="V503" s="2125"/>
      <c r="W503" s="1239"/>
      <c r="X503" s="1239"/>
      <c r="Y503" s="1239"/>
      <c r="Z503" s="1239"/>
      <c r="AA503" s="1239"/>
      <c r="AB503" s="1239"/>
      <c r="AC503" s="1239"/>
    </row>
    <row r="504" spans="13:29">
      <c r="M504" s="1562"/>
      <c r="V504" s="2125"/>
      <c r="W504" s="1239"/>
      <c r="X504" s="1239"/>
      <c r="Y504" s="1239"/>
      <c r="Z504" s="1239"/>
      <c r="AA504" s="1239"/>
      <c r="AB504" s="1239"/>
      <c r="AC504" s="1239"/>
    </row>
    <row r="505" spans="13:29">
      <c r="M505" s="1562"/>
      <c r="V505" s="2125"/>
      <c r="W505" s="1239"/>
      <c r="X505" s="1239"/>
      <c r="Y505" s="1239"/>
      <c r="Z505" s="1239"/>
      <c r="AA505" s="1239"/>
      <c r="AB505" s="1239"/>
      <c r="AC505" s="1239"/>
    </row>
    <row r="506" spans="13:29">
      <c r="M506" s="1562"/>
      <c r="V506" s="2125"/>
      <c r="W506" s="1239"/>
      <c r="X506" s="1239"/>
      <c r="Y506" s="1239"/>
      <c r="Z506" s="1239"/>
      <c r="AA506" s="1239"/>
      <c r="AB506" s="1239"/>
      <c r="AC506" s="1239"/>
    </row>
    <row r="507" spans="13:29">
      <c r="M507" s="1562"/>
      <c r="V507" s="2125"/>
      <c r="W507" s="1239"/>
      <c r="X507" s="1239"/>
      <c r="Y507" s="1239"/>
      <c r="Z507" s="1239"/>
      <c r="AA507" s="1239"/>
      <c r="AB507" s="1239"/>
      <c r="AC507" s="1239"/>
    </row>
    <row r="508" spans="13:29">
      <c r="M508" s="1562"/>
      <c r="V508" s="2125"/>
      <c r="W508" s="1239"/>
      <c r="X508" s="1239"/>
      <c r="Y508" s="1239"/>
      <c r="Z508" s="1239"/>
      <c r="AA508" s="1239"/>
      <c r="AB508" s="1239"/>
      <c r="AC508" s="1239"/>
    </row>
    <row r="509" spans="13:29">
      <c r="M509" s="1562"/>
      <c r="V509" s="2125"/>
      <c r="W509" s="1239"/>
      <c r="X509" s="1239"/>
      <c r="Y509" s="1239"/>
      <c r="Z509" s="1239"/>
      <c r="AA509" s="1239"/>
      <c r="AB509" s="1239"/>
      <c r="AC509" s="1239"/>
    </row>
    <row r="510" spans="13:29">
      <c r="M510" s="1562"/>
      <c r="V510" s="2125"/>
      <c r="W510" s="1239"/>
      <c r="X510" s="1239"/>
      <c r="Y510" s="1239"/>
      <c r="Z510" s="1239"/>
      <c r="AA510" s="1239"/>
      <c r="AB510" s="1239"/>
      <c r="AC510" s="1239"/>
    </row>
    <row r="511" spans="13:29">
      <c r="M511" s="1562"/>
      <c r="V511" s="2125"/>
      <c r="W511" s="1239"/>
      <c r="X511" s="1239"/>
      <c r="Y511" s="1239"/>
      <c r="Z511" s="1239"/>
      <c r="AA511" s="1239"/>
      <c r="AB511" s="1239"/>
      <c r="AC511" s="1239"/>
    </row>
    <row r="512" spans="13:29">
      <c r="M512" s="1562"/>
      <c r="V512" s="2125"/>
      <c r="W512" s="1239"/>
      <c r="X512" s="1239"/>
      <c r="Y512" s="1239"/>
      <c r="Z512" s="1239"/>
      <c r="AA512" s="1239"/>
      <c r="AB512" s="1239"/>
      <c r="AC512" s="1239"/>
    </row>
    <row r="513" spans="13:29">
      <c r="M513" s="1562"/>
      <c r="V513" s="2125"/>
      <c r="W513" s="1239"/>
      <c r="X513" s="1239"/>
      <c r="Y513" s="1239"/>
      <c r="Z513" s="1239"/>
      <c r="AA513" s="1239"/>
      <c r="AB513" s="1239"/>
      <c r="AC513" s="1239"/>
    </row>
    <row r="514" spans="13:29">
      <c r="M514" s="1562"/>
      <c r="V514" s="2125"/>
      <c r="W514" s="1239"/>
      <c r="X514" s="1239"/>
      <c r="Y514" s="1239"/>
      <c r="Z514" s="1239"/>
      <c r="AA514" s="1239"/>
      <c r="AB514" s="1239"/>
      <c r="AC514" s="1239"/>
    </row>
    <row r="515" spans="13:29">
      <c r="M515" s="1562"/>
      <c r="V515" s="2125"/>
      <c r="W515" s="1239"/>
      <c r="X515" s="1239"/>
      <c r="Y515" s="1239"/>
      <c r="Z515" s="1239"/>
      <c r="AA515" s="1239"/>
      <c r="AB515" s="1239"/>
      <c r="AC515" s="1239"/>
    </row>
    <row r="516" spans="13:29">
      <c r="M516" s="1562"/>
      <c r="V516" s="2125"/>
      <c r="W516" s="1239"/>
      <c r="X516" s="1239"/>
      <c r="Y516" s="1239"/>
      <c r="Z516" s="1239"/>
      <c r="AA516" s="1239"/>
      <c r="AB516" s="1239"/>
      <c r="AC516" s="1239"/>
    </row>
    <row r="517" spans="13:29">
      <c r="M517" s="1562"/>
      <c r="V517" s="2125"/>
      <c r="W517" s="1239"/>
      <c r="X517" s="1239"/>
      <c r="Y517" s="1239"/>
      <c r="Z517" s="1239"/>
      <c r="AA517" s="1239"/>
      <c r="AB517" s="1239"/>
      <c r="AC517" s="1239"/>
    </row>
    <row r="518" spans="13:29">
      <c r="M518" s="1562"/>
      <c r="V518" s="2125"/>
      <c r="W518" s="1239"/>
      <c r="X518" s="1239"/>
      <c r="Y518" s="1239"/>
      <c r="Z518" s="1239"/>
      <c r="AA518" s="1239"/>
      <c r="AB518" s="1239"/>
      <c r="AC518" s="1239"/>
    </row>
    <row r="519" spans="13:29">
      <c r="M519" s="1562"/>
      <c r="V519" s="2125"/>
      <c r="W519" s="1239"/>
      <c r="X519" s="1239"/>
      <c r="Y519" s="1239"/>
      <c r="Z519" s="1239"/>
      <c r="AA519" s="1239"/>
      <c r="AB519" s="1239"/>
      <c r="AC519" s="1239"/>
    </row>
    <row r="520" spans="13:29">
      <c r="M520" s="1562"/>
      <c r="V520" s="2125"/>
      <c r="W520" s="1239"/>
      <c r="X520" s="1239"/>
      <c r="Y520" s="1239"/>
      <c r="Z520" s="1239"/>
      <c r="AA520" s="1239"/>
      <c r="AB520" s="1239"/>
      <c r="AC520" s="1239"/>
    </row>
    <row r="521" spans="13:29">
      <c r="M521" s="1562"/>
      <c r="V521" s="2125"/>
      <c r="W521" s="1239"/>
      <c r="X521" s="1239"/>
      <c r="Y521" s="1239"/>
      <c r="Z521" s="1239"/>
      <c r="AA521" s="1239"/>
      <c r="AB521" s="1239"/>
      <c r="AC521" s="1239"/>
    </row>
    <row r="522" spans="13:29">
      <c r="M522" s="1562"/>
      <c r="V522" s="2125"/>
      <c r="W522" s="1239"/>
      <c r="X522" s="1239"/>
      <c r="Y522" s="1239"/>
      <c r="Z522" s="1239"/>
      <c r="AA522" s="1239"/>
      <c r="AB522" s="1239"/>
      <c r="AC522" s="1239"/>
    </row>
    <row r="523" spans="13:29">
      <c r="M523" s="1562"/>
      <c r="V523" s="2125"/>
      <c r="W523" s="1239"/>
      <c r="X523" s="1239"/>
      <c r="Y523" s="1239"/>
      <c r="Z523" s="1239"/>
      <c r="AA523" s="1239"/>
      <c r="AB523" s="1239"/>
      <c r="AC523" s="1239"/>
    </row>
    <row r="524" spans="13:29">
      <c r="M524" s="1562"/>
      <c r="V524" s="2125"/>
      <c r="W524" s="1239"/>
      <c r="X524" s="1239"/>
      <c r="Y524" s="1239"/>
      <c r="Z524" s="1239"/>
      <c r="AA524" s="1239"/>
      <c r="AB524" s="1239"/>
      <c r="AC524" s="1239"/>
    </row>
    <row r="525" spans="13:29">
      <c r="M525" s="1562"/>
      <c r="V525" s="2125"/>
      <c r="W525" s="1239"/>
      <c r="X525" s="1239"/>
      <c r="Y525" s="1239"/>
      <c r="Z525" s="1239"/>
      <c r="AA525" s="1239"/>
      <c r="AB525" s="1239"/>
      <c r="AC525" s="1239"/>
    </row>
    <row r="526" spans="13:29">
      <c r="M526" s="1562"/>
      <c r="V526" s="2125"/>
      <c r="W526" s="1239"/>
      <c r="X526" s="1239"/>
      <c r="Y526" s="1239"/>
      <c r="Z526" s="1239"/>
      <c r="AA526" s="1239"/>
      <c r="AB526" s="1239"/>
      <c r="AC526" s="1239"/>
    </row>
    <row r="527" spans="13:29">
      <c r="M527" s="1562"/>
      <c r="V527" s="2125"/>
      <c r="W527" s="1239"/>
      <c r="X527" s="1239"/>
      <c r="Y527" s="1239"/>
      <c r="Z527" s="1239"/>
      <c r="AA527" s="1239"/>
      <c r="AB527" s="1239"/>
      <c r="AC527" s="1239"/>
    </row>
    <row r="528" spans="13:29">
      <c r="M528" s="1562"/>
      <c r="V528" s="2125"/>
      <c r="W528" s="1239"/>
      <c r="X528" s="1239"/>
      <c r="Y528" s="1239"/>
      <c r="Z528" s="1239"/>
      <c r="AA528" s="1239"/>
      <c r="AB528" s="1239"/>
      <c r="AC528" s="1239"/>
    </row>
    <row r="529" spans="13:29">
      <c r="M529" s="1562"/>
      <c r="V529" s="2125"/>
      <c r="W529" s="1239"/>
      <c r="X529" s="1239"/>
      <c r="Y529" s="1239"/>
      <c r="Z529" s="1239"/>
      <c r="AA529" s="1239"/>
      <c r="AB529" s="1239"/>
      <c r="AC529" s="1239"/>
    </row>
    <row r="530" spans="13:29">
      <c r="M530" s="1562"/>
      <c r="V530" s="2125"/>
      <c r="W530" s="1239"/>
      <c r="X530" s="1239"/>
      <c r="Y530" s="1239"/>
      <c r="Z530" s="1239"/>
      <c r="AA530" s="1239"/>
      <c r="AB530" s="1239"/>
      <c r="AC530" s="1239"/>
    </row>
    <row r="531" spans="13:29">
      <c r="M531" s="1562"/>
      <c r="V531" s="2125"/>
      <c r="W531" s="1239"/>
      <c r="X531" s="1239"/>
      <c r="Y531" s="1239"/>
      <c r="Z531" s="1239"/>
      <c r="AA531" s="1239"/>
      <c r="AB531" s="1239"/>
      <c r="AC531" s="1239"/>
    </row>
    <row r="532" spans="13:29">
      <c r="M532" s="1562"/>
      <c r="V532" s="2125"/>
      <c r="W532" s="1239"/>
      <c r="X532" s="1239"/>
      <c r="Y532" s="1239"/>
      <c r="Z532" s="1239"/>
      <c r="AA532" s="1239"/>
      <c r="AB532" s="1239"/>
      <c r="AC532" s="1239"/>
    </row>
    <row r="533" spans="13:29">
      <c r="M533" s="1562"/>
      <c r="V533" s="2125"/>
      <c r="W533" s="1239"/>
      <c r="X533" s="1239"/>
      <c r="Y533" s="1239"/>
      <c r="Z533" s="1239"/>
      <c r="AA533" s="1239"/>
      <c r="AB533" s="1239"/>
      <c r="AC533" s="1239"/>
    </row>
    <row r="534" spans="13:29">
      <c r="M534" s="1562"/>
      <c r="V534" s="2125"/>
      <c r="W534" s="1239"/>
      <c r="X534" s="1239"/>
      <c r="Y534" s="1239"/>
      <c r="Z534" s="1239"/>
      <c r="AA534" s="1239"/>
      <c r="AB534" s="1239"/>
      <c r="AC534" s="1239"/>
    </row>
    <row r="535" spans="13:29">
      <c r="M535" s="1562"/>
      <c r="V535" s="2125"/>
      <c r="W535" s="1239"/>
      <c r="X535" s="1239"/>
      <c r="Y535" s="1239"/>
      <c r="Z535" s="1239"/>
      <c r="AA535" s="1239"/>
      <c r="AB535" s="1239"/>
      <c r="AC535" s="1239"/>
    </row>
    <row r="536" spans="13:29">
      <c r="M536" s="1562"/>
      <c r="V536" s="2125"/>
      <c r="W536" s="1239"/>
      <c r="X536" s="1239"/>
      <c r="Y536" s="1239"/>
      <c r="Z536" s="1239"/>
      <c r="AA536" s="1239"/>
      <c r="AB536" s="1239"/>
      <c r="AC536" s="1239"/>
    </row>
    <row r="537" spans="13:29">
      <c r="M537" s="1562"/>
      <c r="V537" s="2125"/>
      <c r="W537" s="1239"/>
      <c r="X537" s="1239"/>
      <c r="Y537" s="1239"/>
      <c r="Z537" s="1239"/>
      <c r="AA537" s="1239"/>
      <c r="AB537" s="1239"/>
      <c r="AC537" s="1239"/>
    </row>
    <row r="538" spans="13:29">
      <c r="M538" s="1562"/>
      <c r="V538" s="2125"/>
      <c r="W538" s="1239"/>
      <c r="X538" s="1239"/>
      <c r="Y538" s="1239"/>
      <c r="Z538" s="1239"/>
      <c r="AA538" s="1239"/>
      <c r="AB538" s="1239"/>
      <c r="AC538" s="1239"/>
    </row>
    <row r="539" spans="13:29">
      <c r="M539" s="1562"/>
      <c r="V539" s="2125"/>
      <c r="W539" s="1239"/>
      <c r="X539" s="1239"/>
      <c r="Y539" s="1239"/>
      <c r="Z539" s="1239"/>
      <c r="AA539" s="1239"/>
      <c r="AB539" s="1239"/>
      <c r="AC539" s="1239"/>
    </row>
    <row r="540" spans="13:29">
      <c r="M540" s="1562"/>
      <c r="V540" s="2125"/>
      <c r="W540" s="1239"/>
      <c r="X540" s="1239"/>
      <c r="Y540" s="1239"/>
      <c r="Z540" s="1239"/>
      <c r="AA540" s="1239"/>
      <c r="AB540" s="1239"/>
      <c r="AC540" s="1239"/>
    </row>
    <row r="541" spans="13:29">
      <c r="M541" s="1562"/>
      <c r="V541" s="2125"/>
      <c r="W541" s="1239"/>
      <c r="X541" s="1239"/>
      <c r="Y541" s="1239"/>
      <c r="Z541" s="1239"/>
      <c r="AA541" s="1239"/>
      <c r="AB541" s="1239"/>
      <c r="AC541" s="1239"/>
    </row>
    <row r="542" spans="13:29">
      <c r="M542" s="1562"/>
      <c r="V542" s="2125"/>
      <c r="W542" s="1239"/>
      <c r="X542" s="1239"/>
      <c r="Y542" s="1239"/>
      <c r="Z542" s="1239"/>
      <c r="AA542" s="1239"/>
      <c r="AB542" s="1239"/>
      <c r="AC542" s="1239"/>
    </row>
    <row r="543" spans="13:29">
      <c r="M543" s="1562"/>
      <c r="V543" s="2125"/>
      <c r="W543" s="1239"/>
      <c r="X543" s="1239"/>
      <c r="Y543" s="1239"/>
      <c r="Z543" s="1239"/>
      <c r="AA543" s="1239"/>
      <c r="AB543" s="1239"/>
      <c r="AC543" s="1239"/>
    </row>
    <row r="544" spans="13:29">
      <c r="M544" s="1562"/>
      <c r="V544" s="2125"/>
      <c r="W544" s="1239"/>
      <c r="X544" s="1239"/>
      <c r="Y544" s="1239"/>
      <c r="Z544" s="1239"/>
      <c r="AA544" s="1239"/>
      <c r="AB544" s="1239"/>
      <c r="AC544" s="1239"/>
    </row>
    <row r="545" spans="13:29">
      <c r="M545" s="1562"/>
      <c r="V545" s="2125"/>
      <c r="W545" s="1239"/>
      <c r="X545" s="1239"/>
      <c r="Y545" s="1239"/>
      <c r="Z545" s="1239"/>
      <c r="AA545" s="1239"/>
      <c r="AB545" s="1239"/>
      <c r="AC545" s="1239"/>
    </row>
    <row r="546" spans="13:29">
      <c r="M546" s="1562"/>
      <c r="V546" s="2125"/>
      <c r="W546" s="1239"/>
      <c r="X546" s="1239"/>
      <c r="Y546" s="1239"/>
      <c r="Z546" s="1239"/>
      <c r="AA546" s="1239"/>
      <c r="AB546" s="1239"/>
      <c r="AC546" s="1239"/>
    </row>
    <row r="547" spans="13:29">
      <c r="M547" s="1562"/>
      <c r="V547" s="2125"/>
      <c r="W547" s="1239"/>
      <c r="X547" s="1239"/>
      <c r="Y547" s="1239"/>
      <c r="Z547" s="1239"/>
      <c r="AA547" s="1239"/>
      <c r="AB547" s="1239"/>
      <c r="AC547" s="1239"/>
    </row>
    <row r="548" spans="13:29">
      <c r="M548" s="1562"/>
      <c r="V548" s="2125"/>
      <c r="W548" s="1239"/>
      <c r="X548" s="1239"/>
      <c r="Y548" s="1239"/>
      <c r="Z548" s="1239"/>
      <c r="AA548" s="1239"/>
      <c r="AB548" s="1239"/>
      <c r="AC548" s="1239"/>
    </row>
    <row r="549" spans="13:29">
      <c r="M549" s="1562"/>
      <c r="V549" s="2125"/>
      <c r="W549" s="1239"/>
      <c r="X549" s="1239"/>
      <c r="Y549" s="1239"/>
      <c r="Z549" s="1239"/>
      <c r="AA549" s="1239"/>
      <c r="AB549" s="1239"/>
      <c r="AC549" s="1239"/>
    </row>
    <row r="550" spans="13:29">
      <c r="M550" s="1562"/>
      <c r="V550" s="2125"/>
      <c r="W550" s="1239"/>
      <c r="X550" s="1239"/>
      <c r="Y550" s="1239"/>
      <c r="Z550" s="1239"/>
      <c r="AA550" s="1239"/>
      <c r="AB550" s="1239"/>
      <c r="AC550" s="1239"/>
    </row>
    <row r="551" spans="13:29">
      <c r="M551" s="1562"/>
      <c r="V551" s="2125"/>
      <c r="W551" s="1239"/>
      <c r="X551" s="1239"/>
      <c r="Y551" s="1239"/>
      <c r="Z551" s="1239"/>
      <c r="AA551" s="1239"/>
      <c r="AB551" s="1239"/>
      <c r="AC551" s="1239"/>
    </row>
    <row r="552" spans="13:29">
      <c r="M552" s="1562"/>
      <c r="V552" s="2125"/>
      <c r="W552" s="1239"/>
      <c r="X552" s="1239"/>
      <c r="Y552" s="1239"/>
      <c r="Z552" s="1239"/>
      <c r="AA552" s="1239"/>
      <c r="AB552" s="1239"/>
      <c r="AC552" s="1239"/>
    </row>
    <row r="553" spans="13:29">
      <c r="M553" s="1562"/>
      <c r="V553" s="2125"/>
      <c r="W553" s="1239"/>
      <c r="X553" s="1239"/>
      <c r="Y553" s="1239"/>
      <c r="Z553" s="1239"/>
      <c r="AA553" s="1239"/>
      <c r="AB553" s="1239"/>
      <c r="AC553" s="1239"/>
    </row>
    <row r="554" spans="13:29">
      <c r="M554" s="1562"/>
      <c r="V554" s="2125"/>
      <c r="W554" s="1239"/>
      <c r="X554" s="1239"/>
      <c r="Y554" s="1239"/>
      <c r="Z554" s="1239"/>
      <c r="AA554" s="1239"/>
      <c r="AB554" s="1239"/>
      <c r="AC554" s="1239"/>
    </row>
    <row r="555" spans="13:29">
      <c r="M555" s="1562"/>
      <c r="V555" s="2125"/>
      <c r="W555" s="1239"/>
      <c r="X555" s="1239"/>
      <c r="Y555" s="1239"/>
      <c r="Z555" s="1239"/>
      <c r="AA555" s="1239"/>
      <c r="AB555" s="1239"/>
      <c r="AC555" s="1239"/>
    </row>
    <row r="556" spans="13:29">
      <c r="M556" s="1562"/>
      <c r="V556" s="2125"/>
      <c r="W556" s="1239"/>
      <c r="X556" s="1239"/>
      <c r="Y556" s="1239"/>
      <c r="Z556" s="1239"/>
      <c r="AA556" s="1239"/>
      <c r="AB556" s="1239"/>
      <c r="AC556" s="1239"/>
    </row>
    <row r="557" spans="13:29">
      <c r="M557" s="1562"/>
      <c r="V557" s="2125"/>
      <c r="W557" s="1239"/>
      <c r="X557" s="1239"/>
      <c r="Y557" s="1239"/>
      <c r="Z557" s="1239"/>
      <c r="AA557" s="1239"/>
      <c r="AB557" s="1239"/>
      <c r="AC557" s="1239"/>
    </row>
    <row r="558" spans="13:29">
      <c r="M558" s="1562"/>
      <c r="V558" s="2125"/>
      <c r="W558" s="1239"/>
      <c r="X558" s="1239"/>
      <c r="Y558" s="1239"/>
      <c r="Z558" s="1239"/>
      <c r="AA558" s="1239"/>
      <c r="AB558" s="1239"/>
      <c r="AC558" s="1239"/>
    </row>
    <row r="559" spans="13:29">
      <c r="M559" s="1562"/>
      <c r="V559" s="2125"/>
      <c r="W559" s="1239"/>
      <c r="X559" s="1239"/>
      <c r="Y559" s="1239"/>
      <c r="Z559" s="1239"/>
      <c r="AA559" s="1239"/>
      <c r="AB559" s="1239"/>
      <c r="AC559" s="1239"/>
    </row>
    <row r="560" spans="13:29">
      <c r="M560" s="1562"/>
      <c r="V560" s="2125"/>
      <c r="W560" s="1239"/>
      <c r="X560" s="1239"/>
      <c r="Y560" s="1239"/>
      <c r="Z560" s="1239"/>
      <c r="AA560" s="1239"/>
      <c r="AB560" s="1239"/>
      <c r="AC560" s="1239"/>
    </row>
    <row r="561" spans="13:29">
      <c r="M561" s="1562"/>
      <c r="V561" s="2125"/>
      <c r="W561" s="1239"/>
      <c r="X561" s="1239"/>
      <c r="Y561" s="1239"/>
      <c r="Z561" s="1239"/>
      <c r="AA561" s="1239"/>
      <c r="AB561" s="1239"/>
      <c r="AC561" s="1239"/>
    </row>
    <row r="562" spans="13:29">
      <c r="M562" s="1562"/>
      <c r="V562" s="2125"/>
      <c r="W562" s="1239"/>
      <c r="X562" s="1239"/>
      <c r="Y562" s="1239"/>
      <c r="Z562" s="1239"/>
      <c r="AA562" s="1239"/>
      <c r="AB562" s="1239"/>
      <c r="AC562" s="1239"/>
    </row>
    <row r="563" spans="13:29">
      <c r="M563" s="1562"/>
      <c r="V563" s="2125"/>
      <c r="W563" s="1239"/>
      <c r="X563" s="1239"/>
      <c r="Y563" s="1239"/>
      <c r="Z563" s="1239"/>
      <c r="AA563" s="1239"/>
      <c r="AB563" s="1239"/>
      <c r="AC563" s="1239"/>
    </row>
    <row r="564" spans="13:29">
      <c r="M564" s="1562"/>
      <c r="V564" s="2125"/>
      <c r="W564" s="1239"/>
      <c r="X564" s="1239"/>
      <c r="Y564" s="1239"/>
      <c r="Z564" s="1239"/>
      <c r="AA564" s="1239"/>
      <c r="AB564" s="1239"/>
      <c r="AC564" s="1239"/>
    </row>
    <row r="565" spans="13:29">
      <c r="M565" s="1562"/>
      <c r="V565" s="2125"/>
      <c r="W565" s="1239"/>
      <c r="X565" s="1239"/>
      <c r="Y565" s="1239"/>
      <c r="Z565" s="1239"/>
      <c r="AA565" s="1239"/>
      <c r="AB565" s="1239"/>
      <c r="AC565" s="1239"/>
    </row>
    <row r="566" spans="13:29">
      <c r="M566" s="1562"/>
      <c r="V566" s="2125"/>
      <c r="W566" s="1239"/>
      <c r="X566" s="1239"/>
      <c r="Y566" s="1239"/>
      <c r="Z566" s="1239"/>
      <c r="AA566" s="1239"/>
      <c r="AB566" s="1239"/>
      <c r="AC566" s="1239"/>
    </row>
    <row r="567" spans="13:29">
      <c r="M567" s="1562"/>
      <c r="V567" s="2125"/>
      <c r="W567" s="1239"/>
      <c r="X567" s="1239"/>
      <c r="Y567" s="1239"/>
      <c r="Z567" s="1239"/>
      <c r="AA567" s="1239"/>
      <c r="AB567" s="1239"/>
      <c r="AC567" s="1239"/>
    </row>
    <row r="568" spans="13:29">
      <c r="M568" s="1562"/>
      <c r="V568" s="2125"/>
      <c r="W568" s="1239"/>
      <c r="X568" s="1239"/>
      <c r="Y568" s="1239"/>
      <c r="Z568" s="1239"/>
      <c r="AA568" s="1239"/>
      <c r="AB568" s="1239"/>
      <c r="AC568" s="1239"/>
    </row>
    <row r="569" spans="13:29">
      <c r="M569" s="1562"/>
      <c r="V569" s="2125"/>
      <c r="W569" s="1239"/>
      <c r="X569" s="1239"/>
      <c r="Y569" s="1239"/>
      <c r="Z569" s="1239"/>
      <c r="AA569" s="1239"/>
      <c r="AB569" s="1239"/>
      <c r="AC569" s="1239"/>
    </row>
    <row r="570" spans="13:29">
      <c r="M570" s="1562"/>
      <c r="V570" s="2125"/>
      <c r="W570" s="1239"/>
      <c r="X570" s="1239"/>
      <c r="Y570" s="1239"/>
      <c r="Z570" s="1239"/>
      <c r="AA570" s="1239"/>
      <c r="AB570" s="1239"/>
      <c r="AC570" s="1239"/>
    </row>
    <row r="571" spans="13:29">
      <c r="M571" s="1562"/>
      <c r="V571" s="2125"/>
      <c r="W571" s="1239"/>
      <c r="X571" s="1239"/>
      <c r="Y571" s="1239"/>
      <c r="Z571" s="1239"/>
      <c r="AA571" s="1239"/>
      <c r="AB571" s="1239"/>
      <c r="AC571" s="1239"/>
    </row>
    <row r="572" spans="13:29">
      <c r="M572" s="1562"/>
      <c r="V572" s="2125"/>
      <c r="W572" s="1239"/>
      <c r="X572" s="1239"/>
      <c r="Y572" s="1239"/>
      <c r="Z572" s="1239"/>
      <c r="AA572" s="1239"/>
      <c r="AB572" s="1239"/>
      <c r="AC572" s="1239"/>
    </row>
    <row r="573" spans="13:29">
      <c r="M573" s="1562"/>
      <c r="V573" s="2125"/>
      <c r="W573" s="1239"/>
      <c r="X573" s="1239"/>
      <c r="Y573" s="1239"/>
      <c r="Z573" s="1239"/>
      <c r="AA573" s="1239"/>
      <c r="AB573" s="1239"/>
      <c r="AC573" s="1239"/>
    </row>
    <row r="574" spans="13:29">
      <c r="M574" s="1562"/>
      <c r="V574" s="2125"/>
      <c r="W574" s="1239"/>
      <c r="X574" s="1239"/>
      <c r="Y574" s="1239"/>
      <c r="Z574" s="1239"/>
      <c r="AA574" s="1239"/>
      <c r="AB574" s="1239"/>
      <c r="AC574" s="1239"/>
    </row>
    <row r="575" spans="13:29">
      <c r="M575" s="1562"/>
      <c r="V575" s="2125"/>
      <c r="W575" s="1239"/>
      <c r="X575" s="1239"/>
      <c r="Y575" s="1239"/>
      <c r="Z575" s="1239"/>
      <c r="AA575" s="1239"/>
      <c r="AB575" s="1239"/>
      <c r="AC575" s="1239"/>
    </row>
    <row r="576" spans="13:29">
      <c r="M576" s="1562"/>
      <c r="V576" s="2125"/>
      <c r="W576" s="1239"/>
      <c r="X576" s="1239"/>
      <c r="Y576" s="1239"/>
      <c r="Z576" s="1239"/>
      <c r="AA576" s="1239"/>
      <c r="AB576" s="1239"/>
      <c r="AC576" s="1239"/>
    </row>
    <row r="577" spans="13:29">
      <c r="M577" s="1562"/>
      <c r="V577" s="2125"/>
      <c r="W577" s="1239"/>
      <c r="X577" s="1239"/>
      <c r="Y577" s="1239"/>
      <c r="Z577" s="1239"/>
      <c r="AA577" s="1239"/>
      <c r="AB577" s="1239"/>
      <c r="AC577" s="1239"/>
    </row>
    <row r="578" spans="13:29">
      <c r="M578" s="1562"/>
      <c r="V578" s="2125"/>
      <c r="W578" s="1239"/>
      <c r="X578" s="1239"/>
      <c r="Y578" s="1239"/>
      <c r="Z578" s="1239"/>
      <c r="AA578" s="1239"/>
      <c r="AB578" s="1239"/>
      <c r="AC578" s="1239"/>
    </row>
    <row r="579" spans="13:29">
      <c r="M579" s="1562"/>
      <c r="V579" s="2125"/>
      <c r="W579" s="1239"/>
      <c r="X579" s="1239"/>
      <c r="Y579" s="1239"/>
      <c r="Z579" s="1239"/>
      <c r="AA579" s="1239"/>
      <c r="AB579" s="1239"/>
      <c r="AC579" s="1239"/>
    </row>
    <row r="580" spans="13:29">
      <c r="M580" s="1562"/>
      <c r="V580" s="2125"/>
      <c r="W580" s="1239"/>
      <c r="X580" s="1239"/>
      <c r="Y580" s="1239"/>
      <c r="Z580" s="1239"/>
      <c r="AA580" s="1239"/>
      <c r="AB580" s="1239"/>
      <c r="AC580" s="1239"/>
    </row>
    <row r="581" spans="13:29">
      <c r="M581" s="1562"/>
      <c r="V581" s="2125"/>
      <c r="W581" s="1239"/>
      <c r="X581" s="1239"/>
      <c r="Y581" s="1239"/>
      <c r="Z581" s="1239"/>
      <c r="AA581" s="1239"/>
      <c r="AB581" s="1239"/>
      <c r="AC581" s="1239"/>
    </row>
    <row r="582" spans="13:29">
      <c r="M582" s="1562"/>
      <c r="V582" s="2125"/>
      <c r="W582" s="1239"/>
      <c r="X582" s="1239"/>
      <c r="Y582" s="1239"/>
      <c r="Z582" s="1239"/>
      <c r="AA582" s="1239"/>
      <c r="AB582" s="1239"/>
      <c r="AC582" s="1239"/>
    </row>
    <row r="583" spans="13:29">
      <c r="M583" s="1562"/>
      <c r="V583" s="2125"/>
      <c r="W583" s="1239"/>
      <c r="X583" s="1239"/>
      <c r="Y583" s="1239"/>
      <c r="Z583" s="1239"/>
      <c r="AA583" s="1239"/>
      <c r="AB583" s="1239"/>
      <c r="AC583" s="1239"/>
    </row>
    <row r="584" spans="13:29">
      <c r="M584" s="1562"/>
      <c r="V584" s="2125"/>
      <c r="W584" s="1239"/>
      <c r="X584" s="1239"/>
      <c r="Y584" s="1239"/>
      <c r="Z584" s="1239"/>
      <c r="AA584" s="1239"/>
      <c r="AB584" s="1239"/>
      <c r="AC584" s="1239"/>
    </row>
    <row r="585" spans="13:29">
      <c r="M585" s="1562"/>
      <c r="V585" s="2125"/>
      <c r="W585" s="1239"/>
      <c r="X585" s="1239"/>
      <c r="Y585" s="1239"/>
      <c r="Z585" s="1239"/>
      <c r="AA585" s="1239"/>
      <c r="AB585" s="1239"/>
      <c r="AC585" s="1239"/>
    </row>
    <row r="586" spans="13:29">
      <c r="M586" s="1562"/>
      <c r="V586" s="2125"/>
      <c r="W586" s="1239"/>
      <c r="X586" s="1239"/>
      <c r="Y586" s="1239"/>
      <c r="Z586" s="1239"/>
      <c r="AA586" s="1239"/>
      <c r="AB586" s="1239"/>
      <c r="AC586" s="1239"/>
    </row>
    <row r="587" spans="13:29">
      <c r="M587" s="1562"/>
      <c r="V587" s="2125"/>
      <c r="W587" s="1239"/>
      <c r="X587" s="1239"/>
      <c r="Y587" s="1239"/>
      <c r="Z587" s="1239"/>
      <c r="AA587" s="1239"/>
      <c r="AB587" s="1239"/>
      <c r="AC587" s="1239"/>
    </row>
    <row r="588" spans="13:29">
      <c r="M588" s="1562"/>
      <c r="V588" s="2125"/>
      <c r="W588" s="1239"/>
      <c r="X588" s="1239"/>
      <c r="Y588" s="1239"/>
      <c r="Z588" s="1239"/>
      <c r="AA588" s="1239"/>
      <c r="AB588" s="1239"/>
      <c r="AC588" s="1239"/>
    </row>
    <row r="589" spans="13:29">
      <c r="M589" s="1562"/>
      <c r="V589" s="2125"/>
      <c r="W589" s="1239"/>
      <c r="X589" s="1239"/>
      <c r="Y589" s="1239"/>
      <c r="Z589" s="1239"/>
      <c r="AA589" s="1239"/>
      <c r="AB589" s="1239"/>
      <c r="AC589" s="1239"/>
    </row>
    <row r="590" spans="13:29">
      <c r="M590" s="1562"/>
      <c r="V590" s="2125"/>
      <c r="W590" s="1239"/>
      <c r="X590" s="1239"/>
      <c r="Y590" s="1239"/>
      <c r="Z590" s="1239"/>
      <c r="AA590" s="1239"/>
      <c r="AB590" s="1239"/>
      <c r="AC590" s="1239"/>
    </row>
    <row r="591" spans="13:29">
      <c r="M591" s="1562"/>
      <c r="V591" s="2125"/>
      <c r="W591" s="1239"/>
      <c r="X591" s="1239"/>
      <c r="Y591" s="1239"/>
      <c r="Z591" s="1239"/>
      <c r="AA591" s="1239"/>
      <c r="AB591" s="1239"/>
      <c r="AC591" s="1239"/>
    </row>
    <row r="592" spans="13:29">
      <c r="M592" s="1562"/>
      <c r="V592" s="2125"/>
      <c r="W592" s="1239"/>
      <c r="X592" s="1239"/>
      <c r="Y592" s="1239"/>
      <c r="Z592" s="1239"/>
      <c r="AA592" s="1239"/>
      <c r="AB592" s="1239"/>
      <c r="AC592" s="1239"/>
    </row>
    <row r="593" spans="13:29">
      <c r="M593" s="1562"/>
      <c r="V593" s="2125"/>
      <c r="W593" s="1239"/>
      <c r="X593" s="1239"/>
      <c r="Y593" s="1239"/>
      <c r="Z593" s="1239"/>
      <c r="AA593" s="1239"/>
      <c r="AB593" s="1239"/>
      <c r="AC593" s="1239"/>
    </row>
    <row r="594" spans="13:29">
      <c r="M594" s="1562"/>
      <c r="V594" s="2125"/>
      <c r="W594" s="1239"/>
      <c r="X594" s="1239"/>
      <c r="Y594" s="1239"/>
      <c r="Z594" s="1239"/>
      <c r="AA594" s="1239"/>
      <c r="AB594" s="1239"/>
      <c r="AC594" s="1239"/>
    </row>
    <row r="595" spans="13:29">
      <c r="M595" s="1562"/>
      <c r="V595" s="2125"/>
      <c r="W595" s="1239"/>
      <c r="X595" s="1239"/>
      <c r="Y595" s="1239"/>
      <c r="Z595" s="1239"/>
      <c r="AA595" s="1239"/>
      <c r="AB595" s="1239"/>
      <c r="AC595" s="1239"/>
    </row>
    <row r="596" spans="13:29">
      <c r="M596" s="1562"/>
      <c r="V596" s="2125"/>
      <c r="W596" s="1239"/>
      <c r="X596" s="1239"/>
      <c r="Y596" s="1239"/>
      <c r="Z596" s="1239"/>
      <c r="AA596" s="1239"/>
      <c r="AB596" s="1239"/>
      <c r="AC596" s="1239"/>
    </row>
    <row r="597" spans="13:29">
      <c r="M597" s="1562"/>
      <c r="V597" s="2125"/>
      <c r="W597" s="1239"/>
      <c r="X597" s="1239"/>
      <c r="Y597" s="1239"/>
      <c r="Z597" s="1239"/>
      <c r="AA597" s="1239"/>
      <c r="AB597" s="1239"/>
      <c r="AC597" s="1239"/>
    </row>
    <row r="598" spans="13:29">
      <c r="M598" s="1562"/>
      <c r="V598" s="2125"/>
      <c r="W598" s="1239"/>
      <c r="X598" s="1239"/>
      <c r="Y598" s="1239"/>
      <c r="Z598" s="1239"/>
      <c r="AA598" s="1239"/>
      <c r="AB598" s="1239"/>
      <c r="AC598" s="1239"/>
    </row>
    <row r="599" spans="13:29">
      <c r="M599" s="1562"/>
      <c r="V599" s="2125"/>
      <c r="W599" s="1239"/>
      <c r="X599" s="1239"/>
      <c r="Y599" s="1239"/>
      <c r="Z599" s="1239"/>
      <c r="AA599" s="1239"/>
      <c r="AB599" s="1239"/>
      <c r="AC599" s="1239"/>
    </row>
    <row r="600" spans="13:29">
      <c r="M600" s="1562"/>
      <c r="V600" s="2125"/>
      <c r="W600" s="1239"/>
      <c r="X600" s="1239"/>
      <c r="Y600" s="1239"/>
      <c r="Z600" s="1239"/>
      <c r="AA600" s="1239"/>
      <c r="AB600" s="1239"/>
      <c r="AC600" s="1239"/>
    </row>
    <row r="601" spans="13:29">
      <c r="M601" s="1562"/>
      <c r="V601" s="2125"/>
      <c r="W601" s="1239"/>
      <c r="X601" s="1239"/>
      <c r="Y601" s="1239"/>
      <c r="Z601" s="1239"/>
      <c r="AA601" s="1239"/>
      <c r="AB601" s="1239"/>
      <c r="AC601" s="1239"/>
    </row>
    <row r="602" spans="13:29">
      <c r="M602" s="1562"/>
      <c r="V602" s="2125"/>
      <c r="W602" s="1239"/>
      <c r="X602" s="1239"/>
      <c r="Y602" s="1239"/>
      <c r="Z602" s="1239"/>
      <c r="AA602" s="1239"/>
      <c r="AB602" s="1239"/>
      <c r="AC602" s="1239"/>
    </row>
    <row r="603" spans="13:29">
      <c r="M603" s="1562"/>
      <c r="V603" s="2125"/>
      <c r="W603" s="1239"/>
      <c r="X603" s="1239"/>
      <c r="Y603" s="1239"/>
      <c r="Z603" s="1239"/>
      <c r="AA603" s="1239"/>
      <c r="AB603" s="1239"/>
      <c r="AC603" s="1239"/>
    </row>
    <row r="604" spans="13:29">
      <c r="M604" s="1562"/>
      <c r="V604" s="2125"/>
      <c r="W604" s="1239"/>
      <c r="X604" s="1239"/>
      <c r="Y604" s="1239"/>
      <c r="Z604" s="1239"/>
      <c r="AA604" s="1239"/>
      <c r="AB604" s="1239"/>
      <c r="AC604" s="1239"/>
    </row>
    <row r="605" spans="13:29">
      <c r="M605" s="1562"/>
      <c r="V605" s="2125"/>
      <c r="W605" s="1239"/>
      <c r="X605" s="1239"/>
      <c r="Y605" s="1239"/>
      <c r="Z605" s="1239"/>
      <c r="AA605" s="1239"/>
      <c r="AB605" s="1239"/>
      <c r="AC605" s="1239"/>
    </row>
    <row r="606" spans="13:29">
      <c r="M606" s="1562"/>
      <c r="V606" s="2125"/>
      <c r="W606" s="1239"/>
      <c r="X606" s="1239"/>
      <c r="Y606" s="1239"/>
      <c r="Z606" s="1239"/>
      <c r="AA606" s="1239"/>
      <c r="AB606" s="1239"/>
      <c r="AC606" s="1239"/>
    </row>
    <row r="607" spans="13:29">
      <c r="M607" s="1562"/>
      <c r="V607" s="2125"/>
      <c r="W607" s="1239"/>
      <c r="X607" s="1239"/>
      <c r="Y607" s="1239"/>
      <c r="Z607" s="1239"/>
      <c r="AA607" s="1239"/>
      <c r="AB607" s="1239"/>
      <c r="AC607" s="1239"/>
    </row>
    <row r="608" spans="13:29">
      <c r="M608" s="1562"/>
      <c r="V608" s="2125"/>
      <c r="W608" s="1239"/>
      <c r="X608" s="1239"/>
      <c r="Y608" s="1239"/>
      <c r="Z608" s="1239"/>
      <c r="AA608" s="1239"/>
      <c r="AB608" s="1239"/>
      <c r="AC608" s="1239"/>
    </row>
    <row r="609" spans="13:29">
      <c r="M609" s="1562"/>
      <c r="V609" s="2125"/>
      <c r="W609" s="1239"/>
      <c r="X609" s="1239"/>
      <c r="Y609" s="1239"/>
      <c r="Z609" s="1239"/>
      <c r="AA609" s="1239"/>
      <c r="AB609" s="1239"/>
      <c r="AC609" s="1239"/>
    </row>
    <row r="610" spans="13:29">
      <c r="M610" s="1562"/>
      <c r="V610" s="2125"/>
      <c r="W610" s="1239"/>
      <c r="X610" s="1239"/>
      <c r="Y610" s="1239"/>
      <c r="Z610" s="1239"/>
      <c r="AA610" s="1239"/>
      <c r="AB610" s="1239"/>
      <c r="AC610" s="1239"/>
    </row>
    <row r="611" spans="13:29">
      <c r="M611" s="1562"/>
      <c r="V611" s="2125"/>
      <c r="W611" s="1239"/>
      <c r="X611" s="1239"/>
      <c r="Y611" s="1239"/>
      <c r="Z611" s="1239"/>
      <c r="AA611" s="1239"/>
      <c r="AB611" s="1239"/>
      <c r="AC611" s="1239"/>
    </row>
    <row r="612" spans="13:29">
      <c r="M612" s="1562"/>
      <c r="V612" s="2125"/>
      <c r="W612" s="1239"/>
      <c r="X612" s="1239"/>
      <c r="Y612" s="1239"/>
      <c r="Z612" s="1239"/>
      <c r="AA612" s="1239"/>
      <c r="AB612" s="1239"/>
      <c r="AC612" s="1239"/>
    </row>
    <row r="613" spans="13:29">
      <c r="M613" s="1562"/>
      <c r="V613" s="2125"/>
      <c r="W613" s="1239"/>
      <c r="X613" s="1239"/>
      <c r="Y613" s="1239"/>
      <c r="Z613" s="1239"/>
      <c r="AA613" s="1239"/>
      <c r="AB613" s="1239"/>
      <c r="AC613" s="1239"/>
    </row>
    <row r="614" spans="13:29">
      <c r="M614" s="1562"/>
      <c r="V614" s="2125"/>
      <c r="W614" s="1239"/>
      <c r="X614" s="1239"/>
      <c r="Y614" s="1239"/>
      <c r="Z614" s="1239"/>
      <c r="AA614" s="1239"/>
      <c r="AB614" s="1239"/>
      <c r="AC614" s="1239"/>
    </row>
    <row r="615" spans="13:29">
      <c r="M615" s="1562"/>
      <c r="V615" s="2125"/>
      <c r="W615" s="1239"/>
      <c r="X615" s="1239"/>
      <c r="Y615" s="1239"/>
      <c r="Z615" s="1239"/>
      <c r="AA615" s="1239"/>
      <c r="AB615" s="1239"/>
      <c r="AC615" s="1239"/>
    </row>
    <row r="616" spans="13:29">
      <c r="M616" s="1562"/>
      <c r="V616" s="2125"/>
      <c r="W616" s="1239"/>
      <c r="X616" s="1239"/>
      <c r="Y616" s="1239"/>
      <c r="Z616" s="1239"/>
      <c r="AA616" s="1239"/>
      <c r="AB616" s="1239"/>
      <c r="AC616" s="1239"/>
    </row>
    <row r="617" spans="13:29">
      <c r="M617" s="1562"/>
      <c r="V617" s="2125"/>
      <c r="W617" s="1239"/>
      <c r="X617" s="1239"/>
      <c r="Y617" s="1239"/>
      <c r="Z617" s="1239"/>
      <c r="AA617" s="1239"/>
      <c r="AB617" s="1239"/>
      <c r="AC617" s="1239"/>
    </row>
    <row r="618" spans="13:29">
      <c r="M618" s="1562"/>
      <c r="V618" s="2125"/>
      <c r="W618" s="1239"/>
      <c r="X618" s="1239"/>
      <c r="Y618" s="1239"/>
      <c r="Z618" s="1239"/>
      <c r="AA618" s="1239"/>
      <c r="AB618" s="1239"/>
      <c r="AC618" s="1239"/>
    </row>
    <row r="619" spans="13:29">
      <c r="M619" s="1562"/>
      <c r="V619" s="2125"/>
      <c r="W619" s="1239"/>
      <c r="X619" s="1239"/>
      <c r="Y619" s="1239"/>
      <c r="Z619" s="1239"/>
      <c r="AA619" s="1239"/>
      <c r="AB619" s="1239"/>
      <c r="AC619" s="1239"/>
    </row>
    <row r="620" spans="13:29">
      <c r="M620" s="1562"/>
      <c r="V620" s="2125"/>
      <c r="W620" s="1239"/>
      <c r="X620" s="1239"/>
      <c r="Y620" s="1239"/>
      <c r="Z620" s="1239"/>
      <c r="AA620" s="1239"/>
      <c r="AB620" s="1239"/>
      <c r="AC620" s="1239"/>
    </row>
    <row r="621" spans="13:29">
      <c r="M621" s="1562"/>
      <c r="V621" s="2125"/>
      <c r="W621" s="1239"/>
      <c r="X621" s="1239"/>
      <c r="Y621" s="1239"/>
      <c r="Z621" s="1239"/>
      <c r="AA621" s="1239"/>
      <c r="AB621" s="1239"/>
      <c r="AC621" s="1239"/>
    </row>
    <row r="622" spans="13:29">
      <c r="M622" s="1562"/>
      <c r="V622" s="2125"/>
      <c r="W622" s="1239"/>
      <c r="X622" s="1239"/>
      <c r="Y622" s="1239"/>
      <c r="Z622" s="1239"/>
      <c r="AA622" s="1239"/>
      <c r="AB622" s="1239"/>
      <c r="AC622" s="1239"/>
    </row>
    <row r="623" spans="13:29">
      <c r="M623" s="1562"/>
      <c r="V623" s="2125"/>
      <c r="W623" s="1239"/>
      <c r="X623" s="1239"/>
      <c r="Y623" s="1239"/>
      <c r="Z623" s="1239"/>
      <c r="AA623" s="1239"/>
      <c r="AB623" s="1239"/>
      <c r="AC623" s="1239"/>
    </row>
    <row r="624" spans="13:29">
      <c r="M624" s="1562"/>
      <c r="V624" s="2125"/>
      <c r="W624" s="1239"/>
      <c r="X624" s="1239"/>
      <c r="Y624" s="1239"/>
      <c r="Z624" s="1239"/>
      <c r="AA624" s="1239"/>
      <c r="AB624" s="1239"/>
      <c r="AC624" s="1239"/>
    </row>
    <row r="625" spans="13:29">
      <c r="M625" s="1562"/>
      <c r="V625" s="2125"/>
      <c r="W625" s="1239"/>
      <c r="X625" s="1239"/>
      <c r="Y625" s="1239"/>
      <c r="Z625" s="1239"/>
      <c r="AA625" s="1239"/>
      <c r="AB625" s="1239"/>
      <c r="AC625" s="1239"/>
    </row>
    <row r="626" spans="13:29">
      <c r="M626" s="1562"/>
      <c r="V626" s="2125"/>
      <c r="W626" s="1239"/>
      <c r="X626" s="1239"/>
      <c r="Y626" s="1239"/>
      <c r="Z626" s="1239"/>
      <c r="AA626" s="1239"/>
      <c r="AB626" s="1239"/>
      <c r="AC626" s="1239"/>
    </row>
    <row r="627" spans="13:29">
      <c r="M627" s="1562"/>
      <c r="V627" s="2125"/>
      <c r="W627" s="1239"/>
      <c r="X627" s="1239"/>
      <c r="Y627" s="1239"/>
      <c r="Z627" s="1239"/>
      <c r="AA627" s="1239"/>
      <c r="AB627" s="1239"/>
      <c r="AC627" s="1239"/>
    </row>
    <row r="628" spans="13:29">
      <c r="M628" s="1562"/>
      <c r="V628" s="2125"/>
      <c r="W628" s="1239"/>
      <c r="X628" s="1239"/>
      <c r="Y628" s="1239"/>
      <c r="Z628" s="1239"/>
      <c r="AA628" s="1239"/>
      <c r="AB628" s="1239"/>
      <c r="AC628" s="1239"/>
    </row>
    <row r="629" spans="13:29">
      <c r="M629" s="1562"/>
      <c r="V629" s="2125"/>
      <c r="W629" s="1239"/>
      <c r="X629" s="1239"/>
      <c r="Y629" s="1239"/>
      <c r="Z629" s="1239"/>
      <c r="AA629" s="1239"/>
      <c r="AB629" s="1239"/>
      <c r="AC629" s="1239"/>
    </row>
    <row r="630" spans="13:29">
      <c r="M630" s="1562"/>
      <c r="V630" s="2125"/>
      <c r="W630" s="1239"/>
      <c r="X630" s="1239"/>
      <c r="Y630" s="1239"/>
      <c r="Z630" s="1239"/>
      <c r="AA630" s="1239"/>
      <c r="AB630" s="1239"/>
      <c r="AC630" s="1239"/>
    </row>
    <row r="631" spans="13:29">
      <c r="M631" s="1562"/>
      <c r="V631" s="2125"/>
      <c r="W631" s="1239"/>
      <c r="X631" s="1239"/>
      <c r="Y631" s="1239"/>
      <c r="Z631" s="1239"/>
      <c r="AA631" s="1239"/>
      <c r="AB631" s="1239"/>
      <c r="AC631" s="1239"/>
    </row>
    <row r="632" spans="13:29">
      <c r="M632" s="1562"/>
      <c r="V632" s="2125"/>
      <c r="W632" s="1239"/>
      <c r="X632" s="1239"/>
      <c r="Y632" s="1239"/>
      <c r="Z632" s="1239"/>
      <c r="AA632" s="1239"/>
      <c r="AB632" s="1239"/>
      <c r="AC632" s="1239"/>
    </row>
    <row r="633" spans="13:29">
      <c r="M633" s="1562"/>
      <c r="V633" s="2125"/>
      <c r="W633" s="1239"/>
      <c r="X633" s="1239"/>
      <c r="Y633" s="1239"/>
      <c r="Z633" s="1239"/>
      <c r="AA633" s="1239"/>
      <c r="AB633" s="1239"/>
      <c r="AC633" s="1239"/>
    </row>
    <row r="634" spans="13:29">
      <c r="M634" s="1562"/>
      <c r="V634" s="2125"/>
      <c r="W634" s="1239"/>
      <c r="X634" s="1239"/>
      <c r="Y634" s="1239"/>
      <c r="Z634" s="1239"/>
      <c r="AA634" s="1239"/>
      <c r="AB634" s="1239"/>
      <c r="AC634" s="1239"/>
    </row>
    <row r="635" spans="13:29">
      <c r="M635" s="1562"/>
      <c r="V635" s="2125"/>
      <c r="W635" s="1239"/>
      <c r="X635" s="1239"/>
      <c r="Y635" s="1239"/>
      <c r="Z635" s="1239"/>
      <c r="AA635" s="1239"/>
      <c r="AB635" s="1239"/>
      <c r="AC635" s="1239"/>
    </row>
    <row r="636" spans="13:29">
      <c r="M636" s="1562"/>
      <c r="V636" s="2125"/>
      <c r="W636" s="1239"/>
      <c r="X636" s="1239"/>
      <c r="Y636" s="1239"/>
      <c r="Z636" s="1239"/>
      <c r="AA636" s="1239"/>
      <c r="AB636" s="1239"/>
      <c r="AC636" s="1239"/>
    </row>
    <row r="637" spans="13:29">
      <c r="M637" s="1562"/>
      <c r="V637" s="2125"/>
      <c r="W637" s="1239"/>
      <c r="X637" s="1239"/>
      <c r="Y637" s="1239"/>
      <c r="Z637" s="1239"/>
      <c r="AA637" s="1239"/>
      <c r="AB637" s="1239"/>
      <c r="AC637" s="1239"/>
    </row>
    <row r="638" spans="13:29">
      <c r="M638" s="1562"/>
      <c r="V638" s="2125"/>
      <c r="W638" s="1239"/>
      <c r="X638" s="1239"/>
      <c r="Y638" s="1239"/>
      <c r="Z638" s="1239"/>
      <c r="AA638" s="1239"/>
      <c r="AB638" s="1239"/>
      <c r="AC638" s="1239"/>
    </row>
    <row r="639" spans="13:29">
      <c r="M639" s="1562"/>
      <c r="V639" s="2125"/>
      <c r="W639" s="1239"/>
      <c r="X639" s="1239"/>
      <c r="Y639" s="1239"/>
      <c r="Z639" s="1239"/>
      <c r="AA639" s="1239"/>
      <c r="AB639" s="1239"/>
      <c r="AC639" s="1239"/>
    </row>
    <row r="640" spans="13:29">
      <c r="M640" s="1562"/>
      <c r="V640" s="2125"/>
      <c r="W640" s="1239"/>
      <c r="X640" s="1239"/>
      <c r="Y640" s="1239"/>
      <c r="Z640" s="1239"/>
      <c r="AA640" s="1239"/>
      <c r="AB640" s="1239"/>
      <c r="AC640" s="1239"/>
    </row>
    <row r="641" spans="13:29">
      <c r="M641" s="1562"/>
      <c r="V641" s="2125"/>
      <c r="W641" s="1239"/>
      <c r="X641" s="1239"/>
      <c r="Y641" s="1239"/>
      <c r="Z641" s="1239"/>
      <c r="AA641" s="1239"/>
      <c r="AB641" s="1239"/>
      <c r="AC641" s="1239"/>
    </row>
    <row r="642" spans="13:29">
      <c r="M642" s="1562"/>
      <c r="V642" s="2125"/>
      <c r="W642" s="1239"/>
      <c r="X642" s="1239"/>
      <c r="Y642" s="1239"/>
      <c r="Z642" s="1239"/>
      <c r="AA642" s="1239"/>
      <c r="AB642" s="1239"/>
      <c r="AC642" s="1239"/>
    </row>
    <row r="643" spans="13:29">
      <c r="M643" s="1562"/>
      <c r="V643" s="2125"/>
      <c r="W643" s="1239"/>
      <c r="X643" s="1239"/>
      <c r="Y643" s="1239"/>
      <c r="Z643" s="1239"/>
      <c r="AA643" s="1239"/>
      <c r="AB643" s="1239"/>
      <c r="AC643" s="1239"/>
    </row>
    <row r="644" spans="13:29">
      <c r="M644" s="1562"/>
      <c r="V644" s="2125"/>
      <c r="W644" s="1239"/>
      <c r="X644" s="1239"/>
      <c r="Y644" s="1239"/>
      <c r="Z644" s="1239"/>
      <c r="AA644" s="1239"/>
      <c r="AB644" s="1239"/>
      <c r="AC644" s="1239"/>
    </row>
    <row r="645" spans="13:29">
      <c r="M645" s="1562"/>
      <c r="V645" s="2125"/>
      <c r="W645" s="1239"/>
      <c r="X645" s="1239"/>
      <c r="Y645" s="1239"/>
      <c r="Z645" s="1239"/>
      <c r="AA645" s="1239"/>
      <c r="AB645" s="1239"/>
      <c r="AC645" s="1239"/>
    </row>
    <row r="646" spans="13:29">
      <c r="M646" s="1562"/>
      <c r="V646" s="2125"/>
      <c r="W646" s="1239"/>
      <c r="X646" s="1239"/>
      <c r="Y646" s="1239"/>
      <c r="Z646" s="1239"/>
      <c r="AA646" s="1239"/>
      <c r="AB646" s="1239"/>
      <c r="AC646" s="1239"/>
    </row>
    <row r="647" spans="13:29">
      <c r="M647" s="1562"/>
      <c r="V647" s="2125"/>
      <c r="W647" s="1239"/>
      <c r="X647" s="1239"/>
      <c r="Y647" s="1239"/>
      <c r="Z647" s="1239"/>
      <c r="AA647" s="1239"/>
      <c r="AB647" s="1239"/>
      <c r="AC647" s="1239"/>
    </row>
    <row r="648" spans="13:29">
      <c r="M648" s="1562"/>
      <c r="V648" s="2125"/>
      <c r="W648" s="1239"/>
      <c r="X648" s="1239"/>
      <c r="Y648" s="1239"/>
      <c r="Z648" s="1239"/>
      <c r="AA648" s="1239"/>
      <c r="AB648" s="1239"/>
      <c r="AC648" s="1239"/>
    </row>
    <row r="649" spans="13:29">
      <c r="M649" s="1562"/>
      <c r="V649" s="2125"/>
      <c r="W649" s="1239"/>
      <c r="X649" s="1239"/>
      <c r="Y649" s="1239"/>
      <c r="Z649" s="1239"/>
      <c r="AA649" s="1239"/>
      <c r="AB649" s="1239"/>
      <c r="AC649" s="1239"/>
    </row>
    <row r="650" spans="13:29">
      <c r="M650" s="1562"/>
      <c r="V650" s="2125"/>
      <c r="W650" s="1239"/>
      <c r="X650" s="1239"/>
      <c r="Y650" s="1239"/>
      <c r="Z650" s="1239"/>
      <c r="AA650" s="1239"/>
      <c r="AB650" s="1239"/>
      <c r="AC650" s="1239"/>
    </row>
    <row r="651" spans="13:29">
      <c r="M651" s="1562"/>
      <c r="V651" s="2125"/>
      <c r="W651" s="1239"/>
      <c r="X651" s="1239"/>
      <c r="Y651" s="1239"/>
      <c r="Z651" s="1239"/>
      <c r="AA651" s="1239"/>
      <c r="AB651" s="1239"/>
      <c r="AC651" s="1239"/>
    </row>
    <row r="652" spans="13:29">
      <c r="M652" s="1562"/>
      <c r="V652" s="2125"/>
      <c r="W652" s="1239"/>
      <c r="X652" s="1239"/>
      <c r="Y652" s="1239"/>
      <c r="Z652" s="1239"/>
      <c r="AA652" s="1239"/>
      <c r="AB652" s="1239"/>
      <c r="AC652" s="1239"/>
    </row>
    <row r="653" spans="13:29">
      <c r="M653" s="1562"/>
      <c r="V653" s="2125"/>
      <c r="W653" s="1239"/>
      <c r="X653" s="1239"/>
      <c r="Y653" s="1239"/>
      <c r="Z653" s="1239"/>
      <c r="AA653" s="1239"/>
      <c r="AB653" s="1239"/>
      <c r="AC653" s="1239"/>
    </row>
    <row r="654" spans="13:29">
      <c r="M654" s="1562"/>
      <c r="V654" s="2125"/>
      <c r="W654" s="1239"/>
      <c r="X654" s="1239"/>
      <c r="Y654" s="1239"/>
      <c r="Z654" s="1239"/>
      <c r="AA654" s="1239"/>
      <c r="AB654" s="1239"/>
      <c r="AC654" s="1239"/>
    </row>
    <row r="655" spans="13:29">
      <c r="M655" s="1562"/>
      <c r="V655" s="2125"/>
      <c r="W655" s="1239"/>
      <c r="X655" s="1239"/>
      <c r="Y655" s="1239"/>
      <c r="Z655" s="1239"/>
      <c r="AA655" s="1239"/>
      <c r="AB655" s="1239"/>
      <c r="AC655" s="1239"/>
    </row>
    <row r="656" spans="13:29">
      <c r="M656" s="1562"/>
      <c r="V656" s="2125"/>
      <c r="W656" s="1239"/>
      <c r="X656" s="1239"/>
      <c r="Y656" s="1239"/>
      <c r="Z656" s="1239"/>
      <c r="AA656" s="1239"/>
      <c r="AB656" s="1239"/>
      <c r="AC656" s="1239"/>
    </row>
    <row r="657" spans="13:29">
      <c r="M657" s="1562"/>
      <c r="V657" s="2125"/>
      <c r="W657" s="1239"/>
      <c r="X657" s="1239"/>
      <c r="Y657" s="1239"/>
      <c r="Z657" s="1239"/>
      <c r="AA657" s="1239"/>
      <c r="AB657" s="1239"/>
      <c r="AC657" s="1239"/>
    </row>
    <row r="658" spans="13:29">
      <c r="M658" s="1562"/>
      <c r="V658" s="2125"/>
      <c r="W658" s="1239"/>
      <c r="X658" s="1239"/>
      <c r="Y658" s="1239"/>
      <c r="Z658" s="1239"/>
      <c r="AA658" s="1239"/>
      <c r="AB658" s="1239"/>
      <c r="AC658" s="1239"/>
    </row>
    <row r="659" spans="13:29">
      <c r="M659" s="1562"/>
      <c r="V659" s="2125"/>
      <c r="W659" s="1239"/>
      <c r="X659" s="1239"/>
      <c r="Y659" s="1239"/>
      <c r="Z659" s="1239"/>
      <c r="AA659" s="1239"/>
      <c r="AB659" s="1239"/>
      <c r="AC659" s="1239"/>
    </row>
    <row r="660" spans="13:29">
      <c r="M660" s="1562"/>
      <c r="V660" s="2125"/>
      <c r="W660" s="1239"/>
      <c r="X660" s="1239"/>
      <c r="Y660" s="1239"/>
      <c r="Z660" s="1239"/>
      <c r="AA660" s="1239"/>
      <c r="AB660" s="1239"/>
      <c r="AC660" s="1239"/>
    </row>
    <row r="661" spans="13:29">
      <c r="M661" s="1562"/>
      <c r="V661" s="2125"/>
      <c r="W661" s="1239"/>
      <c r="X661" s="1239"/>
      <c r="Y661" s="1239"/>
      <c r="Z661" s="1239"/>
      <c r="AA661" s="1239"/>
      <c r="AB661" s="1239"/>
      <c r="AC661" s="1239"/>
    </row>
    <row r="662" spans="13:29">
      <c r="M662" s="1562"/>
      <c r="V662" s="2125"/>
      <c r="W662" s="1239"/>
      <c r="X662" s="1239"/>
      <c r="Y662" s="1239"/>
      <c r="Z662" s="1239"/>
      <c r="AA662" s="1239"/>
      <c r="AB662" s="1239"/>
      <c r="AC662" s="1239"/>
    </row>
    <row r="663" spans="13:29">
      <c r="M663" s="1562"/>
      <c r="V663" s="2125"/>
      <c r="W663" s="1239"/>
      <c r="X663" s="1239"/>
      <c r="Y663" s="1239"/>
      <c r="Z663" s="1239"/>
      <c r="AA663" s="1239"/>
      <c r="AB663" s="1239"/>
      <c r="AC663" s="1239"/>
    </row>
    <row r="664" spans="13:29">
      <c r="M664" s="1562"/>
      <c r="V664" s="2125"/>
      <c r="W664" s="1239"/>
      <c r="X664" s="1239"/>
      <c r="Y664" s="1239"/>
      <c r="Z664" s="1239"/>
      <c r="AA664" s="1239"/>
      <c r="AB664" s="1239"/>
      <c r="AC664" s="1239"/>
    </row>
    <row r="665" spans="13:29">
      <c r="M665" s="1562"/>
      <c r="V665" s="2125"/>
      <c r="W665" s="1239"/>
      <c r="X665" s="1239"/>
      <c r="Y665" s="1239"/>
      <c r="Z665" s="1239"/>
      <c r="AA665" s="1239"/>
      <c r="AB665" s="1239"/>
      <c r="AC665" s="1239"/>
    </row>
    <row r="666" spans="13:29">
      <c r="M666" s="1562"/>
      <c r="V666" s="2125"/>
      <c r="W666" s="1239"/>
      <c r="X666" s="1239"/>
      <c r="Y666" s="1239"/>
      <c r="Z666" s="1239"/>
      <c r="AA666" s="1239"/>
      <c r="AB666" s="1239"/>
      <c r="AC666" s="1239"/>
    </row>
    <row r="667" spans="13:29">
      <c r="M667" s="1562"/>
      <c r="V667" s="2125"/>
      <c r="W667" s="1239"/>
      <c r="X667" s="1239"/>
      <c r="Y667" s="1239"/>
      <c r="Z667" s="1239"/>
      <c r="AA667" s="1239"/>
      <c r="AB667" s="1239"/>
      <c r="AC667" s="1239"/>
    </row>
    <row r="668" spans="13:29">
      <c r="M668" s="1562"/>
      <c r="V668" s="2125"/>
      <c r="W668" s="1239"/>
      <c r="X668" s="1239"/>
      <c r="Y668" s="1239"/>
      <c r="Z668" s="1239"/>
      <c r="AA668" s="1239"/>
      <c r="AB668" s="1239"/>
      <c r="AC668" s="1239"/>
    </row>
    <row r="669" spans="13:29">
      <c r="M669" s="1562"/>
      <c r="V669" s="2125"/>
      <c r="W669" s="1239"/>
      <c r="X669" s="1239"/>
      <c r="Y669" s="1239"/>
      <c r="Z669" s="1239"/>
      <c r="AA669" s="1239"/>
      <c r="AB669" s="1239"/>
      <c r="AC669" s="1239"/>
    </row>
    <row r="670" spans="13:29">
      <c r="M670" s="1562"/>
      <c r="V670" s="2125"/>
      <c r="W670" s="1239"/>
      <c r="X670" s="1239"/>
      <c r="Y670" s="1239"/>
      <c r="Z670" s="1239"/>
      <c r="AA670" s="1239"/>
      <c r="AB670" s="1239"/>
      <c r="AC670" s="1239"/>
    </row>
    <row r="671" spans="13:29">
      <c r="M671" s="1562"/>
      <c r="V671" s="2125"/>
      <c r="W671" s="1239"/>
      <c r="X671" s="1239"/>
      <c r="Y671" s="1239"/>
      <c r="Z671" s="1239"/>
      <c r="AA671" s="1239"/>
      <c r="AB671" s="1239"/>
      <c r="AC671" s="1239"/>
    </row>
    <row r="672" spans="13:29">
      <c r="M672" s="1562"/>
      <c r="V672" s="2125"/>
      <c r="W672" s="1239"/>
      <c r="X672" s="1239"/>
      <c r="Y672" s="1239"/>
      <c r="Z672" s="1239"/>
      <c r="AA672" s="1239"/>
      <c r="AB672" s="1239"/>
      <c r="AC672" s="1239"/>
    </row>
    <row r="673" spans="13:29">
      <c r="M673" s="1562"/>
      <c r="V673" s="2125"/>
      <c r="W673" s="1239"/>
      <c r="X673" s="1239"/>
      <c r="Y673" s="1239"/>
      <c r="Z673" s="1239"/>
      <c r="AA673" s="1239"/>
      <c r="AB673" s="1239"/>
      <c r="AC673" s="1239"/>
    </row>
    <row r="674" spans="13:29">
      <c r="M674" s="1562"/>
      <c r="V674" s="2125"/>
      <c r="W674" s="1239"/>
      <c r="X674" s="1239"/>
      <c r="Y674" s="1239"/>
      <c r="Z674" s="1239"/>
      <c r="AA674" s="1239"/>
      <c r="AB674" s="1239"/>
      <c r="AC674" s="1239"/>
    </row>
    <row r="675" spans="13:29">
      <c r="M675" s="1562"/>
      <c r="V675" s="2125"/>
      <c r="W675" s="1239"/>
      <c r="X675" s="1239"/>
      <c r="Y675" s="1239"/>
      <c r="Z675" s="1239"/>
      <c r="AA675" s="1239"/>
      <c r="AB675" s="1239"/>
      <c r="AC675" s="1239"/>
    </row>
    <row r="676" spans="13:29">
      <c r="M676" s="1562"/>
      <c r="V676" s="2125"/>
      <c r="W676" s="1239"/>
      <c r="X676" s="1239"/>
      <c r="Y676" s="1239"/>
      <c r="Z676" s="1239"/>
      <c r="AA676" s="1239"/>
      <c r="AB676" s="1239"/>
      <c r="AC676" s="1239"/>
    </row>
    <row r="677" spans="13:29">
      <c r="M677" s="1562"/>
      <c r="V677" s="2125"/>
      <c r="W677" s="1239"/>
      <c r="X677" s="1239"/>
      <c r="Y677" s="1239"/>
      <c r="Z677" s="1239"/>
      <c r="AA677" s="1239"/>
      <c r="AB677" s="1239"/>
      <c r="AC677" s="1239"/>
    </row>
    <row r="678" spans="13:29">
      <c r="M678" s="1562"/>
      <c r="V678" s="2125"/>
      <c r="W678" s="1239"/>
      <c r="X678" s="1239"/>
      <c r="Y678" s="1239"/>
      <c r="Z678" s="1239"/>
      <c r="AA678" s="1239"/>
      <c r="AB678" s="1239"/>
      <c r="AC678" s="1239"/>
    </row>
    <row r="679" spans="13:29">
      <c r="M679" s="1562"/>
      <c r="V679" s="2125"/>
      <c r="W679" s="1239"/>
      <c r="X679" s="1239"/>
      <c r="Y679" s="1239"/>
      <c r="Z679" s="1239"/>
      <c r="AA679" s="1239"/>
      <c r="AB679" s="1239"/>
      <c r="AC679" s="1239"/>
    </row>
    <row r="680" spans="13:29">
      <c r="M680" s="1562"/>
      <c r="V680" s="2125"/>
      <c r="W680" s="1239"/>
      <c r="X680" s="1239"/>
      <c r="Y680" s="1239"/>
      <c r="Z680" s="1239"/>
      <c r="AA680" s="1239"/>
      <c r="AB680" s="1239"/>
      <c r="AC680" s="1239"/>
    </row>
    <row r="681" spans="13:29">
      <c r="M681" s="1562"/>
      <c r="V681" s="2125"/>
      <c r="W681" s="1239"/>
      <c r="X681" s="1239"/>
      <c r="Y681" s="1239"/>
      <c r="Z681" s="1239"/>
      <c r="AA681" s="1239"/>
      <c r="AB681" s="1239"/>
      <c r="AC681" s="1239"/>
    </row>
    <row r="682" spans="13:29">
      <c r="M682" s="1562"/>
      <c r="V682" s="2125"/>
      <c r="W682" s="1239"/>
      <c r="X682" s="1239"/>
      <c r="Y682" s="1239"/>
      <c r="Z682" s="1239"/>
      <c r="AA682" s="1239"/>
      <c r="AB682" s="1239"/>
      <c r="AC682" s="1239"/>
    </row>
    <row r="683" spans="13:29">
      <c r="M683" s="1562"/>
      <c r="V683" s="2125"/>
      <c r="W683" s="1239"/>
      <c r="X683" s="1239"/>
      <c r="Y683" s="1239"/>
      <c r="Z683" s="1239"/>
      <c r="AA683" s="1239"/>
      <c r="AB683" s="1239"/>
      <c r="AC683" s="1239"/>
    </row>
    <row r="684" spans="13:29">
      <c r="M684" s="1562"/>
      <c r="V684" s="2125"/>
      <c r="W684" s="1239"/>
      <c r="X684" s="1239"/>
      <c r="Y684" s="1239"/>
      <c r="Z684" s="1239"/>
      <c r="AA684" s="1239"/>
      <c r="AB684" s="1239"/>
      <c r="AC684" s="1239"/>
    </row>
    <row r="685" spans="13:29">
      <c r="M685" s="1562"/>
      <c r="V685" s="2125"/>
      <c r="W685" s="1239"/>
      <c r="X685" s="1239"/>
      <c r="Y685" s="1239"/>
      <c r="Z685" s="1239"/>
      <c r="AA685" s="1239"/>
      <c r="AB685" s="1239"/>
      <c r="AC685" s="1239"/>
    </row>
    <row r="686" spans="13:29">
      <c r="M686" s="1562"/>
      <c r="V686" s="2125"/>
      <c r="W686" s="1239"/>
      <c r="X686" s="1239"/>
      <c r="Y686" s="1239"/>
      <c r="Z686" s="1239"/>
      <c r="AA686" s="1239"/>
      <c r="AB686" s="1239"/>
      <c r="AC686" s="1239"/>
    </row>
    <row r="687" spans="13:29">
      <c r="M687" s="1562"/>
      <c r="V687" s="2125"/>
      <c r="W687" s="1239"/>
      <c r="X687" s="1239"/>
      <c r="Y687" s="1239"/>
      <c r="Z687" s="1239"/>
      <c r="AA687" s="1239"/>
      <c r="AB687" s="1239"/>
      <c r="AC687" s="1239"/>
    </row>
    <row r="688" spans="13:29">
      <c r="M688" s="1562"/>
      <c r="V688" s="2125"/>
      <c r="W688" s="1239"/>
      <c r="X688" s="1239"/>
      <c r="Y688" s="1239"/>
      <c r="Z688" s="1239"/>
      <c r="AA688" s="1239"/>
      <c r="AB688" s="1239"/>
      <c r="AC688" s="1239"/>
    </row>
    <row r="689" spans="13:29">
      <c r="M689" s="1562"/>
      <c r="V689" s="2125"/>
      <c r="W689" s="1239"/>
      <c r="X689" s="1239"/>
      <c r="Y689" s="1239"/>
      <c r="Z689" s="1239"/>
      <c r="AA689" s="1239"/>
      <c r="AB689" s="1239"/>
      <c r="AC689" s="1239"/>
    </row>
    <row r="690" spans="13:29">
      <c r="M690" s="1562"/>
      <c r="V690" s="2125"/>
      <c r="W690" s="1239"/>
      <c r="X690" s="1239"/>
      <c r="Y690" s="1239"/>
      <c r="Z690" s="1239"/>
      <c r="AA690" s="1239"/>
      <c r="AB690" s="1239"/>
      <c r="AC690" s="1239"/>
    </row>
    <row r="691" spans="13:29">
      <c r="M691" s="1562"/>
      <c r="V691" s="2125"/>
      <c r="W691" s="1239"/>
      <c r="X691" s="1239"/>
      <c r="Y691" s="1239"/>
      <c r="Z691" s="1239"/>
      <c r="AA691" s="1239"/>
      <c r="AB691" s="1239"/>
      <c r="AC691" s="1239"/>
    </row>
    <row r="692" spans="13:29">
      <c r="M692" s="1562"/>
      <c r="V692" s="2125"/>
      <c r="W692" s="1239"/>
      <c r="X692" s="1239"/>
      <c r="Y692" s="1239"/>
      <c r="Z692" s="1239"/>
      <c r="AA692" s="1239"/>
      <c r="AB692" s="1239"/>
      <c r="AC692" s="1239"/>
    </row>
    <row r="693" spans="13:29">
      <c r="M693" s="1562"/>
      <c r="V693" s="2125"/>
      <c r="W693" s="1239"/>
      <c r="X693" s="1239"/>
      <c r="Y693" s="1239"/>
      <c r="Z693" s="1239"/>
      <c r="AA693" s="1239"/>
      <c r="AB693" s="1239"/>
      <c r="AC693" s="1239"/>
    </row>
    <row r="694" spans="13:29">
      <c r="M694" s="1562"/>
      <c r="V694" s="2125"/>
      <c r="W694" s="1239"/>
      <c r="X694" s="1239"/>
      <c r="Y694" s="1239"/>
      <c r="Z694" s="1239"/>
      <c r="AA694" s="1239"/>
      <c r="AB694" s="1239"/>
      <c r="AC694" s="1239"/>
    </row>
    <row r="695" spans="13:29">
      <c r="M695" s="1562"/>
      <c r="V695" s="2125"/>
      <c r="W695" s="1239"/>
      <c r="X695" s="1239"/>
      <c r="Y695" s="1239"/>
      <c r="Z695" s="1239"/>
      <c r="AA695" s="1239"/>
      <c r="AB695" s="1239"/>
      <c r="AC695" s="1239"/>
    </row>
    <row r="696" spans="13:29">
      <c r="M696" s="1562"/>
      <c r="V696" s="2125"/>
      <c r="W696" s="1239"/>
      <c r="X696" s="1239"/>
      <c r="Y696" s="1239"/>
      <c r="Z696" s="1239"/>
      <c r="AA696" s="1239"/>
      <c r="AB696" s="1239"/>
      <c r="AC696" s="1239"/>
    </row>
    <row r="697" spans="13:29">
      <c r="M697" s="1562"/>
      <c r="V697" s="2125"/>
      <c r="W697" s="1239"/>
      <c r="X697" s="1239"/>
      <c r="Y697" s="1239"/>
      <c r="Z697" s="1239"/>
      <c r="AA697" s="1239"/>
      <c r="AB697" s="1239"/>
      <c r="AC697" s="1239"/>
    </row>
    <row r="698" spans="13:29">
      <c r="M698" s="1562"/>
      <c r="V698" s="2125"/>
      <c r="W698" s="1239"/>
      <c r="X698" s="1239"/>
      <c r="Y698" s="1239"/>
      <c r="Z698" s="1239"/>
      <c r="AA698" s="1239"/>
      <c r="AB698" s="1239"/>
      <c r="AC698" s="1239"/>
    </row>
    <row r="699" spans="13:29">
      <c r="M699" s="1562"/>
      <c r="V699" s="2125"/>
      <c r="W699" s="1239"/>
      <c r="X699" s="1239"/>
      <c r="Y699" s="1239"/>
      <c r="Z699" s="1239"/>
      <c r="AA699" s="1239"/>
      <c r="AB699" s="1239"/>
      <c r="AC699" s="1239"/>
    </row>
    <row r="700" spans="13:29">
      <c r="M700" s="1562"/>
      <c r="V700" s="2125"/>
      <c r="W700" s="1239"/>
      <c r="X700" s="1239"/>
      <c r="Y700" s="1239"/>
      <c r="Z700" s="1239"/>
      <c r="AA700" s="1239"/>
      <c r="AB700" s="1239"/>
      <c r="AC700" s="1239"/>
    </row>
    <row r="701" spans="13:29">
      <c r="M701" s="1562"/>
      <c r="V701" s="2125"/>
      <c r="W701" s="1239"/>
      <c r="X701" s="1239"/>
      <c r="Y701" s="1239"/>
      <c r="Z701" s="1239"/>
      <c r="AA701" s="1239"/>
      <c r="AB701" s="1239"/>
      <c r="AC701" s="1239"/>
    </row>
    <row r="702" spans="13:29">
      <c r="M702" s="1562"/>
      <c r="V702" s="2125"/>
      <c r="W702" s="1239"/>
      <c r="X702" s="1239"/>
      <c r="Y702" s="1239"/>
      <c r="Z702" s="1239"/>
      <c r="AA702" s="1239"/>
      <c r="AB702" s="1239"/>
      <c r="AC702" s="1239"/>
    </row>
    <row r="703" spans="13:29">
      <c r="M703" s="1562"/>
      <c r="V703" s="2125"/>
      <c r="W703" s="1239"/>
      <c r="X703" s="1239"/>
      <c r="Y703" s="1239"/>
      <c r="Z703" s="1239"/>
      <c r="AA703" s="1239"/>
      <c r="AB703" s="1239"/>
      <c r="AC703" s="1239"/>
    </row>
    <row r="704" spans="13:29">
      <c r="M704" s="1562"/>
      <c r="V704" s="2125"/>
      <c r="W704" s="1239"/>
      <c r="X704" s="1239"/>
      <c r="Y704" s="1239"/>
      <c r="Z704" s="1239"/>
      <c r="AA704" s="1239"/>
      <c r="AB704" s="1239"/>
      <c r="AC704" s="1239"/>
    </row>
    <row r="705" spans="13:29">
      <c r="M705" s="1562"/>
      <c r="V705" s="2125"/>
      <c r="W705" s="1239"/>
      <c r="X705" s="1239"/>
      <c r="Y705" s="1239"/>
      <c r="Z705" s="1239"/>
      <c r="AA705" s="1239"/>
      <c r="AB705" s="1239"/>
      <c r="AC705" s="1239"/>
    </row>
    <row r="706" spans="13:29">
      <c r="M706" s="1562"/>
      <c r="V706" s="2125"/>
      <c r="W706" s="1239"/>
      <c r="X706" s="1239"/>
      <c r="Y706" s="1239"/>
      <c r="Z706" s="1239"/>
      <c r="AA706" s="1239"/>
      <c r="AB706" s="1239"/>
      <c r="AC706" s="1239"/>
    </row>
    <row r="707" spans="13:29">
      <c r="M707" s="1562"/>
      <c r="V707" s="2125"/>
      <c r="W707" s="1239"/>
      <c r="X707" s="1239"/>
      <c r="Y707" s="1239"/>
      <c r="Z707" s="1239"/>
      <c r="AA707" s="1239"/>
      <c r="AB707" s="1239"/>
      <c r="AC707" s="1239"/>
    </row>
    <row r="708" spans="13:29">
      <c r="M708" s="1562"/>
      <c r="V708" s="2125"/>
      <c r="W708" s="1239"/>
      <c r="X708" s="1239"/>
      <c r="Y708" s="1239"/>
      <c r="Z708" s="1239"/>
      <c r="AA708" s="1239"/>
      <c r="AB708" s="1239"/>
      <c r="AC708" s="1239"/>
    </row>
    <row r="709" spans="13:29">
      <c r="M709" s="1562"/>
      <c r="V709" s="2125"/>
      <c r="W709" s="1239"/>
      <c r="X709" s="1239"/>
      <c r="Y709" s="1239"/>
      <c r="Z709" s="1239"/>
      <c r="AA709" s="1239"/>
      <c r="AB709" s="1239"/>
      <c r="AC709" s="1239"/>
    </row>
    <row r="710" spans="13:29">
      <c r="M710" s="1562"/>
      <c r="V710" s="2125"/>
      <c r="W710" s="1239"/>
      <c r="X710" s="1239"/>
      <c r="Y710" s="1239"/>
      <c r="Z710" s="1239"/>
      <c r="AA710" s="1239"/>
      <c r="AB710" s="1239"/>
      <c r="AC710" s="1239"/>
    </row>
    <row r="711" spans="13:29">
      <c r="M711" s="1562"/>
      <c r="V711" s="2125"/>
      <c r="W711" s="1239"/>
      <c r="X711" s="1239"/>
      <c r="Y711" s="1239"/>
      <c r="Z711" s="1239"/>
      <c r="AA711" s="1239"/>
      <c r="AB711" s="1239"/>
      <c r="AC711" s="1239"/>
    </row>
    <row r="712" spans="13:29">
      <c r="M712" s="1562"/>
      <c r="V712" s="2125"/>
      <c r="W712" s="1239"/>
      <c r="X712" s="1239"/>
      <c r="Y712" s="1239"/>
      <c r="Z712" s="1239"/>
      <c r="AA712" s="1239"/>
      <c r="AB712" s="1239"/>
      <c r="AC712" s="1239"/>
    </row>
    <row r="713" spans="13:29">
      <c r="M713" s="1562"/>
      <c r="V713" s="2125"/>
      <c r="W713" s="1239"/>
      <c r="X713" s="1239"/>
      <c r="Y713" s="1239"/>
      <c r="Z713" s="1239"/>
      <c r="AA713" s="1239"/>
      <c r="AB713" s="1239"/>
      <c r="AC713" s="1239"/>
    </row>
    <row r="714" spans="13:29">
      <c r="M714" s="1562"/>
      <c r="V714" s="2125"/>
      <c r="W714" s="1239"/>
      <c r="X714" s="1239"/>
      <c r="Y714" s="1239"/>
      <c r="Z714" s="1239"/>
      <c r="AA714" s="1239"/>
      <c r="AB714" s="1239"/>
      <c r="AC714" s="1239"/>
    </row>
    <row r="715" spans="13:29">
      <c r="M715" s="1562"/>
      <c r="V715" s="2125"/>
      <c r="W715" s="1239"/>
      <c r="X715" s="1239"/>
      <c r="Y715" s="1239"/>
      <c r="Z715" s="1239"/>
      <c r="AA715" s="1239"/>
      <c r="AB715" s="1239"/>
      <c r="AC715" s="1239"/>
    </row>
    <row r="716" spans="13:29">
      <c r="M716" s="1562"/>
      <c r="V716" s="2125"/>
      <c r="W716" s="1239"/>
      <c r="X716" s="1239"/>
      <c r="Y716" s="1239"/>
      <c r="Z716" s="1239"/>
      <c r="AA716" s="1239"/>
      <c r="AB716" s="1239"/>
      <c r="AC716" s="1239"/>
    </row>
    <row r="717" spans="13:29">
      <c r="M717" s="1562"/>
      <c r="V717" s="2125"/>
      <c r="W717" s="1239"/>
      <c r="X717" s="1239"/>
      <c r="Y717" s="1239"/>
      <c r="Z717" s="1239"/>
      <c r="AA717" s="1239"/>
      <c r="AB717" s="1239"/>
      <c r="AC717" s="1239"/>
    </row>
    <row r="718" spans="13:29">
      <c r="M718" s="1562"/>
      <c r="V718" s="2125"/>
      <c r="W718" s="1239"/>
      <c r="X718" s="1239"/>
      <c r="Y718" s="1239"/>
      <c r="Z718" s="1239"/>
      <c r="AA718" s="1239"/>
      <c r="AB718" s="1239"/>
      <c r="AC718" s="1239"/>
    </row>
    <row r="719" spans="13:29">
      <c r="M719" s="1562"/>
      <c r="V719" s="2125"/>
      <c r="W719" s="1239"/>
      <c r="X719" s="1239"/>
      <c r="Y719" s="1239"/>
      <c r="Z719" s="1239"/>
      <c r="AA719" s="1239"/>
      <c r="AB719" s="1239"/>
      <c r="AC719" s="1239"/>
    </row>
    <row r="720" spans="13:29">
      <c r="M720" s="1562"/>
      <c r="V720" s="2125"/>
      <c r="W720" s="1239"/>
      <c r="X720" s="1239"/>
      <c r="Y720" s="1239"/>
      <c r="Z720" s="1239"/>
      <c r="AA720" s="1239"/>
      <c r="AB720" s="1239"/>
      <c r="AC720" s="1239"/>
    </row>
    <row r="721" spans="13:29">
      <c r="M721" s="1562"/>
      <c r="V721" s="2125"/>
      <c r="W721" s="1239"/>
      <c r="X721" s="1239"/>
      <c r="Y721" s="1239"/>
      <c r="Z721" s="1239"/>
      <c r="AA721" s="1239"/>
      <c r="AB721" s="1239"/>
      <c r="AC721" s="1239"/>
    </row>
    <row r="722" spans="13:29">
      <c r="M722" s="1562"/>
      <c r="V722" s="2125"/>
      <c r="W722" s="1239"/>
      <c r="X722" s="1239"/>
      <c r="Y722" s="1239"/>
      <c r="Z722" s="1239"/>
      <c r="AA722" s="1239"/>
      <c r="AB722" s="1239"/>
      <c r="AC722" s="1239"/>
    </row>
    <row r="723" spans="13:29">
      <c r="M723" s="1562"/>
      <c r="V723" s="2125"/>
      <c r="W723" s="1239"/>
      <c r="X723" s="1239"/>
      <c r="Y723" s="1239"/>
      <c r="Z723" s="1239"/>
      <c r="AA723" s="1239"/>
      <c r="AB723" s="1239"/>
      <c r="AC723" s="1239"/>
    </row>
    <row r="724" spans="13:29">
      <c r="M724" s="1562"/>
      <c r="V724" s="2125"/>
      <c r="W724" s="1239"/>
      <c r="X724" s="1239"/>
      <c r="Y724" s="1239"/>
      <c r="Z724" s="1239"/>
      <c r="AA724" s="1239"/>
      <c r="AB724" s="1239"/>
      <c r="AC724" s="1239"/>
    </row>
    <row r="725" spans="13:29">
      <c r="M725" s="1562"/>
      <c r="V725" s="2125"/>
      <c r="W725" s="1239"/>
      <c r="X725" s="1239"/>
      <c r="Y725" s="1239"/>
      <c r="Z725" s="1239"/>
      <c r="AA725" s="1239"/>
      <c r="AB725" s="1239"/>
      <c r="AC725" s="1239"/>
    </row>
    <row r="726" spans="13:29">
      <c r="M726" s="1562"/>
      <c r="V726" s="2125"/>
      <c r="W726" s="1239"/>
      <c r="X726" s="1239"/>
      <c r="Y726" s="1239"/>
      <c r="Z726" s="1239"/>
      <c r="AA726" s="1239"/>
      <c r="AB726" s="1239"/>
      <c r="AC726" s="1239"/>
    </row>
    <row r="727" spans="13:29">
      <c r="M727" s="1562"/>
      <c r="V727" s="2125"/>
      <c r="W727" s="1239"/>
      <c r="X727" s="1239"/>
      <c r="Y727" s="1239"/>
      <c r="Z727" s="1239"/>
      <c r="AA727" s="1239"/>
      <c r="AB727" s="1239"/>
      <c r="AC727" s="1239"/>
    </row>
    <row r="728" spans="13:29">
      <c r="M728" s="1562"/>
      <c r="V728" s="2125"/>
      <c r="W728" s="1239"/>
      <c r="X728" s="1239"/>
      <c r="Y728" s="1239"/>
      <c r="Z728" s="1239"/>
      <c r="AA728" s="1239"/>
      <c r="AB728" s="1239"/>
      <c r="AC728" s="1239"/>
    </row>
    <row r="729" spans="13:29">
      <c r="M729" s="1562"/>
      <c r="V729" s="2125"/>
      <c r="W729" s="1239"/>
      <c r="X729" s="1239"/>
      <c r="Y729" s="1239"/>
      <c r="Z729" s="1239"/>
      <c r="AA729" s="1239"/>
      <c r="AB729" s="1239"/>
      <c r="AC729" s="1239"/>
    </row>
    <row r="730" spans="13:29">
      <c r="M730" s="1562"/>
      <c r="V730" s="2125"/>
      <c r="W730" s="1239"/>
      <c r="X730" s="1239"/>
      <c r="Y730" s="1239"/>
      <c r="Z730" s="1239"/>
      <c r="AA730" s="1239"/>
      <c r="AB730" s="1239"/>
      <c r="AC730" s="1239"/>
    </row>
    <row r="731" spans="13:29">
      <c r="M731" s="1562"/>
      <c r="V731" s="2125"/>
      <c r="W731" s="1239"/>
      <c r="X731" s="1239"/>
      <c r="Y731" s="1239"/>
      <c r="Z731" s="1239"/>
      <c r="AA731" s="1239"/>
      <c r="AB731" s="1239"/>
      <c r="AC731" s="1239"/>
    </row>
    <row r="732" spans="13:29">
      <c r="M732" s="1562"/>
      <c r="V732" s="2125"/>
      <c r="W732" s="1239"/>
      <c r="X732" s="1239"/>
      <c r="Y732" s="1239"/>
      <c r="Z732" s="1239"/>
      <c r="AA732" s="1239"/>
      <c r="AB732" s="1239"/>
      <c r="AC732" s="1239"/>
    </row>
    <row r="733" spans="13:29">
      <c r="M733" s="1562"/>
      <c r="V733" s="2125"/>
      <c r="W733" s="1239"/>
      <c r="X733" s="1239"/>
      <c r="Y733" s="1239"/>
      <c r="Z733" s="1239"/>
      <c r="AA733" s="1239"/>
      <c r="AB733" s="1239"/>
      <c r="AC733" s="1239"/>
    </row>
    <row r="734" spans="13:29">
      <c r="M734" s="1562"/>
      <c r="V734" s="2125"/>
      <c r="W734" s="1239"/>
      <c r="X734" s="1239"/>
      <c r="Y734" s="1239"/>
      <c r="Z734" s="1239"/>
      <c r="AA734" s="1239"/>
      <c r="AB734" s="1239"/>
      <c r="AC734" s="1239"/>
    </row>
    <row r="735" spans="13:29">
      <c r="M735" s="1562"/>
      <c r="V735" s="2125"/>
      <c r="W735" s="1239"/>
      <c r="X735" s="1239"/>
      <c r="Y735" s="1239"/>
      <c r="Z735" s="1239"/>
      <c r="AA735" s="1239"/>
      <c r="AB735" s="1239"/>
      <c r="AC735" s="1239"/>
    </row>
    <row r="736" spans="13:29">
      <c r="M736" s="1562"/>
      <c r="V736" s="2125"/>
      <c r="W736" s="1239"/>
      <c r="X736" s="1239"/>
      <c r="Y736" s="1239"/>
      <c r="Z736" s="1239"/>
      <c r="AA736" s="1239"/>
      <c r="AB736" s="1239"/>
      <c r="AC736" s="1239"/>
    </row>
    <row r="737" spans="13:29">
      <c r="M737" s="1562"/>
      <c r="V737" s="2125"/>
      <c r="W737" s="1239"/>
      <c r="X737" s="1239"/>
      <c r="Y737" s="1239"/>
      <c r="Z737" s="1239"/>
      <c r="AA737" s="1239"/>
      <c r="AB737" s="1239"/>
      <c r="AC737" s="1239"/>
    </row>
    <row r="738" spans="13:29">
      <c r="M738" s="1562"/>
      <c r="V738" s="2125"/>
      <c r="W738" s="1239"/>
      <c r="X738" s="1239"/>
      <c r="Y738" s="1239"/>
      <c r="Z738" s="1239"/>
      <c r="AA738" s="1239"/>
      <c r="AB738" s="1239"/>
      <c r="AC738" s="1239"/>
    </row>
    <row r="739" spans="13:29">
      <c r="M739" s="1562"/>
      <c r="V739" s="2125"/>
      <c r="W739" s="1239"/>
      <c r="X739" s="1239"/>
      <c r="Y739" s="1239"/>
      <c r="Z739" s="1239"/>
      <c r="AA739" s="1239"/>
      <c r="AB739" s="1239"/>
      <c r="AC739" s="1239"/>
    </row>
    <row r="740" spans="13:29">
      <c r="M740" s="1562"/>
      <c r="V740" s="2125"/>
      <c r="W740" s="1239"/>
      <c r="X740" s="1239"/>
      <c r="Y740" s="1239"/>
      <c r="Z740" s="1239"/>
      <c r="AA740" s="1239"/>
      <c r="AB740" s="1239"/>
      <c r="AC740" s="1239"/>
    </row>
    <row r="741" spans="13:29">
      <c r="M741" s="1562"/>
      <c r="V741" s="2125"/>
      <c r="W741" s="1239"/>
      <c r="X741" s="1239"/>
      <c r="Y741" s="1239"/>
      <c r="Z741" s="1239"/>
      <c r="AA741" s="1239"/>
      <c r="AB741" s="1239"/>
      <c r="AC741" s="1239"/>
    </row>
    <row r="742" spans="13:29">
      <c r="M742" s="1562"/>
      <c r="V742" s="2125"/>
      <c r="W742" s="1239"/>
      <c r="X742" s="1239"/>
      <c r="Y742" s="1239"/>
      <c r="Z742" s="1239"/>
      <c r="AA742" s="1239"/>
      <c r="AB742" s="1239"/>
      <c r="AC742" s="1239"/>
    </row>
    <row r="743" spans="13:29">
      <c r="M743" s="1562"/>
      <c r="V743" s="2125"/>
      <c r="W743" s="1239"/>
      <c r="X743" s="1239"/>
      <c r="Y743" s="1239"/>
      <c r="Z743" s="1239"/>
      <c r="AA743" s="1239"/>
      <c r="AB743" s="1239"/>
      <c r="AC743" s="1239"/>
    </row>
    <row r="744" spans="13:29">
      <c r="M744" s="1562"/>
      <c r="V744" s="2125"/>
      <c r="W744" s="1239"/>
      <c r="X744" s="1239"/>
      <c r="Y744" s="1239"/>
      <c r="Z744" s="1239"/>
      <c r="AA744" s="1239"/>
      <c r="AB744" s="1239"/>
      <c r="AC744" s="1239"/>
    </row>
    <row r="745" spans="13:29">
      <c r="M745" s="1562"/>
      <c r="V745" s="2125"/>
      <c r="W745" s="1239"/>
      <c r="X745" s="1239"/>
      <c r="Y745" s="1239"/>
      <c r="Z745" s="1239"/>
      <c r="AA745" s="1239"/>
      <c r="AB745" s="1239"/>
      <c r="AC745" s="1239"/>
    </row>
    <row r="746" spans="13:29">
      <c r="M746" s="1562"/>
      <c r="V746" s="2125"/>
      <c r="W746" s="1239"/>
      <c r="X746" s="1239"/>
      <c r="Y746" s="1239"/>
      <c r="Z746" s="1239"/>
      <c r="AA746" s="1239"/>
      <c r="AB746" s="1239"/>
      <c r="AC746" s="1239"/>
    </row>
    <row r="747" spans="13:29">
      <c r="M747" s="1562"/>
      <c r="V747" s="2125"/>
      <c r="W747" s="1239"/>
      <c r="X747" s="1239"/>
      <c r="Y747" s="1239"/>
      <c r="Z747" s="1239"/>
      <c r="AA747" s="1239"/>
      <c r="AB747" s="1239"/>
      <c r="AC747" s="1239"/>
    </row>
    <row r="748" spans="13:29">
      <c r="M748" s="1562"/>
      <c r="V748" s="2125"/>
      <c r="W748" s="1239"/>
      <c r="X748" s="1239"/>
      <c r="Y748" s="1239"/>
      <c r="Z748" s="1239"/>
      <c r="AA748" s="1239"/>
      <c r="AB748" s="1239"/>
      <c r="AC748" s="1239"/>
    </row>
    <row r="749" spans="13:29">
      <c r="M749" s="1562"/>
      <c r="V749" s="2125"/>
      <c r="W749" s="1239"/>
      <c r="X749" s="1239"/>
      <c r="Y749" s="1239"/>
      <c r="Z749" s="1239"/>
      <c r="AA749" s="1239"/>
      <c r="AB749" s="1239"/>
      <c r="AC749" s="1239"/>
    </row>
    <row r="750" spans="13:29">
      <c r="M750" s="1562"/>
      <c r="V750" s="2125"/>
      <c r="W750" s="1239"/>
      <c r="X750" s="1239"/>
      <c r="Y750" s="1239"/>
      <c r="Z750" s="1239"/>
      <c r="AA750" s="1239"/>
      <c r="AB750" s="1239"/>
      <c r="AC750" s="1239"/>
    </row>
    <row r="751" spans="13:29">
      <c r="M751" s="1562"/>
      <c r="V751" s="2125"/>
      <c r="W751" s="1239"/>
      <c r="X751" s="1239"/>
      <c r="Y751" s="1239"/>
      <c r="Z751" s="1239"/>
      <c r="AA751" s="1239"/>
      <c r="AB751" s="1239"/>
      <c r="AC751" s="1239"/>
    </row>
    <row r="752" spans="13:29">
      <c r="M752" s="1562"/>
      <c r="V752" s="2125"/>
      <c r="W752" s="1239"/>
      <c r="X752" s="1239"/>
      <c r="Y752" s="1239"/>
      <c r="Z752" s="1239"/>
      <c r="AA752" s="1239"/>
      <c r="AB752" s="1239"/>
      <c r="AC752" s="1239"/>
    </row>
    <row r="753" spans="13:29">
      <c r="M753" s="1562"/>
      <c r="V753" s="2125"/>
      <c r="W753" s="1239"/>
      <c r="X753" s="1239"/>
      <c r="Y753" s="1239"/>
      <c r="Z753" s="1239"/>
      <c r="AA753" s="1239"/>
      <c r="AB753" s="1239"/>
      <c r="AC753" s="1239"/>
    </row>
    <row r="754" spans="13:29">
      <c r="M754" s="1562"/>
      <c r="V754" s="2125"/>
      <c r="W754" s="1239"/>
      <c r="X754" s="1239"/>
      <c r="Y754" s="1239"/>
      <c r="Z754" s="1239"/>
      <c r="AA754" s="1239"/>
      <c r="AB754" s="1239"/>
      <c r="AC754" s="1239"/>
    </row>
    <row r="755" spans="13:29">
      <c r="M755" s="1562"/>
      <c r="V755" s="2125"/>
      <c r="W755" s="1239"/>
      <c r="X755" s="1239"/>
      <c r="Y755" s="1239"/>
      <c r="Z755" s="1239"/>
      <c r="AA755" s="1239"/>
      <c r="AB755" s="1239"/>
      <c r="AC755" s="1239"/>
    </row>
    <row r="756" spans="13:29">
      <c r="M756" s="1562"/>
      <c r="V756" s="2125"/>
      <c r="W756" s="1239"/>
      <c r="X756" s="1239"/>
      <c r="Y756" s="1239"/>
      <c r="Z756" s="1239"/>
      <c r="AA756" s="1239"/>
      <c r="AB756" s="1239"/>
      <c r="AC756" s="1239"/>
    </row>
    <row r="757" spans="13:29">
      <c r="M757" s="1562"/>
      <c r="V757" s="2125"/>
      <c r="W757" s="1239"/>
      <c r="X757" s="1239"/>
      <c r="Y757" s="1239"/>
      <c r="Z757" s="1239"/>
      <c r="AA757" s="1239"/>
      <c r="AB757" s="1239"/>
      <c r="AC757" s="1239"/>
    </row>
    <row r="758" spans="13:29">
      <c r="M758" s="1562"/>
      <c r="V758" s="2125"/>
      <c r="W758" s="1239"/>
      <c r="X758" s="1239"/>
      <c r="Y758" s="1239"/>
      <c r="Z758" s="1239"/>
      <c r="AA758" s="1239"/>
      <c r="AB758" s="1239"/>
      <c r="AC758" s="1239"/>
    </row>
    <row r="759" spans="13:29">
      <c r="M759" s="1562"/>
      <c r="V759" s="2125"/>
      <c r="W759" s="1239"/>
      <c r="X759" s="1239"/>
      <c r="Y759" s="1239"/>
      <c r="Z759" s="1239"/>
      <c r="AA759" s="1239"/>
      <c r="AB759" s="1239"/>
      <c r="AC759" s="1239"/>
    </row>
    <row r="760" spans="13:29">
      <c r="M760" s="1562"/>
      <c r="V760" s="2125"/>
      <c r="W760" s="1239"/>
      <c r="X760" s="1239"/>
      <c r="Y760" s="1239"/>
      <c r="Z760" s="1239"/>
      <c r="AA760" s="1239"/>
      <c r="AB760" s="1239"/>
      <c r="AC760" s="1239"/>
    </row>
    <row r="761" spans="13:29">
      <c r="M761" s="1562"/>
      <c r="V761" s="2125"/>
      <c r="W761" s="1239"/>
      <c r="X761" s="1239"/>
      <c r="Y761" s="1239"/>
      <c r="Z761" s="1239"/>
      <c r="AA761" s="1239"/>
      <c r="AB761" s="1239"/>
      <c r="AC761" s="1239"/>
    </row>
    <row r="762" spans="13:29">
      <c r="M762" s="1562"/>
      <c r="V762" s="2125"/>
      <c r="W762" s="1239"/>
      <c r="X762" s="1239"/>
      <c r="Y762" s="1239"/>
      <c r="Z762" s="1239"/>
      <c r="AA762" s="1239"/>
      <c r="AB762" s="1239"/>
      <c r="AC762" s="1239"/>
    </row>
    <row r="763" spans="13:29">
      <c r="M763" s="1562"/>
      <c r="V763" s="2125"/>
      <c r="W763" s="1239"/>
      <c r="X763" s="1239"/>
      <c r="Y763" s="1239"/>
      <c r="Z763" s="1239"/>
      <c r="AA763" s="1239"/>
      <c r="AB763" s="1239"/>
      <c r="AC763" s="1239"/>
    </row>
    <row r="764" spans="13:29">
      <c r="M764" s="1562"/>
      <c r="V764" s="2125"/>
      <c r="W764" s="1239"/>
      <c r="X764" s="1239"/>
      <c r="Y764" s="1239"/>
      <c r="Z764" s="1239"/>
      <c r="AA764" s="1239"/>
      <c r="AB764" s="1239"/>
      <c r="AC764" s="1239"/>
    </row>
    <row r="765" spans="13:29">
      <c r="M765" s="1562"/>
      <c r="V765" s="2125"/>
      <c r="W765" s="1239"/>
      <c r="X765" s="1239"/>
      <c r="Y765" s="1239"/>
      <c r="Z765" s="1239"/>
      <c r="AA765" s="1239"/>
      <c r="AB765" s="1239"/>
      <c r="AC765" s="1239"/>
    </row>
    <row r="766" spans="13:29">
      <c r="M766" s="1562"/>
      <c r="V766" s="2125"/>
      <c r="W766" s="1239"/>
      <c r="X766" s="1239"/>
      <c r="Y766" s="1239"/>
      <c r="Z766" s="1239"/>
      <c r="AA766" s="1239"/>
      <c r="AB766" s="1239"/>
      <c r="AC766" s="1239"/>
    </row>
    <row r="767" spans="13:29">
      <c r="M767" s="1562"/>
      <c r="V767" s="2125"/>
      <c r="W767" s="1239"/>
      <c r="X767" s="1239"/>
      <c r="Y767" s="1239"/>
      <c r="Z767" s="1239"/>
      <c r="AA767" s="1239"/>
      <c r="AB767" s="1239"/>
      <c r="AC767" s="1239"/>
    </row>
    <row r="768" spans="13:29">
      <c r="M768" s="1562"/>
      <c r="V768" s="2125"/>
      <c r="W768" s="1239"/>
      <c r="X768" s="1239"/>
      <c r="Y768" s="1239"/>
      <c r="Z768" s="1239"/>
      <c r="AA768" s="1239"/>
      <c r="AB768" s="1239"/>
      <c r="AC768" s="1239"/>
    </row>
    <row r="769" spans="13:29">
      <c r="M769" s="1562"/>
      <c r="V769" s="2125"/>
      <c r="W769" s="1239"/>
      <c r="X769" s="1239"/>
      <c r="Y769" s="1239"/>
      <c r="Z769" s="1239"/>
      <c r="AA769" s="1239"/>
      <c r="AB769" s="1239"/>
      <c r="AC769" s="1239"/>
    </row>
    <row r="770" spans="13:29">
      <c r="M770" s="1562"/>
      <c r="V770" s="2125"/>
      <c r="W770" s="1239"/>
      <c r="X770" s="1239"/>
      <c r="Y770" s="1239"/>
      <c r="Z770" s="1239"/>
      <c r="AA770" s="1239"/>
      <c r="AB770" s="1239"/>
      <c r="AC770" s="1239"/>
    </row>
    <row r="771" spans="13:29">
      <c r="M771" s="1562"/>
      <c r="V771" s="2125"/>
      <c r="W771" s="1239"/>
      <c r="X771" s="1239"/>
      <c r="Y771" s="1239"/>
      <c r="Z771" s="1239"/>
      <c r="AA771" s="1239"/>
      <c r="AB771" s="1239"/>
      <c r="AC771" s="1239"/>
    </row>
    <row r="772" spans="13:29">
      <c r="M772" s="1562"/>
      <c r="V772" s="2125"/>
      <c r="W772" s="1239"/>
      <c r="X772" s="1239"/>
      <c r="Y772" s="1239"/>
      <c r="Z772" s="1239"/>
      <c r="AA772" s="1239"/>
      <c r="AB772" s="1239"/>
      <c r="AC772" s="1239"/>
    </row>
    <row r="773" spans="13:29">
      <c r="M773" s="1562"/>
      <c r="V773" s="2125"/>
      <c r="W773" s="1239"/>
      <c r="X773" s="1239"/>
      <c r="Y773" s="1239"/>
      <c r="Z773" s="1239"/>
      <c r="AA773" s="1239"/>
      <c r="AB773" s="1239"/>
      <c r="AC773" s="1239"/>
    </row>
    <row r="774" spans="13:29">
      <c r="M774" s="1562"/>
      <c r="V774" s="2125"/>
      <c r="W774" s="1239"/>
      <c r="X774" s="1239"/>
      <c r="Y774" s="1239"/>
      <c r="Z774" s="1239"/>
      <c r="AA774" s="1239"/>
      <c r="AB774" s="1239"/>
      <c r="AC774" s="1239"/>
    </row>
    <row r="775" spans="13:29">
      <c r="M775" s="1562"/>
      <c r="V775" s="2125"/>
      <c r="W775" s="1239"/>
      <c r="X775" s="1239"/>
      <c r="Y775" s="1239"/>
      <c r="Z775" s="1239"/>
      <c r="AA775" s="1239"/>
      <c r="AB775" s="1239"/>
      <c r="AC775" s="1239"/>
    </row>
    <row r="776" spans="13:29">
      <c r="M776" s="1562"/>
      <c r="V776" s="2125"/>
      <c r="W776" s="1239"/>
      <c r="X776" s="1239"/>
      <c r="Y776" s="1239"/>
      <c r="Z776" s="1239"/>
      <c r="AA776" s="1239"/>
      <c r="AB776" s="1239"/>
      <c r="AC776" s="1239"/>
    </row>
    <row r="777" spans="13:29">
      <c r="M777" s="1562"/>
      <c r="V777" s="2125"/>
      <c r="W777" s="1239"/>
      <c r="X777" s="1239"/>
      <c r="Y777" s="1239"/>
      <c r="Z777" s="1239"/>
      <c r="AA777" s="1239"/>
      <c r="AB777" s="1239"/>
      <c r="AC777" s="1239"/>
    </row>
    <row r="778" spans="13:29">
      <c r="M778" s="1562"/>
      <c r="V778" s="2125"/>
      <c r="W778" s="1239"/>
      <c r="X778" s="1239"/>
      <c r="Y778" s="1239"/>
      <c r="Z778" s="1239"/>
      <c r="AA778" s="1239"/>
      <c r="AB778" s="1239"/>
      <c r="AC778" s="1239"/>
    </row>
    <row r="779" spans="13:29">
      <c r="M779" s="1562"/>
      <c r="V779" s="2125"/>
      <c r="W779" s="1239"/>
      <c r="X779" s="1239"/>
      <c r="Y779" s="1239"/>
      <c r="Z779" s="1239"/>
      <c r="AA779" s="1239"/>
      <c r="AB779" s="1239"/>
      <c r="AC779" s="1239"/>
    </row>
    <row r="780" spans="13:29">
      <c r="M780" s="1562"/>
      <c r="V780" s="2125"/>
      <c r="W780" s="1239"/>
      <c r="X780" s="1239"/>
      <c r="Y780" s="1239"/>
      <c r="Z780" s="1239"/>
      <c r="AA780" s="1239"/>
      <c r="AB780" s="1239"/>
      <c r="AC780" s="1239"/>
    </row>
    <row r="781" spans="13:29">
      <c r="M781" s="1562"/>
      <c r="V781" s="2125"/>
      <c r="W781" s="1239"/>
      <c r="X781" s="1239"/>
      <c r="Y781" s="1239"/>
      <c r="Z781" s="1239"/>
      <c r="AA781" s="1239"/>
      <c r="AB781" s="1239"/>
      <c r="AC781" s="1239"/>
    </row>
    <row r="782" spans="13:29">
      <c r="M782" s="1562"/>
      <c r="V782" s="2125"/>
      <c r="W782" s="1239"/>
      <c r="X782" s="1239"/>
      <c r="Y782" s="1239"/>
      <c r="Z782" s="1239"/>
      <c r="AA782" s="1239"/>
      <c r="AB782" s="1239"/>
      <c r="AC782" s="1239"/>
    </row>
    <row r="783" spans="13:29">
      <c r="M783" s="1562"/>
      <c r="V783" s="2125"/>
      <c r="W783" s="1239"/>
      <c r="X783" s="1239"/>
      <c r="Y783" s="1239"/>
      <c r="Z783" s="1239"/>
      <c r="AA783" s="1239"/>
      <c r="AB783" s="1239"/>
      <c r="AC783" s="1239"/>
    </row>
    <row r="784" spans="13:29">
      <c r="M784" s="1562"/>
      <c r="V784" s="2125"/>
      <c r="W784" s="1239"/>
      <c r="X784" s="1239"/>
      <c r="Y784" s="1239"/>
      <c r="Z784" s="1239"/>
      <c r="AA784" s="1239"/>
      <c r="AB784" s="1239"/>
      <c r="AC784" s="1239"/>
    </row>
    <row r="785" spans="13:29">
      <c r="M785" s="1562"/>
      <c r="V785" s="2125"/>
      <c r="W785" s="1239"/>
      <c r="X785" s="1239"/>
      <c r="Y785" s="1239"/>
      <c r="Z785" s="1239"/>
      <c r="AA785" s="1239"/>
      <c r="AB785" s="1239"/>
      <c r="AC785" s="1239"/>
    </row>
    <row r="786" spans="13:29">
      <c r="M786" s="1562"/>
      <c r="V786" s="2125"/>
      <c r="W786" s="1239"/>
      <c r="X786" s="1239"/>
      <c r="Y786" s="1239"/>
      <c r="Z786" s="1239"/>
      <c r="AA786" s="1239"/>
      <c r="AB786" s="1239"/>
      <c r="AC786" s="1239"/>
    </row>
    <row r="787" spans="13:29">
      <c r="M787" s="1562"/>
      <c r="V787" s="2125"/>
      <c r="W787" s="1239"/>
      <c r="X787" s="1239"/>
      <c r="Y787" s="1239"/>
      <c r="Z787" s="1239"/>
      <c r="AA787" s="1239"/>
      <c r="AB787" s="1239"/>
      <c r="AC787" s="1239"/>
    </row>
    <row r="788" spans="13:29">
      <c r="M788" s="1562"/>
      <c r="V788" s="2125"/>
      <c r="W788" s="1239"/>
      <c r="X788" s="1239"/>
      <c r="Y788" s="1239"/>
      <c r="Z788" s="1239"/>
      <c r="AA788" s="1239"/>
      <c r="AB788" s="1239"/>
      <c r="AC788" s="1239"/>
    </row>
    <row r="789" spans="13:29">
      <c r="M789" s="1562"/>
      <c r="V789" s="2125"/>
      <c r="W789" s="1239"/>
      <c r="X789" s="1239"/>
      <c r="Y789" s="1239"/>
      <c r="Z789" s="1239"/>
      <c r="AA789" s="1239"/>
      <c r="AB789" s="1239"/>
      <c r="AC789" s="1239"/>
    </row>
    <row r="790" spans="13:29">
      <c r="M790" s="1562"/>
      <c r="V790" s="2125"/>
      <c r="W790" s="1239"/>
      <c r="X790" s="1239"/>
      <c r="Y790" s="1239"/>
      <c r="Z790" s="1239"/>
      <c r="AA790" s="1239"/>
      <c r="AB790" s="1239"/>
      <c r="AC790" s="1239"/>
    </row>
    <row r="791" spans="13:29">
      <c r="M791" s="1562"/>
      <c r="V791" s="2125"/>
      <c r="W791" s="1239"/>
      <c r="X791" s="1239"/>
      <c r="Y791" s="1239"/>
      <c r="Z791" s="1239"/>
      <c r="AA791" s="1239"/>
      <c r="AB791" s="1239"/>
      <c r="AC791" s="1239"/>
    </row>
    <row r="792" spans="13:29">
      <c r="M792" s="1562"/>
      <c r="V792" s="2125"/>
      <c r="W792" s="1239"/>
      <c r="X792" s="1239"/>
      <c r="Y792" s="1239"/>
      <c r="Z792" s="1239"/>
      <c r="AA792" s="1239"/>
      <c r="AB792" s="1239"/>
      <c r="AC792" s="1239"/>
    </row>
    <row r="793" spans="13:29">
      <c r="M793" s="1562"/>
      <c r="V793" s="2125"/>
      <c r="W793" s="1239"/>
      <c r="X793" s="1239"/>
      <c r="Y793" s="1239"/>
      <c r="Z793" s="1239"/>
      <c r="AA793" s="1239"/>
      <c r="AB793" s="1239"/>
      <c r="AC793" s="1239"/>
    </row>
    <row r="794" spans="13:29">
      <c r="M794" s="1562"/>
      <c r="V794" s="2125"/>
      <c r="W794" s="1239"/>
      <c r="X794" s="1239"/>
      <c r="Y794" s="1239"/>
      <c r="Z794" s="1239"/>
      <c r="AA794" s="1239"/>
      <c r="AB794" s="1239"/>
      <c r="AC794" s="1239"/>
    </row>
    <row r="795" spans="13:29">
      <c r="M795" s="1562"/>
      <c r="V795" s="2125"/>
      <c r="W795" s="1239"/>
      <c r="X795" s="1239"/>
      <c r="Y795" s="1239"/>
      <c r="Z795" s="1239"/>
      <c r="AA795" s="1239"/>
      <c r="AB795" s="1239"/>
      <c r="AC795" s="1239"/>
    </row>
    <row r="796" spans="13:29">
      <c r="M796" s="1562"/>
      <c r="V796" s="2125"/>
      <c r="W796" s="1239"/>
      <c r="X796" s="1239"/>
      <c r="Y796" s="1239"/>
      <c r="Z796" s="1239"/>
      <c r="AA796" s="1239"/>
      <c r="AB796" s="1239"/>
      <c r="AC796" s="1239"/>
    </row>
    <row r="797" spans="13:29">
      <c r="M797" s="1562"/>
      <c r="V797" s="2125"/>
      <c r="W797" s="1239"/>
      <c r="X797" s="1239"/>
      <c r="Y797" s="1239"/>
      <c r="Z797" s="1239"/>
      <c r="AA797" s="1239"/>
      <c r="AB797" s="1239"/>
      <c r="AC797" s="1239"/>
    </row>
    <row r="798" spans="13:29">
      <c r="M798" s="1562"/>
      <c r="V798" s="2125"/>
      <c r="W798" s="1239"/>
      <c r="X798" s="1239"/>
      <c r="Y798" s="1239"/>
      <c r="Z798" s="1239"/>
      <c r="AA798" s="1239"/>
      <c r="AB798" s="1239"/>
      <c r="AC798" s="1239"/>
    </row>
    <row r="799" spans="13:29">
      <c r="M799" s="1562"/>
      <c r="V799" s="2125"/>
      <c r="W799" s="1239"/>
      <c r="X799" s="1239"/>
      <c r="Y799" s="1239"/>
      <c r="Z799" s="1239"/>
      <c r="AA799" s="1239"/>
      <c r="AB799" s="1239"/>
      <c r="AC799" s="1239"/>
    </row>
    <row r="800" spans="13:29">
      <c r="M800" s="1562"/>
      <c r="V800" s="2125"/>
      <c r="W800" s="1239"/>
      <c r="X800" s="1239"/>
      <c r="Y800" s="1239"/>
      <c r="Z800" s="1239"/>
      <c r="AA800" s="1239"/>
      <c r="AB800" s="1239"/>
      <c r="AC800" s="1239"/>
    </row>
    <row r="801" spans="13:29">
      <c r="M801" s="1562"/>
      <c r="V801" s="2125"/>
      <c r="W801" s="1239"/>
      <c r="X801" s="1239"/>
      <c r="Y801" s="1239"/>
      <c r="Z801" s="1239"/>
      <c r="AA801" s="1239"/>
      <c r="AB801" s="1239"/>
      <c r="AC801" s="1239"/>
    </row>
    <row r="802" spans="13:29">
      <c r="M802" s="1562"/>
      <c r="V802" s="2125"/>
      <c r="W802" s="1239"/>
      <c r="X802" s="1239"/>
      <c r="Y802" s="1239"/>
      <c r="Z802" s="1239"/>
      <c r="AA802" s="1239"/>
      <c r="AB802" s="1239"/>
      <c r="AC802" s="1239"/>
    </row>
    <row r="803" spans="13:29">
      <c r="M803" s="1562"/>
      <c r="V803" s="2125"/>
      <c r="W803" s="1239"/>
      <c r="X803" s="1239"/>
      <c r="Y803" s="1239"/>
      <c r="Z803" s="1239"/>
      <c r="AA803" s="1239"/>
      <c r="AB803" s="1239"/>
      <c r="AC803" s="1239"/>
    </row>
    <row r="804" spans="13:29">
      <c r="M804" s="1562"/>
      <c r="V804" s="2125"/>
      <c r="W804" s="1239"/>
      <c r="X804" s="1239"/>
      <c r="Y804" s="1239"/>
      <c r="Z804" s="1239"/>
      <c r="AA804" s="1239"/>
      <c r="AB804" s="1239"/>
      <c r="AC804" s="1239"/>
    </row>
    <row r="805" spans="13:29">
      <c r="M805" s="1562"/>
      <c r="V805" s="2125"/>
      <c r="W805" s="1239"/>
      <c r="X805" s="1239"/>
      <c r="Y805" s="1239"/>
      <c r="Z805" s="1239"/>
      <c r="AA805" s="1239"/>
      <c r="AB805" s="1239"/>
      <c r="AC805" s="1239"/>
    </row>
    <row r="806" spans="13:29">
      <c r="M806" s="1562"/>
      <c r="V806" s="2125"/>
      <c r="W806" s="1239"/>
      <c r="X806" s="1239"/>
      <c r="Y806" s="1239"/>
      <c r="Z806" s="1239"/>
      <c r="AA806" s="1239"/>
      <c r="AB806" s="1239"/>
      <c r="AC806" s="1239"/>
    </row>
    <row r="807" spans="13:29">
      <c r="M807" s="1562"/>
      <c r="V807" s="2125"/>
      <c r="W807" s="1239"/>
      <c r="X807" s="1239"/>
      <c r="Y807" s="1239"/>
      <c r="Z807" s="1239"/>
      <c r="AA807" s="1239"/>
      <c r="AB807" s="1239"/>
      <c r="AC807" s="1239"/>
    </row>
    <row r="808" spans="13:29">
      <c r="M808" s="1562"/>
      <c r="V808" s="2125"/>
      <c r="W808" s="1239"/>
      <c r="X808" s="1239"/>
      <c r="Y808" s="1239"/>
      <c r="Z808" s="1239"/>
      <c r="AA808" s="1239"/>
      <c r="AB808" s="1239"/>
      <c r="AC808" s="1239"/>
    </row>
    <row r="809" spans="13:29">
      <c r="M809" s="1562"/>
      <c r="V809" s="2125"/>
      <c r="W809" s="1239"/>
      <c r="X809" s="1239"/>
      <c r="Y809" s="1239"/>
      <c r="Z809" s="1239"/>
      <c r="AA809" s="1239"/>
      <c r="AB809" s="1239"/>
      <c r="AC809" s="1239"/>
    </row>
    <row r="810" spans="13:29">
      <c r="M810" s="1562"/>
      <c r="V810" s="2125"/>
      <c r="W810" s="1239"/>
      <c r="X810" s="1239"/>
      <c r="Y810" s="1239"/>
      <c r="Z810" s="1239"/>
      <c r="AA810" s="1239"/>
      <c r="AB810" s="1239"/>
      <c r="AC810" s="1239"/>
    </row>
    <row r="811" spans="13:29">
      <c r="M811" s="1562"/>
      <c r="V811" s="2125"/>
      <c r="W811" s="1239"/>
      <c r="X811" s="1239"/>
      <c r="Y811" s="1239"/>
      <c r="Z811" s="1239"/>
      <c r="AA811" s="1239"/>
      <c r="AB811" s="1239"/>
      <c r="AC811" s="1239"/>
    </row>
    <row r="812" spans="13:29">
      <c r="M812" s="1562"/>
      <c r="V812" s="2125"/>
      <c r="W812" s="1239"/>
      <c r="X812" s="1239"/>
      <c r="Y812" s="1239"/>
      <c r="Z812" s="1239"/>
      <c r="AA812" s="1239"/>
      <c r="AB812" s="1239"/>
      <c r="AC812" s="1239"/>
    </row>
    <row r="813" spans="13:29">
      <c r="M813" s="1562"/>
      <c r="V813" s="2125"/>
      <c r="W813" s="1239"/>
      <c r="X813" s="1239"/>
      <c r="Y813" s="1239"/>
      <c r="Z813" s="1239"/>
      <c r="AA813" s="1239"/>
      <c r="AB813" s="1239"/>
      <c r="AC813" s="1239"/>
    </row>
    <row r="814" spans="13:29">
      <c r="M814" s="1562"/>
      <c r="V814" s="2125"/>
      <c r="W814" s="1239"/>
      <c r="X814" s="1239"/>
      <c r="Y814" s="1239"/>
      <c r="Z814" s="1239"/>
      <c r="AA814" s="1239"/>
      <c r="AB814" s="1239"/>
      <c r="AC814" s="1239"/>
    </row>
    <row r="815" spans="13:29">
      <c r="M815" s="1562"/>
      <c r="V815" s="2125"/>
      <c r="W815" s="1239"/>
      <c r="X815" s="1239"/>
      <c r="Y815" s="1239"/>
      <c r="Z815" s="1239"/>
      <c r="AA815" s="1239"/>
      <c r="AB815" s="1239"/>
      <c r="AC815" s="1239"/>
    </row>
    <row r="816" spans="13:29">
      <c r="M816" s="1562"/>
      <c r="V816" s="2125"/>
      <c r="W816" s="1239"/>
      <c r="X816" s="1239"/>
      <c r="Y816" s="1239"/>
      <c r="Z816" s="1239"/>
      <c r="AA816" s="1239"/>
      <c r="AB816" s="1239"/>
      <c r="AC816" s="1239"/>
    </row>
    <row r="817" spans="13:29">
      <c r="M817" s="1562"/>
      <c r="V817" s="2125"/>
      <c r="W817" s="1239"/>
      <c r="X817" s="1239"/>
      <c r="Y817" s="1239"/>
      <c r="Z817" s="1239"/>
      <c r="AA817" s="1239"/>
      <c r="AB817" s="1239"/>
      <c r="AC817" s="1239"/>
    </row>
    <row r="818" spans="13:29">
      <c r="M818" s="1562"/>
      <c r="V818" s="2125"/>
      <c r="W818" s="1239"/>
      <c r="X818" s="1239"/>
      <c r="Y818" s="1239"/>
      <c r="Z818" s="1239"/>
      <c r="AA818" s="1239"/>
      <c r="AB818" s="1239"/>
      <c r="AC818" s="1239"/>
    </row>
    <row r="819" spans="13:29">
      <c r="M819" s="1562"/>
      <c r="V819" s="2125"/>
      <c r="W819" s="1239"/>
      <c r="X819" s="1239"/>
      <c r="Y819" s="1239"/>
      <c r="Z819" s="1239"/>
      <c r="AA819" s="1239"/>
      <c r="AB819" s="1239"/>
      <c r="AC819" s="1239"/>
    </row>
    <row r="820" spans="13:29">
      <c r="M820" s="1562"/>
      <c r="V820" s="2125"/>
      <c r="W820" s="1239"/>
      <c r="X820" s="1239"/>
      <c r="Y820" s="1239"/>
      <c r="Z820" s="1239"/>
      <c r="AA820" s="1239"/>
      <c r="AB820" s="1239"/>
      <c r="AC820" s="1239"/>
    </row>
    <row r="821" spans="13:29">
      <c r="M821" s="1562"/>
      <c r="V821" s="2125"/>
      <c r="W821" s="1239"/>
      <c r="X821" s="1239"/>
      <c r="Y821" s="1239"/>
      <c r="Z821" s="1239"/>
      <c r="AA821" s="1239"/>
      <c r="AB821" s="1239"/>
      <c r="AC821" s="1239"/>
    </row>
    <row r="822" spans="13:29">
      <c r="M822" s="1562"/>
      <c r="V822" s="2125"/>
      <c r="W822" s="1239"/>
      <c r="X822" s="1239"/>
      <c r="Y822" s="1239"/>
      <c r="Z822" s="1239"/>
      <c r="AA822" s="1239"/>
      <c r="AB822" s="1239"/>
      <c r="AC822" s="1239"/>
    </row>
    <row r="823" spans="13:29">
      <c r="M823" s="1562"/>
      <c r="V823" s="2125"/>
      <c r="W823" s="1239"/>
      <c r="X823" s="1239"/>
      <c r="Y823" s="1239"/>
      <c r="Z823" s="1239"/>
      <c r="AA823" s="1239"/>
      <c r="AB823" s="1239"/>
      <c r="AC823" s="1239"/>
    </row>
    <row r="824" spans="13:29">
      <c r="M824" s="1562"/>
      <c r="V824" s="2125"/>
      <c r="W824" s="1239"/>
      <c r="X824" s="1239"/>
      <c r="Y824" s="1239"/>
      <c r="Z824" s="1239"/>
      <c r="AA824" s="1239"/>
      <c r="AB824" s="1239"/>
      <c r="AC824" s="1239"/>
    </row>
    <row r="825" spans="13:29">
      <c r="M825" s="1562"/>
      <c r="V825" s="2125"/>
      <c r="W825" s="1239"/>
      <c r="X825" s="1239"/>
      <c r="Y825" s="1239"/>
      <c r="Z825" s="1239"/>
      <c r="AA825" s="1239"/>
      <c r="AB825" s="1239"/>
      <c r="AC825" s="1239"/>
    </row>
    <row r="826" spans="13:29">
      <c r="M826" s="1562"/>
      <c r="V826" s="2125"/>
      <c r="W826" s="1239"/>
      <c r="X826" s="1239"/>
      <c r="Y826" s="1239"/>
      <c r="Z826" s="1239"/>
      <c r="AA826" s="1239"/>
      <c r="AB826" s="1239"/>
      <c r="AC826" s="1239"/>
    </row>
    <row r="827" spans="13:29">
      <c r="M827" s="1562"/>
      <c r="V827" s="2125"/>
      <c r="W827" s="1239"/>
      <c r="X827" s="1239"/>
      <c r="Y827" s="1239"/>
      <c r="Z827" s="1239"/>
      <c r="AA827" s="1239"/>
      <c r="AB827" s="1239"/>
      <c r="AC827" s="1239"/>
    </row>
    <row r="828" spans="13:29">
      <c r="M828" s="1562"/>
      <c r="V828" s="2125"/>
      <c r="W828" s="1239"/>
      <c r="X828" s="1239"/>
      <c r="Y828" s="1239"/>
      <c r="Z828" s="1239"/>
      <c r="AA828" s="1239"/>
      <c r="AB828" s="1239"/>
      <c r="AC828" s="1239"/>
    </row>
    <row r="829" spans="13:29">
      <c r="M829" s="1562"/>
      <c r="V829" s="2125"/>
      <c r="W829" s="1239"/>
      <c r="X829" s="1239"/>
      <c r="Y829" s="1239"/>
      <c r="Z829" s="1239"/>
      <c r="AA829" s="1239"/>
      <c r="AB829" s="1239"/>
      <c r="AC829" s="1239"/>
    </row>
    <row r="830" spans="13:29">
      <c r="M830" s="1562"/>
      <c r="V830" s="2125"/>
      <c r="W830" s="1239"/>
      <c r="X830" s="1239"/>
      <c r="Y830" s="1239"/>
      <c r="Z830" s="1239"/>
      <c r="AA830" s="1239"/>
      <c r="AB830" s="1239"/>
      <c r="AC830" s="1239"/>
    </row>
    <row r="831" spans="13:29">
      <c r="M831" s="1562"/>
      <c r="V831" s="2125"/>
      <c r="W831" s="1239"/>
      <c r="X831" s="1239"/>
      <c r="Y831" s="1239"/>
      <c r="Z831" s="1239"/>
      <c r="AA831" s="1239"/>
      <c r="AB831" s="1239"/>
      <c r="AC831" s="1239"/>
    </row>
    <row r="832" spans="13:29">
      <c r="M832" s="1562"/>
      <c r="V832" s="2125"/>
      <c r="W832" s="1239"/>
      <c r="X832" s="1239"/>
      <c r="Y832" s="1239"/>
      <c r="Z832" s="1239"/>
      <c r="AA832" s="1239"/>
      <c r="AB832" s="1239"/>
      <c r="AC832" s="1239"/>
    </row>
    <row r="833" spans="13:29">
      <c r="M833" s="1562"/>
      <c r="V833" s="2125"/>
      <c r="W833" s="1239"/>
      <c r="X833" s="1239"/>
      <c r="Y833" s="1239"/>
      <c r="Z833" s="1239"/>
      <c r="AA833" s="1239"/>
      <c r="AB833" s="1239"/>
      <c r="AC833" s="1239"/>
    </row>
    <row r="834" spans="13:29">
      <c r="M834" s="1562"/>
      <c r="V834" s="2125"/>
      <c r="W834" s="1239"/>
      <c r="X834" s="1239"/>
      <c r="Y834" s="1239"/>
      <c r="Z834" s="1239"/>
      <c r="AA834" s="1239"/>
      <c r="AB834" s="1239"/>
      <c r="AC834" s="1239"/>
    </row>
    <row r="835" spans="13:29">
      <c r="M835" s="1562"/>
      <c r="V835" s="2125"/>
      <c r="W835" s="1239"/>
      <c r="X835" s="1239"/>
      <c r="Y835" s="1239"/>
      <c r="Z835" s="1239"/>
      <c r="AA835" s="1239"/>
      <c r="AB835" s="1239"/>
      <c r="AC835" s="1239"/>
    </row>
    <row r="836" spans="13:29">
      <c r="M836" s="1562"/>
      <c r="V836" s="2125"/>
      <c r="W836" s="1239"/>
      <c r="X836" s="1239"/>
      <c r="Y836" s="1239"/>
      <c r="Z836" s="1239"/>
      <c r="AA836" s="1239"/>
      <c r="AB836" s="1239"/>
      <c r="AC836" s="1239"/>
    </row>
    <row r="837" spans="13:29">
      <c r="M837" s="1562"/>
      <c r="V837" s="2125"/>
      <c r="W837" s="1239"/>
      <c r="X837" s="1239"/>
      <c r="Y837" s="1239"/>
      <c r="Z837" s="1239"/>
      <c r="AA837" s="1239"/>
      <c r="AB837" s="1239"/>
      <c r="AC837" s="1239"/>
    </row>
    <row r="838" spans="13:29">
      <c r="M838" s="1562"/>
      <c r="V838" s="2125"/>
      <c r="W838" s="1239"/>
      <c r="X838" s="1239"/>
      <c r="Y838" s="1239"/>
      <c r="Z838" s="1239"/>
      <c r="AA838" s="1239"/>
      <c r="AB838" s="1239"/>
      <c r="AC838" s="1239"/>
    </row>
    <row r="839" spans="13:29">
      <c r="M839" s="1562"/>
      <c r="V839" s="2125"/>
      <c r="W839" s="1239"/>
      <c r="X839" s="1239"/>
      <c r="Y839" s="1239"/>
      <c r="Z839" s="1239"/>
      <c r="AA839" s="1239"/>
      <c r="AB839" s="1239"/>
      <c r="AC839" s="1239"/>
    </row>
    <row r="840" spans="13:29">
      <c r="M840" s="1562"/>
      <c r="V840" s="2125"/>
      <c r="W840" s="1239"/>
      <c r="X840" s="1239"/>
      <c r="Y840" s="1239"/>
      <c r="Z840" s="1239"/>
      <c r="AA840" s="1239"/>
      <c r="AB840" s="1239"/>
      <c r="AC840" s="1239"/>
    </row>
    <row r="841" spans="13:29">
      <c r="M841" s="1562"/>
      <c r="V841" s="2125"/>
      <c r="W841" s="1239"/>
      <c r="X841" s="1239"/>
      <c r="Y841" s="1239"/>
      <c r="Z841" s="1239"/>
      <c r="AA841" s="1239"/>
      <c r="AB841" s="1239"/>
      <c r="AC841" s="1239"/>
    </row>
    <row r="842" spans="13:29">
      <c r="M842" s="1562"/>
      <c r="V842" s="2125"/>
      <c r="W842" s="1239"/>
      <c r="X842" s="1239"/>
      <c r="Y842" s="1239"/>
      <c r="Z842" s="1239"/>
      <c r="AA842" s="1239"/>
      <c r="AB842" s="1239"/>
      <c r="AC842" s="1239"/>
    </row>
    <row r="843" spans="13:29">
      <c r="M843" s="1562"/>
      <c r="V843" s="2125"/>
      <c r="W843" s="1239"/>
      <c r="X843" s="1239"/>
      <c r="Y843" s="1239"/>
      <c r="Z843" s="1239"/>
      <c r="AA843" s="1239"/>
      <c r="AB843" s="1239"/>
      <c r="AC843" s="1239"/>
    </row>
    <row r="844" spans="13:29">
      <c r="M844" s="1562"/>
      <c r="V844" s="2125"/>
      <c r="W844" s="1239"/>
      <c r="X844" s="1239"/>
      <c r="Y844" s="1239"/>
      <c r="Z844" s="1239"/>
      <c r="AA844" s="1239"/>
      <c r="AB844" s="1239"/>
      <c r="AC844" s="1239"/>
    </row>
    <row r="845" spans="13:29">
      <c r="M845" s="1562"/>
      <c r="V845" s="2125"/>
      <c r="W845" s="1239"/>
      <c r="X845" s="1239"/>
      <c r="Y845" s="1239"/>
      <c r="Z845" s="1239"/>
      <c r="AA845" s="1239"/>
      <c r="AB845" s="1239"/>
      <c r="AC845" s="1239"/>
    </row>
    <row r="846" spans="13:29">
      <c r="M846" s="1562"/>
      <c r="V846" s="2125"/>
      <c r="W846" s="1239"/>
      <c r="X846" s="1239"/>
      <c r="Y846" s="1239"/>
      <c r="Z846" s="1239"/>
      <c r="AA846" s="1239"/>
      <c r="AB846" s="1239"/>
      <c r="AC846" s="1239"/>
    </row>
    <row r="847" spans="13:29">
      <c r="M847" s="1562"/>
      <c r="V847" s="2125"/>
      <c r="W847" s="1239"/>
      <c r="X847" s="1239"/>
      <c r="Y847" s="1239"/>
      <c r="Z847" s="1239"/>
      <c r="AA847" s="1239"/>
      <c r="AB847" s="1239"/>
      <c r="AC847" s="1239"/>
    </row>
    <row r="848" spans="13:29">
      <c r="M848" s="1562"/>
      <c r="V848" s="2125"/>
      <c r="W848" s="1239"/>
      <c r="X848" s="1239"/>
      <c r="Y848" s="1239"/>
      <c r="Z848" s="1239"/>
      <c r="AA848" s="1239"/>
      <c r="AB848" s="1239"/>
      <c r="AC848" s="1239"/>
    </row>
    <row r="849" spans="13:29">
      <c r="M849" s="1562"/>
      <c r="V849" s="2125"/>
      <c r="W849" s="1239"/>
      <c r="X849" s="1239"/>
      <c r="Y849" s="1239"/>
      <c r="Z849" s="1239"/>
      <c r="AA849" s="1239"/>
      <c r="AB849" s="1239"/>
      <c r="AC849" s="1239"/>
    </row>
    <row r="850" spans="13:29">
      <c r="M850" s="1562"/>
      <c r="V850" s="2125"/>
      <c r="W850" s="1239"/>
      <c r="X850" s="1239"/>
      <c r="Y850" s="1239"/>
      <c r="Z850" s="1239"/>
      <c r="AA850" s="1239"/>
      <c r="AB850" s="1239"/>
      <c r="AC850" s="1239"/>
    </row>
    <row r="851" spans="13:29">
      <c r="M851" s="1562"/>
      <c r="V851" s="2125"/>
      <c r="W851" s="1239"/>
      <c r="X851" s="1239"/>
      <c r="Y851" s="1239"/>
      <c r="Z851" s="1239"/>
      <c r="AA851" s="1239"/>
      <c r="AB851" s="1239"/>
      <c r="AC851" s="1239"/>
    </row>
    <row r="852" spans="13:29">
      <c r="M852" s="1562"/>
      <c r="V852" s="2125"/>
      <c r="W852" s="1239"/>
      <c r="X852" s="1239"/>
      <c r="Y852" s="1239"/>
      <c r="Z852" s="1239"/>
      <c r="AA852" s="1239"/>
      <c r="AB852" s="1239"/>
      <c r="AC852" s="1239"/>
    </row>
    <row r="853" spans="13:29">
      <c r="M853" s="1562"/>
      <c r="V853" s="2125"/>
      <c r="W853" s="1239"/>
      <c r="X853" s="1239"/>
      <c r="Y853" s="1239"/>
      <c r="Z853" s="1239"/>
      <c r="AA853" s="1239"/>
      <c r="AB853" s="1239"/>
      <c r="AC853" s="1239"/>
    </row>
    <row r="854" spans="13:29">
      <c r="M854" s="1562"/>
      <c r="V854" s="2125"/>
      <c r="W854" s="1239"/>
      <c r="X854" s="1239"/>
      <c r="Y854" s="1239"/>
      <c r="Z854" s="1239"/>
      <c r="AA854" s="1239"/>
      <c r="AB854" s="1239"/>
      <c r="AC854" s="1239"/>
    </row>
    <row r="855" spans="13:29">
      <c r="M855" s="1562"/>
      <c r="V855" s="2125"/>
      <c r="W855" s="1239"/>
      <c r="X855" s="1239"/>
      <c r="Y855" s="1239"/>
      <c r="Z855" s="1239"/>
      <c r="AA855" s="1239"/>
      <c r="AB855" s="1239"/>
      <c r="AC855" s="1239"/>
    </row>
    <row r="856" spans="13:29">
      <c r="M856" s="1562"/>
      <c r="V856" s="2125"/>
      <c r="W856" s="1239"/>
      <c r="X856" s="1239"/>
      <c r="Y856" s="1239"/>
      <c r="Z856" s="1239"/>
      <c r="AA856" s="1239"/>
      <c r="AB856" s="1239"/>
      <c r="AC856" s="1239"/>
    </row>
    <row r="857" spans="13:29">
      <c r="M857" s="1562"/>
      <c r="V857" s="2125"/>
      <c r="W857" s="1239"/>
      <c r="X857" s="1239"/>
      <c r="Y857" s="1239"/>
      <c r="Z857" s="1239"/>
      <c r="AA857" s="1239"/>
      <c r="AB857" s="1239"/>
      <c r="AC857" s="1239"/>
    </row>
    <row r="858" spans="13:29">
      <c r="M858" s="1562"/>
      <c r="V858" s="2125"/>
      <c r="W858" s="1239"/>
      <c r="X858" s="1239"/>
      <c r="Y858" s="1239"/>
      <c r="Z858" s="1239"/>
      <c r="AA858" s="1239"/>
      <c r="AB858" s="1239"/>
      <c r="AC858" s="1239"/>
    </row>
    <row r="859" spans="13:29">
      <c r="M859" s="1562"/>
      <c r="V859" s="2125"/>
      <c r="W859" s="1239"/>
      <c r="X859" s="1239"/>
      <c r="Y859" s="1239"/>
      <c r="Z859" s="1239"/>
      <c r="AA859" s="1239"/>
      <c r="AB859" s="1239"/>
      <c r="AC859" s="1239"/>
    </row>
    <row r="860" spans="13:29">
      <c r="M860" s="1562"/>
      <c r="V860" s="2125"/>
      <c r="W860" s="1239"/>
      <c r="X860" s="1239"/>
      <c r="Y860" s="1239"/>
      <c r="Z860" s="1239"/>
      <c r="AA860" s="1239"/>
      <c r="AB860" s="1239"/>
      <c r="AC860" s="1239"/>
    </row>
    <row r="861" spans="13:29">
      <c r="M861" s="1562"/>
      <c r="V861" s="2125"/>
      <c r="W861" s="1239"/>
      <c r="X861" s="1239"/>
      <c r="Y861" s="1239"/>
      <c r="Z861" s="1239"/>
      <c r="AA861" s="1239"/>
      <c r="AB861" s="1239"/>
      <c r="AC861" s="1239"/>
    </row>
    <row r="862" spans="13:29">
      <c r="M862" s="1562"/>
      <c r="V862" s="2125"/>
      <c r="W862" s="1239"/>
      <c r="X862" s="1239"/>
      <c r="Y862" s="1239"/>
      <c r="Z862" s="1239"/>
      <c r="AA862" s="1239"/>
      <c r="AB862" s="1239"/>
      <c r="AC862" s="1239"/>
    </row>
    <row r="863" spans="13:29">
      <c r="M863" s="1562"/>
      <c r="V863" s="2125"/>
      <c r="W863" s="1239"/>
      <c r="X863" s="1239"/>
      <c r="Y863" s="1239"/>
      <c r="Z863" s="1239"/>
      <c r="AA863" s="1239"/>
      <c r="AB863" s="1239"/>
      <c r="AC863" s="1239"/>
    </row>
    <row r="864" spans="13:29">
      <c r="M864" s="1562"/>
      <c r="V864" s="2125"/>
      <c r="W864" s="1239"/>
      <c r="X864" s="1239"/>
      <c r="Y864" s="1239"/>
      <c r="Z864" s="1239"/>
      <c r="AA864" s="1239"/>
      <c r="AB864" s="1239"/>
      <c r="AC864" s="1239"/>
    </row>
    <row r="865" spans="13:29">
      <c r="M865" s="1562"/>
      <c r="V865" s="2125"/>
      <c r="W865" s="1239"/>
      <c r="X865" s="1239"/>
      <c r="Y865" s="1239"/>
      <c r="Z865" s="1239"/>
      <c r="AA865" s="1239"/>
      <c r="AB865" s="1239"/>
      <c r="AC865" s="1239"/>
    </row>
    <row r="866" spans="13:29">
      <c r="M866" s="1562"/>
      <c r="V866" s="2125"/>
      <c r="W866" s="1239"/>
      <c r="X866" s="1239"/>
      <c r="Y866" s="1239"/>
      <c r="Z866" s="1239"/>
      <c r="AA866" s="1239"/>
      <c r="AB866" s="1239"/>
      <c r="AC866" s="1239"/>
    </row>
    <row r="867" spans="13:29">
      <c r="M867" s="1562"/>
      <c r="V867" s="2125"/>
      <c r="W867" s="1239"/>
      <c r="X867" s="1239"/>
      <c r="Y867" s="1239"/>
      <c r="Z867" s="1239"/>
      <c r="AA867" s="1239"/>
      <c r="AB867" s="1239"/>
      <c r="AC867" s="1239"/>
    </row>
    <row r="868" spans="13:29">
      <c r="M868" s="1562"/>
      <c r="V868" s="2125"/>
      <c r="W868" s="1239"/>
      <c r="X868" s="1239"/>
      <c r="Y868" s="1239"/>
      <c r="Z868" s="1239"/>
      <c r="AA868" s="1239"/>
      <c r="AB868" s="1239"/>
      <c r="AC868" s="1239"/>
    </row>
    <row r="869" spans="13:29">
      <c r="M869" s="1562"/>
      <c r="V869" s="2125"/>
      <c r="W869" s="1239"/>
      <c r="X869" s="1239"/>
      <c r="Y869" s="1239"/>
      <c r="Z869" s="1239"/>
      <c r="AA869" s="1239"/>
      <c r="AB869" s="1239"/>
      <c r="AC869" s="1239"/>
    </row>
    <row r="870" spans="13:29">
      <c r="M870" s="1562"/>
      <c r="V870" s="2125"/>
      <c r="W870" s="1239"/>
      <c r="X870" s="1239"/>
      <c r="Y870" s="1239"/>
      <c r="Z870" s="1239"/>
      <c r="AA870" s="1239"/>
      <c r="AB870" s="1239"/>
      <c r="AC870" s="1239"/>
    </row>
    <row r="871" spans="13:29">
      <c r="M871" s="1562"/>
      <c r="V871" s="2125"/>
      <c r="W871" s="1239"/>
      <c r="X871" s="1239"/>
      <c r="Y871" s="1239"/>
      <c r="Z871" s="1239"/>
      <c r="AA871" s="1239"/>
      <c r="AB871" s="1239"/>
      <c r="AC871" s="1239"/>
    </row>
    <row r="872" spans="13:29">
      <c r="M872" s="1562"/>
      <c r="V872" s="2125"/>
      <c r="W872" s="1239"/>
      <c r="X872" s="1239"/>
      <c r="Y872" s="1239"/>
      <c r="Z872" s="1239"/>
      <c r="AA872" s="1239"/>
      <c r="AB872" s="1239"/>
      <c r="AC872" s="1239"/>
    </row>
    <row r="873" spans="13:29">
      <c r="M873" s="1562"/>
      <c r="V873" s="2125"/>
      <c r="W873" s="1239"/>
      <c r="X873" s="1239"/>
      <c r="Y873" s="1239"/>
      <c r="Z873" s="1239"/>
      <c r="AA873" s="1239"/>
      <c r="AB873" s="1239"/>
      <c r="AC873" s="1239"/>
    </row>
    <row r="874" spans="13:29">
      <c r="M874" s="1562"/>
      <c r="V874" s="2125"/>
      <c r="W874" s="1239"/>
      <c r="X874" s="1239"/>
      <c r="Y874" s="1239"/>
      <c r="Z874" s="1239"/>
      <c r="AA874" s="1239"/>
      <c r="AB874" s="1239"/>
      <c r="AC874" s="1239"/>
    </row>
    <row r="875" spans="13:29">
      <c r="M875" s="1562"/>
      <c r="V875" s="2125"/>
      <c r="W875" s="1239"/>
      <c r="X875" s="1239"/>
      <c r="Y875" s="1239"/>
      <c r="Z875" s="1239"/>
      <c r="AA875" s="1239"/>
      <c r="AB875" s="1239"/>
      <c r="AC875" s="1239"/>
    </row>
    <row r="876" spans="13:29">
      <c r="M876" s="1562"/>
      <c r="V876" s="2125"/>
      <c r="W876" s="1239"/>
      <c r="X876" s="1239"/>
      <c r="Y876" s="1239"/>
      <c r="Z876" s="1239"/>
      <c r="AA876" s="1239"/>
      <c r="AB876" s="1239"/>
      <c r="AC876" s="1239"/>
    </row>
    <row r="877" spans="13:29">
      <c r="M877" s="1562"/>
      <c r="V877" s="2125"/>
      <c r="W877" s="1239"/>
      <c r="X877" s="1239"/>
      <c r="Y877" s="1239"/>
      <c r="Z877" s="1239"/>
      <c r="AA877" s="1239"/>
      <c r="AB877" s="1239"/>
      <c r="AC877" s="1239"/>
    </row>
    <row r="878" spans="13:29">
      <c r="M878" s="1562"/>
      <c r="V878" s="2125"/>
      <c r="W878" s="1239"/>
      <c r="X878" s="1239"/>
      <c r="Y878" s="1239"/>
      <c r="Z878" s="1239"/>
      <c r="AA878" s="1239"/>
      <c r="AB878" s="1239"/>
      <c r="AC878" s="1239"/>
    </row>
    <row r="879" spans="13:29">
      <c r="M879" s="1562"/>
      <c r="V879" s="2125"/>
      <c r="W879" s="1239"/>
      <c r="X879" s="1239"/>
      <c r="Y879" s="1239"/>
      <c r="Z879" s="1239"/>
      <c r="AA879" s="1239"/>
      <c r="AB879" s="1239"/>
      <c r="AC879" s="1239"/>
    </row>
    <row r="880" spans="13:29">
      <c r="M880" s="1562"/>
      <c r="V880" s="2125"/>
      <c r="W880" s="1239"/>
      <c r="X880" s="1239"/>
      <c r="Y880" s="1239"/>
      <c r="Z880" s="1239"/>
      <c r="AA880" s="1239"/>
      <c r="AB880" s="1239"/>
      <c r="AC880" s="1239"/>
    </row>
    <row r="881" spans="13:29">
      <c r="M881" s="1562"/>
      <c r="V881" s="2125"/>
      <c r="W881" s="1239"/>
      <c r="X881" s="1239"/>
      <c r="Y881" s="1239"/>
      <c r="Z881" s="1239"/>
      <c r="AA881" s="1239"/>
      <c r="AB881" s="1239"/>
      <c r="AC881" s="1239"/>
    </row>
    <row r="882" spans="13:29">
      <c r="M882" s="1562"/>
      <c r="V882" s="2125"/>
      <c r="W882" s="1239"/>
      <c r="X882" s="1239"/>
      <c r="Y882" s="1239"/>
      <c r="Z882" s="1239"/>
      <c r="AA882" s="1239"/>
      <c r="AB882" s="1239"/>
      <c r="AC882" s="1239"/>
    </row>
    <row r="883" spans="13:29">
      <c r="M883" s="1562"/>
      <c r="V883" s="2125"/>
      <c r="W883" s="1239"/>
      <c r="X883" s="1239"/>
      <c r="Y883" s="1239"/>
      <c r="Z883" s="1239"/>
      <c r="AA883" s="1239"/>
      <c r="AB883" s="1239"/>
      <c r="AC883" s="1239"/>
    </row>
    <row r="884" spans="13:29">
      <c r="M884" s="1562"/>
      <c r="V884" s="2125"/>
      <c r="W884" s="1239"/>
      <c r="X884" s="1239"/>
      <c r="Y884" s="1239"/>
      <c r="Z884" s="1239"/>
      <c r="AA884" s="1239"/>
      <c r="AB884" s="1239"/>
      <c r="AC884" s="1239"/>
    </row>
    <row r="885" spans="13:29">
      <c r="M885" s="1562"/>
      <c r="V885" s="2125"/>
      <c r="W885" s="1239"/>
      <c r="X885" s="1239"/>
      <c r="Y885" s="1239"/>
      <c r="Z885" s="1239"/>
      <c r="AA885" s="1239"/>
      <c r="AB885" s="1239"/>
      <c r="AC885" s="1239"/>
    </row>
    <row r="886" spans="13:29">
      <c r="M886" s="1562"/>
      <c r="V886" s="2125"/>
      <c r="W886" s="1239"/>
      <c r="X886" s="1239"/>
      <c r="Y886" s="1239"/>
      <c r="Z886" s="1239"/>
      <c r="AA886" s="1239"/>
      <c r="AB886" s="1239"/>
      <c r="AC886" s="1239"/>
    </row>
    <row r="887" spans="13:29">
      <c r="M887" s="1562"/>
      <c r="V887" s="2125"/>
      <c r="W887" s="1239"/>
      <c r="X887" s="1239"/>
      <c r="Y887" s="1239"/>
      <c r="Z887" s="1239"/>
      <c r="AA887" s="1239"/>
      <c r="AB887" s="1239"/>
      <c r="AC887" s="1239"/>
    </row>
    <row r="888" spans="13:29">
      <c r="M888" s="1562"/>
      <c r="V888" s="2125"/>
      <c r="W888" s="1239"/>
      <c r="X888" s="1239"/>
      <c r="Y888" s="1239"/>
      <c r="Z888" s="1239"/>
      <c r="AA888" s="1239"/>
      <c r="AB888" s="1239"/>
      <c r="AC888" s="1239"/>
    </row>
    <row r="889" spans="13:29">
      <c r="M889" s="1562"/>
      <c r="V889" s="2125"/>
      <c r="W889" s="1239"/>
      <c r="X889" s="1239"/>
      <c r="Y889" s="1239"/>
      <c r="Z889" s="1239"/>
      <c r="AA889" s="1239"/>
      <c r="AB889" s="1239"/>
      <c r="AC889" s="1239"/>
    </row>
    <row r="890" spans="13:29">
      <c r="M890" s="1562"/>
      <c r="V890" s="2125"/>
      <c r="W890" s="1239"/>
      <c r="X890" s="1239"/>
      <c r="Y890" s="1239"/>
      <c r="Z890" s="1239"/>
      <c r="AA890" s="1239"/>
      <c r="AB890" s="1239"/>
      <c r="AC890" s="1239"/>
    </row>
    <row r="891" spans="13:29">
      <c r="M891" s="1562"/>
      <c r="V891" s="2125"/>
      <c r="W891" s="1239"/>
      <c r="X891" s="1239"/>
      <c r="Y891" s="1239"/>
      <c r="Z891" s="1239"/>
      <c r="AA891" s="1239"/>
      <c r="AB891" s="1239"/>
      <c r="AC891" s="1239"/>
    </row>
    <row r="892" spans="13:29">
      <c r="M892" s="1562"/>
      <c r="V892" s="2125"/>
      <c r="W892" s="1239"/>
      <c r="X892" s="1239"/>
      <c r="Y892" s="1239"/>
      <c r="Z892" s="1239"/>
      <c r="AA892" s="1239"/>
      <c r="AB892" s="1239"/>
      <c r="AC892" s="1239"/>
    </row>
    <row r="893" spans="13:29">
      <c r="M893" s="1562"/>
      <c r="V893" s="2125"/>
      <c r="W893" s="1239"/>
      <c r="X893" s="1239"/>
      <c r="Y893" s="1239"/>
      <c r="Z893" s="1239"/>
      <c r="AA893" s="1239"/>
      <c r="AB893" s="1239"/>
      <c r="AC893" s="1239"/>
    </row>
    <row r="894" spans="13:29">
      <c r="M894" s="1562"/>
      <c r="V894" s="2125"/>
      <c r="W894" s="1239"/>
      <c r="X894" s="1239"/>
      <c r="Y894" s="1239"/>
      <c r="Z894" s="1239"/>
      <c r="AA894" s="1239"/>
      <c r="AB894" s="1239"/>
      <c r="AC894" s="1239"/>
    </row>
    <row r="895" spans="13:29">
      <c r="M895" s="1562"/>
      <c r="V895" s="2125"/>
      <c r="W895" s="1239"/>
      <c r="X895" s="1239"/>
      <c r="Y895" s="1239"/>
      <c r="Z895" s="1239"/>
      <c r="AA895" s="1239"/>
      <c r="AB895" s="1239"/>
      <c r="AC895" s="1239"/>
    </row>
    <row r="896" spans="13:29">
      <c r="M896" s="1562"/>
      <c r="V896" s="2125"/>
      <c r="W896" s="1239"/>
      <c r="X896" s="1239"/>
      <c r="Y896" s="1239"/>
      <c r="Z896" s="1239"/>
      <c r="AA896" s="1239"/>
      <c r="AB896" s="1239"/>
      <c r="AC896" s="1239"/>
    </row>
    <row r="897" spans="13:29">
      <c r="M897" s="1562"/>
      <c r="V897" s="2125"/>
      <c r="W897" s="1239"/>
      <c r="X897" s="1239"/>
      <c r="Y897" s="1239"/>
      <c r="Z897" s="1239"/>
      <c r="AA897" s="1239"/>
      <c r="AB897" s="1239"/>
      <c r="AC897" s="1239"/>
    </row>
    <row r="898" spans="13:29">
      <c r="M898" s="1562"/>
      <c r="V898" s="2125"/>
      <c r="W898" s="1239"/>
      <c r="X898" s="1239"/>
      <c r="Y898" s="1239"/>
      <c r="Z898" s="1239"/>
      <c r="AA898" s="1239"/>
      <c r="AB898" s="1239"/>
      <c r="AC898" s="1239"/>
    </row>
    <row r="899" spans="13:29">
      <c r="M899" s="1562"/>
      <c r="V899" s="2125"/>
      <c r="W899" s="1239"/>
      <c r="X899" s="1239"/>
      <c r="Y899" s="1239"/>
      <c r="Z899" s="1239"/>
      <c r="AA899" s="1239"/>
      <c r="AB899" s="1239"/>
      <c r="AC899" s="1239"/>
    </row>
    <row r="900" spans="13:29">
      <c r="M900" s="1562"/>
      <c r="V900" s="2125"/>
      <c r="W900" s="1239"/>
      <c r="X900" s="1239"/>
      <c r="Y900" s="1239"/>
      <c r="Z900" s="1239"/>
      <c r="AA900" s="1239"/>
      <c r="AB900" s="1239"/>
      <c r="AC900" s="1239"/>
    </row>
    <row r="901" spans="13:29">
      <c r="M901" s="1562"/>
      <c r="V901" s="2125"/>
      <c r="W901" s="1239"/>
      <c r="X901" s="1239"/>
      <c r="Y901" s="1239"/>
      <c r="Z901" s="1239"/>
      <c r="AA901" s="1239"/>
      <c r="AB901" s="1239"/>
      <c r="AC901" s="1239"/>
    </row>
    <row r="902" spans="13:29">
      <c r="M902" s="1562"/>
      <c r="V902" s="2125"/>
      <c r="W902" s="1239"/>
      <c r="X902" s="1239"/>
      <c r="Y902" s="1239"/>
      <c r="Z902" s="1239"/>
      <c r="AA902" s="1239"/>
      <c r="AB902" s="1239"/>
      <c r="AC902" s="1239"/>
    </row>
    <row r="903" spans="13:29">
      <c r="M903" s="1562"/>
      <c r="V903" s="2125"/>
      <c r="W903" s="1239"/>
      <c r="X903" s="1239"/>
      <c r="Y903" s="1239"/>
      <c r="Z903" s="1239"/>
      <c r="AA903" s="1239"/>
      <c r="AB903" s="1239"/>
      <c r="AC903" s="1239"/>
    </row>
    <row r="904" spans="13:29">
      <c r="M904" s="1562"/>
      <c r="V904" s="2125"/>
      <c r="W904" s="1239"/>
      <c r="X904" s="1239"/>
      <c r="Y904" s="1239"/>
      <c r="Z904" s="1239"/>
      <c r="AA904" s="1239"/>
      <c r="AB904" s="1239"/>
      <c r="AC904" s="1239"/>
    </row>
    <row r="905" spans="13:29">
      <c r="M905" s="1562"/>
      <c r="V905" s="2125"/>
      <c r="W905" s="1239"/>
      <c r="X905" s="1239"/>
      <c r="Y905" s="1239"/>
      <c r="Z905" s="1239"/>
      <c r="AA905" s="1239"/>
      <c r="AB905" s="1239"/>
      <c r="AC905" s="1239"/>
    </row>
    <row r="906" spans="13:29">
      <c r="M906" s="1562"/>
      <c r="V906" s="2125"/>
      <c r="W906" s="1239"/>
      <c r="X906" s="1239"/>
      <c r="Y906" s="1239"/>
      <c r="Z906" s="1239"/>
      <c r="AA906" s="1239"/>
      <c r="AB906" s="1239"/>
      <c r="AC906" s="1239"/>
    </row>
    <row r="907" spans="13:29">
      <c r="M907" s="1562"/>
      <c r="V907" s="2125"/>
      <c r="W907" s="1239"/>
      <c r="X907" s="1239"/>
      <c r="Y907" s="1239"/>
      <c r="Z907" s="1239"/>
      <c r="AA907" s="1239"/>
      <c r="AB907" s="1239"/>
      <c r="AC907" s="1239"/>
    </row>
    <row r="908" spans="13:29">
      <c r="M908" s="1562"/>
      <c r="V908" s="2125"/>
      <c r="W908" s="1239"/>
      <c r="X908" s="1239"/>
      <c r="Y908" s="1239"/>
      <c r="Z908" s="1239"/>
      <c r="AA908" s="1239"/>
      <c r="AB908" s="1239"/>
      <c r="AC908" s="1239"/>
    </row>
    <row r="909" spans="13:29">
      <c r="M909" s="1562"/>
      <c r="V909" s="2125"/>
      <c r="W909" s="1239"/>
      <c r="X909" s="1239"/>
      <c r="Y909" s="1239"/>
      <c r="Z909" s="1239"/>
      <c r="AA909" s="1239"/>
      <c r="AB909" s="1239"/>
      <c r="AC909" s="1239"/>
    </row>
    <row r="910" spans="13:29">
      <c r="M910" s="1562"/>
      <c r="V910" s="2125"/>
      <c r="W910" s="1239"/>
      <c r="X910" s="1239"/>
      <c r="Y910" s="1239"/>
      <c r="Z910" s="1239"/>
      <c r="AA910" s="1239"/>
      <c r="AB910" s="1239"/>
      <c r="AC910" s="1239"/>
    </row>
    <row r="911" spans="13:29">
      <c r="M911" s="1562"/>
      <c r="V911" s="2125"/>
      <c r="W911" s="1239"/>
      <c r="X911" s="1239"/>
      <c r="Y911" s="1239"/>
      <c r="Z911" s="1239"/>
      <c r="AA911" s="1239"/>
      <c r="AB911" s="1239"/>
      <c r="AC911" s="1239"/>
    </row>
    <row r="912" spans="13:29">
      <c r="M912" s="1562"/>
      <c r="V912" s="2125"/>
      <c r="W912" s="1239"/>
      <c r="X912" s="1239"/>
      <c r="Y912" s="1239"/>
      <c r="Z912" s="1239"/>
      <c r="AA912" s="1239"/>
      <c r="AB912" s="1239"/>
      <c r="AC912" s="1239"/>
    </row>
    <row r="913" spans="13:29">
      <c r="M913" s="1562"/>
      <c r="V913" s="2125"/>
      <c r="W913" s="1239"/>
      <c r="X913" s="1239"/>
      <c r="Y913" s="1239"/>
      <c r="Z913" s="1239"/>
      <c r="AA913" s="1239"/>
      <c r="AB913" s="1239"/>
      <c r="AC913" s="1239"/>
    </row>
    <row r="914" spans="13:29">
      <c r="M914" s="1562"/>
      <c r="V914" s="2125"/>
      <c r="W914" s="1239"/>
      <c r="X914" s="1239"/>
      <c r="Y914" s="1239"/>
      <c r="Z914" s="1239"/>
      <c r="AA914" s="1239"/>
      <c r="AB914" s="1239"/>
      <c r="AC914" s="1239"/>
    </row>
    <row r="915" spans="13:29">
      <c r="M915" s="1562"/>
      <c r="V915" s="2125"/>
      <c r="W915" s="1239"/>
      <c r="X915" s="1239"/>
      <c r="Y915" s="1239"/>
      <c r="Z915" s="1239"/>
      <c r="AA915" s="1239"/>
      <c r="AB915" s="1239"/>
      <c r="AC915" s="1239"/>
    </row>
    <row r="916" spans="13:29">
      <c r="M916" s="1562"/>
      <c r="V916" s="2125"/>
      <c r="W916" s="1239"/>
      <c r="X916" s="1239"/>
      <c r="Y916" s="1239"/>
      <c r="Z916" s="1239"/>
      <c r="AA916" s="1239"/>
      <c r="AB916" s="1239"/>
      <c r="AC916" s="1239"/>
    </row>
    <row r="917" spans="13:29">
      <c r="M917" s="1562"/>
      <c r="V917" s="2125"/>
      <c r="W917" s="1239"/>
      <c r="X917" s="1239"/>
      <c r="Y917" s="1239"/>
      <c r="Z917" s="1239"/>
      <c r="AA917" s="1239"/>
      <c r="AB917" s="1239"/>
      <c r="AC917" s="1239"/>
    </row>
    <row r="918" spans="13:29">
      <c r="M918" s="1562"/>
      <c r="V918" s="2125"/>
      <c r="W918" s="1239"/>
      <c r="X918" s="1239"/>
      <c r="Y918" s="1239"/>
      <c r="Z918" s="1239"/>
      <c r="AA918" s="1239"/>
      <c r="AB918" s="1239"/>
      <c r="AC918" s="1239"/>
    </row>
    <row r="919" spans="13:29">
      <c r="M919" s="1562"/>
      <c r="V919" s="2125"/>
      <c r="W919" s="1239"/>
      <c r="X919" s="1239"/>
      <c r="Y919" s="1239"/>
      <c r="Z919" s="1239"/>
      <c r="AA919" s="1239"/>
      <c r="AB919" s="1239"/>
      <c r="AC919" s="1239"/>
    </row>
    <row r="920" spans="13:29">
      <c r="M920" s="1562"/>
      <c r="V920" s="2125"/>
      <c r="W920" s="1239"/>
      <c r="X920" s="1239"/>
      <c r="Y920" s="1239"/>
      <c r="Z920" s="1239"/>
      <c r="AA920" s="1239"/>
      <c r="AB920" s="1239"/>
      <c r="AC920" s="1239"/>
    </row>
    <row r="921" spans="13:29">
      <c r="M921" s="1562"/>
      <c r="V921" s="2125"/>
      <c r="W921" s="1239"/>
      <c r="X921" s="1239"/>
      <c r="Y921" s="1239"/>
      <c r="Z921" s="1239"/>
      <c r="AA921" s="1239"/>
      <c r="AB921" s="1239"/>
      <c r="AC921" s="1239"/>
    </row>
    <row r="922" spans="13:29">
      <c r="M922" s="1562"/>
      <c r="V922" s="2125"/>
      <c r="W922" s="1239"/>
      <c r="X922" s="1239"/>
      <c r="Y922" s="1239"/>
      <c r="Z922" s="1239"/>
      <c r="AA922" s="1239"/>
      <c r="AB922" s="1239"/>
      <c r="AC922" s="1239"/>
    </row>
    <row r="923" spans="13:29">
      <c r="M923" s="1562"/>
      <c r="V923" s="2125"/>
      <c r="W923" s="1239"/>
      <c r="X923" s="1239"/>
      <c r="Y923" s="1239"/>
      <c r="Z923" s="1239"/>
      <c r="AA923" s="1239"/>
      <c r="AB923" s="1239"/>
      <c r="AC923" s="1239"/>
    </row>
    <row r="924" spans="13:29">
      <c r="M924" s="1562"/>
      <c r="V924" s="2125"/>
      <c r="W924" s="1239"/>
      <c r="X924" s="1239"/>
      <c r="Y924" s="1239"/>
      <c r="Z924" s="1239"/>
      <c r="AA924" s="1239"/>
      <c r="AB924" s="1239"/>
      <c r="AC924" s="1239"/>
    </row>
    <row r="925" spans="13:29">
      <c r="M925" s="1562"/>
      <c r="V925" s="2125"/>
      <c r="W925" s="1239"/>
      <c r="X925" s="1239"/>
      <c r="Y925" s="1239"/>
      <c r="Z925" s="1239"/>
      <c r="AA925" s="1239"/>
      <c r="AB925" s="1239"/>
      <c r="AC925" s="1239"/>
    </row>
    <row r="926" spans="13:29">
      <c r="M926" s="1562"/>
      <c r="V926" s="2125"/>
      <c r="W926" s="1239"/>
      <c r="X926" s="1239"/>
      <c r="Y926" s="1239"/>
      <c r="Z926" s="1239"/>
      <c r="AA926" s="1239"/>
      <c r="AB926" s="1239"/>
      <c r="AC926" s="1239"/>
    </row>
    <row r="927" spans="13:29">
      <c r="M927" s="1562"/>
      <c r="V927" s="2125"/>
      <c r="W927" s="1239"/>
      <c r="X927" s="1239"/>
      <c r="Y927" s="1239"/>
      <c r="Z927" s="1239"/>
      <c r="AA927" s="1239"/>
      <c r="AB927" s="1239"/>
      <c r="AC927" s="1239"/>
    </row>
    <row r="928" spans="13:29">
      <c r="M928" s="1562"/>
      <c r="V928" s="2125"/>
      <c r="W928" s="1239"/>
      <c r="X928" s="1239"/>
      <c r="Y928" s="1239"/>
      <c r="Z928" s="1239"/>
      <c r="AA928" s="1239"/>
      <c r="AB928" s="1239"/>
      <c r="AC928" s="1239"/>
    </row>
    <row r="929" spans="13:29">
      <c r="M929" s="1562"/>
      <c r="V929" s="2125"/>
      <c r="W929" s="1239"/>
      <c r="X929" s="1239"/>
      <c r="Y929" s="1239"/>
      <c r="Z929" s="1239"/>
      <c r="AA929" s="1239"/>
      <c r="AB929" s="1239"/>
      <c r="AC929" s="1239"/>
    </row>
    <row r="930" spans="13:29">
      <c r="M930" s="1562"/>
      <c r="V930" s="2125"/>
      <c r="W930" s="1239"/>
      <c r="X930" s="1239"/>
      <c r="Y930" s="1239"/>
      <c r="Z930" s="1239"/>
      <c r="AA930" s="1239"/>
      <c r="AB930" s="1239"/>
      <c r="AC930" s="1239"/>
    </row>
    <row r="931" spans="13:29">
      <c r="M931" s="1562"/>
      <c r="V931" s="2125"/>
      <c r="W931" s="1239"/>
      <c r="X931" s="1239"/>
      <c r="Y931" s="1239"/>
      <c r="Z931" s="1239"/>
      <c r="AA931" s="1239"/>
      <c r="AB931" s="1239"/>
      <c r="AC931" s="1239"/>
    </row>
    <row r="932" spans="13:29">
      <c r="M932" s="1562"/>
      <c r="V932" s="2125"/>
      <c r="W932" s="1239"/>
      <c r="X932" s="1239"/>
      <c r="Y932" s="1239"/>
      <c r="Z932" s="1239"/>
      <c r="AA932" s="1239"/>
      <c r="AB932" s="1239"/>
      <c r="AC932" s="1239"/>
    </row>
    <row r="933" spans="13:29">
      <c r="M933" s="1562"/>
      <c r="V933" s="2125"/>
      <c r="W933" s="1239"/>
      <c r="X933" s="1239"/>
      <c r="Y933" s="1239"/>
      <c r="Z933" s="1239"/>
      <c r="AA933" s="1239"/>
      <c r="AB933" s="1239"/>
      <c r="AC933" s="1239"/>
    </row>
    <row r="934" spans="13:29">
      <c r="M934" s="1562"/>
      <c r="V934" s="2125"/>
      <c r="W934" s="1239"/>
      <c r="X934" s="1239"/>
      <c r="Y934" s="1239"/>
      <c r="Z934" s="1239"/>
      <c r="AA934" s="1239"/>
      <c r="AB934" s="1239"/>
      <c r="AC934" s="1239"/>
    </row>
    <row r="935" spans="13:29">
      <c r="M935" s="1562"/>
      <c r="V935" s="2125"/>
      <c r="W935" s="1239"/>
      <c r="X935" s="1239"/>
      <c r="Y935" s="1239"/>
      <c r="Z935" s="1239"/>
      <c r="AA935" s="1239"/>
      <c r="AB935" s="1239"/>
      <c r="AC935" s="1239"/>
    </row>
    <row r="936" spans="13:29">
      <c r="M936" s="1562"/>
      <c r="V936" s="2125"/>
      <c r="W936" s="1239"/>
      <c r="X936" s="1239"/>
      <c r="Y936" s="1239"/>
      <c r="Z936" s="1239"/>
      <c r="AA936" s="1239"/>
      <c r="AB936" s="1239"/>
      <c r="AC936" s="1239"/>
    </row>
    <row r="937" spans="13:29">
      <c r="M937" s="1562"/>
      <c r="V937" s="2125"/>
      <c r="W937" s="1239"/>
      <c r="X937" s="1239"/>
      <c r="Y937" s="1239"/>
      <c r="Z937" s="1239"/>
      <c r="AA937" s="1239"/>
      <c r="AB937" s="1239"/>
      <c r="AC937" s="1239"/>
    </row>
    <row r="938" spans="13:29">
      <c r="M938" s="1562"/>
      <c r="V938" s="2125"/>
      <c r="W938" s="1239"/>
      <c r="X938" s="1239"/>
      <c r="Y938" s="1239"/>
      <c r="Z938" s="1239"/>
      <c r="AA938" s="1239"/>
      <c r="AB938" s="1239"/>
      <c r="AC938" s="1239"/>
    </row>
    <row r="939" spans="13:29">
      <c r="M939" s="1562"/>
      <c r="V939" s="2125"/>
      <c r="W939" s="1239"/>
      <c r="X939" s="1239"/>
      <c r="Y939" s="1239"/>
      <c r="Z939" s="1239"/>
      <c r="AA939" s="1239"/>
      <c r="AB939" s="1239"/>
      <c r="AC939" s="1239"/>
    </row>
    <row r="940" spans="13:29">
      <c r="M940" s="1562"/>
      <c r="V940" s="2125"/>
      <c r="W940" s="1239"/>
      <c r="X940" s="1239"/>
      <c r="Y940" s="1239"/>
      <c r="Z940" s="1239"/>
      <c r="AA940" s="1239"/>
      <c r="AB940" s="1239"/>
      <c r="AC940" s="1239"/>
    </row>
    <row r="941" spans="13:29">
      <c r="M941" s="1562"/>
      <c r="V941" s="2125"/>
      <c r="W941" s="1239"/>
      <c r="X941" s="1239"/>
      <c r="Y941" s="1239"/>
      <c r="Z941" s="1239"/>
      <c r="AA941" s="1239"/>
      <c r="AB941" s="1239"/>
      <c r="AC941" s="1239"/>
    </row>
    <row r="942" spans="13:29">
      <c r="M942" s="1562"/>
      <c r="V942" s="2125"/>
      <c r="W942" s="1239"/>
      <c r="X942" s="1239"/>
      <c r="Y942" s="1239"/>
      <c r="Z942" s="1239"/>
      <c r="AA942" s="1239"/>
      <c r="AB942" s="1239"/>
      <c r="AC942" s="1239"/>
    </row>
    <row r="943" spans="13:29">
      <c r="M943" s="1562"/>
      <c r="V943" s="2125"/>
      <c r="W943" s="1239"/>
      <c r="X943" s="1239"/>
      <c r="Y943" s="1239"/>
      <c r="Z943" s="1239"/>
      <c r="AA943" s="1239"/>
      <c r="AB943" s="1239"/>
      <c r="AC943" s="1239"/>
    </row>
    <row r="944" spans="13:29">
      <c r="M944" s="1562"/>
      <c r="V944" s="2125"/>
      <c r="W944" s="1239"/>
      <c r="X944" s="1239"/>
      <c r="Y944" s="1239"/>
      <c r="Z944" s="1239"/>
      <c r="AA944" s="1239"/>
      <c r="AB944" s="1239"/>
      <c r="AC944" s="1239"/>
    </row>
    <row r="945" spans="13:29">
      <c r="M945" s="1562"/>
      <c r="V945" s="2125"/>
      <c r="W945" s="1239"/>
      <c r="X945" s="1239"/>
      <c r="Y945" s="1239"/>
      <c r="Z945" s="1239"/>
      <c r="AA945" s="1239"/>
      <c r="AB945" s="1239"/>
      <c r="AC945" s="1239"/>
    </row>
    <row r="946" spans="13:29">
      <c r="M946" s="1562"/>
      <c r="V946" s="2125"/>
      <c r="W946" s="1239"/>
      <c r="X946" s="1239"/>
      <c r="Y946" s="1239"/>
      <c r="Z946" s="1239"/>
      <c r="AA946" s="1239"/>
      <c r="AB946" s="1239"/>
      <c r="AC946" s="1239"/>
    </row>
    <row r="947" spans="13:29">
      <c r="M947" s="1562"/>
      <c r="V947" s="2125"/>
      <c r="W947" s="1239"/>
      <c r="X947" s="1239"/>
      <c r="Y947" s="1239"/>
      <c r="Z947" s="1239"/>
      <c r="AA947" s="1239"/>
      <c r="AB947" s="1239"/>
      <c r="AC947" s="1239"/>
    </row>
    <row r="948" spans="13:29">
      <c r="M948" s="1562"/>
      <c r="V948" s="2125"/>
      <c r="W948" s="1239"/>
      <c r="X948" s="1239"/>
      <c r="Y948" s="1239"/>
      <c r="Z948" s="1239"/>
      <c r="AA948" s="1239"/>
      <c r="AB948" s="1239"/>
      <c r="AC948" s="1239"/>
    </row>
    <row r="949" spans="13:29">
      <c r="M949" s="1562"/>
      <c r="V949" s="2125"/>
      <c r="W949" s="1239"/>
      <c r="X949" s="1239"/>
      <c r="Y949" s="1239"/>
      <c r="Z949" s="1239"/>
      <c r="AA949" s="1239"/>
      <c r="AB949" s="1239"/>
      <c r="AC949" s="1239"/>
    </row>
    <row r="950" spans="13:29">
      <c r="M950" s="1562"/>
      <c r="V950" s="2125"/>
      <c r="W950" s="1239"/>
      <c r="X950" s="1239"/>
      <c r="Y950" s="1239"/>
      <c r="Z950" s="1239"/>
      <c r="AA950" s="1239"/>
      <c r="AB950" s="1239"/>
      <c r="AC950" s="1239"/>
    </row>
    <row r="951" spans="13:29">
      <c r="M951" s="1562"/>
      <c r="V951" s="2125"/>
      <c r="W951" s="1239"/>
      <c r="X951" s="1239"/>
      <c r="Y951" s="1239"/>
      <c r="Z951" s="1239"/>
      <c r="AA951" s="1239"/>
      <c r="AB951" s="1239"/>
      <c r="AC951" s="1239"/>
    </row>
    <row r="952" spans="13:29">
      <c r="M952" s="1562"/>
      <c r="V952" s="2125"/>
      <c r="W952" s="1239"/>
      <c r="X952" s="1239"/>
      <c r="Y952" s="1239"/>
      <c r="Z952" s="1239"/>
      <c r="AA952" s="1239"/>
      <c r="AB952" s="1239"/>
      <c r="AC952" s="1239"/>
    </row>
    <row r="953" spans="13:29">
      <c r="M953" s="1562"/>
      <c r="V953" s="2125"/>
      <c r="W953" s="1239"/>
      <c r="X953" s="1239"/>
      <c r="Y953" s="1239"/>
      <c r="Z953" s="1239"/>
      <c r="AA953" s="1239"/>
      <c r="AB953" s="1239"/>
      <c r="AC953" s="1239"/>
    </row>
    <row r="954" spans="13:29">
      <c r="M954" s="1562"/>
      <c r="V954" s="2125"/>
      <c r="W954" s="1239"/>
      <c r="X954" s="1239"/>
      <c r="Y954" s="1239"/>
      <c r="Z954" s="1239"/>
      <c r="AA954" s="1239"/>
      <c r="AB954" s="1239"/>
      <c r="AC954" s="1239"/>
    </row>
    <row r="955" spans="13:29">
      <c r="M955" s="1562"/>
      <c r="V955" s="2125"/>
      <c r="W955" s="1239"/>
      <c r="X955" s="1239"/>
      <c r="Y955" s="1239"/>
      <c r="Z955" s="1239"/>
      <c r="AA955" s="1239"/>
      <c r="AB955" s="1239"/>
      <c r="AC955" s="1239"/>
    </row>
    <row r="956" spans="13:29">
      <c r="M956" s="1562"/>
      <c r="V956" s="2125"/>
      <c r="W956" s="1239"/>
      <c r="X956" s="1239"/>
      <c r="Y956" s="1239"/>
      <c r="Z956" s="1239"/>
      <c r="AA956" s="1239"/>
      <c r="AB956" s="1239"/>
      <c r="AC956" s="1239"/>
    </row>
    <row r="957" spans="13:29">
      <c r="M957" s="1562"/>
      <c r="V957" s="2125"/>
      <c r="W957" s="1239"/>
      <c r="X957" s="1239"/>
      <c r="Y957" s="1239"/>
      <c r="Z957" s="1239"/>
      <c r="AA957" s="1239"/>
      <c r="AB957" s="1239"/>
      <c r="AC957" s="1239"/>
    </row>
    <row r="958" spans="13:29">
      <c r="M958" s="1562"/>
      <c r="V958" s="2125"/>
      <c r="W958" s="1239"/>
      <c r="X958" s="1239"/>
      <c r="Y958" s="1239"/>
      <c r="Z958" s="1239"/>
      <c r="AA958" s="1239"/>
      <c r="AB958" s="1239"/>
      <c r="AC958" s="1239"/>
    </row>
    <row r="959" spans="13:29">
      <c r="M959" s="1562"/>
      <c r="V959" s="2125"/>
      <c r="W959" s="1239"/>
      <c r="X959" s="1239"/>
      <c r="Y959" s="1239"/>
      <c r="Z959" s="1239"/>
      <c r="AA959" s="1239"/>
      <c r="AB959" s="1239"/>
      <c r="AC959" s="1239"/>
    </row>
    <row r="960" spans="13:29">
      <c r="M960" s="1562"/>
      <c r="V960" s="2125"/>
      <c r="W960" s="1239"/>
      <c r="X960" s="1239"/>
      <c r="Y960" s="1239"/>
      <c r="Z960" s="1239"/>
      <c r="AA960" s="1239"/>
      <c r="AB960" s="1239"/>
      <c r="AC960" s="1239"/>
    </row>
    <row r="961" spans="13:29">
      <c r="M961" s="1562"/>
      <c r="V961" s="2125"/>
      <c r="W961" s="1239"/>
      <c r="X961" s="1239"/>
      <c r="Y961" s="1239"/>
      <c r="Z961" s="1239"/>
      <c r="AA961" s="1239"/>
      <c r="AB961" s="1239"/>
      <c r="AC961" s="1239"/>
    </row>
    <row r="962" spans="13:29">
      <c r="M962" s="1562"/>
      <c r="V962" s="2125"/>
      <c r="W962" s="1239"/>
      <c r="X962" s="1239"/>
      <c r="Y962" s="1239"/>
      <c r="Z962" s="1239"/>
      <c r="AA962" s="1239"/>
      <c r="AB962" s="1239"/>
      <c r="AC962" s="1239"/>
    </row>
    <row r="963" spans="13:29">
      <c r="M963" s="1562"/>
      <c r="V963" s="2125"/>
      <c r="W963" s="1239"/>
      <c r="X963" s="1239"/>
      <c r="Y963" s="1239"/>
      <c r="Z963" s="1239"/>
      <c r="AA963" s="1239"/>
      <c r="AB963" s="1239"/>
      <c r="AC963" s="1239"/>
    </row>
    <row r="964" spans="13:29">
      <c r="M964" s="1562"/>
      <c r="V964" s="2125"/>
      <c r="W964" s="1239"/>
      <c r="X964" s="1239"/>
      <c r="Y964" s="1239"/>
      <c r="Z964" s="1239"/>
      <c r="AA964" s="1239"/>
      <c r="AB964" s="1239"/>
      <c r="AC964" s="1239"/>
    </row>
    <row r="965" spans="13:29">
      <c r="M965" s="1562"/>
      <c r="V965" s="2125"/>
      <c r="W965" s="1239"/>
      <c r="X965" s="1239"/>
      <c r="Y965" s="1239"/>
      <c r="Z965" s="1239"/>
      <c r="AA965" s="1239"/>
      <c r="AB965" s="1239"/>
      <c r="AC965" s="1239"/>
    </row>
    <row r="966" spans="13:29">
      <c r="M966" s="1562"/>
      <c r="V966" s="2125"/>
      <c r="W966" s="1239"/>
      <c r="X966" s="1239"/>
      <c r="Y966" s="1239"/>
      <c r="Z966" s="1239"/>
      <c r="AA966" s="1239"/>
      <c r="AB966" s="1239"/>
      <c r="AC966" s="1239"/>
    </row>
    <row r="967" spans="13:29">
      <c r="M967" s="1562"/>
      <c r="V967" s="2125"/>
      <c r="W967" s="1239"/>
      <c r="X967" s="1239"/>
      <c r="Y967" s="1239"/>
      <c r="Z967" s="1239"/>
      <c r="AA967" s="1239"/>
      <c r="AB967" s="1239"/>
      <c r="AC967" s="1239"/>
    </row>
    <row r="968" spans="13:29">
      <c r="M968" s="1562"/>
      <c r="V968" s="2125"/>
      <c r="W968" s="1239"/>
      <c r="X968" s="1239"/>
      <c r="Y968" s="1239"/>
      <c r="Z968" s="1239"/>
      <c r="AA968" s="1239"/>
      <c r="AB968" s="1239"/>
      <c r="AC968" s="1239"/>
    </row>
    <row r="969" spans="13:29">
      <c r="M969" s="1562"/>
      <c r="V969" s="2125"/>
      <c r="W969" s="1239"/>
      <c r="X969" s="1239"/>
      <c r="Y969" s="1239"/>
      <c r="Z969" s="1239"/>
      <c r="AA969" s="1239"/>
      <c r="AB969" s="1239"/>
      <c r="AC969" s="1239"/>
    </row>
    <row r="970" spans="13:29">
      <c r="M970" s="1562"/>
      <c r="V970" s="2125"/>
      <c r="W970" s="1239"/>
      <c r="X970" s="1239"/>
      <c r="Y970" s="1239"/>
      <c r="Z970" s="1239"/>
      <c r="AA970" s="1239"/>
      <c r="AB970" s="1239"/>
      <c r="AC970" s="1239"/>
    </row>
    <row r="971" spans="13:29">
      <c r="M971" s="1562"/>
      <c r="V971" s="2125"/>
      <c r="W971" s="1239"/>
      <c r="X971" s="1239"/>
      <c r="Y971" s="1239"/>
      <c r="Z971" s="1239"/>
      <c r="AA971" s="1239"/>
      <c r="AB971" s="1239"/>
      <c r="AC971" s="1239"/>
    </row>
    <row r="972" spans="13:29">
      <c r="M972" s="1562"/>
      <c r="V972" s="2125"/>
      <c r="W972" s="1239"/>
      <c r="X972" s="1239"/>
      <c r="Y972" s="1239"/>
      <c r="Z972" s="1239"/>
      <c r="AA972" s="1239"/>
      <c r="AB972" s="1239"/>
      <c r="AC972" s="1239"/>
    </row>
    <row r="973" spans="13:29">
      <c r="M973" s="1562"/>
      <c r="V973" s="2125"/>
      <c r="W973" s="1239"/>
      <c r="X973" s="1239"/>
      <c r="Y973" s="1239"/>
      <c r="Z973" s="1239"/>
      <c r="AA973" s="1239"/>
      <c r="AB973" s="1239"/>
      <c r="AC973" s="1239"/>
    </row>
    <row r="974" spans="13:29">
      <c r="M974" s="1562"/>
      <c r="V974" s="2125"/>
      <c r="W974" s="1239"/>
      <c r="X974" s="1239"/>
      <c r="Y974" s="1239"/>
      <c r="Z974" s="1239"/>
      <c r="AA974" s="1239"/>
      <c r="AB974" s="1239"/>
      <c r="AC974" s="1239"/>
    </row>
    <row r="975" spans="13:29">
      <c r="M975" s="1562"/>
      <c r="V975" s="2125"/>
      <c r="W975" s="1239"/>
      <c r="X975" s="1239"/>
      <c r="Y975" s="1239"/>
      <c r="Z975" s="1239"/>
      <c r="AA975" s="1239"/>
      <c r="AB975" s="1239"/>
      <c r="AC975" s="1239"/>
    </row>
    <row r="976" spans="13:29">
      <c r="M976" s="1562"/>
      <c r="V976" s="2125"/>
      <c r="W976" s="1239"/>
      <c r="X976" s="1239"/>
      <c r="Y976" s="1239"/>
      <c r="Z976" s="1239"/>
      <c r="AA976" s="1239"/>
      <c r="AB976" s="1239"/>
      <c r="AC976" s="1239"/>
    </row>
    <row r="977" spans="13:29">
      <c r="M977" s="1562"/>
      <c r="V977" s="2125"/>
      <c r="W977" s="1239"/>
      <c r="X977" s="1239"/>
      <c r="Y977" s="1239"/>
      <c r="Z977" s="1239"/>
      <c r="AA977" s="1239"/>
      <c r="AB977" s="1239"/>
      <c r="AC977" s="1239"/>
    </row>
    <row r="978" spans="13:29">
      <c r="M978" s="1562"/>
      <c r="V978" s="2125"/>
      <c r="W978" s="1239"/>
      <c r="X978" s="1239"/>
      <c r="Y978" s="1239"/>
      <c r="Z978" s="1239"/>
      <c r="AA978" s="1239"/>
      <c r="AB978" s="1239"/>
      <c r="AC978" s="1239"/>
    </row>
    <row r="979" spans="13:29">
      <c r="M979" s="1562"/>
      <c r="V979" s="2125"/>
      <c r="W979" s="1239"/>
      <c r="X979" s="1239"/>
      <c r="Y979" s="1239"/>
      <c r="Z979" s="1239"/>
      <c r="AA979" s="1239"/>
      <c r="AB979" s="1239"/>
      <c r="AC979" s="1239"/>
    </row>
    <row r="980" spans="13:29">
      <c r="M980" s="1562"/>
      <c r="V980" s="2125"/>
      <c r="W980" s="1239"/>
      <c r="X980" s="1239"/>
      <c r="Y980" s="1239"/>
      <c r="Z980" s="1239"/>
      <c r="AA980" s="1239"/>
      <c r="AB980" s="1239"/>
      <c r="AC980" s="1239"/>
    </row>
    <row r="981" spans="13:29">
      <c r="M981" s="1562"/>
      <c r="V981" s="2125"/>
      <c r="W981" s="1239"/>
      <c r="X981" s="1239"/>
      <c r="Y981" s="1239"/>
      <c r="Z981" s="1239"/>
      <c r="AA981" s="1239"/>
      <c r="AB981" s="1239"/>
      <c r="AC981" s="1239"/>
    </row>
    <row r="982" spans="13:29">
      <c r="M982" s="1562"/>
      <c r="V982" s="2125"/>
      <c r="W982" s="1239"/>
      <c r="X982" s="1239"/>
      <c r="Y982" s="1239"/>
      <c r="Z982" s="1239"/>
      <c r="AA982" s="1239"/>
      <c r="AB982" s="1239"/>
      <c r="AC982" s="1239"/>
    </row>
    <row r="983" spans="13:29">
      <c r="M983" s="1562"/>
      <c r="V983" s="2125"/>
      <c r="W983" s="1239"/>
      <c r="X983" s="1239"/>
      <c r="Y983" s="1239"/>
      <c r="Z983" s="1239"/>
      <c r="AA983" s="1239"/>
      <c r="AB983" s="1239"/>
      <c r="AC983" s="1239"/>
    </row>
    <row r="984" spans="13:29">
      <c r="M984" s="1562"/>
      <c r="V984" s="2125"/>
      <c r="W984" s="1239"/>
      <c r="X984" s="1239"/>
      <c r="Y984" s="1239"/>
      <c r="Z984" s="1239"/>
      <c r="AA984" s="1239"/>
      <c r="AB984" s="1239"/>
      <c r="AC984" s="1239"/>
    </row>
    <row r="985" spans="13:29">
      <c r="M985" s="1562"/>
      <c r="V985" s="2125"/>
      <c r="W985" s="1239"/>
      <c r="X985" s="1239"/>
      <c r="Y985" s="1239"/>
      <c r="Z985" s="1239"/>
      <c r="AA985" s="1239"/>
      <c r="AB985" s="1239"/>
      <c r="AC985" s="1239"/>
    </row>
    <row r="986" spans="13:29">
      <c r="M986" s="1562"/>
      <c r="V986" s="2125"/>
      <c r="W986" s="1239"/>
      <c r="X986" s="1239"/>
      <c r="Y986" s="1239"/>
      <c r="Z986" s="1239"/>
      <c r="AA986" s="1239"/>
      <c r="AB986" s="1239"/>
      <c r="AC986" s="1239"/>
    </row>
    <row r="987" spans="13:29">
      <c r="M987" s="1562"/>
      <c r="V987" s="2125"/>
      <c r="W987" s="1239"/>
      <c r="X987" s="1239"/>
      <c r="Y987" s="1239"/>
      <c r="Z987" s="1239"/>
      <c r="AA987" s="1239"/>
      <c r="AB987" s="1239"/>
      <c r="AC987" s="1239"/>
    </row>
    <row r="988" spans="13:29">
      <c r="M988" s="1562"/>
      <c r="V988" s="2125"/>
      <c r="W988" s="1239"/>
      <c r="X988" s="1239"/>
      <c r="Y988" s="1239"/>
      <c r="Z988" s="1239"/>
      <c r="AA988" s="1239"/>
      <c r="AB988" s="1239"/>
      <c r="AC988" s="1239"/>
    </row>
    <row r="989" spans="13:29">
      <c r="M989" s="1562"/>
      <c r="V989" s="2125"/>
      <c r="W989" s="1239"/>
      <c r="X989" s="1239"/>
      <c r="Y989" s="1239"/>
      <c r="Z989" s="1239"/>
      <c r="AA989" s="1239"/>
      <c r="AB989" s="1239"/>
      <c r="AC989" s="1239"/>
    </row>
    <row r="990" spans="13:29">
      <c r="M990" s="1562"/>
      <c r="V990" s="2125"/>
      <c r="W990" s="1239"/>
      <c r="X990" s="1239"/>
      <c r="Y990" s="1239"/>
      <c r="Z990" s="1239"/>
      <c r="AA990" s="1239"/>
      <c r="AB990" s="1239"/>
      <c r="AC990" s="1239"/>
    </row>
    <row r="991" spans="13:29">
      <c r="M991" s="1562"/>
      <c r="V991" s="2125"/>
      <c r="W991" s="1239"/>
      <c r="X991" s="1239"/>
      <c r="Y991" s="1239"/>
      <c r="Z991" s="1239"/>
      <c r="AA991" s="1239"/>
      <c r="AB991" s="1239"/>
      <c r="AC991" s="1239"/>
    </row>
    <row r="992" spans="13:29">
      <c r="M992" s="1562"/>
      <c r="V992" s="2125"/>
      <c r="W992" s="1239"/>
      <c r="X992" s="1239"/>
      <c r="Y992" s="1239"/>
      <c r="Z992" s="1239"/>
      <c r="AA992" s="1239"/>
      <c r="AB992" s="1239"/>
      <c r="AC992" s="1239"/>
    </row>
    <row r="993" spans="13:29">
      <c r="M993" s="1562"/>
      <c r="V993" s="2125"/>
      <c r="W993" s="1239"/>
      <c r="X993" s="1239"/>
      <c r="Y993" s="1239"/>
      <c r="Z993" s="1239"/>
      <c r="AA993" s="1239"/>
      <c r="AB993" s="1239"/>
      <c r="AC993" s="1239"/>
    </row>
    <row r="994" spans="13:29">
      <c r="M994" s="1562"/>
      <c r="V994" s="2125"/>
      <c r="W994" s="1239"/>
      <c r="X994" s="1239"/>
      <c r="Y994" s="1239"/>
      <c r="Z994" s="1239"/>
      <c r="AA994" s="1239"/>
      <c r="AB994" s="1239"/>
      <c r="AC994" s="1239"/>
    </row>
    <row r="995" spans="13:29">
      <c r="M995" s="1562"/>
      <c r="V995" s="2125"/>
      <c r="W995" s="1239"/>
      <c r="X995" s="1239"/>
      <c r="Y995" s="1239"/>
      <c r="Z995" s="1239"/>
      <c r="AA995" s="1239"/>
      <c r="AB995" s="1239"/>
      <c r="AC995" s="1239"/>
    </row>
    <row r="996" spans="13:29">
      <c r="M996" s="1562"/>
      <c r="V996" s="2125"/>
      <c r="W996" s="1239"/>
      <c r="X996" s="1239"/>
      <c r="Y996" s="1239"/>
      <c r="Z996" s="1239"/>
      <c r="AA996" s="1239"/>
      <c r="AB996" s="1239"/>
      <c r="AC996" s="1239"/>
    </row>
    <row r="997" spans="13:29">
      <c r="M997" s="1562"/>
      <c r="V997" s="2125"/>
      <c r="W997" s="1239"/>
      <c r="X997" s="1239"/>
      <c r="Y997" s="1239"/>
      <c r="Z997" s="1239"/>
      <c r="AA997" s="1239"/>
      <c r="AB997" s="1239"/>
      <c r="AC997" s="1239"/>
    </row>
    <row r="998" spans="13:29">
      <c r="M998" s="1562"/>
      <c r="V998" s="2125"/>
      <c r="W998" s="1239"/>
      <c r="X998" s="1239"/>
      <c r="Y998" s="1239"/>
      <c r="Z998" s="1239"/>
      <c r="AA998" s="1239"/>
      <c r="AB998" s="1239"/>
      <c r="AC998" s="1239"/>
    </row>
    <row r="999" spans="13:29">
      <c r="M999" s="1562"/>
      <c r="V999" s="2125"/>
      <c r="W999" s="1239"/>
      <c r="X999" s="1239"/>
      <c r="Y999" s="1239"/>
      <c r="Z999" s="1239"/>
      <c r="AA999" s="1239"/>
      <c r="AB999" s="1239"/>
      <c r="AC999" s="1239"/>
    </row>
    <row r="1000" spans="13:29">
      <c r="M1000" s="1562"/>
      <c r="V1000" s="2125"/>
      <c r="W1000" s="1239"/>
      <c r="X1000" s="1239"/>
      <c r="Y1000" s="1239"/>
      <c r="Z1000" s="1239"/>
      <c r="AA1000" s="1239"/>
      <c r="AB1000" s="1239"/>
      <c r="AC1000" s="1239"/>
    </row>
    <row r="1001" spans="13:29">
      <c r="M1001" s="1562"/>
      <c r="V1001" s="2125"/>
      <c r="W1001" s="1239"/>
      <c r="X1001" s="1239"/>
      <c r="Y1001" s="1239"/>
      <c r="Z1001" s="1239"/>
      <c r="AA1001" s="1239"/>
      <c r="AB1001" s="1239"/>
      <c r="AC1001" s="1239"/>
    </row>
    <row r="1002" spans="13:29">
      <c r="M1002" s="1562"/>
      <c r="V1002" s="2125"/>
      <c r="W1002" s="1239"/>
      <c r="X1002" s="1239"/>
      <c r="Y1002" s="1239"/>
      <c r="Z1002" s="1239"/>
      <c r="AA1002" s="1239"/>
      <c r="AB1002" s="1239"/>
      <c r="AC1002" s="1239"/>
    </row>
    <row r="1003" spans="13:29">
      <c r="M1003" s="1562"/>
      <c r="V1003" s="2125"/>
      <c r="W1003" s="1239"/>
      <c r="X1003" s="1239"/>
      <c r="Y1003" s="1239"/>
      <c r="Z1003" s="1239"/>
      <c r="AA1003" s="1239"/>
      <c r="AB1003" s="1239"/>
      <c r="AC1003" s="1239"/>
    </row>
    <row r="1004" spans="13:29">
      <c r="M1004" s="1562"/>
      <c r="V1004" s="2125"/>
      <c r="W1004" s="1239"/>
      <c r="X1004" s="1239"/>
      <c r="Y1004" s="1239"/>
      <c r="Z1004" s="1239"/>
      <c r="AA1004" s="1239"/>
      <c r="AB1004" s="1239"/>
      <c r="AC1004" s="1239"/>
    </row>
    <row r="1005" spans="13:29">
      <c r="M1005" s="1562"/>
      <c r="V1005" s="2125"/>
      <c r="W1005" s="1239"/>
      <c r="X1005" s="1239"/>
      <c r="Y1005" s="1239"/>
      <c r="Z1005" s="1239"/>
      <c r="AA1005" s="1239"/>
      <c r="AB1005" s="1239"/>
      <c r="AC1005" s="1239"/>
    </row>
    <row r="1006" spans="13:29">
      <c r="M1006" s="1562"/>
      <c r="V1006" s="2125"/>
      <c r="W1006" s="1239"/>
      <c r="X1006" s="1239"/>
      <c r="Y1006" s="1239"/>
      <c r="Z1006" s="1239"/>
      <c r="AA1006" s="1239"/>
      <c r="AB1006" s="1239"/>
      <c r="AC1006" s="1239"/>
    </row>
  </sheetData>
  <phoneticPr fontId="151"/>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outlinePr summaryBelow="0" summaryRight="0"/>
  </sheetPr>
  <dimension ref="A1:AD746"/>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13.77734375" customWidth="1"/>
    <col min="2" max="3" width="10.109375" customWidth="1"/>
    <col min="4" max="4" width="17.6640625" customWidth="1"/>
    <col min="5" max="6" width="10.109375" customWidth="1"/>
    <col min="7" max="7" width="10" customWidth="1"/>
    <col min="8" max="8" width="8.44140625" customWidth="1"/>
    <col min="9" max="9" width="6.88671875" customWidth="1"/>
    <col min="10" max="10" width="8.44140625" customWidth="1"/>
    <col min="11" max="11" width="11.88671875" customWidth="1"/>
    <col min="12" max="12" width="6.88671875" customWidth="1"/>
    <col min="13" max="13" width="16.88671875" customWidth="1"/>
    <col min="14" max="14" width="12.44140625" customWidth="1"/>
    <col min="15" max="15" width="10" customWidth="1"/>
    <col min="16" max="16" width="12.109375" customWidth="1"/>
    <col min="17" max="17" width="10.109375" customWidth="1"/>
    <col min="18" max="18" width="7.6640625" customWidth="1"/>
    <col min="19" max="19" width="4.33203125" customWidth="1"/>
    <col min="20" max="20" width="5.6640625" customWidth="1"/>
    <col min="21" max="23" width="4.77734375" customWidth="1"/>
  </cols>
  <sheetData>
    <row r="1" spans="1:30">
      <c r="A1" s="1371" t="s">
        <v>8397</v>
      </c>
      <c r="B1" s="10"/>
      <c r="C1" s="10"/>
      <c r="D1" s="10"/>
      <c r="E1" s="6"/>
      <c r="G1" s="1239"/>
      <c r="H1" s="1844" t="s">
        <v>3416</v>
      </c>
      <c r="I1" s="1438">
        <v>5.73</v>
      </c>
      <c r="J1" s="10" t="s">
        <v>8398</v>
      </c>
      <c r="M1" s="1239"/>
      <c r="N1" s="1239"/>
      <c r="O1" s="1239"/>
      <c r="P1" s="1357"/>
    </row>
    <row r="2" spans="1:30">
      <c r="A2" s="6" t="s">
        <v>8315</v>
      </c>
      <c r="B2" s="6" t="s">
        <v>4843</v>
      </c>
      <c r="C2" s="6" t="s">
        <v>4844</v>
      </c>
      <c r="D2" s="6" t="s">
        <v>8316</v>
      </c>
      <c r="E2" s="6" t="s">
        <v>8317</v>
      </c>
      <c r="F2" s="6" t="s">
        <v>4845</v>
      </c>
      <c r="G2" s="88" t="s">
        <v>3427</v>
      </c>
      <c r="H2" s="6" t="s">
        <v>8318</v>
      </c>
      <c r="I2" s="6" t="s">
        <v>3429</v>
      </c>
      <c r="J2" s="6" t="s">
        <v>3430</v>
      </c>
      <c r="K2" s="6" t="s">
        <v>3431</v>
      </c>
      <c r="L2" s="6" t="s">
        <v>3432</v>
      </c>
      <c r="M2" s="88" t="s">
        <v>8319</v>
      </c>
      <c r="N2" s="88" t="s">
        <v>8320</v>
      </c>
      <c r="O2" s="88" t="s">
        <v>3443</v>
      </c>
      <c r="P2" s="2064" t="s">
        <v>8399</v>
      </c>
      <c r="Q2" s="6" t="s">
        <v>8322</v>
      </c>
      <c r="R2" s="6"/>
      <c r="S2" s="6"/>
      <c r="T2" s="6"/>
      <c r="U2" s="6"/>
      <c r="V2" s="6"/>
      <c r="W2" s="6"/>
      <c r="X2" s="6"/>
      <c r="Y2" s="6"/>
      <c r="Z2" s="6"/>
      <c r="AA2" s="6"/>
      <c r="AB2" s="6"/>
      <c r="AC2" s="6"/>
      <c r="AD2" s="6"/>
    </row>
    <row r="3" spans="1:30">
      <c r="A3" s="1877">
        <v>44652</v>
      </c>
      <c r="B3" s="1878" t="s">
        <v>1906</v>
      </c>
      <c r="C3" s="1878"/>
      <c r="D3" s="1878" t="s">
        <v>245</v>
      </c>
      <c r="E3" s="1878" t="s">
        <v>46</v>
      </c>
      <c r="F3" s="1878" t="s">
        <v>3501</v>
      </c>
      <c r="G3" s="1879">
        <v>900000</v>
      </c>
      <c r="H3" s="1878"/>
      <c r="I3" s="1878" t="s">
        <v>3453</v>
      </c>
      <c r="J3" s="1980"/>
      <c r="K3" s="1227"/>
      <c r="L3" s="1227"/>
      <c r="M3" s="1229"/>
      <c r="N3" s="1229">
        <v>500000</v>
      </c>
      <c r="O3" s="1239">
        <f t="shared" ref="O3:O257" si="0">G3-J3-K3-L3-M3-N3</f>
        <v>400000</v>
      </c>
      <c r="P3" s="1882">
        <f t="shared" ref="P3:P257" si="1">O3/G3</f>
        <v>0.44444444444444442</v>
      </c>
      <c r="Q3" s="2070"/>
      <c r="R3" s="1261" t="s">
        <v>107</v>
      </c>
      <c r="S3" s="10" t="s">
        <v>84</v>
      </c>
      <c r="T3" s="10">
        <v>16500</v>
      </c>
      <c r="U3" s="10">
        <v>8500</v>
      </c>
    </row>
    <row r="4" spans="1:30">
      <c r="A4" s="1884">
        <v>44652</v>
      </c>
      <c r="B4" s="1217" t="s">
        <v>3473</v>
      </c>
      <c r="C4" s="1217"/>
      <c r="D4" s="1217" t="s">
        <v>3481</v>
      </c>
      <c r="E4" s="1217" t="s">
        <v>86</v>
      </c>
      <c r="F4" s="1217" t="s">
        <v>3547</v>
      </c>
      <c r="G4" s="1219">
        <v>12000</v>
      </c>
      <c r="H4" s="1217"/>
      <c r="I4" s="1217" t="s">
        <v>3453</v>
      </c>
      <c r="J4" s="1853"/>
      <c r="K4" s="10">
        <v>1000</v>
      </c>
      <c r="M4" s="1239"/>
      <c r="N4" s="1239">
        <v>3000</v>
      </c>
      <c r="O4" s="1239">
        <f t="shared" si="0"/>
        <v>8000</v>
      </c>
      <c r="P4" s="1357">
        <f t="shared" si="1"/>
        <v>0.66666666666666663</v>
      </c>
      <c r="Q4" s="1346"/>
      <c r="R4" s="1217" t="s">
        <v>27</v>
      </c>
      <c r="S4" s="10" t="s">
        <v>6899</v>
      </c>
      <c r="T4" s="10">
        <v>15000</v>
      </c>
      <c r="U4" s="10">
        <v>8500</v>
      </c>
    </row>
    <row r="5" spans="1:30">
      <c r="A5" s="1884">
        <v>44652</v>
      </c>
      <c r="B5" s="1217" t="s">
        <v>1906</v>
      </c>
      <c r="C5" s="1217"/>
      <c r="D5" s="1217" t="s">
        <v>3919</v>
      </c>
      <c r="E5" s="1217" t="s">
        <v>34</v>
      </c>
      <c r="F5" s="1217" t="s">
        <v>3686</v>
      </c>
      <c r="G5" s="1219">
        <v>19200</v>
      </c>
      <c r="H5" s="1217"/>
      <c r="I5" s="1217" t="s">
        <v>3453</v>
      </c>
      <c r="J5" s="1853"/>
      <c r="K5" s="10">
        <v>2500</v>
      </c>
      <c r="M5" s="1239">
        <f t="shared" ref="M5:M6" si="2">(G5-K5-L5)*0.7</f>
        <v>11690</v>
      </c>
      <c r="N5" s="1239"/>
      <c r="O5" s="1239">
        <f t="shared" si="0"/>
        <v>5010</v>
      </c>
      <c r="P5" s="1357">
        <f t="shared" si="1"/>
        <v>0.26093749999999999</v>
      </c>
      <c r="Q5" s="1346"/>
      <c r="R5" s="1217" t="s">
        <v>27</v>
      </c>
      <c r="S5" s="10" t="s">
        <v>6901</v>
      </c>
      <c r="T5" s="10">
        <v>4000</v>
      </c>
      <c r="U5" s="10">
        <v>3000</v>
      </c>
      <c r="V5" s="10">
        <v>4300</v>
      </c>
      <c r="W5" s="10">
        <v>3000</v>
      </c>
    </row>
    <row r="6" spans="1:30">
      <c r="A6" s="1884">
        <v>44652</v>
      </c>
      <c r="B6" s="1217" t="s">
        <v>1906</v>
      </c>
      <c r="C6" s="1217"/>
      <c r="D6" s="1217" t="s">
        <v>3919</v>
      </c>
      <c r="E6" s="1217" t="s">
        <v>3523</v>
      </c>
      <c r="F6" s="1217" t="s">
        <v>3515</v>
      </c>
      <c r="G6" s="1219">
        <v>16800</v>
      </c>
      <c r="H6" s="1217"/>
      <c r="I6" s="1217" t="s">
        <v>3453</v>
      </c>
      <c r="J6" s="1853"/>
      <c r="K6" s="10">
        <v>2500</v>
      </c>
      <c r="M6" s="1239">
        <f t="shared" si="2"/>
        <v>10010</v>
      </c>
      <c r="N6" s="1239"/>
      <c r="O6" s="1239">
        <f t="shared" si="0"/>
        <v>4290</v>
      </c>
      <c r="P6" s="1357">
        <f t="shared" si="1"/>
        <v>0.25535714285714284</v>
      </c>
      <c r="Q6" s="1346"/>
      <c r="R6" s="1217" t="s">
        <v>27</v>
      </c>
    </row>
    <row r="7" spans="1:30">
      <c r="A7" s="1884">
        <v>44652</v>
      </c>
      <c r="B7" s="1217" t="s">
        <v>570</v>
      </c>
      <c r="C7" s="1217" t="s">
        <v>3456</v>
      </c>
      <c r="D7" s="1217" t="s">
        <v>3447</v>
      </c>
      <c r="E7" s="1217" t="s">
        <v>41</v>
      </c>
      <c r="F7" s="1217" t="s">
        <v>3517</v>
      </c>
      <c r="G7" s="1219">
        <f>1600/I1*100</f>
        <v>27923.21116928447</v>
      </c>
      <c r="H7" s="1265">
        <v>15000</v>
      </c>
      <c r="I7" s="2157" t="s">
        <v>3450</v>
      </c>
      <c r="J7" s="1982">
        <f>500/I1*100</f>
        <v>8726.0034904013955</v>
      </c>
      <c r="K7" s="10">
        <v>3000</v>
      </c>
      <c r="L7" s="10">
        <v>4000</v>
      </c>
      <c r="M7" s="1239">
        <f>(H7-K7-L7)*0.7</f>
        <v>5600</v>
      </c>
      <c r="N7" s="1239"/>
      <c r="O7" s="1239">
        <f t="shared" si="0"/>
        <v>6597.2076788830745</v>
      </c>
      <c r="P7" s="1357">
        <f t="shared" si="1"/>
        <v>0.2362625000000001</v>
      </c>
      <c r="Q7" s="1346"/>
      <c r="R7" s="1217" t="s">
        <v>107</v>
      </c>
    </row>
    <row r="8" spans="1:30">
      <c r="A8" s="1884">
        <v>44652</v>
      </c>
      <c r="B8" s="1217" t="s">
        <v>570</v>
      </c>
      <c r="C8" s="1217" t="s">
        <v>3456</v>
      </c>
      <c r="D8" s="1217" t="s">
        <v>1371</v>
      </c>
      <c r="E8" s="1217" t="s">
        <v>40</v>
      </c>
      <c r="F8" s="1217" t="s">
        <v>3449</v>
      </c>
      <c r="G8" s="1219">
        <v>16000</v>
      </c>
      <c r="H8" s="1217"/>
      <c r="I8" s="1217" t="s">
        <v>3453</v>
      </c>
      <c r="J8" s="1853"/>
      <c r="K8" s="10">
        <v>3000</v>
      </c>
      <c r="L8" s="10">
        <v>4000</v>
      </c>
      <c r="M8" s="1239">
        <f>(15000-K8-L8)*0.7</f>
        <v>5600</v>
      </c>
      <c r="N8" s="1239"/>
      <c r="O8" s="1239">
        <f t="shared" si="0"/>
        <v>3400</v>
      </c>
      <c r="P8" s="1357">
        <f t="shared" si="1"/>
        <v>0.21249999999999999</v>
      </c>
      <c r="Q8" s="1346"/>
      <c r="R8" s="1217" t="s">
        <v>1540</v>
      </c>
    </row>
    <row r="9" spans="1:30">
      <c r="A9" s="1884">
        <v>44652</v>
      </c>
      <c r="B9" s="1217" t="s">
        <v>3473</v>
      </c>
      <c r="C9" s="1217"/>
      <c r="D9" s="1217" t="s">
        <v>3570</v>
      </c>
      <c r="E9" s="1217" t="s">
        <v>3910</v>
      </c>
      <c r="F9" s="1217" t="s">
        <v>3512</v>
      </c>
      <c r="G9" s="1219">
        <v>11000</v>
      </c>
      <c r="H9" s="1217"/>
      <c r="I9" s="1217" t="s">
        <v>3453</v>
      </c>
      <c r="J9" s="1853"/>
      <c r="K9" s="10">
        <v>1000</v>
      </c>
      <c r="M9" s="1239"/>
      <c r="N9" s="1239">
        <v>5300</v>
      </c>
      <c r="O9" s="1239">
        <f t="shared" si="0"/>
        <v>4700</v>
      </c>
      <c r="P9" s="1357">
        <f t="shared" si="1"/>
        <v>0.42727272727272725</v>
      </c>
      <c r="Q9" s="1346"/>
      <c r="R9" s="1217" t="s">
        <v>3572</v>
      </c>
    </row>
    <row r="10" spans="1:30">
      <c r="A10" s="1884">
        <v>44652</v>
      </c>
      <c r="B10" s="1217" t="s">
        <v>3473</v>
      </c>
      <c r="C10" s="1217"/>
      <c r="D10" s="1217" t="s">
        <v>3570</v>
      </c>
      <c r="E10" s="1217" t="s">
        <v>55</v>
      </c>
      <c r="F10" s="1217" t="s">
        <v>3505</v>
      </c>
      <c r="G10" s="1219">
        <v>8500</v>
      </c>
      <c r="H10" s="1217"/>
      <c r="I10" s="1217" t="s">
        <v>3453</v>
      </c>
      <c r="J10" s="1853"/>
      <c r="K10" s="10">
        <v>1000</v>
      </c>
      <c r="M10" s="1239"/>
      <c r="N10" s="1239">
        <v>4300</v>
      </c>
      <c r="O10" s="1239">
        <f t="shared" si="0"/>
        <v>3200</v>
      </c>
      <c r="P10" s="1357">
        <f t="shared" si="1"/>
        <v>0.37647058823529411</v>
      </c>
      <c r="Q10" s="1346"/>
      <c r="R10" s="1217" t="s">
        <v>3572</v>
      </c>
    </row>
    <row r="11" spans="1:30">
      <c r="A11" s="1884">
        <v>44652</v>
      </c>
      <c r="B11" s="1217" t="s">
        <v>3473</v>
      </c>
      <c r="C11" s="1217"/>
      <c r="D11" s="1217" t="s">
        <v>3570</v>
      </c>
      <c r="E11" s="1217" t="s">
        <v>86</v>
      </c>
      <c r="F11" s="1217" t="s">
        <v>3547</v>
      </c>
      <c r="G11" s="1219">
        <v>8500</v>
      </c>
      <c r="H11" s="1217"/>
      <c r="I11" s="1217" t="s">
        <v>3453</v>
      </c>
      <c r="J11" s="1853"/>
      <c r="K11" s="10">
        <v>1000</v>
      </c>
      <c r="M11" s="1239"/>
      <c r="N11" s="1239">
        <v>4300</v>
      </c>
      <c r="O11" s="1239">
        <f t="shared" si="0"/>
        <v>3200</v>
      </c>
      <c r="P11" s="1357">
        <f t="shared" si="1"/>
        <v>0.37647058823529411</v>
      </c>
      <c r="Q11" s="1346"/>
      <c r="R11" s="1217" t="s">
        <v>3572</v>
      </c>
    </row>
    <row r="12" spans="1:30">
      <c r="A12" s="1884">
        <v>44652</v>
      </c>
      <c r="B12" s="1217" t="s">
        <v>1906</v>
      </c>
      <c r="C12" s="1217"/>
      <c r="D12" s="1217" t="s">
        <v>3919</v>
      </c>
      <c r="E12" s="1217" t="s">
        <v>49</v>
      </c>
      <c r="F12" s="1217" t="s">
        <v>3486</v>
      </c>
      <c r="G12" s="1219">
        <v>16800</v>
      </c>
      <c r="H12" s="1217"/>
      <c r="I12" s="1217" t="s">
        <v>3453</v>
      </c>
      <c r="J12" s="1853"/>
      <c r="K12" s="10">
        <v>2500</v>
      </c>
      <c r="M12" s="1239">
        <f t="shared" ref="M12:M13" si="3">(G12-K12-L12)*0.7</f>
        <v>10010</v>
      </c>
      <c r="N12" s="1239"/>
      <c r="O12" s="1239">
        <f t="shared" si="0"/>
        <v>4290</v>
      </c>
      <c r="P12" s="1357">
        <f t="shared" si="1"/>
        <v>0.25535714285714284</v>
      </c>
      <c r="Q12" s="1346"/>
      <c r="R12" s="1217" t="s">
        <v>27</v>
      </c>
    </row>
    <row r="13" spans="1:30" ht="15.75" customHeight="1">
      <c r="A13" s="1886">
        <v>44652</v>
      </c>
      <c r="B13" s="1246" t="s">
        <v>1906</v>
      </c>
      <c r="C13" s="1246"/>
      <c r="D13" s="1246" t="s">
        <v>3919</v>
      </c>
      <c r="E13" s="1246" t="s">
        <v>39</v>
      </c>
      <c r="F13" s="1246" t="s">
        <v>3629</v>
      </c>
      <c r="G13" s="2158">
        <v>24000</v>
      </c>
      <c r="H13" s="1345"/>
      <c r="I13" s="1246" t="s">
        <v>3453</v>
      </c>
      <c r="J13" s="1983"/>
      <c r="K13" s="1260">
        <v>2500</v>
      </c>
      <c r="L13" s="1260"/>
      <c r="M13" s="1256">
        <f t="shared" si="3"/>
        <v>15049.999999999998</v>
      </c>
      <c r="N13" s="1256"/>
      <c r="O13" s="1256">
        <f t="shared" si="0"/>
        <v>6450.0000000000018</v>
      </c>
      <c r="P13" s="1364">
        <f t="shared" si="1"/>
        <v>0.2687500000000001</v>
      </c>
      <c r="Q13" s="1347"/>
      <c r="R13" s="1217" t="s">
        <v>27</v>
      </c>
    </row>
    <row r="14" spans="1:30">
      <c r="A14" s="1877">
        <v>44653</v>
      </c>
      <c r="B14" s="1878" t="s">
        <v>3473</v>
      </c>
      <c r="C14" s="1878"/>
      <c r="D14" s="1878" t="s">
        <v>3521</v>
      </c>
      <c r="E14" s="1878" t="s">
        <v>86</v>
      </c>
      <c r="F14" s="1878" t="s">
        <v>3547</v>
      </c>
      <c r="G14" s="1879">
        <v>5000</v>
      </c>
      <c r="H14" s="1878"/>
      <c r="I14" s="1878" t="s">
        <v>3453</v>
      </c>
      <c r="J14" s="1980"/>
      <c r="K14" s="1227">
        <v>1000</v>
      </c>
      <c r="L14" s="1227"/>
      <c r="M14" s="1229"/>
      <c r="N14" s="1229">
        <v>3000</v>
      </c>
      <c r="O14" s="1229">
        <f t="shared" si="0"/>
        <v>1000</v>
      </c>
      <c r="P14" s="1882">
        <f t="shared" si="1"/>
        <v>0.2</v>
      </c>
      <c r="Q14" s="2070"/>
      <c r="R14" s="1217" t="s">
        <v>107</v>
      </c>
    </row>
    <row r="15" spans="1:30">
      <c r="A15" s="1884">
        <v>44653</v>
      </c>
      <c r="B15" s="1217" t="s">
        <v>1906</v>
      </c>
      <c r="C15" s="1217"/>
      <c r="D15" s="1217" t="s">
        <v>3919</v>
      </c>
      <c r="E15" s="1217" t="s">
        <v>40</v>
      </c>
      <c r="F15" s="1217" t="s">
        <v>3449</v>
      </c>
      <c r="G15" s="1219">
        <f>21600</f>
        <v>21600</v>
      </c>
      <c r="H15" s="1217"/>
      <c r="I15" s="1217" t="s">
        <v>3453</v>
      </c>
      <c r="J15" s="1853"/>
      <c r="K15" s="10">
        <v>2500</v>
      </c>
      <c r="M15" s="1239">
        <f t="shared" ref="M15:M17" si="4">(G15-K15-L15)*0.7</f>
        <v>13370</v>
      </c>
      <c r="N15" s="1239"/>
      <c r="O15" s="1239">
        <f t="shared" si="0"/>
        <v>5730</v>
      </c>
      <c r="P15" s="1357">
        <f t="shared" si="1"/>
        <v>0.26527777777777778</v>
      </c>
      <c r="Q15" s="1346"/>
      <c r="R15" s="1217" t="s">
        <v>27</v>
      </c>
    </row>
    <row r="16" spans="1:30">
      <c r="A16" s="1884">
        <v>44653</v>
      </c>
      <c r="B16" s="1217" t="s">
        <v>1906</v>
      </c>
      <c r="C16" s="1217"/>
      <c r="D16" s="1217" t="s">
        <v>3919</v>
      </c>
      <c r="E16" s="1217" t="s">
        <v>3523</v>
      </c>
      <c r="F16" s="1217" t="s">
        <v>3515</v>
      </c>
      <c r="G16" s="1219">
        <v>19200</v>
      </c>
      <c r="H16" s="1217"/>
      <c r="I16" s="1217" t="s">
        <v>3453</v>
      </c>
      <c r="J16" s="1853"/>
      <c r="K16" s="10">
        <v>2500</v>
      </c>
      <c r="M16" s="1239">
        <f t="shared" si="4"/>
        <v>11690</v>
      </c>
      <c r="N16" s="1239"/>
      <c r="O16" s="1239">
        <f t="shared" si="0"/>
        <v>5010</v>
      </c>
      <c r="P16" s="1357">
        <f t="shared" si="1"/>
        <v>0.26093749999999999</v>
      </c>
      <c r="Q16" s="1346"/>
      <c r="R16" s="1217" t="s">
        <v>27</v>
      </c>
    </row>
    <row r="17" spans="1:18">
      <c r="A17" s="1884">
        <v>44653</v>
      </c>
      <c r="B17" s="1217" t="s">
        <v>1906</v>
      </c>
      <c r="C17" s="1217"/>
      <c r="D17" s="1217" t="s">
        <v>3919</v>
      </c>
      <c r="E17" s="1217" t="s">
        <v>39</v>
      </c>
      <c r="F17" s="1217" t="s">
        <v>3629</v>
      </c>
      <c r="G17" s="1219">
        <v>33600</v>
      </c>
      <c r="H17" s="1217"/>
      <c r="I17" s="1217" t="s">
        <v>3453</v>
      </c>
      <c r="J17" s="1853"/>
      <c r="K17" s="10">
        <v>2500</v>
      </c>
      <c r="M17" s="1239">
        <f t="shared" si="4"/>
        <v>21770</v>
      </c>
      <c r="N17" s="1239"/>
      <c r="O17" s="1239">
        <f t="shared" si="0"/>
        <v>9330</v>
      </c>
      <c r="P17" s="1357">
        <f t="shared" si="1"/>
        <v>0.27767857142857144</v>
      </c>
      <c r="Q17" s="1346"/>
      <c r="R17" s="1217" t="s">
        <v>27</v>
      </c>
    </row>
    <row r="18" spans="1:18">
      <c r="A18" s="1884">
        <v>44653</v>
      </c>
      <c r="B18" s="1217" t="s">
        <v>570</v>
      </c>
      <c r="C18" s="1217" t="s">
        <v>3456</v>
      </c>
      <c r="D18" s="1217" t="s">
        <v>3481</v>
      </c>
      <c r="E18" s="1217" t="s">
        <v>34</v>
      </c>
      <c r="F18" s="1217" t="s">
        <v>3486</v>
      </c>
      <c r="G18" s="1219">
        <v>16900</v>
      </c>
      <c r="H18" s="1217"/>
      <c r="I18" s="1217" t="s">
        <v>3453</v>
      </c>
      <c r="J18" s="1853"/>
      <c r="K18" s="10">
        <v>3000</v>
      </c>
      <c r="L18" s="10">
        <v>4000</v>
      </c>
      <c r="M18" s="1239">
        <f>(15000-K18-L18)*0.7</f>
        <v>5600</v>
      </c>
      <c r="N18" s="1239"/>
      <c r="O18" s="1239">
        <f t="shared" si="0"/>
        <v>4300</v>
      </c>
      <c r="P18" s="1357">
        <f t="shared" si="1"/>
        <v>0.25443786982248523</v>
      </c>
      <c r="Q18" s="1346"/>
      <c r="R18" s="1217" t="s">
        <v>27</v>
      </c>
    </row>
    <row r="19" spans="1:18">
      <c r="A19" s="1884">
        <v>44653</v>
      </c>
      <c r="B19" s="1217" t="s">
        <v>570</v>
      </c>
      <c r="C19" s="1217" t="s">
        <v>3456</v>
      </c>
      <c r="D19" s="1217" t="s">
        <v>332</v>
      </c>
      <c r="E19" s="1217" t="s">
        <v>3910</v>
      </c>
      <c r="F19" s="1217" t="s">
        <v>3512</v>
      </c>
      <c r="G19" s="1219">
        <v>15000</v>
      </c>
      <c r="H19" s="1217"/>
      <c r="I19" s="1217" t="s">
        <v>3453</v>
      </c>
      <c r="J19" s="1984"/>
      <c r="K19" s="10">
        <v>3000</v>
      </c>
      <c r="L19" s="10">
        <v>4000</v>
      </c>
      <c r="M19" s="1239"/>
      <c r="N19" s="1239">
        <v>4000</v>
      </c>
      <c r="O19" s="1239">
        <f t="shared" si="0"/>
        <v>4000</v>
      </c>
      <c r="P19" s="1357">
        <f t="shared" si="1"/>
        <v>0.26666666666666666</v>
      </c>
      <c r="Q19" s="1346"/>
      <c r="R19" s="1217" t="s">
        <v>107</v>
      </c>
    </row>
    <row r="20" spans="1:18">
      <c r="A20" s="1884">
        <v>44653</v>
      </c>
      <c r="B20" s="1217" t="s">
        <v>570</v>
      </c>
      <c r="C20" s="1217" t="s">
        <v>3456</v>
      </c>
      <c r="D20" s="1217" t="s">
        <v>8400</v>
      </c>
      <c r="E20" s="1217" t="s">
        <v>86</v>
      </c>
      <c r="F20" s="1217" t="s">
        <v>3547</v>
      </c>
      <c r="G20" s="1219">
        <v>19000</v>
      </c>
      <c r="H20" s="1217"/>
      <c r="I20" s="1217" t="s">
        <v>3453</v>
      </c>
      <c r="J20" s="1853"/>
      <c r="K20" s="10">
        <v>4000</v>
      </c>
      <c r="L20" s="10">
        <v>5000</v>
      </c>
      <c r="M20" s="1239"/>
      <c r="N20" s="1239">
        <v>4000</v>
      </c>
      <c r="O20" s="1239">
        <f t="shared" si="0"/>
        <v>6000</v>
      </c>
      <c r="P20" s="1357">
        <f t="shared" si="1"/>
        <v>0.31578947368421051</v>
      </c>
      <c r="Q20" s="1346"/>
      <c r="R20" s="1217" t="s">
        <v>107</v>
      </c>
    </row>
    <row r="21" spans="1:18">
      <c r="A21" s="1884">
        <v>44653</v>
      </c>
      <c r="B21" s="1217" t="s">
        <v>570</v>
      </c>
      <c r="C21" s="1217" t="s">
        <v>3456</v>
      </c>
      <c r="D21" s="1217" t="s">
        <v>8400</v>
      </c>
      <c r="E21" s="1217" t="s">
        <v>3079</v>
      </c>
      <c r="F21" s="1217" t="s">
        <v>3505</v>
      </c>
      <c r="G21" s="1219">
        <v>21000</v>
      </c>
      <c r="H21" s="1217"/>
      <c r="I21" s="1217" t="s">
        <v>3453</v>
      </c>
      <c r="J21" s="1853"/>
      <c r="K21" s="10">
        <v>4000</v>
      </c>
      <c r="L21" s="10">
        <v>5000</v>
      </c>
      <c r="M21" s="1239"/>
      <c r="N21" s="1239">
        <v>10000</v>
      </c>
      <c r="O21" s="1239">
        <f t="shared" si="0"/>
        <v>2000</v>
      </c>
      <c r="P21" s="1357">
        <f t="shared" si="1"/>
        <v>9.5238095238095233E-2</v>
      </c>
      <c r="Q21" s="1346"/>
      <c r="R21" s="1217" t="s">
        <v>107</v>
      </c>
    </row>
    <row r="22" spans="1:18">
      <c r="A22" s="1884">
        <v>44653</v>
      </c>
      <c r="B22" s="1217" t="s">
        <v>570</v>
      </c>
      <c r="C22" s="1217" t="s">
        <v>3446</v>
      </c>
      <c r="D22" s="1217" t="s">
        <v>3481</v>
      </c>
      <c r="E22" s="1217" t="s">
        <v>41</v>
      </c>
      <c r="F22" s="1217" t="s">
        <v>3517</v>
      </c>
      <c r="G22" s="1219">
        <v>9900</v>
      </c>
      <c r="H22" s="1217"/>
      <c r="I22" s="1217" t="s">
        <v>3453</v>
      </c>
      <c r="J22" s="1853"/>
      <c r="K22" s="10">
        <v>1200</v>
      </c>
      <c r="L22" s="10">
        <v>1000</v>
      </c>
      <c r="M22" s="1239">
        <f t="shared" ref="M22:M23" si="5">(8500-K22-L22)*0.7</f>
        <v>4410</v>
      </c>
      <c r="N22" s="1239"/>
      <c r="O22" s="1239">
        <f t="shared" si="0"/>
        <v>3290</v>
      </c>
      <c r="P22" s="1357">
        <f t="shared" si="1"/>
        <v>0.3323232323232323</v>
      </c>
      <c r="Q22" s="1346"/>
      <c r="R22" s="1217" t="s">
        <v>27</v>
      </c>
    </row>
    <row r="23" spans="1:18">
      <c r="A23" s="1886">
        <v>44653</v>
      </c>
      <c r="B23" s="1246" t="s">
        <v>570</v>
      </c>
      <c r="C23" s="1246" t="s">
        <v>3446</v>
      </c>
      <c r="D23" s="1246" t="s">
        <v>3563</v>
      </c>
      <c r="E23" s="1246" t="s">
        <v>34</v>
      </c>
      <c r="F23" s="1246" t="s">
        <v>3486</v>
      </c>
      <c r="G23" s="1248">
        <v>21000</v>
      </c>
      <c r="H23" s="1246"/>
      <c r="I23" s="1246" t="s">
        <v>3453</v>
      </c>
      <c r="J23" s="1983"/>
      <c r="K23" s="1260">
        <v>1200</v>
      </c>
      <c r="L23" s="1260">
        <v>1000</v>
      </c>
      <c r="M23" s="1256">
        <f t="shared" si="5"/>
        <v>4410</v>
      </c>
      <c r="N23" s="1256"/>
      <c r="O23" s="1256">
        <f t="shared" si="0"/>
        <v>14390</v>
      </c>
      <c r="P23" s="1364">
        <f t="shared" si="1"/>
        <v>0.6852380952380952</v>
      </c>
      <c r="Q23" s="1347"/>
      <c r="R23" s="1217" t="s">
        <v>27</v>
      </c>
    </row>
    <row r="24" spans="1:18">
      <c r="A24" s="1877">
        <v>44654</v>
      </c>
      <c r="B24" s="1878" t="s">
        <v>1906</v>
      </c>
      <c r="C24" s="1878"/>
      <c r="D24" s="1878" t="s">
        <v>255</v>
      </c>
      <c r="E24" s="1878" t="s">
        <v>49</v>
      </c>
      <c r="F24" s="1878" t="s">
        <v>3486</v>
      </c>
      <c r="G24" s="1879">
        <v>45000</v>
      </c>
      <c r="H24" s="1878"/>
      <c r="I24" s="1878" t="s">
        <v>3453</v>
      </c>
      <c r="J24" s="1980"/>
      <c r="K24" s="1227">
        <v>3000</v>
      </c>
      <c r="L24" s="1227">
        <v>4000</v>
      </c>
      <c r="M24" s="1229"/>
      <c r="N24" s="1229">
        <v>13000</v>
      </c>
      <c r="O24" s="1229">
        <f t="shared" si="0"/>
        <v>25000</v>
      </c>
      <c r="P24" s="1882">
        <f t="shared" si="1"/>
        <v>0.55555555555555558</v>
      </c>
      <c r="Q24" s="2070"/>
      <c r="R24" s="1217" t="s">
        <v>107</v>
      </c>
    </row>
    <row r="25" spans="1:18">
      <c r="A25" s="1884">
        <v>44654</v>
      </c>
      <c r="B25" s="1217" t="s">
        <v>1906</v>
      </c>
      <c r="C25" s="1217"/>
      <c r="D25" s="1217" t="s">
        <v>255</v>
      </c>
      <c r="E25" s="1217" t="s">
        <v>40</v>
      </c>
      <c r="F25" s="1217" t="s">
        <v>3449</v>
      </c>
      <c r="G25" s="1219">
        <v>45000</v>
      </c>
      <c r="H25" s="1217"/>
      <c r="I25" s="1217" t="s">
        <v>3453</v>
      </c>
      <c r="J25" s="1984"/>
      <c r="K25" s="10">
        <v>3000</v>
      </c>
      <c r="L25" s="10">
        <v>4000</v>
      </c>
      <c r="M25" s="1239"/>
      <c r="N25" s="1239">
        <v>13000</v>
      </c>
      <c r="O25" s="1239">
        <f t="shared" si="0"/>
        <v>25000</v>
      </c>
      <c r="P25" s="1357">
        <f t="shared" si="1"/>
        <v>0.55555555555555558</v>
      </c>
      <c r="Q25" s="1346"/>
      <c r="R25" s="1217" t="s">
        <v>107</v>
      </c>
    </row>
    <row r="26" spans="1:18">
      <c r="A26" s="1884">
        <v>44654</v>
      </c>
      <c r="B26" s="1217" t="s">
        <v>1170</v>
      </c>
      <c r="C26" s="1217" t="s">
        <v>3446</v>
      </c>
      <c r="D26" s="1217" t="s">
        <v>47</v>
      </c>
      <c r="E26" s="1217" t="s">
        <v>34</v>
      </c>
      <c r="F26" s="1217" t="s">
        <v>3517</v>
      </c>
      <c r="G26" s="1219">
        <v>10000</v>
      </c>
      <c r="H26" s="1217"/>
      <c r="I26" s="1217" t="s">
        <v>3453</v>
      </c>
      <c r="J26" s="1853"/>
      <c r="K26" s="10">
        <v>1200</v>
      </c>
      <c r="L26" s="10">
        <v>1000</v>
      </c>
      <c r="M26" s="1239">
        <f>(8500-K26-L26)*0.7</f>
        <v>4410</v>
      </c>
      <c r="N26" s="1239"/>
      <c r="O26" s="1239">
        <f t="shared" si="0"/>
        <v>3390</v>
      </c>
      <c r="P26" s="1357">
        <f t="shared" si="1"/>
        <v>0.33900000000000002</v>
      </c>
      <c r="Q26" s="1346"/>
      <c r="R26" s="1217" t="s">
        <v>108</v>
      </c>
    </row>
    <row r="27" spans="1:18">
      <c r="A27" s="1884">
        <v>44654</v>
      </c>
      <c r="B27" s="1217" t="s">
        <v>1170</v>
      </c>
      <c r="C27" s="1217" t="s">
        <v>3456</v>
      </c>
      <c r="D27" s="1217" t="s">
        <v>47</v>
      </c>
      <c r="E27" s="1217" t="s">
        <v>3523</v>
      </c>
      <c r="F27" s="1217" t="s">
        <v>3515</v>
      </c>
      <c r="G27" s="1219">
        <v>14500</v>
      </c>
      <c r="H27" s="1217">
        <v>16500</v>
      </c>
      <c r="I27" s="1217" t="s">
        <v>3453</v>
      </c>
      <c r="J27" s="1853"/>
      <c r="K27" s="10">
        <v>3000</v>
      </c>
      <c r="L27" s="10">
        <v>4000</v>
      </c>
      <c r="M27" s="1239">
        <f t="shared" ref="M27:M28" si="6">(16500-K27-L27)*0.7</f>
        <v>6650</v>
      </c>
      <c r="N27" s="1239"/>
      <c r="O27" s="1239">
        <f t="shared" si="0"/>
        <v>850</v>
      </c>
      <c r="P27" s="1357">
        <f t="shared" si="1"/>
        <v>5.8620689655172413E-2</v>
      </c>
      <c r="Q27" s="1346"/>
      <c r="R27" s="1217" t="s">
        <v>108</v>
      </c>
    </row>
    <row r="28" spans="1:18">
      <c r="A28" s="1884">
        <v>44654</v>
      </c>
      <c r="B28" s="1217" t="s">
        <v>570</v>
      </c>
      <c r="C28" s="1217" t="s">
        <v>3456</v>
      </c>
      <c r="D28" s="1217" t="s">
        <v>4597</v>
      </c>
      <c r="E28" s="1217" t="s">
        <v>3523</v>
      </c>
      <c r="F28" s="1217" t="s">
        <v>3515</v>
      </c>
      <c r="G28" s="1219">
        <v>19000</v>
      </c>
      <c r="H28" s="1217">
        <v>16500</v>
      </c>
      <c r="I28" s="1217" t="s">
        <v>3453</v>
      </c>
      <c r="J28" s="1853"/>
      <c r="K28" s="10">
        <v>3000</v>
      </c>
      <c r="L28" s="10">
        <v>4000</v>
      </c>
      <c r="M28" s="1239">
        <f t="shared" si="6"/>
        <v>6650</v>
      </c>
      <c r="N28" s="1239"/>
      <c r="O28" s="1239">
        <f t="shared" si="0"/>
        <v>5350</v>
      </c>
      <c r="P28" s="1357">
        <f t="shared" si="1"/>
        <v>0.28157894736842104</v>
      </c>
      <c r="Q28" s="1346"/>
      <c r="R28" s="1217" t="s">
        <v>4402</v>
      </c>
    </row>
    <row r="29" spans="1:18">
      <c r="A29" s="1884">
        <v>44654</v>
      </c>
      <c r="B29" s="1217" t="s">
        <v>570</v>
      </c>
      <c r="C29" s="1217" t="s">
        <v>3456</v>
      </c>
      <c r="D29" s="1217" t="s">
        <v>8400</v>
      </c>
      <c r="E29" s="1217" t="s">
        <v>3910</v>
      </c>
      <c r="F29" s="1217" t="s">
        <v>3498</v>
      </c>
      <c r="G29" s="1219">
        <v>16000</v>
      </c>
      <c r="H29" s="1217"/>
      <c r="I29" s="1217" t="s">
        <v>3453</v>
      </c>
      <c r="J29" s="1984"/>
      <c r="K29" s="10">
        <v>4000</v>
      </c>
      <c r="L29" s="10">
        <v>5000</v>
      </c>
      <c r="M29" s="1239"/>
      <c r="N29" s="1239">
        <v>8000</v>
      </c>
      <c r="O29" s="1239">
        <f t="shared" si="0"/>
        <v>-1000</v>
      </c>
      <c r="P29" s="1357">
        <f t="shared" si="1"/>
        <v>-6.25E-2</v>
      </c>
      <c r="Q29" s="1346"/>
      <c r="R29" s="1217" t="s">
        <v>107</v>
      </c>
    </row>
    <row r="30" spans="1:18" ht="13.8">
      <c r="A30" s="1884">
        <v>44654</v>
      </c>
      <c r="B30" s="1217" t="s">
        <v>1906</v>
      </c>
      <c r="C30" s="1217"/>
      <c r="D30" s="1217" t="s">
        <v>3919</v>
      </c>
      <c r="E30" s="1217" t="s">
        <v>39</v>
      </c>
      <c r="F30" s="1217" t="s">
        <v>3629</v>
      </c>
      <c r="G30" s="1219">
        <v>21600</v>
      </c>
      <c r="H30" s="1217"/>
      <c r="I30" s="1217" t="s">
        <v>3453</v>
      </c>
      <c r="J30" s="1853"/>
      <c r="K30" s="10">
        <v>2500</v>
      </c>
      <c r="M30" s="1239">
        <f>(G30-K30-L30)*0.7</f>
        <v>13370</v>
      </c>
      <c r="N30" s="1239"/>
      <c r="O30" s="1239">
        <f t="shared" si="0"/>
        <v>5730</v>
      </c>
      <c r="P30" s="1357">
        <f t="shared" si="1"/>
        <v>0.26527777777777778</v>
      </c>
      <c r="Q30" s="1346"/>
      <c r="R30" s="1217" t="s">
        <v>27</v>
      </c>
    </row>
    <row r="31" spans="1:18" ht="13.8">
      <c r="A31" s="1886">
        <v>44654</v>
      </c>
      <c r="B31" s="1246" t="s">
        <v>570</v>
      </c>
      <c r="C31" s="1246" t="s">
        <v>3456</v>
      </c>
      <c r="D31" s="1246" t="s">
        <v>3447</v>
      </c>
      <c r="E31" s="1246" t="s">
        <v>86</v>
      </c>
      <c r="F31" s="1246" t="s">
        <v>3626</v>
      </c>
      <c r="G31" s="1248">
        <f>2050/I1*100</f>
        <v>35776.614310645724</v>
      </c>
      <c r="H31" s="1282"/>
      <c r="I31" s="2159" t="s">
        <v>3450</v>
      </c>
      <c r="J31" s="1982">
        <f>500/I1*100</f>
        <v>8726.0034904013955</v>
      </c>
      <c r="K31" s="1260">
        <v>3000</v>
      </c>
      <c r="L31" s="1260">
        <v>4000</v>
      </c>
      <c r="M31" s="1256"/>
      <c r="N31" s="1256">
        <v>4000</v>
      </c>
      <c r="O31" s="1256">
        <f t="shared" si="0"/>
        <v>16050.610820244328</v>
      </c>
      <c r="P31" s="1364">
        <f t="shared" si="1"/>
        <v>0.44863414634146342</v>
      </c>
      <c r="Q31" s="1347"/>
      <c r="R31" s="1217" t="s">
        <v>107</v>
      </c>
    </row>
    <row r="32" spans="1:18" ht="13.8">
      <c r="A32" s="1877">
        <v>44655</v>
      </c>
      <c r="B32" s="1878" t="s">
        <v>3473</v>
      </c>
      <c r="C32" s="1878"/>
      <c r="D32" s="1878" t="s">
        <v>3570</v>
      </c>
      <c r="E32" s="1878" t="s">
        <v>3910</v>
      </c>
      <c r="F32" s="1878" t="s">
        <v>3512</v>
      </c>
      <c r="G32" s="1879">
        <v>11000</v>
      </c>
      <c r="H32" s="1878"/>
      <c r="I32" s="1878" t="s">
        <v>3453</v>
      </c>
      <c r="J32" s="1980"/>
      <c r="K32" s="1227">
        <v>1000</v>
      </c>
      <c r="L32" s="1227"/>
      <c r="M32" s="1229"/>
      <c r="N32" s="1229">
        <v>5300</v>
      </c>
      <c r="O32" s="1229">
        <f t="shared" si="0"/>
        <v>4700</v>
      </c>
      <c r="P32" s="1882">
        <f t="shared" si="1"/>
        <v>0.42727272727272725</v>
      </c>
      <c r="Q32" s="2070"/>
      <c r="R32" s="1217" t="s">
        <v>3572</v>
      </c>
    </row>
    <row r="33" spans="1:18" ht="13.8">
      <c r="A33" s="1884">
        <v>44655</v>
      </c>
      <c r="B33" s="1217" t="s">
        <v>3473</v>
      </c>
      <c r="C33" s="1217"/>
      <c r="D33" s="1217" t="s">
        <v>3570</v>
      </c>
      <c r="E33" s="1217" t="s">
        <v>55</v>
      </c>
      <c r="F33" s="1217" t="s">
        <v>3505</v>
      </c>
      <c r="G33" s="1219">
        <v>8500</v>
      </c>
      <c r="H33" s="1217"/>
      <c r="I33" s="1217" t="s">
        <v>3453</v>
      </c>
      <c r="J33" s="1853"/>
      <c r="K33" s="10">
        <v>1000</v>
      </c>
      <c r="M33" s="1239"/>
      <c r="N33" s="1239">
        <v>4300</v>
      </c>
      <c r="O33" s="1239">
        <f t="shared" si="0"/>
        <v>3200</v>
      </c>
      <c r="P33" s="1357">
        <f t="shared" si="1"/>
        <v>0.37647058823529411</v>
      </c>
      <c r="Q33" s="1346"/>
      <c r="R33" s="1217" t="s">
        <v>3572</v>
      </c>
    </row>
    <row r="34" spans="1:18" ht="13.8">
      <c r="A34" s="1884">
        <v>44655</v>
      </c>
      <c r="B34" s="1217" t="s">
        <v>3473</v>
      </c>
      <c r="C34" s="1217"/>
      <c r="D34" s="1217" t="s">
        <v>3570</v>
      </c>
      <c r="E34" s="1217" t="s">
        <v>86</v>
      </c>
      <c r="F34" s="1217" t="s">
        <v>3547</v>
      </c>
      <c r="G34" s="1219">
        <v>8500</v>
      </c>
      <c r="H34" s="1217"/>
      <c r="I34" s="1217" t="s">
        <v>3453</v>
      </c>
      <c r="J34" s="1853"/>
      <c r="K34" s="10">
        <v>1000</v>
      </c>
      <c r="M34" s="1239"/>
      <c r="N34" s="1239">
        <v>4300</v>
      </c>
      <c r="O34" s="1239">
        <f t="shared" si="0"/>
        <v>3200</v>
      </c>
      <c r="P34" s="1357">
        <f t="shared" si="1"/>
        <v>0.37647058823529411</v>
      </c>
      <c r="Q34" s="1346"/>
      <c r="R34" s="1217" t="s">
        <v>3572</v>
      </c>
    </row>
    <row r="35" spans="1:18" ht="13.8">
      <c r="A35" s="1884">
        <v>44655</v>
      </c>
      <c r="B35" s="1217" t="s">
        <v>1170</v>
      </c>
      <c r="C35" s="1217" t="s">
        <v>3456</v>
      </c>
      <c r="D35" s="1217" t="s">
        <v>1553</v>
      </c>
      <c r="E35" s="1217" t="s">
        <v>86</v>
      </c>
      <c r="F35" s="1217" t="s">
        <v>3547</v>
      </c>
      <c r="G35" s="1219">
        <v>15000</v>
      </c>
      <c r="H35" s="1217"/>
      <c r="I35" s="1217" t="s">
        <v>3453</v>
      </c>
      <c r="J35" s="1853"/>
      <c r="K35" s="10">
        <v>3000</v>
      </c>
      <c r="L35" s="10">
        <v>4000</v>
      </c>
      <c r="M35" s="1239"/>
      <c r="N35" s="1239">
        <v>4000</v>
      </c>
      <c r="O35" s="1239">
        <f t="shared" si="0"/>
        <v>4000</v>
      </c>
      <c r="P35" s="1357">
        <f t="shared" si="1"/>
        <v>0.26666666666666666</v>
      </c>
      <c r="Q35" s="1346"/>
      <c r="R35" s="1217" t="s">
        <v>107</v>
      </c>
    </row>
    <row r="36" spans="1:18" ht="13.8">
      <c r="A36" s="1884">
        <v>44655</v>
      </c>
      <c r="B36" s="1217" t="s">
        <v>570</v>
      </c>
      <c r="C36" s="1217" t="s">
        <v>3446</v>
      </c>
      <c r="D36" s="1217" t="s">
        <v>3919</v>
      </c>
      <c r="E36" s="1217" t="s">
        <v>86</v>
      </c>
      <c r="F36" s="1217" t="s">
        <v>3547</v>
      </c>
      <c r="G36" s="1219">
        <v>14552</v>
      </c>
      <c r="H36" s="1217"/>
      <c r="I36" s="1217" t="s">
        <v>3453</v>
      </c>
      <c r="J36" s="1853"/>
      <c r="K36" s="10">
        <v>1200</v>
      </c>
      <c r="L36" s="10">
        <v>1000</v>
      </c>
      <c r="M36" s="1239"/>
      <c r="N36" s="1239">
        <v>3000</v>
      </c>
      <c r="O36" s="1239">
        <f t="shared" si="0"/>
        <v>9352</v>
      </c>
      <c r="P36" s="1357">
        <f t="shared" si="1"/>
        <v>0.64266080263881253</v>
      </c>
      <c r="Q36" s="1346"/>
      <c r="R36" s="1217" t="s">
        <v>27</v>
      </c>
    </row>
    <row r="37" spans="1:18" ht="13.8">
      <c r="A37" s="1884">
        <v>44655</v>
      </c>
      <c r="B37" s="1217" t="s">
        <v>1906</v>
      </c>
      <c r="C37" s="1217"/>
      <c r="D37" s="1217" t="s">
        <v>3919</v>
      </c>
      <c r="E37" s="1217" t="s">
        <v>49</v>
      </c>
      <c r="F37" s="1217" t="s">
        <v>3486</v>
      </c>
      <c r="G37" s="1219">
        <v>16900</v>
      </c>
      <c r="H37" s="1217"/>
      <c r="I37" s="1217" t="s">
        <v>3453</v>
      </c>
      <c r="J37" s="1853"/>
      <c r="K37" s="10">
        <v>2500</v>
      </c>
      <c r="M37" s="1239">
        <f t="shared" ref="M37:M38" si="7">(G37-K37-L37)*0.7</f>
        <v>10080</v>
      </c>
      <c r="N37" s="1239"/>
      <c r="O37" s="1239">
        <f t="shared" si="0"/>
        <v>4320</v>
      </c>
      <c r="P37" s="1357">
        <f t="shared" si="1"/>
        <v>0.25562130177514791</v>
      </c>
      <c r="Q37" s="1346"/>
      <c r="R37" s="1217" t="s">
        <v>27</v>
      </c>
    </row>
    <row r="38" spans="1:18" ht="13.8">
      <c r="A38" s="1884">
        <v>44655</v>
      </c>
      <c r="B38" s="1217" t="s">
        <v>1906</v>
      </c>
      <c r="C38" s="1217"/>
      <c r="D38" s="1217" t="s">
        <v>3919</v>
      </c>
      <c r="E38" s="1217" t="s">
        <v>3523</v>
      </c>
      <c r="F38" s="1217" t="s">
        <v>3515</v>
      </c>
      <c r="G38" s="1219">
        <v>19200</v>
      </c>
      <c r="H38" s="1217"/>
      <c r="I38" s="1217" t="s">
        <v>3453</v>
      </c>
      <c r="J38" s="1853"/>
      <c r="K38" s="10">
        <v>2500</v>
      </c>
      <c r="M38" s="1239">
        <f t="shared" si="7"/>
        <v>11690</v>
      </c>
      <c r="N38" s="1239"/>
      <c r="O38" s="1239">
        <f t="shared" si="0"/>
        <v>5010</v>
      </c>
      <c r="P38" s="1357">
        <f t="shared" si="1"/>
        <v>0.26093749999999999</v>
      </c>
      <c r="Q38" s="1346"/>
      <c r="R38" s="1217" t="s">
        <v>27</v>
      </c>
    </row>
    <row r="39" spans="1:18" ht="13.8">
      <c r="A39" s="1884">
        <v>44655</v>
      </c>
      <c r="B39" s="1217" t="s">
        <v>570</v>
      </c>
      <c r="C39" s="1217" t="s">
        <v>3446</v>
      </c>
      <c r="D39" s="1217" t="s">
        <v>3919</v>
      </c>
      <c r="E39" s="1217" t="s">
        <v>55</v>
      </c>
      <c r="F39" s="1217" t="s">
        <v>3527</v>
      </c>
      <c r="G39" s="1219">
        <v>10000</v>
      </c>
      <c r="H39" s="1217"/>
      <c r="I39" s="1217" t="s">
        <v>3453</v>
      </c>
      <c r="J39" s="1853"/>
      <c r="K39" s="10">
        <v>1200</v>
      </c>
      <c r="L39" s="10">
        <v>1000</v>
      </c>
      <c r="M39" s="1239"/>
      <c r="N39" s="1239">
        <v>3000</v>
      </c>
      <c r="O39" s="1239">
        <f t="shared" si="0"/>
        <v>4800</v>
      </c>
      <c r="P39" s="1357">
        <f t="shared" si="1"/>
        <v>0.48</v>
      </c>
      <c r="Q39" s="1346"/>
      <c r="R39" s="1217" t="s">
        <v>27</v>
      </c>
    </row>
    <row r="40" spans="1:18" ht="13.8">
      <c r="A40" s="1884">
        <v>44655</v>
      </c>
      <c r="B40" s="1217" t="s">
        <v>3473</v>
      </c>
      <c r="C40" s="1217"/>
      <c r="D40" s="1217" t="s">
        <v>3570</v>
      </c>
      <c r="E40" s="1217" t="s">
        <v>3910</v>
      </c>
      <c r="F40" s="1217" t="s">
        <v>3512</v>
      </c>
      <c r="G40" s="1219">
        <v>11000</v>
      </c>
      <c r="H40" s="1217"/>
      <c r="I40" s="1217" t="s">
        <v>3453</v>
      </c>
      <c r="J40" s="1853"/>
      <c r="K40" s="10">
        <v>1000</v>
      </c>
      <c r="M40" s="1239"/>
      <c r="N40" s="1239">
        <v>5300</v>
      </c>
      <c r="O40" s="1239">
        <f t="shared" si="0"/>
        <v>4700</v>
      </c>
      <c r="P40" s="1357">
        <f t="shared" si="1"/>
        <v>0.42727272727272725</v>
      </c>
      <c r="Q40" s="1346"/>
      <c r="R40" s="1217" t="s">
        <v>3572</v>
      </c>
    </row>
    <row r="41" spans="1:18" ht="13.8">
      <c r="A41" s="1884">
        <v>44655</v>
      </c>
      <c r="B41" s="1217" t="s">
        <v>3473</v>
      </c>
      <c r="C41" s="1217"/>
      <c r="D41" s="1217" t="s">
        <v>3570</v>
      </c>
      <c r="E41" s="1217" t="s">
        <v>55</v>
      </c>
      <c r="F41" s="1217" t="s">
        <v>3505</v>
      </c>
      <c r="G41" s="1219">
        <v>8500</v>
      </c>
      <c r="H41" s="1217"/>
      <c r="I41" s="1217" t="s">
        <v>3453</v>
      </c>
      <c r="J41" s="1853"/>
      <c r="K41" s="10">
        <v>1000</v>
      </c>
      <c r="M41" s="1239"/>
      <c r="N41" s="1239">
        <v>4300</v>
      </c>
      <c r="O41" s="1239">
        <f t="shared" si="0"/>
        <v>3200</v>
      </c>
      <c r="P41" s="1357">
        <f t="shared" si="1"/>
        <v>0.37647058823529411</v>
      </c>
      <c r="Q41" s="1346"/>
      <c r="R41" s="1217" t="s">
        <v>3572</v>
      </c>
    </row>
    <row r="42" spans="1:18" ht="13.8">
      <c r="A42" s="1884">
        <v>44655</v>
      </c>
      <c r="B42" s="1217" t="s">
        <v>3473</v>
      </c>
      <c r="C42" s="1217"/>
      <c r="D42" s="1217" t="s">
        <v>3570</v>
      </c>
      <c r="E42" s="1217" t="s">
        <v>86</v>
      </c>
      <c r="F42" s="1217" t="s">
        <v>3547</v>
      </c>
      <c r="G42" s="1219">
        <v>8500</v>
      </c>
      <c r="H42" s="1217"/>
      <c r="I42" s="1217" t="s">
        <v>3453</v>
      </c>
      <c r="J42" s="1853"/>
      <c r="K42" s="10">
        <v>1000</v>
      </c>
      <c r="M42" s="1239"/>
      <c r="N42" s="1239">
        <v>4300</v>
      </c>
      <c r="O42" s="1239">
        <f t="shared" si="0"/>
        <v>3200</v>
      </c>
      <c r="P42" s="1357">
        <f t="shared" si="1"/>
        <v>0.37647058823529411</v>
      </c>
      <c r="Q42" s="1346"/>
      <c r="R42" s="1217" t="s">
        <v>3572</v>
      </c>
    </row>
    <row r="43" spans="1:18" ht="13.8">
      <c r="A43" s="1884">
        <v>44655</v>
      </c>
      <c r="B43" s="1217" t="s">
        <v>570</v>
      </c>
      <c r="C43" s="1217" t="s">
        <v>3456</v>
      </c>
      <c r="D43" s="1217" t="s">
        <v>47</v>
      </c>
      <c r="E43" s="1217" t="s">
        <v>34</v>
      </c>
      <c r="F43" s="1217" t="s">
        <v>3626</v>
      </c>
      <c r="G43" s="1219">
        <v>14500</v>
      </c>
      <c r="H43" s="1217"/>
      <c r="I43" s="1217" t="s">
        <v>3453</v>
      </c>
      <c r="J43" s="1853"/>
      <c r="K43" s="10">
        <v>3000</v>
      </c>
      <c r="L43" s="10">
        <v>4000</v>
      </c>
      <c r="M43" s="1239">
        <f>(15000-K43-L43)*0.7</f>
        <v>5600</v>
      </c>
      <c r="N43" s="1239"/>
      <c r="O43" s="1239">
        <f t="shared" si="0"/>
        <v>1900</v>
      </c>
      <c r="P43" s="1357">
        <f t="shared" si="1"/>
        <v>0.1310344827586207</v>
      </c>
      <c r="Q43" s="1346"/>
      <c r="R43" s="1217" t="s">
        <v>108</v>
      </c>
    </row>
    <row r="44" spans="1:18" ht="13.8">
      <c r="A44" s="1884">
        <v>44655</v>
      </c>
      <c r="B44" s="1217" t="s">
        <v>570</v>
      </c>
      <c r="C44" s="1217" t="s">
        <v>3446</v>
      </c>
      <c r="D44" s="1217" t="s">
        <v>3481</v>
      </c>
      <c r="E44" s="1217" t="s">
        <v>86</v>
      </c>
      <c r="F44" s="1217" t="s">
        <v>3547</v>
      </c>
      <c r="G44" s="1219">
        <v>9900</v>
      </c>
      <c r="H44" s="1217"/>
      <c r="I44" s="1217" t="s">
        <v>3453</v>
      </c>
      <c r="J44" s="1853"/>
      <c r="K44" s="10">
        <v>1200</v>
      </c>
      <c r="L44" s="10">
        <v>1000</v>
      </c>
      <c r="M44" s="1239"/>
      <c r="N44" s="1239">
        <v>3000</v>
      </c>
      <c r="O44" s="1239">
        <f t="shared" si="0"/>
        <v>4700</v>
      </c>
      <c r="P44" s="1357">
        <f t="shared" si="1"/>
        <v>0.47474747474747475</v>
      </c>
      <c r="Q44" s="1346"/>
      <c r="R44" s="1217" t="s">
        <v>27</v>
      </c>
    </row>
    <row r="45" spans="1:18" ht="13.8">
      <c r="A45" s="1884">
        <v>44655</v>
      </c>
      <c r="B45" s="1217" t="s">
        <v>570</v>
      </c>
      <c r="C45" s="1217" t="s">
        <v>3456</v>
      </c>
      <c r="D45" s="1217" t="s">
        <v>332</v>
      </c>
      <c r="E45" s="1217" t="s">
        <v>49</v>
      </c>
      <c r="F45" s="1217" t="s">
        <v>3486</v>
      </c>
      <c r="G45" s="1219">
        <v>15000</v>
      </c>
      <c r="H45" s="1217"/>
      <c r="I45" s="1217" t="s">
        <v>3453</v>
      </c>
      <c r="J45" s="1853"/>
      <c r="K45" s="10">
        <v>3000</v>
      </c>
      <c r="L45" s="10">
        <v>4000</v>
      </c>
      <c r="M45" s="1239">
        <f>(G45-K45-L45)*0.7</f>
        <v>5600</v>
      </c>
      <c r="N45" s="1239"/>
      <c r="O45" s="1239">
        <f t="shared" si="0"/>
        <v>2400</v>
      </c>
      <c r="P45" s="1357">
        <f t="shared" si="1"/>
        <v>0.16</v>
      </c>
      <c r="Q45" s="1346"/>
      <c r="R45" s="1217" t="s">
        <v>107</v>
      </c>
    </row>
    <row r="46" spans="1:18" ht="13.8">
      <c r="A46" s="1886">
        <v>44655</v>
      </c>
      <c r="B46" s="1246" t="s">
        <v>570</v>
      </c>
      <c r="C46" s="1246" t="s">
        <v>3456</v>
      </c>
      <c r="D46" s="1246" t="s">
        <v>1371</v>
      </c>
      <c r="E46" s="1246" t="s">
        <v>34</v>
      </c>
      <c r="F46" s="1246" t="s">
        <v>3626</v>
      </c>
      <c r="G46" s="1248">
        <v>16000</v>
      </c>
      <c r="H46" s="1246"/>
      <c r="I46" s="1246" t="s">
        <v>3453</v>
      </c>
      <c r="J46" s="1983"/>
      <c r="K46" s="1260">
        <v>3000</v>
      </c>
      <c r="L46" s="1260">
        <v>4000</v>
      </c>
      <c r="M46" s="1256">
        <f>(15000-K46-L46)*0.7</f>
        <v>5600</v>
      </c>
      <c r="N46" s="1256"/>
      <c r="O46" s="1256">
        <f t="shared" si="0"/>
        <v>3400</v>
      </c>
      <c r="P46" s="1364">
        <f t="shared" si="1"/>
        <v>0.21249999999999999</v>
      </c>
      <c r="Q46" s="1347"/>
      <c r="R46" s="1217" t="s">
        <v>1540</v>
      </c>
    </row>
    <row r="47" spans="1:18" ht="13.8">
      <c r="A47" s="1877">
        <v>44656</v>
      </c>
      <c r="B47" s="1878" t="s">
        <v>3473</v>
      </c>
      <c r="C47" s="1878"/>
      <c r="D47" s="1878" t="s">
        <v>3570</v>
      </c>
      <c r="E47" s="1878" t="s">
        <v>3910</v>
      </c>
      <c r="F47" s="1878" t="s">
        <v>3512</v>
      </c>
      <c r="G47" s="1879">
        <v>11000</v>
      </c>
      <c r="H47" s="1878"/>
      <c r="I47" s="1878" t="s">
        <v>3453</v>
      </c>
      <c r="J47" s="1981"/>
      <c r="K47" s="1227">
        <v>1000</v>
      </c>
      <c r="L47" s="1227"/>
      <c r="M47" s="1229"/>
      <c r="N47" s="1229">
        <v>5300</v>
      </c>
      <c r="O47" s="1229">
        <f t="shared" si="0"/>
        <v>4700</v>
      </c>
      <c r="P47" s="1882">
        <f t="shared" si="1"/>
        <v>0.42727272727272725</v>
      </c>
      <c r="Q47" s="2070"/>
      <c r="R47" s="1217" t="s">
        <v>3572</v>
      </c>
    </row>
    <row r="48" spans="1:18" ht="13.8">
      <c r="A48" s="1884">
        <v>44656</v>
      </c>
      <c r="B48" s="1217" t="s">
        <v>3473</v>
      </c>
      <c r="C48" s="1217"/>
      <c r="D48" s="1217" t="s">
        <v>3570</v>
      </c>
      <c r="E48" s="1217" t="s">
        <v>86</v>
      </c>
      <c r="F48" s="1217" t="s">
        <v>3547</v>
      </c>
      <c r="G48" s="1219">
        <v>8500</v>
      </c>
      <c r="H48" s="1217"/>
      <c r="I48" s="1217" t="s">
        <v>3453</v>
      </c>
      <c r="J48" s="1853"/>
      <c r="K48" s="10">
        <v>1000</v>
      </c>
      <c r="M48" s="1239"/>
      <c r="N48" s="1239">
        <v>4300</v>
      </c>
      <c r="O48" s="1239">
        <f t="shared" si="0"/>
        <v>3200</v>
      </c>
      <c r="P48" s="1357">
        <f t="shared" si="1"/>
        <v>0.37647058823529411</v>
      </c>
      <c r="Q48" s="1346"/>
      <c r="R48" s="1217" t="s">
        <v>3572</v>
      </c>
    </row>
    <row r="49" spans="1:18" ht="13.8">
      <c r="A49" s="1884">
        <v>44656</v>
      </c>
      <c r="B49" s="1217" t="s">
        <v>3473</v>
      </c>
      <c r="C49" s="1217"/>
      <c r="D49" s="1217" t="s">
        <v>3570</v>
      </c>
      <c r="E49" s="1217" t="s">
        <v>49</v>
      </c>
      <c r="F49" s="1217" t="s">
        <v>3527</v>
      </c>
      <c r="G49" s="1219">
        <v>8500</v>
      </c>
      <c r="H49" s="1217"/>
      <c r="I49" s="1217" t="s">
        <v>3453</v>
      </c>
      <c r="J49" s="1853"/>
      <c r="K49" s="10">
        <v>1000</v>
      </c>
      <c r="M49" s="1239"/>
      <c r="N49" s="1239">
        <v>5000</v>
      </c>
      <c r="O49" s="1239">
        <f t="shared" si="0"/>
        <v>2500</v>
      </c>
      <c r="P49" s="1357">
        <f t="shared" si="1"/>
        <v>0.29411764705882354</v>
      </c>
      <c r="Q49" s="1346"/>
      <c r="R49" s="1217" t="s">
        <v>3572</v>
      </c>
    </row>
    <row r="50" spans="1:18" ht="13.8">
      <c r="A50" s="1884">
        <v>44656</v>
      </c>
      <c r="B50" s="1217" t="s">
        <v>1906</v>
      </c>
      <c r="C50" s="1217"/>
      <c r="D50" s="1217" t="s">
        <v>3919</v>
      </c>
      <c r="E50" s="1217" t="s">
        <v>34</v>
      </c>
      <c r="F50" s="1217" t="s">
        <v>3626</v>
      </c>
      <c r="G50" s="1219">
        <v>16800</v>
      </c>
      <c r="H50" s="1217"/>
      <c r="I50" s="1217" t="s">
        <v>3453</v>
      </c>
      <c r="J50" s="1853"/>
      <c r="K50" s="10">
        <v>2500</v>
      </c>
      <c r="M50" s="1239">
        <f t="shared" ref="M50:M51" si="8">(G50-K50-L50)*0.7</f>
        <v>10010</v>
      </c>
      <c r="N50" s="1239"/>
      <c r="O50" s="1239">
        <f t="shared" si="0"/>
        <v>4290</v>
      </c>
      <c r="P50" s="1357">
        <f t="shared" si="1"/>
        <v>0.25535714285714284</v>
      </c>
      <c r="Q50" s="1346"/>
      <c r="R50" s="1217" t="s">
        <v>27</v>
      </c>
    </row>
    <row r="51" spans="1:18" ht="13.8">
      <c r="A51" s="1884">
        <v>44656</v>
      </c>
      <c r="B51" s="1217" t="s">
        <v>1906</v>
      </c>
      <c r="C51" s="1217"/>
      <c r="D51" s="1217" t="s">
        <v>3919</v>
      </c>
      <c r="E51" s="1217" t="s">
        <v>40</v>
      </c>
      <c r="F51" s="1217" t="s">
        <v>3449</v>
      </c>
      <c r="G51" s="1219">
        <v>19200</v>
      </c>
      <c r="H51" s="1217"/>
      <c r="I51" s="1217" t="s">
        <v>3453</v>
      </c>
      <c r="J51" s="1853"/>
      <c r="K51" s="10">
        <v>2500</v>
      </c>
      <c r="M51" s="1239">
        <f t="shared" si="8"/>
        <v>11690</v>
      </c>
      <c r="N51" s="1239"/>
      <c r="O51" s="1239">
        <f t="shared" si="0"/>
        <v>5010</v>
      </c>
      <c r="P51" s="1357">
        <f t="shared" si="1"/>
        <v>0.26093749999999999</v>
      </c>
      <c r="Q51" s="1346"/>
      <c r="R51" s="1217" t="s">
        <v>27</v>
      </c>
    </row>
    <row r="52" spans="1:18" ht="13.8">
      <c r="A52" s="1884">
        <v>44656</v>
      </c>
      <c r="B52" s="1217" t="s">
        <v>570</v>
      </c>
      <c r="C52" s="1217" t="s">
        <v>3446</v>
      </c>
      <c r="D52" s="1217" t="s">
        <v>47</v>
      </c>
      <c r="E52" s="1217" t="s">
        <v>3523</v>
      </c>
      <c r="F52" s="1217" t="s">
        <v>3515</v>
      </c>
      <c r="G52" s="1219">
        <v>15000</v>
      </c>
      <c r="H52" s="1217"/>
      <c r="I52" s="1217" t="s">
        <v>3453</v>
      </c>
      <c r="J52" s="1853"/>
      <c r="K52" s="10">
        <v>3000</v>
      </c>
      <c r="L52" s="10">
        <v>4000</v>
      </c>
      <c r="M52" s="1239">
        <f t="shared" ref="M52:M53" si="9">(16500-K52-L52)*0.7</f>
        <v>6650</v>
      </c>
      <c r="N52" s="1239"/>
      <c r="O52" s="1239">
        <f t="shared" si="0"/>
        <v>1350</v>
      </c>
      <c r="P52" s="1357">
        <f t="shared" si="1"/>
        <v>0.09</v>
      </c>
      <c r="Q52" s="1346"/>
      <c r="R52" s="1217" t="s">
        <v>108</v>
      </c>
    </row>
    <row r="53" spans="1:18" ht="13.8">
      <c r="A53" s="1884">
        <v>44656</v>
      </c>
      <c r="B53" s="1217" t="s">
        <v>1170</v>
      </c>
      <c r="C53" s="1217" t="s">
        <v>3446</v>
      </c>
      <c r="D53" s="1217" t="s">
        <v>47</v>
      </c>
      <c r="E53" s="1217" t="s">
        <v>3523</v>
      </c>
      <c r="F53" s="1217" t="s">
        <v>3515</v>
      </c>
      <c r="G53" s="1219">
        <v>15000</v>
      </c>
      <c r="H53" s="1217"/>
      <c r="I53" s="1217" t="s">
        <v>3453</v>
      </c>
      <c r="J53" s="1853"/>
      <c r="K53" s="10">
        <v>3000</v>
      </c>
      <c r="L53" s="10">
        <v>4000</v>
      </c>
      <c r="M53" s="1239">
        <f t="shared" si="9"/>
        <v>6650</v>
      </c>
      <c r="N53" s="1239"/>
      <c r="O53" s="1239">
        <f t="shared" si="0"/>
        <v>1350</v>
      </c>
      <c r="P53" s="1357">
        <f t="shared" si="1"/>
        <v>0.09</v>
      </c>
      <c r="Q53" s="1346"/>
      <c r="R53" s="1217" t="s">
        <v>108</v>
      </c>
    </row>
    <row r="54" spans="1:18" ht="13.8">
      <c r="A54" s="1884">
        <v>44656</v>
      </c>
      <c r="B54" s="1217" t="s">
        <v>3473</v>
      </c>
      <c r="C54" s="1217"/>
      <c r="D54" s="1217" t="s">
        <v>3570</v>
      </c>
      <c r="E54" s="666" t="s">
        <v>3910</v>
      </c>
      <c r="F54" s="666" t="s">
        <v>3512</v>
      </c>
      <c r="G54" s="1219">
        <v>11000</v>
      </c>
      <c r="H54" s="1217"/>
      <c r="I54" s="1217" t="s">
        <v>3453</v>
      </c>
      <c r="J54" s="1853"/>
      <c r="K54" s="10">
        <v>1000</v>
      </c>
      <c r="M54" s="1239"/>
      <c r="N54" s="1239">
        <v>5300</v>
      </c>
      <c r="O54" s="1239">
        <f t="shared" si="0"/>
        <v>4700</v>
      </c>
      <c r="P54" s="1357">
        <f t="shared" si="1"/>
        <v>0.42727272727272725</v>
      </c>
      <c r="Q54" s="1346"/>
      <c r="R54" s="1217" t="s">
        <v>3572</v>
      </c>
    </row>
    <row r="55" spans="1:18" ht="13.8">
      <c r="A55" s="1884">
        <v>44656</v>
      </c>
      <c r="B55" s="1217" t="s">
        <v>3473</v>
      </c>
      <c r="C55" s="1217"/>
      <c r="D55" s="1217" t="s">
        <v>3570</v>
      </c>
      <c r="E55" s="1261" t="s">
        <v>86</v>
      </c>
      <c r="F55" s="1261" t="s">
        <v>3547</v>
      </c>
      <c r="G55" s="1219">
        <v>8500</v>
      </c>
      <c r="H55" s="1217"/>
      <c r="I55" s="1217" t="s">
        <v>3453</v>
      </c>
      <c r="J55" s="1853"/>
      <c r="K55" s="10">
        <v>1000</v>
      </c>
      <c r="M55" s="1239"/>
      <c r="N55" s="1239">
        <v>4300</v>
      </c>
      <c r="O55" s="1239">
        <f t="shared" si="0"/>
        <v>3200</v>
      </c>
      <c r="P55" s="1357">
        <f t="shared" si="1"/>
        <v>0.37647058823529411</v>
      </c>
      <c r="Q55" s="1346"/>
      <c r="R55" s="1217" t="s">
        <v>3572</v>
      </c>
    </row>
    <row r="56" spans="1:18" ht="13.8">
      <c r="A56" s="1886">
        <v>44656</v>
      </c>
      <c r="B56" s="1246" t="s">
        <v>3473</v>
      </c>
      <c r="C56" s="1246"/>
      <c r="D56" s="1246" t="s">
        <v>3570</v>
      </c>
      <c r="E56" s="1246" t="s">
        <v>49</v>
      </c>
      <c r="F56" s="1246" t="s">
        <v>3527</v>
      </c>
      <c r="G56" s="1248">
        <v>8500</v>
      </c>
      <c r="H56" s="1246"/>
      <c r="I56" s="1246" t="s">
        <v>3453</v>
      </c>
      <c r="J56" s="1983"/>
      <c r="K56" s="1260">
        <v>1000</v>
      </c>
      <c r="L56" s="1260"/>
      <c r="M56" s="1256"/>
      <c r="N56" s="1256">
        <v>5000</v>
      </c>
      <c r="O56" s="1256">
        <f t="shared" si="0"/>
        <v>2500</v>
      </c>
      <c r="P56" s="1364">
        <f t="shared" si="1"/>
        <v>0.29411764705882354</v>
      </c>
      <c r="Q56" s="1347"/>
      <c r="R56" s="1217" t="s">
        <v>3572</v>
      </c>
    </row>
    <row r="57" spans="1:18" ht="13.8">
      <c r="A57" s="1877">
        <v>44657</v>
      </c>
      <c r="B57" s="1878" t="s">
        <v>3473</v>
      </c>
      <c r="C57" s="1878"/>
      <c r="D57" s="1878" t="s">
        <v>3570</v>
      </c>
      <c r="E57" s="1878" t="s">
        <v>3910</v>
      </c>
      <c r="F57" s="1878" t="s">
        <v>3512</v>
      </c>
      <c r="G57" s="1879">
        <v>11000</v>
      </c>
      <c r="H57" s="1878"/>
      <c r="I57" s="1878" t="s">
        <v>3453</v>
      </c>
      <c r="J57" s="1980"/>
      <c r="K57" s="1227">
        <v>1000</v>
      </c>
      <c r="L57" s="1227"/>
      <c r="M57" s="1229"/>
      <c r="N57" s="1229">
        <v>5300</v>
      </c>
      <c r="O57" s="1229">
        <f t="shared" si="0"/>
        <v>4700</v>
      </c>
      <c r="P57" s="1882">
        <f t="shared" si="1"/>
        <v>0.42727272727272725</v>
      </c>
      <c r="Q57" s="2070"/>
      <c r="R57" s="1217" t="s">
        <v>3572</v>
      </c>
    </row>
    <row r="58" spans="1:18" ht="13.8">
      <c r="A58" s="1884">
        <v>44657</v>
      </c>
      <c r="B58" s="1217" t="s">
        <v>3473</v>
      </c>
      <c r="C58" s="1217"/>
      <c r="D58" s="1217" t="s">
        <v>3570</v>
      </c>
      <c r="E58" s="1217" t="s">
        <v>86</v>
      </c>
      <c r="F58" s="1217" t="s">
        <v>3547</v>
      </c>
      <c r="G58" s="1219">
        <v>8500</v>
      </c>
      <c r="H58" s="1217"/>
      <c r="I58" s="1217" t="s">
        <v>3453</v>
      </c>
      <c r="J58" s="1853"/>
      <c r="K58" s="10">
        <v>1000</v>
      </c>
      <c r="M58" s="1239"/>
      <c r="N58" s="1239">
        <v>4300</v>
      </c>
      <c r="O58" s="1239">
        <f t="shared" si="0"/>
        <v>3200</v>
      </c>
      <c r="P58" s="1357">
        <f t="shared" si="1"/>
        <v>0.37647058823529411</v>
      </c>
      <c r="Q58" s="1346"/>
      <c r="R58" s="1217" t="s">
        <v>3572</v>
      </c>
    </row>
    <row r="59" spans="1:18" ht="13.8">
      <c r="A59" s="1884">
        <v>44657</v>
      </c>
      <c r="B59" s="1217" t="s">
        <v>3473</v>
      </c>
      <c r="C59" s="1217"/>
      <c r="D59" s="1217" t="s">
        <v>3570</v>
      </c>
      <c r="E59" s="1217" t="s">
        <v>55</v>
      </c>
      <c r="F59" s="1217" t="s">
        <v>3527</v>
      </c>
      <c r="G59" s="1219">
        <v>8500</v>
      </c>
      <c r="H59" s="1217"/>
      <c r="I59" s="1217" t="s">
        <v>3453</v>
      </c>
      <c r="J59" s="1853"/>
      <c r="K59" s="10">
        <v>1000</v>
      </c>
      <c r="M59" s="1239"/>
      <c r="N59" s="1239">
        <v>4300</v>
      </c>
      <c r="O59" s="1239">
        <f t="shared" si="0"/>
        <v>3200</v>
      </c>
      <c r="P59" s="1357">
        <f t="shared" si="1"/>
        <v>0.37647058823529411</v>
      </c>
      <c r="Q59" s="1346"/>
      <c r="R59" s="1217" t="s">
        <v>3572</v>
      </c>
    </row>
    <row r="60" spans="1:18" ht="13.8">
      <c r="A60" s="1884">
        <v>44657</v>
      </c>
      <c r="B60" s="1217" t="s">
        <v>570</v>
      </c>
      <c r="C60" s="1217" t="s">
        <v>3456</v>
      </c>
      <c r="D60" s="1217" t="s">
        <v>8400</v>
      </c>
      <c r="E60" s="1217" t="s">
        <v>86</v>
      </c>
      <c r="F60" s="1217" t="s">
        <v>3547</v>
      </c>
      <c r="G60" s="1219">
        <v>15000</v>
      </c>
      <c r="H60" s="1217"/>
      <c r="I60" s="1217" t="s">
        <v>3453</v>
      </c>
      <c r="J60" s="1853"/>
      <c r="K60" s="10">
        <v>4000</v>
      </c>
      <c r="L60" s="10">
        <v>5000</v>
      </c>
      <c r="M60" s="1239"/>
      <c r="N60" s="1239">
        <v>4000</v>
      </c>
      <c r="O60" s="1239">
        <f t="shared" si="0"/>
        <v>2000</v>
      </c>
      <c r="P60" s="1357">
        <f t="shared" si="1"/>
        <v>0.13333333333333333</v>
      </c>
      <c r="Q60" s="1346"/>
      <c r="R60" s="1217" t="s">
        <v>107</v>
      </c>
    </row>
    <row r="61" spans="1:18" ht="13.8">
      <c r="A61" s="1884">
        <v>44657</v>
      </c>
      <c r="B61" s="1217" t="s">
        <v>1906</v>
      </c>
      <c r="C61" s="1217"/>
      <c r="D61" s="1217" t="s">
        <v>3919</v>
      </c>
      <c r="E61" s="1217" t="s">
        <v>49</v>
      </c>
      <c r="F61" s="1217" t="s">
        <v>3486</v>
      </c>
      <c r="G61" s="1219">
        <v>16900</v>
      </c>
      <c r="H61" s="1217"/>
      <c r="I61" s="1217" t="s">
        <v>3453</v>
      </c>
      <c r="J61" s="1853"/>
      <c r="K61" s="10">
        <v>2500</v>
      </c>
      <c r="M61" s="1239">
        <f>(G61-K61-L61)*0.7</f>
        <v>10080</v>
      </c>
      <c r="N61" s="1239"/>
      <c r="O61" s="1239">
        <f t="shared" si="0"/>
        <v>4320</v>
      </c>
      <c r="P61" s="1357">
        <f t="shared" si="1"/>
        <v>0.25562130177514791</v>
      </c>
      <c r="Q61" s="1346"/>
      <c r="R61" s="1217" t="s">
        <v>27</v>
      </c>
    </row>
    <row r="62" spans="1:18" ht="13.8">
      <c r="A62" s="1884">
        <v>44657</v>
      </c>
      <c r="B62" s="1217" t="s">
        <v>3473</v>
      </c>
      <c r="C62" s="1217"/>
      <c r="D62" s="1217" t="s">
        <v>6216</v>
      </c>
      <c r="E62" s="1217" t="s">
        <v>3910</v>
      </c>
      <c r="F62" s="1217" t="s">
        <v>3512</v>
      </c>
      <c r="G62" s="1219">
        <v>20000</v>
      </c>
      <c r="H62" s="1217"/>
      <c r="I62" s="1217" t="s">
        <v>3453</v>
      </c>
      <c r="J62" s="1853"/>
      <c r="K62" s="10">
        <v>3000</v>
      </c>
      <c r="L62" s="10">
        <v>4000</v>
      </c>
      <c r="M62" s="1239"/>
      <c r="N62" s="1239">
        <v>4000</v>
      </c>
      <c r="O62" s="1239">
        <f t="shared" si="0"/>
        <v>9000</v>
      </c>
      <c r="P62" s="1357">
        <f t="shared" si="1"/>
        <v>0.45</v>
      </c>
      <c r="Q62" s="1346"/>
      <c r="R62" s="1217" t="s">
        <v>6217</v>
      </c>
    </row>
    <row r="63" spans="1:18" ht="13.8">
      <c r="A63" s="1884">
        <v>44657</v>
      </c>
      <c r="B63" s="1217" t="s">
        <v>1906</v>
      </c>
      <c r="C63" s="1217"/>
      <c r="D63" s="1217" t="s">
        <v>3919</v>
      </c>
      <c r="E63" s="1217" t="s">
        <v>34</v>
      </c>
      <c r="F63" s="1217" t="s">
        <v>3626</v>
      </c>
      <c r="G63" s="1219">
        <v>19200</v>
      </c>
      <c r="H63" s="1217"/>
      <c r="I63" s="1217" t="s">
        <v>3453</v>
      </c>
      <c r="J63" s="1853"/>
      <c r="K63" s="10">
        <v>2500</v>
      </c>
      <c r="M63" s="1239">
        <f>(G63-K63-L63)*0.7</f>
        <v>11690</v>
      </c>
      <c r="N63" s="1239"/>
      <c r="O63" s="1239">
        <f t="shared" si="0"/>
        <v>5010</v>
      </c>
      <c r="P63" s="1357">
        <f t="shared" si="1"/>
        <v>0.26093749999999999</v>
      </c>
      <c r="Q63" s="1346"/>
      <c r="R63" s="1217" t="s">
        <v>27</v>
      </c>
    </row>
    <row r="64" spans="1:18" ht="13.8">
      <c r="A64" s="1884">
        <v>44657</v>
      </c>
      <c r="B64" s="1217" t="s">
        <v>3473</v>
      </c>
      <c r="C64" s="1217"/>
      <c r="D64" s="1217" t="s">
        <v>3570</v>
      </c>
      <c r="E64" s="1217" t="s">
        <v>3910</v>
      </c>
      <c r="F64" s="1217" t="s">
        <v>3512</v>
      </c>
      <c r="G64" s="1219">
        <v>11000</v>
      </c>
      <c r="H64" s="1217"/>
      <c r="I64" s="1217" t="s">
        <v>3453</v>
      </c>
      <c r="J64" s="1853"/>
      <c r="K64" s="10">
        <v>1000</v>
      </c>
      <c r="M64" s="1239"/>
      <c r="N64" s="1239">
        <v>5300</v>
      </c>
      <c r="O64" s="1239">
        <f t="shared" si="0"/>
        <v>4700</v>
      </c>
      <c r="P64" s="1357">
        <f t="shared" si="1"/>
        <v>0.42727272727272725</v>
      </c>
      <c r="Q64" s="1346"/>
      <c r="R64" s="1217" t="s">
        <v>3572</v>
      </c>
    </row>
    <row r="65" spans="1:18" ht="13.8">
      <c r="A65" s="1884">
        <v>44657</v>
      </c>
      <c r="B65" s="1217" t="s">
        <v>3473</v>
      </c>
      <c r="C65" s="1217"/>
      <c r="D65" s="1217" t="s">
        <v>3570</v>
      </c>
      <c r="E65" s="1217" t="s">
        <v>55</v>
      </c>
      <c r="F65" s="1217" t="s">
        <v>3527</v>
      </c>
      <c r="G65" s="1219">
        <v>8500</v>
      </c>
      <c r="H65" s="1217"/>
      <c r="I65" s="1217" t="s">
        <v>3453</v>
      </c>
      <c r="J65" s="1853"/>
      <c r="K65" s="10">
        <v>1000</v>
      </c>
      <c r="M65" s="1239"/>
      <c r="N65" s="1239">
        <v>4300</v>
      </c>
      <c r="O65" s="1239">
        <f t="shared" si="0"/>
        <v>3200</v>
      </c>
      <c r="P65" s="1357">
        <f t="shared" si="1"/>
        <v>0.37647058823529411</v>
      </c>
      <c r="Q65" s="1346"/>
      <c r="R65" s="1217" t="s">
        <v>3572</v>
      </c>
    </row>
    <row r="66" spans="1:18" ht="13.8">
      <c r="A66" s="1886">
        <v>44657</v>
      </c>
      <c r="B66" s="1246" t="s">
        <v>3473</v>
      </c>
      <c r="C66" s="1246"/>
      <c r="D66" s="1246" t="s">
        <v>3570</v>
      </c>
      <c r="E66" s="1246" t="s">
        <v>86</v>
      </c>
      <c r="F66" s="1246" t="s">
        <v>3547</v>
      </c>
      <c r="G66" s="1248">
        <v>8500</v>
      </c>
      <c r="H66" s="1246"/>
      <c r="I66" s="1246" t="s">
        <v>3453</v>
      </c>
      <c r="J66" s="1983"/>
      <c r="K66" s="1260">
        <v>1000</v>
      </c>
      <c r="L66" s="1260"/>
      <c r="M66" s="1256"/>
      <c r="N66" s="1256">
        <v>4300</v>
      </c>
      <c r="O66" s="1256">
        <f t="shared" si="0"/>
        <v>3200</v>
      </c>
      <c r="P66" s="1364">
        <f t="shared" si="1"/>
        <v>0.37647058823529411</v>
      </c>
      <c r="Q66" s="1347"/>
      <c r="R66" s="1217" t="s">
        <v>3572</v>
      </c>
    </row>
    <row r="67" spans="1:18" ht="13.8">
      <c r="A67" s="1877">
        <v>44658</v>
      </c>
      <c r="B67" s="1878" t="s">
        <v>3473</v>
      </c>
      <c r="C67" s="1878"/>
      <c r="D67" s="1878" t="s">
        <v>3570</v>
      </c>
      <c r="E67" s="1878" t="s">
        <v>3910</v>
      </c>
      <c r="F67" s="1878" t="s">
        <v>3512</v>
      </c>
      <c r="G67" s="1879">
        <v>11000</v>
      </c>
      <c r="H67" s="1878"/>
      <c r="I67" s="1878" t="s">
        <v>3453</v>
      </c>
      <c r="J67" s="1980"/>
      <c r="K67" s="1227">
        <v>1000</v>
      </c>
      <c r="L67" s="1227"/>
      <c r="M67" s="1229"/>
      <c r="N67" s="1229">
        <v>5300</v>
      </c>
      <c r="O67" s="1229">
        <f t="shared" si="0"/>
        <v>4700</v>
      </c>
      <c r="P67" s="1882">
        <f t="shared" si="1"/>
        <v>0.42727272727272725</v>
      </c>
      <c r="Q67" s="2070"/>
      <c r="R67" s="1217" t="s">
        <v>3572</v>
      </c>
    </row>
    <row r="68" spans="1:18" ht="13.8">
      <c r="A68" s="1884">
        <v>44658</v>
      </c>
      <c r="B68" s="1217" t="s">
        <v>3473</v>
      </c>
      <c r="C68" s="1217"/>
      <c r="D68" s="1217" t="s">
        <v>3570</v>
      </c>
      <c r="E68" s="1217" t="s">
        <v>55</v>
      </c>
      <c r="F68" s="1217" t="s">
        <v>3527</v>
      </c>
      <c r="G68" s="1267">
        <v>8500</v>
      </c>
      <c r="H68" s="1217"/>
      <c r="I68" s="1217" t="s">
        <v>3453</v>
      </c>
      <c r="J68" s="1853"/>
      <c r="K68" s="10">
        <v>1000</v>
      </c>
      <c r="M68" s="1239"/>
      <c r="N68" s="1239">
        <v>4300</v>
      </c>
      <c r="O68" s="1239">
        <f t="shared" si="0"/>
        <v>3200</v>
      </c>
      <c r="P68" s="1357">
        <f t="shared" si="1"/>
        <v>0.37647058823529411</v>
      </c>
      <c r="Q68" s="1346"/>
      <c r="R68" s="1217" t="s">
        <v>3572</v>
      </c>
    </row>
    <row r="69" spans="1:18" ht="13.8">
      <c r="A69" s="1884">
        <v>44658</v>
      </c>
      <c r="B69" s="1217" t="s">
        <v>3473</v>
      </c>
      <c r="C69" s="1217"/>
      <c r="D69" s="1217" t="s">
        <v>3570</v>
      </c>
      <c r="E69" s="1217" t="s">
        <v>49</v>
      </c>
      <c r="F69" s="1217" t="s">
        <v>3547</v>
      </c>
      <c r="G69" s="1267">
        <v>8500</v>
      </c>
      <c r="H69" s="1217"/>
      <c r="I69" s="1217" t="s">
        <v>3453</v>
      </c>
      <c r="J69" s="1853"/>
      <c r="K69" s="10">
        <v>1000</v>
      </c>
      <c r="M69" s="1239"/>
      <c r="N69" s="1239">
        <v>5000</v>
      </c>
      <c r="O69" s="1239">
        <f t="shared" si="0"/>
        <v>2500</v>
      </c>
      <c r="P69" s="1357">
        <f t="shared" si="1"/>
        <v>0.29411764705882354</v>
      </c>
      <c r="Q69" s="1346"/>
      <c r="R69" s="1217" t="s">
        <v>3572</v>
      </c>
    </row>
    <row r="70" spans="1:18" ht="13.8">
      <c r="A70" s="1884">
        <v>44658</v>
      </c>
      <c r="B70" s="1217" t="s">
        <v>570</v>
      </c>
      <c r="C70" s="1217" t="s">
        <v>3446</v>
      </c>
      <c r="D70" s="1217" t="s">
        <v>4597</v>
      </c>
      <c r="E70" s="1217" t="s">
        <v>3523</v>
      </c>
      <c r="F70" s="1217" t="s">
        <v>3515</v>
      </c>
      <c r="G70" s="1267">
        <v>11000</v>
      </c>
      <c r="H70" s="1217"/>
      <c r="I70" s="1217" t="s">
        <v>3453</v>
      </c>
      <c r="J70" s="1853"/>
      <c r="K70" s="10">
        <v>1200</v>
      </c>
      <c r="L70" s="10">
        <v>1000</v>
      </c>
      <c r="M70" s="1239">
        <f>(8500-K70-L70)*0.7</f>
        <v>4410</v>
      </c>
      <c r="N70" s="1239"/>
      <c r="O70" s="1239">
        <f t="shared" si="0"/>
        <v>4390</v>
      </c>
      <c r="P70" s="1357">
        <f t="shared" si="1"/>
        <v>0.39909090909090911</v>
      </c>
      <c r="Q70" s="1346"/>
      <c r="R70" s="1217" t="s">
        <v>4402</v>
      </c>
    </row>
    <row r="71" spans="1:18" ht="13.8">
      <c r="A71" s="1884">
        <v>44658</v>
      </c>
      <c r="B71" s="1217" t="s">
        <v>1906</v>
      </c>
      <c r="C71" s="1217"/>
      <c r="D71" s="1217" t="s">
        <v>3919</v>
      </c>
      <c r="E71" s="1217" t="s">
        <v>3523</v>
      </c>
      <c r="F71" s="1217" t="s">
        <v>3515</v>
      </c>
      <c r="G71" s="1267">
        <v>16800</v>
      </c>
      <c r="H71" s="1217"/>
      <c r="I71" s="1217" t="s">
        <v>3453</v>
      </c>
      <c r="J71" s="1853"/>
      <c r="K71" s="10">
        <v>2500</v>
      </c>
      <c r="M71" s="1239">
        <f t="shared" ref="M71:M72" si="10">(G71-K71-L71)*0.7</f>
        <v>10010</v>
      </c>
      <c r="N71" s="1239"/>
      <c r="O71" s="1239">
        <f t="shared" si="0"/>
        <v>4290</v>
      </c>
      <c r="P71" s="1357">
        <f t="shared" si="1"/>
        <v>0.25535714285714284</v>
      </c>
      <c r="Q71" s="1346"/>
      <c r="R71" s="1217" t="s">
        <v>27</v>
      </c>
    </row>
    <row r="72" spans="1:18" ht="13.8">
      <c r="A72" s="1884">
        <v>44658</v>
      </c>
      <c r="B72" s="1217" t="s">
        <v>1906</v>
      </c>
      <c r="C72" s="1217"/>
      <c r="D72" s="1217" t="s">
        <v>3919</v>
      </c>
      <c r="E72" s="1217" t="s">
        <v>2979</v>
      </c>
      <c r="F72" s="1217" t="s">
        <v>3629</v>
      </c>
      <c r="G72" s="1267">
        <v>19200</v>
      </c>
      <c r="H72" s="1217"/>
      <c r="I72" s="1217" t="s">
        <v>3453</v>
      </c>
      <c r="J72" s="1853"/>
      <c r="K72" s="10">
        <v>2500</v>
      </c>
      <c r="M72" s="1239">
        <f t="shared" si="10"/>
        <v>11690</v>
      </c>
      <c r="N72" s="1239"/>
      <c r="O72" s="1239">
        <f t="shared" si="0"/>
        <v>5010</v>
      </c>
      <c r="P72" s="1357">
        <f t="shared" si="1"/>
        <v>0.26093749999999999</v>
      </c>
      <c r="Q72" s="1346"/>
      <c r="R72" s="1217" t="s">
        <v>27</v>
      </c>
    </row>
    <row r="73" spans="1:18" ht="13.8">
      <c r="A73" s="1884">
        <v>44658</v>
      </c>
      <c r="B73" s="1217" t="s">
        <v>3473</v>
      </c>
      <c r="C73" s="1217"/>
      <c r="D73" s="1217" t="s">
        <v>3570</v>
      </c>
      <c r="E73" s="1217" t="s">
        <v>3910</v>
      </c>
      <c r="F73" s="1217" t="s">
        <v>3512</v>
      </c>
      <c r="G73" s="1267">
        <v>11000</v>
      </c>
      <c r="H73" s="1217"/>
      <c r="I73" s="1217" t="s">
        <v>3453</v>
      </c>
      <c r="J73" s="1853"/>
      <c r="K73" s="10">
        <v>1000</v>
      </c>
      <c r="M73" s="1239"/>
      <c r="N73" s="1239">
        <v>5300</v>
      </c>
      <c r="O73" s="1239">
        <f t="shared" si="0"/>
        <v>4700</v>
      </c>
      <c r="P73" s="1357">
        <f t="shared" si="1"/>
        <v>0.42727272727272725</v>
      </c>
      <c r="Q73" s="1346"/>
      <c r="R73" s="1217" t="s">
        <v>3572</v>
      </c>
    </row>
    <row r="74" spans="1:18" ht="13.8">
      <c r="A74" s="1884">
        <v>44658</v>
      </c>
      <c r="B74" s="1217" t="s">
        <v>3473</v>
      </c>
      <c r="C74" s="1217"/>
      <c r="D74" s="1217" t="s">
        <v>3570</v>
      </c>
      <c r="E74" s="1217" t="s">
        <v>55</v>
      </c>
      <c r="F74" s="1217" t="s">
        <v>3527</v>
      </c>
      <c r="G74" s="1267">
        <v>8500</v>
      </c>
      <c r="H74" s="1217"/>
      <c r="I74" s="1217" t="s">
        <v>3453</v>
      </c>
      <c r="J74" s="1853"/>
      <c r="K74" s="10">
        <v>1000</v>
      </c>
      <c r="M74" s="1239"/>
      <c r="N74" s="1239">
        <v>4300</v>
      </c>
      <c r="O74" s="1239">
        <f t="shared" si="0"/>
        <v>3200</v>
      </c>
      <c r="P74" s="1357">
        <f t="shared" si="1"/>
        <v>0.37647058823529411</v>
      </c>
      <c r="Q74" s="1346"/>
      <c r="R74" s="1217" t="s">
        <v>3572</v>
      </c>
    </row>
    <row r="75" spans="1:18" ht="13.8">
      <c r="A75" s="1884">
        <v>44658</v>
      </c>
      <c r="B75" s="1217" t="s">
        <v>3473</v>
      </c>
      <c r="C75" s="1217"/>
      <c r="D75" s="1217" t="s">
        <v>3570</v>
      </c>
      <c r="E75" s="1217" t="s">
        <v>49</v>
      </c>
      <c r="F75" s="1217" t="s">
        <v>3547</v>
      </c>
      <c r="G75" s="1267">
        <v>8500</v>
      </c>
      <c r="H75" s="1217"/>
      <c r="I75" s="1217" t="s">
        <v>3453</v>
      </c>
      <c r="J75" s="1853"/>
      <c r="K75" s="10">
        <v>1000</v>
      </c>
      <c r="M75" s="1239"/>
      <c r="N75" s="1239">
        <v>5000</v>
      </c>
      <c r="O75" s="1239">
        <f t="shared" si="0"/>
        <v>2500</v>
      </c>
      <c r="P75" s="1357">
        <f t="shared" si="1"/>
        <v>0.29411764705882354</v>
      </c>
      <c r="Q75" s="1346"/>
      <c r="R75" s="1217" t="s">
        <v>3572</v>
      </c>
    </row>
    <row r="76" spans="1:18" ht="13.8">
      <c r="A76" s="1884">
        <v>44658</v>
      </c>
      <c r="B76" s="1217" t="s">
        <v>570</v>
      </c>
      <c r="C76" s="1217" t="s">
        <v>3446</v>
      </c>
      <c r="D76" s="1217" t="s">
        <v>8324</v>
      </c>
      <c r="E76" s="1217" t="s">
        <v>86</v>
      </c>
      <c r="F76" s="1217" t="s">
        <v>3547</v>
      </c>
      <c r="G76" s="1219">
        <v>15000</v>
      </c>
      <c r="H76" s="1217"/>
      <c r="I76" s="1217" t="s">
        <v>3453</v>
      </c>
      <c r="J76" s="1853"/>
      <c r="K76" s="10">
        <v>1200</v>
      </c>
      <c r="L76" s="10">
        <v>1000</v>
      </c>
      <c r="M76" s="1239"/>
      <c r="N76" s="1239">
        <v>3000</v>
      </c>
      <c r="O76" s="1239">
        <f t="shared" si="0"/>
        <v>9800</v>
      </c>
      <c r="P76" s="1357">
        <f t="shared" si="1"/>
        <v>0.65333333333333332</v>
      </c>
      <c r="Q76" s="1346"/>
      <c r="R76" s="1217" t="s">
        <v>108</v>
      </c>
    </row>
    <row r="77" spans="1:18" ht="13.2">
      <c r="A77" s="1884">
        <v>44658</v>
      </c>
      <c r="B77" s="1217" t="s">
        <v>570</v>
      </c>
      <c r="C77" s="1217" t="s">
        <v>3446</v>
      </c>
      <c r="D77" s="1217" t="s">
        <v>4214</v>
      </c>
      <c r="E77" s="1217" t="s">
        <v>34</v>
      </c>
      <c r="F77" s="1217" t="s">
        <v>3626</v>
      </c>
      <c r="G77" s="1219">
        <v>11000</v>
      </c>
      <c r="H77" s="1217"/>
      <c r="I77" s="1217" t="s">
        <v>3453</v>
      </c>
      <c r="J77" s="666">
        <v>1000</v>
      </c>
      <c r="K77" s="10">
        <v>1200</v>
      </c>
      <c r="L77" s="10">
        <v>1000</v>
      </c>
      <c r="M77" s="1239">
        <f>(8500-K77-L77)*0.7</f>
        <v>4410</v>
      </c>
      <c r="N77" s="1239"/>
      <c r="O77" s="1239">
        <f t="shared" si="0"/>
        <v>3390</v>
      </c>
      <c r="P77" s="1357">
        <f t="shared" si="1"/>
        <v>0.30818181818181817</v>
      </c>
      <c r="Q77" s="1346"/>
      <c r="R77" s="1217" t="s">
        <v>7953</v>
      </c>
    </row>
    <row r="78" spans="1:18" ht="13.8">
      <c r="A78" s="1886">
        <v>44658</v>
      </c>
      <c r="B78" s="1246" t="s">
        <v>570</v>
      </c>
      <c r="C78" s="1246" t="s">
        <v>3456</v>
      </c>
      <c r="D78" s="1246" t="s">
        <v>3807</v>
      </c>
      <c r="E78" s="1246" t="s">
        <v>40</v>
      </c>
      <c r="F78" s="1246" t="s">
        <v>3449</v>
      </c>
      <c r="G78" s="1248">
        <v>18000</v>
      </c>
      <c r="H78" s="1246"/>
      <c r="I78" s="1246" t="s">
        <v>3453</v>
      </c>
      <c r="J78" s="1983"/>
      <c r="K78" s="1260">
        <v>3000</v>
      </c>
      <c r="L78" s="1260">
        <v>4000</v>
      </c>
      <c r="M78" s="1256">
        <f>(15000-K78-L78)*0.7</f>
        <v>5600</v>
      </c>
      <c r="N78" s="1256"/>
      <c r="O78" s="1256">
        <f t="shared" si="0"/>
        <v>5400</v>
      </c>
      <c r="P78" s="1364">
        <f t="shared" si="1"/>
        <v>0.3</v>
      </c>
      <c r="Q78" s="1347"/>
      <c r="R78" s="1217" t="s">
        <v>105</v>
      </c>
    </row>
    <row r="79" spans="1:18" ht="13.8">
      <c r="A79" s="1877">
        <v>44659</v>
      </c>
      <c r="B79" s="1878" t="s">
        <v>3473</v>
      </c>
      <c r="C79" s="1878"/>
      <c r="D79" s="1878" t="s">
        <v>3521</v>
      </c>
      <c r="E79" s="1878" t="s">
        <v>41</v>
      </c>
      <c r="F79" s="1878" t="s">
        <v>3517</v>
      </c>
      <c r="G79" s="1879">
        <v>5000</v>
      </c>
      <c r="H79" s="1878"/>
      <c r="I79" s="1878" t="s">
        <v>3453</v>
      </c>
      <c r="J79" s="1980"/>
      <c r="K79" s="1227">
        <v>1000</v>
      </c>
      <c r="L79" s="1227"/>
      <c r="M79" s="1229">
        <f>(G79-K79-L79)*0.7</f>
        <v>2800</v>
      </c>
      <c r="N79" s="1229"/>
      <c r="O79" s="1229">
        <f t="shared" si="0"/>
        <v>1200</v>
      </c>
      <c r="P79" s="1882">
        <f t="shared" si="1"/>
        <v>0.24</v>
      </c>
      <c r="Q79" s="2070"/>
      <c r="R79" s="1217" t="s">
        <v>107</v>
      </c>
    </row>
    <row r="80" spans="1:18" ht="13.8">
      <c r="A80" s="1884">
        <v>44659</v>
      </c>
      <c r="B80" s="1217" t="s">
        <v>570</v>
      </c>
      <c r="C80" s="1217" t="s">
        <v>3446</v>
      </c>
      <c r="D80" s="1217" t="s">
        <v>8324</v>
      </c>
      <c r="E80" s="1217" t="s">
        <v>86</v>
      </c>
      <c r="F80" s="1217" t="s">
        <v>3547</v>
      </c>
      <c r="G80" s="1219">
        <v>15000</v>
      </c>
      <c r="H80" s="1217"/>
      <c r="I80" s="1217" t="s">
        <v>3453</v>
      </c>
      <c r="J80" s="1853"/>
      <c r="K80" s="10">
        <v>1200</v>
      </c>
      <c r="L80" s="10">
        <v>1000</v>
      </c>
      <c r="M80" s="1239"/>
      <c r="N80" s="1239">
        <v>3000</v>
      </c>
      <c r="O80" s="1239">
        <f t="shared" si="0"/>
        <v>9800</v>
      </c>
      <c r="P80" s="1357">
        <f t="shared" si="1"/>
        <v>0.65333333333333332</v>
      </c>
      <c r="Q80" s="1346"/>
      <c r="R80" s="1217" t="s">
        <v>108</v>
      </c>
    </row>
    <row r="81" spans="1:18" ht="13.8">
      <c r="A81" s="1884">
        <v>44659</v>
      </c>
      <c r="B81" s="1217" t="s">
        <v>3473</v>
      </c>
      <c r="C81" s="1217"/>
      <c r="D81" s="1217" t="s">
        <v>3570</v>
      </c>
      <c r="E81" s="1217" t="s">
        <v>3910</v>
      </c>
      <c r="F81" s="1217" t="s">
        <v>3512</v>
      </c>
      <c r="G81" s="1219">
        <v>11000</v>
      </c>
      <c r="H81" s="1217"/>
      <c r="I81" s="1217" t="s">
        <v>3453</v>
      </c>
      <c r="J81" s="1853"/>
      <c r="K81" s="10">
        <v>1000</v>
      </c>
      <c r="M81" s="1239"/>
      <c r="N81" s="1229">
        <v>5300</v>
      </c>
      <c r="O81" s="1239">
        <f t="shared" si="0"/>
        <v>4700</v>
      </c>
      <c r="P81" s="1357">
        <f t="shared" si="1"/>
        <v>0.42727272727272725</v>
      </c>
      <c r="Q81" s="1346"/>
      <c r="R81" s="1217" t="s">
        <v>3572</v>
      </c>
    </row>
    <row r="82" spans="1:18" ht="13.8">
      <c r="A82" s="1884">
        <v>44659</v>
      </c>
      <c r="B82" s="1217" t="s">
        <v>3473</v>
      </c>
      <c r="C82" s="1217"/>
      <c r="D82" s="1217" t="s">
        <v>3570</v>
      </c>
      <c r="E82" s="1217" t="s">
        <v>49</v>
      </c>
      <c r="F82" s="1217" t="s">
        <v>3547</v>
      </c>
      <c r="G82" s="1219">
        <v>8500</v>
      </c>
      <c r="H82" s="1217"/>
      <c r="I82" s="1217" t="s">
        <v>3453</v>
      </c>
      <c r="J82" s="1853"/>
      <c r="K82" s="10">
        <v>1000</v>
      </c>
      <c r="M82" s="1239"/>
      <c r="N82" s="1239">
        <v>5000</v>
      </c>
      <c r="O82" s="1239">
        <f t="shared" si="0"/>
        <v>2500</v>
      </c>
      <c r="P82" s="1357">
        <f t="shared" si="1"/>
        <v>0.29411764705882354</v>
      </c>
      <c r="Q82" s="1346"/>
      <c r="R82" s="1217" t="s">
        <v>3572</v>
      </c>
    </row>
    <row r="83" spans="1:18" ht="13.8">
      <c r="A83" s="1884">
        <v>44659</v>
      </c>
      <c r="B83" s="1217" t="s">
        <v>3473</v>
      </c>
      <c r="C83" s="1217"/>
      <c r="D83" s="1217" t="s">
        <v>3570</v>
      </c>
      <c r="E83" s="1217" t="s">
        <v>55</v>
      </c>
      <c r="F83" s="1217" t="s">
        <v>3527</v>
      </c>
      <c r="G83" s="1219">
        <v>8500</v>
      </c>
      <c r="H83" s="1217"/>
      <c r="I83" s="1217" t="s">
        <v>3453</v>
      </c>
      <c r="J83" s="1853"/>
      <c r="K83" s="10">
        <v>1000</v>
      </c>
      <c r="M83" s="1239"/>
      <c r="N83" s="1239">
        <v>4300</v>
      </c>
      <c r="O83" s="1239">
        <f t="shared" si="0"/>
        <v>3200</v>
      </c>
      <c r="P83" s="1357">
        <f t="shared" si="1"/>
        <v>0.37647058823529411</v>
      </c>
      <c r="Q83" s="1346"/>
      <c r="R83" s="1217" t="s">
        <v>3572</v>
      </c>
    </row>
    <row r="84" spans="1:18" ht="13.8">
      <c r="A84" s="1884">
        <v>44659</v>
      </c>
      <c r="B84" s="1217" t="s">
        <v>570</v>
      </c>
      <c r="C84" s="1217" t="s">
        <v>3446</v>
      </c>
      <c r="D84" s="1217" t="s">
        <v>4214</v>
      </c>
      <c r="E84" s="1217" t="s">
        <v>34</v>
      </c>
      <c r="F84" s="1217" t="s">
        <v>3626</v>
      </c>
      <c r="G84" s="1219">
        <v>11000</v>
      </c>
      <c r="H84" s="1217"/>
      <c r="I84" s="1217" t="s">
        <v>3453</v>
      </c>
      <c r="J84" s="1853"/>
      <c r="K84" s="10">
        <v>1200</v>
      </c>
      <c r="L84" s="10">
        <v>1000</v>
      </c>
      <c r="M84" s="1239">
        <f>(8500-K84-L84)*0.7</f>
        <v>4410</v>
      </c>
      <c r="N84" s="1239"/>
      <c r="O84" s="1239">
        <f t="shared" si="0"/>
        <v>4390</v>
      </c>
      <c r="P84" s="1357">
        <f t="shared" si="1"/>
        <v>0.39909090909090911</v>
      </c>
      <c r="Q84" s="1346"/>
      <c r="R84" s="1217" t="s">
        <v>7953</v>
      </c>
    </row>
    <row r="85" spans="1:18" ht="13.8">
      <c r="A85" s="1884">
        <v>44659</v>
      </c>
      <c r="B85" s="1217" t="s">
        <v>570</v>
      </c>
      <c r="C85" s="1217" t="s">
        <v>3446</v>
      </c>
      <c r="D85" s="1217" t="s">
        <v>1553</v>
      </c>
      <c r="E85" s="1217" t="s">
        <v>55</v>
      </c>
      <c r="F85" s="1217" t="s">
        <v>3527</v>
      </c>
      <c r="G85" s="1219">
        <v>15000</v>
      </c>
      <c r="H85" s="1217"/>
      <c r="I85" s="1217" t="s">
        <v>3453</v>
      </c>
      <c r="J85" s="1853"/>
      <c r="K85" s="10">
        <v>1200</v>
      </c>
      <c r="L85" s="10">
        <v>1000</v>
      </c>
      <c r="M85" s="1239"/>
      <c r="N85" s="1239">
        <v>3000</v>
      </c>
      <c r="O85" s="1239">
        <f t="shared" si="0"/>
        <v>9800</v>
      </c>
      <c r="P85" s="1357">
        <f t="shared" si="1"/>
        <v>0.65333333333333332</v>
      </c>
      <c r="Q85" s="1346"/>
      <c r="R85" s="1217" t="s">
        <v>107</v>
      </c>
    </row>
    <row r="86" spans="1:18" ht="13.8">
      <c r="A86" s="1884">
        <v>44659</v>
      </c>
      <c r="B86" s="1217" t="s">
        <v>3473</v>
      </c>
      <c r="C86" s="1217"/>
      <c r="D86" s="1217" t="s">
        <v>6216</v>
      </c>
      <c r="E86" s="1217" t="s">
        <v>3910</v>
      </c>
      <c r="F86" s="1217" t="s">
        <v>3512</v>
      </c>
      <c r="G86" s="1219">
        <v>20000</v>
      </c>
      <c r="H86" s="1217"/>
      <c r="I86" s="1217" t="s">
        <v>3453</v>
      </c>
      <c r="J86" s="1853"/>
      <c r="K86" s="10">
        <v>3000</v>
      </c>
      <c r="L86" s="10">
        <v>4000</v>
      </c>
      <c r="M86" s="1239"/>
      <c r="N86" s="1239">
        <v>4000</v>
      </c>
      <c r="O86" s="1239">
        <f t="shared" si="0"/>
        <v>9000</v>
      </c>
      <c r="P86" s="1357">
        <f t="shared" si="1"/>
        <v>0.45</v>
      </c>
      <c r="Q86" s="1346"/>
      <c r="R86" s="1217" t="s">
        <v>6217</v>
      </c>
    </row>
    <row r="87" spans="1:18" ht="13.8">
      <c r="A87" s="1884">
        <v>44659</v>
      </c>
      <c r="B87" s="1217" t="s">
        <v>1906</v>
      </c>
      <c r="C87" s="1217"/>
      <c r="D87" s="1217" t="s">
        <v>3919</v>
      </c>
      <c r="E87" s="1217" t="s">
        <v>41</v>
      </c>
      <c r="F87" s="1217" t="s">
        <v>3517</v>
      </c>
      <c r="G87" s="1267">
        <v>19200</v>
      </c>
      <c r="H87" s="1217"/>
      <c r="I87" s="1217" t="s">
        <v>3453</v>
      </c>
      <c r="J87" s="1853"/>
      <c r="K87" s="10">
        <v>2500</v>
      </c>
      <c r="M87" s="1239">
        <f t="shared" ref="M87:M88" si="11">(G87-K87-L87)*0.7</f>
        <v>11690</v>
      </c>
      <c r="N87" s="1239"/>
      <c r="O87" s="1239">
        <f t="shared" si="0"/>
        <v>5010</v>
      </c>
      <c r="P87" s="1357">
        <f t="shared" si="1"/>
        <v>0.26093749999999999</v>
      </c>
      <c r="Q87" s="1346"/>
      <c r="R87" s="1217" t="s">
        <v>27</v>
      </c>
    </row>
    <row r="88" spans="1:18" ht="13.8">
      <c r="A88" s="1884">
        <v>44659</v>
      </c>
      <c r="B88" s="1217" t="s">
        <v>1906</v>
      </c>
      <c r="C88" s="1217"/>
      <c r="D88" s="1217" t="s">
        <v>3919</v>
      </c>
      <c r="E88" s="1217" t="s">
        <v>49</v>
      </c>
      <c r="F88" s="1217" t="s">
        <v>3486</v>
      </c>
      <c r="G88" s="1267">
        <v>16800</v>
      </c>
      <c r="H88" s="1217"/>
      <c r="I88" s="1217" t="s">
        <v>3453</v>
      </c>
      <c r="J88" s="1853"/>
      <c r="K88" s="10">
        <v>2500</v>
      </c>
      <c r="M88" s="1239">
        <f t="shared" si="11"/>
        <v>10010</v>
      </c>
      <c r="N88" s="1239"/>
      <c r="O88" s="1239">
        <f t="shared" si="0"/>
        <v>4290</v>
      </c>
      <c r="P88" s="1357">
        <f t="shared" si="1"/>
        <v>0.25535714285714284</v>
      </c>
      <c r="Q88" s="1346"/>
      <c r="R88" s="1217" t="s">
        <v>27</v>
      </c>
    </row>
    <row r="89" spans="1:18" ht="13.8">
      <c r="A89" s="1884">
        <v>44659</v>
      </c>
      <c r="B89" s="1217" t="s">
        <v>570</v>
      </c>
      <c r="C89" s="1217" t="s">
        <v>3456</v>
      </c>
      <c r="D89" s="1217" t="s">
        <v>6511</v>
      </c>
      <c r="E89" s="1217" t="s">
        <v>40</v>
      </c>
      <c r="F89" s="1217" t="s">
        <v>3449</v>
      </c>
      <c r="G89" s="1267">
        <v>17000</v>
      </c>
      <c r="H89" s="1217"/>
      <c r="I89" s="1217" t="s">
        <v>3453</v>
      </c>
      <c r="J89" s="1853"/>
      <c r="K89" s="10">
        <v>3000</v>
      </c>
      <c r="L89" s="10">
        <v>4000</v>
      </c>
      <c r="M89" s="1239">
        <f>(15000-K89-L89)*0.7</f>
        <v>5600</v>
      </c>
      <c r="N89" s="1239"/>
      <c r="O89" s="1239">
        <f t="shared" si="0"/>
        <v>4400</v>
      </c>
      <c r="P89" s="1357">
        <f t="shared" si="1"/>
        <v>0.25882352941176473</v>
      </c>
      <c r="Q89" s="1346"/>
      <c r="R89" s="1217" t="s">
        <v>107</v>
      </c>
    </row>
    <row r="90" spans="1:18" ht="13.8">
      <c r="A90" s="1884">
        <v>44659</v>
      </c>
      <c r="B90" s="1217" t="s">
        <v>3473</v>
      </c>
      <c r="C90" s="1217"/>
      <c r="D90" s="1217" t="s">
        <v>3521</v>
      </c>
      <c r="E90" s="1217" t="s">
        <v>34</v>
      </c>
      <c r="F90" s="1217" t="s">
        <v>3626</v>
      </c>
      <c r="G90" s="1267">
        <v>5000</v>
      </c>
      <c r="H90" s="1217"/>
      <c r="I90" s="1217" t="s">
        <v>3453</v>
      </c>
      <c r="J90" s="1984"/>
      <c r="K90" s="10">
        <v>1000</v>
      </c>
      <c r="M90" s="1239">
        <f>(G90-K90-L90)*0.7</f>
        <v>2800</v>
      </c>
      <c r="N90" s="1239"/>
      <c r="O90" s="1239">
        <f t="shared" si="0"/>
        <v>1200</v>
      </c>
      <c r="P90" s="1357">
        <f t="shared" si="1"/>
        <v>0.24</v>
      </c>
      <c r="Q90" s="1346"/>
      <c r="R90" s="1217" t="s">
        <v>107</v>
      </c>
    </row>
    <row r="91" spans="1:18" ht="13.8">
      <c r="A91" s="1884">
        <v>44659</v>
      </c>
      <c r="B91" s="1217" t="s">
        <v>3473</v>
      </c>
      <c r="C91" s="1217"/>
      <c r="D91" s="1217" t="s">
        <v>3570</v>
      </c>
      <c r="E91" s="1217" t="s">
        <v>3910</v>
      </c>
      <c r="F91" s="1217" t="s">
        <v>3512</v>
      </c>
      <c r="G91" s="1267">
        <v>11000</v>
      </c>
      <c r="H91" s="1217"/>
      <c r="I91" s="1217" t="s">
        <v>3453</v>
      </c>
      <c r="J91" s="1853"/>
      <c r="K91" s="10">
        <v>1000</v>
      </c>
      <c r="M91" s="1239"/>
      <c r="N91" s="1239">
        <v>5300</v>
      </c>
      <c r="O91" s="1239">
        <f t="shared" si="0"/>
        <v>4700</v>
      </c>
      <c r="P91" s="1357">
        <f t="shared" si="1"/>
        <v>0.42727272727272725</v>
      </c>
      <c r="Q91" s="1346"/>
      <c r="R91" s="1217" t="s">
        <v>3572</v>
      </c>
    </row>
    <row r="92" spans="1:18" ht="13.8">
      <c r="A92" s="1884">
        <v>44659</v>
      </c>
      <c r="B92" s="1217" t="s">
        <v>3473</v>
      </c>
      <c r="C92" s="1217"/>
      <c r="D92" s="1217" t="s">
        <v>3570</v>
      </c>
      <c r="E92" s="1217" t="s">
        <v>52</v>
      </c>
      <c r="F92" s="1217" t="s">
        <v>3547</v>
      </c>
      <c r="G92" s="1267">
        <v>8500</v>
      </c>
      <c r="H92" s="1217"/>
      <c r="I92" s="1217" t="s">
        <v>3453</v>
      </c>
      <c r="J92" s="1853"/>
      <c r="K92" s="10">
        <v>1000</v>
      </c>
      <c r="M92" s="1239"/>
      <c r="N92" s="1239">
        <v>5000</v>
      </c>
      <c r="O92" s="1239">
        <f t="shared" si="0"/>
        <v>2500</v>
      </c>
      <c r="P92" s="1357">
        <f t="shared" si="1"/>
        <v>0.29411764705882354</v>
      </c>
      <c r="Q92" s="1346"/>
      <c r="R92" s="1217" t="s">
        <v>3572</v>
      </c>
    </row>
    <row r="93" spans="1:18" ht="13.8">
      <c r="A93" s="1884">
        <v>44659</v>
      </c>
      <c r="B93" s="1217" t="s">
        <v>3473</v>
      </c>
      <c r="C93" s="1217"/>
      <c r="D93" s="1217" t="s">
        <v>3570</v>
      </c>
      <c r="E93" s="1217" t="s">
        <v>55</v>
      </c>
      <c r="F93" s="1217" t="s">
        <v>3527</v>
      </c>
      <c r="G93" s="1267">
        <v>8500</v>
      </c>
      <c r="H93" s="1217"/>
      <c r="I93" s="1217" t="s">
        <v>3453</v>
      </c>
      <c r="J93" s="1853"/>
      <c r="K93" s="10">
        <v>1000</v>
      </c>
      <c r="M93" s="1239"/>
      <c r="N93" s="1239">
        <v>4300</v>
      </c>
      <c r="O93" s="1239">
        <f t="shared" si="0"/>
        <v>3200</v>
      </c>
      <c r="P93" s="1357">
        <f t="shared" si="1"/>
        <v>0.37647058823529411</v>
      </c>
      <c r="Q93" s="1346"/>
      <c r="R93" s="1217" t="s">
        <v>3572</v>
      </c>
    </row>
    <row r="94" spans="1:18" ht="13.8">
      <c r="A94" s="1884">
        <v>44659</v>
      </c>
      <c r="B94" s="1217" t="s">
        <v>1906</v>
      </c>
      <c r="C94" s="1217"/>
      <c r="D94" s="1217" t="s">
        <v>3919</v>
      </c>
      <c r="E94" s="1217" t="s">
        <v>2979</v>
      </c>
      <c r="F94" s="1217" t="s">
        <v>3629</v>
      </c>
      <c r="G94" s="1267">
        <v>16800</v>
      </c>
      <c r="H94" s="1217"/>
      <c r="I94" s="1217" t="s">
        <v>3453</v>
      </c>
      <c r="J94" s="1853"/>
      <c r="K94" s="10">
        <v>2500</v>
      </c>
      <c r="M94" s="1239"/>
      <c r="N94" s="1239">
        <v>9100</v>
      </c>
      <c r="O94" s="1239">
        <f t="shared" si="0"/>
        <v>5200</v>
      </c>
      <c r="P94" s="1357">
        <f t="shared" si="1"/>
        <v>0.30952380952380953</v>
      </c>
      <c r="Q94" s="1346"/>
      <c r="R94" s="1217" t="s">
        <v>27</v>
      </c>
    </row>
    <row r="95" spans="1:18" ht="13.8">
      <c r="A95" s="1884">
        <v>44659</v>
      </c>
      <c r="B95" s="1217" t="s">
        <v>1906</v>
      </c>
      <c r="C95" s="1217"/>
      <c r="D95" s="1217" t="s">
        <v>3919</v>
      </c>
      <c r="E95" s="1217" t="s">
        <v>40</v>
      </c>
      <c r="F95" s="1217" t="s">
        <v>3449</v>
      </c>
      <c r="G95" s="1267">
        <v>24000</v>
      </c>
      <c r="H95" s="1217"/>
      <c r="I95" s="1217" t="s">
        <v>3453</v>
      </c>
      <c r="J95" s="1853"/>
      <c r="K95" s="10">
        <v>2500</v>
      </c>
      <c r="M95" s="1239">
        <f>(G95-K95-L95)*0.7</f>
        <v>15049.999999999998</v>
      </c>
      <c r="N95" s="1239"/>
      <c r="O95" s="1239">
        <f t="shared" si="0"/>
        <v>6450.0000000000018</v>
      </c>
      <c r="P95" s="1357">
        <f t="shared" si="1"/>
        <v>0.2687500000000001</v>
      </c>
      <c r="Q95" s="1346"/>
      <c r="R95" s="1217" t="s">
        <v>27</v>
      </c>
    </row>
    <row r="96" spans="1:18" ht="13.8">
      <c r="A96" s="1886">
        <v>44659</v>
      </c>
      <c r="B96" s="1246" t="s">
        <v>570</v>
      </c>
      <c r="C96" s="1246" t="s">
        <v>3446</v>
      </c>
      <c r="D96" s="1246" t="s">
        <v>3481</v>
      </c>
      <c r="E96" s="1246" t="s">
        <v>3910</v>
      </c>
      <c r="F96" s="1246" t="s">
        <v>3512</v>
      </c>
      <c r="G96" s="1248">
        <v>9900</v>
      </c>
      <c r="H96" s="1246"/>
      <c r="I96" s="1246" t="s">
        <v>3453</v>
      </c>
      <c r="J96" s="1983"/>
      <c r="K96" s="1260">
        <v>1200</v>
      </c>
      <c r="L96" s="1260">
        <v>1000</v>
      </c>
      <c r="M96" s="1256"/>
      <c r="N96" s="1256">
        <v>3000</v>
      </c>
      <c r="O96" s="1256">
        <f t="shared" si="0"/>
        <v>4700</v>
      </c>
      <c r="P96" s="1364">
        <f t="shared" si="1"/>
        <v>0.47474747474747475</v>
      </c>
      <c r="Q96" s="1347"/>
      <c r="R96" s="1217" t="s">
        <v>27</v>
      </c>
    </row>
    <row r="97" spans="1:18" ht="13.8">
      <c r="A97" s="1877">
        <v>44660</v>
      </c>
      <c r="B97" s="1878" t="s">
        <v>1906</v>
      </c>
      <c r="C97" s="1878"/>
      <c r="D97" s="1878" t="s">
        <v>255</v>
      </c>
      <c r="E97" s="1878" t="s">
        <v>5661</v>
      </c>
      <c r="F97" s="1878" t="s">
        <v>3492</v>
      </c>
      <c r="G97" s="1879">
        <v>45000</v>
      </c>
      <c r="H97" s="1878"/>
      <c r="I97" s="1878" t="s">
        <v>3453</v>
      </c>
      <c r="J97" s="1980"/>
      <c r="K97" s="1227">
        <v>3000</v>
      </c>
      <c r="L97" s="1227">
        <v>4000</v>
      </c>
      <c r="M97" s="1229">
        <f t="shared" ref="M97:M98" si="12">(G97-K97-L97)*0.7</f>
        <v>26600</v>
      </c>
      <c r="N97" s="1229"/>
      <c r="O97" s="1229">
        <f t="shared" si="0"/>
        <v>11400</v>
      </c>
      <c r="P97" s="1882">
        <f t="shared" si="1"/>
        <v>0.25333333333333335</v>
      </c>
      <c r="Q97" s="2070"/>
      <c r="R97" s="1242" t="s">
        <v>107</v>
      </c>
    </row>
    <row r="98" spans="1:18" ht="13.8">
      <c r="A98" s="1884">
        <v>44660</v>
      </c>
      <c r="B98" s="1217" t="s">
        <v>1170</v>
      </c>
      <c r="C98" s="1217" t="s">
        <v>3456</v>
      </c>
      <c r="D98" s="1217" t="s">
        <v>3521</v>
      </c>
      <c r="E98" s="1217" t="s">
        <v>34</v>
      </c>
      <c r="F98" s="1217" t="s">
        <v>3626</v>
      </c>
      <c r="G98" s="1219">
        <v>15000</v>
      </c>
      <c r="H98" s="1217"/>
      <c r="I98" s="1217" t="s">
        <v>3453</v>
      </c>
      <c r="J98" s="1853"/>
      <c r="K98" s="10">
        <v>3000</v>
      </c>
      <c r="L98" s="10">
        <v>4000</v>
      </c>
      <c r="M98" s="1239">
        <f t="shared" si="12"/>
        <v>5600</v>
      </c>
      <c r="N98" s="1239"/>
      <c r="O98" s="1239">
        <f t="shared" si="0"/>
        <v>2400</v>
      </c>
      <c r="P98" s="1357">
        <f t="shared" si="1"/>
        <v>0.16</v>
      </c>
      <c r="Q98" s="1346"/>
      <c r="R98" s="1242" t="s">
        <v>107</v>
      </c>
    </row>
    <row r="99" spans="1:18" ht="13.2">
      <c r="A99" s="1884">
        <v>44660</v>
      </c>
      <c r="B99" s="1217" t="s">
        <v>570</v>
      </c>
      <c r="C99" s="1217" t="s">
        <v>3456</v>
      </c>
      <c r="D99" s="1217" t="s">
        <v>4214</v>
      </c>
      <c r="E99" s="1217" t="s">
        <v>34</v>
      </c>
      <c r="F99" s="1217" t="s">
        <v>3626</v>
      </c>
      <c r="G99" s="1219">
        <v>16000</v>
      </c>
      <c r="H99" s="1217"/>
      <c r="I99" s="1217" t="s">
        <v>3453</v>
      </c>
      <c r="J99" s="666">
        <v>1000</v>
      </c>
      <c r="K99" s="10">
        <v>3000</v>
      </c>
      <c r="L99" s="10">
        <v>4000</v>
      </c>
      <c r="M99" s="1239">
        <f>(15000-K99-L99)*0.7</f>
        <v>5600</v>
      </c>
      <c r="N99" s="1239"/>
      <c r="O99" s="1239">
        <f t="shared" si="0"/>
        <v>2400</v>
      </c>
      <c r="P99" s="1357">
        <f t="shared" si="1"/>
        <v>0.15</v>
      </c>
      <c r="Q99" s="1346"/>
      <c r="R99" s="1242" t="s">
        <v>85</v>
      </c>
    </row>
    <row r="100" spans="1:18" ht="13.8">
      <c r="A100" s="1884">
        <v>44660</v>
      </c>
      <c r="B100" s="1217" t="s">
        <v>1906</v>
      </c>
      <c r="C100" s="1217"/>
      <c r="D100" s="1217" t="s">
        <v>3919</v>
      </c>
      <c r="E100" s="1217" t="s">
        <v>3523</v>
      </c>
      <c r="F100" s="1217" t="s">
        <v>3515</v>
      </c>
      <c r="G100" s="1267">
        <v>19200</v>
      </c>
      <c r="H100" s="1217"/>
      <c r="I100" s="1217" t="s">
        <v>3453</v>
      </c>
      <c r="J100" s="1853"/>
      <c r="K100" s="10">
        <v>2500</v>
      </c>
      <c r="M100" s="1239">
        <f t="shared" ref="M100:M101" si="13">(G100-K100-L100)*0.7</f>
        <v>11690</v>
      </c>
      <c r="N100" s="1239"/>
      <c r="O100" s="1239">
        <f t="shared" si="0"/>
        <v>5010</v>
      </c>
      <c r="P100" s="1357">
        <f t="shared" si="1"/>
        <v>0.26093749999999999</v>
      </c>
      <c r="Q100" s="1346"/>
      <c r="R100" s="1242" t="s">
        <v>27</v>
      </c>
    </row>
    <row r="101" spans="1:18" ht="13.8">
      <c r="A101" s="1884">
        <v>44660</v>
      </c>
      <c r="B101" s="1217" t="s">
        <v>1906</v>
      </c>
      <c r="C101" s="1217"/>
      <c r="D101" s="1217" t="s">
        <v>3919</v>
      </c>
      <c r="E101" s="1217" t="s">
        <v>41</v>
      </c>
      <c r="F101" s="1217" t="s">
        <v>3517</v>
      </c>
      <c r="G101" s="1267">
        <v>21600</v>
      </c>
      <c r="H101" s="1217"/>
      <c r="I101" s="1217" t="s">
        <v>3453</v>
      </c>
      <c r="J101" s="1853"/>
      <c r="K101" s="10">
        <v>2500</v>
      </c>
      <c r="M101" s="1239">
        <f t="shared" si="13"/>
        <v>13370</v>
      </c>
      <c r="N101" s="1239"/>
      <c r="O101" s="1239">
        <f t="shared" si="0"/>
        <v>5730</v>
      </c>
      <c r="P101" s="1357">
        <f t="shared" si="1"/>
        <v>0.26527777777777778</v>
      </c>
      <c r="Q101" s="1346"/>
      <c r="R101" s="1242" t="s">
        <v>27</v>
      </c>
    </row>
    <row r="102" spans="1:18" ht="13.8">
      <c r="A102" s="1884">
        <v>44660</v>
      </c>
      <c r="B102" s="1217" t="s">
        <v>570</v>
      </c>
      <c r="C102" s="1217" t="s">
        <v>3456</v>
      </c>
      <c r="D102" s="1217" t="s">
        <v>3807</v>
      </c>
      <c r="E102" s="1217" t="s">
        <v>86</v>
      </c>
      <c r="F102" s="1217" t="s">
        <v>3477</v>
      </c>
      <c r="G102" s="1267">
        <v>19000</v>
      </c>
      <c r="H102" s="1217"/>
      <c r="I102" s="1217" t="s">
        <v>3453</v>
      </c>
      <c r="J102" s="1853">
        <v>1900</v>
      </c>
      <c r="K102" s="10">
        <v>3000</v>
      </c>
      <c r="L102" s="10">
        <v>4000</v>
      </c>
      <c r="M102" s="1239"/>
      <c r="N102" s="1239">
        <v>4000</v>
      </c>
      <c r="O102" s="1239">
        <f t="shared" si="0"/>
        <v>6100</v>
      </c>
      <c r="P102" s="1357">
        <f t="shared" si="1"/>
        <v>0.32105263157894737</v>
      </c>
      <c r="Q102" s="1346"/>
      <c r="R102" s="1242" t="s">
        <v>105</v>
      </c>
    </row>
    <row r="103" spans="1:18" ht="13.8">
      <c r="A103" s="1886">
        <v>44660</v>
      </c>
      <c r="B103" s="1246" t="s">
        <v>1906</v>
      </c>
      <c r="C103" s="1246"/>
      <c r="D103" s="1246" t="s">
        <v>3919</v>
      </c>
      <c r="E103" s="1246" t="s">
        <v>40</v>
      </c>
      <c r="F103" s="1246" t="s">
        <v>3449</v>
      </c>
      <c r="G103" s="1284">
        <v>33600</v>
      </c>
      <c r="H103" s="1246"/>
      <c r="I103" s="1246" t="s">
        <v>3453</v>
      </c>
      <c r="J103" s="1983"/>
      <c r="K103" s="1260">
        <v>2500</v>
      </c>
      <c r="L103" s="1260"/>
      <c r="M103" s="1256">
        <f>(G103-K103-L103)*0.7</f>
        <v>21770</v>
      </c>
      <c r="N103" s="1256"/>
      <c r="O103" s="1256">
        <f t="shared" si="0"/>
        <v>9330</v>
      </c>
      <c r="P103" s="1364">
        <f t="shared" si="1"/>
        <v>0.27767857142857144</v>
      </c>
      <c r="Q103" s="1347"/>
      <c r="R103" s="1242" t="s">
        <v>27</v>
      </c>
    </row>
    <row r="104" spans="1:18" ht="13.8">
      <c r="A104" s="1877">
        <v>44661</v>
      </c>
      <c r="B104" s="1878" t="s">
        <v>1906</v>
      </c>
      <c r="C104" s="1878"/>
      <c r="D104" s="1878" t="s">
        <v>4912</v>
      </c>
      <c r="E104" s="1878" t="s">
        <v>3079</v>
      </c>
      <c r="F104" s="1878" t="s">
        <v>3512</v>
      </c>
      <c r="G104" s="1879">
        <v>35000</v>
      </c>
      <c r="H104" s="1878"/>
      <c r="I104" s="1878" t="s">
        <v>3453</v>
      </c>
      <c r="J104" s="1980"/>
      <c r="K104" s="1227">
        <v>3000</v>
      </c>
      <c r="L104" s="1227">
        <v>4000</v>
      </c>
      <c r="M104" s="1229"/>
      <c r="N104" s="1229">
        <v>13000</v>
      </c>
      <c r="O104" s="1229">
        <f t="shared" si="0"/>
        <v>15000</v>
      </c>
      <c r="P104" s="1882">
        <f t="shared" si="1"/>
        <v>0.42857142857142855</v>
      </c>
      <c r="Q104" s="2070"/>
      <c r="R104" s="1242" t="s">
        <v>107</v>
      </c>
    </row>
    <row r="105" spans="1:18" ht="13.8">
      <c r="A105" s="1884">
        <v>44661</v>
      </c>
      <c r="B105" s="1217" t="s">
        <v>3473</v>
      </c>
      <c r="C105" s="1217"/>
      <c r="D105" s="1217" t="s">
        <v>6216</v>
      </c>
      <c r="E105" s="1217" t="s">
        <v>49</v>
      </c>
      <c r="F105" s="1217" t="s">
        <v>3527</v>
      </c>
      <c r="G105" s="1219">
        <v>20000</v>
      </c>
      <c r="H105" s="1217"/>
      <c r="I105" s="1217" t="s">
        <v>3453</v>
      </c>
      <c r="J105" s="1853"/>
      <c r="K105" s="10">
        <v>3000</v>
      </c>
      <c r="L105" s="10">
        <v>4000</v>
      </c>
      <c r="M105" s="1239"/>
      <c r="N105" s="1239">
        <v>4000</v>
      </c>
      <c r="O105" s="1239">
        <f t="shared" si="0"/>
        <v>9000</v>
      </c>
      <c r="P105" s="1357">
        <f t="shared" si="1"/>
        <v>0.45</v>
      </c>
      <c r="Q105" s="1346"/>
      <c r="R105" s="1242" t="s">
        <v>6217</v>
      </c>
    </row>
    <row r="106" spans="1:18" ht="13.8">
      <c r="A106" s="1884">
        <v>44661</v>
      </c>
      <c r="B106" s="1217" t="s">
        <v>570</v>
      </c>
      <c r="C106" s="1217" t="s">
        <v>3456</v>
      </c>
      <c r="D106" s="1217" t="s">
        <v>3481</v>
      </c>
      <c r="E106" s="1217" t="s">
        <v>86</v>
      </c>
      <c r="F106" s="1217" t="s">
        <v>3547</v>
      </c>
      <c r="G106" s="1219">
        <v>16900</v>
      </c>
      <c r="H106" s="1217"/>
      <c r="I106" s="1217" t="s">
        <v>3453</v>
      </c>
      <c r="J106" s="1853"/>
      <c r="K106" s="10">
        <v>3000</v>
      </c>
      <c r="L106" s="10">
        <v>4000</v>
      </c>
      <c r="M106" s="1239"/>
      <c r="N106" s="1239">
        <v>4000</v>
      </c>
      <c r="O106" s="1239">
        <f t="shared" si="0"/>
        <v>5900</v>
      </c>
      <c r="P106" s="1357">
        <f t="shared" si="1"/>
        <v>0.34911242603550297</v>
      </c>
      <c r="Q106" s="1346"/>
      <c r="R106" s="1242" t="s">
        <v>27</v>
      </c>
    </row>
    <row r="107" spans="1:18" ht="13.8">
      <c r="A107" s="1884">
        <v>44661</v>
      </c>
      <c r="B107" s="1217" t="s">
        <v>570</v>
      </c>
      <c r="C107" s="1217" t="s">
        <v>3456</v>
      </c>
      <c r="D107" s="1217" t="s">
        <v>1371</v>
      </c>
      <c r="E107" s="1217" t="s">
        <v>86</v>
      </c>
      <c r="F107" s="1217" t="s">
        <v>3547</v>
      </c>
      <c r="G107" s="1219">
        <v>16000</v>
      </c>
      <c r="H107" s="1217"/>
      <c r="I107" s="1217" t="s">
        <v>3453</v>
      </c>
      <c r="J107" s="1853"/>
      <c r="K107" s="10">
        <v>3000</v>
      </c>
      <c r="L107" s="10">
        <v>4000</v>
      </c>
      <c r="M107" s="1239"/>
      <c r="N107" s="1239">
        <v>4000</v>
      </c>
      <c r="O107" s="1239">
        <f t="shared" si="0"/>
        <v>5000</v>
      </c>
      <c r="P107" s="1357">
        <f t="shared" si="1"/>
        <v>0.3125</v>
      </c>
      <c r="Q107" s="1346"/>
      <c r="R107" s="1242" t="s">
        <v>1540</v>
      </c>
    </row>
    <row r="108" spans="1:18" ht="13.8">
      <c r="A108" s="1886">
        <v>44661</v>
      </c>
      <c r="B108" s="1246" t="s">
        <v>1906</v>
      </c>
      <c r="C108" s="1246"/>
      <c r="D108" s="1246" t="s">
        <v>3919</v>
      </c>
      <c r="E108" s="1246" t="s">
        <v>39</v>
      </c>
      <c r="F108" s="1246" t="s">
        <v>3626</v>
      </c>
      <c r="G108" s="1284">
        <v>21600</v>
      </c>
      <c r="H108" s="1246"/>
      <c r="I108" s="1246" t="s">
        <v>3453</v>
      </c>
      <c r="J108" s="1983"/>
      <c r="K108" s="1260">
        <v>2500</v>
      </c>
      <c r="L108" s="1260"/>
      <c r="M108" s="1256">
        <f>(G108-K108-L108)*0.7</f>
        <v>13370</v>
      </c>
      <c r="N108" s="1256"/>
      <c r="O108" s="1256">
        <f t="shared" si="0"/>
        <v>5730</v>
      </c>
      <c r="P108" s="1364">
        <f t="shared" si="1"/>
        <v>0.26527777777777778</v>
      </c>
      <c r="Q108" s="1347"/>
      <c r="R108" s="1242" t="s">
        <v>27</v>
      </c>
    </row>
    <row r="109" spans="1:18" ht="13.8">
      <c r="A109" s="1877">
        <v>44662</v>
      </c>
      <c r="B109" s="1878" t="s">
        <v>1170</v>
      </c>
      <c r="C109" s="1878" t="s">
        <v>3446</v>
      </c>
      <c r="D109" s="1878" t="s">
        <v>8025</v>
      </c>
      <c r="E109" s="1878" t="s">
        <v>49</v>
      </c>
      <c r="F109" s="1878" t="s">
        <v>3486</v>
      </c>
      <c r="G109" s="1879">
        <v>9900</v>
      </c>
      <c r="H109" s="1878"/>
      <c r="I109" s="1878" t="s">
        <v>3453</v>
      </c>
      <c r="J109" s="1980"/>
      <c r="K109" s="1227">
        <v>1200</v>
      </c>
      <c r="L109" s="1227">
        <v>1000</v>
      </c>
      <c r="M109" s="1229">
        <f>(8500-K109-L109)*0.7</f>
        <v>4410</v>
      </c>
      <c r="N109" s="1229"/>
      <c r="O109" s="1229">
        <f t="shared" si="0"/>
        <v>3290</v>
      </c>
      <c r="P109" s="1882">
        <f t="shared" si="1"/>
        <v>0.3323232323232323</v>
      </c>
      <c r="Q109" s="2070"/>
      <c r="R109" s="1242" t="s">
        <v>27</v>
      </c>
    </row>
    <row r="110" spans="1:18" ht="13.8">
      <c r="A110" s="1884">
        <v>44662</v>
      </c>
      <c r="B110" s="1217" t="s">
        <v>3473</v>
      </c>
      <c r="C110" s="1217"/>
      <c r="D110" s="1217" t="s">
        <v>3570</v>
      </c>
      <c r="E110" s="1217" t="s">
        <v>3910</v>
      </c>
      <c r="F110" s="1217" t="s">
        <v>3512</v>
      </c>
      <c r="G110" s="1219">
        <v>11000</v>
      </c>
      <c r="H110" s="1217"/>
      <c r="I110" s="1217" t="s">
        <v>3453</v>
      </c>
      <c r="J110" s="1853"/>
      <c r="K110" s="10">
        <v>1000</v>
      </c>
      <c r="M110" s="1239"/>
      <c r="N110" s="1229">
        <v>5300</v>
      </c>
      <c r="O110" s="1239">
        <f t="shared" si="0"/>
        <v>4700</v>
      </c>
      <c r="P110" s="1357">
        <f t="shared" si="1"/>
        <v>0.42727272727272725</v>
      </c>
      <c r="Q110" s="1346"/>
      <c r="R110" s="1242" t="s">
        <v>3572</v>
      </c>
    </row>
    <row r="111" spans="1:18" ht="13.8">
      <c r="A111" s="1884">
        <v>44662</v>
      </c>
      <c r="B111" s="1217" t="s">
        <v>3473</v>
      </c>
      <c r="C111" s="1217"/>
      <c r="D111" s="1217" t="s">
        <v>3570</v>
      </c>
      <c r="E111" s="1217" t="s">
        <v>86</v>
      </c>
      <c r="F111" s="1217" t="s">
        <v>3547</v>
      </c>
      <c r="G111" s="1219">
        <v>8500</v>
      </c>
      <c r="H111" s="1217"/>
      <c r="I111" s="1217" t="s">
        <v>3453</v>
      </c>
      <c r="J111" s="1984"/>
      <c r="K111" s="10">
        <v>1000</v>
      </c>
      <c r="M111" s="1239"/>
      <c r="N111" s="1239">
        <v>4300</v>
      </c>
      <c r="O111" s="1239">
        <f t="shared" si="0"/>
        <v>3200</v>
      </c>
      <c r="P111" s="1357">
        <f t="shared" si="1"/>
        <v>0.37647058823529411</v>
      </c>
      <c r="Q111" s="1346"/>
      <c r="R111" s="1242" t="s">
        <v>3572</v>
      </c>
    </row>
    <row r="112" spans="1:18" ht="13.8">
      <c r="A112" s="1884">
        <v>44662</v>
      </c>
      <c r="B112" s="1217" t="s">
        <v>3473</v>
      </c>
      <c r="C112" s="1217"/>
      <c r="D112" s="1217" t="s">
        <v>3570</v>
      </c>
      <c r="E112" s="1217" t="s">
        <v>55</v>
      </c>
      <c r="F112" s="1217" t="s">
        <v>3527</v>
      </c>
      <c r="G112" s="1219">
        <v>8500</v>
      </c>
      <c r="H112" s="1217"/>
      <c r="I112" s="1217" t="s">
        <v>3453</v>
      </c>
      <c r="J112" s="1853"/>
      <c r="K112" s="10">
        <v>1000</v>
      </c>
      <c r="M112" s="1239"/>
      <c r="N112" s="1239">
        <v>4300</v>
      </c>
      <c r="O112" s="1239">
        <f t="shared" si="0"/>
        <v>3200</v>
      </c>
      <c r="P112" s="1357">
        <f t="shared" si="1"/>
        <v>0.37647058823529411</v>
      </c>
      <c r="Q112" s="1346"/>
      <c r="R112" s="1242" t="s">
        <v>3572</v>
      </c>
    </row>
    <row r="113" spans="1:18" ht="13.8">
      <c r="A113" s="1884">
        <v>44662</v>
      </c>
      <c r="B113" s="1217" t="s">
        <v>570</v>
      </c>
      <c r="C113" s="1217" t="s">
        <v>3446</v>
      </c>
      <c r="D113" s="1217" t="s">
        <v>3461</v>
      </c>
      <c r="E113" s="1217" t="s">
        <v>49</v>
      </c>
      <c r="F113" s="1217" t="s">
        <v>3486</v>
      </c>
      <c r="G113" s="1267">
        <v>15000</v>
      </c>
      <c r="H113" s="1217"/>
      <c r="I113" s="1217" t="s">
        <v>3453</v>
      </c>
      <c r="J113" s="1853"/>
      <c r="K113" s="10">
        <v>1200</v>
      </c>
      <c r="L113" s="10">
        <v>1000</v>
      </c>
      <c r="M113" s="1239">
        <f>(8500-K113-L113)*0.7</f>
        <v>4410</v>
      </c>
      <c r="N113" s="1239"/>
      <c r="O113" s="1239">
        <f t="shared" si="0"/>
        <v>8390</v>
      </c>
      <c r="P113" s="1357">
        <f t="shared" si="1"/>
        <v>0.55933333333333335</v>
      </c>
      <c r="Q113" s="1346"/>
      <c r="R113" s="1242" t="s">
        <v>3464</v>
      </c>
    </row>
    <row r="114" spans="1:18" ht="13.8">
      <c r="A114" s="1884">
        <v>44662</v>
      </c>
      <c r="B114" s="1217" t="s">
        <v>3473</v>
      </c>
      <c r="C114" s="1217"/>
      <c r="D114" s="1217" t="s">
        <v>6216</v>
      </c>
      <c r="E114" s="1217" t="s">
        <v>55</v>
      </c>
      <c r="F114" s="1217" t="s">
        <v>3527</v>
      </c>
      <c r="G114" s="1267">
        <v>20000</v>
      </c>
      <c r="H114" s="1217"/>
      <c r="I114" s="1217" t="s">
        <v>3453</v>
      </c>
      <c r="J114" s="1853"/>
      <c r="K114" s="10">
        <v>3000</v>
      </c>
      <c r="L114" s="10">
        <v>4000</v>
      </c>
      <c r="M114" s="1239"/>
      <c r="N114" s="1239">
        <v>4000</v>
      </c>
      <c r="O114" s="1239">
        <f t="shared" si="0"/>
        <v>9000</v>
      </c>
      <c r="P114" s="1357">
        <f t="shared" si="1"/>
        <v>0.45</v>
      </c>
      <c r="Q114" s="1346"/>
      <c r="R114" s="1242" t="s">
        <v>6217</v>
      </c>
    </row>
    <row r="115" spans="1:18" ht="13.8">
      <c r="A115" s="1884">
        <v>44662</v>
      </c>
      <c r="B115" s="1217" t="s">
        <v>1906</v>
      </c>
      <c r="C115" s="1217"/>
      <c r="D115" s="1217" t="s">
        <v>3919</v>
      </c>
      <c r="E115" s="1217" t="s">
        <v>41</v>
      </c>
      <c r="F115" s="1217" t="s">
        <v>3517</v>
      </c>
      <c r="G115" s="1267">
        <v>16900</v>
      </c>
      <c r="H115" s="1217"/>
      <c r="I115" s="1217" t="s">
        <v>3453</v>
      </c>
      <c r="J115" s="1853"/>
      <c r="K115" s="10">
        <v>2500</v>
      </c>
      <c r="M115" s="1239">
        <f t="shared" ref="M115:M116" si="14">(G115-K115-L115)*0.7</f>
        <v>10080</v>
      </c>
      <c r="N115" s="1239"/>
      <c r="O115" s="1239">
        <f t="shared" si="0"/>
        <v>4320</v>
      </c>
      <c r="P115" s="1357">
        <f t="shared" si="1"/>
        <v>0.25562130177514791</v>
      </c>
      <c r="Q115" s="1346"/>
      <c r="R115" s="1242" t="s">
        <v>27</v>
      </c>
    </row>
    <row r="116" spans="1:18" ht="13.8">
      <c r="A116" s="1884">
        <v>44662</v>
      </c>
      <c r="B116" s="1217" t="s">
        <v>1906</v>
      </c>
      <c r="C116" s="1217"/>
      <c r="D116" s="1217" t="s">
        <v>3919</v>
      </c>
      <c r="E116" s="1217" t="s">
        <v>3523</v>
      </c>
      <c r="F116" s="1217" t="s">
        <v>3515</v>
      </c>
      <c r="G116" s="1267">
        <v>19200</v>
      </c>
      <c r="H116" s="1217"/>
      <c r="I116" s="1217" t="s">
        <v>3453</v>
      </c>
      <c r="J116" s="1853"/>
      <c r="K116" s="10">
        <v>2500</v>
      </c>
      <c r="M116" s="1239">
        <f t="shared" si="14"/>
        <v>11690</v>
      </c>
      <c r="N116" s="1239"/>
      <c r="O116" s="1239">
        <f t="shared" si="0"/>
        <v>5010</v>
      </c>
      <c r="P116" s="1357">
        <f t="shared" si="1"/>
        <v>0.26093749999999999</v>
      </c>
      <c r="Q116" s="1346"/>
      <c r="R116" s="1242" t="s">
        <v>27</v>
      </c>
    </row>
    <row r="117" spans="1:18" ht="13.8">
      <c r="A117" s="1884">
        <v>44662</v>
      </c>
      <c r="B117" s="1217" t="s">
        <v>3473</v>
      </c>
      <c r="C117" s="1217"/>
      <c r="D117" s="1217" t="s">
        <v>3570</v>
      </c>
      <c r="E117" s="1217" t="s">
        <v>3910</v>
      </c>
      <c r="F117" s="1217" t="s">
        <v>3512</v>
      </c>
      <c r="G117" s="1267">
        <v>11000</v>
      </c>
      <c r="H117" s="1217"/>
      <c r="I117" s="1217" t="s">
        <v>3453</v>
      </c>
      <c r="J117" s="1853"/>
      <c r="K117" s="10">
        <v>1000</v>
      </c>
      <c r="M117" s="1239"/>
      <c r="N117" s="1239">
        <v>5300</v>
      </c>
      <c r="O117" s="1239">
        <f t="shared" si="0"/>
        <v>4700</v>
      </c>
      <c r="P117" s="1357">
        <f t="shared" si="1"/>
        <v>0.42727272727272725</v>
      </c>
      <c r="Q117" s="1346"/>
      <c r="R117" s="1242" t="s">
        <v>3572</v>
      </c>
    </row>
    <row r="118" spans="1:18" ht="13.8">
      <c r="A118" s="1884">
        <v>44662</v>
      </c>
      <c r="B118" s="1217" t="s">
        <v>3473</v>
      </c>
      <c r="C118" s="1217"/>
      <c r="D118" s="1217" t="s">
        <v>3570</v>
      </c>
      <c r="E118" s="1217" t="s">
        <v>86</v>
      </c>
      <c r="F118" s="1217" t="s">
        <v>3547</v>
      </c>
      <c r="G118" s="1219">
        <v>8500</v>
      </c>
      <c r="H118" s="1217"/>
      <c r="I118" s="1217" t="s">
        <v>3453</v>
      </c>
      <c r="J118" s="1853"/>
      <c r="K118" s="10">
        <v>1000</v>
      </c>
      <c r="M118" s="1239"/>
      <c r="N118" s="1239">
        <v>4300</v>
      </c>
      <c r="O118" s="1239">
        <f t="shared" si="0"/>
        <v>3200</v>
      </c>
      <c r="P118" s="1357">
        <f t="shared" si="1"/>
        <v>0.37647058823529411</v>
      </c>
      <c r="Q118" s="1346"/>
      <c r="R118" s="1242" t="s">
        <v>3572</v>
      </c>
    </row>
    <row r="119" spans="1:18" ht="13.8">
      <c r="A119" s="1884">
        <v>44662</v>
      </c>
      <c r="B119" s="1217" t="s">
        <v>3473</v>
      </c>
      <c r="C119" s="1217"/>
      <c r="D119" s="1217" t="s">
        <v>3570</v>
      </c>
      <c r="E119" s="1217" t="s">
        <v>55</v>
      </c>
      <c r="F119" s="1217" t="s">
        <v>3527</v>
      </c>
      <c r="G119" s="1219">
        <v>8500</v>
      </c>
      <c r="H119" s="1217"/>
      <c r="I119" s="1217" t="s">
        <v>3453</v>
      </c>
      <c r="J119" s="1853"/>
      <c r="K119" s="10">
        <v>1000</v>
      </c>
      <c r="M119" s="1239"/>
      <c r="N119" s="1239">
        <v>4300</v>
      </c>
      <c r="O119" s="1239">
        <f t="shared" si="0"/>
        <v>3200</v>
      </c>
      <c r="P119" s="1357">
        <f t="shared" si="1"/>
        <v>0.37647058823529411</v>
      </c>
      <c r="Q119" s="1346"/>
      <c r="R119" s="1242" t="s">
        <v>3572</v>
      </c>
    </row>
    <row r="120" spans="1:18" ht="13.8">
      <c r="A120" s="1886">
        <v>44662</v>
      </c>
      <c r="B120" s="1246" t="s">
        <v>570</v>
      </c>
      <c r="C120" s="1246" t="s">
        <v>3456</v>
      </c>
      <c r="D120" s="1246" t="s">
        <v>1371</v>
      </c>
      <c r="E120" s="1246" t="s">
        <v>41</v>
      </c>
      <c r="F120" s="1246" t="s">
        <v>3517</v>
      </c>
      <c r="G120" s="1248">
        <v>16000</v>
      </c>
      <c r="H120" s="1246"/>
      <c r="I120" s="1246" t="s">
        <v>3453</v>
      </c>
      <c r="J120" s="1983"/>
      <c r="K120" s="1260">
        <v>3000</v>
      </c>
      <c r="L120" s="1260">
        <v>4000</v>
      </c>
      <c r="M120" s="1256">
        <f>(15000-K120-L120)*0.7</f>
        <v>5600</v>
      </c>
      <c r="N120" s="1256"/>
      <c r="O120" s="1256">
        <f t="shared" si="0"/>
        <v>3400</v>
      </c>
      <c r="P120" s="1364">
        <f t="shared" si="1"/>
        <v>0.21249999999999999</v>
      </c>
      <c r="Q120" s="1347"/>
      <c r="R120" s="1242" t="s">
        <v>1540</v>
      </c>
    </row>
    <row r="121" spans="1:18" ht="13.8">
      <c r="A121" s="1877">
        <v>44663</v>
      </c>
      <c r="B121" s="1878" t="s">
        <v>1906</v>
      </c>
      <c r="C121" s="1878"/>
      <c r="D121" s="1878" t="s">
        <v>255</v>
      </c>
      <c r="E121" s="1878" t="s">
        <v>2979</v>
      </c>
      <c r="F121" s="1878" t="s">
        <v>3864</v>
      </c>
      <c r="G121" s="1879">
        <v>45000</v>
      </c>
      <c r="H121" s="1878"/>
      <c r="I121" s="1878" t="s">
        <v>3453</v>
      </c>
      <c r="J121" s="1980"/>
      <c r="K121" s="1227">
        <v>3000</v>
      </c>
      <c r="L121" s="1227">
        <v>4000</v>
      </c>
      <c r="M121" s="1229"/>
      <c r="N121" s="1229">
        <v>13000</v>
      </c>
      <c r="O121" s="1229">
        <f t="shared" si="0"/>
        <v>25000</v>
      </c>
      <c r="P121" s="1882">
        <f t="shared" si="1"/>
        <v>0.55555555555555558</v>
      </c>
      <c r="Q121" s="2070"/>
      <c r="R121" s="1242" t="s">
        <v>107</v>
      </c>
    </row>
    <row r="122" spans="1:18" ht="13.8">
      <c r="A122" s="1884">
        <v>44663</v>
      </c>
      <c r="B122" s="1217" t="s">
        <v>3473</v>
      </c>
      <c r="C122" s="1217"/>
      <c r="D122" s="1217" t="s">
        <v>3570</v>
      </c>
      <c r="E122" s="1217" t="s">
        <v>3910</v>
      </c>
      <c r="F122" s="1217" t="s">
        <v>3512</v>
      </c>
      <c r="G122" s="1219">
        <v>11000</v>
      </c>
      <c r="H122" s="1217"/>
      <c r="I122" s="1217" t="s">
        <v>3453</v>
      </c>
      <c r="J122" s="1853"/>
      <c r="K122" s="10">
        <v>1000</v>
      </c>
      <c r="M122" s="1239"/>
      <c r="N122" s="1229">
        <v>5300</v>
      </c>
      <c r="O122" s="1239">
        <f t="shared" si="0"/>
        <v>4700</v>
      </c>
      <c r="P122" s="1357">
        <f t="shared" si="1"/>
        <v>0.42727272727272725</v>
      </c>
      <c r="Q122" s="1346"/>
      <c r="R122" s="1242" t="s">
        <v>3572</v>
      </c>
    </row>
    <row r="123" spans="1:18" ht="13.8">
      <c r="A123" s="1884">
        <v>44663</v>
      </c>
      <c r="B123" s="1217" t="s">
        <v>3473</v>
      </c>
      <c r="C123" s="1217"/>
      <c r="D123" s="1217" t="s">
        <v>3570</v>
      </c>
      <c r="E123" s="1217" t="s">
        <v>86</v>
      </c>
      <c r="F123" s="1217" t="s">
        <v>3547</v>
      </c>
      <c r="G123" s="1219">
        <v>8500</v>
      </c>
      <c r="H123" s="1217"/>
      <c r="I123" s="1217" t="s">
        <v>3453</v>
      </c>
      <c r="J123" s="1853"/>
      <c r="K123" s="10">
        <v>1000</v>
      </c>
      <c r="M123" s="1239"/>
      <c r="N123" s="1239">
        <v>4300</v>
      </c>
      <c r="O123" s="1239">
        <f t="shared" si="0"/>
        <v>3200</v>
      </c>
      <c r="P123" s="1357">
        <f t="shared" si="1"/>
        <v>0.37647058823529411</v>
      </c>
      <c r="Q123" s="1346"/>
      <c r="R123" s="1242" t="s">
        <v>3572</v>
      </c>
    </row>
    <row r="124" spans="1:18" ht="13.8">
      <c r="A124" s="1884">
        <v>44663</v>
      </c>
      <c r="B124" s="1217" t="s">
        <v>3473</v>
      </c>
      <c r="C124" s="1217"/>
      <c r="D124" s="1217" t="s">
        <v>3570</v>
      </c>
      <c r="E124" s="1217" t="s">
        <v>49</v>
      </c>
      <c r="F124" s="1217" t="s">
        <v>3527</v>
      </c>
      <c r="G124" s="1219">
        <v>8500</v>
      </c>
      <c r="H124" s="1217"/>
      <c r="I124" s="1217" t="s">
        <v>3453</v>
      </c>
      <c r="J124" s="1853"/>
      <c r="K124" s="10">
        <v>1000</v>
      </c>
      <c r="M124" s="1239"/>
      <c r="N124" s="1239">
        <v>5000</v>
      </c>
      <c r="O124" s="1239">
        <f t="shared" si="0"/>
        <v>2500</v>
      </c>
      <c r="P124" s="1357">
        <f t="shared" si="1"/>
        <v>0.29411764705882354</v>
      </c>
      <c r="Q124" s="1346"/>
      <c r="R124" s="1242" t="s">
        <v>3572</v>
      </c>
    </row>
    <row r="125" spans="1:18" ht="13.8">
      <c r="A125" s="1884">
        <v>44663</v>
      </c>
      <c r="B125" s="1217" t="s">
        <v>3473</v>
      </c>
      <c r="C125" s="1217"/>
      <c r="D125" s="1217" t="s">
        <v>1553</v>
      </c>
      <c r="E125" s="1217" t="s">
        <v>3079</v>
      </c>
      <c r="F125" s="1217" t="s">
        <v>3505</v>
      </c>
      <c r="G125" s="1219">
        <v>50000</v>
      </c>
      <c r="H125" s="1217"/>
      <c r="I125" s="1217" t="s">
        <v>3453</v>
      </c>
      <c r="J125" s="1853"/>
      <c r="K125" s="10">
        <v>6000</v>
      </c>
      <c r="L125" s="10">
        <v>8000</v>
      </c>
      <c r="M125" s="1239"/>
      <c r="N125" s="1239">
        <v>13000</v>
      </c>
      <c r="O125" s="1239">
        <f t="shared" si="0"/>
        <v>23000</v>
      </c>
      <c r="P125" s="1357">
        <f t="shared" si="1"/>
        <v>0.46</v>
      </c>
      <c r="Q125" s="1346"/>
      <c r="R125" s="1242" t="s">
        <v>107</v>
      </c>
    </row>
    <row r="126" spans="1:18" ht="13.8">
      <c r="A126" s="1884">
        <v>44663</v>
      </c>
      <c r="B126" s="1217" t="s">
        <v>3473</v>
      </c>
      <c r="C126" s="1217"/>
      <c r="D126" s="1217" t="s">
        <v>6216</v>
      </c>
      <c r="E126" s="1217" t="s">
        <v>49</v>
      </c>
      <c r="F126" s="1217" t="s">
        <v>3527</v>
      </c>
      <c r="G126" s="1219">
        <v>20000</v>
      </c>
      <c r="H126" s="1217"/>
      <c r="I126" s="1217" t="s">
        <v>3453</v>
      </c>
      <c r="J126" s="1853"/>
      <c r="K126" s="10">
        <v>3000</v>
      </c>
      <c r="L126" s="10">
        <v>4000</v>
      </c>
      <c r="M126" s="1239"/>
      <c r="N126" s="1239">
        <v>4000</v>
      </c>
      <c r="O126" s="1239">
        <f t="shared" si="0"/>
        <v>9000</v>
      </c>
      <c r="P126" s="1357">
        <f t="shared" si="1"/>
        <v>0.45</v>
      </c>
      <c r="Q126" s="1346"/>
      <c r="R126" s="1242" t="s">
        <v>6217</v>
      </c>
    </row>
    <row r="127" spans="1:18" ht="13.8">
      <c r="A127" s="1884">
        <v>44663</v>
      </c>
      <c r="B127" s="1217" t="s">
        <v>3473</v>
      </c>
      <c r="C127" s="1217"/>
      <c r="D127" s="1217" t="s">
        <v>3521</v>
      </c>
      <c r="E127" s="1217" t="s">
        <v>86</v>
      </c>
      <c r="F127" s="1217" t="s">
        <v>3547</v>
      </c>
      <c r="G127" s="1267">
        <v>5000</v>
      </c>
      <c r="H127" s="1217"/>
      <c r="I127" s="1217" t="s">
        <v>3453</v>
      </c>
      <c r="J127" s="1853"/>
      <c r="K127" s="10">
        <v>1000</v>
      </c>
      <c r="M127" s="1239"/>
      <c r="N127" s="1239">
        <v>3000</v>
      </c>
      <c r="O127" s="1239">
        <f t="shared" si="0"/>
        <v>1000</v>
      </c>
      <c r="P127" s="1357">
        <f t="shared" si="1"/>
        <v>0.2</v>
      </c>
      <c r="Q127" s="1346"/>
      <c r="R127" s="1242" t="s">
        <v>107</v>
      </c>
    </row>
    <row r="128" spans="1:18" ht="13.8">
      <c r="A128" s="1884">
        <v>44663</v>
      </c>
      <c r="B128" s="1217" t="s">
        <v>1170</v>
      </c>
      <c r="C128" s="1217" t="s">
        <v>3446</v>
      </c>
      <c r="D128" s="1217" t="s">
        <v>3919</v>
      </c>
      <c r="E128" s="2160"/>
      <c r="F128" s="1889"/>
      <c r="G128" s="1267">
        <v>3500</v>
      </c>
      <c r="H128" s="1217"/>
      <c r="I128" s="1217" t="s">
        <v>3453</v>
      </c>
      <c r="J128" s="1853"/>
      <c r="M128" s="1239"/>
      <c r="N128" s="1239"/>
      <c r="O128" s="1239">
        <f t="shared" si="0"/>
        <v>3500</v>
      </c>
      <c r="P128" s="1357">
        <f t="shared" si="1"/>
        <v>1</v>
      </c>
      <c r="Q128" s="1346"/>
      <c r="R128" s="1242" t="s">
        <v>27</v>
      </c>
    </row>
    <row r="129" spans="1:18" ht="13.8">
      <c r="A129" s="1884">
        <v>44663</v>
      </c>
      <c r="B129" s="1217" t="s">
        <v>1906</v>
      </c>
      <c r="C129" s="1217"/>
      <c r="D129" s="1217" t="s">
        <v>3919</v>
      </c>
      <c r="E129" s="1217" t="s">
        <v>3523</v>
      </c>
      <c r="F129" s="1217" t="s">
        <v>3515</v>
      </c>
      <c r="G129" s="1267">
        <v>16800</v>
      </c>
      <c r="H129" s="1217"/>
      <c r="I129" s="1217" t="s">
        <v>3453</v>
      </c>
      <c r="J129" s="1853"/>
      <c r="K129" s="10">
        <v>2500</v>
      </c>
      <c r="M129" s="1239">
        <f t="shared" ref="M129:M131" si="15">(G129-K129-L129)*0.7</f>
        <v>10010</v>
      </c>
      <c r="N129" s="1239"/>
      <c r="O129" s="1239">
        <f t="shared" si="0"/>
        <v>4290</v>
      </c>
      <c r="P129" s="1357">
        <f t="shared" si="1"/>
        <v>0.25535714285714284</v>
      </c>
      <c r="Q129" s="1346"/>
      <c r="R129" s="1242" t="s">
        <v>27</v>
      </c>
    </row>
    <row r="130" spans="1:18" ht="13.8">
      <c r="A130" s="1884">
        <v>44663</v>
      </c>
      <c r="B130" s="1217" t="s">
        <v>1906</v>
      </c>
      <c r="C130" s="1217"/>
      <c r="D130" s="1217" t="s">
        <v>3919</v>
      </c>
      <c r="E130" s="1217" t="s">
        <v>40</v>
      </c>
      <c r="F130" s="1217" t="s">
        <v>3449</v>
      </c>
      <c r="G130" s="1267">
        <v>19200</v>
      </c>
      <c r="H130" s="1217"/>
      <c r="I130" s="1217" t="s">
        <v>3453</v>
      </c>
      <c r="J130" s="1853"/>
      <c r="K130" s="10">
        <v>2500</v>
      </c>
      <c r="M130" s="1239">
        <f t="shared" si="15"/>
        <v>11690</v>
      </c>
      <c r="N130" s="1239"/>
      <c r="O130" s="1239">
        <f t="shared" si="0"/>
        <v>5010</v>
      </c>
      <c r="P130" s="1357">
        <f t="shared" si="1"/>
        <v>0.26093749999999999</v>
      </c>
      <c r="Q130" s="1346"/>
      <c r="R130" s="1242" t="s">
        <v>27</v>
      </c>
    </row>
    <row r="131" spans="1:18" ht="13.8">
      <c r="A131" s="1884">
        <v>44663</v>
      </c>
      <c r="B131" s="1217" t="s">
        <v>3473</v>
      </c>
      <c r="C131" s="1217"/>
      <c r="D131" s="1217" t="s">
        <v>1553</v>
      </c>
      <c r="E131" s="1217" t="s">
        <v>3079</v>
      </c>
      <c r="F131" s="1217" t="s">
        <v>3505</v>
      </c>
      <c r="G131" s="1267">
        <v>5000</v>
      </c>
      <c r="H131" s="1217"/>
      <c r="I131" s="1217" t="s">
        <v>3453</v>
      </c>
      <c r="J131" s="1853"/>
      <c r="K131" s="10">
        <v>1000</v>
      </c>
      <c r="M131" s="1239">
        <f t="shared" si="15"/>
        <v>2800</v>
      </c>
      <c r="N131" s="1239"/>
      <c r="O131" s="1239">
        <f t="shared" si="0"/>
        <v>1200</v>
      </c>
      <c r="P131" s="1357">
        <f t="shared" si="1"/>
        <v>0.24</v>
      </c>
      <c r="Q131" s="1346"/>
      <c r="R131" s="1242" t="s">
        <v>107</v>
      </c>
    </row>
    <row r="132" spans="1:18" ht="13.8">
      <c r="A132" s="1884">
        <v>44663</v>
      </c>
      <c r="B132" s="1217" t="s">
        <v>3473</v>
      </c>
      <c r="C132" s="1217"/>
      <c r="D132" s="1217" t="s">
        <v>3570</v>
      </c>
      <c r="E132" s="1217" t="s">
        <v>3910</v>
      </c>
      <c r="F132" s="1217" t="s">
        <v>3512</v>
      </c>
      <c r="G132" s="1219">
        <v>11000</v>
      </c>
      <c r="H132" s="1217"/>
      <c r="I132" s="1217" t="s">
        <v>3453</v>
      </c>
      <c r="J132" s="1853"/>
      <c r="K132" s="10">
        <v>1000</v>
      </c>
      <c r="M132" s="1239"/>
      <c r="N132" s="1239">
        <v>5300</v>
      </c>
      <c r="O132" s="1239">
        <f t="shared" si="0"/>
        <v>4700</v>
      </c>
      <c r="P132" s="1357">
        <f t="shared" si="1"/>
        <v>0.42727272727272725</v>
      </c>
      <c r="Q132" s="1346"/>
      <c r="R132" s="1242" t="s">
        <v>3572</v>
      </c>
    </row>
    <row r="133" spans="1:18" ht="13.8">
      <c r="A133" s="1884">
        <v>44663</v>
      </c>
      <c r="B133" s="1217" t="s">
        <v>3473</v>
      </c>
      <c r="C133" s="1217"/>
      <c r="D133" s="1217" t="s">
        <v>3570</v>
      </c>
      <c r="E133" s="1217" t="s">
        <v>86</v>
      </c>
      <c r="F133" s="1217" t="s">
        <v>3547</v>
      </c>
      <c r="G133" s="1219">
        <v>8500</v>
      </c>
      <c r="H133" s="1217"/>
      <c r="I133" s="1217" t="s">
        <v>3453</v>
      </c>
      <c r="J133" s="1853"/>
      <c r="K133" s="10">
        <v>1000</v>
      </c>
      <c r="M133" s="1239"/>
      <c r="N133" s="1239">
        <v>4300</v>
      </c>
      <c r="O133" s="1239">
        <f t="shared" si="0"/>
        <v>3200</v>
      </c>
      <c r="P133" s="1357">
        <f t="shared" si="1"/>
        <v>0.37647058823529411</v>
      </c>
      <c r="Q133" s="1346"/>
      <c r="R133" s="1242" t="s">
        <v>3572</v>
      </c>
    </row>
    <row r="134" spans="1:18" ht="13.8">
      <c r="A134" s="1884">
        <v>44663</v>
      </c>
      <c r="B134" s="1217" t="s">
        <v>3473</v>
      </c>
      <c r="C134" s="1217"/>
      <c r="D134" s="1217" t="s">
        <v>3570</v>
      </c>
      <c r="E134" s="1217" t="s">
        <v>49</v>
      </c>
      <c r="F134" s="1217" t="s">
        <v>3527</v>
      </c>
      <c r="G134" s="1219">
        <v>8500</v>
      </c>
      <c r="H134" s="1217"/>
      <c r="I134" s="1217" t="s">
        <v>3453</v>
      </c>
      <c r="J134" s="1853"/>
      <c r="K134" s="10">
        <v>1000</v>
      </c>
      <c r="M134" s="1239"/>
      <c r="N134" s="1239">
        <v>5000</v>
      </c>
      <c r="O134" s="1239">
        <f t="shared" si="0"/>
        <v>2500</v>
      </c>
      <c r="P134" s="1357">
        <f t="shared" si="1"/>
        <v>0.29411764705882354</v>
      </c>
      <c r="Q134" s="1346"/>
      <c r="R134" s="1242" t="s">
        <v>3572</v>
      </c>
    </row>
    <row r="135" spans="1:18" ht="13.2">
      <c r="A135" s="1886">
        <v>44663</v>
      </c>
      <c r="B135" s="1246" t="s">
        <v>570</v>
      </c>
      <c r="C135" s="1246" t="s">
        <v>3446</v>
      </c>
      <c r="D135" s="1246" t="s">
        <v>4214</v>
      </c>
      <c r="E135" s="1246" t="s">
        <v>34</v>
      </c>
      <c r="F135" s="1246" t="s">
        <v>3626</v>
      </c>
      <c r="G135" s="1248">
        <v>11000</v>
      </c>
      <c r="H135" s="1246"/>
      <c r="I135" s="1246" t="s">
        <v>3453</v>
      </c>
      <c r="J135" s="1345">
        <v>1000</v>
      </c>
      <c r="K135" s="1260">
        <v>1200</v>
      </c>
      <c r="L135" s="1260">
        <v>1000</v>
      </c>
      <c r="M135" s="1256">
        <f>(8500-K135-L135)*0.7</f>
        <v>4410</v>
      </c>
      <c r="N135" s="1256"/>
      <c r="O135" s="1256">
        <f t="shared" si="0"/>
        <v>3390</v>
      </c>
      <c r="P135" s="1364">
        <f t="shared" si="1"/>
        <v>0.30818181818181817</v>
      </c>
      <c r="Q135" s="1347"/>
      <c r="R135" s="1242" t="s">
        <v>7953</v>
      </c>
    </row>
    <row r="136" spans="1:18" ht="13.8">
      <c r="A136" s="1877">
        <v>44664</v>
      </c>
      <c r="B136" s="1878" t="s">
        <v>3473</v>
      </c>
      <c r="C136" s="1878"/>
      <c r="D136" s="1878" t="s">
        <v>3570</v>
      </c>
      <c r="E136" s="1878" t="s">
        <v>55</v>
      </c>
      <c r="F136" s="1878" t="s">
        <v>3512</v>
      </c>
      <c r="G136" s="1879">
        <v>11000</v>
      </c>
      <c r="H136" s="1878"/>
      <c r="I136" s="1878" t="s">
        <v>3453</v>
      </c>
      <c r="J136" s="1980"/>
      <c r="K136" s="1227">
        <v>1000</v>
      </c>
      <c r="L136" s="1227"/>
      <c r="M136" s="1229"/>
      <c r="N136" s="1229">
        <v>4300</v>
      </c>
      <c r="O136" s="1229">
        <f t="shared" si="0"/>
        <v>5700</v>
      </c>
      <c r="P136" s="1882">
        <f t="shared" si="1"/>
        <v>0.51818181818181819</v>
      </c>
      <c r="Q136" s="2070"/>
      <c r="R136" s="1242" t="s">
        <v>3572</v>
      </c>
    </row>
    <row r="137" spans="1:18" ht="13.8">
      <c r="A137" s="1884">
        <v>44664</v>
      </c>
      <c r="B137" s="1217" t="s">
        <v>3473</v>
      </c>
      <c r="C137" s="1217"/>
      <c r="D137" s="1217" t="s">
        <v>3570</v>
      </c>
      <c r="E137" s="1217" t="s">
        <v>86</v>
      </c>
      <c r="F137" s="1217" t="s">
        <v>3547</v>
      </c>
      <c r="G137" s="1219">
        <v>8500</v>
      </c>
      <c r="H137" s="1217"/>
      <c r="I137" s="1217" t="s">
        <v>3453</v>
      </c>
      <c r="J137" s="1853"/>
      <c r="K137" s="10">
        <v>1000</v>
      </c>
      <c r="M137" s="1239"/>
      <c r="N137" s="1239">
        <v>4300</v>
      </c>
      <c r="O137" s="1239">
        <f t="shared" si="0"/>
        <v>3200</v>
      </c>
      <c r="P137" s="1357">
        <f t="shared" si="1"/>
        <v>0.37647058823529411</v>
      </c>
      <c r="Q137" s="1346"/>
      <c r="R137" s="1242" t="s">
        <v>3572</v>
      </c>
    </row>
    <row r="138" spans="1:18" ht="13.8">
      <c r="A138" s="1884">
        <v>44664</v>
      </c>
      <c r="B138" s="1217" t="s">
        <v>3473</v>
      </c>
      <c r="C138" s="1217"/>
      <c r="D138" s="1217" t="s">
        <v>3570</v>
      </c>
      <c r="E138" s="1217" t="s">
        <v>49</v>
      </c>
      <c r="F138" s="1217" t="s">
        <v>3505</v>
      </c>
      <c r="G138" s="1219">
        <v>8500</v>
      </c>
      <c r="H138" s="1217"/>
      <c r="I138" s="1217" t="s">
        <v>3453</v>
      </c>
      <c r="J138" s="1853"/>
      <c r="K138" s="10">
        <v>1000</v>
      </c>
      <c r="M138" s="1239"/>
      <c r="N138" s="1239">
        <v>5000</v>
      </c>
      <c r="O138" s="1239">
        <f t="shared" si="0"/>
        <v>2500</v>
      </c>
      <c r="P138" s="1357">
        <f t="shared" si="1"/>
        <v>0.29411764705882354</v>
      </c>
      <c r="Q138" s="1346"/>
      <c r="R138" s="1242" t="s">
        <v>3572</v>
      </c>
    </row>
    <row r="139" spans="1:18" ht="13.8">
      <c r="A139" s="1884">
        <v>44664</v>
      </c>
      <c r="B139" s="1217" t="s">
        <v>3473</v>
      </c>
      <c r="C139" s="1217"/>
      <c r="D139" s="1217" t="s">
        <v>3521</v>
      </c>
      <c r="E139" s="1217" t="s">
        <v>55</v>
      </c>
      <c r="F139" s="1217" t="s">
        <v>3512</v>
      </c>
      <c r="G139" s="1219">
        <v>5000</v>
      </c>
      <c r="H139" s="1217"/>
      <c r="I139" s="1217" t="s">
        <v>3453</v>
      </c>
      <c r="J139" s="1853"/>
      <c r="K139" s="10">
        <v>1000</v>
      </c>
      <c r="M139" s="1239"/>
      <c r="N139" s="1239">
        <v>3000</v>
      </c>
      <c r="O139" s="1239">
        <f t="shared" si="0"/>
        <v>1000</v>
      </c>
      <c r="P139" s="1357">
        <f t="shared" si="1"/>
        <v>0.2</v>
      </c>
      <c r="Q139" s="1346"/>
      <c r="R139" s="1242" t="s">
        <v>107</v>
      </c>
    </row>
    <row r="140" spans="1:18" ht="13.8">
      <c r="A140" s="1884">
        <v>44664</v>
      </c>
      <c r="B140" s="1217" t="s">
        <v>1906</v>
      </c>
      <c r="C140" s="1217"/>
      <c r="D140" s="1217" t="s">
        <v>3919</v>
      </c>
      <c r="E140" s="1217" t="s">
        <v>2979</v>
      </c>
      <c r="F140" s="1217" t="s">
        <v>3629</v>
      </c>
      <c r="G140" s="1267">
        <v>16800</v>
      </c>
      <c r="H140" s="1217"/>
      <c r="I140" s="1217" t="s">
        <v>3453</v>
      </c>
      <c r="J140" s="1853"/>
      <c r="K140" s="10">
        <v>2500</v>
      </c>
      <c r="M140" s="1239"/>
      <c r="N140" s="1239">
        <v>9100</v>
      </c>
      <c r="O140" s="1239">
        <f t="shared" si="0"/>
        <v>5200</v>
      </c>
      <c r="P140" s="1357">
        <f t="shared" si="1"/>
        <v>0.30952380952380953</v>
      </c>
      <c r="Q140" s="1346"/>
      <c r="R140" s="1242" t="s">
        <v>27</v>
      </c>
    </row>
    <row r="141" spans="1:18" ht="13.8">
      <c r="A141" s="1884">
        <v>44664</v>
      </c>
      <c r="B141" s="1217" t="s">
        <v>1906</v>
      </c>
      <c r="C141" s="1217"/>
      <c r="D141" s="1217" t="s">
        <v>3919</v>
      </c>
      <c r="E141" s="1217" t="s">
        <v>40</v>
      </c>
      <c r="F141" s="1217" t="s">
        <v>3449</v>
      </c>
      <c r="G141" s="1267">
        <v>19200</v>
      </c>
      <c r="H141" s="1217"/>
      <c r="I141" s="1217" t="s">
        <v>3453</v>
      </c>
      <c r="J141" s="1853"/>
      <c r="K141" s="10">
        <v>2500</v>
      </c>
      <c r="M141" s="1239">
        <f t="shared" ref="M141:M142" si="16">(G141-K141-L141)*0.7</f>
        <v>11690</v>
      </c>
      <c r="N141" s="1239"/>
      <c r="O141" s="1239">
        <f t="shared" si="0"/>
        <v>5010</v>
      </c>
      <c r="P141" s="1357">
        <f t="shared" si="1"/>
        <v>0.26093749999999999</v>
      </c>
      <c r="Q141" s="1346"/>
      <c r="R141" s="1242" t="s">
        <v>27</v>
      </c>
    </row>
    <row r="142" spans="1:18" ht="13.8">
      <c r="A142" s="1884">
        <v>44664</v>
      </c>
      <c r="B142" s="1217" t="s">
        <v>3473</v>
      </c>
      <c r="C142" s="1217"/>
      <c r="D142" s="1217" t="s">
        <v>3521</v>
      </c>
      <c r="E142" s="1217" t="s">
        <v>3523</v>
      </c>
      <c r="F142" s="1217" t="s">
        <v>3515</v>
      </c>
      <c r="G142" s="1219">
        <v>5000</v>
      </c>
      <c r="H142" s="1217"/>
      <c r="I142" s="1217" t="s">
        <v>3453</v>
      </c>
      <c r="J142" s="1853"/>
      <c r="K142" s="10">
        <v>1000</v>
      </c>
      <c r="M142" s="1239">
        <f t="shared" si="16"/>
        <v>2800</v>
      </c>
      <c r="N142" s="1239"/>
      <c r="O142" s="1239">
        <f t="shared" si="0"/>
        <v>1200</v>
      </c>
      <c r="P142" s="1357">
        <f t="shared" si="1"/>
        <v>0.24</v>
      </c>
      <c r="Q142" s="1346"/>
      <c r="R142" s="1242" t="s">
        <v>107</v>
      </c>
    </row>
    <row r="143" spans="1:18" ht="13.8">
      <c r="A143" s="1884">
        <v>44664</v>
      </c>
      <c r="B143" s="1217" t="s">
        <v>3473</v>
      </c>
      <c r="C143" s="1217"/>
      <c r="D143" s="1217" t="s">
        <v>3570</v>
      </c>
      <c r="E143" s="1217" t="s">
        <v>55</v>
      </c>
      <c r="F143" s="1217" t="s">
        <v>3512</v>
      </c>
      <c r="G143" s="1219">
        <v>11000</v>
      </c>
      <c r="H143" s="1217"/>
      <c r="I143" s="1217" t="s">
        <v>3453</v>
      </c>
      <c r="J143" s="1853"/>
      <c r="K143" s="10">
        <v>1000</v>
      </c>
      <c r="M143" s="1239"/>
      <c r="N143" s="1239">
        <v>4300</v>
      </c>
      <c r="O143" s="1239">
        <f t="shared" si="0"/>
        <v>5700</v>
      </c>
      <c r="P143" s="1357">
        <f t="shared" si="1"/>
        <v>0.51818181818181819</v>
      </c>
      <c r="Q143" s="1346"/>
      <c r="R143" s="1242" t="s">
        <v>3572</v>
      </c>
    </row>
    <row r="144" spans="1:18" ht="13.8">
      <c r="A144" s="1884">
        <v>44664</v>
      </c>
      <c r="B144" s="1217" t="s">
        <v>3473</v>
      </c>
      <c r="C144" s="1217"/>
      <c r="D144" s="1217" t="s">
        <v>3570</v>
      </c>
      <c r="E144" s="1217" t="s">
        <v>86</v>
      </c>
      <c r="F144" s="1217" t="s">
        <v>3547</v>
      </c>
      <c r="G144" s="1219">
        <v>8500</v>
      </c>
      <c r="H144" s="1217"/>
      <c r="I144" s="1217" t="s">
        <v>3453</v>
      </c>
      <c r="J144" s="1853"/>
      <c r="K144" s="10">
        <v>1000</v>
      </c>
      <c r="M144" s="1239"/>
      <c r="N144" s="1239">
        <v>4300</v>
      </c>
      <c r="O144" s="1239">
        <f t="shared" si="0"/>
        <v>3200</v>
      </c>
      <c r="P144" s="1357">
        <f t="shared" si="1"/>
        <v>0.37647058823529411</v>
      </c>
      <c r="Q144" s="1346"/>
      <c r="R144" s="1242" t="s">
        <v>3572</v>
      </c>
    </row>
    <row r="145" spans="1:18" ht="13.8">
      <c r="A145" s="1884">
        <v>44664</v>
      </c>
      <c r="B145" s="1217" t="s">
        <v>3473</v>
      </c>
      <c r="C145" s="1217"/>
      <c r="D145" s="1217" t="s">
        <v>3570</v>
      </c>
      <c r="E145" s="1217" t="s">
        <v>49</v>
      </c>
      <c r="F145" s="1217" t="s">
        <v>3505</v>
      </c>
      <c r="G145" s="1219">
        <v>8500</v>
      </c>
      <c r="H145" s="1217"/>
      <c r="I145" s="1217" t="s">
        <v>3453</v>
      </c>
      <c r="J145" s="1853"/>
      <c r="K145" s="10">
        <v>1000</v>
      </c>
      <c r="M145" s="1239"/>
      <c r="N145" s="1239">
        <v>5000</v>
      </c>
      <c r="O145" s="1239">
        <f t="shared" si="0"/>
        <v>2500</v>
      </c>
      <c r="P145" s="1357">
        <f t="shared" si="1"/>
        <v>0.29411764705882354</v>
      </c>
      <c r="Q145" s="1346"/>
      <c r="R145" s="1242" t="s">
        <v>3572</v>
      </c>
    </row>
    <row r="146" spans="1:18" ht="13.8">
      <c r="A146" s="1884">
        <v>44664</v>
      </c>
      <c r="B146" s="1217" t="s">
        <v>570</v>
      </c>
      <c r="C146" s="1217" t="s">
        <v>3446</v>
      </c>
      <c r="D146" s="1217" t="s">
        <v>3481</v>
      </c>
      <c r="E146" s="1217" t="s">
        <v>86</v>
      </c>
      <c r="F146" s="1217" t="s">
        <v>3547</v>
      </c>
      <c r="G146" s="1219">
        <v>9900</v>
      </c>
      <c r="H146" s="1217"/>
      <c r="I146" s="1217" t="s">
        <v>3453</v>
      </c>
      <c r="J146" s="1853"/>
      <c r="K146" s="10">
        <v>1200</v>
      </c>
      <c r="L146" s="10">
        <v>1000</v>
      </c>
      <c r="M146" s="1239"/>
      <c r="N146" s="1239">
        <v>3000</v>
      </c>
      <c r="O146" s="1239">
        <f t="shared" si="0"/>
        <v>4700</v>
      </c>
      <c r="P146" s="1357">
        <f t="shared" si="1"/>
        <v>0.47474747474747475</v>
      </c>
      <c r="Q146" s="1346"/>
      <c r="R146" s="1242" t="s">
        <v>27</v>
      </c>
    </row>
    <row r="147" spans="1:18" ht="13.8">
      <c r="A147" s="1886">
        <v>44664</v>
      </c>
      <c r="B147" s="1246" t="s">
        <v>570</v>
      </c>
      <c r="C147" s="1246" t="s">
        <v>3456</v>
      </c>
      <c r="D147" s="1246" t="s">
        <v>1371</v>
      </c>
      <c r="E147" s="1246" t="s">
        <v>41</v>
      </c>
      <c r="F147" s="1246" t="s">
        <v>3517</v>
      </c>
      <c r="G147" s="1248">
        <v>17000</v>
      </c>
      <c r="H147" s="1246"/>
      <c r="I147" s="1246" t="s">
        <v>3453</v>
      </c>
      <c r="J147" s="1983"/>
      <c r="K147" s="1260">
        <v>3000</v>
      </c>
      <c r="L147" s="1260">
        <v>4000</v>
      </c>
      <c r="M147" s="1256">
        <f>(15000-K147-L147)*0.7</f>
        <v>5600</v>
      </c>
      <c r="N147" s="1256"/>
      <c r="O147" s="1256">
        <f t="shared" si="0"/>
        <v>4400</v>
      </c>
      <c r="P147" s="1364">
        <f t="shared" si="1"/>
        <v>0.25882352941176473</v>
      </c>
      <c r="Q147" s="1347"/>
      <c r="R147" s="1242" t="s">
        <v>1540</v>
      </c>
    </row>
    <row r="148" spans="1:18" ht="13.8">
      <c r="A148" s="1877">
        <v>44665</v>
      </c>
      <c r="B148" s="1878" t="s">
        <v>3473</v>
      </c>
      <c r="C148" s="1878"/>
      <c r="D148" s="1878" t="s">
        <v>3570</v>
      </c>
      <c r="E148" s="1878" t="s">
        <v>3910</v>
      </c>
      <c r="F148" s="1878" t="s">
        <v>3512</v>
      </c>
      <c r="G148" s="1879">
        <v>11000</v>
      </c>
      <c r="H148" s="1878"/>
      <c r="I148" s="1878" t="s">
        <v>3453</v>
      </c>
      <c r="J148" s="1980"/>
      <c r="K148" s="1227">
        <v>1000</v>
      </c>
      <c r="L148" s="1227"/>
      <c r="M148" s="1229"/>
      <c r="N148" s="1229">
        <v>5300</v>
      </c>
      <c r="O148" s="1229">
        <f t="shared" si="0"/>
        <v>4700</v>
      </c>
      <c r="P148" s="1882">
        <f t="shared" si="1"/>
        <v>0.42727272727272725</v>
      </c>
      <c r="Q148" s="2070"/>
      <c r="R148" s="1242" t="s">
        <v>3572</v>
      </c>
    </row>
    <row r="149" spans="1:18" ht="13.8">
      <c r="A149" s="1884">
        <v>44665</v>
      </c>
      <c r="B149" s="1217" t="s">
        <v>3473</v>
      </c>
      <c r="C149" s="1217"/>
      <c r="D149" s="1217" t="s">
        <v>3570</v>
      </c>
      <c r="E149" s="1217" t="s">
        <v>86</v>
      </c>
      <c r="F149" s="1217" t="s">
        <v>3547</v>
      </c>
      <c r="G149" s="1219">
        <v>8500</v>
      </c>
      <c r="H149" s="1217"/>
      <c r="I149" s="1217" t="s">
        <v>3453</v>
      </c>
      <c r="J149" s="1853"/>
      <c r="K149" s="10">
        <v>1000</v>
      </c>
      <c r="M149" s="1239"/>
      <c r="N149" s="1239">
        <v>4300</v>
      </c>
      <c r="O149" s="1239">
        <f t="shared" si="0"/>
        <v>3200</v>
      </c>
      <c r="P149" s="1357">
        <f t="shared" si="1"/>
        <v>0.37647058823529411</v>
      </c>
      <c r="Q149" s="1346"/>
      <c r="R149" s="1242" t="s">
        <v>3572</v>
      </c>
    </row>
    <row r="150" spans="1:18" ht="13.8">
      <c r="A150" s="1884">
        <v>44665</v>
      </c>
      <c r="B150" s="1217" t="s">
        <v>3473</v>
      </c>
      <c r="C150" s="1217"/>
      <c r="D150" s="1217" t="s">
        <v>3570</v>
      </c>
      <c r="E150" s="1217" t="s">
        <v>55</v>
      </c>
      <c r="F150" s="1217" t="s">
        <v>3505</v>
      </c>
      <c r="G150" s="1219">
        <v>8500</v>
      </c>
      <c r="H150" s="1217"/>
      <c r="I150" s="1217" t="s">
        <v>3453</v>
      </c>
      <c r="J150" s="1853"/>
      <c r="K150" s="10">
        <v>1000</v>
      </c>
      <c r="M150" s="1239"/>
      <c r="N150" s="1239">
        <v>4300</v>
      </c>
      <c r="O150" s="1239">
        <f t="shared" si="0"/>
        <v>3200</v>
      </c>
      <c r="P150" s="1357">
        <f t="shared" si="1"/>
        <v>0.37647058823529411</v>
      </c>
      <c r="Q150" s="1346"/>
      <c r="R150" s="1242" t="s">
        <v>3572</v>
      </c>
    </row>
    <row r="151" spans="1:18" ht="13.8">
      <c r="A151" s="1884">
        <v>44665</v>
      </c>
      <c r="B151" s="1217" t="s">
        <v>1170</v>
      </c>
      <c r="C151" s="1217" t="s">
        <v>3456</v>
      </c>
      <c r="D151" s="1217" t="s">
        <v>1553</v>
      </c>
      <c r="E151" s="1217" t="s">
        <v>86</v>
      </c>
      <c r="F151" s="1217" t="s">
        <v>3547</v>
      </c>
      <c r="G151" s="1219">
        <v>15000</v>
      </c>
      <c r="H151" s="1217"/>
      <c r="I151" s="1217" t="s">
        <v>3453</v>
      </c>
      <c r="J151" s="1853"/>
      <c r="K151" s="10">
        <v>3000</v>
      </c>
      <c r="L151" s="10">
        <v>4000</v>
      </c>
      <c r="M151" s="1239"/>
      <c r="N151" s="1239">
        <v>4000</v>
      </c>
      <c r="O151" s="1239">
        <f t="shared" si="0"/>
        <v>4000</v>
      </c>
      <c r="P151" s="1357">
        <f t="shared" si="1"/>
        <v>0.26666666666666666</v>
      </c>
      <c r="Q151" s="1346"/>
      <c r="R151" s="1242" t="s">
        <v>107</v>
      </c>
    </row>
    <row r="152" spans="1:18" ht="13.2">
      <c r="A152" s="1884">
        <v>44665</v>
      </c>
      <c r="B152" s="1217" t="s">
        <v>570</v>
      </c>
      <c r="C152" s="1217" t="s">
        <v>3446</v>
      </c>
      <c r="D152" s="1217" t="s">
        <v>4214</v>
      </c>
      <c r="E152" s="1217" t="s">
        <v>55</v>
      </c>
      <c r="F152" s="1217" t="s">
        <v>3505</v>
      </c>
      <c r="G152" s="1219">
        <v>11000</v>
      </c>
      <c r="H152" s="1217"/>
      <c r="I152" s="1217" t="s">
        <v>3453</v>
      </c>
      <c r="J152" s="666">
        <v>1000</v>
      </c>
      <c r="K152" s="10">
        <v>1200</v>
      </c>
      <c r="L152" s="10">
        <v>1000</v>
      </c>
      <c r="M152" s="1239"/>
      <c r="N152" s="1239">
        <v>3000</v>
      </c>
      <c r="O152" s="1239">
        <f t="shared" si="0"/>
        <v>4800</v>
      </c>
      <c r="P152" s="1357">
        <f t="shared" si="1"/>
        <v>0.43636363636363634</v>
      </c>
      <c r="Q152" s="1346"/>
      <c r="R152" s="1242" t="s">
        <v>7953</v>
      </c>
    </row>
    <row r="153" spans="1:18" ht="13.8">
      <c r="A153" s="1884">
        <v>44665</v>
      </c>
      <c r="B153" s="1217" t="s">
        <v>3473</v>
      </c>
      <c r="C153" s="1217"/>
      <c r="D153" s="1217" t="s">
        <v>3919</v>
      </c>
      <c r="E153" s="1217" t="s">
        <v>3910</v>
      </c>
      <c r="F153" s="1217" t="s">
        <v>3512</v>
      </c>
      <c r="G153" s="1267">
        <v>6240</v>
      </c>
      <c r="H153" s="1217"/>
      <c r="I153" s="1217" t="s">
        <v>3453</v>
      </c>
      <c r="J153" s="1853"/>
      <c r="K153" s="10">
        <v>1000</v>
      </c>
      <c r="M153" s="1239"/>
      <c r="N153" s="1239">
        <v>3000</v>
      </c>
      <c r="O153" s="1239">
        <f t="shared" si="0"/>
        <v>2240</v>
      </c>
      <c r="P153" s="1357">
        <f t="shared" si="1"/>
        <v>0.35897435897435898</v>
      </c>
      <c r="Q153" s="1346"/>
      <c r="R153" s="1242" t="s">
        <v>27</v>
      </c>
    </row>
    <row r="154" spans="1:18" ht="13.8">
      <c r="A154" s="1884">
        <v>44665</v>
      </c>
      <c r="B154" s="1217" t="s">
        <v>1906</v>
      </c>
      <c r="C154" s="1217"/>
      <c r="D154" s="1217" t="s">
        <v>3919</v>
      </c>
      <c r="E154" s="1217" t="s">
        <v>3523</v>
      </c>
      <c r="F154" s="1217" t="s">
        <v>3515</v>
      </c>
      <c r="G154" s="1267">
        <v>16800</v>
      </c>
      <c r="H154" s="1217"/>
      <c r="I154" s="1217" t="s">
        <v>3453</v>
      </c>
      <c r="J154" s="1853"/>
      <c r="K154" s="10">
        <v>2500</v>
      </c>
      <c r="M154" s="1239">
        <f t="shared" ref="M154:M156" si="17">(G154-K154-L154)*0.7</f>
        <v>10010</v>
      </c>
      <c r="N154" s="1239"/>
      <c r="O154" s="1239">
        <f t="shared" si="0"/>
        <v>4290</v>
      </c>
      <c r="P154" s="1357">
        <f t="shared" si="1"/>
        <v>0.25535714285714284</v>
      </c>
      <c r="Q154" s="1346"/>
      <c r="R154" s="1242" t="s">
        <v>27</v>
      </c>
    </row>
    <row r="155" spans="1:18" ht="13.8">
      <c r="A155" s="1884">
        <v>44665</v>
      </c>
      <c r="B155" s="1217" t="s">
        <v>1906</v>
      </c>
      <c r="C155" s="1217"/>
      <c r="D155" s="1217" t="s">
        <v>3919</v>
      </c>
      <c r="E155" s="1217" t="s">
        <v>34</v>
      </c>
      <c r="F155" s="1217" t="s">
        <v>3626</v>
      </c>
      <c r="G155" s="1267">
        <v>19200</v>
      </c>
      <c r="H155" s="1217"/>
      <c r="I155" s="1217" t="s">
        <v>3453</v>
      </c>
      <c r="J155" s="1853"/>
      <c r="K155" s="10">
        <v>2500</v>
      </c>
      <c r="M155" s="1239">
        <f t="shared" si="17"/>
        <v>11690</v>
      </c>
      <c r="N155" s="1239"/>
      <c r="O155" s="1239">
        <f t="shared" si="0"/>
        <v>5010</v>
      </c>
      <c r="P155" s="1357">
        <f t="shared" si="1"/>
        <v>0.26093749999999999</v>
      </c>
      <c r="Q155" s="1346"/>
      <c r="R155" s="1242" t="s">
        <v>27</v>
      </c>
    </row>
    <row r="156" spans="1:18" ht="13.2">
      <c r="A156" s="1884">
        <v>44665</v>
      </c>
      <c r="B156" s="1217" t="s">
        <v>570</v>
      </c>
      <c r="C156" s="1217" t="s">
        <v>3456</v>
      </c>
      <c r="D156" s="1217" t="s">
        <v>4214</v>
      </c>
      <c r="E156" s="1217" t="s">
        <v>40</v>
      </c>
      <c r="F156" s="1217" t="s">
        <v>3449</v>
      </c>
      <c r="G156" s="1219">
        <v>16000</v>
      </c>
      <c r="H156" s="1217"/>
      <c r="I156" s="1217" t="s">
        <v>3453</v>
      </c>
      <c r="J156" s="666">
        <v>1000</v>
      </c>
      <c r="K156" s="10">
        <v>3000</v>
      </c>
      <c r="L156" s="10">
        <v>4000</v>
      </c>
      <c r="M156" s="1239">
        <f t="shared" si="17"/>
        <v>6300</v>
      </c>
      <c r="N156" s="1239"/>
      <c r="O156" s="1239">
        <f t="shared" si="0"/>
        <v>1700</v>
      </c>
      <c r="P156" s="1357">
        <f t="shared" si="1"/>
        <v>0.10625</v>
      </c>
      <c r="Q156" s="1346"/>
      <c r="R156" s="1242" t="s">
        <v>7953</v>
      </c>
    </row>
    <row r="157" spans="1:18" ht="13.8">
      <c r="A157" s="1884">
        <v>44665</v>
      </c>
      <c r="B157" s="1217" t="s">
        <v>3473</v>
      </c>
      <c r="C157" s="1217"/>
      <c r="D157" s="1217" t="s">
        <v>3570</v>
      </c>
      <c r="E157" s="1217" t="s">
        <v>3910</v>
      </c>
      <c r="F157" s="1217" t="s">
        <v>3512</v>
      </c>
      <c r="G157" s="1219">
        <v>11000</v>
      </c>
      <c r="H157" s="1217"/>
      <c r="I157" s="1217" t="s">
        <v>3453</v>
      </c>
      <c r="J157" s="1853"/>
      <c r="K157" s="10">
        <v>1000</v>
      </c>
      <c r="M157" s="1239"/>
      <c r="N157" s="1239">
        <v>5300</v>
      </c>
      <c r="O157" s="1239">
        <f t="shared" si="0"/>
        <v>4700</v>
      </c>
      <c r="P157" s="1357">
        <f t="shared" si="1"/>
        <v>0.42727272727272725</v>
      </c>
      <c r="Q157" s="1346"/>
      <c r="R157" s="1242" t="s">
        <v>3572</v>
      </c>
    </row>
    <row r="158" spans="1:18" ht="13.8">
      <c r="A158" s="1884">
        <v>44665</v>
      </c>
      <c r="B158" s="1217" t="s">
        <v>3473</v>
      </c>
      <c r="C158" s="1217"/>
      <c r="D158" s="1217" t="s">
        <v>3570</v>
      </c>
      <c r="E158" s="1217" t="s">
        <v>86</v>
      </c>
      <c r="F158" s="1217" t="s">
        <v>3547</v>
      </c>
      <c r="G158" s="1219">
        <v>8500</v>
      </c>
      <c r="H158" s="1217"/>
      <c r="I158" s="1217" t="s">
        <v>3453</v>
      </c>
      <c r="J158" s="1853"/>
      <c r="K158" s="10">
        <v>1000</v>
      </c>
      <c r="M158" s="1239"/>
      <c r="N158" s="1239">
        <v>4300</v>
      </c>
      <c r="O158" s="1239">
        <f t="shared" si="0"/>
        <v>3200</v>
      </c>
      <c r="P158" s="1357">
        <f t="shared" si="1"/>
        <v>0.37647058823529411</v>
      </c>
      <c r="Q158" s="1346"/>
      <c r="R158" s="1242" t="s">
        <v>3572</v>
      </c>
    </row>
    <row r="159" spans="1:18" ht="13.8">
      <c r="A159" s="1884">
        <v>44665</v>
      </c>
      <c r="B159" s="1217" t="s">
        <v>3473</v>
      </c>
      <c r="C159" s="1217"/>
      <c r="D159" s="1217" t="s">
        <v>3570</v>
      </c>
      <c r="E159" s="1217" t="s">
        <v>55</v>
      </c>
      <c r="F159" s="1217" t="s">
        <v>3505</v>
      </c>
      <c r="G159" s="1219">
        <v>8500</v>
      </c>
      <c r="H159" s="1217"/>
      <c r="I159" s="1217" t="s">
        <v>3453</v>
      </c>
      <c r="J159" s="1853"/>
      <c r="K159" s="10">
        <v>1000</v>
      </c>
      <c r="M159" s="1239"/>
      <c r="N159" s="1239">
        <v>4300</v>
      </c>
      <c r="O159" s="1239">
        <f t="shared" si="0"/>
        <v>3200</v>
      </c>
      <c r="P159" s="1357">
        <f t="shared" si="1"/>
        <v>0.37647058823529411</v>
      </c>
      <c r="Q159" s="1346"/>
      <c r="R159" s="1242" t="s">
        <v>3572</v>
      </c>
    </row>
    <row r="160" spans="1:18" ht="13.8">
      <c r="A160" s="1884">
        <v>44665</v>
      </c>
      <c r="B160" s="1217" t="s">
        <v>1170</v>
      </c>
      <c r="C160" s="1217" t="s">
        <v>3456</v>
      </c>
      <c r="D160" s="1217" t="s">
        <v>3521</v>
      </c>
      <c r="E160" s="1217" t="s">
        <v>49</v>
      </c>
      <c r="F160" s="1217" t="s">
        <v>3486</v>
      </c>
      <c r="G160" s="1219">
        <v>15000</v>
      </c>
      <c r="H160" s="1217"/>
      <c r="I160" s="1217" t="s">
        <v>3453</v>
      </c>
      <c r="J160" s="1853"/>
      <c r="K160" s="10">
        <v>3000</v>
      </c>
      <c r="L160" s="10">
        <v>4000</v>
      </c>
      <c r="M160" s="1239">
        <f>(G160-K160-L160)*0.7</f>
        <v>5600</v>
      </c>
      <c r="N160" s="1239"/>
      <c r="O160" s="1239">
        <f t="shared" si="0"/>
        <v>2400</v>
      </c>
      <c r="P160" s="1357">
        <f t="shared" si="1"/>
        <v>0.16</v>
      </c>
      <c r="Q160" s="1346"/>
      <c r="R160" s="1242" t="s">
        <v>107</v>
      </c>
    </row>
    <row r="161" spans="1:18" ht="13.2">
      <c r="A161" s="1884">
        <v>44665</v>
      </c>
      <c r="B161" s="1217" t="s">
        <v>570</v>
      </c>
      <c r="C161" s="1217" t="s">
        <v>3456</v>
      </c>
      <c r="D161" s="1217" t="s">
        <v>4214</v>
      </c>
      <c r="E161" s="1217" t="s">
        <v>49</v>
      </c>
      <c r="F161" s="1217" t="s">
        <v>3486</v>
      </c>
      <c r="G161" s="1219">
        <v>16000</v>
      </c>
      <c r="H161" s="1217"/>
      <c r="I161" s="1217" t="s">
        <v>3453</v>
      </c>
      <c r="J161" s="666">
        <v>1000</v>
      </c>
      <c r="K161" s="10">
        <v>3000</v>
      </c>
      <c r="L161" s="10">
        <v>4000</v>
      </c>
      <c r="M161" s="1239">
        <f t="shared" ref="M161:M163" si="18">(15000-K161-L161)*0.7</f>
        <v>5600</v>
      </c>
      <c r="N161" s="1239"/>
      <c r="O161" s="1239">
        <f t="shared" si="0"/>
        <v>2400</v>
      </c>
      <c r="P161" s="1357">
        <f t="shared" si="1"/>
        <v>0.15</v>
      </c>
      <c r="Q161" s="1346"/>
      <c r="R161" s="1242" t="s">
        <v>34</v>
      </c>
    </row>
    <row r="162" spans="1:18" ht="13.8">
      <c r="A162" s="1884">
        <v>44665</v>
      </c>
      <c r="B162" s="1217" t="s">
        <v>1170</v>
      </c>
      <c r="C162" s="1217" t="s">
        <v>3456</v>
      </c>
      <c r="D162" s="1217" t="s">
        <v>1553</v>
      </c>
      <c r="E162" s="1217" t="s">
        <v>40</v>
      </c>
      <c r="F162" s="1217" t="s">
        <v>3449</v>
      </c>
      <c r="G162" s="1219">
        <v>15000</v>
      </c>
      <c r="H162" s="1217"/>
      <c r="I162" s="1217" t="s">
        <v>3453</v>
      </c>
      <c r="J162" s="1853"/>
      <c r="K162" s="10">
        <v>3000</v>
      </c>
      <c r="L162" s="10">
        <v>4000</v>
      </c>
      <c r="M162" s="1239">
        <f t="shared" si="18"/>
        <v>5600</v>
      </c>
      <c r="N162" s="1239"/>
      <c r="O162" s="1239">
        <f t="shared" si="0"/>
        <v>2400</v>
      </c>
      <c r="P162" s="1357">
        <f t="shared" si="1"/>
        <v>0.16</v>
      </c>
      <c r="Q162" s="1346"/>
      <c r="R162" s="1242" t="s">
        <v>107</v>
      </c>
    </row>
    <row r="163" spans="1:18" ht="13.8">
      <c r="A163" s="1886">
        <v>44665</v>
      </c>
      <c r="B163" s="1246" t="s">
        <v>570</v>
      </c>
      <c r="C163" s="1246" t="s">
        <v>3456</v>
      </c>
      <c r="D163" s="1246" t="s">
        <v>1371</v>
      </c>
      <c r="E163" s="1246" t="s">
        <v>40</v>
      </c>
      <c r="F163" s="1246" t="s">
        <v>3449</v>
      </c>
      <c r="G163" s="1248">
        <v>16000</v>
      </c>
      <c r="H163" s="1246"/>
      <c r="I163" s="1246" t="s">
        <v>3453</v>
      </c>
      <c r="J163" s="1983"/>
      <c r="K163" s="1260">
        <v>3000</v>
      </c>
      <c r="L163" s="1260">
        <v>4000</v>
      </c>
      <c r="M163" s="1256">
        <f t="shared" si="18"/>
        <v>5600</v>
      </c>
      <c r="N163" s="1256"/>
      <c r="O163" s="1256">
        <f t="shared" si="0"/>
        <v>3400</v>
      </c>
      <c r="P163" s="1364">
        <f t="shared" si="1"/>
        <v>0.21249999999999999</v>
      </c>
      <c r="Q163" s="1347"/>
      <c r="R163" s="1242" t="s">
        <v>1540</v>
      </c>
    </row>
    <row r="164" spans="1:18" ht="13.8">
      <c r="A164" s="1877">
        <v>44666</v>
      </c>
      <c r="B164" s="1878" t="s">
        <v>1906</v>
      </c>
      <c r="C164" s="1878"/>
      <c r="D164" s="1878" t="s">
        <v>3919</v>
      </c>
      <c r="E164" s="1878" t="s">
        <v>49</v>
      </c>
      <c r="F164" s="1878" t="s">
        <v>3486</v>
      </c>
      <c r="G164" s="1918">
        <v>40800</v>
      </c>
      <c r="H164" s="1878"/>
      <c r="I164" s="1878" t="s">
        <v>3453</v>
      </c>
      <c r="J164" s="1980"/>
      <c r="K164" s="1227">
        <v>4000</v>
      </c>
      <c r="L164" s="1227"/>
      <c r="M164" s="1229">
        <f>(G164-K164-L164)*0.7</f>
        <v>25760</v>
      </c>
      <c r="N164" s="1229"/>
      <c r="O164" s="1229">
        <f t="shared" si="0"/>
        <v>11040</v>
      </c>
      <c r="P164" s="1882">
        <f t="shared" si="1"/>
        <v>0.27058823529411763</v>
      </c>
      <c r="Q164" s="2070"/>
      <c r="R164" s="1242" t="s">
        <v>27</v>
      </c>
    </row>
    <row r="165" spans="1:18" ht="13.8">
      <c r="A165" s="1884">
        <v>44666</v>
      </c>
      <c r="B165" s="1217" t="s">
        <v>3473</v>
      </c>
      <c r="C165" s="1217"/>
      <c r="D165" s="1217" t="s">
        <v>3570</v>
      </c>
      <c r="E165" s="1217" t="s">
        <v>3910</v>
      </c>
      <c r="F165" s="1217" t="s">
        <v>3512</v>
      </c>
      <c r="G165" s="1771">
        <v>11000</v>
      </c>
      <c r="H165" s="1217"/>
      <c r="I165" s="1217" t="s">
        <v>3453</v>
      </c>
      <c r="J165" s="1853"/>
      <c r="K165" s="10">
        <v>1000</v>
      </c>
      <c r="M165" s="1239"/>
      <c r="N165" s="1229">
        <v>5300</v>
      </c>
      <c r="O165" s="1239">
        <f t="shared" si="0"/>
        <v>4700</v>
      </c>
      <c r="P165" s="1357">
        <f t="shared" si="1"/>
        <v>0.42727272727272725</v>
      </c>
      <c r="Q165" s="1346"/>
      <c r="R165" s="1242" t="s">
        <v>3572</v>
      </c>
    </row>
    <row r="166" spans="1:18" ht="13.8">
      <c r="A166" s="1884">
        <v>44666</v>
      </c>
      <c r="B166" s="1217" t="s">
        <v>3473</v>
      </c>
      <c r="C166" s="1217"/>
      <c r="D166" s="1217" t="s">
        <v>3570</v>
      </c>
      <c r="E166" s="1217" t="s">
        <v>86</v>
      </c>
      <c r="F166" s="1217" t="s">
        <v>3547</v>
      </c>
      <c r="G166" s="1771">
        <v>8500</v>
      </c>
      <c r="H166" s="1217"/>
      <c r="I166" s="1217" t="s">
        <v>3453</v>
      </c>
      <c r="J166" s="1853"/>
      <c r="K166" s="10">
        <v>1000</v>
      </c>
      <c r="M166" s="1239"/>
      <c r="N166" s="1239">
        <v>4300</v>
      </c>
      <c r="O166" s="1239">
        <f t="shared" si="0"/>
        <v>3200</v>
      </c>
      <c r="P166" s="1357">
        <f t="shared" si="1"/>
        <v>0.37647058823529411</v>
      </c>
      <c r="Q166" s="1346"/>
      <c r="R166" s="1242" t="s">
        <v>3572</v>
      </c>
    </row>
    <row r="167" spans="1:18" ht="13.8">
      <c r="A167" s="1884">
        <v>44666</v>
      </c>
      <c r="B167" s="1217" t="s">
        <v>3473</v>
      </c>
      <c r="C167" s="1217"/>
      <c r="D167" s="1217" t="s">
        <v>3570</v>
      </c>
      <c r="E167" s="1217" t="s">
        <v>55</v>
      </c>
      <c r="F167" s="1217" t="s">
        <v>3505</v>
      </c>
      <c r="G167" s="1771">
        <v>8500</v>
      </c>
      <c r="H167" s="1217"/>
      <c r="I167" s="1217" t="s">
        <v>3453</v>
      </c>
      <c r="J167" s="1853"/>
      <c r="K167" s="10">
        <v>1000</v>
      </c>
      <c r="M167" s="1239"/>
      <c r="N167" s="1239">
        <v>4300</v>
      </c>
      <c r="O167" s="1239">
        <f t="shared" si="0"/>
        <v>3200</v>
      </c>
      <c r="P167" s="1357">
        <f t="shared" si="1"/>
        <v>0.37647058823529411</v>
      </c>
      <c r="Q167" s="1346"/>
      <c r="R167" s="1242" t="s">
        <v>3572</v>
      </c>
    </row>
    <row r="168" spans="1:18" ht="13.8">
      <c r="A168" s="1884">
        <v>44666</v>
      </c>
      <c r="B168" s="1217" t="s">
        <v>1906</v>
      </c>
      <c r="C168" s="1217"/>
      <c r="D168" s="1217" t="s">
        <v>3919</v>
      </c>
      <c r="E168" s="1217" t="s">
        <v>3523</v>
      </c>
      <c r="F168" s="1217" t="s">
        <v>3515</v>
      </c>
      <c r="G168" s="1771">
        <v>19200</v>
      </c>
      <c r="H168" s="1217"/>
      <c r="I168" s="1217" t="s">
        <v>3453</v>
      </c>
      <c r="J168" s="1853"/>
      <c r="K168" s="10">
        <v>2500</v>
      </c>
      <c r="M168" s="1239">
        <f t="shared" ref="M168:M169" si="19">(G168-K168-L168)*0.7</f>
        <v>11690</v>
      </c>
      <c r="N168" s="1239"/>
      <c r="O168" s="1239">
        <f t="shared" si="0"/>
        <v>5010</v>
      </c>
      <c r="P168" s="1357">
        <f t="shared" si="1"/>
        <v>0.26093749999999999</v>
      </c>
      <c r="Q168" s="1346"/>
      <c r="R168" s="1242" t="s">
        <v>27</v>
      </c>
    </row>
    <row r="169" spans="1:18" ht="13.8">
      <c r="A169" s="1884">
        <v>44666</v>
      </c>
      <c r="B169" s="1217" t="s">
        <v>1170</v>
      </c>
      <c r="C169" s="1217" t="s">
        <v>3456</v>
      </c>
      <c r="D169" s="1217" t="s">
        <v>3537</v>
      </c>
      <c r="E169" s="1217" t="s">
        <v>41</v>
      </c>
      <c r="F169" s="1217" t="s">
        <v>3517</v>
      </c>
      <c r="G169" s="1771">
        <v>20000</v>
      </c>
      <c r="H169" s="1217"/>
      <c r="I169" s="1217" t="s">
        <v>3453</v>
      </c>
      <c r="J169" s="1853"/>
      <c r="K169" s="10">
        <v>3000</v>
      </c>
      <c r="L169" s="10">
        <v>4000</v>
      </c>
      <c r="M169" s="1239">
        <f t="shared" si="19"/>
        <v>9100</v>
      </c>
      <c r="N169" s="1239"/>
      <c r="O169" s="1239">
        <f t="shared" si="0"/>
        <v>3900</v>
      </c>
      <c r="P169" s="1357">
        <f t="shared" si="1"/>
        <v>0.19500000000000001</v>
      </c>
      <c r="Q169" s="1346"/>
      <c r="R169" s="1242" t="s">
        <v>108</v>
      </c>
    </row>
    <row r="170" spans="1:18" ht="13.8">
      <c r="A170" s="1884">
        <v>44666</v>
      </c>
      <c r="B170" s="1217" t="s">
        <v>3473</v>
      </c>
      <c r="C170" s="1217"/>
      <c r="D170" s="1217" t="s">
        <v>3570</v>
      </c>
      <c r="E170" s="1217" t="s">
        <v>3910</v>
      </c>
      <c r="F170" s="1217" t="s">
        <v>3512</v>
      </c>
      <c r="G170" s="1771">
        <v>11000</v>
      </c>
      <c r="H170" s="1217"/>
      <c r="I170" s="1217" t="s">
        <v>3453</v>
      </c>
      <c r="J170" s="1853"/>
      <c r="K170" s="10">
        <v>1000</v>
      </c>
      <c r="M170" s="1239"/>
      <c r="N170" s="1239">
        <v>5300</v>
      </c>
      <c r="O170" s="1239">
        <f t="shared" si="0"/>
        <v>4700</v>
      </c>
      <c r="P170" s="1357">
        <f t="shared" si="1"/>
        <v>0.42727272727272725</v>
      </c>
      <c r="Q170" s="1346"/>
      <c r="R170" s="1242" t="s">
        <v>3572</v>
      </c>
    </row>
    <row r="171" spans="1:18" ht="13.8">
      <c r="A171" s="1884">
        <v>44666</v>
      </c>
      <c r="B171" s="1217" t="s">
        <v>3473</v>
      </c>
      <c r="C171" s="1217"/>
      <c r="D171" s="1217" t="s">
        <v>3570</v>
      </c>
      <c r="E171" s="1217" t="s">
        <v>86</v>
      </c>
      <c r="F171" s="1217" t="s">
        <v>3547</v>
      </c>
      <c r="G171" s="1771">
        <v>8500</v>
      </c>
      <c r="H171" s="1217"/>
      <c r="I171" s="1217" t="s">
        <v>3453</v>
      </c>
      <c r="J171" s="1853"/>
      <c r="K171" s="10">
        <v>1000</v>
      </c>
      <c r="M171" s="1239"/>
      <c r="N171" s="1239">
        <v>4300</v>
      </c>
      <c r="O171" s="1239">
        <f t="shared" si="0"/>
        <v>3200</v>
      </c>
      <c r="P171" s="1357">
        <f t="shared" si="1"/>
        <v>0.37647058823529411</v>
      </c>
      <c r="Q171" s="1346"/>
      <c r="R171" s="1242" t="s">
        <v>3572</v>
      </c>
    </row>
    <row r="172" spans="1:18" ht="13.8">
      <c r="A172" s="1884">
        <v>44666</v>
      </c>
      <c r="B172" s="1217" t="s">
        <v>3473</v>
      </c>
      <c r="C172" s="1217"/>
      <c r="D172" s="1217" t="s">
        <v>3570</v>
      </c>
      <c r="E172" s="1217" t="s">
        <v>55</v>
      </c>
      <c r="F172" s="1217" t="s">
        <v>3505</v>
      </c>
      <c r="G172" s="1771">
        <v>8500</v>
      </c>
      <c r="H172" s="1217"/>
      <c r="I172" s="1217" t="s">
        <v>3453</v>
      </c>
      <c r="J172" s="1853"/>
      <c r="K172" s="10">
        <v>1000</v>
      </c>
      <c r="M172" s="1239"/>
      <c r="N172" s="1239">
        <v>4300</v>
      </c>
      <c r="O172" s="1239">
        <f t="shared" si="0"/>
        <v>3200</v>
      </c>
      <c r="P172" s="1357">
        <f t="shared" si="1"/>
        <v>0.37647058823529411</v>
      </c>
      <c r="Q172" s="1346"/>
      <c r="R172" s="1242" t="s">
        <v>3572</v>
      </c>
    </row>
    <row r="173" spans="1:18" ht="13.8">
      <c r="A173" s="1884">
        <v>44666</v>
      </c>
      <c r="B173" s="1217" t="s">
        <v>1906</v>
      </c>
      <c r="C173" s="1217"/>
      <c r="D173" s="1217" t="s">
        <v>3919</v>
      </c>
      <c r="E173" s="1217" t="s">
        <v>2979</v>
      </c>
      <c r="F173" s="1217" t="s">
        <v>3477</v>
      </c>
      <c r="G173" s="1771">
        <v>26400</v>
      </c>
      <c r="H173" s="1217"/>
      <c r="I173" s="1217" t="s">
        <v>3453</v>
      </c>
      <c r="J173" s="1853"/>
      <c r="K173" s="10">
        <v>2500</v>
      </c>
      <c r="M173" s="1239"/>
      <c r="N173" s="1239">
        <v>14300</v>
      </c>
      <c r="O173" s="1239">
        <f t="shared" si="0"/>
        <v>9600</v>
      </c>
      <c r="P173" s="1357">
        <f t="shared" si="1"/>
        <v>0.36363636363636365</v>
      </c>
      <c r="Q173" s="1346"/>
      <c r="R173" s="1242" t="s">
        <v>27</v>
      </c>
    </row>
    <row r="174" spans="1:18" ht="13.8">
      <c r="A174" s="1886">
        <v>44666</v>
      </c>
      <c r="B174" s="1246" t="s">
        <v>1906</v>
      </c>
      <c r="C174" s="1246"/>
      <c r="D174" s="1246" t="s">
        <v>3919</v>
      </c>
      <c r="E174" s="1246" t="s">
        <v>40</v>
      </c>
      <c r="F174" s="1246" t="s">
        <v>3449</v>
      </c>
      <c r="G174" s="2161">
        <v>16800</v>
      </c>
      <c r="H174" s="1246"/>
      <c r="I174" s="1246" t="s">
        <v>3453</v>
      </c>
      <c r="J174" s="1983"/>
      <c r="K174" s="1260">
        <v>2500</v>
      </c>
      <c r="L174" s="1260"/>
      <c r="M174" s="1256">
        <f t="shared" ref="M174:M175" si="20">(G174-K174-L174)*0.7</f>
        <v>10010</v>
      </c>
      <c r="N174" s="1256"/>
      <c r="O174" s="1256">
        <f t="shared" si="0"/>
        <v>4290</v>
      </c>
      <c r="P174" s="1364">
        <f t="shared" si="1"/>
        <v>0.25535714285714284</v>
      </c>
      <c r="Q174" s="1347"/>
      <c r="R174" s="1242" t="s">
        <v>27</v>
      </c>
    </row>
    <row r="175" spans="1:18" ht="13.8">
      <c r="A175" s="1877">
        <v>44667</v>
      </c>
      <c r="B175" s="1878" t="s">
        <v>1906</v>
      </c>
      <c r="C175" s="1878"/>
      <c r="D175" s="1878" t="s">
        <v>3919</v>
      </c>
      <c r="E175" s="1878" t="s">
        <v>34</v>
      </c>
      <c r="F175" s="1878" t="s">
        <v>3626</v>
      </c>
      <c r="G175" s="2162">
        <v>40800</v>
      </c>
      <c r="H175" s="1878"/>
      <c r="I175" s="1878" t="s">
        <v>3453</v>
      </c>
      <c r="J175" s="1980"/>
      <c r="K175" s="1227">
        <v>4000</v>
      </c>
      <c r="L175" s="1227"/>
      <c r="M175" s="1229">
        <f t="shared" si="20"/>
        <v>25760</v>
      </c>
      <c r="N175" s="1229"/>
      <c r="O175" s="1229">
        <f t="shared" si="0"/>
        <v>11040</v>
      </c>
      <c r="P175" s="1882">
        <f t="shared" si="1"/>
        <v>0.27058823529411763</v>
      </c>
      <c r="Q175" s="2070"/>
      <c r="R175" s="1242" t="s">
        <v>27</v>
      </c>
    </row>
    <row r="176" spans="1:18" ht="13.8">
      <c r="A176" s="1884">
        <v>44667</v>
      </c>
      <c r="B176" s="1217" t="s">
        <v>3473</v>
      </c>
      <c r="C176" s="1217"/>
      <c r="D176" s="1217" t="s">
        <v>4214</v>
      </c>
      <c r="E176" s="1217" t="s">
        <v>39</v>
      </c>
      <c r="F176" s="1217" t="s">
        <v>3547</v>
      </c>
      <c r="G176" s="1219">
        <v>6000</v>
      </c>
      <c r="H176" s="1217"/>
      <c r="I176" s="1217" t="s">
        <v>3453</v>
      </c>
      <c r="J176" s="1853"/>
      <c r="K176" s="10">
        <v>1000</v>
      </c>
      <c r="M176" s="1239"/>
      <c r="N176" s="1239">
        <v>3000</v>
      </c>
      <c r="O176" s="1239">
        <f t="shared" si="0"/>
        <v>2000</v>
      </c>
      <c r="P176" s="1357">
        <f t="shared" si="1"/>
        <v>0.33333333333333331</v>
      </c>
      <c r="Q176" s="1346"/>
      <c r="R176" s="1242" t="s">
        <v>7953</v>
      </c>
    </row>
    <row r="177" spans="1:18" ht="13.8">
      <c r="A177" s="1884">
        <v>44667</v>
      </c>
      <c r="B177" s="1217" t="s">
        <v>1906</v>
      </c>
      <c r="C177" s="1217"/>
      <c r="D177" s="1217" t="s">
        <v>4912</v>
      </c>
      <c r="E177" s="1217" t="s">
        <v>47</v>
      </c>
      <c r="F177" s="1217" t="s">
        <v>3505</v>
      </c>
      <c r="G177" s="1219">
        <v>35000</v>
      </c>
      <c r="H177" s="1217"/>
      <c r="I177" s="1217" t="s">
        <v>3453</v>
      </c>
      <c r="J177" s="1853"/>
      <c r="K177" s="10">
        <v>3000</v>
      </c>
      <c r="L177" s="10">
        <v>4000</v>
      </c>
      <c r="M177" s="1239"/>
      <c r="N177" s="1239">
        <v>13000</v>
      </c>
      <c r="O177" s="1239">
        <f t="shared" si="0"/>
        <v>15000</v>
      </c>
      <c r="P177" s="1357">
        <f t="shared" si="1"/>
        <v>0.42857142857142855</v>
      </c>
      <c r="Q177" s="1346"/>
      <c r="R177" s="1242" t="s">
        <v>107</v>
      </c>
    </row>
    <row r="178" spans="1:18" ht="13.8">
      <c r="A178" s="1884">
        <v>44667</v>
      </c>
      <c r="B178" s="1217" t="s">
        <v>570</v>
      </c>
      <c r="C178" s="1217" t="s">
        <v>3446</v>
      </c>
      <c r="D178" s="1217" t="s">
        <v>4214</v>
      </c>
      <c r="E178" s="1217" t="s">
        <v>39</v>
      </c>
      <c r="F178" s="1217" t="s">
        <v>3547</v>
      </c>
      <c r="G178" s="1219">
        <v>68000</v>
      </c>
      <c r="H178" s="1217"/>
      <c r="I178" s="1217" t="s">
        <v>3453</v>
      </c>
      <c r="J178" s="1853"/>
      <c r="K178" s="10">
        <v>10000</v>
      </c>
      <c r="L178" s="10">
        <v>20000</v>
      </c>
      <c r="M178" s="1239"/>
      <c r="N178" s="1239">
        <v>16000</v>
      </c>
      <c r="O178" s="1239">
        <f t="shared" si="0"/>
        <v>22000</v>
      </c>
      <c r="P178" s="1357">
        <f t="shared" si="1"/>
        <v>0.3235294117647059</v>
      </c>
      <c r="Q178" s="1346"/>
      <c r="R178" s="1242" t="s">
        <v>85</v>
      </c>
    </row>
    <row r="179" spans="1:18" ht="13.8">
      <c r="A179" s="1884">
        <v>44667</v>
      </c>
      <c r="B179" s="1217" t="s">
        <v>1215</v>
      </c>
      <c r="C179" s="1217"/>
      <c r="D179" s="1217" t="s">
        <v>3537</v>
      </c>
      <c r="E179" s="1217" t="s">
        <v>41</v>
      </c>
      <c r="F179" s="1217" t="s">
        <v>3527</v>
      </c>
      <c r="G179" s="1771">
        <v>20000</v>
      </c>
      <c r="H179" s="1217"/>
      <c r="I179" s="1217" t="s">
        <v>3453</v>
      </c>
      <c r="J179" s="1853"/>
      <c r="K179" s="10">
        <v>1000</v>
      </c>
      <c r="M179" s="1239"/>
      <c r="N179" s="1239">
        <v>10000</v>
      </c>
      <c r="O179" s="1239">
        <f t="shared" si="0"/>
        <v>9000</v>
      </c>
      <c r="P179" s="1357">
        <f t="shared" si="1"/>
        <v>0.45</v>
      </c>
      <c r="Q179" s="1346"/>
      <c r="R179" s="1242" t="s">
        <v>41</v>
      </c>
    </row>
    <row r="180" spans="1:18" ht="13.8">
      <c r="A180" s="1884">
        <v>44667</v>
      </c>
      <c r="B180" s="1217" t="s">
        <v>1906</v>
      </c>
      <c r="C180" s="1217"/>
      <c r="D180" s="1217" t="s">
        <v>3919</v>
      </c>
      <c r="E180" s="1217" t="s">
        <v>49</v>
      </c>
      <c r="F180" s="1217" t="s">
        <v>3486</v>
      </c>
      <c r="G180" s="1771">
        <v>21600</v>
      </c>
      <c r="H180" s="1217"/>
      <c r="I180" s="1217" t="s">
        <v>3453</v>
      </c>
      <c r="J180" s="1853"/>
      <c r="K180" s="10">
        <v>2500</v>
      </c>
      <c r="M180" s="1239">
        <f>(G180-K180-L180)*0.7</f>
        <v>13370</v>
      </c>
      <c r="N180" s="1239"/>
      <c r="O180" s="1239">
        <f t="shared" si="0"/>
        <v>5730</v>
      </c>
      <c r="P180" s="1357">
        <f t="shared" si="1"/>
        <v>0.26527777777777778</v>
      </c>
      <c r="Q180" s="1346"/>
      <c r="R180" s="1242" t="s">
        <v>27</v>
      </c>
    </row>
    <row r="181" spans="1:18" ht="13.8">
      <c r="A181" s="1884">
        <v>44667</v>
      </c>
      <c r="B181" s="1217" t="s">
        <v>1906</v>
      </c>
      <c r="C181" s="1217"/>
      <c r="D181" s="1217" t="s">
        <v>3919</v>
      </c>
      <c r="E181" s="1217" t="s">
        <v>2979</v>
      </c>
      <c r="F181" s="1217" t="s">
        <v>3629</v>
      </c>
      <c r="G181" s="1771">
        <v>24000</v>
      </c>
      <c r="H181" s="1217"/>
      <c r="I181" s="1217" t="s">
        <v>3453</v>
      </c>
      <c r="J181" s="1853"/>
      <c r="K181" s="10">
        <v>2500</v>
      </c>
      <c r="M181" s="1239"/>
      <c r="N181" s="1239">
        <v>13000</v>
      </c>
      <c r="O181" s="1239">
        <f t="shared" si="0"/>
        <v>8500</v>
      </c>
      <c r="P181" s="1357">
        <f t="shared" si="1"/>
        <v>0.35416666666666669</v>
      </c>
      <c r="Q181" s="1346"/>
      <c r="R181" s="1242" t="s">
        <v>27</v>
      </c>
    </row>
    <row r="182" spans="1:18" ht="13.8">
      <c r="A182" s="1886">
        <v>44667</v>
      </c>
      <c r="B182" s="1246" t="s">
        <v>1906</v>
      </c>
      <c r="C182" s="1246"/>
      <c r="D182" s="1246" t="s">
        <v>3919</v>
      </c>
      <c r="E182" s="1246" t="s">
        <v>40</v>
      </c>
      <c r="F182" s="1246" t="s">
        <v>3449</v>
      </c>
      <c r="G182" s="2161">
        <v>21600</v>
      </c>
      <c r="H182" s="1246"/>
      <c r="I182" s="1246" t="s">
        <v>3453</v>
      </c>
      <c r="J182" s="1983"/>
      <c r="K182" s="1260">
        <v>2500</v>
      </c>
      <c r="L182" s="1260"/>
      <c r="M182" s="1256">
        <f>(G182-K182-L182)*0.7</f>
        <v>13370</v>
      </c>
      <c r="N182" s="1256"/>
      <c r="O182" s="1256">
        <f t="shared" si="0"/>
        <v>5730</v>
      </c>
      <c r="P182" s="1364">
        <f t="shared" si="1"/>
        <v>0.26527777777777778</v>
      </c>
      <c r="Q182" s="1347"/>
      <c r="R182" s="1242" t="s">
        <v>27</v>
      </c>
    </row>
    <row r="183" spans="1:18" ht="13.8">
      <c r="A183" s="1877">
        <v>44668</v>
      </c>
      <c r="B183" s="1878" t="s">
        <v>3473</v>
      </c>
      <c r="C183" s="1878"/>
      <c r="D183" s="1878" t="s">
        <v>4214</v>
      </c>
      <c r="E183" s="1878" t="s">
        <v>86</v>
      </c>
      <c r="F183" s="1878" t="s">
        <v>3547</v>
      </c>
      <c r="G183" s="1879">
        <v>6000</v>
      </c>
      <c r="H183" s="1878"/>
      <c r="I183" s="1878" t="s">
        <v>3453</v>
      </c>
      <c r="J183" s="1980"/>
      <c r="K183" s="1227">
        <v>1000</v>
      </c>
      <c r="L183" s="1227"/>
      <c r="M183" s="1229"/>
      <c r="N183" s="1229">
        <v>3000</v>
      </c>
      <c r="O183" s="1229">
        <f t="shared" si="0"/>
        <v>2000</v>
      </c>
      <c r="P183" s="1882">
        <f t="shared" si="1"/>
        <v>0.33333333333333331</v>
      </c>
      <c r="Q183" s="2070"/>
      <c r="R183" s="1242" t="s">
        <v>85</v>
      </c>
    </row>
    <row r="184" spans="1:18" ht="13.8">
      <c r="A184" s="1886">
        <v>44668</v>
      </c>
      <c r="B184" s="1246" t="s">
        <v>1906</v>
      </c>
      <c r="C184" s="1246"/>
      <c r="D184" s="1246" t="s">
        <v>3919</v>
      </c>
      <c r="E184" s="1246" t="s">
        <v>40</v>
      </c>
      <c r="F184" s="1246" t="s">
        <v>3449</v>
      </c>
      <c r="G184" s="1284">
        <v>16800</v>
      </c>
      <c r="H184" s="1246"/>
      <c r="I184" s="1246" t="s">
        <v>3453</v>
      </c>
      <c r="J184" s="1983"/>
      <c r="K184" s="1260">
        <v>2500</v>
      </c>
      <c r="L184" s="1260"/>
      <c r="M184" s="1256">
        <f t="shared" ref="M184:M185" si="21">(G184-K184-L184)*0.7</f>
        <v>10010</v>
      </c>
      <c r="N184" s="1256"/>
      <c r="O184" s="1256">
        <f t="shared" si="0"/>
        <v>4290</v>
      </c>
      <c r="P184" s="1364">
        <f t="shared" si="1"/>
        <v>0.25535714285714284</v>
      </c>
      <c r="Q184" s="1347"/>
      <c r="R184" s="2163" t="s">
        <v>27</v>
      </c>
    </row>
    <row r="185" spans="1:18" ht="13.2">
      <c r="A185" s="1877">
        <v>44669</v>
      </c>
      <c r="B185" s="1878" t="s">
        <v>1906</v>
      </c>
      <c r="C185" s="1878"/>
      <c r="D185" s="1878" t="s">
        <v>3919</v>
      </c>
      <c r="E185" s="1878" t="s">
        <v>3523</v>
      </c>
      <c r="F185" s="1878" t="s">
        <v>3515</v>
      </c>
      <c r="G185" s="1879">
        <v>19200</v>
      </c>
      <c r="H185" s="1878"/>
      <c r="I185" s="1878" t="s">
        <v>3453</v>
      </c>
      <c r="J185" s="1227"/>
      <c r="K185" s="1227">
        <v>2500</v>
      </c>
      <c r="L185" s="1227"/>
      <c r="M185" s="1239">
        <f t="shared" si="21"/>
        <v>11690</v>
      </c>
      <c r="N185" s="1229"/>
      <c r="O185" s="1229">
        <f t="shared" si="0"/>
        <v>5010</v>
      </c>
      <c r="P185" s="1882">
        <f t="shared" si="1"/>
        <v>0.26093749999999999</v>
      </c>
      <c r="Q185" s="1227"/>
      <c r="R185" s="1883" t="s">
        <v>27</v>
      </c>
    </row>
    <row r="186" spans="1:18" ht="13.2">
      <c r="A186" s="1884">
        <v>44669</v>
      </c>
      <c r="B186" s="1217" t="s">
        <v>3473</v>
      </c>
      <c r="C186" s="1217"/>
      <c r="D186" s="1217" t="s">
        <v>3570</v>
      </c>
      <c r="E186" s="1217" t="s">
        <v>3910</v>
      </c>
      <c r="F186" s="1217" t="s">
        <v>3512</v>
      </c>
      <c r="G186" s="1219">
        <v>11000</v>
      </c>
      <c r="H186" s="1217"/>
      <c r="I186" s="1217" t="s">
        <v>3453</v>
      </c>
      <c r="K186" s="10">
        <v>1000</v>
      </c>
      <c r="M186" s="1239"/>
      <c r="N186" s="1239">
        <v>5300</v>
      </c>
      <c r="O186" s="1239">
        <f t="shared" si="0"/>
        <v>4700</v>
      </c>
      <c r="P186" s="1357">
        <f t="shared" si="1"/>
        <v>0.42727272727272725</v>
      </c>
      <c r="R186" s="1885" t="s">
        <v>3572</v>
      </c>
    </row>
    <row r="187" spans="1:18" ht="13.2">
      <c r="A187" s="1884">
        <v>44669</v>
      </c>
      <c r="B187" s="1217" t="s">
        <v>3473</v>
      </c>
      <c r="C187" s="1217"/>
      <c r="D187" s="1217" t="s">
        <v>3570</v>
      </c>
      <c r="E187" s="1217" t="s">
        <v>49</v>
      </c>
      <c r="F187" s="1217" t="s">
        <v>3505</v>
      </c>
      <c r="G187" s="1219">
        <v>8500</v>
      </c>
      <c r="H187" s="1217"/>
      <c r="I187" s="1217" t="s">
        <v>3453</v>
      </c>
      <c r="K187" s="10">
        <v>1000</v>
      </c>
      <c r="M187" s="1239"/>
      <c r="N187" s="1239">
        <v>4300</v>
      </c>
      <c r="O187" s="1239">
        <f t="shared" si="0"/>
        <v>3200</v>
      </c>
      <c r="P187" s="1357">
        <f t="shared" si="1"/>
        <v>0.37647058823529411</v>
      </c>
      <c r="R187" s="1885" t="s">
        <v>3572</v>
      </c>
    </row>
    <row r="188" spans="1:18" ht="13.2">
      <c r="A188" s="1886">
        <v>44669</v>
      </c>
      <c r="B188" s="1246" t="s">
        <v>3473</v>
      </c>
      <c r="C188" s="1246"/>
      <c r="D188" s="1246" t="s">
        <v>3570</v>
      </c>
      <c r="E188" s="1246" t="s">
        <v>86</v>
      </c>
      <c r="F188" s="1246" t="s">
        <v>3547</v>
      </c>
      <c r="G188" s="1248">
        <v>8500</v>
      </c>
      <c r="H188" s="1246"/>
      <c r="I188" s="1246" t="s">
        <v>3453</v>
      </c>
      <c r="J188" s="1260"/>
      <c r="K188" s="1260">
        <v>1000</v>
      </c>
      <c r="L188" s="1260"/>
      <c r="M188" s="1256"/>
      <c r="N188" s="1256">
        <v>4300</v>
      </c>
      <c r="O188" s="1256">
        <f t="shared" si="0"/>
        <v>3200</v>
      </c>
      <c r="P188" s="1364">
        <f t="shared" si="1"/>
        <v>0.37647058823529411</v>
      </c>
      <c r="Q188" s="1260"/>
      <c r="R188" s="1887" t="s">
        <v>3572</v>
      </c>
    </row>
    <row r="189" spans="1:18" ht="13.2">
      <c r="A189" s="1877">
        <v>44670</v>
      </c>
      <c r="B189" s="1878" t="s">
        <v>3473</v>
      </c>
      <c r="C189" s="1878"/>
      <c r="D189" s="1878" t="s">
        <v>3570</v>
      </c>
      <c r="E189" s="1878" t="s">
        <v>3910</v>
      </c>
      <c r="F189" s="1878" t="s">
        <v>3512</v>
      </c>
      <c r="G189" s="1879">
        <v>11000</v>
      </c>
      <c r="H189" s="1878"/>
      <c r="I189" s="1878" t="s">
        <v>3453</v>
      </c>
      <c r="J189" s="1227"/>
      <c r="K189" s="1227">
        <v>1000</v>
      </c>
      <c r="L189" s="1227"/>
      <c r="M189" s="1239"/>
      <c r="N189" s="1239">
        <v>5300</v>
      </c>
      <c r="O189" s="1229">
        <f t="shared" si="0"/>
        <v>4700</v>
      </c>
      <c r="P189" s="1882">
        <f t="shared" si="1"/>
        <v>0.42727272727272725</v>
      </c>
      <c r="Q189" s="1227"/>
      <c r="R189" s="1883" t="s">
        <v>3572</v>
      </c>
    </row>
    <row r="190" spans="1:18" ht="13.2">
      <c r="A190" s="1884">
        <v>44670</v>
      </c>
      <c r="B190" s="1217" t="s">
        <v>3473</v>
      </c>
      <c r="C190" s="1217"/>
      <c r="D190" s="1217" t="s">
        <v>3570</v>
      </c>
      <c r="E190" s="1217" t="s">
        <v>86</v>
      </c>
      <c r="F190" s="1217" t="s">
        <v>3547</v>
      </c>
      <c r="G190" s="1219">
        <v>8500</v>
      </c>
      <c r="H190" s="1217"/>
      <c r="I190" s="1217" t="s">
        <v>3453</v>
      </c>
      <c r="K190" s="10">
        <v>1000</v>
      </c>
      <c r="M190" s="1239"/>
      <c r="N190" s="1239">
        <v>4300</v>
      </c>
      <c r="O190" s="1239">
        <f t="shared" si="0"/>
        <v>3200</v>
      </c>
      <c r="P190" s="1357">
        <f t="shared" si="1"/>
        <v>0.37647058823529411</v>
      </c>
      <c r="R190" s="1885" t="s">
        <v>3572</v>
      </c>
    </row>
    <row r="191" spans="1:18" ht="13.2">
      <c r="A191" s="1884">
        <v>44670</v>
      </c>
      <c r="B191" s="1217" t="s">
        <v>570</v>
      </c>
      <c r="C191" s="1217" t="s">
        <v>3456</v>
      </c>
      <c r="D191" s="1217" t="s">
        <v>8324</v>
      </c>
      <c r="E191" s="1217" t="s">
        <v>55</v>
      </c>
      <c r="F191" s="1217" t="s">
        <v>3505</v>
      </c>
      <c r="G191" s="1219">
        <v>23000</v>
      </c>
      <c r="H191" s="1217"/>
      <c r="I191" s="1217" t="s">
        <v>3453</v>
      </c>
      <c r="K191" s="10">
        <v>3000</v>
      </c>
      <c r="L191" s="10">
        <v>4000</v>
      </c>
      <c r="M191" s="1239"/>
      <c r="N191" s="1239">
        <v>4000</v>
      </c>
      <c r="O191" s="1239">
        <f t="shared" si="0"/>
        <v>12000</v>
      </c>
      <c r="P191" s="1357">
        <f t="shared" si="1"/>
        <v>0.52173913043478259</v>
      </c>
      <c r="R191" s="1885" t="s">
        <v>108</v>
      </c>
    </row>
    <row r="192" spans="1:18" ht="13.2">
      <c r="A192" s="1884">
        <v>44670</v>
      </c>
      <c r="B192" s="1217" t="s">
        <v>1906</v>
      </c>
      <c r="C192" s="1217"/>
      <c r="D192" s="1217" t="s">
        <v>3919</v>
      </c>
      <c r="E192" s="1217" t="s">
        <v>49</v>
      </c>
      <c r="F192" s="1217" t="s">
        <v>3486</v>
      </c>
      <c r="G192" s="1219">
        <v>19200</v>
      </c>
      <c r="H192" s="1217"/>
      <c r="I192" s="1217" t="s">
        <v>3453</v>
      </c>
      <c r="K192" s="10">
        <v>2500</v>
      </c>
      <c r="M192" s="1239">
        <f>(G192-K192-L192)*0.7</f>
        <v>11690</v>
      </c>
      <c r="N192" s="1239"/>
      <c r="O192" s="1239">
        <f t="shared" si="0"/>
        <v>5010</v>
      </c>
      <c r="P192" s="1357">
        <f t="shared" si="1"/>
        <v>0.26093749999999999</v>
      </c>
      <c r="R192" s="1885" t="s">
        <v>27</v>
      </c>
    </row>
    <row r="193" spans="1:18" ht="13.2">
      <c r="A193" s="1884">
        <v>44670</v>
      </c>
      <c r="B193" s="1217" t="s">
        <v>570</v>
      </c>
      <c r="C193" s="1217" t="s">
        <v>3446</v>
      </c>
      <c r="D193" s="1217" t="s">
        <v>3521</v>
      </c>
      <c r="E193" s="1217" t="s">
        <v>55</v>
      </c>
      <c r="F193" s="1217" t="s">
        <v>3505</v>
      </c>
      <c r="G193" s="1219">
        <v>10000</v>
      </c>
      <c r="H193" s="1217"/>
      <c r="I193" s="1217" t="s">
        <v>3453</v>
      </c>
      <c r="K193" s="10">
        <v>1200</v>
      </c>
      <c r="L193" s="10">
        <v>1000</v>
      </c>
      <c r="M193" s="1239"/>
      <c r="N193" s="1239">
        <v>3000</v>
      </c>
      <c r="O193" s="1239">
        <f t="shared" si="0"/>
        <v>4800</v>
      </c>
      <c r="P193" s="1357">
        <f t="shared" si="1"/>
        <v>0.48</v>
      </c>
      <c r="R193" s="1885" t="s">
        <v>107</v>
      </c>
    </row>
    <row r="194" spans="1:18" ht="13.2">
      <c r="A194" s="1884">
        <v>44670</v>
      </c>
      <c r="B194" s="1217" t="s">
        <v>3473</v>
      </c>
      <c r="C194" s="1217"/>
      <c r="D194" s="1217" t="s">
        <v>3570</v>
      </c>
      <c r="E194" s="1217" t="s">
        <v>3910</v>
      </c>
      <c r="F194" s="1217" t="s">
        <v>3512</v>
      </c>
      <c r="G194" s="1219">
        <v>11000</v>
      </c>
      <c r="H194" s="1217"/>
      <c r="I194" s="1217" t="s">
        <v>3453</v>
      </c>
      <c r="K194" s="10">
        <v>1000</v>
      </c>
      <c r="M194" s="1239"/>
      <c r="N194" s="1239">
        <v>5300</v>
      </c>
      <c r="O194" s="1239">
        <f t="shared" si="0"/>
        <v>4700</v>
      </c>
      <c r="P194" s="1357">
        <f t="shared" si="1"/>
        <v>0.42727272727272725</v>
      </c>
      <c r="R194" s="1885" t="s">
        <v>3572</v>
      </c>
    </row>
    <row r="195" spans="1:18" ht="13.2">
      <c r="A195" s="1884">
        <v>44670</v>
      </c>
      <c r="B195" s="1217" t="s">
        <v>3473</v>
      </c>
      <c r="C195" s="1217"/>
      <c r="D195" s="1217" t="s">
        <v>3570</v>
      </c>
      <c r="E195" s="1217" t="s">
        <v>86</v>
      </c>
      <c r="F195" s="1217" t="s">
        <v>3547</v>
      </c>
      <c r="G195" s="1219">
        <v>8500</v>
      </c>
      <c r="H195" s="1217"/>
      <c r="I195" s="1217" t="s">
        <v>3453</v>
      </c>
      <c r="K195" s="10">
        <v>1000</v>
      </c>
      <c r="M195" s="1239"/>
      <c r="N195" s="1239">
        <v>4300</v>
      </c>
      <c r="O195" s="1239">
        <f t="shared" si="0"/>
        <v>3200</v>
      </c>
      <c r="P195" s="1357">
        <f t="shared" si="1"/>
        <v>0.37647058823529411</v>
      </c>
      <c r="R195" s="1885" t="s">
        <v>3572</v>
      </c>
    </row>
    <row r="196" spans="1:18" ht="13.2">
      <c r="A196" s="1886">
        <v>44670</v>
      </c>
      <c r="B196" s="1246" t="s">
        <v>570</v>
      </c>
      <c r="C196" s="1246" t="s">
        <v>3456</v>
      </c>
      <c r="D196" s="1246" t="s">
        <v>3481</v>
      </c>
      <c r="E196" s="1246" t="s">
        <v>86</v>
      </c>
      <c r="F196" s="1246" t="s">
        <v>3547</v>
      </c>
      <c r="G196" s="1248">
        <v>16900</v>
      </c>
      <c r="H196" s="1246"/>
      <c r="I196" s="1246" t="s">
        <v>3453</v>
      </c>
      <c r="J196" s="1260"/>
      <c r="K196" s="1260">
        <v>3000</v>
      </c>
      <c r="L196" s="1260">
        <v>4000</v>
      </c>
      <c r="M196" s="1256"/>
      <c r="N196" s="1256">
        <v>4000</v>
      </c>
      <c r="O196" s="1256">
        <f t="shared" si="0"/>
        <v>5900</v>
      </c>
      <c r="P196" s="1364">
        <f t="shared" si="1"/>
        <v>0.34911242603550297</v>
      </c>
      <c r="Q196" s="1260"/>
      <c r="R196" s="1887" t="s">
        <v>27</v>
      </c>
    </row>
    <row r="197" spans="1:18" ht="13.2">
      <c r="A197" s="1877">
        <v>44671</v>
      </c>
      <c r="B197" s="1878" t="s">
        <v>3473</v>
      </c>
      <c r="C197" s="1878"/>
      <c r="D197" s="1878" t="s">
        <v>4214</v>
      </c>
      <c r="E197" s="1878" t="s">
        <v>86</v>
      </c>
      <c r="F197" s="1878" t="s">
        <v>3486</v>
      </c>
      <c r="G197" s="1879">
        <v>6000</v>
      </c>
      <c r="H197" s="1878"/>
      <c r="I197" s="1878" t="s">
        <v>3453</v>
      </c>
      <c r="J197" s="1227"/>
      <c r="K197" s="1227">
        <v>1000</v>
      </c>
      <c r="L197" s="1227"/>
      <c r="M197" s="1239"/>
      <c r="N197" s="1229">
        <v>3000</v>
      </c>
      <c r="O197" s="1229">
        <f t="shared" si="0"/>
        <v>2000</v>
      </c>
      <c r="P197" s="1882">
        <f t="shared" si="1"/>
        <v>0.33333333333333331</v>
      </c>
      <c r="Q197" s="1227"/>
      <c r="R197" s="1883" t="s">
        <v>7953</v>
      </c>
    </row>
    <row r="198" spans="1:18" ht="13.2">
      <c r="A198" s="1884">
        <v>44671</v>
      </c>
      <c r="B198" s="1217" t="s">
        <v>3473</v>
      </c>
      <c r="C198" s="1217"/>
      <c r="D198" s="1217" t="s">
        <v>3570</v>
      </c>
      <c r="E198" s="1217" t="s">
        <v>3910</v>
      </c>
      <c r="F198" s="1217" t="s">
        <v>3512</v>
      </c>
      <c r="G198" s="1219">
        <v>11000</v>
      </c>
      <c r="H198" s="1217"/>
      <c r="I198" s="1217" t="s">
        <v>3453</v>
      </c>
      <c r="K198" s="10">
        <v>1000</v>
      </c>
      <c r="M198" s="1239"/>
      <c r="N198" s="1239">
        <v>5300</v>
      </c>
      <c r="O198" s="1239">
        <f t="shared" si="0"/>
        <v>4700</v>
      </c>
      <c r="P198" s="1357">
        <f t="shared" si="1"/>
        <v>0.42727272727272725</v>
      </c>
      <c r="R198" s="1885" t="s">
        <v>3572</v>
      </c>
    </row>
    <row r="199" spans="1:18" ht="13.2">
      <c r="A199" s="1884">
        <v>44671</v>
      </c>
      <c r="B199" s="1217" t="s">
        <v>3473</v>
      </c>
      <c r="C199" s="1217"/>
      <c r="D199" s="1217" t="s">
        <v>3570</v>
      </c>
      <c r="E199" s="1217" t="s">
        <v>49</v>
      </c>
      <c r="F199" s="1217" t="s">
        <v>3547</v>
      </c>
      <c r="G199" s="1219">
        <v>8500</v>
      </c>
      <c r="H199" s="1217"/>
      <c r="I199" s="1217" t="s">
        <v>3453</v>
      </c>
      <c r="K199" s="10">
        <v>1000</v>
      </c>
      <c r="M199" s="1239"/>
      <c r="N199" s="1239">
        <v>5000</v>
      </c>
      <c r="O199" s="1239">
        <f t="shared" si="0"/>
        <v>2500</v>
      </c>
      <c r="P199" s="1357">
        <f t="shared" si="1"/>
        <v>0.29411764705882354</v>
      </c>
      <c r="R199" s="1885" t="s">
        <v>3572</v>
      </c>
    </row>
    <row r="200" spans="1:18" ht="13.2">
      <c r="A200" s="1884">
        <v>44671</v>
      </c>
      <c r="B200" s="1217" t="s">
        <v>3473</v>
      </c>
      <c r="C200" s="1217"/>
      <c r="D200" s="1217" t="s">
        <v>3570</v>
      </c>
      <c r="E200" s="1217" t="s">
        <v>55</v>
      </c>
      <c r="F200" s="1217" t="s">
        <v>3505</v>
      </c>
      <c r="G200" s="1219">
        <v>8500</v>
      </c>
      <c r="H200" s="1217"/>
      <c r="I200" s="1217" t="s">
        <v>3453</v>
      </c>
      <c r="K200" s="10">
        <v>1000</v>
      </c>
      <c r="M200" s="1239"/>
      <c r="N200" s="1239">
        <v>4300</v>
      </c>
      <c r="O200" s="1239">
        <f t="shared" si="0"/>
        <v>3200</v>
      </c>
      <c r="P200" s="1357">
        <f t="shared" si="1"/>
        <v>0.37647058823529411</v>
      </c>
      <c r="R200" s="1885" t="s">
        <v>3572</v>
      </c>
    </row>
    <row r="201" spans="1:18" ht="13.2">
      <c r="A201" s="1884">
        <v>44671</v>
      </c>
      <c r="B201" s="1217" t="s">
        <v>3473</v>
      </c>
      <c r="C201" s="1217"/>
      <c r="D201" s="1217" t="s">
        <v>3521</v>
      </c>
      <c r="E201" s="1217" t="s">
        <v>55</v>
      </c>
      <c r="F201" s="1217" t="s">
        <v>3505</v>
      </c>
      <c r="G201" s="1219">
        <v>5000</v>
      </c>
      <c r="H201" s="1217"/>
      <c r="I201" s="1217" t="s">
        <v>3453</v>
      </c>
      <c r="K201" s="10">
        <v>1000</v>
      </c>
      <c r="M201" s="1239"/>
      <c r="N201" s="1239">
        <v>3000</v>
      </c>
      <c r="O201" s="1239">
        <f t="shared" si="0"/>
        <v>1000</v>
      </c>
      <c r="P201" s="1357">
        <f t="shared" si="1"/>
        <v>0.2</v>
      </c>
      <c r="R201" s="1885" t="s">
        <v>107</v>
      </c>
    </row>
    <row r="202" spans="1:18" ht="13.2">
      <c r="A202" s="1884">
        <v>44671</v>
      </c>
      <c r="B202" s="1217" t="s">
        <v>1906</v>
      </c>
      <c r="C202" s="1217"/>
      <c r="D202" s="1217" t="s">
        <v>3919</v>
      </c>
      <c r="E202" s="1217" t="s">
        <v>34</v>
      </c>
      <c r="F202" s="1217" t="s">
        <v>3626</v>
      </c>
      <c r="G202" s="1219">
        <v>19200</v>
      </c>
      <c r="H202" s="1217"/>
      <c r="I202" s="1217" t="s">
        <v>3453</v>
      </c>
      <c r="K202" s="10">
        <v>2500</v>
      </c>
      <c r="M202" s="1239">
        <f>(G202-K202-L202)*0.7</f>
        <v>11690</v>
      </c>
      <c r="N202" s="1239"/>
      <c r="O202" s="1239">
        <f t="shared" si="0"/>
        <v>5010</v>
      </c>
      <c r="P202" s="1357">
        <f t="shared" si="1"/>
        <v>0.26093749999999999</v>
      </c>
      <c r="R202" s="1885" t="s">
        <v>27</v>
      </c>
    </row>
    <row r="203" spans="1:18" ht="13.2">
      <c r="A203" s="1893">
        <v>44671</v>
      </c>
      <c r="B203" s="1763" t="s">
        <v>570</v>
      </c>
      <c r="C203" s="1763" t="s">
        <v>3456</v>
      </c>
      <c r="D203" s="1763" t="s">
        <v>4214</v>
      </c>
      <c r="E203" s="1763" t="s">
        <v>40</v>
      </c>
      <c r="F203" s="1763" t="s">
        <v>3449</v>
      </c>
      <c r="G203" s="1771">
        <v>5000</v>
      </c>
      <c r="H203" s="1763">
        <v>4000</v>
      </c>
      <c r="I203" s="1763" t="s">
        <v>3453</v>
      </c>
      <c r="J203" s="48"/>
      <c r="K203" s="48">
        <v>1000</v>
      </c>
      <c r="L203" s="48"/>
      <c r="M203" s="1239">
        <f>(H203-K203-L203)*0.7</f>
        <v>2100</v>
      </c>
      <c r="N203" s="1240"/>
      <c r="O203" s="1240">
        <f t="shared" si="0"/>
        <v>1900</v>
      </c>
      <c r="P203" s="1378">
        <f t="shared" si="1"/>
        <v>0.38</v>
      </c>
      <c r="Q203" s="48"/>
      <c r="R203" s="1896" t="s">
        <v>7953</v>
      </c>
    </row>
    <row r="204" spans="1:18" ht="13.2">
      <c r="A204" s="1884">
        <v>44671</v>
      </c>
      <c r="B204" s="1217" t="s">
        <v>3473</v>
      </c>
      <c r="C204" s="1217"/>
      <c r="D204" s="1217" t="s">
        <v>3570</v>
      </c>
      <c r="E204" s="1217" t="s">
        <v>3910</v>
      </c>
      <c r="F204" s="1217" t="s">
        <v>3512</v>
      </c>
      <c r="G204" s="1219">
        <v>11000</v>
      </c>
      <c r="H204" s="1217"/>
      <c r="I204" s="1217" t="s">
        <v>3453</v>
      </c>
      <c r="K204" s="10">
        <v>1000</v>
      </c>
      <c r="M204" s="1239"/>
      <c r="N204" s="1239">
        <v>5300</v>
      </c>
      <c r="O204" s="1239">
        <f t="shared" si="0"/>
        <v>4700</v>
      </c>
      <c r="P204" s="1357">
        <f t="shared" si="1"/>
        <v>0.42727272727272725</v>
      </c>
      <c r="R204" s="1885" t="s">
        <v>3572</v>
      </c>
    </row>
    <row r="205" spans="1:18" ht="13.2">
      <c r="A205" s="1884">
        <v>44671</v>
      </c>
      <c r="B205" s="1217" t="s">
        <v>3473</v>
      </c>
      <c r="C205" s="1217"/>
      <c r="D205" s="1217" t="s">
        <v>3570</v>
      </c>
      <c r="E205" s="1217" t="s">
        <v>49</v>
      </c>
      <c r="F205" s="1217" t="s">
        <v>3547</v>
      </c>
      <c r="G205" s="1219">
        <v>8500</v>
      </c>
      <c r="H205" s="1217"/>
      <c r="I205" s="1217" t="s">
        <v>3453</v>
      </c>
      <c r="K205" s="10">
        <v>1000</v>
      </c>
      <c r="M205" s="1239"/>
      <c r="N205" s="1239">
        <v>4300</v>
      </c>
      <c r="O205" s="1239">
        <f t="shared" si="0"/>
        <v>3200</v>
      </c>
      <c r="P205" s="1357">
        <f t="shared" si="1"/>
        <v>0.37647058823529411</v>
      </c>
      <c r="R205" s="1885" t="s">
        <v>3572</v>
      </c>
    </row>
    <row r="206" spans="1:18" ht="13.2">
      <c r="A206" s="1884">
        <v>44671</v>
      </c>
      <c r="B206" s="1217" t="s">
        <v>3473</v>
      </c>
      <c r="C206" s="1217"/>
      <c r="D206" s="1217" t="s">
        <v>3570</v>
      </c>
      <c r="E206" s="1217" t="s">
        <v>55</v>
      </c>
      <c r="F206" s="1217" t="s">
        <v>3505</v>
      </c>
      <c r="G206" s="1219">
        <v>8500</v>
      </c>
      <c r="H206" s="1217"/>
      <c r="I206" s="1217" t="s">
        <v>3453</v>
      </c>
      <c r="K206" s="10">
        <v>1000</v>
      </c>
      <c r="M206" s="1239"/>
      <c r="N206" s="1239">
        <v>4300</v>
      </c>
      <c r="O206" s="1239">
        <f t="shared" si="0"/>
        <v>3200</v>
      </c>
      <c r="P206" s="1357">
        <f t="shared" si="1"/>
        <v>0.37647058823529411</v>
      </c>
      <c r="R206" s="1885" t="s">
        <v>3572</v>
      </c>
    </row>
    <row r="207" spans="1:18" ht="13.2">
      <c r="A207" s="1884">
        <v>44671</v>
      </c>
      <c r="B207" s="1217" t="s">
        <v>3473</v>
      </c>
      <c r="C207" s="1217"/>
      <c r="D207" s="1217" t="s">
        <v>3521</v>
      </c>
      <c r="E207" s="1217" t="s">
        <v>41</v>
      </c>
      <c r="F207" s="1217" t="s">
        <v>3517</v>
      </c>
      <c r="G207" s="1219">
        <v>5000</v>
      </c>
      <c r="H207" s="1217"/>
      <c r="I207" s="1217" t="s">
        <v>3453</v>
      </c>
      <c r="K207" s="10">
        <v>1000</v>
      </c>
      <c r="M207" s="1239">
        <f>(G207-K207-L207)*0.7</f>
        <v>2800</v>
      </c>
      <c r="N207" s="1239"/>
      <c r="O207" s="1239">
        <f t="shared" si="0"/>
        <v>1200</v>
      </c>
      <c r="P207" s="1357">
        <f t="shared" si="1"/>
        <v>0.24</v>
      </c>
      <c r="R207" s="1885" t="s">
        <v>107</v>
      </c>
    </row>
    <row r="208" spans="1:18" ht="13.2">
      <c r="A208" s="1884">
        <v>44671</v>
      </c>
      <c r="B208" s="1217" t="s">
        <v>570</v>
      </c>
      <c r="C208" s="1217" t="s">
        <v>3456</v>
      </c>
      <c r="D208" s="1217" t="s">
        <v>5854</v>
      </c>
      <c r="E208" s="1217" t="s">
        <v>86</v>
      </c>
      <c r="F208" s="1217" t="s">
        <v>3486</v>
      </c>
      <c r="G208" s="1219">
        <v>19000</v>
      </c>
      <c r="H208" s="1217"/>
      <c r="I208" s="1217" t="s">
        <v>3453</v>
      </c>
      <c r="K208" s="10">
        <v>3000</v>
      </c>
      <c r="L208" s="10">
        <v>4000</v>
      </c>
      <c r="M208" s="1239"/>
      <c r="N208" s="1239">
        <v>4000</v>
      </c>
      <c r="O208" s="1239">
        <f t="shared" si="0"/>
        <v>8000</v>
      </c>
      <c r="P208" s="1357">
        <f t="shared" si="1"/>
        <v>0.42105263157894735</v>
      </c>
      <c r="R208" s="1885" t="s">
        <v>4402</v>
      </c>
    </row>
    <row r="209" spans="1:18" ht="13.2">
      <c r="A209" s="1886">
        <v>44671</v>
      </c>
      <c r="B209" s="1246" t="s">
        <v>570</v>
      </c>
      <c r="C209" s="1246" t="s">
        <v>3456</v>
      </c>
      <c r="D209" s="1246" t="s">
        <v>1371</v>
      </c>
      <c r="E209" s="1246" t="s">
        <v>41</v>
      </c>
      <c r="F209" s="1246" t="s">
        <v>3517</v>
      </c>
      <c r="G209" s="1248">
        <v>16000</v>
      </c>
      <c r="H209" s="1246">
        <v>15000</v>
      </c>
      <c r="I209" s="1246" t="s">
        <v>3453</v>
      </c>
      <c r="J209" s="1260"/>
      <c r="K209" s="1260">
        <v>3000</v>
      </c>
      <c r="L209" s="1260">
        <v>4000</v>
      </c>
      <c r="M209" s="1256">
        <f>(H209-K209-L209)*0.7</f>
        <v>5600</v>
      </c>
      <c r="N209" s="1256"/>
      <c r="O209" s="1256">
        <f t="shared" si="0"/>
        <v>3400</v>
      </c>
      <c r="P209" s="1364">
        <f t="shared" si="1"/>
        <v>0.21249999999999999</v>
      </c>
      <c r="Q209" s="1260"/>
      <c r="R209" s="1887" t="s">
        <v>1540</v>
      </c>
    </row>
    <row r="210" spans="1:18" ht="13.2">
      <c r="A210" s="1877">
        <v>44672</v>
      </c>
      <c r="B210" s="1878" t="s">
        <v>3473</v>
      </c>
      <c r="C210" s="1878"/>
      <c r="D210" s="1878" t="s">
        <v>3570</v>
      </c>
      <c r="E210" s="1878" t="s">
        <v>3910</v>
      </c>
      <c r="F210" s="1878" t="s">
        <v>3512</v>
      </c>
      <c r="G210" s="1879">
        <v>11000</v>
      </c>
      <c r="H210" s="1227"/>
      <c r="I210" s="1261" t="s">
        <v>3453</v>
      </c>
      <c r="J210" s="1227"/>
      <c r="K210" s="1227">
        <v>1000</v>
      </c>
      <c r="L210" s="1227"/>
      <c r="M210" s="1229"/>
      <c r="N210" s="1239">
        <v>5300</v>
      </c>
      <c r="O210" s="1229">
        <f t="shared" si="0"/>
        <v>4700</v>
      </c>
      <c r="P210" s="1882">
        <f t="shared" si="1"/>
        <v>0.42727272727272725</v>
      </c>
      <c r="Q210" s="2070"/>
      <c r="R210" s="1261" t="s">
        <v>3572</v>
      </c>
    </row>
    <row r="211" spans="1:18" ht="13.2">
      <c r="A211" s="1884">
        <v>44672</v>
      </c>
      <c r="B211" s="1217" t="s">
        <v>3473</v>
      </c>
      <c r="C211" s="1217"/>
      <c r="D211" s="1217" t="s">
        <v>3570</v>
      </c>
      <c r="E211" s="1217" t="s">
        <v>86</v>
      </c>
      <c r="F211" s="1217" t="s">
        <v>3527</v>
      </c>
      <c r="G211" s="1219">
        <v>8500</v>
      </c>
      <c r="I211" s="1217" t="s">
        <v>3453</v>
      </c>
      <c r="K211" s="10">
        <v>1000</v>
      </c>
      <c r="M211" s="1239"/>
      <c r="N211" s="1239">
        <v>4300</v>
      </c>
      <c r="O211" s="1239">
        <f t="shared" si="0"/>
        <v>3200</v>
      </c>
      <c r="P211" s="1357">
        <f t="shared" si="1"/>
        <v>0.37647058823529411</v>
      </c>
      <c r="Q211" s="1346"/>
      <c r="R211" s="1217" t="s">
        <v>3572</v>
      </c>
    </row>
    <row r="212" spans="1:18" ht="13.2">
      <c r="A212" s="1884">
        <v>44672</v>
      </c>
      <c r="B212" s="1217" t="s">
        <v>3473</v>
      </c>
      <c r="C212" s="1217"/>
      <c r="D212" s="1217" t="s">
        <v>3570</v>
      </c>
      <c r="E212" s="1217" t="s">
        <v>55</v>
      </c>
      <c r="F212" s="1217" t="s">
        <v>3505</v>
      </c>
      <c r="G212" s="1219">
        <v>8500</v>
      </c>
      <c r="I212" s="1217" t="s">
        <v>3453</v>
      </c>
      <c r="K212" s="10">
        <v>1000</v>
      </c>
      <c r="M212" s="1239"/>
      <c r="N212" s="1239">
        <v>4300</v>
      </c>
      <c r="O212" s="1239">
        <f t="shared" si="0"/>
        <v>3200</v>
      </c>
      <c r="P212" s="1357">
        <f t="shared" si="1"/>
        <v>0.37647058823529411</v>
      </c>
      <c r="Q212" s="1346"/>
      <c r="R212" s="1217" t="s">
        <v>3572</v>
      </c>
    </row>
    <row r="213" spans="1:18" ht="13.2">
      <c r="A213" s="1884">
        <v>44672</v>
      </c>
      <c r="B213" s="1217" t="s">
        <v>570</v>
      </c>
      <c r="C213" s="1217" t="s">
        <v>3456</v>
      </c>
      <c r="D213" s="1217" t="s">
        <v>4214</v>
      </c>
      <c r="E213" s="1217" t="s">
        <v>49</v>
      </c>
      <c r="F213" s="1217" t="s">
        <v>3547</v>
      </c>
      <c r="G213" s="1219">
        <v>80000</v>
      </c>
      <c r="I213" s="1217" t="s">
        <v>3453</v>
      </c>
      <c r="J213" s="10">
        <v>1000</v>
      </c>
      <c r="K213" s="10">
        <v>15000</v>
      </c>
      <c r="L213" s="10">
        <v>25000</v>
      </c>
      <c r="M213" s="1239"/>
      <c r="N213" s="1239">
        <v>20000</v>
      </c>
      <c r="O213" s="1239">
        <f t="shared" si="0"/>
        <v>19000</v>
      </c>
      <c r="P213" s="1357">
        <f t="shared" si="1"/>
        <v>0.23749999999999999</v>
      </c>
      <c r="Q213" s="1346"/>
      <c r="R213" s="1217" t="s">
        <v>27</v>
      </c>
    </row>
    <row r="214" spans="1:18" ht="13.2">
      <c r="A214" s="1884">
        <v>44672</v>
      </c>
      <c r="B214" s="1217" t="s">
        <v>1906</v>
      </c>
      <c r="C214" s="1217"/>
      <c r="D214" s="1217" t="s">
        <v>3919</v>
      </c>
      <c r="E214" s="1217" t="s">
        <v>3523</v>
      </c>
      <c r="F214" s="1217" t="s">
        <v>3515</v>
      </c>
      <c r="G214" s="1219">
        <v>19200</v>
      </c>
      <c r="I214" s="1217" t="s">
        <v>3453</v>
      </c>
      <c r="K214" s="10">
        <v>2500</v>
      </c>
      <c r="M214" s="1239">
        <f>(G214-K214-L214)*0.7</f>
        <v>11690</v>
      </c>
      <c r="N214" s="1239"/>
      <c r="O214" s="1239">
        <f t="shared" si="0"/>
        <v>5010</v>
      </c>
      <c r="P214" s="1357">
        <f t="shared" si="1"/>
        <v>0.26093749999999999</v>
      </c>
      <c r="Q214" s="1346"/>
      <c r="R214" s="1217" t="s">
        <v>27</v>
      </c>
    </row>
    <row r="215" spans="1:18" ht="13.2">
      <c r="A215" s="1884">
        <v>44672</v>
      </c>
      <c r="B215" s="1217" t="s">
        <v>570</v>
      </c>
      <c r="C215" s="1217" t="s">
        <v>3456</v>
      </c>
      <c r="D215" s="1217" t="s">
        <v>3557</v>
      </c>
      <c r="E215" s="1217" t="s">
        <v>34</v>
      </c>
      <c r="F215" s="1217" t="s">
        <v>3626</v>
      </c>
      <c r="G215" s="1219">
        <f>1100/I1*100</f>
        <v>19197.207678883067</v>
      </c>
      <c r="H215" s="10">
        <v>15000</v>
      </c>
      <c r="I215" s="2157" t="s">
        <v>3450</v>
      </c>
      <c r="K215" s="10">
        <v>3000</v>
      </c>
      <c r="L215" s="10">
        <v>4000</v>
      </c>
      <c r="M215" s="1239">
        <f>(H215-K215-L215)*0.7</f>
        <v>5600</v>
      </c>
      <c r="N215" s="1239"/>
      <c r="O215" s="1239">
        <f t="shared" si="0"/>
        <v>6597.2076788830673</v>
      </c>
      <c r="P215" s="1357">
        <f t="shared" si="1"/>
        <v>0.34365454545454532</v>
      </c>
      <c r="Q215" s="1346"/>
      <c r="R215" s="1217" t="s">
        <v>107</v>
      </c>
    </row>
    <row r="216" spans="1:18" ht="13.2">
      <c r="A216" s="1884">
        <v>44672</v>
      </c>
      <c r="B216" s="1217" t="s">
        <v>3473</v>
      </c>
      <c r="C216" s="1217"/>
      <c r="D216" s="1217" t="s">
        <v>3570</v>
      </c>
      <c r="E216" s="1217" t="s">
        <v>3910</v>
      </c>
      <c r="F216" s="1217" t="s">
        <v>3512</v>
      </c>
      <c r="G216" s="1219">
        <v>11000</v>
      </c>
      <c r="I216" s="1217" t="s">
        <v>3453</v>
      </c>
      <c r="K216" s="10">
        <v>1000</v>
      </c>
      <c r="M216" s="1239"/>
      <c r="N216" s="1239">
        <v>5300</v>
      </c>
      <c r="O216" s="1239">
        <f t="shared" si="0"/>
        <v>4700</v>
      </c>
      <c r="P216" s="1357">
        <f t="shared" si="1"/>
        <v>0.42727272727272725</v>
      </c>
      <c r="Q216" s="1346"/>
      <c r="R216" s="1217" t="s">
        <v>3572</v>
      </c>
    </row>
    <row r="217" spans="1:18" ht="13.2">
      <c r="A217" s="1884">
        <v>44672</v>
      </c>
      <c r="B217" s="1217" t="s">
        <v>3473</v>
      </c>
      <c r="C217" s="1217"/>
      <c r="D217" s="1217" t="s">
        <v>3570</v>
      </c>
      <c r="E217" s="1217" t="s">
        <v>86</v>
      </c>
      <c r="F217" s="1217" t="s">
        <v>3527</v>
      </c>
      <c r="G217" s="1219">
        <v>8500</v>
      </c>
      <c r="I217" s="1217" t="s">
        <v>3453</v>
      </c>
      <c r="K217" s="10">
        <v>1000</v>
      </c>
      <c r="M217" s="1239"/>
      <c r="N217" s="1239">
        <v>4300</v>
      </c>
      <c r="O217" s="1239">
        <f t="shared" si="0"/>
        <v>3200</v>
      </c>
      <c r="P217" s="1357">
        <f t="shared" si="1"/>
        <v>0.37647058823529411</v>
      </c>
      <c r="Q217" s="1346"/>
      <c r="R217" s="1217" t="s">
        <v>3572</v>
      </c>
    </row>
    <row r="218" spans="1:18" ht="13.2">
      <c r="A218" s="1884">
        <v>44672</v>
      </c>
      <c r="B218" s="1217" t="s">
        <v>3473</v>
      </c>
      <c r="C218" s="1217"/>
      <c r="D218" s="1217" t="s">
        <v>3570</v>
      </c>
      <c r="E218" s="1217" t="s">
        <v>55</v>
      </c>
      <c r="F218" s="1217" t="s">
        <v>3505</v>
      </c>
      <c r="G218" s="1219">
        <v>8500</v>
      </c>
      <c r="I218" s="1217" t="s">
        <v>3453</v>
      </c>
      <c r="K218" s="10">
        <v>1000</v>
      </c>
      <c r="M218" s="1239"/>
      <c r="N218" s="1239">
        <v>4300</v>
      </c>
      <c r="O218" s="1239">
        <f t="shared" si="0"/>
        <v>3200</v>
      </c>
      <c r="P218" s="1357">
        <f t="shared" si="1"/>
        <v>0.37647058823529411</v>
      </c>
      <c r="Q218" s="1346"/>
      <c r="R218" s="1217" t="s">
        <v>3572</v>
      </c>
    </row>
    <row r="219" spans="1:18" ht="13.2">
      <c r="A219" s="1886">
        <v>44672</v>
      </c>
      <c r="B219" s="1246" t="s">
        <v>570</v>
      </c>
      <c r="C219" s="1246" t="s">
        <v>3456</v>
      </c>
      <c r="D219" s="1246" t="s">
        <v>6887</v>
      </c>
      <c r="E219" s="1246" t="s">
        <v>34</v>
      </c>
      <c r="F219" s="1246" t="s">
        <v>3626</v>
      </c>
      <c r="G219" s="1248">
        <v>18000</v>
      </c>
      <c r="H219" s="1260">
        <v>15000</v>
      </c>
      <c r="I219" s="1579" t="s">
        <v>3453</v>
      </c>
      <c r="J219" s="1260"/>
      <c r="K219" s="1260">
        <v>3000</v>
      </c>
      <c r="L219" s="1260">
        <v>4000</v>
      </c>
      <c r="M219" s="1256">
        <f>(H219-K219-L219)*0.7</f>
        <v>5600</v>
      </c>
      <c r="N219" s="1256"/>
      <c r="O219" s="1256">
        <f t="shared" si="0"/>
        <v>5400</v>
      </c>
      <c r="P219" s="1364">
        <f t="shared" si="1"/>
        <v>0.3</v>
      </c>
      <c r="Q219" s="1347"/>
      <c r="R219" s="1217" t="s">
        <v>107</v>
      </c>
    </row>
    <row r="220" spans="1:18" ht="13.2">
      <c r="A220" s="1877">
        <v>44673</v>
      </c>
      <c r="B220" s="1878" t="s">
        <v>3473</v>
      </c>
      <c r="C220" s="1878"/>
      <c r="D220" s="1878" t="s">
        <v>4214</v>
      </c>
      <c r="E220" s="1878" t="s">
        <v>86</v>
      </c>
      <c r="F220" s="1878" t="s">
        <v>3547</v>
      </c>
      <c r="G220" s="1879">
        <v>6000</v>
      </c>
      <c r="H220" s="1227"/>
      <c r="I220" s="1878" t="s">
        <v>3453</v>
      </c>
      <c r="J220" s="1227"/>
      <c r="K220" s="1227">
        <v>1000</v>
      </c>
      <c r="L220" s="1227"/>
      <c r="M220" s="1229"/>
      <c r="N220" s="1229">
        <v>3000</v>
      </c>
      <c r="O220" s="1229">
        <f t="shared" si="0"/>
        <v>2000</v>
      </c>
      <c r="P220" s="1882">
        <f t="shared" si="1"/>
        <v>0.33333333333333331</v>
      </c>
      <c r="Q220" s="2070"/>
      <c r="R220" s="1896" t="s">
        <v>7953</v>
      </c>
    </row>
    <row r="221" spans="1:18" ht="13.2">
      <c r="A221" s="1884">
        <v>44673</v>
      </c>
      <c r="B221" s="1217" t="s">
        <v>3473</v>
      </c>
      <c r="C221" s="1217"/>
      <c r="D221" s="1217" t="s">
        <v>4214</v>
      </c>
      <c r="E221" s="1217" t="s">
        <v>86</v>
      </c>
      <c r="F221" s="1217" t="s">
        <v>3547</v>
      </c>
      <c r="G221" s="1219">
        <v>6000</v>
      </c>
      <c r="I221" s="1217" t="s">
        <v>3453</v>
      </c>
      <c r="K221" s="10">
        <v>1000</v>
      </c>
      <c r="M221" s="1239"/>
      <c r="N221" s="1239">
        <v>3000</v>
      </c>
      <c r="O221" s="1239">
        <f t="shared" si="0"/>
        <v>2000</v>
      </c>
      <c r="P221" s="1357">
        <f t="shared" si="1"/>
        <v>0.33333333333333331</v>
      </c>
      <c r="Q221" s="1346"/>
      <c r="R221" s="1896" t="s">
        <v>7953</v>
      </c>
    </row>
    <row r="222" spans="1:18" ht="13.2">
      <c r="A222" s="1884">
        <v>44673</v>
      </c>
      <c r="B222" s="1217" t="s">
        <v>1906</v>
      </c>
      <c r="C222" s="1217"/>
      <c r="D222" s="1217" t="s">
        <v>3919</v>
      </c>
      <c r="E222" s="1217" t="s">
        <v>41</v>
      </c>
      <c r="F222" s="1217" t="s">
        <v>3517</v>
      </c>
      <c r="G222" s="1219">
        <v>40800</v>
      </c>
      <c r="I222" s="1217" t="s">
        <v>3453</v>
      </c>
      <c r="K222" s="10">
        <v>4000</v>
      </c>
      <c r="M222" s="1239">
        <f>(G222-K222-L222)*0.7</f>
        <v>25760</v>
      </c>
      <c r="N222" s="1239"/>
      <c r="O222" s="1239">
        <f t="shared" si="0"/>
        <v>11040</v>
      </c>
      <c r="P222" s="1357">
        <f t="shared" si="1"/>
        <v>0.27058823529411763</v>
      </c>
      <c r="Q222" s="1346"/>
      <c r="R222" s="1217" t="s">
        <v>27</v>
      </c>
    </row>
    <row r="223" spans="1:18" ht="13.2">
      <c r="A223" s="1884">
        <v>44673</v>
      </c>
      <c r="B223" s="1217" t="s">
        <v>3473</v>
      </c>
      <c r="C223" s="1217"/>
      <c r="D223" s="1217" t="s">
        <v>3570</v>
      </c>
      <c r="E223" s="1217" t="s">
        <v>3910</v>
      </c>
      <c r="F223" s="1217" t="s">
        <v>3512</v>
      </c>
      <c r="G223" s="1219">
        <v>11000</v>
      </c>
      <c r="I223" s="1217" t="s">
        <v>3453</v>
      </c>
      <c r="K223" s="10">
        <v>1000</v>
      </c>
      <c r="M223" s="1239"/>
      <c r="N223" s="1239">
        <v>5300</v>
      </c>
      <c r="O223" s="1239">
        <f t="shared" si="0"/>
        <v>4700</v>
      </c>
      <c r="P223" s="1357">
        <f t="shared" si="1"/>
        <v>0.42727272727272725</v>
      </c>
      <c r="Q223" s="1346"/>
      <c r="R223" s="1217" t="s">
        <v>3572</v>
      </c>
    </row>
    <row r="224" spans="1:18" ht="13.2">
      <c r="A224" s="1884">
        <v>44673</v>
      </c>
      <c r="B224" s="1217" t="s">
        <v>3473</v>
      </c>
      <c r="C224" s="1217"/>
      <c r="D224" s="1217" t="s">
        <v>3570</v>
      </c>
      <c r="E224" s="1217" t="s">
        <v>86</v>
      </c>
      <c r="F224" s="1217" t="s">
        <v>3547</v>
      </c>
      <c r="G224" s="1219">
        <v>8500</v>
      </c>
      <c r="I224" s="1217" t="s">
        <v>3453</v>
      </c>
      <c r="K224" s="10">
        <v>1000</v>
      </c>
      <c r="M224" s="1239"/>
      <c r="N224" s="1239">
        <v>4300</v>
      </c>
      <c r="O224" s="1239">
        <f t="shared" si="0"/>
        <v>3200</v>
      </c>
      <c r="P224" s="1357">
        <f t="shared" si="1"/>
        <v>0.37647058823529411</v>
      </c>
      <c r="Q224" s="1346"/>
      <c r="R224" s="1217" t="s">
        <v>3572</v>
      </c>
    </row>
    <row r="225" spans="1:18" ht="13.2">
      <c r="A225" s="1884">
        <v>44673</v>
      </c>
      <c r="B225" s="1217" t="s">
        <v>3473</v>
      </c>
      <c r="C225" s="1217"/>
      <c r="D225" s="1217" t="s">
        <v>3570</v>
      </c>
      <c r="E225" s="1217" t="s">
        <v>55</v>
      </c>
      <c r="F225" s="1217" t="s">
        <v>3505</v>
      </c>
      <c r="G225" s="1219">
        <v>8500</v>
      </c>
      <c r="I225" s="1217" t="s">
        <v>3453</v>
      </c>
      <c r="K225" s="10">
        <v>1000</v>
      </c>
      <c r="M225" s="1239"/>
      <c r="N225" s="1239">
        <v>4300</v>
      </c>
      <c r="O225" s="1239">
        <f t="shared" si="0"/>
        <v>3200</v>
      </c>
      <c r="P225" s="1357">
        <f t="shared" si="1"/>
        <v>0.37647058823529411</v>
      </c>
      <c r="Q225" s="1346"/>
      <c r="R225" s="1217" t="s">
        <v>3572</v>
      </c>
    </row>
    <row r="226" spans="1:18" ht="13.2">
      <c r="A226" s="1884">
        <v>44673</v>
      </c>
      <c r="B226" s="1217" t="s">
        <v>1170</v>
      </c>
      <c r="C226" s="1217" t="s">
        <v>3456</v>
      </c>
      <c r="D226" s="1217" t="s">
        <v>3521</v>
      </c>
      <c r="E226" s="1217" t="s">
        <v>55</v>
      </c>
      <c r="F226" s="1217" t="s">
        <v>3505</v>
      </c>
      <c r="G226" s="1219">
        <v>15000</v>
      </c>
      <c r="I226" s="1217" t="s">
        <v>3453</v>
      </c>
      <c r="K226" s="10">
        <v>3000</v>
      </c>
      <c r="L226" s="10">
        <v>4000</v>
      </c>
      <c r="M226" s="1239"/>
      <c r="N226" s="1239">
        <v>4000</v>
      </c>
      <c r="O226" s="1239">
        <f t="shared" si="0"/>
        <v>4000</v>
      </c>
      <c r="P226" s="1357">
        <f t="shared" si="1"/>
        <v>0.26666666666666666</v>
      </c>
      <c r="Q226" s="1346"/>
      <c r="R226" s="1217" t="s">
        <v>107</v>
      </c>
    </row>
    <row r="227" spans="1:18" ht="13.2">
      <c r="A227" s="1884">
        <v>44673</v>
      </c>
      <c r="B227" s="1217" t="s">
        <v>1906</v>
      </c>
      <c r="C227" s="1217"/>
      <c r="D227" s="1217" t="s">
        <v>3919</v>
      </c>
      <c r="E227" s="1217" t="s">
        <v>34</v>
      </c>
      <c r="F227" s="1217" t="s">
        <v>3626</v>
      </c>
      <c r="G227" s="1219">
        <v>19200</v>
      </c>
      <c r="I227" s="1217" t="s">
        <v>3453</v>
      </c>
      <c r="K227" s="10">
        <v>2500</v>
      </c>
      <c r="M227" s="1239">
        <f>(G227-K227-L227)*0.7</f>
        <v>11690</v>
      </c>
      <c r="N227" s="1239"/>
      <c r="O227" s="1239">
        <f t="shared" si="0"/>
        <v>5010</v>
      </c>
      <c r="P227" s="1357">
        <f t="shared" si="1"/>
        <v>0.26093749999999999</v>
      </c>
      <c r="Q227" s="1346"/>
      <c r="R227" s="1217" t="s">
        <v>27</v>
      </c>
    </row>
    <row r="228" spans="1:18" ht="13.2">
      <c r="A228" s="1884">
        <v>44673</v>
      </c>
      <c r="B228" s="1217" t="s">
        <v>3473</v>
      </c>
      <c r="C228" s="1217"/>
      <c r="D228" s="1217" t="s">
        <v>3570</v>
      </c>
      <c r="E228" s="1217" t="s">
        <v>3910</v>
      </c>
      <c r="F228" s="1217" t="s">
        <v>3512</v>
      </c>
      <c r="G228" s="1219">
        <v>11000</v>
      </c>
      <c r="I228" s="1217" t="s">
        <v>3453</v>
      </c>
      <c r="K228" s="10">
        <v>1000</v>
      </c>
      <c r="M228" s="1239"/>
      <c r="N228" s="1239">
        <v>5300</v>
      </c>
      <c r="O228" s="1239">
        <f t="shared" si="0"/>
        <v>4700</v>
      </c>
      <c r="P228" s="1357">
        <f t="shared" si="1"/>
        <v>0.42727272727272725</v>
      </c>
      <c r="Q228" s="1346"/>
      <c r="R228" s="1217" t="s">
        <v>3572</v>
      </c>
    </row>
    <row r="229" spans="1:18" ht="13.2">
      <c r="A229" s="1884">
        <v>44673</v>
      </c>
      <c r="B229" s="1217" t="s">
        <v>3473</v>
      </c>
      <c r="C229" s="1217"/>
      <c r="D229" s="1217" t="s">
        <v>3570</v>
      </c>
      <c r="E229" s="1217" t="s">
        <v>86</v>
      </c>
      <c r="F229" s="1217" t="s">
        <v>3547</v>
      </c>
      <c r="G229" s="1219">
        <v>8500</v>
      </c>
      <c r="I229" s="1217" t="s">
        <v>3453</v>
      </c>
      <c r="K229" s="10">
        <v>1000</v>
      </c>
      <c r="M229" s="1239"/>
      <c r="N229" s="1239">
        <v>4300</v>
      </c>
      <c r="O229" s="1239">
        <f t="shared" si="0"/>
        <v>3200</v>
      </c>
      <c r="P229" s="1357">
        <f t="shared" si="1"/>
        <v>0.37647058823529411</v>
      </c>
      <c r="Q229" s="1346"/>
      <c r="R229" s="1217" t="s">
        <v>3572</v>
      </c>
    </row>
    <row r="230" spans="1:18" ht="13.2">
      <c r="A230" s="1884">
        <v>44673</v>
      </c>
      <c r="B230" s="1217" t="s">
        <v>3473</v>
      </c>
      <c r="C230" s="1217"/>
      <c r="D230" s="1217" t="s">
        <v>3570</v>
      </c>
      <c r="E230" s="1217" t="s">
        <v>55</v>
      </c>
      <c r="F230" s="1217" t="s">
        <v>3505</v>
      </c>
      <c r="G230" s="1219">
        <v>8500</v>
      </c>
      <c r="I230" s="1217" t="s">
        <v>3453</v>
      </c>
      <c r="K230" s="10">
        <v>1000</v>
      </c>
      <c r="M230" s="1239"/>
      <c r="N230" s="1239">
        <v>4300</v>
      </c>
      <c r="O230" s="1239">
        <f t="shared" si="0"/>
        <v>3200</v>
      </c>
      <c r="P230" s="1357">
        <f t="shared" si="1"/>
        <v>0.37647058823529411</v>
      </c>
      <c r="Q230" s="1346"/>
      <c r="R230" s="1217" t="s">
        <v>3572</v>
      </c>
    </row>
    <row r="231" spans="1:18" ht="13.2">
      <c r="A231" s="1884">
        <v>44673</v>
      </c>
      <c r="B231" s="1217" t="s">
        <v>1906</v>
      </c>
      <c r="C231" s="1217"/>
      <c r="D231" s="1217" t="s">
        <v>3919</v>
      </c>
      <c r="E231" s="1217" t="s">
        <v>2979</v>
      </c>
      <c r="F231" s="1217" t="s">
        <v>3629</v>
      </c>
      <c r="G231" s="1219">
        <v>26400</v>
      </c>
      <c r="I231" s="1217" t="s">
        <v>3453</v>
      </c>
      <c r="K231" s="10">
        <v>2500</v>
      </c>
      <c r="M231" s="1239"/>
      <c r="N231" s="1239">
        <v>14300</v>
      </c>
      <c r="O231" s="1239">
        <f t="shared" si="0"/>
        <v>9600</v>
      </c>
      <c r="P231" s="1357">
        <f t="shared" si="1"/>
        <v>0.36363636363636365</v>
      </c>
      <c r="Q231" s="1346"/>
      <c r="R231" s="1217" t="s">
        <v>27</v>
      </c>
    </row>
    <row r="232" spans="1:18" ht="13.2">
      <c r="A232" s="1884">
        <v>44673</v>
      </c>
      <c r="B232" s="1217" t="s">
        <v>1906</v>
      </c>
      <c r="C232" s="1217"/>
      <c r="D232" s="1217" t="s">
        <v>3919</v>
      </c>
      <c r="E232" s="1217" t="s">
        <v>49</v>
      </c>
      <c r="F232" s="1217" t="s">
        <v>3486</v>
      </c>
      <c r="G232" s="1219">
        <v>16800</v>
      </c>
      <c r="I232" s="1217" t="s">
        <v>3453</v>
      </c>
      <c r="K232" s="10">
        <v>2500</v>
      </c>
      <c r="M232" s="1239">
        <f>(G232-K232-L232)*0.7</f>
        <v>10010</v>
      </c>
      <c r="N232" s="1239"/>
      <c r="O232" s="1239">
        <f t="shared" si="0"/>
        <v>4290</v>
      </c>
      <c r="P232" s="1357">
        <f t="shared" si="1"/>
        <v>0.25535714285714284</v>
      </c>
      <c r="Q232" s="1346"/>
      <c r="R232" s="1217" t="s">
        <v>27</v>
      </c>
    </row>
    <row r="233" spans="1:18" ht="13.2">
      <c r="A233" s="1884">
        <v>44673</v>
      </c>
      <c r="B233" s="1217" t="s">
        <v>570</v>
      </c>
      <c r="C233" s="1217" t="s">
        <v>3446</v>
      </c>
      <c r="D233" s="1217" t="s">
        <v>3919</v>
      </c>
      <c r="E233" s="1217" t="s">
        <v>3910</v>
      </c>
      <c r="F233" s="1217" t="s">
        <v>3512</v>
      </c>
      <c r="G233" s="1219">
        <v>7700</v>
      </c>
      <c r="I233" s="1217" t="s">
        <v>3453</v>
      </c>
      <c r="K233" s="10">
        <v>1200</v>
      </c>
      <c r="L233" s="10">
        <v>1000</v>
      </c>
      <c r="M233" s="1239"/>
      <c r="N233" s="1239">
        <v>3000</v>
      </c>
      <c r="O233" s="1239">
        <f t="shared" si="0"/>
        <v>2500</v>
      </c>
      <c r="P233" s="1357">
        <f t="shared" si="1"/>
        <v>0.32467532467532467</v>
      </c>
      <c r="Q233" s="1346"/>
      <c r="R233" s="1217" t="s">
        <v>27</v>
      </c>
    </row>
    <row r="234" spans="1:18" ht="13.2">
      <c r="A234" s="1886">
        <v>44673</v>
      </c>
      <c r="B234" s="1246" t="s">
        <v>570</v>
      </c>
      <c r="C234" s="1246" t="s">
        <v>3456</v>
      </c>
      <c r="D234" s="1246" t="s">
        <v>3481</v>
      </c>
      <c r="E234" s="1246" t="s">
        <v>34</v>
      </c>
      <c r="F234" s="1246" t="s">
        <v>3626</v>
      </c>
      <c r="G234" s="1248">
        <v>16900</v>
      </c>
      <c r="H234" s="1260">
        <v>15000</v>
      </c>
      <c r="I234" s="1246" t="s">
        <v>3453</v>
      </c>
      <c r="J234" s="1260"/>
      <c r="K234" s="1260">
        <v>3000</v>
      </c>
      <c r="L234" s="1260">
        <v>4000</v>
      </c>
      <c r="M234" s="1256">
        <f>(H234-K234-L234)*0.7</f>
        <v>5600</v>
      </c>
      <c r="N234" s="1256"/>
      <c r="O234" s="1256">
        <f t="shared" si="0"/>
        <v>4300</v>
      </c>
      <c r="P234" s="1364">
        <f t="shared" si="1"/>
        <v>0.25443786982248523</v>
      </c>
      <c r="Q234" s="1347"/>
      <c r="R234" s="1217" t="s">
        <v>27</v>
      </c>
    </row>
    <row r="235" spans="1:18" ht="13.2">
      <c r="A235" s="1877">
        <v>44674</v>
      </c>
      <c r="B235" s="1878" t="s">
        <v>1906</v>
      </c>
      <c r="C235" s="1878"/>
      <c r="D235" s="1878" t="s">
        <v>3919</v>
      </c>
      <c r="E235" s="1878" t="s">
        <v>3523</v>
      </c>
      <c r="F235" s="1878" t="s">
        <v>3515</v>
      </c>
      <c r="G235" s="1879">
        <v>40800</v>
      </c>
      <c r="H235" s="1227"/>
      <c r="I235" s="1878" t="s">
        <v>3453</v>
      </c>
      <c r="J235" s="1227"/>
      <c r="K235" s="1227">
        <v>4000</v>
      </c>
      <c r="L235" s="1227"/>
      <c r="M235" s="1229">
        <f t="shared" ref="M235:M236" si="22">(G235-K235-L235)*0.7</f>
        <v>25760</v>
      </c>
      <c r="N235" s="1229"/>
      <c r="O235" s="1229">
        <f t="shared" si="0"/>
        <v>11040</v>
      </c>
      <c r="P235" s="1882">
        <f t="shared" si="1"/>
        <v>0.27058823529411763</v>
      </c>
      <c r="Q235" s="2070"/>
      <c r="R235" s="1217" t="s">
        <v>27</v>
      </c>
    </row>
    <row r="236" spans="1:18" ht="13.2">
      <c r="A236" s="1884">
        <v>44674</v>
      </c>
      <c r="B236" s="1217" t="s">
        <v>1906</v>
      </c>
      <c r="C236" s="1217"/>
      <c r="D236" s="1217" t="s">
        <v>3919</v>
      </c>
      <c r="E236" s="1217" t="s">
        <v>49</v>
      </c>
      <c r="F236" s="1217" t="s">
        <v>3486</v>
      </c>
      <c r="G236" s="1219">
        <v>19200</v>
      </c>
      <c r="I236" s="1217" t="s">
        <v>3453</v>
      </c>
      <c r="K236" s="10">
        <v>2500</v>
      </c>
      <c r="M236" s="1239">
        <f t="shared" si="22"/>
        <v>11690</v>
      </c>
      <c r="N236" s="1239"/>
      <c r="O236" s="1239">
        <f t="shared" si="0"/>
        <v>5010</v>
      </c>
      <c r="P236" s="1357">
        <f t="shared" si="1"/>
        <v>0.26093749999999999</v>
      </c>
      <c r="Q236" s="1346"/>
      <c r="R236" s="1217" t="s">
        <v>27</v>
      </c>
    </row>
    <row r="237" spans="1:18" ht="13.2">
      <c r="A237" s="1884">
        <v>44674</v>
      </c>
      <c r="B237" s="1217" t="s">
        <v>1906</v>
      </c>
      <c r="C237" s="1217"/>
      <c r="D237" s="1217" t="s">
        <v>3919</v>
      </c>
      <c r="E237" s="1217" t="s">
        <v>2979</v>
      </c>
      <c r="F237" s="1217" t="s">
        <v>3629</v>
      </c>
      <c r="G237" s="1219">
        <v>31200</v>
      </c>
      <c r="I237" s="1217" t="s">
        <v>3453</v>
      </c>
      <c r="K237" s="10">
        <v>2500</v>
      </c>
      <c r="M237" s="1239"/>
      <c r="N237" s="1239">
        <v>16900</v>
      </c>
      <c r="O237" s="1239">
        <f t="shared" si="0"/>
        <v>11800</v>
      </c>
      <c r="P237" s="1357">
        <f t="shared" si="1"/>
        <v>0.37820512820512819</v>
      </c>
      <c r="Q237" s="1346"/>
      <c r="R237" s="1217" t="s">
        <v>27</v>
      </c>
    </row>
    <row r="238" spans="1:18" ht="13.2">
      <c r="A238" s="1897">
        <v>44674</v>
      </c>
      <c r="B238" s="1579" t="s">
        <v>1906</v>
      </c>
      <c r="C238" s="1579"/>
      <c r="D238" s="1579" t="s">
        <v>3919</v>
      </c>
      <c r="E238" s="1579" t="s">
        <v>40</v>
      </c>
      <c r="F238" s="1579" t="s">
        <v>3449</v>
      </c>
      <c r="G238" s="1581">
        <v>21600</v>
      </c>
      <c r="I238" s="1579" t="s">
        <v>3453</v>
      </c>
      <c r="K238" s="10">
        <v>2500</v>
      </c>
      <c r="M238" s="1239">
        <f t="shared" ref="M238:M239" si="23">(G238-K238-L238)*0.7</f>
        <v>13370</v>
      </c>
      <c r="N238" s="1239"/>
      <c r="O238" s="1239">
        <f t="shared" si="0"/>
        <v>5730</v>
      </c>
      <c r="P238" s="1357">
        <f t="shared" si="1"/>
        <v>0.26527777777777778</v>
      </c>
      <c r="Q238" s="1346"/>
      <c r="R238" s="1579" t="s">
        <v>27</v>
      </c>
    </row>
    <row r="239" spans="1:18" ht="13.2">
      <c r="A239" s="1850">
        <v>44675</v>
      </c>
      <c r="B239" s="1851" t="s">
        <v>1906</v>
      </c>
      <c r="C239" s="1851"/>
      <c r="D239" s="1851" t="s">
        <v>255</v>
      </c>
      <c r="E239" s="1851" t="s">
        <v>55</v>
      </c>
      <c r="F239" s="1851" t="s">
        <v>3501</v>
      </c>
      <c r="G239" s="1852">
        <v>45000</v>
      </c>
      <c r="H239" s="1748"/>
      <c r="I239" s="1851" t="s">
        <v>3453</v>
      </c>
      <c r="J239" s="1227"/>
      <c r="K239" s="1227">
        <v>3000</v>
      </c>
      <c r="L239" s="1227">
        <v>4000</v>
      </c>
      <c r="M239" s="1229">
        <f t="shared" si="23"/>
        <v>26600</v>
      </c>
      <c r="N239" s="1229"/>
      <c r="O239" s="1229">
        <f t="shared" si="0"/>
        <v>11400</v>
      </c>
      <c r="P239" s="1882">
        <f t="shared" si="1"/>
        <v>0.25333333333333335</v>
      </c>
      <c r="Q239" s="1227"/>
      <c r="R239" s="1857" t="s">
        <v>107</v>
      </c>
    </row>
    <row r="240" spans="1:18" ht="13.2">
      <c r="A240" s="1859">
        <v>44675</v>
      </c>
      <c r="B240" s="666" t="s">
        <v>1170</v>
      </c>
      <c r="C240" s="666" t="s">
        <v>3456</v>
      </c>
      <c r="D240" s="666" t="s">
        <v>3563</v>
      </c>
      <c r="E240" s="666" t="s">
        <v>86</v>
      </c>
      <c r="F240" s="666" t="s">
        <v>3864</v>
      </c>
      <c r="G240" s="1245">
        <v>24000</v>
      </c>
      <c r="H240" s="6"/>
      <c r="I240" s="666" t="s">
        <v>3453</v>
      </c>
      <c r="K240" s="10">
        <v>3000</v>
      </c>
      <c r="L240" s="10">
        <v>4000</v>
      </c>
      <c r="M240" s="1239"/>
      <c r="N240" s="1239">
        <v>4000</v>
      </c>
      <c r="O240" s="1239">
        <f t="shared" si="0"/>
        <v>13000</v>
      </c>
      <c r="P240" s="1357">
        <f t="shared" si="1"/>
        <v>0.54166666666666663</v>
      </c>
      <c r="R240" s="1860" t="s">
        <v>27</v>
      </c>
    </row>
    <row r="241" spans="1:18" ht="13.2">
      <c r="A241" s="1859">
        <v>44675</v>
      </c>
      <c r="B241" s="666" t="s">
        <v>1906</v>
      </c>
      <c r="C241" s="666"/>
      <c r="D241" s="666" t="s">
        <v>3919</v>
      </c>
      <c r="E241" s="666" t="s">
        <v>40</v>
      </c>
      <c r="F241" s="666" t="s">
        <v>3449</v>
      </c>
      <c r="G241" s="1245">
        <v>16900</v>
      </c>
      <c r="H241" s="6"/>
      <c r="I241" s="666" t="s">
        <v>3453</v>
      </c>
      <c r="K241" s="10">
        <v>2500</v>
      </c>
      <c r="M241" s="1239">
        <f>(G241-K241-L241)*0.7</f>
        <v>10080</v>
      </c>
      <c r="N241" s="1239"/>
      <c r="O241" s="1239">
        <f t="shared" si="0"/>
        <v>4320</v>
      </c>
      <c r="P241" s="1357">
        <f t="shared" si="1"/>
        <v>0.25562130177514791</v>
      </c>
      <c r="R241" s="1860" t="s">
        <v>27</v>
      </c>
    </row>
    <row r="242" spans="1:18" ht="13.2">
      <c r="A242" s="1859">
        <v>44675</v>
      </c>
      <c r="B242" s="6" t="s">
        <v>570</v>
      </c>
      <c r="C242" s="6" t="s">
        <v>3446</v>
      </c>
      <c r="D242" s="666" t="s">
        <v>3919</v>
      </c>
      <c r="E242" s="6" t="s">
        <v>86</v>
      </c>
      <c r="F242" s="6" t="s">
        <v>3864</v>
      </c>
      <c r="G242" s="88">
        <v>9600</v>
      </c>
      <c r="H242" s="6"/>
      <c r="I242" s="6" t="s">
        <v>3453</v>
      </c>
      <c r="K242" s="10">
        <v>1200</v>
      </c>
      <c r="L242" s="10">
        <v>1000</v>
      </c>
      <c r="M242" s="1239"/>
      <c r="N242" s="1239">
        <v>3000</v>
      </c>
      <c r="O242" s="1239">
        <f t="shared" si="0"/>
        <v>4400</v>
      </c>
      <c r="P242" s="1357">
        <f t="shared" si="1"/>
        <v>0.45833333333333331</v>
      </c>
      <c r="R242" s="522" t="s">
        <v>27</v>
      </c>
    </row>
    <row r="243" spans="1:18" ht="13.2">
      <c r="A243" s="1863">
        <v>44675</v>
      </c>
      <c r="B243" s="1755" t="s">
        <v>570</v>
      </c>
      <c r="C243" s="1755" t="s">
        <v>3456</v>
      </c>
      <c r="D243" s="1755" t="s">
        <v>8401</v>
      </c>
      <c r="E243" s="1755" t="s">
        <v>86</v>
      </c>
      <c r="F243" s="1755" t="s">
        <v>3864</v>
      </c>
      <c r="G243" s="89">
        <v>15000</v>
      </c>
      <c r="H243" s="1755"/>
      <c r="I243" s="1755" t="s">
        <v>3453</v>
      </c>
      <c r="J243" s="1260"/>
      <c r="K243" s="1260">
        <v>3000</v>
      </c>
      <c r="L243" s="1260">
        <v>4000</v>
      </c>
      <c r="M243" s="1256"/>
      <c r="N243" s="1256">
        <v>4000</v>
      </c>
      <c r="O243" s="1256">
        <f t="shared" si="0"/>
        <v>4000</v>
      </c>
      <c r="P243" s="1364">
        <f t="shared" si="1"/>
        <v>0.26666666666666666</v>
      </c>
      <c r="Q243" s="1260"/>
      <c r="R243" s="2102" t="s">
        <v>107</v>
      </c>
    </row>
    <row r="244" spans="1:18" ht="13.2">
      <c r="A244" s="1877">
        <v>44676</v>
      </c>
      <c r="B244" s="1878" t="s">
        <v>3473</v>
      </c>
      <c r="C244" s="1878"/>
      <c r="D244" s="1878" t="s">
        <v>3570</v>
      </c>
      <c r="E244" s="1878" t="s">
        <v>3910</v>
      </c>
      <c r="F244" s="1878" t="s">
        <v>3512</v>
      </c>
      <c r="G244" s="1879">
        <v>11000</v>
      </c>
      <c r="H244" s="1227"/>
      <c r="I244" s="1878" t="s">
        <v>3453</v>
      </c>
      <c r="J244" s="1227"/>
      <c r="K244" s="1227">
        <v>1000</v>
      </c>
      <c r="L244" s="1227"/>
      <c r="M244" s="1229"/>
      <c r="N244" s="1229">
        <v>5300</v>
      </c>
      <c r="O244" s="1229">
        <f t="shared" si="0"/>
        <v>4700</v>
      </c>
      <c r="P244" s="1882">
        <f t="shared" si="1"/>
        <v>0.42727272727272725</v>
      </c>
      <c r="Q244" s="1227"/>
      <c r="R244" s="1883" t="s">
        <v>3572</v>
      </c>
    </row>
    <row r="245" spans="1:18" ht="13.2">
      <c r="A245" s="1884">
        <v>44676</v>
      </c>
      <c r="B245" s="1217" t="s">
        <v>3473</v>
      </c>
      <c r="C245" s="1217"/>
      <c r="D245" s="1217" t="s">
        <v>3570</v>
      </c>
      <c r="E245" s="1217" t="s">
        <v>86</v>
      </c>
      <c r="F245" s="1217" t="s">
        <v>3547</v>
      </c>
      <c r="G245" s="1219">
        <v>8500</v>
      </c>
      <c r="I245" s="1217" t="s">
        <v>3453</v>
      </c>
      <c r="K245" s="10">
        <v>1000</v>
      </c>
      <c r="M245" s="1239"/>
      <c r="N245" s="1239">
        <v>4300</v>
      </c>
      <c r="O245" s="1239">
        <f t="shared" si="0"/>
        <v>3200</v>
      </c>
      <c r="P245" s="1357">
        <f t="shared" si="1"/>
        <v>0.37647058823529411</v>
      </c>
      <c r="R245" s="1885" t="s">
        <v>3572</v>
      </c>
    </row>
    <row r="246" spans="1:18" ht="13.2">
      <c r="A246" s="1884">
        <v>44676</v>
      </c>
      <c r="B246" s="1217" t="s">
        <v>3473</v>
      </c>
      <c r="C246" s="1217"/>
      <c r="D246" s="1217" t="s">
        <v>3570</v>
      </c>
      <c r="E246" s="1217" t="s">
        <v>49</v>
      </c>
      <c r="F246" s="1217" t="s">
        <v>3505</v>
      </c>
      <c r="G246" s="1219">
        <v>8500</v>
      </c>
      <c r="I246" s="1217" t="s">
        <v>3453</v>
      </c>
      <c r="K246" s="10">
        <v>1000</v>
      </c>
      <c r="M246" s="1239"/>
      <c r="N246" s="1239">
        <v>4300</v>
      </c>
      <c r="O246" s="1239">
        <f t="shared" si="0"/>
        <v>3200</v>
      </c>
      <c r="P246" s="1357">
        <f t="shared" si="1"/>
        <v>0.37647058823529411</v>
      </c>
      <c r="R246" s="1885" t="s">
        <v>3572</v>
      </c>
    </row>
    <row r="247" spans="1:18" ht="13.2">
      <c r="A247" s="1884">
        <v>44676</v>
      </c>
      <c r="B247" s="1217" t="s">
        <v>1906</v>
      </c>
      <c r="C247" s="1217"/>
      <c r="D247" s="1217" t="s">
        <v>332</v>
      </c>
      <c r="E247" s="1217" t="s">
        <v>41</v>
      </c>
      <c r="F247" s="1217" t="s">
        <v>3501</v>
      </c>
      <c r="G247" s="1219">
        <v>38500</v>
      </c>
      <c r="I247" s="1217" t="s">
        <v>3453</v>
      </c>
      <c r="K247" s="10">
        <v>3000</v>
      </c>
      <c r="M247" s="1239"/>
      <c r="N247" s="1239">
        <v>13000</v>
      </c>
      <c r="O247" s="1239">
        <f t="shared" si="0"/>
        <v>22500</v>
      </c>
      <c r="P247" s="1357">
        <f t="shared" si="1"/>
        <v>0.58441558441558439</v>
      </c>
      <c r="R247" s="1885" t="s">
        <v>107</v>
      </c>
    </row>
    <row r="248" spans="1:18" ht="13.2">
      <c r="A248" s="1884">
        <v>44676</v>
      </c>
      <c r="B248" s="1217" t="s">
        <v>1906</v>
      </c>
      <c r="C248" s="1217"/>
      <c r="D248" s="1217" t="s">
        <v>3919</v>
      </c>
      <c r="E248" s="1217" t="s">
        <v>3523</v>
      </c>
      <c r="F248" s="1217" t="s">
        <v>3515</v>
      </c>
      <c r="G248" s="1219">
        <v>19200</v>
      </c>
      <c r="I248" s="1217" t="s">
        <v>3453</v>
      </c>
      <c r="K248" s="10">
        <v>2500</v>
      </c>
      <c r="M248" s="1239">
        <f>(G248-K248-L248)*0.7</f>
        <v>11690</v>
      </c>
      <c r="N248" s="1239"/>
      <c r="O248" s="1239">
        <f t="shared" si="0"/>
        <v>5010</v>
      </c>
      <c r="P248" s="1357">
        <f t="shared" si="1"/>
        <v>0.26093749999999999</v>
      </c>
      <c r="R248" s="1885" t="s">
        <v>27</v>
      </c>
    </row>
    <row r="249" spans="1:18" ht="13.2">
      <c r="A249" s="1884">
        <v>44676</v>
      </c>
      <c r="B249" s="1217" t="s">
        <v>570</v>
      </c>
      <c r="C249" s="1217" t="s">
        <v>3456</v>
      </c>
      <c r="D249" s="1217" t="s">
        <v>5854</v>
      </c>
      <c r="E249" s="1217" t="s">
        <v>55</v>
      </c>
      <c r="F249" s="1217" t="s">
        <v>4322</v>
      </c>
      <c r="G249" s="1219">
        <v>19000</v>
      </c>
      <c r="I249" s="1217" t="s">
        <v>3453</v>
      </c>
      <c r="K249" s="10">
        <v>3000</v>
      </c>
      <c r="L249" s="10">
        <v>4000</v>
      </c>
      <c r="M249" s="1239"/>
      <c r="N249" s="1239">
        <v>4000</v>
      </c>
      <c r="O249" s="1239">
        <f t="shared" si="0"/>
        <v>8000</v>
      </c>
      <c r="P249" s="1357">
        <f t="shared" si="1"/>
        <v>0.42105263157894735</v>
      </c>
      <c r="R249" s="1885" t="s">
        <v>4402</v>
      </c>
    </row>
    <row r="250" spans="1:18" ht="13.2">
      <c r="A250" s="1884">
        <v>44676</v>
      </c>
      <c r="B250" s="1217" t="s">
        <v>3473</v>
      </c>
      <c r="C250" s="1217"/>
      <c r="D250" s="1217" t="s">
        <v>3570</v>
      </c>
      <c r="E250" s="1217" t="s">
        <v>3910</v>
      </c>
      <c r="F250" s="1217" t="s">
        <v>3512</v>
      </c>
      <c r="G250" s="1219">
        <v>11000</v>
      </c>
      <c r="I250" s="1217" t="s">
        <v>3453</v>
      </c>
      <c r="K250" s="10">
        <v>1000</v>
      </c>
      <c r="M250" s="1239"/>
      <c r="N250" s="1239">
        <v>5300</v>
      </c>
      <c r="O250" s="1239">
        <f t="shared" si="0"/>
        <v>4700</v>
      </c>
      <c r="P250" s="1357">
        <f t="shared" si="1"/>
        <v>0.42727272727272725</v>
      </c>
      <c r="R250" s="1885" t="s">
        <v>3572</v>
      </c>
    </row>
    <row r="251" spans="1:18" ht="13.2">
      <c r="A251" s="1884">
        <v>44676</v>
      </c>
      <c r="B251" s="1217" t="s">
        <v>3473</v>
      </c>
      <c r="C251" s="1217"/>
      <c r="D251" s="1217" t="s">
        <v>3570</v>
      </c>
      <c r="E251" s="1217" t="s">
        <v>86</v>
      </c>
      <c r="F251" s="1217" t="s">
        <v>3547</v>
      </c>
      <c r="G251" s="1219">
        <v>8500</v>
      </c>
      <c r="I251" s="1217" t="s">
        <v>3453</v>
      </c>
      <c r="K251" s="10">
        <v>1000</v>
      </c>
      <c r="M251" s="1239"/>
      <c r="N251" s="1239">
        <v>4300</v>
      </c>
      <c r="O251" s="1239">
        <f t="shared" si="0"/>
        <v>3200</v>
      </c>
      <c r="P251" s="1357">
        <f t="shared" si="1"/>
        <v>0.37647058823529411</v>
      </c>
      <c r="R251" s="1885" t="s">
        <v>3572</v>
      </c>
    </row>
    <row r="252" spans="1:18" ht="13.2">
      <c r="A252" s="1886">
        <v>44676</v>
      </c>
      <c r="B252" s="1246" t="s">
        <v>3473</v>
      </c>
      <c r="C252" s="1246"/>
      <c r="D252" s="1246" t="s">
        <v>3570</v>
      </c>
      <c r="E252" s="1246" t="s">
        <v>49</v>
      </c>
      <c r="F252" s="1246" t="s">
        <v>3505</v>
      </c>
      <c r="G252" s="1248">
        <v>8500</v>
      </c>
      <c r="H252" s="1260"/>
      <c r="I252" s="1246" t="s">
        <v>3453</v>
      </c>
      <c r="J252" s="1260"/>
      <c r="K252" s="1260">
        <v>1000</v>
      </c>
      <c r="L252" s="1260"/>
      <c r="M252" s="1256"/>
      <c r="N252" s="1256">
        <v>5000</v>
      </c>
      <c r="O252" s="1256">
        <f t="shared" si="0"/>
        <v>2500</v>
      </c>
      <c r="P252" s="1364">
        <f t="shared" si="1"/>
        <v>0.29411764705882354</v>
      </c>
      <c r="Q252" s="1260"/>
      <c r="R252" s="1887" t="s">
        <v>3572</v>
      </c>
    </row>
    <row r="253" spans="1:18" ht="13.2">
      <c r="A253" s="1877">
        <v>44677</v>
      </c>
      <c r="B253" s="1878" t="s">
        <v>3473</v>
      </c>
      <c r="C253" s="1878"/>
      <c r="D253" s="1878" t="s">
        <v>3570</v>
      </c>
      <c r="E253" s="1878" t="s">
        <v>3910</v>
      </c>
      <c r="F253" s="1878" t="s">
        <v>3512</v>
      </c>
      <c r="G253" s="1879">
        <v>11000</v>
      </c>
      <c r="H253" s="1227"/>
      <c r="I253" s="1878" t="s">
        <v>3453</v>
      </c>
      <c r="J253" s="1227"/>
      <c r="K253" s="1227">
        <v>1000</v>
      </c>
      <c r="L253" s="1227"/>
      <c r="M253" s="1229"/>
      <c r="N253" s="1229">
        <v>5300</v>
      </c>
      <c r="O253" s="1229">
        <f t="shared" si="0"/>
        <v>4700</v>
      </c>
      <c r="P253" s="1882">
        <f t="shared" si="1"/>
        <v>0.42727272727272725</v>
      </c>
      <c r="Q253" s="1227"/>
      <c r="R253" s="1883" t="s">
        <v>3572</v>
      </c>
    </row>
    <row r="254" spans="1:18" ht="13.2">
      <c r="A254" s="1884">
        <v>44677</v>
      </c>
      <c r="B254" s="1217" t="s">
        <v>3473</v>
      </c>
      <c r="C254" s="1217"/>
      <c r="D254" s="1217" t="s">
        <v>3570</v>
      </c>
      <c r="E254" s="1217" t="s">
        <v>86</v>
      </c>
      <c r="F254" s="1217" t="s">
        <v>3547</v>
      </c>
      <c r="G254" s="1219">
        <v>8500</v>
      </c>
      <c r="I254" s="1217" t="s">
        <v>3453</v>
      </c>
      <c r="K254" s="10">
        <v>1000</v>
      </c>
      <c r="M254" s="1239"/>
      <c r="N254" s="1239">
        <v>4300</v>
      </c>
      <c r="O254" s="1239">
        <f t="shared" si="0"/>
        <v>3200</v>
      </c>
      <c r="P254" s="1357">
        <f t="shared" si="1"/>
        <v>0.37647058823529411</v>
      </c>
      <c r="R254" s="1885" t="s">
        <v>3572</v>
      </c>
    </row>
    <row r="255" spans="1:18" ht="13.2">
      <c r="A255" s="1884">
        <v>44677</v>
      </c>
      <c r="B255" s="1217" t="s">
        <v>3473</v>
      </c>
      <c r="C255" s="1217"/>
      <c r="D255" s="1217" t="s">
        <v>3570</v>
      </c>
      <c r="E255" s="1217" t="s">
        <v>55</v>
      </c>
      <c r="F255" s="1217" t="s">
        <v>3505</v>
      </c>
      <c r="G255" s="1219">
        <v>8500</v>
      </c>
      <c r="I255" s="1217" t="s">
        <v>3453</v>
      </c>
      <c r="K255" s="10">
        <v>1000</v>
      </c>
      <c r="M255" s="1239"/>
      <c r="N255" s="1239">
        <v>4300</v>
      </c>
      <c r="O255" s="1239">
        <f t="shared" si="0"/>
        <v>3200</v>
      </c>
      <c r="P255" s="1357">
        <f t="shared" si="1"/>
        <v>0.37647058823529411</v>
      </c>
      <c r="R255" s="1885" t="s">
        <v>3572</v>
      </c>
    </row>
    <row r="256" spans="1:18" ht="13.2">
      <c r="A256" s="1884">
        <v>44677</v>
      </c>
      <c r="B256" s="1217" t="s">
        <v>1906</v>
      </c>
      <c r="C256" s="1217"/>
      <c r="D256" s="1217" t="s">
        <v>332</v>
      </c>
      <c r="E256" s="1217" t="s">
        <v>41</v>
      </c>
      <c r="F256" s="1217" t="s">
        <v>3501</v>
      </c>
      <c r="G256" s="1219">
        <v>38500</v>
      </c>
      <c r="I256" s="1217" t="s">
        <v>3453</v>
      </c>
      <c r="K256" s="10">
        <v>3000</v>
      </c>
      <c r="M256" s="1239"/>
      <c r="N256" s="1239">
        <v>13000</v>
      </c>
      <c r="O256" s="1239">
        <f t="shared" si="0"/>
        <v>22500</v>
      </c>
      <c r="P256" s="1357">
        <f t="shared" si="1"/>
        <v>0.58441558441558439</v>
      </c>
      <c r="R256" s="1885" t="s">
        <v>107</v>
      </c>
    </row>
    <row r="257" spans="1:18" ht="13.2">
      <c r="A257" s="1884">
        <v>44677</v>
      </c>
      <c r="B257" s="1217" t="s">
        <v>1906</v>
      </c>
      <c r="C257" s="1217"/>
      <c r="D257" s="1217" t="s">
        <v>3919</v>
      </c>
      <c r="E257" s="1217" t="s">
        <v>49</v>
      </c>
      <c r="F257" s="1217" t="s">
        <v>3486</v>
      </c>
      <c r="G257" s="1219">
        <v>19200</v>
      </c>
      <c r="I257" s="1217" t="s">
        <v>3453</v>
      </c>
      <c r="K257" s="10">
        <v>2500</v>
      </c>
      <c r="M257" s="1239">
        <f>(G257-K257-L257)*0.7</f>
        <v>11690</v>
      </c>
      <c r="N257" s="1239"/>
      <c r="O257" s="1239">
        <f t="shared" si="0"/>
        <v>5010</v>
      </c>
      <c r="P257" s="1357">
        <f t="shared" si="1"/>
        <v>0.26093749999999999</v>
      </c>
      <c r="R257" s="1885" t="s">
        <v>27</v>
      </c>
    </row>
    <row r="258" spans="1:18" ht="13.2">
      <c r="A258" s="1884">
        <v>44677</v>
      </c>
      <c r="B258" s="1217" t="s">
        <v>3473</v>
      </c>
      <c r="C258" s="1217"/>
      <c r="D258" s="1217" t="s">
        <v>3570</v>
      </c>
      <c r="E258" s="1217" t="s">
        <v>3910</v>
      </c>
      <c r="F258" s="1217" t="s">
        <v>3512</v>
      </c>
      <c r="G258" s="1219">
        <v>11000</v>
      </c>
      <c r="I258" s="1217" t="s">
        <v>3453</v>
      </c>
      <c r="K258" s="10">
        <v>1000</v>
      </c>
      <c r="M258" s="1239"/>
      <c r="N258" s="1239">
        <v>5300</v>
      </c>
      <c r="O258" s="1239">
        <f t="shared" ref="O258:O301" si="24">G258-J258-K258-L258-M258-N258</f>
        <v>4700</v>
      </c>
      <c r="P258" s="1357">
        <f t="shared" ref="P258:P301" si="25">O258/G258</f>
        <v>0.42727272727272725</v>
      </c>
      <c r="R258" s="1885" t="s">
        <v>3572</v>
      </c>
    </row>
    <row r="259" spans="1:18" ht="13.2">
      <c r="A259" s="1884">
        <v>44677</v>
      </c>
      <c r="B259" s="1217" t="s">
        <v>3473</v>
      </c>
      <c r="C259" s="1217"/>
      <c r="D259" s="1217" t="s">
        <v>3570</v>
      </c>
      <c r="E259" s="1217" t="s">
        <v>86</v>
      </c>
      <c r="F259" s="1217" t="s">
        <v>3547</v>
      </c>
      <c r="G259" s="1219">
        <v>8500</v>
      </c>
      <c r="I259" s="1217" t="s">
        <v>3453</v>
      </c>
      <c r="K259" s="10">
        <v>1000</v>
      </c>
      <c r="M259" s="1239"/>
      <c r="N259" s="1239">
        <v>4300</v>
      </c>
      <c r="O259" s="1239">
        <f t="shared" si="24"/>
        <v>3200</v>
      </c>
      <c r="P259" s="1357">
        <f t="shared" si="25"/>
        <v>0.37647058823529411</v>
      </c>
      <c r="R259" s="1885" t="s">
        <v>3572</v>
      </c>
    </row>
    <row r="260" spans="1:18" ht="13.2">
      <c r="A260" s="1886">
        <v>44677</v>
      </c>
      <c r="B260" s="1246" t="s">
        <v>3473</v>
      </c>
      <c r="C260" s="1246"/>
      <c r="D260" s="1246" t="s">
        <v>3570</v>
      </c>
      <c r="E260" s="1246" t="s">
        <v>52</v>
      </c>
      <c r="F260" s="1246" t="s">
        <v>3505</v>
      </c>
      <c r="G260" s="1248">
        <v>8500</v>
      </c>
      <c r="H260" s="1260"/>
      <c r="I260" s="1246" t="s">
        <v>3453</v>
      </c>
      <c r="J260" s="1260"/>
      <c r="K260" s="1260">
        <v>1000</v>
      </c>
      <c r="L260" s="1260"/>
      <c r="M260" s="1256"/>
      <c r="N260" s="1256">
        <v>5000</v>
      </c>
      <c r="O260" s="1256">
        <f t="shared" si="24"/>
        <v>2500</v>
      </c>
      <c r="P260" s="1364">
        <f t="shared" si="25"/>
        <v>0.29411764705882354</v>
      </c>
      <c r="Q260" s="1260"/>
      <c r="R260" s="1887" t="s">
        <v>3572</v>
      </c>
    </row>
    <row r="261" spans="1:18" ht="13.2">
      <c r="A261" s="1877">
        <v>44678</v>
      </c>
      <c r="B261" s="1878" t="s">
        <v>3473</v>
      </c>
      <c r="C261" s="1878"/>
      <c r="D261" s="1878" t="s">
        <v>3570</v>
      </c>
      <c r="E261" s="1878" t="s">
        <v>3910</v>
      </c>
      <c r="F261" s="1878" t="s">
        <v>3512</v>
      </c>
      <c r="G261" s="1879">
        <v>11000</v>
      </c>
      <c r="H261" s="1227"/>
      <c r="I261" s="1878" t="s">
        <v>3453</v>
      </c>
      <c r="J261" s="1227"/>
      <c r="K261" s="1227">
        <v>1000</v>
      </c>
      <c r="L261" s="1227"/>
      <c r="M261" s="1229"/>
      <c r="N261" s="1229">
        <v>5300</v>
      </c>
      <c r="O261" s="1229">
        <f t="shared" si="24"/>
        <v>4700</v>
      </c>
      <c r="P261" s="1882">
        <f t="shared" si="25"/>
        <v>0.42727272727272725</v>
      </c>
      <c r="Q261" s="1227"/>
      <c r="R261" s="1883" t="s">
        <v>3572</v>
      </c>
    </row>
    <row r="262" spans="1:18" ht="13.2">
      <c r="A262" s="1884">
        <v>44678</v>
      </c>
      <c r="B262" s="1217" t="s">
        <v>3473</v>
      </c>
      <c r="C262" s="1217"/>
      <c r="D262" s="1217" t="s">
        <v>3570</v>
      </c>
      <c r="E262" s="1217" t="s">
        <v>86</v>
      </c>
      <c r="F262" s="1217" t="s">
        <v>3547</v>
      </c>
      <c r="G262" s="1219">
        <v>8500</v>
      </c>
      <c r="I262" s="1217" t="s">
        <v>3453</v>
      </c>
      <c r="K262" s="10">
        <v>1000</v>
      </c>
      <c r="M262" s="1239"/>
      <c r="N262" s="1239">
        <v>4300</v>
      </c>
      <c r="O262" s="1239">
        <f t="shared" si="24"/>
        <v>3200</v>
      </c>
      <c r="P262" s="1357">
        <f t="shared" si="25"/>
        <v>0.37647058823529411</v>
      </c>
      <c r="R262" s="1885" t="s">
        <v>3572</v>
      </c>
    </row>
    <row r="263" spans="1:18" ht="13.2">
      <c r="A263" s="1884">
        <v>44678</v>
      </c>
      <c r="B263" s="1217" t="s">
        <v>3473</v>
      </c>
      <c r="C263" s="1217"/>
      <c r="D263" s="1217" t="s">
        <v>3570</v>
      </c>
      <c r="E263" s="1217" t="s">
        <v>49</v>
      </c>
      <c r="F263" s="1217" t="s">
        <v>3505</v>
      </c>
      <c r="G263" s="1219">
        <v>8500</v>
      </c>
      <c r="I263" s="1217" t="s">
        <v>3453</v>
      </c>
      <c r="K263" s="10">
        <v>1000</v>
      </c>
      <c r="M263" s="1239"/>
      <c r="N263" s="1239">
        <v>5000</v>
      </c>
      <c r="O263" s="1239">
        <f t="shared" si="24"/>
        <v>2500</v>
      </c>
      <c r="P263" s="1357">
        <f t="shared" si="25"/>
        <v>0.29411764705882354</v>
      </c>
      <c r="R263" s="1885" t="s">
        <v>3572</v>
      </c>
    </row>
    <row r="264" spans="1:18" ht="13.2">
      <c r="A264" s="1884">
        <v>44678</v>
      </c>
      <c r="B264" s="1217" t="s">
        <v>3473</v>
      </c>
      <c r="C264" s="1217"/>
      <c r="D264" s="1217" t="s">
        <v>3807</v>
      </c>
      <c r="E264" s="1217" t="s">
        <v>86</v>
      </c>
      <c r="F264" s="1217" t="s">
        <v>3547</v>
      </c>
      <c r="G264" s="1219">
        <v>10000</v>
      </c>
      <c r="I264" s="1217" t="s">
        <v>3453</v>
      </c>
      <c r="K264" s="10">
        <v>1000</v>
      </c>
      <c r="M264" s="1239"/>
      <c r="N264" s="1239">
        <v>3000</v>
      </c>
      <c r="O264" s="1239">
        <f t="shared" si="24"/>
        <v>6000</v>
      </c>
      <c r="P264" s="1357">
        <f t="shared" si="25"/>
        <v>0.6</v>
      </c>
      <c r="R264" s="1885" t="s">
        <v>105</v>
      </c>
    </row>
    <row r="265" spans="1:18" ht="13.2">
      <c r="A265" s="1884">
        <v>44678</v>
      </c>
      <c r="B265" s="1217" t="s">
        <v>570</v>
      </c>
      <c r="C265" s="1217" t="s">
        <v>3446</v>
      </c>
      <c r="D265" s="1217" t="s">
        <v>3521</v>
      </c>
      <c r="E265" s="1217" t="s">
        <v>3910</v>
      </c>
      <c r="F265" s="1217" t="s">
        <v>3512</v>
      </c>
      <c r="G265" s="1219">
        <v>10000</v>
      </c>
      <c r="I265" s="1217" t="s">
        <v>3453</v>
      </c>
      <c r="K265" s="10">
        <v>1200</v>
      </c>
      <c r="L265" s="10">
        <v>1000</v>
      </c>
      <c r="M265" s="1239"/>
      <c r="N265" s="1239">
        <v>3000</v>
      </c>
      <c r="O265" s="1239">
        <f t="shared" si="24"/>
        <v>4800</v>
      </c>
      <c r="P265" s="1357">
        <f t="shared" si="25"/>
        <v>0.48</v>
      </c>
      <c r="R265" s="1885" t="s">
        <v>107</v>
      </c>
    </row>
    <row r="266" spans="1:18" ht="13.2">
      <c r="A266" s="1884">
        <v>44678</v>
      </c>
      <c r="B266" s="1217" t="s">
        <v>1906</v>
      </c>
      <c r="C266" s="1217"/>
      <c r="D266" s="1217" t="s">
        <v>3919</v>
      </c>
      <c r="E266" s="1217" t="s">
        <v>40</v>
      </c>
      <c r="F266" s="1217" t="s">
        <v>3449</v>
      </c>
      <c r="G266" s="1219">
        <v>19200</v>
      </c>
      <c r="I266" s="1217" t="s">
        <v>3453</v>
      </c>
      <c r="K266" s="10">
        <v>2500</v>
      </c>
      <c r="M266" s="1239">
        <f>(G266-K266-L266)*0.7</f>
        <v>11690</v>
      </c>
      <c r="N266" s="1239"/>
      <c r="O266" s="1239">
        <f t="shared" si="24"/>
        <v>5010</v>
      </c>
      <c r="P266" s="1357">
        <f t="shared" si="25"/>
        <v>0.26093749999999999</v>
      </c>
      <c r="R266" s="1885" t="s">
        <v>27</v>
      </c>
    </row>
    <row r="267" spans="1:18" ht="13.2">
      <c r="A267" s="1884">
        <v>44678</v>
      </c>
      <c r="B267" s="1217" t="s">
        <v>570</v>
      </c>
      <c r="C267" s="1217" t="s">
        <v>3456</v>
      </c>
      <c r="D267" s="1217" t="s">
        <v>8025</v>
      </c>
      <c r="E267" s="1217" t="s">
        <v>52</v>
      </c>
      <c r="F267" s="1217" t="s">
        <v>3629</v>
      </c>
      <c r="G267" s="1219">
        <v>20000</v>
      </c>
      <c r="I267" s="1217" t="s">
        <v>3453</v>
      </c>
      <c r="K267" s="10">
        <v>3000</v>
      </c>
      <c r="L267" s="10">
        <v>4000</v>
      </c>
      <c r="M267" s="1239"/>
      <c r="N267" s="1239">
        <v>5000</v>
      </c>
      <c r="O267" s="1239">
        <f t="shared" si="24"/>
        <v>8000</v>
      </c>
      <c r="P267" s="1357">
        <f t="shared" si="25"/>
        <v>0.4</v>
      </c>
      <c r="R267" s="1885" t="s">
        <v>27</v>
      </c>
    </row>
    <row r="268" spans="1:18" ht="13.2">
      <c r="A268" s="1884">
        <v>44678</v>
      </c>
      <c r="B268" s="1217" t="s">
        <v>3473</v>
      </c>
      <c r="C268" s="1217"/>
      <c r="D268" s="1217" t="s">
        <v>3570</v>
      </c>
      <c r="E268" s="1217" t="s">
        <v>3910</v>
      </c>
      <c r="F268" s="1217" t="s">
        <v>3512</v>
      </c>
      <c r="G268" s="1219">
        <v>11000</v>
      </c>
      <c r="I268" s="1217" t="s">
        <v>3453</v>
      </c>
      <c r="K268" s="10">
        <v>1000</v>
      </c>
      <c r="M268" s="1239"/>
      <c r="N268" s="1239">
        <v>5300</v>
      </c>
      <c r="O268" s="1239">
        <f t="shared" si="24"/>
        <v>4700</v>
      </c>
      <c r="P268" s="1357">
        <f t="shared" si="25"/>
        <v>0.42727272727272725</v>
      </c>
      <c r="R268" s="1885" t="s">
        <v>3572</v>
      </c>
    </row>
    <row r="269" spans="1:18" ht="13.2">
      <c r="A269" s="1884">
        <v>44678</v>
      </c>
      <c r="B269" s="1217" t="s">
        <v>3473</v>
      </c>
      <c r="C269" s="1217"/>
      <c r="D269" s="1217" t="s">
        <v>3570</v>
      </c>
      <c r="E269" s="1217" t="s">
        <v>86</v>
      </c>
      <c r="F269" s="1217" t="s">
        <v>3547</v>
      </c>
      <c r="G269" s="1219">
        <v>8500</v>
      </c>
      <c r="I269" s="1217" t="s">
        <v>3453</v>
      </c>
      <c r="K269" s="10">
        <v>1000</v>
      </c>
      <c r="M269" s="1239"/>
      <c r="N269" s="1239">
        <v>4300</v>
      </c>
      <c r="O269" s="1239">
        <f t="shared" si="24"/>
        <v>3200</v>
      </c>
      <c r="P269" s="1357">
        <f t="shared" si="25"/>
        <v>0.37647058823529411</v>
      </c>
      <c r="R269" s="1885" t="s">
        <v>3572</v>
      </c>
    </row>
    <row r="270" spans="1:18" ht="13.2">
      <c r="A270" s="1884">
        <v>44678</v>
      </c>
      <c r="B270" s="1217" t="s">
        <v>3473</v>
      </c>
      <c r="C270" s="1217"/>
      <c r="D270" s="1217" t="s">
        <v>3570</v>
      </c>
      <c r="E270" s="1217" t="s">
        <v>49</v>
      </c>
      <c r="F270" s="1217" t="s">
        <v>3505</v>
      </c>
      <c r="G270" s="1219">
        <v>8500</v>
      </c>
      <c r="I270" s="1217" t="s">
        <v>3453</v>
      </c>
      <c r="K270" s="10">
        <v>1000</v>
      </c>
      <c r="M270" s="1239"/>
      <c r="N270" s="1239">
        <v>5000</v>
      </c>
      <c r="O270" s="1239">
        <f t="shared" si="24"/>
        <v>2500</v>
      </c>
      <c r="P270" s="1357">
        <f t="shared" si="25"/>
        <v>0.29411764705882354</v>
      </c>
      <c r="R270" s="1885" t="s">
        <v>3572</v>
      </c>
    </row>
    <row r="271" spans="1:18" ht="13.2">
      <c r="A271" s="1884">
        <v>44678</v>
      </c>
      <c r="B271" s="1217" t="s">
        <v>570</v>
      </c>
      <c r="C271" s="1217" t="s">
        <v>3456</v>
      </c>
      <c r="D271" s="1217" t="s">
        <v>1371</v>
      </c>
      <c r="E271" s="1217" t="s">
        <v>86</v>
      </c>
      <c r="F271" s="1217" t="s">
        <v>3547</v>
      </c>
      <c r="G271" s="1219">
        <v>15000</v>
      </c>
      <c r="I271" s="1217" t="s">
        <v>3453</v>
      </c>
      <c r="K271" s="10">
        <v>3000</v>
      </c>
      <c r="L271" s="10">
        <v>4000</v>
      </c>
      <c r="M271" s="1239"/>
      <c r="N271" s="1239">
        <v>4000</v>
      </c>
      <c r="O271" s="1239">
        <f t="shared" si="24"/>
        <v>4000</v>
      </c>
      <c r="P271" s="1357">
        <f t="shared" si="25"/>
        <v>0.26666666666666666</v>
      </c>
      <c r="R271" s="1885" t="s">
        <v>1540</v>
      </c>
    </row>
    <row r="272" spans="1:18" ht="13.2">
      <c r="A272" s="1886">
        <v>44678</v>
      </c>
      <c r="B272" s="1246" t="s">
        <v>570</v>
      </c>
      <c r="C272" s="1246" t="s">
        <v>3456</v>
      </c>
      <c r="D272" s="1246" t="s">
        <v>332</v>
      </c>
      <c r="E272" s="1246" t="s">
        <v>40</v>
      </c>
      <c r="F272" s="1246" t="s">
        <v>3449</v>
      </c>
      <c r="G272" s="1248">
        <v>15000</v>
      </c>
      <c r="H272" s="1260"/>
      <c r="I272" s="1246" t="s">
        <v>3453</v>
      </c>
      <c r="J272" s="1260"/>
      <c r="K272" s="1260">
        <v>3000</v>
      </c>
      <c r="L272" s="1260">
        <v>4000</v>
      </c>
      <c r="M272" s="1256">
        <f>(G272-K272-L272)*0.7</f>
        <v>5600</v>
      </c>
      <c r="N272" s="1256"/>
      <c r="O272" s="1256">
        <f t="shared" si="24"/>
        <v>2400</v>
      </c>
      <c r="P272" s="1364">
        <f t="shared" si="25"/>
        <v>0.16</v>
      </c>
      <c r="Q272" s="1260"/>
      <c r="R272" s="1887" t="s">
        <v>107</v>
      </c>
    </row>
    <row r="273" spans="1:18" ht="13.8">
      <c r="A273" s="1877">
        <v>44679</v>
      </c>
      <c r="B273" s="1878" t="s">
        <v>3473</v>
      </c>
      <c r="C273" s="1878"/>
      <c r="D273" s="1878" t="s">
        <v>3570</v>
      </c>
      <c r="E273" s="1878" t="s">
        <v>3910</v>
      </c>
      <c r="F273" s="1878" t="s">
        <v>3512</v>
      </c>
      <c r="G273" s="1879">
        <v>11000</v>
      </c>
      <c r="H273" s="1227"/>
      <c r="I273" s="1878" t="s">
        <v>3453</v>
      </c>
      <c r="J273" s="1980"/>
      <c r="K273" s="1227">
        <v>1000</v>
      </c>
      <c r="L273" s="1227"/>
      <c r="M273" s="1229"/>
      <c r="N273" s="1229">
        <v>5300</v>
      </c>
      <c r="O273" s="1229">
        <f t="shared" si="24"/>
        <v>4700</v>
      </c>
      <c r="P273" s="1882">
        <f t="shared" si="25"/>
        <v>0.42727272727272725</v>
      </c>
      <c r="Q273" s="1227"/>
      <c r="R273" s="1883" t="s">
        <v>3572</v>
      </c>
    </row>
    <row r="274" spans="1:18" ht="13.8">
      <c r="A274" s="1884">
        <v>44679</v>
      </c>
      <c r="B274" s="1217" t="s">
        <v>3473</v>
      </c>
      <c r="C274" s="1217"/>
      <c r="D274" s="1217" t="s">
        <v>3570</v>
      </c>
      <c r="E274" s="1217" t="s">
        <v>86</v>
      </c>
      <c r="F274" s="1217" t="s">
        <v>3547</v>
      </c>
      <c r="G274" s="1219">
        <v>8500</v>
      </c>
      <c r="I274" s="1217" t="s">
        <v>3453</v>
      </c>
      <c r="J274" s="1853"/>
      <c r="K274" s="10">
        <v>1000</v>
      </c>
      <c r="M274" s="1239"/>
      <c r="N274" s="1239">
        <v>4300</v>
      </c>
      <c r="O274" s="1239">
        <f t="shared" si="24"/>
        <v>3200</v>
      </c>
      <c r="P274" s="1357">
        <f t="shared" si="25"/>
        <v>0.37647058823529411</v>
      </c>
      <c r="R274" s="1885" t="s">
        <v>3572</v>
      </c>
    </row>
    <row r="275" spans="1:18" ht="13.8">
      <c r="A275" s="1884">
        <v>44679</v>
      </c>
      <c r="B275" s="1217" t="s">
        <v>3473</v>
      </c>
      <c r="C275" s="1217"/>
      <c r="D275" s="1217" t="s">
        <v>3570</v>
      </c>
      <c r="E275" s="1217" t="s">
        <v>55</v>
      </c>
      <c r="F275" s="1217" t="s">
        <v>3505</v>
      </c>
      <c r="G275" s="1219">
        <v>8500</v>
      </c>
      <c r="I275" s="1217" t="s">
        <v>3453</v>
      </c>
      <c r="J275" s="1853"/>
      <c r="K275" s="10">
        <v>1000</v>
      </c>
      <c r="M275" s="1239"/>
      <c r="N275" s="1239">
        <v>4300</v>
      </c>
      <c r="O275" s="1239">
        <f t="shared" si="24"/>
        <v>3200</v>
      </c>
      <c r="P275" s="1357">
        <f t="shared" si="25"/>
        <v>0.37647058823529411</v>
      </c>
      <c r="R275" s="1885" t="s">
        <v>3572</v>
      </c>
    </row>
    <row r="276" spans="1:18" ht="13.8">
      <c r="A276" s="1884">
        <v>44679</v>
      </c>
      <c r="B276" s="1217" t="s">
        <v>1170</v>
      </c>
      <c r="C276" s="1217" t="s">
        <v>3456</v>
      </c>
      <c r="D276" s="1217" t="s">
        <v>3521</v>
      </c>
      <c r="E276" s="1217" t="s">
        <v>3910</v>
      </c>
      <c r="F276" s="1217" t="s">
        <v>3512</v>
      </c>
      <c r="G276" s="1219">
        <v>15000</v>
      </c>
      <c r="I276" s="1217" t="s">
        <v>3453</v>
      </c>
      <c r="J276" s="1853"/>
      <c r="K276" s="10">
        <v>3000</v>
      </c>
      <c r="L276" s="10">
        <v>4000</v>
      </c>
      <c r="M276" s="1239"/>
      <c r="N276" s="1239">
        <v>4000</v>
      </c>
      <c r="O276" s="1239">
        <f t="shared" si="24"/>
        <v>4000</v>
      </c>
      <c r="P276" s="1357">
        <f t="shared" si="25"/>
        <v>0.26666666666666666</v>
      </c>
      <c r="R276" s="1885" t="s">
        <v>107</v>
      </c>
    </row>
    <row r="277" spans="1:18" ht="13.8">
      <c r="A277" s="1884">
        <v>44679</v>
      </c>
      <c r="B277" s="1217" t="s">
        <v>1170</v>
      </c>
      <c r="C277" s="1217" t="s">
        <v>3456</v>
      </c>
      <c r="D277" s="1217" t="s">
        <v>3521</v>
      </c>
      <c r="E277" s="1217" t="s">
        <v>86</v>
      </c>
      <c r="F277" s="1217" t="s">
        <v>3547</v>
      </c>
      <c r="G277" s="1219">
        <v>15000</v>
      </c>
      <c r="I277" s="1217" t="s">
        <v>3453</v>
      </c>
      <c r="J277" s="1853"/>
      <c r="K277" s="10">
        <v>3000</v>
      </c>
      <c r="L277" s="10">
        <v>4000</v>
      </c>
      <c r="M277" s="1239"/>
      <c r="N277" s="1239">
        <v>4000</v>
      </c>
      <c r="O277" s="1239">
        <f t="shared" si="24"/>
        <v>4000</v>
      </c>
      <c r="P277" s="1357">
        <f t="shared" si="25"/>
        <v>0.26666666666666666</v>
      </c>
      <c r="R277" s="1885" t="s">
        <v>107</v>
      </c>
    </row>
    <row r="278" spans="1:18" ht="13.8">
      <c r="A278" s="1884">
        <v>44679</v>
      </c>
      <c r="B278" s="1217" t="s">
        <v>1906</v>
      </c>
      <c r="C278" s="1217"/>
      <c r="D278" s="1217" t="s">
        <v>3919</v>
      </c>
      <c r="E278" s="1217" t="s">
        <v>3523</v>
      </c>
      <c r="F278" s="1217" t="s">
        <v>3515</v>
      </c>
      <c r="G278" s="1219">
        <v>19200</v>
      </c>
      <c r="I278" s="1217" t="s">
        <v>3453</v>
      </c>
      <c r="J278" s="1853"/>
      <c r="K278" s="10">
        <v>2500</v>
      </c>
      <c r="M278" s="1239">
        <f>(G278-K278-L278)*0.7</f>
        <v>11690</v>
      </c>
      <c r="N278" s="1239"/>
      <c r="O278" s="1239">
        <f t="shared" si="24"/>
        <v>5010</v>
      </c>
      <c r="P278" s="1357">
        <f t="shared" si="25"/>
        <v>0.26093749999999999</v>
      </c>
      <c r="R278" s="1885" t="s">
        <v>27</v>
      </c>
    </row>
    <row r="279" spans="1:18" ht="13.8">
      <c r="A279" s="1884">
        <v>44679</v>
      </c>
      <c r="B279" s="1217" t="s">
        <v>3473</v>
      </c>
      <c r="C279" s="1217"/>
      <c r="D279" s="1217" t="s">
        <v>3570</v>
      </c>
      <c r="E279" s="1217" t="s">
        <v>3910</v>
      </c>
      <c r="F279" s="1217" t="s">
        <v>3512</v>
      </c>
      <c r="G279" s="1219">
        <v>11000</v>
      </c>
      <c r="I279" s="1217" t="s">
        <v>3453</v>
      </c>
      <c r="J279" s="1853"/>
      <c r="K279" s="10">
        <v>1000</v>
      </c>
      <c r="M279" s="1239"/>
      <c r="N279" s="1239">
        <v>5300</v>
      </c>
      <c r="O279" s="1239">
        <f t="shared" si="24"/>
        <v>4700</v>
      </c>
      <c r="P279" s="1357">
        <f t="shared" si="25"/>
        <v>0.42727272727272725</v>
      </c>
      <c r="R279" s="1885" t="s">
        <v>3572</v>
      </c>
    </row>
    <row r="280" spans="1:18" ht="13.8">
      <c r="A280" s="1884">
        <v>44679</v>
      </c>
      <c r="B280" s="1217" t="s">
        <v>3473</v>
      </c>
      <c r="C280" s="1217"/>
      <c r="D280" s="1217" t="s">
        <v>3570</v>
      </c>
      <c r="E280" s="1217" t="s">
        <v>86</v>
      </c>
      <c r="F280" s="1217" t="s">
        <v>3547</v>
      </c>
      <c r="G280" s="1219">
        <v>8500</v>
      </c>
      <c r="I280" s="1217" t="s">
        <v>3453</v>
      </c>
      <c r="J280" s="1853"/>
      <c r="K280" s="10">
        <v>1000</v>
      </c>
      <c r="M280" s="1239"/>
      <c r="N280" s="1239">
        <v>4300</v>
      </c>
      <c r="O280" s="1239">
        <f t="shared" si="24"/>
        <v>3200</v>
      </c>
      <c r="P280" s="1357">
        <f t="shared" si="25"/>
        <v>0.37647058823529411</v>
      </c>
      <c r="R280" s="1885" t="s">
        <v>3572</v>
      </c>
    </row>
    <row r="281" spans="1:18" ht="13.8">
      <c r="A281" s="1884">
        <v>44679</v>
      </c>
      <c r="B281" s="1217" t="s">
        <v>3473</v>
      </c>
      <c r="C281" s="1217"/>
      <c r="D281" s="1217" t="s">
        <v>3570</v>
      </c>
      <c r="E281" s="1217" t="s">
        <v>52</v>
      </c>
      <c r="F281" s="1217" t="s">
        <v>3505</v>
      </c>
      <c r="G281" s="1219">
        <v>8500</v>
      </c>
      <c r="I281" s="1217" t="s">
        <v>3453</v>
      </c>
      <c r="J281" s="1853"/>
      <c r="K281" s="10">
        <v>1000</v>
      </c>
      <c r="M281" s="1239"/>
      <c r="N281" s="1239">
        <v>4300</v>
      </c>
      <c r="O281" s="1239">
        <f t="shared" si="24"/>
        <v>3200</v>
      </c>
      <c r="P281" s="1357">
        <f t="shared" si="25"/>
        <v>0.37647058823529411</v>
      </c>
      <c r="R281" s="1885" t="s">
        <v>3572</v>
      </c>
    </row>
    <row r="282" spans="1:18" ht="13.8">
      <c r="A282" s="1884">
        <v>44679</v>
      </c>
      <c r="B282" s="1217" t="s">
        <v>1906</v>
      </c>
      <c r="C282" s="1217"/>
      <c r="D282" s="1217" t="s">
        <v>3919</v>
      </c>
      <c r="E282" s="1217" t="s">
        <v>40</v>
      </c>
      <c r="F282" s="1217" t="s">
        <v>3449</v>
      </c>
      <c r="G282" s="1219">
        <v>16800</v>
      </c>
      <c r="I282" s="1217" t="s">
        <v>3453</v>
      </c>
      <c r="J282" s="1853"/>
      <c r="K282" s="10">
        <v>2500</v>
      </c>
      <c r="M282" s="1239">
        <f t="shared" ref="M282:M283" si="26">(G282-K282-L282)*0.7</f>
        <v>10010</v>
      </c>
      <c r="N282" s="1239"/>
      <c r="O282" s="1239">
        <f t="shared" si="24"/>
        <v>4290</v>
      </c>
      <c r="P282" s="1357">
        <f t="shared" si="25"/>
        <v>0.25535714285714284</v>
      </c>
      <c r="R282" s="1885" t="s">
        <v>27</v>
      </c>
    </row>
    <row r="283" spans="1:18" ht="13.8">
      <c r="A283" s="1884">
        <v>44679</v>
      </c>
      <c r="B283" s="1217" t="s">
        <v>1906</v>
      </c>
      <c r="C283" s="1217"/>
      <c r="D283" s="1217" t="s">
        <v>3919</v>
      </c>
      <c r="E283" s="1217" t="s">
        <v>49</v>
      </c>
      <c r="F283" s="1217" t="s">
        <v>3486</v>
      </c>
      <c r="G283" s="1219">
        <v>40800</v>
      </c>
      <c r="I283" s="1217" t="s">
        <v>3453</v>
      </c>
      <c r="J283" s="1853"/>
      <c r="K283" s="10">
        <v>4000</v>
      </c>
      <c r="M283" s="1239">
        <f t="shared" si="26"/>
        <v>25760</v>
      </c>
      <c r="N283" s="1239"/>
      <c r="O283" s="1239">
        <f t="shared" si="24"/>
        <v>11040</v>
      </c>
      <c r="P283" s="1357">
        <f t="shared" si="25"/>
        <v>0.27058823529411763</v>
      </c>
      <c r="R283" s="1885" t="s">
        <v>27</v>
      </c>
    </row>
    <row r="284" spans="1:18" ht="13.2">
      <c r="A284" s="1884">
        <v>44679</v>
      </c>
      <c r="B284" s="1217" t="s">
        <v>570</v>
      </c>
      <c r="C284" s="1217" t="s">
        <v>3456</v>
      </c>
      <c r="D284" s="1217" t="s">
        <v>3807</v>
      </c>
      <c r="E284" s="1217" t="s">
        <v>3910</v>
      </c>
      <c r="F284" s="1217" t="s">
        <v>3547</v>
      </c>
      <c r="G284" s="1219">
        <v>18000</v>
      </c>
      <c r="I284" s="1217" t="s">
        <v>3453</v>
      </c>
      <c r="J284" s="666">
        <v>1800</v>
      </c>
      <c r="K284" s="10">
        <v>3000</v>
      </c>
      <c r="L284" s="10">
        <v>4000</v>
      </c>
      <c r="M284" s="1239"/>
      <c r="N284" s="1239">
        <v>4000</v>
      </c>
      <c r="O284" s="1239">
        <f t="shared" si="24"/>
        <v>5200</v>
      </c>
      <c r="P284" s="1357">
        <f t="shared" si="25"/>
        <v>0.28888888888888886</v>
      </c>
      <c r="R284" s="1885" t="s">
        <v>105</v>
      </c>
    </row>
    <row r="285" spans="1:18" ht="13.2">
      <c r="A285" s="1884">
        <v>44679</v>
      </c>
      <c r="B285" s="1217" t="s">
        <v>570</v>
      </c>
      <c r="C285" s="1217" t="s">
        <v>3456</v>
      </c>
      <c r="D285" s="1217" t="s">
        <v>3807</v>
      </c>
      <c r="E285" s="1217" t="s">
        <v>105</v>
      </c>
      <c r="F285" s="1217" t="s">
        <v>3505</v>
      </c>
      <c r="G285" s="1219">
        <v>18000</v>
      </c>
      <c r="I285" s="1217" t="s">
        <v>3453</v>
      </c>
      <c r="J285" s="1261">
        <v>1800</v>
      </c>
      <c r="K285" s="10">
        <v>3000</v>
      </c>
      <c r="L285" s="10">
        <v>4000</v>
      </c>
      <c r="M285" s="1239"/>
      <c r="N285" s="1239">
        <v>4000</v>
      </c>
      <c r="O285" s="1239">
        <f t="shared" si="24"/>
        <v>5200</v>
      </c>
      <c r="P285" s="1357">
        <f t="shared" si="25"/>
        <v>0.28888888888888886</v>
      </c>
      <c r="R285" s="1885" t="s">
        <v>105</v>
      </c>
    </row>
    <row r="286" spans="1:18" ht="13.8">
      <c r="A286" s="1886">
        <v>44679</v>
      </c>
      <c r="B286" s="1246" t="s">
        <v>1906</v>
      </c>
      <c r="C286" s="1246"/>
      <c r="D286" s="1246" t="s">
        <v>3919</v>
      </c>
      <c r="E286" s="1246" t="s">
        <v>2979</v>
      </c>
      <c r="F286" s="1246" t="s">
        <v>3629</v>
      </c>
      <c r="G286" s="1248">
        <v>26400</v>
      </c>
      <c r="H286" s="1260"/>
      <c r="I286" s="1246" t="s">
        <v>3453</v>
      </c>
      <c r="J286" s="1938"/>
      <c r="K286" s="1260">
        <v>2500</v>
      </c>
      <c r="L286" s="1260"/>
      <c r="M286" s="1256">
        <f>(G286-K286-L286)*0.7</f>
        <v>16730</v>
      </c>
      <c r="N286" s="1256"/>
      <c r="O286" s="1256">
        <f t="shared" si="24"/>
        <v>7170</v>
      </c>
      <c r="P286" s="1364">
        <f t="shared" si="25"/>
        <v>0.27159090909090911</v>
      </c>
      <c r="Q286" s="1260"/>
      <c r="R286" s="1887" t="s">
        <v>27</v>
      </c>
    </row>
    <row r="287" spans="1:18" ht="13.8">
      <c r="A287" s="1877">
        <v>44680</v>
      </c>
      <c r="B287" s="1878" t="s">
        <v>570</v>
      </c>
      <c r="C287" s="1878" t="s">
        <v>3446</v>
      </c>
      <c r="D287" s="1878" t="s">
        <v>3521</v>
      </c>
      <c r="E287" s="1878" t="s">
        <v>3523</v>
      </c>
      <c r="F287" s="1878" t="s">
        <v>3515</v>
      </c>
      <c r="G287" s="1879">
        <v>10000</v>
      </c>
      <c r="H287" s="1227">
        <v>8500</v>
      </c>
      <c r="I287" s="1878" t="s">
        <v>3453</v>
      </c>
      <c r="J287" s="1980"/>
      <c r="K287" s="1227">
        <v>1200</v>
      </c>
      <c r="L287" s="1227">
        <v>1000</v>
      </c>
      <c r="M287" s="1229">
        <f>(H287-K287-L287)*0.7</f>
        <v>4410</v>
      </c>
      <c r="N287" s="1229"/>
      <c r="O287" s="1229">
        <f t="shared" si="24"/>
        <v>3390</v>
      </c>
      <c r="P287" s="1882">
        <f t="shared" si="25"/>
        <v>0.33900000000000002</v>
      </c>
      <c r="Q287" s="1227"/>
      <c r="R287" s="1883" t="s">
        <v>107</v>
      </c>
    </row>
    <row r="288" spans="1:18" ht="13.8">
      <c r="A288" s="1884">
        <v>44680</v>
      </c>
      <c r="B288" s="1217" t="s">
        <v>1906</v>
      </c>
      <c r="C288" s="1217"/>
      <c r="D288" s="1217" t="s">
        <v>3563</v>
      </c>
      <c r="E288" s="1217" t="s">
        <v>3079</v>
      </c>
      <c r="F288" s="1217" t="s">
        <v>3517</v>
      </c>
      <c r="G288" s="1219">
        <v>50000</v>
      </c>
      <c r="I288" s="1217" t="s">
        <v>3453</v>
      </c>
      <c r="J288" s="1853"/>
      <c r="K288" s="10">
        <v>3000</v>
      </c>
      <c r="L288" s="10">
        <v>4000</v>
      </c>
      <c r="M288" s="1239"/>
      <c r="N288" s="1239">
        <v>13000</v>
      </c>
      <c r="O288" s="1239">
        <f t="shared" si="24"/>
        <v>30000</v>
      </c>
      <c r="P288" s="1357">
        <f t="shared" si="25"/>
        <v>0.6</v>
      </c>
      <c r="R288" s="1885" t="s">
        <v>27</v>
      </c>
    </row>
    <row r="289" spans="1:18" ht="13.8">
      <c r="A289" s="1884">
        <v>44680</v>
      </c>
      <c r="B289" s="1217" t="s">
        <v>1906</v>
      </c>
      <c r="C289" s="1217"/>
      <c r="D289" s="1217" t="s">
        <v>3919</v>
      </c>
      <c r="E289" s="1217" t="s">
        <v>49</v>
      </c>
      <c r="F289" s="1217" t="s">
        <v>3486</v>
      </c>
      <c r="G289" s="1219">
        <v>21600</v>
      </c>
      <c r="I289" s="1217" t="s">
        <v>3453</v>
      </c>
      <c r="J289" s="1853"/>
      <c r="K289" s="10">
        <v>2500</v>
      </c>
      <c r="M289" s="1239">
        <f t="shared" ref="M289:M293" si="27">(G289-K289-L289)*0.7</f>
        <v>13370</v>
      </c>
      <c r="N289" s="1239"/>
      <c r="O289" s="1239">
        <f t="shared" si="24"/>
        <v>5730</v>
      </c>
      <c r="P289" s="1357">
        <f t="shared" si="25"/>
        <v>0.26527777777777778</v>
      </c>
      <c r="R289" s="1885" t="s">
        <v>27</v>
      </c>
    </row>
    <row r="290" spans="1:18" ht="13.8">
      <c r="A290" s="1884">
        <v>44680</v>
      </c>
      <c r="B290" s="1217" t="s">
        <v>1906</v>
      </c>
      <c r="C290" s="1217"/>
      <c r="D290" s="1217" t="s">
        <v>3919</v>
      </c>
      <c r="E290" s="1217" t="s">
        <v>86</v>
      </c>
      <c r="F290" s="1217" t="s">
        <v>3686</v>
      </c>
      <c r="G290" s="1219">
        <v>40800</v>
      </c>
      <c r="I290" s="1217" t="s">
        <v>3453</v>
      </c>
      <c r="J290" s="1853"/>
      <c r="K290" s="10">
        <v>4000</v>
      </c>
      <c r="M290" s="1239">
        <f t="shared" si="27"/>
        <v>25760</v>
      </c>
      <c r="N290" s="1239"/>
      <c r="O290" s="1239">
        <f t="shared" si="24"/>
        <v>11040</v>
      </c>
      <c r="P290" s="1357">
        <f t="shared" si="25"/>
        <v>0.27058823529411763</v>
      </c>
      <c r="R290" s="1885" t="s">
        <v>27</v>
      </c>
    </row>
    <row r="291" spans="1:18" ht="13.8">
      <c r="A291" s="1884">
        <v>44680</v>
      </c>
      <c r="B291" s="1217" t="s">
        <v>570</v>
      </c>
      <c r="C291" s="1217" t="s">
        <v>3456</v>
      </c>
      <c r="D291" s="1217" t="s">
        <v>332</v>
      </c>
      <c r="E291" s="1217" t="s">
        <v>41</v>
      </c>
      <c r="F291" s="1217" t="s">
        <v>3501</v>
      </c>
      <c r="G291" s="1219">
        <v>30000</v>
      </c>
      <c r="I291" s="1217" t="s">
        <v>3453</v>
      </c>
      <c r="J291" s="1853"/>
      <c r="K291" s="10">
        <v>4200</v>
      </c>
      <c r="L291" s="10">
        <v>5000</v>
      </c>
      <c r="M291" s="1239">
        <f t="shared" si="27"/>
        <v>14559.999999999998</v>
      </c>
      <c r="N291" s="1239"/>
      <c r="O291" s="1239">
        <f t="shared" si="24"/>
        <v>6240.0000000000018</v>
      </c>
      <c r="P291" s="1357">
        <f t="shared" si="25"/>
        <v>0.20800000000000007</v>
      </c>
      <c r="R291" s="1885" t="s">
        <v>107</v>
      </c>
    </row>
    <row r="292" spans="1:18" ht="13.8">
      <c r="A292" s="1884">
        <v>44680</v>
      </c>
      <c r="B292" s="1217" t="s">
        <v>1906</v>
      </c>
      <c r="C292" s="1217"/>
      <c r="D292" s="1217" t="s">
        <v>3919</v>
      </c>
      <c r="E292" s="1217" t="s">
        <v>40</v>
      </c>
      <c r="F292" s="1217" t="s">
        <v>3449</v>
      </c>
      <c r="G292" s="1219">
        <v>21600</v>
      </c>
      <c r="I292" s="1217" t="s">
        <v>3453</v>
      </c>
      <c r="J292" s="1853"/>
      <c r="K292" s="10">
        <v>2500</v>
      </c>
      <c r="M292" s="1239">
        <f t="shared" si="27"/>
        <v>13370</v>
      </c>
      <c r="N292" s="1239"/>
      <c r="O292" s="1239">
        <f t="shared" si="24"/>
        <v>5730</v>
      </c>
      <c r="P292" s="1357">
        <f t="shared" si="25"/>
        <v>0.26527777777777778</v>
      </c>
      <c r="R292" s="1885" t="s">
        <v>27</v>
      </c>
    </row>
    <row r="293" spans="1:18" ht="13.8">
      <c r="A293" s="1886">
        <v>44680</v>
      </c>
      <c r="B293" s="1246" t="s">
        <v>1906</v>
      </c>
      <c r="C293" s="1246"/>
      <c r="D293" s="1246" t="s">
        <v>3919</v>
      </c>
      <c r="E293" s="1246" t="s">
        <v>2979</v>
      </c>
      <c r="F293" s="1246" t="s">
        <v>3629</v>
      </c>
      <c r="G293" s="1248">
        <v>31200</v>
      </c>
      <c r="H293" s="1260"/>
      <c r="I293" s="1246" t="s">
        <v>3453</v>
      </c>
      <c r="J293" s="1983"/>
      <c r="K293" s="1260">
        <v>2500</v>
      </c>
      <c r="L293" s="1260"/>
      <c r="M293" s="1256">
        <f t="shared" si="27"/>
        <v>20090</v>
      </c>
      <c r="N293" s="1256"/>
      <c r="O293" s="1256">
        <f t="shared" si="24"/>
        <v>8610</v>
      </c>
      <c r="P293" s="1364">
        <f t="shared" si="25"/>
        <v>0.27596153846153848</v>
      </c>
      <c r="Q293" s="1260"/>
      <c r="R293" s="1887" t="s">
        <v>27</v>
      </c>
    </row>
    <row r="294" spans="1:18" ht="13.8">
      <c r="A294" s="1877">
        <v>44681</v>
      </c>
      <c r="B294" s="1878" t="s">
        <v>570</v>
      </c>
      <c r="C294" s="1878" t="s">
        <v>3456</v>
      </c>
      <c r="D294" s="1878" t="s">
        <v>3557</v>
      </c>
      <c r="E294" s="1878" t="s">
        <v>39</v>
      </c>
      <c r="F294" s="1878" t="s">
        <v>3626</v>
      </c>
      <c r="G294" s="1879">
        <f>1100/I1*100</f>
        <v>19197.207678883067</v>
      </c>
      <c r="H294" s="1227">
        <v>15000</v>
      </c>
      <c r="I294" s="2157" t="s">
        <v>3450</v>
      </c>
      <c r="J294" s="1980"/>
      <c r="K294" s="1227">
        <v>3000</v>
      </c>
      <c r="L294" s="1227">
        <v>4000</v>
      </c>
      <c r="M294" s="1229">
        <f>(H294-K294-L294)*0.7</f>
        <v>5600</v>
      </c>
      <c r="N294" s="1229"/>
      <c r="O294" s="1229">
        <f t="shared" si="24"/>
        <v>6597.2076788830673</v>
      </c>
      <c r="P294" s="1882">
        <f t="shared" si="25"/>
        <v>0.34365454545454532</v>
      </c>
      <c r="Q294" s="1227"/>
      <c r="R294" s="1883" t="s">
        <v>107</v>
      </c>
    </row>
    <row r="295" spans="1:18" ht="13.8">
      <c r="A295" s="1884">
        <v>44681</v>
      </c>
      <c r="B295" s="1217" t="s">
        <v>1906</v>
      </c>
      <c r="C295" s="1217"/>
      <c r="D295" s="1217" t="s">
        <v>255</v>
      </c>
      <c r="E295" s="1217" t="s">
        <v>41</v>
      </c>
      <c r="F295" s="1217" t="s">
        <v>3501</v>
      </c>
      <c r="G295" s="1219">
        <v>45000</v>
      </c>
      <c r="I295" s="1217" t="s">
        <v>3453</v>
      </c>
      <c r="J295" s="1853"/>
      <c r="M295" s="1239">
        <f t="shared" ref="M295:M301" si="28">(G295-K295-L295)*0.7</f>
        <v>31499.999999999996</v>
      </c>
      <c r="N295" s="1239"/>
      <c r="O295" s="1239">
        <f t="shared" si="24"/>
        <v>13500.000000000004</v>
      </c>
      <c r="P295" s="1357">
        <f t="shared" si="25"/>
        <v>0.3000000000000001</v>
      </c>
      <c r="R295" s="1885" t="s">
        <v>107</v>
      </c>
    </row>
    <row r="296" spans="1:18" ht="13.2">
      <c r="A296" s="1884">
        <v>44681</v>
      </c>
      <c r="B296" s="1217" t="s">
        <v>570</v>
      </c>
      <c r="C296" s="1217" t="s">
        <v>3456</v>
      </c>
      <c r="D296" s="1217" t="s">
        <v>4214</v>
      </c>
      <c r="E296" s="1217" t="s">
        <v>34</v>
      </c>
      <c r="F296" s="1217" t="s">
        <v>3626</v>
      </c>
      <c r="G296" s="1219">
        <v>16000</v>
      </c>
      <c r="I296" s="1217" t="s">
        <v>3453</v>
      </c>
      <c r="J296" s="666">
        <v>1000</v>
      </c>
      <c r="M296" s="1239">
        <f t="shared" si="28"/>
        <v>11200</v>
      </c>
      <c r="N296" s="1239"/>
      <c r="O296" s="1239">
        <f t="shared" si="24"/>
        <v>3800</v>
      </c>
      <c r="P296" s="1357">
        <f t="shared" si="25"/>
        <v>0.23749999999999999</v>
      </c>
      <c r="R296" s="1885" t="s">
        <v>7953</v>
      </c>
    </row>
    <row r="297" spans="1:18" ht="13.8">
      <c r="A297" s="1884">
        <v>44681</v>
      </c>
      <c r="B297" s="1217" t="s">
        <v>1906</v>
      </c>
      <c r="C297" s="1217"/>
      <c r="D297" s="1217" t="s">
        <v>3919</v>
      </c>
      <c r="E297" s="1217" t="s">
        <v>86</v>
      </c>
      <c r="F297" s="1217" t="s">
        <v>3686</v>
      </c>
      <c r="G297" s="1219">
        <v>21600</v>
      </c>
      <c r="I297" s="1217" t="s">
        <v>3453</v>
      </c>
      <c r="J297" s="1853"/>
      <c r="K297" s="10">
        <v>2500</v>
      </c>
      <c r="M297" s="1239">
        <f t="shared" si="28"/>
        <v>13370</v>
      </c>
      <c r="N297" s="1239"/>
      <c r="O297" s="1239">
        <f t="shared" si="24"/>
        <v>5730</v>
      </c>
      <c r="P297" s="1357">
        <f t="shared" si="25"/>
        <v>0.26527777777777778</v>
      </c>
      <c r="R297" s="1885" t="s">
        <v>27</v>
      </c>
    </row>
    <row r="298" spans="1:18" ht="13.8">
      <c r="A298" s="1884">
        <v>44681</v>
      </c>
      <c r="B298" s="1217" t="s">
        <v>1906</v>
      </c>
      <c r="C298" s="1217"/>
      <c r="D298" s="1217" t="s">
        <v>3919</v>
      </c>
      <c r="E298" s="1217" t="s">
        <v>49</v>
      </c>
      <c r="F298" s="1217" t="s">
        <v>3486</v>
      </c>
      <c r="G298" s="1219">
        <v>40800</v>
      </c>
      <c r="I298" s="1217" t="s">
        <v>3453</v>
      </c>
      <c r="J298" s="1853"/>
      <c r="K298" s="10">
        <v>4000</v>
      </c>
      <c r="M298" s="1239">
        <f t="shared" si="28"/>
        <v>25760</v>
      </c>
      <c r="N298" s="1239"/>
      <c r="O298" s="1239">
        <f t="shared" si="24"/>
        <v>11040</v>
      </c>
      <c r="P298" s="1357">
        <f t="shared" si="25"/>
        <v>0.27058823529411763</v>
      </c>
      <c r="R298" s="1885" t="s">
        <v>27</v>
      </c>
    </row>
    <row r="299" spans="1:18" ht="13.8">
      <c r="A299" s="1884">
        <v>44681</v>
      </c>
      <c r="B299" s="1217" t="s">
        <v>1906</v>
      </c>
      <c r="C299" s="1217"/>
      <c r="D299" s="1217" t="s">
        <v>3919</v>
      </c>
      <c r="E299" s="1217" t="s">
        <v>40</v>
      </c>
      <c r="F299" s="1217" t="s">
        <v>3449</v>
      </c>
      <c r="G299" s="1219">
        <v>21600</v>
      </c>
      <c r="I299" s="1217" t="s">
        <v>3453</v>
      </c>
      <c r="J299" s="1853"/>
      <c r="K299" s="10">
        <v>2500</v>
      </c>
      <c r="M299" s="1239">
        <f t="shared" si="28"/>
        <v>13370</v>
      </c>
      <c r="N299" s="1239"/>
      <c r="O299" s="1239">
        <f t="shared" si="24"/>
        <v>5730</v>
      </c>
      <c r="P299" s="1357">
        <f t="shared" si="25"/>
        <v>0.26527777777777778</v>
      </c>
      <c r="R299" s="1885" t="s">
        <v>27</v>
      </c>
    </row>
    <row r="300" spans="1:18" ht="13.8">
      <c r="A300" s="1886">
        <v>44681</v>
      </c>
      <c r="B300" s="1246" t="s">
        <v>1906</v>
      </c>
      <c r="C300" s="1246"/>
      <c r="D300" s="1246" t="s">
        <v>3919</v>
      </c>
      <c r="E300" s="1246" t="s">
        <v>2979</v>
      </c>
      <c r="F300" s="1246" t="s">
        <v>3629</v>
      </c>
      <c r="G300" s="1248">
        <v>31200</v>
      </c>
      <c r="H300" s="1260"/>
      <c r="I300" s="1246" t="s">
        <v>3453</v>
      </c>
      <c r="J300" s="1983"/>
      <c r="K300" s="1260">
        <v>2500</v>
      </c>
      <c r="L300" s="1260"/>
      <c r="M300" s="1256">
        <f t="shared" si="28"/>
        <v>20090</v>
      </c>
      <c r="N300" s="1256"/>
      <c r="O300" s="1256">
        <f t="shared" si="24"/>
        <v>8610</v>
      </c>
      <c r="P300" s="1364">
        <f t="shared" si="25"/>
        <v>0.27596153846153848</v>
      </c>
      <c r="Q300" s="1260"/>
      <c r="R300" s="1887" t="s">
        <v>27</v>
      </c>
    </row>
    <row r="301" spans="1:18" ht="13.2">
      <c r="E301" s="6"/>
      <c r="G301" s="1239"/>
      <c r="K301" s="10">
        <f t="shared" ref="K301:L301" si="29">SUM(K3:K300)</f>
        <v>581800</v>
      </c>
      <c r="L301" s="10">
        <f t="shared" si="29"/>
        <v>345000</v>
      </c>
      <c r="M301" s="1239">
        <f t="shared" si="28"/>
        <v>-648760</v>
      </c>
      <c r="N301" s="1239"/>
      <c r="O301" s="1239">
        <f t="shared" si="24"/>
        <v>-278040</v>
      </c>
      <c r="P301" s="1357" t="e">
        <f t="shared" si="25"/>
        <v>#DIV/0!</v>
      </c>
    </row>
    <row r="302" spans="1:18" ht="13.2">
      <c r="E302" s="6"/>
      <c r="G302" s="1946">
        <f>SUM(G3:G300)</f>
        <v>5627586.240837696</v>
      </c>
      <c r="H302" s="1239"/>
      <c r="I302" s="1239"/>
      <c r="J302" s="1239"/>
      <c r="K302" s="1239">
        <f>SUM(K3:K300)</f>
        <v>581800</v>
      </c>
      <c r="L302" s="1239"/>
      <c r="M302" s="1239">
        <f t="shared" ref="M302:N302" si="30">SUM(M3:M300)</f>
        <v>1213100</v>
      </c>
      <c r="N302" s="1239">
        <f t="shared" si="30"/>
        <v>1469800</v>
      </c>
      <c r="O302" s="1946">
        <f>SUM(O3:O300)</f>
        <v>1986934.2338568936</v>
      </c>
      <c r="P302" s="1239"/>
      <c r="Q302" s="1239"/>
    </row>
    <row r="303" spans="1:18" ht="13.2">
      <c r="E303" s="6"/>
      <c r="G303" s="1239"/>
      <c r="M303" s="1239"/>
      <c r="N303" s="2144" t="s">
        <v>8402</v>
      </c>
      <c r="O303" s="2067">
        <v>0.34129999999999999</v>
      </c>
      <c r="P303" s="1357"/>
    </row>
    <row r="304" spans="1:18" ht="13.2">
      <c r="E304" s="6"/>
      <c r="G304" s="1239"/>
      <c r="M304" s="1239"/>
      <c r="N304" s="1239"/>
      <c r="O304" s="1239"/>
      <c r="P304" s="1357"/>
    </row>
    <row r="305" spans="1:16" ht="13.2">
      <c r="E305" s="6"/>
      <c r="G305" s="1239"/>
      <c r="M305" s="1239"/>
      <c r="N305" s="1239"/>
      <c r="O305" s="1239"/>
      <c r="P305" s="1357"/>
    </row>
    <row r="306" spans="1:16" ht="13.2">
      <c r="A306" s="2164" t="s">
        <v>8403</v>
      </c>
      <c r="B306" s="1227" t="s">
        <v>8404</v>
      </c>
      <c r="C306" s="1227" t="s">
        <v>58</v>
      </c>
      <c r="D306" s="1227" t="s">
        <v>8405</v>
      </c>
      <c r="E306" s="1227" t="s">
        <v>8406</v>
      </c>
      <c r="F306" s="1227" t="s">
        <v>3443</v>
      </c>
      <c r="G306" s="2165" t="s">
        <v>8399</v>
      </c>
      <c r="M306" s="1239"/>
      <c r="N306" s="1239"/>
      <c r="O306" s="1239"/>
      <c r="P306" s="1357"/>
    </row>
    <row r="307" spans="1:16" ht="13.2">
      <c r="A307" s="2166" t="s">
        <v>84</v>
      </c>
      <c r="B307" s="1239">
        <f>488478</f>
        <v>488478</v>
      </c>
      <c r="C307" s="1239">
        <v>57179</v>
      </c>
      <c r="D307" s="1239">
        <v>51900</v>
      </c>
      <c r="E307" s="88">
        <f t="shared" ref="E307:E314" si="31">B307-(C307-D307)*0.7</f>
        <v>484782.7</v>
      </c>
      <c r="F307" s="1239">
        <f t="shared" ref="F307:F314" si="32">B307-E307-(C307-D307)</f>
        <v>-1583.7000000000116</v>
      </c>
      <c r="G307" s="2167">
        <f t="shared" ref="G307:G314" si="33">F307/B307</f>
        <v>-3.2421112107403234E-3</v>
      </c>
      <c r="H307" s="10">
        <v>5279</v>
      </c>
      <c r="M307" s="1239"/>
      <c r="N307" s="1239"/>
      <c r="O307" s="1239"/>
      <c r="P307" s="1357"/>
    </row>
    <row r="308" spans="1:16" ht="13.8">
      <c r="A308" s="2168" t="s">
        <v>3086</v>
      </c>
      <c r="B308" s="1239">
        <v>408063</v>
      </c>
      <c r="C308" s="1239">
        <v>44429</v>
      </c>
      <c r="D308" s="1239"/>
      <c r="E308" s="88">
        <f t="shared" si="31"/>
        <v>376962.7</v>
      </c>
      <c r="F308" s="1239">
        <f t="shared" si="32"/>
        <v>-13328.700000000012</v>
      </c>
      <c r="G308" s="2167">
        <f t="shared" si="33"/>
        <v>-3.2663338749163759E-2</v>
      </c>
      <c r="H308" s="10">
        <v>44429</v>
      </c>
      <c r="M308" s="1239"/>
      <c r="N308" s="1239"/>
      <c r="O308" s="1239"/>
      <c r="P308" s="1357"/>
    </row>
    <row r="309" spans="1:16" ht="13.8">
      <c r="A309" s="2169" t="s">
        <v>62</v>
      </c>
      <c r="B309" s="1239">
        <v>405092</v>
      </c>
      <c r="C309" s="1239">
        <v>70287</v>
      </c>
      <c r="D309" s="1239">
        <v>50000</v>
      </c>
      <c r="E309" s="88">
        <f t="shared" si="31"/>
        <v>390891.1</v>
      </c>
      <c r="F309" s="1239">
        <f t="shared" si="32"/>
        <v>-6086.0999999999767</v>
      </c>
      <c r="G309" s="2167">
        <f t="shared" si="33"/>
        <v>-1.5023994549386254E-2</v>
      </c>
      <c r="L309" s="2367" t="s">
        <v>8407</v>
      </c>
      <c r="M309" s="2368"/>
      <c r="N309" s="2368"/>
      <c r="O309" s="2369"/>
      <c r="P309" s="1357"/>
    </row>
    <row r="310" spans="1:16" ht="13.8">
      <c r="A310" s="2169" t="s">
        <v>39</v>
      </c>
      <c r="B310" s="1239">
        <v>166051</v>
      </c>
      <c r="C310" s="1239">
        <v>37110</v>
      </c>
      <c r="D310" s="1239">
        <v>24000</v>
      </c>
      <c r="E310" s="88">
        <f t="shared" si="31"/>
        <v>156874</v>
      </c>
      <c r="F310" s="1239">
        <f t="shared" si="32"/>
        <v>-3933</v>
      </c>
      <c r="G310" s="2167">
        <f t="shared" si="33"/>
        <v>-2.3685494215632548E-2</v>
      </c>
      <c r="L310" s="531"/>
      <c r="M310" s="88" t="s">
        <v>8296</v>
      </c>
      <c r="N310" s="88" t="s">
        <v>8408</v>
      </c>
      <c r="O310" s="539" t="s">
        <v>3</v>
      </c>
      <c r="P310" s="1357"/>
    </row>
    <row r="311" spans="1:16" ht="13.8">
      <c r="A311" s="2169" t="s">
        <v>8409</v>
      </c>
      <c r="B311" s="1239">
        <v>169683</v>
      </c>
      <c r="C311" s="1239">
        <v>42207</v>
      </c>
      <c r="D311" s="1239">
        <v>40900</v>
      </c>
      <c r="E311" s="88">
        <f t="shared" si="31"/>
        <v>168768.1</v>
      </c>
      <c r="F311" s="1239">
        <f t="shared" si="32"/>
        <v>-392.10000000000582</v>
      </c>
      <c r="G311" s="2167">
        <f t="shared" si="33"/>
        <v>-2.310779512384893E-3</v>
      </c>
      <c r="L311" s="531" t="s">
        <v>8410</v>
      </c>
      <c r="M311" s="1239">
        <v>787487</v>
      </c>
      <c r="N311" s="1239">
        <f>C315-D315+K302</f>
        <v>785260</v>
      </c>
      <c r="O311" s="2170">
        <f t="shared" ref="O311:O314" si="34">M311-N311</f>
        <v>2227</v>
      </c>
      <c r="P311" s="1357"/>
    </row>
    <row r="312" spans="1:16" ht="13.8">
      <c r="A312" s="2171" t="s">
        <v>8411</v>
      </c>
      <c r="B312" s="1239">
        <v>727575</v>
      </c>
      <c r="C312" s="1239">
        <v>129390</v>
      </c>
      <c r="D312" s="1239"/>
      <c r="E312" s="88">
        <f t="shared" si="31"/>
        <v>637002</v>
      </c>
      <c r="F312" s="1239">
        <f t="shared" si="32"/>
        <v>-38817</v>
      </c>
      <c r="G312" s="2167">
        <f t="shared" si="33"/>
        <v>-5.3351200907122975E-2</v>
      </c>
      <c r="L312" s="531" t="s">
        <v>3432</v>
      </c>
      <c r="M312" s="1239">
        <v>356776</v>
      </c>
      <c r="N312" s="1239">
        <f>L301</f>
        <v>345000</v>
      </c>
      <c r="O312" s="2170">
        <f t="shared" si="34"/>
        <v>11776</v>
      </c>
      <c r="P312" s="1357"/>
    </row>
    <row r="313" spans="1:16" ht="13.8">
      <c r="A313" s="2169" t="s">
        <v>8412</v>
      </c>
      <c r="B313" s="1239"/>
      <c r="C313" s="1239"/>
      <c r="D313" s="1239"/>
      <c r="E313" s="88">
        <f t="shared" si="31"/>
        <v>0</v>
      </c>
      <c r="F313" s="1239">
        <f t="shared" si="32"/>
        <v>0</v>
      </c>
      <c r="G313" s="2167" t="e">
        <f t="shared" si="33"/>
        <v>#DIV/0!</v>
      </c>
      <c r="L313" s="531" t="s">
        <v>8413</v>
      </c>
      <c r="M313" s="1239"/>
      <c r="N313" s="1239">
        <f>M302+N302+E315</f>
        <v>4934140</v>
      </c>
      <c r="O313" s="2170">
        <f t="shared" si="34"/>
        <v>-4934140</v>
      </c>
      <c r="P313" s="1357"/>
    </row>
    <row r="314" spans="1:16" ht="13.8">
      <c r="A314" s="2169" t="s">
        <v>8414</v>
      </c>
      <c r="B314" s="1239">
        <v>28720</v>
      </c>
      <c r="C314" s="1239">
        <v>52158</v>
      </c>
      <c r="D314" s="1239">
        <v>62500</v>
      </c>
      <c r="E314" s="88">
        <f t="shared" si="31"/>
        <v>35959.4</v>
      </c>
      <c r="F314" s="1239">
        <f t="shared" si="32"/>
        <v>3102.5999999999985</v>
      </c>
      <c r="G314" s="2167">
        <f t="shared" si="33"/>
        <v>0.10802924791086346</v>
      </c>
      <c r="L314" s="2172" t="s">
        <v>2</v>
      </c>
      <c r="M314" s="1256"/>
      <c r="N314" s="1256"/>
      <c r="O314" s="2173">
        <f t="shared" si="34"/>
        <v>0</v>
      </c>
      <c r="P314" s="1357"/>
    </row>
    <row r="315" spans="1:16" ht="13.2">
      <c r="A315" s="2174" t="s">
        <v>2</v>
      </c>
      <c r="B315" s="2066">
        <f t="shared" ref="B315:F315" si="35">SUM(B307:B314)</f>
        <v>2393662</v>
      </c>
      <c r="C315" s="2066">
        <f t="shared" si="35"/>
        <v>432760</v>
      </c>
      <c r="D315" s="2066">
        <f t="shared" si="35"/>
        <v>229300</v>
      </c>
      <c r="E315" s="1756">
        <f t="shared" si="35"/>
        <v>2251240</v>
      </c>
      <c r="F315" s="2145">
        <f t="shared" si="35"/>
        <v>-61038.000000000007</v>
      </c>
      <c r="G315" s="2170"/>
      <c r="M315" s="1239"/>
      <c r="N315" s="1239"/>
      <c r="O315" s="1239"/>
      <c r="P315" s="1357"/>
    </row>
    <row r="316" spans="1:16" ht="13.2">
      <c r="A316" s="2175"/>
      <c r="E316" s="6"/>
      <c r="G316" s="2170"/>
      <c r="M316" s="1239"/>
      <c r="N316" s="1239"/>
      <c r="O316" s="1239"/>
      <c r="P316" s="1357"/>
    </row>
    <row r="317" spans="1:16" ht="13.2">
      <c r="A317" s="2176"/>
      <c r="B317" s="1260"/>
      <c r="C317" s="1260"/>
      <c r="D317" s="1260"/>
      <c r="E317" s="1755"/>
      <c r="F317" s="2177" t="s">
        <v>8415</v>
      </c>
      <c r="G317" s="2067">
        <v>0.29680000000000001</v>
      </c>
      <c r="M317" s="1239">
        <f>O302+F315</f>
        <v>1925896.2338568936</v>
      </c>
      <c r="N317" s="1239"/>
      <c r="O317" s="1239"/>
      <c r="P317" s="1357"/>
    </row>
    <row r="318" spans="1:16" ht="13.2">
      <c r="E318" s="6"/>
      <c r="G318" s="1239"/>
      <c r="M318" s="1239"/>
      <c r="N318" s="1239"/>
      <c r="O318" s="1239"/>
      <c r="P318" s="1357"/>
    </row>
    <row r="319" spans="1:16" ht="13.2">
      <c r="E319" s="6"/>
      <c r="G319" s="1239"/>
      <c r="M319" s="1239"/>
      <c r="N319" s="1239"/>
      <c r="O319" s="1239"/>
      <c r="P319" s="1357"/>
    </row>
    <row r="320" spans="1:16" ht="13.2">
      <c r="E320" s="6"/>
      <c r="G320" s="1239"/>
      <c r="M320" s="1239"/>
      <c r="N320" s="1239"/>
      <c r="O320" s="1239"/>
      <c r="P320" s="1357"/>
    </row>
    <row r="321" spans="5:16" ht="13.2">
      <c r="E321" s="6"/>
      <c r="G321" s="1239"/>
      <c r="M321" s="1239"/>
      <c r="N321" s="1239"/>
      <c r="O321" s="1239"/>
      <c r="P321" s="1357"/>
    </row>
    <row r="322" spans="5:16" ht="13.2">
      <c r="E322" s="6"/>
      <c r="G322" s="1239"/>
      <c r="M322" s="1239"/>
      <c r="N322" s="1239"/>
      <c r="O322" s="1239"/>
      <c r="P322" s="1357"/>
    </row>
    <row r="323" spans="5:16" ht="13.2">
      <c r="E323" s="6"/>
      <c r="G323" s="1239"/>
      <c r="M323" s="1239"/>
      <c r="N323" s="1239"/>
      <c r="O323" s="1239"/>
      <c r="P323" s="1357"/>
    </row>
    <row r="324" spans="5:16" ht="13.2">
      <c r="E324" s="6"/>
      <c r="G324" s="1239"/>
      <c r="M324" s="1239"/>
      <c r="N324" s="1239"/>
      <c r="O324" s="1239"/>
      <c r="P324" s="1357"/>
    </row>
    <row r="325" spans="5:16" ht="13.2">
      <c r="E325" s="6"/>
      <c r="G325" s="1239"/>
      <c r="M325" s="1239"/>
      <c r="N325" s="1239"/>
      <c r="O325" s="1239"/>
      <c r="P325" s="1357"/>
    </row>
    <row r="326" spans="5:16" ht="13.2">
      <c r="E326" s="6"/>
      <c r="G326" s="1239"/>
      <c r="M326" s="1239"/>
      <c r="N326" s="1239"/>
      <c r="O326" s="1239"/>
      <c r="P326" s="1357"/>
    </row>
    <row r="327" spans="5:16" ht="13.2">
      <c r="E327" s="6"/>
      <c r="G327" s="1239"/>
      <c r="M327" s="1239"/>
      <c r="N327" s="1239"/>
      <c r="O327" s="1239"/>
      <c r="P327" s="1357"/>
    </row>
    <row r="328" spans="5:16" ht="13.2">
      <c r="E328" s="6"/>
      <c r="G328" s="1239"/>
      <c r="M328" s="1239"/>
      <c r="N328" s="1239"/>
      <c r="O328" s="1239"/>
      <c r="P328" s="1357"/>
    </row>
    <row r="329" spans="5:16" ht="13.2">
      <c r="E329" s="6"/>
      <c r="G329" s="1239"/>
      <c r="M329" s="1239"/>
      <c r="N329" s="1239"/>
      <c r="O329" s="1239"/>
      <c r="P329" s="1357"/>
    </row>
    <row r="330" spans="5:16" ht="13.2">
      <c r="E330" s="6"/>
      <c r="G330" s="1239"/>
      <c r="M330" s="1239"/>
      <c r="N330" s="1239"/>
      <c r="O330" s="1239"/>
      <c r="P330" s="1357"/>
    </row>
    <row r="331" spans="5:16" ht="13.2">
      <c r="E331" s="6"/>
      <c r="G331" s="1239"/>
      <c r="M331" s="1239"/>
      <c r="N331" s="1239"/>
      <c r="O331" s="1239"/>
      <c r="P331" s="1357"/>
    </row>
    <row r="332" spans="5:16" ht="13.2">
      <c r="E332" s="6"/>
      <c r="G332" s="1239"/>
      <c r="M332" s="1239"/>
      <c r="N332" s="1239"/>
      <c r="O332" s="1239"/>
      <c r="P332" s="1357"/>
    </row>
    <row r="333" spans="5:16" ht="13.2">
      <c r="E333" s="6"/>
      <c r="G333" s="1239"/>
      <c r="M333" s="1239"/>
      <c r="N333" s="1239"/>
      <c r="O333" s="1239"/>
      <c r="P333" s="1357"/>
    </row>
    <row r="334" spans="5:16" ht="13.2">
      <c r="E334" s="6"/>
      <c r="G334" s="1239"/>
      <c r="M334" s="1239"/>
      <c r="N334" s="1239"/>
      <c r="O334" s="1239"/>
      <c r="P334" s="1357"/>
    </row>
    <row r="335" spans="5:16" ht="13.2">
      <c r="E335" s="6"/>
      <c r="G335" s="1239"/>
      <c r="M335" s="1239"/>
      <c r="N335" s="1239"/>
      <c r="O335" s="1239"/>
      <c r="P335" s="1357"/>
    </row>
    <row r="336" spans="5:16" ht="13.2">
      <c r="E336" s="6"/>
      <c r="G336" s="1239"/>
      <c r="M336" s="1239"/>
      <c r="N336" s="1239"/>
      <c r="O336" s="1239"/>
      <c r="P336" s="1357"/>
    </row>
    <row r="337" spans="5:16" ht="13.2">
      <c r="E337" s="6"/>
      <c r="G337" s="1239"/>
      <c r="M337" s="1239"/>
      <c r="N337" s="1239"/>
      <c r="O337" s="1239"/>
      <c r="P337" s="1357"/>
    </row>
    <row r="338" spans="5:16" ht="13.2">
      <c r="E338" s="6"/>
      <c r="G338" s="1239"/>
      <c r="M338" s="1239"/>
      <c r="N338" s="1239"/>
      <c r="O338" s="1239"/>
      <c r="P338" s="1357"/>
    </row>
    <row r="339" spans="5:16" ht="13.2">
      <c r="E339" s="6"/>
      <c r="G339" s="1239"/>
      <c r="M339" s="1239"/>
      <c r="N339" s="1239"/>
      <c r="O339" s="1239"/>
      <c r="P339" s="1357"/>
    </row>
    <row r="340" spans="5:16" ht="13.2">
      <c r="E340" s="6"/>
      <c r="G340" s="1239"/>
      <c r="M340" s="1239"/>
      <c r="N340" s="1239"/>
      <c r="O340" s="1239"/>
      <c r="P340" s="1357"/>
    </row>
    <row r="341" spans="5:16" ht="13.2">
      <c r="E341" s="6"/>
      <c r="G341" s="1239"/>
      <c r="M341" s="1239"/>
      <c r="N341" s="1239"/>
      <c r="O341" s="1239"/>
      <c r="P341" s="1357"/>
    </row>
    <row r="342" spans="5:16" ht="13.2">
      <c r="E342" s="6"/>
      <c r="G342" s="1239"/>
      <c r="M342" s="1239"/>
      <c r="N342" s="1239"/>
      <c r="O342" s="1239"/>
      <c r="P342" s="1357"/>
    </row>
    <row r="343" spans="5:16" ht="13.2">
      <c r="E343" s="6"/>
      <c r="G343" s="1239"/>
      <c r="M343" s="1239"/>
      <c r="N343" s="1239"/>
      <c r="O343" s="1239"/>
      <c r="P343" s="1357"/>
    </row>
    <row r="344" spans="5:16" ht="13.2">
      <c r="E344" s="6"/>
      <c r="G344" s="1239"/>
      <c r="M344" s="1239"/>
      <c r="N344" s="1239"/>
      <c r="O344" s="1239"/>
      <c r="P344" s="1357"/>
    </row>
    <row r="345" spans="5:16" ht="13.2">
      <c r="E345" s="6"/>
      <c r="G345" s="1239"/>
      <c r="M345" s="1239"/>
      <c r="N345" s="1239"/>
      <c r="O345" s="1239"/>
      <c r="P345" s="1357"/>
    </row>
    <row r="346" spans="5:16" ht="13.2">
      <c r="E346" s="6"/>
      <c r="G346" s="1239"/>
      <c r="M346" s="1239"/>
      <c r="N346" s="1239"/>
      <c r="O346" s="1239"/>
      <c r="P346" s="1357"/>
    </row>
    <row r="347" spans="5:16" ht="13.2">
      <c r="E347" s="6"/>
      <c r="G347" s="1239"/>
      <c r="M347" s="1239"/>
      <c r="N347" s="1239"/>
      <c r="O347" s="1239"/>
      <c r="P347" s="1357"/>
    </row>
    <row r="348" spans="5:16" ht="13.2">
      <c r="E348" s="6"/>
      <c r="G348" s="1239"/>
      <c r="M348" s="1239"/>
      <c r="N348" s="1239"/>
      <c r="O348" s="1239"/>
      <c r="P348" s="1357"/>
    </row>
    <row r="349" spans="5:16" ht="13.2">
      <c r="E349" s="6"/>
      <c r="G349" s="1239"/>
      <c r="M349" s="1239"/>
      <c r="N349" s="1239"/>
      <c r="O349" s="1239"/>
      <c r="P349" s="1357"/>
    </row>
    <row r="350" spans="5:16" ht="13.2">
      <c r="E350" s="6"/>
      <c r="G350" s="1239"/>
      <c r="M350" s="1239"/>
      <c r="N350" s="1239"/>
      <c r="O350" s="1239"/>
      <c r="P350" s="1357"/>
    </row>
    <row r="351" spans="5:16" ht="13.2">
      <c r="E351" s="6"/>
      <c r="G351" s="1239"/>
      <c r="M351" s="1239"/>
      <c r="N351" s="1239"/>
      <c r="O351" s="1239"/>
      <c r="P351" s="1357"/>
    </row>
    <row r="352" spans="5:16" ht="13.2">
      <c r="E352" s="6"/>
      <c r="G352" s="1239"/>
      <c r="M352" s="1239"/>
      <c r="N352" s="1239"/>
      <c r="O352" s="1239"/>
      <c r="P352" s="1357"/>
    </row>
    <row r="353" spans="5:16" ht="13.2">
      <c r="E353" s="6"/>
      <c r="G353" s="1239"/>
      <c r="M353" s="1239"/>
      <c r="N353" s="1239"/>
      <c r="O353" s="1239"/>
      <c r="P353" s="1357"/>
    </row>
    <row r="354" spans="5:16" ht="13.2">
      <c r="E354" s="6"/>
      <c r="G354" s="1239"/>
      <c r="M354" s="1239"/>
      <c r="N354" s="1239"/>
      <c r="O354" s="1239"/>
      <c r="P354" s="1357"/>
    </row>
    <row r="355" spans="5:16" ht="13.2">
      <c r="E355" s="6"/>
      <c r="G355" s="1239"/>
      <c r="M355" s="1239"/>
      <c r="N355" s="1239"/>
      <c r="O355" s="1239"/>
      <c r="P355" s="1357"/>
    </row>
    <row r="356" spans="5:16" ht="13.2">
      <c r="E356" s="6"/>
      <c r="G356" s="1239"/>
      <c r="M356" s="1239"/>
      <c r="N356" s="1239"/>
      <c r="O356" s="1239"/>
      <c r="P356" s="1357"/>
    </row>
    <row r="357" spans="5:16" ht="13.2">
      <c r="E357" s="6"/>
      <c r="G357" s="1239"/>
      <c r="M357" s="1239"/>
      <c r="N357" s="1239"/>
      <c r="O357" s="1239"/>
      <c r="P357" s="1357"/>
    </row>
    <row r="358" spans="5:16" ht="13.2">
      <c r="E358" s="6"/>
      <c r="G358" s="1239"/>
      <c r="M358" s="1239"/>
      <c r="N358" s="1239"/>
      <c r="O358" s="1239"/>
      <c r="P358" s="1357"/>
    </row>
    <row r="359" spans="5:16" ht="13.2">
      <c r="E359" s="6"/>
      <c r="G359" s="1239"/>
      <c r="M359" s="1239"/>
      <c r="N359" s="1239"/>
      <c r="O359" s="1239"/>
      <c r="P359" s="1357"/>
    </row>
    <row r="360" spans="5:16" ht="13.2">
      <c r="E360" s="6"/>
      <c r="G360" s="1239"/>
      <c r="M360" s="1239"/>
      <c r="N360" s="1239"/>
      <c r="O360" s="1239"/>
      <c r="P360" s="1357"/>
    </row>
    <row r="361" spans="5:16" ht="13.2">
      <c r="E361" s="6"/>
      <c r="G361" s="1239"/>
      <c r="M361" s="1239"/>
      <c r="N361" s="1239"/>
      <c r="O361" s="1239"/>
      <c r="P361" s="1357"/>
    </row>
    <row r="362" spans="5:16" ht="13.2">
      <c r="E362" s="6"/>
      <c r="G362" s="1239"/>
      <c r="M362" s="1239"/>
      <c r="N362" s="1239"/>
      <c r="O362" s="1239"/>
      <c r="P362" s="1357"/>
    </row>
    <row r="363" spans="5:16" ht="13.2">
      <c r="E363" s="6"/>
      <c r="G363" s="1239"/>
      <c r="M363" s="1239"/>
      <c r="N363" s="1239"/>
      <c r="O363" s="1239"/>
      <c r="P363" s="1357"/>
    </row>
    <row r="364" spans="5:16" ht="13.2">
      <c r="E364" s="6"/>
      <c r="G364" s="1239"/>
      <c r="M364" s="1239"/>
      <c r="N364" s="1239"/>
      <c r="O364" s="1239"/>
      <c r="P364" s="1357"/>
    </row>
    <row r="365" spans="5:16" ht="13.2">
      <c r="E365" s="6"/>
      <c r="G365" s="1239"/>
      <c r="M365" s="1239"/>
      <c r="N365" s="1239"/>
      <c r="O365" s="1239"/>
      <c r="P365" s="1357"/>
    </row>
    <row r="366" spans="5:16" ht="13.2">
      <c r="E366" s="6"/>
      <c r="G366" s="1239"/>
      <c r="M366" s="1239"/>
      <c r="N366" s="1239"/>
      <c r="O366" s="1239"/>
      <c r="P366" s="1357"/>
    </row>
    <row r="367" spans="5:16" ht="13.2">
      <c r="E367" s="6"/>
      <c r="G367" s="1239"/>
      <c r="M367" s="1239"/>
      <c r="N367" s="1239"/>
      <c r="O367" s="1239"/>
      <c r="P367" s="1357"/>
    </row>
    <row r="368" spans="5:16" ht="13.2">
      <c r="E368" s="6"/>
      <c r="G368" s="1239"/>
      <c r="M368" s="1239"/>
      <c r="N368" s="1239"/>
      <c r="O368" s="1239"/>
      <c r="P368" s="1357"/>
    </row>
    <row r="369" spans="5:16" ht="13.2">
      <c r="E369" s="6"/>
      <c r="G369" s="1239"/>
      <c r="M369" s="1239"/>
      <c r="N369" s="1239"/>
      <c r="O369" s="1239"/>
      <c r="P369" s="1357"/>
    </row>
    <row r="370" spans="5:16" ht="13.2">
      <c r="E370" s="6"/>
      <c r="G370" s="1239"/>
      <c r="M370" s="1239"/>
      <c r="N370" s="1239"/>
      <c r="O370" s="1239"/>
      <c r="P370" s="1357"/>
    </row>
    <row r="371" spans="5:16" ht="13.2">
      <c r="E371" s="6"/>
      <c r="G371" s="1239"/>
      <c r="M371" s="1239"/>
      <c r="N371" s="1239"/>
      <c r="O371" s="1239"/>
      <c r="P371" s="1357"/>
    </row>
    <row r="372" spans="5:16" ht="13.2">
      <c r="E372" s="6"/>
      <c r="G372" s="1239"/>
      <c r="M372" s="1239"/>
      <c r="N372" s="1239"/>
      <c r="O372" s="1239"/>
      <c r="P372" s="1357"/>
    </row>
    <row r="373" spans="5:16" ht="13.2">
      <c r="E373" s="6"/>
      <c r="G373" s="1239"/>
      <c r="M373" s="1239"/>
      <c r="N373" s="1239"/>
      <c r="O373" s="1239"/>
      <c r="P373" s="1357"/>
    </row>
    <row r="374" spans="5:16" ht="13.2">
      <c r="E374" s="6"/>
      <c r="G374" s="1239"/>
      <c r="M374" s="1239"/>
      <c r="N374" s="1239"/>
      <c r="O374" s="1239"/>
      <c r="P374" s="1357"/>
    </row>
    <row r="375" spans="5:16" ht="13.2">
      <c r="E375" s="6"/>
      <c r="G375" s="1239"/>
      <c r="M375" s="1239"/>
      <c r="N375" s="1239"/>
      <c r="O375" s="1239"/>
      <c r="P375" s="1357"/>
    </row>
    <row r="376" spans="5:16" ht="13.2">
      <c r="E376" s="6"/>
      <c r="G376" s="1239"/>
      <c r="M376" s="1239"/>
      <c r="N376" s="1239"/>
      <c r="O376" s="1239"/>
      <c r="P376" s="1357"/>
    </row>
    <row r="377" spans="5:16" ht="13.2">
      <c r="E377" s="6"/>
      <c r="G377" s="1239"/>
      <c r="M377" s="1239"/>
      <c r="N377" s="1239"/>
      <c r="O377" s="1239"/>
      <c r="P377" s="1357"/>
    </row>
    <row r="378" spans="5:16" ht="13.2">
      <c r="E378" s="6"/>
      <c r="G378" s="1239"/>
      <c r="M378" s="1239"/>
      <c r="N378" s="1239"/>
      <c r="O378" s="1239"/>
      <c r="P378" s="1357"/>
    </row>
    <row r="379" spans="5:16" ht="13.2">
      <c r="E379" s="6"/>
      <c r="G379" s="1239"/>
      <c r="M379" s="1239"/>
      <c r="N379" s="1239"/>
      <c r="O379" s="1239"/>
      <c r="P379" s="1357"/>
    </row>
    <row r="380" spans="5:16" ht="13.2">
      <c r="E380" s="6"/>
      <c r="G380" s="1239"/>
      <c r="M380" s="1239"/>
      <c r="N380" s="1239"/>
      <c r="O380" s="1239"/>
      <c r="P380" s="1357"/>
    </row>
    <row r="381" spans="5:16" ht="13.2">
      <c r="E381" s="6"/>
      <c r="G381" s="1239"/>
      <c r="M381" s="1239"/>
      <c r="N381" s="1239"/>
      <c r="O381" s="1239"/>
      <c r="P381" s="1357"/>
    </row>
    <row r="382" spans="5:16" ht="13.2">
      <c r="E382" s="6"/>
      <c r="G382" s="1239"/>
      <c r="M382" s="1239"/>
      <c r="N382" s="1239"/>
      <c r="O382" s="1239"/>
      <c r="P382" s="1357"/>
    </row>
    <row r="383" spans="5:16" ht="13.2">
      <c r="E383" s="6"/>
      <c r="G383" s="1239"/>
      <c r="M383" s="1239"/>
      <c r="N383" s="1239"/>
      <c r="O383" s="1239"/>
      <c r="P383" s="1357"/>
    </row>
    <row r="384" spans="5:16" ht="13.2">
      <c r="E384" s="6"/>
      <c r="G384" s="1239"/>
      <c r="M384" s="1239"/>
      <c r="N384" s="1239"/>
      <c r="O384" s="1239"/>
      <c r="P384" s="1357"/>
    </row>
    <row r="385" spans="5:16" ht="13.2">
      <c r="E385" s="6"/>
      <c r="G385" s="1239"/>
      <c r="M385" s="1239"/>
      <c r="N385" s="1239"/>
      <c r="O385" s="1239"/>
      <c r="P385" s="1357"/>
    </row>
    <row r="386" spans="5:16" ht="13.2">
      <c r="E386" s="6"/>
      <c r="G386" s="1239"/>
      <c r="M386" s="1239"/>
      <c r="N386" s="1239"/>
      <c r="O386" s="1239"/>
      <c r="P386" s="1357"/>
    </row>
    <row r="387" spans="5:16" ht="13.2">
      <c r="E387" s="6"/>
      <c r="G387" s="1239"/>
      <c r="M387" s="1239"/>
      <c r="N387" s="1239"/>
      <c r="O387" s="1239"/>
      <c r="P387" s="1357"/>
    </row>
    <row r="388" spans="5:16" ht="13.2">
      <c r="E388" s="6"/>
      <c r="G388" s="1239"/>
      <c r="M388" s="1239"/>
      <c r="N388" s="1239"/>
      <c r="O388" s="1239"/>
      <c r="P388" s="1357"/>
    </row>
    <row r="389" spans="5:16" ht="13.2">
      <c r="E389" s="6"/>
      <c r="G389" s="1239"/>
      <c r="M389" s="1239"/>
      <c r="N389" s="1239"/>
      <c r="O389" s="1239"/>
      <c r="P389" s="1357"/>
    </row>
    <row r="390" spans="5:16" ht="13.2">
      <c r="E390" s="6"/>
      <c r="G390" s="1239"/>
      <c r="M390" s="1239"/>
      <c r="N390" s="1239"/>
      <c r="O390" s="1239"/>
      <c r="P390" s="1357"/>
    </row>
    <row r="391" spans="5:16" ht="13.2">
      <c r="E391" s="6"/>
      <c r="G391" s="1239"/>
      <c r="M391" s="1239"/>
      <c r="N391" s="1239"/>
      <c r="O391" s="1239"/>
      <c r="P391" s="1357"/>
    </row>
    <row r="392" spans="5:16" ht="13.2">
      <c r="E392" s="6"/>
      <c r="G392" s="1239"/>
      <c r="M392" s="1239"/>
      <c r="N392" s="1239"/>
      <c r="O392" s="1239"/>
      <c r="P392" s="1357"/>
    </row>
    <row r="393" spans="5:16" ht="13.2">
      <c r="E393" s="6"/>
      <c r="G393" s="1239"/>
      <c r="M393" s="1239"/>
      <c r="N393" s="1239"/>
      <c r="O393" s="1239"/>
      <c r="P393" s="1357"/>
    </row>
    <row r="394" spans="5:16" ht="13.2">
      <c r="E394" s="6"/>
      <c r="G394" s="1239"/>
      <c r="M394" s="1239"/>
      <c r="N394" s="1239"/>
      <c r="O394" s="1239"/>
      <c r="P394" s="1357"/>
    </row>
    <row r="395" spans="5:16" ht="13.2">
      <c r="E395" s="6"/>
      <c r="G395" s="1239"/>
      <c r="M395" s="1239"/>
      <c r="N395" s="1239"/>
      <c r="O395" s="1239"/>
      <c r="P395" s="1357"/>
    </row>
    <row r="396" spans="5:16" ht="13.2">
      <c r="E396" s="6"/>
      <c r="G396" s="1239"/>
      <c r="M396" s="1239"/>
      <c r="N396" s="1239"/>
      <c r="O396" s="1239"/>
      <c r="P396" s="1357"/>
    </row>
    <row r="397" spans="5:16" ht="13.2">
      <c r="E397" s="6"/>
      <c r="G397" s="1239"/>
      <c r="M397" s="1239"/>
      <c r="N397" s="1239"/>
      <c r="O397" s="1239"/>
      <c r="P397" s="1357"/>
    </row>
    <row r="398" spans="5:16" ht="13.2">
      <c r="E398" s="6"/>
      <c r="G398" s="1239"/>
      <c r="M398" s="1239"/>
      <c r="N398" s="1239"/>
      <c r="O398" s="1239"/>
      <c r="P398" s="1357"/>
    </row>
    <row r="399" spans="5:16" ht="13.2">
      <c r="E399" s="6"/>
      <c r="G399" s="1239"/>
      <c r="M399" s="1239"/>
      <c r="N399" s="1239"/>
      <c r="O399" s="1239"/>
      <c r="P399" s="1357"/>
    </row>
    <row r="400" spans="5:16" ht="13.2">
      <c r="E400" s="6"/>
      <c r="G400" s="1239"/>
      <c r="M400" s="1239"/>
      <c r="N400" s="1239"/>
      <c r="O400" s="1239"/>
      <c r="P400" s="1357"/>
    </row>
    <row r="401" spans="5:16" ht="13.2">
      <c r="E401" s="6"/>
      <c r="G401" s="1239"/>
      <c r="M401" s="1239"/>
      <c r="N401" s="1239"/>
      <c r="O401" s="1239"/>
      <c r="P401" s="1357"/>
    </row>
    <row r="402" spans="5:16" ht="13.2">
      <c r="E402" s="6"/>
      <c r="G402" s="1239"/>
      <c r="M402" s="1239"/>
      <c r="N402" s="1239"/>
      <c r="O402" s="1239"/>
      <c r="P402" s="1357"/>
    </row>
    <row r="403" spans="5:16" ht="13.2">
      <c r="E403" s="6"/>
      <c r="G403" s="1239"/>
      <c r="M403" s="1239"/>
      <c r="N403" s="1239"/>
      <c r="O403" s="1239"/>
      <c r="P403" s="1357"/>
    </row>
    <row r="404" spans="5:16" ht="13.2">
      <c r="E404" s="6"/>
      <c r="G404" s="1239"/>
      <c r="M404" s="1239"/>
      <c r="N404" s="1239"/>
      <c r="O404" s="1239"/>
      <c r="P404" s="1357"/>
    </row>
    <row r="405" spans="5:16" ht="13.2">
      <c r="E405" s="6"/>
      <c r="G405" s="1239"/>
      <c r="M405" s="1239"/>
      <c r="N405" s="1239"/>
      <c r="O405" s="1239"/>
      <c r="P405" s="1357"/>
    </row>
    <row r="406" spans="5:16" ht="13.2">
      <c r="E406" s="6"/>
      <c r="G406" s="1239"/>
      <c r="M406" s="1239"/>
      <c r="N406" s="1239"/>
      <c r="O406" s="1239"/>
      <c r="P406" s="1357"/>
    </row>
    <row r="407" spans="5:16" ht="13.2">
      <c r="E407" s="6"/>
      <c r="G407" s="1239"/>
      <c r="M407" s="1239"/>
      <c r="N407" s="1239"/>
      <c r="O407" s="1239"/>
      <c r="P407" s="1357"/>
    </row>
    <row r="408" spans="5:16" ht="13.2">
      <c r="E408" s="6"/>
      <c r="G408" s="1239"/>
      <c r="M408" s="1239"/>
      <c r="N408" s="1239"/>
      <c r="O408" s="1239"/>
      <c r="P408" s="1357"/>
    </row>
    <row r="409" spans="5:16" ht="13.2">
      <c r="E409" s="6"/>
      <c r="G409" s="1239"/>
      <c r="M409" s="1239"/>
      <c r="N409" s="1239"/>
      <c r="O409" s="1239"/>
      <c r="P409" s="1357"/>
    </row>
    <row r="410" spans="5:16" ht="13.2">
      <c r="E410" s="6"/>
      <c r="G410" s="1239"/>
      <c r="M410" s="1239"/>
      <c r="N410" s="1239"/>
      <c r="O410" s="1239"/>
      <c r="P410" s="1357"/>
    </row>
    <row r="411" spans="5:16" ht="13.2">
      <c r="E411" s="6"/>
      <c r="G411" s="1239"/>
      <c r="M411" s="1239"/>
      <c r="N411" s="1239"/>
      <c r="O411" s="1239"/>
      <c r="P411" s="1357"/>
    </row>
    <row r="412" spans="5:16" ht="13.2">
      <c r="E412" s="6"/>
      <c r="G412" s="1239"/>
      <c r="M412" s="1239"/>
      <c r="N412" s="1239"/>
      <c r="O412" s="1239"/>
      <c r="P412" s="1357"/>
    </row>
    <row r="413" spans="5:16" ht="13.2">
      <c r="E413" s="6"/>
      <c r="G413" s="1239"/>
      <c r="M413" s="1239"/>
      <c r="N413" s="1239"/>
      <c r="O413" s="1239"/>
      <c r="P413" s="1357"/>
    </row>
    <row r="414" spans="5:16" ht="13.2">
      <c r="E414" s="6"/>
      <c r="G414" s="1239"/>
      <c r="M414" s="1239"/>
      <c r="N414" s="1239"/>
      <c r="O414" s="1239"/>
      <c r="P414" s="1357"/>
    </row>
    <row r="415" spans="5:16" ht="13.2">
      <c r="E415" s="6"/>
      <c r="G415" s="1239"/>
      <c r="M415" s="1239"/>
      <c r="N415" s="1239"/>
      <c r="O415" s="1239"/>
      <c r="P415" s="1357"/>
    </row>
    <row r="416" spans="5:16" ht="13.2">
      <c r="E416" s="6"/>
      <c r="G416" s="1239"/>
      <c r="M416" s="1239"/>
      <c r="N416" s="1239"/>
      <c r="O416" s="1239"/>
      <c r="P416" s="1357"/>
    </row>
    <row r="417" spans="5:16" ht="13.2">
      <c r="E417" s="6"/>
      <c r="G417" s="1239"/>
      <c r="M417" s="1239"/>
      <c r="N417" s="1239"/>
      <c r="O417" s="1239"/>
      <c r="P417" s="1357"/>
    </row>
    <row r="418" spans="5:16" ht="13.2">
      <c r="E418" s="6"/>
      <c r="G418" s="1239"/>
      <c r="M418" s="1239"/>
      <c r="N418" s="1239"/>
      <c r="O418" s="1239"/>
      <c r="P418" s="1357"/>
    </row>
    <row r="419" spans="5:16" ht="13.2">
      <c r="E419" s="6"/>
      <c r="G419" s="1239"/>
      <c r="M419" s="1239"/>
      <c r="N419" s="1239"/>
      <c r="O419" s="1239"/>
      <c r="P419" s="1357"/>
    </row>
    <row r="420" spans="5:16" ht="13.2">
      <c r="E420" s="6"/>
      <c r="G420" s="1239"/>
      <c r="M420" s="1239"/>
      <c r="N420" s="1239"/>
      <c r="O420" s="1239"/>
      <c r="P420" s="1357"/>
    </row>
    <row r="421" spans="5:16" ht="13.2">
      <c r="E421" s="6"/>
      <c r="G421" s="1239"/>
      <c r="M421" s="1239"/>
      <c r="N421" s="1239"/>
      <c r="O421" s="1239"/>
      <c r="P421" s="1357"/>
    </row>
    <row r="422" spans="5:16" ht="13.2">
      <c r="E422" s="6"/>
      <c r="G422" s="1239"/>
      <c r="M422" s="1239"/>
      <c r="N422" s="1239"/>
      <c r="O422" s="1239"/>
      <c r="P422" s="1357"/>
    </row>
    <row r="423" spans="5:16" ht="13.2">
      <c r="E423" s="6"/>
      <c r="G423" s="1239"/>
      <c r="M423" s="1239"/>
      <c r="N423" s="1239"/>
      <c r="O423" s="1239"/>
      <c r="P423" s="1357"/>
    </row>
    <row r="424" spans="5:16" ht="13.2">
      <c r="E424" s="6"/>
      <c r="G424" s="1239"/>
      <c r="M424" s="1239"/>
      <c r="N424" s="1239"/>
      <c r="O424" s="1239"/>
      <c r="P424" s="1357"/>
    </row>
    <row r="425" spans="5:16" ht="13.2">
      <c r="E425" s="6"/>
      <c r="G425" s="1239"/>
      <c r="M425" s="1239"/>
      <c r="N425" s="1239"/>
      <c r="O425" s="1239"/>
      <c r="P425" s="1357"/>
    </row>
    <row r="426" spans="5:16" ht="13.2">
      <c r="E426" s="6"/>
      <c r="G426" s="1239"/>
      <c r="M426" s="1239"/>
      <c r="N426" s="1239"/>
      <c r="O426" s="1239"/>
      <c r="P426" s="1357"/>
    </row>
    <row r="427" spans="5:16" ht="13.2">
      <c r="E427" s="6"/>
      <c r="G427" s="1239"/>
      <c r="M427" s="1239"/>
      <c r="N427" s="1239"/>
      <c r="O427" s="1239"/>
      <c r="P427" s="1357"/>
    </row>
    <row r="428" spans="5:16" ht="13.2">
      <c r="E428" s="6"/>
      <c r="G428" s="1239"/>
      <c r="M428" s="1239"/>
      <c r="N428" s="1239"/>
      <c r="O428" s="1239"/>
      <c r="P428" s="1357"/>
    </row>
    <row r="429" spans="5:16" ht="13.2">
      <c r="E429" s="6"/>
      <c r="G429" s="1239"/>
      <c r="M429" s="1239"/>
      <c r="N429" s="1239"/>
      <c r="O429" s="1239"/>
      <c r="P429" s="1357"/>
    </row>
    <row r="430" spans="5:16" ht="13.2">
      <c r="E430" s="6"/>
      <c r="G430" s="1239"/>
      <c r="M430" s="1239"/>
      <c r="N430" s="1239"/>
      <c r="O430" s="1239"/>
      <c r="P430" s="1357"/>
    </row>
    <row r="431" spans="5:16" ht="13.2">
      <c r="E431" s="6"/>
      <c r="G431" s="1239"/>
      <c r="M431" s="1239"/>
      <c r="N431" s="1239"/>
      <c r="O431" s="1239"/>
      <c r="P431" s="1357"/>
    </row>
    <row r="432" spans="5:16" ht="13.2">
      <c r="E432" s="6"/>
      <c r="G432" s="1239"/>
      <c r="M432" s="1239"/>
      <c r="N432" s="1239"/>
      <c r="O432" s="1239"/>
      <c r="P432" s="1357"/>
    </row>
    <row r="433" spans="5:16" ht="13.2">
      <c r="E433" s="6"/>
      <c r="G433" s="1239"/>
      <c r="M433" s="1239"/>
      <c r="N433" s="1239"/>
      <c r="O433" s="1239"/>
      <c r="P433" s="1357"/>
    </row>
    <row r="434" spans="5:16" ht="13.2">
      <c r="E434" s="6"/>
      <c r="G434" s="1239"/>
      <c r="M434" s="1239"/>
      <c r="N434" s="1239"/>
      <c r="O434" s="1239"/>
      <c r="P434" s="1357"/>
    </row>
    <row r="435" spans="5:16" ht="13.2">
      <c r="E435" s="6"/>
      <c r="G435" s="1239"/>
      <c r="M435" s="1239"/>
      <c r="N435" s="1239"/>
      <c r="O435" s="1239"/>
      <c r="P435" s="1357"/>
    </row>
    <row r="436" spans="5:16" ht="13.2">
      <c r="E436" s="6"/>
      <c r="G436" s="1239"/>
      <c r="M436" s="1239"/>
      <c r="N436" s="1239"/>
      <c r="O436" s="1239"/>
      <c r="P436" s="1357"/>
    </row>
    <row r="437" spans="5:16" ht="13.2">
      <c r="E437" s="6"/>
      <c r="G437" s="1239"/>
      <c r="M437" s="1239"/>
      <c r="N437" s="1239"/>
      <c r="O437" s="1239"/>
      <c r="P437" s="1357"/>
    </row>
    <row r="438" spans="5:16" ht="13.2">
      <c r="E438" s="6"/>
      <c r="G438" s="1239"/>
      <c r="M438" s="1239"/>
      <c r="N438" s="1239"/>
      <c r="O438" s="1239"/>
      <c r="P438" s="1357"/>
    </row>
    <row r="439" spans="5:16" ht="13.2">
      <c r="E439" s="6"/>
      <c r="G439" s="1239"/>
      <c r="M439" s="1239"/>
      <c r="N439" s="1239"/>
      <c r="O439" s="1239"/>
      <c r="P439" s="1357"/>
    </row>
    <row r="440" spans="5:16" ht="13.2">
      <c r="E440" s="6"/>
      <c r="G440" s="1239"/>
      <c r="M440" s="1239"/>
      <c r="N440" s="1239"/>
      <c r="O440" s="1239"/>
      <c r="P440" s="1357"/>
    </row>
    <row r="441" spans="5:16" ht="13.2">
      <c r="E441" s="6"/>
      <c r="G441" s="1239"/>
      <c r="M441" s="1239"/>
      <c r="N441" s="1239"/>
      <c r="O441" s="1239"/>
      <c r="P441" s="1357"/>
    </row>
    <row r="442" spans="5:16" ht="13.2">
      <c r="E442" s="6"/>
      <c r="G442" s="1239"/>
      <c r="M442" s="1239"/>
      <c r="N442" s="1239"/>
      <c r="O442" s="1239"/>
      <c r="P442" s="1357"/>
    </row>
    <row r="443" spans="5:16" ht="13.2">
      <c r="E443" s="6"/>
      <c r="G443" s="1239"/>
      <c r="M443" s="1239"/>
      <c r="N443" s="1239"/>
      <c r="O443" s="1239"/>
      <c r="P443" s="1357"/>
    </row>
    <row r="444" spans="5:16" ht="13.2">
      <c r="E444" s="6"/>
      <c r="G444" s="1239"/>
      <c r="M444" s="1239"/>
      <c r="N444" s="1239"/>
      <c r="O444" s="1239"/>
      <c r="P444" s="1357"/>
    </row>
    <row r="445" spans="5:16" ht="13.2">
      <c r="E445" s="6"/>
      <c r="G445" s="1239"/>
      <c r="M445" s="1239"/>
      <c r="N445" s="1239"/>
      <c r="O445" s="1239"/>
      <c r="P445" s="1357"/>
    </row>
    <row r="446" spans="5:16" ht="13.2">
      <c r="E446" s="6"/>
      <c r="G446" s="1239"/>
      <c r="M446" s="1239"/>
      <c r="N446" s="1239"/>
      <c r="O446" s="1239"/>
      <c r="P446" s="1357"/>
    </row>
    <row r="447" spans="5:16" ht="13.2">
      <c r="E447" s="6"/>
      <c r="G447" s="1239"/>
      <c r="M447" s="1239"/>
      <c r="N447" s="1239"/>
      <c r="O447" s="1239"/>
      <c r="P447" s="1357"/>
    </row>
    <row r="448" spans="5:16" ht="13.2">
      <c r="E448" s="6"/>
      <c r="G448" s="1239"/>
      <c r="M448" s="1239"/>
      <c r="N448" s="1239"/>
      <c r="O448" s="1239"/>
      <c r="P448" s="1357"/>
    </row>
    <row r="449" spans="5:16" ht="13.2">
      <c r="E449" s="6"/>
      <c r="G449" s="1239"/>
      <c r="M449" s="1239"/>
      <c r="N449" s="1239"/>
      <c r="O449" s="1239"/>
      <c r="P449" s="1357"/>
    </row>
    <row r="450" spans="5:16" ht="13.2">
      <c r="E450" s="6"/>
      <c r="G450" s="1239"/>
      <c r="M450" s="1239"/>
      <c r="N450" s="1239"/>
      <c r="O450" s="1239"/>
      <c r="P450" s="1357"/>
    </row>
    <row r="451" spans="5:16" ht="13.2">
      <c r="E451" s="6"/>
      <c r="G451" s="1239"/>
      <c r="M451" s="1239"/>
      <c r="N451" s="1239"/>
      <c r="O451" s="1239"/>
      <c r="P451" s="1357"/>
    </row>
    <row r="452" spans="5:16" ht="13.2">
      <c r="E452" s="6"/>
      <c r="G452" s="1239"/>
      <c r="M452" s="1239"/>
      <c r="N452" s="1239"/>
      <c r="O452" s="1239"/>
      <c r="P452" s="1357"/>
    </row>
    <row r="453" spans="5:16" ht="13.2">
      <c r="E453" s="6"/>
      <c r="G453" s="1239"/>
      <c r="M453" s="1239"/>
      <c r="N453" s="1239"/>
      <c r="O453" s="1239"/>
      <c r="P453" s="1357"/>
    </row>
    <row r="454" spans="5:16" ht="13.2">
      <c r="E454" s="6"/>
      <c r="G454" s="1239"/>
      <c r="M454" s="1239"/>
      <c r="N454" s="1239"/>
      <c r="O454" s="1239"/>
      <c r="P454" s="1357"/>
    </row>
    <row r="455" spans="5:16" ht="13.2">
      <c r="E455" s="6"/>
      <c r="G455" s="1239"/>
      <c r="M455" s="1239"/>
      <c r="N455" s="1239"/>
      <c r="O455" s="1239"/>
      <c r="P455" s="1357"/>
    </row>
    <row r="456" spans="5:16" ht="13.2">
      <c r="E456" s="6"/>
      <c r="G456" s="1239"/>
      <c r="M456" s="1239"/>
      <c r="N456" s="1239"/>
      <c r="O456" s="1239"/>
      <c r="P456" s="1357"/>
    </row>
    <row r="457" spans="5:16" ht="13.2">
      <c r="E457" s="6"/>
      <c r="G457" s="1239"/>
      <c r="M457" s="1239"/>
      <c r="N457" s="1239"/>
      <c r="O457" s="1239"/>
      <c r="P457" s="1357"/>
    </row>
    <row r="458" spans="5:16" ht="13.2">
      <c r="E458" s="6"/>
      <c r="G458" s="1239"/>
      <c r="M458" s="1239"/>
      <c r="N458" s="1239"/>
      <c r="O458" s="1239"/>
      <c r="P458" s="1357"/>
    </row>
    <row r="459" spans="5:16" ht="13.2">
      <c r="E459" s="6"/>
      <c r="G459" s="1239"/>
      <c r="M459" s="1239"/>
      <c r="N459" s="1239"/>
      <c r="O459" s="1239"/>
      <c r="P459" s="1357"/>
    </row>
    <row r="460" spans="5:16" ht="13.2">
      <c r="E460" s="6"/>
      <c r="G460" s="1239"/>
      <c r="M460" s="1239"/>
      <c r="N460" s="1239"/>
      <c r="O460" s="1239"/>
      <c r="P460" s="1357"/>
    </row>
    <row r="461" spans="5:16" ht="13.2">
      <c r="E461" s="6"/>
      <c r="G461" s="1239"/>
      <c r="M461" s="1239"/>
      <c r="N461" s="1239"/>
      <c r="O461" s="1239"/>
      <c r="P461" s="1357"/>
    </row>
    <row r="462" spans="5:16" ht="13.2">
      <c r="E462" s="6"/>
      <c r="G462" s="1239"/>
      <c r="M462" s="1239"/>
      <c r="N462" s="1239"/>
      <c r="O462" s="1239"/>
      <c r="P462" s="1357"/>
    </row>
    <row r="463" spans="5:16" ht="13.2">
      <c r="E463" s="6"/>
      <c r="G463" s="1239"/>
      <c r="M463" s="1239"/>
      <c r="N463" s="1239"/>
      <c r="O463" s="1239"/>
      <c r="P463" s="1357"/>
    </row>
    <row r="464" spans="5:16" ht="13.2">
      <c r="E464" s="6"/>
      <c r="G464" s="1239"/>
      <c r="M464" s="1239"/>
      <c r="N464" s="1239"/>
      <c r="O464" s="1239"/>
      <c r="P464" s="1357"/>
    </row>
    <row r="465" spans="5:16" ht="13.2">
      <c r="E465" s="6"/>
      <c r="G465" s="1239"/>
      <c r="M465" s="1239"/>
      <c r="N465" s="1239"/>
      <c r="O465" s="1239"/>
      <c r="P465" s="1357"/>
    </row>
    <row r="466" spans="5:16" ht="13.2">
      <c r="E466" s="6"/>
      <c r="G466" s="1239"/>
      <c r="M466" s="1239"/>
      <c r="N466" s="1239"/>
      <c r="O466" s="1239"/>
      <c r="P466" s="1357"/>
    </row>
    <row r="467" spans="5:16" ht="13.2">
      <c r="E467" s="6"/>
      <c r="G467" s="1239"/>
      <c r="M467" s="1239"/>
      <c r="N467" s="1239"/>
      <c r="O467" s="1239"/>
      <c r="P467" s="1357"/>
    </row>
    <row r="468" spans="5:16" ht="13.2">
      <c r="E468" s="6"/>
      <c r="G468" s="1239"/>
      <c r="M468" s="1239"/>
      <c r="N468" s="1239"/>
      <c r="O468" s="1239"/>
      <c r="P468" s="1357"/>
    </row>
    <row r="469" spans="5:16" ht="13.2">
      <c r="E469" s="6"/>
      <c r="G469" s="1239"/>
      <c r="M469" s="1239"/>
      <c r="N469" s="1239"/>
      <c r="O469" s="1239"/>
      <c r="P469" s="1357"/>
    </row>
    <row r="470" spans="5:16" ht="13.2">
      <c r="E470" s="6"/>
      <c r="G470" s="1239"/>
      <c r="M470" s="1239"/>
      <c r="N470" s="1239"/>
      <c r="O470" s="1239"/>
      <c r="P470" s="1357"/>
    </row>
    <row r="471" spans="5:16" ht="13.2">
      <c r="E471" s="6"/>
      <c r="G471" s="1239"/>
      <c r="M471" s="1239"/>
      <c r="N471" s="1239"/>
      <c r="O471" s="1239"/>
      <c r="P471" s="1357"/>
    </row>
    <row r="472" spans="5:16" ht="13.2">
      <c r="E472" s="6"/>
      <c r="G472" s="1239"/>
      <c r="M472" s="1239"/>
      <c r="N472" s="1239"/>
      <c r="O472" s="1239"/>
      <c r="P472" s="1357"/>
    </row>
    <row r="473" spans="5:16" ht="13.2">
      <c r="E473" s="6"/>
      <c r="G473" s="1239"/>
      <c r="M473" s="1239"/>
      <c r="N473" s="1239"/>
      <c r="O473" s="1239"/>
      <c r="P473" s="1357"/>
    </row>
    <row r="474" spans="5:16" ht="13.2">
      <c r="E474" s="6"/>
      <c r="G474" s="1239"/>
      <c r="M474" s="1239"/>
      <c r="N474" s="1239"/>
      <c r="O474" s="1239"/>
      <c r="P474" s="1357"/>
    </row>
    <row r="475" spans="5:16" ht="13.2">
      <c r="E475" s="6"/>
      <c r="G475" s="1239"/>
      <c r="M475" s="1239"/>
      <c r="N475" s="1239"/>
      <c r="O475" s="1239"/>
      <c r="P475" s="1357"/>
    </row>
    <row r="476" spans="5:16" ht="13.2">
      <c r="E476" s="6"/>
      <c r="G476" s="1239"/>
      <c r="M476" s="1239"/>
      <c r="N476" s="1239"/>
      <c r="O476" s="1239"/>
      <c r="P476" s="1357"/>
    </row>
    <row r="477" spans="5:16" ht="13.2">
      <c r="E477" s="6"/>
      <c r="G477" s="1239"/>
      <c r="M477" s="1239"/>
      <c r="N477" s="1239"/>
      <c r="O477" s="1239"/>
      <c r="P477" s="1357"/>
    </row>
    <row r="478" spans="5:16" ht="13.2">
      <c r="E478" s="6"/>
      <c r="G478" s="1239"/>
      <c r="M478" s="1239"/>
      <c r="N478" s="1239"/>
      <c r="O478" s="1239"/>
      <c r="P478" s="1357"/>
    </row>
    <row r="479" spans="5:16" ht="13.2">
      <c r="E479" s="6"/>
      <c r="G479" s="1239"/>
      <c r="M479" s="1239"/>
      <c r="N479" s="1239"/>
      <c r="O479" s="1239"/>
      <c r="P479" s="1357"/>
    </row>
    <row r="480" spans="5:16" ht="13.2">
      <c r="E480" s="6"/>
      <c r="G480" s="1239"/>
      <c r="M480" s="1239"/>
      <c r="N480" s="1239"/>
      <c r="O480" s="1239"/>
      <c r="P480" s="1357"/>
    </row>
    <row r="481" spans="5:16" ht="13.2">
      <c r="E481" s="6"/>
      <c r="G481" s="1239"/>
      <c r="M481" s="1239"/>
      <c r="N481" s="1239"/>
      <c r="O481" s="1239"/>
      <c r="P481" s="1357"/>
    </row>
    <row r="482" spans="5:16" ht="13.2">
      <c r="E482" s="6"/>
      <c r="G482" s="1239"/>
      <c r="M482" s="1239"/>
      <c r="N482" s="1239"/>
      <c r="O482" s="1239"/>
      <c r="P482" s="1357"/>
    </row>
    <row r="483" spans="5:16" ht="13.2">
      <c r="E483" s="6"/>
      <c r="G483" s="1239"/>
      <c r="M483" s="1239"/>
      <c r="N483" s="1239"/>
      <c r="O483" s="1239"/>
      <c r="P483" s="1357"/>
    </row>
    <row r="484" spans="5:16" ht="13.2">
      <c r="E484" s="6"/>
      <c r="G484" s="1239"/>
      <c r="M484" s="1239"/>
      <c r="N484" s="1239"/>
      <c r="O484" s="1239"/>
      <c r="P484" s="1357"/>
    </row>
    <row r="485" spans="5:16" ht="13.2">
      <c r="E485" s="6"/>
      <c r="G485" s="1239"/>
      <c r="M485" s="1239"/>
      <c r="N485" s="1239"/>
      <c r="O485" s="1239"/>
      <c r="P485" s="1357"/>
    </row>
    <row r="486" spans="5:16" ht="13.2">
      <c r="E486" s="6"/>
      <c r="G486" s="1239"/>
      <c r="M486" s="1239"/>
      <c r="N486" s="1239"/>
      <c r="O486" s="1239"/>
      <c r="P486" s="1357"/>
    </row>
    <row r="487" spans="5:16" ht="13.2">
      <c r="E487" s="6"/>
      <c r="G487" s="1239"/>
      <c r="M487" s="1239"/>
      <c r="N487" s="1239"/>
      <c r="O487" s="1239"/>
      <c r="P487" s="1357"/>
    </row>
    <row r="488" spans="5:16" ht="13.2">
      <c r="E488" s="6"/>
      <c r="G488" s="1239"/>
      <c r="M488" s="1239"/>
      <c r="N488" s="1239"/>
      <c r="O488" s="1239"/>
      <c r="P488" s="1357"/>
    </row>
    <row r="489" spans="5:16" ht="13.2">
      <c r="E489" s="6"/>
      <c r="G489" s="1239"/>
      <c r="M489" s="1239"/>
      <c r="N489" s="1239"/>
      <c r="O489" s="1239"/>
      <c r="P489" s="1357"/>
    </row>
    <row r="490" spans="5:16" ht="13.2">
      <c r="E490" s="6"/>
      <c r="G490" s="1239"/>
      <c r="M490" s="1239"/>
      <c r="N490" s="1239"/>
      <c r="O490" s="1239"/>
      <c r="P490" s="1357"/>
    </row>
    <row r="491" spans="5:16" ht="13.2">
      <c r="E491" s="6"/>
      <c r="G491" s="1239"/>
      <c r="M491" s="1239"/>
      <c r="N491" s="1239"/>
      <c r="O491" s="1239"/>
      <c r="P491" s="1357"/>
    </row>
    <row r="492" spans="5:16" ht="13.2">
      <c r="E492" s="6"/>
      <c r="G492" s="1239"/>
      <c r="M492" s="1239"/>
      <c r="N492" s="1239"/>
      <c r="O492" s="1239"/>
      <c r="P492" s="1357"/>
    </row>
    <row r="493" spans="5:16" ht="13.2">
      <c r="E493" s="6"/>
      <c r="G493" s="1239"/>
      <c r="M493" s="1239"/>
      <c r="N493" s="1239"/>
      <c r="O493" s="1239"/>
      <c r="P493" s="1357"/>
    </row>
    <row r="494" spans="5:16" ht="13.2">
      <c r="E494" s="6"/>
      <c r="G494" s="1239"/>
      <c r="M494" s="1239"/>
      <c r="N494" s="1239"/>
      <c r="O494" s="1239"/>
      <c r="P494" s="1357"/>
    </row>
    <row r="495" spans="5:16" ht="13.2">
      <c r="E495" s="6"/>
      <c r="G495" s="1239"/>
      <c r="M495" s="1239"/>
      <c r="N495" s="1239"/>
      <c r="O495" s="1239"/>
      <c r="P495" s="1357"/>
    </row>
    <row r="496" spans="5:16" ht="13.2">
      <c r="E496" s="6"/>
      <c r="G496" s="1239"/>
      <c r="M496" s="1239"/>
      <c r="N496" s="1239"/>
      <c r="O496" s="1239"/>
      <c r="P496" s="1357"/>
    </row>
    <row r="497" spans="5:16" ht="13.2">
      <c r="E497" s="6"/>
      <c r="G497" s="1239"/>
      <c r="M497" s="1239"/>
      <c r="N497" s="1239"/>
      <c r="O497" s="1239"/>
      <c r="P497" s="1357"/>
    </row>
    <row r="498" spans="5:16" ht="13.2">
      <c r="E498" s="6"/>
      <c r="G498" s="1239"/>
      <c r="M498" s="1239"/>
      <c r="N498" s="1239"/>
      <c r="O498" s="1239"/>
      <c r="P498" s="1357"/>
    </row>
    <row r="499" spans="5:16" ht="13.2">
      <c r="E499" s="6"/>
      <c r="G499" s="1239"/>
      <c r="M499" s="1239"/>
      <c r="N499" s="1239"/>
      <c r="O499" s="1239"/>
      <c r="P499" s="1357"/>
    </row>
    <row r="500" spans="5:16" ht="13.2">
      <c r="E500" s="6"/>
      <c r="G500" s="1239"/>
      <c r="M500" s="1239"/>
      <c r="N500" s="1239"/>
      <c r="O500" s="1239"/>
      <c r="P500" s="1357"/>
    </row>
    <row r="501" spans="5:16" ht="13.2">
      <c r="E501" s="6"/>
      <c r="G501" s="1239"/>
      <c r="M501" s="1239"/>
      <c r="N501" s="1239"/>
      <c r="O501" s="1239"/>
      <c r="P501" s="1357"/>
    </row>
    <row r="502" spans="5:16" ht="13.2">
      <c r="E502" s="6"/>
      <c r="G502" s="1239"/>
      <c r="M502" s="1239"/>
      <c r="N502" s="1239"/>
      <c r="O502" s="1239"/>
      <c r="P502" s="1357"/>
    </row>
    <row r="503" spans="5:16" ht="13.2">
      <c r="E503" s="6"/>
      <c r="G503" s="1239"/>
      <c r="M503" s="1239"/>
      <c r="N503" s="1239"/>
      <c r="O503" s="1239"/>
      <c r="P503" s="1357"/>
    </row>
    <row r="504" spans="5:16" ht="13.2">
      <c r="E504" s="6"/>
      <c r="G504" s="1239"/>
      <c r="M504" s="1239"/>
      <c r="N504" s="1239"/>
      <c r="O504" s="1239"/>
      <c r="P504" s="1357"/>
    </row>
    <row r="505" spans="5:16" ht="13.2">
      <c r="E505" s="6"/>
      <c r="G505" s="1239"/>
      <c r="M505" s="1239"/>
      <c r="N505" s="1239"/>
      <c r="O505" s="1239"/>
      <c r="P505" s="1357"/>
    </row>
    <row r="506" spans="5:16" ht="13.2">
      <c r="E506" s="6"/>
      <c r="G506" s="1239"/>
      <c r="M506" s="1239"/>
      <c r="N506" s="1239"/>
      <c r="O506" s="1239"/>
      <c r="P506" s="1357"/>
    </row>
    <row r="507" spans="5:16" ht="13.2">
      <c r="E507" s="6"/>
      <c r="G507" s="1239"/>
      <c r="M507" s="1239"/>
      <c r="N507" s="1239"/>
      <c r="O507" s="1239"/>
      <c r="P507" s="1357"/>
    </row>
    <row r="508" spans="5:16" ht="13.2">
      <c r="E508" s="6"/>
      <c r="G508" s="1239"/>
      <c r="M508" s="1239"/>
      <c r="N508" s="1239"/>
      <c r="O508" s="1239"/>
      <c r="P508" s="1357"/>
    </row>
    <row r="509" spans="5:16" ht="13.2">
      <c r="E509" s="6"/>
      <c r="G509" s="1239"/>
      <c r="M509" s="1239"/>
      <c r="N509" s="1239"/>
      <c r="O509" s="1239"/>
      <c r="P509" s="1357"/>
    </row>
    <row r="510" spans="5:16" ht="13.2">
      <c r="E510" s="6"/>
      <c r="G510" s="1239"/>
      <c r="M510" s="1239"/>
      <c r="N510" s="1239"/>
      <c r="O510" s="1239"/>
      <c r="P510" s="1357"/>
    </row>
    <row r="511" spans="5:16" ht="13.2">
      <c r="E511" s="6"/>
      <c r="G511" s="1239"/>
      <c r="M511" s="1239"/>
      <c r="N511" s="1239"/>
      <c r="O511" s="1239"/>
      <c r="P511" s="1357"/>
    </row>
    <row r="512" spans="5:16" ht="13.2">
      <c r="E512" s="6"/>
      <c r="G512" s="1239"/>
      <c r="M512" s="1239"/>
      <c r="N512" s="1239"/>
      <c r="O512" s="1239"/>
      <c r="P512" s="1357"/>
    </row>
    <row r="513" spans="5:16" ht="13.2">
      <c r="E513" s="6"/>
      <c r="G513" s="1239"/>
      <c r="M513" s="1239"/>
      <c r="N513" s="1239"/>
      <c r="O513" s="1239"/>
      <c r="P513" s="1357"/>
    </row>
    <row r="514" spans="5:16" ht="13.2">
      <c r="E514" s="6"/>
      <c r="G514" s="1239"/>
      <c r="M514" s="1239"/>
      <c r="N514" s="1239"/>
      <c r="O514" s="1239"/>
      <c r="P514" s="1357"/>
    </row>
    <row r="515" spans="5:16" ht="13.2">
      <c r="E515" s="6"/>
      <c r="G515" s="1239"/>
      <c r="M515" s="1239"/>
      <c r="N515" s="1239"/>
      <c r="O515" s="1239"/>
      <c r="P515" s="1357"/>
    </row>
    <row r="516" spans="5:16" ht="13.2">
      <c r="E516" s="6"/>
      <c r="G516" s="1239"/>
      <c r="M516" s="1239"/>
      <c r="N516" s="1239"/>
      <c r="O516" s="1239"/>
      <c r="P516" s="1357"/>
    </row>
    <row r="517" spans="5:16" ht="13.2">
      <c r="E517" s="6"/>
      <c r="G517" s="1239"/>
      <c r="M517" s="1239"/>
      <c r="N517" s="1239"/>
      <c r="O517" s="1239"/>
      <c r="P517" s="1357"/>
    </row>
    <row r="518" spans="5:16" ht="13.2">
      <c r="E518" s="6"/>
      <c r="G518" s="1239"/>
      <c r="M518" s="1239"/>
      <c r="N518" s="1239"/>
      <c r="O518" s="1239"/>
      <c r="P518" s="1357"/>
    </row>
    <row r="519" spans="5:16" ht="13.2">
      <c r="E519" s="6"/>
      <c r="G519" s="1239"/>
      <c r="M519" s="1239"/>
      <c r="N519" s="1239"/>
      <c r="O519" s="1239"/>
      <c r="P519" s="1357"/>
    </row>
    <row r="520" spans="5:16" ht="13.2">
      <c r="E520" s="6"/>
      <c r="G520" s="1239"/>
      <c r="M520" s="1239"/>
      <c r="N520" s="1239"/>
      <c r="O520" s="1239"/>
      <c r="P520" s="1357"/>
    </row>
    <row r="521" spans="5:16" ht="13.2">
      <c r="E521" s="6"/>
      <c r="G521" s="1239"/>
      <c r="M521" s="1239"/>
      <c r="N521" s="1239"/>
      <c r="O521" s="1239"/>
      <c r="P521" s="1357"/>
    </row>
    <row r="522" spans="5:16" ht="13.2">
      <c r="E522" s="6"/>
      <c r="G522" s="1239"/>
      <c r="M522" s="1239"/>
      <c r="N522" s="1239"/>
      <c r="O522" s="1239"/>
      <c r="P522" s="1357"/>
    </row>
    <row r="523" spans="5:16" ht="13.2">
      <c r="E523" s="6"/>
      <c r="G523" s="1239"/>
      <c r="M523" s="1239"/>
      <c r="N523" s="1239"/>
      <c r="O523" s="1239"/>
      <c r="P523" s="1357"/>
    </row>
    <row r="524" spans="5:16" ht="13.2">
      <c r="E524" s="6"/>
      <c r="G524" s="1239"/>
      <c r="M524" s="1239"/>
      <c r="N524" s="1239"/>
      <c r="O524" s="1239"/>
      <c r="P524" s="1357"/>
    </row>
    <row r="525" spans="5:16" ht="13.2">
      <c r="E525" s="6"/>
      <c r="G525" s="1239"/>
      <c r="M525" s="1239"/>
      <c r="N525" s="1239"/>
      <c r="O525" s="1239"/>
      <c r="P525" s="1357"/>
    </row>
    <row r="526" spans="5:16" ht="13.2">
      <c r="E526" s="6"/>
      <c r="G526" s="1239"/>
      <c r="M526" s="1239"/>
      <c r="N526" s="1239"/>
      <c r="O526" s="1239"/>
      <c r="P526" s="1357"/>
    </row>
    <row r="527" spans="5:16" ht="13.2">
      <c r="E527" s="6"/>
      <c r="G527" s="1239"/>
      <c r="M527" s="1239"/>
      <c r="N527" s="1239"/>
      <c r="O527" s="1239"/>
      <c r="P527" s="1357"/>
    </row>
    <row r="528" spans="5:16" ht="13.2">
      <c r="E528" s="6"/>
      <c r="G528" s="1239"/>
      <c r="M528" s="1239"/>
      <c r="N528" s="1239"/>
      <c r="O528" s="1239"/>
      <c r="P528" s="1357"/>
    </row>
    <row r="529" spans="5:16" ht="13.2">
      <c r="E529" s="6"/>
      <c r="G529" s="1239"/>
      <c r="M529" s="1239"/>
      <c r="N529" s="1239"/>
      <c r="O529" s="1239"/>
      <c r="P529" s="1357"/>
    </row>
    <row r="530" spans="5:16" ht="13.2">
      <c r="E530" s="6"/>
      <c r="G530" s="1239"/>
      <c r="M530" s="1239"/>
      <c r="N530" s="1239"/>
      <c r="O530" s="1239"/>
      <c r="P530" s="1357"/>
    </row>
    <row r="531" spans="5:16" ht="13.2">
      <c r="E531" s="6"/>
      <c r="G531" s="1239"/>
      <c r="M531" s="1239"/>
      <c r="N531" s="1239"/>
      <c r="O531" s="1239"/>
      <c r="P531" s="1357"/>
    </row>
    <row r="532" spans="5:16" ht="13.2">
      <c r="E532" s="6"/>
      <c r="G532" s="1239"/>
      <c r="M532" s="1239"/>
      <c r="N532" s="1239"/>
      <c r="O532" s="1239"/>
      <c r="P532" s="1357"/>
    </row>
    <row r="533" spans="5:16" ht="13.2">
      <c r="E533" s="6"/>
      <c r="G533" s="1239"/>
      <c r="M533" s="1239"/>
      <c r="N533" s="1239"/>
      <c r="O533" s="1239"/>
      <c r="P533" s="1357"/>
    </row>
    <row r="534" spans="5:16" ht="13.2">
      <c r="E534" s="6"/>
      <c r="G534" s="1239"/>
      <c r="M534" s="1239"/>
      <c r="N534" s="1239"/>
      <c r="O534" s="1239"/>
      <c r="P534" s="1357"/>
    </row>
    <row r="535" spans="5:16" ht="13.2">
      <c r="E535" s="6"/>
      <c r="G535" s="1239"/>
      <c r="M535" s="1239"/>
      <c r="N535" s="1239"/>
      <c r="O535" s="1239"/>
      <c r="P535" s="1357"/>
    </row>
    <row r="536" spans="5:16" ht="13.2">
      <c r="E536" s="6"/>
      <c r="G536" s="1239"/>
      <c r="M536" s="1239"/>
      <c r="N536" s="1239"/>
      <c r="O536" s="1239"/>
      <c r="P536" s="1357"/>
    </row>
    <row r="537" spans="5:16" ht="13.2">
      <c r="E537" s="6"/>
      <c r="G537" s="1239"/>
      <c r="M537" s="1239"/>
      <c r="N537" s="1239"/>
      <c r="O537" s="1239"/>
      <c r="P537" s="1357"/>
    </row>
    <row r="538" spans="5:16" ht="13.2">
      <c r="E538" s="6"/>
      <c r="G538" s="1239"/>
      <c r="M538" s="1239"/>
      <c r="N538" s="1239"/>
      <c r="O538" s="1239"/>
      <c r="P538" s="1357"/>
    </row>
    <row r="539" spans="5:16" ht="13.2">
      <c r="E539" s="6"/>
      <c r="G539" s="1239"/>
      <c r="M539" s="1239"/>
      <c r="N539" s="1239"/>
      <c r="O539" s="1239"/>
      <c r="P539" s="1357"/>
    </row>
    <row r="540" spans="5:16" ht="13.2">
      <c r="E540" s="6"/>
      <c r="G540" s="1239"/>
      <c r="M540" s="1239"/>
      <c r="N540" s="1239"/>
      <c r="O540" s="1239"/>
      <c r="P540" s="1357"/>
    </row>
    <row r="541" spans="5:16" ht="13.2">
      <c r="E541" s="6"/>
      <c r="G541" s="1239"/>
      <c r="M541" s="1239"/>
      <c r="N541" s="1239"/>
      <c r="O541" s="1239"/>
      <c r="P541" s="1357"/>
    </row>
    <row r="542" spans="5:16" ht="13.2">
      <c r="E542" s="6"/>
      <c r="G542" s="1239"/>
      <c r="M542" s="1239"/>
      <c r="N542" s="1239"/>
      <c r="O542" s="1239"/>
      <c r="P542" s="1357"/>
    </row>
    <row r="543" spans="5:16" ht="13.2">
      <c r="E543" s="6"/>
      <c r="G543" s="1239"/>
      <c r="M543" s="1239"/>
      <c r="N543" s="1239"/>
      <c r="O543" s="1239"/>
      <c r="P543" s="1357"/>
    </row>
    <row r="544" spans="5:16" ht="13.2">
      <c r="E544" s="6"/>
      <c r="G544" s="1239"/>
      <c r="M544" s="1239"/>
      <c r="N544" s="1239"/>
      <c r="O544" s="1239"/>
      <c r="P544" s="1357"/>
    </row>
    <row r="545" spans="5:16" ht="13.2">
      <c r="E545" s="6"/>
      <c r="G545" s="1239"/>
      <c r="M545" s="1239"/>
      <c r="N545" s="1239"/>
      <c r="O545" s="1239"/>
      <c r="P545" s="1357"/>
    </row>
    <row r="546" spans="5:16" ht="13.2">
      <c r="E546" s="6"/>
      <c r="G546" s="1239"/>
      <c r="M546" s="1239"/>
      <c r="N546" s="1239"/>
      <c r="O546" s="1239"/>
      <c r="P546" s="1357"/>
    </row>
    <row r="547" spans="5:16" ht="13.2">
      <c r="E547" s="6"/>
      <c r="G547" s="1239"/>
      <c r="M547" s="1239"/>
      <c r="N547" s="1239"/>
      <c r="O547" s="1239"/>
      <c r="P547" s="1357"/>
    </row>
    <row r="548" spans="5:16" ht="13.2">
      <c r="E548" s="6"/>
      <c r="G548" s="1239"/>
      <c r="M548" s="1239"/>
      <c r="N548" s="1239"/>
      <c r="O548" s="1239"/>
      <c r="P548" s="1357"/>
    </row>
    <row r="549" spans="5:16" ht="13.2">
      <c r="E549" s="6"/>
      <c r="G549" s="1239"/>
      <c r="M549" s="1239"/>
      <c r="N549" s="1239"/>
      <c r="O549" s="1239"/>
      <c r="P549" s="1357"/>
    </row>
    <row r="550" spans="5:16" ht="13.2">
      <c r="E550" s="6"/>
      <c r="G550" s="1239"/>
      <c r="M550" s="1239"/>
      <c r="N550" s="1239"/>
      <c r="O550" s="1239"/>
      <c r="P550" s="1357"/>
    </row>
    <row r="551" spans="5:16" ht="13.2">
      <c r="E551" s="6"/>
      <c r="G551" s="1239"/>
      <c r="M551" s="1239"/>
      <c r="N551" s="1239"/>
      <c r="O551" s="1239"/>
      <c r="P551" s="1357"/>
    </row>
    <row r="552" spans="5:16" ht="13.2">
      <c r="E552" s="6"/>
      <c r="G552" s="1239"/>
      <c r="M552" s="1239"/>
      <c r="N552" s="1239"/>
      <c r="O552" s="1239"/>
      <c r="P552" s="1357"/>
    </row>
    <row r="553" spans="5:16" ht="13.2">
      <c r="E553" s="6"/>
      <c r="G553" s="1239"/>
      <c r="M553" s="1239"/>
      <c r="N553" s="1239"/>
      <c r="O553" s="1239"/>
      <c r="P553" s="1357"/>
    </row>
    <row r="554" spans="5:16" ht="13.2">
      <c r="E554" s="6"/>
      <c r="G554" s="1239"/>
      <c r="M554" s="1239"/>
      <c r="N554" s="1239"/>
      <c r="O554" s="1239"/>
      <c r="P554" s="1357"/>
    </row>
    <row r="555" spans="5:16" ht="13.2">
      <c r="E555" s="6"/>
      <c r="G555" s="1239"/>
      <c r="M555" s="1239"/>
      <c r="N555" s="1239"/>
      <c r="O555" s="1239"/>
      <c r="P555" s="1357"/>
    </row>
    <row r="556" spans="5:16" ht="13.2">
      <c r="E556" s="6"/>
      <c r="G556" s="1239"/>
      <c r="M556" s="1239"/>
      <c r="N556" s="1239"/>
      <c r="O556" s="1239"/>
      <c r="P556" s="1357"/>
    </row>
    <row r="557" spans="5:16" ht="13.2">
      <c r="E557" s="6"/>
      <c r="G557" s="1239"/>
      <c r="M557" s="1239"/>
      <c r="N557" s="1239"/>
      <c r="O557" s="1239"/>
      <c r="P557" s="1357"/>
    </row>
    <row r="558" spans="5:16" ht="13.2">
      <c r="E558" s="6"/>
      <c r="G558" s="1239"/>
      <c r="M558" s="1239"/>
      <c r="N558" s="1239"/>
      <c r="O558" s="1239"/>
      <c r="P558" s="1357"/>
    </row>
    <row r="559" spans="5:16" ht="13.2">
      <c r="E559" s="6"/>
      <c r="G559" s="1239"/>
      <c r="M559" s="1239"/>
      <c r="N559" s="1239"/>
      <c r="O559" s="1239"/>
      <c r="P559" s="1357"/>
    </row>
    <row r="560" spans="5:16" ht="13.2">
      <c r="E560" s="6"/>
      <c r="G560" s="1239"/>
      <c r="M560" s="1239"/>
      <c r="N560" s="1239"/>
      <c r="O560" s="1239"/>
      <c r="P560" s="1357"/>
    </row>
    <row r="561" spans="5:16" ht="13.2">
      <c r="E561" s="6"/>
      <c r="G561" s="1239"/>
      <c r="M561" s="1239"/>
      <c r="N561" s="1239"/>
      <c r="O561" s="1239"/>
      <c r="P561" s="1357"/>
    </row>
    <row r="562" spans="5:16" ht="13.2">
      <c r="E562" s="6"/>
      <c r="G562" s="1239"/>
      <c r="M562" s="1239"/>
      <c r="N562" s="1239"/>
      <c r="O562" s="1239"/>
      <c r="P562" s="1357"/>
    </row>
    <row r="563" spans="5:16" ht="13.2">
      <c r="E563" s="6"/>
      <c r="G563" s="1239"/>
      <c r="M563" s="1239"/>
      <c r="N563" s="1239"/>
      <c r="O563" s="1239"/>
      <c r="P563" s="1357"/>
    </row>
    <row r="564" spans="5:16" ht="13.2">
      <c r="E564" s="6"/>
      <c r="G564" s="1239"/>
      <c r="M564" s="1239"/>
      <c r="N564" s="1239"/>
      <c r="O564" s="1239"/>
      <c r="P564" s="1357"/>
    </row>
    <row r="565" spans="5:16" ht="13.2">
      <c r="E565" s="6"/>
      <c r="G565" s="1239"/>
      <c r="M565" s="1239"/>
      <c r="N565" s="1239"/>
      <c r="O565" s="1239"/>
      <c r="P565" s="1357"/>
    </row>
    <row r="566" spans="5:16" ht="13.2">
      <c r="E566" s="6"/>
      <c r="G566" s="1239"/>
      <c r="M566" s="1239"/>
      <c r="N566" s="1239"/>
      <c r="O566" s="1239"/>
      <c r="P566" s="1357"/>
    </row>
    <row r="567" spans="5:16" ht="13.2">
      <c r="E567" s="6"/>
      <c r="G567" s="1239"/>
      <c r="M567" s="1239"/>
      <c r="N567" s="1239"/>
      <c r="O567" s="1239"/>
      <c r="P567" s="1357"/>
    </row>
    <row r="568" spans="5:16" ht="13.2">
      <c r="E568" s="6"/>
      <c r="G568" s="1239"/>
      <c r="M568" s="1239"/>
      <c r="N568" s="1239"/>
      <c r="O568" s="1239"/>
      <c r="P568" s="1357"/>
    </row>
    <row r="569" spans="5:16" ht="13.2">
      <c r="E569" s="6"/>
      <c r="G569" s="1239"/>
      <c r="M569" s="1239"/>
      <c r="N569" s="1239"/>
      <c r="O569" s="1239"/>
      <c r="P569" s="1357"/>
    </row>
    <row r="570" spans="5:16" ht="13.2">
      <c r="E570" s="6"/>
      <c r="G570" s="1239"/>
      <c r="M570" s="1239"/>
      <c r="N570" s="1239"/>
      <c r="O570" s="1239"/>
      <c r="P570" s="1357"/>
    </row>
    <row r="571" spans="5:16" ht="13.2">
      <c r="E571" s="6"/>
      <c r="G571" s="1239"/>
      <c r="M571" s="1239"/>
      <c r="N571" s="1239"/>
      <c r="O571" s="1239"/>
      <c r="P571" s="1357"/>
    </row>
    <row r="572" spans="5:16" ht="13.2">
      <c r="E572" s="6"/>
      <c r="G572" s="1239"/>
      <c r="M572" s="1239"/>
      <c r="N572" s="1239"/>
      <c r="O572" s="1239"/>
      <c r="P572" s="1357"/>
    </row>
    <row r="573" spans="5:16" ht="13.2">
      <c r="E573" s="6"/>
      <c r="G573" s="1239"/>
      <c r="M573" s="1239"/>
      <c r="N573" s="1239"/>
      <c r="O573" s="1239"/>
      <c r="P573" s="1357"/>
    </row>
    <row r="574" spans="5:16" ht="13.2">
      <c r="E574" s="6"/>
      <c r="G574" s="1239"/>
      <c r="M574" s="1239"/>
      <c r="N574" s="1239"/>
      <c r="O574" s="1239"/>
      <c r="P574" s="1357"/>
    </row>
    <row r="575" spans="5:16" ht="13.2">
      <c r="E575" s="6"/>
      <c r="G575" s="1239"/>
      <c r="M575" s="1239"/>
      <c r="N575" s="1239"/>
      <c r="O575" s="1239"/>
      <c r="P575" s="1357"/>
    </row>
    <row r="576" spans="5:16" ht="13.2">
      <c r="E576" s="6"/>
      <c r="G576" s="1239"/>
      <c r="M576" s="1239"/>
      <c r="N576" s="1239"/>
      <c r="O576" s="1239"/>
      <c r="P576" s="1357"/>
    </row>
    <row r="577" spans="5:16" ht="13.2">
      <c r="E577" s="6"/>
      <c r="G577" s="1239"/>
      <c r="M577" s="1239"/>
      <c r="N577" s="1239"/>
      <c r="O577" s="1239"/>
      <c r="P577" s="1357"/>
    </row>
    <row r="578" spans="5:16" ht="13.2">
      <c r="E578" s="6"/>
      <c r="G578" s="1239"/>
      <c r="M578" s="1239"/>
      <c r="N578" s="1239"/>
      <c r="O578" s="1239"/>
      <c r="P578" s="1357"/>
    </row>
    <row r="579" spans="5:16" ht="13.2">
      <c r="E579" s="6"/>
      <c r="G579" s="1239"/>
      <c r="M579" s="1239"/>
      <c r="N579" s="1239"/>
      <c r="O579" s="1239"/>
      <c r="P579" s="1357"/>
    </row>
    <row r="580" spans="5:16" ht="13.2">
      <c r="E580" s="6"/>
      <c r="G580" s="1239"/>
      <c r="M580" s="1239"/>
      <c r="N580" s="1239"/>
      <c r="O580" s="1239"/>
      <c r="P580" s="1357"/>
    </row>
    <row r="581" spans="5:16" ht="13.2">
      <c r="E581" s="6"/>
      <c r="G581" s="1239"/>
      <c r="M581" s="1239"/>
      <c r="N581" s="1239"/>
      <c r="O581" s="1239"/>
      <c r="P581" s="1357"/>
    </row>
    <row r="582" spans="5:16" ht="13.2">
      <c r="E582" s="6"/>
      <c r="G582" s="1239"/>
      <c r="M582" s="1239"/>
      <c r="N582" s="1239"/>
      <c r="O582" s="1239"/>
      <c r="P582" s="1357"/>
    </row>
    <row r="583" spans="5:16" ht="13.2">
      <c r="E583" s="6"/>
      <c r="G583" s="1239"/>
      <c r="M583" s="1239"/>
      <c r="N583" s="1239"/>
      <c r="O583" s="1239"/>
      <c r="P583" s="1357"/>
    </row>
    <row r="584" spans="5:16" ht="13.2">
      <c r="E584" s="6"/>
      <c r="G584" s="1239"/>
      <c r="M584" s="1239"/>
      <c r="N584" s="1239"/>
      <c r="O584" s="1239"/>
      <c r="P584" s="1357"/>
    </row>
    <row r="585" spans="5:16" ht="13.2">
      <c r="E585" s="6"/>
      <c r="G585" s="1239"/>
      <c r="M585" s="1239"/>
      <c r="N585" s="1239"/>
      <c r="O585" s="1239"/>
      <c r="P585" s="1357"/>
    </row>
    <row r="586" spans="5:16" ht="13.2">
      <c r="E586" s="6"/>
      <c r="G586" s="1239"/>
      <c r="M586" s="1239"/>
      <c r="N586" s="1239"/>
      <c r="O586" s="1239"/>
      <c r="P586" s="1357"/>
    </row>
    <row r="587" spans="5:16" ht="13.2">
      <c r="E587" s="6"/>
      <c r="G587" s="1239"/>
      <c r="M587" s="1239"/>
      <c r="N587" s="1239"/>
      <c r="O587" s="1239"/>
      <c r="P587" s="1357"/>
    </row>
    <row r="588" spans="5:16" ht="13.2">
      <c r="E588" s="6"/>
      <c r="G588" s="1239"/>
      <c r="M588" s="1239"/>
      <c r="N588" s="1239"/>
      <c r="O588" s="1239"/>
      <c r="P588" s="1357"/>
    </row>
    <row r="589" spans="5:16" ht="13.2">
      <c r="E589" s="6"/>
      <c r="G589" s="1239"/>
      <c r="M589" s="1239"/>
      <c r="N589" s="1239"/>
      <c r="O589" s="1239"/>
      <c r="P589" s="1357"/>
    </row>
    <row r="590" spans="5:16" ht="13.2">
      <c r="E590" s="6"/>
      <c r="G590" s="1239"/>
      <c r="M590" s="1239"/>
      <c r="N590" s="1239"/>
      <c r="O590" s="1239"/>
      <c r="P590" s="1357"/>
    </row>
    <row r="591" spans="5:16" ht="13.2">
      <c r="E591" s="6"/>
      <c r="G591" s="1239"/>
      <c r="M591" s="1239"/>
      <c r="N591" s="1239"/>
      <c r="O591" s="1239"/>
      <c r="P591" s="1357"/>
    </row>
    <row r="592" spans="5:16" ht="13.2">
      <c r="E592" s="6"/>
      <c r="G592" s="1239"/>
      <c r="M592" s="1239"/>
      <c r="N592" s="1239"/>
      <c r="O592" s="1239"/>
      <c r="P592" s="1357"/>
    </row>
    <row r="593" spans="5:16" ht="13.2">
      <c r="E593" s="6"/>
      <c r="G593" s="1239"/>
      <c r="M593" s="1239"/>
      <c r="N593" s="1239"/>
      <c r="O593" s="1239"/>
      <c r="P593" s="1357"/>
    </row>
    <row r="594" spans="5:16" ht="13.2">
      <c r="E594" s="6"/>
      <c r="G594" s="1239"/>
      <c r="M594" s="1239"/>
      <c r="N594" s="1239"/>
      <c r="O594" s="1239"/>
      <c r="P594" s="1357"/>
    </row>
    <row r="595" spans="5:16" ht="13.2">
      <c r="E595" s="6"/>
      <c r="G595" s="1239"/>
      <c r="M595" s="1239"/>
      <c r="N595" s="1239"/>
      <c r="O595" s="1239"/>
      <c r="P595" s="1357"/>
    </row>
    <row r="596" spans="5:16" ht="13.2">
      <c r="E596" s="6"/>
      <c r="G596" s="1239"/>
      <c r="M596" s="1239"/>
      <c r="N596" s="1239"/>
      <c r="O596" s="1239"/>
      <c r="P596" s="1357"/>
    </row>
    <row r="597" spans="5:16" ht="13.2">
      <c r="E597" s="6"/>
      <c r="G597" s="1239"/>
      <c r="M597" s="1239"/>
      <c r="N597" s="1239"/>
      <c r="O597" s="1239"/>
      <c r="P597" s="1357"/>
    </row>
    <row r="598" spans="5:16" ht="13.2">
      <c r="E598" s="6"/>
      <c r="G598" s="1239"/>
      <c r="M598" s="1239"/>
      <c r="N598" s="1239"/>
      <c r="O598" s="1239"/>
      <c r="P598" s="1357"/>
    </row>
    <row r="599" spans="5:16" ht="13.2">
      <c r="E599" s="6"/>
      <c r="G599" s="1239"/>
      <c r="M599" s="1239"/>
      <c r="N599" s="1239"/>
      <c r="O599" s="1239"/>
      <c r="P599" s="1357"/>
    </row>
    <row r="600" spans="5:16" ht="13.2">
      <c r="E600" s="6"/>
      <c r="G600" s="1239"/>
      <c r="M600" s="1239"/>
      <c r="N600" s="1239"/>
      <c r="O600" s="1239"/>
      <c r="P600" s="1357"/>
    </row>
    <row r="601" spans="5:16" ht="13.2">
      <c r="E601" s="6"/>
      <c r="G601" s="1239"/>
      <c r="M601" s="1239"/>
      <c r="N601" s="1239"/>
      <c r="O601" s="1239"/>
      <c r="P601" s="1357"/>
    </row>
    <row r="602" spans="5:16" ht="13.2">
      <c r="E602" s="6"/>
      <c r="G602" s="1239"/>
      <c r="M602" s="1239"/>
      <c r="N602" s="1239"/>
      <c r="O602" s="1239"/>
      <c r="P602" s="1357"/>
    </row>
    <row r="603" spans="5:16" ht="13.2">
      <c r="E603" s="6"/>
      <c r="G603" s="1239"/>
      <c r="M603" s="1239"/>
      <c r="N603" s="1239"/>
      <c r="O603" s="1239"/>
      <c r="P603" s="1357"/>
    </row>
    <row r="604" spans="5:16" ht="13.2">
      <c r="E604" s="6"/>
      <c r="G604" s="1239"/>
      <c r="M604" s="1239"/>
      <c r="N604" s="1239"/>
      <c r="O604" s="1239"/>
      <c r="P604" s="1357"/>
    </row>
    <row r="605" spans="5:16" ht="13.2">
      <c r="E605" s="6"/>
      <c r="G605" s="1239"/>
      <c r="M605" s="1239"/>
      <c r="N605" s="1239"/>
      <c r="O605" s="1239"/>
      <c r="P605" s="1357"/>
    </row>
    <row r="606" spans="5:16" ht="13.2">
      <c r="E606" s="6"/>
      <c r="G606" s="1239"/>
      <c r="M606" s="1239"/>
      <c r="N606" s="1239"/>
      <c r="O606" s="1239"/>
      <c r="P606" s="1357"/>
    </row>
    <row r="607" spans="5:16" ht="13.2">
      <c r="E607" s="6"/>
      <c r="G607" s="1239"/>
      <c r="M607" s="1239"/>
      <c r="N607" s="1239"/>
      <c r="O607" s="1239"/>
      <c r="P607" s="1357"/>
    </row>
    <row r="608" spans="5:16" ht="13.2">
      <c r="E608" s="6"/>
      <c r="G608" s="1239"/>
      <c r="M608" s="1239"/>
      <c r="N608" s="1239"/>
      <c r="O608" s="1239"/>
      <c r="P608" s="1357"/>
    </row>
    <row r="609" spans="5:16" ht="13.2">
      <c r="E609" s="6"/>
      <c r="G609" s="1239"/>
      <c r="M609" s="1239"/>
      <c r="N609" s="1239"/>
      <c r="O609" s="1239"/>
      <c r="P609" s="1357"/>
    </row>
    <row r="610" spans="5:16" ht="13.2">
      <c r="E610" s="6"/>
      <c r="G610" s="1239"/>
      <c r="M610" s="1239"/>
      <c r="N610" s="1239"/>
      <c r="O610" s="1239"/>
      <c r="P610" s="1357"/>
    </row>
    <row r="611" spans="5:16" ht="13.2">
      <c r="E611" s="6"/>
      <c r="G611" s="1239"/>
      <c r="M611" s="1239"/>
      <c r="N611" s="1239"/>
      <c r="O611" s="1239"/>
      <c r="P611" s="1357"/>
    </row>
    <row r="612" spans="5:16" ht="13.2">
      <c r="E612" s="6"/>
      <c r="G612" s="1239"/>
      <c r="M612" s="1239"/>
      <c r="N612" s="1239"/>
      <c r="O612" s="1239"/>
      <c r="P612" s="1357"/>
    </row>
    <row r="613" spans="5:16" ht="13.2">
      <c r="E613" s="6"/>
      <c r="G613" s="1239"/>
      <c r="M613" s="1239"/>
      <c r="N613" s="1239"/>
      <c r="O613" s="1239"/>
      <c r="P613" s="1357"/>
    </row>
    <row r="614" spans="5:16" ht="13.2">
      <c r="E614" s="6"/>
      <c r="G614" s="1239"/>
      <c r="M614" s="1239"/>
      <c r="N614" s="1239"/>
      <c r="O614" s="1239"/>
      <c r="P614" s="1357"/>
    </row>
    <row r="615" spans="5:16" ht="13.2">
      <c r="E615" s="6"/>
      <c r="G615" s="1239"/>
      <c r="M615" s="1239"/>
      <c r="N615" s="1239"/>
      <c r="O615" s="1239"/>
      <c r="P615" s="1357"/>
    </row>
    <row r="616" spans="5:16" ht="13.2">
      <c r="E616" s="6"/>
      <c r="G616" s="1239"/>
      <c r="M616" s="1239"/>
      <c r="N616" s="1239"/>
      <c r="O616" s="1239"/>
      <c r="P616" s="1357"/>
    </row>
    <row r="617" spans="5:16" ht="13.2">
      <c r="E617" s="6"/>
      <c r="G617" s="1239"/>
      <c r="M617" s="1239"/>
      <c r="N617" s="1239"/>
      <c r="O617" s="1239"/>
      <c r="P617" s="1357"/>
    </row>
    <row r="618" spans="5:16" ht="13.2">
      <c r="E618" s="6"/>
      <c r="G618" s="1239"/>
      <c r="M618" s="1239"/>
      <c r="N618" s="1239"/>
      <c r="O618" s="1239"/>
      <c r="P618" s="1357"/>
    </row>
    <row r="619" spans="5:16" ht="13.2">
      <c r="E619" s="6"/>
      <c r="G619" s="1239"/>
      <c r="M619" s="1239"/>
      <c r="N619" s="1239"/>
      <c r="O619" s="1239"/>
      <c r="P619" s="1357"/>
    </row>
    <row r="620" spans="5:16" ht="13.2">
      <c r="E620" s="6"/>
      <c r="G620" s="1239"/>
      <c r="M620" s="1239"/>
      <c r="N620" s="1239"/>
      <c r="O620" s="1239"/>
      <c r="P620" s="1357"/>
    </row>
    <row r="621" spans="5:16" ht="13.2">
      <c r="E621" s="6"/>
      <c r="G621" s="1239"/>
      <c r="M621" s="1239"/>
      <c r="N621" s="1239"/>
      <c r="O621" s="1239"/>
      <c r="P621" s="1357"/>
    </row>
    <row r="622" spans="5:16" ht="13.2">
      <c r="E622" s="6"/>
      <c r="G622" s="1239"/>
      <c r="M622" s="1239"/>
      <c r="N622" s="1239"/>
      <c r="O622" s="1239"/>
      <c r="P622" s="1357"/>
    </row>
    <row r="623" spans="5:16" ht="13.2">
      <c r="E623" s="6"/>
      <c r="G623" s="1239"/>
      <c r="M623" s="1239"/>
      <c r="N623" s="1239"/>
      <c r="O623" s="1239"/>
      <c r="P623" s="1357"/>
    </row>
    <row r="624" spans="5:16" ht="13.2">
      <c r="E624" s="6"/>
      <c r="G624" s="1239"/>
      <c r="M624" s="1239"/>
      <c r="N624" s="1239"/>
      <c r="O624" s="1239"/>
      <c r="P624" s="1357"/>
    </row>
    <row r="625" spans="5:16" ht="13.2">
      <c r="E625" s="6"/>
      <c r="G625" s="1239"/>
      <c r="M625" s="1239"/>
      <c r="N625" s="1239"/>
      <c r="O625" s="1239"/>
      <c r="P625" s="1357"/>
    </row>
    <row r="626" spans="5:16" ht="13.2">
      <c r="E626" s="6"/>
      <c r="G626" s="1239"/>
      <c r="M626" s="1239"/>
      <c r="N626" s="1239"/>
      <c r="O626" s="1239"/>
      <c r="P626" s="1357"/>
    </row>
    <row r="627" spans="5:16" ht="13.2">
      <c r="E627" s="6"/>
      <c r="G627" s="1239"/>
      <c r="M627" s="1239"/>
      <c r="N627" s="1239"/>
      <c r="O627" s="1239"/>
      <c r="P627" s="1357"/>
    </row>
    <row r="628" spans="5:16" ht="13.2">
      <c r="E628" s="6"/>
      <c r="G628" s="1239"/>
      <c r="M628" s="1239"/>
      <c r="N628" s="1239"/>
      <c r="O628" s="1239"/>
      <c r="P628" s="1357"/>
    </row>
    <row r="629" spans="5:16" ht="13.2">
      <c r="E629" s="6"/>
      <c r="G629" s="1239"/>
      <c r="M629" s="1239"/>
      <c r="N629" s="1239"/>
      <c r="O629" s="1239"/>
      <c r="P629" s="1357"/>
    </row>
    <row r="630" spans="5:16" ht="13.2">
      <c r="E630" s="6"/>
      <c r="G630" s="1239"/>
      <c r="M630" s="1239"/>
      <c r="N630" s="1239"/>
      <c r="O630" s="1239"/>
      <c r="P630" s="1357"/>
    </row>
    <row r="631" spans="5:16" ht="13.2">
      <c r="E631" s="6"/>
      <c r="G631" s="1239"/>
      <c r="M631" s="1239"/>
      <c r="N631" s="1239"/>
      <c r="O631" s="1239"/>
      <c r="P631" s="1357"/>
    </row>
    <row r="632" spans="5:16" ht="13.2">
      <c r="E632" s="6"/>
      <c r="G632" s="1239"/>
      <c r="M632" s="1239"/>
      <c r="N632" s="1239"/>
      <c r="O632" s="1239"/>
      <c r="P632" s="1357"/>
    </row>
    <row r="633" spans="5:16" ht="13.2">
      <c r="E633" s="6"/>
      <c r="G633" s="1239"/>
      <c r="M633" s="1239"/>
      <c r="N633" s="1239"/>
      <c r="O633" s="1239"/>
      <c r="P633" s="1357"/>
    </row>
    <row r="634" spans="5:16" ht="13.2">
      <c r="E634" s="6"/>
      <c r="G634" s="1239"/>
      <c r="M634" s="1239"/>
      <c r="N634" s="1239"/>
      <c r="O634" s="1239"/>
      <c r="P634" s="1357"/>
    </row>
    <row r="635" spans="5:16" ht="13.2">
      <c r="E635" s="6"/>
      <c r="G635" s="1239"/>
      <c r="M635" s="1239"/>
      <c r="N635" s="1239"/>
      <c r="O635" s="1239"/>
      <c r="P635" s="1357"/>
    </row>
    <row r="636" spans="5:16" ht="13.2">
      <c r="E636" s="6"/>
      <c r="G636" s="1239"/>
      <c r="M636" s="1239"/>
      <c r="N636" s="1239"/>
      <c r="O636" s="1239"/>
      <c r="P636" s="1357"/>
    </row>
    <row r="637" spans="5:16" ht="13.2">
      <c r="E637" s="6"/>
      <c r="G637" s="1239"/>
      <c r="M637" s="1239"/>
      <c r="N637" s="1239"/>
      <c r="O637" s="1239"/>
      <c r="P637" s="1357"/>
    </row>
    <row r="638" spans="5:16" ht="13.2">
      <c r="E638" s="6"/>
      <c r="G638" s="1239"/>
      <c r="M638" s="1239"/>
      <c r="N638" s="1239"/>
      <c r="O638" s="1239"/>
      <c r="P638" s="1357"/>
    </row>
    <row r="639" spans="5:16" ht="13.2">
      <c r="E639" s="6"/>
      <c r="G639" s="1239"/>
      <c r="M639" s="1239"/>
      <c r="N639" s="1239"/>
      <c r="O639" s="1239"/>
      <c r="P639" s="1357"/>
    </row>
    <row r="640" spans="5:16" ht="13.2">
      <c r="E640" s="6"/>
      <c r="G640" s="1239"/>
      <c r="M640" s="1239"/>
      <c r="N640" s="1239"/>
      <c r="O640" s="1239"/>
      <c r="P640" s="1357"/>
    </row>
    <row r="641" spans="5:16" ht="13.2">
      <c r="E641" s="6"/>
      <c r="G641" s="1239"/>
      <c r="M641" s="1239"/>
      <c r="N641" s="1239"/>
      <c r="O641" s="1239"/>
      <c r="P641" s="1357"/>
    </row>
    <row r="642" spans="5:16" ht="13.2">
      <c r="E642" s="6"/>
      <c r="G642" s="1239"/>
      <c r="M642" s="1239"/>
      <c r="N642" s="1239"/>
      <c r="O642" s="1239"/>
      <c r="P642" s="1357"/>
    </row>
    <row r="643" spans="5:16" ht="13.2">
      <c r="E643" s="6"/>
      <c r="G643" s="1239"/>
      <c r="M643" s="1239"/>
      <c r="N643" s="1239"/>
      <c r="O643" s="1239"/>
      <c r="P643" s="1357"/>
    </row>
    <row r="644" spans="5:16" ht="13.2">
      <c r="E644" s="6"/>
      <c r="G644" s="1239"/>
      <c r="M644" s="1239"/>
      <c r="N644" s="1239"/>
      <c r="O644" s="1239"/>
      <c r="P644" s="1357"/>
    </row>
    <row r="645" spans="5:16" ht="13.2">
      <c r="E645" s="6"/>
      <c r="G645" s="1239"/>
      <c r="M645" s="1239"/>
      <c r="N645" s="1239"/>
      <c r="O645" s="1239"/>
      <c r="P645" s="1357"/>
    </row>
    <row r="646" spans="5:16" ht="13.2">
      <c r="E646" s="6"/>
      <c r="G646" s="1239"/>
      <c r="M646" s="1239"/>
      <c r="N646" s="1239"/>
      <c r="O646" s="1239"/>
      <c r="P646" s="1357"/>
    </row>
    <row r="647" spans="5:16" ht="13.2">
      <c r="E647" s="6"/>
      <c r="G647" s="1239"/>
      <c r="M647" s="1239"/>
      <c r="N647" s="1239"/>
      <c r="O647" s="1239"/>
      <c r="P647" s="1357"/>
    </row>
    <row r="648" spans="5:16" ht="13.2">
      <c r="E648" s="6"/>
      <c r="G648" s="1239"/>
      <c r="M648" s="1239"/>
      <c r="N648" s="1239"/>
      <c r="O648" s="1239"/>
      <c r="P648" s="1357"/>
    </row>
    <row r="649" spans="5:16" ht="13.2">
      <c r="E649" s="6"/>
      <c r="G649" s="1239"/>
      <c r="M649" s="1239"/>
      <c r="N649" s="1239"/>
      <c r="O649" s="1239"/>
      <c r="P649" s="1357"/>
    </row>
    <row r="650" spans="5:16" ht="13.2">
      <c r="E650" s="6"/>
      <c r="G650" s="1239"/>
      <c r="M650" s="1239"/>
      <c r="N650" s="1239"/>
      <c r="O650" s="1239"/>
      <c r="P650" s="1357"/>
    </row>
    <row r="651" spans="5:16" ht="13.2">
      <c r="E651" s="6"/>
      <c r="G651" s="1239"/>
      <c r="M651" s="1239"/>
      <c r="N651" s="1239"/>
      <c r="O651" s="1239"/>
      <c r="P651" s="1357"/>
    </row>
    <row r="652" spans="5:16" ht="13.2">
      <c r="E652" s="6"/>
      <c r="G652" s="1239"/>
      <c r="M652" s="1239"/>
      <c r="N652" s="1239"/>
      <c r="O652" s="1239"/>
      <c r="P652" s="1357"/>
    </row>
    <row r="653" spans="5:16" ht="13.2">
      <c r="E653" s="6"/>
      <c r="G653" s="1239"/>
      <c r="M653" s="1239"/>
      <c r="N653" s="1239"/>
      <c r="O653" s="1239"/>
      <c r="P653" s="1357"/>
    </row>
    <row r="654" spans="5:16" ht="13.2">
      <c r="E654" s="6"/>
      <c r="G654" s="1239"/>
      <c r="M654" s="1239"/>
      <c r="N654" s="1239"/>
      <c r="O654" s="1239"/>
      <c r="P654" s="1357"/>
    </row>
    <row r="655" spans="5:16" ht="13.2">
      <c r="E655" s="6"/>
      <c r="G655" s="1239"/>
      <c r="M655" s="1239"/>
      <c r="N655" s="1239"/>
      <c r="O655" s="1239"/>
      <c r="P655" s="1357"/>
    </row>
    <row r="656" spans="5:16" ht="13.2">
      <c r="E656" s="6"/>
      <c r="G656" s="1239"/>
      <c r="M656" s="1239"/>
      <c r="N656" s="1239"/>
      <c r="O656" s="1239"/>
      <c r="P656" s="1357"/>
    </row>
    <row r="657" spans="5:16" ht="13.2">
      <c r="E657" s="6"/>
      <c r="G657" s="1239"/>
      <c r="M657" s="1239"/>
      <c r="N657" s="1239"/>
      <c r="O657" s="1239"/>
      <c r="P657" s="1357"/>
    </row>
    <row r="658" spans="5:16" ht="13.2">
      <c r="E658" s="6"/>
      <c r="G658" s="1239"/>
      <c r="M658" s="1239"/>
      <c r="N658" s="1239"/>
      <c r="O658" s="1239"/>
      <c r="P658" s="1357"/>
    </row>
    <row r="659" spans="5:16" ht="13.2">
      <c r="E659" s="6"/>
      <c r="G659" s="1239"/>
      <c r="M659" s="1239"/>
      <c r="N659" s="1239"/>
      <c r="O659" s="1239"/>
      <c r="P659" s="1357"/>
    </row>
    <row r="660" spans="5:16" ht="13.2">
      <c r="E660" s="6"/>
      <c r="G660" s="1239"/>
      <c r="M660" s="1239"/>
      <c r="N660" s="1239"/>
      <c r="O660" s="1239"/>
      <c r="P660" s="1357"/>
    </row>
    <row r="661" spans="5:16" ht="13.2">
      <c r="E661" s="6"/>
      <c r="G661" s="1239"/>
      <c r="M661" s="1239"/>
      <c r="N661" s="1239"/>
      <c r="O661" s="1239"/>
      <c r="P661" s="1357"/>
    </row>
    <row r="662" spans="5:16" ht="13.2">
      <c r="E662" s="6"/>
      <c r="G662" s="1239"/>
      <c r="M662" s="1239"/>
      <c r="N662" s="1239"/>
      <c r="O662" s="1239"/>
      <c r="P662" s="1357"/>
    </row>
    <row r="663" spans="5:16" ht="13.2">
      <c r="E663" s="6"/>
      <c r="G663" s="1239"/>
      <c r="M663" s="1239"/>
      <c r="N663" s="1239"/>
      <c r="O663" s="1239"/>
      <c r="P663" s="1357"/>
    </row>
    <row r="664" spans="5:16" ht="13.2">
      <c r="E664" s="6"/>
      <c r="G664" s="1239"/>
      <c r="M664" s="1239"/>
      <c r="N664" s="1239"/>
      <c r="O664" s="1239"/>
      <c r="P664" s="1357"/>
    </row>
    <row r="665" spans="5:16" ht="13.2">
      <c r="E665" s="6"/>
      <c r="G665" s="1239"/>
      <c r="M665" s="1239"/>
      <c r="N665" s="1239"/>
      <c r="O665" s="1239"/>
      <c r="P665" s="1357"/>
    </row>
    <row r="666" spans="5:16" ht="13.2">
      <c r="E666" s="6"/>
      <c r="G666" s="1239"/>
      <c r="M666" s="1239"/>
      <c r="N666" s="1239"/>
      <c r="O666" s="1239"/>
      <c r="P666" s="1357"/>
    </row>
    <row r="667" spans="5:16" ht="13.2">
      <c r="E667" s="6"/>
      <c r="G667" s="1239"/>
      <c r="M667" s="1239"/>
      <c r="N667" s="1239"/>
      <c r="O667" s="1239"/>
      <c r="P667" s="1357"/>
    </row>
    <row r="668" spans="5:16" ht="13.2">
      <c r="E668" s="6"/>
      <c r="G668" s="1239"/>
      <c r="M668" s="1239"/>
      <c r="N668" s="1239"/>
      <c r="O668" s="1239"/>
      <c r="P668" s="1357"/>
    </row>
    <row r="669" spans="5:16" ht="13.2">
      <c r="E669" s="6"/>
      <c r="G669" s="1239"/>
      <c r="M669" s="1239"/>
      <c r="N669" s="1239"/>
      <c r="O669" s="1239"/>
      <c r="P669" s="1357"/>
    </row>
    <row r="670" spans="5:16" ht="13.2">
      <c r="E670" s="6"/>
      <c r="G670" s="1239"/>
      <c r="M670" s="1239"/>
      <c r="N670" s="1239"/>
      <c r="O670" s="1239"/>
      <c r="P670" s="1357"/>
    </row>
    <row r="671" spans="5:16" ht="13.2">
      <c r="E671" s="6"/>
      <c r="G671" s="1239"/>
      <c r="M671" s="1239"/>
      <c r="N671" s="1239"/>
      <c r="O671" s="1239"/>
      <c r="P671" s="1357"/>
    </row>
    <row r="672" spans="5:16" ht="13.2">
      <c r="E672" s="6"/>
      <c r="G672" s="1239"/>
      <c r="M672" s="1239"/>
      <c r="N672" s="1239"/>
      <c r="O672" s="1239"/>
      <c r="P672" s="1357"/>
    </row>
    <row r="673" spans="5:16" ht="13.2">
      <c r="E673" s="6"/>
      <c r="G673" s="1239"/>
      <c r="M673" s="1239"/>
      <c r="N673" s="1239"/>
      <c r="O673" s="1239"/>
      <c r="P673" s="1357"/>
    </row>
    <row r="674" spans="5:16" ht="13.2">
      <c r="E674" s="6"/>
      <c r="G674" s="1239"/>
      <c r="M674" s="1239"/>
      <c r="N674" s="1239"/>
      <c r="O674" s="1239"/>
      <c r="P674" s="1357"/>
    </row>
    <row r="675" spans="5:16" ht="13.2">
      <c r="E675" s="6"/>
      <c r="G675" s="1239"/>
      <c r="M675" s="1239"/>
      <c r="N675" s="1239"/>
      <c r="O675" s="1239"/>
      <c r="P675" s="1357"/>
    </row>
    <row r="676" spans="5:16" ht="13.2">
      <c r="E676" s="6"/>
      <c r="G676" s="1239"/>
      <c r="M676" s="1239"/>
      <c r="N676" s="1239"/>
      <c r="O676" s="1239"/>
      <c r="P676" s="1357"/>
    </row>
    <row r="677" spans="5:16" ht="13.2">
      <c r="E677" s="6"/>
      <c r="G677" s="1239"/>
      <c r="M677" s="1239"/>
      <c r="N677" s="1239"/>
      <c r="O677" s="1239"/>
      <c r="P677" s="1357"/>
    </row>
    <row r="678" spans="5:16" ht="13.2">
      <c r="E678" s="6"/>
      <c r="G678" s="1239"/>
      <c r="M678" s="1239"/>
      <c r="N678" s="1239"/>
      <c r="O678" s="1239"/>
      <c r="P678" s="1357"/>
    </row>
    <row r="679" spans="5:16" ht="13.2">
      <c r="E679" s="6"/>
      <c r="G679" s="1239"/>
      <c r="M679" s="1239"/>
      <c r="N679" s="1239"/>
      <c r="O679" s="1239"/>
      <c r="P679" s="1357"/>
    </row>
    <row r="680" spans="5:16" ht="13.2">
      <c r="E680" s="6"/>
      <c r="G680" s="1239"/>
      <c r="M680" s="1239"/>
      <c r="N680" s="1239"/>
      <c r="O680" s="1239"/>
      <c r="P680" s="1357"/>
    </row>
    <row r="681" spans="5:16" ht="13.2">
      <c r="E681" s="6"/>
      <c r="G681" s="1239"/>
      <c r="M681" s="1239"/>
      <c r="N681" s="1239"/>
      <c r="O681" s="1239"/>
      <c r="P681" s="1357"/>
    </row>
    <row r="682" spans="5:16" ht="13.2">
      <c r="E682" s="6"/>
      <c r="G682" s="1239"/>
      <c r="M682" s="1239"/>
      <c r="N682" s="1239"/>
      <c r="O682" s="1239"/>
      <c r="P682" s="1357"/>
    </row>
    <row r="683" spans="5:16" ht="13.2">
      <c r="E683" s="6"/>
      <c r="G683" s="1239"/>
      <c r="M683" s="1239"/>
      <c r="N683" s="1239"/>
      <c r="O683" s="1239"/>
      <c r="P683" s="1357"/>
    </row>
    <row r="684" spans="5:16" ht="13.2">
      <c r="E684" s="6"/>
      <c r="G684" s="1239"/>
      <c r="M684" s="1239"/>
      <c r="N684" s="1239"/>
      <c r="O684" s="1239"/>
      <c r="P684" s="1357"/>
    </row>
    <row r="685" spans="5:16" ht="13.2">
      <c r="E685" s="6"/>
      <c r="G685" s="1239"/>
      <c r="M685" s="1239"/>
      <c r="N685" s="1239"/>
      <c r="O685" s="1239"/>
      <c r="P685" s="1357"/>
    </row>
    <row r="686" spans="5:16" ht="13.2">
      <c r="E686" s="6"/>
      <c r="G686" s="1239"/>
      <c r="M686" s="1239"/>
      <c r="N686" s="1239"/>
      <c r="O686" s="1239"/>
      <c r="P686" s="1357"/>
    </row>
    <row r="687" spans="5:16" ht="13.2">
      <c r="E687" s="6"/>
      <c r="G687" s="1239"/>
      <c r="M687" s="1239"/>
      <c r="N687" s="1239"/>
      <c r="O687" s="1239"/>
      <c r="P687" s="1357"/>
    </row>
    <row r="688" spans="5:16" ht="13.2">
      <c r="E688" s="6"/>
      <c r="G688" s="1239"/>
      <c r="M688" s="1239"/>
      <c r="N688" s="1239"/>
      <c r="O688" s="1239"/>
      <c r="P688" s="1357"/>
    </row>
    <row r="689" spans="5:16" ht="13.2">
      <c r="E689" s="6"/>
      <c r="G689" s="1239"/>
      <c r="M689" s="1239"/>
      <c r="N689" s="1239"/>
      <c r="O689" s="1239"/>
      <c r="P689" s="1357"/>
    </row>
    <row r="690" spans="5:16" ht="13.2">
      <c r="E690" s="6"/>
      <c r="G690" s="1239"/>
      <c r="M690" s="1239"/>
      <c r="N690" s="1239"/>
      <c r="O690" s="1239"/>
      <c r="P690" s="1357"/>
    </row>
    <row r="691" spans="5:16" ht="13.2">
      <c r="E691" s="6"/>
      <c r="G691" s="1239"/>
      <c r="M691" s="1239"/>
      <c r="N691" s="1239"/>
      <c r="O691" s="1239"/>
      <c r="P691" s="1357"/>
    </row>
    <row r="692" spans="5:16" ht="13.2">
      <c r="E692" s="6"/>
      <c r="G692" s="1239"/>
      <c r="M692" s="1239"/>
      <c r="N692" s="1239"/>
      <c r="O692" s="1239"/>
      <c r="P692" s="1357"/>
    </row>
    <row r="693" spans="5:16" ht="13.2">
      <c r="E693" s="6"/>
      <c r="G693" s="1239"/>
      <c r="M693" s="1239"/>
      <c r="N693" s="1239"/>
      <c r="O693" s="1239"/>
      <c r="P693" s="1357"/>
    </row>
    <row r="694" spans="5:16" ht="13.2">
      <c r="E694" s="6"/>
      <c r="G694" s="1239"/>
      <c r="M694" s="1239"/>
      <c r="N694" s="1239"/>
      <c r="O694" s="1239"/>
      <c r="P694" s="1357"/>
    </row>
    <row r="695" spans="5:16" ht="13.2">
      <c r="E695" s="6"/>
      <c r="G695" s="1239"/>
      <c r="M695" s="1239"/>
      <c r="N695" s="1239"/>
      <c r="O695" s="1239"/>
      <c r="P695" s="1357"/>
    </row>
    <row r="696" spans="5:16" ht="13.2">
      <c r="E696" s="6"/>
      <c r="G696" s="1239"/>
      <c r="M696" s="1239"/>
      <c r="N696" s="1239"/>
      <c r="O696" s="1239"/>
      <c r="P696" s="1357"/>
    </row>
    <row r="697" spans="5:16" ht="13.2">
      <c r="E697" s="6"/>
      <c r="G697" s="1239"/>
      <c r="M697" s="1239"/>
      <c r="N697" s="1239"/>
      <c r="O697" s="1239"/>
      <c r="P697" s="1357"/>
    </row>
    <row r="698" spans="5:16" ht="13.2">
      <c r="E698" s="6"/>
      <c r="G698" s="1239"/>
      <c r="M698" s="1239"/>
      <c r="N698" s="1239"/>
      <c r="O698" s="1239"/>
      <c r="P698" s="1357"/>
    </row>
    <row r="699" spans="5:16" ht="13.2">
      <c r="E699" s="6"/>
      <c r="G699" s="1239"/>
      <c r="M699" s="1239"/>
      <c r="N699" s="1239"/>
      <c r="O699" s="1239"/>
      <c r="P699" s="1357"/>
    </row>
    <row r="700" spans="5:16" ht="13.2">
      <c r="E700" s="6"/>
      <c r="G700" s="1239"/>
      <c r="M700" s="1239"/>
      <c r="N700" s="1239"/>
      <c r="O700" s="1239"/>
      <c r="P700" s="1357"/>
    </row>
    <row r="701" spans="5:16" ht="13.2">
      <c r="E701" s="6"/>
      <c r="G701" s="1239"/>
      <c r="M701" s="1239"/>
      <c r="N701" s="1239"/>
      <c r="O701" s="1239"/>
      <c r="P701" s="1357"/>
    </row>
    <row r="702" spans="5:16" ht="13.2">
      <c r="E702" s="6"/>
      <c r="G702" s="1239"/>
      <c r="M702" s="1239"/>
      <c r="N702" s="1239"/>
      <c r="O702" s="1239"/>
      <c r="P702" s="1357"/>
    </row>
    <row r="703" spans="5:16" ht="13.2">
      <c r="E703" s="6"/>
      <c r="G703" s="1239"/>
      <c r="M703" s="1239"/>
      <c r="N703" s="1239"/>
      <c r="O703" s="1239"/>
      <c r="P703" s="1357"/>
    </row>
    <row r="704" spans="5:16" ht="13.2">
      <c r="E704" s="6"/>
      <c r="G704" s="1239"/>
      <c r="M704" s="1239"/>
      <c r="N704" s="1239"/>
      <c r="O704" s="1239"/>
      <c r="P704" s="1357"/>
    </row>
    <row r="705" spans="5:16" ht="13.2">
      <c r="E705" s="6"/>
      <c r="G705" s="1239"/>
      <c r="M705" s="1239"/>
      <c r="N705" s="1239"/>
      <c r="O705" s="1239"/>
      <c r="P705" s="1357"/>
    </row>
    <row r="706" spans="5:16" ht="13.2">
      <c r="E706" s="6"/>
      <c r="G706" s="1239"/>
      <c r="M706" s="1239"/>
      <c r="N706" s="1239"/>
      <c r="O706" s="1239"/>
      <c r="P706" s="1357"/>
    </row>
    <row r="707" spans="5:16" ht="13.2">
      <c r="E707" s="6"/>
      <c r="G707" s="1239"/>
      <c r="M707" s="1239"/>
      <c r="N707" s="1239"/>
      <c r="O707" s="1239"/>
      <c r="P707" s="1357"/>
    </row>
    <row r="708" spans="5:16" ht="13.2">
      <c r="E708" s="6"/>
      <c r="G708" s="1239"/>
      <c r="M708" s="1239"/>
      <c r="N708" s="1239"/>
      <c r="O708" s="1239"/>
      <c r="P708" s="1357"/>
    </row>
    <row r="709" spans="5:16" ht="13.2">
      <c r="E709" s="6"/>
      <c r="G709" s="1239"/>
      <c r="M709" s="1239"/>
      <c r="N709" s="1239"/>
      <c r="O709" s="1239"/>
      <c r="P709" s="1357"/>
    </row>
    <row r="710" spans="5:16" ht="13.2">
      <c r="E710" s="6"/>
      <c r="G710" s="1239"/>
      <c r="M710" s="1239"/>
      <c r="N710" s="1239"/>
      <c r="O710" s="1239"/>
      <c r="P710" s="1357"/>
    </row>
    <row r="711" spans="5:16" ht="13.2">
      <c r="E711" s="6"/>
      <c r="G711" s="1239"/>
      <c r="M711" s="1239"/>
      <c r="N711" s="1239"/>
      <c r="O711" s="1239"/>
      <c r="P711" s="1357"/>
    </row>
    <row r="712" spans="5:16" ht="13.2">
      <c r="E712" s="6"/>
      <c r="G712" s="1239"/>
      <c r="M712" s="1239"/>
      <c r="N712" s="1239"/>
      <c r="O712" s="1239"/>
      <c r="P712" s="1357"/>
    </row>
    <row r="713" spans="5:16" ht="13.2">
      <c r="E713" s="6"/>
      <c r="G713" s="1239"/>
      <c r="M713" s="1239"/>
      <c r="N713" s="1239"/>
      <c r="O713" s="1239"/>
      <c r="P713" s="1357"/>
    </row>
    <row r="714" spans="5:16" ht="13.2">
      <c r="E714" s="6"/>
      <c r="G714" s="1239"/>
      <c r="M714" s="1239"/>
      <c r="N714" s="1239"/>
      <c r="O714" s="1239"/>
      <c r="P714" s="1357"/>
    </row>
    <row r="715" spans="5:16" ht="13.2">
      <c r="E715" s="6"/>
      <c r="G715" s="1239"/>
      <c r="M715" s="1239"/>
      <c r="N715" s="1239"/>
      <c r="O715" s="1239"/>
      <c r="P715" s="1357"/>
    </row>
    <row r="716" spans="5:16" ht="13.2">
      <c r="E716" s="6"/>
      <c r="G716" s="1239"/>
      <c r="M716" s="1239"/>
      <c r="N716" s="1239"/>
      <c r="O716" s="1239"/>
      <c r="P716" s="1357"/>
    </row>
    <row r="717" spans="5:16" ht="13.2">
      <c r="E717" s="6"/>
      <c r="G717" s="1239"/>
      <c r="M717" s="1239"/>
      <c r="N717" s="1239"/>
      <c r="O717" s="1239"/>
      <c r="P717" s="1357"/>
    </row>
    <row r="718" spans="5:16" ht="13.2">
      <c r="E718" s="6"/>
      <c r="G718" s="1239"/>
      <c r="M718" s="1239"/>
      <c r="N718" s="1239"/>
      <c r="O718" s="1239"/>
      <c r="P718" s="1357"/>
    </row>
    <row r="719" spans="5:16" ht="13.2">
      <c r="E719" s="6"/>
      <c r="G719" s="1239"/>
      <c r="M719" s="1239"/>
      <c r="N719" s="1239"/>
      <c r="O719" s="1239"/>
      <c r="P719" s="1357"/>
    </row>
    <row r="720" spans="5:16" ht="13.2">
      <c r="E720" s="6"/>
      <c r="G720" s="1239"/>
      <c r="M720" s="1239"/>
      <c r="N720" s="1239"/>
      <c r="O720" s="1239"/>
      <c r="P720" s="1357"/>
    </row>
    <row r="721" spans="5:16" ht="13.2">
      <c r="E721" s="6"/>
      <c r="G721" s="1239"/>
      <c r="M721" s="1239"/>
      <c r="N721" s="1239"/>
      <c r="O721" s="1239"/>
      <c r="P721" s="1357"/>
    </row>
    <row r="722" spans="5:16" ht="13.2">
      <c r="E722" s="6"/>
      <c r="G722" s="1239"/>
      <c r="M722" s="1239"/>
      <c r="N722" s="1239"/>
      <c r="O722" s="1239"/>
      <c r="P722" s="1357"/>
    </row>
    <row r="723" spans="5:16" ht="13.2">
      <c r="E723" s="6"/>
      <c r="G723" s="1239"/>
      <c r="M723" s="1239"/>
      <c r="N723" s="1239"/>
      <c r="O723" s="1239"/>
      <c r="P723" s="1357"/>
    </row>
    <row r="724" spans="5:16" ht="13.2">
      <c r="E724" s="6"/>
      <c r="G724" s="1239"/>
      <c r="M724" s="1239"/>
      <c r="N724" s="1239"/>
      <c r="O724" s="1239"/>
      <c r="P724" s="1357"/>
    </row>
    <row r="725" spans="5:16" ht="13.2">
      <c r="E725" s="6"/>
      <c r="G725" s="1239"/>
      <c r="M725" s="1239"/>
      <c r="N725" s="1239"/>
      <c r="O725" s="1239"/>
      <c r="P725" s="1357"/>
    </row>
    <row r="726" spans="5:16" ht="13.2">
      <c r="E726" s="6"/>
      <c r="G726" s="1239"/>
      <c r="M726" s="1239"/>
      <c r="N726" s="1239"/>
      <c r="O726" s="1239"/>
      <c r="P726" s="1357"/>
    </row>
    <row r="727" spans="5:16" ht="13.2">
      <c r="E727" s="6"/>
      <c r="G727" s="1239"/>
      <c r="M727" s="1239"/>
      <c r="N727" s="1239"/>
      <c r="O727" s="1239"/>
      <c r="P727" s="1357"/>
    </row>
    <row r="728" spans="5:16" ht="13.2">
      <c r="E728" s="6"/>
      <c r="G728" s="1239"/>
      <c r="M728" s="1239"/>
      <c r="N728" s="1239"/>
      <c r="O728" s="1239"/>
      <c r="P728" s="1357"/>
    </row>
    <row r="729" spans="5:16" ht="13.2">
      <c r="E729" s="6"/>
      <c r="G729" s="1239"/>
      <c r="M729" s="1239"/>
      <c r="N729" s="1239"/>
      <c r="O729" s="1239"/>
      <c r="P729" s="1357"/>
    </row>
    <row r="730" spans="5:16" ht="13.2">
      <c r="E730" s="6"/>
      <c r="G730" s="1239"/>
      <c r="M730" s="1239"/>
      <c r="N730" s="1239"/>
      <c r="O730" s="1239"/>
      <c r="P730" s="1357"/>
    </row>
    <row r="731" spans="5:16" ht="13.2">
      <c r="E731" s="6"/>
      <c r="G731" s="1239"/>
      <c r="M731" s="1239"/>
      <c r="N731" s="1239"/>
      <c r="O731" s="1239"/>
      <c r="P731" s="1357"/>
    </row>
    <row r="732" spans="5:16" ht="13.2">
      <c r="E732" s="6"/>
      <c r="G732" s="1239"/>
      <c r="M732" s="1239"/>
      <c r="N732" s="1239"/>
      <c r="O732" s="1239"/>
      <c r="P732" s="1357"/>
    </row>
    <row r="733" spans="5:16" ht="13.2">
      <c r="E733" s="6"/>
      <c r="G733" s="1239"/>
      <c r="M733" s="1239"/>
      <c r="N733" s="1239"/>
      <c r="O733" s="1239"/>
      <c r="P733" s="1357"/>
    </row>
    <row r="734" spans="5:16" ht="13.2">
      <c r="E734" s="6"/>
      <c r="G734" s="1239"/>
      <c r="M734" s="1239"/>
      <c r="N734" s="1239"/>
      <c r="O734" s="1239"/>
      <c r="P734" s="1357"/>
    </row>
    <row r="735" spans="5:16" ht="13.2">
      <c r="E735" s="6"/>
      <c r="G735" s="1239"/>
      <c r="M735" s="1239"/>
      <c r="N735" s="1239"/>
      <c r="O735" s="1239"/>
      <c r="P735" s="1357"/>
    </row>
    <row r="736" spans="5:16" ht="13.2">
      <c r="E736" s="6"/>
      <c r="G736" s="1239"/>
      <c r="M736" s="1239"/>
      <c r="N736" s="1239"/>
      <c r="O736" s="1239"/>
      <c r="P736" s="1357"/>
    </row>
    <row r="737" spans="5:16" ht="13.2">
      <c r="E737" s="6"/>
      <c r="G737" s="1239"/>
      <c r="M737" s="1239"/>
      <c r="N737" s="1239"/>
      <c r="O737" s="1239"/>
      <c r="P737" s="1357"/>
    </row>
    <row r="738" spans="5:16" ht="13.2">
      <c r="E738" s="6"/>
      <c r="G738" s="1239"/>
      <c r="M738" s="1239"/>
      <c r="N738" s="1239"/>
      <c r="O738" s="1239"/>
      <c r="P738" s="1357"/>
    </row>
    <row r="739" spans="5:16" ht="13.2">
      <c r="E739" s="6"/>
      <c r="G739" s="1239"/>
      <c r="M739" s="1239"/>
      <c r="N739" s="1239"/>
      <c r="O739" s="1239"/>
      <c r="P739" s="1357"/>
    </row>
    <row r="740" spans="5:16" ht="13.2">
      <c r="E740" s="6"/>
      <c r="G740" s="1239"/>
      <c r="M740" s="1239"/>
      <c r="N740" s="1239"/>
      <c r="O740" s="1239"/>
      <c r="P740" s="1357"/>
    </row>
    <row r="741" spans="5:16" ht="13.2">
      <c r="E741" s="6"/>
      <c r="G741" s="1239"/>
      <c r="M741" s="1239"/>
      <c r="N741" s="1239"/>
      <c r="O741" s="1239"/>
      <c r="P741" s="1357"/>
    </row>
    <row r="742" spans="5:16" ht="13.2">
      <c r="E742" s="6"/>
      <c r="G742" s="1239"/>
      <c r="M742" s="1239"/>
      <c r="N742" s="1239"/>
      <c r="O742" s="1239"/>
      <c r="P742" s="1357"/>
    </row>
    <row r="743" spans="5:16" ht="13.2">
      <c r="E743" s="6"/>
      <c r="G743" s="1239"/>
      <c r="M743" s="1239"/>
      <c r="N743" s="1239"/>
      <c r="O743" s="1239"/>
      <c r="P743" s="1357"/>
    </row>
    <row r="744" spans="5:16" ht="13.2">
      <c r="E744" s="6"/>
      <c r="G744" s="1239"/>
      <c r="M744" s="1239"/>
      <c r="N744" s="1239"/>
      <c r="O744" s="1239"/>
      <c r="P744" s="1357"/>
    </row>
    <row r="745" spans="5:16" ht="13.2">
      <c r="E745" s="6"/>
      <c r="G745" s="1239"/>
      <c r="M745" s="1239"/>
      <c r="N745" s="1239"/>
      <c r="O745" s="1239"/>
      <c r="P745" s="1357"/>
    </row>
    <row r="746" spans="5:16" ht="13.2">
      <c r="E746" s="6"/>
      <c r="G746" s="1239"/>
      <c r="M746" s="1239"/>
      <c r="N746" s="1239"/>
      <c r="O746" s="1239"/>
      <c r="P746" s="1357"/>
    </row>
  </sheetData>
  <autoFilter ref="A1:W303" xr:uid="{00000000-0009-0000-0000-00003C000000}"/>
  <mergeCells count="1">
    <mergeCell ref="L309:O309"/>
  </mergeCells>
  <phoneticPr fontId="151"/>
  <pageMargins left="0.7" right="0.7" top="0.75" bottom="0.75" header="0.3" footer="0.3"/>
  <drawing r:id="rId1"/>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outlinePr summaryBelow="0" summaryRight="0"/>
  </sheetPr>
  <dimension ref="A1:S1001"/>
  <sheetViews>
    <sheetView workbookViewId="0">
      <pane xSplit="3" topLeftCell="D1" activePane="topRight" state="frozen"/>
      <selection pane="topRight" activeCell="E2" sqref="E2"/>
    </sheetView>
  </sheetViews>
  <sheetFormatPr defaultColWidth="12.6640625" defaultRowHeight="15.75" customHeight="1"/>
  <cols>
    <col min="1" max="1" width="2.6640625" customWidth="1"/>
    <col min="2" max="2" width="4.33203125" customWidth="1"/>
    <col min="3" max="3" width="5.109375" customWidth="1"/>
    <col min="4" max="4" width="5" customWidth="1"/>
    <col min="5" max="14" width="5.109375" customWidth="1"/>
    <col min="15" max="18" width="9.33203125" customWidth="1"/>
  </cols>
  <sheetData>
    <row r="1" spans="1:19">
      <c r="A1" s="6"/>
      <c r="B1" s="6"/>
      <c r="C1" s="2178" t="s">
        <v>8416</v>
      </c>
      <c r="D1" s="2179" t="s">
        <v>8416</v>
      </c>
      <c r="E1" s="2179" t="s">
        <v>8416</v>
      </c>
      <c r="F1" s="27" t="s">
        <v>8417</v>
      </c>
      <c r="G1" s="27" t="s">
        <v>8417</v>
      </c>
      <c r="H1" s="2179" t="s">
        <v>8416</v>
      </c>
      <c r="I1" s="2179" t="s">
        <v>8416</v>
      </c>
      <c r="J1" s="2180" t="s">
        <v>8417</v>
      </c>
      <c r="K1" s="2180" t="s">
        <v>8417</v>
      </c>
      <c r="L1" s="2180" t="s">
        <v>8417</v>
      </c>
      <c r="M1" s="2179" t="s">
        <v>8416</v>
      </c>
      <c r="N1" s="81"/>
      <c r="O1" s="2370" t="s">
        <v>8418</v>
      </c>
      <c r="P1" s="2370" t="s">
        <v>8320</v>
      </c>
      <c r="Q1" s="2370" t="s">
        <v>8419</v>
      </c>
      <c r="R1" s="2370" t="s">
        <v>8420</v>
      </c>
    </row>
    <row r="2" spans="1:19">
      <c r="A2" s="6"/>
      <c r="B2" s="6" t="s">
        <v>8421</v>
      </c>
      <c r="C2" s="2178">
        <v>21</v>
      </c>
      <c r="D2" s="2179">
        <v>13</v>
      </c>
      <c r="E2" s="2179">
        <v>81</v>
      </c>
      <c r="F2" s="27">
        <v>22</v>
      </c>
      <c r="G2" s="27">
        <v>80</v>
      </c>
      <c r="H2" s="2179">
        <v>25</v>
      </c>
      <c r="I2" s="2179">
        <v>83</v>
      </c>
      <c r="J2" s="2180">
        <v>44</v>
      </c>
      <c r="K2" s="2180">
        <v>46</v>
      </c>
      <c r="L2" s="2180">
        <v>82</v>
      </c>
      <c r="M2" s="2179">
        <v>85</v>
      </c>
      <c r="N2" s="81"/>
      <c r="O2" s="2335"/>
      <c r="P2" s="2335"/>
      <c r="Q2" s="2335"/>
      <c r="R2" s="2335"/>
    </row>
    <row r="3" spans="1:19">
      <c r="A3" s="6"/>
      <c r="B3" s="6" t="s">
        <v>8422</v>
      </c>
      <c r="C3" s="2181">
        <v>0.30208333333333331</v>
      </c>
      <c r="D3" s="2182">
        <v>0.47569444444444442</v>
      </c>
      <c r="E3" s="2183">
        <v>0.52430555555555558</v>
      </c>
      <c r="F3" s="2184">
        <v>0.53125</v>
      </c>
      <c r="G3" s="2184">
        <v>0.56944444444444442</v>
      </c>
      <c r="H3" s="2183">
        <v>0.57638888888888884</v>
      </c>
      <c r="I3" s="2183">
        <v>0.57986111111111116</v>
      </c>
      <c r="J3" s="2185">
        <v>0.59375</v>
      </c>
      <c r="K3" s="2185">
        <v>0.63194444444444442</v>
      </c>
      <c r="L3" s="2185">
        <v>0.63194444444444442</v>
      </c>
      <c r="M3" s="2186">
        <v>0.66666666666666663</v>
      </c>
      <c r="N3" s="81"/>
      <c r="O3" s="2362"/>
      <c r="P3" s="2362"/>
      <c r="Q3" s="2362"/>
      <c r="R3" s="2362"/>
      <c r="S3" s="10" t="s">
        <v>7450</v>
      </c>
    </row>
    <row r="4" spans="1:19">
      <c r="A4" s="6" t="s">
        <v>70</v>
      </c>
      <c r="B4" s="6">
        <v>1</v>
      </c>
      <c r="C4" s="2187"/>
      <c r="D4" s="2188"/>
      <c r="E4" s="2189"/>
      <c r="F4" s="2190" t="s">
        <v>8423</v>
      </c>
      <c r="G4" s="2190"/>
      <c r="H4" s="2189"/>
      <c r="I4" s="2189" t="s">
        <v>8423</v>
      </c>
      <c r="J4" s="2191"/>
      <c r="K4" s="2191" t="s">
        <v>8423</v>
      </c>
      <c r="L4" s="2191"/>
      <c r="M4" s="2192" t="s">
        <v>8423</v>
      </c>
      <c r="N4" s="2193">
        <f>M3-F3</f>
        <v>0.13541666666666663</v>
      </c>
      <c r="O4" s="425">
        <v>27000</v>
      </c>
      <c r="P4" s="425">
        <v>10000</v>
      </c>
      <c r="Q4" s="425">
        <v>3000</v>
      </c>
      <c r="R4" s="425">
        <f t="shared" ref="R4:R33" si="0">O4-P4-Q4</f>
        <v>14000</v>
      </c>
      <c r="S4" s="10" t="s">
        <v>8424</v>
      </c>
    </row>
    <row r="5" spans="1:19">
      <c r="A5" s="6" t="s">
        <v>71</v>
      </c>
      <c r="B5" s="6">
        <v>2</v>
      </c>
      <c r="C5" s="2187"/>
      <c r="D5" s="2188"/>
      <c r="E5" s="2189"/>
      <c r="F5" s="2190" t="s">
        <v>8423</v>
      </c>
      <c r="G5" s="2190"/>
      <c r="H5" s="2194" t="s">
        <v>8423</v>
      </c>
      <c r="I5" s="2194" t="s">
        <v>8423</v>
      </c>
      <c r="J5" s="2191"/>
      <c r="K5" s="2191" t="s">
        <v>8423</v>
      </c>
      <c r="L5" s="2191"/>
      <c r="M5" s="2192" t="s">
        <v>8423</v>
      </c>
      <c r="N5" s="2193">
        <f>M3-F3</f>
        <v>0.13541666666666663</v>
      </c>
      <c r="O5" s="425">
        <v>27000</v>
      </c>
      <c r="P5" s="425">
        <v>10000</v>
      </c>
      <c r="Q5" s="425">
        <v>3000</v>
      </c>
      <c r="R5" s="425">
        <f t="shared" si="0"/>
        <v>14000</v>
      </c>
      <c r="S5" s="10" t="s">
        <v>8425</v>
      </c>
    </row>
    <row r="6" spans="1:19">
      <c r="A6" s="6" t="s">
        <v>72</v>
      </c>
      <c r="B6" s="6">
        <v>3</v>
      </c>
      <c r="C6" s="2187"/>
      <c r="D6" s="2188"/>
      <c r="E6" s="2189"/>
      <c r="F6" s="2190" t="s">
        <v>8423</v>
      </c>
      <c r="G6" s="2190"/>
      <c r="H6" s="2194" t="s">
        <v>8423</v>
      </c>
      <c r="I6" s="2194" t="s">
        <v>8423</v>
      </c>
      <c r="J6" s="2191"/>
      <c r="K6" s="2191" t="s">
        <v>8423</v>
      </c>
      <c r="L6" s="2191"/>
      <c r="M6" s="2192" t="s">
        <v>8423</v>
      </c>
      <c r="N6" s="2193">
        <f>M3-F3</f>
        <v>0.13541666666666663</v>
      </c>
      <c r="O6" s="425">
        <v>27000</v>
      </c>
      <c r="P6" s="425">
        <v>10000</v>
      </c>
      <c r="Q6" s="425">
        <v>3000</v>
      </c>
      <c r="R6" s="425">
        <f t="shared" si="0"/>
        <v>14000</v>
      </c>
      <c r="S6" s="10" t="s">
        <v>8426</v>
      </c>
    </row>
    <row r="7" spans="1:19">
      <c r="A7" s="6" t="s">
        <v>66</v>
      </c>
      <c r="B7" s="6">
        <v>4</v>
      </c>
      <c r="C7" s="2187" t="s">
        <v>8423</v>
      </c>
      <c r="D7" s="2188" t="s">
        <v>8423</v>
      </c>
      <c r="E7" s="2189" t="s">
        <v>8423</v>
      </c>
      <c r="F7" s="2190"/>
      <c r="G7" s="2190" t="s">
        <v>8423</v>
      </c>
      <c r="H7" s="2189"/>
      <c r="I7" s="2189" t="s">
        <v>8423</v>
      </c>
      <c r="J7" s="2191"/>
      <c r="K7" s="2195" t="s">
        <v>8423</v>
      </c>
      <c r="L7" s="2195" t="s">
        <v>8423</v>
      </c>
      <c r="M7" s="2192" t="s">
        <v>8423</v>
      </c>
      <c r="N7" s="2193">
        <f>M3-C3</f>
        <v>0.36458333333333331</v>
      </c>
      <c r="O7" s="2196">
        <v>34650</v>
      </c>
      <c r="P7" s="2196">
        <v>14000</v>
      </c>
      <c r="Q7" s="2196">
        <v>3000</v>
      </c>
      <c r="R7" s="2196">
        <f t="shared" si="0"/>
        <v>17650</v>
      </c>
      <c r="S7" s="10" t="s">
        <v>8427</v>
      </c>
    </row>
    <row r="8" spans="1:19">
      <c r="A8" s="6" t="s">
        <v>67</v>
      </c>
      <c r="B8" s="6">
        <v>5</v>
      </c>
      <c r="C8" s="2187" t="s">
        <v>8423</v>
      </c>
      <c r="D8" s="2188" t="s">
        <v>8423</v>
      </c>
      <c r="E8" s="2189"/>
      <c r="F8" s="2190"/>
      <c r="G8" s="2190" t="s">
        <v>8423</v>
      </c>
      <c r="H8" s="2189"/>
      <c r="I8" s="2189" t="s">
        <v>8423</v>
      </c>
      <c r="J8" s="2191"/>
      <c r="K8" s="2195" t="s">
        <v>8423</v>
      </c>
      <c r="L8" s="2195" t="s">
        <v>8423</v>
      </c>
      <c r="M8" s="2192" t="s">
        <v>8423</v>
      </c>
      <c r="N8" s="2193">
        <f>M3-C3</f>
        <v>0.36458333333333331</v>
      </c>
      <c r="O8" s="2196">
        <v>34650</v>
      </c>
      <c r="P8" s="2196">
        <v>14000</v>
      </c>
      <c r="Q8" s="2196">
        <v>3000</v>
      </c>
      <c r="R8" s="2196">
        <f t="shared" si="0"/>
        <v>17650</v>
      </c>
    </row>
    <row r="9" spans="1:19">
      <c r="A9" s="6" t="s">
        <v>68</v>
      </c>
      <c r="B9" s="6">
        <v>6</v>
      </c>
      <c r="C9" s="2187" t="s">
        <v>8423</v>
      </c>
      <c r="D9" s="2188"/>
      <c r="E9" s="2189" t="s">
        <v>8423</v>
      </c>
      <c r="F9" s="2190"/>
      <c r="G9" s="2190" t="s">
        <v>8423</v>
      </c>
      <c r="H9" s="2189"/>
      <c r="I9" s="2189" t="s">
        <v>8423</v>
      </c>
      <c r="J9" s="2191"/>
      <c r="K9" s="2195" t="s">
        <v>8423</v>
      </c>
      <c r="L9" s="2195" t="s">
        <v>8423</v>
      </c>
      <c r="M9" s="2192" t="s">
        <v>8423</v>
      </c>
      <c r="N9" s="2193">
        <f>M3-C3</f>
        <v>0.36458333333333331</v>
      </c>
      <c r="O9" s="2196">
        <v>34650</v>
      </c>
      <c r="P9" s="2196">
        <v>14000</v>
      </c>
      <c r="Q9" s="2196">
        <v>3000</v>
      </c>
      <c r="R9" s="2196">
        <f t="shared" si="0"/>
        <v>17650</v>
      </c>
    </row>
    <row r="10" spans="1:19">
      <c r="A10" s="6" t="s">
        <v>69</v>
      </c>
      <c r="B10" s="6">
        <v>7</v>
      </c>
      <c r="C10" s="2187"/>
      <c r="D10" s="2188"/>
      <c r="E10" s="2189"/>
      <c r="F10" s="2190" t="s">
        <v>8423</v>
      </c>
      <c r="G10" s="2190"/>
      <c r="H10" s="2189"/>
      <c r="I10" s="2189" t="s">
        <v>8423</v>
      </c>
      <c r="J10" s="2191"/>
      <c r="K10" s="2195" t="s">
        <v>8423</v>
      </c>
      <c r="L10" s="2195" t="s">
        <v>8423</v>
      </c>
      <c r="M10" s="2192" t="s">
        <v>8423</v>
      </c>
      <c r="N10" s="2193">
        <f>M3-F3</f>
        <v>0.13541666666666663</v>
      </c>
      <c r="O10" s="425">
        <v>27000</v>
      </c>
      <c r="P10" s="425">
        <v>10000</v>
      </c>
      <c r="Q10" s="425">
        <v>3000</v>
      </c>
      <c r="R10" s="425">
        <f t="shared" si="0"/>
        <v>14000</v>
      </c>
    </row>
    <row r="11" spans="1:19">
      <c r="A11" s="6" t="s">
        <v>70</v>
      </c>
      <c r="B11" s="6">
        <v>8</v>
      </c>
      <c r="C11" s="2187"/>
      <c r="D11" s="2188"/>
      <c r="E11" s="2189"/>
      <c r="F11" s="2190" t="s">
        <v>8423</v>
      </c>
      <c r="G11" s="2190"/>
      <c r="H11" s="2189"/>
      <c r="I11" s="2189" t="s">
        <v>8423</v>
      </c>
      <c r="J11" s="2191"/>
      <c r="K11" s="2191" t="s">
        <v>8423</v>
      </c>
      <c r="L11" s="2191"/>
      <c r="M11" s="2192" t="s">
        <v>8423</v>
      </c>
      <c r="N11" s="2193">
        <f>M3-F3</f>
        <v>0.13541666666666663</v>
      </c>
      <c r="O11" s="425">
        <v>27000</v>
      </c>
      <c r="P11" s="425">
        <v>10000</v>
      </c>
      <c r="Q11" s="425">
        <v>3000</v>
      </c>
      <c r="R11" s="425">
        <f t="shared" si="0"/>
        <v>14000</v>
      </c>
    </row>
    <row r="12" spans="1:19">
      <c r="A12" s="6" t="s">
        <v>71</v>
      </c>
      <c r="B12" s="6">
        <v>9</v>
      </c>
      <c r="C12" s="2187" t="s">
        <v>8423</v>
      </c>
      <c r="D12" s="2188"/>
      <c r="E12" s="2189"/>
      <c r="F12" s="2190"/>
      <c r="G12" s="2190" t="s">
        <v>8423</v>
      </c>
      <c r="H12" s="2189"/>
      <c r="I12" s="2189" t="s">
        <v>8423</v>
      </c>
      <c r="J12" s="2191"/>
      <c r="K12" s="2191" t="s">
        <v>8423</v>
      </c>
      <c r="L12" s="2191"/>
      <c r="M12" s="2192" t="s">
        <v>8423</v>
      </c>
      <c r="N12" s="2193">
        <f>M3-C3</f>
        <v>0.36458333333333331</v>
      </c>
      <c r="O12" s="2196">
        <v>34650</v>
      </c>
      <c r="P12" s="2196">
        <v>14000</v>
      </c>
      <c r="Q12" s="2196">
        <v>3000</v>
      </c>
      <c r="R12" s="2196">
        <f t="shared" si="0"/>
        <v>17650</v>
      </c>
    </row>
    <row r="13" spans="1:19">
      <c r="A13" s="6" t="s">
        <v>72</v>
      </c>
      <c r="B13" s="6">
        <v>10</v>
      </c>
      <c r="C13" s="2187"/>
      <c r="D13" s="2188" t="s">
        <v>8423</v>
      </c>
      <c r="E13" s="2189"/>
      <c r="F13" s="2190" t="s">
        <v>8423</v>
      </c>
      <c r="G13" s="2190"/>
      <c r="H13" s="2189"/>
      <c r="I13" s="2189" t="s">
        <v>8423</v>
      </c>
      <c r="J13" s="2191"/>
      <c r="K13" s="2191" t="s">
        <v>8423</v>
      </c>
      <c r="L13" s="2191"/>
      <c r="M13" s="2192" t="s">
        <v>8423</v>
      </c>
      <c r="N13" s="2193">
        <f>M3-D3</f>
        <v>0.19097222222222221</v>
      </c>
      <c r="O13" s="425">
        <v>27000</v>
      </c>
      <c r="P13" s="425">
        <v>10000</v>
      </c>
      <c r="Q13" s="425">
        <v>3000</v>
      </c>
      <c r="R13" s="425">
        <f t="shared" si="0"/>
        <v>14000</v>
      </c>
    </row>
    <row r="14" spans="1:19">
      <c r="A14" s="6" t="s">
        <v>66</v>
      </c>
      <c r="B14" s="6">
        <v>11</v>
      </c>
      <c r="C14" s="2187" t="s">
        <v>8423</v>
      </c>
      <c r="D14" s="2188"/>
      <c r="E14" s="2189"/>
      <c r="F14" s="2190"/>
      <c r="G14" s="2190"/>
      <c r="H14" s="2189"/>
      <c r="I14" s="2189" t="s">
        <v>8423</v>
      </c>
      <c r="J14" s="2191"/>
      <c r="K14" s="2191" t="s">
        <v>8423</v>
      </c>
      <c r="L14" s="2191"/>
      <c r="M14" s="2192" t="s">
        <v>8423</v>
      </c>
      <c r="N14" s="2193">
        <f>M3-C3</f>
        <v>0.36458333333333331</v>
      </c>
      <c r="O14" s="2196">
        <v>34650</v>
      </c>
      <c r="P14" s="2196">
        <v>14000</v>
      </c>
      <c r="Q14" s="2196">
        <v>3000</v>
      </c>
      <c r="R14" s="2196">
        <f t="shared" si="0"/>
        <v>17650</v>
      </c>
    </row>
    <row r="15" spans="1:19">
      <c r="A15" s="6" t="s">
        <v>67</v>
      </c>
      <c r="B15" s="6">
        <v>12</v>
      </c>
      <c r="C15" s="2187" t="s">
        <v>8423</v>
      </c>
      <c r="D15" s="2188"/>
      <c r="E15" s="2189"/>
      <c r="F15" s="2190" t="s">
        <v>8423</v>
      </c>
      <c r="G15" s="2190"/>
      <c r="H15" s="2189"/>
      <c r="I15" s="2189" t="s">
        <v>8423</v>
      </c>
      <c r="J15" s="2191"/>
      <c r="K15" s="2191" t="s">
        <v>8423</v>
      </c>
      <c r="L15" s="2191"/>
      <c r="M15" s="2192" t="s">
        <v>8423</v>
      </c>
      <c r="N15" s="2193">
        <f>M3-C3</f>
        <v>0.36458333333333331</v>
      </c>
      <c r="O15" s="2196">
        <v>34650</v>
      </c>
      <c r="P15" s="2196">
        <v>14000</v>
      </c>
      <c r="Q15" s="2196">
        <v>3000</v>
      </c>
      <c r="R15" s="2196">
        <f t="shared" si="0"/>
        <v>17650</v>
      </c>
    </row>
    <row r="16" spans="1:19">
      <c r="A16" s="6" t="s">
        <v>68</v>
      </c>
      <c r="B16" s="6">
        <v>13</v>
      </c>
      <c r="C16" s="2187" t="s">
        <v>8423</v>
      </c>
      <c r="D16" s="2188" t="s">
        <v>8423</v>
      </c>
      <c r="E16" s="2189"/>
      <c r="F16" s="2190"/>
      <c r="G16" s="2190" t="s">
        <v>8423</v>
      </c>
      <c r="H16" s="2189"/>
      <c r="I16" s="2189"/>
      <c r="J16" s="2191"/>
      <c r="K16" s="2191" t="s">
        <v>8423</v>
      </c>
      <c r="L16" s="2191"/>
      <c r="M16" s="2192" t="s">
        <v>8423</v>
      </c>
      <c r="N16" s="2193">
        <f>M3-C3</f>
        <v>0.36458333333333331</v>
      </c>
      <c r="O16" s="2196">
        <v>34650</v>
      </c>
      <c r="P16" s="2196">
        <v>14000</v>
      </c>
      <c r="Q16" s="2196">
        <v>3000</v>
      </c>
      <c r="R16" s="2196">
        <f t="shared" si="0"/>
        <v>17650</v>
      </c>
    </row>
    <row r="17" spans="1:18">
      <c r="A17" s="6" t="s">
        <v>69</v>
      </c>
      <c r="B17" s="6">
        <v>14</v>
      </c>
      <c r="C17" s="2187" t="s">
        <v>8423</v>
      </c>
      <c r="D17" s="2188"/>
      <c r="E17" s="2189"/>
      <c r="F17" s="2190"/>
      <c r="G17" s="2190" t="s">
        <v>8423</v>
      </c>
      <c r="H17" s="2189"/>
      <c r="I17" s="2189" t="s">
        <v>8423</v>
      </c>
      <c r="J17" s="2191"/>
      <c r="K17" s="2191" t="s">
        <v>8423</v>
      </c>
      <c r="L17" s="2191"/>
      <c r="M17" s="2192" t="s">
        <v>8423</v>
      </c>
      <c r="N17" s="2193">
        <f>M3-C3</f>
        <v>0.36458333333333331</v>
      </c>
      <c r="O17" s="2196">
        <v>34650</v>
      </c>
      <c r="P17" s="2196">
        <v>14000</v>
      </c>
      <c r="Q17" s="2196">
        <v>3000</v>
      </c>
      <c r="R17" s="2196">
        <f t="shared" si="0"/>
        <v>17650</v>
      </c>
    </row>
    <row r="18" spans="1:18">
      <c r="A18" s="6" t="s">
        <v>70</v>
      </c>
      <c r="B18" s="6">
        <v>15</v>
      </c>
      <c r="C18" s="2187"/>
      <c r="D18" s="2188" t="s">
        <v>8423</v>
      </c>
      <c r="E18" s="2189"/>
      <c r="F18" s="2190" t="s">
        <v>8423</v>
      </c>
      <c r="G18" s="2190"/>
      <c r="H18" s="2189"/>
      <c r="I18" s="2189" t="s">
        <v>8423</v>
      </c>
      <c r="J18" s="2191"/>
      <c r="K18" s="2191" t="s">
        <v>8423</v>
      </c>
      <c r="L18" s="2191"/>
      <c r="M18" s="2192" t="s">
        <v>8423</v>
      </c>
      <c r="N18" s="2193">
        <f>M3-D3</f>
        <v>0.19097222222222221</v>
      </c>
      <c r="O18" s="425">
        <v>27000</v>
      </c>
      <c r="P18" s="425">
        <v>10000</v>
      </c>
      <c r="Q18" s="425">
        <v>3000</v>
      </c>
      <c r="R18" s="425">
        <f t="shared" si="0"/>
        <v>14000</v>
      </c>
    </row>
    <row r="19" spans="1:18">
      <c r="A19" s="6" t="s">
        <v>71</v>
      </c>
      <c r="B19" s="6">
        <v>16</v>
      </c>
      <c r="C19" s="2187"/>
      <c r="D19" s="2188"/>
      <c r="E19" s="2189"/>
      <c r="F19" s="2190" t="s">
        <v>8423</v>
      </c>
      <c r="G19" s="2190"/>
      <c r="H19" s="2189"/>
      <c r="I19" s="2189" t="s">
        <v>8423</v>
      </c>
      <c r="J19" s="2191"/>
      <c r="K19" s="2191" t="s">
        <v>8423</v>
      </c>
      <c r="L19" s="2191"/>
      <c r="M19" s="2192" t="s">
        <v>8423</v>
      </c>
      <c r="N19" s="2193">
        <f>M3-F3</f>
        <v>0.13541666666666663</v>
      </c>
      <c r="O19" s="425">
        <v>27000</v>
      </c>
      <c r="P19" s="425">
        <v>10000</v>
      </c>
      <c r="Q19" s="425">
        <v>3000</v>
      </c>
      <c r="R19" s="425">
        <f t="shared" si="0"/>
        <v>14000</v>
      </c>
    </row>
    <row r="20" spans="1:18">
      <c r="A20" s="6" t="s">
        <v>72</v>
      </c>
      <c r="B20" s="6">
        <v>17</v>
      </c>
      <c r="C20" s="2187"/>
      <c r="D20" s="2188"/>
      <c r="E20" s="2189"/>
      <c r="F20" s="2190" t="s">
        <v>8423</v>
      </c>
      <c r="G20" s="2190"/>
      <c r="H20" s="2189"/>
      <c r="I20" s="2189" t="s">
        <v>8423</v>
      </c>
      <c r="J20" s="2191"/>
      <c r="K20" s="2191" t="s">
        <v>8423</v>
      </c>
      <c r="L20" s="2191"/>
      <c r="M20" s="2192" t="s">
        <v>8423</v>
      </c>
      <c r="N20" s="2193">
        <f>M3-F3</f>
        <v>0.13541666666666663</v>
      </c>
      <c r="O20" s="425">
        <v>27000</v>
      </c>
      <c r="P20" s="425">
        <v>10000</v>
      </c>
      <c r="Q20" s="425">
        <v>3000</v>
      </c>
      <c r="R20" s="425">
        <f t="shared" si="0"/>
        <v>14000</v>
      </c>
    </row>
    <row r="21" spans="1:18">
      <c r="A21" s="6" t="s">
        <v>66</v>
      </c>
      <c r="B21" s="6">
        <v>18</v>
      </c>
      <c r="C21" s="2187" t="s">
        <v>8423</v>
      </c>
      <c r="D21" s="2188"/>
      <c r="E21" s="2189"/>
      <c r="F21" s="2190"/>
      <c r="G21" s="2190" t="s">
        <v>8423</v>
      </c>
      <c r="H21" s="2189"/>
      <c r="I21" s="2189" t="s">
        <v>8423</v>
      </c>
      <c r="J21" s="2191"/>
      <c r="K21" s="2191" t="s">
        <v>8423</v>
      </c>
      <c r="L21" s="2191"/>
      <c r="M21" s="2192" t="s">
        <v>8423</v>
      </c>
      <c r="N21" s="2193">
        <f>M3-C3</f>
        <v>0.36458333333333331</v>
      </c>
      <c r="O21" s="2196">
        <v>34650</v>
      </c>
      <c r="P21" s="2196">
        <v>14000</v>
      </c>
      <c r="Q21" s="2196">
        <v>3000</v>
      </c>
      <c r="R21" s="2196">
        <f t="shared" si="0"/>
        <v>17650</v>
      </c>
    </row>
    <row r="22" spans="1:18">
      <c r="A22" s="6" t="s">
        <v>67</v>
      </c>
      <c r="B22" s="6">
        <v>19</v>
      </c>
      <c r="C22" s="2187" t="s">
        <v>8423</v>
      </c>
      <c r="D22" s="2188" t="s">
        <v>8423</v>
      </c>
      <c r="E22" s="2189" t="s">
        <v>8423</v>
      </c>
      <c r="F22" s="2190"/>
      <c r="G22" s="2190" t="s">
        <v>8423</v>
      </c>
      <c r="H22" s="2189"/>
      <c r="I22" s="2189" t="s">
        <v>8423</v>
      </c>
      <c r="J22" s="2191"/>
      <c r="K22" s="2191" t="s">
        <v>8423</v>
      </c>
      <c r="L22" s="2191"/>
      <c r="M22" s="2192" t="s">
        <v>8423</v>
      </c>
      <c r="N22" s="2193">
        <f>M3-C3</f>
        <v>0.36458333333333331</v>
      </c>
      <c r="O22" s="2196">
        <v>34650</v>
      </c>
      <c r="P22" s="2196">
        <v>14000</v>
      </c>
      <c r="Q22" s="2196">
        <v>3000</v>
      </c>
      <c r="R22" s="2196">
        <f t="shared" si="0"/>
        <v>17650</v>
      </c>
    </row>
    <row r="23" spans="1:18">
      <c r="A23" s="6" t="s">
        <v>68</v>
      </c>
      <c r="B23" s="6">
        <v>20</v>
      </c>
      <c r="C23" s="2187" t="s">
        <v>8423</v>
      </c>
      <c r="D23" s="2188"/>
      <c r="E23" s="2189"/>
      <c r="F23" s="2190"/>
      <c r="G23" s="2190" t="s">
        <v>8423</v>
      </c>
      <c r="H23" s="2189"/>
      <c r="I23" s="2189" t="s">
        <v>8423</v>
      </c>
      <c r="J23" s="2191"/>
      <c r="K23" s="2191" t="s">
        <v>8423</v>
      </c>
      <c r="L23" s="2191"/>
      <c r="M23" s="2192" t="s">
        <v>8423</v>
      </c>
      <c r="N23" s="2193">
        <f>M3-C3</f>
        <v>0.36458333333333331</v>
      </c>
      <c r="O23" s="2196">
        <v>34650</v>
      </c>
      <c r="P23" s="2196">
        <v>14000</v>
      </c>
      <c r="Q23" s="2196">
        <v>3000</v>
      </c>
      <c r="R23" s="2196">
        <f t="shared" si="0"/>
        <v>17650</v>
      </c>
    </row>
    <row r="24" spans="1:18">
      <c r="A24" s="6" t="s">
        <v>69</v>
      </c>
      <c r="B24" s="6">
        <v>21</v>
      </c>
      <c r="C24" s="2187"/>
      <c r="D24" s="2188"/>
      <c r="E24" s="2189"/>
      <c r="F24" s="2190" t="s">
        <v>8423</v>
      </c>
      <c r="G24" s="2190"/>
      <c r="H24" s="2189"/>
      <c r="I24" s="2189" t="s">
        <v>8423</v>
      </c>
      <c r="J24" s="2191"/>
      <c r="K24" s="2191" t="s">
        <v>8423</v>
      </c>
      <c r="L24" s="2191"/>
      <c r="M24" s="2192" t="s">
        <v>8423</v>
      </c>
      <c r="N24" s="2193">
        <f>M3-F3</f>
        <v>0.13541666666666663</v>
      </c>
      <c r="O24" s="425">
        <v>27000</v>
      </c>
      <c r="P24" s="425">
        <v>10000</v>
      </c>
      <c r="Q24" s="425">
        <v>3000</v>
      </c>
      <c r="R24" s="425">
        <f t="shared" si="0"/>
        <v>14000</v>
      </c>
    </row>
    <row r="25" spans="1:18">
      <c r="A25" s="6" t="s">
        <v>70</v>
      </c>
      <c r="B25" s="6">
        <v>22</v>
      </c>
      <c r="C25" s="2187"/>
      <c r="D25" s="2188"/>
      <c r="E25" s="2189"/>
      <c r="F25" s="2190" t="s">
        <v>8423</v>
      </c>
      <c r="G25" s="2190"/>
      <c r="H25" s="2189"/>
      <c r="I25" s="2189" t="s">
        <v>8423</v>
      </c>
      <c r="J25" s="2191"/>
      <c r="K25" s="2191" t="s">
        <v>8423</v>
      </c>
      <c r="L25" s="2191"/>
      <c r="M25" s="2192" t="s">
        <v>8423</v>
      </c>
      <c r="N25" s="2193">
        <f>M3-F3</f>
        <v>0.13541666666666663</v>
      </c>
      <c r="O25" s="425">
        <v>27000</v>
      </c>
      <c r="P25" s="425">
        <v>10000</v>
      </c>
      <c r="Q25" s="425">
        <v>3000</v>
      </c>
      <c r="R25" s="425">
        <f t="shared" si="0"/>
        <v>14000</v>
      </c>
    </row>
    <row r="26" spans="1:18">
      <c r="A26" s="6" t="s">
        <v>71</v>
      </c>
      <c r="B26" s="6">
        <v>23</v>
      </c>
      <c r="C26" s="2187"/>
      <c r="D26" s="2188"/>
      <c r="E26" s="2189" t="s">
        <v>8423</v>
      </c>
      <c r="F26" s="2190" t="s">
        <v>8423</v>
      </c>
      <c r="G26" s="2190"/>
      <c r="H26" s="2189"/>
      <c r="I26" s="2189" t="s">
        <v>8423</v>
      </c>
      <c r="J26" s="2191"/>
      <c r="K26" s="2191" t="s">
        <v>8423</v>
      </c>
      <c r="L26" s="2191"/>
      <c r="M26" s="2192" t="s">
        <v>8423</v>
      </c>
      <c r="N26" s="2193">
        <f>M3-E3</f>
        <v>0.14236111111111105</v>
      </c>
      <c r="O26" s="425">
        <v>27000</v>
      </c>
      <c r="P26" s="425">
        <v>10000</v>
      </c>
      <c r="Q26" s="425">
        <v>3000</v>
      </c>
      <c r="R26" s="425">
        <f t="shared" si="0"/>
        <v>14000</v>
      </c>
    </row>
    <row r="27" spans="1:18">
      <c r="A27" s="6" t="s">
        <v>72</v>
      </c>
      <c r="B27" s="6">
        <v>24</v>
      </c>
      <c r="C27" s="2187" t="s">
        <v>8423</v>
      </c>
      <c r="D27" s="2188"/>
      <c r="E27" s="2189"/>
      <c r="F27" s="2190"/>
      <c r="G27" s="2190" t="s">
        <v>8423</v>
      </c>
      <c r="H27" s="2189"/>
      <c r="I27" s="2189" t="s">
        <v>8423</v>
      </c>
      <c r="J27" s="2191"/>
      <c r="K27" s="2195" t="s">
        <v>8423</v>
      </c>
      <c r="L27" s="2195" t="s">
        <v>8423</v>
      </c>
      <c r="M27" s="2192" t="s">
        <v>8423</v>
      </c>
      <c r="N27" s="2193">
        <f>M3-C3</f>
        <v>0.36458333333333331</v>
      </c>
      <c r="O27" s="2196">
        <v>34650</v>
      </c>
      <c r="P27" s="2196">
        <v>14000</v>
      </c>
      <c r="Q27" s="2196">
        <v>3000</v>
      </c>
      <c r="R27" s="2196">
        <f t="shared" si="0"/>
        <v>17650</v>
      </c>
    </row>
    <row r="28" spans="1:18">
      <c r="A28" s="6" t="s">
        <v>66</v>
      </c>
      <c r="B28" s="6">
        <v>25</v>
      </c>
      <c r="C28" s="2187" t="s">
        <v>8423</v>
      </c>
      <c r="D28" s="2188"/>
      <c r="E28" s="2189"/>
      <c r="F28" s="2190"/>
      <c r="G28" s="2190" t="s">
        <v>8423</v>
      </c>
      <c r="H28" s="2194" t="s">
        <v>8423</v>
      </c>
      <c r="I28" s="2194" t="s">
        <v>8423</v>
      </c>
      <c r="J28" s="2191"/>
      <c r="K28" s="2195" t="s">
        <v>8423</v>
      </c>
      <c r="L28" s="2195" t="s">
        <v>8423</v>
      </c>
      <c r="M28" s="2192" t="s">
        <v>8423</v>
      </c>
      <c r="N28" s="2193">
        <f>M3-C3</f>
        <v>0.36458333333333331</v>
      </c>
      <c r="O28" s="2196">
        <v>34650</v>
      </c>
      <c r="P28" s="2196">
        <v>14000</v>
      </c>
      <c r="Q28" s="2196">
        <v>3000</v>
      </c>
      <c r="R28" s="2196">
        <f t="shared" si="0"/>
        <v>17650</v>
      </c>
    </row>
    <row r="29" spans="1:18">
      <c r="A29" s="6" t="s">
        <v>67</v>
      </c>
      <c r="B29" s="6">
        <v>26</v>
      </c>
      <c r="C29" s="2187" t="s">
        <v>8423</v>
      </c>
      <c r="D29" s="2188"/>
      <c r="E29" s="2189" t="s">
        <v>8423</v>
      </c>
      <c r="F29" s="2190"/>
      <c r="G29" s="2190" t="s">
        <v>8423</v>
      </c>
      <c r="H29" s="2189"/>
      <c r="I29" s="2189" t="s">
        <v>8423</v>
      </c>
      <c r="J29" s="2191"/>
      <c r="K29" s="2191" t="s">
        <v>8423</v>
      </c>
      <c r="L29" s="2191"/>
      <c r="M29" s="2192" t="s">
        <v>8423</v>
      </c>
      <c r="N29" s="2193">
        <f>M3-C3</f>
        <v>0.36458333333333331</v>
      </c>
      <c r="O29" s="2196">
        <v>34650</v>
      </c>
      <c r="P29" s="2196">
        <v>14000</v>
      </c>
      <c r="Q29" s="2196">
        <v>3000</v>
      </c>
      <c r="R29" s="2196">
        <f t="shared" si="0"/>
        <v>17650</v>
      </c>
    </row>
    <row r="30" spans="1:18">
      <c r="A30" s="6" t="s">
        <v>68</v>
      </c>
      <c r="B30" s="6">
        <v>27</v>
      </c>
      <c r="C30" s="2187" t="s">
        <v>8423</v>
      </c>
      <c r="D30" s="2188"/>
      <c r="E30" s="2189"/>
      <c r="F30" s="2190"/>
      <c r="G30" s="2190" t="s">
        <v>8423</v>
      </c>
      <c r="H30" s="2189"/>
      <c r="I30" s="2189" t="s">
        <v>8423</v>
      </c>
      <c r="J30" s="2191"/>
      <c r="K30" s="2191" t="s">
        <v>8423</v>
      </c>
      <c r="L30" s="2191"/>
      <c r="M30" s="2192" t="s">
        <v>8423</v>
      </c>
      <c r="N30" s="2193">
        <f>M3-C3</f>
        <v>0.36458333333333331</v>
      </c>
      <c r="O30" s="2196">
        <v>34650</v>
      </c>
      <c r="P30" s="2196">
        <v>14000</v>
      </c>
      <c r="Q30" s="2196">
        <v>3000</v>
      </c>
      <c r="R30" s="2196">
        <f t="shared" si="0"/>
        <v>17650</v>
      </c>
    </row>
    <row r="31" spans="1:18">
      <c r="A31" s="6" t="s">
        <v>69</v>
      </c>
      <c r="B31" s="6">
        <v>28</v>
      </c>
      <c r="C31" s="2187" t="s">
        <v>8423</v>
      </c>
      <c r="D31" s="2188"/>
      <c r="E31" s="2189"/>
      <c r="F31" s="2190"/>
      <c r="G31" s="2190" t="s">
        <v>8423</v>
      </c>
      <c r="H31" s="2189"/>
      <c r="I31" s="2189" t="s">
        <v>8423</v>
      </c>
      <c r="J31" s="2191"/>
      <c r="K31" s="2191" t="s">
        <v>8423</v>
      </c>
      <c r="L31" s="2191"/>
      <c r="M31" s="2192" t="s">
        <v>8423</v>
      </c>
      <c r="N31" s="2193">
        <f>M3-C3</f>
        <v>0.36458333333333331</v>
      </c>
      <c r="O31" s="2196">
        <v>34650</v>
      </c>
      <c r="P31" s="2196">
        <v>14000</v>
      </c>
      <c r="Q31" s="2196">
        <v>3000</v>
      </c>
      <c r="R31" s="2196">
        <f t="shared" si="0"/>
        <v>17650</v>
      </c>
    </row>
    <row r="32" spans="1:18">
      <c r="A32" s="6" t="s">
        <v>70</v>
      </c>
      <c r="B32" s="6">
        <v>29</v>
      </c>
      <c r="C32" s="2187"/>
      <c r="D32" s="2188"/>
      <c r="E32" s="2189"/>
      <c r="F32" s="2190" t="s">
        <v>8423</v>
      </c>
      <c r="G32" s="2190"/>
      <c r="H32" s="2189"/>
      <c r="I32" s="2189" t="s">
        <v>8423</v>
      </c>
      <c r="J32" s="2191"/>
      <c r="K32" s="2191" t="s">
        <v>8423</v>
      </c>
      <c r="L32" s="2191"/>
      <c r="M32" s="2192" t="s">
        <v>8423</v>
      </c>
      <c r="N32" s="2193">
        <f>M3-F3</f>
        <v>0.13541666666666663</v>
      </c>
      <c r="O32" s="425">
        <v>27000</v>
      </c>
      <c r="P32" s="425">
        <v>10000</v>
      </c>
      <c r="Q32" s="425">
        <v>3000</v>
      </c>
      <c r="R32" s="425">
        <f t="shared" si="0"/>
        <v>14000</v>
      </c>
    </row>
    <row r="33" spans="1:18">
      <c r="A33" s="6" t="s">
        <v>71</v>
      </c>
      <c r="B33" s="6">
        <v>30</v>
      </c>
      <c r="C33" s="2187"/>
      <c r="D33" s="2197"/>
      <c r="E33" s="2198"/>
      <c r="F33" s="2199" t="s">
        <v>8423</v>
      </c>
      <c r="G33" s="2199"/>
      <c r="H33" s="2198"/>
      <c r="I33" s="2198" t="s">
        <v>8423</v>
      </c>
      <c r="J33" s="2200"/>
      <c r="K33" s="2200" t="s">
        <v>8423</v>
      </c>
      <c r="L33" s="2200"/>
      <c r="M33" s="2201" t="s">
        <v>8423</v>
      </c>
      <c r="N33" s="2193">
        <f>M3-F3</f>
        <v>0.13541666666666663</v>
      </c>
      <c r="O33" s="425">
        <v>27000</v>
      </c>
      <c r="P33" s="425">
        <v>10000</v>
      </c>
      <c r="Q33" s="425">
        <v>3000</v>
      </c>
      <c r="R33" s="425">
        <f t="shared" si="0"/>
        <v>14000</v>
      </c>
    </row>
    <row r="34" spans="1:18">
      <c r="A34" s="6"/>
      <c r="B34" s="6">
        <v>31</v>
      </c>
      <c r="C34" s="2178"/>
      <c r="D34" s="2179"/>
      <c r="E34" s="2179"/>
      <c r="F34" s="27"/>
      <c r="G34" s="27"/>
      <c r="H34" s="2179"/>
      <c r="I34" s="2179"/>
      <c r="J34" s="2180"/>
      <c r="K34" s="2180"/>
      <c r="L34" s="2180"/>
      <c r="M34" s="2179"/>
      <c r="N34" s="81"/>
      <c r="O34" s="10">
        <f>SUM(O4:O33)</f>
        <v>932400</v>
      </c>
      <c r="Q34" s="1943" t="s">
        <v>8428</v>
      </c>
      <c r="R34" s="2202">
        <f>SUM(R4:R33)</f>
        <v>478400</v>
      </c>
    </row>
    <row r="35" spans="1:18">
      <c r="A35" s="6"/>
      <c r="B35" s="6"/>
      <c r="C35" s="2178"/>
      <c r="D35" s="2179"/>
      <c r="E35" s="2179"/>
      <c r="F35" s="27"/>
      <c r="G35" s="27"/>
      <c r="H35" s="2179"/>
      <c r="I35" s="2179"/>
      <c r="J35" s="2180"/>
      <c r="K35" s="2180"/>
      <c r="L35" s="2180"/>
      <c r="M35" s="2179"/>
      <c r="N35" s="81"/>
      <c r="Q35" s="1943" t="s">
        <v>8429</v>
      </c>
      <c r="R35" s="2203">
        <f>R34/30</f>
        <v>15946.666666666666</v>
      </c>
    </row>
    <row r="36" spans="1:18">
      <c r="A36" s="6"/>
      <c r="B36" s="6"/>
      <c r="C36" s="2178"/>
      <c r="D36" s="2179"/>
      <c r="E36" s="2179"/>
      <c r="F36" s="27"/>
      <c r="G36" s="27"/>
      <c r="H36" s="2179"/>
      <c r="I36" s="2179"/>
      <c r="J36" s="2180"/>
      <c r="K36" s="2180"/>
      <c r="L36" s="2180"/>
      <c r="M36" s="2179"/>
      <c r="N36" s="81"/>
    </row>
    <row r="37" spans="1:18">
      <c r="A37" s="6"/>
      <c r="B37" s="6"/>
      <c r="C37" s="2178"/>
      <c r="D37" s="2179"/>
      <c r="E37" s="2179"/>
      <c r="F37" s="27"/>
      <c r="G37" s="27"/>
      <c r="H37" s="2179"/>
      <c r="I37" s="2179"/>
      <c r="J37" s="2180"/>
      <c r="K37" s="2180"/>
      <c r="L37" s="2180"/>
      <c r="M37" s="2179"/>
      <c r="N37" s="81"/>
    </row>
    <row r="38" spans="1:18">
      <c r="A38" s="6"/>
      <c r="B38" s="6"/>
      <c r="C38" s="2178"/>
      <c r="D38" s="2179"/>
      <c r="E38" s="2179"/>
      <c r="F38" s="27"/>
      <c r="G38" s="27"/>
      <c r="H38" s="2179"/>
      <c r="I38" s="2179"/>
      <c r="J38" s="2180"/>
      <c r="K38" s="2180"/>
      <c r="L38" s="2180"/>
      <c r="M38" s="2179"/>
      <c r="N38" s="81"/>
    </row>
    <row r="39" spans="1:18">
      <c r="A39" s="6"/>
      <c r="B39" s="6"/>
      <c r="C39" s="2178"/>
      <c r="D39" s="2179"/>
      <c r="E39" s="2179"/>
      <c r="F39" s="27"/>
      <c r="G39" s="27"/>
      <c r="H39" s="2179"/>
      <c r="I39" s="2179"/>
      <c r="J39" s="2180"/>
      <c r="K39" s="2180"/>
      <c r="L39" s="2180"/>
      <c r="M39" s="2179"/>
      <c r="N39" s="81"/>
    </row>
    <row r="40" spans="1:18">
      <c r="A40" s="6"/>
      <c r="B40" s="6"/>
      <c r="C40" s="2178"/>
      <c r="D40" s="2179"/>
      <c r="E40" s="2179"/>
      <c r="F40" s="27"/>
      <c r="G40" s="27"/>
      <c r="H40" s="2179"/>
      <c r="I40" s="2179"/>
      <c r="J40" s="2180"/>
      <c r="K40" s="2180"/>
      <c r="L40" s="2180"/>
      <c r="M40" s="2179"/>
      <c r="N40" s="81"/>
    </row>
    <row r="41" spans="1:18">
      <c r="A41" s="6"/>
      <c r="B41" s="6"/>
      <c r="C41" s="2178"/>
      <c r="D41" s="2179"/>
      <c r="E41" s="2179"/>
      <c r="F41" s="27"/>
      <c r="G41" s="27"/>
      <c r="H41" s="2179"/>
      <c r="I41" s="2179"/>
      <c r="J41" s="2180"/>
      <c r="K41" s="2180"/>
      <c r="L41" s="2180"/>
      <c r="M41" s="2179"/>
      <c r="N41" s="81"/>
    </row>
    <row r="42" spans="1:18">
      <c r="A42" s="6"/>
      <c r="B42" s="6"/>
      <c r="C42" s="2178"/>
      <c r="D42" s="2179"/>
      <c r="E42" s="2179"/>
      <c r="F42" s="27"/>
      <c r="G42" s="27"/>
      <c r="H42" s="2179"/>
      <c r="I42" s="2179"/>
      <c r="J42" s="2180"/>
      <c r="K42" s="2180"/>
      <c r="L42" s="2180"/>
      <c r="M42" s="2179"/>
      <c r="N42" s="81"/>
    </row>
    <row r="43" spans="1:18">
      <c r="A43" s="6"/>
      <c r="B43" s="6"/>
      <c r="C43" s="2178"/>
      <c r="D43" s="2179"/>
      <c r="E43" s="2179"/>
      <c r="F43" s="27"/>
      <c r="G43" s="27"/>
      <c r="H43" s="2179"/>
      <c r="I43" s="2179"/>
      <c r="J43" s="2180"/>
      <c r="K43" s="2180"/>
      <c r="L43" s="2180"/>
      <c r="M43" s="2179"/>
      <c r="N43" s="81"/>
    </row>
    <row r="44" spans="1:18">
      <c r="A44" s="6"/>
      <c r="B44" s="6"/>
      <c r="C44" s="2178"/>
      <c r="D44" s="2179"/>
      <c r="E44" s="2179"/>
      <c r="F44" s="27"/>
      <c r="G44" s="27"/>
      <c r="H44" s="2179"/>
      <c r="I44" s="2179"/>
      <c r="J44" s="2180"/>
      <c r="K44" s="2180"/>
      <c r="L44" s="2180"/>
      <c r="M44" s="2179"/>
      <c r="N44" s="81"/>
    </row>
    <row r="45" spans="1:18">
      <c r="A45" s="6"/>
      <c r="B45" s="6"/>
      <c r="C45" s="2178"/>
      <c r="D45" s="2179"/>
      <c r="E45" s="2179"/>
      <c r="F45" s="27"/>
      <c r="G45" s="27"/>
      <c r="H45" s="2179"/>
      <c r="I45" s="2179"/>
      <c r="J45" s="2180"/>
      <c r="K45" s="2180"/>
      <c r="L45" s="2180"/>
      <c r="M45" s="2179"/>
      <c r="N45" s="81"/>
    </row>
    <row r="46" spans="1:18">
      <c r="A46" s="6"/>
      <c r="B46" s="6"/>
      <c r="C46" s="2178"/>
      <c r="D46" s="2179"/>
      <c r="E46" s="2179"/>
      <c r="F46" s="27"/>
      <c r="G46" s="27"/>
      <c r="H46" s="2179"/>
      <c r="I46" s="2179"/>
      <c r="J46" s="2180"/>
      <c r="K46" s="2180"/>
      <c r="L46" s="2180"/>
      <c r="M46" s="2179"/>
      <c r="N46" s="81"/>
    </row>
    <row r="47" spans="1:18">
      <c r="A47" s="6"/>
      <c r="B47" s="6"/>
      <c r="C47" s="2178"/>
      <c r="D47" s="2179"/>
      <c r="E47" s="2179"/>
      <c r="F47" s="27"/>
      <c r="G47" s="27"/>
      <c r="H47" s="2179"/>
      <c r="I47" s="2179"/>
      <c r="J47" s="2180"/>
      <c r="K47" s="2180"/>
      <c r="L47" s="2180"/>
      <c r="M47" s="2179"/>
      <c r="N47" s="81"/>
    </row>
    <row r="48" spans="1:18">
      <c r="A48" s="6"/>
      <c r="B48" s="6"/>
      <c r="C48" s="2178"/>
      <c r="D48" s="2179"/>
      <c r="E48" s="2179"/>
      <c r="F48" s="27"/>
      <c r="G48" s="27"/>
      <c r="H48" s="2179"/>
      <c r="I48" s="2179"/>
      <c r="J48" s="2180"/>
      <c r="K48" s="2180"/>
      <c r="L48" s="2180"/>
      <c r="M48" s="2179"/>
      <c r="N48" s="81"/>
    </row>
    <row r="49" spans="1:14">
      <c r="A49" s="6"/>
      <c r="B49" s="6"/>
      <c r="C49" s="2178"/>
      <c r="D49" s="2179"/>
      <c r="E49" s="2179"/>
      <c r="F49" s="27"/>
      <c r="G49" s="27"/>
      <c r="H49" s="2179"/>
      <c r="I49" s="2179"/>
      <c r="J49" s="2180"/>
      <c r="K49" s="2180"/>
      <c r="L49" s="2180"/>
      <c r="M49" s="2179"/>
      <c r="N49" s="81"/>
    </row>
    <row r="50" spans="1:14">
      <c r="A50" s="6"/>
      <c r="B50" s="6"/>
      <c r="C50" s="2178"/>
      <c r="D50" s="2179"/>
      <c r="E50" s="2179"/>
      <c r="F50" s="27"/>
      <c r="G50" s="27"/>
      <c r="H50" s="2179"/>
      <c r="I50" s="2179"/>
      <c r="J50" s="2180"/>
      <c r="K50" s="2180"/>
      <c r="L50" s="2180"/>
      <c r="M50" s="2179"/>
      <c r="N50" s="81"/>
    </row>
    <row r="51" spans="1:14">
      <c r="A51" s="6"/>
      <c r="B51" s="6"/>
      <c r="C51" s="2178"/>
      <c r="D51" s="2179"/>
      <c r="E51" s="2179"/>
      <c r="F51" s="27"/>
      <c r="G51" s="27"/>
      <c r="H51" s="2179"/>
      <c r="I51" s="2179"/>
      <c r="J51" s="2180"/>
      <c r="K51" s="2180"/>
      <c r="L51" s="2180"/>
      <c r="M51" s="2179"/>
      <c r="N51" s="81"/>
    </row>
    <row r="52" spans="1:14">
      <c r="A52" s="6"/>
      <c r="B52" s="6"/>
      <c r="C52" s="2178"/>
      <c r="D52" s="2179"/>
      <c r="E52" s="2179"/>
      <c r="F52" s="27"/>
      <c r="G52" s="27"/>
      <c r="H52" s="2179"/>
      <c r="I52" s="2179"/>
      <c r="J52" s="2180"/>
      <c r="K52" s="2180"/>
      <c r="L52" s="2180"/>
      <c r="M52" s="2179"/>
      <c r="N52" s="81"/>
    </row>
    <row r="53" spans="1:14">
      <c r="A53" s="6"/>
      <c r="B53" s="6"/>
      <c r="C53" s="2178"/>
      <c r="D53" s="2179"/>
      <c r="E53" s="2179"/>
      <c r="F53" s="27"/>
      <c r="G53" s="27"/>
      <c r="H53" s="2179"/>
      <c r="I53" s="2179"/>
      <c r="J53" s="2180"/>
      <c r="K53" s="2180"/>
      <c r="L53" s="2180"/>
      <c r="M53" s="2179"/>
      <c r="N53" s="81"/>
    </row>
    <row r="54" spans="1:14">
      <c r="A54" s="6"/>
      <c r="B54" s="6"/>
      <c r="C54" s="2178"/>
      <c r="D54" s="2179"/>
      <c r="E54" s="2179"/>
      <c r="F54" s="27"/>
      <c r="G54" s="27"/>
      <c r="H54" s="2179"/>
      <c r="I54" s="2179"/>
      <c r="J54" s="2180"/>
      <c r="K54" s="2180"/>
      <c r="L54" s="2180"/>
      <c r="M54" s="2179"/>
      <c r="N54" s="81"/>
    </row>
    <row r="55" spans="1:14">
      <c r="A55" s="6"/>
      <c r="B55" s="6"/>
      <c r="C55" s="2178"/>
      <c r="D55" s="2179"/>
      <c r="E55" s="2179"/>
      <c r="F55" s="27"/>
      <c r="G55" s="27"/>
      <c r="H55" s="2179"/>
      <c r="I55" s="2179"/>
      <c r="J55" s="2180"/>
      <c r="K55" s="2180"/>
      <c r="L55" s="2180"/>
      <c r="M55" s="2179"/>
      <c r="N55" s="81"/>
    </row>
    <row r="56" spans="1:14">
      <c r="A56" s="6"/>
      <c r="B56" s="6"/>
      <c r="C56" s="2178"/>
      <c r="D56" s="2179"/>
      <c r="E56" s="2179"/>
      <c r="F56" s="27"/>
      <c r="G56" s="27"/>
      <c r="H56" s="2179"/>
      <c r="I56" s="2179"/>
      <c r="J56" s="2180"/>
      <c r="K56" s="2180"/>
      <c r="L56" s="2180"/>
      <c r="M56" s="2179"/>
      <c r="N56" s="81"/>
    </row>
    <row r="57" spans="1:14">
      <c r="A57" s="6"/>
      <c r="B57" s="6"/>
      <c r="C57" s="2178"/>
      <c r="D57" s="2179"/>
      <c r="E57" s="2179"/>
      <c r="F57" s="27"/>
      <c r="G57" s="27"/>
      <c r="H57" s="2179"/>
      <c r="I57" s="2179"/>
      <c r="J57" s="2180"/>
      <c r="K57" s="2180"/>
      <c r="L57" s="2180"/>
      <c r="M57" s="2179"/>
      <c r="N57" s="81"/>
    </row>
    <row r="58" spans="1:14">
      <c r="A58" s="6"/>
      <c r="B58" s="6"/>
      <c r="C58" s="2178"/>
      <c r="D58" s="2179"/>
      <c r="E58" s="2179"/>
      <c r="F58" s="27"/>
      <c r="G58" s="27"/>
      <c r="H58" s="2179"/>
      <c r="I58" s="2179"/>
      <c r="J58" s="2180"/>
      <c r="K58" s="2180"/>
      <c r="L58" s="2180"/>
      <c r="M58" s="2179"/>
      <c r="N58" s="81"/>
    </row>
    <row r="59" spans="1:14">
      <c r="A59" s="6"/>
      <c r="B59" s="6"/>
      <c r="C59" s="2178"/>
      <c r="D59" s="2179"/>
      <c r="E59" s="2179"/>
      <c r="F59" s="27"/>
      <c r="G59" s="27"/>
      <c r="H59" s="2179"/>
      <c r="I59" s="2179"/>
      <c r="J59" s="2180"/>
      <c r="K59" s="2180"/>
      <c r="L59" s="2180"/>
      <c r="M59" s="2179"/>
      <c r="N59" s="81"/>
    </row>
    <row r="60" spans="1:14">
      <c r="A60" s="6"/>
      <c r="B60" s="6"/>
      <c r="C60" s="2178"/>
      <c r="D60" s="2179"/>
      <c r="E60" s="2179"/>
      <c r="F60" s="27"/>
      <c r="G60" s="27"/>
      <c r="H60" s="2179"/>
      <c r="I60" s="2179"/>
      <c r="J60" s="2180"/>
      <c r="K60" s="2180"/>
      <c r="L60" s="2180"/>
      <c r="M60" s="2179"/>
      <c r="N60" s="81"/>
    </row>
    <row r="61" spans="1:14">
      <c r="A61" s="6"/>
      <c r="B61" s="6"/>
      <c r="C61" s="2178"/>
      <c r="D61" s="2179"/>
      <c r="E61" s="2179"/>
      <c r="F61" s="27"/>
      <c r="G61" s="27"/>
      <c r="H61" s="2179"/>
      <c r="I61" s="2179"/>
      <c r="J61" s="2180"/>
      <c r="K61" s="2180"/>
      <c r="L61" s="2180"/>
      <c r="M61" s="2179"/>
      <c r="N61" s="81"/>
    </row>
    <row r="62" spans="1:14">
      <c r="A62" s="6"/>
      <c r="B62" s="6"/>
      <c r="C62" s="2178"/>
      <c r="D62" s="2179"/>
      <c r="E62" s="2179"/>
      <c r="F62" s="27"/>
      <c r="G62" s="27"/>
      <c r="H62" s="2179"/>
      <c r="I62" s="2179"/>
      <c r="J62" s="2180"/>
      <c r="K62" s="2180"/>
      <c r="L62" s="2180"/>
      <c r="M62" s="2179"/>
      <c r="N62" s="81"/>
    </row>
    <row r="63" spans="1:14">
      <c r="A63" s="6"/>
      <c r="B63" s="6"/>
      <c r="C63" s="2178"/>
      <c r="D63" s="2179"/>
      <c r="E63" s="2179"/>
      <c r="F63" s="27"/>
      <c r="G63" s="27"/>
      <c r="H63" s="2179"/>
      <c r="I63" s="2179"/>
      <c r="J63" s="2180"/>
      <c r="K63" s="2180"/>
      <c r="L63" s="2180"/>
      <c r="M63" s="2179"/>
      <c r="N63" s="81"/>
    </row>
    <row r="64" spans="1:14">
      <c r="A64" s="6"/>
      <c r="B64" s="6"/>
      <c r="C64" s="2178"/>
      <c r="D64" s="2179"/>
      <c r="E64" s="2179"/>
      <c r="F64" s="27"/>
      <c r="G64" s="27"/>
      <c r="H64" s="2179"/>
      <c r="I64" s="2179"/>
      <c r="J64" s="2180"/>
      <c r="K64" s="2180"/>
      <c r="L64" s="2180"/>
      <c r="M64" s="2179"/>
      <c r="N64" s="81"/>
    </row>
    <row r="65" spans="1:14">
      <c r="A65" s="6"/>
      <c r="B65" s="6"/>
      <c r="C65" s="2178"/>
      <c r="D65" s="2179"/>
      <c r="E65" s="2179"/>
      <c r="F65" s="27"/>
      <c r="G65" s="27"/>
      <c r="H65" s="2179"/>
      <c r="I65" s="2179"/>
      <c r="J65" s="2180"/>
      <c r="K65" s="2180"/>
      <c r="L65" s="2180"/>
      <c r="M65" s="2179"/>
      <c r="N65" s="81"/>
    </row>
    <row r="66" spans="1:14">
      <c r="A66" s="6"/>
      <c r="B66" s="6"/>
      <c r="C66" s="2178"/>
      <c r="D66" s="2179"/>
      <c r="E66" s="2179"/>
      <c r="F66" s="27"/>
      <c r="G66" s="27"/>
      <c r="H66" s="2179"/>
      <c r="I66" s="2179"/>
      <c r="J66" s="2180"/>
      <c r="K66" s="2180"/>
      <c r="L66" s="2180"/>
      <c r="M66" s="2179"/>
      <c r="N66" s="81"/>
    </row>
    <row r="67" spans="1:14">
      <c r="A67" s="6"/>
      <c r="B67" s="6"/>
      <c r="C67" s="2178"/>
      <c r="D67" s="2179"/>
      <c r="E67" s="2179"/>
      <c r="F67" s="27"/>
      <c r="G67" s="27"/>
      <c r="H67" s="2179"/>
      <c r="I67" s="2179"/>
      <c r="J67" s="2180"/>
      <c r="K67" s="2180"/>
      <c r="L67" s="2180"/>
      <c r="M67" s="2179"/>
      <c r="N67" s="81"/>
    </row>
    <row r="68" spans="1:14">
      <c r="A68" s="6"/>
      <c r="B68" s="6"/>
      <c r="C68" s="2178"/>
      <c r="D68" s="2179"/>
      <c r="E68" s="2179"/>
      <c r="F68" s="27"/>
      <c r="G68" s="27"/>
      <c r="H68" s="2179"/>
      <c r="I68" s="2179"/>
      <c r="J68" s="2180"/>
      <c r="K68" s="2180"/>
      <c r="L68" s="2180"/>
      <c r="M68" s="2179"/>
      <c r="N68" s="81"/>
    </row>
    <row r="69" spans="1:14">
      <c r="A69" s="6"/>
      <c r="B69" s="6"/>
      <c r="C69" s="2178"/>
      <c r="D69" s="2179"/>
      <c r="E69" s="2179"/>
      <c r="F69" s="27"/>
      <c r="G69" s="27"/>
      <c r="H69" s="2179"/>
      <c r="I69" s="2179"/>
      <c r="J69" s="2180"/>
      <c r="K69" s="2180"/>
      <c r="L69" s="2180"/>
      <c r="M69" s="2179"/>
      <c r="N69" s="81"/>
    </row>
    <row r="70" spans="1:14">
      <c r="A70" s="6"/>
      <c r="B70" s="6"/>
      <c r="C70" s="2178"/>
      <c r="D70" s="2179"/>
      <c r="E70" s="2179"/>
      <c r="F70" s="27"/>
      <c r="G70" s="27"/>
      <c r="H70" s="2179"/>
      <c r="I70" s="2179"/>
      <c r="J70" s="2180"/>
      <c r="K70" s="2180"/>
      <c r="L70" s="2180"/>
      <c r="M70" s="2179"/>
      <c r="N70" s="81"/>
    </row>
    <row r="71" spans="1:14">
      <c r="A71" s="6"/>
      <c r="B71" s="6"/>
      <c r="C71" s="2178"/>
      <c r="D71" s="2179"/>
      <c r="E71" s="2179"/>
      <c r="F71" s="27"/>
      <c r="G71" s="27"/>
      <c r="H71" s="2179"/>
      <c r="I71" s="2179"/>
      <c r="J71" s="2180"/>
      <c r="K71" s="2180"/>
      <c r="L71" s="2180"/>
      <c r="M71" s="2179"/>
      <c r="N71" s="81"/>
    </row>
    <row r="72" spans="1:14">
      <c r="A72" s="6"/>
      <c r="B72" s="6"/>
      <c r="C72" s="2178"/>
      <c r="D72" s="2179"/>
      <c r="E72" s="2179"/>
      <c r="F72" s="27"/>
      <c r="G72" s="27"/>
      <c r="H72" s="2179"/>
      <c r="I72" s="2179"/>
      <c r="J72" s="2180"/>
      <c r="K72" s="2180"/>
      <c r="L72" s="2180"/>
      <c r="M72" s="2179"/>
      <c r="N72" s="81"/>
    </row>
    <row r="73" spans="1:14">
      <c r="A73" s="6"/>
      <c r="B73" s="6"/>
      <c r="C73" s="2178"/>
      <c r="D73" s="2179"/>
      <c r="E73" s="2179"/>
      <c r="F73" s="27"/>
      <c r="G73" s="27"/>
      <c r="H73" s="2179"/>
      <c r="I73" s="2179"/>
      <c r="J73" s="2180"/>
      <c r="K73" s="2180"/>
      <c r="L73" s="2180"/>
      <c r="M73" s="2179"/>
      <c r="N73" s="81"/>
    </row>
    <row r="74" spans="1:14">
      <c r="A74" s="6"/>
      <c r="B74" s="6"/>
      <c r="C74" s="2178"/>
      <c r="D74" s="2179"/>
      <c r="E74" s="2179"/>
      <c r="F74" s="27"/>
      <c r="G74" s="27"/>
      <c r="H74" s="2179"/>
      <c r="I74" s="2179"/>
      <c r="J74" s="2180"/>
      <c r="K74" s="2180"/>
      <c r="L74" s="2180"/>
      <c r="M74" s="2179"/>
      <c r="N74" s="81"/>
    </row>
    <row r="75" spans="1:14">
      <c r="A75" s="6"/>
      <c r="B75" s="6"/>
      <c r="C75" s="2178"/>
      <c r="D75" s="2179"/>
      <c r="E75" s="2179"/>
      <c r="F75" s="27"/>
      <c r="G75" s="27"/>
      <c r="H75" s="2179"/>
      <c r="I75" s="2179"/>
      <c r="J75" s="2180"/>
      <c r="K75" s="2180"/>
      <c r="L75" s="2180"/>
      <c r="M75" s="2179"/>
      <c r="N75" s="81"/>
    </row>
    <row r="76" spans="1:14">
      <c r="A76" s="6"/>
      <c r="B76" s="6"/>
      <c r="C76" s="2178"/>
      <c r="D76" s="2179"/>
      <c r="E76" s="2179"/>
      <c r="F76" s="27"/>
      <c r="G76" s="27"/>
      <c r="H76" s="2179"/>
      <c r="I76" s="2179"/>
      <c r="J76" s="2180"/>
      <c r="K76" s="2180"/>
      <c r="L76" s="2180"/>
      <c r="M76" s="2179"/>
      <c r="N76" s="81"/>
    </row>
    <row r="77" spans="1:14">
      <c r="A77" s="6"/>
      <c r="B77" s="6"/>
      <c r="C77" s="2178"/>
      <c r="D77" s="2179"/>
      <c r="E77" s="2179"/>
      <c r="F77" s="27"/>
      <c r="G77" s="27"/>
      <c r="H77" s="2179"/>
      <c r="I77" s="2179"/>
      <c r="J77" s="2180"/>
      <c r="K77" s="2180"/>
      <c r="L77" s="2180"/>
      <c r="M77" s="2179"/>
      <c r="N77" s="81"/>
    </row>
    <row r="78" spans="1:14">
      <c r="A78" s="6"/>
      <c r="B78" s="6"/>
      <c r="C78" s="2178"/>
      <c r="D78" s="2179"/>
      <c r="E78" s="2179"/>
      <c r="F78" s="27"/>
      <c r="G78" s="27"/>
      <c r="H78" s="2179"/>
      <c r="I78" s="2179"/>
      <c r="J78" s="2180"/>
      <c r="K78" s="2180"/>
      <c r="L78" s="2180"/>
      <c r="M78" s="2179"/>
      <c r="N78" s="81"/>
    </row>
    <row r="79" spans="1:14">
      <c r="A79" s="6"/>
      <c r="B79" s="6"/>
      <c r="C79" s="2178"/>
      <c r="D79" s="2179"/>
      <c r="E79" s="2179"/>
      <c r="F79" s="27"/>
      <c r="G79" s="27"/>
      <c r="H79" s="2179"/>
      <c r="I79" s="2179"/>
      <c r="J79" s="2180"/>
      <c r="K79" s="2180"/>
      <c r="L79" s="2180"/>
      <c r="M79" s="2179"/>
      <c r="N79" s="81"/>
    </row>
    <row r="80" spans="1:14">
      <c r="A80" s="6"/>
      <c r="B80" s="6"/>
      <c r="C80" s="2178"/>
      <c r="D80" s="2179"/>
      <c r="E80" s="2179"/>
      <c r="F80" s="27"/>
      <c r="G80" s="27"/>
      <c r="H80" s="2179"/>
      <c r="I80" s="2179"/>
      <c r="J80" s="2180"/>
      <c r="K80" s="2180"/>
      <c r="L80" s="2180"/>
      <c r="M80" s="2179"/>
      <c r="N80" s="81"/>
    </row>
    <row r="81" spans="1:14">
      <c r="A81" s="6"/>
      <c r="B81" s="6"/>
      <c r="C81" s="2178"/>
      <c r="D81" s="2179"/>
      <c r="E81" s="2179"/>
      <c r="F81" s="27"/>
      <c r="G81" s="27"/>
      <c r="H81" s="2179"/>
      <c r="I81" s="2179"/>
      <c r="J81" s="2180"/>
      <c r="K81" s="2180"/>
      <c r="L81" s="2180"/>
      <c r="M81" s="2179"/>
      <c r="N81" s="81"/>
    </row>
    <row r="82" spans="1:14">
      <c r="A82" s="6"/>
      <c r="B82" s="6"/>
      <c r="C82" s="2178"/>
      <c r="D82" s="2179"/>
      <c r="E82" s="2179"/>
      <c r="F82" s="27"/>
      <c r="G82" s="27"/>
      <c r="H82" s="2179"/>
      <c r="I82" s="2179"/>
      <c r="J82" s="2180"/>
      <c r="K82" s="2180"/>
      <c r="L82" s="2180"/>
      <c r="M82" s="2179"/>
      <c r="N82" s="81"/>
    </row>
    <row r="83" spans="1:14">
      <c r="A83" s="6"/>
      <c r="B83" s="6"/>
      <c r="C83" s="2178"/>
      <c r="D83" s="2179"/>
      <c r="E83" s="2179"/>
      <c r="F83" s="27"/>
      <c r="G83" s="27"/>
      <c r="H83" s="2179"/>
      <c r="I83" s="2179"/>
      <c r="J83" s="2180"/>
      <c r="K83" s="2180"/>
      <c r="L83" s="2180"/>
      <c r="M83" s="2179"/>
      <c r="N83" s="81"/>
    </row>
    <row r="84" spans="1:14">
      <c r="A84" s="6"/>
      <c r="B84" s="6"/>
      <c r="C84" s="2178"/>
      <c r="D84" s="2179"/>
      <c r="E84" s="2179"/>
      <c r="F84" s="27"/>
      <c r="G84" s="27"/>
      <c r="H84" s="2179"/>
      <c r="I84" s="2179"/>
      <c r="J84" s="2180"/>
      <c r="K84" s="2180"/>
      <c r="L84" s="2180"/>
      <c r="M84" s="2179"/>
      <c r="N84" s="81"/>
    </row>
    <row r="85" spans="1:14">
      <c r="A85" s="6"/>
      <c r="B85" s="6"/>
      <c r="C85" s="2178"/>
      <c r="D85" s="2179"/>
      <c r="E85" s="2179"/>
      <c r="F85" s="27"/>
      <c r="G85" s="27"/>
      <c r="H85" s="2179"/>
      <c r="I85" s="2179"/>
      <c r="J85" s="2180"/>
      <c r="K85" s="2180"/>
      <c r="L85" s="2180"/>
      <c r="M85" s="2179"/>
      <c r="N85" s="81"/>
    </row>
    <row r="86" spans="1:14">
      <c r="A86" s="6"/>
      <c r="B86" s="6"/>
      <c r="C86" s="2178"/>
      <c r="D86" s="2179"/>
      <c r="E86" s="2179"/>
      <c r="F86" s="27"/>
      <c r="G86" s="27"/>
      <c r="H86" s="2179"/>
      <c r="I86" s="2179"/>
      <c r="J86" s="2180"/>
      <c r="K86" s="2180"/>
      <c r="L86" s="2180"/>
      <c r="M86" s="2179"/>
      <c r="N86" s="81"/>
    </row>
    <row r="87" spans="1:14">
      <c r="A87" s="6"/>
      <c r="B87" s="6"/>
      <c r="C87" s="2178"/>
      <c r="D87" s="2179"/>
      <c r="E87" s="2179"/>
      <c r="F87" s="27"/>
      <c r="G87" s="27"/>
      <c r="H87" s="2179"/>
      <c r="I87" s="2179"/>
      <c r="J87" s="2180"/>
      <c r="K87" s="2180"/>
      <c r="L87" s="2180"/>
      <c r="M87" s="2179"/>
      <c r="N87" s="81"/>
    </row>
    <row r="88" spans="1:14">
      <c r="A88" s="6"/>
      <c r="B88" s="6"/>
      <c r="C88" s="2178"/>
      <c r="D88" s="2179"/>
      <c r="E88" s="2179"/>
      <c r="F88" s="27"/>
      <c r="G88" s="27"/>
      <c r="H88" s="2179"/>
      <c r="I88" s="2179"/>
      <c r="J88" s="2180"/>
      <c r="K88" s="2180"/>
      <c r="L88" s="2180"/>
      <c r="M88" s="2179"/>
      <c r="N88" s="81"/>
    </row>
    <row r="89" spans="1:14">
      <c r="A89" s="6"/>
      <c r="B89" s="6"/>
      <c r="C89" s="2178"/>
      <c r="D89" s="2179"/>
      <c r="E89" s="2179"/>
      <c r="F89" s="27"/>
      <c r="G89" s="27"/>
      <c r="H89" s="2179"/>
      <c r="I89" s="2179"/>
      <c r="J89" s="2180"/>
      <c r="K89" s="2180"/>
      <c r="L89" s="2180"/>
      <c r="M89" s="2179"/>
      <c r="N89" s="81"/>
    </row>
    <row r="90" spans="1:14">
      <c r="A90" s="6"/>
      <c r="B90" s="6"/>
      <c r="C90" s="2178"/>
      <c r="D90" s="2179"/>
      <c r="E90" s="2179"/>
      <c r="F90" s="27"/>
      <c r="G90" s="27"/>
      <c r="H90" s="2179"/>
      <c r="I90" s="2179"/>
      <c r="J90" s="2180"/>
      <c r="K90" s="2180"/>
      <c r="L90" s="2180"/>
      <c r="M90" s="2179"/>
      <c r="N90" s="81"/>
    </row>
    <row r="91" spans="1:14">
      <c r="A91" s="6"/>
      <c r="B91" s="6"/>
      <c r="C91" s="2178"/>
      <c r="D91" s="2179"/>
      <c r="E91" s="2179"/>
      <c r="F91" s="27"/>
      <c r="G91" s="27"/>
      <c r="H91" s="2179"/>
      <c r="I91" s="2179"/>
      <c r="J91" s="2180"/>
      <c r="K91" s="2180"/>
      <c r="L91" s="2180"/>
      <c r="M91" s="2179"/>
      <c r="N91" s="81"/>
    </row>
    <row r="92" spans="1:14">
      <c r="A92" s="6"/>
      <c r="B92" s="6"/>
      <c r="C92" s="2178"/>
      <c r="D92" s="2179"/>
      <c r="E92" s="2179"/>
      <c r="F92" s="27"/>
      <c r="G92" s="27"/>
      <c r="H92" s="2179"/>
      <c r="I92" s="2179"/>
      <c r="J92" s="2180"/>
      <c r="K92" s="2180"/>
      <c r="L92" s="2180"/>
      <c r="M92" s="2179"/>
      <c r="N92" s="81"/>
    </row>
    <row r="93" spans="1:14">
      <c r="A93" s="6"/>
      <c r="B93" s="6"/>
      <c r="C93" s="2178"/>
      <c r="D93" s="2179"/>
      <c r="E93" s="2179"/>
      <c r="F93" s="27"/>
      <c r="G93" s="27"/>
      <c r="H93" s="2179"/>
      <c r="I93" s="2179"/>
      <c r="J93" s="2180"/>
      <c r="K93" s="2180"/>
      <c r="L93" s="2180"/>
      <c r="M93" s="2179"/>
      <c r="N93" s="81"/>
    </row>
    <row r="94" spans="1:14">
      <c r="A94" s="6"/>
      <c r="B94" s="6"/>
      <c r="C94" s="2178"/>
      <c r="D94" s="2179"/>
      <c r="E94" s="2179"/>
      <c r="F94" s="27"/>
      <c r="G94" s="27"/>
      <c r="H94" s="2179"/>
      <c r="I94" s="2179"/>
      <c r="J94" s="2180"/>
      <c r="K94" s="2180"/>
      <c r="L94" s="2180"/>
      <c r="M94" s="2179"/>
      <c r="N94" s="81"/>
    </row>
    <row r="95" spans="1:14">
      <c r="A95" s="6"/>
      <c r="B95" s="6"/>
      <c r="C95" s="2178"/>
      <c r="D95" s="2179"/>
      <c r="E95" s="2179"/>
      <c r="F95" s="27"/>
      <c r="G95" s="27"/>
      <c r="H95" s="2179"/>
      <c r="I95" s="2179"/>
      <c r="J95" s="2180"/>
      <c r="K95" s="2180"/>
      <c r="L95" s="2180"/>
      <c r="M95" s="2179"/>
      <c r="N95" s="81"/>
    </row>
    <row r="96" spans="1:14">
      <c r="A96" s="6"/>
      <c r="B96" s="6"/>
      <c r="C96" s="2178"/>
      <c r="D96" s="2179"/>
      <c r="E96" s="2179"/>
      <c r="F96" s="27"/>
      <c r="G96" s="27"/>
      <c r="H96" s="2179"/>
      <c r="I96" s="2179"/>
      <c r="J96" s="2180"/>
      <c r="K96" s="2180"/>
      <c r="L96" s="2180"/>
      <c r="M96" s="2179"/>
      <c r="N96" s="81"/>
    </row>
    <row r="97" spans="1:14">
      <c r="A97" s="6"/>
      <c r="B97" s="6"/>
      <c r="C97" s="2178"/>
      <c r="D97" s="2179"/>
      <c r="E97" s="2179"/>
      <c r="F97" s="27"/>
      <c r="G97" s="27"/>
      <c r="H97" s="2179"/>
      <c r="I97" s="2179"/>
      <c r="J97" s="2180"/>
      <c r="K97" s="2180"/>
      <c r="L97" s="2180"/>
      <c r="M97" s="2179"/>
      <c r="N97" s="81"/>
    </row>
    <row r="98" spans="1:14">
      <c r="A98" s="6"/>
      <c r="B98" s="6"/>
      <c r="C98" s="2178"/>
      <c r="D98" s="2179"/>
      <c r="E98" s="2179"/>
      <c r="F98" s="27"/>
      <c r="G98" s="27"/>
      <c r="H98" s="2179"/>
      <c r="I98" s="2179"/>
      <c r="J98" s="2180"/>
      <c r="K98" s="2180"/>
      <c r="L98" s="2180"/>
      <c r="M98" s="2179"/>
      <c r="N98" s="81"/>
    </row>
    <row r="99" spans="1:14">
      <c r="A99" s="6"/>
      <c r="B99" s="6"/>
      <c r="C99" s="2178"/>
      <c r="D99" s="2179"/>
      <c r="E99" s="2179"/>
      <c r="F99" s="27"/>
      <c r="G99" s="27"/>
      <c r="H99" s="2179"/>
      <c r="I99" s="2179"/>
      <c r="J99" s="2180"/>
      <c r="K99" s="2180"/>
      <c r="L99" s="2180"/>
      <c r="M99" s="2179"/>
      <c r="N99" s="81"/>
    </row>
    <row r="100" spans="1:14">
      <c r="A100" s="6"/>
      <c r="B100" s="6"/>
      <c r="C100" s="2178"/>
      <c r="D100" s="2179"/>
      <c r="E100" s="2179"/>
      <c r="F100" s="27"/>
      <c r="G100" s="27"/>
      <c r="H100" s="2179"/>
      <c r="I100" s="2179"/>
      <c r="J100" s="2180"/>
      <c r="K100" s="2180"/>
      <c r="L100" s="2180"/>
      <c r="M100" s="2179"/>
      <c r="N100" s="81"/>
    </row>
    <row r="101" spans="1:14">
      <c r="A101" s="6"/>
      <c r="B101" s="6"/>
      <c r="C101" s="2178"/>
      <c r="D101" s="2179"/>
      <c r="E101" s="2179"/>
      <c r="F101" s="27"/>
      <c r="G101" s="27"/>
      <c r="H101" s="2179"/>
      <c r="I101" s="2179"/>
      <c r="J101" s="2180"/>
      <c r="K101" s="2180"/>
      <c r="L101" s="2180"/>
      <c r="M101" s="2179"/>
      <c r="N101" s="81"/>
    </row>
    <row r="102" spans="1:14">
      <c r="A102" s="6"/>
      <c r="B102" s="6"/>
      <c r="C102" s="2178"/>
      <c r="D102" s="2179"/>
      <c r="E102" s="2179"/>
      <c r="F102" s="27"/>
      <c r="G102" s="27"/>
      <c r="H102" s="2179"/>
      <c r="I102" s="2179"/>
      <c r="J102" s="2180"/>
      <c r="K102" s="2180"/>
      <c r="L102" s="2180"/>
      <c r="M102" s="2179"/>
      <c r="N102" s="81"/>
    </row>
    <row r="103" spans="1:14">
      <c r="A103" s="6"/>
      <c r="B103" s="6"/>
      <c r="C103" s="2178"/>
      <c r="D103" s="2179"/>
      <c r="E103" s="2179"/>
      <c r="F103" s="27"/>
      <c r="G103" s="27"/>
      <c r="H103" s="2179"/>
      <c r="I103" s="2179"/>
      <c r="J103" s="2180"/>
      <c r="K103" s="2180"/>
      <c r="L103" s="2180"/>
      <c r="M103" s="2179"/>
      <c r="N103" s="81"/>
    </row>
    <row r="104" spans="1:14">
      <c r="A104" s="6"/>
      <c r="B104" s="6"/>
      <c r="C104" s="2178"/>
      <c r="D104" s="2179"/>
      <c r="E104" s="2179"/>
      <c r="F104" s="27"/>
      <c r="G104" s="27"/>
      <c r="H104" s="2179"/>
      <c r="I104" s="2179"/>
      <c r="J104" s="2180"/>
      <c r="K104" s="2180"/>
      <c r="L104" s="2180"/>
      <c r="M104" s="2179"/>
      <c r="N104" s="81"/>
    </row>
    <row r="105" spans="1:14">
      <c r="A105" s="6"/>
      <c r="B105" s="6"/>
      <c r="C105" s="2178"/>
      <c r="D105" s="2179"/>
      <c r="E105" s="2179"/>
      <c r="F105" s="27"/>
      <c r="G105" s="27"/>
      <c r="H105" s="2179"/>
      <c r="I105" s="2179"/>
      <c r="J105" s="2180"/>
      <c r="K105" s="2180"/>
      <c r="L105" s="2180"/>
      <c r="M105" s="2179"/>
      <c r="N105" s="81"/>
    </row>
    <row r="106" spans="1:14">
      <c r="A106" s="6"/>
      <c r="B106" s="6"/>
      <c r="C106" s="2178"/>
      <c r="D106" s="2179"/>
      <c r="E106" s="2179"/>
      <c r="F106" s="27"/>
      <c r="G106" s="27"/>
      <c r="H106" s="2179"/>
      <c r="I106" s="2179"/>
      <c r="J106" s="2180"/>
      <c r="K106" s="2180"/>
      <c r="L106" s="2180"/>
      <c r="M106" s="2179"/>
      <c r="N106" s="81"/>
    </row>
    <row r="107" spans="1:14">
      <c r="A107" s="6"/>
      <c r="B107" s="6"/>
      <c r="C107" s="2178"/>
      <c r="D107" s="2179"/>
      <c r="E107" s="2179"/>
      <c r="F107" s="27"/>
      <c r="G107" s="27"/>
      <c r="H107" s="2179"/>
      <c r="I107" s="2179"/>
      <c r="J107" s="2180"/>
      <c r="K107" s="2180"/>
      <c r="L107" s="2180"/>
      <c r="M107" s="2179"/>
      <c r="N107" s="81"/>
    </row>
    <row r="108" spans="1:14">
      <c r="A108" s="6"/>
      <c r="B108" s="6"/>
      <c r="C108" s="2178"/>
      <c r="D108" s="2179"/>
      <c r="E108" s="2179"/>
      <c r="F108" s="27"/>
      <c r="G108" s="27"/>
      <c r="H108" s="2179"/>
      <c r="I108" s="2179"/>
      <c r="J108" s="2180"/>
      <c r="K108" s="2180"/>
      <c r="L108" s="2180"/>
      <c r="M108" s="2179"/>
      <c r="N108" s="81"/>
    </row>
    <row r="109" spans="1:14">
      <c r="A109" s="6"/>
      <c r="B109" s="6"/>
      <c r="C109" s="2178"/>
      <c r="D109" s="2179"/>
      <c r="E109" s="2179"/>
      <c r="F109" s="27"/>
      <c r="G109" s="27"/>
      <c r="H109" s="2179"/>
      <c r="I109" s="2179"/>
      <c r="J109" s="2180"/>
      <c r="K109" s="2180"/>
      <c r="L109" s="2180"/>
      <c r="M109" s="2179"/>
      <c r="N109" s="81"/>
    </row>
    <row r="110" spans="1:14">
      <c r="A110" s="6"/>
      <c r="B110" s="6"/>
      <c r="C110" s="2178"/>
      <c r="D110" s="2179"/>
      <c r="E110" s="2179"/>
      <c r="F110" s="27"/>
      <c r="G110" s="27"/>
      <c r="H110" s="2179"/>
      <c r="I110" s="2179"/>
      <c r="J110" s="2180"/>
      <c r="K110" s="2180"/>
      <c r="L110" s="2180"/>
      <c r="M110" s="2179"/>
      <c r="N110" s="81"/>
    </row>
    <row r="111" spans="1:14">
      <c r="A111" s="6"/>
      <c r="B111" s="6"/>
      <c r="C111" s="2178"/>
      <c r="D111" s="2179"/>
      <c r="E111" s="2179"/>
      <c r="F111" s="27"/>
      <c r="G111" s="27"/>
      <c r="H111" s="2179"/>
      <c r="I111" s="2179"/>
      <c r="J111" s="2180"/>
      <c r="K111" s="2180"/>
      <c r="L111" s="2180"/>
      <c r="M111" s="2179"/>
      <c r="N111" s="81"/>
    </row>
    <row r="112" spans="1:14">
      <c r="A112" s="6"/>
      <c r="B112" s="6"/>
      <c r="C112" s="2178"/>
      <c r="D112" s="2179"/>
      <c r="E112" s="2179"/>
      <c r="F112" s="27"/>
      <c r="G112" s="27"/>
      <c r="H112" s="2179"/>
      <c r="I112" s="2179"/>
      <c r="J112" s="2180"/>
      <c r="K112" s="2180"/>
      <c r="L112" s="2180"/>
      <c r="M112" s="2179"/>
      <c r="N112" s="81"/>
    </row>
    <row r="113" spans="1:14">
      <c r="A113" s="6"/>
      <c r="B113" s="6"/>
      <c r="C113" s="2178"/>
      <c r="D113" s="2179"/>
      <c r="E113" s="2179"/>
      <c r="F113" s="27"/>
      <c r="G113" s="27"/>
      <c r="H113" s="2179"/>
      <c r="I113" s="2179"/>
      <c r="J113" s="2180"/>
      <c r="K113" s="2180"/>
      <c r="L113" s="2180"/>
      <c r="M113" s="2179"/>
      <c r="N113" s="81"/>
    </row>
    <row r="114" spans="1:14">
      <c r="A114" s="6"/>
      <c r="B114" s="6"/>
      <c r="C114" s="2178"/>
      <c r="D114" s="2179"/>
      <c r="E114" s="2179"/>
      <c r="F114" s="27"/>
      <c r="G114" s="27"/>
      <c r="H114" s="2179"/>
      <c r="I114" s="2179"/>
      <c r="J114" s="2180"/>
      <c r="K114" s="2180"/>
      <c r="L114" s="2180"/>
      <c r="M114" s="2179"/>
      <c r="N114" s="81"/>
    </row>
    <row r="115" spans="1:14">
      <c r="A115" s="6"/>
      <c r="B115" s="6"/>
      <c r="C115" s="2178"/>
      <c r="D115" s="2179"/>
      <c r="E115" s="2179"/>
      <c r="F115" s="27"/>
      <c r="G115" s="27"/>
      <c r="H115" s="2179"/>
      <c r="I115" s="2179"/>
      <c r="J115" s="2180"/>
      <c r="K115" s="2180"/>
      <c r="L115" s="2180"/>
      <c r="M115" s="2179"/>
      <c r="N115" s="81"/>
    </row>
    <row r="116" spans="1:14">
      <c r="A116" s="6"/>
      <c r="B116" s="6"/>
      <c r="C116" s="2178"/>
      <c r="D116" s="2179"/>
      <c r="E116" s="2179"/>
      <c r="F116" s="27"/>
      <c r="G116" s="27"/>
      <c r="H116" s="2179"/>
      <c r="I116" s="2179"/>
      <c r="J116" s="2180"/>
      <c r="K116" s="2180"/>
      <c r="L116" s="2180"/>
      <c r="M116" s="2179"/>
      <c r="N116" s="81"/>
    </row>
    <row r="117" spans="1:14">
      <c r="A117" s="6"/>
      <c r="B117" s="6"/>
      <c r="C117" s="2178"/>
      <c r="D117" s="2179"/>
      <c r="E117" s="2179"/>
      <c r="F117" s="27"/>
      <c r="G117" s="27"/>
      <c r="H117" s="2179"/>
      <c r="I117" s="2179"/>
      <c r="J117" s="2180"/>
      <c r="K117" s="2180"/>
      <c r="L117" s="2180"/>
      <c r="M117" s="2179"/>
      <c r="N117" s="81"/>
    </row>
    <row r="118" spans="1:14">
      <c r="A118" s="6"/>
      <c r="B118" s="6"/>
      <c r="C118" s="2178"/>
      <c r="D118" s="2179"/>
      <c r="E118" s="2179"/>
      <c r="F118" s="27"/>
      <c r="G118" s="27"/>
      <c r="H118" s="2179"/>
      <c r="I118" s="2179"/>
      <c r="J118" s="2180"/>
      <c r="K118" s="2180"/>
      <c r="L118" s="2180"/>
      <c r="M118" s="2179"/>
      <c r="N118" s="81"/>
    </row>
    <row r="119" spans="1:14">
      <c r="A119" s="6"/>
      <c r="B119" s="6"/>
      <c r="C119" s="2178"/>
      <c r="D119" s="2179"/>
      <c r="E119" s="2179"/>
      <c r="F119" s="27"/>
      <c r="G119" s="27"/>
      <c r="H119" s="2179"/>
      <c r="I119" s="2179"/>
      <c r="J119" s="2180"/>
      <c r="K119" s="2180"/>
      <c r="L119" s="2180"/>
      <c r="M119" s="2179"/>
      <c r="N119" s="81"/>
    </row>
    <row r="120" spans="1:14">
      <c r="A120" s="6"/>
      <c r="B120" s="6"/>
      <c r="C120" s="2178"/>
      <c r="D120" s="2179"/>
      <c r="E120" s="2179"/>
      <c r="F120" s="27"/>
      <c r="G120" s="27"/>
      <c r="H120" s="2179"/>
      <c r="I120" s="2179"/>
      <c r="J120" s="2180"/>
      <c r="K120" s="2180"/>
      <c r="L120" s="2180"/>
      <c r="M120" s="2179"/>
      <c r="N120" s="81"/>
    </row>
    <row r="121" spans="1:14">
      <c r="A121" s="6"/>
      <c r="B121" s="6"/>
      <c r="C121" s="2178"/>
      <c r="D121" s="2179"/>
      <c r="E121" s="2179"/>
      <c r="F121" s="27"/>
      <c r="G121" s="27"/>
      <c r="H121" s="2179"/>
      <c r="I121" s="2179"/>
      <c r="J121" s="2180"/>
      <c r="K121" s="2180"/>
      <c r="L121" s="2180"/>
      <c r="M121" s="2179"/>
      <c r="N121" s="81"/>
    </row>
    <row r="122" spans="1:14">
      <c r="A122" s="6"/>
      <c r="B122" s="6"/>
      <c r="C122" s="2178"/>
      <c r="D122" s="2179"/>
      <c r="E122" s="2179"/>
      <c r="F122" s="27"/>
      <c r="G122" s="27"/>
      <c r="H122" s="2179"/>
      <c r="I122" s="2179"/>
      <c r="J122" s="2180"/>
      <c r="K122" s="2180"/>
      <c r="L122" s="2180"/>
      <c r="M122" s="2179"/>
      <c r="N122" s="81"/>
    </row>
    <row r="123" spans="1:14">
      <c r="A123" s="6"/>
      <c r="B123" s="6"/>
      <c r="C123" s="2178"/>
      <c r="D123" s="2179"/>
      <c r="E123" s="2179"/>
      <c r="F123" s="27"/>
      <c r="G123" s="27"/>
      <c r="H123" s="2179"/>
      <c r="I123" s="2179"/>
      <c r="J123" s="2180"/>
      <c r="K123" s="2180"/>
      <c r="L123" s="2180"/>
      <c r="M123" s="2179"/>
      <c r="N123" s="81"/>
    </row>
    <row r="124" spans="1:14">
      <c r="A124" s="6"/>
      <c r="B124" s="6"/>
      <c r="C124" s="2178"/>
      <c r="D124" s="2179"/>
      <c r="E124" s="2179"/>
      <c r="F124" s="27"/>
      <c r="G124" s="27"/>
      <c r="H124" s="2179"/>
      <c r="I124" s="2179"/>
      <c r="J124" s="2180"/>
      <c r="K124" s="2180"/>
      <c r="L124" s="2180"/>
      <c r="M124" s="2179"/>
      <c r="N124" s="81"/>
    </row>
    <row r="125" spans="1:14">
      <c r="A125" s="6"/>
      <c r="B125" s="6"/>
      <c r="C125" s="2178"/>
      <c r="D125" s="2179"/>
      <c r="E125" s="2179"/>
      <c r="F125" s="27"/>
      <c r="G125" s="27"/>
      <c r="H125" s="2179"/>
      <c r="I125" s="2179"/>
      <c r="J125" s="2180"/>
      <c r="K125" s="2180"/>
      <c r="L125" s="2180"/>
      <c r="M125" s="2179"/>
      <c r="N125" s="81"/>
    </row>
    <row r="126" spans="1:14">
      <c r="A126" s="6"/>
      <c r="B126" s="6"/>
      <c r="C126" s="2178"/>
      <c r="D126" s="2179"/>
      <c r="E126" s="2179"/>
      <c r="F126" s="27"/>
      <c r="G126" s="27"/>
      <c r="H126" s="2179"/>
      <c r="I126" s="2179"/>
      <c r="J126" s="2180"/>
      <c r="K126" s="2180"/>
      <c r="L126" s="2180"/>
      <c r="M126" s="2179"/>
      <c r="N126" s="81"/>
    </row>
    <row r="127" spans="1:14">
      <c r="A127" s="6"/>
      <c r="B127" s="6"/>
      <c r="C127" s="2178"/>
      <c r="D127" s="2179"/>
      <c r="E127" s="2179"/>
      <c r="F127" s="27"/>
      <c r="G127" s="27"/>
      <c r="H127" s="2179"/>
      <c r="I127" s="2179"/>
      <c r="J127" s="2180"/>
      <c r="K127" s="2180"/>
      <c r="L127" s="2180"/>
      <c r="M127" s="2179"/>
      <c r="N127" s="81"/>
    </row>
    <row r="128" spans="1:14">
      <c r="A128" s="6"/>
      <c r="B128" s="6"/>
      <c r="C128" s="2178"/>
      <c r="D128" s="2179"/>
      <c r="E128" s="2179"/>
      <c r="F128" s="27"/>
      <c r="G128" s="27"/>
      <c r="H128" s="2179"/>
      <c r="I128" s="2179"/>
      <c r="J128" s="2180"/>
      <c r="K128" s="2180"/>
      <c r="L128" s="2180"/>
      <c r="M128" s="2179"/>
      <c r="N128" s="81"/>
    </row>
    <row r="129" spans="1:14">
      <c r="A129" s="6"/>
      <c r="B129" s="6"/>
      <c r="C129" s="2178"/>
      <c r="D129" s="2179"/>
      <c r="E129" s="2179"/>
      <c r="F129" s="27"/>
      <c r="G129" s="27"/>
      <c r="H129" s="2179"/>
      <c r="I129" s="2179"/>
      <c r="J129" s="2180"/>
      <c r="K129" s="2180"/>
      <c r="L129" s="2180"/>
      <c r="M129" s="2179"/>
      <c r="N129" s="81"/>
    </row>
    <row r="130" spans="1:14">
      <c r="A130" s="6"/>
      <c r="B130" s="6"/>
      <c r="C130" s="2178"/>
      <c r="D130" s="2179"/>
      <c r="E130" s="2179"/>
      <c r="F130" s="27"/>
      <c r="G130" s="27"/>
      <c r="H130" s="2179"/>
      <c r="I130" s="2179"/>
      <c r="J130" s="2180"/>
      <c r="K130" s="2180"/>
      <c r="L130" s="2180"/>
      <c r="M130" s="2179"/>
      <c r="N130" s="81"/>
    </row>
    <row r="131" spans="1:14">
      <c r="A131" s="6"/>
      <c r="B131" s="6"/>
      <c r="C131" s="2178"/>
      <c r="D131" s="2179"/>
      <c r="E131" s="2179"/>
      <c r="F131" s="27"/>
      <c r="G131" s="27"/>
      <c r="H131" s="2179"/>
      <c r="I131" s="2179"/>
      <c r="J131" s="2180"/>
      <c r="K131" s="2180"/>
      <c r="L131" s="2180"/>
      <c r="M131" s="2179"/>
      <c r="N131" s="81"/>
    </row>
    <row r="132" spans="1:14">
      <c r="A132" s="6"/>
      <c r="B132" s="6"/>
      <c r="C132" s="2178"/>
      <c r="D132" s="2179"/>
      <c r="E132" s="2179"/>
      <c r="F132" s="27"/>
      <c r="G132" s="27"/>
      <c r="H132" s="2179"/>
      <c r="I132" s="2179"/>
      <c r="J132" s="2180"/>
      <c r="K132" s="2180"/>
      <c r="L132" s="2180"/>
      <c r="M132" s="2179"/>
      <c r="N132" s="81"/>
    </row>
    <row r="133" spans="1:14">
      <c r="A133" s="6"/>
      <c r="B133" s="6"/>
      <c r="C133" s="2178"/>
      <c r="D133" s="2179"/>
      <c r="E133" s="2179"/>
      <c r="F133" s="27"/>
      <c r="G133" s="27"/>
      <c r="H133" s="2179"/>
      <c r="I133" s="2179"/>
      <c r="J133" s="2180"/>
      <c r="K133" s="2180"/>
      <c r="L133" s="2180"/>
      <c r="M133" s="2179"/>
      <c r="N133" s="81"/>
    </row>
    <row r="134" spans="1:14">
      <c r="A134" s="6"/>
      <c r="B134" s="6"/>
      <c r="C134" s="2178"/>
      <c r="D134" s="2179"/>
      <c r="E134" s="2179"/>
      <c r="F134" s="27"/>
      <c r="G134" s="27"/>
      <c r="H134" s="2179"/>
      <c r="I134" s="2179"/>
      <c r="J134" s="2180"/>
      <c r="K134" s="2180"/>
      <c r="L134" s="2180"/>
      <c r="M134" s="2179"/>
      <c r="N134" s="81"/>
    </row>
    <row r="135" spans="1:14">
      <c r="A135" s="6"/>
      <c r="B135" s="6"/>
      <c r="C135" s="2178"/>
      <c r="D135" s="2179"/>
      <c r="E135" s="2179"/>
      <c r="F135" s="27"/>
      <c r="G135" s="27"/>
      <c r="H135" s="2179"/>
      <c r="I135" s="2179"/>
      <c r="J135" s="2180"/>
      <c r="K135" s="2180"/>
      <c r="L135" s="2180"/>
      <c r="M135" s="2179"/>
      <c r="N135" s="81"/>
    </row>
    <row r="136" spans="1:14">
      <c r="A136" s="6"/>
      <c r="B136" s="6"/>
      <c r="C136" s="2178"/>
      <c r="D136" s="2179"/>
      <c r="E136" s="2179"/>
      <c r="F136" s="27"/>
      <c r="G136" s="27"/>
      <c r="H136" s="2179"/>
      <c r="I136" s="2179"/>
      <c r="J136" s="2180"/>
      <c r="K136" s="2180"/>
      <c r="L136" s="2180"/>
      <c r="M136" s="2179"/>
      <c r="N136" s="81"/>
    </row>
    <row r="137" spans="1:14">
      <c r="A137" s="6"/>
      <c r="B137" s="6"/>
      <c r="C137" s="2178"/>
      <c r="D137" s="2179"/>
      <c r="E137" s="2179"/>
      <c r="F137" s="27"/>
      <c r="G137" s="27"/>
      <c r="H137" s="2179"/>
      <c r="I137" s="2179"/>
      <c r="J137" s="2180"/>
      <c r="K137" s="2180"/>
      <c r="L137" s="2180"/>
      <c r="M137" s="2179"/>
      <c r="N137" s="81"/>
    </row>
    <row r="138" spans="1:14">
      <c r="A138" s="6"/>
      <c r="B138" s="6"/>
      <c r="C138" s="2178"/>
      <c r="D138" s="2179"/>
      <c r="E138" s="2179"/>
      <c r="F138" s="27"/>
      <c r="G138" s="27"/>
      <c r="H138" s="2179"/>
      <c r="I138" s="2179"/>
      <c r="J138" s="2180"/>
      <c r="K138" s="2180"/>
      <c r="L138" s="2180"/>
      <c r="M138" s="2179"/>
      <c r="N138" s="81"/>
    </row>
    <row r="139" spans="1:14">
      <c r="A139" s="6"/>
      <c r="B139" s="6"/>
      <c r="C139" s="2178"/>
      <c r="D139" s="2179"/>
      <c r="E139" s="2179"/>
      <c r="F139" s="27"/>
      <c r="G139" s="27"/>
      <c r="H139" s="2179"/>
      <c r="I139" s="2179"/>
      <c r="J139" s="2180"/>
      <c r="K139" s="2180"/>
      <c r="L139" s="2180"/>
      <c r="M139" s="2179"/>
      <c r="N139" s="81"/>
    </row>
    <row r="140" spans="1:14">
      <c r="A140" s="6"/>
      <c r="B140" s="6"/>
      <c r="C140" s="2178"/>
      <c r="D140" s="2179"/>
      <c r="E140" s="2179"/>
      <c r="F140" s="27"/>
      <c r="G140" s="27"/>
      <c r="H140" s="2179"/>
      <c r="I140" s="2179"/>
      <c r="J140" s="2180"/>
      <c r="K140" s="2180"/>
      <c r="L140" s="2180"/>
      <c r="M140" s="2179"/>
      <c r="N140" s="81"/>
    </row>
    <row r="141" spans="1:14">
      <c r="A141" s="6"/>
      <c r="B141" s="6"/>
      <c r="C141" s="2178"/>
      <c r="D141" s="2179"/>
      <c r="E141" s="2179"/>
      <c r="F141" s="27"/>
      <c r="G141" s="27"/>
      <c r="H141" s="2179"/>
      <c r="I141" s="2179"/>
      <c r="J141" s="2180"/>
      <c r="K141" s="2180"/>
      <c r="L141" s="2180"/>
      <c r="M141" s="2179"/>
      <c r="N141" s="81"/>
    </row>
    <row r="142" spans="1:14">
      <c r="A142" s="6"/>
      <c r="B142" s="6"/>
      <c r="C142" s="2178"/>
      <c r="D142" s="2179"/>
      <c r="E142" s="2179"/>
      <c r="F142" s="27"/>
      <c r="G142" s="27"/>
      <c r="H142" s="2179"/>
      <c r="I142" s="2179"/>
      <c r="J142" s="2180"/>
      <c r="K142" s="2180"/>
      <c r="L142" s="2180"/>
      <c r="M142" s="2179"/>
      <c r="N142" s="81"/>
    </row>
    <row r="143" spans="1:14">
      <c r="A143" s="6"/>
      <c r="B143" s="6"/>
      <c r="C143" s="2178"/>
      <c r="D143" s="2179"/>
      <c r="E143" s="2179"/>
      <c r="F143" s="27"/>
      <c r="G143" s="27"/>
      <c r="H143" s="2179"/>
      <c r="I143" s="2179"/>
      <c r="J143" s="2180"/>
      <c r="K143" s="2180"/>
      <c r="L143" s="2180"/>
      <c r="M143" s="2179"/>
      <c r="N143" s="81"/>
    </row>
    <row r="144" spans="1:14">
      <c r="A144" s="6"/>
      <c r="B144" s="6"/>
      <c r="C144" s="2178"/>
      <c r="D144" s="2179"/>
      <c r="E144" s="2179"/>
      <c r="F144" s="27"/>
      <c r="G144" s="27"/>
      <c r="H144" s="2179"/>
      <c r="I144" s="2179"/>
      <c r="J144" s="2180"/>
      <c r="K144" s="2180"/>
      <c r="L144" s="2180"/>
      <c r="M144" s="2179"/>
      <c r="N144" s="81"/>
    </row>
    <row r="145" spans="1:14">
      <c r="A145" s="6"/>
      <c r="B145" s="6"/>
      <c r="C145" s="2178"/>
      <c r="D145" s="2179"/>
      <c r="E145" s="2179"/>
      <c r="F145" s="27"/>
      <c r="G145" s="27"/>
      <c r="H145" s="2179"/>
      <c r="I145" s="2179"/>
      <c r="J145" s="2180"/>
      <c r="K145" s="2180"/>
      <c r="L145" s="2180"/>
      <c r="M145" s="2179"/>
      <c r="N145" s="81"/>
    </row>
    <row r="146" spans="1:14">
      <c r="A146" s="6"/>
      <c r="B146" s="6"/>
      <c r="C146" s="2178"/>
      <c r="D146" s="2179"/>
      <c r="E146" s="2179"/>
      <c r="F146" s="27"/>
      <c r="G146" s="27"/>
      <c r="H146" s="2179"/>
      <c r="I146" s="2179"/>
      <c r="J146" s="2180"/>
      <c r="K146" s="2180"/>
      <c r="L146" s="2180"/>
      <c r="M146" s="2179"/>
      <c r="N146" s="81"/>
    </row>
    <row r="147" spans="1:14">
      <c r="A147" s="6"/>
      <c r="B147" s="6"/>
      <c r="C147" s="2178"/>
      <c r="D147" s="2179"/>
      <c r="E147" s="2179"/>
      <c r="F147" s="27"/>
      <c r="G147" s="27"/>
      <c r="H147" s="2179"/>
      <c r="I147" s="2179"/>
      <c r="J147" s="2180"/>
      <c r="K147" s="2180"/>
      <c r="L147" s="2180"/>
      <c r="M147" s="2179"/>
      <c r="N147" s="81"/>
    </row>
    <row r="148" spans="1:14">
      <c r="A148" s="6"/>
      <c r="B148" s="6"/>
      <c r="C148" s="2178"/>
      <c r="D148" s="2179"/>
      <c r="E148" s="2179"/>
      <c r="F148" s="27"/>
      <c r="G148" s="27"/>
      <c r="H148" s="2179"/>
      <c r="I148" s="2179"/>
      <c r="J148" s="2180"/>
      <c r="K148" s="2180"/>
      <c r="L148" s="2180"/>
      <c r="M148" s="2179"/>
      <c r="N148" s="81"/>
    </row>
    <row r="149" spans="1:14">
      <c r="A149" s="6"/>
      <c r="B149" s="6"/>
      <c r="C149" s="2178"/>
      <c r="D149" s="2179"/>
      <c r="E149" s="2179"/>
      <c r="F149" s="27"/>
      <c r="G149" s="27"/>
      <c r="H149" s="2179"/>
      <c r="I149" s="2179"/>
      <c r="J149" s="2180"/>
      <c r="K149" s="2180"/>
      <c r="L149" s="2180"/>
      <c r="M149" s="2179"/>
      <c r="N149" s="81"/>
    </row>
    <row r="150" spans="1:14">
      <c r="A150" s="6"/>
      <c r="B150" s="6"/>
      <c r="C150" s="2178"/>
      <c r="D150" s="2179"/>
      <c r="E150" s="2179"/>
      <c r="F150" s="27"/>
      <c r="G150" s="27"/>
      <c r="H150" s="2179"/>
      <c r="I150" s="2179"/>
      <c r="J150" s="2180"/>
      <c r="K150" s="2180"/>
      <c r="L150" s="2180"/>
      <c r="M150" s="2179"/>
      <c r="N150" s="81"/>
    </row>
    <row r="151" spans="1:14">
      <c r="A151" s="6"/>
      <c r="B151" s="6"/>
      <c r="C151" s="2178"/>
      <c r="D151" s="2179"/>
      <c r="E151" s="2179"/>
      <c r="F151" s="27"/>
      <c r="G151" s="27"/>
      <c r="H151" s="2179"/>
      <c r="I151" s="2179"/>
      <c r="J151" s="2180"/>
      <c r="K151" s="2180"/>
      <c r="L151" s="2180"/>
      <c r="M151" s="2179"/>
      <c r="N151" s="81"/>
    </row>
    <row r="152" spans="1:14">
      <c r="A152" s="6"/>
      <c r="B152" s="6"/>
      <c r="C152" s="2178"/>
      <c r="D152" s="2179"/>
      <c r="E152" s="2179"/>
      <c r="F152" s="27"/>
      <c r="G152" s="27"/>
      <c r="H152" s="2179"/>
      <c r="I152" s="2179"/>
      <c r="J152" s="2180"/>
      <c r="K152" s="2180"/>
      <c r="L152" s="2180"/>
      <c r="M152" s="2179"/>
      <c r="N152" s="81"/>
    </row>
    <row r="153" spans="1:14">
      <c r="A153" s="6"/>
      <c r="B153" s="6"/>
      <c r="C153" s="2178"/>
      <c r="D153" s="2179"/>
      <c r="E153" s="2179"/>
      <c r="F153" s="27"/>
      <c r="G153" s="27"/>
      <c r="H153" s="2179"/>
      <c r="I153" s="2179"/>
      <c r="J153" s="2180"/>
      <c r="K153" s="2180"/>
      <c r="L153" s="2180"/>
      <c r="M153" s="2179"/>
      <c r="N153" s="81"/>
    </row>
    <row r="154" spans="1:14">
      <c r="A154" s="6"/>
      <c r="B154" s="6"/>
      <c r="C154" s="2178"/>
      <c r="D154" s="2179"/>
      <c r="E154" s="2179"/>
      <c r="F154" s="27"/>
      <c r="G154" s="27"/>
      <c r="H154" s="2179"/>
      <c r="I154" s="2179"/>
      <c r="J154" s="2180"/>
      <c r="K154" s="2180"/>
      <c r="L154" s="2180"/>
      <c r="M154" s="2179"/>
      <c r="N154" s="81"/>
    </row>
    <row r="155" spans="1:14">
      <c r="A155" s="6"/>
      <c r="B155" s="6"/>
      <c r="C155" s="2178"/>
      <c r="D155" s="2179"/>
      <c r="E155" s="2179"/>
      <c r="F155" s="27"/>
      <c r="G155" s="27"/>
      <c r="H155" s="2179"/>
      <c r="I155" s="2179"/>
      <c r="J155" s="2180"/>
      <c r="K155" s="2180"/>
      <c r="L155" s="2180"/>
      <c r="M155" s="2179"/>
      <c r="N155" s="81"/>
    </row>
    <row r="156" spans="1:14">
      <c r="A156" s="6"/>
      <c r="B156" s="6"/>
      <c r="C156" s="2178"/>
      <c r="D156" s="2179"/>
      <c r="E156" s="2179"/>
      <c r="F156" s="27"/>
      <c r="G156" s="27"/>
      <c r="H156" s="2179"/>
      <c r="I156" s="2179"/>
      <c r="J156" s="2180"/>
      <c r="K156" s="2180"/>
      <c r="L156" s="2180"/>
      <c r="M156" s="2179"/>
      <c r="N156" s="81"/>
    </row>
    <row r="157" spans="1:14">
      <c r="A157" s="6"/>
      <c r="B157" s="6"/>
      <c r="C157" s="2178"/>
      <c r="D157" s="2179"/>
      <c r="E157" s="2179"/>
      <c r="F157" s="27"/>
      <c r="G157" s="27"/>
      <c r="H157" s="2179"/>
      <c r="I157" s="2179"/>
      <c r="J157" s="2180"/>
      <c r="K157" s="2180"/>
      <c r="L157" s="2180"/>
      <c r="M157" s="2179"/>
      <c r="N157" s="81"/>
    </row>
    <row r="158" spans="1:14">
      <c r="A158" s="6"/>
      <c r="B158" s="6"/>
      <c r="C158" s="2178"/>
      <c r="D158" s="2179"/>
      <c r="E158" s="2179"/>
      <c r="F158" s="27"/>
      <c r="G158" s="27"/>
      <c r="H158" s="2179"/>
      <c r="I158" s="2179"/>
      <c r="J158" s="2180"/>
      <c r="K158" s="2180"/>
      <c r="L158" s="2180"/>
      <c r="M158" s="2179"/>
      <c r="N158" s="81"/>
    </row>
    <row r="159" spans="1:14">
      <c r="A159" s="6"/>
      <c r="B159" s="6"/>
      <c r="C159" s="2178"/>
      <c r="D159" s="2179"/>
      <c r="E159" s="2179"/>
      <c r="F159" s="27"/>
      <c r="G159" s="27"/>
      <c r="H159" s="2179"/>
      <c r="I159" s="2179"/>
      <c r="J159" s="2180"/>
      <c r="K159" s="2180"/>
      <c r="L159" s="2180"/>
      <c r="M159" s="2179"/>
      <c r="N159" s="81"/>
    </row>
    <row r="160" spans="1:14">
      <c r="A160" s="6"/>
      <c r="B160" s="6"/>
      <c r="C160" s="2178"/>
      <c r="D160" s="2179"/>
      <c r="E160" s="2179"/>
      <c r="F160" s="27"/>
      <c r="G160" s="27"/>
      <c r="H160" s="2179"/>
      <c r="I160" s="2179"/>
      <c r="J160" s="2180"/>
      <c r="K160" s="2180"/>
      <c r="L160" s="2180"/>
      <c r="M160" s="2179"/>
      <c r="N160" s="81"/>
    </row>
    <row r="161" spans="1:14">
      <c r="A161" s="6"/>
      <c r="B161" s="6"/>
      <c r="C161" s="2178"/>
      <c r="D161" s="2179"/>
      <c r="E161" s="2179"/>
      <c r="F161" s="27"/>
      <c r="G161" s="27"/>
      <c r="H161" s="2179"/>
      <c r="I161" s="2179"/>
      <c r="J161" s="2180"/>
      <c r="K161" s="2180"/>
      <c r="L161" s="2180"/>
      <c r="M161" s="2179"/>
      <c r="N161" s="81"/>
    </row>
    <row r="162" spans="1:14">
      <c r="A162" s="6"/>
      <c r="B162" s="6"/>
      <c r="C162" s="2178"/>
      <c r="D162" s="2179"/>
      <c r="E162" s="2179"/>
      <c r="F162" s="27"/>
      <c r="G162" s="27"/>
      <c r="H162" s="2179"/>
      <c r="I162" s="2179"/>
      <c r="J162" s="2180"/>
      <c r="K162" s="2180"/>
      <c r="L162" s="2180"/>
      <c r="M162" s="2179"/>
      <c r="N162" s="81"/>
    </row>
    <row r="163" spans="1:14">
      <c r="A163" s="6"/>
      <c r="B163" s="6"/>
      <c r="C163" s="2178"/>
      <c r="D163" s="2179"/>
      <c r="E163" s="2179"/>
      <c r="F163" s="27"/>
      <c r="G163" s="27"/>
      <c r="H163" s="2179"/>
      <c r="I163" s="2179"/>
      <c r="J163" s="2180"/>
      <c r="K163" s="2180"/>
      <c r="L163" s="2180"/>
      <c r="M163" s="2179"/>
      <c r="N163" s="81"/>
    </row>
    <row r="164" spans="1:14">
      <c r="A164" s="6"/>
      <c r="B164" s="6"/>
      <c r="C164" s="2178"/>
      <c r="D164" s="2179"/>
      <c r="E164" s="2179"/>
      <c r="F164" s="27"/>
      <c r="G164" s="27"/>
      <c r="H164" s="2179"/>
      <c r="I164" s="2179"/>
      <c r="J164" s="2180"/>
      <c r="K164" s="2180"/>
      <c r="L164" s="2180"/>
      <c r="M164" s="2179"/>
      <c r="N164" s="81"/>
    </row>
    <row r="165" spans="1:14">
      <c r="A165" s="6"/>
      <c r="B165" s="6"/>
      <c r="C165" s="2178"/>
      <c r="D165" s="2179"/>
      <c r="E165" s="2179"/>
      <c r="F165" s="27"/>
      <c r="G165" s="27"/>
      <c r="H165" s="2179"/>
      <c r="I165" s="2179"/>
      <c r="J165" s="2180"/>
      <c r="K165" s="2180"/>
      <c r="L165" s="2180"/>
      <c r="M165" s="2179"/>
      <c r="N165" s="81"/>
    </row>
    <row r="166" spans="1:14">
      <c r="A166" s="6"/>
      <c r="B166" s="6"/>
      <c r="C166" s="2178"/>
      <c r="D166" s="2179"/>
      <c r="E166" s="2179"/>
      <c r="F166" s="27"/>
      <c r="G166" s="27"/>
      <c r="H166" s="2179"/>
      <c r="I166" s="2179"/>
      <c r="J166" s="2180"/>
      <c r="K166" s="2180"/>
      <c r="L166" s="2180"/>
      <c r="M166" s="2179"/>
      <c r="N166" s="81"/>
    </row>
    <row r="167" spans="1:14">
      <c r="A167" s="6"/>
      <c r="B167" s="6"/>
      <c r="C167" s="2178"/>
      <c r="D167" s="2179"/>
      <c r="E167" s="2179"/>
      <c r="F167" s="27"/>
      <c r="G167" s="27"/>
      <c r="H167" s="2179"/>
      <c r="I167" s="2179"/>
      <c r="J167" s="2180"/>
      <c r="K167" s="2180"/>
      <c r="L167" s="2180"/>
      <c r="M167" s="2179"/>
      <c r="N167" s="81"/>
    </row>
    <row r="168" spans="1:14">
      <c r="A168" s="6"/>
      <c r="B168" s="6"/>
      <c r="C168" s="2178"/>
      <c r="D168" s="2179"/>
      <c r="E168" s="2179"/>
      <c r="F168" s="27"/>
      <c r="G168" s="27"/>
      <c r="H168" s="2179"/>
      <c r="I168" s="2179"/>
      <c r="J168" s="2180"/>
      <c r="K168" s="2180"/>
      <c r="L168" s="2180"/>
      <c r="M168" s="2179"/>
      <c r="N168" s="81"/>
    </row>
    <row r="169" spans="1:14">
      <c r="A169" s="6"/>
      <c r="B169" s="6"/>
      <c r="C169" s="2178"/>
      <c r="D169" s="2179"/>
      <c r="E169" s="2179"/>
      <c r="F169" s="27"/>
      <c r="G169" s="27"/>
      <c r="H169" s="2179"/>
      <c r="I169" s="2179"/>
      <c r="J169" s="2180"/>
      <c r="K169" s="2180"/>
      <c r="L169" s="2180"/>
      <c r="M169" s="2179"/>
      <c r="N169" s="81"/>
    </row>
    <row r="170" spans="1:14">
      <c r="A170" s="6"/>
      <c r="B170" s="6"/>
      <c r="C170" s="2178"/>
      <c r="D170" s="2179"/>
      <c r="E170" s="2179"/>
      <c r="F170" s="27"/>
      <c r="G170" s="27"/>
      <c r="H170" s="2179"/>
      <c r="I170" s="2179"/>
      <c r="J170" s="2180"/>
      <c r="K170" s="2180"/>
      <c r="L170" s="2180"/>
      <c r="M170" s="2179"/>
      <c r="N170" s="81"/>
    </row>
    <row r="171" spans="1:14">
      <c r="A171" s="6"/>
      <c r="B171" s="6"/>
      <c r="C171" s="2178"/>
      <c r="D171" s="2179"/>
      <c r="E171" s="2179"/>
      <c r="F171" s="27"/>
      <c r="G171" s="27"/>
      <c r="H171" s="2179"/>
      <c r="I171" s="2179"/>
      <c r="J171" s="2180"/>
      <c r="K171" s="2180"/>
      <c r="L171" s="2180"/>
      <c r="M171" s="2179"/>
      <c r="N171" s="81"/>
    </row>
    <row r="172" spans="1:14">
      <c r="A172" s="6"/>
      <c r="B172" s="6"/>
      <c r="C172" s="2178"/>
      <c r="D172" s="2179"/>
      <c r="E172" s="2179"/>
      <c r="F172" s="27"/>
      <c r="G172" s="27"/>
      <c r="H172" s="2179"/>
      <c r="I172" s="2179"/>
      <c r="J172" s="2180"/>
      <c r="K172" s="2180"/>
      <c r="L172" s="2180"/>
      <c r="M172" s="2179"/>
      <c r="N172" s="81"/>
    </row>
    <row r="173" spans="1:14">
      <c r="A173" s="6"/>
      <c r="B173" s="6"/>
      <c r="C173" s="2178"/>
      <c r="D173" s="2179"/>
      <c r="E173" s="2179"/>
      <c r="F173" s="27"/>
      <c r="G173" s="27"/>
      <c r="H173" s="2179"/>
      <c r="I173" s="2179"/>
      <c r="J173" s="2180"/>
      <c r="K173" s="2180"/>
      <c r="L173" s="2180"/>
      <c r="M173" s="2179"/>
      <c r="N173" s="81"/>
    </row>
    <row r="174" spans="1:14">
      <c r="A174" s="6"/>
      <c r="B174" s="6"/>
      <c r="C174" s="2178"/>
      <c r="D174" s="2179"/>
      <c r="E174" s="2179"/>
      <c r="F174" s="27"/>
      <c r="G174" s="27"/>
      <c r="H174" s="2179"/>
      <c r="I174" s="2179"/>
      <c r="J174" s="2180"/>
      <c r="K174" s="2180"/>
      <c r="L174" s="2180"/>
      <c r="M174" s="2179"/>
      <c r="N174" s="81"/>
    </row>
    <row r="175" spans="1:14">
      <c r="A175" s="6"/>
      <c r="B175" s="6"/>
      <c r="C175" s="2178"/>
      <c r="D175" s="2179"/>
      <c r="E175" s="2179"/>
      <c r="F175" s="27"/>
      <c r="G175" s="27"/>
      <c r="H175" s="2179"/>
      <c r="I175" s="2179"/>
      <c r="J175" s="2180"/>
      <c r="K175" s="2180"/>
      <c r="L175" s="2180"/>
      <c r="M175" s="2179"/>
      <c r="N175" s="81"/>
    </row>
    <row r="176" spans="1:14">
      <c r="A176" s="6"/>
      <c r="B176" s="6"/>
      <c r="C176" s="2178"/>
      <c r="D176" s="2179"/>
      <c r="E176" s="2179"/>
      <c r="F176" s="27"/>
      <c r="G176" s="27"/>
      <c r="H176" s="2179"/>
      <c r="I176" s="2179"/>
      <c r="J176" s="2180"/>
      <c r="K176" s="2180"/>
      <c r="L176" s="2180"/>
      <c r="M176" s="2179"/>
      <c r="N176" s="81"/>
    </row>
    <row r="177" spans="1:14">
      <c r="A177" s="6"/>
      <c r="B177" s="6"/>
      <c r="C177" s="2178"/>
      <c r="D177" s="2179"/>
      <c r="E177" s="2179"/>
      <c r="F177" s="27"/>
      <c r="G177" s="27"/>
      <c r="H177" s="2179"/>
      <c r="I177" s="2179"/>
      <c r="J177" s="2180"/>
      <c r="K177" s="2180"/>
      <c r="L177" s="2180"/>
      <c r="M177" s="2179"/>
      <c r="N177" s="81"/>
    </row>
    <row r="178" spans="1:14">
      <c r="A178" s="6"/>
      <c r="B178" s="6"/>
      <c r="C178" s="2178"/>
      <c r="D178" s="2179"/>
      <c r="E178" s="2179"/>
      <c r="F178" s="27"/>
      <c r="G178" s="27"/>
      <c r="H178" s="2179"/>
      <c r="I178" s="2179"/>
      <c r="J178" s="2180"/>
      <c r="K178" s="2180"/>
      <c r="L178" s="2180"/>
      <c r="M178" s="2179"/>
      <c r="N178" s="81"/>
    </row>
    <row r="179" spans="1:14">
      <c r="A179" s="6"/>
      <c r="B179" s="6"/>
      <c r="C179" s="2178"/>
      <c r="D179" s="2179"/>
      <c r="E179" s="2179"/>
      <c r="F179" s="27"/>
      <c r="G179" s="27"/>
      <c r="H179" s="2179"/>
      <c r="I179" s="2179"/>
      <c r="J179" s="2180"/>
      <c r="K179" s="2180"/>
      <c r="L179" s="2180"/>
      <c r="M179" s="2179"/>
      <c r="N179" s="81"/>
    </row>
    <row r="180" spans="1:14">
      <c r="A180" s="6"/>
      <c r="B180" s="6"/>
      <c r="C180" s="2178"/>
      <c r="D180" s="2179"/>
      <c r="E180" s="2179"/>
      <c r="F180" s="27"/>
      <c r="G180" s="27"/>
      <c r="H180" s="2179"/>
      <c r="I180" s="2179"/>
      <c r="J180" s="2180"/>
      <c r="K180" s="2180"/>
      <c r="L180" s="2180"/>
      <c r="M180" s="2179"/>
      <c r="N180" s="81"/>
    </row>
    <row r="181" spans="1:14">
      <c r="A181" s="6"/>
      <c r="B181" s="6"/>
      <c r="C181" s="2178"/>
      <c r="D181" s="2179"/>
      <c r="E181" s="2179"/>
      <c r="F181" s="27"/>
      <c r="G181" s="27"/>
      <c r="H181" s="2179"/>
      <c r="I181" s="2179"/>
      <c r="J181" s="2180"/>
      <c r="K181" s="2180"/>
      <c r="L181" s="2180"/>
      <c r="M181" s="2179"/>
      <c r="N181" s="81"/>
    </row>
    <row r="182" spans="1:14">
      <c r="A182" s="6"/>
      <c r="B182" s="6"/>
      <c r="C182" s="2178"/>
      <c r="D182" s="2179"/>
      <c r="E182" s="2179"/>
      <c r="F182" s="27"/>
      <c r="G182" s="27"/>
      <c r="H182" s="2179"/>
      <c r="I182" s="2179"/>
      <c r="J182" s="2180"/>
      <c r="K182" s="2180"/>
      <c r="L182" s="2180"/>
      <c r="M182" s="2179"/>
      <c r="N182" s="81"/>
    </row>
    <row r="183" spans="1:14">
      <c r="A183" s="6"/>
      <c r="B183" s="6"/>
      <c r="C183" s="2178"/>
      <c r="D183" s="2179"/>
      <c r="E183" s="2179"/>
      <c r="F183" s="27"/>
      <c r="G183" s="27"/>
      <c r="H183" s="2179"/>
      <c r="I183" s="2179"/>
      <c r="J183" s="2180"/>
      <c r="K183" s="2180"/>
      <c r="L183" s="2180"/>
      <c r="M183" s="2179"/>
      <c r="N183" s="81"/>
    </row>
    <row r="184" spans="1:14">
      <c r="A184" s="6"/>
      <c r="B184" s="6"/>
      <c r="C184" s="2178"/>
      <c r="D184" s="2179"/>
      <c r="E184" s="2179"/>
      <c r="F184" s="27"/>
      <c r="G184" s="27"/>
      <c r="H184" s="2179"/>
      <c r="I184" s="2179"/>
      <c r="J184" s="2180"/>
      <c r="K184" s="2180"/>
      <c r="L184" s="2180"/>
      <c r="M184" s="2179"/>
      <c r="N184" s="81"/>
    </row>
    <row r="185" spans="1:14">
      <c r="A185" s="6"/>
      <c r="B185" s="6"/>
      <c r="C185" s="2178"/>
      <c r="D185" s="2179"/>
      <c r="E185" s="2179"/>
      <c r="F185" s="27"/>
      <c r="G185" s="27"/>
      <c r="H185" s="2179"/>
      <c r="I185" s="2179"/>
      <c r="J185" s="2180"/>
      <c r="K185" s="2180"/>
      <c r="L185" s="2180"/>
      <c r="M185" s="2179"/>
      <c r="N185" s="81"/>
    </row>
    <row r="186" spans="1:14">
      <c r="A186" s="6"/>
      <c r="B186" s="6"/>
      <c r="C186" s="2178"/>
      <c r="D186" s="2179"/>
      <c r="E186" s="2179"/>
      <c r="F186" s="27"/>
      <c r="G186" s="27"/>
      <c r="H186" s="2179"/>
      <c r="I186" s="2179"/>
      <c r="J186" s="2180"/>
      <c r="K186" s="2180"/>
      <c r="L186" s="2180"/>
      <c r="M186" s="2179"/>
      <c r="N186" s="81"/>
    </row>
    <row r="187" spans="1:14">
      <c r="A187" s="6"/>
      <c r="B187" s="6"/>
      <c r="C187" s="2178"/>
      <c r="D187" s="2179"/>
      <c r="E187" s="2179"/>
      <c r="F187" s="27"/>
      <c r="G187" s="27"/>
      <c r="H187" s="2179"/>
      <c r="I187" s="2179"/>
      <c r="J187" s="2180"/>
      <c r="K187" s="2180"/>
      <c r="L187" s="2180"/>
      <c r="M187" s="2179"/>
      <c r="N187" s="81"/>
    </row>
    <row r="188" spans="1:14">
      <c r="A188" s="6"/>
      <c r="B188" s="6"/>
      <c r="C188" s="2178"/>
      <c r="D188" s="2179"/>
      <c r="E188" s="2179"/>
      <c r="F188" s="27"/>
      <c r="G188" s="27"/>
      <c r="H188" s="2179"/>
      <c r="I188" s="2179"/>
      <c r="J188" s="2180"/>
      <c r="K188" s="2180"/>
      <c r="L188" s="2180"/>
      <c r="M188" s="2179"/>
      <c r="N188" s="81"/>
    </row>
    <row r="189" spans="1:14">
      <c r="A189" s="6"/>
      <c r="B189" s="6"/>
      <c r="C189" s="2178"/>
      <c r="D189" s="2179"/>
      <c r="E189" s="2179"/>
      <c r="F189" s="27"/>
      <c r="G189" s="27"/>
      <c r="H189" s="2179"/>
      <c r="I189" s="2179"/>
      <c r="J189" s="2180"/>
      <c r="K189" s="2180"/>
      <c r="L189" s="2180"/>
      <c r="M189" s="2179"/>
      <c r="N189" s="81"/>
    </row>
    <row r="190" spans="1:14">
      <c r="A190" s="6"/>
      <c r="B190" s="6"/>
      <c r="C190" s="2178"/>
      <c r="D190" s="2179"/>
      <c r="E190" s="2179"/>
      <c r="F190" s="27"/>
      <c r="G190" s="27"/>
      <c r="H190" s="2179"/>
      <c r="I190" s="2179"/>
      <c r="J190" s="2180"/>
      <c r="K190" s="2180"/>
      <c r="L190" s="2180"/>
      <c r="M190" s="2179"/>
      <c r="N190" s="81"/>
    </row>
    <row r="191" spans="1:14">
      <c r="A191" s="6"/>
      <c r="B191" s="6"/>
      <c r="C191" s="2178"/>
      <c r="D191" s="2179"/>
      <c r="E191" s="2179"/>
      <c r="F191" s="27"/>
      <c r="G191" s="27"/>
      <c r="H191" s="2179"/>
      <c r="I191" s="2179"/>
      <c r="J191" s="2180"/>
      <c r="K191" s="2180"/>
      <c r="L191" s="2180"/>
      <c r="M191" s="2179"/>
      <c r="N191" s="81"/>
    </row>
    <row r="192" spans="1:14">
      <c r="A192" s="6"/>
      <c r="B192" s="6"/>
      <c r="C192" s="2178"/>
      <c r="D192" s="2179"/>
      <c r="E192" s="2179"/>
      <c r="F192" s="27"/>
      <c r="G192" s="27"/>
      <c r="H192" s="2179"/>
      <c r="I192" s="2179"/>
      <c r="J192" s="2180"/>
      <c r="K192" s="2180"/>
      <c r="L192" s="2180"/>
      <c r="M192" s="2179"/>
      <c r="N192" s="81"/>
    </row>
    <row r="193" spans="1:14">
      <c r="A193" s="6"/>
      <c r="B193" s="6"/>
      <c r="C193" s="2178"/>
      <c r="D193" s="2179"/>
      <c r="E193" s="2179"/>
      <c r="F193" s="27"/>
      <c r="G193" s="27"/>
      <c r="H193" s="2179"/>
      <c r="I193" s="2179"/>
      <c r="J193" s="2180"/>
      <c r="K193" s="2180"/>
      <c r="L193" s="2180"/>
      <c r="M193" s="2179"/>
      <c r="N193" s="81"/>
    </row>
    <row r="194" spans="1:14">
      <c r="A194" s="6"/>
      <c r="B194" s="6"/>
      <c r="C194" s="2178"/>
      <c r="D194" s="2179"/>
      <c r="E194" s="2179"/>
      <c r="F194" s="27"/>
      <c r="G194" s="27"/>
      <c r="H194" s="2179"/>
      <c r="I194" s="2179"/>
      <c r="J194" s="2180"/>
      <c r="K194" s="2180"/>
      <c r="L194" s="2180"/>
      <c r="M194" s="2179"/>
      <c r="N194" s="81"/>
    </row>
    <row r="195" spans="1:14">
      <c r="A195" s="6"/>
      <c r="B195" s="6"/>
      <c r="C195" s="2178"/>
      <c r="D195" s="2179"/>
      <c r="E195" s="2179"/>
      <c r="F195" s="27"/>
      <c r="G195" s="27"/>
      <c r="H195" s="2179"/>
      <c r="I195" s="2179"/>
      <c r="J195" s="2180"/>
      <c r="K195" s="2180"/>
      <c r="L195" s="2180"/>
      <c r="M195" s="2179"/>
      <c r="N195" s="81"/>
    </row>
    <row r="196" spans="1:14">
      <c r="A196" s="6"/>
      <c r="B196" s="6"/>
      <c r="C196" s="2178"/>
      <c r="D196" s="2179"/>
      <c r="E196" s="2179"/>
      <c r="F196" s="27"/>
      <c r="G196" s="27"/>
      <c r="H196" s="2179"/>
      <c r="I196" s="2179"/>
      <c r="J196" s="2180"/>
      <c r="K196" s="2180"/>
      <c r="L196" s="2180"/>
      <c r="M196" s="2179"/>
      <c r="N196" s="81"/>
    </row>
    <row r="197" spans="1:14">
      <c r="A197" s="6"/>
      <c r="B197" s="6"/>
      <c r="C197" s="2178"/>
      <c r="D197" s="2179"/>
      <c r="E197" s="2179"/>
      <c r="F197" s="27"/>
      <c r="G197" s="27"/>
      <c r="H197" s="2179"/>
      <c r="I197" s="2179"/>
      <c r="J197" s="2180"/>
      <c r="K197" s="2180"/>
      <c r="L197" s="2180"/>
      <c r="M197" s="2179"/>
      <c r="N197" s="81"/>
    </row>
    <row r="198" spans="1:14">
      <c r="A198" s="6"/>
      <c r="B198" s="6"/>
      <c r="C198" s="2178"/>
      <c r="D198" s="2179"/>
      <c r="E198" s="2179"/>
      <c r="F198" s="27"/>
      <c r="G198" s="27"/>
      <c r="H198" s="2179"/>
      <c r="I198" s="2179"/>
      <c r="J198" s="2180"/>
      <c r="K198" s="2180"/>
      <c r="L198" s="2180"/>
      <c r="M198" s="2179"/>
      <c r="N198" s="81"/>
    </row>
    <row r="199" spans="1:14">
      <c r="A199" s="6"/>
      <c r="B199" s="6"/>
      <c r="C199" s="2178"/>
      <c r="D199" s="2179"/>
      <c r="E199" s="2179"/>
      <c r="F199" s="27"/>
      <c r="G199" s="27"/>
      <c r="H199" s="2179"/>
      <c r="I199" s="2179"/>
      <c r="J199" s="2180"/>
      <c r="K199" s="2180"/>
      <c r="L199" s="2180"/>
      <c r="M199" s="2179"/>
      <c r="N199" s="81"/>
    </row>
    <row r="200" spans="1:14">
      <c r="A200" s="6"/>
      <c r="B200" s="6"/>
      <c r="C200" s="2178"/>
      <c r="D200" s="2179"/>
      <c r="E200" s="2179"/>
      <c r="F200" s="27"/>
      <c r="G200" s="27"/>
      <c r="H200" s="2179"/>
      <c r="I200" s="2179"/>
      <c r="J200" s="2180"/>
      <c r="K200" s="2180"/>
      <c r="L200" s="2180"/>
      <c r="M200" s="2179"/>
      <c r="N200" s="81"/>
    </row>
    <row r="201" spans="1:14">
      <c r="A201" s="6"/>
      <c r="B201" s="6"/>
      <c r="C201" s="2178"/>
      <c r="D201" s="2179"/>
      <c r="E201" s="2179"/>
      <c r="F201" s="27"/>
      <c r="G201" s="27"/>
      <c r="H201" s="2179"/>
      <c r="I201" s="2179"/>
      <c r="J201" s="2180"/>
      <c r="K201" s="2180"/>
      <c r="L201" s="2180"/>
      <c r="M201" s="2179"/>
      <c r="N201" s="81"/>
    </row>
    <row r="202" spans="1:14">
      <c r="A202" s="6"/>
      <c r="B202" s="6"/>
      <c r="C202" s="2178"/>
      <c r="D202" s="2179"/>
      <c r="E202" s="2179"/>
      <c r="F202" s="27"/>
      <c r="G202" s="27"/>
      <c r="H202" s="2179"/>
      <c r="I202" s="2179"/>
      <c r="J202" s="2180"/>
      <c r="K202" s="2180"/>
      <c r="L202" s="2180"/>
      <c r="M202" s="2179"/>
      <c r="N202" s="81"/>
    </row>
    <row r="203" spans="1:14">
      <c r="A203" s="6"/>
      <c r="B203" s="6"/>
      <c r="C203" s="2178"/>
      <c r="D203" s="2179"/>
      <c r="E203" s="2179"/>
      <c r="F203" s="27"/>
      <c r="G203" s="27"/>
      <c r="H203" s="2179"/>
      <c r="I203" s="2179"/>
      <c r="J203" s="2180"/>
      <c r="K203" s="2180"/>
      <c r="L203" s="2180"/>
      <c r="M203" s="2179"/>
      <c r="N203" s="81"/>
    </row>
    <row r="204" spans="1:14">
      <c r="A204" s="6"/>
      <c r="B204" s="6"/>
      <c r="C204" s="2178"/>
      <c r="D204" s="2179"/>
      <c r="E204" s="2179"/>
      <c r="F204" s="27"/>
      <c r="G204" s="27"/>
      <c r="H204" s="2179"/>
      <c r="I204" s="2179"/>
      <c r="J204" s="2180"/>
      <c r="K204" s="2180"/>
      <c r="L204" s="2180"/>
      <c r="M204" s="2179"/>
      <c r="N204" s="81"/>
    </row>
    <row r="205" spans="1:14">
      <c r="A205" s="6"/>
      <c r="B205" s="6"/>
      <c r="C205" s="2178"/>
      <c r="D205" s="2179"/>
      <c r="E205" s="2179"/>
      <c r="F205" s="27"/>
      <c r="G205" s="27"/>
      <c r="H205" s="2179"/>
      <c r="I205" s="2179"/>
      <c r="J205" s="2180"/>
      <c r="K205" s="2180"/>
      <c r="L205" s="2180"/>
      <c r="M205" s="2179"/>
      <c r="N205" s="81"/>
    </row>
    <row r="206" spans="1:14">
      <c r="A206" s="6"/>
      <c r="B206" s="6"/>
      <c r="C206" s="2178"/>
      <c r="D206" s="2179"/>
      <c r="E206" s="2179"/>
      <c r="F206" s="27"/>
      <c r="G206" s="27"/>
      <c r="H206" s="2179"/>
      <c r="I206" s="2179"/>
      <c r="J206" s="2180"/>
      <c r="K206" s="2180"/>
      <c r="L206" s="2180"/>
      <c r="M206" s="2179"/>
      <c r="N206" s="81"/>
    </row>
    <row r="207" spans="1:14">
      <c r="A207" s="6"/>
      <c r="B207" s="6"/>
      <c r="C207" s="2178"/>
      <c r="D207" s="2179"/>
      <c r="E207" s="2179"/>
      <c r="F207" s="27"/>
      <c r="G207" s="27"/>
      <c r="H207" s="2179"/>
      <c r="I207" s="2179"/>
      <c r="J207" s="2180"/>
      <c r="K207" s="2180"/>
      <c r="L207" s="2180"/>
      <c r="M207" s="2179"/>
      <c r="N207" s="81"/>
    </row>
    <row r="208" spans="1:14">
      <c r="A208" s="6"/>
      <c r="B208" s="6"/>
      <c r="C208" s="2178"/>
      <c r="D208" s="2179"/>
      <c r="E208" s="2179"/>
      <c r="F208" s="27"/>
      <c r="G208" s="27"/>
      <c r="H208" s="2179"/>
      <c r="I208" s="2179"/>
      <c r="J208" s="2180"/>
      <c r="K208" s="2180"/>
      <c r="L208" s="2180"/>
      <c r="M208" s="2179"/>
      <c r="N208" s="81"/>
    </row>
    <row r="209" spans="1:14">
      <c r="A209" s="6"/>
      <c r="B209" s="6"/>
      <c r="C209" s="2178"/>
      <c r="D209" s="2179"/>
      <c r="E209" s="2179"/>
      <c r="F209" s="27"/>
      <c r="G209" s="27"/>
      <c r="H209" s="2179"/>
      <c r="I209" s="2179"/>
      <c r="J209" s="2180"/>
      <c r="K209" s="2180"/>
      <c r="L209" s="2180"/>
      <c r="M209" s="2179"/>
      <c r="N209" s="81"/>
    </row>
    <row r="210" spans="1:14">
      <c r="A210" s="6"/>
      <c r="B210" s="6"/>
      <c r="C210" s="2178"/>
      <c r="D210" s="2179"/>
      <c r="E210" s="2179"/>
      <c r="F210" s="27"/>
      <c r="G210" s="27"/>
      <c r="H210" s="2179"/>
      <c r="I210" s="2179"/>
      <c r="J210" s="2180"/>
      <c r="K210" s="2180"/>
      <c r="L210" s="2180"/>
      <c r="M210" s="2179"/>
      <c r="N210" s="81"/>
    </row>
    <row r="211" spans="1:14">
      <c r="A211" s="6"/>
      <c r="B211" s="6"/>
      <c r="C211" s="2178"/>
      <c r="D211" s="2179"/>
      <c r="E211" s="2179"/>
      <c r="F211" s="27"/>
      <c r="G211" s="27"/>
      <c r="H211" s="2179"/>
      <c r="I211" s="2179"/>
      <c r="J211" s="2180"/>
      <c r="K211" s="2180"/>
      <c r="L211" s="2180"/>
      <c r="M211" s="2179"/>
      <c r="N211" s="81"/>
    </row>
    <row r="212" spans="1:14">
      <c r="A212" s="6"/>
      <c r="B212" s="6"/>
      <c r="C212" s="2178"/>
      <c r="D212" s="2179"/>
      <c r="E212" s="2179"/>
      <c r="F212" s="27"/>
      <c r="G212" s="27"/>
      <c r="H212" s="2179"/>
      <c r="I212" s="2179"/>
      <c r="J212" s="2180"/>
      <c r="K212" s="2180"/>
      <c r="L212" s="2180"/>
      <c r="M212" s="2179"/>
      <c r="N212" s="81"/>
    </row>
    <row r="213" spans="1:14">
      <c r="A213" s="6"/>
      <c r="B213" s="6"/>
      <c r="C213" s="2178"/>
      <c r="D213" s="2179"/>
      <c r="E213" s="2179"/>
      <c r="F213" s="27"/>
      <c r="G213" s="27"/>
      <c r="H213" s="2179"/>
      <c r="I213" s="2179"/>
      <c r="J213" s="2180"/>
      <c r="K213" s="2180"/>
      <c r="L213" s="2180"/>
      <c r="M213" s="2179"/>
      <c r="N213" s="81"/>
    </row>
    <row r="214" spans="1:14">
      <c r="A214" s="6"/>
      <c r="B214" s="6"/>
      <c r="C214" s="2178"/>
      <c r="D214" s="2179"/>
      <c r="E214" s="2179"/>
      <c r="F214" s="27"/>
      <c r="G214" s="27"/>
      <c r="H214" s="2179"/>
      <c r="I214" s="2179"/>
      <c r="J214" s="2180"/>
      <c r="K214" s="2180"/>
      <c r="L214" s="2180"/>
      <c r="M214" s="2179"/>
      <c r="N214" s="81"/>
    </row>
    <row r="215" spans="1:14">
      <c r="A215" s="6"/>
      <c r="B215" s="6"/>
      <c r="C215" s="2178"/>
      <c r="D215" s="2179"/>
      <c r="E215" s="2179"/>
      <c r="F215" s="27"/>
      <c r="G215" s="27"/>
      <c r="H215" s="2179"/>
      <c r="I215" s="2179"/>
      <c r="J215" s="2180"/>
      <c r="K215" s="2180"/>
      <c r="L215" s="2180"/>
      <c r="M215" s="2179"/>
      <c r="N215" s="81"/>
    </row>
    <row r="216" spans="1:14">
      <c r="A216" s="6"/>
      <c r="B216" s="6"/>
      <c r="C216" s="2178"/>
      <c r="D216" s="2179"/>
      <c r="E216" s="2179"/>
      <c r="F216" s="27"/>
      <c r="G216" s="27"/>
      <c r="H216" s="2179"/>
      <c r="I216" s="2179"/>
      <c r="J216" s="2180"/>
      <c r="K216" s="2180"/>
      <c r="L216" s="2180"/>
      <c r="M216" s="2179"/>
      <c r="N216" s="81"/>
    </row>
    <row r="217" spans="1:14">
      <c r="A217" s="6"/>
      <c r="B217" s="6"/>
      <c r="C217" s="2178"/>
      <c r="D217" s="2179"/>
      <c r="E217" s="2179"/>
      <c r="F217" s="27"/>
      <c r="G217" s="27"/>
      <c r="H217" s="2179"/>
      <c r="I217" s="2179"/>
      <c r="J217" s="2180"/>
      <c r="K217" s="2180"/>
      <c r="L217" s="2180"/>
      <c r="M217" s="2179"/>
      <c r="N217" s="81"/>
    </row>
    <row r="218" spans="1:14">
      <c r="A218" s="6"/>
      <c r="B218" s="6"/>
      <c r="C218" s="2178"/>
      <c r="D218" s="2179"/>
      <c r="E218" s="2179"/>
      <c r="F218" s="27"/>
      <c r="G218" s="27"/>
      <c r="H218" s="2179"/>
      <c r="I218" s="2179"/>
      <c r="J218" s="2180"/>
      <c r="K218" s="2180"/>
      <c r="L218" s="2180"/>
      <c r="M218" s="2179"/>
      <c r="N218" s="81"/>
    </row>
    <row r="219" spans="1:14">
      <c r="A219" s="6"/>
      <c r="B219" s="6"/>
      <c r="C219" s="2178"/>
      <c r="D219" s="2179"/>
      <c r="E219" s="2179"/>
      <c r="F219" s="27"/>
      <c r="G219" s="27"/>
      <c r="H219" s="2179"/>
      <c r="I219" s="2179"/>
      <c r="J219" s="2180"/>
      <c r="K219" s="2180"/>
      <c r="L219" s="2180"/>
      <c r="M219" s="2179"/>
      <c r="N219" s="81"/>
    </row>
    <row r="220" spans="1:14">
      <c r="A220" s="6"/>
      <c r="B220" s="6"/>
      <c r="C220" s="2178"/>
      <c r="D220" s="2179"/>
      <c r="E220" s="2179"/>
      <c r="F220" s="27"/>
      <c r="G220" s="27"/>
      <c r="H220" s="2179"/>
      <c r="I220" s="2179"/>
      <c r="J220" s="2180"/>
      <c r="K220" s="2180"/>
      <c r="L220" s="2180"/>
      <c r="M220" s="2179"/>
      <c r="N220" s="81"/>
    </row>
    <row r="221" spans="1:14">
      <c r="A221" s="6"/>
      <c r="B221" s="6"/>
      <c r="C221" s="2178"/>
      <c r="D221" s="2179"/>
      <c r="E221" s="2179"/>
      <c r="F221" s="27"/>
      <c r="G221" s="27"/>
      <c r="H221" s="2179"/>
      <c r="I221" s="2179"/>
      <c r="J221" s="2180"/>
      <c r="K221" s="2180"/>
      <c r="L221" s="2180"/>
      <c r="M221" s="2179"/>
      <c r="N221" s="81"/>
    </row>
    <row r="222" spans="1:14">
      <c r="A222" s="6"/>
      <c r="B222" s="6"/>
      <c r="C222" s="2178"/>
      <c r="D222" s="2179"/>
      <c r="E222" s="2179"/>
      <c r="F222" s="27"/>
      <c r="G222" s="27"/>
      <c r="H222" s="2179"/>
      <c r="I222" s="2179"/>
      <c r="J222" s="2180"/>
      <c r="K222" s="2180"/>
      <c r="L222" s="2180"/>
      <c r="M222" s="2179"/>
      <c r="N222" s="81"/>
    </row>
    <row r="223" spans="1:14">
      <c r="A223" s="6"/>
      <c r="B223" s="6"/>
      <c r="C223" s="2178"/>
      <c r="D223" s="2179"/>
      <c r="E223" s="2179"/>
      <c r="F223" s="27"/>
      <c r="G223" s="27"/>
      <c r="H223" s="2179"/>
      <c r="I223" s="2179"/>
      <c r="J223" s="2180"/>
      <c r="K223" s="2180"/>
      <c r="L223" s="2180"/>
      <c r="M223" s="2179"/>
      <c r="N223" s="81"/>
    </row>
    <row r="224" spans="1:14">
      <c r="A224" s="6"/>
      <c r="B224" s="6"/>
      <c r="C224" s="2178"/>
      <c r="D224" s="2179"/>
      <c r="E224" s="2179"/>
      <c r="F224" s="27"/>
      <c r="G224" s="27"/>
      <c r="H224" s="2179"/>
      <c r="I224" s="2179"/>
      <c r="J224" s="2180"/>
      <c r="K224" s="2180"/>
      <c r="L224" s="2180"/>
      <c r="M224" s="2179"/>
      <c r="N224" s="81"/>
    </row>
    <row r="225" spans="1:14">
      <c r="A225" s="6"/>
      <c r="B225" s="6"/>
      <c r="C225" s="2178"/>
      <c r="D225" s="2179"/>
      <c r="E225" s="2179"/>
      <c r="F225" s="27"/>
      <c r="G225" s="27"/>
      <c r="H225" s="2179"/>
      <c r="I225" s="2179"/>
      <c r="J225" s="2180"/>
      <c r="K225" s="2180"/>
      <c r="L225" s="2180"/>
      <c r="M225" s="2179"/>
      <c r="N225" s="81"/>
    </row>
    <row r="226" spans="1:14">
      <c r="A226" s="6"/>
      <c r="B226" s="6"/>
      <c r="C226" s="2178"/>
      <c r="D226" s="2179"/>
      <c r="E226" s="2179"/>
      <c r="F226" s="27"/>
      <c r="G226" s="27"/>
      <c r="H226" s="2179"/>
      <c r="I226" s="2179"/>
      <c r="J226" s="2180"/>
      <c r="K226" s="2180"/>
      <c r="L226" s="2180"/>
      <c r="M226" s="2179"/>
      <c r="N226" s="81"/>
    </row>
    <row r="227" spans="1:14">
      <c r="A227" s="6"/>
      <c r="B227" s="6"/>
      <c r="C227" s="2178"/>
      <c r="D227" s="2179"/>
      <c r="E227" s="2179"/>
      <c r="F227" s="27"/>
      <c r="G227" s="27"/>
      <c r="H227" s="2179"/>
      <c r="I227" s="2179"/>
      <c r="J227" s="2180"/>
      <c r="K227" s="2180"/>
      <c r="L227" s="2180"/>
      <c r="M227" s="2179"/>
      <c r="N227" s="81"/>
    </row>
    <row r="228" spans="1:14">
      <c r="A228" s="6"/>
      <c r="B228" s="6"/>
      <c r="C228" s="2178"/>
      <c r="D228" s="2179"/>
      <c r="E228" s="2179"/>
      <c r="F228" s="27"/>
      <c r="G228" s="27"/>
      <c r="H228" s="2179"/>
      <c r="I228" s="2179"/>
      <c r="J228" s="2180"/>
      <c r="K228" s="2180"/>
      <c r="L228" s="2180"/>
      <c r="M228" s="2179"/>
      <c r="N228" s="81"/>
    </row>
    <row r="229" spans="1:14">
      <c r="A229" s="6"/>
      <c r="B229" s="6"/>
      <c r="C229" s="2178"/>
      <c r="D229" s="2179"/>
      <c r="E229" s="2179"/>
      <c r="F229" s="27"/>
      <c r="G229" s="27"/>
      <c r="H229" s="2179"/>
      <c r="I229" s="2179"/>
      <c r="J229" s="2180"/>
      <c r="K229" s="2180"/>
      <c r="L229" s="2180"/>
      <c r="M229" s="2179"/>
      <c r="N229" s="81"/>
    </row>
    <row r="230" spans="1:14">
      <c r="A230" s="6"/>
      <c r="B230" s="6"/>
      <c r="C230" s="2178"/>
      <c r="D230" s="2179"/>
      <c r="E230" s="2179"/>
      <c r="F230" s="27"/>
      <c r="G230" s="27"/>
      <c r="H230" s="2179"/>
      <c r="I230" s="2179"/>
      <c r="J230" s="2180"/>
      <c r="K230" s="2180"/>
      <c r="L230" s="2180"/>
      <c r="M230" s="2179"/>
      <c r="N230" s="81"/>
    </row>
    <row r="231" spans="1:14">
      <c r="A231" s="6"/>
      <c r="B231" s="6"/>
      <c r="C231" s="2178"/>
      <c r="D231" s="2179"/>
      <c r="E231" s="2179"/>
      <c r="F231" s="27"/>
      <c r="G231" s="27"/>
      <c r="H231" s="2179"/>
      <c r="I231" s="2179"/>
      <c r="J231" s="2180"/>
      <c r="K231" s="2180"/>
      <c r="L231" s="2180"/>
      <c r="M231" s="2179"/>
      <c r="N231" s="81"/>
    </row>
    <row r="232" spans="1:14">
      <c r="A232" s="6"/>
      <c r="B232" s="6"/>
      <c r="C232" s="2178"/>
      <c r="D232" s="2179"/>
      <c r="E232" s="2179"/>
      <c r="F232" s="27"/>
      <c r="G232" s="27"/>
      <c r="H232" s="2179"/>
      <c r="I232" s="2179"/>
      <c r="J232" s="2180"/>
      <c r="K232" s="2180"/>
      <c r="L232" s="2180"/>
      <c r="M232" s="2179"/>
      <c r="N232" s="81"/>
    </row>
    <row r="233" spans="1:14">
      <c r="A233" s="6"/>
      <c r="B233" s="6"/>
      <c r="C233" s="2178"/>
      <c r="D233" s="2179"/>
      <c r="E233" s="2179"/>
      <c r="F233" s="27"/>
      <c r="G233" s="27"/>
      <c r="H233" s="2179"/>
      <c r="I233" s="2179"/>
      <c r="J233" s="2180"/>
      <c r="K233" s="2180"/>
      <c r="L233" s="2180"/>
      <c r="M233" s="2179"/>
      <c r="N233" s="81"/>
    </row>
    <row r="234" spans="1:14">
      <c r="A234" s="6"/>
      <c r="B234" s="6"/>
      <c r="C234" s="2178"/>
      <c r="D234" s="2179"/>
      <c r="E234" s="2179"/>
      <c r="F234" s="27"/>
      <c r="G234" s="27"/>
      <c r="H234" s="2179"/>
      <c r="I234" s="2179"/>
      <c r="J234" s="2180"/>
      <c r="K234" s="2180"/>
      <c r="L234" s="2180"/>
      <c r="M234" s="2179"/>
      <c r="N234" s="81"/>
    </row>
    <row r="235" spans="1:14">
      <c r="A235" s="6"/>
      <c r="B235" s="6"/>
      <c r="C235" s="2178"/>
      <c r="D235" s="2179"/>
      <c r="E235" s="2179"/>
      <c r="F235" s="27"/>
      <c r="G235" s="27"/>
      <c r="H235" s="2179"/>
      <c r="I235" s="2179"/>
      <c r="J235" s="2180"/>
      <c r="K235" s="2180"/>
      <c r="L235" s="2180"/>
      <c r="M235" s="2179"/>
      <c r="N235" s="81"/>
    </row>
    <row r="236" spans="1:14">
      <c r="A236" s="6"/>
      <c r="B236" s="6"/>
      <c r="C236" s="2178"/>
      <c r="D236" s="2179"/>
      <c r="E236" s="2179"/>
      <c r="F236" s="27"/>
      <c r="G236" s="27"/>
      <c r="H236" s="2179"/>
      <c r="I236" s="2179"/>
      <c r="J236" s="2180"/>
      <c r="K236" s="2180"/>
      <c r="L236" s="2180"/>
      <c r="M236" s="2179"/>
      <c r="N236" s="81"/>
    </row>
    <row r="237" spans="1:14">
      <c r="A237" s="6"/>
      <c r="B237" s="6"/>
      <c r="C237" s="2178"/>
      <c r="D237" s="2179"/>
      <c r="E237" s="2179"/>
      <c r="F237" s="27"/>
      <c r="G237" s="27"/>
      <c r="H237" s="2179"/>
      <c r="I237" s="2179"/>
      <c r="J237" s="2180"/>
      <c r="K237" s="2180"/>
      <c r="L237" s="2180"/>
      <c r="M237" s="2179"/>
      <c r="N237" s="81"/>
    </row>
    <row r="238" spans="1:14">
      <c r="A238" s="6"/>
      <c r="B238" s="6"/>
      <c r="C238" s="2178"/>
      <c r="D238" s="2179"/>
      <c r="E238" s="2179"/>
      <c r="F238" s="27"/>
      <c r="G238" s="27"/>
      <c r="H238" s="2179"/>
      <c r="I238" s="2179"/>
      <c r="J238" s="2180"/>
      <c r="K238" s="2180"/>
      <c r="L238" s="2180"/>
      <c r="M238" s="2179"/>
      <c r="N238" s="81"/>
    </row>
    <row r="239" spans="1:14">
      <c r="A239" s="6"/>
      <c r="B239" s="6"/>
      <c r="C239" s="2178"/>
      <c r="D239" s="2179"/>
      <c r="E239" s="2179"/>
      <c r="F239" s="27"/>
      <c r="G239" s="27"/>
      <c r="H239" s="2179"/>
      <c r="I239" s="2179"/>
      <c r="J239" s="2180"/>
      <c r="K239" s="2180"/>
      <c r="L239" s="2180"/>
      <c r="M239" s="2179"/>
      <c r="N239" s="81"/>
    </row>
    <row r="240" spans="1:14">
      <c r="A240" s="6"/>
      <c r="B240" s="6"/>
      <c r="C240" s="2178"/>
      <c r="D240" s="2179"/>
      <c r="E240" s="2179"/>
      <c r="F240" s="27"/>
      <c r="G240" s="27"/>
      <c r="H240" s="2179"/>
      <c r="I240" s="2179"/>
      <c r="J240" s="2180"/>
      <c r="K240" s="2180"/>
      <c r="L240" s="2180"/>
      <c r="M240" s="2179"/>
      <c r="N240" s="81"/>
    </row>
    <row r="241" spans="1:14">
      <c r="A241" s="6"/>
      <c r="B241" s="6"/>
      <c r="C241" s="2178"/>
      <c r="D241" s="2179"/>
      <c r="E241" s="2179"/>
      <c r="F241" s="27"/>
      <c r="G241" s="27"/>
      <c r="H241" s="2179"/>
      <c r="I241" s="2179"/>
      <c r="J241" s="2180"/>
      <c r="K241" s="2180"/>
      <c r="L241" s="2180"/>
      <c r="M241" s="2179"/>
      <c r="N241" s="81"/>
    </row>
    <row r="242" spans="1:14">
      <c r="A242" s="6"/>
      <c r="B242" s="6"/>
      <c r="C242" s="2178"/>
      <c r="D242" s="2179"/>
      <c r="E242" s="2179"/>
      <c r="F242" s="27"/>
      <c r="G242" s="27"/>
      <c r="H242" s="2179"/>
      <c r="I242" s="2179"/>
      <c r="J242" s="2180"/>
      <c r="K242" s="2180"/>
      <c r="L242" s="2180"/>
      <c r="M242" s="2179"/>
      <c r="N242" s="81"/>
    </row>
    <row r="243" spans="1:14">
      <c r="A243" s="6"/>
      <c r="B243" s="6"/>
      <c r="C243" s="2178"/>
      <c r="D243" s="2179"/>
      <c r="E243" s="2179"/>
      <c r="F243" s="27"/>
      <c r="G243" s="27"/>
      <c r="H243" s="2179"/>
      <c r="I243" s="2179"/>
      <c r="J243" s="2180"/>
      <c r="K243" s="2180"/>
      <c r="L243" s="2180"/>
      <c r="M243" s="2179"/>
      <c r="N243" s="81"/>
    </row>
    <row r="244" spans="1:14">
      <c r="A244" s="6"/>
      <c r="B244" s="6"/>
      <c r="C244" s="2178"/>
      <c r="D244" s="2179"/>
      <c r="E244" s="2179"/>
      <c r="F244" s="27"/>
      <c r="G244" s="27"/>
      <c r="H244" s="2179"/>
      <c r="I244" s="2179"/>
      <c r="J244" s="2180"/>
      <c r="K244" s="2180"/>
      <c r="L244" s="2180"/>
      <c r="M244" s="2179"/>
      <c r="N244" s="81"/>
    </row>
    <row r="245" spans="1:14">
      <c r="A245" s="6"/>
      <c r="B245" s="6"/>
      <c r="C245" s="2178"/>
      <c r="D245" s="2179"/>
      <c r="E245" s="2179"/>
      <c r="F245" s="27"/>
      <c r="G245" s="27"/>
      <c r="H245" s="2179"/>
      <c r="I245" s="2179"/>
      <c r="J245" s="2180"/>
      <c r="K245" s="2180"/>
      <c r="L245" s="2180"/>
      <c r="M245" s="2179"/>
      <c r="N245" s="81"/>
    </row>
    <row r="246" spans="1:14">
      <c r="A246" s="6"/>
      <c r="B246" s="6"/>
      <c r="C246" s="2178"/>
      <c r="D246" s="2179"/>
      <c r="E246" s="2179"/>
      <c r="F246" s="27"/>
      <c r="G246" s="27"/>
      <c r="H246" s="2179"/>
      <c r="I246" s="2179"/>
      <c r="J246" s="2180"/>
      <c r="K246" s="2180"/>
      <c r="L246" s="2180"/>
      <c r="M246" s="2179"/>
      <c r="N246" s="81"/>
    </row>
    <row r="247" spans="1:14">
      <c r="A247" s="6"/>
      <c r="B247" s="6"/>
      <c r="C247" s="2178"/>
      <c r="D247" s="2179"/>
      <c r="E247" s="2179"/>
      <c r="F247" s="27"/>
      <c r="G247" s="27"/>
      <c r="H247" s="2179"/>
      <c r="I247" s="2179"/>
      <c r="J247" s="2180"/>
      <c r="K247" s="2180"/>
      <c r="L247" s="2180"/>
      <c r="M247" s="2179"/>
      <c r="N247" s="81"/>
    </row>
    <row r="248" spans="1:14">
      <c r="A248" s="6"/>
      <c r="B248" s="6"/>
      <c r="C248" s="2178"/>
      <c r="D248" s="2179"/>
      <c r="E248" s="2179"/>
      <c r="F248" s="27"/>
      <c r="G248" s="27"/>
      <c r="H248" s="2179"/>
      <c r="I248" s="2179"/>
      <c r="J248" s="2180"/>
      <c r="K248" s="2180"/>
      <c r="L248" s="2180"/>
      <c r="M248" s="2179"/>
      <c r="N248" s="81"/>
    </row>
    <row r="249" spans="1:14">
      <c r="A249" s="6"/>
      <c r="B249" s="6"/>
      <c r="C249" s="2178"/>
      <c r="D249" s="2179"/>
      <c r="E249" s="2179"/>
      <c r="F249" s="27"/>
      <c r="G249" s="27"/>
      <c r="H249" s="2179"/>
      <c r="I249" s="2179"/>
      <c r="J249" s="2180"/>
      <c r="K249" s="2180"/>
      <c r="L249" s="2180"/>
      <c r="M249" s="2179"/>
      <c r="N249" s="81"/>
    </row>
    <row r="250" spans="1:14">
      <c r="A250" s="6"/>
      <c r="B250" s="6"/>
      <c r="C250" s="2178"/>
      <c r="D250" s="2179"/>
      <c r="E250" s="2179"/>
      <c r="F250" s="27"/>
      <c r="G250" s="27"/>
      <c r="H250" s="2179"/>
      <c r="I250" s="2179"/>
      <c r="J250" s="2180"/>
      <c r="K250" s="2180"/>
      <c r="L250" s="2180"/>
      <c r="M250" s="2179"/>
      <c r="N250" s="81"/>
    </row>
    <row r="251" spans="1:14">
      <c r="A251" s="6"/>
      <c r="B251" s="6"/>
      <c r="C251" s="2178"/>
      <c r="D251" s="2179"/>
      <c r="E251" s="2179"/>
      <c r="F251" s="27"/>
      <c r="G251" s="27"/>
      <c r="H251" s="2179"/>
      <c r="I251" s="2179"/>
      <c r="J251" s="2180"/>
      <c r="K251" s="2180"/>
      <c r="L251" s="2180"/>
      <c r="M251" s="2179"/>
      <c r="N251" s="81"/>
    </row>
    <row r="252" spans="1:14">
      <c r="A252" s="6"/>
      <c r="B252" s="6"/>
      <c r="C252" s="2178"/>
      <c r="D252" s="2179"/>
      <c r="E252" s="2179"/>
      <c r="F252" s="27"/>
      <c r="G252" s="27"/>
      <c r="H252" s="2179"/>
      <c r="I252" s="2179"/>
      <c r="J252" s="2180"/>
      <c r="K252" s="2180"/>
      <c r="L252" s="2180"/>
      <c r="M252" s="2179"/>
      <c r="N252" s="81"/>
    </row>
    <row r="253" spans="1:14">
      <c r="A253" s="6"/>
      <c r="B253" s="6"/>
      <c r="C253" s="2178"/>
      <c r="D253" s="2179"/>
      <c r="E253" s="2179"/>
      <c r="F253" s="27"/>
      <c r="G253" s="27"/>
      <c r="H253" s="2179"/>
      <c r="I253" s="2179"/>
      <c r="J253" s="2180"/>
      <c r="K253" s="2180"/>
      <c r="L253" s="2180"/>
      <c r="M253" s="2179"/>
      <c r="N253" s="81"/>
    </row>
    <row r="254" spans="1:14">
      <c r="A254" s="6"/>
      <c r="B254" s="6"/>
      <c r="C254" s="2178"/>
      <c r="D254" s="2179"/>
      <c r="E254" s="2179"/>
      <c r="F254" s="27"/>
      <c r="G254" s="27"/>
      <c r="H254" s="2179"/>
      <c r="I254" s="2179"/>
      <c r="J254" s="2180"/>
      <c r="K254" s="2180"/>
      <c r="L254" s="2180"/>
      <c r="M254" s="2179"/>
      <c r="N254" s="81"/>
    </row>
    <row r="255" spans="1:14">
      <c r="A255" s="6"/>
      <c r="B255" s="6"/>
      <c r="C255" s="2178"/>
      <c r="D255" s="2179"/>
      <c r="E255" s="2179"/>
      <c r="F255" s="27"/>
      <c r="G255" s="27"/>
      <c r="H255" s="2179"/>
      <c r="I255" s="2179"/>
      <c r="J255" s="2180"/>
      <c r="K255" s="2180"/>
      <c r="L255" s="2180"/>
      <c r="M255" s="2179"/>
      <c r="N255" s="81"/>
    </row>
    <row r="256" spans="1:14">
      <c r="A256" s="6"/>
      <c r="B256" s="6"/>
      <c r="C256" s="2178"/>
      <c r="D256" s="2179"/>
      <c r="E256" s="2179"/>
      <c r="F256" s="27"/>
      <c r="G256" s="27"/>
      <c r="H256" s="2179"/>
      <c r="I256" s="2179"/>
      <c r="J256" s="2180"/>
      <c r="K256" s="2180"/>
      <c r="L256" s="2180"/>
      <c r="M256" s="2179"/>
      <c r="N256" s="81"/>
    </row>
    <row r="257" spans="1:14">
      <c r="A257" s="6"/>
      <c r="B257" s="6"/>
      <c r="C257" s="2178"/>
      <c r="D257" s="2179"/>
      <c r="E257" s="2179"/>
      <c r="F257" s="27"/>
      <c r="G257" s="27"/>
      <c r="H257" s="2179"/>
      <c r="I257" s="2179"/>
      <c r="J257" s="2180"/>
      <c r="K257" s="2180"/>
      <c r="L257" s="2180"/>
      <c r="M257" s="2179"/>
      <c r="N257" s="81"/>
    </row>
    <row r="258" spans="1:14">
      <c r="A258" s="6"/>
      <c r="B258" s="6"/>
      <c r="C258" s="2178"/>
      <c r="D258" s="2179"/>
      <c r="E258" s="2179"/>
      <c r="F258" s="27"/>
      <c r="G258" s="27"/>
      <c r="H258" s="2179"/>
      <c r="I258" s="2179"/>
      <c r="J258" s="2180"/>
      <c r="K258" s="2180"/>
      <c r="L258" s="2180"/>
      <c r="M258" s="2179"/>
      <c r="N258" s="81"/>
    </row>
    <row r="259" spans="1:14">
      <c r="A259" s="6"/>
      <c r="B259" s="6"/>
      <c r="C259" s="2178"/>
      <c r="D259" s="2179"/>
      <c r="E259" s="2179"/>
      <c r="F259" s="27"/>
      <c r="G259" s="27"/>
      <c r="H259" s="2179"/>
      <c r="I259" s="2179"/>
      <c r="J259" s="2180"/>
      <c r="K259" s="2180"/>
      <c r="L259" s="2180"/>
      <c r="M259" s="2179"/>
      <c r="N259" s="81"/>
    </row>
    <row r="260" spans="1:14">
      <c r="A260" s="6"/>
      <c r="B260" s="6"/>
      <c r="C260" s="2178"/>
      <c r="D260" s="2179"/>
      <c r="E260" s="2179"/>
      <c r="F260" s="27"/>
      <c r="G260" s="27"/>
      <c r="H260" s="2179"/>
      <c r="I260" s="2179"/>
      <c r="J260" s="2180"/>
      <c r="K260" s="2180"/>
      <c r="L260" s="2180"/>
      <c r="M260" s="2179"/>
      <c r="N260" s="81"/>
    </row>
    <row r="261" spans="1:14">
      <c r="A261" s="6"/>
      <c r="B261" s="6"/>
      <c r="C261" s="2178"/>
      <c r="D261" s="2179"/>
      <c r="E261" s="2179"/>
      <c r="F261" s="27"/>
      <c r="G261" s="27"/>
      <c r="H261" s="2179"/>
      <c r="I261" s="2179"/>
      <c r="J261" s="2180"/>
      <c r="K261" s="2180"/>
      <c r="L261" s="2180"/>
      <c r="M261" s="2179"/>
      <c r="N261" s="81"/>
    </row>
    <row r="262" spans="1:14">
      <c r="A262" s="6"/>
      <c r="B262" s="6"/>
      <c r="C262" s="2178"/>
      <c r="D262" s="2179"/>
      <c r="E262" s="2179"/>
      <c r="F262" s="27"/>
      <c r="G262" s="27"/>
      <c r="H262" s="2179"/>
      <c r="I262" s="2179"/>
      <c r="J262" s="2180"/>
      <c r="K262" s="2180"/>
      <c r="L262" s="2180"/>
      <c r="M262" s="2179"/>
      <c r="N262" s="81"/>
    </row>
    <row r="263" spans="1:14">
      <c r="A263" s="6"/>
      <c r="B263" s="6"/>
      <c r="C263" s="2178"/>
      <c r="D263" s="2179"/>
      <c r="E263" s="2179"/>
      <c r="F263" s="27"/>
      <c r="G263" s="27"/>
      <c r="H263" s="2179"/>
      <c r="I263" s="2179"/>
      <c r="J263" s="2180"/>
      <c r="K263" s="2180"/>
      <c r="L263" s="2180"/>
      <c r="M263" s="2179"/>
      <c r="N263" s="81"/>
    </row>
    <row r="264" spans="1:14">
      <c r="A264" s="6"/>
      <c r="B264" s="6"/>
      <c r="C264" s="2178"/>
      <c r="D264" s="2179"/>
      <c r="E264" s="2179"/>
      <c r="F264" s="27"/>
      <c r="G264" s="27"/>
      <c r="H264" s="2179"/>
      <c r="I264" s="2179"/>
      <c r="J264" s="2180"/>
      <c r="K264" s="2180"/>
      <c r="L264" s="2180"/>
      <c r="M264" s="2179"/>
      <c r="N264" s="81"/>
    </row>
    <row r="265" spans="1:14">
      <c r="A265" s="6"/>
      <c r="B265" s="6"/>
      <c r="C265" s="2178"/>
      <c r="D265" s="2179"/>
      <c r="E265" s="2179"/>
      <c r="F265" s="27"/>
      <c r="G265" s="27"/>
      <c r="H265" s="2179"/>
      <c r="I265" s="2179"/>
      <c r="J265" s="2180"/>
      <c r="K265" s="2180"/>
      <c r="L265" s="2180"/>
      <c r="M265" s="2179"/>
      <c r="N265" s="81"/>
    </row>
    <row r="266" spans="1:14">
      <c r="A266" s="6"/>
      <c r="B266" s="6"/>
      <c r="C266" s="2178"/>
      <c r="D266" s="2179"/>
      <c r="E266" s="2179"/>
      <c r="F266" s="27"/>
      <c r="G266" s="27"/>
      <c r="H266" s="2179"/>
      <c r="I266" s="2179"/>
      <c r="J266" s="2180"/>
      <c r="K266" s="2180"/>
      <c r="L266" s="2180"/>
      <c r="M266" s="2179"/>
      <c r="N266" s="81"/>
    </row>
    <row r="267" spans="1:14">
      <c r="A267" s="6"/>
      <c r="B267" s="6"/>
      <c r="C267" s="2178"/>
      <c r="D267" s="2179"/>
      <c r="E267" s="2179"/>
      <c r="F267" s="27"/>
      <c r="G267" s="27"/>
      <c r="H267" s="2179"/>
      <c r="I267" s="2179"/>
      <c r="J267" s="2180"/>
      <c r="K267" s="2180"/>
      <c r="L267" s="2180"/>
      <c r="M267" s="2179"/>
      <c r="N267" s="81"/>
    </row>
    <row r="268" spans="1:14">
      <c r="A268" s="6"/>
      <c r="B268" s="6"/>
      <c r="C268" s="2178"/>
      <c r="D268" s="2179"/>
      <c r="E268" s="2179"/>
      <c r="F268" s="27"/>
      <c r="G268" s="27"/>
      <c r="H268" s="2179"/>
      <c r="I268" s="2179"/>
      <c r="J268" s="2180"/>
      <c r="K268" s="2180"/>
      <c r="L268" s="2180"/>
      <c r="M268" s="2179"/>
      <c r="N268" s="81"/>
    </row>
    <row r="269" spans="1:14">
      <c r="A269" s="6"/>
      <c r="B269" s="6"/>
      <c r="C269" s="2178"/>
      <c r="D269" s="2179"/>
      <c r="E269" s="2179"/>
      <c r="F269" s="27"/>
      <c r="G269" s="27"/>
      <c r="H269" s="2179"/>
      <c r="I269" s="2179"/>
      <c r="J269" s="2180"/>
      <c r="K269" s="2180"/>
      <c r="L269" s="2180"/>
      <c r="M269" s="2179"/>
      <c r="N269" s="81"/>
    </row>
    <row r="270" spans="1:14">
      <c r="A270" s="6"/>
      <c r="B270" s="6"/>
      <c r="C270" s="2178"/>
      <c r="D270" s="2179"/>
      <c r="E270" s="2179"/>
      <c r="F270" s="27"/>
      <c r="G270" s="27"/>
      <c r="H270" s="2179"/>
      <c r="I270" s="2179"/>
      <c r="J270" s="2180"/>
      <c r="K270" s="2180"/>
      <c r="L270" s="2180"/>
      <c r="M270" s="2179"/>
      <c r="N270" s="81"/>
    </row>
    <row r="271" spans="1:14">
      <c r="A271" s="6"/>
      <c r="B271" s="6"/>
      <c r="C271" s="2178"/>
      <c r="D271" s="2179"/>
      <c r="E271" s="2179"/>
      <c r="F271" s="27"/>
      <c r="G271" s="27"/>
      <c r="H271" s="2179"/>
      <c r="I271" s="2179"/>
      <c r="J271" s="2180"/>
      <c r="K271" s="2180"/>
      <c r="L271" s="2180"/>
      <c r="M271" s="2179"/>
      <c r="N271" s="81"/>
    </row>
    <row r="272" spans="1:14">
      <c r="A272" s="6"/>
      <c r="B272" s="6"/>
      <c r="C272" s="2178"/>
      <c r="D272" s="2179"/>
      <c r="E272" s="2179"/>
      <c r="F272" s="27"/>
      <c r="G272" s="27"/>
      <c r="H272" s="2179"/>
      <c r="I272" s="2179"/>
      <c r="J272" s="2180"/>
      <c r="K272" s="2180"/>
      <c r="L272" s="2180"/>
      <c r="M272" s="2179"/>
      <c r="N272" s="81"/>
    </row>
    <row r="273" spans="1:14">
      <c r="A273" s="6"/>
      <c r="B273" s="6"/>
      <c r="C273" s="2178"/>
      <c r="D273" s="2179"/>
      <c r="E273" s="2179"/>
      <c r="F273" s="27"/>
      <c r="G273" s="27"/>
      <c r="H273" s="2179"/>
      <c r="I273" s="2179"/>
      <c r="J273" s="2180"/>
      <c r="K273" s="2180"/>
      <c r="L273" s="2180"/>
      <c r="M273" s="2179"/>
      <c r="N273" s="81"/>
    </row>
    <row r="274" spans="1:14">
      <c r="A274" s="6"/>
      <c r="B274" s="6"/>
      <c r="C274" s="2178"/>
      <c r="D274" s="2179"/>
      <c r="E274" s="2179"/>
      <c r="F274" s="27"/>
      <c r="G274" s="27"/>
      <c r="H274" s="2179"/>
      <c r="I274" s="2179"/>
      <c r="J274" s="2180"/>
      <c r="K274" s="2180"/>
      <c r="L274" s="2180"/>
      <c r="M274" s="2179"/>
      <c r="N274" s="81"/>
    </row>
    <row r="275" spans="1:14">
      <c r="A275" s="6"/>
      <c r="B275" s="6"/>
      <c r="C275" s="2178"/>
      <c r="D275" s="2179"/>
      <c r="E275" s="2179"/>
      <c r="F275" s="27"/>
      <c r="G275" s="27"/>
      <c r="H275" s="2179"/>
      <c r="I275" s="2179"/>
      <c r="J275" s="2180"/>
      <c r="K275" s="2180"/>
      <c r="L275" s="2180"/>
      <c r="M275" s="2179"/>
      <c r="N275" s="81"/>
    </row>
    <row r="276" spans="1:14">
      <c r="A276" s="6"/>
      <c r="B276" s="6"/>
      <c r="C276" s="2178"/>
      <c r="D276" s="2179"/>
      <c r="E276" s="2179"/>
      <c r="F276" s="27"/>
      <c r="G276" s="27"/>
      <c r="H276" s="2179"/>
      <c r="I276" s="2179"/>
      <c r="J276" s="2180"/>
      <c r="K276" s="2180"/>
      <c r="L276" s="2180"/>
      <c r="M276" s="2179"/>
      <c r="N276" s="81"/>
    </row>
    <row r="277" spans="1:14">
      <c r="A277" s="6"/>
      <c r="B277" s="6"/>
      <c r="C277" s="2178"/>
      <c r="D277" s="2179"/>
      <c r="E277" s="2179"/>
      <c r="F277" s="27"/>
      <c r="G277" s="27"/>
      <c r="H277" s="2179"/>
      <c r="I277" s="2179"/>
      <c r="J277" s="2180"/>
      <c r="K277" s="2180"/>
      <c r="L277" s="2180"/>
      <c r="M277" s="2179"/>
      <c r="N277" s="81"/>
    </row>
    <row r="278" spans="1:14">
      <c r="A278" s="6"/>
      <c r="B278" s="6"/>
      <c r="C278" s="2178"/>
      <c r="D278" s="2179"/>
      <c r="E278" s="2179"/>
      <c r="F278" s="27"/>
      <c r="G278" s="27"/>
      <c r="H278" s="2179"/>
      <c r="I278" s="2179"/>
      <c r="J278" s="2180"/>
      <c r="K278" s="2180"/>
      <c r="L278" s="2180"/>
      <c r="M278" s="2179"/>
      <c r="N278" s="81"/>
    </row>
    <row r="279" spans="1:14">
      <c r="A279" s="6"/>
      <c r="B279" s="6"/>
      <c r="C279" s="2178"/>
      <c r="D279" s="2179"/>
      <c r="E279" s="2179"/>
      <c r="F279" s="27"/>
      <c r="G279" s="27"/>
      <c r="H279" s="2179"/>
      <c r="I279" s="2179"/>
      <c r="J279" s="2180"/>
      <c r="K279" s="2180"/>
      <c r="L279" s="2180"/>
      <c r="M279" s="2179"/>
      <c r="N279" s="81"/>
    </row>
    <row r="280" spans="1:14">
      <c r="A280" s="6"/>
      <c r="B280" s="6"/>
      <c r="C280" s="2178"/>
      <c r="D280" s="2179"/>
      <c r="E280" s="2179"/>
      <c r="F280" s="27"/>
      <c r="G280" s="27"/>
      <c r="H280" s="2179"/>
      <c r="I280" s="2179"/>
      <c r="J280" s="2180"/>
      <c r="K280" s="2180"/>
      <c r="L280" s="2180"/>
      <c r="M280" s="2179"/>
      <c r="N280" s="81"/>
    </row>
    <row r="281" spans="1:14">
      <c r="A281" s="6"/>
      <c r="B281" s="6"/>
      <c r="C281" s="2178"/>
      <c r="D281" s="2179"/>
      <c r="E281" s="2179"/>
      <c r="F281" s="27"/>
      <c r="G281" s="27"/>
      <c r="H281" s="2179"/>
      <c r="I281" s="2179"/>
      <c r="J281" s="2180"/>
      <c r="K281" s="2180"/>
      <c r="L281" s="2180"/>
      <c r="M281" s="2179"/>
      <c r="N281" s="81"/>
    </row>
    <row r="282" spans="1:14">
      <c r="A282" s="6"/>
      <c r="B282" s="6"/>
      <c r="C282" s="2178"/>
      <c r="D282" s="2179"/>
      <c r="E282" s="2179"/>
      <c r="F282" s="27"/>
      <c r="G282" s="27"/>
      <c r="H282" s="2179"/>
      <c r="I282" s="2179"/>
      <c r="J282" s="2180"/>
      <c r="K282" s="2180"/>
      <c r="L282" s="2180"/>
      <c r="M282" s="2179"/>
      <c r="N282" s="81"/>
    </row>
    <row r="283" spans="1:14">
      <c r="A283" s="6"/>
      <c r="B283" s="6"/>
      <c r="C283" s="2178"/>
      <c r="D283" s="2179"/>
      <c r="E283" s="2179"/>
      <c r="F283" s="27"/>
      <c r="G283" s="27"/>
      <c r="H283" s="2179"/>
      <c r="I283" s="2179"/>
      <c r="J283" s="2180"/>
      <c r="K283" s="2180"/>
      <c r="L283" s="2180"/>
      <c r="M283" s="2179"/>
      <c r="N283" s="81"/>
    </row>
    <row r="284" spans="1:14">
      <c r="A284" s="6"/>
      <c r="B284" s="6"/>
      <c r="C284" s="2178"/>
      <c r="D284" s="2179"/>
      <c r="E284" s="2179"/>
      <c r="F284" s="27"/>
      <c r="G284" s="27"/>
      <c r="H284" s="2179"/>
      <c r="I284" s="2179"/>
      <c r="J284" s="2180"/>
      <c r="K284" s="2180"/>
      <c r="L284" s="2180"/>
      <c r="M284" s="2179"/>
      <c r="N284" s="81"/>
    </row>
    <row r="285" spans="1:14">
      <c r="A285" s="6"/>
      <c r="B285" s="6"/>
      <c r="C285" s="2178"/>
      <c r="D285" s="2179"/>
      <c r="E285" s="2179"/>
      <c r="F285" s="27"/>
      <c r="G285" s="27"/>
      <c r="H285" s="2179"/>
      <c r="I285" s="2179"/>
      <c r="J285" s="2180"/>
      <c r="K285" s="2180"/>
      <c r="L285" s="2180"/>
      <c r="M285" s="2179"/>
      <c r="N285" s="81"/>
    </row>
    <row r="286" spans="1:14">
      <c r="A286" s="6"/>
      <c r="B286" s="6"/>
      <c r="C286" s="2178"/>
      <c r="D286" s="2179"/>
      <c r="E286" s="2179"/>
      <c r="F286" s="27"/>
      <c r="G286" s="27"/>
      <c r="H286" s="2179"/>
      <c r="I286" s="2179"/>
      <c r="J286" s="2180"/>
      <c r="K286" s="2180"/>
      <c r="L286" s="2180"/>
      <c r="M286" s="2179"/>
      <c r="N286" s="81"/>
    </row>
    <row r="287" spans="1:14">
      <c r="A287" s="6"/>
      <c r="B287" s="6"/>
      <c r="C287" s="2178"/>
      <c r="D287" s="2179"/>
      <c r="E287" s="2179"/>
      <c r="F287" s="27"/>
      <c r="G287" s="27"/>
      <c r="H287" s="2179"/>
      <c r="I287" s="2179"/>
      <c r="J287" s="2180"/>
      <c r="K287" s="2180"/>
      <c r="L287" s="2180"/>
      <c r="M287" s="2179"/>
      <c r="N287" s="81"/>
    </row>
    <row r="288" spans="1:14">
      <c r="A288" s="6"/>
      <c r="B288" s="6"/>
      <c r="C288" s="2178"/>
      <c r="D288" s="2179"/>
      <c r="E288" s="2179"/>
      <c r="F288" s="27"/>
      <c r="G288" s="27"/>
      <c r="H288" s="2179"/>
      <c r="I288" s="2179"/>
      <c r="J288" s="2180"/>
      <c r="K288" s="2180"/>
      <c r="L288" s="2180"/>
      <c r="M288" s="2179"/>
      <c r="N288" s="81"/>
    </row>
    <row r="289" spans="1:14">
      <c r="A289" s="6"/>
      <c r="B289" s="6"/>
      <c r="C289" s="2178"/>
      <c r="D289" s="2179"/>
      <c r="E289" s="2179"/>
      <c r="F289" s="27"/>
      <c r="G289" s="27"/>
      <c r="H289" s="2179"/>
      <c r="I289" s="2179"/>
      <c r="J289" s="2180"/>
      <c r="K289" s="2180"/>
      <c r="L289" s="2180"/>
      <c r="M289" s="2179"/>
      <c r="N289" s="81"/>
    </row>
    <row r="290" spans="1:14">
      <c r="A290" s="6"/>
      <c r="B290" s="6"/>
      <c r="C290" s="2178"/>
      <c r="D290" s="2179"/>
      <c r="E290" s="2179"/>
      <c r="F290" s="27"/>
      <c r="G290" s="27"/>
      <c r="H290" s="2179"/>
      <c r="I290" s="2179"/>
      <c r="J290" s="2180"/>
      <c r="K290" s="2180"/>
      <c r="L290" s="2180"/>
      <c r="M290" s="2179"/>
      <c r="N290" s="81"/>
    </row>
    <row r="291" spans="1:14">
      <c r="A291" s="6"/>
      <c r="B291" s="6"/>
      <c r="C291" s="2178"/>
      <c r="D291" s="2179"/>
      <c r="E291" s="2179"/>
      <c r="F291" s="27"/>
      <c r="G291" s="27"/>
      <c r="H291" s="2179"/>
      <c r="I291" s="2179"/>
      <c r="J291" s="2180"/>
      <c r="K291" s="2180"/>
      <c r="L291" s="2180"/>
      <c r="M291" s="2179"/>
      <c r="N291" s="81"/>
    </row>
    <row r="292" spans="1:14">
      <c r="A292" s="6"/>
      <c r="B292" s="6"/>
      <c r="C292" s="2178"/>
      <c r="D292" s="2179"/>
      <c r="E292" s="2179"/>
      <c r="F292" s="27"/>
      <c r="G292" s="27"/>
      <c r="H292" s="2179"/>
      <c r="I292" s="2179"/>
      <c r="J292" s="2180"/>
      <c r="K292" s="2180"/>
      <c r="L292" s="2180"/>
      <c r="M292" s="2179"/>
      <c r="N292" s="81"/>
    </row>
    <row r="293" spans="1:14">
      <c r="A293" s="6"/>
      <c r="B293" s="6"/>
      <c r="C293" s="2178"/>
      <c r="D293" s="2179"/>
      <c r="E293" s="2179"/>
      <c r="F293" s="27"/>
      <c r="G293" s="27"/>
      <c r="H293" s="2179"/>
      <c r="I293" s="2179"/>
      <c r="J293" s="2180"/>
      <c r="K293" s="2180"/>
      <c r="L293" s="2180"/>
      <c r="M293" s="2179"/>
      <c r="N293" s="81"/>
    </row>
    <row r="294" spans="1:14">
      <c r="A294" s="6"/>
      <c r="B294" s="6"/>
      <c r="C294" s="2178"/>
      <c r="D294" s="2179"/>
      <c r="E294" s="2179"/>
      <c r="F294" s="27"/>
      <c r="G294" s="27"/>
      <c r="H294" s="2179"/>
      <c r="I294" s="2179"/>
      <c r="J294" s="2180"/>
      <c r="K294" s="2180"/>
      <c r="L294" s="2180"/>
      <c r="M294" s="2179"/>
      <c r="N294" s="81"/>
    </row>
    <row r="295" spans="1:14">
      <c r="A295" s="6"/>
      <c r="B295" s="6"/>
      <c r="C295" s="2178"/>
      <c r="D295" s="2179"/>
      <c r="E295" s="2179"/>
      <c r="F295" s="27"/>
      <c r="G295" s="27"/>
      <c r="H295" s="2179"/>
      <c r="I295" s="2179"/>
      <c r="J295" s="2180"/>
      <c r="K295" s="2180"/>
      <c r="L295" s="2180"/>
      <c r="M295" s="2179"/>
      <c r="N295" s="81"/>
    </row>
    <row r="296" spans="1:14">
      <c r="A296" s="6"/>
      <c r="B296" s="6"/>
      <c r="C296" s="2178"/>
      <c r="D296" s="2179"/>
      <c r="E296" s="2179"/>
      <c r="F296" s="27"/>
      <c r="G296" s="27"/>
      <c r="H296" s="2179"/>
      <c r="I296" s="2179"/>
      <c r="J296" s="2180"/>
      <c r="K296" s="2180"/>
      <c r="L296" s="2180"/>
      <c r="M296" s="2179"/>
      <c r="N296" s="81"/>
    </row>
    <row r="297" spans="1:14">
      <c r="A297" s="6"/>
      <c r="B297" s="6"/>
      <c r="C297" s="2178"/>
      <c r="D297" s="2179"/>
      <c r="E297" s="2179"/>
      <c r="F297" s="27"/>
      <c r="G297" s="27"/>
      <c r="H297" s="2179"/>
      <c r="I297" s="2179"/>
      <c r="J297" s="2180"/>
      <c r="K297" s="2180"/>
      <c r="L297" s="2180"/>
      <c r="M297" s="2179"/>
      <c r="N297" s="81"/>
    </row>
    <row r="298" spans="1:14">
      <c r="A298" s="6"/>
      <c r="B298" s="6"/>
      <c r="C298" s="2178"/>
      <c r="D298" s="2179"/>
      <c r="E298" s="2179"/>
      <c r="F298" s="27"/>
      <c r="G298" s="27"/>
      <c r="H298" s="2179"/>
      <c r="I298" s="2179"/>
      <c r="J298" s="2180"/>
      <c r="K298" s="2180"/>
      <c r="L298" s="2180"/>
      <c r="M298" s="2179"/>
      <c r="N298" s="81"/>
    </row>
    <row r="299" spans="1:14">
      <c r="A299" s="6"/>
      <c r="B299" s="6"/>
      <c r="C299" s="2178"/>
      <c r="D299" s="2179"/>
      <c r="E299" s="2179"/>
      <c r="F299" s="27"/>
      <c r="G299" s="27"/>
      <c r="H299" s="2179"/>
      <c r="I299" s="2179"/>
      <c r="J299" s="2180"/>
      <c r="K299" s="2180"/>
      <c r="L299" s="2180"/>
      <c r="M299" s="2179"/>
      <c r="N299" s="81"/>
    </row>
    <row r="300" spans="1:14">
      <c r="A300" s="6"/>
      <c r="B300" s="6"/>
      <c r="C300" s="2178"/>
      <c r="D300" s="2179"/>
      <c r="E300" s="2179"/>
      <c r="F300" s="27"/>
      <c r="G300" s="27"/>
      <c r="H300" s="2179"/>
      <c r="I300" s="2179"/>
      <c r="J300" s="2180"/>
      <c r="K300" s="2180"/>
      <c r="L300" s="2180"/>
      <c r="M300" s="2179"/>
      <c r="N300" s="81"/>
    </row>
    <row r="301" spans="1:14">
      <c r="A301" s="6"/>
      <c r="B301" s="6"/>
      <c r="C301" s="2178"/>
      <c r="D301" s="2179"/>
      <c r="E301" s="2179"/>
      <c r="F301" s="27"/>
      <c r="G301" s="27"/>
      <c r="H301" s="2179"/>
      <c r="I301" s="2179"/>
      <c r="J301" s="2180"/>
      <c r="K301" s="2180"/>
      <c r="L301" s="2180"/>
      <c r="M301" s="2179"/>
      <c r="N301" s="81"/>
    </row>
    <row r="302" spans="1:14">
      <c r="A302" s="6"/>
      <c r="B302" s="6"/>
      <c r="C302" s="2178"/>
      <c r="D302" s="2179"/>
      <c r="E302" s="2179"/>
      <c r="F302" s="27"/>
      <c r="G302" s="27"/>
      <c r="H302" s="2179"/>
      <c r="I302" s="2179"/>
      <c r="J302" s="2180"/>
      <c r="K302" s="2180"/>
      <c r="L302" s="2180"/>
      <c r="M302" s="2179"/>
      <c r="N302" s="81"/>
    </row>
    <row r="303" spans="1:14">
      <c r="A303" s="6"/>
      <c r="B303" s="6"/>
      <c r="C303" s="2178"/>
      <c r="D303" s="2179"/>
      <c r="E303" s="2179"/>
      <c r="F303" s="27"/>
      <c r="G303" s="27"/>
      <c r="H303" s="2179"/>
      <c r="I303" s="2179"/>
      <c r="J303" s="2180"/>
      <c r="K303" s="2180"/>
      <c r="L303" s="2180"/>
      <c r="M303" s="2179"/>
      <c r="N303" s="81"/>
    </row>
    <row r="304" spans="1:14">
      <c r="A304" s="6"/>
      <c r="B304" s="6"/>
      <c r="C304" s="2178"/>
      <c r="D304" s="2179"/>
      <c r="E304" s="2179"/>
      <c r="F304" s="27"/>
      <c r="G304" s="27"/>
      <c r="H304" s="2179"/>
      <c r="I304" s="2179"/>
      <c r="J304" s="2180"/>
      <c r="K304" s="2180"/>
      <c r="L304" s="2180"/>
      <c r="M304" s="2179"/>
      <c r="N304" s="81"/>
    </row>
    <row r="305" spans="1:14">
      <c r="A305" s="6"/>
      <c r="B305" s="6"/>
      <c r="C305" s="2178"/>
      <c r="D305" s="2179"/>
      <c r="E305" s="2179"/>
      <c r="F305" s="27"/>
      <c r="G305" s="27"/>
      <c r="H305" s="2179"/>
      <c r="I305" s="2179"/>
      <c r="J305" s="2180"/>
      <c r="K305" s="2180"/>
      <c r="L305" s="2180"/>
      <c r="M305" s="2179"/>
      <c r="N305" s="81"/>
    </row>
    <row r="306" spans="1:14">
      <c r="A306" s="6"/>
      <c r="B306" s="6"/>
      <c r="C306" s="2178"/>
      <c r="D306" s="2179"/>
      <c r="E306" s="2179"/>
      <c r="F306" s="27"/>
      <c r="G306" s="27"/>
      <c r="H306" s="2179"/>
      <c r="I306" s="2179"/>
      <c r="J306" s="2180"/>
      <c r="K306" s="2180"/>
      <c r="L306" s="2180"/>
      <c r="M306" s="2179"/>
      <c r="N306" s="81"/>
    </row>
    <row r="307" spans="1:14">
      <c r="A307" s="6"/>
      <c r="B307" s="6"/>
      <c r="C307" s="2178"/>
      <c r="D307" s="2179"/>
      <c r="E307" s="2179"/>
      <c r="F307" s="27"/>
      <c r="G307" s="27"/>
      <c r="H307" s="2179"/>
      <c r="I307" s="2179"/>
      <c r="J307" s="2180"/>
      <c r="K307" s="2180"/>
      <c r="L307" s="2180"/>
      <c r="M307" s="2179"/>
      <c r="N307" s="81"/>
    </row>
    <row r="308" spans="1:14">
      <c r="A308" s="6"/>
      <c r="B308" s="6"/>
      <c r="C308" s="2178"/>
      <c r="D308" s="2179"/>
      <c r="E308" s="2179"/>
      <c r="F308" s="27"/>
      <c r="G308" s="27"/>
      <c r="H308" s="2179"/>
      <c r="I308" s="2179"/>
      <c r="J308" s="2180"/>
      <c r="K308" s="2180"/>
      <c r="L308" s="2180"/>
      <c r="M308" s="2179"/>
      <c r="N308" s="81"/>
    </row>
    <row r="309" spans="1:14">
      <c r="A309" s="6"/>
      <c r="B309" s="6"/>
      <c r="C309" s="2178"/>
      <c r="D309" s="2179"/>
      <c r="E309" s="2179"/>
      <c r="F309" s="27"/>
      <c r="G309" s="27"/>
      <c r="H309" s="2179"/>
      <c r="I309" s="2179"/>
      <c r="J309" s="2180"/>
      <c r="K309" s="2180"/>
      <c r="L309" s="2180"/>
      <c r="M309" s="2179"/>
      <c r="N309" s="81"/>
    </row>
    <row r="310" spans="1:14">
      <c r="A310" s="6"/>
      <c r="B310" s="6"/>
      <c r="C310" s="2178"/>
      <c r="D310" s="2179"/>
      <c r="E310" s="2179"/>
      <c r="F310" s="27"/>
      <c r="G310" s="27"/>
      <c r="H310" s="2179"/>
      <c r="I310" s="2179"/>
      <c r="J310" s="2180"/>
      <c r="K310" s="2180"/>
      <c r="L310" s="2180"/>
      <c r="M310" s="2179"/>
      <c r="N310" s="81"/>
    </row>
    <row r="311" spans="1:14">
      <c r="A311" s="6"/>
      <c r="B311" s="6"/>
      <c r="C311" s="2178"/>
      <c r="D311" s="2179"/>
      <c r="E311" s="2179"/>
      <c r="F311" s="27"/>
      <c r="G311" s="27"/>
      <c r="H311" s="2179"/>
      <c r="I311" s="2179"/>
      <c r="J311" s="2180"/>
      <c r="K311" s="2180"/>
      <c r="L311" s="2180"/>
      <c r="M311" s="2179"/>
      <c r="N311" s="81"/>
    </row>
    <row r="312" spans="1:14">
      <c r="A312" s="6"/>
      <c r="B312" s="6"/>
      <c r="C312" s="2178"/>
      <c r="D312" s="2179"/>
      <c r="E312" s="2179"/>
      <c r="F312" s="27"/>
      <c r="G312" s="27"/>
      <c r="H312" s="2179"/>
      <c r="I312" s="2179"/>
      <c r="J312" s="2180"/>
      <c r="K312" s="2180"/>
      <c r="L312" s="2180"/>
      <c r="M312" s="2179"/>
      <c r="N312" s="81"/>
    </row>
    <row r="313" spans="1:14">
      <c r="A313" s="6"/>
      <c r="B313" s="6"/>
      <c r="C313" s="2178"/>
      <c r="D313" s="2179"/>
      <c r="E313" s="2179"/>
      <c r="F313" s="27"/>
      <c r="G313" s="27"/>
      <c r="H313" s="2179"/>
      <c r="I313" s="2179"/>
      <c r="J313" s="2180"/>
      <c r="K313" s="2180"/>
      <c r="L313" s="2180"/>
      <c r="M313" s="2179"/>
      <c r="N313" s="81"/>
    </row>
    <row r="314" spans="1:14">
      <c r="A314" s="6"/>
      <c r="B314" s="6"/>
      <c r="C314" s="2178"/>
      <c r="D314" s="2179"/>
      <c r="E314" s="2179"/>
      <c r="F314" s="27"/>
      <c r="G314" s="27"/>
      <c r="H314" s="2179"/>
      <c r="I314" s="2179"/>
      <c r="J314" s="2180"/>
      <c r="K314" s="2180"/>
      <c r="L314" s="2180"/>
      <c r="M314" s="2179"/>
      <c r="N314" s="81"/>
    </row>
    <row r="315" spans="1:14">
      <c r="A315" s="6"/>
      <c r="B315" s="6"/>
      <c r="C315" s="2178"/>
      <c r="D315" s="2179"/>
      <c r="E315" s="2179"/>
      <c r="F315" s="27"/>
      <c r="G315" s="27"/>
      <c r="H315" s="2179"/>
      <c r="I315" s="2179"/>
      <c r="J315" s="2180"/>
      <c r="K315" s="2180"/>
      <c r="L315" s="2180"/>
      <c r="M315" s="2179"/>
      <c r="N315" s="81"/>
    </row>
    <row r="316" spans="1:14">
      <c r="A316" s="6"/>
      <c r="B316" s="6"/>
      <c r="C316" s="2178"/>
      <c r="D316" s="2179"/>
      <c r="E316" s="2179"/>
      <c r="F316" s="27"/>
      <c r="G316" s="27"/>
      <c r="H316" s="2179"/>
      <c r="I316" s="2179"/>
      <c r="J316" s="2180"/>
      <c r="K316" s="2180"/>
      <c r="L316" s="2180"/>
      <c r="M316" s="2179"/>
      <c r="N316" s="81"/>
    </row>
    <row r="317" spans="1:14">
      <c r="A317" s="6"/>
      <c r="B317" s="6"/>
      <c r="C317" s="2178"/>
      <c r="D317" s="2179"/>
      <c r="E317" s="2179"/>
      <c r="F317" s="27"/>
      <c r="G317" s="27"/>
      <c r="H317" s="2179"/>
      <c r="I317" s="2179"/>
      <c r="J317" s="2180"/>
      <c r="K317" s="2180"/>
      <c r="L317" s="2180"/>
      <c r="M317" s="2179"/>
      <c r="N317" s="81"/>
    </row>
    <row r="318" spans="1:14">
      <c r="A318" s="6"/>
      <c r="B318" s="6"/>
      <c r="C318" s="2178"/>
      <c r="D318" s="2179"/>
      <c r="E318" s="2179"/>
      <c r="F318" s="27"/>
      <c r="G318" s="27"/>
      <c r="H318" s="2179"/>
      <c r="I318" s="2179"/>
      <c r="J318" s="2180"/>
      <c r="K318" s="2180"/>
      <c r="L318" s="2180"/>
      <c r="M318" s="2179"/>
      <c r="N318" s="81"/>
    </row>
    <row r="319" spans="1:14">
      <c r="A319" s="6"/>
      <c r="B319" s="6"/>
      <c r="C319" s="2178"/>
      <c r="D319" s="2179"/>
      <c r="E319" s="2179"/>
      <c r="F319" s="27"/>
      <c r="G319" s="27"/>
      <c r="H319" s="2179"/>
      <c r="I319" s="2179"/>
      <c r="J319" s="2180"/>
      <c r="K319" s="2180"/>
      <c r="L319" s="2180"/>
      <c r="M319" s="2179"/>
      <c r="N319" s="81"/>
    </row>
    <row r="320" spans="1:14">
      <c r="A320" s="6"/>
      <c r="B320" s="6"/>
      <c r="C320" s="2178"/>
      <c r="D320" s="2179"/>
      <c r="E320" s="2179"/>
      <c r="F320" s="27"/>
      <c r="G320" s="27"/>
      <c r="H320" s="2179"/>
      <c r="I320" s="2179"/>
      <c r="J320" s="2180"/>
      <c r="K320" s="2180"/>
      <c r="L320" s="2180"/>
      <c r="M320" s="2179"/>
      <c r="N320" s="81"/>
    </row>
    <row r="321" spans="1:14">
      <c r="A321" s="6"/>
      <c r="B321" s="6"/>
      <c r="C321" s="2178"/>
      <c r="D321" s="2179"/>
      <c r="E321" s="2179"/>
      <c r="F321" s="27"/>
      <c r="G321" s="27"/>
      <c r="H321" s="2179"/>
      <c r="I321" s="2179"/>
      <c r="J321" s="2180"/>
      <c r="K321" s="2180"/>
      <c r="L321" s="2180"/>
      <c r="M321" s="2179"/>
      <c r="N321" s="81"/>
    </row>
    <row r="322" spans="1:14">
      <c r="A322" s="6"/>
      <c r="B322" s="6"/>
      <c r="C322" s="2178"/>
      <c r="D322" s="2179"/>
      <c r="E322" s="2179"/>
      <c r="F322" s="27"/>
      <c r="G322" s="27"/>
      <c r="H322" s="2179"/>
      <c r="I322" s="2179"/>
      <c r="J322" s="2180"/>
      <c r="K322" s="2180"/>
      <c r="L322" s="2180"/>
      <c r="M322" s="2179"/>
      <c r="N322" s="81"/>
    </row>
    <row r="323" spans="1:14">
      <c r="A323" s="6"/>
      <c r="B323" s="6"/>
      <c r="C323" s="2178"/>
      <c r="D323" s="2179"/>
      <c r="E323" s="2179"/>
      <c r="F323" s="27"/>
      <c r="G323" s="27"/>
      <c r="H323" s="2179"/>
      <c r="I323" s="2179"/>
      <c r="J323" s="2180"/>
      <c r="K323" s="2180"/>
      <c r="L323" s="2180"/>
      <c r="M323" s="2179"/>
      <c r="N323" s="81"/>
    </row>
    <row r="324" spans="1:14">
      <c r="A324" s="6"/>
      <c r="B324" s="6"/>
      <c r="C324" s="2178"/>
      <c r="D324" s="2179"/>
      <c r="E324" s="2179"/>
      <c r="F324" s="27"/>
      <c r="G324" s="27"/>
      <c r="H324" s="2179"/>
      <c r="I324" s="2179"/>
      <c r="J324" s="2180"/>
      <c r="K324" s="2180"/>
      <c r="L324" s="2180"/>
      <c r="M324" s="2179"/>
      <c r="N324" s="81"/>
    </row>
    <row r="325" spans="1:14">
      <c r="A325" s="6"/>
      <c r="B325" s="6"/>
      <c r="C325" s="2178"/>
      <c r="D325" s="2179"/>
      <c r="E325" s="2179"/>
      <c r="F325" s="27"/>
      <c r="G325" s="27"/>
      <c r="H325" s="2179"/>
      <c r="I325" s="2179"/>
      <c r="J325" s="2180"/>
      <c r="K325" s="2180"/>
      <c r="L325" s="2180"/>
      <c r="M325" s="2179"/>
      <c r="N325" s="81"/>
    </row>
    <row r="326" spans="1:14">
      <c r="A326" s="6"/>
      <c r="B326" s="6"/>
      <c r="C326" s="2178"/>
      <c r="D326" s="2179"/>
      <c r="E326" s="2179"/>
      <c r="F326" s="27"/>
      <c r="G326" s="27"/>
      <c r="H326" s="2179"/>
      <c r="I326" s="2179"/>
      <c r="J326" s="2180"/>
      <c r="K326" s="2180"/>
      <c r="L326" s="2180"/>
      <c r="M326" s="2179"/>
      <c r="N326" s="81"/>
    </row>
    <row r="327" spans="1:14">
      <c r="A327" s="6"/>
      <c r="B327" s="6"/>
      <c r="C327" s="2178"/>
      <c r="D327" s="2179"/>
      <c r="E327" s="2179"/>
      <c r="F327" s="27"/>
      <c r="G327" s="27"/>
      <c r="H327" s="2179"/>
      <c r="I327" s="2179"/>
      <c r="J327" s="2180"/>
      <c r="K327" s="2180"/>
      <c r="L327" s="2180"/>
      <c r="M327" s="2179"/>
      <c r="N327" s="81"/>
    </row>
    <row r="328" spans="1:14">
      <c r="A328" s="6"/>
      <c r="B328" s="6"/>
      <c r="C328" s="2178"/>
      <c r="D328" s="2179"/>
      <c r="E328" s="2179"/>
      <c r="F328" s="27"/>
      <c r="G328" s="27"/>
      <c r="H328" s="2179"/>
      <c r="I328" s="2179"/>
      <c r="J328" s="2180"/>
      <c r="K328" s="2180"/>
      <c r="L328" s="2180"/>
      <c r="M328" s="2179"/>
      <c r="N328" s="81"/>
    </row>
    <row r="329" spans="1:14">
      <c r="A329" s="6"/>
      <c r="B329" s="6"/>
      <c r="C329" s="2178"/>
      <c r="D329" s="2179"/>
      <c r="E329" s="2179"/>
      <c r="F329" s="27"/>
      <c r="G329" s="27"/>
      <c r="H329" s="2179"/>
      <c r="I329" s="2179"/>
      <c r="J329" s="2180"/>
      <c r="K329" s="2180"/>
      <c r="L329" s="2180"/>
      <c r="M329" s="2179"/>
      <c r="N329" s="81"/>
    </row>
    <row r="330" spans="1:14">
      <c r="A330" s="6"/>
      <c r="B330" s="6"/>
      <c r="C330" s="2178"/>
      <c r="D330" s="2179"/>
      <c r="E330" s="2179"/>
      <c r="F330" s="27"/>
      <c r="G330" s="27"/>
      <c r="H330" s="2179"/>
      <c r="I330" s="2179"/>
      <c r="J330" s="2180"/>
      <c r="K330" s="2180"/>
      <c r="L330" s="2180"/>
      <c r="M330" s="2179"/>
      <c r="N330" s="81"/>
    </row>
    <row r="331" spans="1:14">
      <c r="A331" s="6"/>
      <c r="B331" s="6"/>
      <c r="C331" s="2178"/>
      <c r="D331" s="2179"/>
      <c r="E331" s="2179"/>
      <c r="F331" s="27"/>
      <c r="G331" s="27"/>
      <c r="H331" s="2179"/>
      <c r="I331" s="2179"/>
      <c r="J331" s="2180"/>
      <c r="K331" s="2180"/>
      <c r="L331" s="2180"/>
      <c r="M331" s="2179"/>
      <c r="N331" s="81"/>
    </row>
    <row r="332" spans="1:14">
      <c r="A332" s="6"/>
      <c r="B332" s="6"/>
      <c r="C332" s="2178"/>
      <c r="D332" s="2179"/>
      <c r="E332" s="2179"/>
      <c r="F332" s="27"/>
      <c r="G332" s="27"/>
      <c r="H332" s="2179"/>
      <c r="I332" s="2179"/>
      <c r="J332" s="2180"/>
      <c r="K332" s="2180"/>
      <c r="L332" s="2180"/>
      <c r="M332" s="2179"/>
      <c r="N332" s="81"/>
    </row>
    <row r="333" spans="1:14">
      <c r="A333" s="6"/>
      <c r="B333" s="6"/>
      <c r="C333" s="2178"/>
      <c r="D333" s="2179"/>
      <c r="E333" s="2179"/>
      <c r="F333" s="27"/>
      <c r="G333" s="27"/>
      <c r="H333" s="2179"/>
      <c r="I333" s="2179"/>
      <c r="J333" s="2180"/>
      <c r="K333" s="2180"/>
      <c r="L333" s="2180"/>
      <c r="M333" s="2179"/>
      <c r="N333" s="81"/>
    </row>
    <row r="334" spans="1:14">
      <c r="A334" s="6"/>
      <c r="B334" s="6"/>
      <c r="C334" s="2178"/>
      <c r="D334" s="2179"/>
      <c r="E334" s="2179"/>
      <c r="F334" s="27"/>
      <c r="G334" s="27"/>
      <c r="H334" s="2179"/>
      <c r="I334" s="2179"/>
      <c r="J334" s="2180"/>
      <c r="K334" s="2180"/>
      <c r="L334" s="2180"/>
      <c r="M334" s="2179"/>
      <c r="N334" s="81"/>
    </row>
    <row r="335" spans="1:14">
      <c r="A335" s="6"/>
      <c r="B335" s="6"/>
      <c r="C335" s="2178"/>
      <c r="D335" s="2179"/>
      <c r="E335" s="2179"/>
      <c r="F335" s="27"/>
      <c r="G335" s="27"/>
      <c r="H335" s="2179"/>
      <c r="I335" s="2179"/>
      <c r="J335" s="2180"/>
      <c r="K335" s="2180"/>
      <c r="L335" s="2180"/>
      <c r="M335" s="2179"/>
      <c r="N335" s="81"/>
    </row>
    <row r="336" spans="1:14">
      <c r="A336" s="6"/>
      <c r="B336" s="6"/>
      <c r="C336" s="2178"/>
      <c r="D336" s="2179"/>
      <c r="E336" s="2179"/>
      <c r="F336" s="27"/>
      <c r="G336" s="27"/>
      <c r="H336" s="2179"/>
      <c r="I336" s="2179"/>
      <c r="J336" s="2180"/>
      <c r="K336" s="2180"/>
      <c r="L336" s="2180"/>
      <c r="M336" s="2179"/>
      <c r="N336" s="81"/>
    </row>
    <row r="337" spans="1:14">
      <c r="A337" s="6"/>
      <c r="B337" s="6"/>
      <c r="C337" s="2178"/>
      <c r="D337" s="2179"/>
      <c r="E337" s="2179"/>
      <c r="F337" s="27"/>
      <c r="G337" s="27"/>
      <c r="H337" s="2179"/>
      <c r="I337" s="2179"/>
      <c r="J337" s="2180"/>
      <c r="K337" s="2180"/>
      <c r="L337" s="2180"/>
      <c r="M337" s="2179"/>
      <c r="N337" s="81"/>
    </row>
    <row r="338" spans="1:14">
      <c r="A338" s="6"/>
      <c r="B338" s="6"/>
      <c r="C338" s="2178"/>
      <c r="D338" s="2179"/>
      <c r="E338" s="2179"/>
      <c r="F338" s="27"/>
      <c r="G338" s="27"/>
      <c r="H338" s="2179"/>
      <c r="I338" s="2179"/>
      <c r="J338" s="2180"/>
      <c r="K338" s="2180"/>
      <c r="L338" s="2180"/>
      <c r="M338" s="2179"/>
      <c r="N338" s="81"/>
    </row>
    <row r="339" spans="1:14">
      <c r="A339" s="6"/>
      <c r="B339" s="6"/>
      <c r="C339" s="2178"/>
      <c r="D339" s="2179"/>
      <c r="E339" s="2179"/>
      <c r="F339" s="27"/>
      <c r="G339" s="27"/>
      <c r="H339" s="2179"/>
      <c r="I339" s="2179"/>
      <c r="J339" s="2180"/>
      <c r="K339" s="2180"/>
      <c r="L339" s="2180"/>
      <c r="M339" s="2179"/>
      <c r="N339" s="81"/>
    </row>
    <row r="340" spans="1:14">
      <c r="A340" s="6"/>
      <c r="B340" s="6"/>
      <c r="C340" s="2178"/>
      <c r="D340" s="2179"/>
      <c r="E340" s="2179"/>
      <c r="F340" s="27"/>
      <c r="G340" s="27"/>
      <c r="H340" s="2179"/>
      <c r="I340" s="2179"/>
      <c r="J340" s="2180"/>
      <c r="K340" s="2180"/>
      <c r="L340" s="2180"/>
      <c r="M340" s="2179"/>
      <c r="N340" s="81"/>
    </row>
    <row r="341" spans="1:14">
      <c r="A341" s="6"/>
      <c r="B341" s="6"/>
      <c r="C341" s="2178"/>
      <c r="D341" s="2179"/>
      <c r="E341" s="2179"/>
      <c r="F341" s="27"/>
      <c r="G341" s="27"/>
      <c r="H341" s="2179"/>
      <c r="I341" s="2179"/>
      <c r="J341" s="2180"/>
      <c r="K341" s="2180"/>
      <c r="L341" s="2180"/>
      <c r="M341" s="2179"/>
      <c r="N341" s="81"/>
    </row>
    <row r="342" spans="1:14">
      <c r="A342" s="6"/>
      <c r="B342" s="6"/>
      <c r="C342" s="2178"/>
      <c r="D342" s="2179"/>
      <c r="E342" s="2179"/>
      <c r="F342" s="27"/>
      <c r="G342" s="27"/>
      <c r="H342" s="2179"/>
      <c r="I342" s="2179"/>
      <c r="J342" s="2180"/>
      <c r="K342" s="2180"/>
      <c r="L342" s="2180"/>
      <c r="M342" s="2179"/>
      <c r="N342" s="81"/>
    </row>
    <row r="343" spans="1:14">
      <c r="A343" s="6"/>
      <c r="B343" s="6"/>
      <c r="C343" s="2178"/>
      <c r="D343" s="2179"/>
      <c r="E343" s="2179"/>
      <c r="F343" s="27"/>
      <c r="G343" s="27"/>
      <c r="H343" s="2179"/>
      <c r="I343" s="2179"/>
      <c r="J343" s="2180"/>
      <c r="K343" s="2180"/>
      <c r="L343" s="2180"/>
      <c r="M343" s="2179"/>
      <c r="N343" s="81"/>
    </row>
    <row r="344" spans="1:14">
      <c r="A344" s="6"/>
      <c r="B344" s="6"/>
      <c r="C344" s="2178"/>
      <c r="D344" s="2179"/>
      <c r="E344" s="2179"/>
      <c r="F344" s="27"/>
      <c r="G344" s="27"/>
      <c r="H344" s="2179"/>
      <c r="I344" s="2179"/>
      <c r="J344" s="2180"/>
      <c r="K344" s="2180"/>
      <c r="L344" s="2180"/>
      <c r="M344" s="2179"/>
      <c r="N344" s="81"/>
    </row>
    <row r="345" spans="1:14">
      <c r="A345" s="6"/>
      <c r="B345" s="6"/>
      <c r="C345" s="2178"/>
      <c r="D345" s="2179"/>
      <c r="E345" s="2179"/>
      <c r="F345" s="27"/>
      <c r="G345" s="27"/>
      <c r="H345" s="2179"/>
      <c r="I345" s="2179"/>
      <c r="J345" s="2180"/>
      <c r="K345" s="2180"/>
      <c r="L345" s="2180"/>
      <c r="M345" s="2179"/>
      <c r="N345" s="81"/>
    </row>
    <row r="346" spans="1:14">
      <c r="A346" s="6"/>
      <c r="B346" s="6"/>
      <c r="C346" s="2178"/>
      <c r="D346" s="2179"/>
      <c r="E346" s="2179"/>
      <c r="F346" s="27"/>
      <c r="G346" s="27"/>
      <c r="H346" s="2179"/>
      <c r="I346" s="2179"/>
      <c r="J346" s="2180"/>
      <c r="K346" s="2180"/>
      <c r="L346" s="2180"/>
      <c r="M346" s="2179"/>
      <c r="N346" s="81"/>
    </row>
    <row r="347" spans="1:14">
      <c r="A347" s="6"/>
      <c r="B347" s="6"/>
      <c r="C347" s="2178"/>
      <c r="D347" s="2179"/>
      <c r="E347" s="2179"/>
      <c r="F347" s="27"/>
      <c r="G347" s="27"/>
      <c r="H347" s="2179"/>
      <c r="I347" s="2179"/>
      <c r="J347" s="2180"/>
      <c r="K347" s="2180"/>
      <c r="L347" s="2180"/>
      <c r="M347" s="2179"/>
      <c r="N347" s="81"/>
    </row>
    <row r="348" spans="1:14">
      <c r="A348" s="6"/>
      <c r="B348" s="6"/>
      <c r="C348" s="2178"/>
      <c r="D348" s="2179"/>
      <c r="E348" s="2179"/>
      <c r="F348" s="27"/>
      <c r="G348" s="27"/>
      <c r="H348" s="2179"/>
      <c r="I348" s="2179"/>
      <c r="J348" s="2180"/>
      <c r="K348" s="2180"/>
      <c r="L348" s="2180"/>
      <c r="M348" s="2179"/>
      <c r="N348" s="81"/>
    </row>
    <row r="349" spans="1:14">
      <c r="A349" s="6"/>
      <c r="B349" s="6"/>
      <c r="C349" s="2178"/>
      <c r="D349" s="2179"/>
      <c r="E349" s="2179"/>
      <c r="F349" s="27"/>
      <c r="G349" s="27"/>
      <c r="H349" s="2179"/>
      <c r="I349" s="2179"/>
      <c r="J349" s="2180"/>
      <c r="K349" s="2180"/>
      <c r="L349" s="2180"/>
      <c r="M349" s="2179"/>
      <c r="N349" s="81"/>
    </row>
    <row r="350" spans="1:14">
      <c r="A350" s="6"/>
      <c r="B350" s="6"/>
      <c r="C350" s="2178"/>
      <c r="D350" s="2179"/>
      <c r="E350" s="2179"/>
      <c r="F350" s="27"/>
      <c r="G350" s="27"/>
      <c r="H350" s="2179"/>
      <c r="I350" s="2179"/>
      <c r="J350" s="2180"/>
      <c r="K350" s="2180"/>
      <c r="L350" s="2180"/>
      <c r="M350" s="2179"/>
      <c r="N350" s="81"/>
    </row>
    <row r="351" spans="1:14">
      <c r="A351" s="6"/>
      <c r="B351" s="6"/>
      <c r="C351" s="2178"/>
      <c r="D351" s="2179"/>
      <c r="E351" s="2179"/>
      <c r="F351" s="27"/>
      <c r="G351" s="27"/>
      <c r="H351" s="2179"/>
      <c r="I351" s="2179"/>
      <c r="J351" s="2180"/>
      <c r="K351" s="2180"/>
      <c r="L351" s="2180"/>
      <c r="M351" s="2179"/>
      <c r="N351" s="81"/>
    </row>
    <row r="352" spans="1:14">
      <c r="A352" s="6"/>
      <c r="B352" s="6"/>
      <c r="C352" s="2178"/>
      <c r="D352" s="2179"/>
      <c r="E352" s="2179"/>
      <c r="F352" s="27"/>
      <c r="G352" s="27"/>
      <c r="H352" s="2179"/>
      <c r="I352" s="2179"/>
      <c r="J352" s="2180"/>
      <c r="K352" s="2180"/>
      <c r="L352" s="2180"/>
      <c r="M352" s="2179"/>
      <c r="N352" s="81"/>
    </row>
    <row r="353" spans="1:14">
      <c r="A353" s="6"/>
      <c r="B353" s="6"/>
      <c r="C353" s="2178"/>
      <c r="D353" s="2179"/>
      <c r="E353" s="2179"/>
      <c r="F353" s="27"/>
      <c r="G353" s="27"/>
      <c r="H353" s="2179"/>
      <c r="I353" s="2179"/>
      <c r="J353" s="2180"/>
      <c r="K353" s="2180"/>
      <c r="L353" s="2180"/>
      <c r="M353" s="2179"/>
      <c r="N353" s="81"/>
    </row>
    <row r="354" spans="1:14">
      <c r="A354" s="6"/>
      <c r="B354" s="6"/>
      <c r="C354" s="2178"/>
      <c r="D354" s="2179"/>
      <c r="E354" s="2179"/>
      <c r="F354" s="27"/>
      <c r="G354" s="27"/>
      <c r="H354" s="2179"/>
      <c r="I354" s="2179"/>
      <c r="J354" s="2180"/>
      <c r="K354" s="2180"/>
      <c r="L354" s="2180"/>
      <c r="M354" s="2179"/>
      <c r="N354" s="81"/>
    </row>
    <row r="355" spans="1:14">
      <c r="A355" s="6"/>
      <c r="B355" s="6"/>
      <c r="C355" s="2178"/>
      <c r="D355" s="2179"/>
      <c r="E355" s="2179"/>
      <c r="F355" s="27"/>
      <c r="G355" s="27"/>
      <c r="H355" s="2179"/>
      <c r="I355" s="2179"/>
      <c r="J355" s="2180"/>
      <c r="K355" s="2180"/>
      <c r="L355" s="2180"/>
      <c r="M355" s="2179"/>
      <c r="N355" s="81"/>
    </row>
    <row r="356" spans="1:14">
      <c r="A356" s="6"/>
      <c r="B356" s="6"/>
      <c r="C356" s="2178"/>
      <c r="D356" s="2179"/>
      <c r="E356" s="2179"/>
      <c r="F356" s="27"/>
      <c r="G356" s="27"/>
      <c r="H356" s="2179"/>
      <c r="I356" s="2179"/>
      <c r="J356" s="2180"/>
      <c r="K356" s="2180"/>
      <c r="L356" s="2180"/>
      <c r="M356" s="2179"/>
      <c r="N356" s="81"/>
    </row>
    <row r="357" spans="1:14">
      <c r="A357" s="6"/>
      <c r="B357" s="6"/>
      <c r="C357" s="2178"/>
      <c r="D357" s="2179"/>
      <c r="E357" s="2179"/>
      <c r="F357" s="27"/>
      <c r="G357" s="27"/>
      <c r="H357" s="2179"/>
      <c r="I357" s="2179"/>
      <c r="J357" s="2180"/>
      <c r="K357" s="2180"/>
      <c r="L357" s="2180"/>
      <c r="M357" s="2179"/>
      <c r="N357" s="81"/>
    </row>
    <row r="358" spans="1:14">
      <c r="A358" s="6"/>
      <c r="B358" s="6"/>
      <c r="C358" s="2178"/>
      <c r="D358" s="2179"/>
      <c r="E358" s="2179"/>
      <c r="F358" s="27"/>
      <c r="G358" s="27"/>
      <c r="H358" s="2179"/>
      <c r="I358" s="2179"/>
      <c r="J358" s="2180"/>
      <c r="K358" s="2180"/>
      <c r="L358" s="2180"/>
      <c r="M358" s="2179"/>
      <c r="N358" s="81"/>
    </row>
    <row r="359" spans="1:14">
      <c r="A359" s="6"/>
      <c r="B359" s="6"/>
      <c r="C359" s="2178"/>
      <c r="D359" s="2179"/>
      <c r="E359" s="2179"/>
      <c r="F359" s="27"/>
      <c r="G359" s="27"/>
      <c r="H359" s="2179"/>
      <c r="I359" s="2179"/>
      <c r="J359" s="2180"/>
      <c r="K359" s="2180"/>
      <c r="L359" s="2180"/>
      <c r="M359" s="2179"/>
      <c r="N359" s="81"/>
    </row>
    <row r="360" spans="1:14">
      <c r="A360" s="6"/>
      <c r="B360" s="6"/>
      <c r="C360" s="2178"/>
      <c r="D360" s="2179"/>
      <c r="E360" s="2179"/>
      <c r="F360" s="27"/>
      <c r="G360" s="27"/>
      <c r="H360" s="2179"/>
      <c r="I360" s="2179"/>
      <c r="J360" s="2180"/>
      <c r="K360" s="2180"/>
      <c r="L360" s="2180"/>
      <c r="M360" s="2179"/>
      <c r="N360" s="81"/>
    </row>
    <row r="361" spans="1:14">
      <c r="A361" s="6"/>
      <c r="B361" s="6"/>
      <c r="C361" s="2178"/>
      <c r="D361" s="2179"/>
      <c r="E361" s="2179"/>
      <c r="F361" s="27"/>
      <c r="G361" s="27"/>
      <c r="H361" s="2179"/>
      <c r="I361" s="2179"/>
      <c r="J361" s="2180"/>
      <c r="K361" s="2180"/>
      <c r="L361" s="2180"/>
      <c r="M361" s="2179"/>
      <c r="N361" s="81"/>
    </row>
    <row r="362" spans="1:14">
      <c r="A362" s="6"/>
      <c r="B362" s="6"/>
      <c r="C362" s="2178"/>
      <c r="D362" s="2179"/>
      <c r="E362" s="2179"/>
      <c r="F362" s="27"/>
      <c r="G362" s="27"/>
      <c r="H362" s="2179"/>
      <c r="I362" s="2179"/>
      <c r="J362" s="2180"/>
      <c r="K362" s="2180"/>
      <c r="L362" s="2180"/>
      <c r="M362" s="2179"/>
      <c r="N362" s="81"/>
    </row>
    <row r="363" spans="1:14">
      <c r="A363" s="6"/>
      <c r="B363" s="6"/>
      <c r="C363" s="2178"/>
      <c r="D363" s="2179"/>
      <c r="E363" s="2179"/>
      <c r="F363" s="27"/>
      <c r="G363" s="27"/>
      <c r="H363" s="2179"/>
      <c r="I363" s="2179"/>
      <c r="J363" s="2180"/>
      <c r="K363" s="2180"/>
      <c r="L363" s="2180"/>
      <c r="M363" s="2179"/>
      <c r="N363" s="81"/>
    </row>
    <row r="364" spans="1:14">
      <c r="A364" s="6"/>
      <c r="B364" s="6"/>
      <c r="C364" s="2178"/>
      <c r="D364" s="2179"/>
      <c r="E364" s="2179"/>
      <c r="F364" s="27"/>
      <c r="G364" s="27"/>
      <c r="H364" s="2179"/>
      <c r="I364" s="2179"/>
      <c r="J364" s="2180"/>
      <c r="K364" s="2180"/>
      <c r="L364" s="2180"/>
      <c r="M364" s="2179"/>
      <c r="N364" s="81"/>
    </row>
    <row r="365" spans="1:14">
      <c r="A365" s="6"/>
      <c r="B365" s="6"/>
      <c r="C365" s="2178"/>
      <c r="D365" s="2179"/>
      <c r="E365" s="2179"/>
      <c r="F365" s="27"/>
      <c r="G365" s="27"/>
      <c r="H365" s="2179"/>
      <c r="I365" s="2179"/>
      <c r="J365" s="2180"/>
      <c r="K365" s="2180"/>
      <c r="L365" s="2180"/>
      <c r="M365" s="2179"/>
      <c r="N365" s="81"/>
    </row>
    <row r="366" spans="1:14">
      <c r="A366" s="6"/>
      <c r="B366" s="6"/>
      <c r="C366" s="2178"/>
      <c r="D366" s="2179"/>
      <c r="E366" s="2179"/>
      <c r="F366" s="27"/>
      <c r="G366" s="27"/>
      <c r="H366" s="2179"/>
      <c r="I366" s="2179"/>
      <c r="J366" s="2180"/>
      <c r="K366" s="2180"/>
      <c r="L366" s="2180"/>
      <c r="M366" s="2179"/>
      <c r="N366" s="81"/>
    </row>
    <row r="367" spans="1:14">
      <c r="A367" s="6"/>
      <c r="B367" s="6"/>
      <c r="C367" s="2178"/>
      <c r="D367" s="2179"/>
      <c r="E367" s="2179"/>
      <c r="F367" s="27"/>
      <c r="G367" s="27"/>
      <c r="H367" s="2179"/>
      <c r="I367" s="2179"/>
      <c r="J367" s="2180"/>
      <c r="K367" s="2180"/>
      <c r="L367" s="2180"/>
      <c r="M367" s="2179"/>
      <c r="N367" s="81"/>
    </row>
    <row r="368" spans="1:14">
      <c r="A368" s="6"/>
      <c r="B368" s="6"/>
      <c r="C368" s="2178"/>
      <c r="D368" s="2179"/>
      <c r="E368" s="2179"/>
      <c r="F368" s="27"/>
      <c r="G368" s="27"/>
      <c r="H368" s="2179"/>
      <c r="I368" s="2179"/>
      <c r="J368" s="2180"/>
      <c r="K368" s="2180"/>
      <c r="L368" s="2180"/>
      <c r="M368" s="2179"/>
      <c r="N368" s="81"/>
    </row>
    <row r="369" spans="1:14">
      <c r="A369" s="6"/>
      <c r="B369" s="6"/>
      <c r="C369" s="2178"/>
      <c r="D369" s="2179"/>
      <c r="E369" s="2179"/>
      <c r="F369" s="27"/>
      <c r="G369" s="27"/>
      <c r="H369" s="2179"/>
      <c r="I369" s="2179"/>
      <c r="J369" s="2180"/>
      <c r="K369" s="2180"/>
      <c r="L369" s="2180"/>
      <c r="M369" s="2179"/>
      <c r="N369" s="81"/>
    </row>
    <row r="370" spans="1:14">
      <c r="A370" s="6"/>
      <c r="B370" s="6"/>
      <c r="C370" s="2178"/>
      <c r="D370" s="2179"/>
      <c r="E370" s="2179"/>
      <c r="F370" s="27"/>
      <c r="G370" s="27"/>
      <c r="H370" s="2179"/>
      <c r="I370" s="2179"/>
      <c r="J370" s="2180"/>
      <c r="K370" s="2180"/>
      <c r="L370" s="2180"/>
      <c r="M370" s="2179"/>
      <c r="N370" s="81"/>
    </row>
    <row r="371" spans="1:14">
      <c r="A371" s="6"/>
      <c r="B371" s="6"/>
      <c r="C371" s="2178"/>
      <c r="D371" s="2179"/>
      <c r="E371" s="2179"/>
      <c r="F371" s="27"/>
      <c r="G371" s="27"/>
      <c r="H371" s="2179"/>
      <c r="I371" s="2179"/>
      <c r="J371" s="2180"/>
      <c r="K371" s="2180"/>
      <c r="L371" s="2180"/>
      <c r="M371" s="2179"/>
      <c r="N371" s="81"/>
    </row>
    <row r="372" spans="1:14">
      <c r="A372" s="6"/>
      <c r="B372" s="6"/>
      <c r="C372" s="2178"/>
      <c r="D372" s="2179"/>
      <c r="E372" s="2179"/>
      <c r="F372" s="27"/>
      <c r="G372" s="27"/>
      <c r="H372" s="2179"/>
      <c r="I372" s="2179"/>
      <c r="J372" s="2180"/>
      <c r="K372" s="2180"/>
      <c r="L372" s="2180"/>
      <c r="M372" s="2179"/>
      <c r="N372" s="81"/>
    </row>
    <row r="373" spans="1:14">
      <c r="A373" s="6"/>
      <c r="B373" s="6"/>
      <c r="C373" s="2178"/>
      <c r="D373" s="2179"/>
      <c r="E373" s="2179"/>
      <c r="F373" s="27"/>
      <c r="G373" s="27"/>
      <c r="H373" s="2179"/>
      <c r="I373" s="2179"/>
      <c r="J373" s="2180"/>
      <c r="K373" s="2180"/>
      <c r="L373" s="2180"/>
      <c r="M373" s="2179"/>
      <c r="N373" s="81"/>
    </row>
    <row r="374" spans="1:14">
      <c r="A374" s="6"/>
      <c r="B374" s="6"/>
      <c r="C374" s="2178"/>
      <c r="D374" s="2179"/>
      <c r="E374" s="2179"/>
      <c r="F374" s="27"/>
      <c r="G374" s="27"/>
      <c r="H374" s="2179"/>
      <c r="I374" s="2179"/>
      <c r="J374" s="2180"/>
      <c r="K374" s="2180"/>
      <c r="L374" s="2180"/>
      <c r="M374" s="2179"/>
      <c r="N374" s="81"/>
    </row>
    <row r="375" spans="1:14">
      <c r="A375" s="6"/>
      <c r="B375" s="6"/>
      <c r="C375" s="2178"/>
      <c r="D375" s="2179"/>
      <c r="E375" s="2179"/>
      <c r="F375" s="27"/>
      <c r="G375" s="27"/>
      <c r="H375" s="2179"/>
      <c r="I375" s="2179"/>
      <c r="J375" s="2180"/>
      <c r="K375" s="2180"/>
      <c r="L375" s="2180"/>
      <c r="M375" s="2179"/>
      <c r="N375" s="81"/>
    </row>
    <row r="376" spans="1:14">
      <c r="A376" s="6"/>
      <c r="B376" s="6"/>
      <c r="C376" s="2178"/>
      <c r="D376" s="2179"/>
      <c r="E376" s="2179"/>
      <c r="F376" s="27"/>
      <c r="G376" s="27"/>
      <c r="H376" s="2179"/>
      <c r="I376" s="2179"/>
      <c r="J376" s="2180"/>
      <c r="K376" s="2180"/>
      <c r="L376" s="2180"/>
      <c r="M376" s="2179"/>
      <c r="N376" s="81"/>
    </row>
    <row r="377" spans="1:14">
      <c r="A377" s="6"/>
      <c r="B377" s="6"/>
      <c r="C377" s="2178"/>
      <c r="D377" s="2179"/>
      <c r="E377" s="2179"/>
      <c r="F377" s="27"/>
      <c r="G377" s="27"/>
      <c r="H377" s="2179"/>
      <c r="I377" s="2179"/>
      <c r="J377" s="2180"/>
      <c r="K377" s="2180"/>
      <c r="L377" s="2180"/>
      <c r="M377" s="2179"/>
      <c r="N377" s="81"/>
    </row>
    <row r="378" spans="1:14">
      <c r="A378" s="6"/>
      <c r="B378" s="6"/>
      <c r="C378" s="2178"/>
      <c r="D378" s="2179"/>
      <c r="E378" s="2179"/>
      <c r="F378" s="27"/>
      <c r="G378" s="27"/>
      <c r="H378" s="2179"/>
      <c r="I378" s="2179"/>
      <c r="J378" s="2180"/>
      <c r="K378" s="2180"/>
      <c r="L378" s="2180"/>
      <c r="M378" s="2179"/>
      <c r="N378" s="81"/>
    </row>
    <row r="379" spans="1:14">
      <c r="A379" s="6"/>
      <c r="B379" s="6"/>
      <c r="C379" s="2178"/>
      <c r="D379" s="2179"/>
      <c r="E379" s="2179"/>
      <c r="F379" s="27"/>
      <c r="G379" s="27"/>
      <c r="H379" s="2179"/>
      <c r="I379" s="2179"/>
      <c r="J379" s="2180"/>
      <c r="K379" s="2180"/>
      <c r="L379" s="2180"/>
      <c r="M379" s="2179"/>
      <c r="N379" s="81"/>
    </row>
    <row r="380" spans="1:14">
      <c r="A380" s="6"/>
      <c r="B380" s="6"/>
      <c r="C380" s="2178"/>
      <c r="D380" s="2179"/>
      <c r="E380" s="2179"/>
      <c r="F380" s="27"/>
      <c r="G380" s="27"/>
      <c r="H380" s="2179"/>
      <c r="I380" s="2179"/>
      <c r="J380" s="2180"/>
      <c r="K380" s="2180"/>
      <c r="L380" s="2180"/>
      <c r="M380" s="2179"/>
      <c r="N380" s="81"/>
    </row>
    <row r="381" spans="1:14">
      <c r="A381" s="6"/>
      <c r="B381" s="6"/>
      <c r="C381" s="2178"/>
      <c r="D381" s="2179"/>
      <c r="E381" s="2179"/>
      <c r="F381" s="27"/>
      <c r="G381" s="27"/>
      <c r="H381" s="2179"/>
      <c r="I381" s="2179"/>
      <c r="J381" s="2180"/>
      <c r="K381" s="2180"/>
      <c r="L381" s="2180"/>
      <c r="M381" s="2179"/>
      <c r="N381" s="81"/>
    </row>
    <row r="382" spans="1:14">
      <c r="A382" s="6"/>
      <c r="B382" s="6"/>
      <c r="C382" s="2178"/>
      <c r="D382" s="2179"/>
      <c r="E382" s="2179"/>
      <c r="F382" s="27"/>
      <c r="G382" s="27"/>
      <c r="H382" s="2179"/>
      <c r="I382" s="2179"/>
      <c r="J382" s="2180"/>
      <c r="K382" s="2180"/>
      <c r="L382" s="2180"/>
      <c r="M382" s="2179"/>
      <c r="N382" s="81"/>
    </row>
    <row r="383" spans="1:14">
      <c r="A383" s="6"/>
      <c r="B383" s="6"/>
      <c r="C383" s="2178"/>
      <c r="D383" s="2179"/>
      <c r="E383" s="2179"/>
      <c r="F383" s="27"/>
      <c r="G383" s="27"/>
      <c r="H383" s="2179"/>
      <c r="I383" s="2179"/>
      <c r="J383" s="2180"/>
      <c r="K383" s="2180"/>
      <c r="L383" s="2180"/>
      <c r="M383" s="2179"/>
      <c r="N383" s="81"/>
    </row>
    <row r="384" spans="1:14">
      <c r="A384" s="6"/>
      <c r="B384" s="6"/>
      <c r="C384" s="2178"/>
      <c r="D384" s="2179"/>
      <c r="E384" s="2179"/>
      <c r="F384" s="27"/>
      <c r="G384" s="27"/>
      <c r="H384" s="2179"/>
      <c r="I384" s="2179"/>
      <c r="J384" s="2180"/>
      <c r="K384" s="2180"/>
      <c r="L384" s="2180"/>
      <c r="M384" s="2179"/>
      <c r="N384" s="81"/>
    </row>
    <row r="385" spans="1:14">
      <c r="A385" s="6"/>
      <c r="B385" s="6"/>
      <c r="C385" s="2178"/>
      <c r="D385" s="2179"/>
      <c r="E385" s="2179"/>
      <c r="F385" s="27"/>
      <c r="G385" s="27"/>
      <c r="H385" s="2179"/>
      <c r="I385" s="2179"/>
      <c r="J385" s="2180"/>
      <c r="K385" s="2180"/>
      <c r="L385" s="2180"/>
      <c r="M385" s="2179"/>
      <c r="N385" s="81"/>
    </row>
    <row r="386" spans="1:14">
      <c r="A386" s="6"/>
      <c r="B386" s="6"/>
      <c r="C386" s="2178"/>
      <c r="D386" s="2179"/>
      <c r="E386" s="2179"/>
      <c r="F386" s="27"/>
      <c r="G386" s="27"/>
      <c r="H386" s="2179"/>
      <c r="I386" s="2179"/>
      <c r="J386" s="2180"/>
      <c r="K386" s="2180"/>
      <c r="L386" s="2180"/>
      <c r="M386" s="2179"/>
      <c r="N386" s="81"/>
    </row>
    <row r="387" spans="1:14">
      <c r="A387" s="6"/>
      <c r="B387" s="6"/>
      <c r="C387" s="2178"/>
      <c r="D387" s="2179"/>
      <c r="E387" s="2179"/>
      <c r="F387" s="27"/>
      <c r="G387" s="27"/>
      <c r="H387" s="2179"/>
      <c r="I387" s="2179"/>
      <c r="J387" s="2180"/>
      <c r="K387" s="2180"/>
      <c r="L387" s="2180"/>
      <c r="M387" s="2179"/>
      <c r="N387" s="81"/>
    </row>
    <row r="388" spans="1:14">
      <c r="A388" s="6"/>
      <c r="B388" s="6"/>
      <c r="C388" s="2178"/>
      <c r="D388" s="2179"/>
      <c r="E388" s="2179"/>
      <c r="F388" s="27"/>
      <c r="G388" s="27"/>
      <c r="H388" s="2179"/>
      <c r="I388" s="2179"/>
      <c r="J388" s="2180"/>
      <c r="K388" s="2180"/>
      <c r="L388" s="2180"/>
      <c r="M388" s="2179"/>
      <c r="N388" s="81"/>
    </row>
    <row r="389" spans="1:14">
      <c r="A389" s="6"/>
      <c r="B389" s="6"/>
      <c r="C389" s="2178"/>
      <c r="D389" s="2179"/>
      <c r="E389" s="2179"/>
      <c r="F389" s="27"/>
      <c r="G389" s="27"/>
      <c r="H389" s="2179"/>
      <c r="I389" s="2179"/>
      <c r="J389" s="2180"/>
      <c r="K389" s="2180"/>
      <c r="L389" s="2180"/>
      <c r="M389" s="2179"/>
      <c r="N389" s="81"/>
    </row>
    <row r="390" spans="1:14">
      <c r="A390" s="6"/>
      <c r="B390" s="6"/>
      <c r="C390" s="2178"/>
      <c r="D390" s="2179"/>
      <c r="E390" s="2179"/>
      <c r="F390" s="27"/>
      <c r="G390" s="27"/>
      <c r="H390" s="2179"/>
      <c r="I390" s="2179"/>
      <c r="J390" s="2180"/>
      <c r="K390" s="2180"/>
      <c r="L390" s="2180"/>
      <c r="M390" s="2179"/>
      <c r="N390" s="81"/>
    </row>
    <row r="391" spans="1:14">
      <c r="A391" s="6"/>
      <c r="B391" s="6"/>
      <c r="C391" s="2178"/>
      <c r="D391" s="2179"/>
      <c r="E391" s="2179"/>
      <c r="F391" s="27"/>
      <c r="G391" s="27"/>
      <c r="H391" s="2179"/>
      <c r="I391" s="2179"/>
      <c r="J391" s="2180"/>
      <c r="K391" s="2180"/>
      <c r="L391" s="2180"/>
      <c r="M391" s="2179"/>
      <c r="N391" s="81"/>
    </row>
    <row r="392" spans="1:14">
      <c r="A392" s="6"/>
      <c r="B392" s="6"/>
      <c r="C392" s="2178"/>
      <c r="D392" s="2179"/>
      <c r="E392" s="2179"/>
      <c r="F392" s="27"/>
      <c r="G392" s="27"/>
      <c r="H392" s="2179"/>
      <c r="I392" s="2179"/>
      <c r="J392" s="2180"/>
      <c r="K392" s="2180"/>
      <c r="L392" s="2180"/>
      <c r="M392" s="2179"/>
      <c r="N392" s="81"/>
    </row>
    <row r="393" spans="1:14">
      <c r="A393" s="6"/>
      <c r="B393" s="6"/>
      <c r="C393" s="2178"/>
      <c r="D393" s="2179"/>
      <c r="E393" s="2179"/>
      <c r="F393" s="27"/>
      <c r="G393" s="27"/>
      <c r="H393" s="2179"/>
      <c r="I393" s="2179"/>
      <c r="J393" s="2180"/>
      <c r="K393" s="2180"/>
      <c r="L393" s="2180"/>
      <c r="M393" s="2179"/>
      <c r="N393" s="81"/>
    </row>
    <row r="394" spans="1:14">
      <c r="A394" s="6"/>
      <c r="B394" s="6"/>
      <c r="C394" s="2178"/>
      <c r="D394" s="2179"/>
      <c r="E394" s="2179"/>
      <c r="F394" s="27"/>
      <c r="G394" s="27"/>
      <c r="H394" s="2179"/>
      <c r="I394" s="2179"/>
      <c r="J394" s="2180"/>
      <c r="K394" s="2180"/>
      <c r="L394" s="2180"/>
      <c r="M394" s="2179"/>
      <c r="N394" s="81"/>
    </row>
    <row r="395" spans="1:14">
      <c r="A395" s="6"/>
      <c r="B395" s="6"/>
      <c r="C395" s="2178"/>
      <c r="D395" s="2179"/>
      <c r="E395" s="2179"/>
      <c r="F395" s="27"/>
      <c r="G395" s="27"/>
      <c r="H395" s="2179"/>
      <c r="I395" s="2179"/>
      <c r="J395" s="2180"/>
      <c r="K395" s="2180"/>
      <c r="L395" s="2180"/>
      <c r="M395" s="2179"/>
      <c r="N395" s="81"/>
    </row>
    <row r="396" spans="1:14">
      <c r="A396" s="6"/>
      <c r="B396" s="6"/>
      <c r="C396" s="2178"/>
      <c r="D396" s="2179"/>
      <c r="E396" s="2179"/>
      <c r="F396" s="27"/>
      <c r="G396" s="27"/>
      <c r="H396" s="2179"/>
      <c r="I396" s="2179"/>
      <c r="J396" s="2180"/>
      <c r="K396" s="2180"/>
      <c r="L396" s="2180"/>
      <c r="M396" s="2179"/>
      <c r="N396" s="81"/>
    </row>
    <row r="397" spans="1:14">
      <c r="A397" s="6"/>
      <c r="B397" s="6"/>
      <c r="C397" s="2178"/>
      <c r="D397" s="2179"/>
      <c r="E397" s="2179"/>
      <c r="F397" s="27"/>
      <c r="G397" s="27"/>
      <c r="H397" s="2179"/>
      <c r="I397" s="2179"/>
      <c r="J397" s="2180"/>
      <c r="K397" s="2180"/>
      <c r="L397" s="2180"/>
      <c r="M397" s="2179"/>
      <c r="N397" s="81"/>
    </row>
    <row r="398" spans="1:14">
      <c r="A398" s="6"/>
      <c r="B398" s="6"/>
      <c r="C398" s="2178"/>
      <c r="D398" s="2179"/>
      <c r="E398" s="2179"/>
      <c r="F398" s="27"/>
      <c r="G398" s="27"/>
      <c r="H398" s="2179"/>
      <c r="I398" s="2179"/>
      <c r="J398" s="2180"/>
      <c r="K398" s="2180"/>
      <c r="L398" s="2180"/>
      <c r="M398" s="2179"/>
      <c r="N398" s="81"/>
    </row>
    <row r="399" spans="1:14">
      <c r="A399" s="6"/>
      <c r="B399" s="6"/>
      <c r="C399" s="2178"/>
      <c r="D399" s="2179"/>
      <c r="E399" s="2179"/>
      <c r="F399" s="27"/>
      <c r="G399" s="27"/>
      <c r="H399" s="2179"/>
      <c r="I399" s="2179"/>
      <c r="J399" s="2180"/>
      <c r="K399" s="2180"/>
      <c r="L399" s="2180"/>
      <c r="M399" s="2179"/>
      <c r="N399" s="81"/>
    </row>
    <row r="400" spans="1:14">
      <c r="A400" s="6"/>
      <c r="B400" s="6"/>
      <c r="C400" s="2178"/>
      <c r="D400" s="2179"/>
      <c r="E400" s="2179"/>
      <c r="F400" s="27"/>
      <c r="G400" s="27"/>
      <c r="H400" s="2179"/>
      <c r="I400" s="2179"/>
      <c r="J400" s="2180"/>
      <c r="K400" s="2180"/>
      <c r="L400" s="2180"/>
      <c r="M400" s="2179"/>
      <c r="N400" s="81"/>
    </row>
    <row r="401" spans="1:14">
      <c r="A401" s="6"/>
      <c r="B401" s="6"/>
      <c r="C401" s="2178"/>
      <c r="D401" s="2179"/>
      <c r="E401" s="2179"/>
      <c r="F401" s="27"/>
      <c r="G401" s="27"/>
      <c r="H401" s="2179"/>
      <c r="I401" s="2179"/>
      <c r="J401" s="2180"/>
      <c r="K401" s="2180"/>
      <c r="L401" s="2180"/>
      <c r="M401" s="2179"/>
      <c r="N401" s="81"/>
    </row>
    <row r="402" spans="1:14">
      <c r="A402" s="6"/>
      <c r="B402" s="6"/>
      <c r="C402" s="2178"/>
      <c r="D402" s="2179"/>
      <c r="E402" s="2179"/>
      <c r="F402" s="27"/>
      <c r="G402" s="27"/>
      <c r="H402" s="2179"/>
      <c r="I402" s="2179"/>
      <c r="J402" s="2180"/>
      <c r="K402" s="2180"/>
      <c r="L402" s="2180"/>
      <c r="M402" s="2179"/>
      <c r="N402" s="81"/>
    </row>
    <row r="403" spans="1:14">
      <c r="A403" s="6"/>
      <c r="B403" s="6"/>
      <c r="C403" s="2178"/>
      <c r="D403" s="2179"/>
      <c r="E403" s="2179"/>
      <c r="F403" s="27"/>
      <c r="G403" s="27"/>
      <c r="H403" s="2179"/>
      <c r="I403" s="2179"/>
      <c r="J403" s="2180"/>
      <c r="K403" s="2180"/>
      <c r="L403" s="2180"/>
      <c r="M403" s="2179"/>
      <c r="N403" s="81"/>
    </row>
    <row r="404" spans="1:14">
      <c r="A404" s="6"/>
      <c r="B404" s="6"/>
      <c r="C404" s="2178"/>
      <c r="D404" s="2179"/>
      <c r="E404" s="2179"/>
      <c r="F404" s="27"/>
      <c r="G404" s="27"/>
      <c r="H404" s="2179"/>
      <c r="I404" s="2179"/>
      <c r="J404" s="2180"/>
      <c r="K404" s="2180"/>
      <c r="L404" s="2180"/>
      <c r="M404" s="2179"/>
      <c r="N404" s="81"/>
    </row>
    <row r="405" spans="1:14">
      <c r="A405" s="6"/>
      <c r="B405" s="6"/>
      <c r="C405" s="2178"/>
      <c r="D405" s="2179"/>
      <c r="E405" s="2179"/>
      <c r="F405" s="27"/>
      <c r="G405" s="27"/>
      <c r="H405" s="2179"/>
      <c r="I405" s="2179"/>
      <c r="J405" s="2180"/>
      <c r="K405" s="2180"/>
      <c r="L405" s="2180"/>
      <c r="M405" s="2179"/>
      <c r="N405" s="81"/>
    </row>
    <row r="406" spans="1:14">
      <c r="A406" s="6"/>
      <c r="B406" s="6"/>
      <c r="C406" s="2178"/>
      <c r="D406" s="2179"/>
      <c r="E406" s="2179"/>
      <c r="F406" s="27"/>
      <c r="G406" s="27"/>
      <c r="H406" s="2179"/>
      <c r="I406" s="2179"/>
      <c r="J406" s="2180"/>
      <c r="K406" s="2180"/>
      <c r="L406" s="2180"/>
      <c r="M406" s="2179"/>
      <c r="N406" s="81"/>
    </row>
    <row r="407" spans="1:14">
      <c r="A407" s="6"/>
      <c r="B407" s="6"/>
      <c r="C407" s="2178"/>
      <c r="D407" s="2179"/>
      <c r="E407" s="2179"/>
      <c r="F407" s="27"/>
      <c r="G407" s="27"/>
      <c r="H407" s="2179"/>
      <c r="I407" s="2179"/>
      <c r="J407" s="2180"/>
      <c r="K407" s="2180"/>
      <c r="L407" s="2180"/>
      <c r="M407" s="2179"/>
      <c r="N407" s="81"/>
    </row>
    <row r="408" spans="1:14">
      <c r="A408" s="6"/>
      <c r="B408" s="6"/>
      <c r="C408" s="2178"/>
      <c r="D408" s="2179"/>
      <c r="E408" s="2179"/>
      <c r="F408" s="27"/>
      <c r="G408" s="27"/>
      <c r="H408" s="2179"/>
      <c r="I408" s="2179"/>
      <c r="J408" s="2180"/>
      <c r="K408" s="2180"/>
      <c r="L408" s="2180"/>
      <c r="M408" s="2179"/>
      <c r="N408" s="81"/>
    </row>
    <row r="409" spans="1:14">
      <c r="A409" s="6"/>
      <c r="B409" s="6"/>
      <c r="C409" s="2178"/>
      <c r="D409" s="2179"/>
      <c r="E409" s="2179"/>
      <c r="F409" s="27"/>
      <c r="G409" s="27"/>
      <c r="H409" s="2179"/>
      <c r="I409" s="2179"/>
      <c r="J409" s="2180"/>
      <c r="K409" s="2180"/>
      <c r="L409" s="2180"/>
      <c r="M409" s="2179"/>
      <c r="N409" s="81"/>
    </row>
    <row r="410" spans="1:14">
      <c r="A410" s="6"/>
      <c r="B410" s="6"/>
      <c r="C410" s="2178"/>
      <c r="D410" s="2179"/>
      <c r="E410" s="2179"/>
      <c r="F410" s="27"/>
      <c r="G410" s="27"/>
      <c r="H410" s="2179"/>
      <c r="I410" s="2179"/>
      <c r="J410" s="2180"/>
      <c r="K410" s="2180"/>
      <c r="L410" s="2180"/>
      <c r="M410" s="2179"/>
      <c r="N410" s="81"/>
    </row>
    <row r="411" spans="1:14">
      <c r="A411" s="6"/>
      <c r="B411" s="6"/>
      <c r="C411" s="2178"/>
      <c r="D411" s="2179"/>
      <c r="E411" s="2179"/>
      <c r="F411" s="27"/>
      <c r="G411" s="27"/>
      <c r="H411" s="2179"/>
      <c r="I411" s="2179"/>
      <c r="J411" s="2180"/>
      <c r="K411" s="2180"/>
      <c r="L411" s="2180"/>
      <c r="M411" s="2179"/>
      <c r="N411" s="81"/>
    </row>
    <row r="412" spans="1:14">
      <c r="A412" s="6"/>
      <c r="B412" s="6"/>
      <c r="C412" s="2178"/>
      <c r="D412" s="2179"/>
      <c r="E412" s="2179"/>
      <c r="F412" s="27"/>
      <c r="G412" s="27"/>
      <c r="H412" s="2179"/>
      <c r="I412" s="2179"/>
      <c r="J412" s="2180"/>
      <c r="K412" s="2180"/>
      <c r="L412" s="2180"/>
      <c r="M412" s="2179"/>
      <c r="N412" s="81"/>
    </row>
    <row r="413" spans="1:14">
      <c r="A413" s="6"/>
      <c r="B413" s="6"/>
      <c r="C413" s="2178"/>
      <c r="D413" s="2179"/>
      <c r="E413" s="2179"/>
      <c r="F413" s="27"/>
      <c r="G413" s="27"/>
      <c r="H413" s="2179"/>
      <c r="I413" s="2179"/>
      <c r="J413" s="2180"/>
      <c r="K413" s="2180"/>
      <c r="L413" s="2180"/>
      <c r="M413" s="2179"/>
      <c r="N413" s="81"/>
    </row>
    <row r="414" spans="1:14">
      <c r="A414" s="6"/>
      <c r="B414" s="6"/>
      <c r="C414" s="2178"/>
      <c r="D414" s="2179"/>
      <c r="E414" s="2179"/>
      <c r="F414" s="27"/>
      <c r="G414" s="27"/>
      <c r="H414" s="2179"/>
      <c r="I414" s="2179"/>
      <c r="J414" s="2180"/>
      <c r="K414" s="2180"/>
      <c r="L414" s="2180"/>
      <c r="M414" s="2179"/>
      <c r="N414" s="81"/>
    </row>
    <row r="415" spans="1:14">
      <c r="A415" s="6"/>
      <c r="B415" s="6"/>
      <c r="C415" s="2178"/>
      <c r="D415" s="2179"/>
      <c r="E415" s="2179"/>
      <c r="F415" s="27"/>
      <c r="G415" s="27"/>
      <c r="H415" s="2179"/>
      <c r="I415" s="2179"/>
      <c r="J415" s="2180"/>
      <c r="K415" s="2180"/>
      <c r="L415" s="2180"/>
      <c r="M415" s="2179"/>
      <c r="N415" s="81"/>
    </row>
    <row r="416" spans="1:14">
      <c r="A416" s="6"/>
      <c r="B416" s="6"/>
      <c r="C416" s="2178"/>
      <c r="D416" s="2179"/>
      <c r="E416" s="2179"/>
      <c r="F416" s="27"/>
      <c r="G416" s="27"/>
      <c r="H416" s="2179"/>
      <c r="I416" s="2179"/>
      <c r="J416" s="2180"/>
      <c r="K416" s="2180"/>
      <c r="L416" s="2180"/>
      <c r="M416" s="2179"/>
      <c r="N416" s="81"/>
    </row>
    <row r="417" spans="1:14">
      <c r="A417" s="6"/>
      <c r="B417" s="6"/>
      <c r="C417" s="2178"/>
      <c r="D417" s="2179"/>
      <c r="E417" s="2179"/>
      <c r="F417" s="27"/>
      <c r="G417" s="27"/>
      <c r="H417" s="2179"/>
      <c r="I417" s="2179"/>
      <c r="J417" s="2180"/>
      <c r="K417" s="2180"/>
      <c r="L417" s="2180"/>
      <c r="M417" s="2179"/>
      <c r="N417" s="81"/>
    </row>
    <row r="418" spans="1:14">
      <c r="A418" s="6"/>
      <c r="B418" s="6"/>
      <c r="C418" s="2178"/>
      <c r="D418" s="2179"/>
      <c r="E418" s="2179"/>
      <c r="F418" s="27"/>
      <c r="G418" s="27"/>
      <c r="H418" s="2179"/>
      <c r="I418" s="2179"/>
      <c r="J418" s="2180"/>
      <c r="K418" s="2180"/>
      <c r="L418" s="2180"/>
      <c r="M418" s="2179"/>
      <c r="N418" s="81"/>
    </row>
    <row r="419" spans="1:14">
      <c r="A419" s="6"/>
      <c r="B419" s="6"/>
      <c r="C419" s="2178"/>
      <c r="D419" s="2179"/>
      <c r="E419" s="2179"/>
      <c r="F419" s="27"/>
      <c r="G419" s="27"/>
      <c r="H419" s="2179"/>
      <c r="I419" s="2179"/>
      <c r="J419" s="2180"/>
      <c r="K419" s="2180"/>
      <c r="L419" s="2180"/>
      <c r="M419" s="2179"/>
      <c r="N419" s="81"/>
    </row>
    <row r="420" spans="1:14">
      <c r="A420" s="6"/>
      <c r="B420" s="6"/>
      <c r="C420" s="2178"/>
      <c r="D420" s="2179"/>
      <c r="E420" s="2179"/>
      <c r="F420" s="27"/>
      <c r="G420" s="27"/>
      <c r="H420" s="2179"/>
      <c r="I420" s="2179"/>
      <c r="J420" s="2180"/>
      <c r="K420" s="2180"/>
      <c r="L420" s="2180"/>
      <c r="M420" s="2179"/>
      <c r="N420" s="81"/>
    </row>
    <row r="421" spans="1:14">
      <c r="A421" s="6"/>
      <c r="B421" s="6"/>
      <c r="C421" s="2178"/>
      <c r="D421" s="2179"/>
      <c r="E421" s="2179"/>
      <c r="F421" s="27"/>
      <c r="G421" s="27"/>
      <c r="H421" s="2179"/>
      <c r="I421" s="2179"/>
      <c r="J421" s="2180"/>
      <c r="K421" s="2180"/>
      <c r="L421" s="2180"/>
      <c r="M421" s="2179"/>
      <c r="N421" s="81"/>
    </row>
    <row r="422" spans="1:14">
      <c r="A422" s="6"/>
      <c r="B422" s="6"/>
      <c r="C422" s="2178"/>
      <c r="D422" s="2179"/>
      <c r="E422" s="2179"/>
      <c r="F422" s="27"/>
      <c r="G422" s="27"/>
      <c r="H422" s="2179"/>
      <c r="I422" s="2179"/>
      <c r="J422" s="2180"/>
      <c r="K422" s="2180"/>
      <c r="L422" s="2180"/>
      <c r="M422" s="2179"/>
      <c r="N422" s="81"/>
    </row>
    <row r="423" spans="1:14">
      <c r="A423" s="6"/>
      <c r="B423" s="6"/>
      <c r="C423" s="2178"/>
      <c r="D423" s="2179"/>
      <c r="E423" s="2179"/>
      <c r="F423" s="27"/>
      <c r="G423" s="27"/>
      <c r="H423" s="2179"/>
      <c r="I423" s="2179"/>
      <c r="J423" s="2180"/>
      <c r="K423" s="2180"/>
      <c r="L423" s="2180"/>
      <c r="M423" s="2179"/>
      <c r="N423" s="81"/>
    </row>
    <row r="424" spans="1:14">
      <c r="A424" s="6"/>
      <c r="B424" s="6"/>
      <c r="C424" s="2178"/>
      <c r="D424" s="2179"/>
      <c r="E424" s="2179"/>
      <c r="F424" s="27"/>
      <c r="G424" s="27"/>
      <c r="H424" s="2179"/>
      <c r="I424" s="2179"/>
      <c r="J424" s="2180"/>
      <c r="K424" s="2180"/>
      <c r="L424" s="2180"/>
      <c r="M424" s="2179"/>
      <c r="N424" s="81"/>
    </row>
    <row r="425" spans="1:14">
      <c r="A425" s="6"/>
      <c r="B425" s="6"/>
      <c r="C425" s="2178"/>
      <c r="D425" s="2179"/>
      <c r="E425" s="2179"/>
      <c r="F425" s="27"/>
      <c r="G425" s="27"/>
      <c r="H425" s="2179"/>
      <c r="I425" s="2179"/>
      <c r="J425" s="2180"/>
      <c r="K425" s="2180"/>
      <c r="L425" s="2180"/>
      <c r="M425" s="2179"/>
      <c r="N425" s="81"/>
    </row>
    <row r="426" spans="1:14">
      <c r="A426" s="6"/>
      <c r="B426" s="6"/>
      <c r="C426" s="2178"/>
      <c r="D426" s="2179"/>
      <c r="E426" s="2179"/>
      <c r="F426" s="27"/>
      <c r="G426" s="27"/>
      <c r="H426" s="2179"/>
      <c r="I426" s="2179"/>
      <c r="J426" s="2180"/>
      <c r="K426" s="2180"/>
      <c r="L426" s="2180"/>
      <c r="M426" s="2179"/>
      <c r="N426" s="81"/>
    </row>
    <row r="427" spans="1:14">
      <c r="A427" s="6"/>
      <c r="B427" s="6"/>
      <c r="C427" s="2178"/>
      <c r="D427" s="2179"/>
      <c r="E427" s="2179"/>
      <c r="F427" s="27"/>
      <c r="G427" s="27"/>
      <c r="H427" s="2179"/>
      <c r="I427" s="2179"/>
      <c r="J427" s="2180"/>
      <c r="K427" s="2180"/>
      <c r="L427" s="2180"/>
      <c r="M427" s="2179"/>
      <c r="N427" s="81"/>
    </row>
    <row r="428" spans="1:14">
      <c r="A428" s="6"/>
      <c r="B428" s="6"/>
      <c r="C428" s="2178"/>
      <c r="D428" s="2179"/>
      <c r="E428" s="2179"/>
      <c r="F428" s="27"/>
      <c r="G428" s="27"/>
      <c r="H428" s="2179"/>
      <c r="I428" s="2179"/>
      <c r="J428" s="2180"/>
      <c r="K428" s="2180"/>
      <c r="L428" s="2180"/>
      <c r="M428" s="2179"/>
      <c r="N428" s="81"/>
    </row>
    <row r="429" spans="1:14">
      <c r="A429" s="6"/>
      <c r="B429" s="6"/>
      <c r="C429" s="2178"/>
      <c r="D429" s="2179"/>
      <c r="E429" s="2179"/>
      <c r="F429" s="27"/>
      <c r="G429" s="27"/>
      <c r="H429" s="2179"/>
      <c r="I429" s="2179"/>
      <c r="J429" s="2180"/>
      <c r="K429" s="2180"/>
      <c r="L429" s="2180"/>
      <c r="M429" s="2179"/>
      <c r="N429" s="81"/>
    </row>
    <row r="430" spans="1:14">
      <c r="A430" s="6"/>
      <c r="B430" s="6"/>
      <c r="C430" s="2178"/>
      <c r="D430" s="2179"/>
      <c r="E430" s="2179"/>
      <c r="F430" s="27"/>
      <c r="G430" s="27"/>
      <c r="H430" s="2179"/>
      <c r="I430" s="2179"/>
      <c r="J430" s="2180"/>
      <c r="K430" s="2180"/>
      <c r="L430" s="2180"/>
      <c r="M430" s="2179"/>
      <c r="N430" s="81"/>
    </row>
    <row r="431" spans="1:14">
      <c r="A431" s="6"/>
      <c r="B431" s="6"/>
      <c r="C431" s="2178"/>
      <c r="D431" s="2179"/>
      <c r="E431" s="2179"/>
      <c r="F431" s="27"/>
      <c r="G431" s="27"/>
      <c r="H431" s="2179"/>
      <c r="I431" s="2179"/>
      <c r="J431" s="2180"/>
      <c r="K431" s="2180"/>
      <c r="L431" s="2180"/>
      <c r="M431" s="2179"/>
      <c r="N431" s="81"/>
    </row>
    <row r="432" spans="1:14">
      <c r="A432" s="6"/>
      <c r="B432" s="6"/>
      <c r="C432" s="2178"/>
      <c r="D432" s="2179"/>
      <c r="E432" s="2179"/>
      <c r="F432" s="27"/>
      <c r="G432" s="27"/>
      <c r="H432" s="2179"/>
      <c r="I432" s="2179"/>
      <c r="J432" s="2180"/>
      <c r="K432" s="2180"/>
      <c r="L432" s="2180"/>
      <c r="M432" s="2179"/>
      <c r="N432" s="81"/>
    </row>
    <row r="433" spans="1:14">
      <c r="A433" s="6"/>
      <c r="B433" s="6"/>
      <c r="C433" s="2178"/>
      <c r="D433" s="2179"/>
      <c r="E433" s="2179"/>
      <c r="F433" s="27"/>
      <c r="G433" s="27"/>
      <c r="H433" s="2179"/>
      <c r="I433" s="2179"/>
      <c r="J433" s="2180"/>
      <c r="K433" s="2180"/>
      <c r="L433" s="2180"/>
      <c r="M433" s="2179"/>
      <c r="N433" s="81"/>
    </row>
    <row r="434" spans="1:14">
      <c r="A434" s="6"/>
      <c r="B434" s="6"/>
      <c r="C434" s="2178"/>
      <c r="D434" s="2179"/>
      <c r="E434" s="2179"/>
      <c r="F434" s="27"/>
      <c r="G434" s="27"/>
      <c r="H434" s="2179"/>
      <c r="I434" s="2179"/>
      <c r="J434" s="2180"/>
      <c r="K434" s="2180"/>
      <c r="L434" s="2180"/>
      <c r="M434" s="2179"/>
      <c r="N434" s="81"/>
    </row>
    <row r="435" spans="1:14">
      <c r="A435" s="6"/>
      <c r="B435" s="6"/>
      <c r="C435" s="2178"/>
      <c r="D435" s="2179"/>
      <c r="E435" s="2179"/>
      <c r="F435" s="27"/>
      <c r="G435" s="27"/>
      <c r="H435" s="2179"/>
      <c r="I435" s="2179"/>
      <c r="J435" s="2180"/>
      <c r="K435" s="2180"/>
      <c r="L435" s="2180"/>
      <c r="M435" s="2179"/>
      <c r="N435" s="81"/>
    </row>
    <row r="436" spans="1:14">
      <c r="A436" s="6"/>
      <c r="B436" s="6"/>
      <c r="C436" s="2178"/>
      <c r="D436" s="2179"/>
      <c r="E436" s="2179"/>
      <c r="F436" s="27"/>
      <c r="G436" s="27"/>
      <c r="H436" s="2179"/>
      <c r="I436" s="2179"/>
      <c r="J436" s="2180"/>
      <c r="K436" s="2180"/>
      <c r="L436" s="2180"/>
      <c r="M436" s="2179"/>
      <c r="N436" s="81"/>
    </row>
    <row r="437" spans="1:14">
      <c r="A437" s="6"/>
      <c r="B437" s="6"/>
      <c r="C437" s="2178"/>
      <c r="D437" s="2179"/>
      <c r="E437" s="2179"/>
      <c r="F437" s="27"/>
      <c r="G437" s="27"/>
      <c r="H437" s="2179"/>
      <c r="I437" s="2179"/>
      <c r="J437" s="2180"/>
      <c r="K437" s="2180"/>
      <c r="L437" s="2180"/>
      <c r="M437" s="2179"/>
      <c r="N437" s="81"/>
    </row>
    <row r="438" spans="1:14">
      <c r="A438" s="6"/>
      <c r="B438" s="6"/>
      <c r="C438" s="2178"/>
      <c r="D438" s="2179"/>
      <c r="E438" s="2179"/>
      <c r="F438" s="27"/>
      <c r="G438" s="27"/>
      <c r="H438" s="2179"/>
      <c r="I438" s="2179"/>
      <c r="J438" s="2180"/>
      <c r="K438" s="2180"/>
      <c r="L438" s="2180"/>
      <c r="M438" s="2179"/>
      <c r="N438" s="81"/>
    </row>
    <row r="439" spans="1:14">
      <c r="A439" s="6"/>
      <c r="B439" s="6"/>
      <c r="C439" s="2178"/>
      <c r="D439" s="2179"/>
      <c r="E439" s="2179"/>
      <c r="F439" s="27"/>
      <c r="G439" s="27"/>
      <c r="H439" s="2179"/>
      <c r="I439" s="2179"/>
      <c r="J439" s="2180"/>
      <c r="K439" s="2180"/>
      <c r="L439" s="2180"/>
      <c r="M439" s="2179"/>
      <c r="N439" s="81"/>
    </row>
    <row r="440" spans="1:14">
      <c r="A440" s="6"/>
      <c r="B440" s="6"/>
      <c r="C440" s="2178"/>
      <c r="D440" s="2179"/>
      <c r="E440" s="2179"/>
      <c r="F440" s="27"/>
      <c r="G440" s="27"/>
      <c r="H440" s="2179"/>
      <c r="I440" s="2179"/>
      <c r="J440" s="2180"/>
      <c r="K440" s="2180"/>
      <c r="L440" s="2180"/>
      <c r="M440" s="2179"/>
      <c r="N440" s="81"/>
    </row>
    <row r="441" spans="1:14">
      <c r="A441" s="6"/>
      <c r="B441" s="6"/>
      <c r="C441" s="2178"/>
      <c r="D441" s="2179"/>
      <c r="E441" s="2179"/>
      <c r="F441" s="27"/>
      <c r="G441" s="27"/>
      <c r="H441" s="2179"/>
      <c r="I441" s="2179"/>
      <c r="J441" s="2180"/>
      <c r="K441" s="2180"/>
      <c r="L441" s="2180"/>
      <c r="M441" s="2179"/>
      <c r="N441" s="81"/>
    </row>
    <row r="442" spans="1:14">
      <c r="A442" s="6"/>
      <c r="B442" s="6"/>
      <c r="C442" s="2178"/>
      <c r="D442" s="2179"/>
      <c r="E442" s="2179"/>
      <c r="F442" s="27"/>
      <c r="G442" s="27"/>
      <c r="H442" s="2179"/>
      <c r="I442" s="2179"/>
      <c r="J442" s="2180"/>
      <c r="K442" s="2180"/>
      <c r="L442" s="2180"/>
      <c r="M442" s="2179"/>
      <c r="N442" s="81"/>
    </row>
    <row r="443" spans="1:14">
      <c r="A443" s="6"/>
      <c r="B443" s="6"/>
      <c r="C443" s="2178"/>
      <c r="D443" s="2179"/>
      <c r="E443" s="2179"/>
      <c r="F443" s="27"/>
      <c r="G443" s="27"/>
      <c r="H443" s="2179"/>
      <c r="I443" s="2179"/>
      <c r="J443" s="2180"/>
      <c r="K443" s="2180"/>
      <c r="L443" s="2180"/>
      <c r="M443" s="2179"/>
      <c r="N443" s="81"/>
    </row>
    <row r="444" spans="1:14">
      <c r="A444" s="6"/>
      <c r="B444" s="6"/>
      <c r="C444" s="2178"/>
      <c r="D444" s="2179"/>
      <c r="E444" s="2179"/>
      <c r="F444" s="27"/>
      <c r="G444" s="27"/>
      <c r="H444" s="2179"/>
      <c r="I444" s="2179"/>
      <c r="J444" s="2180"/>
      <c r="K444" s="2180"/>
      <c r="L444" s="2180"/>
      <c r="M444" s="2179"/>
      <c r="N444" s="81"/>
    </row>
    <row r="445" spans="1:14">
      <c r="A445" s="6"/>
      <c r="B445" s="6"/>
      <c r="C445" s="2178"/>
      <c r="D445" s="2179"/>
      <c r="E445" s="2179"/>
      <c r="F445" s="27"/>
      <c r="G445" s="27"/>
      <c r="H445" s="2179"/>
      <c r="I445" s="2179"/>
      <c r="J445" s="2180"/>
      <c r="K445" s="2180"/>
      <c r="L445" s="2180"/>
      <c r="M445" s="2179"/>
      <c r="N445" s="81"/>
    </row>
    <row r="446" spans="1:14">
      <c r="A446" s="6"/>
      <c r="B446" s="6"/>
      <c r="C446" s="2178"/>
      <c r="D446" s="2179"/>
      <c r="E446" s="2179"/>
      <c r="F446" s="27"/>
      <c r="G446" s="27"/>
      <c r="H446" s="2179"/>
      <c r="I446" s="2179"/>
      <c r="J446" s="2180"/>
      <c r="K446" s="2180"/>
      <c r="L446" s="2180"/>
      <c r="M446" s="2179"/>
      <c r="N446" s="81"/>
    </row>
    <row r="447" spans="1:14">
      <c r="A447" s="6"/>
      <c r="B447" s="6"/>
      <c r="C447" s="2178"/>
      <c r="D447" s="2179"/>
      <c r="E447" s="2179"/>
      <c r="F447" s="27"/>
      <c r="G447" s="27"/>
      <c r="H447" s="2179"/>
      <c r="I447" s="2179"/>
      <c r="J447" s="2180"/>
      <c r="K447" s="2180"/>
      <c r="L447" s="2180"/>
      <c r="M447" s="2179"/>
      <c r="N447" s="81"/>
    </row>
    <row r="448" spans="1:14">
      <c r="A448" s="6"/>
      <c r="B448" s="6"/>
      <c r="C448" s="2178"/>
      <c r="D448" s="2179"/>
      <c r="E448" s="2179"/>
      <c r="F448" s="27"/>
      <c r="G448" s="27"/>
      <c r="H448" s="2179"/>
      <c r="I448" s="2179"/>
      <c r="J448" s="2180"/>
      <c r="K448" s="2180"/>
      <c r="L448" s="2180"/>
      <c r="M448" s="2179"/>
      <c r="N448" s="81"/>
    </row>
    <row r="449" spans="1:14">
      <c r="A449" s="6"/>
      <c r="B449" s="6"/>
      <c r="C449" s="2178"/>
      <c r="D449" s="2179"/>
      <c r="E449" s="2179"/>
      <c r="F449" s="27"/>
      <c r="G449" s="27"/>
      <c r="H449" s="2179"/>
      <c r="I449" s="2179"/>
      <c r="J449" s="2180"/>
      <c r="K449" s="2180"/>
      <c r="L449" s="2180"/>
      <c r="M449" s="2179"/>
      <c r="N449" s="81"/>
    </row>
    <row r="450" spans="1:14">
      <c r="A450" s="6"/>
      <c r="B450" s="6"/>
      <c r="C450" s="2178"/>
      <c r="D450" s="2179"/>
      <c r="E450" s="2179"/>
      <c r="F450" s="27"/>
      <c r="G450" s="27"/>
      <c r="H450" s="2179"/>
      <c r="I450" s="2179"/>
      <c r="J450" s="2180"/>
      <c r="K450" s="2180"/>
      <c r="L450" s="2180"/>
      <c r="M450" s="2179"/>
      <c r="N450" s="81"/>
    </row>
    <row r="451" spans="1:14">
      <c r="A451" s="6"/>
      <c r="B451" s="6"/>
      <c r="C451" s="2178"/>
      <c r="D451" s="2179"/>
      <c r="E451" s="2179"/>
      <c r="F451" s="27"/>
      <c r="G451" s="27"/>
      <c r="H451" s="2179"/>
      <c r="I451" s="2179"/>
      <c r="J451" s="2180"/>
      <c r="K451" s="2180"/>
      <c r="L451" s="2180"/>
      <c r="M451" s="2179"/>
      <c r="N451" s="81"/>
    </row>
    <row r="452" spans="1:14">
      <c r="A452" s="6"/>
      <c r="B452" s="6"/>
      <c r="C452" s="2178"/>
      <c r="D452" s="2179"/>
      <c r="E452" s="2179"/>
      <c r="F452" s="27"/>
      <c r="G452" s="27"/>
      <c r="H452" s="2179"/>
      <c r="I452" s="2179"/>
      <c r="J452" s="2180"/>
      <c r="K452" s="2180"/>
      <c r="L452" s="2180"/>
      <c r="M452" s="2179"/>
      <c r="N452" s="81"/>
    </row>
    <row r="453" spans="1:14">
      <c r="A453" s="6"/>
      <c r="B453" s="6"/>
      <c r="C453" s="2178"/>
      <c r="D453" s="2179"/>
      <c r="E453" s="2179"/>
      <c r="F453" s="27"/>
      <c r="G453" s="27"/>
      <c r="H453" s="2179"/>
      <c r="I453" s="2179"/>
      <c r="J453" s="2180"/>
      <c r="K453" s="2180"/>
      <c r="L453" s="2180"/>
      <c r="M453" s="2179"/>
      <c r="N453" s="81"/>
    </row>
    <row r="454" spans="1:14">
      <c r="A454" s="6"/>
      <c r="B454" s="6"/>
      <c r="C454" s="2178"/>
      <c r="D454" s="2179"/>
      <c r="E454" s="2179"/>
      <c r="F454" s="27"/>
      <c r="G454" s="27"/>
      <c r="H454" s="2179"/>
      <c r="I454" s="2179"/>
      <c r="J454" s="2180"/>
      <c r="K454" s="2180"/>
      <c r="L454" s="2180"/>
      <c r="M454" s="2179"/>
      <c r="N454" s="81"/>
    </row>
    <row r="455" spans="1:14">
      <c r="A455" s="6"/>
      <c r="B455" s="6"/>
      <c r="C455" s="2178"/>
      <c r="D455" s="2179"/>
      <c r="E455" s="2179"/>
      <c r="F455" s="27"/>
      <c r="G455" s="27"/>
      <c r="H455" s="2179"/>
      <c r="I455" s="2179"/>
      <c r="J455" s="2180"/>
      <c r="K455" s="2180"/>
      <c r="L455" s="2180"/>
      <c r="M455" s="2179"/>
      <c r="N455" s="81"/>
    </row>
    <row r="456" spans="1:14">
      <c r="A456" s="6"/>
      <c r="B456" s="6"/>
      <c r="C456" s="2178"/>
      <c r="D456" s="2179"/>
      <c r="E456" s="2179"/>
      <c r="F456" s="27"/>
      <c r="G456" s="27"/>
      <c r="H456" s="2179"/>
      <c r="I456" s="2179"/>
      <c r="J456" s="2180"/>
      <c r="K456" s="2180"/>
      <c r="L456" s="2180"/>
      <c r="M456" s="2179"/>
      <c r="N456" s="81"/>
    </row>
    <row r="457" spans="1:14">
      <c r="A457" s="6"/>
      <c r="B457" s="6"/>
      <c r="C457" s="2178"/>
      <c r="D457" s="2179"/>
      <c r="E457" s="2179"/>
      <c r="F457" s="27"/>
      <c r="G457" s="27"/>
      <c r="H457" s="2179"/>
      <c r="I457" s="2179"/>
      <c r="J457" s="2180"/>
      <c r="K457" s="2180"/>
      <c r="L457" s="2180"/>
      <c r="M457" s="2179"/>
      <c r="N457" s="81"/>
    </row>
    <row r="458" spans="1:14">
      <c r="A458" s="6"/>
      <c r="B458" s="6"/>
      <c r="C458" s="2178"/>
      <c r="D458" s="2179"/>
      <c r="E458" s="2179"/>
      <c r="F458" s="27"/>
      <c r="G458" s="27"/>
      <c r="H458" s="2179"/>
      <c r="I458" s="2179"/>
      <c r="J458" s="2180"/>
      <c r="K458" s="2180"/>
      <c r="L458" s="2180"/>
      <c r="M458" s="2179"/>
      <c r="N458" s="81"/>
    </row>
    <row r="459" spans="1:14">
      <c r="A459" s="6"/>
      <c r="B459" s="6"/>
      <c r="C459" s="2178"/>
      <c r="D459" s="2179"/>
      <c r="E459" s="2179"/>
      <c r="F459" s="27"/>
      <c r="G459" s="27"/>
      <c r="H459" s="2179"/>
      <c r="I459" s="2179"/>
      <c r="J459" s="2180"/>
      <c r="K459" s="2180"/>
      <c r="L459" s="2180"/>
      <c r="M459" s="2179"/>
      <c r="N459" s="81"/>
    </row>
    <row r="460" spans="1:14">
      <c r="A460" s="6"/>
      <c r="B460" s="6"/>
      <c r="C460" s="2178"/>
      <c r="D460" s="2179"/>
      <c r="E460" s="2179"/>
      <c r="F460" s="27"/>
      <c r="G460" s="27"/>
      <c r="H460" s="2179"/>
      <c r="I460" s="2179"/>
      <c r="J460" s="2180"/>
      <c r="K460" s="2180"/>
      <c r="L460" s="2180"/>
      <c r="M460" s="2179"/>
      <c r="N460" s="81"/>
    </row>
    <row r="461" spans="1:14">
      <c r="A461" s="6"/>
      <c r="B461" s="6"/>
      <c r="C461" s="2178"/>
      <c r="D461" s="2179"/>
      <c r="E461" s="2179"/>
      <c r="F461" s="27"/>
      <c r="G461" s="27"/>
      <c r="H461" s="2179"/>
      <c r="I461" s="2179"/>
      <c r="J461" s="2180"/>
      <c r="K461" s="2180"/>
      <c r="L461" s="2180"/>
      <c r="M461" s="2179"/>
      <c r="N461" s="81"/>
    </row>
    <row r="462" spans="1:14">
      <c r="A462" s="6"/>
      <c r="B462" s="6"/>
      <c r="C462" s="2178"/>
      <c r="D462" s="2179"/>
      <c r="E462" s="2179"/>
      <c r="F462" s="27"/>
      <c r="G462" s="27"/>
      <c r="H462" s="2179"/>
      <c r="I462" s="2179"/>
      <c r="J462" s="2180"/>
      <c r="K462" s="2180"/>
      <c r="L462" s="2180"/>
      <c r="M462" s="2179"/>
      <c r="N462" s="81"/>
    </row>
    <row r="463" spans="1:14">
      <c r="A463" s="6"/>
      <c r="B463" s="6"/>
      <c r="C463" s="2178"/>
      <c r="D463" s="2179"/>
      <c r="E463" s="2179"/>
      <c r="F463" s="27"/>
      <c r="G463" s="27"/>
      <c r="H463" s="2179"/>
      <c r="I463" s="2179"/>
      <c r="J463" s="2180"/>
      <c r="K463" s="2180"/>
      <c r="L463" s="2180"/>
      <c r="M463" s="2179"/>
      <c r="N463" s="81"/>
    </row>
    <row r="464" spans="1:14">
      <c r="A464" s="6"/>
      <c r="B464" s="6"/>
      <c r="C464" s="2178"/>
      <c r="D464" s="2179"/>
      <c r="E464" s="2179"/>
      <c r="F464" s="27"/>
      <c r="G464" s="27"/>
      <c r="H464" s="2179"/>
      <c r="I464" s="2179"/>
      <c r="J464" s="2180"/>
      <c r="K464" s="2180"/>
      <c r="L464" s="2180"/>
      <c r="M464" s="2179"/>
      <c r="N464" s="81"/>
    </row>
    <row r="465" spans="1:14">
      <c r="A465" s="6"/>
      <c r="B465" s="6"/>
      <c r="C465" s="2178"/>
      <c r="D465" s="2179"/>
      <c r="E465" s="2179"/>
      <c r="F465" s="27"/>
      <c r="G465" s="27"/>
      <c r="H465" s="2179"/>
      <c r="I465" s="2179"/>
      <c r="J465" s="2180"/>
      <c r="K465" s="2180"/>
      <c r="L465" s="2180"/>
      <c r="M465" s="2179"/>
      <c r="N465" s="81"/>
    </row>
    <row r="466" spans="1:14">
      <c r="A466" s="6"/>
      <c r="B466" s="6"/>
      <c r="C466" s="2178"/>
      <c r="D466" s="2179"/>
      <c r="E466" s="2179"/>
      <c r="F466" s="27"/>
      <c r="G466" s="27"/>
      <c r="H466" s="2179"/>
      <c r="I466" s="2179"/>
      <c r="J466" s="2180"/>
      <c r="K466" s="2180"/>
      <c r="L466" s="2180"/>
      <c r="M466" s="2179"/>
      <c r="N466" s="81"/>
    </row>
    <row r="467" spans="1:14">
      <c r="A467" s="6"/>
      <c r="B467" s="6"/>
      <c r="C467" s="2178"/>
      <c r="D467" s="2179"/>
      <c r="E467" s="2179"/>
      <c r="F467" s="27"/>
      <c r="G467" s="27"/>
      <c r="H467" s="2179"/>
      <c r="I467" s="2179"/>
      <c r="J467" s="2180"/>
      <c r="K467" s="2180"/>
      <c r="L467" s="2180"/>
      <c r="M467" s="2179"/>
      <c r="N467" s="81"/>
    </row>
    <row r="468" spans="1:14">
      <c r="A468" s="6"/>
      <c r="B468" s="6"/>
      <c r="C468" s="2178"/>
      <c r="D468" s="2179"/>
      <c r="E468" s="2179"/>
      <c r="F468" s="27"/>
      <c r="G468" s="27"/>
      <c r="H468" s="2179"/>
      <c r="I468" s="2179"/>
      <c r="J468" s="2180"/>
      <c r="K468" s="2180"/>
      <c r="L468" s="2180"/>
      <c r="M468" s="2179"/>
      <c r="N468" s="81"/>
    </row>
    <row r="469" spans="1:14">
      <c r="A469" s="6"/>
      <c r="B469" s="6"/>
      <c r="C469" s="2178"/>
      <c r="D469" s="2179"/>
      <c r="E469" s="2179"/>
      <c r="F469" s="27"/>
      <c r="G469" s="27"/>
      <c r="H469" s="2179"/>
      <c r="I469" s="2179"/>
      <c r="J469" s="2180"/>
      <c r="K469" s="2180"/>
      <c r="L469" s="2180"/>
      <c r="M469" s="2179"/>
      <c r="N469" s="81"/>
    </row>
    <row r="470" spans="1:14">
      <c r="A470" s="6"/>
      <c r="B470" s="6"/>
      <c r="C470" s="2178"/>
      <c r="D470" s="2179"/>
      <c r="E470" s="2179"/>
      <c r="F470" s="27"/>
      <c r="G470" s="27"/>
      <c r="H470" s="2179"/>
      <c r="I470" s="2179"/>
      <c r="J470" s="2180"/>
      <c r="K470" s="2180"/>
      <c r="L470" s="2180"/>
      <c r="M470" s="2179"/>
      <c r="N470" s="81"/>
    </row>
    <row r="471" spans="1:14">
      <c r="A471" s="6"/>
      <c r="B471" s="6"/>
      <c r="C471" s="2178"/>
      <c r="D471" s="2179"/>
      <c r="E471" s="2179"/>
      <c r="F471" s="27"/>
      <c r="G471" s="27"/>
      <c r="H471" s="2179"/>
      <c r="I471" s="2179"/>
      <c r="J471" s="2180"/>
      <c r="K471" s="2180"/>
      <c r="L471" s="2180"/>
      <c r="M471" s="2179"/>
      <c r="N471" s="81"/>
    </row>
    <row r="472" spans="1:14">
      <c r="A472" s="6"/>
      <c r="B472" s="6"/>
      <c r="C472" s="2178"/>
      <c r="D472" s="2179"/>
      <c r="E472" s="2179"/>
      <c r="F472" s="27"/>
      <c r="G472" s="27"/>
      <c r="H472" s="2179"/>
      <c r="I472" s="2179"/>
      <c r="J472" s="2180"/>
      <c r="K472" s="2180"/>
      <c r="L472" s="2180"/>
      <c r="M472" s="2179"/>
      <c r="N472" s="81"/>
    </row>
    <row r="473" spans="1:14">
      <c r="A473" s="6"/>
      <c r="B473" s="6"/>
      <c r="C473" s="2178"/>
      <c r="D473" s="2179"/>
      <c r="E473" s="2179"/>
      <c r="F473" s="27"/>
      <c r="G473" s="27"/>
      <c r="H473" s="2179"/>
      <c r="I473" s="2179"/>
      <c r="J473" s="2180"/>
      <c r="K473" s="2180"/>
      <c r="L473" s="2180"/>
      <c r="M473" s="2179"/>
      <c r="N473" s="81"/>
    </row>
    <row r="474" spans="1:14">
      <c r="A474" s="6"/>
      <c r="B474" s="6"/>
      <c r="C474" s="2178"/>
      <c r="D474" s="2179"/>
      <c r="E474" s="2179"/>
      <c r="F474" s="27"/>
      <c r="G474" s="27"/>
      <c r="H474" s="2179"/>
      <c r="I474" s="2179"/>
      <c r="J474" s="2180"/>
      <c r="K474" s="2180"/>
      <c r="L474" s="2180"/>
      <c r="M474" s="2179"/>
      <c r="N474" s="81"/>
    </row>
    <row r="475" spans="1:14">
      <c r="A475" s="6"/>
      <c r="B475" s="6"/>
      <c r="C475" s="2178"/>
      <c r="D475" s="2179"/>
      <c r="E475" s="2179"/>
      <c r="F475" s="27"/>
      <c r="G475" s="27"/>
      <c r="H475" s="2179"/>
      <c r="I475" s="2179"/>
      <c r="J475" s="2180"/>
      <c r="K475" s="2180"/>
      <c r="L475" s="2180"/>
      <c r="M475" s="2179"/>
      <c r="N475" s="81"/>
    </row>
    <row r="476" spans="1:14">
      <c r="A476" s="6"/>
      <c r="B476" s="6"/>
      <c r="C476" s="2178"/>
      <c r="D476" s="2179"/>
      <c r="E476" s="2179"/>
      <c r="F476" s="27"/>
      <c r="G476" s="27"/>
      <c r="H476" s="2179"/>
      <c r="I476" s="2179"/>
      <c r="J476" s="2180"/>
      <c r="K476" s="2180"/>
      <c r="L476" s="2180"/>
      <c r="M476" s="2179"/>
      <c r="N476" s="81"/>
    </row>
    <row r="477" spans="1:14">
      <c r="A477" s="6"/>
      <c r="B477" s="6"/>
      <c r="C477" s="2178"/>
      <c r="D477" s="2179"/>
      <c r="E477" s="2179"/>
      <c r="F477" s="27"/>
      <c r="G477" s="27"/>
      <c r="H477" s="2179"/>
      <c r="I477" s="2179"/>
      <c r="J477" s="2180"/>
      <c r="K477" s="2180"/>
      <c r="L477" s="2180"/>
      <c r="M477" s="2179"/>
      <c r="N477" s="81"/>
    </row>
    <row r="478" spans="1:14">
      <c r="A478" s="6"/>
      <c r="B478" s="6"/>
      <c r="C478" s="2178"/>
      <c r="D478" s="2179"/>
      <c r="E478" s="2179"/>
      <c r="F478" s="27"/>
      <c r="G478" s="27"/>
      <c r="H478" s="2179"/>
      <c r="I478" s="2179"/>
      <c r="J478" s="2180"/>
      <c r="K478" s="2180"/>
      <c r="L478" s="2180"/>
      <c r="M478" s="2179"/>
      <c r="N478" s="81"/>
    </row>
    <row r="479" spans="1:14">
      <c r="A479" s="6"/>
      <c r="B479" s="6"/>
      <c r="C479" s="2178"/>
      <c r="D479" s="2179"/>
      <c r="E479" s="2179"/>
      <c r="F479" s="27"/>
      <c r="G479" s="27"/>
      <c r="H479" s="2179"/>
      <c r="I479" s="2179"/>
      <c r="J479" s="2180"/>
      <c r="K479" s="2180"/>
      <c r="L479" s="2180"/>
      <c r="M479" s="2179"/>
      <c r="N479" s="81"/>
    </row>
    <row r="480" spans="1:14">
      <c r="A480" s="6"/>
      <c r="B480" s="6"/>
      <c r="C480" s="2178"/>
      <c r="D480" s="2179"/>
      <c r="E480" s="2179"/>
      <c r="F480" s="27"/>
      <c r="G480" s="27"/>
      <c r="H480" s="2179"/>
      <c r="I480" s="2179"/>
      <c r="J480" s="2180"/>
      <c r="K480" s="2180"/>
      <c r="L480" s="2180"/>
      <c r="M480" s="2179"/>
      <c r="N480" s="81"/>
    </row>
    <row r="481" spans="1:14">
      <c r="A481" s="6"/>
      <c r="B481" s="6"/>
      <c r="C481" s="2178"/>
      <c r="D481" s="2179"/>
      <c r="E481" s="2179"/>
      <c r="F481" s="27"/>
      <c r="G481" s="27"/>
      <c r="H481" s="2179"/>
      <c r="I481" s="2179"/>
      <c r="J481" s="2180"/>
      <c r="K481" s="2180"/>
      <c r="L481" s="2180"/>
      <c r="M481" s="2179"/>
      <c r="N481" s="81"/>
    </row>
    <row r="482" spans="1:14">
      <c r="A482" s="6"/>
      <c r="B482" s="6"/>
      <c r="C482" s="2178"/>
      <c r="D482" s="2179"/>
      <c r="E482" s="2179"/>
      <c r="F482" s="27"/>
      <c r="G482" s="27"/>
      <c r="H482" s="2179"/>
      <c r="I482" s="2179"/>
      <c r="J482" s="2180"/>
      <c r="K482" s="2180"/>
      <c r="L482" s="2180"/>
      <c r="M482" s="2179"/>
      <c r="N482" s="81"/>
    </row>
    <row r="483" spans="1:14">
      <c r="A483" s="6"/>
      <c r="B483" s="6"/>
      <c r="C483" s="2178"/>
      <c r="D483" s="2179"/>
      <c r="E483" s="2179"/>
      <c r="F483" s="27"/>
      <c r="G483" s="27"/>
      <c r="H483" s="2179"/>
      <c r="I483" s="2179"/>
      <c r="J483" s="2180"/>
      <c r="K483" s="2180"/>
      <c r="L483" s="2180"/>
      <c r="M483" s="2179"/>
      <c r="N483" s="81"/>
    </row>
    <row r="484" spans="1:14">
      <c r="A484" s="6"/>
      <c r="B484" s="6"/>
      <c r="C484" s="2178"/>
      <c r="D484" s="2179"/>
      <c r="E484" s="2179"/>
      <c r="F484" s="27"/>
      <c r="G484" s="27"/>
      <c r="H484" s="2179"/>
      <c r="I484" s="2179"/>
      <c r="J484" s="2180"/>
      <c r="K484" s="2180"/>
      <c r="L484" s="2180"/>
      <c r="M484" s="2179"/>
      <c r="N484" s="81"/>
    </row>
    <row r="485" spans="1:14">
      <c r="A485" s="6"/>
      <c r="B485" s="6"/>
      <c r="C485" s="2178"/>
      <c r="D485" s="2179"/>
      <c r="E485" s="2179"/>
      <c r="F485" s="27"/>
      <c r="G485" s="27"/>
      <c r="H485" s="2179"/>
      <c r="I485" s="2179"/>
      <c r="J485" s="2180"/>
      <c r="K485" s="2180"/>
      <c r="L485" s="2180"/>
      <c r="M485" s="2179"/>
      <c r="N485" s="81"/>
    </row>
    <row r="486" spans="1:14">
      <c r="A486" s="6"/>
      <c r="B486" s="6"/>
      <c r="C486" s="2178"/>
      <c r="D486" s="2179"/>
      <c r="E486" s="2179"/>
      <c r="F486" s="27"/>
      <c r="G486" s="27"/>
      <c r="H486" s="2179"/>
      <c r="I486" s="2179"/>
      <c r="J486" s="2180"/>
      <c r="K486" s="2180"/>
      <c r="L486" s="2180"/>
      <c r="M486" s="2179"/>
      <c r="N486" s="81"/>
    </row>
    <row r="487" spans="1:14">
      <c r="A487" s="6"/>
      <c r="B487" s="6"/>
      <c r="C487" s="2178"/>
      <c r="D487" s="2179"/>
      <c r="E487" s="2179"/>
      <c r="F487" s="27"/>
      <c r="G487" s="27"/>
      <c r="H487" s="2179"/>
      <c r="I487" s="2179"/>
      <c r="J487" s="2180"/>
      <c r="K487" s="2180"/>
      <c r="L487" s="2180"/>
      <c r="M487" s="2179"/>
      <c r="N487" s="81"/>
    </row>
    <row r="488" spans="1:14">
      <c r="A488" s="6"/>
      <c r="B488" s="6"/>
      <c r="C488" s="2178"/>
      <c r="D488" s="2179"/>
      <c r="E488" s="2179"/>
      <c r="F488" s="27"/>
      <c r="G488" s="27"/>
      <c r="H488" s="2179"/>
      <c r="I488" s="2179"/>
      <c r="J488" s="2180"/>
      <c r="K488" s="2180"/>
      <c r="L488" s="2180"/>
      <c r="M488" s="2179"/>
      <c r="N488" s="81"/>
    </row>
    <row r="489" spans="1:14">
      <c r="A489" s="6"/>
      <c r="B489" s="6"/>
      <c r="C489" s="2178"/>
      <c r="D489" s="2179"/>
      <c r="E489" s="2179"/>
      <c r="F489" s="27"/>
      <c r="G489" s="27"/>
      <c r="H489" s="2179"/>
      <c r="I489" s="2179"/>
      <c r="J489" s="2180"/>
      <c r="K489" s="2180"/>
      <c r="L489" s="2180"/>
      <c r="M489" s="2179"/>
      <c r="N489" s="81"/>
    </row>
    <row r="490" spans="1:14">
      <c r="A490" s="6"/>
      <c r="B490" s="6"/>
      <c r="C490" s="2178"/>
      <c r="D490" s="2179"/>
      <c r="E490" s="2179"/>
      <c r="F490" s="27"/>
      <c r="G490" s="27"/>
      <c r="H490" s="2179"/>
      <c r="I490" s="2179"/>
      <c r="J490" s="2180"/>
      <c r="K490" s="2180"/>
      <c r="L490" s="2180"/>
      <c r="M490" s="2179"/>
      <c r="N490" s="81"/>
    </row>
    <row r="491" spans="1:14">
      <c r="A491" s="6"/>
      <c r="B491" s="6"/>
      <c r="C491" s="2178"/>
      <c r="D491" s="2179"/>
      <c r="E491" s="2179"/>
      <c r="F491" s="27"/>
      <c r="G491" s="27"/>
      <c r="H491" s="2179"/>
      <c r="I491" s="2179"/>
      <c r="J491" s="2180"/>
      <c r="K491" s="2180"/>
      <c r="L491" s="2180"/>
      <c r="M491" s="2179"/>
      <c r="N491" s="81"/>
    </row>
    <row r="492" spans="1:14">
      <c r="A492" s="6"/>
      <c r="B492" s="6"/>
      <c r="C492" s="2178"/>
      <c r="D492" s="2179"/>
      <c r="E492" s="2179"/>
      <c r="F492" s="27"/>
      <c r="G492" s="27"/>
      <c r="H492" s="2179"/>
      <c r="I492" s="2179"/>
      <c r="J492" s="2180"/>
      <c r="K492" s="2180"/>
      <c r="L492" s="2180"/>
      <c r="M492" s="2179"/>
      <c r="N492" s="81"/>
    </row>
    <row r="493" spans="1:14">
      <c r="A493" s="6"/>
      <c r="B493" s="6"/>
      <c r="C493" s="2178"/>
      <c r="D493" s="2179"/>
      <c r="E493" s="2179"/>
      <c r="F493" s="27"/>
      <c r="G493" s="27"/>
      <c r="H493" s="2179"/>
      <c r="I493" s="2179"/>
      <c r="J493" s="2180"/>
      <c r="K493" s="2180"/>
      <c r="L493" s="2180"/>
      <c r="M493" s="2179"/>
      <c r="N493" s="81"/>
    </row>
    <row r="494" spans="1:14">
      <c r="A494" s="6"/>
      <c r="B494" s="6"/>
      <c r="C494" s="2178"/>
      <c r="D494" s="2179"/>
      <c r="E494" s="2179"/>
      <c r="F494" s="27"/>
      <c r="G494" s="27"/>
      <c r="H494" s="2179"/>
      <c r="I494" s="2179"/>
      <c r="J494" s="2180"/>
      <c r="K494" s="2180"/>
      <c r="L494" s="2180"/>
      <c r="M494" s="2179"/>
      <c r="N494" s="81"/>
    </row>
    <row r="495" spans="1:14">
      <c r="A495" s="6"/>
      <c r="B495" s="6"/>
      <c r="C495" s="2178"/>
      <c r="D495" s="2179"/>
      <c r="E495" s="2179"/>
      <c r="F495" s="27"/>
      <c r="G495" s="27"/>
      <c r="H495" s="2179"/>
      <c r="I495" s="2179"/>
      <c r="J495" s="2180"/>
      <c r="K495" s="2180"/>
      <c r="L495" s="2180"/>
      <c r="M495" s="2179"/>
      <c r="N495" s="81"/>
    </row>
    <row r="496" spans="1:14">
      <c r="A496" s="6"/>
      <c r="B496" s="6"/>
      <c r="C496" s="2178"/>
      <c r="D496" s="2179"/>
      <c r="E496" s="2179"/>
      <c r="F496" s="27"/>
      <c r="G496" s="27"/>
      <c r="H496" s="2179"/>
      <c r="I496" s="2179"/>
      <c r="J496" s="2180"/>
      <c r="K496" s="2180"/>
      <c r="L496" s="2180"/>
      <c r="M496" s="2179"/>
      <c r="N496" s="81"/>
    </row>
    <row r="497" spans="1:14">
      <c r="A497" s="6"/>
      <c r="B497" s="6"/>
      <c r="C497" s="2178"/>
      <c r="D497" s="2179"/>
      <c r="E497" s="2179"/>
      <c r="F497" s="27"/>
      <c r="G497" s="27"/>
      <c r="H497" s="2179"/>
      <c r="I497" s="2179"/>
      <c r="J497" s="2180"/>
      <c r="K497" s="2180"/>
      <c r="L497" s="2180"/>
      <c r="M497" s="2179"/>
      <c r="N497" s="81"/>
    </row>
    <row r="498" spans="1:14">
      <c r="A498" s="6"/>
      <c r="B498" s="6"/>
      <c r="C498" s="2178"/>
      <c r="D498" s="2179"/>
      <c r="E498" s="2179"/>
      <c r="F498" s="27"/>
      <c r="G498" s="27"/>
      <c r="H498" s="2179"/>
      <c r="I498" s="2179"/>
      <c r="J498" s="2180"/>
      <c r="K498" s="2180"/>
      <c r="L498" s="2180"/>
      <c r="M498" s="2179"/>
      <c r="N498" s="81"/>
    </row>
    <row r="499" spans="1:14">
      <c r="A499" s="6"/>
      <c r="B499" s="6"/>
      <c r="C499" s="2178"/>
      <c r="D499" s="2179"/>
      <c r="E499" s="2179"/>
      <c r="F499" s="27"/>
      <c r="G499" s="27"/>
      <c r="H499" s="2179"/>
      <c r="I499" s="2179"/>
      <c r="J499" s="2180"/>
      <c r="K499" s="2180"/>
      <c r="L499" s="2180"/>
      <c r="M499" s="2179"/>
      <c r="N499" s="81"/>
    </row>
    <row r="500" spans="1:14">
      <c r="A500" s="6"/>
      <c r="B500" s="6"/>
      <c r="C500" s="2178"/>
      <c r="D500" s="2179"/>
      <c r="E500" s="2179"/>
      <c r="F500" s="27"/>
      <c r="G500" s="27"/>
      <c r="H500" s="2179"/>
      <c r="I500" s="2179"/>
      <c r="J500" s="2180"/>
      <c r="K500" s="2180"/>
      <c r="L500" s="2180"/>
      <c r="M500" s="2179"/>
      <c r="N500" s="81"/>
    </row>
    <row r="501" spans="1:14">
      <c r="A501" s="6"/>
      <c r="B501" s="6"/>
      <c r="C501" s="2178"/>
      <c r="D501" s="2179"/>
      <c r="E501" s="2179"/>
      <c r="F501" s="27"/>
      <c r="G501" s="27"/>
      <c r="H501" s="2179"/>
      <c r="I501" s="2179"/>
      <c r="J501" s="2180"/>
      <c r="K501" s="2180"/>
      <c r="L501" s="2180"/>
      <c r="M501" s="2179"/>
      <c r="N501" s="81"/>
    </row>
    <row r="502" spans="1:14">
      <c r="A502" s="6"/>
      <c r="B502" s="6"/>
      <c r="C502" s="2178"/>
      <c r="D502" s="2179"/>
      <c r="E502" s="2179"/>
      <c r="F502" s="27"/>
      <c r="G502" s="27"/>
      <c r="H502" s="2179"/>
      <c r="I502" s="2179"/>
      <c r="J502" s="2180"/>
      <c r="K502" s="2180"/>
      <c r="L502" s="2180"/>
      <c r="M502" s="2179"/>
      <c r="N502" s="81"/>
    </row>
    <row r="503" spans="1:14">
      <c r="A503" s="6"/>
      <c r="B503" s="6"/>
      <c r="C503" s="2178"/>
      <c r="D503" s="2179"/>
      <c r="E503" s="2179"/>
      <c r="F503" s="27"/>
      <c r="G503" s="27"/>
      <c r="H503" s="2179"/>
      <c r="I503" s="2179"/>
      <c r="J503" s="2180"/>
      <c r="K503" s="2180"/>
      <c r="L503" s="2180"/>
      <c r="M503" s="2179"/>
      <c r="N503" s="81"/>
    </row>
    <row r="504" spans="1:14">
      <c r="A504" s="6"/>
      <c r="B504" s="6"/>
      <c r="C504" s="2178"/>
      <c r="D504" s="2179"/>
      <c r="E504" s="2179"/>
      <c r="F504" s="27"/>
      <c r="G504" s="27"/>
      <c r="H504" s="2179"/>
      <c r="I504" s="2179"/>
      <c r="J504" s="2180"/>
      <c r="K504" s="2180"/>
      <c r="L504" s="2180"/>
      <c r="M504" s="2179"/>
      <c r="N504" s="81"/>
    </row>
    <row r="505" spans="1:14">
      <c r="A505" s="6"/>
      <c r="B505" s="6"/>
      <c r="C505" s="2178"/>
      <c r="D505" s="2179"/>
      <c r="E505" s="2179"/>
      <c r="F505" s="27"/>
      <c r="G505" s="27"/>
      <c r="H505" s="2179"/>
      <c r="I505" s="2179"/>
      <c r="J505" s="2180"/>
      <c r="K505" s="2180"/>
      <c r="L505" s="2180"/>
      <c r="M505" s="2179"/>
      <c r="N505" s="81"/>
    </row>
    <row r="506" spans="1:14">
      <c r="A506" s="6"/>
      <c r="B506" s="6"/>
      <c r="C506" s="2178"/>
      <c r="D506" s="2179"/>
      <c r="E506" s="2179"/>
      <c r="F506" s="27"/>
      <c r="G506" s="27"/>
      <c r="H506" s="2179"/>
      <c r="I506" s="2179"/>
      <c r="J506" s="2180"/>
      <c r="K506" s="2180"/>
      <c r="L506" s="2180"/>
      <c r="M506" s="2179"/>
      <c r="N506" s="81"/>
    </row>
    <row r="507" spans="1:14">
      <c r="A507" s="6"/>
      <c r="B507" s="6"/>
      <c r="C507" s="2178"/>
      <c r="D507" s="2179"/>
      <c r="E507" s="2179"/>
      <c r="F507" s="27"/>
      <c r="G507" s="27"/>
      <c r="H507" s="2179"/>
      <c r="I507" s="2179"/>
      <c r="J507" s="2180"/>
      <c r="K507" s="2180"/>
      <c r="L507" s="2180"/>
      <c r="M507" s="2179"/>
      <c r="N507" s="81"/>
    </row>
    <row r="508" spans="1:14">
      <c r="A508" s="6"/>
      <c r="B508" s="6"/>
      <c r="C508" s="2178"/>
      <c r="D508" s="2179"/>
      <c r="E508" s="2179"/>
      <c r="F508" s="27"/>
      <c r="G508" s="27"/>
      <c r="H508" s="2179"/>
      <c r="I508" s="2179"/>
      <c r="J508" s="2180"/>
      <c r="K508" s="2180"/>
      <c r="L508" s="2180"/>
      <c r="M508" s="2179"/>
      <c r="N508" s="81"/>
    </row>
    <row r="509" spans="1:14">
      <c r="A509" s="6"/>
      <c r="B509" s="6"/>
      <c r="C509" s="2178"/>
      <c r="D509" s="2179"/>
      <c r="E509" s="2179"/>
      <c r="F509" s="27"/>
      <c r="G509" s="27"/>
      <c r="H509" s="2179"/>
      <c r="I509" s="2179"/>
      <c r="J509" s="2180"/>
      <c r="K509" s="2180"/>
      <c r="L509" s="2180"/>
      <c r="M509" s="2179"/>
      <c r="N509" s="81"/>
    </row>
    <row r="510" spans="1:14">
      <c r="A510" s="6"/>
      <c r="B510" s="6"/>
      <c r="C510" s="2178"/>
      <c r="D510" s="2179"/>
      <c r="E510" s="2179"/>
      <c r="F510" s="27"/>
      <c r="G510" s="27"/>
      <c r="H510" s="2179"/>
      <c r="I510" s="2179"/>
      <c r="J510" s="2180"/>
      <c r="K510" s="2180"/>
      <c r="L510" s="2180"/>
      <c r="M510" s="2179"/>
      <c r="N510" s="81"/>
    </row>
    <row r="511" spans="1:14">
      <c r="A511" s="6"/>
      <c r="B511" s="6"/>
      <c r="C511" s="2178"/>
      <c r="D511" s="2179"/>
      <c r="E511" s="2179"/>
      <c r="F511" s="27"/>
      <c r="G511" s="27"/>
      <c r="H511" s="2179"/>
      <c r="I511" s="2179"/>
      <c r="J511" s="2180"/>
      <c r="K511" s="2180"/>
      <c r="L511" s="2180"/>
      <c r="M511" s="2179"/>
      <c r="N511" s="81"/>
    </row>
    <row r="512" spans="1:14">
      <c r="A512" s="6"/>
      <c r="B512" s="6"/>
      <c r="C512" s="2178"/>
      <c r="D512" s="2179"/>
      <c r="E512" s="2179"/>
      <c r="F512" s="27"/>
      <c r="G512" s="27"/>
      <c r="H512" s="2179"/>
      <c r="I512" s="2179"/>
      <c r="J512" s="2180"/>
      <c r="K512" s="2180"/>
      <c r="L512" s="2180"/>
      <c r="M512" s="2179"/>
      <c r="N512" s="81"/>
    </row>
    <row r="513" spans="1:14">
      <c r="A513" s="6"/>
      <c r="B513" s="6"/>
      <c r="C513" s="2178"/>
      <c r="D513" s="2179"/>
      <c r="E513" s="2179"/>
      <c r="F513" s="27"/>
      <c r="G513" s="27"/>
      <c r="H513" s="2179"/>
      <c r="I513" s="2179"/>
      <c r="J513" s="2180"/>
      <c r="K513" s="2180"/>
      <c r="L513" s="2180"/>
      <c r="M513" s="2179"/>
      <c r="N513" s="81"/>
    </row>
    <row r="514" spans="1:14">
      <c r="A514" s="6"/>
      <c r="B514" s="6"/>
      <c r="C514" s="2178"/>
      <c r="D514" s="2179"/>
      <c r="E514" s="2179"/>
      <c r="F514" s="27"/>
      <c r="G514" s="27"/>
      <c r="H514" s="2179"/>
      <c r="I514" s="2179"/>
      <c r="J514" s="2180"/>
      <c r="K514" s="2180"/>
      <c r="L514" s="2180"/>
      <c r="M514" s="2179"/>
      <c r="N514" s="81"/>
    </row>
    <row r="515" spans="1:14">
      <c r="A515" s="6"/>
      <c r="B515" s="6"/>
      <c r="C515" s="2178"/>
      <c r="D515" s="2179"/>
      <c r="E515" s="2179"/>
      <c r="F515" s="27"/>
      <c r="G515" s="27"/>
      <c r="H515" s="2179"/>
      <c r="I515" s="2179"/>
      <c r="J515" s="2180"/>
      <c r="K515" s="2180"/>
      <c r="L515" s="2180"/>
      <c r="M515" s="2179"/>
      <c r="N515" s="81"/>
    </row>
    <row r="516" spans="1:14">
      <c r="A516" s="6"/>
      <c r="B516" s="6"/>
      <c r="C516" s="2178"/>
      <c r="D516" s="2179"/>
      <c r="E516" s="2179"/>
      <c r="F516" s="27"/>
      <c r="G516" s="27"/>
      <c r="H516" s="2179"/>
      <c r="I516" s="2179"/>
      <c r="J516" s="2180"/>
      <c r="K516" s="2180"/>
      <c r="L516" s="2180"/>
      <c r="M516" s="2179"/>
      <c r="N516" s="81"/>
    </row>
    <row r="517" spans="1:14">
      <c r="A517" s="6"/>
      <c r="B517" s="6"/>
      <c r="C517" s="2178"/>
      <c r="D517" s="2179"/>
      <c r="E517" s="2179"/>
      <c r="F517" s="27"/>
      <c r="G517" s="27"/>
      <c r="H517" s="2179"/>
      <c r="I517" s="2179"/>
      <c r="J517" s="2180"/>
      <c r="K517" s="2180"/>
      <c r="L517" s="2180"/>
      <c r="M517" s="2179"/>
      <c r="N517" s="81"/>
    </row>
    <row r="518" spans="1:14">
      <c r="A518" s="6"/>
      <c r="B518" s="6"/>
      <c r="C518" s="2178"/>
      <c r="D518" s="2179"/>
      <c r="E518" s="2179"/>
      <c r="F518" s="27"/>
      <c r="G518" s="27"/>
      <c r="H518" s="2179"/>
      <c r="I518" s="2179"/>
      <c r="J518" s="2180"/>
      <c r="K518" s="2180"/>
      <c r="L518" s="2180"/>
      <c r="M518" s="2179"/>
      <c r="N518" s="81"/>
    </row>
    <row r="519" spans="1:14">
      <c r="A519" s="6"/>
      <c r="B519" s="6"/>
      <c r="C519" s="2178"/>
      <c r="D519" s="2179"/>
      <c r="E519" s="2179"/>
      <c r="F519" s="27"/>
      <c r="G519" s="27"/>
      <c r="H519" s="2179"/>
      <c r="I519" s="2179"/>
      <c r="J519" s="2180"/>
      <c r="K519" s="2180"/>
      <c r="L519" s="2180"/>
      <c r="M519" s="2179"/>
      <c r="N519" s="81"/>
    </row>
    <row r="520" spans="1:14">
      <c r="A520" s="6"/>
      <c r="B520" s="6"/>
      <c r="C520" s="2178"/>
      <c r="D520" s="2179"/>
      <c r="E520" s="2179"/>
      <c r="F520" s="27"/>
      <c r="G520" s="27"/>
      <c r="H520" s="2179"/>
      <c r="I520" s="2179"/>
      <c r="J520" s="2180"/>
      <c r="K520" s="2180"/>
      <c r="L520" s="2180"/>
      <c r="M520" s="2179"/>
      <c r="N520" s="81"/>
    </row>
    <row r="521" spans="1:14">
      <c r="A521" s="6"/>
      <c r="B521" s="6"/>
      <c r="C521" s="2178"/>
      <c r="D521" s="2179"/>
      <c r="E521" s="2179"/>
      <c r="F521" s="27"/>
      <c r="G521" s="27"/>
      <c r="H521" s="2179"/>
      <c r="I521" s="2179"/>
      <c r="J521" s="2180"/>
      <c r="K521" s="2180"/>
      <c r="L521" s="2180"/>
      <c r="M521" s="2179"/>
      <c r="N521" s="81"/>
    </row>
    <row r="522" spans="1:14">
      <c r="A522" s="6"/>
      <c r="B522" s="6"/>
      <c r="C522" s="2178"/>
      <c r="D522" s="2179"/>
      <c r="E522" s="2179"/>
      <c r="F522" s="27"/>
      <c r="G522" s="27"/>
      <c r="H522" s="2179"/>
      <c r="I522" s="2179"/>
      <c r="J522" s="2180"/>
      <c r="K522" s="2180"/>
      <c r="L522" s="2180"/>
      <c r="M522" s="2179"/>
      <c r="N522" s="81"/>
    </row>
    <row r="523" spans="1:14">
      <c r="A523" s="6"/>
      <c r="B523" s="6"/>
      <c r="C523" s="2178"/>
      <c r="D523" s="2179"/>
      <c r="E523" s="2179"/>
      <c r="F523" s="27"/>
      <c r="G523" s="27"/>
      <c r="H523" s="2179"/>
      <c r="I523" s="2179"/>
      <c r="J523" s="2180"/>
      <c r="K523" s="2180"/>
      <c r="L523" s="2180"/>
      <c r="M523" s="2179"/>
      <c r="N523" s="81"/>
    </row>
    <row r="524" spans="1:14">
      <c r="A524" s="6"/>
      <c r="B524" s="6"/>
      <c r="C524" s="2178"/>
      <c r="D524" s="2179"/>
      <c r="E524" s="2179"/>
      <c r="F524" s="27"/>
      <c r="G524" s="27"/>
      <c r="H524" s="2179"/>
      <c r="I524" s="2179"/>
      <c r="J524" s="2180"/>
      <c r="K524" s="2180"/>
      <c r="L524" s="2180"/>
      <c r="M524" s="2179"/>
      <c r="N524" s="81"/>
    </row>
    <row r="525" spans="1:14">
      <c r="A525" s="6"/>
      <c r="B525" s="6"/>
      <c r="C525" s="2178"/>
      <c r="D525" s="2179"/>
      <c r="E525" s="2179"/>
      <c r="F525" s="27"/>
      <c r="G525" s="27"/>
      <c r="H525" s="2179"/>
      <c r="I525" s="2179"/>
      <c r="J525" s="2180"/>
      <c r="K525" s="2180"/>
      <c r="L525" s="2180"/>
      <c r="M525" s="2179"/>
      <c r="N525" s="81"/>
    </row>
    <row r="526" spans="1:14">
      <c r="A526" s="6"/>
      <c r="B526" s="6"/>
      <c r="C526" s="2178"/>
      <c r="D526" s="2179"/>
      <c r="E526" s="2179"/>
      <c r="F526" s="27"/>
      <c r="G526" s="27"/>
      <c r="H526" s="2179"/>
      <c r="I526" s="2179"/>
      <c r="J526" s="2180"/>
      <c r="K526" s="2180"/>
      <c r="L526" s="2180"/>
      <c r="M526" s="2179"/>
      <c r="N526" s="81"/>
    </row>
    <row r="527" spans="1:14">
      <c r="A527" s="6"/>
      <c r="B527" s="6"/>
      <c r="C527" s="2178"/>
      <c r="D527" s="2179"/>
      <c r="E527" s="2179"/>
      <c r="F527" s="27"/>
      <c r="G527" s="27"/>
      <c r="H527" s="2179"/>
      <c r="I527" s="2179"/>
      <c r="J527" s="2180"/>
      <c r="K527" s="2180"/>
      <c r="L527" s="2180"/>
      <c r="M527" s="2179"/>
      <c r="N527" s="81"/>
    </row>
    <row r="528" spans="1:14">
      <c r="A528" s="6"/>
      <c r="B528" s="6"/>
      <c r="C528" s="2178"/>
      <c r="D528" s="2179"/>
      <c r="E528" s="2179"/>
      <c r="F528" s="27"/>
      <c r="G528" s="27"/>
      <c r="H528" s="2179"/>
      <c r="I528" s="2179"/>
      <c r="J528" s="2180"/>
      <c r="K528" s="2180"/>
      <c r="L528" s="2180"/>
      <c r="M528" s="2179"/>
      <c r="N528" s="81"/>
    </row>
    <row r="529" spans="1:14">
      <c r="A529" s="6"/>
      <c r="B529" s="6"/>
      <c r="C529" s="2178"/>
      <c r="D529" s="2179"/>
      <c r="E529" s="2179"/>
      <c r="F529" s="27"/>
      <c r="G529" s="27"/>
      <c r="H529" s="2179"/>
      <c r="I529" s="2179"/>
      <c r="J529" s="2180"/>
      <c r="K529" s="2180"/>
      <c r="L529" s="2180"/>
      <c r="M529" s="2179"/>
      <c r="N529" s="81"/>
    </row>
    <row r="530" spans="1:14">
      <c r="A530" s="6"/>
      <c r="B530" s="6"/>
      <c r="C530" s="2178"/>
      <c r="D530" s="2179"/>
      <c r="E530" s="2179"/>
      <c r="F530" s="27"/>
      <c r="G530" s="27"/>
      <c r="H530" s="2179"/>
      <c r="I530" s="2179"/>
      <c r="J530" s="2180"/>
      <c r="K530" s="2180"/>
      <c r="L530" s="2180"/>
      <c r="M530" s="2179"/>
      <c r="N530" s="81"/>
    </row>
    <row r="531" spans="1:14">
      <c r="A531" s="6"/>
      <c r="B531" s="6"/>
      <c r="C531" s="2178"/>
      <c r="D531" s="2179"/>
      <c r="E531" s="2179"/>
      <c r="F531" s="27"/>
      <c r="G531" s="27"/>
      <c r="H531" s="2179"/>
      <c r="I531" s="2179"/>
      <c r="J531" s="2180"/>
      <c r="K531" s="2180"/>
      <c r="L531" s="2180"/>
      <c r="M531" s="2179"/>
      <c r="N531" s="81"/>
    </row>
    <row r="532" spans="1:14">
      <c r="A532" s="6"/>
      <c r="B532" s="6"/>
      <c r="C532" s="2178"/>
      <c r="D532" s="2179"/>
      <c r="E532" s="2179"/>
      <c r="F532" s="27"/>
      <c r="G532" s="27"/>
      <c r="H532" s="2179"/>
      <c r="I532" s="2179"/>
      <c r="J532" s="2180"/>
      <c r="K532" s="2180"/>
      <c r="L532" s="2180"/>
      <c r="M532" s="2179"/>
      <c r="N532" s="81"/>
    </row>
    <row r="533" spans="1:14">
      <c r="A533" s="6"/>
      <c r="B533" s="6"/>
      <c r="C533" s="2178"/>
      <c r="D533" s="2179"/>
      <c r="E533" s="2179"/>
      <c r="F533" s="27"/>
      <c r="G533" s="27"/>
      <c r="H533" s="2179"/>
      <c r="I533" s="2179"/>
      <c r="J533" s="2180"/>
      <c r="K533" s="2180"/>
      <c r="L533" s="2180"/>
      <c r="M533" s="2179"/>
      <c r="N533" s="81"/>
    </row>
    <row r="534" spans="1:14">
      <c r="A534" s="6"/>
      <c r="B534" s="6"/>
      <c r="C534" s="2178"/>
      <c r="D534" s="2179"/>
      <c r="E534" s="2179"/>
      <c r="F534" s="27"/>
      <c r="G534" s="27"/>
      <c r="H534" s="2179"/>
      <c r="I534" s="2179"/>
      <c r="J534" s="2180"/>
      <c r="K534" s="2180"/>
      <c r="L534" s="2180"/>
      <c r="M534" s="2179"/>
      <c r="N534" s="81"/>
    </row>
    <row r="535" spans="1:14">
      <c r="A535" s="6"/>
      <c r="B535" s="6"/>
      <c r="C535" s="2178"/>
      <c r="D535" s="2179"/>
      <c r="E535" s="2179"/>
      <c r="F535" s="27"/>
      <c r="G535" s="27"/>
      <c r="H535" s="2179"/>
      <c r="I535" s="2179"/>
      <c r="J535" s="2180"/>
      <c r="K535" s="2180"/>
      <c r="L535" s="2180"/>
      <c r="M535" s="2179"/>
      <c r="N535" s="81"/>
    </row>
    <row r="536" spans="1:14">
      <c r="A536" s="6"/>
      <c r="B536" s="6"/>
      <c r="C536" s="2178"/>
      <c r="D536" s="2179"/>
      <c r="E536" s="2179"/>
      <c r="F536" s="27"/>
      <c r="G536" s="27"/>
      <c r="H536" s="2179"/>
      <c r="I536" s="2179"/>
      <c r="J536" s="2180"/>
      <c r="K536" s="2180"/>
      <c r="L536" s="2180"/>
      <c r="M536" s="2179"/>
      <c r="N536" s="81"/>
    </row>
    <row r="537" spans="1:14">
      <c r="A537" s="6"/>
      <c r="B537" s="6"/>
      <c r="C537" s="2178"/>
      <c r="D537" s="2179"/>
      <c r="E537" s="2179"/>
      <c r="F537" s="27"/>
      <c r="G537" s="27"/>
      <c r="H537" s="2179"/>
      <c r="I537" s="2179"/>
      <c r="J537" s="2180"/>
      <c r="K537" s="2180"/>
      <c r="L537" s="2180"/>
      <c r="M537" s="2179"/>
      <c r="N537" s="81"/>
    </row>
    <row r="538" spans="1:14">
      <c r="A538" s="6"/>
      <c r="B538" s="6"/>
      <c r="C538" s="2178"/>
      <c r="D538" s="2179"/>
      <c r="E538" s="2179"/>
      <c r="F538" s="27"/>
      <c r="G538" s="27"/>
      <c r="H538" s="2179"/>
      <c r="I538" s="2179"/>
      <c r="J538" s="2180"/>
      <c r="K538" s="2180"/>
      <c r="L538" s="2180"/>
      <c r="M538" s="2179"/>
      <c r="N538" s="81"/>
    </row>
    <row r="539" spans="1:14">
      <c r="A539" s="6"/>
      <c r="B539" s="6"/>
      <c r="C539" s="2178"/>
      <c r="D539" s="2179"/>
      <c r="E539" s="2179"/>
      <c r="F539" s="27"/>
      <c r="G539" s="27"/>
      <c r="H539" s="2179"/>
      <c r="I539" s="2179"/>
      <c r="J539" s="2180"/>
      <c r="K539" s="2180"/>
      <c r="L539" s="2180"/>
      <c r="M539" s="2179"/>
      <c r="N539" s="81"/>
    </row>
    <row r="540" spans="1:14">
      <c r="A540" s="6"/>
      <c r="B540" s="6"/>
      <c r="C540" s="2178"/>
      <c r="D540" s="2179"/>
      <c r="E540" s="2179"/>
      <c r="F540" s="27"/>
      <c r="G540" s="27"/>
      <c r="H540" s="2179"/>
      <c r="I540" s="2179"/>
      <c r="J540" s="2180"/>
      <c r="K540" s="2180"/>
      <c r="L540" s="2180"/>
      <c r="M540" s="2179"/>
      <c r="N540" s="81"/>
    </row>
    <row r="541" spans="1:14">
      <c r="A541" s="6"/>
      <c r="B541" s="6"/>
      <c r="C541" s="2178"/>
      <c r="D541" s="2179"/>
      <c r="E541" s="2179"/>
      <c r="F541" s="27"/>
      <c r="G541" s="27"/>
      <c r="H541" s="2179"/>
      <c r="I541" s="2179"/>
      <c r="J541" s="2180"/>
      <c r="K541" s="2180"/>
      <c r="L541" s="2180"/>
      <c r="M541" s="2179"/>
      <c r="N541" s="81"/>
    </row>
    <row r="542" spans="1:14">
      <c r="A542" s="6"/>
      <c r="B542" s="6"/>
      <c r="C542" s="2178"/>
      <c r="D542" s="2179"/>
      <c r="E542" s="2179"/>
      <c r="F542" s="27"/>
      <c r="G542" s="27"/>
      <c r="H542" s="2179"/>
      <c r="I542" s="2179"/>
      <c r="J542" s="2180"/>
      <c r="K542" s="2180"/>
      <c r="L542" s="2180"/>
      <c r="M542" s="2179"/>
      <c r="N542" s="81"/>
    </row>
    <row r="543" spans="1:14">
      <c r="A543" s="6"/>
      <c r="B543" s="6"/>
      <c r="C543" s="2178"/>
      <c r="D543" s="2179"/>
      <c r="E543" s="2179"/>
      <c r="F543" s="27"/>
      <c r="G543" s="27"/>
      <c r="H543" s="2179"/>
      <c r="I543" s="2179"/>
      <c r="J543" s="2180"/>
      <c r="K543" s="2180"/>
      <c r="L543" s="2180"/>
      <c r="M543" s="2179"/>
      <c r="N543" s="81"/>
    </row>
    <row r="544" spans="1:14">
      <c r="A544" s="6"/>
      <c r="B544" s="6"/>
      <c r="C544" s="2178"/>
      <c r="D544" s="2179"/>
      <c r="E544" s="2179"/>
      <c r="F544" s="27"/>
      <c r="G544" s="27"/>
      <c r="H544" s="2179"/>
      <c r="I544" s="2179"/>
      <c r="J544" s="2180"/>
      <c r="K544" s="2180"/>
      <c r="L544" s="2180"/>
      <c r="M544" s="2179"/>
      <c r="N544" s="81"/>
    </row>
    <row r="545" spans="1:14">
      <c r="A545" s="6"/>
      <c r="B545" s="6"/>
      <c r="C545" s="2178"/>
      <c r="D545" s="2179"/>
      <c r="E545" s="2179"/>
      <c r="F545" s="27"/>
      <c r="G545" s="27"/>
      <c r="H545" s="2179"/>
      <c r="I545" s="2179"/>
      <c r="J545" s="2180"/>
      <c r="K545" s="2180"/>
      <c r="L545" s="2180"/>
      <c r="M545" s="2179"/>
      <c r="N545" s="81"/>
    </row>
    <row r="546" spans="1:14">
      <c r="A546" s="6"/>
      <c r="B546" s="6"/>
      <c r="C546" s="2178"/>
      <c r="D546" s="2179"/>
      <c r="E546" s="2179"/>
      <c r="F546" s="27"/>
      <c r="G546" s="27"/>
      <c r="H546" s="2179"/>
      <c r="I546" s="2179"/>
      <c r="J546" s="2180"/>
      <c r="K546" s="2180"/>
      <c r="L546" s="2180"/>
      <c r="M546" s="2179"/>
      <c r="N546" s="81"/>
    </row>
    <row r="547" spans="1:14">
      <c r="A547" s="6"/>
      <c r="B547" s="6"/>
      <c r="C547" s="2178"/>
      <c r="D547" s="2179"/>
      <c r="E547" s="2179"/>
      <c r="F547" s="27"/>
      <c r="G547" s="27"/>
      <c r="H547" s="2179"/>
      <c r="I547" s="2179"/>
      <c r="J547" s="2180"/>
      <c r="K547" s="2180"/>
      <c r="L547" s="2180"/>
      <c r="M547" s="2179"/>
      <c r="N547" s="81"/>
    </row>
    <row r="548" spans="1:14">
      <c r="A548" s="6"/>
      <c r="B548" s="6"/>
      <c r="C548" s="2178"/>
      <c r="D548" s="2179"/>
      <c r="E548" s="2179"/>
      <c r="F548" s="27"/>
      <c r="G548" s="27"/>
      <c r="H548" s="2179"/>
      <c r="I548" s="2179"/>
      <c r="J548" s="2180"/>
      <c r="K548" s="2180"/>
      <c r="L548" s="2180"/>
      <c r="M548" s="2179"/>
      <c r="N548" s="81"/>
    </row>
    <row r="549" spans="1:14">
      <c r="A549" s="6"/>
      <c r="B549" s="6"/>
      <c r="C549" s="2178"/>
      <c r="D549" s="2179"/>
      <c r="E549" s="2179"/>
      <c r="F549" s="27"/>
      <c r="G549" s="27"/>
      <c r="H549" s="2179"/>
      <c r="I549" s="2179"/>
      <c r="J549" s="2180"/>
      <c r="K549" s="2180"/>
      <c r="L549" s="2180"/>
      <c r="M549" s="2179"/>
      <c r="N549" s="81"/>
    </row>
    <row r="550" spans="1:14">
      <c r="A550" s="6"/>
      <c r="B550" s="6"/>
      <c r="C550" s="2178"/>
      <c r="D550" s="2179"/>
      <c r="E550" s="2179"/>
      <c r="F550" s="27"/>
      <c r="G550" s="27"/>
      <c r="H550" s="2179"/>
      <c r="I550" s="2179"/>
      <c r="J550" s="2180"/>
      <c r="K550" s="2180"/>
      <c r="L550" s="2180"/>
      <c r="M550" s="2179"/>
      <c r="N550" s="81"/>
    </row>
    <row r="551" spans="1:14">
      <c r="A551" s="6"/>
      <c r="B551" s="6"/>
      <c r="C551" s="2178"/>
      <c r="D551" s="2179"/>
      <c r="E551" s="2179"/>
      <c r="F551" s="27"/>
      <c r="G551" s="27"/>
      <c r="H551" s="2179"/>
      <c r="I551" s="2179"/>
      <c r="J551" s="2180"/>
      <c r="K551" s="2180"/>
      <c r="L551" s="2180"/>
      <c r="M551" s="2179"/>
      <c r="N551" s="81"/>
    </row>
    <row r="552" spans="1:14">
      <c r="A552" s="6"/>
      <c r="B552" s="6"/>
      <c r="C552" s="2178"/>
      <c r="D552" s="2179"/>
      <c r="E552" s="2179"/>
      <c r="F552" s="27"/>
      <c r="G552" s="27"/>
      <c r="H552" s="2179"/>
      <c r="I552" s="2179"/>
      <c r="J552" s="2180"/>
      <c r="K552" s="2180"/>
      <c r="L552" s="2180"/>
      <c r="M552" s="2179"/>
      <c r="N552" s="81"/>
    </row>
    <row r="553" spans="1:14">
      <c r="A553" s="6"/>
      <c r="B553" s="6"/>
      <c r="C553" s="2178"/>
      <c r="D553" s="2179"/>
      <c r="E553" s="2179"/>
      <c r="F553" s="27"/>
      <c r="G553" s="27"/>
      <c r="H553" s="2179"/>
      <c r="I553" s="2179"/>
      <c r="J553" s="2180"/>
      <c r="K553" s="2180"/>
      <c r="L553" s="2180"/>
      <c r="M553" s="2179"/>
      <c r="N553" s="81"/>
    </row>
    <row r="554" spans="1:14">
      <c r="A554" s="6"/>
      <c r="B554" s="6"/>
      <c r="C554" s="2178"/>
      <c r="D554" s="2179"/>
      <c r="E554" s="2179"/>
      <c r="F554" s="27"/>
      <c r="G554" s="27"/>
      <c r="H554" s="2179"/>
      <c r="I554" s="2179"/>
      <c r="J554" s="2180"/>
      <c r="K554" s="2180"/>
      <c r="L554" s="2180"/>
      <c r="M554" s="2179"/>
      <c r="N554" s="81"/>
    </row>
    <row r="555" spans="1:14">
      <c r="A555" s="6"/>
      <c r="B555" s="6"/>
      <c r="C555" s="2178"/>
      <c r="D555" s="2179"/>
      <c r="E555" s="2179"/>
      <c r="F555" s="27"/>
      <c r="G555" s="27"/>
      <c r="H555" s="2179"/>
      <c r="I555" s="2179"/>
      <c r="J555" s="2180"/>
      <c r="K555" s="2180"/>
      <c r="L555" s="2180"/>
      <c r="M555" s="2179"/>
      <c r="N555" s="81"/>
    </row>
    <row r="556" spans="1:14">
      <c r="A556" s="6"/>
      <c r="B556" s="6"/>
      <c r="C556" s="2178"/>
      <c r="D556" s="2179"/>
      <c r="E556" s="2179"/>
      <c r="F556" s="27"/>
      <c r="G556" s="27"/>
      <c r="H556" s="2179"/>
      <c r="I556" s="2179"/>
      <c r="J556" s="2180"/>
      <c r="K556" s="2180"/>
      <c r="L556" s="2180"/>
      <c r="M556" s="2179"/>
      <c r="N556" s="81"/>
    </row>
    <row r="557" spans="1:14">
      <c r="A557" s="6"/>
      <c r="B557" s="6"/>
      <c r="C557" s="2178"/>
      <c r="D557" s="2179"/>
      <c r="E557" s="2179"/>
      <c r="F557" s="27"/>
      <c r="G557" s="27"/>
      <c r="H557" s="2179"/>
      <c r="I557" s="2179"/>
      <c r="J557" s="2180"/>
      <c r="K557" s="2180"/>
      <c r="L557" s="2180"/>
      <c r="M557" s="2179"/>
      <c r="N557" s="81"/>
    </row>
    <row r="558" spans="1:14">
      <c r="A558" s="6"/>
      <c r="B558" s="6"/>
      <c r="C558" s="2178"/>
      <c r="D558" s="2179"/>
      <c r="E558" s="2179"/>
      <c r="F558" s="27"/>
      <c r="G558" s="27"/>
      <c r="H558" s="2179"/>
      <c r="I558" s="2179"/>
      <c r="J558" s="2180"/>
      <c r="K558" s="2180"/>
      <c r="L558" s="2180"/>
      <c r="M558" s="2179"/>
      <c r="N558" s="81"/>
    </row>
    <row r="559" spans="1:14">
      <c r="A559" s="6"/>
      <c r="B559" s="6"/>
      <c r="C559" s="2178"/>
      <c r="D559" s="2179"/>
      <c r="E559" s="2179"/>
      <c r="F559" s="27"/>
      <c r="G559" s="27"/>
      <c r="H559" s="2179"/>
      <c r="I559" s="2179"/>
      <c r="J559" s="2180"/>
      <c r="K559" s="2180"/>
      <c r="L559" s="2180"/>
      <c r="M559" s="2179"/>
      <c r="N559" s="81"/>
    </row>
    <row r="560" spans="1:14">
      <c r="A560" s="6"/>
      <c r="B560" s="6"/>
      <c r="C560" s="2178"/>
      <c r="D560" s="2179"/>
      <c r="E560" s="2179"/>
      <c r="F560" s="27"/>
      <c r="G560" s="27"/>
      <c r="H560" s="2179"/>
      <c r="I560" s="2179"/>
      <c r="J560" s="2180"/>
      <c r="K560" s="2180"/>
      <c r="L560" s="2180"/>
      <c r="M560" s="2179"/>
      <c r="N560" s="81"/>
    </row>
    <row r="561" spans="1:14">
      <c r="A561" s="6"/>
      <c r="B561" s="6"/>
      <c r="C561" s="2178"/>
      <c r="D561" s="2179"/>
      <c r="E561" s="2179"/>
      <c r="F561" s="27"/>
      <c r="G561" s="27"/>
      <c r="H561" s="2179"/>
      <c r="I561" s="2179"/>
      <c r="J561" s="2180"/>
      <c r="K561" s="2180"/>
      <c r="L561" s="2180"/>
      <c r="M561" s="2179"/>
      <c r="N561" s="81"/>
    </row>
    <row r="562" spans="1:14">
      <c r="A562" s="6"/>
      <c r="B562" s="6"/>
      <c r="C562" s="2178"/>
      <c r="D562" s="2179"/>
      <c r="E562" s="2179"/>
      <c r="F562" s="27"/>
      <c r="G562" s="27"/>
      <c r="H562" s="2179"/>
      <c r="I562" s="2179"/>
      <c r="J562" s="2180"/>
      <c r="K562" s="2180"/>
      <c r="L562" s="2180"/>
      <c r="M562" s="2179"/>
      <c r="N562" s="81"/>
    </row>
    <row r="563" spans="1:14">
      <c r="A563" s="6"/>
      <c r="B563" s="6"/>
      <c r="C563" s="2178"/>
      <c r="D563" s="2179"/>
      <c r="E563" s="2179"/>
      <c r="F563" s="27"/>
      <c r="G563" s="27"/>
      <c r="H563" s="2179"/>
      <c r="I563" s="2179"/>
      <c r="J563" s="2180"/>
      <c r="K563" s="2180"/>
      <c r="L563" s="2180"/>
      <c r="M563" s="2179"/>
      <c r="N563" s="81"/>
    </row>
    <row r="564" spans="1:14">
      <c r="A564" s="6"/>
      <c r="B564" s="6"/>
      <c r="C564" s="2178"/>
      <c r="D564" s="2179"/>
      <c r="E564" s="2179"/>
      <c r="F564" s="27"/>
      <c r="G564" s="27"/>
      <c r="H564" s="2179"/>
      <c r="I564" s="2179"/>
      <c r="J564" s="2180"/>
      <c r="K564" s="2180"/>
      <c r="L564" s="2180"/>
      <c r="M564" s="2179"/>
      <c r="N564" s="81"/>
    </row>
    <row r="565" spans="1:14">
      <c r="A565" s="6"/>
      <c r="B565" s="6"/>
      <c r="C565" s="2178"/>
      <c r="D565" s="2179"/>
      <c r="E565" s="2179"/>
      <c r="F565" s="27"/>
      <c r="G565" s="27"/>
      <c r="H565" s="2179"/>
      <c r="I565" s="2179"/>
      <c r="J565" s="2180"/>
      <c r="K565" s="2180"/>
      <c r="L565" s="2180"/>
      <c r="M565" s="2179"/>
      <c r="N565" s="81"/>
    </row>
    <row r="566" spans="1:14">
      <c r="A566" s="6"/>
      <c r="B566" s="6"/>
      <c r="C566" s="2178"/>
      <c r="D566" s="2179"/>
      <c r="E566" s="2179"/>
      <c r="F566" s="27"/>
      <c r="G566" s="27"/>
      <c r="H566" s="2179"/>
      <c r="I566" s="2179"/>
      <c r="J566" s="2180"/>
      <c r="K566" s="2180"/>
      <c r="L566" s="2180"/>
      <c r="M566" s="2179"/>
      <c r="N566" s="81"/>
    </row>
    <row r="567" spans="1:14">
      <c r="A567" s="6"/>
      <c r="B567" s="6"/>
      <c r="C567" s="2178"/>
      <c r="D567" s="2179"/>
      <c r="E567" s="2179"/>
      <c r="F567" s="27"/>
      <c r="G567" s="27"/>
      <c r="H567" s="2179"/>
      <c r="I567" s="2179"/>
      <c r="J567" s="2180"/>
      <c r="K567" s="2180"/>
      <c r="L567" s="2180"/>
      <c r="M567" s="2179"/>
      <c r="N567" s="81"/>
    </row>
    <row r="568" spans="1:14">
      <c r="A568" s="6"/>
      <c r="B568" s="6"/>
      <c r="C568" s="2178"/>
      <c r="D568" s="2179"/>
      <c r="E568" s="2179"/>
      <c r="F568" s="27"/>
      <c r="G568" s="27"/>
      <c r="H568" s="2179"/>
      <c r="I568" s="2179"/>
      <c r="J568" s="2180"/>
      <c r="K568" s="2180"/>
      <c r="L568" s="2180"/>
      <c r="M568" s="2179"/>
      <c r="N568" s="81"/>
    </row>
    <row r="569" spans="1:14">
      <c r="A569" s="6"/>
      <c r="B569" s="6"/>
      <c r="C569" s="2178"/>
      <c r="D569" s="2179"/>
      <c r="E569" s="2179"/>
      <c r="F569" s="27"/>
      <c r="G569" s="27"/>
      <c r="H569" s="2179"/>
      <c r="I569" s="2179"/>
      <c r="J569" s="2180"/>
      <c r="K569" s="2180"/>
      <c r="L569" s="2180"/>
      <c r="M569" s="2179"/>
      <c r="N569" s="81"/>
    </row>
    <row r="570" spans="1:14">
      <c r="A570" s="6"/>
      <c r="B570" s="6"/>
      <c r="C570" s="2178"/>
      <c r="D570" s="2179"/>
      <c r="E570" s="2179"/>
      <c r="F570" s="27"/>
      <c r="G570" s="27"/>
      <c r="H570" s="2179"/>
      <c r="I570" s="2179"/>
      <c r="J570" s="2180"/>
      <c r="K570" s="2180"/>
      <c r="L570" s="2180"/>
      <c r="M570" s="2179"/>
      <c r="N570" s="81"/>
    </row>
    <row r="571" spans="1:14">
      <c r="A571" s="6"/>
      <c r="B571" s="6"/>
      <c r="C571" s="2178"/>
      <c r="D571" s="2179"/>
      <c r="E571" s="2179"/>
      <c r="F571" s="27"/>
      <c r="G571" s="27"/>
      <c r="H571" s="2179"/>
      <c r="I571" s="2179"/>
      <c r="J571" s="2180"/>
      <c r="K571" s="2180"/>
      <c r="L571" s="2180"/>
      <c r="M571" s="2179"/>
      <c r="N571" s="81"/>
    </row>
    <row r="572" spans="1:14">
      <c r="A572" s="6"/>
      <c r="B572" s="6"/>
      <c r="C572" s="2178"/>
      <c r="D572" s="2179"/>
      <c r="E572" s="2179"/>
      <c r="F572" s="27"/>
      <c r="G572" s="27"/>
      <c r="H572" s="2179"/>
      <c r="I572" s="2179"/>
      <c r="J572" s="2180"/>
      <c r="K572" s="2180"/>
      <c r="L572" s="2180"/>
      <c r="M572" s="2179"/>
      <c r="N572" s="81"/>
    </row>
    <row r="573" spans="1:14">
      <c r="A573" s="6"/>
      <c r="B573" s="6"/>
      <c r="C573" s="2178"/>
      <c r="D573" s="2179"/>
      <c r="E573" s="2179"/>
      <c r="F573" s="27"/>
      <c r="G573" s="27"/>
      <c r="H573" s="2179"/>
      <c r="I573" s="2179"/>
      <c r="J573" s="2180"/>
      <c r="K573" s="2180"/>
      <c r="L573" s="2180"/>
      <c r="M573" s="2179"/>
      <c r="N573" s="81"/>
    </row>
    <row r="574" spans="1:14">
      <c r="A574" s="6"/>
      <c r="B574" s="6"/>
      <c r="C574" s="2178"/>
      <c r="D574" s="2179"/>
      <c r="E574" s="2179"/>
      <c r="F574" s="27"/>
      <c r="G574" s="27"/>
      <c r="H574" s="2179"/>
      <c r="I574" s="2179"/>
      <c r="J574" s="2180"/>
      <c r="K574" s="2180"/>
      <c r="L574" s="2180"/>
      <c r="M574" s="2179"/>
      <c r="N574" s="81"/>
    </row>
    <row r="575" spans="1:14">
      <c r="A575" s="6"/>
      <c r="B575" s="6"/>
      <c r="C575" s="2178"/>
      <c r="D575" s="2179"/>
      <c r="E575" s="2179"/>
      <c r="F575" s="27"/>
      <c r="G575" s="27"/>
      <c r="H575" s="2179"/>
      <c r="I575" s="2179"/>
      <c r="J575" s="2180"/>
      <c r="K575" s="2180"/>
      <c r="L575" s="2180"/>
      <c r="M575" s="2179"/>
      <c r="N575" s="81"/>
    </row>
    <row r="576" spans="1:14">
      <c r="A576" s="6"/>
      <c r="B576" s="6"/>
      <c r="C576" s="2178"/>
      <c r="D576" s="2179"/>
      <c r="E576" s="2179"/>
      <c r="F576" s="27"/>
      <c r="G576" s="27"/>
      <c r="H576" s="2179"/>
      <c r="I576" s="2179"/>
      <c r="J576" s="2180"/>
      <c r="K576" s="2180"/>
      <c r="L576" s="2180"/>
      <c r="M576" s="2179"/>
      <c r="N576" s="81"/>
    </row>
    <row r="577" spans="1:14">
      <c r="A577" s="6"/>
      <c r="B577" s="6"/>
      <c r="C577" s="2178"/>
      <c r="D577" s="2179"/>
      <c r="E577" s="2179"/>
      <c r="F577" s="27"/>
      <c r="G577" s="27"/>
      <c r="H577" s="2179"/>
      <c r="I577" s="2179"/>
      <c r="J577" s="2180"/>
      <c r="K577" s="2180"/>
      <c r="L577" s="2180"/>
      <c r="M577" s="2179"/>
      <c r="N577" s="81"/>
    </row>
    <row r="578" spans="1:14">
      <c r="A578" s="6"/>
      <c r="B578" s="6"/>
      <c r="C578" s="2178"/>
      <c r="D578" s="2179"/>
      <c r="E578" s="2179"/>
      <c r="F578" s="27"/>
      <c r="G578" s="27"/>
      <c r="H578" s="2179"/>
      <c r="I578" s="2179"/>
      <c r="J578" s="2180"/>
      <c r="K578" s="2180"/>
      <c r="L578" s="2180"/>
      <c r="M578" s="2179"/>
      <c r="N578" s="81"/>
    </row>
    <row r="579" spans="1:14">
      <c r="A579" s="6"/>
      <c r="B579" s="6"/>
      <c r="C579" s="2178"/>
      <c r="D579" s="2179"/>
      <c r="E579" s="2179"/>
      <c r="F579" s="27"/>
      <c r="G579" s="27"/>
      <c r="H579" s="2179"/>
      <c r="I579" s="2179"/>
      <c r="J579" s="2180"/>
      <c r="K579" s="2180"/>
      <c r="L579" s="2180"/>
      <c r="M579" s="2179"/>
      <c r="N579" s="81"/>
    </row>
    <row r="580" spans="1:14">
      <c r="A580" s="6"/>
      <c r="B580" s="6"/>
      <c r="C580" s="2178"/>
      <c r="D580" s="2179"/>
      <c r="E580" s="2179"/>
      <c r="F580" s="27"/>
      <c r="G580" s="27"/>
      <c r="H580" s="2179"/>
      <c r="I580" s="2179"/>
      <c r="J580" s="2180"/>
      <c r="K580" s="2180"/>
      <c r="L580" s="2180"/>
      <c r="M580" s="2179"/>
      <c r="N580" s="81"/>
    </row>
    <row r="581" spans="1:14">
      <c r="A581" s="6"/>
      <c r="B581" s="6"/>
      <c r="C581" s="2178"/>
      <c r="D581" s="2179"/>
      <c r="E581" s="2179"/>
      <c r="F581" s="27"/>
      <c r="G581" s="27"/>
      <c r="H581" s="2179"/>
      <c r="I581" s="2179"/>
      <c r="J581" s="2180"/>
      <c r="K581" s="2180"/>
      <c r="L581" s="2180"/>
      <c r="M581" s="2179"/>
      <c r="N581" s="81"/>
    </row>
    <row r="582" spans="1:14">
      <c r="A582" s="6"/>
      <c r="B582" s="6"/>
      <c r="C582" s="2178"/>
      <c r="D582" s="2179"/>
      <c r="E582" s="2179"/>
      <c r="F582" s="27"/>
      <c r="G582" s="27"/>
      <c r="H582" s="2179"/>
      <c r="I582" s="2179"/>
      <c r="J582" s="2180"/>
      <c r="K582" s="2180"/>
      <c r="L582" s="2180"/>
      <c r="M582" s="2179"/>
      <c r="N582" s="81"/>
    </row>
    <row r="583" spans="1:14">
      <c r="A583" s="6"/>
      <c r="B583" s="6"/>
      <c r="C583" s="2178"/>
      <c r="D583" s="2179"/>
      <c r="E583" s="2179"/>
      <c r="F583" s="27"/>
      <c r="G583" s="27"/>
      <c r="H583" s="2179"/>
      <c r="I583" s="2179"/>
      <c r="J583" s="2180"/>
      <c r="K583" s="2180"/>
      <c r="L583" s="2180"/>
      <c r="M583" s="2179"/>
      <c r="N583" s="81"/>
    </row>
    <row r="584" spans="1:14">
      <c r="A584" s="6"/>
      <c r="B584" s="6"/>
      <c r="C584" s="2178"/>
      <c r="D584" s="2179"/>
      <c r="E584" s="2179"/>
      <c r="F584" s="27"/>
      <c r="G584" s="27"/>
      <c r="H584" s="2179"/>
      <c r="I584" s="2179"/>
      <c r="J584" s="2180"/>
      <c r="K584" s="2180"/>
      <c r="L584" s="2180"/>
      <c r="M584" s="2179"/>
      <c r="N584" s="81"/>
    </row>
    <row r="585" spans="1:14">
      <c r="A585" s="6"/>
      <c r="B585" s="6"/>
      <c r="C585" s="2178"/>
      <c r="D585" s="2179"/>
      <c r="E585" s="2179"/>
      <c r="F585" s="27"/>
      <c r="G585" s="27"/>
      <c r="H585" s="2179"/>
      <c r="I585" s="2179"/>
      <c r="J585" s="2180"/>
      <c r="K585" s="2180"/>
      <c r="L585" s="2180"/>
      <c r="M585" s="2179"/>
      <c r="N585" s="81"/>
    </row>
    <row r="586" spans="1:14">
      <c r="A586" s="6"/>
      <c r="B586" s="6"/>
      <c r="C586" s="2178"/>
      <c r="D586" s="2179"/>
      <c r="E586" s="2179"/>
      <c r="F586" s="27"/>
      <c r="G586" s="27"/>
      <c r="H586" s="2179"/>
      <c r="I586" s="2179"/>
      <c r="J586" s="2180"/>
      <c r="K586" s="2180"/>
      <c r="L586" s="2180"/>
      <c r="M586" s="2179"/>
      <c r="N586" s="81"/>
    </row>
    <row r="587" spans="1:14">
      <c r="A587" s="6"/>
      <c r="B587" s="6"/>
      <c r="C587" s="2178"/>
      <c r="D587" s="2179"/>
      <c r="E587" s="2179"/>
      <c r="F587" s="27"/>
      <c r="G587" s="27"/>
      <c r="H587" s="2179"/>
      <c r="I587" s="2179"/>
      <c r="J587" s="2180"/>
      <c r="K587" s="2180"/>
      <c r="L587" s="2180"/>
      <c r="M587" s="2179"/>
      <c r="N587" s="81"/>
    </row>
    <row r="588" spans="1:14">
      <c r="A588" s="6"/>
      <c r="B588" s="6"/>
      <c r="C588" s="2178"/>
      <c r="D588" s="2179"/>
      <c r="E588" s="2179"/>
      <c r="F588" s="27"/>
      <c r="G588" s="27"/>
      <c r="H588" s="2179"/>
      <c r="I588" s="2179"/>
      <c r="J588" s="2180"/>
      <c r="K588" s="2180"/>
      <c r="L588" s="2180"/>
      <c r="M588" s="2179"/>
      <c r="N588" s="81"/>
    </row>
    <row r="589" spans="1:14">
      <c r="A589" s="6"/>
      <c r="B589" s="6"/>
      <c r="C589" s="2178"/>
      <c r="D589" s="2179"/>
      <c r="E589" s="2179"/>
      <c r="F589" s="27"/>
      <c r="G589" s="27"/>
      <c r="H589" s="2179"/>
      <c r="I589" s="2179"/>
      <c r="J589" s="2180"/>
      <c r="K589" s="2180"/>
      <c r="L589" s="2180"/>
      <c r="M589" s="2179"/>
      <c r="N589" s="81"/>
    </row>
    <row r="590" spans="1:14">
      <c r="A590" s="6"/>
      <c r="B590" s="6"/>
      <c r="C590" s="2178"/>
      <c r="D590" s="2179"/>
      <c r="E590" s="2179"/>
      <c r="F590" s="27"/>
      <c r="G590" s="27"/>
      <c r="H590" s="2179"/>
      <c r="I590" s="2179"/>
      <c r="J590" s="2180"/>
      <c r="K590" s="2180"/>
      <c r="L590" s="2180"/>
      <c r="M590" s="2179"/>
      <c r="N590" s="81"/>
    </row>
    <row r="591" spans="1:14">
      <c r="A591" s="6"/>
      <c r="B591" s="6"/>
      <c r="C591" s="2178"/>
      <c r="D591" s="2179"/>
      <c r="E591" s="2179"/>
      <c r="F591" s="27"/>
      <c r="G591" s="27"/>
      <c r="H591" s="2179"/>
      <c r="I591" s="2179"/>
      <c r="J591" s="2180"/>
      <c r="K591" s="2180"/>
      <c r="L591" s="2180"/>
      <c r="M591" s="2179"/>
      <c r="N591" s="81"/>
    </row>
    <row r="592" spans="1:14">
      <c r="A592" s="6"/>
      <c r="B592" s="6"/>
      <c r="C592" s="2178"/>
      <c r="D592" s="2179"/>
      <c r="E592" s="2179"/>
      <c r="F592" s="27"/>
      <c r="G592" s="27"/>
      <c r="H592" s="2179"/>
      <c r="I592" s="2179"/>
      <c r="J592" s="2180"/>
      <c r="K592" s="2180"/>
      <c r="L592" s="2180"/>
      <c r="M592" s="2179"/>
      <c r="N592" s="81"/>
    </row>
    <row r="593" spans="1:14">
      <c r="A593" s="6"/>
      <c r="B593" s="6"/>
      <c r="C593" s="2178"/>
      <c r="D593" s="2179"/>
      <c r="E593" s="2179"/>
      <c r="F593" s="27"/>
      <c r="G593" s="27"/>
      <c r="H593" s="2179"/>
      <c r="I593" s="2179"/>
      <c r="J593" s="2180"/>
      <c r="K593" s="2180"/>
      <c r="L593" s="2180"/>
      <c r="M593" s="2179"/>
      <c r="N593" s="81"/>
    </row>
    <row r="594" spans="1:14">
      <c r="A594" s="6"/>
      <c r="B594" s="6"/>
      <c r="C594" s="2178"/>
      <c r="D594" s="2179"/>
      <c r="E594" s="2179"/>
      <c r="F594" s="27"/>
      <c r="G594" s="27"/>
      <c r="H594" s="2179"/>
      <c r="I594" s="2179"/>
      <c r="J594" s="2180"/>
      <c r="K594" s="2180"/>
      <c r="L594" s="2180"/>
      <c r="M594" s="2179"/>
      <c r="N594" s="81"/>
    </row>
    <row r="595" spans="1:14">
      <c r="A595" s="6"/>
      <c r="B595" s="6"/>
      <c r="C595" s="2178"/>
      <c r="D595" s="2179"/>
      <c r="E595" s="2179"/>
      <c r="F595" s="27"/>
      <c r="G595" s="27"/>
      <c r="H595" s="2179"/>
      <c r="I595" s="2179"/>
      <c r="J595" s="2180"/>
      <c r="K595" s="2180"/>
      <c r="L595" s="2180"/>
      <c r="M595" s="2179"/>
      <c r="N595" s="81"/>
    </row>
    <row r="596" spans="1:14">
      <c r="A596" s="6"/>
      <c r="B596" s="6"/>
      <c r="C596" s="2178"/>
      <c r="D596" s="2179"/>
      <c r="E596" s="2179"/>
      <c r="F596" s="27"/>
      <c r="G596" s="27"/>
      <c r="H596" s="2179"/>
      <c r="I596" s="2179"/>
      <c r="J596" s="2180"/>
      <c r="K596" s="2180"/>
      <c r="L596" s="2180"/>
      <c r="M596" s="2179"/>
      <c r="N596" s="81"/>
    </row>
    <row r="597" spans="1:14">
      <c r="A597" s="6"/>
      <c r="B597" s="6"/>
      <c r="C597" s="2178"/>
      <c r="D597" s="2179"/>
      <c r="E597" s="2179"/>
      <c r="F597" s="27"/>
      <c r="G597" s="27"/>
      <c r="H597" s="2179"/>
      <c r="I597" s="2179"/>
      <c r="J597" s="2180"/>
      <c r="K597" s="2180"/>
      <c r="L597" s="2180"/>
      <c r="M597" s="2179"/>
      <c r="N597" s="81"/>
    </row>
    <row r="598" spans="1:14">
      <c r="A598" s="6"/>
      <c r="B598" s="6"/>
      <c r="C598" s="2178"/>
      <c r="D598" s="2179"/>
      <c r="E598" s="2179"/>
      <c r="F598" s="27"/>
      <c r="G598" s="27"/>
      <c r="H598" s="2179"/>
      <c r="I598" s="2179"/>
      <c r="J598" s="2180"/>
      <c r="K598" s="2180"/>
      <c r="L598" s="2180"/>
      <c r="M598" s="2179"/>
      <c r="N598" s="81"/>
    </row>
    <row r="599" spans="1:14">
      <c r="A599" s="6"/>
      <c r="B599" s="6"/>
      <c r="C599" s="2178"/>
      <c r="D599" s="2179"/>
      <c r="E599" s="2179"/>
      <c r="F599" s="27"/>
      <c r="G599" s="27"/>
      <c r="H599" s="2179"/>
      <c r="I599" s="2179"/>
      <c r="J599" s="2180"/>
      <c r="K599" s="2180"/>
      <c r="L599" s="2180"/>
      <c r="M599" s="2179"/>
      <c r="N599" s="81"/>
    </row>
    <row r="600" spans="1:14">
      <c r="A600" s="6"/>
      <c r="B600" s="6"/>
      <c r="C600" s="2178"/>
      <c r="D600" s="2179"/>
      <c r="E600" s="2179"/>
      <c r="F600" s="27"/>
      <c r="G600" s="27"/>
      <c r="H600" s="2179"/>
      <c r="I600" s="2179"/>
      <c r="J600" s="2180"/>
      <c r="K600" s="2180"/>
      <c r="L600" s="2180"/>
      <c r="M600" s="2179"/>
      <c r="N600" s="81"/>
    </row>
    <row r="601" spans="1:14">
      <c r="A601" s="6"/>
      <c r="B601" s="6"/>
      <c r="C601" s="2178"/>
      <c r="D601" s="2179"/>
      <c r="E601" s="2179"/>
      <c r="F601" s="27"/>
      <c r="G601" s="27"/>
      <c r="H601" s="2179"/>
      <c r="I601" s="2179"/>
      <c r="J601" s="2180"/>
      <c r="K601" s="2180"/>
      <c r="L601" s="2180"/>
      <c r="M601" s="2179"/>
      <c r="N601" s="81"/>
    </row>
    <row r="602" spans="1:14">
      <c r="A602" s="6"/>
      <c r="B602" s="6"/>
      <c r="C602" s="2178"/>
      <c r="D602" s="2179"/>
      <c r="E602" s="2179"/>
      <c r="F602" s="27"/>
      <c r="G602" s="27"/>
      <c r="H602" s="2179"/>
      <c r="I602" s="2179"/>
      <c r="J602" s="2180"/>
      <c r="K602" s="2180"/>
      <c r="L602" s="2180"/>
      <c r="M602" s="2179"/>
      <c r="N602" s="81"/>
    </row>
    <row r="603" spans="1:14">
      <c r="A603" s="6"/>
      <c r="B603" s="6"/>
      <c r="C603" s="2178"/>
      <c r="D603" s="2179"/>
      <c r="E603" s="2179"/>
      <c r="F603" s="27"/>
      <c r="G603" s="27"/>
      <c r="H603" s="2179"/>
      <c r="I603" s="2179"/>
      <c r="J603" s="2180"/>
      <c r="K603" s="2180"/>
      <c r="L603" s="2180"/>
      <c r="M603" s="2179"/>
      <c r="N603" s="81"/>
    </row>
    <row r="604" spans="1:14">
      <c r="A604" s="6"/>
      <c r="B604" s="6"/>
      <c r="C604" s="2178"/>
      <c r="D604" s="2179"/>
      <c r="E604" s="2179"/>
      <c r="F604" s="27"/>
      <c r="G604" s="27"/>
      <c r="H604" s="2179"/>
      <c r="I604" s="2179"/>
      <c r="J604" s="2180"/>
      <c r="K604" s="2180"/>
      <c r="L604" s="2180"/>
      <c r="M604" s="2179"/>
      <c r="N604" s="81"/>
    </row>
    <row r="605" spans="1:14">
      <c r="A605" s="6"/>
      <c r="B605" s="6"/>
      <c r="C605" s="2178"/>
      <c r="D605" s="2179"/>
      <c r="E605" s="2179"/>
      <c r="F605" s="27"/>
      <c r="G605" s="27"/>
      <c r="H605" s="2179"/>
      <c r="I605" s="2179"/>
      <c r="J605" s="2180"/>
      <c r="K605" s="2180"/>
      <c r="L605" s="2180"/>
      <c r="M605" s="2179"/>
      <c r="N605" s="81"/>
    </row>
    <row r="606" spans="1:14">
      <c r="A606" s="6"/>
      <c r="B606" s="6"/>
      <c r="C606" s="2178"/>
      <c r="D606" s="2179"/>
      <c r="E606" s="2179"/>
      <c r="F606" s="27"/>
      <c r="G606" s="27"/>
      <c r="H606" s="2179"/>
      <c r="I606" s="2179"/>
      <c r="J606" s="2180"/>
      <c r="K606" s="2180"/>
      <c r="L606" s="2180"/>
      <c r="M606" s="2179"/>
      <c r="N606" s="81"/>
    </row>
    <row r="607" spans="1:14">
      <c r="A607" s="6"/>
      <c r="B607" s="6"/>
      <c r="C607" s="2178"/>
      <c r="D607" s="2179"/>
      <c r="E607" s="2179"/>
      <c r="F607" s="27"/>
      <c r="G607" s="27"/>
      <c r="H607" s="2179"/>
      <c r="I607" s="2179"/>
      <c r="J607" s="2180"/>
      <c r="K607" s="2180"/>
      <c r="L607" s="2180"/>
      <c r="M607" s="2179"/>
      <c r="N607" s="81"/>
    </row>
    <row r="608" spans="1:14">
      <c r="A608" s="6"/>
      <c r="B608" s="6"/>
      <c r="C608" s="2178"/>
      <c r="D608" s="2179"/>
      <c r="E608" s="2179"/>
      <c r="F608" s="27"/>
      <c r="G608" s="27"/>
      <c r="H608" s="2179"/>
      <c r="I608" s="2179"/>
      <c r="J608" s="2180"/>
      <c r="K608" s="2180"/>
      <c r="L608" s="2180"/>
      <c r="M608" s="2179"/>
      <c r="N608" s="81"/>
    </row>
    <row r="609" spans="1:14">
      <c r="A609" s="6"/>
      <c r="B609" s="6"/>
      <c r="C609" s="2178"/>
      <c r="D609" s="2179"/>
      <c r="E609" s="2179"/>
      <c r="F609" s="27"/>
      <c r="G609" s="27"/>
      <c r="H609" s="2179"/>
      <c r="I609" s="2179"/>
      <c r="J609" s="2180"/>
      <c r="K609" s="2180"/>
      <c r="L609" s="2180"/>
      <c r="M609" s="2179"/>
      <c r="N609" s="81"/>
    </row>
    <row r="610" spans="1:14">
      <c r="A610" s="6"/>
      <c r="B610" s="6"/>
      <c r="C610" s="2178"/>
      <c r="D610" s="2179"/>
      <c r="E610" s="2179"/>
      <c r="F610" s="27"/>
      <c r="G610" s="27"/>
      <c r="H610" s="2179"/>
      <c r="I610" s="2179"/>
      <c r="J610" s="2180"/>
      <c r="K610" s="2180"/>
      <c r="L610" s="2180"/>
      <c r="M610" s="2179"/>
      <c r="N610" s="81"/>
    </row>
    <row r="611" spans="1:14">
      <c r="A611" s="6"/>
      <c r="B611" s="6"/>
      <c r="C611" s="2178"/>
      <c r="D611" s="2179"/>
      <c r="E611" s="2179"/>
      <c r="F611" s="27"/>
      <c r="G611" s="27"/>
      <c r="H611" s="2179"/>
      <c r="I611" s="2179"/>
      <c r="J611" s="2180"/>
      <c r="K611" s="2180"/>
      <c r="L611" s="2180"/>
      <c r="M611" s="2179"/>
      <c r="N611" s="81"/>
    </row>
    <row r="612" spans="1:14">
      <c r="A612" s="6"/>
      <c r="B612" s="6"/>
      <c r="C612" s="2178"/>
      <c r="D612" s="2179"/>
      <c r="E612" s="2179"/>
      <c r="F612" s="27"/>
      <c r="G612" s="27"/>
      <c r="H612" s="2179"/>
      <c r="I612" s="2179"/>
      <c r="J612" s="2180"/>
      <c r="K612" s="2180"/>
      <c r="L612" s="2180"/>
      <c r="M612" s="2179"/>
      <c r="N612" s="81"/>
    </row>
    <row r="613" spans="1:14">
      <c r="A613" s="6"/>
      <c r="B613" s="6"/>
      <c r="C613" s="2178"/>
      <c r="D613" s="2179"/>
      <c r="E613" s="2179"/>
      <c r="F613" s="27"/>
      <c r="G613" s="27"/>
      <c r="H613" s="2179"/>
      <c r="I613" s="2179"/>
      <c r="J613" s="2180"/>
      <c r="K613" s="2180"/>
      <c r="L613" s="2180"/>
      <c r="M613" s="2179"/>
      <c r="N613" s="81"/>
    </row>
    <row r="614" spans="1:14">
      <c r="A614" s="6"/>
      <c r="B614" s="6"/>
      <c r="C614" s="2178"/>
      <c r="D614" s="2179"/>
      <c r="E614" s="2179"/>
      <c r="F614" s="27"/>
      <c r="G614" s="27"/>
      <c r="H614" s="2179"/>
      <c r="I614" s="2179"/>
      <c r="J614" s="2180"/>
      <c r="K614" s="2180"/>
      <c r="L614" s="2180"/>
      <c r="M614" s="2179"/>
      <c r="N614" s="81"/>
    </row>
    <row r="615" spans="1:14">
      <c r="A615" s="6"/>
      <c r="B615" s="6"/>
      <c r="C615" s="2178"/>
      <c r="D615" s="2179"/>
      <c r="E615" s="2179"/>
      <c r="F615" s="27"/>
      <c r="G615" s="27"/>
      <c r="H615" s="2179"/>
      <c r="I615" s="2179"/>
      <c r="J615" s="2180"/>
      <c r="K615" s="2180"/>
      <c r="L615" s="2180"/>
      <c r="M615" s="2179"/>
      <c r="N615" s="81"/>
    </row>
    <row r="616" spans="1:14">
      <c r="A616" s="6"/>
      <c r="B616" s="6"/>
      <c r="C616" s="2178"/>
      <c r="D616" s="2179"/>
      <c r="E616" s="2179"/>
      <c r="F616" s="27"/>
      <c r="G616" s="27"/>
      <c r="H616" s="2179"/>
      <c r="I616" s="2179"/>
      <c r="J616" s="2180"/>
      <c r="K616" s="2180"/>
      <c r="L616" s="2180"/>
      <c r="M616" s="2179"/>
      <c r="N616" s="81"/>
    </row>
    <row r="617" spans="1:14">
      <c r="A617" s="6"/>
      <c r="B617" s="6"/>
      <c r="C617" s="2178"/>
      <c r="D617" s="2179"/>
      <c r="E617" s="2179"/>
      <c r="F617" s="27"/>
      <c r="G617" s="27"/>
      <c r="H617" s="2179"/>
      <c r="I617" s="2179"/>
      <c r="J617" s="2180"/>
      <c r="K617" s="2180"/>
      <c r="L617" s="2180"/>
      <c r="M617" s="2179"/>
      <c r="N617" s="81"/>
    </row>
    <row r="618" spans="1:14">
      <c r="A618" s="6"/>
      <c r="B618" s="6"/>
      <c r="C618" s="2178"/>
      <c r="D618" s="2179"/>
      <c r="E618" s="2179"/>
      <c r="F618" s="27"/>
      <c r="G618" s="27"/>
      <c r="H618" s="2179"/>
      <c r="I618" s="2179"/>
      <c r="J618" s="2180"/>
      <c r="K618" s="2180"/>
      <c r="L618" s="2180"/>
      <c r="M618" s="2179"/>
      <c r="N618" s="81"/>
    </row>
    <row r="619" spans="1:14">
      <c r="A619" s="6"/>
      <c r="B619" s="6"/>
      <c r="C619" s="2178"/>
      <c r="D619" s="2179"/>
      <c r="E619" s="2179"/>
      <c r="F619" s="27"/>
      <c r="G619" s="27"/>
      <c r="H619" s="2179"/>
      <c r="I619" s="2179"/>
      <c r="J619" s="2180"/>
      <c r="K619" s="2180"/>
      <c r="L619" s="2180"/>
      <c r="M619" s="2179"/>
      <c r="N619" s="81"/>
    </row>
    <row r="620" spans="1:14">
      <c r="A620" s="6"/>
      <c r="B620" s="6"/>
      <c r="C620" s="2178"/>
      <c r="D620" s="2179"/>
      <c r="E620" s="2179"/>
      <c r="F620" s="27"/>
      <c r="G620" s="27"/>
      <c r="H620" s="2179"/>
      <c r="I620" s="2179"/>
      <c r="J620" s="2180"/>
      <c r="K620" s="2180"/>
      <c r="L620" s="2180"/>
      <c r="M620" s="2179"/>
      <c r="N620" s="81"/>
    </row>
    <row r="621" spans="1:14">
      <c r="A621" s="6"/>
      <c r="B621" s="6"/>
      <c r="C621" s="2178"/>
      <c r="D621" s="2179"/>
      <c r="E621" s="2179"/>
      <c r="F621" s="27"/>
      <c r="G621" s="27"/>
      <c r="H621" s="2179"/>
      <c r="I621" s="2179"/>
      <c r="J621" s="2180"/>
      <c r="K621" s="2180"/>
      <c r="L621" s="2180"/>
      <c r="M621" s="2179"/>
      <c r="N621" s="81"/>
    </row>
    <row r="622" spans="1:14">
      <c r="A622" s="6"/>
      <c r="B622" s="6"/>
      <c r="C622" s="2178"/>
      <c r="D622" s="2179"/>
      <c r="E622" s="2179"/>
      <c r="F622" s="27"/>
      <c r="G622" s="27"/>
      <c r="H622" s="2179"/>
      <c r="I622" s="2179"/>
      <c r="J622" s="2180"/>
      <c r="K622" s="2180"/>
      <c r="L622" s="2180"/>
      <c r="M622" s="2179"/>
      <c r="N622" s="81"/>
    </row>
    <row r="623" spans="1:14">
      <c r="A623" s="6"/>
      <c r="B623" s="6"/>
      <c r="C623" s="2178"/>
      <c r="D623" s="2179"/>
      <c r="E623" s="2179"/>
      <c r="F623" s="27"/>
      <c r="G623" s="27"/>
      <c r="H623" s="2179"/>
      <c r="I623" s="2179"/>
      <c r="J623" s="2180"/>
      <c r="K623" s="2180"/>
      <c r="L623" s="2180"/>
      <c r="M623" s="2179"/>
      <c r="N623" s="81"/>
    </row>
    <row r="624" spans="1:14">
      <c r="A624" s="6"/>
      <c r="B624" s="6"/>
      <c r="C624" s="2178"/>
      <c r="D624" s="2179"/>
      <c r="E624" s="2179"/>
      <c r="F624" s="27"/>
      <c r="G624" s="27"/>
      <c r="H624" s="2179"/>
      <c r="I624" s="2179"/>
      <c r="J624" s="2180"/>
      <c r="K624" s="2180"/>
      <c r="L624" s="2180"/>
      <c r="M624" s="2179"/>
      <c r="N624" s="81"/>
    </row>
    <row r="625" spans="1:14">
      <c r="A625" s="6"/>
      <c r="B625" s="6"/>
      <c r="C625" s="2178"/>
      <c r="D625" s="2179"/>
      <c r="E625" s="2179"/>
      <c r="F625" s="27"/>
      <c r="G625" s="27"/>
      <c r="H625" s="2179"/>
      <c r="I625" s="2179"/>
      <c r="J625" s="2180"/>
      <c r="K625" s="2180"/>
      <c r="L625" s="2180"/>
      <c r="M625" s="2179"/>
      <c r="N625" s="81"/>
    </row>
    <row r="626" spans="1:14">
      <c r="A626" s="6"/>
      <c r="B626" s="6"/>
      <c r="C626" s="2178"/>
      <c r="D626" s="2179"/>
      <c r="E626" s="2179"/>
      <c r="F626" s="27"/>
      <c r="G626" s="27"/>
      <c r="H626" s="2179"/>
      <c r="I626" s="2179"/>
      <c r="J626" s="2180"/>
      <c r="K626" s="2180"/>
      <c r="L626" s="2180"/>
      <c r="M626" s="2179"/>
      <c r="N626" s="81"/>
    </row>
    <row r="627" spans="1:14">
      <c r="A627" s="6"/>
      <c r="B627" s="6"/>
      <c r="C627" s="2178"/>
      <c r="D627" s="2179"/>
      <c r="E627" s="2179"/>
      <c r="F627" s="27"/>
      <c r="G627" s="27"/>
      <c r="H627" s="2179"/>
      <c r="I627" s="2179"/>
      <c r="J627" s="2180"/>
      <c r="K627" s="2180"/>
      <c r="L627" s="2180"/>
      <c r="M627" s="2179"/>
      <c r="N627" s="81"/>
    </row>
    <row r="628" spans="1:14">
      <c r="A628" s="6"/>
      <c r="B628" s="6"/>
      <c r="C628" s="2178"/>
      <c r="D628" s="2179"/>
      <c r="E628" s="2179"/>
      <c r="F628" s="27"/>
      <c r="G628" s="27"/>
      <c r="H628" s="2179"/>
      <c r="I628" s="2179"/>
      <c r="J628" s="2180"/>
      <c r="K628" s="2180"/>
      <c r="L628" s="2180"/>
      <c r="M628" s="2179"/>
      <c r="N628" s="81"/>
    </row>
    <row r="629" spans="1:14">
      <c r="A629" s="6"/>
      <c r="B629" s="6"/>
      <c r="C629" s="2178"/>
      <c r="D629" s="2179"/>
      <c r="E629" s="2179"/>
      <c r="F629" s="27"/>
      <c r="G629" s="27"/>
      <c r="H629" s="2179"/>
      <c r="I629" s="2179"/>
      <c r="J629" s="2180"/>
      <c r="K629" s="2180"/>
      <c r="L629" s="2180"/>
      <c r="M629" s="2179"/>
      <c r="N629" s="81"/>
    </row>
    <row r="630" spans="1:14">
      <c r="A630" s="6"/>
      <c r="B630" s="6"/>
      <c r="C630" s="2178"/>
      <c r="D630" s="2179"/>
      <c r="E630" s="2179"/>
      <c r="F630" s="27"/>
      <c r="G630" s="27"/>
      <c r="H630" s="2179"/>
      <c r="I630" s="2179"/>
      <c r="J630" s="2180"/>
      <c r="K630" s="2180"/>
      <c r="L630" s="2180"/>
      <c r="M630" s="2179"/>
      <c r="N630" s="81"/>
    </row>
    <row r="631" spans="1:14">
      <c r="A631" s="6"/>
      <c r="B631" s="6"/>
      <c r="C631" s="2178"/>
      <c r="D631" s="2179"/>
      <c r="E631" s="2179"/>
      <c r="F631" s="27"/>
      <c r="G631" s="27"/>
      <c r="H631" s="2179"/>
      <c r="I631" s="2179"/>
      <c r="J631" s="2180"/>
      <c r="K631" s="2180"/>
      <c r="L631" s="2180"/>
      <c r="M631" s="2179"/>
      <c r="N631" s="81"/>
    </row>
    <row r="632" spans="1:14">
      <c r="A632" s="6"/>
      <c r="B632" s="6"/>
      <c r="C632" s="2178"/>
      <c r="D632" s="2179"/>
      <c r="E632" s="2179"/>
      <c r="F632" s="27"/>
      <c r="G632" s="27"/>
      <c r="H632" s="2179"/>
      <c r="I632" s="2179"/>
      <c r="J632" s="2180"/>
      <c r="K632" s="2180"/>
      <c r="L632" s="2180"/>
      <c r="M632" s="2179"/>
      <c r="N632" s="81"/>
    </row>
    <row r="633" spans="1:14">
      <c r="A633" s="6"/>
      <c r="B633" s="6"/>
      <c r="C633" s="2178"/>
      <c r="D633" s="2179"/>
      <c r="E633" s="2179"/>
      <c r="F633" s="27"/>
      <c r="G633" s="27"/>
      <c r="H633" s="2179"/>
      <c r="I633" s="2179"/>
      <c r="J633" s="2180"/>
      <c r="K633" s="2180"/>
      <c r="L633" s="2180"/>
      <c r="M633" s="2179"/>
      <c r="N633" s="81"/>
    </row>
    <row r="634" spans="1:14">
      <c r="A634" s="6"/>
      <c r="B634" s="6"/>
      <c r="C634" s="2178"/>
      <c r="D634" s="2179"/>
      <c r="E634" s="2179"/>
      <c r="F634" s="27"/>
      <c r="G634" s="27"/>
      <c r="H634" s="2179"/>
      <c r="I634" s="2179"/>
      <c r="J634" s="2180"/>
      <c r="K634" s="2180"/>
      <c r="L634" s="2180"/>
      <c r="M634" s="2179"/>
      <c r="N634" s="81"/>
    </row>
    <row r="635" spans="1:14">
      <c r="A635" s="6"/>
      <c r="B635" s="6"/>
      <c r="C635" s="2178"/>
      <c r="D635" s="2179"/>
      <c r="E635" s="2179"/>
      <c r="F635" s="27"/>
      <c r="G635" s="27"/>
      <c r="H635" s="2179"/>
      <c r="I635" s="2179"/>
      <c r="J635" s="2180"/>
      <c r="K635" s="2180"/>
      <c r="L635" s="2180"/>
      <c r="M635" s="2179"/>
      <c r="N635" s="81"/>
    </row>
    <row r="636" spans="1:14">
      <c r="A636" s="6"/>
      <c r="B636" s="6"/>
      <c r="C636" s="2178"/>
      <c r="D636" s="2179"/>
      <c r="E636" s="2179"/>
      <c r="F636" s="27"/>
      <c r="G636" s="27"/>
      <c r="H636" s="2179"/>
      <c r="I636" s="2179"/>
      <c r="J636" s="2180"/>
      <c r="K636" s="2180"/>
      <c r="L636" s="2180"/>
      <c r="M636" s="2179"/>
      <c r="N636" s="81"/>
    </row>
    <row r="637" spans="1:14">
      <c r="A637" s="6"/>
      <c r="B637" s="6"/>
      <c r="C637" s="2178"/>
      <c r="D637" s="2179"/>
      <c r="E637" s="2179"/>
      <c r="F637" s="27"/>
      <c r="G637" s="27"/>
      <c r="H637" s="2179"/>
      <c r="I637" s="2179"/>
      <c r="J637" s="2180"/>
      <c r="K637" s="2180"/>
      <c r="L637" s="2180"/>
      <c r="M637" s="2179"/>
      <c r="N637" s="81"/>
    </row>
    <row r="638" spans="1:14">
      <c r="A638" s="6"/>
      <c r="B638" s="6"/>
      <c r="C638" s="2178"/>
      <c r="D638" s="2179"/>
      <c r="E638" s="2179"/>
      <c r="F638" s="27"/>
      <c r="G638" s="27"/>
      <c r="H638" s="2179"/>
      <c r="I638" s="2179"/>
      <c r="J638" s="2180"/>
      <c r="K638" s="2180"/>
      <c r="L638" s="2180"/>
      <c r="M638" s="2179"/>
      <c r="N638" s="81"/>
    </row>
    <row r="639" spans="1:14">
      <c r="A639" s="6"/>
      <c r="B639" s="6"/>
      <c r="C639" s="2178"/>
      <c r="D639" s="2179"/>
      <c r="E639" s="2179"/>
      <c r="F639" s="27"/>
      <c r="G639" s="27"/>
      <c r="H639" s="2179"/>
      <c r="I639" s="2179"/>
      <c r="J639" s="2180"/>
      <c r="K639" s="2180"/>
      <c r="L639" s="2180"/>
      <c r="M639" s="2179"/>
      <c r="N639" s="81"/>
    </row>
    <row r="640" spans="1:14">
      <c r="A640" s="6"/>
      <c r="B640" s="6"/>
      <c r="C640" s="2178"/>
      <c r="D640" s="2179"/>
      <c r="E640" s="2179"/>
      <c r="F640" s="27"/>
      <c r="G640" s="27"/>
      <c r="H640" s="2179"/>
      <c r="I640" s="2179"/>
      <c r="J640" s="2180"/>
      <c r="K640" s="2180"/>
      <c r="L640" s="2180"/>
      <c r="M640" s="2179"/>
      <c r="N640" s="81"/>
    </row>
    <row r="641" spans="1:14">
      <c r="A641" s="6"/>
      <c r="B641" s="6"/>
      <c r="C641" s="2178"/>
      <c r="D641" s="2179"/>
      <c r="E641" s="2179"/>
      <c r="F641" s="27"/>
      <c r="G641" s="27"/>
      <c r="H641" s="2179"/>
      <c r="I641" s="2179"/>
      <c r="J641" s="2180"/>
      <c r="K641" s="2180"/>
      <c r="L641" s="2180"/>
      <c r="M641" s="2179"/>
      <c r="N641" s="81"/>
    </row>
    <row r="642" spans="1:14">
      <c r="A642" s="6"/>
      <c r="B642" s="6"/>
      <c r="C642" s="2178"/>
      <c r="D642" s="2179"/>
      <c r="E642" s="2179"/>
      <c r="F642" s="27"/>
      <c r="G642" s="27"/>
      <c r="H642" s="2179"/>
      <c r="I642" s="2179"/>
      <c r="J642" s="2180"/>
      <c r="K642" s="2180"/>
      <c r="L642" s="2180"/>
      <c r="M642" s="2179"/>
      <c r="N642" s="81"/>
    </row>
    <row r="643" spans="1:14">
      <c r="A643" s="6"/>
      <c r="B643" s="6"/>
      <c r="C643" s="2178"/>
      <c r="D643" s="2179"/>
      <c r="E643" s="2179"/>
      <c r="F643" s="27"/>
      <c r="G643" s="27"/>
      <c r="H643" s="2179"/>
      <c r="I643" s="2179"/>
      <c r="J643" s="2180"/>
      <c r="K643" s="2180"/>
      <c r="L643" s="2180"/>
      <c r="M643" s="2179"/>
      <c r="N643" s="81"/>
    </row>
    <row r="644" spans="1:14">
      <c r="A644" s="6"/>
      <c r="B644" s="6"/>
      <c r="C644" s="2178"/>
      <c r="D644" s="2179"/>
      <c r="E644" s="2179"/>
      <c r="F644" s="27"/>
      <c r="G644" s="27"/>
      <c r="H644" s="2179"/>
      <c r="I644" s="2179"/>
      <c r="J644" s="2180"/>
      <c r="K644" s="2180"/>
      <c r="L644" s="2180"/>
      <c r="M644" s="2179"/>
      <c r="N644" s="81"/>
    </row>
    <row r="645" spans="1:14">
      <c r="A645" s="6"/>
      <c r="B645" s="6"/>
      <c r="C645" s="2178"/>
      <c r="D645" s="2179"/>
      <c r="E645" s="2179"/>
      <c r="F645" s="27"/>
      <c r="G645" s="27"/>
      <c r="H645" s="2179"/>
      <c r="I645" s="2179"/>
      <c r="J645" s="2180"/>
      <c r="K645" s="2180"/>
      <c r="L645" s="2180"/>
      <c r="M645" s="2179"/>
      <c r="N645" s="81"/>
    </row>
    <row r="646" spans="1:14">
      <c r="A646" s="6"/>
      <c r="B646" s="6"/>
      <c r="C646" s="2178"/>
      <c r="D646" s="2179"/>
      <c r="E646" s="2179"/>
      <c r="F646" s="27"/>
      <c r="G646" s="27"/>
      <c r="H646" s="2179"/>
      <c r="I646" s="2179"/>
      <c r="J646" s="2180"/>
      <c r="K646" s="2180"/>
      <c r="L646" s="2180"/>
      <c r="M646" s="2179"/>
      <c r="N646" s="81"/>
    </row>
    <row r="647" spans="1:14">
      <c r="A647" s="6"/>
      <c r="B647" s="6"/>
      <c r="C647" s="2178"/>
      <c r="D647" s="2179"/>
      <c r="E647" s="2179"/>
      <c r="F647" s="27"/>
      <c r="G647" s="27"/>
      <c r="H647" s="2179"/>
      <c r="I647" s="2179"/>
      <c r="J647" s="2180"/>
      <c r="K647" s="2180"/>
      <c r="L647" s="2180"/>
      <c r="M647" s="2179"/>
      <c r="N647" s="81"/>
    </row>
    <row r="648" spans="1:14">
      <c r="A648" s="6"/>
      <c r="B648" s="6"/>
      <c r="C648" s="2178"/>
      <c r="D648" s="2179"/>
      <c r="E648" s="2179"/>
      <c r="F648" s="27"/>
      <c r="G648" s="27"/>
      <c r="H648" s="2179"/>
      <c r="I648" s="2179"/>
      <c r="J648" s="2180"/>
      <c r="K648" s="2180"/>
      <c r="L648" s="2180"/>
      <c r="M648" s="2179"/>
      <c r="N648" s="81"/>
    </row>
    <row r="649" spans="1:14">
      <c r="A649" s="6"/>
      <c r="B649" s="6"/>
      <c r="C649" s="2178"/>
      <c r="D649" s="2179"/>
      <c r="E649" s="2179"/>
      <c r="F649" s="27"/>
      <c r="G649" s="27"/>
      <c r="H649" s="2179"/>
      <c r="I649" s="2179"/>
      <c r="J649" s="2180"/>
      <c r="K649" s="2180"/>
      <c r="L649" s="2180"/>
      <c r="M649" s="2179"/>
      <c r="N649" s="81"/>
    </row>
    <row r="650" spans="1:14">
      <c r="A650" s="6"/>
      <c r="B650" s="6"/>
      <c r="C650" s="2178"/>
      <c r="D650" s="2179"/>
      <c r="E650" s="2179"/>
      <c r="F650" s="27"/>
      <c r="G650" s="27"/>
      <c r="H650" s="2179"/>
      <c r="I650" s="2179"/>
      <c r="J650" s="2180"/>
      <c r="K650" s="2180"/>
      <c r="L650" s="2180"/>
      <c r="M650" s="2179"/>
      <c r="N650" s="81"/>
    </row>
    <row r="651" spans="1:14">
      <c r="A651" s="6"/>
      <c r="B651" s="6"/>
      <c r="C651" s="2178"/>
      <c r="D651" s="2179"/>
      <c r="E651" s="2179"/>
      <c r="F651" s="27"/>
      <c r="G651" s="27"/>
      <c r="H651" s="2179"/>
      <c r="I651" s="2179"/>
      <c r="J651" s="2180"/>
      <c r="K651" s="2180"/>
      <c r="L651" s="2180"/>
      <c r="M651" s="2179"/>
      <c r="N651" s="81"/>
    </row>
    <row r="652" spans="1:14">
      <c r="A652" s="6"/>
      <c r="B652" s="6"/>
      <c r="C652" s="2178"/>
      <c r="D652" s="2179"/>
      <c r="E652" s="2179"/>
      <c r="F652" s="27"/>
      <c r="G652" s="27"/>
      <c r="H652" s="2179"/>
      <c r="I652" s="2179"/>
      <c r="J652" s="2180"/>
      <c r="K652" s="2180"/>
      <c r="L652" s="2180"/>
      <c r="M652" s="2179"/>
      <c r="N652" s="81"/>
    </row>
    <row r="653" spans="1:14">
      <c r="A653" s="6"/>
      <c r="B653" s="6"/>
      <c r="C653" s="2178"/>
      <c r="D653" s="2179"/>
      <c r="E653" s="2179"/>
      <c r="F653" s="27"/>
      <c r="G653" s="27"/>
      <c r="H653" s="2179"/>
      <c r="I653" s="2179"/>
      <c r="J653" s="2180"/>
      <c r="K653" s="2180"/>
      <c r="L653" s="2180"/>
      <c r="M653" s="2179"/>
      <c r="N653" s="81"/>
    </row>
    <row r="654" spans="1:14">
      <c r="A654" s="6"/>
      <c r="B654" s="6"/>
      <c r="C654" s="2178"/>
      <c r="D654" s="2179"/>
      <c r="E654" s="2179"/>
      <c r="F654" s="27"/>
      <c r="G654" s="27"/>
      <c r="H654" s="2179"/>
      <c r="I654" s="2179"/>
      <c r="J654" s="2180"/>
      <c r="K654" s="2180"/>
      <c r="L654" s="2180"/>
      <c r="M654" s="2179"/>
      <c r="N654" s="81"/>
    </row>
    <row r="655" spans="1:14">
      <c r="A655" s="6"/>
      <c r="B655" s="6"/>
      <c r="C655" s="2178"/>
      <c r="D655" s="2179"/>
      <c r="E655" s="2179"/>
      <c r="F655" s="27"/>
      <c r="G655" s="27"/>
      <c r="H655" s="2179"/>
      <c r="I655" s="2179"/>
      <c r="J655" s="2180"/>
      <c r="K655" s="2180"/>
      <c r="L655" s="2180"/>
      <c r="M655" s="2179"/>
      <c r="N655" s="81"/>
    </row>
    <row r="656" spans="1:14">
      <c r="A656" s="6"/>
      <c r="B656" s="6"/>
      <c r="C656" s="2178"/>
      <c r="D656" s="2179"/>
      <c r="E656" s="2179"/>
      <c r="F656" s="27"/>
      <c r="G656" s="27"/>
      <c r="H656" s="2179"/>
      <c r="I656" s="2179"/>
      <c r="J656" s="2180"/>
      <c r="K656" s="2180"/>
      <c r="L656" s="2180"/>
      <c r="M656" s="2179"/>
      <c r="N656" s="81"/>
    </row>
    <row r="657" spans="1:14">
      <c r="A657" s="6"/>
      <c r="B657" s="6"/>
      <c r="C657" s="2178"/>
      <c r="D657" s="2179"/>
      <c r="E657" s="2179"/>
      <c r="F657" s="27"/>
      <c r="G657" s="27"/>
      <c r="H657" s="2179"/>
      <c r="I657" s="2179"/>
      <c r="J657" s="2180"/>
      <c r="K657" s="2180"/>
      <c r="L657" s="2180"/>
      <c r="M657" s="2179"/>
      <c r="N657" s="81"/>
    </row>
    <row r="658" spans="1:14">
      <c r="A658" s="6"/>
      <c r="B658" s="6"/>
      <c r="C658" s="2178"/>
      <c r="D658" s="2179"/>
      <c r="E658" s="2179"/>
      <c r="F658" s="27"/>
      <c r="G658" s="27"/>
      <c r="H658" s="2179"/>
      <c r="I658" s="2179"/>
      <c r="J658" s="2180"/>
      <c r="K658" s="2180"/>
      <c r="L658" s="2180"/>
      <c r="M658" s="2179"/>
      <c r="N658" s="81"/>
    </row>
    <row r="659" spans="1:14">
      <c r="A659" s="6"/>
      <c r="B659" s="6"/>
      <c r="C659" s="2178"/>
      <c r="D659" s="2179"/>
      <c r="E659" s="2179"/>
      <c r="F659" s="27"/>
      <c r="G659" s="27"/>
      <c r="H659" s="2179"/>
      <c r="I659" s="2179"/>
      <c r="J659" s="2180"/>
      <c r="K659" s="2180"/>
      <c r="L659" s="2180"/>
      <c r="M659" s="2179"/>
      <c r="N659" s="81"/>
    </row>
    <row r="660" spans="1:14">
      <c r="A660" s="6"/>
      <c r="B660" s="6"/>
      <c r="C660" s="2178"/>
      <c r="D660" s="2179"/>
      <c r="E660" s="2179"/>
      <c r="F660" s="27"/>
      <c r="G660" s="27"/>
      <c r="H660" s="2179"/>
      <c r="I660" s="2179"/>
      <c r="J660" s="2180"/>
      <c r="K660" s="2180"/>
      <c r="L660" s="2180"/>
      <c r="M660" s="2179"/>
      <c r="N660" s="81"/>
    </row>
    <row r="661" spans="1:14">
      <c r="A661" s="6"/>
      <c r="B661" s="6"/>
      <c r="C661" s="2178"/>
      <c r="D661" s="2179"/>
      <c r="E661" s="2179"/>
      <c r="F661" s="27"/>
      <c r="G661" s="27"/>
      <c r="H661" s="2179"/>
      <c r="I661" s="2179"/>
      <c r="J661" s="2180"/>
      <c r="K661" s="2180"/>
      <c r="L661" s="2180"/>
      <c r="M661" s="2179"/>
      <c r="N661" s="81"/>
    </row>
    <row r="662" spans="1:14">
      <c r="A662" s="6"/>
      <c r="B662" s="6"/>
      <c r="C662" s="2178"/>
      <c r="D662" s="2179"/>
      <c r="E662" s="2179"/>
      <c r="F662" s="27"/>
      <c r="G662" s="27"/>
      <c r="H662" s="2179"/>
      <c r="I662" s="2179"/>
      <c r="J662" s="2180"/>
      <c r="K662" s="2180"/>
      <c r="L662" s="2180"/>
      <c r="M662" s="2179"/>
      <c r="N662" s="81"/>
    </row>
    <row r="663" spans="1:14">
      <c r="A663" s="6"/>
      <c r="B663" s="6"/>
      <c r="C663" s="2178"/>
      <c r="D663" s="2179"/>
      <c r="E663" s="2179"/>
      <c r="F663" s="27"/>
      <c r="G663" s="27"/>
      <c r="H663" s="2179"/>
      <c r="I663" s="2179"/>
      <c r="J663" s="2180"/>
      <c r="K663" s="2180"/>
      <c r="L663" s="2180"/>
      <c r="M663" s="2179"/>
      <c r="N663" s="81"/>
    </row>
    <row r="664" spans="1:14">
      <c r="A664" s="6"/>
      <c r="B664" s="6"/>
      <c r="C664" s="2178"/>
      <c r="D664" s="2179"/>
      <c r="E664" s="2179"/>
      <c r="F664" s="27"/>
      <c r="G664" s="27"/>
      <c r="H664" s="2179"/>
      <c r="I664" s="2179"/>
      <c r="J664" s="2180"/>
      <c r="K664" s="2180"/>
      <c r="L664" s="2180"/>
      <c r="M664" s="2179"/>
      <c r="N664" s="81"/>
    </row>
    <row r="665" spans="1:14">
      <c r="A665" s="6"/>
      <c r="B665" s="6"/>
      <c r="C665" s="2178"/>
      <c r="D665" s="2179"/>
      <c r="E665" s="2179"/>
      <c r="F665" s="27"/>
      <c r="G665" s="27"/>
      <c r="H665" s="2179"/>
      <c r="I665" s="2179"/>
      <c r="J665" s="2180"/>
      <c r="K665" s="2180"/>
      <c r="L665" s="2180"/>
      <c r="M665" s="2179"/>
      <c r="N665" s="81"/>
    </row>
    <row r="666" spans="1:14">
      <c r="A666" s="6"/>
      <c r="B666" s="6"/>
      <c r="C666" s="2178"/>
      <c r="D666" s="2179"/>
      <c r="E666" s="2179"/>
      <c r="F666" s="27"/>
      <c r="G666" s="27"/>
      <c r="H666" s="2179"/>
      <c r="I666" s="2179"/>
      <c r="J666" s="2180"/>
      <c r="K666" s="2180"/>
      <c r="L666" s="2180"/>
      <c r="M666" s="2179"/>
      <c r="N666" s="81"/>
    </row>
    <row r="667" spans="1:14">
      <c r="A667" s="6"/>
      <c r="B667" s="6"/>
      <c r="C667" s="2178"/>
      <c r="D667" s="2179"/>
      <c r="E667" s="2179"/>
      <c r="F667" s="27"/>
      <c r="G667" s="27"/>
      <c r="H667" s="2179"/>
      <c r="I667" s="2179"/>
      <c r="J667" s="2180"/>
      <c r="K667" s="2180"/>
      <c r="L667" s="2180"/>
      <c r="M667" s="2179"/>
      <c r="N667" s="81"/>
    </row>
    <row r="668" spans="1:14">
      <c r="A668" s="6"/>
      <c r="B668" s="6"/>
      <c r="C668" s="2178"/>
      <c r="D668" s="2179"/>
      <c r="E668" s="2179"/>
      <c r="F668" s="27"/>
      <c r="G668" s="27"/>
      <c r="H668" s="2179"/>
      <c r="I668" s="2179"/>
      <c r="J668" s="2180"/>
      <c r="K668" s="2180"/>
      <c r="L668" s="2180"/>
      <c r="M668" s="2179"/>
      <c r="N668" s="81"/>
    </row>
    <row r="669" spans="1:14">
      <c r="A669" s="6"/>
      <c r="B669" s="6"/>
      <c r="C669" s="2178"/>
      <c r="D669" s="2179"/>
      <c r="E669" s="2179"/>
      <c r="F669" s="27"/>
      <c r="G669" s="27"/>
      <c r="H669" s="2179"/>
      <c r="I669" s="2179"/>
      <c r="J669" s="2180"/>
      <c r="K669" s="2180"/>
      <c r="L669" s="2180"/>
      <c r="M669" s="2179"/>
      <c r="N669" s="81"/>
    </row>
    <row r="670" spans="1:14">
      <c r="A670" s="6"/>
      <c r="B670" s="6"/>
      <c r="C670" s="2178"/>
      <c r="D670" s="2179"/>
      <c r="E670" s="2179"/>
      <c r="F670" s="27"/>
      <c r="G670" s="27"/>
      <c r="H670" s="2179"/>
      <c r="I670" s="2179"/>
      <c r="J670" s="2180"/>
      <c r="K670" s="2180"/>
      <c r="L670" s="2180"/>
      <c r="M670" s="2179"/>
      <c r="N670" s="81"/>
    </row>
    <row r="671" spans="1:14">
      <c r="A671" s="6"/>
      <c r="B671" s="6"/>
      <c r="C671" s="2178"/>
      <c r="D671" s="2179"/>
      <c r="E671" s="2179"/>
      <c r="F671" s="27"/>
      <c r="G671" s="27"/>
      <c r="H671" s="2179"/>
      <c r="I671" s="2179"/>
      <c r="J671" s="2180"/>
      <c r="K671" s="2180"/>
      <c r="L671" s="2180"/>
      <c r="M671" s="2179"/>
      <c r="N671" s="81"/>
    </row>
    <row r="672" spans="1:14">
      <c r="A672" s="6"/>
      <c r="B672" s="6"/>
      <c r="C672" s="2178"/>
      <c r="D672" s="2179"/>
      <c r="E672" s="2179"/>
      <c r="F672" s="27"/>
      <c r="G672" s="27"/>
      <c r="H672" s="2179"/>
      <c r="I672" s="2179"/>
      <c r="J672" s="2180"/>
      <c r="K672" s="2180"/>
      <c r="L672" s="2180"/>
      <c r="M672" s="2179"/>
      <c r="N672" s="81"/>
    </row>
    <row r="673" spans="1:14">
      <c r="A673" s="6"/>
      <c r="B673" s="6"/>
      <c r="C673" s="2178"/>
      <c r="D673" s="2179"/>
      <c r="E673" s="2179"/>
      <c r="F673" s="27"/>
      <c r="G673" s="27"/>
      <c r="H673" s="2179"/>
      <c r="I673" s="2179"/>
      <c r="J673" s="2180"/>
      <c r="K673" s="2180"/>
      <c r="L673" s="2180"/>
      <c r="M673" s="2179"/>
      <c r="N673" s="81"/>
    </row>
    <row r="674" spans="1:14">
      <c r="A674" s="6"/>
      <c r="B674" s="6"/>
      <c r="C674" s="2178"/>
      <c r="D674" s="2179"/>
      <c r="E674" s="2179"/>
      <c r="F674" s="27"/>
      <c r="G674" s="27"/>
      <c r="H674" s="2179"/>
      <c r="I674" s="2179"/>
      <c r="J674" s="2180"/>
      <c r="K674" s="2180"/>
      <c r="L674" s="2180"/>
      <c r="M674" s="2179"/>
      <c r="N674" s="81"/>
    </row>
    <row r="675" spans="1:14">
      <c r="A675" s="6"/>
      <c r="B675" s="6"/>
      <c r="C675" s="2178"/>
      <c r="D675" s="2179"/>
      <c r="E675" s="2179"/>
      <c r="F675" s="27"/>
      <c r="G675" s="27"/>
      <c r="H675" s="2179"/>
      <c r="I675" s="2179"/>
      <c r="J675" s="2180"/>
      <c r="K675" s="2180"/>
      <c r="L675" s="2180"/>
      <c r="M675" s="2179"/>
      <c r="N675" s="81"/>
    </row>
    <row r="676" spans="1:14">
      <c r="A676" s="6"/>
      <c r="B676" s="6"/>
      <c r="C676" s="2178"/>
      <c r="D676" s="2179"/>
      <c r="E676" s="2179"/>
      <c r="F676" s="27"/>
      <c r="G676" s="27"/>
      <c r="H676" s="2179"/>
      <c r="I676" s="2179"/>
      <c r="J676" s="2180"/>
      <c r="K676" s="2180"/>
      <c r="L676" s="2180"/>
      <c r="M676" s="2179"/>
      <c r="N676" s="81"/>
    </row>
    <row r="677" spans="1:14">
      <c r="A677" s="6"/>
      <c r="B677" s="6"/>
      <c r="C677" s="2178"/>
      <c r="D677" s="2179"/>
      <c r="E677" s="2179"/>
      <c r="F677" s="27"/>
      <c r="G677" s="27"/>
      <c r="H677" s="2179"/>
      <c r="I677" s="2179"/>
      <c r="J677" s="2180"/>
      <c r="K677" s="2180"/>
      <c r="L677" s="2180"/>
      <c r="M677" s="2179"/>
      <c r="N677" s="81"/>
    </row>
    <row r="678" spans="1:14">
      <c r="A678" s="6"/>
      <c r="B678" s="6"/>
      <c r="C678" s="2178"/>
      <c r="D678" s="2179"/>
      <c r="E678" s="2179"/>
      <c r="F678" s="27"/>
      <c r="G678" s="27"/>
      <c r="H678" s="2179"/>
      <c r="I678" s="2179"/>
      <c r="J678" s="2180"/>
      <c r="K678" s="2180"/>
      <c r="L678" s="2180"/>
      <c r="M678" s="2179"/>
      <c r="N678" s="81"/>
    </row>
    <row r="679" spans="1:14">
      <c r="A679" s="6"/>
      <c r="B679" s="6"/>
      <c r="C679" s="2178"/>
      <c r="D679" s="2179"/>
      <c r="E679" s="2179"/>
      <c r="F679" s="27"/>
      <c r="G679" s="27"/>
      <c r="H679" s="2179"/>
      <c r="I679" s="2179"/>
      <c r="J679" s="2180"/>
      <c r="K679" s="2180"/>
      <c r="L679" s="2180"/>
      <c r="M679" s="2179"/>
      <c r="N679" s="81"/>
    </row>
    <row r="680" spans="1:14">
      <c r="A680" s="6"/>
      <c r="B680" s="6"/>
      <c r="C680" s="2178"/>
      <c r="D680" s="2179"/>
      <c r="E680" s="2179"/>
      <c r="F680" s="27"/>
      <c r="G680" s="27"/>
      <c r="H680" s="2179"/>
      <c r="I680" s="2179"/>
      <c r="J680" s="2180"/>
      <c r="K680" s="2180"/>
      <c r="L680" s="2180"/>
      <c r="M680" s="2179"/>
      <c r="N680" s="81"/>
    </row>
    <row r="681" spans="1:14">
      <c r="A681" s="6"/>
      <c r="B681" s="6"/>
      <c r="C681" s="2178"/>
      <c r="D681" s="2179"/>
      <c r="E681" s="2179"/>
      <c r="F681" s="27"/>
      <c r="G681" s="27"/>
      <c r="H681" s="2179"/>
      <c r="I681" s="2179"/>
      <c r="J681" s="2180"/>
      <c r="K681" s="2180"/>
      <c r="L681" s="2180"/>
      <c r="M681" s="2179"/>
      <c r="N681" s="81"/>
    </row>
    <row r="682" spans="1:14">
      <c r="A682" s="6"/>
      <c r="B682" s="6"/>
      <c r="C682" s="2178"/>
      <c r="D682" s="2179"/>
      <c r="E682" s="2179"/>
      <c r="F682" s="27"/>
      <c r="G682" s="27"/>
      <c r="H682" s="2179"/>
      <c r="I682" s="2179"/>
      <c r="J682" s="2180"/>
      <c r="K682" s="2180"/>
      <c r="L682" s="2180"/>
      <c r="M682" s="2179"/>
      <c r="N682" s="81"/>
    </row>
    <row r="683" spans="1:14">
      <c r="A683" s="6"/>
      <c r="B683" s="6"/>
      <c r="C683" s="2178"/>
      <c r="D683" s="2179"/>
      <c r="E683" s="2179"/>
      <c r="F683" s="27"/>
      <c r="G683" s="27"/>
      <c r="H683" s="2179"/>
      <c r="I683" s="2179"/>
      <c r="J683" s="2180"/>
      <c r="K683" s="2180"/>
      <c r="L683" s="2180"/>
      <c r="M683" s="2179"/>
      <c r="N683" s="81"/>
    </row>
    <row r="684" spans="1:14">
      <c r="A684" s="6"/>
      <c r="B684" s="6"/>
      <c r="C684" s="2178"/>
      <c r="D684" s="2179"/>
      <c r="E684" s="2179"/>
      <c r="F684" s="27"/>
      <c r="G684" s="27"/>
      <c r="H684" s="2179"/>
      <c r="I684" s="2179"/>
      <c r="J684" s="2180"/>
      <c r="K684" s="2180"/>
      <c r="L684" s="2180"/>
      <c r="M684" s="2179"/>
      <c r="N684" s="81"/>
    </row>
    <row r="685" spans="1:14">
      <c r="A685" s="6"/>
      <c r="B685" s="6"/>
      <c r="C685" s="2178"/>
      <c r="D685" s="2179"/>
      <c r="E685" s="2179"/>
      <c r="F685" s="27"/>
      <c r="G685" s="27"/>
      <c r="H685" s="2179"/>
      <c r="I685" s="2179"/>
      <c r="J685" s="2180"/>
      <c r="K685" s="2180"/>
      <c r="L685" s="2180"/>
      <c r="M685" s="2179"/>
      <c r="N685" s="81"/>
    </row>
    <row r="686" spans="1:14">
      <c r="A686" s="6"/>
      <c r="B686" s="6"/>
      <c r="C686" s="2178"/>
      <c r="D686" s="2179"/>
      <c r="E686" s="2179"/>
      <c r="F686" s="27"/>
      <c r="G686" s="27"/>
      <c r="H686" s="2179"/>
      <c r="I686" s="2179"/>
      <c r="J686" s="2180"/>
      <c r="K686" s="2180"/>
      <c r="L686" s="2180"/>
      <c r="M686" s="2179"/>
      <c r="N686" s="81"/>
    </row>
    <row r="687" spans="1:14">
      <c r="A687" s="6"/>
      <c r="B687" s="6"/>
      <c r="C687" s="2178"/>
      <c r="D687" s="2179"/>
      <c r="E687" s="2179"/>
      <c r="F687" s="27"/>
      <c r="G687" s="27"/>
      <c r="H687" s="2179"/>
      <c r="I687" s="2179"/>
      <c r="J687" s="2180"/>
      <c r="K687" s="2180"/>
      <c r="L687" s="2180"/>
      <c r="M687" s="2179"/>
      <c r="N687" s="81"/>
    </row>
    <row r="688" spans="1:14">
      <c r="A688" s="6"/>
      <c r="B688" s="6"/>
      <c r="C688" s="2178"/>
      <c r="D688" s="2179"/>
      <c r="E688" s="2179"/>
      <c r="F688" s="27"/>
      <c r="G688" s="27"/>
      <c r="H688" s="2179"/>
      <c r="I688" s="2179"/>
      <c r="J688" s="2180"/>
      <c r="K688" s="2180"/>
      <c r="L688" s="2180"/>
      <c r="M688" s="2179"/>
      <c r="N688" s="81"/>
    </row>
    <row r="689" spans="1:14">
      <c r="A689" s="6"/>
      <c r="B689" s="6"/>
      <c r="C689" s="2178"/>
      <c r="D689" s="2179"/>
      <c r="E689" s="2179"/>
      <c r="F689" s="27"/>
      <c r="G689" s="27"/>
      <c r="H689" s="2179"/>
      <c r="I689" s="2179"/>
      <c r="J689" s="2180"/>
      <c r="K689" s="2180"/>
      <c r="L689" s="2180"/>
      <c r="M689" s="2179"/>
      <c r="N689" s="81"/>
    </row>
    <row r="690" spans="1:14">
      <c r="A690" s="6"/>
      <c r="B690" s="6"/>
      <c r="C690" s="2178"/>
      <c r="D690" s="2179"/>
      <c r="E690" s="2179"/>
      <c r="F690" s="27"/>
      <c r="G690" s="27"/>
      <c r="H690" s="2179"/>
      <c r="I690" s="2179"/>
      <c r="J690" s="2180"/>
      <c r="K690" s="2180"/>
      <c r="L690" s="2180"/>
      <c r="M690" s="2179"/>
      <c r="N690" s="81"/>
    </row>
    <row r="691" spans="1:14">
      <c r="A691" s="6"/>
      <c r="B691" s="6"/>
      <c r="C691" s="2178"/>
      <c r="D691" s="2179"/>
      <c r="E691" s="2179"/>
      <c r="F691" s="27"/>
      <c r="G691" s="27"/>
      <c r="H691" s="2179"/>
      <c r="I691" s="2179"/>
      <c r="J691" s="2180"/>
      <c r="K691" s="2180"/>
      <c r="L691" s="2180"/>
      <c r="M691" s="2179"/>
      <c r="N691" s="81"/>
    </row>
    <row r="692" spans="1:14">
      <c r="A692" s="6"/>
      <c r="B692" s="6"/>
      <c r="C692" s="2178"/>
      <c r="D692" s="2179"/>
      <c r="E692" s="2179"/>
      <c r="F692" s="27"/>
      <c r="G692" s="27"/>
      <c r="H692" s="2179"/>
      <c r="I692" s="2179"/>
      <c r="J692" s="2180"/>
      <c r="K692" s="2180"/>
      <c r="L692" s="2180"/>
      <c r="M692" s="2179"/>
      <c r="N692" s="81"/>
    </row>
    <row r="693" spans="1:14">
      <c r="A693" s="6"/>
      <c r="B693" s="6"/>
      <c r="C693" s="2178"/>
      <c r="D693" s="2179"/>
      <c r="E693" s="2179"/>
      <c r="F693" s="27"/>
      <c r="G693" s="27"/>
      <c r="H693" s="2179"/>
      <c r="I693" s="2179"/>
      <c r="J693" s="2180"/>
      <c r="K693" s="2180"/>
      <c r="L693" s="2180"/>
      <c r="M693" s="2179"/>
      <c r="N693" s="81"/>
    </row>
    <row r="694" spans="1:14">
      <c r="A694" s="6"/>
      <c r="B694" s="6"/>
      <c r="C694" s="2178"/>
      <c r="D694" s="2179"/>
      <c r="E694" s="2179"/>
      <c r="F694" s="27"/>
      <c r="G694" s="27"/>
      <c r="H694" s="2179"/>
      <c r="I694" s="2179"/>
      <c r="J694" s="2180"/>
      <c r="K694" s="2180"/>
      <c r="L694" s="2180"/>
      <c r="M694" s="2179"/>
      <c r="N694" s="81"/>
    </row>
    <row r="695" spans="1:14">
      <c r="A695" s="6"/>
      <c r="B695" s="6"/>
      <c r="C695" s="2178"/>
      <c r="D695" s="2179"/>
      <c r="E695" s="2179"/>
      <c r="F695" s="27"/>
      <c r="G695" s="27"/>
      <c r="H695" s="2179"/>
      <c r="I695" s="2179"/>
      <c r="J695" s="2180"/>
      <c r="K695" s="2180"/>
      <c r="L695" s="2180"/>
      <c r="M695" s="2179"/>
      <c r="N695" s="81"/>
    </row>
    <row r="696" spans="1:14">
      <c r="A696" s="6"/>
      <c r="B696" s="6"/>
      <c r="C696" s="2178"/>
      <c r="D696" s="2179"/>
      <c r="E696" s="2179"/>
      <c r="F696" s="27"/>
      <c r="G696" s="27"/>
      <c r="H696" s="2179"/>
      <c r="I696" s="2179"/>
      <c r="J696" s="2180"/>
      <c r="K696" s="2180"/>
      <c r="L696" s="2180"/>
      <c r="M696" s="2179"/>
      <c r="N696" s="81"/>
    </row>
    <row r="697" spans="1:14">
      <c r="A697" s="6"/>
      <c r="B697" s="6"/>
      <c r="C697" s="2178"/>
      <c r="D697" s="2179"/>
      <c r="E697" s="2179"/>
      <c r="F697" s="27"/>
      <c r="G697" s="27"/>
      <c r="H697" s="2179"/>
      <c r="I697" s="2179"/>
      <c r="J697" s="2180"/>
      <c r="K697" s="2180"/>
      <c r="L697" s="2180"/>
      <c r="M697" s="2179"/>
      <c r="N697" s="81"/>
    </row>
    <row r="698" spans="1:14">
      <c r="A698" s="6"/>
      <c r="B698" s="6"/>
      <c r="C698" s="2178"/>
      <c r="D698" s="2179"/>
      <c r="E698" s="2179"/>
      <c r="F698" s="27"/>
      <c r="G698" s="27"/>
      <c r="H698" s="2179"/>
      <c r="I698" s="2179"/>
      <c r="J698" s="2180"/>
      <c r="K698" s="2180"/>
      <c r="L698" s="2180"/>
      <c r="M698" s="2179"/>
      <c r="N698" s="81"/>
    </row>
    <row r="699" spans="1:14">
      <c r="A699" s="6"/>
      <c r="B699" s="6"/>
      <c r="C699" s="2178"/>
      <c r="D699" s="2179"/>
      <c r="E699" s="2179"/>
      <c r="F699" s="27"/>
      <c r="G699" s="27"/>
      <c r="H699" s="2179"/>
      <c r="I699" s="2179"/>
      <c r="J699" s="2180"/>
      <c r="K699" s="2180"/>
      <c r="L699" s="2180"/>
      <c r="M699" s="2179"/>
      <c r="N699" s="81"/>
    </row>
    <row r="700" spans="1:14">
      <c r="A700" s="6"/>
      <c r="B700" s="6"/>
      <c r="C700" s="2178"/>
      <c r="D700" s="2179"/>
      <c r="E700" s="2179"/>
      <c r="F700" s="27"/>
      <c r="G700" s="27"/>
      <c r="H700" s="2179"/>
      <c r="I700" s="2179"/>
      <c r="J700" s="2180"/>
      <c r="K700" s="2180"/>
      <c r="L700" s="2180"/>
      <c r="M700" s="2179"/>
      <c r="N700" s="81"/>
    </row>
    <row r="701" spans="1:14">
      <c r="A701" s="6"/>
      <c r="B701" s="6"/>
      <c r="C701" s="2178"/>
      <c r="D701" s="2179"/>
      <c r="E701" s="2179"/>
      <c r="F701" s="27"/>
      <c r="G701" s="27"/>
      <c r="H701" s="2179"/>
      <c r="I701" s="2179"/>
      <c r="J701" s="2180"/>
      <c r="K701" s="2180"/>
      <c r="L701" s="2180"/>
      <c r="M701" s="2179"/>
      <c r="N701" s="81"/>
    </row>
    <row r="702" spans="1:14">
      <c r="A702" s="6"/>
      <c r="B702" s="6"/>
      <c r="C702" s="2178"/>
      <c r="D702" s="2179"/>
      <c r="E702" s="2179"/>
      <c r="F702" s="27"/>
      <c r="G702" s="27"/>
      <c r="H702" s="2179"/>
      <c r="I702" s="2179"/>
      <c r="J702" s="2180"/>
      <c r="K702" s="2180"/>
      <c r="L702" s="2180"/>
      <c r="M702" s="2179"/>
      <c r="N702" s="81"/>
    </row>
    <row r="703" spans="1:14">
      <c r="A703" s="6"/>
      <c r="B703" s="6"/>
      <c r="C703" s="2178"/>
      <c r="D703" s="2179"/>
      <c r="E703" s="2179"/>
      <c r="F703" s="27"/>
      <c r="G703" s="27"/>
      <c r="H703" s="2179"/>
      <c r="I703" s="2179"/>
      <c r="J703" s="2180"/>
      <c r="K703" s="2180"/>
      <c r="L703" s="2180"/>
      <c r="M703" s="2179"/>
      <c r="N703" s="81"/>
    </row>
    <row r="704" spans="1:14">
      <c r="A704" s="6"/>
      <c r="B704" s="6"/>
      <c r="C704" s="2178"/>
      <c r="D704" s="2179"/>
      <c r="E704" s="2179"/>
      <c r="F704" s="27"/>
      <c r="G704" s="27"/>
      <c r="H704" s="2179"/>
      <c r="I704" s="2179"/>
      <c r="J704" s="2180"/>
      <c r="K704" s="2180"/>
      <c r="L704" s="2180"/>
      <c r="M704" s="2179"/>
      <c r="N704" s="81"/>
    </row>
    <row r="705" spans="1:14">
      <c r="A705" s="6"/>
      <c r="B705" s="6"/>
      <c r="C705" s="2178"/>
      <c r="D705" s="2179"/>
      <c r="E705" s="2179"/>
      <c r="F705" s="27"/>
      <c r="G705" s="27"/>
      <c r="H705" s="2179"/>
      <c r="I705" s="2179"/>
      <c r="J705" s="2180"/>
      <c r="K705" s="2180"/>
      <c r="L705" s="2180"/>
      <c r="M705" s="2179"/>
      <c r="N705" s="81"/>
    </row>
    <row r="706" spans="1:14">
      <c r="A706" s="6"/>
      <c r="B706" s="6"/>
      <c r="C706" s="2178"/>
      <c r="D706" s="2179"/>
      <c r="E706" s="2179"/>
      <c r="F706" s="27"/>
      <c r="G706" s="27"/>
      <c r="H706" s="2179"/>
      <c r="I706" s="2179"/>
      <c r="J706" s="2180"/>
      <c r="K706" s="2180"/>
      <c r="L706" s="2180"/>
      <c r="M706" s="2179"/>
      <c r="N706" s="81"/>
    </row>
    <row r="707" spans="1:14">
      <c r="A707" s="6"/>
      <c r="B707" s="6"/>
      <c r="C707" s="2178"/>
      <c r="D707" s="2179"/>
      <c r="E707" s="2179"/>
      <c r="F707" s="27"/>
      <c r="G707" s="27"/>
      <c r="H707" s="2179"/>
      <c r="I707" s="2179"/>
      <c r="J707" s="2180"/>
      <c r="K707" s="2180"/>
      <c r="L707" s="2180"/>
      <c r="M707" s="2179"/>
      <c r="N707" s="81"/>
    </row>
    <row r="708" spans="1:14">
      <c r="A708" s="6"/>
      <c r="B708" s="6"/>
      <c r="C708" s="2178"/>
      <c r="D708" s="2179"/>
      <c r="E708" s="2179"/>
      <c r="F708" s="27"/>
      <c r="G708" s="27"/>
      <c r="H708" s="2179"/>
      <c r="I708" s="2179"/>
      <c r="J708" s="2180"/>
      <c r="K708" s="2180"/>
      <c r="L708" s="2180"/>
      <c r="M708" s="2179"/>
      <c r="N708" s="81"/>
    </row>
    <row r="709" spans="1:14">
      <c r="A709" s="6"/>
      <c r="B709" s="6"/>
      <c r="C709" s="2178"/>
      <c r="D709" s="2179"/>
      <c r="E709" s="2179"/>
      <c r="F709" s="27"/>
      <c r="G709" s="27"/>
      <c r="H709" s="2179"/>
      <c r="I709" s="2179"/>
      <c r="J709" s="2180"/>
      <c r="K709" s="2180"/>
      <c r="L709" s="2180"/>
      <c r="M709" s="2179"/>
      <c r="N709" s="81"/>
    </row>
    <row r="710" spans="1:14">
      <c r="A710" s="6"/>
      <c r="B710" s="6"/>
      <c r="C710" s="2178"/>
      <c r="D710" s="2179"/>
      <c r="E710" s="2179"/>
      <c r="F710" s="27"/>
      <c r="G710" s="27"/>
      <c r="H710" s="2179"/>
      <c r="I710" s="2179"/>
      <c r="J710" s="2180"/>
      <c r="K710" s="2180"/>
      <c r="L710" s="2180"/>
      <c r="M710" s="2179"/>
      <c r="N710" s="81"/>
    </row>
    <row r="711" spans="1:14">
      <c r="A711" s="6"/>
      <c r="B711" s="6"/>
      <c r="C711" s="2178"/>
      <c r="D711" s="2179"/>
      <c r="E711" s="2179"/>
      <c r="F711" s="27"/>
      <c r="G711" s="27"/>
      <c r="H711" s="2179"/>
      <c r="I711" s="2179"/>
      <c r="J711" s="2180"/>
      <c r="K711" s="2180"/>
      <c r="L711" s="2180"/>
      <c r="M711" s="2179"/>
      <c r="N711" s="81"/>
    </row>
    <row r="712" spans="1:14">
      <c r="A712" s="6"/>
      <c r="B712" s="6"/>
      <c r="C712" s="2178"/>
      <c r="D712" s="2179"/>
      <c r="E712" s="2179"/>
      <c r="F712" s="27"/>
      <c r="G712" s="27"/>
      <c r="H712" s="2179"/>
      <c r="I712" s="2179"/>
      <c r="J712" s="2180"/>
      <c r="K712" s="2180"/>
      <c r="L712" s="2180"/>
      <c r="M712" s="2179"/>
      <c r="N712" s="81"/>
    </row>
    <row r="713" spans="1:14">
      <c r="A713" s="6"/>
      <c r="B713" s="6"/>
      <c r="C713" s="2178"/>
      <c r="D713" s="2179"/>
      <c r="E713" s="2179"/>
      <c r="F713" s="27"/>
      <c r="G713" s="27"/>
      <c r="H713" s="2179"/>
      <c r="I713" s="2179"/>
      <c r="J713" s="2180"/>
      <c r="K713" s="2180"/>
      <c r="L713" s="2180"/>
      <c r="M713" s="2179"/>
      <c r="N713" s="81"/>
    </row>
    <row r="714" spans="1:14">
      <c r="A714" s="6"/>
      <c r="B714" s="6"/>
      <c r="C714" s="2178"/>
      <c r="D714" s="2179"/>
      <c r="E714" s="2179"/>
      <c r="F714" s="27"/>
      <c r="G714" s="27"/>
      <c r="H714" s="2179"/>
      <c r="I714" s="2179"/>
      <c r="J714" s="2180"/>
      <c r="K714" s="2180"/>
      <c r="L714" s="2180"/>
      <c r="M714" s="2179"/>
      <c r="N714" s="81"/>
    </row>
    <row r="715" spans="1:14">
      <c r="A715" s="6"/>
      <c r="B715" s="6"/>
      <c r="C715" s="2178"/>
      <c r="D715" s="2179"/>
      <c r="E715" s="2179"/>
      <c r="F715" s="27"/>
      <c r="G715" s="27"/>
      <c r="H715" s="2179"/>
      <c r="I715" s="2179"/>
      <c r="J715" s="2180"/>
      <c r="K715" s="2180"/>
      <c r="L715" s="2180"/>
      <c r="M715" s="2179"/>
      <c r="N715" s="81"/>
    </row>
    <row r="716" spans="1:14">
      <c r="A716" s="6"/>
      <c r="B716" s="6"/>
      <c r="C716" s="2178"/>
      <c r="D716" s="2179"/>
      <c r="E716" s="2179"/>
      <c r="F716" s="27"/>
      <c r="G716" s="27"/>
      <c r="H716" s="2179"/>
      <c r="I716" s="2179"/>
      <c r="J716" s="2180"/>
      <c r="K716" s="2180"/>
      <c r="L716" s="2180"/>
      <c r="M716" s="2179"/>
      <c r="N716" s="81"/>
    </row>
    <row r="717" spans="1:14">
      <c r="A717" s="6"/>
      <c r="B717" s="6"/>
      <c r="C717" s="2178"/>
      <c r="D717" s="2179"/>
      <c r="E717" s="2179"/>
      <c r="F717" s="27"/>
      <c r="G717" s="27"/>
      <c r="H717" s="2179"/>
      <c r="I717" s="2179"/>
      <c r="J717" s="2180"/>
      <c r="K717" s="2180"/>
      <c r="L717" s="2180"/>
      <c r="M717" s="2179"/>
      <c r="N717" s="81"/>
    </row>
    <row r="718" spans="1:14">
      <c r="A718" s="6"/>
      <c r="B718" s="6"/>
      <c r="C718" s="2178"/>
      <c r="D718" s="2179"/>
      <c r="E718" s="2179"/>
      <c r="F718" s="27"/>
      <c r="G718" s="27"/>
      <c r="H718" s="2179"/>
      <c r="I718" s="2179"/>
      <c r="J718" s="2180"/>
      <c r="K718" s="2180"/>
      <c r="L718" s="2180"/>
      <c r="M718" s="2179"/>
      <c r="N718" s="81"/>
    </row>
    <row r="719" spans="1:14">
      <c r="A719" s="6"/>
      <c r="B719" s="6"/>
      <c r="C719" s="2178"/>
      <c r="D719" s="2179"/>
      <c r="E719" s="2179"/>
      <c r="F719" s="27"/>
      <c r="G719" s="27"/>
      <c r="H719" s="2179"/>
      <c r="I719" s="2179"/>
      <c r="J719" s="2180"/>
      <c r="K719" s="2180"/>
      <c r="L719" s="2180"/>
      <c r="M719" s="2179"/>
      <c r="N719" s="81"/>
    </row>
    <row r="720" spans="1:14">
      <c r="A720" s="6"/>
      <c r="B720" s="6"/>
      <c r="C720" s="2178"/>
      <c r="D720" s="2179"/>
      <c r="E720" s="2179"/>
      <c r="F720" s="27"/>
      <c r="G720" s="27"/>
      <c r="H720" s="2179"/>
      <c r="I720" s="2179"/>
      <c r="J720" s="2180"/>
      <c r="K720" s="2180"/>
      <c r="L720" s="2180"/>
      <c r="M720" s="2179"/>
      <c r="N720" s="81"/>
    </row>
    <row r="721" spans="1:14">
      <c r="A721" s="6"/>
      <c r="B721" s="6"/>
      <c r="C721" s="2178"/>
      <c r="D721" s="2179"/>
      <c r="E721" s="2179"/>
      <c r="F721" s="27"/>
      <c r="G721" s="27"/>
      <c r="H721" s="2179"/>
      <c r="I721" s="2179"/>
      <c r="J721" s="2180"/>
      <c r="K721" s="2180"/>
      <c r="L721" s="2180"/>
      <c r="M721" s="2179"/>
      <c r="N721" s="81"/>
    </row>
    <row r="722" spans="1:14">
      <c r="A722" s="6"/>
      <c r="B722" s="6"/>
      <c r="C722" s="2178"/>
      <c r="D722" s="2179"/>
      <c r="E722" s="2179"/>
      <c r="F722" s="27"/>
      <c r="G722" s="27"/>
      <c r="H722" s="2179"/>
      <c r="I722" s="2179"/>
      <c r="J722" s="2180"/>
      <c r="K722" s="2180"/>
      <c r="L722" s="2180"/>
      <c r="M722" s="2179"/>
      <c r="N722" s="81"/>
    </row>
    <row r="723" spans="1:14">
      <c r="A723" s="6"/>
      <c r="B723" s="6"/>
      <c r="C723" s="2178"/>
      <c r="D723" s="2179"/>
      <c r="E723" s="2179"/>
      <c r="F723" s="27"/>
      <c r="G723" s="27"/>
      <c r="H723" s="2179"/>
      <c r="I723" s="2179"/>
      <c r="J723" s="2180"/>
      <c r="K723" s="2180"/>
      <c r="L723" s="2180"/>
      <c r="M723" s="2179"/>
      <c r="N723" s="81"/>
    </row>
    <row r="724" spans="1:14">
      <c r="A724" s="6"/>
      <c r="B724" s="6"/>
      <c r="C724" s="2178"/>
      <c r="D724" s="2179"/>
      <c r="E724" s="2179"/>
      <c r="F724" s="27"/>
      <c r="G724" s="27"/>
      <c r="H724" s="2179"/>
      <c r="I724" s="2179"/>
      <c r="J724" s="2180"/>
      <c r="K724" s="2180"/>
      <c r="L724" s="2180"/>
      <c r="M724" s="2179"/>
      <c r="N724" s="81"/>
    </row>
    <row r="725" spans="1:14">
      <c r="A725" s="6"/>
      <c r="B725" s="6"/>
      <c r="C725" s="2178"/>
      <c r="D725" s="2179"/>
      <c r="E725" s="2179"/>
      <c r="F725" s="27"/>
      <c r="G725" s="27"/>
      <c r="H725" s="2179"/>
      <c r="I725" s="2179"/>
      <c r="J725" s="2180"/>
      <c r="K725" s="2180"/>
      <c r="L725" s="2180"/>
      <c r="M725" s="2179"/>
      <c r="N725" s="81"/>
    </row>
    <row r="726" spans="1:14">
      <c r="A726" s="6"/>
      <c r="B726" s="6"/>
      <c r="C726" s="2178"/>
      <c r="D726" s="2179"/>
      <c r="E726" s="2179"/>
      <c r="F726" s="27"/>
      <c r="G726" s="27"/>
      <c r="H726" s="2179"/>
      <c r="I726" s="2179"/>
      <c r="J726" s="2180"/>
      <c r="K726" s="2180"/>
      <c r="L726" s="2180"/>
      <c r="M726" s="2179"/>
      <c r="N726" s="81"/>
    </row>
    <row r="727" spans="1:14">
      <c r="A727" s="6"/>
      <c r="B727" s="6"/>
      <c r="C727" s="2178"/>
      <c r="D727" s="2179"/>
      <c r="E727" s="2179"/>
      <c r="F727" s="27"/>
      <c r="G727" s="27"/>
      <c r="H727" s="2179"/>
      <c r="I727" s="2179"/>
      <c r="J727" s="2180"/>
      <c r="K727" s="2180"/>
      <c r="L727" s="2180"/>
      <c r="M727" s="2179"/>
      <c r="N727" s="81"/>
    </row>
    <row r="728" spans="1:14">
      <c r="A728" s="6"/>
      <c r="B728" s="6"/>
      <c r="C728" s="2178"/>
      <c r="D728" s="2179"/>
      <c r="E728" s="2179"/>
      <c r="F728" s="27"/>
      <c r="G728" s="27"/>
      <c r="H728" s="2179"/>
      <c r="I728" s="2179"/>
      <c r="J728" s="2180"/>
      <c r="K728" s="2180"/>
      <c r="L728" s="2180"/>
      <c r="M728" s="2179"/>
      <c r="N728" s="81"/>
    </row>
    <row r="729" spans="1:14">
      <c r="A729" s="6"/>
      <c r="B729" s="6"/>
      <c r="C729" s="2178"/>
      <c r="D729" s="2179"/>
      <c r="E729" s="2179"/>
      <c r="F729" s="27"/>
      <c r="G729" s="27"/>
      <c r="H729" s="2179"/>
      <c r="I729" s="2179"/>
      <c r="J729" s="2180"/>
      <c r="K729" s="2180"/>
      <c r="L729" s="2180"/>
      <c r="M729" s="2179"/>
      <c r="N729" s="81"/>
    </row>
    <row r="730" spans="1:14">
      <c r="A730" s="6"/>
      <c r="B730" s="6"/>
      <c r="C730" s="2178"/>
      <c r="D730" s="2179"/>
      <c r="E730" s="2179"/>
      <c r="F730" s="27"/>
      <c r="G730" s="27"/>
      <c r="H730" s="2179"/>
      <c r="I730" s="2179"/>
      <c r="J730" s="2180"/>
      <c r="K730" s="2180"/>
      <c r="L730" s="2180"/>
      <c r="M730" s="2179"/>
      <c r="N730" s="81"/>
    </row>
    <row r="731" spans="1:14">
      <c r="A731" s="6"/>
      <c r="B731" s="6"/>
      <c r="C731" s="2178"/>
      <c r="D731" s="2179"/>
      <c r="E731" s="2179"/>
      <c r="F731" s="27"/>
      <c r="G731" s="27"/>
      <c r="H731" s="2179"/>
      <c r="I731" s="2179"/>
      <c r="J731" s="2180"/>
      <c r="K731" s="2180"/>
      <c r="L731" s="2180"/>
      <c r="M731" s="2179"/>
      <c r="N731" s="81"/>
    </row>
    <row r="732" spans="1:14">
      <c r="A732" s="6"/>
      <c r="B732" s="6"/>
      <c r="C732" s="2178"/>
      <c r="D732" s="2179"/>
      <c r="E732" s="2179"/>
      <c r="F732" s="27"/>
      <c r="G732" s="27"/>
      <c r="H732" s="2179"/>
      <c r="I732" s="2179"/>
      <c r="J732" s="2180"/>
      <c r="K732" s="2180"/>
      <c r="L732" s="2180"/>
      <c r="M732" s="2179"/>
      <c r="N732" s="81"/>
    </row>
    <row r="733" spans="1:14">
      <c r="A733" s="6"/>
      <c r="B733" s="6"/>
      <c r="C733" s="2178"/>
      <c r="D733" s="2179"/>
      <c r="E733" s="2179"/>
      <c r="F733" s="27"/>
      <c r="G733" s="27"/>
      <c r="H733" s="2179"/>
      <c r="I733" s="2179"/>
      <c r="J733" s="2180"/>
      <c r="K733" s="2180"/>
      <c r="L733" s="2180"/>
      <c r="M733" s="2179"/>
      <c r="N733" s="81"/>
    </row>
    <row r="734" spans="1:14">
      <c r="A734" s="6"/>
      <c r="B734" s="6"/>
      <c r="C734" s="2178"/>
      <c r="D734" s="2179"/>
      <c r="E734" s="2179"/>
      <c r="F734" s="27"/>
      <c r="G734" s="27"/>
      <c r="H734" s="2179"/>
      <c r="I734" s="2179"/>
      <c r="J734" s="2180"/>
      <c r="K734" s="2180"/>
      <c r="L734" s="2180"/>
      <c r="M734" s="2179"/>
      <c r="N734" s="81"/>
    </row>
    <row r="735" spans="1:14">
      <c r="A735" s="6"/>
      <c r="B735" s="6"/>
      <c r="C735" s="2178"/>
      <c r="D735" s="2179"/>
      <c r="E735" s="2179"/>
      <c r="F735" s="27"/>
      <c r="G735" s="27"/>
      <c r="H735" s="2179"/>
      <c r="I735" s="2179"/>
      <c r="J735" s="2180"/>
      <c r="K735" s="2180"/>
      <c r="L735" s="2180"/>
      <c r="M735" s="2179"/>
      <c r="N735" s="81"/>
    </row>
    <row r="736" spans="1:14">
      <c r="A736" s="6"/>
      <c r="B736" s="6"/>
      <c r="C736" s="2178"/>
      <c r="D736" s="2179"/>
      <c r="E736" s="2179"/>
      <c r="F736" s="27"/>
      <c r="G736" s="27"/>
      <c r="H736" s="2179"/>
      <c r="I736" s="2179"/>
      <c r="J736" s="2180"/>
      <c r="K736" s="2180"/>
      <c r="L736" s="2180"/>
      <c r="M736" s="2179"/>
      <c r="N736" s="81"/>
    </row>
    <row r="737" spans="1:14">
      <c r="A737" s="6"/>
      <c r="B737" s="6"/>
      <c r="C737" s="2178"/>
      <c r="D737" s="2179"/>
      <c r="E737" s="2179"/>
      <c r="F737" s="27"/>
      <c r="G737" s="27"/>
      <c r="H737" s="2179"/>
      <c r="I737" s="2179"/>
      <c r="J737" s="2180"/>
      <c r="K737" s="2180"/>
      <c r="L737" s="2180"/>
      <c r="M737" s="2179"/>
      <c r="N737" s="81"/>
    </row>
    <row r="738" spans="1:14">
      <c r="A738" s="6"/>
      <c r="B738" s="6"/>
      <c r="C738" s="2178"/>
      <c r="D738" s="2179"/>
      <c r="E738" s="2179"/>
      <c r="F738" s="27"/>
      <c r="G738" s="27"/>
      <c r="H738" s="2179"/>
      <c r="I738" s="2179"/>
      <c r="J738" s="2180"/>
      <c r="K738" s="2180"/>
      <c r="L738" s="2180"/>
      <c r="M738" s="2179"/>
      <c r="N738" s="81"/>
    </row>
    <row r="739" spans="1:14">
      <c r="A739" s="6"/>
      <c r="B739" s="6"/>
      <c r="C739" s="2178"/>
      <c r="D739" s="2179"/>
      <c r="E739" s="2179"/>
      <c r="F739" s="27"/>
      <c r="G739" s="27"/>
      <c r="H739" s="2179"/>
      <c r="I739" s="2179"/>
      <c r="J739" s="2180"/>
      <c r="K739" s="2180"/>
      <c r="L739" s="2180"/>
      <c r="M739" s="2179"/>
      <c r="N739" s="81"/>
    </row>
    <row r="740" spans="1:14">
      <c r="A740" s="6"/>
      <c r="B740" s="6"/>
      <c r="C740" s="2178"/>
      <c r="D740" s="2179"/>
      <c r="E740" s="2179"/>
      <c r="F740" s="27"/>
      <c r="G740" s="27"/>
      <c r="H740" s="2179"/>
      <c r="I740" s="2179"/>
      <c r="J740" s="2180"/>
      <c r="K740" s="2180"/>
      <c r="L740" s="2180"/>
      <c r="M740" s="2179"/>
      <c r="N740" s="81"/>
    </row>
    <row r="741" spans="1:14">
      <c r="A741" s="6"/>
      <c r="B741" s="6"/>
      <c r="C741" s="2178"/>
      <c r="D741" s="2179"/>
      <c r="E741" s="2179"/>
      <c r="F741" s="27"/>
      <c r="G741" s="27"/>
      <c r="H741" s="2179"/>
      <c r="I741" s="2179"/>
      <c r="J741" s="2180"/>
      <c r="K741" s="2180"/>
      <c r="L741" s="2180"/>
      <c r="M741" s="2179"/>
      <c r="N741" s="81"/>
    </row>
    <row r="742" spans="1:14">
      <c r="A742" s="6"/>
      <c r="B742" s="6"/>
      <c r="C742" s="2178"/>
      <c r="D742" s="2179"/>
      <c r="E742" s="2179"/>
      <c r="F742" s="27"/>
      <c r="G742" s="27"/>
      <c r="H742" s="2179"/>
      <c r="I742" s="2179"/>
      <c r="J742" s="2180"/>
      <c r="K742" s="2180"/>
      <c r="L742" s="2180"/>
      <c r="M742" s="2179"/>
      <c r="N742" s="81"/>
    </row>
    <row r="743" spans="1:14">
      <c r="A743" s="6"/>
      <c r="B743" s="6"/>
      <c r="C743" s="2178"/>
      <c r="D743" s="2179"/>
      <c r="E743" s="2179"/>
      <c r="F743" s="27"/>
      <c r="G743" s="27"/>
      <c r="H743" s="2179"/>
      <c r="I743" s="2179"/>
      <c r="J743" s="2180"/>
      <c r="K743" s="2180"/>
      <c r="L743" s="2180"/>
      <c r="M743" s="2179"/>
      <c r="N743" s="81"/>
    </row>
    <row r="744" spans="1:14">
      <c r="A744" s="6"/>
      <c r="B744" s="6"/>
      <c r="C744" s="2178"/>
      <c r="D744" s="2179"/>
      <c r="E744" s="2179"/>
      <c r="F744" s="27"/>
      <c r="G744" s="27"/>
      <c r="H744" s="2179"/>
      <c r="I744" s="2179"/>
      <c r="J744" s="2180"/>
      <c r="K744" s="2180"/>
      <c r="L744" s="2180"/>
      <c r="M744" s="2179"/>
      <c r="N744" s="81"/>
    </row>
    <row r="745" spans="1:14">
      <c r="A745" s="6"/>
      <c r="B745" s="6"/>
      <c r="C745" s="2178"/>
      <c r="D745" s="2179"/>
      <c r="E745" s="2179"/>
      <c r="F745" s="27"/>
      <c r="G745" s="27"/>
      <c r="H745" s="2179"/>
      <c r="I745" s="2179"/>
      <c r="J745" s="2180"/>
      <c r="K745" s="2180"/>
      <c r="L745" s="2180"/>
      <c r="M745" s="2179"/>
      <c r="N745" s="81"/>
    </row>
    <row r="746" spans="1:14">
      <c r="A746" s="6"/>
      <c r="B746" s="6"/>
      <c r="C746" s="2178"/>
      <c r="D746" s="2179"/>
      <c r="E746" s="2179"/>
      <c r="F746" s="27"/>
      <c r="G746" s="27"/>
      <c r="H746" s="2179"/>
      <c r="I746" s="2179"/>
      <c r="J746" s="2180"/>
      <c r="K746" s="2180"/>
      <c r="L746" s="2180"/>
      <c r="M746" s="2179"/>
      <c r="N746" s="81"/>
    </row>
    <row r="747" spans="1:14">
      <c r="A747" s="6"/>
      <c r="B747" s="6"/>
      <c r="C747" s="2178"/>
      <c r="D747" s="2179"/>
      <c r="E747" s="2179"/>
      <c r="F747" s="27"/>
      <c r="G747" s="27"/>
      <c r="H747" s="2179"/>
      <c r="I747" s="2179"/>
      <c r="J747" s="2180"/>
      <c r="K747" s="2180"/>
      <c r="L747" s="2180"/>
      <c r="M747" s="2179"/>
      <c r="N747" s="81"/>
    </row>
    <row r="748" spans="1:14">
      <c r="A748" s="6"/>
      <c r="B748" s="6"/>
      <c r="C748" s="2178"/>
      <c r="D748" s="2179"/>
      <c r="E748" s="2179"/>
      <c r="F748" s="27"/>
      <c r="G748" s="27"/>
      <c r="H748" s="2179"/>
      <c r="I748" s="2179"/>
      <c r="J748" s="2180"/>
      <c r="K748" s="2180"/>
      <c r="L748" s="2180"/>
      <c r="M748" s="2179"/>
      <c r="N748" s="81"/>
    </row>
    <row r="749" spans="1:14">
      <c r="A749" s="6"/>
      <c r="B749" s="6"/>
      <c r="C749" s="2178"/>
      <c r="D749" s="2179"/>
      <c r="E749" s="2179"/>
      <c r="F749" s="27"/>
      <c r="G749" s="27"/>
      <c r="H749" s="2179"/>
      <c r="I749" s="2179"/>
      <c r="J749" s="2180"/>
      <c r="K749" s="2180"/>
      <c r="L749" s="2180"/>
      <c r="M749" s="2179"/>
      <c r="N749" s="81"/>
    </row>
    <row r="750" spans="1:14">
      <c r="A750" s="6"/>
      <c r="B750" s="6"/>
      <c r="C750" s="2178"/>
      <c r="D750" s="2179"/>
      <c r="E750" s="2179"/>
      <c r="F750" s="27"/>
      <c r="G750" s="27"/>
      <c r="H750" s="2179"/>
      <c r="I750" s="2179"/>
      <c r="J750" s="2180"/>
      <c r="K750" s="2180"/>
      <c r="L750" s="2180"/>
      <c r="M750" s="2179"/>
      <c r="N750" s="81"/>
    </row>
    <row r="751" spans="1:14">
      <c r="A751" s="6"/>
      <c r="B751" s="6"/>
      <c r="C751" s="2178"/>
      <c r="D751" s="2179"/>
      <c r="E751" s="2179"/>
      <c r="F751" s="27"/>
      <c r="G751" s="27"/>
      <c r="H751" s="2179"/>
      <c r="I751" s="2179"/>
      <c r="J751" s="2180"/>
      <c r="K751" s="2180"/>
      <c r="L751" s="2180"/>
      <c r="M751" s="2179"/>
      <c r="N751" s="81"/>
    </row>
    <row r="752" spans="1:14">
      <c r="A752" s="6"/>
      <c r="B752" s="6"/>
      <c r="C752" s="2178"/>
      <c r="D752" s="2179"/>
      <c r="E752" s="2179"/>
      <c r="F752" s="27"/>
      <c r="G752" s="27"/>
      <c r="H752" s="2179"/>
      <c r="I752" s="2179"/>
      <c r="J752" s="2180"/>
      <c r="K752" s="2180"/>
      <c r="L752" s="2180"/>
      <c r="M752" s="2179"/>
      <c r="N752" s="81"/>
    </row>
    <row r="753" spans="1:14">
      <c r="A753" s="6"/>
      <c r="B753" s="6"/>
      <c r="C753" s="2178"/>
      <c r="D753" s="2179"/>
      <c r="E753" s="2179"/>
      <c r="F753" s="27"/>
      <c r="G753" s="27"/>
      <c r="H753" s="2179"/>
      <c r="I753" s="2179"/>
      <c r="J753" s="2180"/>
      <c r="K753" s="2180"/>
      <c r="L753" s="2180"/>
      <c r="M753" s="2179"/>
      <c r="N753" s="81"/>
    </row>
    <row r="754" spans="1:14">
      <c r="A754" s="6"/>
      <c r="B754" s="6"/>
      <c r="C754" s="2178"/>
      <c r="D754" s="2179"/>
      <c r="E754" s="2179"/>
      <c r="F754" s="27"/>
      <c r="G754" s="27"/>
      <c r="H754" s="2179"/>
      <c r="I754" s="2179"/>
      <c r="J754" s="2180"/>
      <c r="K754" s="2180"/>
      <c r="L754" s="2180"/>
      <c r="M754" s="2179"/>
      <c r="N754" s="81"/>
    </row>
    <row r="755" spans="1:14">
      <c r="A755" s="6"/>
      <c r="B755" s="6"/>
      <c r="C755" s="2178"/>
      <c r="D755" s="2179"/>
      <c r="E755" s="2179"/>
      <c r="F755" s="27"/>
      <c r="G755" s="27"/>
      <c r="H755" s="2179"/>
      <c r="I755" s="2179"/>
      <c r="J755" s="2180"/>
      <c r="K755" s="2180"/>
      <c r="L755" s="2180"/>
      <c r="M755" s="2179"/>
      <c r="N755" s="81"/>
    </row>
    <row r="756" spans="1:14">
      <c r="A756" s="6"/>
      <c r="B756" s="6"/>
      <c r="C756" s="2178"/>
      <c r="D756" s="2179"/>
      <c r="E756" s="2179"/>
      <c r="F756" s="27"/>
      <c r="G756" s="27"/>
      <c r="H756" s="2179"/>
      <c r="I756" s="2179"/>
      <c r="J756" s="2180"/>
      <c r="K756" s="2180"/>
      <c r="L756" s="2180"/>
      <c r="M756" s="2179"/>
      <c r="N756" s="81"/>
    </row>
    <row r="757" spans="1:14">
      <c r="A757" s="6"/>
      <c r="B757" s="6"/>
      <c r="C757" s="2178"/>
      <c r="D757" s="2179"/>
      <c r="E757" s="2179"/>
      <c r="F757" s="27"/>
      <c r="G757" s="27"/>
      <c r="H757" s="2179"/>
      <c r="I757" s="2179"/>
      <c r="J757" s="2180"/>
      <c r="K757" s="2180"/>
      <c r="L757" s="2180"/>
      <c r="M757" s="2179"/>
      <c r="N757" s="81"/>
    </row>
    <row r="758" spans="1:14">
      <c r="A758" s="6"/>
      <c r="B758" s="6"/>
      <c r="C758" s="2178"/>
      <c r="D758" s="2179"/>
      <c r="E758" s="2179"/>
      <c r="F758" s="27"/>
      <c r="G758" s="27"/>
      <c r="H758" s="2179"/>
      <c r="I758" s="2179"/>
      <c r="J758" s="2180"/>
      <c r="K758" s="2180"/>
      <c r="L758" s="2180"/>
      <c r="M758" s="2179"/>
      <c r="N758" s="81"/>
    </row>
    <row r="759" spans="1:14">
      <c r="A759" s="6"/>
      <c r="B759" s="6"/>
      <c r="C759" s="2178"/>
      <c r="D759" s="2179"/>
      <c r="E759" s="2179"/>
      <c r="F759" s="27"/>
      <c r="G759" s="27"/>
      <c r="H759" s="2179"/>
      <c r="I759" s="2179"/>
      <c r="J759" s="2180"/>
      <c r="K759" s="2180"/>
      <c r="L759" s="2180"/>
      <c r="M759" s="2179"/>
      <c r="N759" s="81"/>
    </row>
    <row r="760" spans="1:14">
      <c r="A760" s="6"/>
      <c r="B760" s="6"/>
      <c r="C760" s="2178"/>
      <c r="D760" s="2179"/>
      <c r="E760" s="2179"/>
      <c r="F760" s="27"/>
      <c r="G760" s="27"/>
      <c r="H760" s="2179"/>
      <c r="I760" s="2179"/>
      <c r="J760" s="2180"/>
      <c r="K760" s="2180"/>
      <c r="L760" s="2180"/>
      <c r="M760" s="2179"/>
      <c r="N760" s="81"/>
    </row>
    <row r="761" spans="1:14">
      <c r="A761" s="6"/>
      <c r="B761" s="6"/>
      <c r="C761" s="2178"/>
      <c r="D761" s="2179"/>
      <c r="E761" s="2179"/>
      <c r="F761" s="27"/>
      <c r="G761" s="27"/>
      <c r="H761" s="2179"/>
      <c r="I761" s="2179"/>
      <c r="J761" s="2180"/>
      <c r="K761" s="2180"/>
      <c r="L761" s="2180"/>
      <c r="M761" s="2179"/>
      <c r="N761" s="81"/>
    </row>
    <row r="762" spans="1:14">
      <c r="A762" s="6"/>
      <c r="B762" s="6"/>
      <c r="C762" s="2178"/>
      <c r="D762" s="2179"/>
      <c r="E762" s="2179"/>
      <c r="F762" s="27"/>
      <c r="G762" s="27"/>
      <c r="H762" s="2179"/>
      <c r="I762" s="2179"/>
      <c r="J762" s="2180"/>
      <c r="K762" s="2180"/>
      <c r="L762" s="2180"/>
      <c r="M762" s="2179"/>
      <c r="N762" s="81"/>
    </row>
    <row r="763" spans="1:14">
      <c r="A763" s="6"/>
      <c r="B763" s="6"/>
      <c r="C763" s="2178"/>
      <c r="D763" s="2179"/>
      <c r="E763" s="2179"/>
      <c r="F763" s="27"/>
      <c r="G763" s="27"/>
      <c r="H763" s="2179"/>
      <c r="I763" s="2179"/>
      <c r="J763" s="2180"/>
      <c r="K763" s="2180"/>
      <c r="L763" s="2180"/>
      <c r="M763" s="2179"/>
      <c r="N763" s="81"/>
    </row>
    <row r="764" spans="1:14">
      <c r="A764" s="6"/>
      <c r="B764" s="6"/>
      <c r="C764" s="2178"/>
      <c r="D764" s="2179"/>
      <c r="E764" s="2179"/>
      <c r="F764" s="27"/>
      <c r="G764" s="27"/>
      <c r="H764" s="2179"/>
      <c r="I764" s="2179"/>
      <c r="J764" s="2180"/>
      <c r="K764" s="2180"/>
      <c r="L764" s="2180"/>
      <c r="M764" s="2179"/>
      <c r="N764" s="81"/>
    </row>
    <row r="765" spans="1:14">
      <c r="A765" s="6"/>
      <c r="B765" s="6"/>
      <c r="C765" s="2178"/>
      <c r="D765" s="2179"/>
      <c r="E765" s="2179"/>
      <c r="F765" s="27"/>
      <c r="G765" s="27"/>
      <c r="H765" s="2179"/>
      <c r="I765" s="2179"/>
      <c r="J765" s="2180"/>
      <c r="K765" s="2180"/>
      <c r="L765" s="2180"/>
      <c r="M765" s="2179"/>
      <c r="N765" s="81"/>
    </row>
    <row r="766" spans="1:14">
      <c r="A766" s="6"/>
      <c r="B766" s="6"/>
      <c r="C766" s="2178"/>
      <c r="D766" s="2179"/>
      <c r="E766" s="2179"/>
      <c r="F766" s="27"/>
      <c r="G766" s="27"/>
      <c r="H766" s="2179"/>
      <c r="I766" s="2179"/>
      <c r="J766" s="2180"/>
      <c r="K766" s="2180"/>
      <c r="L766" s="2180"/>
      <c r="M766" s="2179"/>
      <c r="N766" s="81"/>
    </row>
    <row r="767" spans="1:14">
      <c r="A767" s="6"/>
      <c r="B767" s="6"/>
      <c r="C767" s="2178"/>
      <c r="D767" s="2179"/>
      <c r="E767" s="2179"/>
      <c r="F767" s="27"/>
      <c r="G767" s="27"/>
      <c r="H767" s="2179"/>
      <c r="I767" s="2179"/>
      <c r="J767" s="2180"/>
      <c r="K767" s="2180"/>
      <c r="L767" s="2180"/>
      <c r="M767" s="2179"/>
      <c r="N767" s="81"/>
    </row>
    <row r="768" spans="1:14">
      <c r="A768" s="6"/>
      <c r="B768" s="6"/>
      <c r="C768" s="2178"/>
      <c r="D768" s="2179"/>
      <c r="E768" s="2179"/>
      <c r="F768" s="27"/>
      <c r="G768" s="27"/>
      <c r="H768" s="2179"/>
      <c r="I768" s="2179"/>
      <c r="J768" s="2180"/>
      <c r="K768" s="2180"/>
      <c r="L768" s="2180"/>
      <c r="M768" s="2179"/>
      <c r="N768" s="81"/>
    </row>
    <row r="769" spans="1:14">
      <c r="A769" s="6"/>
      <c r="B769" s="6"/>
      <c r="C769" s="2178"/>
      <c r="D769" s="2179"/>
      <c r="E769" s="2179"/>
      <c r="F769" s="27"/>
      <c r="G769" s="27"/>
      <c r="H769" s="2179"/>
      <c r="I769" s="2179"/>
      <c r="J769" s="2180"/>
      <c r="K769" s="2180"/>
      <c r="L769" s="2180"/>
      <c r="M769" s="2179"/>
      <c r="N769" s="81"/>
    </row>
    <row r="770" spans="1:14">
      <c r="A770" s="6"/>
      <c r="B770" s="6"/>
      <c r="C770" s="2178"/>
      <c r="D770" s="2179"/>
      <c r="E770" s="2179"/>
      <c r="F770" s="27"/>
      <c r="G770" s="27"/>
      <c r="H770" s="2179"/>
      <c r="I770" s="2179"/>
      <c r="J770" s="2180"/>
      <c r="K770" s="2180"/>
      <c r="L770" s="2180"/>
      <c r="M770" s="2179"/>
      <c r="N770" s="81"/>
    </row>
    <row r="771" spans="1:14">
      <c r="A771" s="6"/>
      <c r="B771" s="6"/>
      <c r="C771" s="2178"/>
      <c r="D771" s="2179"/>
      <c r="E771" s="2179"/>
      <c r="F771" s="27"/>
      <c r="G771" s="27"/>
      <c r="H771" s="2179"/>
      <c r="I771" s="2179"/>
      <c r="J771" s="2180"/>
      <c r="K771" s="2180"/>
      <c r="L771" s="2180"/>
      <c r="M771" s="2179"/>
      <c r="N771" s="81"/>
    </row>
    <row r="772" spans="1:14">
      <c r="A772" s="6"/>
      <c r="B772" s="6"/>
      <c r="C772" s="2178"/>
      <c r="D772" s="2179"/>
      <c r="E772" s="2179"/>
      <c r="F772" s="27"/>
      <c r="G772" s="27"/>
      <c r="H772" s="2179"/>
      <c r="I772" s="2179"/>
      <c r="J772" s="2180"/>
      <c r="K772" s="2180"/>
      <c r="L772" s="2180"/>
      <c r="M772" s="2179"/>
      <c r="N772" s="81"/>
    </row>
    <row r="773" spans="1:14">
      <c r="A773" s="6"/>
      <c r="B773" s="6"/>
      <c r="C773" s="2178"/>
      <c r="D773" s="2179"/>
      <c r="E773" s="2179"/>
      <c r="F773" s="27"/>
      <c r="G773" s="27"/>
      <c r="H773" s="2179"/>
      <c r="I773" s="2179"/>
      <c r="J773" s="2180"/>
      <c r="K773" s="2180"/>
      <c r="L773" s="2180"/>
      <c r="M773" s="2179"/>
      <c r="N773" s="81"/>
    </row>
    <row r="774" spans="1:14">
      <c r="A774" s="6"/>
      <c r="B774" s="6"/>
      <c r="C774" s="2178"/>
      <c r="D774" s="2179"/>
      <c r="E774" s="2179"/>
      <c r="F774" s="27"/>
      <c r="G774" s="27"/>
      <c r="H774" s="2179"/>
      <c r="I774" s="2179"/>
      <c r="J774" s="2180"/>
      <c r="K774" s="2180"/>
      <c r="L774" s="2180"/>
      <c r="M774" s="2179"/>
      <c r="N774" s="81"/>
    </row>
    <row r="775" spans="1:14">
      <c r="A775" s="6"/>
      <c r="B775" s="6"/>
      <c r="C775" s="2178"/>
      <c r="D775" s="2179"/>
      <c r="E775" s="2179"/>
      <c r="F775" s="27"/>
      <c r="G775" s="27"/>
      <c r="H775" s="2179"/>
      <c r="I775" s="2179"/>
      <c r="J775" s="2180"/>
      <c r="K775" s="2180"/>
      <c r="L775" s="2180"/>
      <c r="M775" s="2179"/>
      <c r="N775" s="81"/>
    </row>
    <row r="776" spans="1:14">
      <c r="A776" s="6"/>
      <c r="B776" s="6"/>
      <c r="C776" s="2178"/>
      <c r="D776" s="2179"/>
      <c r="E776" s="2179"/>
      <c r="F776" s="27"/>
      <c r="G776" s="27"/>
      <c r="H776" s="2179"/>
      <c r="I776" s="2179"/>
      <c r="J776" s="2180"/>
      <c r="K776" s="2180"/>
      <c r="L776" s="2180"/>
      <c r="M776" s="2179"/>
      <c r="N776" s="81"/>
    </row>
    <row r="777" spans="1:14">
      <c r="A777" s="6"/>
      <c r="B777" s="6"/>
      <c r="C777" s="2178"/>
      <c r="D777" s="2179"/>
      <c r="E777" s="2179"/>
      <c r="F777" s="27"/>
      <c r="G777" s="27"/>
      <c r="H777" s="2179"/>
      <c r="I777" s="2179"/>
      <c r="J777" s="2180"/>
      <c r="K777" s="2180"/>
      <c r="L777" s="2180"/>
      <c r="M777" s="2179"/>
      <c r="N777" s="81"/>
    </row>
    <row r="778" spans="1:14">
      <c r="A778" s="6"/>
      <c r="B778" s="6"/>
      <c r="C778" s="2178"/>
      <c r="D778" s="2179"/>
      <c r="E778" s="2179"/>
      <c r="F778" s="27"/>
      <c r="G778" s="27"/>
      <c r="H778" s="2179"/>
      <c r="I778" s="2179"/>
      <c r="J778" s="2180"/>
      <c r="K778" s="2180"/>
      <c r="L778" s="2180"/>
      <c r="M778" s="2179"/>
      <c r="N778" s="81"/>
    </row>
    <row r="779" spans="1:14">
      <c r="A779" s="6"/>
      <c r="B779" s="6"/>
      <c r="C779" s="2178"/>
      <c r="D779" s="2179"/>
      <c r="E779" s="2179"/>
      <c r="F779" s="27"/>
      <c r="G779" s="27"/>
      <c r="H779" s="2179"/>
      <c r="I779" s="2179"/>
      <c r="J779" s="2180"/>
      <c r="K779" s="2180"/>
      <c r="L779" s="2180"/>
      <c r="M779" s="2179"/>
      <c r="N779" s="81"/>
    </row>
    <row r="780" spans="1:14">
      <c r="A780" s="6"/>
      <c r="B780" s="6"/>
      <c r="C780" s="2178"/>
      <c r="D780" s="2179"/>
      <c r="E780" s="2179"/>
      <c r="F780" s="27"/>
      <c r="G780" s="27"/>
      <c r="H780" s="2179"/>
      <c r="I780" s="2179"/>
      <c r="J780" s="2180"/>
      <c r="K780" s="2180"/>
      <c r="L780" s="2180"/>
      <c r="M780" s="2179"/>
      <c r="N780" s="81"/>
    </row>
    <row r="781" spans="1:14">
      <c r="A781" s="6"/>
      <c r="B781" s="6"/>
      <c r="C781" s="2178"/>
      <c r="D781" s="2179"/>
      <c r="E781" s="2179"/>
      <c r="F781" s="27"/>
      <c r="G781" s="27"/>
      <c r="H781" s="2179"/>
      <c r="I781" s="2179"/>
      <c r="J781" s="2180"/>
      <c r="K781" s="2180"/>
      <c r="L781" s="2180"/>
      <c r="M781" s="2179"/>
      <c r="N781" s="81"/>
    </row>
    <row r="782" spans="1:14">
      <c r="A782" s="6"/>
      <c r="B782" s="6"/>
      <c r="C782" s="2178"/>
      <c r="D782" s="2179"/>
      <c r="E782" s="2179"/>
      <c r="F782" s="27"/>
      <c r="G782" s="27"/>
      <c r="H782" s="2179"/>
      <c r="I782" s="2179"/>
      <c r="J782" s="2180"/>
      <c r="K782" s="2180"/>
      <c r="L782" s="2180"/>
      <c r="M782" s="2179"/>
      <c r="N782" s="81"/>
    </row>
    <row r="783" spans="1:14">
      <c r="A783" s="6"/>
      <c r="B783" s="6"/>
      <c r="C783" s="2178"/>
      <c r="D783" s="2179"/>
      <c r="E783" s="2179"/>
      <c r="F783" s="27"/>
      <c r="G783" s="27"/>
      <c r="H783" s="2179"/>
      <c r="I783" s="2179"/>
      <c r="J783" s="2180"/>
      <c r="K783" s="2180"/>
      <c r="L783" s="2180"/>
      <c r="M783" s="2179"/>
      <c r="N783" s="81"/>
    </row>
    <row r="784" spans="1:14">
      <c r="A784" s="6"/>
      <c r="B784" s="6"/>
      <c r="C784" s="2178"/>
      <c r="D784" s="2179"/>
      <c r="E784" s="2179"/>
      <c r="F784" s="27"/>
      <c r="G784" s="27"/>
      <c r="H784" s="2179"/>
      <c r="I784" s="2179"/>
      <c r="J784" s="2180"/>
      <c r="K784" s="2180"/>
      <c r="L784" s="2180"/>
      <c r="M784" s="2179"/>
      <c r="N784" s="81"/>
    </row>
    <row r="785" spans="1:14">
      <c r="A785" s="6"/>
      <c r="B785" s="6"/>
      <c r="C785" s="2178"/>
      <c r="D785" s="2179"/>
      <c r="E785" s="2179"/>
      <c r="F785" s="27"/>
      <c r="G785" s="27"/>
      <c r="H785" s="2179"/>
      <c r="I785" s="2179"/>
      <c r="J785" s="2180"/>
      <c r="K785" s="2180"/>
      <c r="L785" s="2180"/>
      <c r="M785" s="2179"/>
      <c r="N785" s="81"/>
    </row>
    <row r="786" spans="1:14">
      <c r="A786" s="6"/>
      <c r="B786" s="6"/>
      <c r="C786" s="2178"/>
      <c r="D786" s="2179"/>
      <c r="E786" s="2179"/>
      <c r="F786" s="27"/>
      <c r="G786" s="27"/>
      <c r="H786" s="2179"/>
      <c r="I786" s="2179"/>
      <c r="J786" s="2180"/>
      <c r="K786" s="2180"/>
      <c r="L786" s="2180"/>
      <c r="M786" s="2179"/>
      <c r="N786" s="81"/>
    </row>
    <row r="787" spans="1:14">
      <c r="A787" s="6"/>
      <c r="B787" s="6"/>
      <c r="C787" s="2178"/>
      <c r="D787" s="2179"/>
      <c r="E787" s="2179"/>
      <c r="F787" s="27"/>
      <c r="G787" s="27"/>
      <c r="H787" s="2179"/>
      <c r="I787" s="2179"/>
      <c r="J787" s="2180"/>
      <c r="K787" s="2180"/>
      <c r="L787" s="2180"/>
      <c r="M787" s="2179"/>
      <c r="N787" s="81"/>
    </row>
    <row r="788" spans="1:14">
      <c r="A788" s="6"/>
      <c r="B788" s="6"/>
      <c r="C788" s="2178"/>
      <c r="D788" s="2179"/>
      <c r="E788" s="2179"/>
      <c r="F788" s="27"/>
      <c r="G788" s="27"/>
      <c r="H788" s="2179"/>
      <c r="I788" s="2179"/>
      <c r="J788" s="2180"/>
      <c r="K788" s="2180"/>
      <c r="L788" s="2180"/>
      <c r="M788" s="2179"/>
      <c r="N788" s="81"/>
    </row>
    <row r="789" spans="1:14">
      <c r="A789" s="6"/>
      <c r="B789" s="6"/>
      <c r="C789" s="2178"/>
      <c r="D789" s="2179"/>
      <c r="E789" s="2179"/>
      <c r="F789" s="27"/>
      <c r="G789" s="27"/>
      <c r="H789" s="2179"/>
      <c r="I789" s="2179"/>
      <c r="J789" s="2180"/>
      <c r="K789" s="2180"/>
      <c r="L789" s="2180"/>
      <c r="M789" s="2179"/>
      <c r="N789" s="81"/>
    </row>
    <row r="790" spans="1:14">
      <c r="A790" s="6"/>
      <c r="B790" s="6"/>
      <c r="C790" s="2178"/>
      <c r="D790" s="2179"/>
      <c r="E790" s="2179"/>
      <c r="F790" s="27"/>
      <c r="G790" s="27"/>
      <c r="H790" s="2179"/>
      <c r="I790" s="2179"/>
      <c r="J790" s="2180"/>
      <c r="K790" s="2180"/>
      <c r="L790" s="2180"/>
      <c r="M790" s="2179"/>
      <c r="N790" s="81"/>
    </row>
    <row r="791" spans="1:14">
      <c r="A791" s="6"/>
      <c r="B791" s="6"/>
      <c r="C791" s="2178"/>
      <c r="D791" s="2179"/>
      <c r="E791" s="2179"/>
      <c r="F791" s="27"/>
      <c r="G791" s="27"/>
      <c r="H791" s="2179"/>
      <c r="I791" s="2179"/>
      <c r="J791" s="2180"/>
      <c r="K791" s="2180"/>
      <c r="L791" s="2180"/>
      <c r="M791" s="2179"/>
      <c r="N791" s="81"/>
    </row>
    <row r="792" spans="1:14">
      <c r="A792" s="6"/>
      <c r="B792" s="6"/>
      <c r="C792" s="2178"/>
      <c r="D792" s="2179"/>
      <c r="E792" s="2179"/>
      <c r="F792" s="27"/>
      <c r="G792" s="27"/>
      <c r="H792" s="2179"/>
      <c r="I792" s="2179"/>
      <c r="J792" s="2180"/>
      <c r="K792" s="2180"/>
      <c r="L792" s="2180"/>
      <c r="M792" s="2179"/>
      <c r="N792" s="81"/>
    </row>
    <row r="793" spans="1:14">
      <c r="A793" s="6"/>
      <c r="B793" s="6"/>
      <c r="C793" s="2178"/>
      <c r="D793" s="2179"/>
      <c r="E793" s="2179"/>
      <c r="F793" s="27"/>
      <c r="G793" s="27"/>
      <c r="H793" s="2179"/>
      <c r="I793" s="2179"/>
      <c r="J793" s="2180"/>
      <c r="K793" s="2180"/>
      <c r="L793" s="2180"/>
      <c r="M793" s="2179"/>
      <c r="N793" s="81"/>
    </row>
    <row r="794" spans="1:14">
      <c r="A794" s="6"/>
      <c r="B794" s="6"/>
      <c r="C794" s="2178"/>
      <c r="D794" s="2179"/>
      <c r="E794" s="2179"/>
      <c r="F794" s="27"/>
      <c r="G794" s="27"/>
      <c r="H794" s="2179"/>
      <c r="I794" s="2179"/>
      <c r="J794" s="2180"/>
      <c r="K794" s="2180"/>
      <c r="L794" s="2180"/>
      <c r="M794" s="2179"/>
      <c r="N794" s="81"/>
    </row>
    <row r="795" spans="1:14">
      <c r="A795" s="6"/>
      <c r="B795" s="6"/>
      <c r="C795" s="2178"/>
      <c r="D795" s="2179"/>
      <c r="E795" s="2179"/>
      <c r="F795" s="27"/>
      <c r="G795" s="27"/>
      <c r="H795" s="2179"/>
      <c r="I795" s="2179"/>
      <c r="J795" s="2180"/>
      <c r="K795" s="2180"/>
      <c r="L795" s="2180"/>
      <c r="M795" s="2179"/>
      <c r="N795" s="81"/>
    </row>
    <row r="796" spans="1:14">
      <c r="A796" s="6"/>
      <c r="B796" s="6"/>
      <c r="C796" s="2178"/>
      <c r="D796" s="2179"/>
      <c r="E796" s="2179"/>
      <c r="F796" s="27"/>
      <c r="G796" s="27"/>
      <c r="H796" s="2179"/>
      <c r="I796" s="2179"/>
      <c r="J796" s="2180"/>
      <c r="K796" s="2180"/>
      <c r="L796" s="2180"/>
      <c r="M796" s="2179"/>
      <c r="N796" s="81"/>
    </row>
    <row r="797" spans="1:14">
      <c r="A797" s="6"/>
      <c r="B797" s="6"/>
      <c r="C797" s="2178"/>
      <c r="D797" s="2179"/>
      <c r="E797" s="2179"/>
      <c r="F797" s="27"/>
      <c r="G797" s="27"/>
      <c r="H797" s="2179"/>
      <c r="I797" s="2179"/>
      <c r="J797" s="2180"/>
      <c r="K797" s="2180"/>
      <c r="L797" s="2180"/>
      <c r="M797" s="2179"/>
      <c r="N797" s="81"/>
    </row>
    <row r="798" spans="1:14">
      <c r="A798" s="6"/>
      <c r="B798" s="6"/>
      <c r="C798" s="2178"/>
      <c r="D798" s="2179"/>
      <c r="E798" s="2179"/>
      <c r="F798" s="27"/>
      <c r="G798" s="27"/>
      <c r="H798" s="2179"/>
      <c r="I798" s="2179"/>
      <c r="J798" s="2180"/>
      <c r="K798" s="2180"/>
      <c r="L798" s="2180"/>
      <c r="M798" s="2179"/>
      <c r="N798" s="81"/>
    </row>
    <row r="799" spans="1:14">
      <c r="A799" s="6"/>
      <c r="B799" s="6"/>
      <c r="C799" s="2178"/>
      <c r="D799" s="2179"/>
      <c r="E799" s="2179"/>
      <c r="F799" s="27"/>
      <c r="G799" s="27"/>
      <c r="H799" s="2179"/>
      <c r="I799" s="2179"/>
      <c r="J799" s="2180"/>
      <c r="K799" s="2180"/>
      <c r="L799" s="2180"/>
      <c r="M799" s="2179"/>
      <c r="N799" s="81"/>
    </row>
    <row r="800" spans="1:14">
      <c r="A800" s="6"/>
      <c r="B800" s="6"/>
      <c r="C800" s="2178"/>
      <c r="D800" s="2179"/>
      <c r="E800" s="2179"/>
      <c r="F800" s="27"/>
      <c r="G800" s="27"/>
      <c r="H800" s="2179"/>
      <c r="I800" s="2179"/>
      <c r="J800" s="2180"/>
      <c r="K800" s="2180"/>
      <c r="L800" s="2180"/>
      <c r="M800" s="2179"/>
      <c r="N800" s="81"/>
    </row>
    <row r="801" spans="1:14">
      <c r="A801" s="6"/>
      <c r="B801" s="6"/>
      <c r="C801" s="2178"/>
      <c r="D801" s="2179"/>
      <c r="E801" s="2179"/>
      <c r="F801" s="27"/>
      <c r="G801" s="27"/>
      <c r="H801" s="2179"/>
      <c r="I801" s="2179"/>
      <c r="J801" s="2180"/>
      <c r="K801" s="2180"/>
      <c r="L801" s="2180"/>
      <c r="M801" s="2179"/>
      <c r="N801" s="81"/>
    </row>
    <row r="802" spans="1:14">
      <c r="A802" s="6"/>
      <c r="B802" s="6"/>
      <c r="C802" s="2178"/>
      <c r="D802" s="2179"/>
      <c r="E802" s="2179"/>
      <c r="F802" s="27"/>
      <c r="G802" s="27"/>
      <c r="H802" s="2179"/>
      <c r="I802" s="2179"/>
      <c r="J802" s="2180"/>
      <c r="K802" s="2180"/>
      <c r="L802" s="2180"/>
      <c r="M802" s="2179"/>
      <c r="N802" s="81"/>
    </row>
    <row r="803" spans="1:14">
      <c r="A803" s="6"/>
      <c r="B803" s="6"/>
      <c r="C803" s="2178"/>
      <c r="D803" s="2179"/>
      <c r="E803" s="2179"/>
      <c r="F803" s="27"/>
      <c r="G803" s="27"/>
      <c r="H803" s="2179"/>
      <c r="I803" s="2179"/>
      <c r="J803" s="2180"/>
      <c r="K803" s="2180"/>
      <c r="L803" s="2180"/>
      <c r="M803" s="2179"/>
      <c r="N803" s="81"/>
    </row>
    <row r="804" spans="1:14">
      <c r="A804" s="6"/>
      <c r="B804" s="6"/>
      <c r="C804" s="2178"/>
      <c r="D804" s="2179"/>
      <c r="E804" s="2179"/>
      <c r="F804" s="27"/>
      <c r="G804" s="27"/>
      <c r="H804" s="2179"/>
      <c r="I804" s="2179"/>
      <c r="J804" s="2180"/>
      <c r="K804" s="2180"/>
      <c r="L804" s="2180"/>
      <c r="M804" s="2179"/>
      <c r="N804" s="81"/>
    </row>
    <row r="805" spans="1:14">
      <c r="A805" s="6"/>
      <c r="B805" s="6"/>
      <c r="C805" s="2178"/>
      <c r="D805" s="2179"/>
      <c r="E805" s="2179"/>
      <c r="F805" s="27"/>
      <c r="G805" s="27"/>
      <c r="H805" s="2179"/>
      <c r="I805" s="2179"/>
      <c r="J805" s="2180"/>
      <c r="K805" s="2180"/>
      <c r="L805" s="2180"/>
      <c r="M805" s="2179"/>
      <c r="N805" s="81"/>
    </row>
    <row r="806" spans="1:14">
      <c r="A806" s="6"/>
      <c r="B806" s="6"/>
      <c r="C806" s="2178"/>
      <c r="D806" s="2179"/>
      <c r="E806" s="2179"/>
      <c r="F806" s="27"/>
      <c r="G806" s="27"/>
      <c r="H806" s="2179"/>
      <c r="I806" s="2179"/>
      <c r="J806" s="2180"/>
      <c r="K806" s="2180"/>
      <c r="L806" s="2180"/>
      <c r="M806" s="2179"/>
      <c r="N806" s="81"/>
    </row>
    <row r="807" spans="1:14">
      <c r="A807" s="6"/>
      <c r="B807" s="6"/>
      <c r="C807" s="2178"/>
      <c r="D807" s="2179"/>
      <c r="E807" s="2179"/>
      <c r="F807" s="27"/>
      <c r="G807" s="27"/>
      <c r="H807" s="2179"/>
      <c r="I807" s="2179"/>
      <c r="J807" s="2180"/>
      <c r="K807" s="2180"/>
      <c r="L807" s="2180"/>
      <c r="M807" s="2179"/>
      <c r="N807" s="81"/>
    </row>
    <row r="808" spans="1:14">
      <c r="A808" s="6"/>
      <c r="B808" s="6"/>
      <c r="C808" s="2178"/>
      <c r="D808" s="2179"/>
      <c r="E808" s="2179"/>
      <c r="F808" s="27"/>
      <c r="G808" s="27"/>
      <c r="H808" s="2179"/>
      <c r="I808" s="2179"/>
      <c r="J808" s="2180"/>
      <c r="K808" s="2180"/>
      <c r="L808" s="2180"/>
      <c r="M808" s="2179"/>
      <c r="N808" s="81"/>
    </row>
    <row r="809" spans="1:14">
      <c r="A809" s="6"/>
      <c r="B809" s="6"/>
      <c r="C809" s="2178"/>
      <c r="D809" s="2179"/>
      <c r="E809" s="2179"/>
      <c r="F809" s="27"/>
      <c r="G809" s="27"/>
      <c r="H809" s="2179"/>
      <c r="I809" s="2179"/>
      <c r="J809" s="2180"/>
      <c r="K809" s="2180"/>
      <c r="L809" s="2180"/>
      <c r="M809" s="2179"/>
      <c r="N809" s="81"/>
    </row>
    <row r="810" spans="1:14">
      <c r="A810" s="6"/>
      <c r="B810" s="6"/>
      <c r="C810" s="2178"/>
      <c r="D810" s="2179"/>
      <c r="E810" s="2179"/>
      <c r="F810" s="27"/>
      <c r="G810" s="27"/>
      <c r="H810" s="2179"/>
      <c r="I810" s="2179"/>
      <c r="J810" s="2180"/>
      <c r="K810" s="2180"/>
      <c r="L810" s="2180"/>
      <c r="M810" s="2179"/>
      <c r="N810" s="81"/>
    </row>
    <row r="811" spans="1:14">
      <c r="A811" s="6"/>
      <c r="B811" s="6"/>
      <c r="C811" s="2178"/>
      <c r="D811" s="2179"/>
      <c r="E811" s="2179"/>
      <c r="F811" s="27"/>
      <c r="G811" s="27"/>
      <c r="H811" s="2179"/>
      <c r="I811" s="2179"/>
      <c r="J811" s="2180"/>
      <c r="K811" s="2180"/>
      <c r="L811" s="2180"/>
      <c r="M811" s="2179"/>
      <c r="N811" s="81"/>
    </row>
    <row r="812" spans="1:14">
      <c r="A812" s="6"/>
      <c r="B812" s="6"/>
      <c r="C812" s="2178"/>
      <c r="D812" s="2179"/>
      <c r="E812" s="2179"/>
      <c r="F812" s="27"/>
      <c r="G812" s="27"/>
      <c r="H812" s="2179"/>
      <c r="I812" s="2179"/>
      <c r="J812" s="2180"/>
      <c r="K812" s="2180"/>
      <c r="L812" s="2180"/>
      <c r="M812" s="2179"/>
      <c r="N812" s="81"/>
    </row>
    <row r="813" spans="1:14">
      <c r="A813" s="6"/>
      <c r="B813" s="6"/>
      <c r="C813" s="2178"/>
      <c r="D813" s="2179"/>
      <c r="E813" s="2179"/>
      <c r="F813" s="27"/>
      <c r="G813" s="27"/>
      <c r="H813" s="2179"/>
      <c r="I813" s="2179"/>
      <c r="J813" s="2180"/>
      <c r="K813" s="2180"/>
      <c r="L813" s="2180"/>
      <c r="M813" s="2179"/>
      <c r="N813" s="81"/>
    </row>
    <row r="814" spans="1:14">
      <c r="A814" s="6"/>
      <c r="B814" s="6"/>
      <c r="C814" s="2178"/>
      <c r="D814" s="2179"/>
      <c r="E814" s="2179"/>
      <c r="F814" s="27"/>
      <c r="G814" s="27"/>
      <c r="H814" s="2179"/>
      <c r="I814" s="2179"/>
      <c r="J814" s="2180"/>
      <c r="K814" s="2180"/>
      <c r="L814" s="2180"/>
      <c r="M814" s="2179"/>
      <c r="N814" s="81"/>
    </row>
    <row r="815" spans="1:14">
      <c r="A815" s="6"/>
      <c r="B815" s="6"/>
      <c r="C815" s="2178"/>
      <c r="D815" s="2179"/>
      <c r="E815" s="2179"/>
      <c r="F815" s="27"/>
      <c r="G815" s="27"/>
      <c r="H815" s="2179"/>
      <c r="I815" s="2179"/>
      <c r="J815" s="2180"/>
      <c r="K815" s="2180"/>
      <c r="L815" s="2180"/>
      <c r="M815" s="2179"/>
      <c r="N815" s="81"/>
    </row>
    <row r="816" spans="1:14">
      <c r="A816" s="6"/>
      <c r="B816" s="6"/>
      <c r="C816" s="2178"/>
      <c r="D816" s="2179"/>
      <c r="E816" s="2179"/>
      <c r="F816" s="27"/>
      <c r="G816" s="27"/>
      <c r="H816" s="2179"/>
      <c r="I816" s="2179"/>
      <c r="J816" s="2180"/>
      <c r="K816" s="2180"/>
      <c r="L816" s="2180"/>
      <c r="M816" s="2179"/>
      <c r="N816" s="81"/>
    </row>
    <row r="817" spans="1:14">
      <c r="A817" s="6"/>
      <c r="B817" s="6"/>
      <c r="C817" s="2178"/>
      <c r="D817" s="2179"/>
      <c r="E817" s="2179"/>
      <c r="F817" s="27"/>
      <c r="G817" s="27"/>
      <c r="H817" s="2179"/>
      <c r="I817" s="2179"/>
      <c r="J817" s="2180"/>
      <c r="K817" s="2180"/>
      <c r="L817" s="2180"/>
      <c r="M817" s="2179"/>
      <c r="N817" s="81"/>
    </row>
    <row r="818" spans="1:14">
      <c r="A818" s="6"/>
      <c r="B818" s="6"/>
      <c r="C818" s="2178"/>
      <c r="D818" s="2179"/>
      <c r="E818" s="2179"/>
      <c r="F818" s="27"/>
      <c r="G818" s="27"/>
      <c r="H818" s="2179"/>
      <c r="I818" s="2179"/>
      <c r="J818" s="2180"/>
      <c r="K818" s="2180"/>
      <c r="L818" s="2180"/>
      <c r="M818" s="2179"/>
      <c r="N818" s="81"/>
    </row>
    <row r="819" spans="1:14">
      <c r="A819" s="6"/>
      <c r="B819" s="6"/>
      <c r="C819" s="2178"/>
      <c r="D819" s="2179"/>
      <c r="E819" s="2179"/>
      <c r="F819" s="27"/>
      <c r="G819" s="27"/>
      <c r="H819" s="2179"/>
      <c r="I819" s="2179"/>
      <c r="J819" s="2180"/>
      <c r="K819" s="2180"/>
      <c r="L819" s="2180"/>
      <c r="M819" s="2179"/>
      <c r="N819" s="81"/>
    </row>
    <row r="820" spans="1:14">
      <c r="A820" s="6"/>
      <c r="B820" s="6"/>
      <c r="C820" s="2178"/>
      <c r="D820" s="2179"/>
      <c r="E820" s="2179"/>
      <c r="F820" s="27"/>
      <c r="G820" s="27"/>
      <c r="H820" s="2179"/>
      <c r="I820" s="2179"/>
      <c r="J820" s="2180"/>
      <c r="K820" s="2180"/>
      <c r="L820" s="2180"/>
      <c r="M820" s="2179"/>
      <c r="N820" s="81"/>
    </row>
    <row r="821" spans="1:14">
      <c r="A821" s="6"/>
      <c r="B821" s="6"/>
      <c r="C821" s="2178"/>
      <c r="D821" s="2179"/>
      <c r="E821" s="2179"/>
      <c r="F821" s="27"/>
      <c r="G821" s="27"/>
      <c r="H821" s="2179"/>
      <c r="I821" s="2179"/>
      <c r="J821" s="2180"/>
      <c r="K821" s="2180"/>
      <c r="L821" s="2180"/>
      <c r="M821" s="2179"/>
      <c r="N821" s="81"/>
    </row>
    <row r="822" spans="1:14">
      <c r="A822" s="6"/>
      <c r="B822" s="6"/>
      <c r="C822" s="2178"/>
      <c r="D822" s="2179"/>
      <c r="E822" s="2179"/>
      <c r="F822" s="27"/>
      <c r="G822" s="27"/>
      <c r="H822" s="2179"/>
      <c r="I822" s="2179"/>
      <c r="J822" s="2180"/>
      <c r="K822" s="2180"/>
      <c r="L822" s="2180"/>
      <c r="M822" s="2179"/>
      <c r="N822" s="81"/>
    </row>
    <row r="823" spans="1:14">
      <c r="A823" s="6"/>
      <c r="B823" s="6"/>
      <c r="C823" s="2178"/>
      <c r="D823" s="2179"/>
      <c r="E823" s="2179"/>
      <c r="F823" s="27"/>
      <c r="G823" s="27"/>
      <c r="H823" s="2179"/>
      <c r="I823" s="2179"/>
      <c r="J823" s="2180"/>
      <c r="K823" s="2180"/>
      <c r="L823" s="2180"/>
      <c r="M823" s="2179"/>
      <c r="N823" s="81"/>
    </row>
    <row r="824" spans="1:14">
      <c r="A824" s="6"/>
      <c r="B824" s="6"/>
      <c r="C824" s="2178"/>
      <c r="D824" s="2179"/>
      <c r="E824" s="2179"/>
      <c r="F824" s="27"/>
      <c r="G824" s="27"/>
      <c r="H824" s="2179"/>
      <c r="I824" s="2179"/>
      <c r="J824" s="2180"/>
      <c r="K824" s="2180"/>
      <c r="L824" s="2180"/>
      <c r="M824" s="2179"/>
      <c r="N824" s="81"/>
    </row>
    <row r="825" spans="1:14">
      <c r="A825" s="6"/>
      <c r="B825" s="6"/>
      <c r="C825" s="2178"/>
      <c r="D825" s="2179"/>
      <c r="E825" s="2179"/>
      <c r="F825" s="27"/>
      <c r="G825" s="27"/>
      <c r="H825" s="2179"/>
      <c r="I825" s="2179"/>
      <c r="J825" s="2180"/>
      <c r="K825" s="2180"/>
      <c r="L825" s="2180"/>
      <c r="M825" s="2179"/>
      <c r="N825" s="81"/>
    </row>
    <row r="826" spans="1:14">
      <c r="A826" s="6"/>
      <c r="B826" s="6"/>
      <c r="C826" s="2178"/>
      <c r="D826" s="2179"/>
      <c r="E826" s="2179"/>
      <c r="F826" s="27"/>
      <c r="G826" s="27"/>
      <c r="H826" s="2179"/>
      <c r="I826" s="2179"/>
      <c r="J826" s="2180"/>
      <c r="K826" s="2180"/>
      <c r="L826" s="2180"/>
      <c r="M826" s="2179"/>
      <c r="N826" s="81"/>
    </row>
    <row r="827" spans="1:14">
      <c r="A827" s="6"/>
      <c r="B827" s="6"/>
      <c r="C827" s="2178"/>
      <c r="D827" s="2179"/>
      <c r="E827" s="2179"/>
      <c r="F827" s="27"/>
      <c r="G827" s="27"/>
      <c r="H827" s="2179"/>
      <c r="I827" s="2179"/>
      <c r="J827" s="2180"/>
      <c r="K827" s="2180"/>
      <c r="L827" s="2180"/>
      <c r="M827" s="2179"/>
      <c r="N827" s="81"/>
    </row>
    <row r="828" spans="1:14">
      <c r="A828" s="6"/>
      <c r="B828" s="6"/>
      <c r="C828" s="2178"/>
      <c r="D828" s="2179"/>
      <c r="E828" s="2179"/>
      <c r="F828" s="27"/>
      <c r="G828" s="27"/>
      <c r="H828" s="2179"/>
      <c r="I828" s="2179"/>
      <c r="J828" s="2180"/>
      <c r="K828" s="2180"/>
      <c r="L828" s="2180"/>
      <c r="M828" s="2179"/>
      <c r="N828" s="81"/>
    </row>
    <row r="829" spans="1:14">
      <c r="A829" s="6"/>
      <c r="B829" s="6"/>
      <c r="C829" s="2178"/>
      <c r="D829" s="2179"/>
      <c r="E829" s="2179"/>
      <c r="F829" s="27"/>
      <c r="G829" s="27"/>
      <c r="H829" s="2179"/>
      <c r="I829" s="2179"/>
      <c r="J829" s="2180"/>
      <c r="K829" s="2180"/>
      <c r="L829" s="2180"/>
      <c r="M829" s="2179"/>
      <c r="N829" s="81"/>
    </row>
    <row r="830" spans="1:14">
      <c r="A830" s="6"/>
      <c r="B830" s="6"/>
      <c r="C830" s="2178"/>
      <c r="D830" s="2179"/>
      <c r="E830" s="2179"/>
      <c r="F830" s="27"/>
      <c r="G830" s="27"/>
      <c r="H830" s="2179"/>
      <c r="I830" s="2179"/>
      <c r="J830" s="2180"/>
      <c r="K830" s="2180"/>
      <c r="L830" s="2180"/>
      <c r="M830" s="2179"/>
      <c r="N830" s="81"/>
    </row>
    <row r="831" spans="1:14">
      <c r="A831" s="6"/>
      <c r="B831" s="6"/>
      <c r="C831" s="2178"/>
      <c r="D831" s="2179"/>
      <c r="E831" s="2179"/>
      <c r="F831" s="27"/>
      <c r="G831" s="27"/>
      <c r="H831" s="2179"/>
      <c r="I831" s="2179"/>
      <c r="J831" s="2180"/>
      <c r="K831" s="2180"/>
      <c r="L831" s="2180"/>
      <c r="M831" s="2179"/>
      <c r="N831" s="81"/>
    </row>
    <row r="832" spans="1:14">
      <c r="A832" s="6"/>
      <c r="B832" s="6"/>
      <c r="C832" s="2178"/>
      <c r="D832" s="2179"/>
      <c r="E832" s="2179"/>
      <c r="F832" s="27"/>
      <c r="G832" s="27"/>
      <c r="H832" s="2179"/>
      <c r="I832" s="2179"/>
      <c r="J832" s="2180"/>
      <c r="K832" s="2180"/>
      <c r="L832" s="2180"/>
      <c r="M832" s="2179"/>
      <c r="N832" s="81"/>
    </row>
    <row r="833" spans="1:14">
      <c r="A833" s="6"/>
      <c r="B833" s="6"/>
      <c r="C833" s="2178"/>
      <c r="D833" s="2179"/>
      <c r="E833" s="2179"/>
      <c r="F833" s="27"/>
      <c r="G833" s="27"/>
      <c r="H833" s="2179"/>
      <c r="I833" s="2179"/>
      <c r="J833" s="2180"/>
      <c r="K833" s="2180"/>
      <c r="L833" s="2180"/>
      <c r="M833" s="2179"/>
      <c r="N833" s="81"/>
    </row>
    <row r="834" spans="1:14">
      <c r="A834" s="6"/>
      <c r="B834" s="6"/>
      <c r="C834" s="2178"/>
      <c r="D834" s="2179"/>
      <c r="E834" s="2179"/>
      <c r="F834" s="27"/>
      <c r="G834" s="27"/>
      <c r="H834" s="2179"/>
      <c r="I834" s="2179"/>
      <c r="J834" s="2180"/>
      <c r="K834" s="2180"/>
      <c r="L834" s="2180"/>
      <c r="M834" s="2179"/>
      <c r="N834" s="81"/>
    </row>
    <row r="835" spans="1:14">
      <c r="A835" s="6"/>
      <c r="B835" s="6"/>
      <c r="C835" s="2178"/>
      <c r="D835" s="2179"/>
      <c r="E835" s="2179"/>
      <c r="F835" s="27"/>
      <c r="G835" s="27"/>
      <c r="H835" s="2179"/>
      <c r="I835" s="2179"/>
      <c r="J835" s="2180"/>
      <c r="K835" s="2180"/>
      <c r="L835" s="2180"/>
      <c r="M835" s="2179"/>
      <c r="N835" s="81"/>
    </row>
    <row r="836" spans="1:14">
      <c r="A836" s="6"/>
      <c r="B836" s="6"/>
      <c r="C836" s="2178"/>
      <c r="D836" s="2179"/>
      <c r="E836" s="2179"/>
      <c r="F836" s="27"/>
      <c r="G836" s="27"/>
      <c r="H836" s="2179"/>
      <c r="I836" s="2179"/>
      <c r="J836" s="2180"/>
      <c r="K836" s="2180"/>
      <c r="L836" s="2180"/>
      <c r="M836" s="2179"/>
      <c r="N836" s="81"/>
    </row>
    <row r="837" spans="1:14">
      <c r="A837" s="6"/>
      <c r="B837" s="6"/>
      <c r="C837" s="2178"/>
      <c r="D837" s="2179"/>
      <c r="E837" s="2179"/>
      <c r="F837" s="27"/>
      <c r="G837" s="27"/>
      <c r="H837" s="2179"/>
      <c r="I837" s="2179"/>
      <c r="J837" s="2180"/>
      <c r="K837" s="2180"/>
      <c r="L837" s="2180"/>
      <c r="M837" s="2179"/>
      <c r="N837" s="81"/>
    </row>
    <row r="838" spans="1:14">
      <c r="A838" s="6"/>
      <c r="B838" s="6"/>
      <c r="C838" s="2178"/>
      <c r="D838" s="2179"/>
      <c r="E838" s="2179"/>
      <c r="F838" s="27"/>
      <c r="G838" s="27"/>
      <c r="H838" s="2179"/>
      <c r="I838" s="2179"/>
      <c r="J838" s="2180"/>
      <c r="K838" s="2180"/>
      <c r="L838" s="2180"/>
      <c r="M838" s="2179"/>
      <c r="N838" s="81"/>
    </row>
    <row r="839" spans="1:14">
      <c r="A839" s="6"/>
      <c r="B839" s="6"/>
      <c r="C839" s="2178"/>
      <c r="D839" s="2179"/>
      <c r="E839" s="2179"/>
      <c r="F839" s="27"/>
      <c r="G839" s="27"/>
      <c r="H839" s="2179"/>
      <c r="I839" s="2179"/>
      <c r="J839" s="2180"/>
      <c r="K839" s="2180"/>
      <c r="L839" s="2180"/>
      <c r="M839" s="2179"/>
      <c r="N839" s="81"/>
    </row>
    <row r="840" spans="1:14">
      <c r="A840" s="6"/>
      <c r="B840" s="6"/>
      <c r="C840" s="2178"/>
      <c r="D840" s="2179"/>
      <c r="E840" s="2179"/>
      <c r="F840" s="27"/>
      <c r="G840" s="27"/>
      <c r="H840" s="2179"/>
      <c r="I840" s="2179"/>
      <c r="J840" s="2180"/>
      <c r="K840" s="2180"/>
      <c r="L840" s="2180"/>
      <c r="M840" s="2179"/>
      <c r="N840" s="81"/>
    </row>
    <row r="841" spans="1:14">
      <c r="A841" s="6"/>
      <c r="B841" s="6"/>
      <c r="C841" s="2178"/>
      <c r="D841" s="2179"/>
      <c r="E841" s="2179"/>
      <c r="F841" s="27"/>
      <c r="G841" s="27"/>
      <c r="H841" s="2179"/>
      <c r="I841" s="2179"/>
      <c r="J841" s="2180"/>
      <c r="K841" s="2180"/>
      <c r="L841" s="2180"/>
      <c r="M841" s="2179"/>
      <c r="N841" s="81"/>
    </row>
    <row r="842" spans="1:14">
      <c r="A842" s="6"/>
      <c r="B842" s="6"/>
      <c r="C842" s="2178"/>
      <c r="D842" s="2179"/>
      <c r="E842" s="2179"/>
      <c r="F842" s="27"/>
      <c r="G842" s="27"/>
      <c r="H842" s="2179"/>
      <c r="I842" s="2179"/>
      <c r="J842" s="2180"/>
      <c r="K842" s="2180"/>
      <c r="L842" s="2180"/>
      <c r="M842" s="2179"/>
      <c r="N842" s="81"/>
    </row>
    <row r="843" spans="1:14">
      <c r="A843" s="6"/>
      <c r="B843" s="6"/>
      <c r="C843" s="2178"/>
      <c r="D843" s="2179"/>
      <c r="E843" s="2179"/>
      <c r="F843" s="27"/>
      <c r="G843" s="27"/>
      <c r="H843" s="2179"/>
      <c r="I843" s="2179"/>
      <c r="J843" s="2180"/>
      <c r="K843" s="2180"/>
      <c r="L843" s="2180"/>
      <c r="M843" s="2179"/>
      <c r="N843" s="81"/>
    </row>
    <row r="844" spans="1:14">
      <c r="A844" s="6"/>
      <c r="B844" s="6"/>
      <c r="C844" s="2178"/>
      <c r="D844" s="2179"/>
      <c r="E844" s="2179"/>
      <c r="F844" s="27"/>
      <c r="G844" s="27"/>
      <c r="H844" s="2179"/>
      <c r="I844" s="2179"/>
      <c r="J844" s="2180"/>
      <c r="K844" s="2180"/>
      <c r="L844" s="2180"/>
      <c r="M844" s="2179"/>
      <c r="N844" s="81"/>
    </row>
    <row r="845" spans="1:14">
      <c r="A845" s="6"/>
      <c r="B845" s="6"/>
      <c r="C845" s="2178"/>
      <c r="D845" s="2179"/>
      <c r="E845" s="2179"/>
      <c r="F845" s="27"/>
      <c r="G845" s="27"/>
      <c r="H845" s="2179"/>
      <c r="I845" s="2179"/>
      <c r="J845" s="2180"/>
      <c r="K845" s="2180"/>
      <c r="L845" s="2180"/>
      <c r="M845" s="2179"/>
      <c r="N845" s="81"/>
    </row>
    <row r="846" spans="1:14">
      <c r="A846" s="6"/>
      <c r="B846" s="6"/>
      <c r="C846" s="2178"/>
      <c r="D846" s="2179"/>
      <c r="E846" s="2179"/>
      <c r="F846" s="27"/>
      <c r="G846" s="27"/>
      <c r="H846" s="2179"/>
      <c r="I846" s="2179"/>
      <c r="J846" s="2180"/>
      <c r="K846" s="2180"/>
      <c r="L846" s="2180"/>
      <c r="M846" s="2179"/>
      <c r="N846" s="81"/>
    </row>
    <row r="847" spans="1:14">
      <c r="A847" s="6"/>
      <c r="B847" s="6"/>
      <c r="C847" s="2178"/>
      <c r="D847" s="2179"/>
      <c r="E847" s="2179"/>
      <c r="F847" s="27"/>
      <c r="G847" s="27"/>
      <c r="H847" s="2179"/>
      <c r="I847" s="2179"/>
      <c r="J847" s="2180"/>
      <c r="K847" s="2180"/>
      <c r="L847" s="2180"/>
      <c r="M847" s="2179"/>
      <c r="N847" s="81"/>
    </row>
    <row r="848" spans="1:14">
      <c r="A848" s="6"/>
      <c r="B848" s="6"/>
      <c r="C848" s="2178"/>
      <c r="D848" s="2179"/>
      <c r="E848" s="2179"/>
      <c r="F848" s="27"/>
      <c r="G848" s="27"/>
      <c r="H848" s="2179"/>
      <c r="I848" s="2179"/>
      <c r="J848" s="2180"/>
      <c r="K848" s="2180"/>
      <c r="L848" s="2180"/>
      <c r="M848" s="2179"/>
      <c r="N848" s="81"/>
    </row>
    <row r="849" spans="1:14">
      <c r="A849" s="6"/>
      <c r="B849" s="6"/>
      <c r="C849" s="2178"/>
      <c r="D849" s="2179"/>
      <c r="E849" s="2179"/>
      <c r="F849" s="27"/>
      <c r="G849" s="27"/>
      <c r="H849" s="2179"/>
      <c r="I849" s="2179"/>
      <c r="J849" s="2180"/>
      <c r="K849" s="2180"/>
      <c r="L849" s="2180"/>
      <c r="M849" s="2179"/>
      <c r="N849" s="81"/>
    </row>
    <row r="850" spans="1:14">
      <c r="A850" s="6"/>
      <c r="B850" s="6"/>
      <c r="C850" s="2178"/>
      <c r="D850" s="2179"/>
      <c r="E850" s="2179"/>
      <c r="F850" s="27"/>
      <c r="G850" s="27"/>
      <c r="H850" s="2179"/>
      <c r="I850" s="2179"/>
      <c r="J850" s="2180"/>
      <c r="K850" s="2180"/>
      <c r="L850" s="2180"/>
      <c r="M850" s="2179"/>
      <c r="N850" s="81"/>
    </row>
    <row r="851" spans="1:14">
      <c r="A851" s="6"/>
      <c r="B851" s="6"/>
      <c r="C851" s="2178"/>
      <c r="D851" s="2179"/>
      <c r="E851" s="2179"/>
      <c r="F851" s="27"/>
      <c r="G851" s="27"/>
      <c r="H851" s="2179"/>
      <c r="I851" s="2179"/>
      <c r="J851" s="2180"/>
      <c r="K851" s="2180"/>
      <c r="L851" s="2180"/>
      <c r="M851" s="2179"/>
      <c r="N851" s="81"/>
    </row>
    <row r="852" spans="1:14">
      <c r="A852" s="6"/>
      <c r="B852" s="6"/>
      <c r="C852" s="2178"/>
      <c r="D852" s="2179"/>
      <c r="E852" s="2179"/>
      <c r="F852" s="27"/>
      <c r="G852" s="27"/>
      <c r="H852" s="2179"/>
      <c r="I852" s="2179"/>
      <c r="J852" s="2180"/>
      <c r="K852" s="2180"/>
      <c r="L852" s="2180"/>
      <c r="M852" s="2179"/>
      <c r="N852" s="81"/>
    </row>
    <row r="853" spans="1:14">
      <c r="A853" s="6"/>
      <c r="B853" s="6"/>
      <c r="C853" s="2178"/>
      <c r="D853" s="2179"/>
      <c r="E853" s="2179"/>
      <c r="F853" s="27"/>
      <c r="G853" s="27"/>
      <c r="H853" s="2179"/>
      <c r="I853" s="2179"/>
      <c r="J853" s="2180"/>
      <c r="K853" s="2180"/>
      <c r="L853" s="2180"/>
      <c r="M853" s="2179"/>
      <c r="N853" s="81"/>
    </row>
    <row r="854" spans="1:14">
      <c r="A854" s="6"/>
      <c r="B854" s="6"/>
      <c r="C854" s="2178"/>
      <c r="D854" s="2179"/>
      <c r="E854" s="2179"/>
      <c r="F854" s="27"/>
      <c r="G854" s="27"/>
      <c r="H854" s="2179"/>
      <c r="I854" s="2179"/>
      <c r="J854" s="2180"/>
      <c r="K854" s="2180"/>
      <c r="L854" s="2180"/>
      <c r="M854" s="2179"/>
      <c r="N854" s="81"/>
    </row>
    <row r="855" spans="1:14">
      <c r="A855" s="6"/>
      <c r="B855" s="6"/>
      <c r="C855" s="2178"/>
      <c r="D855" s="2179"/>
      <c r="E855" s="2179"/>
      <c r="F855" s="27"/>
      <c r="G855" s="27"/>
      <c r="H855" s="2179"/>
      <c r="I855" s="2179"/>
      <c r="J855" s="2180"/>
      <c r="K855" s="2180"/>
      <c r="L855" s="2180"/>
      <c r="M855" s="2179"/>
      <c r="N855" s="81"/>
    </row>
    <row r="856" spans="1:14">
      <c r="A856" s="6"/>
      <c r="B856" s="6"/>
      <c r="C856" s="2178"/>
      <c r="D856" s="2179"/>
      <c r="E856" s="2179"/>
      <c r="F856" s="27"/>
      <c r="G856" s="27"/>
      <c r="H856" s="2179"/>
      <c r="I856" s="2179"/>
      <c r="J856" s="2180"/>
      <c r="K856" s="2180"/>
      <c r="L856" s="2180"/>
      <c r="M856" s="2179"/>
      <c r="N856" s="81"/>
    </row>
    <row r="857" spans="1:14">
      <c r="A857" s="6"/>
      <c r="B857" s="6"/>
      <c r="C857" s="2178"/>
      <c r="D857" s="2179"/>
      <c r="E857" s="2179"/>
      <c r="F857" s="27"/>
      <c r="G857" s="27"/>
      <c r="H857" s="2179"/>
      <c r="I857" s="2179"/>
      <c r="J857" s="2180"/>
      <c r="K857" s="2180"/>
      <c r="L857" s="2180"/>
      <c r="M857" s="2179"/>
      <c r="N857" s="81"/>
    </row>
    <row r="858" spans="1:14">
      <c r="A858" s="6"/>
      <c r="B858" s="6"/>
      <c r="C858" s="2178"/>
      <c r="D858" s="2179"/>
      <c r="E858" s="2179"/>
      <c r="F858" s="27"/>
      <c r="G858" s="27"/>
      <c r="H858" s="2179"/>
      <c r="I858" s="2179"/>
      <c r="J858" s="2180"/>
      <c r="K858" s="2180"/>
      <c r="L858" s="2180"/>
      <c r="M858" s="2179"/>
      <c r="N858" s="81"/>
    </row>
    <row r="859" spans="1:14">
      <c r="A859" s="6"/>
      <c r="B859" s="6"/>
      <c r="C859" s="2178"/>
      <c r="D859" s="2179"/>
      <c r="E859" s="2179"/>
      <c r="F859" s="27"/>
      <c r="G859" s="27"/>
      <c r="H859" s="2179"/>
      <c r="I859" s="2179"/>
      <c r="J859" s="2180"/>
      <c r="K859" s="2180"/>
      <c r="L859" s="2180"/>
      <c r="M859" s="2179"/>
      <c r="N859" s="81"/>
    </row>
    <row r="860" spans="1:14">
      <c r="A860" s="6"/>
      <c r="B860" s="6"/>
      <c r="C860" s="2178"/>
      <c r="D860" s="2179"/>
      <c r="E860" s="2179"/>
      <c r="F860" s="27"/>
      <c r="G860" s="27"/>
      <c r="H860" s="2179"/>
      <c r="I860" s="2179"/>
      <c r="J860" s="2180"/>
      <c r="K860" s="2180"/>
      <c r="L860" s="2180"/>
      <c r="M860" s="2179"/>
      <c r="N860" s="81"/>
    </row>
    <row r="861" spans="1:14">
      <c r="A861" s="6"/>
      <c r="B861" s="6"/>
      <c r="C861" s="2178"/>
      <c r="D861" s="2179"/>
      <c r="E861" s="2179"/>
      <c r="F861" s="27"/>
      <c r="G861" s="27"/>
      <c r="H861" s="2179"/>
      <c r="I861" s="2179"/>
      <c r="J861" s="2180"/>
      <c r="K861" s="2180"/>
      <c r="L861" s="2180"/>
      <c r="M861" s="2179"/>
      <c r="N861" s="81"/>
    </row>
    <row r="862" spans="1:14">
      <c r="A862" s="6"/>
      <c r="B862" s="6"/>
      <c r="C862" s="2178"/>
      <c r="D862" s="2179"/>
      <c r="E862" s="2179"/>
      <c r="F862" s="27"/>
      <c r="G862" s="27"/>
      <c r="H862" s="2179"/>
      <c r="I862" s="2179"/>
      <c r="J862" s="2180"/>
      <c r="K862" s="2180"/>
      <c r="L862" s="2180"/>
      <c r="M862" s="2179"/>
      <c r="N862" s="81"/>
    </row>
    <row r="863" spans="1:14">
      <c r="A863" s="6"/>
      <c r="B863" s="6"/>
      <c r="C863" s="2178"/>
      <c r="D863" s="2179"/>
      <c r="E863" s="2179"/>
      <c r="F863" s="27"/>
      <c r="G863" s="27"/>
      <c r="H863" s="2179"/>
      <c r="I863" s="2179"/>
      <c r="J863" s="2180"/>
      <c r="K863" s="2180"/>
      <c r="L863" s="2180"/>
      <c r="M863" s="2179"/>
      <c r="N863" s="81"/>
    </row>
    <row r="864" spans="1:14">
      <c r="A864" s="6"/>
      <c r="B864" s="6"/>
      <c r="C864" s="2178"/>
      <c r="D864" s="2179"/>
      <c r="E864" s="2179"/>
      <c r="F864" s="27"/>
      <c r="G864" s="27"/>
      <c r="H864" s="2179"/>
      <c r="I864" s="2179"/>
      <c r="J864" s="2180"/>
      <c r="K864" s="2180"/>
      <c r="L864" s="2180"/>
      <c r="M864" s="2179"/>
      <c r="N864" s="81"/>
    </row>
    <row r="865" spans="1:14">
      <c r="A865" s="6"/>
      <c r="B865" s="6"/>
      <c r="C865" s="2178"/>
      <c r="D865" s="2179"/>
      <c r="E865" s="2179"/>
      <c r="F865" s="27"/>
      <c r="G865" s="27"/>
      <c r="H865" s="2179"/>
      <c r="I865" s="2179"/>
      <c r="J865" s="2180"/>
      <c r="K865" s="2180"/>
      <c r="L865" s="2180"/>
      <c r="M865" s="2179"/>
      <c r="N865" s="81"/>
    </row>
    <row r="866" spans="1:14">
      <c r="A866" s="6"/>
      <c r="B866" s="6"/>
      <c r="C866" s="2178"/>
      <c r="D866" s="2179"/>
      <c r="E866" s="2179"/>
      <c r="F866" s="27"/>
      <c r="G866" s="27"/>
      <c r="H866" s="2179"/>
      <c r="I866" s="2179"/>
      <c r="J866" s="2180"/>
      <c r="K866" s="2180"/>
      <c r="L866" s="2180"/>
      <c r="M866" s="2179"/>
      <c r="N866" s="81"/>
    </row>
    <row r="867" spans="1:14">
      <c r="A867" s="6"/>
      <c r="B867" s="6"/>
      <c r="C867" s="2178"/>
      <c r="D867" s="2179"/>
      <c r="E867" s="2179"/>
      <c r="F867" s="27"/>
      <c r="G867" s="27"/>
      <c r="H867" s="2179"/>
      <c r="I867" s="2179"/>
      <c r="J867" s="2180"/>
      <c r="K867" s="2180"/>
      <c r="L867" s="2180"/>
      <c r="M867" s="2179"/>
      <c r="N867" s="81"/>
    </row>
    <row r="868" spans="1:14">
      <c r="A868" s="6"/>
      <c r="B868" s="6"/>
      <c r="C868" s="2178"/>
      <c r="D868" s="2179"/>
      <c r="E868" s="2179"/>
      <c r="F868" s="27"/>
      <c r="G868" s="27"/>
      <c r="H868" s="2179"/>
      <c r="I868" s="2179"/>
      <c r="J868" s="2180"/>
      <c r="K868" s="2180"/>
      <c r="L868" s="2180"/>
      <c r="M868" s="2179"/>
      <c r="N868" s="81"/>
    </row>
    <row r="869" spans="1:14">
      <c r="A869" s="6"/>
      <c r="B869" s="6"/>
      <c r="C869" s="2178"/>
      <c r="D869" s="2179"/>
      <c r="E869" s="2179"/>
      <c r="F869" s="27"/>
      <c r="G869" s="27"/>
      <c r="H869" s="2179"/>
      <c r="I869" s="2179"/>
      <c r="J869" s="2180"/>
      <c r="K869" s="2180"/>
      <c r="L869" s="2180"/>
      <c r="M869" s="2179"/>
      <c r="N869" s="81"/>
    </row>
    <row r="870" spans="1:14">
      <c r="A870" s="6"/>
      <c r="B870" s="6"/>
      <c r="C870" s="2178"/>
      <c r="D870" s="2179"/>
      <c r="E870" s="2179"/>
      <c r="F870" s="27"/>
      <c r="G870" s="27"/>
      <c r="H870" s="2179"/>
      <c r="I870" s="2179"/>
      <c r="J870" s="2180"/>
      <c r="K870" s="2180"/>
      <c r="L870" s="2180"/>
      <c r="M870" s="2179"/>
      <c r="N870" s="81"/>
    </row>
    <row r="871" spans="1:14">
      <c r="A871" s="6"/>
      <c r="B871" s="6"/>
      <c r="C871" s="2178"/>
      <c r="D871" s="2179"/>
      <c r="E871" s="2179"/>
      <c r="F871" s="27"/>
      <c r="G871" s="27"/>
      <c r="H871" s="2179"/>
      <c r="I871" s="2179"/>
      <c r="J871" s="2180"/>
      <c r="K871" s="2180"/>
      <c r="L871" s="2180"/>
      <c r="M871" s="2179"/>
      <c r="N871" s="81"/>
    </row>
    <row r="872" spans="1:14">
      <c r="A872" s="6"/>
      <c r="B872" s="6"/>
      <c r="C872" s="2178"/>
      <c r="D872" s="2179"/>
      <c r="E872" s="2179"/>
      <c r="F872" s="27"/>
      <c r="G872" s="27"/>
      <c r="H872" s="2179"/>
      <c r="I872" s="2179"/>
      <c r="J872" s="2180"/>
      <c r="K872" s="2180"/>
      <c r="L872" s="2180"/>
      <c r="M872" s="2179"/>
      <c r="N872" s="81"/>
    </row>
    <row r="873" spans="1:14">
      <c r="A873" s="6"/>
      <c r="B873" s="6"/>
      <c r="C873" s="2178"/>
      <c r="D873" s="2179"/>
      <c r="E873" s="2179"/>
      <c r="F873" s="27"/>
      <c r="G873" s="27"/>
      <c r="H873" s="2179"/>
      <c r="I873" s="2179"/>
      <c r="J873" s="2180"/>
      <c r="K873" s="2180"/>
      <c r="L873" s="2180"/>
      <c r="M873" s="2179"/>
      <c r="N873" s="81"/>
    </row>
    <row r="874" spans="1:14">
      <c r="A874" s="6"/>
      <c r="B874" s="6"/>
      <c r="C874" s="2178"/>
      <c r="D874" s="2179"/>
      <c r="E874" s="2179"/>
      <c r="F874" s="27"/>
      <c r="G874" s="27"/>
      <c r="H874" s="2179"/>
      <c r="I874" s="2179"/>
      <c r="J874" s="2180"/>
      <c r="K874" s="2180"/>
      <c r="L874" s="2180"/>
      <c r="M874" s="2179"/>
      <c r="N874" s="81"/>
    </row>
    <row r="875" spans="1:14">
      <c r="A875" s="6"/>
      <c r="B875" s="6"/>
      <c r="C875" s="2178"/>
      <c r="D875" s="2179"/>
      <c r="E875" s="2179"/>
      <c r="F875" s="27"/>
      <c r="G875" s="27"/>
      <c r="H875" s="2179"/>
      <c r="I875" s="2179"/>
      <c r="J875" s="2180"/>
      <c r="K875" s="2180"/>
      <c r="L875" s="2180"/>
      <c r="M875" s="2179"/>
      <c r="N875" s="81"/>
    </row>
    <row r="876" spans="1:14">
      <c r="A876" s="6"/>
      <c r="B876" s="6"/>
      <c r="C876" s="2178"/>
      <c r="D876" s="2179"/>
      <c r="E876" s="2179"/>
      <c r="F876" s="27"/>
      <c r="G876" s="27"/>
      <c r="H876" s="2179"/>
      <c r="I876" s="2179"/>
      <c r="J876" s="2180"/>
      <c r="K876" s="2180"/>
      <c r="L876" s="2180"/>
      <c r="M876" s="2179"/>
      <c r="N876" s="81"/>
    </row>
    <row r="877" spans="1:14">
      <c r="A877" s="6"/>
      <c r="B877" s="6"/>
      <c r="C877" s="2178"/>
      <c r="D877" s="2179"/>
      <c r="E877" s="2179"/>
      <c r="F877" s="27"/>
      <c r="G877" s="27"/>
      <c r="H877" s="2179"/>
      <c r="I877" s="2179"/>
      <c r="J877" s="2180"/>
      <c r="K877" s="2180"/>
      <c r="L877" s="2180"/>
      <c r="M877" s="2179"/>
      <c r="N877" s="81"/>
    </row>
    <row r="878" spans="1:14">
      <c r="A878" s="6"/>
      <c r="B878" s="6"/>
      <c r="C878" s="2178"/>
      <c r="D878" s="2179"/>
      <c r="E878" s="2179"/>
      <c r="F878" s="27"/>
      <c r="G878" s="27"/>
      <c r="H878" s="2179"/>
      <c r="I878" s="2179"/>
      <c r="J878" s="2180"/>
      <c r="K878" s="2180"/>
      <c r="L878" s="2180"/>
      <c r="M878" s="2179"/>
      <c r="N878" s="81"/>
    </row>
    <row r="879" spans="1:14">
      <c r="A879" s="6"/>
      <c r="B879" s="6"/>
      <c r="C879" s="2178"/>
      <c r="D879" s="2179"/>
      <c r="E879" s="2179"/>
      <c r="F879" s="27"/>
      <c r="G879" s="27"/>
      <c r="H879" s="2179"/>
      <c r="I879" s="2179"/>
      <c r="J879" s="2180"/>
      <c r="K879" s="2180"/>
      <c r="L879" s="2180"/>
      <c r="M879" s="2179"/>
      <c r="N879" s="81"/>
    </row>
    <row r="880" spans="1:14">
      <c r="A880" s="6"/>
      <c r="B880" s="6"/>
      <c r="C880" s="2178"/>
      <c r="D880" s="2179"/>
      <c r="E880" s="2179"/>
      <c r="F880" s="27"/>
      <c r="G880" s="27"/>
      <c r="H880" s="2179"/>
      <c r="I880" s="2179"/>
      <c r="J880" s="2180"/>
      <c r="K880" s="2180"/>
      <c r="L880" s="2180"/>
      <c r="M880" s="2179"/>
      <c r="N880" s="81"/>
    </row>
    <row r="881" spans="1:14">
      <c r="A881" s="6"/>
      <c r="B881" s="6"/>
      <c r="C881" s="2178"/>
      <c r="D881" s="2179"/>
      <c r="E881" s="2179"/>
      <c r="F881" s="27"/>
      <c r="G881" s="27"/>
      <c r="H881" s="2179"/>
      <c r="I881" s="2179"/>
      <c r="J881" s="2180"/>
      <c r="K881" s="2180"/>
      <c r="L881" s="2180"/>
      <c r="M881" s="2179"/>
      <c r="N881" s="81"/>
    </row>
    <row r="882" spans="1:14">
      <c r="A882" s="6"/>
      <c r="B882" s="6"/>
      <c r="C882" s="2178"/>
      <c r="D882" s="2179"/>
      <c r="E882" s="2179"/>
      <c r="F882" s="27"/>
      <c r="G882" s="27"/>
      <c r="H882" s="2179"/>
      <c r="I882" s="2179"/>
      <c r="J882" s="2180"/>
      <c r="K882" s="2180"/>
      <c r="L882" s="2180"/>
      <c r="M882" s="2179"/>
      <c r="N882" s="81"/>
    </row>
    <row r="883" spans="1:14">
      <c r="A883" s="6"/>
      <c r="B883" s="6"/>
      <c r="C883" s="2178"/>
      <c r="D883" s="2179"/>
      <c r="E883" s="2179"/>
      <c r="F883" s="27"/>
      <c r="G883" s="27"/>
      <c r="H883" s="2179"/>
      <c r="I883" s="2179"/>
      <c r="J883" s="2180"/>
      <c r="K883" s="2180"/>
      <c r="L883" s="2180"/>
      <c r="M883" s="2179"/>
      <c r="N883" s="81"/>
    </row>
    <row r="884" spans="1:14">
      <c r="A884" s="6"/>
      <c r="B884" s="6"/>
      <c r="C884" s="2178"/>
      <c r="D884" s="2179"/>
      <c r="E884" s="2179"/>
      <c r="F884" s="27"/>
      <c r="G884" s="27"/>
      <c r="H884" s="2179"/>
      <c r="I884" s="2179"/>
      <c r="J884" s="2180"/>
      <c r="K884" s="2180"/>
      <c r="L884" s="2180"/>
      <c r="M884" s="2179"/>
      <c r="N884" s="81"/>
    </row>
    <row r="885" spans="1:14">
      <c r="A885" s="6"/>
      <c r="B885" s="6"/>
      <c r="C885" s="2178"/>
      <c r="D885" s="2179"/>
      <c r="E885" s="2179"/>
      <c r="F885" s="27"/>
      <c r="G885" s="27"/>
      <c r="H885" s="2179"/>
      <c r="I885" s="2179"/>
      <c r="J885" s="2180"/>
      <c r="K885" s="2180"/>
      <c r="L885" s="2180"/>
      <c r="M885" s="2179"/>
      <c r="N885" s="81"/>
    </row>
    <row r="886" spans="1:14">
      <c r="A886" s="6"/>
      <c r="B886" s="6"/>
      <c r="C886" s="2178"/>
      <c r="D886" s="2179"/>
      <c r="E886" s="2179"/>
      <c r="F886" s="27"/>
      <c r="G886" s="27"/>
      <c r="H886" s="2179"/>
      <c r="I886" s="2179"/>
      <c r="J886" s="2180"/>
      <c r="K886" s="2180"/>
      <c r="L886" s="2180"/>
      <c r="M886" s="2179"/>
      <c r="N886" s="81"/>
    </row>
    <row r="887" spans="1:14">
      <c r="A887" s="6"/>
      <c r="B887" s="6"/>
      <c r="C887" s="2178"/>
      <c r="D887" s="2179"/>
      <c r="E887" s="2179"/>
      <c r="F887" s="27"/>
      <c r="G887" s="27"/>
      <c r="H887" s="2179"/>
      <c r="I887" s="2179"/>
      <c r="J887" s="2180"/>
      <c r="K887" s="2180"/>
      <c r="L887" s="2180"/>
      <c r="M887" s="2179"/>
      <c r="N887" s="81"/>
    </row>
    <row r="888" spans="1:14">
      <c r="A888" s="6"/>
      <c r="B888" s="6"/>
      <c r="C888" s="2178"/>
      <c r="D888" s="2179"/>
      <c r="E888" s="2179"/>
      <c r="F888" s="27"/>
      <c r="G888" s="27"/>
      <c r="H888" s="2179"/>
      <c r="I888" s="2179"/>
      <c r="J888" s="2180"/>
      <c r="K888" s="2180"/>
      <c r="L888" s="2180"/>
      <c r="M888" s="2179"/>
      <c r="N888" s="81"/>
    </row>
    <row r="889" spans="1:14">
      <c r="A889" s="6"/>
      <c r="B889" s="6"/>
      <c r="C889" s="2178"/>
      <c r="D889" s="2179"/>
      <c r="E889" s="2179"/>
      <c r="F889" s="27"/>
      <c r="G889" s="27"/>
      <c r="H889" s="2179"/>
      <c r="I889" s="2179"/>
      <c r="J889" s="2180"/>
      <c r="K889" s="2180"/>
      <c r="L889" s="2180"/>
      <c r="M889" s="2179"/>
      <c r="N889" s="81"/>
    </row>
    <row r="890" spans="1:14">
      <c r="A890" s="6"/>
      <c r="B890" s="6"/>
      <c r="C890" s="2178"/>
      <c r="D890" s="2179"/>
      <c r="E890" s="2179"/>
      <c r="F890" s="27"/>
      <c r="G890" s="27"/>
      <c r="H890" s="2179"/>
      <c r="I890" s="2179"/>
      <c r="J890" s="2180"/>
      <c r="K890" s="2180"/>
      <c r="L890" s="2180"/>
      <c r="M890" s="2179"/>
      <c r="N890" s="81"/>
    </row>
    <row r="891" spans="1:14">
      <c r="A891" s="6"/>
      <c r="B891" s="6"/>
      <c r="C891" s="2178"/>
      <c r="D891" s="2179"/>
      <c r="E891" s="2179"/>
      <c r="F891" s="27"/>
      <c r="G891" s="27"/>
      <c r="H891" s="2179"/>
      <c r="I891" s="2179"/>
      <c r="J891" s="2180"/>
      <c r="K891" s="2180"/>
      <c r="L891" s="2180"/>
      <c r="M891" s="2179"/>
      <c r="N891" s="81"/>
    </row>
    <row r="892" spans="1:14">
      <c r="A892" s="6"/>
      <c r="B892" s="6"/>
      <c r="C892" s="2178"/>
      <c r="D892" s="2179"/>
      <c r="E892" s="2179"/>
      <c r="F892" s="27"/>
      <c r="G892" s="27"/>
      <c r="H892" s="2179"/>
      <c r="I892" s="2179"/>
      <c r="J892" s="2180"/>
      <c r="K892" s="2180"/>
      <c r="L892" s="2180"/>
      <c r="M892" s="2179"/>
      <c r="N892" s="81"/>
    </row>
    <row r="893" spans="1:14">
      <c r="A893" s="6"/>
      <c r="B893" s="6"/>
      <c r="C893" s="2178"/>
      <c r="D893" s="2179"/>
      <c r="E893" s="2179"/>
      <c r="F893" s="27"/>
      <c r="G893" s="27"/>
      <c r="H893" s="2179"/>
      <c r="I893" s="2179"/>
      <c r="J893" s="2180"/>
      <c r="K893" s="2180"/>
      <c r="L893" s="2180"/>
      <c r="M893" s="2179"/>
      <c r="N893" s="81"/>
    </row>
    <row r="894" spans="1:14">
      <c r="A894" s="6"/>
      <c r="B894" s="6"/>
      <c r="C894" s="2178"/>
      <c r="D894" s="2179"/>
      <c r="E894" s="2179"/>
      <c r="F894" s="27"/>
      <c r="G894" s="27"/>
      <c r="H894" s="2179"/>
      <c r="I894" s="2179"/>
      <c r="J894" s="2180"/>
      <c r="K894" s="2180"/>
      <c r="L894" s="2180"/>
      <c r="M894" s="2179"/>
      <c r="N894" s="81"/>
    </row>
    <row r="895" spans="1:14">
      <c r="A895" s="6"/>
      <c r="B895" s="6"/>
      <c r="C895" s="2178"/>
      <c r="D895" s="2179"/>
      <c r="E895" s="2179"/>
      <c r="F895" s="27"/>
      <c r="G895" s="27"/>
      <c r="H895" s="2179"/>
      <c r="I895" s="2179"/>
      <c r="J895" s="2180"/>
      <c r="K895" s="2180"/>
      <c r="L895" s="2180"/>
      <c r="M895" s="2179"/>
      <c r="N895" s="81"/>
    </row>
    <row r="896" spans="1:14">
      <c r="A896" s="6"/>
      <c r="B896" s="6"/>
      <c r="C896" s="2178"/>
      <c r="D896" s="2179"/>
      <c r="E896" s="2179"/>
      <c r="F896" s="27"/>
      <c r="G896" s="27"/>
      <c r="H896" s="2179"/>
      <c r="I896" s="2179"/>
      <c r="J896" s="2180"/>
      <c r="K896" s="2180"/>
      <c r="L896" s="2180"/>
      <c r="M896" s="2179"/>
      <c r="N896" s="81"/>
    </row>
    <row r="897" spans="1:14">
      <c r="A897" s="6"/>
      <c r="B897" s="6"/>
      <c r="C897" s="2178"/>
      <c r="D897" s="2179"/>
      <c r="E897" s="2179"/>
      <c r="F897" s="27"/>
      <c r="G897" s="27"/>
      <c r="H897" s="2179"/>
      <c r="I897" s="2179"/>
      <c r="J897" s="2180"/>
      <c r="K897" s="2180"/>
      <c r="L897" s="2180"/>
      <c r="M897" s="2179"/>
      <c r="N897" s="81"/>
    </row>
    <row r="898" spans="1:14">
      <c r="A898" s="6"/>
      <c r="B898" s="6"/>
      <c r="C898" s="2178"/>
      <c r="D898" s="2179"/>
      <c r="E898" s="2179"/>
      <c r="F898" s="27"/>
      <c r="G898" s="27"/>
      <c r="H898" s="2179"/>
      <c r="I898" s="2179"/>
      <c r="J898" s="2180"/>
      <c r="K898" s="2180"/>
      <c r="L898" s="2180"/>
      <c r="M898" s="2179"/>
      <c r="N898" s="81"/>
    </row>
    <row r="899" spans="1:14">
      <c r="A899" s="6"/>
      <c r="B899" s="6"/>
      <c r="C899" s="2178"/>
      <c r="D899" s="2179"/>
      <c r="E899" s="2179"/>
      <c r="F899" s="27"/>
      <c r="G899" s="27"/>
      <c r="H899" s="2179"/>
      <c r="I899" s="2179"/>
      <c r="J899" s="2180"/>
      <c r="K899" s="2180"/>
      <c r="L899" s="2180"/>
      <c r="M899" s="2179"/>
      <c r="N899" s="81"/>
    </row>
    <row r="900" spans="1:14">
      <c r="A900" s="6"/>
      <c r="B900" s="6"/>
      <c r="C900" s="2178"/>
      <c r="D900" s="2179"/>
      <c r="E900" s="2179"/>
      <c r="F900" s="27"/>
      <c r="G900" s="27"/>
      <c r="H900" s="2179"/>
      <c r="I900" s="2179"/>
      <c r="J900" s="2180"/>
      <c r="K900" s="2180"/>
      <c r="L900" s="2180"/>
      <c r="M900" s="2179"/>
      <c r="N900" s="81"/>
    </row>
    <row r="901" spans="1:14">
      <c r="A901" s="6"/>
      <c r="B901" s="6"/>
      <c r="C901" s="2178"/>
      <c r="D901" s="2179"/>
      <c r="E901" s="2179"/>
      <c r="F901" s="27"/>
      <c r="G901" s="27"/>
      <c r="H901" s="2179"/>
      <c r="I901" s="2179"/>
      <c r="J901" s="2180"/>
      <c r="K901" s="2180"/>
      <c r="L901" s="2180"/>
      <c r="M901" s="2179"/>
      <c r="N901" s="81"/>
    </row>
    <row r="902" spans="1:14">
      <c r="A902" s="6"/>
      <c r="B902" s="6"/>
      <c r="C902" s="2178"/>
      <c r="D902" s="2179"/>
      <c r="E902" s="2179"/>
      <c r="F902" s="27"/>
      <c r="G902" s="27"/>
      <c r="H902" s="2179"/>
      <c r="I902" s="2179"/>
      <c r="J902" s="2180"/>
      <c r="K902" s="2180"/>
      <c r="L902" s="2180"/>
      <c r="M902" s="2179"/>
      <c r="N902" s="81"/>
    </row>
    <row r="903" spans="1:14">
      <c r="A903" s="6"/>
      <c r="B903" s="6"/>
      <c r="C903" s="2178"/>
      <c r="D903" s="2179"/>
      <c r="E903" s="2179"/>
      <c r="F903" s="27"/>
      <c r="G903" s="27"/>
      <c r="H903" s="2179"/>
      <c r="I903" s="2179"/>
      <c r="J903" s="2180"/>
      <c r="K903" s="2180"/>
      <c r="L903" s="2180"/>
      <c r="M903" s="2179"/>
      <c r="N903" s="81"/>
    </row>
    <row r="904" spans="1:14">
      <c r="A904" s="6"/>
      <c r="B904" s="6"/>
      <c r="C904" s="2178"/>
      <c r="D904" s="2179"/>
      <c r="E904" s="2179"/>
      <c r="F904" s="27"/>
      <c r="G904" s="27"/>
      <c r="H904" s="2179"/>
      <c r="I904" s="2179"/>
      <c r="J904" s="2180"/>
      <c r="K904" s="2180"/>
      <c r="L904" s="2180"/>
      <c r="M904" s="2179"/>
      <c r="N904" s="81"/>
    </row>
    <row r="905" spans="1:14">
      <c r="A905" s="6"/>
      <c r="B905" s="6"/>
      <c r="C905" s="2178"/>
      <c r="D905" s="2179"/>
      <c r="E905" s="2179"/>
      <c r="F905" s="27"/>
      <c r="G905" s="27"/>
      <c r="H905" s="2179"/>
      <c r="I905" s="2179"/>
      <c r="J905" s="2180"/>
      <c r="K905" s="2180"/>
      <c r="L905" s="2180"/>
      <c r="M905" s="2179"/>
      <c r="N905" s="81"/>
    </row>
    <row r="906" spans="1:14">
      <c r="A906" s="6"/>
      <c r="B906" s="6"/>
      <c r="C906" s="2178"/>
      <c r="D906" s="2179"/>
      <c r="E906" s="2179"/>
      <c r="F906" s="27"/>
      <c r="G906" s="27"/>
      <c r="H906" s="2179"/>
      <c r="I906" s="2179"/>
      <c r="J906" s="2180"/>
      <c r="K906" s="2180"/>
      <c r="L906" s="2180"/>
      <c r="M906" s="2179"/>
      <c r="N906" s="81"/>
    </row>
    <row r="907" spans="1:14">
      <c r="A907" s="6"/>
      <c r="B907" s="6"/>
      <c r="C907" s="2178"/>
      <c r="D907" s="2179"/>
      <c r="E907" s="2179"/>
      <c r="F907" s="27"/>
      <c r="G907" s="27"/>
      <c r="H907" s="2179"/>
      <c r="I907" s="2179"/>
      <c r="J907" s="2180"/>
      <c r="K907" s="2180"/>
      <c r="L907" s="2180"/>
      <c r="M907" s="2179"/>
      <c r="N907" s="81"/>
    </row>
    <row r="908" spans="1:14">
      <c r="A908" s="6"/>
      <c r="B908" s="6"/>
      <c r="C908" s="2178"/>
      <c r="D908" s="2179"/>
      <c r="E908" s="2179"/>
      <c r="F908" s="27"/>
      <c r="G908" s="27"/>
      <c r="H908" s="2179"/>
      <c r="I908" s="2179"/>
      <c r="J908" s="2180"/>
      <c r="K908" s="2180"/>
      <c r="L908" s="2180"/>
      <c r="M908" s="2179"/>
      <c r="N908" s="81"/>
    </row>
    <row r="909" spans="1:14">
      <c r="A909" s="6"/>
      <c r="B909" s="6"/>
      <c r="C909" s="2178"/>
      <c r="D909" s="2179"/>
      <c r="E909" s="2179"/>
      <c r="F909" s="27"/>
      <c r="G909" s="27"/>
      <c r="H909" s="2179"/>
      <c r="I909" s="2179"/>
      <c r="J909" s="2180"/>
      <c r="K909" s="2180"/>
      <c r="L909" s="2180"/>
      <c r="M909" s="2179"/>
      <c r="N909" s="81"/>
    </row>
    <row r="910" spans="1:14">
      <c r="A910" s="6"/>
      <c r="B910" s="6"/>
      <c r="C910" s="2178"/>
      <c r="D910" s="2179"/>
      <c r="E910" s="2179"/>
      <c r="F910" s="27"/>
      <c r="G910" s="27"/>
      <c r="H910" s="2179"/>
      <c r="I910" s="2179"/>
      <c r="J910" s="2180"/>
      <c r="K910" s="2180"/>
      <c r="L910" s="2180"/>
      <c r="M910" s="2179"/>
      <c r="N910" s="81"/>
    </row>
    <row r="911" spans="1:14">
      <c r="A911" s="6"/>
      <c r="B911" s="6"/>
      <c r="C911" s="2178"/>
      <c r="D911" s="2179"/>
      <c r="E911" s="2179"/>
      <c r="F911" s="27"/>
      <c r="G911" s="27"/>
      <c r="H911" s="2179"/>
      <c r="I911" s="2179"/>
      <c r="J911" s="2180"/>
      <c r="K911" s="2180"/>
      <c r="L911" s="2180"/>
      <c r="M911" s="2179"/>
      <c r="N911" s="81"/>
    </row>
    <row r="912" spans="1:14">
      <c r="A912" s="6"/>
      <c r="B912" s="6"/>
      <c r="C912" s="2178"/>
      <c r="D912" s="2179"/>
      <c r="E912" s="2179"/>
      <c r="F912" s="27"/>
      <c r="G912" s="27"/>
      <c r="H912" s="2179"/>
      <c r="I912" s="2179"/>
      <c r="J912" s="2180"/>
      <c r="K912" s="2180"/>
      <c r="L912" s="2180"/>
      <c r="M912" s="2179"/>
      <c r="N912" s="81"/>
    </row>
    <row r="913" spans="1:14">
      <c r="A913" s="6"/>
      <c r="B913" s="6"/>
      <c r="C913" s="2178"/>
      <c r="D913" s="2179"/>
      <c r="E913" s="2179"/>
      <c r="F913" s="27"/>
      <c r="G913" s="27"/>
      <c r="H913" s="2179"/>
      <c r="I913" s="2179"/>
      <c r="J913" s="2180"/>
      <c r="K913" s="2180"/>
      <c r="L913" s="2180"/>
      <c r="M913" s="2179"/>
      <c r="N913" s="81"/>
    </row>
    <row r="914" spans="1:14">
      <c r="A914" s="6"/>
      <c r="B914" s="6"/>
      <c r="C914" s="2178"/>
      <c r="D914" s="2179"/>
      <c r="E914" s="2179"/>
      <c r="F914" s="27"/>
      <c r="G914" s="27"/>
      <c r="H914" s="2179"/>
      <c r="I914" s="2179"/>
      <c r="J914" s="2180"/>
      <c r="K914" s="2180"/>
      <c r="L914" s="2180"/>
      <c r="M914" s="2179"/>
      <c r="N914" s="81"/>
    </row>
    <row r="915" spans="1:14">
      <c r="A915" s="6"/>
      <c r="B915" s="6"/>
      <c r="C915" s="2178"/>
      <c r="D915" s="2179"/>
      <c r="E915" s="2179"/>
      <c r="F915" s="27"/>
      <c r="G915" s="27"/>
      <c r="H915" s="2179"/>
      <c r="I915" s="2179"/>
      <c r="J915" s="2180"/>
      <c r="K915" s="2180"/>
      <c r="L915" s="2180"/>
      <c r="M915" s="2179"/>
      <c r="N915" s="81"/>
    </row>
    <row r="916" spans="1:14">
      <c r="A916" s="6"/>
      <c r="B916" s="6"/>
      <c r="C916" s="2178"/>
      <c r="D916" s="2179"/>
      <c r="E916" s="2179"/>
      <c r="F916" s="27"/>
      <c r="G916" s="27"/>
      <c r="H916" s="2179"/>
      <c r="I916" s="2179"/>
      <c r="J916" s="2180"/>
      <c r="K916" s="2180"/>
      <c r="L916" s="2180"/>
      <c r="M916" s="2179"/>
      <c r="N916" s="81"/>
    </row>
    <row r="917" spans="1:14">
      <c r="A917" s="6"/>
      <c r="B917" s="6"/>
      <c r="C917" s="2178"/>
      <c r="D917" s="2179"/>
      <c r="E917" s="2179"/>
      <c r="F917" s="27"/>
      <c r="G917" s="27"/>
      <c r="H917" s="2179"/>
      <c r="I917" s="2179"/>
      <c r="J917" s="2180"/>
      <c r="K917" s="2180"/>
      <c r="L917" s="2180"/>
      <c r="M917" s="2179"/>
      <c r="N917" s="81"/>
    </row>
    <row r="918" spans="1:14">
      <c r="A918" s="6"/>
      <c r="B918" s="6"/>
      <c r="C918" s="2178"/>
      <c r="D918" s="2179"/>
      <c r="E918" s="2179"/>
      <c r="F918" s="27"/>
      <c r="G918" s="27"/>
      <c r="H918" s="2179"/>
      <c r="I918" s="2179"/>
      <c r="J918" s="2180"/>
      <c r="K918" s="2180"/>
      <c r="L918" s="2180"/>
      <c r="M918" s="2179"/>
      <c r="N918" s="81"/>
    </row>
    <row r="919" spans="1:14">
      <c r="A919" s="6"/>
      <c r="B919" s="6"/>
      <c r="C919" s="2178"/>
      <c r="D919" s="2179"/>
      <c r="E919" s="2179"/>
      <c r="F919" s="27"/>
      <c r="G919" s="27"/>
      <c r="H919" s="2179"/>
      <c r="I919" s="2179"/>
      <c r="J919" s="2180"/>
      <c r="K919" s="2180"/>
      <c r="L919" s="2180"/>
      <c r="M919" s="2179"/>
      <c r="N919" s="81"/>
    </row>
    <row r="920" spans="1:14">
      <c r="A920" s="6"/>
      <c r="B920" s="6"/>
      <c r="C920" s="2178"/>
      <c r="D920" s="2179"/>
      <c r="E920" s="2179"/>
      <c r="F920" s="27"/>
      <c r="G920" s="27"/>
      <c r="H920" s="2179"/>
      <c r="I920" s="2179"/>
      <c r="J920" s="2180"/>
      <c r="K920" s="2180"/>
      <c r="L920" s="2180"/>
      <c r="M920" s="2179"/>
      <c r="N920" s="81"/>
    </row>
    <row r="921" spans="1:14">
      <c r="A921" s="6"/>
      <c r="B921" s="6"/>
      <c r="C921" s="2178"/>
      <c r="D921" s="2179"/>
      <c r="E921" s="2179"/>
      <c r="F921" s="27"/>
      <c r="G921" s="27"/>
      <c r="H921" s="2179"/>
      <c r="I921" s="2179"/>
      <c r="J921" s="2180"/>
      <c r="K921" s="2180"/>
      <c r="L921" s="2180"/>
      <c r="M921" s="2179"/>
      <c r="N921" s="81"/>
    </row>
    <row r="922" spans="1:14">
      <c r="A922" s="6"/>
      <c r="B922" s="6"/>
      <c r="C922" s="2178"/>
      <c r="D922" s="2179"/>
      <c r="E922" s="2179"/>
      <c r="F922" s="27"/>
      <c r="G922" s="27"/>
      <c r="H922" s="2179"/>
      <c r="I922" s="2179"/>
      <c r="J922" s="2180"/>
      <c r="K922" s="2180"/>
      <c r="L922" s="2180"/>
      <c r="M922" s="2179"/>
      <c r="N922" s="81"/>
    </row>
    <row r="923" spans="1:14">
      <c r="A923" s="6"/>
      <c r="B923" s="6"/>
      <c r="C923" s="2178"/>
      <c r="D923" s="2179"/>
      <c r="E923" s="2179"/>
      <c r="F923" s="27"/>
      <c r="G923" s="27"/>
      <c r="H923" s="2179"/>
      <c r="I923" s="2179"/>
      <c r="J923" s="2180"/>
      <c r="K923" s="2180"/>
      <c r="L923" s="2180"/>
      <c r="M923" s="2179"/>
      <c r="N923" s="81"/>
    </row>
    <row r="924" spans="1:14">
      <c r="A924" s="6"/>
      <c r="B924" s="6"/>
      <c r="C924" s="2178"/>
      <c r="D924" s="2179"/>
      <c r="E924" s="2179"/>
      <c r="F924" s="27"/>
      <c r="G924" s="27"/>
      <c r="H924" s="2179"/>
      <c r="I924" s="2179"/>
      <c r="J924" s="2180"/>
      <c r="K924" s="2180"/>
      <c r="L924" s="2180"/>
      <c r="M924" s="2179"/>
      <c r="N924" s="81"/>
    </row>
    <row r="925" spans="1:14">
      <c r="A925" s="6"/>
      <c r="B925" s="6"/>
      <c r="C925" s="2178"/>
      <c r="D925" s="2179"/>
      <c r="E925" s="2179"/>
      <c r="F925" s="27"/>
      <c r="G925" s="27"/>
      <c r="H925" s="2179"/>
      <c r="I925" s="2179"/>
      <c r="J925" s="2180"/>
      <c r="K925" s="2180"/>
      <c r="L925" s="2180"/>
      <c r="M925" s="2179"/>
      <c r="N925" s="81"/>
    </row>
    <row r="926" spans="1:14">
      <c r="A926" s="6"/>
      <c r="B926" s="6"/>
      <c r="C926" s="2178"/>
      <c r="D926" s="2179"/>
      <c r="E926" s="2179"/>
      <c r="F926" s="27"/>
      <c r="G926" s="27"/>
      <c r="H926" s="2179"/>
      <c r="I926" s="2179"/>
      <c r="J926" s="2180"/>
      <c r="K926" s="2180"/>
      <c r="L926" s="2180"/>
      <c r="M926" s="2179"/>
      <c r="N926" s="81"/>
    </row>
    <row r="927" spans="1:14">
      <c r="A927" s="6"/>
      <c r="B927" s="6"/>
      <c r="C927" s="2178"/>
      <c r="D927" s="2179"/>
      <c r="E927" s="2179"/>
      <c r="F927" s="27"/>
      <c r="G927" s="27"/>
      <c r="H927" s="2179"/>
      <c r="I927" s="2179"/>
      <c r="J927" s="2180"/>
      <c r="K927" s="2180"/>
      <c r="L927" s="2180"/>
      <c r="M927" s="2179"/>
      <c r="N927" s="81"/>
    </row>
    <row r="928" spans="1:14">
      <c r="A928" s="6"/>
      <c r="B928" s="6"/>
      <c r="C928" s="2178"/>
      <c r="D928" s="2179"/>
      <c r="E928" s="2179"/>
      <c r="F928" s="27"/>
      <c r="G928" s="27"/>
      <c r="H928" s="2179"/>
      <c r="I928" s="2179"/>
      <c r="J928" s="2180"/>
      <c r="K928" s="2180"/>
      <c r="L928" s="2180"/>
      <c r="M928" s="2179"/>
      <c r="N928" s="81"/>
    </row>
    <row r="929" spans="1:14">
      <c r="A929" s="6"/>
      <c r="B929" s="6"/>
      <c r="C929" s="2178"/>
      <c r="D929" s="2179"/>
      <c r="E929" s="2179"/>
      <c r="F929" s="27"/>
      <c r="G929" s="27"/>
      <c r="H929" s="2179"/>
      <c r="I929" s="2179"/>
      <c r="J929" s="2180"/>
      <c r="K929" s="2180"/>
      <c r="L929" s="2180"/>
      <c r="M929" s="2179"/>
      <c r="N929" s="81"/>
    </row>
    <row r="930" spans="1:14">
      <c r="A930" s="6"/>
      <c r="B930" s="6"/>
      <c r="C930" s="2178"/>
      <c r="D930" s="2179"/>
      <c r="E930" s="2179"/>
      <c r="F930" s="27"/>
      <c r="G930" s="27"/>
      <c r="H930" s="2179"/>
      <c r="I930" s="2179"/>
      <c r="J930" s="2180"/>
      <c r="K930" s="2180"/>
      <c r="L930" s="2180"/>
      <c r="M930" s="2179"/>
      <c r="N930" s="81"/>
    </row>
    <row r="931" spans="1:14">
      <c r="A931" s="6"/>
      <c r="B931" s="6"/>
      <c r="C931" s="2178"/>
      <c r="D931" s="2179"/>
      <c r="E931" s="2179"/>
      <c r="F931" s="27"/>
      <c r="G931" s="27"/>
      <c r="H931" s="2179"/>
      <c r="I931" s="2179"/>
      <c r="J931" s="2180"/>
      <c r="K931" s="2180"/>
      <c r="L931" s="2180"/>
      <c r="M931" s="2179"/>
      <c r="N931" s="81"/>
    </row>
    <row r="932" spans="1:14">
      <c r="A932" s="6"/>
      <c r="B932" s="6"/>
      <c r="C932" s="2178"/>
      <c r="D932" s="2179"/>
      <c r="E932" s="2179"/>
      <c r="F932" s="27"/>
      <c r="G932" s="27"/>
      <c r="H932" s="2179"/>
      <c r="I932" s="2179"/>
      <c r="J932" s="2180"/>
      <c r="K932" s="2180"/>
      <c r="L932" s="2180"/>
      <c r="M932" s="2179"/>
      <c r="N932" s="81"/>
    </row>
    <row r="933" spans="1:14">
      <c r="A933" s="6"/>
      <c r="B933" s="6"/>
      <c r="C933" s="2178"/>
      <c r="D933" s="2179"/>
      <c r="E933" s="2179"/>
      <c r="F933" s="27"/>
      <c r="G933" s="27"/>
      <c r="H933" s="2179"/>
      <c r="I933" s="2179"/>
      <c r="J933" s="2180"/>
      <c r="K933" s="2180"/>
      <c r="L933" s="2180"/>
      <c r="M933" s="2179"/>
      <c r="N933" s="81"/>
    </row>
    <row r="934" spans="1:14">
      <c r="A934" s="6"/>
      <c r="B934" s="6"/>
      <c r="C934" s="2178"/>
      <c r="D934" s="2179"/>
      <c r="E934" s="2179"/>
      <c r="F934" s="27"/>
      <c r="G934" s="27"/>
      <c r="H934" s="2179"/>
      <c r="I934" s="2179"/>
      <c r="J934" s="2180"/>
      <c r="K934" s="2180"/>
      <c r="L934" s="2180"/>
      <c r="M934" s="2179"/>
      <c r="N934" s="81"/>
    </row>
    <row r="935" spans="1:14">
      <c r="A935" s="6"/>
      <c r="B935" s="6"/>
      <c r="C935" s="2178"/>
      <c r="D935" s="2179"/>
      <c r="E935" s="2179"/>
      <c r="F935" s="27"/>
      <c r="G935" s="27"/>
      <c r="H935" s="2179"/>
      <c r="I935" s="2179"/>
      <c r="J935" s="2180"/>
      <c r="K935" s="2180"/>
      <c r="L935" s="2180"/>
      <c r="M935" s="2179"/>
      <c r="N935" s="81"/>
    </row>
    <row r="936" spans="1:14">
      <c r="A936" s="6"/>
      <c r="B936" s="6"/>
      <c r="C936" s="2178"/>
      <c r="D936" s="2179"/>
      <c r="E936" s="2179"/>
      <c r="F936" s="27"/>
      <c r="G936" s="27"/>
      <c r="H936" s="2179"/>
      <c r="I936" s="2179"/>
      <c r="J936" s="2180"/>
      <c r="K936" s="2180"/>
      <c r="L936" s="2180"/>
      <c r="M936" s="2179"/>
      <c r="N936" s="81"/>
    </row>
    <row r="937" spans="1:14">
      <c r="A937" s="6"/>
      <c r="B937" s="6"/>
      <c r="C937" s="2178"/>
      <c r="D937" s="2179"/>
      <c r="E937" s="2179"/>
      <c r="F937" s="27"/>
      <c r="G937" s="27"/>
      <c r="H937" s="2179"/>
      <c r="I937" s="2179"/>
      <c r="J937" s="2180"/>
      <c r="K937" s="2180"/>
      <c r="L937" s="2180"/>
      <c r="M937" s="2179"/>
      <c r="N937" s="81"/>
    </row>
    <row r="938" spans="1:14">
      <c r="A938" s="6"/>
      <c r="B938" s="6"/>
      <c r="C938" s="2178"/>
      <c r="D938" s="2179"/>
      <c r="E938" s="2179"/>
      <c r="F938" s="27"/>
      <c r="G938" s="27"/>
      <c r="H938" s="2179"/>
      <c r="I938" s="2179"/>
      <c r="J938" s="2180"/>
      <c r="K938" s="2180"/>
      <c r="L938" s="2180"/>
      <c r="M938" s="2179"/>
      <c r="N938" s="81"/>
    </row>
    <row r="939" spans="1:14">
      <c r="A939" s="6"/>
      <c r="B939" s="6"/>
      <c r="C939" s="2178"/>
      <c r="D939" s="2179"/>
      <c r="E939" s="2179"/>
      <c r="F939" s="27"/>
      <c r="G939" s="27"/>
      <c r="H939" s="2179"/>
      <c r="I939" s="2179"/>
      <c r="J939" s="2180"/>
      <c r="K939" s="2180"/>
      <c r="L939" s="2180"/>
      <c r="M939" s="2179"/>
      <c r="N939" s="81"/>
    </row>
    <row r="940" spans="1:14">
      <c r="A940" s="6"/>
      <c r="B940" s="6"/>
      <c r="C940" s="2178"/>
      <c r="D940" s="2179"/>
      <c r="E940" s="2179"/>
      <c r="F940" s="27"/>
      <c r="G940" s="27"/>
      <c r="H940" s="2179"/>
      <c r="I940" s="2179"/>
      <c r="J940" s="2180"/>
      <c r="K940" s="2180"/>
      <c r="L940" s="2180"/>
      <c r="M940" s="2179"/>
      <c r="N940" s="81"/>
    </row>
    <row r="941" spans="1:14">
      <c r="A941" s="6"/>
      <c r="B941" s="6"/>
      <c r="C941" s="2178"/>
      <c r="D941" s="2179"/>
      <c r="E941" s="2179"/>
      <c r="F941" s="27"/>
      <c r="G941" s="27"/>
      <c r="H941" s="2179"/>
      <c r="I941" s="2179"/>
      <c r="J941" s="2180"/>
      <c r="K941" s="2180"/>
      <c r="L941" s="2180"/>
      <c r="M941" s="2179"/>
      <c r="N941" s="81"/>
    </row>
    <row r="942" spans="1:14">
      <c r="A942" s="6"/>
      <c r="B942" s="6"/>
      <c r="C942" s="2178"/>
      <c r="D942" s="2179"/>
      <c r="E942" s="2179"/>
      <c r="F942" s="27"/>
      <c r="G942" s="27"/>
      <c r="H942" s="2179"/>
      <c r="I942" s="2179"/>
      <c r="J942" s="2180"/>
      <c r="K942" s="2180"/>
      <c r="L942" s="2180"/>
      <c r="M942" s="2179"/>
      <c r="N942" s="81"/>
    </row>
    <row r="943" spans="1:14">
      <c r="A943" s="6"/>
      <c r="B943" s="6"/>
      <c r="C943" s="2178"/>
      <c r="D943" s="2179"/>
      <c r="E943" s="2179"/>
      <c r="F943" s="27"/>
      <c r="G943" s="27"/>
      <c r="H943" s="2179"/>
      <c r="I943" s="2179"/>
      <c r="J943" s="2180"/>
      <c r="K943" s="2180"/>
      <c r="L943" s="2180"/>
      <c r="M943" s="2179"/>
      <c r="N943" s="81"/>
    </row>
    <row r="944" spans="1:14">
      <c r="A944" s="6"/>
      <c r="B944" s="6"/>
      <c r="C944" s="2178"/>
      <c r="D944" s="2179"/>
      <c r="E944" s="2179"/>
      <c r="F944" s="27"/>
      <c r="G944" s="27"/>
      <c r="H944" s="2179"/>
      <c r="I944" s="2179"/>
      <c r="J944" s="2180"/>
      <c r="K944" s="2180"/>
      <c r="L944" s="2180"/>
      <c r="M944" s="2179"/>
      <c r="N944" s="81"/>
    </row>
    <row r="945" spans="1:14">
      <c r="A945" s="6"/>
      <c r="B945" s="6"/>
      <c r="C945" s="2178"/>
      <c r="D945" s="2179"/>
      <c r="E945" s="2179"/>
      <c r="F945" s="27"/>
      <c r="G945" s="27"/>
      <c r="H945" s="2179"/>
      <c r="I945" s="2179"/>
      <c r="J945" s="2180"/>
      <c r="K945" s="2180"/>
      <c r="L945" s="2180"/>
      <c r="M945" s="2179"/>
      <c r="N945" s="81"/>
    </row>
    <row r="946" spans="1:14">
      <c r="A946" s="6"/>
      <c r="B946" s="6"/>
      <c r="C946" s="2178"/>
      <c r="D946" s="2179"/>
      <c r="E946" s="2179"/>
      <c r="F946" s="27"/>
      <c r="G946" s="27"/>
      <c r="H946" s="2179"/>
      <c r="I946" s="2179"/>
      <c r="J946" s="2180"/>
      <c r="K946" s="2180"/>
      <c r="L946" s="2180"/>
      <c r="M946" s="2179"/>
      <c r="N946" s="81"/>
    </row>
    <row r="947" spans="1:14">
      <c r="A947" s="6"/>
      <c r="B947" s="6"/>
      <c r="C947" s="2178"/>
      <c r="D947" s="2179"/>
      <c r="E947" s="2179"/>
      <c r="F947" s="27"/>
      <c r="G947" s="27"/>
      <c r="H947" s="2179"/>
      <c r="I947" s="2179"/>
      <c r="J947" s="2180"/>
      <c r="K947" s="2180"/>
      <c r="L947" s="2180"/>
      <c r="M947" s="2179"/>
      <c r="N947" s="81"/>
    </row>
    <row r="948" spans="1:14">
      <c r="A948" s="6"/>
      <c r="B948" s="6"/>
      <c r="C948" s="2178"/>
      <c r="D948" s="2179"/>
      <c r="E948" s="2179"/>
      <c r="F948" s="27"/>
      <c r="G948" s="27"/>
      <c r="H948" s="2179"/>
      <c r="I948" s="2179"/>
      <c r="J948" s="2180"/>
      <c r="K948" s="2180"/>
      <c r="L948" s="2180"/>
      <c r="M948" s="2179"/>
      <c r="N948" s="81"/>
    </row>
    <row r="949" spans="1:14">
      <c r="A949" s="6"/>
      <c r="B949" s="6"/>
      <c r="C949" s="2178"/>
      <c r="D949" s="2179"/>
      <c r="E949" s="2179"/>
      <c r="F949" s="27"/>
      <c r="G949" s="27"/>
      <c r="H949" s="2179"/>
      <c r="I949" s="2179"/>
      <c r="J949" s="2180"/>
      <c r="K949" s="2180"/>
      <c r="L949" s="2180"/>
      <c r="M949" s="2179"/>
      <c r="N949" s="81"/>
    </row>
    <row r="950" spans="1:14">
      <c r="A950" s="6"/>
      <c r="B950" s="6"/>
      <c r="C950" s="2178"/>
      <c r="D950" s="2179"/>
      <c r="E950" s="2179"/>
      <c r="F950" s="27"/>
      <c r="G950" s="27"/>
      <c r="H950" s="2179"/>
      <c r="I950" s="2179"/>
      <c r="J950" s="2180"/>
      <c r="K950" s="2180"/>
      <c r="L950" s="2180"/>
      <c r="M950" s="2179"/>
      <c r="N950" s="81"/>
    </row>
    <row r="951" spans="1:14">
      <c r="A951" s="6"/>
      <c r="B951" s="6"/>
      <c r="C951" s="2178"/>
      <c r="D951" s="2179"/>
      <c r="E951" s="2179"/>
      <c r="F951" s="27"/>
      <c r="G951" s="27"/>
      <c r="H951" s="2179"/>
      <c r="I951" s="2179"/>
      <c r="J951" s="2180"/>
      <c r="K951" s="2180"/>
      <c r="L951" s="2180"/>
      <c r="M951" s="2179"/>
      <c r="N951" s="81"/>
    </row>
    <row r="952" spans="1:14">
      <c r="A952" s="6"/>
      <c r="B952" s="6"/>
      <c r="C952" s="2178"/>
      <c r="D952" s="2179"/>
      <c r="E952" s="2179"/>
      <c r="F952" s="27"/>
      <c r="G952" s="27"/>
      <c r="H952" s="2179"/>
      <c r="I952" s="2179"/>
      <c r="J952" s="2180"/>
      <c r="K952" s="2180"/>
      <c r="L952" s="2180"/>
      <c r="M952" s="2179"/>
      <c r="N952" s="81"/>
    </row>
    <row r="953" spans="1:14">
      <c r="A953" s="6"/>
      <c r="B953" s="6"/>
      <c r="C953" s="2178"/>
      <c r="D953" s="2179"/>
      <c r="E953" s="2179"/>
      <c r="F953" s="27"/>
      <c r="G953" s="27"/>
      <c r="H953" s="2179"/>
      <c r="I953" s="2179"/>
      <c r="J953" s="2180"/>
      <c r="K953" s="2180"/>
      <c r="L953" s="2180"/>
      <c r="M953" s="2179"/>
      <c r="N953" s="81"/>
    </row>
    <row r="954" spans="1:14">
      <c r="A954" s="6"/>
      <c r="B954" s="6"/>
      <c r="C954" s="2178"/>
      <c r="D954" s="2179"/>
      <c r="E954" s="2179"/>
      <c r="F954" s="27"/>
      <c r="G954" s="27"/>
      <c r="H954" s="2179"/>
      <c r="I954" s="2179"/>
      <c r="J954" s="2180"/>
      <c r="K954" s="2180"/>
      <c r="L954" s="2180"/>
      <c r="M954" s="2179"/>
      <c r="N954" s="81"/>
    </row>
    <row r="955" spans="1:14">
      <c r="A955" s="6"/>
      <c r="B955" s="6"/>
      <c r="C955" s="2178"/>
      <c r="D955" s="2179"/>
      <c r="E955" s="2179"/>
      <c r="F955" s="27"/>
      <c r="G955" s="27"/>
      <c r="H955" s="2179"/>
      <c r="I955" s="2179"/>
      <c r="J955" s="2180"/>
      <c r="K955" s="2180"/>
      <c r="L955" s="2180"/>
      <c r="M955" s="2179"/>
      <c r="N955" s="81"/>
    </row>
    <row r="956" spans="1:14">
      <c r="A956" s="6"/>
      <c r="B956" s="6"/>
      <c r="C956" s="2178"/>
      <c r="D956" s="2179"/>
      <c r="E956" s="2179"/>
      <c r="F956" s="27"/>
      <c r="G956" s="27"/>
      <c r="H956" s="2179"/>
      <c r="I956" s="2179"/>
      <c r="J956" s="2180"/>
      <c r="K956" s="2180"/>
      <c r="L956" s="2180"/>
      <c r="M956" s="2179"/>
      <c r="N956" s="81"/>
    </row>
    <row r="957" spans="1:14">
      <c r="A957" s="6"/>
      <c r="B957" s="6"/>
      <c r="C957" s="2178"/>
      <c r="D957" s="2179"/>
      <c r="E957" s="2179"/>
      <c r="F957" s="27"/>
      <c r="G957" s="27"/>
      <c r="H957" s="2179"/>
      <c r="I957" s="2179"/>
      <c r="J957" s="2180"/>
      <c r="K957" s="2180"/>
      <c r="L957" s="2180"/>
      <c r="M957" s="2179"/>
      <c r="N957" s="81"/>
    </row>
    <row r="958" spans="1:14">
      <c r="A958" s="6"/>
      <c r="B958" s="6"/>
      <c r="C958" s="2178"/>
      <c r="D958" s="2179"/>
      <c r="E958" s="2179"/>
      <c r="F958" s="27"/>
      <c r="G958" s="27"/>
      <c r="H958" s="2179"/>
      <c r="I958" s="2179"/>
      <c r="J958" s="2180"/>
      <c r="K958" s="2180"/>
      <c r="L958" s="2180"/>
      <c r="M958" s="2179"/>
      <c r="N958" s="81"/>
    </row>
    <row r="959" spans="1:14">
      <c r="A959" s="6"/>
      <c r="B959" s="6"/>
      <c r="C959" s="2178"/>
      <c r="D959" s="2179"/>
      <c r="E959" s="2179"/>
      <c r="F959" s="27"/>
      <c r="G959" s="27"/>
      <c r="H959" s="2179"/>
      <c r="I959" s="2179"/>
      <c r="J959" s="2180"/>
      <c r="K959" s="2180"/>
      <c r="L959" s="2180"/>
      <c r="M959" s="2179"/>
      <c r="N959" s="81"/>
    </row>
    <row r="960" spans="1:14">
      <c r="A960" s="6"/>
      <c r="B960" s="6"/>
      <c r="C960" s="2178"/>
      <c r="D960" s="2179"/>
      <c r="E960" s="2179"/>
      <c r="F960" s="27"/>
      <c r="G960" s="27"/>
      <c r="H960" s="2179"/>
      <c r="I960" s="2179"/>
      <c r="J960" s="2180"/>
      <c r="K960" s="2180"/>
      <c r="L960" s="2180"/>
      <c r="M960" s="2179"/>
      <c r="N960" s="81"/>
    </row>
    <row r="961" spans="1:14">
      <c r="A961" s="6"/>
      <c r="B961" s="6"/>
      <c r="C961" s="2178"/>
      <c r="D961" s="2179"/>
      <c r="E961" s="2179"/>
      <c r="F961" s="27"/>
      <c r="G961" s="27"/>
      <c r="H961" s="2179"/>
      <c r="I961" s="2179"/>
      <c r="J961" s="2180"/>
      <c r="K961" s="2180"/>
      <c r="L961" s="2180"/>
      <c r="M961" s="2179"/>
      <c r="N961" s="81"/>
    </row>
    <row r="962" spans="1:14">
      <c r="A962" s="6"/>
      <c r="B962" s="6"/>
      <c r="C962" s="2178"/>
      <c r="D962" s="2179"/>
      <c r="E962" s="2179"/>
      <c r="F962" s="27"/>
      <c r="G962" s="27"/>
      <c r="H962" s="2179"/>
      <c r="I962" s="2179"/>
      <c r="J962" s="2180"/>
      <c r="K962" s="2180"/>
      <c r="L962" s="2180"/>
      <c r="M962" s="2179"/>
      <c r="N962" s="81"/>
    </row>
    <row r="963" spans="1:14">
      <c r="A963" s="6"/>
      <c r="B963" s="6"/>
      <c r="C963" s="2178"/>
      <c r="D963" s="2179"/>
      <c r="E963" s="2179"/>
      <c r="F963" s="27"/>
      <c r="G963" s="27"/>
      <c r="H963" s="2179"/>
      <c r="I963" s="2179"/>
      <c r="J963" s="2180"/>
      <c r="K963" s="2180"/>
      <c r="L963" s="2180"/>
      <c r="M963" s="2179"/>
      <c r="N963" s="81"/>
    </row>
    <row r="964" spans="1:14">
      <c r="A964" s="6"/>
      <c r="B964" s="6"/>
      <c r="C964" s="2178"/>
      <c r="D964" s="2179"/>
      <c r="E964" s="2179"/>
      <c r="F964" s="27"/>
      <c r="G964" s="27"/>
      <c r="H964" s="2179"/>
      <c r="I964" s="2179"/>
      <c r="J964" s="2180"/>
      <c r="K964" s="2180"/>
      <c r="L964" s="2180"/>
      <c r="M964" s="2179"/>
      <c r="N964" s="81"/>
    </row>
    <row r="965" spans="1:14">
      <c r="A965" s="6"/>
      <c r="B965" s="6"/>
      <c r="C965" s="2178"/>
      <c r="D965" s="2179"/>
      <c r="E965" s="2179"/>
      <c r="F965" s="27"/>
      <c r="G965" s="27"/>
      <c r="H965" s="2179"/>
      <c r="I965" s="2179"/>
      <c r="J965" s="2180"/>
      <c r="K965" s="2180"/>
      <c r="L965" s="2180"/>
      <c r="M965" s="2179"/>
      <c r="N965" s="81"/>
    </row>
    <row r="966" spans="1:14">
      <c r="A966" s="6"/>
      <c r="B966" s="6"/>
      <c r="C966" s="2178"/>
      <c r="D966" s="2179"/>
      <c r="E966" s="2179"/>
      <c r="F966" s="27"/>
      <c r="G966" s="27"/>
      <c r="H966" s="2179"/>
      <c r="I966" s="2179"/>
      <c r="J966" s="2180"/>
      <c r="K966" s="2180"/>
      <c r="L966" s="2180"/>
      <c r="M966" s="2179"/>
      <c r="N966" s="81"/>
    </row>
    <row r="967" spans="1:14">
      <c r="A967" s="6"/>
      <c r="B967" s="6"/>
      <c r="C967" s="2178"/>
      <c r="D967" s="2179"/>
      <c r="E967" s="2179"/>
      <c r="F967" s="27"/>
      <c r="G967" s="27"/>
      <c r="H967" s="2179"/>
      <c r="I967" s="2179"/>
      <c r="J967" s="2180"/>
      <c r="K967" s="2180"/>
      <c r="L967" s="2180"/>
      <c r="M967" s="2179"/>
      <c r="N967" s="81"/>
    </row>
    <row r="968" spans="1:14">
      <c r="A968" s="6"/>
      <c r="B968" s="6"/>
      <c r="C968" s="2178"/>
      <c r="D968" s="2179"/>
      <c r="E968" s="2179"/>
      <c r="F968" s="27"/>
      <c r="G968" s="27"/>
      <c r="H968" s="2179"/>
      <c r="I968" s="2179"/>
      <c r="J968" s="2180"/>
      <c r="K968" s="2180"/>
      <c r="L968" s="2180"/>
      <c r="M968" s="2179"/>
      <c r="N968" s="81"/>
    </row>
    <row r="969" spans="1:14">
      <c r="A969" s="6"/>
      <c r="B969" s="6"/>
      <c r="C969" s="2178"/>
      <c r="D969" s="2179"/>
      <c r="E969" s="2179"/>
      <c r="F969" s="27"/>
      <c r="G969" s="27"/>
      <c r="H969" s="2179"/>
      <c r="I969" s="2179"/>
      <c r="J969" s="2180"/>
      <c r="K969" s="2180"/>
      <c r="L969" s="2180"/>
      <c r="M969" s="2179"/>
      <c r="N969" s="81"/>
    </row>
    <row r="970" spans="1:14">
      <c r="A970" s="6"/>
      <c r="B970" s="6"/>
      <c r="C970" s="2178"/>
      <c r="D970" s="2179"/>
      <c r="E970" s="2179"/>
      <c r="F970" s="27"/>
      <c r="G970" s="27"/>
      <c r="H970" s="2179"/>
      <c r="I970" s="2179"/>
      <c r="J970" s="2180"/>
      <c r="K970" s="2180"/>
      <c r="L970" s="2180"/>
      <c r="M970" s="2179"/>
      <c r="N970" s="81"/>
    </row>
    <row r="971" spans="1:14">
      <c r="A971" s="6"/>
      <c r="B971" s="6"/>
      <c r="C971" s="2178"/>
      <c r="D971" s="2179"/>
      <c r="E971" s="2179"/>
      <c r="F971" s="27"/>
      <c r="G971" s="27"/>
      <c r="H971" s="2179"/>
      <c r="I971" s="2179"/>
      <c r="J971" s="2180"/>
      <c r="K971" s="2180"/>
      <c r="L971" s="2180"/>
      <c r="M971" s="2179"/>
      <c r="N971" s="81"/>
    </row>
    <row r="972" spans="1:14">
      <c r="A972" s="6"/>
      <c r="B972" s="6"/>
      <c r="C972" s="2178"/>
      <c r="D972" s="2179"/>
      <c r="E972" s="2179"/>
      <c r="F972" s="27"/>
      <c r="G972" s="27"/>
      <c r="H972" s="2179"/>
      <c r="I972" s="2179"/>
      <c r="J972" s="2180"/>
      <c r="K972" s="2180"/>
      <c r="L972" s="2180"/>
      <c r="M972" s="2179"/>
      <c r="N972" s="81"/>
    </row>
    <row r="973" spans="1:14">
      <c r="A973" s="6"/>
      <c r="B973" s="6"/>
      <c r="C973" s="2178"/>
      <c r="D973" s="2179"/>
      <c r="E973" s="2179"/>
      <c r="F973" s="27"/>
      <c r="G973" s="27"/>
      <c r="H973" s="2179"/>
      <c r="I973" s="2179"/>
      <c r="J973" s="2180"/>
      <c r="K973" s="2180"/>
      <c r="L973" s="2180"/>
      <c r="M973" s="2179"/>
      <c r="N973" s="81"/>
    </row>
    <row r="974" spans="1:14">
      <c r="A974" s="6"/>
      <c r="B974" s="6"/>
      <c r="C974" s="2178"/>
      <c r="D974" s="2179"/>
      <c r="E974" s="2179"/>
      <c r="F974" s="27"/>
      <c r="G974" s="27"/>
      <c r="H974" s="2179"/>
      <c r="I974" s="2179"/>
      <c r="J974" s="2180"/>
      <c r="K974" s="2180"/>
      <c r="L974" s="2180"/>
      <c r="M974" s="2179"/>
      <c r="N974" s="81"/>
    </row>
    <row r="975" spans="1:14">
      <c r="A975" s="6"/>
      <c r="B975" s="6"/>
      <c r="C975" s="2178"/>
      <c r="D975" s="2179"/>
      <c r="E975" s="2179"/>
      <c r="F975" s="27"/>
      <c r="G975" s="27"/>
      <c r="H975" s="2179"/>
      <c r="I975" s="2179"/>
      <c r="J975" s="2180"/>
      <c r="K975" s="2180"/>
      <c r="L975" s="2180"/>
      <c r="M975" s="2179"/>
      <c r="N975" s="81"/>
    </row>
    <row r="976" spans="1:14">
      <c r="A976" s="6"/>
      <c r="B976" s="6"/>
      <c r="C976" s="2178"/>
      <c r="D976" s="2179"/>
      <c r="E976" s="2179"/>
      <c r="F976" s="27"/>
      <c r="G976" s="27"/>
      <c r="H976" s="2179"/>
      <c r="I976" s="2179"/>
      <c r="J976" s="2180"/>
      <c r="K976" s="2180"/>
      <c r="L976" s="2180"/>
      <c r="M976" s="2179"/>
      <c r="N976" s="81"/>
    </row>
    <row r="977" spans="1:14">
      <c r="A977" s="6"/>
      <c r="B977" s="6"/>
      <c r="C977" s="2178"/>
      <c r="D977" s="2179"/>
      <c r="E977" s="2179"/>
      <c r="F977" s="27"/>
      <c r="G977" s="27"/>
      <c r="H977" s="2179"/>
      <c r="I977" s="2179"/>
      <c r="J977" s="2180"/>
      <c r="K977" s="2180"/>
      <c r="L977" s="2180"/>
      <c r="M977" s="2179"/>
      <c r="N977" s="81"/>
    </row>
    <row r="978" spans="1:14">
      <c r="A978" s="6"/>
      <c r="B978" s="6"/>
      <c r="C978" s="2178"/>
      <c r="D978" s="2179"/>
      <c r="E978" s="2179"/>
      <c r="F978" s="27"/>
      <c r="G978" s="27"/>
      <c r="H978" s="2179"/>
      <c r="I978" s="2179"/>
      <c r="J978" s="2180"/>
      <c r="K978" s="2180"/>
      <c r="L978" s="2180"/>
      <c r="M978" s="2179"/>
      <c r="N978" s="81"/>
    </row>
    <row r="979" spans="1:14">
      <c r="A979" s="6"/>
      <c r="B979" s="6"/>
      <c r="C979" s="2178"/>
      <c r="D979" s="2179"/>
      <c r="E979" s="2179"/>
      <c r="F979" s="27"/>
      <c r="G979" s="27"/>
      <c r="H979" s="2179"/>
      <c r="I979" s="2179"/>
      <c r="J979" s="2180"/>
      <c r="K979" s="2180"/>
      <c r="L979" s="2180"/>
      <c r="M979" s="2179"/>
      <c r="N979" s="81"/>
    </row>
    <row r="980" spans="1:14">
      <c r="A980" s="6"/>
      <c r="B980" s="6"/>
      <c r="C980" s="2178"/>
      <c r="D980" s="2179"/>
      <c r="E980" s="2179"/>
      <c r="F980" s="27"/>
      <c r="G980" s="27"/>
      <c r="H980" s="2179"/>
      <c r="I980" s="2179"/>
      <c r="J980" s="2180"/>
      <c r="K980" s="2180"/>
      <c r="L980" s="2180"/>
      <c r="M980" s="2179"/>
      <c r="N980" s="81"/>
    </row>
    <row r="981" spans="1:14">
      <c r="A981" s="6"/>
      <c r="B981" s="6"/>
      <c r="C981" s="2178"/>
      <c r="D981" s="2179"/>
      <c r="E981" s="2179"/>
      <c r="F981" s="27"/>
      <c r="G981" s="27"/>
      <c r="H981" s="2179"/>
      <c r="I981" s="2179"/>
      <c r="J981" s="2180"/>
      <c r="K981" s="2180"/>
      <c r="L981" s="2180"/>
      <c r="M981" s="2179"/>
      <c r="N981" s="81"/>
    </row>
    <row r="982" spans="1:14">
      <c r="A982" s="6"/>
      <c r="B982" s="6"/>
      <c r="C982" s="2178"/>
      <c r="D982" s="2179"/>
      <c r="E982" s="2179"/>
      <c r="F982" s="27"/>
      <c r="G982" s="27"/>
      <c r="H982" s="2179"/>
      <c r="I982" s="2179"/>
      <c r="J982" s="2180"/>
      <c r="K982" s="2180"/>
      <c r="L982" s="2180"/>
      <c r="M982" s="2179"/>
      <c r="N982" s="81"/>
    </row>
    <row r="983" spans="1:14">
      <c r="A983" s="6"/>
      <c r="B983" s="6"/>
      <c r="C983" s="2178"/>
      <c r="D983" s="2179"/>
      <c r="E983" s="2179"/>
      <c r="F983" s="27"/>
      <c r="G983" s="27"/>
      <c r="H983" s="2179"/>
      <c r="I983" s="2179"/>
      <c r="J983" s="2180"/>
      <c r="K983" s="2180"/>
      <c r="L983" s="2180"/>
      <c r="M983" s="2179"/>
      <c r="N983" s="81"/>
    </row>
    <row r="984" spans="1:14">
      <c r="A984" s="6"/>
      <c r="B984" s="6"/>
      <c r="C984" s="2178"/>
      <c r="D984" s="2179"/>
      <c r="E984" s="2179"/>
      <c r="F984" s="27"/>
      <c r="G984" s="27"/>
      <c r="H984" s="2179"/>
      <c r="I984" s="2179"/>
      <c r="J984" s="2180"/>
      <c r="K984" s="2180"/>
      <c r="L984" s="2180"/>
      <c r="M984" s="2179"/>
      <c r="N984" s="81"/>
    </row>
    <row r="985" spans="1:14">
      <c r="A985" s="6"/>
      <c r="B985" s="6"/>
      <c r="C985" s="2178"/>
      <c r="D985" s="2179"/>
      <c r="E985" s="2179"/>
      <c r="F985" s="27"/>
      <c r="G985" s="27"/>
      <c r="H985" s="2179"/>
      <c r="I985" s="2179"/>
      <c r="J985" s="2180"/>
      <c r="K985" s="2180"/>
      <c r="L985" s="2180"/>
      <c r="M985" s="2179"/>
      <c r="N985" s="81"/>
    </row>
    <row r="986" spans="1:14">
      <c r="A986" s="6"/>
      <c r="B986" s="6"/>
      <c r="C986" s="2178"/>
      <c r="D986" s="2179"/>
      <c r="E986" s="2179"/>
      <c r="F986" s="27"/>
      <c r="G986" s="27"/>
      <c r="H986" s="2179"/>
      <c r="I986" s="2179"/>
      <c r="J986" s="2180"/>
      <c r="K986" s="2180"/>
      <c r="L986" s="2180"/>
      <c r="M986" s="2179"/>
      <c r="N986" s="81"/>
    </row>
    <row r="987" spans="1:14">
      <c r="A987" s="6"/>
      <c r="B987" s="6"/>
      <c r="C987" s="2178"/>
      <c r="D987" s="2179"/>
      <c r="E987" s="2179"/>
      <c r="F987" s="27"/>
      <c r="G987" s="27"/>
      <c r="H987" s="2179"/>
      <c r="I987" s="2179"/>
      <c r="J987" s="2180"/>
      <c r="K987" s="2180"/>
      <c r="L987" s="2180"/>
      <c r="M987" s="2179"/>
      <c r="N987" s="81"/>
    </row>
    <row r="988" spans="1:14">
      <c r="A988" s="6"/>
      <c r="B988" s="6"/>
      <c r="C988" s="2178"/>
      <c r="D988" s="2179"/>
      <c r="E988" s="2179"/>
      <c r="F988" s="27"/>
      <c r="G988" s="27"/>
      <c r="H988" s="2179"/>
      <c r="I988" s="2179"/>
      <c r="J988" s="2180"/>
      <c r="K988" s="2180"/>
      <c r="L988" s="2180"/>
      <c r="M988" s="2179"/>
      <c r="N988" s="81"/>
    </row>
    <row r="989" spans="1:14">
      <c r="A989" s="6"/>
      <c r="B989" s="6"/>
      <c r="C989" s="2178"/>
      <c r="D989" s="2179"/>
      <c r="E989" s="2179"/>
      <c r="F989" s="27"/>
      <c r="G989" s="27"/>
      <c r="H989" s="2179"/>
      <c r="I989" s="2179"/>
      <c r="J989" s="2180"/>
      <c r="K989" s="2180"/>
      <c r="L989" s="2180"/>
      <c r="M989" s="2179"/>
      <c r="N989" s="81"/>
    </row>
    <row r="990" spans="1:14">
      <c r="A990" s="6"/>
      <c r="B990" s="6"/>
      <c r="C990" s="2178"/>
      <c r="D990" s="2179"/>
      <c r="E990" s="2179"/>
      <c r="F990" s="27"/>
      <c r="G990" s="27"/>
      <c r="H990" s="2179"/>
      <c r="I990" s="2179"/>
      <c r="J990" s="2180"/>
      <c r="K990" s="2180"/>
      <c r="L990" s="2180"/>
      <c r="M990" s="2179"/>
      <c r="N990" s="81"/>
    </row>
    <row r="991" spans="1:14">
      <c r="A991" s="6"/>
      <c r="B991" s="6"/>
      <c r="C991" s="2178"/>
      <c r="D991" s="2179"/>
      <c r="E991" s="2179"/>
      <c r="F991" s="27"/>
      <c r="G991" s="27"/>
      <c r="H991" s="2179"/>
      <c r="I991" s="2179"/>
      <c r="J991" s="2180"/>
      <c r="K991" s="2180"/>
      <c r="L991" s="2180"/>
      <c r="M991" s="2179"/>
      <c r="N991" s="81"/>
    </row>
    <row r="992" spans="1:14">
      <c r="A992" s="6"/>
      <c r="B992" s="6"/>
      <c r="C992" s="2178"/>
      <c r="D992" s="2179"/>
      <c r="E992" s="2179"/>
      <c r="F992" s="27"/>
      <c r="G992" s="27"/>
      <c r="H992" s="2179"/>
      <c r="I992" s="2179"/>
      <c r="J992" s="2180"/>
      <c r="K992" s="2180"/>
      <c r="L992" s="2180"/>
      <c r="M992" s="2179"/>
      <c r="N992" s="81"/>
    </row>
    <row r="993" spans="1:14">
      <c r="A993" s="6"/>
      <c r="B993" s="6"/>
      <c r="C993" s="2178"/>
      <c r="D993" s="2179"/>
      <c r="E993" s="2179"/>
      <c r="F993" s="27"/>
      <c r="G993" s="27"/>
      <c r="H993" s="2179"/>
      <c r="I993" s="2179"/>
      <c r="J993" s="2180"/>
      <c r="K993" s="2180"/>
      <c r="L993" s="2180"/>
      <c r="M993" s="2179"/>
      <c r="N993" s="81"/>
    </row>
    <row r="994" spans="1:14">
      <c r="A994" s="6"/>
      <c r="B994" s="6"/>
      <c r="C994" s="2178"/>
      <c r="D994" s="2179"/>
      <c r="E994" s="2179"/>
      <c r="F994" s="27"/>
      <c r="G994" s="27"/>
      <c r="H994" s="2179"/>
      <c r="I994" s="2179"/>
      <c r="J994" s="2180"/>
      <c r="K994" s="2180"/>
      <c r="L994" s="2180"/>
      <c r="M994" s="2179"/>
      <c r="N994" s="81"/>
    </row>
    <row r="995" spans="1:14">
      <c r="A995" s="6"/>
      <c r="B995" s="6"/>
      <c r="C995" s="2178"/>
      <c r="D995" s="2179"/>
      <c r="E995" s="2179"/>
      <c r="F995" s="27"/>
      <c r="G995" s="27"/>
      <c r="H995" s="2179"/>
      <c r="I995" s="2179"/>
      <c r="J995" s="2180"/>
      <c r="K995" s="2180"/>
      <c r="L995" s="2180"/>
      <c r="M995" s="2179"/>
      <c r="N995" s="81"/>
    </row>
    <row r="996" spans="1:14">
      <c r="A996" s="6"/>
      <c r="B996" s="6"/>
      <c r="C996" s="2178"/>
      <c r="D996" s="2179"/>
      <c r="E996" s="2179"/>
      <c r="F996" s="27"/>
      <c r="G996" s="27"/>
      <c r="H996" s="2179"/>
      <c r="I996" s="2179"/>
      <c r="J996" s="2180"/>
      <c r="K996" s="2180"/>
      <c r="L996" s="2180"/>
      <c r="M996" s="2179"/>
      <c r="N996" s="81"/>
    </row>
    <row r="997" spans="1:14">
      <c r="A997" s="6"/>
      <c r="B997" s="6"/>
      <c r="C997" s="2178"/>
      <c r="D997" s="2179"/>
      <c r="E997" s="2179"/>
      <c r="F997" s="27"/>
      <c r="G997" s="27"/>
      <c r="H997" s="2179"/>
      <c r="I997" s="2179"/>
      <c r="J997" s="2180"/>
      <c r="K997" s="2180"/>
      <c r="L997" s="2180"/>
      <c r="M997" s="2179"/>
      <c r="N997" s="81"/>
    </row>
    <row r="998" spans="1:14">
      <c r="A998" s="6"/>
      <c r="B998" s="6"/>
      <c r="C998" s="2178"/>
      <c r="D998" s="2179"/>
      <c r="E998" s="2179"/>
      <c r="F998" s="27"/>
      <c r="G998" s="27"/>
      <c r="H998" s="2179"/>
      <c r="I998" s="2179"/>
      <c r="J998" s="2180"/>
      <c r="K998" s="2180"/>
      <c r="L998" s="2180"/>
      <c r="M998" s="2179"/>
      <c r="N998" s="81"/>
    </row>
    <row r="999" spans="1:14">
      <c r="A999" s="6"/>
      <c r="B999" s="6"/>
      <c r="C999" s="2178"/>
      <c r="D999" s="2179"/>
      <c r="E999" s="2179"/>
      <c r="F999" s="27"/>
      <c r="G999" s="27"/>
      <c r="H999" s="2179"/>
      <c r="I999" s="2179"/>
      <c r="J999" s="2180"/>
      <c r="K999" s="2180"/>
      <c r="L999" s="2180"/>
      <c r="M999" s="2179"/>
      <c r="N999" s="81"/>
    </row>
    <row r="1000" spans="1:14">
      <c r="A1000" s="6"/>
      <c r="B1000" s="6"/>
      <c r="C1000" s="2178"/>
      <c r="D1000" s="2179"/>
      <c r="E1000" s="2179"/>
      <c r="F1000" s="27"/>
      <c r="G1000" s="27"/>
      <c r="H1000" s="2179"/>
      <c r="I1000" s="2179"/>
      <c r="J1000" s="2180"/>
      <c r="K1000" s="2180"/>
      <c r="L1000" s="2180"/>
      <c r="M1000" s="2179"/>
      <c r="N1000" s="81"/>
    </row>
    <row r="1001" spans="1:14">
      <c r="A1001" s="6"/>
      <c r="B1001" s="6"/>
      <c r="C1001" s="2178"/>
      <c r="D1001" s="2179"/>
      <c r="E1001" s="2179"/>
      <c r="F1001" s="27"/>
      <c r="G1001" s="27"/>
      <c r="H1001" s="2179"/>
      <c r="I1001" s="2179"/>
      <c r="J1001" s="2180"/>
      <c r="K1001" s="2180"/>
      <c r="L1001" s="2180"/>
      <c r="M1001" s="2179"/>
      <c r="N1001" s="81"/>
    </row>
  </sheetData>
  <mergeCells count="4">
    <mergeCell ref="O1:O3"/>
    <mergeCell ref="P1:P3"/>
    <mergeCell ref="Q1:Q3"/>
    <mergeCell ref="R1:R3"/>
  </mergeCells>
  <phoneticPr fontId="151"/>
  <pageMargins left="0.7" right="0.7" top="0.75" bottom="0.75" header="0.3" footer="0.3"/>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outlinePr summaryBelow="0" summaryRight="0"/>
  </sheetPr>
  <dimension ref="A1:AE108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19.88671875" customWidth="1"/>
    <col min="2" max="2" width="6" customWidth="1"/>
    <col min="3" max="4" width="9.21875" customWidth="1"/>
    <col min="5" max="5" width="12.6640625" customWidth="1"/>
    <col min="6" max="6" width="38.21875" customWidth="1"/>
    <col min="7" max="7" width="9.21875" customWidth="1"/>
    <col min="8" max="8" width="12.6640625" customWidth="1"/>
    <col min="9" max="9" width="13.21875" customWidth="1"/>
    <col min="10" max="10" width="7.6640625" customWidth="1"/>
    <col min="11" max="11" width="8.44140625" customWidth="1"/>
    <col min="12" max="12" width="8.33203125" customWidth="1"/>
    <col min="13" max="13" width="22.77734375" customWidth="1"/>
    <col min="14" max="14" width="11.33203125" customWidth="1"/>
    <col min="15" max="15" width="19.33203125" customWidth="1"/>
    <col min="16" max="16" width="9" customWidth="1"/>
    <col min="17" max="17" width="17.44140625" customWidth="1"/>
    <col min="18" max="18" width="22.6640625" customWidth="1"/>
    <col min="19" max="19" width="19.33203125" customWidth="1"/>
    <col min="20" max="20" width="27.77734375" customWidth="1"/>
  </cols>
  <sheetData>
    <row r="1" spans="1:20" ht="41.25" customHeight="1">
      <c r="A1" s="2204" t="s">
        <v>117</v>
      </c>
      <c r="B1" s="901" t="s">
        <v>0</v>
      </c>
      <c r="C1" s="2205" t="s">
        <v>8430</v>
      </c>
      <c r="D1" s="2205" t="s">
        <v>8431</v>
      </c>
      <c r="E1" s="2205" t="s">
        <v>8432</v>
      </c>
      <c r="F1" s="2206" t="s">
        <v>8301</v>
      </c>
      <c r="G1" s="901" t="s">
        <v>8433</v>
      </c>
      <c r="H1" s="901" t="s">
        <v>8434</v>
      </c>
      <c r="I1" s="2207" t="s">
        <v>8435</v>
      </c>
      <c r="J1" s="901" t="s">
        <v>1906</v>
      </c>
      <c r="K1" s="901" t="s">
        <v>8436</v>
      </c>
      <c r="L1" s="901" t="s">
        <v>8437</v>
      </c>
      <c r="M1" s="901" t="s">
        <v>3036</v>
      </c>
      <c r="N1" s="2208" t="s">
        <v>8438</v>
      </c>
      <c r="O1" s="2209" t="s">
        <v>8439</v>
      </c>
      <c r="P1" s="2210" t="s">
        <v>8440</v>
      </c>
      <c r="Q1" s="901" t="s">
        <v>8441</v>
      </c>
      <c r="R1" s="901" t="s">
        <v>8442</v>
      </c>
      <c r="S1" s="901" t="s">
        <v>8443</v>
      </c>
      <c r="T1" s="901" t="s">
        <v>8444</v>
      </c>
    </row>
    <row r="2" spans="1:20" ht="21.75" customHeight="1">
      <c r="A2" s="2371" t="s">
        <v>6216</v>
      </c>
      <c r="B2" s="2373" t="s">
        <v>6217</v>
      </c>
      <c r="C2" s="2212"/>
      <c r="D2" s="2212"/>
      <c r="E2" s="2212"/>
      <c r="F2" s="2213"/>
      <c r="G2" s="2214"/>
      <c r="H2" s="2214"/>
      <c r="I2" s="2215"/>
      <c r="J2" s="2214"/>
      <c r="K2" s="2214"/>
      <c r="L2" s="2214"/>
      <c r="M2" s="2216"/>
      <c r="N2" s="2217"/>
      <c r="O2" s="2216" t="s">
        <v>8445</v>
      </c>
      <c r="P2" s="2218"/>
      <c r="Q2" s="2217"/>
      <c r="R2" s="2219"/>
      <c r="S2" s="2218"/>
      <c r="T2" s="2220"/>
    </row>
    <row r="3" spans="1:20" ht="21.75" customHeight="1">
      <c r="A3" s="2372"/>
      <c r="B3" s="2374"/>
      <c r="C3" s="2221"/>
      <c r="D3" s="2221"/>
      <c r="E3" s="2221"/>
      <c r="F3" s="2222"/>
      <c r="G3" s="2223"/>
      <c r="H3" s="2223"/>
      <c r="I3" s="2224"/>
      <c r="J3" s="2223"/>
      <c r="K3" s="2223"/>
      <c r="L3" s="2223"/>
      <c r="M3" s="2225"/>
      <c r="N3" s="2226"/>
      <c r="O3" s="2225" t="s">
        <v>8446</v>
      </c>
      <c r="P3" s="2227"/>
      <c r="Q3" s="2226"/>
      <c r="R3" s="2228"/>
      <c r="S3" s="2227"/>
      <c r="T3" s="2229"/>
    </row>
    <row r="4" spans="1:20" ht="33" customHeight="1">
      <c r="A4" s="2211" t="s">
        <v>3521</v>
      </c>
      <c r="B4" s="2375" t="s">
        <v>107</v>
      </c>
      <c r="C4" s="2212"/>
      <c r="D4" s="2212"/>
      <c r="E4" s="2212"/>
      <c r="F4" s="2213"/>
      <c r="G4" s="2214">
        <v>10000</v>
      </c>
      <c r="H4" s="2214">
        <v>15000</v>
      </c>
      <c r="I4" s="2231" t="s">
        <v>8447</v>
      </c>
      <c r="J4" s="2214"/>
      <c r="K4" s="2" t="s">
        <v>8448</v>
      </c>
      <c r="L4" s="2" t="s">
        <v>8449</v>
      </c>
      <c r="M4" s="2232" t="s">
        <v>8450</v>
      </c>
      <c r="N4" s="2217"/>
      <c r="O4" s="2216" t="s">
        <v>8451</v>
      </c>
      <c r="P4" s="2376" t="s">
        <v>107</v>
      </c>
      <c r="Q4" s="1346" t="s">
        <v>8452</v>
      </c>
      <c r="R4" s="2219"/>
      <c r="S4" s="2218"/>
      <c r="T4" s="2220"/>
    </row>
    <row r="5" spans="1:20" ht="13.2">
      <c r="A5" s="2233" t="s">
        <v>6887</v>
      </c>
      <c r="B5" s="2333"/>
      <c r="C5" s="2234"/>
      <c r="D5" s="2234"/>
      <c r="E5" s="2234"/>
      <c r="F5" s="2235"/>
      <c r="G5" s="2"/>
      <c r="H5" s="2" t="s">
        <v>8453</v>
      </c>
      <c r="I5" s="2236"/>
      <c r="J5" s="2"/>
      <c r="K5" s="2" t="s">
        <v>8448</v>
      </c>
      <c r="L5" s="2" t="s">
        <v>8449</v>
      </c>
      <c r="M5" s="1446" t="s">
        <v>8454</v>
      </c>
      <c r="N5" s="1346"/>
      <c r="O5" s="2233" t="s">
        <v>6887</v>
      </c>
      <c r="P5" s="2335"/>
      <c r="Q5" s="1346" t="s">
        <v>8452</v>
      </c>
      <c r="R5" s="522"/>
      <c r="S5" s="846"/>
      <c r="T5" s="2237"/>
    </row>
    <row r="6" spans="1:20" ht="29.25" customHeight="1">
      <c r="A6" s="2233" t="s">
        <v>6889</v>
      </c>
      <c r="B6" s="2333"/>
      <c r="C6" s="2234"/>
      <c r="D6" s="2234"/>
      <c r="E6" s="2234"/>
      <c r="F6" s="2235"/>
      <c r="G6" s="2"/>
      <c r="H6" s="2" t="s">
        <v>8455</v>
      </c>
      <c r="I6" s="2238"/>
      <c r="J6" s="2"/>
      <c r="K6" s="2" t="s">
        <v>8448</v>
      </c>
      <c r="L6" s="2"/>
      <c r="M6" s="2239" t="s">
        <v>8456</v>
      </c>
      <c r="N6" s="1346"/>
      <c r="O6" s="1446" t="s">
        <v>3557</v>
      </c>
      <c r="P6" s="2357" t="s">
        <v>107</v>
      </c>
      <c r="Q6" s="522" t="s">
        <v>8452</v>
      </c>
      <c r="R6" s="522"/>
      <c r="S6" s="846"/>
      <c r="T6" s="2240" t="s">
        <v>8457</v>
      </c>
    </row>
    <row r="7" spans="1:20" ht="13.2">
      <c r="A7" s="2233" t="s">
        <v>255</v>
      </c>
      <c r="B7" s="2333"/>
      <c r="C7" s="2234" t="s">
        <v>3063</v>
      </c>
      <c r="D7" s="2234" t="s">
        <v>3063</v>
      </c>
      <c r="E7" s="2234" t="s">
        <v>8458</v>
      </c>
      <c r="F7" s="2235"/>
      <c r="G7" s="2236">
        <v>15000</v>
      </c>
      <c r="H7" s="2236">
        <v>20000</v>
      </c>
      <c r="I7" s="2238"/>
      <c r="J7" s="2">
        <v>45000</v>
      </c>
      <c r="K7" s="2" t="s">
        <v>8448</v>
      </c>
      <c r="L7" s="2" t="s">
        <v>8459</v>
      </c>
      <c r="M7" s="1446"/>
      <c r="N7" s="1346"/>
      <c r="O7" s="1446" t="s">
        <v>8460</v>
      </c>
      <c r="P7" s="2335"/>
      <c r="Q7" s="1346" t="s">
        <v>8452</v>
      </c>
      <c r="R7" s="522"/>
      <c r="S7" s="846"/>
      <c r="T7" s="2237"/>
    </row>
    <row r="8" spans="1:20" ht="13.2">
      <c r="A8" s="2233" t="s">
        <v>6892</v>
      </c>
      <c r="B8" s="2333"/>
      <c r="C8" s="2234"/>
      <c r="D8" s="2234"/>
      <c r="E8" s="2234"/>
      <c r="F8" s="2235"/>
      <c r="G8" s="2"/>
      <c r="H8" s="2"/>
      <c r="I8" s="2238"/>
      <c r="J8" s="2"/>
      <c r="K8" s="2" t="s">
        <v>8448</v>
      </c>
      <c r="L8" s="2"/>
      <c r="M8" s="1446"/>
      <c r="N8" s="1346"/>
      <c r="O8" s="1446" t="s">
        <v>6892</v>
      </c>
      <c r="P8" s="2335"/>
      <c r="Q8" s="1346" t="s">
        <v>8452</v>
      </c>
      <c r="R8" s="522"/>
      <c r="S8" s="846"/>
      <c r="T8" s="2237"/>
    </row>
    <row r="9" spans="1:20" ht="26.4">
      <c r="A9" s="2233" t="s">
        <v>3447</v>
      </c>
      <c r="B9" s="2333"/>
      <c r="C9" s="2234"/>
      <c r="D9" s="2234"/>
      <c r="E9" s="2234" t="s">
        <v>8458</v>
      </c>
      <c r="F9" s="2235"/>
      <c r="G9" s="2" t="s">
        <v>8461</v>
      </c>
      <c r="H9" s="2" t="s">
        <v>8462</v>
      </c>
      <c r="I9" s="2241"/>
      <c r="J9" s="1"/>
      <c r="K9" s="2" t="s">
        <v>8448</v>
      </c>
      <c r="L9" s="1" t="s">
        <v>8463</v>
      </c>
      <c r="M9" s="1446"/>
      <c r="N9" s="2242" t="s">
        <v>8464</v>
      </c>
      <c r="O9" s="846" t="s">
        <v>3447</v>
      </c>
      <c r="P9" s="2335"/>
      <c r="Q9" s="1346" t="s">
        <v>8452</v>
      </c>
      <c r="R9" s="522"/>
      <c r="S9" s="846"/>
      <c r="T9" s="2237"/>
    </row>
    <row r="10" spans="1:20" ht="26.4">
      <c r="A10" s="2233" t="s">
        <v>4912</v>
      </c>
      <c r="B10" s="2333"/>
      <c r="C10" s="2234"/>
      <c r="D10" s="2234"/>
      <c r="E10" s="2234"/>
      <c r="F10" s="2235"/>
      <c r="G10" s="2"/>
      <c r="H10" s="2"/>
      <c r="I10" s="2241"/>
      <c r="J10" s="1" t="s">
        <v>8465</v>
      </c>
      <c r="K10" s="2" t="s">
        <v>8448</v>
      </c>
      <c r="L10" s="12" t="s">
        <v>8459</v>
      </c>
      <c r="M10" s="2243" t="s">
        <v>8466</v>
      </c>
      <c r="N10" s="2244"/>
      <c r="O10" s="1446" t="s">
        <v>4912</v>
      </c>
      <c r="P10" s="2335"/>
      <c r="Q10" s="1346" t="s">
        <v>8452</v>
      </c>
      <c r="R10" s="522"/>
      <c r="S10" s="846"/>
      <c r="T10" s="2237"/>
    </row>
    <row r="11" spans="1:20" ht="13.2">
      <c r="A11" s="2233" t="s">
        <v>3740</v>
      </c>
      <c r="B11" s="2333"/>
      <c r="C11" s="2234"/>
      <c r="D11" s="2234"/>
      <c r="E11" s="2234"/>
      <c r="F11" s="2235"/>
      <c r="G11" s="2236">
        <v>10000</v>
      </c>
      <c r="H11" s="2236">
        <v>15000</v>
      </c>
      <c r="I11" s="2238"/>
      <c r="J11" s="2"/>
      <c r="K11" s="2" t="s">
        <v>8448</v>
      </c>
      <c r="L11" s="2"/>
      <c r="M11" s="1446"/>
      <c r="N11" s="1346"/>
      <c r="O11" s="1446" t="s">
        <v>3740</v>
      </c>
      <c r="P11" s="2335"/>
      <c r="Q11" s="1346" t="s">
        <v>8452</v>
      </c>
      <c r="R11" s="522"/>
      <c r="S11" s="846"/>
      <c r="T11" s="2237"/>
    </row>
    <row r="12" spans="1:20" ht="13.2">
      <c r="A12" s="2233" t="s">
        <v>6511</v>
      </c>
      <c r="B12" s="2333"/>
      <c r="C12" s="2234"/>
      <c r="D12" s="2234"/>
      <c r="E12" s="2234"/>
      <c r="F12" s="2235"/>
      <c r="G12" s="2"/>
      <c r="H12" s="2">
        <v>17000</v>
      </c>
      <c r="I12" s="2238"/>
      <c r="J12" s="2"/>
      <c r="K12" s="2" t="s">
        <v>8448</v>
      </c>
      <c r="L12" s="2"/>
      <c r="M12" s="1446" t="s">
        <v>8467</v>
      </c>
      <c r="N12" s="1346"/>
      <c r="O12" s="1446" t="s">
        <v>6511</v>
      </c>
      <c r="P12" s="2335"/>
      <c r="Q12" s="1346" t="s">
        <v>8452</v>
      </c>
      <c r="R12" s="522"/>
      <c r="S12" s="846"/>
      <c r="T12" s="2237"/>
    </row>
    <row r="13" spans="1:20" ht="29.25" customHeight="1">
      <c r="A13" s="2233" t="s">
        <v>245</v>
      </c>
      <c r="B13" s="2333"/>
      <c r="C13" s="2234"/>
      <c r="D13" s="2234"/>
      <c r="E13" s="2234"/>
      <c r="F13" s="2235"/>
      <c r="G13" s="2"/>
      <c r="H13" s="1"/>
      <c r="I13" s="2238"/>
      <c r="J13" s="2">
        <v>45000</v>
      </c>
      <c r="K13" s="2" t="s">
        <v>8448</v>
      </c>
      <c r="L13" s="2"/>
      <c r="M13" s="2245" t="s">
        <v>8468</v>
      </c>
      <c r="N13" s="2246"/>
      <c r="O13" s="2233" t="s">
        <v>245</v>
      </c>
      <c r="P13" s="2335"/>
      <c r="Q13" s="1346" t="s">
        <v>8452</v>
      </c>
      <c r="R13" s="522" t="s">
        <v>8469</v>
      </c>
      <c r="S13" s="846"/>
      <c r="T13" s="2237"/>
    </row>
    <row r="14" spans="1:20" ht="25.5" customHeight="1">
      <c r="A14" s="2233" t="s">
        <v>500</v>
      </c>
      <c r="B14" s="2333"/>
      <c r="C14" s="2234" t="s">
        <v>8470</v>
      </c>
      <c r="D14" s="2234" t="s">
        <v>8471</v>
      </c>
      <c r="E14" s="2234" t="s">
        <v>8471</v>
      </c>
      <c r="F14" s="2235" t="s">
        <v>8472</v>
      </c>
      <c r="G14" s="2">
        <v>12000</v>
      </c>
      <c r="H14" s="1">
        <v>18000</v>
      </c>
      <c r="I14" s="2238"/>
      <c r="J14" s="2" t="s">
        <v>8473</v>
      </c>
      <c r="K14" s="2"/>
      <c r="L14" s="2"/>
      <c r="M14" s="1446" t="s">
        <v>8474</v>
      </c>
      <c r="N14" s="2246"/>
      <c r="O14" s="2247" t="s">
        <v>8475</v>
      </c>
      <c r="P14" s="2335"/>
      <c r="Q14" s="1346" t="s">
        <v>8452</v>
      </c>
      <c r="R14" s="522"/>
      <c r="S14" s="846"/>
      <c r="T14" s="2237"/>
    </row>
    <row r="15" spans="1:20" ht="26.4">
      <c r="A15" s="2233" t="s">
        <v>6886</v>
      </c>
      <c r="B15" s="2333"/>
      <c r="C15" s="2234"/>
      <c r="D15" s="2234"/>
      <c r="E15" s="2234"/>
      <c r="F15" s="2235"/>
      <c r="G15" s="2">
        <v>10000</v>
      </c>
      <c r="H15" s="1" t="s">
        <v>8476</v>
      </c>
      <c r="I15" s="2238"/>
      <c r="J15" s="2"/>
      <c r="K15" s="2" t="s">
        <v>8448</v>
      </c>
      <c r="L15" s="2" t="s">
        <v>8477</v>
      </c>
      <c r="M15" s="1446"/>
      <c r="N15" s="2246"/>
      <c r="O15" s="2248" t="s">
        <v>6886</v>
      </c>
      <c r="P15" s="2335"/>
      <c r="Q15" s="1346" t="s">
        <v>8452</v>
      </c>
      <c r="R15" s="522"/>
      <c r="S15" s="846"/>
      <c r="T15" s="2237"/>
    </row>
    <row r="16" spans="1:20" ht="27" customHeight="1">
      <c r="A16" s="2233" t="s">
        <v>1135</v>
      </c>
      <c r="B16" s="2333"/>
      <c r="C16" s="2234"/>
      <c r="D16" s="2234"/>
      <c r="E16" s="2234"/>
      <c r="F16" s="2235"/>
      <c r="G16" s="2"/>
      <c r="H16" s="2"/>
      <c r="I16" s="2238"/>
      <c r="J16" s="2" t="s">
        <v>8478</v>
      </c>
      <c r="K16" s="2"/>
      <c r="L16" s="2"/>
      <c r="M16" s="1446"/>
      <c r="N16" s="1346"/>
      <c r="O16" s="12" t="s">
        <v>1135</v>
      </c>
      <c r="P16" s="2335"/>
      <c r="Q16" s="1346"/>
      <c r="R16" s="522"/>
      <c r="S16" s="846"/>
      <c r="T16" s="2237"/>
    </row>
    <row r="17" spans="1:20" ht="13.2">
      <c r="A17" s="2233" t="s">
        <v>6888</v>
      </c>
      <c r="B17" s="2333"/>
      <c r="C17" s="2234"/>
      <c r="D17" s="2234"/>
      <c r="E17" s="2234"/>
      <c r="F17" s="2235"/>
      <c r="G17" s="2"/>
      <c r="H17" s="2">
        <v>16000</v>
      </c>
      <c r="I17" s="2238"/>
      <c r="J17" s="2"/>
      <c r="K17" s="2" t="s">
        <v>8448</v>
      </c>
      <c r="L17" s="2"/>
      <c r="M17" s="1446" t="s">
        <v>8479</v>
      </c>
      <c r="N17" s="1346"/>
      <c r="O17" s="2233" t="s">
        <v>6888</v>
      </c>
      <c r="P17" s="2335"/>
      <c r="Q17" s="1346" t="s">
        <v>8452</v>
      </c>
      <c r="R17" s="522"/>
      <c r="S17" s="846"/>
      <c r="T17" s="2237"/>
    </row>
    <row r="18" spans="1:20" ht="13.2">
      <c r="A18" s="2233" t="s">
        <v>2869</v>
      </c>
      <c r="B18" s="2333"/>
      <c r="C18" s="2234"/>
      <c r="D18" s="2234"/>
      <c r="E18" s="2234"/>
      <c r="F18" s="2235"/>
      <c r="G18" s="2"/>
      <c r="H18" s="2"/>
      <c r="I18" s="2238"/>
      <c r="J18" s="2"/>
      <c r="K18" s="2" t="s">
        <v>8448</v>
      </c>
      <c r="L18" s="2"/>
      <c r="M18" s="1446"/>
      <c r="N18" s="1346"/>
      <c r="O18" s="2233" t="s">
        <v>2869</v>
      </c>
      <c r="P18" s="2335"/>
      <c r="Q18" s="1346" t="s">
        <v>8452</v>
      </c>
      <c r="R18" s="522"/>
      <c r="S18" s="846"/>
      <c r="T18" s="2237"/>
    </row>
    <row r="19" spans="1:20" ht="13.2">
      <c r="A19" s="2233" t="s">
        <v>5630</v>
      </c>
      <c r="B19" s="2333"/>
      <c r="C19" s="2234"/>
      <c r="D19" s="2234"/>
      <c r="E19" s="2234"/>
      <c r="F19" s="2235"/>
      <c r="G19" s="2">
        <v>15000</v>
      </c>
      <c r="H19" s="2"/>
      <c r="I19" s="2238"/>
      <c r="J19" s="2"/>
      <c r="K19" s="2" t="s">
        <v>8448</v>
      </c>
      <c r="L19" s="2"/>
      <c r="M19" s="1446"/>
      <c r="N19" s="1346"/>
      <c r="O19" s="2233" t="s">
        <v>5630</v>
      </c>
      <c r="P19" s="2335"/>
      <c r="Q19" s="1346" t="s">
        <v>8452</v>
      </c>
      <c r="R19" s="522"/>
      <c r="S19" s="846"/>
      <c r="T19" s="2237"/>
    </row>
    <row r="20" spans="1:20" ht="13.2">
      <c r="A20" s="2233" t="s">
        <v>8480</v>
      </c>
      <c r="B20" s="2333"/>
      <c r="C20" s="2234"/>
      <c r="D20" s="2234"/>
      <c r="E20" s="2234"/>
      <c r="F20" s="2235"/>
      <c r="G20" s="2"/>
      <c r="H20" s="2"/>
      <c r="I20" s="2238"/>
      <c r="J20" s="2"/>
      <c r="K20" s="2" t="s">
        <v>8448</v>
      </c>
      <c r="L20" s="2" t="s">
        <v>8449</v>
      </c>
      <c r="M20" s="1446"/>
      <c r="N20" s="1346"/>
      <c r="O20" s="12" t="s">
        <v>8480</v>
      </c>
      <c r="P20" s="2335"/>
      <c r="Q20" s="1346" t="s">
        <v>8452</v>
      </c>
      <c r="R20" s="522"/>
      <c r="S20" s="846"/>
      <c r="T20" s="2237" t="s">
        <v>8481</v>
      </c>
    </row>
    <row r="21" spans="1:20" ht="33.75" customHeight="1">
      <c r="A21" s="2233" t="s">
        <v>2387</v>
      </c>
      <c r="B21" s="2333"/>
      <c r="C21" s="2234" t="s">
        <v>8470</v>
      </c>
      <c r="D21" s="2234" t="s">
        <v>8482</v>
      </c>
      <c r="E21" s="2234" t="s">
        <v>8458</v>
      </c>
      <c r="F21" s="2235"/>
      <c r="G21" s="2"/>
      <c r="H21" s="2"/>
      <c r="I21" s="2238"/>
      <c r="J21" s="2"/>
      <c r="K21" s="2"/>
      <c r="L21" s="2"/>
      <c r="M21" s="1446"/>
      <c r="N21" s="1346"/>
      <c r="O21" s="2"/>
      <c r="P21" s="2335"/>
      <c r="Q21" s="1346"/>
      <c r="R21" s="522"/>
      <c r="S21" s="846"/>
      <c r="T21" s="2237"/>
    </row>
    <row r="22" spans="1:20" ht="33.75" customHeight="1">
      <c r="A22" s="2233" t="s">
        <v>8483</v>
      </c>
      <c r="B22" s="2333"/>
      <c r="C22" s="2234"/>
      <c r="D22" s="2234"/>
      <c r="E22" s="2234"/>
      <c r="F22" s="2235"/>
      <c r="G22" s="2"/>
      <c r="H22" s="2"/>
      <c r="I22" s="2238"/>
      <c r="J22" s="2"/>
      <c r="K22" s="2"/>
      <c r="L22" s="2"/>
      <c r="M22" s="1446"/>
      <c r="N22" s="1346"/>
      <c r="O22" s="2"/>
      <c r="P22" s="2335"/>
      <c r="Q22" s="1346"/>
      <c r="R22" s="522"/>
      <c r="S22" s="846"/>
      <c r="T22" s="2237"/>
    </row>
    <row r="23" spans="1:20" ht="33.75" customHeight="1">
      <c r="A23" s="2233" t="s">
        <v>6653</v>
      </c>
      <c r="B23" s="2333"/>
      <c r="C23" s="2"/>
      <c r="D23" s="2"/>
      <c r="E23" s="2"/>
      <c r="F23" s="1446"/>
      <c r="G23" s="2"/>
      <c r="H23" s="2"/>
      <c r="I23" s="2238"/>
      <c r="J23" s="2"/>
      <c r="K23" s="2"/>
      <c r="L23" s="2"/>
      <c r="M23" s="1446"/>
      <c r="N23" s="1346"/>
      <c r="O23" s="2"/>
      <c r="P23" s="2335"/>
      <c r="Q23" s="1346"/>
      <c r="R23" s="522"/>
      <c r="S23" s="846"/>
      <c r="T23" s="2237"/>
    </row>
    <row r="24" spans="1:20" ht="33.75" customHeight="1">
      <c r="A24" s="2233" t="s">
        <v>1655</v>
      </c>
      <c r="B24" s="2333"/>
      <c r="C24" s="2"/>
      <c r="D24" s="2"/>
      <c r="E24" s="2"/>
      <c r="F24" s="1446"/>
      <c r="G24" s="2"/>
      <c r="H24" s="2"/>
      <c r="I24" s="2238"/>
      <c r="J24" s="2"/>
      <c r="K24" s="2"/>
      <c r="L24" s="2"/>
      <c r="M24" s="1446"/>
      <c r="N24" s="1346"/>
      <c r="O24" s="2"/>
      <c r="P24" s="2335"/>
      <c r="Q24" s="1346"/>
      <c r="R24" s="522"/>
      <c r="S24" s="846"/>
      <c r="T24" s="2237"/>
    </row>
    <row r="25" spans="1:20" ht="33.75" customHeight="1">
      <c r="A25" s="2233" t="s">
        <v>8484</v>
      </c>
      <c r="B25" s="2333"/>
      <c r="C25" s="2"/>
      <c r="D25" s="2"/>
      <c r="E25" s="2"/>
      <c r="F25" s="1446"/>
      <c r="G25" s="2"/>
      <c r="H25" s="2"/>
      <c r="I25" s="2238"/>
      <c r="J25" s="2"/>
      <c r="K25" s="2"/>
      <c r="L25" s="2"/>
      <c r="M25" s="1446"/>
      <c r="N25" s="1346"/>
      <c r="O25" s="2"/>
      <c r="P25" s="2335"/>
      <c r="Q25" s="1346"/>
      <c r="R25" s="522"/>
      <c r="S25" s="846"/>
      <c r="T25" s="2237"/>
    </row>
    <row r="26" spans="1:20" ht="33.75" customHeight="1">
      <c r="A26" s="2233" t="s">
        <v>8485</v>
      </c>
      <c r="B26" s="2333"/>
      <c r="C26" s="2"/>
      <c r="D26" s="2"/>
      <c r="E26" s="2"/>
      <c r="F26" s="1446"/>
      <c r="G26" s="2"/>
      <c r="H26" s="2"/>
      <c r="I26" s="2238"/>
      <c r="J26" s="2"/>
      <c r="K26" s="2"/>
      <c r="L26" s="2"/>
      <c r="M26" s="1446"/>
      <c r="N26" s="1346"/>
      <c r="O26" s="2"/>
      <c r="P26" s="2335"/>
      <c r="Q26" s="1346"/>
      <c r="R26" s="522"/>
      <c r="S26" s="846"/>
      <c r="T26" s="2237"/>
    </row>
    <row r="27" spans="1:20" ht="33.75" customHeight="1">
      <c r="A27" s="2233" t="s">
        <v>8486</v>
      </c>
      <c r="B27" s="2333"/>
      <c r="C27" s="2"/>
      <c r="D27" s="2"/>
      <c r="E27" s="2"/>
      <c r="F27" s="1446"/>
      <c r="G27" s="2"/>
      <c r="H27" s="2"/>
      <c r="I27" s="2238"/>
      <c r="J27" s="2"/>
      <c r="K27" s="2"/>
      <c r="L27" s="2"/>
      <c r="M27" s="1446"/>
      <c r="N27" s="1346"/>
      <c r="O27" s="2"/>
      <c r="P27" s="2335"/>
      <c r="Q27" s="1346"/>
      <c r="R27" s="522"/>
      <c r="S27" s="846"/>
      <c r="T27" s="2237"/>
    </row>
    <row r="28" spans="1:20" ht="33.75" customHeight="1">
      <c r="A28" s="2233" t="s">
        <v>4574</v>
      </c>
      <c r="B28" s="2333"/>
      <c r="C28" s="2"/>
      <c r="D28" s="2"/>
      <c r="E28" s="2"/>
      <c r="F28" s="1446"/>
      <c r="G28" s="2"/>
      <c r="H28" s="2"/>
      <c r="I28" s="2238"/>
      <c r="J28" s="2"/>
      <c r="K28" s="2"/>
      <c r="L28" s="2"/>
      <c r="M28" s="1446"/>
      <c r="N28" s="1346"/>
      <c r="O28" s="2"/>
      <c r="P28" s="2335"/>
      <c r="Q28" s="1346"/>
      <c r="R28" s="522"/>
      <c r="S28" s="846"/>
      <c r="T28" s="2237"/>
    </row>
    <row r="29" spans="1:20" ht="33.75" customHeight="1">
      <c r="A29" s="2233" t="s">
        <v>8487</v>
      </c>
      <c r="B29" s="2333"/>
      <c r="C29" s="2"/>
      <c r="D29" s="2"/>
      <c r="E29" s="2"/>
      <c r="F29" s="1446"/>
      <c r="G29" s="2"/>
      <c r="H29" s="2"/>
      <c r="I29" s="2238"/>
      <c r="J29" s="2"/>
      <c r="K29" s="2"/>
      <c r="L29" s="2"/>
      <c r="M29" s="1446"/>
      <c r="N29" s="1346"/>
      <c r="O29" s="2"/>
      <c r="P29" s="2335"/>
      <c r="Q29" s="1346"/>
      <c r="R29" s="522"/>
      <c r="S29" s="846"/>
      <c r="T29" s="2237"/>
    </row>
    <row r="30" spans="1:20" ht="33.75" customHeight="1">
      <c r="A30" s="2233" t="s">
        <v>2100</v>
      </c>
      <c r="B30" s="2333"/>
      <c r="C30" s="2"/>
      <c r="D30" s="2"/>
      <c r="E30" s="2"/>
      <c r="F30" s="1446"/>
      <c r="G30" s="2"/>
      <c r="H30" s="2"/>
      <c r="I30" s="2238"/>
      <c r="J30" s="2"/>
      <c r="K30" s="2"/>
      <c r="L30" s="2"/>
      <c r="M30" s="1446"/>
      <c r="N30" s="1346"/>
      <c r="O30" s="2"/>
      <c r="P30" s="2335"/>
      <c r="Q30" s="1346"/>
      <c r="R30" s="522"/>
      <c r="S30" s="846"/>
      <c r="T30" s="2237"/>
    </row>
    <row r="31" spans="1:20" ht="33.75" customHeight="1">
      <c r="A31" s="2233" t="s">
        <v>2176</v>
      </c>
      <c r="B31" s="2333"/>
      <c r="C31" s="2"/>
      <c r="D31" s="2"/>
      <c r="E31" s="2"/>
      <c r="F31" s="1446"/>
      <c r="G31" s="2"/>
      <c r="H31" s="2"/>
      <c r="I31" s="2238"/>
      <c r="J31" s="2"/>
      <c r="K31" s="2"/>
      <c r="L31" s="2"/>
      <c r="M31" s="1446"/>
      <c r="N31" s="1346"/>
      <c r="O31" s="2"/>
      <c r="P31" s="2335"/>
      <c r="Q31" s="1346"/>
      <c r="R31" s="522"/>
      <c r="S31" s="846"/>
      <c r="T31" s="2237"/>
    </row>
    <row r="32" spans="1:20" ht="33.75" customHeight="1">
      <c r="A32" s="2233" t="s">
        <v>8488</v>
      </c>
      <c r="B32" s="2333"/>
      <c r="C32" s="2"/>
      <c r="D32" s="2"/>
      <c r="E32" s="2"/>
      <c r="F32" s="1446"/>
      <c r="G32" s="2"/>
      <c r="H32" s="2"/>
      <c r="I32" s="2238"/>
      <c r="J32" s="2"/>
      <c r="K32" s="2"/>
      <c r="L32" s="2"/>
      <c r="M32" s="1446"/>
      <c r="N32" s="1346"/>
      <c r="O32" s="2"/>
      <c r="P32" s="2335"/>
      <c r="Q32" s="1346"/>
      <c r="R32" s="522"/>
      <c r="S32" s="846"/>
      <c r="T32" s="2237"/>
    </row>
    <row r="33" spans="1:31" ht="33.75" customHeight="1">
      <c r="A33" s="2233" t="s">
        <v>8489</v>
      </c>
      <c r="B33" s="2333"/>
      <c r="C33" s="2"/>
      <c r="D33" s="2"/>
      <c r="E33" s="2"/>
      <c r="F33" s="1446"/>
      <c r="G33" s="2"/>
      <c r="H33" s="2"/>
      <c r="I33" s="2238"/>
      <c r="J33" s="2"/>
      <c r="K33" s="2"/>
      <c r="L33" s="2"/>
      <c r="M33" s="1446"/>
      <c r="N33" s="1346"/>
      <c r="O33" s="2"/>
      <c r="P33" s="2335"/>
      <c r="Q33" s="1346"/>
      <c r="R33" s="522"/>
      <c r="S33" s="846"/>
      <c r="T33" s="2237"/>
    </row>
    <row r="34" spans="1:31" ht="33.75" customHeight="1">
      <c r="A34" s="2233" t="s">
        <v>8490</v>
      </c>
      <c r="B34" s="2333"/>
      <c r="C34" s="2"/>
      <c r="D34" s="2"/>
      <c r="E34" s="2"/>
      <c r="F34" s="1446"/>
      <c r="G34" s="2"/>
      <c r="H34" s="2"/>
      <c r="I34" s="2238"/>
      <c r="J34" s="2"/>
      <c r="K34" s="2"/>
      <c r="L34" s="2"/>
      <c r="M34" s="1446"/>
      <c r="N34" s="1346"/>
      <c r="O34" s="2"/>
      <c r="P34" s="2335"/>
      <c r="Q34" s="1346"/>
      <c r="R34" s="522"/>
      <c r="S34" s="846"/>
      <c r="T34" s="2237"/>
    </row>
    <row r="35" spans="1:31" ht="33.75" customHeight="1">
      <c r="A35" s="2233" t="s">
        <v>8491</v>
      </c>
      <c r="B35" s="2333"/>
      <c r="C35" s="2"/>
      <c r="D35" s="2"/>
      <c r="E35" s="2"/>
      <c r="F35" s="1446"/>
      <c r="G35" s="2"/>
      <c r="H35" s="2"/>
      <c r="I35" s="2238"/>
      <c r="J35" s="2"/>
      <c r="K35" s="2"/>
      <c r="L35" s="2"/>
      <c r="M35" s="1446"/>
      <c r="N35" s="1346"/>
      <c r="O35" s="2"/>
      <c r="P35" s="2335"/>
      <c r="Q35" s="1346"/>
      <c r="R35" s="522"/>
      <c r="S35" s="846"/>
      <c r="T35" s="2237"/>
    </row>
    <row r="36" spans="1:31" ht="33.75" customHeight="1">
      <c r="A36" s="2233" t="s">
        <v>8492</v>
      </c>
      <c r="B36" s="2333"/>
      <c r="C36" s="2"/>
      <c r="D36" s="2"/>
      <c r="E36" s="2"/>
      <c r="F36" s="1446"/>
      <c r="G36" s="2"/>
      <c r="H36" s="2"/>
      <c r="I36" s="2238"/>
      <c r="J36" s="2"/>
      <c r="K36" s="2"/>
      <c r="L36" s="2"/>
      <c r="M36" s="1446"/>
      <c r="N36" s="1346"/>
      <c r="O36" s="2"/>
      <c r="P36" s="2335"/>
      <c r="Q36" s="1346"/>
      <c r="R36" s="522"/>
      <c r="S36" s="846"/>
      <c r="T36" s="2237"/>
    </row>
    <row r="37" spans="1:31" ht="33.75" customHeight="1">
      <c r="A37" s="2233" t="s">
        <v>8493</v>
      </c>
      <c r="B37" s="2333"/>
      <c r="C37" s="2"/>
      <c r="D37" s="2"/>
      <c r="E37" s="2"/>
      <c r="F37" s="1446"/>
      <c r="G37" s="2"/>
      <c r="H37" s="2"/>
      <c r="I37" s="2238"/>
      <c r="J37" s="2"/>
      <c r="K37" s="2"/>
      <c r="L37" s="2"/>
      <c r="M37" s="1446"/>
      <c r="N37" s="1346"/>
      <c r="O37" s="2"/>
      <c r="P37" s="2335"/>
      <c r="Q37" s="1346"/>
      <c r="R37" s="522"/>
      <c r="S37" s="846"/>
      <c r="T37" s="2237"/>
    </row>
    <row r="38" spans="1:31" ht="33.75" customHeight="1">
      <c r="A38" s="2233" t="s">
        <v>8494</v>
      </c>
      <c r="B38" s="2333"/>
      <c r="C38" s="2"/>
      <c r="D38" s="2"/>
      <c r="E38" s="2"/>
      <c r="F38" s="1446"/>
      <c r="G38" s="2"/>
      <c r="H38" s="2"/>
      <c r="I38" s="2238"/>
      <c r="J38" s="2"/>
      <c r="K38" s="2"/>
      <c r="L38" s="2"/>
      <c r="M38" s="1446"/>
      <c r="N38" s="1346"/>
      <c r="O38" s="2"/>
      <c r="P38" s="2335"/>
      <c r="Q38" s="1346"/>
      <c r="R38" s="522"/>
      <c r="S38" s="846"/>
      <c r="T38" s="2237"/>
    </row>
    <row r="39" spans="1:31" ht="33.75" customHeight="1">
      <c r="A39" s="2233" t="s">
        <v>2306</v>
      </c>
      <c r="B39" s="2333"/>
      <c r="C39" s="2" t="s">
        <v>8470</v>
      </c>
      <c r="D39" s="2" t="s">
        <v>8482</v>
      </c>
      <c r="E39" s="2" t="s">
        <v>8458</v>
      </c>
      <c r="F39" s="1446"/>
      <c r="G39" s="2"/>
      <c r="H39" s="2"/>
      <c r="I39" s="2238"/>
      <c r="J39" s="2"/>
      <c r="K39" s="2"/>
      <c r="L39" s="2"/>
      <c r="M39" s="1446"/>
      <c r="N39" s="1346"/>
      <c r="O39" s="2"/>
      <c r="P39" s="2335"/>
      <c r="Q39" s="1346"/>
      <c r="R39" s="522"/>
      <c r="S39" s="846"/>
      <c r="T39" s="2237"/>
    </row>
    <row r="40" spans="1:31" ht="34.5" customHeight="1">
      <c r="A40" s="2233" t="s">
        <v>8495</v>
      </c>
      <c r="B40" s="2333"/>
      <c r="C40" s="2"/>
      <c r="D40" s="2"/>
      <c r="E40" s="2"/>
      <c r="F40" s="1446"/>
      <c r="G40" s="2"/>
      <c r="H40" s="2"/>
      <c r="I40" s="2238"/>
      <c r="J40" s="2"/>
      <c r="K40" s="2"/>
      <c r="L40" s="2"/>
      <c r="M40" s="1446"/>
      <c r="N40" s="1346"/>
      <c r="O40" s="2"/>
      <c r="P40" s="2335"/>
      <c r="Q40" s="1346"/>
      <c r="R40" s="522"/>
      <c r="S40" s="846"/>
      <c r="T40" s="2237"/>
    </row>
    <row r="41" spans="1:31" ht="13.2">
      <c r="A41" s="2233" t="s">
        <v>3597</v>
      </c>
      <c r="B41" s="2333"/>
      <c r="C41" s="2"/>
      <c r="D41" s="2"/>
      <c r="E41" s="2"/>
      <c r="F41" s="1446"/>
      <c r="G41" s="2" t="s">
        <v>8496</v>
      </c>
      <c r="H41" s="2">
        <v>18000</v>
      </c>
      <c r="I41" s="2238"/>
      <c r="J41" s="2"/>
      <c r="K41" s="2" t="s">
        <v>8448</v>
      </c>
      <c r="L41" s="2" t="s">
        <v>8449</v>
      </c>
      <c r="M41" s="1446" t="s">
        <v>8497</v>
      </c>
      <c r="N41" s="1346"/>
      <c r="O41" s="2233" t="s">
        <v>3597</v>
      </c>
      <c r="P41" s="2335"/>
      <c r="Q41" s="1346" t="s">
        <v>8452</v>
      </c>
      <c r="R41" s="522"/>
      <c r="S41" s="846"/>
      <c r="T41" s="2237"/>
    </row>
    <row r="42" spans="1:31" ht="13.2">
      <c r="A42" s="2249" t="s">
        <v>8498</v>
      </c>
      <c r="B42" s="2374"/>
      <c r="C42" s="2223"/>
      <c r="D42" s="2223"/>
      <c r="E42" s="2223"/>
      <c r="F42" s="2225"/>
      <c r="G42" s="2223"/>
      <c r="H42" s="2223"/>
      <c r="I42" s="2250"/>
      <c r="J42" s="91"/>
      <c r="K42" s="2" t="s">
        <v>8448</v>
      </c>
      <c r="L42" s="91"/>
      <c r="M42" s="1840"/>
      <c r="N42" s="1347"/>
      <c r="O42" s="2249" t="s">
        <v>8498</v>
      </c>
      <c r="P42" s="2362"/>
      <c r="Q42" s="1346" t="s">
        <v>8452</v>
      </c>
      <c r="R42" s="2102"/>
      <c r="S42" s="908"/>
      <c r="T42" s="2251"/>
      <c r="U42" s="1260"/>
      <c r="V42" s="1260"/>
      <c r="W42" s="1260"/>
      <c r="X42" s="1260"/>
      <c r="Y42" s="1260"/>
      <c r="Z42" s="1260"/>
      <c r="AA42" s="1260"/>
      <c r="AB42" s="1260"/>
      <c r="AC42" s="1260"/>
      <c r="AD42" s="1260"/>
      <c r="AE42" s="1260"/>
    </row>
    <row r="43" spans="1:31" ht="49.5" customHeight="1">
      <c r="A43" s="2252" t="s">
        <v>4214</v>
      </c>
      <c r="B43" s="2253" t="s">
        <v>85</v>
      </c>
      <c r="C43" s="1"/>
      <c r="D43" s="1"/>
      <c r="E43" s="1"/>
      <c r="F43" s="2245"/>
      <c r="G43" s="1" t="s">
        <v>8499</v>
      </c>
      <c r="H43" s="1" t="s">
        <v>8500</v>
      </c>
      <c r="I43" s="2254"/>
      <c r="J43" s="2255"/>
      <c r="K43" s="2255"/>
      <c r="L43" s="2255"/>
      <c r="M43" s="2256" t="s">
        <v>8501</v>
      </c>
      <c r="N43" s="2257" t="s">
        <v>8502</v>
      </c>
      <c r="O43" s="2258" t="s">
        <v>4214</v>
      </c>
      <c r="P43" s="2258" t="s">
        <v>34</v>
      </c>
      <c r="Q43" s="2259" t="s">
        <v>8503</v>
      </c>
      <c r="R43" s="2260" t="s">
        <v>8504</v>
      </c>
      <c r="S43" s="2258" t="s">
        <v>4214</v>
      </c>
      <c r="T43" s="2261"/>
    </row>
    <row r="44" spans="1:31" ht="27.75" customHeight="1">
      <c r="A44" s="2211" t="s">
        <v>7447</v>
      </c>
      <c r="B44" s="2375" t="s">
        <v>108</v>
      </c>
      <c r="C44" s="2214" t="s">
        <v>8505</v>
      </c>
      <c r="D44" s="2214" t="s">
        <v>8505</v>
      </c>
      <c r="E44" s="2214" t="s">
        <v>8458</v>
      </c>
      <c r="F44" s="2216" t="s">
        <v>8506</v>
      </c>
      <c r="G44" s="2377" t="s">
        <v>8507</v>
      </c>
      <c r="H44" s="2378"/>
      <c r="I44" s="2215"/>
      <c r="J44" s="2214"/>
      <c r="K44" s="2214"/>
      <c r="L44" s="2214"/>
      <c r="M44" s="2216"/>
      <c r="N44" s="2262"/>
      <c r="O44" s="2263" t="s">
        <v>7447</v>
      </c>
      <c r="P44" s="2218" t="s">
        <v>108</v>
      </c>
      <c r="Q44" s="2264" t="s">
        <v>8508</v>
      </c>
      <c r="R44" s="2265" t="s">
        <v>8509</v>
      </c>
      <c r="S44" s="2266" t="s">
        <v>8510</v>
      </c>
      <c r="T44" s="2267"/>
    </row>
    <row r="45" spans="1:31" ht="27.75" customHeight="1">
      <c r="A45" s="2233" t="s">
        <v>8511</v>
      </c>
      <c r="B45" s="2333"/>
      <c r="C45" s="2" t="s">
        <v>8505</v>
      </c>
      <c r="D45" s="2" t="s">
        <v>8505</v>
      </c>
      <c r="E45" s="2" t="s">
        <v>8458</v>
      </c>
      <c r="F45" s="1446"/>
      <c r="G45" s="2334" t="s">
        <v>8507</v>
      </c>
      <c r="H45" s="2333"/>
      <c r="I45" s="2238"/>
      <c r="J45" s="2"/>
      <c r="K45" s="2"/>
      <c r="L45" s="2"/>
      <c r="M45" s="1446"/>
      <c r="N45" s="2268"/>
      <c r="O45" s="2269" t="s">
        <v>8511</v>
      </c>
      <c r="P45" s="846" t="s">
        <v>108</v>
      </c>
      <c r="Q45" s="2270" t="s">
        <v>8508</v>
      </c>
      <c r="R45" s="541" t="s">
        <v>8512</v>
      </c>
      <c r="S45" s="3" t="s">
        <v>8513</v>
      </c>
      <c r="T45" s="2271"/>
    </row>
    <row r="46" spans="1:31" ht="26.25" customHeight="1">
      <c r="A46" s="2233" t="s">
        <v>8514</v>
      </c>
      <c r="B46" s="2333"/>
      <c r="C46" s="2" t="s">
        <v>8505</v>
      </c>
      <c r="D46" s="2" t="s">
        <v>8505</v>
      </c>
      <c r="E46" s="2" t="s">
        <v>8458</v>
      </c>
      <c r="F46" s="1446" t="s">
        <v>8506</v>
      </c>
      <c r="G46" s="2334" t="s">
        <v>8507</v>
      </c>
      <c r="H46" s="2333"/>
      <c r="I46" s="2238"/>
      <c r="J46" s="2"/>
      <c r="K46" s="2"/>
      <c r="L46" s="2"/>
      <c r="M46" s="1446"/>
      <c r="N46" s="1346"/>
      <c r="O46" s="12" t="s">
        <v>8514</v>
      </c>
      <c r="P46" s="846" t="s">
        <v>108</v>
      </c>
      <c r="Q46" s="2270" t="s">
        <v>8508</v>
      </c>
      <c r="R46" s="541"/>
      <c r="S46" s="3"/>
      <c r="T46" s="2271"/>
    </row>
    <row r="47" spans="1:31" ht="25.5" customHeight="1">
      <c r="A47" s="2233" t="s">
        <v>8515</v>
      </c>
      <c r="B47" s="2333"/>
      <c r="C47" s="2" t="s">
        <v>8516</v>
      </c>
      <c r="D47" s="2" t="s">
        <v>8517</v>
      </c>
      <c r="E47" s="2" t="s">
        <v>8518</v>
      </c>
      <c r="F47" s="1446"/>
      <c r="G47" s="2"/>
      <c r="H47" s="2"/>
      <c r="I47" s="2238"/>
      <c r="J47" s="2"/>
      <c r="K47" s="2"/>
      <c r="L47" s="2"/>
      <c r="M47" s="1446"/>
      <c r="N47" s="1346"/>
      <c r="O47" s="1190"/>
      <c r="P47" s="87"/>
      <c r="Q47" s="2272"/>
      <c r="R47" s="541"/>
      <c r="S47" s="3"/>
      <c r="T47" s="2271"/>
    </row>
    <row r="48" spans="1:31" ht="27" customHeight="1">
      <c r="A48" s="2233" t="s">
        <v>8519</v>
      </c>
      <c r="B48" s="2333"/>
      <c r="C48" s="2" t="s">
        <v>8516</v>
      </c>
      <c r="D48" s="2"/>
      <c r="E48" s="2" t="s">
        <v>8458</v>
      </c>
      <c r="F48" s="1446" t="s">
        <v>8520</v>
      </c>
      <c r="G48" s="2"/>
      <c r="H48" s="2"/>
      <c r="I48" s="2238"/>
      <c r="J48" s="2"/>
      <c r="K48" s="2"/>
      <c r="L48" s="2"/>
      <c r="M48" s="1446"/>
      <c r="N48" s="1346"/>
      <c r="O48" s="1190"/>
      <c r="P48" s="87"/>
      <c r="Q48" s="2272"/>
      <c r="R48" s="541"/>
      <c r="S48" s="3"/>
      <c r="T48" s="2271"/>
    </row>
    <row r="49" spans="1:20" ht="25.5" customHeight="1">
      <c r="A49" s="2233" t="s">
        <v>1979</v>
      </c>
      <c r="B49" s="2333"/>
      <c r="C49" s="2" t="s">
        <v>8516</v>
      </c>
      <c r="D49" s="2"/>
      <c r="E49" s="2" t="s">
        <v>8458</v>
      </c>
      <c r="F49" s="1446"/>
      <c r="G49" s="2"/>
      <c r="H49" s="2"/>
      <c r="I49" s="2238"/>
      <c r="J49" s="2"/>
      <c r="K49" s="2"/>
      <c r="L49" s="2"/>
      <c r="M49" s="1446"/>
      <c r="N49" s="1346"/>
      <c r="O49" s="1190"/>
      <c r="P49" s="87"/>
      <c r="Q49" s="2272"/>
      <c r="R49" s="541"/>
      <c r="S49" s="3"/>
      <c r="T49" s="2271"/>
    </row>
    <row r="50" spans="1:20" ht="25.5" customHeight="1">
      <c r="A50" s="2233" t="s">
        <v>1809</v>
      </c>
      <c r="B50" s="2333"/>
      <c r="C50" s="2" t="s">
        <v>8516</v>
      </c>
      <c r="D50" s="2"/>
      <c r="E50" s="2" t="s">
        <v>8458</v>
      </c>
      <c r="F50" s="1446"/>
      <c r="G50" s="2"/>
      <c r="H50" s="2"/>
      <c r="I50" s="2238"/>
      <c r="J50" s="2"/>
      <c r="K50" s="2"/>
      <c r="L50" s="2"/>
      <c r="M50" s="1446"/>
      <c r="N50" s="1346"/>
      <c r="O50" s="1190"/>
      <c r="P50" s="87"/>
      <c r="Q50" s="2272"/>
      <c r="R50" s="541"/>
      <c r="S50" s="3"/>
      <c r="T50" s="2271"/>
    </row>
    <row r="51" spans="1:20" ht="25.5" customHeight="1">
      <c r="A51" s="2233" t="s">
        <v>4584</v>
      </c>
      <c r="B51" s="2333"/>
      <c r="C51" s="2" t="s">
        <v>8516</v>
      </c>
      <c r="D51" s="2"/>
      <c r="E51" s="2" t="s">
        <v>8458</v>
      </c>
      <c r="F51" s="1446"/>
      <c r="G51" s="2"/>
      <c r="H51" s="2"/>
      <c r="I51" s="2238"/>
      <c r="J51" s="2"/>
      <c r="K51" s="2"/>
      <c r="L51" s="2"/>
      <c r="M51" s="1446"/>
      <c r="N51" s="1346"/>
      <c r="O51" s="1190"/>
      <c r="P51" s="87"/>
      <c r="Q51" s="2272"/>
      <c r="R51" s="541"/>
      <c r="S51" s="3"/>
      <c r="T51" s="2271"/>
    </row>
    <row r="52" spans="1:20" ht="25.5" customHeight="1">
      <c r="A52" s="2233" t="s">
        <v>599</v>
      </c>
      <c r="B52" s="2333"/>
      <c r="C52" s="2" t="s">
        <v>8516</v>
      </c>
      <c r="D52" s="2"/>
      <c r="E52" s="2" t="s">
        <v>8458</v>
      </c>
      <c r="F52" s="1446"/>
      <c r="G52" s="2"/>
      <c r="H52" s="2"/>
      <c r="I52" s="2238"/>
      <c r="J52" s="2"/>
      <c r="K52" s="2"/>
      <c r="L52" s="2"/>
      <c r="M52" s="1446"/>
      <c r="N52" s="1346"/>
      <c r="O52" s="1190"/>
      <c r="P52" s="87"/>
      <c r="Q52" s="2272"/>
      <c r="R52" s="541"/>
      <c r="S52" s="3"/>
      <c r="T52" s="2271"/>
    </row>
    <row r="53" spans="1:20" ht="25.5" customHeight="1">
      <c r="A53" s="2233" t="s">
        <v>8521</v>
      </c>
      <c r="B53" s="2333"/>
      <c r="C53" s="2" t="s">
        <v>8516</v>
      </c>
      <c r="D53" s="2"/>
      <c r="E53" s="2" t="s">
        <v>8458</v>
      </c>
      <c r="F53" s="1446"/>
      <c r="G53" s="2"/>
      <c r="H53" s="2"/>
      <c r="I53" s="2238"/>
      <c r="J53" s="2"/>
      <c r="K53" s="2"/>
      <c r="L53" s="2"/>
      <c r="M53" s="1446"/>
      <c r="N53" s="1346"/>
      <c r="O53" s="1190"/>
      <c r="P53" s="87"/>
      <c r="Q53" s="2272"/>
      <c r="R53" s="541"/>
      <c r="S53" s="3"/>
      <c r="T53" s="2271"/>
    </row>
    <row r="54" spans="1:20" ht="25.5" customHeight="1">
      <c r="A54" s="2233" t="s">
        <v>8522</v>
      </c>
      <c r="B54" s="2333"/>
      <c r="C54" s="2" t="s">
        <v>8516</v>
      </c>
      <c r="D54" s="2"/>
      <c r="E54" s="2" t="s">
        <v>8458</v>
      </c>
      <c r="F54" s="1446"/>
      <c r="G54" s="2"/>
      <c r="H54" s="2"/>
      <c r="I54" s="2238"/>
      <c r="J54" s="2"/>
      <c r="K54" s="2"/>
      <c r="L54" s="2"/>
      <c r="M54" s="1446"/>
      <c r="N54" s="1346"/>
      <c r="O54" s="1190"/>
      <c r="P54" s="87"/>
      <c r="Q54" s="2272"/>
      <c r="R54" s="541"/>
      <c r="S54" s="3"/>
      <c r="T54" s="2271"/>
    </row>
    <row r="55" spans="1:20" ht="25.5" customHeight="1">
      <c r="A55" s="2233" t="s">
        <v>152</v>
      </c>
      <c r="B55" s="2333"/>
      <c r="C55" s="2" t="s">
        <v>3063</v>
      </c>
      <c r="D55" s="2"/>
      <c r="E55" s="2" t="s">
        <v>8458</v>
      </c>
      <c r="F55" s="1446"/>
      <c r="G55" s="2"/>
      <c r="H55" s="2"/>
      <c r="I55" s="2238"/>
      <c r="J55" s="2"/>
      <c r="K55" s="2"/>
      <c r="L55" s="2"/>
      <c r="M55" s="1446"/>
      <c r="N55" s="1346"/>
      <c r="O55" s="1190"/>
      <c r="P55" s="87"/>
      <c r="Q55" s="2272"/>
      <c r="R55" s="541"/>
      <c r="S55" s="3"/>
      <c r="T55" s="2271"/>
    </row>
    <row r="56" spans="1:20" ht="25.5" customHeight="1">
      <c r="A56" s="2233" t="s">
        <v>2598</v>
      </c>
      <c r="B56" s="2333"/>
      <c r="C56" s="2" t="s">
        <v>3063</v>
      </c>
      <c r="D56" s="2"/>
      <c r="E56" s="2" t="s">
        <v>8458</v>
      </c>
      <c r="F56" s="1446"/>
      <c r="G56" s="2"/>
      <c r="H56" s="2"/>
      <c r="I56" s="2238"/>
      <c r="J56" s="2"/>
      <c r="K56" s="2"/>
      <c r="L56" s="2"/>
      <c r="M56" s="1446"/>
      <c r="N56" s="1346"/>
      <c r="O56" s="1190"/>
      <c r="P56" s="87"/>
      <c r="Q56" s="2272"/>
      <c r="R56" s="541"/>
      <c r="S56" s="3"/>
      <c r="T56" s="2271"/>
    </row>
    <row r="57" spans="1:20" ht="25.5" customHeight="1">
      <c r="A57" s="2233" t="s">
        <v>2644</v>
      </c>
      <c r="B57" s="2333"/>
      <c r="C57" s="2" t="s">
        <v>3063</v>
      </c>
      <c r="D57" s="2"/>
      <c r="E57" s="2" t="s">
        <v>8458</v>
      </c>
      <c r="F57" s="1446"/>
      <c r="G57" s="2"/>
      <c r="H57" s="2"/>
      <c r="I57" s="2238"/>
      <c r="J57" s="2"/>
      <c r="K57" s="2"/>
      <c r="L57" s="2"/>
      <c r="M57" s="1446"/>
      <c r="N57" s="1346"/>
      <c r="O57" s="1190"/>
      <c r="P57" s="87"/>
      <c r="Q57" s="2272"/>
      <c r="R57" s="541"/>
      <c r="S57" s="3"/>
      <c r="T57" s="2271"/>
    </row>
    <row r="58" spans="1:20" ht="25.5" customHeight="1">
      <c r="A58" s="2233" t="s">
        <v>3828</v>
      </c>
      <c r="B58" s="2333"/>
      <c r="C58" s="2" t="s">
        <v>8516</v>
      </c>
      <c r="D58" s="2"/>
      <c r="E58" s="2" t="s">
        <v>8458</v>
      </c>
      <c r="F58" s="1446"/>
      <c r="G58" s="2"/>
      <c r="H58" s="2"/>
      <c r="I58" s="2238"/>
      <c r="J58" s="2"/>
      <c r="K58" s="2"/>
      <c r="L58" s="2"/>
      <c r="M58" s="1446"/>
      <c r="N58" s="1346"/>
      <c r="O58" s="1190"/>
      <c r="P58" s="87"/>
      <c r="Q58" s="2272"/>
      <c r="R58" s="541"/>
      <c r="S58" s="3"/>
      <c r="T58" s="2271"/>
    </row>
    <row r="59" spans="1:20" ht="25.5" customHeight="1">
      <c r="A59" s="2233" t="s">
        <v>8523</v>
      </c>
      <c r="B59" s="2333"/>
      <c r="C59" s="2" t="s">
        <v>3063</v>
      </c>
      <c r="D59" s="2"/>
      <c r="E59" s="2" t="s">
        <v>8458</v>
      </c>
      <c r="F59" s="1446"/>
      <c r="G59" s="2"/>
      <c r="H59" s="2"/>
      <c r="I59" s="2238"/>
      <c r="J59" s="2"/>
      <c r="K59" s="2"/>
      <c r="L59" s="2"/>
      <c r="M59" s="1446"/>
      <c r="N59" s="1346"/>
      <c r="O59" s="1190"/>
      <c r="P59" s="87"/>
      <c r="Q59" s="2272"/>
      <c r="R59" s="541"/>
      <c r="S59" s="3"/>
      <c r="T59" s="2271"/>
    </row>
    <row r="60" spans="1:20" ht="25.5" customHeight="1">
      <c r="A60" s="2233" t="s">
        <v>1393</v>
      </c>
      <c r="B60" s="2333"/>
      <c r="C60" s="2" t="s">
        <v>3063</v>
      </c>
      <c r="D60" s="2"/>
      <c r="E60" s="2" t="s">
        <v>8518</v>
      </c>
      <c r="F60" s="1446" t="s">
        <v>8524</v>
      </c>
      <c r="G60" s="2"/>
      <c r="H60" s="2"/>
      <c r="I60" s="2238"/>
      <c r="J60" s="2"/>
      <c r="K60" s="2"/>
      <c r="L60" s="2"/>
      <c r="M60" s="1446"/>
      <c r="N60" s="1346"/>
      <c r="O60" s="1190"/>
      <c r="P60" s="87"/>
      <c r="Q60" s="2272"/>
      <c r="R60" s="541"/>
      <c r="S60" s="3"/>
      <c r="T60" s="2271"/>
    </row>
    <row r="61" spans="1:20" ht="25.5" customHeight="1">
      <c r="A61" s="2233" t="s">
        <v>2118</v>
      </c>
      <c r="B61" s="2333"/>
      <c r="C61" s="2" t="s">
        <v>3063</v>
      </c>
      <c r="D61" s="2"/>
      <c r="E61" s="2" t="s">
        <v>8458</v>
      </c>
      <c r="F61" s="1446" t="s">
        <v>8525</v>
      </c>
      <c r="G61" s="2"/>
      <c r="H61" s="2"/>
      <c r="I61" s="2238"/>
      <c r="J61" s="2"/>
      <c r="K61" s="2"/>
      <c r="L61" s="2"/>
      <c r="M61" s="1446"/>
      <c r="N61" s="1346"/>
      <c r="O61" s="1190"/>
      <c r="P61" s="87"/>
      <c r="Q61" s="2272"/>
      <c r="R61" s="541"/>
      <c r="S61" s="3"/>
      <c r="T61" s="2271"/>
    </row>
    <row r="62" spans="1:20" ht="25.5" customHeight="1">
      <c r="A62" s="2233" t="s">
        <v>8526</v>
      </c>
      <c r="B62" s="2333"/>
      <c r="C62" s="2" t="s">
        <v>8516</v>
      </c>
      <c r="D62" s="2"/>
      <c r="E62" s="2" t="s">
        <v>8458</v>
      </c>
      <c r="F62" s="1446"/>
      <c r="G62" s="2"/>
      <c r="H62" s="2"/>
      <c r="I62" s="2238"/>
      <c r="J62" s="2"/>
      <c r="K62" s="2"/>
      <c r="L62" s="2"/>
      <c r="M62" s="1446"/>
      <c r="N62" s="1346"/>
      <c r="O62" s="1190"/>
      <c r="P62" s="87"/>
      <c r="Q62" s="2272"/>
      <c r="R62" s="541"/>
      <c r="S62" s="3"/>
      <c r="T62" s="2271"/>
    </row>
    <row r="63" spans="1:20" ht="25.5" customHeight="1">
      <c r="A63" s="2233" t="s">
        <v>4500</v>
      </c>
      <c r="B63" s="2333"/>
      <c r="C63" s="2" t="s">
        <v>8516</v>
      </c>
      <c r="D63" s="2"/>
      <c r="E63" s="2" t="s">
        <v>8458</v>
      </c>
      <c r="F63" s="1446" t="s">
        <v>8525</v>
      </c>
      <c r="G63" s="2"/>
      <c r="H63" s="2"/>
      <c r="I63" s="2238"/>
      <c r="J63" s="2"/>
      <c r="K63" s="2"/>
      <c r="L63" s="2"/>
      <c r="M63" s="1446"/>
      <c r="N63" s="1346"/>
      <c r="O63" s="1190"/>
      <c r="P63" s="87"/>
      <c r="Q63" s="2272"/>
      <c r="R63" s="541"/>
      <c r="S63" s="3"/>
      <c r="T63" s="2271"/>
    </row>
    <row r="64" spans="1:20" ht="25.5" customHeight="1">
      <c r="A64" s="2233" t="s">
        <v>2437</v>
      </c>
      <c r="B64" s="2333"/>
      <c r="C64" s="2" t="s">
        <v>8516</v>
      </c>
      <c r="D64" s="2"/>
      <c r="E64" s="2" t="s">
        <v>8458</v>
      </c>
      <c r="F64" s="1446" t="s">
        <v>8525</v>
      </c>
      <c r="G64" s="2"/>
      <c r="H64" s="2"/>
      <c r="I64" s="2238"/>
      <c r="J64" s="2"/>
      <c r="K64" s="2"/>
      <c r="L64" s="2"/>
      <c r="M64" s="1446"/>
      <c r="N64" s="1346"/>
      <c r="O64" s="1190"/>
      <c r="P64" s="87"/>
      <c r="Q64" s="2272"/>
      <c r="R64" s="541"/>
      <c r="S64" s="3"/>
      <c r="T64" s="2271"/>
    </row>
    <row r="65" spans="1:20" ht="25.5" customHeight="1">
      <c r="A65" s="2233" t="s">
        <v>2762</v>
      </c>
      <c r="B65" s="2333"/>
      <c r="C65" s="2" t="s">
        <v>8516</v>
      </c>
      <c r="D65" s="2"/>
      <c r="E65" s="2" t="s">
        <v>8458</v>
      </c>
      <c r="F65" s="1446" t="s">
        <v>8524</v>
      </c>
      <c r="G65" s="2"/>
      <c r="H65" s="2"/>
      <c r="I65" s="2238"/>
      <c r="J65" s="2"/>
      <c r="K65" s="2"/>
      <c r="L65" s="2"/>
      <c r="M65" s="1446"/>
      <c r="N65" s="1346"/>
      <c r="O65" s="1190"/>
      <c r="P65" s="87"/>
      <c r="Q65" s="2272"/>
      <c r="R65" s="541"/>
      <c r="S65" s="3"/>
      <c r="T65" s="2271"/>
    </row>
    <row r="66" spans="1:20" ht="25.5" customHeight="1">
      <c r="A66" s="2233" t="s">
        <v>423</v>
      </c>
      <c r="B66" s="2333"/>
      <c r="C66" s="2" t="s">
        <v>8470</v>
      </c>
      <c r="D66" s="2"/>
      <c r="E66" s="2" t="s">
        <v>8458</v>
      </c>
      <c r="F66" s="1446" t="s">
        <v>8527</v>
      </c>
      <c r="G66" s="2"/>
      <c r="H66" s="2"/>
      <c r="I66" s="2238"/>
      <c r="J66" s="2"/>
      <c r="K66" s="2"/>
      <c r="L66" s="2"/>
      <c r="M66" s="1446"/>
      <c r="N66" s="1346"/>
      <c r="O66" s="1190"/>
      <c r="P66" s="87"/>
      <c r="Q66" s="2272"/>
      <c r="R66" s="541"/>
      <c r="S66" s="3"/>
      <c r="T66" s="2271"/>
    </row>
    <row r="67" spans="1:20" ht="13.2">
      <c r="A67" s="2233" t="s">
        <v>4010</v>
      </c>
      <c r="B67" s="2333"/>
      <c r="C67" s="2"/>
      <c r="D67" s="2"/>
      <c r="E67" s="2" t="s">
        <v>8458</v>
      </c>
      <c r="F67" s="1446"/>
      <c r="G67" s="2334" t="s">
        <v>8507</v>
      </c>
      <c r="H67" s="2333"/>
      <c r="I67" s="2238"/>
      <c r="J67" s="2">
        <v>40000</v>
      </c>
      <c r="K67" s="2" t="s">
        <v>8448</v>
      </c>
      <c r="L67" s="2"/>
      <c r="M67" s="1446" t="s">
        <v>8528</v>
      </c>
      <c r="N67" s="1346"/>
      <c r="O67" s="87" t="s">
        <v>4010</v>
      </c>
      <c r="P67" s="846" t="s">
        <v>108</v>
      </c>
      <c r="Q67" s="1346" t="s">
        <v>8452</v>
      </c>
      <c r="R67" s="522" t="s">
        <v>21</v>
      </c>
      <c r="S67" s="846" t="s">
        <v>8529</v>
      </c>
      <c r="T67" s="2273"/>
    </row>
    <row r="68" spans="1:20" ht="13.2">
      <c r="A68" s="2233" t="s">
        <v>462</v>
      </c>
      <c r="B68" s="2333"/>
      <c r="C68" s="2" t="s">
        <v>3063</v>
      </c>
      <c r="D68" s="2"/>
      <c r="E68" s="2" t="s">
        <v>8458</v>
      </c>
      <c r="F68" s="1446" t="s">
        <v>8530</v>
      </c>
      <c r="G68" s="2">
        <v>12000</v>
      </c>
      <c r="H68" s="2">
        <v>22000</v>
      </c>
      <c r="I68" s="2238"/>
      <c r="J68" s="2"/>
      <c r="K68" s="2" t="s">
        <v>8448</v>
      </c>
      <c r="L68" s="2" t="s">
        <v>8449</v>
      </c>
      <c r="M68" s="1446" t="s">
        <v>8531</v>
      </c>
      <c r="N68" s="1346"/>
      <c r="O68" s="12" t="s">
        <v>462</v>
      </c>
      <c r="P68" s="846" t="s">
        <v>108</v>
      </c>
      <c r="Q68" s="2270" t="s">
        <v>8508</v>
      </c>
      <c r="R68" s="2068"/>
      <c r="S68" s="1216"/>
      <c r="T68" s="2273"/>
    </row>
    <row r="69" spans="1:20" ht="30" customHeight="1">
      <c r="A69" s="2274" t="s">
        <v>8532</v>
      </c>
      <c r="B69" s="2374"/>
      <c r="C69" s="2223" t="s">
        <v>8533</v>
      </c>
      <c r="D69" s="2223"/>
      <c r="E69" s="2223" t="s">
        <v>8458</v>
      </c>
      <c r="F69" s="2225"/>
      <c r="G69" s="2381" t="s">
        <v>8507</v>
      </c>
      <c r="H69" s="2374"/>
      <c r="I69" s="2224"/>
      <c r="J69" s="2223"/>
      <c r="K69" s="2223"/>
      <c r="L69" s="2223"/>
      <c r="M69" s="2225"/>
      <c r="N69" s="2275"/>
      <c r="O69" s="2276" t="s">
        <v>6895</v>
      </c>
      <c r="P69" s="2227" t="s">
        <v>108</v>
      </c>
      <c r="Q69" s="2070" t="s">
        <v>8508</v>
      </c>
      <c r="R69" s="2277" t="s">
        <v>8534</v>
      </c>
      <c r="S69" s="2278" t="s">
        <v>8535</v>
      </c>
      <c r="T69" s="2279"/>
    </row>
    <row r="70" spans="1:20" ht="13.2">
      <c r="A70" s="2211" t="s">
        <v>3579</v>
      </c>
      <c r="B70" s="2375" t="s">
        <v>27</v>
      </c>
      <c r="C70" s="2280"/>
      <c r="D70" s="2280"/>
      <c r="E70" s="2280"/>
      <c r="F70" s="2281"/>
      <c r="G70" s="2377" t="s">
        <v>8536</v>
      </c>
      <c r="H70" s="2378"/>
      <c r="I70" s="2378"/>
      <c r="J70" s="2378"/>
      <c r="K70" s="2378"/>
      <c r="L70" s="2214"/>
      <c r="M70" s="2216"/>
      <c r="N70" s="2217"/>
      <c r="O70" s="2216" t="s">
        <v>3579</v>
      </c>
      <c r="P70" s="2266" t="s">
        <v>5566</v>
      </c>
      <c r="Q70" s="2264" t="s">
        <v>8537</v>
      </c>
      <c r="R70" s="2219"/>
      <c r="S70" s="2211" t="s">
        <v>8538</v>
      </c>
      <c r="T70" s="2220"/>
    </row>
    <row r="71" spans="1:20" ht="13.2">
      <c r="A71" s="2233" t="s">
        <v>3481</v>
      </c>
      <c r="B71" s="2333"/>
      <c r="C71" s="2282"/>
      <c r="D71" s="2282"/>
      <c r="E71" s="2282"/>
      <c r="F71" s="2283"/>
      <c r="G71" s="2">
        <v>9900</v>
      </c>
      <c r="H71" s="2">
        <v>16900</v>
      </c>
      <c r="I71" s="2238"/>
      <c r="J71" s="2"/>
      <c r="K71" s="2"/>
      <c r="L71" s="2"/>
      <c r="M71" s="1446" t="s">
        <v>8539</v>
      </c>
      <c r="N71" s="1346"/>
      <c r="O71" s="1446" t="s">
        <v>3481</v>
      </c>
      <c r="P71" s="3" t="s">
        <v>5566</v>
      </c>
      <c r="Q71" s="2270" t="s">
        <v>8537</v>
      </c>
      <c r="R71" s="522"/>
      <c r="S71" s="2233" t="s">
        <v>3481</v>
      </c>
      <c r="T71" s="2237"/>
    </row>
    <row r="72" spans="1:20" ht="13.2">
      <c r="A72" s="2233" t="s">
        <v>8540</v>
      </c>
      <c r="B72" s="2333"/>
      <c r="C72" s="2282"/>
      <c r="D72" s="2282"/>
      <c r="E72" s="2282"/>
      <c r="F72" s="2283"/>
      <c r="G72" s="2">
        <v>9900</v>
      </c>
      <c r="H72" s="2">
        <v>14500</v>
      </c>
      <c r="I72" s="2238"/>
      <c r="J72" s="2"/>
      <c r="K72" s="2" t="s">
        <v>32</v>
      </c>
      <c r="L72" s="2" t="s">
        <v>32</v>
      </c>
      <c r="M72" s="1446" t="s">
        <v>8541</v>
      </c>
      <c r="N72" s="1346"/>
      <c r="O72" s="1446" t="s">
        <v>8540</v>
      </c>
      <c r="P72" s="3" t="s">
        <v>5566</v>
      </c>
      <c r="Q72" s="2270" t="s">
        <v>8537</v>
      </c>
      <c r="R72" s="522"/>
      <c r="S72" s="10" t="s">
        <v>8542</v>
      </c>
      <c r="T72" s="2237"/>
    </row>
    <row r="73" spans="1:20" ht="13.2">
      <c r="A73" s="2233" t="s">
        <v>8025</v>
      </c>
      <c r="B73" s="2333"/>
      <c r="C73" s="2282"/>
      <c r="D73" s="2282"/>
      <c r="E73" s="2282"/>
      <c r="F73" s="2283"/>
      <c r="G73" s="2">
        <v>9900</v>
      </c>
      <c r="H73" s="2">
        <v>15900</v>
      </c>
      <c r="I73" s="2238"/>
      <c r="J73" s="2"/>
      <c r="K73" s="2" t="s">
        <v>32</v>
      </c>
      <c r="L73" s="2" t="s">
        <v>32</v>
      </c>
      <c r="M73" s="1446" t="s">
        <v>8543</v>
      </c>
      <c r="N73" s="1346"/>
      <c r="O73" s="1446" t="s">
        <v>8025</v>
      </c>
      <c r="P73" s="3" t="s">
        <v>5566</v>
      </c>
      <c r="Q73" s="2270" t="s">
        <v>8537</v>
      </c>
      <c r="R73" s="522"/>
      <c r="S73" s="2233" t="s">
        <v>8544</v>
      </c>
      <c r="T73" s="2237"/>
    </row>
    <row r="74" spans="1:20" ht="13.2">
      <c r="A74" s="2233" t="s">
        <v>3607</v>
      </c>
      <c r="B74" s="2333"/>
      <c r="C74" s="2282"/>
      <c r="D74" s="2282"/>
      <c r="E74" s="2282"/>
      <c r="F74" s="2283"/>
      <c r="G74" s="2" t="s">
        <v>8545</v>
      </c>
      <c r="H74" s="2" t="s">
        <v>8546</v>
      </c>
      <c r="I74" s="2238"/>
      <c r="J74" s="2"/>
      <c r="K74" s="2"/>
      <c r="L74" s="2"/>
      <c r="M74" s="2245" t="s">
        <v>8531</v>
      </c>
      <c r="N74" s="1346"/>
      <c r="O74" s="12" t="s">
        <v>3607</v>
      </c>
      <c r="P74" s="3" t="s">
        <v>5566</v>
      </c>
      <c r="Q74" s="2270" t="s">
        <v>8537</v>
      </c>
      <c r="R74" s="522"/>
      <c r="S74" s="2233" t="s">
        <v>8547</v>
      </c>
      <c r="T74" s="2237" t="s">
        <v>8548</v>
      </c>
    </row>
    <row r="75" spans="1:20" ht="39.6">
      <c r="A75" s="2233" t="s">
        <v>3474</v>
      </c>
      <c r="B75" s="2333"/>
      <c r="C75" s="2282"/>
      <c r="D75" s="2282"/>
      <c r="E75" s="2282"/>
      <c r="F75" s="2283"/>
      <c r="G75" s="2">
        <v>9900</v>
      </c>
      <c r="H75" s="2">
        <v>17000</v>
      </c>
      <c r="I75" s="2238">
        <v>9900</v>
      </c>
      <c r="J75" s="2" t="s">
        <v>8473</v>
      </c>
      <c r="K75" s="2"/>
      <c r="L75" s="2"/>
      <c r="M75" s="2245" t="s">
        <v>8549</v>
      </c>
      <c r="N75" s="1346"/>
      <c r="O75" s="1446" t="s">
        <v>8550</v>
      </c>
      <c r="P75" s="3" t="s">
        <v>5566</v>
      </c>
      <c r="Q75" s="2270" t="s">
        <v>8537</v>
      </c>
      <c r="R75" s="522"/>
      <c r="S75" s="12" t="s">
        <v>3474</v>
      </c>
      <c r="T75" s="2237" t="s">
        <v>8551</v>
      </c>
    </row>
    <row r="76" spans="1:20" ht="13.2">
      <c r="A76" s="2233" t="s">
        <v>8552</v>
      </c>
      <c r="B76" s="2333"/>
      <c r="C76" s="2282"/>
      <c r="D76" s="2282"/>
      <c r="E76" s="2282"/>
      <c r="F76" s="2283"/>
      <c r="G76" s="2334" t="s">
        <v>8553</v>
      </c>
      <c r="H76" s="2333"/>
      <c r="I76" s="2238"/>
      <c r="J76" s="2"/>
      <c r="K76" s="2" t="s">
        <v>32</v>
      </c>
      <c r="L76" s="2" t="s">
        <v>32</v>
      </c>
      <c r="M76" s="1446" t="s">
        <v>8554</v>
      </c>
      <c r="N76" s="1346"/>
      <c r="O76" s="1446" t="s">
        <v>3919</v>
      </c>
      <c r="P76" s="3" t="s">
        <v>5566</v>
      </c>
      <c r="Q76" s="2270" t="s">
        <v>8537</v>
      </c>
      <c r="R76" s="522"/>
      <c r="S76" s="2233" t="s">
        <v>8555</v>
      </c>
      <c r="T76" s="2237"/>
    </row>
    <row r="77" spans="1:20" ht="13.2">
      <c r="A77" s="2233" t="s">
        <v>8556</v>
      </c>
      <c r="B77" s="2333"/>
      <c r="C77" s="2282"/>
      <c r="D77" s="2282"/>
      <c r="E77" s="2282"/>
      <c r="F77" s="2283"/>
      <c r="G77" s="2">
        <v>9900</v>
      </c>
      <c r="H77" s="2">
        <v>15500</v>
      </c>
      <c r="I77" s="2238"/>
      <c r="J77" s="2"/>
      <c r="K77" s="2" t="s">
        <v>32</v>
      </c>
      <c r="L77" s="2" t="s">
        <v>32</v>
      </c>
      <c r="M77" s="1446" t="s">
        <v>8557</v>
      </c>
      <c r="N77" s="1346"/>
      <c r="O77" s="1446" t="s">
        <v>8558</v>
      </c>
      <c r="P77" s="3" t="s">
        <v>5566</v>
      </c>
      <c r="Q77" s="2270" t="s">
        <v>8537</v>
      </c>
      <c r="R77" s="522"/>
      <c r="S77" s="2233" t="s">
        <v>8556</v>
      </c>
      <c r="T77" s="2237"/>
    </row>
    <row r="78" spans="1:20" ht="52.8">
      <c r="A78" s="2274" t="s">
        <v>1225</v>
      </c>
      <c r="B78" s="2374"/>
      <c r="C78" s="2284"/>
      <c r="D78" s="2284"/>
      <c r="E78" s="2284"/>
      <c r="F78" s="2285"/>
      <c r="G78" s="2381" t="s">
        <v>8507</v>
      </c>
      <c r="H78" s="2374"/>
      <c r="I78" s="2224"/>
      <c r="J78" s="2223"/>
      <c r="K78" s="2223" t="s">
        <v>32</v>
      </c>
      <c r="L78" s="2223" t="s">
        <v>32</v>
      </c>
      <c r="M78" s="2225" t="s">
        <v>8559</v>
      </c>
      <c r="N78" s="2259" t="s">
        <v>8560</v>
      </c>
      <c r="O78" s="2225"/>
      <c r="P78" s="1216" t="s">
        <v>5566</v>
      </c>
      <c r="Q78" s="2070" t="s">
        <v>8561</v>
      </c>
      <c r="R78" s="2228"/>
      <c r="S78" s="2274" t="s">
        <v>8562</v>
      </c>
      <c r="T78" s="2229"/>
    </row>
    <row r="79" spans="1:20" ht="28.5" customHeight="1">
      <c r="A79" s="2252" t="s">
        <v>3807</v>
      </c>
      <c r="B79" s="2253" t="s">
        <v>105</v>
      </c>
      <c r="C79" s="2255"/>
      <c r="D79" s="2255"/>
      <c r="E79" s="2255"/>
      <c r="F79" s="2260"/>
      <c r="G79" s="2379" t="s">
        <v>8507</v>
      </c>
      <c r="H79" s="2380"/>
      <c r="I79" s="2254"/>
      <c r="J79" s="2255"/>
      <c r="K79" s="2255"/>
      <c r="L79" s="2255"/>
      <c r="M79" s="2260"/>
      <c r="N79" s="2257" t="s">
        <v>8563</v>
      </c>
      <c r="O79" s="2258" t="s">
        <v>3807</v>
      </c>
      <c r="P79" s="2258"/>
      <c r="Q79" s="2286"/>
      <c r="R79" s="2287"/>
      <c r="S79" s="2258"/>
      <c r="T79" s="2261"/>
    </row>
    <row r="80" spans="1:20" ht="28.5" customHeight="1">
      <c r="A80" s="2233" t="s">
        <v>4361</v>
      </c>
      <c r="B80" s="2375" t="s">
        <v>3508</v>
      </c>
      <c r="C80" s="2" t="s">
        <v>8470</v>
      </c>
      <c r="D80" s="2" t="s">
        <v>8482</v>
      </c>
      <c r="E80" s="2" t="s">
        <v>8458</v>
      </c>
      <c r="F80" s="1446"/>
      <c r="G80" s="2"/>
      <c r="H80" s="2"/>
      <c r="I80" s="2238"/>
      <c r="J80" s="2"/>
      <c r="K80" s="2"/>
      <c r="L80" s="2"/>
      <c r="M80" s="1446"/>
      <c r="N80" s="1346"/>
      <c r="O80" s="2"/>
      <c r="P80" s="846"/>
      <c r="Q80" s="1346"/>
      <c r="R80" s="522"/>
      <c r="S80" s="12"/>
      <c r="T80" s="2240"/>
    </row>
    <row r="81" spans="1:20" ht="28.5" customHeight="1">
      <c r="A81" s="2233" t="s">
        <v>8564</v>
      </c>
      <c r="B81" s="2333"/>
      <c r="C81" s="2" t="s">
        <v>8470</v>
      </c>
      <c r="D81" s="2" t="s">
        <v>8482</v>
      </c>
      <c r="E81" s="2" t="s">
        <v>8458</v>
      </c>
      <c r="F81" s="1446"/>
      <c r="G81" s="2"/>
      <c r="H81" s="2"/>
      <c r="I81" s="2238"/>
      <c r="J81" s="2"/>
      <c r="K81" s="2"/>
      <c r="L81" s="2"/>
      <c r="M81" s="1446"/>
      <c r="N81" s="1346"/>
      <c r="O81" s="2"/>
      <c r="P81" s="846"/>
      <c r="Q81" s="1346"/>
      <c r="R81" s="522"/>
      <c r="S81" s="12"/>
      <c r="T81" s="2240"/>
    </row>
    <row r="82" spans="1:20" ht="28.5" customHeight="1">
      <c r="A82" s="2233" t="s">
        <v>8565</v>
      </c>
      <c r="B82" s="2333"/>
      <c r="C82" s="2" t="s">
        <v>8470</v>
      </c>
      <c r="D82" s="2" t="s">
        <v>8482</v>
      </c>
      <c r="E82" s="2" t="s">
        <v>8458</v>
      </c>
      <c r="F82" s="1446"/>
      <c r="G82" s="2"/>
      <c r="H82" s="2"/>
      <c r="I82" s="2238"/>
      <c r="J82" s="2"/>
      <c r="K82" s="2"/>
      <c r="L82" s="2"/>
      <c r="M82" s="1446"/>
      <c r="N82" s="1346"/>
      <c r="O82" s="2"/>
      <c r="P82" s="846"/>
      <c r="Q82" s="1346"/>
      <c r="R82" s="522"/>
      <c r="S82" s="12"/>
      <c r="T82" s="2240"/>
    </row>
    <row r="83" spans="1:20" ht="28.5" customHeight="1">
      <c r="A83" s="2233" t="s">
        <v>4728</v>
      </c>
      <c r="B83" s="2333"/>
      <c r="C83" s="2" t="s">
        <v>8470</v>
      </c>
      <c r="D83" s="2" t="s">
        <v>8482</v>
      </c>
      <c r="E83" s="2" t="s">
        <v>8458</v>
      </c>
      <c r="F83" s="1446"/>
      <c r="G83" s="2"/>
      <c r="H83" s="2"/>
      <c r="I83" s="2238"/>
      <c r="J83" s="2"/>
      <c r="K83" s="2"/>
      <c r="L83" s="2"/>
      <c r="M83" s="1446"/>
      <c r="N83" s="1346"/>
      <c r="O83" s="2"/>
      <c r="P83" s="846"/>
      <c r="Q83" s="1346"/>
      <c r="R83" s="522"/>
      <c r="S83" s="12"/>
      <c r="T83" s="2240"/>
    </row>
    <row r="84" spans="1:20" ht="28.5" customHeight="1">
      <c r="A84" s="2233" t="s">
        <v>8566</v>
      </c>
      <c r="B84" s="2333"/>
      <c r="C84" s="2"/>
      <c r="D84" s="2"/>
      <c r="E84" s="2"/>
      <c r="F84" s="1446"/>
      <c r="G84" s="2"/>
      <c r="H84" s="2"/>
      <c r="I84" s="2238"/>
      <c r="J84" s="2"/>
      <c r="K84" s="2"/>
      <c r="L84" s="2"/>
      <c r="M84" s="1446"/>
      <c r="N84" s="1346"/>
      <c r="O84" s="2"/>
      <c r="P84" s="846"/>
      <c r="Q84" s="1346"/>
      <c r="R84" s="522"/>
      <c r="S84" s="12"/>
      <c r="T84" s="2240"/>
    </row>
    <row r="85" spans="1:20" ht="28.5" customHeight="1">
      <c r="A85" s="2233" t="s">
        <v>8567</v>
      </c>
      <c r="B85" s="2333"/>
      <c r="C85" s="2" t="s">
        <v>8470</v>
      </c>
      <c r="D85" s="2" t="s">
        <v>8482</v>
      </c>
      <c r="E85" s="2" t="s">
        <v>8458</v>
      </c>
      <c r="F85" s="1446"/>
      <c r="G85" s="2"/>
      <c r="H85" s="2"/>
      <c r="I85" s="2238"/>
      <c r="J85" s="2"/>
      <c r="K85" s="2"/>
      <c r="L85" s="2"/>
      <c r="M85" s="1446"/>
      <c r="N85" s="1346"/>
      <c r="O85" s="2"/>
      <c r="P85" s="846"/>
      <c r="Q85" s="1346"/>
      <c r="R85" s="522"/>
      <c r="S85" s="12"/>
      <c r="T85" s="2240"/>
    </row>
    <row r="86" spans="1:20" ht="28.5" customHeight="1">
      <c r="A86" s="2233" t="s">
        <v>320</v>
      </c>
      <c r="B86" s="2333"/>
      <c r="C86" s="2" t="s">
        <v>8568</v>
      </c>
      <c r="D86" s="2" t="s">
        <v>8568</v>
      </c>
      <c r="E86" s="2" t="s">
        <v>8568</v>
      </c>
      <c r="F86" s="1446"/>
      <c r="G86" s="2"/>
      <c r="H86" s="2"/>
      <c r="I86" s="2238"/>
      <c r="J86" s="2"/>
      <c r="K86" s="2"/>
      <c r="L86" s="2"/>
      <c r="M86" s="1446"/>
      <c r="N86" s="1346"/>
      <c r="O86" s="2"/>
      <c r="P86" s="846"/>
      <c r="Q86" s="1346"/>
      <c r="R86" s="522"/>
      <c r="S86" s="12"/>
      <c r="T86" s="2240"/>
    </row>
    <row r="87" spans="1:20" ht="28.5" customHeight="1">
      <c r="A87" s="2233" t="s">
        <v>8569</v>
      </c>
      <c r="B87" s="2333"/>
      <c r="C87" s="2" t="s">
        <v>8470</v>
      </c>
      <c r="D87" s="2" t="s">
        <v>8482</v>
      </c>
      <c r="E87" s="2" t="s">
        <v>8458</v>
      </c>
      <c r="F87" s="1446"/>
      <c r="G87" s="2"/>
      <c r="H87" s="2"/>
      <c r="I87" s="2238"/>
      <c r="J87" s="2"/>
      <c r="K87" s="2"/>
      <c r="L87" s="2"/>
      <c r="M87" s="1446"/>
      <c r="N87" s="1346"/>
      <c r="O87" s="2"/>
      <c r="P87" s="846"/>
      <c r="Q87" s="1346"/>
      <c r="R87" s="522"/>
      <c r="S87" s="12"/>
      <c r="T87" s="2240"/>
    </row>
    <row r="88" spans="1:20" ht="28.5" customHeight="1">
      <c r="A88" s="846" t="s">
        <v>3452</v>
      </c>
      <c r="B88" s="2333"/>
      <c r="C88" s="2" t="s">
        <v>3063</v>
      </c>
      <c r="D88" s="2" t="s">
        <v>8482</v>
      </c>
      <c r="E88" s="2" t="s">
        <v>8471</v>
      </c>
      <c r="F88" s="1446"/>
      <c r="G88" s="2"/>
      <c r="H88" s="2"/>
      <c r="I88" s="2238"/>
      <c r="J88" s="2"/>
      <c r="K88" s="2"/>
      <c r="L88" s="2"/>
      <c r="M88" s="1446"/>
      <c r="N88" s="1346"/>
      <c r="O88" s="2"/>
      <c r="P88" s="846"/>
      <c r="Q88" s="1346"/>
      <c r="R88" s="522"/>
      <c r="S88" s="12"/>
      <c r="T88" s="2240"/>
    </row>
    <row r="89" spans="1:20" ht="28.5" customHeight="1">
      <c r="A89" s="2233" t="s">
        <v>8570</v>
      </c>
      <c r="B89" s="2333"/>
      <c r="C89" s="2" t="s">
        <v>8470</v>
      </c>
      <c r="D89" s="2" t="s">
        <v>8482</v>
      </c>
      <c r="E89" s="2" t="s">
        <v>8458</v>
      </c>
      <c r="F89" s="1446"/>
      <c r="G89" s="2"/>
      <c r="H89" s="2"/>
      <c r="I89" s="2238"/>
      <c r="J89" s="2"/>
      <c r="K89" s="2"/>
      <c r="L89" s="2"/>
      <c r="M89" s="1446"/>
      <c r="N89" s="1346"/>
      <c r="O89" s="2"/>
      <c r="P89" s="846"/>
      <c r="Q89" s="1346"/>
      <c r="R89" s="522"/>
      <c r="S89" s="12"/>
      <c r="T89" s="2240"/>
    </row>
    <row r="90" spans="1:20" ht="28.5" customHeight="1">
      <c r="A90" s="2233" t="s">
        <v>8571</v>
      </c>
      <c r="B90" s="2333"/>
      <c r="C90" s="2" t="s">
        <v>8470</v>
      </c>
      <c r="D90" s="2" t="s">
        <v>8482</v>
      </c>
      <c r="E90" s="2" t="s">
        <v>8458</v>
      </c>
      <c r="F90" s="1446"/>
      <c r="G90" s="2"/>
      <c r="H90" s="2"/>
      <c r="I90" s="2238"/>
      <c r="J90" s="2"/>
      <c r="K90" s="2"/>
      <c r="L90" s="2"/>
      <c r="M90" s="1446"/>
      <c r="N90" s="1346"/>
      <c r="O90" s="2"/>
      <c r="P90" s="846"/>
      <c r="Q90" s="1346"/>
      <c r="R90" s="522"/>
      <c r="S90" s="12"/>
      <c r="T90" s="2240"/>
    </row>
    <row r="91" spans="1:20" ht="28.5" customHeight="1">
      <c r="A91" s="2233" t="s">
        <v>8324</v>
      </c>
      <c r="B91" s="2333"/>
      <c r="C91" s="2" t="s">
        <v>8568</v>
      </c>
      <c r="D91" s="2" t="s">
        <v>8568</v>
      </c>
      <c r="E91" s="2" t="s">
        <v>8568</v>
      </c>
      <c r="F91" s="1446"/>
      <c r="G91" s="2"/>
      <c r="H91" s="2"/>
      <c r="I91" s="2238"/>
      <c r="J91" s="2"/>
      <c r="K91" s="2"/>
      <c r="L91" s="2"/>
      <c r="M91" s="1446"/>
      <c r="N91" s="1346"/>
      <c r="O91" s="2"/>
      <c r="P91" s="846"/>
      <c r="Q91" s="1346"/>
      <c r="R91" s="522"/>
      <c r="S91" s="12"/>
      <c r="T91" s="2240"/>
    </row>
    <row r="92" spans="1:20" ht="28.5" customHeight="1">
      <c r="A92" s="2233" t="s">
        <v>3507</v>
      </c>
      <c r="B92" s="2374"/>
      <c r="C92" s="2" t="s">
        <v>8470</v>
      </c>
      <c r="D92" s="1" t="s">
        <v>8572</v>
      </c>
      <c r="E92" s="2" t="s">
        <v>8471</v>
      </c>
      <c r="F92" s="1446" t="s">
        <v>8573</v>
      </c>
      <c r="G92" s="2"/>
      <c r="H92" s="2"/>
      <c r="I92" s="2238"/>
      <c r="J92" s="2"/>
      <c r="K92" s="2"/>
      <c r="L92" s="2"/>
      <c r="M92" s="1446" t="s">
        <v>8574</v>
      </c>
      <c r="N92" s="1346"/>
      <c r="O92" s="1446" t="s">
        <v>8575</v>
      </c>
      <c r="P92" s="846" t="s">
        <v>107</v>
      </c>
      <c r="Q92" s="1346" t="s">
        <v>8452</v>
      </c>
      <c r="R92" s="522"/>
      <c r="S92" s="12" t="s">
        <v>3507</v>
      </c>
      <c r="T92" s="2240" t="s">
        <v>8576</v>
      </c>
    </row>
    <row r="93" spans="1:20" ht="122.25" customHeight="1">
      <c r="A93" s="2211" t="s">
        <v>6897</v>
      </c>
      <c r="B93" s="2230" t="s">
        <v>4402</v>
      </c>
      <c r="C93" s="2214"/>
      <c r="D93" s="2214"/>
      <c r="E93" s="2214"/>
      <c r="F93" s="2216"/>
      <c r="G93" s="2214">
        <v>11000</v>
      </c>
      <c r="H93" s="2214">
        <v>19000</v>
      </c>
      <c r="I93" s="2215"/>
      <c r="J93" s="2214"/>
      <c r="K93" s="2214" t="s">
        <v>8577</v>
      </c>
      <c r="L93" s="2214"/>
      <c r="M93" s="2288" t="s">
        <v>8578</v>
      </c>
      <c r="N93" s="2289"/>
      <c r="O93" s="2216" t="s">
        <v>6897</v>
      </c>
      <c r="P93" s="2218" t="s">
        <v>8579</v>
      </c>
      <c r="Q93" s="2217"/>
      <c r="R93" s="2219"/>
      <c r="S93" s="2218"/>
      <c r="T93" s="2290" t="s">
        <v>8580</v>
      </c>
    </row>
    <row r="94" spans="1:20" ht="42" customHeight="1">
      <c r="A94" s="2291" t="s">
        <v>3503</v>
      </c>
      <c r="B94" s="2382" t="s">
        <v>1540</v>
      </c>
      <c r="C94" s="2292"/>
      <c r="D94" s="2292"/>
      <c r="E94" s="2292"/>
      <c r="F94" s="2293"/>
      <c r="G94" s="2292" t="s">
        <v>8581</v>
      </c>
      <c r="H94" s="2292" t="s">
        <v>8582</v>
      </c>
      <c r="I94" s="2238">
        <v>10000</v>
      </c>
      <c r="J94" s="2294" t="s">
        <v>8583</v>
      </c>
      <c r="K94" s="2294" t="s">
        <v>8584</v>
      </c>
      <c r="L94" s="1" t="s">
        <v>8585</v>
      </c>
      <c r="M94" s="2"/>
      <c r="O94" s="12" t="s">
        <v>3503</v>
      </c>
      <c r="P94" s="2" t="s">
        <v>1540</v>
      </c>
      <c r="Q94" s="384" t="s">
        <v>8452</v>
      </c>
      <c r="R94" s="6"/>
      <c r="S94" s="2"/>
      <c r="T94" s="2295" t="s">
        <v>8586</v>
      </c>
    </row>
    <row r="95" spans="1:20" ht="27" customHeight="1">
      <c r="A95" s="2291" t="s">
        <v>3907</v>
      </c>
      <c r="B95" s="2333"/>
      <c r="C95" s="2"/>
      <c r="D95" s="2"/>
      <c r="E95" s="2"/>
      <c r="F95" s="2245" t="s">
        <v>8587</v>
      </c>
      <c r="G95" s="2"/>
      <c r="H95" s="2"/>
      <c r="I95" s="2238"/>
      <c r="J95" s="2"/>
      <c r="K95" s="2294"/>
      <c r="L95" s="1"/>
      <c r="M95" s="2"/>
      <c r="O95" s="12"/>
      <c r="P95" s="2"/>
      <c r="Q95" s="10"/>
      <c r="R95" s="6"/>
      <c r="S95" s="2"/>
      <c r="T95" s="2295"/>
    </row>
    <row r="96" spans="1:20" ht="27" customHeight="1">
      <c r="A96" s="2291" t="s">
        <v>818</v>
      </c>
      <c r="B96" s="2333"/>
      <c r="C96" s="2"/>
      <c r="D96" s="2"/>
      <c r="E96" s="2"/>
      <c r="F96" s="2245" t="s">
        <v>8587</v>
      </c>
      <c r="G96" s="2"/>
      <c r="H96" s="2"/>
      <c r="I96" s="2238"/>
      <c r="J96" s="2"/>
      <c r="K96" s="2294"/>
      <c r="L96" s="1"/>
      <c r="M96" s="2"/>
      <c r="O96" s="12"/>
      <c r="P96" s="2"/>
      <c r="Q96" s="10"/>
      <c r="R96" s="6"/>
      <c r="S96" s="2"/>
      <c r="T96" s="2295"/>
    </row>
    <row r="97" spans="1:20" ht="27" customHeight="1">
      <c r="A97" s="2291" t="s">
        <v>8588</v>
      </c>
      <c r="B97" s="2333"/>
      <c r="C97" s="2"/>
      <c r="D97" s="2"/>
      <c r="E97" s="2"/>
      <c r="F97" s="1446"/>
      <c r="G97" s="2"/>
      <c r="H97" s="2"/>
      <c r="I97" s="2238"/>
      <c r="J97" s="2"/>
      <c r="K97" s="2294"/>
      <c r="L97" s="1"/>
      <c r="M97" s="2"/>
      <c r="O97" s="12"/>
      <c r="P97" s="2"/>
      <c r="Q97" s="10"/>
      <c r="R97" s="6"/>
      <c r="S97" s="2"/>
      <c r="T97" s="2295"/>
    </row>
    <row r="98" spans="1:20" ht="27" customHeight="1">
      <c r="A98" s="2291" t="s">
        <v>2162</v>
      </c>
      <c r="B98" s="2333"/>
      <c r="C98" s="2"/>
      <c r="D98" s="2"/>
      <c r="E98" s="2"/>
      <c r="F98" s="1446"/>
      <c r="G98" s="2"/>
      <c r="H98" s="2"/>
      <c r="I98" s="2238"/>
      <c r="J98" s="2"/>
      <c r="K98" s="2294"/>
      <c r="L98" s="1"/>
      <c r="M98" s="2"/>
      <c r="O98" s="12"/>
      <c r="P98" s="2"/>
      <c r="Q98" s="10"/>
      <c r="R98" s="6"/>
      <c r="S98" s="2"/>
      <c r="T98" s="2295"/>
    </row>
    <row r="99" spans="1:20" ht="27" customHeight="1">
      <c r="A99" s="2291" t="s">
        <v>3380</v>
      </c>
      <c r="B99" s="2333"/>
      <c r="C99" s="2"/>
      <c r="D99" s="2"/>
      <c r="E99" s="2"/>
      <c r="F99" s="1446"/>
      <c r="G99" s="2"/>
      <c r="H99" s="2"/>
      <c r="I99" s="2238"/>
      <c r="J99" s="2"/>
      <c r="K99" s="2294"/>
      <c r="L99" s="1"/>
      <c r="M99" s="2"/>
      <c r="O99" s="12"/>
      <c r="P99" s="2"/>
      <c r="Q99" s="10"/>
      <c r="R99" s="6"/>
      <c r="S99" s="2"/>
      <c r="T99" s="2295"/>
    </row>
    <row r="100" spans="1:20" ht="27" customHeight="1">
      <c r="A100" s="2291" t="s">
        <v>1061</v>
      </c>
      <c r="B100" s="2333"/>
      <c r="C100" s="2"/>
      <c r="D100" s="2"/>
      <c r="E100" s="2"/>
      <c r="F100" s="1446"/>
      <c r="G100" s="2"/>
      <c r="H100" s="2"/>
      <c r="I100" s="2238"/>
      <c r="J100" s="2"/>
      <c r="K100" s="2294"/>
      <c r="L100" s="1"/>
      <c r="M100" s="2"/>
      <c r="O100" s="12"/>
      <c r="P100" s="2"/>
      <c r="Q100" s="10"/>
      <c r="R100" s="6"/>
      <c r="S100" s="2"/>
      <c r="T100" s="2295"/>
    </row>
    <row r="101" spans="1:20" ht="27" customHeight="1">
      <c r="A101" s="2291" t="s">
        <v>1531</v>
      </c>
      <c r="B101" s="2333"/>
      <c r="C101" s="2"/>
      <c r="D101" s="2"/>
      <c r="E101" s="2"/>
      <c r="F101" s="1446"/>
      <c r="G101" s="2"/>
      <c r="H101" s="2"/>
      <c r="I101" s="2238"/>
      <c r="J101" s="2"/>
      <c r="K101" s="2294"/>
      <c r="L101" s="1"/>
      <c r="M101" s="2"/>
      <c r="O101" s="12"/>
      <c r="P101" s="2"/>
      <c r="Q101" s="10"/>
      <c r="R101" s="6"/>
      <c r="S101" s="2"/>
      <c r="T101" s="2295"/>
    </row>
    <row r="102" spans="1:20" ht="27" customHeight="1">
      <c r="A102" s="2291" t="s">
        <v>8589</v>
      </c>
      <c r="B102" s="2333"/>
      <c r="C102" s="2"/>
      <c r="D102" s="2"/>
      <c r="E102" s="2"/>
      <c r="F102" s="1446"/>
      <c r="G102" s="2"/>
      <c r="H102" s="2"/>
      <c r="I102" s="2238"/>
      <c r="J102" s="2"/>
      <c r="K102" s="2294"/>
      <c r="L102" s="1"/>
      <c r="M102" s="2"/>
      <c r="O102" s="12"/>
      <c r="P102" s="2"/>
      <c r="Q102" s="10"/>
      <c r="R102" s="6"/>
      <c r="S102" s="2"/>
      <c r="T102" s="2295"/>
    </row>
    <row r="103" spans="1:20" ht="27" customHeight="1">
      <c r="A103" s="2291" t="s">
        <v>2148</v>
      </c>
      <c r="B103" s="2333"/>
      <c r="C103" s="2"/>
      <c r="D103" s="2"/>
      <c r="E103" s="2"/>
      <c r="F103" s="1446"/>
      <c r="G103" s="2"/>
      <c r="H103" s="2"/>
      <c r="I103" s="2238"/>
      <c r="J103" s="2"/>
      <c r="K103" s="2294"/>
      <c r="L103" s="1"/>
      <c r="M103" s="2"/>
      <c r="O103" s="12"/>
      <c r="P103" s="2"/>
      <c r="Q103" s="10"/>
      <c r="R103" s="6"/>
      <c r="S103" s="2"/>
      <c r="T103" s="2295"/>
    </row>
    <row r="104" spans="1:20" ht="27" customHeight="1">
      <c r="A104" s="2291" t="s">
        <v>3764</v>
      </c>
      <c r="B104" s="2333"/>
      <c r="C104" s="2"/>
      <c r="D104" s="2"/>
      <c r="E104" s="2"/>
      <c r="F104" s="1446"/>
      <c r="G104" s="2"/>
      <c r="H104" s="2"/>
      <c r="I104" s="2238"/>
      <c r="J104" s="2"/>
      <c r="K104" s="2294"/>
      <c r="L104" s="1"/>
      <c r="M104" s="2"/>
      <c r="O104" s="12"/>
      <c r="P104" s="2"/>
      <c r="Q104" s="10"/>
      <c r="R104" s="6"/>
      <c r="S104" s="2"/>
      <c r="T104" s="2295"/>
    </row>
    <row r="105" spans="1:20" ht="27" customHeight="1">
      <c r="A105" s="2291" t="s">
        <v>1055</v>
      </c>
      <c r="B105" s="2333"/>
      <c r="C105" s="2"/>
      <c r="D105" s="2"/>
      <c r="E105" s="2"/>
      <c r="F105" s="1446"/>
      <c r="G105" s="2"/>
      <c r="H105" s="2"/>
      <c r="I105" s="2238"/>
      <c r="J105" s="2"/>
      <c r="K105" s="2294"/>
      <c r="L105" s="1"/>
      <c r="M105" s="2"/>
      <c r="O105" s="12"/>
      <c r="P105" s="2"/>
      <c r="Q105" s="10"/>
      <c r="R105" s="6"/>
      <c r="S105" s="2"/>
      <c r="T105" s="2295"/>
    </row>
    <row r="106" spans="1:20" ht="27" customHeight="1">
      <c r="A106" s="2291" t="s">
        <v>8590</v>
      </c>
      <c r="B106" s="2333"/>
      <c r="C106" s="2"/>
      <c r="D106" s="2"/>
      <c r="E106" s="2"/>
      <c r="F106" s="1446"/>
      <c r="G106" s="2"/>
      <c r="H106" s="2"/>
      <c r="I106" s="2238"/>
      <c r="J106" s="2"/>
      <c r="K106" s="2294"/>
      <c r="L106" s="1"/>
      <c r="M106" s="2"/>
      <c r="O106" s="12"/>
      <c r="P106" s="2"/>
      <c r="Q106" s="10"/>
      <c r="R106" s="6"/>
      <c r="S106" s="2"/>
      <c r="T106" s="2295"/>
    </row>
    <row r="107" spans="1:20" ht="24" customHeight="1">
      <c r="A107" s="2291" t="s">
        <v>8591</v>
      </c>
      <c r="B107" s="2333"/>
      <c r="C107" s="2"/>
      <c r="D107" s="2"/>
      <c r="E107" s="2"/>
      <c r="F107" s="1446"/>
      <c r="G107" s="2"/>
      <c r="H107" s="2"/>
      <c r="I107" s="2238"/>
      <c r="J107" s="2"/>
      <c r="K107" s="2294"/>
      <c r="L107" s="1"/>
      <c r="M107" s="2"/>
      <c r="O107" s="12"/>
      <c r="P107" s="2"/>
      <c r="Q107" s="10"/>
      <c r="R107" s="6"/>
      <c r="S107" s="2"/>
      <c r="T107" s="2295"/>
    </row>
    <row r="108" spans="1:20" ht="24" customHeight="1">
      <c r="A108" s="2291" t="s">
        <v>8592</v>
      </c>
      <c r="B108" s="2333"/>
      <c r="C108" s="2"/>
      <c r="D108" s="2"/>
      <c r="E108" s="2"/>
      <c r="F108" s="1446"/>
      <c r="G108" s="2"/>
      <c r="H108" s="2"/>
      <c r="I108" s="2238"/>
      <c r="J108" s="2"/>
      <c r="K108" s="2294"/>
      <c r="L108" s="1"/>
      <c r="M108" s="2"/>
      <c r="O108" s="12"/>
      <c r="P108" s="2"/>
      <c r="Q108" s="10"/>
      <c r="R108" s="6"/>
      <c r="S108" s="2"/>
      <c r="T108" s="2295"/>
    </row>
    <row r="109" spans="1:20" ht="25.5" customHeight="1">
      <c r="A109" s="2291" t="s">
        <v>2153</v>
      </c>
      <c r="B109" s="2333"/>
      <c r="C109" s="2"/>
      <c r="D109" s="2"/>
      <c r="E109" s="2"/>
      <c r="F109" s="1446"/>
      <c r="G109" s="2"/>
      <c r="H109" s="2"/>
      <c r="I109" s="2238"/>
      <c r="J109" s="2"/>
      <c r="K109" s="2294"/>
      <c r="L109" s="1"/>
      <c r="M109" s="2"/>
      <c r="O109" s="12"/>
      <c r="P109" s="2"/>
      <c r="Q109" s="10"/>
      <c r="R109" s="6"/>
      <c r="S109" s="2"/>
      <c r="T109" s="2295"/>
    </row>
    <row r="110" spans="1:20" ht="25.5" customHeight="1">
      <c r="A110" s="2291" t="s">
        <v>8593</v>
      </c>
      <c r="B110" s="2333"/>
      <c r="C110" s="2"/>
      <c r="D110" s="2"/>
      <c r="E110" s="2"/>
      <c r="F110" s="1446"/>
      <c r="G110" s="2"/>
      <c r="H110" s="2"/>
      <c r="I110" s="2238"/>
      <c r="J110" s="2"/>
      <c r="K110" s="2294"/>
      <c r="L110" s="1"/>
      <c r="M110" s="2"/>
      <c r="O110" s="12"/>
      <c r="P110" s="2"/>
      <c r="Q110" s="10"/>
      <c r="R110" s="6"/>
      <c r="S110" s="2"/>
      <c r="T110" s="2295"/>
    </row>
    <row r="111" spans="1:20" ht="25.5" customHeight="1">
      <c r="A111" s="2291" t="s">
        <v>8594</v>
      </c>
      <c r="B111" s="2333"/>
      <c r="C111" s="2"/>
      <c r="D111" s="2"/>
      <c r="E111" s="2"/>
      <c r="F111" s="1446"/>
      <c r="G111" s="2"/>
      <c r="H111" s="2"/>
      <c r="I111" s="2238"/>
      <c r="J111" s="2"/>
      <c r="K111" s="2294"/>
      <c r="L111" s="1"/>
      <c r="M111" s="2"/>
      <c r="O111" s="12"/>
      <c r="P111" s="2"/>
      <c r="Q111" s="10"/>
      <c r="R111" s="6"/>
      <c r="S111" s="2"/>
      <c r="T111" s="2295"/>
    </row>
    <row r="112" spans="1:20" ht="25.5" customHeight="1">
      <c r="A112" s="2291" t="s">
        <v>8595</v>
      </c>
      <c r="B112" s="2333"/>
      <c r="C112" s="2"/>
      <c r="D112" s="2"/>
      <c r="E112" s="2"/>
      <c r="F112" s="1446"/>
      <c r="G112" s="2"/>
      <c r="H112" s="2"/>
      <c r="I112" s="2238"/>
      <c r="J112" s="2"/>
      <c r="K112" s="2294"/>
      <c r="L112" s="1"/>
      <c r="M112" s="2"/>
      <c r="O112" s="12"/>
      <c r="P112" s="2"/>
      <c r="Q112" s="10"/>
      <c r="R112" s="6"/>
      <c r="S112" s="2"/>
      <c r="T112" s="2295"/>
    </row>
    <row r="113" spans="1:20" ht="25.5" customHeight="1">
      <c r="A113" s="2291" t="s">
        <v>8596</v>
      </c>
      <c r="B113" s="2333"/>
      <c r="C113" s="2"/>
      <c r="D113" s="2"/>
      <c r="E113" s="2"/>
      <c r="F113" s="1446"/>
      <c r="G113" s="2"/>
      <c r="H113" s="2"/>
      <c r="I113" s="2238"/>
      <c r="J113" s="2"/>
      <c r="K113" s="2294"/>
      <c r="L113" s="1"/>
      <c r="M113" s="2"/>
      <c r="O113" s="12"/>
      <c r="P113" s="2"/>
      <c r="Q113" s="10"/>
      <c r="R113" s="6"/>
      <c r="S113" s="2"/>
      <c r="T113" s="2295"/>
    </row>
    <row r="114" spans="1:20" ht="25.5" customHeight="1">
      <c r="A114" s="2291" t="s">
        <v>3924</v>
      </c>
      <c r="B114" s="2333"/>
      <c r="C114" s="2"/>
      <c r="D114" s="2"/>
      <c r="E114" s="2"/>
      <c r="F114" s="1446"/>
      <c r="G114" s="2"/>
      <c r="H114" s="2"/>
      <c r="I114" s="2238"/>
      <c r="J114" s="2"/>
      <c r="K114" s="2294"/>
      <c r="L114" s="1"/>
      <c r="M114" s="2"/>
      <c r="O114" s="12"/>
      <c r="P114" s="2"/>
      <c r="Q114" s="10"/>
      <c r="R114" s="6"/>
      <c r="S114" s="2"/>
      <c r="T114" s="2295"/>
    </row>
    <row r="115" spans="1:20" ht="25.5" customHeight="1">
      <c r="A115" s="2291" t="s">
        <v>2618</v>
      </c>
      <c r="B115" s="2333"/>
      <c r="C115" s="2"/>
      <c r="D115" s="2"/>
      <c r="E115" s="2"/>
      <c r="F115" s="1446"/>
      <c r="G115" s="2"/>
      <c r="H115" s="2"/>
      <c r="I115" s="2238"/>
      <c r="J115" s="2"/>
      <c r="K115" s="2294"/>
      <c r="L115" s="1"/>
      <c r="M115" s="2"/>
      <c r="O115" s="12"/>
      <c r="P115" s="2"/>
      <c r="Q115" s="10"/>
      <c r="R115" s="6"/>
      <c r="S115" s="2"/>
      <c r="T115" s="2295"/>
    </row>
    <row r="116" spans="1:20" ht="25.5" customHeight="1">
      <c r="A116" s="2291" t="s">
        <v>2357</v>
      </c>
      <c r="B116" s="2333"/>
      <c r="C116" s="2"/>
      <c r="D116" s="2"/>
      <c r="E116" s="2"/>
      <c r="F116" s="1446"/>
      <c r="G116" s="2"/>
      <c r="H116" s="2"/>
      <c r="I116" s="2238"/>
      <c r="J116" s="2"/>
      <c r="K116" s="2294"/>
      <c r="L116" s="1"/>
      <c r="M116" s="2"/>
      <c r="O116" s="12"/>
      <c r="P116" s="2"/>
      <c r="Q116" s="10"/>
      <c r="R116" s="6"/>
      <c r="S116" s="2"/>
      <c r="T116" s="2295"/>
    </row>
    <row r="117" spans="1:20" ht="39.6">
      <c r="A117" s="2291" t="s">
        <v>3695</v>
      </c>
      <c r="B117" s="2333"/>
      <c r="C117" s="2"/>
      <c r="D117" s="2"/>
      <c r="E117" s="2"/>
      <c r="F117" s="1446"/>
      <c r="G117" s="2334" t="s">
        <v>8507</v>
      </c>
      <c r="H117" s="2333"/>
      <c r="I117" s="2238"/>
      <c r="J117" s="2"/>
      <c r="K117" s="2294" t="s">
        <v>8584</v>
      </c>
      <c r="L117" s="1" t="s">
        <v>8585</v>
      </c>
      <c r="M117" s="2"/>
      <c r="O117" s="12" t="s">
        <v>3695</v>
      </c>
      <c r="P117" s="2" t="s">
        <v>1540</v>
      </c>
      <c r="Q117" s="10" t="s">
        <v>8597</v>
      </c>
      <c r="R117" s="6"/>
      <c r="S117" s="2"/>
      <c r="T117" s="2295"/>
    </row>
    <row r="118" spans="1:20" ht="39.6">
      <c r="A118" s="2291" t="s">
        <v>818</v>
      </c>
      <c r="B118" s="2333"/>
      <c r="C118" s="2"/>
      <c r="D118" s="2"/>
      <c r="E118" s="2"/>
      <c r="F118" s="1446"/>
      <c r="G118" s="2334" t="s">
        <v>8507</v>
      </c>
      <c r="H118" s="2333"/>
      <c r="I118" s="2238"/>
      <c r="J118" s="2"/>
      <c r="K118" s="2294" t="s">
        <v>8584</v>
      </c>
      <c r="L118" s="1" t="s">
        <v>8585</v>
      </c>
      <c r="M118" s="2"/>
      <c r="O118" s="2" t="s">
        <v>818</v>
      </c>
      <c r="P118" s="2" t="s">
        <v>1540</v>
      </c>
      <c r="Q118" s="10" t="s">
        <v>8597</v>
      </c>
      <c r="R118" s="6"/>
      <c r="S118" s="2"/>
      <c r="T118" s="2295"/>
    </row>
    <row r="119" spans="1:20" ht="26.25" customHeight="1">
      <c r="A119" s="2291" t="s">
        <v>4735</v>
      </c>
      <c r="B119" s="2333"/>
      <c r="C119" s="2"/>
      <c r="D119" s="2"/>
      <c r="E119" s="2"/>
      <c r="F119" s="1446"/>
      <c r="G119" s="2334" t="s">
        <v>8507</v>
      </c>
      <c r="H119" s="2333"/>
      <c r="I119" s="2238"/>
      <c r="J119" s="2"/>
      <c r="K119" s="2294"/>
      <c r="L119" s="1"/>
      <c r="M119" s="2"/>
      <c r="O119" s="2291" t="s">
        <v>4735</v>
      </c>
      <c r="P119" s="2" t="s">
        <v>1540</v>
      </c>
      <c r="Q119" s="10" t="s">
        <v>8597</v>
      </c>
      <c r="R119" s="6"/>
      <c r="S119" s="2"/>
      <c r="T119" s="2296"/>
    </row>
    <row r="120" spans="1:20" ht="22.5" customHeight="1">
      <c r="A120" s="2291" t="s">
        <v>6000</v>
      </c>
      <c r="B120" s="2333"/>
      <c r="C120" s="2"/>
      <c r="D120" s="2"/>
      <c r="E120" s="2"/>
      <c r="F120" s="1446"/>
      <c r="G120" s="2334" t="s">
        <v>8507</v>
      </c>
      <c r="H120" s="2333"/>
      <c r="I120" s="2238"/>
      <c r="J120" s="2"/>
      <c r="K120" s="2294"/>
      <c r="L120" s="1"/>
      <c r="M120" s="2"/>
      <c r="O120" s="2291" t="s">
        <v>6000</v>
      </c>
      <c r="P120" s="2" t="s">
        <v>1540</v>
      </c>
      <c r="Q120" s="10" t="s">
        <v>8597</v>
      </c>
      <c r="R120" s="6"/>
      <c r="S120" s="2"/>
      <c r="T120" s="2296"/>
    </row>
    <row r="121" spans="1:20" ht="39.6">
      <c r="A121" s="2291" t="s">
        <v>1238</v>
      </c>
      <c r="B121" s="2333"/>
      <c r="C121" s="2"/>
      <c r="D121" s="2"/>
      <c r="E121" s="2"/>
      <c r="F121" s="1446"/>
      <c r="G121" s="2334" t="s">
        <v>8496</v>
      </c>
      <c r="H121" s="2333"/>
      <c r="I121" s="2238">
        <v>10000</v>
      </c>
      <c r="J121" s="2">
        <v>45000</v>
      </c>
      <c r="K121" s="2294" t="s">
        <v>8584</v>
      </c>
      <c r="L121" s="1" t="s">
        <v>8585</v>
      </c>
      <c r="M121" s="2"/>
      <c r="O121" s="12" t="s">
        <v>1238</v>
      </c>
      <c r="P121" s="2" t="s">
        <v>1540</v>
      </c>
      <c r="Q121" s="384" t="s">
        <v>8452</v>
      </c>
      <c r="R121" s="6"/>
      <c r="S121" s="2"/>
      <c r="T121" s="2296" t="s">
        <v>8598</v>
      </c>
    </row>
    <row r="122" spans="1:20" ht="39.6">
      <c r="A122" s="2297" t="s">
        <v>5879</v>
      </c>
      <c r="B122" s="2374"/>
      <c r="C122" s="2223"/>
      <c r="D122" s="2223"/>
      <c r="E122" s="2223"/>
      <c r="F122" s="2225"/>
      <c r="G122" s="2223">
        <v>15000</v>
      </c>
      <c r="H122" s="2223">
        <v>18000</v>
      </c>
      <c r="I122" s="2224"/>
      <c r="J122" s="2223"/>
      <c r="K122" s="2298" t="s">
        <v>8584</v>
      </c>
      <c r="L122" s="2299" t="s">
        <v>8585</v>
      </c>
      <c r="M122" s="2223"/>
      <c r="N122" s="2300"/>
      <c r="O122" s="2223" t="s">
        <v>5879</v>
      </c>
      <c r="P122" s="2223" t="s">
        <v>1540</v>
      </c>
      <c r="Q122" s="2300"/>
      <c r="R122" s="2301"/>
      <c r="S122" s="2223" t="s">
        <v>5879</v>
      </c>
      <c r="T122" s="2302"/>
    </row>
    <row r="123" spans="1:20" ht="13.2">
      <c r="A123" s="2"/>
      <c r="B123" s="2"/>
      <c r="C123" s="2"/>
      <c r="D123" s="2"/>
      <c r="E123" s="2"/>
      <c r="F123" s="1446"/>
      <c r="G123" s="2"/>
      <c r="H123" s="2"/>
      <c r="I123" s="2238"/>
      <c r="J123" s="2"/>
      <c r="K123" s="2"/>
      <c r="L123" s="2"/>
      <c r="M123" s="2"/>
      <c r="O123" s="2"/>
      <c r="P123" s="2"/>
      <c r="R123" s="6"/>
      <c r="S123" s="2"/>
    </row>
    <row r="124" spans="1:20" ht="39.6">
      <c r="A124" s="2" t="s">
        <v>3452</v>
      </c>
      <c r="B124" s="2303" t="s">
        <v>3454</v>
      </c>
      <c r="C124" s="2"/>
      <c r="D124" s="2"/>
      <c r="E124" s="2"/>
      <c r="F124" s="1446"/>
      <c r="G124" s="2"/>
      <c r="H124" s="2"/>
      <c r="I124" s="2238"/>
      <c r="J124" s="2"/>
      <c r="K124" s="2294" t="s">
        <v>8584</v>
      </c>
      <c r="L124" s="1" t="s">
        <v>8585</v>
      </c>
      <c r="M124" s="2"/>
      <c r="O124" s="2" t="s">
        <v>3452</v>
      </c>
      <c r="P124" s="2" t="s">
        <v>1741</v>
      </c>
      <c r="Q124" s="384" t="s">
        <v>8452</v>
      </c>
      <c r="R124" s="6"/>
      <c r="S124" s="2"/>
      <c r="T124" s="10" t="s">
        <v>8551</v>
      </c>
    </row>
    <row r="125" spans="1:20" ht="39.6">
      <c r="A125" s="2" t="s">
        <v>1418</v>
      </c>
      <c r="B125" s="2" t="s">
        <v>3560</v>
      </c>
      <c r="C125" s="2"/>
      <c r="D125" s="2"/>
      <c r="E125" s="2"/>
      <c r="F125" s="1446"/>
      <c r="G125" s="2334" t="s">
        <v>8507</v>
      </c>
      <c r="H125" s="2333"/>
      <c r="I125" s="2238"/>
      <c r="J125" s="2"/>
      <c r="K125" s="2294" t="s">
        <v>8584</v>
      </c>
      <c r="L125" s="1" t="s">
        <v>8585</v>
      </c>
      <c r="M125" s="2"/>
      <c r="O125" s="12" t="s">
        <v>1418</v>
      </c>
      <c r="P125" s="2" t="s">
        <v>3560</v>
      </c>
      <c r="Q125" s="10" t="s">
        <v>8597</v>
      </c>
      <c r="R125" s="6"/>
      <c r="S125" s="2"/>
    </row>
    <row r="126" spans="1:20" ht="13.2">
      <c r="A126" s="2"/>
      <c r="B126" s="2"/>
      <c r="C126" s="2"/>
      <c r="D126" s="2"/>
      <c r="E126" s="2"/>
      <c r="F126" s="1446"/>
      <c r="G126" s="2"/>
      <c r="H126" s="2"/>
      <c r="I126" s="2238"/>
      <c r="J126" s="2"/>
      <c r="K126" s="2"/>
      <c r="L126" s="2"/>
      <c r="M126" s="2"/>
      <c r="O126" s="2"/>
      <c r="P126" s="2"/>
      <c r="R126" s="6"/>
      <c r="S126" s="2"/>
    </row>
    <row r="127" spans="1:20" ht="13.2">
      <c r="A127" s="2"/>
      <c r="B127" s="2"/>
      <c r="C127" s="2"/>
      <c r="D127" s="2"/>
      <c r="E127" s="2"/>
      <c r="F127" s="1446"/>
      <c r="G127" s="2"/>
      <c r="H127" s="2"/>
      <c r="I127" s="2238"/>
      <c r="J127" s="2"/>
      <c r="K127" s="2"/>
      <c r="L127" s="2"/>
      <c r="M127" s="2"/>
      <c r="O127" s="2"/>
      <c r="P127" s="2"/>
      <c r="R127" s="6"/>
      <c r="S127" s="2"/>
    </row>
    <row r="128" spans="1:20" ht="13.2">
      <c r="A128" s="2"/>
      <c r="B128" s="2"/>
      <c r="C128" s="2"/>
      <c r="D128" s="2"/>
      <c r="E128" s="2"/>
      <c r="F128" s="1446"/>
      <c r="G128" s="2"/>
      <c r="H128" s="2"/>
      <c r="I128" s="2238"/>
      <c r="J128" s="2"/>
      <c r="K128" s="2"/>
      <c r="L128" s="2"/>
      <c r="M128" s="2"/>
      <c r="O128" s="2"/>
      <c r="P128" s="2"/>
      <c r="R128" s="6"/>
      <c r="S128" s="2"/>
    </row>
    <row r="129" spans="1:19" ht="13.2">
      <c r="A129" s="2"/>
      <c r="B129" s="2"/>
      <c r="C129" s="2"/>
      <c r="D129" s="2"/>
      <c r="E129" s="2"/>
      <c r="F129" s="1446"/>
      <c r="G129" s="2"/>
      <c r="H129" s="2"/>
      <c r="I129" s="2238"/>
      <c r="J129" s="2"/>
      <c r="K129" s="2"/>
      <c r="L129" s="2"/>
      <c r="M129" s="2"/>
      <c r="O129" s="2"/>
      <c r="P129" s="2"/>
      <c r="R129" s="6"/>
      <c r="S129" s="2"/>
    </row>
    <row r="130" spans="1:19" ht="13.2">
      <c r="A130" s="2"/>
      <c r="B130" s="2"/>
      <c r="C130" s="2"/>
      <c r="D130" s="2"/>
      <c r="E130" s="2"/>
      <c r="F130" s="1446"/>
      <c r="G130" s="2"/>
      <c r="H130" s="2"/>
      <c r="I130" s="2238"/>
      <c r="J130" s="2"/>
      <c r="K130" s="2"/>
      <c r="L130" s="2"/>
      <c r="M130" s="2"/>
      <c r="O130" s="2"/>
      <c r="P130" s="2"/>
      <c r="R130" s="6"/>
      <c r="S130" s="2"/>
    </row>
    <row r="131" spans="1:19" ht="13.2">
      <c r="A131" s="2"/>
      <c r="B131" s="2"/>
      <c r="C131" s="2"/>
      <c r="D131" s="2"/>
      <c r="E131" s="2"/>
      <c r="F131" s="1446"/>
      <c r="G131" s="2"/>
      <c r="H131" s="2"/>
      <c r="I131" s="2238"/>
      <c r="J131" s="2"/>
      <c r="K131" s="2"/>
      <c r="L131" s="2"/>
      <c r="M131" s="2"/>
      <c r="O131" s="2"/>
      <c r="P131" s="2"/>
      <c r="R131" s="6"/>
      <c r="S131" s="2"/>
    </row>
    <row r="132" spans="1:19" ht="13.2">
      <c r="A132" s="2"/>
      <c r="B132" s="2"/>
      <c r="C132" s="2"/>
      <c r="D132" s="2"/>
      <c r="E132" s="2"/>
      <c r="F132" s="1446"/>
      <c r="G132" s="2"/>
      <c r="H132" s="2"/>
      <c r="I132" s="2238"/>
      <c r="J132" s="2"/>
      <c r="K132" s="2"/>
      <c r="L132" s="2"/>
      <c r="M132" s="2"/>
      <c r="O132" s="2"/>
      <c r="P132" s="2"/>
      <c r="R132" s="6"/>
      <c r="S132" s="2"/>
    </row>
    <row r="133" spans="1:19" ht="13.2">
      <c r="A133" s="2"/>
      <c r="B133" s="2"/>
      <c r="C133" s="2"/>
      <c r="D133" s="2"/>
      <c r="E133" s="2"/>
      <c r="F133" s="1446"/>
      <c r="G133" s="2"/>
      <c r="H133" s="2"/>
      <c r="I133" s="2238"/>
      <c r="J133" s="2"/>
      <c r="K133" s="2"/>
      <c r="L133" s="2"/>
      <c r="M133" s="2"/>
      <c r="O133" s="2"/>
      <c r="P133" s="2"/>
      <c r="R133" s="6"/>
      <c r="S133" s="2"/>
    </row>
    <row r="134" spans="1:19" ht="13.2">
      <c r="A134" s="2"/>
      <c r="B134" s="2"/>
      <c r="C134" s="2"/>
      <c r="D134" s="2"/>
      <c r="E134" s="2"/>
      <c r="F134" s="1446"/>
      <c r="G134" s="2"/>
      <c r="H134" s="2"/>
      <c r="I134" s="2238"/>
      <c r="J134" s="2"/>
      <c r="K134" s="2"/>
      <c r="L134" s="2"/>
      <c r="M134" s="2"/>
      <c r="O134" s="2"/>
      <c r="P134" s="2"/>
      <c r="R134" s="6"/>
      <c r="S134" s="2"/>
    </row>
    <row r="135" spans="1:19" ht="13.2">
      <c r="A135" s="2"/>
      <c r="B135" s="2"/>
      <c r="C135" s="2"/>
      <c r="D135" s="2"/>
      <c r="E135" s="2"/>
      <c r="F135" s="1446"/>
      <c r="G135" s="2"/>
      <c r="H135" s="2"/>
      <c r="I135" s="2238"/>
      <c r="J135" s="2"/>
      <c r="K135" s="2"/>
      <c r="L135" s="2"/>
      <c r="M135" s="2"/>
      <c r="O135" s="2"/>
      <c r="P135" s="2"/>
      <c r="R135" s="6"/>
      <c r="S135" s="2"/>
    </row>
    <row r="136" spans="1:19" ht="13.2">
      <c r="A136" s="2"/>
      <c r="B136" s="2"/>
      <c r="C136" s="2"/>
      <c r="D136" s="2"/>
      <c r="E136" s="2"/>
      <c r="F136" s="1446"/>
      <c r="G136" s="2"/>
      <c r="H136" s="2"/>
      <c r="I136" s="2238"/>
      <c r="J136" s="2"/>
      <c r="K136" s="2"/>
      <c r="L136" s="2"/>
      <c r="M136" s="2"/>
      <c r="O136" s="2"/>
      <c r="P136" s="2"/>
      <c r="R136" s="6"/>
      <c r="S136" s="2"/>
    </row>
    <row r="137" spans="1:19" ht="13.2">
      <c r="A137" s="2"/>
      <c r="B137" s="2"/>
      <c r="C137" s="2"/>
      <c r="D137" s="2"/>
      <c r="E137" s="2"/>
      <c r="F137" s="1446"/>
      <c r="G137" s="2"/>
      <c r="H137" s="2"/>
      <c r="I137" s="2238"/>
      <c r="J137" s="2"/>
      <c r="K137" s="2"/>
      <c r="L137" s="2"/>
      <c r="M137" s="2"/>
      <c r="O137" s="2"/>
      <c r="P137" s="2"/>
      <c r="R137" s="6"/>
      <c r="S137" s="2"/>
    </row>
    <row r="138" spans="1:19" ht="13.2">
      <c r="A138" s="2"/>
      <c r="B138" s="2"/>
      <c r="C138" s="2"/>
      <c r="D138" s="2"/>
      <c r="E138" s="2"/>
      <c r="F138" s="1446"/>
      <c r="G138" s="2"/>
      <c r="H138" s="2"/>
      <c r="I138" s="2238"/>
      <c r="J138" s="2"/>
      <c r="K138" s="2"/>
      <c r="L138" s="2"/>
      <c r="M138" s="2"/>
      <c r="O138" s="2"/>
      <c r="P138" s="2"/>
      <c r="R138" s="6"/>
      <c r="S138" s="2"/>
    </row>
    <row r="139" spans="1:19" ht="13.2">
      <c r="A139" s="2"/>
      <c r="B139" s="2"/>
      <c r="C139" s="2"/>
      <c r="D139" s="2"/>
      <c r="E139" s="2"/>
      <c r="F139" s="1446"/>
      <c r="G139" s="2"/>
      <c r="H139" s="2"/>
      <c r="I139" s="2238"/>
      <c r="J139" s="2"/>
      <c r="K139" s="2"/>
      <c r="L139" s="2"/>
      <c r="M139" s="2"/>
      <c r="O139" s="2"/>
      <c r="P139" s="2"/>
      <c r="R139" s="6"/>
      <c r="S139" s="2"/>
    </row>
    <row r="140" spans="1:19" ht="13.2">
      <c r="A140" s="2"/>
      <c r="B140" s="2"/>
      <c r="C140" s="2"/>
      <c r="D140" s="2"/>
      <c r="E140" s="2"/>
      <c r="F140" s="1446"/>
      <c r="G140" s="2"/>
      <c r="H140" s="2"/>
      <c r="I140" s="2238"/>
      <c r="J140" s="2"/>
      <c r="K140" s="2"/>
      <c r="L140" s="2"/>
      <c r="M140" s="2"/>
      <c r="O140" s="2"/>
      <c r="P140" s="2"/>
      <c r="R140" s="6"/>
      <c r="S140" s="2"/>
    </row>
    <row r="141" spans="1:19" ht="13.2">
      <c r="A141" s="2"/>
      <c r="B141" s="2"/>
      <c r="C141" s="2"/>
      <c r="D141" s="2"/>
      <c r="E141" s="2"/>
      <c r="F141" s="1446"/>
      <c r="G141" s="2"/>
      <c r="H141" s="2"/>
      <c r="I141" s="2238"/>
      <c r="J141" s="2"/>
      <c r="K141" s="2"/>
      <c r="L141" s="2"/>
      <c r="M141" s="2"/>
      <c r="O141" s="2"/>
      <c r="P141" s="2"/>
      <c r="R141" s="6"/>
      <c r="S141" s="2"/>
    </row>
    <row r="142" spans="1:19" ht="13.2">
      <c r="A142" s="2"/>
      <c r="B142" s="2"/>
      <c r="C142" s="2"/>
      <c r="D142" s="2"/>
      <c r="E142" s="2"/>
      <c r="F142" s="1446"/>
      <c r="G142" s="2"/>
      <c r="H142" s="2"/>
      <c r="I142" s="2238"/>
      <c r="J142" s="2"/>
      <c r="K142" s="2"/>
      <c r="L142" s="2"/>
      <c r="M142" s="2"/>
      <c r="O142" s="2"/>
      <c r="P142" s="2"/>
      <c r="R142" s="6"/>
      <c r="S142" s="2"/>
    </row>
    <row r="143" spans="1:19" ht="13.2">
      <c r="A143" s="2"/>
      <c r="B143" s="2"/>
      <c r="C143" s="2"/>
      <c r="D143" s="2"/>
      <c r="E143" s="2"/>
      <c r="F143" s="1446"/>
      <c r="G143" s="2"/>
      <c r="H143" s="2"/>
      <c r="I143" s="2238"/>
      <c r="J143" s="2"/>
      <c r="K143" s="2"/>
      <c r="L143" s="2"/>
      <c r="M143" s="2"/>
      <c r="O143" s="2"/>
      <c r="P143" s="2"/>
      <c r="R143" s="6"/>
      <c r="S143" s="2"/>
    </row>
    <row r="144" spans="1:19" ht="13.2">
      <c r="A144" s="2"/>
      <c r="B144" s="2"/>
      <c r="C144" s="2"/>
      <c r="D144" s="2"/>
      <c r="E144" s="2"/>
      <c r="F144" s="1446"/>
      <c r="G144" s="2"/>
      <c r="H144" s="2"/>
      <c r="I144" s="2238"/>
      <c r="J144" s="2"/>
      <c r="K144" s="2"/>
      <c r="L144" s="2"/>
      <c r="M144" s="2"/>
      <c r="O144" s="2"/>
      <c r="P144" s="2"/>
      <c r="R144" s="6"/>
      <c r="S144" s="2"/>
    </row>
    <row r="145" spans="1:19" ht="13.2">
      <c r="A145" s="2"/>
      <c r="B145" s="2"/>
      <c r="C145" s="2"/>
      <c r="D145" s="2"/>
      <c r="E145" s="2"/>
      <c r="F145" s="1446"/>
      <c r="G145" s="2"/>
      <c r="H145" s="2"/>
      <c r="I145" s="2238"/>
      <c r="J145" s="2"/>
      <c r="K145" s="2"/>
      <c r="L145" s="2"/>
      <c r="M145" s="2"/>
      <c r="O145" s="2"/>
      <c r="P145" s="2"/>
      <c r="R145" s="6"/>
      <c r="S145" s="2"/>
    </row>
    <row r="146" spans="1:19" ht="13.2">
      <c r="A146" s="2"/>
      <c r="B146" s="2"/>
      <c r="C146" s="2"/>
      <c r="D146" s="2"/>
      <c r="E146" s="2"/>
      <c r="F146" s="1446"/>
      <c r="G146" s="2"/>
      <c r="H146" s="2"/>
      <c r="I146" s="2238"/>
      <c r="J146" s="2"/>
      <c r="K146" s="2"/>
      <c r="L146" s="2"/>
      <c r="M146" s="2"/>
      <c r="O146" s="2"/>
      <c r="P146" s="2"/>
      <c r="R146" s="6"/>
      <c r="S146" s="2"/>
    </row>
    <row r="147" spans="1:19" ht="13.2">
      <c r="A147" s="2"/>
      <c r="B147" s="2"/>
      <c r="C147" s="2"/>
      <c r="D147" s="2"/>
      <c r="E147" s="2"/>
      <c r="F147" s="1446"/>
      <c r="G147" s="2"/>
      <c r="H147" s="2"/>
      <c r="I147" s="2238"/>
      <c r="J147" s="2"/>
      <c r="K147" s="2"/>
      <c r="L147" s="2"/>
      <c r="M147" s="2"/>
      <c r="O147" s="2"/>
      <c r="P147" s="2"/>
      <c r="R147" s="6"/>
      <c r="S147" s="2"/>
    </row>
    <row r="148" spans="1:19" ht="13.2">
      <c r="A148" s="2"/>
      <c r="B148" s="2"/>
      <c r="C148" s="2"/>
      <c r="D148" s="2"/>
      <c r="E148" s="2"/>
      <c r="F148" s="1446"/>
      <c r="G148" s="2"/>
      <c r="H148" s="2"/>
      <c r="I148" s="2238"/>
      <c r="J148" s="2"/>
      <c r="K148" s="2"/>
      <c r="L148" s="2"/>
      <c r="M148" s="2"/>
      <c r="O148" s="2"/>
      <c r="P148" s="2"/>
      <c r="R148" s="6"/>
      <c r="S148" s="2"/>
    </row>
    <row r="149" spans="1:19" ht="13.2">
      <c r="A149" s="2"/>
      <c r="B149" s="2"/>
      <c r="C149" s="2"/>
      <c r="D149" s="2"/>
      <c r="E149" s="2"/>
      <c r="F149" s="1446"/>
      <c r="G149" s="2"/>
      <c r="H149" s="2"/>
      <c r="I149" s="2238"/>
      <c r="J149" s="2"/>
      <c r="K149" s="2"/>
      <c r="L149" s="2"/>
      <c r="M149" s="2"/>
      <c r="O149" s="2"/>
      <c r="P149" s="2"/>
      <c r="R149" s="6"/>
      <c r="S149" s="2"/>
    </row>
    <row r="150" spans="1:19" ht="13.2">
      <c r="A150" s="2"/>
      <c r="B150" s="2"/>
      <c r="C150" s="2"/>
      <c r="D150" s="2"/>
      <c r="E150" s="2"/>
      <c r="F150" s="1446"/>
      <c r="G150" s="2"/>
      <c r="H150" s="2"/>
      <c r="I150" s="2238"/>
      <c r="J150" s="2"/>
      <c r="K150" s="2"/>
      <c r="L150" s="2"/>
      <c r="M150" s="2"/>
      <c r="O150" s="2"/>
      <c r="P150" s="2"/>
      <c r="R150" s="6"/>
      <c r="S150" s="2"/>
    </row>
    <row r="151" spans="1:19" ht="13.2">
      <c r="A151" s="2"/>
      <c r="B151" s="2"/>
      <c r="C151" s="2"/>
      <c r="D151" s="2"/>
      <c r="E151" s="2"/>
      <c r="F151" s="1446"/>
      <c r="G151" s="2"/>
      <c r="H151" s="2"/>
      <c r="I151" s="2238"/>
      <c r="J151" s="2"/>
      <c r="K151" s="2"/>
      <c r="L151" s="2"/>
      <c r="M151" s="2"/>
      <c r="O151" s="2"/>
      <c r="P151" s="2"/>
      <c r="R151" s="6"/>
      <c r="S151" s="2"/>
    </row>
    <row r="152" spans="1:19" ht="13.2">
      <c r="A152" s="2"/>
      <c r="B152" s="2"/>
      <c r="C152" s="2"/>
      <c r="D152" s="2"/>
      <c r="E152" s="2"/>
      <c r="F152" s="1446"/>
      <c r="G152" s="2"/>
      <c r="H152" s="2"/>
      <c r="I152" s="2238"/>
      <c r="J152" s="2"/>
      <c r="K152" s="2"/>
      <c r="L152" s="2"/>
      <c r="M152" s="2"/>
      <c r="O152" s="2"/>
      <c r="P152" s="2"/>
      <c r="R152" s="6"/>
      <c r="S152" s="2"/>
    </row>
    <row r="153" spans="1:19" ht="13.2">
      <c r="A153" s="2"/>
      <c r="B153" s="2"/>
      <c r="C153" s="2"/>
      <c r="D153" s="2"/>
      <c r="E153" s="2"/>
      <c r="F153" s="1446"/>
      <c r="G153" s="2"/>
      <c r="H153" s="2"/>
      <c r="I153" s="2238"/>
      <c r="J153" s="2"/>
      <c r="K153" s="2"/>
      <c r="L153" s="2"/>
      <c r="M153" s="2"/>
      <c r="O153" s="2"/>
      <c r="P153" s="2"/>
      <c r="R153" s="6"/>
      <c r="S153" s="2"/>
    </row>
    <row r="154" spans="1:19" ht="13.2">
      <c r="A154" s="2"/>
      <c r="B154" s="2"/>
      <c r="C154" s="2"/>
      <c r="D154" s="2"/>
      <c r="E154" s="2"/>
      <c r="F154" s="1446"/>
      <c r="G154" s="2"/>
      <c r="H154" s="2"/>
      <c r="I154" s="2238"/>
      <c r="J154" s="2"/>
      <c r="K154" s="2"/>
      <c r="L154" s="2"/>
      <c r="M154" s="2"/>
      <c r="O154" s="2"/>
      <c r="P154" s="2"/>
      <c r="R154" s="6"/>
      <c r="S154" s="2"/>
    </row>
    <row r="155" spans="1:19" ht="13.2">
      <c r="A155" s="2"/>
      <c r="B155" s="2"/>
      <c r="C155" s="2"/>
      <c r="D155" s="2"/>
      <c r="E155" s="2"/>
      <c r="F155" s="1446"/>
      <c r="G155" s="2"/>
      <c r="H155" s="2"/>
      <c r="I155" s="2238"/>
      <c r="J155" s="2"/>
      <c r="K155" s="2"/>
      <c r="L155" s="2"/>
      <c r="M155" s="2"/>
      <c r="O155" s="2"/>
      <c r="P155" s="2"/>
      <c r="R155" s="6"/>
      <c r="S155" s="2"/>
    </row>
    <row r="156" spans="1:19" ht="13.2">
      <c r="A156" s="2"/>
      <c r="B156" s="2"/>
      <c r="C156" s="2"/>
      <c r="D156" s="2"/>
      <c r="E156" s="2"/>
      <c r="F156" s="1446"/>
      <c r="G156" s="2"/>
      <c r="H156" s="2"/>
      <c r="I156" s="2238"/>
      <c r="J156" s="2"/>
      <c r="K156" s="2"/>
      <c r="L156" s="2"/>
      <c r="M156" s="2"/>
      <c r="O156" s="2"/>
      <c r="P156" s="2"/>
      <c r="R156" s="6"/>
      <c r="S156" s="2"/>
    </row>
    <row r="157" spans="1:19" ht="13.2">
      <c r="A157" s="2"/>
      <c r="B157" s="2"/>
      <c r="C157" s="2"/>
      <c r="D157" s="2"/>
      <c r="E157" s="2"/>
      <c r="F157" s="1446"/>
      <c r="G157" s="2"/>
      <c r="H157" s="2"/>
      <c r="I157" s="2238"/>
      <c r="J157" s="2"/>
      <c r="K157" s="2"/>
      <c r="L157" s="2"/>
      <c r="M157" s="2"/>
      <c r="O157" s="2"/>
      <c r="P157" s="2"/>
      <c r="R157" s="6"/>
      <c r="S157" s="2"/>
    </row>
    <row r="158" spans="1:19" ht="13.2">
      <c r="A158" s="2"/>
      <c r="B158" s="2"/>
      <c r="C158" s="2"/>
      <c r="D158" s="2"/>
      <c r="E158" s="2"/>
      <c r="F158" s="1446"/>
      <c r="G158" s="2"/>
      <c r="H158" s="2"/>
      <c r="I158" s="2238"/>
      <c r="J158" s="2"/>
      <c r="K158" s="2"/>
      <c r="L158" s="2"/>
      <c r="M158" s="2"/>
      <c r="O158" s="2"/>
      <c r="P158" s="2"/>
      <c r="R158" s="6"/>
      <c r="S158" s="2"/>
    </row>
    <row r="159" spans="1:19" ht="13.2">
      <c r="A159" s="2"/>
      <c r="B159" s="2"/>
      <c r="C159" s="2"/>
      <c r="D159" s="2"/>
      <c r="E159" s="2"/>
      <c r="F159" s="1446"/>
      <c r="G159" s="2"/>
      <c r="H159" s="2"/>
      <c r="I159" s="2238"/>
      <c r="J159" s="2"/>
      <c r="K159" s="2"/>
      <c r="L159" s="2"/>
      <c r="M159" s="2"/>
      <c r="O159" s="2"/>
      <c r="P159" s="2"/>
      <c r="R159" s="6"/>
      <c r="S159" s="2"/>
    </row>
    <row r="160" spans="1:19" ht="13.2">
      <c r="A160" s="2"/>
      <c r="B160" s="2"/>
      <c r="C160" s="2"/>
      <c r="D160" s="2"/>
      <c r="E160" s="2"/>
      <c r="F160" s="1446"/>
      <c r="G160" s="2"/>
      <c r="H160" s="2"/>
      <c r="I160" s="2238"/>
      <c r="J160" s="2"/>
      <c r="K160" s="2"/>
      <c r="L160" s="2"/>
      <c r="M160" s="2"/>
      <c r="O160" s="2"/>
      <c r="P160" s="2"/>
      <c r="R160" s="6"/>
      <c r="S160" s="2"/>
    </row>
    <row r="161" spans="1:19" ht="13.2">
      <c r="A161" s="2"/>
      <c r="B161" s="2"/>
      <c r="C161" s="2"/>
      <c r="D161" s="2"/>
      <c r="E161" s="2"/>
      <c r="F161" s="1446"/>
      <c r="G161" s="2"/>
      <c r="H161" s="2"/>
      <c r="I161" s="2238"/>
      <c r="J161" s="2"/>
      <c r="K161" s="2"/>
      <c r="L161" s="2"/>
      <c r="M161" s="2"/>
      <c r="O161" s="2"/>
      <c r="P161" s="2"/>
      <c r="R161" s="6"/>
      <c r="S161" s="2"/>
    </row>
    <row r="162" spans="1:19" ht="13.2">
      <c r="A162" s="2"/>
      <c r="B162" s="2"/>
      <c r="C162" s="2"/>
      <c r="D162" s="2"/>
      <c r="E162" s="2"/>
      <c r="F162" s="1446"/>
      <c r="G162" s="2"/>
      <c r="H162" s="2"/>
      <c r="I162" s="2238"/>
      <c r="J162" s="2"/>
      <c r="K162" s="2"/>
      <c r="L162" s="2"/>
      <c r="M162" s="2"/>
      <c r="O162" s="2"/>
      <c r="P162" s="2"/>
      <c r="R162" s="6"/>
      <c r="S162" s="2"/>
    </row>
    <row r="163" spans="1:19" ht="13.2">
      <c r="A163" s="2"/>
      <c r="B163" s="2"/>
      <c r="C163" s="2"/>
      <c r="D163" s="2"/>
      <c r="E163" s="2"/>
      <c r="F163" s="1446"/>
      <c r="G163" s="2"/>
      <c r="H163" s="2"/>
      <c r="I163" s="2238"/>
      <c r="J163" s="2"/>
      <c r="K163" s="2"/>
      <c r="L163" s="2"/>
      <c r="M163" s="2"/>
      <c r="O163" s="2"/>
      <c r="P163" s="2"/>
      <c r="R163" s="6"/>
      <c r="S163" s="2"/>
    </row>
    <row r="164" spans="1:19" ht="13.2">
      <c r="A164" s="2"/>
      <c r="B164" s="2"/>
      <c r="C164" s="2"/>
      <c r="D164" s="2"/>
      <c r="E164" s="2"/>
      <c r="F164" s="1446"/>
      <c r="G164" s="2"/>
      <c r="H164" s="2"/>
      <c r="I164" s="2238"/>
      <c r="J164" s="2"/>
      <c r="K164" s="2"/>
      <c r="L164" s="2"/>
      <c r="M164" s="2"/>
      <c r="O164" s="2"/>
      <c r="P164" s="2"/>
      <c r="R164" s="6"/>
      <c r="S164" s="2"/>
    </row>
    <row r="165" spans="1:19" ht="13.2">
      <c r="A165" s="2"/>
      <c r="B165" s="2"/>
      <c r="C165" s="2"/>
      <c r="D165" s="2"/>
      <c r="E165" s="2"/>
      <c r="F165" s="1446"/>
      <c r="G165" s="2"/>
      <c r="H165" s="2"/>
      <c r="I165" s="2238"/>
      <c r="J165" s="2"/>
      <c r="K165" s="2"/>
      <c r="L165" s="2"/>
      <c r="M165" s="2"/>
      <c r="O165" s="2"/>
      <c r="P165" s="2"/>
      <c r="R165" s="6"/>
      <c r="S165" s="2"/>
    </row>
    <row r="166" spans="1:19" ht="13.2">
      <c r="A166" s="2"/>
      <c r="B166" s="2"/>
      <c r="C166" s="2"/>
      <c r="D166" s="2"/>
      <c r="E166" s="2"/>
      <c r="F166" s="1446"/>
      <c r="G166" s="2"/>
      <c r="H166" s="2"/>
      <c r="I166" s="2238"/>
      <c r="J166" s="2"/>
      <c r="K166" s="2"/>
      <c r="L166" s="2"/>
      <c r="M166" s="2"/>
      <c r="O166" s="2"/>
      <c r="P166" s="2"/>
      <c r="R166" s="6"/>
      <c r="S166" s="2"/>
    </row>
    <row r="167" spans="1:19" ht="13.2">
      <c r="A167" s="2"/>
      <c r="B167" s="2"/>
      <c r="C167" s="2"/>
      <c r="D167" s="2"/>
      <c r="E167" s="2"/>
      <c r="F167" s="1446"/>
      <c r="G167" s="2"/>
      <c r="H167" s="2"/>
      <c r="I167" s="2238"/>
      <c r="J167" s="2"/>
      <c r="K167" s="2"/>
      <c r="L167" s="2"/>
      <c r="M167" s="2"/>
      <c r="O167" s="2"/>
      <c r="P167" s="2"/>
      <c r="R167" s="6"/>
      <c r="S167" s="2"/>
    </row>
    <row r="168" spans="1:19" ht="13.2">
      <c r="A168" s="2"/>
      <c r="B168" s="2"/>
      <c r="C168" s="2"/>
      <c r="D168" s="2"/>
      <c r="E168" s="2"/>
      <c r="F168" s="1446"/>
      <c r="G168" s="2"/>
      <c r="H168" s="2"/>
      <c r="I168" s="2238"/>
      <c r="J168" s="2"/>
      <c r="K168" s="2"/>
      <c r="L168" s="2"/>
      <c r="M168" s="2"/>
      <c r="O168" s="2"/>
      <c r="P168" s="2"/>
      <c r="R168" s="6"/>
      <c r="S168" s="2"/>
    </row>
    <row r="169" spans="1:19" ht="13.2">
      <c r="A169" s="2"/>
      <c r="B169" s="2"/>
      <c r="C169" s="2"/>
      <c r="D169" s="2"/>
      <c r="E169" s="2"/>
      <c r="F169" s="1446"/>
      <c r="G169" s="2"/>
      <c r="H169" s="2"/>
      <c r="I169" s="2238"/>
      <c r="J169" s="2"/>
      <c r="K169" s="2"/>
      <c r="L169" s="2"/>
      <c r="M169" s="2"/>
      <c r="O169" s="2"/>
      <c r="P169" s="2"/>
      <c r="R169" s="6"/>
      <c r="S169" s="2"/>
    </row>
    <row r="170" spans="1:19" ht="13.2">
      <c r="A170" s="2"/>
      <c r="B170" s="2"/>
      <c r="C170" s="2"/>
      <c r="D170" s="2"/>
      <c r="E170" s="2"/>
      <c r="F170" s="1446"/>
      <c r="G170" s="2"/>
      <c r="H170" s="2"/>
      <c r="I170" s="2238"/>
      <c r="J170" s="2"/>
      <c r="K170" s="2"/>
      <c r="L170" s="2"/>
      <c r="M170" s="2"/>
      <c r="O170" s="2"/>
      <c r="P170" s="2"/>
      <c r="R170" s="6"/>
      <c r="S170" s="2"/>
    </row>
    <row r="171" spans="1:19" ht="13.2">
      <c r="A171" s="2"/>
      <c r="B171" s="2"/>
      <c r="C171" s="2"/>
      <c r="D171" s="2"/>
      <c r="E171" s="2"/>
      <c r="F171" s="1446"/>
      <c r="G171" s="2"/>
      <c r="H171" s="2"/>
      <c r="I171" s="2238"/>
      <c r="J171" s="2"/>
      <c r="K171" s="2"/>
      <c r="L171" s="2"/>
      <c r="M171" s="2"/>
      <c r="O171" s="2"/>
      <c r="P171" s="2"/>
      <c r="R171" s="6"/>
      <c r="S171" s="2"/>
    </row>
    <row r="172" spans="1:19" ht="13.2">
      <c r="A172" s="2"/>
      <c r="B172" s="2"/>
      <c r="C172" s="2"/>
      <c r="D172" s="2"/>
      <c r="E172" s="2"/>
      <c r="F172" s="1446"/>
      <c r="G172" s="2"/>
      <c r="H172" s="2"/>
      <c r="I172" s="2238"/>
      <c r="J172" s="2"/>
      <c r="K172" s="2"/>
      <c r="L172" s="2"/>
      <c r="M172" s="2"/>
      <c r="O172" s="2"/>
      <c r="P172" s="2"/>
      <c r="R172" s="6"/>
      <c r="S172" s="2"/>
    </row>
    <row r="173" spans="1:19" ht="13.2">
      <c r="A173" s="2"/>
      <c r="B173" s="2"/>
      <c r="C173" s="2"/>
      <c r="D173" s="2"/>
      <c r="E173" s="2"/>
      <c r="F173" s="1446"/>
      <c r="G173" s="2"/>
      <c r="H173" s="2"/>
      <c r="I173" s="2238"/>
      <c r="J173" s="2"/>
      <c r="K173" s="2"/>
      <c r="L173" s="2"/>
      <c r="M173" s="2"/>
      <c r="O173" s="2"/>
      <c r="P173" s="2"/>
      <c r="R173" s="6"/>
      <c r="S173" s="2"/>
    </row>
    <row r="174" spans="1:19" ht="13.2">
      <c r="A174" s="2"/>
      <c r="B174" s="2"/>
      <c r="C174" s="2"/>
      <c r="D174" s="2"/>
      <c r="E174" s="2"/>
      <c r="F174" s="1446"/>
      <c r="G174" s="2"/>
      <c r="H174" s="2"/>
      <c r="I174" s="2238"/>
      <c r="J174" s="2"/>
      <c r="K174" s="2"/>
      <c r="L174" s="2"/>
      <c r="M174" s="2"/>
      <c r="O174" s="2"/>
      <c r="P174" s="2"/>
      <c r="R174" s="6"/>
      <c r="S174" s="2"/>
    </row>
    <row r="175" spans="1:19" ht="13.2">
      <c r="A175" s="2"/>
      <c r="B175" s="2"/>
      <c r="C175" s="2"/>
      <c r="D175" s="2"/>
      <c r="E175" s="2"/>
      <c r="F175" s="1446"/>
      <c r="G175" s="2"/>
      <c r="H175" s="2"/>
      <c r="I175" s="2238"/>
      <c r="J175" s="2"/>
      <c r="K175" s="2"/>
      <c r="L175" s="2"/>
      <c r="M175" s="2"/>
      <c r="O175" s="2"/>
      <c r="P175" s="2"/>
      <c r="R175" s="6"/>
      <c r="S175" s="2"/>
    </row>
    <row r="176" spans="1:19" ht="13.2">
      <c r="A176" s="2"/>
      <c r="B176" s="2"/>
      <c r="C176" s="2"/>
      <c r="D176" s="2"/>
      <c r="E176" s="2"/>
      <c r="F176" s="1446"/>
      <c r="G176" s="2"/>
      <c r="H176" s="2"/>
      <c r="I176" s="2238"/>
      <c r="J176" s="2"/>
      <c r="K176" s="2"/>
      <c r="L176" s="2"/>
      <c r="M176" s="2"/>
      <c r="O176" s="2"/>
      <c r="P176" s="2"/>
      <c r="R176" s="6"/>
      <c r="S176" s="2"/>
    </row>
    <row r="177" spans="1:19" ht="13.2">
      <c r="A177" s="2"/>
      <c r="B177" s="2"/>
      <c r="C177" s="2"/>
      <c r="D177" s="2"/>
      <c r="E177" s="2"/>
      <c r="F177" s="1446"/>
      <c r="G177" s="2"/>
      <c r="H177" s="2"/>
      <c r="I177" s="2238"/>
      <c r="J177" s="2"/>
      <c r="K177" s="2"/>
      <c r="L177" s="2"/>
      <c r="M177" s="2"/>
      <c r="O177" s="2"/>
      <c r="P177" s="2"/>
      <c r="R177" s="6"/>
      <c r="S177" s="2"/>
    </row>
    <row r="178" spans="1:19" ht="13.2">
      <c r="A178" s="2"/>
      <c r="B178" s="2"/>
      <c r="C178" s="2"/>
      <c r="D178" s="2"/>
      <c r="E178" s="2"/>
      <c r="F178" s="1446"/>
      <c r="G178" s="2"/>
      <c r="H178" s="2"/>
      <c r="I178" s="2238"/>
      <c r="J178" s="2"/>
      <c r="K178" s="2"/>
      <c r="L178" s="2"/>
      <c r="M178" s="2"/>
      <c r="O178" s="2"/>
      <c r="P178" s="2"/>
      <c r="R178" s="6"/>
      <c r="S178" s="2"/>
    </row>
    <row r="179" spans="1:19" ht="13.2">
      <c r="A179" s="2"/>
      <c r="B179" s="2"/>
      <c r="C179" s="2"/>
      <c r="D179" s="2"/>
      <c r="E179" s="2"/>
      <c r="F179" s="1446"/>
      <c r="G179" s="2"/>
      <c r="H179" s="2"/>
      <c r="I179" s="2238"/>
      <c r="J179" s="2"/>
      <c r="K179" s="2"/>
      <c r="L179" s="2"/>
      <c r="M179" s="2"/>
      <c r="O179" s="2"/>
      <c r="P179" s="2"/>
      <c r="R179" s="6"/>
      <c r="S179" s="2"/>
    </row>
    <row r="180" spans="1:19" ht="13.2">
      <c r="A180" s="2"/>
      <c r="B180" s="2"/>
      <c r="C180" s="2"/>
      <c r="D180" s="2"/>
      <c r="E180" s="2"/>
      <c r="F180" s="1446"/>
      <c r="G180" s="2"/>
      <c r="H180" s="2"/>
      <c r="I180" s="2238"/>
      <c r="J180" s="2"/>
      <c r="K180" s="2"/>
      <c r="L180" s="2"/>
      <c r="M180" s="2"/>
      <c r="O180" s="2"/>
      <c r="P180" s="2"/>
      <c r="R180" s="6"/>
      <c r="S180" s="2"/>
    </row>
    <row r="181" spans="1:19" ht="13.2">
      <c r="A181" s="2"/>
      <c r="B181" s="2"/>
      <c r="C181" s="2"/>
      <c r="D181" s="2"/>
      <c r="E181" s="2"/>
      <c r="F181" s="1446"/>
      <c r="G181" s="2"/>
      <c r="H181" s="2"/>
      <c r="I181" s="2238"/>
      <c r="J181" s="2"/>
      <c r="K181" s="2"/>
      <c r="L181" s="2"/>
      <c r="M181" s="2"/>
      <c r="O181" s="2"/>
      <c r="P181" s="2"/>
      <c r="R181" s="6"/>
      <c r="S181" s="2"/>
    </row>
    <row r="182" spans="1:19" ht="13.2">
      <c r="A182" s="2"/>
      <c r="B182" s="2"/>
      <c r="C182" s="2"/>
      <c r="D182" s="2"/>
      <c r="E182" s="2"/>
      <c r="F182" s="1446"/>
      <c r="G182" s="2"/>
      <c r="H182" s="2"/>
      <c r="I182" s="2238"/>
      <c r="J182" s="2"/>
      <c r="K182" s="2"/>
      <c r="L182" s="2"/>
      <c r="M182" s="2"/>
      <c r="O182" s="2"/>
      <c r="P182" s="2"/>
      <c r="R182" s="6"/>
      <c r="S182" s="2"/>
    </row>
    <row r="183" spans="1:19" ht="13.2">
      <c r="A183" s="2"/>
      <c r="B183" s="2"/>
      <c r="C183" s="2"/>
      <c r="D183" s="2"/>
      <c r="E183" s="2"/>
      <c r="F183" s="1446"/>
      <c r="G183" s="2"/>
      <c r="H183" s="2"/>
      <c r="I183" s="2238"/>
      <c r="J183" s="2"/>
      <c r="K183" s="2"/>
      <c r="L183" s="2"/>
      <c r="M183" s="2"/>
      <c r="O183" s="2"/>
      <c r="P183" s="2"/>
      <c r="R183" s="6"/>
      <c r="S183" s="2"/>
    </row>
    <row r="184" spans="1:19" ht="13.2">
      <c r="A184" s="2"/>
      <c r="B184" s="2"/>
      <c r="C184" s="2"/>
      <c r="D184" s="2"/>
      <c r="E184" s="2"/>
      <c r="F184" s="1446"/>
      <c r="G184" s="2"/>
      <c r="H184" s="2"/>
      <c r="I184" s="2238"/>
      <c r="J184" s="2"/>
      <c r="K184" s="2"/>
      <c r="L184" s="2"/>
      <c r="M184" s="2"/>
      <c r="O184" s="2"/>
      <c r="P184" s="2"/>
      <c r="R184" s="6"/>
      <c r="S184" s="2"/>
    </row>
    <row r="185" spans="1:19" ht="13.2">
      <c r="A185" s="2"/>
      <c r="B185" s="2"/>
      <c r="C185" s="2"/>
      <c r="D185" s="2"/>
      <c r="E185" s="2"/>
      <c r="F185" s="1446"/>
      <c r="G185" s="2"/>
      <c r="H185" s="2"/>
      <c r="I185" s="2238"/>
      <c r="J185" s="2"/>
      <c r="K185" s="2"/>
      <c r="L185" s="2"/>
      <c r="M185" s="2"/>
      <c r="O185" s="2"/>
      <c r="P185" s="2"/>
      <c r="R185" s="6"/>
      <c r="S185" s="2"/>
    </row>
    <row r="186" spans="1:19" ht="13.2">
      <c r="A186" s="2"/>
      <c r="B186" s="2"/>
      <c r="C186" s="2"/>
      <c r="D186" s="2"/>
      <c r="E186" s="2"/>
      <c r="F186" s="1446"/>
      <c r="G186" s="2"/>
      <c r="H186" s="2"/>
      <c r="I186" s="2238"/>
      <c r="J186" s="2"/>
      <c r="K186" s="2"/>
      <c r="L186" s="2"/>
      <c r="M186" s="2"/>
      <c r="O186" s="2"/>
      <c r="P186" s="2"/>
      <c r="R186" s="6"/>
      <c r="S186" s="2"/>
    </row>
    <row r="187" spans="1:19" ht="13.2">
      <c r="A187" s="2"/>
      <c r="B187" s="2"/>
      <c r="C187" s="2"/>
      <c r="D187" s="2"/>
      <c r="E187" s="2"/>
      <c r="F187" s="1446"/>
      <c r="G187" s="2"/>
      <c r="H187" s="2"/>
      <c r="I187" s="2238"/>
      <c r="J187" s="2"/>
      <c r="K187" s="2"/>
      <c r="L187" s="2"/>
      <c r="M187" s="2"/>
      <c r="O187" s="2"/>
      <c r="P187" s="2"/>
      <c r="R187" s="6"/>
      <c r="S187" s="2"/>
    </row>
    <row r="188" spans="1:19" ht="13.2">
      <c r="A188" s="2"/>
      <c r="B188" s="2"/>
      <c r="C188" s="2"/>
      <c r="D188" s="2"/>
      <c r="E188" s="2"/>
      <c r="F188" s="1446"/>
      <c r="G188" s="2"/>
      <c r="H188" s="2"/>
      <c r="I188" s="2238"/>
      <c r="J188" s="2"/>
      <c r="K188" s="2"/>
      <c r="L188" s="2"/>
      <c r="M188" s="2"/>
      <c r="O188" s="2"/>
      <c r="P188" s="2"/>
      <c r="R188" s="6"/>
      <c r="S188" s="2"/>
    </row>
    <row r="189" spans="1:19" ht="13.2">
      <c r="A189" s="2"/>
      <c r="B189" s="2"/>
      <c r="C189" s="2"/>
      <c r="D189" s="2"/>
      <c r="E189" s="2"/>
      <c r="F189" s="1446"/>
      <c r="G189" s="2"/>
      <c r="H189" s="2"/>
      <c r="I189" s="2238"/>
      <c r="J189" s="2"/>
      <c r="K189" s="2"/>
      <c r="L189" s="2"/>
      <c r="M189" s="2"/>
      <c r="O189" s="2"/>
      <c r="P189" s="2"/>
      <c r="R189" s="6"/>
      <c r="S189" s="2"/>
    </row>
    <row r="190" spans="1:19" ht="13.2">
      <c r="A190" s="2"/>
      <c r="B190" s="2"/>
      <c r="C190" s="2"/>
      <c r="D190" s="2"/>
      <c r="E190" s="2"/>
      <c r="F190" s="1446"/>
      <c r="G190" s="2"/>
      <c r="H190" s="2"/>
      <c r="I190" s="2238"/>
      <c r="J190" s="2"/>
      <c r="K190" s="2"/>
      <c r="L190" s="2"/>
      <c r="M190" s="2"/>
      <c r="O190" s="2"/>
      <c r="P190" s="2"/>
      <c r="R190" s="6"/>
      <c r="S190" s="2"/>
    </row>
    <row r="191" spans="1:19" ht="13.2">
      <c r="A191" s="2"/>
      <c r="B191" s="2"/>
      <c r="C191" s="2"/>
      <c r="D191" s="2"/>
      <c r="E191" s="2"/>
      <c r="F191" s="1446"/>
      <c r="G191" s="2"/>
      <c r="H191" s="2"/>
      <c r="I191" s="2238"/>
      <c r="J191" s="2"/>
      <c r="K191" s="2"/>
      <c r="L191" s="2"/>
      <c r="M191" s="2"/>
      <c r="O191" s="2"/>
      <c r="P191" s="2"/>
      <c r="R191" s="6"/>
      <c r="S191" s="2"/>
    </row>
    <row r="192" spans="1:19" ht="13.2">
      <c r="A192" s="2"/>
      <c r="B192" s="2"/>
      <c r="C192" s="2"/>
      <c r="D192" s="2"/>
      <c r="E192" s="2"/>
      <c r="F192" s="1446"/>
      <c r="G192" s="2"/>
      <c r="H192" s="2"/>
      <c r="I192" s="2238"/>
      <c r="J192" s="2"/>
      <c r="K192" s="2"/>
      <c r="L192" s="2"/>
      <c r="M192" s="2"/>
      <c r="O192" s="2"/>
      <c r="P192" s="2"/>
      <c r="R192" s="6"/>
      <c r="S192" s="2"/>
    </row>
    <row r="193" spans="1:19" ht="13.2">
      <c r="A193" s="2"/>
      <c r="B193" s="2"/>
      <c r="C193" s="2"/>
      <c r="D193" s="2"/>
      <c r="E193" s="2"/>
      <c r="F193" s="1446"/>
      <c r="G193" s="2"/>
      <c r="H193" s="2"/>
      <c r="I193" s="2238"/>
      <c r="J193" s="2"/>
      <c r="K193" s="2"/>
      <c r="L193" s="2"/>
      <c r="M193" s="2"/>
      <c r="O193" s="2"/>
      <c r="P193" s="2"/>
      <c r="R193" s="6"/>
      <c r="S193" s="2"/>
    </row>
    <row r="194" spans="1:19" ht="13.2">
      <c r="A194" s="2"/>
      <c r="B194" s="2"/>
      <c r="C194" s="2"/>
      <c r="D194" s="2"/>
      <c r="E194" s="2"/>
      <c r="F194" s="1446"/>
      <c r="G194" s="2"/>
      <c r="H194" s="2"/>
      <c r="I194" s="2238"/>
      <c r="J194" s="2"/>
      <c r="K194" s="2"/>
      <c r="L194" s="2"/>
      <c r="M194" s="2"/>
      <c r="O194" s="2"/>
      <c r="P194" s="2"/>
      <c r="R194" s="6"/>
      <c r="S194" s="2"/>
    </row>
    <row r="195" spans="1:19" ht="13.2">
      <c r="A195" s="2"/>
      <c r="B195" s="2"/>
      <c r="C195" s="2"/>
      <c r="D195" s="2"/>
      <c r="E195" s="2"/>
      <c r="F195" s="1446"/>
      <c r="G195" s="2"/>
      <c r="H195" s="2"/>
      <c r="I195" s="2238"/>
      <c r="J195" s="2"/>
      <c r="K195" s="2"/>
      <c r="L195" s="2"/>
      <c r="M195" s="2"/>
      <c r="O195" s="2"/>
      <c r="P195" s="2"/>
      <c r="R195" s="6"/>
      <c r="S195" s="2"/>
    </row>
    <row r="196" spans="1:19" ht="13.2">
      <c r="A196" s="2"/>
      <c r="B196" s="2"/>
      <c r="C196" s="2"/>
      <c r="D196" s="2"/>
      <c r="E196" s="2"/>
      <c r="F196" s="1446"/>
      <c r="G196" s="2"/>
      <c r="H196" s="2"/>
      <c r="I196" s="2238"/>
      <c r="J196" s="2"/>
      <c r="K196" s="2"/>
      <c r="L196" s="2"/>
      <c r="M196" s="2"/>
      <c r="O196" s="2"/>
      <c r="P196" s="2"/>
      <c r="R196" s="6"/>
      <c r="S196" s="2"/>
    </row>
    <row r="197" spans="1:19" ht="13.2">
      <c r="A197" s="2"/>
      <c r="B197" s="2"/>
      <c r="C197" s="2"/>
      <c r="D197" s="2"/>
      <c r="E197" s="2"/>
      <c r="F197" s="1446"/>
      <c r="G197" s="2"/>
      <c r="H197" s="2"/>
      <c r="I197" s="2238"/>
      <c r="J197" s="2"/>
      <c r="K197" s="2"/>
      <c r="L197" s="2"/>
      <c r="M197" s="2"/>
      <c r="O197" s="2"/>
      <c r="P197" s="2"/>
      <c r="R197" s="6"/>
      <c r="S197" s="2"/>
    </row>
    <row r="198" spans="1:19" ht="13.2">
      <c r="A198" s="2"/>
      <c r="B198" s="2"/>
      <c r="C198" s="2"/>
      <c r="D198" s="2"/>
      <c r="E198" s="2"/>
      <c r="F198" s="1446"/>
      <c r="G198" s="2"/>
      <c r="H198" s="2"/>
      <c r="I198" s="2238"/>
      <c r="J198" s="2"/>
      <c r="K198" s="2"/>
      <c r="L198" s="2"/>
      <c r="M198" s="2"/>
      <c r="O198" s="2"/>
      <c r="P198" s="2"/>
      <c r="R198" s="6"/>
      <c r="S198" s="2"/>
    </row>
    <row r="199" spans="1:19" ht="13.2">
      <c r="A199" s="2"/>
      <c r="B199" s="2"/>
      <c r="C199" s="2"/>
      <c r="D199" s="2"/>
      <c r="E199" s="2"/>
      <c r="F199" s="1446"/>
      <c r="G199" s="2"/>
      <c r="H199" s="2"/>
      <c r="I199" s="2238"/>
      <c r="J199" s="2"/>
      <c r="K199" s="2"/>
      <c r="L199" s="2"/>
      <c r="M199" s="2"/>
      <c r="O199" s="2"/>
      <c r="P199" s="2"/>
      <c r="R199" s="6"/>
      <c r="S199" s="2"/>
    </row>
    <row r="200" spans="1:19" ht="13.2">
      <c r="A200" s="2"/>
      <c r="B200" s="2"/>
      <c r="C200" s="2"/>
      <c r="D200" s="2"/>
      <c r="E200" s="2"/>
      <c r="F200" s="1446"/>
      <c r="G200" s="2"/>
      <c r="H200" s="2"/>
      <c r="I200" s="2238"/>
      <c r="J200" s="2"/>
      <c r="K200" s="2"/>
      <c r="L200" s="2"/>
      <c r="M200" s="2"/>
      <c r="O200" s="2"/>
      <c r="P200" s="2"/>
      <c r="R200" s="6"/>
      <c r="S200" s="2"/>
    </row>
    <row r="201" spans="1:19" ht="13.2">
      <c r="A201" s="2"/>
      <c r="B201" s="2"/>
      <c r="C201" s="2"/>
      <c r="D201" s="2"/>
      <c r="E201" s="2"/>
      <c r="F201" s="1446"/>
      <c r="G201" s="2"/>
      <c r="H201" s="2"/>
      <c r="I201" s="2238"/>
      <c r="J201" s="2"/>
      <c r="K201" s="2"/>
      <c r="L201" s="2"/>
      <c r="M201" s="2"/>
      <c r="O201" s="2"/>
      <c r="P201" s="2"/>
      <c r="R201" s="6"/>
      <c r="S201" s="2"/>
    </row>
    <row r="202" spans="1:19" ht="13.2">
      <c r="A202" s="2"/>
      <c r="B202" s="2"/>
      <c r="C202" s="2"/>
      <c r="D202" s="2"/>
      <c r="E202" s="2"/>
      <c r="F202" s="1446"/>
      <c r="G202" s="2"/>
      <c r="H202" s="2"/>
      <c r="I202" s="2238"/>
      <c r="J202" s="2"/>
      <c r="K202" s="2"/>
      <c r="L202" s="2"/>
      <c r="M202" s="2"/>
      <c r="O202" s="2"/>
      <c r="P202" s="2"/>
      <c r="R202" s="6"/>
      <c r="S202" s="2"/>
    </row>
    <row r="203" spans="1:19" ht="13.2">
      <c r="A203" s="2"/>
      <c r="B203" s="2"/>
      <c r="C203" s="2"/>
      <c r="D203" s="2"/>
      <c r="E203" s="2"/>
      <c r="F203" s="1446"/>
      <c r="G203" s="2"/>
      <c r="H203" s="2"/>
      <c r="I203" s="2238"/>
      <c r="J203" s="2"/>
      <c r="K203" s="2"/>
      <c r="L203" s="2"/>
      <c r="M203" s="2"/>
      <c r="O203" s="2"/>
      <c r="P203" s="2"/>
      <c r="R203" s="6"/>
      <c r="S203" s="2"/>
    </row>
    <row r="204" spans="1:19" ht="13.2">
      <c r="A204" s="2"/>
      <c r="B204" s="2"/>
      <c r="C204" s="2"/>
      <c r="D204" s="2"/>
      <c r="E204" s="2"/>
      <c r="F204" s="1446"/>
      <c r="G204" s="2"/>
      <c r="H204" s="2"/>
      <c r="I204" s="2238"/>
      <c r="J204" s="2"/>
      <c r="K204" s="2"/>
      <c r="L204" s="2"/>
      <c r="M204" s="2"/>
      <c r="O204" s="2"/>
      <c r="P204" s="2"/>
      <c r="R204" s="6"/>
      <c r="S204" s="2"/>
    </row>
    <row r="205" spans="1:19" ht="13.2">
      <c r="A205" s="2"/>
      <c r="B205" s="2"/>
      <c r="C205" s="2"/>
      <c r="D205" s="2"/>
      <c r="E205" s="2"/>
      <c r="F205" s="1446"/>
      <c r="G205" s="2"/>
      <c r="H205" s="2"/>
      <c r="I205" s="2238"/>
      <c r="J205" s="2"/>
      <c r="K205" s="2"/>
      <c r="L205" s="2"/>
      <c r="M205" s="2"/>
      <c r="O205" s="2"/>
      <c r="P205" s="2"/>
      <c r="R205" s="6"/>
      <c r="S205" s="2"/>
    </row>
    <row r="206" spans="1:19" ht="13.2">
      <c r="A206" s="2"/>
      <c r="B206" s="2"/>
      <c r="C206" s="2"/>
      <c r="D206" s="2"/>
      <c r="E206" s="2"/>
      <c r="F206" s="1446"/>
      <c r="G206" s="2"/>
      <c r="H206" s="2"/>
      <c r="I206" s="2238"/>
      <c r="J206" s="2"/>
      <c r="K206" s="2"/>
      <c r="L206" s="2"/>
      <c r="M206" s="2"/>
      <c r="O206" s="2"/>
      <c r="P206" s="2"/>
      <c r="R206" s="6"/>
      <c r="S206" s="2"/>
    </row>
    <row r="207" spans="1:19" ht="13.2">
      <c r="A207" s="2"/>
      <c r="B207" s="2"/>
      <c r="C207" s="2"/>
      <c r="D207" s="2"/>
      <c r="E207" s="2"/>
      <c r="F207" s="1446"/>
      <c r="G207" s="2"/>
      <c r="H207" s="2"/>
      <c r="I207" s="2238"/>
      <c r="J207" s="2"/>
      <c r="K207" s="2"/>
      <c r="L207" s="2"/>
      <c r="M207" s="2"/>
      <c r="O207" s="2"/>
      <c r="P207" s="2"/>
      <c r="R207" s="6"/>
      <c r="S207" s="2"/>
    </row>
    <row r="208" spans="1:19" ht="13.2">
      <c r="A208" s="2"/>
      <c r="B208" s="2"/>
      <c r="C208" s="2"/>
      <c r="D208" s="2"/>
      <c r="E208" s="2"/>
      <c r="F208" s="1446"/>
      <c r="G208" s="2"/>
      <c r="H208" s="2"/>
      <c r="I208" s="2238"/>
      <c r="J208" s="2"/>
      <c r="K208" s="2"/>
      <c r="L208" s="2"/>
      <c r="M208" s="2"/>
      <c r="O208" s="2"/>
      <c r="P208" s="2"/>
      <c r="R208" s="6"/>
      <c r="S208" s="2"/>
    </row>
    <row r="209" spans="1:19" ht="13.2">
      <c r="A209" s="2"/>
      <c r="B209" s="2"/>
      <c r="C209" s="2"/>
      <c r="D209" s="2"/>
      <c r="E209" s="2"/>
      <c r="F209" s="1446"/>
      <c r="G209" s="2"/>
      <c r="H209" s="2"/>
      <c r="I209" s="2238"/>
      <c r="J209" s="2"/>
      <c r="K209" s="2"/>
      <c r="L209" s="2"/>
      <c r="M209" s="2"/>
      <c r="O209" s="2"/>
      <c r="P209" s="2"/>
      <c r="R209" s="6"/>
      <c r="S209" s="2"/>
    </row>
    <row r="210" spans="1:19" ht="13.2">
      <c r="A210" s="2"/>
      <c r="B210" s="2"/>
      <c r="C210" s="2"/>
      <c r="D210" s="2"/>
      <c r="E210" s="2"/>
      <c r="F210" s="1446"/>
      <c r="G210" s="2"/>
      <c r="H210" s="2"/>
      <c r="I210" s="2238"/>
      <c r="J210" s="2"/>
      <c r="K210" s="2"/>
      <c r="L210" s="2"/>
      <c r="M210" s="2"/>
      <c r="O210" s="2"/>
      <c r="P210" s="2"/>
      <c r="R210" s="6"/>
      <c r="S210" s="2"/>
    </row>
    <row r="211" spans="1:19" ht="13.2">
      <c r="A211" s="2"/>
      <c r="B211" s="2"/>
      <c r="C211" s="2"/>
      <c r="D211" s="2"/>
      <c r="E211" s="2"/>
      <c r="F211" s="1446"/>
      <c r="G211" s="2"/>
      <c r="H211" s="2"/>
      <c r="I211" s="2238"/>
      <c r="J211" s="2"/>
      <c r="K211" s="2"/>
      <c r="L211" s="2"/>
      <c r="M211" s="2"/>
      <c r="O211" s="2"/>
      <c r="P211" s="2"/>
      <c r="R211" s="6"/>
      <c r="S211" s="2"/>
    </row>
    <row r="212" spans="1:19" ht="13.2">
      <c r="A212" s="2"/>
      <c r="B212" s="2"/>
      <c r="C212" s="2"/>
      <c r="D212" s="2"/>
      <c r="E212" s="2"/>
      <c r="F212" s="1446"/>
      <c r="G212" s="2"/>
      <c r="H212" s="2"/>
      <c r="I212" s="2238"/>
      <c r="J212" s="2"/>
      <c r="K212" s="2"/>
      <c r="L212" s="2"/>
      <c r="M212" s="2"/>
      <c r="O212" s="2"/>
      <c r="P212" s="2"/>
      <c r="R212" s="6"/>
      <c r="S212" s="2"/>
    </row>
    <row r="213" spans="1:19" ht="13.2">
      <c r="A213" s="2"/>
      <c r="B213" s="2"/>
      <c r="C213" s="2"/>
      <c r="D213" s="2"/>
      <c r="E213" s="2"/>
      <c r="F213" s="1446"/>
      <c r="G213" s="2"/>
      <c r="H213" s="2"/>
      <c r="I213" s="2238"/>
      <c r="J213" s="2"/>
      <c r="K213" s="2"/>
      <c r="L213" s="2"/>
      <c r="M213" s="2"/>
      <c r="O213" s="2"/>
      <c r="P213" s="2"/>
      <c r="R213" s="6"/>
      <c r="S213" s="2"/>
    </row>
    <row r="214" spans="1:19" ht="13.2">
      <c r="A214" s="2"/>
      <c r="B214" s="2"/>
      <c r="C214" s="2"/>
      <c r="D214" s="2"/>
      <c r="E214" s="2"/>
      <c r="F214" s="1446"/>
      <c r="G214" s="2"/>
      <c r="H214" s="2"/>
      <c r="I214" s="2238"/>
      <c r="J214" s="2"/>
      <c r="K214" s="2"/>
      <c r="L214" s="2"/>
      <c r="M214" s="2"/>
      <c r="O214" s="2"/>
      <c r="P214" s="2"/>
      <c r="R214" s="6"/>
      <c r="S214" s="2"/>
    </row>
    <row r="215" spans="1:19" ht="13.2">
      <c r="A215" s="2"/>
      <c r="B215" s="2"/>
      <c r="C215" s="2"/>
      <c r="D215" s="2"/>
      <c r="E215" s="2"/>
      <c r="F215" s="1446"/>
      <c r="G215" s="2"/>
      <c r="H215" s="2"/>
      <c r="I215" s="2238"/>
      <c r="J215" s="2"/>
      <c r="K215" s="2"/>
      <c r="L215" s="2"/>
      <c r="M215" s="2"/>
      <c r="O215" s="2"/>
      <c r="P215" s="2"/>
      <c r="R215" s="6"/>
      <c r="S215" s="2"/>
    </row>
    <row r="216" spans="1:19" ht="13.2">
      <c r="A216" s="2"/>
      <c r="B216" s="2"/>
      <c r="C216" s="2"/>
      <c r="D216" s="2"/>
      <c r="E216" s="2"/>
      <c r="F216" s="1446"/>
      <c r="G216" s="2"/>
      <c r="H216" s="2"/>
      <c r="I216" s="2238"/>
      <c r="J216" s="2"/>
      <c r="K216" s="2"/>
      <c r="L216" s="2"/>
      <c r="M216" s="2"/>
      <c r="O216" s="2"/>
      <c r="P216" s="2"/>
      <c r="R216" s="6"/>
      <c r="S216" s="2"/>
    </row>
    <row r="217" spans="1:19" ht="13.2">
      <c r="A217" s="2"/>
      <c r="B217" s="2"/>
      <c r="C217" s="2"/>
      <c r="D217" s="2"/>
      <c r="E217" s="2"/>
      <c r="F217" s="1446"/>
      <c r="G217" s="2"/>
      <c r="H217" s="2"/>
      <c r="I217" s="2238"/>
      <c r="J217" s="2"/>
      <c r="K217" s="2"/>
      <c r="L217" s="2"/>
      <c r="M217" s="2"/>
      <c r="O217" s="2"/>
      <c r="P217" s="2"/>
      <c r="R217" s="6"/>
      <c r="S217" s="2"/>
    </row>
    <row r="218" spans="1:19" ht="13.2">
      <c r="A218" s="2"/>
      <c r="B218" s="2"/>
      <c r="C218" s="2"/>
      <c r="D218" s="2"/>
      <c r="E218" s="2"/>
      <c r="F218" s="1446"/>
      <c r="G218" s="2"/>
      <c r="H218" s="2"/>
      <c r="I218" s="2238"/>
      <c r="J218" s="2"/>
      <c r="K218" s="2"/>
      <c r="L218" s="2"/>
      <c r="M218" s="2"/>
      <c r="O218" s="2"/>
      <c r="P218" s="2"/>
      <c r="R218" s="6"/>
      <c r="S218" s="2"/>
    </row>
    <row r="219" spans="1:19" ht="13.2">
      <c r="A219" s="2"/>
      <c r="B219" s="2"/>
      <c r="C219" s="2"/>
      <c r="D219" s="2"/>
      <c r="E219" s="2"/>
      <c r="F219" s="1446"/>
      <c r="G219" s="2"/>
      <c r="H219" s="2"/>
      <c r="I219" s="2238"/>
      <c r="J219" s="2"/>
      <c r="K219" s="2"/>
      <c r="L219" s="2"/>
      <c r="M219" s="2"/>
      <c r="O219" s="2"/>
      <c r="P219" s="2"/>
      <c r="R219" s="6"/>
      <c r="S219" s="2"/>
    </row>
    <row r="220" spans="1:19" ht="13.2">
      <c r="A220" s="2"/>
      <c r="B220" s="2"/>
      <c r="C220" s="2"/>
      <c r="D220" s="2"/>
      <c r="E220" s="2"/>
      <c r="F220" s="1446"/>
      <c r="G220" s="2"/>
      <c r="H220" s="2"/>
      <c r="I220" s="2238"/>
      <c r="J220" s="2"/>
      <c r="K220" s="2"/>
      <c r="L220" s="2"/>
      <c r="M220" s="2"/>
      <c r="O220" s="2"/>
      <c r="P220" s="2"/>
      <c r="R220" s="6"/>
      <c r="S220" s="2"/>
    </row>
    <row r="221" spans="1:19" ht="13.2">
      <c r="A221" s="2"/>
      <c r="B221" s="2"/>
      <c r="C221" s="2"/>
      <c r="D221" s="2"/>
      <c r="E221" s="2"/>
      <c r="F221" s="1446"/>
      <c r="G221" s="2"/>
      <c r="H221" s="2"/>
      <c r="I221" s="2238"/>
      <c r="J221" s="2"/>
      <c r="K221" s="2"/>
      <c r="L221" s="2"/>
      <c r="M221" s="2"/>
      <c r="O221" s="2"/>
      <c r="P221" s="2"/>
      <c r="R221" s="6"/>
      <c r="S221" s="2"/>
    </row>
    <row r="222" spans="1:19" ht="13.2">
      <c r="A222" s="2"/>
      <c r="B222" s="2"/>
      <c r="C222" s="2"/>
      <c r="D222" s="2"/>
      <c r="E222" s="2"/>
      <c r="F222" s="1446"/>
      <c r="G222" s="2"/>
      <c r="H222" s="2"/>
      <c r="I222" s="2238"/>
      <c r="J222" s="2"/>
      <c r="K222" s="2"/>
      <c r="L222" s="2"/>
      <c r="M222" s="2"/>
      <c r="O222" s="2"/>
      <c r="P222" s="2"/>
      <c r="R222" s="6"/>
      <c r="S222" s="2"/>
    </row>
    <row r="223" spans="1:19" ht="13.2">
      <c r="A223" s="2"/>
      <c r="B223" s="2"/>
      <c r="C223" s="2"/>
      <c r="D223" s="2"/>
      <c r="E223" s="2"/>
      <c r="F223" s="1446"/>
      <c r="G223" s="2"/>
      <c r="H223" s="2"/>
      <c r="I223" s="2238"/>
      <c r="J223" s="2"/>
      <c r="K223" s="2"/>
      <c r="L223" s="2"/>
      <c r="M223" s="2"/>
      <c r="O223" s="2"/>
      <c r="P223" s="2"/>
      <c r="R223" s="6"/>
      <c r="S223" s="2"/>
    </row>
    <row r="224" spans="1:19" ht="13.2">
      <c r="A224" s="2"/>
      <c r="B224" s="2"/>
      <c r="C224" s="2"/>
      <c r="D224" s="2"/>
      <c r="E224" s="2"/>
      <c r="F224" s="1446"/>
      <c r="G224" s="2"/>
      <c r="H224" s="2"/>
      <c r="I224" s="2238"/>
      <c r="J224" s="2"/>
      <c r="K224" s="2"/>
      <c r="L224" s="2"/>
      <c r="M224" s="2"/>
      <c r="O224" s="2"/>
      <c r="P224" s="2"/>
      <c r="R224" s="6"/>
      <c r="S224" s="2"/>
    </row>
    <row r="225" spans="1:19" ht="13.2">
      <c r="A225" s="2"/>
      <c r="B225" s="2"/>
      <c r="C225" s="2"/>
      <c r="D225" s="2"/>
      <c r="E225" s="2"/>
      <c r="F225" s="1446"/>
      <c r="G225" s="2"/>
      <c r="H225" s="2"/>
      <c r="I225" s="2238"/>
      <c r="J225" s="2"/>
      <c r="K225" s="2"/>
      <c r="L225" s="2"/>
      <c r="M225" s="2"/>
      <c r="O225" s="2"/>
      <c r="P225" s="2"/>
      <c r="R225" s="6"/>
      <c r="S225" s="2"/>
    </row>
    <row r="226" spans="1:19" ht="13.2">
      <c r="A226" s="2"/>
      <c r="B226" s="2"/>
      <c r="C226" s="2"/>
      <c r="D226" s="2"/>
      <c r="E226" s="2"/>
      <c r="F226" s="1446"/>
      <c r="G226" s="2"/>
      <c r="H226" s="2"/>
      <c r="I226" s="2238"/>
      <c r="J226" s="2"/>
      <c r="K226" s="2"/>
      <c r="L226" s="2"/>
      <c r="M226" s="2"/>
      <c r="O226" s="2"/>
      <c r="P226" s="2"/>
      <c r="R226" s="6"/>
      <c r="S226" s="2"/>
    </row>
    <row r="227" spans="1:19" ht="13.2">
      <c r="A227" s="2"/>
      <c r="B227" s="2"/>
      <c r="C227" s="2"/>
      <c r="D227" s="2"/>
      <c r="E227" s="2"/>
      <c r="F227" s="1446"/>
      <c r="G227" s="2"/>
      <c r="H227" s="2"/>
      <c r="I227" s="2238"/>
      <c r="J227" s="2"/>
      <c r="K227" s="2"/>
      <c r="L227" s="2"/>
      <c r="M227" s="2"/>
      <c r="O227" s="2"/>
      <c r="P227" s="2"/>
      <c r="R227" s="6"/>
      <c r="S227" s="2"/>
    </row>
    <row r="228" spans="1:19" ht="13.2">
      <c r="A228" s="2"/>
      <c r="B228" s="2"/>
      <c r="C228" s="2"/>
      <c r="D228" s="2"/>
      <c r="E228" s="2"/>
      <c r="F228" s="1446"/>
      <c r="G228" s="2"/>
      <c r="H228" s="2"/>
      <c r="I228" s="2238"/>
      <c r="J228" s="2"/>
      <c r="K228" s="2"/>
      <c r="L228" s="2"/>
      <c r="M228" s="2"/>
      <c r="O228" s="2"/>
      <c r="P228" s="2"/>
      <c r="R228" s="6"/>
      <c r="S228" s="2"/>
    </row>
    <row r="229" spans="1:19" ht="13.2">
      <c r="A229" s="2"/>
      <c r="B229" s="2"/>
      <c r="C229" s="2"/>
      <c r="D229" s="2"/>
      <c r="E229" s="2"/>
      <c r="F229" s="1446"/>
      <c r="G229" s="2"/>
      <c r="H229" s="2"/>
      <c r="I229" s="2238"/>
      <c r="J229" s="2"/>
      <c r="K229" s="2"/>
      <c r="L229" s="2"/>
      <c r="M229" s="2"/>
      <c r="O229" s="2"/>
      <c r="P229" s="2"/>
      <c r="R229" s="6"/>
      <c r="S229" s="2"/>
    </row>
    <row r="230" spans="1:19" ht="13.2">
      <c r="A230" s="2"/>
      <c r="B230" s="2"/>
      <c r="C230" s="2"/>
      <c r="D230" s="2"/>
      <c r="E230" s="2"/>
      <c r="F230" s="1446"/>
      <c r="G230" s="2"/>
      <c r="H230" s="2"/>
      <c r="I230" s="2238"/>
      <c r="J230" s="2"/>
      <c r="K230" s="2"/>
      <c r="L230" s="2"/>
      <c r="M230" s="2"/>
      <c r="O230" s="2"/>
      <c r="P230" s="2"/>
      <c r="R230" s="6"/>
      <c r="S230" s="2"/>
    </row>
    <row r="231" spans="1:19" ht="13.2">
      <c r="A231" s="2"/>
      <c r="B231" s="2"/>
      <c r="C231" s="2"/>
      <c r="D231" s="2"/>
      <c r="E231" s="2"/>
      <c r="F231" s="1446"/>
      <c r="G231" s="2"/>
      <c r="H231" s="2"/>
      <c r="I231" s="2238"/>
      <c r="J231" s="2"/>
      <c r="K231" s="2"/>
      <c r="L231" s="2"/>
      <c r="M231" s="2"/>
      <c r="O231" s="2"/>
      <c r="P231" s="2"/>
      <c r="R231" s="6"/>
      <c r="S231" s="2"/>
    </row>
    <row r="232" spans="1:19" ht="13.2">
      <c r="A232" s="2"/>
      <c r="B232" s="2"/>
      <c r="C232" s="2"/>
      <c r="D232" s="2"/>
      <c r="E232" s="2"/>
      <c r="F232" s="1446"/>
      <c r="G232" s="2"/>
      <c r="H232" s="2"/>
      <c r="I232" s="2238"/>
      <c r="J232" s="2"/>
      <c r="K232" s="2"/>
      <c r="L232" s="2"/>
      <c r="M232" s="2"/>
      <c r="O232" s="2"/>
      <c r="P232" s="2"/>
      <c r="R232" s="6"/>
      <c r="S232" s="2"/>
    </row>
    <row r="233" spans="1:19" ht="13.2">
      <c r="A233" s="2"/>
      <c r="B233" s="2"/>
      <c r="C233" s="2"/>
      <c r="D233" s="2"/>
      <c r="E233" s="2"/>
      <c r="F233" s="1446"/>
      <c r="G233" s="2"/>
      <c r="H233" s="2"/>
      <c r="I233" s="2238"/>
      <c r="J233" s="2"/>
      <c r="K233" s="2"/>
      <c r="L233" s="2"/>
      <c r="M233" s="2"/>
      <c r="O233" s="2"/>
      <c r="P233" s="2"/>
      <c r="R233" s="6"/>
      <c r="S233" s="2"/>
    </row>
    <row r="234" spans="1:19" ht="13.2">
      <c r="A234" s="2"/>
      <c r="B234" s="2"/>
      <c r="C234" s="2"/>
      <c r="D234" s="2"/>
      <c r="E234" s="2"/>
      <c r="F234" s="1446"/>
      <c r="G234" s="2"/>
      <c r="H234" s="2"/>
      <c r="I234" s="2238"/>
      <c r="J234" s="2"/>
      <c r="K234" s="2"/>
      <c r="L234" s="2"/>
      <c r="M234" s="2"/>
      <c r="O234" s="2"/>
      <c r="P234" s="2"/>
      <c r="R234" s="6"/>
      <c r="S234" s="2"/>
    </row>
    <row r="235" spans="1:19" ht="13.2">
      <c r="A235" s="2"/>
      <c r="B235" s="2"/>
      <c r="C235" s="2"/>
      <c r="D235" s="2"/>
      <c r="E235" s="2"/>
      <c r="F235" s="1446"/>
      <c r="G235" s="2"/>
      <c r="H235" s="2"/>
      <c r="I235" s="2238"/>
      <c r="J235" s="2"/>
      <c r="K235" s="2"/>
      <c r="L235" s="2"/>
      <c r="M235" s="2"/>
      <c r="O235" s="2"/>
      <c r="P235" s="2"/>
      <c r="R235" s="6"/>
      <c r="S235" s="2"/>
    </row>
    <row r="236" spans="1:19" ht="13.2">
      <c r="A236" s="2"/>
      <c r="B236" s="2"/>
      <c r="C236" s="2"/>
      <c r="D236" s="2"/>
      <c r="E236" s="2"/>
      <c r="F236" s="1446"/>
      <c r="G236" s="2"/>
      <c r="H236" s="2"/>
      <c r="I236" s="2238"/>
      <c r="J236" s="2"/>
      <c r="K236" s="2"/>
      <c r="L236" s="2"/>
      <c r="M236" s="2"/>
      <c r="O236" s="2"/>
      <c r="P236" s="2"/>
      <c r="R236" s="6"/>
      <c r="S236" s="2"/>
    </row>
    <row r="237" spans="1:19" ht="13.2">
      <c r="A237" s="2"/>
      <c r="B237" s="2"/>
      <c r="C237" s="2"/>
      <c r="D237" s="2"/>
      <c r="E237" s="2"/>
      <c r="F237" s="1446"/>
      <c r="G237" s="2"/>
      <c r="H237" s="2"/>
      <c r="I237" s="2238"/>
      <c r="J237" s="2"/>
      <c r="K237" s="2"/>
      <c r="L237" s="2"/>
      <c r="M237" s="2"/>
      <c r="O237" s="2"/>
      <c r="P237" s="2"/>
      <c r="R237" s="6"/>
      <c r="S237" s="2"/>
    </row>
    <row r="238" spans="1:19" ht="13.2">
      <c r="A238" s="2"/>
      <c r="B238" s="2"/>
      <c r="C238" s="2"/>
      <c r="D238" s="2"/>
      <c r="E238" s="2"/>
      <c r="F238" s="1446"/>
      <c r="G238" s="2"/>
      <c r="H238" s="2"/>
      <c r="I238" s="2238"/>
      <c r="J238" s="2"/>
      <c r="K238" s="2"/>
      <c r="L238" s="2"/>
      <c r="M238" s="2"/>
      <c r="O238" s="2"/>
      <c r="P238" s="2"/>
      <c r="R238" s="6"/>
      <c r="S238" s="2"/>
    </row>
    <row r="239" spans="1:19" ht="13.2">
      <c r="A239" s="2"/>
      <c r="B239" s="2"/>
      <c r="C239" s="2"/>
      <c r="D239" s="2"/>
      <c r="E239" s="2"/>
      <c r="F239" s="1446"/>
      <c r="G239" s="2"/>
      <c r="H239" s="2"/>
      <c r="I239" s="2238"/>
      <c r="J239" s="2"/>
      <c r="K239" s="2"/>
      <c r="L239" s="2"/>
      <c r="M239" s="2"/>
      <c r="O239" s="2"/>
      <c r="P239" s="2"/>
      <c r="R239" s="6"/>
      <c r="S239" s="2"/>
    </row>
    <row r="240" spans="1:19" ht="13.2">
      <c r="A240" s="2"/>
      <c r="B240" s="2"/>
      <c r="C240" s="2"/>
      <c r="D240" s="2"/>
      <c r="E240" s="2"/>
      <c r="F240" s="1446"/>
      <c r="G240" s="2"/>
      <c r="H240" s="2"/>
      <c r="I240" s="2238"/>
      <c r="J240" s="2"/>
      <c r="K240" s="2"/>
      <c r="L240" s="2"/>
      <c r="M240" s="2"/>
      <c r="O240" s="2"/>
      <c r="P240" s="2"/>
      <c r="R240" s="6"/>
      <c r="S240" s="2"/>
    </row>
    <row r="241" spans="1:19" ht="13.2">
      <c r="A241" s="2"/>
      <c r="B241" s="2"/>
      <c r="C241" s="2"/>
      <c r="D241" s="2"/>
      <c r="E241" s="2"/>
      <c r="F241" s="1446"/>
      <c r="G241" s="2"/>
      <c r="H241" s="2"/>
      <c r="I241" s="2238"/>
      <c r="J241" s="2"/>
      <c r="K241" s="2"/>
      <c r="L241" s="2"/>
      <c r="M241" s="2"/>
      <c r="O241" s="2"/>
      <c r="P241" s="2"/>
      <c r="R241" s="6"/>
      <c r="S241" s="2"/>
    </row>
    <row r="242" spans="1:19" ht="13.2">
      <c r="A242" s="2"/>
      <c r="B242" s="2"/>
      <c r="C242" s="2"/>
      <c r="D242" s="2"/>
      <c r="E242" s="2"/>
      <c r="F242" s="1446"/>
      <c r="G242" s="2"/>
      <c r="H242" s="2"/>
      <c r="I242" s="2238"/>
      <c r="J242" s="2"/>
      <c r="K242" s="2"/>
      <c r="L242" s="2"/>
      <c r="M242" s="2"/>
      <c r="O242" s="2"/>
      <c r="P242" s="2"/>
      <c r="R242" s="6"/>
      <c r="S242" s="2"/>
    </row>
    <row r="243" spans="1:19" ht="13.2">
      <c r="A243" s="2"/>
      <c r="B243" s="2"/>
      <c r="C243" s="2"/>
      <c r="D243" s="2"/>
      <c r="E243" s="2"/>
      <c r="F243" s="1446"/>
      <c r="G243" s="2"/>
      <c r="H243" s="2"/>
      <c r="I243" s="2238"/>
      <c r="J243" s="2"/>
      <c r="K243" s="2"/>
      <c r="L243" s="2"/>
      <c r="M243" s="2"/>
      <c r="O243" s="2"/>
      <c r="P243" s="2"/>
      <c r="R243" s="6"/>
      <c r="S243" s="2"/>
    </row>
    <row r="244" spans="1:19" ht="13.2">
      <c r="A244" s="2"/>
      <c r="B244" s="2"/>
      <c r="C244" s="2"/>
      <c r="D244" s="2"/>
      <c r="E244" s="2"/>
      <c r="F244" s="1446"/>
      <c r="G244" s="2"/>
      <c r="H244" s="2"/>
      <c r="I244" s="2238"/>
      <c r="J244" s="2"/>
      <c r="K244" s="2"/>
      <c r="L244" s="2"/>
      <c r="M244" s="2"/>
      <c r="O244" s="2"/>
      <c r="P244" s="2"/>
      <c r="R244" s="6"/>
      <c r="S244" s="2"/>
    </row>
    <row r="245" spans="1:19" ht="13.2">
      <c r="A245" s="2"/>
      <c r="B245" s="2"/>
      <c r="C245" s="2"/>
      <c r="D245" s="2"/>
      <c r="E245" s="2"/>
      <c r="F245" s="1446"/>
      <c r="G245" s="2"/>
      <c r="H245" s="2"/>
      <c r="I245" s="2238"/>
      <c r="J245" s="2"/>
      <c r="K245" s="2"/>
      <c r="L245" s="2"/>
      <c r="M245" s="2"/>
      <c r="O245" s="2"/>
      <c r="P245" s="2"/>
      <c r="R245" s="6"/>
      <c r="S245" s="2"/>
    </row>
    <row r="246" spans="1:19" ht="13.2">
      <c r="A246" s="2"/>
      <c r="B246" s="2"/>
      <c r="C246" s="2"/>
      <c r="D246" s="2"/>
      <c r="E246" s="2"/>
      <c r="F246" s="1446"/>
      <c r="G246" s="2"/>
      <c r="H246" s="2"/>
      <c r="I246" s="2238"/>
      <c r="J246" s="2"/>
      <c r="K246" s="2"/>
      <c r="L246" s="2"/>
      <c r="M246" s="2"/>
      <c r="O246" s="2"/>
      <c r="P246" s="2"/>
      <c r="R246" s="6"/>
      <c r="S246" s="2"/>
    </row>
    <row r="247" spans="1:19" ht="13.2">
      <c r="A247" s="2"/>
      <c r="B247" s="2"/>
      <c r="C247" s="2"/>
      <c r="D247" s="2"/>
      <c r="E247" s="2"/>
      <c r="F247" s="1446"/>
      <c r="G247" s="2"/>
      <c r="H247" s="2"/>
      <c r="I247" s="2238"/>
      <c r="J247" s="2"/>
      <c r="K247" s="2"/>
      <c r="L247" s="2"/>
      <c r="M247" s="2"/>
      <c r="O247" s="2"/>
      <c r="P247" s="2"/>
      <c r="R247" s="6"/>
      <c r="S247" s="2"/>
    </row>
    <row r="248" spans="1:19" ht="13.2">
      <c r="A248" s="2"/>
      <c r="B248" s="2"/>
      <c r="C248" s="2"/>
      <c r="D248" s="2"/>
      <c r="E248" s="2"/>
      <c r="F248" s="1446"/>
      <c r="G248" s="2"/>
      <c r="H248" s="2"/>
      <c r="I248" s="2238"/>
      <c r="J248" s="2"/>
      <c r="K248" s="2"/>
      <c r="L248" s="2"/>
      <c r="M248" s="2"/>
      <c r="O248" s="2"/>
      <c r="P248" s="2"/>
      <c r="R248" s="6"/>
      <c r="S248" s="2"/>
    </row>
    <row r="249" spans="1:19" ht="13.2">
      <c r="A249" s="2"/>
      <c r="B249" s="2"/>
      <c r="C249" s="2"/>
      <c r="D249" s="2"/>
      <c r="E249" s="2"/>
      <c r="F249" s="1446"/>
      <c r="G249" s="2"/>
      <c r="H249" s="2"/>
      <c r="I249" s="2238"/>
      <c r="J249" s="2"/>
      <c r="K249" s="2"/>
      <c r="L249" s="2"/>
      <c r="M249" s="2"/>
      <c r="O249" s="2"/>
      <c r="P249" s="2"/>
      <c r="R249" s="6"/>
      <c r="S249" s="2"/>
    </row>
    <row r="250" spans="1:19" ht="13.2">
      <c r="A250" s="2"/>
      <c r="B250" s="2"/>
      <c r="C250" s="2"/>
      <c r="D250" s="2"/>
      <c r="E250" s="2"/>
      <c r="F250" s="1446"/>
      <c r="G250" s="2"/>
      <c r="H250" s="2"/>
      <c r="I250" s="2238"/>
      <c r="J250" s="2"/>
      <c r="K250" s="2"/>
      <c r="L250" s="2"/>
      <c r="M250" s="2"/>
      <c r="O250" s="2"/>
      <c r="P250" s="2"/>
      <c r="R250" s="6"/>
      <c r="S250" s="2"/>
    </row>
    <row r="251" spans="1:19" ht="13.2">
      <c r="A251" s="2"/>
      <c r="B251" s="2"/>
      <c r="C251" s="2"/>
      <c r="D251" s="2"/>
      <c r="E251" s="2"/>
      <c r="F251" s="1446"/>
      <c r="G251" s="2"/>
      <c r="H251" s="2"/>
      <c r="I251" s="2238"/>
      <c r="J251" s="2"/>
      <c r="K251" s="2"/>
      <c r="L251" s="2"/>
      <c r="M251" s="2"/>
      <c r="O251" s="2"/>
      <c r="P251" s="2"/>
      <c r="R251" s="6"/>
      <c r="S251" s="2"/>
    </row>
    <row r="252" spans="1:19" ht="13.2">
      <c r="A252" s="2"/>
      <c r="B252" s="2"/>
      <c r="C252" s="2"/>
      <c r="D252" s="2"/>
      <c r="E252" s="2"/>
      <c r="F252" s="1446"/>
      <c r="G252" s="2"/>
      <c r="H252" s="2"/>
      <c r="I252" s="2238"/>
      <c r="J252" s="2"/>
      <c r="K252" s="2"/>
      <c r="L252" s="2"/>
      <c r="M252" s="2"/>
      <c r="O252" s="2"/>
      <c r="P252" s="2"/>
      <c r="R252" s="6"/>
      <c r="S252" s="2"/>
    </row>
    <row r="253" spans="1:19" ht="13.2">
      <c r="A253" s="2"/>
      <c r="B253" s="2"/>
      <c r="C253" s="2"/>
      <c r="D253" s="2"/>
      <c r="E253" s="2"/>
      <c r="F253" s="1446"/>
      <c r="G253" s="2"/>
      <c r="H253" s="2"/>
      <c r="I253" s="2238"/>
      <c r="J253" s="2"/>
      <c r="K253" s="2"/>
      <c r="L253" s="2"/>
      <c r="M253" s="2"/>
      <c r="O253" s="2"/>
      <c r="P253" s="2"/>
      <c r="R253" s="6"/>
      <c r="S253" s="2"/>
    </row>
    <row r="254" spans="1:19" ht="13.2">
      <c r="A254" s="2"/>
      <c r="B254" s="2"/>
      <c r="C254" s="2"/>
      <c r="D254" s="2"/>
      <c r="E254" s="2"/>
      <c r="F254" s="1446"/>
      <c r="G254" s="2"/>
      <c r="H254" s="2"/>
      <c r="I254" s="2238"/>
      <c r="J254" s="2"/>
      <c r="K254" s="2"/>
      <c r="L254" s="2"/>
      <c r="M254" s="2"/>
      <c r="O254" s="2"/>
      <c r="P254" s="2"/>
      <c r="R254" s="6"/>
      <c r="S254" s="2"/>
    </row>
    <row r="255" spans="1:19" ht="13.2">
      <c r="A255" s="2"/>
      <c r="B255" s="2"/>
      <c r="C255" s="2"/>
      <c r="D255" s="2"/>
      <c r="E255" s="2"/>
      <c r="F255" s="1446"/>
      <c r="G255" s="2"/>
      <c r="H255" s="2"/>
      <c r="I255" s="2238"/>
      <c r="J255" s="2"/>
      <c r="K255" s="2"/>
      <c r="L255" s="2"/>
      <c r="M255" s="2"/>
      <c r="O255" s="2"/>
      <c r="P255" s="2"/>
      <c r="R255" s="6"/>
      <c r="S255" s="2"/>
    </row>
    <row r="256" spans="1:19" ht="13.2">
      <c r="A256" s="2"/>
      <c r="B256" s="2"/>
      <c r="C256" s="2"/>
      <c r="D256" s="2"/>
      <c r="E256" s="2"/>
      <c r="F256" s="1446"/>
      <c r="G256" s="2"/>
      <c r="H256" s="2"/>
      <c r="I256" s="2238"/>
      <c r="J256" s="2"/>
      <c r="K256" s="2"/>
      <c r="L256" s="2"/>
      <c r="M256" s="2"/>
      <c r="O256" s="2"/>
      <c r="P256" s="2"/>
      <c r="R256" s="6"/>
      <c r="S256" s="2"/>
    </row>
    <row r="257" spans="1:19" ht="13.2">
      <c r="A257" s="2"/>
      <c r="B257" s="2"/>
      <c r="C257" s="2"/>
      <c r="D257" s="2"/>
      <c r="E257" s="2"/>
      <c r="F257" s="1446"/>
      <c r="G257" s="2"/>
      <c r="H257" s="2"/>
      <c r="I257" s="2238"/>
      <c r="J257" s="2"/>
      <c r="K257" s="2"/>
      <c r="L257" s="2"/>
      <c r="M257" s="2"/>
      <c r="O257" s="2"/>
      <c r="P257" s="2"/>
      <c r="R257" s="6"/>
      <c r="S257" s="2"/>
    </row>
    <row r="258" spans="1:19" ht="13.2">
      <c r="A258" s="2"/>
      <c r="B258" s="2"/>
      <c r="C258" s="2"/>
      <c r="D258" s="2"/>
      <c r="E258" s="2"/>
      <c r="F258" s="1446"/>
      <c r="G258" s="2"/>
      <c r="H258" s="2"/>
      <c r="I258" s="2238"/>
      <c r="J258" s="2"/>
      <c r="K258" s="2"/>
      <c r="L258" s="2"/>
      <c r="M258" s="2"/>
      <c r="O258" s="2"/>
      <c r="P258" s="2"/>
      <c r="R258" s="6"/>
      <c r="S258" s="2"/>
    </row>
    <row r="259" spans="1:19" ht="13.2">
      <c r="A259" s="2"/>
      <c r="B259" s="2"/>
      <c r="C259" s="2"/>
      <c r="D259" s="2"/>
      <c r="E259" s="2"/>
      <c r="F259" s="1446"/>
      <c r="G259" s="2"/>
      <c r="H259" s="2"/>
      <c r="I259" s="2238"/>
      <c r="J259" s="2"/>
      <c r="K259" s="2"/>
      <c r="L259" s="2"/>
      <c r="M259" s="2"/>
      <c r="O259" s="2"/>
      <c r="P259" s="2"/>
      <c r="R259" s="6"/>
      <c r="S259" s="2"/>
    </row>
    <row r="260" spans="1:19" ht="13.2">
      <c r="A260" s="2"/>
      <c r="B260" s="2"/>
      <c r="C260" s="2"/>
      <c r="D260" s="2"/>
      <c r="E260" s="2"/>
      <c r="F260" s="1446"/>
      <c r="G260" s="2"/>
      <c r="H260" s="2"/>
      <c r="I260" s="2238"/>
      <c r="J260" s="2"/>
      <c r="K260" s="2"/>
      <c r="L260" s="2"/>
      <c r="M260" s="2"/>
      <c r="O260" s="2"/>
      <c r="P260" s="2"/>
      <c r="R260" s="6"/>
      <c r="S260" s="2"/>
    </row>
    <row r="261" spans="1:19" ht="13.2">
      <c r="A261" s="2"/>
      <c r="B261" s="2"/>
      <c r="C261" s="2"/>
      <c r="D261" s="2"/>
      <c r="E261" s="2"/>
      <c r="F261" s="1446"/>
      <c r="G261" s="2"/>
      <c r="H261" s="2"/>
      <c r="I261" s="2238"/>
      <c r="J261" s="2"/>
      <c r="K261" s="2"/>
      <c r="L261" s="2"/>
      <c r="M261" s="2"/>
      <c r="O261" s="2"/>
      <c r="P261" s="2"/>
      <c r="R261" s="6"/>
      <c r="S261" s="2"/>
    </row>
    <row r="262" spans="1:19" ht="13.2">
      <c r="A262" s="2"/>
      <c r="B262" s="2"/>
      <c r="C262" s="2"/>
      <c r="D262" s="2"/>
      <c r="E262" s="2"/>
      <c r="F262" s="1446"/>
      <c r="G262" s="2"/>
      <c r="H262" s="2"/>
      <c r="I262" s="2238"/>
      <c r="J262" s="2"/>
      <c r="K262" s="2"/>
      <c r="L262" s="2"/>
      <c r="M262" s="2"/>
      <c r="O262" s="2"/>
      <c r="P262" s="2"/>
      <c r="R262" s="6"/>
      <c r="S262" s="2"/>
    </row>
    <row r="263" spans="1:19" ht="13.2">
      <c r="A263" s="2"/>
      <c r="B263" s="2"/>
      <c r="C263" s="2"/>
      <c r="D263" s="2"/>
      <c r="E263" s="2"/>
      <c r="F263" s="1446"/>
      <c r="G263" s="2"/>
      <c r="H263" s="2"/>
      <c r="I263" s="2238"/>
      <c r="J263" s="2"/>
      <c r="K263" s="2"/>
      <c r="L263" s="2"/>
      <c r="M263" s="2"/>
      <c r="O263" s="2"/>
      <c r="P263" s="2"/>
      <c r="R263" s="6"/>
      <c r="S263" s="2"/>
    </row>
    <row r="264" spans="1:19" ht="13.2">
      <c r="A264" s="2"/>
      <c r="B264" s="2"/>
      <c r="C264" s="2"/>
      <c r="D264" s="2"/>
      <c r="E264" s="2"/>
      <c r="F264" s="1446"/>
      <c r="G264" s="2"/>
      <c r="H264" s="2"/>
      <c r="I264" s="2238"/>
      <c r="J264" s="2"/>
      <c r="K264" s="2"/>
      <c r="L264" s="2"/>
      <c r="M264" s="2"/>
      <c r="O264" s="2"/>
      <c r="P264" s="2"/>
      <c r="R264" s="6"/>
      <c r="S264" s="2"/>
    </row>
    <row r="265" spans="1:19" ht="13.2">
      <c r="A265" s="2"/>
      <c r="B265" s="2"/>
      <c r="C265" s="2"/>
      <c r="D265" s="2"/>
      <c r="E265" s="2"/>
      <c r="F265" s="1446"/>
      <c r="G265" s="2"/>
      <c r="H265" s="2"/>
      <c r="I265" s="2238"/>
      <c r="J265" s="2"/>
      <c r="K265" s="2"/>
      <c r="L265" s="2"/>
      <c r="M265" s="2"/>
      <c r="O265" s="2"/>
      <c r="P265" s="2"/>
      <c r="R265" s="6"/>
      <c r="S265" s="2"/>
    </row>
    <row r="266" spans="1:19" ht="13.2">
      <c r="A266" s="2"/>
      <c r="B266" s="2"/>
      <c r="C266" s="2"/>
      <c r="D266" s="2"/>
      <c r="E266" s="2"/>
      <c r="F266" s="1446"/>
      <c r="G266" s="2"/>
      <c r="H266" s="2"/>
      <c r="I266" s="2238"/>
      <c r="J266" s="2"/>
      <c r="K266" s="2"/>
      <c r="L266" s="2"/>
      <c r="M266" s="2"/>
      <c r="O266" s="2"/>
      <c r="P266" s="2"/>
      <c r="R266" s="6"/>
      <c r="S266" s="2"/>
    </row>
    <row r="267" spans="1:19" ht="13.2">
      <c r="A267" s="2"/>
      <c r="B267" s="2"/>
      <c r="C267" s="2"/>
      <c r="D267" s="2"/>
      <c r="E267" s="2"/>
      <c r="F267" s="1446"/>
      <c r="G267" s="2"/>
      <c r="H267" s="2"/>
      <c r="I267" s="2238"/>
      <c r="J267" s="2"/>
      <c r="K267" s="2"/>
      <c r="L267" s="2"/>
      <c r="M267" s="2"/>
      <c r="O267" s="2"/>
      <c r="P267" s="2"/>
      <c r="R267" s="6"/>
      <c r="S267" s="2"/>
    </row>
    <row r="268" spans="1:19" ht="13.2">
      <c r="A268" s="2"/>
      <c r="B268" s="2"/>
      <c r="C268" s="2"/>
      <c r="D268" s="2"/>
      <c r="E268" s="2"/>
      <c r="F268" s="1446"/>
      <c r="G268" s="2"/>
      <c r="H268" s="2"/>
      <c r="I268" s="2238"/>
      <c r="J268" s="2"/>
      <c r="K268" s="2"/>
      <c r="L268" s="2"/>
      <c r="M268" s="2"/>
      <c r="O268" s="2"/>
      <c r="P268" s="2"/>
      <c r="R268" s="6"/>
      <c r="S268" s="2"/>
    </row>
    <row r="269" spans="1:19" ht="13.2">
      <c r="A269" s="2"/>
      <c r="B269" s="2"/>
      <c r="C269" s="2"/>
      <c r="D269" s="2"/>
      <c r="E269" s="2"/>
      <c r="F269" s="1446"/>
      <c r="G269" s="2"/>
      <c r="H269" s="2"/>
      <c r="I269" s="2238"/>
      <c r="J269" s="2"/>
      <c r="K269" s="2"/>
      <c r="L269" s="2"/>
      <c r="M269" s="2"/>
      <c r="O269" s="2"/>
      <c r="P269" s="2"/>
      <c r="R269" s="6"/>
      <c r="S269" s="2"/>
    </row>
    <row r="270" spans="1:19" ht="13.2">
      <c r="A270" s="2"/>
      <c r="B270" s="2"/>
      <c r="C270" s="2"/>
      <c r="D270" s="2"/>
      <c r="E270" s="2"/>
      <c r="F270" s="1446"/>
      <c r="G270" s="2"/>
      <c r="H270" s="2"/>
      <c r="I270" s="2238"/>
      <c r="J270" s="2"/>
      <c r="K270" s="2"/>
      <c r="L270" s="2"/>
      <c r="M270" s="2"/>
      <c r="O270" s="2"/>
      <c r="P270" s="2"/>
      <c r="R270" s="6"/>
      <c r="S270" s="2"/>
    </row>
    <row r="271" spans="1:19" ht="13.2">
      <c r="A271" s="2"/>
      <c r="B271" s="2"/>
      <c r="C271" s="2"/>
      <c r="D271" s="2"/>
      <c r="E271" s="2"/>
      <c r="F271" s="1446"/>
      <c r="G271" s="2"/>
      <c r="H271" s="2"/>
      <c r="I271" s="2238"/>
      <c r="J271" s="2"/>
      <c r="K271" s="2"/>
      <c r="L271" s="2"/>
      <c r="M271" s="2"/>
      <c r="O271" s="2"/>
      <c r="P271" s="2"/>
      <c r="R271" s="6"/>
      <c r="S271" s="2"/>
    </row>
    <row r="272" spans="1:19" ht="13.2">
      <c r="A272" s="2"/>
      <c r="B272" s="2"/>
      <c r="C272" s="2"/>
      <c r="D272" s="2"/>
      <c r="E272" s="2"/>
      <c r="F272" s="1446"/>
      <c r="G272" s="2"/>
      <c r="H272" s="2"/>
      <c r="I272" s="2238"/>
      <c r="J272" s="2"/>
      <c r="K272" s="2"/>
      <c r="L272" s="2"/>
      <c r="M272" s="2"/>
      <c r="O272" s="2"/>
      <c r="P272" s="2"/>
      <c r="R272" s="6"/>
      <c r="S272" s="2"/>
    </row>
    <row r="273" spans="1:19" ht="13.2">
      <c r="A273" s="2"/>
      <c r="B273" s="2"/>
      <c r="C273" s="2"/>
      <c r="D273" s="2"/>
      <c r="E273" s="2"/>
      <c r="F273" s="1446"/>
      <c r="G273" s="2"/>
      <c r="H273" s="2"/>
      <c r="I273" s="2238"/>
      <c r="J273" s="2"/>
      <c r="K273" s="2"/>
      <c r="L273" s="2"/>
      <c r="M273" s="2"/>
      <c r="O273" s="2"/>
      <c r="P273" s="2"/>
      <c r="R273" s="6"/>
      <c r="S273" s="2"/>
    </row>
    <row r="274" spans="1:19" ht="13.2">
      <c r="A274" s="2"/>
      <c r="B274" s="2"/>
      <c r="C274" s="2"/>
      <c r="D274" s="2"/>
      <c r="E274" s="2"/>
      <c r="F274" s="1446"/>
      <c r="G274" s="2"/>
      <c r="H274" s="2"/>
      <c r="I274" s="2238"/>
      <c r="J274" s="2"/>
      <c r="K274" s="2"/>
      <c r="L274" s="2"/>
      <c r="M274" s="2"/>
      <c r="O274" s="2"/>
      <c r="P274" s="2"/>
      <c r="R274" s="6"/>
      <c r="S274" s="2"/>
    </row>
    <row r="275" spans="1:19" ht="13.2">
      <c r="A275" s="2"/>
      <c r="B275" s="2"/>
      <c r="C275" s="2"/>
      <c r="D275" s="2"/>
      <c r="E275" s="2"/>
      <c r="F275" s="1446"/>
      <c r="G275" s="2"/>
      <c r="H275" s="2"/>
      <c r="I275" s="2238"/>
      <c r="J275" s="2"/>
      <c r="K275" s="2"/>
      <c r="L275" s="2"/>
      <c r="M275" s="2"/>
      <c r="O275" s="2"/>
      <c r="P275" s="2"/>
      <c r="R275" s="6"/>
      <c r="S275" s="2"/>
    </row>
    <row r="276" spans="1:19" ht="13.2">
      <c r="A276" s="2"/>
      <c r="B276" s="2"/>
      <c r="C276" s="2"/>
      <c r="D276" s="2"/>
      <c r="E276" s="2"/>
      <c r="F276" s="1446"/>
      <c r="G276" s="2"/>
      <c r="H276" s="2"/>
      <c r="I276" s="2238"/>
      <c r="J276" s="2"/>
      <c r="K276" s="2"/>
      <c r="L276" s="2"/>
      <c r="M276" s="2"/>
      <c r="O276" s="2"/>
      <c r="P276" s="2"/>
      <c r="R276" s="6"/>
      <c r="S276" s="2"/>
    </row>
    <row r="277" spans="1:19" ht="13.2">
      <c r="A277" s="2"/>
      <c r="B277" s="2"/>
      <c r="C277" s="2"/>
      <c r="D277" s="2"/>
      <c r="E277" s="2"/>
      <c r="F277" s="1446"/>
      <c r="G277" s="2"/>
      <c r="H277" s="2"/>
      <c r="I277" s="2238"/>
      <c r="J277" s="2"/>
      <c r="K277" s="2"/>
      <c r="L277" s="2"/>
      <c r="M277" s="2"/>
      <c r="O277" s="2"/>
      <c r="P277" s="2"/>
      <c r="R277" s="6"/>
      <c r="S277" s="2"/>
    </row>
    <row r="278" spans="1:19" ht="13.2">
      <c r="A278" s="2"/>
      <c r="B278" s="2"/>
      <c r="C278" s="2"/>
      <c r="D278" s="2"/>
      <c r="E278" s="2"/>
      <c r="F278" s="1446"/>
      <c r="G278" s="2"/>
      <c r="H278" s="2"/>
      <c r="I278" s="2238"/>
      <c r="J278" s="2"/>
      <c r="K278" s="2"/>
      <c r="L278" s="2"/>
      <c r="M278" s="2"/>
      <c r="O278" s="2"/>
      <c r="P278" s="2"/>
      <c r="R278" s="6"/>
      <c r="S278" s="2"/>
    </row>
    <row r="279" spans="1:19" ht="13.2">
      <c r="A279" s="2"/>
      <c r="B279" s="2"/>
      <c r="C279" s="2"/>
      <c r="D279" s="2"/>
      <c r="E279" s="2"/>
      <c r="F279" s="1446"/>
      <c r="G279" s="2"/>
      <c r="H279" s="2"/>
      <c r="I279" s="2238"/>
      <c r="J279" s="2"/>
      <c r="K279" s="2"/>
      <c r="L279" s="2"/>
      <c r="M279" s="2"/>
      <c r="O279" s="2"/>
      <c r="P279" s="2"/>
      <c r="R279" s="6"/>
      <c r="S279" s="2"/>
    </row>
    <row r="280" spans="1:19" ht="13.2">
      <c r="A280" s="2"/>
      <c r="B280" s="2"/>
      <c r="C280" s="2"/>
      <c r="D280" s="2"/>
      <c r="E280" s="2"/>
      <c r="F280" s="1446"/>
      <c r="G280" s="2"/>
      <c r="H280" s="2"/>
      <c r="I280" s="2238"/>
      <c r="J280" s="2"/>
      <c r="K280" s="2"/>
      <c r="L280" s="2"/>
      <c r="M280" s="2"/>
      <c r="O280" s="2"/>
      <c r="P280" s="2"/>
      <c r="R280" s="6"/>
      <c r="S280" s="2"/>
    </row>
    <row r="281" spans="1:19" ht="13.2">
      <c r="A281" s="2"/>
      <c r="B281" s="2"/>
      <c r="C281" s="2"/>
      <c r="D281" s="2"/>
      <c r="E281" s="2"/>
      <c r="F281" s="1446"/>
      <c r="G281" s="2"/>
      <c r="H281" s="2"/>
      <c r="I281" s="2238"/>
      <c r="J281" s="2"/>
      <c r="K281" s="2"/>
      <c r="L281" s="2"/>
      <c r="M281" s="2"/>
      <c r="O281" s="2"/>
      <c r="P281" s="2"/>
      <c r="R281" s="6"/>
      <c r="S281" s="2"/>
    </row>
    <row r="282" spans="1:19" ht="13.2">
      <c r="A282" s="2"/>
      <c r="B282" s="2"/>
      <c r="C282" s="2"/>
      <c r="D282" s="2"/>
      <c r="E282" s="2"/>
      <c r="F282" s="1446"/>
      <c r="G282" s="2"/>
      <c r="H282" s="2"/>
      <c r="I282" s="2238"/>
      <c r="J282" s="2"/>
      <c r="K282" s="2"/>
      <c r="L282" s="2"/>
      <c r="M282" s="2"/>
      <c r="O282" s="2"/>
      <c r="P282" s="2"/>
      <c r="R282" s="6"/>
      <c r="S282" s="2"/>
    </row>
    <row r="283" spans="1:19" ht="13.2">
      <c r="A283" s="2"/>
      <c r="B283" s="2"/>
      <c r="C283" s="2"/>
      <c r="D283" s="2"/>
      <c r="E283" s="2"/>
      <c r="F283" s="1446"/>
      <c r="G283" s="2"/>
      <c r="H283" s="2"/>
      <c r="I283" s="2238"/>
      <c r="J283" s="2"/>
      <c r="K283" s="2"/>
      <c r="L283" s="2"/>
      <c r="M283" s="2"/>
      <c r="O283" s="2"/>
      <c r="P283" s="2"/>
      <c r="R283" s="6"/>
      <c r="S283" s="2"/>
    </row>
    <row r="284" spans="1:19" ht="13.2">
      <c r="A284" s="2"/>
      <c r="B284" s="2"/>
      <c r="C284" s="2"/>
      <c r="D284" s="2"/>
      <c r="E284" s="2"/>
      <c r="F284" s="1446"/>
      <c r="G284" s="2"/>
      <c r="H284" s="2"/>
      <c r="I284" s="2238"/>
      <c r="J284" s="2"/>
      <c r="K284" s="2"/>
      <c r="L284" s="2"/>
      <c r="M284" s="2"/>
      <c r="O284" s="2"/>
      <c r="P284" s="2"/>
      <c r="R284" s="6"/>
      <c r="S284" s="2"/>
    </row>
    <row r="285" spans="1:19" ht="13.2">
      <c r="A285" s="2"/>
      <c r="B285" s="2"/>
      <c r="C285" s="2"/>
      <c r="D285" s="2"/>
      <c r="E285" s="2"/>
      <c r="F285" s="1446"/>
      <c r="G285" s="2"/>
      <c r="H285" s="2"/>
      <c r="I285" s="2238"/>
      <c r="J285" s="2"/>
      <c r="K285" s="2"/>
      <c r="L285" s="2"/>
      <c r="M285" s="2"/>
      <c r="O285" s="2"/>
      <c r="P285" s="2"/>
      <c r="R285" s="6"/>
      <c r="S285" s="2"/>
    </row>
    <row r="286" spans="1:19" ht="13.2">
      <c r="A286" s="2"/>
      <c r="B286" s="2"/>
      <c r="C286" s="2"/>
      <c r="D286" s="2"/>
      <c r="E286" s="2"/>
      <c r="F286" s="1446"/>
      <c r="G286" s="2"/>
      <c r="H286" s="2"/>
      <c r="I286" s="2238"/>
      <c r="J286" s="2"/>
      <c r="K286" s="2"/>
      <c r="L286" s="2"/>
      <c r="M286" s="2"/>
      <c r="O286" s="2"/>
      <c r="P286" s="2"/>
      <c r="R286" s="6"/>
      <c r="S286" s="2"/>
    </row>
    <row r="287" spans="1:19" ht="13.2">
      <c r="A287" s="2"/>
      <c r="B287" s="2"/>
      <c r="C287" s="2"/>
      <c r="D287" s="2"/>
      <c r="E287" s="2"/>
      <c r="F287" s="1446"/>
      <c r="G287" s="2"/>
      <c r="H287" s="2"/>
      <c r="I287" s="2238"/>
      <c r="J287" s="2"/>
      <c r="K287" s="2"/>
      <c r="L287" s="2"/>
      <c r="M287" s="2"/>
      <c r="O287" s="2"/>
      <c r="P287" s="2"/>
      <c r="R287" s="6"/>
      <c r="S287" s="2"/>
    </row>
    <row r="288" spans="1:19" ht="13.2">
      <c r="A288" s="2"/>
      <c r="B288" s="2"/>
      <c r="C288" s="2"/>
      <c r="D288" s="2"/>
      <c r="E288" s="2"/>
      <c r="F288" s="1446"/>
      <c r="G288" s="2"/>
      <c r="H288" s="2"/>
      <c r="I288" s="2238"/>
      <c r="J288" s="2"/>
      <c r="K288" s="2"/>
      <c r="L288" s="2"/>
      <c r="M288" s="2"/>
      <c r="O288" s="2"/>
      <c r="P288" s="2"/>
      <c r="R288" s="6"/>
      <c r="S288" s="2"/>
    </row>
    <row r="289" spans="1:19" ht="13.2">
      <c r="A289" s="2"/>
      <c r="B289" s="2"/>
      <c r="C289" s="2"/>
      <c r="D289" s="2"/>
      <c r="E289" s="2"/>
      <c r="F289" s="1446"/>
      <c r="G289" s="2"/>
      <c r="H289" s="2"/>
      <c r="I289" s="2238"/>
      <c r="J289" s="2"/>
      <c r="K289" s="2"/>
      <c r="L289" s="2"/>
      <c r="M289" s="2"/>
      <c r="O289" s="2"/>
      <c r="P289" s="2"/>
      <c r="R289" s="6"/>
      <c r="S289" s="2"/>
    </row>
    <row r="290" spans="1:19" ht="13.2">
      <c r="A290" s="2"/>
      <c r="B290" s="2"/>
      <c r="C290" s="2"/>
      <c r="D290" s="2"/>
      <c r="E290" s="2"/>
      <c r="F290" s="1446"/>
      <c r="G290" s="2"/>
      <c r="H290" s="2"/>
      <c r="I290" s="2238"/>
      <c r="J290" s="2"/>
      <c r="K290" s="2"/>
      <c r="L290" s="2"/>
      <c r="M290" s="2"/>
      <c r="O290" s="2"/>
      <c r="P290" s="2"/>
      <c r="R290" s="6"/>
      <c r="S290" s="2"/>
    </row>
    <row r="291" spans="1:19" ht="13.2">
      <c r="A291" s="2"/>
      <c r="B291" s="2"/>
      <c r="C291" s="2"/>
      <c r="D291" s="2"/>
      <c r="E291" s="2"/>
      <c r="F291" s="1446"/>
      <c r="G291" s="2"/>
      <c r="H291" s="2"/>
      <c r="I291" s="2238"/>
      <c r="J291" s="2"/>
      <c r="K291" s="2"/>
      <c r="L291" s="2"/>
      <c r="M291" s="2"/>
      <c r="O291" s="2"/>
      <c r="P291" s="2"/>
      <c r="R291" s="6"/>
      <c r="S291" s="2"/>
    </row>
    <row r="292" spans="1:19" ht="13.2">
      <c r="A292" s="2"/>
      <c r="B292" s="2"/>
      <c r="C292" s="2"/>
      <c r="D292" s="2"/>
      <c r="E292" s="2"/>
      <c r="F292" s="1446"/>
      <c r="G292" s="2"/>
      <c r="H292" s="2"/>
      <c r="I292" s="2238"/>
      <c r="J292" s="2"/>
      <c r="K292" s="2"/>
      <c r="L292" s="2"/>
      <c r="M292" s="2"/>
      <c r="O292" s="2"/>
      <c r="P292" s="2"/>
      <c r="R292" s="6"/>
      <c r="S292" s="2"/>
    </row>
    <row r="293" spans="1:19" ht="13.2">
      <c r="A293" s="2"/>
      <c r="B293" s="2"/>
      <c r="C293" s="2"/>
      <c r="D293" s="2"/>
      <c r="E293" s="2"/>
      <c r="F293" s="1446"/>
      <c r="G293" s="2"/>
      <c r="H293" s="2"/>
      <c r="I293" s="2238"/>
      <c r="J293" s="2"/>
      <c r="K293" s="2"/>
      <c r="L293" s="2"/>
      <c r="M293" s="2"/>
      <c r="O293" s="2"/>
      <c r="P293" s="2"/>
      <c r="R293" s="6"/>
      <c r="S293" s="2"/>
    </row>
    <row r="294" spans="1:19" ht="13.2">
      <c r="A294" s="2"/>
      <c r="B294" s="2"/>
      <c r="C294" s="2"/>
      <c r="D294" s="2"/>
      <c r="E294" s="2"/>
      <c r="F294" s="1446"/>
      <c r="G294" s="2"/>
      <c r="H294" s="2"/>
      <c r="I294" s="2238"/>
      <c r="J294" s="2"/>
      <c r="K294" s="2"/>
      <c r="L294" s="2"/>
      <c r="M294" s="2"/>
      <c r="O294" s="2"/>
      <c r="P294" s="2"/>
      <c r="R294" s="6"/>
      <c r="S294" s="2"/>
    </row>
    <row r="295" spans="1:19" ht="13.2">
      <c r="A295" s="2"/>
      <c r="B295" s="2"/>
      <c r="C295" s="2"/>
      <c r="D295" s="2"/>
      <c r="E295" s="2"/>
      <c r="F295" s="1446"/>
      <c r="G295" s="2"/>
      <c r="H295" s="2"/>
      <c r="I295" s="2238"/>
      <c r="J295" s="2"/>
      <c r="K295" s="2"/>
      <c r="L295" s="2"/>
      <c r="M295" s="2"/>
      <c r="O295" s="2"/>
      <c r="P295" s="2"/>
      <c r="R295" s="6"/>
      <c r="S295" s="2"/>
    </row>
    <row r="296" spans="1:19" ht="13.2">
      <c r="A296" s="2"/>
      <c r="B296" s="2"/>
      <c r="C296" s="2"/>
      <c r="D296" s="2"/>
      <c r="E296" s="2"/>
      <c r="F296" s="1446"/>
      <c r="G296" s="2"/>
      <c r="H296" s="2"/>
      <c r="I296" s="2238"/>
      <c r="J296" s="2"/>
      <c r="K296" s="2"/>
      <c r="L296" s="2"/>
      <c r="M296" s="2"/>
      <c r="O296" s="2"/>
      <c r="P296" s="2"/>
      <c r="R296" s="6"/>
      <c r="S296" s="2"/>
    </row>
    <row r="297" spans="1:19" ht="13.2">
      <c r="A297" s="2"/>
      <c r="B297" s="2"/>
      <c r="C297" s="2"/>
      <c r="D297" s="2"/>
      <c r="E297" s="2"/>
      <c r="F297" s="1446"/>
      <c r="G297" s="2"/>
      <c r="H297" s="2"/>
      <c r="I297" s="2238"/>
      <c r="J297" s="2"/>
      <c r="K297" s="2"/>
      <c r="L297" s="2"/>
      <c r="M297" s="2"/>
      <c r="O297" s="2"/>
      <c r="P297" s="2"/>
      <c r="R297" s="6"/>
      <c r="S297" s="2"/>
    </row>
    <row r="298" spans="1:19" ht="13.2">
      <c r="A298" s="2"/>
      <c r="B298" s="2"/>
      <c r="C298" s="2"/>
      <c r="D298" s="2"/>
      <c r="E298" s="2"/>
      <c r="F298" s="1446"/>
      <c r="G298" s="2"/>
      <c r="H298" s="2"/>
      <c r="I298" s="2238"/>
      <c r="J298" s="2"/>
      <c r="K298" s="2"/>
      <c r="L298" s="2"/>
      <c r="M298" s="2"/>
      <c r="O298" s="2"/>
      <c r="P298" s="2"/>
      <c r="R298" s="6"/>
      <c r="S298" s="2"/>
    </row>
    <row r="299" spans="1:19" ht="13.2">
      <c r="A299" s="2"/>
      <c r="B299" s="2"/>
      <c r="C299" s="2"/>
      <c r="D299" s="2"/>
      <c r="E299" s="2"/>
      <c r="F299" s="1446"/>
      <c r="G299" s="2"/>
      <c r="H299" s="2"/>
      <c r="I299" s="2238"/>
      <c r="J299" s="2"/>
      <c r="K299" s="2"/>
      <c r="L299" s="2"/>
      <c r="M299" s="2"/>
      <c r="O299" s="2"/>
      <c r="P299" s="2"/>
      <c r="R299" s="6"/>
      <c r="S299" s="2"/>
    </row>
    <row r="300" spans="1:19" ht="13.2">
      <c r="A300" s="2"/>
      <c r="B300" s="2"/>
      <c r="C300" s="2"/>
      <c r="D300" s="2"/>
      <c r="E300" s="2"/>
      <c r="F300" s="1446"/>
      <c r="G300" s="2"/>
      <c r="H300" s="2"/>
      <c r="I300" s="2238"/>
      <c r="J300" s="2"/>
      <c r="K300" s="2"/>
      <c r="L300" s="2"/>
      <c r="M300" s="2"/>
      <c r="O300" s="2"/>
      <c r="P300" s="2"/>
      <c r="R300" s="6"/>
      <c r="S300" s="2"/>
    </row>
    <row r="301" spans="1:19" ht="13.2">
      <c r="A301" s="2"/>
      <c r="B301" s="2"/>
      <c r="C301" s="2"/>
      <c r="D301" s="2"/>
      <c r="E301" s="2"/>
      <c r="F301" s="1446"/>
      <c r="G301" s="2"/>
      <c r="H301" s="2"/>
      <c r="I301" s="2238"/>
      <c r="J301" s="2"/>
      <c r="K301" s="2"/>
      <c r="L301" s="2"/>
      <c r="M301" s="2"/>
      <c r="O301" s="2"/>
      <c r="P301" s="2"/>
      <c r="R301" s="6"/>
      <c r="S301" s="2"/>
    </row>
    <row r="302" spans="1:19" ht="13.2">
      <c r="A302" s="2"/>
      <c r="B302" s="2"/>
      <c r="C302" s="2"/>
      <c r="D302" s="2"/>
      <c r="E302" s="2"/>
      <c r="F302" s="1446"/>
      <c r="G302" s="2"/>
      <c r="H302" s="2"/>
      <c r="I302" s="2238"/>
      <c r="J302" s="2"/>
      <c r="K302" s="2"/>
      <c r="L302" s="2"/>
      <c r="M302" s="2"/>
      <c r="O302" s="2"/>
      <c r="P302" s="2"/>
      <c r="R302" s="6"/>
      <c r="S302" s="2"/>
    </row>
    <row r="303" spans="1:19" ht="13.2">
      <c r="A303" s="2"/>
      <c r="B303" s="2"/>
      <c r="C303" s="2"/>
      <c r="D303" s="2"/>
      <c r="E303" s="2"/>
      <c r="F303" s="1446"/>
      <c r="G303" s="2"/>
      <c r="H303" s="2"/>
      <c r="I303" s="2238"/>
      <c r="J303" s="2"/>
      <c r="K303" s="2"/>
      <c r="L303" s="2"/>
      <c r="M303" s="2"/>
      <c r="O303" s="2"/>
      <c r="P303" s="2"/>
      <c r="R303" s="6"/>
      <c r="S303" s="2"/>
    </row>
    <row r="304" spans="1:19" ht="13.2">
      <c r="A304" s="2"/>
      <c r="B304" s="2"/>
      <c r="C304" s="2"/>
      <c r="D304" s="2"/>
      <c r="E304" s="2"/>
      <c r="F304" s="1446"/>
      <c r="G304" s="2"/>
      <c r="H304" s="2"/>
      <c r="I304" s="2238"/>
      <c r="J304" s="2"/>
      <c r="K304" s="2"/>
      <c r="L304" s="2"/>
      <c r="M304" s="2"/>
      <c r="O304" s="2"/>
      <c r="P304" s="2"/>
      <c r="R304" s="6"/>
      <c r="S304" s="2"/>
    </row>
    <row r="305" spans="1:19" ht="13.2">
      <c r="A305" s="2"/>
      <c r="B305" s="2"/>
      <c r="C305" s="2"/>
      <c r="D305" s="2"/>
      <c r="E305" s="2"/>
      <c r="F305" s="1446"/>
      <c r="G305" s="2"/>
      <c r="H305" s="2"/>
      <c r="I305" s="2238"/>
      <c r="J305" s="2"/>
      <c r="K305" s="2"/>
      <c r="L305" s="2"/>
      <c r="M305" s="2"/>
      <c r="O305" s="2"/>
      <c r="P305" s="2"/>
      <c r="R305" s="6"/>
      <c r="S305" s="2"/>
    </row>
    <row r="306" spans="1:19" ht="13.2">
      <c r="A306" s="2"/>
      <c r="B306" s="2"/>
      <c r="C306" s="2"/>
      <c r="D306" s="2"/>
      <c r="E306" s="2"/>
      <c r="F306" s="1446"/>
      <c r="G306" s="2"/>
      <c r="H306" s="2"/>
      <c r="I306" s="2238"/>
      <c r="J306" s="2"/>
      <c r="K306" s="2"/>
      <c r="L306" s="2"/>
      <c r="M306" s="2"/>
      <c r="O306" s="2"/>
      <c r="P306" s="2"/>
      <c r="R306" s="6"/>
      <c r="S306" s="2"/>
    </row>
    <row r="307" spans="1:19" ht="13.2">
      <c r="A307" s="2"/>
      <c r="B307" s="2"/>
      <c r="C307" s="2"/>
      <c r="D307" s="2"/>
      <c r="E307" s="2"/>
      <c r="F307" s="1446"/>
      <c r="G307" s="2"/>
      <c r="H307" s="2"/>
      <c r="I307" s="2238"/>
      <c r="J307" s="2"/>
      <c r="K307" s="2"/>
      <c r="L307" s="2"/>
      <c r="M307" s="2"/>
      <c r="O307" s="2"/>
      <c r="P307" s="2"/>
      <c r="R307" s="6"/>
      <c r="S307" s="2"/>
    </row>
    <row r="308" spans="1:19" ht="13.2">
      <c r="A308" s="2"/>
      <c r="B308" s="2"/>
      <c r="C308" s="2"/>
      <c r="D308" s="2"/>
      <c r="E308" s="2"/>
      <c r="F308" s="1446"/>
      <c r="G308" s="2"/>
      <c r="H308" s="2"/>
      <c r="I308" s="2238"/>
      <c r="J308" s="2"/>
      <c r="K308" s="2"/>
      <c r="L308" s="2"/>
      <c r="M308" s="2"/>
      <c r="O308" s="2"/>
      <c r="P308" s="2"/>
      <c r="R308" s="6"/>
      <c r="S308" s="2"/>
    </row>
    <row r="309" spans="1:19" ht="13.2">
      <c r="A309" s="2"/>
      <c r="B309" s="2"/>
      <c r="C309" s="2"/>
      <c r="D309" s="2"/>
      <c r="E309" s="2"/>
      <c r="F309" s="1446"/>
      <c r="G309" s="2"/>
      <c r="H309" s="2"/>
      <c r="I309" s="2238"/>
      <c r="J309" s="2"/>
      <c r="K309" s="2"/>
      <c r="L309" s="2"/>
      <c r="M309" s="2"/>
      <c r="O309" s="2"/>
      <c r="P309" s="2"/>
      <c r="R309" s="6"/>
      <c r="S309" s="2"/>
    </row>
    <row r="310" spans="1:19" ht="13.2">
      <c r="A310" s="2"/>
      <c r="B310" s="2"/>
      <c r="C310" s="2"/>
      <c r="D310" s="2"/>
      <c r="E310" s="2"/>
      <c r="F310" s="1446"/>
      <c r="G310" s="2"/>
      <c r="H310" s="2"/>
      <c r="I310" s="2238"/>
      <c r="J310" s="2"/>
      <c r="K310" s="2"/>
      <c r="L310" s="2"/>
      <c r="M310" s="2"/>
      <c r="O310" s="2"/>
      <c r="P310" s="2"/>
      <c r="R310" s="6"/>
      <c r="S310" s="2"/>
    </row>
    <row r="311" spans="1:19" ht="13.2">
      <c r="A311" s="2"/>
      <c r="B311" s="2"/>
      <c r="C311" s="2"/>
      <c r="D311" s="2"/>
      <c r="E311" s="2"/>
      <c r="F311" s="1446"/>
      <c r="G311" s="2"/>
      <c r="H311" s="2"/>
      <c r="I311" s="2238"/>
      <c r="J311" s="2"/>
      <c r="K311" s="2"/>
      <c r="L311" s="2"/>
      <c r="M311" s="2"/>
      <c r="O311" s="2"/>
      <c r="P311" s="2"/>
      <c r="R311" s="6"/>
      <c r="S311" s="2"/>
    </row>
    <row r="312" spans="1:19" ht="13.2">
      <c r="A312" s="2"/>
      <c r="B312" s="2"/>
      <c r="C312" s="2"/>
      <c r="D312" s="2"/>
      <c r="E312" s="2"/>
      <c r="F312" s="1446"/>
      <c r="G312" s="2"/>
      <c r="H312" s="2"/>
      <c r="I312" s="2238"/>
      <c r="J312" s="2"/>
      <c r="K312" s="2"/>
      <c r="L312" s="2"/>
      <c r="M312" s="2"/>
      <c r="O312" s="2"/>
      <c r="P312" s="2"/>
      <c r="R312" s="6"/>
      <c r="S312" s="2"/>
    </row>
    <row r="313" spans="1:19" ht="13.2">
      <c r="A313" s="2"/>
      <c r="B313" s="2"/>
      <c r="C313" s="2"/>
      <c r="D313" s="2"/>
      <c r="E313" s="2"/>
      <c r="F313" s="1446"/>
      <c r="G313" s="2"/>
      <c r="H313" s="2"/>
      <c r="I313" s="2238"/>
      <c r="J313" s="2"/>
      <c r="K313" s="2"/>
      <c r="L313" s="2"/>
      <c r="M313" s="2"/>
      <c r="O313" s="2"/>
      <c r="P313" s="2"/>
      <c r="R313" s="6"/>
      <c r="S313" s="2"/>
    </row>
    <row r="314" spans="1:19" ht="13.2">
      <c r="A314" s="2"/>
      <c r="B314" s="2"/>
      <c r="C314" s="2"/>
      <c r="D314" s="2"/>
      <c r="E314" s="2"/>
      <c r="F314" s="1446"/>
      <c r="G314" s="2"/>
      <c r="H314" s="2"/>
      <c r="I314" s="2238"/>
      <c r="J314" s="2"/>
      <c r="K314" s="2"/>
      <c r="L314" s="2"/>
      <c r="M314" s="2"/>
      <c r="O314" s="2"/>
      <c r="P314" s="2"/>
      <c r="R314" s="6"/>
      <c r="S314" s="2"/>
    </row>
    <row r="315" spans="1:19" ht="13.2">
      <c r="A315" s="2"/>
      <c r="B315" s="2"/>
      <c r="C315" s="2"/>
      <c r="D315" s="2"/>
      <c r="E315" s="2"/>
      <c r="F315" s="1446"/>
      <c r="G315" s="2"/>
      <c r="H315" s="2"/>
      <c r="I315" s="2238"/>
      <c r="J315" s="2"/>
      <c r="K315" s="2"/>
      <c r="L315" s="2"/>
      <c r="M315" s="2"/>
      <c r="O315" s="2"/>
      <c r="P315" s="2"/>
      <c r="R315" s="6"/>
      <c r="S315" s="2"/>
    </row>
    <row r="316" spans="1:19" ht="13.2">
      <c r="A316" s="2"/>
      <c r="B316" s="2"/>
      <c r="C316" s="2"/>
      <c r="D316" s="2"/>
      <c r="E316" s="2"/>
      <c r="F316" s="1446"/>
      <c r="G316" s="2"/>
      <c r="H316" s="2"/>
      <c r="I316" s="2238"/>
      <c r="J316" s="2"/>
      <c r="K316" s="2"/>
      <c r="L316" s="2"/>
      <c r="M316" s="2"/>
      <c r="O316" s="2"/>
      <c r="P316" s="2"/>
      <c r="R316" s="6"/>
      <c r="S316" s="2"/>
    </row>
    <row r="317" spans="1:19" ht="13.2">
      <c r="A317" s="2"/>
      <c r="B317" s="2"/>
      <c r="C317" s="2"/>
      <c r="D317" s="2"/>
      <c r="E317" s="2"/>
      <c r="F317" s="1446"/>
      <c r="G317" s="2"/>
      <c r="H317" s="2"/>
      <c r="I317" s="2238"/>
      <c r="J317" s="2"/>
      <c r="K317" s="2"/>
      <c r="L317" s="2"/>
      <c r="M317" s="2"/>
      <c r="O317" s="2"/>
      <c r="P317" s="2"/>
      <c r="R317" s="6"/>
      <c r="S317" s="2"/>
    </row>
    <row r="318" spans="1:19" ht="13.2">
      <c r="A318" s="2"/>
      <c r="B318" s="2"/>
      <c r="C318" s="2"/>
      <c r="D318" s="2"/>
      <c r="E318" s="2"/>
      <c r="F318" s="1446"/>
      <c r="G318" s="2"/>
      <c r="H318" s="2"/>
      <c r="I318" s="2238"/>
      <c r="J318" s="2"/>
      <c r="K318" s="2"/>
      <c r="L318" s="2"/>
      <c r="M318" s="2"/>
      <c r="O318" s="2"/>
      <c r="P318" s="2"/>
      <c r="R318" s="6"/>
      <c r="S318" s="2"/>
    </row>
    <row r="319" spans="1:19" ht="13.2">
      <c r="A319" s="2"/>
      <c r="B319" s="2"/>
      <c r="C319" s="2"/>
      <c r="D319" s="2"/>
      <c r="E319" s="2"/>
      <c r="F319" s="1446"/>
      <c r="G319" s="2"/>
      <c r="H319" s="2"/>
      <c r="I319" s="2238"/>
      <c r="J319" s="2"/>
      <c r="K319" s="2"/>
      <c r="L319" s="2"/>
      <c r="M319" s="2"/>
      <c r="O319" s="2"/>
      <c r="P319" s="2"/>
      <c r="R319" s="6"/>
      <c r="S319" s="2"/>
    </row>
    <row r="320" spans="1:19" ht="13.2">
      <c r="A320" s="2"/>
      <c r="B320" s="2"/>
      <c r="C320" s="2"/>
      <c r="D320" s="2"/>
      <c r="E320" s="2"/>
      <c r="F320" s="1446"/>
      <c r="G320" s="2"/>
      <c r="H320" s="2"/>
      <c r="I320" s="2238"/>
      <c r="J320" s="2"/>
      <c r="K320" s="2"/>
      <c r="L320" s="2"/>
      <c r="M320" s="2"/>
      <c r="O320" s="2"/>
      <c r="P320" s="2"/>
      <c r="R320" s="6"/>
      <c r="S320" s="2"/>
    </row>
    <row r="321" spans="1:19" ht="13.2">
      <c r="A321" s="2"/>
      <c r="B321" s="2"/>
      <c r="C321" s="2"/>
      <c r="D321" s="2"/>
      <c r="E321" s="2"/>
      <c r="F321" s="1446"/>
      <c r="G321" s="2"/>
      <c r="H321" s="2"/>
      <c r="I321" s="2238"/>
      <c r="J321" s="2"/>
      <c r="K321" s="2"/>
      <c r="L321" s="2"/>
      <c r="M321" s="2"/>
      <c r="O321" s="2"/>
      <c r="P321" s="2"/>
      <c r="R321" s="6"/>
      <c r="S321" s="2"/>
    </row>
    <row r="322" spans="1:19" ht="13.2">
      <c r="A322" s="2"/>
      <c r="B322" s="2"/>
      <c r="C322" s="2"/>
      <c r="D322" s="2"/>
      <c r="E322" s="2"/>
      <c r="F322" s="1446"/>
      <c r="G322" s="2"/>
      <c r="H322" s="2"/>
      <c r="I322" s="2238"/>
      <c r="J322" s="2"/>
      <c r="K322" s="2"/>
      <c r="L322" s="2"/>
      <c r="M322" s="2"/>
      <c r="O322" s="2"/>
      <c r="P322" s="2"/>
      <c r="R322" s="6"/>
      <c r="S322" s="2"/>
    </row>
    <row r="323" spans="1:19" ht="13.2">
      <c r="A323" s="2"/>
      <c r="B323" s="2"/>
      <c r="C323" s="2"/>
      <c r="D323" s="2"/>
      <c r="E323" s="2"/>
      <c r="F323" s="1446"/>
      <c r="G323" s="2"/>
      <c r="H323" s="2"/>
      <c r="I323" s="2238"/>
      <c r="J323" s="2"/>
      <c r="K323" s="2"/>
      <c r="L323" s="2"/>
      <c r="M323" s="2"/>
      <c r="O323" s="2"/>
      <c r="P323" s="2"/>
      <c r="R323" s="6"/>
      <c r="S323" s="2"/>
    </row>
    <row r="324" spans="1:19" ht="13.2">
      <c r="A324" s="2"/>
      <c r="B324" s="2"/>
      <c r="C324" s="2"/>
      <c r="D324" s="2"/>
      <c r="E324" s="2"/>
      <c r="F324" s="1446"/>
      <c r="G324" s="2"/>
      <c r="H324" s="2"/>
      <c r="I324" s="2238"/>
      <c r="J324" s="2"/>
      <c r="K324" s="2"/>
      <c r="L324" s="2"/>
      <c r="M324" s="2"/>
      <c r="O324" s="2"/>
      <c r="P324" s="2"/>
      <c r="R324" s="6"/>
      <c r="S324" s="2"/>
    </row>
    <row r="325" spans="1:19" ht="13.2">
      <c r="A325" s="2"/>
      <c r="B325" s="2"/>
      <c r="C325" s="2"/>
      <c r="D325" s="2"/>
      <c r="E325" s="2"/>
      <c r="F325" s="1446"/>
      <c r="G325" s="2"/>
      <c r="H325" s="2"/>
      <c r="I325" s="2238"/>
      <c r="J325" s="2"/>
      <c r="K325" s="2"/>
      <c r="L325" s="2"/>
      <c r="M325" s="2"/>
      <c r="O325" s="2"/>
      <c r="P325" s="2"/>
      <c r="R325" s="6"/>
      <c r="S325" s="2"/>
    </row>
    <row r="326" spans="1:19" ht="13.2">
      <c r="A326" s="2"/>
      <c r="B326" s="2"/>
      <c r="C326" s="2"/>
      <c r="D326" s="2"/>
      <c r="E326" s="2"/>
      <c r="F326" s="1446"/>
      <c r="G326" s="2"/>
      <c r="H326" s="2"/>
      <c r="I326" s="2238"/>
      <c r="J326" s="2"/>
      <c r="K326" s="2"/>
      <c r="L326" s="2"/>
      <c r="M326" s="2"/>
      <c r="O326" s="2"/>
      <c r="P326" s="2"/>
      <c r="R326" s="6"/>
      <c r="S326" s="2"/>
    </row>
    <row r="327" spans="1:19" ht="13.2">
      <c r="A327" s="2"/>
      <c r="B327" s="2"/>
      <c r="C327" s="2"/>
      <c r="D327" s="2"/>
      <c r="E327" s="2"/>
      <c r="F327" s="1446"/>
      <c r="G327" s="2"/>
      <c r="H327" s="2"/>
      <c r="I327" s="2238"/>
      <c r="J327" s="2"/>
      <c r="K327" s="2"/>
      <c r="L327" s="2"/>
      <c r="M327" s="2"/>
      <c r="O327" s="2"/>
      <c r="P327" s="2"/>
      <c r="R327" s="6"/>
      <c r="S327" s="2"/>
    </row>
    <row r="328" spans="1:19" ht="13.2">
      <c r="A328" s="2"/>
      <c r="B328" s="2"/>
      <c r="C328" s="2"/>
      <c r="D328" s="2"/>
      <c r="E328" s="2"/>
      <c r="F328" s="1446"/>
      <c r="G328" s="2"/>
      <c r="H328" s="2"/>
      <c r="I328" s="2238"/>
      <c r="J328" s="2"/>
      <c r="K328" s="2"/>
      <c r="L328" s="2"/>
      <c r="M328" s="2"/>
      <c r="O328" s="2"/>
      <c r="P328" s="2"/>
      <c r="R328" s="6"/>
      <c r="S328" s="2"/>
    </row>
    <row r="329" spans="1:19" ht="13.2">
      <c r="A329" s="2"/>
      <c r="B329" s="2"/>
      <c r="C329" s="2"/>
      <c r="D329" s="2"/>
      <c r="E329" s="2"/>
      <c r="F329" s="1446"/>
      <c r="G329" s="2"/>
      <c r="H329" s="2"/>
      <c r="I329" s="2238"/>
      <c r="J329" s="2"/>
      <c r="K329" s="2"/>
      <c r="L329" s="2"/>
      <c r="M329" s="2"/>
      <c r="O329" s="2"/>
      <c r="P329" s="2"/>
      <c r="R329" s="6"/>
      <c r="S329" s="2"/>
    </row>
    <row r="330" spans="1:19" ht="13.2">
      <c r="A330" s="2"/>
      <c r="B330" s="2"/>
      <c r="C330" s="2"/>
      <c r="D330" s="2"/>
      <c r="E330" s="2"/>
      <c r="F330" s="1446"/>
      <c r="G330" s="2"/>
      <c r="H330" s="2"/>
      <c r="I330" s="2238"/>
      <c r="J330" s="2"/>
      <c r="K330" s="2"/>
      <c r="L330" s="2"/>
      <c r="M330" s="2"/>
      <c r="O330" s="2"/>
      <c r="P330" s="2"/>
      <c r="R330" s="6"/>
      <c r="S330" s="2"/>
    </row>
    <row r="331" spans="1:19" ht="13.2">
      <c r="A331" s="2"/>
      <c r="B331" s="2"/>
      <c r="C331" s="2"/>
      <c r="D331" s="2"/>
      <c r="E331" s="2"/>
      <c r="F331" s="1446"/>
      <c r="G331" s="2"/>
      <c r="H331" s="2"/>
      <c r="I331" s="2238"/>
      <c r="J331" s="2"/>
      <c r="K331" s="2"/>
      <c r="L331" s="2"/>
      <c r="M331" s="2"/>
      <c r="O331" s="2"/>
      <c r="P331" s="2"/>
      <c r="R331" s="6"/>
      <c r="S331" s="2"/>
    </row>
    <row r="332" spans="1:19" ht="13.2">
      <c r="A332" s="2"/>
      <c r="B332" s="2"/>
      <c r="C332" s="2"/>
      <c r="D332" s="2"/>
      <c r="E332" s="2"/>
      <c r="F332" s="1446"/>
      <c r="G332" s="2"/>
      <c r="H332" s="2"/>
      <c r="I332" s="2238"/>
      <c r="J332" s="2"/>
      <c r="K332" s="2"/>
      <c r="L332" s="2"/>
      <c r="M332" s="2"/>
      <c r="O332" s="2"/>
      <c r="P332" s="2"/>
      <c r="R332" s="6"/>
      <c r="S332" s="2"/>
    </row>
    <row r="333" spans="1:19" ht="13.2">
      <c r="A333" s="2"/>
      <c r="B333" s="2"/>
      <c r="C333" s="2"/>
      <c r="D333" s="2"/>
      <c r="E333" s="2"/>
      <c r="F333" s="1446"/>
      <c r="G333" s="2"/>
      <c r="H333" s="2"/>
      <c r="I333" s="2238"/>
      <c r="J333" s="2"/>
      <c r="K333" s="2"/>
      <c r="L333" s="2"/>
      <c r="M333" s="2"/>
      <c r="O333" s="2"/>
      <c r="P333" s="2"/>
      <c r="R333" s="6"/>
      <c r="S333" s="2"/>
    </row>
    <row r="334" spans="1:19" ht="13.2">
      <c r="A334" s="2"/>
      <c r="B334" s="2"/>
      <c r="C334" s="2"/>
      <c r="D334" s="2"/>
      <c r="E334" s="2"/>
      <c r="F334" s="1446"/>
      <c r="G334" s="2"/>
      <c r="H334" s="2"/>
      <c r="I334" s="2238"/>
      <c r="J334" s="2"/>
      <c r="K334" s="2"/>
      <c r="L334" s="2"/>
      <c r="M334" s="2"/>
      <c r="O334" s="2"/>
      <c r="P334" s="2"/>
      <c r="R334" s="6"/>
      <c r="S334" s="2"/>
    </row>
    <row r="335" spans="1:19" ht="13.2">
      <c r="A335" s="2"/>
      <c r="B335" s="2"/>
      <c r="C335" s="2"/>
      <c r="D335" s="2"/>
      <c r="E335" s="2"/>
      <c r="F335" s="1446"/>
      <c r="G335" s="2"/>
      <c r="H335" s="2"/>
      <c r="I335" s="2238"/>
      <c r="J335" s="2"/>
      <c r="K335" s="2"/>
      <c r="L335" s="2"/>
      <c r="M335" s="2"/>
      <c r="O335" s="2"/>
      <c r="P335" s="2"/>
      <c r="R335" s="6"/>
      <c r="S335" s="2"/>
    </row>
    <row r="336" spans="1:19" ht="13.2">
      <c r="A336" s="2"/>
      <c r="B336" s="2"/>
      <c r="C336" s="2"/>
      <c r="D336" s="2"/>
      <c r="E336" s="2"/>
      <c r="F336" s="1446"/>
      <c r="G336" s="2"/>
      <c r="H336" s="2"/>
      <c r="I336" s="2238"/>
      <c r="J336" s="2"/>
      <c r="K336" s="2"/>
      <c r="L336" s="2"/>
      <c r="M336" s="2"/>
      <c r="O336" s="2"/>
      <c r="P336" s="2"/>
      <c r="R336" s="6"/>
      <c r="S336" s="2"/>
    </row>
    <row r="337" spans="1:19" ht="13.2">
      <c r="A337" s="2"/>
      <c r="B337" s="2"/>
      <c r="C337" s="2"/>
      <c r="D337" s="2"/>
      <c r="E337" s="2"/>
      <c r="F337" s="1446"/>
      <c r="G337" s="2"/>
      <c r="H337" s="2"/>
      <c r="I337" s="2238"/>
      <c r="J337" s="2"/>
      <c r="K337" s="2"/>
      <c r="L337" s="2"/>
      <c r="M337" s="2"/>
      <c r="O337" s="2"/>
      <c r="P337" s="2"/>
      <c r="R337" s="6"/>
      <c r="S337" s="2"/>
    </row>
    <row r="338" spans="1:19" ht="13.2">
      <c r="A338" s="2"/>
      <c r="B338" s="2"/>
      <c r="C338" s="2"/>
      <c r="D338" s="2"/>
      <c r="E338" s="2"/>
      <c r="F338" s="1446"/>
      <c r="G338" s="2"/>
      <c r="H338" s="2"/>
      <c r="I338" s="2238"/>
      <c r="J338" s="2"/>
      <c r="K338" s="2"/>
      <c r="L338" s="2"/>
      <c r="M338" s="2"/>
      <c r="O338" s="2"/>
      <c r="P338" s="2"/>
      <c r="R338" s="6"/>
      <c r="S338" s="2"/>
    </row>
    <row r="339" spans="1:19" ht="13.2">
      <c r="A339" s="2"/>
      <c r="B339" s="2"/>
      <c r="C339" s="2"/>
      <c r="D339" s="2"/>
      <c r="E339" s="2"/>
      <c r="F339" s="1446"/>
      <c r="G339" s="2"/>
      <c r="H339" s="2"/>
      <c r="I339" s="2238"/>
      <c r="J339" s="2"/>
      <c r="K339" s="2"/>
      <c r="L339" s="2"/>
      <c r="M339" s="2"/>
      <c r="O339" s="2"/>
      <c r="P339" s="2"/>
      <c r="R339" s="6"/>
      <c r="S339" s="2"/>
    </row>
    <row r="340" spans="1:19" ht="13.2">
      <c r="A340" s="2"/>
      <c r="B340" s="2"/>
      <c r="C340" s="2"/>
      <c r="D340" s="2"/>
      <c r="E340" s="2"/>
      <c r="F340" s="1446"/>
      <c r="G340" s="2"/>
      <c r="H340" s="2"/>
      <c r="I340" s="2238"/>
      <c r="J340" s="2"/>
      <c r="K340" s="2"/>
      <c r="L340" s="2"/>
      <c r="M340" s="2"/>
      <c r="O340" s="2"/>
      <c r="P340" s="2"/>
      <c r="R340" s="6"/>
      <c r="S340" s="2"/>
    </row>
    <row r="341" spans="1:19" ht="13.2">
      <c r="A341" s="2"/>
      <c r="B341" s="2"/>
      <c r="C341" s="2"/>
      <c r="D341" s="2"/>
      <c r="E341" s="2"/>
      <c r="F341" s="1446"/>
      <c r="G341" s="2"/>
      <c r="H341" s="2"/>
      <c r="I341" s="2238"/>
      <c r="J341" s="2"/>
      <c r="K341" s="2"/>
      <c r="L341" s="2"/>
      <c r="M341" s="2"/>
      <c r="O341" s="2"/>
      <c r="P341" s="2"/>
      <c r="R341" s="6"/>
      <c r="S341" s="2"/>
    </row>
    <row r="342" spans="1:19" ht="13.2">
      <c r="A342" s="2"/>
      <c r="B342" s="2"/>
      <c r="C342" s="2"/>
      <c r="D342" s="2"/>
      <c r="E342" s="2"/>
      <c r="F342" s="1446"/>
      <c r="G342" s="2"/>
      <c r="H342" s="2"/>
      <c r="I342" s="2238"/>
      <c r="J342" s="2"/>
      <c r="K342" s="2"/>
      <c r="L342" s="2"/>
      <c r="M342" s="2"/>
      <c r="O342" s="2"/>
      <c r="P342" s="2"/>
      <c r="R342" s="6"/>
      <c r="S342" s="2"/>
    </row>
    <row r="343" spans="1:19" ht="13.2">
      <c r="A343" s="2"/>
      <c r="B343" s="2"/>
      <c r="C343" s="2"/>
      <c r="D343" s="2"/>
      <c r="E343" s="2"/>
      <c r="F343" s="1446"/>
      <c r="G343" s="2"/>
      <c r="H343" s="2"/>
      <c r="I343" s="2238"/>
      <c r="J343" s="2"/>
      <c r="K343" s="2"/>
      <c r="L343" s="2"/>
      <c r="M343" s="2"/>
      <c r="O343" s="2"/>
      <c r="P343" s="2"/>
      <c r="R343" s="6"/>
      <c r="S343" s="2"/>
    </row>
    <row r="344" spans="1:19" ht="13.2">
      <c r="A344" s="2"/>
      <c r="B344" s="2"/>
      <c r="C344" s="2"/>
      <c r="D344" s="2"/>
      <c r="E344" s="2"/>
      <c r="F344" s="1446"/>
      <c r="G344" s="2"/>
      <c r="H344" s="2"/>
      <c r="I344" s="2238"/>
      <c r="J344" s="2"/>
      <c r="K344" s="2"/>
      <c r="L344" s="2"/>
      <c r="M344" s="2"/>
      <c r="O344" s="2"/>
      <c r="P344" s="2"/>
      <c r="R344" s="6"/>
      <c r="S344" s="2"/>
    </row>
    <row r="345" spans="1:19" ht="13.2">
      <c r="A345" s="2"/>
      <c r="B345" s="2"/>
      <c r="C345" s="2"/>
      <c r="D345" s="2"/>
      <c r="E345" s="2"/>
      <c r="F345" s="1446"/>
      <c r="G345" s="2"/>
      <c r="H345" s="2"/>
      <c r="I345" s="2238"/>
      <c r="J345" s="2"/>
      <c r="K345" s="2"/>
      <c r="L345" s="2"/>
      <c r="M345" s="2"/>
      <c r="O345" s="2"/>
      <c r="P345" s="2"/>
      <c r="R345" s="6"/>
      <c r="S345" s="2"/>
    </row>
    <row r="346" spans="1:19" ht="13.2">
      <c r="A346" s="2"/>
      <c r="B346" s="2"/>
      <c r="C346" s="2"/>
      <c r="D346" s="2"/>
      <c r="E346" s="2"/>
      <c r="F346" s="1446"/>
      <c r="G346" s="2"/>
      <c r="H346" s="2"/>
      <c r="I346" s="2238"/>
      <c r="J346" s="2"/>
      <c r="K346" s="2"/>
      <c r="L346" s="2"/>
      <c r="M346" s="2"/>
      <c r="O346" s="2"/>
      <c r="P346" s="2"/>
      <c r="R346" s="6"/>
      <c r="S346" s="2"/>
    </row>
    <row r="347" spans="1:19" ht="13.2">
      <c r="A347" s="2"/>
      <c r="B347" s="2"/>
      <c r="C347" s="2"/>
      <c r="D347" s="2"/>
      <c r="E347" s="2"/>
      <c r="F347" s="1446"/>
      <c r="G347" s="2"/>
      <c r="H347" s="2"/>
      <c r="I347" s="2238"/>
      <c r="J347" s="2"/>
      <c r="K347" s="2"/>
      <c r="L347" s="2"/>
      <c r="M347" s="2"/>
      <c r="O347" s="2"/>
      <c r="P347" s="2"/>
      <c r="R347" s="6"/>
      <c r="S347" s="2"/>
    </row>
    <row r="348" spans="1:19" ht="13.2">
      <c r="A348" s="2"/>
      <c r="B348" s="2"/>
      <c r="C348" s="2"/>
      <c r="D348" s="2"/>
      <c r="E348" s="2"/>
      <c r="F348" s="1446"/>
      <c r="G348" s="2"/>
      <c r="H348" s="2"/>
      <c r="I348" s="2238"/>
      <c r="J348" s="2"/>
      <c r="K348" s="2"/>
      <c r="L348" s="2"/>
      <c r="M348" s="2"/>
      <c r="O348" s="2"/>
      <c r="P348" s="2"/>
      <c r="R348" s="6"/>
      <c r="S348" s="2"/>
    </row>
    <row r="349" spans="1:19" ht="13.2">
      <c r="A349" s="2"/>
      <c r="B349" s="2"/>
      <c r="C349" s="2"/>
      <c r="D349" s="2"/>
      <c r="E349" s="2"/>
      <c r="F349" s="1446"/>
      <c r="G349" s="2"/>
      <c r="H349" s="2"/>
      <c r="I349" s="2238"/>
      <c r="J349" s="2"/>
      <c r="K349" s="2"/>
      <c r="L349" s="2"/>
      <c r="M349" s="2"/>
      <c r="O349" s="2"/>
      <c r="P349" s="2"/>
      <c r="R349" s="6"/>
      <c r="S349" s="2"/>
    </row>
    <row r="350" spans="1:19" ht="13.2">
      <c r="A350" s="2"/>
      <c r="B350" s="2"/>
      <c r="C350" s="2"/>
      <c r="D350" s="2"/>
      <c r="E350" s="2"/>
      <c r="F350" s="1446"/>
      <c r="G350" s="2"/>
      <c r="H350" s="2"/>
      <c r="I350" s="2238"/>
      <c r="J350" s="2"/>
      <c r="K350" s="2"/>
      <c r="L350" s="2"/>
      <c r="M350" s="2"/>
      <c r="O350" s="2"/>
      <c r="P350" s="2"/>
      <c r="R350" s="6"/>
      <c r="S350" s="2"/>
    </row>
    <row r="351" spans="1:19" ht="13.2">
      <c r="A351" s="2"/>
      <c r="B351" s="2"/>
      <c r="C351" s="2"/>
      <c r="D351" s="2"/>
      <c r="E351" s="2"/>
      <c r="F351" s="1446"/>
      <c r="G351" s="2"/>
      <c r="H351" s="2"/>
      <c r="I351" s="2238"/>
      <c r="J351" s="2"/>
      <c r="K351" s="2"/>
      <c r="L351" s="2"/>
      <c r="M351" s="2"/>
      <c r="O351" s="2"/>
      <c r="P351" s="2"/>
      <c r="R351" s="6"/>
      <c r="S351" s="2"/>
    </row>
    <row r="352" spans="1:19" ht="13.2">
      <c r="A352" s="2"/>
      <c r="B352" s="2"/>
      <c r="C352" s="2"/>
      <c r="D352" s="2"/>
      <c r="E352" s="2"/>
      <c r="F352" s="1446"/>
      <c r="G352" s="2"/>
      <c r="H352" s="2"/>
      <c r="I352" s="2238"/>
      <c r="J352" s="2"/>
      <c r="K352" s="2"/>
      <c r="L352" s="2"/>
      <c r="M352" s="2"/>
      <c r="O352" s="2"/>
      <c r="P352" s="2"/>
      <c r="R352" s="6"/>
      <c r="S352" s="2"/>
    </row>
    <row r="353" spans="1:19" ht="13.2">
      <c r="A353" s="2"/>
      <c r="B353" s="2"/>
      <c r="C353" s="2"/>
      <c r="D353" s="2"/>
      <c r="E353" s="2"/>
      <c r="F353" s="1446"/>
      <c r="G353" s="2"/>
      <c r="H353" s="2"/>
      <c r="I353" s="2238"/>
      <c r="J353" s="2"/>
      <c r="K353" s="2"/>
      <c r="L353" s="2"/>
      <c r="M353" s="2"/>
      <c r="O353" s="2"/>
      <c r="P353" s="2"/>
      <c r="R353" s="6"/>
      <c r="S353" s="2"/>
    </row>
    <row r="354" spans="1:19" ht="13.2">
      <c r="A354" s="2"/>
      <c r="B354" s="2"/>
      <c r="C354" s="2"/>
      <c r="D354" s="2"/>
      <c r="E354" s="2"/>
      <c r="F354" s="1446"/>
      <c r="G354" s="2"/>
      <c r="H354" s="2"/>
      <c r="I354" s="2238"/>
      <c r="J354" s="2"/>
      <c r="K354" s="2"/>
      <c r="L354" s="2"/>
      <c r="M354" s="2"/>
      <c r="O354" s="2"/>
      <c r="P354" s="2"/>
      <c r="R354" s="6"/>
      <c r="S354" s="2"/>
    </row>
    <row r="355" spans="1:19" ht="13.2">
      <c r="A355" s="2"/>
      <c r="B355" s="2"/>
      <c r="C355" s="2"/>
      <c r="D355" s="2"/>
      <c r="E355" s="2"/>
      <c r="F355" s="1446"/>
      <c r="G355" s="2"/>
      <c r="H355" s="2"/>
      <c r="I355" s="2238"/>
      <c r="J355" s="2"/>
      <c r="K355" s="2"/>
      <c r="L355" s="2"/>
      <c r="M355" s="2"/>
      <c r="O355" s="2"/>
      <c r="P355" s="2"/>
      <c r="R355" s="6"/>
      <c r="S355" s="2"/>
    </row>
    <row r="356" spans="1:19" ht="13.2">
      <c r="A356" s="2"/>
      <c r="B356" s="2"/>
      <c r="C356" s="2"/>
      <c r="D356" s="2"/>
      <c r="E356" s="2"/>
      <c r="F356" s="1446"/>
      <c r="G356" s="2"/>
      <c r="H356" s="2"/>
      <c r="I356" s="2238"/>
      <c r="J356" s="2"/>
      <c r="K356" s="2"/>
      <c r="L356" s="2"/>
      <c r="M356" s="2"/>
      <c r="O356" s="2"/>
      <c r="P356" s="2"/>
      <c r="R356" s="6"/>
      <c r="S356" s="2"/>
    </row>
    <row r="357" spans="1:19" ht="13.2">
      <c r="A357" s="2"/>
      <c r="B357" s="2"/>
      <c r="C357" s="2"/>
      <c r="D357" s="2"/>
      <c r="E357" s="2"/>
      <c r="F357" s="1446"/>
      <c r="G357" s="2"/>
      <c r="H357" s="2"/>
      <c r="I357" s="2238"/>
      <c r="J357" s="2"/>
      <c r="K357" s="2"/>
      <c r="L357" s="2"/>
      <c r="M357" s="2"/>
      <c r="O357" s="2"/>
      <c r="P357" s="2"/>
      <c r="R357" s="6"/>
      <c r="S357" s="2"/>
    </row>
    <row r="358" spans="1:19" ht="13.2">
      <c r="A358" s="2"/>
      <c r="B358" s="2"/>
      <c r="C358" s="2"/>
      <c r="D358" s="2"/>
      <c r="E358" s="2"/>
      <c r="F358" s="1446"/>
      <c r="G358" s="2"/>
      <c r="H358" s="2"/>
      <c r="I358" s="2238"/>
      <c r="J358" s="2"/>
      <c r="K358" s="2"/>
      <c r="L358" s="2"/>
      <c r="M358" s="2"/>
      <c r="O358" s="2"/>
      <c r="P358" s="2"/>
      <c r="R358" s="6"/>
      <c r="S358" s="2"/>
    </row>
    <row r="359" spans="1:19" ht="13.2">
      <c r="A359" s="2"/>
      <c r="B359" s="2"/>
      <c r="C359" s="2"/>
      <c r="D359" s="2"/>
      <c r="E359" s="2"/>
      <c r="F359" s="1446"/>
      <c r="G359" s="2"/>
      <c r="H359" s="2"/>
      <c r="I359" s="2238"/>
      <c r="J359" s="2"/>
      <c r="K359" s="2"/>
      <c r="L359" s="2"/>
      <c r="M359" s="2"/>
      <c r="O359" s="2"/>
      <c r="P359" s="2"/>
      <c r="R359" s="6"/>
      <c r="S359" s="2"/>
    </row>
    <row r="360" spans="1:19" ht="13.2">
      <c r="A360" s="2"/>
      <c r="B360" s="2"/>
      <c r="C360" s="2"/>
      <c r="D360" s="2"/>
      <c r="E360" s="2"/>
      <c r="F360" s="1446"/>
      <c r="G360" s="2"/>
      <c r="H360" s="2"/>
      <c r="I360" s="2238"/>
      <c r="J360" s="2"/>
      <c r="K360" s="2"/>
      <c r="L360" s="2"/>
      <c r="M360" s="2"/>
      <c r="O360" s="2"/>
      <c r="P360" s="2"/>
      <c r="R360" s="6"/>
      <c r="S360" s="2"/>
    </row>
    <row r="361" spans="1:19" ht="13.2">
      <c r="A361" s="2"/>
      <c r="B361" s="2"/>
      <c r="C361" s="2"/>
      <c r="D361" s="2"/>
      <c r="E361" s="2"/>
      <c r="F361" s="1446"/>
      <c r="G361" s="2"/>
      <c r="H361" s="2"/>
      <c r="I361" s="2238"/>
      <c r="J361" s="2"/>
      <c r="K361" s="2"/>
      <c r="L361" s="2"/>
      <c r="M361" s="2"/>
      <c r="O361" s="2"/>
      <c r="P361" s="2"/>
      <c r="R361" s="6"/>
      <c r="S361" s="2"/>
    </row>
    <row r="362" spans="1:19" ht="13.2">
      <c r="A362" s="2"/>
      <c r="B362" s="2"/>
      <c r="C362" s="2"/>
      <c r="D362" s="2"/>
      <c r="E362" s="2"/>
      <c r="F362" s="1446"/>
      <c r="G362" s="2"/>
      <c r="H362" s="2"/>
      <c r="I362" s="2238"/>
      <c r="J362" s="2"/>
      <c r="K362" s="2"/>
      <c r="L362" s="2"/>
      <c r="M362" s="2"/>
      <c r="O362" s="2"/>
      <c r="P362" s="2"/>
      <c r="R362" s="6"/>
      <c r="S362" s="2"/>
    </row>
    <row r="363" spans="1:19" ht="13.2">
      <c r="A363" s="2"/>
      <c r="B363" s="2"/>
      <c r="C363" s="2"/>
      <c r="D363" s="2"/>
      <c r="E363" s="2"/>
      <c r="F363" s="1446"/>
      <c r="G363" s="2"/>
      <c r="H363" s="2"/>
      <c r="I363" s="2238"/>
      <c r="J363" s="2"/>
      <c r="K363" s="2"/>
      <c r="L363" s="2"/>
      <c r="M363" s="2"/>
      <c r="O363" s="2"/>
      <c r="P363" s="2"/>
      <c r="R363" s="6"/>
      <c r="S363" s="2"/>
    </row>
    <row r="364" spans="1:19" ht="13.2">
      <c r="A364" s="2"/>
      <c r="B364" s="2"/>
      <c r="C364" s="2"/>
      <c r="D364" s="2"/>
      <c r="E364" s="2"/>
      <c r="F364" s="1446"/>
      <c r="G364" s="2"/>
      <c r="H364" s="2"/>
      <c r="I364" s="2238"/>
      <c r="J364" s="2"/>
      <c r="K364" s="2"/>
      <c r="L364" s="2"/>
      <c r="M364" s="2"/>
      <c r="O364" s="2"/>
      <c r="P364" s="2"/>
      <c r="R364" s="6"/>
      <c r="S364" s="2"/>
    </row>
    <row r="365" spans="1:19" ht="13.2">
      <c r="A365" s="2"/>
      <c r="B365" s="2"/>
      <c r="C365" s="2"/>
      <c r="D365" s="2"/>
      <c r="E365" s="2"/>
      <c r="F365" s="1446"/>
      <c r="G365" s="2"/>
      <c r="H365" s="2"/>
      <c r="I365" s="2238"/>
      <c r="J365" s="2"/>
      <c r="K365" s="2"/>
      <c r="L365" s="2"/>
      <c r="M365" s="2"/>
      <c r="O365" s="2"/>
      <c r="P365" s="2"/>
      <c r="R365" s="6"/>
      <c r="S365" s="2"/>
    </row>
    <row r="366" spans="1:19" ht="13.2">
      <c r="A366" s="2"/>
      <c r="B366" s="2"/>
      <c r="C366" s="2"/>
      <c r="D366" s="2"/>
      <c r="E366" s="2"/>
      <c r="F366" s="1446"/>
      <c r="G366" s="2"/>
      <c r="H366" s="2"/>
      <c r="I366" s="2238"/>
      <c r="J366" s="2"/>
      <c r="K366" s="2"/>
      <c r="L366" s="2"/>
      <c r="M366" s="2"/>
      <c r="O366" s="2"/>
      <c r="P366" s="2"/>
      <c r="R366" s="6"/>
      <c r="S366" s="2"/>
    </row>
    <row r="367" spans="1:19" ht="13.2">
      <c r="A367" s="2"/>
      <c r="B367" s="2"/>
      <c r="C367" s="2"/>
      <c r="D367" s="2"/>
      <c r="E367" s="2"/>
      <c r="F367" s="1446"/>
      <c r="G367" s="2"/>
      <c r="H367" s="2"/>
      <c r="I367" s="2238"/>
      <c r="J367" s="2"/>
      <c r="K367" s="2"/>
      <c r="L367" s="2"/>
      <c r="M367" s="2"/>
      <c r="O367" s="2"/>
      <c r="P367" s="2"/>
      <c r="R367" s="6"/>
      <c r="S367" s="2"/>
    </row>
    <row r="368" spans="1:19" ht="13.2">
      <c r="A368" s="2"/>
      <c r="B368" s="2"/>
      <c r="C368" s="2"/>
      <c r="D368" s="2"/>
      <c r="E368" s="2"/>
      <c r="F368" s="1446"/>
      <c r="G368" s="2"/>
      <c r="H368" s="2"/>
      <c r="I368" s="2238"/>
      <c r="J368" s="2"/>
      <c r="K368" s="2"/>
      <c r="L368" s="2"/>
      <c r="M368" s="2"/>
      <c r="O368" s="2"/>
      <c r="P368" s="2"/>
      <c r="R368" s="6"/>
      <c r="S368" s="2"/>
    </row>
    <row r="369" spans="1:19" ht="13.2">
      <c r="A369" s="2"/>
      <c r="B369" s="2"/>
      <c r="C369" s="2"/>
      <c r="D369" s="2"/>
      <c r="E369" s="2"/>
      <c r="F369" s="1446"/>
      <c r="G369" s="2"/>
      <c r="H369" s="2"/>
      <c r="I369" s="2238"/>
      <c r="J369" s="2"/>
      <c r="K369" s="2"/>
      <c r="L369" s="2"/>
      <c r="M369" s="2"/>
      <c r="O369" s="2"/>
      <c r="P369" s="2"/>
      <c r="R369" s="6"/>
      <c r="S369" s="2"/>
    </row>
    <row r="370" spans="1:19" ht="13.2">
      <c r="A370" s="2"/>
      <c r="B370" s="2"/>
      <c r="C370" s="2"/>
      <c r="D370" s="2"/>
      <c r="E370" s="2"/>
      <c r="F370" s="1446"/>
      <c r="G370" s="2"/>
      <c r="H370" s="2"/>
      <c r="I370" s="2238"/>
      <c r="J370" s="2"/>
      <c r="K370" s="2"/>
      <c r="L370" s="2"/>
      <c r="M370" s="2"/>
      <c r="O370" s="2"/>
      <c r="P370" s="2"/>
      <c r="R370" s="6"/>
      <c r="S370" s="2"/>
    </row>
    <row r="371" spans="1:19" ht="13.2">
      <c r="A371" s="2"/>
      <c r="B371" s="2"/>
      <c r="C371" s="2"/>
      <c r="D371" s="2"/>
      <c r="E371" s="2"/>
      <c r="F371" s="1446"/>
      <c r="G371" s="2"/>
      <c r="H371" s="2"/>
      <c r="I371" s="2238"/>
      <c r="J371" s="2"/>
      <c r="K371" s="2"/>
      <c r="L371" s="2"/>
      <c r="M371" s="2"/>
      <c r="O371" s="2"/>
      <c r="P371" s="2"/>
      <c r="R371" s="6"/>
      <c r="S371" s="2"/>
    </row>
    <row r="372" spans="1:19" ht="13.2">
      <c r="A372" s="2"/>
      <c r="B372" s="2"/>
      <c r="C372" s="2"/>
      <c r="D372" s="2"/>
      <c r="E372" s="2"/>
      <c r="F372" s="1446"/>
      <c r="G372" s="2"/>
      <c r="H372" s="2"/>
      <c r="I372" s="2238"/>
      <c r="J372" s="2"/>
      <c r="K372" s="2"/>
      <c r="L372" s="2"/>
      <c r="M372" s="2"/>
      <c r="O372" s="2"/>
      <c r="P372" s="2"/>
      <c r="R372" s="6"/>
      <c r="S372" s="2"/>
    </row>
    <row r="373" spans="1:19" ht="13.2">
      <c r="A373" s="2"/>
      <c r="B373" s="2"/>
      <c r="C373" s="2"/>
      <c r="D373" s="2"/>
      <c r="E373" s="2"/>
      <c r="F373" s="1446"/>
      <c r="G373" s="2"/>
      <c r="H373" s="2"/>
      <c r="I373" s="2238"/>
      <c r="J373" s="2"/>
      <c r="K373" s="2"/>
      <c r="L373" s="2"/>
      <c r="M373" s="2"/>
      <c r="O373" s="2"/>
      <c r="P373" s="2"/>
      <c r="R373" s="6"/>
      <c r="S373" s="2"/>
    </row>
    <row r="374" spans="1:19" ht="13.2">
      <c r="A374" s="2"/>
      <c r="B374" s="2"/>
      <c r="C374" s="2"/>
      <c r="D374" s="2"/>
      <c r="E374" s="2"/>
      <c r="F374" s="1446"/>
      <c r="G374" s="2"/>
      <c r="H374" s="2"/>
      <c r="I374" s="2238"/>
      <c r="J374" s="2"/>
      <c r="K374" s="2"/>
      <c r="L374" s="2"/>
      <c r="M374" s="2"/>
      <c r="O374" s="2"/>
      <c r="P374" s="2"/>
      <c r="R374" s="6"/>
      <c r="S374" s="2"/>
    </row>
    <row r="375" spans="1:19" ht="13.2">
      <c r="A375" s="2"/>
      <c r="B375" s="2"/>
      <c r="C375" s="2"/>
      <c r="D375" s="2"/>
      <c r="E375" s="2"/>
      <c r="F375" s="1446"/>
      <c r="G375" s="2"/>
      <c r="H375" s="2"/>
      <c r="I375" s="2238"/>
      <c r="J375" s="2"/>
      <c r="K375" s="2"/>
      <c r="L375" s="2"/>
      <c r="M375" s="2"/>
      <c r="O375" s="2"/>
      <c r="P375" s="2"/>
      <c r="R375" s="6"/>
      <c r="S375" s="2"/>
    </row>
    <row r="376" spans="1:19" ht="13.2">
      <c r="A376" s="2"/>
      <c r="B376" s="2"/>
      <c r="C376" s="2"/>
      <c r="D376" s="2"/>
      <c r="E376" s="2"/>
      <c r="F376" s="1446"/>
      <c r="G376" s="2"/>
      <c r="H376" s="2"/>
      <c r="I376" s="2238"/>
      <c r="J376" s="2"/>
      <c r="K376" s="2"/>
      <c r="L376" s="2"/>
      <c r="M376" s="2"/>
      <c r="O376" s="2"/>
      <c r="P376" s="2"/>
      <c r="R376" s="6"/>
      <c r="S376" s="2"/>
    </row>
    <row r="377" spans="1:19" ht="13.2">
      <c r="A377" s="2"/>
      <c r="B377" s="2"/>
      <c r="C377" s="2"/>
      <c r="D377" s="2"/>
      <c r="E377" s="2"/>
      <c r="F377" s="1446"/>
      <c r="G377" s="2"/>
      <c r="H377" s="2"/>
      <c r="I377" s="2238"/>
      <c r="J377" s="2"/>
      <c r="K377" s="2"/>
      <c r="L377" s="2"/>
      <c r="M377" s="2"/>
      <c r="O377" s="2"/>
      <c r="P377" s="2"/>
      <c r="R377" s="6"/>
      <c r="S377" s="2"/>
    </row>
    <row r="378" spans="1:19" ht="13.2">
      <c r="A378" s="2"/>
      <c r="B378" s="2"/>
      <c r="C378" s="2"/>
      <c r="D378" s="2"/>
      <c r="E378" s="2"/>
      <c r="F378" s="1446"/>
      <c r="G378" s="2"/>
      <c r="H378" s="2"/>
      <c r="I378" s="2238"/>
      <c r="J378" s="2"/>
      <c r="K378" s="2"/>
      <c r="L378" s="2"/>
      <c r="M378" s="2"/>
      <c r="O378" s="2"/>
      <c r="P378" s="2"/>
      <c r="R378" s="6"/>
      <c r="S378" s="2"/>
    </row>
    <row r="379" spans="1:19" ht="13.2">
      <c r="A379" s="2"/>
      <c r="B379" s="2"/>
      <c r="C379" s="2"/>
      <c r="D379" s="2"/>
      <c r="E379" s="2"/>
      <c r="F379" s="1446"/>
      <c r="G379" s="2"/>
      <c r="H379" s="2"/>
      <c r="I379" s="2238"/>
      <c r="J379" s="2"/>
      <c r="K379" s="2"/>
      <c r="L379" s="2"/>
      <c r="M379" s="2"/>
      <c r="O379" s="2"/>
      <c r="P379" s="2"/>
      <c r="R379" s="6"/>
      <c r="S379" s="2"/>
    </row>
    <row r="380" spans="1:19" ht="13.2">
      <c r="A380" s="2"/>
      <c r="B380" s="2"/>
      <c r="C380" s="2"/>
      <c r="D380" s="2"/>
      <c r="E380" s="2"/>
      <c r="F380" s="1446"/>
      <c r="G380" s="2"/>
      <c r="H380" s="2"/>
      <c r="I380" s="2238"/>
      <c r="J380" s="2"/>
      <c r="K380" s="2"/>
      <c r="L380" s="2"/>
      <c r="M380" s="2"/>
      <c r="O380" s="2"/>
      <c r="P380" s="2"/>
      <c r="R380" s="6"/>
      <c r="S380" s="2"/>
    </row>
    <row r="381" spans="1:19" ht="13.2">
      <c r="A381" s="2"/>
      <c r="B381" s="2"/>
      <c r="C381" s="2"/>
      <c r="D381" s="2"/>
      <c r="E381" s="2"/>
      <c r="F381" s="1446"/>
      <c r="G381" s="2"/>
      <c r="H381" s="2"/>
      <c r="I381" s="2238"/>
      <c r="J381" s="2"/>
      <c r="K381" s="2"/>
      <c r="L381" s="2"/>
      <c r="M381" s="2"/>
      <c r="O381" s="2"/>
      <c r="P381" s="2"/>
      <c r="R381" s="6"/>
      <c r="S381" s="2"/>
    </row>
    <row r="382" spans="1:19" ht="13.2">
      <c r="A382" s="2"/>
      <c r="B382" s="2"/>
      <c r="C382" s="2"/>
      <c r="D382" s="2"/>
      <c r="E382" s="2"/>
      <c r="F382" s="1446"/>
      <c r="G382" s="2"/>
      <c r="H382" s="2"/>
      <c r="I382" s="2238"/>
      <c r="J382" s="2"/>
      <c r="K382" s="2"/>
      <c r="L382" s="2"/>
      <c r="M382" s="2"/>
      <c r="O382" s="2"/>
      <c r="P382" s="2"/>
      <c r="R382" s="6"/>
      <c r="S382" s="2"/>
    </row>
    <row r="383" spans="1:19" ht="13.2">
      <c r="A383" s="2"/>
      <c r="B383" s="2"/>
      <c r="C383" s="2"/>
      <c r="D383" s="2"/>
      <c r="E383" s="2"/>
      <c r="F383" s="1446"/>
      <c r="G383" s="2"/>
      <c r="H383" s="2"/>
      <c r="I383" s="2238"/>
      <c r="J383" s="2"/>
      <c r="K383" s="2"/>
      <c r="L383" s="2"/>
      <c r="M383" s="2"/>
      <c r="O383" s="2"/>
      <c r="P383" s="2"/>
      <c r="R383" s="6"/>
      <c r="S383" s="2"/>
    </row>
    <row r="384" spans="1:19" ht="13.2">
      <c r="A384" s="2"/>
      <c r="B384" s="2"/>
      <c r="C384" s="2"/>
      <c r="D384" s="2"/>
      <c r="E384" s="2"/>
      <c r="F384" s="1446"/>
      <c r="G384" s="2"/>
      <c r="H384" s="2"/>
      <c r="I384" s="2238"/>
      <c r="J384" s="2"/>
      <c r="K384" s="2"/>
      <c r="L384" s="2"/>
      <c r="M384" s="2"/>
      <c r="O384" s="2"/>
      <c r="P384" s="2"/>
      <c r="R384" s="6"/>
      <c r="S384" s="2"/>
    </row>
    <row r="385" spans="1:19" ht="13.2">
      <c r="A385" s="2"/>
      <c r="B385" s="2"/>
      <c r="C385" s="2"/>
      <c r="D385" s="2"/>
      <c r="E385" s="2"/>
      <c r="F385" s="1446"/>
      <c r="G385" s="2"/>
      <c r="H385" s="2"/>
      <c r="I385" s="2238"/>
      <c r="J385" s="2"/>
      <c r="K385" s="2"/>
      <c r="L385" s="2"/>
      <c r="M385" s="2"/>
      <c r="O385" s="2"/>
      <c r="P385" s="2"/>
      <c r="R385" s="6"/>
      <c r="S385" s="2"/>
    </row>
    <row r="386" spans="1:19" ht="13.2">
      <c r="A386" s="2"/>
      <c r="B386" s="2"/>
      <c r="C386" s="2"/>
      <c r="D386" s="2"/>
      <c r="E386" s="2"/>
      <c r="F386" s="1446"/>
      <c r="G386" s="2"/>
      <c r="H386" s="2"/>
      <c r="I386" s="2238"/>
      <c r="J386" s="2"/>
      <c r="K386" s="2"/>
      <c r="L386" s="2"/>
      <c r="M386" s="2"/>
      <c r="O386" s="2"/>
      <c r="P386" s="2"/>
      <c r="R386" s="6"/>
      <c r="S386" s="2"/>
    </row>
    <row r="387" spans="1:19" ht="13.2">
      <c r="A387" s="2"/>
      <c r="B387" s="2"/>
      <c r="C387" s="2"/>
      <c r="D387" s="2"/>
      <c r="E387" s="2"/>
      <c r="F387" s="1446"/>
      <c r="G387" s="2"/>
      <c r="H387" s="2"/>
      <c r="I387" s="2238"/>
      <c r="J387" s="2"/>
      <c r="K387" s="2"/>
      <c r="L387" s="2"/>
      <c r="M387" s="2"/>
      <c r="O387" s="2"/>
      <c r="P387" s="2"/>
      <c r="R387" s="6"/>
      <c r="S387" s="2"/>
    </row>
    <row r="388" spans="1:19" ht="13.2">
      <c r="A388" s="2"/>
      <c r="B388" s="2"/>
      <c r="C388" s="2"/>
      <c r="D388" s="2"/>
      <c r="E388" s="2"/>
      <c r="F388" s="1446"/>
      <c r="G388" s="2"/>
      <c r="H388" s="2"/>
      <c r="I388" s="2238"/>
      <c r="J388" s="2"/>
      <c r="K388" s="2"/>
      <c r="L388" s="2"/>
      <c r="M388" s="2"/>
      <c r="O388" s="2"/>
      <c r="P388" s="2"/>
      <c r="R388" s="6"/>
      <c r="S388" s="2"/>
    </row>
    <row r="389" spans="1:19" ht="13.2">
      <c r="A389" s="2"/>
      <c r="B389" s="2"/>
      <c r="C389" s="2"/>
      <c r="D389" s="2"/>
      <c r="E389" s="2"/>
      <c r="F389" s="1446"/>
      <c r="G389" s="2"/>
      <c r="H389" s="2"/>
      <c r="I389" s="2238"/>
      <c r="J389" s="2"/>
      <c r="K389" s="2"/>
      <c r="L389" s="2"/>
      <c r="M389" s="2"/>
      <c r="O389" s="2"/>
      <c r="P389" s="2"/>
      <c r="R389" s="6"/>
      <c r="S389" s="2"/>
    </row>
    <row r="390" spans="1:19" ht="13.2">
      <c r="A390" s="2"/>
      <c r="B390" s="2"/>
      <c r="C390" s="2"/>
      <c r="D390" s="2"/>
      <c r="E390" s="2"/>
      <c r="F390" s="1446"/>
      <c r="G390" s="2"/>
      <c r="H390" s="2"/>
      <c r="I390" s="2238"/>
      <c r="J390" s="2"/>
      <c r="K390" s="2"/>
      <c r="L390" s="2"/>
      <c r="M390" s="2"/>
      <c r="O390" s="2"/>
      <c r="P390" s="2"/>
      <c r="R390" s="6"/>
      <c r="S390" s="2"/>
    </row>
    <row r="391" spans="1:19" ht="13.2">
      <c r="A391" s="2"/>
      <c r="B391" s="2"/>
      <c r="C391" s="2"/>
      <c r="D391" s="2"/>
      <c r="E391" s="2"/>
      <c r="F391" s="1446"/>
      <c r="G391" s="2"/>
      <c r="H391" s="2"/>
      <c r="I391" s="2238"/>
      <c r="J391" s="2"/>
      <c r="K391" s="2"/>
      <c r="L391" s="2"/>
      <c r="M391" s="2"/>
      <c r="O391" s="2"/>
      <c r="P391" s="2"/>
      <c r="R391" s="6"/>
      <c r="S391" s="2"/>
    </row>
    <row r="392" spans="1:19" ht="13.2">
      <c r="A392" s="2"/>
      <c r="B392" s="2"/>
      <c r="C392" s="2"/>
      <c r="D392" s="2"/>
      <c r="E392" s="2"/>
      <c r="F392" s="1446"/>
      <c r="G392" s="2"/>
      <c r="H392" s="2"/>
      <c r="I392" s="2238"/>
      <c r="J392" s="2"/>
      <c r="K392" s="2"/>
      <c r="L392" s="2"/>
      <c r="M392" s="2"/>
      <c r="O392" s="2"/>
      <c r="P392" s="2"/>
      <c r="R392" s="6"/>
      <c r="S392" s="2"/>
    </row>
    <row r="393" spans="1:19" ht="13.2">
      <c r="A393" s="2"/>
      <c r="B393" s="2"/>
      <c r="C393" s="2"/>
      <c r="D393" s="2"/>
      <c r="E393" s="2"/>
      <c r="F393" s="1446"/>
      <c r="G393" s="2"/>
      <c r="H393" s="2"/>
      <c r="I393" s="2238"/>
      <c r="J393" s="2"/>
      <c r="K393" s="2"/>
      <c r="L393" s="2"/>
      <c r="M393" s="2"/>
      <c r="O393" s="2"/>
      <c r="P393" s="2"/>
      <c r="R393" s="6"/>
      <c r="S393" s="2"/>
    </row>
    <row r="394" spans="1:19" ht="13.2">
      <c r="A394" s="2"/>
      <c r="B394" s="2"/>
      <c r="C394" s="2"/>
      <c r="D394" s="2"/>
      <c r="E394" s="2"/>
      <c r="F394" s="1446"/>
      <c r="G394" s="2"/>
      <c r="H394" s="2"/>
      <c r="I394" s="2238"/>
      <c r="J394" s="2"/>
      <c r="K394" s="2"/>
      <c r="L394" s="2"/>
      <c r="M394" s="2"/>
      <c r="O394" s="2"/>
      <c r="P394" s="2"/>
      <c r="R394" s="6"/>
      <c r="S394" s="2"/>
    </row>
    <row r="395" spans="1:19" ht="13.2">
      <c r="A395" s="2"/>
      <c r="B395" s="2"/>
      <c r="C395" s="2"/>
      <c r="D395" s="2"/>
      <c r="E395" s="2"/>
      <c r="F395" s="1446"/>
      <c r="G395" s="2"/>
      <c r="H395" s="2"/>
      <c r="I395" s="2238"/>
      <c r="J395" s="2"/>
      <c r="K395" s="2"/>
      <c r="L395" s="2"/>
      <c r="M395" s="2"/>
      <c r="O395" s="2"/>
      <c r="P395" s="2"/>
      <c r="R395" s="6"/>
      <c r="S395" s="2"/>
    </row>
    <row r="396" spans="1:19" ht="13.2">
      <c r="A396" s="2"/>
      <c r="B396" s="2"/>
      <c r="C396" s="2"/>
      <c r="D396" s="2"/>
      <c r="E396" s="2"/>
      <c r="F396" s="1446"/>
      <c r="G396" s="2"/>
      <c r="H396" s="2"/>
      <c r="I396" s="2238"/>
      <c r="J396" s="2"/>
      <c r="K396" s="2"/>
      <c r="L396" s="2"/>
      <c r="M396" s="2"/>
      <c r="O396" s="2"/>
      <c r="P396" s="2"/>
      <c r="R396" s="6"/>
      <c r="S396" s="2"/>
    </row>
    <row r="397" spans="1:19" ht="13.2">
      <c r="A397" s="2"/>
      <c r="B397" s="2"/>
      <c r="C397" s="2"/>
      <c r="D397" s="2"/>
      <c r="E397" s="2"/>
      <c r="F397" s="1446"/>
      <c r="G397" s="2"/>
      <c r="H397" s="2"/>
      <c r="I397" s="2238"/>
      <c r="J397" s="2"/>
      <c r="K397" s="2"/>
      <c r="L397" s="2"/>
      <c r="M397" s="2"/>
      <c r="O397" s="2"/>
      <c r="P397" s="2"/>
      <c r="R397" s="6"/>
      <c r="S397" s="2"/>
    </row>
    <row r="398" spans="1:19" ht="13.2">
      <c r="A398" s="2"/>
      <c r="B398" s="2"/>
      <c r="C398" s="2"/>
      <c r="D398" s="2"/>
      <c r="E398" s="2"/>
      <c r="F398" s="1446"/>
      <c r="G398" s="2"/>
      <c r="H398" s="2"/>
      <c r="I398" s="2238"/>
      <c r="J398" s="2"/>
      <c r="K398" s="2"/>
      <c r="L398" s="2"/>
      <c r="M398" s="2"/>
      <c r="O398" s="2"/>
      <c r="P398" s="2"/>
      <c r="R398" s="6"/>
      <c r="S398" s="2"/>
    </row>
    <row r="399" spans="1:19" ht="13.2">
      <c r="A399" s="2"/>
      <c r="B399" s="2"/>
      <c r="C399" s="2"/>
      <c r="D399" s="2"/>
      <c r="E399" s="2"/>
      <c r="F399" s="1446"/>
      <c r="G399" s="2"/>
      <c r="H399" s="2"/>
      <c r="I399" s="2238"/>
      <c r="J399" s="2"/>
      <c r="K399" s="2"/>
      <c r="L399" s="2"/>
      <c r="M399" s="2"/>
      <c r="O399" s="2"/>
      <c r="P399" s="2"/>
      <c r="R399" s="6"/>
      <c r="S399" s="2"/>
    </row>
    <row r="400" spans="1:19" ht="13.2">
      <c r="A400" s="2"/>
      <c r="B400" s="2"/>
      <c r="C400" s="2"/>
      <c r="D400" s="2"/>
      <c r="E400" s="2"/>
      <c r="F400" s="1446"/>
      <c r="G400" s="2"/>
      <c r="H400" s="2"/>
      <c r="I400" s="2238"/>
      <c r="J400" s="2"/>
      <c r="K400" s="2"/>
      <c r="L400" s="2"/>
      <c r="M400" s="2"/>
      <c r="O400" s="2"/>
      <c r="P400" s="2"/>
      <c r="R400" s="6"/>
      <c r="S400" s="2"/>
    </row>
    <row r="401" spans="1:19" ht="13.2">
      <c r="A401" s="2"/>
      <c r="B401" s="2"/>
      <c r="C401" s="2"/>
      <c r="D401" s="2"/>
      <c r="E401" s="2"/>
      <c r="F401" s="1446"/>
      <c r="G401" s="2"/>
      <c r="H401" s="2"/>
      <c r="I401" s="2238"/>
      <c r="J401" s="2"/>
      <c r="K401" s="2"/>
      <c r="L401" s="2"/>
      <c r="M401" s="2"/>
      <c r="O401" s="2"/>
      <c r="P401" s="2"/>
      <c r="R401" s="6"/>
      <c r="S401" s="2"/>
    </row>
    <row r="402" spans="1:19" ht="13.2">
      <c r="A402" s="2"/>
      <c r="B402" s="2"/>
      <c r="C402" s="2"/>
      <c r="D402" s="2"/>
      <c r="E402" s="2"/>
      <c r="F402" s="1446"/>
      <c r="G402" s="2"/>
      <c r="H402" s="2"/>
      <c r="I402" s="2238"/>
      <c r="J402" s="2"/>
      <c r="K402" s="2"/>
      <c r="L402" s="2"/>
      <c r="M402" s="2"/>
      <c r="O402" s="2"/>
      <c r="P402" s="2"/>
      <c r="R402" s="6"/>
      <c r="S402" s="2"/>
    </row>
    <row r="403" spans="1:19" ht="13.2">
      <c r="A403" s="2"/>
      <c r="B403" s="2"/>
      <c r="C403" s="2"/>
      <c r="D403" s="2"/>
      <c r="E403" s="2"/>
      <c r="F403" s="1446"/>
      <c r="G403" s="2"/>
      <c r="H403" s="2"/>
      <c r="I403" s="2238"/>
      <c r="J403" s="2"/>
      <c r="K403" s="2"/>
      <c r="L403" s="2"/>
      <c r="M403" s="2"/>
      <c r="O403" s="2"/>
      <c r="P403" s="2"/>
      <c r="R403" s="6"/>
      <c r="S403" s="2"/>
    </row>
    <row r="404" spans="1:19" ht="13.2">
      <c r="A404" s="2"/>
      <c r="B404" s="2"/>
      <c r="C404" s="2"/>
      <c r="D404" s="2"/>
      <c r="E404" s="2"/>
      <c r="F404" s="1446"/>
      <c r="G404" s="2"/>
      <c r="H404" s="2"/>
      <c r="I404" s="2238"/>
      <c r="J404" s="2"/>
      <c r="K404" s="2"/>
      <c r="L404" s="2"/>
      <c r="M404" s="2"/>
      <c r="O404" s="2"/>
      <c r="P404" s="2"/>
      <c r="R404" s="6"/>
      <c r="S404" s="2"/>
    </row>
    <row r="405" spans="1:19" ht="13.2">
      <c r="A405" s="2"/>
      <c r="B405" s="2"/>
      <c r="C405" s="2"/>
      <c r="D405" s="2"/>
      <c r="E405" s="2"/>
      <c r="F405" s="1446"/>
      <c r="G405" s="2"/>
      <c r="H405" s="2"/>
      <c r="I405" s="2238"/>
      <c r="J405" s="2"/>
      <c r="K405" s="2"/>
      <c r="L405" s="2"/>
      <c r="M405" s="2"/>
      <c r="O405" s="2"/>
      <c r="P405" s="2"/>
      <c r="R405" s="6"/>
      <c r="S405" s="2"/>
    </row>
    <row r="406" spans="1:19" ht="13.2">
      <c r="A406" s="2"/>
      <c r="B406" s="2"/>
      <c r="C406" s="2"/>
      <c r="D406" s="2"/>
      <c r="E406" s="2"/>
      <c r="F406" s="1446"/>
      <c r="G406" s="2"/>
      <c r="H406" s="2"/>
      <c r="I406" s="2238"/>
      <c r="J406" s="2"/>
      <c r="K406" s="2"/>
      <c r="L406" s="2"/>
      <c r="M406" s="2"/>
      <c r="O406" s="2"/>
      <c r="P406" s="2"/>
      <c r="R406" s="6"/>
      <c r="S406" s="2"/>
    </row>
    <row r="407" spans="1:19" ht="13.2">
      <c r="A407" s="2"/>
      <c r="B407" s="2"/>
      <c r="C407" s="2"/>
      <c r="D407" s="2"/>
      <c r="E407" s="2"/>
      <c r="F407" s="1446"/>
      <c r="G407" s="2"/>
      <c r="H407" s="2"/>
      <c r="I407" s="2238"/>
      <c r="J407" s="2"/>
      <c r="K407" s="2"/>
      <c r="L407" s="2"/>
      <c r="M407" s="2"/>
      <c r="O407" s="2"/>
      <c r="P407" s="2"/>
      <c r="R407" s="6"/>
      <c r="S407" s="2"/>
    </row>
    <row r="408" spans="1:19" ht="13.2">
      <c r="A408" s="2"/>
      <c r="B408" s="2"/>
      <c r="C408" s="2"/>
      <c r="D408" s="2"/>
      <c r="E408" s="2"/>
      <c r="F408" s="1446"/>
      <c r="G408" s="2"/>
      <c r="H408" s="2"/>
      <c r="I408" s="2238"/>
      <c r="J408" s="2"/>
      <c r="K408" s="2"/>
      <c r="L408" s="2"/>
      <c r="M408" s="2"/>
      <c r="O408" s="2"/>
      <c r="P408" s="2"/>
      <c r="R408" s="6"/>
      <c r="S408" s="2"/>
    </row>
    <row r="409" spans="1:19" ht="13.2">
      <c r="A409" s="2"/>
      <c r="B409" s="2"/>
      <c r="C409" s="2"/>
      <c r="D409" s="2"/>
      <c r="E409" s="2"/>
      <c r="F409" s="1446"/>
      <c r="G409" s="2"/>
      <c r="H409" s="2"/>
      <c r="I409" s="2238"/>
      <c r="J409" s="2"/>
      <c r="K409" s="2"/>
      <c r="L409" s="2"/>
      <c r="M409" s="2"/>
      <c r="O409" s="2"/>
      <c r="P409" s="2"/>
      <c r="R409" s="6"/>
      <c r="S409" s="2"/>
    </row>
    <row r="410" spans="1:19" ht="13.2">
      <c r="A410" s="2"/>
      <c r="B410" s="2"/>
      <c r="C410" s="2"/>
      <c r="D410" s="2"/>
      <c r="E410" s="2"/>
      <c r="F410" s="1446"/>
      <c r="G410" s="2"/>
      <c r="H410" s="2"/>
      <c r="I410" s="2238"/>
      <c r="J410" s="2"/>
      <c r="K410" s="2"/>
      <c r="L410" s="2"/>
      <c r="M410" s="2"/>
      <c r="O410" s="2"/>
      <c r="P410" s="2"/>
      <c r="R410" s="6"/>
      <c r="S410" s="2"/>
    </row>
    <row r="411" spans="1:19" ht="13.2">
      <c r="A411" s="2"/>
      <c r="B411" s="2"/>
      <c r="C411" s="2"/>
      <c r="D411" s="2"/>
      <c r="E411" s="2"/>
      <c r="F411" s="1446"/>
      <c r="G411" s="2"/>
      <c r="H411" s="2"/>
      <c r="I411" s="2238"/>
      <c r="J411" s="2"/>
      <c r="K411" s="2"/>
      <c r="L411" s="2"/>
      <c r="M411" s="2"/>
      <c r="O411" s="2"/>
      <c r="P411" s="2"/>
      <c r="R411" s="6"/>
      <c r="S411" s="2"/>
    </row>
    <row r="412" spans="1:19" ht="13.2">
      <c r="A412" s="2"/>
      <c r="B412" s="2"/>
      <c r="C412" s="2"/>
      <c r="D412" s="2"/>
      <c r="E412" s="2"/>
      <c r="F412" s="1446"/>
      <c r="G412" s="2"/>
      <c r="H412" s="2"/>
      <c r="I412" s="2238"/>
      <c r="J412" s="2"/>
      <c r="K412" s="2"/>
      <c r="L412" s="2"/>
      <c r="M412" s="2"/>
      <c r="O412" s="2"/>
      <c r="P412" s="2"/>
      <c r="R412" s="6"/>
      <c r="S412" s="2"/>
    </row>
    <row r="413" spans="1:19" ht="13.2">
      <c r="A413" s="2"/>
      <c r="B413" s="2"/>
      <c r="C413" s="2"/>
      <c r="D413" s="2"/>
      <c r="E413" s="2"/>
      <c r="F413" s="1446"/>
      <c r="G413" s="2"/>
      <c r="H413" s="2"/>
      <c r="I413" s="2238"/>
      <c r="J413" s="2"/>
      <c r="K413" s="2"/>
      <c r="L413" s="2"/>
      <c r="M413" s="2"/>
      <c r="O413" s="2"/>
      <c r="P413" s="2"/>
      <c r="R413" s="6"/>
      <c r="S413" s="2"/>
    </row>
    <row r="414" spans="1:19" ht="13.2">
      <c r="A414" s="2"/>
      <c r="B414" s="2"/>
      <c r="C414" s="2"/>
      <c r="D414" s="2"/>
      <c r="E414" s="2"/>
      <c r="F414" s="1446"/>
      <c r="G414" s="2"/>
      <c r="H414" s="2"/>
      <c r="I414" s="2238"/>
      <c r="J414" s="2"/>
      <c r="K414" s="2"/>
      <c r="L414" s="2"/>
      <c r="M414" s="2"/>
      <c r="O414" s="2"/>
      <c r="P414" s="2"/>
      <c r="R414" s="6"/>
      <c r="S414" s="2"/>
    </row>
    <row r="415" spans="1:19" ht="13.2">
      <c r="A415" s="2"/>
      <c r="B415" s="2"/>
      <c r="C415" s="2"/>
      <c r="D415" s="2"/>
      <c r="E415" s="2"/>
      <c r="F415" s="1446"/>
      <c r="G415" s="2"/>
      <c r="H415" s="2"/>
      <c r="I415" s="2238"/>
      <c r="J415" s="2"/>
      <c r="K415" s="2"/>
      <c r="L415" s="2"/>
      <c r="M415" s="2"/>
      <c r="O415" s="2"/>
      <c r="P415" s="2"/>
      <c r="R415" s="6"/>
      <c r="S415" s="2"/>
    </row>
    <row r="416" spans="1:19" ht="13.2">
      <c r="A416" s="2"/>
      <c r="B416" s="2"/>
      <c r="C416" s="2"/>
      <c r="D416" s="2"/>
      <c r="E416" s="2"/>
      <c r="F416" s="1446"/>
      <c r="G416" s="2"/>
      <c r="H416" s="2"/>
      <c r="I416" s="2238"/>
      <c r="J416" s="2"/>
      <c r="K416" s="2"/>
      <c r="L416" s="2"/>
      <c r="M416" s="2"/>
      <c r="O416" s="2"/>
      <c r="P416" s="2"/>
      <c r="R416" s="6"/>
      <c r="S416" s="2"/>
    </row>
    <row r="417" spans="1:19" ht="13.2">
      <c r="A417" s="2"/>
      <c r="B417" s="2"/>
      <c r="C417" s="2"/>
      <c r="D417" s="2"/>
      <c r="E417" s="2"/>
      <c r="F417" s="1446"/>
      <c r="G417" s="2"/>
      <c r="H417" s="2"/>
      <c r="I417" s="2238"/>
      <c r="J417" s="2"/>
      <c r="K417" s="2"/>
      <c r="L417" s="2"/>
      <c r="M417" s="2"/>
      <c r="O417" s="2"/>
      <c r="P417" s="2"/>
      <c r="R417" s="6"/>
      <c r="S417" s="2"/>
    </row>
    <row r="418" spans="1:19" ht="13.2">
      <c r="A418" s="2"/>
      <c r="B418" s="2"/>
      <c r="C418" s="2"/>
      <c r="D418" s="2"/>
      <c r="E418" s="2"/>
      <c r="F418" s="1446"/>
      <c r="G418" s="2"/>
      <c r="H418" s="2"/>
      <c r="I418" s="2238"/>
      <c r="J418" s="2"/>
      <c r="K418" s="2"/>
      <c r="L418" s="2"/>
      <c r="M418" s="2"/>
      <c r="O418" s="2"/>
      <c r="P418" s="2"/>
      <c r="R418" s="6"/>
      <c r="S418" s="2"/>
    </row>
    <row r="419" spans="1:19" ht="13.2">
      <c r="A419" s="2"/>
      <c r="B419" s="2"/>
      <c r="C419" s="2"/>
      <c r="D419" s="2"/>
      <c r="E419" s="2"/>
      <c r="F419" s="1446"/>
      <c r="G419" s="2"/>
      <c r="H419" s="2"/>
      <c r="I419" s="2238"/>
      <c r="J419" s="2"/>
      <c r="K419" s="2"/>
      <c r="L419" s="2"/>
      <c r="M419" s="2"/>
      <c r="O419" s="2"/>
      <c r="P419" s="2"/>
      <c r="R419" s="6"/>
      <c r="S419" s="2"/>
    </row>
    <row r="420" spans="1:19" ht="13.2">
      <c r="A420" s="2"/>
      <c r="B420" s="2"/>
      <c r="C420" s="2"/>
      <c r="D420" s="2"/>
      <c r="E420" s="2"/>
      <c r="F420" s="1446"/>
      <c r="G420" s="2"/>
      <c r="H420" s="2"/>
      <c r="I420" s="2238"/>
      <c r="J420" s="2"/>
      <c r="K420" s="2"/>
      <c r="L420" s="2"/>
      <c r="M420" s="2"/>
      <c r="O420" s="2"/>
      <c r="P420" s="2"/>
      <c r="R420" s="6"/>
      <c r="S420" s="2"/>
    </row>
    <row r="421" spans="1:19" ht="13.2">
      <c r="A421" s="2"/>
      <c r="B421" s="2"/>
      <c r="C421" s="2"/>
      <c r="D421" s="2"/>
      <c r="E421" s="2"/>
      <c r="F421" s="1446"/>
      <c r="G421" s="2"/>
      <c r="H421" s="2"/>
      <c r="I421" s="2238"/>
      <c r="J421" s="2"/>
      <c r="K421" s="2"/>
      <c r="L421" s="2"/>
      <c r="M421" s="2"/>
      <c r="O421" s="2"/>
      <c r="P421" s="2"/>
      <c r="R421" s="6"/>
      <c r="S421" s="2"/>
    </row>
    <row r="422" spans="1:19" ht="13.2">
      <c r="A422" s="2"/>
      <c r="B422" s="2"/>
      <c r="C422" s="2"/>
      <c r="D422" s="2"/>
      <c r="E422" s="2"/>
      <c r="F422" s="1446"/>
      <c r="G422" s="2"/>
      <c r="H422" s="2"/>
      <c r="I422" s="2238"/>
      <c r="J422" s="2"/>
      <c r="K422" s="2"/>
      <c r="L422" s="2"/>
      <c r="M422" s="2"/>
      <c r="O422" s="2"/>
      <c r="P422" s="2"/>
      <c r="R422" s="6"/>
      <c r="S422" s="2"/>
    </row>
    <row r="423" spans="1:19" ht="13.2">
      <c r="A423" s="2"/>
      <c r="B423" s="2"/>
      <c r="C423" s="2"/>
      <c r="D423" s="2"/>
      <c r="E423" s="2"/>
      <c r="F423" s="1446"/>
      <c r="G423" s="2"/>
      <c r="H423" s="2"/>
      <c r="I423" s="2238"/>
      <c r="J423" s="2"/>
      <c r="K423" s="2"/>
      <c r="L423" s="2"/>
      <c r="M423" s="2"/>
      <c r="O423" s="2"/>
      <c r="P423" s="2"/>
      <c r="R423" s="6"/>
      <c r="S423" s="2"/>
    </row>
    <row r="424" spans="1:19" ht="13.2">
      <c r="A424" s="2"/>
      <c r="B424" s="2"/>
      <c r="C424" s="2"/>
      <c r="D424" s="2"/>
      <c r="E424" s="2"/>
      <c r="F424" s="1446"/>
      <c r="G424" s="2"/>
      <c r="H424" s="2"/>
      <c r="I424" s="2238"/>
      <c r="J424" s="2"/>
      <c r="K424" s="2"/>
      <c r="L424" s="2"/>
      <c r="M424" s="2"/>
      <c r="O424" s="2"/>
      <c r="P424" s="2"/>
      <c r="R424" s="6"/>
      <c r="S424" s="2"/>
    </row>
    <row r="425" spans="1:19" ht="13.2">
      <c r="A425" s="2"/>
      <c r="B425" s="2"/>
      <c r="C425" s="2"/>
      <c r="D425" s="2"/>
      <c r="E425" s="2"/>
      <c r="F425" s="1446"/>
      <c r="G425" s="2"/>
      <c r="H425" s="2"/>
      <c r="I425" s="2238"/>
      <c r="J425" s="2"/>
      <c r="K425" s="2"/>
      <c r="L425" s="2"/>
      <c r="M425" s="2"/>
      <c r="O425" s="2"/>
      <c r="P425" s="2"/>
      <c r="R425" s="6"/>
      <c r="S425" s="2"/>
    </row>
    <row r="426" spans="1:19" ht="13.2">
      <c r="A426" s="2"/>
      <c r="B426" s="2"/>
      <c r="C426" s="2"/>
      <c r="D426" s="2"/>
      <c r="E426" s="2"/>
      <c r="F426" s="1446"/>
      <c r="G426" s="2"/>
      <c r="H426" s="2"/>
      <c r="I426" s="2238"/>
      <c r="J426" s="2"/>
      <c r="K426" s="2"/>
      <c r="L426" s="2"/>
      <c r="M426" s="2"/>
      <c r="O426" s="2"/>
      <c r="P426" s="2"/>
      <c r="R426" s="6"/>
      <c r="S426" s="2"/>
    </row>
    <row r="427" spans="1:19" ht="13.2">
      <c r="A427" s="2"/>
      <c r="B427" s="2"/>
      <c r="C427" s="2"/>
      <c r="D427" s="2"/>
      <c r="E427" s="2"/>
      <c r="F427" s="1446"/>
      <c r="G427" s="2"/>
      <c r="H427" s="2"/>
      <c r="I427" s="2238"/>
      <c r="J427" s="2"/>
      <c r="K427" s="2"/>
      <c r="L427" s="2"/>
      <c r="M427" s="2"/>
      <c r="O427" s="2"/>
      <c r="P427" s="2"/>
      <c r="R427" s="6"/>
      <c r="S427" s="2"/>
    </row>
    <row r="428" spans="1:19" ht="13.2">
      <c r="A428" s="2"/>
      <c r="B428" s="2"/>
      <c r="C428" s="2"/>
      <c r="D428" s="2"/>
      <c r="E428" s="2"/>
      <c r="F428" s="1446"/>
      <c r="G428" s="2"/>
      <c r="H428" s="2"/>
      <c r="I428" s="2238"/>
      <c r="J428" s="2"/>
      <c r="K428" s="2"/>
      <c r="L428" s="2"/>
      <c r="M428" s="2"/>
      <c r="O428" s="2"/>
      <c r="P428" s="2"/>
      <c r="R428" s="6"/>
      <c r="S428" s="2"/>
    </row>
    <row r="429" spans="1:19" ht="13.2">
      <c r="A429" s="2"/>
      <c r="B429" s="2"/>
      <c r="C429" s="2"/>
      <c r="D429" s="2"/>
      <c r="E429" s="2"/>
      <c r="F429" s="1446"/>
      <c r="G429" s="2"/>
      <c r="H429" s="2"/>
      <c r="I429" s="2238"/>
      <c r="J429" s="2"/>
      <c r="K429" s="2"/>
      <c r="L429" s="2"/>
      <c r="M429" s="2"/>
      <c r="O429" s="2"/>
      <c r="P429" s="2"/>
      <c r="R429" s="6"/>
      <c r="S429" s="2"/>
    </row>
    <row r="430" spans="1:19" ht="13.2">
      <c r="A430" s="2"/>
      <c r="B430" s="2"/>
      <c r="C430" s="2"/>
      <c r="D430" s="2"/>
      <c r="E430" s="2"/>
      <c r="F430" s="1446"/>
      <c r="G430" s="2"/>
      <c r="H430" s="2"/>
      <c r="I430" s="2238"/>
      <c r="J430" s="2"/>
      <c r="K430" s="2"/>
      <c r="L430" s="2"/>
      <c r="M430" s="2"/>
      <c r="O430" s="2"/>
      <c r="P430" s="2"/>
      <c r="R430" s="6"/>
      <c r="S430" s="2"/>
    </row>
    <row r="431" spans="1:19" ht="13.2">
      <c r="A431" s="2"/>
      <c r="B431" s="2"/>
      <c r="C431" s="2"/>
      <c r="D431" s="2"/>
      <c r="E431" s="2"/>
      <c r="F431" s="1446"/>
      <c r="G431" s="2"/>
      <c r="H431" s="2"/>
      <c r="I431" s="2238"/>
      <c r="J431" s="2"/>
      <c r="K431" s="2"/>
      <c r="L431" s="2"/>
      <c r="M431" s="2"/>
      <c r="O431" s="2"/>
      <c r="P431" s="2"/>
      <c r="R431" s="6"/>
      <c r="S431" s="2"/>
    </row>
    <row r="432" spans="1:19" ht="13.2">
      <c r="A432" s="2"/>
      <c r="B432" s="2"/>
      <c r="C432" s="2"/>
      <c r="D432" s="2"/>
      <c r="E432" s="2"/>
      <c r="F432" s="1446"/>
      <c r="G432" s="2"/>
      <c r="H432" s="2"/>
      <c r="I432" s="2238"/>
      <c r="J432" s="2"/>
      <c r="K432" s="2"/>
      <c r="L432" s="2"/>
      <c r="M432" s="2"/>
      <c r="O432" s="2"/>
      <c r="P432" s="2"/>
      <c r="R432" s="6"/>
      <c r="S432" s="2"/>
    </row>
    <row r="433" spans="1:19" ht="13.2">
      <c r="A433" s="2"/>
      <c r="B433" s="2"/>
      <c r="C433" s="2"/>
      <c r="D433" s="2"/>
      <c r="E433" s="2"/>
      <c r="F433" s="1446"/>
      <c r="G433" s="2"/>
      <c r="H433" s="2"/>
      <c r="I433" s="2238"/>
      <c r="J433" s="2"/>
      <c r="K433" s="2"/>
      <c r="L433" s="2"/>
      <c r="M433" s="2"/>
      <c r="O433" s="2"/>
      <c r="P433" s="2"/>
      <c r="R433" s="6"/>
      <c r="S433" s="2"/>
    </row>
    <row r="434" spans="1:19" ht="13.2">
      <c r="A434" s="2"/>
      <c r="B434" s="2"/>
      <c r="C434" s="2"/>
      <c r="D434" s="2"/>
      <c r="E434" s="2"/>
      <c r="F434" s="1446"/>
      <c r="G434" s="2"/>
      <c r="H434" s="2"/>
      <c r="I434" s="2238"/>
      <c r="J434" s="2"/>
      <c r="K434" s="2"/>
      <c r="L434" s="2"/>
      <c r="M434" s="2"/>
      <c r="O434" s="2"/>
      <c r="P434" s="2"/>
      <c r="R434" s="6"/>
      <c r="S434" s="2"/>
    </row>
    <row r="435" spans="1:19" ht="13.2">
      <c r="A435" s="2"/>
      <c r="B435" s="2"/>
      <c r="C435" s="2"/>
      <c r="D435" s="2"/>
      <c r="E435" s="2"/>
      <c r="F435" s="1446"/>
      <c r="G435" s="2"/>
      <c r="H435" s="2"/>
      <c r="I435" s="2238"/>
      <c r="J435" s="2"/>
      <c r="K435" s="2"/>
      <c r="L435" s="2"/>
      <c r="M435" s="2"/>
      <c r="O435" s="2"/>
      <c r="P435" s="2"/>
      <c r="R435" s="6"/>
      <c r="S435" s="2"/>
    </row>
    <row r="436" spans="1:19" ht="13.2">
      <c r="A436" s="2"/>
      <c r="B436" s="2"/>
      <c r="C436" s="2"/>
      <c r="D436" s="2"/>
      <c r="E436" s="2"/>
      <c r="F436" s="1446"/>
      <c r="G436" s="2"/>
      <c r="H436" s="2"/>
      <c r="I436" s="2238"/>
      <c r="J436" s="2"/>
      <c r="K436" s="2"/>
      <c r="L436" s="2"/>
      <c r="M436" s="2"/>
      <c r="O436" s="2"/>
      <c r="P436" s="2"/>
      <c r="R436" s="6"/>
      <c r="S436" s="2"/>
    </row>
    <row r="437" spans="1:19" ht="13.2">
      <c r="A437" s="2"/>
      <c r="B437" s="2"/>
      <c r="C437" s="2"/>
      <c r="D437" s="2"/>
      <c r="E437" s="2"/>
      <c r="F437" s="1446"/>
      <c r="G437" s="2"/>
      <c r="H437" s="2"/>
      <c r="I437" s="2238"/>
      <c r="J437" s="2"/>
      <c r="K437" s="2"/>
      <c r="L437" s="2"/>
      <c r="M437" s="2"/>
      <c r="O437" s="2"/>
      <c r="P437" s="2"/>
      <c r="R437" s="6"/>
      <c r="S437" s="2"/>
    </row>
    <row r="438" spans="1:19" ht="13.2">
      <c r="A438" s="2"/>
      <c r="B438" s="2"/>
      <c r="C438" s="2"/>
      <c r="D438" s="2"/>
      <c r="E438" s="2"/>
      <c r="F438" s="1446"/>
      <c r="G438" s="2"/>
      <c r="H438" s="2"/>
      <c r="I438" s="2238"/>
      <c r="J438" s="2"/>
      <c r="K438" s="2"/>
      <c r="L438" s="2"/>
      <c r="M438" s="2"/>
      <c r="O438" s="2"/>
      <c r="P438" s="2"/>
      <c r="R438" s="6"/>
      <c r="S438" s="2"/>
    </row>
    <row r="439" spans="1:19" ht="13.2">
      <c r="A439" s="2"/>
      <c r="B439" s="2"/>
      <c r="C439" s="2"/>
      <c r="D439" s="2"/>
      <c r="E439" s="2"/>
      <c r="F439" s="1446"/>
      <c r="G439" s="2"/>
      <c r="H439" s="2"/>
      <c r="I439" s="2238"/>
      <c r="J439" s="2"/>
      <c r="K439" s="2"/>
      <c r="L439" s="2"/>
      <c r="M439" s="2"/>
      <c r="O439" s="2"/>
      <c r="P439" s="2"/>
      <c r="R439" s="6"/>
      <c r="S439" s="2"/>
    </row>
    <row r="440" spans="1:19" ht="13.2">
      <c r="A440" s="2"/>
      <c r="B440" s="2"/>
      <c r="C440" s="2"/>
      <c r="D440" s="2"/>
      <c r="E440" s="2"/>
      <c r="F440" s="1446"/>
      <c r="G440" s="2"/>
      <c r="H440" s="2"/>
      <c r="I440" s="2238"/>
      <c r="J440" s="2"/>
      <c r="K440" s="2"/>
      <c r="L440" s="2"/>
      <c r="M440" s="2"/>
      <c r="O440" s="2"/>
      <c r="P440" s="2"/>
      <c r="R440" s="6"/>
      <c r="S440" s="2"/>
    </row>
    <row r="441" spans="1:19" ht="13.2">
      <c r="A441" s="2"/>
      <c r="B441" s="2"/>
      <c r="C441" s="2"/>
      <c r="D441" s="2"/>
      <c r="E441" s="2"/>
      <c r="F441" s="1446"/>
      <c r="G441" s="2"/>
      <c r="H441" s="2"/>
      <c r="I441" s="2238"/>
      <c r="J441" s="2"/>
      <c r="K441" s="2"/>
      <c r="L441" s="2"/>
      <c r="M441" s="2"/>
      <c r="O441" s="2"/>
      <c r="P441" s="2"/>
      <c r="R441" s="6"/>
      <c r="S441" s="2"/>
    </row>
    <row r="442" spans="1:19" ht="13.2">
      <c r="A442" s="2"/>
      <c r="B442" s="2"/>
      <c r="C442" s="2"/>
      <c r="D442" s="2"/>
      <c r="E442" s="2"/>
      <c r="F442" s="1446"/>
      <c r="G442" s="2"/>
      <c r="H442" s="2"/>
      <c r="I442" s="2238"/>
      <c r="J442" s="2"/>
      <c r="K442" s="2"/>
      <c r="L442" s="2"/>
      <c r="M442" s="2"/>
      <c r="O442" s="2"/>
      <c r="P442" s="2"/>
      <c r="R442" s="6"/>
      <c r="S442" s="2"/>
    </row>
    <row r="443" spans="1:19" ht="13.2">
      <c r="A443" s="2"/>
      <c r="B443" s="2"/>
      <c r="C443" s="2"/>
      <c r="D443" s="2"/>
      <c r="E443" s="2"/>
      <c r="F443" s="1446"/>
      <c r="G443" s="2"/>
      <c r="H443" s="2"/>
      <c r="I443" s="2238"/>
      <c r="J443" s="2"/>
      <c r="K443" s="2"/>
      <c r="L443" s="2"/>
      <c r="M443" s="2"/>
      <c r="O443" s="2"/>
      <c r="P443" s="2"/>
      <c r="R443" s="6"/>
      <c r="S443" s="2"/>
    </row>
    <row r="444" spans="1:19" ht="13.2">
      <c r="A444" s="2"/>
      <c r="B444" s="2"/>
      <c r="C444" s="2"/>
      <c r="D444" s="2"/>
      <c r="E444" s="2"/>
      <c r="F444" s="1446"/>
      <c r="G444" s="2"/>
      <c r="H444" s="2"/>
      <c r="I444" s="2238"/>
      <c r="J444" s="2"/>
      <c r="K444" s="2"/>
      <c r="L444" s="2"/>
      <c r="M444" s="2"/>
      <c r="O444" s="2"/>
      <c r="P444" s="2"/>
      <c r="R444" s="6"/>
      <c r="S444" s="2"/>
    </row>
    <row r="445" spans="1:19" ht="13.2">
      <c r="A445" s="2"/>
      <c r="B445" s="2"/>
      <c r="C445" s="2"/>
      <c r="D445" s="2"/>
      <c r="E445" s="2"/>
      <c r="F445" s="1446"/>
      <c r="G445" s="2"/>
      <c r="H445" s="2"/>
      <c r="I445" s="2238"/>
      <c r="J445" s="2"/>
      <c r="K445" s="2"/>
      <c r="L445" s="2"/>
      <c r="M445" s="2"/>
      <c r="O445" s="2"/>
      <c r="P445" s="2"/>
      <c r="R445" s="6"/>
      <c r="S445" s="2"/>
    </row>
    <row r="446" spans="1:19" ht="13.2">
      <c r="A446" s="2"/>
      <c r="B446" s="2"/>
      <c r="C446" s="2"/>
      <c r="D446" s="2"/>
      <c r="E446" s="2"/>
      <c r="F446" s="1446"/>
      <c r="G446" s="2"/>
      <c r="H446" s="2"/>
      <c r="I446" s="2238"/>
      <c r="J446" s="2"/>
      <c r="K446" s="2"/>
      <c r="L446" s="2"/>
      <c r="M446" s="2"/>
      <c r="O446" s="2"/>
      <c r="P446" s="2"/>
      <c r="R446" s="6"/>
      <c r="S446" s="2"/>
    </row>
    <row r="447" spans="1:19" ht="13.2">
      <c r="A447" s="2"/>
      <c r="B447" s="2"/>
      <c r="C447" s="2"/>
      <c r="D447" s="2"/>
      <c r="E447" s="2"/>
      <c r="F447" s="1446"/>
      <c r="G447" s="2"/>
      <c r="H447" s="2"/>
      <c r="I447" s="2238"/>
      <c r="J447" s="2"/>
      <c r="K447" s="2"/>
      <c r="L447" s="2"/>
      <c r="M447" s="2"/>
      <c r="O447" s="2"/>
      <c r="P447" s="2"/>
      <c r="R447" s="6"/>
      <c r="S447" s="2"/>
    </row>
    <row r="448" spans="1:19" ht="13.2">
      <c r="A448" s="2"/>
      <c r="B448" s="2"/>
      <c r="C448" s="2"/>
      <c r="D448" s="2"/>
      <c r="E448" s="2"/>
      <c r="F448" s="1446"/>
      <c r="G448" s="2"/>
      <c r="H448" s="2"/>
      <c r="I448" s="2238"/>
      <c r="J448" s="2"/>
      <c r="K448" s="2"/>
      <c r="L448" s="2"/>
      <c r="M448" s="2"/>
      <c r="O448" s="2"/>
      <c r="P448" s="2"/>
      <c r="R448" s="6"/>
      <c r="S448" s="2"/>
    </row>
    <row r="449" spans="1:19" ht="13.2">
      <c r="A449" s="2"/>
      <c r="B449" s="2"/>
      <c r="C449" s="2"/>
      <c r="D449" s="2"/>
      <c r="E449" s="2"/>
      <c r="F449" s="1446"/>
      <c r="G449" s="2"/>
      <c r="H449" s="2"/>
      <c r="I449" s="2238"/>
      <c r="J449" s="2"/>
      <c r="K449" s="2"/>
      <c r="L449" s="2"/>
      <c r="M449" s="2"/>
      <c r="O449" s="2"/>
      <c r="P449" s="2"/>
      <c r="R449" s="6"/>
      <c r="S449" s="2"/>
    </row>
    <row r="450" spans="1:19" ht="13.2">
      <c r="A450" s="2"/>
      <c r="B450" s="2"/>
      <c r="C450" s="2"/>
      <c r="D450" s="2"/>
      <c r="E450" s="2"/>
      <c r="F450" s="1446"/>
      <c r="G450" s="2"/>
      <c r="H450" s="2"/>
      <c r="I450" s="2238"/>
      <c r="J450" s="2"/>
      <c r="K450" s="2"/>
      <c r="L450" s="2"/>
      <c r="M450" s="2"/>
      <c r="O450" s="2"/>
      <c r="P450" s="2"/>
      <c r="R450" s="6"/>
      <c r="S450" s="2"/>
    </row>
    <row r="451" spans="1:19" ht="13.2">
      <c r="A451" s="2"/>
      <c r="B451" s="2"/>
      <c r="C451" s="2"/>
      <c r="D451" s="2"/>
      <c r="E451" s="2"/>
      <c r="F451" s="1446"/>
      <c r="G451" s="2"/>
      <c r="H451" s="2"/>
      <c r="I451" s="2238"/>
      <c r="J451" s="2"/>
      <c r="K451" s="2"/>
      <c r="L451" s="2"/>
      <c r="M451" s="2"/>
      <c r="O451" s="2"/>
      <c r="P451" s="2"/>
      <c r="R451" s="6"/>
      <c r="S451" s="2"/>
    </row>
    <row r="452" spans="1:19" ht="13.2">
      <c r="A452" s="2"/>
      <c r="B452" s="2"/>
      <c r="C452" s="2"/>
      <c r="D452" s="2"/>
      <c r="E452" s="2"/>
      <c r="F452" s="1446"/>
      <c r="G452" s="2"/>
      <c r="H452" s="2"/>
      <c r="I452" s="2238"/>
      <c r="J452" s="2"/>
      <c r="K452" s="2"/>
      <c r="L452" s="2"/>
      <c r="M452" s="2"/>
      <c r="O452" s="2"/>
      <c r="P452" s="2"/>
      <c r="R452" s="6"/>
      <c r="S452" s="2"/>
    </row>
    <row r="453" spans="1:19" ht="13.2">
      <c r="A453" s="2"/>
      <c r="B453" s="2"/>
      <c r="C453" s="2"/>
      <c r="D453" s="2"/>
      <c r="E453" s="2"/>
      <c r="F453" s="1446"/>
      <c r="G453" s="2"/>
      <c r="H453" s="2"/>
      <c r="I453" s="2238"/>
      <c r="J453" s="2"/>
      <c r="K453" s="2"/>
      <c r="L453" s="2"/>
      <c r="M453" s="2"/>
      <c r="O453" s="2"/>
      <c r="P453" s="2"/>
      <c r="R453" s="6"/>
      <c r="S453" s="2"/>
    </row>
    <row r="454" spans="1:19" ht="13.2">
      <c r="A454" s="2"/>
      <c r="B454" s="2"/>
      <c r="C454" s="2"/>
      <c r="D454" s="2"/>
      <c r="E454" s="2"/>
      <c r="F454" s="1446"/>
      <c r="G454" s="2"/>
      <c r="H454" s="2"/>
      <c r="I454" s="2238"/>
      <c r="J454" s="2"/>
      <c r="K454" s="2"/>
      <c r="L454" s="2"/>
      <c r="M454" s="2"/>
      <c r="O454" s="2"/>
      <c r="P454" s="2"/>
      <c r="R454" s="6"/>
      <c r="S454" s="2"/>
    </row>
    <row r="455" spans="1:19" ht="13.2">
      <c r="A455" s="2"/>
      <c r="B455" s="2"/>
      <c r="C455" s="2"/>
      <c r="D455" s="2"/>
      <c r="E455" s="2"/>
      <c r="F455" s="1446"/>
      <c r="G455" s="2"/>
      <c r="H455" s="2"/>
      <c r="I455" s="2238"/>
      <c r="J455" s="2"/>
      <c r="K455" s="2"/>
      <c r="L455" s="2"/>
      <c r="M455" s="2"/>
      <c r="O455" s="2"/>
      <c r="P455" s="2"/>
      <c r="R455" s="6"/>
      <c r="S455" s="2"/>
    </row>
    <row r="456" spans="1:19" ht="13.2">
      <c r="A456" s="2"/>
      <c r="B456" s="2"/>
      <c r="C456" s="2"/>
      <c r="D456" s="2"/>
      <c r="E456" s="2"/>
      <c r="F456" s="1446"/>
      <c r="G456" s="2"/>
      <c r="H456" s="2"/>
      <c r="I456" s="2238"/>
      <c r="J456" s="2"/>
      <c r="K456" s="2"/>
      <c r="L456" s="2"/>
      <c r="M456" s="2"/>
      <c r="O456" s="2"/>
      <c r="P456" s="2"/>
      <c r="R456" s="6"/>
      <c r="S456" s="2"/>
    </row>
    <row r="457" spans="1:19" ht="13.2">
      <c r="A457" s="2"/>
      <c r="B457" s="2"/>
      <c r="C457" s="2"/>
      <c r="D457" s="2"/>
      <c r="E457" s="2"/>
      <c r="F457" s="1446"/>
      <c r="G457" s="2"/>
      <c r="H457" s="2"/>
      <c r="I457" s="2238"/>
      <c r="J457" s="2"/>
      <c r="K457" s="2"/>
      <c r="L457" s="2"/>
      <c r="M457" s="2"/>
      <c r="O457" s="2"/>
      <c r="P457" s="2"/>
      <c r="R457" s="6"/>
      <c r="S457" s="2"/>
    </row>
    <row r="458" spans="1:19" ht="13.2">
      <c r="A458" s="2"/>
      <c r="B458" s="2"/>
      <c r="C458" s="2"/>
      <c r="D458" s="2"/>
      <c r="E458" s="2"/>
      <c r="F458" s="1446"/>
      <c r="G458" s="2"/>
      <c r="H458" s="2"/>
      <c r="I458" s="2238"/>
      <c r="J458" s="2"/>
      <c r="K458" s="2"/>
      <c r="L458" s="2"/>
      <c r="M458" s="2"/>
      <c r="O458" s="2"/>
      <c r="P458" s="2"/>
      <c r="R458" s="6"/>
      <c r="S458" s="2"/>
    </row>
    <row r="459" spans="1:19" ht="13.2">
      <c r="A459" s="2"/>
      <c r="B459" s="2"/>
      <c r="C459" s="2"/>
      <c r="D459" s="2"/>
      <c r="E459" s="2"/>
      <c r="F459" s="1446"/>
      <c r="G459" s="2"/>
      <c r="H459" s="2"/>
      <c r="I459" s="2238"/>
      <c r="J459" s="2"/>
      <c r="K459" s="2"/>
      <c r="L459" s="2"/>
      <c r="M459" s="2"/>
      <c r="O459" s="2"/>
      <c r="P459" s="2"/>
      <c r="R459" s="6"/>
      <c r="S459" s="2"/>
    </row>
    <row r="460" spans="1:19" ht="13.2">
      <c r="A460" s="2"/>
      <c r="B460" s="2"/>
      <c r="C460" s="2"/>
      <c r="D460" s="2"/>
      <c r="E460" s="2"/>
      <c r="F460" s="1446"/>
      <c r="G460" s="2"/>
      <c r="H460" s="2"/>
      <c r="I460" s="2238"/>
      <c r="J460" s="2"/>
      <c r="K460" s="2"/>
      <c r="L460" s="2"/>
      <c r="M460" s="2"/>
      <c r="O460" s="2"/>
      <c r="P460" s="2"/>
      <c r="R460" s="6"/>
      <c r="S460" s="2"/>
    </row>
    <row r="461" spans="1:19" ht="13.2">
      <c r="A461" s="2"/>
      <c r="B461" s="2"/>
      <c r="C461" s="2"/>
      <c r="D461" s="2"/>
      <c r="E461" s="2"/>
      <c r="F461" s="1446"/>
      <c r="G461" s="2"/>
      <c r="H461" s="2"/>
      <c r="I461" s="2238"/>
      <c r="J461" s="2"/>
      <c r="K461" s="2"/>
      <c r="L461" s="2"/>
      <c r="M461" s="2"/>
      <c r="O461" s="2"/>
      <c r="P461" s="2"/>
      <c r="R461" s="6"/>
      <c r="S461" s="2"/>
    </row>
    <row r="462" spans="1:19" ht="13.2">
      <c r="A462" s="2"/>
      <c r="B462" s="2"/>
      <c r="C462" s="2"/>
      <c r="D462" s="2"/>
      <c r="E462" s="2"/>
      <c r="F462" s="1446"/>
      <c r="G462" s="2"/>
      <c r="H462" s="2"/>
      <c r="I462" s="2238"/>
      <c r="J462" s="2"/>
      <c r="K462" s="2"/>
      <c r="L462" s="2"/>
      <c r="M462" s="2"/>
      <c r="O462" s="2"/>
      <c r="P462" s="2"/>
      <c r="R462" s="6"/>
      <c r="S462" s="2"/>
    </row>
    <row r="463" spans="1:19" ht="13.2">
      <c r="A463" s="2"/>
      <c r="B463" s="2"/>
      <c r="C463" s="2"/>
      <c r="D463" s="2"/>
      <c r="E463" s="2"/>
      <c r="F463" s="1446"/>
      <c r="G463" s="2"/>
      <c r="H463" s="2"/>
      <c r="I463" s="2238"/>
      <c r="J463" s="2"/>
      <c r="K463" s="2"/>
      <c r="L463" s="2"/>
      <c r="M463" s="2"/>
      <c r="O463" s="2"/>
      <c r="P463" s="2"/>
      <c r="R463" s="6"/>
      <c r="S463" s="2"/>
    </row>
    <row r="464" spans="1:19" ht="13.2">
      <c r="A464" s="2"/>
      <c r="B464" s="2"/>
      <c r="C464" s="2"/>
      <c r="D464" s="2"/>
      <c r="E464" s="2"/>
      <c r="F464" s="1446"/>
      <c r="G464" s="2"/>
      <c r="H464" s="2"/>
      <c r="I464" s="2238"/>
      <c r="J464" s="2"/>
      <c r="K464" s="2"/>
      <c r="L464" s="2"/>
      <c r="M464" s="2"/>
      <c r="O464" s="2"/>
      <c r="P464" s="2"/>
      <c r="R464" s="6"/>
      <c r="S464" s="2"/>
    </row>
    <row r="465" spans="1:19" ht="13.2">
      <c r="A465" s="2"/>
      <c r="B465" s="2"/>
      <c r="C465" s="2"/>
      <c r="D465" s="2"/>
      <c r="E465" s="2"/>
      <c r="F465" s="1446"/>
      <c r="G465" s="2"/>
      <c r="H465" s="2"/>
      <c r="I465" s="2238"/>
      <c r="J465" s="2"/>
      <c r="K465" s="2"/>
      <c r="L465" s="2"/>
      <c r="M465" s="2"/>
      <c r="O465" s="2"/>
      <c r="P465" s="2"/>
      <c r="R465" s="6"/>
      <c r="S465" s="2"/>
    </row>
    <row r="466" spans="1:19" ht="13.2">
      <c r="A466" s="2"/>
      <c r="B466" s="2"/>
      <c r="C466" s="2"/>
      <c r="D466" s="2"/>
      <c r="E466" s="2"/>
      <c r="F466" s="1446"/>
      <c r="G466" s="2"/>
      <c r="H466" s="2"/>
      <c r="I466" s="2238"/>
      <c r="J466" s="2"/>
      <c r="K466" s="2"/>
      <c r="L466" s="2"/>
      <c r="M466" s="2"/>
      <c r="O466" s="2"/>
      <c r="P466" s="2"/>
      <c r="R466" s="6"/>
      <c r="S466" s="2"/>
    </row>
    <row r="467" spans="1:19" ht="13.2">
      <c r="A467" s="2"/>
      <c r="B467" s="2"/>
      <c r="C467" s="2"/>
      <c r="D467" s="2"/>
      <c r="E467" s="2"/>
      <c r="F467" s="1446"/>
      <c r="G467" s="2"/>
      <c r="H467" s="2"/>
      <c r="I467" s="2238"/>
      <c r="J467" s="2"/>
      <c r="K467" s="2"/>
      <c r="L467" s="2"/>
      <c r="M467" s="2"/>
      <c r="O467" s="2"/>
      <c r="P467" s="2"/>
      <c r="R467" s="6"/>
      <c r="S467" s="2"/>
    </row>
    <row r="468" spans="1:19" ht="13.2">
      <c r="A468" s="2"/>
      <c r="B468" s="2"/>
      <c r="C468" s="2"/>
      <c r="D468" s="2"/>
      <c r="E468" s="2"/>
      <c r="F468" s="1446"/>
      <c r="G468" s="2"/>
      <c r="H468" s="2"/>
      <c r="I468" s="2238"/>
      <c r="J468" s="2"/>
      <c r="K468" s="2"/>
      <c r="L468" s="2"/>
      <c r="M468" s="2"/>
      <c r="O468" s="2"/>
      <c r="P468" s="2"/>
      <c r="R468" s="6"/>
      <c r="S468" s="2"/>
    </row>
    <row r="469" spans="1:19" ht="13.2">
      <c r="A469" s="2"/>
      <c r="B469" s="2"/>
      <c r="C469" s="2"/>
      <c r="D469" s="2"/>
      <c r="E469" s="2"/>
      <c r="F469" s="1446"/>
      <c r="G469" s="2"/>
      <c r="H469" s="2"/>
      <c r="I469" s="2238"/>
      <c r="J469" s="2"/>
      <c r="K469" s="2"/>
      <c r="L469" s="2"/>
      <c r="M469" s="2"/>
      <c r="O469" s="2"/>
      <c r="P469" s="2"/>
      <c r="R469" s="6"/>
      <c r="S469" s="2"/>
    </row>
    <row r="470" spans="1:19" ht="13.2">
      <c r="A470" s="2"/>
      <c r="B470" s="2"/>
      <c r="C470" s="2"/>
      <c r="D470" s="2"/>
      <c r="E470" s="2"/>
      <c r="F470" s="1446"/>
      <c r="G470" s="2"/>
      <c r="H470" s="2"/>
      <c r="I470" s="2238"/>
      <c r="J470" s="2"/>
      <c r="K470" s="2"/>
      <c r="L470" s="2"/>
      <c r="M470" s="2"/>
      <c r="O470" s="2"/>
      <c r="P470" s="2"/>
      <c r="R470" s="6"/>
      <c r="S470" s="2"/>
    </row>
    <row r="471" spans="1:19" ht="13.2">
      <c r="A471" s="2"/>
      <c r="B471" s="2"/>
      <c r="C471" s="2"/>
      <c r="D471" s="2"/>
      <c r="E471" s="2"/>
      <c r="F471" s="1446"/>
      <c r="G471" s="2"/>
      <c r="H471" s="2"/>
      <c r="I471" s="2238"/>
      <c r="J471" s="2"/>
      <c r="K471" s="2"/>
      <c r="L471" s="2"/>
      <c r="M471" s="2"/>
      <c r="O471" s="2"/>
      <c r="P471" s="2"/>
      <c r="R471" s="6"/>
      <c r="S471" s="2"/>
    </row>
    <row r="472" spans="1:19" ht="13.2">
      <c r="A472" s="2"/>
      <c r="B472" s="2"/>
      <c r="C472" s="2"/>
      <c r="D472" s="2"/>
      <c r="E472" s="2"/>
      <c r="F472" s="1446"/>
      <c r="G472" s="2"/>
      <c r="H472" s="2"/>
      <c r="I472" s="2238"/>
      <c r="J472" s="2"/>
      <c r="K472" s="2"/>
      <c r="L472" s="2"/>
      <c r="M472" s="2"/>
      <c r="O472" s="2"/>
      <c r="P472" s="2"/>
      <c r="R472" s="6"/>
      <c r="S472" s="2"/>
    </row>
    <row r="473" spans="1:19" ht="13.2">
      <c r="A473" s="2"/>
      <c r="B473" s="2"/>
      <c r="C473" s="2"/>
      <c r="D473" s="2"/>
      <c r="E473" s="2"/>
      <c r="F473" s="1446"/>
      <c r="G473" s="2"/>
      <c r="H473" s="2"/>
      <c r="I473" s="2238"/>
      <c r="J473" s="2"/>
      <c r="K473" s="2"/>
      <c r="L473" s="2"/>
      <c r="M473" s="2"/>
      <c r="O473" s="2"/>
      <c r="P473" s="2"/>
      <c r="R473" s="6"/>
      <c r="S473" s="2"/>
    </row>
    <row r="474" spans="1:19" ht="13.2">
      <c r="A474" s="2"/>
      <c r="B474" s="2"/>
      <c r="C474" s="2"/>
      <c r="D474" s="2"/>
      <c r="E474" s="2"/>
      <c r="F474" s="1446"/>
      <c r="G474" s="2"/>
      <c r="H474" s="2"/>
      <c r="I474" s="2238"/>
      <c r="J474" s="2"/>
      <c r="K474" s="2"/>
      <c r="L474" s="2"/>
      <c r="M474" s="2"/>
      <c r="O474" s="2"/>
      <c r="P474" s="2"/>
      <c r="R474" s="6"/>
      <c r="S474" s="2"/>
    </row>
    <row r="475" spans="1:19" ht="13.2">
      <c r="A475" s="2"/>
      <c r="B475" s="2"/>
      <c r="C475" s="2"/>
      <c r="D475" s="2"/>
      <c r="E475" s="2"/>
      <c r="F475" s="1446"/>
      <c r="G475" s="2"/>
      <c r="H475" s="2"/>
      <c r="I475" s="2238"/>
      <c r="J475" s="2"/>
      <c r="K475" s="2"/>
      <c r="L475" s="2"/>
      <c r="M475" s="2"/>
      <c r="O475" s="2"/>
      <c r="P475" s="2"/>
      <c r="R475" s="6"/>
      <c r="S475" s="2"/>
    </row>
    <row r="476" spans="1:19" ht="13.2">
      <c r="A476" s="2"/>
      <c r="B476" s="2"/>
      <c r="C476" s="2"/>
      <c r="D476" s="2"/>
      <c r="E476" s="2"/>
      <c r="F476" s="1446"/>
      <c r="G476" s="2"/>
      <c r="H476" s="2"/>
      <c r="I476" s="2238"/>
      <c r="J476" s="2"/>
      <c r="K476" s="2"/>
      <c r="L476" s="2"/>
      <c r="M476" s="2"/>
      <c r="O476" s="2"/>
      <c r="P476" s="2"/>
      <c r="R476" s="6"/>
      <c r="S476" s="2"/>
    </row>
    <row r="477" spans="1:19" ht="13.2">
      <c r="A477" s="2"/>
      <c r="B477" s="2"/>
      <c r="C477" s="2"/>
      <c r="D477" s="2"/>
      <c r="E477" s="2"/>
      <c r="F477" s="1446"/>
      <c r="G477" s="2"/>
      <c r="H477" s="2"/>
      <c r="I477" s="2238"/>
      <c r="J477" s="2"/>
      <c r="K477" s="2"/>
      <c r="L477" s="2"/>
      <c r="M477" s="2"/>
      <c r="O477" s="2"/>
      <c r="P477" s="2"/>
      <c r="R477" s="6"/>
      <c r="S477" s="2"/>
    </row>
    <row r="478" spans="1:19" ht="13.2">
      <c r="A478" s="2"/>
      <c r="B478" s="2"/>
      <c r="C478" s="2"/>
      <c r="D478" s="2"/>
      <c r="E478" s="2"/>
      <c r="F478" s="1446"/>
      <c r="G478" s="2"/>
      <c r="H478" s="2"/>
      <c r="I478" s="2238"/>
      <c r="J478" s="2"/>
      <c r="K478" s="2"/>
      <c r="L478" s="2"/>
      <c r="M478" s="2"/>
      <c r="O478" s="2"/>
      <c r="P478" s="2"/>
      <c r="R478" s="6"/>
      <c r="S478" s="2"/>
    </row>
    <row r="479" spans="1:19" ht="13.2">
      <c r="A479" s="2"/>
      <c r="B479" s="2"/>
      <c r="C479" s="2"/>
      <c r="D479" s="2"/>
      <c r="E479" s="2"/>
      <c r="F479" s="1446"/>
      <c r="G479" s="2"/>
      <c r="H479" s="2"/>
      <c r="I479" s="2238"/>
      <c r="J479" s="2"/>
      <c r="K479" s="2"/>
      <c r="L479" s="2"/>
      <c r="M479" s="2"/>
      <c r="O479" s="2"/>
      <c r="P479" s="2"/>
      <c r="R479" s="6"/>
      <c r="S479" s="2"/>
    </row>
    <row r="480" spans="1:19" ht="13.2">
      <c r="A480" s="2"/>
      <c r="B480" s="2"/>
      <c r="C480" s="2"/>
      <c r="D480" s="2"/>
      <c r="E480" s="2"/>
      <c r="F480" s="1446"/>
      <c r="G480" s="2"/>
      <c r="H480" s="2"/>
      <c r="I480" s="2238"/>
      <c r="J480" s="2"/>
      <c r="K480" s="2"/>
      <c r="L480" s="2"/>
      <c r="M480" s="2"/>
      <c r="O480" s="2"/>
      <c r="P480" s="2"/>
      <c r="R480" s="6"/>
      <c r="S480" s="2"/>
    </row>
    <row r="481" spans="1:19" ht="13.2">
      <c r="A481" s="2"/>
      <c r="B481" s="2"/>
      <c r="C481" s="2"/>
      <c r="D481" s="2"/>
      <c r="E481" s="2"/>
      <c r="F481" s="1446"/>
      <c r="G481" s="2"/>
      <c r="H481" s="2"/>
      <c r="I481" s="2238"/>
      <c r="J481" s="2"/>
      <c r="K481" s="2"/>
      <c r="L481" s="2"/>
      <c r="M481" s="2"/>
      <c r="O481" s="2"/>
      <c r="P481" s="2"/>
      <c r="R481" s="6"/>
      <c r="S481" s="2"/>
    </row>
    <row r="482" spans="1:19" ht="13.2">
      <c r="A482" s="2"/>
      <c r="B482" s="2"/>
      <c r="C482" s="2"/>
      <c r="D482" s="2"/>
      <c r="E482" s="2"/>
      <c r="F482" s="1446"/>
      <c r="G482" s="2"/>
      <c r="H482" s="2"/>
      <c r="I482" s="2238"/>
      <c r="J482" s="2"/>
      <c r="K482" s="2"/>
      <c r="L482" s="2"/>
      <c r="M482" s="2"/>
      <c r="O482" s="2"/>
      <c r="P482" s="2"/>
      <c r="R482" s="6"/>
      <c r="S482" s="2"/>
    </row>
    <row r="483" spans="1:19" ht="13.2">
      <c r="A483" s="2"/>
      <c r="B483" s="2"/>
      <c r="C483" s="2"/>
      <c r="D483" s="2"/>
      <c r="E483" s="2"/>
      <c r="F483" s="1446"/>
      <c r="G483" s="2"/>
      <c r="H483" s="2"/>
      <c r="I483" s="2238"/>
      <c r="J483" s="2"/>
      <c r="K483" s="2"/>
      <c r="L483" s="2"/>
      <c r="M483" s="2"/>
      <c r="O483" s="2"/>
      <c r="P483" s="2"/>
      <c r="R483" s="6"/>
      <c r="S483" s="2"/>
    </row>
    <row r="484" spans="1:19" ht="13.2">
      <c r="A484" s="2"/>
      <c r="B484" s="2"/>
      <c r="C484" s="2"/>
      <c r="D484" s="2"/>
      <c r="E484" s="2"/>
      <c r="F484" s="1446"/>
      <c r="G484" s="2"/>
      <c r="H484" s="2"/>
      <c r="I484" s="2238"/>
      <c r="J484" s="2"/>
      <c r="K484" s="2"/>
      <c r="L484" s="2"/>
      <c r="M484" s="2"/>
      <c r="O484" s="2"/>
      <c r="P484" s="2"/>
      <c r="R484" s="6"/>
      <c r="S484" s="2"/>
    </row>
    <row r="485" spans="1:19" ht="13.2">
      <c r="A485" s="2"/>
      <c r="B485" s="2"/>
      <c r="C485" s="2"/>
      <c r="D485" s="2"/>
      <c r="E485" s="2"/>
      <c r="F485" s="1446"/>
      <c r="G485" s="2"/>
      <c r="H485" s="2"/>
      <c r="I485" s="2238"/>
      <c r="J485" s="2"/>
      <c r="K485" s="2"/>
      <c r="L485" s="2"/>
      <c r="M485" s="2"/>
      <c r="O485" s="2"/>
      <c r="P485" s="2"/>
      <c r="R485" s="6"/>
      <c r="S485" s="2"/>
    </row>
    <row r="486" spans="1:19" ht="13.2">
      <c r="A486" s="2"/>
      <c r="B486" s="2"/>
      <c r="C486" s="2"/>
      <c r="D486" s="2"/>
      <c r="E486" s="2"/>
      <c r="F486" s="1446"/>
      <c r="G486" s="2"/>
      <c r="H486" s="2"/>
      <c r="I486" s="2238"/>
      <c r="J486" s="2"/>
      <c r="K486" s="2"/>
      <c r="L486" s="2"/>
      <c r="M486" s="2"/>
      <c r="O486" s="2"/>
      <c r="P486" s="2"/>
      <c r="R486" s="6"/>
      <c r="S486" s="2"/>
    </row>
    <row r="487" spans="1:19" ht="13.2">
      <c r="A487" s="2"/>
      <c r="B487" s="2"/>
      <c r="C487" s="2"/>
      <c r="D487" s="2"/>
      <c r="E487" s="2"/>
      <c r="F487" s="1446"/>
      <c r="G487" s="2"/>
      <c r="H487" s="2"/>
      <c r="I487" s="2238"/>
      <c r="J487" s="2"/>
      <c r="K487" s="2"/>
      <c r="L487" s="2"/>
      <c r="M487" s="2"/>
      <c r="O487" s="2"/>
      <c r="P487" s="2"/>
      <c r="R487" s="6"/>
      <c r="S487" s="2"/>
    </row>
    <row r="488" spans="1:19" ht="13.2">
      <c r="A488" s="2"/>
      <c r="B488" s="2"/>
      <c r="C488" s="2"/>
      <c r="D488" s="2"/>
      <c r="E488" s="2"/>
      <c r="F488" s="1446"/>
      <c r="G488" s="2"/>
      <c r="H488" s="2"/>
      <c r="I488" s="2238"/>
      <c r="J488" s="2"/>
      <c r="K488" s="2"/>
      <c r="L488" s="2"/>
      <c r="M488" s="2"/>
      <c r="O488" s="2"/>
      <c r="P488" s="2"/>
      <c r="R488" s="6"/>
      <c r="S488" s="2"/>
    </row>
    <row r="489" spans="1:19" ht="13.2">
      <c r="A489" s="2"/>
      <c r="B489" s="2"/>
      <c r="C489" s="2"/>
      <c r="D489" s="2"/>
      <c r="E489" s="2"/>
      <c r="F489" s="1446"/>
      <c r="G489" s="2"/>
      <c r="H489" s="2"/>
      <c r="I489" s="2238"/>
      <c r="J489" s="2"/>
      <c r="K489" s="2"/>
      <c r="L489" s="2"/>
      <c r="M489" s="2"/>
      <c r="O489" s="2"/>
      <c r="P489" s="2"/>
      <c r="R489" s="6"/>
      <c r="S489" s="2"/>
    </row>
    <row r="490" spans="1:19" ht="13.2">
      <c r="A490" s="2"/>
      <c r="B490" s="2"/>
      <c r="C490" s="2"/>
      <c r="D490" s="2"/>
      <c r="E490" s="2"/>
      <c r="F490" s="1446"/>
      <c r="G490" s="2"/>
      <c r="H490" s="2"/>
      <c r="I490" s="2238"/>
      <c r="J490" s="2"/>
      <c r="K490" s="2"/>
      <c r="L490" s="2"/>
      <c r="M490" s="2"/>
      <c r="O490" s="2"/>
      <c r="P490" s="2"/>
      <c r="R490" s="6"/>
      <c r="S490" s="2"/>
    </row>
    <row r="491" spans="1:19" ht="13.2">
      <c r="A491" s="2"/>
      <c r="B491" s="2"/>
      <c r="C491" s="2"/>
      <c r="D491" s="2"/>
      <c r="E491" s="2"/>
      <c r="F491" s="1446"/>
      <c r="G491" s="2"/>
      <c r="H491" s="2"/>
      <c r="I491" s="2238"/>
      <c r="J491" s="2"/>
      <c r="K491" s="2"/>
      <c r="L491" s="2"/>
      <c r="M491" s="2"/>
      <c r="O491" s="2"/>
      <c r="P491" s="2"/>
      <c r="R491" s="6"/>
      <c r="S491" s="2"/>
    </row>
    <row r="492" spans="1:19" ht="13.2">
      <c r="A492" s="2"/>
      <c r="B492" s="2"/>
      <c r="C492" s="2"/>
      <c r="D492" s="2"/>
      <c r="E492" s="2"/>
      <c r="F492" s="1446"/>
      <c r="G492" s="2"/>
      <c r="H492" s="2"/>
      <c r="I492" s="2238"/>
      <c r="J492" s="2"/>
      <c r="K492" s="2"/>
      <c r="L492" s="2"/>
      <c r="M492" s="2"/>
      <c r="O492" s="2"/>
      <c r="P492" s="2"/>
      <c r="R492" s="6"/>
      <c r="S492" s="2"/>
    </row>
    <row r="493" spans="1:19" ht="13.2">
      <c r="A493" s="2"/>
      <c r="B493" s="2"/>
      <c r="C493" s="2"/>
      <c r="D493" s="2"/>
      <c r="E493" s="2"/>
      <c r="F493" s="1446"/>
      <c r="G493" s="2"/>
      <c r="H493" s="2"/>
      <c r="I493" s="2238"/>
      <c r="J493" s="2"/>
      <c r="K493" s="2"/>
      <c r="L493" s="2"/>
      <c r="M493" s="2"/>
      <c r="O493" s="2"/>
      <c r="P493" s="2"/>
      <c r="R493" s="6"/>
      <c r="S493" s="2"/>
    </row>
    <row r="494" spans="1:19" ht="13.2">
      <c r="A494" s="2"/>
      <c r="B494" s="2"/>
      <c r="C494" s="2"/>
      <c r="D494" s="2"/>
      <c r="E494" s="2"/>
      <c r="F494" s="1446"/>
      <c r="G494" s="2"/>
      <c r="H494" s="2"/>
      <c r="I494" s="2238"/>
      <c r="J494" s="2"/>
      <c r="K494" s="2"/>
      <c r="L494" s="2"/>
      <c r="M494" s="2"/>
      <c r="O494" s="2"/>
      <c r="P494" s="2"/>
      <c r="R494" s="6"/>
      <c r="S494" s="2"/>
    </row>
    <row r="495" spans="1:19" ht="13.2">
      <c r="A495" s="2"/>
      <c r="B495" s="2"/>
      <c r="C495" s="2"/>
      <c r="D495" s="2"/>
      <c r="E495" s="2"/>
      <c r="F495" s="1446"/>
      <c r="G495" s="2"/>
      <c r="H495" s="2"/>
      <c r="I495" s="2238"/>
      <c r="J495" s="2"/>
      <c r="K495" s="2"/>
      <c r="L495" s="2"/>
      <c r="M495" s="2"/>
      <c r="O495" s="2"/>
      <c r="P495" s="2"/>
      <c r="R495" s="6"/>
      <c r="S495" s="2"/>
    </row>
    <row r="496" spans="1:19" ht="13.2">
      <c r="A496" s="2"/>
      <c r="B496" s="2"/>
      <c r="C496" s="2"/>
      <c r="D496" s="2"/>
      <c r="E496" s="2"/>
      <c r="F496" s="1446"/>
      <c r="G496" s="2"/>
      <c r="H496" s="2"/>
      <c r="I496" s="2238"/>
      <c r="J496" s="2"/>
      <c r="K496" s="2"/>
      <c r="L496" s="2"/>
      <c r="M496" s="2"/>
      <c r="O496" s="2"/>
      <c r="P496" s="2"/>
      <c r="R496" s="6"/>
      <c r="S496" s="2"/>
    </row>
    <row r="497" spans="1:19" ht="13.2">
      <c r="A497" s="2"/>
      <c r="B497" s="2"/>
      <c r="C497" s="2"/>
      <c r="D497" s="2"/>
      <c r="E497" s="2"/>
      <c r="F497" s="1446"/>
      <c r="G497" s="2"/>
      <c r="H497" s="2"/>
      <c r="I497" s="2238"/>
      <c r="J497" s="2"/>
      <c r="K497" s="2"/>
      <c r="L497" s="2"/>
      <c r="M497" s="2"/>
      <c r="O497" s="2"/>
      <c r="P497" s="2"/>
      <c r="R497" s="6"/>
      <c r="S497" s="2"/>
    </row>
    <row r="498" spans="1:19" ht="13.2">
      <c r="A498" s="2"/>
      <c r="B498" s="2"/>
      <c r="C498" s="2"/>
      <c r="D498" s="2"/>
      <c r="E498" s="2"/>
      <c r="F498" s="1446"/>
      <c r="G498" s="2"/>
      <c r="H498" s="2"/>
      <c r="I498" s="2238"/>
      <c r="J498" s="2"/>
      <c r="K498" s="2"/>
      <c r="L498" s="2"/>
      <c r="M498" s="2"/>
      <c r="O498" s="2"/>
      <c r="P498" s="2"/>
      <c r="R498" s="6"/>
      <c r="S498" s="2"/>
    </row>
    <row r="499" spans="1:19" ht="13.2">
      <c r="A499" s="2"/>
      <c r="B499" s="2"/>
      <c r="C499" s="2"/>
      <c r="D499" s="2"/>
      <c r="E499" s="2"/>
      <c r="F499" s="1446"/>
      <c r="G499" s="2"/>
      <c r="H499" s="2"/>
      <c r="I499" s="2238"/>
      <c r="J499" s="2"/>
      <c r="K499" s="2"/>
      <c r="L499" s="2"/>
      <c r="M499" s="2"/>
      <c r="O499" s="2"/>
      <c r="P499" s="2"/>
      <c r="R499" s="6"/>
      <c r="S499" s="2"/>
    </row>
    <row r="500" spans="1:19" ht="13.2">
      <c r="A500" s="2"/>
      <c r="B500" s="2"/>
      <c r="C500" s="2"/>
      <c r="D500" s="2"/>
      <c r="E500" s="2"/>
      <c r="F500" s="1446"/>
      <c r="G500" s="2"/>
      <c r="H500" s="2"/>
      <c r="I500" s="2238"/>
      <c r="J500" s="2"/>
      <c r="K500" s="2"/>
      <c r="L500" s="2"/>
      <c r="M500" s="2"/>
      <c r="O500" s="2"/>
      <c r="P500" s="2"/>
      <c r="R500" s="6"/>
      <c r="S500" s="2"/>
    </row>
    <row r="501" spans="1:19" ht="13.2">
      <c r="A501" s="2"/>
      <c r="B501" s="2"/>
      <c r="C501" s="2"/>
      <c r="D501" s="2"/>
      <c r="E501" s="2"/>
      <c r="F501" s="1446"/>
      <c r="G501" s="2"/>
      <c r="H501" s="2"/>
      <c r="I501" s="2238"/>
      <c r="J501" s="2"/>
      <c r="K501" s="2"/>
      <c r="L501" s="2"/>
      <c r="M501" s="2"/>
      <c r="O501" s="2"/>
      <c r="P501" s="2"/>
      <c r="R501" s="6"/>
      <c r="S501" s="2"/>
    </row>
    <row r="502" spans="1:19" ht="13.2">
      <c r="A502" s="2"/>
      <c r="B502" s="2"/>
      <c r="C502" s="2"/>
      <c r="D502" s="2"/>
      <c r="E502" s="2"/>
      <c r="F502" s="1446"/>
      <c r="G502" s="2"/>
      <c r="H502" s="2"/>
      <c r="I502" s="2238"/>
      <c r="J502" s="2"/>
      <c r="K502" s="2"/>
      <c r="L502" s="2"/>
      <c r="M502" s="2"/>
      <c r="O502" s="2"/>
      <c r="P502" s="2"/>
      <c r="R502" s="6"/>
      <c r="S502" s="2"/>
    </row>
    <row r="503" spans="1:19" ht="13.2">
      <c r="A503" s="2"/>
      <c r="B503" s="2"/>
      <c r="C503" s="2"/>
      <c r="D503" s="2"/>
      <c r="E503" s="2"/>
      <c r="F503" s="1446"/>
      <c r="G503" s="2"/>
      <c r="H503" s="2"/>
      <c r="I503" s="2238"/>
      <c r="J503" s="2"/>
      <c r="K503" s="2"/>
      <c r="L503" s="2"/>
      <c r="M503" s="2"/>
      <c r="O503" s="2"/>
      <c r="P503" s="2"/>
      <c r="R503" s="6"/>
      <c r="S503" s="2"/>
    </row>
    <row r="504" spans="1:19" ht="13.2">
      <c r="A504" s="2"/>
      <c r="B504" s="2"/>
      <c r="C504" s="2"/>
      <c r="D504" s="2"/>
      <c r="E504" s="2"/>
      <c r="F504" s="1446"/>
      <c r="G504" s="2"/>
      <c r="H504" s="2"/>
      <c r="I504" s="2238"/>
      <c r="J504" s="2"/>
      <c r="K504" s="2"/>
      <c r="L504" s="2"/>
      <c r="M504" s="2"/>
      <c r="O504" s="2"/>
      <c r="P504" s="2"/>
      <c r="R504" s="6"/>
      <c r="S504" s="2"/>
    </row>
    <row r="505" spans="1:19" ht="13.2">
      <c r="A505" s="2"/>
      <c r="B505" s="2"/>
      <c r="C505" s="2"/>
      <c r="D505" s="2"/>
      <c r="E505" s="2"/>
      <c r="F505" s="1446"/>
      <c r="G505" s="2"/>
      <c r="H505" s="2"/>
      <c r="I505" s="2238"/>
      <c r="J505" s="2"/>
      <c r="K505" s="2"/>
      <c r="L505" s="2"/>
      <c r="M505" s="2"/>
      <c r="O505" s="2"/>
      <c r="P505" s="2"/>
      <c r="R505" s="6"/>
      <c r="S505" s="2"/>
    </row>
    <row r="506" spans="1:19" ht="13.2">
      <c r="A506" s="2"/>
      <c r="B506" s="2"/>
      <c r="C506" s="2"/>
      <c r="D506" s="2"/>
      <c r="E506" s="2"/>
      <c r="F506" s="1446"/>
      <c r="G506" s="2"/>
      <c r="H506" s="2"/>
      <c r="I506" s="2238"/>
      <c r="J506" s="2"/>
      <c r="K506" s="2"/>
      <c r="L506" s="2"/>
      <c r="M506" s="2"/>
      <c r="O506" s="2"/>
      <c r="P506" s="2"/>
      <c r="R506" s="6"/>
      <c r="S506" s="2"/>
    </row>
    <row r="507" spans="1:19" ht="13.2">
      <c r="A507" s="2"/>
      <c r="B507" s="2"/>
      <c r="C507" s="2"/>
      <c r="D507" s="2"/>
      <c r="E507" s="2"/>
      <c r="F507" s="1446"/>
      <c r="G507" s="2"/>
      <c r="H507" s="2"/>
      <c r="I507" s="2238"/>
      <c r="J507" s="2"/>
      <c r="K507" s="2"/>
      <c r="L507" s="2"/>
      <c r="M507" s="2"/>
      <c r="O507" s="2"/>
      <c r="P507" s="2"/>
      <c r="R507" s="6"/>
      <c r="S507" s="2"/>
    </row>
    <row r="508" spans="1:19" ht="13.2">
      <c r="A508" s="2"/>
      <c r="B508" s="2"/>
      <c r="C508" s="2"/>
      <c r="D508" s="2"/>
      <c r="E508" s="2"/>
      <c r="F508" s="1446"/>
      <c r="G508" s="2"/>
      <c r="H508" s="2"/>
      <c r="I508" s="2238"/>
      <c r="J508" s="2"/>
      <c r="K508" s="2"/>
      <c r="L508" s="2"/>
      <c r="M508" s="2"/>
      <c r="O508" s="2"/>
      <c r="P508" s="2"/>
      <c r="R508" s="6"/>
      <c r="S508" s="2"/>
    </row>
    <row r="509" spans="1:19" ht="13.2">
      <c r="A509" s="2"/>
      <c r="B509" s="2"/>
      <c r="C509" s="2"/>
      <c r="D509" s="2"/>
      <c r="E509" s="2"/>
      <c r="F509" s="1446"/>
      <c r="G509" s="2"/>
      <c r="H509" s="2"/>
      <c r="I509" s="2238"/>
      <c r="J509" s="2"/>
      <c r="K509" s="2"/>
      <c r="L509" s="2"/>
      <c r="M509" s="2"/>
      <c r="O509" s="2"/>
      <c r="P509" s="2"/>
      <c r="R509" s="6"/>
      <c r="S509" s="2"/>
    </row>
    <row r="510" spans="1:19" ht="13.2">
      <c r="A510" s="2"/>
      <c r="B510" s="2"/>
      <c r="C510" s="2"/>
      <c r="D510" s="2"/>
      <c r="E510" s="2"/>
      <c r="F510" s="1446"/>
      <c r="G510" s="2"/>
      <c r="H510" s="2"/>
      <c r="I510" s="2238"/>
      <c r="J510" s="2"/>
      <c r="K510" s="2"/>
      <c r="L510" s="2"/>
      <c r="M510" s="2"/>
      <c r="O510" s="2"/>
      <c r="P510" s="2"/>
      <c r="R510" s="6"/>
      <c r="S510" s="2"/>
    </row>
    <row r="511" spans="1:19" ht="13.2">
      <c r="A511" s="2"/>
      <c r="B511" s="2"/>
      <c r="C511" s="2"/>
      <c r="D511" s="2"/>
      <c r="E511" s="2"/>
      <c r="F511" s="1446"/>
      <c r="G511" s="2"/>
      <c r="H511" s="2"/>
      <c r="I511" s="2238"/>
      <c r="J511" s="2"/>
      <c r="K511" s="2"/>
      <c r="L511" s="2"/>
      <c r="M511" s="2"/>
      <c r="O511" s="2"/>
      <c r="P511" s="2"/>
      <c r="R511" s="6"/>
      <c r="S511" s="2"/>
    </row>
    <row r="512" spans="1:19" ht="13.2">
      <c r="A512" s="2"/>
      <c r="B512" s="2"/>
      <c r="C512" s="2"/>
      <c r="D512" s="2"/>
      <c r="E512" s="2"/>
      <c r="F512" s="1446"/>
      <c r="G512" s="2"/>
      <c r="H512" s="2"/>
      <c r="I512" s="2238"/>
      <c r="J512" s="2"/>
      <c r="K512" s="2"/>
      <c r="L512" s="2"/>
      <c r="M512" s="2"/>
      <c r="O512" s="2"/>
      <c r="P512" s="2"/>
      <c r="R512" s="6"/>
      <c r="S512" s="2"/>
    </row>
    <row r="513" spans="1:19" ht="13.2">
      <c r="A513" s="2"/>
      <c r="B513" s="2"/>
      <c r="C513" s="2"/>
      <c r="D513" s="2"/>
      <c r="E513" s="2"/>
      <c r="F513" s="1446"/>
      <c r="G513" s="2"/>
      <c r="H513" s="2"/>
      <c r="I513" s="2238"/>
      <c r="J513" s="2"/>
      <c r="K513" s="2"/>
      <c r="L513" s="2"/>
      <c r="M513" s="2"/>
      <c r="O513" s="2"/>
      <c r="P513" s="2"/>
      <c r="R513" s="6"/>
      <c r="S513" s="2"/>
    </row>
    <row r="514" spans="1:19" ht="13.2">
      <c r="A514" s="2"/>
      <c r="B514" s="2"/>
      <c r="C514" s="2"/>
      <c r="D514" s="2"/>
      <c r="E514" s="2"/>
      <c r="F514" s="1446"/>
      <c r="G514" s="2"/>
      <c r="H514" s="2"/>
      <c r="I514" s="2238"/>
      <c r="J514" s="2"/>
      <c r="K514" s="2"/>
      <c r="L514" s="2"/>
      <c r="M514" s="2"/>
      <c r="O514" s="2"/>
      <c r="P514" s="2"/>
      <c r="R514" s="6"/>
      <c r="S514" s="2"/>
    </row>
    <row r="515" spans="1:19" ht="13.2">
      <c r="A515" s="2"/>
      <c r="B515" s="2"/>
      <c r="C515" s="2"/>
      <c r="D515" s="2"/>
      <c r="E515" s="2"/>
      <c r="F515" s="1446"/>
      <c r="G515" s="2"/>
      <c r="H515" s="2"/>
      <c r="I515" s="2238"/>
      <c r="J515" s="2"/>
      <c r="K515" s="2"/>
      <c r="L515" s="2"/>
      <c r="M515" s="2"/>
      <c r="O515" s="2"/>
      <c r="P515" s="2"/>
      <c r="R515" s="6"/>
      <c r="S515" s="2"/>
    </row>
    <row r="516" spans="1:19" ht="13.2">
      <c r="A516" s="2"/>
      <c r="B516" s="2"/>
      <c r="C516" s="2"/>
      <c r="D516" s="2"/>
      <c r="E516" s="2"/>
      <c r="F516" s="1446"/>
      <c r="G516" s="2"/>
      <c r="H516" s="2"/>
      <c r="I516" s="2238"/>
      <c r="J516" s="2"/>
      <c r="K516" s="2"/>
      <c r="L516" s="2"/>
      <c r="M516" s="2"/>
      <c r="O516" s="2"/>
      <c r="P516" s="2"/>
      <c r="R516" s="6"/>
      <c r="S516" s="2"/>
    </row>
    <row r="517" spans="1:19" ht="13.2">
      <c r="A517" s="2"/>
      <c r="B517" s="2"/>
      <c r="C517" s="2"/>
      <c r="D517" s="2"/>
      <c r="E517" s="2"/>
      <c r="F517" s="1446"/>
      <c r="G517" s="2"/>
      <c r="H517" s="2"/>
      <c r="I517" s="2238"/>
      <c r="J517" s="2"/>
      <c r="K517" s="2"/>
      <c r="L517" s="2"/>
      <c r="M517" s="2"/>
      <c r="O517" s="2"/>
      <c r="P517" s="2"/>
      <c r="R517" s="6"/>
      <c r="S517" s="2"/>
    </row>
    <row r="518" spans="1:19" ht="13.2">
      <c r="A518" s="2"/>
      <c r="B518" s="2"/>
      <c r="C518" s="2"/>
      <c r="D518" s="2"/>
      <c r="E518" s="2"/>
      <c r="F518" s="1446"/>
      <c r="G518" s="2"/>
      <c r="H518" s="2"/>
      <c r="I518" s="2238"/>
      <c r="J518" s="2"/>
      <c r="K518" s="2"/>
      <c r="L518" s="2"/>
      <c r="M518" s="2"/>
      <c r="O518" s="2"/>
      <c r="P518" s="2"/>
      <c r="R518" s="6"/>
      <c r="S518" s="2"/>
    </row>
    <row r="519" spans="1:19" ht="13.2">
      <c r="A519" s="2"/>
      <c r="B519" s="2"/>
      <c r="C519" s="2"/>
      <c r="D519" s="2"/>
      <c r="E519" s="2"/>
      <c r="F519" s="1446"/>
      <c r="G519" s="2"/>
      <c r="H519" s="2"/>
      <c r="I519" s="2238"/>
      <c r="J519" s="2"/>
      <c r="K519" s="2"/>
      <c r="L519" s="2"/>
      <c r="M519" s="2"/>
      <c r="O519" s="2"/>
      <c r="P519" s="2"/>
      <c r="R519" s="6"/>
      <c r="S519" s="2"/>
    </row>
    <row r="520" spans="1:19" ht="13.2">
      <c r="A520" s="2"/>
      <c r="B520" s="2"/>
      <c r="C520" s="2"/>
      <c r="D520" s="2"/>
      <c r="E520" s="2"/>
      <c r="F520" s="1446"/>
      <c r="G520" s="2"/>
      <c r="H520" s="2"/>
      <c r="I520" s="2238"/>
      <c r="J520" s="2"/>
      <c r="K520" s="2"/>
      <c r="L520" s="2"/>
      <c r="M520" s="2"/>
      <c r="O520" s="2"/>
      <c r="P520" s="2"/>
      <c r="R520" s="6"/>
      <c r="S520" s="2"/>
    </row>
    <row r="521" spans="1:19" ht="13.2">
      <c r="A521" s="2"/>
      <c r="B521" s="2"/>
      <c r="C521" s="2"/>
      <c r="D521" s="2"/>
      <c r="E521" s="2"/>
      <c r="F521" s="1446"/>
      <c r="G521" s="2"/>
      <c r="H521" s="2"/>
      <c r="I521" s="2238"/>
      <c r="J521" s="2"/>
      <c r="K521" s="2"/>
      <c r="L521" s="2"/>
      <c r="M521" s="2"/>
      <c r="O521" s="2"/>
      <c r="P521" s="2"/>
      <c r="R521" s="6"/>
      <c r="S521" s="2"/>
    </row>
    <row r="522" spans="1:19" ht="13.2">
      <c r="A522" s="2"/>
      <c r="B522" s="2"/>
      <c r="C522" s="2"/>
      <c r="D522" s="2"/>
      <c r="E522" s="2"/>
      <c r="F522" s="1446"/>
      <c r="G522" s="2"/>
      <c r="H522" s="2"/>
      <c r="I522" s="2238"/>
      <c r="J522" s="2"/>
      <c r="K522" s="2"/>
      <c r="L522" s="2"/>
      <c r="M522" s="2"/>
      <c r="O522" s="2"/>
      <c r="P522" s="2"/>
      <c r="R522" s="6"/>
      <c r="S522" s="2"/>
    </row>
    <row r="523" spans="1:19" ht="13.2">
      <c r="A523" s="2"/>
      <c r="B523" s="2"/>
      <c r="C523" s="2"/>
      <c r="D523" s="2"/>
      <c r="E523" s="2"/>
      <c r="F523" s="1446"/>
      <c r="G523" s="2"/>
      <c r="H523" s="2"/>
      <c r="I523" s="2238"/>
      <c r="J523" s="2"/>
      <c r="K523" s="2"/>
      <c r="L523" s="2"/>
      <c r="M523" s="2"/>
      <c r="O523" s="2"/>
      <c r="P523" s="2"/>
      <c r="R523" s="6"/>
      <c r="S523" s="2"/>
    </row>
    <row r="524" spans="1:19" ht="13.2">
      <c r="A524" s="2"/>
      <c r="B524" s="2"/>
      <c r="C524" s="2"/>
      <c r="D524" s="2"/>
      <c r="E524" s="2"/>
      <c r="F524" s="1446"/>
      <c r="G524" s="2"/>
      <c r="H524" s="2"/>
      <c r="I524" s="2238"/>
      <c r="J524" s="2"/>
      <c r="K524" s="2"/>
      <c r="L524" s="2"/>
      <c r="M524" s="2"/>
      <c r="O524" s="2"/>
      <c r="P524" s="2"/>
      <c r="R524" s="6"/>
      <c r="S524" s="2"/>
    </row>
    <row r="525" spans="1:19" ht="13.2">
      <c r="A525" s="2"/>
      <c r="B525" s="2"/>
      <c r="C525" s="2"/>
      <c r="D525" s="2"/>
      <c r="E525" s="2"/>
      <c r="F525" s="1446"/>
      <c r="G525" s="2"/>
      <c r="H525" s="2"/>
      <c r="I525" s="2238"/>
      <c r="J525" s="2"/>
      <c r="K525" s="2"/>
      <c r="L525" s="2"/>
      <c r="M525" s="2"/>
      <c r="O525" s="2"/>
      <c r="P525" s="2"/>
      <c r="R525" s="6"/>
      <c r="S525" s="2"/>
    </row>
    <row r="526" spans="1:19" ht="13.2">
      <c r="A526" s="2"/>
      <c r="B526" s="2"/>
      <c r="C526" s="2"/>
      <c r="D526" s="2"/>
      <c r="E526" s="2"/>
      <c r="F526" s="1446"/>
      <c r="G526" s="2"/>
      <c r="H526" s="2"/>
      <c r="I526" s="2238"/>
      <c r="J526" s="2"/>
      <c r="K526" s="2"/>
      <c r="L526" s="2"/>
      <c r="M526" s="2"/>
      <c r="O526" s="2"/>
      <c r="P526" s="2"/>
      <c r="R526" s="6"/>
      <c r="S526" s="2"/>
    </row>
    <row r="527" spans="1:19" ht="13.2">
      <c r="A527" s="2"/>
      <c r="B527" s="2"/>
      <c r="C527" s="2"/>
      <c r="D527" s="2"/>
      <c r="E527" s="2"/>
      <c r="F527" s="1446"/>
      <c r="G527" s="2"/>
      <c r="H527" s="2"/>
      <c r="I527" s="2238"/>
      <c r="J527" s="2"/>
      <c r="K527" s="2"/>
      <c r="L527" s="2"/>
      <c r="M527" s="2"/>
      <c r="O527" s="2"/>
      <c r="P527" s="2"/>
      <c r="R527" s="6"/>
      <c r="S527" s="2"/>
    </row>
    <row r="528" spans="1:19" ht="13.2">
      <c r="A528" s="2"/>
      <c r="B528" s="2"/>
      <c r="C528" s="2"/>
      <c r="D528" s="2"/>
      <c r="E528" s="2"/>
      <c r="F528" s="1446"/>
      <c r="G528" s="2"/>
      <c r="H528" s="2"/>
      <c r="I528" s="2238"/>
      <c r="J528" s="2"/>
      <c r="K528" s="2"/>
      <c r="L528" s="2"/>
      <c r="M528" s="2"/>
      <c r="O528" s="2"/>
      <c r="P528" s="2"/>
      <c r="R528" s="6"/>
      <c r="S528" s="2"/>
    </row>
    <row r="529" spans="1:19" ht="13.2">
      <c r="A529" s="2"/>
      <c r="B529" s="2"/>
      <c r="C529" s="2"/>
      <c r="D529" s="2"/>
      <c r="E529" s="2"/>
      <c r="F529" s="1446"/>
      <c r="G529" s="2"/>
      <c r="H529" s="2"/>
      <c r="I529" s="2238"/>
      <c r="J529" s="2"/>
      <c r="K529" s="2"/>
      <c r="L529" s="2"/>
      <c r="M529" s="2"/>
      <c r="O529" s="2"/>
      <c r="P529" s="2"/>
      <c r="R529" s="6"/>
      <c r="S529" s="2"/>
    </row>
    <row r="530" spans="1:19" ht="13.2">
      <c r="A530" s="2"/>
      <c r="B530" s="2"/>
      <c r="C530" s="2"/>
      <c r="D530" s="2"/>
      <c r="E530" s="2"/>
      <c r="F530" s="1446"/>
      <c r="G530" s="2"/>
      <c r="H530" s="2"/>
      <c r="I530" s="2238"/>
      <c r="J530" s="2"/>
      <c r="K530" s="2"/>
      <c r="L530" s="2"/>
      <c r="M530" s="2"/>
      <c r="O530" s="2"/>
      <c r="P530" s="2"/>
      <c r="R530" s="6"/>
      <c r="S530" s="2"/>
    </row>
    <row r="531" spans="1:19" ht="13.2">
      <c r="A531" s="2"/>
      <c r="B531" s="2"/>
      <c r="C531" s="2"/>
      <c r="D531" s="2"/>
      <c r="E531" s="2"/>
      <c r="F531" s="1446"/>
      <c r="G531" s="2"/>
      <c r="H531" s="2"/>
      <c r="I531" s="2238"/>
      <c r="J531" s="2"/>
      <c r="K531" s="2"/>
      <c r="L531" s="2"/>
      <c r="M531" s="2"/>
      <c r="O531" s="2"/>
      <c r="P531" s="2"/>
      <c r="R531" s="6"/>
      <c r="S531" s="2"/>
    </row>
    <row r="532" spans="1:19" ht="13.2">
      <c r="A532" s="2"/>
      <c r="B532" s="2"/>
      <c r="C532" s="2"/>
      <c r="D532" s="2"/>
      <c r="E532" s="2"/>
      <c r="F532" s="1446"/>
      <c r="G532" s="2"/>
      <c r="H532" s="2"/>
      <c r="I532" s="2238"/>
      <c r="J532" s="2"/>
      <c r="K532" s="2"/>
      <c r="L532" s="2"/>
      <c r="M532" s="2"/>
      <c r="O532" s="2"/>
      <c r="P532" s="2"/>
      <c r="R532" s="6"/>
      <c r="S532" s="2"/>
    </row>
    <row r="533" spans="1:19" ht="13.2">
      <c r="A533" s="2"/>
      <c r="B533" s="2"/>
      <c r="C533" s="2"/>
      <c r="D533" s="2"/>
      <c r="E533" s="2"/>
      <c r="F533" s="1446"/>
      <c r="G533" s="2"/>
      <c r="H533" s="2"/>
      <c r="I533" s="2238"/>
      <c r="J533" s="2"/>
      <c r="K533" s="2"/>
      <c r="L533" s="2"/>
      <c r="M533" s="2"/>
      <c r="O533" s="2"/>
      <c r="P533" s="2"/>
      <c r="R533" s="6"/>
      <c r="S533" s="2"/>
    </row>
    <row r="534" spans="1:19" ht="13.2">
      <c r="A534" s="2"/>
      <c r="B534" s="2"/>
      <c r="C534" s="2"/>
      <c r="D534" s="2"/>
      <c r="E534" s="2"/>
      <c r="F534" s="1446"/>
      <c r="G534" s="2"/>
      <c r="H534" s="2"/>
      <c r="I534" s="2238"/>
      <c r="J534" s="2"/>
      <c r="K534" s="2"/>
      <c r="L534" s="2"/>
      <c r="M534" s="2"/>
      <c r="O534" s="2"/>
      <c r="P534" s="2"/>
      <c r="R534" s="6"/>
      <c r="S534" s="2"/>
    </row>
    <row r="535" spans="1:19" ht="13.2">
      <c r="A535" s="2"/>
      <c r="B535" s="2"/>
      <c r="C535" s="2"/>
      <c r="D535" s="2"/>
      <c r="E535" s="2"/>
      <c r="F535" s="1446"/>
      <c r="G535" s="2"/>
      <c r="H535" s="2"/>
      <c r="I535" s="2238"/>
      <c r="J535" s="2"/>
      <c r="K535" s="2"/>
      <c r="L535" s="2"/>
      <c r="M535" s="2"/>
      <c r="O535" s="2"/>
      <c r="P535" s="2"/>
      <c r="R535" s="6"/>
      <c r="S535" s="2"/>
    </row>
    <row r="536" spans="1:19" ht="13.2">
      <c r="A536" s="2"/>
      <c r="B536" s="2"/>
      <c r="C536" s="2"/>
      <c r="D536" s="2"/>
      <c r="E536" s="2"/>
      <c r="F536" s="1446"/>
      <c r="G536" s="2"/>
      <c r="H536" s="2"/>
      <c r="I536" s="2238"/>
      <c r="J536" s="2"/>
      <c r="K536" s="2"/>
      <c r="L536" s="2"/>
      <c r="M536" s="2"/>
      <c r="O536" s="2"/>
      <c r="P536" s="2"/>
      <c r="R536" s="6"/>
      <c r="S536" s="2"/>
    </row>
    <row r="537" spans="1:19" ht="13.2">
      <c r="A537" s="2"/>
      <c r="B537" s="2"/>
      <c r="C537" s="2"/>
      <c r="D537" s="2"/>
      <c r="E537" s="2"/>
      <c r="F537" s="1446"/>
      <c r="G537" s="2"/>
      <c r="H537" s="2"/>
      <c r="I537" s="2238"/>
      <c r="J537" s="2"/>
      <c r="K537" s="2"/>
      <c r="L537" s="2"/>
      <c r="M537" s="2"/>
      <c r="O537" s="2"/>
      <c r="P537" s="2"/>
      <c r="R537" s="6"/>
      <c r="S537" s="2"/>
    </row>
    <row r="538" spans="1:19" ht="13.2">
      <c r="A538" s="2"/>
      <c r="B538" s="2"/>
      <c r="C538" s="2"/>
      <c r="D538" s="2"/>
      <c r="E538" s="2"/>
      <c r="F538" s="1446"/>
      <c r="G538" s="2"/>
      <c r="H538" s="2"/>
      <c r="I538" s="2238"/>
      <c r="J538" s="2"/>
      <c r="K538" s="2"/>
      <c r="L538" s="2"/>
      <c r="M538" s="2"/>
      <c r="O538" s="2"/>
      <c r="P538" s="2"/>
      <c r="R538" s="6"/>
      <c r="S538" s="2"/>
    </row>
    <row r="539" spans="1:19" ht="13.2">
      <c r="A539" s="2"/>
      <c r="B539" s="2"/>
      <c r="C539" s="2"/>
      <c r="D539" s="2"/>
      <c r="E539" s="2"/>
      <c r="F539" s="1446"/>
      <c r="G539" s="2"/>
      <c r="H539" s="2"/>
      <c r="I539" s="2238"/>
      <c r="J539" s="2"/>
      <c r="K539" s="2"/>
      <c r="L539" s="2"/>
      <c r="M539" s="2"/>
      <c r="O539" s="2"/>
      <c r="P539" s="2"/>
      <c r="R539" s="6"/>
      <c r="S539" s="2"/>
    </row>
    <row r="540" spans="1:19" ht="13.2">
      <c r="A540" s="2"/>
      <c r="B540" s="2"/>
      <c r="C540" s="2"/>
      <c r="D540" s="2"/>
      <c r="E540" s="2"/>
      <c r="F540" s="1446"/>
      <c r="G540" s="2"/>
      <c r="H540" s="2"/>
      <c r="I540" s="2238"/>
      <c r="J540" s="2"/>
      <c r="K540" s="2"/>
      <c r="L540" s="2"/>
      <c r="M540" s="2"/>
      <c r="O540" s="2"/>
      <c r="P540" s="2"/>
      <c r="R540" s="6"/>
      <c r="S540" s="2"/>
    </row>
    <row r="541" spans="1:19" ht="13.2">
      <c r="A541" s="2"/>
      <c r="B541" s="2"/>
      <c r="C541" s="2"/>
      <c r="D541" s="2"/>
      <c r="E541" s="2"/>
      <c r="F541" s="1446"/>
      <c r="G541" s="2"/>
      <c r="H541" s="2"/>
      <c r="I541" s="2238"/>
      <c r="J541" s="2"/>
      <c r="K541" s="2"/>
      <c r="L541" s="2"/>
      <c r="M541" s="2"/>
      <c r="O541" s="2"/>
      <c r="P541" s="2"/>
      <c r="R541" s="6"/>
      <c r="S541" s="2"/>
    </row>
    <row r="542" spans="1:19" ht="13.2">
      <c r="A542" s="2"/>
      <c r="B542" s="2"/>
      <c r="C542" s="2"/>
      <c r="D542" s="2"/>
      <c r="E542" s="2"/>
      <c r="F542" s="1446"/>
      <c r="G542" s="2"/>
      <c r="H542" s="2"/>
      <c r="I542" s="2238"/>
      <c r="J542" s="2"/>
      <c r="K542" s="2"/>
      <c r="L542" s="2"/>
      <c r="M542" s="2"/>
      <c r="O542" s="2"/>
      <c r="P542" s="2"/>
      <c r="R542" s="6"/>
      <c r="S542" s="2"/>
    </row>
    <row r="543" spans="1:19" ht="13.2">
      <c r="A543" s="2"/>
      <c r="B543" s="2"/>
      <c r="C543" s="2"/>
      <c r="D543" s="2"/>
      <c r="E543" s="2"/>
      <c r="F543" s="1446"/>
      <c r="G543" s="2"/>
      <c r="H543" s="2"/>
      <c r="I543" s="2238"/>
      <c r="J543" s="2"/>
      <c r="K543" s="2"/>
      <c r="L543" s="2"/>
      <c r="M543" s="2"/>
      <c r="O543" s="2"/>
      <c r="P543" s="2"/>
      <c r="R543" s="6"/>
      <c r="S543" s="2"/>
    </row>
    <row r="544" spans="1:19" ht="13.2">
      <c r="A544" s="2"/>
      <c r="B544" s="2"/>
      <c r="C544" s="2"/>
      <c r="D544" s="2"/>
      <c r="E544" s="2"/>
      <c r="F544" s="1446"/>
      <c r="G544" s="2"/>
      <c r="H544" s="2"/>
      <c r="I544" s="2238"/>
      <c r="J544" s="2"/>
      <c r="K544" s="2"/>
      <c r="L544" s="2"/>
      <c r="M544" s="2"/>
      <c r="O544" s="2"/>
      <c r="P544" s="2"/>
      <c r="R544" s="6"/>
      <c r="S544" s="2"/>
    </row>
    <row r="545" spans="1:19" ht="13.2">
      <c r="A545" s="2"/>
      <c r="B545" s="2"/>
      <c r="C545" s="2"/>
      <c r="D545" s="2"/>
      <c r="E545" s="2"/>
      <c r="F545" s="1446"/>
      <c r="G545" s="2"/>
      <c r="H545" s="2"/>
      <c r="I545" s="2238"/>
      <c r="J545" s="2"/>
      <c r="K545" s="2"/>
      <c r="L545" s="2"/>
      <c r="M545" s="2"/>
      <c r="O545" s="2"/>
      <c r="P545" s="2"/>
      <c r="R545" s="6"/>
      <c r="S545" s="2"/>
    </row>
    <row r="546" spans="1:19" ht="13.2">
      <c r="A546" s="2"/>
      <c r="B546" s="2"/>
      <c r="C546" s="2"/>
      <c r="D546" s="2"/>
      <c r="E546" s="2"/>
      <c r="F546" s="1446"/>
      <c r="G546" s="2"/>
      <c r="H546" s="2"/>
      <c r="I546" s="2238"/>
      <c r="J546" s="2"/>
      <c r="K546" s="2"/>
      <c r="L546" s="2"/>
      <c r="M546" s="2"/>
      <c r="O546" s="2"/>
      <c r="P546" s="2"/>
      <c r="R546" s="6"/>
      <c r="S546" s="2"/>
    </row>
    <row r="547" spans="1:19" ht="13.2">
      <c r="A547" s="2"/>
      <c r="B547" s="2"/>
      <c r="C547" s="2"/>
      <c r="D547" s="2"/>
      <c r="E547" s="2"/>
      <c r="F547" s="1446"/>
      <c r="G547" s="2"/>
      <c r="H547" s="2"/>
      <c r="I547" s="2238"/>
      <c r="J547" s="2"/>
      <c r="K547" s="2"/>
      <c r="L547" s="2"/>
      <c r="M547" s="2"/>
      <c r="O547" s="2"/>
      <c r="P547" s="2"/>
      <c r="R547" s="6"/>
      <c r="S547" s="2"/>
    </row>
    <row r="548" spans="1:19" ht="13.2">
      <c r="A548" s="2"/>
      <c r="B548" s="2"/>
      <c r="C548" s="2"/>
      <c r="D548" s="2"/>
      <c r="E548" s="2"/>
      <c r="F548" s="1446"/>
      <c r="G548" s="2"/>
      <c r="H548" s="2"/>
      <c r="I548" s="2238"/>
      <c r="J548" s="2"/>
      <c r="K548" s="2"/>
      <c r="L548" s="2"/>
      <c r="M548" s="2"/>
      <c r="O548" s="2"/>
      <c r="P548" s="2"/>
      <c r="R548" s="6"/>
      <c r="S548" s="2"/>
    </row>
    <row r="549" spans="1:19" ht="13.2">
      <c r="A549" s="2"/>
      <c r="B549" s="2"/>
      <c r="C549" s="2"/>
      <c r="D549" s="2"/>
      <c r="E549" s="2"/>
      <c r="F549" s="1446"/>
      <c r="G549" s="2"/>
      <c r="H549" s="2"/>
      <c r="I549" s="2238"/>
      <c r="J549" s="2"/>
      <c r="K549" s="2"/>
      <c r="L549" s="2"/>
      <c r="M549" s="2"/>
      <c r="O549" s="2"/>
      <c r="P549" s="2"/>
      <c r="R549" s="6"/>
      <c r="S549" s="2"/>
    </row>
    <row r="550" spans="1:19" ht="13.2">
      <c r="A550" s="2"/>
      <c r="B550" s="2"/>
      <c r="C550" s="2"/>
      <c r="D550" s="2"/>
      <c r="E550" s="2"/>
      <c r="F550" s="1446"/>
      <c r="G550" s="2"/>
      <c r="H550" s="2"/>
      <c r="I550" s="2238"/>
      <c r="J550" s="2"/>
      <c r="K550" s="2"/>
      <c r="L550" s="2"/>
      <c r="M550" s="2"/>
      <c r="O550" s="2"/>
      <c r="P550" s="2"/>
      <c r="R550" s="6"/>
      <c r="S550" s="2"/>
    </row>
    <row r="551" spans="1:19" ht="13.2">
      <c r="A551" s="2"/>
      <c r="B551" s="2"/>
      <c r="C551" s="2"/>
      <c r="D551" s="2"/>
      <c r="E551" s="2"/>
      <c r="F551" s="1446"/>
      <c r="G551" s="2"/>
      <c r="H551" s="2"/>
      <c r="I551" s="2238"/>
      <c r="J551" s="2"/>
      <c r="K551" s="2"/>
      <c r="L551" s="2"/>
      <c r="M551" s="2"/>
      <c r="O551" s="2"/>
      <c r="P551" s="2"/>
      <c r="R551" s="6"/>
      <c r="S551" s="2"/>
    </row>
    <row r="552" spans="1:19" ht="13.2">
      <c r="A552" s="2"/>
      <c r="B552" s="2"/>
      <c r="C552" s="2"/>
      <c r="D552" s="2"/>
      <c r="E552" s="2"/>
      <c r="F552" s="1446"/>
      <c r="G552" s="2"/>
      <c r="H552" s="2"/>
      <c r="I552" s="2238"/>
      <c r="J552" s="2"/>
      <c r="K552" s="2"/>
      <c r="L552" s="2"/>
      <c r="M552" s="2"/>
      <c r="O552" s="2"/>
      <c r="P552" s="2"/>
      <c r="R552" s="6"/>
      <c r="S552" s="2"/>
    </row>
    <row r="553" spans="1:19" ht="13.2">
      <c r="A553" s="2"/>
      <c r="B553" s="2"/>
      <c r="C553" s="2"/>
      <c r="D553" s="2"/>
      <c r="E553" s="2"/>
      <c r="F553" s="1446"/>
      <c r="G553" s="2"/>
      <c r="H553" s="2"/>
      <c r="I553" s="2238"/>
      <c r="J553" s="2"/>
      <c r="K553" s="2"/>
      <c r="L553" s="2"/>
      <c r="M553" s="2"/>
      <c r="O553" s="2"/>
      <c r="P553" s="2"/>
      <c r="R553" s="6"/>
      <c r="S553" s="2"/>
    </row>
    <row r="554" spans="1:19" ht="13.2">
      <c r="A554" s="2"/>
      <c r="B554" s="2"/>
      <c r="C554" s="2"/>
      <c r="D554" s="2"/>
      <c r="E554" s="2"/>
      <c r="F554" s="1446"/>
      <c r="G554" s="2"/>
      <c r="H554" s="2"/>
      <c r="I554" s="2238"/>
      <c r="J554" s="2"/>
      <c r="K554" s="2"/>
      <c r="L554" s="2"/>
      <c r="M554" s="2"/>
      <c r="O554" s="2"/>
      <c r="P554" s="2"/>
      <c r="R554" s="6"/>
      <c r="S554" s="2"/>
    </row>
    <row r="555" spans="1:19" ht="13.2">
      <c r="A555" s="2"/>
      <c r="B555" s="2"/>
      <c r="C555" s="2"/>
      <c r="D555" s="2"/>
      <c r="E555" s="2"/>
      <c r="F555" s="1446"/>
      <c r="G555" s="2"/>
      <c r="H555" s="2"/>
      <c r="I555" s="2238"/>
      <c r="J555" s="2"/>
      <c r="K555" s="2"/>
      <c r="L555" s="2"/>
      <c r="M555" s="2"/>
      <c r="O555" s="2"/>
      <c r="P555" s="2"/>
      <c r="R555" s="6"/>
      <c r="S555" s="2"/>
    </row>
    <row r="556" spans="1:19" ht="13.2">
      <c r="A556" s="2"/>
      <c r="B556" s="2"/>
      <c r="C556" s="2"/>
      <c r="D556" s="2"/>
      <c r="E556" s="2"/>
      <c r="F556" s="1446"/>
      <c r="G556" s="2"/>
      <c r="H556" s="2"/>
      <c r="I556" s="2238"/>
      <c r="J556" s="2"/>
      <c r="K556" s="2"/>
      <c r="L556" s="2"/>
      <c r="M556" s="2"/>
      <c r="O556" s="2"/>
      <c r="P556" s="2"/>
      <c r="R556" s="6"/>
      <c r="S556" s="2"/>
    </row>
    <row r="557" spans="1:19" ht="13.2">
      <c r="A557" s="2"/>
      <c r="B557" s="2"/>
      <c r="C557" s="2"/>
      <c r="D557" s="2"/>
      <c r="E557" s="2"/>
      <c r="F557" s="1446"/>
      <c r="G557" s="2"/>
      <c r="H557" s="2"/>
      <c r="I557" s="2238"/>
      <c r="J557" s="2"/>
      <c r="K557" s="2"/>
      <c r="L557" s="2"/>
      <c r="M557" s="2"/>
      <c r="O557" s="2"/>
      <c r="P557" s="2"/>
      <c r="R557" s="6"/>
      <c r="S557" s="2"/>
    </row>
    <row r="558" spans="1:19" ht="13.2">
      <c r="A558" s="2"/>
      <c r="B558" s="2"/>
      <c r="C558" s="2"/>
      <c r="D558" s="2"/>
      <c r="E558" s="2"/>
      <c r="F558" s="1446"/>
      <c r="G558" s="2"/>
      <c r="H558" s="2"/>
      <c r="I558" s="2238"/>
      <c r="J558" s="2"/>
      <c r="K558" s="2"/>
      <c r="L558" s="2"/>
      <c r="M558" s="2"/>
      <c r="O558" s="2"/>
      <c r="P558" s="2"/>
      <c r="R558" s="6"/>
      <c r="S558" s="2"/>
    </row>
    <row r="559" spans="1:19" ht="13.2">
      <c r="A559" s="2"/>
      <c r="B559" s="2"/>
      <c r="C559" s="2"/>
      <c r="D559" s="2"/>
      <c r="E559" s="2"/>
      <c r="F559" s="1446"/>
      <c r="G559" s="2"/>
      <c r="H559" s="2"/>
      <c r="I559" s="2238"/>
      <c r="J559" s="2"/>
      <c r="K559" s="2"/>
      <c r="L559" s="2"/>
      <c r="M559" s="2"/>
      <c r="O559" s="2"/>
      <c r="P559" s="2"/>
      <c r="R559" s="6"/>
      <c r="S559" s="2"/>
    </row>
    <row r="560" spans="1:19" ht="13.2">
      <c r="A560" s="2"/>
      <c r="B560" s="2"/>
      <c r="C560" s="2"/>
      <c r="D560" s="2"/>
      <c r="E560" s="2"/>
      <c r="F560" s="1446"/>
      <c r="G560" s="2"/>
      <c r="H560" s="2"/>
      <c r="I560" s="2238"/>
      <c r="J560" s="2"/>
      <c r="K560" s="2"/>
      <c r="L560" s="2"/>
      <c r="M560" s="2"/>
      <c r="O560" s="2"/>
      <c r="P560" s="2"/>
      <c r="R560" s="6"/>
      <c r="S560" s="2"/>
    </row>
    <row r="561" spans="1:19" ht="13.2">
      <c r="A561" s="2"/>
      <c r="B561" s="2"/>
      <c r="C561" s="2"/>
      <c r="D561" s="2"/>
      <c r="E561" s="2"/>
      <c r="F561" s="1446"/>
      <c r="G561" s="2"/>
      <c r="H561" s="2"/>
      <c r="I561" s="2238"/>
      <c r="J561" s="2"/>
      <c r="K561" s="2"/>
      <c r="L561" s="2"/>
      <c r="M561" s="2"/>
      <c r="O561" s="2"/>
      <c r="P561" s="2"/>
      <c r="R561" s="6"/>
      <c r="S561" s="2"/>
    </row>
    <row r="562" spans="1:19" ht="13.2">
      <c r="A562" s="2"/>
      <c r="B562" s="2"/>
      <c r="C562" s="2"/>
      <c r="D562" s="2"/>
      <c r="E562" s="2"/>
      <c r="F562" s="1446"/>
      <c r="G562" s="2"/>
      <c r="H562" s="2"/>
      <c r="I562" s="2238"/>
      <c r="J562" s="2"/>
      <c r="K562" s="2"/>
      <c r="L562" s="2"/>
      <c r="M562" s="2"/>
      <c r="O562" s="2"/>
      <c r="P562" s="2"/>
      <c r="R562" s="6"/>
      <c r="S562" s="2"/>
    </row>
    <row r="563" spans="1:19" ht="13.2">
      <c r="A563" s="2"/>
      <c r="B563" s="2"/>
      <c r="C563" s="2"/>
      <c r="D563" s="2"/>
      <c r="E563" s="2"/>
      <c r="F563" s="1446"/>
      <c r="G563" s="2"/>
      <c r="H563" s="2"/>
      <c r="I563" s="2238"/>
      <c r="J563" s="2"/>
      <c r="K563" s="2"/>
      <c r="L563" s="2"/>
      <c r="M563" s="2"/>
      <c r="O563" s="2"/>
      <c r="P563" s="2"/>
      <c r="R563" s="6"/>
      <c r="S563" s="2"/>
    </row>
    <row r="564" spans="1:19" ht="13.2">
      <c r="A564" s="2"/>
      <c r="B564" s="2"/>
      <c r="C564" s="2"/>
      <c r="D564" s="2"/>
      <c r="E564" s="2"/>
      <c r="F564" s="1446"/>
      <c r="G564" s="2"/>
      <c r="H564" s="2"/>
      <c r="I564" s="2238"/>
      <c r="J564" s="2"/>
      <c r="K564" s="2"/>
      <c r="L564" s="2"/>
      <c r="M564" s="2"/>
      <c r="O564" s="2"/>
      <c r="P564" s="2"/>
      <c r="R564" s="6"/>
      <c r="S564" s="2"/>
    </row>
    <row r="565" spans="1:19" ht="13.2">
      <c r="A565" s="2"/>
      <c r="B565" s="2"/>
      <c r="C565" s="2"/>
      <c r="D565" s="2"/>
      <c r="E565" s="2"/>
      <c r="F565" s="1446"/>
      <c r="G565" s="2"/>
      <c r="H565" s="2"/>
      <c r="I565" s="2238"/>
      <c r="J565" s="2"/>
      <c r="K565" s="2"/>
      <c r="L565" s="2"/>
      <c r="M565" s="2"/>
      <c r="O565" s="2"/>
      <c r="P565" s="2"/>
      <c r="R565" s="6"/>
      <c r="S565" s="2"/>
    </row>
    <row r="566" spans="1:19" ht="13.2">
      <c r="A566" s="2"/>
      <c r="B566" s="2"/>
      <c r="C566" s="2"/>
      <c r="D566" s="2"/>
      <c r="E566" s="2"/>
      <c r="F566" s="1446"/>
      <c r="G566" s="2"/>
      <c r="H566" s="2"/>
      <c r="I566" s="2238"/>
      <c r="J566" s="2"/>
      <c r="K566" s="2"/>
      <c r="L566" s="2"/>
      <c r="M566" s="2"/>
      <c r="O566" s="2"/>
      <c r="P566" s="2"/>
      <c r="R566" s="6"/>
      <c r="S566" s="2"/>
    </row>
    <row r="567" spans="1:19" ht="13.2">
      <c r="A567" s="2"/>
      <c r="B567" s="2"/>
      <c r="C567" s="2"/>
      <c r="D567" s="2"/>
      <c r="E567" s="2"/>
      <c r="F567" s="1446"/>
      <c r="G567" s="2"/>
      <c r="H567" s="2"/>
      <c r="I567" s="2238"/>
      <c r="J567" s="2"/>
      <c r="K567" s="2"/>
      <c r="L567" s="2"/>
      <c r="M567" s="2"/>
      <c r="O567" s="2"/>
      <c r="P567" s="2"/>
      <c r="R567" s="6"/>
      <c r="S567" s="2"/>
    </row>
    <row r="568" spans="1:19" ht="13.2">
      <c r="A568" s="2"/>
      <c r="B568" s="2"/>
      <c r="C568" s="2"/>
      <c r="D568" s="2"/>
      <c r="E568" s="2"/>
      <c r="F568" s="1446"/>
      <c r="G568" s="2"/>
      <c r="H568" s="2"/>
      <c r="I568" s="2238"/>
      <c r="J568" s="2"/>
      <c r="K568" s="2"/>
      <c r="L568" s="2"/>
      <c r="M568" s="2"/>
      <c r="O568" s="2"/>
      <c r="P568" s="2"/>
      <c r="R568" s="6"/>
      <c r="S568" s="2"/>
    </row>
    <row r="569" spans="1:19" ht="13.2">
      <c r="A569" s="2"/>
      <c r="B569" s="2"/>
      <c r="C569" s="2"/>
      <c r="D569" s="2"/>
      <c r="E569" s="2"/>
      <c r="F569" s="1446"/>
      <c r="G569" s="2"/>
      <c r="H569" s="2"/>
      <c r="I569" s="2238"/>
      <c r="J569" s="2"/>
      <c r="K569" s="2"/>
      <c r="L569" s="2"/>
      <c r="M569" s="2"/>
      <c r="O569" s="2"/>
      <c r="P569" s="2"/>
      <c r="R569" s="6"/>
      <c r="S569" s="2"/>
    </row>
    <row r="570" spans="1:19" ht="13.2">
      <c r="A570" s="2"/>
      <c r="B570" s="2"/>
      <c r="C570" s="2"/>
      <c r="D570" s="2"/>
      <c r="E570" s="2"/>
      <c r="F570" s="1446"/>
      <c r="G570" s="2"/>
      <c r="H570" s="2"/>
      <c r="I570" s="2238"/>
      <c r="J570" s="2"/>
      <c r="K570" s="2"/>
      <c r="L570" s="2"/>
      <c r="M570" s="2"/>
      <c r="O570" s="2"/>
      <c r="P570" s="2"/>
      <c r="R570" s="6"/>
      <c r="S570" s="2"/>
    </row>
    <row r="571" spans="1:19" ht="13.2">
      <c r="A571" s="2"/>
      <c r="B571" s="2"/>
      <c r="C571" s="2"/>
      <c r="D571" s="2"/>
      <c r="E571" s="2"/>
      <c r="F571" s="1446"/>
      <c r="G571" s="2"/>
      <c r="H571" s="2"/>
      <c r="I571" s="2238"/>
      <c r="J571" s="2"/>
      <c r="K571" s="2"/>
      <c r="L571" s="2"/>
      <c r="M571" s="2"/>
      <c r="O571" s="2"/>
      <c r="P571" s="2"/>
      <c r="R571" s="6"/>
      <c r="S571" s="2"/>
    </row>
    <row r="572" spans="1:19" ht="13.2">
      <c r="A572" s="2"/>
      <c r="B572" s="2"/>
      <c r="C572" s="2"/>
      <c r="D572" s="2"/>
      <c r="E572" s="2"/>
      <c r="F572" s="1446"/>
      <c r="G572" s="2"/>
      <c r="H572" s="2"/>
      <c r="I572" s="2238"/>
      <c r="J572" s="2"/>
      <c r="K572" s="2"/>
      <c r="L572" s="2"/>
      <c r="M572" s="2"/>
      <c r="O572" s="2"/>
      <c r="P572" s="2"/>
      <c r="R572" s="6"/>
      <c r="S572" s="2"/>
    </row>
    <row r="573" spans="1:19" ht="13.2">
      <c r="A573" s="2"/>
      <c r="B573" s="2"/>
      <c r="C573" s="2"/>
      <c r="D573" s="2"/>
      <c r="E573" s="2"/>
      <c r="F573" s="1446"/>
      <c r="G573" s="2"/>
      <c r="H573" s="2"/>
      <c r="I573" s="2238"/>
      <c r="J573" s="2"/>
      <c r="K573" s="2"/>
      <c r="L573" s="2"/>
      <c r="M573" s="2"/>
      <c r="O573" s="2"/>
      <c r="P573" s="2"/>
      <c r="R573" s="6"/>
      <c r="S573" s="2"/>
    </row>
    <row r="574" spans="1:19" ht="13.2">
      <c r="A574" s="2"/>
      <c r="B574" s="2"/>
      <c r="C574" s="2"/>
      <c r="D574" s="2"/>
      <c r="E574" s="2"/>
      <c r="F574" s="1446"/>
      <c r="G574" s="2"/>
      <c r="H574" s="2"/>
      <c r="I574" s="2238"/>
      <c r="J574" s="2"/>
      <c r="K574" s="2"/>
      <c r="L574" s="2"/>
      <c r="M574" s="2"/>
      <c r="O574" s="2"/>
      <c r="P574" s="2"/>
      <c r="R574" s="6"/>
      <c r="S574" s="2"/>
    </row>
    <row r="575" spans="1:19" ht="13.2">
      <c r="A575" s="2"/>
      <c r="B575" s="2"/>
      <c r="C575" s="2"/>
      <c r="D575" s="2"/>
      <c r="E575" s="2"/>
      <c r="F575" s="1446"/>
      <c r="G575" s="2"/>
      <c r="H575" s="2"/>
      <c r="I575" s="2238"/>
      <c r="J575" s="2"/>
      <c r="K575" s="2"/>
      <c r="L575" s="2"/>
      <c r="M575" s="2"/>
      <c r="O575" s="2"/>
      <c r="P575" s="2"/>
      <c r="R575" s="6"/>
      <c r="S575" s="2"/>
    </row>
    <row r="576" spans="1:19" ht="13.2">
      <c r="A576" s="2"/>
      <c r="B576" s="2"/>
      <c r="C576" s="2"/>
      <c r="D576" s="2"/>
      <c r="E576" s="2"/>
      <c r="F576" s="1446"/>
      <c r="G576" s="2"/>
      <c r="H576" s="2"/>
      <c r="I576" s="2238"/>
      <c r="J576" s="2"/>
      <c r="K576" s="2"/>
      <c r="L576" s="2"/>
      <c r="M576" s="2"/>
      <c r="O576" s="2"/>
      <c r="P576" s="2"/>
      <c r="R576" s="6"/>
      <c r="S576" s="2"/>
    </row>
    <row r="577" spans="1:19" ht="13.2">
      <c r="A577" s="2"/>
      <c r="B577" s="2"/>
      <c r="C577" s="2"/>
      <c r="D577" s="2"/>
      <c r="E577" s="2"/>
      <c r="F577" s="1446"/>
      <c r="G577" s="2"/>
      <c r="H577" s="2"/>
      <c r="I577" s="2238"/>
      <c r="J577" s="2"/>
      <c r="K577" s="2"/>
      <c r="L577" s="2"/>
      <c r="M577" s="2"/>
      <c r="O577" s="2"/>
      <c r="P577" s="2"/>
      <c r="R577" s="6"/>
      <c r="S577" s="2"/>
    </row>
    <row r="578" spans="1:19" ht="13.2">
      <c r="A578" s="2"/>
      <c r="B578" s="2"/>
      <c r="C578" s="2"/>
      <c r="D578" s="2"/>
      <c r="E578" s="2"/>
      <c r="F578" s="1446"/>
      <c r="G578" s="2"/>
      <c r="H578" s="2"/>
      <c r="I578" s="2238"/>
      <c r="J578" s="2"/>
      <c r="K578" s="2"/>
      <c r="L578" s="2"/>
      <c r="M578" s="2"/>
      <c r="O578" s="2"/>
      <c r="P578" s="2"/>
      <c r="R578" s="6"/>
      <c r="S578" s="2"/>
    </row>
    <row r="579" spans="1:19" ht="13.2">
      <c r="A579" s="2"/>
      <c r="B579" s="2"/>
      <c r="C579" s="2"/>
      <c r="D579" s="2"/>
      <c r="E579" s="2"/>
      <c r="F579" s="1446"/>
      <c r="G579" s="2"/>
      <c r="H579" s="2"/>
      <c r="I579" s="2238"/>
      <c r="J579" s="2"/>
      <c r="K579" s="2"/>
      <c r="L579" s="2"/>
      <c r="M579" s="2"/>
      <c r="O579" s="2"/>
      <c r="P579" s="2"/>
      <c r="R579" s="6"/>
      <c r="S579" s="2"/>
    </row>
    <row r="580" spans="1:19" ht="13.2">
      <c r="A580" s="2"/>
      <c r="B580" s="2"/>
      <c r="C580" s="2"/>
      <c r="D580" s="2"/>
      <c r="E580" s="2"/>
      <c r="F580" s="1446"/>
      <c r="G580" s="2"/>
      <c r="H580" s="2"/>
      <c r="I580" s="2238"/>
      <c r="J580" s="2"/>
      <c r="K580" s="2"/>
      <c r="L580" s="2"/>
      <c r="M580" s="2"/>
      <c r="O580" s="2"/>
      <c r="P580" s="2"/>
      <c r="R580" s="6"/>
      <c r="S580" s="2"/>
    </row>
    <row r="581" spans="1:19" ht="13.2">
      <c r="A581" s="2"/>
      <c r="B581" s="2"/>
      <c r="C581" s="2"/>
      <c r="D581" s="2"/>
      <c r="E581" s="2"/>
      <c r="F581" s="1446"/>
      <c r="G581" s="2"/>
      <c r="H581" s="2"/>
      <c r="I581" s="2238"/>
      <c r="J581" s="2"/>
      <c r="K581" s="2"/>
      <c r="L581" s="2"/>
      <c r="M581" s="2"/>
      <c r="O581" s="2"/>
      <c r="P581" s="2"/>
      <c r="R581" s="6"/>
      <c r="S581" s="2"/>
    </row>
    <row r="582" spans="1:19" ht="13.2">
      <c r="A582" s="2"/>
      <c r="B582" s="2"/>
      <c r="C582" s="2"/>
      <c r="D582" s="2"/>
      <c r="E582" s="2"/>
      <c r="F582" s="1446"/>
      <c r="G582" s="2"/>
      <c r="H582" s="2"/>
      <c r="I582" s="2238"/>
      <c r="J582" s="2"/>
      <c r="K582" s="2"/>
      <c r="L582" s="2"/>
      <c r="M582" s="2"/>
      <c r="O582" s="2"/>
      <c r="P582" s="2"/>
      <c r="R582" s="6"/>
      <c r="S582" s="2"/>
    </row>
    <row r="583" spans="1:19" ht="13.2">
      <c r="A583" s="2"/>
      <c r="B583" s="2"/>
      <c r="C583" s="2"/>
      <c r="D583" s="2"/>
      <c r="E583" s="2"/>
      <c r="F583" s="1446"/>
      <c r="G583" s="2"/>
      <c r="H583" s="2"/>
      <c r="I583" s="2238"/>
      <c r="J583" s="2"/>
      <c r="K583" s="2"/>
      <c r="L583" s="2"/>
      <c r="M583" s="2"/>
      <c r="O583" s="2"/>
      <c r="P583" s="2"/>
      <c r="R583" s="6"/>
      <c r="S583" s="2"/>
    </row>
    <row r="584" spans="1:19" ht="13.2">
      <c r="A584" s="2"/>
      <c r="B584" s="2"/>
      <c r="C584" s="2"/>
      <c r="D584" s="2"/>
      <c r="E584" s="2"/>
      <c r="F584" s="1446"/>
      <c r="G584" s="2"/>
      <c r="H584" s="2"/>
      <c r="I584" s="2238"/>
      <c r="J584" s="2"/>
      <c r="K584" s="2"/>
      <c r="L584" s="2"/>
      <c r="M584" s="2"/>
      <c r="O584" s="2"/>
      <c r="P584" s="2"/>
      <c r="R584" s="6"/>
      <c r="S584" s="2"/>
    </row>
    <row r="585" spans="1:19" ht="13.2">
      <c r="A585" s="2"/>
      <c r="B585" s="2"/>
      <c r="C585" s="2"/>
      <c r="D585" s="2"/>
      <c r="E585" s="2"/>
      <c r="F585" s="1446"/>
      <c r="G585" s="2"/>
      <c r="H585" s="2"/>
      <c r="I585" s="2238"/>
      <c r="J585" s="2"/>
      <c r="K585" s="2"/>
      <c r="L585" s="2"/>
      <c r="M585" s="2"/>
      <c r="O585" s="2"/>
      <c r="P585" s="2"/>
      <c r="R585" s="6"/>
      <c r="S585" s="2"/>
    </row>
    <row r="586" spans="1:19" ht="13.2">
      <c r="A586" s="2"/>
      <c r="B586" s="2"/>
      <c r="C586" s="2"/>
      <c r="D586" s="2"/>
      <c r="E586" s="2"/>
      <c r="F586" s="1446"/>
      <c r="G586" s="2"/>
      <c r="H586" s="2"/>
      <c r="I586" s="2238"/>
      <c r="J586" s="2"/>
      <c r="K586" s="2"/>
      <c r="L586" s="2"/>
      <c r="M586" s="2"/>
      <c r="O586" s="2"/>
      <c r="P586" s="2"/>
      <c r="R586" s="6"/>
      <c r="S586" s="2"/>
    </row>
    <row r="587" spans="1:19" ht="13.2">
      <c r="A587" s="2"/>
      <c r="B587" s="2"/>
      <c r="C587" s="2"/>
      <c r="D587" s="2"/>
      <c r="E587" s="2"/>
      <c r="F587" s="1446"/>
      <c r="G587" s="2"/>
      <c r="H587" s="2"/>
      <c r="I587" s="2238"/>
      <c r="J587" s="2"/>
      <c r="K587" s="2"/>
      <c r="L587" s="2"/>
      <c r="M587" s="2"/>
      <c r="O587" s="2"/>
      <c r="P587" s="2"/>
      <c r="R587" s="6"/>
      <c r="S587" s="2"/>
    </row>
    <row r="588" spans="1:19" ht="13.2">
      <c r="A588" s="2"/>
      <c r="B588" s="2"/>
      <c r="C588" s="2"/>
      <c r="D588" s="2"/>
      <c r="E588" s="2"/>
      <c r="F588" s="1446"/>
      <c r="G588" s="2"/>
      <c r="H588" s="2"/>
      <c r="I588" s="2238"/>
      <c r="J588" s="2"/>
      <c r="K588" s="2"/>
      <c r="L588" s="2"/>
      <c r="M588" s="2"/>
      <c r="O588" s="2"/>
      <c r="P588" s="2"/>
      <c r="R588" s="6"/>
      <c r="S588" s="2"/>
    </row>
    <row r="589" spans="1:19" ht="13.2">
      <c r="A589" s="2"/>
      <c r="B589" s="2"/>
      <c r="C589" s="2"/>
      <c r="D589" s="2"/>
      <c r="E589" s="2"/>
      <c r="F589" s="1446"/>
      <c r="G589" s="2"/>
      <c r="H589" s="2"/>
      <c r="I589" s="2238"/>
      <c r="J589" s="2"/>
      <c r="K589" s="2"/>
      <c r="L589" s="2"/>
      <c r="M589" s="2"/>
      <c r="O589" s="2"/>
      <c r="P589" s="2"/>
      <c r="R589" s="6"/>
      <c r="S589" s="2"/>
    </row>
    <row r="590" spans="1:19" ht="13.2">
      <c r="A590" s="2"/>
      <c r="B590" s="2"/>
      <c r="C590" s="2"/>
      <c r="D590" s="2"/>
      <c r="E590" s="2"/>
      <c r="F590" s="1446"/>
      <c r="G590" s="2"/>
      <c r="H590" s="2"/>
      <c r="I590" s="2238"/>
      <c r="J590" s="2"/>
      <c r="K590" s="2"/>
      <c r="L590" s="2"/>
      <c r="M590" s="2"/>
      <c r="O590" s="2"/>
      <c r="P590" s="2"/>
      <c r="R590" s="6"/>
      <c r="S590" s="2"/>
    </row>
    <row r="591" spans="1:19" ht="13.2">
      <c r="A591" s="2"/>
      <c r="B591" s="2"/>
      <c r="C591" s="2"/>
      <c r="D591" s="2"/>
      <c r="E591" s="2"/>
      <c r="F591" s="1446"/>
      <c r="G591" s="2"/>
      <c r="H591" s="2"/>
      <c r="I591" s="2238"/>
      <c r="J591" s="2"/>
      <c r="K591" s="2"/>
      <c r="L591" s="2"/>
      <c r="M591" s="2"/>
      <c r="O591" s="2"/>
      <c r="P591" s="2"/>
      <c r="R591" s="6"/>
      <c r="S591" s="2"/>
    </row>
    <row r="592" spans="1:19" ht="13.2">
      <c r="A592" s="2"/>
      <c r="B592" s="2"/>
      <c r="C592" s="2"/>
      <c r="D592" s="2"/>
      <c r="E592" s="2"/>
      <c r="F592" s="1446"/>
      <c r="G592" s="2"/>
      <c r="H592" s="2"/>
      <c r="I592" s="2238"/>
      <c r="J592" s="2"/>
      <c r="K592" s="2"/>
      <c r="L592" s="2"/>
      <c r="M592" s="2"/>
      <c r="O592" s="2"/>
      <c r="P592" s="2"/>
      <c r="R592" s="6"/>
      <c r="S592" s="2"/>
    </row>
    <row r="593" spans="1:19" ht="13.2">
      <c r="A593" s="2"/>
      <c r="B593" s="2"/>
      <c r="C593" s="2"/>
      <c r="D593" s="2"/>
      <c r="E593" s="2"/>
      <c r="F593" s="1446"/>
      <c r="G593" s="2"/>
      <c r="H593" s="2"/>
      <c r="I593" s="2238"/>
      <c r="J593" s="2"/>
      <c r="K593" s="2"/>
      <c r="L593" s="2"/>
      <c r="M593" s="2"/>
      <c r="O593" s="2"/>
      <c r="P593" s="2"/>
      <c r="R593" s="6"/>
      <c r="S593" s="2"/>
    </row>
    <row r="594" spans="1:19" ht="13.2">
      <c r="A594" s="2"/>
      <c r="B594" s="2"/>
      <c r="C594" s="2"/>
      <c r="D594" s="2"/>
      <c r="E594" s="2"/>
      <c r="F594" s="1446"/>
      <c r="G594" s="2"/>
      <c r="H594" s="2"/>
      <c r="I594" s="2238"/>
      <c r="J594" s="2"/>
      <c r="K594" s="2"/>
      <c r="L594" s="2"/>
      <c r="M594" s="2"/>
      <c r="O594" s="2"/>
      <c r="P594" s="2"/>
      <c r="R594" s="6"/>
      <c r="S594" s="2"/>
    </row>
    <row r="595" spans="1:19" ht="13.2">
      <c r="A595" s="2"/>
      <c r="B595" s="2"/>
      <c r="C595" s="2"/>
      <c r="D595" s="2"/>
      <c r="E595" s="2"/>
      <c r="F595" s="1446"/>
      <c r="G595" s="2"/>
      <c r="H595" s="2"/>
      <c r="I595" s="2238"/>
      <c r="J595" s="2"/>
      <c r="K595" s="2"/>
      <c r="L595" s="2"/>
      <c r="M595" s="2"/>
      <c r="O595" s="2"/>
      <c r="P595" s="2"/>
      <c r="R595" s="6"/>
      <c r="S595" s="2"/>
    </row>
    <row r="596" spans="1:19" ht="13.2">
      <c r="A596" s="2"/>
      <c r="B596" s="2"/>
      <c r="C596" s="2"/>
      <c r="D596" s="2"/>
      <c r="E596" s="2"/>
      <c r="F596" s="1446"/>
      <c r="G596" s="2"/>
      <c r="H596" s="2"/>
      <c r="I596" s="2238"/>
      <c r="J596" s="2"/>
      <c r="K596" s="2"/>
      <c r="L596" s="2"/>
      <c r="M596" s="2"/>
      <c r="O596" s="2"/>
      <c r="P596" s="2"/>
      <c r="R596" s="6"/>
      <c r="S596" s="2"/>
    </row>
    <row r="597" spans="1:19" ht="13.2">
      <c r="A597" s="2"/>
      <c r="B597" s="2"/>
      <c r="C597" s="2"/>
      <c r="D597" s="2"/>
      <c r="E597" s="2"/>
      <c r="F597" s="1446"/>
      <c r="G597" s="2"/>
      <c r="H597" s="2"/>
      <c r="I597" s="2238"/>
      <c r="J597" s="2"/>
      <c r="K597" s="2"/>
      <c r="L597" s="2"/>
      <c r="M597" s="2"/>
      <c r="O597" s="2"/>
      <c r="P597" s="2"/>
      <c r="R597" s="6"/>
      <c r="S597" s="2"/>
    </row>
    <row r="598" spans="1:19" ht="13.2">
      <c r="A598" s="2"/>
      <c r="B598" s="2"/>
      <c r="C598" s="2"/>
      <c r="D598" s="2"/>
      <c r="E598" s="2"/>
      <c r="F598" s="1446"/>
      <c r="G598" s="2"/>
      <c r="H598" s="2"/>
      <c r="I598" s="2238"/>
      <c r="J598" s="2"/>
      <c r="K598" s="2"/>
      <c r="L598" s="2"/>
      <c r="M598" s="2"/>
      <c r="O598" s="2"/>
      <c r="P598" s="2"/>
      <c r="R598" s="6"/>
      <c r="S598" s="2"/>
    </row>
    <row r="599" spans="1:19" ht="13.2">
      <c r="A599" s="2"/>
      <c r="B599" s="2"/>
      <c r="C599" s="2"/>
      <c r="D599" s="2"/>
      <c r="E599" s="2"/>
      <c r="F599" s="1446"/>
      <c r="G599" s="2"/>
      <c r="H599" s="2"/>
      <c r="I599" s="2238"/>
      <c r="J599" s="2"/>
      <c r="K599" s="2"/>
      <c r="L599" s="2"/>
      <c r="M599" s="2"/>
      <c r="O599" s="2"/>
      <c r="P599" s="2"/>
      <c r="R599" s="6"/>
      <c r="S599" s="2"/>
    </row>
    <row r="600" spans="1:19" ht="13.2">
      <c r="A600" s="2"/>
      <c r="B600" s="2"/>
      <c r="C600" s="2"/>
      <c r="D600" s="2"/>
      <c r="E600" s="2"/>
      <c r="F600" s="1446"/>
      <c r="G600" s="2"/>
      <c r="H600" s="2"/>
      <c r="I600" s="2238"/>
      <c r="J600" s="2"/>
      <c r="K600" s="2"/>
      <c r="L600" s="2"/>
      <c r="M600" s="2"/>
      <c r="O600" s="2"/>
      <c r="P600" s="2"/>
      <c r="R600" s="6"/>
      <c r="S600" s="2"/>
    </row>
    <row r="601" spans="1:19" ht="13.2">
      <c r="A601" s="2"/>
      <c r="B601" s="2"/>
      <c r="C601" s="2"/>
      <c r="D601" s="2"/>
      <c r="E601" s="2"/>
      <c r="F601" s="1446"/>
      <c r="G601" s="2"/>
      <c r="H601" s="2"/>
      <c r="I601" s="2238"/>
      <c r="J601" s="2"/>
      <c r="K601" s="2"/>
      <c r="L601" s="2"/>
      <c r="M601" s="2"/>
      <c r="O601" s="2"/>
      <c r="P601" s="2"/>
      <c r="R601" s="6"/>
      <c r="S601" s="2"/>
    </row>
    <row r="602" spans="1:19" ht="13.2">
      <c r="A602" s="2"/>
      <c r="B602" s="2"/>
      <c r="C602" s="2"/>
      <c r="D602" s="2"/>
      <c r="E602" s="2"/>
      <c r="F602" s="1446"/>
      <c r="G602" s="2"/>
      <c r="H602" s="2"/>
      <c r="I602" s="2238"/>
      <c r="J602" s="2"/>
      <c r="K602" s="2"/>
      <c r="L602" s="2"/>
      <c r="M602" s="2"/>
      <c r="O602" s="2"/>
      <c r="P602" s="2"/>
      <c r="R602" s="6"/>
      <c r="S602" s="2"/>
    </row>
    <row r="603" spans="1:19" ht="13.2">
      <c r="A603" s="2"/>
      <c r="B603" s="2"/>
      <c r="C603" s="2"/>
      <c r="D603" s="2"/>
      <c r="E603" s="2"/>
      <c r="F603" s="1446"/>
      <c r="G603" s="2"/>
      <c r="H603" s="2"/>
      <c r="I603" s="2238"/>
      <c r="J603" s="2"/>
      <c r="K603" s="2"/>
      <c r="L603" s="2"/>
      <c r="M603" s="2"/>
      <c r="O603" s="2"/>
      <c r="P603" s="2"/>
      <c r="R603" s="6"/>
      <c r="S603" s="2"/>
    </row>
    <row r="604" spans="1:19" ht="13.2">
      <c r="A604" s="2"/>
      <c r="B604" s="2"/>
      <c r="C604" s="2"/>
      <c r="D604" s="2"/>
      <c r="E604" s="2"/>
      <c r="F604" s="1446"/>
      <c r="G604" s="2"/>
      <c r="H604" s="2"/>
      <c r="I604" s="2238"/>
      <c r="J604" s="2"/>
      <c r="K604" s="2"/>
      <c r="L604" s="2"/>
      <c r="M604" s="2"/>
      <c r="O604" s="2"/>
      <c r="P604" s="2"/>
      <c r="R604" s="6"/>
      <c r="S604" s="2"/>
    </row>
    <row r="605" spans="1:19" ht="13.2">
      <c r="A605" s="2"/>
      <c r="B605" s="2"/>
      <c r="C605" s="2"/>
      <c r="D605" s="2"/>
      <c r="E605" s="2"/>
      <c r="F605" s="1446"/>
      <c r="G605" s="2"/>
      <c r="H605" s="2"/>
      <c r="I605" s="2238"/>
      <c r="J605" s="2"/>
      <c r="K605" s="2"/>
      <c r="L605" s="2"/>
      <c r="M605" s="2"/>
      <c r="O605" s="2"/>
      <c r="P605" s="2"/>
      <c r="R605" s="6"/>
      <c r="S605" s="2"/>
    </row>
    <row r="606" spans="1:19" ht="13.2">
      <c r="A606" s="2"/>
      <c r="B606" s="2"/>
      <c r="C606" s="2"/>
      <c r="D606" s="2"/>
      <c r="E606" s="2"/>
      <c r="F606" s="1446"/>
      <c r="G606" s="2"/>
      <c r="H606" s="2"/>
      <c r="I606" s="2238"/>
      <c r="J606" s="2"/>
      <c r="K606" s="2"/>
      <c r="L606" s="2"/>
      <c r="M606" s="2"/>
      <c r="O606" s="2"/>
      <c r="P606" s="2"/>
      <c r="R606" s="6"/>
      <c r="S606" s="2"/>
    </row>
    <row r="607" spans="1:19" ht="13.2">
      <c r="A607" s="2"/>
      <c r="B607" s="2"/>
      <c r="C607" s="2"/>
      <c r="D607" s="2"/>
      <c r="E607" s="2"/>
      <c r="F607" s="1446"/>
      <c r="G607" s="2"/>
      <c r="H607" s="2"/>
      <c r="I607" s="2238"/>
      <c r="J607" s="2"/>
      <c r="K607" s="2"/>
      <c r="L607" s="2"/>
      <c r="M607" s="2"/>
      <c r="O607" s="2"/>
      <c r="P607" s="2"/>
      <c r="R607" s="6"/>
      <c r="S607" s="2"/>
    </row>
    <row r="608" spans="1:19" ht="13.2">
      <c r="A608" s="2"/>
      <c r="B608" s="2"/>
      <c r="C608" s="2"/>
      <c r="D608" s="2"/>
      <c r="E608" s="2"/>
      <c r="F608" s="1446"/>
      <c r="G608" s="2"/>
      <c r="H608" s="2"/>
      <c r="I608" s="2238"/>
      <c r="J608" s="2"/>
      <c r="K608" s="2"/>
      <c r="L608" s="2"/>
      <c r="M608" s="2"/>
      <c r="O608" s="2"/>
      <c r="P608" s="2"/>
      <c r="R608" s="6"/>
      <c r="S608" s="2"/>
    </row>
    <row r="609" spans="1:19" ht="13.2">
      <c r="A609" s="2"/>
      <c r="B609" s="2"/>
      <c r="C609" s="2"/>
      <c r="D609" s="2"/>
      <c r="E609" s="2"/>
      <c r="F609" s="1446"/>
      <c r="G609" s="2"/>
      <c r="H609" s="2"/>
      <c r="I609" s="2238"/>
      <c r="J609" s="2"/>
      <c r="K609" s="2"/>
      <c r="L609" s="2"/>
      <c r="M609" s="2"/>
      <c r="O609" s="2"/>
      <c r="P609" s="2"/>
      <c r="R609" s="6"/>
      <c r="S609" s="2"/>
    </row>
    <row r="610" spans="1:19" ht="13.2">
      <c r="A610" s="2"/>
      <c r="B610" s="2"/>
      <c r="C610" s="2"/>
      <c r="D610" s="2"/>
      <c r="E610" s="2"/>
      <c r="F610" s="1446"/>
      <c r="G610" s="2"/>
      <c r="H610" s="2"/>
      <c r="I610" s="2238"/>
      <c r="J610" s="2"/>
      <c r="K610" s="2"/>
      <c r="L610" s="2"/>
      <c r="M610" s="2"/>
      <c r="O610" s="2"/>
      <c r="P610" s="2"/>
      <c r="R610" s="6"/>
      <c r="S610" s="2"/>
    </row>
    <row r="611" spans="1:19" ht="13.2">
      <c r="A611" s="2"/>
      <c r="B611" s="2"/>
      <c r="C611" s="2"/>
      <c r="D611" s="2"/>
      <c r="E611" s="2"/>
      <c r="F611" s="1446"/>
      <c r="G611" s="2"/>
      <c r="H611" s="2"/>
      <c r="I611" s="2238"/>
      <c r="J611" s="2"/>
      <c r="K611" s="2"/>
      <c r="L611" s="2"/>
      <c r="M611" s="2"/>
      <c r="O611" s="2"/>
      <c r="P611" s="2"/>
      <c r="R611" s="6"/>
      <c r="S611" s="2"/>
    </row>
    <row r="612" spans="1:19" ht="13.2">
      <c r="A612" s="2"/>
      <c r="B612" s="2"/>
      <c r="C612" s="2"/>
      <c r="D612" s="2"/>
      <c r="E612" s="2"/>
      <c r="F612" s="1446"/>
      <c r="G612" s="2"/>
      <c r="H612" s="2"/>
      <c r="I612" s="2238"/>
      <c r="J612" s="2"/>
      <c r="K612" s="2"/>
      <c r="L612" s="2"/>
      <c r="M612" s="2"/>
      <c r="O612" s="2"/>
      <c r="P612" s="2"/>
      <c r="R612" s="6"/>
      <c r="S612" s="2"/>
    </row>
    <row r="613" spans="1:19" ht="13.2">
      <c r="A613" s="2"/>
      <c r="B613" s="2"/>
      <c r="C613" s="2"/>
      <c r="D613" s="2"/>
      <c r="E613" s="2"/>
      <c r="F613" s="1446"/>
      <c r="G613" s="2"/>
      <c r="H613" s="2"/>
      <c r="I613" s="2238"/>
      <c r="J613" s="2"/>
      <c r="K613" s="2"/>
      <c r="L613" s="2"/>
      <c r="M613" s="2"/>
      <c r="O613" s="2"/>
      <c r="P613" s="2"/>
      <c r="R613" s="6"/>
      <c r="S613" s="2"/>
    </row>
    <row r="614" spans="1:19" ht="13.2">
      <c r="A614" s="2"/>
      <c r="B614" s="2"/>
      <c r="C614" s="2"/>
      <c r="D614" s="2"/>
      <c r="E614" s="2"/>
      <c r="F614" s="1446"/>
      <c r="G614" s="2"/>
      <c r="H614" s="2"/>
      <c r="I614" s="2238"/>
      <c r="J614" s="2"/>
      <c r="K614" s="2"/>
      <c r="L614" s="2"/>
      <c r="M614" s="2"/>
      <c r="O614" s="2"/>
      <c r="P614" s="2"/>
      <c r="R614" s="6"/>
      <c r="S614" s="2"/>
    </row>
    <row r="615" spans="1:19" ht="13.2">
      <c r="A615" s="2"/>
      <c r="B615" s="2"/>
      <c r="C615" s="2"/>
      <c r="D615" s="2"/>
      <c r="E615" s="2"/>
      <c r="F615" s="1446"/>
      <c r="G615" s="2"/>
      <c r="H615" s="2"/>
      <c r="I615" s="2238"/>
      <c r="J615" s="2"/>
      <c r="K615" s="2"/>
      <c r="L615" s="2"/>
      <c r="M615" s="2"/>
      <c r="O615" s="2"/>
      <c r="P615" s="2"/>
      <c r="R615" s="6"/>
      <c r="S615" s="2"/>
    </row>
    <row r="616" spans="1:19" ht="13.2">
      <c r="A616" s="2"/>
      <c r="B616" s="2"/>
      <c r="C616" s="2"/>
      <c r="D616" s="2"/>
      <c r="E616" s="2"/>
      <c r="F616" s="1446"/>
      <c r="G616" s="2"/>
      <c r="H616" s="2"/>
      <c r="I616" s="2238"/>
      <c r="J616" s="2"/>
      <c r="K616" s="2"/>
      <c r="L616" s="2"/>
      <c r="M616" s="2"/>
      <c r="O616" s="2"/>
      <c r="P616" s="2"/>
      <c r="R616" s="6"/>
      <c r="S616" s="2"/>
    </row>
    <row r="617" spans="1:19" ht="13.2">
      <c r="A617" s="2"/>
      <c r="B617" s="2"/>
      <c r="C617" s="2"/>
      <c r="D617" s="2"/>
      <c r="E617" s="2"/>
      <c r="F617" s="1446"/>
      <c r="G617" s="2"/>
      <c r="H617" s="2"/>
      <c r="I617" s="2238"/>
      <c r="J617" s="2"/>
      <c r="K617" s="2"/>
      <c r="L617" s="2"/>
      <c r="M617" s="2"/>
      <c r="O617" s="2"/>
      <c r="P617" s="2"/>
      <c r="R617" s="6"/>
      <c r="S617" s="2"/>
    </row>
    <row r="618" spans="1:19" ht="13.2">
      <c r="A618" s="2"/>
      <c r="B618" s="2"/>
      <c r="C618" s="2"/>
      <c r="D618" s="2"/>
      <c r="E618" s="2"/>
      <c r="F618" s="1446"/>
      <c r="G618" s="2"/>
      <c r="H618" s="2"/>
      <c r="I618" s="2238"/>
      <c r="J618" s="2"/>
      <c r="K618" s="2"/>
      <c r="L618" s="2"/>
      <c r="M618" s="2"/>
      <c r="O618" s="2"/>
      <c r="P618" s="2"/>
      <c r="R618" s="6"/>
      <c r="S618" s="2"/>
    </row>
    <row r="619" spans="1:19" ht="13.2">
      <c r="A619" s="2"/>
      <c r="B619" s="2"/>
      <c r="C619" s="2"/>
      <c r="D619" s="2"/>
      <c r="E619" s="2"/>
      <c r="F619" s="1446"/>
      <c r="G619" s="2"/>
      <c r="H619" s="2"/>
      <c r="I619" s="2238"/>
      <c r="J619" s="2"/>
      <c r="K619" s="2"/>
      <c r="L619" s="2"/>
      <c r="M619" s="2"/>
      <c r="O619" s="2"/>
      <c r="P619" s="2"/>
      <c r="R619" s="6"/>
      <c r="S619" s="2"/>
    </row>
    <row r="620" spans="1:19" ht="13.2">
      <c r="A620" s="2"/>
      <c r="B620" s="2"/>
      <c r="C620" s="2"/>
      <c r="D620" s="2"/>
      <c r="E620" s="2"/>
      <c r="F620" s="1446"/>
      <c r="G620" s="2"/>
      <c r="H620" s="2"/>
      <c r="I620" s="2238"/>
      <c r="J620" s="2"/>
      <c r="K620" s="2"/>
      <c r="L620" s="2"/>
      <c r="M620" s="2"/>
      <c r="O620" s="2"/>
      <c r="P620" s="2"/>
      <c r="R620" s="6"/>
      <c r="S620" s="2"/>
    </row>
    <row r="621" spans="1:19" ht="13.2">
      <c r="A621" s="2"/>
      <c r="B621" s="2"/>
      <c r="C621" s="2"/>
      <c r="D621" s="2"/>
      <c r="E621" s="2"/>
      <c r="F621" s="1446"/>
      <c r="G621" s="2"/>
      <c r="H621" s="2"/>
      <c r="I621" s="2238"/>
      <c r="J621" s="2"/>
      <c r="K621" s="2"/>
      <c r="L621" s="2"/>
      <c r="M621" s="2"/>
      <c r="O621" s="2"/>
      <c r="P621" s="2"/>
      <c r="R621" s="6"/>
      <c r="S621" s="2"/>
    </row>
    <row r="622" spans="1:19" ht="13.2">
      <c r="A622" s="2"/>
      <c r="B622" s="2"/>
      <c r="C622" s="2"/>
      <c r="D622" s="2"/>
      <c r="E622" s="2"/>
      <c r="F622" s="1446"/>
      <c r="G622" s="2"/>
      <c r="H622" s="2"/>
      <c r="I622" s="2238"/>
      <c r="J622" s="2"/>
      <c r="K622" s="2"/>
      <c r="L622" s="2"/>
      <c r="M622" s="2"/>
      <c r="O622" s="2"/>
      <c r="P622" s="2"/>
      <c r="R622" s="6"/>
      <c r="S622" s="2"/>
    </row>
    <row r="623" spans="1:19" ht="13.2">
      <c r="A623" s="2"/>
      <c r="B623" s="2"/>
      <c r="C623" s="2"/>
      <c r="D623" s="2"/>
      <c r="E623" s="2"/>
      <c r="F623" s="1446"/>
      <c r="G623" s="2"/>
      <c r="H623" s="2"/>
      <c r="I623" s="2238"/>
      <c r="J623" s="2"/>
      <c r="K623" s="2"/>
      <c r="L623" s="2"/>
      <c r="M623" s="2"/>
      <c r="O623" s="2"/>
      <c r="P623" s="2"/>
      <c r="R623" s="6"/>
      <c r="S623" s="2"/>
    </row>
    <row r="624" spans="1:19" ht="13.2">
      <c r="A624" s="2"/>
      <c r="B624" s="2"/>
      <c r="C624" s="2"/>
      <c r="D624" s="2"/>
      <c r="E624" s="2"/>
      <c r="F624" s="1446"/>
      <c r="G624" s="2"/>
      <c r="H624" s="2"/>
      <c r="I624" s="2238"/>
      <c r="J624" s="2"/>
      <c r="K624" s="2"/>
      <c r="L624" s="2"/>
      <c r="M624" s="2"/>
      <c r="O624" s="2"/>
      <c r="P624" s="2"/>
      <c r="R624" s="6"/>
      <c r="S624" s="2"/>
    </row>
    <row r="625" spans="1:19" ht="13.2">
      <c r="A625" s="2"/>
      <c r="B625" s="2"/>
      <c r="C625" s="2"/>
      <c r="D625" s="2"/>
      <c r="E625" s="2"/>
      <c r="F625" s="1446"/>
      <c r="G625" s="2"/>
      <c r="H625" s="2"/>
      <c r="I625" s="2238"/>
      <c r="J625" s="2"/>
      <c r="K625" s="2"/>
      <c r="L625" s="2"/>
      <c r="M625" s="2"/>
      <c r="O625" s="2"/>
      <c r="P625" s="2"/>
      <c r="R625" s="6"/>
      <c r="S625" s="2"/>
    </row>
    <row r="626" spans="1:19" ht="13.2">
      <c r="A626" s="2"/>
      <c r="B626" s="2"/>
      <c r="C626" s="2"/>
      <c r="D626" s="2"/>
      <c r="E626" s="2"/>
      <c r="F626" s="1446"/>
      <c r="G626" s="2"/>
      <c r="H626" s="2"/>
      <c r="I626" s="2238"/>
      <c r="J626" s="2"/>
      <c r="K626" s="2"/>
      <c r="L626" s="2"/>
      <c r="M626" s="2"/>
      <c r="O626" s="2"/>
      <c r="P626" s="2"/>
      <c r="R626" s="6"/>
      <c r="S626" s="2"/>
    </row>
    <row r="627" spans="1:19" ht="13.2">
      <c r="A627" s="2"/>
      <c r="B627" s="2"/>
      <c r="C627" s="2"/>
      <c r="D627" s="2"/>
      <c r="E627" s="2"/>
      <c r="F627" s="1446"/>
      <c r="G627" s="2"/>
      <c r="H627" s="2"/>
      <c r="I627" s="2238"/>
      <c r="J627" s="2"/>
      <c r="K627" s="2"/>
      <c r="L627" s="2"/>
      <c r="M627" s="2"/>
      <c r="O627" s="2"/>
      <c r="P627" s="2"/>
      <c r="R627" s="6"/>
      <c r="S627" s="2"/>
    </row>
    <row r="628" spans="1:19" ht="13.2">
      <c r="A628" s="2"/>
      <c r="B628" s="2"/>
      <c r="C628" s="2"/>
      <c r="D628" s="2"/>
      <c r="E628" s="2"/>
      <c r="F628" s="1446"/>
      <c r="G628" s="2"/>
      <c r="H628" s="2"/>
      <c r="I628" s="2238"/>
      <c r="J628" s="2"/>
      <c r="K628" s="2"/>
      <c r="L628" s="2"/>
      <c r="M628" s="2"/>
      <c r="O628" s="2"/>
      <c r="P628" s="2"/>
      <c r="R628" s="6"/>
      <c r="S628" s="2"/>
    </row>
    <row r="629" spans="1:19" ht="13.2">
      <c r="A629" s="2"/>
      <c r="B629" s="2"/>
      <c r="C629" s="2"/>
      <c r="D629" s="2"/>
      <c r="E629" s="2"/>
      <c r="F629" s="1446"/>
      <c r="G629" s="2"/>
      <c r="H629" s="2"/>
      <c r="I629" s="2238"/>
      <c r="J629" s="2"/>
      <c r="K629" s="2"/>
      <c r="L629" s="2"/>
      <c r="M629" s="2"/>
      <c r="O629" s="2"/>
      <c r="P629" s="2"/>
      <c r="R629" s="6"/>
      <c r="S629" s="2"/>
    </row>
    <row r="630" spans="1:19" ht="13.2">
      <c r="A630" s="2"/>
      <c r="B630" s="2"/>
      <c r="C630" s="2"/>
      <c r="D630" s="2"/>
      <c r="E630" s="2"/>
      <c r="F630" s="1446"/>
      <c r="G630" s="2"/>
      <c r="H630" s="2"/>
      <c r="I630" s="2238"/>
      <c r="J630" s="2"/>
      <c r="K630" s="2"/>
      <c r="L630" s="2"/>
      <c r="M630" s="2"/>
      <c r="O630" s="2"/>
      <c r="P630" s="2"/>
      <c r="R630" s="6"/>
      <c r="S630" s="2"/>
    </row>
    <row r="631" spans="1:19" ht="13.2">
      <c r="A631" s="2"/>
      <c r="B631" s="2"/>
      <c r="C631" s="2"/>
      <c r="D631" s="2"/>
      <c r="E631" s="2"/>
      <c r="F631" s="1446"/>
      <c r="G631" s="2"/>
      <c r="H631" s="2"/>
      <c r="I631" s="2238"/>
      <c r="J631" s="2"/>
      <c r="K631" s="2"/>
      <c r="L631" s="2"/>
      <c r="M631" s="2"/>
      <c r="O631" s="2"/>
      <c r="P631" s="2"/>
      <c r="R631" s="6"/>
      <c r="S631" s="2"/>
    </row>
    <row r="632" spans="1:19" ht="13.2">
      <c r="A632" s="2"/>
      <c r="B632" s="2"/>
      <c r="C632" s="2"/>
      <c r="D632" s="2"/>
      <c r="E632" s="2"/>
      <c r="F632" s="1446"/>
      <c r="G632" s="2"/>
      <c r="H632" s="2"/>
      <c r="I632" s="2238"/>
      <c r="J632" s="2"/>
      <c r="K632" s="2"/>
      <c r="L632" s="2"/>
      <c r="M632" s="2"/>
      <c r="O632" s="2"/>
      <c r="P632" s="2"/>
      <c r="R632" s="6"/>
      <c r="S632" s="2"/>
    </row>
    <row r="633" spans="1:19" ht="13.2">
      <c r="A633" s="2"/>
      <c r="B633" s="2"/>
      <c r="C633" s="2"/>
      <c r="D633" s="2"/>
      <c r="E633" s="2"/>
      <c r="F633" s="1446"/>
      <c r="G633" s="2"/>
      <c r="H633" s="2"/>
      <c r="I633" s="2238"/>
      <c r="J633" s="2"/>
      <c r="K633" s="2"/>
      <c r="L633" s="2"/>
      <c r="M633" s="2"/>
      <c r="O633" s="2"/>
      <c r="P633" s="2"/>
      <c r="R633" s="6"/>
      <c r="S633" s="2"/>
    </row>
    <row r="634" spans="1:19" ht="13.2">
      <c r="A634" s="2"/>
      <c r="B634" s="2"/>
      <c r="C634" s="2"/>
      <c r="D634" s="2"/>
      <c r="E634" s="2"/>
      <c r="F634" s="1446"/>
      <c r="G634" s="2"/>
      <c r="H634" s="2"/>
      <c r="I634" s="2238"/>
      <c r="J634" s="2"/>
      <c r="K634" s="2"/>
      <c r="L634" s="2"/>
      <c r="M634" s="2"/>
      <c r="O634" s="2"/>
      <c r="P634" s="2"/>
      <c r="R634" s="6"/>
      <c r="S634" s="2"/>
    </row>
    <row r="635" spans="1:19" ht="13.2">
      <c r="A635" s="2"/>
      <c r="B635" s="2"/>
      <c r="C635" s="2"/>
      <c r="D635" s="2"/>
      <c r="E635" s="2"/>
      <c r="F635" s="1446"/>
      <c r="G635" s="2"/>
      <c r="H635" s="2"/>
      <c r="I635" s="2238"/>
      <c r="J635" s="2"/>
      <c r="K635" s="2"/>
      <c r="L635" s="2"/>
      <c r="M635" s="2"/>
      <c r="O635" s="2"/>
      <c r="P635" s="2"/>
      <c r="R635" s="6"/>
      <c r="S635" s="2"/>
    </row>
    <row r="636" spans="1:19" ht="13.2">
      <c r="A636" s="2"/>
      <c r="B636" s="2"/>
      <c r="C636" s="2"/>
      <c r="D636" s="2"/>
      <c r="E636" s="2"/>
      <c r="F636" s="1446"/>
      <c r="G636" s="2"/>
      <c r="H636" s="2"/>
      <c r="I636" s="2238"/>
      <c r="J636" s="2"/>
      <c r="K636" s="2"/>
      <c r="L636" s="2"/>
      <c r="M636" s="2"/>
      <c r="O636" s="2"/>
      <c r="P636" s="2"/>
      <c r="R636" s="6"/>
      <c r="S636" s="2"/>
    </row>
    <row r="637" spans="1:19" ht="13.2">
      <c r="A637" s="2"/>
      <c r="B637" s="2"/>
      <c r="C637" s="2"/>
      <c r="D637" s="2"/>
      <c r="E637" s="2"/>
      <c r="F637" s="1446"/>
      <c r="G637" s="2"/>
      <c r="H637" s="2"/>
      <c r="I637" s="2238"/>
      <c r="J637" s="2"/>
      <c r="K637" s="2"/>
      <c r="L637" s="2"/>
      <c r="M637" s="2"/>
      <c r="O637" s="2"/>
      <c r="P637" s="2"/>
      <c r="R637" s="6"/>
      <c r="S637" s="2"/>
    </row>
    <row r="638" spans="1:19" ht="13.2">
      <c r="A638" s="2"/>
      <c r="B638" s="2"/>
      <c r="C638" s="2"/>
      <c r="D638" s="2"/>
      <c r="E638" s="2"/>
      <c r="F638" s="1446"/>
      <c r="G638" s="2"/>
      <c r="H638" s="2"/>
      <c r="I638" s="2238"/>
      <c r="J638" s="2"/>
      <c r="K638" s="2"/>
      <c r="L638" s="2"/>
      <c r="M638" s="2"/>
      <c r="O638" s="2"/>
      <c r="P638" s="2"/>
      <c r="R638" s="6"/>
      <c r="S638" s="2"/>
    </row>
    <row r="639" spans="1:19" ht="13.2">
      <c r="A639" s="2"/>
      <c r="B639" s="2"/>
      <c r="C639" s="2"/>
      <c r="D639" s="2"/>
      <c r="E639" s="2"/>
      <c r="F639" s="1446"/>
      <c r="G639" s="2"/>
      <c r="H639" s="2"/>
      <c r="I639" s="2238"/>
      <c r="J639" s="2"/>
      <c r="K639" s="2"/>
      <c r="L639" s="2"/>
      <c r="M639" s="2"/>
      <c r="O639" s="2"/>
      <c r="P639" s="2"/>
      <c r="R639" s="6"/>
      <c r="S639" s="2"/>
    </row>
    <row r="640" spans="1:19" ht="13.2">
      <c r="A640" s="2"/>
      <c r="B640" s="2"/>
      <c r="C640" s="2"/>
      <c r="D640" s="2"/>
      <c r="E640" s="2"/>
      <c r="F640" s="1446"/>
      <c r="G640" s="2"/>
      <c r="H640" s="2"/>
      <c r="I640" s="2238"/>
      <c r="J640" s="2"/>
      <c r="K640" s="2"/>
      <c r="L640" s="2"/>
      <c r="M640" s="2"/>
      <c r="O640" s="2"/>
      <c r="P640" s="2"/>
      <c r="R640" s="6"/>
      <c r="S640" s="2"/>
    </row>
    <row r="641" spans="1:19" ht="13.2">
      <c r="A641" s="2"/>
      <c r="B641" s="2"/>
      <c r="C641" s="2"/>
      <c r="D641" s="2"/>
      <c r="E641" s="2"/>
      <c r="F641" s="1446"/>
      <c r="G641" s="2"/>
      <c r="H641" s="2"/>
      <c r="I641" s="2238"/>
      <c r="J641" s="2"/>
      <c r="K641" s="2"/>
      <c r="L641" s="2"/>
      <c r="M641" s="2"/>
      <c r="O641" s="2"/>
      <c r="P641" s="2"/>
      <c r="R641" s="6"/>
      <c r="S641" s="2"/>
    </row>
    <row r="642" spans="1:19" ht="13.2">
      <c r="A642" s="2"/>
      <c r="B642" s="2"/>
      <c r="C642" s="2"/>
      <c r="D642" s="2"/>
      <c r="E642" s="2"/>
      <c r="F642" s="1446"/>
      <c r="G642" s="2"/>
      <c r="H642" s="2"/>
      <c r="I642" s="2238"/>
      <c r="J642" s="2"/>
      <c r="K642" s="2"/>
      <c r="L642" s="2"/>
      <c r="M642" s="2"/>
      <c r="O642" s="2"/>
      <c r="P642" s="2"/>
      <c r="R642" s="6"/>
      <c r="S642" s="2"/>
    </row>
    <row r="643" spans="1:19" ht="13.2">
      <c r="A643" s="2"/>
      <c r="B643" s="2"/>
      <c r="C643" s="2"/>
      <c r="D643" s="2"/>
      <c r="E643" s="2"/>
      <c r="F643" s="1446"/>
      <c r="G643" s="2"/>
      <c r="H643" s="2"/>
      <c r="I643" s="2238"/>
      <c r="J643" s="2"/>
      <c r="K643" s="2"/>
      <c r="L643" s="2"/>
      <c r="M643" s="2"/>
      <c r="O643" s="2"/>
      <c r="P643" s="2"/>
      <c r="R643" s="6"/>
      <c r="S643" s="2"/>
    </row>
    <row r="644" spans="1:19" ht="13.2">
      <c r="A644" s="2"/>
      <c r="B644" s="2"/>
      <c r="C644" s="2"/>
      <c r="D644" s="2"/>
      <c r="E644" s="2"/>
      <c r="F644" s="1446"/>
      <c r="G644" s="2"/>
      <c r="H644" s="2"/>
      <c r="I644" s="2238"/>
      <c r="J644" s="2"/>
      <c r="K644" s="2"/>
      <c r="L644" s="2"/>
      <c r="M644" s="2"/>
      <c r="O644" s="2"/>
      <c r="P644" s="2"/>
      <c r="R644" s="6"/>
      <c r="S644" s="2"/>
    </row>
    <row r="645" spans="1:19" ht="13.2">
      <c r="A645" s="2"/>
      <c r="B645" s="2"/>
      <c r="C645" s="2"/>
      <c r="D645" s="2"/>
      <c r="E645" s="2"/>
      <c r="F645" s="1446"/>
      <c r="G645" s="2"/>
      <c r="H645" s="2"/>
      <c r="I645" s="2238"/>
      <c r="J645" s="2"/>
      <c r="K645" s="2"/>
      <c r="L645" s="2"/>
      <c r="M645" s="2"/>
      <c r="O645" s="2"/>
      <c r="P645" s="2"/>
      <c r="R645" s="6"/>
      <c r="S645" s="2"/>
    </row>
    <row r="646" spans="1:19" ht="13.2">
      <c r="A646" s="2"/>
      <c r="B646" s="2"/>
      <c r="C646" s="2"/>
      <c r="D646" s="2"/>
      <c r="E646" s="2"/>
      <c r="F646" s="1446"/>
      <c r="G646" s="2"/>
      <c r="H646" s="2"/>
      <c r="I646" s="2238"/>
      <c r="J646" s="2"/>
      <c r="K646" s="2"/>
      <c r="L646" s="2"/>
      <c r="M646" s="2"/>
      <c r="O646" s="2"/>
      <c r="P646" s="2"/>
      <c r="R646" s="6"/>
      <c r="S646" s="2"/>
    </row>
    <row r="647" spans="1:19" ht="13.2">
      <c r="A647" s="2"/>
      <c r="B647" s="2"/>
      <c r="C647" s="2"/>
      <c r="D647" s="2"/>
      <c r="E647" s="2"/>
      <c r="F647" s="1446"/>
      <c r="G647" s="2"/>
      <c r="H647" s="2"/>
      <c r="I647" s="2238"/>
      <c r="J647" s="2"/>
      <c r="K647" s="2"/>
      <c r="L647" s="2"/>
      <c r="M647" s="2"/>
      <c r="O647" s="2"/>
      <c r="P647" s="2"/>
      <c r="R647" s="6"/>
      <c r="S647" s="2"/>
    </row>
    <row r="648" spans="1:19" ht="13.2">
      <c r="A648" s="2"/>
      <c r="B648" s="2"/>
      <c r="C648" s="2"/>
      <c r="D648" s="2"/>
      <c r="E648" s="2"/>
      <c r="F648" s="1446"/>
      <c r="G648" s="2"/>
      <c r="H648" s="2"/>
      <c r="I648" s="2238"/>
      <c r="J648" s="2"/>
      <c r="K648" s="2"/>
      <c r="L648" s="2"/>
      <c r="M648" s="2"/>
      <c r="O648" s="2"/>
      <c r="P648" s="2"/>
      <c r="R648" s="6"/>
      <c r="S648" s="2"/>
    </row>
    <row r="649" spans="1:19" ht="13.2">
      <c r="A649" s="2"/>
      <c r="B649" s="2"/>
      <c r="C649" s="2"/>
      <c r="D649" s="2"/>
      <c r="E649" s="2"/>
      <c r="F649" s="1446"/>
      <c r="G649" s="2"/>
      <c r="H649" s="2"/>
      <c r="I649" s="2238"/>
      <c r="J649" s="2"/>
      <c r="K649" s="2"/>
      <c r="L649" s="2"/>
      <c r="M649" s="2"/>
      <c r="O649" s="2"/>
      <c r="P649" s="2"/>
      <c r="R649" s="6"/>
      <c r="S649" s="2"/>
    </row>
    <row r="650" spans="1:19" ht="13.2">
      <c r="A650" s="2"/>
      <c r="B650" s="2"/>
      <c r="C650" s="2"/>
      <c r="D650" s="2"/>
      <c r="E650" s="2"/>
      <c r="F650" s="1446"/>
      <c r="G650" s="2"/>
      <c r="H650" s="2"/>
      <c r="I650" s="2238"/>
      <c r="J650" s="2"/>
      <c r="K650" s="2"/>
      <c r="L650" s="2"/>
      <c r="M650" s="2"/>
      <c r="O650" s="2"/>
      <c r="P650" s="2"/>
      <c r="R650" s="6"/>
      <c r="S650" s="2"/>
    </row>
    <row r="651" spans="1:19" ht="13.2">
      <c r="A651" s="2"/>
      <c r="B651" s="2"/>
      <c r="C651" s="2"/>
      <c r="D651" s="2"/>
      <c r="E651" s="2"/>
      <c r="F651" s="1446"/>
      <c r="G651" s="2"/>
      <c r="H651" s="2"/>
      <c r="I651" s="2238"/>
      <c r="J651" s="2"/>
      <c r="K651" s="2"/>
      <c r="L651" s="2"/>
      <c r="M651" s="2"/>
      <c r="O651" s="2"/>
      <c r="P651" s="2"/>
      <c r="R651" s="6"/>
      <c r="S651" s="2"/>
    </row>
    <row r="652" spans="1:19" ht="13.2">
      <c r="A652" s="2"/>
      <c r="B652" s="2"/>
      <c r="C652" s="2"/>
      <c r="D652" s="2"/>
      <c r="E652" s="2"/>
      <c r="F652" s="1446"/>
      <c r="G652" s="2"/>
      <c r="H652" s="2"/>
      <c r="I652" s="2238"/>
      <c r="J652" s="2"/>
      <c r="K652" s="2"/>
      <c r="L652" s="2"/>
      <c r="M652" s="2"/>
      <c r="O652" s="2"/>
      <c r="P652" s="2"/>
      <c r="R652" s="6"/>
      <c r="S652" s="2"/>
    </row>
    <row r="653" spans="1:19" ht="13.2">
      <c r="A653" s="2"/>
      <c r="B653" s="2"/>
      <c r="C653" s="2"/>
      <c r="D653" s="2"/>
      <c r="E653" s="2"/>
      <c r="F653" s="1446"/>
      <c r="G653" s="2"/>
      <c r="H653" s="2"/>
      <c r="I653" s="2238"/>
      <c r="J653" s="2"/>
      <c r="K653" s="2"/>
      <c r="L653" s="2"/>
      <c r="M653" s="2"/>
      <c r="O653" s="2"/>
      <c r="P653" s="2"/>
      <c r="R653" s="6"/>
      <c r="S653" s="2"/>
    </row>
    <row r="654" spans="1:19" ht="13.2">
      <c r="A654" s="2"/>
      <c r="B654" s="2"/>
      <c r="C654" s="2"/>
      <c r="D654" s="2"/>
      <c r="E654" s="2"/>
      <c r="F654" s="1446"/>
      <c r="G654" s="2"/>
      <c r="H654" s="2"/>
      <c r="I654" s="2238"/>
      <c r="J654" s="2"/>
      <c r="K654" s="2"/>
      <c r="L654" s="2"/>
      <c r="M654" s="2"/>
      <c r="O654" s="2"/>
      <c r="P654" s="2"/>
      <c r="R654" s="6"/>
      <c r="S654" s="2"/>
    </row>
    <row r="655" spans="1:19" ht="13.2">
      <c r="A655" s="2"/>
      <c r="B655" s="2"/>
      <c r="C655" s="2"/>
      <c r="D655" s="2"/>
      <c r="E655" s="2"/>
      <c r="F655" s="1446"/>
      <c r="G655" s="2"/>
      <c r="H655" s="2"/>
      <c r="I655" s="2238"/>
      <c r="J655" s="2"/>
      <c r="K655" s="2"/>
      <c r="L655" s="2"/>
      <c r="M655" s="2"/>
      <c r="O655" s="2"/>
      <c r="P655" s="2"/>
      <c r="R655" s="6"/>
      <c r="S655" s="2"/>
    </row>
    <row r="656" spans="1:19" ht="13.2">
      <c r="A656" s="2"/>
      <c r="B656" s="2"/>
      <c r="C656" s="2"/>
      <c r="D656" s="2"/>
      <c r="E656" s="2"/>
      <c r="F656" s="1446"/>
      <c r="G656" s="2"/>
      <c r="H656" s="2"/>
      <c r="I656" s="2238"/>
      <c r="J656" s="2"/>
      <c r="K656" s="2"/>
      <c r="L656" s="2"/>
      <c r="M656" s="2"/>
      <c r="O656" s="2"/>
      <c r="P656" s="2"/>
      <c r="R656" s="6"/>
      <c r="S656" s="2"/>
    </row>
    <row r="657" spans="1:19" ht="13.2">
      <c r="A657" s="2"/>
      <c r="B657" s="2"/>
      <c r="C657" s="2"/>
      <c r="D657" s="2"/>
      <c r="E657" s="2"/>
      <c r="F657" s="1446"/>
      <c r="G657" s="2"/>
      <c r="H657" s="2"/>
      <c r="I657" s="2238"/>
      <c r="J657" s="2"/>
      <c r="K657" s="2"/>
      <c r="L657" s="2"/>
      <c r="M657" s="2"/>
      <c r="O657" s="2"/>
      <c r="P657" s="2"/>
      <c r="R657" s="6"/>
      <c r="S657" s="2"/>
    </row>
    <row r="658" spans="1:19" ht="13.2">
      <c r="A658" s="2"/>
      <c r="B658" s="2"/>
      <c r="C658" s="2"/>
      <c r="D658" s="2"/>
      <c r="E658" s="2"/>
      <c r="F658" s="1446"/>
      <c r="G658" s="2"/>
      <c r="H658" s="2"/>
      <c r="I658" s="2238"/>
      <c r="J658" s="2"/>
      <c r="K658" s="2"/>
      <c r="L658" s="2"/>
      <c r="M658" s="2"/>
      <c r="O658" s="2"/>
      <c r="P658" s="2"/>
      <c r="R658" s="6"/>
      <c r="S658" s="2"/>
    </row>
    <row r="659" spans="1:19" ht="13.2">
      <c r="A659" s="2"/>
      <c r="B659" s="2"/>
      <c r="C659" s="2"/>
      <c r="D659" s="2"/>
      <c r="E659" s="2"/>
      <c r="F659" s="1446"/>
      <c r="G659" s="2"/>
      <c r="H659" s="2"/>
      <c r="I659" s="2238"/>
      <c r="J659" s="2"/>
      <c r="K659" s="2"/>
      <c r="L659" s="2"/>
      <c r="M659" s="2"/>
      <c r="O659" s="2"/>
      <c r="P659" s="2"/>
      <c r="R659" s="6"/>
      <c r="S659" s="2"/>
    </row>
    <row r="660" spans="1:19" ht="13.2">
      <c r="A660" s="2"/>
      <c r="B660" s="2"/>
      <c r="C660" s="2"/>
      <c r="D660" s="2"/>
      <c r="E660" s="2"/>
      <c r="F660" s="1446"/>
      <c r="G660" s="2"/>
      <c r="H660" s="2"/>
      <c r="I660" s="2238"/>
      <c r="J660" s="2"/>
      <c r="K660" s="2"/>
      <c r="L660" s="2"/>
      <c r="M660" s="2"/>
      <c r="O660" s="2"/>
      <c r="P660" s="2"/>
      <c r="R660" s="6"/>
      <c r="S660" s="2"/>
    </row>
    <row r="661" spans="1:19" ht="13.2">
      <c r="A661" s="2"/>
      <c r="B661" s="2"/>
      <c r="C661" s="2"/>
      <c r="D661" s="2"/>
      <c r="E661" s="2"/>
      <c r="F661" s="1446"/>
      <c r="G661" s="2"/>
      <c r="H661" s="2"/>
      <c r="I661" s="2238"/>
      <c r="J661" s="2"/>
      <c r="K661" s="2"/>
      <c r="L661" s="2"/>
      <c r="M661" s="2"/>
      <c r="O661" s="2"/>
      <c r="P661" s="2"/>
      <c r="R661" s="6"/>
      <c r="S661" s="2"/>
    </row>
    <row r="662" spans="1:19" ht="13.2">
      <c r="A662" s="2"/>
      <c r="B662" s="2"/>
      <c r="C662" s="2"/>
      <c r="D662" s="2"/>
      <c r="E662" s="2"/>
      <c r="F662" s="1446"/>
      <c r="G662" s="2"/>
      <c r="H662" s="2"/>
      <c r="I662" s="2238"/>
      <c r="J662" s="2"/>
      <c r="K662" s="2"/>
      <c r="L662" s="2"/>
      <c r="M662" s="2"/>
      <c r="O662" s="2"/>
      <c r="P662" s="2"/>
      <c r="R662" s="6"/>
      <c r="S662" s="2"/>
    </row>
    <row r="663" spans="1:19" ht="13.2">
      <c r="A663" s="2"/>
      <c r="B663" s="2"/>
      <c r="C663" s="2"/>
      <c r="D663" s="2"/>
      <c r="E663" s="2"/>
      <c r="F663" s="1446"/>
      <c r="G663" s="2"/>
      <c r="H663" s="2"/>
      <c r="I663" s="2238"/>
      <c r="J663" s="2"/>
      <c r="K663" s="2"/>
      <c r="L663" s="2"/>
      <c r="M663" s="2"/>
      <c r="O663" s="2"/>
      <c r="P663" s="2"/>
      <c r="R663" s="6"/>
      <c r="S663" s="2"/>
    </row>
    <row r="664" spans="1:19" ht="13.2">
      <c r="A664" s="2"/>
      <c r="B664" s="2"/>
      <c r="C664" s="2"/>
      <c r="D664" s="2"/>
      <c r="E664" s="2"/>
      <c r="F664" s="1446"/>
      <c r="G664" s="2"/>
      <c r="H664" s="2"/>
      <c r="I664" s="2238"/>
      <c r="J664" s="2"/>
      <c r="K664" s="2"/>
      <c r="L664" s="2"/>
      <c r="M664" s="2"/>
      <c r="O664" s="2"/>
      <c r="P664" s="2"/>
      <c r="R664" s="6"/>
      <c r="S664" s="2"/>
    </row>
    <row r="665" spans="1:19" ht="13.2">
      <c r="A665" s="2"/>
      <c r="B665" s="2"/>
      <c r="C665" s="2"/>
      <c r="D665" s="2"/>
      <c r="E665" s="2"/>
      <c r="F665" s="1446"/>
      <c r="G665" s="2"/>
      <c r="H665" s="2"/>
      <c r="I665" s="2238"/>
      <c r="J665" s="2"/>
      <c r="K665" s="2"/>
      <c r="L665" s="2"/>
      <c r="M665" s="2"/>
      <c r="O665" s="2"/>
      <c r="P665" s="2"/>
      <c r="R665" s="6"/>
      <c r="S665" s="2"/>
    </row>
    <row r="666" spans="1:19" ht="13.2">
      <c r="A666" s="2"/>
      <c r="B666" s="2"/>
      <c r="C666" s="2"/>
      <c r="D666" s="2"/>
      <c r="E666" s="2"/>
      <c r="F666" s="1446"/>
      <c r="G666" s="2"/>
      <c r="H666" s="2"/>
      <c r="I666" s="2238"/>
      <c r="J666" s="2"/>
      <c r="K666" s="2"/>
      <c r="L666" s="2"/>
      <c r="M666" s="2"/>
      <c r="O666" s="2"/>
      <c r="P666" s="2"/>
      <c r="R666" s="6"/>
      <c r="S666" s="2"/>
    </row>
    <row r="667" spans="1:19" ht="13.2">
      <c r="A667" s="2"/>
      <c r="B667" s="2"/>
      <c r="C667" s="2"/>
      <c r="D667" s="2"/>
      <c r="E667" s="2"/>
      <c r="F667" s="1446"/>
      <c r="G667" s="2"/>
      <c r="H667" s="2"/>
      <c r="I667" s="2238"/>
      <c r="J667" s="2"/>
      <c r="K667" s="2"/>
      <c r="L667" s="2"/>
      <c r="M667" s="2"/>
      <c r="O667" s="2"/>
      <c r="P667" s="2"/>
      <c r="R667" s="6"/>
      <c r="S667" s="2"/>
    </row>
    <row r="668" spans="1:19" ht="13.2">
      <c r="A668" s="2"/>
      <c r="B668" s="2"/>
      <c r="C668" s="2"/>
      <c r="D668" s="2"/>
      <c r="E668" s="2"/>
      <c r="F668" s="1446"/>
      <c r="G668" s="2"/>
      <c r="H668" s="2"/>
      <c r="I668" s="2238"/>
      <c r="J668" s="2"/>
      <c r="K668" s="2"/>
      <c r="L668" s="2"/>
      <c r="M668" s="2"/>
      <c r="O668" s="2"/>
      <c r="P668" s="2"/>
      <c r="R668" s="6"/>
      <c r="S668" s="2"/>
    </row>
    <row r="669" spans="1:19" ht="13.2">
      <c r="A669" s="2"/>
      <c r="B669" s="2"/>
      <c r="C669" s="2"/>
      <c r="D669" s="2"/>
      <c r="E669" s="2"/>
      <c r="F669" s="1446"/>
      <c r="G669" s="2"/>
      <c r="H669" s="2"/>
      <c r="I669" s="2238"/>
      <c r="J669" s="2"/>
      <c r="K669" s="2"/>
      <c r="L669" s="2"/>
      <c r="M669" s="2"/>
      <c r="O669" s="2"/>
      <c r="P669" s="2"/>
      <c r="R669" s="6"/>
      <c r="S669" s="2"/>
    </row>
    <row r="670" spans="1:19" ht="13.2">
      <c r="A670" s="2"/>
      <c r="B670" s="2"/>
      <c r="C670" s="2"/>
      <c r="D670" s="2"/>
      <c r="E670" s="2"/>
      <c r="F670" s="1446"/>
      <c r="G670" s="2"/>
      <c r="H670" s="2"/>
      <c r="I670" s="2238"/>
      <c r="J670" s="2"/>
      <c r="K670" s="2"/>
      <c r="L670" s="2"/>
      <c r="M670" s="2"/>
      <c r="O670" s="2"/>
      <c r="P670" s="2"/>
      <c r="R670" s="6"/>
      <c r="S670" s="2"/>
    </row>
    <row r="671" spans="1:19" ht="13.2">
      <c r="A671" s="2"/>
      <c r="B671" s="2"/>
      <c r="C671" s="2"/>
      <c r="D671" s="2"/>
      <c r="E671" s="2"/>
      <c r="F671" s="1446"/>
      <c r="G671" s="2"/>
      <c r="H671" s="2"/>
      <c r="I671" s="2238"/>
      <c r="J671" s="2"/>
      <c r="K671" s="2"/>
      <c r="L671" s="2"/>
      <c r="M671" s="2"/>
      <c r="O671" s="2"/>
      <c r="P671" s="2"/>
      <c r="R671" s="6"/>
      <c r="S671" s="2"/>
    </row>
    <row r="672" spans="1:19" ht="13.2">
      <c r="A672" s="2"/>
      <c r="B672" s="2"/>
      <c r="C672" s="2"/>
      <c r="D672" s="2"/>
      <c r="E672" s="2"/>
      <c r="F672" s="1446"/>
      <c r="G672" s="2"/>
      <c r="H672" s="2"/>
      <c r="I672" s="2238"/>
      <c r="J672" s="2"/>
      <c r="K672" s="2"/>
      <c r="L672" s="2"/>
      <c r="M672" s="2"/>
      <c r="O672" s="2"/>
      <c r="P672" s="2"/>
      <c r="R672" s="6"/>
      <c r="S672" s="2"/>
    </row>
    <row r="673" spans="1:19" ht="13.2">
      <c r="A673" s="2"/>
      <c r="B673" s="2"/>
      <c r="C673" s="2"/>
      <c r="D673" s="2"/>
      <c r="E673" s="2"/>
      <c r="F673" s="1446"/>
      <c r="G673" s="2"/>
      <c r="H673" s="2"/>
      <c r="I673" s="2238"/>
      <c r="J673" s="2"/>
      <c r="K673" s="2"/>
      <c r="L673" s="2"/>
      <c r="M673" s="2"/>
      <c r="O673" s="2"/>
      <c r="P673" s="2"/>
      <c r="R673" s="6"/>
      <c r="S673" s="2"/>
    </row>
    <row r="674" spans="1:19" ht="13.2">
      <c r="A674" s="2"/>
      <c r="B674" s="2"/>
      <c r="C674" s="2"/>
      <c r="D674" s="2"/>
      <c r="E674" s="2"/>
      <c r="F674" s="1446"/>
      <c r="G674" s="2"/>
      <c r="H674" s="2"/>
      <c r="I674" s="2238"/>
      <c r="J674" s="2"/>
      <c r="K674" s="2"/>
      <c r="L674" s="2"/>
      <c r="M674" s="2"/>
      <c r="O674" s="2"/>
      <c r="P674" s="2"/>
      <c r="R674" s="6"/>
      <c r="S674" s="2"/>
    </row>
    <row r="675" spans="1:19" ht="13.2">
      <c r="A675" s="2"/>
      <c r="B675" s="2"/>
      <c r="C675" s="2"/>
      <c r="D675" s="2"/>
      <c r="E675" s="2"/>
      <c r="F675" s="1446"/>
      <c r="G675" s="2"/>
      <c r="H675" s="2"/>
      <c r="I675" s="2238"/>
      <c r="J675" s="2"/>
      <c r="K675" s="2"/>
      <c r="L675" s="2"/>
      <c r="M675" s="2"/>
      <c r="O675" s="2"/>
      <c r="P675" s="2"/>
      <c r="R675" s="6"/>
      <c r="S675" s="2"/>
    </row>
    <row r="676" spans="1:19" ht="13.2">
      <c r="A676" s="2"/>
      <c r="B676" s="2"/>
      <c r="C676" s="2"/>
      <c r="D676" s="2"/>
      <c r="E676" s="2"/>
      <c r="F676" s="1446"/>
      <c r="G676" s="2"/>
      <c r="H676" s="2"/>
      <c r="I676" s="2238"/>
      <c r="J676" s="2"/>
      <c r="K676" s="2"/>
      <c r="L676" s="2"/>
      <c r="M676" s="2"/>
      <c r="O676" s="2"/>
      <c r="P676" s="2"/>
      <c r="R676" s="6"/>
      <c r="S676" s="2"/>
    </row>
    <row r="677" spans="1:19" ht="13.2">
      <c r="A677" s="2"/>
      <c r="B677" s="2"/>
      <c r="C677" s="2"/>
      <c r="D677" s="2"/>
      <c r="E677" s="2"/>
      <c r="F677" s="1446"/>
      <c r="G677" s="2"/>
      <c r="H677" s="2"/>
      <c r="I677" s="2238"/>
      <c r="J677" s="2"/>
      <c r="K677" s="2"/>
      <c r="L677" s="2"/>
      <c r="M677" s="2"/>
      <c r="O677" s="2"/>
      <c r="P677" s="2"/>
      <c r="R677" s="6"/>
      <c r="S677" s="2"/>
    </row>
    <row r="678" spans="1:19" ht="13.2">
      <c r="A678" s="2"/>
      <c r="B678" s="2"/>
      <c r="C678" s="2"/>
      <c r="D678" s="2"/>
      <c r="E678" s="2"/>
      <c r="F678" s="1446"/>
      <c r="G678" s="2"/>
      <c r="H678" s="2"/>
      <c r="I678" s="2238"/>
      <c r="J678" s="2"/>
      <c r="K678" s="2"/>
      <c r="L678" s="2"/>
      <c r="M678" s="2"/>
      <c r="O678" s="2"/>
      <c r="P678" s="2"/>
      <c r="R678" s="6"/>
      <c r="S678" s="2"/>
    </row>
    <row r="679" spans="1:19" ht="13.2">
      <c r="A679" s="2"/>
      <c r="B679" s="2"/>
      <c r="C679" s="2"/>
      <c r="D679" s="2"/>
      <c r="E679" s="2"/>
      <c r="F679" s="1446"/>
      <c r="G679" s="2"/>
      <c r="H679" s="2"/>
      <c r="I679" s="2238"/>
      <c r="J679" s="2"/>
      <c r="K679" s="2"/>
      <c r="L679" s="2"/>
      <c r="M679" s="2"/>
      <c r="O679" s="2"/>
      <c r="P679" s="2"/>
      <c r="R679" s="6"/>
      <c r="S679" s="2"/>
    </row>
    <row r="680" spans="1:19" ht="13.2">
      <c r="A680" s="2"/>
      <c r="B680" s="2"/>
      <c r="C680" s="2"/>
      <c r="D680" s="2"/>
      <c r="E680" s="2"/>
      <c r="F680" s="1446"/>
      <c r="G680" s="2"/>
      <c r="H680" s="2"/>
      <c r="I680" s="2238"/>
      <c r="J680" s="2"/>
      <c r="K680" s="2"/>
      <c r="L680" s="2"/>
      <c r="M680" s="2"/>
      <c r="O680" s="2"/>
      <c r="P680" s="2"/>
      <c r="R680" s="6"/>
      <c r="S680" s="2"/>
    </row>
    <row r="681" spans="1:19" ht="13.2">
      <c r="A681" s="2"/>
      <c r="B681" s="2"/>
      <c r="C681" s="2"/>
      <c r="D681" s="2"/>
      <c r="E681" s="2"/>
      <c r="F681" s="1446"/>
      <c r="G681" s="2"/>
      <c r="H681" s="2"/>
      <c r="I681" s="2238"/>
      <c r="J681" s="2"/>
      <c r="K681" s="2"/>
      <c r="L681" s="2"/>
      <c r="M681" s="2"/>
      <c r="O681" s="2"/>
      <c r="P681" s="2"/>
      <c r="R681" s="6"/>
      <c r="S681" s="2"/>
    </row>
    <row r="682" spans="1:19" ht="13.2">
      <c r="A682" s="2"/>
      <c r="B682" s="2"/>
      <c r="C682" s="2"/>
      <c r="D682" s="2"/>
      <c r="E682" s="2"/>
      <c r="F682" s="1446"/>
      <c r="G682" s="2"/>
      <c r="H682" s="2"/>
      <c r="I682" s="2238"/>
      <c r="J682" s="2"/>
      <c r="K682" s="2"/>
      <c r="L682" s="2"/>
      <c r="M682" s="2"/>
      <c r="O682" s="2"/>
      <c r="P682" s="2"/>
      <c r="R682" s="6"/>
      <c r="S682" s="2"/>
    </row>
    <row r="683" spans="1:19" ht="13.2">
      <c r="A683" s="2"/>
      <c r="B683" s="2"/>
      <c r="C683" s="2"/>
      <c r="D683" s="2"/>
      <c r="E683" s="2"/>
      <c r="F683" s="1446"/>
      <c r="G683" s="2"/>
      <c r="H683" s="2"/>
      <c r="I683" s="2238"/>
      <c r="J683" s="2"/>
      <c r="K683" s="2"/>
      <c r="L683" s="2"/>
      <c r="M683" s="2"/>
      <c r="O683" s="2"/>
      <c r="P683" s="2"/>
      <c r="R683" s="6"/>
      <c r="S683" s="2"/>
    </row>
    <row r="684" spans="1:19" ht="13.2">
      <c r="A684" s="2"/>
      <c r="B684" s="2"/>
      <c r="C684" s="2"/>
      <c r="D684" s="2"/>
      <c r="E684" s="2"/>
      <c r="F684" s="1446"/>
      <c r="G684" s="2"/>
      <c r="H684" s="2"/>
      <c r="I684" s="2238"/>
      <c r="J684" s="2"/>
      <c r="K684" s="2"/>
      <c r="L684" s="2"/>
      <c r="M684" s="2"/>
      <c r="O684" s="2"/>
      <c r="P684" s="2"/>
      <c r="R684" s="6"/>
      <c r="S684" s="2"/>
    </row>
    <row r="685" spans="1:19" ht="13.2">
      <c r="A685" s="2"/>
      <c r="B685" s="2"/>
      <c r="C685" s="2"/>
      <c r="D685" s="2"/>
      <c r="E685" s="2"/>
      <c r="F685" s="1446"/>
      <c r="G685" s="2"/>
      <c r="H685" s="2"/>
      <c r="I685" s="2238"/>
      <c r="J685" s="2"/>
      <c r="K685" s="2"/>
      <c r="L685" s="2"/>
      <c r="M685" s="2"/>
      <c r="O685" s="2"/>
      <c r="P685" s="2"/>
      <c r="R685" s="6"/>
      <c r="S685" s="2"/>
    </row>
    <row r="686" spans="1:19" ht="13.2">
      <c r="A686" s="2"/>
      <c r="B686" s="2"/>
      <c r="C686" s="2"/>
      <c r="D686" s="2"/>
      <c r="E686" s="2"/>
      <c r="F686" s="1446"/>
      <c r="G686" s="2"/>
      <c r="H686" s="2"/>
      <c r="I686" s="2238"/>
      <c r="J686" s="2"/>
      <c r="K686" s="2"/>
      <c r="L686" s="2"/>
      <c r="M686" s="2"/>
      <c r="O686" s="2"/>
      <c r="P686" s="2"/>
      <c r="R686" s="6"/>
      <c r="S686" s="2"/>
    </row>
    <row r="687" spans="1:19" ht="13.2">
      <c r="A687" s="2"/>
      <c r="B687" s="2"/>
      <c r="C687" s="2"/>
      <c r="D687" s="2"/>
      <c r="E687" s="2"/>
      <c r="F687" s="1446"/>
      <c r="G687" s="2"/>
      <c r="H687" s="2"/>
      <c r="I687" s="2238"/>
      <c r="J687" s="2"/>
      <c r="K687" s="2"/>
      <c r="L687" s="2"/>
      <c r="M687" s="2"/>
      <c r="O687" s="2"/>
      <c r="P687" s="2"/>
      <c r="R687" s="6"/>
      <c r="S687" s="2"/>
    </row>
    <row r="688" spans="1:19" ht="13.2">
      <c r="A688" s="2"/>
      <c r="B688" s="2"/>
      <c r="C688" s="2"/>
      <c r="D688" s="2"/>
      <c r="E688" s="2"/>
      <c r="F688" s="1446"/>
      <c r="G688" s="2"/>
      <c r="H688" s="2"/>
      <c r="I688" s="2238"/>
      <c r="J688" s="2"/>
      <c r="K688" s="2"/>
      <c r="L688" s="2"/>
      <c r="M688" s="2"/>
      <c r="O688" s="2"/>
      <c r="P688" s="2"/>
      <c r="R688" s="6"/>
      <c r="S688" s="2"/>
    </row>
    <row r="689" spans="1:19" ht="13.2">
      <c r="A689" s="2"/>
      <c r="B689" s="2"/>
      <c r="C689" s="2"/>
      <c r="D689" s="2"/>
      <c r="E689" s="2"/>
      <c r="F689" s="1446"/>
      <c r="G689" s="2"/>
      <c r="H689" s="2"/>
      <c r="I689" s="2238"/>
      <c r="J689" s="2"/>
      <c r="K689" s="2"/>
      <c r="L689" s="2"/>
      <c r="M689" s="2"/>
      <c r="O689" s="2"/>
      <c r="P689" s="2"/>
      <c r="R689" s="6"/>
      <c r="S689" s="2"/>
    </row>
    <row r="690" spans="1:19" ht="13.2">
      <c r="A690" s="2"/>
      <c r="B690" s="2"/>
      <c r="C690" s="2"/>
      <c r="D690" s="2"/>
      <c r="E690" s="2"/>
      <c r="F690" s="1446"/>
      <c r="G690" s="2"/>
      <c r="H690" s="2"/>
      <c r="I690" s="2238"/>
      <c r="J690" s="2"/>
      <c r="K690" s="2"/>
      <c r="L690" s="2"/>
      <c r="M690" s="2"/>
      <c r="O690" s="2"/>
      <c r="P690" s="2"/>
      <c r="R690" s="6"/>
      <c r="S690" s="2"/>
    </row>
    <row r="691" spans="1:19" ht="13.2">
      <c r="A691" s="2"/>
      <c r="B691" s="2"/>
      <c r="C691" s="2"/>
      <c r="D691" s="2"/>
      <c r="E691" s="2"/>
      <c r="F691" s="1446"/>
      <c r="G691" s="2"/>
      <c r="H691" s="2"/>
      <c r="I691" s="2238"/>
      <c r="J691" s="2"/>
      <c r="K691" s="2"/>
      <c r="L691" s="2"/>
      <c r="M691" s="2"/>
      <c r="O691" s="2"/>
      <c r="P691" s="2"/>
      <c r="R691" s="6"/>
      <c r="S691" s="2"/>
    </row>
    <row r="692" spans="1:19" ht="13.2">
      <c r="A692" s="2"/>
      <c r="B692" s="2"/>
      <c r="C692" s="2"/>
      <c r="D692" s="2"/>
      <c r="E692" s="2"/>
      <c r="F692" s="1446"/>
      <c r="G692" s="2"/>
      <c r="H692" s="2"/>
      <c r="I692" s="2238"/>
      <c r="J692" s="2"/>
      <c r="K692" s="2"/>
      <c r="L692" s="2"/>
      <c r="M692" s="2"/>
      <c r="O692" s="2"/>
      <c r="P692" s="2"/>
      <c r="R692" s="6"/>
      <c r="S692" s="2"/>
    </row>
    <row r="693" spans="1:19" ht="13.2">
      <c r="A693" s="2"/>
      <c r="B693" s="2"/>
      <c r="C693" s="2"/>
      <c r="D693" s="2"/>
      <c r="E693" s="2"/>
      <c r="F693" s="1446"/>
      <c r="G693" s="2"/>
      <c r="H693" s="2"/>
      <c r="I693" s="2238"/>
      <c r="J693" s="2"/>
      <c r="K693" s="2"/>
      <c r="L693" s="2"/>
      <c r="M693" s="2"/>
      <c r="O693" s="2"/>
      <c r="P693" s="2"/>
      <c r="R693" s="6"/>
      <c r="S693" s="2"/>
    </row>
    <row r="694" spans="1:19" ht="13.2">
      <c r="A694" s="2"/>
      <c r="B694" s="2"/>
      <c r="C694" s="2"/>
      <c r="D694" s="2"/>
      <c r="E694" s="2"/>
      <c r="F694" s="1446"/>
      <c r="G694" s="2"/>
      <c r="H694" s="2"/>
      <c r="I694" s="2238"/>
      <c r="J694" s="2"/>
      <c r="K694" s="2"/>
      <c r="L694" s="2"/>
      <c r="M694" s="2"/>
      <c r="O694" s="2"/>
      <c r="P694" s="2"/>
      <c r="R694" s="6"/>
      <c r="S694" s="2"/>
    </row>
    <row r="695" spans="1:19" ht="13.2">
      <c r="A695" s="2"/>
      <c r="B695" s="2"/>
      <c r="C695" s="2"/>
      <c r="D695" s="2"/>
      <c r="E695" s="2"/>
      <c r="F695" s="1446"/>
      <c r="G695" s="2"/>
      <c r="H695" s="2"/>
      <c r="I695" s="2238"/>
      <c r="J695" s="2"/>
      <c r="K695" s="2"/>
      <c r="L695" s="2"/>
      <c r="M695" s="2"/>
      <c r="O695" s="2"/>
      <c r="P695" s="2"/>
      <c r="R695" s="6"/>
      <c r="S695" s="2"/>
    </row>
    <row r="696" spans="1:19" ht="13.2">
      <c r="A696" s="2"/>
      <c r="B696" s="2"/>
      <c r="C696" s="2"/>
      <c r="D696" s="2"/>
      <c r="E696" s="2"/>
      <c r="F696" s="1446"/>
      <c r="G696" s="2"/>
      <c r="H696" s="2"/>
      <c r="I696" s="2238"/>
      <c r="J696" s="2"/>
      <c r="K696" s="2"/>
      <c r="L696" s="2"/>
      <c r="M696" s="2"/>
      <c r="O696" s="2"/>
      <c r="P696" s="2"/>
      <c r="R696" s="6"/>
      <c r="S696" s="2"/>
    </row>
    <row r="697" spans="1:19" ht="13.2">
      <c r="A697" s="2"/>
      <c r="B697" s="2"/>
      <c r="C697" s="2"/>
      <c r="D697" s="2"/>
      <c r="E697" s="2"/>
      <c r="F697" s="1446"/>
      <c r="G697" s="2"/>
      <c r="H697" s="2"/>
      <c r="I697" s="2238"/>
      <c r="J697" s="2"/>
      <c r="K697" s="2"/>
      <c r="L697" s="2"/>
      <c r="M697" s="2"/>
      <c r="O697" s="2"/>
      <c r="P697" s="2"/>
      <c r="R697" s="6"/>
      <c r="S697" s="2"/>
    </row>
    <row r="698" spans="1:19" ht="13.2">
      <c r="A698" s="2"/>
      <c r="B698" s="2"/>
      <c r="C698" s="2"/>
      <c r="D698" s="2"/>
      <c r="E698" s="2"/>
      <c r="F698" s="1446"/>
      <c r="G698" s="2"/>
      <c r="H698" s="2"/>
      <c r="I698" s="2238"/>
      <c r="J698" s="2"/>
      <c r="K698" s="2"/>
      <c r="L698" s="2"/>
      <c r="M698" s="2"/>
      <c r="O698" s="2"/>
      <c r="P698" s="2"/>
      <c r="R698" s="6"/>
      <c r="S698" s="2"/>
    </row>
    <row r="699" spans="1:19" ht="13.2">
      <c r="A699" s="2"/>
      <c r="B699" s="2"/>
      <c r="C699" s="2"/>
      <c r="D699" s="2"/>
      <c r="E699" s="2"/>
      <c r="F699" s="1446"/>
      <c r="G699" s="2"/>
      <c r="H699" s="2"/>
      <c r="I699" s="2238"/>
      <c r="J699" s="2"/>
      <c r="K699" s="2"/>
      <c r="L699" s="2"/>
      <c r="M699" s="2"/>
      <c r="O699" s="2"/>
      <c r="P699" s="2"/>
      <c r="R699" s="6"/>
      <c r="S699" s="2"/>
    </row>
    <row r="700" spans="1:19" ht="13.2">
      <c r="A700" s="2"/>
      <c r="B700" s="2"/>
      <c r="C700" s="2"/>
      <c r="D700" s="2"/>
      <c r="E700" s="2"/>
      <c r="F700" s="1446"/>
      <c r="G700" s="2"/>
      <c r="H700" s="2"/>
      <c r="I700" s="2238"/>
      <c r="J700" s="2"/>
      <c r="K700" s="2"/>
      <c r="L700" s="2"/>
      <c r="M700" s="2"/>
      <c r="O700" s="2"/>
      <c r="P700" s="2"/>
      <c r="R700" s="6"/>
      <c r="S700" s="2"/>
    </row>
    <row r="701" spans="1:19" ht="13.2">
      <c r="A701" s="2"/>
      <c r="B701" s="2"/>
      <c r="C701" s="2"/>
      <c r="D701" s="2"/>
      <c r="E701" s="2"/>
      <c r="F701" s="1446"/>
      <c r="G701" s="2"/>
      <c r="H701" s="2"/>
      <c r="I701" s="2238"/>
      <c r="J701" s="2"/>
      <c r="K701" s="2"/>
      <c r="L701" s="2"/>
      <c r="M701" s="2"/>
      <c r="O701" s="2"/>
      <c r="P701" s="2"/>
      <c r="R701" s="6"/>
      <c r="S701" s="2"/>
    </row>
    <row r="702" spans="1:19" ht="13.2">
      <c r="A702" s="2"/>
      <c r="B702" s="2"/>
      <c r="C702" s="2"/>
      <c r="D702" s="2"/>
      <c r="E702" s="2"/>
      <c r="F702" s="1446"/>
      <c r="G702" s="2"/>
      <c r="H702" s="2"/>
      <c r="I702" s="2238"/>
      <c r="J702" s="2"/>
      <c r="K702" s="2"/>
      <c r="L702" s="2"/>
      <c r="M702" s="2"/>
      <c r="O702" s="2"/>
      <c r="P702" s="2"/>
      <c r="R702" s="6"/>
      <c r="S702" s="2"/>
    </row>
    <row r="703" spans="1:19" ht="13.2">
      <c r="A703" s="2"/>
      <c r="B703" s="2"/>
      <c r="C703" s="2"/>
      <c r="D703" s="2"/>
      <c r="E703" s="2"/>
      <c r="F703" s="1446"/>
      <c r="G703" s="2"/>
      <c r="H703" s="2"/>
      <c r="I703" s="2238"/>
      <c r="J703" s="2"/>
      <c r="K703" s="2"/>
      <c r="L703" s="2"/>
      <c r="M703" s="2"/>
      <c r="O703" s="2"/>
      <c r="P703" s="2"/>
      <c r="R703" s="6"/>
      <c r="S703" s="2"/>
    </row>
    <row r="704" spans="1:19" ht="13.2">
      <c r="A704" s="2"/>
      <c r="B704" s="2"/>
      <c r="C704" s="2"/>
      <c r="D704" s="2"/>
      <c r="E704" s="2"/>
      <c r="F704" s="1446"/>
      <c r="G704" s="2"/>
      <c r="H704" s="2"/>
      <c r="I704" s="2238"/>
      <c r="J704" s="2"/>
      <c r="K704" s="2"/>
      <c r="L704" s="2"/>
      <c r="M704" s="2"/>
      <c r="O704" s="2"/>
      <c r="P704" s="2"/>
      <c r="R704" s="6"/>
      <c r="S704" s="2"/>
    </row>
    <row r="705" spans="1:19" ht="13.2">
      <c r="A705" s="2"/>
      <c r="B705" s="2"/>
      <c r="C705" s="2"/>
      <c r="D705" s="2"/>
      <c r="E705" s="2"/>
      <c r="F705" s="1446"/>
      <c r="G705" s="2"/>
      <c r="H705" s="2"/>
      <c r="I705" s="2238"/>
      <c r="J705" s="2"/>
      <c r="K705" s="2"/>
      <c r="L705" s="2"/>
      <c r="M705" s="2"/>
      <c r="O705" s="2"/>
      <c r="P705" s="2"/>
      <c r="R705" s="6"/>
      <c r="S705" s="2"/>
    </row>
    <row r="706" spans="1:19" ht="13.2">
      <c r="A706" s="2"/>
      <c r="B706" s="2"/>
      <c r="C706" s="2"/>
      <c r="D706" s="2"/>
      <c r="E706" s="2"/>
      <c r="F706" s="1446"/>
      <c r="G706" s="2"/>
      <c r="H706" s="2"/>
      <c r="I706" s="2238"/>
      <c r="J706" s="2"/>
      <c r="K706" s="2"/>
      <c r="L706" s="2"/>
      <c r="M706" s="2"/>
      <c r="O706" s="2"/>
      <c r="P706" s="2"/>
      <c r="R706" s="6"/>
      <c r="S706" s="2"/>
    </row>
    <row r="707" spans="1:19" ht="13.2">
      <c r="A707" s="2"/>
      <c r="B707" s="2"/>
      <c r="C707" s="2"/>
      <c r="D707" s="2"/>
      <c r="E707" s="2"/>
      <c r="F707" s="1446"/>
      <c r="G707" s="2"/>
      <c r="H707" s="2"/>
      <c r="I707" s="2238"/>
      <c r="J707" s="2"/>
      <c r="K707" s="2"/>
      <c r="L707" s="2"/>
      <c r="M707" s="2"/>
      <c r="O707" s="2"/>
      <c r="P707" s="2"/>
      <c r="R707" s="6"/>
      <c r="S707" s="2"/>
    </row>
    <row r="708" spans="1:19" ht="13.2">
      <c r="A708" s="2"/>
      <c r="B708" s="2"/>
      <c r="C708" s="2"/>
      <c r="D708" s="2"/>
      <c r="E708" s="2"/>
      <c r="F708" s="1446"/>
      <c r="G708" s="2"/>
      <c r="H708" s="2"/>
      <c r="I708" s="2238"/>
      <c r="J708" s="2"/>
      <c r="K708" s="2"/>
      <c r="L708" s="2"/>
      <c r="M708" s="2"/>
      <c r="O708" s="2"/>
      <c r="P708" s="2"/>
      <c r="R708" s="6"/>
      <c r="S708" s="2"/>
    </row>
    <row r="709" spans="1:19" ht="13.2">
      <c r="A709" s="2"/>
      <c r="B709" s="2"/>
      <c r="C709" s="2"/>
      <c r="D709" s="2"/>
      <c r="E709" s="2"/>
      <c r="F709" s="1446"/>
      <c r="G709" s="2"/>
      <c r="H709" s="2"/>
      <c r="I709" s="2238"/>
      <c r="J709" s="2"/>
      <c r="K709" s="2"/>
      <c r="L709" s="2"/>
      <c r="M709" s="2"/>
      <c r="O709" s="2"/>
      <c r="P709" s="2"/>
      <c r="R709" s="6"/>
      <c r="S709" s="2"/>
    </row>
    <row r="710" spans="1:19" ht="13.2">
      <c r="A710" s="2"/>
      <c r="B710" s="2"/>
      <c r="C710" s="2"/>
      <c r="D710" s="2"/>
      <c r="E710" s="2"/>
      <c r="F710" s="1446"/>
      <c r="G710" s="2"/>
      <c r="H710" s="2"/>
      <c r="I710" s="2238"/>
      <c r="J710" s="2"/>
      <c r="K710" s="2"/>
      <c r="L710" s="2"/>
      <c r="M710" s="2"/>
      <c r="O710" s="2"/>
      <c r="P710" s="2"/>
      <c r="R710" s="6"/>
      <c r="S710" s="2"/>
    </row>
    <row r="711" spans="1:19" ht="13.2">
      <c r="A711" s="2"/>
      <c r="B711" s="2"/>
      <c r="C711" s="2"/>
      <c r="D711" s="2"/>
      <c r="E711" s="2"/>
      <c r="F711" s="1446"/>
      <c r="G711" s="2"/>
      <c r="H711" s="2"/>
      <c r="I711" s="2238"/>
      <c r="J711" s="2"/>
      <c r="K711" s="2"/>
      <c r="L711" s="2"/>
      <c r="M711" s="2"/>
      <c r="O711" s="2"/>
      <c r="P711" s="2"/>
      <c r="R711" s="6"/>
      <c r="S711" s="2"/>
    </row>
    <row r="712" spans="1:19" ht="13.2">
      <c r="A712" s="2"/>
      <c r="B712" s="2"/>
      <c r="C712" s="2"/>
      <c r="D712" s="2"/>
      <c r="E712" s="2"/>
      <c r="F712" s="1446"/>
      <c r="G712" s="2"/>
      <c r="H712" s="2"/>
      <c r="I712" s="2238"/>
      <c r="J712" s="2"/>
      <c r="K712" s="2"/>
      <c r="L712" s="2"/>
      <c r="M712" s="2"/>
      <c r="O712" s="2"/>
      <c r="P712" s="2"/>
      <c r="R712" s="6"/>
      <c r="S712" s="2"/>
    </row>
    <row r="713" spans="1:19" ht="13.2">
      <c r="A713" s="2"/>
      <c r="B713" s="2"/>
      <c r="C713" s="2"/>
      <c r="D713" s="2"/>
      <c r="E713" s="2"/>
      <c r="F713" s="1446"/>
      <c r="G713" s="2"/>
      <c r="H713" s="2"/>
      <c r="I713" s="2238"/>
      <c r="J713" s="2"/>
      <c r="K713" s="2"/>
      <c r="L713" s="2"/>
      <c r="M713" s="2"/>
      <c r="O713" s="2"/>
      <c r="P713" s="2"/>
      <c r="R713" s="6"/>
      <c r="S713" s="2"/>
    </row>
    <row r="714" spans="1:19" ht="13.2">
      <c r="A714" s="2"/>
      <c r="B714" s="2"/>
      <c r="C714" s="2"/>
      <c r="D714" s="2"/>
      <c r="E714" s="2"/>
      <c r="F714" s="1446"/>
      <c r="G714" s="2"/>
      <c r="H714" s="2"/>
      <c r="I714" s="2238"/>
      <c r="J714" s="2"/>
      <c r="K714" s="2"/>
      <c r="L714" s="2"/>
      <c r="M714" s="2"/>
      <c r="O714" s="2"/>
      <c r="P714" s="2"/>
      <c r="R714" s="6"/>
      <c r="S714" s="2"/>
    </row>
    <row r="715" spans="1:19" ht="13.2">
      <c r="A715" s="2"/>
      <c r="B715" s="2"/>
      <c r="C715" s="2"/>
      <c r="D715" s="2"/>
      <c r="E715" s="2"/>
      <c r="F715" s="1446"/>
      <c r="G715" s="2"/>
      <c r="H715" s="2"/>
      <c r="I715" s="2238"/>
      <c r="J715" s="2"/>
      <c r="K715" s="2"/>
      <c r="L715" s="2"/>
      <c r="M715" s="2"/>
      <c r="O715" s="2"/>
      <c r="P715" s="2"/>
      <c r="R715" s="6"/>
      <c r="S715" s="2"/>
    </row>
    <row r="716" spans="1:19" ht="13.2">
      <c r="A716" s="2"/>
      <c r="B716" s="2"/>
      <c r="C716" s="2"/>
      <c r="D716" s="2"/>
      <c r="E716" s="2"/>
      <c r="F716" s="1446"/>
      <c r="G716" s="2"/>
      <c r="H716" s="2"/>
      <c r="I716" s="2238"/>
      <c r="J716" s="2"/>
      <c r="K716" s="2"/>
      <c r="L716" s="2"/>
      <c r="M716" s="2"/>
      <c r="O716" s="2"/>
      <c r="P716" s="2"/>
      <c r="R716" s="6"/>
      <c r="S716" s="2"/>
    </row>
    <row r="717" spans="1:19" ht="13.2">
      <c r="A717" s="2"/>
      <c r="B717" s="2"/>
      <c r="C717" s="2"/>
      <c r="D717" s="2"/>
      <c r="E717" s="2"/>
      <c r="F717" s="1446"/>
      <c r="G717" s="2"/>
      <c r="H717" s="2"/>
      <c r="I717" s="2238"/>
      <c r="J717" s="2"/>
      <c r="K717" s="2"/>
      <c r="L717" s="2"/>
      <c r="M717" s="2"/>
      <c r="O717" s="2"/>
      <c r="P717" s="2"/>
      <c r="R717" s="6"/>
      <c r="S717" s="2"/>
    </row>
    <row r="718" spans="1:19" ht="13.2">
      <c r="A718" s="2"/>
      <c r="B718" s="2"/>
      <c r="C718" s="2"/>
      <c r="D718" s="2"/>
      <c r="E718" s="2"/>
      <c r="F718" s="1446"/>
      <c r="G718" s="2"/>
      <c r="H718" s="2"/>
      <c r="I718" s="2238"/>
      <c r="J718" s="2"/>
      <c r="K718" s="2"/>
      <c r="L718" s="2"/>
      <c r="M718" s="2"/>
      <c r="O718" s="2"/>
      <c r="P718" s="2"/>
      <c r="R718" s="6"/>
      <c r="S718" s="2"/>
    </row>
    <row r="719" spans="1:19" ht="13.2">
      <c r="A719" s="2"/>
      <c r="B719" s="2"/>
      <c r="C719" s="2"/>
      <c r="D719" s="2"/>
      <c r="E719" s="2"/>
      <c r="F719" s="1446"/>
      <c r="G719" s="2"/>
      <c r="H719" s="2"/>
      <c r="I719" s="2238"/>
      <c r="J719" s="2"/>
      <c r="K719" s="2"/>
      <c r="L719" s="2"/>
      <c r="M719" s="2"/>
      <c r="O719" s="2"/>
      <c r="P719" s="2"/>
      <c r="R719" s="6"/>
      <c r="S719" s="2"/>
    </row>
    <row r="720" spans="1:19" ht="13.2">
      <c r="A720" s="2"/>
      <c r="B720" s="2"/>
      <c r="C720" s="2"/>
      <c r="D720" s="2"/>
      <c r="E720" s="2"/>
      <c r="F720" s="1446"/>
      <c r="G720" s="2"/>
      <c r="H720" s="2"/>
      <c r="I720" s="2238"/>
      <c r="J720" s="2"/>
      <c r="K720" s="2"/>
      <c r="L720" s="2"/>
      <c r="M720" s="2"/>
      <c r="O720" s="2"/>
      <c r="P720" s="2"/>
      <c r="R720" s="6"/>
      <c r="S720" s="2"/>
    </row>
    <row r="721" spans="1:19" ht="13.2">
      <c r="A721" s="2"/>
      <c r="B721" s="2"/>
      <c r="C721" s="2"/>
      <c r="D721" s="2"/>
      <c r="E721" s="2"/>
      <c r="F721" s="1446"/>
      <c r="G721" s="2"/>
      <c r="H721" s="2"/>
      <c r="I721" s="2238"/>
      <c r="J721" s="2"/>
      <c r="K721" s="2"/>
      <c r="L721" s="2"/>
      <c r="M721" s="2"/>
      <c r="O721" s="2"/>
      <c r="P721" s="2"/>
      <c r="R721" s="6"/>
      <c r="S721" s="2"/>
    </row>
    <row r="722" spans="1:19" ht="13.2">
      <c r="A722" s="2"/>
      <c r="B722" s="2"/>
      <c r="C722" s="2"/>
      <c r="D722" s="2"/>
      <c r="E722" s="2"/>
      <c r="F722" s="1446"/>
      <c r="G722" s="2"/>
      <c r="H722" s="2"/>
      <c r="I722" s="2238"/>
      <c r="J722" s="2"/>
      <c r="K722" s="2"/>
      <c r="L722" s="2"/>
      <c r="M722" s="2"/>
      <c r="O722" s="2"/>
      <c r="P722" s="2"/>
      <c r="R722" s="6"/>
      <c r="S722" s="2"/>
    </row>
    <row r="723" spans="1:19" ht="13.2">
      <c r="A723" s="2"/>
      <c r="B723" s="2"/>
      <c r="C723" s="2"/>
      <c r="D723" s="2"/>
      <c r="E723" s="2"/>
      <c r="F723" s="1446"/>
      <c r="G723" s="2"/>
      <c r="H723" s="2"/>
      <c r="I723" s="2238"/>
      <c r="J723" s="2"/>
      <c r="K723" s="2"/>
      <c r="L723" s="2"/>
      <c r="M723" s="2"/>
      <c r="O723" s="2"/>
      <c r="P723" s="2"/>
      <c r="R723" s="6"/>
      <c r="S723" s="2"/>
    </row>
    <row r="724" spans="1:19" ht="13.2">
      <c r="A724" s="2"/>
      <c r="B724" s="2"/>
      <c r="C724" s="2"/>
      <c r="D724" s="2"/>
      <c r="E724" s="2"/>
      <c r="F724" s="1446"/>
      <c r="G724" s="2"/>
      <c r="H724" s="2"/>
      <c r="I724" s="2238"/>
      <c r="J724" s="2"/>
      <c r="K724" s="2"/>
      <c r="L724" s="2"/>
      <c r="M724" s="2"/>
      <c r="O724" s="2"/>
      <c r="P724" s="2"/>
      <c r="R724" s="6"/>
      <c r="S724" s="2"/>
    </row>
    <row r="725" spans="1:19" ht="13.2">
      <c r="A725" s="2"/>
      <c r="B725" s="2"/>
      <c r="C725" s="2"/>
      <c r="D725" s="2"/>
      <c r="E725" s="2"/>
      <c r="F725" s="1446"/>
      <c r="G725" s="2"/>
      <c r="H725" s="2"/>
      <c r="I725" s="2238"/>
      <c r="J725" s="2"/>
      <c r="K725" s="2"/>
      <c r="L725" s="2"/>
      <c r="M725" s="2"/>
      <c r="O725" s="2"/>
      <c r="P725" s="2"/>
      <c r="R725" s="6"/>
      <c r="S725" s="2"/>
    </row>
    <row r="726" spans="1:19" ht="13.2">
      <c r="A726" s="2"/>
      <c r="B726" s="2"/>
      <c r="C726" s="2"/>
      <c r="D726" s="2"/>
      <c r="E726" s="2"/>
      <c r="F726" s="1446"/>
      <c r="G726" s="2"/>
      <c r="H726" s="2"/>
      <c r="I726" s="2238"/>
      <c r="J726" s="2"/>
      <c r="K726" s="2"/>
      <c r="L726" s="2"/>
      <c r="M726" s="2"/>
      <c r="O726" s="2"/>
      <c r="P726" s="2"/>
      <c r="R726" s="6"/>
      <c r="S726" s="2"/>
    </row>
    <row r="727" spans="1:19" ht="13.2">
      <c r="A727" s="2"/>
      <c r="B727" s="2"/>
      <c r="C727" s="2"/>
      <c r="D727" s="2"/>
      <c r="E727" s="2"/>
      <c r="F727" s="1446"/>
      <c r="G727" s="2"/>
      <c r="H727" s="2"/>
      <c r="I727" s="2238"/>
      <c r="J727" s="2"/>
      <c r="K727" s="2"/>
      <c r="L727" s="2"/>
      <c r="M727" s="2"/>
      <c r="O727" s="2"/>
      <c r="P727" s="2"/>
      <c r="R727" s="6"/>
      <c r="S727" s="2"/>
    </row>
    <row r="728" spans="1:19" ht="13.2">
      <c r="A728" s="2"/>
      <c r="B728" s="2"/>
      <c r="C728" s="2"/>
      <c r="D728" s="2"/>
      <c r="E728" s="2"/>
      <c r="F728" s="1446"/>
      <c r="G728" s="2"/>
      <c r="H728" s="2"/>
      <c r="I728" s="2238"/>
      <c r="J728" s="2"/>
      <c r="K728" s="2"/>
      <c r="L728" s="2"/>
      <c r="M728" s="2"/>
      <c r="O728" s="2"/>
      <c r="P728" s="2"/>
      <c r="R728" s="6"/>
      <c r="S728" s="2"/>
    </row>
    <row r="729" spans="1:19" ht="13.2">
      <c r="A729" s="2"/>
      <c r="B729" s="2"/>
      <c r="C729" s="2"/>
      <c r="D729" s="2"/>
      <c r="E729" s="2"/>
      <c r="F729" s="1446"/>
      <c r="G729" s="2"/>
      <c r="H729" s="2"/>
      <c r="I729" s="2238"/>
      <c r="J729" s="2"/>
      <c r="K729" s="2"/>
      <c r="L729" s="2"/>
      <c r="M729" s="2"/>
      <c r="O729" s="2"/>
      <c r="P729" s="2"/>
      <c r="R729" s="6"/>
      <c r="S729" s="2"/>
    </row>
    <row r="730" spans="1:19" ht="13.2">
      <c r="A730" s="2"/>
      <c r="B730" s="2"/>
      <c r="C730" s="2"/>
      <c r="D730" s="2"/>
      <c r="E730" s="2"/>
      <c r="F730" s="1446"/>
      <c r="G730" s="2"/>
      <c r="H730" s="2"/>
      <c r="I730" s="2238"/>
      <c r="J730" s="2"/>
      <c r="K730" s="2"/>
      <c r="L730" s="2"/>
      <c r="M730" s="2"/>
      <c r="O730" s="2"/>
      <c r="P730" s="2"/>
      <c r="R730" s="6"/>
      <c r="S730" s="2"/>
    </row>
    <row r="731" spans="1:19" ht="13.2">
      <c r="A731" s="2"/>
      <c r="B731" s="2"/>
      <c r="C731" s="2"/>
      <c r="D731" s="2"/>
      <c r="E731" s="2"/>
      <c r="F731" s="1446"/>
      <c r="G731" s="2"/>
      <c r="H731" s="2"/>
      <c r="I731" s="2238"/>
      <c r="J731" s="2"/>
      <c r="K731" s="2"/>
      <c r="L731" s="2"/>
      <c r="M731" s="2"/>
      <c r="O731" s="2"/>
      <c r="P731" s="2"/>
      <c r="R731" s="6"/>
      <c r="S731" s="2"/>
    </row>
    <row r="732" spans="1:19" ht="13.2">
      <c r="A732" s="2"/>
      <c r="B732" s="2"/>
      <c r="C732" s="2"/>
      <c r="D732" s="2"/>
      <c r="E732" s="2"/>
      <c r="F732" s="1446"/>
      <c r="G732" s="2"/>
      <c r="H732" s="2"/>
      <c r="I732" s="2238"/>
      <c r="J732" s="2"/>
      <c r="K732" s="2"/>
      <c r="L732" s="2"/>
      <c r="M732" s="2"/>
      <c r="O732" s="2"/>
      <c r="P732" s="2"/>
      <c r="R732" s="6"/>
      <c r="S732" s="2"/>
    </row>
    <row r="733" spans="1:19" ht="13.2">
      <c r="A733" s="2"/>
      <c r="B733" s="2"/>
      <c r="C733" s="2"/>
      <c r="D733" s="2"/>
      <c r="E733" s="2"/>
      <c r="F733" s="1446"/>
      <c r="G733" s="2"/>
      <c r="H733" s="2"/>
      <c r="I733" s="2238"/>
      <c r="J733" s="2"/>
      <c r="K733" s="2"/>
      <c r="L733" s="2"/>
      <c r="M733" s="2"/>
      <c r="O733" s="2"/>
      <c r="P733" s="2"/>
      <c r="R733" s="6"/>
      <c r="S733" s="2"/>
    </row>
    <row r="734" spans="1:19" ht="13.2">
      <c r="A734" s="2"/>
      <c r="B734" s="2"/>
      <c r="C734" s="2"/>
      <c r="D734" s="2"/>
      <c r="E734" s="2"/>
      <c r="F734" s="1446"/>
      <c r="G734" s="2"/>
      <c r="H734" s="2"/>
      <c r="I734" s="2238"/>
      <c r="J734" s="2"/>
      <c r="K734" s="2"/>
      <c r="L734" s="2"/>
      <c r="M734" s="2"/>
      <c r="O734" s="2"/>
      <c r="P734" s="2"/>
      <c r="R734" s="6"/>
      <c r="S734" s="2"/>
    </row>
    <row r="735" spans="1:19" ht="13.2">
      <c r="A735" s="2"/>
      <c r="B735" s="2"/>
      <c r="C735" s="2"/>
      <c r="D735" s="2"/>
      <c r="E735" s="2"/>
      <c r="F735" s="1446"/>
      <c r="G735" s="2"/>
      <c r="H735" s="2"/>
      <c r="I735" s="2238"/>
      <c r="J735" s="2"/>
      <c r="K735" s="2"/>
      <c r="L735" s="2"/>
      <c r="M735" s="2"/>
      <c r="O735" s="2"/>
      <c r="P735" s="2"/>
      <c r="R735" s="6"/>
      <c r="S735" s="2"/>
    </row>
    <row r="736" spans="1:19" ht="13.2">
      <c r="A736" s="2"/>
      <c r="B736" s="2"/>
      <c r="C736" s="2"/>
      <c r="D736" s="2"/>
      <c r="E736" s="2"/>
      <c r="F736" s="1446"/>
      <c r="G736" s="2"/>
      <c r="H736" s="2"/>
      <c r="I736" s="2238"/>
      <c r="J736" s="2"/>
      <c r="K736" s="2"/>
      <c r="L736" s="2"/>
      <c r="M736" s="2"/>
      <c r="O736" s="2"/>
      <c r="P736" s="2"/>
      <c r="R736" s="6"/>
      <c r="S736" s="2"/>
    </row>
    <row r="737" spans="1:19" ht="13.2">
      <c r="A737" s="2"/>
      <c r="B737" s="2"/>
      <c r="C737" s="2"/>
      <c r="D737" s="2"/>
      <c r="E737" s="2"/>
      <c r="F737" s="1446"/>
      <c r="G737" s="2"/>
      <c r="H737" s="2"/>
      <c r="I737" s="2238"/>
      <c r="J737" s="2"/>
      <c r="K737" s="2"/>
      <c r="L737" s="2"/>
      <c r="M737" s="2"/>
      <c r="O737" s="2"/>
      <c r="P737" s="2"/>
      <c r="R737" s="6"/>
      <c r="S737" s="2"/>
    </row>
    <row r="738" spans="1:19" ht="13.2">
      <c r="A738" s="2"/>
      <c r="B738" s="2"/>
      <c r="C738" s="2"/>
      <c r="D738" s="2"/>
      <c r="E738" s="2"/>
      <c r="F738" s="1446"/>
      <c r="G738" s="2"/>
      <c r="H738" s="2"/>
      <c r="I738" s="2238"/>
      <c r="J738" s="2"/>
      <c r="K738" s="2"/>
      <c r="L738" s="2"/>
      <c r="M738" s="2"/>
      <c r="O738" s="2"/>
      <c r="P738" s="2"/>
      <c r="R738" s="6"/>
      <c r="S738" s="2"/>
    </row>
    <row r="739" spans="1:19" ht="13.2">
      <c r="A739" s="2"/>
      <c r="B739" s="2"/>
      <c r="C739" s="2"/>
      <c r="D739" s="2"/>
      <c r="E739" s="2"/>
      <c r="F739" s="1446"/>
      <c r="G739" s="2"/>
      <c r="H739" s="2"/>
      <c r="I739" s="2238"/>
      <c r="J739" s="2"/>
      <c r="K739" s="2"/>
      <c r="L739" s="2"/>
      <c r="M739" s="2"/>
      <c r="O739" s="2"/>
      <c r="P739" s="2"/>
      <c r="R739" s="6"/>
      <c r="S739" s="2"/>
    </row>
    <row r="740" spans="1:19" ht="13.2">
      <c r="A740" s="2"/>
      <c r="B740" s="2"/>
      <c r="C740" s="2"/>
      <c r="D740" s="2"/>
      <c r="E740" s="2"/>
      <c r="F740" s="1446"/>
      <c r="G740" s="2"/>
      <c r="H740" s="2"/>
      <c r="I740" s="2238"/>
      <c r="J740" s="2"/>
      <c r="K740" s="2"/>
      <c r="L740" s="2"/>
      <c r="M740" s="2"/>
      <c r="O740" s="2"/>
      <c r="P740" s="2"/>
      <c r="R740" s="6"/>
      <c r="S740" s="2"/>
    </row>
    <row r="741" spans="1:19" ht="13.2">
      <c r="A741" s="2"/>
      <c r="B741" s="2"/>
      <c r="C741" s="2"/>
      <c r="D741" s="2"/>
      <c r="E741" s="2"/>
      <c r="F741" s="1446"/>
      <c r="G741" s="2"/>
      <c r="H741" s="2"/>
      <c r="I741" s="2238"/>
      <c r="J741" s="2"/>
      <c r="K741" s="2"/>
      <c r="L741" s="2"/>
      <c r="M741" s="2"/>
      <c r="O741" s="2"/>
      <c r="P741" s="2"/>
      <c r="R741" s="6"/>
      <c r="S741" s="2"/>
    </row>
    <row r="742" spans="1:19" ht="13.2">
      <c r="A742" s="2"/>
      <c r="B742" s="2"/>
      <c r="C742" s="2"/>
      <c r="D742" s="2"/>
      <c r="E742" s="2"/>
      <c r="F742" s="1446"/>
      <c r="G742" s="2"/>
      <c r="H742" s="2"/>
      <c r="I742" s="2238"/>
      <c r="J742" s="2"/>
      <c r="K742" s="2"/>
      <c r="L742" s="2"/>
      <c r="M742" s="2"/>
      <c r="O742" s="2"/>
      <c r="P742" s="2"/>
      <c r="R742" s="6"/>
      <c r="S742" s="2"/>
    </row>
    <row r="743" spans="1:19" ht="13.2">
      <c r="A743" s="2"/>
      <c r="B743" s="2"/>
      <c r="C743" s="2"/>
      <c r="D743" s="2"/>
      <c r="E743" s="2"/>
      <c r="F743" s="1446"/>
      <c r="G743" s="2"/>
      <c r="H743" s="2"/>
      <c r="I743" s="2238"/>
      <c r="J743" s="2"/>
      <c r="K743" s="2"/>
      <c r="L743" s="2"/>
      <c r="M743" s="2"/>
      <c r="O743" s="2"/>
      <c r="P743" s="2"/>
      <c r="R743" s="6"/>
      <c r="S743" s="2"/>
    </row>
    <row r="744" spans="1:19" ht="13.2">
      <c r="A744" s="2"/>
      <c r="B744" s="2"/>
      <c r="C744" s="2"/>
      <c r="D744" s="2"/>
      <c r="E744" s="2"/>
      <c r="F744" s="1446"/>
      <c r="G744" s="2"/>
      <c r="H744" s="2"/>
      <c r="I744" s="2238"/>
      <c r="J744" s="2"/>
      <c r="K744" s="2"/>
      <c r="L744" s="2"/>
      <c r="M744" s="2"/>
      <c r="O744" s="2"/>
      <c r="P744" s="2"/>
      <c r="R744" s="6"/>
      <c r="S744" s="2"/>
    </row>
    <row r="745" spans="1:19" ht="13.2">
      <c r="A745" s="2"/>
      <c r="B745" s="2"/>
      <c r="C745" s="2"/>
      <c r="D745" s="2"/>
      <c r="E745" s="2"/>
      <c r="F745" s="1446"/>
      <c r="G745" s="2"/>
      <c r="H745" s="2"/>
      <c r="I745" s="2238"/>
      <c r="J745" s="2"/>
      <c r="K745" s="2"/>
      <c r="L745" s="2"/>
      <c r="M745" s="2"/>
      <c r="O745" s="2"/>
      <c r="P745" s="2"/>
      <c r="R745" s="6"/>
      <c r="S745" s="2"/>
    </row>
    <row r="746" spans="1:19" ht="13.2">
      <c r="A746" s="2"/>
      <c r="B746" s="2"/>
      <c r="C746" s="2"/>
      <c r="D746" s="2"/>
      <c r="E746" s="2"/>
      <c r="F746" s="1446"/>
      <c r="G746" s="2"/>
      <c r="H746" s="2"/>
      <c r="I746" s="2238"/>
      <c r="J746" s="2"/>
      <c r="K746" s="2"/>
      <c r="L746" s="2"/>
      <c r="M746" s="2"/>
      <c r="O746" s="2"/>
      <c r="P746" s="2"/>
      <c r="R746" s="6"/>
      <c r="S746" s="2"/>
    </row>
    <row r="747" spans="1:19" ht="13.2">
      <c r="A747" s="2"/>
      <c r="B747" s="2"/>
      <c r="C747" s="2"/>
      <c r="D747" s="2"/>
      <c r="E747" s="2"/>
      <c r="F747" s="1446"/>
      <c r="G747" s="2"/>
      <c r="H747" s="2"/>
      <c r="I747" s="2238"/>
      <c r="J747" s="2"/>
      <c r="K747" s="2"/>
      <c r="L747" s="2"/>
      <c r="M747" s="2"/>
      <c r="O747" s="2"/>
      <c r="P747" s="2"/>
      <c r="R747" s="6"/>
      <c r="S747" s="2"/>
    </row>
    <row r="748" spans="1:19" ht="13.2">
      <c r="A748" s="2"/>
      <c r="B748" s="2"/>
      <c r="C748" s="2"/>
      <c r="D748" s="2"/>
      <c r="E748" s="2"/>
      <c r="F748" s="1446"/>
      <c r="G748" s="2"/>
      <c r="H748" s="2"/>
      <c r="I748" s="2238"/>
      <c r="J748" s="2"/>
      <c r="K748" s="2"/>
      <c r="L748" s="2"/>
      <c r="M748" s="2"/>
      <c r="O748" s="2"/>
      <c r="P748" s="2"/>
      <c r="R748" s="6"/>
      <c r="S748" s="2"/>
    </row>
    <row r="749" spans="1:19" ht="13.2">
      <c r="A749" s="2"/>
      <c r="B749" s="2"/>
      <c r="C749" s="2"/>
      <c r="D749" s="2"/>
      <c r="E749" s="2"/>
      <c r="F749" s="1446"/>
      <c r="G749" s="2"/>
      <c r="H749" s="2"/>
      <c r="I749" s="2238"/>
      <c r="J749" s="2"/>
      <c r="K749" s="2"/>
      <c r="L749" s="2"/>
      <c r="M749" s="2"/>
      <c r="O749" s="2"/>
      <c r="P749" s="2"/>
      <c r="R749" s="6"/>
      <c r="S749" s="2"/>
    </row>
    <row r="750" spans="1:19" ht="13.2">
      <c r="A750" s="2"/>
      <c r="B750" s="2"/>
      <c r="C750" s="2"/>
      <c r="D750" s="2"/>
      <c r="E750" s="2"/>
      <c r="F750" s="1446"/>
      <c r="G750" s="2"/>
      <c r="H750" s="2"/>
      <c r="I750" s="2238"/>
      <c r="J750" s="2"/>
      <c r="K750" s="2"/>
      <c r="L750" s="2"/>
      <c r="M750" s="2"/>
      <c r="O750" s="2"/>
      <c r="P750" s="2"/>
      <c r="R750" s="6"/>
      <c r="S750" s="2"/>
    </row>
    <row r="751" spans="1:19" ht="13.2">
      <c r="A751" s="2"/>
      <c r="B751" s="2"/>
      <c r="C751" s="2"/>
      <c r="D751" s="2"/>
      <c r="E751" s="2"/>
      <c r="F751" s="1446"/>
      <c r="G751" s="2"/>
      <c r="H751" s="2"/>
      <c r="I751" s="2238"/>
      <c r="J751" s="2"/>
      <c r="K751" s="2"/>
      <c r="L751" s="2"/>
      <c r="M751" s="2"/>
      <c r="O751" s="2"/>
      <c r="P751" s="2"/>
      <c r="R751" s="6"/>
      <c r="S751" s="2"/>
    </row>
    <row r="752" spans="1:19" ht="13.2">
      <c r="A752" s="2"/>
      <c r="B752" s="2"/>
      <c r="C752" s="2"/>
      <c r="D752" s="2"/>
      <c r="E752" s="2"/>
      <c r="F752" s="1446"/>
      <c r="G752" s="2"/>
      <c r="H752" s="2"/>
      <c r="I752" s="2238"/>
      <c r="J752" s="2"/>
      <c r="K752" s="2"/>
      <c r="L752" s="2"/>
      <c r="M752" s="2"/>
      <c r="O752" s="2"/>
      <c r="P752" s="2"/>
      <c r="R752" s="6"/>
      <c r="S752" s="2"/>
    </row>
    <row r="753" spans="1:19" ht="13.2">
      <c r="A753" s="2"/>
      <c r="B753" s="2"/>
      <c r="C753" s="2"/>
      <c r="D753" s="2"/>
      <c r="E753" s="2"/>
      <c r="F753" s="1446"/>
      <c r="G753" s="2"/>
      <c r="H753" s="2"/>
      <c r="I753" s="2238"/>
      <c r="J753" s="2"/>
      <c r="K753" s="2"/>
      <c r="L753" s="2"/>
      <c r="M753" s="2"/>
      <c r="O753" s="2"/>
      <c r="P753" s="2"/>
      <c r="R753" s="6"/>
      <c r="S753" s="2"/>
    </row>
    <row r="754" spans="1:19" ht="13.2">
      <c r="A754" s="2"/>
      <c r="B754" s="2"/>
      <c r="C754" s="2"/>
      <c r="D754" s="2"/>
      <c r="E754" s="2"/>
      <c r="F754" s="1446"/>
      <c r="G754" s="2"/>
      <c r="H754" s="2"/>
      <c r="I754" s="2238"/>
      <c r="J754" s="2"/>
      <c r="K754" s="2"/>
      <c r="L754" s="2"/>
      <c r="M754" s="2"/>
      <c r="O754" s="2"/>
      <c r="P754" s="2"/>
      <c r="R754" s="6"/>
      <c r="S754" s="2"/>
    </row>
    <row r="755" spans="1:19" ht="13.2">
      <c r="A755" s="2"/>
      <c r="B755" s="2"/>
      <c r="C755" s="2"/>
      <c r="D755" s="2"/>
      <c r="E755" s="2"/>
      <c r="F755" s="1446"/>
      <c r="G755" s="2"/>
      <c r="H755" s="2"/>
      <c r="I755" s="2238"/>
      <c r="J755" s="2"/>
      <c r="K755" s="2"/>
      <c r="L755" s="2"/>
      <c r="M755" s="2"/>
      <c r="O755" s="2"/>
      <c r="P755" s="2"/>
      <c r="R755" s="6"/>
      <c r="S755" s="2"/>
    </row>
    <row r="756" spans="1:19" ht="13.2">
      <c r="A756" s="2"/>
      <c r="B756" s="2"/>
      <c r="C756" s="2"/>
      <c r="D756" s="2"/>
      <c r="E756" s="2"/>
      <c r="F756" s="1446"/>
      <c r="G756" s="2"/>
      <c r="H756" s="2"/>
      <c r="I756" s="2238"/>
      <c r="J756" s="2"/>
      <c r="K756" s="2"/>
      <c r="L756" s="2"/>
      <c r="M756" s="2"/>
      <c r="O756" s="2"/>
      <c r="P756" s="2"/>
      <c r="R756" s="6"/>
      <c r="S756" s="2"/>
    </row>
    <row r="757" spans="1:19" ht="13.2">
      <c r="A757" s="2"/>
      <c r="B757" s="2"/>
      <c r="C757" s="2"/>
      <c r="D757" s="2"/>
      <c r="E757" s="2"/>
      <c r="F757" s="1446"/>
      <c r="G757" s="2"/>
      <c r="H757" s="2"/>
      <c r="I757" s="2238"/>
      <c r="J757" s="2"/>
      <c r="K757" s="2"/>
      <c r="L757" s="2"/>
      <c r="M757" s="2"/>
      <c r="O757" s="2"/>
      <c r="P757" s="2"/>
      <c r="R757" s="6"/>
      <c r="S757" s="2"/>
    </row>
    <row r="758" spans="1:19" ht="13.2">
      <c r="A758" s="2"/>
      <c r="B758" s="2"/>
      <c r="C758" s="2"/>
      <c r="D758" s="2"/>
      <c r="E758" s="2"/>
      <c r="F758" s="1446"/>
      <c r="G758" s="2"/>
      <c r="H758" s="2"/>
      <c r="I758" s="2238"/>
      <c r="J758" s="2"/>
      <c r="K758" s="2"/>
      <c r="L758" s="2"/>
      <c r="M758" s="2"/>
      <c r="O758" s="2"/>
      <c r="P758" s="2"/>
      <c r="R758" s="6"/>
      <c r="S758" s="2"/>
    </row>
    <row r="759" spans="1:19" ht="13.2">
      <c r="A759" s="2"/>
      <c r="B759" s="2"/>
      <c r="C759" s="2"/>
      <c r="D759" s="2"/>
      <c r="E759" s="2"/>
      <c r="F759" s="1446"/>
      <c r="G759" s="2"/>
      <c r="H759" s="2"/>
      <c r="I759" s="2238"/>
      <c r="J759" s="2"/>
      <c r="K759" s="2"/>
      <c r="L759" s="2"/>
      <c r="M759" s="2"/>
      <c r="O759" s="2"/>
      <c r="P759" s="2"/>
      <c r="R759" s="6"/>
      <c r="S759" s="2"/>
    </row>
    <row r="760" spans="1:19" ht="13.2">
      <c r="A760" s="2"/>
      <c r="B760" s="2"/>
      <c r="C760" s="2"/>
      <c r="D760" s="2"/>
      <c r="E760" s="2"/>
      <c r="F760" s="1446"/>
      <c r="G760" s="2"/>
      <c r="H760" s="2"/>
      <c r="I760" s="2238"/>
      <c r="J760" s="2"/>
      <c r="K760" s="2"/>
      <c r="L760" s="2"/>
      <c r="M760" s="2"/>
      <c r="O760" s="2"/>
      <c r="P760" s="2"/>
      <c r="R760" s="6"/>
      <c r="S760" s="2"/>
    </row>
    <row r="761" spans="1:19" ht="13.2">
      <c r="A761" s="2"/>
      <c r="B761" s="2"/>
      <c r="C761" s="2"/>
      <c r="D761" s="2"/>
      <c r="E761" s="2"/>
      <c r="F761" s="1446"/>
      <c r="G761" s="2"/>
      <c r="H761" s="2"/>
      <c r="I761" s="2238"/>
      <c r="J761" s="2"/>
      <c r="K761" s="2"/>
      <c r="L761" s="2"/>
      <c r="M761" s="2"/>
      <c r="O761" s="2"/>
      <c r="P761" s="2"/>
      <c r="R761" s="6"/>
      <c r="S761" s="2"/>
    </row>
    <row r="762" spans="1:19" ht="13.2">
      <c r="A762" s="2"/>
      <c r="B762" s="2"/>
      <c r="C762" s="2"/>
      <c r="D762" s="2"/>
      <c r="E762" s="2"/>
      <c r="F762" s="1446"/>
      <c r="G762" s="2"/>
      <c r="H762" s="2"/>
      <c r="I762" s="2238"/>
      <c r="J762" s="2"/>
      <c r="K762" s="2"/>
      <c r="L762" s="2"/>
      <c r="M762" s="2"/>
      <c r="O762" s="2"/>
      <c r="P762" s="2"/>
      <c r="R762" s="6"/>
      <c r="S762" s="2"/>
    </row>
    <row r="763" spans="1:19" ht="13.2">
      <c r="A763" s="2"/>
      <c r="B763" s="2"/>
      <c r="C763" s="2"/>
      <c r="D763" s="2"/>
      <c r="E763" s="2"/>
      <c r="F763" s="1446"/>
      <c r="G763" s="2"/>
      <c r="H763" s="2"/>
      <c r="I763" s="2238"/>
      <c r="J763" s="2"/>
      <c r="K763" s="2"/>
      <c r="L763" s="2"/>
      <c r="M763" s="2"/>
      <c r="O763" s="2"/>
      <c r="P763" s="2"/>
      <c r="R763" s="6"/>
      <c r="S763" s="2"/>
    </row>
    <row r="764" spans="1:19" ht="13.2">
      <c r="A764" s="2"/>
      <c r="B764" s="2"/>
      <c r="C764" s="2"/>
      <c r="D764" s="2"/>
      <c r="E764" s="2"/>
      <c r="F764" s="1446"/>
      <c r="G764" s="2"/>
      <c r="H764" s="2"/>
      <c r="I764" s="2238"/>
      <c r="J764" s="2"/>
      <c r="K764" s="2"/>
      <c r="L764" s="2"/>
      <c r="M764" s="2"/>
      <c r="O764" s="2"/>
      <c r="P764" s="2"/>
      <c r="R764" s="6"/>
      <c r="S764" s="2"/>
    </row>
    <row r="765" spans="1:19" ht="13.2">
      <c r="A765" s="2"/>
      <c r="B765" s="2"/>
      <c r="C765" s="2"/>
      <c r="D765" s="2"/>
      <c r="E765" s="2"/>
      <c r="F765" s="1446"/>
      <c r="G765" s="2"/>
      <c r="H765" s="2"/>
      <c r="I765" s="2238"/>
      <c r="J765" s="2"/>
      <c r="K765" s="2"/>
      <c r="L765" s="2"/>
      <c r="M765" s="2"/>
      <c r="O765" s="2"/>
      <c r="P765" s="2"/>
      <c r="R765" s="6"/>
      <c r="S765" s="2"/>
    </row>
    <row r="766" spans="1:19" ht="13.2">
      <c r="A766" s="2"/>
      <c r="B766" s="2"/>
      <c r="C766" s="2"/>
      <c r="D766" s="2"/>
      <c r="E766" s="2"/>
      <c r="F766" s="1446"/>
      <c r="G766" s="2"/>
      <c r="H766" s="2"/>
      <c r="I766" s="2238"/>
      <c r="J766" s="2"/>
      <c r="K766" s="2"/>
      <c r="L766" s="2"/>
      <c r="M766" s="2"/>
      <c r="O766" s="2"/>
      <c r="P766" s="2"/>
      <c r="R766" s="6"/>
      <c r="S766" s="2"/>
    </row>
    <row r="767" spans="1:19" ht="13.2">
      <c r="A767" s="2"/>
      <c r="B767" s="2"/>
      <c r="C767" s="2"/>
      <c r="D767" s="2"/>
      <c r="E767" s="2"/>
      <c r="F767" s="1446"/>
      <c r="G767" s="2"/>
      <c r="H767" s="2"/>
      <c r="I767" s="2238"/>
      <c r="J767" s="2"/>
      <c r="K767" s="2"/>
      <c r="L767" s="2"/>
      <c r="M767" s="2"/>
      <c r="O767" s="2"/>
      <c r="P767" s="2"/>
      <c r="R767" s="6"/>
      <c r="S767" s="2"/>
    </row>
    <row r="768" spans="1:19" ht="13.2">
      <c r="A768" s="2"/>
      <c r="B768" s="2"/>
      <c r="C768" s="2"/>
      <c r="D768" s="2"/>
      <c r="E768" s="2"/>
      <c r="F768" s="1446"/>
      <c r="G768" s="2"/>
      <c r="H768" s="2"/>
      <c r="I768" s="2238"/>
      <c r="J768" s="2"/>
      <c r="K768" s="2"/>
      <c r="L768" s="2"/>
      <c r="M768" s="2"/>
      <c r="O768" s="2"/>
      <c r="P768" s="2"/>
      <c r="R768" s="6"/>
      <c r="S768" s="2"/>
    </row>
    <row r="769" spans="1:19" ht="13.2">
      <c r="A769" s="2"/>
      <c r="B769" s="2"/>
      <c r="C769" s="2"/>
      <c r="D769" s="2"/>
      <c r="E769" s="2"/>
      <c r="F769" s="1446"/>
      <c r="G769" s="2"/>
      <c r="H769" s="2"/>
      <c r="I769" s="2238"/>
      <c r="J769" s="2"/>
      <c r="K769" s="2"/>
      <c r="L769" s="2"/>
      <c r="M769" s="2"/>
      <c r="O769" s="2"/>
      <c r="P769" s="2"/>
      <c r="R769" s="6"/>
      <c r="S769" s="2"/>
    </row>
    <row r="770" spans="1:19" ht="13.2">
      <c r="A770" s="2"/>
      <c r="B770" s="2"/>
      <c r="C770" s="2"/>
      <c r="D770" s="2"/>
      <c r="E770" s="2"/>
      <c r="F770" s="1446"/>
      <c r="G770" s="2"/>
      <c r="H770" s="2"/>
      <c r="I770" s="2238"/>
      <c r="J770" s="2"/>
      <c r="K770" s="2"/>
      <c r="L770" s="2"/>
      <c r="M770" s="2"/>
      <c r="O770" s="2"/>
      <c r="P770" s="2"/>
      <c r="R770" s="6"/>
      <c r="S770" s="2"/>
    </row>
    <row r="771" spans="1:19" ht="13.2">
      <c r="A771" s="2"/>
      <c r="B771" s="2"/>
      <c r="C771" s="2"/>
      <c r="D771" s="2"/>
      <c r="E771" s="2"/>
      <c r="F771" s="1446"/>
      <c r="G771" s="2"/>
      <c r="H771" s="2"/>
      <c r="I771" s="2238"/>
      <c r="J771" s="2"/>
      <c r="K771" s="2"/>
      <c r="L771" s="2"/>
      <c r="M771" s="2"/>
      <c r="O771" s="2"/>
      <c r="P771" s="2"/>
      <c r="R771" s="6"/>
      <c r="S771" s="2"/>
    </row>
    <row r="772" spans="1:19" ht="13.2">
      <c r="A772" s="2"/>
      <c r="B772" s="2"/>
      <c r="C772" s="2"/>
      <c r="D772" s="2"/>
      <c r="E772" s="2"/>
      <c r="F772" s="1446"/>
      <c r="G772" s="2"/>
      <c r="H772" s="2"/>
      <c r="I772" s="2238"/>
      <c r="J772" s="2"/>
      <c r="K772" s="2"/>
      <c r="L772" s="2"/>
      <c r="M772" s="2"/>
      <c r="O772" s="2"/>
      <c r="P772" s="2"/>
      <c r="R772" s="6"/>
      <c r="S772" s="2"/>
    </row>
    <row r="773" spans="1:19" ht="13.2">
      <c r="A773" s="2"/>
      <c r="B773" s="2"/>
      <c r="C773" s="2"/>
      <c r="D773" s="2"/>
      <c r="E773" s="2"/>
      <c r="F773" s="1446"/>
      <c r="G773" s="2"/>
      <c r="H773" s="2"/>
      <c r="I773" s="2238"/>
      <c r="J773" s="2"/>
      <c r="K773" s="2"/>
      <c r="L773" s="2"/>
      <c r="M773" s="2"/>
      <c r="O773" s="2"/>
      <c r="P773" s="2"/>
      <c r="R773" s="6"/>
      <c r="S773" s="2"/>
    </row>
    <row r="774" spans="1:19" ht="13.2">
      <c r="A774" s="2"/>
      <c r="B774" s="2"/>
      <c r="C774" s="2"/>
      <c r="D774" s="2"/>
      <c r="E774" s="2"/>
      <c r="F774" s="1446"/>
      <c r="G774" s="2"/>
      <c r="H774" s="2"/>
      <c r="I774" s="2238"/>
      <c r="J774" s="2"/>
      <c r="K774" s="2"/>
      <c r="L774" s="2"/>
      <c r="M774" s="2"/>
      <c r="O774" s="2"/>
      <c r="P774" s="2"/>
      <c r="R774" s="6"/>
      <c r="S774" s="2"/>
    </row>
    <row r="775" spans="1:19" ht="13.2">
      <c r="A775" s="2"/>
      <c r="B775" s="2"/>
      <c r="C775" s="2"/>
      <c r="D775" s="2"/>
      <c r="E775" s="2"/>
      <c r="F775" s="1446"/>
      <c r="G775" s="2"/>
      <c r="H775" s="2"/>
      <c r="I775" s="2238"/>
      <c r="J775" s="2"/>
      <c r="K775" s="2"/>
      <c r="L775" s="2"/>
      <c r="M775" s="2"/>
      <c r="O775" s="2"/>
      <c r="P775" s="2"/>
      <c r="R775" s="6"/>
      <c r="S775" s="2"/>
    </row>
    <row r="776" spans="1:19" ht="13.2">
      <c r="A776" s="2"/>
      <c r="B776" s="2"/>
      <c r="C776" s="2"/>
      <c r="D776" s="2"/>
      <c r="E776" s="2"/>
      <c r="F776" s="1446"/>
      <c r="G776" s="2"/>
      <c r="H776" s="2"/>
      <c r="I776" s="2238"/>
      <c r="J776" s="2"/>
      <c r="K776" s="2"/>
      <c r="L776" s="2"/>
      <c r="M776" s="2"/>
      <c r="O776" s="2"/>
      <c r="P776" s="2"/>
      <c r="R776" s="6"/>
      <c r="S776" s="2"/>
    </row>
    <row r="777" spans="1:19" ht="13.2">
      <c r="A777" s="2"/>
      <c r="B777" s="2"/>
      <c r="C777" s="2"/>
      <c r="D777" s="2"/>
      <c r="E777" s="2"/>
      <c r="F777" s="1446"/>
      <c r="G777" s="2"/>
      <c r="H777" s="2"/>
      <c r="I777" s="2238"/>
      <c r="J777" s="2"/>
      <c r="K777" s="2"/>
      <c r="L777" s="2"/>
      <c r="M777" s="2"/>
      <c r="O777" s="2"/>
      <c r="P777" s="2"/>
      <c r="R777" s="6"/>
      <c r="S777" s="2"/>
    </row>
    <row r="778" spans="1:19" ht="13.2">
      <c r="A778" s="2"/>
      <c r="B778" s="2"/>
      <c r="C778" s="2"/>
      <c r="D778" s="2"/>
      <c r="E778" s="2"/>
      <c r="F778" s="1446"/>
      <c r="G778" s="2"/>
      <c r="H778" s="2"/>
      <c r="I778" s="2238"/>
      <c r="J778" s="2"/>
      <c r="K778" s="2"/>
      <c r="L778" s="2"/>
      <c r="M778" s="2"/>
      <c r="O778" s="2"/>
      <c r="P778" s="2"/>
      <c r="R778" s="6"/>
      <c r="S778" s="2"/>
    </row>
    <row r="779" spans="1:19" ht="13.2">
      <c r="A779" s="2"/>
      <c r="B779" s="2"/>
      <c r="C779" s="2"/>
      <c r="D779" s="2"/>
      <c r="E779" s="2"/>
      <c r="F779" s="1446"/>
      <c r="G779" s="2"/>
      <c r="H779" s="2"/>
      <c r="I779" s="2238"/>
      <c r="J779" s="2"/>
      <c r="K779" s="2"/>
      <c r="L779" s="2"/>
      <c r="M779" s="2"/>
      <c r="O779" s="2"/>
      <c r="P779" s="2"/>
      <c r="R779" s="6"/>
      <c r="S779" s="2"/>
    </row>
    <row r="780" spans="1:19" ht="13.2">
      <c r="A780" s="2"/>
      <c r="B780" s="2"/>
      <c r="C780" s="2"/>
      <c r="D780" s="2"/>
      <c r="E780" s="2"/>
      <c r="F780" s="1446"/>
      <c r="G780" s="2"/>
      <c r="H780" s="2"/>
      <c r="I780" s="2238"/>
      <c r="J780" s="2"/>
      <c r="K780" s="2"/>
      <c r="L780" s="2"/>
      <c r="M780" s="2"/>
      <c r="O780" s="2"/>
      <c r="P780" s="2"/>
      <c r="R780" s="6"/>
      <c r="S780" s="2"/>
    </row>
    <row r="781" spans="1:19" ht="13.2">
      <c r="A781" s="2"/>
      <c r="B781" s="2"/>
      <c r="C781" s="2"/>
      <c r="D781" s="2"/>
      <c r="E781" s="2"/>
      <c r="F781" s="1446"/>
      <c r="G781" s="2"/>
      <c r="H781" s="2"/>
      <c r="I781" s="2238"/>
      <c r="J781" s="2"/>
      <c r="K781" s="2"/>
      <c r="L781" s="2"/>
      <c r="M781" s="2"/>
      <c r="O781" s="2"/>
      <c r="P781" s="2"/>
      <c r="R781" s="6"/>
      <c r="S781" s="2"/>
    </row>
    <row r="782" spans="1:19" ht="13.2">
      <c r="A782" s="2"/>
      <c r="B782" s="2"/>
      <c r="C782" s="2"/>
      <c r="D782" s="2"/>
      <c r="E782" s="2"/>
      <c r="F782" s="1446"/>
      <c r="G782" s="2"/>
      <c r="H782" s="2"/>
      <c r="I782" s="2238"/>
      <c r="J782" s="2"/>
      <c r="K782" s="2"/>
      <c r="L782" s="2"/>
      <c r="M782" s="2"/>
      <c r="O782" s="2"/>
      <c r="P782" s="2"/>
      <c r="R782" s="6"/>
      <c r="S782" s="2"/>
    </row>
    <row r="783" spans="1:19" ht="13.2">
      <c r="A783" s="2"/>
      <c r="B783" s="2"/>
      <c r="C783" s="2"/>
      <c r="D783" s="2"/>
      <c r="E783" s="2"/>
      <c r="F783" s="1446"/>
      <c r="G783" s="2"/>
      <c r="H783" s="2"/>
      <c r="I783" s="2238"/>
      <c r="J783" s="2"/>
      <c r="K783" s="2"/>
      <c r="L783" s="2"/>
      <c r="M783" s="2"/>
      <c r="O783" s="2"/>
      <c r="P783" s="2"/>
      <c r="R783" s="6"/>
      <c r="S783" s="2"/>
    </row>
    <row r="784" spans="1:19" ht="13.2">
      <c r="A784" s="2"/>
      <c r="B784" s="2"/>
      <c r="C784" s="2"/>
      <c r="D784" s="2"/>
      <c r="E784" s="2"/>
      <c r="F784" s="1446"/>
      <c r="G784" s="2"/>
      <c r="H784" s="2"/>
      <c r="I784" s="2238"/>
      <c r="J784" s="2"/>
      <c r="K784" s="2"/>
      <c r="L784" s="2"/>
      <c r="M784" s="2"/>
      <c r="O784" s="2"/>
      <c r="P784" s="2"/>
      <c r="R784" s="6"/>
      <c r="S784" s="2"/>
    </row>
    <row r="785" spans="1:19" ht="13.2">
      <c r="A785" s="2"/>
      <c r="B785" s="2"/>
      <c r="C785" s="2"/>
      <c r="D785" s="2"/>
      <c r="E785" s="2"/>
      <c r="F785" s="1446"/>
      <c r="G785" s="2"/>
      <c r="H785" s="2"/>
      <c r="I785" s="2238"/>
      <c r="J785" s="2"/>
      <c r="K785" s="2"/>
      <c r="L785" s="2"/>
      <c r="M785" s="2"/>
      <c r="O785" s="2"/>
      <c r="P785" s="2"/>
      <c r="R785" s="6"/>
      <c r="S785" s="2"/>
    </row>
    <row r="786" spans="1:19" ht="13.2">
      <c r="A786" s="2"/>
      <c r="B786" s="2"/>
      <c r="C786" s="2"/>
      <c r="D786" s="2"/>
      <c r="E786" s="2"/>
      <c r="F786" s="1446"/>
      <c r="G786" s="2"/>
      <c r="H786" s="2"/>
      <c r="I786" s="2238"/>
      <c r="J786" s="2"/>
      <c r="K786" s="2"/>
      <c r="L786" s="2"/>
      <c r="M786" s="2"/>
      <c r="O786" s="2"/>
      <c r="P786" s="2"/>
      <c r="R786" s="6"/>
      <c r="S786" s="2"/>
    </row>
    <row r="787" spans="1:19" ht="13.2">
      <c r="A787" s="2"/>
      <c r="B787" s="2"/>
      <c r="C787" s="2"/>
      <c r="D787" s="2"/>
      <c r="E787" s="2"/>
      <c r="F787" s="1446"/>
      <c r="G787" s="2"/>
      <c r="H787" s="2"/>
      <c r="I787" s="2238"/>
      <c r="J787" s="2"/>
      <c r="K787" s="2"/>
      <c r="L787" s="2"/>
      <c r="M787" s="2"/>
      <c r="O787" s="2"/>
      <c r="P787" s="2"/>
      <c r="R787" s="6"/>
      <c r="S787" s="2"/>
    </row>
    <row r="788" spans="1:19" ht="13.2">
      <c r="A788" s="2"/>
      <c r="B788" s="2"/>
      <c r="C788" s="2"/>
      <c r="D788" s="2"/>
      <c r="E788" s="2"/>
      <c r="F788" s="1446"/>
      <c r="G788" s="2"/>
      <c r="H788" s="2"/>
      <c r="I788" s="2238"/>
      <c r="J788" s="2"/>
      <c r="K788" s="2"/>
      <c r="L788" s="2"/>
      <c r="M788" s="2"/>
      <c r="O788" s="2"/>
      <c r="P788" s="2"/>
      <c r="R788" s="6"/>
      <c r="S788" s="2"/>
    </row>
    <row r="789" spans="1:19" ht="13.2">
      <c r="A789" s="2"/>
      <c r="B789" s="2"/>
      <c r="C789" s="2"/>
      <c r="D789" s="2"/>
      <c r="E789" s="2"/>
      <c r="F789" s="1446"/>
      <c r="G789" s="2"/>
      <c r="H789" s="2"/>
      <c r="I789" s="2238"/>
      <c r="J789" s="2"/>
      <c r="K789" s="2"/>
      <c r="L789" s="2"/>
      <c r="M789" s="2"/>
      <c r="O789" s="2"/>
      <c r="P789" s="2"/>
      <c r="R789" s="6"/>
      <c r="S789" s="2"/>
    </row>
    <row r="790" spans="1:19" ht="13.2">
      <c r="A790" s="2"/>
      <c r="B790" s="2"/>
      <c r="C790" s="2"/>
      <c r="D790" s="2"/>
      <c r="E790" s="2"/>
      <c r="F790" s="1446"/>
      <c r="G790" s="2"/>
      <c r="H790" s="2"/>
      <c r="I790" s="2238"/>
      <c r="J790" s="2"/>
      <c r="K790" s="2"/>
      <c r="L790" s="2"/>
      <c r="M790" s="2"/>
      <c r="O790" s="2"/>
      <c r="P790" s="2"/>
      <c r="R790" s="6"/>
      <c r="S790" s="2"/>
    </row>
    <row r="791" spans="1:19" ht="13.2">
      <c r="A791" s="2"/>
      <c r="B791" s="2"/>
      <c r="C791" s="2"/>
      <c r="D791" s="2"/>
      <c r="E791" s="2"/>
      <c r="F791" s="1446"/>
      <c r="G791" s="2"/>
      <c r="H791" s="2"/>
      <c r="I791" s="2238"/>
      <c r="J791" s="2"/>
      <c r="K791" s="2"/>
      <c r="L791" s="2"/>
      <c r="M791" s="2"/>
      <c r="O791" s="2"/>
      <c r="P791" s="2"/>
      <c r="R791" s="6"/>
      <c r="S791" s="2"/>
    </row>
    <row r="792" spans="1:19" ht="13.2">
      <c r="A792" s="2"/>
      <c r="B792" s="2"/>
      <c r="C792" s="2"/>
      <c r="D792" s="2"/>
      <c r="E792" s="2"/>
      <c r="F792" s="1446"/>
      <c r="G792" s="2"/>
      <c r="H792" s="2"/>
      <c r="I792" s="2238"/>
      <c r="J792" s="2"/>
      <c r="K792" s="2"/>
      <c r="L792" s="2"/>
      <c r="M792" s="2"/>
      <c r="O792" s="2"/>
      <c r="P792" s="2"/>
      <c r="R792" s="6"/>
      <c r="S792" s="2"/>
    </row>
    <row r="793" spans="1:19" ht="13.2">
      <c r="A793" s="2"/>
      <c r="B793" s="2"/>
      <c r="C793" s="2"/>
      <c r="D793" s="2"/>
      <c r="E793" s="2"/>
      <c r="F793" s="1446"/>
      <c r="G793" s="2"/>
      <c r="H793" s="2"/>
      <c r="I793" s="2238"/>
      <c r="J793" s="2"/>
      <c r="K793" s="2"/>
      <c r="L793" s="2"/>
      <c r="M793" s="2"/>
      <c r="O793" s="2"/>
      <c r="P793" s="2"/>
      <c r="R793" s="6"/>
      <c r="S793" s="2"/>
    </row>
    <row r="794" spans="1:19" ht="13.2">
      <c r="A794" s="2"/>
      <c r="B794" s="2"/>
      <c r="C794" s="2"/>
      <c r="D794" s="2"/>
      <c r="E794" s="2"/>
      <c r="F794" s="1446"/>
      <c r="G794" s="2"/>
      <c r="H794" s="2"/>
      <c r="I794" s="2238"/>
      <c r="J794" s="2"/>
      <c r="K794" s="2"/>
      <c r="L794" s="2"/>
      <c r="M794" s="2"/>
      <c r="O794" s="2"/>
      <c r="P794" s="2"/>
      <c r="R794" s="6"/>
      <c r="S794" s="2"/>
    </row>
    <row r="795" spans="1:19" ht="13.2">
      <c r="A795" s="2"/>
      <c r="B795" s="2"/>
      <c r="C795" s="2"/>
      <c r="D795" s="2"/>
      <c r="E795" s="2"/>
      <c r="F795" s="1446"/>
      <c r="G795" s="2"/>
      <c r="H795" s="2"/>
      <c r="I795" s="2238"/>
      <c r="J795" s="2"/>
      <c r="K795" s="2"/>
      <c r="L795" s="2"/>
      <c r="M795" s="2"/>
      <c r="O795" s="2"/>
      <c r="P795" s="2"/>
      <c r="R795" s="6"/>
      <c r="S795" s="2"/>
    </row>
    <row r="796" spans="1:19" ht="13.2">
      <c r="A796" s="2"/>
      <c r="B796" s="2"/>
      <c r="C796" s="2"/>
      <c r="D796" s="2"/>
      <c r="E796" s="2"/>
      <c r="F796" s="1446"/>
      <c r="G796" s="2"/>
      <c r="H796" s="2"/>
      <c r="I796" s="2238"/>
      <c r="J796" s="2"/>
      <c r="K796" s="2"/>
      <c r="L796" s="2"/>
      <c r="M796" s="2"/>
      <c r="O796" s="2"/>
      <c r="P796" s="2"/>
      <c r="R796" s="6"/>
      <c r="S796" s="2"/>
    </row>
    <row r="797" spans="1:19" ht="13.2">
      <c r="A797" s="2"/>
      <c r="B797" s="2"/>
      <c r="C797" s="2"/>
      <c r="D797" s="2"/>
      <c r="E797" s="2"/>
      <c r="F797" s="1446"/>
      <c r="G797" s="2"/>
      <c r="H797" s="2"/>
      <c r="I797" s="2238"/>
      <c r="J797" s="2"/>
      <c r="K797" s="2"/>
      <c r="L797" s="2"/>
      <c r="M797" s="2"/>
      <c r="O797" s="2"/>
      <c r="P797" s="2"/>
      <c r="R797" s="6"/>
      <c r="S797" s="2"/>
    </row>
    <row r="798" spans="1:19" ht="13.2">
      <c r="A798" s="2"/>
      <c r="B798" s="2"/>
      <c r="C798" s="2"/>
      <c r="D798" s="2"/>
      <c r="E798" s="2"/>
      <c r="F798" s="1446"/>
      <c r="G798" s="2"/>
      <c r="H798" s="2"/>
      <c r="I798" s="2238"/>
      <c r="J798" s="2"/>
      <c r="K798" s="2"/>
      <c r="L798" s="2"/>
      <c r="M798" s="2"/>
      <c r="O798" s="2"/>
      <c r="P798" s="2"/>
      <c r="R798" s="6"/>
      <c r="S798" s="2"/>
    </row>
    <row r="799" spans="1:19" ht="13.2">
      <c r="A799" s="2"/>
      <c r="B799" s="2"/>
      <c r="C799" s="2"/>
      <c r="D799" s="2"/>
      <c r="E799" s="2"/>
      <c r="F799" s="1446"/>
      <c r="G799" s="2"/>
      <c r="H799" s="2"/>
      <c r="I799" s="2238"/>
      <c r="J799" s="2"/>
      <c r="K799" s="2"/>
      <c r="L799" s="2"/>
      <c r="M799" s="2"/>
      <c r="O799" s="2"/>
      <c r="P799" s="2"/>
      <c r="R799" s="6"/>
      <c r="S799" s="2"/>
    </row>
    <row r="800" spans="1:19" ht="13.2">
      <c r="A800" s="2"/>
      <c r="B800" s="2"/>
      <c r="C800" s="2"/>
      <c r="D800" s="2"/>
      <c r="E800" s="2"/>
      <c r="F800" s="1446"/>
      <c r="G800" s="2"/>
      <c r="H800" s="2"/>
      <c r="I800" s="2238"/>
      <c r="J800" s="2"/>
      <c r="K800" s="2"/>
      <c r="L800" s="2"/>
      <c r="M800" s="2"/>
      <c r="O800" s="2"/>
      <c r="P800" s="2"/>
      <c r="R800" s="6"/>
      <c r="S800" s="2"/>
    </row>
    <row r="801" spans="1:19" ht="13.2">
      <c r="A801" s="2"/>
      <c r="B801" s="2"/>
      <c r="C801" s="2"/>
      <c r="D801" s="2"/>
      <c r="E801" s="2"/>
      <c r="F801" s="1446"/>
      <c r="G801" s="2"/>
      <c r="H801" s="2"/>
      <c r="I801" s="2238"/>
      <c r="J801" s="2"/>
      <c r="K801" s="2"/>
      <c r="L801" s="2"/>
      <c r="M801" s="2"/>
      <c r="O801" s="2"/>
      <c r="P801" s="2"/>
      <c r="R801" s="6"/>
      <c r="S801" s="2"/>
    </row>
    <row r="802" spans="1:19" ht="13.2">
      <c r="A802" s="2"/>
      <c r="B802" s="2"/>
      <c r="C802" s="2"/>
      <c r="D802" s="2"/>
      <c r="E802" s="2"/>
      <c r="F802" s="1446"/>
      <c r="G802" s="2"/>
      <c r="H802" s="2"/>
      <c r="I802" s="2238"/>
      <c r="J802" s="2"/>
      <c r="K802" s="2"/>
      <c r="L802" s="2"/>
      <c r="M802" s="2"/>
      <c r="O802" s="2"/>
      <c r="P802" s="2"/>
      <c r="R802" s="6"/>
      <c r="S802" s="2"/>
    </row>
    <row r="803" spans="1:19" ht="13.2">
      <c r="A803" s="2"/>
      <c r="B803" s="2"/>
      <c r="C803" s="2"/>
      <c r="D803" s="2"/>
      <c r="E803" s="2"/>
      <c r="F803" s="1446"/>
      <c r="G803" s="2"/>
      <c r="H803" s="2"/>
      <c r="I803" s="2238"/>
      <c r="J803" s="2"/>
      <c r="K803" s="2"/>
      <c r="L803" s="2"/>
      <c r="M803" s="2"/>
      <c r="O803" s="2"/>
      <c r="P803" s="2"/>
      <c r="R803" s="6"/>
      <c r="S803" s="2"/>
    </row>
    <row r="804" spans="1:19" ht="13.2">
      <c r="A804" s="2"/>
      <c r="B804" s="2"/>
      <c r="C804" s="2"/>
      <c r="D804" s="2"/>
      <c r="E804" s="2"/>
      <c r="F804" s="1446"/>
      <c r="G804" s="2"/>
      <c r="H804" s="2"/>
      <c r="I804" s="2238"/>
      <c r="J804" s="2"/>
      <c r="K804" s="2"/>
      <c r="L804" s="2"/>
      <c r="M804" s="2"/>
      <c r="O804" s="2"/>
      <c r="P804" s="2"/>
      <c r="R804" s="6"/>
      <c r="S804" s="2"/>
    </row>
    <row r="805" spans="1:19" ht="13.2">
      <c r="A805" s="2"/>
      <c r="B805" s="2"/>
      <c r="C805" s="2"/>
      <c r="D805" s="2"/>
      <c r="E805" s="2"/>
      <c r="F805" s="1446"/>
      <c r="G805" s="2"/>
      <c r="H805" s="2"/>
      <c r="I805" s="2238"/>
      <c r="J805" s="2"/>
      <c r="K805" s="2"/>
      <c r="L805" s="2"/>
      <c r="M805" s="2"/>
      <c r="O805" s="2"/>
      <c r="P805" s="2"/>
      <c r="R805" s="6"/>
      <c r="S805" s="2"/>
    </row>
    <row r="806" spans="1:19" ht="13.2">
      <c r="A806" s="2"/>
      <c r="B806" s="2"/>
      <c r="C806" s="2"/>
      <c r="D806" s="2"/>
      <c r="E806" s="2"/>
      <c r="F806" s="1446"/>
      <c r="G806" s="2"/>
      <c r="H806" s="2"/>
      <c r="I806" s="2238"/>
      <c r="J806" s="2"/>
      <c r="K806" s="2"/>
      <c r="L806" s="2"/>
      <c r="M806" s="2"/>
      <c r="O806" s="2"/>
      <c r="P806" s="2"/>
      <c r="R806" s="6"/>
      <c r="S806" s="2"/>
    </row>
    <row r="807" spans="1:19" ht="13.2">
      <c r="A807" s="2"/>
      <c r="B807" s="2"/>
      <c r="C807" s="2"/>
      <c r="D807" s="2"/>
      <c r="E807" s="2"/>
      <c r="F807" s="1446"/>
      <c r="G807" s="2"/>
      <c r="H807" s="2"/>
      <c r="I807" s="2238"/>
      <c r="J807" s="2"/>
      <c r="K807" s="2"/>
      <c r="L807" s="2"/>
      <c r="M807" s="2"/>
      <c r="O807" s="2"/>
      <c r="P807" s="2"/>
      <c r="R807" s="6"/>
      <c r="S807" s="2"/>
    </row>
    <row r="808" spans="1:19" ht="13.2">
      <c r="A808" s="2"/>
      <c r="B808" s="2"/>
      <c r="C808" s="2"/>
      <c r="D808" s="2"/>
      <c r="E808" s="2"/>
      <c r="F808" s="1446"/>
      <c r="G808" s="2"/>
      <c r="H808" s="2"/>
      <c r="I808" s="2238"/>
      <c r="J808" s="2"/>
      <c r="K808" s="2"/>
      <c r="L808" s="2"/>
      <c r="M808" s="2"/>
      <c r="O808" s="2"/>
      <c r="P808" s="2"/>
      <c r="R808" s="6"/>
      <c r="S808" s="2"/>
    </row>
    <row r="809" spans="1:19" ht="13.2">
      <c r="A809" s="2"/>
      <c r="B809" s="2"/>
      <c r="C809" s="2"/>
      <c r="D809" s="2"/>
      <c r="E809" s="2"/>
      <c r="F809" s="1446"/>
      <c r="G809" s="2"/>
      <c r="H809" s="2"/>
      <c r="I809" s="2238"/>
      <c r="J809" s="2"/>
      <c r="K809" s="2"/>
      <c r="L809" s="2"/>
      <c r="M809" s="2"/>
      <c r="O809" s="2"/>
      <c r="P809" s="2"/>
      <c r="R809" s="6"/>
      <c r="S809" s="2"/>
    </row>
    <row r="810" spans="1:19" ht="13.2">
      <c r="A810" s="2"/>
      <c r="B810" s="2"/>
      <c r="C810" s="2"/>
      <c r="D810" s="2"/>
      <c r="E810" s="2"/>
      <c r="F810" s="1446"/>
      <c r="G810" s="2"/>
      <c r="H810" s="2"/>
      <c r="I810" s="2238"/>
      <c r="J810" s="2"/>
      <c r="K810" s="2"/>
      <c r="L810" s="2"/>
      <c r="M810" s="2"/>
      <c r="O810" s="2"/>
      <c r="P810" s="2"/>
      <c r="R810" s="6"/>
      <c r="S810" s="2"/>
    </row>
    <row r="811" spans="1:19" ht="13.2">
      <c r="A811" s="2"/>
      <c r="B811" s="2"/>
      <c r="C811" s="2"/>
      <c r="D811" s="2"/>
      <c r="E811" s="2"/>
      <c r="F811" s="1446"/>
      <c r="G811" s="2"/>
      <c r="H811" s="2"/>
      <c r="I811" s="2238"/>
      <c r="J811" s="2"/>
      <c r="K811" s="2"/>
      <c r="L811" s="2"/>
      <c r="M811" s="2"/>
      <c r="O811" s="2"/>
      <c r="P811" s="2"/>
      <c r="R811" s="6"/>
      <c r="S811" s="2"/>
    </row>
    <row r="812" spans="1:19" ht="13.2">
      <c r="A812" s="2"/>
      <c r="B812" s="2"/>
      <c r="C812" s="2"/>
      <c r="D812" s="2"/>
      <c r="E812" s="2"/>
      <c r="F812" s="1446"/>
      <c r="G812" s="2"/>
      <c r="H812" s="2"/>
      <c r="I812" s="2238"/>
      <c r="J812" s="2"/>
      <c r="K812" s="2"/>
      <c r="L812" s="2"/>
      <c r="M812" s="2"/>
      <c r="O812" s="2"/>
      <c r="P812" s="2"/>
      <c r="R812" s="6"/>
      <c r="S812" s="2"/>
    </row>
    <row r="813" spans="1:19" ht="13.2">
      <c r="A813" s="2"/>
      <c r="B813" s="2"/>
      <c r="C813" s="2"/>
      <c r="D813" s="2"/>
      <c r="E813" s="2"/>
      <c r="F813" s="1446"/>
      <c r="G813" s="2"/>
      <c r="H813" s="2"/>
      <c r="I813" s="2238"/>
      <c r="J813" s="2"/>
      <c r="K813" s="2"/>
      <c r="L813" s="2"/>
      <c r="M813" s="2"/>
      <c r="O813" s="2"/>
      <c r="P813" s="2"/>
      <c r="R813" s="6"/>
      <c r="S813" s="2"/>
    </row>
    <row r="814" spans="1:19" ht="13.2">
      <c r="A814" s="2"/>
      <c r="B814" s="2"/>
      <c r="C814" s="2"/>
      <c r="D814" s="2"/>
      <c r="E814" s="2"/>
      <c r="F814" s="1446"/>
      <c r="G814" s="2"/>
      <c r="H814" s="2"/>
      <c r="I814" s="2238"/>
      <c r="J814" s="2"/>
      <c r="K814" s="2"/>
      <c r="L814" s="2"/>
      <c r="M814" s="2"/>
      <c r="O814" s="2"/>
      <c r="P814" s="2"/>
      <c r="R814" s="6"/>
      <c r="S814" s="2"/>
    </row>
    <row r="815" spans="1:19" ht="13.2">
      <c r="A815" s="2"/>
      <c r="B815" s="2"/>
      <c r="C815" s="2"/>
      <c r="D815" s="2"/>
      <c r="E815" s="2"/>
      <c r="F815" s="1446"/>
      <c r="G815" s="2"/>
      <c r="H815" s="2"/>
      <c r="I815" s="2238"/>
      <c r="J815" s="2"/>
      <c r="K815" s="2"/>
      <c r="L815" s="2"/>
      <c r="M815" s="2"/>
      <c r="O815" s="2"/>
      <c r="P815" s="2"/>
      <c r="R815" s="6"/>
      <c r="S815" s="2"/>
    </row>
    <row r="816" spans="1:19" ht="13.2">
      <c r="A816" s="2"/>
      <c r="B816" s="2"/>
      <c r="C816" s="2"/>
      <c r="D816" s="2"/>
      <c r="E816" s="2"/>
      <c r="F816" s="1446"/>
      <c r="G816" s="2"/>
      <c r="H816" s="2"/>
      <c r="I816" s="2238"/>
      <c r="J816" s="2"/>
      <c r="K816" s="2"/>
      <c r="L816" s="2"/>
      <c r="M816" s="2"/>
      <c r="O816" s="2"/>
      <c r="P816" s="2"/>
      <c r="R816" s="6"/>
      <c r="S816" s="2"/>
    </row>
    <row r="817" spans="1:19" ht="13.2">
      <c r="A817" s="2"/>
      <c r="B817" s="2"/>
      <c r="C817" s="2"/>
      <c r="D817" s="2"/>
      <c r="E817" s="2"/>
      <c r="F817" s="1446"/>
      <c r="G817" s="2"/>
      <c r="H817" s="2"/>
      <c r="I817" s="2238"/>
      <c r="J817" s="2"/>
      <c r="K817" s="2"/>
      <c r="L817" s="2"/>
      <c r="M817" s="2"/>
      <c r="O817" s="2"/>
      <c r="P817" s="2"/>
      <c r="R817" s="6"/>
      <c r="S817" s="2"/>
    </row>
    <row r="818" spans="1:19" ht="13.2">
      <c r="A818" s="2"/>
      <c r="B818" s="2"/>
      <c r="C818" s="2"/>
      <c r="D818" s="2"/>
      <c r="E818" s="2"/>
      <c r="F818" s="1446"/>
      <c r="G818" s="2"/>
      <c r="H818" s="2"/>
      <c r="I818" s="2238"/>
      <c r="J818" s="2"/>
      <c r="K818" s="2"/>
      <c r="L818" s="2"/>
      <c r="M818" s="2"/>
      <c r="O818" s="2"/>
      <c r="P818" s="2"/>
      <c r="R818" s="6"/>
      <c r="S818" s="2"/>
    </row>
    <row r="819" spans="1:19" ht="13.2">
      <c r="A819" s="2"/>
      <c r="B819" s="2"/>
      <c r="C819" s="2"/>
      <c r="D819" s="2"/>
      <c r="E819" s="2"/>
      <c r="F819" s="1446"/>
      <c r="G819" s="2"/>
      <c r="H819" s="2"/>
      <c r="I819" s="2238"/>
      <c r="J819" s="2"/>
      <c r="K819" s="2"/>
      <c r="L819" s="2"/>
      <c r="M819" s="2"/>
      <c r="O819" s="2"/>
      <c r="P819" s="2"/>
      <c r="R819" s="6"/>
      <c r="S819" s="2"/>
    </row>
    <row r="820" spans="1:19" ht="13.2">
      <c r="A820" s="2"/>
      <c r="B820" s="2"/>
      <c r="C820" s="2"/>
      <c r="D820" s="2"/>
      <c r="E820" s="2"/>
      <c r="F820" s="1446"/>
      <c r="G820" s="2"/>
      <c r="H820" s="2"/>
      <c r="I820" s="2238"/>
      <c r="J820" s="2"/>
      <c r="K820" s="2"/>
      <c r="L820" s="2"/>
      <c r="M820" s="2"/>
      <c r="O820" s="2"/>
      <c r="P820" s="2"/>
      <c r="R820" s="6"/>
      <c r="S820" s="2"/>
    </row>
    <row r="821" spans="1:19" ht="13.2">
      <c r="A821" s="2"/>
      <c r="B821" s="2"/>
      <c r="C821" s="2"/>
      <c r="D821" s="2"/>
      <c r="E821" s="2"/>
      <c r="F821" s="1446"/>
      <c r="G821" s="2"/>
      <c r="H821" s="2"/>
      <c r="I821" s="2238"/>
      <c r="J821" s="2"/>
      <c r="K821" s="2"/>
      <c r="L821" s="2"/>
      <c r="M821" s="2"/>
      <c r="O821" s="2"/>
      <c r="P821" s="2"/>
      <c r="R821" s="6"/>
      <c r="S821" s="2"/>
    </row>
    <row r="822" spans="1:19" ht="13.2">
      <c r="A822" s="2"/>
      <c r="B822" s="2"/>
      <c r="C822" s="2"/>
      <c r="D822" s="2"/>
      <c r="E822" s="2"/>
      <c r="F822" s="1446"/>
      <c r="G822" s="2"/>
      <c r="H822" s="2"/>
      <c r="I822" s="2238"/>
      <c r="J822" s="2"/>
      <c r="K822" s="2"/>
      <c r="L822" s="2"/>
      <c r="M822" s="2"/>
      <c r="O822" s="2"/>
      <c r="P822" s="2"/>
      <c r="R822" s="6"/>
      <c r="S822" s="2"/>
    </row>
    <row r="823" spans="1:19" ht="13.2">
      <c r="A823" s="2"/>
      <c r="B823" s="2"/>
      <c r="C823" s="2"/>
      <c r="D823" s="2"/>
      <c r="E823" s="2"/>
      <c r="F823" s="1446"/>
      <c r="G823" s="2"/>
      <c r="H823" s="2"/>
      <c r="I823" s="2238"/>
      <c r="J823" s="2"/>
      <c r="K823" s="2"/>
      <c r="L823" s="2"/>
      <c r="M823" s="2"/>
      <c r="O823" s="2"/>
      <c r="P823" s="2"/>
      <c r="R823" s="6"/>
      <c r="S823" s="2"/>
    </row>
    <row r="824" spans="1:19" ht="13.2">
      <c r="A824" s="2"/>
      <c r="B824" s="2"/>
      <c r="C824" s="2"/>
      <c r="D824" s="2"/>
      <c r="E824" s="2"/>
      <c r="F824" s="1446"/>
      <c r="G824" s="2"/>
      <c r="H824" s="2"/>
      <c r="I824" s="2238"/>
      <c r="J824" s="2"/>
      <c r="K824" s="2"/>
      <c r="L824" s="2"/>
      <c r="M824" s="2"/>
      <c r="O824" s="2"/>
      <c r="P824" s="2"/>
      <c r="R824" s="6"/>
      <c r="S824" s="2"/>
    </row>
    <row r="825" spans="1:19" ht="13.2">
      <c r="A825" s="2"/>
      <c r="B825" s="2"/>
      <c r="C825" s="2"/>
      <c r="D825" s="2"/>
      <c r="E825" s="2"/>
      <c r="F825" s="1446"/>
      <c r="G825" s="2"/>
      <c r="H825" s="2"/>
      <c r="I825" s="2238"/>
      <c r="J825" s="2"/>
      <c r="K825" s="2"/>
      <c r="L825" s="2"/>
      <c r="M825" s="2"/>
      <c r="O825" s="2"/>
      <c r="P825" s="2"/>
      <c r="R825" s="6"/>
      <c r="S825" s="2"/>
    </row>
    <row r="826" spans="1:19" ht="13.2">
      <c r="A826" s="2"/>
      <c r="B826" s="2"/>
      <c r="C826" s="2"/>
      <c r="D826" s="2"/>
      <c r="E826" s="2"/>
      <c r="F826" s="1446"/>
      <c r="G826" s="2"/>
      <c r="H826" s="2"/>
      <c r="I826" s="2238"/>
      <c r="J826" s="2"/>
      <c r="K826" s="2"/>
      <c r="L826" s="2"/>
      <c r="M826" s="2"/>
      <c r="O826" s="2"/>
      <c r="P826" s="2"/>
      <c r="R826" s="6"/>
      <c r="S826" s="2"/>
    </row>
    <row r="827" spans="1:19" ht="13.2">
      <c r="A827" s="2"/>
      <c r="B827" s="2"/>
      <c r="C827" s="2"/>
      <c r="D827" s="2"/>
      <c r="E827" s="2"/>
      <c r="F827" s="1446"/>
      <c r="G827" s="2"/>
      <c r="H827" s="2"/>
      <c r="I827" s="2238"/>
      <c r="J827" s="2"/>
      <c r="K827" s="2"/>
      <c r="L827" s="2"/>
      <c r="M827" s="2"/>
      <c r="O827" s="2"/>
      <c r="P827" s="2"/>
      <c r="R827" s="6"/>
      <c r="S827" s="2"/>
    </row>
    <row r="828" spans="1:19" ht="13.2">
      <c r="A828" s="2"/>
      <c r="B828" s="2"/>
      <c r="C828" s="2"/>
      <c r="D828" s="2"/>
      <c r="E828" s="2"/>
      <c r="F828" s="1446"/>
      <c r="G828" s="2"/>
      <c r="H828" s="2"/>
      <c r="I828" s="2238"/>
      <c r="J828" s="2"/>
      <c r="K828" s="2"/>
      <c r="L828" s="2"/>
      <c r="M828" s="2"/>
      <c r="O828" s="2"/>
      <c r="P828" s="2"/>
      <c r="R828" s="6"/>
      <c r="S828" s="2"/>
    </row>
    <row r="829" spans="1:19" ht="13.2">
      <c r="A829" s="2"/>
      <c r="B829" s="2"/>
      <c r="C829" s="2"/>
      <c r="D829" s="2"/>
      <c r="E829" s="2"/>
      <c r="F829" s="1446"/>
      <c r="G829" s="2"/>
      <c r="H829" s="2"/>
      <c r="I829" s="2238"/>
      <c r="J829" s="2"/>
      <c r="K829" s="2"/>
      <c r="L829" s="2"/>
      <c r="M829" s="2"/>
      <c r="O829" s="2"/>
      <c r="P829" s="2"/>
      <c r="R829" s="6"/>
      <c r="S829" s="2"/>
    </row>
    <row r="830" spans="1:19" ht="13.2">
      <c r="A830" s="2"/>
      <c r="B830" s="2"/>
      <c r="C830" s="2"/>
      <c r="D830" s="2"/>
      <c r="E830" s="2"/>
      <c r="F830" s="1446"/>
      <c r="G830" s="2"/>
      <c r="H830" s="2"/>
      <c r="I830" s="2238"/>
      <c r="J830" s="2"/>
      <c r="K830" s="2"/>
      <c r="L830" s="2"/>
      <c r="M830" s="2"/>
      <c r="O830" s="2"/>
      <c r="P830" s="2"/>
      <c r="R830" s="6"/>
      <c r="S830" s="2"/>
    </row>
    <row r="831" spans="1:19" ht="13.2">
      <c r="A831" s="2"/>
      <c r="B831" s="2"/>
      <c r="C831" s="2"/>
      <c r="D831" s="2"/>
      <c r="E831" s="2"/>
      <c r="F831" s="1446"/>
      <c r="G831" s="2"/>
      <c r="H831" s="2"/>
      <c r="I831" s="2238"/>
      <c r="J831" s="2"/>
      <c r="K831" s="2"/>
      <c r="L831" s="2"/>
      <c r="M831" s="2"/>
      <c r="O831" s="2"/>
      <c r="P831" s="2"/>
      <c r="R831" s="6"/>
      <c r="S831" s="2"/>
    </row>
    <row r="832" spans="1:19" ht="13.2">
      <c r="A832" s="2"/>
      <c r="B832" s="2"/>
      <c r="C832" s="2"/>
      <c r="D832" s="2"/>
      <c r="E832" s="2"/>
      <c r="F832" s="1446"/>
      <c r="G832" s="2"/>
      <c r="H832" s="2"/>
      <c r="I832" s="2238"/>
      <c r="J832" s="2"/>
      <c r="K832" s="2"/>
      <c r="L832" s="2"/>
      <c r="M832" s="2"/>
      <c r="O832" s="2"/>
      <c r="P832" s="2"/>
      <c r="R832" s="6"/>
      <c r="S832" s="2"/>
    </row>
    <row r="833" spans="1:19" ht="13.2">
      <c r="A833" s="2"/>
      <c r="B833" s="2"/>
      <c r="C833" s="2"/>
      <c r="D833" s="2"/>
      <c r="E833" s="2"/>
      <c r="F833" s="1446"/>
      <c r="G833" s="2"/>
      <c r="H833" s="2"/>
      <c r="I833" s="2238"/>
      <c r="J833" s="2"/>
      <c r="K833" s="2"/>
      <c r="L833" s="2"/>
      <c r="M833" s="2"/>
      <c r="O833" s="2"/>
      <c r="P833" s="2"/>
      <c r="R833" s="6"/>
      <c r="S833" s="2"/>
    </row>
    <row r="834" spans="1:19" ht="13.2">
      <c r="A834" s="2"/>
      <c r="B834" s="2"/>
      <c r="C834" s="2"/>
      <c r="D834" s="2"/>
      <c r="E834" s="2"/>
      <c r="F834" s="1446"/>
      <c r="G834" s="2"/>
      <c r="H834" s="2"/>
      <c r="I834" s="2238"/>
      <c r="J834" s="2"/>
      <c r="K834" s="2"/>
      <c r="L834" s="2"/>
      <c r="M834" s="2"/>
      <c r="O834" s="2"/>
      <c r="P834" s="2"/>
      <c r="R834" s="6"/>
      <c r="S834" s="2"/>
    </row>
    <row r="835" spans="1:19" ht="13.2">
      <c r="A835" s="2"/>
      <c r="B835" s="2"/>
      <c r="C835" s="2"/>
      <c r="D835" s="2"/>
      <c r="E835" s="2"/>
      <c r="F835" s="1446"/>
      <c r="G835" s="2"/>
      <c r="H835" s="2"/>
      <c r="I835" s="2238"/>
      <c r="J835" s="2"/>
      <c r="K835" s="2"/>
      <c r="L835" s="2"/>
      <c r="M835" s="2"/>
      <c r="O835" s="2"/>
      <c r="P835" s="2"/>
      <c r="R835" s="6"/>
      <c r="S835" s="2"/>
    </row>
    <row r="836" spans="1:19" ht="13.2">
      <c r="A836" s="2"/>
      <c r="B836" s="2"/>
      <c r="C836" s="2"/>
      <c r="D836" s="2"/>
      <c r="E836" s="2"/>
      <c r="F836" s="1446"/>
      <c r="G836" s="2"/>
      <c r="H836" s="2"/>
      <c r="I836" s="2238"/>
      <c r="J836" s="2"/>
      <c r="K836" s="2"/>
      <c r="L836" s="2"/>
      <c r="M836" s="2"/>
      <c r="O836" s="2"/>
      <c r="P836" s="2"/>
      <c r="R836" s="6"/>
      <c r="S836" s="2"/>
    </row>
    <row r="837" spans="1:19" ht="13.2">
      <c r="A837" s="2"/>
      <c r="B837" s="2"/>
      <c r="C837" s="2"/>
      <c r="D837" s="2"/>
      <c r="E837" s="2"/>
      <c r="F837" s="1446"/>
      <c r="G837" s="2"/>
      <c r="H837" s="2"/>
      <c r="I837" s="2238"/>
      <c r="J837" s="2"/>
      <c r="K837" s="2"/>
      <c r="L837" s="2"/>
      <c r="M837" s="2"/>
      <c r="O837" s="2"/>
      <c r="P837" s="2"/>
      <c r="R837" s="6"/>
      <c r="S837" s="2"/>
    </row>
    <row r="838" spans="1:19" ht="13.2">
      <c r="A838" s="2"/>
      <c r="B838" s="2"/>
      <c r="C838" s="2"/>
      <c r="D838" s="2"/>
      <c r="E838" s="2"/>
      <c r="F838" s="1446"/>
      <c r="G838" s="2"/>
      <c r="H838" s="2"/>
      <c r="I838" s="2238"/>
      <c r="J838" s="2"/>
      <c r="K838" s="2"/>
      <c r="L838" s="2"/>
      <c r="M838" s="2"/>
      <c r="O838" s="2"/>
      <c r="P838" s="2"/>
      <c r="R838" s="6"/>
      <c r="S838" s="2"/>
    </row>
    <row r="839" spans="1:19" ht="13.2">
      <c r="A839" s="2"/>
      <c r="B839" s="2"/>
      <c r="C839" s="2"/>
      <c r="D839" s="2"/>
      <c r="E839" s="2"/>
      <c r="F839" s="1446"/>
      <c r="G839" s="2"/>
      <c r="H839" s="2"/>
      <c r="I839" s="2238"/>
      <c r="J839" s="2"/>
      <c r="K839" s="2"/>
      <c r="L839" s="2"/>
      <c r="M839" s="2"/>
      <c r="O839" s="2"/>
      <c r="P839" s="2"/>
      <c r="R839" s="6"/>
      <c r="S839" s="2"/>
    </row>
    <row r="840" spans="1:19" ht="13.2">
      <c r="A840" s="2"/>
      <c r="B840" s="2"/>
      <c r="C840" s="2"/>
      <c r="D840" s="2"/>
      <c r="E840" s="2"/>
      <c r="F840" s="1446"/>
      <c r="G840" s="2"/>
      <c r="H840" s="2"/>
      <c r="I840" s="2238"/>
      <c r="J840" s="2"/>
      <c r="K840" s="2"/>
      <c r="L840" s="2"/>
      <c r="M840" s="2"/>
      <c r="O840" s="2"/>
      <c r="P840" s="2"/>
      <c r="R840" s="6"/>
      <c r="S840" s="2"/>
    </row>
    <row r="841" spans="1:19" ht="13.2">
      <c r="A841" s="2"/>
      <c r="B841" s="2"/>
      <c r="C841" s="2"/>
      <c r="D841" s="2"/>
      <c r="E841" s="2"/>
      <c r="F841" s="1446"/>
      <c r="G841" s="2"/>
      <c r="H841" s="2"/>
      <c r="I841" s="2238"/>
      <c r="J841" s="2"/>
      <c r="K841" s="2"/>
      <c r="L841" s="2"/>
      <c r="M841" s="2"/>
      <c r="O841" s="2"/>
      <c r="P841" s="2"/>
      <c r="R841" s="6"/>
      <c r="S841" s="2"/>
    </row>
    <row r="842" spans="1:19" ht="13.2">
      <c r="A842" s="2"/>
      <c r="B842" s="2"/>
      <c r="C842" s="2"/>
      <c r="D842" s="2"/>
      <c r="E842" s="2"/>
      <c r="F842" s="1446"/>
      <c r="G842" s="2"/>
      <c r="H842" s="2"/>
      <c r="I842" s="2238"/>
      <c r="J842" s="2"/>
      <c r="K842" s="2"/>
      <c r="L842" s="2"/>
      <c r="M842" s="2"/>
      <c r="O842" s="2"/>
      <c r="P842" s="2"/>
      <c r="R842" s="6"/>
      <c r="S842" s="2"/>
    </row>
    <row r="843" spans="1:19" ht="13.2">
      <c r="A843" s="2"/>
      <c r="B843" s="2"/>
      <c r="C843" s="2"/>
      <c r="D843" s="2"/>
      <c r="E843" s="2"/>
      <c r="F843" s="1446"/>
      <c r="G843" s="2"/>
      <c r="H843" s="2"/>
      <c r="I843" s="2238"/>
      <c r="J843" s="2"/>
      <c r="K843" s="2"/>
      <c r="L843" s="2"/>
      <c r="M843" s="2"/>
      <c r="O843" s="2"/>
      <c r="P843" s="2"/>
      <c r="R843" s="6"/>
      <c r="S843" s="2"/>
    </row>
    <row r="844" spans="1:19" ht="13.2">
      <c r="A844" s="2"/>
      <c r="B844" s="2"/>
      <c r="C844" s="2"/>
      <c r="D844" s="2"/>
      <c r="E844" s="2"/>
      <c r="F844" s="1446"/>
      <c r="G844" s="2"/>
      <c r="H844" s="2"/>
      <c r="I844" s="2238"/>
      <c r="J844" s="2"/>
      <c r="K844" s="2"/>
      <c r="L844" s="2"/>
      <c r="M844" s="2"/>
      <c r="O844" s="2"/>
      <c r="P844" s="2"/>
      <c r="R844" s="6"/>
      <c r="S844" s="2"/>
    </row>
    <row r="845" spans="1:19" ht="13.2">
      <c r="A845" s="2"/>
      <c r="B845" s="2"/>
      <c r="C845" s="2"/>
      <c r="D845" s="2"/>
      <c r="E845" s="2"/>
      <c r="F845" s="1446"/>
      <c r="G845" s="2"/>
      <c r="H845" s="2"/>
      <c r="I845" s="2238"/>
      <c r="J845" s="2"/>
      <c r="K845" s="2"/>
      <c r="L845" s="2"/>
      <c r="M845" s="2"/>
      <c r="O845" s="2"/>
      <c r="P845" s="2"/>
      <c r="R845" s="6"/>
      <c r="S845" s="2"/>
    </row>
    <row r="846" spans="1:19" ht="13.2">
      <c r="A846" s="2"/>
      <c r="B846" s="2"/>
      <c r="C846" s="2"/>
      <c r="D846" s="2"/>
      <c r="E846" s="2"/>
      <c r="F846" s="1446"/>
      <c r="G846" s="2"/>
      <c r="H846" s="2"/>
      <c r="I846" s="2238"/>
      <c r="J846" s="2"/>
      <c r="K846" s="2"/>
      <c r="L846" s="2"/>
      <c r="M846" s="2"/>
      <c r="O846" s="2"/>
      <c r="P846" s="2"/>
      <c r="R846" s="6"/>
      <c r="S846" s="2"/>
    </row>
    <row r="847" spans="1:19" ht="13.2">
      <c r="A847" s="2"/>
      <c r="B847" s="2"/>
      <c r="C847" s="2"/>
      <c r="D847" s="2"/>
      <c r="E847" s="2"/>
      <c r="F847" s="1446"/>
      <c r="G847" s="2"/>
      <c r="H847" s="2"/>
      <c r="I847" s="2238"/>
      <c r="J847" s="2"/>
      <c r="K847" s="2"/>
      <c r="L847" s="2"/>
      <c r="M847" s="2"/>
      <c r="O847" s="2"/>
      <c r="P847" s="2"/>
      <c r="R847" s="6"/>
      <c r="S847" s="2"/>
    </row>
    <row r="848" spans="1:19" ht="13.2">
      <c r="A848" s="2"/>
      <c r="B848" s="2"/>
      <c r="C848" s="2"/>
      <c r="D848" s="2"/>
      <c r="E848" s="2"/>
      <c r="F848" s="1446"/>
      <c r="G848" s="2"/>
      <c r="H848" s="2"/>
      <c r="I848" s="2238"/>
      <c r="J848" s="2"/>
      <c r="K848" s="2"/>
      <c r="L848" s="2"/>
      <c r="M848" s="2"/>
      <c r="O848" s="2"/>
      <c r="P848" s="2"/>
      <c r="R848" s="6"/>
      <c r="S848" s="2"/>
    </row>
    <row r="849" spans="1:19" ht="13.2">
      <c r="A849" s="2"/>
      <c r="B849" s="2"/>
      <c r="C849" s="2"/>
      <c r="D849" s="2"/>
      <c r="E849" s="2"/>
      <c r="F849" s="1446"/>
      <c r="G849" s="2"/>
      <c r="H849" s="2"/>
      <c r="I849" s="2238"/>
      <c r="J849" s="2"/>
      <c r="K849" s="2"/>
      <c r="L849" s="2"/>
      <c r="M849" s="2"/>
      <c r="O849" s="2"/>
      <c r="P849" s="2"/>
      <c r="R849" s="6"/>
      <c r="S849" s="2"/>
    </row>
    <row r="850" spans="1:19" ht="13.2">
      <c r="A850" s="2"/>
      <c r="B850" s="2"/>
      <c r="C850" s="2"/>
      <c r="D850" s="2"/>
      <c r="E850" s="2"/>
      <c r="F850" s="1446"/>
      <c r="G850" s="2"/>
      <c r="H850" s="2"/>
      <c r="I850" s="2238"/>
      <c r="J850" s="2"/>
      <c r="K850" s="2"/>
      <c r="L850" s="2"/>
      <c r="M850" s="2"/>
      <c r="O850" s="2"/>
      <c r="P850" s="2"/>
      <c r="R850" s="6"/>
      <c r="S850" s="2"/>
    </row>
    <row r="851" spans="1:19" ht="13.2">
      <c r="A851" s="2"/>
      <c r="B851" s="2"/>
      <c r="C851" s="2"/>
      <c r="D851" s="2"/>
      <c r="E851" s="2"/>
      <c r="F851" s="1446"/>
      <c r="G851" s="2"/>
      <c r="H851" s="2"/>
      <c r="I851" s="2238"/>
      <c r="J851" s="2"/>
      <c r="K851" s="2"/>
      <c r="L851" s="2"/>
      <c r="M851" s="2"/>
      <c r="O851" s="2"/>
      <c r="P851" s="2"/>
      <c r="R851" s="6"/>
      <c r="S851" s="2"/>
    </row>
    <row r="852" spans="1:19" ht="13.2">
      <c r="A852" s="2"/>
      <c r="B852" s="2"/>
      <c r="C852" s="2"/>
      <c r="D852" s="2"/>
      <c r="E852" s="2"/>
      <c r="F852" s="1446"/>
      <c r="G852" s="2"/>
      <c r="H852" s="2"/>
      <c r="I852" s="2238"/>
      <c r="J852" s="2"/>
      <c r="K852" s="2"/>
      <c r="L852" s="2"/>
      <c r="M852" s="2"/>
      <c r="O852" s="2"/>
      <c r="P852" s="2"/>
      <c r="R852" s="6"/>
      <c r="S852" s="2"/>
    </row>
    <row r="853" spans="1:19" ht="13.2">
      <c r="A853" s="2"/>
      <c r="B853" s="2"/>
      <c r="C853" s="2"/>
      <c r="D853" s="2"/>
      <c r="E853" s="2"/>
      <c r="F853" s="1446"/>
      <c r="G853" s="2"/>
      <c r="H853" s="2"/>
      <c r="I853" s="2238"/>
      <c r="J853" s="2"/>
      <c r="K853" s="2"/>
      <c r="L853" s="2"/>
      <c r="M853" s="2"/>
      <c r="O853" s="2"/>
      <c r="P853" s="2"/>
      <c r="R853" s="6"/>
      <c r="S853" s="2"/>
    </row>
    <row r="854" spans="1:19" ht="13.2">
      <c r="A854" s="2"/>
      <c r="B854" s="2"/>
      <c r="C854" s="2"/>
      <c r="D854" s="2"/>
      <c r="E854" s="2"/>
      <c r="F854" s="1446"/>
      <c r="G854" s="2"/>
      <c r="H854" s="2"/>
      <c r="I854" s="2238"/>
      <c r="J854" s="2"/>
      <c r="K854" s="2"/>
      <c r="L854" s="2"/>
      <c r="M854" s="2"/>
      <c r="O854" s="2"/>
      <c r="P854" s="2"/>
      <c r="R854" s="6"/>
      <c r="S854" s="2"/>
    </row>
    <row r="855" spans="1:19" ht="13.2">
      <c r="A855" s="2"/>
      <c r="B855" s="2"/>
      <c r="C855" s="2"/>
      <c r="D855" s="2"/>
      <c r="E855" s="2"/>
      <c r="F855" s="1446"/>
      <c r="G855" s="2"/>
      <c r="H855" s="2"/>
      <c r="I855" s="2238"/>
      <c r="J855" s="2"/>
      <c r="K855" s="2"/>
      <c r="L855" s="2"/>
      <c r="M855" s="2"/>
      <c r="O855" s="2"/>
      <c r="P855" s="2"/>
      <c r="R855" s="6"/>
      <c r="S855" s="2"/>
    </row>
    <row r="856" spans="1:19" ht="13.2">
      <c r="A856" s="2"/>
      <c r="B856" s="2"/>
      <c r="C856" s="2"/>
      <c r="D856" s="2"/>
      <c r="E856" s="2"/>
      <c r="F856" s="1446"/>
      <c r="G856" s="2"/>
      <c r="H856" s="2"/>
      <c r="I856" s="2238"/>
      <c r="J856" s="2"/>
      <c r="K856" s="2"/>
      <c r="L856" s="2"/>
      <c r="M856" s="2"/>
      <c r="O856" s="2"/>
      <c r="P856" s="2"/>
      <c r="R856" s="6"/>
      <c r="S856" s="2"/>
    </row>
    <row r="857" spans="1:19" ht="13.2">
      <c r="A857" s="2"/>
      <c r="B857" s="2"/>
      <c r="C857" s="2"/>
      <c r="D857" s="2"/>
      <c r="E857" s="2"/>
      <c r="F857" s="1446"/>
      <c r="G857" s="2"/>
      <c r="H857" s="2"/>
      <c r="I857" s="2238"/>
      <c r="J857" s="2"/>
      <c r="K857" s="2"/>
      <c r="L857" s="2"/>
      <c r="M857" s="2"/>
      <c r="O857" s="2"/>
      <c r="P857" s="2"/>
      <c r="R857" s="6"/>
      <c r="S857" s="2"/>
    </row>
    <row r="858" spans="1:19" ht="13.2">
      <c r="A858" s="2"/>
      <c r="B858" s="2"/>
      <c r="C858" s="2"/>
      <c r="D858" s="2"/>
      <c r="E858" s="2"/>
      <c r="F858" s="1446"/>
      <c r="G858" s="2"/>
      <c r="H858" s="2"/>
      <c r="I858" s="2238"/>
      <c r="J858" s="2"/>
      <c r="K858" s="2"/>
      <c r="L858" s="2"/>
      <c r="M858" s="2"/>
      <c r="O858" s="2"/>
      <c r="P858" s="2"/>
      <c r="R858" s="6"/>
      <c r="S858" s="2"/>
    </row>
    <row r="859" spans="1:19" ht="13.2">
      <c r="A859" s="2"/>
      <c r="B859" s="2"/>
      <c r="C859" s="2"/>
      <c r="D859" s="2"/>
      <c r="E859" s="2"/>
      <c r="F859" s="1446"/>
      <c r="G859" s="2"/>
      <c r="H859" s="2"/>
      <c r="I859" s="2238"/>
      <c r="J859" s="2"/>
      <c r="K859" s="2"/>
      <c r="L859" s="2"/>
      <c r="M859" s="2"/>
      <c r="O859" s="2"/>
      <c r="P859" s="2"/>
      <c r="R859" s="6"/>
      <c r="S859" s="2"/>
    </row>
    <row r="860" spans="1:19" ht="13.2">
      <c r="A860" s="2"/>
      <c r="B860" s="2"/>
      <c r="C860" s="2"/>
      <c r="D860" s="2"/>
      <c r="E860" s="2"/>
      <c r="F860" s="1446"/>
      <c r="G860" s="2"/>
      <c r="H860" s="2"/>
      <c r="I860" s="2238"/>
      <c r="J860" s="2"/>
      <c r="K860" s="2"/>
      <c r="L860" s="2"/>
      <c r="M860" s="2"/>
      <c r="O860" s="2"/>
      <c r="P860" s="2"/>
      <c r="R860" s="6"/>
      <c r="S860" s="2"/>
    </row>
    <row r="861" spans="1:19" ht="13.2">
      <c r="A861" s="2"/>
      <c r="B861" s="2"/>
      <c r="C861" s="2"/>
      <c r="D861" s="2"/>
      <c r="E861" s="2"/>
      <c r="F861" s="1446"/>
      <c r="G861" s="2"/>
      <c r="H861" s="2"/>
      <c r="I861" s="2238"/>
      <c r="J861" s="2"/>
      <c r="K861" s="2"/>
      <c r="L861" s="2"/>
      <c r="M861" s="2"/>
      <c r="O861" s="2"/>
      <c r="P861" s="2"/>
      <c r="R861" s="6"/>
      <c r="S861" s="2"/>
    </row>
    <row r="862" spans="1:19" ht="13.2">
      <c r="A862" s="2"/>
      <c r="B862" s="2"/>
      <c r="C862" s="2"/>
      <c r="D862" s="2"/>
      <c r="E862" s="2"/>
      <c r="F862" s="1446"/>
      <c r="G862" s="2"/>
      <c r="H862" s="2"/>
      <c r="I862" s="2238"/>
      <c r="J862" s="2"/>
      <c r="K862" s="2"/>
      <c r="L862" s="2"/>
      <c r="M862" s="2"/>
      <c r="O862" s="2"/>
      <c r="P862" s="2"/>
      <c r="R862" s="6"/>
      <c r="S862" s="2"/>
    </row>
    <row r="863" spans="1:19" ht="13.2">
      <c r="A863" s="2"/>
      <c r="B863" s="2"/>
      <c r="C863" s="2"/>
      <c r="D863" s="2"/>
      <c r="E863" s="2"/>
      <c r="F863" s="1446"/>
      <c r="G863" s="2"/>
      <c r="H863" s="2"/>
      <c r="I863" s="2238"/>
      <c r="J863" s="2"/>
      <c r="K863" s="2"/>
      <c r="L863" s="2"/>
      <c r="M863" s="2"/>
      <c r="O863" s="2"/>
      <c r="P863" s="2"/>
      <c r="R863" s="6"/>
      <c r="S863" s="2"/>
    </row>
    <row r="864" spans="1:19" ht="13.2">
      <c r="A864" s="2"/>
      <c r="B864" s="2"/>
      <c r="C864" s="2"/>
      <c r="D864" s="2"/>
      <c r="E864" s="2"/>
      <c r="F864" s="1446"/>
      <c r="G864" s="2"/>
      <c r="H864" s="2"/>
      <c r="I864" s="2238"/>
      <c r="J864" s="2"/>
      <c r="K864" s="2"/>
      <c r="L864" s="2"/>
      <c r="M864" s="2"/>
      <c r="O864" s="2"/>
      <c r="P864" s="2"/>
      <c r="R864" s="6"/>
      <c r="S864" s="2"/>
    </row>
    <row r="865" spans="1:19" ht="13.2">
      <c r="A865" s="2"/>
      <c r="B865" s="2"/>
      <c r="C865" s="2"/>
      <c r="D865" s="2"/>
      <c r="E865" s="2"/>
      <c r="F865" s="1446"/>
      <c r="G865" s="2"/>
      <c r="H865" s="2"/>
      <c r="I865" s="2238"/>
      <c r="J865" s="2"/>
      <c r="K865" s="2"/>
      <c r="L865" s="2"/>
      <c r="M865" s="2"/>
      <c r="O865" s="2"/>
      <c r="P865" s="2"/>
      <c r="R865" s="6"/>
      <c r="S865" s="2"/>
    </row>
    <row r="866" spans="1:19" ht="13.2">
      <c r="A866" s="2"/>
      <c r="B866" s="2"/>
      <c r="C866" s="2"/>
      <c r="D866" s="2"/>
      <c r="E866" s="2"/>
      <c r="F866" s="1446"/>
      <c r="G866" s="2"/>
      <c r="H866" s="2"/>
      <c r="I866" s="2238"/>
      <c r="J866" s="2"/>
      <c r="K866" s="2"/>
      <c r="L866" s="2"/>
      <c r="M866" s="2"/>
      <c r="O866" s="2"/>
      <c r="P866" s="2"/>
      <c r="R866" s="6"/>
      <c r="S866" s="2"/>
    </row>
    <row r="867" spans="1:19" ht="13.2">
      <c r="A867" s="2"/>
      <c r="B867" s="2"/>
      <c r="C867" s="2"/>
      <c r="D867" s="2"/>
      <c r="E867" s="2"/>
      <c r="F867" s="1446"/>
      <c r="G867" s="2"/>
      <c r="H867" s="2"/>
      <c r="I867" s="2238"/>
      <c r="J867" s="2"/>
      <c r="K867" s="2"/>
      <c r="L867" s="2"/>
      <c r="M867" s="2"/>
      <c r="O867" s="2"/>
      <c r="P867" s="2"/>
      <c r="R867" s="6"/>
      <c r="S867" s="2"/>
    </row>
    <row r="868" spans="1:19" ht="13.2">
      <c r="A868" s="2"/>
      <c r="B868" s="2"/>
      <c r="C868" s="2"/>
      <c r="D868" s="2"/>
      <c r="E868" s="2"/>
      <c r="F868" s="1446"/>
      <c r="G868" s="2"/>
      <c r="H868" s="2"/>
      <c r="I868" s="2238"/>
      <c r="J868" s="2"/>
      <c r="K868" s="2"/>
      <c r="L868" s="2"/>
      <c r="M868" s="2"/>
      <c r="O868" s="2"/>
      <c r="P868" s="2"/>
      <c r="R868" s="6"/>
      <c r="S868" s="2"/>
    </row>
    <row r="869" spans="1:19" ht="13.2">
      <c r="A869" s="2"/>
      <c r="B869" s="2"/>
      <c r="C869" s="2"/>
      <c r="D869" s="2"/>
      <c r="E869" s="2"/>
      <c r="F869" s="1446"/>
      <c r="G869" s="2"/>
      <c r="H869" s="2"/>
      <c r="I869" s="2238"/>
      <c r="J869" s="2"/>
      <c r="K869" s="2"/>
      <c r="L869" s="2"/>
      <c r="M869" s="2"/>
      <c r="O869" s="2"/>
      <c r="P869" s="2"/>
      <c r="R869" s="6"/>
      <c r="S869" s="2"/>
    </row>
    <row r="870" spans="1:19" ht="13.2">
      <c r="A870" s="2"/>
      <c r="B870" s="2"/>
      <c r="C870" s="2"/>
      <c r="D870" s="2"/>
      <c r="E870" s="2"/>
      <c r="F870" s="1446"/>
      <c r="G870" s="2"/>
      <c r="H870" s="2"/>
      <c r="I870" s="2238"/>
      <c r="J870" s="2"/>
      <c r="K870" s="2"/>
      <c r="L870" s="2"/>
      <c r="M870" s="2"/>
      <c r="O870" s="2"/>
      <c r="P870" s="2"/>
      <c r="R870" s="6"/>
      <c r="S870" s="2"/>
    </row>
    <row r="871" spans="1:19" ht="13.2">
      <c r="A871" s="2"/>
      <c r="B871" s="2"/>
      <c r="C871" s="2"/>
      <c r="D871" s="2"/>
      <c r="E871" s="2"/>
      <c r="F871" s="1446"/>
      <c r="G871" s="2"/>
      <c r="H871" s="2"/>
      <c r="I871" s="2238"/>
      <c r="J871" s="2"/>
      <c r="K871" s="2"/>
      <c r="L871" s="2"/>
      <c r="M871" s="2"/>
      <c r="O871" s="2"/>
      <c r="P871" s="2"/>
      <c r="R871" s="6"/>
      <c r="S871" s="2"/>
    </row>
    <row r="872" spans="1:19" ht="13.2">
      <c r="A872" s="2"/>
      <c r="B872" s="2"/>
      <c r="C872" s="2"/>
      <c r="D872" s="2"/>
      <c r="E872" s="2"/>
      <c r="F872" s="1446"/>
      <c r="G872" s="2"/>
      <c r="H872" s="2"/>
      <c r="I872" s="2238"/>
      <c r="J872" s="2"/>
      <c r="K872" s="2"/>
      <c r="L872" s="2"/>
      <c r="M872" s="2"/>
      <c r="O872" s="2"/>
      <c r="P872" s="2"/>
      <c r="R872" s="6"/>
      <c r="S872" s="2"/>
    </row>
    <row r="873" spans="1:19" ht="13.2">
      <c r="A873" s="2"/>
      <c r="B873" s="2"/>
      <c r="C873" s="2"/>
      <c r="D873" s="2"/>
      <c r="E873" s="2"/>
      <c r="F873" s="1446"/>
      <c r="G873" s="2"/>
      <c r="H873" s="2"/>
      <c r="I873" s="2238"/>
      <c r="J873" s="2"/>
      <c r="K873" s="2"/>
      <c r="L873" s="2"/>
      <c r="M873" s="2"/>
      <c r="O873" s="2"/>
      <c r="P873" s="2"/>
      <c r="R873" s="6"/>
      <c r="S873" s="2"/>
    </row>
    <row r="874" spans="1:19" ht="13.2">
      <c r="A874" s="2"/>
      <c r="B874" s="2"/>
      <c r="C874" s="2"/>
      <c r="D874" s="2"/>
      <c r="E874" s="2"/>
      <c r="F874" s="1446"/>
      <c r="G874" s="2"/>
      <c r="H874" s="2"/>
      <c r="I874" s="2238"/>
      <c r="J874" s="2"/>
      <c r="K874" s="2"/>
      <c r="L874" s="2"/>
      <c r="M874" s="2"/>
      <c r="O874" s="2"/>
      <c r="P874" s="2"/>
      <c r="R874" s="6"/>
      <c r="S874" s="2"/>
    </row>
    <row r="875" spans="1:19" ht="13.2">
      <c r="A875" s="2"/>
      <c r="B875" s="2"/>
      <c r="C875" s="2"/>
      <c r="D875" s="2"/>
      <c r="E875" s="2"/>
      <c r="F875" s="1446"/>
      <c r="G875" s="2"/>
      <c r="H875" s="2"/>
      <c r="I875" s="2238"/>
      <c r="J875" s="2"/>
      <c r="K875" s="2"/>
      <c r="L875" s="2"/>
      <c r="M875" s="2"/>
      <c r="O875" s="2"/>
      <c r="P875" s="2"/>
      <c r="R875" s="6"/>
      <c r="S875" s="2"/>
    </row>
    <row r="876" spans="1:19" ht="13.2">
      <c r="A876" s="2"/>
      <c r="B876" s="2"/>
      <c r="C876" s="2"/>
      <c r="D876" s="2"/>
      <c r="E876" s="2"/>
      <c r="F876" s="1446"/>
      <c r="G876" s="2"/>
      <c r="H876" s="2"/>
      <c r="I876" s="2238"/>
      <c r="J876" s="2"/>
      <c r="K876" s="2"/>
      <c r="L876" s="2"/>
      <c r="M876" s="2"/>
      <c r="O876" s="2"/>
      <c r="P876" s="2"/>
      <c r="R876" s="6"/>
      <c r="S876" s="2"/>
    </row>
    <row r="877" spans="1:19" ht="13.2">
      <c r="A877" s="2"/>
      <c r="B877" s="2"/>
      <c r="C877" s="2"/>
      <c r="D877" s="2"/>
      <c r="E877" s="2"/>
      <c r="F877" s="1446"/>
      <c r="G877" s="2"/>
      <c r="H877" s="2"/>
      <c r="I877" s="2238"/>
      <c r="J877" s="2"/>
      <c r="K877" s="2"/>
      <c r="L877" s="2"/>
      <c r="M877" s="2"/>
      <c r="O877" s="2"/>
      <c r="P877" s="2"/>
      <c r="R877" s="6"/>
      <c r="S877" s="2"/>
    </row>
    <row r="878" spans="1:19" ht="13.2">
      <c r="A878" s="2"/>
      <c r="B878" s="2"/>
      <c r="C878" s="2"/>
      <c r="D878" s="2"/>
      <c r="E878" s="2"/>
      <c r="F878" s="1446"/>
      <c r="G878" s="2"/>
      <c r="H878" s="2"/>
      <c r="I878" s="2238"/>
      <c r="J878" s="2"/>
      <c r="K878" s="2"/>
      <c r="L878" s="2"/>
      <c r="M878" s="2"/>
      <c r="O878" s="2"/>
      <c r="P878" s="2"/>
      <c r="R878" s="6"/>
      <c r="S878" s="2"/>
    </row>
    <row r="879" spans="1:19" ht="13.2">
      <c r="A879" s="2"/>
      <c r="B879" s="2"/>
      <c r="C879" s="2"/>
      <c r="D879" s="2"/>
      <c r="E879" s="2"/>
      <c r="F879" s="1446"/>
      <c r="G879" s="2"/>
      <c r="H879" s="2"/>
      <c r="I879" s="2238"/>
      <c r="J879" s="2"/>
      <c r="K879" s="2"/>
      <c r="L879" s="2"/>
      <c r="M879" s="2"/>
      <c r="O879" s="2"/>
      <c r="P879" s="2"/>
      <c r="R879" s="6"/>
      <c r="S879" s="2"/>
    </row>
    <row r="880" spans="1:19" ht="13.2">
      <c r="A880" s="2"/>
      <c r="B880" s="2"/>
      <c r="C880" s="2"/>
      <c r="D880" s="2"/>
      <c r="E880" s="2"/>
      <c r="F880" s="1446"/>
      <c r="G880" s="2"/>
      <c r="H880" s="2"/>
      <c r="I880" s="2238"/>
      <c r="J880" s="2"/>
      <c r="K880" s="2"/>
      <c r="L880" s="2"/>
      <c r="M880" s="2"/>
      <c r="O880" s="2"/>
      <c r="P880" s="2"/>
      <c r="R880" s="6"/>
      <c r="S880" s="2"/>
    </row>
    <row r="881" spans="1:19" ht="13.2">
      <c r="A881" s="2"/>
      <c r="B881" s="2"/>
      <c r="C881" s="2"/>
      <c r="D881" s="2"/>
      <c r="E881" s="2"/>
      <c r="F881" s="1446"/>
      <c r="G881" s="2"/>
      <c r="H881" s="2"/>
      <c r="I881" s="2238"/>
      <c r="J881" s="2"/>
      <c r="K881" s="2"/>
      <c r="L881" s="2"/>
      <c r="M881" s="2"/>
      <c r="O881" s="2"/>
      <c r="P881" s="2"/>
      <c r="R881" s="6"/>
      <c r="S881" s="2"/>
    </row>
    <row r="882" spans="1:19" ht="13.2">
      <c r="A882" s="2"/>
      <c r="B882" s="2"/>
      <c r="C882" s="2"/>
      <c r="D882" s="2"/>
      <c r="E882" s="2"/>
      <c r="F882" s="1446"/>
      <c r="G882" s="2"/>
      <c r="H882" s="2"/>
      <c r="I882" s="2238"/>
      <c r="J882" s="2"/>
      <c r="K882" s="2"/>
      <c r="L882" s="2"/>
      <c r="M882" s="2"/>
      <c r="O882" s="2"/>
      <c r="P882" s="2"/>
      <c r="R882" s="6"/>
      <c r="S882" s="2"/>
    </row>
    <row r="883" spans="1:19" ht="13.2">
      <c r="A883" s="2"/>
      <c r="B883" s="2"/>
      <c r="C883" s="2"/>
      <c r="D883" s="2"/>
      <c r="E883" s="2"/>
      <c r="F883" s="1446"/>
      <c r="G883" s="2"/>
      <c r="H883" s="2"/>
      <c r="I883" s="2238"/>
      <c r="J883" s="2"/>
      <c r="K883" s="2"/>
      <c r="L883" s="2"/>
      <c r="M883" s="2"/>
      <c r="O883" s="2"/>
      <c r="P883" s="2"/>
      <c r="R883" s="6"/>
      <c r="S883" s="2"/>
    </row>
    <row r="884" spans="1:19" ht="13.2">
      <c r="A884" s="2"/>
      <c r="B884" s="2"/>
      <c r="C884" s="2"/>
      <c r="D884" s="2"/>
      <c r="E884" s="2"/>
      <c r="F884" s="1446"/>
      <c r="G884" s="2"/>
      <c r="H884" s="2"/>
      <c r="I884" s="2238"/>
      <c r="J884" s="2"/>
      <c r="K884" s="2"/>
      <c r="L884" s="2"/>
      <c r="M884" s="2"/>
      <c r="O884" s="2"/>
      <c r="P884" s="2"/>
      <c r="R884" s="6"/>
      <c r="S884" s="2"/>
    </row>
    <row r="885" spans="1:19" ht="13.2">
      <c r="A885" s="2"/>
      <c r="B885" s="2"/>
      <c r="C885" s="2"/>
      <c r="D885" s="2"/>
      <c r="E885" s="2"/>
      <c r="F885" s="1446"/>
      <c r="G885" s="2"/>
      <c r="H885" s="2"/>
      <c r="I885" s="2238"/>
      <c r="J885" s="2"/>
      <c r="K885" s="2"/>
      <c r="L885" s="2"/>
      <c r="M885" s="2"/>
      <c r="O885" s="2"/>
      <c r="P885" s="2"/>
      <c r="R885" s="6"/>
      <c r="S885" s="2"/>
    </row>
    <row r="886" spans="1:19" ht="13.2">
      <c r="A886" s="2"/>
      <c r="B886" s="2"/>
      <c r="C886" s="2"/>
      <c r="D886" s="2"/>
      <c r="E886" s="2"/>
      <c r="F886" s="1446"/>
      <c r="G886" s="2"/>
      <c r="H886" s="2"/>
      <c r="I886" s="2238"/>
      <c r="J886" s="2"/>
      <c r="K886" s="2"/>
      <c r="L886" s="2"/>
      <c r="M886" s="2"/>
      <c r="O886" s="2"/>
      <c r="P886" s="2"/>
      <c r="R886" s="6"/>
      <c r="S886" s="2"/>
    </row>
    <row r="887" spans="1:19" ht="13.2">
      <c r="A887" s="2"/>
      <c r="B887" s="2"/>
      <c r="C887" s="2"/>
      <c r="D887" s="2"/>
      <c r="E887" s="2"/>
      <c r="F887" s="1446"/>
      <c r="G887" s="2"/>
      <c r="H887" s="2"/>
      <c r="I887" s="2238"/>
      <c r="J887" s="2"/>
      <c r="K887" s="2"/>
      <c r="L887" s="2"/>
      <c r="M887" s="2"/>
      <c r="O887" s="2"/>
      <c r="P887" s="2"/>
      <c r="R887" s="6"/>
      <c r="S887" s="2"/>
    </row>
    <row r="888" spans="1:19" ht="13.2">
      <c r="A888" s="2"/>
      <c r="B888" s="2"/>
      <c r="C888" s="2"/>
      <c r="D888" s="2"/>
      <c r="E888" s="2"/>
      <c r="F888" s="1446"/>
      <c r="G888" s="2"/>
      <c r="H888" s="2"/>
      <c r="I888" s="2238"/>
      <c r="J888" s="2"/>
      <c r="K888" s="2"/>
      <c r="L888" s="2"/>
      <c r="M888" s="2"/>
      <c r="O888" s="2"/>
      <c r="P888" s="2"/>
      <c r="R888" s="6"/>
      <c r="S888" s="2"/>
    </row>
    <row r="889" spans="1:19" ht="13.2">
      <c r="A889" s="2"/>
      <c r="B889" s="2"/>
      <c r="C889" s="2"/>
      <c r="D889" s="2"/>
      <c r="E889" s="2"/>
      <c r="F889" s="1446"/>
      <c r="G889" s="2"/>
      <c r="H889" s="2"/>
      <c r="I889" s="2238"/>
      <c r="J889" s="2"/>
      <c r="K889" s="2"/>
      <c r="L889" s="2"/>
      <c r="M889" s="2"/>
      <c r="O889" s="2"/>
      <c r="P889" s="2"/>
      <c r="R889" s="6"/>
      <c r="S889" s="2"/>
    </row>
    <row r="890" spans="1:19" ht="13.2">
      <c r="A890" s="2"/>
      <c r="B890" s="2"/>
      <c r="C890" s="2"/>
      <c r="D890" s="2"/>
      <c r="E890" s="2"/>
      <c r="F890" s="1446"/>
      <c r="G890" s="2"/>
      <c r="H890" s="2"/>
      <c r="I890" s="2238"/>
      <c r="J890" s="2"/>
      <c r="K890" s="2"/>
      <c r="L890" s="2"/>
      <c r="M890" s="2"/>
      <c r="O890" s="2"/>
      <c r="P890" s="2"/>
      <c r="R890" s="6"/>
      <c r="S890" s="2"/>
    </row>
    <row r="891" spans="1:19" ht="13.2">
      <c r="A891" s="2"/>
      <c r="B891" s="2"/>
      <c r="C891" s="2"/>
      <c r="D891" s="2"/>
      <c r="E891" s="2"/>
      <c r="F891" s="1446"/>
      <c r="G891" s="2"/>
      <c r="H891" s="2"/>
      <c r="I891" s="2238"/>
      <c r="J891" s="2"/>
      <c r="K891" s="2"/>
      <c r="L891" s="2"/>
      <c r="M891" s="2"/>
      <c r="O891" s="2"/>
      <c r="P891" s="2"/>
      <c r="R891" s="6"/>
      <c r="S891" s="2"/>
    </row>
    <row r="892" spans="1:19" ht="13.2">
      <c r="A892" s="2"/>
      <c r="B892" s="2"/>
      <c r="C892" s="2"/>
      <c r="D892" s="2"/>
      <c r="E892" s="2"/>
      <c r="F892" s="1446"/>
      <c r="G892" s="2"/>
      <c r="H892" s="2"/>
      <c r="I892" s="2238"/>
      <c r="J892" s="2"/>
      <c r="K892" s="2"/>
      <c r="L892" s="2"/>
      <c r="M892" s="2"/>
      <c r="O892" s="2"/>
      <c r="P892" s="2"/>
      <c r="R892" s="6"/>
      <c r="S892" s="2"/>
    </row>
    <row r="893" spans="1:19" ht="13.2">
      <c r="A893" s="2"/>
      <c r="B893" s="2"/>
      <c r="C893" s="2"/>
      <c r="D893" s="2"/>
      <c r="E893" s="2"/>
      <c r="F893" s="1446"/>
      <c r="G893" s="2"/>
      <c r="H893" s="2"/>
      <c r="I893" s="2238"/>
      <c r="J893" s="2"/>
      <c r="K893" s="2"/>
      <c r="L893" s="2"/>
      <c r="M893" s="2"/>
      <c r="O893" s="2"/>
      <c r="P893" s="2"/>
      <c r="R893" s="6"/>
      <c r="S893" s="2"/>
    </row>
    <row r="894" spans="1:19" ht="13.2">
      <c r="A894" s="2"/>
      <c r="B894" s="2"/>
      <c r="C894" s="2"/>
      <c r="D894" s="2"/>
      <c r="E894" s="2"/>
      <c r="F894" s="1446"/>
      <c r="G894" s="2"/>
      <c r="H894" s="2"/>
      <c r="I894" s="2238"/>
      <c r="J894" s="2"/>
      <c r="K894" s="2"/>
      <c r="L894" s="2"/>
      <c r="M894" s="2"/>
      <c r="O894" s="2"/>
      <c r="P894" s="2"/>
      <c r="R894" s="6"/>
      <c r="S894" s="2"/>
    </row>
    <row r="895" spans="1:19" ht="13.2">
      <c r="A895" s="2"/>
      <c r="B895" s="2"/>
      <c r="C895" s="2"/>
      <c r="D895" s="2"/>
      <c r="E895" s="2"/>
      <c r="F895" s="1446"/>
      <c r="G895" s="2"/>
      <c r="H895" s="2"/>
      <c r="I895" s="2238"/>
      <c r="J895" s="2"/>
      <c r="K895" s="2"/>
      <c r="L895" s="2"/>
      <c r="M895" s="2"/>
      <c r="O895" s="2"/>
      <c r="P895" s="2"/>
      <c r="R895" s="6"/>
      <c r="S895" s="2"/>
    </row>
    <row r="896" spans="1:19" ht="13.2">
      <c r="A896" s="2"/>
      <c r="B896" s="2"/>
      <c r="C896" s="2"/>
      <c r="D896" s="2"/>
      <c r="E896" s="2"/>
      <c r="F896" s="1446"/>
      <c r="G896" s="2"/>
      <c r="H896" s="2"/>
      <c r="I896" s="2238"/>
      <c r="J896" s="2"/>
      <c r="K896" s="2"/>
      <c r="L896" s="2"/>
      <c r="M896" s="2"/>
      <c r="O896" s="2"/>
      <c r="P896" s="2"/>
      <c r="R896" s="6"/>
      <c r="S896" s="2"/>
    </row>
    <row r="897" spans="1:19" ht="13.2">
      <c r="A897" s="2"/>
      <c r="B897" s="2"/>
      <c r="C897" s="2"/>
      <c r="D897" s="2"/>
      <c r="E897" s="2"/>
      <c r="F897" s="1446"/>
      <c r="G897" s="2"/>
      <c r="H897" s="2"/>
      <c r="I897" s="2238"/>
      <c r="J897" s="2"/>
      <c r="K897" s="2"/>
      <c r="L897" s="2"/>
      <c r="M897" s="2"/>
      <c r="O897" s="2"/>
      <c r="P897" s="2"/>
      <c r="R897" s="6"/>
      <c r="S897" s="2"/>
    </row>
    <row r="898" spans="1:19" ht="13.2">
      <c r="A898" s="2"/>
      <c r="B898" s="2"/>
      <c r="C898" s="2"/>
      <c r="D898" s="2"/>
      <c r="E898" s="2"/>
      <c r="F898" s="1446"/>
      <c r="G898" s="2"/>
      <c r="H898" s="2"/>
      <c r="I898" s="2238"/>
      <c r="J898" s="2"/>
      <c r="K898" s="2"/>
      <c r="L898" s="2"/>
      <c r="M898" s="2"/>
      <c r="O898" s="2"/>
      <c r="P898" s="2"/>
      <c r="R898" s="6"/>
      <c r="S898" s="2"/>
    </row>
    <row r="899" spans="1:19" ht="13.2">
      <c r="A899" s="2"/>
      <c r="B899" s="2"/>
      <c r="C899" s="2"/>
      <c r="D899" s="2"/>
      <c r="E899" s="2"/>
      <c r="F899" s="1446"/>
      <c r="G899" s="2"/>
      <c r="H899" s="2"/>
      <c r="I899" s="2238"/>
      <c r="J899" s="2"/>
      <c r="K899" s="2"/>
      <c r="L899" s="2"/>
      <c r="M899" s="2"/>
      <c r="O899" s="2"/>
      <c r="P899" s="2"/>
      <c r="R899" s="6"/>
      <c r="S899" s="2"/>
    </row>
    <row r="900" spans="1:19" ht="13.2">
      <c r="A900" s="2"/>
      <c r="B900" s="2"/>
      <c r="C900" s="2"/>
      <c r="D900" s="2"/>
      <c r="E900" s="2"/>
      <c r="F900" s="1446"/>
      <c r="G900" s="2"/>
      <c r="H900" s="2"/>
      <c r="I900" s="2238"/>
      <c r="J900" s="2"/>
      <c r="K900" s="2"/>
      <c r="L900" s="2"/>
      <c r="M900" s="2"/>
      <c r="O900" s="2"/>
      <c r="P900" s="2"/>
      <c r="R900" s="6"/>
      <c r="S900" s="2"/>
    </row>
    <row r="901" spans="1:19" ht="13.2">
      <c r="A901" s="2"/>
      <c r="B901" s="2"/>
      <c r="C901" s="2"/>
      <c r="D901" s="2"/>
      <c r="E901" s="2"/>
      <c r="F901" s="1446"/>
      <c r="G901" s="2"/>
      <c r="H901" s="2"/>
      <c r="I901" s="2238"/>
      <c r="J901" s="2"/>
      <c r="K901" s="2"/>
      <c r="L901" s="2"/>
      <c r="M901" s="2"/>
      <c r="O901" s="2"/>
      <c r="P901" s="2"/>
      <c r="R901" s="6"/>
      <c r="S901" s="2"/>
    </row>
    <row r="902" spans="1:19" ht="13.2">
      <c r="A902" s="2"/>
      <c r="B902" s="2"/>
      <c r="C902" s="2"/>
      <c r="D902" s="2"/>
      <c r="E902" s="2"/>
      <c r="F902" s="1446"/>
      <c r="G902" s="2"/>
      <c r="H902" s="2"/>
      <c r="I902" s="2238"/>
      <c r="J902" s="2"/>
      <c r="K902" s="2"/>
      <c r="L902" s="2"/>
      <c r="M902" s="2"/>
      <c r="O902" s="2"/>
      <c r="P902" s="2"/>
      <c r="R902" s="6"/>
      <c r="S902" s="2"/>
    </row>
    <row r="903" spans="1:19" ht="13.2">
      <c r="A903" s="2"/>
      <c r="B903" s="2"/>
      <c r="C903" s="2"/>
      <c r="D903" s="2"/>
      <c r="E903" s="2"/>
      <c r="F903" s="1446"/>
      <c r="G903" s="2"/>
      <c r="H903" s="2"/>
      <c r="I903" s="2238"/>
      <c r="J903" s="2"/>
      <c r="K903" s="2"/>
      <c r="L903" s="2"/>
      <c r="M903" s="2"/>
      <c r="O903" s="2"/>
      <c r="P903" s="2"/>
      <c r="R903" s="6"/>
      <c r="S903" s="2"/>
    </row>
    <row r="904" spans="1:19" ht="13.2">
      <c r="A904" s="2"/>
      <c r="B904" s="2"/>
      <c r="C904" s="2"/>
      <c r="D904" s="2"/>
      <c r="E904" s="2"/>
      <c r="F904" s="1446"/>
      <c r="G904" s="2"/>
      <c r="H904" s="2"/>
      <c r="I904" s="2238"/>
      <c r="J904" s="2"/>
      <c r="K904" s="2"/>
      <c r="L904" s="2"/>
      <c r="M904" s="2"/>
      <c r="O904" s="2"/>
      <c r="P904" s="2"/>
      <c r="R904" s="6"/>
      <c r="S904" s="2"/>
    </row>
    <row r="905" spans="1:19" ht="13.2">
      <c r="A905" s="2"/>
      <c r="B905" s="2"/>
      <c r="C905" s="2"/>
      <c r="D905" s="2"/>
      <c r="E905" s="2"/>
      <c r="F905" s="1446"/>
      <c r="G905" s="2"/>
      <c r="H905" s="2"/>
      <c r="I905" s="2238"/>
      <c r="J905" s="2"/>
      <c r="K905" s="2"/>
      <c r="L905" s="2"/>
      <c r="M905" s="2"/>
      <c r="O905" s="2"/>
      <c r="P905" s="2"/>
      <c r="R905" s="6"/>
      <c r="S905" s="2"/>
    </row>
    <row r="906" spans="1:19" ht="13.2">
      <c r="A906" s="2"/>
      <c r="B906" s="2"/>
      <c r="C906" s="2"/>
      <c r="D906" s="2"/>
      <c r="E906" s="2"/>
      <c r="F906" s="1446"/>
      <c r="G906" s="2"/>
      <c r="H906" s="2"/>
      <c r="I906" s="2238"/>
      <c r="J906" s="2"/>
      <c r="K906" s="2"/>
      <c r="L906" s="2"/>
      <c r="M906" s="2"/>
      <c r="O906" s="2"/>
      <c r="P906" s="2"/>
      <c r="R906" s="6"/>
      <c r="S906" s="2"/>
    </row>
    <row r="907" spans="1:19" ht="13.2">
      <c r="A907" s="2"/>
      <c r="B907" s="2"/>
      <c r="C907" s="2"/>
      <c r="D907" s="2"/>
      <c r="E907" s="2"/>
      <c r="F907" s="1446"/>
      <c r="G907" s="2"/>
      <c r="H907" s="2"/>
      <c r="I907" s="2238"/>
      <c r="J907" s="2"/>
      <c r="K907" s="2"/>
      <c r="L907" s="2"/>
      <c r="M907" s="2"/>
      <c r="O907" s="2"/>
      <c r="P907" s="2"/>
      <c r="R907" s="6"/>
      <c r="S907" s="2"/>
    </row>
    <row r="908" spans="1:19" ht="13.2">
      <c r="A908" s="2"/>
      <c r="B908" s="2"/>
      <c r="C908" s="2"/>
      <c r="D908" s="2"/>
      <c r="E908" s="2"/>
      <c r="F908" s="1446"/>
      <c r="G908" s="2"/>
      <c r="H908" s="2"/>
      <c r="I908" s="2238"/>
      <c r="J908" s="2"/>
      <c r="K908" s="2"/>
      <c r="L908" s="2"/>
      <c r="M908" s="2"/>
      <c r="O908" s="2"/>
      <c r="P908" s="2"/>
      <c r="R908" s="6"/>
      <c r="S908" s="2"/>
    </row>
    <row r="909" spans="1:19" ht="13.2">
      <c r="A909" s="2"/>
      <c r="B909" s="2"/>
      <c r="C909" s="2"/>
      <c r="D909" s="2"/>
      <c r="E909" s="2"/>
      <c r="F909" s="1446"/>
      <c r="G909" s="2"/>
      <c r="H909" s="2"/>
      <c r="I909" s="2238"/>
      <c r="J909" s="2"/>
      <c r="K909" s="2"/>
      <c r="L909" s="2"/>
      <c r="M909" s="2"/>
      <c r="O909" s="2"/>
      <c r="P909" s="2"/>
      <c r="R909" s="6"/>
      <c r="S909" s="2"/>
    </row>
    <row r="910" spans="1:19" ht="13.2">
      <c r="A910" s="2"/>
      <c r="B910" s="2"/>
      <c r="C910" s="2"/>
      <c r="D910" s="2"/>
      <c r="E910" s="2"/>
      <c r="F910" s="1446"/>
      <c r="G910" s="2"/>
      <c r="H910" s="2"/>
      <c r="I910" s="2238"/>
      <c r="J910" s="2"/>
      <c r="K910" s="2"/>
      <c r="L910" s="2"/>
      <c r="M910" s="2"/>
      <c r="O910" s="2"/>
      <c r="P910" s="2"/>
      <c r="R910" s="6"/>
      <c r="S910" s="2"/>
    </row>
    <row r="911" spans="1:19" ht="13.2">
      <c r="A911" s="2"/>
      <c r="B911" s="2"/>
      <c r="C911" s="2"/>
      <c r="D911" s="2"/>
      <c r="E911" s="2"/>
      <c r="F911" s="1446"/>
      <c r="G911" s="2"/>
      <c r="H911" s="2"/>
      <c r="I911" s="2238"/>
      <c r="J911" s="2"/>
      <c r="K911" s="2"/>
      <c r="L911" s="2"/>
      <c r="M911" s="2"/>
      <c r="O911" s="2"/>
      <c r="P911" s="2"/>
      <c r="R911" s="6"/>
      <c r="S911" s="2"/>
    </row>
    <row r="912" spans="1:19" ht="13.2">
      <c r="A912" s="2"/>
      <c r="B912" s="2"/>
      <c r="C912" s="2"/>
      <c r="D912" s="2"/>
      <c r="E912" s="2"/>
      <c r="F912" s="1446"/>
      <c r="G912" s="2"/>
      <c r="H912" s="2"/>
      <c r="I912" s="2238"/>
      <c r="J912" s="2"/>
      <c r="K912" s="2"/>
      <c r="L912" s="2"/>
      <c r="M912" s="2"/>
      <c r="O912" s="2"/>
      <c r="P912" s="2"/>
      <c r="R912" s="6"/>
      <c r="S912" s="2"/>
    </row>
    <row r="913" spans="1:19" ht="13.2">
      <c r="A913" s="2"/>
      <c r="B913" s="2"/>
      <c r="C913" s="2"/>
      <c r="D913" s="2"/>
      <c r="E913" s="2"/>
      <c r="F913" s="1446"/>
      <c r="G913" s="2"/>
      <c r="H913" s="2"/>
      <c r="I913" s="2238"/>
      <c r="J913" s="2"/>
      <c r="K913" s="2"/>
      <c r="L913" s="2"/>
      <c r="M913" s="2"/>
      <c r="O913" s="2"/>
      <c r="P913" s="2"/>
      <c r="R913" s="6"/>
      <c r="S913" s="2"/>
    </row>
    <row r="914" spans="1:19" ht="13.2">
      <c r="A914" s="2"/>
      <c r="B914" s="2"/>
      <c r="C914" s="2"/>
      <c r="D914" s="2"/>
      <c r="E914" s="2"/>
      <c r="F914" s="1446"/>
      <c r="G914" s="2"/>
      <c r="H914" s="2"/>
      <c r="I914" s="2238"/>
      <c r="J914" s="2"/>
      <c r="K914" s="2"/>
      <c r="L914" s="2"/>
      <c r="M914" s="2"/>
      <c r="O914" s="2"/>
      <c r="P914" s="2"/>
      <c r="R914" s="6"/>
      <c r="S914" s="2"/>
    </row>
    <row r="915" spans="1:19" ht="13.2">
      <c r="A915" s="2"/>
      <c r="B915" s="2"/>
      <c r="C915" s="2"/>
      <c r="D915" s="2"/>
      <c r="E915" s="2"/>
      <c r="F915" s="1446"/>
      <c r="G915" s="2"/>
      <c r="H915" s="2"/>
      <c r="I915" s="2238"/>
      <c r="J915" s="2"/>
      <c r="K915" s="2"/>
      <c r="L915" s="2"/>
      <c r="M915" s="2"/>
      <c r="O915" s="2"/>
      <c r="P915" s="2"/>
      <c r="R915" s="6"/>
      <c r="S915" s="2"/>
    </row>
    <row r="916" spans="1:19" ht="13.2">
      <c r="A916" s="2"/>
      <c r="B916" s="2"/>
      <c r="C916" s="2"/>
      <c r="D916" s="2"/>
      <c r="E916" s="2"/>
      <c r="F916" s="1446"/>
      <c r="G916" s="2"/>
      <c r="H916" s="2"/>
      <c r="I916" s="2238"/>
      <c r="J916" s="2"/>
      <c r="K916" s="2"/>
      <c r="L916" s="2"/>
      <c r="M916" s="2"/>
      <c r="O916" s="2"/>
      <c r="P916" s="2"/>
      <c r="R916" s="6"/>
      <c r="S916" s="2"/>
    </row>
    <row r="917" spans="1:19" ht="13.2">
      <c r="A917" s="2"/>
      <c r="B917" s="2"/>
      <c r="C917" s="2"/>
      <c r="D917" s="2"/>
      <c r="E917" s="2"/>
      <c r="F917" s="1446"/>
      <c r="G917" s="2"/>
      <c r="H917" s="2"/>
      <c r="I917" s="2238"/>
      <c r="J917" s="2"/>
      <c r="K917" s="2"/>
      <c r="L917" s="2"/>
      <c r="M917" s="2"/>
      <c r="O917" s="2"/>
      <c r="P917" s="2"/>
      <c r="R917" s="6"/>
      <c r="S917" s="2"/>
    </row>
    <row r="918" spans="1:19" ht="13.2">
      <c r="A918" s="2"/>
      <c r="B918" s="2"/>
      <c r="C918" s="2"/>
      <c r="D918" s="2"/>
      <c r="E918" s="2"/>
      <c r="F918" s="1446"/>
      <c r="G918" s="2"/>
      <c r="H918" s="2"/>
      <c r="I918" s="2238"/>
      <c r="J918" s="2"/>
      <c r="K918" s="2"/>
      <c r="L918" s="2"/>
      <c r="M918" s="2"/>
      <c r="O918" s="2"/>
      <c r="P918" s="2"/>
      <c r="R918" s="6"/>
      <c r="S918" s="2"/>
    </row>
    <row r="919" spans="1:19" ht="13.2">
      <c r="A919" s="2"/>
      <c r="B919" s="2"/>
      <c r="C919" s="2"/>
      <c r="D919" s="2"/>
      <c r="E919" s="2"/>
      <c r="F919" s="1446"/>
      <c r="G919" s="2"/>
      <c r="H919" s="2"/>
      <c r="I919" s="2238"/>
      <c r="J919" s="2"/>
      <c r="K919" s="2"/>
      <c r="L919" s="2"/>
      <c r="M919" s="2"/>
      <c r="O919" s="2"/>
      <c r="P919" s="2"/>
      <c r="R919" s="6"/>
      <c r="S919" s="2"/>
    </row>
    <row r="920" spans="1:19" ht="13.2">
      <c r="A920" s="2"/>
      <c r="B920" s="2"/>
      <c r="C920" s="2"/>
      <c r="D920" s="2"/>
      <c r="E920" s="2"/>
      <c r="F920" s="1446"/>
      <c r="G920" s="2"/>
      <c r="H920" s="2"/>
      <c r="I920" s="2238"/>
      <c r="J920" s="2"/>
      <c r="K920" s="2"/>
      <c r="L920" s="2"/>
      <c r="M920" s="2"/>
      <c r="O920" s="2"/>
      <c r="P920" s="2"/>
      <c r="R920" s="6"/>
      <c r="S920" s="2"/>
    </row>
    <row r="921" spans="1:19" ht="13.2">
      <c r="A921" s="2"/>
      <c r="B921" s="2"/>
      <c r="C921" s="2"/>
      <c r="D921" s="2"/>
      <c r="E921" s="2"/>
      <c r="F921" s="1446"/>
      <c r="G921" s="2"/>
      <c r="H921" s="2"/>
      <c r="I921" s="2238"/>
      <c r="J921" s="2"/>
      <c r="K921" s="2"/>
      <c r="L921" s="2"/>
      <c r="M921" s="2"/>
      <c r="O921" s="2"/>
      <c r="P921" s="2"/>
      <c r="R921" s="6"/>
      <c r="S921" s="2"/>
    </row>
    <row r="922" spans="1:19" ht="13.2">
      <c r="A922" s="2"/>
      <c r="B922" s="2"/>
      <c r="C922" s="2"/>
      <c r="D922" s="2"/>
      <c r="E922" s="2"/>
      <c r="F922" s="1446"/>
      <c r="G922" s="2"/>
      <c r="H922" s="2"/>
      <c r="I922" s="2238"/>
      <c r="J922" s="2"/>
      <c r="K922" s="2"/>
      <c r="L922" s="2"/>
      <c r="M922" s="2"/>
      <c r="O922" s="2"/>
      <c r="P922" s="2"/>
      <c r="R922" s="6"/>
      <c r="S922" s="2"/>
    </row>
    <row r="923" spans="1:19" ht="13.2">
      <c r="A923" s="2"/>
      <c r="B923" s="2"/>
      <c r="C923" s="2"/>
      <c r="D923" s="2"/>
      <c r="E923" s="2"/>
      <c r="F923" s="1446"/>
      <c r="G923" s="2"/>
      <c r="H923" s="2"/>
      <c r="I923" s="2238"/>
      <c r="J923" s="2"/>
      <c r="K923" s="2"/>
      <c r="L923" s="2"/>
      <c r="M923" s="2"/>
      <c r="O923" s="2"/>
      <c r="P923" s="2"/>
      <c r="R923" s="6"/>
      <c r="S923" s="2"/>
    </row>
    <row r="924" spans="1:19" ht="13.2">
      <c r="A924" s="2"/>
      <c r="B924" s="2"/>
      <c r="C924" s="2"/>
      <c r="D924" s="2"/>
      <c r="E924" s="2"/>
      <c r="F924" s="1446"/>
      <c r="G924" s="2"/>
      <c r="H924" s="2"/>
      <c r="I924" s="2238"/>
      <c r="J924" s="2"/>
      <c r="K924" s="2"/>
      <c r="L924" s="2"/>
      <c r="M924" s="2"/>
      <c r="O924" s="2"/>
      <c r="P924" s="2"/>
      <c r="R924" s="6"/>
      <c r="S924" s="2"/>
    </row>
    <row r="925" spans="1:19" ht="13.2">
      <c r="A925" s="2"/>
      <c r="B925" s="2"/>
      <c r="C925" s="2"/>
      <c r="D925" s="2"/>
      <c r="E925" s="2"/>
      <c r="F925" s="1446"/>
      <c r="G925" s="2"/>
      <c r="H925" s="2"/>
      <c r="I925" s="2238"/>
      <c r="J925" s="2"/>
      <c r="K925" s="2"/>
      <c r="L925" s="2"/>
      <c r="M925" s="2"/>
      <c r="O925" s="2"/>
      <c r="P925" s="2"/>
      <c r="R925" s="6"/>
      <c r="S925" s="2"/>
    </row>
    <row r="926" spans="1:19" ht="13.2">
      <c r="A926" s="2"/>
      <c r="B926" s="2"/>
      <c r="C926" s="2"/>
      <c r="D926" s="2"/>
      <c r="E926" s="2"/>
      <c r="F926" s="1446"/>
      <c r="G926" s="2"/>
      <c r="H926" s="2"/>
      <c r="I926" s="2238"/>
      <c r="J926" s="2"/>
      <c r="K926" s="2"/>
      <c r="L926" s="2"/>
      <c r="M926" s="2"/>
      <c r="O926" s="2"/>
      <c r="P926" s="2"/>
      <c r="R926" s="6"/>
      <c r="S926" s="2"/>
    </row>
    <row r="927" spans="1:19" ht="13.2">
      <c r="A927" s="2"/>
      <c r="B927" s="2"/>
      <c r="C927" s="2"/>
      <c r="D927" s="2"/>
      <c r="E927" s="2"/>
      <c r="F927" s="1446"/>
      <c r="G927" s="2"/>
      <c r="H927" s="2"/>
      <c r="I927" s="2238"/>
      <c r="J927" s="2"/>
      <c r="K927" s="2"/>
      <c r="L927" s="2"/>
      <c r="M927" s="2"/>
      <c r="O927" s="2"/>
      <c r="P927" s="2"/>
      <c r="R927" s="6"/>
      <c r="S927" s="2"/>
    </row>
    <row r="928" spans="1:19" ht="13.2">
      <c r="A928" s="2"/>
      <c r="B928" s="2"/>
      <c r="C928" s="2"/>
      <c r="D928" s="2"/>
      <c r="E928" s="2"/>
      <c r="F928" s="1446"/>
      <c r="G928" s="2"/>
      <c r="H928" s="2"/>
      <c r="I928" s="2238"/>
      <c r="J928" s="2"/>
      <c r="K928" s="2"/>
      <c r="L928" s="2"/>
      <c r="M928" s="2"/>
      <c r="O928" s="2"/>
      <c r="P928" s="2"/>
      <c r="R928" s="6"/>
      <c r="S928" s="2"/>
    </row>
    <row r="929" spans="1:19" ht="13.2">
      <c r="A929" s="2"/>
      <c r="B929" s="2"/>
      <c r="C929" s="2"/>
      <c r="D929" s="2"/>
      <c r="E929" s="2"/>
      <c r="F929" s="1446"/>
      <c r="G929" s="2"/>
      <c r="H929" s="2"/>
      <c r="I929" s="2238"/>
      <c r="J929" s="2"/>
      <c r="K929" s="2"/>
      <c r="L929" s="2"/>
      <c r="M929" s="2"/>
      <c r="O929" s="2"/>
      <c r="P929" s="2"/>
      <c r="R929" s="6"/>
      <c r="S929" s="2"/>
    </row>
    <row r="930" spans="1:19" ht="13.2">
      <c r="A930" s="2"/>
      <c r="B930" s="2"/>
      <c r="C930" s="2"/>
      <c r="D930" s="2"/>
      <c r="E930" s="2"/>
      <c r="F930" s="1446"/>
      <c r="G930" s="2"/>
      <c r="H930" s="2"/>
      <c r="I930" s="2238"/>
      <c r="J930" s="2"/>
      <c r="K930" s="2"/>
      <c r="L930" s="2"/>
      <c r="M930" s="2"/>
      <c r="O930" s="2"/>
      <c r="P930" s="2"/>
      <c r="R930" s="6"/>
      <c r="S930" s="2"/>
    </row>
    <row r="931" spans="1:19" ht="13.2">
      <c r="A931" s="2"/>
      <c r="B931" s="2"/>
      <c r="C931" s="2"/>
      <c r="D931" s="2"/>
      <c r="E931" s="2"/>
      <c r="F931" s="1446"/>
      <c r="G931" s="2"/>
      <c r="H931" s="2"/>
      <c r="I931" s="2238"/>
      <c r="J931" s="2"/>
      <c r="K931" s="2"/>
      <c r="L931" s="2"/>
      <c r="M931" s="2"/>
      <c r="O931" s="2"/>
      <c r="P931" s="2"/>
      <c r="R931" s="6"/>
      <c r="S931" s="2"/>
    </row>
    <row r="932" spans="1:19" ht="13.2">
      <c r="A932" s="2"/>
      <c r="B932" s="2"/>
      <c r="C932" s="2"/>
      <c r="D932" s="2"/>
      <c r="E932" s="2"/>
      <c r="F932" s="1446"/>
      <c r="G932" s="2"/>
      <c r="H932" s="2"/>
      <c r="I932" s="2238"/>
      <c r="J932" s="2"/>
      <c r="K932" s="2"/>
      <c r="L932" s="2"/>
      <c r="M932" s="2"/>
      <c r="O932" s="2"/>
      <c r="P932" s="2"/>
      <c r="R932" s="6"/>
      <c r="S932" s="2"/>
    </row>
    <row r="933" spans="1:19" ht="13.2">
      <c r="A933" s="2"/>
      <c r="B933" s="2"/>
      <c r="C933" s="2"/>
      <c r="D933" s="2"/>
      <c r="E933" s="2"/>
      <c r="F933" s="1446"/>
      <c r="G933" s="2"/>
      <c r="H933" s="2"/>
      <c r="I933" s="2238"/>
      <c r="J933" s="2"/>
      <c r="K933" s="2"/>
      <c r="L933" s="2"/>
      <c r="M933" s="2"/>
      <c r="O933" s="2"/>
      <c r="P933" s="2"/>
      <c r="R933" s="6"/>
      <c r="S933" s="2"/>
    </row>
    <row r="934" spans="1:19" ht="13.2">
      <c r="A934" s="2"/>
      <c r="B934" s="2"/>
      <c r="C934" s="2"/>
      <c r="D934" s="2"/>
      <c r="E934" s="2"/>
      <c r="F934" s="1446"/>
      <c r="G934" s="2"/>
      <c r="H934" s="2"/>
      <c r="I934" s="2238"/>
      <c r="J934" s="2"/>
      <c r="K934" s="2"/>
      <c r="L934" s="2"/>
      <c r="M934" s="2"/>
      <c r="O934" s="2"/>
      <c r="P934" s="2"/>
      <c r="R934" s="6"/>
      <c r="S934" s="2"/>
    </row>
    <row r="935" spans="1:19" ht="13.2">
      <c r="A935" s="2"/>
      <c r="B935" s="2"/>
      <c r="C935" s="2"/>
      <c r="D935" s="2"/>
      <c r="E935" s="2"/>
      <c r="F935" s="1446"/>
      <c r="G935" s="2"/>
      <c r="H935" s="2"/>
      <c r="I935" s="2238"/>
      <c r="J935" s="2"/>
      <c r="K935" s="2"/>
      <c r="L935" s="2"/>
      <c r="M935" s="2"/>
      <c r="O935" s="2"/>
      <c r="P935" s="2"/>
      <c r="R935" s="6"/>
      <c r="S935" s="2"/>
    </row>
    <row r="936" spans="1:19" ht="13.2">
      <c r="A936" s="2"/>
      <c r="B936" s="2"/>
      <c r="C936" s="2"/>
      <c r="D936" s="2"/>
      <c r="E936" s="2"/>
      <c r="F936" s="1446"/>
      <c r="G936" s="2"/>
      <c r="H936" s="2"/>
      <c r="I936" s="2238"/>
      <c r="J936" s="2"/>
      <c r="K936" s="2"/>
      <c r="L936" s="2"/>
      <c r="M936" s="2"/>
      <c r="O936" s="2"/>
      <c r="P936" s="2"/>
      <c r="R936" s="6"/>
      <c r="S936" s="2"/>
    </row>
    <row r="937" spans="1:19" ht="13.2">
      <c r="A937" s="2"/>
      <c r="B937" s="2"/>
      <c r="C937" s="2"/>
      <c r="D937" s="2"/>
      <c r="E937" s="2"/>
      <c r="F937" s="1446"/>
      <c r="G937" s="2"/>
      <c r="H937" s="2"/>
      <c r="I937" s="2238"/>
      <c r="J937" s="2"/>
      <c r="K937" s="2"/>
      <c r="L937" s="2"/>
      <c r="M937" s="2"/>
      <c r="O937" s="2"/>
      <c r="P937" s="2"/>
      <c r="R937" s="6"/>
      <c r="S937" s="2"/>
    </row>
    <row r="938" spans="1:19" ht="13.2">
      <c r="A938" s="2"/>
      <c r="B938" s="2"/>
      <c r="C938" s="2"/>
      <c r="D938" s="2"/>
      <c r="E938" s="2"/>
      <c r="F938" s="1446"/>
      <c r="G938" s="2"/>
      <c r="H938" s="2"/>
      <c r="I938" s="2238"/>
      <c r="J938" s="2"/>
      <c r="K938" s="2"/>
      <c r="L938" s="2"/>
      <c r="M938" s="2"/>
      <c r="O938" s="2"/>
      <c r="P938" s="2"/>
      <c r="R938" s="6"/>
      <c r="S938" s="2"/>
    </row>
    <row r="939" spans="1:19" ht="13.2">
      <c r="A939" s="2"/>
      <c r="B939" s="2"/>
      <c r="C939" s="2"/>
      <c r="D939" s="2"/>
      <c r="E939" s="2"/>
      <c r="F939" s="1446"/>
      <c r="G939" s="2"/>
      <c r="H939" s="2"/>
      <c r="I939" s="2238"/>
      <c r="J939" s="2"/>
      <c r="K939" s="2"/>
      <c r="L939" s="2"/>
      <c r="M939" s="2"/>
      <c r="O939" s="2"/>
      <c r="P939" s="2"/>
      <c r="R939" s="6"/>
      <c r="S939" s="2"/>
    </row>
    <row r="940" spans="1:19" ht="13.2">
      <c r="A940" s="2"/>
      <c r="B940" s="2"/>
      <c r="C940" s="2"/>
      <c r="D940" s="2"/>
      <c r="E940" s="2"/>
      <c r="F940" s="1446"/>
      <c r="G940" s="2"/>
      <c r="H940" s="2"/>
      <c r="I940" s="2238"/>
      <c r="J940" s="2"/>
      <c r="K940" s="2"/>
      <c r="L940" s="2"/>
      <c r="M940" s="2"/>
      <c r="O940" s="2"/>
      <c r="P940" s="2"/>
      <c r="R940" s="6"/>
      <c r="S940" s="2"/>
    </row>
    <row r="941" spans="1:19" ht="13.2">
      <c r="A941" s="2"/>
      <c r="B941" s="2"/>
      <c r="C941" s="2"/>
      <c r="D941" s="2"/>
      <c r="E941" s="2"/>
      <c r="F941" s="1446"/>
      <c r="G941" s="2"/>
      <c r="H941" s="2"/>
      <c r="I941" s="2238"/>
      <c r="J941" s="2"/>
      <c r="K941" s="2"/>
      <c r="L941" s="2"/>
      <c r="M941" s="2"/>
      <c r="O941" s="2"/>
      <c r="P941" s="2"/>
      <c r="R941" s="6"/>
      <c r="S941" s="2"/>
    </row>
    <row r="942" spans="1:19" ht="13.2">
      <c r="A942" s="2"/>
      <c r="B942" s="2"/>
      <c r="C942" s="2"/>
      <c r="D942" s="2"/>
      <c r="E942" s="2"/>
      <c r="F942" s="1446"/>
      <c r="G942" s="2"/>
      <c r="H942" s="2"/>
      <c r="I942" s="2238"/>
      <c r="J942" s="2"/>
      <c r="K942" s="2"/>
      <c r="L942" s="2"/>
      <c r="M942" s="2"/>
      <c r="O942" s="2"/>
      <c r="P942" s="2"/>
      <c r="R942" s="6"/>
      <c r="S942" s="2"/>
    </row>
    <row r="943" spans="1:19" ht="13.2">
      <c r="A943" s="2"/>
      <c r="B943" s="2"/>
      <c r="C943" s="2"/>
      <c r="D943" s="2"/>
      <c r="E943" s="2"/>
      <c r="F943" s="1446"/>
      <c r="G943" s="2"/>
      <c r="H943" s="2"/>
      <c r="I943" s="2238"/>
      <c r="J943" s="2"/>
      <c r="K943" s="2"/>
      <c r="L943" s="2"/>
      <c r="M943" s="2"/>
      <c r="O943" s="2"/>
      <c r="P943" s="2"/>
      <c r="R943" s="6"/>
      <c r="S943" s="2"/>
    </row>
    <row r="944" spans="1:19" ht="13.2">
      <c r="A944" s="2"/>
      <c r="B944" s="2"/>
      <c r="C944" s="2"/>
      <c r="D944" s="2"/>
      <c r="E944" s="2"/>
      <c r="F944" s="1446"/>
      <c r="G944" s="2"/>
      <c r="H944" s="2"/>
      <c r="I944" s="2238"/>
      <c r="J944" s="2"/>
      <c r="K944" s="2"/>
      <c r="L944" s="2"/>
      <c r="M944" s="2"/>
      <c r="O944" s="2"/>
      <c r="P944" s="2"/>
      <c r="R944" s="6"/>
      <c r="S944" s="2"/>
    </row>
    <row r="945" spans="1:19" ht="13.2">
      <c r="A945" s="2"/>
      <c r="B945" s="2"/>
      <c r="C945" s="2"/>
      <c r="D945" s="2"/>
      <c r="E945" s="2"/>
      <c r="F945" s="1446"/>
      <c r="G945" s="2"/>
      <c r="H945" s="2"/>
      <c r="I945" s="2238"/>
      <c r="J945" s="2"/>
      <c r="K945" s="2"/>
      <c r="L945" s="2"/>
      <c r="M945" s="2"/>
      <c r="O945" s="2"/>
      <c r="P945" s="2"/>
      <c r="R945" s="6"/>
      <c r="S945" s="2"/>
    </row>
    <row r="946" spans="1:19" ht="13.2">
      <c r="A946" s="2"/>
      <c r="B946" s="2"/>
      <c r="C946" s="2"/>
      <c r="D946" s="2"/>
      <c r="E946" s="2"/>
      <c r="F946" s="1446"/>
      <c r="G946" s="2"/>
      <c r="H946" s="2"/>
      <c r="I946" s="2238"/>
      <c r="J946" s="2"/>
      <c r="K946" s="2"/>
      <c r="L946" s="2"/>
      <c r="M946" s="2"/>
      <c r="O946" s="2"/>
      <c r="P946" s="2"/>
      <c r="R946" s="6"/>
      <c r="S946" s="2"/>
    </row>
    <row r="947" spans="1:19" ht="13.2">
      <c r="A947" s="2"/>
      <c r="B947" s="2"/>
      <c r="C947" s="2"/>
      <c r="D947" s="2"/>
      <c r="E947" s="2"/>
      <c r="F947" s="1446"/>
      <c r="G947" s="2"/>
      <c r="H947" s="2"/>
      <c r="I947" s="2238"/>
      <c r="J947" s="2"/>
      <c r="K947" s="2"/>
      <c r="L947" s="2"/>
      <c r="M947" s="2"/>
      <c r="O947" s="2"/>
      <c r="P947" s="2"/>
      <c r="R947" s="6"/>
      <c r="S947" s="2"/>
    </row>
    <row r="948" spans="1:19" ht="13.2">
      <c r="A948" s="2"/>
      <c r="B948" s="2"/>
      <c r="C948" s="2"/>
      <c r="D948" s="2"/>
      <c r="E948" s="2"/>
      <c r="F948" s="1446"/>
      <c r="G948" s="2"/>
      <c r="H948" s="2"/>
      <c r="I948" s="2238"/>
      <c r="J948" s="2"/>
      <c r="K948" s="2"/>
      <c r="L948" s="2"/>
      <c r="M948" s="2"/>
      <c r="O948" s="2"/>
      <c r="P948" s="2"/>
      <c r="R948" s="6"/>
      <c r="S948" s="2"/>
    </row>
    <row r="949" spans="1:19" ht="13.2">
      <c r="A949" s="2"/>
      <c r="B949" s="2"/>
      <c r="C949" s="2"/>
      <c r="D949" s="2"/>
      <c r="E949" s="2"/>
      <c r="F949" s="1446"/>
      <c r="G949" s="2"/>
      <c r="H949" s="2"/>
      <c r="I949" s="2238"/>
      <c r="J949" s="2"/>
      <c r="K949" s="2"/>
      <c r="L949" s="2"/>
      <c r="M949" s="2"/>
      <c r="O949" s="2"/>
      <c r="P949" s="2"/>
      <c r="R949" s="6"/>
      <c r="S949" s="2"/>
    </row>
    <row r="950" spans="1:19" ht="13.2">
      <c r="A950" s="2"/>
      <c r="B950" s="2"/>
      <c r="C950" s="2"/>
      <c r="D950" s="2"/>
      <c r="E950" s="2"/>
      <c r="F950" s="1446"/>
      <c r="G950" s="2"/>
      <c r="H950" s="2"/>
      <c r="I950" s="2238"/>
      <c r="J950" s="2"/>
      <c r="K950" s="2"/>
      <c r="L950" s="2"/>
      <c r="M950" s="2"/>
      <c r="O950" s="2"/>
      <c r="P950" s="2"/>
      <c r="R950" s="6"/>
      <c r="S950" s="2"/>
    </row>
    <row r="951" spans="1:19" ht="13.2">
      <c r="A951" s="2"/>
      <c r="B951" s="2"/>
      <c r="C951" s="2"/>
      <c r="D951" s="2"/>
      <c r="E951" s="2"/>
      <c r="F951" s="1446"/>
      <c r="G951" s="2"/>
      <c r="H951" s="2"/>
      <c r="I951" s="2238"/>
      <c r="J951" s="2"/>
      <c r="K951" s="2"/>
      <c r="L951" s="2"/>
      <c r="M951" s="2"/>
      <c r="O951" s="2"/>
      <c r="P951" s="2"/>
      <c r="R951" s="6"/>
      <c r="S951" s="2"/>
    </row>
    <row r="952" spans="1:19" ht="13.2">
      <c r="A952" s="2"/>
      <c r="B952" s="2"/>
      <c r="C952" s="2"/>
      <c r="D952" s="2"/>
      <c r="E952" s="2"/>
      <c r="F952" s="1446"/>
      <c r="G952" s="2"/>
      <c r="H952" s="2"/>
      <c r="I952" s="2238"/>
      <c r="J952" s="2"/>
      <c r="K952" s="2"/>
      <c r="L952" s="2"/>
      <c r="M952" s="2"/>
      <c r="O952" s="2"/>
      <c r="P952" s="2"/>
      <c r="R952" s="6"/>
      <c r="S952" s="2"/>
    </row>
    <row r="953" spans="1:19" ht="13.2">
      <c r="A953" s="2"/>
      <c r="B953" s="2"/>
      <c r="C953" s="2"/>
      <c r="D953" s="2"/>
      <c r="E953" s="2"/>
      <c r="F953" s="1446"/>
      <c r="G953" s="2"/>
      <c r="H953" s="2"/>
      <c r="I953" s="2238"/>
      <c r="J953" s="2"/>
      <c r="K953" s="2"/>
      <c r="L953" s="2"/>
      <c r="M953" s="2"/>
      <c r="O953" s="2"/>
      <c r="P953" s="2"/>
      <c r="R953" s="6"/>
      <c r="S953" s="2"/>
    </row>
    <row r="954" spans="1:19" ht="13.2">
      <c r="A954" s="2"/>
      <c r="B954" s="2"/>
      <c r="C954" s="2"/>
      <c r="D954" s="2"/>
      <c r="E954" s="2"/>
      <c r="F954" s="1446"/>
      <c r="G954" s="2"/>
      <c r="H954" s="2"/>
      <c r="I954" s="2238"/>
      <c r="J954" s="2"/>
      <c r="K954" s="2"/>
      <c r="L954" s="2"/>
      <c r="M954" s="2"/>
      <c r="O954" s="2"/>
      <c r="P954" s="2"/>
      <c r="R954" s="6"/>
      <c r="S954" s="2"/>
    </row>
    <row r="955" spans="1:19" ht="13.2">
      <c r="A955" s="2"/>
      <c r="B955" s="2"/>
      <c r="C955" s="2"/>
      <c r="D955" s="2"/>
      <c r="E955" s="2"/>
      <c r="F955" s="1446"/>
      <c r="G955" s="2"/>
      <c r="H955" s="2"/>
      <c r="I955" s="2238"/>
      <c r="J955" s="2"/>
      <c r="K955" s="2"/>
      <c r="L955" s="2"/>
      <c r="M955" s="2"/>
      <c r="O955" s="2"/>
      <c r="P955" s="2"/>
      <c r="R955" s="6"/>
      <c r="S955" s="2"/>
    </row>
    <row r="956" spans="1:19" ht="13.2">
      <c r="A956" s="2"/>
      <c r="B956" s="2"/>
      <c r="C956" s="2"/>
      <c r="D956" s="2"/>
      <c r="E956" s="2"/>
      <c r="F956" s="1446"/>
      <c r="G956" s="2"/>
      <c r="H956" s="2"/>
      <c r="I956" s="2238"/>
      <c r="J956" s="2"/>
      <c r="K956" s="2"/>
      <c r="L956" s="2"/>
      <c r="M956" s="2"/>
      <c r="O956" s="2"/>
      <c r="P956" s="2"/>
      <c r="R956" s="6"/>
      <c r="S956" s="2"/>
    </row>
    <row r="957" spans="1:19" ht="13.2">
      <c r="A957" s="2"/>
      <c r="B957" s="2"/>
      <c r="C957" s="2"/>
      <c r="D957" s="2"/>
      <c r="E957" s="2"/>
      <c r="F957" s="1446"/>
      <c r="G957" s="2"/>
      <c r="H957" s="2"/>
      <c r="I957" s="2238"/>
      <c r="J957" s="2"/>
      <c r="K957" s="2"/>
      <c r="L957" s="2"/>
      <c r="M957" s="2"/>
      <c r="O957" s="2"/>
      <c r="P957" s="2"/>
      <c r="R957" s="6"/>
      <c r="S957" s="2"/>
    </row>
    <row r="958" spans="1:19" ht="13.2">
      <c r="A958" s="2"/>
      <c r="B958" s="2"/>
      <c r="C958" s="2"/>
      <c r="D958" s="2"/>
      <c r="E958" s="2"/>
      <c r="F958" s="1446"/>
      <c r="G958" s="2"/>
      <c r="H958" s="2"/>
      <c r="I958" s="2238"/>
      <c r="J958" s="2"/>
      <c r="K958" s="2"/>
      <c r="L958" s="2"/>
      <c r="M958" s="2"/>
      <c r="O958" s="2"/>
      <c r="P958" s="2"/>
      <c r="R958" s="6"/>
      <c r="S958" s="2"/>
    </row>
    <row r="959" spans="1:19" ht="13.2">
      <c r="A959" s="2"/>
      <c r="B959" s="2"/>
      <c r="C959" s="2"/>
      <c r="D959" s="2"/>
      <c r="E959" s="2"/>
      <c r="F959" s="1446"/>
      <c r="G959" s="2"/>
      <c r="H959" s="2"/>
      <c r="I959" s="2238"/>
      <c r="J959" s="2"/>
      <c r="K959" s="2"/>
      <c r="L959" s="2"/>
      <c r="M959" s="2"/>
      <c r="O959" s="2"/>
      <c r="P959" s="2"/>
      <c r="R959" s="6"/>
      <c r="S959" s="2"/>
    </row>
    <row r="960" spans="1:19" ht="13.2">
      <c r="A960" s="2"/>
      <c r="B960" s="2"/>
      <c r="C960" s="2"/>
      <c r="D960" s="2"/>
      <c r="E960" s="2"/>
      <c r="F960" s="1446"/>
      <c r="G960" s="2"/>
      <c r="H960" s="2"/>
      <c r="I960" s="2238"/>
      <c r="J960" s="2"/>
      <c r="K960" s="2"/>
      <c r="L960" s="2"/>
      <c r="M960" s="2"/>
      <c r="O960" s="2"/>
      <c r="P960" s="2"/>
      <c r="R960" s="6"/>
      <c r="S960" s="2"/>
    </row>
    <row r="961" spans="1:19" ht="13.2">
      <c r="A961" s="2"/>
      <c r="B961" s="2"/>
      <c r="C961" s="2"/>
      <c r="D961" s="2"/>
      <c r="E961" s="2"/>
      <c r="F961" s="1446"/>
      <c r="G961" s="2"/>
      <c r="H961" s="2"/>
      <c r="I961" s="2238"/>
      <c r="J961" s="2"/>
      <c r="K961" s="2"/>
      <c r="L961" s="2"/>
      <c r="M961" s="2"/>
      <c r="O961" s="2"/>
      <c r="P961" s="2"/>
      <c r="R961" s="6"/>
      <c r="S961" s="2"/>
    </row>
    <row r="962" spans="1:19" ht="13.2">
      <c r="A962" s="2"/>
      <c r="B962" s="2"/>
      <c r="C962" s="2"/>
      <c r="D962" s="2"/>
      <c r="E962" s="2"/>
      <c r="F962" s="1446"/>
      <c r="G962" s="2"/>
      <c r="H962" s="2"/>
      <c r="I962" s="2238"/>
      <c r="J962" s="2"/>
      <c r="K962" s="2"/>
      <c r="L962" s="2"/>
      <c r="M962" s="2"/>
      <c r="O962" s="2"/>
      <c r="P962" s="2"/>
      <c r="R962" s="6"/>
      <c r="S962" s="2"/>
    </row>
    <row r="963" spans="1:19" ht="13.2">
      <c r="A963" s="2"/>
      <c r="B963" s="2"/>
      <c r="C963" s="2"/>
      <c r="D963" s="2"/>
      <c r="E963" s="2"/>
      <c r="F963" s="1446"/>
      <c r="G963" s="2"/>
      <c r="H963" s="2"/>
      <c r="I963" s="2238"/>
      <c r="J963" s="2"/>
      <c r="K963" s="2"/>
      <c r="L963" s="2"/>
      <c r="M963" s="2"/>
      <c r="O963" s="2"/>
      <c r="P963" s="2"/>
      <c r="R963" s="6"/>
      <c r="S963" s="2"/>
    </row>
    <row r="964" spans="1:19" ht="13.2">
      <c r="A964" s="2"/>
      <c r="B964" s="2"/>
      <c r="C964" s="2"/>
      <c r="D964" s="2"/>
      <c r="E964" s="2"/>
      <c r="F964" s="1446"/>
      <c r="G964" s="2"/>
      <c r="H964" s="2"/>
      <c r="I964" s="2238"/>
      <c r="J964" s="2"/>
      <c r="K964" s="2"/>
      <c r="L964" s="2"/>
      <c r="M964" s="2"/>
      <c r="O964" s="2"/>
      <c r="P964" s="2"/>
      <c r="R964" s="6"/>
      <c r="S964" s="2"/>
    </row>
    <row r="965" spans="1:19" ht="13.2">
      <c r="A965" s="2"/>
      <c r="B965" s="2"/>
      <c r="C965" s="2"/>
      <c r="D965" s="2"/>
      <c r="E965" s="2"/>
      <c r="F965" s="1446"/>
      <c r="G965" s="2"/>
      <c r="H965" s="2"/>
      <c r="I965" s="2238"/>
      <c r="J965" s="2"/>
      <c r="K965" s="2"/>
      <c r="L965" s="2"/>
      <c r="M965" s="2"/>
      <c r="O965" s="2"/>
      <c r="P965" s="2"/>
      <c r="R965" s="6"/>
      <c r="S965" s="2"/>
    </row>
    <row r="966" spans="1:19" ht="13.2">
      <c r="A966" s="2"/>
      <c r="B966" s="2"/>
      <c r="C966" s="2"/>
      <c r="D966" s="2"/>
      <c r="E966" s="2"/>
      <c r="F966" s="1446"/>
      <c r="G966" s="2"/>
      <c r="H966" s="2"/>
      <c r="I966" s="2238"/>
      <c r="J966" s="2"/>
      <c r="K966" s="2"/>
      <c r="L966" s="2"/>
      <c r="M966" s="2"/>
      <c r="O966" s="2"/>
      <c r="P966" s="2"/>
      <c r="R966" s="6"/>
      <c r="S966" s="2"/>
    </row>
    <row r="967" spans="1:19" ht="13.2">
      <c r="A967" s="2"/>
      <c r="B967" s="2"/>
      <c r="C967" s="2"/>
      <c r="D967" s="2"/>
      <c r="E967" s="2"/>
      <c r="F967" s="1446"/>
      <c r="G967" s="2"/>
      <c r="H967" s="2"/>
      <c r="I967" s="2238"/>
      <c r="J967" s="2"/>
      <c r="K967" s="2"/>
      <c r="L967" s="2"/>
      <c r="M967" s="2"/>
      <c r="O967" s="2"/>
      <c r="P967" s="2"/>
      <c r="R967" s="6"/>
      <c r="S967" s="2"/>
    </row>
    <row r="968" spans="1:19" ht="13.2">
      <c r="A968" s="2"/>
      <c r="B968" s="2"/>
      <c r="C968" s="2"/>
      <c r="D968" s="2"/>
      <c r="E968" s="2"/>
      <c r="F968" s="1446"/>
      <c r="G968" s="2"/>
      <c r="H968" s="2"/>
      <c r="I968" s="2238"/>
      <c r="J968" s="2"/>
      <c r="K968" s="2"/>
      <c r="L968" s="2"/>
      <c r="M968" s="2"/>
      <c r="O968" s="2"/>
      <c r="P968" s="2"/>
      <c r="R968" s="6"/>
      <c r="S968" s="2"/>
    </row>
    <row r="969" spans="1:19" ht="13.2">
      <c r="A969" s="2"/>
      <c r="B969" s="2"/>
      <c r="C969" s="2"/>
      <c r="D969" s="2"/>
      <c r="E969" s="2"/>
      <c r="F969" s="1446"/>
      <c r="G969" s="2"/>
      <c r="H969" s="2"/>
      <c r="I969" s="2238"/>
      <c r="J969" s="2"/>
      <c r="K969" s="2"/>
      <c r="L969" s="2"/>
      <c r="M969" s="2"/>
      <c r="O969" s="2"/>
      <c r="P969" s="2"/>
      <c r="R969" s="6"/>
      <c r="S969" s="2"/>
    </row>
    <row r="970" spans="1:19" ht="13.2">
      <c r="A970" s="2"/>
      <c r="B970" s="2"/>
      <c r="C970" s="2"/>
      <c r="D970" s="2"/>
      <c r="E970" s="2"/>
      <c r="F970" s="1446"/>
      <c r="G970" s="2"/>
      <c r="H970" s="2"/>
      <c r="I970" s="2238"/>
      <c r="J970" s="2"/>
      <c r="K970" s="2"/>
      <c r="L970" s="2"/>
      <c r="M970" s="2"/>
      <c r="O970" s="2"/>
      <c r="P970" s="2"/>
      <c r="R970" s="6"/>
      <c r="S970" s="2"/>
    </row>
    <row r="971" spans="1:19" ht="13.2">
      <c r="A971" s="2"/>
      <c r="B971" s="2"/>
      <c r="C971" s="2"/>
      <c r="D971" s="2"/>
      <c r="E971" s="2"/>
      <c r="F971" s="1446"/>
      <c r="G971" s="2"/>
      <c r="H971" s="2"/>
      <c r="I971" s="2238"/>
      <c r="J971" s="2"/>
      <c r="K971" s="2"/>
      <c r="L971" s="2"/>
      <c r="M971" s="2"/>
      <c r="O971" s="2"/>
      <c r="P971" s="2"/>
      <c r="R971" s="6"/>
      <c r="S971" s="2"/>
    </row>
    <row r="972" spans="1:19" ht="13.2">
      <c r="A972" s="2"/>
      <c r="B972" s="2"/>
      <c r="C972" s="2"/>
      <c r="D972" s="2"/>
      <c r="E972" s="2"/>
      <c r="F972" s="1446"/>
      <c r="G972" s="2"/>
      <c r="H972" s="2"/>
      <c r="I972" s="2238"/>
      <c r="J972" s="2"/>
      <c r="K972" s="2"/>
      <c r="L972" s="2"/>
      <c r="M972" s="2"/>
      <c r="O972" s="2"/>
      <c r="P972" s="2"/>
      <c r="R972" s="6"/>
      <c r="S972" s="2"/>
    </row>
    <row r="973" spans="1:19" ht="13.2">
      <c r="A973" s="2"/>
      <c r="B973" s="2"/>
      <c r="C973" s="2"/>
      <c r="D973" s="2"/>
      <c r="E973" s="2"/>
      <c r="F973" s="1446"/>
      <c r="G973" s="2"/>
      <c r="H973" s="2"/>
      <c r="I973" s="2238"/>
      <c r="J973" s="2"/>
      <c r="K973" s="2"/>
      <c r="L973" s="2"/>
      <c r="M973" s="2"/>
      <c r="O973" s="2"/>
      <c r="P973" s="2"/>
      <c r="R973" s="6"/>
      <c r="S973" s="2"/>
    </row>
    <row r="974" spans="1:19" ht="13.2">
      <c r="A974" s="2"/>
      <c r="B974" s="2"/>
      <c r="C974" s="2"/>
      <c r="D974" s="2"/>
      <c r="E974" s="2"/>
      <c r="F974" s="1446"/>
      <c r="G974" s="2"/>
      <c r="H974" s="2"/>
      <c r="I974" s="2238"/>
      <c r="J974" s="2"/>
      <c r="K974" s="2"/>
      <c r="L974" s="2"/>
      <c r="M974" s="2"/>
      <c r="O974" s="2"/>
      <c r="P974" s="2"/>
      <c r="R974" s="6"/>
      <c r="S974" s="2"/>
    </row>
    <row r="975" spans="1:19" ht="13.2">
      <c r="A975" s="2"/>
      <c r="B975" s="2"/>
      <c r="C975" s="2"/>
      <c r="D975" s="2"/>
      <c r="E975" s="2"/>
      <c r="F975" s="1446"/>
      <c r="G975" s="2"/>
      <c r="H975" s="2"/>
      <c r="I975" s="2238"/>
      <c r="J975" s="2"/>
      <c r="K975" s="2"/>
      <c r="L975" s="2"/>
      <c r="M975" s="2"/>
      <c r="O975" s="2"/>
      <c r="P975" s="2"/>
      <c r="R975" s="6"/>
      <c r="S975" s="2"/>
    </row>
    <row r="976" spans="1:19" ht="13.2">
      <c r="A976" s="2"/>
      <c r="B976" s="2"/>
      <c r="C976" s="2"/>
      <c r="D976" s="2"/>
      <c r="E976" s="2"/>
      <c r="F976" s="1446"/>
      <c r="G976" s="2"/>
      <c r="H976" s="2"/>
      <c r="I976" s="2238"/>
      <c r="J976" s="2"/>
      <c r="K976" s="2"/>
      <c r="L976" s="2"/>
      <c r="M976" s="2"/>
      <c r="O976" s="2"/>
      <c r="P976" s="2"/>
      <c r="R976" s="6"/>
      <c r="S976" s="2"/>
    </row>
    <row r="977" spans="1:19" ht="13.2">
      <c r="A977" s="2"/>
      <c r="B977" s="2"/>
      <c r="C977" s="2"/>
      <c r="D977" s="2"/>
      <c r="E977" s="2"/>
      <c r="F977" s="1446"/>
      <c r="G977" s="2"/>
      <c r="H977" s="2"/>
      <c r="I977" s="2238"/>
      <c r="J977" s="2"/>
      <c r="K977" s="2"/>
      <c r="L977" s="2"/>
      <c r="M977" s="2"/>
      <c r="O977" s="2"/>
      <c r="P977" s="2"/>
      <c r="R977" s="6"/>
      <c r="S977" s="2"/>
    </row>
    <row r="978" spans="1:19" ht="13.2">
      <c r="A978" s="2"/>
      <c r="B978" s="2"/>
      <c r="C978" s="2"/>
      <c r="D978" s="2"/>
      <c r="E978" s="2"/>
      <c r="F978" s="1446"/>
      <c r="G978" s="2"/>
      <c r="H978" s="2"/>
      <c r="I978" s="2238"/>
      <c r="J978" s="2"/>
      <c r="K978" s="2"/>
      <c r="L978" s="2"/>
      <c r="M978" s="2"/>
      <c r="O978" s="2"/>
      <c r="P978" s="2"/>
      <c r="R978" s="6"/>
      <c r="S978" s="2"/>
    </row>
    <row r="979" spans="1:19" ht="13.2">
      <c r="A979" s="2"/>
      <c r="B979" s="2"/>
      <c r="C979" s="2"/>
      <c r="D979" s="2"/>
      <c r="E979" s="2"/>
      <c r="F979" s="1446"/>
      <c r="G979" s="2"/>
      <c r="H979" s="2"/>
      <c r="I979" s="2238"/>
      <c r="J979" s="2"/>
      <c r="K979" s="2"/>
      <c r="L979" s="2"/>
      <c r="M979" s="2"/>
      <c r="O979" s="2"/>
      <c r="P979" s="2"/>
      <c r="R979" s="6"/>
      <c r="S979" s="2"/>
    </row>
    <row r="980" spans="1:19" ht="13.2">
      <c r="A980" s="2"/>
      <c r="B980" s="2"/>
      <c r="C980" s="2"/>
      <c r="D980" s="2"/>
      <c r="E980" s="2"/>
      <c r="F980" s="1446"/>
      <c r="G980" s="2"/>
      <c r="H980" s="2"/>
      <c r="I980" s="2238"/>
      <c r="J980" s="2"/>
      <c r="K980" s="2"/>
      <c r="L980" s="2"/>
      <c r="M980" s="2"/>
      <c r="O980" s="2"/>
      <c r="P980" s="2"/>
      <c r="R980" s="6"/>
      <c r="S980" s="2"/>
    </row>
    <row r="981" spans="1:19" ht="13.2">
      <c r="A981" s="2"/>
      <c r="B981" s="2"/>
      <c r="C981" s="2"/>
      <c r="D981" s="2"/>
      <c r="E981" s="2"/>
      <c r="F981" s="1446"/>
      <c r="G981" s="2"/>
      <c r="H981" s="2"/>
      <c r="I981" s="2238"/>
      <c r="J981" s="2"/>
      <c r="K981" s="2"/>
      <c r="L981" s="2"/>
      <c r="M981" s="2"/>
      <c r="O981" s="2"/>
      <c r="P981" s="2"/>
      <c r="R981" s="6"/>
      <c r="S981" s="2"/>
    </row>
    <row r="982" spans="1:19" ht="13.2">
      <c r="A982" s="2"/>
      <c r="B982" s="2"/>
      <c r="C982" s="2"/>
      <c r="D982" s="2"/>
      <c r="E982" s="2"/>
      <c r="F982" s="1446"/>
      <c r="G982" s="2"/>
      <c r="H982" s="2"/>
      <c r="I982" s="2238"/>
      <c r="J982" s="2"/>
      <c r="K982" s="2"/>
      <c r="L982" s="2"/>
      <c r="M982" s="2"/>
      <c r="O982" s="2"/>
      <c r="P982" s="2"/>
      <c r="R982" s="6"/>
      <c r="S982" s="2"/>
    </row>
    <row r="983" spans="1:19" ht="13.2">
      <c r="A983" s="2"/>
      <c r="B983" s="2"/>
      <c r="C983" s="2"/>
      <c r="D983" s="2"/>
      <c r="E983" s="2"/>
      <c r="F983" s="1446"/>
      <c r="G983" s="2"/>
      <c r="H983" s="2"/>
      <c r="I983" s="2238"/>
      <c r="J983" s="2"/>
      <c r="K983" s="2"/>
      <c r="L983" s="2"/>
      <c r="M983" s="2"/>
      <c r="O983" s="2"/>
      <c r="P983" s="2"/>
      <c r="R983" s="6"/>
      <c r="S983" s="2"/>
    </row>
    <row r="984" spans="1:19" ht="13.2">
      <c r="A984" s="2"/>
      <c r="B984" s="2"/>
      <c r="C984" s="2"/>
      <c r="D984" s="2"/>
      <c r="E984" s="2"/>
      <c r="F984" s="1446"/>
      <c r="G984" s="2"/>
      <c r="H984" s="2"/>
      <c r="I984" s="2238"/>
      <c r="J984" s="2"/>
      <c r="K984" s="2"/>
      <c r="L984" s="2"/>
      <c r="M984" s="2"/>
      <c r="O984" s="2"/>
      <c r="P984" s="2"/>
      <c r="R984" s="6"/>
      <c r="S984" s="2"/>
    </row>
    <row r="985" spans="1:19" ht="13.2">
      <c r="A985" s="2"/>
      <c r="B985" s="2"/>
      <c r="C985" s="2"/>
      <c r="D985" s="2"/>
      <c r="E985" s="2"/>
      <c r="F985" s="1446"/>
      <c r="G985" s="2"/>
      <c r="H985" s="2"/>
      <c r="I985" s="2238"/>
      <c r="J985" s="2"/>
      <c r="K985" s="2"/>
      <c r="L985" s="2"/>
      <c r="M985" s="2"/>
      <c r="O985" s="2"/>
      <c r="P985" s="2"/>
      <c r="R985" s="6"/>
      <c r="S985" s="2"/>
    </row>
    <row r="986" spans="1:19" ht="13.2">
      <c r="A986" s="2"/>
      <c r="B986" s="2"/>
      <c r="C986" s="2"/>
      <c r="D986" s="2"/>
      <c r="E986" s="2"/>
      <c r="F986" s="1446"/>
      <c r="G986" s="2"/>
      <c r="H986" s="2"/>
      <c r="I986" s="2238"/>
      <c r="J986" s="2"/>
      <c r="K986" s="2"/>
      <c r="L986" s="2"/>
      <c r="M986" s="2"/>
      <c r="O986" s="2"/>
      <c r="P986" s="2"/>
      <c r="R986" s="6"/>
      <c r="S986" s="2"/>
    </row>
    <row r="987" spans="1:19" ht="13.2">
      <c r="A987" s="2"/>
      <c r="B987" s="2"/>
      <c r="C987" s="2"/>
      <c r="D987" s="2"/>
      <c r="E987" s="2"/>
      <c r="F987" s="1446"/>
      <c r="G987" s="2"/>
      <c r="H987" s="2"/>
      <c r="I987" s="2238"/>
      <c r="J987" s="2"/>
      <c r="K987" s="2"/>
      <c r="L987" s="2"/>
      <c r="M987" s="2"/>
      <c r="O987" s="2"/>
      <c r="P987" s="2"/>
      <c r="R987" s="6"/>
      <c r="S987" s="2"/>
    </row>
    <row r="988" spans="1:19" ht="13.2">
      <c r="A988" s="2"/>
      <c r="B988" s="2"/>
      <c r="C988" s="2"/>
      <c r="D988" s="2"/>
      <c r="E988" s="2"/>
      <c r="F988" s="1446"/>
      <c r="G988" s="2"/>
      <c r="H988" s="2"/>
      <c r="I988" s="2238"/>
      <c r="J988" s="2"/>
      <c r="K988" s="2"/>
      <c r="L988" s="2"/>
      <c r="M988" s="2"/>
      <c r="O988" s="2"/>
      <c r="P988" s="2"/>
      <c r="R988" s="6"/>
      <c r="S988" s="2"/>
    </row>
    <row r="989" spans="1:19" ht="13.2">
      <c r="A989" s="2"/>
      <c r="B989" s="2"/>
      <c r="C989" s="2"/>
      <c r="D989" s="2"/>
      <c r="E989" s="2"/>
      <c r="F989" s="1446"/>
      <c r="G989" s="2"/>
      <c r="H989" s="2"/>
      <c r="I989" s="2238"/>
      <c r="J989" s="2"/>
      <c r="K989" s="2"/>
      <c r="L989" s="2"/>
      <c r="M989" s="2"/>
      <c r="O989" s="2"/>
      <c r="P989" s="2"/>
      <c r="R989" s="6"/>
      <c r="S989" s="2"/>
    </row>
    <row r="990" spans="1:19" ht="13.2">
      <c r="A990" s="2"/>
      <c r="B990" s="2"/>
      <c r="C990" s="2"/>
      <c r="D990" s="2"/>
      <c r="E990" s="2"/>
      <c r="F990" s="1446"/>
      <c r="G990" s="2"/>
      <c r="H990" s="2"/>
      <c r="I990" s="2238"/>
      <c r="J990" s="2"/>
      <c r="K990" s="2"/>
      <c r="L990" s="2"/>
      <c r="M990" s="2"/>
      <c r="O990" s="2"/>
      <c r="P990" s="2"/>
      <c r="R990" s="6"/>
      <c r="S990" s="2"/>
    </row>
    <row r="991" spans="1:19" ht="13.2">
      <c r="A991" s="2"/>
      <c r="B991" s="2"/>
      <c r="C991" s="2"/>
      <c r="D991" s="2"/>
      <c r="E991" s="2"/>
      <c r="F991" s="1446"/>
      <c r="G991" s="2"/>
      <c r="H991" s="2"/>
      <c r="I991" s="2238"/>
      <c r="J991" s="2"/>
      <c r="K991" s="2"/>
      <c r="L991" s="2"/>
      <c r="M991" s="2"/>
      <c r="O991" s="2"/>
      <c r="P991" s="2"/>
      <c r="R991" s="6"/>
      <c r="S991" s="2"/>
    </row>
    <row r="992" spans="1:19" ht="13.2">
      <c r="A992" s="2"/>
      <c r="B992" s="2"/>
      <c r="C992" s="2"/>
      <c r="D992" s="2"/>
      <c r="E992" s="2"/>
      <c r="F992" s="1446"/>
      <c r="G992" s="2"/>
      <c r="H992" s="2"/>
      <c r="I992" s="2238"/>
      <c r="J992" s="2"/>
      <c r="K992" s="2"/>
      <c r="L992" s="2"/>
      <c r="M992" s="2"/>
      <c r="O992" s="2"/>
      <c r="P992" s="2"/>
      <c r="R992" s="6"/>
      <c r="S992" s="2"/>
    </row>
    <row r="993" spans="1:19" ht="13.2">
      <c r="A993" s="2"/>
      <c r="B993" s="2"/>
      <c r="C993" s="2"/>
      <c r="D993" s="2"/>
      <c r="E993" s="2"/>
      <c r="F993" s="1446"/>
      <c r="G993" s="2"/>
      <c r="H993" s="2"/>
      <c r="I993" s="2238"/>
      <c r="J993" s="2"/>
      <c r="K993" s="2"/>
      <c r="L993" s="2"/>
      <c r="M993" s="2"/>
      <c r="O993" s="2"/>
      <c r="P993" s="2"/>
      <c r="R993" s="6"/>
      <c r="S993" s="2"/>
    </row>
    <row r="994" spans="1:19" ht="13.2">
      <c r="A994" s="2"/>
      <c r="B994" s="2"/>
      <c r="C994" s="2"/>
      <c r="D994" s="2"/>
      <c r="E994" s="2"/>
      <c r="F994" s="1446"/>
      <c r="G994" s="2"/>
      <c r="H994" s="2"/>
      <c r="I994" s="2238"/>
      <c r="J994" s="2"/>
      <c r="K994" s="2"/>
      <c r="L994" s="2"/>
      <c r="M994" s="2"/>
      <c r="O994" s="2"/>
      <c r="P994" s="2"/>
      <c r="R994" s="6"/>
      <c r="S994" s="2"/>
    </row>
    <row r="995" spans="1:19" ht="13.2">
      <c r="A995" s="2"/>
      <c r="B995" s="2"/>
      <c r="C995" s="2"/>
      <c r="D995" s="2"/>
      <c r="E995" s="2"/>
      <c r="F995" s="1446"/>
      <c r="G995" s="2"/>
      <c r="H995" s="2"/>
      <c r="I995" s="2238"/>
      <c r="J995" s="2"/>
      <c r="K995" s="2"/>
      <c r="L995" s="2"/>
      <c r="M995" s="2"/>
      <c r="O995" s="2"/>
      <c r="P995" s="2"/>
      <c r="R995" s="6"/>
      <c r="S995" s="2"/>
    </row>
    <row r="996" spans="1:19" ht="13.2">
      <c r="A996" s="2"/>
      <c r="B996" s="2"/>
      <c r="C996" s="2"/>
      <c r="D996" s="2"/>
      <c r="E996" s="2"/>
      <c r="F996" s="1446"/>
      <c r="G996" s="2"/>
      <c r="H996" s="2"/>
      <c r="I996" s="2238"/>
      <c r="J996" s="2"/>
      <c r="K996" s="2"/>
      <c r="L996" s="2"/>
      <c r="M996" s="2"/>
      <c r="O996" s="2"/>
      <c r="P996" s="2"/>
      <c r="R996" s="6"/>
      <c r="S996" s="2"/>
    </row>
    <row r="997" spans="1:19" ht="13.2">
      <c r="A997" s="2"/>
      <c r="B997" s="2"/>
      <c r="C997" s="2"/>
      <c r="D997" s="2"/>
      <c r="E997" s="2"/>
      <c r="F997" s="1446"/>
      <c r="G997" s="2"/>
      <c r="H997" s="2"/>
      <c r="I997" s="2238"/>
      <c r="J997" s="2"/>
      <c r="K997" s="2"/>
      <c r="L997" s="2"/>
      <c r="M997" s="2"/>
      <c r="O997" s="2"/>
      <c r="P997" s="2"/>
      <c r="R997" s="6"/>
      <c r="S997" s="2"/>
    </row>
    <row r="998" spans="1:19" ht="13.2">
      <c r="A998" s="2"/>
      <c r="B998" s="2"/>
      <c r="C998" s="2"/>
      <c r="D998" s="2"/>
      <c r="E998" s="2"/>
      <c r="F998" s="1446"/>
      <c r="G998" s="2"/>
      <c r="H998" s="2"/>
      <c r="I998" s="2238"/>
      <c r="J998" s="2"/>
      <c r="K998" s="2"/>
      <c r="L998" s="2"/>
      <c r="M998" s="2"/>
      <c r="O998" s="2"/>
      <c r="P998" s="2"/>
      <c r="R998" s="6"/>
      <c r="S998" s="2"/>
    </row>
    <row r="999" spans="1:19" ht="13.2">
      <c r="A999" s="2"/>
      <c r="B999" s="2"/>
      <c r="C999" s="2"/>
      <c r="D999" s="2"/>
      <c r="E999" s="2"/>
      <c r="F999" s="1446"/>
      <c r="G999" s="2"/>
      <c r="H999" s="2"/>
      <c r="I999" s="2238"/>
      <c r="J999" s="2"/>
      <c r="K999" s="2"/>
      <c r="L999" s="2"/>
      <c r="M999" s="2"/>
      <c r="O999" s="2"/>
      <c r="P999" s="2"/>
      <c r="R999" s="6"/>
      <c r="S999" s="2"/>
    </row>
    <row r="1000" spans="1:19" ht="13.2">
      <c r="A1000" s="2"/>
      <c r="B1000" s="2"/>
      <c r="C1000" s="2"/>
      <c r="D1000" s="2"/>
      <c r="E1000" s="2"/>
      <c r="F1000" s="1446"/>
      <c r="G1000" s="2"/>
      <c r="H1000" s="2"/>
      <c r="I1000" s="2238"/>
      <c r="J1000" s="2"/>
      <c r="K1000" s="2"/>
      <c r="L1000" s="2"/>
      <c r="M1000" s="2"/>
      <c r="O1000" s="2"/>
      <c r="P1000" s="2"/>
      <c r="R1000" s="6"/>
      <c r="S1000" s="2"/>
    </row>
    <row r="1001" spans="1:19" ht="13.2">
      <c r="A1001" s="2"/>
      <c r="B1001" s="2"/>
      <c r="C1001" s="2"/>
      <c r="D1001" s="2"/>
      <c r="E1001" s="2"/>
      <c r="F1001" s="1446"/>
      <c r="G1001" s="2"/>
      <c r="H1001" s="2"/>
      <c r="I1001" s="2238"/>
      <c r="J1001" s="2"/>
      <c r="K1001" s="2"/>
      <c r="L1001" s="2"/>
      <c r="M1001" s="2"/>
      <c r="O1001" s="2"/>
      <c r="P1001" s="2"/>
      <c r="R1001" s="6"/>
      <c r="S1001" s="2"/>
    </row>
    <row r="1002" spans="1:19" ht="13.2">
      <c r="A1002" s="2"/>
      <c r="B1002" s="2"/>
      <c r="C1002" s="2"/>
      <c r="D1002" s="2"/>
      <c r="E1002" s="2"/>
      <c r="F1002" s="1446"/>
      <c r="G1002" s="2"/>
      <c r="H1002" s="2"/>
      <c r="I1002" s="2238"/>
      <c r="J1002" s="2"/>
      <c r="K1002" s="2"/>
      <c r="L1002" s="2"/>
      <c r="M1002" s="2"/>
      <c r="O1002" s="2"/>
      <c r="P1002" s="2"/>
      <c r="R1002" s="6"/>
      <c r="S1002" s="2"/>
    </row>
    <row r="1003" spans="1:19" ht="13.2">
      <c r="A1003" s="2"/>
      <c r="B1003" s="2"/>
      <c r="C1003" s="2"/>
      <c r="D1003" s="2"/>
      <c r="E1003" s="2"/>
      <c r="F1003" s="1446"/>
      <c r="G1003" s="2"/>
      <c r="H1003" s="2"/>
      <c r="I1003" s="2238"/>
      <c r="J1003" s="2"/>
      <c r="K1003" s="2"/>
      <c r="L1003" s="2"/>
      <c r="M1003" s="2"/>
      <c r="O1003" s="2"/>
      <c r="P1003" s="2"/>
      <c r="R1003" s="6"/>
      <c r="S1003" s="2"/>
    </row>
    <row r="1004" spans="1:19" ht="13.2">
      <c r="A1004" s="2"/>
      <c r="B1004" s="2"/>
      <c r="C1004" s="2"/>
      <c r="D1004" s="2"/>
      <c r="E1004" s="2"/>
      <c r="F1004" s="1446"/>
      <c r="G1004" s="2"/>
      <c r="H1004" s="2"/>
      <c r="I1004" s="2238"/>
      <c r="J1004" s="2"/>
      <c r="K1004" s="2"/>
      <c r="L1004" s="2"/>
      <c r="M1004" s="2"/>
      <c r="O1004" s="2"/>
      <c r="P1004" s="2"/>
      <c r="R1004" s="6"/>
      <c r="S1004" s="2"/>
    </row>
    <row r="1005" spans="1:19" ht="13.2">
      <c r="A1005" s="2"/>
      <c r="B1005" s="2"/>
      <c r="C1005" s="2"/>
      <c r="D1005" s="2"/>
      <c r="E1005" s="2"/>
      <c r="F1005" s="1446"/>
      <c r="G1005" s="2"/>
      <c r="H1005" s="2"/>
      <c r="I1005" s="2238"/>
      <c r="J1005" s="2"/>
      <c r="K1005" s="2"/>
      <c r="L1005" s="2"/>
      <c r="M1005" s="2"/>
      <c r="O1005" s="2"/>
      <c r="P1005" s="2"/>
      <c r="R1005" s="6"/>
      <c r="S1005" s="2"/>
    </row>
    <row r="1006" spans="1:19" ht="13.2">
      <c r="A1006" s="2"/>
      <c r="B1006" s="2"/>
      <c r="C1006" s="2"/>
      <c r="D1006" s="2"/>
      <c r="E1006" s="2"/>
      <c r="F1006" s="1446"/>
      <c r="G1006" s="2"/>
      <c r="H1006" s="2"/>
      <c r="I1006" s="2238"/>
      <c r="J1006" s="2"/>
      <c r="K1006" s="2"/>
      <c r="L1006" s="2"/>
      <c r="M1006" s="2"/>
      <c r="O1006" s="2"/>
      <c r="P1006" s="2"/>
      <c r="R1006" s="6"/>
      <c r="S1006" s="2"/>
    </row>
    <row r="1007" spans="1:19" ht="13.2">
      <c r="A1007" s="2"/>
      <c r="B1007" s="2"/>
      <c r="C1007" s="2"/>
      <c r="D1007" s="2"/>
      <c r="E1007" s="2"/>
      <c r="F1007" s="1446"/>
      <c r="G1007" s="2"/>
      <c r="H1007" s="2"/>
      <c r="I1007" s="2238"/>
      <c r="J1007" s="2"/>
      <c r="K1007" s="2"/>
      <c r="L1007" s="2"/>
      <c r="M1007" s="2"/>
      <c r="O1007" s="2"/>
      <c r="P1007" s="2"/>
      <c r="R1007" s="6"/>
      <c r="S1007" s="2"/>
    </row>
    <row r="1008" spans="1:19" ht="13.2">
      <c r="A1008" s="2"/>
      <c r="B1008" s="2"/>
      <c r="C1008" s="2"/>
      <c r="D1008" s="2"/>
      <c r="E1008" s="2"/>
      <c r="F1008" s="1446"/>
      <c r="G1008" s="2"/>
      <c r="H1008" s="2"/>
      <c r="I1008" s="2238"/>
      <c r="J1008" s="2"/>
      <c r="K1008" s="2"/>
      <c r="L1008" s="2"/>
      <c r="M1008" s="2"/>
      <c r="O1008" s="2"/>
      <c r="P1008" s="2"/>
      <c r="R1008" s="6"/>
      <c r="S1008" s="2"/>
    </row>
    <row r="1009" spans="1:19" ht="13.2">
      <c r="A1009" s="2"/>
      <c r="B1009" s="2"/>
      <c r="C1009" s="2"/>
      <c r="D1009" s="2"/>
      <c r="E1009" s="2"/>
      <c r="F1009" s="1446"/>
      <c r="G1009" s="2"/>
      <c r="H1009" s="2"/>
      <c r="I1009" s="2238"/>
      <c r="J1009" s="2"/>
      <c r="K1009" s="2"/>
      <c r="L1009" s="2"/>
      <c r="M1009" s="2"/>
      <c r="O1009" s="2"/>
      <c r="P1009" s="2"/>
      <c r="R1009" s="6"/>
      <c r="S1009" s="2"/>
    </row>
    <row r="1010" spans="1:19" ht="13.2">
      <c r="A1010" s="2"/>
      <c r="B1010" s="2"/>
      <c r="C1010" s="2"/>
      <c r="D1010" s="2"/>
      <c r="E1010" s="2"/>
      <c r="F1010" s="1446"/>
      <c r="G1010" s="2"/>
      <c r="H1010" s="2"/>
      <c r="I1010" s="2238"/>
      <c r="J1010" s="2"/>
      <c r="K1010" s="2"/>
      <c r="L1010" s="2"/>
      <c r="M1010" s="2"/>
      <c r="O1010" s="2"/>
      <c r="P1010" s="2"/>
      <c r="R1010" s="6"/>
      <c r="S1010" s="2"/>
    </row>
    <row r="1011" spans="1:19" ht="13.2">
      <c r="A1011" s="2"/>
      <c r="B1011" s="2"/>
      <c r="C1011" s="2"/>
      <c r="D1011" s="2"/>
      <c r="E1011" s="2"/>
      <c r="F1011" s="1446"/>
      <c r="G1011" s="2"/>
      <c r="H1011" s="2"/>
      <c r="I1011" s="2238"/>
      <c r="J1011" s="2"/>
      <c r="K1011" s="2"/>
      <c r="L1011" s="2"/>
      <c r="M1011" s="2"/>
      <c r="O1011" s="2"/>
      <c r="P1011" s="2"/>
      <c r="R1011" s="6"/>
      <c r="S1011" s="2"/>
    </row>
    <row r="1012" spans="1:19" ht="13.2">
      <c r="A1012" s="2"/>
      <c r="B1012" s="2"/>
      <c r="C1012" s="2"/>
      <c r="D1012" s="2"/>
      <c r="E1012" s="2"/>
      <c r="F1012" s="1446"/>
      <c r="G1012" s="2"/>
      <c r="H1012" s="2"/>
      <c r="I1012" s="2238"/>
      <c r="J1012" s="2"/>
      <c r="K1012" s="2"/>
      <c r="L1012" s="2"/>
      <c r="M1012" s="2"/>
      <c r="O1012" s="2"/>
      <c r="P1012" s="2"/>
      <c r="R1012" s="6"/>
      <c r="S1012" s="2"/>
    </row>
    <row r="1013" spans="1:19" ht="13.2">
      <c r="A1013" s="2"/>
      <c r="B1013" s="2"/>
      <c r="C1013" s="2"/>
      <c r="D1013" s="2"/>
      <c r="E1013" s="2"/>
      <c r="F1013" s="1446"/>
      <c r="G1013" s="2"/>
      <c r="H1013" s="2"/>
      <c r="I1013" s="2238"/>
      <c r="J1013" s="2"/>
      <c r="K1013" s="2"/>
      <c r="L1013" s="2"/>
      <c r="M1013" s="2"/>
      <c r="O1013" s="2"/>
      <c r="P1013" s="2"/>
      <c r="R1013" s="6"/>
      <c r="S1013" s="2"/>
    </row>
    <row r="1014" spans="1:19" ht="13.2">
      <c r="A1014" s="2"/>
      <c r="B1014" s="2"/>
      <c r="C1014" s="2"/>
      <c r="D1014" s="2"/>
      <c r="E1014" s="2"/>
      <c r="F1014" s="1446"/>
      <c r="G1014" s="2"/>
      <c r="H1014" s="2"/>
      <c r="I1014" s="2238"/>
      <c r="J1014" s="2"/>
      <c r="K1014" s="2"/>
      <c r="L1014" s="2"/>
      <c r="M1014" s="2"/>
      <c r="O1014" s="2"/>
      <c r="P1014" s="2"/>
      <c r="R1014" s="6"/>
      <c r="S1014" s="2"/>
    </row>
    <row r="1015" spans="1:19" ht="13.2">
      <c r="A1015" s="2"/>
      <c r="B1015" s="2"/>
      <c r="C1015" s="2"/>
      <c r="D1015" s="2"/>
      <c r="E1015" s="2"/>
      <c r="F1015" s="1446"/>
      <c r="G1015" s="2"/>
      <c r="H1015" s="2"/>
      <c r="I1015" s="2238"/>
      <c r="J1015" s="2"/>
      <c r="K1015" s="2"/>
      <c r="L1015" s="2"/>
      <c r="M1015" s="2"/>
      <c r="O1015" s="2"/>
      <c r="P1015" s="2"/>
      <c r="R1015" s="6"/>
      <c r="S1015" s="2"/>
    </row>
    <row r="1016" spans="1:19" ht="13.2">
      <c r="A1016" s="2"/>
      <c r="B1016" s="2"/>
      <c r="C1016" s="2"/>
      <c r="D1016" s="2"/>
      <c r="E1016" s="2"/>
      <c r="F1016" s="1446"/>
      <c r="G1016" s="2"/>
      <c r="H1016" s="2"/>
      <c r="I1016" s="2238"/>
      <c r="J1016" s="2"/>
      <c r="K1016" s="2"/>
      <c r="L1016" s="2"/>
      <c r="M1016" s="2"/>
      <c r="O1016" s="2"/>
      <c r="P1016" s="2"/>
      <c r="R1016" s="6"/>
      <c r="S1016" s="2"/>
    </row>
    <row r="1017" spans="1:19" ht="13.2">
      <c r="A1017" s="2"/>
      <c r="B1017" s="2"/>
      <c r="C1017" s="2"/>
      <c r="D1017" s="2"/>
      <c r="E1017" s="2"/>
      <c r="F1017" s="1446"/>
      <c r="G1017" s="2"/>
      <c r="H1017" s="2"/>
      <c r="I1017" s="2238"/>
      <c r="J1017" s="2"/>
      <c r="K1017" s="2"/>
      <c r="L1017" s="2"/>
      <c r="M1017" s="2"/>
      <c r="O1017" s="2"/>
      <c r="P1017" s="2"/>
      <c r="R1017" s="6"/>
      <c r="S1017" s="2"/>
    </row>
    <row r="1018" spans="1:19" ht="13.2">
      <c r="A1018" s="2"/>
      <c r="B1018" s="2"/>
      <c r="C1018" s="2"/>
      <c r="D1018" s="2"/>
      <c r="E1018" s="2"/>
      <c r="F1018" s="1446"/>
      <c r="G1018" s="2"/>
      <c r="H1018" s="2"/>
      <c r="I1018" s="2238"/>
      <c r="J1018" s="2"/>
      <c r="K1018" s="2"/>
      <c r="L1018" s="2"/>
      <c r="M1018" s="2"/>
      <c r="O1018" s="2"/>
      <c r="P1018" s="2"/>
      <c r="R1018" s="6"/>
      <c r="S1018" s="2"/>
    </row>
    <row r="1019" spans="1:19" ht="13.2">
      <c r="A1019" s="2"/>
      <c r="B1019" s="2"/>
      <c r="C1019" s="2"/>
      <c r="D1019" s="2"/>
      <c r="E1019" s="2"/>
      <c r="F1019" s="1446"/>
      <c r="G1019" s="2"/>
      <c r="H1019" s="2"/>
      <c r="I1019" s="2238"/>
      <c r="J1019" s="2"/>
      <c r="K1019" s="2"/>
      <c r="L1019" s="2"/>
      <c r="M1019" s="2"/>
      <c r="O1019" s="2"/>
      <c r="P1019" s="2"/>
      <c r="R1019" s="6"/>
      <c r="S1019" s="2"/>
    </row>
    <row r="1020" spans="1:19" ht="13.2">
      <c r="A1020" s="2"/>
      <c r="B1020" s="2"/>
      <c r="C1020" s="2"/>
      <c r="D1020" s="2"/>
      <c r="E1020" s="2"/>
      <c r="F1020" s="1446"/>
      <c r="G1020" s="2"/>
      <c r="H1020" s="2"/>
      <c r="I1020" s="2238"/>
      <c r="J1020" s="2"/>
      <c r="K1020" s="2"/>
      <c r="L1020" s="2"/>
      <c r="M1020" s="2"/>
      <c r="O1020" s="2"/>
      <c r="P1020" s="2"/>
      <c r="R1020" s="6"/>
      <c r="S1020" s="2"/>
    </row>
    <row r="1021" spans="1:19" ht="13.2">
      <c r="A1021" s="2"/>
      <c r="B1021" s="2"/>
      <c r="C1021" s="2"/>
      <c r="D1021" s="2"/>
      <c r="E1021" s="2"/>
      <c r="F1021" s="1446"/>
      <c r="G1021" s="2"/>
      <c r="H1021" s="2"/>
      <c r="I1021" s="2238"/>
      <c r="J1021" s="2"/>
      <c r="K1021" s="2"/>
      <c r="L1021" s="2"/>
      <c r="M1021" s="2"/>
      <c r="O1021" s="2"/>
      <c r="P1021" s="2"/>
      <c r="R1021" s="6"/>
      <c r="S1021" s="2"/>
    </row>
    <row r="1022" spans="1:19" ht="13.2">
      <c r="A1022" s="2"/>
      <c r="B1022" s="2"/>
      <c r="C1022" s="2"/>
      <c r="D1022" s="2"/>
      <c r="E1022" s="2"/>
      <c r="F1022" s="1446"/>
      <c r="G1022" s="2"/>
      <c r="H1022" s="2"/>
      <c r="I1022" s="2238"/>
      <c r="J1022" s="2"/>
      <c r="K1022" s="2"/>
      <c r="L1022" s="2"/>
      <c r="M1022" s="2"/>
      <c r="O1022" s="2"/>
      <c r="P1022" s="2"/>
      <c r="R1022" s="6"/>
      <c r="S1022" s="2"/>
    </row>
    <row r="1023" spans="1:19" ht="13.2">
      <c r="A1023" s="2"/>
      <c r="B1023" s="2"/>
      <c r="C1023" s="2"/>
      <c r="D1023" s="2"/>
      <c r="E1023" s="2"/>
      <c r="F1023" s="1446"/>
      <c r="G1023" s="2"/>
      <c r="H1023" s="2"/>
      <c r="I1023" s="2238"/>
      <c r="J1023" s="2"/>
      <c r="K1023" s="2"/>
      <c r="L1023" s="2"/>
      <c r="M1023" s="2"/>
      <c r="O1023" s="2"/>
      <c r="P1023" s="2"/>
      <c r="R1023" s="6"/>
      <c r="S1023" s="2"/>
    </row>
    <row r="1024" spans="1:19" ht="13.2">
      <c r="A1024" s="2"/>
      <c r="B1024" s="2"/>
      <c r="C1024" s="2"/>
      <c r="D1024" s="2"/>
      <c r="E1024" s="2"/>
      <c r="F1024" s="1446"/>
      <c r="G1024" s="2"/>
      <c r="H1024" s="2"/>
      <c r="I1024" s="2238"/>
      <c r="J1024" s="2"/>
      <c r="K1024" s="2"/>
      <c r="L1024" s="2"/>
      <c r="M1024" s="2"/>
      <c r="O1024" s="2"/>
      <c r="P1024" s="2"/>
      <c r="R1024" s="6"/>
      <c r="S1024" s="2"/>
    </row>
    <row r="1025" spans="1:19" ht="13.2">
      <c r="A1025" s="2"/>
      <c r="B1025" s="2"/>
      <c r="C1025" s="2"/>
      <c r="D1025" s="2"/>
      <c r="E1025" s="2"/>
      <c r="F1025" s="1446"/>
      <c r="G1025" s="2"/>
      <c r="H1025" s="2"/>
      <c r="I1025" s="2238"/>
      <c r="J1025" s="2"/>
      <c r="K1025" s="2"/>
      <c r="L1025" s="2"/>
      <c r="M1025" s="2"/>
      <c r="O1025" s="2"/>
      <c r="P1025" s="2"/>
      <c r="R1025" s="6"/>
      <c r="S1025" s="2"/>
    </row>
    <row r="1026" spans="1:19" ht="13.2">
      <c r="A1026" s="2"/>
      <c r="B1026" s="2"/>
      <c r="C1026" s="2"/>
      <c r="D1026" s="2"/>
      <c r="E1026" s="2"/>
      <c r="F1026" s="1446"/>
      <c r="G1026" s="2"/>
      <c r="H1026" s="2"/>
      <c r="I1026" s="2238"/>
      <c r="J1026" s="2"/>
      <c r="K1026" s="2"/>
      <c r="L1026" s="2"/>
      <c r="M1026" s="2"/>
      <c r="O1026" s="2"/>
      <c r="P1026" s="2"/>
      <c r="R1026" s="6"/>
      <c r="S1026" s="2"/>
    </row>
    <row r="1027" spans="1:19" ht="13.2">
      <c r="A1027" s="2"/>
      <c r="B1027" s="2"/>
      <c r="C1027" s="2"/>
      <c r="D1027" s="2"/>
      <c r="E1027" s="2"/>
      <c r="F1027" s="1446"/>
      <c r="G1027" s="2"/>
      <c r="H1027" s="2"/>
      <c r="I1027" s="2238"/>
      <c r="J1027" s="2"/>
      <c r="K1027" s="2"/>
      <c r="L1027" s="2"/>
      <c r="M1027" s="2"/>
      <c r="O1027" s="2"/>
      <c r="P1027" s="2"/>
      <c r="R1027" s="6"/>
      <c r="S1027" s="2"/>
    </row>
    <row r="1028" spans="1:19" ht="13.2">
      <c r="A1028" s="2"/>
      <c r="B1028" s="2"/>
      <c r="C1028" s="2"/>
      <c r="D1028" s="2"/>
      <c r="E1028" s="2"/>
      <c r="F1028" s="1446"/>
      <c r="G1028" s="2"/>
      <c r="H1028" s="2"/>
      <c r="I1028" s="2238"/>
      <c r="J1028" s="2"/>
      <c r="K1028" s="2"/>
      <c r="L1028" s="2"/>
      <c r="M1028" s="2"/>
      <c r="O1028" s="2"/>
      <c r="P1028" s="2"/>
      <c r="R1028" s="6"/>
      <c r="S1028" s="2"/>
    </row>
    <row r="1029" spans="1:19" ht="13.2">
      <c r="A1029" s="2"/>
      <c r="B1029" s="2"/>
      <c r="C1029" s="2"/>
      <c r="D1029" s="2"/>
      <c r="E1029" s="2"/>
      <c r="F1029" s="1446"/>
      <c r="G1029" s="2"/>
      <c r="H1029" s="2"/>
      <c r="I1029" s="2238"/>
      <c r="J1029" s="2"/>
      <c r="K1029" s="2"/>
      <c r="L1029" s="2"/>
      <c r="M1029" s="2"/>
      <c r="O1029" s="2"/>
      <c r="P1029" s="2"/>
      <c r="R1029" s="6"/>
      <c r="S1029" s="2"/>
    </row>
    <row r="1030" spans="1:19" ht="13.2">
      <c r="A1030" s="2"/>
      <c r="B1030" s="2"/>
      <c r="C1030" s="2"/>
      <c r="D1030" s="2"/>
      <c r="E1030" s="2"/>
      <c r="F1030" s="1446"/>
      <c r="G1030" s="2"/>
      <c r="H1030" s="2"/>
      <c r="I1030" s="2238"/>
      <c r="J1030" s="2"/>
      <c r="K1030" s="2"/>
      <c r="L1030" s="2"/>
      <c r="M1030" s="2"/>
      <c r="O1030" s="2"/>
      <c r="P1030" s="2"/>
      <c r="R1030" s="6"/>
      <c r="S1030" s="2"/>
    </row>
    <row r="1031" spans="1:19" ht="13.2">
      <c r="A1031" s="2"/>
      <c r="B1031" s="2"/>
      <c r="C1031" s="2"/>
      <c r="D1031" s="2"/>
      <c r="E1031" s="2"/>
      <c r="F1031" s="1446"/>
      <c r="G1031" s="2"/>
      <c r="H1031" s="2"/>
      <c r="I1031" s="2238"/>
      <c r="J1031" s="2"/>
      <c r="K1031" s="2"/>
      <c r="L1031" s="2"/>
      <c r="M1031" s="2"/>
      <c r="O1031" s="2"/>
      <c r="P1031" s="2"/>
      <c r="R1031" s="6"/>
      <c r="S1031" s="2"/>
    </row>
    <row r="1032" spans="1:19" ht="13.2">
      <c r="A1032" s="2"/>
      <c r="B1032" s="2"/>
      <c r="C1032" s="2"/>
      <c r="D1032" s="2"/>
      <c r="E1032" s="2"/>
      <c r="F1032" s="1446"/>
      <c r="G1032" s="2"/>
      <c r="H1032" s="2"/>
      <c r="I1032" s="2238"/>
      <c r="J1032" s="2"/>
      <c r="K1032" s="2"/>
      <c r="L1032" s="2"/>
      <c r="M1032" s="2"/>
      <c r="O1032" s="2"/>
      <c r="P1032" s="2"/>
      <c r="R1032" s="6"/>
      <c r="S1032" s="2"/>
    </row>
    <row r="1033" spans="1:19" ht="13.2">
      <c r="A1033" s="2"/>
      <c r="B1033" s="2"/>
      <c r="C1033" s="2"/>
      <c r="D1033" s="2"/>
      <c r="E1033" s="2"/>
      <c r="F1033" s="1446"/>
      <c r="G1033" s="2"/>
      <c r="H1033" s="2"/>
      <c r="I1033" s="2238"/>
      <c r="J1033" s="2"/>
      <c r="K1033" s="2"/>
      <c r="L1033" s="2"/>
      <c r="M1033" s="2"/>
      <c r="O1033" s="2"/>
      <c r="P1033" s="2"/>
      <c r="R1033" s="6"/>
      <c r="S1033" s="2"/>
    </row>
    <row r="1034" spans="1:19" ht="13.2">
      <c r="A1034" s="2"/>
      <c r="B1034" s="2"/>
      <c r="C1034" s="2"/>
      <c r="D1034" s="2"/>
      <c r="E1034" s="2"/>
      <c r="F1034" s="1446"/>
      <c r="G1034" s="2"/>
      <c r="H1034" s="2"/>
      <c r="I1034" s="2238"/>
      <c r="J1034" s="2"/>
      <c r="K1034" s="2"/>
      <c r="L1034" s="2"/>
      <c r="M1034" s="2"/>
      <c r="O1034" s="2"/>
      <c r="P1034" s="2"/>
      <c r="R1034" s="6"/>
      <c r="S1034" s="2"/>
    </row>
    <row r="1035" spans="1:19" ht="13.2">
      <c r="A1035" s="2"/>
      <c r="B1035" s="2"/>
      <c r="C1035" s="2"/>
      <c r="D1035" s="2"/>
      <c r="E1035" s="2"/>
      <c r="F1035" s="1446"/>
      <c r="G1035" s="2"/>
      <c r="H1035" s="2"/>
      <c r="I1035" s="2238"/>
      <c r="J1035" s="2"/>
      <c r="K1035" s="2"/>
      <c r="L1035" s="2"/>
      <c r="M1035" s="2"/>
      <c r="O1035" s="2"/>
      <c r="P1035" s="2"/>
      <c r="R1035" s="6"/>
      <c r="S1035" s="2"/>
    </row>
    <row r="1036" spans="1:19" ht="13.2">
      <c r="A1036" s="2"/>
      <c r="B1036" s="2"/>
      <c r="C1036" s="2"/>
      <c r="D1036" s="2"/>
      <c r="E1036" s="2"/>
      <c r="F1036" s="1446"/>
      <c r="G1036" s="2"/>
      <c r="H1036" s="2"/>
      <c r="I1036" s="2238"/>
      <c r="J1036" s="2"/>
      <c r="K1036" s="2"/>
      <c r="L1036" s="2"/>
      <c r="M1036" s="2"/>
      <c r="O1036" s="2"/>
      <c r="P1036" s="2"/>
      <c r="R1036" s="6"/>
      <c r="S1036" s="2"/>
    </row>
    <row r="1037" spans="1:19" ht="13.2">
      <c r="A1037" s="2"/>
      <c r="B1037" s="2"/>
      <c r="C1037" s="2"/>
      <c r="D1037" s="2"/>
      <c r="E1037" s="2"/>
      <c r="F1037" s="1446"/>
      <c r="G1037" s="2"/>
      <c r="H1037" s="2"/>
      <c r="I1037" s="2238"/>
      <c r="J1037" s="2"/>
      <c r="K1037" s="2"/>
      <c r="L1037" s="2"/>
      <c r="M1037" s="2"/>
      <c r="O1037" s="2"/>
      <c r="P1037" s="2"/>
      <c r="R1037" s="6"/>
      <c r="S1037" s="2"/>
    </row>
    <row r="1038" spans="1:19" ht="13.2">
      <c r="A1038" s="2"/>
      <c r="B1038" s="2"/>
      <c r="C1038" s="2"/>
      <c r="D1038" s="2"/>
      <c r="E1038" s="2"/>
      <c r="F1038" s="1446"/>
      <c r="G1038" s="2"/>
      <c r="H1038" s="2"/>
      <c r="I1038" s="2238"/>
      <c r="J1038" s="2"/>
      <c r="K1038" s="2"/>
      <c r="L1038" s="2"/>
      <c r="M1038" s="2"/>
      <c r="O1038" s="2"/>
      <c r="P1038" s="2"/>
      <c r="R1038" s="6"/>
      <c r="S1038" s="2"/>
    </row>
    <row r="1039" spans="1:19" ht="13.2">
      <c r="A1039" s="2"/>
      <c r="B1039" s="2"/>
      <c r="C1039" s="2"/>
      <c r="D1039" s="2"/>
      <c r="E1039" s="2"/>
      <c r="F1039" s="1446"/>
      <c r="G1039" s="2"/>
      <c r="H1039" s="2"/>
      <c r="I1039" s="2238"/>
      <c r="J1039" s="2"/>
      <c r="K1039" s="2"/>
      <c r="L1039" s="2"/>
      <c r="M1039" s="2"/>
      <c r="O1039" s="2"/>
      <c r="P1039" s="2"/>
      <c r="R1039" s="6"/>
      <c r="S1039" s="2"/>
    </row>
    <row r="1040" spans="1:19" ht="13.2">
      <c r="A1040" s="2"/>
      <c r="B1040" s="2"/>
      <c r="C1040" s="2"/>
      <c r="D1040" s="2"/>
      <c r="E1040" s="2"/>
      <c r="F1040" s="1446"/>
      <c r="G1040" s="2"/>
      <c r="H1040" s="2"/>
      <c r="I1040" s="2238"/>
      <c r="J1040" s="2"/>
      <c r="K1040" s="2"/>
      <c r="L1040" s="2"/>
      <c r="M1040" s="2"/>
      <c r="O1040" s="2"/>
      <c r="P1040" s="2"/>
      <c r="R1040" s="6"/>
      <c r="S1040" s="2"/>
    </row>
    <row r="1041" spans="1:19" ht="13.2">
      <c r="A1041" s="2"/>
      <c r="B1041" s="2"/>
      <c r="C1041" s="2"/>
      <c r="D1041" s="2"/>
      <c r="E1041" s="2"/>
      <c r="F1041" s="1446"/>
      <c r="G1041" s="2"/>
      <c r="H1041" s="2"/>
      <c r="I1041" s="2238"/>
      <c r="J1041" s="2"/>
      <c r="K1041" s="2"/>
      <c r="L1041" s="2"/>
      <c r="M1041" s="2"/>
      <c r="O1041" s="2"/>
      <c r="P1041" s="2"/>
      <c r="R1041" s="6"/>
      <c r="S1041" s="2"/>
    </row>
    <row r="1042" spans="1:19" ht="13.2">
      <c r="A1042" s="2"/>
      <c r="B1042" s="2"/>
      <c r="C1042" s="2"/>
      <c r="D1042" s="2"/>
      <c r="E1042" s="2"/>
      <c r="F1042" s="1446"/>
      <c r="G1042" s="2"/>
      <c r="H1042" s="2"/>
      <c r="I1042" s="2238"/>
      <c r="J1042" s="2"/>
      <c r="K1042" s="2"/>
      <c r="L1042" s="2"/>
      <c r="M1042" s="2"/>
      <c r="O1042" s="2"/>
      <c r="P1042" s="2"/>
      <c r="R1042" s="6"/>
      <c r="S1042" s="2"/>
    </row>
    <row r="1043" spans="1:19" ht="13.2">
      <c r="A1043" s="2"/>
      <c r="B1043" s="2"/>
      <c r="C1043" s="2"/>
      <c r="D1043" s="2"/>
      <c r="E1043" s="2"/>
      <c r="F1043" s="1446"/>
      <c r="G1043" s="2"/>
      <c r="H1043" s="2"/>
      <c r="I1043" s="2238"/>
      <c r="J1043" s="2"/>
      <c r="K1043" s="2"/>
      <c r="L1043" s="2"/>
      <c r="M1043" s="2"/>
      <c r="O1043" s="2"/>
      <c r="P1043" s="2"/>
      <c r="R1043" s="6"/>
      <c r="S1043" s="2"/>
    </row>
    <row r="1044" spans="1:19" ht="13.2">
      <c r="A1044" s="2"/>
      <c r="B1044" s="2"/>
      <c r="C1044" s="2"/>
      <c r="D1044" s="2"/>
      <c r="E1044" s="2"/>
      <c r="F1044" s="1446"/>
      <c r="G1044" s="2"/>
      <c r="H1044" s="2"/>
      <c r="I1044" s="2238"/>
      <c r="J1044" s="2"/>
      <c r="K1044" s="2"/>
      <c r="L1044" s="2"/>
      <c r="M1044" s="2"/>
      <c r="O1044" s="2"/>
      <c r="P1044" s="2"/>
      <c r="R1044" s="6"/>
      <c r="S1044" s="2"/>
    </row>
    <row r="1045" spans="1:19" ht="13.2">
      <c r="A1045" s="2"/>
      <c r="B1045" s="2"/>
      <c r="C1045" s="2"/>
      <c r="D1045" s="2"/>
      <c r="E1045" s="2"/>
      <c r="F1045" s="1446"/>
      <c r="G1045" s="2"/>
      <c r="H1045" s="2"/>
      <c r="I1045" s="2238"/>
      <c r="J1045" s="2"/>
      <c r="K1045" s="2"/>
      <c r="L1045" s="2"/>
      <c r="M1045" s="2"/>
      <c r="O1045" s="2"/>
      <c r="P1045" s="2"/>
      <c r="R1045" s="6"/>
      <c r="S1045" s="2"/>
    </row>
    <row r="1046" spans="1:19" ht="13.2">
      <c r="A1046" s="2"/>
      <c r="B1046" s="2"/>
      <c r="C1046" s="2"/>
      <c r="D1046" s="2"/>
      <c r="E1046" s="2"/>
      <c r="F1046" s="1446"/>
      <c r="G1046" s="2"/>
      <c r="H1046" s="2"/>
      <c r="I1046" s="2238"/>
      <c r="J1046" s="2"/>
      <c r="K1046" s="2"/>
      <c r="L1046" s="2"/>
      <c r="M1046" s="2"/>
      <c r="O1046" s="2"/>
      <c r="P1046" s="2"/>
      <c r="R1046" s="6"/>
      <c r="S1046" s="2"/>
    </row>
    <row r="1047" spans="1:19" ht="13.2">
      <c r="A1047" s="2"/>
      <c r="B1047" s="2"/>
      <c r="C1047" s="2"/>
      <c r="D1047" s="2"/>
      <c r="E1047" s="2"/>
      <c r="F1047" s="1446"/>
      <c r="G1047" s="2"/>
      <c r="H1047" s="2"/>
      <c r="I1047" s="2238"/>
      <c r="J1047" s="2"/>
      <c r="K1047" s="2"/>
      <c r="L1047" s="2"/>
      <c r="M1047" s="2"/>
      <c r="O1047" s="2"/>
      <c r="P1047" s="2"/>
      <c r="R1047" s="6"/>
      <c r="S1047" s="2"/>
    </row>
    <row r="1048" spans="1:19" ht="13.2">
      <c r="A1048" s="2"/>
      <c r="B1048" s="2"/>
      <c r="C1048" s="2"/>
      <c r="D1048" s="2"/>
      <c r="E1048" s="2"/>
      <c r="F1048" s="1446"/>
      <c r="G1048" s="2"/>
      <c r="H1048" s="2"/>
      <c r="I1048" s="2238"/>
      <c r="J1048" s="2"/>
      <c r="K1048" s="2"/>
      <c r="L1048" s="2"/>
      <c r="M1048" s="2"/>
      <c r="O1048" s="2"/>
      <c r="P1048" s="2"/>
      <c r="R1048" s="6"/>
      <c r="S1048" s="2"/>
    </row>
    <row r="1049" spans="1:19" ht="13.2">
      <c r="A1049" s="2"/>
      <c r="B1049" s="2"/>
      <c r="C1049" s="2"/>
      <c r="D1049" s="2"/>
      <c r="E1049" s="2"/>
      <c r="F1049" s="1446"/>
      <c r="G1049" s="2"/>
      <c r="H1049" s="2"/>
      <c r="I1049" s="2238"/>
      <c r="J1049" s="2"/>
      <c r="K1049" s="2"/>
      <c r="L1049" s="2"/>
      <c r="M1049" s="2"/>
      <c r="O1049" s="2"/>
      <c r="P1049" s="2"/>
      <c r="R1049" s="6"/>
      <c r="S1049" s="2"/>
    </row>
    <row r="1050" spans="1:19" ht="13.2">
      <c r="A1050" s="2"/>
      <c r="B1050" s="2"/>
      <c r="C1050" s="2"/>
      <c r="D1050" s="2"/>
      <c r="E1050" s="2"/>
      <c r="F1050" s="1446"/>
      <c r="G1050" s="2"/>
      <c r="H1050" s="2"/>
      <c r="I1050" s="2238"/>
      <c r="J1050" s="2"/>
      <c r="K1050" s="2"/>
      <c r="L1050" s="2"/>
      <c r="M1050" s="2"/>
      <c r="O1050" s="2"/>
      <c r="P1050" s="2"/>
      <c r="R1050" s="6"/>
      <c r="S1050" s="2"/>
    </row>
    <row r="1051" spans="1:19" ht="13.2">
      <c r="A1051" s="2"/>
      <c r="B1051" s="2"/>
      <c r="C1051" s="2"/>
      <c r="D1051" s="2"/>
      <c r="E1051" s="2"/>
      <c r="F1051" s="1446"/>
      <c r="G1051" s="2"/>
      <c r="H1051" s="2"/>
      <c r="I1051" s="2238"/>
      <c r="J1051" s="2"/>
      <c r="K1051" s="2"/>
      <c r="L1051" s="2"/>
      <c r="M1051" s="2"/>
      <c r="O1051" s="2"/>
      <c r="P1051" s="2"/>
      <c r="R1051" s="6"/>
      <c r="S1051" s="2"/>
    </row>
    <row r="1052" spans="1:19" ht="13.2">
      <c r="A1052" s="2"/>
      <c r="B1052" s="2"/>
      <c r="C1052" s="2"/>
      <c r="D1052" s="2"/>
      <c r="E1052" s="2"/>
      <c r="F1052" s="1446"/>
      <c r="G1052" s="2"/>
      <c r="H1052" s="2"/>
      <c r="I1052" s="2238"/>
      <c r="J1052" s="2"/>
      <c r="K1052" s="2"/>
      <c r="L1052" s="2"/>
      <c r="M1052" s="2"/>
      <c r="O1052" s="2"/>
      <c r="P1052" s="2"/>
      <c r="R1052" s="6"/>
      <c r="S1052" s="2"/>
    </row>
    <row r="1053" spans="1:19" ht="13.2">
      <c r="A1053" s="2"/>
      <c r="B1053" s="2"/>
      <c r="C1053" s="2"/>
      <c r="D1053" s="2"/>
      <c r="E1053" s="2"/>
      <c r="F1053" s="1446"/>
      <c r="G1053" s="2"/>
      <c r="H1053" s="2"/>
      <c r="I1053" s="2238"/>
      <c r="J1053" s="2"/>
      <c r="K1053" s="2"/>
      <c r="L1053" s="2"/>
      <c r="M1053" s="2"/>
      <c r="O1053" s="2"/>
      <c r="P1053" s="2"/>
      <c r="R1053" s="6"/>
      <c r="S1053" s="2"/>
    </row>
    <row r="1054" spans="1:19" ht="13.2">
      <c r="A1054" s="2"/>
      <c r="B1054" s="2"/>
      <c r="C1054" s="2"/>
      <c r="D1054" s="2"/>
      <c r="E1054" s="2"/>
      <c r="F1054" s="1446"/>
      <c r="G1054" s="2"/>
      <c r="H1054" s="2"/>
      <c r="I1054" s="2238"/>
      <c r="J1054" s="2"/>
      <c r="K1054" s="2"/>
      <c r="L1054" s="2"/>
      <c r="M1054" s="2"/>
      <c r="O1054" s="2"/>
      <c r="P1054" s="2"/>
      <c r="R1054" s="6"/>
      <c r="S1054" s="2"/>
    </row>
    <row r="1055" spans="1:19" ht="13.2">
      <c r="A1055" s="2"/>
      <c r="B1055" s="2"/>
      <c r="C1055" s="2"/>
      <c r="D1055" s="2"/>
      <c r="E1055" s="2"/>
      <c r="F1055" s="1446"/>
      <c r="G1055" s="2"/>
      <c r="H1055" s="2"/>
      <c r="I1055" s="2238"/>
      <c r="J1055" s="2"/>
      <c r="K1055" s="2"/>
      <c r="L1055" s="2"/>
      <c r="M1055" s="2"/>
      <c r="O1055" s="2"/>
      <c r="P1055" s="2"/>
      <c r="R1055" s="6"/>
      <c r="S1055" s="2"/>
    </row>
    <row r="1056" spans="1:19" ht="13.2">
      <c r="A1056" s="2"/>
      <c r="B1056" s="2"/>
      <c r="C1056" s="2"/>
      <c r="D1056" s="2"/>
      <c r="E1056" s="2"/>
      <c r="F1056" s="1446"/>
      <c r="G1056" s="2"/>
      <c r="H1056" s="2"/>
      <c r="I1056" s="2238"/>
      <c r="J1056" s="2"/>
      <c r="K1056" s="2"/>
      <c r="L1056" s="2"/>
      <c r="M1056" s="2"/>
      <c r="O1056" s="2"/>
      <c r="P1056" s="2"/>
      <c r="R1056" s="6"/>
      <c r="S1056" s="2"/>
    </row>
    <row r="1057" spans="1:19" ht="13.2">
      <c r="A1057" s="2"/>
      <c r="B1057" s="2"/>
      <c r="C1057" s="2"/>
      <c r="D1057" s="2"/>
      <c r="E1057" s="2"/>
      <c r="F1057" s="1446"/>
      <c r="G1057" s="2"/>
      <c r="H1057" s="2"/>
      <c r="I1057" s="2238"/>
      <c r="J1057" s="2"/>
      <c r="K1057" s="2"/>
      <c r="L1057" s="2"/>
      <c r="M1057" s="2"/>
      <c r="O1057" s="2"/>
      <c r="P1057" s="2"/>
      <c r="R1057" s="6"/>
      <c r="S1057" s="2"/>
    </row>
    <row r="1058" spans="1:19" ht="13.2">
      <c r="A1058" s="2"/>
      <c r="B1058" s="2"/>
      <c r="C1058" s="2"/>
      <c r="D1058" s="2"/>
      <c r="E1058" s="2"/>
      <c r="F1058" s="1446"/>
      <c r="G1058" s="2"/>
      <c r="H1058" s="2"/>
      <c r="I1058" s="2238"/>
      <c r="J1058" s="2"/>
      <c r="K1058" s="2"/>
      <c r="L1058" s="2"/>
      <c r="M1058" s="2"/>
      <c r="O1058" s="2"/>
      <c r="P1058" s="2"/>
      <c r="R1058" s="6"/>
      <c r="S1058" s="2"/>
    </row>
    <row r="1059" spans="1:19" ht="13.2">
      <c r="A1059" s="2"/>
      <c r="B1059" s="2"/>
      <c r="C1059" s="2"/>
      <c r="D1059" s="2"/>
      <c r="E1059" s="2"/>
      <c r="F1059" s="1446"/>
      <c r="G1059" s="2"/>
      <c r="H1059" s="2"/>
      <c r="I1059" s="2238"/>
      <c r="J1059" s="2"/>
      <c r="K1059" s="2"/>
      <c r="L1059" s="2"/>
      <c r="M1059" s="2"/>
      <c r="O1059" s="2"/>
      <c r="P1059" s="2"/>
      <c r="R1059" s="6"/>
      <c r="S1059" s="2"/>
    </row>
    <row r="1060" spans="1:19" ht="13.2">
      <c r="A1060" s="2"/>
      <c r="B1060" s="2"/>
      <c r="C1060" s="2"/>
      <c r="D1060" s="2"/>
      <c r="E1060" s="2"/>
      <c r="F1060" s="1446"/>
      <c r="G1060" s="2"/>
      <c r="H1060" s="2"/>
      <c r="I1060" s="2238"/>
      <c r="J1060" s="2"/>
      <c r="K1060" s="2"/>
      <c r="L1060" s="2"/>
      <c r="M1060" s="2"/>
      <c r="O1060" s="2"/>
      <c r="P1060" s="2"/>
      <c r="R1060" s="6"/>
      <c r="S1060" s="2"/>
    </row>
    <row r="1061" spans="1:19" ht="13.2">
      <c r="A1061" s="2"/>
      <c r="B1061" s="2"/>
      <c r="C1061" s="2"/>
      <c r="D1061" s="2"/>
      <c r="E1061" s="2"/>
      <c r="F1061" s="1446"/>
      <c r="G1061" s="2"/>
      <c r="H1061" s="2"/>
      <c r="I1061" s="2238"/>
      <c r="J1061" s="2"/>
      <c r="K1061" s="2"/>
      <c r="L1061" s="2"/>
      <c r="M1061" s="2"/>
      <c r="O1061" s="2"/>
      <c r="P1061" s="2"/>
      <c r="R1061" s="6"/>
      <c r="S1061" s="2"/>
    </row>
    <row r="1062" spans="1:19" ht="13.2">
      <c r="A1062" s="2"/>
      <c r="B1062" s="2"/>
      <c r="C1062" s="2"/>
      <c r="D1062" s="2"/>
      <c r="E1062" s="2"/>
      <c r="F1062" s="1446"/>
      <c r="G1062" s="2"/>
      <c r="H1062" s="2"/>
      <c r="I1062" s="2238"/>
      <c r="J1062" s="2"/>
      <c r="K1062" s="2"/>
      <c r="L1062" s="2"/>
      <c r="M1062" s="2"/>
      <c r="O1062" s="2"/>
      <c r="P1062" s="2"/>
      <c r="R1062" s="6"/>
      <c r="S1062" s="2"/>
    </row>
    <row r="1063" spans="1:19" ht="13.2">
      <c r="A1063" s="2"/>
      <c r="B1063" s="2"/>
      <c r="C1063" s="2"/>
      <c r="D1063" s="2"/>
      <c r="E1063" s="2"/>
      <c r="F1063" s="1446"/>
      <c r="G1063" s="2"/>
      <c r="H1063" s="2"/>
      <c r="I1063" s="2238"/>
      <c r="J1063" s="2"/>
      <c r="K1063" s="2"/>
      <c r="L1063" s="2"/>
      <c r="M1063" s="2"/>
      <c r="O1063" s="2"/>
      <c r="P1063" s="2"/>
      <c r="R1063" s="6"/>
      <c r="S1063" s="2"/>
    </row>
    <row r="1064" spans="1:19" ht="13.2">
      <c r="A1064" s="2"/>
      <c r="B1064" s="2"/>
      <c r="C1064" s="2"/>
      <c r="D1064" s="2"/>
      <c r="E1064" s="2"/>
      <c r="F1064" s="1446"/>
      <c r="G1064" s="2"/>
      <c r="H1064" s="2"/>
      <c r="I1064" s="2238"/>
      <c r="J1064" s="2"/>
      <c r="K1064" s="2"/>
      <c r="L1064" s="2"/>
      <c r="M1064" s="2"/>
      <c r="O1064" s="2"/>
      <c r="P1064" s="2"/>
      <c r="R1064" s="6"/>
      <c r="S1064" s="2"/>
    </row>
    <row r="1065" spans="1:19" ht="13.2">
      <c r="A1065" s="2"/>
      <c r="B1065" s="2"/>
      <c r="C1065" s="2"/>
      <c r="D1065" s="2"/>
      <c r="E1065" s="2"/>
      <c r="F1065" s="1446"/>
      <c r="G1065" s="2"/>
      <c r="H1065" s="2"/>
      <c r="I1065" s="2238"/>
      <c r="J1065" s="2"/>
      <c r="K1065" s="2"/>
      <c r="L1065" s="2"/>
      <c r="M1065" s="2"/>
      <c r="O1065" s="2"/>
      <c r="P1065" s="2"/>
      <c r="R1065" s="6"/>
      <c r="S1065" s="2"/>
    </row>
    <row r="1066" spans="1:19" ht="13.2">
      <c r="A1066" s="2"/>
      <c r="B1066" s="2"/>
      <c r="C1066" s="2"/>
      <c r="D1066" s="2"/>
      <c r="E1066" s="2"/>
      <c r="F1066" s="1446"/>
      <c r="G1066" s="2"/>
      <c r="H1066" s="2"/>
      <c r="I1066" s="2238"/>
      <c r="J1066" s="2"/>
      <c r="K1066" s="2"/>
      <c r="L1066" s="2"/>
      <c r="M1066" s="2"/>
      <c r="O1066" s="2"/>
      <c r="P1066" s="2"/>
      <c r="R1066" s="6"/>
      <c r="S1066" s="2"/>
    </row>
    <row r="1067" spans="1:19" ht="13.2">
      <c r="A1067" s="2"/>
      <c r="B1067" s="2"/>
      <c r="C1067" s="2"/>
      <c r="D1067" s="2"/>
      <c r="E1067" s="2"/>
      <c r="F1067" s="1446"/>
      <c r="G1067" s="2"/>
      <c r="H1067" s="2"/>
      <c r="I1067" s="2238"/>
      <c r="J1067" s="2"/>
      <c r="K1067" s="2"/>
      <c r="L1067" s="2"/>
      <c r="M1067" s="2"/>
      <c r="O1067" s="2"/>
      <c r="P1067" s="2"/>
      <c r="R1067" s="6"/>
      <c r="S1067" s="2"/>
    </row>
    <row r="1068" spans="1:19" ht="13.2">
      <c r="A1068" s="2"/>
      <c r="B1068" s="2"/>
      <c r="C1068" s="2"/>
      <c r="D1068" s="2"/>
      <c r="E1068" s="2"/>
      <c r="F1068" s="1446"/>
      <c r="G1068" s="2"/>
      <c r="H1068" s="2"/>
      <c r="I1068" s="2238"/>
      <c r="J1068" s="2"/>
      <c r="K1068" s="2"/>
      <c r="L1068" s="2"/>
      <c r="M1068" s="2"/>
      <c r="O1068" s="2"/>
      <c r="P1068" s="2"/>
      <c r="R1068" s="6"/>
      <c r="S1068" s="2"/>
    </row>
    <row r="1069" spans="1:19" ht="13.2">
      <c r="A1069" s="2"/>
      <c r="B1069" s="2"/>
      <c r="C1069" s="2"/>
      <c r="D1069" s="2"/>
      <c r="E1069" s="2"/>
      <c r="F1069" s="1446"/>
      <c r="G1069" s="2"/>
      <c r="H1069" s="2"/>
      <c r="I1069" s="2238"/>
      <c r="J1069" s="2"/>
      <c r="K1069" s="2"/>
      <c r="L1069" s="2"/>
      <c r="M1069" s="2"/>
      <c r="O1069" s="2"/>
      <c r="P1069" s="2"/>
      <c r="R1069" s="6"/>
      <c r="S1069" s="2"/>
    </row>
    <row r="1070" spans="1:19" ht="13.2">
      <c r="A1070" s="2"/>
      <c r="B1070" s="2"/>
      <c r="C1070" s="2"/>
      <c r="D1070" s="2"/>
      <c r="E1070" s="2"/>
      <c r="F1070" s="1446"/>
      <c r="G1070" s="2"/>
      <c r="H1070" s="2"/>
      <c r="I1070" s="2238"/>
      <c r="J1070" s="2"/>
      <c r="K1070" s="2"/>
      <c r="L1070" s="2"/>
      <c r="M1070" s="2"/>
      <c r="O1070" s="2"/>
      <c r="P1070" s="2"/>
      <c r="R1070" s="6"/>
      <c r="S1070" s="2"/>
    </row>
    <row r="1071" spans="1:19" ht="13.2">
      <c r="A1071" s="2"/>
      <c r="B1071" s="2"/>
      <c r="C1071" s="2"/>
      <c r="D1071" s="2"/>
      <c r="E1071" s="2"/>
      <c r="F1071" s="1446"/>
      <c r="G1071" s="2"/>
      <c r="H1071" s="2"/>
      <c r="I1071" s="2238"/>
      <c r="J1071" s="2"/>
      <c r="K1071" s="2"/>
      <c r="L1071" s="2"/>
      <c r="M1071" s="2"/>
      <c r="O1071" s="2"/>
      <c r="P1071" s="2"/>
      <c r="R1071" s="6"/>
      <c r="S1071" s="2"/>
    </row>
    <row r="1072" spans="1:19" ht="13.2">
      <c r="A1072" s="2"/>
      <c r="B1072" s="2"/>
      <c r="C1072" s="2"/>
      <c r="D1072" s="2"/>
      <c r="E1072" s="2"/>
      <c r="F1072" s="1446"/>
      <c r="G1072" s="2"/>
      <c r="H1072" s="2"/>
      <c r="I1072" s="2238"/>
      <c r="J1072" s="2"/>
      <c r="K1072" s="2"/>
      <c r="L1072" s="2"/>
      <c r="M1072" s="2"/>
      <c r="O1072" s="2"/>
      <c r="P1072" s="2"/>
      <c r="R1072" s="6"/>
      <c r="S1072" s="2"/>
    </row>
    <row r="1073" spans="1:19" ht="13.2">
      <c r="A1073" s="2"/>
      <c r="B1073" s="2"/>
      <c r="C1073" s="2"/>
      <c r="D1073" s="2"/>
      <c r="E1073" s="2"/>
      <c r="F1073" s="1446"/>
      <c r="G1073" s="2"/>
      <c r="H1073" s="2"/>
      <c r="I1073" s="2238"/>
      <c r="J1073" s="2"/>
      <c r="K1073" s="2"/>
      <c r="L1073" s="2"/>
      <c r="M1073" s="2"/>
      <c r="O1073" s="2"/>
      <c r="P1073" s="2"/>
      <c r="R1073" s="6"/>
      <c r="S1073" s="2"/>
    </row>
    <row r="1074" spans="1:19" ht="13.2">
      <c r="A1074" s="2"/>
      <c r="B1074" s="2"/>
      <c r="C1074" s="2"/>
      <c r="D1074" s="2"/>
      <c r="E1074" s="2"/>
      <c r="F1074" s="1446"/>
      <c r="G1074" s="2"/>
      <c r="H1074" s="2"/>
      <c r="I1074" s="2238"/>
      <c r="J1074" s="2"/>
      <c r="K1074" s="2"/>
      <c r="L1074" s="2"/>
      <c r="M1074" s="2"/>
      <c r="O1074" s="2"/>
      <c r="P1074" s="2"/>
      <c r="R1074" s="6"/>
      <c r="S1074" s="2"/>
    </row>
    <row r="1075" spans="1:19" ht="13.2">
      <c r="A1075" s="2"/>
      <c r="B1075" s="2"/>
      <c r="C1075" s="2"/>
      <c r="D1075" s="2"/>
      <c r="E1075" s="2"/>
      <c r="F1075" s="1446"/>
      <c r="G1075" s="2"/>
      <c r="H1075" s="2"/>
      <c r="I1075" s="2238"/>
      <c r="J1075" s="2"/>
      <c r="K1075" s="2"/>
      <c r="L1075" s="2"/>
      <c r="M1075" s="2"/>
      <c r="O1075" s="2"/>
      <c r="P1075" s="2"/>
      <c r="R1075" s="6"/>
      <c r="S1075" s="2"/>
    </row>
    <row r="1076" spans="1:19" ht="13.2">
      <c r="A1076" s="2"/>
      <c r="B1076" s="2"/>
      <c r="C1076" s="2"/>
      <c r="D1076" s="2"/>
      <c r="E1076" s="2"/>
      <c r="F1076" s="1446"/>
      <c r="G1076" s="2"/>
      <c r="H1076" s="2"/>
      <c r="I1076" s="2238"/>
      <c r="J1076" s="2"/>
      <c r="K1076" s="2"/>
      <c r="L1076" s="2"/>
      <c r="M1076" s="2"/>
      <c r="O1076" s="2"/>
      <c r="P1076" s="2"/>
      <c r="R1076" s="6"/>
      <c r="S1076" s="2"/>
    </row>
    <row r="1077" spans="1:19" ht="13.2">
      <c r="A1077" s="2"/>
      <c r="B1077" s="2"/>
      <c r="C1077" s="2"/>
      <c r="D1077" s="2"/>
      <c r="E1077" s="2"/>
      <c r="F1077" s="1446"/>
      <c r="G1077" s="2"/>
      <c r="H1077" s="2"/>
      <c r="I1077" s="2238"/>
      <c r="J1077" s="2"/>
      <c r="K1077" s="2"/>
      <c r="L1077" s="2"/>
      <c r="M1077" s="2"/>
      <c r="O1077" s="2"/>
      <c r="P1077" s="2"/>
      <c r="R1077" s="6"/>
      <c r="S1077" s="2"/>
    </row>
    <row r="1078" spans="1:19" ht="13.2">
      <c r="A1078" s="2"/>
      <c r="B1078" s="2"/>
      <c r="C1078" s="2"/>
      <c r="D1078" s="2"/>
      <c r="E1078" s="2"/>
      <c r="F1078" s="1446"/>
      <c r="G1078" s="2"/>
      <c r="H1078" s="2"/>
      <c r="I1078" s="2238"/>
      <c r="J1078" s="2"/>
      <c r="K1078" s="2"/>
      <c r="L1078" s="2"/>
      <c r="M1078" s="2"/>
      <c r="O1078" s="2"/>
      <c r="P1078" s="2"/>
      <c r="R1078" s="6"/>
      <c r="S1078" s="2"/>
    </row>
    <row r="1079" spans="1:19" ht="13.2">
      <c r="A1079" s="2"/>
      <c r="B1079" s="2"/>
      <c r="C1079" s="2"/>
      <c r="D1079" s="2"/>
      <c r="E1079" s="2"/>
      <c r="F1079" s="1446"/>
      <c r="G1079" s="2"/>
      <c r="H1079" s="2"/>
      <c r="I1079" s="2238"/>
      <c r="J1079" s="2"/>
      <c r="K1079" s="2"/>
      <c r="L1079" s="2"/>
      <c r="M1079" s="2"/>
      <c r="O1079" s="2"/>
      <c r="P1079" s="2"/>
      <c r="R1079" s="6"/>
      <c r="S1079" s="2"/>
    </row>
    <row r="1080" spans="1:19" ht="13.2">
      <c r="A1080" s="2"/>
      <c r="B1080" s="2"/>
      <c r="C1080" s="2"/>
      <c r="D1080" s="2"/>
      <c r="E1080" s="2"/>
      <c r="F1080" s="1446"/>
      <c r="G1080" s="2"/>
      <c r="H1080" s="2"/>
      <c r="I1080" s="2238"/>
      <c r="J1080" s="2"/>
      <c r="K1080" s="2"/>
      <c r="L1080" s="2"/>
      <c r="M1080" s="2"/>
      <c r="O1080" s="2"/>
      <c r="P1080" s="2"/>
      <c r="R1080" s="6"/>
      <c r="S1080" s="2"/>
    </row>
    <row r="1081" spans="1:19" ht="13.2">
      <c r="A1081" s="2"/>
      <c r="B1081" s="2"/>
      <c r="C1081" s="2"/>
      <c r="D1081" s="2"/>
      <c r="E1081" s="2"/>
      <c r="F1081" s="1446"/>
      <c r="G1081" s="2"/>
      <c r="H1081" s="2"/>
      <c r="I1081" s="2238"/>
      <c r="J1081" s="2"/>
      <c r="K1081" s="2"/>
      <c r="L1081" s="2"/>
      <c r="M1081" s="2"/>
      <c r="O1081" s="2"/>
      <c r="P1081" s="2"/>
      <c r="R1081" s="6"/>
      <c r="S1081" s="2"/>
    </row>
    <row r="1082" spans="1:19" ht="13.2">
      <c r="A1082" s="2"/>
      <c r="B1082" s="2"/>
      <c r="C1082" s="2"/>
      <c r="D1082" s="2"/>
      <c r="E1082" s="2"/>
      <c r="F1082" s="1446"/>
      <c r="G1082" s="2"/>
      <c r="H1082" s="2"/>
      <c r="I1082" s="2238"/>
      <c r="J1082" s="2"/>
      <c r="K1082" s="2"/>
      <c r="L1082" s="2"/>
      <c r="M1082" s="2"/>
      <c r="O1082" s="2"/>
      <c r="P1082" s="2"/>
      <c r="R1082" s="6"/>
      <c r="S1082" s="2"/>
    </row>
    <row r="1083" spans="1:19" ht="13.2">
      <c r="A1083" s="2"/>
      <c r="B1083" s="2"/>
      <c r="C1083" s="2"/>
      <c r="D1083" s="2"/>
      <c r="E1083" s="2"/>
      <c r="F1083" s="1446"/>
      <c r="G1083" s="2"/>
      <c r="H1083" s="2"/>
      <c r="I1083" s="2238"/>
      <c r="J1083" s="2"/>
      <c r="K1083" s="2"/>
      <c r="L1083" s="2"/>
      <c r="M1083" s="2"/>
      <c r="O1083" s="2"/>
      <c r="P1083" s="2"/>
      <c r="R1083" s="6"/>
      <c r="S1083" s="2"/>
    </row>
    <row r="1084" spans="1:19" ht="13.2">
      <c r="A1084" s="2"/>
      <c r="B1084" s="2"/>
      <c r="C1084" s="2"/>
      <c r="D1084" s="2"/>
      <c r="E1084" s="2"/>
      <c r="F1084" s="1446"/>
      <c r="G1084" s="2"/>
      <c r="H1084" s="2"/>
      <c r="I1084" s="2238"/>
      <c r="J1084" s="2"/>
      <c r="K1084" s="2"/>
      <c r="L1084" s="2"/>
      <c r="M1084" s="2"/>
      <c r="O1084" s="2"/>
      <c r="P1084" s="2"/>
      <c r="R1084" s="6"/>
      <c r="S1084" s="2"/>
    </row>
    <row r="1085" spans="1:19" ht="13.2">
      <c r="A1085" s="2"/>
      <c r="B1085" s="2"/>
      <c r="C1085" s="2"/>
      <c r="D1085" s="2"/>
      <c r="E1085" s="2"/>
      <c r="F1085" s="1446"/>
      <c r="G1085" s="2"/>
      <c r="H1085" s="2"/>
      <c r="I1085" s="2238"/>
      <c r="J1085" s="2"/>
      <c r="K1085" s="2"/>
      <c r="L1085" s="2"/>
      <c r="M1085" s="2"/>
      <c r="O1085" s="2"/>
      <c r="P1085" s="2"/>
      <c r="R1085" s="6"/>
      <c r="S1085" s="2"/>
    </row>
    <row r="1086" spans="1:19" ht="13.2">
      <c r="A1086" s="2"/>
      <c r="B1086" s="2"/>
      <c r="C1086" s="2"/>
      <c r="D1086" s="2"/>
      <c r="E1086" s="2"/>
      <c r="F1086" s="1446"/>
      <c r="G1086" s="2"/>
      <c r="H1086" s="2"/>
      <c r="I1086" s="2238"/>
      <c r="J1086" s="2"/>
      <c r="K1086" s="2"/>
      <c r="L1086" s="2"/>
      <c r="M1086" s="2"/>
      <c r="O1086" s="2"/>
      <c r="P1086" s="2"/>
      <c r="R1086" s="6"/>
      <c r="S1086" s="2"/>
    </row>
  </sheetData>
  <mergeCells count="24">
    <mergeCell ref="G121:H121"/>
    <mergeCell ref="G125:H125"/>
    <mergeCell ref="G67:H67"/>
    <mergeCell ref="G69:H69"/>
    <mergeCell ref="B70:B78"/>
    <mergeCell ref="G76:H76"/>
    <mergeCell ref="G78:H78"/>
    <mergeCell ref="B80:B92"/>
    <mergeCell ref="B94:B122"/>
    <mergeCell ref="G79:H79"/>
    <mergeCell ref="G117:H117"/>
    <mergeCell ref="G118:H118"/>
    <mergeCell ref="G119:H119"/>
    <mergeCell ref="G120:H120"/>
    <mergeCell ref="P4:P5"/>
    <mergeCell ref="P6:P42"/>
    <mergeCell ref="B44:B69"/>
    <mergeCell ref="G44:H44"/>
    <mergeCell ref="G70:K70"/>
    <mergeCell ref="G45:H45"/>
    <mergeCell ref="G46:H46"/>
    <mergeCell ref="A2:A3"/>
    <mergeCell ref="B2:B3"/>
    <mergeCell ref="B4:B42"/>
  </mergeCells>
  <phoneticPr fontId="151"/>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outlinePr summaryBelow="0" summaryRight="0"/>
  </sheetPr>
  <dimension ref="A1:Y1003"/>
  <sheetViews>
    <sheetView workbookViewId="0">
      <pane ySplit="4" topLeftCell="A5" activePane="bottomLeft" state="frozen"/>
      <selection pane="bottomLeft" activeCell="B6" sqref="B6"/>
    </sheetView>
  </sheetViews>
  <sheetFormatPr defaultColWidth="12.6640625" defaultRowHeight="15.75" customHeight="1"/>
  <cols>
    <col min="1" max="1" width="11.33203125" customWidth="1"/>
    <col min="2" max="2" width="7.88671875" customWidth="1"/>
    <col min="3" max="4" width="6.33203125" customWidth="1"/>
    <col min="5" max="5" width="11.33203125" customWidth="1"/>
    <col min="6" max="7" width="10.109375" customWidth="1"/>
    <col min="8" max="8" width="13" customWidth="1"/>
    <col min="9" max="14" width="8.88671875" customWidth="1"/>
    <col min="15" max="15" width="10.77734375" customWidth="1"/>
    <col min="16" max="21" width="8.88671875" customWidth="1"/>
  </cols>
  <sheetData>
    <row r="1" spans="1:25">
      <c r="A1" s="2370" t="s">
        <v>6</v>
      </c>
      <c r="B1" s="2387" t="s">
        <v>8599</v>
      </c>
      <c r="C1" s="2368"/>
      <c r="D1" s="2368"/>
      <c r="E1" s="2369"/>
      <c r="F1" s="2384" t="s">
        <v>8600</v>
      </c>
      <c r="G1" s="2336"/>
      <c r="H1" s="2336"/>
      <c r="I1" s="2336"/>
      <c r="J1" s="2336"/>
      <c r="K1" s="2336"/>
      <c r="L1" s="2336"/>
      <c r="M1" s="2336"/>
      <c r="N1" s="2336"/>
      <c r="O1" s="2337"/>
      <c r="P1" s="2386" t="s">
        <v>8601</v>
      </c>
      <c r="Q1" s="2336"/>
      <c r="R1" s="2336"/>
      <c r="S1" s="2336"/>
      <c r="T1" s="2336"/>
      <c r="U1" s="2337"/>
      <c r="V1" s="2"/>
      <c r="W1" s="2"/>
      <c r="X1" s="2"/>
      <c r="Y1" s="2"/>
    </row>
    <row r="2" spans="1:25">
      <c r="A2" s="2335"/>
      <c r="B2" s="2388"/>
      <c r="C2" s="2389"/>
      <c r="D2" s="2389"/>
      <c r="E2" s="2390"/>
      <c r="F2" s="2383" t="s">
        <v>5002</v>
      </c>
      <c r="G2" s="2336"/>
      <c r="H2" s="2337"/>
      <c r="I2" s="2391" t="s">
        <v>8602</v>
      </c>
      <c r="J2" s="2336"/>
      <c r="K2" s="2336"/>
      <c r="L2" s="2336"/>
      <c r="M2" s="2336"/>
      <c r="N2" s="2336"/>
      <c r="O2" s="2337"/>
      <c r="P2" s="2304"/>
      <c r="Q2" s="2304"/>
      <c r="R2" s="2304"/>
      <c r="S2" s="2304"/>
      <c r="T2" s="2304"/>
      <c r="U2" s="2304"/>
      <c r="V2" s="2"/>
      <c r="W2" s="2"/>
      <c r="X2" s="2"/>
      <c r="Y2" s="2"/>
    </row>
    <row r="3" spans="1:25">
      <c r="A3" s="2335"/>
      <c r="B3" s="2370" t="s">
        <v>8603</v>
      </c>
      <c r="C3" s="2370" t="s">
        <v>5002</v>
      </c>
      <c r="D3" s="2370" t="s">
        <v>8602</v>
      </c>
      <c r="E3" s="2370" t="s">
        <v>2</v>
      </c>
      <c r="F3" s="2384" t="s">
        <v>8604</v>
      </c>
      <c r="G3" s="2337"/>
      <c r="H3" s="2385" t="s">
        <v>8605</v>
      </c>
      <c r="I3" s="2384" t="s">
        <v>8606</v>
      </c>
      <c r="J3" s="2337"/>
      <c r="K3" s="2384" t="s">
        <v>8607</v>
      </c>
      <c r="L3" s="2337"/>
      <c r="M3" s="2305" t="s">
        <v>8608</v>
      </c>
      <c r="N3" s="2385" t="s">
        <v>8609</v>
      </c>
      <c r="O3" s="2385" t="s">
        <v>8610</v>
      </c>
      <c r="P3" s="2386" t="s">
        <v>8611</v>
      </c>
      <c r="Q3" s="2336"/>
      <c r="R3" s="2336"/>
      <c r="S3" s="2337"/>
      <c r="T3" s="2386" t="s">
        <v>8612</v>
      </c>
      <c r="U3" s="2337"/>
      <c r="V3" s="2"/>
      <c r="W3" s="2"/>
      <c r="X3" s="2"/>
      <c r="Y3" s="2"/>
    </row>
    <row r="4" spans="1:25">
      <c r="A4" s="2362"/>
      <c r="B4" s="2362"/>
      <c r="C4" s="2362"/>
      <c r="D4" s="2362"/>
      <c r="E4" s="2362"/>
      <c r="F4" s="2305" t="s">
        <v>8613</v>
      </c>
      <c r="G4" s="2305" t="s">
        <v>8614</v>
      </c>
      <c r="H4" s="2362"/>
      <c r="I4" s="2305" t="s">
        <v>8615</v>
      </c>
      <c r="J4" s="2305" t="s">
        <v>8616</v>
      </c>
      <c r="K4" s="2305" t="s">
        <v>8617</v>
      </c>
      <c r="L4" s="2305" t="s">
        <v>8618</v>
      </c>
      <c r="M4" s="2305" t="s">
        <v>8619</v>
      </c>
      <c r="N4" s="2362"/>
      <c r="O4" s="2362"/>
      <c r="P4" s="2304" t="s">
        <v>8620</v>
      </c>
      <c r="Q4" s="2304" t="s">
        <v>8621</v>
      </c>
      <c r="R4" s="2304" t="s">
        <v>8622</v>
      </c>
      <c r="S4" s="2304" t="s">
        <v>8623</v>
      </c>
      <c r="T4" s="2304" t="s">
        <v>8624</v>
      </c>
      <c r="U4" s="2304" t="s">
        <v>8625</v>
      </c>
      <c r="V4" s="2"/>
      <c r="W4" s="2"/>
      <c r="X4" s="2"/>
      <c r="Y4" s="2"/>
    </row>
    <row r="5" spans="1:25">
      <c r="A5" s="3" t="s">
        <v>8626</v>
      </c>
      <c r="B5" s="3">
        <v>15000</v>
      </c>
      <c r="C5" s="3">
        <v>1000</v>
      </c>
      <c r="D5" s="3">
        <v>1000</v>
      </c>
      <c r="E5" s="3">
        <v>17000</v>
      </c>
      <c r="F5" s="2305"/>
      <c r="G5" s="2305"/>
      <c r="H5" s="2305"/>
      <c r="I5" s="2305"/>
      <c r="J5" s="2305"/>
      <c r="K5" s="2305"/>
      <c r="L5" s="2305"/>
      <c r="M5" s="2305"/>
      <c r="N5" s="2305"/>
      <c r="O5" s="2305"/>
      <c r="P5" s="2304"/>
      <c r="Q5" s="2304"/>
      <c r="R5" s="2304"/>
      <c r="S5" s="2304"/>
      <c r="T5" s="2304"/>
      <c r="U5" s="2304"/>
      <c r="V5" s="2"/>
      <c r="W5" s="2"/>
      <c r="X5" s="2"/>
      <c r="Y5" s="2"/>
    </row>
    <row r="6" spans="1:25">
      <c r="A6" s="3" t="s">
        <v>84</v>
      </c>
      <c r="B6" s="3">
        <v>15000</v>
      </c>
      <c r="C6" s="3">
        <v>1000</v>
      </c>
      <c r="D6" s="3">
        <v>1000</v>
      </c>
      <c r="E6" s="3" t="e">
        <f>((B6+C6)+D6)+#REF!</f>
        <v>#REF!</v>
      </c>
      <c r="F6" s="2305"/>
      <c r="G6" s="2305"/>
      <c r="H6" s="2305"/>
      <c r="I6" s="2305"/>
      <c r="J6" s="2305"/>
      <c r="K6" s="2305"/>
      <c r="L6" s="2305"/>
      <c r="M6" s="2305"/>
      <c r="N6" s="2305"/>
      <c r="O6" s="2305">
        <v>10</v>
      </c>
      <c r="P6" s="2304"/>
      <c r="Q6" s="2304"/>
      <c r="R6" s="2304"/>
      <c r="S6" s="2304"/>
      <c r="T6" s="2304"/>
      <c r="U6" s="2304"/>
      <c r="V6" s="2"/>
      <c r="W6" s="2"/>
      <c r="X6" s="2"/>
      <c r="Y6" s="2"/>
    </row>
    <row r="7" spans="1:25">
      <c r="A7" s="3" t="s">
        <v>85</v>
      </c>
      <c r="B7" s="3">
        <v>15000</v>
      </c>
      <c r="C7" s="3">
        <v>1000</v>
      </c>
      <c r="D7" s="3"/>
      <c r="E7" s="1943">
        <v>16000</v>
      </c>
      <c r="F7" s="2305"/>
      <c r="G7" s="2305"/>
      <c r="H7" s="2306"/>
      <c r="I7" s="2305"/>
      <c r="J7" s="2305">
        <v>1</v>
      </c>
      <c r="K7" s="2305"/>
      <c r="L7" s="2305"/>
      <c r="M7" s="2305"/>
      <c r="N7" s="2305"/>
      <c r="O7" s="2307">
        <v>7</v>
      </c>
      <c r="P7" s="2304"/>
      <c r="Q7" s="2304"/>
      <c r="R7" s="2304"/>
      <c r="S7" s="2304"/>
      <c r="T7" s="2304"/>
      <c r="U7" s="2304"/>
      <c r="V7" s="2"/>
      <c r="W7" s="2"/>
      <c r="X7" s="2"/>
      <c r="Y7" s="2"/>
    </row>
    <row r="8" spans="1:25">
      <c r="A8" s="3" t="s">
        <v>49</v>
      </c>
      <c r="B8" s="3">
        <v>15000</v>
      </c>
      <c r="C8" s="3"/>
      <c r="D8" s="3">
        <v>1000</v>
      </c>
      <c r="E8" s="1943">
        <v>16000</v>
      </c>
      <c r="F8" s="2305">
        <v>1</v>
      </c>
      <c r="G8" s="2305"/>
      <c r="H8" s="2308">
        <v>1</v>
      </c>
      <c r="I8" s="2305"/>
      <c r="J8" s="2305"/>
      <c r="K8" s="2305"/>
      <c r="L8" s="2305"/>
      <c r="M8" s="2305"/>
      <c r="N8" s="2305"/>
      <c r="O8" s="2305">
        <v>10</v>
      </c>
      <c r="P8" s="2304"/>
      <c r="Q8" s="2304"/>
      <c r="R8" s="2304"/>
      <c r="S8" s="2304"/>
      <c r="T8" s="2304"/>
      <c r="U8" s="2304"/>
      <c r="V8" s="2"/>
      <c r="W8" s="2"/>
      <c r="X8" s="2"/>
      <c r="Y8" s="2"/>
    </row>
    <row r="9" spans="1:25">
      <c r="A9" s="3" t="s">
        <v>55</v>
      </c>
      <c r="B9" s="3">
        <v>15000</v>
      </c>
      <c r="C9" s="3"/>
      <c r="D9" s="3"/>
      <c r="E9" s="3"/>
      <c r="F9" s="2305"/>
      <c r="G9" s="2305"/>
      <c r="H9" s="2305"/>
      <c r="I9" s="2305"/>
      <c r="J9" s="2305"/>
      <c r="K9" s="2305"/>
      <c r="L9" s="2305"/>
      <c r="M9" s="2305"/>
      <c r="N9" s="2305"/>
      <c r="O9" s="2305"/>
      <c r="P9" s="2304"/>
      <c r="Q9" s="2304"/>
      <c r="R9" s="2304"/>
      <c r="S9" s="2304"/>
      <c r="T9" s="2304"/>
      <c r="U9" s="2304"/>
      <c r="V9" s="2"/>
      <c r="W9" s="2"/>
      <c r="X9" s="2"/>
      <c r="Y9" s="2"/>
    </row>
    <row r="10" spans="1:25">
      <c r="A10" s="3" t="s">
        <v>2366</v>
      </c>
      <c r="B10" s="3">
        <v>15000</v>
      </c>
      <c r="C10" s="3"/>
      <c r="D10" s="3"/>
      <c r="E10" s="3"/>
      <c r="F10" s="2305"/>
      <c r="G10" s="2305"/>
      <c r="H10" s="2305"/>
      <c r="I10" s="2305"/>
      <c r="J10" s="2305"/>
      <c r="K10" s="2305"/>
      <c r="L10" s="2305"/>
      <c r="M10" s="2305"/>
      <c r="N10" s="2305"/>
      <c r="O10" s="2305"/>
      <c r="P10" s="2304"/>
      <c r="Q10" s="2304"/>
      <c r="R10" s="2304"/>
      <c r="S10" s="2304"/>
      <c r="T10" s="2304"/>
      <c r="U10" s="2304"/>
      <c r="V10" s="2"/>
      <c r="W10" s="2"/>
      <c r="X10" s="2"/>
      <c r="Y10" s="2"/>
    </row>
    <row r="11" spans="1:25">
      <c r="A11" s="3" t="s">
        <v>86</v>
      </c>
      <c r="B11" s="3">
        <v>15000</v>
      </c>
      <c r="C11" s="3"/>
      <c r="D11" s="3"/>
      <c r="E11" s="3"/>
      <c r="F11" s="2305"/>
      <c r="G11" s="2305"/>
      <c r="H11" s="2305"/>
      <c r="I11" s="2305"/>
      <c r="J11" s="2305"/>
      <c r="K11" s="2305"/>
      <c r="L11" s="2305"/>
      <c r="M11" s="2305"/>
      <c r="N11" s="2305"/>
      <c r="O11" s="2305"/>
      <c r="P11" s="2304"/>
      <c r="Q11" s="2304"/>
      <c r="R11" s="2304"/>
      <c r="S11" s="2304"/>
      <c r="T11" s="2304"/>
      <c r="U11" s="2304"/>
      <c r="V11" s="2"/>
      <c r="W11" s="2"/>
      <c r="X11" s="2"/>
      <c r="Y11" s="2"/>
    </row>
    <row r="12" spans="1:25">
      <c r="A12" s="3" t="s">
        <v>92</v>
      </c>
      <c r="B12" s="3">
        <v>15000</v>
      </c>
      <c r="C12" s="3"/>
      <c r="D12" s="3"/>
      <c r="E12" s="3"/>
      <c r="F12" s="2305"/>
      <c r="G12" s="2305"/>
      <c r="H12" s="2305"/>
      <c r="I12" s="2305"/>
      <c r="J12" s="2305"/>
      <c r="K12" s="2305"/>
      <c r="L12" s="2305"/>
      <c r="M12" s="2305"/>
      <c r="N12" s="2305"/>
      <c r="O12" s="2305"/>
      <c r="P12" s="2304"/>
      <c r="Q12" s="2304"/>
      <c r="R12" s="2304"/>
      <c r="S12" s="2304"/>
      <c r="T12" s="2304"/>
      <c r="U12" s="2304"/>
      <c r="V12" s="2"/>
      <c r="W12" s="2"/>
      <c r="X12" s="2"/>
      <c r="Y12" s="2"/>
    </row>
    <row r="13" spans="1:25">
      <c r="A13" s="3" t="s">
        <v>60</v>
      </c>
      <c r="B13" s="3">
        <v>15000</v>
      </c>
      <c r="C13" s="3"/>
      <c r="D13" s="3"/>
      <c r="E13" s="3"/>
      <c r="F13" s="2305"/>
      <c r="G13" s="2305"/>
      <c r="H13" s="2305"/>
      <c r="I13" s="2305"/>
      <c r="J13" s="2305"/>
      <c r="K13" s="2305"/>
      <c r="L13" s="2305"/>
      <c r="M13" s="2305"/>
      <c r="N13" s="2305"/>
      <c r="O13" s="2305"/>
      <c r="P13" s="2304"/>
      <c r="Q13" s="2304"/>
      <c r="R13" s="2304"/>
      <c r="S13" s="2304"/>
      <c r="T13" s="2304"/>
      <c r="U13" s="2304"/>
      <c r="V13" s="2"/>
      <c r="W13" s="2"/>
      <c r="X13" s="2"/>
      <c r="Y13" s="2"/>
    </row>
    <row r="14" spans="1:25">
      <c r="A14" s="3" t="s">
        <v>2285</v>
      </c>
      <c r="B14" s="3">
        <v>15000</v>
      </c>
      <c r="C14" s="3"/>
      <c r="D14" s="3"/>
      <c r="E14" s="3"/>
      <c r="F14" s="2305"/>
      <c r="G14" s="2305"/>
      <c r="H14" s="2305"/>
      <c r="I14" s="2305"/>
      <c r="J14" s="2305"/>
      <c r="K14" s="2305"/>
      <c r="L14" s="2305"/>
      <c r="M14" s="2305"/>
      <c r="N14" s="2305"/>
      <c r="O14" s="2305"/>
      <c r="P14" s="2304"/>
      <c r="Q14" s="2304"/>
      <c r="R14" s="2304"/>
      <c r="S14" s="2304"/>
      <c r="T14" s="2304"/>
      <c r="U14" s="2304"/>
      <c r="V14" s="2"/>
      <c r="W14" s="2"/>
      <c r="X14" s="2"/>
      <c r="Y14" s="2"/>
    </row>
    <row r="15" spans="1:25">
      <c r="A15" s="3" t="s">
        <v>1706</v>
      </c>
      <c r="B15" s="3">
        <v>15000</v>
      </c>
      <c r="C15" s="3"/>
      <c r="D15" s="3"/>
      <c r="E15" s="3"/>
      <c r="F15" s="2305"/>
      <c r="G15" s="2305"/>
      <c r="H15" s="2305"/>
      <c r="I15" s="2305"/>
      <c r="J15" s="2305"/>
      <c r="K15" s="2305"/>
      <c r="L15" s="2305"/>
      <c r="M15" s="2305"/>
      <c r="N15" s="2305"/>
      <c r="O15" s="2305"/>
      <c r="P15" s="2304"/>
      <c r="Q15" s="2304"/>
      <c r="R15" s="2304"/>
      <c r="S15" s="2304"/>
      <c r="T15" s="2304"/>
      <c r="U15" s="2304"/>
      <c r="V15" s="2"/>
      <c r="W15" s="2"/>
      <c r="X15" s="2"/>
      <c r="Y15" s="2"/>
    </row>
    <row r="16" spans="1:25">
      <c r="A16" s="3" t="s">
        <v>98</v>
      </c>
      <c r="B16" s="3">
        <v>15000</v>
      </c>
      <c r="C16" s="3"/>
      <c r="D16" s="3"/>
      <c r="E16" s="3"/>
      <c r="F16" s="2305"/>
      <c r="G16" s="2305"/>
      <c r="H16" s="2305"/>
      <c r="I16" s="2305"/>
      <c r="J16" s="2305"/>
      <c r="K16" s="2305"/>
      <c r="L16" s="2305"/>
      <c r="M16" s="2305"/>
      <c r="N16" s="2305"/>
      <c r="O16" s="2305"/>
      <c r="P16" s="2304"/>
      <c r="Q16" s="2304"/>
      <c r="R16" s="2304"/>
      <c r="S16" s="2304"/>
      <c r="T16" s="2304"/>
      <c r="U16" s="2304"/>
      <c r="V16" s="2"/>
      <c r="W16" s="2"/>
      <c r="X16" s="2"/>
      <c r="Y16" s="2"/>
    </row>
    <row r="17" spans="1:25">
      <c r="A17" s="3" t="s">
        <v>2136</v>
      </c>
      <c r="B17" s="3">
        <v>15000</v>
      </c>
      <c r="C17" s="3"/>
      <c r="D17" s="3"/>
      <c r="E17" s="3"/>
      <c r="F17" s="2305"/>
      <c r="G17" s="2305"/>
      <c r="H17" s="2305"/>
      <c r="I17" s="2305"/>
      <c r="J17" s="2305"/>
      <c r="K17" s="2305"/>
      <c r="L17" s="2305"/>
      <c r="M17" s="2305"/>
      <c r="N17" s="2305"/>
      <c r="O17" s="2305"/>
      <c r="P17" s="2304"/>
      <c r="Q17" s="2304"/>
      <c r="R17" s="2304"/>
      <c r="S17" s="2304"/>
      <c r="T17" s="2304"/>
      <c r="U17" s="2304"/>
      <c r="V17" s="2"/>
      <c r="W17" s="2"/>
      <c r="X17" s="2"/>
      <c r="Y17" s="2"/>
    </row>
    <row r="18" spans="1:25">
      <c r="A18" s="3" t="s">
        <v>1798</v>
      </c>
      <c r="B18" s="3">
        <v>15000</v>
      </c>
      <c r="C18" s="3"/>
      <c r="D18" s="3"/>
      <c r="E18" s="3"/>
      <c r="F18" s="2305"/>
      <c r="G18" s="2305"/>
      <c r="H18" s="2305"/>
      <c r="I18" s="2305"/>
      <c r="J18" s="2305"/>
      <c r="K18" s="2305"/>
      <c r="L18" s="2305"/>
      <c r="M18" s="2305"/>
      <c r="N18" s="2305"/>
      <c r="O18" s="2305"/>
      <c r="P18" s="2304"/>
      <c r="Q18" s="2304"/>
      <c r="R18" s="2304"/>
      <c r="S18" s="2304"/>
      <c r="T18" s="2304"/>
      <c r="U18" s="2304"/>
      <c r="V18" s="2"/>
      <c r="W18" s="2"/>
      <c r="X18" s="2"/>
      <c r="Y18" s="2"/>
    </row>
    <row r="19" spans="1:25">
      <c r="A19" s="3" t="s">
        <v>104</v>
      </c>
      <c r="B19" s="3">
        <v>15000</v>
      </c>
      <c r="C19" s="3"/>
      <c r="D19" s="3"/>
      <c r="E19" s="3"/>
      <c r="F19" s="2305"/>
      <c r="G19" s="2305"/>
      <c r="H19" s="2305"/>
      <c r="I19" s="2305"/>
      <c r="J19" s="2305"/>
      <c r="K19" s="2305"/>
      <c r="L19" s="2305"/>
      <c r="M19" s="2305"/>
      <c r="N19" s="2305"/>
      <c r="O19" s="2305"/>
      <c r="P19" s="2304"/>
      <c r="Q19" s="2304"/>
      <c r="R19" s="2304"/>
      <c r="S19" s="2304"/>
      <c r="T19" s="2304"/>
      <c r="U19" s="2304"/>
      <c r="V19" s="2"/>
      <c r="W19" s="2"/>
      <c r="X19" s="2"/>
      <c r="Y19" s="2"/>
    </row>
    <row r="20" spans="1:25">
      <c r="A20" s="3" t="s">
        <v>200</v>
      </c>
      <c r="B20" s="3">
        <v>15000</v>
      </c>
      <c r="C20" s="3"/>
      <c r="D20" s="3"/>
      <c r="E20" s="3"/>
      <c r="F20" s="2305"/>
      <c r="G20" s="2305"/>
      <c r="H20" s="2305"/>
      <c r="I20" s="2305"/>
      <c r="J20" s="2305"/>
      <c r="K20" s="2305"/>
      <c r="L20" s="2305"/>
      <c r="M20" s="2305"/>
      <c r="N20" s="2305"/>
      <c r="O20" s="2305"/>
      <c r="P20" s="2304"/>
      <c r="Q20" s="2304"/>
      <c r="R20" s="2304"/>
      <c r="S20" s="2304"/>
      <c r="T20" s="2304"/>
      <c r="U20" s="2304"/>
      <c r="V20" s="2"/>
      <c r="W20" s="2"/>
      <c r="X20" s="2"/>
      <c r="Y20" s="2"/>
    </row>
    <row r="21" spans="1:25">
      <c r="A21" s="3" t="s">
        <v>87</v>
      </c>
      <c r="B21" s="3">
        <v>15000</v>
      </c>
      <c r="C21" s="3"/>
      <c r="D21" s="3"/>
      <c r="E21" s="3"/>
      <c r="F21" s="2305"/>
      <c r="G21" s="2305"/>
      <c r="H21" s="2305"/>
      <c r="I21" s="2305"/>
      <c r="J21" s="2305"/>
      <c r="K21" s="2305"/>
      <c r="L21" s="2305"/>
      <c r="M21" s="2305"/>
      <c r="N21" s="2305"/>
      <c r="O21" s="2305"/>
      <c r="P21" s="2304"/>
      <c r="Q21" s="2304"/>
      <c r="R21" s="2304"/>
      <c r="S21" s="2304"/>
      <c r="T21" s="2304"/>
      <c r="U21" s="2304"/>
      <c r="V21" s="2"/>
      <c r="W21" s="2"/>
      <c r="X21" s="2"/>
      <c r="Y21" s="2"/>
    </row>
    <row r="22" spans="1:25">
      <c r="A22" s="3" t="s">
        <v>99</v>
      </c>
      <c r="B22" s="3">
        <v>15000</v>
      </c>
      <c r="C22" s="3"/>
      <c r="D22" s="3"/>
      <c r="E22" s="3"/>
      <c r="F22" s="2305"/>
      <c r="G22" s="2305"/>
      <c r="H22" s="2305"/>
      <c r="I22" s="2305"/>
      <c r="J22" s="2305"/>
      <c r="K22" s="2305"/>
      <c r="L22" s="2305"/>
      <c r="M22" s="2305"/>
      <c r="N22" s="2305"/>
      <c r="O22" s="2305"/>
      <c r="P22" s="2304"/>
      <c r="Q22" s="2304"/>
      <c r="R22" s="2304"/>
      <c r="S22" s="2304"/>
      <c r="T22" s="2304"/>
      <c r="U22" s="2304"/>
      <c r="V22" s="2"/>
      <c r="W22" s="2"/>
      <c r="X22" s="2"/>
      <c r="Y22" s="2"/>
    </row>
    <row r="23" spans="1:25">
      <c r="A23" s="3" t="s">
        <v>94</v>
      </c>
      <c r="B23" s="3">
        <v>15000</v>
      </c>
      <c r="C23" s="3"/>
      <c r="D23" s="3"/>
      <c r="E23" s="3"/>
      <c r="F23" s="2305"/>
      <c r="G23" s="2305"/>
      <c r="H23" s="2305"/>
      <c r="I23" s="2305"/>
      <c r="J23" s="2305"/>
      <c r="K23" s="2305"/>
      <c r="L23" s="2305"/>
      <c r="M23" s="2305"/>
      <c r="N23" s="2305"/>
      <c r="O23" s="2305"/>
      <c r="P23" s="2304"/>
      <c r="Q23" s="2304"/>
      <c r="R23" s="2304"/>
      <c r="S23" s="2304"/>
      <c r="T23" s="2304"/>
      <c r="U23" s="2304"/>
      <c r="V23" s="2"/>
      <c r="W23" s="2"/>
      <c r="X23" s="2"/>
      <c r="Y23" s="2"/>
    </row>
    <row r="24" spans="1:25">
      <c r="A24" s="3" t="s">
        <v>100</v>
      </c>
      <c r="B24" s="3">
        <v>15000</v>
      </c>
      <c r="C24" s="3"/>
      <c r="D24" s="3"/>
      <c r="E24" s="3"/>
      <c r="F24" s="2305"/>
      <c r="G24" s="2305"/>
      <c r="H24" s="2305"/>
      <c r="I24" s="2305"/>
      <c r="J24" s="2305"/>
      <c r="K24" s="2305"/>
      <c r="L24" s="2305"/>
      <c r="M24" s="2305"/>
      <c r="N24" s="2305"/>
      <c r="O24" s="2305"/>
      <c r="P24" s="2304"/>
      <c r="Q24" s="2304"/>
      <c r="R24" s="2304"/>
      <c r="S24" s="2304"/>
      <c r="T24" s="2304"/>
      <c r="U24" s="2304"/>
      <c r="V24" s="2"/>
      <c r="W24" s="2"/>
      <c r="X24" s="2"/>
      <c r="Y24" s="2"/>
    </row>
    <row r="25" spans="1:25">
      <c r="A25" s="3" t="s">
        <v>2979</v>
      </c>
      <c r="B25" s="3">
        <v>15000</v>
      </c>
      <c r="C25" s="3"/>
      <c r="D25" s="3"/>
      <c r="E25" s="3"/>
      <c r="F25" s="2305"/>
      <c r="G25" s="2305"/>
      <c r="H25" s="2305"/>
      <c r="I25" s="2305"/>
      <c r="J25" s="2305"/>
      <c r="K25" s="2305"/>
      <c r="L25" s="2305"/>
      <c r="M25" s="2305"/>
      <c r="N25" s="2305"/>
      <c r="O25" s="2305"/>
      <c r="P25" s="2304"/>
      <c r="Q25" s="2304"/>
      <c r="R25" s="2304"/>
      <c r="S25" s="2304"/>
      <c r="T25" s="2304"/>
      <c r="U25" s="2304"/>
      <c r="V25" s="2"/>
      <c r="W25" s="2"/>
      <c r="X25" s="2"/>
      <c r="Y25" s="2"/>
    </row>
    <row r="26" spans="1:25">
      <c r="A26" s="3" t="s">
        <v>101</v>
      </c>
      <c r="B26" s="3">
        <v>15000</v>
      </c>
      <c r="C26" s="3"/>
      <c r="D26" s="3"/>
      <c r="E26" s="3"/>
      <c r="F26" s="2305"/>
      <c r="G26" s="2305"/>
      <c r="H26" s="2305"/>
      <c r="I26" s="2305"/>
      <c r="J26" s="2305"/>
      <c r="K26" s="2305"/>
      <c r="L26" s="2305"/>
      <c r="M26" s="2305"/>
      <c r="N26" s="2305"/>
      <c r="O26" s="2305"/>
      <c r="P26" s="2304"/>
      <c r="Q26" s="2304"/>
      <c r="R26" s="2304"/>
      <c r="S26" s="2304"/>
      <c r="T26" s="2304"/>
      <c r="U26" s="2304"/>
      <c r="V26" s="2"/>
      <c r="W26" s="2"/>
      <c r="X26" s="2"/>
      <c r="Y26" s="2"/>
    </row>
    <row r="27" spans="1:25">
      <c r="A27" s="3" t="s">
        <v>102</v>
      </c>
      <c r="B27" s="3">
        <v>15000</v>
      </c>
      <c r="C27" s="3"/>
      <c r="D27" s="3"/>
      <c r="E27" s="3"/>
      <c r="F27" s="2305"/>
      <c r="G27" s="2305"/>
      <c r="H27" s="2305"/>
      <c r="I27" s="2305"/>
      <c r="J27" s="2305"/>
      <c r="K27" s="2305"/>
      <c r="L27" s="2305"/>
      <c r="M27" s="2305"/>
      <c r="N27" s="2305"/>
      <c r="O27" s="2305"/>
      <c r="P27" s="2304"/>
      <c r="Q27" s="2304"/>
      <c r="R27" s="2304"/>
      <c r="S27" s="2304"/>
      <c r="T27" s="2304"/>
      <c r="U27" s="2304"/>
      <c r="V27" s="2"/>
      <c r="W27" s="2"/>
      <c r="X27" s="2"/>
      <c r="Y27" s="2"/>
    </row>
    <row r="28" spans="1:25">
      <c r="A28" s="3" t="s">
        <v>2986</v>
      </c>
      <c r="B28" s="3">
        <v>15000</v>
      </c>
      <c r="C28" s="3"/>
      <c r="D28" s="3"/>
      <c r="E28" s="3"/>
      <c r="F28" s="2305"/>
      <c r="G28" s="2305"/>
      <c r="H28" s="2305"/>
      <c r="I28" s="2305"/>
      <c r="J28" s="2305"/>
      <c r="K28" s="2305"/>
      <c r="L28" s="2305"/>
      <c r="M28" s="2305"/>
      <c r="N28" s="2305"/>
      <c r="O28" s="2305"/>
      <c r="P28" s="2304"/>
      <c r="Q28" s="2304"/>
      <c r="R28" s="2304"/>
      <c r="S28" s="2304"/>
      <c r="T28" s="2304"/>
      <c r="U28" s="2304"/>
      <c r="V28" s="2"/>
      <c r="W28" s="2"/>
      <c r="X28" s="2"/>
      <c r="Y28" s="2"/>
    </row>
    <row r="29" spans="1:25">
      <c r="A29" s="3" t="s">
        <v>105</v>
      </c>
      <c r="B29" s="3">
        <v>15000</v>
      </c>
      <c r="C29" s="3"/>
      <c r="D29" s="3"/>
      <c r="E29" s="3"/>
      <c r="F29" s="2305"/>
      <c r="G29" s="2305"/>
      <c r="H29" s="2305"/>
      <c r="I29" s="2305"/>
      <c r="J29" s="2305"/>
      <c r="K29" s="2305"/>
      <c r="L29" s="2305"/>
      <c r="M29" s="2305"/>
      <c r="N29" s="2305"/>
      <c r="O29" s="2305"/>
      <c r="P29" s="2305"/>
      <c r="Q29" s="2305"/>
      <c r="R29" s="2305"/>
      <c r="S29" s="2305"/>
      <c r="T29" s="2305"/>
      <c r="U29" s="2305"/>
      <c r="V29" s="2"/>
      <c r="W29" s="2"/>
      <c r="X29" s="2"/>
      <c r="Y29" s="2"/>
    </row>
    <row r="30" spans="1:25">
      <c r="A30" s="3" t="s">
        <v>106</v>
      </c>
      <c r="B30" s="3"/>
      <c r="C30" s="3"/>
      <c r="D30" s="3"/>
      <c r="E30" s="3"/>
      <c r="F30" s="2305"/>
      <c r="G30" s="2305"/>
      <c r="H30" s="2305"/>
      <c r="I30" s="2305"/>
      <c r="J30" s="2305"/>
      <c r="K30" s="2305"/>
      <c r="L30" s="2305"/>
      <c r="M30" s="2305"/>
      <c r="N30" s="2305"/>
      <c r="O30" s="2305"/>
      <c r="P30" s="2305"/>
      <c r="Q30" s="2305"/>
      <c r="R30" s="2305"/>
      <c r="S30" s="2305"/>
      <c r="T30" s="2305"/>
      <c r="U30" s="2305"/>
      <c r="V30" s="2"/>
      <c r="W30" s="2"/>
      <c r="X30" s="2"/>
      <c r="Y30" s="2"/>
    </row>
    <row r="31" spans="1:25">
      <c r="A31" s="3" t="s">
        <v>107</v>
      </c>
      <c r="B31" s="3"/>
      <c r="C31" s="3"/>
      <c r="D31" s="3"/>
      <c r="E31" s="3"/>
      <c r="F31" s="2305"/>
      <c r="G31" s="2305"/>
      <c r="H31" s="2305"/>
      <c r="I31" s="2305"/>
      <c r="J31" s="2305"/>
      <c r="K31" s="2305"/>
      <c r="L31" s="2305"/>
      <c r="M31" s="2305"/>
      <c r="N31" s="2305"/>
      <c r="O31" s="2305"/>
      <c r="P31" s="2305"/>
      <c r="Q31" s="2305"/>
      <c r="R31" s="2305"/>
      <c r="S31" s="2305"/>
      <c r="T31" s="2305"/>
      <c r="U31" s="2305"/>
      <c r="V31" s="2"/>
      <c r="W31" s="2"/>
      <c r="X31" s="2"/>
      <c r="Y31" s="2"/>
    </row>
    <row r="32" spans="1:25">
      <c r="A32" s="3" t="s">
        <v>108</v>
      </c>
      <c r="B32" s="3"/>
      <c r="C32" s="3"/>
      <c r="D32" s="3"/>
      <c r="E32" s="3"/>
      <c r="F32" s="2305"/>
      <c r="G32" s="2305"/>
      <c r="H32" s="2305"/>
      <c r="I32" s="2305"/>
      <c r="J32" s="2305"/>
      <c r="K32" s="2305"/>
      <c r="L32" s="2305"/>
      <c r="M32" s="2305"/>
      <c r="N32" s="2305"/>
      <c r="O32" s="2305"/>
      <c r="P32" s="2305"/>
      <c r="Q32" s="2305"/>
      <c r="R32" s="2305"/>
      <c r="S32" s="2305"/>
      <c r="T32" s="2305"/>
      <c r="U32" s="2305"/>
      <c r="V32" s="2"/>
      <c r="W32" s="2"/>
      <c r="X32" s="2"/>
      <c r="Y32" s="2"/>
    </row>
    <row r="33" spans="1:25">
      <c r="A33" s="2309" t="s">
        <v>109</v>
      </c>
      <c r="B33" s="3"/>
      <c r="C33" s="3"/>
      <c r="D33" s="3"/>
      <c r="E33" s="3"/>
      <c r="F33" s="2305"/>
      <c r="G33" s="2305"/>
      <c r="H33" s="2305"/>
      <c r="I33" s="2305"/>
      <c r="J33" s="2305"/>
      <c r="K33" s="2305"/>
      <c r="L33" s="2305"/>
      <c r="M33" s="2305"/>
      <c r="N33" s="2305"/>
      <c r="O33" s="2305"/>
      <c r="P33" s="2305"/>
      <c r="Q33" s="2305"/>
      <c r="R33" s="2305"/>
      <c r="S33" s="2305"/>
      <c r="T33" s="2305"/>
      <c r="U33" s="2305"/>
      <c r="V33" s="2"/>
      <c r="W33" s="2"/>
      <c r="X33" s="2"/>
      <c r="Y33" s="2"/>
    </row>
    <row r="34" spans="1:25">
      <c r="A34" s="3" t="s">
        <v>27</v>
      </c>
      <c r="B34" s="3"/>
      <c r="C34" s="3"/>
      <c r="D34" s="3"/>
      <c r="E34" s="3"/>
      <c r="F34" s="2305"/>
      <c r="G34" s="2305"/>
      <c r="H34" s="2305"/>
      <c r="I34" s="2305"/>
      <c r="J34" s="2305"/>
      <c r="K34" s="2305"/>
      <c r="L34" s="2305"/>
      <c r="M34" s="2305"/>
      <c r="N34" s="2305"/>
      <c r="O34" s="2305"/>
      <c r="P34" s="2305"/>
      <c r="Q34" s="2305"/>
      <c r="R34" s="2305"/>
      <c r="S34" s="2305"/>
      <c r="T34" s="2305"/>
      <c r="U34" s="2305"/>
      <c r="V34" s="2"/>
      <c r="W34" s="2"/>
      <c r="X34" s="2"/>
      <c r="Y34" s="2"/>
    </row>
    <row r="35" spans="1:25">
      <c r="A35" s="3" t="s">
        <v>110</v>
      </c>
      <c r="B35" s="3"/>
      <c r="C35" s="3"/>
      <c r="D35" s="3"/>
      <c r="E35" s="3"/>
      <c r="F35" s="2305"/>
      <c r="G35" s="2305"/>
      <c r="H35" s="2305"/>
      <c r="I35" s="2305"/>
      <c r="J35" s="2305"/>
      <c r="K35" s="2305"/>
      <c r="L35" s="2305"/>
      <c r="M35" s="2305"/>
      <c r="N35" s="2305"/>
      <c r="O35" s="2305"/>
      <c r="P35" s="2305"/>
      <c r="Q35" s="2305"/>
      <c r="R35" s="2305"/>
      <c r="S35" s="2305"/>
      <c r="T35" s="2305"/>
      <c r="U35" s="2305"/>
      <c r="V35" s="2"/>
      <c r="W35" s="2"/>
      <c r="X35" s="2"/>
      <c r="Y35" s="2"/>
    </row>
    <row r="36" spans="1:25">
      <c r="A36" s="2"/>
      <c r="B36" s="2"/>
      <c r="C36" s="2"/>
      <c r="D36" s="2"/>
      <c r="E36" s="2"/>
      <c r="F36" s="1"/>
      <c r="G36" s="1"/>
      <c r="H36" s="1"/>
      <c r="I36" s="1"/>
      <c r="J36" s="1"/>
      <c r="K36" s="1"/>
      <c r="L36" s="1"/>
      <c r="M36" s="1"/>
      <c r="N36" s="1"/>
      <c r="O36" s="1"/>
      <c r="P36" s="1"/>
      <c r="Q36" s="1"/>
      <c r="R36" s="1"/>
      <c r="S36" s="1"/>
      <c r="T36" s="1"/>
      <c r="U36" s="1"/>
      <c r="V36" s="2"/>
      <c r="W36" s="2"/>
      <c r="X36" s="2"/>
      <c r="Y36" s="2"/>
    </row>
    <row r="37" spans="1:25">
      <c r="A37" s="2"/>
      <c r="B37" s="2"/>
      <c r="C37" s="2"/>
      <c r="D37" s="2"/>
      <c r="E37" s="2"/>
      <c r="F37" s="1"/>
      <c r="G37" s="1"/>
      <c r="H37" s="1"/>
      <c r="I37" s="1"/>
      <c r="J37" s="1"/>
      <c r="K37" s="1"/>
      <c r="L37" s="1"/>
      <c r="M37" s="1"/>
      <c r="N37" s="1"/>
      <c r="O37" s="1"/>
      <c r="P37" s="1"/>
      <c r="Q37" s="1"/>
      <c r="R37" s="1"/>
      <c r="S37" s="1"/>
      <c r="T37" s="1"/>
      <c r="U37" s="1"/>
      <c r="V37" s="2"/>
      <c r="W37" s="2"/>
      <c r="X37" s="2"/>
      <c r="Y37" s="2"/>
    </row>
    <row r="38" spans="1:25">
      <c r="A38" s="2"/>
      <c r="B38" s="2"/>
      <c r="C38" s="2"/>
      <c r="D38" s="2"/>
      <c r="E38" s="2"/>
      <c r="F38" s="1"/>
      <c r="G38" s="1"/>
      <c r="H38" s="1"/>
      <c r="I38" s="1"/>
      <c r="J38" s="1"/>
      <c r="K38" s="1"/>
      <c r="L38" s="1"/>
      <c r="M38" s="1"/>
      <c r="N38" s="1"/>
      <c r="O38" s="1"/>
      <c r="P38" s="1"/>
      <c r="Q38" s="1"/>
      <c r="R38" s="1"/>
      <c r="S38" s="1"/>
      <c r="T38" s="1"/>
      <c r="U38" s="1"/>
      <c r="V38" s="2"/>
      <c r="W38" s="2"/>
      <c r="X38" s="2"/>
      <c r="Y38" s="2"/>
    </row>
    <row r="39" spans="1:25">
      <c r="A39" s="2"/>
      <c r="B39" s="2"/>
      <c r="C39" s="2"/>
      <c r="D39" s="2"/>
      <c r="E39" s="2"/>
      <c r="F39" s="1"/>
      <c r="G39" s="1"/>
      <c r="H39" s="1"/>
      <c r="I39" s="1"/>
      <c r="J39" s="1"/>
      <c r="K39" s="1"/>
      <c r="L39" s="1"/>
      <c r="M39" s="1"/>
      <c r="N39" s="1"/>
      <c r="O39" s="1"/>
      <c r="P39" s="1"/>
      <c r="Q39" s="1"/>
      <c r="R39" s="1"/>
      <c r="S39" s="1"/>
      <c r="T39" s="1"/>
      <c r="U39" s="1"/>
      <c r="V39" s="2"/>
      <c r="W39" s="2"/>
      <c r="X39" s="2"/>
      <c r="Y39" s="2"/>
    </row>
    <row r="40" spans="1:25">
      <c r="A40" s="2"/>
      <c r="B40" s="2"/>
      <c r="C40" s="2"/>
      <c r="D40" s="2"/>
      <c r="E40" s="2"/>
      <c r="F40" s="1"/>
      <c r="G40" s="1"/>
      <c r="H40" s="1"/>
      <c r="I40" s="1"/>
      <c r="J40" s="1"/>
      <c r="K40" s="1"/>
      <c r="L40" s="1"/>
      <c r="M40" s="1"/>
      <c r="N40" s="1"/>
      <c r="O40" s="1"/>
      <c r="P40" s="1"/>
      <c r="Q40" s="1"/>
      <c r="R40" s="1"/>
      <c r="S40" s="1"/>
      <c r="T40" s="1"/>
      <c r="U40" s="1"/>
      <c r="V40" s="2"/>
      <c r="W40" s="2"/>
      <c r="X40" s="2"/>
      <c r="Y40" s="2"/>
    </row>
    <row r="41" spans="1:25">
      <c r="A41" s="2"/>
      <c r="B41" s="2"/>
      <c r="C41" s="2"/>
      <c r="D41" s="2"/>
      <c r="E41" s="2"/>
      <c r="F41" s="1"/>
      <c r="G41" s="1"/>
      <c r="H41" s="1"/>
      <c r="I41" s="1"/>
      <c r="J41" s="1"/>
      <c r="K41" s="1"/>
      <c r="L41" s="1"/>
      <c r="M41" s="1"/>
      <c r="N41" s="1"/>
      <c r="O41" s="1"/>
      <c r="P41" s="1"/>
      <c r="Q41" s="1"/>
      <c r="R41" s="1"/>
      <c r="S41" s="1"/>
      <c r="T41" s="1"/>
      <c r="U41" s="1"/>
      <c r="V41" s="2"/>
      <c r="W41" s="2"/>
      <c r="X41" s="2"/>
      <c r="Y41" s="2"/>
    </row>
    <row r="42" spans="1:25">
      <c r="A42" s="2"/>
      <c r="B42" s="2"/>
      <c r="C42" s="2"/>
      <c r="D42" s="2"/>
      <c r="E42" s="2"/>
      <c r="F42" s="1"/>
      <c r="G42" s="1"/>
      <c r="H42" s="1"/>
      <c r="I42" s="1"/>
      <c r="J42" s="1"/>
      <c r="K42" s="1"/>
      <c r="L42" s="1"/>
      <c r="M42" s="1"/>
      <c r="N42" s="1"/>
      <c r="O42" s="1"/>
      <c r="P42" s="1"/>
      <c r="Q42" s="1"/>
      <c r="R42" s="1"/>
      <c r="S42" s="1"/>
      <c r="T42" s="1"/>
      <c r="U42" s="1"/>
      <c r="V42" s="2"/>
      <c r="W42" s="2"/>
      <c r="X42" s="2"/>
      <c r="Y42" s="2"/>
    </row>
    <row r="43" spans="1:25">
      <c r="A43" s="2"/>
      <c r="B43" s="2"/>
      <c r="C43" s="2"/>
      <c r="D43" s="2"/>
      <c r="E43" s="2"/>
      <c r="F43" s="1"/>
      <c r="G43" s="1"/>
      <c r="H43" s="1"/>
      <c r="I43" s="1"/>
      <c r="J43" s="1"/>
      <c r="K43" s="1"/>
      <c r="L43" s="1"/>
      <c r="M43" s="1"/>
      <c r="N43" s="1"/>
      <c r="O43" s="1"/>
      <c r="P43" s="1"/>
      <c r="Q43" s="1"/>
      <c r="R43" s="1"/>
      <c r="S43" s="1"/>
      <c r="T43" s="1"/>
      <c r="U43" s="1"/>
      <c r="V43" s="2"/>
      <c r="W43" s="2"/>
      <c r="X43" s="2"/>
      <c r="Y43" s="2"/>
    </row>
    <row r="44" spans="1:25">
      <c r="A44" s="2"/>
      <c r="B44" s="2"/>
      <c r="C44" s="2"/>
      <c r="D44" s="2"/>
      <c r="E44" s="2"/>
      <c r="F44" s="1"/>
      <c r="G44" s="1"/>
      <c r="H44" s="1"/>
      <c r="I44" s="1"/>
      <c r="J44" s="1"/>
      <c r="K44" s="1"/>
      <c r="L44" s="1"/>
      <c r="M44" s="1"/>
      <c r="N44" s="1"/>
      <c r="O44" s="1"/>
      <c r="P44" s="1"/>
      <c r="Q44" s="1"/>
      <c r="R44" s="1"/>
      <c r="S44" s="1"/>
      <c r="T44" s="1"/>
      <c r="U44" s="1"/>
      <c r="V44" s="2"/>
      <c r="W44" s="2"/>
      <c r="X44" s="2"/>
      <c r="Y44" s="2"/>
    </row>
    <row r="45" spans="1:25">
      <c r="A45" s="2"/>
      <c r="B45" s="2"/>
      <c r="C45" s="2"/>
      <c r="D45" s="2"/>
      <c r="E45" s="2"/>
      <c r="F45" s="1"/>
      <c r="G45" s="1"/>
      <c r="H45" s="1"/>
      <c r="I45" s="1"/>
      <c r="J45" s="1"/>
      <c r="K45" s="1"/>
      <c r="L45" s="1"/>
      <c r="M45" s="1"/>
      <c r="N45" s="1"/>
      <c r="O45" s="1"/>
      <c r="P45" s="1"/>
      <c r="Q45" s="1"/>
      <c r="R45" s="1"/>
      <c r="S45" s="1"/>
      <c r="T45" s="1"/>
      <c r="U45" s="1"/>
      <c r="V45" s="2"/>
      <c r="W45" s="2"/>
      <c r="X45" s="2"/>
      <c r="Y45" s="2"/>
    </row>
    <row r="46" spans="1:25">
      <c r="A46" s="2"/>
      <c r="B46" s="2"/>
      <c r="C46" s="2"/>
      <c r="D46" s="2"/>
      <c r="E46" s="2"/>
      <c r="F46" s="1"/>
      <c r="G46" s="1"/>
      <c r="H46" s="1"/>
      <c r="I46" s="1"/>
      <c r="J46" s="1"/>
      <c r="K46" s="1"/>
      <c r="L46" s="1"/>
      <c r="M46" s="1"/>
      <c r="N46" s="1"/>
      <c r="O46" s="1"/>
      <c r="P46" s="1"/>
      <c r="Q46" s="1"/>
      <c r="R46" s="1"/>
      <c r="S46" s="1"/>
      <c r="T46" s="1"/>
      <c r="U46" s="1"/>
      <c r="V46" s="2"/>
      <c r="W46" s="2"/>
      <c r="X46" s="2"/>
      <c r="Y46" s="2"/>
    </row>
    <row r="47" spans="1:25">
      <c r="A47" s="2"/>
      <c r="B47" s="2"/>
      <c r="C47" s="2"/>
      <c r="D47" s="2"/>
      <c r="E47" s="2"/>
      <c r="F47" s="1"/>
      <c r="G47" s="1"/>
      <c r="H47" s="1"/>
      <c r="I47" s="1"/>
      <c r="J47" s="1"/>
      <c r="K47" s="1"/>
      <c r="L47" s="1"/>
      <c r="M47" s="1"/>
      <c r="N47" s="1"/>
      <c r="O47" s="1"/>
      <c r="P47" s="1"/>
      <c r="Q47" s="1"/>
      <c r="R47" s="1"/>
      <c r="S47" s="1"/>
      <c r="T47" s="1"/>
      <c r="U47" s="1"/>
      <c r="V47" s="2"/>
      <c r="W47" s="2"/>
      <c r="X47" s="2"/>
      <c r="Y47" s="2"/>
    </row>
    <row r="48" spans="1:25">
      <c r="A48" s="2"/>
      <c r="B48" s="2"/>
      <c r="C48" s="2"/>
      <c r="D48" s="2"/>
      <c r="E48" s="2"/>
      <c r="F48" s="1"/>
      <c r="G48" s="1"/>
      <c r="H48" s="1"/>
      <c r="I48" s="1"/>
      <c r="J48" s="1"/>
      <c r="K48" s="1"/>
      <c r="L48" s="1"/>
      <c r="M48" s="1"/>
      <c r="N48" s="1"/>
      <c r="O48" s="1"/>
      <c r="P48" s="1"/>
      <c r="Q48" s="1"/>
      <c r="R48" s="1"/>
      <c r="S48" s="1"/>
      <c r="T48" s="1"/>
      <c r="U48" s="1"/>
      <c r="V48" s="2"/>
      <c r="W48" s="2"/>
      <c r="X48" s="2"/>
      <c r="Y48" s="2"/>
    </row>
    <row r="49" spans="1:25">
      <c r="A49" s="2"/>
      <c r="B49" s="2"/>
      <c r="C49" s="2"/>
      <c r="D49" s="2"/>
      <c r="E49" s="2"/>
      <c r="F49" s="1"/>
      <c r="G49" s="1"/>
      <c r="H49" s="1"/>
      <c r="I49" s="1"/>
      <c r="J49" s="1"/>
      <c r="K49" s="1"/>
      <c r="L49" s="1"/>
      <c r="M49" s="1"/>
      <c r="N49" s="1"/>
      <c r="O49" s="1"/>
      <c r="P49" s="1"/>
      <c r="Q49" s="1"/>
      <c r="R49" s="1"/>
      <c r="S49" s="1"/>
      <c r="T49" s="1"/>
      <c r="U49" s="1"/>
      <c r="V49" s="2"/>
      <c r="W49" s="2"/>
      <c r="X49" s="2"/>
      <c r="Y49" s="2"/>
    </row>
    <row r="50" spans="1:25">
      <c r="A50" s="2"/>
      <c r="B50" s="2"/>
      <c r="C50" s="2"/>
      <c r="D50" s="2"/>
      <c r="E50" s="2"/>
      <c r="F50" s="1"/>
      <c r="G50" s="1"/>
      <c r="H50" s="1"/>
      <c r="I50" s="1"/>
      <c r="J50" s="1"/>
      <c r="K50" s="1"/>
      <c r="L50" s="1"/>
      <c r="M50" s="1"/>
      <c r="N50" s="1"/>
      <c r="O50" s="1"/>
      <c r="P50" s="1"/>
      <c r="Q50" s="1"/>
      <c r="R50" s="1"/>
      <c r="S50" s="1"/>
      <c r="T50" s="1"/>
      <c r="U50" s="1"/>
      <c r="V50" s="2"/>
      <c r="W50" s="2"/>
      <c r="X50" s="2"/>
      <c r="Y50" s="2"/>
    </row>
    <row r="51" spans="1:25">
      <c r="A51" s="2"/>
      <c r="B51" s="2"/>
      <c r="C51" s="2"/>
      <c r="D51" s="2"/>
      <c r="E51" s="2"/>
      <c r="F51" s="1"/>
      <c r="G51" s="1"/>
      <c r="H51" s="1"/>
      <c r="I51" s="1"/>
      <c r="J51" s="1"/>
      <c r="K51" s="1"/>
      <c r="L51" s="1"/>
      <c r="M51" s="1"/>
      <c r="N51" s="1"/>
      <c r="O51" s="1"/>
      <c r="P51" s="1"/>
      <c r="Q51" s="1"/>
      <c r="R51" s="1"/>
      <c r="S51" s="1"/>
      <c r="T51" s="1"/>
      <c r="U51" s="1"/>
      <c r="V51" s="2"/>
      <c r="W51" s="2"/>
      <c r="X51" s="2"/>
      <c r="Y51" s="2"/>
    </row>
    <row r="52" spans="1:25">
      <c r="A52" s="2"/>
      <c r="B52" s="2"/>
      <c r="C52" s="2"/>
      <c r="D52" s="2"/>
      <c r="E52" s="2"/>
      <c r="F52" s="1"/>
      <c r="G52" s="1"/>
      <c r="H52" s="1"/>
      <c r="I52" s="1"/>
      <c r="J52" s="1"/>
      <c r="K52" s="1"/>
      <c r="L52" s="1"/>
      <c r="M52" s="1"/>
      <c r="N52" s="1"/>
      <c r="O52" s="1"/>
      <c r="P52" s="1"/>
      <c r="Q52" s="1"/>
      <c r="R52" s="1"/>
      <c r="S52" s="1"/>
      <c r="T52" s="1"/>
      <c r="U52" s="1"/>
      <c r="V52" s="2"/>
      <c r="W52" s="2"/>
      <c r="X52" s="2"/>
      <c r="Y52" s="2"/>
    </row>
    <row r="53" spans="1:25">
      <c r="A53" s="2"/>
      <c r="B53" s="2"/>
      <c r="C53" s="2"/>
      <c r="D53" s="2"/>
      <c r="E53" s="2"/>
      <c r="F53" s="1"/>
      <c r="G53" s="1"/>
      <c r="H53" s="1"/>
      <c r="I53" s="1"/>
      <c r="J53" s="1"/>
      <c r="K53" s="1"/>
      <c r="L53" s="1"/>
      <c r="M53" s="1"/>
      <c r="N53" s="1"/>
      <c r="O53" s="1"/>
      <c r="P53" s="1"/>
      <c r="Q53" s="1"/>
      <c r="R53" s="1"/>
      <c r="S53" s="1"/>
      <c r="T53" s="1"/>
      <c r="U53" s="1"/>
      <c r="V53" s="2"/>
      <c r="W53" s="2"/>
      <c r="X53" s="2"/>
      <c r="Y53" s="2"/>
    </row>
    <row r="54" spans="1:25">
      <c r="A54" s="2"/>
      <c r="B54" s="2"/>
      <c r="C54" s="2"/>
      <c r="D54" s="2"/>
      <c r="E54" s="2"/>
      <c r="F54" s="1"/>
      <c r="G54" s="1"/>
      <c r="H54" s="1"/>
      <c r="I54" s="1"/>
      <c r="J54" s="1"/>
      <c r="K54" s="1"/>
      <c r="L54" s="1"/>
      <c r="M54" s="1"/>
      <c r="N54" s="1"/>
      <c r="O54" s="1"/>
      <c r="P54" s="1"/>
      <c r="Q54" s="1"/>
      <c r="R54" s="1"/>
      <c r="S54" s="1"/>
      <c r="T54" s="1"/>
      <c r="U54" s="1"/>
      <c r="V54" s="2"/>
      <c r="W54" s="2"/>
      <c r="X54" s="2"/>
      <c r="Y54" s="2"/>
    </row>
    <row r="55" spans="1:25">
      <c r="A55" s="2"/>
      <c r="B55" s="2"/>
      <c r="C55" s="2"/>
      <c r="D55" s="2"/>
      <c r="E55" s="2"/>
      <c r="F55" s="1"/>
      <c r="G55" s="1"/>
      <c r="H55" s="1"/>
      <c r="I55" s="1"/>
      <c r="J55" s="1"/>
      <c r="K55" s="1"/>
      <c r="L55" s="1"/>
      <c r="M55" s="1"/>
      <c r="N55" s="1"/>
      <c r="O55" s="1"/>
      <c r="P55" s="1"/>
      <c r="Q55" s="1"/>
      <c r="R55" s="1"/>
      <c r="S55" s="1"/>
      <c r="T55" s="1"/>
      <c r="U55" s="1"/>
      <c r="V55" s="2"/>
      <c r="W55" s="2"/>
      <c r="X55" s="2"/>
      <c r="Y55" s="2"/>
    </row>
    <row r="56" spans="1:25">
      <c r="A56" s="2"/>
      <c r="B56" s="2"/>
      <c r="C56" s="2"/>
      <c r="D56" s="2"/>
      <c r="E56" s="2"/>
      <c r="F56" s="1"/>
      <c r="G56" s="1"/>
      <c r="H56" s="1"/>
      <c r="I56" s="1"/>
      <c r="J56" s="1"/>
      <c r="K56" s="1"/>
      <c r="L56" s="1"/>
      <c r="M56" s="1"/>
      <c r="N56" s="1"/>
      <c r="O56" s="1"/>
      <c r="P56" s="1"/>
      <c r="Q56" s="1"/>
      <c r="R56" s="1"/>
      <c r="S56" s="1"/>
      <c r="T56" s="1"/>
      <c r="U56" s="1"/>
      <c r="V56" s="2"/>
      <c r="W56" s="2"/>
      <c r="X56" s="2"/>
      <c r="Y56" s="2"/>
    </row>
    <row r="57" spans="1:25">
      <c r="A57" s="2"/>
      <c r="B57" s="2"/>
      <c r="C57" s="2"/>
      <c r="D57" s="2"/>
      <c r="E57" s="2"/>
      <c r="F57" s="1"/>
      <c r="G57" s="1"/>
      <c r="H57" s="1"/>
      <c r="I57" s="1"/>
      <c r="J57" s="1"/>
      <c r="K57" s="1"/>
      <c r="L57" s="1"/>
      <c r="M57" s="1"/>
      <c r="N57" s="1"/>
      <c r="O57" s="1"/>
      <c r="P57" s="1"/>
      <c r="Q57" s="1"/>
      <c r="R57" s="1"/>
      <c r="S57" s="1"/>
      <c r="T57" s="1"/>
      <c r="U57" s="1"/>
      <c r="V57" s="2"/>
      <c r="W57" s="2"/>
      <c r="X57" s="2"/>
      <c r="Y57" s="2"/>
    </row>
    <row r="58" spans="1:25">
      <c r="A58" s="2"/>
      <c r="B58" s="2"/>
      <c r="C58" s="2"/>
      <c r="D58" s="2"/>
      <c r="E58" s="2"/>
      <c r="F58" s="1"/>
      <c r="G58" s="1"/>
      <c r="H58" s="1"/>
      <c r="I58" s="1"/>
      <c r="J58" s="1"/>
      <c r="K58" s="1"/>
      <c r="L58" s="1"/>
      <c r="M58" s="1"/>
      <c r="N58" s="1"/>
      <c r="O58" s="1"/>
      <c r="P58" s="1"/>
      <c r="Q58" s="1"/>
      <c r="R58" s="1"/>
      <c r="S58" s="1"/>
      <c r="T58" s="1"/>
      <c r="U58" s="1"/>
      <c r="V58" s="2"/>
      <c r="W58" s="2"/>
      <c r="X58" s="2"/>
      <c r="Y58" s="2"/>
    </row>
    <row r="59" spans="1:25">
      <c r="A59" s="2"/>
      <c r="B59" s="2"/>
      <c r="C59" s="2"/>
      <c r="D59" s="2"/>
      <c r="E59" s="2"/>
      <c r="F59" s="1"/>
      <c r="G59" s="1"/>
      <c r="H59" s="1"/>
      <c r="I59" s="1"/>
      <c r="J59" s="1"/>
      <c r="K59" s="1"/>
      <c r="L59" s="1"/>
      <c r="M59" s="1"/>
      <c r="N59" s="1"/>
      <c r="O59" s="1"/>
      <c r="P59" s="1"/>
      <c r="Q59" s="1"/>
      <c r="R59" s="1"/>
      <c r="S59" s="1"/>
      <c r="T59" s="1"/>
      <c r="U59" s="1"/>
      <c r="V59" s="2"/>
      <c r="W59" s="2"/>
      <c r="X59" s="2"/>
      <c r="Y59" s="2"/>
    </row>
    <row r="60" spans="1:25">
      <c r="A60" s="2"/>
      <c r="B60" s="2"/>
      <c r="C60" s="2"/>
      <c r="D60" s="2"/>
      <c r="E60" s="2"/>
      <c r="F60" s="1"/>
      <c r="G60" s="1"/>
      <c r="H60" s="1"/>
      <c r="I60" s="1"/>
      <c r="J60" s="1"/>
      <c r="K60" s="1"/>
      <c r="L60" s="1"/>
      <c r="M60" s="1"/>
      <c r="N60" s="1"/>
      <c r="O60" s="1"/>
      <c r="P60" s="1"/>
      <c r="Q60" s="1"/>
      <c r="R60" s="1"/>
      <c r="S60" s="1"/>
      <c r="T60" s="1"/>
      <c r="U60" s="1"/>
      <c r="V60" s="2"/>
      <c r="W60" s="2"/>
      <c r="X60" s="2"/>
      <c r="Y60" s="2"/>
    </row>
    <row r="61" spans="1:25">
      <c r="A61" s="2"/>
      <c r="B61" s="2"/>
      <c r="C61" s="2"/>
      <c r="D61" s="2"/>
      <c r="E61" s="2"/>
      <c r="F61" s="1"/>
      <c r="G61" s="1"/>
      <c r="H61" s="1"/>
      <c r="I61" s="1"/>
      <c r="J61" s="1"/>
      <c r="K61" s="1"/>
      <c r="L61" s="1"/>
      <c r="M61" s="1"/>
      <c r="N61" s="1"/>
      <c r="O61" s="1"/>
      <c r="P61" s="1"/>
      <c r="Q61" s="1"/>
      <c r="R61" s="1"/>
      <c r="S61" s="1"/>
      <c r="T61" s="1"/>
      <c r="U61" s="1"/>
      <c r="V61" s="2"/>
      <c r="W61" s="2"/>
      <c r="X61" s="2"/>
      <c r="Y61" s="2"/>
    </row>
    <row r="62" spans="1:25">
      <c r="A62" s="2"/>
      <c r="B62" s="2"/>
      <c r="C62" s="2"/>
      <c r="D62" s="2"/>
      <c r="E62" s="2"/>
      <c r="F62" s="1"/>
      <c r="G62" s="1"/>
      <c r="H62" s="1"/>
      <c r="I62" s="1"/>
      <c r="J62" s="1"/>
      <c r="K62" s="1"/>
      <c r="L62" s="1"/>
      <c r="M62" s="1"/>
      <c r="N62" s="1"/>
      <c r="O62" s="1"/>
      <c r="P62" s="1"/>
      <c r="Q62" s="1"/>
      <c r="R62" s="1"/>
      <c r="S62" s="1"/>
      <c r="T62" s="1"/>
      <c r="U62" s="1"/>
      <c r="V62" s="2"/>
      <c r="W62" s="2"/>
      <c r="X62" s="2"/>
      <c r="Y62" s="2"/>
    </row>
    <row r="63" spans="1:25">
      <c r="A63" s="2"/>
      <c r="B63" s="2"/>
      <c r="C63" s="2"/>
      <c r="D63" s="2"/>
      <c r="E63" s="2"/>
      <c r="F63" s="1"/>
      <c r="G63" s="1"/>
      <c r="H63" s="1"/>
      <c r="I63" s="1"/>
      <c r="J63" s="1"/>
      <c r="K63" s="1"/>
      <c r="L63" s="1"/>
      <c r="M63" s="1"/>
      <c r="N63" s="1"/>
      <c r="O63" s="1"/>
      <c r="P63" s="1"/>
      <c r="Q63" s="1"/>
      <c r="R63" s="1"/>
      <c r="S63" s="1"/>
      <c r="T63" s="1"/>
      <c r="U63" s="1"/>
      <c r="V63" s="2"/>
      <c r="W63" s="2"/>
      <c r="X63" s="2"/>
      <c r="Y63" s="2"/>
    </row>
    <row r="64" spans="1:25">
      <c r="A64" s="2"/>
      <c r="B64" s="2"/>
      <c r="C64" s="2"/>
      <c r="D64" s="2"/>
      <c r="E64" s="2"/>
      <c r="F64" s="1"/>
      <c r="G64" s="1"/>
      <c r="H64" s="1"/>
      <c r="I64" s="1"/>
      <c r="J64" s="1"/>
      <c r="K64" s="1"/>
      <c r="L64" s="1"/>
      <c r="M64" s="1"/>
      <c r="N64" s="1"/>
      <c r="O64" s="1"/>
      <c r="P64" s="1"/>
      <c r="Q64" s="1"/>
      <c r="R64" s="1"/>
      <c r="S64" s="1"/>
      <c r="T64" s="1"/>
      <c r="U64" s="1"/>
      <c r="V64" s="2"/>
      <c r="W64" s="2"/>
      <c r="X64" s="2"/>
      <c r="Y64" s="2"/>
    </row>
    <row r="65" spans="1:25">
      <c r="A65" s="2"/>
      <c r="B65" s="2"/>
      <c r="C65" s="2"/>
      <c r="D65" s="2"/>
      <c r="E65" s="2"/>
      <c r="F65" s="1"/>
      <c r="G65" s="1"/>
      <c r="H65" s="1"/>
      <c r="I65" s="1"/>
      <c r="J65" s="1"/>
      <c r="K65" s="1"/>
      <c r="L65" s="1"/>
      <c r="M65" s="1"/>
      <c r="N65" s="1"/>
      <c r="O65" s="1"/>
      <c r="P65" s="1"/>
      <c r="Q65" s="1"/>
      <c r="R65" s="1"/>
      <c r="S65" s="1"/>
      <c r="T65" s="1"/>
      <c r="U65" s="1"/>
      <c r="V65" s="2"/>
      <c r="W65" s="2"/>
      <c r="X65" s="2"/>
      <c r="Y65" s="2"/>
    </row>
    <row r="66" spans="1:25">
      <c r="A66" s="2"/>
      <c r="B66" s="2"/>
      <c r="C66" s="2"/>
      <c r="D66" s="2"/>
      <c r="E66" s="2"/>
      <c r="F66" s="1"/>
      <c r="G66" s="1"/>
      <c r="H66" s="1"/>
      <c r="I66" s="1"/>
      <c r="J66" s="1"/>
      <c r="K66" s="1"/>
      <c r="L66" s="1"/>
      <c r="M66" s="1"/>
      <c r="N66" s="1"/>
      <c r="O66" s="1"/>
      <c r="P66" s="1"/>
      <c r="Q66" s="1"/>
      <c r="R66" s="1"/>
      <c r="S66" s="1"/>
      <c r="T66" s="1"/>
      <c r="U66" s="1"/>
      <c r="V66" s="2"/>
      <c r="W66" s="2"/>
      <c r="X66" s="2"/>
      <c r="Y66" s="2"/>
    </row>
    <row r="67" spans="1:25">
      <c r="A67" s="2"/>
      <c r="B67" s="2"/>
      <c r="C67" s="2"/>
      <c r="D67" s="2"/>
      <c r="E67" s="2"/>
      <c r="F67" s="1"/>
      <c r="G67" s="1"/>
      <c r="H67" s="1"/>
      <c r="I67" s="1"/>
      <c r="J67" s="1"/>
      <c r="K67" s="1"/>
      <c r="L67" s="1"/>
      <c r="M67" s="1"/>
      <c r="N67" s="1"/>
      <c r="O67" s="1"/>
      <c r="P67" s="1"/>
      <c r="Q67" s="1"/>
      <c r="R67" s="1"/>
      <c r="S67" s="1"/>
      <c r="T67" s="1"/>
      <c r="U67" s="1"/>
      <c r="V67" s="2"/>
      <c r="W67" s="2"/>
      <c r="X67" s="2"/>
      <c r="Y67" s="2"/>
    </row>
    <row r="68" spans="1:25">
      <c r="A68" s="2"/>
      <c r="B68" s="2"/>
      <c r="C68" s="2"/>
      <c r="D68" s="2"/>
      <c r="E68" s="2"/>
      <c r="F68" s="1"/>
      <c r="G68" s="1"/>
      <c r="H68" s="1"/>
      <c r="I68" s="1"/>
      <c r="J68" s="1"/>
      <c r="K68" s="1"/>
      <c r="L68" s="1"/>
      <c r="M68" s="1"/>
      <c r="N68" s="1"/>
      <c r="O68" s="1"/>
      <c r="P68" s="1"/>
      <c r="Q68" s="1"/>
      <c r="R68" s="1"/>
      <c r="S68" s="1"/>
      <c r="T68" s="1"/>
      <c r="U68" s="1"/>
      <c r="V68" s="2"/>
      <c r="W68" s="2"/>
      <c r="X68" s="2"/>
      <c r="Y68" s="2"/>
    </row>
    <row r="69" spans="1:25">
      <c r="A69" s="2"/>
      <c r="B69" s="2"/>
      <c r="C69" s="2"/>
      <c r="D69" s="2"/>
      <c r="E69" s="2"/>
      <c r="F69" s="1"/>
      <c r="G69" s="1"/>
      <c r="H69" s="1"/>
      <c r="I69" s="1"/>
      <c r="J69" s="1"/>
      <c r="K69" s="1"/>
      <c r="L69" s="1"/>
      <c r="M69" s="1"/>
      <c r="N69" s="1"/>
      <c r="O69" s="1"/>
      <c r="P69" s="1"/>
      <c r="Q69" s="1"/>
      <c r="R69" s="1"/>
      <c r="S69" s="1"/>
      <c r="T69" s="1"/>
      <c r="U69" s="1"/>
      <c r="V69" s="2"/>
      <c r="W69" s="2"/>
      <c r="X69" s="2"/>
      <c r="Y69" s="2"/>
    </row>
    <row r="70" spans="1:25">
      <c r="A70" s="2"/>
      <c r="B70" s="2"/>
      <c r="C70" s="2"/>
      <c r="D70" s="2"/>
      <c r="E70" s="2"/>
      <c r="F70" s="1"/>
      <c r="G70" s="1"/>
      <c r="H70" s="1"/>
      <c r="I70" s="1"/>
      <c r="J70" s="1"/>
      <c r="K70" s="1"/>
      <c r="L70" s="1"/>
      <c r="M70" s="1"/>
      <c r="N70" s="1"/>
      <c r="O70" s="1"/>
      <c r="P70" s="1"/>
      <c r="Q70" s="1"/>
      <c r="R70" s="1"/>
      <c r="S70" s="1"/>
      <c r="T70" s="1"/>
      <c r="U70" s="1"/>
      <c r="V70" s="2"/>
      <c r="W70" s="2"/>
      <c r="X70" s="2"/>
      <c r="Y70" s="2"/>
    </row>
    <row r="71" spans="1:25">
      <c r="A71" s="2"/>
      <c r="B71" s="2"/>
      <c r="C71" s="2"/>
      <c r="D71" s="2"/>
      <c r="E71" s="2"/>
      <c r="F71" s="1"/>
      <c r="G71" s="1"/>
      <c r="H71" s="1"/>
      <c r="I71" s="1"/>
      <c r="J71" s="1"/>
      <c r="K71" s="1"/>
      <c r="L71" s="1"/>
      <c r="M71" s="1"/>
      <c r="N71" s="1"/>
      <c r="O71" s="1"/>
      <c r="P71" s="1"/>
      <c r="Q71" s="1"/>
      <c r="R71" s="1"/>
      <c r="S71" s="1"/>
      <c r="T71" s="1"/>
      <c r="U71" s="1"/>
      <c r="V71" s="2"/>
      <c r="W71" s="2"/>
      <c r="X71" s="2"/>
      <c r="Y71" s="2"/>
    </row>
    <row r="72" spans="1:25">
      <c r="A72" s="2"/>
      <c r="B72" s="2"/>
      <c r="C72" s="2"/>
      <c r="D72" s="2"/>
      <c r="E72" s="2"/>
      <c r="F72" s="1"/>
      <c r="G72" s="1"/>
      <c r="H72" s="1"/>
      <c r="I72" s="1"/>
      <c r="J72" s="1"/>
      <c r="K72" s="1"/>
      <c r="L72" s="1"/>
      <c r="M72" s="1"/>
      <c r="N72" s="1"/>
      <c r="O72" s="1"/>
      <c r="P72" s="1"/>
      <c r="Q72" s="1"/>
      <c r="R72" s="1"/>
      <c r="S72" s="1"/>
      <c r="T72" s="1"/>
      <c r="U72" s="1"/>
      <c r="V72" s="2"/>
      <c r="W72" s="2"/>
      <c r="X72" s="2"/>
      <c r="Y72" s="2"/>
    </row>
    <row r="73" spans="1:25">
      <c r="A73" s="2"/>
      <c r="B73" s="2"/>
      <c r="C73" s="2"/>
      <c r="D73" s="2"/>
      <c r="E73" s="2"/>
      <c r="F73" s="1"/>
      <c r="G73" s="1"/>
      <c r="H73" s="1"/>
      <c r="I73" s="1"/>
      <c r="J73" s="1"/>
      <c r="K73" s="1"/>
      <c r="L73" s="1"/>
      <c r="M73" s="1"/>
      <c r="N73" s="1"/>
      <c r="O73" s="1"/>
      <c r="P73" s="1"/>
      <c r="Q73" s="1"/>
      <c r="R73" s="1"/>
      <c r="S73" s="1"/>
      <c r="T73" s="1"/>
      <c r="U73" s="1"/>
      <c r="V73" s="2"/>
      <c r="W73" s="2"/>
      <c r="X73" s="2"/>
      <c r="Y73" s="2"/>
    </row>
    <row r="74" spans="1:25">
      <c r="A74" s="2"/>
      <c r="B74" s="2"/>
      <c r="C74" s="2"/>
      <c r="D74" s="2"/>
      <c r="E74" s="2"/>
      <c r="F74" s="1"/>
      <c r="G74" s="1"/>
      <c r="H74" s="1"/>
      <c r="I74" s="1"/>
      <c r="J74" s="1"/>
      <c r="K74" s="1"/>
      <c r="L74" s="1"/>
      <c r="M74" s="1"/>
      <c r="N74" s="1"/>
      <c r="O74" s="1"/>
      <c r="P74" s="1"/>
      <c r="Q74" s="1"/>
      <c r="R74" s="1"/>
      <c r="S74" s="1"/>
      <c r="T74" s="1"/>
      <c r="U74" s="1"/>
      <c r="V74" s="2"/>
      <c r="W74" s="2"/>
      <c r="X74" s="2"/>
      <c r="Y74" s="2"/>
    </row>
    <row r="75" spans="1:25">
      <c r="A75" s="2"/>
      <c r="B75" s="2"/>
      <c r="C75" s="2"/>
      <c r="D75" s="2"/>
      <c r="E75" s="2"/>
      <c r="F75" s="1"/>
      <c r="G75" s="1"/>
      <c r="H75" s="1"/>
      <c r="I75" s="1"/>
      <c r="J75" s="1"/>
      <c r="K75" s="1"/>
      <c r="L75" s="1"/>
      <c r="M75" s="1"/>
      <c r="N75" s="1"/>
      <c r="O75" s="1"/>
      <c r="P75" s="1"/>
      <c r="Q75" s="1"/>
      <c r="R75" s="1"/>
      <c r="S75" s="1"/>
      <c r="T75" s="1"/>
      <c r="U75" s="1"/>
      <c r="V75" s="2"/>
      <c r="W75" s="2"/>
      <c r="X75" s="2"/>
      <c r="Y75" s="2"/>
    </row>
    <row r="76" spans="1:25">
      <c r="A76" s="2"/>
      <c r="B76" s="2"/>
      <c r="C76" s="2"/>
      <c r="D76" s="2"/>
      <c r="E76" s="2"/>
      <c r="F76" s="1"/>
      <c r="G76" s="1"/>
      <c r="H76" s="1"/>
      <c r="I76" s="1"/>
      <c r="J76" s="1"/>
      <c r="K76" s="1"/>
      <c r="L76" s="1"/>
      <c r="M76" s="1"/>
      <c r="N76" s="1"/>
      <c r="O76" s="1"/>
      <c r="P76" s="1"/>
      <c r="Q76" s="1"/>
      <c r="R76" s="1"/>
      <c r="S76" s="1"/>
      <c r="T76" s="1"/>
      <c r="U76" s="1"/>
      <c r="V76" s="2"/>
      <c r="W76" s="2"/>
      <c r="X76" s="2"/>
      <c r="Y76" s="2"/>
    </row>
    <row r="77" spans="1:25">
      <c r="A77" s="2"/>
      <c r="B77" s="2"/>
      <c r="C77" s="2"/>
      <c r="D77" s="2"/>
      <c r="E77" s="2"/>
      <c r="F77" s="1"/>
      <c r="G77" s="1"/>
      <c r="H77" s="1"/>
      <c r="I77" s="1"/>
      <c r="J77" s="1"/>
      <c r="K77" s="1"/>
      <c r="L77" s="1"/>
      <c r="M77" s="1"/>
      <c r="N77" s="1"/>
      <c r="O77" s="1"/>
      <c r="P77" s="1"/>
      <c r="Q77" s="1"/>
      <c r="R77" s="1"/>
      <c r="S77" s="1"/>
      <c r="T77" s="1"/>
      <c r="U77" s="1"/>
      <c r="V77" s="2"/>
      <c r="W77" s="2"/>
      <c r="X77" s="2"/>
      <c r="Y77" s="2"/>
    </row>
    <row r="78" spans="1:25">
      <c r="A78" s="2"/>
      <c r="B78" s="2"/>
      <c r="C78" s="2"/>
      <c r="D78" s="2"/>
      <c r="E78" s="2"/>
      <c r="F78" s="1"/>
      <c r="G78" s="1"/>
      <c r="H78" s="1"/>
      <c r="I78" s="1"/>
      <c r="J78" s="1"/>
      <c r="K78" s="1"/>
      <c r="L78" s="1"/>
      <c r="M78" s="1"/>
      <c r="N78" s="1"/>
      <c r="O78" s="1"/>
      <c r="P78" s="1"/>
      <c r="Q78" s="1"/>
      <c r="R78" s="1"/>
      <c r="S78" s="1"/>
      <c r="T78" s="1"/>
      <c r="U78" s="1"/>
      <c r="V78" s="2"/>
      <c r="W78" s="2"/>
      <c r="X78" s="2"/>
      <c r="Y78" s="2"/>
    </row>
    <row r="79" spans="1:25">
      <c r="A79" s="2"/>
      <c r="B79" s="2"/>
      <c r="C79" s="2"/>
      <c r="D79" s="2"/>
      <c r="E79" s="2"/>
      <c r="F79" s="1"/>
      <c r="G79" s="1"/>
      <c r="H79" s="1"/>
      <c r="I79" s="1"/>
      <c r="J79" s="1"/>
      <c r="K79" s="1"/>
      <c r="L79" s="1"/>
      <c r="M79" s="1"/>
      <c r="N79" s="1"/>
      <c r="O79" s="1"/>
      <c r="P79" s="1"/>
      <c r="Q79" s="1"/>
      <c r="R79" s="1"/>
      <c r="S79" s="1"/>
      <c r="T79" s="1"/>
      <c r="U79" s="1"/>
      <c r="V79" s="2"/>
      <c r="W79" s="2"/>
      <c r="X79" s="2"/>
      <c r="Y79" s="2"/>
    </row>
    <row r="80" spans="1:25">
      <c r="A80" s="2"/>
      <c r="B80" s="2"/>
      <c r="C80" s="2"/>
      <c r="D80" s="2"/>
      <c r="E80" s="2"/>
      <c r="F80" s="1"/>
      <c r="G80" s="1"/>
      <c r="H80" s="1"/>
      <c r="I80" s="1"/>
      <c r="J80" s="1"/>
      <c r="K80" s="1"/>
      <c r="L80" s="1"/>
      <c r="M80" s="1"/>
      <c r="N80" s="1"/>
      <c r="O80" s="1"/>
      <c r="P80" s="1"/>
      <c r="Q80" s="1"/>
      <c r="R80" s="1"/>
      <c r="S80" s="1"/>
      <c r="T80" s="1"/>
      <c r="U80" s="1"/>
      <c r="V80" s="2"/>
      <c r="W80" s="2"/>
      <c r="X80" s="2"/>
      <c r="Y80" s="2"/>
    </row>
    <row r="81" spans="1:25">
      <c r="A81" s="2"/>
      <c r="B81" s="2"/>
      <c r="C81" s="2"/>
      <c r="D81" s="2"/>
      <c r="E81" s="2"/>
      <c r="F81" s="1"/>
      <c r="G81" s="1"/>
      <c r="H81" s="1"/>
      <c r="I81" s="1"/>
      <c r="J81" s="1"/>
      <c r="K81" s="1"/>
      <c r="L81" s="1"/>
      <c r="M81" s="1"/>
      <c r="N81" s="1"/>
      <c r="O81" s="1"/>
      <c r="P81" s="1"/>
      <c r="Q81" s="1"/>
      <c r="R81" s="1"/>
      <c r="S81" s="1"/>
      <c r="T81" s="1"/>
      <c r="U81" s="1"/>
      <c r="V81" s="2"/>
      <c r="W81" s="2"/>
      <c r="X81" s="2"/>
      <c r="Y81" s="2"/>
    </row>
    <row r="82" spans="1:25">
      <c r="A82" s="2"/>
      <c r="B82" s="2"/>
      <c r="C82" s="2"/>
      <c r="D82" s="2"/>
      <c r="E82" s="2"/>
      <c r="F82" s="1"/>
      <c r="G82" s="1"/>
      <c r="H82" s="1"/>
      <c r="I82" s="1"/>
      <c r="J82" s="1"/>
      <c r="K82" s="1"/>
      <c r="L82" s="1"/>
      <c r="M82" s="1"/>
      <c r="N82" s="1"/>
      <c r="O82" s="1"/>
      <c r="P82" s="1"/>
      <c r="Q82" s="1"/>
      <c r="R82" s="1"/>
      <c r="S82" s="1"/>
      <c r="T82" s="1"/>
      <c r="U82" s="1"/>
      <c r="V82" s="2"/>
      <c r="W82" s="2"/>
      <c r="X82" s="2"/>
      <c r="Y82" s="2"/>
    </row>
    <row r="83" spans="1:25">
      <c r="A83" s="2"/>
      <c r="B83" s="2"/>
      <c r="C83" s="2"/>
      <c r="D83" s="2"/>
      <c r="E83" s="2"/>
      <c r="F83" s="1"/>
      <c r="G83" s="1"/>
      <c r="H83" s="1"/>
      <c r="I83" s="1"/>
      <c r="J83" s="1"/>
      <c r="K83" s="1"/>
      <c r="L83" s="1"/>
      <c r="M83" s="1"/>
      <c r="N83" s="1"/>
      <c r="O83" s="1"/>
      <c r="P83" s="1"/>
      <c r="Q83" s="1"/>
      <c r="R83" s="1"/>
      <c r="S83" s="1"/>
      <c r="T83" s="1"/>
      <c r="U83" s="1"/>
      <c r="V83" s="2"/>
      <c r="W83" s="2"/>
      <c r="X83" s="2"/>
      <c r="Y83" s="2"/>
    </row>
    <row r="84" spans="1:25">
      <c r="A84" s="2"/>
      <c r="B84" s="2"/>
      <c r="C84" s="2"/>
      <c r="D84" s="2"/>
      <c r="E84" s="2"/>
      <c r="F84" s="1"/>
      <c r="G84" s="1"/>
      <c r="H84" s="1"/>
      <c r="I84" s="1"/>
      <c r="J84" s="1"/>
      <c r="K84" s="1"/>
      <c r="L84" s="1"/>
      <c r="M84" s="1"/>
      <c r="N84" s="1"/>
      <c r="O84" s="1"/>
      <c r="P84" s="1"/>
      <c r="Q84" s="1"/>
      <c r="R84" s="1"/>
      <c r="S84" s="1"/>
      <c r="T84" s="1"/>
      <c r="U84" s="1"/>
      <c r="V84" s="2"/>
      <c r="W84" s="2"/>
      <c r="X84" s="2"/>
      <c r="Y84" s="2"/>
    </row>
    <row r="85" spans="1:25">
      <c r="A85" s="2"/>
      <c r="B85" s="2"/>
      <c r="C85" s="2"/>
      <c r="D85" s="2"/>
      <c r="E85" s="2"/>
      <c r="F85" s="1"/>
      <c r="G85" s="1"/>
      <c r="H85" s="1"/>
      <c r="I85" s="1"/>
      <c r="J85" s="1"/>
      <c r="K85" s="1"/>
      <c r="L85" s="1"/>
      <c r="M85" s="1"/>
      <c r="N85" s="1"/>
      <c r="O85" s="1"/>
      <c r="P85" s="1"/>
      <c r="Q85" s="1"/>
      <c r="R85" s="1"/>
      <c r="S85" s="1"/>
      <c r="T85" s="1"/>
      <c r="U85" s="1"/>
      <c r="V85" s="2"/>
      <c r="W85" s="2"/>
      <c r="X85" s="2"/>
      <c r="Y85" s="2"/>
    </row>
    <row r="86" spans="1:25">
      <c r="A86" s="2"/>
      <c r="B86" s="2"/>
      <c r="C86" s="2"/>
      <c r="D86" s="2"/>
      <c r="E86" s="2"/>
      <c r="F86" s="1"/>
      <c r="G86" s="1"/>
      <c r="H86" s="1"/>
      <c r="I86" s="1"/>
      <c r="J86" s="1"/>
      <c r="K86" s="1"/>
      <c r="L86" s="1"/>
      <c r="M86" s="1"/>
      <c r="N86" s="1"/>
      <c r="O86" s="1"/>
      <c r="P86" s="1"/>
      <c r="Q86" s="1"/>
      <c r="R86" s="1"/>
      <c r="S86" s="1"/>
      <c r="T86" s="1"/>
      <c r="U86" s="1"/>
      <c r="V86" s="2"/>
      <c r="W86" s="2"/>
      <c r="X86" s="2"/>
      <c r="Y86" s="2"/>
    </row>
    <row r="87" spans="1:25">
      <c r="A87" s="2"/>
      <c r="B87" s="2"/>
      <c r="C87" s="2"/>
      <c r="D87" s="2"/>
      <c r="E87" s="2"/>
      <c r="F87" s="1"/>
      <c r="G87" s="1"/>
      <c r="H87" s="1"/>
      <c r="I87" s="1"/>
      <c r="J87" s="1"/>
      <c r="K87" s="1"/>
      <c r="L87" s="1"/>
      <c r="M87" s="1"/>
      <c r="N87" s="1"/>
      <c r="O87" s="1"/>
      <c r="P87" s="1"/>
      <c r="Q87" s="1"/>
      <c r="R87" s="1"/>
      <c r="S87" s="1"/>
      <c r="T87" s="1"/>
      <c r="U87" s="1"/>
      <c r="V87" s="2"/>
      <c r="W87" s="2"/>
      <c r="X87" s="2"/>
      <c r="Y87" s="2"/>
    </row>
    <row r="88" spans="1:25">
      <c r="A88" s="2"/>
      <c r="B88" s="2"/>
      <c r="C88" s="2"/>
      <c r="D88" s="2"/>
      <c r="E88" s="2"/>
      <c r="F88" s="1"/>
      <c r="G88" s="1"/>
      <c r="H88" s="1"/>
      <c r="I88" s="1"/>
      <c r="J88" s="1"/>
      <c r="K88" s="1"/>
      <c r="L88" s="1"/>
      <c r="M88" s="1"/>
      <c r="N88" s="1"/>
      <c r="O88" s="1"/>
      <c r="P88" s="1"/>
      <c r="Q88" s="1"/>
      <c r="R88" s="1"/>
      <c r="S88" s="1"/>
      <c r="T88" s="1"/>
      <c r="U88" s="1"/>
      <c r="V88" s="2"/>
      <c r="W88" s="2"/>
      <c r="X88" s="2"/>
      <c r="Y88" s="2"/>
    </row>
    <row r="89" spans="1:25">
      <c r="A89" s="2"/>
      <c r="B89" s="2"/>
      <c r="C89" s="2"/>
      <c r="D89" s="2"/>
      <c r="E89" s="2"/>
      <c r="F89" s="1"/>
      <c r="G89" s="1"/>
      <c r="H89" s="1"/>
      <c r="I89" s="1"/>
      <c r="J89" s="1"/>
      <c r="K89" s="1"/>
      <c r="L89" s="1"/>
      <c r="M89" s="1"/>
      <c r="N89" s="1"/>
      <c r="O89" s="1"/>
      <c r="P89" s="1"/>
      <c r="Q89" s="1"/>
      <c r="R89" s="1"/>
      <c r="S89" s="1"/>
      <c r="T89" s="1"/>
      <c r="U89" s="1"/>
      <c r="V89" s="2"/>
      <c r="W89" s="2"/>
      <c r="X89" s="2"/>
      <c r="Y89" s="2"/>
    </row>
    <row r="90" spans="1:25">
      <c r="A90" s="2"/>
      <c r="B90" s="2"/>
      <c r="C90" s="2"/>
      <c r="D90" s="2"/>
      <c r="E90" s="2"/>
      <c r="F90" s="1"/>
      <c r="G90" s="1"/>
      <c r="H90" s="1"/>
      <c r="I90" s="1"/>
      <c r="J90" s="1"/>
      <c r="K90" s="1"/>
      <c r="L90" s="1"/>
      <c r="M90" s="1"/>
      <c r="N90" s="1"/>
      <c r="O90" s="1"/>
      <c r="P90" s="1"/>
      <c r="Q90" s="1"/>
      <c r="R90" s="1"/>
      <c r="S90" s="1"/>
      <c r="T90" s="1"/>
      <c r="U90" s="1"/>
      <c r="V90" s="2"/>
      <c r="W90" s="2"/>
      <c r="X90" s="2"/>
      <c r="Y90" s="2"/>
    </row>
    <row r="91" spans="1:25">
      <c r="A91" s="2"/>
      <c r="B91" s="2"/>
      <c r="C91" s="2"/>
      <c r="D91" s="2"/>
      <c r="E91" s="2"/>
      <c r="F91" s="1"/>
      <c r="G91" s="1"/>
      <c r="H91" s="1"/>
      <c r="I91" s="1"/>
      <c r="J91" s="1"/>
      <c r="K91" s="1"/>
      <c r="L91" s="1"/>
      <c r="M91" s="1"/>
      <c r="N91" s="1"/>
      <c r="O91" s="1"/>
      <c r="P91" s="1"/>
      <c r="Q91" s="1"/>
      <c r="R91" s="1"/>
      <c r="S91" s="1"/>
      <c r="T91" s="1"/>
      <c r="U91" s="1"/>
      <c r="V91" s="2"/>
      <c r="W91" s="2"/>
      <c r="X91" s="2"/>
      <c r="Y91" s="2"/>
    </row>
    <row r="92" spans="1:25">
      <c r="A92" s="2"/>
      <c r="B92" s="2"/>
      <c r="C92" s="2"/>
      <c r="D92" s="2"/>
      <c r="E92" s="2"/>
      <c r="F92" s="1"/>
      <c r="G92" s="1"/>
      <c r="H92" s="1"/>
      <c r="I92" s="1"/>
      <c r="J92" s="1"/>
      <c r="K92" s="1"/>
      <c r="L92" s="1"/>
      <c r="M92" s="1"/>
      <c r="N92" s="1"/>
      <c r="O92" s="1"/>
      <c r="P92" s="1"/>
      <c r="Q92" s="1"/>
      <c r="R92" s="1"/>
      <c r="S92" s="1"/>
      <c r="T92" s="1"/>
      <c r="U92" s="1"/>
      <c r="V92" s="2"/>
      <c r="W92" s="2"/>
      <c r="X92" s="2"/>
      <c r="Y92" s="2"/>
    </row>
    <row r="93" spans="1:25">
      <c r="A93" s="2"/>
      <c r="B93" s="2"/>
      <c r="C93" s="2"/>
      <c r="D93" s="2"/>
      <c r="E93" s="2"/>
      <c r="F93" s="1"/>
      <c r="G93" s="1"/>
      <c r="H93" s="1"/>
      <c r="I93" s="1"/>
      <c r="J93" s="1"/>
      <c r="K93" s="1"/>
      <c r="L93" s="1"/>
      <c r="M93" s="1"/>
      <c r="N93" s="1"/>
      <c r="O93" s="1"/>
      <c r="P93" s="1"/>
      <c r="Q93" s="1"/>
      <c r="R93" s="1"/>
      <c r="S93" s="1"/>
      <c r="T93" s="1"/>
      <c r="U93" s="1"/>
      <c r="V93" s="2"/>
      <c r="W93" s="2"/>
      <c r="X93" s="2"/>
      <c r="Y93" s="2"/>
    </row>
    <row r="94" spans="1:25">
      <c r="A94" s="2"/>
      <c r="B94" s="2"/>
      <c r="C94" s="2"/>
      <c r="D94" s="2"/>
      <c r="E94" s="2"/>
      <c r="F94" s="1"/>
      <c r="G94" s="1"/>
      <c r="H94" s="1"/>
      <c r="I94" s="1"/>
      <c r="J94" s="1"/>
      <c r="K94" s="1"/>
      <c r="L94" s="1"/>
      <c r="M94" s="1"/>
      <c r="N94" s="1"/>
      <c r="O94" s="1"/>
      <c r="P94" s="1"/>
      <c r="Q94" s="1"/>
      <c r="R94" s="1"/>
      <c r="S94" s="1"/>
      <c r="T94" s="1"/>
      <c r="U94" s="1"/>
      <c r="V94" s="2"/>
      <c r="W94" s="2"/>
      <c r="X94" s="2"/>
      <c r="Y94" s="2"/>
    </row>
    <row r="95" spans="1:25">
      <c r="A95" s="2"/>
      <c r="B95" s="2"/>
      <c r="C95" s="2"/>
      <c r="D95" s="2"/>
      <c r="E95" s="2"/>
      <c r="F95" s="1"/>
      <c r="G95" s="1"/>
      <c r="H95" s="1"/>
      <c r="I95" s="1"/>
      <c r="J95" s="1"/>
      <c r="K95" s="1"/>
      <c r="L95" s="1"/>
      <c r="M95" s="1"/>
      <c r="N95" s="1"/>
      <c r="O95" s="1"/>
      <c r="P95" s="1"/>
      <c r="Q95" s="1"/>
      <c r="R95" s="1"/>
      <c r="S95" s="1"/>
      <c r="T95" s="1"/>
      <c r="U95" s="1"/>
      <c r="V95" s="2"/>
      <c r="W95" s="2"/>
      <c r="X95" s="2"/>
      <c r="Y95" s="2"/>
    </row>
    <row r="96" spans="1:25">
      <c r="A96" s="2"/>
      <c r="B96" s="2"/>
      <c r="C96" s="2"/>
      <c r="D96" s="2"/>
      <c r="E96" s="2"/>
      <c r="F96" s="1"/>
      <c r="G96" s="1"/>
      <c r="H96" s="1"/>
      <c r="I96" s="1"/>
      <c r="J96" s="1"/>
      <c r="K96" s="1"/>
      <c r="L96" s="1"/>
      <c r="M96" s="1"/>
      <c r="N96" s="1"/>
      <c r="O96" s="1"/>
      <c r="P96" s="1"/>
      <c r="Q96" s="1"/>
      <c r="R96" s="1"/>
      <c r="S96" s="1"/>
      <c r="T96" s="1"/>
      <c r="U96" s="1"/>
      <c r="V96" s="2"/>
      <c r="W96" s="2"/>
      <c r="X96" s="2"/>
      <c r="Y96" s="2"/>
    </row>
    <row r="97" spans="1:25">
      <c r="A97" s="2"/>
      <c r="B97" s="2"/>
      <c r="C97" s="2"/>
      <c r="D97" s="2"/>
      <c r="E97" s="2"/>
      <c r="F97" s="1"/>
      <c r="G97" s="1"/>
      <c r="H97" s="1"/>
      <c r="I97" s="1"/>
      <c r="J97" s="1"/>
      <c r="K97" s="1"/>
      <c r="L97" s="1"/>
      <c r="M97" s="1"/>
      <c r="N97" s="1"/>
      <c r="O97" s="1"/>
      <c r="P97" s="1"/>
      <c r="Q97" s="1"/>
      <c r="R97" s="1"/>
      <c r="S97" s="1"/>
      <c r="T97" s="1"/>
      <c r="U97" s="1"/>
      <c r="V97" s="2"/>
      <c r="W97" s="2"/>
      <c r="X97" s="2"/>
      <c r="Y97" s="2"/>
    </row>
    <row r="98" spans="1:25">
      <c r="A98" s="2"/>
      <c r="B98" s="2"/>
      <c r="C98" s="2"/>
      <c r="D98" s="2"/>
      <c r="E98" s="2"/>
      <c r="F98" s="1"/>
      <c r="G98" s="1"/>
      <c r="H98" s="1"/>
      <c r="I98" s="1"/>
      <c r="J98" s="1"/>
      <c r="K98" s="1"/>
      <c r="L98" s="1"/>
      <c r="M98" s="1"/>
      <c r="N98" s="1"/>
      <c r="O98" s="1"/>
      <c r="P98" s="1"/>
      <c r="Q98" s="1"/>
      <c r="R98" s="1"/>
      <c r="S98" s="1"/>
      <c r="T98" s="1"/>
      <c r="U98" s="1"/>
      <c r="V98" s="2"/>
      <c r="W98" s="2"/>
      <c r="X98" s="2"/>
      <c r="Y98" s="2"/>
    </row>
    <row r="99" spans="1:25">
      <c r="A99" s="2"/>
      <c r="B99" s="2"/>
      <c r="C99" s="2"/>
      <c r="D99" s="2"/>
      <c r="E99" s="2"/>
      <c r="F99" s="1"/>
      <c r="G99" s="1"/>
      <c r="H99" s="1"/>
      <c r="I99" s="1"/>
      <c r="J99" s="1"/>
      <c r="K99" s="1"/>
      <c r="L99" s="1"/>
      <c r="M99" s="1"/>
      <c r="N99" s="1"/>
      <c r="O99" s="1"/>
      <c r="P99" s="1"/>
      <c r="Q99" s="1"/>
      <c r="R99" s="1"/>
      <c r="S99" s="1"/>
      <c r="T99" s="1"/>
      <c r="U99" s="1"/>
      <c r="V99" s="2"/>
      <c r="W99" s="2"/>
      <c r="X99" s="2"/>
      <c r="Y99" s="2"/>
    </row>
    <row r="100" spans="1:25">
      <c r="A100" s="2"/>
      <c r="B100" s="2"/>
      <c r="C100" s="2"/>
      <c r="D100" s="2"/>
      <c r="E100" s="2"/>
      <c r="F100" s="1"/>
      <c r="G100" s="1"/>
      <c r="H100" s="1"/>
      <c r="I100" s="1"/>
      <c r="J100" s="1"/>
      <c r="K100" s="1"/>
      <c r="L100" s="1"/>
      <c r="M100" s="1"/>
      <c r="N100" s="1"/>
      <c r="O100" s="1"/>
      <c r="P100" s="1"/>
      <c r="Q100" s="1"/>
      <c r="R100" s="1"/>
      <c r="S100" s="1"/>
      <c r="T100" s="1"/>
      <c r="U100" s="1"/>
      <c r="V100" s="2"/>
      <c r="W100" s="2"/>
      <c r="X100" s="2"/>
      <c r="Y100" s="2"/>
    </row>
    <row r="101" spans="1:25">
      <c r="A101" s="2"/>
      <c r="B101" s="2"/>
      <c r="C101" s="2"/>
      <c r="D101" s="2"/>
      <c r="E101" s="2"/>
      <c r="F101" s="1"/>
      <c r="G101" s="1"/>
      <c r="H101" s="1"/>
      <c r="I101" s="1"/>
      <c r="J101" s="1"/>
      <c r="K101" s="1"/>
      <c r="L101" s="1"/>
      <c r="M101" s="1"/>
      <c r="N101" s="1"/>
      <c r="O101" s="1"/>
      <c r="P101" s="1"/>
      <c r="Q101" s="1"/>
      <c r="R101" s="1"/>
      <c r="S101" s="1"/>
      <c r="T101" s="1"/>
      <c r="U101" s="1"/>
      <c r="V101" s="2"/>
      <c r="W101" s="2"/>
      <c r="X101" s="2"/>
      <c r="Y101" s="2"/>
    </row>
    <row r="102" spans="1:25">
      <c r="A102" s="2"/>
      <c r="B102" s="2"/>
      <c r="C102" s="2"/>
      <c r="D102" s="2"/>
      <c r="E102" s="2"/>
      <c r="F102" s="1"/>
      <c r="G102" s="1"/>
      <c r="H102" s="1"/>
      <c r="I102" s="1"/>
      <c r="J102" s="1"/>
      <c r="K102" s="1"/>
      <c r="L102" s="1"/>
      <c r="M102" s="1"/>
      <c r="N102" s="1"/>
      <c r="O102" s="1"/>
      <c r="P102" s="1"/>
      <c r="Q102" s="1"/>
      <c r="R102" s="1"/>
      <c r="S102" s="1"/>
      <c r="T102" s="1"/>
      <c r="U102" s="1"/>
      <c r="V102" s="2"/>
      <c r="W102" s="2"/>
      <c r="X102" s="2"/>
      <c r="Y102" s="2"/>
    </row>
    <row r="103" spans="1:25">
      <c r="A103" s="2"/>
      <c r="B103" s="2"/>
      <c r="C103" s="2"/>
      <c r="D103" s="2"/>
      <c r="E103" s="2"/>
      <c r="F103" s="1"/>
      <c r="G103" s="1"/>
      <c r="H103" s="1"/>
      <c r="I103" s="1"/>
      <c r="J103" s="1"/>
      <c r="K103" s="1"/>
      <c r="L103" s="1"/>
      <c r="M103" s="1"/>
      <c r="N103" s="1"/>
      <c r="O103" s="1"/>
      <c r="P103" s="1"/>
      <c r="Q103" s="1"/>
      <c r="R103" s="1"/>
      <c r="S103" s="1"/>
      <c r="T103" s="1"/>
      <c r="U103" s="1"/>
      <c r="V103" s="2"/>
      <c r="W103" s="2"/>
      <c r="X103" s="2"/>
      <c r="Y103" s="2"/>
    </row>
    <row r="104" spans="1:25">
      <c r="A104" s="2"/>
      <c r="B104" s="2"/>
      <c r="C104" s="2"/>
      <c r="D104" s="2"/>
      <c r="E104" s="2"/>
      <c r="F104" s="1"/>
      <c r="G104" s="1"/>
      <c r="H104" s="1"/>
      <c r="I104" s="1"/>
      <c r="J104" s="1"/>
      <c r="K104" s="1"/>
      <c r="L104" s="1"/>
      <c r="M104" s="1"/>
      <c r="N104" s="1"/>
      <c r="O104" s="1"/>
      <c r="P104" s="1"/>
      <c r="Q104" s="1"/>
      <c r="R104" s="1"/>
      <c r="S104" s="1"/>
      <c r="T104" s="1"/>
      <c r="U104" s="1"/>
      <c r="V104" s="2"/>
      <c r="W104" s="2"/>
      <c r="X104" s="2"/>
      <c r="Y104" s="2"/>
    </row>
    <row r="105" spans="1:25">
      <c r="A105" s="2"/>
      <c r="B105" s="2"/>
      <c r="C105" s="2"/>
      <c r="D105" s="2"/>
      <c r="E105" s="2"/>
      <c r="F105" s="1"/>
      <c r="G105" s="1"/>
      <c r="H105" s="1"/>
      <c r="I105" s="1"/>
      <c r="J105" s="1"/>
      <c r="K105" s="1"/>
      <c r="L105" s="1"/>
      <c r="M105" s="1"/>
      <c r="N105" s="1"/>
      <c r="O105" s="1"/>
      <c r="P105" s="1"/>
      <c r="Q105" s="1"/>
      <c r="R105" s="1"/>
      <c r="S105" s="1"/>
      <c r="T105" s="1"/>
      <c r="U105" s="1"/>
      <c r="V105" s="2"/>
      <c r="W105" s="2"/>
      <c r="X105" s="2"/>
      <c r="Y105" s="2"/>
    </row>
    <row r="106" spans="1:25">
      <c r="A106" s="2"/>
      <c r="B106" s="2"/>
      <c r="C106" s="2"/>
      <c r="D106" s="2"/>
      <c r="E106" s="2"/>
      <c r="F106" s="1"/>
      <c r="G106" s="1"/>
      <c r="H106" s="1"/>
      <c r="I106" s="1"/>
      <c r="J106" s="1"/>
      <c r="K106" s="1"/>
      <c r="L106" s="1"/>
      <c r="M106" s="1"/>
      <c r="N106" s="1"/>
      <c r="O106" s="1"/>
      <c r="P106" s="1"/>
      <c r="Q106" s="1"/>
      <c r="R106" s="1"/>
      <c r="S106" s="1"/>
      <c r="T106" s="1"/>
      <c r="U106" s="1"/>
      <c r="V106" s="2"/>
      <c r="W106" s="2"/>
      <c r="X106" s="2"/>
      <c r="Y106" s="2"/>
    </row>
    <row r="107" spans="1:25">
      <c r="A107" s="2"/>
      <c r="B107" s="2"/>
      <c r="C107" s="2"/>
      <c r="D107" s="2"/>
      <c r="E107" s="2"/>
      <c r="F107" s="1"/>
      <c r="G107" s="1"/>
      <c r="H107" s="1"/>
      <c r="I107" s="1"/>
      <c r="J107" s="1"/>
      <c r="K107" s="1"/>
      <c r="L107" s="1"/>
      <c r="M107" s="1"/>
      <c r="N107" s="1"/>
      <c r="O107" s="1"/>
      <c r="P107" s="1"/>
      <c r="Q107" s="1"/>
      <c r="R107" s="1"/>
      <c r="S107" s="1"/>
      <c r="T107" s="1"/>
      <c r="U107" s="1"/>
      <c r="V107" s="2"/>
      <c r="W107" s="2"/>
      <c r="X107" s="2"/>
      <c r="Y107" s="2"/>
    </row>
    <row r="108" spans="1:25">
      <c r="A108" s="2"/>
      <c r="B108" s="2"/>
      <c r="C108" s="2"/>
      <c r="D108" s="2"/>
      <c r="E108" s="2"/>
      <c r="F108" s="1"/>
      <c r="G108" s="1"/>
      <c r="H108" s="1"/>
      <c r="I108" s="1"/>
      <c r="J108" s="1"/>
      <c r="K108" s="1"/>
      <c r="L108" s="1"/>
      <c r="M108" s="1"/>
      <c r="N108" s="1"/>
      <c r="O108" s="1"/>
      <c r="P108" s="1"/>
      <c r="Q108" s="1"/>
      <c r="R108" s="1"/>
      <c r="S108" s="1"/>
      <c r="T108" s="1"/>
      <c r="U108" s="1"/>
      <c r="V108" s="2"/>
      <c r="W108" s="2"/>
      <c r="X108" s="2"/>
      <c r="Y108" s="2"/>
    </row>
    <row r="109" spans="1:25">
      <c r="A109" s="2"/>
      <c r="B109" s="2"/>
      <c r="C109" s="2"/>
      <c r="D109" s="2"/>
      <c r="E109" s="2"/>
      <c r="F109" s="1"/>
      <c r="G109" s="1"/>
      <c r="H109" s="1"/>
      <c r="I109" s="1"/>
      <c r="J109" s="1"/>
      <c r="K109" s="1"/>
      <c r="L109" s="1"/>
      <c r="M109" s="1"/>
      <c r="N109" s="1"/>
      <c r="O109" s="1"/>
      <c r="P109" s="1"/>
      <c r="Q109" s="1"/>
      <c r="R109" s="1"/>
      <c r="S109" s="1"/>
      <c r="T109" s="1"/>
      <c r="U109" s="1"/>
      <c r="V109" s="2"/>
      <c r="W109" s="2"/>
      <c r="X109" s="2"/>
      <c r="Y109" s="2"/>
    </row>
    <row r="110" spans="1:25">
      <c r="A110" s="2"/>
      <c r="B110" s="2"/>
      <c r="C110" s="2"/>
      <c r="D110" s="2"/>
      <c r="E110" s="2"/>
      <c r="F110" s="1"/>
      <c r="G110" s="1"/>
      <c r="H110" s="1"/>
      <c r="I110" s="1"/>
      <c r="J110" s="1"/>
      <c r="K110" s="1"/>
      <c r="L110" s="1"/>
      <c r="M110" s="1"/>
      <c r="N110" s="1"/>
      <c r="O110" s="1"/>
      <c r="P110" s="1"/>
      <c r="Q110" s="1"/>
      <c r="R110" s="1"/>
      <c r="S110" s="1"/>
      <c r="T110" s="1"/>
      <c r="U110" s="1"/>
      <c r="V110" s="2"/>
      <c r="W110" s="2"/>
      <c r="X110" s="2"/>
      <c r="Y110" s="2"/>
    </row>
    <row r="111" spans="1:25">
      <c r="A111" s="2"/>
      <c r="B111" s="2"/>
      <c r="C111" s="2"/>
      <c r="D111" s="2"/>
      <c r="E111" s="2"/>
      <c r="F111" s="1"/>
      <c r="G111" s="1"/>
      <c r="H111" s="1"/>
      <c r="I111" s="1"/>
      <c r="J111" s="1"/>
      <c r="K111" s="1"/>
      <c r="L111" s="1"/>
      <c r="M111" s="1"/>
      <c r="N111" s="1"/>
      <c r="O111" s="1"/>
      <c r="P111" s="1"/>
      <c r="Q111" s="1"/>
      <c r="R111" s="1"/>
      <c r="S111" s="1"/>
      <c r="T111" s="1"/>
      <c r="U111" s="1"/>
      <c r="V111" s="2"/>
      <c r="W111" s="2"/>
      <c r="X111" s="2"/>
      <c r="Y111" s="2"/>
    </row>
    <row r="112" spans="1:25">
      <c r="A112" s="2"/>
      <c r="B112" s="2"/>
      <c r="C112" s="2"/>
      <c r="D112" s="2"/>
      <c r="E112" s="2"/>
      <c r="F112" s="1"/>
      <c r="G112" s="1"/>
      <c r="H112" s="1"/>
      <c r="I112" s="1"/>
      <c r="J112" s="1"/>
      <c r="K112" s="1"/>
      <c r="L112" s="1"/>
      <c r="M112" s="1"/>
      <c r="N112" s="1"/>
      <c r="O112" s="1"/>
      <c r="P112" s="1"/>
      <c r="Q112" s="1"/>
      <c r="R112" s="1"/>
      <c r="S112" s="1"/>
      <c r="T112" s="1"/>
      <c r="U112" s="1"/>
      <c r="V112" s="2"/>
      <c r="W112" s="2"/>
      <c r="X112" s="2"/>
      <c r="Y112" s="2"/>
    </row>
    <row r="113" spans="1:25">
      <c r="A113" s="2"/>
      <c r="B113" s="2"/>
      <c r="C113" s="2"/>
      <c r="D113" s="2"/>
      <c r="E113" s="2"/>
      <c r="F113" s="1"/>
      <c r="G113" s="1"/>
      <c r="H113" s="1"/>
      <c r="I113" s="1"/>
      <c r="J113" s="1"/>
      <c r="K113" s="1"/>
      <c r="L113" s="1"/>
      <c r="M113" s="1"/>
      <c r="N113" s="1"/>
      <c r="O113" s="1"/>
      <c r="P113" s="1"/>
      <c r="Q113" s="1"/>
      <c r="R113" s="1"/>
      <c r="S113" s="1"/>
      <c r="T113" s="1"/>
      <c r="U113" s="1"/>
      <c r="V113" s="2"/>
      <c r="W113" s="2"/>
      <c r="X113" s="2"/>
      <c r="Y113" s="2"/>
    </row>
    <row r="114" spans="1:25">
      <c r="A114" s="2"/>
      <c r="B114" s="2"/>
      <c r="C114" s="2"/>
      <c r="D114" s="2"/>
      <c r="E114" s="2"/>
      <c r="F114" s="1"/>
      <c r="G114" s="1"/>
      <c r="H114" s="1"/>
      <c r="I114" s="1"/>
      <c r="J114" s="1"/>
      <c r="K114" s="1"/>
      <c r="L114" s="1"/>
      <c r="M114" s="1"/>
      <c r="N114" s="1"/>
      <c r="O114" s="1"/>
      <c r="P114" s="1"/>
      <c r="Q114" s="1"/>
      <c r="R114" s="1"/>
      <c r="S114" s="1"/>
      <c r="T114" s="1"/>
      <c r="U114" s="1"/>
      <c r="V114" s="2"/>
      <c r="W114" s="2"/>
      <c r="X114" s="2"/>
      <c r="Y114" s="2"/>
    </row>
    <row r="115" spans="1:25">
      <c r="A115" s="2"/>
      <c r="B115" s="2"/>
      <c r="C115" s="2"/>
      <c r="D115" s="2"/>
      <c r="E115" s="2"/>
      <c r="F115" s="1"/>
      <c r="G115" s="1"/>
      <c r="H115" s="1"/>
      <c r="I115" s="1"/>
      <c r="J115" s="1"/>
      <c r="K115" s="1"/>
      <c r="L115" s="1"/>
      <c r="M115" s="1"/>
      <c r="N115" s="1"/>
      <c r="O115" s="1"/>
      <c r="P115" s="1"/>
      <c r="Q115" s="1"/>
      <c r="R115" s="1"/>
      <c r="S115" s="1"/>
      <c r="T115" s="1"/>
      <c r="U115" s="1"/>
      <c r="V115" s="2"/>
      <c r="W115" s="2"/>
      <c r="X115" s="2"/>
      <c r="Y115" s="2"/>
    </row>
    <row r="116" spans="1:25">
      <c r="A116" s="2"/>
      <c r="B116" s="2"/>
      <c r="C116" s="2"/>
      <c r="D116" s="2"/>
      <c r="E116" s="2"/>
      <c r="F116" s="1"/>
      <c r="G116" s="1"/>
      <c r="H116" s="1"/>
      <c r="I116" s="1"/>
      <c r="J116" s="1"/>
      <c r="K116" s="1"/>
      <c r="L116" s="1"/>
      <c r="M116" s="1"/>
      <c r="N116" s="1"/>
      <c r="O116" s="1"/>
      <c r="P116" s="1"/>
      <c r="Q116" s="1"/>
      <c r="R116" s="1"/>
      <c r="S116" s="1"/>
      <c r="T116" s="1"/>
      <c r="U116" s="1"/>
      <c r="V116" s="2"/>
      <c r="W116" s="2"/>
      <c r="X116" s="2"/>
      <c r="Y116" s="2"/>
    </row>
    <row r="117" spans="1:25">
      <c r="A117" s="2"/>
      <c r="B117" s="2"/>
      <c r="C117" s="2"/>
      <c r="D117" s="2"/>
      <c r="E117" s="2"/>
      <c r="F117" s="1"/>
      <c r="G117" s="1"/>
      <c r="H117" s="1"/>
      <c r="I117" s="1"/>
      <c r="J117" s="1"/>
      <c r="K117" s="1"/>
      <c r="L117" s="1"/>
      <c r="M117" s="1"/>
      <c r="N117" s="1"/>
      <c r="O117" s="1"/>
      <c r="P117" s="1"/>
      <c r="Q117" s="1"/>
      <c r="R117" s="1"/>
      <c r="S117" s="1"/>
      <c r="T117" s="1"/>
      <c r="U117" s="1"/>
      <c r="V117" s="2"/>
      <c r="W117" s="2"/>
      <c r="X117" s="2"/>
      <c r="Y117" s="2"/>
    </row>
    <row r="118" spans="1:25">
      <c r="A118" s="2"/>
      <c r="B118" s="2"/>
      <c r="C118" s="2"/>
      <c r="D118" s="2"/>
      <c r="E118" s="2"/>
      <c r="F118" s="1"/>
      <c r="G118" s="1"/>
      <c r="H118" s="1"/>
      <c r="I118" s="1"/>
      <c r="J118" s="1"/>
      <c r="K118" s="1"/>
      <c r="L118" s="1"/>
      <c r="M118" s="1"/>
      <c r="N118" s="1"/>
      <c r="O118" s="1"/>
      <c r="P118" s="1"/>
      <c r="Q118" s="1"/>
      <c r="R118" s="1"/>
      <c r="S118" s="1"/>
      <c r="T118" s="1"/>
      <c r="U118" s="1"/>
      <c r="V118" s="2"/>
      <c r="W118" s="2"/>
      <c r="X118" s="2"/>
      <c r="Y118" s="2"/>
    </row>
    <row r="119" spans="1:25">
      <c r="A119" s="2"/>
      <c r="B119" s="2"/>
      <c r="C119" s="2"/>
      <c r="D119" s="2"/>
      <c r="E119" s="2"/>
      <c r="F119" s="1"/>
      <c r="G119" s="1"/>
      <c r="H119" s="1"/>
      <c r="I119" s="1"/>
      <c r="J119" s="1"/>
      <c r="K119" s="1"/>
      <c r="L119" s="1"/>
      <c r="M119" s="1"/>
      <c r="N119" s="1"/>
      <c r="O119" s="1"/>
      <c r="P119" s="1"/>
      <c r="Q119" s="1"/>
      <c r="R119" s="1"/>
      <c r="S119" s="1"/>
      <c r="T119" s="1"/>
      <c r="U119" s="1"/>
      <c r="V119" s="2"/>
      <c r="W119" s="2"/>
      <c r="X119" s="2"/>
      <c r="Y119" s="2"/>
    </row>
    <row r="120" spans="1:25">
      <c r="A120" s="2"/>
      <c r="B120" s="2"/>
      <c r="C120" s="2"/>
      <c r="D120" s="2"/>
      <c r="E120" s="2"/>
      <c r="F120" s="1"/>
      <c r="G120" s="1"/>
      <c r="H120" s="1"/>
      <c r="I120" s="1"/>
      <c r="J120" s="1"/>
      <c r="K120" s="1"/>
      <c r="L120" s="1"/>
      <c r="M120" s="1"/>
      <c r="N120" s="1"/>
      <c r="O120" s="1"/>
      <c r="P120" s="1"/>
      <c r="Q120" s="1"/>
      <c r="R120" s="1"/>
      <c r="S120" s="1"/>
      <c r="T120" s="1"/>
      <c r="U120" s="1"/>
      <c r="V120" s="2"/>
      <c r="W120" s="2"/>
      <c r="X120" s="2"/>
      <c r="Y120" s="2"/>
    </row>
    <row r="121" spans="1:25">
      <c r="A121" s="2"/>
      <c r="B121" s="2"/>
      <c r="C121" s="2"/>
      <c r="D121" s="2"/>
      <c r="E121" s="2"/>
      <c r="F121" s="1"/>
      <c r="G121" s="1"/>
      <c r="H121" s="1"/>
      <c r="I121" s="1"/>
      <c r="J121" s="1"/>
      <c r="K121" s="1"/>
      <c r="L121" s="1"/>
      <c r="M121" s="1"/>
      <c r="N121" s="1"/>
      <c r="O121" s="1"/>
      <c r="P121" s="1"/>
      <c r="Q121" s="1"/>
      <c r="R121" s="1"/>
      <c r="S121" s="1"/>
      <c r="T121" s="1"/>
      <c r="U121" s="1"/>
      <c r="V121" s="2"/>
      <c r="W121" s="2"/>
      <c r="X121" s="2"/>
      <c r="Y121" s="2"/>
    </row>
    <row r="122" spans="1:25">
      <c r="A122" s="2"/>
      <c r="B122" s="2"/>
      <c r="C122" s="2"/>
      <c r="D122" s="2"/>
      <c r="E122" s="2"/>
      <c r="F122" s="1"/>
      <c r="G122" s="1"/>
      <c r="H122" s="1"/>
      <c r="I122" s="1"/>
      <c r="J122" s="1"/>
      <c r="K122" s="1"/>
      <c r="L122" s="1"/>
      <c r="M122" s="1"/>
      <c r="N122" s="1"/>
      <c r="O122" s="1"/>
      <c r="P122" s="1"/>
      <c r="Q122" s="1"/>
      <c r="R122" s="1"/>
      <c r="S122" s="1"/>
      <c r="T122" s="1"/>
      <c r="U122" s="1"/>
      <c r="V122" s="2"/>
      <c r="W122" s="2"/>
      <c r="X122" s="2"/>
      <c r="Y122" s="2"/>
    </row>
    <row r="123" spans="1:25">
      <c r="A123" s="2"/>
      <c r="B123" s="2"/>
      <c r="C123" s="2"/>
      <c r="D123" s="2"/>
      <c r="E123" s="2"/>
      <c r="F123" s="1"/>
      <c r="G123" s="1"/>
      <c r="H123" s="1"/>
      <c r="I123" s="1"/>
      <c r="J123" s="1"/>
      <c r="K123" s="1"/>
      <c r="L123" s="1"/>
      <c r="M123" s="1"/>
      <c r="N123" s="1"/>
      <c r="O123" s="1"/>
      <c r="P123" s="1"/>
      <c r="Q123" s="1"/>
      <c r="R123" s="1"/>
      <c r="S123" s="1"/>
      <c r="T123" s="1"/>
      <c r="U123" s="1"/>
      <c r="V123" s="2"/>
      <c r="W123" s="2"/>
      <c r="X123" s="2"/>
      <c r="Y123" s="2"/>
    </row>
    <row r="124" spans="1:25">
      <c r="A124" s="2"/>
      <c r="B124" s="2"/>
      <c r="C124" s="2"/>
      <c r="D124" s="2"/>
      <c r="E124" s="2"/>
      <c r="F124" s="1"/>
      <c r="G124" s="1"/>
      <c r="H124" s="1"/>
      <c r="I124" s="1"/>
      <c r="J124" s="1"/>
      <c r="K124" s="1"/>
      <c r="L124" s="1"/>
      <c r="M124" s="1"/>
      <c r="N124" s="1"/>
      <c r="O124" s="1"/>
      <c r="P124" s="1"/>
      <c r="Q124" s="1"/>
      <c r="R124" s="1"/>
      <c r="S124" s="1"/>
      <c r="T124" s="1"/>
      <c r="U124" s="1"/>
      <c r="V124" s="2"/>
      <c r="W124" s="2"/>
      <c r="X124" s="2"/>
      <c r="Y124" s="2"/>
    </row>
    <row r="125" spans="1:25">
      <c r="A125" s="2"/>
      <c r="B125" s="2"/>
      <c r="C125" s="2"/>
      <c r="D125" s="2"/>
      <c r="E125" s="2"/>
      <c r="F125" s="1"/>
      <c r="G125" s="1"/>
      <c r="H125" s="1"/>
      <c r="I125" s="1"/>
      <c r="J125" s="1"/>
      <c r="K125" s="1"/>
      <c r="L125" s="1"/>
      <c r="M125" s="1"/>
      <c r="N125" s="1"/>
      <c r="O125" s="1"/>
      <c r="P125" s="1"/>
      <c r="Q125" s="1"/>
      <c r="R125" s="1"/>
      <c r="S125" s="1"/>
      <c r="T125" s="1"/>
      <c r="U125" s="1"/>
      <c r="V125" s="2"/>
      <c r="W125" s="2"/>
      <c r="X125" s="2"/>
      <c r="Y125" s="2"/>
    </row>
    <row r="126" spans="1:25">
      <c r="A126" s="2"/>
      <c r="B126" s="2"/>
      <c r="C126" s="2"/>
      <c r="D126" s="2"/>
      <c r="E126" s="2"/>
      <c r="F126" s="1"/>
      <c r="G126" s="1"/>
      <c r="H126" s="1"/>
      <c r="I126" s="1"/>
      <c r="J126" s="1"/>
      <c r="K126" s="1"/>
      <c r="L126" s="1"/>
      <c r="M126" s="1"/>
      <c r="N126" s="1"/>
      <c r="O126" s="1"/>
      <c r="P126" s="1"/>
      <c r="Q126" s="1"/>
      <c r="R126" s="1"/>
      <c r="S126" s="1"/>
      <c r="T126" s="1"/>
      <c r="U126" s="1"/>
      <c r="V126" s="2"/>
      <c r="W126" s="2"/>
      <c r="X126" s="2"/>
      <c r="Y126" s="2"/>
    </row>
    <row r="127" spans="1:25">
      <c r="A127" s="2"/>
      <c r="B127" s="2"/>
      <c r="C127" s="2"/>
      <c r="D127" s="2"/>
      <c r="E127" s="2"/>
      <c r="F127" s="1"/>
      <c r="G127" s="1"/>
      <c r="H127" s="1"/>
      <c r="I127" s="1"/>
      <c r="J127" s="1"/>
      <c r="K127" s="1"/>
      <c r="L127" s="1"/>
      <c r="M127" s="1"/>
      <c r="N127" s="1"/>
      <c r="O127" s="1"/>
      <c r="P127" s="1"/>
      <c r="Q127" s="1"/>
      <c r="R127" s="1"/>
      <c r="S127" s="1"/>
      <c r="T127" s="1"/>
      <c r="U127" s="1"/>
      <c r="V127" s="2"/>
      <c r="W127" s="2"/>
      <c r="X127" s="2"/>
      <c r="Y127" s="2"/>
    </row>
    <row r="128" spans="1:25">
      <c r="A128" s="2"/>
      <c r="B128" s="2"/>
      <c r="C128" s="2"/>
      <c r="D128" s="2"/>
      <c r="E128" s="2"/>
      <c r="F128" s="1"/>
      <c r="G128" s="1"/>
      <c r="H128" s="1"/>
      <c r="I128" s="1"/>
      <c r="J128" s="1"/>
      <c r="K128" s="1"/>
      <c r="L128" s="1"/>
      <c r="M128" s="1"/>
      <c r="N128" s="1"/>
      <c r="O128" s="1"/>
      <c r="P128" s="1"/>
      <c r="Q128" s="1"/>
      <c r="R128" s="1"/>
      <c r="S128" s="1"/>
      <c r="T128" s="1"/>
      <c r="U128" s="1"/>
      <c r="V128" s="2"/>
      <c r="W128" s="2"/>
      <c r="X128" s="2"/>
      <c r="Y128" s="2"/>
    </row>
    <row r="129" spans="1:25">
      <c r="A129" s="2"/>
      <c r="B129" s="2"/>
      <c r="C129" s="2"/>
      <c r="D129" s="2"/>
      <c r="E129" s="2"/>
      <c r="F129" s="1"/>
      <c r="G129" s="1"/>
      <c r="H129" s="1"/>
      <c r="I129" s="1"/>
      <c r="J129" s="1"/>
      <c r="K129" s="1"/>
      <c r="L129" s="1"/>
      <c r="M129" s="1"/>
      <c r="N129" s="1"/>
      <c r="O129" s="1"/>
      <c r="P129" s="1"/>
      <c r="Q129" s="1"/>
      <c r="R129" s="1"/>
      <c r="S129" s="1"/>
      <c r="T129" s="1"/>
      <c r="U129" s="1"/>
      <c r="V129" s="2"/>
      <c r="W129" s="2"/>
      <c r="X129" s="2"/>
      <c r="Y129" s="2"/>
    </row>
    <row r="130" spans="1:25">
      <c r="A130" s="2"/>
      <c r="B130" s="2"/>
      <c r="C130" s="2"/>
      <c r="D130" s="2"/>
      <c r="E130" s="2"/>
      <c r="F130" s="1"/>
      <c r="G130" s="1"/>
      <c r="H130" s="1"/>
      <c r="I130" s="1"/>
      <c r="J130" s="1"/>
      <c r="K130" s="1"/>
      <c r="L130" s="1"/>
      <c r="M130" s="1"/>
      <c r="N130" s="1"/>
      <c r="O130" s="1"/>
      <c r="P130" s="1"/>
      <c r="Q130" s="1"/>
      <c r="R130" s="1"/>
      <c r="S130" s="1"/>
      <c r="T130" s="1"/>
      <c r="U130" s="1"/>
      <c r="V130" s="2"/>
      <c r="W130" s="2"/>
      <c r="X130" s="2"/>
      <c r="Y130" s="2"/>
    </row>
    <row r="131" spans="1:25">
      <c r="A131" s="2"/>
      <c r="B131" s="2"/>
      <c r="C131" s="2"/>
      <c r="D131" s="2"/>
      <c r="E131" s="2"/>
      <c r="F131" s="1"/>
      <c r="G131" s="1"/>
      <c r="H131" s="1"/>
      <c r="I131" s="1"/>
      <c r="J131" s="1"/>
      <c r="K131" s="1"/>
      <c r="L131" s="1"/>
      <c r="M131" s="1"/>
      <c r="N131" s="1"/>
      <c r="O131" s="1"/>
      <c r="P131" s="1"/>
      <c r="Q131" s="1"/>
      <c r="R131" s="1"/>
      <c r="S131" s="1"/>
      <c r="T131" s="1"/>
      <c r="U131" s="1"/>
      <c r="V131" s="2"/>
      <c r="W131" s="2"/>
      <c r="X131" s="2"/>
      <c r="Y131" s="2"/>
    </row>
    <row r="132" spans="1:25">
      <c r="A132" s="2"/>
      <c r="B132" s="2"/>
      <c r="C132" s="2"/>
      <c r="D132" s="2"/>
      <c r="E132" s="2"/>
      <c r="F132" s="1"/>
      <c r="G132" s="1"/>
      <c r="H132" s="1"/>
      <c r="I132" s="1"/>
      <c r="J132" s="1"/>
      <c r="K132" s="1"/>
      <c r="L132" s="1"/>
      <c r="M132" s="1"/>
      <c r="N132" s="1"/>
      <c r="O132" s="1"/>
      <c r="P132" s="1"/>
      <c r="Q132" s="1"/>
      <c r="R132" s="1"/>
      <c r="S132" s="1"/>
      <c r="T132" s="1"/>
      <c r="U132" s="1"/>
      <c r="V132" s="2"/>
      <c r="W132" s="2"/>
      <c r="X132" s="2"/>
      <c r="Y132" s="2"/>
    </row>
    <row r="133" spans="1:25">
      <c r="A133" s="2"/>
      <c r="B133" s="2"/>
      <c r="C133" s="2"/>
      <c r="D133" s="2"/>
      <c r="E133" s="2"/>
      <c r="F133" s="1"/>
      <c r="G133" s="1"/>
      <c r="H133" s="1"/>
      <c r="I133" s="1"/>
      <c r="J133" s="1"/>
      <c r="K133" s="1"/>
      <c r="L133" s="1"/>
      <c r="M133" s="1"/>
      <c r="N133" s="1"/>
      <c r="O133" s="1"/>
      <c r="P133" s="1"/>
      <c r="Q133" s="1"/>
      <c r="R133" s="1"/>
      <c r="S133" s="1"/>
      <c r="T133" s="1"/>
      <c r="U133" s="1"/>
      <c r="V133" s="2"/>
      <c r="W133" s="2"/>
      <c r="X133" s="2"/>
      <c r="Y133" s="2"/>
    </row>
    <row r="134" spans="1:25">
      <c r="A134" s="2"/>
      <c r="B134" s="2"/>
      <c r="C134" s="2"/>
      <c r="D134" s="2"/>
      <c r="E134" s="2"/>
      <c r="F134" s="1"/>
      <c r="G134" s="1"/>
      <c r="H134" s="1"/>
      <c r="I134" s="1"/>
      <c r="J134" s="1"/>
      <c r="K134" s="1"/>
      <c r="L134" s="1"/>
      <c r="M134" s="1"/>
      <c r="N134" s="1"/>
      <c r="O134" s="1"/>
      <c r="P134" s="1"/>
      <c r="Q134" s="1"/>
      <c r="R134" s="1"/>
      <c r="S134" s="1"/>
      <c r="T134" s="1"/>
      <c r="U134" s="1"/>
      <c r="V134" s="2"/>
      <c r="W134" s="2"/>
      <c r="X134" s="2"/>
      <c r="Y134" s="2"/>
    </row>
    <row r="135" spans="1:25">
      <c r="A135" s="2"/>
      <c r="B135" s="2"/>
      <c r="C135" s="2"/>
      <c r="D135" s="2"/>
      <c r="E135" s="2"/>
      <c r="F135" s="1"/>
      <c r="G135" s="1"/>
      <c r="H135" s="1"/>
      <c r="I135" s="1"/>
      <c r="J135" s="1"/>
      <c r="K135" s="1"/>
      <c r="L135" s="1"/>
      <c r="M135" s="1"/>
      <c r="N135" s="1"/>
      <c r="O135" s="1"/>
      <c r="P135" s="1"/>
      <c r="Q135" s="1"/>
      <c r="R135" s="1"/>
      <c r="S135" s="1"/>
      <c r="T135" s="1"/>
      <c r="U135" s="1"/>
      <c r="V135" s="2"/>
      <c r="W135" s="2"/>
      <c r="X135" s="2"/>
      <c r="Y135" s="2"/>
    </row>
    <row r="136" spans="1:25">
      <c r="A136" s="2"/>
      <c r="B136" s="2"/>
      <c r="C136" s="2"/>
      <c r="D136" s="2"/>
      <c r="E136" s="2"/>
      <c r="F136" s="1"/>
      <c r="G136" s="1"/>
      <c r="H136" s="1"/>
      <c r="I136" s="1"/>
      <c r="J136" s="1"/>
      <c r="K136" s="1"/>
      <c r="L136" s="1"/>
      <c r="M136" s="1"/>
      <c r="N136" s="1"/>
      <c r="O136" s="1"/>
      <c r="P136" s="1"/>
      <c r="Q136" s="1"/>
      <c r="R136" s="1"/>
      <c r="S136" s="1"/>
      <c r="T136" s="1"/>
      <c r="U136" s="1"/>
      <c r="V136" s="2"/>
      <c r="W136" s="2"/>
      <c r="X136" s="2"/>
      <c r="Y136" s="2"/>
    </row>
    <row r="137" spans="1:25">
      <c r="A137" s="2"/>
      <c r="B137" s="2"/>
      <c r="C137" s="2"/>
      <c r="D137" s="2"/>
      <c r="E137" s="2"/>
      <c r="F137" s="1"/>
      <c r="G137" s="1"/>
      <c r="H137" s="1"/>
      <c r="I137" s="1"/>
      <c r="J137" s="1"/>
      <c r="K137" s="1"/>
      <c r="L137" s="1"/>
      <c r="M137" s="1"/>
      <c r="N137" s="1"/>
      <c r="O137" s="1"/>
      <c r="P137" s="1"/>
      <c r="Q137" s="1"/>
      <c r="R137" s="1"/>
      <c r="S137" s="1"/>
      <c r="T137" s="1"/>
      <c r="U137" s="1"/>
      <c r="V137" s="2"/>
      <c r="W137" s="2"/>
      <c r="X137" s="2"/>
      <c r="Y137" s="2"/>
    </row>
    <row r="138" spans="1:25">
      <c r="A138" s="2"/>
      <c r="B138" s="2"/>
      <c r="C138" s="2"/>
      <c r="D138" s="2"/>
      <c r="E138" s="2"/>
      <c r="F138" s="1"/>
      <c r="G138" s="1"/>
      <c r="H138" s="1"/>
      <c r="I138" s="1"/>
      <c r="J138" s="1"/>
      <c r="K138" s="1"/>
      <c r="L138" s="1"/>
      <c r="M138" s="1"/>
      <c r="N138" s="1"/>
      <c r="O138" s="1"/>
      <c r="P138" s="1"/>
      <c r="Q138" s="1"/>
      <c r="R138" s="1"/>
      <c r="S138" s="1"/>
      <c r="T138" s="1"/>
      <c r="U138" s="1"/>
      <c r="V138" s="2"/>
      <c r="W138" s="2"/>
      <c r="X138" s="2"/>
      <c r="Y138" s="2"/>
    </row>
    <row r="139" spans="1:25">
      <c r="A139" s="2"/>
      <c r="B139" s="2"/>
      <c r="C139" s="2"/>
      <c r="D139" s="2"/>
      <c r="E139" s="2"/>
      <c r="F139" s="1"/>
      <c r="G139" s="1"/>
      <c r="H139" s="1"/>
      <c r="I139" s="1"/>
      <c r="J139" s="1"/>
      <c r="K139" s="1"/>
      <c r="L139" s="1"/>
      <c r="M139" s="1"/>
      <c r="N139" s="1"/>
      <c r="O139" s="1"/>
      <c r="P139" s="1"/>
      <c r="Q139" s="1"/>
      <c r="R139" s="1"/>
      <c r="S139" s="1"/>
      <c r="T139" s="1"/>
      <c r="U139" s="1"/>
      <c r="V139" s="2"/>
      <c r="W139" s="2"/>
      <c r="X139" s="2"/>
      <c r="Y139" s="2"/>
    </row>
    <row r="140" spans="1:25">
      <c r="A140" s="2"/>
      <c r="B140" s="2"/>
      <c r="C140" s="2"/>
      <c r="D140" s="2"/>
      <c r="E140" s="2"/>
      <c r="F140" s="1"/>
      <c r="G140" s="1"/>
      <c r="H140" s="1"/>
      <c r="I140" s="1"/>
      <c r="J140" s="1"/>
      <c r="K140" s="1"/>
      <c r="L140" s="1"/>
      <c r="M140" s="1"/>
      <c r="N140" s="1"/>
      <c r="O140" s="1"/>
      <c r="P140" s="1"/>
      <c r="Q140" s="1"/>
      <c r="R140" s="1"/>
      <c r="S140" s="1"/>
      <c r="T140" s="1"/>
      <c r="U140" s="1"/>
      <c r="V140" s="2"/>
      <c r="W140" s="2"/>
      <c r="X140" s="2"/>
      <c r="Y140" s="2"/>
    </row>
    <row r="141" spans="1:25">
      <c r="A141" s="2"/>
      <c r="B141" s="2"/>
      <c r="C141" s="2"/>
      <c r="D141" s="2"/>
      <c r="E141" s="2"/>
      <c r="F141" s="1"/>
      <c r="G141" s="1"/>
      <c r="H141" s="1"/>
      <c r="I141" s="1"/>
      <c r="J141" s="1"/>
      <c r="K141" s="1"/>
      <c r="L141" s="1"/>
      <c r="M141" s="1"/>
      <c r="N141" s="1"/>
      <c r="O141" s="1"/>
      <c r="P141" s="1"/>
      <c r="Q141" s="1"/>
      <c r="R141" s="1"/>
      <c r="S141" s="1"/>
      <c r="T141" s="1"/>
      <c r="U141" s="1"/>
      <c r="V141" s="2"/>
      <c r="W141" s="2"/>
      <c r="X141" s="2"/>
      <c r="Y141" s="2"/>
    </row>
    <row r="142" spans="1:25">
      <c r="A142" s="2"/>
      <c r="B142" s="2"/>
      <c r="C142" s="2"/>
      <c r="D142" s="2"/>
      <c r="E142" s="2"/>
      <c r="F142" s="1"/>
      <c r="G142" s="1"/>
      <c r="H142" s="1"/>
      <c r="I142" s="1"/>
      <c r="J142" s="1"/>
      <c r="K142" s="1"/>
      <c r="L142" s="1"/>
      <c r="M142" s="1"/>
      <c r="N142" s="1"/>
      <c r="O142" s="1"/>
      <c r="P142" s="1"/>
      <c r="Q142" s="1"/>
      <c r="R142" s="1"/>
      <c r="S142" s="1"/>
      <c r="T142" s="1"/>
      <c r="U142" s="1"/>
      <c r="V142" s="2"/>
      <c r="W142" s="2"/>
      <c r="X142" s="2"/>
      <c r="Y142" s="2"/>
    </row>
    <row r="143" spans="1:25">
      <c r="A143" s="2"/>
      <c r="B143" s="2"/>
      <c r="C143" s="2"/>
      <c r="D143" s="2"/>
      <c r="E143" s="2"/>
      <c r="F143" s="1"/>
      <c r="G143" s="1"/>
      <c r="H143" s="1"/>
      <c r="I143" s="1"/>
      <c r="J143" s="1"/>
      <c r="K143" s="1"/>
      <c r="L143" s="1"/>
      <c r="M143" s="1"/>
      <c r="N143" s="1"/>
      <c r="O143" s="1"/>
      <c r="P143" s="1"/>
      <c r="Q143" s="1"/>
      <c r="R143" s="1"/>
      <c r="S143" s="1"/>
      <c r="T143" s="1"/>
      <c r="U143" s="1"/>
      <c r="V143" s="2"/>
      <c r="W143" s="2"/>
      <c r="X143" s="2"/>
      <c r="Y143" s="2"/>
    </row>
    <row r="144" spans="1:25">
      <c r="A144" s="2"/>
      <c r="B144" s="2"/>
      <c r="C144" s="2"/>
      <c r="D144" s="2"/>
      <c r="E144" s="2"/>
      <c r="F144" s="1"/>
      <c r="G144" s="1"/>
      <c r="H144" s="1"/>
      <c r="I144" s="1"/>
      <c r="J144" s="1"/>
      <c r="K144" s="1"/>
      <c r="L144" s="1"/>
      <c r="M144" s="1"/>
      <c r="N144" s="1"/>
      <c r="O144" s="1"/>
      <c r="P144" s="1"/>
      <c r="Q144" s="1"/>
      <c r="R144" s="1"/>
      <c r="S144" s="1"/>
      <c r="T144" s="1"/>
      <c r="U144" s="1"/>
      <c r="V144" s="2"/>
      <c r="W144" s="2"/>
      <c r="X144" s="2"/>
      <c r="Y144" s="2"/>
    </row>
    <row r="145" spans="1:25">
      <c r="A145" s="2"/>
      <c r="B145" s="2"/>
      <c r="C145" s="2"/>
      <c r="D145" s="2"/>
      <c r="E145" s="2"/>
      <c r="F145" s="1"/>
      <c r="G145" s="1"/>
      <c r="H145" s="1"/>
      <c r="I145" s="1"/>
      <c r="J145" s="1"/>
      <c r="K145" s="1"/>
      <c r="L145" s="1"/>
      <c r="M145" s="1"/>
      <c r="N145" s="1"/>
      <c r="O145" s="1"/>
      <c r="P145" s="1"/>
      <c r="Q145" s="1"/>
      <c r="R145" s="1"/>
      <c r="S145" s="1"/>
      <c r="T145" s="1"/>
      <c r="U145" s="1"/>
      <c r="V145" s="2"/>
      <c r="W145" s="2"/>
      <c r="X145" s="2"/>
      <c r="Y145" s="2"/>
    </row>
    <row r="146" spans="1:25">
      <c r="A146" s="2"/>
      <c r="B146" s="2"/>
      <c r="C146" s="2"/>
      <c r="D146" s="2"/>
      <c r="E146" s="2"/>
      <c r="F146" s="1"/>
      <c r="G146" s="1"/>
      <c r="H146" s="1"/>
      <c r="I146" s="1"/>
      <c r="J146" s="1"/>
      <c r="K146" s="1"/>
      <c r="L146" s="1"/>
      <c r="M146" s="1"/>
      <c r="N146" s="1"/>
      <c r="O146" s="1"/>
      <c r="P146" s="1"/>
      <c r="Q146" s="1"/>
      <c r="R146" s="1"/>
      <c r="S146" s="1"/>
      <c r="T146" s="1"/>
      <c r="U146" s="1"/>
      <c r="V146" s="2"/>
      <c r="W146" s="2"/>
      <c r="X146" s="2"/>
      <c r="Y146" s="2"/>
    </row>
    <row r="147" spans="1:25">
      <c r="A147" s="2"/>
      <c r="B147" s="2"/>
      <c r="C147" s="2"/>
      <c r="D147" s="2"/>
      <c r="E147" s="2"/>
      <c r="F147" s="1"/>
      <c r="G147" s="1"/>
      <c r="H147" s="1"/>
      <c r="I147" s="1"/>
      <c r="J147" s="1"/>
      <c r="K147" s="1"/>
      <c r="L147" s="1"/>
      <c r="M147" s="1"/>
      <c r="N147" s="1"/>
      <c r="O147" s="1"/>
      <c r="P147" s="1"/>
      <c r="Q147" s="1"/>
      <c r="R147" s="1"/>
      <c r="S147" s="1"/>
      <c r="T147" s="1"/>
      <c r="U147" s="1"/>
      <c r="V147" s="2"/>
      <c r="W147" s="2"/>
      <c r="X147" s="2"/>
      <c r="Y147" s="2"/>
    </row>
    <row r="148" spans="1:25">
      <c r="A148" s="2"/>
      <c r="B148" s="2"/>
      <c r="C148" s="2"/>
      <c r="D148" s="2"/>
      <c r="E148" s="2"/>
      <c r="F148" s="1"/>
      <c r="G148" s="1"/>
      <c r="H148" s="1"/>
      <c r="I148" s="1"/>
      <c r="J148" s="1"/>
      <c r="K148" s="1"/>
      <c r="L148" s="1"/>
      <c r="M148" s="1"/>
      <c r="N148" s="1"/>
      <c r="O148" s="1"/>
      <c r="P148" s="1"/>
      <c r="Q148" s="1"/>
      <c r="R148" s="1"/>
      <c r="S148" s="1"/>
      <c r="T148" s="1"/>
      <c r="U148" s="1"/>
      <c r="V148" s="2"/>
      <c r="W148" s="2"/>
      <c r="X148" s="2"/>
      <c r="Y148" s="2"/>
    </row>
    <row r="149" spans="1:25">
      <c r="A149" s="2"/>
      <c r="B149" s="2"/>
      <c r="C149" s="2"/>
      <c r="D149" s="2"/>
      <c r="E149" s="2"/>
      <c r="F149" s="1"/>
      <c r="G149" s="1"/>
      <c r="H149" s="1"/>
      <c r="I149" s="1"/>
      <c r="J149" s="1"/>
      <c r="K149" s="1"/>
      <c r="L149" s="1"/>
      <c r="M149" s="1"/>
      <c r="N149" s="1"/>
      <c r="O149" s="1"/>
      <c r="P149" s="1"/>
      <c r="Q149" s="1"/>
      <c r="R149" s="1"/>
      <c r="S149" s="1"/>
      <c r="T149" s="1"/>
      <c r="U149" s="1"/>
      <c r="V149" s="2"/>
      <c r="W149" s="2"/>
      <c r="X149" s="2"/>
      <c r="Y149" s="2"/>
    </row>
    <row r="150" spans="1:25">
      <c r="A150" s="2"/>
      <c r="B150" s="2"/>
      <c r="C150" s="2"/>
      <c r="D150" s="2"/>
      <c r="E150" s="2"/>
      <c r="F150" s="1"/>
      <c r="G150" s="1"/>
      <c r="H150" s="1"/>
      <c r="I150" s="1"/>
      <c r="J150" s="1"/>
      <c r="K150" s="1"/>
      <c r="L150" s="1"/>
      <c r="M150" s="1"/>
      <c r="N150" s="1"/>
      <c r="O150" s="1"/>
      <c r="P150" s="1"/>
      <c r="Q150" s="1"/>
      <c r="R150" s="1"/>
      <c r="S150" s="1"/>
      <c r="T150" s="1"/>
      <c r="U150" s="1"/>
      <c r="V150" s="2"/>
      <c r="W150" s="2"/>
      <c r="X150" s="2"/>
      <c r="Y150" s="2"/>
    </row>
    <row r="151" spans="1:25">
      <c r="A151" s="2"/>
      <c r="B151" s="2"/>
      <c r="C151" s="2"/>
      <c r="D151" s="2"/>
      <c r="E151" s="2"/>
      <c r="F151" s="1"/>
      <c r="G151" s="1"/>
      <c r="H151" s="1"/>
      <c r="I151" s="1"/>
      <c r="J151" s="1"/>
      <c r="K151" s="1"/>
      <c r="L151" s="1"/>
      <c r="M151" s="1"/>
      <c r="N151" s="1"/>
      <c r="O151" s="1"/>
      <c r="P151" s="1"/>
      <c r="Q151" s="1"/>
      <c r="R151" s="1"/>
      <c r="S151" s="1"/>
      <c r="T151" s="1"/>
      <c r="U151" s="1"/>
      <c r="V151" s="2"/>
      <c r="W151" s="2"/>
      <c r="X151" s="2"/>
      <c r="Y151" s="2"/>
    </row>
    <row r="152" spans="1:25">
      <c r="A152" s="2"/>
      <c r="B152" s="2"/>
      <c r="C152" s="2"/>
      <c r="D152" s="2"/>
      <c r="E152" s="2"/>
      <c r="F152" s="1"/>
      <c r="G152" s="1"/>
      <c r="H152" s="1"/>
      <c r="I152" s="1"/>
      <c r="J152" s="1"/>
      <c r="K152" s="1"/>
      <c r="L152" s="1"/>
      <c r="M152" s="1"/>
      <c r="N152" s="1"/>
      <c r="O152" s="1"/>
      <c r="P152" s="1"/>
      <c r="Q152" s="1"/>
      <c r="R152" s="1"/>
      <c r="S152" s="1"/>
      <c r="T152" s="1"/>
      <c r="U152" s="1"/>
      <c r="V152" s="2"/>
      <c r="W152" s="2"/>
      <c r="X152" s="2"/>
      <c r="Y152" s="2"/>
    </row>
    <row r="153" spans="1:25">
      <c r="A153" s="2"/>
      <c r="B153" s="2"/>
      <c r="C153" s="2"/>
      <c r="D153" s="2"/>
      <c r="E153" s="2"/>
      <c r="F153" s="1"/>
      <c r="G153" s="1"/>
      <c r="H153" s="1"/>
      <c r="I153" s="1"/>
      <c r="J153" s="1"/>
      <c r="K153" s="1"/>
      <c r="L153" s="1"/>
      <c r="M153" s="1"/>
      <c r="N153" s="1"/>
      <c r="O153" s="1"/>
      <c r="P153" s="1"/>
      <c r="Q153" s="1"/>
      <c r="R153" s="1"/>
      <c r="S153" s="1"/>
      <c r="T153" s="1"/>
      <c r="U153" s="1"/>
      <c r="V153" s="2"/>
      <c r="W153" s="2"/>
      <c r="X153" s="2"/>
      <c r="Y153" s="2"/>
    </row>
    <row r="154" spans="1:25">
      <c r="A154" s="2"/>
      <c r="B154" s="2"/>
      <c r="C154" s="2"/>
      <c r="D154" s="2"/>
      <c r="E154" s="2"/>
      <c r="F154" s="1"/>
      <c r="G154" s="1"/>
      <c r="H154" s="1"/>
      <c r="I154" s="1"/>
      <c r="J154" s="1"/>
      <c r="K154" s="1"/>
      <c r="L154" s="1"/>
      <c r="M154" s="1"/>
      <c r="N154" s="1"/>
      <c r="O154" s="1"/>
      <c r="P154" s="1"/>
      <c r="Q154" s="1"/>
      <c r="R154" s="1"/>
      <c r="S154" s="1"/>
      <c r="T154" s="1"/>
      <c r="U154" s="1"/>
      <c r="V154" s="2"/>
      <c r="W154" s="2"/>
      <c r="X154" s="2"/>
      <c r="Y154" s="2"/>
    </row>
    <row r="155" spans="1:25">
      <c r="A155" s="2"/>
      <c r="B155" s="2"/>
      <c r="C155" s="2"/>
      <c r="D155" s="2"/>
      <c r="E155" s="2"/>
      <c r="F155" s="1"/>
      <c r="G155" s="1"/>
      <c r="H155" s="1"/>
      <c r="I155" s="1"/>
      <c r="J155" s="1"/>
      <c r="K155" s="1"/>
      <c r="L155" s="1"/>
      <c r="M155" s="1"/>
      <c r="N155" s="1"/>
      <c r="O155" s="1"/>
      <c r="P155" s="1"/>
      <c r="Q155" s="1"/>
      <c r="R155" s="1"/>
      <c r="S155" s="1"/>
      <c r="T155" s="1"/>
      <c r="U155" s="1"/>
      <c r="V155" s="2"/>
      <c r="W155" s="2"/>
      <c r="X155" s="2"/>
      <c r="Y155" s="2"/>
    </row>
    <row r="156" spans="1:25">
      <c r="A156" s="2"/>
      <c r="B156" s="2"/>
      <c r="C156" s="2"/>
      <c r="D156" s="2"/>
      <c r="E156" s="2"/>
      <c r="F156" s="1"/>
      <c r="G156" s="1"/>
      <c r="H156" s="1"/>
      <c r="I156" s="1"/>
      <c r="J156" s="1"/>
      <c r="K156" s="1"/>
      <c r="L156" s="1"/>
      <c r="M156" s="1"/>
      <c r="N156" s="1"/>
      <c r="O156" s="1"/>
      <c r="P156" s="1"/>
      <c r="Q156" s="1"/>
      <c r="R156" s="1"/>
      <c r="S156" s="1"/>
      <c r="T156" s="1"/>
      <c r="U156" s="1"/>
      <c r="V156" s="2"/>
      <c r="W156" s="2"/>
      <c r="X156" s="2"/>
      <c r="Y156" s="2"/>
    </row>
    <row r="157" spans="1:25">
      <c r="A157" s="2"/>
      <c r="B157" s="2"/>
      <c r="C157" s="2"/>
      <c r="D157" s="2"/>
      <c r="E157" s="2"/>
      <c r="F157" s="1"/>
      <c r="G157" s="1"/>
      <c r="H157" s="1"/>
      <c r="I157" s="1"/>
      <c r="J157" s="1"/>
      <c r="K157" s="1"/>
      <c r="L157" s="1"/>
      <c r="M157" s="1"/>
      <c r="N157" s="1"/>
      <c r="O157" s="1"/>
      <c r="P157" s="1"/>
      <c r="Q157" s="1"/>
      <c r="R157" s="1"/>
      <c r="S157" s="1"/>
      <c r="T157" s="1"/>
      <c r="U157" s="1"/>
      <c r="V157" s="2"/>
      <c r="W157" s="2"/>
      <c r="X157" s="2"/>
      <c r="Y157" s="2"/>
    </row>
    <row r="158" spans="1:25">
      <c r="A158" s="2"/>
      <c r="B158" s="2"/>
      <c r="C158" s="2"/>
      <c r="D158" s="2"/>
      <c r="E158" s="2"/>
      <c r="F158" s="1"/>
      <c r="G158" s="1"/>
      <c r="H158" s="1"/>
      <c r="I158" s="1"/>
      <c r="J158" s="1"/>
      <c r="K158" s="1"/>
      <c r="L158" s="1"/>
      <c r="M158" s="1"/>
      <c r="N158" s="1"/>
      <c r="O158" s="1"/>
      <c r="P158" s="1"/>
      <c r="Q158" s="1"/>
      <c r="R158" s="1"/>
      <c r="S158" s="1"/>
      <c r="T158" s="1"/>
      <c r="U158" s="1"/>
      <c r="V158" s="2"/>
      <c r="W158" s="2"/>
      <c r="X158" s="2"/>
      <c r="Y158" s="2"/>
    </row>
    <row r="159" spans="1:25">
      <c r="A159" s="2"/>
      <c r="B159" s="2"/>
      <c r="C159" s="2"/>
      <c r="D159" s="2"/>
      <c r="E159" s="2"/>
      <c r="F159" s="1"/>
      <c r="G159" s="1"/>
      <c r="H159" s="1"/>
      <c r="I159" s="1"/>
      <c r="J159" s="1"/>
      <c r="K159" s="1"/>
      <c r="L159" s="1"/>
      <c r="M159" s="1"/>
      <c r="N159" s="1"/>
      <c r="O159" s="1"/>
      <c r="P159" s="1"/>
      <c r="Q159" s="1"/>
      <c r="R159" s="1"/>
      <c r="S159" s="1"/>
      <c r="T159" s="1"/>
      <c r="U159" s="1"/>
      <c r="V159" s="2"/>
      <c r="W159" s="2"/>
      <c r="X159" s="2"/>
      <c r="Y159" s="2"/>
    </row>
    <row r="160" spans="1:25">
      <c r="A160" s="2"/>
      <c r="B160" s="2"/>
      <c r="C160" s="2"/>
      <c r="D160" s="2"/>
      <c r="E160" s="2"/>
      <c r="F160" s="1"/>
      <c r="G160" s="1"/>
      <c r="H160" s="1"/>
      <c r="I160" s="1"/>
      <c r="J160" s="1"/>
      <c r="K160" s="1"/>
      <c r="L160" s="1"/>
      <c r="M160" s="1"/>
      <c r="N160" s="1"/>
      <c r="O160" s="1"/>
      <c r="P160" s="1"/>
      <c r="Q160" s="1"/>
      <c r="R160" s="1"/>
      <c r="S160" s="1"/>
      <c r="T160" s="1"/>
      <c r="U160" s="1"/>
      <c r="V160" s="2"/>
      <c r="W160" s="2"/>
      <c r="X160" s="2"/>
      <c r="Y160" s="2"/>
    </row>
    <row r="161" spans="1:25">
      <c r="A161" s="2"/>
      <c r="B161" s="2"/>
      <c r="C161" s="2"/>
      <c r="D161" s="2"/>
      <c r="E161" s="2"/>
      <c r="F161" s="1"/>
      <c r="G161" s="1"/>
      <c r="H161" s="1"/>
      <c r="I161" s="1"/>
      <c r="J161" s="1"/>
      <c r="K161" s="1"/>
      <c r="L161" s="1"/>
      <c r="M161" s="1"/>
      <c r="N161" s="1"/>
      <c r="O161" s="1"/>
      <c r="P161" s="1"/>
      <c r="Q161" s="1"/>
      <c r="R161" s="1"/>
      <c r="S161" s="1"/>
      <c r="T161" s="1"/>
      <c r="U161" s="1"/>
      <c r="V161" s="2"/>
      <c r="W161" s="2"/>
      <c r="X161" s="2"/>
      <c r="Y161" s="2"/>
    </row>
    <row r="162" spans="1:25">
      <c r="A162" s="2"/>
      <c r="B162" s="2"/>
      <c r="C162" s="2"/>
      <c r="D162" s="2"/>
      <c r="E162" s="2"/>
      <c r="F162" s="1"/>
      <c r="G162" s="1"/>
      <c r="H162" s="1"/>
      <c r="I162" s="1"/>
      <c r="J162" s="1"/>
      <c r="K162" s="1"/>
      <c r="L162" s="1"/>
      <c r="M162" s="1"/>
      <c r="N162" s="1"/>
      <c r="O162" s="1"/>
      <c r="P162" s="1"/>
      <c r="Q162" s="1"/>
      <c r="R162" s="1"/>
      <c r="S162" s="1"/>
      <c r="T162" s="1"/>
      <c r="U162" s="1"/>
      <c r="V162" s="2"/>
      <c r="W162" s="2"/>
      <c r="X162" s="2"/>
      <c r="Y162" s="2"/>
    </row>
    <row r="163" spans="1:25">
      <c r="A163" s="2"/>
      <c r="B163" s="2"/>
      <c r="C163" s="2"/>
      <c r="D163" s="2"/>
      <c r="E163" s="2"/>
      <c r="F163" s="1"/>
      <c r="G163" s="1"/>
      <c r="H163" s="1"/>
      <c r="I163" s="1"/>
      <c r="J163" s="1"/>
      <c r="K163" s="1"/>
      <c r="L163" s="1"/>
      <c r="M163" s="1"/>
      <c r="N163" s="1"/>
      <c r="O163" s="1"/>
      <c r="P163" s="1"/>
      <c r="Q163" s="1"/>
      <c r="R163" s="1"/>
      <c r="S163" s="1"/>
      <c r="T163" s="1"/>
      <c r="U163" s="1"/>
      <c r="V163" s="2"/>
      <c r="W163" s="2"/>
      <c r="X163" s="2"/>
      <c r="Y163" s="2"/>
    </row>
    <row r="164" spans="1:25">
      <c r="A164" s="2"/>
      <c r="B164" s="2"/>
      <c r="C164" s="2"/>
      <c r="D164" s="2"/>
      <c r="E164" s="2"/>
      <c r="F164" s="1"/>
      <c r="G164" s="1"/>
      <c r="H164" s="1"/>
      <c r="I164" s="1"/>
      <c r="J164" s="1"/>
      <c r="K164" s="1"/>
      <c r="L164" s="1"/>
      <c r="M164" s="1"/>
      <c r="N164" s="1"/>
      <c r="O164" s="1"/>
      <c r="P164" s="1"/>
      <c r="Q164" s="1"/>
      <c r="R164" s="1"/>
      <c r="S164" s="1"/>
      <c r="T164" s="1"/>
      <c r="U164" s="1"/>
      <c r="V164" s="2"/>
      <c r="W164" s="2"/>
      <c r="X164" s="2"/>
      <c r="Y164" s="2"/>
    </row>
    <row r="165" spans="1:25">
      <c r="A165" s="2"/>
      <c r="B165" s="2"/>
      <c r="C165" s="2"/>
      <c r="D165" s="2"/>
      <c r="E165" s="2"/>
      <c r="F165" s="1"/>
      <c r="G165" s="1"/>
      <c r="H165" s="1"/>
      <c r="I165" s="1"/>
      <c r="J165" s="1"/>
      <c r="K165" s="1"/>
      <c r="L165" s="1"/>
      <c r="M165" s="1"/>
      <c r="N165" s="1"/>
      <c r="O165" s="1"/>
      <c r="P165" s="1"/>
      <c r="Q165" s="1"/>
      <c r="R165" s="1"/>
      <c r="S165" s="1"/>
      <c r="T165" s="1"/>
      <c r="U165" s="1"/>
      <c r="V165" s="2"/>
      <c r="W165" s="2"/>
      <c r="X165" s="2"/>
      <c r="Y165" s="2"/>
    </row>
    <row r="166" spans="1:25">
      <c r="A166" s="2"/>
      <c r="B166" s="2"/>
      <c r="C166" s="2"/>
      <c r="D166" s="2"/>
      <c r="E166" s="2"/>
      <c r="F166" s="1"/>
      <c r="G166" s="1"/>
      <c r="H166" s="1"/>
      <c r="I166" s="1"/>
      <c r="J166" s="1"/>
      <c r="K166" s="1"/>
      <c r="L166" s="1"/>
      <c r="M166" s="1"/>
      <c r="N166" s="1"/>
      <c r="O166" s="1"/>
      <c r="P166" s="1"/>
      <c r="Q166" s="1"/>
      <c r="R166" s="1"/>
      <c r="S166" s="1"/>
      <c r="T166" s="1"/>
      <c r="U166" s="1"/>
      <c r="V166" s="2"/>
      <c r="W166" s="2"/>
      <c r="X166" s="2"/>
      <c r="Y166" s="2"/>
    </row>
    <row r="167" spans="1:25">
      <c r="A167" s="2"/>
      <c r="B167" s="2"/>
      <c r="C167" s="2"/>
      <c r="D167" s="2"/>
      <c r="E167" s="2"/>
      <c r="F167" s="1"/>
      <c r="G167" s="1"/>
      <c r="H167" s="1"/>
      <c r="I167" s="1"/>
      <c r="J167" s="1"/>
      <c r="K167" s="1"/>
      <c r="L167" s="1"/>
      <c r="M167" s="1"/>
      <c r="N167" s="1"/>
      <c r="O167" s="1"/>
      <c r="P167" s="1"/>
      <c r="Q167" s="1"/>
      <c r="R167" s="1"/>
      <c r="S167" s="1"/>
      <c r="T167" s="1"/>
      <c r="U167" s="1"/>
      <c r="V167" s="2"/>
      <c r="W167" s="2"/>
      <c r="X167" s="2"/>
      <c r="Y167" s="2"/>
    </row>
    <row r="168" spans="1:25">
      <c r="A168" s="2"/>
      <c r="B168" s="2"/>
      <c r="C168" s="2"/>
      <c r="D168" s="2"/>
      <c r="E168" s="2"/>
      <c r="F168" s="1"/>
      <c r="G168" s="1"/>
      <c r="H168" s="1"/>
      <c r="I168" s="1"/>
      <c r="J168" s="1"/>
      <c r="K168" s="1"/>
      <c r="L168" s="1"/>
      <c r="M168" s="1"/>
      <c r="N168" s="1"/>
      <c r="O168" s="1"/>
      <c r="P168" s="1"/>
      <c r="Q168" s="1"/>
      <c r="R168" s="1"/>
      <c r="S168" s="1"/>
      <c r="T168" s="1"/>
      <c r="U168" s="1"/>
      <c r="V168" s="2"/>
      <c r="W168" s="2"/>
      <c r="X168" s="2"/>
      <c r="Y168" s="2"/>
    </row>
    <row r="169" spans="1:25">
      <c r="A169" s="2"/>
      <c r="B169" s="2"/>
      <c r="C169" s="2"/>
      <c r="D169" s="2"/>
      <c r="E169" s="2"/>
      <c r="F169" s="1"/>
      <c r="G169" s="1"/>
      <c r="H169" s="1"/>
      <c r="I169" s="1"/>
      <c r="J169" s="1"/>
      <c r="K169" s="1"/>
      <c r="L169" s="1"/>
      <c r="M169" s="1"/>
      <c r="N169" s="1"/>
      <c r="O169" s="1"/>
      <c r="P169" s="1"/>
      <c r="Q169" s="1"/>
      <c r="R169" s="1"/>
      <c r="S169" s="1"/>
      <c r="T169" s="1"/>
      <c r="U169" s="1"/>
      <c r="V169" s="2"/>
      <c r="W169" s="2"/>
      <c r="X169" s="2"/>
      <c r="Y169" s="2"/>
    </row>
    <row r="170" spans="1:25">
      <c r="A170" s="2"/>
      <c r="B170" s="2"/>
      <c r="C170" s="2"/>
      <c r="D170" s="2"/>
      <c r="E170" s="2"/>
      <c r="F170" s="1"/>
      <c r="G170" s="1"/>
      <c r="H170" s="1"/>
      <c r="I170" s="1"/>
      <c r="J170" s="1"/>
      <c r="K170" s="1"/>
      <c r="L170" s="1"/>
      <c r="M170" s="1"/>
      <c r="N170" s="1"/>
      <c r="O170" s="1"/>
      <c r="P170" s="1"/>
      <c r="Q170" s="1"/>
      <c r="R170" s="1"/>
      <c r="S170" s="1"/>
      <c r="T170" s="1"/>
      <c r="U170" s="1"/>
      <c r="V170" s="2"/>
      <c r="W170" s="2"/>
      <c r="X170" s="2"/>
      <c r="Y170" s="2"/>
    </row>
    <row r="171" spans="1:25">
      <c r="A171" s="2"/>
      <c r="B171" s="2"/>
      <c r="C171" s="2"/>
      <c r="D171" s="2"/>
      <c r="E171" s="2"/>
      <c r="F171" s="1"/>
      <c r="G171" s="1"/>
      <c r="H171" s="1"/>
      <c r="I171" s="1"/>
      <c r="J171" s="1"/>
      <c r="K171" s="1"/>
      <c r="L171" s="1"/>
      <c r="M171" s="1"/>
      <c r="N171" s="1"/>
      <c r="O171" s="1"/>
      <c r="P171" s="1"/>
      <c r="Q171" s="1"/>
      <c r="R171" s="1"/>
      <c r="S171" s="1"/>
      <c r="T171" s="1"/>
      <c r="U171" s="1"/>
      <c r="V171" s="2"/>
      <c r="W171" s="2"/>
      <c r="X171" s="2"/>
      <c r="Y171" s="2"/>
    </row>
    <row r="172" spans="1:25">
      <c r="A172" s="2"/>
      <c r="B172" s="2"/>
      <c r="C172" s="2"/>
      <c r="D172" s="2"/>
      <c r="E172" s="2"/>
      <c r="F172" s="1"/>
      <c r="G172" s="1"/>
      <c r="H172" s="1"/>
      <c r="I172" s="1"/>
      <c r="J172" s="1"/>
      <c r="K172" s="1"/>
      <c r="L172" s="1"/>
      <c r="M172" s="1"/>
      <c r="N172" s="1"/>
      <c r="O172" s="1"/>
      <c r="P172" s="1"/>
      <c r="Q172" s="1"/>
      <c r="R172" s="1"/>
      <c r="S172" s="1"/>
      <c r="T172" s="1"/>
      <c r="U172" s="1"/>
      <c r="V172" s="2"/>
      <c r="W172" s="2"/>
      <c r="X172" s="2"/>
      <c r="Y172" s="2"/>
    </row>
    <row r="173" spans="1:25">
      <c r="A173" s="2"/>
      <c r="B173" s="2"/>
      <c r="C173" s="2"/>
      <c r="D173" s="2"/>
      <c r="E173" s="2"/>
      <c r="F173" s="1"/>
      <c r="G173" s="1"/>
      <c r="H173" s="1"/>
      <c r="I173" s="1"/>
      <c r="J173" s="1"/>
      <c r="K173" s="1"/>
      <c r="L173" s="1"/>
      <c r="M173" s="1"/>
      <c r="N173" s="1"/>
      <c r="O173" s="1"/>
      <c r="P173" s="1"/>
      <c r="Q173" s="1"/>
      <c r="R173" s="1"/>
      <c r="S173" s="1"/>
      <c r="T173" s="1"/>
      <c r="U173" s="1"/>
      <c r="V173" s="2"/>
      <c r="W173" s="2"/>
      <c r="X173" s="2"/>
      <c r="Y173" s="2"/>
    </row>
    <row r="174" spans="1:25">
      <c r="A174" s="2"/>
      <c r="B174" s="2"/>
      <c r="C174" s="2"/>
      <c r="D174" s="2"/>
      <c r="E174" s="2"/>
      <c r="F174" s="1"/>
      <c r="G174" s="1"/>
      <c r="H174" s="1"/>
      <c r="I174" s="1"/>
      <c r="J174" s="1"/>
      <c r="K174" s="1"/>
      <c r="L174" s="1"/>
      <c r="M174" s="1"/>
      <c r="N174" s="1"/>
      <c r="O174" s="1"/>
      <c r="P174" s="1"/>
      <c r="Q174" s="1"/>
      <c r="R174" s="1"/>
      <c r="S174" s="1"/>
      <c r="T174" s="1"/>
      <c r="U174" s="1"/>
      <c r="V174" s="2"/>
      <c r="W174" s="2"/>
      <c r="X174" s="2"/>
      <c r="Y174" s="2"/>
    </row>
    <row r="175" spans="1:25">
      <c r="A175" s="2"/>
      <c r="B175" s="2"/>
      <c r="C175" s="2"/>
      <c r="D175" s="2"/>
      <c r="E175" s="2"/>
      <c r="F175" s="1"/>
      <c r="G175" s="1"/>
      <c r="H175" s="1"/>
      <c r="I175" s="1"/>
      <c r="J175" s="1"/>
      <c r="K175" s="1"/>
      <c r="L175" s="1"/>
      <c r="M175" s="1"/>
      <c r="N175" s="1"/>
      <c r="O175" s="1"/>
      <c r="P175" s="1"/>
      <c r="Q175" s="1"/>
      <c r="R175" s="1"/>
      <c r="S175" s="1"/>
      <c r="T175" s="1"/>
      <c r="U175" s="1"/>
      <c r="V175" s="2"/>
      <c r="W175" s="2"/>
      <c r="X175" s="2"/>
      <c r="Y175" s="2"/>
    </row>
    <row r="176" spans="1:25">
      <c r="A176" s="2"/>
      <c r="B176" s="2"/>
      <c r="C176" s="2"/>
      <c r="D176" s="2"/>
      <c r="E176" s="2"/>
      <c r="F176" s="1"/>
      <c r="G176" s="1"/>
      <c r="H176" s="1"/>
      <c r="I176" s="1"/>
      <c r="J176" s="1"/>
      <c r="K176" s="1"/>
      <c r="L176" s="1"/>
      <c r="M176" s="1"/>
      <c r="N176" s="1"/>
      <c r="O176" s="1"/>
      <c r="P176" s="1"/>
      <c r="Q176" s="1"/>
      <c r="R176" s="1"/>
      <c r="S176" s="1"/>
      <c r="T176" s="1"/>
      <c r="U176" s="1"/>
      <c r="V176" s="2"/>
      <c r="W176" s="2"/>
      <c r="X176" s="2"/>
      <c r="Y176" s="2"/>
    </row>
    <row r="177" spans="1:25">
      <c r="A177" s="2"/>
      <c r="B177" s="2"/>
      <c r="C177" s="2"/>
      <c r="D177" s="2"/>
      <c r="E177" s="2"/>
      <c r="F177" s="1"/>
      <c r="G177" s="1"/>
      <c r="H177" s="1"/>
      <c r="I177" s="1"/>
      <c r="J177" s="1"/>
      <c r="K177" s="1"/>
      <c r="L177" s="1"/>
      <c r="M177" s="1"/>
      <c r="N177" s="1"/>
      <c r="O177" s="1"/>
      <c r="P177" s="1"/>
      <c r="Q177" s="1"/>
      <c r="R177" s="1"/>
      <c r="S177" s="1"/>
      <c r="T177" s="1"/>
      <c r="U177" s="1"/>
      <c r="V177" s="2"/>
      <c r="W177" s="2"/>
      <c r="X177" s="2"/>
      <c r="Y177" s="2"/>
    </row>
    <row r="178" spans="1:25">
      <c r="A178" s="2"/>
      <c r="B178" s="2"/>
      <c r="C178" s="2"/>
      <c r="D178" s="2"/>
      <c r="E178" s="2"/>
      <c r="F178" s="1"/>
      <c r="G178" s="1"/>
      <c r="H178" s="1"/>
      <c r="I178" s="1"/>
      <c r="J178" s="1"/>
      <c r="K178" s="1"/>
      <c r="L178" s="1"/>
      <c r="M178" s="1"/>
      <c r="N178" s="1"/>
      <c r="O178" s="1"/>
      <c r="P178" s="1"/>
      <c r="Q178" s="1"/>
      <c r="R178" s="1"/>
      <c r="S178" s="1"/>
      <c r="T178" s="1"/>
      <c r="U178" s="1"/>
      <c r="V178" s="2"/>
      <c r="W178" s="2"/>
      <c r="X178" s="2"/>
      <c r="Y178" s="2"/>
    </row>
    <row r="179" spans="1:25">
      <c r="A179" s="2"/>
      <c r="B179" s="2"/>
      <c r="C179" s="2"/>
      <c r="D179" s="2"/>
      <c r="E179" s="2"/>
      <c r="F179" s="1"/>
      <c r="G179" s="1"/>
      <c r="H179" s="1"/>
      <c r="I179" s="1"/>
      <c r="J179" s="1"/>
      <c r="K179" s="1"/>
      <c r="L179" s="1"/>
      <c r="M179" s="1"/>
      <c r="N179" s="1"/>
      <c r="O179" s="1"/>
      <c r="P179" s="1"/>
      <c r="Q179" s="1"/>
      <c r="R179" s="1"/>
      <c r="S179" s="1"/>
      <c r="T179" s="1"/>
      <c r="U179" s="1"/>
      <c r="V179" s="2"/>
      <c r="W179" s="2"/>
      <c r="X179" s="2"/>
      <c r="Y179" s="2"/>
    </row>
    <row r="180" spans="1:25">
      <c r="A180" s="2"/>
      <c r="B180" s="2"/>
      <c r="C180" s="2"/>
      <c r="D180" s="2"/>
      <c r="E180" s="2"/>
      <c r="F180" s="1"/>
      <c r="G180" s="1"/>
      <c r="H180" s="1"/>
      <c r="I180" s="1"/>
      <c r="J180" s="1"/>
      <c r="K180" s="1"/>
      <c r="L180" s="1"/>
      <c r="M180" s="1"/>
      <c r="N180" s="1"/>
      <c r="O180" s="1"/>
      <c r="P180" s="1"/>
      <c r="Q180" s="1"/>
      <c r="R180" s="1"/>
      <c r="S180" s="1"/>
      <c r="T180" s="1"/>
      <c r="U180" s="1"/>
      <c r="V180" s="2"/>
      <c r="W180" s="2"/>
      <c r="X180" s="2"/>
      <c r="Y180" s="2"/>
    </row>
    <row r="181" spans="1:25">
      <c r="A181" s="2"/>
      <c r="B181" s="2"/>
      <c r="C181" s="2"/>
      <c r="D181" s="2"/>
      <c r="E181" s="2"/>
      <c r="F181" s="1"/>
      <c r="G181" s="1"/>
      <c r="H181" s="1"/>
      <c r="I181" s="1"/>
      <c r="J181" s="1"/>
      <c r="K181" s="1"/>
      <c r="L181" s="1"/>
      <c r="M181" s="1"/>
      <c r="N181" s="1"/>
      <c r="O181" s="1"/>
      <c r="P181" s="1"/>
      <c r="Q181" s="1"/>
      <c r="R181" s="1"/>
      <c r="S181" s="1"/>
      <c r="T181" s="1"/>
      <c r="U181" s="1"/>
      <c r="V181" s="2"/>
      <c r="W181" s="2"/>
      <c r="X181" s="2"/>
      <c r="Y181" s="2"/>
    </row>
    <row r="182" spans="1:25">
      <c r="A182" s="2"/>
      <c r="B182" s="2"/>
      <c r="C182" s="2"/>
      <c r="D182" s="2"/>
      <c r="E182" s="2"/>
      <c r="F182" s="1"/>
      <c r="G182" s="1"/>
      <c r="H182" s="1"/>
      <c r="I182" s="1"/>
      <c r="J182" s="1"/>
      <c r="K182" s="1"/>
      <c r="L182" s="1"/>
      <c r="M182" s="1"/>
      <c r="N182" s="1"/>
      <c r="O182" s="1"/>
      <c r="P182" s="1"/>
      <c r="Q182" s="1"/>
      <c r="R182" s="1"/>
      <c r="S182" s="1"/>
      <c r="T182" s="1"/>
      <c r="U182" s="1"/>
      <c r="V182" s="2"/>
      <c r="W182" s="2"/>
      <c r="X182" s="2"/>
      <c r="Y182" s="2"/>
    </row>
    <row r="183" spans="1:25">
      <c r="A183" s="2"/>
      <c r="B183" s="2"/>
      <c r="C183" s="2"/>
      <c r="D183" s="2"/>
      <c r="E183" s="2"/>
      <c r="F183" s="1"/>
      <c r="G183" s="1"/>
      <c r="H183" s="1"/>
      <c r="I183" s="1"/>
      <c r="J183" s="1"/>
      <c r="K183" s="1"/>
      <c r="L183" s="1"/>
      <c r="M183" s="1"/>
      <c r="N183" s="1"/>
      <c r="O183" s="1"/>
      <c r="P183" s="1"/>
      <c r="Q183" s="1"/>
      <c r="R183" s="1"/>
      <c r="S183" s="1"/>
      <c r="T183" s="1"/>
      <c r="U183" s="1"/>
      <c r="V183" s="2"/>
      <c r="W183" s="2"/>
      <c r="X183" s="2"/>
      <c r="Y183" s="2"/>
    </row>
    <row r="184" spans="1:25">
      <c r="A184" s="2"/>
      <c r="B184" s="2"/>
      <c r="C184" s="2"/>
      <c r="D184" s="2"/>
      <c r="E184" s="2"/>
      <c r="F184" s="1"/>
      <c r="G184" s="1"/>
      <c r="H184" s="1"/>
      <c r="I184" s="1"/>
      <c r="J184" s="1"/>
      <c r="K184" s="1"/>
      <c r="L184" s="1"/>
      <c r="M184" s="1"/>
      <c r="N184" s="1"/>
      <c r="O184" s="1"/>
      <c r="P184" s="1"/>
      <c r="Q184" s="1"/>
      <c r="R184" s="1"/>
      <c r="S184" s="1"/>
      <c r="T184" s="1"/>
      <c r="U184" s="1"/>
      <c r="V184" s="2"/>
      <c r="W184" s="2"/>
      <c r="X184" s="2"/>
      <c r="Y184" s="2"/>
    </row>
    <row r="185" spans="1:25">
      <c r="A185" s="2"/>
      <c r="B185" s="2"/>
      <c r="C185" s="2"/>
      <c r="D185" s="2"/>
      <c r="E185" s="2"/>
      <c r="F185" s="1"/>
      <c r="G185" s="1"/>
      <c r="H185" s="1"/>
      <c r="I185" s="1"/>
      <c r="J185" s="1"/>
      <c r="K185" s="1"/>
      <c r="L185" s="1"/>
      <c r="M185" s="1"/>
      <c r="N185" s="1"/>
      <c r="O185" s="1"/>
      <c r="P185" s="1"/>
      <c r="Q185" s="1"/>
      <c r="R185" s="1"/>
      <c r="S185" s="1"/>
      <c r="T185" s="1"/>
      <c r="U185" s="1"/>
      <c r="V185" s="2"/>
      <c r="W185" s="2"/>
      <c r="X185" s="2"/>
      <c r="Y185" s="2"/>
    </row>
    <row r="186" spans="1:25">
      <c r="A186" s="2"/>
      <c r="B186" s="2"/>
      <c r="C186" s="2"/>
      <c r="D186" s="2"/>
      <c r="E186" s="2"/>
      <c r="F186" s="1"/>
      <c r="G186" s="1"/>
      <c r="H186" s="1"/>
      <c r="I186" s="1"/>
      <c r="J186" s="1"/>
      <c r="K186" s="1"/>
      <c r="L186" s="1"/>
      <c r="M186" s="1"/>
      <c r="N186" s="1"/>
      <c r="O186" s="1"/>
      <c r="P186" s="1"/>
      <c r="Q186" s="1"/>
      <c r="R186" s="1"/>
      <c r="S186" s="1"/>
      <c r="T186" s="1"/>
      <c r="U186" s="1"/>
      <c r="V186" s="2"/>
      <c r="W186" s="2"/>
      <c r="X186" s="2"/>
      <c r="Y186" s="2"/>
    </row>
    <row r="187" spans="1:25">
      <c r="A187" s="2"/>
      <c r="B187" s="2"/>
      <c r="C187" s="2"/>
      <c r="D187" s="2"/>
      <c r="E187" s="2"/>
      <c r="F187" s="1"/>
      <c r="G187" s="1"/>
      <c r="H187" s="1"/>
      <c r="I187" s="1"/>
      <c r="J187" s="1"/>
      <c r="K187" s="1"/>
      <c r="L187" s="1"/>
      <c r="M187" s="1"/>
      <c r="N187" s="1"/>
      <c r="O187" s="1"/>
      <c r="P187" s="1"/>
      <c r="Q187" s="1"/>
      <c r="R187" s="1"/>
      <c r="S187" s="1"/>
      <c r="T187" s="1"/>
      <c r="U187" s="1"/>
      <c r="V187" s="2"/>
      <c r="W187" s="2"/>
      <c r="X187" s="2"/>
      <c r="Y187" s="2"/>
    </row>
    <row r="188" spans="1:25">
      <c r="A188" s="2"/>
      <c r="B188" s="2"/>
      <c r="C188" s="2"/>
      <c r="D188" s="2"/>
      <c r="E188" s="2"/>
      <c r="F188" s="1"/>
      <c r="G188" s="1"/>
      <c r="H188" s="1"/>
      <c r="I188" s="1"/>
      <c r="J188" s="1"/>
      <c r="K188" s="1"/>
      <c r="L188" s="1"/>
      <c r="M188" s="1"/>
      <c r="N188" s="1"/>
      <c r="O188" s="1"/>
      <c r="P188" s="1"/>
      <c r="Q188" s="1"/>
      <c r="R188" s="1"/>
      <c r="S188" s="1"/>
      <c r="T188" s="1"/>
      <c r="U188" s="1"/>
      <c r="V188" s="2"/>
      <c r="W188" s="2"/>
      <c r="X188" s="2"/>
      <c r="Y188" s="2"/>
    </row>
    <row r="189" spans="1:25">
      <c r="A189" s="2"/>
      <c r="B189" s="2"/>
      <c r="C189" s="2"/>
      <c r="D189" s="2"/>
      <c r="E189" s="2"/>
      <c r="F189" s="1"/>
      <c r="G189" s="1"/>
      <c r="H189" s="1"/>
      <c r="I189" s="1"/>
      <c r="J189" s="1"/>
      <c r="K189" s="1"/>
      <c r="L189" s="1"/>
      <c r="M189" s="1"/>
      <c r="N189" s="1"/>
      <c r="O189" s="1"/>
      <c r="P189" s="1"/>
      <c r="Q189" s="1"/>
      <c r="R189" s="1"/>
      <c r="S189" s="1"/>
      <c r="T189" s="1"/>
      <c r="U189" s="1"/>
      <c r="V189" s="2"/>
      <c r="W189" s="2"/>
      <c r="X189" s="2"/>
      <c r="Y189" s="2"/>
    </row>
    <row r="190" spans="1:25">
      <c r="A190" s="2"/>
      <c r="B190" s="2"/>
      <c r="C190" s="2"/>
      <c r="D190" s="2"/>
      <c r="E190" s="2"/>
      <c r="F190" s="1"/>
      <c r="G190" s="1"/>
      <c r="H190" s="1"/>
      <c r="I190" s="1"/>
      <c r="J190" s="1"/>
      <c r="K190" s="1"/>
      <c r="L190" s="1"/>
      <c r="M190" s="1"/>
      <c r="N190" s="1"/>
      <c r="O190" s="1"/>
      <c r="P190" s="1"/>
      <c r="Q190" s="1"/>
      <c r="R190" s="1"/>
      <c r="S190" s="1"/>
      <c r="T190" s="1"/>
      <c r="U190" s="1"/>
      <c r="V190" s="2"/>
      <c r="W190" s="2"/>
      <c r="X190" s="2"/>
      <c r="Y190" s="2"/>
    </row>
    <row r="191" spans="1:25">
      <c r="A191" s="2"/>
      <c r="B191" s="2"/>
      <c r="C191" s="2"/>
      <c r="D191" s="2"/>
      <c r="E191" s="2"/>
      <c r="F191" s="1"/>
      <c r="G191" s="1"/>
      <c r="H191" s="1"/>
      <c r="I191" s="1"/>
      <c r="J191" s="1"/>
      <c r="K191" s="1"/>
      <c r="L191" s="1"/>
      <c r="M191" s="1"/>
      <c r="N191" s="1"/>
      <c r="O191" s="1"/>
      <c r="P191" s="1"/>
      <c r="Q191" s="1"/>
      <c r="R191" s="1"/>
      <c r="S191" s="1"/>
      <c r="T191" s="1"/>
      <c r="U191" s="1"/>
      <c r="V191" s="2"/>
      <c r="W191" s="2"/>
      <c r="X191" s="2"/>
      <c r="Y191" s="2"/>
    </row>
    <row r="192" spans="1:25">
      <c r="A192" s="2"/>
      <c r="B192" s="2"/>
      <c r="C192" s="2"/>
      <c r="D192" s="2"/>
      <c r="E192" s="2"/>
      <c r="F192" s="1"/>
      <c r="G192" s="1"/>
      <c r="H192" s="1"/>
      <c r="I192" s="1"/>
      <c r="J192" s="1"/>
      <c r="K192" s="1"/>
      <c r="L192" s="1"/>
      <c r="M192" s="1"/>
      <c r="N192" s="1"/>
      <c r="O192" s="1"/>
      <c r="P192" s="1"/>
      <c r="Q192" s="1"/>
      <c r="R192" s="1"/>
      <c r="S192" s="1"/>
      <c r="T192" s="1"/>
      <c r="U192" s="1"/>
      <c r="V192" s="2"/>
      <c r="W192" s="2"/>
      <c r="X192" s="2"/>
      <c r="Y192" s="2"/>
    </row>
    <row r="193" spans="1:25">
      <c r="A193" s="2"/>
      <c r="B193" s="2"/>
      <c r="C193" s="2"/>
      <c r="D193" s="2"/>
      <c r="E193" s="2"/>
      <c r="F193" s="1"/>
      <c r="G193" s="1"/>
      <c r="H193" s="1"/>
      <c r="I193" s="1"/>
      <c r="J193" s="1"/>
      <c r="K193" s="1"/>
      <c r="L193" s="1"/>
      <c r="M193" s="1"/>
      <c r="N193" s="1"/>
      <c r="O193" s="1"/>
      <c r="P193" s="1"/>
      <c r="Q193" s="1"/>
      <c r="R193" s="1"/>
      <c r="S193" s="1"/>
      <c r="T193" s="1"/>
      <c r="U193" s="1"/>
      <c r="V193" s="2"/>
      <c r="W193" s="2"/>
      <c r="X193" s="2"/>
      <c r="Y193" s="2"/>
    </row>
    <row r="194" spans="1:25">
      <c r="A194" s="2"/>
      <c r="B194" s="2"/>
      <c r="C194" s="2"/>
      <c r="D194" s="2"/>
      <c r="E194" s="2"/>
      <c r="F194" s="1"/>
      <c r="G194" s="1"/>
      <c r="H194" s="1"/>
      <c r="I194" s="1"/>
      <c r="J194" s="1"/>
      <c r="K194" s="1"/>
      <c r="L194" s="1"/>
      <c r="M194" s="1"/>
      <c r="N194" s="1"/>
      <c r="O194" s="1"/>
      <c r="P194" s="1"/>
      <c r="Q194" s="1"/>
      <c r="R194" s="1"/>
      <c r="S194" s="1"/>
      <c r="T194" s="1"/>
      <c r="U194" s="1"/>
      <c r="V194" s="2"/>
      <c r="W194" s="2"/>
      <c r="X194" s="2"/>
      <c r="Y194" s="2"/>
    </row>
    <row r="195" spans="1:25">
      <c r="A195" s="2"/>
      <c r="B195" s="2"/>
      <c r="C195" s="2"/>
      <c r="D195" s="2"/>
      <c r="E195" s="2"/>
      <c r="F195" s="1"/>
      <c r="G195" s="1"/>
      <c r="H195" s="1"/>
      <c r="I195" s="1"/>
      <c r="J195" s="1"/>
      <c r="K195" s="1"/>
      <c r="L195" s="1"/>
      <c r="M195" s="1"/>
      <c r="N195" s="1"/>
      <c r="O195" s="1"/>
      <c r="P195" s="1"/>
      <c r="Q195" s="1"/>
      <c r="R195" s="1"/>
      <c r="S195" s="1"/>
      <c r="T195" s="1"/>
      <c r="U195" s="1"/>
      <c r="V195" s="2"/>
      <c r="W195" s="2"/>
      <c r="X195" s="2"/>
      <c r="Y195" s="2"/>
    </row>
    <row r="196" spans="1:25">
      <c r="A196" s="2"/>
      <c r="B196" s="2"/>
      <c r="C196" s="2"/>
      <c r="D196" s="2"/>
      <c r="E196" s="2"/>
      <c r="F196" s="1"/>
      <c r="G196" s="1"/>
      <c r="H196" s="1"/>
      <c r="I196" s="1"/>
      <c r="J196" s="1"/>
      <c r="K196" s="1"/>
      <c r="L196" s="1"/>
      <c r="M196" s="1"/>
      <c r="N196" s="1"/>
      <c r="O196" s="1"/>
      <c r="P196" s="1"/>
      <c r="Q196" s="1"/>
      <c r="R196" s="1"/>
      <c r="S196" s="1"/>
      <c r="T196" s="1"/>
      <c r="U196" s="1"/>
      <c r="V196" s="2"/>
      <c r="W196" s="2"/>
      <c r="X196" s="2"/>
      <c r="Y196" s="2"/>
    </row>
    <row r="197" spans="1:25">
      <c r="A197" s="2"/>
      <c r="B197" s="2"/>
      <c r="C197" s="2"/>
      <c r="D197" s="2"/>
      <c r="E197" s="2"/>
      <c r="F197" s="1"/>
      <c r="G197" s="1"/>
      <c r="H197" s="1"/>
      <c r="I197" s="1"/>
      <c r="J197" s="1"/>
      <c r="K197" s="1"/>
      <c r="L197" s="1"/>
      <c r="M197" s="1"/>
      <c r="N197" s="1"/>
      <c r="O197" s="1"/>
      <c r="P197" s="1"/>
      <c r="Q197" s="1"/>
      <c r="R197" s="1"/>
      <c r="S197" s="1"/>
      <c r="T197" s="1"/>
      <c r="U197" s="1"/>
      <c r="V197" s="2"/>
      <c r="W197" s="2"/>
      <c r="X197" s="2"/>
      <c r="Y197" s="2"/>
    </row>
    <row r="198" spans="1:25">
      <c r="A198" s="2"/>
      <c r="B198" s="2"/>
      <c r="C198" s="2"/>
      <c r="D198" s="2"/>
      <c r="E198" s="2"/>
      <c r="F198" s="1"/>
      <c r="G198" s="1"/>
      <c r="H198" s="1"/>
      <c r="I198" s="1"/>
      <c r="J198" s="1"/>
      <c r="K198" s="1"/>
      <c r="L198" s="1"/>
      <c r="M198" s="1"/>
      <c r="N198" s="1"/>
      <c r="O198" s="1"/>
      <c r="P198" s="1"/>
      <c r="Q198" s="1"/>
      <c r="R198" s="1"/>
      <c r="S198" s="1"/>
      <c r="T198" s="1"/>
      <c r="U198" s="1"/>
      <c r="V198" s="2"/>
      <c r="W198" s="2"/>
      <c r="X198" s="2"/>
      <c r="Y198" s="2"/>
    </row>
    <row r="199" spans="1:25">
      <c r="A199" s="2"/>
      <c r="B199" s="2"/>
      <c r="C199" s="2"/>
      <c r="D199" s="2"/>
      <c r="E199" s="2"/>
      <c r="F199" s="1"/>
      <c r="G199" s="1"/>
      <c r="H199" s="1"/>
      <c r="I199" s="1"/>
      <c r="J199" s="1"/>
      <c r="K199" s="1"/>
      <c r="L199" s="1"/>
      <c r="M199" s="1"/>
      <c r="N199" s="1"/>
      <c r="O199" s="1"/>
      <c r="P199" s="1"/>
      <c r="Q199" s="1"/>
      <c r="R199" s="1"/>
      <c r="S199" s="1"/>
      <c r="T199" s="1"/>
      <c r="U199" s="1"/>
      <c r="V199" s="2"/>
      <c r="W199" s="2"/>
      <c r="X199" s="2"/>
      <c r="Y199" s="2"/>
    </row>
    <row r="200" spans="1:25">
      <c r="A200" s="2"/>
      <c r="B200" s="2"/>
      <c r="C200" s="2"/>
      <c r="D200" s="2"/>
      <c r="E200" s="2"/>
      <c r="F200" s="1"/>
      <c r="G200" s="1"/>
      <c r="H200" s="1"/>
      <c r="I200" s="1"/>
      <c r="J200" s="1"/>
      <c r="K200" s="1"/>
      <c r="L200" s="1"/>
      <c r="M200" s="1"/>
      <c r="N200" s="1"/>
      <c r="O200" s="1"/>
      <c r="P200" s="1"/>
      <c r="Q200" s="1"/>
      <c r="R200" s="1"/>
      <c r="S200" s="1"/>
      <c r="T200" s="1"/>
      <c r="U200" s="1"/>
      <c r="V200" s="2"/>
      <c r="W200" s="2"/>
      <c r="X200" s="2"/>
      <c r="Y200" s="2"/>
    </row>
    <row r="201" spans="1:25">
      <c r="A201" s="2"/>
      <c r="B201" s="2"/>
      <c r="C201" s="2"/>
      <c r="D201" s="2"/>
      <c r="E201" s="2"/>
      <c r="F201" s="1"/>
      <c r="G201" s="1"/>
      <c r="H201" s="1"/>
      <c r="I201" s="1"/>
      <c r="J201" s="1"/>
      <c r="K201" s="1"/>
      <c r="L201" s="1"/>
      <c r="M201" s="1"/>
      <c r="N201" s="1"/>
      <c r="O201" s="1"/>
      <c r="P201" s="1"/>
      <c r="Q201" s="1"/>
      <c r="R201" s="1"/>
      <c r="S201" s="1"/>
      <c r="T201" s="1"/>
      <c r="U201" s="1"/>
      <c r="V201" s="2"/>
      <c r="W201" s="2"/>
      <c r="X201" s="2"/>
      <c r="Y201" s="2"/>
    </row>
    <row r="202" spans="1:25">
      <c r="A202" s="2"/>
      <c r="B202" s="2"/>
      <c r="C202" s="2"/>
      <c r="D202" s="2"/>
      <c r="E202" s="2"/>
      <c r="F202" s="1"/>
      <c r="G202" s="1"/>
      <c r="H202" s="1"/>
      <c r="I202" s="1"/>
      <c r="J202" s="1"/>
      <c r="K202" s="1"/>
      <c r="L202" s="1"/>
      <c r="M202" s="1"/>
      <c r="N202" s="1"/>
      <c r="O202" s="1"/>
      <c r="P202" s="1"/>
      <c r="Q202" s="1"/>
      <c r="R202" s="1"/>
      <c r="S202" s="1"/>
      <c r="T202" s="1"/>
      <c r="U202" s="1"/>
      <c r="V202" s="2"/>
      <c r="W202" s="2"/>
      <c r="X202" s="2"/>
      <c r="Y202" s="2"/>
    </row>
    <row r="203" spans="1:25">
      <c r="A203" s="2"/>
      <c r="B203" s="2"/>
      <c r="C203" s="2"/>
      <c r="D203" s="2"/>
      <c r="E203" s="2"/>
      <c r="F203" s="1"/>
      <c r="G203" s="1"/>
      <c r="H203" s="1"/>
      <c r="I203" s="1"/>
      <c r="J203" s="1"/>
      <c r="K203" s="1"/>
      <c r="L203" s="1"/>
      <c r="M203" s="1"/>
      <c r="N203" s="1"/>
      <c r="O203" s="1"/>
      <c r="P203" s="1"/>
      <c r="Q203" s="1"/>
      <c r="R203" s="1"/>
      <c r="S203" s="1"/>
      <c r="T203" s="1"/>
      <c r="U203" s="1"/>
      <c r="V203" s="2"/>
      <c r="W203" s="2"/>
      <c r="X203" s="2"/>
      <c r="Y203" s="2"/>
    </row>
    <row r="204" spans="1:25">
      <c r="A204" s="2"/>
      <c r="B204" s="2"/>
      <c r="C204" s="2"/>
      <c r="D204" s="2"/>
      <c r="E204" s="2"/>
      <c r="F204" s="1"/>
      <c r="G204" s="1"/>
      <c r="H204" s="1"/>
      <c r="I204" s="1"/>
      <c r="J204" s="1"/>
      <c r="K204" s="1"/>
      <c r="L204" s="1"/>
      <c r="M204" s="1"/>
      <c r="N204" s="1"/>
      <c r="O204" s="1"/>
      <c r="P204" s="1"/>
      <c r="Q204" s="1"/>
      <c r="R204" s="1"/>
      <c r="S204" s="1"/>
      <c r="T204" s="1"/>
      <c r="U204" s="1"/>
      <c r="V204" s="2"/>
      <c r="W204" s="2"/>
      <c r="X204" s="2"/>
      <c r="Y204" s="2"/>
    </row>
    <row r="205" spans="1:25">
      <c r="A205" s="2"/>
      <c r="B205" s="2"/>
      <c r="C205" s="2"/>
      <c r="D205" s="2"/>
      <c r="E205" s="2"/>
      <c r="F205" s="1"/>
      <c r="G205" s="1"/>
      <c r="H205" s="1"/>
      <c r="I205" s="1"/>
      <c r="J205" s="1"/>
      <c r="K205" s="1"/>
      <c r="L205" s="1"/>
      <c r="M205" s="1"/>
      <c r="N205" s="1"/>
      <c r="O205" s="1"/>
      <c r="P205" s="1"/>
      <c r="Q205" s="1"/>
      <c r="R205" s="1"/>
      <c r="S205" s="1"/>
      <c r="T205" s="1"/>
      <c r="U205" s="1"/>
      <c r="V205" s="2"/>
      <c r="W205" s="2"/>
      <c r="X205" s="2"/>
      <c r="Y205" s="2"/>
    </row>
    <row r="206" spans="1:25">
      <c r="A206" s="2"/>
      <c r="B206" s="2"/>
      <c r="C206" s="2"/>
      <c r="D206" s="2"/>
      <c r="E206" s="2"/>
      <c r="F206" s="1"/>
      <c r="G206" s="1"/>
      <c r="H206" s="1"/>
      <c r="I206" s="1"/>
      <c r="J206" s="1"/>
      <c r="K206" s="1"/>
      <c r="L206" s="1"/>
      <c r="M206" s="1"/>
      <c r="N206" s="1"/>
      <c r="O206" s="1"/>
      <c r="P206" s="1"/>
      <c r="Q206" s="1"/>
      <c r="R206" s="1"/>
      <c r="S206" s="1"/>
      <c r="T206" s="1"/>
      <c r="U206" s="1"/>
      <c r="V206" s="2"/>
      <c r="W206" s="2"/>
      <c r="X206" s="2"/>
      <c r="Y206" s="2"/>
    </row>
    <row r="207" spans="1:25">
      <c r="A207" s="2"/>
      <c r="B207" s="2"/>
      <c r="C207" s="2"/>
      <c r="D207" s="2"/>
      <c r="E207" s="2"/>
      <c r="F207" s="1"/>
      <c r="G207" s="1"/>
      <c r="H207" s="1"/>
      <c r="I207" s="1"/>
      <c r="J207" s="1"/>
      <c r="K207" s="1"/>
      <c r="L207" s="1"/>
      <c r="M207" s="1"/>
      <c r="N207" s="1"/>
      <c r="O207" s="1"/>
      <c r="P207" s="1"/>
      <c r="Q207" s="1"/>
      <c r="R207" s="1"/>
      <c r="S207" s="1"/>
      <c r="T207" s="1"/>
      <c r="U207" s="1"/>
      <c r="V207" s="2"/>
      <c r="W207" s="2"/>
      <c r="X207" s="2"/>
      <c r="Y207" s="2"/>
    </row>
    <row r="208" spans="1:25">
      <c r="A208" s="2"/>
      <c r="B208" s="2"/>
      <c r="C208" s="2"/>
      <c r="D208" s="2"/>
      <c r="E208" s="2"/>
      <c r="F208" s="1"/>
      <c r="G208" s="1"/>
      <c r="H208" s="1"/>
      <c r="I208" s="1"/>
      <c r="J208" s="1"/>
      <c r="K208" s="1"/>
      <c r="L208" s="1"/>
      <c r="M208" s="1"/>
      <c r="N208" s="1"/>
      <c r="O208" s="1"/>
      <c r="P208" s="1"/>
      <c r="Q208" s="1"/>
      <c r="R208" s="1"/>
      <c r="S208" s="1"/>
      <c r="T208" s="1"/>
      <c r="U208" s="1"/>
      <c r="V208" s="2"/>
      <c r="W208" s="2"/>
      <c r="X208" s="2"/>
      <c r="Y208" s="2"/>
    </row>
    <row r="209" spans="1:25">
      <c r="A209" s="2"/>
      <c r="B209" s="2"/>
      <c r="C209" s="2"/>
      <c r="D209" s="2"/>
      <c r="E209" s="2"/>
      <c r="F209" s="1"/>
      <c r="G209" s="1"/>
      <c r="H209" s="1"/>
      <c r="I209" s="1"/>
      <c r="J209" s="1"/>
      <c r="K209" s="1"/>
      <c r="L209" s="1"/>
      <c r="M209" s="1"/>
      <c r="N209" s="1"/>
      <c r="O209" s="1"/>
      <c r="P209" s="1"/>
      <c r="Q209" s="1"/>
      <c r="R209" s="1"/>
      <c r="S209" s="1"/>
      <c r="T209" s="1"/>
      <c r="U209" s="1"/>
      <c r="V209" s="2"/>
      <c r="W209" s="2"/>
      <c r="X209" s="2"/>
      <c r="Y209" s="2"/>
    </row>
    <row r="210" spans="1:25">
      <c r="A210" s="2"/>
      <c r="B210" s="2"/>
      <c r="C210" s="2"/>
      <c r="D210" s="2"/>
      <c r="E210" s="2"/>
      <c r="F210" s="1"/>
      <c r="G210" s="1"/>
      <c r="H210" s="1"/>
      <c r="I210" s="1"/>
      <c r="J210" s="1"/>
      <c r="K210" s="1"/>
      <c r="L210" s="1"/>
      <c r="M210" s="1"/>
      <c r="N210" s="1"/>
      <c r="O210" s="1"/>
      <c r="P210" s="1"/>
      <c r="Q210" s="1"/>
      <c r="R210" s="1"/>
      <c r="S210" s="1"/>
      <c r="T210" s="1"/>
      <c r="U210" s="1"/>
      <c r="V210" s="2"/>
      <c r="W210" s="2"/>
      <c r="X210" s="2"/>
      <c r="Y210" s="2"/>
    </row>
    <row r="211" spans="1:25">
      <c r="A211" s="2"/>
      <c r="B211" s="2"/>
      <c r="C211" s="2"/>
      <c r="D211" s="2"/>
      <c r="E211" s="2"/>
      <c r="F211" s="1"/>
      <c r="G211" s="1"/>
      <c r="H211" s="1"/>
      <c r="I211" s="1"/>
      <c r="J211" s="1"/>
      <c r="K211" s="1"/>
      <c r="L211" s="1"/>
      <c r="M211" s="1"/>
      <c r="N211" s="1"/>
      <c r="O211" s="1"/>
      <c r="P211" s="1"/>
      <c r="Q211" s="1"/>
      <c r="R211" s="1"/>
      <c r="S211" s="1"/>
      <c r="T211" s="1"/>
      <c r="U211" s="1"/>
      <c r="V211" s="2"/>
      <c r="W211" s="2"/>
      <c r="X211" s="2"/>
      <c r="Y211" s="2"/>
    </row>
    <row r="212" spans="1:25">
      <c r="A212" s="2"/>
      <c r="B212" s="2"/>
      <c r="C212" s="2"/>
      <c r="D212" s="2"/>
      <c r="E212" s="2"/>
      <c r="F212" s="1"/>
      <c r="G212" s="1"/>
      <c r="H212" s="1"/>
      <c r="I212" s="1"/>
      <c r="J212" s="1"/>
      <c r="K212" s="1"/>
      <c r="L212" s="1"/>
      <c r="M212" s="1"/>
      <c r="N212" s="1"/>
      <c r="O212" s="1"/>
      <c r="P212" s="1"/>
      <c r="Q212" s="1"/>
      <c r="R212" s="1"/>
      <c r="S212" s="1"/>
      <c r="T212" s="1"/>
      <c r="U212" s="1"/>
      <c r="V212" s="2"/>
      <c r="W212" s="2"/>
      <c r="X212" s="2"/>
      <c r="Y212" s="2"/>
    </row>
    <row r="213" spans="1:25">
      <c r="A213" s="2"/>
      <c r="B213" s="2"/>
      <c r="C213" s="2"/>
      <c r="D213" s="2"/>
      <c r="E213" s="2"/>
      <c r="F213" s="1"/>
      <c r="G213" s="1"/>
      <c r="H213" s="1"/>
      <c r="I213" s="1"/>
      <c r="J213" s="1"/>
      <c r="K213" s="1"/>
      <c r="L213" s="1"/>
      <c r="M213" s="1"/>
      <c r="N213" s="1"/>
      <c r="O213" s="1"/>
      <c r="P213" s="1"/>
      <c r="Q213" s="1"/>
      <c r="R213" s="1"/>
      <c r="S213" s="1"/>
      <c r="T213" s="1"/>
      <c r="U213" s="1"/>
      <c r="V213" s="2"/>
      <c r="W213" s="2"/>
      <c r="X213" s="2"/>
      <c r="Y213" s="2"/>
    </row>
    <row r="214" spans="1:25">
      <c r="A214" s="2"/>
      <c r="B214" s="2"/>
      <c r="C214" s="2"/>
      <c r="D214" s="2"/>
      <c r="E214" s="2"/>
      <c r="F214" s="1"/>
      <c r="G214" s="1"/>
      <c r="H214" s="1"/>
      <c r="I214" s="1"/>
      <c r="J214" s="1"/>
      <c r="K214" s="1"/>
      <c r="L214" s="1"/>
      <c r="M214" s="1"/>
      <c r="N214" s="1"/>
      <c r="O214" s="1"/>
      <c r="P214" s="1"/>
      <c r="Q214" s="1"/>
      <c r="R214" s="1"/>
      <c r="S214" s="1"/>
      <c r="T214" s="1"/>
      <c r="U214" s="1"/>
      <c r="V214" s="2"/>
      <c r="W214" s="2"/>
      <c r="X214" s="2"/>
      <c r="Y214" s="2"/>
    </row>
    <row r="215" spans="1:25">
      <c r="A215" s="2"/>
      <c r="B215" s="2"/>
      <c r="C215" s="2"/>
      <c r="D215" s="2"/>
      <c r="E215" s="2"/>
      <c r="F215" s="1"/>
      <c r="G215" s="1"/>
      <c r="H215" s="1"/>
      <c r="I215" s="1"/>
      <c r="J215" s="1"/>
      <c r="K215" s="1"/>
      <c r="L215" s="1"/>
      <c r="M215" s="1"/>
      <c r="N215" s="1"/>
      <c r="O215" s="1"/>
      <c r="P215" s="1"/>
      <c r="Q215" s="1"/>
      <c r="R215" s="1"/>
      <c r="S215" s="1"/>
      <c r="T215" s="1"/>
      <c r="U215" s="1"/>
      <c r="V215" s="2"/>
      <c r="W215" s="2"/>
      <c r="X215" s="2"/>
      <c r="Y215" s="2"/>
    </row>
    <row r="216" spans="1:25">
      <c r="A216" s="2"/>
      <c r="B216" s="2"/>
      <c r="C216" s="2"/>
      <c r="D216" s="2"/>
      <c r="E216" s="2"/>
      <c r="F216" s="1"/>
      <c r="G216" s="1"/>
      <c r="H216" s="1"/>
      <c r="I216" s="1"/>
      <c r="J216" s="1"/>
      <c r="K216" s="1"/>
      <c r="L216" s="1"/>
      <c r="M216" s="1"/>
      <c r="N216" s="1"/>
      <c r="O216" s="1"/>
      <c r="P216" s="1"/>
      <c r="Q216" s="1"/>
      <c r="R216" s="1"/>
      <c r="S216" s="1"/>
      <c r="T216" s="1"/>
      <c r="U216" s="1"/>
      <c r="V216" s="2"/>
      <c r="W216" s="2"/>
      <c r="X216" s="2"/>
      <c r="Y216" s="2"/>
    </row>
    <row r="217" spans="1:25">
      <c r="A217" s="2"/>
      <c r="B217" s="2"/>
      <c r="C217" s="2"/>
      <c r="D217" s="2"/>
      <c r="E217" s="2"/>
      <c r="F217" s="1"/>
      <c r="G217" s="1"/>
      <c r="H217" s="1"/>
      <c r="I217" s="1"/>
      <c r="J217" s="1"/>
      <c r="K217" s="1"/>
      <c r="L217" s="1"/>
      <c r="M217" s="1"/>
      <c r="N217" s="1"/>
      <c r="O217" s="1"/>
      <c r="P217" s="1"/>
      <c r="Q217" s="1"/>
      <c r="R217" s="1"/>
      <c r="S217" s="1"/>
      <c r="T217" s="1"/>
      <c r="U217" s="1"/>
      <c r="V217" s="2"/>
      <c r="W217" s="2"/>
      <c r="X217" s="2"/>
      <c r="Y217" s="2"/>
    </row>
    <row r="218" spans="1:25">
      <c r="A218" s="2"/>
      <c r="B218" s="2"/>
      <c r="C218" s="2"/>
      <c r="D218" s="2"/>
      <c r="E218" s="2"/>
      <c r="F218" s="1"/>
      <c r="G218" s="1"/>
      <c r="H218" s="1"/>
      <c r="I218" s="1"/>
      <c r="J218" s="1"/>
      <c r="K218" s="1"/>
      <c r="L218" s="1"/>
      <c r="M218" s="1"/>
      <c r="N218" s="1"/>
      <c r="O218" s="1"/>
      <c r="P218" s="1"/>
      <c r="Q218" s="1"/>
      <c r="R218" s="1"/>
      <c r="S218" s="1"/>
      <c r="T218" s="1"/>
      <c r="U218" s="1"/>
      <c r="V218" s="2"/>
      <c r="W218" s="2"/>
      <c r="X218" s="2"/>
      <c r="Y218" s="2"/>
    </row>
    <row r="219" spans="1:25">
      <c r="A219" s="2"/>
      <c r="B219" s="2"/>
      <c r="C219" s="2"/>
      <c r="D219" s="2"/>
      <c r="E219" s="2"/>
      <c r="F219" s="1"/>
      <c r="G219" s="1"/>
      <c r="H219" s="1"/>
      <c r="I219" s="1"/>
      <c r="J219" s="1"/>
      <c r="K219" s="1"/>
      <c r="L219" s="1"/>
      <c r="M219" s="1"/>
      <c r="N219" s="1"/>
      <c r="O219" s="1"/>
      <c r="P219" s="1"/>
      <c r="Q219" s="1"/>
      <c r="R219" s="1"/>
      <c r="S219" s="1"/>
      <c r="T219" s="1"/>
      <c r="U219" s="1"/>
      <c r="V219" s="2"/>
      <c r="W219" s="2"/>
      <c r="X219" s="2"/>
      <c r="Y219" s="2"/>
    </row>
    <row r="220" spans="1:25">
      <c r="A220" s="2"/>
      <c r="B220" s="2"/>
      <c r="C220" s="2"/>
      <c r="D220" s="2"/>
      <c r="E220" s="2"/>
      <c r="F220" s="1"/>
      <c r="G220" s="1"/>
      <c r="H220" s="1"/>
      <c r="I220" s="1"/>
      <c r="J220" s="1"/>
      <c r="K220" s="1"/>
      <c r="L220" s="1"/>
      <c r="M220" s="1"/>
      <c r="N220" s="1"/>
      <c r="O220" s="1"/>
      <c r="P220" s="1"/>
      <c r="Q220" s="1"/>
      <c r="R220" s="1"/>
      <c r="S220" s="1"/>
      <c r="T220" s="1"/>
      <c r="U220" s="1"/>
      <c r="V220" s="2"/>
      <c r="W220" s="2"/>
      <c r="X220" s="2"/>
      <c r="Y220" s="2"/>
    </row>
    <row r="221" spans="1:25">
      <c r="A221" s="2"/>
      <c r="B221" s="2"/>
      <c r="C221" s="2"/>
      <c r="D221" s="2"/>
      <c r="E221" s="2"/>
      <c r="F221" s="1"/>
      <c r="G221" s="1"/>
      <c r="H221" s="1"/>
      <c r="I221" s="1"/>
      <c r="J221" s="1"/>
      <c r="K221" s="1"/>
      <c r="L221" s="1"/>
      <c r="M221" s="1"/>
      <c r="N221" s="1"/>
      <c r="O221" s="1"/>
      <c r="P221" s="1"/>
      <c r="Q221" s="1"/>
      <c r="R221" s="1"/>
      <c r="S221" s="1"/>
      <c r="T221" s="1"/>
      <c r="U221" s="1"/>
      <c r="V221" s="2"/>
      <c r="W221" s="2"/>
      <c r="X221" s="2"/>
      <c r="Y221" s="2"/>
    </row>
    <row r="222" spans="1:25">
      <c r="A222" s="2"/>
      <c r="B222" s="2"/>
      <c r="C222" s="2"/>
      <c r="D222" s="2"/>
      <c r="E222" s="2"/>
      <c r="F222" s="1"/>
      <c r="G222" s="1"/>
      <c r="H222" s="1"/>
      <c r="I222" s="1"/>
      <c r="J222" s="1"/>
      <c r="K222" s="1"/>
      <c r="L222" s="1"/>
      <c r="M222" s="1"/>
      <c r="N222" s="1"/>
      <c r="O222" s="1"/>
      <c r="P222" s="1"/>
      <c r="Q222" s="1"/>
      <c r="R222" s="1"/>
      <c r="S222" s="1"/>
      <c r="T222" s="1"/>
      <c r="U222" s="1"/>
      <c r="V222" s="2"/>
      <c r="W222" s="2"/>
      <c r="X222" s="2"/>
      <c r="Y222" s="2"/>
    </row>
    <row r="223" spans="1:25">
      <c r="A223" s="2"/>
      <c r="B223" s="2"/>
      <c r="C223" s="2"/>
      <c r="D223" s="2"/>
      <c r="E223" s="2"/>
      <c r="F223" s="1"/>
      <c r="G223" s="1"/>
      <c r="H223" s="1"/>
      <c r="I223" s="1"/>
      <c r="J223" s="1"/>
      <c r="K223" s="1"/>
      <c r="L223" s="1"/>
      <c r="M223" s="1"/>
      <c r="N223" s="1"/>
      <c r="O223" s="1"/>
      <c r="P223" s="1"/>
      <c r="Q223" s="1"/>
      <c r="R223" s="1"/>
      <c r="S223" s="1"/>
      <c r="T223" s="1"/>
      <c r="U223" s="1"/>
      <c r="V223" s="2"/>
      <c r="W223" s="2"/>
      <c r="X223" s="2"/>
      <c r="Y223" s="2"/>
    </row>
    <row r="224" spans="1:25">
      <c r="A224" s="2"/>
      <c r="B224" s="2"/>
      <c r="C224" s="2"/>
      <c r="D224" s="2"/>
      <c r="E224" s="2"/>
      <c r="F224" s="1"/>
      <c r="G224" s="1"/>
      <c r="H224" s="1"/>
      <c r="I224" s="1"/>
      <c r="J224" s="1"/>
      <c r="K224" s="1"/>
      <c r="L224" s="1"/>
      <c r="M224" s="1"/>
      <c r="N224" s="1"/>
      <c r="O224" s="1"/>
      <c r="P224" s="1"/>
      <c r="Q224" s="1"/>
      <c r="R224" s="1"/>
      <c r="S224" s="1"/>
      <c r="T224" s="1"/>
      <c r="U224" s="1"/>
      <c r="V224" s="2"/>
      <c r="W224" s="2"/>
      <c r="X224" s="2"/>
      <c r="Y224" s="2"/>
    </row>
    <row r="225" spans="1:25">
      <c r="A225" s="2"/>
      <c r="B225" s="2"/>
      <c r="C225" s="2"/>
      <c r="D225" s="2"/>
      <c r="E225" s="2"/>
      <c r="F225" s="1"/>
      <c r="G225" s="1"/>
      <c r="H225" s="1"/>
      <c r="I225" s="1"/>
      <c r="J225" s="1"/>
      <c r="K225" s="1"/>
      <c r="L225" s="1"/>
      <c r="M225" s="1"/>
      <c r="N225" s="1"/>
      <c r="O225" s="1"/>
      <c r="P225" s="1"/>
      <c r="Q225" s="1"/>
      <c r="R225" s="1"/>
      <c r="S225" s="1"/>
      <c r="T225" s="1"/>
      <c r="U225" s="1"/>
      <c r="V225" s="2"/>
      <c r="W225" s="2"/>
      <c r="X225" s="2"/>
      <c r="Y225" s="2"/>
    </row>
    <row r="226" spans="1:25">
      <c r="A226" s="2"/>
      <c r="B226" s="2"/>
      <c r="C226" s="2"/>
      <c r="D226" s="2"/>
      <c r="E226" s="2"/>
      <c r="F226" s="1"/>
      <c r="G226" s="1"/>
      <c r="H226" s="1"/>
      <c r="I226" s="1"/>
      <c r="J226" s="1"/>
      <c r="K226" s="1"/>
      <c r="L226" s="1"/>
      <c r="M226" s="1"/>
      <c r="N226" s="1"/>
      <c r="O226" s="1"/>
      <c r="P226" s="1"/>
      <c r="Q226" s="1"/>
      <c r="R226" s="1"/>
      <c r="S226" s="1"/>
      <c r="T226" s="1"/>
      <c r="U226" s="1"/>
      <c r="V226" s="2"/>
      <c r="W226" s="2"/>
      <c r="X226" s="2"/>
      <c r="Y226" s="2"/>
    </row>
    <row r="227" spans="1:25">
      <c r="A227" s="2"/>
      <c r="B227" s="2"/>
      <c r="C227" s="2"/>
      <c r="D227" s="2"/>
      <c r="E227" s="2"/>
      <c r="F227" s="1"/>
      <c r="G227" s="1"/>
      <c r="H227" s="1"/>
      <c r="I227" s="1"/>
      <c r="J227" s="1"/>
      <c r="K227" s="1"/>
      <c r="L227" s="1"/>
      <c r="M227" s="1"/>
      <c r="N227" s="1"/>
      <c r="O227" s="1"/>
      <c r="P227" s="1"/>
      <c r="Q227" s="1"/>
      <c r="R227" s="1"/>
      <c r="S227" s="1"/>
      <c r="T227" s="1"/>
      <c r="U227" s="1"/>
      <c r="V227" s="2"/>
      <c r="W227" s="2"/>
      <c r="X227" s="2"/>
      <c r="Y227" s="2"/>
    </row>
    <row r="228" spans="1:25">
      <c r="A228" s="2"/>
      <c r="B228" s="2"/>
      <c r="C228" s="2"/>
      <c r="D228" s="2"/>
      <c r="E228" s="2"/>
      <c r="F228" s="1"/>
      <c r="G228" s="1"/>
      <c r="H228" s="1"/>
      <c r="I228" s="1"/>
      <c r="J228" s="1"/>
      <c r="K228" s="1"/>
      <c r="L228" s="1"/>
      <c r="M228" s="1"/>
      <c r="N228" s="1"/>
      <c r="O228" s="1"/>
      <c r="P228" s="1"/>
      <c r="Q228" s="1"/>
      <c r="R228" s="1"/>
      <c r="S228" s="1"/>
      <c r="T228" s="1"/>
      <c r="U228" s="1"/>
      <c r="V228" s="2"/>
      <c r="W228" s="2"/>
      <c r="X228" s="2"/>
      <c r="Y228" s="2"/>
    </row>
    <row r="229" spans="1:25">
      <c r="A229" s="2"/>
      <c r="B229" s="2"/>
      <c r="C229" s="2"/>
      <c r="D229" s="2"/>
      <c r="E229" s="2"/>
      <c r="F229" s="1"/>
      <c r="G229" s="1"/>
      <c r="H229" s="1"/>
      <c r="I229" s="1"/>
      <c r="J229" s="1"/>
      <c r="K229" s="1"/>
      <c r="L229" s="1"/>
      <c r="M229" s="1"/>
      <c r="N229" s="1"/>
      <c r="O229" s="1"/>
      <c r="P229" s="1"/>
      <c r="Q229" s="1"/>
      <c r="R229" s="1"/>
      <c r="S229" s="1"/>
      <c r="T229" s="1"/>
      <c r="U229" s="1"/>
      <c r="V229" s="2"/>
      <c r="W229" s="2"/>
      <c r="X229" s="2"/>
      <c r="Y229" s="2"/>
    </row>
    <row r="230" spans="1:25">
      <c r="A230" s="2"/>
      <c r="B230" s="2"/>
      <c r="C230" s="2"/>
      <c r="D230" s="2"/>
      <c r="E230" s="2"/>
      <c r="F230" s="1"/>
      <c r="G230" s="1"/>
      <c r="H230" s="1"/>
      <c r="I230" s="1"/>
      <c r="J230" s="1"/>
      <c r="K230" s="1"/>
      <c r="L230" s="1"/>
      <c r="M230" s="1"/>
      <c r="N230" s="1"/>
      <c r="O230" s="1"/>
      <c r="P230" s="1"/>
      <c r="Q230" s="1"/>
      <c r="R230" s="1"/>
      <c r="S230" s="1"/>
      <c r="T230" s="1"/>
      <c r="U230" s="1"/>
      <c r="V230" s="2"/>
      <c r="W230" s="2"/>
      <c r="X230" s="2"/>
      <c r="Y230" s="2"/>
    </row>
    <row r="231" spans="1:25">
      <c r="A231" s="2"/>
      <c r="B231" s="2"/>
      <c r="C231" s="2"/>
      <c r="D231" s="2"/>
      <c r="E231" s="2"/>
      <c r="F231" s="1"/>
      <c r="G231" s="1"/>
      <c r="H231" s="1"/>
      <c r="I231" s="1"/>
      <c r="J231" s="1"/>
      <c r="K231" s="1"/>
      <c r="L231" s="1"/>
      <c r="M231" s="1"/>
      <c r="N231" s="1"/>
      <c r="O231" s="1"/>
      <c r="P231" s="1"/>
      <c r="Q231" s="1"/>
      <c r="R231" s="1"/>
      <c r="S231" s="1"/>
      <c r="T231" s="1"/>
      <c r="U231" s="1"/>
      <c r="V231" s="2"/>
      <c r="W231" s="2"/>
      <c r="X231" s="2"/>
      <c r="Y231" s="2"/>
    </row>
    <row r="232" spans="1:25">
      <c r="A232" s="2"/>
      <c r="B232" s="2"/>
      <c r="C232" s="2"/>
      <c r="D232" s="2"/>
      <c r="E232" s="2"/>
      <c r="F232" s="1"/>
      <c r="G232" s="1"/>
      <c r="H232" s="1"/>
      <c r="I232" s="1"/>
      <c r="J232" s="1"/>
      <c r="K232" s="1"/>
      <c r="L232" s="1"/>
      <c r="M232" s="1"/>
      <c r="N232" s="1"/>
      <c r="O232" s="1"/>
      <c r="P232" s="1"/>
      <c r="Q232" s="1"/>
      <c r="R232" s="1"/>
      <c r="S232" s="1"/>
      <c r="T232" s="1"/>
      <c r="U232" s="1"/>
      <c r="V232" s="2"/>
      <c r="W232" s="2"/>
      <c r="X232" s="2"/>
      <c r="Y232" s="2"/>
    </row>
    <row r="233" spans="1:25">
      <c r="A233" s="2"/>
      <c r="B233" s="2"/>
      <c r="C233" s="2"/>
      <c r="D233" s="2"/>
      <c r="E233" s="2"/>
      <c r="F233" s="1"/>
      <c r="G233" s="1"/>
      <c r="H233" s="1"/>
      <c r="I233" s="1"/>
      <c r="J233" s="1"/>
      <c r="K233" s="1"/>
      <c r="L233" s="1"/>
      <c r="M233" s="1"/>
      <c r="N233" s="1"/>
      <c r="O233" s="1"/>
      <c r="P233" s="1"/>
      <c r="Q233" s="1"/>
      <c r="R233" s="1"/>
      <c r="S233" s="1"/>
      <c r="T233" s="1"/>
      <c r="U233" s="1"/>
      <c r="V233" s="2"/>
      <c r="W233" s="2"/>
      <c r="X233" s="2"/>
      <c r="Y233" s="2"/>
    </row>
    <row r="234" spans="1:25">
      <c r="A234" s="2"/>
      <c r="B234" s="2"/>
      <c r="C234" s="2"/>
      <c r="D234" s="2"/>
      <c r="E234" s="2"/>
      <c r="F234" s="1"/>
      <c r="G234" s="1"/>
      <c r="H234" s="1"/>
      <c r="I234" s="1"/>
      <c r="J234" s="1"/>
      <c r="K234" s="1"/>
      <c r="L234" s="1"/>
      <c r="M234" s="1"/>
      <c r="N234" s="1"/>
      <c r="O234" s="1"/>
      <c r="P234" s="1"/>
      <c r="Q234" s="1"/>
      <c r="R234" s="1"/>
      <c r="S234" s="1"/>
      <c r="T234" s="1"/>
      <c r="U234" s="1"/>
      <c r="V234" s="2"/>
      <c r="W234" s="2"/>
      <c r="X234" s="2"/>
      <c r="Y234" s="2"/>
    </row>
    <row r="235" spans="1:25">
      <c r="A235" s="2"/>
      <c r="B235" s="2"/>
      <c r="C235" s="2"/>
      <c r="D235" s="2"/>
      <c r="E235" s="2"/>
      <c r="F235" s="1"/>
      <c r="G235" s="1"/>
      <c r="H235" s="1"/>
      <c r="I235" s="1"/>
      <c r="J235" s="1"/>
      <c r="K235" s="1"/>
      <c r="L235" s="1"/>
      <c r="M235" s="1"/>
      <c r="N235" s="1"/>
      <c r="O235" s="1"/>
      <c r="P235" s="1"/>
      <c r="Q235" s="1"/>
      <c r="R235" s="1"/>
      <c r="S235" s="1"/>
      <c r="T235" s="1"/>
      <c r="U235" s="1"/>
      <c r="V235" s="2"/>
      <c r="W235" s="2"/>
      <c r="X235" s="2"/>
      <c r="Y235" s="2"/>
    </row>
    <row r="236" spans="1:25">
      <c r="A236" s="2"/>
      <c r="B236" s="2"/>
      <c r="C236" s="2"/>
      <c r="D236" s="2"/>
      <c r="E236" s="2"/>
      <c r="F236" s="1"/>
      <c r="G236" s="1"/>
      <c r="H236" s="1"/>
      <c r="I236" s="1"/>
      <c r="J236" s="1"/>
      <c r="K236" s="1"/>
      <c r="L236" s="1"/>
      <c r="M236" s="1"/>
      <c r="N236" s="1"/>
      <c r="O236" s="1"/>
      <c r="P236" s="1"/>
      <c r="Q236" s="1"/>
      <c r="R236" s="1"/>
      <c r="S236" s="1"/>
      <c r="T236" s="1"/>
      <c r="U236" s="1"/>
      <c r="V236" s="2"/>
      <c r="W236" s="2"/>
      <c r="X236" s="2"/>
      <c r="Y236" s="2"/>
    </row>
    <row r="237" spans="1:25">
      <c r="A237" s="2"/>
      <c r="B237" s="2"/>
      <c r="C237" s="2"/>
      <c r="D237" s="2"/>
      <c r="E237" s="2"/>
      <c r="F237" s="1"/>
      <c r="G237" s="1"/>
      <c r="H237" s="1"/>
      <c r="I237" s="1"/>
      <c r="J237" s="1"/>
      <c r="K237" s="1"/>
      <c r="L237" s="1"/>
      <c r="M237" s="1"/>
      <c r="N237" s="1"/>
      <c r="O237" s="1"/>
      <c r="P237" s="1"/>
      <c r="Q237" s="1"/>
      <c r="R237" s="1"/>
      <c r="S237" s="1"/>
      <c r="T237" s="1"/>
      <c r="U237" s="1"/>
      <c r="V237" s="2"/>
      <c r="W237" s="2"/>
      <c r="X237" s="2"/>
      <c r="Y237" s="2"/>
    </row>
    <row r="238" spans="1:25">
      <c r="A238" s="2"/>
      <c r="B238" s="2"/>
      <c r="C238" s="2"/>
      <c r="D238" s="2"/>
      <c r="E238" s="2"/>
      <c r="F238" s="1"/>
      <c r="G238" s="1"/>
      <c r="H238" s="1"/>
      <c r="I238" s="1"/>
      <c r="J238" s="1"/>
      <c r="K238" s="1"/>
      <c r="L238" s="1"/>
      <c r="M238" s="1"/>
      <c r="N238" s="1"/>
      <c r="O238" s="1"/>
      <c r="P238" s="1"/>
      <c r="Q238" s="1"/>
      <c r="R238" s="1"/>
      <c r="S238" s="1"/>
      <c r="T238" s="1"/>
      <c r="U238" s="1"/>
      <c r="V238" s="2"/>
      <c r="W238" s="2"/>
      <c r="X238" s="2"/>
      <c r="Y238" s="2"/>
    </row>
    <row r="239" spans="1:25">
      <c r="A239" s="2"/>
      <c r="B239" s="2"/>
      <c r="C239" s="2"/>
      <c r="D239" s="2"/>
      <c r="E239" s="2"/>
      <c r="F239" s="1"/>
      <c r="G239" s="1"/>
      <c r="H239" s="1"/>
      <c r="I239" s="1"/>
      <c r="J239" s="1"/>
      <c r="K239" s="1"/>
      <c r="L239" s="1"/>
      <c r="M239" s="1"/>
      <c r="N239" s="1"/>
      <c r="O239" s="1"/>
      <c r="P239" s="1"/>
      <c r="Q239" s="1"/>
      <c r="R239" s="1"/>
      <c r="S239" s="1"/>
      <c r="T239" s="1"/>
      <c r="U239" s="1"/>
      <c r="V239" s="2"/>
      <c r="W239" s="2"/>
      <c r="X239" s="2"/>
      <c r="Y239" s="2"/>
    </row>
    <row r="240" spans="1:25">
      <c r="A240" s="2"/>
      <c r="B240" s="2"/>
      <c r="C240" s="2"/>
      <c r="D240" s="2"/>
      <c r="E240" s="2"/>
      <c r="F240" s="1"/>
      <c r="G240" s="1"/>
      <c r="H240" s="1"/>
      <c r="I240" s="1"/>
      <c r="J240" s="1"/>
      <c r="K240" s="1"/>
      <c r="L240" s="1"/>
      <c r="M240" s="1"/>
      <c r="N240" s="1"/>
      <c r="O240" s="1"/>
      <c r="P240" s="1"/>
      <c r="Q240" s="1"/>
      <c r="R240" s="1"/>
      <c r="S240" s="1"/>
      <c r="T240" s="1"/>
      <c r="U240" s="1"/>
      <c r="V240" s="2"/>
      <c r="W240" s="2"/>
      <c r="X240" s="2"/>
      <c r="Y240" s="2"/>
    </row>
    <row r="241" spans="1:25">
      <c r="A241" s="2"/>
      <c r="B241" s="2"/>
      <c r="C241" s="2"/>
      <c r="D241" s="2"/>
      <c r="E241" s="2"/>
      <c r="F241" s="1"/>
      <c r="G241" s="1"/>
      <c r="H241" s="1"/>
      <c r="I241" s="1"/>
      <c r="J241" s="1"/>
      <c r="K241" s="1"/>
      <c r="L241" s="1"/>
      <c r="M241" s="1"/>
      <c r="N241" s="1"/>
      <c r="O241" s="1"/>
      <c r="P241" s="1"/>
      <c r="Q241" s="1"/>
      <c r="R241" s="1"/>
      <c r="S241" s="1"/>
      <c r="T241" s="1"/>
      <c r="U241" s="1"/>
      <c r="V241" s="2"/>
      <c r="W241" s="2"/>
      <c r="X241" s="2"/>
      <c r="Y241" s="2"/>
    </row>
    <row r="242" spans="1:25">
      <c r="A242" s="2"/>
      <c r="B242" s="2"/>
      <c r="C242" s="2"/>
      <c r="D242" s="2"/>
      <c r="E242" s="2"/>
      <c r="F242" s="1"/>
      <c r="G242" s="1"/>
      <c r="H242" s="1"/>
      <c r="I242" s="1"/>
      <c r="J242" s="1"/>
      <c r="K242" s="1"/>
      <c r="L242" s="1"/>
      <c r="M242" s="1"/>
      <c r="N242" s="1"/>
      <c r="O242" s="1"/>
      <c r="P242" s="1"/>
      <c r="Q242" s="1"/>
      <c r="R242" s="1"/>
      <c r="S242" s="1"/>
      <c r="T242" s="1"/>
      <c r="U242" s="1"/>
      <c r="V242" s="2"/>
      <c r="W242" s="2"/>
      <c r="X242" s="2"/>
      <c r="Y242" s="2"/>
    </row>
    <row r="243" spans="1:25">
      <c r="A243" s="2"/>
      <c r="B243" s="2"/>
      <c r="C243" s="2"/>
      <c r="D243" s="2"/>
      <c r="E243" s="2"/>
      <c r="F243" s="1"/>
      <c r="G243" s="1"/>
      <c r="H243" s="1"/>
      <c r="I243" s="1"/>
      <c r="J243" s="1"/>
      <c r="K243" s="1"/>
      <c r="L243" s="1"/>
      <c r="M243" s="1"/>
      <c r="N243" s="1"/>
      <c r="O243" s="1"/>
      <c r="P243" s="1"/>
      <c r="Q243" s="1"/>
      <c r="R243" s="1"/>
      <c r="S243" s="1"/>
      <c r="T243" s="1"/>
      <c r="U243" s="1"/>
      <c r="V243" s="2"/>
      <c r="W243" s="2"/>
      <c r="X243" s="2"/>
      <c r="Y243" s="2"/>
    </row>
    <row r="244" spans="1:25">
      <c r="A244" s="2"/>
      <c r="B244" s="2"/>
      <c r="C244" s="2"/>
      <c r="D244" s="2"/>
      <c r="E244" s="2"/>
      <c r="F244" s="1"/>
      <c r="G244" s="1"/>
      <c r="H244" s="1"/>
      <c r="I244" s="1"/>
      <c r="J244" s="1"/>
      <c r="K244" s="1"/>
      <c r="L244" s="1"/>
      <c r="M244" s="1"/>
      <c r="N244" s="1"/>
      <c r="O244" s="1"/>
      <c r="P244" s="1"/>
      <c r="Q244" s="1"/>
      <c r="R244" s="1"/>
      <c r="S244" s="1"/>
      <c r="T244" s="1"/>
      <c r="U244" s="1"/>
      <c r="V244" s="2"/>
      <c r="W244" s="2"/>
      <c r="X244" s="2"/>
      <c r="Y244" s="2"/>
    </row>
    <row r="245" spans="1:25">
      <c r="A245" s="2"/>
      <c r="B245" s="2"/>
      <c r="C245" s="2"/>
      <c r="D245" s="2"/>
      <c r="E245" s="2"/>
      <c r="F245" s="1"/>
      <c r="G245" s="1"/>
      <c r="H245" s="1"/>
      <c r="I245" s="1"/>
      <c r="J245" s="1"/>
      <c r="K245" s="1"/>
      <c r="L245" s="1"/>
      <c r="M245" s="1"/>
      <c r="N245" s="1"/>
      <c r="O245" s="1"/>
      <c r="P245" s="1"/>
      <c r="Q245" s="1"/>
      <c r="R245" s="1"/>
      <c r="S245" s="1"/>
      <c r="T245" s="1"/>
      <c r="U245" s="1"/>
      <c r="V245" s="2"/>
      <c r="W245" s="2"/>
      <c r="X245" s="2"/>
      <c r="Y245" s="2"/>
    </row>
    <row r="246" spans="1:25">
      <c r="A246" s="2"/>
      <c r="B246" s="2"/>
      <c r="C246" s="2"/>
      <c r="D246" s="2"/>
      <c r="E246" s="2"/>
      <c r="F246" s="1"/>
      <c r="G246" s="1"/>
      <c r="H246" s="1"/>
      <c r="I246" s="1"/>
      <c r="J246" s="1"/>
      <c r="K246" s="1"/>
      <c r="L246" s="1"/>
      <c r="M246" s="1"/>
      <c r="N246" s="1"/>
      <c r="O246" s="1"/>
      <c r="P246" s="1"/>
      <c r="Q246" s="1"/>
      <c r="R246" s="1"/>
      <c r="S246" s="1"/>
      <c r="T246" s="1"/>
      <c r="U246" s="1"/>
      <c r="V246" s="2"/>
      <c r="W246" s="2"/>
      <c r="X246" s="2"/>
      <c r="Y246" s="2"/>
    </row>
    <row r="247" spans="1:25">
      <c r="A247" s="2"/>
      <c r="B247" s="2"/>
      <c r="C247" s="2"/>
      <c r="D247" s="2"/>
      <c r="E247" s="2"/>
      <c r="F247" s="1"/>
      <c r="G247" s="1"/>
      <c r="H247" s="1"/>
      <c r="I247" s="1"/>
      <c r="J247" s="1"/>
      <c r="K247" s="1"/>
      <c r="L247" s="1"/>
      <c r="M247" s="1"/>
      <c r="N247" s="1"/>
      <c r="O247" s="1"/>
      <c r="P247" s="1"/>
      <c r="Q247" s="1"/>
      <c r="R247" s="1"/>
      <c r="S247" s="1"/>
      <c r="T247" s="1"/>
      <c r="U247" s="1"/>
      <c r="V247" s="2"/>
      <c r="W247" s="2"/>
      <c r="X247" s="2"/>
      <c r="Y247" s="2"/>
    </row>
    <row r="248" spans="1:25">
      <c r="A248" s="2"/>
      <c r="B248" s="2"/>
      <c r="C248" s="2"/>
      <c r="D248" s="2"/>
      <c r="E248" s="2"/>
      <c r="F248" s="1"/>
      <c r="G248" s="1"/>
      <c r="H248" s="1"/>
      <c r="I248" s="1"/>
      <c r="J248" s="1"/>
      <c r="K248" s="1"/>
      <c r="L248" s="1"/>
      <c r="M248" s="1"/>
      <c r="N248" s="1"/>
      <c r="O248" s="1"/>
      <c r="P248" s="1"/>
      <c r="Q248" s="1"/>
      <c r="R248" s="1"/>
      <c r="S248" s="1"/>
      <c r="T248" s="1"/>
      <c r="U248" s="1"/>
      <c r="V248" s="2"/>
      <c r="W248" s="2"/>
      <c r="X248" s="2"/>
      <c r="Y248" s="2"/>
    </row>
    <row r="249" spans="1:25">
      <c r="A249" s="2"/>
      <c r="B249" s="2"/>
      <c r="C249" s="2"/>
      <c r="D249" s="2"/>
      <c r="E249" s="2"/>
      <c r="F249" s="1"/>
      <c r="G249" s="1"/>
      <c r="H249" s="1"/>
      <c r="I249" s="1"/>
      <c r="J249" s="1"/>
      <c r="K249" s="1"/>
      <c r="L249" s="1"/>
      <c r="M249" s="1"/>
      <c r="N249" s="1"/>
      <c r="O249" s="1"/>
      <c r="P249" s="1"/>
      <c r="Q249" s="1"/>
      <c r="R249" s="1"/>
      <c r="S249" s="1"/>
      <c r="T249" s="1"/>
      <c r="U249" s="1"/>
      <c r="V249" s="2"/>
      <c r="W249" s="2"/>
      <c r="X249" s="2"/>
      <c r="Y249" s="2"/>
    </row>
    <row r="250" spans="1:25">
      <c r="A250" s="2"/>
      <c r="B250" s="2"/>
      <c r="C250" s="2"/>
      <c r="D250" s="2"/>
      <c r="E250" s="2"/>
      <c r="F250" s="1"/>
      <c r="G250" s="1"/>
      <c r="H250" s="1"/>
      <c r="I250" s="1"/>
      <c r="J250" s="1"/>
      <c r="K250" s="1"/>
      <c r="L250" s="1"/>
      <c r="M250" s="1"/>
      <c r="N250" s="1"/>
      <c r="O250" s="1"/>
      <c r="P250" s="1"/>
      <c r="Q250" s="1"/>
      <c r="R250" s="1"/>
      <c r="S250" s="1"/>
      <c r="T250" s="1"/>
      <c r="U250" s="1"/>
      <c r="V250" s="2"/>
      <c r="W250" s="2"/>
      <c r="X250" s="2"/>
      <c r="Y250" s="2"/>
    </row>
    <row r="251" spans="1:25">
      <c r="A251" s="2"/>
      <c r="B251" s="2"/>
      <c r="C251" s="2"/>
      <c r="D251" s="2"/>
      <c r="E251" s="2"/>
      <c r="F251" s="1"/>
      <c r="G251" s="1"/>
      <c r="H251" s="1"/>
      <c r="I251" s="1"/>
      <c r="J251" s="1"/>
      <c r="K251" s="1"/>
      <c r="L251" s="1"/>
      <c r="M251" s="1"/>
      <c r="N251" s="1"/>
      <c r="O251" s="1"/>
      <c r="P251" s="1"/>
      <c r="Q251" s="1"/>
      <c r="R251" s="1"/>
      <c r="S251" s="1"/>
      <c r="T251" s="1"/>
      <c r="U251" s="1"/>
      <c r="V251" s="2"/>
      <c r="W251" s="2"/>
      <c r="X251" s="2"/>
      <c r="Y251" s="2"/>
    </row>
    <row r="252" spans="1:25">
      <c r="A252" s="2"/>
      <c r="B252" s="2"/>
      <c r="C252" s="2"/>
      <c r="D252" s="2"/>
      <c r="E252" s="2"/>
      <c r="F252" s="1"/>
      <c r="G252" s="1"/>
      <c r="H252" s="1"/>
      <c r="I252" s="1"/>
      <c r="J252" s="1"/>
      <c r="K252" s="1"/>
      <c r="L252" s="1"/>
      <c r="M252" s="1"/>
      <c r="N252" s="1"/>
      <c r="O252" s="1"/>
      <c r="P252" s="1"/>
      <c r="Q252" s="1"/>
      <c r="R252" s="1"/>
      <c r="S252" s="1"/>
      <c r="T252" s="1"/>
      <c r="U252" s="1"/>
      <c r="V252" s="2"/>
      <c r="W252" s="2"/>
      <c r="X252" s="2"/>
      <c r="Y252" s="2"/>
    </row>
    <row r="253" spans="1:25">
      <c r="A253" s="2"/>
      <c r="B253" s="2"/>
      <c r="C253" s="2"/>
      <c r="D253" s="2"/>
      <c r="E253" s="2"/>
      <c r="F253" s="1"/>
      <c r="G253" s="1"/>
      <c r="H253" s="1"/>
      <c r="I253" s="1"/>
      <c r="J253" s="1"/>
      <c r="K253" s="1"/>
      <c r="L253" s="1"/>
      <c r="M253" s="1"/>
      <c r="N253" s="1"/>
      <c r="O253" s="1"/>
      <c r="P253" s="1"/>
      <c r="Q253" s="1"/>
      <c r="R253" s="1"/>
      <c r="S253" s="1"/>
      <c r="T253" s="1"/>
      <c r="U253" s="1"/>
      <c r="V253" s="2"/>
      <c r="W253" s="2"/>
      <c r="X253" s="2"/>
      <c r="Y253" s="2"/>
    </row>
    <row r="254" spans="1:25">
      <c r="A254" s="2"/>
      <c r="B254" s="2"/>
      <c r="C254" s="2"/>
      <c r="D254" s="2"/>
      <c r="E254" s="2"/>
      <c r="F254" s="1"/>
      <c r="G254" s="1"/>
      <c r="H254" s="1"/>
      <c r="I254" s="1"/>
      <c r="J254" s="1"/>
      <c r="K254" s="1"/>
      <c r="L254" s="1"/>
      <c r="M254" s="1"/>
      <c r="N254" s="1"/>
      <c r="O254" s="1"/>
      <c r="P254" s="1"/>
      <c r="Q254" s="1"/>
      <c r="R254" s="1"/>
      <c r="S254" s="1"/>
      <c r="T254" s="1"/>
      <c r="U254" s="1"/>
      <c r="V254" s="2"/>
      <c r="W254" s="2"/>
      <c r="X254" s="2"/>
      <c r="Y254" s="2"/>
    </row>
    <row r="255" spans="1:25">
      <c r="A255" s="2"/>
      <c r="B255" s="2"/>
      <c r="C255" s="2"/>
      <c r="D255" s="2"/>
      <c r="E255" s="2"/>
      <c r="F255" s="1"/>
      <c r="G255" s="1"/>
      <c r="H255" s="1"/>
      <c r="I255" s="1"/>
      <c r="J255" s="1"/>
      <c r="K255" s="1"/>
      <c r="L255" s="1"/>
      <c r="M255" s="1"/>
      <c r="N255" s="1"/>
      <c r="O255" s="1"/>
      <c r="P255" s="1"/>
      <c r="Q255" s="1"/>
      <c r="R255" s="1"/>
      <c r="S255" s="1"/>
      <c r="T255" s="1"/>
      <c r="U255" s="1"/>
      <c r="V255" s="2"/>
      <c r="W255" s="2"/>
      <c r="X255" s="2"/>
      <c r="Y255" s="2"/>
    </row>
    <row r="256" spans="1:25">
      <c r="A256" s="2"/>
      <c r="B256" s="2"/>
      <c r="C256" s="2"/>
      <c r="D256" s="2"/>
      <c r="E256" s="2"/>
      <c r="F256" s="1"/>
      <c r="G256" s="1"/>
      <c r="H256" s="1"/>
      <c r="I256" s="1"/>
      <c r="J256" s="1"/>
      <c r="K256" s="1"/>
      <c r="L256" s="1"/>
      <c r="M256" s="1"/>
      <c r="N256" s="1"/>
      <c r="O256" s="1"/>
      <c r="P256" s="1"/>
      <c r="Q256" s="1"/>
      <c r="R256" s="1"/>
      <c r="S256" s="1"/>
      <c r="T256" s="1"/>
      <c r="U256" s="1"/>
      <c r="V256" s="2"/>
      <c r="W256" s="2"/>
      <c r="X256" s="2"/>
      <c r="Y256" s="2"/>
    </row>
    <row r="257" spans="1:25">
      <c r="A257" s="2"/>
      <c r="B257" s="2"/>
      <c r="C257" s="2"/>
      <c r="D257" s="2"/>
      <c r="E257" s="2"/>
      <c r="F257" s="1"/>
      <c r="G257" s="1"/>
      <c r="H257" s="1"/>
      <c r="I257" s="1"/>
      <c r="J257" s="1"/>
      <c r="K257" s="1"/>
      <c r="L257" s="1"/>
      <c r="M257" s="1"/>
      <c r="N257" s="1"/>
      <c r="O257" s="1"/>
      <c r="P257" s="1"/>
      <c r="Q257" s="1"/>
      <c r="R257" s="1"/>
      <c r="S257" s="1"/>
      <c r="T257" s="1"/>
      <c r="U257" s="1"/>
      <c r="V257" s="2"/>
      <c r="W257" s="2"/>
      <c r="X257" s="2"/>
      <c r="Y257" s="2"/>
    </row>
    <row r="258" spans="1:25">
      <c r="A258" s="2"/>
      <c r="B258" s="2"/>
      <c r="C258" s="2"/>
      <c r="D258" s="2"/>
      <c r="E258" s="2"/>
      <c r="F258" s="1"/>
      <c r="G258" s="1"/>
      <c r="H258" s="1"/>
      <c r="I258" s="1"/>
      <c r="J258" s="1"/>
      <c r="K258" s="1"/>
      <c r="L258" s="1"/>
      <c r="M258" s="1"/>
      <c r="N258" s="1"/>
      <c r="O258" s="1"/>
      <c r="P258" s="1"/>
      <c r="Q258" s="1"/>
      <c r="R258" s="1"/>
      <c r="S258" s="1"/>
      <c r="T258" s="1"/>
      <c r="U258" s="1"/>
      <c r="V258" s="2"/>
      <c r="W258" s="2"/>
      <c r="X258" s="2"/>
      <c r="Y258" s="2"/>
    </row>
    <row r="259" spans="1:25">
      <c r="A259" s="2"/>
      <c r="B259" s="2"/>
      <c r="C259" s="2"/>
      <c r="D259" s="2"/>
      <c r="E259" s="2"/>
      <c r="F259" s="1"/>
      <c r="G259" s="1"/>
      <c r="H259" s="1"/>
      <c r="I259" s="1"/>
      <c r="J259" s="1"/>
      <c r="K259" s="1"/>
      <c r="L259" s="1"/>
      <c r="M259" s="1"/>
      <c r="N259" s="1"/>
      <c r="O259" s="1"/>
      <c r="P259" s="1"/>
      <c r="Q259" s="1"/>
      <c r="R259" s="1"/>
      <c r="S259" s="1"/>
      <c r="T259" s="1"/>
      <c r="U259" s="1"/>
      <c r="V259" s="2"/>
      <c r="W259" s="2"/>
      <c r="X259" s="2"/>
      <c r="Y259" s="2"/>
    </row>
    <row r="260" spans="1:25">
      <c r="A260" s="2"/>
      <c r="B260" s="2"/>
      <c r="C260" s="2"/>
      <c r="D260" s="2"/>
      <c r="E260" s="2"/>
      <c r="F260" s="1"/>
      <c r="G260" s="1"/>
      <c r="H260" s="1"/>
      <c r="I260" s="1"/>
      <c r="J260" s="1"/>
      <c r="K260" s="1"/>
      <c r="L260" s="1"/>
      <c r="M260" s="1"/>
      <c r="N260" s="1"/>
      <c r="O260" s="1"/>
      <c r="P260" s="1"/>
      <c r="Q260" s="1"/>
      <c r="R260" s="1"/>
      <c r="S260" s="1"/>
      <c r="T260" s="1"/>
      <c r="U260" s="1"/>
      <c r="V260" s="2"/>
      <c r="W260" s="2"/>
      <c r="X260" s="2"/>
      <c r="Y260" s="2"/>
    </row>
    <row r="261" spans="1:25">
      <c r="A261" s="2"/>
      <c r="B261" s="2"/>
      <c r="C261" s="2"/>
      <c r="D261" s="2"/>
      <c r="E261" s="2"/>
      <c r="F261" s="1"/>
      <c r="G261" s="1"/>
      <c r="H261" s="1"/>
      <c r="I261" s="1"/>
      <c r="J261" s="1"/>
      <c r="K261" s="1"/>
      <c r="L261" s="1"/>
      <c r="M261" s="1"/>
      <c r="N261" s="1"/>
      <c r="O261" s="1"/>
      <c r="P261" s="1"/>
      <c r="Q261" s="1"/>
      <c r="R261" s="1"/>
      <c r="S261" s="1"/>
      <c r="T261" s="1"/>
      <c r="U261" s="1"/>
      <c r="V261" s="2"/>
      <c r="W261" s="2"/>
      <c r="X261" s="2"/>
      <c r="Y261" s="2"/>
    </row>
    <row r="262" spans="1:25">
      <c r="A262" s="2"/>
      <c r="B262" s="2"/>
      <c r="C262" s="2"/>
      <c r="D262" s="2"/>
      <c r="E262" s="2"/>
      <c r="F262" s="1"/>
      <c r="G262" s="1"/>
      <c r="H262" s="1"/>
      <c r="I262" s="1"/>
      <c r="J262" s="1"/>
      <c r="K262" s="1"/>
      <c r="L262" s="1"/>
      <c r="M262" s="1"/>
      <c r="N262" s="1"/>
      <c r="O262" s="1"/>
      <c r="P262" s="1"/>
      <c r="Q262" s="1"/>
      <c r="R262" s="1"/>
      <c r="S262" s="1"/>
      <c r="T262" s="1"/>
      <c r="U262" s="1"/>
      <c r="V262" s="2"/>
      <c r="W262" s="2"/>
      <c r="X262" s="2"/>
      <c r="Y262" s="2"/>
    </row>
    <row r="263" spans="1:25">
      <c r="A263" s="2"/>
      <c r="B263" s="2"/>
      <c r="C263" s="2"/>
      <c r="D263" s="2"/>
      <c r="E263" s="2"/>
      <c r="F263" s="1"/>
      <c r="G263" s="1"/>
      <c r="H263" s="1"/>
      <c r="I263" s="1"/>
      <c r="J263" s="1"/>
      <c r="K263" s="1"/>
      <c r="L263" s="1"/>
      <c r="M263" s="1"/>
      <c r="N263" s="1"/>
      <c r="O263" s="1"/>
      <c r="P263" s="1"/>
      <c r="Q263" s="1"/>
      <c r="R263" s="1"/>
      <c r="S263" s="1"/>
      <c r="T263" s="1"/>
      <c r="U263" s="1"/>
      <c r="V263" s="2"/>
      <c r="W263" s="2"/>
      <c r="X263" s="2"/>
      <c r="Y263" s="2"/>
    </row>
    <row r="264" spans="1:25">
      <c r="A264" s="2"/>
      <c r="B264" s="2"/>
      <c r="C264" s="2"/>
      <c r="D264" s="2"/>
      <c r="E264" s="2"/>
      <c r="F264" s="1"/>
      <c r="G264" s="1"/>
      <c r="H264" s="1"/>
      <c r="I264" s="1"/>
      <c r="J264" s="1"/>
      <c r="K264" s="1"/>
      <c r="L264" s="1"/>
      <c r="M264" s="1"/>
      <c r="N264" s="1"/>
      <c r="O264" s="1"/>
      <c r="P264" s="1"/>
      <c r="Q264" s="1"/>
      <c r="R264" s="1"/>
      <c r="S264" s="1"/>
      <c r="T264" s="1"/>
      <c r="U264" s="1"/>
      <c r="V264" s="2"/>
      <c r="W264" s="2"/>
      <c r="X264" s="2"/>
      <c r="Y264" s="2"/>
    </row>
    <row r="265" spans="1:25">
      <c r="A265" s="2"/>
      <c r="B265" s="2"/>
      <c r="C265" s="2"/>
      <c r="D265" s="2"/>
      <c r="E265" s="2"/>
      <c r="F265" s="1"/>
      <c r="G265" s="1"/>
      <c r="H265" s="1"/>
      <c r="I265" s="1"/>
      <c r="J265" s="1"/>
      <c r="K265" s="1"/>
      <c r="L265" s="1"/>
      <c r="M265" s="1"/>
      <c r="N265" s="1"/>
      <c r="O265" s="1"/>
      <c r="P265" s="1"/>
      <c r="Q265" s="1"/>
      <c r="R265" s="1"/>
      <c r="S265" s="1"/>
      <c r="T265" s="1"/>
      <c r="U265" s="1"/>
      <c r="V265" s="2"/>
      <c r="W265" s="2"/>
      <c r="X265" s="2"/>
      <c r="Y265" s="2"/>
    </row>
    <row r="266" spans="1:25">
      <c r="A266" s="2"/>
      <c r="B266" s="2"/>
      <c r="C266" s="2"/>
      <c r="D266" s="2"/>
      <c r="E266" s="2"/>
      <c r="F266" s="1"/>
      <c r="G266" s="1"/>
      <c r="H266" s="1"/>
      <c r="I266" s="1"/>
      <c r="J266" s="1"/>
      <c r="K266" s="1"/>
      <c r="L266" s="1"/>
      <c r="M266" s="1"/>
      <c r="N266" s="1"/>
      <c r="O266" s="1"/>
      <c r="P266" s="1"/>
      <c r="Q266" s="1"/>
      <c r="R266" s="1"/>
      <c r="S266" s="1"/>
      <c r="T266" s="1"/>
      <c r="U266" s="1"/>
      <c r="V266" s="2"/>
      <c r="W266" s="2"/>
      <c r="X266" s="2"/>
      <c r="Y266" s="2"/>
    </row>
    <row r="267" spans="1:25">
      <c r="A267" s="2"/>
      <c r="B267" s="2"/>
      <c r="C267" s="2"/>
      <c r="D267" s="2"/>
      <c r="E267" s="2"/>
      <c r="F267" s="1"/>
      <c r="G267" s="1"/>
      <c r="H267" s="1"/>
      <c r="I267" s="1"/>
      <c r="J267" s="1"/>
      <c r="K267" s="1"/>
      <c r="L267" s="1"/>
      <c r="M267" s="1"/>
      <c r="N267" s="1"/>
      <c r="O267" s="1"/>
      <c r="P267" s="1"/>
      <c r="Q267" s="1"/>
      <c r="R267" s="1"/>
      <c r="S267" s="1"/>
      <c r="T267" s="1"/>
      <c r="U267" s="1"/>
      <c r="V267" s="2"/>
      <c r="W267" s="2"/>
      <c r="X267" s="2"/>
      <c r="Y267" s="2"/>
    </row>
    <row r="268" spans="1:25">
      <c r="A268" s="2"/>
      <c r="B268" s="2"/>
      <c r="C268" s="2"/>
      <c r="D268" s="2"/>
      <c r="E268" s="2"/>
      <c r="F268" s="1"/>
      <c r="G268" s="1"/>
      <c r="H268" s="1"/>
      <c r="I268" s="1"/>
      <c r="J268" s="1"/>
      <c r="K268" s="1"/>
      <c r="L268" s="1"/>
      <c r="M268" s="1"/>
      <c r="N268" s="1"/>
      <c r="O268" s="1"/>
      <c r="P268" s="1"/>
      <c r="Q268" s="1"/>
      <c r="R268" s="1"/>
      <c r="S268" s="1"/>
      <c r="T268" s="1"/>
      <c r="U268" s="1"/>
      <c r="V268" s="2"/>
      <c r="W268" s="2"/>
      <c r="X268" s="2"/>
      <c r="Y268" s="2"/>
    </row>
    <row r="269" spans="1:25">
      <c r="A269" s="2"/>
      <c r="B269" s="2"/>
      <c r="C269" s="2"/>
      <c r="D269" s="2"/>
      <c r="E269" s="2"/>
      <c r="F269" s="1"/>
      <c r="G269" s="1"/>
      <c r="H269" s="1"/>
      <c r="I269" s="1"/>
      <c r="J269" s="1"/>
      <c r="K269" s="1"/>
      <c r="L269" s="1"/>
      <c r="M269" s="1"/>
      <c r="N269" s="1"/>
      <c r="O269" s="1"/>
      <c r="P269" s="1"/>
      <c r="Q269" s="1"/>
      <c r="R269" s="1"/>
      <c r="S269" s="1"/>
      <c r="T269" s="1"/>
      <c r="U269" s="1"/>
      <c r="V269" s="2"/>
      <c r="W269" s="2"/>
      <c r="X269" s="2"/>
      <c r="Y269" s="2"/>
    </row>
    <row r="270" spans="1:25">
      <c r="A270" s="2"/>
      <c r="B270" s="2"/>
      <c r="C270" s="2"/>
      <c r="D270" s="2"/>
      <c r="E270" s="2"/>
      <c r="F270" s="1"/>
      <c r="G270" s="1"/>
      <c r="H270" s="1"/>
      <c r="I270" s="1"/>
      <c r="J270" s="1"/>
      <c r="K270" s="1"/>
      <c r="L270" s="1"/>
      <c r="M270" s="1"/>
      <c r="N270" s="1"/>
      <c r="O270" s="1"/>
      <c r="P270" s="1"/>
      <c r="Q270" s="1"/>
      <c r="R270" s="1"/>
      <c r="S270" s="1"/>
      <c r="T270" s="1"/>
      <c r="U270" s="1"/>
      <c r="V270" s="2"/>
      <c r="W270" s="2"/>
      <c r="X270" s="2"/>
      <c r="Y270" s="2"/>
    </row>
    <row r="271" spans="1:25">
      <c r="A271" s="2"/>
      <c r="B271" s="2"/>
      <c r="C271" s="2"/>
      <c r="D271" s="2"/>
      <c r="E271" s="2"/>
      <c r="F271" s="1"/>
      <c r="G271" s="1"/>
      <c r="H271" s="1"/>
      <c r="I271" s="1"/>
      <c r="J271" s="1"/>
      <c r="K271" s="1"/>
      <c r="L271" s="1"/>
      <c r="M271" s="1"/>
      <c r="N271" s="1"/>
      <c r="O271" s="1"/>
      <c r="P271" s="1"/>
      <c r="Q271" s="1"/>
      <c r="R271" s="1"/>
      <c r="S271" s="1"/>
      <c r="T271" s="1"/>
      <c r="U271" s="1"/>
      <c r="V271" s="2"/>
      <c r="W271" s="2"/>
      <c r="X271" s="2"/>
      <c r="Y271" s="2"/>
    </row>
    <row r="272" spans="1:25">
      <c r="A272" s="2"/>
      <c r="B272" s="2"/>
      <c r="C272" s="2"/>
      <c r="D272" s="2"/>
      <c r="E272" s="2"/>
      <c r="F272" s="1"/>
      <c r="G272" s="1"/>
      <c r="H272" s="1"/>
      <c r="I272" s="1"/>
      <c r="J272" s="1"/>
      <c r="K272" s="1"/>
      <c r="L272" s="1"/>
      <c r="M272" s="1"/>
      <c r="N272" s="1"/>
      <c r="O272" s="1"/>
      <c r="P272" s="1"/>
      <c r="Q272" s="1"/>
      <c r="R272" s="1"/>
      <c r="S272" s="1"/>
      <c r="T272" s="1"/>
      <c r="U272" s="1"/>
      <c r="V272" s="2"/>
      <c r="W272" s="2"/>
      <c r="X272" s="2"/>
      <c r="Y272" s="2"/>
    </row>
    <row r="273" spans="1:25">
      <c r="A273" s="2"/>
      <c r="B273" s="2"/>
      <c r="C273" s="2"/>
      <c r="D273" s="2"/>
      <c r="E273" s="2"/>
      <c r="F273" s="1"/>
      <c r="G273" s="1"/>
      <c r="H273" s="1"/>
      <c r="I273" s="1"/>
      <c r="J273" s="1"/>
      <c r="K273" s="1"/>
      <c r="L273" s="1"/>
      <c r="M273" s="1"/>
      <c r="N273" s="1"/>
      <c r="O273" s="1"/>
      <c r="P273" s="1"/>
      <c r="Q273" s="1"/>
      <c r="R273" s="1"/>
      <c r="S273" s="1"/>
      <c r="T273" s="1"/>
      <c r="U273" s="1"/>
      <c r="V273" s="2"/>
      <c r="W273" s="2"/>
      <c r="X273" s="2"/>
      <c r="Y273" s="2"/>
    </row>
    <row r="274" spans="1:25">
      <c r="A274" s="2"/>
      <c r="B274" s="2"/>
      <c r="C274" s="2"/>
      <c r="D274" s="2"/>
      <c r="E274" s="2"/>
      <c r="F274" s="1"/>
      <c r="G274" s="1"/>
      <c r="H274" s="1"/>
      <c r="I274" s="1"/>
      <c r="J274" s="1"/>
      <c r="K274" s="1"/>
      <c r="L274" s="1"/>
      <c r="M274" s="1"/>
      <c r="N274" s="1"/>
      <c r="O274" s="1"/>
      <c r="P274" s="1"/>
      <c r="Q274" s="1"/>
      <c r="R274" s="1"/>
      <c r="S274" s="1"/>
      <c r="T274" s="1"/>
      <c r="U274" s="1"/>
      <c r="V274" s="2"/>
      <c r="W274" s="2"/>
      <c r="X274" s="2"/>
      <c r="Y274" s="2"/>
    </row>
    <row r="275" spans="1:25">
      <c r="A275" s="2"/>
      <c r="B275" s="2"/>
      <c r="C275" s="2"/>
      <c r="D275" s="2"/>
      <c r="E275" s="2"/>
      <c r="F275" s="1"/>
      <c r="G275" s="1"/>
      <c r="H275" s="1"/>
      <c r="I275" s="1"/>
      <c r="J275" s="1"/>
      <c r="K275" s="1"/>
      <c r="L275" s="1"/>
      <c r="M275" s="1"/>
      <c r="N275" s="1"/>
      <c r="O275" s="1"/>
      <c r="P275" s="1"/>
      <c r="Q275" s="1"/>
      <c r="R275" s="1"/>
      <c r="S275" s="1"/>
      <c r="T275" s="1"/>
      <c r="U275" s="1"/>
      <c r="V275" s="2"/>
      <c r="W275" s="2"/>
      <c r="X275" s="2"/>
      <c r="Y275" s="2"/>
    </row>
    <row r="276" spans="1:25">
      <c r="A276" s="2"/>
      <c r="B276" s="2"/>
      <c r="C276" s="2"/>
      <c r="D276" s="2"/>
      <c r="E276" s="2"/>
      <c r="F276" s="1"/>
      <c r="G276" s="1"/>
      <c r="H276" s="1"/>
      <c r="I276" s="1"/>
      <c r="J276" s="1"/>
      <c r="K276" s="1"/>
      <c r="L276" s="1"/>
      <c r="M276" s="1"/>
      <c r="N276" s="1"/>
      <c r="O276" s="1"/>
      <c r="P276" s="1"/>
      <c r="Q276" s="1"/>
      <c r="R276" s="1"/>
      <c r="S276" s="1"/>
      <c r="T276" s="1"/>
      <c r="U276" s="1"/>
      <c r="V276" s="2"/>
      <c r="W276" s="2"/>
      <c r="X276" s="2"/>
      <c r="Y276" s="2"/>
    </row>
    <row r="277" spans="1:25">
      <c r="A277" s="2"/>
      <c r="B277" s="2"/>
      <c r="C277" s="2"/>
      <c r="D277" s="2"/>
      <c r="E277" s="2"/>
      <c r="F277" s="1"/>
      <c r="G277" s="1"/>
      <c r="H277" s="1"/>
      <c r="I277" s="1"/>
      <c r="J277" s="1"/>
      <c r="K277" s="1"/>
      <c r="L277" s="1"/>
      <c r="M277" s="1"/>
      <c r="N277" s="1"/>
      <c r="O277" s="1"/>
      <c r="P277" s="1"/>
      <c r="Q277" s="1"/>
      <c r="R277" s="1"/>
      <c r="S277" s="1"/>
      <c r="T277" s="1"/>
      <c r="U277" s="1"/>
      <c r="V277" s="2"/>
      <c r="W277" s="2"/>
      <c r="X277" s="2"/>
      <c r="Y277" s="2"/>
    </row>
    <row r="278" spans="1:25">
      <c r="A278" s="2"/>
      <c r="B278" s="2"/>
      <c r="C278" s="2"/>
      <c r="D278" s="2"/>
      <c r="E278" s="2"/>
      <c r="F278" s="1"/>
      <c r="G278" s="1"/>
      <c r="H278" s="1"/>
      <c r="I278" s="1"/>
      <c r="J278" s="1"/>
      <c r="K278" s="1"/>
      <c r="L278" s="1"/>
      <c r="M278" s="1"/>
      <c r="N278" s="1"/>
      <c r="O278" s="1"/>
      <c r="P278" s="1"/>
      <c r="Q278" s="1"/>
      <c r="R278" s="1"/>
      <c r="S278" s="1"/>
      <c r="T278" s="1"/>
      <c r="U278" s="1"/>
      <c r="V278" s="2"/>
      <c r="W278" s="2"/>
      <c r="X278" s="2"/>
      <c r="Y278" s="2"/>
    </row>
    <row r="279" spans="1:25">
      <c r="A279" s="2"/>
      <c r="B279" s="2"/>
      <c r="C279" s="2"/>
      <c r="D279" s="2"/>
      <c r="E279" s="2"/>
      <c r="F279" s="1"/>
      <c r="G279" s="1"/>
      <c r="H279" s="1"/>
      <c r="I279" s="1"/>
      <c r="J279" s="1"/>
      <c r="K279" s="1"/>
      <c r="L279" s="1"/>
      <c r="M279" s="1"/>
      <c r="N279" s="1"/>
      <c r="O279" s="1"/>
      <c r="P279" s="1"/>
      <c r="Q279" s="1"/>
      <c r="R279" s="1"/>
      <c r="S279" s="1"/>
      <c r="T279" s="1"/>
      <c r="U279" s="1"/>
      <c r="V279" s="2"/>
      <c r="W279" s="2"/>
      <c r="X279" s="2"/>
      <c r="Y279" s="2"/>
    </row>
    <row r="280" spans="1:25">
      <c r="A280" s="2"/>
      <c r="B280" s="2"/>
      <c r="C280" s="2"/>
      <c r="D280" s="2"/>
      <c r="E280" s="2"/>
      <c r="F280" s="1"/>
      <c r="G280" s="1"/>
      <c r="H280" s="1"/>
      <c r="I280" s="1"/>
      <c r="J280" s="1"/>
      <c r="K280" s="1"/>
      <c r="L280" s="1"/>
      <c r="M280" s="1"/>
      <c r="N280" s="1"/>
      <c r="O280" s="1"/>
      <c r="P280" s="1"/>
      <c r="Q280" s="1"/>
      <c r="R280" s="1"/>
      <c r="S280" s="1"/>
      <c r="T280" s="1"/>
      <c r="U280" s="1"/>
      <c r="V280" s="2"/>
      <c r="W280" s="2"/>
      <c r="X280" s="2"/>
      <c r="Y280" s="2"/>
    </row>
    <row r="281" spans="1:25">
      <c r="A281" s="2"/>
      <c r="B281" s="2"/>
      <c r="C281" s="2"/>
      <c r="D281" s="2"/>
      <c r="E281" s="2"/>
      <c r="F281" s="1"/>
      <c r="G281" s="1"/>
      <c r="H281" s="1"/>
      <c r="I281" s="1"/>
      <c r="J281" s="1"/>
      <c r="K281" s="1"/>
      <c r="L281" s="1"/>
      <c r="M281" s="1"/>
      <c r="N281" s="1"/>
      <c r="O281" s="1"/>
      <c r="P281" s="1"/>
      <c r="Q281" s="1"/>
      <c r="R281" s="1"/>
      <c r="S281" s="1"/>
      <c r="T281" s="1"/>
      <c r="U281" s="1"/>
      <c r="V281" s="2"/>
      <c r="W281" s="2"/>
      <c r="X281" s="2"/>
      <c r="Y281" s="2"/>
    </row>
    <row r="282" spans="1:25">
      <c r="A282" s="2"/>
      <c r="B282" s="2"/>
      <c r="C282" s="2"/>
      <c r="D282" s="2"/>
      <c r="E282" s="2"/>
      <c r="F282" s="1"/>
      <c r="G282" s="1"/>
      <c r="H282" s="1"/>
      <c r="I282" s="1"/>
      <c r="J282" s="1"/>
      <c r="K282" s="1"/>
      <c r="L282" s="1"/>
      <c r="M282" s="1"/>
      <c r="N282" s="1"/>
      <c r="O282" s="1"/>
      <c r="P282" s="1"/>
      <c r="Q282" s="1"/>
      <c r="R282" s="1"/>
      <c r="S282" s="1"/>
      <c r="T282" s="1"/>
      <c r="U282" s="1"/>
      <c r="V282" s="2"/>
      <c r="W282" s="2"/>
      <c r="X282" s="2"/>
      <c r="Y282" s="2"/>
    </row>
    <row r="283" spans="1:25">
      <c r="A283" s="2"/>
      <c r="B283" s="2"/>
      <c r="C283" s="2"/>
      <c r="D283" s="2"/>
      <c r="E283" s="2"/>
      <c r="F283" s="1"/>
      <c r="G283" s="1"/>
      <c r="H283" s="1"/>
      <c r="I283" s="1"/>
      <c r="J283" s="1"/>
      <c r="K283" s="1"/>
      <c r="L283" s="1"/>
      <c r="M283" s="1"/>
      <c r="N283" s="1"/>
      <c r="O283" s="1"/>
      <c r="P283" s="1"/>
      <c r="Q283" s="1"/>
      <c r="R283" s="1"/>
      <c r="S283" s="1"/>
      <c r="T283" s="1"/>
      <c r="U283" s="1"/>
      <c r="V283" s="2"/>
      <c r="W283" s="2"/>
      <c r="X283" s="2"/>
      <c r="Y283" s="2"/>
    </row>
    <row r="284" spans="1:25">
      <c r="A284" s="2"/>
      <c r="B284" s="2"/>
      <c r="C284" s="2"/>
      <c r="D284" s="2"/>
      <c r="E284" s="2"/>
      <c r="F284" s="1"/>
      <c r="G284" s="1"/>
      <c r="H284" s="1"/>
      <c r="I284" s="1"/>
      <c r="J284" s="1"/>
      <c r="K284" s="1"/>
      <c r="L284" s="1"/>
      <c r="M284" s="1"/>
      <c r="N284" s="1"/>
      <c r="O284" s="1"/>
      <c r="P284" s="1"/>
      <c r="Q284" s="1"/>
      <c r="R284" s="1"/>
      <c r="S284" s="1"/>
      <c r="T284" s="1"/>
      <c r="U284" s="1"/>
      <c r="V284" s="2"/>
      <c r="W284" s="2"/>
      <c r="X284" s="2"/>
      <c r="Y284" s="2"/>
    </row>
    <row r="285" spans="1:25">
      <c r="A285" s="2"/>
      <c r="B285" s="2"/>
      <c r="C285" s="2"/>
      <c r="D285" s="2"/>
      <c r="E285" s="2"/>
      <c r="F285" s="1"/>
      <c r="G285" s="1"/>
      <c r="H285" s="1"/>
      <c r="I285" s="1"/>
      <c r="J285" s="1"/>
      <c r="K285" s="1"/>
      <c r="L285" s="1"/>
      <c r="M285" s="1"/>
      <c r="N285" s="1"/>
      <c r="O285" s="1"/>
      <c r="P285" s="1"/>
      <c r="Q285" s="1"/>
      <c r="R285" s="1"/>
      <c r="S285" s="1"/>
      <c r="T285" s="1"/>
      <c r="U285" s="1"/>
      <c r="V285" s="2"/>
      <c r="W285" s="2"/>
      <c r="X285" s="2"/>
      <c r="Y285" s="2"/>
    </row>
    <row r="286" spans="1:25">
      <c r="A286" s="2"/>
      <c r="B286" s="2"/>
      <c r="C286" s="2"/>
      <c r="D286" s="2"/>
      <c r="E286" s="2"/>
      <c r="F286" s="1"/>
      <c r="G286" s="1"/>
      <c r="H286" s="1"/>
      <c r="I286" s="1"/>
      <c r="J286" s="1"/>
      <c r="K286" s="1"/>
      <c r="L286" s="1"/>
      <c r="M286" s="1"/>
      <c r="N286" s="1"/>
      <c r="O286" s="1"/>
      <c r="P286" s="1"/>
      <c r="Q286" s="1"/>
      <c r="R286" s="1"/>
      <c r="S286" s="1"/>
      <c r="T286" s="1"/>
      <c r="U286" s="1"/>
      <c r="V286" s="2"/>
      <c r="W286" s="2"/>
      <c r="X286" s="2"/>
      <c r="Y286" s="2"/>
    </row>
    <row r="287" spans="1:25">
      <c r="A287" s="2"/>
      <c r="B287" s="2"/>
      <c r="C287" s="2"/>
      <c r="D287" s="2"/>
      <c r="E287" s="2"/>
      <c r="F287" s="1"/>
      <c r="G287" s="1"/>
      <c r="H287" s="1"/>
      <c r="I287" s="1"/>
      <c r="J287" s="1"/>
      <c r="K287" s="1"/>
      <c r="L287" s="1"/>
      <c r="M287" s="1"/>
      <c r="N287" s="1"/>
      <c r="O287" s="1"/>
      <c r="P287" s="1"/>
      <c r="Q287" s="1"/>
      <c r="R287" s="1"/>
      <c r="S287" s="1"/>
      <c r="T287" s="1"/>
      <c r="U287" s="1"/>
      <c r="V287" s="2"/>
      <c r="W287" s="2"/>
      <c r="X287" s="2"/>
      <c r="Y287" s="2"/>
    </row>
    <row r="288" spans="1:25">
      <c r="A288" s="2"/>
      <c r="B288" s="2"/>
      <c r="C288" s="2"/>
      <c r="D288" s="2"/>
      <c r="E288" s="2"/>
      <c r="F288" s="1"/>
      <c r="G288" s="1"/>
      <c r="H288" s="1"/>
      <c r="I288" s="1"/>
      <c r="J288" s="1"/>
      <c r="K288" s="1"/>
      <c r="L288" s="1"/>
      <c r="M288" s="1"/>
      <c r="N288" s="1"/>
      <c r="O288" s="1"/>
      <c r="P288" s="1"/>
      <c r="Q288" s="1"/>
      <c r="R288" s="1"/>
      <c r="S288" s="1"/>
      <c r="T288" s="1"/>
      <c r="U288" s="1"/>
      <c r="V288" s="2"/>
      <c r="W288" s="2"/>
      <c r="X288" s="2"/>
      <c r="Y288" s="2"/>
    </row>
    <row r="289" spans="1:25">
      <c r="A289" s="2"/>
      <c r="B289" s="2"/>
      <c r="C289" s="2"/>
      <c r="D289" s="2"/>
      <c r="E289" s="2"/>
      <c r="F289" s="1"/>
      <c r="G289" s="1"/>
      <c r="H289" s="1"/>
      <c r="I289" s="1"/>
      <c r="J289" s="1"/>
      <c r="K289" s="1"/>
      <c r="L289" s="1"/>
      <c r="M289" s="1"/>
      <c r="N289" s="1"/>
      <c r="O289" s="1"/>
      <c r="P289" s="1"/>
      <c r="Q289" s="1"/>
      <c r="R289" s="1"/>
      <c r="S289" s="1"/>
      <c r="T289" s="1"/>
      <c r="U289" s="1"/>
      <c r="V289" s="2"/>
      <c r="W289" s="2"/>
      <c r="X289" s="2"/>
      <c r="Y289" s="2"/>
    </row>
    <row r="290" spans="1:25">
      <c r="A290" s="2"/>
      <c r="B290" s="2"/>
      <c r="C290" s="2"/>
      <c r="D290" s="2"/>
      <c r="E290" s="2"/>
      <c r="F290" s="1"/>
      <c r="G290" s="1"/>
      <c r="H290" s="1"/>
      <c r="I290" s="1"/>
      <c r="J290" s="1"/>
      <c r="K290" s="1"/>
      <c r="L290" s="1"/>
      <c r="M290" s="1"/>
      <c r="N290" s="1"/>
      <c r="O290" s="1"/>
      <c r="P290" s="1"/>
      <c r="Q290" s="1"/>
      <c r="R290" s="1"/>
      <c r="S290" s="1"/>
      <c r="T290" s="1"/>
      <c r="U290" s="1"/>
      <c r="V290" s="2"/>
      <c r="W290" s="2"/>
      <c r="X290" s="2"/>
      <c r="Y290" s="2"/>
    </row>
    <row r="291" spans="1:25">
      <c r="A291" s="2"/>
      <c r="B291" s="2"/>
      <c r="C291" s="2"/>
      <c r="D291" s="2"/>
      <c r="E291" s="2"/>
      <c r="F291" s="1"/>
      <c r="G291" s="1"/>
      <c r="H291" s="1"/>
      <c r="I291" s="1"/>
      <c r="J291" s="1"/>
      <c r="K291" s="1"/>
      <c r="L291" s="1"/>
      <c r="M291" s="1"/>
      <c r="N291" s="1"/>
      <c r="O291" s="1"/>
      <c r="P291" s="1"/>
      <c r="Q291" s="1"/>
      <c r="R291" s="1"/>
      <c r="S291" s="1"/>
      <c r="T291" s="1"/>
      <c r="U291" s="1"/>
      <c r="V291" s="2"/>
      <c r="W291" s="2"/>
      <c r="X291" s="2"/>
      <c r="Y291" s="2"/>
    </row>
    <row r="292" spans="1:25">
      <c r="A292" s="2"/>
      <c r="B292" s="2"/>
      <c r="C292" s="2"/>
      <c r="D292" s="2"/>
      <c r="E292" s="2"/>
      <c r="F292" s="1"/>
      <c r="G292" s="1"/>
      <c r="H292" s="1"/>
      <c r="I292" s="1"/>
      <c r="J292" s="1"/>
      <c r="K292" s="1"/>
      <c r="L292" s="1"/>
      <c r="M292" s="1"/>
      <c r="N292" s="1"/>
      <c r="O292" s="1"/>
      <c r="P292" s="1"/>
      <c r="Q292" s="1"/>
      <c r="R292" s="1"/>
      <c r="S292" s="1"/>
      <c r="T292" s="1"/>
      <c r="U292" s="1"/>
      <c r="V292" s="2"/>
      <c r="W292" s="2"/>
      <c r="X292" s="2"/>
      <c r="Y292" s="2"/>
    </row>
    <row r="293" spans="1:25">
      <c r="A293" s="2"/>
      <c r="B293" s="2"/>
      <c r="C293" s="2"/>
      <c r="D293" s="2"/>
      <c r="E293" s="2"/>
      <c r="F293" s="1"/>
      <c r="G293" s="1"/>
      <c r="H293" s="1"/>
      <c r="I293" s="1"/>
      <c r="J293" s="1"/>
      <c r="K293" s="1"/>
      <c r="L293" s="1"/>
      <c r="M293" s="1"/>
      <c r="N293" s="1"/>
      <c r="O293" s="1"/>
      <c r="P293" s="1"/>
      <c r="Q293" s="1"/>
      <c r="R293" s="1"/>
      <c r="S293" s="1"/>
      <c r="T293" s="1"/>
      <c r="U293" s="1"/>
      <c r="V293" s="2"/>
      <c r="W293" s="2"/>
      <c r="X293" s="2"/>
      <c r="Y293" s="2"/>
    </row>
    <row r="294" spans="1:25">
      <c r="A294" s="2"/>
      <c r="B294" s="2"/>
      <c r="C294" s="2"/>
      <c r="D294" s="2"/>
      <c r="E294" s="2"/>
      <c r="F294" s="1"/>
      <c r="G294" s="1"/>
      <c r="H294" s="1"/>
      <c r="I294" s="1"/>
      <c r="J294" s="1"/>
      <c r="K294" s="1"/>
      <c r="L294" s="1"/>
      <c r="M294" s="1"/>
      <c r="N294" s="1"/>
      <c r="O294" s="1"/>
      <c r="P294" s="1"/>
      <c r="Q294" s="1"/>
      <c r="R294" s="1"/>
      <c r="S294" s="1"/>
      <c r="T294" s="1"/>
      <c r="U294" s="1"/>
      <c r="V294" s="2"/>
      <c r="W294" s="2"/>
      <c r="X294" s="2"/>
      <c r="Y294" s="2"/>
    </row>
    <row r="295" spans="1:25">
      <c r="A295" s="2"/>
      <c r="B295" s="2"/>
      <c r="C295" s="2"/>
      <c r="D295" s="2"/>
      <c r="E295" s="2"/>
      <c r="F295" s="1"/>
      <c r="G295" s="1"/>
      <c r="H295" s="1"/>
      <c r="I295" s="1"/>
      <c r="J295" s="1"/>
      <c r="K295" s="1"/>
      <c r="L295" s="1"/>
      <c r="M295" s="1"/>
      <c r="N295" s="1"/>
      <c r="O295" s="1"/>
      <c r="P295" s="1"/>
      <c r="Q295" s="1"/>
      <c r="R295" s="1"/>
      <c r="S295" s="1"/>
      <c r="T295" s="1"/>
      <c r="U295" s="1"/>
      <c r="V295" s="2"/>
      <c r="W295" s="2"/>
      <c r="X295" s="2"/>
      <c r="Y295" s="2"/>
    </row>
    <row r="296" spans="1:25">
      <c r="A296" s="2"/>
      <c r="B296" s="2"/>
      <c r="C296" s="2"/>
      <c r="D296" s="2"/>
      <c r="E296" s="2"/>
      <c r="F296" s="1"/>
      <c r="G296" s="1"/>
      <c r="H296" s="1"/>
      <c r="I296" s="1"/>
      <c r="J296" s="1"/>
      <c r="K296" s="1"/>
      <c r="L296" s="1"/>
      <c r="M296" s="1"/>
      <c r="N296" s="1"/>
      <c r="O296" s="1"/>
      <c r="P296" s="1"/>
      <c r="Q296" s="1"/>
      <c r="R296" s="1"/>
      <c r="S296" s="1"/>
      <c r="T296" s="1"/>
      <c r="U296" s="1"/>
      <c r="V296" s="2"/>
      <c r="W296" s="2"/>
      <c r="X296" s="2"/>
      <c r="Y296" s="2"/>
    </row>
    <row r="297" spans="1:25">
      <c r="A297" s="2"/>
      <c r="B297" s="2"/>
      <c r="C297" s="2"/>
      <c r="D297" s="2"/>
      <c r="E297" s="2"/>
      <c r="F297" s="1"/>
      <c r="G297" s="1"/>
      <c r="H297" s="1"/>
      <c r="I297" s="1"/>
      <c r="J297" s="1"/>
      <c r="K297" s="1"/>
      <c r="L297" s="1"/>
      <c r="M297" s="1"/>
      <c r="N297" s="1"/>
      <c r="O297" s="1"/>
      <c r="P297" s="1"/>
      <c r="Q297" s="1"/>
      <c r="R297" s="1"/>
      <c r="S297" s="1"/>
      <c r="T297" s="1"/>
      <c r="U297" s="1"/>
      <c r="V297" s="2"/>
      <c r="W297" s="2"/>
      <c r="X297" s="2"/>
      <c r="Y297" s="2"/>
    </row>
    <row r="298" spans="1:25">
      <c r="A298" s="2"/>
      <c r="B298" s="2"/>
      <c r="C298" s="2"/>
      <c r="D298" s="2"/>
      <c r="E298" s="2"/>
      <c r="F298" s="1"/>
      <c r="G298" s="1"/>
      <c r="H298" s="1"/>
      <c r="I298" s="1"/>
      <c r="J298" s="1"/>
      <c r="K298" s="1"/>
      <c r="L298" s="1"/>
      <c r="M298" s="1"/>
      <c r="N298" s="1"/>
      <c r="O298" s="1"/>
      <c r="P298" s="1"/>
      <c r="Q298" s="1"/>
      <c r="R298" s="1"/>
      <c r="S298" s="1"/>
      <c r="T298" s="1"/>
      <c r="U298" s="1"/>
      <c r="V298" s="2"/>
      <c r="W298" s="2"/>
      <c r="X298" s="2"/>
      <c r="Y298" s="2"/>
    </row>
    <row r="299" spans="1:25">
      <c r="A299" s="2"/>
      <c r="B299" s="2"/>
      <c r="C299" s="2"/>
      <c r="D299" s="2"/>
      <c r="E299" s="2"/>
      <c r="F299" s="1"/>
      <c r="G299" s="1"/>
      <c r="H299" s="1"/>
      <c r="I299" s="1"/>
      <c r="J299" s="1"/>
      <c r="K299" s="1"/>
      <c r="L299" s="1"/>
      <c r="M299" s="1"/>
      <c r="N299" s="1"/>
      <c r="O299" s="1"/>
      <c r="P299" s="1"/>
      <c r="Q299" s="1"/>
      <c r="R299" s="1"/>
      <c r="S299" s="1"/>
      <c r="T299" s="1"/>
      <c r="U299" s="1"/>
      <c r="V299" s="2"/>
      <c r="W299" s="2"/>
      <c r="X299" s="2"/>
      <c r="Y299" s="2"/>
    </row>
    <row r="300" spans="1:25">
      <c r="A300" s="2"/>
      <c r="B300" s="2"/>
      <c r="C300" s="2"/>
      <c r="D300" s="2"/>
      <c r="E300" s="2"/>
      <c r="F300" s="1"/>
      <c r="G300" s="1"/>
      <c r="H300" s="1"/>
      <c r="I300" s="1"/>
      <c r="J300" s="1"/>
      <c r="K300" s="1"/>
      <c r="L300" s="1"/>
      <c r="M300" s="1"/>
      <c r="N300" s="1"/>
      <c r="O300" s="1"/>
      <c r="P300" s="1"/>
      <c r="Q300" s="1"/>
      <c r="R300" s="1"/>
      <c r="S300" s="1"/>
      <c r="T300" s="1"/>
      <c r="U300" s="1"/>
      <c r="V300" s="2"/>
      <c r="W300" s="2"/>
      <c r="X300" s="2"/>
      <c r="Y300" s="2"/>
    </row>
    <row r="301" spans="1:25">
      <c r="A301" s="2"/>
      <c r="B301" s="2"/>
      <c r="C301" s="2"/>
      <c r="D301" s="2"/>
      <c r="E301" s="2"/>
      <c r="F301" s="1"/>
      <c r="G301" s="1"/>
      <c r="H301" s="1"/>
      <c r="I301" s="1"/>
      <c r="J301" s="1"/>
      <c r="K301" s="1"/>
      <c r="L301" s="1"/>
      <c r="M301" s="1"/>
      <c r="N301" s="1"/>
      <c r="O301" s="1"/>
      <c r="P301" s="1"/>
      <c r="Q301" s="1"/>
      <c r="R301" s="1"/>
      <c r="S301" s="1"/>
      <c r="T301" s="1"/>
      <c r="U301" s="1"/>
      <c r="V301" s="2"/>
      <c r="W301" s="2"/>
      <c r="X301" s="2"/>
      <c r="Y301" s="2"/>
    </row>
    <row r="302" spans="1:25">
      <c r="A302" s="2"/>
      <c r="B302" s="2"/>
      <c r="C302" s="2"/>
      <c r="D302" s="2"/>
      <c r="E302" s="2"/>
      <c r="F302" s="1"/>
      <c r="G302" s="1"/>
      <c r="H302" s="1"/>
      <c r="I302" s="1"/>
      <c r="J302" s="1"/>
      <c r="K302" s="1"/>
      <c r="L302" s="1"/>
      <c r="M302" s="1"/>
      <c r="N302" s="1"/>
      <c r="O302" s="1"/>
      <c r="P302" s="1"/>
      <c r="Q302" s="1"/>
      <c r="R302" s="1"/>
      <c r="S302" s="1"/>
      <c r="T302" s="1"/>
      <c r="U302" s="1"/>
      <c r="V302" s="2"/>
      <c r="W302" s="2"/>
      <c r="X302" s="2"/>
      <c r="Y302" s="2"/>
    </row>
    <row r="303" spans="1:25">
      <c r="A303" s="2"/>
      <c r="B303" s="2"/>
      <c r="C303" s="2"/>
      <c r="D303" s="2"/>
      <c r="E303" s="2"/>
      <c r="F303" s="1"/>
      <c r="G303" s="1"/>
      <c r="H303" s="1"/>
      <c r="I303" s="1"/>
      <c r="J303" s="1"/>
      <c r="K303" s="1"/>
      <c r="L303" s="1"/>
      <c r="M303" s="1"/>
      <c r="N303" s="1"/>
      <c r="O303" s="1"/>
      <c r="P303" s="1"/>
      <c r="Q303" s="1"/>
      <c r="R303" s="1"/>
      <c r="S303" s="1"/>
      <c r="T303" s="1"/>
      <c r="U303" s="1"/>
      <c r="V303" s="2"/>
      <c r="W303" s="2"/>
      <c r="X303" s="2"/>
      <c r="Y303" s="2"/>
    </row>
    <row r="304" spans="1:25">
      <c r="A304" s="2"/>
      <c r="B304" s="2"/>
      <c r="C304" s="2"/>
      <c r="D304" s="2"/>
      <c r="E304" s="2"/>
      <c r="F304" s="1"/>
      <c r="G304" s="1"/>
      <c r="H304" s="1"/>
      <c r="I304" s="1"/>
      <c r="J304" s="1"/>
      <c r="K304" s="1"/>
      <c r="L304" s="1"/>
      <c r="M304" s="1"/>
      <c r="N304" s="1"/>
      <c r="O304" s="1"/>
      <c r="P304" s="1"/>
      <c r="Q304" s="1"/>
      <c r="R304" s="1"/>
      <c r="S304" s="1"/>
      <c r="T304" s="1"/>
      <c r="U304" s="1"/>
      <c r="V304" s="2"/>
      <c r="W304" s="2"/>
      <c r="X304" s="2"/>
      <c r="Y304" s="2"/>
    </row>
    <row r="305" spans="1:25">
      <c r="A305" s="2"/>
      <c r="B305" s="2"/>
      <c r="C305" s="2"/>
      <c r="D305" s="2"/>
      <c r="E305" s="2"/>
      <c r="F305" s="1"/>
      <c r="G305" s="1"/>
      <c r="H305" s="1"/>
      <c r="I305" s="1"/>
      <c r="J305" s="1"/>
      <c r="K305" s="1"/>
      <c r="L305" s="1"/>
      <c r="M305" s="1"/>
      <c r="N305" s="1"/>
      <c r="O305" s="1"/>
      <c r="P305" s="1"/>
      <c r="Q305" s="1"/>
      <c r="R305" s="1"/>
      <c r="S305" s="1"/>
      <c r="T305" s="1"/>
      <c r="U305" s="1"/>
      <c r="V305" s="2"/>
      <c r="W305" s="2"/>
      <c r="X305" s="2"/>
      <c r="Y305" s="2"/>
    </row>
    <row r="306" spans="1:25">
      <c r="A306" s="2"/>
      <c r="B306" s="2"/>
      <c r="C306" s="2"/>
      <c r="D306" s="2"/>
      <c r="E306" s="2"/>
      <c r="F306" s="1"/>
      <c r="G306" s="1"/>
      <c r="H306" s="1"/>
      <c r="I306" s="1"/>
      <c r="J306" s="1"/>
      <c r="K306" s="1"/>
      <c r="L306" s="1"/>
      <c r="M306" s="1"/>
      <c r="N306" s="1"/>
      <c r="O306" s="1"/>
      <c r="P306" s="1"/>
      <c r="Q306" s="1"/>
      <c r="R306" s="1"/>
      <c r="S306" s="1"/>
      <c r="T306" s="1"/>
      <c r="U306" s="1"/>
      <c r="V306" s="2"/>
      <c r="W306" s="2"/>
      <c r="X306" s="2"/>
      <c r="Y306" s="2"/>
    </row>
    <row r="307" spans="1:25">
      <c r="A307" s="2"/>
      <c r="B307" s="2"/>
      <c r="C307" s="2"/>
      <c r="D307" s="2"/>
      <c r="E307" s="2"/>
      <c r="F307" s="1"/>
      <c r="G307" s="1"/>
      <c r="H307" s="1"/>
      <c r="I307" s="1"/>
      <c r="J307" s="1"/>
      <c r="K307" s="1"/>
      <c r="L307" s="1"/>
      <c r="M307" s="1"/>
      <c r="N307" s="1"/>
      <c r="O307" s="1"/>
      <c r="P307" s="1"/>
      <c r="Q307" s="1"/>
      <c r="R307" s="1"/>
      <c r="S307" s="1"/>
      <c r="T307" s="1"/>
      <c r="U307" s="1"/>
      <c r="V307" s="2"/>
      <c r="W307" s="2"/>
      <c r="X307" s="2"/>
      <c r="Y307" s="2"/>
    </row>
    <row r="308" spans="1:25">
      <c r="A308" s="2"/>
      <c r="B308" s="2"/>
      <c r="C308" s="2"/>
      <c r="D308" s="2"/>
      <c r="E308" s="2"/>
      <c r="F308" s="1"/>
      <c r="G308" s="1"/>
      <c r="H308" s="1"/>
      <c r="I308" s="1"/>
      <c r="J308" s="1"/>
      <c r="K308" s="1"/>
      <c r="L308" s="1"/>
      <c r="M308" s="1"/>
      <c r="N308" s="1"/>
      <c r="O308" s="1"/>
      <c r="P308" s="1"/>
      <c r="Q308" s="1"/>
      <c r="R308" s="1"/>
      <c r="S308" s="1"/>
      <c r="T308" s="1"/>
      <c r="U308" s="1"/>
      <c r="V308" s="2"/>
      <c r="W308" s="2"/>
      <c r="X308" s="2"/>
      <c r="Y308" s="2"/>
    </row>
    <row r="309" spans="1:25">
      <c r="A309" s="2"/>
      <c r="B309" s="2"/>
      <c r="C309" s="2"/>
      <c r="D309" s="2"/>
      <c r="E309" s="2"/>
      <c r="F309" s="1"/>
      <c r="G309" s="1"/>
      <c r="H309" s="1"/>
      <c r="I309" s="1"/>
      <c r="J309" s="1"/>
      <c r="K309" s="1"/>
      <c r="L309" s="1"/>
      <c r="M309" s="1"/>
      <c r="N309" s="1"/>
      <c r="O309" s="1"/>
      <c r="P309" s="1"/>
      <c r="Q309" s="1"/>
      <c r="R309" s="1"/>
      <c r="S309" s="1"/>
      <c r="T309" s="1"/>
      <c r="U309" s="1"/>
      <c r="V309" s="2"/>
      <c r="W309" s="2"/>
      <c r="X309" s="2"/>
      <c r="Y309" s="2"/>
    </row>
    <row r="310" spans="1:25">
      <c r="A310" s="2"/>
      <c r="B310" s="2"/>
      <c r="C310" s="2"/>
      <c r="D310" s="2"/>
      <c r="E310" s="2"/>
      <c r="F310" s="1"/>
      <c r="G310" s="1"/>
      <c r="H310" s="1"/>
      <c r="I310" s="1"/>
      <c r="J310" s="1"/>
      <c r="K310" s="1"/>
      <c r="L310" s="1"/>
      <c r="M310" s="1"/>
      <c r="N310" s="1"/>
      <c r="O310" s="1"/>
      <c r="P310" s="1"/>
      <c r="Q310" s="1"/>
      <c r="R310" s="1"/>
      <c r="S310" s="1"/>
      <c r="T310" s="1"/>
      <c r="U310" s="1"/>
      <c r="V310" s="2"/>
      <c r="W310" s="2"/>
      <c r="X310" s="2"/>
      <c r="Y310" s="2"/>
    </row>
    <row r="311" spans="1:25">
      <c r="A311" s="2"/>
      <c r="B311" s="2"/>
      <c r="C311" s="2"/>
      <c r="D311" s="2"/>
      <c r="E311" s="2"/>
      <c r="F311" s="1"/>
      <c r="G311" s="1"/>
      <c r="H311" s="1"/>
      <c r="I311" s="1"/>
      <c r="J311" s="1"/>
      <c r="K311" s="1"/>
      <c r="L311" s="1"/>
      <c r="M311" s="1"/>
      <c r="N311" s="1"/>
      <c r="O311" s="1"/>
      <c r="P311" s="1"/>
      <c r="Q311" s="1"/>
      <c r="R311" s="1"/>
      <c r="S311" s="1"/>
      <c r="T311" s="1"/>
      <c r="U311" s="1"/>
      <c r="V311" s="2"/>
      <c r="W311" s="2"/>
      <c r="X311" s="2"/>
      <c r="Y311" s="2"/>
    </row>
    <row r="312" spans="1:25">
      <c r="A312" s="2"/>
      <c r="B312" s="2"/>
      <c r="C312" s="2"/>
      <c r="D312" s="2"/>
      <c r="E312" s="2"/>
      <c r="F312" s="1"/>
      <c r="G312" s="1"/>
      <c r="H312" s="1"/>
      <c r="I312" s="1"/>
      <c r="J312" s="1"/>
      <c r="K312" s="1"/>
      <c r="L312" s="1"/>
      <c r="M312" s="1"/>
      <c r="N312" s="1"/>
      <c r="O312" s="1"/>
      <c r="P312" s="1"/>
      <c r="Q312" s="1"/>
      <c r="R312" s="1"/>
      <c r="S312" s="1"/>
      <c r="T312" s="1"/>
      <c r="U312" s="1"/>
      <c r="V312" s="2"/>
      <c r="W312" s="2"/>
      <c r="X312" s="2"/>
      <c r="Y312" s="2"/>
    </row>
    <row r="313" spans="1:25">
      <c r="A313" s="2"/>
      <c r="B313" s="2"/>
      <c r="C313" s="2"/>
      <c r="D313" s="2"/>
      <c r="E313" s="2"/>
      <c r="F313" s="1"/>
      <c r="G313" s="1"/>
      <c r="H313" s="1"/>
      <c r="I313" s="1"/>
      <c r="J313" s="1"/>
      <c r="K313" s="1"/>
      <c r="L313" s="1"/>
      <c r="M313" s="1"/>
      <c r="N313" s="1"/>
      <c r="O313" s="1"/>
      <c r="P313" s="1"/>
      <c r="Q313" s="1"/>
      <c r="R313" s="1"/>
      <c r="S313" s="1"/>
      <c r="T313" s="1"/>
      <c r="U313" s="1"/>
      <c r="V313" s="2"/>
      <c r="W313" s="2"/>
      <c r="X313" s="2"/>
      <c r="Y313" s="2"/>
    </row>
    <row r="314" spans="1:25">
      <c r="A314" s="2"/>
      <c r="B314" s="2"/>
      <c r="C314" s="2"/>
      <c r="D314" s="2"/>
      <c r="E314" s="2"/>
      <c r="F314" s="1"/>
      <c r="G314" s="1"/>
      <c r="H314" s="1"/>
      <c r="I314" s="1"/>
      <c r="J314" s="1"/>
      <c r="K314" s="1"/>
      <c r="L314" s="1"/>
      <c r="M314" s="1"/>
      <c r="N314" s="1"/>
      <c r="O314" s="1"/>
      <c r="P314" s="1"/>
      <c r="Q314" s="1"/>
      <c r="R314" s="1"/>
      <c r="S314" s="1"/>
      <c r="T314" s="1"/>
      <c r="U314" s="1"/>
      <c r="V314" s="2"/>
      <c r="W314" s="2"/>
      <c r="X314" s="2"/>
      <c r="Y314" s="2"/>
    </row>
    <row r="315" spans="1:25">
      <c r="A315" s="2"/>
      <c r="B315" s="2"/>
      <c r="C315" s="2"/>
      <c r="D315" s="2"/>
      <c r="E315" s="2"/>
      <c r="F315" s="1"/>
      <c r="G315" s="1"/>
      <c r="H315" s="1"/>
      <c r="I315" s="1"/>
      <c r="J315" s="1"/>
      <c r="K315" s="1"/>
      <c r="L315" s="1"/>
      <c r="M315" s="1"/>
      <c r="N315" s="1"/>
      <c r="O315" s="1"/>
      <c r="P315" s="1"/>
      <c r="Q315" s="1"/>
      <c r="R315" s="1"/>
      <c r="S315" s="1"/>
      <c r="T315" s="1"/>
      <c r="U315" s="1"/>
      <c r="V315" s="2"/>
      <c r="W315" s="2"/>
      <c r="X315" s="2"/>
      <c r="Y315" s="2"/>
    </row>
    <row r="316" spans="1:25">
      <c r="A316" s="2"/>
      <c r="B316" s="2"/>
      <c r="C316" s="2"/>
      <c r="D316" s="2"/>
      <c r="E316" s="2"/>
      <c r="F316" s="1"/>
      <c r="G316" s="1"/>
      <c r="H316" s="1"/>
      <c r="I316" s="1"/>
      <c r="J316" s="1"/>
      <c r="K316" s="1"/>
      <c r="L316" s="1"/>
      <c r="M316" s="1"/>
      <c r="N316" s="1"/>
      <c r="O316" s="1"/>
      <c r="P316" s="1"/>
      <c r="Q316" s="1"/>
      <c r="R316" s="1"/>
      <c r="S316" s="1"/>
      <c r="T316" s="1"/>
      <c r="U316" s="1"/>
      <c r="V316" s="2"/>
      <c r="W316" s="2"/>
      <c r="X316" s="2"/>
      <c r="Y316" s="2"/>
    </row>
    <row r="317" spans="1:25">
      <c r="A317" s="2"/>
      <c r="B317" s="2"/>
      <c r="C317" s="2"/>
      <c r="D317" s="2"/>
      <c r="E317" s="2"/>
      <c r="F317" s="1"/>
      <c r="G317" s="1"/>
      <c r="H317" s="1"/>
      <c r="I317" s="1"/>
      <c r="J317" s="1"/>
      <c r="K317" s="1"/>
      <c r="L317" s="1"/>
      <c r="M317" s="1"/>
      <c r="N317" s="1"/>
      <c r="O317" s="1"/>
      <c r="P317" s="1"/>
      <c r="Q317" s="1"/>
      <c r="R317" s="1"/>
      <c r="S317" s="1"/>
      <c r="T317" s="1"/>
      <c r="U317" s="1"/>
      <c r="V317" s="2"/>
      <c r="W317" s="2"/>
      <c r="X317" s="2"/>
      <c r="Y317" s="2"/>
    </row>
    <row r="318" spans="1:25">
      <c r="A318" s="2"/>
      <c r="B318" s="2"/>
      <c r="C318" s="2"/>
      <c r="D318" s="2"/>
      <c r="E318" s="2"/>
      <c r="F318" s="1"/>
      <c r="G318" s="1"/>
      <c r="H318" s="1"/>
      <c r="I318" s="1"/>
      <c r="J318" s="1"/>
      <c r="K318" s="1"/>
      <c r="L318" s="1"/>
      <c r="M318" s="1"/>
      <c r="N318" s="1"/>
      <c r="O318" s="1"/>
      <c r="P318" s="1"/>
      <c r="Q318" s="1"/>
      <c r="R318" s="1"/>
      <c r="S318" s="1"/>
      <c r="T318" s="1"/>
      <c r="U318" s="1"/>
      <c r="V318" s="2"/>
      <c r="W318" s="2"/>
      <c r="X318" s="2"/>
      <c r="Y318" s="2"/>
    </row>
    <row r="319" spans="1:25">
      <c r="A319" s="2"/>
      <c r="B319" s="2"/>
      <c r="C319" s="2"/>
      <c r="D319" s="2"/>
      <c r="E319" s="2"/>
      <c r="F319" s="1"/>
      <c r="G319" s="1"/>
      <c r="H319" s="1"/>
      <c r="I319" s="1"/>
      <c r="J319" s="1"/>
      <c r="K319" s="1"/>
      <c r="L319" s="1"/>
      <c r="M319" s="1"/>
      <c r="N319" s="1"/>
      <c r="O319" s="1"/>
      <c r="P319" s="1"/>
      <c r="Q319" s="1"/>
      <c r="R319" s="1"/>
      <c r="S319" s="1"/>
      <c r="T319" s="1"/>
      <c r="U319" s="1"/>
      <c r="V319" s="2"/>
      <c r="W319" s="2"/>
      <c r="X319" s="2"/>
      <c r="Y319" s="2"/>
    </row>
    <row r="320" spans="1:25">
      <c r="A320" s="2"/>
      <c r="B320" s="2"/>
      <c r="C320" s="2"/>
      <c r="D320" s="2"/>
      <c r="E320" s="2"/>
      <c r="F320" s="1"/>
      <c r="G320" s="1"/>
      <c r="H320" s="1"/>
      <c r="I320" s="1"/>
      <c r="J320" s="1"/>
      <c r="K320" s="1"/>
      <c r="L320" s="1"/>
      <c r="M320" s="1"/>
      <c r="N320" s="1"/>
      <c r="O320" s="1"/>
      <c r="P320" s="1"/>
      <c r="Q320" s="1"/>
      <c r="R320" s="1"/>
      <c r="S320" s="1"/>
      <c r="T320" s="1"/>
      <c r="U320" s="1"/>
      <c r="V320" s="2"/>
      <c r="W320" s="2"/>
      <c r="X320" s="2"/>
      <c r="Y320" s="2"/>
    </row>
    <row r="321" spans="1:25">
      <c r="A321" s="2"/>
      <c r="B321" s="2"/>
      <c r="C321" s="2"/>
      <c r="D321" s="2"/>
      <c r="E321" s="2"/>
      <c r="F321" s="1"/>
      <c r="G321" s="1"/>
      <c r="H321" s="1"/>
      <c r="I321" s="1"/>
      <c r="J321" s="1"/>
      <c r="K321" s="1"/>
      <c r="L321" s="1"/>
      <c r="M321" s="1"/>
      <c r="N321" s="1"/>
      <c r="O321" s="1"/>
      <c r="P321" s="1"/>
      <c r="Q321" s="1"/>
      <c r="R321" s="1"/>
      <c r="S321" s="1"/>
      <c r="T321" s="1"/>
      <c r="U321" s="1"/>
      <c r="V321" s="2"/>
      <c r="W321" s="2"/>
      <c r="X321" s="2"/>
      <c r="Y321" s="2"/>
    </row>
    <row r="322" spans="1:25">
      <c r="A322" s="2"/>
      <c r="B322" s="2"/>
      <c r="C322" s="2"/>
      <c r="D322" s="2"/>
      <c r="E322" s="2"/>
      <c r="F322" s="1"/>
      <c r="G322" s="1"/>
      <c r="H322" s="1"/>
      <c r="I322" s="1"/>
      <c r="J322" s="1"/>
      <c r="K322" s="1"/>
      <c r="L322" s="1"/>
      <c r="M322" s="1"/>
      <c r="N322" s="1"/>
      <c r="O322" s="1"/>
      <c r="P322" s="1"/>
      <c r="Q322" s="1"/>
      <c r="R322" s="1"/>
      <c r="S322" s="1"/>
      <c r="T322" s="1"/>
      <c r="U322" s="1"/>
      <c r="V322" s="2"/>
      <c r="W322" s="2"/>
      <c r="X322" s="2"/>
      <c r="Y322" s="2"/>
    </row>
    <row r="323" spans="1:25">
      <c r="A323" s="2"/>
      <c r="B323" s="2"/>
      <c r="C323" s="2"/>
      <c r="D323" s="2"/>
      <c r="E323" s="2"/>
      <c r="F323" s="1"/>
      <c r="G323" s="1"/>
      <c r="H323" s="1"/>
      <c r="I323" s="1"/>
      <c r="J323" s="1"/>
      <c r="K323" s="1"/>
      <c r="L323" s="1"/>
      <c r="M323" s="1"/>
      <c r="N323" s="1"/>
      <c r="O323" s="1"/>
      <c r="P323" s="1"/>
      <c r="Q323" s="1"/>
      <c r="R323" s="1"/>
      <c r="S323" s="1"/>
      <c r="T323" s="1"/>
      <c r="U323" s="1"/>
      <c r="V323" s="2"/>
      <c r="W323" s="2"/>
      <c r="X323" s="2"/>
      <c r="Y323" s="2"/>
    </row>
    <row r="324" spans="1:25">
      <c r="A324" s="2"/>
      <c r="B324" s="2"/>
      <c r="C324" s="2"/>
      <c r="D324" s="2"/>
      <c r="E324" s="2"/>
      <c r="F324" s="1"/>
      <c r="G324" s="1"/>
      <c r="H324" s="1"/>
      <c r="I324" s="1"/>
      <c r="J324" s="1"/>
      <c r="K324" s="1"/>
      <c r="L324" s="1"/>
      <c r="M324" s="1"/>
      <c r="N324" s="1"/>
      <c r="O324" s="1"/>
      <c r="P324" s="1"/>
      <c r="Q324" s="1"/>
      <c r="R324" s="1"/>
      <c r="S324" s="1"/>
      <c r="T324" s="1"/>
      <c r="U324" s="1"/>
      <c r="V324" s="2"/>
      <c r="W324" s="2"/>
      <c r="X324" s="2"/>
      <c r="Y324" s="2"/>
    </row>
    <row r="325" spans="1:25">
      <c r="A325" s="2"/>
      <c r="B325" s="2"/>
      <c r="C325" s="2"/>
      <c r="D325" s="2"/>
      <c r="E325" s="2"/>
      <c r="F325" s="1"/>
      <c r="G325" s="1"/>
      <c r="H325" s="1"/>
      <c r="I325" s="1"/>
      <c r="J325" s="1"/>
      <c r="K325" s="1"/>
      <c r="L325" s="1"/>
      <c r="M325" s="1"/>
      <c r="N325" s="1"/>
      <c r="O325" s="1"/>
      <c r="P325" s="1"/>
      <c r="Q325" s="1"/>
      <c r="R325" s="1"/>
      <c r="S325" s="1"/>
      <c r="T325" s="1"/>
      <c r="U325" s="1"/>
      <c r="V325" s="2"/>
      <c r="W325" s="2"/>
      <c r="X325" s="2"/>
      <c r="Y325" s="2"/>
    </row>
    <row r="326" spans="1:25">
      <c r="A326" s="2"/>
      <c r="B326" s="2"/>
      <c r="C326" s="2"/>
      <c r="D326" s="2"/>
      <c r="E326" s="2"/>
      <c r="F326" s="1"/>
      <c r="G326" s="1"/>
      <c r="H326" s="1"/>
      <c r="I326" s="1"/>
      <c r="J326" s="1"/>
      <c r="K326" s="1"/>
      <c r="L326" s="1"/>
      <c r="M326" s="1"/>
      <c r="N326" s="1"/>
      <c r="O326" s="1"/>
      <c r="P326" s="1"/>
      <c r="Q326" s="1"/>
      <c r="R326" s="1"/>
      <c r="S326" s="1"/>
      <c r="T326" s="1"/>
      <c r="U326" s="1"/>
      <c r="V326" s="2"/>
      <c r="W326" s="2"/>
      <c r="X326" s="2"/>
      <c r="Y326" s="2"/>
    </row>
    <row r="327" spans="1:25">
      <c r="A327" s="2"/>
      <c r="B327" s="2"/>
      <c r="C327" s="2"/>
      <c r="D327" s="2"/>
      <c r="E327" s="2"/>
      <c r="F327" s="1"/>
      <c r="G327" s="1"/>
      <c r="H327" s="1"/>
      <c r="I327" s="1"/>
      <c r="J327" s="1"/>
      <c r="K327" s="1"/>
      <c r="L327" s="1"/>
      <c r="M327" s="1"/>
      <c r="N327" s="1"/>
      <c r="O327" s="1"/>
      <c r="P327" s="1"/>
      <c r="Q327" s="1"/>
      <c r="R327" s="1"/>
      <c r="S327" s="1"/>
      <c r="T327" s="1"/>
      <c r="U327" s="1"/>
      <c r="V327" s="2"/>
      <c r="W327" s="2"/>
      <c r="X327" s="2"/>
      <c r="Y327" s="2"/>
    </row>
    <row r="328" spans="1:25">
      <c r="A328" s="2"/>
      <c r="B328" s="2"/>
      <c r="C328" s="2"/>
      <c r="D328" s="2"/>
      <c r="E328" s="2"/>
      <c r="F328" s="1"/>
      <c r="G328" s="1"/>
      <c r="H328" s="1"/>
      <c r="I328" s="1"/>
      <c r="J328" s="1"/>
      <c r="K328" s="1"/>
      <c r="L328" s="1"/>
      <c r="M328" s="1"/>
      <c r="N328" s="1"/>
      <c r="O328" s="1"/>
      <c r="P328" s="1"/>
      <c r="Q328" s="1"/>
      <c r="R328" s="1"/>
      <c r="S328" s="1"/>
      <c r="T328" s="1"/>
      <c r="U328" s="1"/>
      <c r="V328" s="2"/>
      <c r="W328" s="2"/>
      <c r="X328" s="2"/>
      <c r="Y328" s="2"/>
    </row>
    <row r="329" spans="1:25">
      <c r="A329" s="2"/>
      <c r="B329" s="2"/>
      <c r="C329" s="2"/>
      <c r="D329" s="2"/>
      <c r="E329" s="2"/>
      <c r="F329" s="1"/>
      <c r="G329" s="1"/>
      <c r="H329" s="1"/>
      <c r="I329" s="1"/>
      <c r="J329" s="1"/>
      <c r="K329" s="1"/>
      <c r="L329" s="1"/>
      <c r="M329" s="1"/>
      <c r="N329" s="1"/>
      <c r="O329" s="1"/>
      <c r="P329" s="1"/>
      <c r="Q329" s="1"/>
      <c r="R329" s="1"/>
      <c r="S329" s="1"/>
      <c r="T329" s="1"/>
      <c r="U329" s="1"/>
      <c r="V329" s="2"/>
      <c r="W329" s="2"/>
      <c r="X329" s="2"/>
      <c r="Y329" s="2"/>
    </row>
    <row r="330" spans="1:25">
      <c r="A330" s="2"/>
      <c r="B330" s="2"/>
      <c r="C330" s="2"/>
      <c r="D330" s="2"/>
      <c r="E330" s="2"/>
      <c r="F330" s="1"/>
      <c r="G330" s="1"/>
      <c r="H330" s="1"/>
      <c r="I330" s="1"/>
      <c r="J330" s="1"/>
      <c r="K330" s="1"/>
      <c r="L330" s="1"/>
      <c r="M330" s="1"/>
      <c r="N330" s="1"/>
      <c r="O330" s="1"/>
      <c r="P330" s="1"/>
      <c r="Q330" s="1"/>
      <c r="R330" s="1"/>
      <c r="S330" s="1"/>
      <c r="T330" s="1"/>
      <c r="U330" s="1"/>
      <c r="V330" s="2"/>
      <c r="W330" s="2"/>
      <c r="X330" s="2"/>
      <c r="Y330" s="2"/>
    </row>
    <row r="331" spans="1:25">
      <c r="A331" s="2"/>
      <c r="B331" s="2"/>
      <c r="C331" s="2"/>
      <c r="D331" s="2"/>
      <c r="E331" s="2"/>
      <c r="F331" s="1"/>
      <c r="G331" s="1"/>
      <c r="H331" s="1"/>
      <c r="I331" s="1"/>
      <c r="J331" s="1"/>
      <c r="K331" s="1"/>
      <c r="L331" s="1"/>
      <c r="M331" s="1"/>
      <c r="N331" s="1"/>
      <c r="O331" s="1"/>
      <c r="P331" s="1"/>
      <c r="Q331" s="1"/>
      <c r="R331" s="1"/>
      <c r="S331" s="1"/>
      <c r="T331" s="1"/>
      <c r="U331" s="1"/>
      <c r="V331" s="2"/>
      <c r="W331" s="2"/>
      <c r="X331" s="2"/>
      <c r="Y331" s="2"/>
    </row>
    <row r="332" spans="1:25">
      <c r="A332" s="2"/>
      <c r="B332" s="2"/>
      <c r="C332" s="2"/>
      <c r="D332" s="2"/>
      <c r="E332" s="2"/>
      <c r="F332" s="1"/>
      <c r="G332" s="1"/>
      <c r="H332" s="1"/>
      <c r="I332" s="1"/>
      <c r="J332" s="1"/>
      <c r="K332" s="1"/>
      <c r="L332" s="1"/>
      <c r="M332" s="1"/>
      <c r="N332" s="1"/>
      <c r="O332" s="1"/>
      <c r="P332" s="1"/>
      <c r="Q332" s="1"/>
      <c r="R332" s="1"/>
      <c r="S332" s="1"/>
      <c r="T332" s="1"/>
      <c r="U332" s="1"/>
      <c r="V332" s="2"/>
      <c r="W332" s="2"/>
      <c r="X332" s="2"/>
      <c r="Y332" s="2"/>
    </row>
    <row r="333" spans="1:25">
      <c r="A333" s="2"/>
      <c r="B333" s="2"/>
      <c r="C333" s="2"/>
      <c r="D333" s="2"/>
      <c r="E333" s="2"/>
      <c r="F333" s="1"/>
      <c r="G333" s="1"/>
      <c r="H333" s="1"/>
      <c r="I333" s="1"/>
      <c r="J333" s="1"/>
      <c r="K333" s="1"/>
      <c r="L333" s="1"/>
      <c r="M333" s="1"/>
      <c r="N333" s="1"/>
      <c r="O333" s="1"/>
      <c r="P333" s="1"/>
      <c r="Q333" s="1"/>
      <c r="R333" s="1"/>
      <c r="S333" s="1"/>
      <c r="T333" s="1"/>
      <c r="U333" s="1"/>
      <c r="V333" s="2"/>
      <c r="W333" s="2"/>
      <c r="X333" s="2"/>
      <c r="Y333" s="2"/>
    </row>
    <row r="334" spans="1:25">
      <c r="A334" s="2"/>
      <c r="B334" s="2"/>
      <c r="C334" s="2"/>
      <c r="D334" s="2"/>
      <c r="E334" s="2"/>
      <c r="F334" s="1"/>
      <c r="G334" s="1"/>
      <c r="H334" s="1"/>
      <c r="I334" s="1"/>
      <c r="J334" s="1"/>
      <c r="K334" s="1"/>
      <c r="L334" s="1"/>
      <c r="M334" s="1"/>
      <c r="N334" s="1"/>
      <c r="O334" s="1"/>
      <c r="P334" s="1"/>
      <c r="Q334" s="1"/>
      <c r="R334" s="1"/>
      <c r="S334" s="1"/>
      <c r="T334" s="1"/>
      <c r="U334" s="1"/>
      <c r="V334" s="2"/>
      <c r="W334" s="2"/>
      <c r="X334" s="2"/>
      <c r="Y334" s="2"/>
    </row>
    <row r="335" spans="1:25">
      <c r="A335" s="2"/>
      <c r="B335" s="2"/>
      <c r="C335" s="2"/>
      <c r="D335" s="2"/>
      <c r="E335" s="2"/>
      <c r="F335" s="1"/>
      <c r="G335" s="1"/>
      <c r="H335" s="1"/>
      <c r="I335" s="1"/>
      <c r="J335" s="1"/>
      <c r="K335" s="1"/>
      <c r="L335" s="1"/>
      <c r="M335" s="1"/>
      <c r="N335" s="1"/>
      <c r="O335" s="1"/>
      <c r="P335" s="1"/>
      <c r="Q335" s="1"/>
      <c r="R335" s="1"/>
      <c r="S335" s="1"/>
      <c r="T335" s="1"/>
      <c r="U335" s="1"/>
      <c r="V335" s="2"/>
      <c r="W335" s="2"/>
      <c r="X335" s="2"/>
      <c r="Y335" s="2"/>
    </row>
    <row r="336" spans="1:25">
      <c r="A336" s="2"/>
      <c r="B336" s="2"/>
      <c r="C336" s="2"/>
      <c r="D336" s="2"/>
      <c r="E336" s="2"/>
      <c r="F336" s="1"/>
      <c r="G336" s="1"/>
      <c r="H336" s="1"/>
      <c r="I336" s="1"/>
      <c r="J336" s="1"/>
      <c r="K336" s="1"/>
      <c r="L336" s="1"/>
      <c r="M336" s="1"/>
      <c r="N336" s="1"/>
      <c r="O336" s="1"/>
      <c r="P336" s="1"/>
      <c r="Q336" s="1"/>
      <c r="R336" s="1"/>
      <c r="S336" s="1"/>
      <c r="T336" s="1"/>
      <c r="U336" s="1"/>
      <c r="V336" s="2"/>
      <c r="W336" s="2"/>
      <c r="X336" s="2"/>
      <c r="Y336" s="2"/>
    </row>
    <row r="337" spans="1:25">
      <c r="A337" s="2"/>
      <c r="B337" s="2"/>
      <c r="C337" s="2"/>
      <c r="D337" s="2"/>
      <c r="E337" s="2"/>
      <c r="F337" s="1"/>
      <c r="G337" s="1"/>
      <c r="H337" s="1"/>
      <c r="I337" s="1"/>
      <c r="J337" s="1"/>
      <c r="K337" s="1"/>
      <c r="L337" s="1"/>
      <c r="M337" s="1"/>
      <c r="N337" s="1"/>
      <c r="O337" s="1"/>
      <c r="P337" s="1"/>
      <c r="Q337" s="1"/>
      <c r="R337" s="1"/>
      <c r="S337" s="1"/>
      <c r="T337" s="1"/>
      <c r="U337" s="1"/>
      <c r="V337" s="2"/>
      <c r="W337" s="2"/>
      <c r="X337" s="2"/>
      <c r="Y337" s="2"/>
    </row>
    <row r="338" spans="1:25">
      <c r="A338" s="2"/>
      <c r="B338" s="2"/>
      <c r="C338" s="2"/>
      <c r="D338" s="2"/>
      <c r="E338" s="2"/>
      <c r="F338" s="1"/>
      <c r="G338" s="1"/>
      <c r="H338" s="1"/>
      <c r="I338" s="1"/>
      <c r="J338" s="1"/>
      <c r="K338" s="1"/>
      <c r="L338" s="1"/>
      <c r="M338" s="1"/>
      <c r="N338" s="1"/>
      <c r="O338" s="1"/>
      <c r="P338" s="1"/>
      <c r="Q338" s="1"/>
      <c r="R338" s="1"/>
      <c r="S338" s="1"/>
      <c r="T338" s="1"/>
      <c r="U338" s="1"/>
      <c r="V338" s="2"/>
      <c r="W338" s="2"/>
      <c r="X338" s="2"/>
      <c r="Y338" s="2"/>
    </row>
    <row r="339" spans="1:25">
      <c r="A339" s="2"/>
      <c r="B339" s="2"/>
      <c r="C339" s="2"/>
      <c r="D339" s="2"/>
      <c r="E339" s="2"/>
      <c r="F339" s="1"/>
      <c r="G339" s="1"/>
      <c r="H339" s="1"/>
      <c r="I339" s="1"/>
      <c r="J339" s="1"/>
      <c r="K339" s="1"/>
      <c r="L339" s="1"/>
      <c r="M339" s="1"/>
      <c r="N339" s="1"/>
      <c r="O339" s="1"/>
      <c r="P339" s="1"/>
      <c r="Q339" s="1"/>
      <c r="R339" s="1"/>
      <c r="S339" s="1"/>
      <c r="T339" s="1"/>
      <c r="U339" s="1"/>
      <c r="V339" s="2"/>
      <c r="W339" s="2"/>
      <c r="X339" s="2"/>
      <c r="Y339" s="2"/>
    </row>
    <row r="340" spans="1:25">
      <c r="A340" s="2"/>
      <c r="B340" s="2"/>
      <c r="C340" s="2"/>
      <c r="D340" s="2"/>
      <c r="E340" s="2"/>
      <c r="F340" s="1"/>
      <c r="G340" s="1"/>
      <c r="H340" s="1"/>
      <c r="I340" s="1"/>
      <c r="J340" s="1"/>
      <c r="K340" s="1"/>
      <c r="L340" s="1"/>
      <c r="M340" s="1"/>
      <c r="N340" s="1"/>
      <c r="O340" s="1"/>
      <c r="P340" s="1"/>
      <c r="Q340" s="1"/>
      <c r="R340" s="1"/>
      <c r="S340" s="1"/>
      <c r="T340" s="1"/>
      <c r="U340" s="1"/>
      <c r="V340" s="2"/>
      <c r="W340" s="2"/>
      <c r="X340" s="2"/>
      <c r="Y340" s="2"/>
    </row>
    <row r="341" spans="1:25">
      <c r="A341" s="2"/>
      <c r="B341" s="2"/>
      <c r="C341" s="2"/>
      <c r="D341" s="2"/>
      <c r="E341" s="2"/>
      <c r="F341" s="1"/>
      <c r="G341" s="1"/>
      <c r="H341" s="1"/>
      <c r="I341" s="1"/>
      <c r="J341" s="1"/>
      <c r="K341" s="1"/>
      <c r="L341" s="1"/>
      <c r="M341" s="1"/>
      <c r="N341" s="1"/>
      <c r="O341" s="1"/>
      <c r="P341" s="1"/>
      <c r="Q341" s="1"/>
      <c r="R341" s="1"/>
      <c r="S341" s="1"/>
      <c r="T341" s="1"/>
      <c r="U341" s="1"/>
      <c r="V341" s="2"/>
      <c r="W341" s="2"/>
      <c r="X341" s="2"/>
      <c r="Y341" s="2"/>
    </row>
    <row r="342" spans="1:25">
      <c r="A342" s="2"/>
      <c r="B342" s="2"/>
      <c r="C342" s="2"/>
      <c r="D342" s="2"/>
      <c r="E342" s="2"/>
      <c r="F342" s="1"/>
      <c r="G342" s="1"/>
      <c r="H342" s="1"/>
      <c r="I342" s="1"/>
      <c r="J342" s="1"/>
      <c r="K342" s="1"/>
      <c r="L342" s="1"/>
      <c r="M342" s="1"/>
      <c r="N342" s="1"/>
      <c r="O342" s="1"/>
      <c r="P342" s="1"/>
      <c r="Q342" s="1"/>
      <c r="R342" s="1"/>
      <c r="S342" s="1"/>
      <c r="T342" s="1"/>
      <c r="U342" s="1"/>
      <c r="V342" s="2"/>
      <c r="W342" s="2"/>
      <c r="X342" s="2"/>
      <c r="Y342" s="2"/>
    </row>
    <row r="343" spans="1:25">
      <c r="A343" s="2"/>
      <c r="B343" s="2"/>
      <c r="C343" s="2"/>
      <c r="D343" s="2"/>
      <c r="E343" s="2"/>
      <c r="F343" s="1"/>
      <c r="G343" s="1"/>
      <c r="H343" s="1"/>
      <c r="I343" s="1"/>
      <c r="J343" s="1"/>
      <c r="K343" s="1"/>
      <c r="L343" s="1"/>
      <c r="M343" s="1"/>
      <c r="N343" s="1"/>
      <c r="O343" s="1"/>
      <c r="P343" s="1"/>
      <c r="Q343" s="1"/>
      <c r="R343" s="1"/>
      <c r="S343" s="1"/>
      <c r="T343" s="1"/>
      <c r="U343" s="1"/>
      <c r="V343" s="2"/>
      <c r="W343" s="2"/>
      <c r="X343" s="2"/>
      <c r="Y343" s="2"/>
    </row>
    <row r="344" spans="1:25">
      <c r="A344" s="2"/>
      <c r="B344" s="2"/>
      <c r="C344" s="2"/>
      <c r="D344" s="2"/>
      <c r="E344" s="2"/>
      <c r="F344" s="1"/>
      <c r="G344" s="1"/>
      <c r="H344" s="1"/>
      <c r="I344" s="1"/>
      <c r="J344" s="1"/>
      <c r="K344" s="1"/>
      <c r="L344" s="1"/>
      <c r="M344" s="1"/>
      <c r="N344" s="1"/>
      <c r="O344" s="1"/>
      <c r="P344" s="1"/>
      <c r="Q344" s="1"/>
      <c r="R344" s="1"/>
      <c r="S344" s="1"/>
      <c r="T344" s="1"/>
      <c r="U344" s="1"/>
      <c r="V344" s="2"/>
      <c r="W344" s="2"/>
      <c r="X344" s="2"/>
      <c r="Y344" s="2"/>
    </row>
    <row r="345" spans="1:25">
      <c r="A345" s="2"/>
      <c r="B345" s="2"/>
      <c r="C345" s="2"/>
      <c r="D345" s="2"/>
      <c r="E345" s="2"/>
      <c r="F345" s="1"/>
      <c r="G345" s="1"/>
      <c r="H345" s="1"/>
      <c r="I345" s="1"/>
      <c r="J345" s="1"/>
      <c r="K345" s="1"/>
      <c r="L345" s="1"/>
      <c r="M345" s="1"/>
      <c r="N345" s="1"/>
      <c r="O345" s="1"/>
      <c r="P345" s="1"/>
      <c r="Q345" s="1"/>
      <c r="R345" s="1"/>
      <c r="S345" s="1"/>
      <c r="T345" s="1"/>
      <c r="U345" s="1"/>
      <c r="V345" s="2"/>
      <c r="W345" s="2"/>
      <c r="X345" s="2"/>
      <c r="Y345" s="2"/>
    </row>
    <row r="346" spans="1:25">
      <c r="A346" s="2"/>
      <c r="B346" s="2"/>
      <c r="C346" s="2"/>
      <c r="D346" s="2"/>
      <c r="E346" s="2"/>
      <c r="F346" s="1"/>
      <c r="G346" s="1"/>
      <c r="H346" s="1"/>
      <c r="I346" s="1"/>
      <c r="J346" s="1"/>
      <c r="K346" s="1"/>
      <c r="L346" s="1"/>
      <c r="M346" s="1"/>
      <c r="N346" s="1"/>
      <c r="O346" s="1"/>
      <c r="P346" s="1"/>
      <c r="Q346" s="1"/>
      <c r="R346" s="1"/>
      <c r="S346" s="1"/>
      <c r="T346" s="1"/>
      <c r="U346" s="1"/>
      <c r="V346" s="2"/>
      <c r="W346" s="2"/>
      <c r="X346" s="2"/>
      <c r="Y346" s="2"/>
    </row>
    <row r="347" spans="1:25">
      <c r="A347" s="2"/>
      <c r="B347" s="2"/>
      <c r="C347" s="2"/>
      <c r="D347" s="2"/>
      <c r="E347" s="2"/>
      <c r="F347" s="1"/>
      <c r="G347" s="1"/>
      <c r="H347" s="1"/>
      <c r="I347" s="1"/>
      <c r="J347" s="1"/>
      <c r="K347" s="1"/>
      <c r="L347" s="1"/>
      <c r="M347" s="1"/>
      <c r="N347" s="1"/>
      <c r="O347" s="1"/>
      <c r="P347" s="1"/>
      <c r="Q347" s="1"/>
      <c r="R347" s="1"/>
      <c r="S347" s="1"/>
      <c r="T347" s="1"/>
      <c r="U347" s="1"/>
      <c r="V347" s="2"/>
      <c r="W347" s="2"/>
      <c r="X347" s="2"/>
      <c r="Y347" s="2"/>
    </row>
    <row r="348" spans="1:25">
      <c r="A348" s="2"/>
      <c r="B348" s="2"/>
      <c r="C348" s="2"/>
      <c r="D348" s="2"/>
      <c r="E348" s="2"/>
      <c r="F348" s="1"/>
      <c r="G348" s="1"/>
      <c r="H348" s="1"/>
      <c r="I348" s="1"/>
      <c r="J348" s="1"/>
      <c r="K348" s="1"/>
      <c r="L348" s="1"/>
      <c r="M348" s="1"/>
      <c r="N348" s="1"/>
      <c r="O348" s="1"/>
      <c r="P348" s="1"/>
      <c r="Q348" s="1"/>
      <c r="R348" s="1"/>
      <c r="S348" s="1"/>
      <c r="T348" s="1"/>
      <c r="U348" s="1"/>
      <c r="V348" s="2"/>
      <c r="W348" s="2"/>
      <c r="X348" s="2"/>
      <c r="Y348" s="2"/>
    </row>
    <row r="349" spans="1:25">
      <c r="A349" s="2"/>
      <c r="B349" s="2"/>
      <c r="C349" s="2"/>
      <c r="D349" s="2"/>
      <c r="E349" s="2"/>
      <c r="F349" s="1"/>
      <c r="G349" s="1"/>
      <c r="H349" s="1"/>
      <c r="I349" s="1"/>
      <c r="J349" s="1"/>
      <c r="K349" s="1"/>
      <c r="L349" s="1"/>
      <c r="M349" s="1"/>
      <c r="N349" s="1"/>
      <c r="O349" s="1"/>
      <c r="P349" s="1"/>
      <c r="Q349" s="1"/>
      <c r="R349" s="1"/>
      <c r="S349" s="1"/>
      <c r="T349" s="1"/>
      <c r="U349" s="1"/>
      <c r="V349" s="2"/>
      <c r="W349" s="2"/>
      <c r="X349" s="2"/>
      <c r="Y349" s="2"/>
    </row>
    <row r="350" spans="1:25">
      <c r="A350" s="2"/>
      <c r="B350" s="2"/>
      <c r="C350" s="2"/>
      <c r="D350" s="2"/>
      <c r="E350" s="2"/>
      <c r="F350" s="1"/>
      <c r="G350" s="1"/>
      <c r="H350" s="1"/>
      <c r="I350" s="1"/>
      <c r="J350" s="1"/>
      <c r="K350" s="1"/>
      <c r="L350" s="1"/>
      <c r="M350" s="1"/>
      <c r="N350" s="1"/>
      <c r="O350" s="1"/>
      <c r="P350" s="1"/>
      <c r="Q350" s="1"/>
      <c r="R350" s="1"/>
      <c r="S350" s="1"/>
      <c r="T350" s="1"/>
      <c r="U350" s="1"/>
      <c r="V350" s="2"/>
      <c r="W350" s="2"/>
      <c r="X350" s="2"/>
      <c r="Y350" s="2"/>
    </row>
    <row r="351" spans="1:25">
      <c r="A351" s="2"/>
      <c r="B351" s="2"/>
      <c r="C351" s="2"/>
      <c r="D351" s="2"/>
      <c r="E351" s="2"/>
      <c r="F351" s="1"/>
      <c r="G351" s="1"/>
      <c r="H351" s="1"/>
      <c r="I351" s="1"/>
      <c r="J351" s="1"/>
      <c r="K351" s="1"/>
      <c r="L351" s="1"/>
      <c r="M351" s="1"/>
      <c r="N351" s="1"/>
      <c r="O351" s="1"/>
      <c r="P351" s="1"/>
      <c r="Q351" s="1"/>
      <c r="R351" s="1"/>
      <c r="S351" s="1"/>
      <c r="T351" s="1"/>
      <c r="U351" s="1"/>
      <c r="V351" s="2"/>
      <c r="W351" s="2"/>
      <c r="X351" s="2"/>
      <c r="Y351" s="2"/>
    </row>
    <row r="352" spans="1:25">
      <c r="A352" s="2"/>
      <c r="B352" s="2"/>
      <c r="C352" s="2"/>
      <c r="D352" s="2"/>
      <c r="E352" s="2"/>
      <c r="F352" s="1"/>
      <c r="G352" s="1"/>
      <c r="H352" s="1"/>
      <c r="I352" s="1"/>
      <c r="J352" s="1"/>
      <c r="K352" s="1"/>
      <c r="L352" s="1"/>
      <c r="M352" s="1"/>
      <c r="N352" s="1"/>
      <c r="O352" s="1"/>
      <c r="P352" s="1"/>
      <c r="Q352" s="1"/>
      <c r="R352" s="1"/>
      <c r="S352" s="1"/>
      <c r="T352" s="1"/>
      <c r="U352" s="1"/>
      <c r="V352" s="2"/>
      <c r="W352" s="2"/>
      <c r="X352" s="2"/>
      <c r="Y352" s="2"/>
    </row>
    <row r="353" spans="1:25">
      <c r="A353" s="2"/>
      <c r="B353" s="2"/>
      <c r="C353" s="2"/>
      <c r="D353" s="2"/>
      <c r="E353" s="2"/>
      <c r="F353" s="1"/>
      <c r="G353" s="1"/>
      <c r="H353" s="1"/>
      <c r="I353" s="1"/>
      <c r="J353" s="1"/>
      <c r="K353" s="1"/>
      <c r="L353" s="1"/>
      <c r="M353" s="1"/>
      <c r="N353" s="1"/>
      <c r="O353" s="1"/>
      <c r="P353" s="1"/>
      <c r="Q353" s="1"/>
      <c r="R353" s="1"/>
      <c r="S353" s="1"/>
      <c r="T353" s="1"/>
      <c r="U353" s="1"/>
      <c r="V353" s="2"/>
      <c r="W353" s="2"/>
      <c r="X353" s="2"/>
      <c r="Y353" s="2"/>
    </row>
    <row r="354" spans="1:25">
      <c r="A354" s="2"/>
      <c r="B354" s="2"/>
      <c r="C354" s="2"/>
      <c r="D354" s="2"/>
      <c r="E354" s="2"/>
      <c r="F354" s="1"/>
      <c r="G354" s="1"/>
      <c r="H354" s="1"/>
      <c r="I354" s="1"/>
      <c r="J354" s="1"/>
      <c r="K354" s="1"/>
      <c r="L354" s="1"/>
      <c r="M354" s="1"/>
      <c r="N354" s="1"/>
      <c r="O354" s="1"/>
      <c r="P354" s="1"/>
      <c r="Q354" s="1"/>
      <c r="R354" s="1"/>
      <c r="S354" s="1"/>
      <c r="T354" s="1"/>
      <c r="U354" s="1"/>
      <c r="V354" s="2"/>
      <c r="W354" s="2"/>
      <c r="X354" s="2"/>
      <c r="Y354" s="2"/>
    </row>
    <row r="355" spans="1:25">
      <c r="A355" s="2"/>
      <c r="B355" s="2"/>
      <c r="C355" s="2"/>
      <c r="D355" s="2"/>
      <c r="E355" s="2"/>
      <c r="F355" s="1"/>
      <c r="G355" s="1"/>
      <c r="H355" s="1"/>
      <c r="I355" s="1"/>
      <c r="J355" s="1"/>
      <c r="K355" s="1"/>
      <c r="L355" s="1"/>
      <c r="M355" s="1"/>
      <c r="N355" s="1"/>
      <c r="O355" s="1"/>
      <c r="P355" s="1"/>
      <c r="Q355" s="1"/>
      <c r="R355" s="1"/>
      <c r="S355" s="1"/>
      <c r="T355" s="1"/>
      <c r="U355" s="1"/>
      <c r="V355" s="2"/>
      <c r="W355" s="2"/>
      <c r="X355" s="2"/>
      <c r="Y355" s="2"/>
    </row>
    <row r="356" spans="1:25">
      <c r="A356" s="2"/>
      <c r="B356" s="2"/>
      <c r="C356" s="2"/>
      <c r="D356" s="2"/>
      <c r="E356" s="2"/>
      <c r="F356" s="1"/>
      <c r="G356" s="1"/>
      <c r="H356" s="1"/>
      <c r="I356" s="1"/>
      <c r="J356" s="1"/>
      <c r="K356" s="1"/>
      <c r="L356" s="1"/>
      <c r="M356" s="1"/>
      <c r="N356" s="1"/>
      <c r="O356" s="1"/>
      <c r="P356" s="1"/>
      <c r="Q356" s="1"/>
      <c r="R356" s="1"/>
      <c r="S356" s="1"/>
      <c r="T356" s="1"/>
      <c r="U356" s="1"/>
      <c r="V356" s="2"/>
      <c r="W356" s="2"/>
      <c r="X356" s="2"/>
      <c r="Y356" s="2"/>
    </row>
    <row r="357" spans="1:25">
      <c r="A357" s="2"/>
      <c r="B357" s="2"/>
      <c r="C357" s="2"/>
      <c r="D357" s="2"/>
      <c r="E357" s="2"/>
      <c r="F357" s="1"/>
      <c r="G357" s="1"/>
      <c r="H357" s="1"/>
      <c r="I357" s="1"/>
      <c r="J357" s="1"/>
      <c r="K357" s="1"/>
      <c r="L357" s="1"/>
      <c r="M357" s="1"/>
      <c r="N357" s="1"/>
      <c r="O357" s="1"/>
      <c r="P357" s="1"/>
      <c r="Q357" s="1"/>
      <c r="R357" s="1"/>
      <c r="S357" s="1"/>
      <c r="T357" s="1"/>
      <c r="U357" s="1"/>
      <c r="V357" s="2"/>
      <c r="W357" s="2"/>
      <c r="X357" s="2"/>
      <c r="Y357" s="2"/>
    </row>
    <row r="358" spans="1:25">
      <c r="A358" s="2"/>
      <c r="B358" s="2"/>
      <c r="C358" s="2"/>
      <c r="D358" s="2"/>
      <c r="E358" s="2"/>
      <c r="F358" s="1"/>
      <c r="G358" s="1"/>
      <c r="H358" s="1"/>
      <c r="I358" s="1"/>
      <c r="J358" s="1"/>
      <c r="K358" s="1"/>
      <c r="L358" s="1"/>
      <c r="M358" s="1"/>
      <c r="N358" s="1"/>
      <c r="O358" s="1"/>
      <c r="P358" s="1"/>
      <c r="Q358" s="1"/>
      <c r="R358" s="1"/>
      <c r="S358" s="1"/>
      <c r="T358" s="1"/>
      <c r="U358" s="1"/>
      <c r="V358" s="2"/>
      <c r="W358" s="2"/>
      <c r="X358" s="2"/>
      <c r="Y358" s="2"/>
    </row>
    <row r="359" spans="1:25">
      <c r="A359" s="2"/>
      <c r="B359" s="2"/>
      <c r="C359" s="2"/>
      <c r="D359" s="2"/>
      <c r="E359" s="2"/>
      <c r="F359" s="1"/>
      <c r="G359" s="1"/>
      <c r="H359" s="1"/>
      <c r="I359" s="1"/>
      <c r="J359" s="1"/>
      <c r="K359" s="1"/>
      <c r="L359" s="1"/>
      <c r="M359" s="1"/>
      <c r="N359" s="1"/>
      <c r="O359" s="1"/>
      <c r="P359" s="1"/>
      <c r="Q359" s="1"/>
      <c r="R359" s="1"/>
      <c r="S359" s="1"/>
      <c r="T359" s="1"/>
      <c r="U359" s="1"/>
      <c r="V359" s="2"/>
      <c r="W359" s="2"/>
      <c r="X359" s="2"/>
      <c r="Y359" s="2"/>
    </row>
    <row r="360" spans="1:25">
      <c r="A360" s="2"/>
      <c r="B360" s="2"/>
      <c r="C360" s="2"/>
      <c r="D360" s="2"/>
      <c r="E360" s="2"/>
      <c r="F360" s="1"/>
      <c r="G360" s="1"/>
      <c r="H360" s="1"/>
      <c r="I360" s="1"/>
      <c r="J360" s="1"/>
      <c r="K360" s="1"/>
      <c r="L360" s="1"/>
      <c r="M360" s="1"/>
      <c r="N360" s="1"/>
      <c r="O360" s="1"/>
      <c r="P360" s="1"/>
      <c r="Q360" s="1"/>
      <c r="R360" s="1"/>
      <c r="S360" s="1"/>
      <c r="T360" s="1"/>
      <c r="U360" s="1"/>
      <c r="V360" s="2"/>
      <c r="W360" s="2"/>
      <c r="X360" s="2"/>
      <c r="Y360" s="2"/>
    </row>
    <row r="361" spans="1:25">
      <c r="A361" s="2"/>
      <c r="B361" s="2"/>
      <c r="C361" s="2"/>
      <c r="D361" s="2"/>
      <c r="E361" s="2"/>
      <c r="F361" s="1"/>
      <c r="G361" s="1"/>
      <c r="H361" s="1"/>
      <c r="I361" s="1"/>
      <c r="J361" s="1"/>
      <c r="K361" s="1"/>
      <c r="L361" s="1"/>
      <c r="M361" s="1"/>
      <c r="N361" s="1"/>
      <c r="O361" s="1"/>
      <c r="P361" s="1"/>
      <c r="Q361" s="1"/>
      <c r="R361" s="1"/>
      <c r="S361" s="1"/>
      <c r="T361" s="1"/>
      <c r="U361" s="1"/>
      <c r="V361" s="2"/>
      <c r="W361" s="2"/>
      <c r="X361" s="2"/>
      <c r="Y361" s="2"/>
    </row>
    <row r="362" spans="1:25">
      <c r="A362" s="2"/>
      <c r="B362" s="2"/>
      <c r="C362" s="2"/>
      <c r="D362" s="2"/>
      <c r="E362" s="2"/>
      <c r="F362" s="1"/>
      <c r="G362" s="1"/>
      <c r="H362" s="1"/>
      <c r="I362" s="1"/>
      <c r="J362" s="1"/>
      <c r="K362" s="1"/>
      <c r="L362" s="1"/>
      <c r="M362" s="1"/>
      <c r="N362" s="1"/>
      <c r="O362" s="1"/>
      <c r="P362" s="1"/>
      <c r="Q362" s="1"/>
      <c r="R362" s="1"/>
      <c r="S362" s="1"/>
      <c r="T362" s="1"/>
      <c r="U362" s="1"/>
      <c r="V362" s="2"/>
      <c r="W362" s="2"/>
      <c r="X362" s="2"/>
      <c r="Y362" s="2"/>
    </row>
    <row r="363" spans="1:25">
      <c r="A363" s="2"/>
      <c r="B363" s="2"/>
      <c r="C363" s="2"/>
      <c r="D363" s="2"/>
      <c r="E363" s="2"/>
      <c r="F363" s="1"/>
      <c r="G363" s="1"/>
      <c r="H363" s="1"/>
      <c r="I363" s="1"/>
      <c r="J363" s="1"/>
      <c r="K363" s="1"/>
      <c r="L363" s="1"/>
      <c r="M363" s="1"/>
      <c r="N363" s="1"/>
      <c r="O363" s="1"/>
      <c r="P363" s="1"/>
      <c r="Q363" s="1"/>
      <c r="R363" s="1"/>
      <c r="S363" s="1"/>
      <c r="T363" s="1"/>
      <c r="U363" s="1"/>
      <c r="V363" s="2"/>
      <c r="W363" s="2"/>
      <c r="X363" s="2"/>
      <c r="Y363" s="2"/>
    </row>
    <row r="364" spans="1:25">
      <c r="A364" s="2"/>
      <c r="B364" s="2"/>
      <c r="C364" s="2"/>
      <c r="D364" s="2"/>
      <c r="E364" s="2"/>
      <c r="F364" s="1"/>
      <c r="G364" s="1"/>
      <c r="H364" s="1"/>
      <c r="I364" s="1"/>
      <c r="J364" s="1"/>
      <c r="K364" s="1"/>
      <c r="L364" s="1"/>
      <c r="M364" s="1"/>
      <c r="N364" s="1"/>
      <c r="O364" s="1"/>
      <c r="P364" s="1"/>
      <c r="Q364" s="1"/>
      <c r="R364" s="1"/>
      <c r="S364" s="1"/>
      <c r="T364" s="1"/>
      <c r="U364" s="1"/>
      <c r="V364" s="2"/>
      <c r="W364" s="2"/>
      <c r="X364" s="2"/>
      <c r="Y364" s="2"/>
    </row>
    <row r="365" spans="1:25">
      <c r="A365" s="2"/>
      <c r="B365" s="2"/>
      <c r="C365" s="2"/>
      <c r="D365" s="2"/>
      <c r="E365" s="2"/>
      <c r="F365" s="1"/>
      <c r="G365" s="1"/>
      <c r="H365" s="1"/>
      <c r="I365" s="1"/>
      <c r="J365" s="1"/>
      <c r="K365" s="1"/>
      <c r="L365" s="1"/>
      <c r="M365" s="1"/>
      <c r="N365" s="1"/>
      <c r="O365" s="1"/>
      <c r="P365" s="1"/>
      <c r="Q365" s="1"/>
      <c r="R365" s="1"/>
      <c r="S365" s="1"/>
      <c r="T365" s="1"/>
      <c r="U365" s="1"/>
      <c r="V365" s="2"/>
      <c r="W365" s="2"/>
      <c r="X365" s="2"/>
      <c r="Y365" s="2"/>
    </row>
    <row r="366" spans="1:25">
      <c r="A366" s="2"/>
      <c r="B366" s="2"/>
      <c r="C366" s="2"/>
      <c r="D366" s="2"/>
      <c r="E366" s="2"/>
      <c r="F366" s="1"/>
      <c r="G366" s="1"/>
      <c r="H366" s="1"/>
      <c r="I366" s="1"/>
      <c r="J366" s="1"/>
      <c r="K366" s="1"/>
      <c r="L366" s="1"/>
      <c r="M366" s="1"/>
      <c r="N366" s="1"/>
      <c r="O366" s="1"/>
      <c r="P366" s="1"/>
      <c r="Q366" s="1"/>
      <c r="R366" s="1"/>
      <c r="S366" s="1"/>
      <c r="T366" s="1"/>
      <c r="U366" s="1"/>
      <c r="V366" s="2"/>
      <c r="W366" s="2"/>
      <c r="X366" s="2"/>
      <c r="Y366" s="2"/>
    </row>
    <row r="367" spans="1:25">
      <c r="A367" s="2"/>
      <c r="B367" s="2"/>
      <c r="C367" s="2"/>
      <c r="D367" s="2"/>
      <c r="E367" s="2"/>
      <c r="F367" s="1"/>
      <c r="G367" s="1"/>
      <c r="H367" s="1"/>
      <c r="I367" s="1"/>
      <c r="J367" s="1"/>
      <c r="K367" s="1"/>
      <c r="L367" s="1"/>
      <c r="M367" s="1"/>
      <c r="N367" s="1"/>
      <c r="O367" s="1"/>
      <c r="P367" s="1"/>
      <c r="Q367" s="1"/>
      <c r="R367" s="1"/>
      <c r="S367" s="1"/>
      <c r="T367" s="1"/>
      <c r="U367" s="1"/>
      <c r="V367" s="2"/>
      <c r="W367" s="2"/>
      <c r="X367" s="2"/>
      <c r="Y367" s="2"/>
    </row>
    <row r="368" spans="1:25">
      <c r="A368" s="2"/>
      <c r="B368" s="2"/>
      <c r="C368" s="2"/>
      <c r="D368" s="2"/>
      <c r="E368" s="2"/>
      <c r="F368" s="1"/>
      <c r="G368" s="1"/>
      <c r="H368" s="1"/>
      <c r="I368" s="1"/>
      <c r="J368" s="1"/>
      <c r="K368" s="1"/>
      <c r="L368" s="1"/>
      <c r="M368" s="1"/>
      <c r="N368" s="1"/>
      <c r="O368" s="1"/>
      <c r="P368" s="1"/>
      <c r="Q368" s="1"/>
      <c r="R368" s="1"/>
      <c r="S368" s="1"/>
      <c r="T368" s="1"/>
      <c r="U368" s="1"/>
      <c r="V368" s="2"/>
      <c r="W368" s="2"/>
      <c r="X368" s="2"/>
      <c r="Y368" s="2"/>
    </row>
    <row r="369" spans="1:25">
      <c r="A369" s="2"/>
      <c r="B369" s="2"/>
      <c r="C369" s="2"/>
      <c r="D369" s="2"/>
      <c r="E369" s="2"/>
      <c r="F369" s="1"/>
      <c r="G369" s="1"/>
      <c r="H369" s="1"/>
      <c r="I369" s="1"/>
      <c r="J369" s="1"/>
      <c r="K369" s="1"/>
      <c r="L369" s="1"/>
      <c r="M369" s="1"/>
      <c r="N369" s="1"/>
      <c r="O369" s="1"/>
      <c r="P369" s="1"/>
      <c r="Q369" s="1"/>
      <c r="R369" s="1"/>
      <c r="S369" s="1"/>
      <c r="T369" s="1"/>
      <c r="U369" s="1"/>
      <c r="V369" s="2"/>
      <c r="W369" s="2"/>
      <c r="X369" s="2"/>
      <c r="Y369" s="2"/>
    </row>
    <row r="370" spans="1:25">
      <c r="A370" s="2"/>
      <c r="B370" s="2"/>
      <c r="C370" s="2"/>
      <c r="D370" s="2"/>
      <c r="E370" s="2"/>
      <c r="F370" s="1"/>
      <c r="G370" s="1"/>
      <c r="H370" s="1"/>
      <c r="I370" s="1"/>
      <c r="J370" s="1"/>
      <c r="K370" s="1"/>
      <c r="L370" s="1"/>
      <c r="M370" s="1"/>
      <c r="N370" s="1"/>
      <c r="O370" s="1"/>
      <c r="P370" s="1"/>
      <c r="Q370" s="1"/>
      <c r="R370" s="1"/>
      <c r="S370" s="1"/>
      <c r="T370" s="1"/>
      <c r="U370" s="1"/>
      <c r="V370" s="2"/>
      <c r="W370" s="2"/>
      <c r="X370" s="2"/>
      <c r="Y370" s="2"/>
    </row>
    <row r="371" spans="1:25">
      <c r="A371" s="2"/>
      <c r="B371" s="2"/>
      <c r="C371" s="2"/>
      <c r="D371" s="2"/>
      <c r="E371" s="2"/>
      <c r="F371" s="1"/>
      <c r="G371" s="1"/>
      <c r="H371" s="1"/>
      <c r="I371" s="1"/>
      <c r="J371" s="1"/>
      <c r="K371" s="1"/>
      <c r="L371" s="1"/>
      <c r="M371" s="1"/>
      <c r="N371" s="1"/>
      <c r="O371" s="1"/>
      <c r="P371" s="1"/>
      <c r="Q371" s="1"/>
      <c r="R371" s="1"/>
      <c r="S371" s="1"/>
      <c r="T371" s="1"/>
      <c r="U371" s="1"/>
      <c r="V371" s="2"/>
      <c r="W371" s="2"/>
      <c r="X371" s="2"/>
      <c r="Y371" s="2"/>
    </row>
    <row r="372" spans="1:25">
      <c r="A372" s="2"/>
      <c r="B372" s="2"/>
      <c r="C372" s="2"/>
      <c r="D372" s="2"/>
      <c r="E372" s="2"/>
      <c r="F372" s="1"/>
      <c r="G372" s="1"/>
      <c r="H372" s="1"/>
      <c r="I372" s="1"/>
      <c r="J372" s="1"/>
      <c r="K372" s="1"/>
      <c r="L372" s="1"/>
      <c r="M372" s="1"/>
      <c r="N372" s="1"/>
      <c r="O372" s="1"/>
      <c r="P372" s="1"/>
      <c r="Q372" s="1"/>
      <c r="R372" s="1"/>
      <c r="S372" s="1"/>
      <c r="T372" s="1"/>
      <c r="U372" s="1"/>
      <c r="V372" s="2"/>
      <c r="W372" s="2"/>
      <c r="X372" s="2"/>
      <c r="Y372" s="2"/>
    </row>
    <row r="373" spans="1:25">
      <c r="A373" s="2"/>
      <c r="B373" s="2"/>
      <c r="C373" s="2"/>
      <c r="D373" s="2"/>
      <c r="E373" s="2"/>
      <c r="F373" s="1"/>
      <c r="G373" s="1"/>
      <c r="H373" s="1"/>
      <c r="I373" s="1"/>
      <c r="J373" s="1"/>
      <c r="K373" s="1"/>
      <c r="L373" s="1"/>
      <c r="M373" s="1"/>
      <c r="N373" s="1"/>
      <c r="O373" s="1"/>
      <c r="P373" s="1"/>
      <c r="Q373" s="1"/>
      <c r="R373" s="1"/>
      <c r="S373" s="1"/>
      <c r="T373" s="1"/>
      <c r="U373" s="1"/>
      <c r="V373" s="2"/>
      <c r="W373" s="2"/>
      <c r="X373" s="2"/>
      <c r="Y373" s="2"/>
    </row>
    <row r="374" spans="1:25">
      <c r="A374" s="2"/>
      <c r="B374" s="2"/>
      <c r="C374" s="2"/>
      <c r="D374" s="2"/>
      <c r="E374" s="2"/>
      <c r="F374" s="1"/>
      <c r="G374" s="1"/>
      <c r="H374" s="1"/>
      <c r="I374" s="1"/>
      <c r="J374" s="1"/>
      <c r="K374" s="1"/>
      <c r="L374" s="1"/>
      <c r="M374" s="1"/>
      <c r="N374" s="1"/>
      <c r="O374" s="1"/>
      <c r="P374" s="1"/>
      <c r="Q374" s="1"/>
      <c r="R374" s="1"/>
      <c r="S374" s="1"/>
      <c r="T374" s="1"/>
      <c r="U374" s="1"/>
      <c r="V374" s="2"/>
      <c r="W374" s="2"/>
      <c r="X374" s="2"/>
      <c r="Y374" s="2"/>
    </row>
    <row r="375" spans="1:25">
      <c r="A375" s="2"/>
      <c r="B375" s="2"/>
      <c r="C375" s="2"/>
      <c r="D375" s="2"/>
      <c r="E375" s="2"/>
      <c r="F375" s="1"/>
      <c r="G375" s="1"/>
      <c r="H375" s="1"/>
      <c r="I375" s="1"/>
      <c r="J375" s="1"/>
      <c r="K375" s="1"/>
      <c r="L375" s="1"/>
      <c r="M375" s="1"/>
      <c r="N375" s="1"/>
      <c r="O375" s="1"/>
      <c r="P375" s="1"/>
      <c r="Q375" s="1"/>
      <c r="R375" s="1"/>
      <c r="S375" s="1"/>
      <c r="T375" s="1"/>
      <c r="U375" s="1"/>
      <c r="V375" s="2"/>
      <c r="W375" s="2"/>
      <c r="X375" s="2"/>
      <c r="Y375" s="2"/>
    </row>
    <row r="376" spans="1:25">
      <c r="A376" s="2"/>
      <c r="B376" s="2"/>
      <c r="C376" s="2"/>
      <c r="D376" s="2"/>
      <c r="E376" s="2"/>
      <c r="F376" s="1"/>
      <c r="G376" s="1"/>
      <c r="H376" s="1"/>
      <c r="I376" s="1"/>
      <c r="J376" s="1"/>
      <c r="K376" s="1"/>
      <c r="L376" s="1"/>
      <c r="M376" s="1"/>
      <c r="N376" s="1"/>
      <c r="O376" s="1"/>
      <c r="P376" s="1"/>
      <c r="Q376" s="1"/>
      <c r="R376" s="1"/>
      <c r="S376" s="1"/>
      <c r="T376" s="1"/>
      <c r="U376" s="1"/>
      <c r="V376" s="2"/>
      <c r="W376" s="2"/>
      <c r="X376" s="2"/>
      <c r="Y376" s="2"/>
    </row>
    <row r="377" spans="1:25">
      <c r="A377" s="2"/>
      <c r="B377" s="2"/>
      <c r="C377" s="2"/>
      <c r="D377" s="2"/>
      <c r="E377" s="2"/>
      <c r="F377" s="1"/>
      <c r="G377" s="1"/>
      <c r="H377" s="1"/>
      <c r="I377" s="1"/>
      <c r="J377" s="1"/>
      <c r="K377" s="1"/>
      <c r="L377" s="1"/>
      <c r="M377" s="1"/>
      <c r="N377" s="1"/>
      <c r="O377" s="1"/>
      <c r="P377" s="1"/>
      <c r="Q377" s="1"/>
      <c r="R377" s="1"/>
      <c r="S377" s="1"/>
      <c r="T377" s="1"/>
      <c r="U377" s="1"/>
      <c r="V377" s="2"/>
      <c r="W377" s="2"/>
      <c r="X377" s="2"/>
      <c r="Y377" s="2"/>
    </row>
    <row r="378" spans="1:25">
      <c r="A378" s="2"/>
      <c r="B378" s="2"/>
      <c r="C378" s="2"/>
      <c r="D378" s="2"/>
      <c r="E378" s="2"/>
      <c r="F378" s="1"/>
      <c r="G378" s="1"/>
      <c r="H378" s="1"/>
      <c r="I378" s="1"/>
      <c r="J378" s="1"/>
      <c r="K378" s="1"/>
      <c r="L378" s="1"/>
      <c r="M378" s="1"/>
      <c r="N378" s="1"/>
      <c r="O378" s="1"/>
      <c r="P378" s="1"/>
      <c r="Q378" s="1"/>
      <c r="R378" s="1"/>
      <c r="S378" s="1"/>
      <c r="T378" s="1"/>
      <c r="U378" s="1"/>
      <c r="V378" s="2"/>
      <c r="W378" s="2"/>
      <c r="X378" s="2"/>
      <c r="Y378" s="2"/>
    </row>
    <row r="379" spans="1:25">
      <c r="A379" s="2"/>
      <c r="B379" s="2"/>
      <c r="C379" s="2"/>
      <c r="D379" s="2"/>
      <c r="E379" s="2"/>
      <c r="F379" s="1"/>
      <c r="G379" s="1"/>
      <c r="H379" s="1"/>
      <c r="I379" s="1"/>
      <c r="J379" s="1"/>
      <c r="K379" s="1"/>
      <c r="L379" s="1"/>
      <c r="M379" s="1"/>
      <c r="N379" s="1"/>
      <c r="O379" s="1"/>
      <c r="P379" s="1"/>
      <c r="Q379" s="1"/>
      <c r="R379" s="1"/>
      <c r="S379" s="1"/>
      <c r="T379" s="1"/>
      <c r="U379" s="1"/>
      <c r="V379" s="2"/>
      <c r="W379" s="2"/>
      <c r="X379" s="2"/>
      <c r="Y379" s="2"/>
    </row>
    <row r="380" spans="1:25">
      <c r="A380" s="2"/>
      <c r="B380" s="2"/>
      <c r="C380" s="2"/>
      <c r="D380" s="2"/>
      <c r="E380" s="2"/>
      <c r="F380" s="1"/>
      <c r="G380" s="1"/>
      <c r="H380" s="1"/>
      <c r="I380" s="1"/>
      <c r="J380" s="1"/>
      <c r="K380" s="1"/>
      <c r="L380" s="1"/>
      <c r="M380" s="1"/>
      <c r="N380" s="1"/>
      <c r="O380" s="1"/>
      <c r="P380" s="1"/>
      <c r="Q380" s="1"/>
      <c r="R380" s="1"/>
      <c r="S380" s="1"/>
      <c r="T380" s="1"/>
      <c r="U380" s="1"/>
      <c r="V380" s="2"/>
      <c r="W380" s="2"/>
      <c r="X380" s="2"/>
      <c r="Y380" s="2"/>
    </row>
    <row r="381" spans="1:25">
      <c r="A381" s="2"/>
      <c r="B381" s="2"/>
      <c r="C381" s="2"/>
      <c r="D381" s="2"/>
      <c r="E381" s="2"/>
      <c r="F381" s="1"/>
      <c r="G381" s="1"/>
      <c r="H381" s="1"/>
      <c r="I381" s="1"/>
      <c r="J381" s="1"/>
      <c r="K381" s="1"/>
      <c r="L381" s="1"/>
      <c r="M381" s="1"/>
      <c r="N381" s="1"/>
      <c r="O381" s="1"/>
      <c r="P381" s="1"/>
      <c r="Q381" s="1"/>
      <c r="R381" s="1"/>
      <c r="S381" s="1"/>
      <c r="T381" s="1"/>
      <c r="U381" s="1"/>
      <c r="V381" s="2"/>
      <c r="W381" s="2"/>
      <c r="X381" s="2"/>
      <c r="Y381" s="2"/>
    </row>
    <row r="382" spans="1:25">
      <c r="A382" s="2"/>
      <c r="B382" s="2"/>
      <c r="C382" s="2"/>
      <c r="D382" s="2"/>
      <c r="E382" s="2"/>
      <c r="F382" s="1"/>
      <c r="G382" s="1"/>
      <c r="H382" s="1"/>
      <c r="I382" s="1"/>
      <c r="J382" s="1"/>
      <c r="K382" s="1"/>
      <c r="L382" s="1"/>
      <c r="M382" s="1"/>
      <c r="N382" s="1"/>
      <c r="O382" s="1"/>
      <c r="P382" s="1"/>
      <c r="Q382" s="1"/>
      <c r="R382" s="1"/>
      <c r="S382" s="1"/>
      <c r="T382" s="1"/>
      <c r="U382" s="1"/>
      <c r="V382" s="2"/>
      <c r="W382" s="2"/>
      <c r="X382" s="2"/>
      <c r="Y382" s="2"/>
    </row>
    <row r="383" spans="1:25">
      <c r="A383" s="2"/>
      <c r="B383" s="2"/>
      <c r="C383" s="2"/>
      <c r="D383" s="2"/>
      <c r="E383" s="2"/>
      <c r="F383" s="1"/>
      <c r="G383" s="1"/>
      <c r="H383" s="1"/>
      <c r="I383" s="1"/>
      <c r="J383" s="1"/>
      <c r="K383" s="1"/>
      <c r="L383" s="1"/>
      <c r="M383" s="1"/>
      <c r="N383" s="1"/>
      <c r="O383" s="1"/>
      <c r="P383" s="1"/>
      <c r="Q383" s="1"/>
      <c r="R383" s="1"/>
      <c r="S383" s="1"/>
      <c r="T383" s="1"/>
      <c r="U383" s="1"/>
      <c r="V383" s="2"/>
      <c r="W383" s="2"/>
      <c r="X383" s="2"/>
      <c r="Y383" s="2"/>
    </row>
    <row r="384" spans="1:25">
      <c r="A384" s="2"/>
      <c r="B384" s="2"/>
      <c r="C384" s="2"/>
      <c r="D384" s="2"/>
      <c r="E384" s="2"/>
      <c r="F384" s="1"/>
      <c r="G384" s="1"/>
      <c r="H384" s="1"/>
      <c r="I384" s="1"/>
      <c r="J384" s="1"/>
      <c r="K384" s="1"/>
      <c r="L384" s="1"/>
      <c r="M384" s="1"/>
      <c r="N384" s="1"/>
      <c r="O384" s="1"/>
      <c r="P384" s="1"/>
      <c r="Q384" s="1"/>
      <c r="R384" s="1"/>
      <c r="S384" s="1"/>
      <c r="T384" s="1"/>
      <c r="U384" s="1"/>
      <c r="V384" s="2"/>
      <c r="W384" s="2"/>
      <c r="X384" s="2"/>
      <c r="Y384" s="2"/>
    </row>
    <row r="385" spans="1:25">
      <c r="A385" s="2"/>
      <c r="B385" s="2"/>
      <c r="C385" s="2"/>
      <c r="D385" s="2"/>
      <c r="E385" s="2"/>
      <c r="F385" s="1"/>
      <c r="G385" s="1"/>
      <c r="H385" s="1"/>
      <c r="I385" s="1"/>
      <c r="J385" s="1"/>
      <c r="K385" s="1"/>
      <c r="L385" s="1"/>
      <c r="M385" s="1"/>
      <c r="N385" s="1"/>
      <c r="O385" s="1"/>
      <c r="P385" s="1"/>
      <c r="Q385" s="1"/>
      <c r="R385" s="1"/>
      <c r="S385" s="1"/>
      <c r="T385" s="1"/>
      <c r="U385" s="1"/>
      <c r="V385" s="2"/>
      <c r="W385" s="2"/>
      <c r="X385" s="2"/>
      <c r="Y385" s="2"/>
    </row>
    <row r="386" spans="1:25">
      <c r="A386" s="2"/>
      <c r="B386" s="2"/>
      <c r="C386" s="2"/>
      <c r="D386" s="2"/>
      <c r="E386" s="2"/>
      <c r="F386" s="1"/>
      <c r="G386" s="1"/>
      <c r="H386" s="1"/>
      <c r="I386" s="1"/>
      <c r="J386" s="1"/>
      <c r="K386" s="1"/>
      <c r="L386" s="1"/>
      <c r="M386" s="1"/>
      <c r="N386" s="1"/>
      <c r="O386" s="1"/>
      <c r="P386" s="1"/>
      <c r="Q386" s="1"/>
      <c r="R386" s="1"/>
      <c r="S386" s="1"/>
      <c r="T386" s="1"/>
      <c r="U386" s="1"/>
      <c r="V386" s="2"/>
      <c r="W386" s="2"/>
      <c r="X386" s="2"/>
      <c r="Y386" s="2"/>
    </row>
    <row r="387" spans="1:25">
      <c r="A387" s="2"/>
      <c r="B387" s="2"/>
      <c r="C387" s="2"/>
      <c r="D387" s="2"/>
      <c r="E387" s="2"/>
      <c r="F387" s="1"/>
      <c r="G387" s="1"/>
      <c r="H387" s="1"/>
      <c r="I387" s="1"/>
      <c r="J387" s="1"/>
      <c r="K387" s="1"/>
      <c r="L387" s="1"/>
      <c r="M387" s="1"/>
      <c r="N387" s="1"/>
      <c r="O387" s="1"/>
      <c r="P387" s="1"/>
      <c r="Q387" s="1"/>
      <c r="R387" s="1"/>
      <c r="S387" s="1"/>
      <c r="T387" s="1"/>
      <c r="U387" s="1"/>
      <c r="V387" s="2"/>
      <c r="W387" s="2"/>
      <c r="X387" s="2"/>
      <c r="Y387" s="2"/>
    </row>
    <row r="388" spans="1:25">
      <c r="A388" s="2"/>
      <c r="B388" s="2"/>
      <c r="C388" s="2"/>
      <c r="D388" s="2"/>
      <c r="E388" s="2"/>
      <c r="F388" s="1"/>
      <c r="G388" s="1"/>
      <c r="H388" s="1"/>
      <c r="I388" s="1"/>
      <c r="J388" s="1"/>
      <c r="K388" s="1"/>
      <c r="L388" s="1"/>
      <c r="M388" s="1"/>
      <c r="N388" s="1"/>
      <c r="O388" s="1"/>
      <c r="P388" s="1"/>
      <c r="Q388" s="1"/>
      <c r="R388" s="1"/>
      <c r="S388" s="1"/>
      <c r="T388" s="1"/>
      <c r="U388" s="1"/>
      <c r="V388" s="2"/>
      <c r="W388" s="2"/>
      <c r="X388" s="2"/>
      <c r="Y388" s="2"/>
    </row>
    <row r="389" spans="1:25">
      <c r="A389" s="2"/>
      <c r="B389" s="2"/>
      <c r="C389" s="2"/>
      <c r="D389" s="2"/>
      <c r="E389" s="2"/>
      <c r="F389" s="1"/>
      <c r="G389" s="1"/>
      <c r="H389" s="1"/>
      <c r="I389" s="1"/>
      <c r="J389" s="1"/>
      <c r="K389" s="1"/>
      <c r="L389" s="1"/>
      <c r="M389" s="1"/>
      <c r="N389" s="1"/>
      <c r="O389" s="1"/>
      <c r="P389" s="1"/>
      <c r="Q389" s="1"/>
      <c r="R389" s="1"/>
      <c r="S389" s="1"/>
      <c r="T389" s="1"/>
      <c r="U389" s="1"/>
      <c r="V389" s="2"/>
      <c r="W389" s="2"/>
      <c r="X389" s="2"/>
      <c r="Y389" s="2"/>
    </row>
    <row r="390" spans="1:25">
      <c r="A390" s="2"/>
      <c r="B390" s="2"/>
      <c r="C390" s="2"/>
      <c r="D390" s="2"/>
      <c r="E390" s="2"/>
      <c r="F390" s="1"/>
      <c r="G390" s="1"/>
      <c r="H390" s="1"/>
      <c r="I390" s="1"/>
      <c r="J390" s="1"/>
      <c r="K390" s="1"/>
      <c r="L390" s="1"/>
      <c r="M390" s="1"/>
      <c r="N390" s="1"/>
      <c r="O390" s="1"/>
      <c r="P390" s="1"/>
      <c r="Q390" s="1"/>
      <c r="R390" s="1"/>
      <c r="S390" s="1"/>
      <c r="T390" s="1"/>
      <c r="U390" s="1"/>
      <c r="V390" s="2"/>
      <c r="W390" s="2"/>
      <c r="X390" s="2"/>
      <c r="Y390" s="2"/>
    </row>
    <row r="391" spans="1:25">
      <c r="A391" s="2"/>
      <c r="B391" s="2"/>
      <c r="C391" s="2"/>
      <c r="D391" s="2"/>
      <c r="E391" s="2"/>
      <c r="F391" s="1"/>
      <c r="G391" s="1"/>
      <c r="H391" s="1"/>
      <c r="I391" s="1"/>
      <c r="J391" s="1"/>
      <c r="K391" s="1"/>
      <c r="L391" s="1"/>
      <c r="M391" s="1"/>
      <c r="N391" s="1"/>
      <c r="O391" s="1"/>
      <c r="P391" s="1"/>
      <c r="Q391" s="1"/>
      <c r="R391" s="1"/>
      <c r="S391" s="1"/>
      <c r="T391" s="1"/>
      <c r="U391" s="1"/>
      <c r="V391" s="2"/>
      <c r="W391" s="2"/>
      <c r="X391" s="2"/>
      <c r="Y391" s="2"/>
    </row>
    <row r="392" spans="1:25">
      <c r="A392" s="2"/>
      <c r="B392" s="2"/>
      <c r="C392" s="2"/>
      <c r="D392" s="2"/>
      <c r="E392" s="2"/>
      <c r="F392" s="1"/>
      <c r="G392" s="1"/>
      <c r="H392" s="1"/>
      <c r="I392" s="1"/>
      <c r="J392" s="1"/>
      <c r="K392" s="1"/>
      <c r="L392" s="1"/>
      <c r="M392" s="1"/>
      <c r="N392" s="1"/>
      <c r="O392" s="1"/>
      <c r="P392" s="1"/>
      <c r="Q392" s="1"/>
      <c r="R392" s="1"/>
      <c r="S392" s="1"/>
      <c r="T392" s="1"/>
      <c r="U392" s="1"/>
      <c r="V392" s="2"/>
      <c r="W392" s="2"/>
      <c r="X392" s="2"/>
      <c r="Y392" s="2"/>
    </row>
    <row r="393" spans="1:25">
      <c r="A393" s="2"/>
      <c r="B393" s="2"/>
      <c r="C393" s="2"/>
      <c r="D393" s="2"/>
      <c r="E393" s="2"/>
      <c r="F393" s="1"/>
      <c r="G393" s="1"/>
      <c r="H393" s="1"/>
      <c r="I393" s="1"/>
      <c r="J393" s="1"/>
      <c r="K393" s="1"/>
      <c r="L393" s="1"/>
      <c r="M393" s="1"/>
      <c r="N393" s="1"/>
      <c r="O393" s="1"/>
      <c r="P393" s="1"/>
      <c r="Q393" s="1"/>
      <c r="R393" s="1"/>
      <c r="S393" s="1"/>
      <c r="T393" s="1"/>
      <c r="U393" s="1"/>
      <c r="V393" s="2"/>
      <c r="W393" s="2"/>
      <c r="X393" s="2"/>
      <c r="Y393" s="2"/>
    </row>
    <row r="394" spans="1:25">
      <c r="A394" s="2"/>
      <c r="B394" s="2"/>
      <c r="C394" s="2"/>
      <c r="D394" s="2"/>
      <c r="E394" s="2"/>
      <c r="F394" s="1"/>
      <c r="G394" s="1"/>
      <c r="H394" s="1"/>
      <c r="I394" s="1"/>
      <c r="J394" s="1"/>
      <c r="K394" s="1"/>
      <c r="L394" s="1"/>
      <c r="M394" s="1"/>
      <c r="N394" s="1"/>
      <c r="O394" s="1"/>
      <c r="P394" s="1"/>
      <c r="Q394" s="1"/>
      <c r="R394" s="1"/>
      <c r="S394" s="1"/>
      <c r="T394" s="1"/>
      <c r="U394" s="1"/>
      <c r="V394" s="2"/>
      <c r="W394" s="2"/>
      <c r="X394" s="2"/>
      <c r="Y394" s="2"/>
    </row>
    <row r="395" spans="1:25">
      <c r="A395" s="2"/>
      <c r="B395" s="2"/>
      <c r="C395" s="2"/>
      <c r="D395" s="2"/>
      <c r="E395" s="2"/>
      <c r="F395" s="1"/>
      <c r="G395" s="1"/>
      <c r="H395" s="1"/>
      <c r="I395" s="1"/>
      <c r="J395" s="1"/>
      <c r="K395" s="1"/>
      <c r="L395" s="1"/>
      <c r="M395" s="1"/>
      <c r="N395" s="1"/>
      <c r="O395" s="1"/>
      <c r="P395" s="1"/>
      <c r="Q395" s="1"/>
      <c r="R395" s="1"/>
      <c r="S395" s="1"/>
      <c r="T395" s="1"/>
      <c r="U395" s="1"/>
      <c r="V395" s="2"/>
      <c r="W395" s="2"/>
      <c r="X395" s="2"/>
      <c r="Y395" s="2"/>
    </row>
    <row r="396" spans="1:25">
      <c r="A396" s="2"/>
      <c r="B396" s="2"/>
      <c r="C396" s="2"/>
      <c r="D396" s="2"/>
      <c r="E396" s="2"/>
      <c r="F396" s="1"/>
      <c r="G396" s="1"/>
      <c r="H396" s="1"/>
      <c r="I396" s="1"/>
      <c r="J396" s="1"/>
      <c r="K396" s="1"/>
      <c r="L396" s="1"/>
      <c r="M396" s="1"/>
      <c r="N396" s="1"/>
      <c r="O396" s="1"/>
      <c r="P396" s="1"/>
      <c r="Q396" s="1"/>
      <c r="R396" s="1"/>
      <c r="S396" s="1"/>
      <c r="T396" s="1"/>
      <c r="U396" s="1"/>
      <c r="V396" s="2"/>
      <c r="W396" s="2"/>
      <c r="X396" s="2"/>
      <c r="Y396" s="2"/>
    </row>
    <row r="397" spans="1:25">
      <c r="A397" s="2"/>
      <c r="B397" s="2"/>
      <c r="C397" s="2"/>
      <c r="D397" s="2"/>
      <c r="E397" s="2"/>
      <c r="F397" s="1"/>
      <c r="G397" s="1"/>
      <c r="H397" s="1"/>
      <c r="I397" s="1"/>
      <c r="J397" s="1"/>
      <c r="K397" s="1"/>
      <c r="L397" s="1"/>
      <c r="M397" s="1"/>
      <c r="N397" s="1"/>
      <c r="O397" s="1"/>
      <c r="P397" s="1"/>
      <c r="Q397" s="1"/>
      <c r="R397" s="1"/>
      <c r="S397" s="1"/>
      <c r="T397" s="1"/>
      <c r="U397" s="1"/>
      <c r="V397" s="2"/>
      <c r="W397" s="2"/>
      <c r="X397" s="2"/>
      <c r="Y397" s="2"/>
    </row>
    <row r="398" spans="1:25">
      <c r="A398" s="2"/>
      <c r="B398" s="2"/>
      <c r="C398" s="2"/>
      <c r="D398" s="2"/>
      <c r="E398" s="2"/>
      <c r="F398" s="1"/>
      <c r="G398" s="1"/>
      <c r="H398" s="1"/>
      <c r="I398" s="1"/>
      <c r="J398" s="1"/>
      <c r="K398" s="1"/>
      <c r="L398" s="1"/>
      <c r="M398" s="1"/>
      <c r="N398" s="1"/>
      <c r="O398" s="1"/>
      <c r="P398" s="1"/>
      <c r="Q398" s="1"/>
      <c r="R398" s="1"/>
      <c r="S398" s="1"/>
      <c r="T398" s="1"/>
      <c r="U398" s="1"/>
      <c r="V398" s="2"/>
      <c r="W398" s="2"/>
      <c r="X398" s="2"/>
      <c r="Y398" s="2"/>
    </row>
    <row r="399" spans="1:25">
      <c r="A399" s="2"/>
      <c r="B399" s="2"/>
      <c r="C399" s="2"/>
      <c r="D399" s="2"/>
      <c r="E399" s="2"/>
      <c r="F399" s="1"/>
      <c r="G399" s="1"/>
      <c r="H399" s="1"/>
      <c r="I399" s="1"/>
      <c r="J399" s="1"/>
      <c r="K399" s="1"/>
      <c r="L399" s="1"/>
      <c r="M399" s="1"/>
      <c r="N399" s="1"/>
      <c r="O399" s="1"/>
      <c r="P399" s="1"/>
      <c r="Q399" s="1"/>
      <c r="R399" s="1"/>
      <c r="S399" s="1"/>
      <c r="T399" s="1"/>
      <c r="U399" s="1"/>
      <c r="V399" s="2"/>
      <c r="W399" s="2"/>
      <c r="X399" s="2"/>
      <c r="Y399" s="2"/>
    </row>
    <row r="400" spans="1:25">
      <c r="A400" s="2"/>
      <c r="B400" s="2"/>
      <c r="C400" s="2"/>
      <c r="D400" s="2"/>
      <c r="E400" s="2"/>
      <c r="F400" s="1"/>
      <c r="G400" s="1"/>
      <c r="H400" s="1"/>
      <c r="I400" s="1"/>
      <c r="J400" s="1"/>
      <c r="K400" s="1"/>
      <c r="L400" s="1"/>
      <c r="M400" s="1"/>
      <c r="N400" s="1"/>
      <c r="O400" s="1"/>
      <c r="P400" s="1"/>
      <c r="Q400" s="1"/>
      <c r="R400" s="1"/>
      <c r="S400" s="1"/>
      <c r="T400" s="1"/>
      <c r="U400" s="1"/>
      <c r="V400" s="2"/>
      <c r="W400" s="2"/>
      <c r="X400" s="2"/>
      <c r="Y400" s="2"/>
    </row>
    <row r="401" spans="1:25">
      <c r="A401" s="2"/>
      <c r="B401" s="2"/>
      <c r="C401" s="2"/>
      <c r="D401" s="2"/>
      <c r="E401" s="2"/>
      <c r="F401" s="1"/>
      <c r="G401" s="1"/>
      <c r="H401" s="1"/>
      <c r="I401" s="1"/>
      <c r="J401" s="1"/>
      <c r="K401" s="1"/>
      <c r="L401" s="1"/>
      <c r="M401" s="1"/>
      <c r="N401" s="1"/>
      <c r="O401" s="1"/>
      <c r="P401" s="1"/>
      <c r="Q401" s="1"/>
      <c r="R401" s="1"/>
      <c r="S401" s="1"/>
      <c r="T401" s="1"/>
      <c r="U401" s="1"/>
      <c r="V401" s="2"/>
      <c r="W401" s="2"/>
      <c r="X401" s="2"/>
      <c r="Y401" s="2"/>
    </row>
    <row r="402" spans="1:25">
      <c r="A402" s="2"/>
      <c r="B402" s="2"/>
      <c r="C402" s="2"/>
      <c r="D402" s="2"/>
      <c r="E402" s="2"/>
      <c r="F402" s="1"/>
      <c r="G402" s="1"/>
      <c r="H402" s="1"/>
      <c r="I402" s="1"/>
      <c r="J402" s="1"/>
      <c r="K402" s="1"/>
      <c r="L402" s="1"/>
      <c r="M402" s="1"/>
      <c r="N402" s="1"/>
      <c r="O402" s="1"/>
      <c r="P402" s="1"/>
      <c r="Q402" s="1"/>
      <c r="R402" s="1"/>
      <c r="S402" s="1"/>
      <c r="T402" s="1"/>
      <c r="U402" s="1"/>
      <c r="V402" s="2"/>
      <c r="W402" s="2"/>
      <c r="X402" s="2"/>
      <c r="Y402" s="2"/>
    </row>
    <row r="403" spans="1:25">
      <c r="A403" s="2"/>
      <c r="B403" s="2"/>
      <c r="C403" s="2"/>
      <c r="D403" s="2"/>
      <c r="E403" s="2"/>
      <c r="F403" s="1"/>
      <c r="G403" s="1"/>
      <c r="H403" s="1"/>
      <c r="I403" s="1"/>
      <c r="J403" s="1"/>
      <c r="K403" s="1"/>
      <c r="L403" s="1"/>
      <c r="M403" s="1"/>
      <c r="N403" s="1"/>
      <c r="O403" s="1"/>
      <c r="P403" s="1"/>
      <c r="Q403" s="1"/>
      <c r="R403" s="1"/>
      <c r="S403" s="1"/>
      <c r="T403" s="1"/>
      <c r="U403" s="1"/>
      <c r="V403" s="2"/>
      <c r="W403" s="2"/>
      <c r="X403" s="2"/>
      <c r="Y403" s="2"/>
    </row>
    <row r="404" spans="1:25">
      <c r="A404" s="2"/>
      <c r="B404" s="2"/>
      <c r="C404" s="2"/>
      <c r="D404" s="2"/>
      <c r="E404" s="2"/>
      <c r="F404" s="1"/>
      <c r="G404" s="1"/>
      <c r="H404" s="1"/>
      <c r="I404" s="1"/>
      <c r="J404" s="1"/>
      <c r="K404" s="1"/>
      <c r="L404" s="1"/>
      <c r="M404" s="1"/>
      <c r="N404" s="1"/>
      <c r="O404" s="1"/>
      <c r="P404" s="1"/>
      <c r="Q404" s="1"/>
      <c r="R404" s="1"/>
      <c r="S404" s="1"/>
      <c r="T404" s="1"/>
      <c r="U404" s="1"/>
      <c r="V404" s="2"/>
      <c r="W404" s="2"/>
      <c r="X404" s="2"/>
      <c r="Y404" s="2"/>
    </row>
    <row r="405" spans="1:25">
      <c r="A405" s="2"/>
      <c r="B405" s="2"/>
      <c r="C405" s="2"/>
      <c r="D405" s="2"/>
      <c r="E405" s="2"/>
      <c r="F405" s="1"/>
      <c r="G405" s="1"/>
      <c r="H405" s="1"/>
      <c r="I405" s="1"/>
      <c r="J405" s="1"/>
      <c r="K405" s="1"/>
      <c r="L405" s="1"/>
      <c r="M405" s="1"/>
      <c r="N405" s="1"/>
      <c r="O405" s="1"/>
      <c r="P405" s="1"/>
      <c r="Q405" s="1"/>
      <c r="R405" s="1"/>
      <c r="S405" s="1"/>
      <c r="T405" s="1"/>
      <c r="U405" s="1"/>
      <c r="V405" s="2"/>
      <c r="W405" s="2"/>
      <c r="X405" s="2"/>
      <c r="Y405" s="2"/>
    </row>
    <row r="406" spans="1:25">
      <c r="A406" s="2"/>
      <c r="B406" s="2"/>
      <c r="C406" s="2"/>
      <c r="D406" s="2"/>
      <c r="E406" s="2"/>
      <c r="F406" s="1"/>
      <c r="G406" s="1"/>
      <c r="H406" s="1"/>
      <c r="I406" s="1"/>
      <c r="J406" s="1"/>
      <c r="K406" s="1"/>
      <c r="L406" s="1"/>
      <c r="M406" s="1"/>
      <c r="N406" s="1"/>
      <c r="O406" s="1"/>
      <c r="P406" s="1"/>
      <c r="Q406" s="1"/>
      <c r="R406" s="1"/>
      <c r="S406" s="1"/>
      <c r="T406" s="1"/>
      <c r="U406" s="1"/>
      <c r="V406" s="2"/>
      <c r="W406" s="2"/>
      <c r="X406" s="2"/>
      <c r="Y406" s="2"/>
    </row>
    <row r="407" spans="1:25">
      <c r="A407" s="2"/>
      <c r="B407" s="2"/>
      <c r="C407" s="2"/>
      <c r="D407" s="2"/>
      <c r="E407" s="2"/>
      <c r="F407" s="1"/>
      <c r="G407" s="1"/>
      <c r="H407" s="1"/>
      <c r="I407" s="1"/>
      <c r="J407" s="1"/>
      <c r="K407" s="1"/>
      <c r="L407" s="1"/>
      <c r="M407" s="1"/>
      <c r="N407" s="1"/>
      <c r="O407" s="1"/>
      <c r="P407" s="1"/>
      <c r="Q407" s="1"/>
      <c r="R407" s="1"/>
      <c r="S407" s="1"/>
      <c r="T407" s="1"/>
      <c r="U407" s="1"/>
      <c r="V407" s="2"/>
      <c r="W407" s="2"/>
      <c r="X407" s="2"/>
      <c r="Y407" s="2"/>
    </row>
    <row r="408" spans="1:25">
      <c r="A408" s="2"/>
      <c r="B408" s="2"/>
      <c r="C408" s="2"/>
      <c r="D408" s="2"/>
      <c r="E408" s="2"/>
      <c r="F408" s="1"/>
      <c r="G408" s="1"/>
      <c r="H408" s="1"/>
      <c r="I408" s="1"/>
      <c r="J408" s="1"/>
      <c r="K408" s="1"/>
      <c r="L408" s="1"/>
      <c r="M408" s="1"/>
      <c r="N408" s="1"/>
      <c r="O408" s="1"/>
      <c r="P408" s="1"/>
      <c r="Q408" s="1"/>
      <c r="R408" s="1"/>
      <c r="S408" s="1"/>
      <c r="T408" s="1"/>
      <c r="U408" s="1"/>
      <c r="V408" s="2"/>
      <c r="W408" s="2"/>
      <c r="X408" s="2"/>
      <c r="Y408" s="2"/>
    </row>
    <row r="409" spans="1:25">
      <c r="A409" s="2"/>
      <c r="B409" s="2"/>
      <c r="C409" s="2"/>
      <c r="D409" s="2"/>
      <c r="E409" s="2"/>
      <c r="F409" s="1"/>
      <c r="G409" s="1"/>
      <c r="H409" s="1"/>
      <c r="I409" s="1"/>
      <c r="J409" s="1"/>
      <c r="K409" s="1"/>
      <c r="L409" s="1"/>
      <c r="M409" s="1"/>
      <c r="N409" s="1"/>
      <c r="O409" s="1"/>
      <c r="P409" s="1"/>
      <c r="Q409" s="1"/>
      <c r="R409" s="1"/>
      <c r="S409" s="1"/>
      <c r="T409" s="1"/>
      <c r="U409" s="1"/>
      <c r="V409" s="2"/>
      <c r="W409" s="2"/>
      <c r="X409" s="2"/>
      <c r="Y409" s="2"/>
    </row>
    <row r="410" spans="1:25">
      <c r="A410" s="2"/>
      <c r="B410" s="2"/>
      <c r="C410" s="2"/>
      <c r="D410" s="2"/>
      <c r="E410" s="2"/>
      <c r="F410" s="1"/>
      <c r="G410" s="1"/>
      <c r="H410" s="1"/>
      <c r="I410" s="1"/>
      <c r="J410" s="1"/>
      <c r="K410" s="1"/>
      <c r="L410" s="1"/>
      <c r="M410" s="1"/>
      <c r="N410" s="1"/>
      <c r="O410" s="1"/>
      <c r="P410" s="1"/>
      <c r="Q410" s="1"/>
      <c r="R410" s="1"/>
      <c r="S410" s="1"/>
      <c r="T410" s="1"/>
      <c r="U410" s="1"/>
      <c r="V410" s="2"/>
      <c r="W410" s="2"/>
      <c r="X410" s="2"/>
      <c r="Y410" s="2"/>
    </row>
    <row r="411" spans="1:25">
      <c r="A411" s="2"/>
      <c r="B411" s="2"/>
      <c r="C411" s="2"/>
      <c r="D411" s="2"/>
      <c r="E411" s="2"/>
      <c r="F411" s="1"/>
      <c r="G411" s="1"/>
      <c r="H411" s="1"/>
      <c r="I411" s="1"/>
      <c r="J411" s="1"/>
      <c r="K411" s="1"/>
      <c r="L411" s="1"/>
      <c r="M411" s="1"/>
      <c r="N411" s="1"/>
      <c r="O411" s="1"/>
      <c r="P411" s="1"/>
      <c r="Q411" s="1"/>
      <c r="R411" s="1"/>
      <c r="S411" s="1"/>
      <c r="T411" s="1"/>
      <c r="U411" s="1"/>
      <c r="V411" s="2"/>
      <c r="W411" s="2"/>
      <c r="X411" s="2"/>
      <c r="Y411" s="2"/>
    </row>
    <row r="412" spans="1:25">
      <c r="A412" s="2"/>
      <c r="B412" s="2"/>
      <c r="C412" s="2"/>
      <c r="D412" s="2"/>
      <c r="E412" s="2"/>
      <c r="F412" s="1"/>
      <c r="G412" s="1"/>
      <c r="H412" s="1"/>
      <c r="I412" s="1"/>
      <c r="J412" s="1"/>
      <c r="K412" s="1"/>
      <c r="L412" s="1"/>
      <c r="M412" s="1"/>
      <c r="N412" s="1"/>
      <c r="O412" s="1"/>
      <c r="P412" s="1"/>
      <c r="Q412" s="1"/>
      <c r="R412" s="1"/>
      <c r="S412" s="1"/>
      <c r="T412" s="1"/>
      <c r="U412" s="1"/>
      <c r="V412" s="2"/>
      <c r="W412" s="2"/>
      <c r="X412" s="2"/>
      <c r="Y412" s="2"/>
    </row>
    <row r="413" spans="1:25">
      <c r="A413" s="2"/>
      <c r="B413" s="2"/>
      <c r="C413" s="2"/>
      <c r="D413" s="2"/>
      <c r="E413" s="2"/>
      <c r="F413" s="1"/>
      <c r="G413" s="1"/>
      <c r="H413" s="1"/>
      <c r="I413" s="1"/>
      <c r="J413" s="1"/>
      <c r="K413" s="1"/>
      <c r="L413" s="1"/>
      <c r="M413" s="1"/>
      <c r="N413" s="1"/>
      <c r="O413" s="1"/>
      <c r="P413" s="1"/>
      <c r="Q413" s="1"/>
      <c r="R413" s="1"/>
      <c r="S413" s="1"/>
      <c r="T413" s="1"/>
      <c r="U413" s="1"/>
      <c r="V413" s="2"/>
      <c r="W413" s="2"/>
      <c r="X413" s="2"/>
      <c r="Y413" s="2"/>
    </row>
    <row r="414" spans="1:25">
      <c r="A414" s="2"/>
      <c r="B414" s="2"/>
      <c r="C414" s="2"/>
      <c r="D414" s="2"/>
      <c r="E414" s="2"/>
      <c r="F414" s="1"/>
      <c r="G414" s="1"/>
      <c r="H414" s="1"/>
      <c r="I414" s="1"/>
      <c r="J414" s="1"/>
      <c r="K414" s="1"/>
      <c r="L414" s="1"/>
      <c r="M414" s="1"/>
      <c r="N414" s="1"/>
      <c r="O414" s="1"/>
      <c r="P414" s="1"/>
      <c r="Q414" s="1"/>
      <c r="R414" s="1"/>
      <c r="S414" s="1"/>
      <c r="T414" s="1"/>
      <c r="U414" s="1"/>
      <c r="V414" s="2"/>
      <c r="W414" s="2"/>
      <c r="X414" s="2"/>
      <c r="Y414" s="2"/>
    </row>
    <row r="415" spans="1:25">
      <c r="A415" s="2"/>
      <c r="B415" s="2"/>
      <c r="C415" s="2"/>
      <c r="D415" s="2"/>
      <c r="E415" s="2"/>
      <c r="F415" s="1"/>
      <c r="G415" s="1"/>
      <c r="H415" s="1"/>
      <c r="I415" s="1"/>
      <c r="J415" s="1"/>
      <c r="K415" s="1"/>
      <c r="L415" s="1"/>
      <c r="M415" s="1"/>
      <c r="N415" s="1"/>
      <c r="O415" s="1"/>
      <c r="P415" s="1"/>
      <c r="Q415" s="1"/>
      <c r="R415" s="1"/>
      <c r="S415" s="1"/>
      <c r="T415" s="1"/>
      <c r="U415" s="1"/>
      <c r="V415" s="2"/>
      <c r="W415" s="2"/>
      <c r="X415" s="2"/>
      <c r="Y415" s="2"/>
    </row>
    <row r="416" spans="1:25">
      <c r="A416" s="2"/>
      <c r="B416" s="2"/>
      <c r="C416" s="2"/>
      <c r="D416" s="2"/>
      <c r="E416" s="2"/>
      <c r="F416" s="1"/>
      <c r="G416" s="1"/>
      <c r="H416" s="1"/>
      <c r="I416" s="1"/>
      <c r="J416" s="1"/>
      <c r="K416" s="1"/>
      <c r="L416" s="1"/>
      <c r="M416" s="1"/>
      <c r="N416" s="1"/>
      <c r="O416" s="1"/>
      <c r="P416" s="1"/>
      <c r="Q416" s="1"/>
      <c r="R416" s="1"/>
      <c r="S416" s="1"/>
      <c r="T416" s="1"/>
      <c r="U416" s="1"/>
      <c r="V416" s="2"/>
      <c r="W416" s="2"/>
      <c r="X416" s="2"/>
      <c r="Y416" s="2"/>
    </row>
    <row r="417" spans="1:25">
      <c r="A417" s="2"/>
      <c r="B417" s="2"/>
      <c r="C417" s="2"/>
      <c r="D417" s="2"/>
      <c r="E417" s="2"/>
      <c r="F417" s="1"/>
      <c r="G417" s="1"/>
      <c r="H417" s="1"/>
      <c r="I417" s="1"/>
      <c r="J417" s="1"/>
      <c r="K417" s="1"/>
      <c r="L417" s="1"/>
      <c r="M417" s="1"/>
      <c r="N417" s="1"/>
      <c r="O417" s="1"/>
      <c r="P417" s="1"/>
      <c r="Q417" s="1"/>
      <c r="R417" s="1"/>
      <c r="S417" s="1"/>
      <c r="T417" s="1"/>
      <c r="U417" s="1"/>
      <c r="V417" s="2"/>
      <c r="W417" s="2"/>
      <c r="X417" s="2"/>
      <c r="Y417" s="2"/>
    </row>
    <row r="418" spans="1:25">
      <c r="A418" s="2"/>
      <c r="B418" s="2"/>
      <c r="C418" s="2"/>
      <c r="D418" s="2"/>
      <c r="E418" s="2"/>
      <c r="F418" s="1"/>
      <c r="G418" s="1"/>
      <c r="H418" s="1"/>
      <c r="I418" s="1"/>
      <c r="J418" s="1"/>
      <c r="K418" s="1"/>
      <c r="L418" s="1"/>
      <c r="M418" s="1"/>
      <c r="N418" s="1"/>
      <c r="O418" s="1"/>
      <c r="P418" s="1"/>
      <c r="Q418" s="1"/>
      <c r="R418" s="1"/>
      <c r="S418" s="1"/>
      <c r="T418" s="1"/>
      <c r="U418" s="1"/>
      <c r="V418" s="2"/>
      <c r="W418" s="2"/>
      <c r="X418" s="2"/>
      <c r="Y418" s="2"/>
    </row>
    <row r="419" spans="1:25">
      <c r="A419" s="2"/>
      <c r="B419" s="2"/>
      <c r="C419" s="2"/>
      <c r="D419" s="2"/>
      <c r="E419" s="2"/>
      <c r="F419" s="1"/>
      <c r="G419" s="1"/>
      <c r="H419" s="1"/>
      <c r="I419" s="1"/>
      <c r="J419" s="1"/>
      <c r="K419" s="1"/>
      <c r="L419" s="1"/>
      <c r="M419" s="1"/>
      <c r="N419" s="1"/>
      <c r="O419" s="1"/>
      <c r="P419" s="1"/>
      <c r="Q419" s="1"/>
      <c r="R419" s="1"/>
      <c r="S419" s="1"/>
      <c r="T419" s="1"/>
      <c r="U419" s="1"/>
      <c r="V419" s="2"/>
      <c r="W419" s="2"/>
      <c r="X419" s="2"/>
      <c r="Y419" s="2"/>
    </row>
    <row r="420" spans="1:25">
      <c r="A420" s="2"/>
      <c r="B420" s="2"/>
      <c r="C420" s="2"/>
      <c r="D420" s="2"/>
      <c r="E420" s="2"/>
      <c r="F420" s="1"/>
      <c r="G420" s="1"/>
      <c r="H420" s="1"/>
      <c r="I420" s="1"/>
      <c r="J420" s="1"/>
      <c r="K420" s="1"/>
      <c r="L420" s="1"/>
      <c r="M420" s="1"/>
      <c r="N420" s="1"/>
      <c r="O420" s="1"/>
      <c r="P420" s="1"/>
      <c r="Q420" s="1"/>
      <c r="R420" s="1"/>
      <c r="S420" s="1"/>
      <c r="T420" s="1"/>
      <c r="U420" s="1"/>
      <c r="V420" s="2"/>
      <c r="W420" s="2"/>
      <c r="X420" s="2"/>
      <c r="Y420" s="2"/>
    </row>
    <row r="421" spans="1:25">
      <c r="A421" s="2"/>
      <c r="B421" s="2"/>
      <c r="C421" s="2"/>
      <c r="D421" s="2"/>
      <c r="E421" s="2"/>
      <c r="F421" s="1"/>
      <c r="G421" s="1"/>
      <c r="H421" s="1"/>
      <c r="I421" s="1"/>
      <c r="J421" s="1"/>
      <c r="K421" s="1"/>
      <c r="L421" s="1"/>
      <c r="M421" s="1"/>
      <c r="N421" s="1"/>
      <c r="O421" s="1"/>
      <c r="P421" s="1"/>
      <c r="Q421" s="1"/>
      <c r="R421" s="1"/>
      <c r="S421" s="1"/>
      <c r="T421" s="1"/>
      <c r="U421" s="1"/>
      <c r="V421" s="2"/>
      <c r="W421" s="2"/>
      <c r="X421" s="2"/>
      <c r="Y421" s="2"/>
    </row>
    <row r="422" spans="1:25">
      <c r="A422" s="2"/>
      <c r="B422" s="2"/>
      <c r="C422" s="2"/>
      <c r="D422" s="2"/>
      <c r="E422" s="2"/>
      <c r="F422" s="1"/>
      <c r="G422" s="1"/>
      <c r="H422" s="1"/>
      <c r="I422" s="1"/>
      <c r="J422" s="1"/>
      <c r="K422" s="1"/>
      <c r="L422" s="1"/>
      <c r="M422" s="1"/>
      <c r="N422" s="1"/>
      <c r="O422" s="1"/>
      <c r="P422" s="1"/>
      <c r="Q422" s="1"/>
      <c r="R422" s="1"/>
      <c r="S422" s="1"/>
      <c r="T422" s="1"/>
      <c r="U422" s="1"/>
      <c r="V422" s="2"/>
      <c r="W422" s="2"/>
      <c r="X422" s="2"/>
      <c r="Y422" s="2"/>
    </row>
    <row r="423" spans="1:25">
      <c r="A423" s="2"/>
      <c r="B423" s="2"/>
      <c r="C423" s="2"/>
      <c r="D423" s="2"/>
      <c r="E423" s="2"/>
      <c r="F423" s="1"/>
      <c r="G423" s="1"/>
      <c r="H423" s="1"/>
      <c r="I423" s="1"/>
      <c r="J423" s="1"/>
      <c r="K423" s="1"/>
      <c r="L423" s="1"/>
      <c r="M423" s="1"/>
      <c r="N423" s="1"/>
      <c r="O423" s="1"/>
      <c r="P423" s="1"/>
      <c r="Q423" s="1"/>
      <c r="R423" s="1"/>
      <c r="S423" s="1"/>
      <c r="T423" s="1"/>
      <c r="U423" s="1"/>
      <c r="V423" s="2"/>
      <c r="W423" s="2"/>
      <c r="X423" s="2"/>
      <c r="Y423" s="2"/>
    </row>
    <row r="424" spans="1:25">
      <c r="A424" s="2"/>
      <c r="B424" s="2"/>
      <c r="C424" s="2"/>
      <c r="D424" s="2"/>
      <c r="E424" s="2"/>
      <c r="F424" s="1"/>
      <c r="G424" s="1"/>
      <c r="H424" s="1"/>
      <c r="I424" s="1"/>
      <c r="J424" s="1"/>
      <c r="K424" s="1"/>
      <c r="L424" s="1"/>
      <c r="M424" s="1"/>
      <c r="N424" s="1"/>
      <c r="O424" s="1"/>
      <c r="P424" s="1"/>
      <c r="Q424" s="1"/>
      <c r="R424" s="1"/>
      <c r="S424" s="1"/>
      <c r="T424" s="1"/>
      <c r="U424" s="1"/>
      <c r="V424" s="2"/>
      <c r="W424" s="2"/>
      <c r="X424" s="2"/>
      <c r="Y424" s="2"/>
    </row>
    <row r="425" spans="1:25">
      <c r="A425" s="2"/>
      <c r="B425" s="2"/>
      <c r="C425" s="2"/>
      <c r="D425" s="2"/>
      <c r="E425" s="2"/>
      <c r="F425" s="1"/>
      <c r="G425" s="1"/>
      <c r="H425" s="1"/>
      <c r="I425" s="1"/>
      <c r="J425" s="1"/>
      <c r="K425" s="1"/>
      <c r="L425" s="1"/>
      <c r="M425" s="1"/>
      <c r="N425" s="1"/>
      <c r="O425" s="1"/>
      <c r="P425" s="1"/>
      <c r="Q425" s="1"/>
      <c r="R425" s="1"/>
      <c r="S425" s="1"/>
      <c r="T425" s="1"/>
      <c r="U425" s="1"/>
      <c r="V425" s="2"/>
      <c r="W425" s="2"/>
      <c r="X425" s="2"/>
      <c r="Y425" s="2"/>
    </row>
    <row r="426" spans="1:25">
      <c r="A426" s="2"/>
      <c r="B426" s="2"/>
      <c r="C426" s="2"/>
      <c r="D426" s="2"/>
      <c r="E426" s="2"/>
      <c r="F426" s="1"/>
      <c r="G426" s="1"/>
      <c r="H426" s="1"/>
      <c r="I426" s="1"/>
      <c r="J426" s="1"/>
      <c r="K426" s="1"/>
      <c r="L426" s="1"/>
      <c r="M426" s="1"/>
      <c r="N426" s="1"/>
      <c r="O426" s="1"/>
      <c r="P426" s="1"/>
      <c r="Q426" s="1"/>
      <c r="R426" s="1"/>
      <c r="S426" s="1"/>
      <c r="T426" s="1"/>
      <c r="U426" s="1"/>
      <c r="V426" s="2"/>
      <c r="W426" s="2"/>
      <c r="X426" s="2"/>
      <c r="Y426" s="2"/>
    </row>
    <row r="427" spans="1:25">
      <c r="A427" s="2"/>
      <c r="B427" s="2"/>
      <c r="C427" s="2"/>
      <c r="D427" s="2"/>
      <c r="E427" s="2"/>
      <c r="F427" s="1"/>
      <c r="G427" s="1"/>
      <c r="H427" s="1"/>
      <c r="I427" s="1"/>
      <c r="J427" s="1"/>
      <c r="K427" s="1"/>
      <c r="L427" s="1"/>
      <c r="M427" s="1"/>
      <c r="N427" s="1"/>
      <c r="O427" s="1"/>
      <c r="P427" s="1"/>
      <c r="Q427" s="1"/>
      <c r="R427" s="1"/>
      <c r="S427" s="1"/>
      <c r="T427" s="1"/>
      <c r="U427" s="1"/>
      <c r="V427" s="2"/>
      <c r="W427" s="2"/>
      <c r="X427" s="2"/>
      <c r="Y427" s="2"/>
    </row>
    <row r="428" spans="1:25">
      <c r="A428" s="2"/>
      <c r="B428" s="2"/>
      <c r="C428" s="2"/>
      <c r="D428" s="2"/>
      <c r="E428" s="2"/>
      <c r="F428" s="1"/>
      <c r="G428" s="1"/>
      <c r="H428" s="1"/>
      <c r="I428" s="1"/>
      <c r="J428" s="1"/>
      <c r="K428" s="1"/>
      <c r="L428" s="1"/>
      <c r="M428" s="1"/>
      <c r="N428" s="1"/>
      <c r="O428" s="1"/>
      <c r="P428" s="1"/>
      <c r="Q428" s="1"/>
      <c r="R428" s="1"/>
      <c r="S428" s="1"/>
      <c r="T428" s="1"/>
      <c r="U428" s="1"/>
      <c r="V428" s="2"/>
      <c r="W428" s="2"/>
      <c r="X428" s="2"/>
      <c r="Y428" s="2"/>
    </row>
    <row r="429" spans="1:25">
      <c r="A429" s="2"/>
      <c r="B429" s="2"/>
      <c r="C429" s="2"/>
      <c r="D429" s="2"/>
      <c r="E429" s="2"/>
      <c r="F429" s="1"/>
      <c r="G429" s="1"/>
      <c r="H429" s="1"/>
      <c r="I429" s="1"/>
      <c r="J429" s="1"/>
      <c r="K429" s="1"/>
      <c r="L429" s="1"/>
      <c r="M429" s="1"/>
      <c r="N429" s="1"/>
      <c r="O429" s="1"/>
      <c r="P429" s="1"/>
      <c r="Q429" s="1"/>
      <c r="R429" s="1"/>
      <c r="S429" s="1"/>
      <c r="T429" s="1"/>
      <c r="U429" s="1"/>
      <c r="V429" s="2"/>
      <c r="W429" s="2"/>
      <c r="X429" s="2"/>
      <c r="Y429" s="2"/>
    </row>
    <row r="430" spans="1:25">
      <c r="A430" s="2"/>
      <c r="B430" s="2"/>
      <c r="C430" s="2"/>
      <c r="D430" s="2"/>
      <c r="E430" s="2"/>
      <c r="F430" s="1"/>
      <c r="G430" s="1"/>
      <c r="H430" s="1"/>
      <c r="I430" s="1"/>
      <c r="J430" s="1"/>
      <c r="K430" s="1"/>
      <c r="L430" s="1"/>
      <c r="M430" s="1"/>
      <c r="N430" s="1"/>
      <c r="O430" s="1"/>
      <c r="P430" s="1"/>
      <c r="Q430" s="1"/>
      <c r="R430" s="1"/>
      <c r="S430" s="1"/>
      <c r="T430" s="1"/>
      <c r="U430" s="1"/>
      <c r="V430" s="2"/>
      <c r="W430" s="2"/>
      <c r="X430" s="2"/>
      <c r="Y430" s="2"/>
    </row>
    <row r="431" spans="1:25">
      <c r="A431" s="2"/>
      <c r="B431" s="2"/>
      <c r="C431" s="2"/>
      <c r="D431" s="2"/>
      <c r="E431" s="2"/>
      <c r="F431" s="1"/>
      <c r="G431" s="1"/>
      <c r="H431" s="1"/>
      <c r="I431" s="1"/>
      <c r="J431" s="1"/>
      <c r="K431" s="1"/>
      <c r="L431" s="1"/>
      <c r="M431" s="1"/>
      <c r="N431" s="1"/>
      <c r="O431" s="1"/>
      <c r="P431" s="1"/>
      <c r="Q431" s="1"/>
      <c r="R431" s="1"/>
      <c r="S431" s="1"/>
      <c r="T431" s="1"/>
      <c r="U431" s="1"/>
      <c r="V431" s="2"/>
      <c r="W431" s="2"/>
      <c r="X431" s="2"/>
      <c r="Y431" s="2"/>
    </row>
    <row r="432" spans="1:25">
      <c r="A432" s="2"/>
      <c r="B432" s="2"/>
      <c r="C432" s="2"/>
      <c r="D432" s="2"/>
      <c r="E432" s="2"/>
      <c r="F432" s="1"/>
      <c r="G432" s="1"/>
      <c r="H432" s="1"/>
      <c r="I432" s="1"/>
      <c r="J432" s="1"/>
      <c r="K432" s="1"/>
      <c r="L432" s="1"/>
      <c r="M432" s="1"/>
      <c r="N432" s="1"/>
      <c r="O432" s="1"/>
      <c r="P432" s="1"/>
      <c r="Q432" s="1"/>
      <c r="R432" s="1"/>
      <c r="S432" s="1"/>
      <c r="T432" s="1"/>
      <c r="U432" s="1"/>
      <c r="V432" s="2"/>
      <c r="W432" s="2"/>
      <c r="X432" s="2"/>
      <c r="Y432" s="2"/>
    </row>
    <row r="433" spans="1:25">
      <c r="A433" s="2"/>
      <c r="B433" s="2"/>
      <c r="C433" s="2"/>
      <c r="D433" s="2"/>
      <c r="E433" s="2"/>
      <c r="F433" s="1"/>
      <c r="G433" s="1"/>
      <c r="H433" s="1"/>
      <c r="I433" s="1"/>
      <c r="J433" s="1"/>
      <c r="K433" s="1"/>
      <c r="L433" s="1"/>
      <c r="M433" s="1"/>
      <c r="N433" s="1"/>
      <c r="O433" s="1"/>
      <c r="P433" s="1"/>
      <c r="Q433" s="1"/>
      <c r="R433" s="1"/>
      <c r="S433" s="1"/>
      <c r="T433" s="1"/>
      <c r="U433" s="1"/>
      <c r="V433" s="2"/>
      <c r="W433" s="2"/>
      <c r="X433" s="2"/>
      <c r="Y433" s="2"/>
    </row>
    <row r="434" spans="1:25">
      <c r="A434" s="2"/>
      <c r="B434" s="2"/>
      <c r="C434" s="2"/>
      <c r="D434" s="2"/>
      <c r="E434" s="2"/>
      <c r="F434" s="1"/>
      <c r="G434" s="1"/>
      <c r="H434" s="1"/>
      <c r="I434" s="1"/>
      <c r="J434" s="1"/>
      <c r="K434" s="1"/>
      <c r="L434" s="1"/>
      <c r="M434" s="1"/>
      <c r="N434" s="1"/>
      <c r="O434" s="1"/>
      <c r="P434" s="1"/>
      <c r="Q434" s="1"/>
      <c r="R434" s="1"/>
      <c r="S434" s="1"/>
      <c r="T434" s="1"/>
      <c r="U434" s="1"/>
      <c r="V434" s="2"/>
      <c r="W434" s="2"/>
      <c r="X434" s="2"/>
      <c r="Y434" s="2"/>
    </row>
    <row r="435" spans="1:25">
      <c r="A435" s="2"/>
      <c r="B435" s="2"/>
      <c r="C435" s="2"/>
      <c r="D435" s="2"/>
      <c r="E435" s="2"/>
      <c r="F435" s="1"/>
      <c r="G435" s="1"/>
      <c r="H435" s="1"/>
      <c r="I435" s="1"/>
      <c r="J435" s="1"/>
      <c r="K435" s="1"/>
      <c r="L435" s="1"/>
      <c r="M435" s="1"/>
      <c r="N435" s="1"/>
      <c r="O435" s="1"/>
      <c r="P435" s="1"/>
      <c r="Q435" s="1"/>
      <c r="R435" s="1"/>
      <c r="S435" s="1"/>
      <c r="T435" s="1"/>
      <c r="U435" s="1"/>
      <c r="V435" s="2"/>
      <c r="W435" s="2"/>
      <c r="X435" s="2"/>
      <c r="Y435" s="2"/>
    </row>
    <row r="436" spans="1:25">
      <c r="A436" s="2"/>
      <c r="B436" s="2"/>
      <c r="C436" s="2"/>
      <c r="D436" s="2"/>
      <c r="E436" s="2"/>
      <c r="F436" s="1"/>
      <c r="G436" s="1"/>
      <c r="H436" s="1"/>
      <c r="I436" s="1"/>
      <c r="J436" s="1"/>
      <c r="K436" s="1"/>
      <c r="L436" s="1"/>
      <c r="M436" s="1"/>
      <c r="N436" s="1"/>
      <c r="O436" s="1"/>
      <c r="P436" s="1"/>
      <c r="Q436" s="1"/>
      <c r="R436" s="1"/>
      <c r="S436" s="1"/>
      <c r="T436" s="1"/>
      <c r="U436" s="1"/>
      <c r="V436" s="2"/>
      <c r="W436" s="2"/>
      <c r="X436" s="2"/>
      <c r="Y436" s="2"/>
    </row>
    <row r="437" spans="1:25">
      <c r="A437" s="2"/>
      <c r="B437" s="2"/>
      <c r="C437" s="2"/>
      <c r="D437" s="2"/>
      <c r="E437" s="2"/>
      <c r="F437" s="1"/>
      <c r="G437" s="1"/>
      <c r="H437" s="1"/>
      <c r="I437" s="1"/>
      <c r="J437" s="1"/>
      <c r="K437" s="1"/>
      <c r="L437" s="1"/>
      <c r="M437" s="1"/>
      <c r="N437" s="1"/>
      <c r="O437" s="1"/>
      <c r="P437" s="1"/>
      <c r="Q437" s="1"/>
      <c r="R437" s="1"/>
      <c r="S437" s="1"/>
      <c r="T437" s="1"/>
      <c r="U437" s="1"/>
      <c r="V437" s="2"/>
      <c r="W437" s="2"/>
      <c r="X437" s="2"/>
      <c r="Y437" s="2"/>
    </row>
    <row r="438" spans="1:25">
      <c r="A438" s="2"/>
      <c r="B438" s="2"/>
      <c r="C438" s="2"/>
      <c r="D438" s="2"/>
      <c r="E438" s="2"/>
      <c r="F438" s="1"/>
      <c r="G438" s="1"/>
      <c r="H438" s="1"/>
      <c r="I438" s="1"/>
      <c r="J438" s="1"/>
      <c r="K438" s="1"/>
      <c r="L438" s="1"/>
      <c r="M438" s="1"/>
      <c r="N438" s="1"/>
      <c r="O438" s="1"/>
      <c r="P438" s="1"/>
      <c r="Q438" s="1"/>
      <c r="R438" s="1"/>
      <c r="S438" s="1"/>
      <c r="T438" s="1"/>
      <c r="U438" s="1"/>
      <c r="V438" s="2"/>
      <c r="W438" s="2"/>
      <c r="X438" s="2"/>
      <c r="Y438" s="2"/>
    </row>
    <row r="439" spans="1:25">
      <c r="A439" s="2"/>
      <c r="B439" s="2"/>
      <c r="C439" s="2"/>
      <c r="D439" s="2"/>
      <c r="E439" s="2"/>
      <c r="F439" s="1"/>
      <c r="G439" s="1"/>
      <c r="H439" s="1"/>
      <c r="I439" s="1"/>
      <c r="J439" s="1"/>
      <c r="K439" s="1"/>
      <c r="L439" s="1"/>
      <c r="M439" s="1"/>
      <c r="N439" s="1"/>
      <c r="O439" s="1"/>
      <c r="P439" s="1"/>
      <c r="Q439" s="1"/>
      <c r="R439" s="1"/>
      <c r="S439" s="1"/>
      <c r="T439" s="1"/>
      <c r="U439" s="1"/>
      <c r="V439" s="2"/>
      <c r="W439" s="2"/>
      <c r="X439" s="2"/>
      <c r="Y439" s="2"/>
    </row>
    <row r="440" spans="1:25">
      <c r="A440" s="2"/>
      <c r="B440" s="2"/>
      <c r="C440" s="2"/>
      <c r="D440" s="2"/>
      <c r="E440" s="2"/>
      <c r="F440" s="1"/>
      <c r="G440" s="1"/>
      <c r="H440" s="1"/>
      <c r="I440" s="1"/>
      <c r="J440" s="1"/>
      <c r="K440" s="1"/>
      <c r="L440" s="1"/>
      <c r="M440" s="1"/>
      <c r="N440" s="1"/>
      <c r="O440" s="1"/>
      <c r="P440" s="1"/>
      <c r="Q440" s="1"/>
      <c r="R440" s="1"/>
      <c r="S440" s="1"/>
      <c r="T440" s="1"/>
      <c r="U440" s="1"/>
      <c r="V440" s="2"/>
      <c r="W440" s="2"/>
      <c r="X440" s="2"/>
      <c r="Y440" s="2"/>
    </row>
    <row r="441" spans="1:25">
      <c r="A441" s="2"/>
      <c r="B441" s="2"/>
      <c r="C441" s="2"/>
      <c r="D441" s="2"/>
      <c r="E441" s="2"/>
      <c r="F441" s="1"/>
      <c r="G441" s="1"/>
      <c r="H441" s="1"/>
      <c r="I441" s="1"/>
      <c r="J441" s="1"/>
      <c r="K441" s="1"/>
      <c r="L441" s="1"/>
      <c r="M441" s="1"/>
      <c r="N441" s="1"/>
      <c r="O441" s="1"/>
      <c r="P441" s="1"/>
      <c r="Q441" s="1"/>
      <c r="R441" s="1"/>
      <c r="S441" s="1"/>
      <c r="T441" s="1"/>
      <c r="U441" s="1"/>
      <c r="V441" s="2"/>
      <c r="W441" s="2"/>
      <c r="X441" s="2"/>
      <c r="Y441" s="2"/>
    </row>
    <row r="442" spans="1:25">
      <c r="A442" s="2"/>
      <c r="B442" s="2"/>
      <c r="C442" s="2"/>
      <c r="D442" s="2"/>
      <c r="E442" s="2"/>
      <c r="F442" s="1"/>
      <c r="G442" s="1"/>
      <c r="H442" s="1"/>
      <c r="I442" s="1"/>
      <c r="J442" s="1"/>
      <c r="K442" s="1"/>
      <c r="L442" s="1"/>
      <c r="M442" s="1"/>
      <c r="N442" s="1"/>
      <c r="O442" s="1"/>
      <c r="P442" s="1"/>
      <c r="Q442" s="1"/>
      <c r="R442" s="1"/>
      <c r="S442" s="1"/>
      <c r="T442" s="1"/>
      <c r="U442" s="1"/>
      <c r="V442" s="2"/>
      <c r="W442" s="2"/>
      <c r="X442" s="2"/>
      <c r="Y442" s="2"/>
    </row>
    <row r="443" spans="1:25">
      <c r="A443" s="2"/>
      <c r="B443" s="2"/>
      <c r="C443" s="2"/>
      <c r="D443" s="2"/>
      <c r="E443" s="2"/>
      <c r="F443" s="1"/>
      <c r="G443" s="1"/>
      <c r="H443" s="1"/>
      <c r="I443" s="1"/>
      <c r="J443" s="1"/>
      <c r="K443" s="1"/>
      <c r="L443" s="1"/>
      <c r="M443" s="1"/>
      <c r="N443" s="1"/>
      <c r="O443" s="1"/>
      <c r="P443" s="1"/>
      <c r="Q443" s="1"/>
      <c r="R443" s="1"/>
      <c r="S443" s="1"/>
      <c r="T443" s="1"/>
      <c r="U443" s="1"/>
      <c r="V443" s="2"/>
      <c r="W443" s="2"/>
      <c r="X443" s="2"/>
      <c r="Y443" s="2"/>
    </row>
    <row r="444" spans="1:25">
      <c r="A444" s="2"/>
      <c r="B444" s="2"/>
      <c r="C444" s="2"/>
      <c r="D444" s="2"/>
      <c r="E444" s="2"/>
      <c r="F444" s="1"/>
      <c r="G444" s="1"/>
      <c r="H444" s="1"/>
      <c r="I444" s="1"/>
      <c r="J444" s="1"/>
      <c r="K444" s="1"/>
      <c r="L444" s="1"/>
      <c r="M444" s="1"/>
      <c r="N444" s="1"/>
      <c r="O444" s="1"/>
      <c r="P444" s="1"/>
      <c r="Q444" s="1"/>
      <c r="R444" s="1"/>
      <c r="S444" s="1"/>
      <c r="T444" s="1"/>
      <c r="U444" s="1"/>
      <c r="V444" s="2"/>
      <c r="W444" s="2"/>
      <c r="X444" s="2"/>
      <c r="Y444" s="2"/>
    </row>
    <row r="445" spans="1:25">
      <c r="A445" s="2"/>
      <c r="B445" s="2"/>
      <c r="C445" s="2"/>
      <c r="D445" s="2"/>
      <c r="E445" s="2"/>
      <c r="F445" s="1"/>
      <c r="G445" s="1"/>
      <c r="H445" s="1"/>
      <c r="I445" s="1"/>
      <c r="J445" s="1"/>
      <c r="K445" s="1"/>
      <c r="L445" s="1"/>
      <c r="M445" s="1"/>
      <c r="N445" s="1"/>
      <c r="O445" s="1"/>
      <c r="P445" s="1"/>
      <c r="Q445" s="1"/>
      <c r="R445" s="1"/>
      <c r="S445" s="1"/>
      <c r="T445" s="1"/>
      <c r="U445" s="1"/>
      <c r="V445" s="2"/>
      <c r="W445" s="2"/>
      <c r="X445" s="2"/>
      <c r="Y445" s="2"/>
    </row>
    <row r="446" spans="1:25">
      <c r="A446" s="2"/>
      <c r="B446" s="2"/>
      <c r="C446" s="2"/>
      <c r="D446" s="2"/>
      <c r="E446" s="2"/>
      <c r="F446" s="1"/>
      <c r="G446" s="1"/>
      <c r="H446" s="1"/>
      <c r="I446" s="1"/>
      <c r="J446" s="1"/>
      <c r="K446" s="1"/>
      <c r="L446" s="1"/>
      <c r="M446" s="1"/>
      <c r="N446" s="1"/>
      <c r="O446" s="1"/>
      <c r="P446" s="1"/>
      <c r="Q446" s="1"/>
      <c r="R446" s="1"/>
      <c r="S446" s="1"/>
      <c r="T446" s="1"/>
      <c r="U446" s="1"/>
      <c r="V446" s="2"/>
      <c r="W446" s="2"/>
      <c r="X446" s="2"/>
      <c r="Y446" s="2"/>
    </row>
    <row r="447" spans="1:25">
      <c r="A447" s="2"/>
      <c r="B447" s="2"/>
      <c r="C447" s="2"/>
      <c r="D447" s="2"/>
      <c r="E447" s="2"/>
      <c r="F447" s="1"/>
      <c r="G447" s="1"/>
      <c r="H447" s="1"/>
      <c r="I447" s="1"/>
      <c r="J447" s="1"/>
      <c r="K447" s="1"/>
      <c r="L447" s="1"/>
      <c r="M447" s="1"/>
      <c r="N447" s="1"/>
      <c r="O447" s="1"/>
      <c r="P447" s="1"/>
      <c r="Q447" s="1"/>
      <c r="R447" s="1"/>
      <c r="S447" s="1"/>
      <c r="T447" s="1"/>
      <c r="U447" s="1"/>
      <c r="V447" s="2"/>
      <c r="W447" s="2"/>
      <c r="X447" s="2"/>
      <c r="Y447" s="2"/>
    </row>
    <row r="448" spans="1:25">
      <c r="A448" s="2"/>
      <c r="B448" s="2"/>
      <c r="C448" s="2"/>
      <c r="D448" s="2"/>
      <c r="E448" s="2"/>
      <c r="F448" s="1"/>
      <c r="G448" s="1"/>
      <c r="H448" s="1"/>
      <c r="I448" s="1"/>
      <c r="J448" s="1"/>
      <c r="K448" s="1"/>
      <c r="L448" s="1"/>
      <c r="M448" s="1"/>
      <c r="N448" s="1"/>
      <c r="O448" s="1"/>
      <c r="P448" s="1"/>
      <c r="Q448" s="1"/>
      <c r="R448" s="1"/>
      <c r="S448" s="1"/>
      <c r="T448" s="1"/>
      <c r="U448" s="1"/>
      <c r="V448" s="2"/>
      <c r="W448" s="2"/>
      <c r="X448" s="2"/>
      <c r="Y448" s="2"/>
    </row>
    <row r="449" spans="1:25">
      <c r="A449" s="2"/>
      <c r="B449" s="2"/>
      <c r="C449" s="2"/>
      <c r="D449" s="2"/>
      <c r="E449" s="2"/>
      <c r="F449" s="1"/>
      <c r="G449" s="1"/>
      <c r="H449" s="1"/>
      <c r="I449" s="1"/>
      <c r="J449" s="1"/>
      <c r="K449" s="1"/>
      <c r="L449" s="1"/>
      <c r="M449" s="1"/>
      <c r="N449" s="1"/>
      <c r="O449" s="1"/>
      <c r="P449" s="1"/>
      <c r="Q449" s="1"/>
      <c r="R449" s="1"/>
      <c r="S449" s="1"/>
      <c r="T449" s="1"/>
      <c r="U449" s="1"/>
      <c r="V449" s="2"/>
      <c r="W449" s="2"/>
      <c r="X449" s="2"/>
      <c r="Y449" s="2"/>
    </row>
    <row r="450" spans="1:25">
      <c r="A450" s="2"/>
      <c r="B450" s="2"/>
      <c r="C450" s="2"/>
      <c r="D450" s="2"/>
      <c r="E450" s="2"/>
      <c r="F450" s="1"/>
      <c r="G450" s="1"/>
      <c r="H450" s="1"/>
      <c r="I450" s="1"/>
      <c r="J450" s="1"/>
      <c r="K450" s="1"/>
      <c r="L450" s="1"/>
      <c r="M450" s="1"/>
      <c r="N450" s="1"/>
      <c r="O450" s="1"/>
      <c r="P450" s="1"/>
      <c r="Q450" s="1"/>
      <c r="R450" s="1"/>
      <c r="S450" s="1"/>
      <c r="T450" s="1"/>
      <c r="U450" s="1"/>
      <c r="V450" s="2"/>
      <c r="W450" s="2"/>
      <c r="X450" s="2"/>
      <c r="Y450" s="2"/>
    </row>
    <row r="451" spans="1:25">
      <c r="A451" s="2"/>
      <c r="B451" s="2"/>
      <c r="C451" s="2"/>
      <c r="D451" s="2"/>
      <c r="E451" s="2"/>
      <c r="F451" s="1"/>
      <c r="G451" s="1"/>
      <c r="H451" s="1"/>
      <c r="I451" s="1"/>
      <c r="J451" s="1"/>
      <c r="K451" s="1"/>
      <c r="L451" s="1"/>
      <c r="M451" s="1"/>
      <c r="N451" s="1"/>
      <c r="O451" s="1"/>
      <c r="P451" s="1"/>
      <c r="Q451" s="1"/>
      <c r="R451" s="1"/>
      <c r="S451" s="1"/>
      <c r="T451" s="1"/>
      <c r="U451" s="1"/>
      <c r="V451" s="2"/>
      <c r="W451" s="2"/>
      <c r="X451" s="2"/>
      <c r="Y451" s="2"/>
    </row>
    <row r="452" spans="1:25">
      <c r="A452" s="2"/>
      <c r="B452" s="2"/>
      <c r="C452" s="2"/>
      <c r="D452" s="2"/>
      <c r="E452" s="2"/>
      <c r="F452" s="1"/>
      <c r="G452" s="1"/>
      <c r="H452" s="1"/>
      <c r="I452" s="1"/>
      <c r="J452" s="1"/>
      <c r="K452" s="1"/>
      <c r="L452" s="1"/>
      <c r="M452" s="1"/>
      <c r="N452" s="1"/>
      <c r="O452" s="1"/>
      <c r="P452" s="1"/>
      <c r="Q452" s="1"/>
      <c r="R452" s="1"/>
      <c r="S452" s="1"/>
      <c r="T452" s="1"/>
      <c r="U452" s="1"/>
      <c r="V452" s="2"/>
      <c r="W452" s="2"/>
      <c r="X452" s="2"/>
      <c r="Y452" s="2"/>
    </row>
    <row r="453" spans="1:25">
      <c r="A453" s="2"/>
      <c r="B453" s="2"/>
      <c r="C453" s="2"/>
      <c r="D453" s="2"/>
      <c r="E453" s="2"/>
      <c r="F453" s="1"/>
      <c r="G453" s="1"/>
      <c r="H453" s="1"/>
      <c r="I453" s="1"/>
      <c r="J453" s="1"/>
      <c r="K453" s="1"/>
      <c r="L453" s="1"/>
      <c r="M453" s="1"/>
      <c r="N453" s="1"/>
      <c r="O453" s="1"/>
      <c r="P453" s="1"/>
      <c r="Q453" s="1"/>
      <c r="R453" s="1"/>
      <c r="S453" s="1"/>
      <c r="T453" s="1"/>
      <c r="U453" s="1"/>
      <c r="V453" s="2"/>
      <c r="W453" s="2"/>
      <c r="X453" s="2"/>
      <c r="Y453" s="2"/>
    </row>
    <row r="454" spans="1:25">
      <c r="A454" s="2"/>
      <c r="B454" s="2"/>
      <c r="C454" s="2"/>
      <c r="D454" s="2"/>
      <c r="E454" s="2"/>
      <c r="F454" s="1"/>
      <c r="G454" s="1"/>
      <c r="H454" s="1"/>
      <c r="I454" s="1"/>
      <c r="J454" s="1"/>
      <c r="K454" s="1"/>
      <c r="L454" s="1"/>
      <c r="M454" s="1"/>
      <c r="N454" s="1"/>
      <c r="O454" s="1"/>
      <c r="P454" s="1"/>
      <c r="Q454" s="1"/>
      <c r="R454" s="1"/>
      <c r="S454" s="1"/>
      <c r="T454" s="1"/>
      <c r="U454" s="1"/>
      <c r="V454" s="2"/>
      <c r="W454" s="2"/>
      <c r="X454" s="2"/>
      <c r="Y454" s="2"/>
    </row>
    <row r="455" spans="1:25">
      <c r="A455" s="2"/>
      <c r="B455" s="2"/>
      <c r="C455" s="2"/>
      <c r="D455" s="2"/>
      <c r="E455" s="2"/>
      <c r="F455" s="1"/>
      <c r="G455" s="1"/>
      <c r="H455" s="1"/>
      <c r="I455" s="1"/>
      <c r="J455" s="1"/>
      <c r="K455" s="1"/>
      <c r="L455" s="1"/>
      <c r="M455" s="1"/>
      <c r="N455" s="1"/>
      <c r="O455" s="1"/>
      <c r="P455" s="1"/>
      <c r="Q455" s="1"/>
      <c r="R455" s="1"/>
      <c r="S455" s="1"/>
      <c r="T455" s="1"/>
      <c r="U455" s="1"/>
      <c r="V455" s="2"/>
      <c r="W455" s="2"/>
      <c r="X455" s="2"/>
      <c r="Y455" s="2"/>
    </row>
    <row r="456" spans="1:25">
      <c r="A456" s="2"/>
      <c r="B456" s="2"/>
      <c r="C456" s="2"/>
      <c r="D456" s="2"/>
      <c r="E456" s="2"/>
      <c r="F456" s="1"/>
      <c r="G456" s="1"/>
      <c r="H456" s="1"/>
      <c r="I456" s="1"/>
      <c r="J456" s="1"/>
      <c r="K456" s="1"/>
      <c r="L456" s="1"/>
      <c r="M456" s="1"/>
      <c r="N456" s="1"/>
      <c r="O456" s="1"/>
      <c r="P456" s="1"/>
      <c r="Q456" s="1"/>
      <c r="R456" s="1"/>
      <c r="S456" s="1"/>
      <c r="T456" s="1"/>
      <c r="U456" s="1"/>
      <c r="V456" s="2"/>
      <c r="W456" s="2"/>
      <c r="X456" s="2"/>
      <c r="Y456" s="2"/>
    </row>
    <row r="457" spans="1:25">
      <c r="A457" s="2"/>
      <c r="B457" s="2"/>
      <c r="C457" s="2"/>
      <c r="D457" s="2"/>
      <c r="E457" s="2"/>
      <c r="F457" s="1"/>
      <c r="G457" s="1"/>
      <c r="H457" s="1"/>
      <c r="I457" s="1"/>
      <c r="J457" s="1"/>
      <c r="K457" s="1"/>
      <c r="L457" s="1"/>
      <c r="M457" s="1"/>
      <c r="N457" s="1"/>
      <c r="O457" s="1"/>
      <c r="P457" s="1"/>
      <c r="Q457" s="1"/>
      <c r="R457" s="1"/>
      <c r="S457" s="1"/>
      <c r="T457" s="1"/>
      <c r="U457" s="1"/>
      <c r="V457" s="2"/>
      <c r="W457" s="2"/>
      <c r="X457" s="2"/>
      <c r="Y457" s="2"/>
    </row>
    <row r="458" spans="1:25">
      <c r="A458" s="2"/>
      <c r="B458" s="2"/>
      <c r="C458" s="2"/>
      <c r="D458" s="2"/>
      <c r="E458" s="2"/>
      <c r="F458" s="1"/>
      <c r="G458" s="1"/>
      <c r="H458" s="1"/>
      <c r="I458" s="1"/>
      <c r="J458" s="1"/>
      <c r="K458" s="1"/>
      <c r="L458" s="1"/>
      <c r="M458" s="1"/>
      <c r="N458" s="1"/>
      <c r="O458" s="1"/>
      <c r="P458" s="1"/>
      <c r="Q458" s="1"/>
      <c r="R458" s="1"/>
      <c r="S458" s="1"/>
      <c r="T458" s="1"/>
      <c r="U458" s="1"/>
      <c r="V458" s="2"/>
      <c r="W458" s="2"/>
      <c r="X458" s="2"/>
      <c r="Y458" s="2"/>
    </row>
    <row r="459" spans="1:25">
      <c r="A459" s="2"/>
      <c r="B459" s="2"/>
      <c r="C459" s="2"/>
      <c r="D459" s="2"/>
      <c r="E459" s="2"/>
      <c r="F459" s="1"/>
      <c r="G459" s="1"/>
      <c r="H459" s="1"/>
      <c r="I459" s="1"/>
      <c r="J459" s="1"/>
      <c r="K459" s="1"/>
      <c r="L459" s="1"/>
      <c r="M459" s="1"/>
      <c r="N459" s="1"/>
      <c r="O459" s="1"/>
      <c r="P459" s="1"/>
      <c r="Q459" s="1"/>
      <c r="R459" s="1"/>
      <c r="S459" s="1"/>
      <c r="T459" s="1"/>
      <c r="U459" s="1"/>
      <c r="V459" s="2"/>
      <c r="W459" s="2"/>
      <c r="X459" s="2"/>
      <c r="Y459" s="2"/>
    </row>
    <row r="460" spans="1:25">
      <c r="A460" s="2"/>
      <c r="B460" s="2"/>
      <c r="C460" s="2"/>
      <c r="D460" s="2"/>
      <c r="E460" s="2"/>
      <c r="F460" s="1"/>
      <c r="G460" s="1"/>
      <c r="H460" s="1"/>
      <c r="I460" s="1"/>
      <c r="J460" s="1"/>
      <c r="K460" s="1"/>
      <c r="L460" s="1"/>
      <c r="M460" s="1"/>
      <c r="N460" s="1"/>
      <c r="O460" s="1"/>
      <c r="P460" s="1"/>
      <c r="Q460" s="1"/>
      <c r="R460" s="1"/>
      <c r="S460" s="1"/>
      <c r="T460" s="1"/>
      <c r="U460" s="1"/>
      <c r="V460" s="2"/>
      <c r="W460" s="2"/>
      <c r="X460" s="2"/>
      <c r="Y460" s="2"/>
    </row>
    <row r="461" spans="1:25">
      <c r="A461" s="2"/>
      <c r="B461" s="2"/>
      <c r="C461" s="2"/>
      <c r="D461" s="2"/>
      <c r="E461" s="2"/>
      <c r="F461" s="1"/>
      <c r="G461" s="1"/>
      <c r="H461" s="1"/>
      <c r="I461" s="1"/>
      <c r="J461" s="1"/>
      <c r="K461" s="1"/>
      <c r="L461" s="1"/>
      <c r="M461" s="1"/>
      <c r="N461" s="1"/>
      <c r="O461" s="1"/>
      <c r="P461" s="1"/>
      <c r="Q461" s="1"/>
      <c r="R461" s="1"/>
      <c r="S461" s="1"/>
      <c r="T461" s="1"/>
      <c r="U461" s="1"/>
      <c r="V461" s="2"/>
      <c r="W461" s="2"/>
      <c r="X461" s="2"/>
      <c r="Y461" s="2"/>
    </row>
    <row r="462" spans="1:25">
      <c r="A462" s="2"/>
      <c r="B462" s="2"/>
      <c r="C462" s="2"/>
      <c r="D462" s="2"/>
      <c r="E462" s="2"/>
      <c r="F462" s="1"/>
      <c r="G462" s="1"/>
      <c r="H462" s="1"/>
      <c r="I462" s="1"/>
      <c r="J462" s="1"/>
      <c r="K462" s="1"/>
      <c r="L462" s="1"/>
      <c r="M462" s="1"/>
      <c r="N462" s="1"/>
      <c r="O462" s="1"/>
      <c r="P462" s="1"/>
      <c r="Q462" s="1"/>
      <c r="R462" s="1"/>
      <c r="S462" s="1"/>
      <c r="T462" s="1"/>
      <c r="U462" s="1"/>
      <c r="V462" s="2"/>
      <c r="W462" s="2"/>
      <c r="X462" s="2"/>
      <c r="Y462" s="2"/>
    </row>
    <row r="463" spans="1:25">
      <c r="A463" s="2"/>
      <c r="B463" s="2"/>
      <c r="C463" s="2"/>
      <c r="D463" s="2"/>
      <c r="E463" s="2"/>
      <c r="F463" s="1"/>
      <c r="G463" s="1"/>
      <c r="H463" s="1"/>
      <c r="I463" s="1"/>
      <c r="J463" s="1"/>
      <c r="K463" s="1"/>
      <c r="L463" s="1"/>
      <c r="M463" s="1"/>
      <c r="N463" s="1"/>
      <c r="O463" s="1"/>
      <c r="P463" s="1"/>
      <c r="Q463" s="1"/>
      <c r="R463" s="1"/>
      <c r="S463" s="1"/>
      <c r="T463" s="1"/>
      <c r="U463" s="1"/>
      <c r="V463" s="2"/>
      <c r="W463" s="2"/>
      <c r="X463" s="2"/>
      <c r="Y463" s="2"/>
    </row>
    <row r="464" spans="1:25">
      <c r="A464" s="2"/>
      <c r="B464" s="2"/>
      <c r="C464" s="2"/>
      <c r="D464" s="2"/>
      <c r="E464" s="2"/>
      <c r="F464" s="1"/>
      <c r="G464" s="1"/>
      <c r="H464" s="1"/>
      <c r="I464" s="1"/>
      <c r="J464" s="1"/>
      <c r="K464" s="1"/>
      <c r="L464" s="1"/>
      <c r="M464" s="1"/>
      <c r="N464" s="1"/>
      <c r="O464" s="1"/>
      <c r="P464" s="1"/>
      <c r="Q464" s="1"/>
      <c r="R464" s="1"/>
      <c r="S464" s="1"/>
      <c r="T464" s="1"/>
      <c r="U464" s="1"/>
      <c r="V464" s="2"/>
      <c r="W464" s="2"/>
      <c r="X464" s="2"/>
      <c r="Y464" s="2"/>
    </row>
    <row r="465" spans="1:25">
      <c r="A465" s="2"/>
      <c r="B465" s="2"/>
      <c r="C465" s="2"/>
      <c r="D465" s="2"/>
      <c r="E465" s="2"/>
      <c r="F465" s="1"/>
      <c r="G465" s="1"/>
      <c r="H465" s="1"/>
      <c r="I465" s="1"/>
      <c r="J465" s="1"/>
      <c r="K465" s="1"/>
      <c r="L465" s="1"/>
      <c r="M465" s="1"/>
      <c r="N465" s="1"/>
      <c r="O465" s="1"/>
      <c r="P465" s="1"/>
      <c r="Q465" s="1"/>
      <c r="R465" s="1"/>
      <c r="S465" s="1"/>
      <c r="T465" s="1"/>
      <c r="U465" s="1"/>
      <c r="V465" s="2"/>
      <c r="W465" s="2"/>
      <c r="X465" s="2"/>
      <c r="Y465" s="2"/>
    </row>
    <row r="466" spans="1:25">
      <c r="A466" s="2"/>
      <c r="B466" s="2"/>
      <c r="C466" s="2"/>
      <c r="D466" s="2"/>
      <c r="E466" s="2"/>
      <c r="F466" s="1"/>
      <c r="G466" s="1"/>
      <c r="H466" s="1"/>
      <c r="I466" s="1"/>
      <c r="J466" s="1"/>
      <c r="K466" s="1"/>
      <c r="L466" s="1"/>
      <c r="M466" s="1"/>
      <c r="N466" s="1"/>
      <c r="O466" s="1"/>
      <c r="P466" s="1"/>
      <c r="Q466" s="1"/>
      <c r="R466" s="1"/>
      <c r="S466" s="1"/>
      <c r="T466" s="1"/>
      <c r="U466" s="1"/>
      <c r="V466" s="2"/>
      <c r="W466" s="2"/>
      <c r="X466" s="2"/>
      <c r="Y466" s="2"/>
    </row>
    <row r="467" spans="1:25">
      <c r="A467" s="2"/>
      <c r="B467" s="2"/>
      <c r="C467" s="2"/>
      <c r="D467" s="2"/>
      <c r="E467" s="2"/>
      <c r="F467" s="1"/>
      <c r="G467" s="1"/>
      <c r="H467" s="1"/>
      <c r="I467" s="1"/>
      <c r="J467" s="1"/>
      <c r="K467" s="1"/>
      <c r="L467" s="1"/>
      <c r="M467" s="1"/>
      <c r="N467" s="1"/>
      <c r="O467" s="1"/>
      <c r="P467" s="1"/>
      <c r="Q467" s="1"/>
      <c r="R467" s="1"/>
      <c r="S467" s="1"/>
      <c r="T467" s="1"/>
      <c r="U467" s="1"/>
      <c r="V467" s="2"/>
      <c r="W467" s="2"/>
      <c r="X467" s="2"/>
      <c r="Y467" s="2"/>
    </row>
    <row r="468" spans="1:25">
      <c r="A468" s="2"/>
      <c r="B468" s="2"/>
      <c r="C468" s="2"/>
      <c r="D468" s="2"/>
      <c r="E468" s="2"/>
      <c r="F468" s="1"/>
      <c r="G468" s="1"/>
      <c r="H468" s="1"/>
      <c r="I468" s="1"/>
      <c r="J468" s="1"/>
      <c r="K468" s="1"/>
      <c r="L468" s="1"/>
      <c r="M468" s="1"/>
      <c r="N468" s="1"/>
      <c r="O468" s="1"/>
      <c r="P468" s="1"/>
      <c r="Q468" s="1"/>
      <c r="R468" s="1"/>
      <c r="S468" s="1"/>
      <c r="T468" s="1"/>
      <c r="U468" s="1"/>
      <c r="V468" s="2"/>
      <c r="W468" s="2"/>
      <c r="X468" s="2"/>
      <c r="Y468" s="2"/>
    </row>
    <row r="469" spans="1:25">
      <c r="A469" s="2"/>
      <c r="B469" s="2"/>
      <c r="C469" s="2"/>
      <c r="D469" s="2"/>
      <c r="E469" s="2"/>
      <c r="F469" s="1"/>
      <c r="G469" s="1"/>
      <c r="H469" s="1"/>
      <c r="I469" s="1"/>
      <c r="J469" s="1"/>
      <c r="K469" s="1"/>
      <c r="L469" s="1"/>
      <c r="M469" s="1"/>
      <c r="N469" s="1"/>
      <c r="O469" s="1"/>
      <c r="P469" s="1"/>
      <c r="Q469" s="1"/>
      <c r="R469" s="1"/>
      <c r="S469" s="1"/>
      <c r="T469" s="1"/>
      <c r="U469" s="1"/>
      <c r="V469" s="2"/>
      <c r="W469" s="2"/>
      <c r="X469" s="2"/>
      <c r="Y469" s="2"/>
    </row>
    <row r="470" spans="1:25">
      <c r="A470" s="2"/>
      <c r="B470" s="2"/>
      <c r="C470" s="2"/>
      <c r="D470" s="2"/>
      <c r="E470" s="2"/>
      <c r="F470" s="1"/>
      <c r="G470" s="1"/>
      <c r="H470" s="1"/>
      <c r="I470" s="1"/>
      <c r="J470" s="1"/>
      <c r="K470" s="1"/>
      <c r="L470" s="1"/>
      <c r="M470" s="1"/>
      <c r="N470" s="1"/>
      <c r="O470" s="1"/>
      <c r="P470" s="1"/>
      <c r="Q470" s="1"/>
      <c r="R470" s="1"/>
      <c r="S470" s="1"/>
      <c r="T470" s="1"/>
      <c r="U470" s="1"/>
      <c r="V470" s="2"/>
      <c r="W470" s="2"/>
      <c r="X470" s="2"/>
      <c r="Y470" s="2"/>
    </row>
    <row r="471" spans="1:25">
      <c r="A471" s="2"/>
      <c r="B471" s="2"/>
      <c r="C471" s="2"/>
      <c r="D471" s="2"/>
      <c r="E471" s="2"/>
      <c r="F471" s="1"/>
      <c r="G471" s="1"/>
      <c r="H471" s="1"/>
      <c r="I471" s="1"/>
      <c r="J471" s="1"/>
      <c r="K471" s="1"/>
      <c r="L471" s="1"/>
      <c r="M471" s="1"/>
      <c r="N471" s="1"/>
      <c r="O471" s="1"/>
      <c r="P471" s="1"/>
      <c r="Q471" s="1"/>
      <c r="R471" s="1"/>
      <c r="S471" s="1"/>
      <c r="T471" s="1"/>
      <c r="U471" s="1"/>
      <c r="V471" s="2"/>
      <c r="W471" s="2"/>
      <c r="X471" s="2"/>
      <c r="Y471" s="2"/>
    </row>
    <row r="472" spans="1:25">
      <c r="A472" s="2"/>
      <c r="B472" s="2"/>
      <c r="C472" s="2"/>
      <c r="D472" s="2"/>
      <c r="E472" s="2"/>
      <c r="F472" s="1"/>
      <c r="G472" s="1"/>
      <c r="H472" s="1"/>
      <c r="I472" s="1"/>
      <c r="J472" s="1"/>
      <c r="K472" s="1"/>
      <c r="L472" s="1"/>
      <c r="M472" s="1"/>
      <c r="N472" s="1"/>
      <c r="O472" s="1"/>
      <c r="P472" s="1"/>
      <c r="Q472" s="1"/>
      <c r="R472" s="1"/>
      <c r="S472" s="1"/>
      <c r="T472" s="1"/>
      <c r="U472" s="1"/>
      <c r="V472" s="2"/>
      <c r="W472" s="2"/>
      <c r="X472" s="2"/>
      <c r="Y472" s="2"/>
    </row>
    <row r="473" spans="1:25">
      <c r="A473" s="2"/>
      <c r="B473" s="2"/>
      <c r="C473" s="2"/>
      <c r="D473" s="2"/>
      <c r="E473" s="2"/>
      <c r="F473" s="1"/>
      <c r="G473" s="1"/>
      <c r="H473" s="1"/>
      <c r="I473" s="1"/>
      <c r="J473" s="1"/>
      <c r="K473" s="1"/>
      <c r="L473" s="1"/>
      <c r="M473" s="1"/>
      <c r="N473" s="1"/>
      <c r="O473" s="1"/>
      <c r="P473" s="1"/>
      <c r="Q473" s="1"/>
      <c r="R473" s="1"/>
      <c r="S473" s="1"/>
      <c r="T473" s="1"/>
      <c r="U473" s="1"/>
      <c r="V473" s="2"/>
      <c r="W473" s="2"/>
      <c r="X473" s="2"/>
      <c r="Y473" s="2"/>
    </row>
    <row r="474" spans="1:25">
      <c r="A474" s="2"/>
      <c r="B474" s="2"/>
      <c r="C474" s="2"/>
      <c r="D474" s="2"/>
      <c r="E474" s="2"/>
      <c r="F474" s="1"/>
      <c r="G474" s="1"/>
      <c r="H474" s="1"/>
      <c r="I474" s="1"/>
      <c r="J474" s="1"/>
      <c r="K474" s="1"/>
      <c r="L474" s="1"/>
      <c r="M474" s="1"/>
      <c r="N474" s="1"/>
      <c r="O474" s="1"/>
      <c r="P474" s="1"/>
      <c r="Q474" s="1"/>
      <c r="R474" s="1"/>
      <c r="S474" s="1"/>
      <c r="T474" s="1"/>
      <c r="U474" s="1"/>
      <c r="V474" s="2"/>
      <c r="W474" s="2"/>
      <c r="X474" s="2"/>
      <c r="Y474" s="2"/>
    </row>
    <row r="475" spans="1:25">
      <c r="A475" s="2"/>
      <c r="B475" s="2"/>
      <c r="C475" s="2"/>
      <c r="D475" s="2"/>
      <c r="E475" s="2"/>
      <c r="F475" s="1"/>
      <c r="G475" s="1"/>
      <c r="H475" s="1"/>
      <c r="I475" s="1"/>
      <c r="J475" s="1"/>
      <c r="K475" s="1"/>
      <c r="L475" s="1"/>
      <c r="M475" s="1"/>
      <c r="N475" s="1"/>
      <c r="O475" s="1"/>
      <c r="P475" s="1"/>
      <c r="Q475" s="1"/>
      <c r="R475" s="1"/>
      <c r="S475" s="1"/>
      <c r="T475" s="1"/>
      <c r="U475" s="1"/>
      <c r="V475" s="2"/>
      <c r="W475" s="2"/>
      <c r="X475" s="2"/>
      <c r="Y475" s="2"/>
    </row>
    <row r="476" spans="1:25">
      <c r="A476" s="2"/>
      <c r="B476" s="2"/>
      <c r="C476" s="2"/>
      <c r="D476" s="2"/>
      <c r="E476" s="2"/>
      <c r="F476" s="1"/>
      <c r="G476" s="1"/>
      <c r="H476" s="1"/>
      <c r="I476" s="1"/>
      <c r="J476" s="1"/>
      <c r="K476" s="1"/>
      <c r="L476" s="1"/>
      <c r="M476" s="1"/>
      <c r="N476" s="1"/>
      <c r="O476" s="1"/>
      <c r="P476" s="1"/>
      <c r="Q476" s="1"/>
      <c r="R476" s="1"/>
      <c r="S476" s="1"/>
      <c r="T476" s="1"/>
      <c r="U476" s="1"/>
      <c r="V476" s="2"/>
      <c r="W476" s="2"/>
      <c r="X476" s="2"/>
      <c r="Y476" s="2"/>
    </row>
    <row r="477" spans="1:25">
      <c r="A477" s="2"/>
      <c r="B477" s="2"/>
      <c r="C477" s="2"/>
      <c r="D477" s="2"/>
      <c r="E477" s="2"/>
      <c r="F477" s="1"/>
      <c r="G477" s="1"/>
      <c r="H477" s="1"/>
      <c r="I477" s="1"/>
      <c r="J477" s="1"/>
      <c r="K477" s="1"/>
      <c r="L477" s="1"/>
      <c r="M477" s="1"/>
      <c r="N477" s="1"/>
      <c r="O477" s="1"/>
      <c r="P477" s="1"/>
      <c r="Q477" s="1"/>
      <c r="R477" s="1"/>
      <c r="S477" s="1"/>
      <c r="T477" s="1"/>
      <c r="U477" s="1"/>
      <c r="V477" s="2"/>
      <c r="W477" s="2"/>
      <c r="X477" s="2"/>
      <c r="Y477" s="2"/>
    </row>
    <row r="478" spans="1:25">
      <c r="A478" s="2"/>
      <c r="B478" s="2"/>
      <c r="C478" s="2"/>
      <c r="D478" s="2"/>
      <c r="E478" s="2"/>
      <c r="F478" s="1"/>
      <c r="G478" s="1"/>
      <c r="H478" s="1"/>
      <c r="I478" s="1"/>
      <c r="J478" s="1"/>
      <c r="K478" s="1"/>
      <c r="L478" s="1"/>
      <c r="M478" s="1"/>
      <c r="N478" s="1"/>
      <c r="O478" s="1"/>
      <c r="P478" s="1"/>
      <c r="Q478" s="1"/>
      <c r="R478" s="1"/>
      <c r="S478" s="1"/>
      <c r="T478" s="1"/>
      <c r="U478" s="1"/>
      <c r="V478" s="2"/>
      <c r="W478" s="2"/>
      <c r="X478" s="2"/>
      <c r="Y478" s="2"/>
    </row>
    <row r="479" spans="1:25">
      <c r="A479" s="2"/>
      <c r="B479" s="2"/>
      <c r="C479" s="2"/>
      <c r="D479" s="2"/>
      <c r="E479" s="2"/>
      <c r="F479" s="1"/>
      <c r="G479" s="1"/>
      <c r="H479" s="1"/>
      <c r="I479" s="1"/>
      <c r="J479" s="1"/>
      <c r="K479" s="1"/>
      <c r="L479" s="1"/>
      <c r="M479" s="1"/>
      <c r="N479" s="1"/>
      <c r="O479" s="1"/>
      <c r="P479" s="1"/>
      <c r="Q479" s="1"/>
      <c r="R479" s="1"/>
      <c r="S479" s="1"/>
      <c r="T479" s="1"/>
      <c r="U479" s="1"/>
      <c r="V479" s="2"/>
      <c r="W479" s="2"/>
      <c r="X479" s="2"/>
      <c r="Y479" s="2"/>
    </row>
    <row r="480" spans="1:25">
      <c r="A480" s="2"/>
      <c r="B480" s="2"/>
      <c r="C480" s="2"/>
      <c r="D480" s="2"/>
      <c r="E480" s="2"/>
      <c r="F480" s="1"/>
      <c r="G480" s="1"/>
      <c r="H480" s="1"/>
      <c r="I480" s="1"/>
      <c r="J480" s="1"/>
      <c r="K480" s="1"/>
      <c r="L480" s="1"/>
      <c r="M480" s="1"/>
      <c r="N480" s="1"/>
      <c r="O480" s="1"/>
      <c r="P480" s="1"/>
      <c r="Q480" s="1"/>
      <c r="R480" s="1"/>
      <c r="S480" s="1"/>
      <c r="T480" s="1"/>
      <c r="U480" s="1"/>
      <c r="V480" s="2"/>
      <c r="W480" s="2"/>
      <c r="X480" s="2"/>
      <c r="Y480" s="2"/>
    </row>
    <row r="481" spans="1:25">
      <c r="A481" s="2"/>
      <c r="B481" s="2"/>
      <c r="C481" s="2"/>
      <c r="D481" s="2"/>
      <c r="E481" s="2"/>
      <c r="F481" s="1"/>
      <c r="G481" s="1"/>
      <c r="H481" s="1"/>
      <c r="I481" s="1"/>
      <c r="J481" s="1"/>
      <c r="K481" s="1"/>
      <c r="L481" s="1"/>
      <c r="M481" s="1"/>
      <c r="N481" s="1"/>
      <c r="O481" s="1"/>
      <c r="P481" s="1"/>
      <c r="Q481" s="1"/>
      <c r="R481" s="1"/>
      <c r="S481" s="1"/>
      <c r="T481" s="1"/>
      <c r="U481" s="1"/>
      <c r="V481" s="2"/>
      <c r="W481" s="2"/>
      <c r="X481" s="2"/>
      <c r="Y481" s="2"/>
    </row>
    <row r="482" spans="1:25">
      <c r="A482" s="2"/>
      <c r="B482" s="2"/>
      <c r="C482" s="2"/>
      <c r="D482" s="2"/>
      <c r="E482" s="2"/>
      <c r="F482" s="1"/>
      <c r="G482" s="1"/>
      <c r="H482" s="1"/>
      <c r="I482" s="1"/>
      <c r="J482" s="1"/>
      <c r="K482" s="1"/>
      <c r="L482" s="1"/>
      <c r="M482" s="1"/>
      <c r="N482" s="1"/>
      <c r="O482" s="1"/>
      <c r="P482" s="1"/>
      <c r="Q482" s="1"/>
      <c r="R482" s="1"/>
      <c r="S482" s="1"/>
      <c r="T482" s="1"/>
      <c r="U482" s="1"/>
      <c r="V482" s="2"/>
      <c r="W482" s="2"/>
      <c r="X482" s="2"/>
      <c r="Y482" s="2"/>
    </row>
    <row r="483" spans="1:25">
      <c r="A483" s="2"/>
      <c r="B483" s="2"/>
      <c r="C483" s="2"/>
      <c r="D483" s="2"/>
      <c r="E483" s="2"/>
      <c r="F483" s="1"/>
      <c r="G483" s="1"/>
      <c r="H483" s="1"/>
      <c r="I483" s="1"/>
      <c r="J483" s="1"/>
      <c r="K483" s="1"/>
      <c r="L483" s="1"/>
      <c r="M483" s="1"/>
      <c r="N483" s="1"/>
      <c r="O483" s="1"/>
      <c r="P483" s="1"/>
      <c r="Q483" s="1"/>
      <c r="R483" s="1"/>
      <c r="S483" s="1"/>
      <c r="T483" s="1"/>
      <c r="U483" s="1"/>
      <c r="V483" s="2"/>
      <c r="W483" s="2"/>
      <c r="X483" s="2"/>
      <c r="Y483" s="2"/>
    </row>
    <row r="484" spans="1:25">
      <c r="A484" s="2"/>
      <c r="B484" s="2"/>
      <c r="C484" s="2"/>
      <c r="D484" s="2"/>
      <c r="E484" s="2"/>
      <c r="F484" s="1"/>
      <c r="G484" s="1"/>
      <c r="H484" s="1"/>
      <c r="I484" s="1"/>
      <c r="J484" s="1"/>
      <c r="K484" s="1"/>
      <c r="L484" s="1"/>
      <c r="M484" s="1"/>
      <c r="N484" s="1"/>
      <c r="O484" s="1"/>
      <c r="P484" s="1"/>
      <c r="Q484" s="1"/>
      <c r="R484" s="1"/>
      <c r="S484" s="1"/>
      <c r="T484" s="1"/>
      <c r="U484" s="1"/>
      <c r="V484" s="2"/>
      <c r="W484" s="2"/>
      <c r="X484" s="2"/>
      <c r="Y484" s="2"/>
    </row>
    <row r="485" spans="1:25">
      <c r="A485" s="2"/>
      <c r="B485" s="2"/>
      <c r="C485" s="2"/>
      <c r="D485" s="2"/>
      <c r="E485" s="2"/>
      <c r="F485" s="1"/>
      <c r="G485" s="1"/>
      <c r="H485" s="1"/>
      <c r="I485" s="1"/>
      <c r="J485" s="1"/>
      <c r="K485" s="1"/>
      <c r="L485" s="1"/>
      <c r="M485" s="1"/>
      <c r="N485" s="1"/>
      <c r="O485" s="1"/>
      <c r="P485" s="1"/>
      <c r="Q485" s="1"/>
      <c r="R485" s="1"/>
      <c r="S485" s="1"/>
      <c r="T485" s="1"/>
      <c r="U485" s="1"/>
      <c r="V485" s="2"/>
      <c r="W485" s="2"/>
      <c r="X485" s="2"/>
      <c r="Y485" s="2"/>
    </row>
    <row r="486" spans="1:25">
      <c r="A486" s="2"/>
      <c r="B486" s="2"/>
      <c r="C486" s="2"/>
      <c r="D486" s="2"/>
      <c r="E486" s="2"/>
      <c r="F486" s="1"/>
      <c r="G486" s="1"/>
      <c r="H486" s="1"/>
      <c r="I486" s="1"/>
      <c r="J486" s="1"/>
      <c r="K486" s="1"/>
      <c r="L486" s="1"/>
      <c r="M486" s="1"/>
      <c r="N486" s="1"/>
      <c r="O486" s="1"/>
      <c r="P486" s="1"/>
      <c r="Q486" s="1"/>
      <c r="R486" s="1"/>
      <c r="S486" s="1"/>
      <c r="T486" s="1"/>
      <c r="U486" s="1"/>
      <c r="V486" s="2"/>
      <c r="W486" s="2"/>
      <c r="X486" s="2"/>
      <c r="Y486" s="2"/>
    </row>
    <row r="487" spans="1:25">
      <c r="A487" s="2"/>
      <c r="B487" s="2"/>
      <c r="C487" s="2"/>
      <c r="D487" s="2"/>
      <c r="E487" s="2"/>
      <c r="F487" s="1"/>
      <c r="G487" s="1"/>
      <c r="H487" s="1"/>
      <c r="I487" s="1"/>
      <c r="J487" s="1"/>
      <c r="K487" s="1"/>
      <c r="L487" s="1"/>
      <c r="M487" s="1"/>
      <c r="N487" s="1"/>
      <c r="O487" s="1"/>
      <c r="P487" s="1"/>
      <c r="Q487" s="1"/>
      <c r="R487" s="1"/>
      <c r="S487" s="1"/>
      <c r="T487" s="1"/>
      <c r="U487" s="1"/>
      <c r="V487" s="2"/>
      <c r="W487" s="2"/>
      <c r="X487" s="2"/>
      <c r="Y487" s="2"/>
    </row>
    <row r="488" spans="1:25">
      <c r="A488" s="2"/>
      <c r="B488" s="2"/>
      <c r="C488" s="2"/>
      <c r="D488" s="2"/>
      <c r="E488" s="2"/>
      <c r="F488" s="1"/>
      <c r="G488" s="1"/>
      <c r="H488" s="1"/>
      <c r="I488" s="1"/>
      <c r="J488" s="1"/>
      <c r="K488" s="1"/>
      <c r="L488" s="1"/>
      <c r="M488" s="1"/>
      <c r="N488" s="1"/>
      <c r="O488" s="1"/>
      <c r="P488" s="1"/>
      <c r="Q488" s="1"/>
      <c r="R488" s="1"/>
      <c r="S488" s="1"/>
      <c r="T488" s="1"/>
      <c r="U488" s="1"/>
      <c r="V488" s="2"/>
      <c r="W488" s="2"/>
      <c r="X488" s="2"/>
      <c r="Y488" s="2"/>
    </row>
    <row r="489" spans="1:25">
      <c r="A489" s="2"/>
      <c r="B489" s="2"/>
      <c r="C489" s="2"/>
      <c r="D489" s="2"/>
      <c r="E489" s="2"/>
      <c r="F489" s="1"/>
      <c r="G489" s="1"/>
      <c r="H489" s="1"/>
      <c r="I489" s="1"/>
      <c r="J489" s="1"/>
      <c r="K489" s="1"/>
      <c r="L489" s="1"/>
      <c r="M489" s="1"/>
      <c r="N489" s="1"/>
      <c r="O489" s="1"/>
      <c r="P489" s="1"/>
      <c r="Q489" s="1"/>
      <c r="R489" s="1"/>
      <c r="S489" s="1"/>
      <c r="T489" s="1"/>
      <c r="U489" s="1"/>
      <c r="V489" s="2"/>
      <c r="W489" s="2"/>
      <c r="X489" s="2"/>
      <c r="Y489" s="2"/>
    </row>
    <row r="490" spans="1:25">
      <c r="A490" s="2"/>
      <c r="B490" s="2"/>
      <c r="C490" s="2"/>
      <c r="D490" s="2"/>
      <c r="E490" s="2"/>
      <c r="F490" s="1"/>
      <c r="G490" s="1"/>
      <c r="H490" s="1"/>
      <c r="I490" s="1"/>
      <c r="J490" s="1"/>
      <c r="K490" s="1"/>
      <c r="L490" s="1"/>
      <c r="M490" s="1"/>
      <c r="N490" s="1"/>
      <c r="O490" s="1"/>
      <c r="P490" s="1"/>
      <c r="Q490" s="1"/>
      <c r="R490" s="1"/>
      <c r="S490" s="1"/>
      <c r="T490" s="1"/>
      <c r="U490" s="1"/>
      <c r="V490" s="2"/>
      <c r="W490" s="2"/>
      <c r="X490" s="2"/>
      <c r="Y490" s="2"/>
    </row>
    <row r="491" spans="1:25">
      <c r="A491" s="2"/>
      <c r="B491" s="2"/>
      <c r="C491" s="2"/>
      <c r="D491" s="2"/>
      <c r="E491" s="2"/>
      <c r="F491" s="1"/>
      <c r="G491" s="1"/>
      <c r="H491" s="1"/>
      <c r="I491" s="1"/>
      <c r="J491" s="1"/>
      <c r="K491" s="1"/>
      <c r="L491" s="1"/>
      <c r="M491" s="1"/>
      <c r="N491" s="1"/>
      <c r="O491" s="1"/>
      <c r="P491" s="1"/>
      <c r="Q491" s="1"/>
      <c r="R491" s="1"/>
      <c r="S491" s="1"/>
      <c r="T491" s="1"/>
      <c r="U491" s="1"/>
      <c r="V491" s="2"/>
      <c r="W491" s="2"/>
      <c r="X491" s="2"/>
      <c r="Y491" s="2"/>
    </row>
    <row r="492" spans="1:25">
      <c r="A492" s="2"/>
      <c r="B492" s="2"/>
      <c r="C492" s="2"/>
      <c r="D492" s="2"/>
      <c r="E492" s="2"/>
      <c r="F492" s="1"/>
      <c r="G492" s="1"/>
      <c r="H492" s="1"/>
      <c r="I492" s="1"/>
      <c r="J492" s="1"/>
      <c r="K492" s="1"/>
      <c r="L492" s="1"/>
      <c r="M492" s="1"/>
      <c r="N492" s="1"/>
      <c r="O492" s="1"/>
      <c r="P492" s="1"/>
      <c r="Q492" s="1"/>
      <c r="R492" s="1"/>
      <c r="S492" s="1"/>
      <c r="T492" s="1"/>
      <c r="U492" s="1"/>
      <c r="V492" s="2"/>
      <c r="W492" s="2"/>
      <c r="X492" s="2"/>
      <c r="Y492" s="2"/>
    </row>
    <row r="493" spans="1:25">
      <c r="A493" s="2"/>
      <c r="B493" s="2"/>
      <c r="C493" s="2"/>
      <c r="D493" s="2"/>
      <c r="E493" s="2"/>
      <c r="F493" s="1"/>
      <c r="G493" s="1"/>
      <c r="H493" s="1"/>
      <c r="I493" s="1"/>
      <c r="J493" s="1"/>
      <c r="K493" s="1"/>
      <c r="L493" s="1"/>
      <c r="M493" s="1"/>
      <c r="N493" s="1"/>
      <c r="O493" s="1"/>
      <c r="P493" s="1"/>
      <c r="Q493" s="1"/>
      <c r="R493" s="1"/>
      <c r="S493" s="1"/>
      <c r="T493" s="1"/>
      <c r="U493" s="1"/>
      <c r="V493" s="2"/>
      <c r="W493" s="2"/>
      <c r="X493" s="2"/>
      <c r="Y493" s="2"/>
    </row>
    <row r="494" spans="1:25">
      <c r="A494" s="2"/>
      <c r="B494" s="2"/>
      <c r="C494" s="2"/>
      <c r="D494" s="2"/>
      <c r="E494" s="2"/>
      <c r="F494" s="1"/>
      <c r="G494" s="1"/>
      <c r="H494" s="1"/>
      <c r="I494" s="1"/>
      <c r="J494" s="1"/>
      <c r="K494" s="1"/>
      <c r="L494" s="1"/>
      <c r="M494" s="1"/>
      <c r="N494" s="1"/>
      <c r="O494" s="1"/>
      <c r="P494" s="1"/>
      <c r="Q494" s="1"/>
      <c r="R494" s="1"/>
      <c r="S494" s="1"/>
      <c r="T494" s="1"/>
      <c r="U494" s="1"/>
      <c r="V494" s="2"/>
      <c r="W494" s="2"/>
      <c r="X494" s="2"/>
      <c r="Y494" s="2"/>
    </row>
    <row r="495" spans="1:25">
      <c r="A495" s="2"/>
      <c r="B495" s="2"/>
      <c r="C495" s="2"/>
      <c r="D495" s="2"/>
      <c r="E495" s="2"/>
      <c r="F495" s="1"/>
      <c r="G495" s="1"/>
      <c r="H495" s="1"/>
      <c r="I495" s="1"/>
      <c r="J495" s="1"/>
      <c r="K495" s="1"/>
      <c r="L495" s="1"/>
      <c r="M495" s="1"/>
      <c r="N495" s="1"/>
      <c r="O495" s="1"/>
      <c r="P495" s="1"/>
      <c r="Q495" s="1"/>
      <c r="R495" s="1"/>
      <c r="S495" s="1"/>
      <c r="T495" s="1"/>
      <c r="U495" s="1"/>
      <c r="V495" s="2"/>
      <c r="W495" s="2"/>
      <c r="X495" s="2"/>
      <c r="Y495" s="2"/>
    </row>
    <row r="496" spans="1:25">
      <c r="A496" s="2"/>
      <c r="B496" s="2"/>
      <c r="C496" s="2"/>
      <c r="D496" s="2"/>
      <c r="E496" s="2"/>
      <c r="F496" s="1"/>
      <c r="G496" s="1"/>
      <c r="H496" s="1"/>
      <c r="I496" s="1"/>
      <c r="J496" s="1"/>
      <c r="K496" s="1"/>
      <c r="L496" s="1"/>
      <c r="M496" s="1"/>
      <c r="N496" s="1"/>
      <c r="O496" s="1"/>
      <c r="P496" s="1"/>
      <c r="Q496" s="1"/>
      <c r="R496" s="1"/>
      <c r="S496" s="1"/>
      <c r="T496" s="1"/>
      <c r="U496" s="1"/>
      <c r="V496" s="2"/>
      <c r="W496" s="2"/>
      <c r="X496" s="2"/>
      <c r="Y496" s="2"/>
    </row>
    <row r="497" spans="1:25">
      <c r="A497" s="2"/>
      <c r="B497" s="2"/>
      <c r="C497" s="2"/>
      <c r="D497" s="2"/>
      <c r="E497" s="2"/>
      <c r="F497" s="1"/>
      <c r="G497" s="1"/>
      <c r="H497" s="1"/>
      <c r="I497" s="1"/>
      <c r="J497" s="1"/>
      <c r="K497" s="1"/>
      <c r="L497" s="1"/>
      <c r="M497" s="1"/>
      <c r="N497" s="1"/>
      <c r="O497" s="1"/>
      <c r="P497" s="1"/>
      <c r="Q497" s="1"/>
      <c r="R497" s="1"/>
      <c r="S497" s="1"/>
      <c r="T497" s="1"/>
      <c r="U497" s="1"/>
      <c r="V497" s="2"/>
      <c r="W497" s="2"/>
      <c r="X497" s="2"/>
      <c r="Y497" s="2"/>
    </row>
    <row r="498" spans="1:25">
      <c r="A498" s="2"/>
      <c r="B498" s="2"/>
      <c r="C498" s="2"/>
      <c r="D498" s="2"/>
      <c r="E498" s="2"/>
      <c r="F498" s="1"/>
      <c r="G498" s="1"/>
      <c r="H498" s="1"/>
      <c r="I498" s="1"/>
      <c r="J498" s="1"/>
      <c r="K498" s="1"/>
      <c r="L498" s="1"/>
      <c r="M498" s="1"/>
      <c r="N498" s="1"/>
      <c r="O498" s="1"/>
      <c r="P498" s="1"/>
      <c r="Q498" s="1"/>
      <c r="R498" s="1"/>
      <c r="S498" s="1"/>
      <c r="T498" s="1"/>
      <c r="U498" s="1"/>
      <c r="V498" s="2"/>
      <c r="W498" s="2"/>
      <c r="X498" s="2"/>
      <c r="Y498" s="2"/>
    </row>
    <row r="499" spans="1:25">
      <c r="A499" s="2"/>
      <c r="B499" s="2"/>
      <c r="C499" s="2"/>
      <c r="D499" s="2"/>
      <c r="E499" s="2"/>
      <c r="F499" s="1"/>
      <c r="G499" s="1"/>
      <c r="H499" s="1"/>
      <c r="I499" s="1"/>
      <c r="J499" s="1"/>
      <c r="K499" s="1"/>
      <c r="L499" s="1"/>
      <c r="M499" s="1"/>
      <c r="N499" s="1"/>
      <c r="O499" s="1"/>
      <c r="P499" s="1"/>
      <c r="Q499" s="1"/>
      <c r="R499" s="1"/>
      <c r="S499" s="1"/>
      <c r="T499" s="1"/>
      <c r="U499" s="1"/>
      <c r="V499" s="2"/>
      <c r="W499" s="2"/>
      <c r="X499" s="2"/>
      <c r="Y499" s="2"/>
    </row>
    <row r="500" spans="1:25">
      <c r="A500" s="2"/>
      <c r="B500" s="2"/>
      <c r="C500" s="2"/>
      <c r="D500" s="2"/>
      <c r="E500" s="2"/>
      <c r="F500" s="1"/>
      <c r="G500" s="1"/>
      <c r="H500" s="1"/>
      <c r="I500" s="1"/>
      <c r="J500" s="1"/>
      <c r="K500" s="1"/>
      <c r="L500" s="1"/>
      <c r="M500" s="1"/>
      <c r="N500" s="1"/>
      <c r="O500" s="1"/>
      <c r="P500" s="1"/>
      <c r="Q500" s="1"/>
      <c r="R500" s="1"/>
      <c r="S500" s="1"/>
      <c r="T500" s="1"/>
      <c r="U500" s="1"/>
      <c r="V500" s="2"/>
      <c r="W500" s="2"/>
      <c r="X500" s="2"/>
      <c r="Y500" s="2"/>
    </row>
    <row r="501" spans="1:25">
      <c r="A501" s="2"/>
      <c r="B501" s="2"/>
      <c r="C501" s="2"/>
      <c r="D501" s="2"/>
      <c r="E501" s="2"/>
      <c r="F501" s="1"/>
      <c r="G501" s="1"/>
      <c r="H501" s="1"/>
      <c r="I501" s="1"/>
      <c r="J501" s="1"/>
      <c r="K501" s="1"/>
      <c r="L501" s="1"/>
      <c r="M501" s="1"/>
      <c r="N501" s="1"/>
      <c r="O501" s="1"/>
      <c r="P501" s="1"/>
      <c r="Q501" s="1"/>
      <c r="R501" s="1"/>
      <c r="S501" s="1"/>
      <c r="T501" s="1"/>
      <c r="U501" s="1"/>
      <c r="V501" s="2"/>
      <c r="W501" s="2"/>
      <c r="X501" s="2"/>
      <c r="Y501" s="2"/>
    </row>
    <row r="502" spans="1:25">
      <c r="A502" s="2"/>
      <c r="B502" s="2"/>
      <c r="C502" s="2"/>
      <c r="D502" s="2"/>
      <c r="E502" s="2"/>
      <c r="F502" s="1"/>
      <c r="G502" s="1"/>
      <c r="H502" s="1"/>
      <c r="I502" s="1"/>
      <c r="J502" s="1"/>
      <c r="K502" s="1"/>
      <c r="L502" s="1"/>
      <c r="M502" s="1"/>
      <c r="N502" s="1"/>
      <c r="O502" s="1"/>
      <c r="P502" s="1"/>
      <c r="Q502" s="1"/>
      <c r="R502" s="1"/>
      <c r="S502" s="1"/>
      <c r="T502" s="1"/>
      <c r="U502" s="1"/>
      <c r="V502" s="2"/>
      <c r="W502" s="2"/>
      <c r="X502" s="2"/>
      <c r="Y502" s="2"/>
    </row>
    <row r="503" spans="1:25">
      <c r="A503" s="2"/>
      <c r="B503" s="2"/>
      <c r="C503" s="2"/>
      <c r="D503" s="2"/>
      <c r="E503" s="2"/>
      <c r="F503" s="1"/>
      <c r="G503" s="1"/>
      <c r="H503" s="1"/>
      <c r="I503" s="1"/>
      <c r="J503" s="1"/>
      <c r="K503" s="1"/>
      <c r="L503" s="1"/>
      <c r="M503" s="1"/>
      <c r="N503" s="1"/>
      <c r="O503" s="1"/>
      <c r="P503" s="1"/>
      <c r="Q503" s="1"/>
      <c r="R503" s="1"/>
      <c r="S503" s="1"/>
      <c r="T503" s="1"/>
      <c r="U503" s="1"/>
      <c r="V503" s="2"/>
      <c r="W503" s="2"/>
      <c r="X503" s="2"/>
      <c r="Y503" s="2"/>
    </row>
    <row r="504" spans="1:25">
      <c r="A504" s="2"/>
      <c r="B504" s="2"/>
      <c r="C504" s="2"/>
      <c r="D504" s="2"/>
      <c r="E504" s="2"/>
      <c r="F504" s="1"/>
      <c r="G504" s="1"/>
      <c r="H504" s="1"/>
      <c r="I504" s="1"/>
      <c r="J504" s="1"/>
      <c r="K504" s="1"/>
      <c r="L504" s="1"/>
      <c r="M504" s="1"/>
      <c r="N504" s="1"/>
      <c r="O504" s="1"/>
      <c r="P504" s="1"/>
      <c r="Q504" s="1"/>
      <c r="R504" s="1"/>
      <c r="S504" s="1"/>
      <c r="T504" s="1"/>
      <c r="U504" s="1"/>
      <c r="V504" s="2"/>
      <c r="W504" s="2"/>
      <c r="X504" s="2"/>
      <c r="Y504" s="2"/>
    </row>
    <row r="505" spans="1:25">
      <c r="A505" s="2"/>
      <c r="B505" s="2"/>
      <c r="C505" s="2"/>
      <c r="D505" s="2"/>
      <c r="E505" s="2"/>
      <c r="F505" s="1"/>
      <c r="G505" s="1"/>
      <c r="H505" s="1"/>
      <c r="I505" s="1"/>
      <c r="J505" s="1"/>
      <c r="K505" s="1"/>
      <c r="L505" s="1"/>
      <c r="M505" s="1"/>
      <c r="N505" s="1"/>
      <c r="O505" s="1"/>
      <c r="P505" s="1"/>
      <c r="Q505" s="1"/>
      <c r="R505" s="1"/>
      <c r="S505" s="1"/>
      <c r="T505" s="1"/>
      <c r="U505" s="1"/>
      <c r="V505" s="2"/>
      <c r="W505" s="2"/>
      <c r="X505" s="2"/>
      <c r="Y505" s="2"/>
    </row>
    <row r="506" spans="1:25">
      <c r="A506" s="2"/>
      <c r="B506" s="2"/>
      <c r="C506" s="2"/>
      <c r="D506" s="2"/>
      <c r="E506" s="2"/>
      <c r="F506" s="1"/>
      <c r="G506" s="1"/>
      <c r="H506" s="1"/>
      <c r="I506" s="1"/>
      <c r="J506" s="1"/>
      <c r="K506" s="1"/>
      <c r="L506" s="1"/>
      <c r="M506" s="1"/>
      <c r="N506" s="1"/>
      <c r="O506" s="1"/>
      <c r="P506" s="1"/>
      <c r="Q506" s="1"/>
      <c r="R506" s="1"/>
      <c r="S506" s="1"/>
      <c r="T506" s="1"/>
      <c r="U506" s="1"/>
      <c r="V506" s="2"/>
      <c r="W506" s="2"/>
      <c r="X506" s="2"/>
      <c r="Y506" s="2"/>
    </row>
    <row r="507" spans="1:25">
      <c r="A507" s="2"/>
      <c r="B507" s="2"/>
      <c r="C507" s="2"/>
      <c r="D507" s="2"/>
      <c r="E507" s="2"/>
      <c r="F507" s="1"/>
      <c r="G507" s="1"/>
      <c r="H507" s="1"/>
      <c r="I507" s="1"/>
      <c r="J507" s="1"/>
      <c r="K507" s="1"/>
      <c r="L507" s="1"/>
      <c r="M507" s="1"/>
      <c r="N507" s="1"/>
      <c r="O507" s="1"/>
      <c r="P507" s="1"/>
      <c r="Q507" s="1"/>
      <c r="R507" s="1"/>
      <c r="S507" s="1"/>
      <c r="T507" s="1"/>
      <c r="U507" s="1"/>
      <c r="V507" s="2"/>
      <c r="W507" s="2"/>
      <c r="X507" s="2"/>
      <c r="Y507" s="2"/>
    </row>
    <row r="508" spans="1:25">
      <c r="A508" s="2"/>
      <c r="B508" s="2"/>
      <c r="C508" s="2"/>
      <c r="D508" s="2"/>
      <c r="E508" s="2"/>
      <c r="F508" s="1"/>
      <c r="G508" s="1"/>
      <c r="H508" s="1"/>
      <c r="I508" s="1"/>
      <c r="J508" s="1"/>
      <c r="K508" s="1"/>
      <c r="L508" s="1"/>
      <c r="M508" s="1"/>
      <c r="N508" s="1"/>
      <c r="O508" s="1"/>
      <c r="P508" s="1"/>
      <c r="Q508" s="1"/>
      <c r="R508" s="1"/>
      <c r="S508" s="1"/>
      <c r="T508" s="1"/>
      <c r="U508" s="1"/>
      <c r="V508" s="2"/>
      <c r="W508" s="2"/>
      <c r="X508" s="2"/>
      <c r="Y508" s="2"/>
    </row>
    <row r="509" spans="1:25">
      <c r="A509" s="2"/>
      <c r="B509" s="2"/>
      <c r="C509" s="2"/>
      <c r="D509" s="2"/>
      <c r="E509" s="2"/>
      <c r="F509" s="1"/>
      <c r="G509" s="1"/>
      <c r="H509" s="1"/>
      <c r="I509" s="1"/>
      <c r="J509" s="1"/>
      <c r="K509" s="1"/>
      <c r="L509" s="1"/>
      <c r="M509" s="1"/>
      <c r="N509" s="1"/>
      <c r="O509" s="1"/>
      <c r="P509" s="1"/>
      <c r="Q509" s="1"/>
      <c r="R509" s="1"/>
      <c r="S509" s="1"/>
      <c r="T509" s="1"/>
      <c r="U509" s="1"/>
      <c r="V509" s="2"/>
      <c r="W509" s="2"/>
      <c r="X509" s="2"/>
      <c r="Y509" s="2"/>
    </row>
    <row r="510" spans="1:25">
      <c r="A510" s="2"/>
      <c r="B510" s="2"/>
      <c r="C510" s="2"/>
      <c r="D510" s="2"/>
      <c r="E510" s="2"/>
      <c r="F510" s="1"/>
      <c r="G510" s="1"/>
      <c r="H510" s="1"/>
      <c r="I510" s="1"/>
      <c r="J510" s="1"/>
      <c r="K510" s="1"/>
      <c r="L510" s="1"/>
      <c r="M510" s="1"/>
      <c r="N510" s="1"/>
      <c r="O510" s="1"/>
      <c r="P510" s="1"/>
      <c r="Q510" s="1"/>
      <c r="R510" s="1"/>
      <c r="S510" s="1"/>
      <c r="T510" s="1"/>
      <c r="U510" s="1"/>
      <c r="V510" s="2"/>
      <c r="W510" s="2"/>
      <c r="X510" s="2"/>
      <c r="Y510" s="2"/>
    </row>
    <row r="511" spans="1:25">
      <c r="A511" s="2"/>
      <c r="B511" s="2"/>
      <c r="C511" s="2"/>
      <c r="D511" s="2"/>
      <c r="E511" s="2"/>
      <c r="F511" s="1"/>
      <c r="G511" s="1"/>
      <c r="H511" s="1"/>
      <c r="I511" s="1"/>
      <c r="J511" s="1"/>
      <c r="K511" s="1"/>
      <c r="L511" s="1"/>
      <c r="M511" s="1"/>
      <c r="N511" s="1"/>
      <c r="O511" s="1"/>
      <c r="P511" s="1"/>
      <c r="Q511" s="1"/>
      <c r="R511" s="1"/>
      <c r="S511" s="1"/>
      <c r="T511" s="1"/>
      <c r="U511" s="1"/>
      <c r="V511" s="2"/>
      <c r="W511" s="2"/>
      <c r="X511" s="2"/>
      <c r="Y511" s="2"/>
    </row>
    <row r="512" spans="1:25">
      <c r="A512" s="2"/>
      <c r="B512" s="2"/>
      <c r="C512" s="2"/>
      <c r="D512" s="2"/>
      <c r="E512" s="2"/>
      <c r="F512" s="1"/>
      <c r="G512" s="1"/>
      <c r="H512" s="1"/>
      <c r="I512" s="1"/>
      <c r="J512" s="1"/>
      <c r="K512" s="1"/>
      <c r="L512" s="1"/>
      <c r="M512" s="1"/>
      <c r="N512" s="1"/>
      <c r="O512" s="1"/>
      <c r="P512" s="1"/>
      <c r="Q512" s="1"/>
      <c r="R512" s="1"/>
      <c r="S512" s="1"/>
      <c r="T512" s="1"/>
      <c r="U512" s="1"/>
      <c r="V512" s="2"/>
      <c r="W512" s="2"/>
      <c r="X512" s="2"/>
      <c r="Y512" s="2"/>
    </row>
    <row r="513" spans="1:25">
      <c r="A513" s="2"/>
      <c r="B513" s="2"/>
      <c r="C513" s="2"/>
      <c r="D513" s="2"/>
      <c r="E513" s="2"/>
      <c r="F513" s="1"/>
      <c r="G513" s="1"/>
      <c r="H513" s="1"/>
      <c r="I513" s="1"/>
      <c r="J513" s="1"/>
      <c r="K513" s="1"/>
      <c r="L513" s="1"/>
      <c r="M513" s="1"/>
      <c r="N513" s="1"/>
      <c r="O513" s="1"/>
      <c r="P513" s="1"/>
      <c r="Q513" s="1"/>
      <c r="R513" s="1"/>
      <c r="S513" s="1"/>
      <c r="T513" s="1"/>
      <c r="U513" s="1"/>
      <c r="V513" s="2"/>
      <c r="W513" s="2"/>
      <c r="X513" s="2"/>
      <c r="Y513" s="2"/>
    </row>
    <row r="514" spans="1:25">
      <c r="A514" s="2"/>
      <c r="B514" s="2"/>
      <c r="C514" s="2"/>
      <c r="D514" s="2"/>
      <c r="E514" s="2"/>
      <c r="F514" s="1"/>
      <c r="G514" s="1"/>
      <c r="H514" s="1"/>
      <c r="I514" s="1"/>
      <c r="J514" s="1"/>
      <c r="K514" s="1"/>
      <c r="L514" s="1"/>
      <c r="M514" s="1"/>
      <c r="N514" s="1"/>
      <c r="O514" s="1"/>
      <c r="P514" s="1"/>
      <c r="Q514" s="1"/>
      <c r="R514" s="1"/>
      <c r="S514" s="1"/>
      <c r="T514" s="1"/>
      <c r="U514" s="1"/>
      <c r="V514" s="2"/>
      <c r="W514" s="2"/>
      <c r="X514" s="2"/>
      <c r="Y514" s="2"/>
    </row>
    <row r="515" spans="1:25">
      <c r="A515" s="2"/>
      <c r="B515" s="2"/>
      <c r="C515" s="2"/>
      <c r="D515" s="2"/>
      <c r="E515" s="2"/>
      <c r="F515" s="1"/>
      <c r="G515" s="1"/>
      <c r="H515" s="1"/>
      <c r="I515" s="1"/>
      <c r="J515" s="1"/>
      <c r="K515" s="1"/>
      <c r="L515" s="1"/>
      <c r="M515" s="1"/>
      <c r="N515" s="1"/>
      <c r="O515" s="1"/>
      <c r="P515" s="1"/>
      <c r="Q515" s="1"/>
      <c r="R515" s="1"/>
      <c r="S515" s="1"/>
      <c r="T515" s="1"/>
      <c r="U515" s="1"/>
      <c r="V515" s="2"/>
      <c r="W515" s="2"/>
      <c r="X515" s="2"/>
      <c r="Y515" s="2"/>
    </row>
    <row r="516" spans="1:25">
      <c r="A516" s="2"/>
      <c r="B516" s="2"/>
      <c r="C516" s="2"/>
      <c r="D516" s="2"/>
      <c r="E516" s="2"/>
      <c r="F516" s="1"/>
      <c r="G516" s="1"/>
      <c r="H516" s="1"/>
      <c r="I516" s="1"/>
      <c r="J516" s="1"/>
      <c r="K516" s="1"/>
      <c r="L516" s="1"/>
      <c r="M516" s="1"/>
      <c r="N516" s="1"/>
      <c r="O516" s="1"/>
      <c r="P516" s="1"/>
      <c r="Q516" s="1"/>
      <c r="R516" s="1"/>
      <c r="S516" s="1"/>
      <c r="T516" s="1"/>
      <c r="U516" s="1"/>
      <c r="V516" s="2"/>
      <c r="W516" s="2"/>
      <c r="X516" s="2"/>
      <c r="Y516" s="2"/>
    </row>
    <row r="517" spans="1:25">
      <c r="A517" s="2"/>
      <c r="B517" s="2"/>
      <c r="C517" s="2"/>
      <c r="D517" s="2"/>
      <c r="E517" s="2"/>
      <c r="F517" s="1"/>
      <c r="G517" s="1"/>
      <c r="H517" s="1"/>
      <c r="I517" s="1"/>
      <c r="J517" s="1"/>
      <c r="K517" s="1"/>
      <c r="L517" s="1"/>
      <c r="M517" s="1"/>
      <c r="N517" s="1"/>
      <c r="O517" s="1"/>
      <c r="P517" s="1"/>
      <c r="Q517" s="1"/>
      <c r="R517" s="1"/>
      <c r="S517" s="1"/>
      <c r="T517" s="1"/>
      <c r="U517" s="1"/>
      <c r="V517" s="2"/>
      <c r="W517" s="2"/>
      <c r="X517" s="2"/>
      <c r="Y517" s="2"/>
    </row>
    <row r="518" spans="1:25">
      <c r="A518" s="2"/>
      <c r="B518" s="2"/>
      <c r="C518" s="2"/>
      <c r="D518" s="2"/>
      <c r="E518" s="2"/>
      <c r="F518" s="1"/>
      <c r="G518" s="1"/>
      <c r="H518" s="1"/>
      <c r="I518" s="1"/>
      <c r="J518" s="1"/>
      <c r="K518" s="1"/>
      <c r="L518" s="1"/>
      <c r="M518" s="1"/>
      <c r="N518" s="1"/>
      <c r="O518" s="1"/>
      <c r="P518" s="1"/>
      <c r="Q518" s="1"/>
      <c r="R518" s="1"/>
      <c r="S518" s="1"/>
      <c r="T518" s="1"/>
      <c r="U518" s="1"/>
      <c r="V518" s="2"/>
      <c r="W518" s="2"/>
      <c r="X518" s="2"/>
      <c r="Y518" s="2"/>
    </row>
    <row r="519" spans="1:25">
      <c r="A519" s="2"/>
      <c r="B519" s="2"/>
      <c r="C519" s="2"/>
      <c r="D519" s="2"/>
      <c r="E519" s="2"/>
      <c r="F519" s="1"/>
      <c r="G519" s="1"/>
      <c r="H519" s="1"/>
      <c r="I519" s="1"/>
      <c r="J519" s="1"/>
      <c r="K519" s="1"/>
      <c r="L519" s="1"/>
      <c r="M519" s="1"/>
      <c r="N519" s="1"/>
      <c r="O519" s="1"/>
      <c r="P519" s="1"/>
      <c r="Q519" s="1"/>
      <c r="R519" s="1"/>
      <c r="S519" s="1"/>
      <c r="T519" s="1"/>
      <c r="U519" s="1"/>
      <c r="V519" s="2"/>
      <c r="W519" s="2"/>
      <c r="X519" s="2"/>
      <c r="Y519" s="2"/>
    </row>
    <row r="520" spans="1:25">
      <c r="A520" s="2"/>
      <c r="B520" s="2"/>
      <c r="C520" s="2"/>
      <c r="D520" s="2"/>
      <c r="E520" s="2"/>
      <c r="F520" s="1"/>
      <c r="G520" s="1"/>
      <c r="H520" s="1"/>
      <c r="I520" s="1"/>
      <c r="J520" s="1"/>
      <c r="K520" s="1"/>
      <c r="L520" s="1"/>
      <c r="M520" s="1"/>
      <c r="N520" s="1"/>
      <c r="O520" s="1"/>
      <c r="P520" s="1"/>
      <c r="Q520" s="1"/>
      <c r="R520" s="1"/>
      <c r="S520" s="1"/>
      <c r="T520" s="1"/>
      <c r="U520" s="1"/>
      <c r="V520" s="2"/>
      <c r="W520" s="2"/>
      <c r="X520" s="2"/>
      <c r="Y520" s="2"/>
    </row>
    <row r="521" spans="1:25">
      <c r="A521" s="2"/>
      <c r="B521" s="2"/>
      <c r="C521" s="2"/>
      <c r="D521" s="2"/>
      <c r="E521" s="2"/>
      <c r="F521" s="1"/>
      <c r="G521" s="1"/>
      <c r="H521" s="1"/>
      <c r="I521" s="1"/>
      <c r="J521" s="1"/>
      <c r="K521" s="1"/>
      <c r="L521" s="1"/>
      <c r="M521" s="1"/>
      <c r="N521" s="1"/>
      <c r="O521" s="1"/>
      <c r="P521" s="1"/>
      <c r="Q521" s="1"/>
      <c r="R521" s="1"/>
      <c r="S521" s="1"/>
      <c r="T521" s="1"/>
      <c r="U521" s="1"/>
      <c r="V521" s="2"/>
      <c r="W521" s="2"/>
      <c r="X521" s="2"/>
      <c r="Y521" s="2"/>
    </row>
    <row r="522" spans="1:25">
      <c r="A522" s="2"/>
      <c r="B522" s="2"/>
      <c r="C522" s="2"/>
      <c r="D522" s="2"/>
      <c r="E522" s="2"/>
      <c r="F522" s="1"/>
      <c r="G522" s="1"/>
      <c r="H522" s="1"/>
      <c r="I522" s="1"/>
      <c r="J522" s="1"/>
      <c r="K522" s="1"/>
      <c r="L522" s="1"/>
      <c r="M522" s="1"/>
      <c r="N522" s="1"/>
      <c r="O522" s="1"/>
      <c r="P522" s="1"/>
      <c r="Q522" s="1"/>
      <c r="R522" s="1"/>
      <c r="S522" s="1"/>
      <c r="T522" s="1"/>
      <c r="U522" s="1"/>
      <c r="V522" s="2"/>
      <c r="W522" s="2"/>
      <c r="X522" s="2"/>
      <c r="Y522" s="2"/>
    </row>
    <row r="523" spans="1:25">
      <c r="A523" s="2"/>
      <c r="B523" s="2"/>
      <c r="C523" s="2"/>
      <c r="D523" s="2"/>
      <c r="E523" s="2"/>
      <c r="F523" s="1"/>
      <c r="G523" s="1"/>
      <c r="H523" s="1"/>
      <c r="I523" s="1"/>
      <c r="J523" s="1"/>
      <c r="K523" s="1"/>
      <c r="L523" s="1"/>
      <c r="M523" s="1"/>
      <c r="N523" s="1"/>
      <c r="O523" s="1"/>
      <c r="P523" s="1"/>
      <c r="Q523" s="1"/>
      <c r="R523" s="1"/>
      <c r="S523" s="1"/>
      <c r="T523" s="1"/>
      <c r="U523" s="1"/>
      <c r="V523" s="2"/>
      <c r="W523" s="2"/>
      <c r="X523" s="2"/>
      <c r="Y523" s="2"/>
    </row>
    <row r="524" spans="1:25">
      <c r="A524" s="2"/>
      <c r="B524" s="2"/>
      <c r="C524" s="2"/>
      <c r="D524" s="2"/>
      <c r="E524" s="2"/>
      <c r="F524" s="1"/>
      <c r="G524" s="1"/>
      <c r="H524" s="1"/>
      <c r="I524" s="1"/>
      <c r="J524" s="1"/>
      <c r="K524" s="1"/>
      <c r="L524" s="1"/>
      <c r="M524" s="1"/>
      <c r="N524" s="1"/>
      <c r="O524" s="1"/>
      <c r="P524" s="1"/>
      <c r="Q524" s="1"/>
      <c r="R524" s="1"/>
      <c r="S524" s="1"/>
      <c r="T524" s="1"/>
      <c r="U524" s="1"/>
      <c r="V524" s="2"/>
      <c r="W524" s="2"/>
      <c r="X524" s="2"/>
      <c r="Y524" s="2"/>
    </row>
    <row r="525" spans="1:25">
      <c r="A525" s="2"/>
      <c r="B525" s="2"/>
      <c r="C525" s="2"/>
      <c r="D525" s="2"/>
      <c r="E525" s="2"/>
      <c r="F525" s="1"/>
      <c r="G525" s="1"/>
      <c r="H525" s="1"/>
      <c r="I525" s="1"/>
      <c r="J525" s="1"/>
      <c r="K525" s="1"/>
      <c r="L525" s="1"/>
      <c r="M525" s="1"/>
      <c r="N525" s="1"/>
      <c r="O525" s="1"/>
      <c r="P525" s="1"/>
      <c r="Q525" s="1"/>
      <c r="R525" s="1"/>
      <c r="S525" s="1"/>
      <c r="T525" s="1"/>
      <c r="U525" s="1"/>
      <c r="V525" s="2"/>
      <c r="W525" s="2"/>
      <c r="X525" s="2"/>
      <c r="Y525" s="2"/>
    </row>
    <row r="526" spans="1:25">
      <c r="A526" s="2"/>
      <c r="B526" s="2"/>
      <c r="C526" s="2"/>
      <c r="D526" s="2"/>
      <c r="E526" s="2"/>
      <c r="F526" s="1"/>
      <c r="G526" s="1"/>
      <c r="H526" s="1"/>
      <c r="I526" s="1"/>
      <c r="J526" s="1"/>
      <c r="K526" s="1"/>
      <c r="L526" s="1"/>
      <c r="M526" s="1"/>
      <c r="N526" s="1"/>
      <c r="O526" s="1"/>
      <c r="P526" s="1"/>
      <c r="Q526" s="1"/>
      <c r="R526" s="1"/>
      <c r="S526" s="1"/>
      <c r="T526" s="1"/>
      <c r="U526" s="1"/>
      <c r="V526" s="2"/>
      <c r="W526" s="2"/>
      <c r="X526" s="2"/>
      <c r="Y526" s="2"/>
    </row>
    <row r="527" spans="1:25">
      <c r="A527" s="2"/>
      <c r="B527" s="2"/>
      <c r="C527" s="2"/>
      <c r="D527" s="2"/>
      <c r="E527" s="2"/>
      <c r="F527" s="1"/>
      <c r="G527" s="1"/>
      <c r="H527" s="1"/>
      <c r="I527" s="1"/>
      <c r="J527" s="1"/>
      <c r="K527" s="1"/>
      <c r="L527" s="1"/>
      <c r="M527" s="1"/>
      <c r="N527" s="1"/>
      <c r="O527" s="1"/>
      <c r="P527" s="1"/>
      <c r="Q527" s="1"/>
      <c r="R527" s="1"/>
      <c r="S527" s="1"/>
      <c r="T527" s="1"/>
      <c r="U527" s="1"/>
      <c r="V527" s="2"/>
      <c r="W527" s="2"/>
      <c r="X527" s="2"/>
      <c r="Y527" s="2"/>
    </row>
    <row r="528" spans="1:25">
      <c r="A528" s="2"/>
      <c r="B528" s="2"/>
      <c r="C528" s="2"/>
      <c r="D528" s="2"/>
      <c r="E528" s="2"/>
      <c r="F528" s="1"/>
      <c r="G528" s="1"/>
      <c r="H528" s="1"/>
      <c r="I528" s="1"/>
      <c r="J528" s="1"/>
      <c r="K528" s="1"/>
      <c r="L528" s="1"/>
      <c r="M528" s="1"/>
      <c r="N528" s="1"/>
      <c r="O528" s="1"/>
      <c r="P528" s="1"/>
      <c r="Q528" s="1"/>
      <c r="R528" s="1"/>
      <c r="S528" s="1"/>
      <c r="T528" s="1"/>
      <c r="U528" s="1"/>
      <c r="V528" s="2"/>
      <c r="W528" s="2"/>
      <c r="X528" s="2"/>
      <c r="Y528" s="2"/>
    </row>
    <row r="529" spans="1:25">
      <c r="A529" s="2"/>
      <c r="B529" s="2"/>
      <c r="C529" s="2"/>
      <c r="D529" s="2"/>
      <c r="E529" s="2"/>
      <c r="F529" s="1"/>
      <c r="G529" s="1"/>
      <c r="H529" s="1"/>
      <c r="I529" s="1"/>
      <c r="J529" s="1"/>
      <c r="K529" s="1"/>
      <c r="L529" s="1"/>
      <c r="M529" s="1"/>
      <c r="N529" s="1"/>
      <c r="O529" s="1"/>
      <c r="P529" s="1"/>
      <c r="Q529" s="1"/>
      <c r="R529" s="1"/>
      <c r="S529" s="1"/>
      <c r="T529" s="1"/>
      <c r="U529" s="1"/>
      <c r="V529" s="2"/>
      <c r="W529" s="2"/>
      <c r="X529" s="2"/>
      <c r="Y529" s="2"/>
    </row>
    <row r="530" spans="1:25">
      <c r="A530" s="2"/>
      <c r="B530" s="2"/>
      <c r="C530" s="2"/>
      <c r="D530" s="2"/>
      <c r="E530" s="2"/>
      <c r="F530" s="1"/>
      <c r="G530" s="1"/>
      <c r="H530" s="1"/>
      <c r="I530" s="1"/>
      <c r="J530" s="1"/>
      <c r="K530" s="1"/>
      <c r="L530" s="1"/>
      <c r="M530" s="1"/>
      <c r="N530" s="1"/>
      <c r="O530" s="1"/>
      <c r="P530" s="1"/>
      <c r="Q530" s="1"/>
      <c r="R530" s="1"/>
      <c r="S530" s="1"/>
      <c r="T530" s="1"/>
      <c r="U530" s="1"/>
      <c r="V530" s="2"/>
      <c r="W530" s="2"/>
      <c r="X530" s="2"/>
      <c r="Y530" s="2"/>
    </row>
    <row r="531" spans="1:25">
      <c r="A531" s="2"/>
      <c r="B531" s="2"/>
      <c r="C531" s="2"/>
      <c r="D531" s="2"/>
      <c r="E531" s="2"/>
      <c r="F531" s="1"/>
      <c r="G531" s="1"/>
      <c r="H531" s="1"/>
      <c r="I531" s="1"/>
      <c r="J531" s="1"/>
      <c r="K531" s="1"/>
      <c r="L531" s="1"/>
      <c r="M531" s="1"/>
      <c r="N531" s="1"/>
      <c r="O531" s="1"/>
      <c r="P531" s="1"/>
      <c r="Q531" s="1"/>
      <c r="R531" s="1"/>
      <c r="S531" s="1"/>
      <c r="T531" s="1"/>
      <c r="U531" s="1"/>
      <c r="V531" s="2"/>
      <c r="W531" s="2"/>
      <c r="X531" s="2"/>
      <c r="Y531" s="2"/>
    </row>
    <row r="532" spans="1:25">
      <c r="A532" s="2"/>
      <c r="B532" s="2"/>
      <c r="C532" s="2"/>
      <c r="D532" s="2"/>
      <c r="E532" s="2"/>
      <c r="F532" s="1"/>
      <c r="G532" s="1"/>
      <c r="H532" s="1"/>
      <c r="I532" s="1"/>
      <c r="J532" s="1"/>
      <c r="K532" s="1"/>
      <c r="L532" s="1"/>
      <c r="M532" s="1"/>
      <c r="N532" s="1"/>
      <c r="O532" s="1"/>
      <c r="P532" s="1"/>
      <c r="Q532" s="1"/>
      <c r="R532" s="1"/>
      <c r="S532" s="1"/>
      <c r="T532" s="1"/>
      <c r="U532" s="1"/>
      <c r="V532" s="2"/>
      <c r="W532" s="2"/>
      <c r="X532" s="2"/>
      <c r="Y532" s="2"/>
    </row>
    <row r="533" spans="1:25">
      <c r="A533" s="2"/>
      <c r="B533" s="2"/>
      <c r="C533" s="2"/>
      <c r="D533" s="2"/>
      <c r="E533" s="2"/>
      <c r="F533" s="1"/>
      <c r="G533" s="1"/>
      <c r="H533" s="1"/>
      <c r="I533" s="1"/>
      <c r="J533" s="1"/>
      <c r="K533" s="1"/>
      <c r="L533" s="1"/>
      <c r="M533" s="1"/>
      <c r="N533" s="1"/>
      <c r="O533" s="1"/>
      <c r="P533" s="1"/>
      <c r="Q533" s="1"/>
      <c r="R533" s="1"/>
      <c r="S533" s="1"/>
      <c r="T533" s="1"/>
      <c r="U533" s="1"/>
      <c r="V533" s="2"/>
      <c r="W533" s="2"/>
      <c r="X533" s="2"/>
      <c r="Y533" s="2"/>
    </row>
    <row r="534" spans="1:25">
      <c r="A534" s="2"/>
      <c r="B534" s="2"/>
      <c r="C534" s="2"/>
      <c r="D534" s="2"/>
      <c r="E534" s="2"/>
      <c r="F534" s="1"/>
      <c r="G534" s="1"/>
      <c r="H534" s="1"/>
      <c r="I534" s="1"/>
      <c r="J534" s="1"/>
      <c r="K534" s="1"/>
      <c r="L534" s="1"/>
      <c r="M534" s="1"/>
      <c r="N534" s="1"/>
      <c r="O534" s="1"/>
      <c r="P534" s="1"/>
      <c r="Q534" s="1"/>
      <c r="R534" s="1"/>
      <c r="S534" s="1"/>
      <c r="T534" s="1"/>
      <c r="U534" s="1"/>
      <c r="V534" s="2"/>
      <c r="W534" s="2"/>
      <c r="X534" s="2"/>
      <c r="Y534" s="2"/>
    </row>
    <row r="535" spans="1:25">
      <c r="A535" s="2"/>
      <c r="B535" s="2"/>
      <c r="C535" s="2"/>
      <c r="D535" s="2"/>
      <c r="E535" s="2"/>
      <c r="F535" s="1"/>
      <c r="G535" s="1"/>
      <c r="H535" s="1"/>
      <c r="I535" s="1"/>
      <c r="J535" s="1"/>
      <c r="K535" s="1"/>
      <c r="L535" s="1"/>
      <c r="M535" s="1"/>
      <c r="N535" s="1"/>
      <c r="O535" s="1"/>
      <c r="P535" s="1"/>
      <c r="Q535" s="1"/>
      <c r="R535" s="1"/>
      <c r="S535" s="1"/>
      <c r="T535" s="1"/>
      <c r="U535" s="1"/>
      <c r="V535" s="2"/>
      <c r="W535" s="2"/>
      <c r="X535" s="2"/>
      <c r="Y535" s="2"/>
    </row>
    <row r="536" spans="1:25">
      <c r="A536" s="2"/>
      <c r="B536" s="2"/>
      <c r="C536" s="2"/>
      <c r="D536" s="2"/>
      <c r="E536" s="2"/>
      <c r="F536" s="1"/>
      <c r="G536" s="1"/>
      <c r="H536" s="1"/>
      <c r="I536" s="1"/>
      <c r="J536" s="1"/>
      <c r="K536" s="1"/>
      <c r="L536" s="1"/>
      <c r="M536" s="1"/>
      <c r="N536" s="1"/>
      <c r="O536" s="1"/>
      <c r="P536" s="1"/>
      <c r="Q536" s="1"/>
      <c r="R536" s="1"/>
      <c r="S536" s="1"/>
      <c r="T536" s="1"/>
      <c r="U536" s="1"/>
      <c r="V536" s="2"/>
      <c r="W536" s="2"/>
      <c r="X536" s="2"/>
      <c r="Y536" s="2"/>
    </row>
    <row r="537" spans="1:25">
      <c r="A537" s="2"/>
      <c r="B537" s="2"/>
      <c r="C537" s="2"/>
      <c r="D537" s="2"/>
      <c r="E537" s="2"/>
      <c r="F537" s="1"/>
      <c r="G537" s="1"/>
      <c r="H537" s="1"/>
      <c r="I537" s="1"/>
      <c r="J537" s="1"/>
      <c r="K537" s="1"/>
      <c r="L537" s="1"/>
      <c r="M537" s="1"/>
      <c r="N537" s="1"/>
      <c r="O537" s="1"/>
      <c r="P537" s="1"/>
      <c r="Q537" s="1"/>
      <c r="R537" s="1"/>
      <c r="S537" s="1"/>
      <c r="T537" s="1"/>
      <c r="U537" s="1"/>
      <c r="V537" s="2"/>
      <c r="W537" s="2"/>
      <c r="X537" s="2"/>
      <c r="Y537" s="2"/>
    </row>
    <row r="538" spans="1:25">
      <c r="A538" s="2"/>
      <c r="B538" s="2"/>
      <c r="C538" s="2"/>
      <c r="D538" s="2"/>
      <c r="E538" s="2"/>
      <c r="F538" s="1"/>
      <c r="G538" s="1"/>
      <c r="H538" s="1"/>
      <c r="I538" s="1"/>
      <c r="J538" s="1"/>
      <c r="K538" s="1"/>
      <c r="L538" s="1"/>
      <c r="M538" s="1"/>
      <c r="N538" s="1"/>
      <c r="O538" s="1"/>
      <c r="P538" s="1"/>
      <c r="Q538" s="1"/>
      <c r="R538" s="1"/>
      <c r="S538" s="1"/>
      <c r="T538" s="1"/>
      <c r="U538" s="1"/>
      <c r="V538" s="2"/>
      <c r="W538" s="2"/>
      <c r="X538" s="2"/>
      <c r="Y538" s="2"/>
    </row>
    <row r="539" spans="1:25">
      <c r="A539" s="2"/>
      <c r="B539" s="2"/>
      <c r="C539" s="2"/>
      <c r="D539" s="2"/>
      <c r="E539" s="2"/>
      <c r="F539" s="1"/>
      <c r="G539" s="1"/>
      <c r="H539" s="1"/>
      <c r="I539" s="1"/>
      <c r="J539" s="1"/>
      <c r="K539" s="1"/>
      <c r="L539" s="1"/>
      <c r="M539" s="1"/>
      <c r="N539" s="1"/>
      <c r="O539" s="1"/>
      <c r="P539" s="1"/>
      <c r="Q539" s="1"/>
      <c r="R539" s="1"/>
      <c r="S539" s="1"/>
      <c r="T539" s="1"/>
      <c r="U539" s="1"/>
      <c r="V539" s="2"/>
      <c r="W539" s="2"/>
      <c r="X539" s="2"/>
      <c r="Y539" s="2"/>
    </row>
    <row r="540" spans="1:25">
      <c r="A540" s="2"/>
      <c r="B540" s="2"/>
      <c r="C540" s="2"/>
      <c r="D540" s="2"/>
      <c r="E540" s="2"/>
      <c r="F540" s="1"/>
      <c r="G540" s="1"/>
      <c r="H540" s="1"/>
      <c r="I540" s="1"/>
      <c r="J540" s="1"/>
      <c r="K540" s="1"/>
      <c r="L540" s="1"/>
      <c r="M540" s="1"/>
      <c r="N540" s="1"/>
      <c r="O540" s="1"/>
      <c r="P540" s="1"/>
      <c r="Q540" s="1"/>
      <c r="R540" s="1"/>
      <c r="S540" s="1"/>
      <c r="T540" s="1"/>
      <c r="U540" s="1"/>
      <c r="V540" s="2"/>
      <c r="W540" s="2"/>
      <c r="X540" s="2"/>
      <c r="Y540" s="2"/>
    </row>
    <row r="541" spans="1:25">
      <c r="A541" s="2"/>
      <c r="B541" s="2"/>
      <c r="C541" s="2"/>
      <c r="D541" s="2"/>
      <c r="E541" s="2"/>
      <c r="F541" s="1"/>
      <c r="G541" s="1"/>
      <c r="H541" s="1"/>
      <c r="I541" s="1"/>
      <c r="J541" s="1"/>
      <c r="K541" s="1"/>
      <c r="L541" s="1"/>
      <c r="M541" s="1"/>
      <c r="N541" s="1"/>
      <c r="O541" s="1"/>
      <c r="P541" s="1"/>
      <c r="Q541" s="1"/>
      <c r="R541" s="1"/>
      <c r="S541" s="1"/>
      <c r="T541" s="1"/>
      <c r="U541" s="1"/>
      <c r="V541" s="2"/>
      <c r="W541" s="2"/>
      <c r="X541" s="2"/>
      <c r="Y541" s="2"/>
    </row>
    <row r="542" spans="1:25">
      <c r="A542" s="2"/>
      <c r="B542" s="2"/>
      <c r="C542" s="2"/>
      <c r="D542" s="2"/>
      <c r="E542" s="2"/>
      <c r="F542" s="1"/>
      <c r="G542" s="1"/>
      <c r="H542" s="1"/>
      <c r="I542" s="1"/>
      <c r="J542" s="1"/>
      <c r="K542" s="1"/>
      <c r="L542" s="1"/>
      <c r="M542" s="1"/>
      <c r="N542" s="1"/>
      <c r="O542" s="1"/>
      <c r="P542" s="1"/>
      <c r="Q542" s="1"/>
      <c r="R542" s="1"/>
      <c r="S542" s="1"/>
      <c r="T542" s="1"/>
      <c r="U542" s="1"/>
      <c r="V542" s="2"/>
      <c r="W542" s="2"/>
      <c r="X542" s="2"/>
      <c r="Y542" s="2"/>
    </row>
    <row r="543" spans="1:25">
      <c r="A543" s="2"/>
      <c r="B543" s="2"/>
      <c r="C543" s="2"/>
      <c r="D543" s="2"/>
      <c r="E543" s="2"/>
      <c r="F543" s="1"/>
      <c r="G543" s="1"/>
      <c r="H543" s="1"/>
      <c r="I543" s="1"/>
      <c r="J543" s="1"/>
      <c r="K543" s="1"/>
      <c r="L543" s="1"/>
      <c r="M543" s="1"/>
      <c r="N543" s="1"/>
      <c r="O543" s="1"/>
      <c r="P543" s="1"/>
      <c r="Q543" s="1"/>
      <c r="R543" s="1"/>
      <c r="S543" s="1"/>
      <c r="T543" s="1"/>
      <c r="U543" s="1"/>
      <c r="V543" s="2"/>
      <c r="W543" s="2"/>
      <c r="X543" s="2"/>
      <c r="Y543" s="2"/>
    </row>
    <row r="544" spans="1:25">
      <c r="A544" s="2"/>
      <c r="B544" s="2"/>
      <c r="C544" s="2"/>
      <c r="D544" s="2"/>
      <c r="E544" s="2"/>
      <c r="F544" s="1"/>
      <c r="G544" s="1"/>
      <c r="H544" s="1"/>
      <c r="I544" s="1"/>
      <c r="J544" s="1"/>
      <c r="K544" s="1"/>
      <c r="L544" s="1"/>
      <c r="M544" s="1"/>
      <c r="N544" s="1"/>
      <c r="O544" s="1"/>
      <c r="P544" s="1"/>
      <c r="Q544" s="1"/>
      <c r="R544" s="1"/>
      <c r="S544" s="1"/>
      <c r="T544" s="1"/>
      <c r="U544" s="1"/>
      <c r="V544" s="2"/>
      <c r="W544" s="2"/>
      <c r="X544" s="2"/>
      <c r="Y544" s="2"/>
    </row>
    <row r="545" spans="1:25">
      <c r="A545" s="2"/>
      <c r="B545" s="2"/>
      <c r="C545" s="2"/>
      <c r="D545" s="2"/>
      <c r="E545" s="2"/>
      <c r="F545" s="1"/>
      <c r="G545" s="1"/>
      <c r="H545" s="1"/>
      <c r="I545" s="1"/>
      <c r="J545" s="1"/>
      <c r="K545" s="1"/>
      <c r="L545" s="1"/>
      <c r="M545" s="1"/>
      <c r="N545" s="1"/>
      <c r="O545" s="1"/>
      <c r="P545" s="1"/>
      <c r="Q545" s="1"/>
      <c r="R545" s="1"/>
      <c r="S545" s="1"/>
      <c r="T545" s="1"/>
      <c r="U545" s="1"/>
      <c r="V545" s="2"/>
      <c r="W545" s="2"/>
      <c r="X545" s="2"/>
      <c r="Y545" s="2"/>
    </row>
    <row r="546" spans="1:25">
      <c r="A546" s="2"/>
      <c r="B546" s="2"/>
      <c r="C546" s="2"/>
      <c r="D546" s="2"/>
      <c r="E546" s="2"/>
      <c r="F546" s="1"/>
      <c r="G546" s="1"/>
      <c r="H546" s="1"/>
      <c r="I546" s="1"/>
      <c r="J546" s="1"/>
      <c r="K546" s="1"/>
      <c r="L546" s="1"/>
      <c r="M546" s="1"/>
      <c r="N546" s="1"/>
      <c r="O546" s="1"/>
      <c r="P546" s="1"/>
      <c r="Q546" s="1"/>
      <c r="R546" s="1"/>
      <c r="S546" s="1"/>
      <c r="T546" s="1"/>
      <c r="U546" s="1"/>
      <c r="V546" s="2"/>
      <c r="W546" s="2"/>
      <c r="X546" s="2"/>
      <c r="Y546" s="2"/>
    </row>
    <row r="547" spans="1:25">
      <c r="A547" s="2"/>
      <c r="B547" s="2"/>
      <c r="C547" s="2"/>
      <c r="D547" s="2"/>
      <c r="E547" s="2"/>
      <c r="F547" s="1"/>
      <c r="G547" s="1"/>
      <c r="H547" s="1"/>
      <c r="I547" s="1"/>
      <c r="J547" s="1"/>
      <c r="K547" s="1"/>
      <c r="L547" s="1"/>
      <c r="M547" s="1"/>
      <c r="N547" s="1"/>
      <c r="O547" s="1"/>
      <c r="P547" s="1"/>
      <c r="Q547" s="1"/>
      <c r="R547" s="1"/>
      <c r="S547" s="1"/>
      <c r="T547" s="1"/>
      <c r="U547" s="1"/>
      <c r="V547" s="2"/>
      <c r="W547" s="2"/>
      <c r="X547" s="2"/>
      <c r="Y547" s="2"/>
    </row>
    <row r="548" spans="1:25">
      <c r="A548" s="2"/>
      <c r="B548" s="2"/>
      <c r="C548" s="2"/>
      <c r="D548" s="2"/>
      <c r="E548" s="2"/>
      <c r="F548" s="1"/>
      <c r="G548" s="1"/>
      <c r="H548" s="1"/>
      <c r="I548" s="1"/>
      <c r="J548" s="1"/>
      <c r="K548" s="1"/>
      <c r="L548" s="1"/>
      <c r="M548" s="1"/>
      <c r="N548" s="1"/>
      <c r="O548" s="1"/>
      <c r="P548" s="1"/>
      <c r="Q548" s="1"/>
      <c r="R548" s="1"/>
      <c r="S548" s="1"/>
      <c r="T548" s="1"/>
      <c r="U548" s="1"/>
      <c r="V548" s="2"/>
      <c r="W548" s="2"/>
      <c r="X548" s="2"/>
      <c r="Y548" s="2"/>
    </row>
    <row r="549" spans="1:25">
      <c r="A549" s="2"/>
      <c r="B549" s="2"/>
      <c r="C549" s="2"/>
      <c r="D549" s="2"/>
      <c r="E549" s="2"/>
      <c r="F549" s="1"/>
      <c r="G549" s="1"/>
      <c r="H549" s="1"/>
      <c r="I549" s="1"/>
      <c r="J549" s="1"/>
      <c r="K549" s="1"/>
      <c r="L549" s="1"/>
      <c r="M549" s="1"/>
      <c r="N549" s="1"/>
      <c r="O549" s="1"/>
      <c r="P549" s="1"/>
      <c r="Q549" s="1"/>
      <c r="R549" s="1"/>
      <c r="S549" s="1"/>
      <c r="T549" s="1"/>
      <c r="U549" s="1"/>
      <c r="V549" s="2"/>
      <c r="W549" s="2"/>
      <c r="X549" s="2"/>
      <c r="Y549" s="2"/>
    </row>
    <row r="550" spans="1:25">
      <c r="A550" s="2"/>
      <c r="B550" s="2"/>
      <c r="C550" s="2"/>
      <c r="D550" s="2"/>
      <c r="E550" s="2"/>
      <c r="F550" s="1"/>
      <c r="G550" s="1"/>
      <c r="H550" s="1"/>
      <c r="I550" s="1"/>
      <c r="J550" s="1"/>
      <c r="K550" s="1"/>
      <c r="L550" s="1"/>
      <c r="M550" s="1"/>
      <c r="N550" s="1"/>
      <c r="O550" s="1"/>
      <c r="P550" s="1"/>
      <c r="Q550" s="1"/>
      <c r="R550" s="1"/>
      <c r="S550" s="1"/>
      <c r="T550" s="1"/>
      <c r="U550" s="1"/>
      <c r="V550" s="2"/>
      <c r="W550" s="2"/>
      <c r="X550" s="2"/>
      <c r="Y550" s="2"/>
    </row>
    <row r="551" spans="1:25">
      <c r="A551" s="2"/>
      <c r="B551" s="2"/>
      <c r="C551" s="2"/>
      <c r="D551" s="2"/>
      <c r="E551" s="2"/>
      <c r="F551" s="1"/>
      <c r="G551" s="1"/>
      <c r="H551" s="1"/>
      <c r="I551" s="1"/>
      <c r="J551" s="1"/>
      <c r="K551" s="1"/>
      <c r="L551" s="1"/>
      <c r="M551" s="1"/>
      <c r="N551" s="1"/>
      <c r="O551" s="1"/>
      <c r="P551" s="1"/>
      <c r="Q551" s="1"/>
      <c r="R551" s="1"/>
      <c r="S551" s="1"/>
      <c r="T551" s="1"/>
      <c r="U551" s="1"/>
      <c r="V551" s="2"/>
      <c r="W551" s="2"/>
      <c r="X551" s="2"/>
      <c r="Y551" s="2"/>
    </row>
    <row r="552" spans="1:25">
      <c r="A552" s="2"/>
      <c r="B552" s="2"/>
      <c r="C552" s="2"/>
      <c r="D552" s="2"/>
      <c r="E552" s="2"/>
      <c r="F552" s="1"/>
      <c r="G552" s="1"/>
      <c r="H552" s="1"/>
      <c r="I552" s="1"/>
      <c r="J552" s="1"/>
      <c r="K552" s="1"/>
      <c r="L552" s="1"/>
      <c r="M552" s="1"/>
      <c r="N552" s="1"/>
      <c r="O552" s="1"/>
      <c r="P552" s="1"/>
      <c r="Q552" s="1"/>
      <c r="R552" s="1"/>
      <c r="S552" s="1"/>
      <c r="T552" s="1"/>
      <c r="U552" s="1"/>
      <c r="V552" s="2"/>
      <c r="W552" s="2"/>
      <c r="X552" s="2"/>
      <c r="Y552" s="2"/>
    </row>
    <row r="553" spans="1:25">
      <c r="A553" s="2"/>
      <c r="B553" s="2"/>
      <c r="C553" s="2"/>
      <c r="D553" s="2"/>
      <c r="E553" s="2"/>
      <c r="F553" s="1"/>
      <c r="G553" s="1"/>
      <c r="H553" s="1"/>
      <c r="I553" s="1"/>
      <c r="J553" s="1"/>
      <c r="K553" s="1"/>
      <c r="L553" s="1"/>
      <c r="M553" s="1"/>
      <c r="N553" s="1"/>
      <c r="O553" s="1"/>
      <c r="P553" s="1"/>
      <c r="Q553" s="1"/>
      <c r="R553" s="1"/>
      <c r="S553" s="1"/>
      <c r="T553" s="1"/>
      <c r="U553" s="1"/>
      <c r="V553" s="2"/>
      <c r="W553" s="2"/>
      <c r="X553" s="2"/>
      <c r="Y553" s="2"/>
    </row>
    <row r="554" spans="1:25">
      <c r="A554" s="2"/>
      <c r="B554" s="2"/>
      <c r="C554" s="2"/>
      <c r="D554" s="2"/>
      <c r="E554" s="2"/>
      <c r="F554" s="1"/>
      <c r="G554" s="1"/>
      <c r="H554" s="1"/>
      <c r="I554" s="1"/>
      <c r="J554" s="1"/>
      <c r="K554" s="1"/>
      <c r="L554" s="1"/>
      <c r="M554" s="1"/>
      <c r="N554" s="1"/>
      <c r="O554" s="1"/>
      <c r="P554" s="1"/>
      <c r="Q554" s="1"/>
      <c r="R554" s="1"/>
      <c r="S554" s="1"/>
      <c r="T554" s="1"/>
      <c r="U554" s="1"/>
      <c r="V554" s="2"/>
      <c r="W554" s="2"/>
      <c r="X554" s="2"/>
      <c r="Y554" s="2"/>
    </row>
    <row r="555" spans="1:25">
      <c r="A555" s="2"/>
      <c r="B555" s="2"/>
      <c r="C555" s="2"/>
      <c r="D555" s="2"/>
      <c r="E555" s="2"/>
      <c r="F555" s="1"/>
      <c r="G555" s="1"/>
      <c r="H555" s="1"/>
      <c r="I555" s="1"/>
      <c r="J555" s="1"/>
      <c r="K555" s="1"/>
      <c r="L555" s="1"/>
      <c r="M555" s="1"/>
      <c r="N555" s="1"/>
      <c r="O555" s="1"/>
      <c r="P555" s="1"/>
      <c r="Q555" s="1"/>
      <c r="R555" s="1"/>
      <c r="S555" s="1"/>
      <c r="T555" s="1"/>
      <c r="U555" s="1"/>
      <c r="V555" s="2"/>
      <c r="W555" s="2"/>
      <c r="X555" s="2"/>
      <c r="Y555" s="2"/>
    </row>
    <row r="556" spans="1:25">
      <c r="A556" s="2"/>
      <c r="B556" s="2"/>
      <c r="C556" s="2"/>
      <c r="D556" s="2"/>
      <c r="E556" s="2"/>
      <c r="F556" s="1"/>
      <c r="G556" s="1"/>
      <c r="H556" s="1"/>
      <c r="I556" s="1"/>
      <c r="J556" s="1"/>
      <c r="K556" s="1"/>
      <c r="L556" s="1"/>
      <c r="M556" s="1"/>
      <c r="N556" s="1"/>
      <c r="O556" s="1"/>
      <c r="P556" s="1"/>
      <c r="Q556" s="1"/>
      <c r="R556" s="1"/>
      <c r="S556" s="1"/>
      <c r="T556" s="1"/>
      <c r="U556" s="1"/>
      <c r="V556" s="2"/>
      <c r="W556" s="2"/>
      <c r="X556" s="2"/>
      <c r="Y556" s="2"/>
    </row>
    <row r="557" spans="1:25">
      <c r="A557" s="2"/>
      <c r="B557" s="2"/>
      <c r="C557" s="2"/>
      <c r="D557" s="2"/>
      <c r="E557" s="2"/>
      <c r="F557" s="1"/>
      <c r="G557" s="1"/>
      <c r="H557" s="1"/>
      <c r="I557" s="1"/>
      <c r="J557" s="1"/>
      <c r="K557" s="1"/>
      <c r="L557" s="1"/>
      <c r="M557" s="1"/>
      <c r="N557" s="1"/>
      <c r="O557" s="1"/>
      <c r="P557" s="1"/>
      <c r="Q557" s="1"/>
      <c r="R557" s="1"/>
      <c r="S557" s="1"/>
      <c r="T557" s="1"/>
      <c r="U557" s="1"/>
      <c r="V557" s="2"/>
      <c r="W557" s="2"/>
      <c r="X557" s="2"/>
      <c r="Y557" s="2"/>
    </row>
    <row r="558" spans="1:25">
      <c r="A558" s="2"/>
      <c r="B558" s="2"/>
      <c r="C558" s="2"/>
      <c r="D558" s="2"/>
      <c r="E558" s="2"/>
      <c r="F558" s="1"/>
      <c r="G558" s="1"/>
      <c r="H558" s="1"/>
      <c r="I558" s="1"/>
      <c r="J558" s="1"/>
      <c r="K558" s="1"/>
      <c r="L558" s="1"/>
      <c r="M558" s="1"/>
      <c r="N558" s="1"/>
      <c r="O558" s="1"/>
      <c r="P558" s="1"/>
      <c r="Q558" s="1"/>
      <c r="R558" s="1"/>
      <c r="S558" s="1"/>
      <c r="T558" s="1"/>
      <c r="U558" s="1"/>
      <c r="V558" s="2"/>
      <c r="W558" s="2"/>
      <c r="X558" s="2"/>
      <c r="Y558" s="2"/>
    </row>
    <row r="559" spans="1:25">
      <c r="A559" s="2"/>
      <c r="B559" s="2"/>
      <c r="C559" s="2"/>
      <c r="D559" s="2"/>
      <c r="E559" s="2"/>
      <c r="F559" s="1"/>
      <c r="G559" s="1"/>
      <c r="H559" s="1"/>
      <c r="I559" s="1"/>
      <c r="J559" s="1"/>
      <c r="K559" s="1"/>
      <c r="L559" s="1"/>
      <c r="M559" s="1"/>
      <c r="N559" s="1"/>
      <c r="O559" s="1"/>
      <c r="P559" s="1"/>
      <c r="Q559" s="1"/>
      <c r="R559" s="1"/>
      <c r="S559" s="1"/>
      <c r="T559" s="1"/>
      <c r="U559" s="1"/>
      <c r="V559" s="2"/>
      <c r="W559" s="2"/>
      <c r="X559" s="2"/>
      <c r="Y559" s="2"/>
    </row>
    <row r="560" spans="1:25">
      <c r="A560" s="2"/>
      <c r="B560" s="2"/>
      <c r="C560" s="2"/>
      <c r="D560" s="2"/>
      <c r="E560" s="2"/>
      <c r="F560" s="1"/>
      <c r="G560" s="1"/>
      <c r="H560" s="1"/>
      <c r="I560" s="1"/>
      <c r="J560" s="1"/>
      <c r="K560" s="1"/>
      <c r="L560" s="1"/>
      <c r="M560" s="1"/>
      <c r="N560" s="1"/>
      <c r="O560" s="1"/>
      <c r="P560" s="1"/>
      <c r="Q560" s="1"/>
      <c r="R560" s="1"/>
      <c r="S560" s="1"/>
      <c r="T560" s="1"/>
      <c r="U560" s="1"/>
      <c r="V560" s="2"/>
      <c r="W560" s="2"/>
      <c r="X560" s="2"/>
      <c r="Y560" s="2"/>
    </row>
    <row r="561" spans="1:25">
      <c r="A561" s="2"/>
      <c r="B561" s="2"/>
      <c r="C561" s="2"/>
      <c r="D561" s="2"/>
      <c r="E561" s="2"/>
      <c r="F561" s="1"/>
      <c r="G561" s="1"/>
      <c r="H561" s="1"/>
      <c r="I561" s="1"/>
      <c r="J561" s="1"/>
      <c r="K561" s="1"/>
      <c r="L561" s="1"/>
      <c r="M561" s="1"/>
      <c r="N561" s="1"/>
      <c r="O561" s="1"/>
      <c r="P561" s="1"/>
      <c r="Q561" s="1"/>
      <c r="R561" s="1"/>
      <c r="S561" s="1"/>
      <c r="T561" s="1"/>
      <c r="U561" s="1"/>
      <c r="V561" s="2"/>
      <c r="W561" s="2"/>
      <c r="X561" s="2"/>
      <c r="Y561" s="2"/>
    </row>
    <row r="562" spans="1:25">
      <c r="A562" s="2"/>
      <c r="B562" s="2"/>
      <c r="C562" s="2"/>
      <c r="D562" s="2"/>
      <c r="E562" s="2"/>
      <c r="F562" s="1"/>
      <c r="G562" s="1"/>
      <c r="H562" s="1"/>
      <c r="I562" s="1"/>
      <c r="J562" s="1"/>
      <c r="K562" s="1"/>
      <c r="L562" s="1"/>
      <c r="M562" s="1"/>
      <c r="N562" s="1"/>
      <c r="O562" s="1"/>
      <c r="P562" s="1"/>
      <c r="Q562" s="1"/>
      <c r="R562" s="1"/>
      <c r="S562" s="1"/>
      <c r="T562" s="1"/>
      <c r="U562" s="1"/>
      <c r="V562" s="2"/>
      <c r="W562" s="2"/>
      <c r="X562" s="2"/>
      <c r="Y562" s="2"/>
    </row>
    <row r="563" spans="1:25">
      <c r="A563" s="2"/>
      <c r="B563" s="2"/>
      <c r="C563" s="2"/>
      <c r="D563" s="2"/>
      <c r="E563" s="2"/>
      <c r="F563" s="1"/>
      <c r="G563" s="1"/>
      <c r="H563" s="1"/>
      <c r="I563" s="1"/>
      <c r="J563" s="1"/>
      <c r="K563" s="1"/>
      <c r="L563" s="1"/>
      <c r="M563" s="1"/>
      <c r="N563" s="1"/>
      <c r="O563" s="1"/>
      <c r="P563" s="1"/>
      <c r="Q563" s="1"/>
      <c r="R563" s="1"/>
      <c r="S563" s="1"/>
      <c r="T563" s="1"/>
      <c r="U563" s="1"/>
      <c r="V563" s="2"/>
      <c r="W563" s="2"/>
      <c r="X563" s="2"/>
      <c r="Y563" s="2"/>
    </row>
    <row r="564" spans="1:25">
      <c r="A564" s="2"/>
      <c r="B564" s="2"/>
      <c r="C564" s="2"/>
      <c r="D564" s="2"/>
      <c r="E564" s="2"/>
      <c r="F564" s="1"/>
      <c r="G564" s="1"/>
      <c r="H564" s="1"/>
      <c r="I564" s="1"/>
      <c r="J564" s="1"/>
      <c r="K564" s="1"/>
      <c r="L564" s="1"/>
      <c r="M564" s="1"/>
      <c r="N564" s="1"/>
      <c r="O564" s="1"/>
      <c r="P564" s="1"/>
      <c r="Q564" s="1"/>
      <c r="R564" s="1"/>
      <c r="S564" s="1"/>
      <c r="T564" s="1"/>
      <c r="U564" s="1"/>
      <c r="V564" s="2"/>
      <c r="W564" s="2"/>
      <c r="X564" s="2"/>
      <c r="Y564" s="2"/>
    </row>
    <row r="565" spans="1:25">
      <c r="A565" s="2"/>
      <c r="B565" s="2"/>
      <c r="C565" s="2"/>
      <c r="D565" s="2"/>
      <c r="E565" s="2"/>
      <c r="F565" s="1"/>
      <c r="G565" s="1"/>
      <c r="H565" s="1"/>
      <c r="I565" s="1"/>
      <c r="J565" s="1"/>
      <c r="K565" s="1"/>
      <c r="L565" s="1"/>
      <c r="M565" s="1"/>
      <c r="N565" s="1"/>
      <c r="O565" s="1"/>
      <c r="P565" s="1"/>
      <c r="Q565" s="1"/>
      <c r="R565" s="1"/>
      <c r="S565" s="1"/>
      <c r="T565" s="1"/>
      <c r="U565" s="1"/>
      <c r="V565" s="2"/>
      <c r="W565" s="2"/>
      <c r="X565" s="2"/>
      <c r="Y565" s="2"/>
    </row>
    <row r="566" spans="1:25">
      <c r="A566" s="2"/>
      <c r="B566" s="2"/>
      <c r="C566" s="2"/>
      <c r="D566" s="2"/>
      <c r="E566" s="2"/>
      <c r="F566" s="1"/>
      <c r="G566" s="1"/>
      <c r="H566" s="1"/>
      <c r="I566" s="1"/>
      <c r="J566" s="1"/>
      <c r="K566" s="1"/>
      <c r="L566" s="1"/>
      <c r="M566" s="1"/>
      <c r="N566" s="1"/>
      <c r="O566" s="1"/>
      <c r="P566" s="1"/>
      <c r="Q566" s="1"/>
      <c r="R566" s="1"/>
      <c r="S566" s="1"/>
      <c r="T566" s="1"/>
      <c r="U566" s="1"/>
      <c r="V566" s="2"/>
      <c r="W566" s="2"/>
      <c r="X566" s="2"/>
      <c r="Y566" s="2"/>
    </row>
    <row r="567" spans="1:25">
      <c r="A567" s="2"/>
      <c r="B567" s="2"/>
      <c r="C567" s="2"/>
      <c r="D567" s="2"/>
      <c r="E567" s="2"/>
      <c r="F567" s="1"/>
      <c r="G567" s="1"/>
      <c r="H567" s="1"/>
      <c r="I567" s="1"/>
      <c r="J567" s="1"/>
      <c r="K567" s="1"/>
      <c r="L567" s="1"/>
      <c r="M567" s="1"/>
      <c r="N567" s="1"/>
      <c r="O567" s="1"/>
      <c r="P567" s="1"/>
      <c r="Q567" s="1"/>
      <c r="R567" s="1"/>
      <c r="S567" s="1"/>
      <c r="T567" s="1"/>
      <c r="U567" s="1"/>
      <c r="V567" s="2"/>
      <c r="W567" s="2"/>
      <c r="X567" s="2"/>
      <c r="Y567" s="2"/>
    </row>
    <row r="568" spans="1:25">
      <c r="A568" s="2"/>
      <c r="B568" s="2"/>
      <c r="C568" s="2"/>
      <c r="D568" s="2"/>
      <c r="E568" s="2"/>
      <c r="F568" s="1"/>
      <c r="G568" s="1"/>
      <c r="H568" s="1"/>
      <c r="I568" s="1"/>
      <c r="J568" s="1"/>
      <c r="K568" s="1"/>
      <c r="L568" s="1"/>
      <c r="M568" s="1"/>
      <c r="N568" s="1"/>
      <c r="O568" s="1"/>
      <c r="P568" s="1"/>
      <c r="Q568" s="1"/>
      <c r="R568" s="1"/>
      <c r="S568" s="1"/>
      <c r="T568" s="1"/>
      <c r="U568" s="1"/>
      <c r="V568" s="2"/>
      <c r="W568" s="2"/>
      <c r="X568" s="2"/>
      <c r="Y568" s="2"/>
    </row>
    <row r="569" spans="1:25">
      <c r="A569" s="2"/>
      <c r="B569" s="2"/>
      <c r="C569" s="2"/>
      <c r="D569" s="2"/>
      <c r="E569" s="2"/>
      <c r="F569" s="1"/>
      <c r="G569" s="1"/>
      <c r="H569" s="1"/>
      <c r="I569" s="1"/>
      <c r="J569" s="1"/>
      <c r="K569" s="1"/>
      <c r="L569" s="1"/>
      <c r="M569" s="1"/>
      <c r="N569" s="1"/>
      <c r="O569" s="1"/>
      <c r="P569" s="1"/>
      <c r="Q569" s="1"/>
      <c r="R569" s="1"/>
      <c r="S569" s="1"/>
      <c r="T569" s="1"/>
      <c r="U569" s="1"/>
      <c r="V569" s="2"/>
      <c r="W569" s="2"/>
      <c r="X569" s="2"/>
      <c r="Y569" s="2"/>
    </row>
    <row r="570" spans="1:25">
      <c r="A570" s="2"/>
      <c r="B570" s="2"/>
      <c r="C570" s="2"/>
      <c r="D570" s="2"/>
      <c r="E570" s="2"/>
      <c r="F570" s="1"/>
      <c r="G570" s="1"/>
      <c r="H570" s="1"/>
      <c r="I570" s="1"/>
      <c r="J570" s="1"/>
      <c r="K570" s="1"/>
      <c r="L570" s="1"/>
      <c r="M570" s="1"/>
      <c r="N570" s="1"/>
      <c r="O570" s="1"/>
      <c r="P570" s="1"/>
      <c r="Q570" s="1"/>
      <c r="R570" s="1"/>
      <c r="S570" s="1"/>
      <c r="T570" s="1"/>
      <c r="U570" s="1"/>
      <c r="V570" s="2"/>
      <c r="W570" s="2"/>
      <c r="X570" s="2"/>
      <c r="Y570" s="2"/>
    </row>
    <row r="571" spans="1:25">
      <c r="A571" s="2"/>
      <c r="B571" s="2"/>
      <c r="C571" s="2"/>
      <c r="D571" s="2"/>
      <c r="E571" s="2"/>
      <c r="F571" s="1"/>
      <c r="G571" s="1"/>
      <c r="H571" s="1"/>
      <c r="I571" s="1"/>
      <c r="J571" s="1"/>
      <c r="K571" s="1"/>
      <c r="L571" s="1"/>
      <c r="M571" s="1"/>
      <c r="N571" s="1"/>
      <c r="O571" s="1"/>
      <c r="P571" s="1"/>
      <c r="Q571" s="1"/>
      <c r="R571" s="1"/>
      <c r="S571" s="1"/>
      <c r="T571" s="1"/>
      <c r="U571" s="1"/>
      <c r="V571" s="2"/>
      <c r="W571" s="2"/>
      <c r="X571" s="2"/>
      <c r="Y571" s="2"/>
    </row>
    <row r="572" spans="1:25">
      <c r="A572" s="2"/>
      <c r="B572" s="2"/>
      <c r="C572" s="2"/>
      <c r="D572" s="2"/>
      <c r="E572" s="2"/>
      <c r="F572" s="1"/>
      <c r="G572" s="1"/>
      <c r="H572" s="1"/>
      <c r="I572" s="1"/>
      <c r="J572" s="1"/>
      <c r="K572" s="1"/>
      <c r="L572" s="1"/>
      <c r="M572" s="1"/>
      <c r="N572" s="1"/>
      <c r="O572" s="1"/>
      <c r="P572" s="1"/>
      <c r="Q572" s="1"/>
      <c r="R572" s="1"/>
      <c r="S572" s="1"/>
      <c r="T572" s="1"/>
      <c r="U572" s="1"/>
      <c r="V572" s="2"/>
      <c r="W572" s="2"/>
      <c r="X572" s="2"/>
      <c r="Y572" s="2"/>
    </row>
    <row r="573" spans="1:25">
      <c r="A573" s="2"/>
      <c r="B573" s="2"/>
      <c r="C573" s="2"/>
      <c r="D573" s="2"/>
      <c r="E573" s="2"/>
      <c r="F573" s="1"/>
      <c r="G573" s="1"/>
      <c r="H573" s="1"/>
      <c r="I573" s="1"/>
      <c r="J573" s="1"/>
      <c r="K573" s="1"/>
      <c r="L573" s="1"/>
      <c r="M573" s="1"/>
      <c r="N573" s="1"/>
      <c r="O573" s="1"/>
      <c r="P573" s="1"/>
      <c r="Q573" s="1"/>
      <c r="R573" s="1"/>
      <c r="S573" s="1"/>
      <c r="T573" s="1"/>
      <c r="U573" s="1"/>
      <c r="V573" s="2"/>
      <c r="W573" s="2"/>
      <c r="X573" s="2"/>
      <c r="Y573" s="2"/>
    </row>
    <row r="574" spans="1:25">
      <c r="A574" s="2"/>
      <c r="B574" s="2"/>
      <c r="C574" s="2"/>
      <c r="D574" s="2"/>
      <c r="E574" s="2"/>
      <c r="F574" s="1"/>
      <c r="G574" s="1"/>
      <c r="H574" s="1"/>
      <c r="I574" s="1"/>
      <c r="J574" s="1"/>
      <c r="K574" s="1"/>
      <c r="L574" s="1"/>
      <c r="M574" s="1"/>
      <c r="N574" s="1"/>
      <c r="O574" s="1"/>
      <c r="P574" s="1"/>
      <c r="Q574" s="1"/>
      <c r="R574" s="1"/>
      <c r="S574" s="1"/>
      <c r="T574" s="1"/>
      <c r="U574" s="1"/>
      <c r="V574" s="2"/>
      <c r="W574" s="2"/>
      <c r="X574" s="2"/>
      <c r="Y574" s="2"/>
    </row>
    <row r="575" spans="1:25">
      <c r="A575" s="2"/>
      <c r="B575" s="2"/>
      <c r="C575" s="2"/>
      <c r="D575" s="2"/>
      <c r="E575" s="2"/>
      <c r="F575" s="1"/>
      <c r="G575" s="1"/>
      <c r="H575" s="1"/>
      <c r="I575" s="1"/>
      <c r="J575" s="1"/>
      <c r="K575" s="1"/>
      <c r="L575" s="1"/>
      <c r="M575" s="1"/>
      <c r="N575" s="1"/>
      <c r="O575" s="1"/>
      <c r="P575" s="1"/>
      <c r="Q575" s="1"/>
      <c r="R575" s="1"/>
      <c r="S575" s="1"/>
      <c r="T575" s="1"/>
      <c r="U575" s="1"/>
      <c r="V575" s="2"/>
      <c r="W575" s="2"/>
      <c r="X575" s="2"/>
      <c r="Y575" s="2"/>
    </row>
    <row r="576" spans="1:25">
      <c r="A576" s="2"/>
      <c r="B576" s="2"/>
      <c r="C576" s="2"/>
      <c r="D576" s="2"/>
      <c r="E576" s="2"/>
      <c r="F576" s="1"/>
      <c r="G576" s="1"/>
      <c r="H576" s="1"/>
      <c r="I576" s="1"/>
      <c r="J576" s="1"/>
      <c r="K576" s="1"/>
      <c r="L576" s="1"/>
      <c r="M576" s="1"/>
      <c r="N576" s="1"/>
      <c r="O576" s="1"/>
      <c r="P576" s="1"/>
      <c r="Q576" s="1"/>
      <c r="R576" s="1"/>
      <c r="S576" s="1"/>
      <c r="T576" s="1"/>
      <c r="U576" s="1"/>
      <c r="V576" s="2"/>
      <c r="W576" s="2"/>
      <c r="X576" s="2"/>
      <c r="Y576" s="2"/>
    </row>
    <row r="577" spans="1:25">
      <c r="A577" s="2"/>
      <c r="B577" s="2"/>
      <c r="C577" s="2"/>
      <c r="D577" s="2"/>
      <c r="E577" s="2"/>
      <c r="F577" s="1"/>
      <c r="G577" s="1"/>
      <c r="H577" s="1"/>
      <c r="I577" s="1"/>
      <c r="J577" s="1"/>
      <c r="K577" s="1"/>
      <c r="L577" s="1"/>
      <c r="M577" s="1"/>
      <c r="N577" s="1"/>
      <c r="O577" s="1"/>
      <c r="P577" s="1"/>
      <c r="Q577" s="1"/>
      <c r="R577" s="1"/>
      <c r="S577" s="1"/>
      <c r="T577" s="1"/>
      <c r="U577" s="1"/>
      <c r="V577" s="2"/>
      <c r="W577" s="2"/>
      <c r="X577" s="2"/>
      <c r="Y577" s="2"/>
    </row>
    <row r="578" spans="1:25">
      <c r="A578" s="2"/>
      <c r="B578" s="2"/>
      <c r="C578" s="2"/>
      <c r="D578" s="2"/>
      <c r="E578" s="2"/>
      <c r="F578" s="1"/>
      <c r="G578" s="1"/>
      <c r="H578" s="1"/>
      <c r="I578" s="1"/>
      <c r="J578" s="1"/>
      <c r="K578" s="1"/>
      <c r="L578" s="1"/>
      <c r="M578" s="1"/>
      <c r="N578" s="1"/>
      <c r="O578" s="1"/>
      <c r="P578" s="1"/>
      <c r="Q578" s="1"/>
      <c r="R578" s="1"/>
      <c r="S578" s="1"/>
      <c r="T578" s="1"/>
      <c r="U578" s="1"/>
      <c r="V578" s="2"/>
      <c r="W578" s="2"/>
      <c r="X578" s="2"/>
      <c r="Y578" s="2"/>
    </row>
    <row r="579" spans="1:25">
      <c r="A579" s="2"/>
      <c r="B579" s="2"/>
      <c r="C579" s="2"/>
      <c r="D579" s="2"/>
      <c r="E579" s="2"/>
      <c r="F579" s="1"/>
      <c r="G579" s="1"/>
      <c r="H579" s="1"/>
      <c r="I579" s="1"/>
      <c r="J579" s="1"/>
      <c r="K579" s="1"/>
      <c r="L579" s="1"/>
      <c r="M579" s="1"/>
      <c r="N579" s="1"/>
      <c r="O579" s="1"/>
      <c r="P579" s="1"/>
      <c r="Q579" s="1"/>
      <c r="R579" s="1"/>
      <c r="S579" s="1"/>
      <c r="T579" s="1"/>
      <c r="U579" s="1"/>
      <c r="V579" s="2"/>
      <c r="W579" s="2"/>
      <c r="X579" s="2"/>
      <c r="Y579" s="2"/>
    </row>
    <row r="580" spans="1:25">
      <c r="A580" s="2"/>
      <c r="B580" s="2"/>
      <c r="C580" s="2"/>
      <c r="D580" s="2"/>
      <c r="E580" s="2"/>
      <c r="F580" s="1"/>
      <c r="G580" s="1"/>
      <c r="H580" s="1"/>
      <c r="I580" s="1"/>
      <c r="J580" s="1"/>
      <c r="K580" s="1"/>
      <c r="L580" s="1"/>
      <c r="M580" s="1"/>
      <c r="N580" s="1"/>
      <c r="O580" s="1"/>
      <c r="P580" s="1"/>
      <c r="Q580" s="1"/>
      <c r="R580" s="1"/>
      <c r="S580" s="1"/>
      <c r="T580" s="1"/>
      <c r="U580" s="1"/>
      <c r="V580" s="2"/>
      <c r="W580" s="2"/>
      <c r="X580" s="2"/>
      <c r="Y580" s="2"/>
    </row>
    <row r="581" spans="1:25">
      <c r="A581" s="2"/>
      <c r="B581" s="2"/>
      <c r="C581" s="2"/>
      <c r="D581" s="2"/>
      <c r="E581" s="2"/>
      <c r="F581" s="1"/>
      <c r="G581" s="1"/>
      <c r="H581" s="1"/>
      <c r="I581" s="1"/>
      <c r="J581" s="1"/>
      <c r="K581" s="1"/>
      <c r="L581" s="1"/>
      <c r="M581" s="1"/>
      <c r="N581" s="1"/>
      <c r="O581" s="1"/>
      <c r="P581" s="1"/>
      <c r="Q581" s="1"/>
      <c r="R581" s="1"/>
      <c r="S581" s="1"/>
      <c r="T581" s="1"/>
      <c r="U581" s="1"/>
      <c r="V581" s="2"/>
      <c r="W581" s="2"/>
      <c r="X581" s="2"/>
      <c r="Y581" s="2"/>
    </row>
    <row r="582" spans="1:25">
      <c r="A582" s="2"/>
      <c r="B582" s="2"/>
      <c r="C582" s="2"/>
      <c r="D582" s="2"/>
      <c r="E582" s="2"/>
      <c r="F582" s="1"/>
      <c r="G582" s="1"/>
      <c r="H582" s="1"/>
      <c r="I582" s="1"/>
      <c r="J582" s="1"/>
      <c r="K582" s="1"/>
      <c r="L582" s="1"/>
      <c r="M582" s="1"/>
      <c r="N582" s="1"/>
      <c r="O582" s="1"/>
      <c r="P582" s="1"/>
      <c r="Q582" s="1"/>
      <c r="R582" s="1"/>
      <c r="S582" s="1"/>
      <c r="T582" s="1"/>
      <c r="U582" s="1"/>
      <c r="V582" s="2"/>
      <c r="W582" s="2"/>
      <c r="X582" s="2"/>
      <c r="Y582" s="2"/>
    </row>
    <row r="583" spans="1:25">
      <c r="A583" s="2"/>
      <c r="B583" s="2"/>
      <c r="C583" s="2"/>
      <c r="D583" s="2"/>
      <c r="E583" s="2"/>
      <c r="F583" s="1"/>
      <c r="G583" s="1"/>
      <c r="H583" s="1"/>
      <c r="I583" s="1"/>
      <c r="J583" s="1"/>
      <c r="K583" s="1"/>
      <c r="L583" s="1"/>
      <c r="M583" s="1"/>
      <c r="N583" s="1"/>
      <c r="O583" s="1"/>
      <c r="P583" s="1"/>
      <c r="Q583" s="1"/>
      <c r="R583" s="1"/>
      <c r="S583" s="1"/>
      <c r="T583" s="1"/>
      <c r="U583" s="1"/>
      <c r="V583" s="2"/>
      <c r="W583" s="2"/>
      <c r="X583" s="2"/>
      <c r="Y583" s="2"/>
    </row>
    <row r="584" spans="1:25">
      <c r="A584" s="2"/>
      <c r="B584" s="2"/>
      <c r="C584" s="2"/>
      <c r="D584" s="2"/>
      <c r="E584" s="2"/>
      <c r="F584" s="1"/>
      <c r="G584" s="1"/>
      <c r="H584" s="1"/>
      <c r="I584" s="1"/>
      <c r="J584" s="1"/>
      <c r="K584" s="1"/>
      <c r="L584" s="1"/>
      <c r="M584" s="1"/>
      <c r="N584" s="1"/>
      <c r="O584" s="1"/>
      <c r="P584" s="1"/>
      <c r="Q584" s="1"/>
      <c r="R584" s="1"/>
      <c r="S584" s="1"/>
      <c r="T584" s="1"/>
      <c r="U584" s="1"/>
      <c r="V584" s="2"/>
      <c r="W584" s="2"/>
      <c r="X584" s="2"/>
      <c r="Y584" s="2"/>
    </row>
    <row r="585" spans="1:25">
      <c r="A585" s="2"/>
      <c r="B585" s="2"/>
      <c r="C585" s="2"/>
      <c r="D585" s="2"/>
      <c r="E585" s="2"/>
      <c r="F585" s="1"/>
      <c r="G585" s="1"/>
      <c r="H585" s="1"/>
      <c r="I585" s="1"/>
      <c r="J585" s="1"/>
      <c r="K585" s="1"/>
      <c r="L585" s="1"/>
      <c r="M585" s="1"/>
      <c r="N585" s="1"/>
      <c r="O585" s="1"/>
      <c r="P585" s="1"/>
      <c r="Q585" s="1"/>
      <c r="R585" s="1"/>
      <c r="S585" s="1"/>
      <c r="T585" s="1"/>
      <c r="U585" s="1"/>
      <c r="V585" s="2"/>
      <c r="W585" s="2"/>
      <c r="X585" s="2"/>
      <c r="Y585" s="2"/>
    </row>
    <row r="586" spans="1:25">
      <c r="A586" s="2"/>
      <c r="B586" s="2"/>
      <c r="C586" s="2"/>
      <c r="D586" s="2"/>
      <c r="E586" s="2"/>
      <c r="F586" s="1"/>
      <c r="G586" s="1"/>
      <c r="H586" s="1"/>
      <c r="I586" s="1"/>
      <c r="J586" s="1"/>
      <c r="K586" s="1"/>
      <c r="L586" s="1"/>
      <c r="M586" s="1"/>
      <c r="N586" s="1"/>
      <c r="O586" s="1"/>
      <c r="P586" s="1"/>
      <c r="Q586" s="1"/>
      <c r="R586" s="1"/>
      <c r="S586" s="1"/>
      <c r="T586" s="1"/>
      <c r="U586" s="1"/>
      <c r="V586" s="2"/>
      <c r="W586" s="2"/>
      <c r="X586" s="2"/>
      <c r="Y586" s="2"/>
    </row>
    <row r="587" spans="1:25">
      <c r="A587" s="2"/>
      <c r="B587" s="2"/>
      <c r="C587" s="2"/>
      <c r="D587" s="2"/>
      <c r="E587" s="2"/>
      <c r="F587" s="1"/>
      <c r="G587" s="1"/>
      <c r="H587" s="1"/>
      <c r="I587" s="1"/>
      <c r="J587" s="1"/>
      <c r="K587" s="1"/>
      <c r="L587" s="1"/>
      <c r="M587" s="1"/>
      <c r="N587" s="1"/>
      <c r="O587" s="1"/>
      <c r="P587" s="1"/>
      <c r="Q587" s="1"/>
      <c r="R587" s="1"/>
      <c r="S587" s="1"/>
      <c r="T587" s="1"/>
      <c r="U587" s="1"/>
      <c r="V587" s="2"/>
      <c r="W587" s="2"/>
      <c r="X587" s="2"/>
      <c r="Y587" s="2"/>
    </row>
    <row r="588" spans="1:25">
      <c r="A588" s="2"/>
      <c r="B588" s="2"/>
      <c r="C588" s="2"/>
      <c r="D588" s="2"/>
      <c r="E588" s="2"/>
      <c r="F588" s="1"/>
      <c r="G588" s="1"/>
      <c r="H588" s="1"/>
      <c r="I588" s="1"/>
      <c r="J588" s="1"/>
      <c r="K588" s="1"/>
      <c r="L588" s="1"/>
      <c r="M588" s="1"/>
      <c r="N588" s="1"/>
      <c r="O588" s="1"/>
      <c r="P588" s="1"/>
      <c r="Q588" s="1"/>
      <c r="R588" s="1"/>
      <c r="S588" s="1"/>
      <c r="T588" s="1"/>
      <c r="U588" s="1"/>
      <c r="V588" s="2"/>
      <c r="W588" s="2"/>
      <c r="X588" s="2"/>
      <c r="Y588" s="2"/>
    </row>
    <row r="589" spans="1:25">
      <c r="A589" s="2"/>
      <c r="B589" s="2"/>
      <c r="C589" s="2"/>
      <c r="D589" s="2"/>
      <c r="E589" s="2"/>
      <c r="F589" s="1"/>
      <c r="G589" s="1"/>
      <c r="H589" s="1"/>
      <c r="I589" s="1"/>
      <c r="J589" s="1"/>
      <c r="K589" s="1"/>
      <c r="L589" s="1"/>
      <c r="M589" s="1"/>
      <c r="N589" s="1"/>
      <c r="O589" s="1"/>
      <c r="P589" s="1"/>
      <c r="Q589" s="1"/>
      <c r="R589" s="1"/>
      <c r="S589" s="1"/>
      <c r="T589" s="1"/>
      <c r="U589" s="1"/>
      <c r="V589" s="2"/>
      <c r="W589" s="2"/>
      <c r="X589" s="2"/>
      <c r="Y589" s="2"/>
    </row>
    <row r="590" spans="1:25">
      <c r="A590" s="2"/>
      <c r="B590" s="2"/>
      <c r="C590" s="2"/>
      <c r="D590" s="2"/>
      <c r="E590" s="2"/>
      <c r="F590" s="1"/>
      <c r="G590" s="1"/>
      <c r="H590" s="1"/>
      <c r="I590" s="1"/>
      <c r="J590" s="1"/>
      <c r="K590" s="1"/>
      <c r="L590" s="1"/>
      <c r="M590" s="1"/>
      <c r="N590" s="1"/>
      <c r="O590" s="1"/>
      <c r="P590" s="1"/>
      <c r="Q590" s="1"/>
      <c r="R590" s="1"/>
      <c r="S590" s="1"/>
      <c r="T590" s="1"/>
      <c r="U590" s="1"/>
      <c r="V590" s="2"/>
      <c r="W590" s="2"/>
      <c r="X590" s="2"/>
      <c r="Y590" s="2"/>
    </row>
    <row r="591" spans="1:25">
      <c r="A591" s="2"/>
      <c r="B591" s="2"/>
      <c r="C591" s="2"/>
      <c r="D591" s="2"/>
      <c r="E591" s="2"/>
      <c r="F591" s="1"/>
      <c r="G591" s="1"/>
      <c r="H591" s="1"/>
      <c r="I591" s="1"/>
      <c r="J591" s="1"/>
      <c r="K591" s="1"/>
      <c r="L591" s="1"/>
      <c r="M591" s="1"/>
      <c r="N591" s="1"/>
      <c r="O591" s="1"/>
      <c r="P591" s="1"/>
      <c r="Q591" s="1"/>
      <c r="R591" s="1"/>
      <c r="S591" s="1"/>
      <c r="T591" s="1"/>
      <c r="U591" s="1"/>
      <c r="V591" s="2"/>
      <c r="W591" s="2"/>
      <c r="X591" s="2"/>
      <c r="Y591" s="2"/>
    </row>
    <row r="592" spans="1:25">
      <c r="A592" s="2"/>
      <c r="B592" s="2"/>
      <c r="C592" s="2"/>
      <c r="D592" s="2"/>
      <c r="E592" s="2"/>
      <c r="F592" s="1"/>
      <c r="G592" s="1"/>
      <c r="H592" s="1"/>
      <c r="I592" s="1"/>
      <c r="J592" s="1"/>
      <c r="K592" s="1"/>
      <c r="L592" s="1"/>
      <c r="M592" s="1"/>
      <c r="N592" s="1"/>
      <c r="O592" s="1"/>
      <c r="P592" s="1"/>
      <c r="Q592" s="1"/>
      <c r="R592" s="1"/>
      <c r="S592" s="1"/>
      <c r="T592" s="1"/>
      <c r="U592" s="1"/>
      <c r="V592" s="2"/>
      <c r="W592" s="2"/>
      <c r="X592" s="2"/>
      <c r="Y592" s="2"/>
    </row>
    <row r="593" spans="1:25">
      <c r="A593" s="2"/>
      <c r="B593" s="2"/>
      <c r="C593" s="2"/>
      <c r="D593" s="2"/>
      <c r="E593" s="2"/>
      <c r="F593" s="1"/>
      <c r="G593" s="1"/>
      <c r="H593" s="1"/>
      <c r="I593" s="1"/>
      <c r="J593" s="1"/>
      <c r="K593" s="1"/>
      <c r="L593" s="1"/>
      <c r="M593" s="1"/>
      <c r="N593" s="1"/>
      <c r="O593" s="1"/>
      <c r="P593" s="1"/>
      <c r="Q593" s="1"/>
      <c r="R593" s="1"/>
      <c r="S593" s="1"/>
      <c r="T593" s="1"/>
      <c r="U593" s="1"/>
      <c r="V593" s="2"/>
      <c r="W593" s="2"/>
      <c r="X593" s="2"/>
      <c r="Y593" s="2"/>
    </row>
    <row r="594" spans="1:25">
      <c r="A594" s="2"/>
      <c r="B594" s="2"/>
      <c r="C594" s="2"/>
      <c r="D594" s="2"/>
      <c r="E594" s="2"/>
      <c r="F594" s="1"/>
      <c r="G594" s="1"/>
      <c r="H594" s="1"/>
      <c r="I594" s="1"/>
      <c r="J594" s="1"/>
      <c r="K594" s="1"/>
      <c r="L594" s="1"/>
      <c r="M594" s="1"/>
      <c r="N594" s="1"/>
      <c r="O594" s="1"/>
      <c r="P594" s="1"/>
      <c r="Q594" s="1"/>
      <c r="R594" s="1"/>
      <c r="S594" s="1"/>
      <c r="T594" s="1"/>
      <c r="U594" s="1"/>
      <c r="V594" s="2"/>
      <c r="W594" s="2"/>
      <c r="X594" s="2"/>
      <c r="Y594" s="2"/>
    </row>
    <row r="595" spans="1:25">
      <c r="A595" s="2"/>
      <c r="B595" s="2"/>
      <c r="C595" s="2"/>
      <c r="D595" s="2"/>
      <c r="E595" s="2"/>
      <c r="F595" s="1"/>
      <c r="G595" s="1"/>
      <c r="H595" s="1"/>
      <c r="I595" s="1"/>
      <c r="J595" s="1"/>
      <c r="K595" s="1"/>
      <c r="L595" s="1"/>
      <c r="M595" s="1"/>
      <c r="N595" s="1"/>
      <c r="O595" s="1"/>
      <c r="P595" s="1"/>
      <c r="Q595" s="1"/>
      <c r="R595" s="1"/>
      <c r="S595" s="1"/>
      <c r="T595" s="1"/>
      <c r="U595" s="1"/>
      <c r="V595" s="2"/>
      <c r="W595" s="2"/>
      <c r="X595" s="2"/>
      <c r="Y595" s="2"/>
    </row>
    <row r="596" spans="1:25">
      <c r="A596" s="2"/>
      <c r="B596" s="2"/>
      <c r="C596" s="2"/>
      <c r="D596" s="2"/>
      <c r="E596" s="2"/>
      <c r="F596" s="1"/>
      <c r="G596" s="1"/>
      <c r="H596" s="1"/>
      <c r="I596" s="1"/>
      <c r="J596" s="1"/>
      <c r="K596" s="1"/>
      <c r="L596" s="1"/>
      <c r="M596" s="1"/>
      <c r="N596" s="1"/>
      <c r="O596" s="1"/>
      <c r="P596" s="1"/>
      <c r="Q596" s="1"/>
      <c r="R596" s="1"/>
      <c r="S596" s="1"/>
      <c r="T596" s="1"/>
      <c r="U596" s="1"/>
      <c r="V596" s="2"/>
      <c r="W596" s="2"/>
      <c r="X596" s="2"/>
      <c r="Y596" s="2"/>
    </row>
    <row r="597" spans="1:25">
      <c r="A597" s="2"/>
      <c r="B597" s="2"/>
      <c r="C597" s="2"/>
      <c r="D597" s="2"/>
      <c r="E597" s="2"/>
      <c r="F597" s="1"/>
      <c r="G597" s="1"/>
      <c r="H597" s="1"/>
      <c r="I597" s="1"/>
      <c r="J597" s="1"/>
      <c r="K597" s="1"/>
      <c r="L597" s="1"/>
      <c r="M597" s="1"/>
      <c r="N597" s="1"/>
      <c r="O597" s="1"/>
      <c r="P597" s="1"/>
      <c r="Q597" s="1"/>
      <c r="R597" s="1"/>
      <c r="S597" s="1"/>
      <c r="T597" s="1"/>
      <c r="U597" s="1"/>
      <c r="V597" s="2"/>
      <c r="W597" s="2"/>
      <c r="X597" s="2"/>
      <c r="Y597" s="2"/>
    </row>
    <row r="598" spans="1:25">
      <c r="A598" s="2"/>
      <c r="B598" s="2"/>
      <c r="C598" s="2"/>
      <c r="D598" s="2"/>
      <c r="E598" s="2"/>
      <c r="F598" s="1"/>
      <c r="G598" s="1"/>
      <c r="H598" s="1"/>
      <c r="I598" s="1"/>
      <c r="J598" s="1"/>
      <c r="K598" s="1"/>
      <c r="L598" s="1"/>
      <c r="M598" s="1"/>
      <c r="N598" s="1"/>
      <c r="O598" s="1"/>
      <c r="P598" s="1"/>
      <c r="Q598" s="1"/>
      <c r="R598" s="1"/>
      <c r="S598" s="1"/>
      <c r="T598" s="1"/>
      <c r="U598" s="1"/>
      <c r="V598" s="2"/>
      <c r="W598" s="2"/>
      <c r="X598" s="2"/>
      <c r="Y598" s="2"/>
    </row>
    <row r="599" spans="1:25">
      <c r="A599" s="2"/>
      <c r="B599" s="2"/>
      <c r="C599" s="2"/>
      <c r="D599" s="2"/>
      <c r="E599" s="2"/>
      <c r="F599" s="1"/>
      <c r="G599" s="1"/>
      <c r="H599" s="1"/>
      <c r="I599" s="1"/>
      <c r="J599" s="1"/>
      <c r="K599" s="1"/>
      <c r="L599" s="1"/>
      <c r="M599" s="1"/>
      <c r="N599" s="1"/>
      <c r="O599" s="1"/>
      <c r="P599" s="1"/>
      <c r="Q599" s="1"/>
      <c r="R599" s="1"/>
      <c r="S599" s="1"/>
      <c r="T599" s="1"/>
      <c r="U599" s="1"/>
      <c r="V599" s="2"/>
      <c r="W599" s="2"/>
      <c r="X599" s="2"/>
      <c r="Y599" s="2"/>
    </row>
    <row r="600" spans="1:25">
      <c r="A600" s="2"/>
      <c r="B600" s="2"/>
      <c r="C600" s="2"/>
      <c r="D600" s="2"/>
      <c r="E600" s="2"/>
      <c r="F600" s="1"/>
      <c r="G600" s="1"/>
      <c r="H600" s="1"/>
      <c r="I600" s="1"/>
      <c r="J600" s="1"/>
      <c r="K600" s="1"/>
      <c r="L600" s="1"/>
      <c r="M600" s="1"/>
      <c r="N600" s="1"/>
      <c r="O600" s="1"/>
      <c r="P600" s="1"/>
      <c r="Q600" s="1"/>
      <c r="R600" s="1"/>
      <c r="S600" s="1"/>
      <c r="T600" s="1"/>
      <c r="U600" s="1"/>
      <c r="V600" s="2"/>
      <c r="W600" s="2"/>
      <c r="X600" s="2"/>
      <c r="Y600" s="2"/>
    </row>
    <row r="601" spans="1:25">
      <c r="A601" s="2"/>
      <c r="B601" s="2"/>
      <c r="C601" s="2"/>
      <c r="D601" s="2"/>
      <c r="E601" s="2"/>
      <c r="F601" s="1"/>
      <c r="G601" s="1"/>
      <c r="H601" s="1"/>
      <c r="I601" s="1"/>
      <c r="J601" s="1"/>
      <c r="K601" s="1"/>
      <c r="L601" s="1"/>
      <c r="M601" s="1"/>
      <c r="N601" s="1"/>
      <c r="O601" s="1"/>
      <c r="P601" s="1"/>
      <c r="Q601" s="1"/>
      <c r="R601" s="1"/>
      <c r="S601" s="1"/>
      <c r="T601" s="1"/>
      <c r="U601" s="1"/>
      <c r="V601" s="2"/>
      <c r="W601" s="2"/>
      <c r="X601" s="2"/>
      <c r="Y601" s="2"/>
    </row>
    <row r="602" spans="1:25">
      <c r="A602" s="2"/>
      <c r="B602" s="2"/>
      <c r="C602" s="2"/>
      <c r="D602" s="2"/>
      <c r="E602" s="2"/>
      <c r="F602" s="1"/>
      <c r="G602" s="1"/>
      <c r="H602" s="1"/>
      <c r="I602" s="1"/>
      <c r="J602" s="1"/>
      <c r="K602" s="1"/>
      <c r="L602" s="1"/>
      <c r="M602" s="1"/>
      <c r="N602" s="1"/>
      <c r="O602" s="1"/>
      <c r="P602" s="1"/>
      <c r="Q602" s="1"/>
      <c r="R602" s="1"/>
      <c r="S602" s="1"/>
      <c r="T602" s="1"/>
      <c r="U602" s="1"/>
      <c r="V602" s="2"/>
      <c r="W602" s="2"/>
      <c r="X602" s="2"/>
      <c r="Y602" s="2"/>
    </row>
    <row r="603" spans="1:25">
      <c r="A603" s="2"/>
      <c r="B603" s="2"/>
      <c r="C603" s="2"/>
      <c r="D603" s="2"/>
      <c r="E603" s="2"/>
      <c r="F603" s="1"/>
      <c r="G603" s="1"/>
      <c r="H603" s="1"/>
      <c r="I603" s="1"/>
      <c r="J603" s="1"/>
      <c r="K603" s="1"/>
      <c r="L603" s="1"/>
      <c r="M603" s="1"/>
      <c r="N603" s="1"/>
      <c r="O603" s="1"/>
      <c r="P603" s="1"/>
      <c r="Q603" s="1"/>
      <c r="R603" s="1"/>
      <c r="S603" s="1"/>
      <c r="T603" s="1"/>
      <c r="U603" s="1"/>
      <c r="V603" s="2"/>
      <c r="W603" s="2"/>
      <c r="X603" s="2"/>
      <c r="Y603" s="2"/>
    </row>
    <row r="604" spans="1:25">
      <c r="A604" s="2"/>
      <c r="B604" s="2"/>
      <c r="C604" s="2"/>
      <c r="D604" s="2"/>
      <c r="E604" s="2"/>
      <c r="F604" s="1"/>
      <c r="G604" s="1"/>
      <c r="H604" s="1"/>
      <c r="I604" s="1"/>
      <c r="J604" s="1"/>
      <c r="K604" s="1"/>
      <c r="L604" s="1"/>
      <c r="M604" s="1"/>
      <c r="N604" s="1"/>
      <c r="O604" s="1"/>
      <c r="P604" s="1"/>
      <c r="Q604" s="1"/>
      <c r="R604" s="1"/>
      <c r="S604" s="1"/>
      <c r="T604" s="1"/>
      <c r="U604" s="1"/>
      <c r="V604" s="2"/>
      <c r="W604" s="2"/>
      <c r="X604" s="2"/>
      <c r="Y604" s="2"/>
    </row>
    <row r="605" spans="1:25">
      <c r="A605" s="2"/>
      <c r="B605" s="2"/>
      <c r="C605" s="2"/>
      <c r="D605" s="2"/>
      <c r="E605" s="2"/>
      <c r="F605" s="1"/>
      <c r="G605" s="1"/>
      <c r="H605" s="1"/>
      <c r="I605" s="1"/>
      <c r="J605" s="1"/>
      <c r="K605" s="1"/>
      <c r="L605" s="1"/>
      <c r="M605" s="1"/>
      <c r="N605" s="1"/>
      <c r="O605" s="1"/>
      <c r="P605" s="1"/>
      <c r="Q605" s="1"/>
      <c r="R605" s="1"/>
      <c r="S605" s="1"/>
      <c r="T605" s="1"/>
      <c r="U605" s="1"/>
      <c r="V605" s="2"/>
      <c r="W605" s="2"/>
      <c r="X605" s="2"/>
      <c r="Y605" s="2"/>
    </row>
    <row r="606" spans="1:25">
      <c r="A606" s="2"/>
      <c r="B606" s="2"/>
      <c r="C606" s="2"/>
      <c r="D606" s="2"/>
      <c r="E606" s="2"/>
      <c r="F606" s="1"/>
      <c r="G606" s="1"/>
      <c r="H606" s="1"/>
      <c r="I606" s="1"/>
      <c r="J606" s="1"/>
      <c r="K606" s="1"/>
      <c r="L606" s="1"/>
      <c r="M606" s="1"/>
      <c r="N606" s="1"/>
      <c r="O606" s="1"/>
      <c r="P606" s="1"/>
      <c r="Q606" s="1"/>
      <c r="R606" s="1"/>
      <c r="S606" s="1"/>
      <c r="T606" s="1"/>
      <c r="U606" s="1"/>
      <c r="V606" s="2"/>
      <c r="W606" s="2"/>
      <c r="X606" s="2"/>
      <c r="Y606" s="2"/>
    </row>
    <row r="607" spans="1:25">
      <c r="A607" s="2"/>
      <c r="B607" s="2"/>
      <c r="C607" s="2"/>
      <c r="D607" s="2"/>
      <c r="E607" s="2"/>
      <c r="F607" s="1"/>
      <c r="G607" s="1"/>
      <c r="H607" s="1"/>
      <c r="I607" s="1"/>
      <c r="J607" s="1"/>
      <c r="K607" s="1"/>
      <c r="L607" s="1"/>
      <c r="M607" s="1"/>
      <c r="N607" s="1"/>
      <c r="O607" s="1"/>
      <c r="P607" s="1"/>
      <c r="Q607" s="1"/>
      <c r="R607" s="1"/>
      <c r="S607" s="1"/>
      <c r="T607" s="1"/>
      <c r="U607" s="1"/>
      <c r="V607" s="2"/>
      <c r="W607" s="2"/>
      <c r="X607" s="2"/>
      <c r="Y607" s="2"/>
    </row>
    <row r="608" spans="1:25">
      <c r="A608" s="2"/>
      <c r="B608" s="2"/>
      <c r="C608" s="2"/>
      <c r="D608" s="2"/>
      <c r="E608" s="2"/>
      <c r="F608" s="1"/>
      <c r="G608" s="1"/>
      <c r="H608" s="1"/>
      <c r="I608" s="1"/>
      <c r="J608" s="1"/>
      <c r="K608" s="1"/>
      <c r="L608" s="1"/>
      <c r="M608" s="1"/>
      <c r="N608" s="1"/>
      <c r="O608" s="1"/>
      <c r="P608" s="1"/>
      <c r="Q608" s="1"/>
      <c r="R608" s="1"/>
      <c r="S608" s="1"/>
      <c r="T608" s="1"/>
      <c r="U608" s="1"/>
      <c r="V608" s="2"/>
      <c r="W608" s="2"/>
      <c r="X608" s="2"/>
      <c r="Y608" s="2"/>
    </row>
    <row r="609" spans="1:25">
      <c r="A609" s="2"/>
      <c r="B609" s="2"/>
      <c r="C609" s="2"/>
      <c r="D609" s="2"/>
      <c r="E609" s="2"/>
      <c r="F609" s="1"/>
      <c r="G609" s="1"/>
      <c r="H609" s="1"/>
      <c r="I609" s="1"/>
      <c r="J609" s="1"/>
      <c r="K609" s="1"/>
      <c r="L609" s="1"/>
      <c r="M609" s="1"/>
      <c r="N609" s="1"/>
      <c r="O609" s="1"/>
      <c r="P609" s="1"/>
      <c r="Q609" s="1"/>
      <c r="R609" s="1"/>
      <c r="S609" s="1"/>
      <c r="T609" s="1"/>
      <c r="U609" s="1"/>
      <c r="V609" s="2"/>
      <c r="W609" s="2"/>
      <c r="X609" s="2"/>
      <c r="Y609" s="2"/>
    </row>
    <row r="610" spans="1:25">
      <c r="A610" s="2"/>
      <c r="B610" s="2"/>
      <c r="C610" s="2"/>
      <c r="D610" s="2"/>
      <c r="E610" s="2"/>
      <c r="F610" s="1"/>
      <c r="G610" s="1"/>
      <c r="H610" s="1"/>
      <c r="I610" s="1"/>
      <c r="J610" s="1"/>
      <c r="K610" s="1"/>
      <c r="L610" s="1"/>
      <c r="M610" s="1"/>
      <c r="N610" s="1"/>
      <c r="O610" s="1"/>
      <c r="P610" s="1"/>
      <c r="Q610" s="1"/>
      <c r="R610" s="1"/>
      <c r="S610" s="1"/>
      <c r="T610" s="1"/>
      <c r="U610" s="1"/>
      <c r="V610" s="2"/>
      <c r="W610" s="2"/>
      <c r="X610" s="2"/>
      <c r="Y610" s="2"/>
    </row>
    <row r="611" spans="1:25">
      <c r="A611" s="2"/>
      <c r="B611" s="2"/>
      <c r="C611" s="2"/>
      <c r="D611" s="2"/>
      <c r="E611" s="2"/>
      <c r="F611" s="1"/>
      <c r="G611" s="1"/>
      <c r="H611" s="1"/>
      <c r="I611" s="1"/>
      <c r="J611" s="1"/>
      <c r="K611" s="1"/>
      <c r="L611" s="1"/>
      <c r="M611" s="1"/>
      <c r="N611" s="1"/>
      <c r="O611" s="1"/>
      <c r="P611" s="1"/>
      <c r="Q611" s="1"/>
      <c r="R611" s="1"/>
      <c r="S611" s="1"/>
      <c r="T611" s="1"/>
      <c r="U611" s="1"/>
      <c r="V611" s="2"/>
      <c r="W611" s="2"/>
      <c r="X611" s="2"/>
      <c r="Y611" s="2"/>
    </row>
    <row r="612" spans="1:25">
      <c r="A612" s="2"/>
      <c r="B612" s="2"/>
      <c r="C612" s="2"/>
      <c r="D612" s="2"/>
      <c r="E612" s="2"/>
      <c r="F612" s="1"/>
      <c r="G612" s="1"/>
      <c r="H612" s="1"/>
      <c r="I612" s="1"/>
      <c r="J612" s="1"/>
      <c r="K612" s="1"/>
      <c r="L612" s="1"/>
      <c r="M612" s="1"/>
      <c r="N612" s="1"/>
      <c r="O612" s="1"/>
      <c r="P612" s="1"/>
      <c r="Q612" s="1"/>
      <c r="R612" s="1"/>
      <c r="S612" s="1"/>
      <c r="T612" s="1"/>
      <c r="U612" s="1"/>
      <c r="V612" s="2"/>
      <c r="W612" s="2"/>
      <c r="X612" s="2"/>
      <c r="Y612" s="2"/>
    </row>
    <row r="613" spans="1:25">
      <c r="A613" s="2"/>
      <c r="B613" s="2"/>
      <c r="C613" s="2"/>
      <c r="D613" s="2"/>
      <c r="E613" s="2"/>
      <c r="F613" s="1"/>
      <c r="G613" s="1"/>
      <c r="H613" s="1"/>
      <c r="I613" s="1"/>
      <c r="J613" s="1"/>
      <c r="K613" s="1"/>
      <c r="L613" s="1"/>
      <c r="M613" s="1"/>
      <c r="N613" s="1"/>
      <c r="O613" s="1"/>
      <c r="P613" s="1"/>
      <c r="Q613" s="1"/>
      <c r="R613" s="1"/>
      <c r="S613" s="1"/>
      <c r="T613" s="1"/>
      <c r="U613" s="1"/>
      <c r="V613" s="2"/>
      <c r="W613" s="2"/>
      <c r="X613" s="2"/>
      <c r="Y613" s="2"/>
    </row>
    <row r="614" spans="1:25">
      <c r="A614" s="2"/>
      <c r="B614" s="2"/>
      <c r="C614" s="2"/>
      <c r="D614" s="2"/>
      <c r="E614" s="2"/>
      <c r="F614" s="1"/>
      <c r="G614" s="1"/>
      <c r="H614" s="1"/>
      <c r="I614" s="1"/>
      <c r="J614" s="1"/>
      <c r="K614" s="1"/>
      <c r="L614" s="1"/>
      <c r="M614" s="1"/>
      <c r="N614" s="1"/>
      <c r="O614" s="1"/>
      <c r="P614" s="1"/>
      <c r="Q614" s="1"/>
      <c r="R614" s="1"/>
      <c r="S614" s="1"/>
      <c r="T614" s="1"/>
      <c r="U614" s="1"/>
      <c r="V614" s="2"/>
      <c r="W614" s="2"/>
      <c r="X614" s="2"/>
      <c r="Y614" s="2"/>
    </row>
    <row r="615" spans="1:25">
      <c r="A615" s="2"/>
      <c r="B615" s="2"/>
      <c r="C615" s="2"/>
      <c r="D615" s="2"/>
      <c r="E615" s="2"/>
      <c r="F615" s="1"/>
      <c r="G615" s="1"/>
      <c r="H615" s="1"/>
      <c r="I615" s="1"/>
      <c r="J615" s="1"/>
      <c r="K615" s="1"/>
      <c r="L615" s="1"/>
      <c r="M615" s="1"/>
      <c r="N615" s="1"/>
      <c r="O615" s="1"/>
      <c r="P615" s="1"/>
      <c r="Q615" s="1"/>
      <c r="R615" s="1"/>
      <c r="S615" s="1"/>
      <c r="T615" s="1"/>
      <c r="U615" s="1"/>
      <c r="V615" s="2"/>
      <c r="W615" s="2"/>
      <c r="X615" s="2"/>
      <c r="Y615" s="2"/>
    </row>
    <row r="616" spans="1:25">
      <c r="A616" s="2"/>
      <c r="B616" s="2"/>
      <c r="C616" s="2"/>
      <c r="D616" s="2"/>
      <c r="E616" s="2"/>
      <c r="F616" s="1"/>
      <c r="G616" s="1"/>
      <c r="H616" s="1"/>
      <c r="I616" s="1"/>
      <c r="J616" s="1"/>
      <c r="K616" s="1"/>
      <c r="L616" s="1"/>
      <c r="M616" s="1"/>
      <c r="N616" s="1"/>
      <c r="O616" s="1"/>
      <c r="P616" s="1"/>
      <c r="Q616" s="1"/>
      <c r="R616" s="1"/>
      <c r="S616" s="1"/>
      <c r="T616" s="1"/>
      <c r="U616" s="1"/>
      <c r="V616" s="2"/>
      <c r="W616" s="2"/>
      <c r="X616" s="2"/>
      <c r="Y616" s="2"/>
    </row>
    <row r="617" spans="1:25">
      <c r="A617" s="2"/>
      <c r="B617" s="2"/>
      <c r="C617" s="2"/>
      <c r="D617" s="2"/>
      <c r="E617" s="2"/>
      <c r="F617" s="1"/>
      <c r="G617" s="1"/>
      <c r="H617" s="1"/>
      <c r="I617" s="1"/>
      <c r="J617" s="1"/>
      <c r="K617" s="1"/>
      <c r="L617" s="1"/>
      <c r="M617" s="1"/>
      <c r="N617" s="1"/>
      <c r="O617" s="1"/>
      <c r="P617" s="1"/>
      <c r="Q617" s="1"/>
      <c r="R617" s="1"/>
      <c r="S617" s="1"/>
      <c r="T617" s="1"/>
      <c r="U617" s="1"/>
      <c r="V617" s="2"/>
      <c r="W617" s="2"/>
      <c r="X617" s="2"/>
      <c r="Y617" s="2"/>
    </row>
    <row r="618" spans="1:25">
      <c r="A618" s="2"/>
      <c r="B618" s="2"/>
      <c r="C618" s="2"/>
      <c r="D618" s="2"/>
      <c r="E618" s="2"/>
      <c r="F618" s="1"/>
      <c r="G618" s="1"/>
      <c r="H618" s="1"/>
      <c r="I618" s="1"/>
      <c r="J618" s="1"/>
      <c r="K618" s="1"/>
      <c r="L618" s="1"/>
      <c r="M618" s="1"/>
      <c r="N618" s="1"/>
      <c r="O618" s="1"/>
      <c r="P618" s="1"/>
      <c r="Q618" s="1"/>
      <c r="R618" s="1"/>
      <c r="S618" s="1"/>
      <c r="T618" s="1"/>
      <c r="U618" s="1"/>
      <c r="V618" s="2"/>
      <c r="W618" s="2"/>
      <c r="X618" s="2"/>
      <c r="Y618" s="2"/>
    </row>
    <row r="619" spans="1:25">
      <c r="A619" s="2"/>
      <c r="B619" s="2"/>
      <c r="C619" s="2"/>
      <c r="D619" s="2"/>
      <c r="E619" s="2"/>
      <c r="F619" s="1"/>
      <c r="G619" s="1"/>
      <c r="H619" s="1"/>
      <c r="I619" s="1"/>
      <c r="J619" s="1"/>
      <c r="K619" s="1"/>
      <c r="L619" s="1"/>
      <c r="M619" s="1"/>
      <c r="N619" s="1"/>
      <c r="O619" s="1"/>
      <c r="P619" s="1"/>
      <c r="Q619" s="1"/>
      <c r="R619" s="1"/>
      <c r="S619" s="1"/>
      <c r="T619" s="1"/>
      <c r="U619" s="1"/>
      <c r="V619" s="2"/>
      <c r="W619" s="2"/>
      <c r="X619" s="2"/>
      <c r="Y619" s="2"/>
    </row>
    <row r="620" spans="1:25">
      <c r="A620" s="2"/>
      <c r="B620" s="2"/>
      <c r="C620" s="2"/>
      <c r="D620" s="2"/>
      <c r="E620" s="2"/>
      <c r="F620" s="1"/>
      <c r="G620" s="1"/>
      <c r="H620" s="1"/>
      <c r="I620" s="1"/>
      <c r="J620" s="1"/>
      <c r="K620" s="1"/>
      <c r="L620" s="1"/>
      <c r="M620" s="1"/>
      <c r="N620" s="1"/>
      <c r="O620" s="1"/>
      <c r="P620" s="1"/>
      <c r="Q620" s="1"/>
      <c r="R620" s="1"/>
      <c r="S620" s="1"/>
      <c r="T620" s="1"/>
      <c r="U620" s="1"/>
      <c r="V620" s="2"/>
      <c r="W620" s="2"/>
      <c r="X620" s="2"/>
      <c r="Y620" s="2"/>
    </row>
    <row r="621" spans="1:25">
      <c r="A621" s="2"/>
      <c r="B621" s="2"/>
      <c r="C621" s="2"/>
      <c r="D621" s="2"/>
      <c r="E621" s="2"/>
      <c r="F621" s="1"/>
      <c r="G621" s="1"/>
      <c r="H621" s="1"/>
      <c r="I621" s="1"/>
      <c r="J621" s="1"/>
      <c r="K621" s="1"/>
      <c r="L621" s="1"/>
      <c r="M621" s="1"/>
      <c r="N621" s="1"/>
      <c r="O621" s="1"/>
      <c r="P621" s="1"/>
      <c r="Q621" s="1"/>
      <c r="R621" s="1"/>
      <c r="S621" s="1"/>
      <c r="T621" s="1"/>
      <c r="U621" s="1"/>
      <c r="V621" s="2"/>
      <c r="W621" s="2"/>
      <c r="X621" s="2"/>
      <c r="Y621" s="2"/>
    </row>
    <row r="622" spans="1:25">
      <c r="A622" s="2"/>
      <c r="B622" s="2"/>
      <c r="C622" s="2"/>
      <c r="D622" s="2"/>
      <c r="E622" s="2"/>
      <c r="F622" s="1"/>
      <c r="G622" s="1"/>
      <c r="H622" s="1"/>
      <c r="I622" s="1"/>
      <c r="J622" s="1"/>
      <c r="K622" s="1"/>
      <c r="L622" s="1"/>
      <c r="M622" s="1"/>
      <c r="N622" s="1"/>
      <c r="O622" s="1"/>
      <c r="P622" s="1"/>
      <c r="Q622" s="1"/>
      <c r="R622" s="1"/>
      <c r="S622" s="1"/>
      <c r="T622" s="1"/>
      <c r="U622" s="1"/>
      <c r="V622" s="2"/>
      <c r="W622" s="2"/>
      <c r="X622" s="2"/>
      <c r="Y622" s="2"/>
    </row>
    <row r="623" spans="1:25">
      <c r="A623" s="2"/>
      <c r="B623" s="2"/>
      <c r="C623" s="2"/>
      <c r="D623" s="2"/>
      <c r="E623" s="2"/>
      <c r="F623" s="1"/>
      <c r="G623" s="1"/>
      <c r="H623" s="1"/>
      <c r="I623" s="1"/>
      <c r="J623" s="1"/>
      <c r="K623" s="1"/>
      <c r="L623" s="1"/>
      <c r="M623" s="1"/>
      <c r="N623" s="1"/>
      <c r="O623" s="1"/>
      <c r="P623" s="1"/>
      <c r="Q623" s="1"/>
      <c r="R623" s="1"/>
      <c r="S623" s="1"/>
      <c r="T623" s="1"/>
      <c r="U623" s="1"/>
      <c r="V623" s="2"/>
      <c r="W623" s="2"/>
      <c r="X623" s="2"/>
      <c r="Y623" s="2"/>
    </row>
    <row r="624" spans="1:25">
      <c r="A624" s="2"/>
      <c r="B624" s="2"/>
      <c r="C624" s="2"/>
      <c r="D624" s="2"/>
      <c r="E624" s="2"/>
      <c r="F624" s="1"/>
      <c r="G624" s="1"/>
      <c r="H624" s="1"/>
      <c r="I624" s="1"/>
      <c r="J624" s="1"/>
      <c r="K624" s="1"/>
      <c r="L624" s="1"/>
      <c r="M624" s="1"/>
      <c r="N624" s="1"/>
      <c r="O624" s="1"/>
      <c r="P624" s="1"/>
      <c r="Q624" s="1"/>
      <c r="R624" s="1"/>
      <c r="S624" s="1"/>
      <c r="T624" s="1"/>
      <c r="U624" s="1"/>
      <c r="V624" s="2"/>
      <c r="W624" s="2"/>
      <c r="X624" s="2"/>
      <c r="Y624" s="2"/>
    </row>
    <row r="625" spans="1:25">
      <c r="A625" s="2"/>
      <c r="B625" s="2"/>
      <c r="C625" s="2"/>
      <c r="D625" s="2"/>
      <c r="E625" s="2"/>
      <c r="F625" s="1"/>
      <c r="G625" s="1"/>
      <c r="H625" s="1"/>
      <c r="I625" s="1"/>
      <c r="J625" s="1"/>
      <c r="K625" s="1"/>
      <c r="L625" s="1"/>
      <c r="M625" s="1"/>
      <c r="N625" s="1"/>
      <c r="O625" s="1"/>
      <c r="P625" s="1"/>
      <c r="Q625" s="1"/>
      <c r="R625" s="1"/>
      <c r="S625" s="1"/>
      <c r="T625" s="1"/>
      <c r="U625" s="1"/>
      <c r="V625" s="2"/>
      <c r="W625" s="2"/>
      <c r="X625" s="2"/>
      <c r="Y625" s="2"/>
    </row>
    <row r="626" spans="1:25">
      <c r="A626" s="2"/>
      <c r="B626" s="2"/>
      <c r="C626" s="2"/>
      <c r="D626" s="2"/>
      <c r="E626" s="2"/>
      <c r="F626" s="1"/>
      <c r="G626" s="1"/>
      <c r="H626" s="1"/>
      <c r="I626" s="1"/>
      <c r="J626" s="1"/>
      <c r="K626" s="1"/>
      <c r="L626" s="1"/>
      <c r="M626" s="1"/>
      <c r="N626" s="1"/>
      <c r="O626" s="1"/>
      <c r="P626" s="1"/>
      <c r="Q626" s="1"/>
      <c r="R626" s="1"/>
      <c r="S626" s="1"/>
      <c r="T626" s="1"/>
      <c r="U626" s="1"/>
      <c r="V626" s="2"/>
      <c r="W626" s="2"/>
      <c r="X626" s="2"/>
      <c r="Y626" s="2"/>
    </row>
    <row r="627" spans="1:25">
      <c r="A627" s="2"/>
      <c r="B627" s="2"/>
      <c r="C627" s="2"/>
      <c r="D627" s="2"/>
      <c r="E627" s="2"/>
      <c r="F627" s="1"/>
      <c r="G627" s="1"/>
      <c r="H627" s="1"/>
      <c r="I627" s="1"/>
      <c r="J627" s="1"/>
      <c r="K627" s="1"/>
      <c r="L627" s="1"/>
      <c r="M627" s="1"/>
      <c r="N627" s="1"/>
      <c r="O627" s="1"/>
      <c r="P627" s="1"/>
      <c r="Q627" s="1"/>
      <c r="R627" s="1"/>
      <c r="S627" s="1"/>
      <c r="T627" s="1"/>
      <c r="U627" s="1"/>
      <c r="V627" s="2"/>
      <c r="W627" s="2"/>
      <c r="X627" s="2"/>
      <c r="Y627" s="2"/>
    </row>
    <row r="628" spans="1:25">
      <c r="A628" s="2"/>
      <c r="B628" s="2"/>
      <c r="C628" s="2"/>
      <c r="D628" s="2"/>
      <c r="E628" s="2"/>
      <c r="F628" s="1"/>
      <c r="G628" s="1"/>
      <c r="H628" s="1"/>
      <c r="I628" s="1"/>
      <c r="J628" s="1"/>
      <c r="K628" s="1"/>
      <c r="L628" s="1"/>
      <c r="M628" s="1"/>
      <c r="N628" s="1"/>
      <c r="O628" s="1"/>
      <c r="P628" s="1"/>
      <c r="Q628" s="1"/>
      <c r="R628" s="1"/>
      <c r="S628" s="1"/>
      <c r="T628" s="1"/>
      <c r="U628" s="1"/>
      <c r="V628" s="2"/>
      <c r="W628" s="2"/>
      <c r="X628" s="2"/>
      <c r="Y628" s="2"/>
    </row>
    <row r="629" spans="1:25">
      <c r="A629" s="2"/>
      <c r="B629" s="2"/>
      <c r="C629" s="2"/>
      <c r="D629" s="2"/>
      <c r="E629" s="2"/>
      <c r="F629" s="1"/>
      <c r="G629" s="1"/>
      <c r="H629" s="1"/>
      <c r="I629" s="1"/>
      <c r="J629" s="1"/>
      <c r="K629" s="1"/>
      <c r="L629" s="1"/>
      <c r="M629" s="1"/>
      <c r="N629" s="1"/>
      <c r="O629" s="1"/>
      <c r="P629" s="1"/>
      <c r="Q629" s="1"/>
      <c r="R629" s="1"/>
      <c r="S629" s="1"/>
      <c r="T629" s="1"/>
      <c r="U629" s="1"/>
      <c r="V629" s="2"/>
      <c r="W629" s="2"/>
      <c r="X629" s="2"/>
      <c r="Y629" s="2"/>
    </row>
    <row r="630" spans="1:25">
      <c r="A630" s="2"/>
      <c r="B630" s="2"/>
      <c r="C630" s="2"/>
      <c r="D630" s="2"/>
      <c r="E630" s="2"/>
      <c r="F630" s="1"/>
      <c r="G630" s="1"/>
      <c r="H630" s="1"/>
      <c r="I630" s="1"/>
      <c r="J630" s="1"/>
      <c r="K630" s="1"/>
      <c r="L630" s="1"/>
      <c r="M630" s="1"/>
      <c r="N630" s="1"/>
      <c r="O630" s="1"/>
      <c r="P630" s="1"/>
      <c r="Q630" s="1"/>
      <c r="R630" s="1"/>
      <c r="S630" s="1"/>
      <c r="T630" s="1"/>
      <c r="U630" s="1"/>
      <c r="V630" s="2"/>
      <c r="W630" s="2"/>
      <c r="X630" s="2"/>
      <c r="Y630" s="2"/>
    </row>
    <row r="631" spans="1:25">
      <c r="A631" s="2"/>
      <c r="B631" s="2"/>
      <c r="C631" s="2"/>
      <c r="D631" s="2"/>
      <c r="E631" s="2"/>
      <c r="F631" s="1"/>
      <c r="G631" s="1"/>
      <c r="H631" s="1"/>
      <c r="I631" s="1"/>
      <c r="J631" s="1"/>
      <c r="K631" s="1"/>
      <c r="L631" s="1"/>
      <c r="M631" s="1"/>
      <c r="N631" s="1"/>
      <c r="O631" s="1"/>
      <c r="P631" s="1"/>
      <c r="Q631" s="1"/>
      <c r="R631" s="1"/>
      <c r="S631" s="1"/>
      <c r="T631" s="1"/>
      <c r="U631" s="1"/>
      <c r="V631" s="2"/>
      <c r="W631" s="2"/>
      <c r="X631" s="2"/>
      <c r="Y631" s="2"/>
    </row>
    <row r="632" spans="1:25">
      <c r="A632" s="2"/>
      <c r="B632" s="2"/>
      <c r="C632" s="2"/>
      <c r="D632" s="2"/>
      <c r="E632" s="2"/>
      <c r="F632" s="1"/>
      <c r="G632" s="1"/>
      <c r="H632" s="1"/>
      <c r="I632" s="1"/>
      <c r="J632" s="1"/>
      <c r="K632" s="1"/>
      <c r="L632" s="1"/>
      <c r="M632" s="1"/>
      <c r="N632" s="1"/>
      <c r="O632" s="1"/>
      <c r="P632" s="1"/>
      <c r="Q632" s="1"/>
      <c r="R632" s="1"/>
      <c r="S632" s="1"/>
      <c r="T632" s="1"/>
      <c r="U632" s="1"/>
      <c r="V632" s="2"/>
      <c r="W632" s="2"/>
      <c r="X632" s="2"/>
      <c r="Y632" s="2"/>
    </row>
    <row r="633" spans="1:25">
      <c r="A633" s="2"/>
      <c r="B633" s="2"/>
      <c r="C633" s="2"/>
      <c r="D633" s="2"/>
      <c r="E633" s="2"/>
      <c r="F633" s="1"/>
      <c r="G633" s="1"/>
      <c r="H633" s="1"/>
      <c r="I633" s="1"/>
      <c r="J633" s="1"/>
      <c r="K633" s="1"/>
      <c r="L633" s="1"/>
      <c r="M633" s="1"/>
      <c r="N633" s="1"/>
      <c r="O633" s="1"/>
      <c r="P633" s="1"/>
      <c r="Q633" s="1"/>
      <c r="R633" s="1"/>
      <c r="S633" s="1"/>
      <c r="T633" s="1"/>
      <c r="U633" s="1"/>
      <c r="V633" s="2"/>
      <c r="W633" s="2"/>
      <c r="X633" s="2"/>
      <c r="Y633" s="2"/>
    </row>
    <row r="634" spans="1:25">
      <c r="A634" s="2"/>
      <c r="B634" s="2"/>
      <c r="C634" s="2"/>
      <c r="D634" s="2"/>
      <c r="E634" s="2"/>
      <c r="F634" s="1"/>
      <c r="G634" s="1"/>
      <c r="H634" s="1"/>
      <c r="I634" s="1"/>
      <c r="J634" s="1"/>
      <c r="K634" s="1"/>
      <c r="L634" s="1"/>
      <c r="M634" s="1"/>
      <c r="N634" s="1"/>
      <c r="O634" s="1"/>
      <c r="P634" s="1"/>
      <c r="Q634" s="1"/>
      <c r="R634" s="1"/>
      <c r="S634" s="1"/>
      <c r="T634" s="1"/>
      <c r="U634" s="1"/>
      <c r="V634" s="2"/>
      <c r="W634" s="2"/>
      <c r="X634" s="2"/>
      <c r="Y634" s="2"/>
    </row>
    <row r="635" spans="1:25">
      <c r="A635" s="2"/>
      <c r="B635" s="2"/>
      <c r="C635" s="2"/>
      <c r="D635" s="2"/>
      <c r="E635" s="2"/>
      <c r="F635" s="1"/>
      <c r="G635" s="1"/>
      <c r="H635" s="1"/>
      <c r="I635" s="1"/>
      <c r="J635" s="1"/>
      <c r="K635" s="1"/>
      <c r="L635" s="1"/>
      <c r="M635" s="1"/>
      <c r="N635" s="1"/>
      <c r="O635" s="1"/>
      <c r="P635" s="1"/>
      <c r="Q635" s="1"/>
      <c r="R635" s="1"/>
      <c r="S635" s="1"/>
      <c r="T635" s="1"/>
      <c r="U635" s="1"/>
      <c r="V635" s="2"/>
      <c r="W635" s="2"/>
      <c r="X635" s="2"/>
      <c r="Y635" s="2"/>
    </row>
    <row r="636" spans="1:25">
      <c r="A636" s="2"/>
      <c r="B636" s="2"/>
      <c r="C636" s="2"/>
      <c r="D636" s="2"/>
      <c r="E636" s="2"/>
      <c r="F636" s="1"/>
      <c r="G636" s="1"/>
      <c r="H636" s="1"/>
      <c r="I636" s="1"/>
      <c r="J636" s="1"/>
      <c r="K636" s="1"/>
      <c r="L636" s="1"/>
      <c r="M636" s="1"/>
      <c r="N636" s="1"/>
      <c r="O636" s="1"/>
      <c r="P636" s="1"/>
      <c r="Q636" s="1"/>
      <c r="R636" s="1"/>
      <c r="S636" s="1"/>
      <c r="T636" s="1"/>
      <c r="U636" s="1"/>
      <c r="V636" s="2"/>
      <c r="W636" s="2"/>
      <c r="X636" s="2"/>
      <c r="Y636" s="2"/>
    </row>
    <row r="637" spans="1:25">
      <c r="A637" s="2"/>
      <c r="B637" s="2"/>
      <c r="C637" s="2"/>
      <c r="D637" s="2"/>
      <c r="E637" s="2"/>
      <c r="F637" s="1"/>
      <c r="G637" s="1"/>
      <c r="H637" s="1"/>
      <c r="I637" s="1"/>
      <c r="J637" s="1"/>
      <c r="K637" s="1"/>
      <c r="L637" s="1"/>
      <c r="M637" s="1"/>
      <c r="N637" s="1"/>
      <c r="O637" s="1"/>
      <c r="P637" s="1"/>
      <c r="Q637" s="1"/>
      <c r="R637" s="1"/>
      <c r="S637" s="1"/>
      <c r="T637" s="1"/>
      <c r="U637" s="1"/>
      <c r="V637" s="2"/>
      <c r="W637" s="2"/>
      <c r="X637" s="2"/>
      <c r="Y637" s="2"/>
    </row>
    <row r="638" spans="1:25">
      <c r="A638" s="2"/>
      <c r="B638" s="2"/>
      <c r="C638" s="2"/>
      <c r="D638" s="2"/>
      <c r="E638" s="2"/>
      <c r="F638" s="1"/>
      <c r="G638" s="1"/>
      <c r="H638" s="1"/>
      <c r="I638" s="1"/>
      <c r="J638" s="1"/>
      <c r="K638" s="1"/>
      <c r="L638" s="1"/>
      <c r="M638" s="1"/>
      <c r="N638" s="1"/>
      <c r="O638" s="1"/>
      <c r="P638" s="1"/>
      <c r="Q638" s="1"/>
      <c r="R638" s="1"/>
      <c r="S638" s="1"/>
      <c r="T638" s="1"/>
      <c r="U638" s="1"/>
      <c r="V638" s="2"/>
      <c r="W638" s="2"/>
      <c r="X638" s="2"/>
      <c r="Y638" s="2"/>
    </row>
    <row r="639" spans="1:25">
      <c r="A639" s="2"/>
      <c r="B639" s="2"/>
      <c r="C639" s="2"/>
      <c r="D639" s="2"/>
      <c r="E639" s="2"/>
      <c r="F639" s="1"/>
      <c r="G639" s="1"/>
      <c r="H639" s="1"/>
      <c r="I639" s="1"/>
      <c r="J639" s="1"/>
      <c r="K639" s="1"/>
      <c r="L639" s="1"/>
      <c r="M639" s="1"/>
      <c r="N639" s="1"/>
      <c r="O639" s="1"/>
      <c r="P639" s="1"/>
      <c r="Q639" s="1"/>
      <c r="R639" s="1"/>
      <c r="S639" s="1"/>
      <c r="T639" s="1"/>
      <c r="U639" s="1"/>
      <c r="V639" s="2"/>
      <c r="W639" s="2"/>
      <c r="X639" s="2"/>
      <c r="Y639" s="2"/>
    </row>
    <row r="640" spans="1:25">
      <c r="A640" s="2"/>
      <c r="B640" s="2"/>
      <c r="C640" s="2"/>
      <c r="D640" s="2"/>
      <c r="E640" s="2"/>
      <c r="F640" s="1"/>
      <c r="G640" s="1"/>
      <c r="H640" s="1"/>
      <c r="I640" s="1"/>
      <c r="J640" s="1"/>
      <c r="K640" s="1"/>
      <c r="L640" s="1"/>
      <c r="M640" s="1"/>
      <c r="N640" s="1"/>
      <c r="O640" s="1"/>
      <c r="P640" s="1"/>
      <c r="Q640" s="1"/>
      <c r="R640" s="1"/>
      <c r="S640" s="1"/>
      <c r="T640" s="1"/>
      <c r="U640" s="1"/>
      <c r="V640" s="2"/>
      <c r="W640" s="2"/>
      <c r="X640" s="2"/>
      <c r="Y640" s="2"/>
    </row>
    <row r="641" spans="1:25">
      <c r="A641" s="2"/>
      <c r="B641" s="2"/>
      <c r="C641" s="2"/>
      <c r="D641" s="2"/>
      <c r="E641" s="2"/>
      <c r="F641" s="1"/>
      <c r="G641" s="1"/>
      <c r="H641" s="1"/>
      <c r="I641" s="1"/>
      <c r="J641" s="1"/>
      <c r="K641" s="1"/>
      <c r="L641" s="1"/>
      <c r="M641" s="1"/>
      <c r="N641" s="1"/>
      <c r="O641" s="1"/>
      <c r="P641" s="1"/>
      <c r="Q641" s="1"/>
      <c r="R641" s="1"/>
      <c r="S641" s="1"/>
      <c r="T641" s="1"/>
      <c r="U641" s="1"/>
      <c r="V641" s="2"/>
      <c r="W641" s="2"/>
      <c r="X641" s="2"/>
      <c r="Y641" s="2"/>
    </row>
    <row r="642" spans="1:25">
      <c r="A642" s="2"/>
      <c r="B642" s="2"/>
      <c r="C642" s="2"/>
      <c r="D642" s="2"/>
      <c r="E642" s="2"/>
      <c r="F642" s="1"/>
      <c r="G642" s="1"/>
      <c r="H642" s="1"/>
      <c r="I642" s="1"/>
      <c r="J642" s="1"/>
      <c r="K642" s="1"/>
      <c r="L642" s="1"/>
      <c r="M642" s="1"/>
      <c r="N642" s="1"/>
      <c r="O642" s="1"/>
      <c r="P642" s="1"/>
      <c r="Q642" s="1"/>
      <c r="R642" s="1"/>
      <c r="S642" s="1"/>
      <c r="T642" s="1"/>
      <c r="U642" s="1"/>
      <c r="V642" s="2"/>
      <c r="W642" s="2"/>
      <c r="X642" s="2"/>
      <c r="Y642" s="2"/>
    </row>
    <row r="643" spans="1:25">
      <c r="A643" s="2"/>
      <c r="B643" s="2"/>
      <c r="C643" s="2"/>
      <c r="D643" s="2"/>
      <c r="E643" s="2"/>
      <c r="F643" s="1"/>
      <c r="G643" s="1"/>
      <c r="H643" s="1"/>
      <c r="I643" s="1"/>
      <c r="J643" s="1"/>
      <c r="K643" s="1"/>
      <c r="L643" s="1"/>
      <c r="M643" s="1"/>
      <c r="N643" s="1"/>
      <c r="O643" s="1"/>
      <c r="P643" s="1"/>
      <c r="Q643" s="1"/>
      <c r="R643" s="1"/>
      <c r="S643" s="1"/>
      <c r="T643" s="1"/>
      <c r="U643" s="1"/>
      <c r="V643" s="2"/>
      <c r="W643" s="2"/>
      <c r="X643" s="2"/>
      <c r="Y643" s="2"/>
    </row>
    <row r="644" spans="1:25">
      <c r="A644" s="2"/>
      <c r="B644" s="2"/>
      <c r="C644" s="2"/>
      <c r="D644" s="2"/>
      <c r="E644" s="2"/>
      <c r="F644" s="1"/>
      <c r="G644" s="1"/>
      <c r="H644" s="1"/>
      <c r="I644" s="1"/>
      <c r="J644" s="1"/>
      <c r="K644" s="1"/>
      <c r="L644" s="1"/>
      <c r="M644" s="1"/>
      <c r="N644" s="1"/>
      <c r="O644" s="1"/>
      <c r="P644" s="1"/>
      <c r="Q644" s="1"/>
      <c r="R644" s="1"/>
      <c r="S644" s="1"/>
      <c r="T644" s="1"/>
      <c r="U644" s="1"/>
      <c r="V644" s="2"/>
      <c r="W644" s="2"/>
      <c r="X644" s="2"/>
      <c r="Y644" s="2"/>
    </row>
    <row r="645" spans="1:25">
      <c r="A645" s="2"/>
      <c r="B645" s="2"/>
      <c r="C645" s="2"/>
      <c r="D645" s="2"/>
      <c r="E645" s="2"/>
      <c r="F645" s="1"/>
      <c r="G645" s="1"/>
      <c r="H645" s="1"/>
      <c r="I645" s="1"/>
      <c r="J645" s="1"/>
      <c r="K645" s="1"/>
      <c r="L645" s="1"/>
      <c r="M645" s="1"/>
      <c r="N645" s="1"/>
      <c r="O645" s="1"/>
      <c r="P645" s="1"/>
      <c r="Q645" s="1"/>
      <c r="R645" s="1"/>
      <c r="S645" s="1"/>
      <c r="T645" s="1"/>
      <c r="U645" s="1"/>
      <c r="V645" s="2"/>
      <c r="W645" s="2"/>
      <c r="X645" s="2"/>
      <c r="Y645" s="2"/>
    </row>
    <row r="646" spans="1:25">
      <c r="A646" s="2"/>
      <c r="B646" s="2"/>
      <c r="C646" s="2"/>
      <c r="D646" s="2"/>
      <c r="E646" s="2"/>
      <c r="F646" s="1"/>
      <c r="G646" s="1"/>
      <c r="H646" s="1"/>
      <c r="I646" s="1"/>
      <c r="J646" s="1"/>
      <c r="K646" s="1"/>
      <c r="L646" s="1"/>
      <c r="M646" s="1"/>
      <c r="N646" s="1"/>
      <c r="O646" s="1"/>
      <c r="P646" s="1"/>
      <c r="Q646" s="1"/>
      <c r="R646" s="1"/>
      <c r="S646" s="1"/>
      <c r="T646" s="1"/>
      <c r="U646" s="1"/>
      <c r="V646" s="2"/>
      <c r="W646" s="2"/>
      <c r="X646" s="2"/>
      <c r="Y646" s="2"/>
    </row>
    <row r="647" spans="1:25">
      <c r="A647" s="2"/>
      <c r="B647" s="2"/>
      <c r="C647" s="2"/>
      <c r="D647" s="2"/>
      <c r="E647" s="2"/>
      <c r="F647" s="1"/>
      <c r="G647" s="1"/>
      <c r="H647" s="1"/>
      <c r="I647" s="1"/>
      <c r="J647" s="1"/>
      <c r="K647" s="1"/>
      <c r="L647" s="1"/>
      <c r="M647" s="1"/>
      <c r="N647" s="1"/>
      <c r="O647" s="1"/>
      <c r="P647" s="1"/>
      <c r="Q647" s="1"/>
      <c r="R647" s="1"/>
      <c r="S647" s="1"/>
      <c r="T647" s="1"/>
      <c r="U647" s="1"/>
      <c r="V647" s="2"/>
      <c r="W647" s="2"/>
      <c r="X647" s="2"/>
      <c r="Y647" s="2"/>
    </row>
    <row r="648" spans="1:25">
      <c r="A648" s="2"/>
      <c r="B648" s="2"/>
      <c r="C648" s="2"/>
      <c r="D648" s="2"/>
      <c r="E648" s="2"/>
      <c r="F648" s="1"/>
      <c r="G648" s="1"/>
      <c r="H648" s="1"/>
      <c r="I648" s="1"/>
      <c r="J648" s="1"/>
      <c r="K648" s="1"/>
      <c r="L648" s="1"/>
      <c r="M648" s="1"/>
      <c r="N648" s="1"/>
      <c r="O648" s="1"/>
      <c r="P648" s="1"/>
      <c r="Q648" s="1"/>
      <c r="R648" s="1"/>
      <c r="S648" s="1"/>
      <c r="T648" s="1"/>
      <c r="U648" s="1"/>
      <c r="V648" s="2"/>
      <c r="W648" s="2"/>
      <c r="X648" s="2"/>
      <c r="Y648" s="2"/>
    </row>
    <row r="649" spans="1:25">
      <c r="A649" s="2"/>
      <c r="B649" s="2"/>
      <c r="C649" s="2"/>
      <c r="D649" s="2"/>
      <c r="E649" s="2"/>
      <c r="F649" s="1"/>
      <c r="G649" s="1"/>
      <c r="H649" s="1"/>
      <c r="I649" s="1"/>
      <c r="J649" s="1"/>
      <c r="K649" s="1"/>
      <c r="L649" s="1"/>
      <c r="M649" s="1"/>
      <c r="N649" s="1"/>
      <c r="O649" s="1"/>
      <c r="P649" s="1"/>
      <c r="Q649" s="1"/>
      <c r="R649" s="1"/>
      <c r="S649" s="1"/>
      <c r="T649" s="1"/>
      <c r="U649" s="1"/>
      <c r="V649" s="2"/>
      <c r="W649" s="2"/>
      <c r="X649" s="2"/>
      <c r="Y649" s="2"/>
    </row>
    <row r="650" spans="1:25">
      <c r="A650" s="2"/>
      <c r="B650" s="2"/>
      <c r="C650" s="2"/>
      <c r="D650" s="2"/>
      <c r="E650" s="2"/>
      <c r="F650" s="1"/>
      <c r="G650" s="1"/>
      <c r="H650" s="1"/>
      <c r="I650" s="1"/>
      <c r="J650" s="1"/>
      <c r="K650" s="1"/>
      <c r="L650" s="1"/>
      <c r="M650" s="1"/>
      <c r="N650" s="1"/>
      <c r="O650" s="1"/>
      <c r="P650" s="1"/>
      <c r="Q650" s="1"/>
      <c r="R650" s="1"/>
      <c r="S650" s="1"/>
      <c r="T650" s="1"/>
      <c r="U650" s="1"/>
      <c r="V650" s="2"/>
      <c r="W650" s="2"/>
      <c r="X650" s="2"/>
      <c r="Y650" s="2"/>
    </row>
    <row r="651" spans="1:25">
      <c r="A651" s="2"/>
      <c r="B651" s="2"/>
      <c r="C651" s="2"/>
      <c r="D651" s="2"/>
      <c r="E651" s="2"/>
      <c r="F651" s="1"/>
      <c r="G651" s="1"/>
      <c r="H651" s="1"/>
      <c r="I651" s="1"/>
      <c r="J651" s="1"/>
      <c r="K651" s="1"/>
      <c r="L651" s="1"/>
      <c r="M651" s="1"/>
      <c r="N651" s="1"/>
      <c r="O651" s="1"/>
      <c r="P651" s="1"/>
      <c r="Q651" s="1"/>
      <c r="R651" s="1"/>
      <c r="S651" s="1"/>
      <c r="T651" s="1"/>
      <c r="U651" s="1"/>
      <c r="V651" s="2"/>
      <c r="W651" s="2"/>
      <c r="X651" s="2"/>
      <c r="Y651" s="2"/>
    </row>
    <row r="652" spans="1:25">
      <c r="A652" s="2"/>
      <c r="B652" s="2"/>
      <c r="C652" s="2"/>
      <c r="D652" s="2"/>
      <c r="E652" s="2"/>
      <c r="F652" s="1"/>
      <c r="G652" s="1"/>
      <c r="H652" s="1"/>
      <c r="I652" s="1"/>
      <c r="J652" s="1"/>
      <c r="K652" s="1"/>
      <c r="L652" s="1"/>
      <c r="M652" s="1"/>
      <c r="N652" s="1"/>
      <c r="O652" s="1"/>
      <c r="P652" s="1"/>
      <c r="Q652" s="1"/>
      <c r="R652" s="1"/>
      <c r="S652" s="1"/>
      <c r="T652" s="1"/>
      <c r="U652" s="1"/>
      <c r="V652" s="2"/>
      <c r="W652" s="2"/>
      <c r="X652" s="2"/>
      <c r="Y652" s="2"/>
    </row>
    <row r="653" spans="1:25">
      <c r="A653" s="2"/>
      <c r="B653" s="2"/>
      <c r="C653" s="2"/>
      <c r="D653" s="2"/>
      <c r="E653" s="2"/>
      <c r="F653" s="1"/>
      <c r="G653" s="1"/>
      <c r="H653" s="1"/>
      <c r="I653" s="1"/>
      <c r="J653" s="1"/>
      <c r="K653" s="1"/>
      <c r="L653" s="1"/>
      <c r="M653" s="1"/>
      <c r="N653" s="1"/>
      <c r="O653" s="1"/>
      <c r="P653" s="1"/>
      <c r="Q653" s="1"/>
      <c r="R653" s="1"/>
      <c r="S653" s="1"/>
      <c r="T653" s="1"/>
      <c r="U653" s="1"/>
      <c r="V653" s="2"/>
      <c r="W653" s="2"/>
      <c r="X653" s="2"/>
      <c r="Y653" s="2"/>
    </row>
    <row r="654" spans="1:25">
      <c r="A654" s="2"/>
      <c r="B654" s="2"/>
      <c r="C654" s="2"/>
      <c r="D654" s="2"/>
      <c r="E654" s="2"/>
      <c r="F654" s="1"/>
      <c r="G654" s="1"/>
      <c r="H654" s="1"/>
      <c r="I654" s="1"/>
      <c r="J654" s="1"/>
      <c r="K654" s="1"/>
      <c r="L654" s="1"/>
      <c r="M654" s="1"/>
      <c r="N654" s="1"/>
      <c r="O654" s="1"/>
      <c r="P654" s="1"/>
      <c r="Q654" s="1"/>
      <c r="R654" s="1"/>
      <c r="S654" s="1"/>
      <c r="T654" s="1"/>
      <c r="U654" s="1"/>
      <c r="V654" s="2"/>
      <c r="W654" s="2"/>
      <c r="X654" s="2"/>
      <c r="Y654" s="2"/>
    </row>
    <row r="655" spans="1:25">
      <c r="A655" s="2"/>
      <c r="B655" s="2"/>
      <c r="C655" s="2"/>
      <c r="D655" s="2"/>
      <c r="E655" s="2"/>
      <c r="F655" s="1"/>
      <c r="G655" s="1"/>
      <c r="H655" s="1"/>
      <c r="I655" s="1"/>
      <c r="J655" s="1"/>
      <c r="K655" s="1"/>
      <c r="L655" s="1"/>
      <c r="M655" s="1"/>
      <c r="N655" s="1"/>
      <c r="O655" s="1"/>
      <c r="P655" s="1"/>
      <c r="Q655" s="1"/>
      <c r="R655" s="1"/>
      <c r="S655" s="1"/>
      <c r="T655" s="1"/>
      <c r="U655" s="1"/>
      <c r="V655" s="2"/>
      <c r="W655" s="2"/>
      <c r="X655" s="2"/>
      <c r="Y655" s="2"/>
    </row>
    <row r="656" spans="1:25">
      <c r="A656" s="2"/>
      <c r="B656" s="2"/>
      <c r="C656" s="2"/>
      <c r="D656" s="2"/>
      <c r="E656" s="2"/>
      <c r="F656" s="1"/>
      <c r="G656" s="1"/>
      <c r="H656" s="1"/>
      <c r="I656" s="1"/>
      <c r="J656" s="1"/>
      <c r="K656" s="1"/>
      <c r="L656" s="1"/>
      <c r="M656" s="1"/>
      <c r="N656" s="1"/>
      <c r="O656" s="1"/>
      <c r="P656" s="1"/>
      <c r="Q656" s="1"/>
      <c r="R656" s="1"/>
      <c r="S656" s="1"/>
      <c r="T656" s="1"/>
      <c r="U656" s="1"/>
      <c r="V656" s="2"/>
      <c r="W656" s="2"/>
      <c r="X656" s="2"/>
      <c r="Y656" s="2"/>
    </row>
    <row r="657" spans="1:25">
      <c r="A657" s="2"/>
      <c r="B657" s="2"/>
      <c r="C657" s="2"/>
      <c r="D657" s="2"/>
      <c r="E657" s="2"/>
      <c r="F657" s="1"/>
      <c r="G657" s="1"/>
      <c r="H657" s="1"/>
      <c r="I657" s="1"/>
      <c r="J657" s="1"/>
      <c r="K657" s="1"/>
      <c r="L657" s="1"/>
      <c r="M657" s="1"/>
      <c r="N657" s="1"/>
      <c r="O657" s="1"/>
      <c r="P657" s="1"/>
      <c r="Q657" s="1"/>
      <c r="R657" s="1"/>
      <c r="S657" s="1"/>
      <c r="T657" s="1"/>
      <c r="U657" s="1"/>
      <c r="V657" s="2"/>
      <c r="W657" s="2"/>
      <c r="X657" s="2"/>
      <c r="Y657" s="2"/>
    </row>
    <row r="658" spans="1:25">
      <c r="A658" s="2"/>
      <c r="B658" s="2"/>
      <c r="C658" s="2"/>
      <c r="D658" s="2"/>
      <c r="E658" s="2"/>
      <c r="F658" s="1"/>
      <c r="G658" s="1"/>
      <c r="H658" s="1"/>
      <c r="I658" s="1"/>
      <c r="J658" s="1"/>
      <c r="K658" s="1"/>
      <c r="L658" s="1"/>
      <c r="M658" s="1"/>
      <c r="N658" s="1"/>
      <c r="O658" s="1"/>
      <c r="P658" s="1"/>
      <c r="Q658" s="1"/>
      <c r="R658" s="1"/>
      <c r="S658" s="1"/>
      <c r="T658" s="1"/>
      <c r="U658" s="1"/>
      <c r="V658" s="2"/>
      <c r="W658" s="2"/>
      <c r="X658" s="2"/>
      <c r="Y658" s="2"/>
    </row>
    <row r="659" spans="1:25">
      <c r="A659" s="2"/>
      <c r="B659" s="2"/>
      <c r="C659" s="2"/>
      <c r="D659" s="2"/>
      <c r="E659" s="2"/>
      <c r="F659" s="1"/>
      <c r="G659" s="1"/>
      <c r="H659" s="1"/>
      <c r="I659" s="1"/>
      <c r="J659" s="1"/>
      <c r="K659" s="1"/>
      <c r="L659" s="1"/>
      <c r="M659" s="1"/>
      <c r="N659" s="1"/>
      <c r="O659" s="1"/>
      <c r="P659" s="1"/>
      <c r="Q659" s="1"/>
      <c r="R659" s="1"/>
      <c r="S659" s="1"/>
      <c r="T659" s="1"/>
      <c r="U659" s="1"/>
      <c r="V659" s="2"/>
      <c r="W659" s="2"/>
      <c r="X659" s="2"/>
      <c r="Y659" s="2"/>
    </row>
    <row r="660" spans="1:25">
      <c r="A660" s="2"/>
      <c r="B660" s="2"/>
      <c r="C660" s="2"/>
      <c r="D660" s="2"/>
      <c r="E660" s="2"/>
      <c r="F660" s="1"/>
      <c r="G660" s="1"/>
      <c r="H660" s="1"/>
      <c r="I660" s="1"/>
      <c r="J660" s="1"/>
      <c r="K660" s="1"/>
      <c r="L660" s="1"/>
      <c r="M660" s="1"/>
      <c r="N660" s="1"/>
      <c r="O660" s="1"/>
      <c r="P660" s="1"/>
      <c r="Q660" s="1"/>
      <c r="R660" s="1"/>
      <c r="S660" s="1"/>
      <c r="T660" s="1"/>
      <c r="U660" s="1"/>
      <c r="V660" s="2"/>
      <c r="W660" s="2"/>
      <c r="X660" s="2"/>
      <c r="Y660" s="2"/>
    </row>
    <row r="661" spans="1:25">
      <c r="A661" s="2"/>
      <c r="B661" s="2"/>
      <c r="C661" s="2"/>
      <c r="D661" s="2"/>
      <c r="E661" s="2"/>
      <c r="F661" s="1"/>
      <c r="G661" s="1"/>
      <c r="H661" s="1"/>
      <c r="I661" s="1"/>
      <c r="J661" s="1"/>
      <c r="K661" s="1"/>
      <c r="L661" s="1"/>
      <c r="M661" s="1"/>
      <c r="N661" s="1"/>
      <c r="O661" s="1"/>
      <c r="P661" s="1"/>
      <c r="Q661" s="1"/>
      <c r="R661" s="1"/>
      <c r="S661" s="1"/>
      <c r="T661" s="1"/>
      <c r="U661" s="1"/>
      <c r="V661" s="2"/>
      <c r="W661" s="2"/>
      <c r="X661" s="2"/>
      <c r="Y661" s="2"/>
    </row>
    <row r="662" spans="1:25">
      <c r="A662" s="2"/>
      <c r="B662" s="2"/>
      <c r="C662" s="2"/>
      <c r="D662" s="2"/>
      <c r="E662" s="2"/>
      <c r="F662" s="1"/>
      <c r="G662" s="1"/>
      <c r="H662" s="1"/>
      <c r="I662" s="1"/>
      <c r="J662" s="1"/>
      <c r="K662" s="1"/>
      <c r="L662" s="1"/>
      <c r="M662" s="1"/>
      <c r="N662" s="1"/>
      <c r="O662" s="1"/>
      <c r="P662" s="1"/>
      <c r="Q662" s="1"/>
      <c r="R662" s="1"/>
      <c r="S662" s="1"/>
      <c r="T662" s="1"/>
      <c r="U662" s="1"/>
      <c r="V662" s="2"/>
      <c r="W662" s="2"/>
      <c r="X662" s="2"/>
      <c r="Y662" s="2"/>
    </row>
    <row r="663" spans="1:25">
      <c r="A663" s="2"/>
      <c r="B663" s="2"/>
      <c r="C663" s="2"/>
      <c r="D663" s="2"/>
      <c r="E663" s="2"/>
      <c r="F663" s="1"/>
      <c r="G663" s="1"/>
      <c r="H663" s="1"/>
      <c r="I663" s="1"/>
      <c r="J663" s="1"/>
      <c r="K663" s="1"/>
      <c r="L663" s="1"/>
      <c r="M663" s="1"/>
      <c r="N663" s="1"/>
      <c r="O663" s="1"/>
      <c r="P663" s="1"/>
      <c r="Q663" s="1"/>
      <c r="R663" s="1"/>
      <c r="S663" s="1"/>
      <c r="T663" s="1"/>
      <c r="U663" s="1"/>
      <c r="V663" s="2"/>
      <c r="W663" s="2"/>
      <c r="X663" s="2"/>
      <c r="Y663" s="2"/>
    </row>
    <row r="664" spans="1:25">
      <c r="A664" s="2"/>
      <c r="B664" s="2"/>
      <c r="C664" s="2"/>
      <c r="D664" s="2"/>
      <c r="E664" s="2"/>
      <c r="F664" s="1"/>
      <c r="G664" s="1"/>
      <c r="H664" s="1"/>
      <c r="I664" s="1"/>
      <c r="J664" s="1"/>
      <c r="K664" s="1"/>
      <c r="L664" s="1"/>
      <c r="M664" s="1"/>
      <c r="N664" s="1"/>
      <c r="O664" s="1"/>
      <c r="P664" s="1"/>
      <c r="Q664" s="1"/>
      <c r="R664" s="1"/>
      <c r="S664" s="1"/>
      <c r="T664" s="1"/>
      <c r="U664" s="1"/>
      <c r="V664" s="2"/>
      <c r="W664" s="2"/>
      <c r="X664" s="2"/>
      <c r="Y664" s="2"/>
    </row>
    <row r="665" spans="1:25">
      <c r="A665" s="2"/>
      <c r="B665" s="2"/>
      <c r="C665" s="2"/>
      <c r="D665" s="2"/>
      <c r="E665" s="2"/>
      <c r="F665" s="1"/>
      <c r="G665" s="1"/>
      <c r="H665" s="1"/>
      <c r="I665" s="1"/>
      <c r="J665" s="1"/>
      <c r="K665" s="1"/>
      <c r="L665" s="1"/>
      <c r="M665" s="1"/>
      <c r="N665" s="1"/>
      <c r="O665" s="1"/>
      <c r="P665" s="1"/>
      <c r="Q665" s="1"/>
      <c r="R665" s="1"/>
      <c r="S665" s="1"/>
      <c r="T665" s="1"/>
      <c r="U665" s="1"/>
      <c r="V665" s="2"/>
      <c r="W665" s="2"/>
      <c r="X665" s="2"/>
      <c r="Y665" s="2"/>
    </row>
    <row r="666" spans="1:25">
      <c r="A666" s="2"/>
      <c r="B666" s="2"/>
      <c r="C666" s="2"/>
      <c r="D666" s="2"/>
      <c r="E666" s="2"/>
      <c r="F666" s="1"/>
      <c r="G666" s="1"/>
      <c r="H666" s="1"/>
      <c r="I666" s="1"/>
      <c r="J666" s="1"/>
      <c r="K666" s="1"/>
      <c r="L666" s="1"/>
      <c r="M666" s="1"/>
      <c r="N666" s="1"/>
      <c r="O666" s="1"/>
      <c r="P666" s="1"/>
      <c r="Q666" s="1"/>
      <c r="R666" s="1"/>
      <c r="S666" s="1"/>
      <c r="T666" s="1"/>
      <c r="U666" s="1"/>
      <c r="V666" s="2"/>
      <c r="W666" s="2"/>
      <c r="X666" s="2"/>
      <c r="Y666" s="2"/>
    </row>
    <row r="667" spans="1:25">
      <c r="A667" s="2"/>
      <c r="B667" s="2"/>
      <c r="C667" s="2"/>
      <c r="D667" s="2"/>
      <c r="E667" s="2"/>
      <c r="F667" s="1"/>
      <c r="G667" s="1"/>
      <c r="H667" s="1"/>
      <c r="I667" s="1"/>
      <c r="J667" s="1"/>
      <c r="K667" s="1"/>
      <c r="L667" s="1"/>
      <c r="M667" s="1"/>
      <c r="N667" s="1"/>
      <c r="O667" s="1"/>
      <c r="P667" s="1"/>
      <c r="Q667" s="1"/>
      <c r="R667" s="1"/>
      <c r="S667" s="1"/>
      <c r="T667" s="1"/>
      <c r="U667" s="1"/>
      <c r="V667" s="2"/>
      <c r="W667" s="2"/>
      <c r="X667" s="2"/>
      <c r="Y667" s="2"/>
    </row>
    <row r="668" spans="1:25">
      <c r="A668" s="2"/>
      <c r="B668" s="2"/>
      <c r="C668" s="2"/>
      <c r="D668" s="2"/>
      <c r="E668" s="2"/>
      <c r="F668" s="1"/>
      <c r="G668" s="1"/>
      <c r="H668" s="1"/>
      <c r="I668" s="1"/>
      <c r="J668" s="1"/>
      <c r="K668" s="1"/>
      <c r="L668" s="1"/>
      <c r="M668" s="1"/>
      <c r="N668" s="1"/>
      <c r="O668" s="1"/>
      <c r="P668" s="1"/>
      <c r="Q668" s="1"/>
      <c r="R668" s="1"/>
      <c r="S668" s="1"/>
      <c r="T668" s="1"/>
      <c r="U668" s="1"/>
      <c r="V668" s="2"/>
      <c r="W668" s="2"/>
      <c r="X668" s="2"/>
      <c r="Y668" s="2"/>
    </row>
    <row r="669" spans="1:25">
      <c r="A669" s="2"/>
      <c r="B669" s="2"/>
      <c r="C669" s="2"/>
      <c r="D669" s="2"/>
      <c r="E669" s="2"/>
      <c r="F669" s="1"/>
      <c r="G669" s="1"/>
      <c r="H669" s="1"/>
      <c r="I669" s="1"/>
      <c r="J669" s="1"/>
      <c r="K669" s="1"/>
      <c r="L669" s="1"/>
      <c r="M669" s="1"/>
      <c r="N669" s="1"/>
      <c r="O669" s="1"/>
      <c r="P669" s="1"/>
      <c r="Q669" s="1"/>
      <c r="R669" s="1"/>
      <c r="S669" s="1"/>
      <c r="T669" s="1"/>
      <c r="U669" s="1"/>
      <c r="V669" s="2"/>
      <c r="W669" s="2"/>
      <c r="X669" s="2"/>
      <c r="Y669" s="2"/>
    </row>
    <row r="670" spans="1:25">
      <c r="A670" s="2"/>
      <c r="B670" s="2"/>
      <c r="C670" s="2"/>
      <c r="D670" s="2"/>
      <c r="E670" s="2"/>
      <c r="F670" s="1"/>
      <c r="G670" s="1"/>
      <c r="H670" s="1"/>
      <c r="I670" s="1"/>
      <c r="J670" s="1"/>
      <c r="K670" s="1"/>
      <c r="L670" s="1"/>
      <c r="M670" s="1"/>
      <c r="N670" s="1"/>
      <c r="O670" s="1"/>
      <c r="P670" s="1"/>
      <c r="Q670" s="1"/>
      <c r="R670" s="1"/>
      <c r="S670" s="1"/>
      <c r="T670" s="1"/>
      <c r="U670" s="1"/>
      <c r="V670" s="2"/>
      <c r="W670" s="2"/>
      <c r="X670" s="2"/>
      <c r="Y670" s="2"/>
    </row>
    <row r="671" spans="1:25">
      <c r="A671" s="2"/>
      <c r="B671" s="2"/>
      <c r="C671" s="2"/>
      <c r="D671" s="2"/>
      <c r="E671" s="2"/>
      <c r="F671" s="1"/>
      <c r="G671" s="1"/>
      <c r="H671" s="1"/>
      <c r="I671" s="1"/>
      <c r="J671" s="1"/>
      <c r="K671" s="1"/>
      <c r="L671" s="1"/>
      <c r="M671" s="1"/>
      <c r="N671" s="1"/>
      <c r="O671" s="1"/>
      <c r="P671" s="1"/>
      <c r="Q671" s="1"/>
      <c r="R671" s="1"/>
      <c r="S671" s="1"/>
      <c r="T671" s="1"/>
      <c r="U671" s="1"/>
      <c r="V671" s="2"/>
      <c r="W671" s="2"/>
      <c r="X671" s="2"/>
      <c r="Y671" s="2"/>
    </row>
    <row r="672" spans="1:25">
      <c r="A672" s="2"/>
      <c r="B672" s="2"/>
      <c r="C672" s="2"/>
      <c r="D672" s="2"/>
      <c r="E672" s="2"/>
      <c r="F672" s="1"/>
      <c r="G672" s="1"/>
      <c r="H672" s="1"/>
      <c r="I672" s="1"/>
      <c r="J672" s="1"/>
      <c r="K672" s="1"/>
      <c r="L672" s="1"/>
      <c r="M672" s="1"/>
      <c r="N672" s="1"/>
      <c r="O672" s="1"/>
      <c r="P672" s="1"/>
      <c r="Q672" s="1"/>
      <c r="R672" s="1"/>
      <c r="S672" s="1"/>
      <c r="T672" s="1"/>
      <c r="U672" s="1"/>
      <c r="V672" s="2"/>
      <c r="W672" s="2"/>
      <c r="X672" s="2"/>
      <c r="Y672" s="2"/>
    </row>
    <row r="673" spans="1:25">
      <c r="A673" s="2"/>
      <c r="B673" s="2"/>
      <c r="C673" s="2"/>
      <c r="D673" s="2"/>
      <c r="E673" s="2"/>
      <c r="F673" s="1"/>
      <c r="G673" s="1"/>
      <c r="H673" s="1"/>
      <c r="I673" s="1"/>
      <c r="J673" s="1"/>
      <c r="K673" s="1"/>
      <c r="L673" s="1"/>
      <c r="M673" s="1"/>
      <c r="N673" s="1"/>
      <c r="O673" s="1"/>
      <c r="P673" s="1"/>
      <c r="Q673" s="1"/>
      <c r="R673" s="1"/>
      <c r="S673" s="1"/>
      <c r="T673" s="1"/>
      <c r="U673" s="1"/>
      <c r="V673" s="2"/>
      <c r="W673" s="2"/>
      <c r="X673" s="2"/>
      <c r="Y673" s="2"/>
    </row>
    <row r="674" spans="1:25">
      <c r="A674" s="2"/>
      <c r="B674" s="2"/>
      <c r="C674" s="2"/>
      <c r="D674" s="2"/>
      <c r="E674" s="2"/>
      <c r="F674" s="1"/>
      <c r="G674" s="1"/>
      <c r="H674" s="1"/>
      <c r="I674" s="1"/>
      <c r="J674" s="1"/>
      <c r="K674" s="1"/>
      <c r="L674" s="1"/>
      <c r="M674" s="1"/>
      <c r="N674" s="1"/>
      <c r="O674" s="1"/>
      <c r="P674" s="1"/>
      <c r="Q674" s="1"/>
      <c r="R674" s="1"/>
      <c r="S674" s="1"/>
      <c r="T674" s="1"/>
      <c r="U674" s="1"/>
      <c r="V674" s="2"/>
      <c r="W674" s="2"/>
      <c r="X674" s="2"/>
      <c r="Y674" s="2"/>
    </row>
    <row r="675" spans="1:25">
      <c r="A675" s="2"/>
      <c r="B675" s="2"/>
      <c r="C675" s="2"/>
      <c r="D675" s="2"/>
      <c r="E675" s="2"/>
      <c r="F675" s="1"/>
      <c r="G675" s="1"/>
      <c r="H675" s="1"/>
      <c r="I675" s="1"/>
      <c r="J675" s="1"/>
      <c r="K675" s="1"/>
      <c r="L675" s="1"/>
      <c r="M675" s="1"/>
      <c r="N675" s="1"/>
      <c r="O675" s="1"/>
      <c r="P675" s="1"/>
      <c r="Q675" s="1"/>
      <c r="R675" s="1"/>
      <c r="S675" s="1"/>
      <c r="T675" s="1"/>
      <c r="U675" s="1"/>
      <c r="V675" s="2"/>
      <c r="W675" s="2"/>
      <c r="X675" s="2"/>
      <c r="Y675" s="2"/>
    </row>
    <row r="676" spans="1:25">
      <c r="A676" s="2"/>
      <c r="B676" s="2"/>
      <c r="C676" s="2"/>
      <c r="D676" s="2"/>
      <c r="E676" s="2"/>
      <c r="F676" s="1"/>
      <c r="G676" s="1"/>
      <c r="H676" s="1"/>
      <c r="I676" s="1"/>
      <c r="J676" s="1"/>
      <c r="K676" s="1"/>
      <c r="L676" s="1"/>
      <c r="M676" s="1"/>
      <c r="N676" s="1"/>
      <c r="O676" s="1"/>
      <c r="P676" s="1"/>
      <c r="Q676" s="1"/>
      <c r="R676" s="1"/>
      <c r="S676" s="1"/>
      <c r="T676" s="1"/>
      <c r="U676" s="1"/>
      <c r="V676" s="2"/>
      <c r="W676" s="2"/>
      <c r="X676" s="2"/>
      <c r="Y676" s="2"/>
    </row>
    <row r="677" spans="1:25">
      <c r="A677" s="2"/>
      <c r="B677" s="2"/>
      <c r="C677" s="2"/>
      <c r="D677" s="2"/>
      <c r="E677" s="2"/>
      <c r="F677" s="1"/>
      <c r="G677" s="1"/>
      <c r="H677" s="1"/>
      <c r="I677" s="1"/>
      <c r="J677" s="1"/>
      <c r="K677" s="1"/>
      <c r="L677" s="1"/>
      <c r="M677" s="1"/>
      <c r="N677" s="1"/>
      <c r="O677" s="1"/>
      <c r="P677" s="1"/>
      <c r="Q677" s="1"/>
      <c r="R677" s="1"/>
      <c r="S677" s="1"/>
      <c r="T677" s="1"/>
      <c r="U677" s="1"/>
      <c r="V677" s="2"/>
      <c r="W677" s="2"/>
      <c r="X677" s="2"/>
      <c r="Y677" s="2"/>
    </row>
    <row r="678" spans="1:25">
      <c r="A678" s="2"/>
      <c r="B678" s="2"/>
      <c r="C678" s="2"/>
      <c r="D678" s="2"/>
      <c r="E678" s="2"/>
      <c r="F678" s="1"/>
      <c r="G678" s="1"/>
      <c r="H678" s="1"/>
      <c r="I678" s="1"/>
      <c r="J678" s="1"/>
      <c r="K678" s="1"/>
      <c r="L678" s="1"/>
      <c r="M678" s="1"/>
      <c r="N678" s="1"/>
      <c r="O678" s="1"/>
      <c r="P678" s="1"/>
      <c r="Q678" s="1"/>
      <c r="R678" s="1"/>
      <c r="S678" s="1"/>
      <c r="T678" s="1"/>
      <c r="U678" s="1"/>
      <c r="V678" s="2"/>
      <c r="W678" s="2"/>
      <c r="X678" s="2"/>
      <c r="Y678" s="2"/>
    </row>
    <row r="679" spans="1:25">
      <c r="A679" s="2"/>
      <c r="B679" s="2"/>
      <c r="C679" s="2"/>
      <c r="D679" s="2"/>
      <c r="E679" s="2"/>
      <c r="F679" s="1"/>
      <c r="G679" s="1"/>
      <c r="H679" s="1"/>
      <c r="I679" s="1"/>
      <c r="J679" s="1"/>
      <c r="K679" s="1"/>
      <c r="L679" s="1"/>
      <c r="M679" s="1"/>
      <c r="N679" s="1"/>
      <c r="O679" s="1"/>
      <c r="P679" s="1"/>
      <c r="Q679" s="1"/>
      <c r="R679" s="1"/>
      <c r="S679" s="1"/>
      <c r="T679" s="1"/>
      <c r="U679" s="1"/>
      <c r="V679" s="2"/>
      <c r="W679" s="2"/>
      <c r="X679" s="2"/>
      <c r="Y679" s="2"/>
    </row>
    <row r="680" spans="1:25">
      <c r="A680" s="2"/>
      <c r="B680" s="2"/>
      <c r="C680" s="2"/>
      <c r="D680" s="2"/>
      <c r="E680" s="2"/>
      <c r="F680" s="1"/>
      <c r="G680" s="1"/>
      <c r="H680" s="1"/>
      <c r="I680" s="1"/>
      <c r="J680" s="1"/>
      <c r="K680" s="1"/>
      <c r="L680" s="1"/>
      <c r="M680" s="1"/>
      <c r="N680" s="1"/>
      <c r="O680" s="1"/>
      <c r="P680" s="1"/>
      <c r="Q680" s="1"/>
      <c r="R680" s="1"/>
      <c r="S680" s="1"/>
      <c r="T680" s="1"/>
      <c r="U680" s="1"/>
      <c r="V680" s="2"/>
      <c r="W680" s="2"/>
      <c r="X680" s="2"/>
      <c r="Y680" s="2"/>
    </row>
    <row r="681" spans="1:25">
      <c r="A681" s="2"/>
      <c r="B681" s="2"/>
      <c r="C681" s="2"/>
      <c r="D681" s="2"/>
      <c r="E681" s="2"/>
      <c r="F681" s="1"/>
      <c r="G681" s="1"/>
      <c r="H681" s="1"/>
      <c r="I681" s="1"/>
      <c r="J681" s="1"/>
      <c r="K681" s="1"/>
      <c r="L681" s="1"/>
      <c r="M681" s="1"/>
      <c r="N681" s="1"/>
      <c r="O681" s="1"/>
      <c r="P681" s="1"/>
      <c r="Q681" s="1"/>
      <c r="R681" s="1"/>
      <c r="S681" s="1"/>
      <c r="T681" s="1"/>
      <c r="U681" s="1"/>
      <c r="V681" s="2"/>
      <c r="W681" s="2"/>
      <c r="X681" s="2"/>
      <c r="Y681" s="2"/>
    </row>
    <row r="682" spans="1:25">
      <c r="A682" s="2"/>
      <c r="B682" s="2"/>
      <c r="C682" s="2"/>
      <c r="D682" s="2"/>
      <c r="E682" s="2"/>
      <c r="F682" s="1"/>
      <c r="G682" s="1"/>
      <c r="H682" s="1"/>
      <c r="I682" s="1"/>
      <c r="J682" s="1"/>
      <c r="K682" s="1"/>
      <c r="L682" s="1"/>
      <c r="M682" s="1"/>
      <c r="N682" s="1"/>
      <c r="O682" s="1"/>
      <c r="P682" s="1"/>
      <c r="Q682" s="1"/>
      <c r="R682" s="1"/>
      <c r="S682" s="1"/>
      <c r="T682" s="1"/>
      <c r="U682" s="1"/>
      <c r="V682" s="2"/>
      <c r="W682" s="2"/>
      <c r="X682" s="2"/>
      <c r="Y682" s="2"/>
    </row>
    <row r="683" spans="1:25">
      <c r="A683" s="2"/>
      <c r="B683" s="2"/>
      <c r="C683" s="2"/>
      <c r="D683" s="2"/>
      <c r="E683" s="2"/>
      <c r="F683" s="1"/>
      <c r="G683" s="1"/>
      <c r="H683" s="1"/>
      <c r="I683" s="1"/>
      <c r="J683" s="1"/>
      <c r="K683" s="1"/>
      <c r="L683" s="1"/>
      <c r="M683" s="1"/>
      <c r="N683" s="1"/>
      <c r="O683" s="1"/>
      <c r="P683" s="1"/>
      <c r="Q683" s="1"/>
      <c r="R683" s="1"/>
      <c r="S683" s="1"/>
      <c r="T683" s="1"/>
      <c r="U683" s="1"/>
      <c r="V683" s="2"/>
      <c r="W683" s="2"/>
      <c r="X683" s="2"/>
      <c r="Y683" s="2"/>
    </row>
    <row r="684" spans="1:25">
      <c r="A684" s="2"/>
      <c r="B684" s="2"/>
      <c r="C684" s="2"/>
      <c r="D684" s="2"/>
      <c r="E684" s="2"/>
      <c r="F684" s="1"/>
      <c r="G684" s="1"/>
      <c r="H684" s="1"/>
      <c r="I684" s="1"/>
      <c r="J684" s="1"/>
      <c r="K684" s="1"/>
      <c r="L684" s="1"/>
      <c r="M684" s="1"/>
      <c r="N684" s="1"/>
      <c r="O684" s="1"/>
      <c r="P684" s="1"/>
      <c r="Q684" s="1"/>
      <c r="R684" s="1"/>
      <c r="S684" s="1"/>
      <c r="T684" s="1"/>
      <c r="U684" s="1"/>
      <c r="V684" s="2"/>
      <c r="W684" s="2"/>
      <c r="X684" s="2"/>
      <c r="Y684" s="2"/>
    </row>
    <row r="685" spans="1:25">
      <c r="A685" s="2"/>
      <c r="B685" s="2"/>
      <c r="C685" s="2"/>
      <c r="D685" s="2"/>
      <c r="E685" s="2"/>
      <c r="F685" s="1"/>
      <c r="G685" s="1"/>
      <c r="H685" s="1"/>
      <c r="I685" s="1"/>
      <c r="J685" s="1"/>
      <c r="K685" s="1"/>
      <c r="L685" s="1"/>
      <c r="M685" s="1"/>
      <c r="N685" s="1"/>
      <c r="O685" s="1"/>
      <c r="P685" s="1"/>
      <c r="Q685" s="1"/>
      <c r="R685" s="1"/>
      <c r="S685" s="1"/>
      <c r="T685" s="1"/>
      <c r="U685" s="1"/>
      <c r="V685" s="2"/>
      <c r="W685" s="2"/>
      <c r="X685" s="2"/>
      <c r="Y685" s="2"/>
    </row>
    <row r="686" spans="1:25">
      <c r="A686" s="2"/>
      <c r="B686" s="2"/>
      <c r="C686" s="2"/>
      <c r="D686" s="2"/>
      <c r="E686" s="2"/>
      <c r="F686" s="1"/>
      <c r="G686" s="1"/>
      <c r="H686" s="1"/>
      <c r="I686" s="1"/>
      <c r="J686" s="1"/>
      <c r="K686" s="1"/>
      <c r="L686" s="1"/>
      <c r="M686" s="1"/>
      <c r="N686" s="1"/>
      <c r="O686" s="1"/>
      <c r="P686" s="1"/>
      <c r="Q686" s="1"/>
      <c r="R686" s="1"/>
      <c r="S686" s="1"/>
      <c r="T686" s="1"/>
      <c r="U686" s="1"/>
      <c r="V686" s="2"/>
      <c r="W686" s="2"/>
      <c r="X686" s="2"/>
      <c r="Y686" s="2"/>
    </row>
    <row r="687" spans="1:25">
      <c r="A687" s="2"/>
      <c r="B687" s="2"/>
      <c r="C687" s="2"/>
      <c r="D687" s="2"/>
      <c r="E687" s="2"/>
      <c r="F687" s="1"/>
      <c r="G687" s="1"/>
      <c r="H687" s="1"/>
      <c r="I687" s="1"/>
      <c r="J687" s="1"/>
      <c r="K687" s="1"/>
      <c r="L687" s="1"/>
      <c r="M687" s="1"/>
      <c r="N687" s="1"/>
      <c r="O687" s="1"/>
      <c r="P687" s="1"/>
      <c r="Q687" s="1"/>
      <c r="R687" s="1"/>
      <c r="S687" s="1"/>
      <c r="T687" s="1"/>
      <c r="U687" s="1"/>
      <c r="V687" s="2"/>
      <c r="W687" s="2"/>
      <c r="X687" s="2"/>
      <c r="Y687" s="2"/>
    </row>
    <row r="688" spans="1:25">
      <c r="A688" s="2"/>
      <c r="B688" s="2"/>
      <c r="C688" s="2"/>
      <c r="D688" s="2"/>
      <c r="E688" s="2"/>
      <c r="F688" s="1"/>
      <c r="G688" s="1"/>
      <c r="H688" s="1"/>
      <c r="I688" s="1"/>
      <c r="J688" s="1"/>
      <c r="K688" s="1"/>
      <c r="L688" s="1"/>
      <c r="M688" s="1"/>
      <c r="N688" s="1"/>
      <c r="O688" s="1"/>
      <c r="P688" s="1"/>
      <c r="Q688" s="1"/>
      <c r="R688" s="1"/>
      <c r="S688" s="1"/>
      <c r="T688" s="1"/>
      <c r="U688" s="1"/>
      <c r="V688" s="2"/>
      <c r="W688" s="2"/>
      <c r="X688" s="2"/>
      <c r="Y688" s="2"/>
    </row>
    <row r="689" spans="1:25">
      <c r="A689" s="2"/>
      <c r="B689" s="2"/>
      <c r="C689" s="2"/>
      <c r="D689" s="2"/>
      <c r="E689" s="2"/>
      <c r="F689" s="1"/>
      <c r="G689" s="1"/>
      <c r="H689" s="1"/>
      <c r="I689" s="1"/>
      <c r="J689" s="1"/>
      <c r="K689" s="1"/>
      <c r="L689" s="1"/>
      <c r="M689" s="1"/>
      <c r="N689" s="1"/>
      <c r="O689" s="1"/>
      <c r="P689" s="1"/>
      <c r="Q689" s="1"/>
      <c r="R689" s="1"/>
      <c r="S689" s="1"/>
      <c r="T689" s="1"/>
      <c r="U689" s="1"/>
      <c r="V689" s="2"/>
      <c r="W689" s="2"/>
      <c r="X689" s="2"/>
      <c r="Y689" s="2"/>
    </row>
    <row r="690" spans="1:25">
      <c r="A690" s="2"/>
      <c r="B690" s="2"/>
      <c r="C690" s="2"/>
      <c r="D690" s="2"/>
      <c r="E690" s="2"/>
      <c r="F690" s="1"/>
      <c r="G690" s="1"/>
      <c r="H690" s="1"/>
      <c r="I690" s="1"/>
      <c r="J690" s="1"/>
      <c r="K690" s="1"/>
      <c r="L690" s="1"/>
      <c r="M690" s="1"/>
      <c r="N690" s="1"/>
      <c r="O690" s="1"/>
      <c r="P690" s="1"/>
      <c r="Q690" s="1"/>
      <c r="R690" s="1"/>
      <c r="S690" s="1"/>
      <c r="T690" s="1"/>
      <c r="U690" s="1"/>
      <c r="V690" s="2"/>
      <c r="W690" s="2"/>
      <c r="X690" s="2"/>
      <c r="Y690" s="2"/>
    </row>
    <row r="691" spans="1:25">
      <c r="A691" s="2"/>
      <c r="B691" s="2"/>
      <c r="C691" s="2"/>
      <c r="D691" s="2"/>
      <c r="E691" s="2"/>
      <c r="F691" s="1"/>
      <c r="G691" s="1"/>
      <c r="H691" s="1"/>
      <c r="I691" s="1"/>
      <c r="J691" s="1"/>
      <c r="K691" s="1"/>
      <c r="L691" s="1"/>
      <c r="M691" s="1"/>
      <c r="N691" s="1"/>
      <c r="O691" s="1"/>
      <c r="P691" s="1"/>
      <c r="Q691" s="1"/>
      <c r="R691" s="1"/>
      <c r="S691" s="1"/>
      <c r="T691" s="1"/>
      <c r="U691" s="1"/>
      <c r="V691" s="2"/>
      <c r="W691" s="2"/>
      <c r="X691" s="2"/>
      <c r="Y691" s="2"/>
    </row>
    <row r="692" spans="1:25">
      <c r="A692" s="2"/>
      <c r="B692" s="2"/>
      <c r="C692" s="2"/>
      <c r="D692" s="2"/>
      <c r="E692" s="2"/>
      <c r="F692" s="1"/>
      <c r="G692" s="1"/>
      <c r="H692" s="1"/>
      <c r="I692" s="1"/>
      <c r="J692" s="1"/>
      <c r="K692" s="1"/>
      <c r="L692" s="1"/>
      <c r="M692" s="1"/>
      <c r="N692" s="1"/>
      <c r="O692" s="1"/>
      <c r="P692" s="1"/>
      <c r="Q692" s="1"/>
      <c r="R692" s="1"/>
      <c r="S692" s="1"/>
      <c r="T692" s="1"/>
      <c r="U692" s="1"/>
      <c r="V692" s="2"/>
      <c r="W692" s="2"/>
      <c r="X692" s="2"/>
      <c r="Y692" s="2"/>
    </row>
    <row r="693" spans="1:25">
      <c r="A693" s="2"/>
      <c r="B693" s="2"/>
      <c r="C693" s="2"/>
      <c r="D693" s="2"/>
      <c r="E693" s="2"/>
      <c r="F693" s="1"/>
      <c r="G693" s="1"/>
      <c r="H693" s="1"/>
      <c r="I693" s="1"/>
      <c r="J693" s="1"/>
      <c r="K693" s="1"/>
      <c r="L693" s="1"/>
      <c r="M693" s="1"/>
      <c r="N693" s="1"/>
      <c r="O693" s="1"/>
      <c r="P693" s="1"/>
      <c r="Q693" s="1"/>
      <c r="R693" s="1"/>
      <c r="S693" s="1"/>
      <c r="T693" s="1"/>
      <c r="U693" s="1"/>
      <c r="V693" s="2"/>
      <c r="W693" s="2"/>
      <c r="X693" s="2"/>
      <c r="Y693" s="2"/>
    </row>
    <row r="694" spans="1:25">
      <c r="A694" s="2"/>
      <c r="B694" s="2"/>
      <c r="C694" s="2"/>
      <c r="D694" s="2"/>
      <c r="E694" s="2"/>
      <c r="F694" s="1"/>
      <c r="G694" s="1"/>
      <c r="H694" s="1"/>
      <c r="I694" s="1"/>
      <c r="J694" s="1"/>
      <c r="K694" s="1"/>
      <c r="L694" s="1"/>
      <c r="M694" s="1"/>
      <c r="N694" s="1"/>
      <c r="O694" s="1"/>
      <c r="P694" s="1"/>
      <c r="Q694" s="1"/>
      <c r="R694" s="1"/>
      <c r="S694" s="1"/>
      <c r="T694" s="1"/>
      <c r="U694" s="1"/>
      <c r="V694" s="2"/>
      <c r="W694" s="2"/>
      <c r="X694" s="2"/>
      <c r="Y694" s="2"/>
    </row>
    <row r="695" spans="1:25">
      <c r="A695" s="2"/>
      <c r="B695" s="2"/>
      <c r="C695" s="2"/>
      <c r="D695" s="2"/>
      <c r="E695" s="2"/>
      <c r="F695" s="1"/>
      <c r="G695" s="1"/>
      <c r="H695" s="1"/>
      <c r="I695" s="1"/>
      <c r="J695" s="1"/>
      <c r="K695" s="1"/>
      <c r="L695" s="1"/>
      <c r="M695" s="1"/>
      <c r="N695" s="1"/>
      <c r="O695" s="1"/>
      <c r="P695" s="1"/>
      <c r="Q695" s="1"/>
      <c r="R695" s="1"/>
      <c r="S695" s="1"/>
      <c r="T695" s="1"/>
      <c r="U695" s="1"/>
      <c r="V695" s="2"/>
      <c r="W695" s="2"/>
      <c r="X695" s="2"/>
      <c r="Y695" s="2"/>
    </row>
    <row r="696" spans="1:25">
      <c r="A696" s="2"/>
      <c r="B696" s="2"/>
      <c r="C696" s="2"/>
      <c r="D696" s="2"/>
      <c r="E696" s="2"/>
      <c r="F696" s="1"/>
      <c r="G696" s="1"/>
      <c r="H696" s="1"/>
      <c r="I696" s="1"/>
      <c r="J696" s="1"/>
      <c r="K696" s="1"/>
      <c r="L696" s="1"/>
      <c r="M696" s="1"/>
      <c r="N696" s="1"/>
      <c r="O696" s="1"/>
      <c r="P696" s="1"/>
      <c r="Q696" s="1"/>
      <c r="R696" s="1"/>
      <c r="S696" s="1"/>
      <c r="T696" s="1"/>
      <c r="U696" s="1"/>
      <c r="V696" s="2"/>
      <c r="W696" s="2"/>
      <c r="X696" s="2"/>
      <c r="Y696" s="2"/>
    </row>
    <row r="697" spans="1:25">
      <c r="A697" s="2"/>
      <c r="B697" s="2"/>
      <c r="C697" s="2"/>
      <c r="D697" s="2"/>
      <c r="E697" s="2"/>
      <c r="F697" s="1"/>
      <c r="G697" s="1"/>
      <c r="H697" s="1"/>
      <c r="I697" s="1"/>
      <c r="J697" s="1"/>
      <c r="K697" s="1"/>
      <c r="L697" s="1"/>
      <c r="M697" s="1"/>
      <c r="N697" s="1"/>
      <c r="O697" s="1"/>
      <c r="P697" s="1"/>
      <c r="Q697" s="1"/>
      <c r="R697" s="1"/>
      <c r="S697" s="1"/>
      <c r="T697" s="1"/>
      <c r="U697" s="1"/>
      <c r="V697" s="2"/>
      <c r="W697" s="2"/>
      <c r="X697" s="2"/>
      <c r="Y697" s="2"/>
    </row>
    <row r="698" spans="1:25">
      <c r="A698" s="2"/>
      <c r="B698" s="2"/>
      <c r="C698" s="2"/>
      <c r="D698" s="2"/>
      <c r="E698" s="2"/>
      <c r="F698" s="1"/>
      <c r="G698" s="1"/>
      <c r="H698" s="1"/>
      <c r="I698" s="1"/>
      <c r="J698" s="1"/>
      <c r="K698" s="1"/>
      <c r="L698" s="1"/>
      <c r="M698" s="1"/>
      <c r="N698" s="1"/>
      <c r="O698" s="1"/>
      <c r="P698" s="1"/>
      <c r="Q698" s="1"/>
      <c r="R698" s="1"/>
      <c r="S698" s="1"/>
      <c r="T698" s="1"/>
      <c r="U698" s="1"/>
      <c r="V698" s="2"/>
      <c r="W698" s="2"/>
      <c r="X698" s="2"/>
      <c r="Y698" s="2"/>
    </row>
    <row r="699" spans="1:25">
      <c r="A699" s="2"/>
      <c r="B699" s="2"/>
      <c r="C699" s="2"/>
      <c r="D699" s="2"/>
      <c r="E699" s="2"/>
      <c r="F699" s="1"/>
      <c r="G699" s="1"/>
      <c r="H699" s="1"/>
      <c r="I699" s="1"/>
      <c r="J699" s="1"/>
      <c r="K699" s="1"/>
      <c r="L699" s="1"/>
      <c r="M699" s="1"/>
      <c r="N699" s="1"/>
      <c r="O699" s="1"/>
      <c r="P699" s="1"/>
      <c r="Q699" s="1"/>
      <c r="R699" s="1"/>
      <c r="S699" s="1"/>
      <c r="T699" s="1"/>
      <c r="U699" s="1"/>
      <c r="V699" s="2"/>
      <c r="W699" s="2"/>
      <c r="X699" s="2"/>
      <c r="Y699" s="2"/>
    </row>
    <row r="700" spans="1:25">
      <c r="A700" s="2"/>
      <c r="B700" s="2"/>
      <c r="C700" s="2"/>
      <c r="D700" s="2"/>
      <c r="E700" s="2"/>
      <c r="F700" s="1"/>
      <c r="G700" s="1"/>
      <c r="H700" s="1"/>
      <c r="I700" s="1"/>
      <c r="J700" s="1"/>
      <c r="K700" s="1"/>
      <c r="L700" s="1"/>
      <c r="M700" s="1"/>
      <c r="N700" s="1"/>
      <c r="O700" s="1"/>
      <c r="P700" s="1"/>
      <c r="Q700" s="1"/>
      <c r="R700" s="1"/>
      <c r="S700" s="1"/>
      <c r="T700" s="1"/>
      <c r="U700" s="1"/>
      <c r="V700" s="2"/>
      <c r="W700" s="2"/>
      <c r="X700" s="2"/>
      <c r="Y700" s="2"/>
    </row>
    <row r="701" spans="1:25">
      <c r="A701" s="2"/>
      <c r="B701" s="2"/>
      <c r="C701" s="2"/>
      <c r="D701" s="2"/>
      <c r="E701" s="2"/>
      <c r="F701" s="1"/>
      <c r="G701" s="1"/>
      <c r="H701" s="1"/>
      <c r="I701" s="1"/>
      <c r="J701" s="1"/>
      <c r="K701" s="1"/>
      <c r="L701" s="1"/>
      <c r="M701" s="1"/>
      <c r="N701" s="1"/>
      <c r="O701" s="1"/>
      <c r="P701" s="1"/>
      <c r="Q701" s="1"/>
      <c r="R701" s="1"/>
      <c r="S701" s="1"/>
      <c r="T701" s="1"/>
      <c r="U701" s="1"/>
      <c r="V701" s="2"/>
      <c r="W701" s="2"/>
      <c r="X701" s="2"/>
      <c r="Y701" s="2"/>
    </row>
    <row r="702" spans="1:25">
      <c r="A702" s="2"/>
      <c r="B702" s="2"/>
      <c r="C702" s="2"/>
      <c r="D702" s="2"/>
      <c r="E702" s="2"/>
      <c r="F702" s="1"/>
      <c r="G702" s="1"/>
      <c r="H702" s="1"/>
      <c r="I702" s="1"/>
      <c r="J702" s="1"/>
      <c r="K702" s="1"/>
      <c r="L702" s="1"/>
      <c r="M702" s="1"/>
      <c r="N702" s="1"/>
      <c r="O702" s="1"/>
      <c r="P702" s="1"/>
      <c r="Q702" s="1"/>
      <c r="R702" s="1"/>
      <c r="S702" s="1"/>
      <c r="T702" s="1"/>
      <c r="U702" s="1"/>
      <c r="V702" s="2"/>
      <c r="W702" s="2"/>
      <c r="X702" s="2"/>
      <c r="Y702" s="2"/>
    </row>
    <row r="703" spans="1:25">
      <c r="A703" s="2"/>
      <c r="B703" s="2"/>
      <c r="C703" s="2"/>
      <c r="D703" s="2"/>
      <c r="E703" s="2"/>
      <c r="F703" s="1"/>
      <c r="G703" s="1"/>
      <c r="H703" s="1"/>
      <c r="I703" s="1"/>
      <c r="J703" s="1"/>
      <c r="K703" s="1"/>
      <c r="L703" s="1"/>
      <c r="M703" s="1"/>
      <c r="N703" s="1"/>
      <c r="O703" s="1"/>
      <c r="P703" s="1"/>
      <c r="Q703" s="1"/>
      <c r="R703" s="1"/>
      <c r="S703" s="1"/>
      <c r="T703" s="1"/>
      <c r="U703" s="1"/>
      <c r="V703" s="2"/>
      <c r="W703" s="2"/>
      <c r="X703" s="2"/>
      <c r="Y703" s="2"/>
    </row>
    <row r="704" spans="1:25">
      <c r="A704" s="2"/>
      <c r="B704" s="2"/>
      <c r="C704" s="2"/>
      <c r="D704" s="2"/>
      <c r="E704" s="2"/>
      <c r="F704" s="1"/>
      <c r="G704" s="1"/>
      <c r="H704" s="1"/>
      <c r="I704" s="1"/>
      <c r="J704" s="1"/>
      <c r="K704" s="1"/>
      <c r="L704" s="1"/>
      <c r="M704" s="1"/>
      <c r="N704" s="1"/>
      <c r="O704" s="1"/>
      <c r="P704" s="1"/>
      <c r="Q704" s="1"/>
      <c r="R704" s="1"/>
      <c r="S704" s="1"/>
      <c r="T704" s="1"/>
      <c r="U704" s="1"/>
      <c r="V704" s="2"/>
      <c r="W704" s="2"/>
      <c r="X704" s="2"/>
      <c r="Y704" s="2"/>
    </row>
    <row r="705" spans="1:25">
      <c r="A705" s="2"/>
      <c r="B705" s="2"/>
      <c r="C705" s="2"/>
      <c r="D705" s="2"/>
      <c r="E705" s="2"/>
      <c r="F705" s="1"/>
      <c r="G705" s="1"/>
      <c r="H705" s="1"/>
      <c r="I705" s="1"/>
      <c r="J705" s="1"/>
      <c r="K705" s="1"/>
      <c r="L705" s="1"/>
      <c r="M705" s="1"/>
      <c r="N705" s="1"/>
      <c r="O705" s="1"/>
      <c r="P705" s="1"/>
      <c r="Q705" s="1"/>
      <c r="R705" s="1"/>
      <c r="S705" s="1"/>
      <c r="T705" s="1"/>
      <c r="U705" s="1"/>
      <c r="V705" s="2"/>
      <c r="W705" s="2"/>
      <c r="X705" s="2"/>
      <c r="Y705" s="2"/>
    </row>
    <row r="706" spans="1:25">
      <c r="A706" s="2"/>
      <c r="B706" s="2"/>
      <c r="C706" s="2"/>
      <c r="D706" s="2"/>
      <c r="E706" s="2"/>
      <c r="F706" s="1"/>
      <c r="G706" s="1"/>
      <c r="H706" s="1"/>
      <c r="I706" s="1"/>
      <c r="J706" s="1"/>
      <c r="K706" s="1"/>
      <c r="L706" s="1"/>
      <c r="M706" s="1"/>
      <c r="N706" s="1"/>
      <c r="O706" s="1"/>
      <c r="P706" s="1"/>
      <c r="Q706" s="1"/>
      <c r="R706" s="1"/>
      <c r="S706" s="1"/>
      <c r="T706" s="1"/>
      <c r="U706" s="1"/>
      <c r="V706" s="2"/>
      <c r="W706" s="2"/>
      <c r="X706" s="2"/>
      <c r="Y706" s="2"/>
    </row>
    <row r="707" spans="1:25">
      <c r="A707" s="2"/>
      <c r="B707" s="2"/>
      <c r="C707" s="2"/>
      <c r="D707" s="2"/>
      <c r="E707" s="2"/>
      <c r="F707" s="1"/>
      <c r="G707" s="1"/>
      <c r="H707" s="1"/>
      <c r="I707" s="1"/>
      <c r="J707" s="1"/>
      <c r="K707" s="1"/>
      <c r="L707" s="1"/>
      <c r="M707" s="1"/>
      <c r="N707" s="1"/>
      <c r="O707" s="1"/>
      <c r="P707" s="1"/>
      <c r="Q707" s="1"/>
      <c r="R707" s="1"/>
      <c r="S707" s="1"/>
      <c r="T707" s="1"/>
      <c r="U707" s="1"/>
      <c r="V707" s="2"/>
      <c r="W707" s="2"/>
      <c r="X707" s="2"/>
      <c r="Y707" s="2"/>
    </row>
    <row r="708" spans="1:25">
      <c r="A708" s="2"/>
      <c r="B708" s="2"/>
      <c r="C708" s="2"/>
      <c r="D708" s="2"/>
      <c r="E708" s="2"/>
      <c r="F708" s="1"/>
      <c r="G708" s="1"/>
      <c r="H708" s="1"/>
      <c r="I708" s="1"/>
      <c r="J708" s="1"/>
      <c r="K708" s="1"/>
      <c r="L708" s="1"/>
      <c r="M708" s="1"/>
      <c r="N708" s="1"/>
      <c r="O708" s="1"/>
      <c r="P708" s="1"/>
      <c r="Q708" s="1"/>
      <c r="R708" s="1"/>
      <c r="S708" s="1"/>
      <c r="T708" s="1"/>
      <c r="U708" s="1"/>
      <c r="V708" s="2"/>
      <c r="W708" s="2"/>
      <c r="X708" s="2"/>
      <c r="Y708" s="2"/>
    </row>
    <row r="709" spans="1:25">
      <c r="A709" s="2"/>
      <c r="B709" s="2"/>
      <c r="C709" s="2"/>
      <c r="D709" s="2"/>
      <c r="E709" s="2"/>
      <c r="F709" s="1"/>
      <c r="G709" s="1"/>
      <c r="H709" s="1"/>
      <c r="I709" s="1"/>
      <c r="J709" s="1"/>
      <c r="K709" s="1"/>
      <c r="L709" s="1"/>
      <c r="M709" s="1"/>
      <c r="N709" s="1"/>
      <c r="O709" s="1"/>
      <c r="P709" s="1"/>
      <c r="Q709" s="1"/>
      <c r="R709" s="1"/>
      <c r="S709" s="1"/>
      <c r="T709" s="1"/>
      <c r="U709" s="1"/>
      <c r="V709" s="2"/>
      <c r="W709" s="2"/>
      <c r="X709" s="2"/>
      <c r="Y709" s="2"/>
    </row>
    <row r="710" spans="1:25">
      <c r="A710" s="2"/>
      <c r="B710" s="2"/>
      <c r="C710" s="2"/>
      <c r="D710" s="2"/>
      <c r="E710" s="2"/>
      <c r="F710" s="1"/>
      <c r="G710" s="1"/>
      <c r="H710" s="1"/>
      <c r="I710" s="1"/>
      <c r="J710" s="1"/>
      <c r="K710" s="1"/>
      <c r="L710" s="1"/>
      <c r="M710" s="1"/>
      <c r="N710" s="1"/>
      <c r="O710" s="1"/>
      <c r="P710" s="1"/>
      <c r="Q710" s="1"/>
      <c r="R710" s="1"/>
      <c r="S710" s="1"/>
      <c r="T710" s="1"/>
      <c r="U710" s="1"/>
      <c r="V710" s="2"/>
      <c r="W710" s="2"/>
      <c r="X710" s="2"/>
      <c r="Y710" s="2"/>
    </row>
    <row r="711" spans="1:25">
      <c r="A711" s="2"/>
      <c r="B711" s="2"/>
      <c r="C711" s="2"/>
      <c r="D711" s="2"/>
      <c r="E711" s="2"/>
      <c r="F711" s="1"/>
      <c r="G711" s="1"/>
      <c r="H711" s="1"/>
      <c r="I711" s="1"/>
      <c r="J711" s="1"/>
      <c r="K711" s="1"/>
      <c r="L711" s="1"/>
      <c r="M711" s="1"/>
      <c r="N711" s="1"/>
      <c r="O711" s="1"/>
      <c r="P711" s="1"/>
      <c r="Q711" s="1"/>
      <c r="R711" s="1"/>
      <c r="S711" s="1"/>
      <c r="T711" s="1"/>
      <c r="U711" s="1"/>
      <c r="V711" s="2"/>
      <c r="W711" s="2"/>
      <c r="X711" s="2"/>
      <c r="Y711" s="2"/>
    </row>
    <row r="712" spans="1:25">
      <c r="A712" s="2"/>
      <c r="B712" s="2"/>
      <c r="C712" s="2"/>
      <c r="D712" s="2"/>
      <c r="E712" s="2"/>
      <c r="F712" s="1"/>
      <c r="G712" s="1"/>
      <c r="H712" s="1"/>
      <c r="I712" s="1"/>
      <c r="J712" s="1"/>
      <c r="K712" s="1"/>
      <c r="L712" s="1"/>
      <c r="M712" s="1"/>
      <c r="N712" s="1"/>
      <c r="O712" s="1"/>
      <c r="P712" s="1"/>
      <c r="Q712" s="1"/>
      <c r="R712" s="1"/>
      <c r="S712" s="1"/>
      <c r="T712" s="1"/>
      <c r="U712" s="1"/>
      <c r="V712" s="2"/>
      <c r="W712" s="2"/>
      <c r="X712" s="2"/>
      <c r="Y712" s="2"/>
    </row>
    <row r="713" spans="1:25">
      <c r="A713" s="2"/>
      <c r="B713" s="2"/>
      <c r="C713" s="2"/>
      <c r="D713" s="2"/>
      <c r="E713" s="2"/>
      <c r="F713" s="1"/>
      <c r="G713" s="1"/>
      <c r="H713" s="1"/>
      <c r="I713" s="1"/>
      <c r="J713" s="1"/>
      <c r="K713" s="1"/>
      <c r="L713" s="1"/>
      <c r="M713" s="1"/>
      <c r="N713" s="1"/>
      <c r="O713" s="1"/>
      <c r="P713" s="1"/>
      <c r="Q713" s="1"/>
      <c r="R713" s="1"/>
      <c r="S713" s="1"/>
      <c r="T713" s="1"/>
      <c r="U713" s="1"/>
      <c r="V713" s="2"/>
      <c r="W713" s="2"/>
      <c r="X713" s="2"/>
      <c r="Y713" s="2"/>
    </row>
    <row r="714" spans="1:25">
      <c r="A714" s="2"/>
      <c r="B714" s="2"/>
      <c r="C714" s="2"/>
      <c r="D714" s="2"/>
      <c r="E714" s="2"/>
      <c r="F714" s="1"/>
      <c r="G714" s="1"/>
      <c r="H714" s="1"/>
      <c r="I714" s="1"/>
      <c r="J714" s="1"/>
      <c r="K714" s="1"/>
      <c r="L714" s="1"/>
      <c r="M714" s="1"/>
      <c r="N714" s="1"/>
      <c r="O714" s="1"/>
      <c r="P714" s="1"/>
      <c r="Q714" s="1"/>
      <c r="R714" s="1"/>
      <c r="S714" s="1"/>
      <c r="T714" s="1"/>
      <c r="U714" s="1"/>
      <c r="V714" s="2"/>
      <c r="W714" s="2"/>
      <c r="X714" s="2"/>
      <c r="Y714" s="2"/>
    </row>
    <row r="715" spans="1:25">
      <c r="A715" s="2"/>
      <c r="B715" s="2"/>
      <c r="C715" s="2"/>
      <c r="D715" s="2"/>
      <c r="E715" s="2"/>
      <c r="F715" s="1"/>
      <c r="G715" s="1"/>
      <c r="H715" s="1"/>
      <c r="I715" s="1"/>
      <c r="J715" s="1"/>
      <c r="K715" s="1"/>
      <c r="L715" s="1"/>
      <c r="M715" s="1"/>
      <c r="N715" s="1"/>
      <c r="O715" s="1"/>
      <c r="P715" s="1"/>
      <c r="Q715" s="1"/>
      <c r="R715" s="1"/>
      <c r="S715" s="1"/>
      <c r="T715" s="1"/>
      <c r="U715" s="1"/>
      <c r="V715" s="2"/>
      <c r="W715" s="2"/>
      <c r="X715" s="2"/>
      <c r="Y715" s="2"/>
    </row>
    <row r="716" spans="1:25">
      <c r="A716" s="2"/>
      <c r="B716" s="2"/>
      <c r="C716" s="2"/>
      <c r="D716" s="2"/>
      <c r="E716" s="2"/>
      <c r="F716" s="1"/>
      <c r="G716" s="1"/>
      <c r="H716" s="1"/>
      <c r="I716" s="1"/>
      <c r="J716" s="1"/>
      <c r="K716" s="1"/>
      <c r="L716" s="1"/>
      <c r="M716" s="1"/>
      <c r="N716" s="1"/>
      <c r="O716" s="1"/>
      <c r="P716" s="1"/>
      <c r="Q716" s="1"/>
      <c r="R716" s="1"/>
      <c r="S716" s="1"/>
      <c r="T716" s="1"/>
      <c r="U716" s="1"/>
      <c r="V716" s="2"/>
      <c r="W716" s="2"/>
      <c r="X716" s="2"/>
      <c r="Y716" s="2"/>
    </row>
    <row r="717" spans="1:25">
      <c r="A717" s="2"/>
      <c r="B717" s="2"/>
      <c r="C717" s="2"/>
      <c r="D717" s="2"/>
      <c r="E717" s="2"/>
      <c r="F717" s="1"/>
      <c r="G717" s="1"/>
      <c r="H717" s="1"/>
      <c r="I717" s="1"/>
      <c r="J717" s="1"/>
      <c r="K717" s="1"/>
      <c r="L717" s="1"/>
      <c r="M717" s="1"/>
      <c r="N717" s="1"/>
      <c r="O717" s="1"/>
      <c r="P717" s="1"/>
      <c r="Q717" s="1"/>
      <c r="R717" s="1"/>
      <c r="S717" s="1"/>
      <c r="T717" s="1"/>
      <c r="U717" s="1"/>
      <c r="V717" s="2"/>
      <c r="W717" s="2"/>
      <c r="X717" s="2"/>
      <c r="Y717" s="2"/>
    </row>
    <row r="718" spans="1:25">
      <c r="A718" s="2"/>
      <c r="B718" s="2"/>
      <c r="C718" s="2"/>
      <c r="D718" s="2"/>
      <c r="E718" s="2"/>
      <c r="F718" s="1"/>
      <c r="G718" s="1"/>
      <c r="H718" s="1"/>
      <c r="I718" s="1"/>
      <c r="J718" s="1"/>
      <c r="K718" s="1"/>
      <c r="L718" s="1"/>
      <c r="M718" s="1"/>
      <c r="N718" s="1"/>
      <c r="O718" s="1"/>
      <c r="P718" s="1"/>
      <c r="Q718" s="1"/>
      <c r="R718" s="1"/>
      <c r="S718" s="1"/>
      <c r="T718" s="1"/>
      <c r="U718" s="1"/>
      <c r="V718" s="2"/>
      <c r="W718" s="2"/>
      <c r="X718" s="2"/>
      <c r="Y718" s="2"/>
    </row>
    <row r="719" spans="1:25">
      <c r="A719" s="2"/>
      <c r="B719" s="2"/>
      <c r="C719" s="2"/>
      <c r="D719" s="2"/>
      <c r="E719" s="2"/>
      <c r="F719" s="1"/>
      <c r="G719" s="1"/>
      <c r="H719" s="1"/>
      <c r="I719" s="1"/>
      <c r="J719" s="1"/>
      <c r="K719" s="1"/>
      <c r="L719" s="1"/>
      <c r="M719" s="1"/>
      <c r="N719" s="1"/>
      <c r="O719" s="1"/>
      <c r="P719" s="1"/>
      <c r="Q719" s="1"/>
      <c r="R719" s="1"/>
      <c r="S719" s="1"/>
      <c r="T719" s="1"/>
      <c r="U719" s="1"/>
      <c r="V719" s="2"/>
      <c r="W719" s="2"/>
      <c r="X719" s="2"/>
      <c r="Y719" s="2"/>
    </row>
    <row r="720" spans="1:25">
      <c r="A720" s="2"/>
      <c r="B720" s="2"/>
      <c r="C720" s="2"/>
      <c r="D720" s="2"/>
      <c r="E720" s="2"/>
      <c r="F720" s="1"/>
      <c r="G720" s="1"/>
      <c r="H720" s="1"/>
      <c r="I720" s="1"/>
      <c r="J720" s="1"/>
      <c r="K720" s="1"/>
      <c r="L720" s="1"/>
      <c r="M720" s="1"/>
      <c r="N720" s="1"/>
      <c r="O720" s="1"/>
      <c r="P720" s="1"/>
      <c r="Q720" s="1"/>
      <c r="R720" s="1"/>
      <c r="S720" s="1"/>
      <c r="T720" s="1"/>
      <c r="U720" s="1"/>
      <c r="V720" s="2"/>
      <c r="W720" s="2"/>
      <c r="X720" s="2"/>
      <c r="Y720" s="2"/>
    </row>
    <row r="721" spans="1:25">
      <c r="A721" s="2"/>
      <c r="B721" s="2"/>
      <c r="C721" s="2"/>
      <c r="D721" s="2"/>
      <c r="E721" s="2"/>
      <c r="F721" s="1"/>
      <c r="G721" s="1"/>
      <c r="H721" s="1"/>
      <c r="I721" s="1"/>
      <c r="J721" s="1"/>
      <c r="K721" s="1"/>
      <c r="L721" s="1"/>
      <c r="M721" s="1"/>
      <c r="N721" s="1"/>
      <c r="O721" s="1"/>
      <c r="P721" s="1"/>
      <c r="Q721" s="1"/>
      <c r="R721" s="1"/>
      <c r="S721" s="1"/>
      <c r="T721" s="1"/>
      <c r="U721" s="1"/>
      <c r="V721" s="2"/>
      <c r="W721" s="2"/>
      <c r="X721" s="2"/>
      <c r="Y721" s="2"/>
    </row>
    <row r="722" spans="1:25">
      <c r="A722" s="2"/>
      <c r="B722" s="2"/>
      <c r="C722" s="2"/>
      <c r="D722" s="2"/>
      <c r="E722" s="2"/>
      <c r="F722" s="1"/>
      <c r="G722" s="1"/>
      <c r="H722" s="1"/>
      <c r="I722" s="1"/>
      <c r="J722" s="1"/>
      <c r="K722" s="1"/>
      <c r="L722" s="1"/>
      <c r="M722" s="1"/>
      <c r="N722" s="1"/>
      <c r="O722" s="1"/>
      <c r="P722" s="1"/>
      <c r="Q722" s="1"/>
      <c r="R722" s="1"/>
      <c r="S722" s="1"/>
      <c r="T722" s="1"/>
      <c r="U722" s="1"/>
      <c r="V722" s="2"/>
      <c r="W722" s="2"/>
      <c r="X722" s="2"/>
      <c r="Y722" s="2"/>
    </row>
    <row r="723" spans="1:25">
      <c r="A723" s="2"/>
      <c r="B723" s="2"/>
      <c r="C723" s="2"/>
      <c r="D723" s="2"/>
      <c r="E723" s="2"/>
      <c r="F723" s="1"/>
      <c r="G723" s="1"/>
      <c r="H723" s="1"/>
      <c r="I723" s="1"/>
      <c r="J723" s="1"/>
      <c r="K723" s="1"/>
      <c r="L723" s="1"/>
      <c r="M723" s="1"/>
      <c r="N723" s="1"/>
      <c r="O723" s="1"/>
      <c r="P723" s="1"/>
      <c r="Q723" s="1"/>
      <c r="R723" s="1"/>
      <c r="S723" s="1"/>
      <c r="T723" s="1"/>
      <c r="U723" s="1"/>
      <c r="V723" s="2"/>
      <c r="W723" s="2"/>
      <c r="X723" s="2"/>
      <c r="Y723" s="2"/>
    </row>
    <row r="724" spans="1:25">
      <c r="A724" s="2"/>
      <c r="B724" s="2"/>
      <c r="C724" s="2"/>
      <c r="D724" s="2"/>
      <c r="E724" s="2"/>
      <c r="F724" s="1"/>
      <c r="G724" s="1"/>
      <c r="H724" s="1"/>
      <c r="I724" s="1"/>
      <c r="J724" s="1"/>
      <c r="K724" s="1"/>
      <c r="L724" s="1"/>
      <c r="M724" s="1"/>
      <c r="N724" s="1"/>
      <c r="O724" s="1"/>
      <c r="P724" s="1"/>
      <c r="Q724" s="1"/>
      <c r="R724" s="1"/>
      <c r="S724" s="1"/>
      <c r="T724" s="1"/>
      <c r="U724" s="1"/>
      <c r="V724" s="2"/>
      <c r="W724" s="2"/>
      <c r="X724" s="2"/>
      <c r="Y724" s="2"/>
    </row>
    <row r="725" spans="1:25">
      <c r="A725" s="2"/>
      <c r="B725" s="2"/>
      <c r="C725" s="2"/>
      <c r="D725" s="2"/>
      <c r="E725" s="2"/>
      <c r="F725" s="1"/>
      <c r="G725" s="1"/>
      <c r="H725" s="1"/>
      <c r="I725" s="1"/>
      <c r="J725" s="1"/>
      <c r="K725" s="1"/>
      <c r="L725" s="1"/>
      <c r="M725" s="1"/>
      <c r="N725" s="1"/>
      <c r="O725" s="1"/>
      <c r="P725" s="1"/>
      <c r="Q725" s="1"/>
      <c r="R725" s="1"/>
      <c r="S725" s="1"/>
      <c r="T725" s="1"/>
      <c r="U725" s="1"/>
      <c r="V725" s="2"/>
      <c r="W725" s="2"/>
      <c r="X725" s="2"/>
      <c r="Y725" s="2"/>
    </row>
    <row r="726" spans="1:25">
      <c r="A726" s="2"/>
      <c r="B726" s="2"/>
      <c r="C726" s="2"/>
      <c r="D726" s="2"/>
      <c r="E726" s="2"/>
      <c r="F726" s="1"/>
      <c r="G726" s="1"/>
      <c r="H726" s="1"/>
      <c r="I726" s="1"/>
      <c r="J726" s="1"/>
      <c r="K726" s="1"/>
      <c r="L726" s="1"/>
      <c r="M726" s="1"/>
      <c r="N726" s="1"/>
      <c r="O726" s="1"/>
      <c r="P726" s="1"/>
      <c r="Q726" s="1"/>
      <c r="R726" s="1"/>
      <c r="S726" s="1"/>
      <c r="T726" s="1"/>
      <c r="U726" s="1"/>
      <c r="V726" s="2"/>
      <c r="W726" s="2"/>
      <c r="X726" s="2"/>
      <c r="Y726" s="2"/>
    </row>
    <row r="727" spans="1:25">
      <c r="A727" s="2"/>
      <c r="B727" s="2"/>
      <c r="C727" s="2"/>
      <c r="D727" s="2"/>
      <c r="E727" s="2"/>
      <c r="F727" s="1"/>
      <c r="G727" s="1"/>
      <c r="H727" s="1"/>
      <c r="I727" s="1"/>
      <c r="J727" s="1"/>
      <c r="K727" s="1"/>
      <c r="L727" s="1"/>
      <c r="M727" s="1"/>
      <c r="N727" s="1"/>
      <c r="O727" s="1"/>
      <c r="P727" s="1"/>
      <c r="Q727" s="1"/>
      <c r="R727" s="1"/>
      <c r="S727" s="1"/>
      <c r="T727" s="1"/>
      <c r="U727" s="1"/>
      <c r="V727" s="2"/>
      <c r="W727" s="2"/>
      <c r="X727" s="2"/>
      <c r="Y727" s="2"/>
    </row>
    <row r="728" spans="1:25">
      <c r="A728" s="2"/>
      <c r="B728" s="2"/>
      <c r="C728" s="2"/>
      <c r="D728" s="2"/>
      <c r="E728" s="2"/>
      <c r="F728" s="1"/>
      <c r="G728" s="1"/>
      <c r="H728" s="1"/>
      <c r="I728" s="1"/>
      <c r="J728" s="1"/>
      <c r="K728" s="1"/>
      <c r="L728" s="1"/>
      <c r="M728" s="1"/>
      <c r="N728" s="1"/>
      <c r="O728" s="1"/>
      <c r="P728" s="1"/>
      <c r="Q728" s="1"/>
      <c r="R728" s="1"/>
      <c r="S728" s="1"/>
      <c r="T728" s="1"/>
      <c r="U728" s="1"/>
      <c r="V728" s="2"/>
      <c r="W728" s="2"/>
      <c r="X728" s="2"/>
      <c r="Y728" s="2"/>
    </row>
    <row r="729" spans="1:25">
      <c r="A729" s="2"/>
      <c r="B729" s="2"/>
      <c r="C729" s="2"/>
      <c r="D729" s="2"/>
      <c r="E729" s="2"/>
      <c r="F729" s="1"/>
      <c r="G729" s="1"/>
      <c r="H729" s="1"/>
      <c r="I729" s="1"/>
      <c r="J729" s="1"/>
      <c r="K729" s="1"/>
      <c r="L729" s="1"/>
      <c r="M729" s="1"/>
      <c r="N729" s="1"/>
      <c r="O729" s="1"/>
      <c r="P729" s="1"/>
      <c r="Q729" s="1"/>
      <c r="R729" s="1"/>
      <c r="S729" s="1"/>
      <c r="T729" s="1"/>
      <c r="U729" s="1"/>
      <c r="V729" s="2"/>
      <c r="W729" s="2"/>
      <c r="X729" s="2"/>
      <c r="Y729" s="2"/>
    </row>
    <row r="730" spans="1:25">
      <c r="A730" s="2"/>
      <c r="B730" s="2"/>
      <c r="C730" s="2"/>
      <c r="D730" s="2"/>
      <c r="E730" s="2"/>
      <c r="F730" s="1"/>
      <c r="G730" s="1"/>
      <c r="H730" s="1"/>
      <c r="I730" s="1"/>
      <c r="J730" s="1"/>
      <c r="K730" s="1"/>
      <c r="L730" s="1"/>
      <c r="M730" s="1"/>
      <c r="N730" s="1"/>
      <c r="O730" s="1"/>
      <c r="P730" s="1"/>
      <c r="Q730" s="1"/>
      <c r="R730" s="1"/>
      <c r="S730" s="1"/>
      <c r="T730" s="1"/>
      <c r="U730" s="1"/>
      <c r="V730" s="2"/>
      <c r="W730" s="2"/>
      <c r="X730" s="2"/>
      <c r="Y730" s="2"/>
    </row>
    <row r="731" spans="1:25">
      <c r="A731" s="2"/>
      <c r="B731" s="2"/>
      <c r="C731" s="2"/>
      <c r="D731" s="2"/>
      <c r="E731" s="2"/>
      <c r="F731" s="1"/>
      <c r="G731" s="1"/>
      <c r="H731" s="1"/>
      <c r="I731" s="1"/>
      <c r="J731" s="1"/>
      <c r="K731" s="1"/>
      <c r="L731" s="1"/>
      <c r="M731" s="1"/>
      <c r="N731" s="1"/>
      <c r="O731" s="1"/>
      <c r="P731" s="1"/>
      <c r="Q731" s="1"/>
      <c r="R731" s="1"/>
      <c r="S731" s="1"/>
      <c r="T731" s="1"/>
      <c r="U731" s="1"/>
      <c r="V731" s="2"/>
      <c r="W731" s="2"/>
      <c r="X731" s="2"/>
      <c r="Y731" s="2"/>
    </row>
    <row r="732" spans="1:25">
      <c r="A732" s="2"/>
      <c r="B732" s="2"/>
      <c r="C732" s="2"/>
      <c r="D732" s="2"/>
      <c r="E732" s="2"/>
      <c r="F732" s="1"/>
      <c r="G732" s="1"/>
      <c r="H732" s="1"/>
      <c r="I732" s="1"/>
      <c r="J732" s="1"/>
      <c r="K732" s="1"/>
      <c r="L732" s="1"/>
      <c r="M732" s="1"/>
      <c r="N732" s="1"/>
      <c r="O732" s="1"/>
      <c r="P732" s="1"/>
      <c r="Q732" s="1"/>
      <c r="R732" s="1"/>
      <c r="S732" s="1"/>
      <c r="T732" s="1"/>
      <c r="U732" s="1"/>
      <c r="V732" s="2"/>
      <c r="W732" s="2"/>
      <c r="X732" s="2"/>
      <c r="Y732" s="2"/>
    </row>
    <row r="733" spans="1:25">
      <c r="A733" s="2"/>
      <c r="B733" s="2"/>
      <c r="C733" s="2"/>
      <c r="D733" s="2"/>
      <c r="E733" s="2"/>
      <c r="F733" s="1"/>
      <c r="G733" s="1"/>
      <c r="H733" s="1"/>
      <c r="I733" s="1"/>
      <c r="J733" s="1"/>
      <c r="K733" s="1"/>
      <c r="L733" s="1"/>
      <c r="M733" s="1"/>
      <c r="N733" s="1"/>
      <c r="O733" s="1"/>
      <c r="P733" s="1"/>
      <c r="Q733" s="1"/>
      <c r="R733" s="1"/>
      <c r="S733" s="1"/>
      <c r="T733" s="1"/>
      <c r="U733" s="1"/>
      <c r="V733" s="2"/>
      <c r="W733" s="2"/>
      <c r="X733" s="2"/>
      <c r="Y733" s="2"/>
    </row>
    <row r="734" spans="1:25">
      <c r="A734" s="2"/>
      <c r="B734" s="2"/>
      <c r="C734" s="2"/>
      <c r="D734" s="2"/>
      <c r="E734" s="2"/>
      <c r="F734" s="1"/>
      <c r="G734" s="1"/>
      <c r="H734" s="1"/>
      <c r="I734" s="1"/>
      <c r="J734" s="1"/>
      <c r="K734" s="1"/>
      <c r="L734" s="1"/>
      <c r="M734" s="1"/>
      <c r="N734" s="1"/>
      <c r="O734" s="1"/>
      <c r="P734" s="1"/>
      <c r="Q734" s="1"/>
      <c r="R734" s="1"/>
      <c r="S734" s="1"/>
      <c r="T734" s="1"/>
      <c r="U734" s="1"/>
      <c r="V734" s="2"/>
      <c r="W734" s="2"/>
      <c r="X734" s="2"/>
      <c r="Y734" s="2"/>
    </row>
    <row r="735" spans="1:25">
      <c r="A735" s="2"/>
      <c r="B735" s="2"/>
      <c r="C735" s="2"/>
      <c r="D735" s="2"/>
      <c r="E735" s="2"/>
      <c r="F735" s="1"/>
      <c r="G735" s="1"/>
      <c r="H735" s="1"/>
      <c r="I735" s="1"/>
      <c r="J735" s="1"/>
      <c r="K735" s="1"/>
      <c r="L735" s="1"/>
      <c r="M735" s="1"/>
      <c r="N735" s="1"/>
      <c r="O735" s="1"/>
      <c r="P735" s="1"/>
      <c r="Q735" s="1"/>
      <c r="R735" s="1"/>
      <c r="S735" s="1"/>
      <c r="T735" s="1"/>
      <c r="U735" s="1"/>
      <c r="V735" s="2"/>
      <c r="W735" s="2"/>
      <c r="X735" s="2"/>
      <c r="Y735" s="2"/>
    </row>
    <row r="736" spans="1:25">
      <c r="A736" s="2"/>
      <c r="B736" s="2"/>
      <c r="C736" s="2"/>
      <c r="D736" s="2"/>
      <c r="E736" s="2"/>
      <c r="F736" s="1"/>
      <c r="G736" s="1"/>
      <c r="H736" s="1"/>
      <c r="I736" s="1"/>
      <c r="J736" s="1"/>
      <c r="K736" s="1"/>
      <c r="L736" s="1"/>
      <c r="M736" s="1"/>
      <c r="N736" s="1"/>
      <c r="O736" s="1"/>
      <c r="P736" s="1"/>
      <c r="Q736" s="1"/>
      <c r="R736" s="1"/>
      <c r="S736" s="1"/>
      <c r="T736" s="1"/>
      <c r="U736" s="1"/>
      <c r="V736" s="2"/>
      <c r="W736" s="2"/>
      <c r="X736" s="2"/>
      <c r="Y736" s="2"/>
    </row>
    <row r="737" spans="1:25">
      <c r="A737" s="2"/>
      <c r="B737" s="2"/>
      <c r="C737" s="2"/>
      <c r="D737" s="2"/>
      <c r="E737" s="2"/>
      <c r="F737" s="1"/>
      <c r="G737" s="1"/>
      <c r="H737" s="1"/>
      <c r="I737" s="1"/>
      <c r="J737" s="1"/>
      <c r="K737" s="1"/>
      <c r="L737" s="1"/>
      <c r="M737" s="1"/>
      <c r="N737" s="1"/>
      <c r="O737" s="1"/>
      <c r="P737" s="1"/>
      <c r="Q737" s="1"/>
      <c r="R737" s="1"/>
      <c r="S737" s="1"/>
      <c r="T737" s="1"/>
      <c r="U737" s="1"/>
      <c r="V737" s="2"/>
      <c r="W737" s="2"/>
      <c r="X737" s="2"/>
      <c r="Y737" s="2"/>
    </row>
    <row r="738" spans="1:25">
      <c r="A738" s="2"/>
      <c r="B738" s="2"/>
      <c r="C738" s="2"/>
      <c r="D738" s="2"/>
      <c r="E738" s="2"/>
      <c r="F738" s="1"/>
      <c r="G738" s="1"/>
      <c r="H738" s="1"/>
      <c r="I738" s="1"/>
      <c r="J738" s="1"/>
      <c r="K738" s="1"/>
      <c r="L738" s="1"/>
      <c r="M738" s="1"/>
      <c r="N738" s="1"/>
      <c r="O738" s="1"/>
      <c r="P738" s="1"/>
      <c r="Q738" s="1"/>
      <c r="R738" s="1"/>
      <c r="S738" s="1"/>
      <c r="T738" s="1"/>
      <c r="U738" s="1"/>
      <c r="V738" s="2"/>
      <c r="W738" s="2"/>
      <c r="X738" s="2"/>
      <c r="Y738" s="2"/>
    </row>
    <row r="739" spans="1:25">
      <c r="A739" s="2"/>
      <c r="B739" s="2"/>
      <c r="C739" s="2"/>
      <c r="D739" s="2"/>
      <c r="E739" s="2"/>
      <c r="F739" s="1"/>
      <c r="G739" s="1"/>
      <c r="H739" s="1"/>
      <c r="I739" s="1"/>
      <c r="J739" s="1"/>
      <c r="K739" s="1"/>
      <c r="L739" s="1"/>
      <c r="M739" s="1"/>
      <c r="N739" s="1"/>
      <c r="O739" s="1"/>
      <c r="P739" s="1"/>
      <c r="Q739" s="1"/>
      <c r="R739" s="1"/>
      <c r="S739" s="1"/>
      <c r="T739" s="1"/>
      <c r="U739" s="1"/>
      <c r="V739" s="2"/>
      <c r="W739" s="2"/>
      <c r="X739" s="2"/>
      <c r="Y739" s="2"/>
    </row>
    <row r="740" spans="1:25">
      <c r="A740" s="2"/>
      <c r="B740" s="2"/>
      <c r="C740" s="2"/>
      <c r="D740" s="2"/>
      <c r="E740" s="2"/>
      <c r="F740" s="1"/>
      <c r="G740" s="1"/>
      <c r="H740" s="1"/>
      <c r="I740" s="1"/>
      <c r="J740" s="1"/>
      <c r="K740" s="1"/>
      <c r="L740" s="1"/>
      <c r="M740" s="1"/>
      <c r="N740" s="1"/>
      <c r="O740" s="1"/>
      <c r="P740" s="1"/>
      <c r="Q740" s="1"/>
      <c r="R740" s="1"/>
      <c r="S740" s="1"/>
      <c r="T740" s="1"/>
      <c r="U740" s="1"/>
      <c r="V740" s="2"/>
      <c r="W740" s="2"/>
      <c r="X740" s="2"/>
      <c r="Y740" s="2"/>
    </row>
    <row r="741" spans="1:25">
      <c r="A741" s="2"/>
      <c r="B741" s="2"/>
      <c r="C741" s="2"/>
      <c r="D741" s="2"/>
      <c r="E741" s="2"/>
      <c r="F741" s="1"/>
      <c r="G741" s="1"/>
      <c r="H741" s="1"/>
      <c r="I741" s="1"/>
      <c r="J741" s="1"/>
      <c r="K741" s="1"/>
      <c r="L741" s="1"/>
      <c r="M741" s="1"/>
      <c r="N741" s="1"/>
      <c r="O741" s="1"/>
      <c r="P741" s="1"/>
      <c r="Q741" s="1"/>
      <c r="R741" s="1"/>
      <c r="S741" s="1"/>
      <c r="T741" s="1"/>
      <c r="U741" s="1"/>
      <c r="V741" s="2"/>
      <c r="W741" s="2"/>
      <c r="X741" s="2"/>
      <c r="Y741" s="2"/>
    </row>
    <row r="742" spans="1:25">
      <c r="A742" s="2"/>
      <c r="B742" s="2"/>
      <c r="C742" s="2"/>
      <c r="D742" s="2"/>
      <c r="E742" s="2"/>
      <c r="F742" s="1"/>
      <c r="G742" s="1"/>
      <c r="H742" s="1"/>
      <c r="I742" s="1"/>
      <c r="J742" s="1"/>
      <c r="K742" s="1"/>
      <c r="L742" s="1"/>
      <c r="M742" s="1"/>
      <c r="N742" s="1"/>
      <c r="O742" s="1"/>
      <c r="P742" s="1"/>
      <c r="Q742" s="1"/>
      <c r="R742" s="1"/>
      <c r="S742" s="1"/>
      <c r="T742" s="1"/>
      <c r="U742" s="1"/>
      <c r="V742" s="2"/>
      <c r="W742" s="2"/>
      <c r="X742" s="2"/>
      <c r="Y742" s="2"/>
    </row>
    <row r="743" spans="1:25">
      <c r="A743" s="2"/>
      <c r="B743" s="2"/>
      <c r="C743" s="2"/>
      <c r="D743" s="2"/>
      <c r="E743" s="2"/>
      <c r="F743" s="1"/>
      <c r="G743" s="1"/>
      <c r="H743" s="1"/>
      <c r="I743" s="1"/>
      <c r="J743" s="1"/>
      <c r="K743" s="1"/>
      <c r="L743" s="1"/>
      <c r="M743" s="1"/>
      <c r="N743" s="1"/>
      <c r="O743" s="1"/>
      <c r="P743" s="1"/>
      <c r="Q743" s="1"/>
      <c r="R743" s="1"/>
      <c r="S743" s="1"/>
      <c r="T743" s="1"/>
      <c r="U743" s="1"/>
      <c r="V743" s="2"/>
      <c r="W743" s="2"/>
      <c r="X743" s="2"/>
      <c r="Y743" s="2"/>
    </row>
    <row r="744" spans="1:25">
      <c r="A744" s="2"/>
      <c r="B744" s="2"/>
      <c r="C744" s="2"/>
      <c r="D744" s="2"/>
      <c r="E744" s="2"/>
      <c r="F744" s="1"/>
      <c r="G744" s="1"/>
      <c r="H744" s="1"/>
      <c r="I744" s="1"/>
      <c r="J744" s="1"/>
      <c r="K744" s="1"/>
      <c r="L744" s="1"/>
      <c r="M744" s="1"/>
      <c r="N744" s="1"/>
      <c r="O744" s="1"/>
      <c r="P744" s="1"/>
      <c r="Q744" s="1"/>
      <c r="R744" s="1"/>
      <c r="S744" s="1"/>
      <c r="T744" s="1"/>
      <c r="U744" s="1"/>
      <c r="V744" s="2"/>
      <c r="W744" s="2"/>
      <c r="X744" s="2"/>
      <c r="Y744" s="2"/>
    </row>
    <row r="745" spans="1:25">
      <c r="A745" s="2"/>
      <c r="B745" s="2"/>
      <c r="C745" s="2"/>
      <c r="D745" s="2"/>
      <c r="E745" s="2"/>
      <c r="F745" s="1"/>
      <c r="G745" s="1"/>
      <c r="H745" s="1"/>
      <c r="I745" s="1"/>
      <c r="J745" s="1"/>
      <c r="K745" s="1"/>
      <c r="L745" s="1"/>
      <c r="M745" s="1"/>
      <c r="N745" s="1"/>
      <c r="O745" s="1"/>
      <c r="P745" s="1"/>
      <c r="Q745" s="1"/>
      <c r="R745" s="1"/>
      <c r="S745" s="1"/>
      <c r="T745" s="1"/>
      <c r="U745" s="1"/>
      <c r="V745" s="2"/>
      <c r="W745" s="2"/>
      <c r="X745" s="2"/>
      <c r="Y745" s="2"/>
    </row>
    <row r="746" spans="1:25">
      <c r="A746" s="2"/>
      <c r="B746" s="2"/>
      <c r="C746" s="2"/>
      <c r="D746" s="2"/>
      <c r="E746" s="2"/>
      <c r="F746" s="1"/>
      <c r="G746" s="1"/>
      <c r="H746" s="1"/>
      <c r="I746" s="1"/>
      <c r="J746" s="1"/>
      <c r="K746" s="1"/>
      <c r="L746" s="1"/>
      <c r="M746" s="1"/>
      <c r="N746" s="1"/>
      <c r="O746" s="1"/>
      <c r="P746" s="1"/>
      <c r="Q746" s="1"/>
      <c r="R746" s="1"/>
      <c r="S746" s="1"/>
      <c r="T746" s="1"/>
      <c r="U746" s="1"/>
      <c r="V746" s="2"/>
      <c r="W746" s="2"/>
      <c r="X746" s="2"/>
      <c r="Y746" s="2"/>
    </row>
    <row r="747" spans="1:25">
      <c r="A747" s="2"/>
      <c r="B747" s="2"/>
      <c r="C747" s="2"/>
      <c r="D747" s="2"/>
      <c r="E747" s="2"/>
      <c r="F747" s="1"/>
      <c r="G747" s="1"/>
      <c r="H747" s="1"/>
      <c r="I747" s="1"/>
      <c r="J747" s="1"/>
      <c r="K747" s="1"/>
      <c r="L747" s="1"/>
      <c r="M747" s="1"/>
      <c r="N747" s="1"/>
      <c r="O747" s="1"/>
      <c r="P747" s="1"/>
      <c r="Q747" s="1"/>
      <c r="R747" s="1"/>
      <c r="S747" s="1"/>
      <c r="T747" s="1"/>
      <c r="U747" s="1"/>
      <c r="V747" s="2"/>
      <c r="W747" s="2"/>
      <c r="X747" s="2"/>
      <c r="Y747" s="2"/>
    </row>
    <row r="748" spans="1:25">
      <c r="A748" s="2"/>
      <c r="B748" s="2"/>
      <c r="C748" s="2"/>
      <c r="D748" s="2"/>
      <c r="E748" s="2"/>
      <c r="F748" s="1"/>
      <c r="G748" s="1"/>
      <c r="H748" s="1"/>
      <c r="I748" s="1"/>
      <c r="J748" s="1"/>
      <c r="K748" s="1"/>
      <c r="L748" s="1"/>
      <c r="M748" s="1"/>
      <c r="N748" s="1"/>
      <c r="O748" s="1"/>
      <c r="P748" s="1"/>
      <c r="Q748" s="1"/>
      <c r="R748" s="1"/>
      <c r="S748" s="1"/>
      <c r="T748" s="1"/>
      <c r="U748" s="1"/>
      <c r="V748" s="2"/>
      <c r="W748" s="2"/>
      <c r="X748" s="2"/>
      <c r="Y748" s="2"/>
    </row>
    <row r="749" spans="1:25">
      <c r="A749" s="2"/>
      <c r="B749" s="2"/>
      <c r="C749" s="2"/>
      <c r="D749" s="2"/>
      <c r="E749" s="2"/>
      <c r="F749" s="1"/>
      <c r="G749" s="1"/>
      <c r="H749" s="1"/>
      <c r="I749" s="1"/>
      <c r="J749" s="1"/>
      <c r="K749" s="1"/>
      <c r="L749" s="1"/>
      <c r="M749" s="1"/>
      <c r="N749" s="1"/>
      <c r="O749" s="1"/>
      <c r="P749" s="1"/>
      <c r="Q749" s="1"/>
      <c r="R749" s="1"/>
      <c r="S749" s="1"/>
      <c r="T749" s="1"/>
      <c r="U749" s="1"/>
      <c r="V749" s="2"/>
      <c r="W749" s="2"/>
      <c r="X749" s="2"/>
      <c r="Y749" s="2"/>
    </row>
    <row r="750" spans="1:25">
      <c r="A750" s="2"/>
      <c r="B750" s="2"/>
      <c r="C750" s="2"/>
      <c r="D750" s="2"/>
      <c r="E750" s="2"/>
      <c r="F750" s="1"/>
      <c r="G750" s="1"/>
      <c r="H750" s="1"/>
      <c r="I750" s="1"/>
      <c r="J750" s="1"/>
      <c r="K750" s="1"/>
      <c r="L750" s="1"/>
      <c r="M750" s="1"/>
      <c r="N750" s="1"/>
      <c r="O750" s="1"/>
      <c r="P750" s="1"/>
      <c r="Q750" s="1"/>
      <c r="R750" s="1"/>
      <c r="S750" s="1"/>
      <c r="T750" s="1"/>
      <c r="U750" s="1"/>
      <c r="V750" s="2"/>
      <c r="W750" s="2"/>
      <c r="X750" s="2"/>
      <c r="Y750" s="2"/>
    </row>
    <row r="751" spans="1:25">
      <c r="A751" s="2"/>
      <c r="B751" s="2"/>
      <c r="C751" s="2"/>
      <c r="D751" s="2"/>
      <c r="E751" s="2"/>
      <c r="F751" s="1"/>
      <c r="G751" s="1"/>
      <c r="H751" s="1"/>
      <c r="I751" s="1"/>
      <c r="J751" s="1"/>
      <c r="K751" s="1"/>
      <c r="L751" s="1"/>
      <c r="M751" s="1"/>
      <c r="N751" s="1"/>
      <c r="O751" s="1"/>
      <c r="P751" s="1"/>
      <c r="Q751" s="1"/>
      <c r="R751" s="1"/>
      <c r="S751" s="1"/>
      <c r="T751" s="1"/>
      <c r="U751" s="1"/>
      <c r="V751" s="2"/>
      <c r="W751" s="2"/>
      <c r="X751" s="2"/>
      <c r="Y751" s="2"/>
    </row>
    <row r="752" spans="1:25">
      <c r="A752" s="2"/>
      <c r="B752" s="2"/>
      <c r="C752" s="2"/>
      <c r="D752" s="2"/>
      <c r="E752" s="2"/>
      <c r="F752" s="1"/>
      <c r="G752" s="1"/>
      <c r="H752" s="1"/>
      <c r="I752" s="1"/>
      <c r="J752" s="1"/>
      <c r="K752" s="1"/>
      <c r="L752" s="1"/>
      <c r="M752" s="1"/>
      <c r="N752" s="1"/>
      <c r="O752" s="1"/>
      <c r="P752" s="1"/>
      <c r="Q752" s="1"/>
      <c r="R752" s="1"/>
      <c r="S752" s="1"/>
      <c r="T752" s="1"/>
      <c r="U752" s="1"/>
      <c r="V752" s="2"/>
      <c r="W752" s="2"/>
      <c r="X752" s="2"/>
      <c r="Y752" s="2"/>
    </row>
    <row r="753" spans="1:25">
      <c r="A753" s="2"/>
      <c r="B753" s="2"/>
      <c r="C753" s="2"/>
      <c r="D753" s="2"/>
      <c r="E753" s="2"/>
      <c r="F753" s="1"/>
      <c r="G753" s="1"/>
      <c r="H753" s="1"/>
      <c r="I753" s="1"/>
      <c r="J753" s="1"/>
      <c r="K753" s="1"/>
      <c r="L753" s="1"/>
      <c r="M753" s="1"/>
      <c r="N753" s="1"/>
      <c r="O753" s="1"/>
      <c r="P753" s="1"/>
      <c r="Q753" s="1"/>
      <c r="R753" s="1"/>
      <c r="S753" s="1"/>
      <c r="T753" s="1"/>
      <c r="U753" s="1"/>
      <c r="V753" s="2"/>
      <c r="W753" s="2"/>
      <c r="X753" s="2"/>
      <c r="Y753" s="2"/>
    </row>
    <row r="754" spans="1:25">
      <c r="A754" s="2"/>
      <c r="B754" s="2"/>
      <c r="C754" s="2"/>
      <c r="D754" s="2"/>
      <c r="E754" s="2"/>
      <c r="F754" s="1"/>
      <c r="G754" s="1"/>
      <c r="H754" s="1"/>
      <c r="I754" s="1"/>
      <c r="J754" s="1"/>
      <c r="K754" s="1"/>
      <c r="L754" s="1"/>
      <c r="M754" s="1"/>
      <c r="N754" s="1"/>
      <c r="O754" s="1"/>
      <c r="P754" s="1"/>
      <c r="Q754" s="1"/>
      <c r="R754" s="1"/>
      <c r="S754" s="1"/>
      <c r="T754" s="1"/>
      <c r="U754" s="1"/>
      <c r="V754" s="2"/>
      <c r="W754" s="2"/>
      <c r="X754" s="2"/>
      <c r="Y754" s="2"/>
    </row>
    <row r="755" spans="1:25">
      <c r="A755" s="2"/>
      <c r="B755" s="2"/>
      <c r="C755" s="2"/>
      <c r="D755" s="2"/>
      <c r="E755" s="2"/>
      <c r="F755" s="1"/>
      <c r="G755" s="1"/>
      <c r="H755" s="1"/>
      <c r="I755" s="1"/>
      <c r="J755" s="1"/>
      <c r="K755" s="1"/>
      <c r="L755" s="1"/>
      <c r="M755" s="1"/>
      <c r="N755" s="1"/>
      <c r="O755" s="1"/>
      <c r="P755" s="1"/>
      <c r="Q755" s="1"/>
      <c r="R755" s="1"/>
      <c r="S755" s="1"/>
      <c r="T755" s="1"/>
      <c r="U755" s="1"/>
      <c r="V755" s="2"/>
      <c r="W755" s="2"/>
      <c r="X755" s="2"/>
      <c r="Y755" s="2"/>
    </row>
    <row r="756" spans="1:25">
      <c r="A756" s="2"/>
      <c r="B756" s="2"/>
      <c r="C756" s="2"/>
      <c r="D756" s="2"/>
      <c r="E756" s="2"/>
      <c r="F756" s="1"/>
      <c r="G756" s="1"/>
      <c r="H756" s="1"/>
      <c r="I756" s="1"/>
      <c r="J756" s="1"/>
      <c r="K756" s="1"/>
      <c r="L756" s="1"/>
      <c r="M756" s="1"/>
      <c r="N756" s="1"/>
      <c r="O756" s="1"/>
      <c r="P756" s="1"/>
      <c r="Q756" s="1"/>
      <c r="R756" s="1"/>
      <c r="S756" s="1"/>
      <c r="T756" s="1"/>
      <c r="U756" s="1"/>
      <c r="V756" s="2"/>
      <c r="W756" s="2"/>
      <c r="X756" s="2"/>
      <c r="Y756" s="2"/>
    </row>
    <row r="757" spans="1:25">
      <c r="A757" s="2"/>
      <c r="B757" s="2"/>
      <c r="C757" s="2"/>
      <c r="D757" s="2"/>
      <c r="E757" s="2"/>
      <c r="F757" s="1"/>
      <c r="G757" s="1"/>
      <c r="H757" s="1"/>
      <c r="I757" s="1"/>
      <c r="J757" s="1"/>
      <c r="K757" s="1"/>
      <c r="L757" s="1"/>
      <c r="M757" s="1"/>
      <c r="N757" s="1"/>
      <c r="O757" s="1"/>
      <c r="P757" s="1"/>
      <c r="Q757" s="1"/>
      <c r="R757" s="1"/>
      <c r="S757" s="1"/>
      <c r="T757" s="1"/>
      <c r="U757" s="1"/>
      <c r="V757" s="2"/>
      <c r="W757" s="2"/>
      <c r="X757" s="2"/>
      <c r="Y757" s="2"/>
    </row>
    <row r="758" spans="1:25">
      <c r="A758" s="2"/>
      <c r="B758" s="2"/>
      <c r="C758" s="2"/>
      <c r="D758" s="2"/>
      <c r="E758" s="2"/>
      <c r="F758" s="1"/>
      <c r="G758" s="1"/>
      <c r="H758" s="1"/>
      <c r="I758" s="1"/>
      <c r="J758" s="1"/>
      <c r="K758" s="1"/>
      <c r="L758" s="1"/>
      <c r="M758" s="1"/>
      <c r="N758" s="1"/>
      <c r="O758" s="1"/>
      <c r="P758" s="1"/>
      <c r="Q758" s="1"/>
      <c r="R758" s="1"/>
      <c r="S758" s="1"/>
      <c r="T758" s="1"/>
      <c r="U758" s="1"/>
      <c r="V758" s="2"/>
      <c r="W758" s="2"/>
      <c r="X758" s="2"/>
      <c r="Y758" s="2"/>
    </row>
    <row r="759" spans="1:25">
      <c r="A759" s="2"/>
      <c r="B759" s="2"/>
      <c r="C759" s="2"/>
      <c r="D759" s="2"/>
      <c r="E759" s="2"/>
      <c r="F759" s="1"/>
      <c r="G759" s="1"/>
      <c r="H759" s="1"/>
      <c r="I759" s="1"/>
      <c r="J759" s="1"/>
      <c r="K759" s="1"/>
      <c r="L759" s="1"/>
      <c r="M759" s="1"/>
      <c r="N759" s="1"/>
      <c r="O759" s="1"/>
      <c r="P759" s="1"/>
      <c r="Q759" s="1"/>
      <c r="R759" s="1"/>
      <c r="S759" s="1"/>
      <c r="T759" s="1"/>
      <c r="U759" s="1"/>
      <c r="V759" s="2"/>
      <c r="W759" s="2"/>
      <c r="X759" s="2"/>
      <c r="Y759" s="2"/>
    </row>
    <row r="760" spans="1:25">
      <c r="A760" s="2"/>
      <c r="B760" s="2"/>
      <c r="C760" s="2"/>
      <c r="D760" s="2"/>
      <c r="E760" s="2"/>
      <c r="F760" s="1"/>
      <c r="G760" s="1"/>
      <c r="H760" s="1"/>
      <c r="I760" s="1"/>
      <c r="J760" s="1"/>
      <c r="K760" s="1"/>
      <c r="L760" s="1"/>
      <c r="M760" s="1"/>
      <c r="N760" s="1"/>
      <c r="O760" s="1"/>
      <c r="P760" s="1"/>
      <c r="Q760" s="1"/>
      <c r="R760" s="1"/>
      <c r="S760" s="1"/>
      <c r="T760" s="1"/>
      <c r="U760" s="1"/>
      <c r="V760" s="2"/>
      <c r="W760" s="2"/>
      <c r="X760" s="2"/>
      <c r="Y760" s="2"/>
    </row>
    <row r="761" spans="1:25">
      <c r="A761" s="2"/>
      <c r="B761" s="2"/>
      <c r="C761" s="2"/>
      <c r="D761" s="2"/>
      <c r="E761" s="2"/>
      <c r="F761" s="1"/>
      <c r="G761" s="1"/>
      <c r="H761" s="1"/>
      <c r="I761" s="1"/>
      <c r="J761" s="1"/>
      <c r="K761" s="1"/>
      <c r="L761" s="1"/>
      <c r="M761" s="1"/>
      <c r="N761" s="1"/>
      <c r="O761" s="1"/>
      <c r="P761" s="1"/>
      <c r="Q761" s="1"/>
      <c r="R761" s="1"/>
      <c r="S761" s="1"/>
      <c r="T761" s="1"/>
      <c r="U761" s="1"/>
      <c r="V761" s="2"/>
      <c r="W761" s="2"/>
      <c r="X761" s="2"/>
      <c r="Y761" s="2"/>
    </row>
    <row r="762" spans="1:25">
      <c r="A762" s="2"/>
      <c r="B762" s="2"/>
      <c r="C762" s="2"/>
      <c r="D762" s="2"/>
      <c r="E762" s="2"/>
      <c r="F762" s="1"/>
      <c r="G762" s="1"/>
      <c r="H762" s="1"/>
      <c r="I762" s="1"/>
      <c r="J762" s="1"/>
      <c r="K762" s="1"/>
      <c r="L762" s="1"/>
      <c r="M762" s="1"/>
      <c r="N762" s="1"/>
      <c r="O762" s="1"/>
      <c r="P762" s="1"/>
      <c r="Q762" s="1"/>
      <c r="R762" s="1"/>
      <c r="S762" s="1"/>
      <c r="T762" s="1"/>
      <c r="U762" s="1"/>
      <c r="V762" s="2"/>
      <c r="W762" s="2"/>
      <c r="X762" s="2"/>
      <c r="Y762" s="2"/>
    </row>
    <row r="763" spans="1:25">
      <c r="A763" s="2"/>
      <c r="B763" s="2"/>
      <c r="C763" s="2"/>
      <c r="D763" s="2"/>
      <c r="E763" s="2"/>
      <c r="F763" s="1"/>
      <c r="G763" s="1"/>
      <c r="H763" s="1"/>
      <c r="I763" s="1"/>
      <c r="J763" s="1"/>
      <c r="K763" s="1"/>
      <c r="L763" s="1"/>
      <c r="M763" s="1"/>
      <c r="N763" s="1"/>
      <c r="O763" s="1"/>
      <c r="P763" s="1"/>
      <c r="Q763" s="1"/>
      <c r="R763" s="1"/>
      <c r="S763" s="1"/>
      <c r="T763" s="1"/>
      <c r="U763" s="1"/>
      <c r="V763" s="2"/>
      <c r="W763" s="2"/>
      <c r="X763" s="2"/>
      <c r="Y763" s="2"/>
    </row>
    <row r="764" spans="1:25">
      <c r="A764" s="2"/>
      <c r="B764" s="2"/>
      <c r="C764" s="2"/>
      <c r="D764" s="2"/>
      <c r="E764" s="2"/>
      <c r="F764" s="1"/>
      <c r="G764" s="1"/>
      <c r="H764" s="1"/>
      <c r="I764" s="1"/>
      <c r="J764" s="1"/>
      <c r="K764" s="1"/>
      <c r="L764" s="1"/>
      <c r="M764" s="1"/>
      <c r="N764" s="1"/>
      <c r="O764" s="1"/>
      <c r="P764" s="1"/>
      <c r="Q764" s="1"/>
      <c r="R764" s="1"/>
      <c r="S764" s="1"/>
      <c r="T764" s="1"/>
      <c r="U764" s="1"/>
      <c r="V764" s="2"/>
      <c r="W764" s="2"/>
      <c r="X764" s="2"/>
      <c r="Y764" s="2"/>
    </row>
    <row r="765" spans="1:25">
      <c r="A765" s="2"/>
      <c r="B765" s="2"/>
      <c r="C765" s="2"/>
      <c r="D765" s="2"/>
      <c r="E765" s="2"/>
      <c r="F765" s="1"/>
      <c r="G765" s="1"/>
      <c r="H765" s="1"/>
      <c r="I765" s="1"/>
      <c r="J765" s="1"/>
      <c r="K765" s="1"/>
      <c r="L765" s="1"/>
      <c r="M765" s="1"/>
      <c r="N765" s="1"/>
      <c r="O765" s="1"/>
      <c r="P765" s="1"/>
      <c r="Q765" s="1"/>
      <c r="R765" s="1"/>
      <c r="S765" s="1"/>
      <c r="T765" s="1"/>
      <c r="U765" s="1"/>
      <c r="V765" s="2"/>
      <c r="W765" s="2"/>
      <c r="X765" s="2"/>
      <c r="Y765" s="2"/>
    </row>
    <row r="766" spans="1:25">
      <c r="A766" s="2"/>
      <c r="B766" s="2"/>
      <c r="C766" s="2"/>
      <c r="D766" s="2"/>
      <c r="E766" s="2"/>
      <c r="F766" s="1"/>
      <c r="G766" s="1"/>
      <c r="H766" s="1"/>
      <c r="I766" s="1"/>
      <c r="J766" s="1"/>
      <c r="K766" s="1"/>
      <c r="L766" s="1"/>
      <c r="M766" s="1"/>
      <c r="N766" s="1"/>
      <c r="O766" s="1"/>
      <c r="P766" s="1"/>
      <c r="Q766" s="1"/>
      <c r="R766" s="1"/>
      <c r="S766" s="1"/>
      <c r="T766" s="1"/>
      <c r="U766" s="1"/>
      <c r="V766" s="2"/>
      <c r="W766" s="2"/>
      <c r="X766" s="2"/>
      <c r="Y766" s="2"/>
    </row>
    <row r="767" spans="1:25">
      <c r="A767" s="2"/>
      <c r="B767" s="2"/>
      <c r="C767" s="2"/>
      <c r="D767" s="2"/>
      <c r="E767" s="2"/>
      <c r="F767" s="1"/>
      <c r="G767" s="1"/>
      <c r="H767" s="1"/>
      <c r="I767" s="1"/>
      <c r="J767" s="1"/>
      <c r="K767" s="1"/>
      <c r="L767" s="1"/>
      <c r="M767" s="1"/>
      <c r="N767" s="1"/>
      <c r="O767" s="1"/>
      <c r="P767" s="1"/>
      <c r="Q767" s="1"/>
      <c r="R767" s="1"/>
      <c r="S767" s="1"/>
      <c r="T767" s="1"/>
      <c r="U767" s="1"/>
      <c r="V767" s="2"/>
      <c r="W767" s="2"/>
      <c r="X767" s="2"/>
      <c r="Y767" s="2"/>
    </row>
    <row r="768" spans="1:25">
      <c r="A768" s="2"/>
      <c r="B768" s="2"/>
      <c r="C768" s="2"/>
      <c r="D768" s="2"/>
      <c r="E768" s="2"/>
      <c r="F768" s="1"/>
      <c r="G768" s="1"/>
      <c r="H768" s="1"/>
      <c r="I768" s="1"/>
      <c r="J768" s="1"/>
      <c r="K768" s="1"/>
      <c r="L768" s="1"/>
      <c r="M768" s="1"/>
      <c r="N768" s="1"/>
      <c r="O768" s="1"/>
      <c r="P768" s="1"/>
      <c r="Q768" s="1"/>
      <c r="R768" s="1"/>
      <c r="S768" s="1"/>
      <c r="T768" s="1"/>
      <c r="U768" s="1"/>
      <c r="V768" s="2"/>
      <c r="W768" s="2"/>
      <c r="X768" s="2"/>
      <c r="Y768" s="2"/>
    </row>
    <row r="769" spans="1:25">
      <c r="A769" s="2"/>
      <c r="B769" s="2"/>
      <c r="C769" s="2"/>
      <c r="D769" s="2"/>
      <c r="E769" s="2"/>
      <c r="F769" s="1"/>
      <c r="G769" s="1"/>
      <c r="H769" s="1"/>
      <c r="I769" s="1"/>
      <c r="J769" s="1"/>
      <c r="K769" s="1"/>
      <c r="L769" s="1"/>
      <c r="M769" s="1"/>
      <c r="N769" s="1"/>
      <c r="O769" s="1"/>
      <c r="P769" s="1"/>
      <c r="Q769" s="1"/>
      <c r="R769" s="1"/>
      <c r="S769" s="1"/>
      <c r="T769" s="1"/>
      <c r="U769" s="1"/>
      <c r="V769" s="2"/>
      <c r="W769" s="2"/>
      <c r="X769" s="2"/>
      <c r="Y769" s="2"/>
    </row>
    <row r="770" spans="1:25">
      <c r="A770" s="2"/>
      <c r="B770" s="2"/>
      <c r="C770" s="2"/>
      <c r="D770" s="2"/>
      <c r="E770" s="2"/>
      <c r="F770" s="1"/>
      <c r="G770" s="1"/>
      <c r="H770" s="1"/>
      <c r="I770" s="1"/>
      <c r="J770" s="1"/>
      <c r="K770" s="1"/>
      <c r="L770" s="1"/>
      <c r="M770" s="1"/>
      <c r="N770" s="1"/>
      <c r="O770" s="1"/>
      <c r="P770" s="1"/>
      <c r="Q770" s="1"/>
      <c r="R770" s="1"/>
      <c r="S770" s="1"/>
      <c r="T770" s="1"/>
      <c r="U770" s="1"/>
      <c r="V770" s="2"/>
      <c r="W770" s="2"/>
      <c r="X770" s="2"/>
      <c r="Y770" s="2"/>
    </row>
    <row r="771" spans="1:25">
      <c r="A771" s="2"/>
      <c r="B771" s="2"/>
      <c r="C771" s="2"/>
      <c r="D771" s="2"/>
      <c r="E771" s="2"/>
      <c r="F771" s="1"/>
      <c r="G771" s="1"/>
      <c r="H771" s="1"/>
      <c r="I771" s="1"/>
      <c r="J771" s="1"/>
      <c r="K771" s="1"/>
      <c r="L771" s="1"/>
      <c r="M771" s="1"/>
      <c r="N771" s="1"/>
      <c r="O771" s="1"/>
      <c r="P771" s="1"/>
      <c r="Q771" s="1"/>
      <c r="R771" s="1"/>
      <c r="S771" s="1"/>
      <c r="T771" s="1"/>
      <c r="U771" s="1"/>
      <c r="V771" s="2"/>
      <c r="W771" s="2"/>
      <c r="X771" s="2"/>
      <c r="Y771" s="2"/>
    </row>
    <row r="772" spans="1:25">
      <c r="A772" s="2"/>
      <c r="B772" s="2"/>
      <c r="C772" s="2"/>
      <c r="D772" s="2"/>
      <c r="E772" s="2"/>
      <c r="F772" s="1"/>
      <c r="G772" s="1"/>
      <c r="H772" s="1"/>
      <c r="I772" s="1"/>
      <c r="J772" s="1"/>
      <c r="K772" s="1"/>
      <c r="L772" s="1"/>
      <c r="M772" s="1"/>
      <c r="N772" s="1"/>
      <c r="O772" s="1"/>
      <c r="P772" s="1"/>
      <c r="Q772" s="1"/>
      <c r="R772" s="1"/>
      <c r="S772" s="1"/>
      <c r="T772" s="1"/>
      <c r="U772" s="1"/>
      <c r="V772" s="2"/>
      <c r="W772" s="2"/>
      <c r="X772" s="2"/>
      <c r="Y772" s="2"/>
    </row>
    <row r="773" spans="1:25">
      <c r="A773" s="2"/>
      <c r="B773" s="2"/>
      <c r="C773" s="2"/>
      <c r="D773" s="2"/>
      <c r="E773" s="2"/>
      <c r="F773" s="1"/>
      <c r="G773" s="1"/>
      <c r="H773" s="1"/>
      <c r="I773" s="1"/>
      <c r="J773" s="1"/>
      <c r="K773" s="1"/>
      <c r="L773" s="1"/>
      <c r="M773" s="1"/>
      <c r="N773" s="1"/>
      <c r="O773" s="1"/>
      <c r="P773" s="1"/>
      <c r="Q773" s="1"/>
      <c r="R773" s="1"/>
      <c r="S773" s="1"/>
      <c r="T773" s="1"/>
      <c r="U773" s="1"/>
      <c r="V773" s="2"/>
      <c r="W773" s="2"/>
      <c r="X773" s="2"/>
      <c r="Y773" s="2"/>
    </row>
    <row r="774" spans="1:25">
      <c r="A774" s="2"/>
      <c r="B774" s="2"/>
      <c r="C774" s="2"/>
      <c r="D774" s="2"/>
      <c r="E774" s="2"/>
      <c r="F774" s="1"/>
      <c r="G774" s="1"/>
      <c r="H774" s="1"/>
      <c r="I774" s="1"/>
      <c r="J774" s="1"/>
      <c r="K774" s="1"/>
      <c r="L774" s="1"/>
      <c r="M774" s="1"/>
      <c r="N774" s="1"/>
      <c r="O774" s="1"/>
      <c r="P774" s="1"/>
      <c r="Q774" s="1"/>
      <c r="R774" s="1"/>
      <c r="S774" s="1"/>
      <c r="T774" s="1"/>
      <c r="U774" s="1"/>
      <c r="V774" s="2"/>
      <c r="W774" s="2"/>
      <c r="X774" s="2"/>
      <c r="Y774" s="2"/>
    </row>
    <row r="775" spans="1:25">
      <c r="A775" s="2"/>
      <c r="B775" s="2"/>
      <c r="C775" s="2"/>
      <c r="D775" s="2"/>
      <c r="E775" s="2"/>
      <c r="F775" s="1"/>
      <c r="G775" s="1"/>
      <c r="H775" s="1"/>
      <c r="I775" s="1"/>
      <c r="J775" s="1"/>
      <c r="K775" s="1"/>
      <c r="L775" s="1"/>
      <c r="M775" s="1"/>
      <c r="N775" s="1"/>
      <c r="O775" s="1"/>
      <c r="P775" s="1"/>
      <c r="Q775" s="1"/>
      <c r="R775" s="1"/>
      <c r="S775" s="1"/>
      <c r="T775" s="1"/>
      <c r="U775" s="1"/>
      <c r="V775" s="2"/>
      <c r="W775" s="2"/>
      <c r="X775" s="2"/>
      <c r="Y775" s="2"/>
    </row>
    <row r="776" spans="1:25">
      <c r="A776" s="2"/>
      <c r="B776" s="2"/>
      <c r="C776" s="2"/>
      <c r="D776" s="2"/>
      <c r="E776" s="2"/>
      <c r="F776" s="1"/>
      <c r="G776" s="1"/>
      <c r="H776" s="1"/>
      <c r="I776" s="1"/>
      <c r="J776" s="1"/>
      <c r="K776" s="1"/>
      <c r="L776" s="1"/>
      <c r="M776" s="1"/>
      <c r="N776" s="1"/>
      <c r="O776" s="1"/>
      <c r="P776" s="1"/>
      <c r="Q776" s="1"/>
      <c r="R776" s="1"/>
      <c r="S776" s="1"/>
      <c r="T776" s="1"/>
      <c r="U776" s="1"/>
      <c r="V776" s="2"/>
      <c r="W776" s="2"/>
      <c r="X776" s="2"/>
      <c r="Y776" s="2"/>
    </row>
    <row r="777" spans="1:25">
      <c r="A777" s="2"/>
      <c r="B777" s="2"/>
      <c r="C777" s="2"/>
      <c r="D777" s="2"/>
      <c r="E777" s="2"/>
      <c r="F777" s="1"/>
      <c r="G777" s="1"/>
      <c r="H777" s="1"/>
      <c r="I777" s="1"/>
      <c r="J777" s="1"/>
      <c r="K777" s="1"/>
      <c r="L777" s="1"/>
      <c r="M777" s="1"/>
      <c r="N777" s="1"/>
      <c r="O777" s="1"/>
      <c r="P777" s="1"/>
      <c r="Q777" s="1"/>
      <c r="R777" s="1"/>
      <c r="S777" s="1"/>
      <c r="T777" s="1"/>
      <c r="U777" s="1"/>
      <c r="V777" s="2"/>
      <c r="W777" s="2"/>
      <c r="X777" s="2"/>
      <c r="Y777" s="2"/>
    </row>
    <row r="778" spans="1:25">
      <c r="A778" s="2"/>
      <c r="B778" s="2"/>
      <c r="C778" s="2"/>
      <c r="D778" s="2"/>
      <c r="E778" s="2"/>
      <c r="F778" s="1"/>
      <c r="G778" s="1"/>
      <c r="H778" s="1"/>
      <c r="I778" s="1"/>
      <c r="J778" s="1"/>
      <c r="K778" s="1"/>
      <c r="L778" s="1"/>
      <c r="M778" s="1"/>
      <c r="N778" s="1"/>
      <c r="O778" s="1"/>
      <c r="P778" s="1"/>
      <c r="Q778" s="1"/>
      <c r="R778" s="1"/>
      <c r="S778" s="1"/>
      <c r="T778" s="1"/>
      <c r="U778" s="1"/>
      <c r="V778" s="2"/>
      <c r="W778" s="2"/>
      <c r="X778" s="2"/>
      <c r="Y778" s="2"/>
    </row>
    <row r="779" spans="1:25">
      <c r="A779" s="2"/>
      <c r="B779" s="2"/>
      <c r="C779" s="2"/>
      <c r="D779" s="2"/>
      <c r="E779" s="2"/>
      <c r="F779" s="1"/>
      <c r="G779" s="1"/>
      <c r="H779" s="1"/>
      <c r="I779" s="1"/>
      <c r="J779" s="1"/>
      <c r="K779" s="1"/>
      <c r="L779" s="1"/>
      <c r="M779" s="1"/>
      <c r="N779" s="1"/>
      <c r="O779" s="1"/>
      <c r="P779" s="1"/>
      <c r="Q779" s="1"/>
      <c r="R779" s="1"/>
      <c r="S779" s="1"/>
      <c r="T779" s="1"/>
      <c r="U779" s="1"/>
      <c r="V779" s="2"/>
      <c r="W779" s="2"/>
      <c r="X779" s="2"/>
      <c r="Y779" s="2"/>
    </row>
    <row r="780" spans="1:25">
      <c r="A780" s="2"/>
      <c r="B780" s="2"/>
      <c r="C780" s="2"/>
      <c r="D780" s="2"/>
      <c r="E780" s="2"/>
      <c r="F780" s="1"/>
      <c r="G780" s="1"/>
      <c r="H780" s="1"/>
      <c r="I780" s="1"/>
      <c r="J780" s="1"/>
      <c r="K780" s="1"/>
      <c r="L780" s="1"/>
      <c r="M780" s="1"/>
      <c r="N780" s="1"/>
      <c r="O780" s="1"/>
      <c r="P780" s="1"/>
      <c r="Q780" s="1"/>
      <c r="R780" s="1"/>
      <c r="S780" s="1"/>
      <c r="T780" s="1"/>
      <c r="U780" s="1"/>
      <c r="V780" s="2"/>
      <c r="W780" s="2"/>
      <c r="X780" s="2"/>
      <c r="Y780" s="2"/>
    </row>
    <row r="781" spans="1:25">
      <c r="A781" s="2"/>
      <c r="B781" s="2"/>
      <c r="C781" s="2"/>
      <c r="D781" s="2"/>
      <c r="E781" s="2"/>
      <c r="F781" s="1"/>
      <c r="G781" s="1"/>
      <c r="H781" s="1"/>
      <c r="I781" s="1"/>
      <c r="J781" s="1"/>
      <c r="K781" s="1"/>
      <c r="L781" s="1"/>
      <c r="M781" s="1"/>
      <c r="N781" s="1"/>
      <c r="O781" s="1"/>
      <c r="P781" s="1"/>
      <c r="Q781" s="1"/>
      <c r="R781" s="1"/>
      <c r="S781" s="1"/>
      <c r="T781" s="1"/>
      <c r="U781" s="1"/>
      <c r="V781" s="2"/>
      <c r="W781" s="2"/>
      <c r="X781" s="2"/>
      <c r="Y781" s="2"/>
    </row>
    <row r="782" spans="1:25">
      <c r="A782" s="2"/>
      <c r="B782" s="2"/>
      <c r="C782" s="2"/>
      <c r="D782" s="2"/>
      <c r="E782" s="2"/>
      <c r="F782" s="1"/>
      <c r="G782" s="1"/>
      <c r="H782" s="1"/>
      <c r="I782" s="1"/>
      <c r="J782" s="1"/>
      <c r="K782" s="1"/>
      <c r="L782" s="1"/>
      <c r="M782" s="1"/>
      <c r="N782" s="1"/>
      <c r="O782" s="1"/>
      <c r="P782" s="1"/>
      <c r="Q782" s="1"/>
      <c r="R782" s="1"/>
      <c r="S782" s="1"/>
      <c r="T782" s="1"/>
      <c r="U782" s="1"/>
      <c r="V782" s="2"/>
      <c r="W782" s="2"/>
      <c r="X782" s="2"/>
      <c r="Y782" s="2"/>
    </row>
    <row r="783" spans="1:25">
      <c r="A783" s="2"/>
      <c r="B783" s="2"/>
      <c r="C783" s="2"/>
      <c r="D783" s="2"/>
      <c r="E783" s="2"/>
      <c r="F783" s="1"/>
      <c r="G783" s="1"/>
      <c r="H783" s="1"/>
      <c r="I783" s="1"/>
      <c r="J783" s="1"/>
      <c r="K783" s="1"/>
      <c r="L783" s="1"/>
      <c r="M783" s="1"/>
      <c r="N783" s="1"/>
      <c r="O783" s="1"/>
      <c r="P783" s="1"/>
      <c r="Q783" s="1"/>
      <c r="R783" s="1"/>
      <c r="S783" s="1"/>
      <c r="T783" s="1"/>
      <c r="U783" s="1"/>
      <c r="V783" s="2"/>
      <c r="W783" s="2"/>
      <c r="X783" s="2"/>
      <c r="Y783" s="2"/>
    </row>
    <row r="784" spans="1:25">
      <c r="A784" s="2"/>
      <c r="B784" s="2"/>
      <c r="C784" s="2"/>
      <c r="D784" s="2"/>
      <c r="E784" s="2"/>
      <c r="F784" s="1"/>
      <c r="G784" s="1"/>
      <c r="H784" s="1"/>
      <c r="I784" s="1"/>
      <c r="J784" s="1"/>
      <c r="K784" s="1"/>
      <c r="L784" s="1"/>
      <c r="M784" s="1"/>
      <c r="N784" s="1"/>
      <c r="O784" s="1"/>
      <c r="P784" s="1"/>
      <c r="Q784" s="1"/>
      <c r="R784" s="1"/>
      <c r="S784" s="1"/>
      <c r="T784" s="1"/>
      <c r="U784" s="1"/>
      <c r="V784" s="2"/>
      <c r="W784" s="2"/>
      <c r="X784" s="2"/>
      <c r="Y784" s="2"/>
    </row>
    <row r="785" spans="1:25">
      <c r="A785" s="2"/>
      <c r="B785" s="2"/>
      <c r="C785" s="2"/>
      <c r="D785" s="2"/>
      <c r="E785" s="2"/>
      <c r="F785" s="1"/>
      <c r="G785" s="1"/>
      <c r="H785" s="1"/>
      <c r="I785" s="1"/>
      <c r="J785" s="1"/>
      <c r="K785" s="1"/>
      <c r="L785" s="1"/>
      <c r="M785" s="1"/>
      <c r="N785" s="1"/>
      <c r="O785" s="1"/>
      <c r="P785" s="1"/>
      <c r="Q785" s="1"/>
      <c r="R785" s="1"/>
      <c r="S785" s="1"/>
      <c r="T785" s="1"/>
      <c r="U785" s="1"/>
      <c r="V785" s="2"/>
      <c r="W785" s="2"/>
      <c r="X785" s="2"/>
      <c r="Y785" s="2"/>
    </row>
    <row r="786" spans="1:25">
      <c r="A786" s="2"/>
      <c r="B786" s="2"/>
      <c r="C786" s="2"/>
      <c r="D786" s="2"/>
      <c r="E786" s="2"/>
      <c r="F786" s="1"/>
      <c r="G786" s="1"/>
      <c r="H786" s="1"/>
      <c r="I786" s="1"/>
      <c r="J786" s="1"/>
      <c r="K786" s="1"/>
      <c r="L786" s="1"/>
      <c r="M786" s="1"/>
      <c r="N786" s="1"/>
      <c r="O786" s="1"/>
      <c r="P786" s="1"/>
      <c r="Q786" s="1"/>
      <c r="R786" s="1"/>
      <c r="S786" s="1"/>
      <c r="T786" s="1"/>
      <c r="U786" s="1"/>
      <c r="V786" s="2"/>
      <c r="W786" s="2"/>
      <c r="X786" s="2"/>
      <c r="Y786" s="2"/>
    </row>
    <row r="787" spans="1:25">
      <c r="A787" s="2"/>
      <c r="B787" s="2"/>
      <c r="C787" s="2"/>
      <c r="D787" s="2"/>
      <c r="E787" s="2"/>
      <c r="F787" s="1"/>
      <c r="G787" s="1"/>
      <c r="H787" s="1"/>
      <c r="I787" s="1"/>
      <c r="J787" s="1"/>
      <c r="K787" s="1"/>
      <c r="L787" s="1"/>
      <c r="M787" s="1"/>
      <c r="N787" s="1"/>
      <c r="O787" s="1"/>
      <c r="P787" s="1"/>
      <c r="Q787" s="1"/>
      <c r="R787" s="1"/>
      <c r="S787" s="1"/>
      <c r="T787" s="1"/>
      <c r="U787" s="1"/>
      <c r="V787" s="2"/>
      <c r="W787" s="2"/>
      <c r="X787" s="2"/>
      <c r="Y787" s="2"/>
    </row>
    <row r="788" spans="1:25">
      <c r="A788" s="2"/>
      <c r="B788" s="2"/>
      <c r="C788" s="2"/>
      <c r="D788" s="2"/>
      <c r="E788" s="2"/>
      <c r="F788" s="1"/>
      <c r="G788" s="1"/>
      <c r="H788" s="1"/>
      <c r="I788" s="1"/>
      <c r="J788" s="1"/>
      <c r="K788" s="1"/>
      <c r="L788" s="1"/>
      <c r="M788" s="1"/>
      <c r="N788" s="1"/>
      <c r="O788" s="1"/>
      <c r="P788" s="1"/>
      <c r="Q788" s="1"/>
      <c r="R788" s="1"/>
      <c r="S788" s="1"/>
      <c r="T788" s="1"/>
      <c r="U788" s="1"/>
      <c r="V788" s="2"/>
      <c r="W788" s="2"/>
      <c r="X788" s="2"/>
      <c r="Y788" s="2"/>
    </row>
    <row r="789" spans="1:25">
      <c r="A789" s="2"/>
      <c r="B789" s="2"/>
      <c r="C789" s="2"/>
      <c r="D789" s="2"/>
      <c r="E789" s="2"/>
      <c r="F789" s="1"/>
      <c r="G789" s="1"/>
      <c r="H789" s="1"/>
      <c r="I789" s="1"/>
      <c r="J789" s="1"/>
      <c r="K789" s="1"/>
      <c r="L789" s="1"/>
      <c r="M789" s="1"/>
      <c r="N789" s="1"/>
      <c r="O789" s="1"/>
      <c r="P789" s="1"/>
      <c r="Q789" s="1"/>
      <c r="R789" s="1"/>
      <c r="S789" s="1"/>
      <c r="T789" s="1"/>
      <c r="U789" s="1"/>
      <c r="V789" s="2"/>
      <c r="W789" s="2"/>
      <c r="X789" s="2"/>
      <c r="Y789" s="2"/>
    </row>
    <row r="790" spans="1:25">
      <c r="A790" s="2"/>
      <c r="B790" s="2"/>
      <c r="C790" s="2"/>
      <c r="D790" s="2"/>
      <c r="E790" s="2"/>
      <c r="F790" s="1"/>
      <c r="G790" s="1"/>
      <c r="H790" s="1"/>
      <c r="I790" s="1"/>
      <c r="J790" s="1"/>
      <c r="K790" s="1"/>
      <c r="L790" s="1"/>
      <c r="M790" s="1"/>
      <c r="N790" s="1"/>
      <c r="O790" s="1"/>
      <c r="P790" s="1"/>
      <c r="Q790" s="1"/>
      <c r="R790" s="1"/>
      <c r="S790" s="1"/>
      <c r="T790" s="1"/>
      <c r="U790" s="1"/>
      <c r="V790" s="2"/>
      <c r="W790" s="2"/>
      <c r="X790" s="2"/>
      <c r="Y790" s="2"/>
    </row>
    <row r="791" spans="1:25">
      <c r="A791" s="2"/>
      <c r="B791" s="2"/>
      <c r="C791" s="2"/>
      <c r="D791" s="2"/>
      <c r="E791" s="2"/>
      <c r="F791" s="1"/>
      <c r="G791" s="1"/>
      <c r="H791" s="1"/>
      <c r="I791" s="1"/>
      <c r="J791" s="1"/>
      <c r="K791" s="1"/>
      <c r="L791" s="1"/>
      <c r="M791" s="1"/>
      <c r="N791" s="1"/>
      <c r="O791" s="1"/>
      <c r="P791" s="1"/>
      <c r="Q791" s="1"/>
      <c r="R791" s="1"/>
      <c r="S791" s="1"/>
      <c r="T791" s="1"/>
      <c r="U791" s="1"/>
      <c r="V791" s="2"/>
      <c r="W791" s="2"/>
      <c r="X791" s="2"/>
      <c r="Y791" s="2"/>
    </row>
    <row r="792" spans="1:25">
      <c r="A792" s="2"/>
      <c r="B792" s="2"/>
      <c r="C792" s="2"/>
      <c r="D792" s="2"/>
      <c r="E792" s="2"/>
      <c r="F792" s="1"/>
      <c r="G792" s="1"/>
      <c r="H792" s="1"/>
      <c r="I792" s="1"/>
      <c r="J792" s="1"/>
      <c r="K792" s="1"/>
      <c r="L792" s="1"/>
      <c r="M792" s="1"/>
      <c r="N792" s="1"/>
      <c r="O792" s="1"/>
      <c r="P792" s="1"/>
      <c r="Q792" s="1"/>
      <c r="R792" s="1"/>
      <c r="S792" s="1"/>
      <c r="T792" s="1"/>
      <c r="U792" s="1"/>
      <c r="V792" s="2"/>
      <c r="W792" s="2"/>
      <c r="X792" s="2"/>
      <c r="Y792" s="2"/>
    </row>
    <row r="793" spans="1:25">
      <c r="A793" s="2"/>
      <c r="B793" s="2"/>
      <c r="C793" s="2"/>
      <c r="D793" s="2"/>
      <c r="E793" s="2"/>
      <c r="F793" s="1"/>
      <c r="G793" s="1"/>
      <c r="H793" s="1"/>
      <c r="I793" s="1"/>
      <c r="J793" s="1"/>
      <c r="K793" s="1"/>
      <c r="L793" s="1"/>
      <c r="M793" s="1"/>
      <c r="N793" s="1"/>
      <c r="O793" s="1"/>
      <c r="P793" s="1"/>
      <c r="Q793" s="1"/>
      <c r="R793" s="1"/>
      <c r="S793" s="1"/>
      <c r="T793" s="1"/>
      <c r="U793" s="1"/>
      <c r="V793" s="2"/>
      <c r="W793" s="2"/>
      <c r="X793" s="2"/>
      <c r="Y793" s="2"/>
    </row>
    <row r="794" spans="1:25">
      <c r="A794" s="2"/>
      <c r="B794" s="2"/>
      <c r="C794" s="2"/>
      <c r="D794" s="2"/>
      <c r="E794" s="2"/>
      <c r="F794" s="1"/>
      <c r="G794" s="1"/>
      <c r="H794" s="1"/>
      <c r="I794" s="1"/>
      <c r="J794" s="1"/>
      <c r="K794" s="1"/>
      <c r="L794" s="1"/>
      <c r="M794" s="1"/>
      <c r="N794" s="1"/>
      <c r="O794" s="1"/>
      <c r="P794" s="1"/>
      <c r="Q794" s="1"/>
      <c r="R794" s="1"/>
      <c r="S794" s="1"/>
      <c r="T794" s="1"/>
      <c r="U794" s="1"/>
      <c r="V794" s="2"/>
      <c r="W794" s="2"/>
      <c r="X794" s="2"/>
      <c r="Y794" s="2"/>
    </row>
    <row r="795" spans="1:25">
      <c r="A795" s="2"/>
      <c r="B795" s="2"/>
      <c r="C795" s="2"/>
      <c r="D795" s="2"/>
      <c r="E795" s="2"/>
      <c r="F795" s="1"/>
      <c r="G795" s="1"/>
      <c r="H795" s="1"/>
      <c r="I795" s="1"/>
      <c r="J795" s="1"/>
      <c r="K795" s="1"/>
      <c r="L795" s="1"/>
      <c r="M795" s="1"/>
      <c r="N795" s="1"/>
      <c r="O795" s="1"/>
      <c r="P795" s="1"/>
      <c r="Q795" s="1"/>
      <c r="R795" s="1"/>
      <c r="S795" s="1"/>
      <c r="T795" s="1"/>
      <c r="U795" s="1"/>
      <c r="V795" s="2"/>
      <c r="W795" s="2"/>
      <c r="X795" s="2"/>
      <c r="Y795" s="2"/>
    </row>
    <row r="796" spans="1:25">
      <c r="A796" s="2"/>
      <c r="B796" s="2"/>
      <c r="C796" s="2"/>
      <c r="D796" s="2"/>
      <c r="E796" s="2"/>
      <c r="F796" s="1"/>
      <c r="G796" s="1"/>
      <c r="H796" s="1"/>
      <c r="I796" s="1"/>
      <c r="J796" s="1"/>
      <c r="K796" s="1"/>
      <c r="L796" s="1"/>
      <c r="M796" s="1"/>
      <c r="N796" s="1"/>
      <c r="O796" s="1"/>
      <c r="P796" s="1"/>
      <c r="Q796" s="1"/>
      <c r="R796" s="1"/>
      <c r="S796" s="1"/>
      <c r="T796" s="1"/>
      <c r="U796" s="1"/>
      <c r="V796" s="2"/>
      <c r="W796" s="2"/>
      <c r="X796" s="2"/>
      <c r="Y796" s="2"/>
    </row>
    <row r="797" spans="1:25">
      <c r="A797" s="2"/>
      <c r="B797" s="2"/>
      <c r="C797" s="2"/>
      <c r="D797" s="2"/>
      <c r="E797" s="2"/>
      <c r="F797" s="1"/>
      <c r="G797" s="1"/>
      <c r="H797" s="1"/>
      <c r="I797" s="1"/>
      <c r="J797" s="1"/>
      <c r="K797" s="1"/>
      <c r="L797" s="1"/>
      <c r="M797" s="1"/>
      <c r="N797" s="1"/>
      <c r="O797" s="1"/>
      <c r="P797" s="1"/>
      <c r="Q797" s="1"/>
      <c r="R797" s="1"/>
      <c r="S797" s="1"/>
      <c r="T797" s="1"/>
      <c r="U797" s="1"/>
      <c r="V797" s="2"/>
      <c r="W797" s="2"/>
      <c r="X797" s="2"/>
      <c r="Y797" s="2"/>
    </row>
    <row r="798" spans="1:25">
      <c r="A798" s="2"/>
      <c r="B798" s="2"/>
      <c r="C798" s="2"/>
      <c r="D798" s="2"/>
      <c r="E798" s="2"/>
      <c r="F798" s="1"/>
      <c r="G798" s="1"/>
      <c r="H798" s="1"/>
      <c r="I798" s="1"/>
      <c r="J798" s="1"/>
      <c r="K798" s="1"/>
      <c r="L798" s="1"/>
      <c r="M798" s="1"/>
      <c r="N798" s="1"/>
      <c r="O798" s="1"/>
      <c r="P798" s="1"/>
      <c r="Q798" s="1"/>
      <c r="R798" s="1"/>
      <c r="S798" s="1"/>
      <c r="T798" s="1"/>
      <c r="U798" s="1"/>
      <c r="V798" s="2"/>
      <c r="W798" s="2"/>
      <c r="X798" s="2"/>
      <c r="Y798" s="2"/>
    </row>
    <row r="799" spans="1:25">
      <c r="A799" s="2"/>
      <c r="B799" s="2"/>
      <c r="C799" s="2"/>
      <c r="D799" s="2"/>
      <c r="E799" s="2"/>
      <c r="F799" s="1"/>
      <c r="G799" s="1"/>
      <c r="H799" s="1"/>
      <c r="I799" s="1"/>
      <c r="J799" s="1"/>
      <c r="K799" s="1"/>
      <c r="L799" s="1"/>
      <c r="M799" s="1"/>
      <c r="N799" s="1"/>
      <c r="O799" s="1"/>
      <c r="P799" s="1"/>
      <c r="Q799" s="1"/>
      <c r="R799" s="1"/>
      <c r="S799" s="1"/>
      <c r="T799" s="1"/>
      <c r="U799" s="1"/>
      <c r="V799" s="2"/>
      <c r="W799" s="2"/>
      <c r="X799" s="2"/>
      <c r="Y799" s="2"/>
    </row>
    <row r="800" spans="1:25">
      <c r="A800" s="2"/>
      <c r="B800" s="2"/>
      <c r="C800" s="2"/>
      <c r="D800" s="2"/>
      <c r="E800" s="2"/>
      <c r="F800" s="1"/>
      <c r="G800" s="1"/>
      <c r="H800" s="1"/>
      <c r="I800" s="1"/>
      <c r="J800" s="1"/>
      <c r="K800" s="1"/>
      <c r="L800" s="1"/>
      <c r="M800" s="1"/>
      <c r="N800" s="1"/>
      <c r="O800" s="1"/>
      <c r="P800" s="1"/>
      <c r="Q800" s="1"/>
      <c r="R800" s="1"/>
      <c r="S800" s="1"/>
      <c r="T800" s="1"/>
      <c r="U800" s="1"/>
      <c r="V800" s="2"/>
      <c r="W800" s="2"/>
      <c r="X800" s="2"/>
      <c r="Y800" s="2"/>
    </row>
    <row r="801" spans="1:25">
      <c r="A801" s="2"/>
      <c r="B801" s="2"/>
      <c r="C801" s="2"/>
      <c r="D801" s="2"/>
      <c r="E801" s="2"/>
      <c r="F801" s="1"/>
      <c r="G801" s="1"/>
      <c r="H801" s="1"/>
      <c r="I801" s="1"/>
      <c r="J801" s="1"/>
      <c r="K801" s="1"/>
      <c r="L801" s="1"/>
      <c r="M801" s="1"/>
      <c r="N801" s="1"/>
      <c r="O801" s="1"/>
      <c r="P801" s="1"/>
      <c r="Q801" s="1"/>
      <c r="R801" s="1"/>
      <c r="S801" s="1"/>
      <c r="T801" s="1"/>
      <c r="U801" s="1"/>
      <c r="V801" s="2"/>
      <c r="W801" s="2"/>
      <c r="X801" s="2"/>
      <c r="Y801" s="2"/>
    </row>
    <row r="802" spans="1:25">
      <c r="A802" s="2"/>
      <c r="B802" s="2"/>
      <c r="C802" s="2"/>
      <c r="D802" s="2"/>
      <c r="E802" s="2"/>
      <c r="F802" s="1"/>
      <c r="G802" s="1"/>
      <c r="H802" s="1"/>
      <c r="I802" s="1"/>
      <c r="J802" s="1"/>
      <c r="K802" s="1"/>
      <c r="L802" s="1"/>
      <c r="M802" s="1"/>
      <c r="N802" s="1"/>
      <c r="O802" s="1"/>
      <c r="P802" s="1"/>
      <c r="Q802" s="1"/>
      <c r="R802" s="1"/>
      <c r="S802" s="1"/>
      <c r="T802" s="1"/>
      <c r="U802" s="1"/>
      <c r="V802" s="2"/>
      <c r="W802" s="2"/>
      <c r="X802" s="2"/>
      <c r="Y802" s="2"/>
    </row>
    <row r="803" spans="1:25">
      <c r="A803" s="2"/>
      <c r="B803" s="2"/>
      <c r="C803" s="2"/>
      <c r="D803" s="2"/>
      <c r="E803" s="2"/>
      <c r="F803" s="1"/>
      <c r="G803" s="1"/>
      <c r="H803" s="1"/>
      <c r="I803" s="1"/>
      <c r="J803" s="1"/>
      <c r="K803" s="1"/>
      <c r="L803" s="1"/>
      <c r="M803" s="1"/>
      <c r="N803" s="1"/>
      <c r="O803" s="1"/>
      <c r="P803" s="1"/>
      <c r="Q803" s="1"/>
      <c r="R803" s="1"/>
      <c r="S803" s="1"/>
      <c r="T803" s="1"/>
      <c r="U803" s="1"/>
      <c r="V803" s="2"/>
      <c r="W803" s="2"/>
      <c r="X803" s="2"/>
      <c r="Y803" s="2"/>
    </row>
    <row r="804" spans="1:25">
      <c r="A804" s="2"/>
      <c r="B804" s="2"/>
      <c r="C804" s="2"/>
      <c r="D804" s="2"/>
      <c r="E804" s="2"/>
      <c r="F804" s="1"/>
      <c r="G804" s="1"/>
      <c r="H804" s="1"/>
      <c r="I804" s="1"/>
      <c r="J804" s="1"/>
      <c r="K804" s="1"/>
      <c r="L804" s="1"/>
      <c r="M804" s="1"/>
      <c r="N804" s="1"/>
      <c r="O804" s="1"/>
      <c r="P804" s="1"/>
      <c r="Q804" s="1"/>
      <c r="R804" s="1"/>
      <c r="S804" s="1"/>
      <c r="T804" s="1"/>
      <c r="U804" s="1"/>
      <c r="V804" s="2"/>
      <c r="W804" s="2"/>
      <c r="X804" s="2"/>
      <c r="Y804" s="2"/>
    </row>
    <row r="805" spans="1:25">
      <c r="A805" s="2"/>
      <c r="B805" s="2"/>
      <c r="C805" s="2"/>
      <c r="D805" s="2"/>
      <c r="E805" s="2"/>
      <c r="F805" s="1"/>
      <c r="G805" s="1"/>
      <c r="H805" s="1"/>
      <c r="I805" s="1"/>
      <c r="J805" s="1"/>
      <c r="K805" s="1"/>
      <c r="L805" s="1"/>
      <c r="M805" s="1"/>
      <c r="N805" s="1"/>
      <c r="O805" s="1"/>
      <c r="P805" s="1"/>
      <c r="Q805" s="1"/>
      <c r="R805" s="1"/>
      <c r="S805" s="1"/>
      <c r="T805" s="1"/>
      <c r="U805" s="1"/>
      <c r="V805" s="2"/>
      <c r="W805" s="2"/>
      <c r="X805" s="2"/>
      <c r="Y805" s="2"/>
    </row>
    <row r="806" spans="1:25">
      <c r="A806" s="2"/>
      <c r="B806" s="2"/>
      <c r="C806" s="2"/>
      <c r="D806" s="2"/>
      <c r="E806" s="2"/>
      <c r="F806" s="1"/>
      <c r="G806" s="1"/>
      <c r="H806" s="1"/>
      <c r="I806" s="1"/>
      <c r="J806" s="1"/>
      <c r="K806" s="1"/>
      <c r="L806" s="1"/>
      <c r="M806" s="1"/>
      <c r="N806" s="1"/>
      <c r="O806" s="1"/>
      <c r="P806" s="1"/>
      <c r="Q806" s="1"/>
      <c r="R806" s="1"/>
      <c r="S806" s="1"/>
      <c r="T806" s="1"/>
      <c r="U806" s="1"/>
      <c r="V806" s="2"/>
      <c r="W806" s="2"/>
      <c r="X806" s="2"/>
      <c r="Y806" s="2"/>
    </row>
    <row r="807" spans="1:25">
      <c r="A807" s="2"/>
      <c r="B807" s="2"/>
      <c r="C807" s="2"/>
      <c r="D807" s="2"/>
      <c r="E807" s="2"/>
      <c r="F807" s="1"/>
      <c r="G807" s="1"/>
      <c r="H807" s="1"/>
      <c r="I807" s="1"/>
      <c r="J807" s="1"/>
      <c r="K807" s="1"/>
      <c r="L807" s="1"/>
      <c r="M807" s="1"/>
      <c r="N807" s="1"/>
      <c r="O807" s="1"/>
      <c r="P807" s="1"/>
      <c r="Q807" s="1"/>
      <c r="R807" s="1"/>
      <c r="S807" s="1"/>
      <c r="T807" s="1"/>
      <c r="U807" s="1"/>
      <c r="V807" s="2"/>
      <c r="W807" s="2"/>
      <c r="X807" s="2"/>
      <c r="Y807" s="2"/>
    </row>
    <row r="808" spans="1:25">
      <c r="A808" s="2"/>
      <c r="B808" s="2"/>
      <c r="C808" s="2"/>
      <c r="D808" s="2"/>
      <c r="E808" s="2"/>
      <c r="F808" s="1"/>
      <c r="G808" s="1"/>
      <c r="H808" s="1"/>
      <c r="I808" s="1"/>
      <c r="J808" s="1"/>
      <c r="K808" s="1"/>
      <c r="L808" s="1"/>
      <c r="M808" s="1"/>
      <c r="N808" s="1"/>
      <c r="O808" s="1"/>
      <c r="P808" s="1"/>
      <c r="Q808" s="1"/>
      <c r="R808" s="1"/>
      <c r="S808" s="1"/>
      <c r="T808" s="1"/>
      <c r="U808" s="1"/>
      <c r="V808" s="2"/>
      <c r="W808" s="2"/>
      <c r="X808" s="2"/>
      <c r="Y808" s="2"/>
    </row>
    <row r="809" spans="1:25">
      <c r="A809" s="2"/>
      <c r="B809" s="2"/>
      <c r="C809" s="2"/>
      <c r="D809" s="2"/>
      <c r="E809" s="2"/>
      <c r="F809" s="1"/>
      <c r="G809" s="1"/>
      <c r="H809" s="1"/>
      <c r="I809" s="1"/>
      <c r="J809" s="1"/>
      <c r="K809" s="1"/>
      <c r="L809" s="1"/>
      <c r="M809" s="1"/>
      <c r="N809" s="1"/>
      <c r="O809" s="1"/>
      <c r="P809" s="1"/>
      <c r="Q809" s="1"/>
      <c r="R809" s="1"/>
      <c r="S809" s="1"/>
      <c r="T809" s="1"/>
      <c r="U809" s="1"/>
      <c r="V809" s="2"/>
      <c r="W809" s="2"/>
      <c r="X809" s="2"/>
      <c r="Y809" s="2"/>
    </row>
    <row r="810" spans="1:25">
      <c r="A810" s="2"/>
      <c r="B810" s="2"/>
      <c r="C810" s="2"/>
      <c r="D810" s="2"/>
      <c r="E810" s="2"/>
      <c r="F810" s="1"/>
      <c r="G810" s="1"/>
      <c r="H810" s="1"/>
      <c r="I810" s="1"/>
      <c r="J810" s="1"/>
      <c r="K810" s="1"/>
      <c r="L810" s="1"/>
      <c r="M810" s="1"/>
      <c r="N810" s="1"/>
      <c r="O810" s="1"/>
      <c r="P810" s="1"/>
      <c r="Q810" s="1"/>
      <c r="R810" s="1"/>
      <c r="S810" s="1"/>
      <c r="T810" s="1"/>
      <c r="U810" s="1"/>
      <c r="V810" s="2"/>
      <c r="W810" s="2"/>
      <c r="X810" s="2"/>
      <c r="Y810" s="2"/>
    </row>
    <row r="811" spans="1:25">
      <c r="A811" s="2"/>
      <c r="B811" s="2"/>
      <c r="C811" s="2"/>
      <c r="D811" s="2"/>
      <c r="E811" s="2"/>
      <c r="F811" s="1"/>
      <c r="G811" s="1"/>
      <c r="H811" s="1"/>
      <c r="I811" s="1"/>
      <c r="J811" s="1"/>
      <c r="K811" s="1"/>
      <c r="L811" s="1"/>
      <c r="M811" s="1"/>
      <c r="N811" s="1"/>
      <c r="O811" s="1"/>
      <c r="P811" s="1"/>
      <c r="Q811" s="1"/>
      <c r="R811" s="1"/>
      <c r="S811" s="1"/>
      <c r="T811" s="1"/>
      <c r="U811" s="1"/>
      <c r="V811" s="2"/>
      <c r="W811" s="2"/>
      <c r="X811" s="2"/>
      <c r="Y811" s="2"/>
    </row>
    <row r="812" spans="1:25">
      <c r="A812" s="2"/>
      <c r="B812" s="2"/>
      <c r="C812" s="2"/>
      <c r="D812" s="2"/>
      <c r="E812" s="2"/>
      <c r="F812" s="1"/>
      <c r="G812" s="1"/>
      <c r="H812" s="1"/>
      <c r="I812" s="1"/>
      <c r="J812" s="1"/>
      <c r="K812" s="1"/>
      <c r="L812" s="1"/>
      <c r="M812" s="1"/>
      <c r="N812" s="1"/>
      <c r="O812" s="1"/>
      <c r="P812" s="1"/>
      <c r="Q812" s="1"/>
      <c r="R812" s="1"/>
      <c r="S812" s="1"/>
      <c r="T812" s="1"/>
      <c r="U812" s="1"/>
      <c r="V812" s="2"/>
      <c r="W812" s="2"/>
      <c r="X812" s="2"/>
      <c r="Y812" s="2"/>
    </row>
    <row r="813" spans="1:25">
      <c r="A813" s="2"/>
      <c r="B813" s="2"/>
      <c r="C813" s="2"/>
      <c r="D813" s="2"/>
      <c r="E813" s="2"/>
      <c r="F813" s="1"/>
      <c r="G813" s="1"/>
      <c r="H813" s="1"/>
      <c r="I813" s="1"/>
      <c r="J813" s="1"/>
      <c r="K813" s="1"/>
      <c r="L813" s="1"/>
      <c r="M813" s="1"/>
      <c r="N813" s="1"/>
      <c r="O813" s="1"/>
      <c r="P813" s="1"/>
      <c r="Q813" s="1"/>
      <c r="R813" s="1"/>
      <c r="S813" s="1"/>
      <c r="T813" s="1"/>
      <c r="U813" s="1"/>
      <c r="V813" s="2"/>
      <c r="W813" s="2"/>
      <c r="X813" s="2"/>
      <c r="Y813" s="2"/>
    </row>
    <row r="814" spans="1:25">
      <c r="A814" s="2"/>
      <c r="B814" s="2"/>
      <c r="C814" s="2"/>
      <c r="D814" s="2"/>
      <c r="E814" s="2"/>
      <c r="F814" s="1"/>
      <c r="G814" s="1"/>
      <c r="H814" s="1"/>
      <c r="I814" s="1"/>
      <c r="J814" s="1"/>
      <c r="K814" s="1"/>
      <c r="L814" s="1"/>
      <c r="M814" s="1"/>
      <c r="N814" s="1"/>
      <c r="O814" s="1"/>
      <c r="P814" s="1"/>
      <c r="Q814" s="1"/>
      <c r="R814" s="1"/>
      <c r="S814" s="1"/>
      <c r="T814" s="1"/>
      <c r="U814" s="1"/>
      <c r="V814" s="2"/>
      <c r="W814" s="2"/>
      <c r="X814" s="2"/>
      <c r="Y814" s="2"/>
    </row>
    <row r="815" spans="1:25">
      <c r="A815" s="2"/>
      <c r="B815" s="2"/>
      <c r="C815" s="2"/>
      <c r="D815" s="2"/>
      <c r="E815" s="2"/>
      <c r="F815" s="1"/>
      <c r="G815" s="1"/>
      <c r="H815" s="1"/>
      <c r="I815" s="1"/>
      <c r="J815" s="1"/>
      <c r="K815" s="1"/>
      <c r="L815" s="1"/>
      <c r="M815" s="1"/>
      <c r="N815" s="1"/>
      <c r="O815" s="1"/>
      <c r="P815" s="1"/>
      <c r="Q815" s="1"/>
      <c r="R815" s="1"/>
      <c r="S815" s="1"/>
      <c r="T815" s="1"/>
      <c r="U815" s="1"/>
      <c r="V815" s="2"/>
      <c r="W815" s="2"/>
      <c r="X815" s="2"/>
      <c r="Y815" s="2"/>
    </row>
    <row r="816" spans="1:25">
      <c r="A816" s="2"/>
      <c r="B816" s="2"/>
      <c r="C816" s="2"/>
      <c r="D816" s="2"/>
      <c r="E816" s="2"/>
      <c r="F816" s="1"/>
      <c r="G816" s="1"/>
      <c r="H816" s="1"/>
      <c r="I816" s="1"/>
      <c r="J816" s="1"/>
      <c r="K816" s="1"/>
      <c r="L816" s="1"/>
      <c r="M816" s="1"/>
      <c r="N816" s="1"/>
      <c r="O816" s="1"/>
      <c r="P816" s="1"/>
      <c r="Q816" s="1"/>
      <c r="R816" s="1"/>
      <c r="S816" s="1"/>
      <c r="T816" s="1"/>
      <c r="U816" s="1"/>
      <c r="V816" s="2"/>
      <c r="W816" s="2"/>
      <c r="X816" s="2"/>
      <c r="Y816" s="2"/>
    </row>
    <row r="817" spans="1:25">
      <c r="A817" s="2"/>
      <c r="B817" s="2"/>
      <c r="C817" s="2"/>
      <c r="D817" s="2"/>
      <c r="E817" s="2"/>
      <c r="F817" s="1"/>
      <c r="G817" s="1"/>
      <c r="H817" s="1"/>
      <c r="I817" s="1"/>
      <c r="J817" s="1"/>
      <c r="K817" s="1"/>
      <c r="L817" s="1"/>
      <c r="M817" s="1"/>
      <c r="N817" s="1"/>
      <c r="O817" s="1"/>
      <c r="P817" s="1"/>
      <c r="Q817" s="1"/>
      <c r="R817" s="1"/>
      <c r="S817" s="1"/>
      <c r="T817" s="1"/>
      <c r="U817" s="1"/>
      <c r="V817" s="2"/>
      <c r="W817" s="2"/>
      <c r="X817" s="2"/>
      <c r="Y817" s="2"/>
    </row>
    <row r="818" spans="1:25">
      <c r="A818" s="2"/>
      <c r="B818" s="2"/>
      <c r="C818" s="2"/>
      <c r="D818" s="2"/>
      <c r="E818" s="2"/>
      <c r="F818" s="1"/>
      <c r="G818" s="1"/>
      <c r="H818" s="1"/>
      <c r="I818" s="1"/>
      <c r="J818" s="1"/>
      <c r="K818" s="1"/>
      <c r="L818" s="1"/>
      <c r="M818" s="1"/>
      <c r="N818" s="1"/>
      <c r="O818" s="1"/>
      <c r="P818" s="1"/>
      <c r="Q818" s="1"/>
      <c r="R818" s="1"/>
      <c r="S818" s="1"/>
      <c r="T818" s="1"/>
      <c r="U818" s="1"/>
      <c r="V818" s="2"/>
      <c r="W818" s="2"/>
      <c r="X818" s="2"/>
      <c r="Y818" s="2"/>
    </row>
    <row r="819" spans="1:25">
      <c r="A819" s="2"/>
      <c r="B819" s="2"/>
      <c r="C819" s="2"/>
      <c r="D819" s="2"/>
      <c r="E819" s="2"/>
      <c r="F819" s="1"/>
      <c r="G819" s="1"/>
      <c r="H819" s="1"/>
      <c r="I819" s="1"/>
      <c r="J819" s="1"/>
      <c r="K819" s="1"/>
      <c r="L819" s="1"/>
      <c r="M819" s="1"/>
      <c r="N819" s="1"/>
      <c r="O819" s="1"/>
      <c r="P819" s="1"/>
      <c r="Q819" s="1"/>
      <c r="R819" s="1"/>
      <c r="S819" s="1"/>
      <c r="T819" s="1"/>
      <c r="U819" s="1"/>
      <c r="V819" s="2"/>
      <c r="W819" s="2"/>
      <c r="X819" s="2"/>
      <c r="Y819" s="2"/>
    </row>
    <row r="820" spans="1:25">
      <c r="A820" s="2"/>
      <c r="B820" s="2"/>
      <c r="C820" s="2"/>
      <c r="D820" s="2"/>
      <c r="E820" s="2"/>
      <c r="F820" s="1"/>
      <c r="G820" s="1"/>
      <c r="H820" s="1"/>
      <c r="I820" s="1"/>
      <c r="J820" s="1"/>
      <c r="K820" s="1"/>
      <c r="L820" s="1"/>
      <c r="M820" s="1"/>
      <c r="N820" s="1"/>
      <c r="O820" s="1"/>
      <c r="P820" s="1"/>
      <c r="Q820" s="1"/>
      <c r="R820" s="1"/>
      <c r="S820" s="1"/>
      <c r="T820" s="1"/>
      <c r="U820" s="1"/>
      <c r="V820" s="2"/>
      <c r="W820" s="2"/>
      <c r="X820" s="2"/>
      <c r="Y820" s="2"/>
    </row>
    <row r="821" spans="1:25">
      <c r="A821" s="2"/>
      <c r="B821" s="2"/>
      <c r="C821" s="2"/>
      <c r="D821" s="2"/>
      <c r="E821" s="2"/>
      <c r="F821" s="1"/>
      <c r="G821" s="1"/>
      <c r="H821" s="1"/>
      <c r="I821" s="1"/>
      <c r="J821" s="1"/>
      <c r="K821" s="1"/>
      <c r="L821" s="1"/>
      <c r="M821" s="1"/>
      <c r="N821" s="1"/>
      <c r="O821" s="1"/>
      <c r="P821" s="1"/>
      <c r="Q821" s="1"/>
      <c r="R821" s="1"/>
      <c r="S821" s="1"/>
      <c r="T821" s="1"/>
      <c r="U821" s="1"/>
      <c r="V821" s="2"/>
      <c r="W821" s="2"/>
      <c r="X821" s="2"/>
      <c r="Y821" s="2"/>
    </row>
    <row r="822" spans="1:25">
      <c r="A822" s="2"/>
      <c r="B822" s="2"/>
      <c r="C822" s="2"/>
      <c r="D822" s="2"/>
      <c r="E822" s="2"/>
      <c r="F822" s="1"/>
      <c r="G822" s="1"/>
      <c r="H822" s="1"/>
      <c r="I822" s="1"/>
      <c r="J822" s="1"/>
      <c r="K822" s="1"/>
      <c r="L822" s="1"/>
      <c r="M822" s="1"/>
      <c r="N822" s="1"/>
      <c r="O822" s="1"/>
      <c r="P822" s="1"/>
      <c r="Q822" s="1"/>
      <c r="R822" s="1"/>
      <c r="S822" s="1"/>
      <c r="T822" s="1"/>
      <c r="U822" s="1"/>
      <c r="V822" s="2"/>
      <c r="W822" s="2"/>
      <c r="X822" s="2"/>
      <c r="Y822" s="2"/>
    </row>
    <row r="823" spans="1:25">
      <c r="A823" s="2"/>
      <c r="B823" s="2"/>
      <c r="C823" s="2"/>
      <c r="D823" s="2"/>
      <c r="E823" s="2"/>
      <c r="F823" s="1"/>
      <c r="G823" s="1"/>
      <c r="H823" s="1"/>
      <c r="I823" s="1"/>
      <c r="J823" s="1"/>
      <c r="K823" s="1"/>
      <c r="L823" s="1"/>
      <c r="M823" s="1"/>
      <c r="N823" s="1"/>
      <c r="O823" s="1"/>
      <c r="P823" s="1"/>
      <c r="Q823" s="1"/>
      <c r="R823" s="1"/>
      <c r="S823" s="1"/>
      <c r="T823" s="1"/>
      <c r="U823" s="1"/>
      <c r="V823" s="2"/>
      <c r="W823" s="2"/>
      <c r="X823" s="2"/>
      <c r="Y823" s="2"/>
    </row>
    <row r="824" spans="1:25">
      <c r="A824" s="2"/>
      <c r="B824" s="2"/>
      <c r="C824" s="2"/>
      <c r="D824" s="2"/>
      <c r="E824" s="2"/>
      <c r="F824" s="1"/>
      <c r="G824" s="1"/>
      <c r="H824" s="1"/>
      <c r="I824" s="1"/>
      <c r="J824" s="1"/>
      <c r="K824" s="1"/>
      <c r="L824" s="1"/>
      <c r="M824" s="1"/>
      <c r="N824" s="1"/>
      <c r="O824" s="1"/>
      <c r="P824" s="1"/>
      <c r="Q824" s="1"/>
      <c r="R824" s="1"/>
      <c r="S824" s="1"/>
      <c r="T824" s="1"/>
      <c r="U824" s="1"/>
      <c r="V824" s="2"/>
      <c r="W824" s="2"/>
      <c r="X824" s="2"/>
      <c r="Y824" s="2"/>
    </row>
    <row r="825" spans="1:25">
      <c r="A825" s="2"/>
      <c r="B825" s="2"/>
      <c r="C825" s="2"/>
      <c r="D825" s="2"/>
      <c r="E825" s="2"/>
      <c r="F825" s="1"/>
      <c r="G825" s="1"/>
      <c r="H825" s="1"/>
      <c r="I825" s="1"/>
      <c r="J825" s="1"/>
      <c r="K825" s="1"/>
      <c r="L825" s="1"/>
      <c r="M825" s="1"/>
      <c r="N825" s="1"/>
      <c r="O825" s="1"/>
      <c r="P825" s="1"/>
      <c r="Q825" s="1"/>
      <c r="R825" s="1"/>
      <c r="S825" s="1"/>
      <c r="T825" s="1"/>
      <c r="U825" s="1"/>
      <c r="V825" s="2"/>
      <c r="W825" s="2"/>
      <c r="X825" s="2"/>
      <c r="Y825" s="2"/>
    </row>
    <row r="826" spans="1:25">
      <c r="A826" s="2"/>
      <c r="B826" s="2"/>
      <c r="C826" s="2"/>
      <c r="D826" s="2"/>
      <c r="E826" s="2"/>
      <c r="F826" s="1"/>
      <c r="G826" s="1"/>
      <c r="H826" s="1"/>
      <c r="I826" s="1"/>
      <c r="J826" s="1"/>
      <c r="K826" s="1"/>
      <c r="L826" s="1"/>
      <c r="M826" s="1"/>
      <c r="N826" s="1"/>
      <c r="O826" s="1"/>
      <c r="P826" s="1"/>
      <c r="Q826" s="1"/>
      <c r="R826" s="1"/>
      <c r="S826" s="1"/>
      <c r="T826" s="1"/>
      <c r="U826" s="1"/>
      <c r="V826" s="2"/>
      <c r="W826" s="2"/>
      <c r="X826" s="2"/>
      <c r="Y826" s="2"/>
    </row>
    <row r="827" spans="1:25">
      <c r="A827" s="2"/>
      <c r="B827" s="2"/>
      <c r="C827" s="2"/>
      <c r="D827" s="2"/>
      <c r="E827" s="2"/>
      <c r="F827" s="1"/>
      <c r="G827" s="1"/>
      <c r="H827" s="1"/>
      <c r="I827" s="1"/>
      <c r="J827" s="1"/>
      <c r="K827" s="1"/>
      <c r="L827" s="1"/>
      <c r="M827" s="1"/>
      <c r="N827" s="1"/>
      <c r="O827" s="1"/>
      <c r="P827" s="1"/>
      <c r="Q827" s="1"/>
      <c r="R827" s="1"/>
      <c r="S827" s="1"/>
      <c r="T827" s="1"/>
      <c r="U827" s="1"/>
      <c r="V827" s="2"/>
      <c r="W827" s="2"/>
      <c r="X827" s="2"/>
      <c r="Y827" s="2"/>
    </row>
    <row r="828" spans="1:25">
      <c r="A828" s="2"/>
      <c r="B828" s="2"/>
      <c r="C828" s="2"/>
      <c r="D828" s="2"/>
      <c r="E828" s="2"/>
      <c r="F828" s="1"/>
      <c r="G828" s="1"/>
      <c r="H828" s="1"/>
      <c r="I828" s="1"/>
      <c r="J828" s="1"/>
      <c r="K828" s="1"/>
      <c r="L828" s="1"/>
      <c r="M828" s="1"/>
      <c r="N828" s="1"/>
      <c r="O828" s="1"/>
      <c r="P828" s="1"/>
      <c r="Q828" s="1"/>
      <c r="R828" s="1"/>
      <c r="S828" s="1"/>
      <c r="T828" s="1"/>
      <c r="U828" s="1"/>
      <c r="V828" s="2"/>
      <c r="W828" s="2"/>
      <c r="X828" s="2"/>
      <c r="Y828" s="2"/>
    </row>
    <row r="829" spans="1:25">
      <c r="A829" s="2"/>
      <c r="B829" s="2"/>
      <c r="C829" s="2"/>
      <c r="D829" s="2"/>
      <c r="E829" s="2"/>
      <c r="F829" s="1"/>
      <c r="G829" s="1"/>
      <c r="H829" s="1"/>
      <c r="I829" s="1"/>
      <c r="J829" s="1"/>
      <c r="K829" s="1"/>
      <c r="L829" s="1"/>
      <c r="M829" s="1"/>
      <c r="N829" s="1"/>
      <c r="O829" s="1"/>
      <c r="P829" s="1"/>
      <c r="Q829" s="1"/>
      <c r="R829" s="1"/>
      <c r="S829" s="1"/>
      <c r="T829" s="1"/>
      <c r="U829" s="1"/>
      <c r="V829" s="2"/>
      <c r="W829" s="2"/>
      <c r="X829" s="2"/>
      <c r="Y829" s="2"/>
    </row>
    <row r="830" spans="1:25">
      <c r="A830" s="2"/>
      <c r="B830" s="2"/>
      <c r="C830" s="2"/>
      <c r="D830" s="2"/>
      <c r="E830" s="2"/>
      <c r="F830" s="1"/>
      <c r="G830" s="1"/>
      <c r="H830" s="1"/>
      <c r="I830" s="1"/>
      <c r="J830" s="1"/>
      <c r="K830" s="1"/>
      <c r="L830" s="1"/>
      <c r="M830" s="1"/>
      <c r="N830" s="1"/>
      <c r="O830" s="1"/>
      <c r="P830" s="1"/>
      <c r="Q830" s="1"/>
      <c r="R830" s="1"/>
      <c r="S830" s="1"/>
      <c r="T830" s="1"/>
      <c r="U830" s="1"/>
      <c r="V830" s="2"/>
      <c r="W830" s="2"/>
      <c r="X830" s="2"/>
      <c r="Y830" s="2"/>
    </row>
    <row r="831" spans="1:25">
      <c r="A831" s="2"/>
      <c r="B831" s="2"/>
      <c r="C831" s="2"/>
      <c r="D831" s="2"/>
      <c r="E831" s="2"/>
      <c r="F831" s="1"/>
      <c r="G831" s="1"/>
      <c r="H831" s="1"/>
      <c r="I831" s="1"/>
      <c r="J831" s="1"/>
      <c r="K831" s="1"/>
      <c r="L831" s="1"/>
      <c r="M831" s="1"/>
      <c r="N831" s="1"/>
      <c r="O831" s="1"/>
      <c r="P831" s="1"/>
      <c r="Q831" s="1"/>
      <c r="R831" s="1"/>
      <c r="S831" s="1"/>
      <c r="T831" s="1"/>
      <c r="U831" s="1"/>
      <c r="V831" s="2"/>
      <c r="W831" s="2"/>
      <c r="X831" s="2"/>
      <c r="Y831" s="2"/>
    </row>
    <row r="832" spans="1:25">
      <c r="A832" s="2"/>
      <c r="B832" s="2"/>
      <c r="C832" s="2"/>
      <c r="D832" s="2"/>
      <c r="E832" s="2"/>
      <c r="F832" s="1"/>
      <c r="G832" s="1"/>
      <c r="H832" s="1"/>
      <c r="I832" s="1"/>
      <c r="J832" s="1"/>
      <c r="K832" s="1"/>
      <c r="L832" s="1"/>
      <c r="M832" s="1"/>
      <c r="N832" s="1"/>
      <c r="O832" s="1"/>
      <c r="P832" s="1"/>
      <c r="Q832" s="1"/>
      <c r="R832" s="1"/>
      <c r="S832" s="1"/>
      <c r="T832" s="1"/>
      <c r="U832" s="1"/>
      <c r="V832" s="2"/>
      <c r="W832" s="2"/>
      <c r="X832" s="2"/>
      <c r="Y832" s="2"/>
    </row>
    <row r="833" spans="1:25">
      <c r="A833" s="2"/>
      <c r="B833" s="2"/>
      <c r="C833" s="2"/>
      <c r="D833" s="2"/>
      <c r="E833" s="2"/>
      <c r="F833" s="1"/>
      <c r="G833" s="1"/>
      <c r="H833" s="1"/>
      <c r="I833" s="1"/>
      <c r="J833" s="1"/>
      <c r="K833" s="1"/>
      <c r="L833" s="1"/>
      <c r="M833" s="1"/>
      <c r="N833" s="1"/>
      <c r="O833" s="1"/>
      <c r="P833" s="1"/>
      <c r="Q833" s="1"/>
      <c r="R833" s="1"/>
      <c r="S833" s="1"/>
      <c r="T833" s="1"/>
      <c r="U833" s="1"/>
      <c r="V833" s="2"/>
      <c r="W833" s="2"/>
      <c r="X833" s="2"/>
      <c r="Y833" s="2"/>
    </row>
    <row r="834" spans="1:25">
      <c r="A834" s="2"/>
      <c r="B834" s="2"/>
      <c r="C834" s="2"/>
      <c r="D834" s="2"/>
      <c r="E834" s="2"/>
      <c r="F834" s="1"/>
      <c r="G834" s="1"/>
      <c r="H834" s="1"/>
      <c r="I834" s="1"/>
      <c r="J834" s="1"/>
      <c r="K834" s="1"/>
      <c r="L834" s="1"/>
      <c r="M834" s="1"/>
      <c r="N834" s="1"/>
      <c r="O834" s="1"/>
      <c r="P834" s="1"/>
      <c r="Q834" s="1"/>
      <c r="R834" s="1"/>
      <c r="S834" s="1"/>
      <c r="T834" s="1"/>
      <c r="U834" s="1"/>
      <c r="V834" s="2"/>
      <c r="W834" s="2"/>
      <c r="X834" s="2"/>
      <c r="Y834" s="2"/>
    </row>
    <row r="835" spans="1:25">
      <c r="A835" s="2"/>
      <c r="B835" s="2"/>
      <c r="C835" s="2"/>
      <c r="D835" s="2"/>
      <c r="E835" s="2"/>
      <c r="F835" s="1"/>
      <c r="G835" s="1"/>
      <c r="H835" s="1"/>
      <c r="I835" s="1"/>
      <c r="J835" s="1"/>
      <c r="K835" s="1"/>
      <c r="L835" s="1"/>
      <c r="M835" s="1"/>
      <c r="N835" s="1"/>
      <c r="O835" s="1"/>
      <c r="P835" s="1"/>
      <c r="Q835" s="1"/>
      <c r="R835" s="1"/>
      <c r="S835" s="1"/>
      <c r="T835" s="1"/>
      <c r="U835" s="1"/>
      <c r="V835" s="2"/>
      <c r="W835" s="2"/>
      <c r="X835" s="2"/>
      <c r="Y835" s="2"/>
    </row>
    <row r="836" spans="1:25">
      <c r="A836" s="2"/>
      <c r="B836" s="2"/>
      <c r="C836" s="2"/>
      <c r="D836" s="2"/>
      <c r="E836" s="2"/>
      <c r="F836" s="1"/>
      <c r="G836" s="1"/>
      <c r="H836" s="1"/>
      <c r="I836" s="1"/>
      <c r="J836" s="1"/>
      <c r="K836" s="1"/>
      <c r="L836" s="1"/>
      <c r="M836" s="1"/>
      <c r="N836" s="1"/>
      <c r="O836" s="1"/>
      <c r="P836" s="1"/>
      <c r="Q836" s="1"/>
      <c r="R836" s="1"/>
      <c r="S836" s="1"/>
      <c r="T836" s="1"/>
      <c r="U836" s="1"/>
      <c r="V836" s="2"/>
      <c r="W836" s="2"/>
      <c r="X836" s="2"/>
      <c r="Y836" s="2"/>
    </row>
    <row r="837" spans="1:25">
      <c r="A837" s="2"/>
      <c r="B837" s="2"/>
      <c r="C837" s="2"/>
      <c r="D837" s="2"/>
      <c r="E837" s="2"/>
      <c r="F837" s="1"/>
      <c r="G837" s="1"/>
      <c r="H837" s="1"/>
      <c r="I837" s="1"/>
      <c r="J837" s="1"/>
      <c r="K837" s="1"/>
      <c r="L837" s="1"/>
      <c r="M837" s="1"/>
      <c r="N837" s="1"/>
      <c r="O837" s="1"/>
      <c r="P837" s="1"/>
      <c r="Q837" s="1"/>
      <c r="R837" s="1"/>
      <c r="S837" s="1"/>
      <c r="T837" s="1"/>
      <c r="U837" s="1"/>
      <c r="V837" s="2"/>
      <c r="W837" s="2"/>
      <c r="X837" s="2"/>
      <c r="Y837" s="2"/>
    </row>
    <row r="838" spans="1:25">
      <c r="A838" s="2"/>
      <c r="B838" s="2"/>
      <c r="C838" s="2"/>
      <c r="D838" s="2"/>
      <c r="E838" s="2"/>
      <c r="F838" s="1"/>
      <c r="G838" s="1"/>
      <c r="H838" s="1"/>
      <c r="I838" s="1"/>
      <c r="J838" s="1"/>
      <c r="K838" s="1"/>
      <c r="L838" s="1"/>
      <c r="M838" s="1"/>
      <c r="N838" s="1"/>
      <c r="O838" s="1"/>
      <c r="P838" s="1"/>
      <c r="Q838" s="1"/>
      <c r="R838" s="1"/>
      <c r="S838" s="1"/>
      <c r="T838" s="1"/>
      <c r="U838" s="1"/>
      <c r="V838" s="2"/>
      <c r="W838" s="2"/>
      <c r="X838" s="2"/>
      <c r="Y838" s="2"/>
    </row>
    <row r="839" spans="1:25">
      <c r="A839" s="2"/>
      <c r="B839" s="2"/>
      <c r="C839" s="2"/>
      <c r="D839" s="2"/>
      <c r="E839" s="2"/>
      <c r="F839" s="1"/>
      <c r="G839" s="1"/>
      <c r="H839" s="1"/>
      <c r="I839" s="1"/>
      <c r="J839" s="1"/>
      <c r="K839" s="1"/>
      <c r="L839" s="1"/>
      <c r="M839" s="1"/>
      <c r="N839" s="1"/>
      <c r="O839" s="1"/>
      <c r="P839" s="1"/>
      <c r="Q839" s="1"/>
      <c r="R839" s="1"/>
      <c r="S839" s="1"/>
      <c r="T839" s="1"/>
      <c r="U839" s="1"/>
      <c r="V839" s="2"/>
      <c r="W839" s="2"/>
      <c r="X839" s="2"/>
      <c r="Y839" s="2"/>
    </row>
    <row r="840" spans="1:25">
      <c r="A840" s="2"/>
      <c r="B840" s="2"/>
      <c r="C840" s="2"/>
      <c r="D840" s="2"/>
      <c r="E840" s="2"/>
      <c r="F840" s="1"/>
      <c r="G840" s="1"/>
      <c r="H840" s="1"/>
      <c r="I840" s="1"/>
      <c r="J840" s="1"/>
      <c r="K840" s="1"/>
      <c r="L840" s="1"/>
      <c r="M840" s="1"/>
      <c r="N840" s="1"/>
      <c r="O840" s="1"/>
      <c r="P840" s="1"/>
      <c r="Q840" s="1"/>
      <c r="R840" s="1"/>
      <c r="S840" s="1"/>
      <c r="T840" s="1"/>
      <c r="U840" s="1"/>
      <c r="V840" s="2"/>
      <c r="W840" s="2"/>
      <c r="X840" s="2"/>
      <c r="Y840" s="2"/>
    </row>
    <row r="841" spans="1:25">
      <c r="A841" s="2"/>
      <c r="B841" s="2"/>
      <c r="C841" s="2"/>
      <c r="D841" s="2"/>
      <c r="E841" s="2"/>
      <c r="F841" s="1"/>
      <c r="G841" s="1"/>
      <c r="H841" s="1"/>
      <c r="I841" s="1"/>
      <c r="J841" s="1"/>
      <c r="K841" s="1"/>
      <c r="L841" s="1"/>
      <c r="M841" s="1"/>
      <c r="N841" s="1"/>
      <c r="O841" s="1"/>
      <c r="P841" s="1"/>
      <c r="Q841" s="1"/>
      <c r="R841" s="1"/>
      <c r="S841" s="1"/>
      <c r="T841" s="1"/>
      <c r="U841" s="1"/>
      <c r="V841" s="2"/>
      <c r="W841" s="2"/>
      <c r="X841" s="2"/>
      <c r="Y841" s="2"/>
    </row>
    <row r="842" spans="1:25">
      <c r="A842" s="2"/>
      <c r="B842" s="2"/>
      <c r="C842" s="2"/>
      <c r="D842" s="2"/>
      <c r="E842" s="2"/>
      <c r="F842" s="1"/>
      <c r="G842" s="1"/>
      <c r="H842" s="1"/>
      <c r="I842" s="1"/>
      <c r="J842" s="1"/>
      <c r="K842" s="1"/>
      <c r="L842" s="1"/>
      <c r="M842" s="1"/>
      <c r="N842" s="1"/>
      <c r="O842" s="1"/>
      <c r="P842" s="1"/>
      <c r="Q842" s="1"/>
      <c r="R842" s="1"/>
      <c r="S842" s="1"/>
      <c r="T842" s="1"/>
      <c r="U842" s="1"/>
      <c r="V842" s="2"/>
      <c r="W842" s="2"/>
      <c r="X842" s="2"/>
      <c r="Y842" s="2"/>
    </row>
    <row r="843" spans="1:25">
      <c r="A843" s="2"/>
      <c r="B843" s="2"/>
      <c r="C843" s="2"/>
      <c r="D843" s="2"/>
      <c r="E843" s="2"/>
      <c r="F843" s="1"/>
      <c r="G843" s="1"/>
      <c r="H843" s="1"/>
      <c r="I843" s="1"/>
      <c r="J843" s="1"/>
      <c r="K843" s="1"/>
      <c r="L843" s="1"/>
      <c r="M843" s="1"/>
      <c r="N843" s="1"/>
      <c r="O843" s="1"/>
      <c r="P843" s="1"/>
      <c r="Q843" s="1"/>
      <c r="R843" s="1"/>
      <c r="S843" s="1"/>
      <c r="T843" s="1"/>
      <c r="U843" s="1"/>
      <c r="V843" s="2"/>
      <c r="W843" s="2"/>
      <c r="X843" s="2"/>
      <c r="Y843" s="2"/>
    </row>
    <row r="844" spans="1:25">
      <c r="A844" s="2"/>
      <c r="B844" s="2"/>
      <c r="C844" s="2"/>
      <c r="D844" s="2"/>
      <c r="E844" s="2"/>
      <c r="F844" s="1"/>
      <c r="G844" s="1"/>
      <c r="H844" s="1"/>
      <c r="I844" s="1"/>
      <c r="J844" s="1"/>
      <c r="K844" s="1"/>
      <c r="L844" s="1"/>
      <c r="M844" s="1"/>
      <c r="N844" s="1"/>
      <c r="O844" s="1"/>
      <c r="P844" s="1"/>
      <c r="Q844" s="1"/>
      <c r="R844" s="1"/>
      <c r="S844" s="1"/>
      <c r="T844" s="1"/>
      <c r="U844" s="1"/>
      <c r="V844" s="2"/>
      <c r="W844" s="2"/>
      <c r="X844" s="2"/>
      <c r="Y844" s="2"/>
    </row>
    <row r="845" spans="1:25">
      <c r="A845" s="2"/>
      <c r="B845" s="2"/>
      <c r="C845" s="2"/>
      <c r="D845" s="2"/>
      <c r="E845" s="2"/>
      <c r="F845" s="1"/>
      <c r="G845" s="1"/>
      <c r="H845" s="1"/>
      <c r="I845" s="1"/>
      <c r="J845" s="1"/>
      <c r="K845" s="1"/>
      <c r="L845" s="1"/>
      <c r="M845" s="1"/>
      <c r="N845" s="1"/>
      <c r="O845" s="1"/>
      <c r="P845" s="1"/>
      <c r="Q845" s="1"/>
      <c r="R845" s="1"/>
      <c r="S845" s="1"/>
      <c r="T845" s="1"/>
      <c r="U845" s="1"/>
      <c r="V845" s="2"/>
      <c r="W845" s="2"/>
      <c r="X845" s="2"/>
      <c r="Y845" s="2"/>
    </row>
    <row r="846" spans="1:25">
      <c r="A846" s="2"/>
      <c r="B846" s="2"/>
      <c r="C846" s="2"/>
      <c r="D846" s="2"/>
      <c r="E846" s="2"/>
      <c r="F846" s="1"/>
      <c r="G846" s="1"/>
      <c r="H846" s="1"/>
      <c r="I846" s="1"/>
      <c r="J846" s="1"/>
      <c r="K846" s="1"/>
      <c r="L846" s="1"/>
      <c r="M846" s="1"/>
      <c r="N846" s="1"/>
      <c r="O846" s="1"/>
      <c r="P846" s="1"/>
      <c r="Q846" s="1"/>
      <c r="R846" s="1"/>
      <c r="S846" s="1"/>
      <c r="T846" s="1"/>
      <c r="U846" s="1"/>
      <c r="V846" s="2"/>
      <c r="W846" s="2"/>
      <c r="X846" s="2"/>
      <c r="Y846" s="2"/>
    </row>
    <row r="847" spans="1:25">
      <c r="A847" s="2"/>
      <c r="B847" s="2"/>
      <c r="C847" s="2"/>
      <c r="D847" s="2"/>
      <c r="E847" s="2"/>
      <c r="F847" s="1"/>
      <c r="G847" s="1"/>
      <c r="H847" s="1"/>
      <c r="I847" s="1"/>
      <c r="J847" s="1"/>
      <c r="K847" s="1"/>
      <c r="L847" s="1"/>
      <c r="M847" s="1"/>
      <c r="N847" s="1"/>
      <c r="O847" s="1"/>
      <c r="P847" s="1"/>
      <c r="Q847" s="1"/>
      <c r="R847" s="1"/>
      <c r="S847" s="1"/>
      <c r="T847" s="1"/>
      <c r="U847" s="1"/>
      <c r="V847" s="2"/>
      <c r="W847" s="2"/>
      <c r="X847" s="2"/>
      <c r="Y847" s="2"/>
    </row>
    <row r="848" spans="1:25">
      <c r="A848" s="2"/>
      <c r="B848" s="2"/>
      <c r="C848" s="2"/>
      <c r="D848" s="2"/>
      <c r="E848" s="2"/>
      <c r="F848" s="1"/>
      <c r="G848" s="1"/>
      <c r="H848" s="1"/>
      <c r="I848" s="1"/>
      <c r="J848" s="1"/>
      <c r="K848" s="1"/>
      <c r="L848" s="1"/>
      <c r="M848" s="1"/>
      <c r="N848" s="1"/>
      <c r="O848" s="1"/>
      <c r="P848" s="1"/>
      <c r="Q848" s="1"/>
      <c r="R848" s="1"/>
      <c r="S848" s="1"/>
      <c r="T848" s="1"/>
      <c r="U848" s="1"/>
      <c r="V848" s="2"/>
      <c r="W848" s="2"/>
      <c r="X848" s="2"/>
      <c r="Y848" s="2"/>
    </row>
    <row r="849" spans="1:25">
      <c r="A849" s="2"/>
      <c r="B849" s="2"/>
      <c r="C849" s="2"/>
      <c r="D849" s="2"/>
      <c r="E849" s="2"/>
      <c r="F849" s="1"/>
      <c r="G849" s="1"/>
      <c r="H849" s="1"/>
      <c r="I849" s="1"/>
      <c r="J849" s="1"/>
      <c r="K849" s="1"/>
      <c r="L849" s="1"/>
      <c r="M849" s="1"/>
      <c r="N849" s="1"/>
      <c r="O849" s="1"/>
      <c r="P849" s="1"/>
      <c r="Q849" s="1"/>
      <c r="R849" s="1"/>
      <c r="S849" s="1"/>
      <c r="T849" s="1"/>
      <c r="U849" s="1"/>
      <c r="V849" s="2"/>
      <c r="W849" s="2"/>
      <c r="X849" s="2"/>
      <c r="Y849" s="2"/>
    </row>
    <row r="850" spans="1:25">
      <c r="A850" s="2"/>
      <c r="B850" s="2"/>
      <c r="C850" s="2"/>
      <c r="D850" s="2"/>
      <c r="E850" s="2"/>
      <c r="F850" s="1"/>
      <c r="G850" s="1"/>
      <c r="H850" s="1"/>
      <c r="I850" s="1"/>
      <c r="J850" s="1"/>
      <c r="K850" s="1"/>
      <c r="L850" s="1"/>
      <c r="M850" s="1"/>
      <c r="N850" s="1"/>
      <c r="O850" s="1"/>
      <c r="P850" s="1"/>
      <c r="Q850" s="1"/>
      <c r="R850" s="1"/>
      <c r="S850" s="1"/>
      <c r="T850" s="1"/>
      <c r="U850" s="1"/>
      <c r="V850" s="2"/>
      <c r="W850" s="2"/>
      <c r="X850" s="2"/>
      <c r="Y850" s="2"/>
    </row>
    <row r="851" spans="1:25">
      <c r="A851" s="2"/>
      <c r="B851" s="2"/>
      <c r="C851" s="2"/>
      <c r="D851" s="2"/>
      <c r="E851" s="2"/>
      <c r="F851" s="1"/>
      <c r="G851" s="1"/>
      <c r="H851" s="1"/>
      <c r="I851" s="1"/>
      <c r="J851" s="1"/>
      <c r="K851" s="1"/>
      <c r="L851" s="1"/>
      <c r="M851" s="1"/>
      <c r="N851" s="1"/>
      <c r="O851" s="1"/>
      <c r="P851" s="1"/>
      <c r="Q851" s="1"/>
      <c r="R851" s="1"/>
      <c r="S851" s="1"/>
      <c r="T851" s="1"/>
      <c r="U851" s="1"/>
      <c r="V851" s="2"/>
      <c r="W851" s="2"/>
      <c r="X851" s="2"/>
      <c r="Y851" s="2"/>
    </row>
    <row r="852" spans="1:25">
      <c r="A852" s="2"/>
      <c r="B852" s="2"/>
      <c r="C852" s="2"/>
      <c r="D852" s="2"/>
      <c r="E852" s="2"/>
      <c r="F852" s="1"/>
      <c r="G852" s="1"/>
      <c r="H852" s="1"/>
      <c r="I852" s="1"/>
      <c r="J852" s="1"/>
      <c r="K852" s="1"/>
      <c r="L852" s="1"/>
      <c r="M852" s="1"/>
      <c r="N852" s="1"/>
      <c r="O852" s="1"/>
      <c r="P852" s="1"/>
      <c r="Q852" s="1"/>
      <c r="R852" s="1"/>
      <c r="S852" s="1"/>
      <c r="T852" s="1"/>
      <c r="U852" s="1"/>
      <c r="V852" s="2"/>
      <c r="W852" s="2"/>
      <c r="X852" s="2"/>
      <c r="Y852" s="2"/>
    </row>
    <row r="853" spans="1:25">
      <c r="A853" s="2"/>
      <c r="B853" s="2"/>
      <c r="C853" s="2"/>
      <c r="D853" s="2"/>
      <c r="E853" s="2"/>
      <c r="F853" s="1"/>
      <c r="G853" s="1"/>
      <c r="H853" s="1"/>
      <c r="I853" s="1"/>
      <c r="J853" s="1"/>
      <c r="K853" s="1"/>
      <c r="L853" s="1"/>
      <c r="M853" s="1"/>
      <c r="N853" s="1"/>
      <c r="O853" s="1"/>
      <c r="P853" s="1"/>
      <c r="Q853" s="1"/>
      <c r="R853" s="1"/>
      <c r="S853" s="1"/>
      <c r="T853" s="1"/>
      <c r="U853" s="1"/>
      <c r="V853" s="2"/>
      <c r="W853" s="2"/>
      <c r="X853" s="2"/>
      <c r="Y853" s="2"/>
    </row>
    <row r="854" spans="1:25">
      <c r="A854" s="2"/>
      <c r="B854" s="2"/>
      <c r="C854" s="2"/>
      <c r="D854" s="2"/>
      <c r="E854" s="2"/>
      <c r="F854" s="1"/>
      <c r="G854" s="1"/>
      <c r="H854" s="1"/>
      <c r="I854" s="1"/>
      <c r="J854" s="1"/>
      <c r="K854" s="1"/>
      <c r="L854" s="1"/>
      <c r="M854" s="1"/>
      <c r="N854" s="1"/>
      <c r="O854" s="1"/>
      <c r="P854" s="1"/>
      <c r="Q854" s="1"/>
      <c r="R854" s="1"/>
      <c r="S854" s="1"/>
      <c r="T854" s="1"/>
      <c r="U854" s="1"/>
      <c r="V854" s="2"/>
      <c r="W854" s="2"/>
      <c r="X854" s="2"/>
      <c r="Y854" s="2"/>
    </row>
    <row r="855" spans="1:25">
      <c r="A855" s="2"/>
      <c r="B855" s="2"/>
      <c r="C855" s="2"/>
      <c r="D855" s="2"/>
      <c r="E855" s="2"/>
      <c r="F855" s="1"/>
      <c r="G855" s="1"/>
      <c r="H855" s="1"/>
      <c r="I855" s="1"/>
      <c r="J855" s="1"/>
      <c r="K855" s="1"/>
      <c r="L855" s="1"/>
      <c r="M855" s="1"/>
      <c r="N855" s="1"/>
      <c r="O855" s="1"/>
      <c r="P855" s="1"/>
      <c r="Q855" s="1"/>
      <c r="R855" s="1"/>
      <c r="S855" s="1"/>
      <c r="T855" s="1"/>
      <c r="U855" s="1"/>
      <c r="V855" s="2"/>
      <c r="W855" s="2"/>
      <c r="X855" s="2"/>
      <c r="Y855" s="2"/>
    </row>
    <row r="856" spans="1:25">
      <c r="A856" s="2"/>
      <c r="B856" s="2"/>
      <c r="C856" s="2"/>
      <c r="D856" s="2"/>
      <c r="E856" s="2"/>
      <c r="F856" s="1"/>
      <c r="G856" s="1"/>
      <c r="H856" s="1"/>
      <c r="I856" s="1"/>
      <c r="J856" s="1"/>
      <c r="K856" s="1"/>
      <c r="L856" s="1"/>
      <c r="M856" s="1"/>
      <c r="N856" s="1"/>
      <c r="O856" s="1"/>
      <c r="P856" s="1"/>
      <c r="Q856" s="1"/>
      <c r="R856" s="1"/>
      <c r="S856" s="1"/>
      <c r="T856" s="1"/>
      <c r="U856" s="1"/>
      <c r="V856" s="2"/>
      <c r="W856" s="2"/>
      <c r="X856" s="2"/>
      <c r="Y856" s="2"/>
    </row>
    <row r="857" spans="1:25">
      <c r="A857" s="2"/>
      <c r="B857" s="2"/>
      <c r="C857" s="2"/>
      <c r="D857" s="2"/>
      <c r="E857" s="2"/>
      <c r="F857" s="1"/>
      <c r="G857" s="1"/>
      <c r="H857" s="1"/>
      <c r="I857" s="1"/>
      <c r="J857" s="1"/>
      <c r="K857" s="1"/>
      <c r="L857" s="1"/>
      <c r="M857" s="1"/>
      <c r="N857" s="1"/>
      <c r="O857" s="1"/>
      <c r="P857" s="1"/>
      <c r="Q857" s="1"/>
      <c r="R857" s="1"/>
      <c r="S857" s="1"/>
      <c r="T857" s="1"/>
      <c r="U857" s="1"/>
      <c r="V857" s="2"/>
      <c r="W857" s="2"/>
      <c r="X857" s="2"/>
      <c r="Y857" s="2"/>
    </row>
    <row r="858" spans="1:25">
      <c r="A858" s="2"/>
      <c r="B858" s="2"/>
      <c r="C858" s="2"/>
      <c r="D858" s="2"/>
      <c r="E858" s="2"/>
      <c r="F858" s="1"/>
      <c r="G858" s="1"/>
      <c r="H858" s="1"/>
      <c r="I858" s="1"/>
      <c r="J858" s="1"/>
      <c r="K858" s="1"/>
      <c r="L858" s="1"/>
      <c r="M858" s="1"/>
      <c r="N858" s="1"/>
      <c r="O858" s="1"/>
      <c r="P858" s="1"/>
      <c r="Q858" s="1"/>
      <c r="R858" s="1"/>
      <c r="S858" s="1"/>
      <c r="T858" s="1"/>
      <c r="U858" s="1"/>
      <c r="V858" s="2"/>
      <c r="W858" s="2"/>
      <c r="X858" s="2"/>
      <c r="Y858" s="2"/>
    </row>
    <row r="859" spans="1:25">
      <c r="A859" s="2"/>
      <c r="B859" s="2"/>
      <c r="C859" s="2"/>
      <c r="D859" s="2"/>
      <c r="E859" s="2"/>
      <c r="F859" s="1"/>
      <c r="G859" s="1"/>
      <c r="H859" s="1"/>
      <c r="I859" s="1"/>
      <c r="J859" s="1"/>
      <c r="K859" s="1"/>
      <c r="L859" s="1"/>
      <c r="M859" s="1"/>
      <c r="N859" s="1"/>
      <c r="O859" s="1"/>
      <c r="P859" s="1"/>
      <c r="Q859" s="1"/>
      <c r="R859" s="1"/>
      <c r="S859" s="1"/>
      <c r="T859" s="1"/>
      <c r="U859" s="1"/>
      <c r="V859" s="2"/>
      <c r="W859" s="2"/>
      <c r="X859" s="2"/>
      <c r="Y859" s="2"/>
    </row>
    <row r="860" spans="1:25">
      <c r="A860" s="2"/>
      <c r="B860" s="2"/>
      <c r="C860" s="2"/>
      <c r="D860" s="2"/>
      <c r="E860" s="2"/>
      <c r="F860" s="1"/>
      <c r="G860" s="1"/>
      <c r="H860" s="1"/>
      <c r="I860" s="1"/>
      <c r="J860" s="1"/>
      <c r="K860" s="1"/>
      <c r="L860" s="1"/>
      <c r="M860" s="1"/>
      <c r="N860" s="1"/>
      <c r="O860" s="1"/>
      <c r="P860" s="1"/>
      <c r="Q860" s="1"/>
      <c r="R860" s="1"/>
      <c r="S860" s="1"/>
      <c r="T860" s="1"/>
      <c r="U860" s="1"/>
      <c r="V860" s="2"/>
      <c r="W860" s="2"/>
      <c r="X860" s="2"/>
      <c r="Y860" s="2"/>
    </row>
    <row r="861" spans="1:25">
      <c r="A861" s="2"/>
      <c r="B861" s="2"/>
      <c r="C861" s="2"/>
      <c r="D861" s="2"/>
      <c r="E861" s="2"/>
      <c r="F861" s="1"/>
      <c r="G861" s="1"/>
      <c r="H861" s="1"/>
      <c r="I861" s="1"/>
      <c r="J861" s="1"/>
      <c r="K861" s="1"/>
      <c r="L861" s="1"/>
      <c r="M861" s="1"/>
      <c r="N861" s="1"/>
      <c r="O861" s="1"/>
      <c r="P861" s="1"/>
      <c r="Q861" s="1"/>
      <c r="R861" s="1"/>
      <c r="S861" s="1"/>
      <c r="T861" s="1"/>
      <c r="U861" s="1"/>
      <c r="V861" s="2"/>
      <c r="W861" s="2"/>
      <c r="X861" s="2"/>
      <c r="Y861" s="2"/>
    </row>
    <row r="862" spans="1:25">
      <c r="A862" s="2"/>
      <c r="B862" s="2"/>
      <c r="C862" s="2"/>
      <c r="D862" s="2"/>
      <c r="E862" s="2"/>
      <c r="F862" s="1"/>
      <c r="G862" s="1"/>
      <c r="H862" s="1"/>
      <c r="I862" s="1"/>
      <c r="J862" s="1"/>
      <c r="K862" s="1"/>
      <c r="L862" s="1"/>
      <c r="M862" s="1"/>
      <c r="N862" s="1"/>
      <c r="O862" s="1"/>
      <c r="P862" s="1"/>
      <c r="Q862" s="1"/>
      <c r="R862" s="1"/>
      <c r="S862" s="1"/>
      <c r="T862" s="1"/>
      <c r="U862" s="1"/>
      <c r="V862" s="2"/>
      <c r="W862" s="2"/>
      <c r="X862" s="2"/>
      <c r="Y862" s="2"/>
    </row>
    <row r="863" spans="1:25">
      <c r="A863" s="2"/>
      <c r="B863" s="2"/>
      <c r="C863" s="2"/>
      <c r="D863" s="2"/>
      <c r="E863" s="2"/>
      <c r="F863" s="1"/>
      <c r="G863" s="1"/>
      <c r="H863" s="1"/>
      <c r="I863" s="1"/>
      <c r="J863" s="1"/>
      <c r="K863" s="1"/>
      <c r="L863" s="1"/>
      <c r="M863" s="1"/>
      <c r="N863" s="1"/>
      <c r="O863" s="1"/>
      <c r="P863" s="1"/>
      <c r="Q863" s="1"/>
      <c r="R863" s="1"/>
      <c r="S863" s="1"/>
      <c r="T863" s="1"/>
      <c r="U863" s="1"/>
      <c r="V863" s="2"/>
      <c r="W863" s="2"/>
      <c r="X863" s="2"/>
      <c r="Y863" s="2"/>
    </row>
    <row r="864" spans="1:25">
      <c r="A864" s="2"/>
      <c r="B864" s="2"/>
      <c r="C864" s="2"/>
      <c r="D864" s="2"/>
      <c r="E864" s="2"/>
      <c r="F864" s="1"/>
      <c r="G864" s="1"/>
      <c r="H864" s="1"/>
      <c r="I864" s="1"/>
      <c r="J864" s="1"/>
      <c r="K864" s="1"/>
      <c r="L864" s="1"/>
      <c r="M864" s="1"/>
      <c r="N864" s="1"/>
      <c r="O864" s="1"/>
      <c r="P864" s="1"/>
      <c r="Q864" s="1"/>
      <c r="R864" s="1"/>
      <c r="S864" s="1"/>
      <c r="T864" s="1"/>
      <c r="U864" s="1"/>
      <c r="V864" s="2"/>
      <c r="W864" s="2"/>
      <c r="X864" s="2"/>
      <c r="Y864" s="2"/>
    </row>
    <row r="865" spans="1:25">
      <c r="A865" s="2"/>
      <c r="B865" s="2"/>
      <c r="C865" s="2"/>
      <c r="D865" s="2"/>
      <c r="E865" s="2"/>
      <c r="F865" s="1"/>
      <c r="G865" s="1"/>
      <c r="H865" s="1"/>
      <c r="I865" s="1"/>
      <c r="J865" s="1"/>
      <c r="K865" s="1"/>
      <c r="L865" s="1"/>
      <c r="M865" s="1"/>
      <c r="N865" s="1"/>
      <c r="O865" s="1"/>
      <c r="P865" s="1"/>
      <c r="Q865" s="1"/>
      <c r="R865" s="1"/>
      <c r="S865" s="1"/>
      <c r="T865" s="1"/>
      <c r="U865" s="1"/>
      <c r="V865" s="2"/>
      <c r="W865" s="2"/>
      <c r="X865" s="2"/>
      <c r="Y865" s="2"/>
    </row>
    <row r="866" spans="1:25">
      <c r="A866" s="2"/>
      <c r="B866" s="2"/>
      <c r="C866" s="2"/>
      <c r="D866" s="2"/>
      <c r="E866" s="2"/>
      <c r="F866" s="1"/>
      <c r="G866" s="1"/>
      <c r="H866" s="1"/>
      <c r="I866" s="1"/>
      <c r="J866" s="1"/>
      <c r="K866" s="1"/>
      <c r="L866" s="1"/>
      <c r="M866" s="1"/>
      <c r="N866" s="1"/>
      <c r="O866" s="1"/>
      <c r="P866" s="1"/>
      <c r="Q866" s="1"/>
      <c r="R866" s="1"/>
      <c r="S866" s="1"/>
      <c r="T866" s="1"/>
      <c r="U866" s="1"/>
      <c r="V866" s="2"/>
      <c r="W866" s="2"/>
      <c r="X866" s="2"/>
      <c r="Y866" s="2"/>
    </row>
    <row r="867" spans="1:25">
      <c r="A867" s="2"/>
      <c r="B867" s="2"/>
      <c r="C867" s="2"/>
      <c r="D867" s="2"/>
      <c r="E867" s="2"/>
      <c r="F867" s="1"/>
      <c r="G867" s="1"/>
      <c r="H867" s="1"/>
      <c r="I867" s="1"/>
      <c r="J867" s="1"/>
      <c r="K867" s="1"/>
      <c r="L867" s="1"/>
      <c r="M867" s="1"/>
      <c r="N867" s="1"/>
      <c r="O867" s="1"/>
      <c r="P867" s="1"/>
      <c r="Q867" s="1"/>
      <c r="R867" s="1"/>
      <c r="S867" s="1"/>
      <c r="T867" s="1"/>
      <c r="U867" s="1"/>
      <c r="V867" s="2"/>
      <c r="W867" s="2"/>
      <c r="X867" s="2"/>
      <c r="Y867" s="2"/>
    </row>
    <row r="868" spans="1:25">
      <c r="A868" s="2"/>
      <c r="B868" s="2"/>
      <c r="C868" s="2"/>
      <c r="D868" s="2"/>
      <c r="E868" s="2"/>
      <c r="F868" s="1"/>
      <c r="G868" s="1"/>
      <c r="H868" s="1"/>
      <c r="I868" s="1"/>
      <c r="J868" s="1"/>
      <c r="K868" s="1"/>
      <c r="L868" s="1"/>
      <c r="M868" s="1"/>
      <c r="N868" s="1"/>
      <c r="O868" s="1"/>
      <c r="P868" s="1"/>
      <c r="Q868" s="1"/>
      <c r="R868" s="1"/>
      <c r="S868" s="1"/>
      <c r="T868" s="1"/>
      <c r="U868" s="1"/>
      <c r="V868" s="2"/>
      <c r="W868" s="2"/>
      <c r="X868" s="2"/>
      <c r="Y868" s="2"/>
    </row>
    <row r="869" spans="1:25">
      <c r="A869" s="2"/>
      <c r="B869" s="2"/>
      <c r="C869" s="2"/>
      <c r="D869" s="2"/>
      <c r="E869" s="2"/>
      <c r="F869" s="1"/>
      <c r="G869" s="1"/>
      <c r="H869" s="1"/>
      <c r="I869" s="1"/>
      <c r="J869" s="1"/>
      <c r="K869" s="1"/>
      <c r="L869" s="1"/>
      <c r="M869" s="1"/>
      <c r="N869" s="1"/>
      <c r="O869" s="1"/>
      <c r="P869" s="1"/>
      <c r="Q869" s="1"/>
      <c r="R869" s="1"/>
      <c r="S869" s="1"/>
      <c r="T869" s="1"/>
      <c r="U869" s="1"/>
      <c r="V869" s="2"/>
      <c r="W869" s="2"/>
      <c r="X869" s="2"/>
      <c r="Y869" s="2"/>
    </row>
    <row r="870" spans="1:25">
      <c r="A870" s="2"/>
      <c r="B870" s="2"/>
      <c r="C870" s="2"/>
      <c r="D870" s="2"/>
      <c r="E870" s="2"/>
      <c r="F870" s="1"/>
      <c r="G870" s="1"/>
      <c r="H870" s="1"/>
      <c r="I870" s="1"/>
      <c r="J870" s="1"/>
      <c r="K870" s="1"/>
      <c r="L870" s="1"/>
      <c r="M870" s="1"/>
      <c r="N870" s="1"/>
      <c r="O870" s="1"/>
      <c r="P870" s="1"/>
      <c r="Q870" s="1"/>
      <c r="R870" s="1"/>
      <c r="S870" s="1"/>
      <c r="T870" s="1"/>
      <c r="U870" s="1"/>
      <c r="V870" s="2"/>
      <c r="W870" s="2"/>
      <c r="X870" s="2"/>
      <c r="Y870" s="2"/>
    </row>
    <row r="871" spans="1:25">
      <c r="A871" s="2"/>
      <c r="B871" s="2"/>
      <c r="C871" s="2"/>
      <c r="D871" s="2"/>
      <c r="E871" s="2"/>
      <c r="F871" s="1"/>
      <c r="G871" s="1"/>
      <c r="H871" s="1"/>
      <c r="I871" s="1"/>
      <c r="J871" s="1"/>
      <c r="K871" s="1"/>
      <c r="L871" s="1"/>
      <c r="M871" s="1"/>
      <c r="N871" s="1"/>
      <c r="O871" s="1"/>
      <c r="P871" s="1"/>
      <c r="Q871" s="1"/>
      <c r="R871" s="1"/>
      <c r="S871" s="1"/>
      <c r="T871" s="1"/>
      <c r="U871" s="1"/>
      <c r="V871" s="2"/>
      <c r="W871" s="2"/>
      <c r="X871" s="2"/>
      <c r="Y871" s="2"/>
    </row>
    <row r="872" spans="1:25">
      <c r="A872" s="2"/>
      <c r="B872" s="2"/>
      <c r="C872" s="2"/>
      <c r="D872" s="2"/>
      <c r="E872" s="2"/>
      <c r="F872" s="1"/>
      <c r="G872" s="1"/>
      <c r="H872" s="1"/>
      <c r="I872" s="1"/>
      <c r="J872" s="1"/>
      <c r="K872" s="1"/>
      <c r="L872" s="1"/>
      <c r="M872" s="1"/>
      <c r="N872" s="1"/>
      <c r="O872" s="1"/>
      <c r="P872" s="1"/>
      <c r="Q872" s="1"/>
      <c r="R872" s="1"/>
      <c r="S872" s="1"/>
      <c r="T872" s="1"/>
      <c r="U872" s="1"/>
      <c r="V872" s="2"/>
      <c r="W872" s="2"/>
      <c r="X872" s="2"/>
      <c r="Y872" s="2"/>
    </row>
    <row r="873" spans="1:25">
      <c r="A873" s="2"/>
      <c r="B873" s="2"/>
      <c r="C873" s="2"/>
      <c r="D873" s="2"/>
      <c r="E873" s="2"/>
      <c r="F873" s="1"/>
      <c r="G873" s="1"/>
      <c r="H873" s="1"/>
      <c r="I873" s="1"/>
      <c r="J873" s="1"/>
      <c r="K873" s="1"/>
      <c r="L873" s="1"/>
      <c r="M873" s="1"/>
      <c r="N873" s="1"/>
      <c r="O873" s="1"/>
      <c r="P873" s="1"/>
      <c r="Q873" s="1"/>
      <c r="R873" s="1"/>
      <c r="S873" s="1"/>
      <c r="T873" s="1"/>
      <c r="U873" s="1"/>
      <c r="V873" s="2"/>
      <c r="W873" s="2"/>
      <c r="X873" s="2"/>
      <c r="Y873" s="2"/>
    </row>
    <row r="874" spans="1:25">
      <c r="A874" s="2"/>
      <c r="B874" s="2"/>
      <c r="C874" s="2"/>
      <c r="D874" s="2"/>
      <c r="E874" s="2"/>
      <c r="F874" s="1"/>
      <c r="G874" s="1"/>
      <c r="H874" s="1"/>
      <c r="I874" s="1"/>
      <c r="J874" s="1"/>
      <c r="K874" s="1"/>
      <c r="L874" s="1"/>
      <c r="M874" s="1"/>
      <c r="N874" s="1"/>
      <c r="O874" s="1"/>
      <c r="P874" s="1"/>
      <c r="Q874" s="1"/>
      <c r="R874" s="1"/>
      <c r="S874" s="1"/>
      <c r="T874" s="1"/>
      <c r="U874" s="1"/>
      <c r="V874" s="2"/>
      <c r="W874" s="2"/>
      <c r="X874" s="2"/>
      <c r="Y874" s="2"/>
    </row>
    <row r="875" spans="1:25">
      <c r="A875" s="2"/>
      <c r="B875" s="2"/>
      <c r="C875" s="2"/>
      <c r="D875" s="2"/>
      <c r="E875" s="2"/>
      <c r="F875" s="1"/>
      <c r="G875" s="1"/>
      <c r="H875" s="1"/>
      <c r="I875" s="1"/>
      <c r="J875" s="1"/>
      <c r="K875" s="1"/>
      <c r="L875" s="1"/>
      <c r="M875" s="1"/>
      <c r="N875" s="1"/>
      <c r="O875" s="1"/>
      <c r="P875" s="1"/>
      <c r="Q875" s="1"/>
      <c r="R875" s="1"/>
      <c r="S875" s="1"/>
      <c r="T875" s="1"/>
      <c r="U875" s="1"/>
      <c r="V875" s="2"/>
      <c r="W875" s="2"/>
      <c r="X875" s="2"/>
      <c r="Y875" s="2"/>
    </row>
    <row r="876" spans="1:25">
      <c r="A876" s="2"/>
      <c r="B876" s="2"/>
      <c r="C876" s="2"/>
      <c r="D876" s="2"/>
      <c r="E876" s="2"/>
      <c r="F876" s="1"/>
      <c r="G876" s="1"/>
      <c r="H876" s="1"/>
      <c r="I876" s="1"/>
      <c r="J876" s="1"/>
      <c r="K876" s="1"/>
      <c r="L876" s="1"/>
      <c r="M876" s="1"/>
      <c r="N876" s="1"/>
      <c r="O876" s="1"/>
      <c r="P876" s="1"/>
      <c r="Q876" s="1"/>
      <c r="R876" s="1"/>
      <c r="S876" s="1"/>
      <c r="T876" s="1"/>
      <c r="U876" s="1"/>
      <c r="V876" s="2"/>
      <c r="W876" s="2"/>
      <c r="X876" s="2"/>
      <c r="Y876" s="2"/>
    </row>
    <row r="877" spans="1:25">
      <c r="A877" s="2"/>
      <c r="B877" s="2"/>
      <c r="C877" s="2"/>
      <c r="D877" s="2"/>
      <c r="E877" s="2"/>
      <c r="F877" s="1"/>
      <c r="G877" s="1"/>
      <c r="H877" s="1"/>
      <c r="I877" s="1"/>
      <c r="J877" s="1"/>
      <c r="K877" s="1"/>
      <c r="L877" s="1"/>
      <c r="M877" s="1"/>
      <c r="N877" s="1"/>
      <c r="O877" s="1"/>
      <c r="P877" s="1"/>
      <c r="Q877" s="1"/>
      <c r="R877" s="1"/>
      <c r="S877" s="1"/>
      <c r="T877" s="1"/>
      <c r="U877" s="1"/>
      <c r="V877" s="2"/>
      <c r="W877" s="2"/>
      <c r="X877" s="2"/>
      <c r="Y877" s="2"/>
    </row>
    <row r="878" spans="1:25">
      <c r="A878" s="2"/>
      <c r="B878" s="2"/>
      <c r="C878" s="2"/>
      <c r="D878" s="2"/>
      <c r="E878" s="2"/>
      <c r="F878" s="1"/>
      <c r="G878" s="1"/>
      <c r="H878" s="1"/>
      <c r="I878" s="1"/>
      <c r="J878" s="1"/>
      <c r="K878" s="1"/>
      <c r="L878" s="1"/>
      <c r="M878" s="1"/>
      <c r="N878" s="1"/>
      <c r="O878" s="1"/>
      <c r="P878" s="1"/>
      <c r="Q878" s="1"/>
      <c r="R878" s="1"/>
      <c r="S878" s="1"/>
      <c r="T878" s="1"/>
      <c r="U878" s="1"/>
      <c r="V878" s="2"/>
      <c r="W878" s="2"/>
      <c r="X878" s="2"/>
      <c r="Y878" s="2"/>
    </row>
    <row r="879" spans="1:25">
      <c r="A879" s="2"/>
      <c r="B879" s="2"/>
      <c r="C879" s="2"/>
      <c r="D879" s="2"/>
      <c r="E879" s="2"/>
      <c r="F879" s="1"/>
      <c r="G879" s="1"/>
      <c r="H879" s="1"/>
      <c r="I879" s="1"/>
      <c r="J879" s="1"/>
      <c r="K879" s="1"/>
      <c r="L879" s="1"/>
      <c r="M879" s="1"/>
      <c r="N879" s="1"/>
      <c r="O879" s="1"/>
      <c r="P879" s="1"/>
      <c r="Q879" s="1"/>
      <c r="R879" s="1"/>
      <c r="S879" s="1"/>
      <c r="T879" s="1"/>
      <c r="U879" s="1"/>
      <c r="V879" s="2"/>
      <c r="W879" s="2"/>
      <c r="X879" s="2"/>
      <c r="Y879" s="2"/>
    </row>
    <row r="880" spans="1:25">
      <c r="A880" s="2"/>
      <c r="B880" s="2"/>
      <c r="C880" s="2"/>
      <c r="D880" s="2"/>
      <c r="E880" s="2"/>
      <c r="F880" s="1"/>
      <c r="G880" s="1"/>
      <c r="H880" s="1"/>
      <c r="I880" s="1"/>
      <c r="J880" s="1"/>
      <c r="K880" s="1"/>
      <c r="L880" s="1"/>
      <c r="M880" s="1"/>
      <c r="N880" s="1"/>
      <c r="O880" s="1"/>
      <c r="P880" s="1"/>
      <c r="Q880" s="1"/>
      <c r="R880" s="1"/>
      <c r="S880" s="1"/>
      <c r="T880" s="1"/>
      <c r="U880" s="1"/>
      <c r="V880" s="2"/>
      <c r="W880" s="2"/>
      <c r="X880" s="2"/>
      <c r="Y880" s="2"/>
    </row>
    <row r="881" spans="1:25">
      <c r="A881" s="2"/>
      <c r="B881" s="2"/>
      <c r="C881" s="2"/>
      <c r="D881" s="2"/>
      <c r="E881" s="2"/>
      <c r="F881" s="1"/>
      <c r="G881" s="1"/>
      <c r="H881" s="1"/>
      <c r="I881" s="1"/>
      <c r="J881" s="1"/>
      <c r="K881" s="1"/>
      <c r="L881" s="1"/>
      <c r="M881" s="1"/>
      <c r="N881" s="1"/>
      <c r="O881" s="1"/>
      <c r="P881" s="1"/>
      <c r="Q881" s="1"/>
      <c r="R881" s="1"/>
      <c r="S881" s="1"/>
      <c r="T881" s="1"/>
      <c r="U881" s="1"/>
      <c r="V881" s="2"/>
      <c r="W881" s="2"/>
      <c r="X881" s="2"/>
      <c r="Y881" s="2"/>
    </row>
    <row r="882" spans="1:25">
      <c r="A882" s="2"/>
      <c r="B882" s="2"/>
      <c r="C882" s="2"/>
      <c r="D882" s="2"/>
      <c r="E882" s="2"/>
      <c r="F882" s="1"/>
      <c r="G882" s="1"/>
      <c r="H882" s="1"/>
      <c r="I882" s="1"/>
      <c r="J882" s="1"/>
      <c r="K882" s="1"/>
      <c r="L882" s="1"/>
      <c r="M882" s="1"/>
      <c r="N882" s="1"/>
      <c r="O882" s="1"/>
      <c r="P882" s="1"/>
      <c r="Q882" s="1"/>
      <c r="R882" s="1"/>
      <c r="S882" s="1"/>
      <c r="T882" s="1"/>
      <c r="U882" s="1"/>
      <c r="V882" s="2"/>
      <c r="W882" s="2"/>
      <c r="X882" s="2"/>
      <c r="Y882" s="2"/>
    </row>
    <row r="883" spans="1:25">
      <c r="A883" s="2"/>
      <c r="B883" s="2"/>
      <c r="C883" s="2"/>
      <c r="D883" s="2"/>
      <c r="E883" s="2"/>
      <c r="F883" s="1"/>
      <c r="G883" s="1"/>
      <c r="H883" s="1"/>
      <c r="I883" s="1"/>
      <c r="J883" s="1"/>
      <c r="K883" s="1"/>
      <c r="L883" s="1"/>
      <c r="M883" s="1"/>
      <c r="N883" s="1"/>
      <c r="O883" s="1"/>
      <c r="P883" s="1"/>
      <c r="Q883" s="1"/>
      <c r="R883" s="1"/>
      <c r="S883" s="1"/>
      <c r="T883" s="1"/>
      <c r="U883" s="1"/>
      <c r="V883" s="2"/>
      <c r="W883" s="2"/>
      <c r="X883" s="2"/>
      <c r="Y883" s="2"/>
    </row>
    <row r="884" spans="1:25">
      <c r="A884" s="2"/>
      <c r="B884" s="2"/>
      <c r="C884" s="2"/>
      <c r="D884" s="2"/>
      <c r="E884" s="2"/>
      <c r="F884" s="1"/>
      <c r="G884" s="1"/>
      <c r="H884" s="1"/>
      <c r="I884" s="1"/>
      <c r="J884" s="1"/>
      <c r="K884" s="1"/>
      <c r="L884" s="1"/>
      <c r="M884" s="1"/>
      <c r="N884" s="1"/>
      <c r="O884" s="1"/>
      <c r="P884" s="1"/>
      <c r="Q884" s="1"/>
      <c r="R884" s="1"/>
      <c r="S884" s="1"/>
      <c r="T884" s="1"/>
      <c r="U884" s="1"/>
      <c r="V884" s="2"/>
      <c r="W884" s="2"/>
      <c r="X884" s="2"/>
      <c r="Y884" s="2"/>
    </row>
    <row r="885" spans="1:25">
      <c r="A885" s="2"/>
      <c r="B885" s="2"/>
      <c r="C885" s="2"/>
      <c r="D885" s="2"/>
      <c r="E885" s="2"/>
      <c r="F885" s="1"/>
      <c r="G885" s="1"/>
      <c r="H885" s="1"/>
      <c r="I885" s="1"/>
      <c r="J885" s="1"/>
      <c r="K885" s="1"/>
      <c r="L885" s="1"/>
      <c r="M885" s="1"/>
      <c r="N885" s="1"/>
      <c r="O885" s="1"/>
      <c r="P885" s="1"/>
      <c r="Q885" s="1"/>
      <c r="R885" s="1"/>
      <c r="S885" s="1"/>
      <c r="T885" s="1"/>
      <c r="U885" s="1"/>
      <c r="V885" s="2"/>
      <c r="W885" s="2"/>
      <c r="X885" s="2"/>
      <c r="Y885" s="2"/>
    </row>
    <row r="886" spans="1:25">
      <c r="A886" s="2"/>
      <c r="B886" s="2"/>
      <c r="C886" s="2"/>
      <c r="D886" s="2"/>
      <c r="E886" s="2"/>
      <c r="F886" s="1"/>
      <c r="G886" s="1"/>
      <c r="H886" s="1"/>
      <c r="I886" s="1"/>
      <c r="J886" s="1"/>
      <c r="K886" s="1"/>
      <c r="L886" s="1"/>
      <c r="M886" s="1"/>
      <c r="N886" s="1"/>
      <c r="O886" s="1"/>
      <c r="P886" s="1"/>
      <c r="Q886" s="1"/>
      <c r="R886" s="1"/>
      <c r="S886" s="1"/>
      <c r="T886" s="1"/>
      <c r="U886" s="1"/>
      <c r="V886" s="2"/>
      <c r="W886" s="2"/>
      <c r="X886" s="2"/>
      <c r="Y886" s="2"/>
    </row>
    <row r="887" spans="1:25">
      <c r="A887" s="2"/>
      <c r="B887" s="2"/>
      <c r="C887" s="2"/>
      <c r="D887" s="2"/>
      <c r="E887" s="2"/>
      <c r="F887" s="1"/>
      <c r="G887" s="1"/>
      <c r="H887" s="1"/>
      <c r="I887" s="1"/>
      <c r="J887" s="1"/>
      <c r="K887" s="1"/>
      <c r="L887" s="1"/>
      <c r="M887" s="1"/>
      <c r="N887" s="1"/>
      <c r="O887" s="1"/>
      <c r="P887" s="1"/>
      <c r="Q887" s="1"/>
      <c r="R887" s="1"/>
      <c r="S887" s="1"/>
      <c r="T887" s="1"/>
      <c r="U887" s="1"/>
      <c r="V887" s="2"/>
      <c r="W887" s="2"/>
      <c r="X887" s="2"/>
      <c r="Y887" s="2"/>
    </row>
    <row r="888" spans="1:25">
      <c r="A888" s="2"/>
      <c r="B888" s="2"/>
      <c r="C888" s="2"/>
      <c r="D888" s="2"/>
      <c r="E888" s="2"/>
      <c r="F888" s="1"/>
      <c r="G888" s="1"/>
      <c r="H888" s="1"/>
      <c r="I888" s="1"/>
      <c r="J888" s="1"/>
      <c r="K888" s="1"/>
      <c r="L888" s="1"/>
      <c r="M888" s="1"/>
      <c r="N888" s="1"/>
      <c r="O888" s="1"/>
      <c r="P888" s="1"/>
      <c r="Q888" s="1"/>
      <c r="R888" s="1"/>
      <c r="S888" s="1"/>
      <c r="T888" s="1"/>
      <c r="U888" s="1"/>
      <c r="V888" s="2"/>
      <c r="W888" s="2"/>
      <c r="X888" s="2"/>
      <c r="Y888" s="2"/>
    </row>
    <row r="889" spans="1:25">
      <c r="A889" s="2"/>
      <c r="B889" s="2"/>
      <c r="C889" s="2"/>
      <c r="D889" s="2"/>
      <c r="E889" s="2"/>
      <c r="F889" s="1"/>
      <c r="G889" s="1"/>
      <c r="H889" s="1"/>
      <c r="I889" s="1"/>
      <c r="J889" s="1"/>
      <c r="K889" s="1"/>
      <c r="L889" s="1"/>
      <c r="M889" s="1"/>
      <c r="N889" s="1"/>
      <c r="O889" s="1"/>
      <c r="P889" s="1"/>
      <c r="Q889" s="1"/>
      <c r="R889" s="1"/>
      <c r="S889" s="1"/>
      <c r="T889" s="1"/>
      <c r="U889" s="1"/>
      <c r="V889" s="2"/>
      <c r="W889" s="2"/>
      <c r="X889" s="2"/>
      <c r="Y889" s="2"/>
    </row>
    <row r="890" spans="1:25">
      <c r="A890" s="2"/>
      <c r="B890" s="2"/>
      <c r="C890" s="2"/>
      <c r="D890" s="2"/>
      <c r="E890" s="2"/>
      <c r="F890" s="1"/>
      <c r="G890" s="1"/>
      <c r="H890" s="1"/>
      <c r="I890" s="1"/>
      <c r="J890" s="1"/>
      <c r="K890" s="1"/>
      <c r="L890" s="1"/>
      <c r="M890" s="1"/>
      <c r="N890" s="1"/>
      <c r="O890" s="1"/>
      <c r="P890" s="1"/>
      <c r="Q890" s="1"/>
      <c r="R890" s="1"/>
      <c r="S890" s="1"/>
      <c r="T890" s="1"/>
      <c r="U890" s="1"/>
      <c r="V890" s="2"/>
      <c r="W890" s="2"/>
      <c r="X890" s="2"/>
      <c r="Y890" s="2"/>
    </row>
    <row r="891" spans="1:25">
      <c r="A891" s="2"/>
      <c r="B891" s="2"/>
      <c r="C891" s="2"/>
      <c r="D891" s="2"/>
      <c r="E891" s="2"/>
      <c r="F891" s="1"/>
      <c r="G891" s="1"/>
      <c r="H891" s="1"/>
      <c r="I891" s="1"/>
      <c r="J891" s="1"/>
      <c r="K891" s="1"/>
      <c r="L891" s="1"/>
      <c r="M891" s="1"/>
      <c r="N891" s="1"/>
      <c r="O891" s="1"/>
      <c r="P891" s="1"/>
      <c r="Q891" s="1"/>
      <c r="R891" s="1"/>
      <c r="S891" s="1"/>
      <c r="T891" s="1"/>
      <c r="U891" s="1"/>
      <c r="V891" s="2"/>
      <c r="W891" s="2"/>
      <c r="X891" s="2"/>
      <c r="Y891" s="2"/>
    </row>
    <row r="892" spans="1:25">
      <c r="A892" s="2"/>
      <c r="B892" s="2"/>
      <c r="C892" s="2"/>
      <c r="D892" s="2"/>
      <c r="E892" s="2"/>
      <c r="F892" s="1"/>
      <c r="G892" s="1"/>
      <c r="H892" s="1"/>
      <c r="I892" s="1"/>
      <c r="J892" s="1"/>
      <c r="K892" s="1"/>
      <c r="L892" s="1"/>
      <c r="M892" s="1"/>
      <c r="N892" s="1"/>
      <c r="O892" s="1"/>
      <c r="P892" s="1"/>
      <c r="Q892" s="1"/>
      <c r="R892" s="1"/>
      <c r="S892" s="1"/>
      <c r="T892" s="1"/>
      <c r="U892" s="1"/>
      <c r="V892" s="2"/>
      <c r="W892" s="2"/>
      <c r="X892" s="2"/>
      <c r="Y892" s="2"/>
    </row>
    <row r="893" spans="1:25">
      <c r="A893" s="2"/>
      <c r="B893" s="2"/>
      <c r="C893" s="2"/>
      <c r="D893" s="2"/>
      <c r="E893" s="2"/>
      <c r="F893" s="1"/>
      <c r="G893" s="1"/>
      <c r="H893" s="1"/>
      <c r="I893" s="1"/>
      <c r="J893" s="1"/>
      <c r="K893" s="1"/>
      <c r="L893" s="1"/>
      <c r="M893" s="1"/>
      <c r="N893" s="1"/>
      <c r="O893" s="1"/>
      <c r="P893" s="1"/>
      <c r="Q893" s="1"/>
      <c r="R893" s="1"/>
      <c r="S893" s="1"/>
      <c r="T893" s="1"/>
      <c r="U893" s="1"/>
      <c r="V893" s="2"/>
      <c r="W893" s="2"/>
      <c r="X893" s="2"/>
      <c r="Y893" s="2"/>
    </row>
    <row r="894" spans="1:25">
      <c r="A894" s="2"/>
      <c r="B894" s="2"/>
      <c r="C894" s="2"/>
      <c r="D894" s="2"/>
      <c r="E894" s="2"/>
      <c r="F894" s="1"/>
      <c r="G894" s="1"/>
      <c r="H894" s="1"/>
      <c r="I894" s="1"/>
      <c r="J894" s="1"/>
      <c r="K894" s="1"/>
      <c r="L894" s="1"/>
      <c r="M894" s="1"/>
      <c r="N894" s="1"/>
      <c r="O894" s="1"/>
      <c r="P894" s="1"/>
      <c r="Q894" s="1"/>
      <c r="R894" s="1"/>
      <c r="S894" s="1"/>
      <c r="T894" s="1"/>
      <c r="U894" s="1"/>
      <c r="V894" s="2"/>
      <c r="W894" s="2"/>
      <c r="X894" s="2"/>
      <c r="Y894" s="2"/>
    </row>
    <row r="895" spans="1:25">
      <c r="A895" s="2"/>
      <c r="B895" s="2"/>
      <c r="C895" s="2"/>
      <c r="D895" s="2"/>
      <c r="E895" s="2"/>
      <c r="F895" s="1"/>
      <c r="G895" s="1"/>
      <c r="H895" s="1"/>
      <c r="I895" s="1"/>
      <c r="J895" s="1"/>
      <c r="K895" s="1"/>
      <c r="L895" s="1"/>
      <c r="M895" s="1"/>
      <c r="N895" s="1"/>
      <c r="O895" s="1"/>
      <c r="P895" s="1"/>
      <c r="Q895" s="1"/>
      <c r="R895" s="1"/>
      <c r="S895" s="1"/>
      <c r="T895" s="1"/>
      <c r="U895" s="1"/>
      <c r="V895" s="2"/>
      <c r="W895" s="2"/>
      <c r="X895" s="2"/>
      <c r="Y895" s="2"/>
    </row>
    <row r="896" spans="1:25">
      <c r="A896" s="2"/>
      <c r="B896" s="2"/>
      <c r="C896" s="2"/>
      <c r="D896" s="2"/>
      <c r="E896" s="2"/>
      <c r="F896" s="1"/>
      <c r="G896" s="1"/>
      <c r="H896" s="1"/>
      <c r="I896" s="1"/>
      <c r="J896" s="1"/>
      <c r="K896" s="1"/>
      <c r="L896" s="1"/>
      <c r="M896" s="1"/>
      <c r="N896" s="1"/>
      <c r="O896" s="1"/>
      <c r="P896" s="1"/>
      <c r="Q896" s="1"/>
      <c r="R896" s="1"/>
      <c r="S896" s="1"/>
      <c r="T896" s="1"/>
      <c r="U896" s="1"/>
      <c r="V896" s="2"/>
      <c r="W896" s="2"/>
      <c r="X896" s="2"/>
      <c r="Y896" s="2"/>
    </row>
    <row r="897" spans="1:25">
      <c r="A897" s="2"/>
      <c r="B897" s="2"/>
      <c r="C897" s="2"/>
      <c r="D897" s="2"/>
      <c r="E897" s="2"/>
      <c r="F897" s="1"/>
      <c r="G897" s="1"/>
      <c r="H897" s="1"/>
      <c r="I897" s="1"/>
      <c r="J897" s="1"/>
      <c r="K897" s="1"/>
      <c r="L897" s="1"/>
      <c r="M897" s="1"/>
      <c r="N897" s="1"/>
      <c r="O897" s="1"/>
      <c r="P897" s="1"/>
      <c r="Q897" s="1"/>
      <c r="R897" s="1"/>
      <c r="S897" s="1"/>
      <c r="T897" s="1"/>
      <c r="U897" s="1"/>
      <c r="V897" s="2"/>
      <c r="W897" s="2"/>
      <c r="X897" s="2"/>
      <c r="Y897" s="2"/>
    </row>
    <row r="898" spans="1:25">
      <c r="A898" s="2"/>
      <c r="B898" s="2"/>
      <c r="C898" s="2"/>
      <c r="D898" s="2"/>
      <c r="E898" s="2"/>
      <c r="F898" s="1"/>
      <c r="G898" s="1"/>
      <c r="H898" s="1"/>
      <c r="I898" s="1"/>
      <c r="J898" s="1"/>
      <c r="K898" s="1"/>
      <c r="L898" s="1"/>
      <c r="M898" s="1"/>
      <c r="N898" s="1"/>
      <c r="O898" s="1"/>
      <c r="P898" s="1"/>
      <c r="Q898" s="1"/>
      <c r="R898" s="1"/>
      <c r="S898" s="1"/>
      <c r="T898" s="1"/>
      <c r="U898" s="1"/>
      <c r="V898" s="2"/>
      <c r="W898" s="2"/>
      <c r="X898" s="2"/>
      <c r="Y898" s="2"/>
    </row>
    <row r="899" spans="1:25">
      <c r="A899" s="2"/>
      <c r="B899" s="2"/>
      <c r="C899" s="2"/>
      <c r="D899" s="2"/>
      <c r="E899" s="2"/>
      <c r="F899" s="1"/>
      <c r="G899" s="1"/>
      <c r="H899" s="1"/>
      <c r="I899" s="1"/>
      <c r="J899" s="1"/>
      <c r="K899" s="1"/>
      <c r="L899" s="1"/>
      <c r="M899" s="1"/>
      <c r="N899" s="1"/>
      <c r="O899" s="1"/>
      <c r="P899" s="1"/>
      <c r="Q899" s="1"/>
      <c r="R899" s="1"/>
      <c r="S899" s="1"/>
      <c r="T899" s="1"/>
      <c r="U899" s="1"/>
      <c r="V899" s="2"/>
      <c r="W899" s="2"/>
      <c r="X899" s="2"/>
      <c r="Y899" s="2"/>
    </row>
    <row r="900" spans="1:25">
      <c r="A900" s="2"/>
      <c r="B900" s="2"/>
      <c r="C900" s="2"/>
      <c r="D900" s="2"/>
      <c r="E900" s="2"/>
      <c r="F900" s="1"/>
      <c r="G900" s="1"/>
      <c r="H900" s="1"/>
      <c r="I900" s="1"/>
      <c r="J900" s="1"/>
      <c r="K900" s="1"/>
      <c r="L900" s="1"/>
      <c r="M900" s="1"/>
      <c r="N900" s="1"/>
      <c r="O900" s="1"/>
      <c r="P900" s="1"/>
      <c r="Q900" s="1"/>
      <c r="R900" s="1"/>
      <c r="S900" s="1"/>
      <c r="T900" s="1"/>
      <c r="U900" s="1"/>
      <c r="V900" s="2"/>
      <c r="W900" s="2"/>
      <c r="X900" s="2"/>
      <c r="Y900" s="2"/>
    </row>
    <row r="901" spans="1:25">
      <c r="A901" s="2"/>
      <c r="B901" s="2"/>
      <c r="C901" s="2"/>
      <c r="D901" s="2"/>
      <c r="E901" s="2"/>
      <c r="F901" s="1"/>
      <c r="G901" s="1"/>
      <c r="H901" s="1"/>
      <c r="I901" s="1"/>
      <c r="J901" s="1"/>
      <c r="K901" s="1"/>
      <c r="L901" s="1"/>
      <c r="M901" s="1"/>
      <c r="N901" s="1"/>
      <c r="O901" s="1"/>
      <c r="P901" s="1"/>
      <c r="Q901" s="1"/>
      <c r="R901" s="1"/>
      <c r="S901" s="1"/>
      <c r="T901" s="1"/>
      <c r="U901" s="1"/>
      <c r="V901" s="2"/>
      <c r="W901" s="2"/>
      <c r="X901" s="2"/>
      <c r="Y901" s="2"/>
    </row>
    <row r="902" spans="1:25">
      <c r="A902" s="2"/>
      <c r="B902" s="2"/>
      <c r="C902" s="2"/>
      <c r="D902" s="2"/>
      <c r="E902" s="2"/>
      <c r="F902" s="1"/>
      <c r="G902" s="1"/>
      <c r="H902" s="1"/>
      <c r="I902" s="1"/>
      <c r="J902" s="1"/>
      <c r="K902" s="1"/>
      <c r="L902" s="1"/>
      <c r="M902" s="1"/>
      <c r="N902" s="1"/>
      <c r="O902" s="1"/>
      <c r="P902" s="1"/>
      <c r="Q902" s="1"/>
      <c r="R902" s="1"/>
      <c r="S902" s="1"/>
      <c r="T902" s="1"/>
      <c r="U902" s="1"/>
      <c r="V902" s="2"/>
      <c r="W902" s="2"/>
      <c r="X902" s="2"/>
      <c r="Y902" s="2"/>
    </row>
    <row r="903" spans="1:25">
      <c r="A903" s="2"/>
      <c r="B903" s="2"/>
      <c r="C903" s="2"/>
      <c r="D903" s="2"/>
      <c r="E903" s="2"/>
      <c r="F903" s="1"/>
      <c r="G903" s="1"/>
      <c r="H903" s="1"/>
      <c r="I903" s="1"/>
      <c r="J903" s="1"/>
      <c r="K903" s="1"/>
      <c r="L903" s="1"/>
      <c r="M903" s="1"/>
      <c r="N903" s="1"/>
      <c r="O903" s="1"/>
      <c r="P903" s="1"/>
      <c r="Q903" s="1"/>
      <c r="R903" s="1"/>
      <c r="S903" s="1"/>
      <c r="T903" s="1"/>
      <c r="U903" s="1"/>
      <c r="V903" s="2"/>
      <c r="W903" s="2"/>
      <c r="X903" s="2"/>
      <c r="Y903" s="2"/>
    </row>
    <row r="904" spans="1:25">
      <c r="A904" s="2"/>
      <c r="B904" s="2"/>
      <c r="C904" s="2"/>
      <c r="D904" s="2"/>
      <c r="E904" s="2"/>
      <c r="F904" s="1"/>
      <c r="G904" s="1"/>
      <c r="H904" s="1"/>
      <c r="I904" s="1"/>
      <c r="J904" s="1"/>
      <c r="K904" s="1"/>
      <c r="L904" s="1"/>
      <c r="M904" s="1"/>
      <c r="N904" s="1"/>
      <c r="O904" s="1"/>
      <c r="P904" s="1"/>
      <c r="Q904" s="1"/>
      <c r="R904" s="1"/>
      <c r="S904" s="1"/>
      <c r="T904" s="1"/>
      <c r="U904" s="1"/>
      <c r="V904" s="2"/>
      <c r="W904" s="2"/>
      <c r="X904" s="2"/>
      <c r="Y904" s="2"/>
    </row>
    <row r="905" spans="1:25">
      <c r="A905" s="2"/>
      <c r="B905" s="2"/>
      <c r="C905" s="2"/>
      <c r="D905" s="2"/>
      <c r="E905" s="2"/>
      <c r="F905" s="1"/>
      <c r="G905" s="1"/>
      <c r="H905" s="1"/>
      <c r="I905" s="1"/>
      <c r="J905" s="1"/>
      <c r="K905" s="1"/>
      <c r="L905" s="1"/>
      <c r="M905" s="1"/>
      <c r="N905" s="1"/>
      <c r="O905" s="1"/>
      <c r="P905" s="1"/>
      <c r="Q905" s="1"/>
      <c r="R905" s="1"/>
      <c r="S905" s="1"/>
      <c r="T905" s="1"/>
      <c r="U905" s="1"/>
      <c r="V905" s="2"/>
      <c r="W905" s="2"/>
      <c r="X905" s="2"/>
      <c r="Y905" s="2"/>
    </row>
    <row r="906" spans="1:25">
      <c r="A906" s="2"/>
      <c r="B906" s="2"/>
      <c r="C906" s="2"/>
      <c r="D906" s="2"/>
      <c r="E906" s="2"/>
      <c r="F906" s="1"/>
      <c r="G906" s="1"/>
      <c r="H906" s="1"/>
      <c r="I906" s="1"/>
      <c r="J906" s="1"/>
      <c r="K906" s="1"/>
      <c r="L906" s="1"/>
      <c r="M906" s="1"/>
      <c r="N906" s="1"/>
      <c r="O906" s="1"/>
      <c r="P906" s="1"/>
      <c r="Q906" s="1"/>
      <c r="R906" s="1"/>
      <c r="S906" s="1"/>
      <c r="T906" s="1"/>
      <c r="U906" s="1"/>
      <c r="V906" s="2"/>
      <c r="W906" s="2"/>
      <c r="X906" s="2"/>
      <c r="Y906" s="2"/>
    </row>
    <row r="907" spans="1:25">
      <c r="A907" s="2"/>
      <c r="B907" s="2"/>
      <c r="C907" s="2"/>
      <c r="D907" s="2"/>
      <c r="E907" s="2"/>
      <c r="F907" s="1"/>
      <c r="G907" s="1"/>
      <c r="H907" s="1"/>
      <c r="I907" s="1"/>
      <c r="J907" s="1"/>
      <c r="K907" s="1"/>
      <c r="L907" s="1"/>
      <c r="M907" s="1"/>
      <c r="N907" s="1"/>
      <c r="O907" s="1"/>
      <c r="P907" s="1"/>
      <c r="Q907" s="1"/>
      <c r="R907" s="1"/>
      <c r="S907" s="1"/>
      <c r="T907" s="1"/>
      <c r="U907" s="1"/>
      <c r="V907" s="2"/>
      <c r="W907" s="2"/>
      <c r="X907" s="2"/>
      <c r="Y907" s="2"/>
    </row>
    <row r="908" spans="1:25">
      <c r="A908" s="2"/>
      <c r="B908" s="2"/>
      <c r="C908" s="2"/>
      <c r="D908" s="2"/>
      <c r="E908" s="2"/>
      <c r="F908" s="1"/>
      <c r="G908" s="1"/>
      <c r="H908" s="1"/>
      <c r="I908" s="1"/>
      <c r="J908" s="1"/>
      <c r="K908" s="1"/>
      <c r="L908" s="1"/>
      <c r="M908" s="1"/>
      <c r="N908" s="1"/>
      <c r="O908" s="1"/>
      <c r="P908" s="1"/>
      <c r="Q908" s="1"/>
      <c r="R908" s="1"/>
      <c r="S908" s="1"/>
      <c r="T908" s="1"/>
      <c r="U908" s="1"/>
      <c r="V908" s="2"/>
      <c r="W908" s="2"/>
      <c r="X908" s="2"/>
      <c r="Y908" s="2"/>
    </row>
    <row r="909" spans="1:25">
      <c r="A909" s="2"/>
      <c r="B909" s="2"/>
      <c r="C909" s="2"/>
      <c r="D909" s="2"/>
      <c r="E909" s="2"/>
      <c r="F909" s="1"/>
      <c r="G909" s="1"/>
      <c r="H909" s="1"/>
      <c r="I909" s="1"/>
      <c r="J909" s="1"/>
      <c r="K909" s="1"/>
      <c r="L909" s="1"/>
      <c r="M909" s="1"/>
      <c r="N909" s="1"/>
      <c r="O909" s="1"/>
      <c r="P909" s="1"/>
      <c r="Q909" s="1"/>
      <c r="R909" s="1"/>
      <c r="S909" s="1"/>
      <c r="T909" s="1"/>
      <c r="U909" s="1"/>
      <c r="V909" s="2"/>
      <c r="W909" s="2"/>
      <c r="X909" s="2"/>
      <c r="Y909" s="2"/>
    </row>
    <row r="910" spans="1:25">
      <c r="A910" s="2"/>
      <c r="B910" s="2"/>
      <c r="C910" s="2"/>
      <c r="D910" s="2"/>
      <c r="E910" s="2"/>
      <c r="F910" s="1"/>
      <c r="G910" s="1"/>
      <c r="H910" s="1"/>
      <c r="I910" s="1"/>
      <c r="J910" s="1"/>
      <c r="K910" s="1"/>
      <c r="L910" s="1"/>
      <c r="M910" s="1"/>
      <c r="N910" s="1"/>
      <c r="O910" s="1"/>
      <c r="P910" s="1"/>
      <c r="Q910" s="1"/>
      <c r="R910" s="1"/>
      <c r="S910" s="1"/>
      <c r="T910" s="1"/>
      <c r="U910" s="1"/>
      <c r="V910" s="2"/>
      <c r="W910" s="2"/>
      <c r="X910" s="2"/>
      <c r="Y910" s="2"/>
    </row>
    <row r="911" spans="1:25">
      <c r="A911" s="2"/>
      <c r="B911" s="2"/>
      <c r="C911" s="2"/>
      <c r="D911" s="2"/>
      <c r="E911" s="2"/>
      <c r="F911" s="1"/>
      <c r="G911" s="1"/>
      <c r="H911" s="1"/>
      <c r="I911" s="1"/>
      <c r="J911" s="1"/>
      <c r="K911" s="1"/>
      <c r="L911" s="1"/>
      <c r="M911" s="1"/>
      <c r="N911" s="1"/>
      <c r="O911" s="1"/>
      <c r="P911" s="1"/>
      <c r="Q911" s="1"/>
      <c r="R911" s="1"/>
      <c r="S911" s="1"/>
      <c r="T911" s="1"/>
      <c r="U911" s="1"/>
      <c r="V911" s="2"/>
      <c r="W911" s="2"/>
      <c r="X911" s="2"/>
      <c r="Y911" s="2"/>
    </row>
    <row r="912" spans="1:25">
      <c r="A912" s="2"/>
      <c r="B912" s="2"/>
      <c r="C912" s="2"/>
      <c r="D912" s="2"/>
      <c r="E912" s="2"/>
      <c r="F912" s="1"/>
      <c r="G912" s="1"/>
      <c r="H912" s="1"/>
      <c r="I912" s="1"/>
      <c r="J912" s="1"/>
      <c r="K912" s="1"/>
      <c r="L912" s="1"/>
      <c r="M912" s="1"/>
      <c r="N912" s="1"/>
      <c r="O912" s="1"/>
      <c r="P912" s="1"/>
      <c r="Q912" s="1"/>
      <c r="R912" s="1"/>
      <c r="S912" s="1"/>
      <c r="T912" s="1"/>
      <c r="U912" s="1"/>
      <c r="V912" s="2"/>
      <c r="W912" s="2"/>
      <c r="X912" s="2"/>
      <c r="Y912" s="2"/>
    </row>
    <row r="913" spans="1:25">
      <c r="A913" s="2"/>
      <c r="B913" s="2"/>
      <c r="C913" s="2"/>
      <c r="D913" s="2"/>
      <c r="E913" s="2"/>
      <c r="F913" s="1"/>
      <c r="G913" s="1"/>
      <c r="H913" s="1"/>
      <c r="I913" s="1"/>
      <c r="J913" s="1"/>
      <c r="K913" s="1"/>
      <c r="L913" s="1"/>
      <c r="M913" s="1"/>
      <c r="N913" s="1"/>
      <c r="O913" s="1"/>
      <c r="P913" s="1"/>
      <c r="Q913" s="1"/>
      <c r="R913" s="1"/>
      <c r="S913" s="1"/>
      <c r="T913" s="1"/>
      <c r="U913" s="1"/>
      <c r="V913" s="2"/>
      <c r="W913" s="2"/>
      <c r="X913" s="2"/>
      <c r="Y913" s="2"/>
    </row>
    <row r="914" spans="1:25">
      <c r="A914" s="2"/>
      <c r="B914" s="2"/>
      <c r="C914" s="2"/>
      <c r="D914" s="2"/>
      <c r="E914" s="2"/>
      <c r="F914" s="1"/>
      <c r="G914" s="1"/>
      <c r="H914" s="1"/>
      <c r="I914" s="1"/>
      <c r="J914" s="1"/>
      <c r="K914" s="1"/>
      <c r="L914" s="1"/>
      <c r="M914" s="1"/>
      <c r="N914" s="1"/>
      <c r="O914" s="1"/>
      <c r="P914" s="1"/>
      <c r="Q914" s="1"/>
      <c r="R914" s="1"/>
      <c r="S914" s="1"/>
      <c r="T914" s="1"/>
      <c r="U914" s="1"/>
      <c r="V914" s="2"/>
      <c r="W914" s="2"/>
      <c r="X914" s="2"/>
      <c r="Y914" s="2"/>
    </row>
    <row r="915" spans="1:25">
      <c r="A915" s="2"/>
      <c r="B915" s="2"/>
      <c r="C915" s="2"/>
      <c r="D915" s="2"/>
      <c r="E915" s="2"/>
      <c r="F915" s="1"/>
      <c r="G915" s="1"/>
      <c r="H915" s="1"/>
      <c r="I915" s="1"/>
      <c r="J915" s="1"/>
      <c r="K915" s="1"/>
      <c r="L915" s="1"/>
      <c r="M915" s="1"/>
      <c r="N915" s="1"/>
      <c r="O915" s="1"/>
      <c r="P915" s="1"/>
      <c r="Q915" s="1"/>
      <c r="R915" s="1"/>
      <c r="S915" s="1"/>
      <c r="T915" s="1"/>
      <c r="U915" s="1"/>
      <c r="V915" s="2"/>
      <c r="W915" s="2"/>
      <c r="X915" s="2"/>
      <c r="Y915" s="2"/>
    </row>
    <row r="916" spans="1:25">
      <c r="A916" s="2"/>
      <c r="B916" s="2"/>
      <c r="C916" s="2"/>
      <c r="D916" s="2"/>
      <c r="E916" s="2"/>
      <c r="F916" s="1"/>
      <c r="G916" s="1"/>
      <c r="H916" s="1"/>
      <c r="I916" s="1"/>
      <c r="J916" s="1"/>
      <c r="K916" s="1"/>
      <c r="L916" s="1"/>
      <c r="M916" s="1"/>
      <c r="N916" s="1"/>
      <c r="O916" s="1"/>
      <c r="P916" s="1"/>
      <c r="Q916" s="1"/>
      <c r="R916" s="1"/>
      <c r="S916" s="1"/>
      <c r="T916" s="1"/>
      <c r="U916" s="1"/>
      <c r="V916" s="2"/>
      <c r="W916" s="2"/>
      <c r="X916" s="2"/>
      <c r="Y916" s="2"/>
    </row>
    <row r="917" spans="1:25">
      <c r="A917" s="2"/>
      <c r="B917" s="2"/>
      <c r="C917" s="2"/>
      <c r="D917" s="2"/>
      <c r="E917" s="2"/>
      <c r="F917" s="1"/>
      <c r="G917" s="1"/>
      <c r="H917" s="1"/>
      <c r="I917" s="1"/>
      <c r="J917" s="1"/>
      <c r="K917" s="1"/>
      <c r="L917" s="1"/>
      <c r="M917" s="1"/>
      <c r="N917" s="1"/>
      <c r="O917" s="1"/>
      <c r="P917" s="1"/>
      <c r="Q917" s="1"/>
      <c r="R917" s="1"/>
      <c r="S917" s="1"/>
      <c r="T917" s="1"/>
      <c r="U917" s="1"/>
      <c r="V917" s="2"/>
      <c r="W917" s="2"/>
      <c r="X917" s="2"/>
      <c r="Y917" s="2"/>
    </row>
    <row r="918" spans="1:25">
      <c r="A918" s="2"/>
      <c r="B918" s="2"/>
      <c r="C918" s="2"/>
      <c r="D918" s="2"/>
      <c r="E918" s="2"/>
      <c r="F918" s="1"/>
      <c r="G918" s="1"/>
      <c r="H918" s="1"/>
      <c r="I918" s="1"/>
      <c r="J918" s="1"/>
      <c r="K918" s="1"/>
      <c r="L918" s="1"/>
      <c r="M918" s="1"/>
      <c r="N918" s="1"/>
      <c r="O918" s="1"/>
      <c r="P918" s="1"/>
      <c r="Q918" s="1"/>
      <c r="R918" s="1"/>
      <c r="S918" s="1"/>
      <c r="T918" s="1"/>
      <c r="U918" s="1"/>
      <c r="V918" s="2"/>
      <c r="W918" s="2"/>
      <c r="X918" s="2"/>
      <c r="Y918" s="2"/>
    </row>
    <row r="919" spans="1:25">
      <c r="A919" s="2"/>
      <c r="B919" s="2"/>
      <c r="C919" s="2"/>
      <c r="D919" s="2"/>
      <c r="E919" s="2"/>
      <c r="F919" s="1"/>
      <c r="G919" s="1"/>
      <c r="H919" s="1"/>
      <c r="I919" s="1"/>
      <c r="J919" s="1"/>
      <c r="K919" s="1"/>
      <c r="L919" s="1"/>
      <c r="M919" s="1"/>
      <c r="N919" s="1"/>
      <c r="O919" s="1"/>
      <c r="P919" s="1"/>
      <c r="Q919" s="1"/>
      <c r="R919" s="1"/>
      <c r="S919" s="1"/>
      <c r="T919" s="1"/>
      <c r="U919" s="1"/>
      <c r="V919" s="2"/>
      <c r="W919" s="2"/>
      <c r="X919" s="2"/>
      <c r="Y919" s="2"/>
    </row>
    <row r="920" spans="1:25">
      <c r="A920" s="2"/>
      <c r="B920" s="2"/>
      <c r="C920" s="2"/>
      <c r="D920" s="2"/>
      <c r="E920" s="2"/>
      <c r="F920" s="1"/>
      <c r="G920" s="1"/>
      <c r="H920" s="1"/>
      <c r="I920" s="1"/>
      <c r="J920" s="1"/>
      <c r="K920" s="1"/>
      <c r="L920" s="1"/>
      <c r="M920" s="1"/>
      <c r="N920" s="1"/>
      <c r="O920" s="1"/>
      <c r="P920" s="1"/>
      <c r="Q920" s="1"/>
      <c r="R920" s="1"/>
      <c r="S920" s="1"/>
      <c r="T920" s="1"/>
      <c r="U920" s="1"/>
      <c r="V920" s="2"/>
      <c r="W920" s="2"/>
      <c r="X920" s="2"/>
      <c r="Y920" s="2"/>
    </row>
    <row r="921" spans="1:25">
      <c r="A921" s="2"/>
      <c r="B921" s="2"/>
      <c r="C921" s="2"/>
      <c r="D921" s="2"/>
      <c r="E921" s="2"/>
      <c r="F921" s="1"/>
      <c r="G921" s="1"/>
      <c r="H921" s="1"/>
      <c r="I921" s="1"/>
      <c r="J921" s="1"/>
      <c r="K921" s="1"/>
      <c r="L921" s="1"/>
      <c r="M921" s="1"/>
      <c r="N921" s="1"/>
      <c r="O921" s="1"/>
      <c r="P921" s="1"/>
      <c r="Q921" s="1"/>
      <c r="R921" s="1"/>
      <c r="S921" s="1"/>
      <c r="T921" s="1"/>
      <c r="U921" s="1"/>
      <c r="V921" s="2"/>
      <c r="W921" s="2"/>
      <c r="X921" s="2"/>
      <c r="Y921" s="2"/>
    </row>
    <row r="922" spans="1:25">
      <c r="A922" s="2"/>
      <c r="B922" s="2"/>
      <c r="C922" s="2"/>
      <c r="D922" s="2"/>
      <c r="E922" s="2"/>
      <c r="F922" s="1"/>
      <c r="G922" s="1"/>
      <c r="H922" s="1"/>
      <c r="I922" s="1"/>
      <c r="J922" s="1"/>
      <c r="K922" s="1"/>
      <c r="L922" s="1"/>
      <c r="M922" s="1"/>
      <c r="N922" s="1"/>
      <c r="O922" s="1"/>
      <c r="P922" s="1"/>
      <c r="Q922" s="1"/>
      <c r="R922" s="1"/>
      <c r="S922" s="1"/>
      <c r="T922" s="1"/>
      <c r="U922" s="1"/>
      <c r="V922" s="2"/>
      <c r="W922" s="2"/>
      <c r="X922" s="2"/>
      <c r="Y922" s="2"/>
    </row>
    <row r="923" spans="1:25">
      <c r="A923" s="2"/>
      <c r="B923" s="2"/>
      <c r="C923" s="2"/>
      <c r="D923" s="2"/>
      <c r="E923" s="2"/>
      <c r="F923" s="1"/>
      <c r="G923" s="1"/>
      <c r="H923" s="1"/>
      <c r="I923" s="1"/>
      <c r="J923" s="1"/>
      <c r="K923" s="1"/>
      <c r="L923" s="1"/>
      <c r="M923" s="1"/>
      <c r="N923" s="1"/>
      <c r="O923" s="1"/>
      <c r="P923" s="1"/>
      <c r="Q923" s="1"/>
      <c r="R923" s="1"/>
      <c r="S923" s="1"/>
      <c r="T923" s="1"/>
      <c r="U923" s="1"/>
      <c r="V923" s="2"/>
      <c r="W923" s="2"/>
      <c r="X923" s="2"/>
      <c r="Y923" s="2"/>
    </row>
    <row r="924" spans="1:25">
      <c r="A924" s="2"/>
      <c r="B924" s="2"/>
      <c r="C924" s="2"/>
      <c r="D924" s="2"/>
      <c r="E924" s="2"/>
      <c r="F924" s="1"/>
      <c r="G924" s="1"/>
      <c r="H924" s="1"/>
      <c r="I924" s="1"/>
      <c r="J924" s="1"/>
      <c r="K924" s="1"/>
      <c r="L924" s="1"/>
      <c r="M924" s="1"/>
      <c r="N924" s="1"/>
      <c r="O924" s="1"/>
      <c r="P924" s="1"/>
      <c r="Q924" s="1"/>
      <c r="R924" s="1"/>
      <c r="S924" s="1"/>
      <c r="T924" s="1"/>
      <c r="U924" s="1"/>
      <c r="V924" s="2"/>
      <c r="W924" s="2"/>
      <c r="X924" s="2"/>
      <c r="Y924" s="2"/>
    </row>
    <row r="925" spans="1:25">
      <c r="A925" s="2"/>
      <c r="B925" s="2"/>
      <c r="C925" s="2"/>
      <c r="D925" s="2"/>
      <c r="E925" s="2"/>
      <c r="F925" s="1"/>
      <c r="G925" s="1"/>
      <c r="H925" s="1"/>
      <c r="I925" s="1"/>
      <c r="J925" s="1"/>
      <c r="K925" s="1"/>
      <c r="L925" s="1"/>
      <c r="M925" s="1"/>
      <c r="N925" s="1"/>
      <c r="O925" s="1"/>
      <c r="P925" s="1"/>
      <c r="Q925" s="1"/>
      <c r="R925" s="1"/>
      <c r="S925" s="1"/>
      <c r="T925" s="1"/>
      <c r="U925" s="1"/>
      <c r="V925" s="2"/>
      <c r="W925" s="2"/>
      <c r="X925" s="2"/>
      <c r="Y925" s="2"/>
    </row>
    <row r="926" spans="1:25">
      <c r="A926" s="2"/>
      <c r="B926" s="2"/>
      <c r="C926" s="2"/>
      <c r="D926" s="2"/>
      <c r="E926" s="2"/>
      <c r="F926" s="1"/>
      <c r="G926" s="1"/>
      <c r="H926" s="1"/>
      <c r="I926" s="1"/>
      <c r="J926" s="1"/>
      <c r="K926" s="1"/>
      <c r="L926" s="1"/>
      <c r="M926" s="1"/>
      <c r="N926" s="1"/>
      <c r="O926" s="1"/>
      <c r="P926" s="1"/>
      <c r="Q926" s="1"/>
      <c r="R926" s="1"/>
      <c r="S926" s="1"/>
      <c r="T926" s="1"/>
      <c r="U926" s="1"/>
      <c r="V926" s="2"/>
      <c r="W926" s="2"/>
      <c r="X926" s="2"/>
      <c r="Y926" s="2"/>
    </row>
    <row r="927" spans="1:25">
      <c r="A927" s="2"/>
      <c r="B927" s="2"/>
      <c r="C927" s="2"/>
      <c r="D927" s="2"/>
      <c r="E927" s="2"/>
      <c r="F927" s="1"/>
      <c r="G927" s="1"/>
      <c r="H927" s="1"/>
      <c r="I927" s="1"/>
      <c r="J927" s="1"/>
      <c r="K927" s="1"/>
      <c r="L927" s="1"/>
      <c r="M927" s="1"/>
      <c r="N927" s="1"/>
      <c r="O927" s="1"/>
      <c r="P927" s="1"/>
      <c r="Q927" s="1"/>
      <c r="R927" s="1"/>
      <c r="S927" s="1"/>
      <c r="T927" s="1"/>
      <c r="U927" s="1"/>
      <c r="V927" s="2"/>
      <c r="W927" s="2"/>
      <c r="X927" s="2"/>
      <c r="Y927" s="2"/>
    </row>
    <row r="928" spans="1:25">
      <c r="A928" s="2"/>
      <c r="B928" s="2"/>
      <c r="C928" s="2"/>
      <c r="D928" s="2"/>
      <c r="E928" s="2"/>
      <c r="F928" s="1"/>
      <c r="G928" s="1"/>
      <c r="H928" s="1"/>
      <c r="I928" s="1"/>
      <c r="J928" s="1"/>
      <c r="K928" s="1"/>
      <c r="L928" s="1"/>
      <c r="M928" s="1"/>
      <c r="N928" s="1"/>
      <c r="O928" s="1"/>
      <c r="P928" s="1"/>
      <c r="Q928" s="1"/>
      <c r="R928" s="1"/>
      <c r="S928" s="1"/>
      <c r="T928" s="1"/>
      <c r="U928" s="1"/>
      <c r="V928" s="2"/>
      <c r="W928" s="2"/>
      <c r="X928" s="2"/>
      <c r="Y928" s="2"/>
    </row>
    <row r="929" spans="1:25">
      <c r="A929" s="2"/>
      <c r="B929" s="2"/>
      <c r="C929" s="2"/>
      <c r="D929" s="2"/>
      <c r="E929" s="2"/>
      <c r="F929" s="1"/>
      <c r="G929" s="1"/>
      <c r="H929" s="1"/>
      <c r="I929" s="1"/>
      <c r="J929" s="1"/>
      <c r="K929" s="1"/>
      <c r="L929" s="1"/>
      <c r="M929" s="1"/>
      <c r="N929" s="1"/>
      <c r="O929" s="1"/>
      <c r="P929" s="1"/>
      <c r="Q929" s="1"/>
      <c r="R929" s="1"/>
      <c r="S929" s="1"/>
      <c r="T929" s="1"/>
      <c r="U929" s="1"/>
      <c r="V929" s="2"/>
      <c r="W929" s="2"/>
      <c r="X929" s="2"/>
      <c r="Y929" s="2"/>
    </row>
    <row r="930" spans="1:25">
      <c r="A930" s="2"/>
      <c r="B930" s="2"/>
      <c r="C930" s="2"/>
      <c r="D930" s="2"/>
      <c r="E930" s="2"/>
      <c r="F930" s="1"/>
      <c r="G930" s="1"/>
      <c r="H930" s="1"/>
      <c r="I930" s="1"/>
      <c r="J930" s="1"/>
      <c r="K930" s="1"/>
      <c r="L930" s="1"/>
      <c r="M930" s="1"/>
      <c r="N930" s="1"/>
      <c r="O930" s="1"/>
      <c r="P930" s="1"/>
      <c r="Q930" s="1"/>
      <c r="R930" s="1"/>
      <c r="S930" s="1"/>
      <c r="T930" s="1"/>
      <c r="U930" s="1"/>
      <c r="V930" s="2"/>
      <c r="W930" s="2"/>
      <c r="X930" s="2"/>
      <c r="Y930" s="2"/>
    </row>
    <row r="931" spans="1:25">
      <c r="A931" s="2"/>
      <c r="B931" s="2"/>
      <c r="C931" s="2"/>
      <c r="D931" s="2"/>
      <c r="E931" s="2"/>
      <c r="F931" s="1"/>
      <c r="G931" s="1"/>
      <c r="H931" s="1"/>
      <c r="I931" s="1"/>
      <c r="J931" s="1"/>
      <c r="K931" s="1"/>
      <c r="L931" s="1"/>
      <c r="M931" s="1"/>
      <c r="N931" s="1"/>
      <c r="O931" s="1"/>
      <c r="P931" s="1"/>
      <c r="Q931" s="1"/>
      <c r="R931" s="1"/>
      <c r="S931" s="1"/>
      <c r="T931" s="1"/>
      <c r="U931" s="1"/>
      <c r="V931" s="2"/>
      <c r="W931" s="2"/>
      <c r="X931" s="2"/>
      <c r="Y931" s="2"/>
    </row>
    <row r="932" spans="1:25">
      <c r="A932" s="2"/>
      <c r="B932" s="2"/>
      <c r="C932" s="2"/>
      <c r="D932" s="2"/>
      <c r="E932" s="2"/>
      <c r="F932" s="1"/>
      <c r="G932" s="1"/>
      <c r="H932" s="1"/>
      <c r="I932" s="1"/>
      <c r="J932" s="1"/>
      <c r="K932" s="1"/>
      <c r="L932" s="1"/>
      <c r="M932" s="1"/>
      <c r="N932" s="1"/>
      <c r="O932" s="1"/>
      <c r="P932" s="1"/>
      <c r="Q932" s="1"/>
      <c r="R932" s="1"/>
      <c r="S932" s="1"/>
      <c r="T932" s="1"/>
      <c r="U932" s="1"/>
      <c r="V932" s="2"/>
      <c r="W932" s="2"/>
      <c r="X932" s="2"/>
      <c r="Y932" s="2"/>
    </row>
    <row r="933" spans="1:25">
      <c r="A933" s="2"/>
      <c r="B933" s="2"/>
      <c r="C933" s="2"/>
      <c r="D933" s="2"/>
      <c r="E933" s="2"/>
      <c r="F933" s="1"/>
      <c r="G933" s="1"/>
      <c r="H933" s="1"/>
      <c r="I933" s="1"/>
      <c r="J933" s="1"/>
      <c r="K933" s="1"/>
      <c r="L933" s="1"/>
      <c r="M933" s="1"/>
      <c r="N933" s="1"/>
      <c r="O933" s="1"/>
      <c r="P933" s="1"/>
      <c r="Q933" s="1"/>
      <c r="R933" s="1"/>
      <c r="S933" s="1"/>
      <c r="T933" s="1"/>
      <c r="U933" s="1"/>
      <c r="V933" s="2"/>
      <c r="W933" s="2"/>
      <c r="X933" s="2"/>
      <c r="Y933" s="2"/>
    </row>
    <row r="934" spans="1:25">
      <c r="A934" s="2"/>
      <c r="B934" s="2"/>
      <c r="C934" s="2"/>
      <c r="D934" s="2"/>
      <c r="E934" s="2"/>
      <c r="F934" s="1"/>
      <c r="G934" s="1"/>
      <c r="H934" s="1"/>
      <c r="I934" s="1"/>
      <c r="J934" s="1"/>
      <c r="K934" s="1"/>
      <c r="L934" s="1"/>
      <c r="M934" s="1"/>
      <c r="N934" s="1"/>
      <c r="O934" s="1"/>
      <c r="P934" s="1"/>
      <c r="Q934" s="1"/>
      <c r="R934" s="1"/>
      <c r="S934" s="1"/>
      <c r="T934" s="1"/>
      <c r="U934" s="1"/>
      <c r="V934" s="2"/>
      <c r="W934" s="2"/>
      <c r="X934" s="2"/>
      <c r="Y934" s="2"/>
    </row>
    <row r="935" spans="1:25">
      <c r="A935" s="2"/>
      <c r="B935" s="2"/>
      <c r="C935" s="2"/>
      <c r="D935" s="2"/>
      <c r="E935" s="2"/>
      <c r="F935" s="1"/>
      <c r="G935" s="1"/>
      <c r="H935" s="1"/>
      <c r="I935" s="1"/>
      <c r="J935" s="1"/>
      <c r="K935" s="1"/>
      <c r="L935" s="1"/>
      <c r="M935" s="1"/>
      <c r="N935" s="1"/>
      <c r="O935" s="1"/>
      <c r="P935" s="1"/>
      <c r="Q935" s="1"/>
      <c r="R935" s="1"/>
      <c r="S935" s="1"/>
      <c r="T935" s="1"/>
      <c r="U935" s="1"/>
      <c r="V935" s="2"/>
      <c r="W935" s="2"/>
      <c r="X935" s="2"/>
      <c r="Y935" s="2"/>
    </row>
    <row r="936" spans="1:25">
      <c r="A936" s="2"/>
      <c r="B936" s="2"/>
      <c r="C936" s="2"/>
      <c r="D936" s="2"/>
      <c r="E936" s="2"/>
      <c r="F936" s="1"/>
      <c r="G936" s="1"/>
      <c r="H936" s="1"/>
      <c r="I936" s="1"/>
      <c r="J936" s="1"/>
      <c r="K936" s="1"/>
      <c r="L936" s="1"/>
      <c r="M936" s="1"/>
      <c r="N936" s="1"/>
      <c r="O936" s="1"/>
      <c r="P936" s="1"/>
      <c r="Q936" s="1"/>
      <c r="R936" s="1"/>
      <c r="S936" s="1"/>
      <c r="T936" s="1"/>
      <c r="U936" s="1"/>
      <c r="V936" s="2"/>
      <c r="W936" s="2"/>
      <c r="X936" s="2"/>
      <c r="Y936" s="2"/>
    </row>
    <row r="937" spans="1:25">
      <c r="A937" s="2"/>
      <c r="B937" s="2"/>
      <c r="C937" s="2"/>
      <c r="D937" s="2"/>
      <c r="E937" s="2"/>
      <c r="F937" s="1"/>
      <c r="G937" s="1"/>
      <c r="H937" s="1"/>
      <c r="I937" s="1"/>
      <c r="J937" s="1"/>
      <c r="K937" s="1"/>
      <c r="L937" s="1"/>
      <c r="M937" s="1"/>
      <c r="N937" s="1"/>
      <c r="O937" s="1"/>
      <c r="P937" s="1"/>
      <c r="Q937" s="1"/>
      <c r="R937" s="1"/>
      <c r="S937" s="1"/>
      <c r="T937" s="1"/>
      <c r="U937" s="1"/>
      <c r="V937" s="2"/>
      <c r="W937" s="2"/>
      <c r="X937" s="2"/>
      <c r="Y937" s="2"/>
    </row>
    <row r="938" spans="1:25">
      <c r="A938" s="2"/>
      <c r="B938" s="2"/>
      <c r="C938" s="2"/>
      <c r="D938" s="2"/>
      <c r="E938" s="2"/>
      <c r="F938" s="1"/>
      <c r="G938" s="1"/>
      <c r="H938" s="1"/>
      <c r="I938" s="1"/>
      <c r="J938" s="1"/>
      <c r="K938" s="1"/>
      <c r="L938" s="1"/>
      <c r="M938" s="1"/>
      <c r="N938" s="1"/>
      <c r="O938" s="1"/>
      <c r="P938" s="1"/>
      <c r="Q938" s="1"/>
      <c r="R938" s="1"/>
      <c r="S938" s="1"/>
      <c r="T938" s="1"/>
      <c r="U938" s="1"/>
      <c r="V938" s="2"/>
      <c r="W938" s="2"/>
      <c r="X938" s="2"/>
      <c r="Y938" s="2"/>
    </row>
    <row r="939" spans="1:25">
      <c r="A939" s="2"/>
      <c r="B939" s="2"/>
      <c r="C939" s="2"/>
      <c r="D939" s="2"/>
      <c r="E939" s="2"/>
      <c r="F939" s="1"/>
      <c r="G939" s="1"/>
      <c r="H939" s="1"/>
      <c r="I939" s="1"/>
      <c r="J939" s="1"/>
      <c r="K939" s="1"/>
      <c r="L939" s="1"/>
      <c r="M939" s="1"/>
      <c r="N939" s="1"/>
      <c r="O939" s="1"/>
      <c r="P939" s="1"/>
      <c r="Q939" s="1"/>
      <c r="R939" s="1"/>
      <c r="S939" s="1"/>
      <c r="T939" s="1"/>
      <c r="U939" s="1"/>
      <c r="V939" s="2"/>
      <c r="W939" s="2"/>
      <c r="X939" s="2"/>
      <c r="Y939" s="2"/>
    </row>
    <row r="940" spans="1:25">
      <c r="A940" s="2"/>
      <c r="B940" s="2"/>
      <c r="C940" s="2"/>
      <c r="D940" s="2"/>
      <c r="E940" s="2"/>
      <c r="F940" s="1"/>
      <c r="G940" s="1"/>
      <c r="H940" s="1"/>
      <c r="I940" s="1"/>
      <c r="J940" s="1"/>
      <c r="K940" s="1"/>
      <c r="L940" s="1"/>
      <c r="M940" s="1"/>
      <c r="N940" s="1"/>
      <c r="O940" s="1"/>
      <c r="P940" s="1"/>
      <c r="Q940" s="1"/>
      <c r="R940" s="1"/>
      <c r="S940" s="1"/>
      <c r="T940" s="1"/>
      <c r="U940" s="1"/>
      <c r="V940" s="2"/>
      <c r="W940" s="2"/>
      <c r="X940" s="2"/>
      <c r="Y940" s="2"/>
    </row>
    <row r="941" spans="1:25">
      <c r="A941" s="2"/>
      <c r="B941" s="2"/>
      <c r="C941" s="2"/>
      <c r="D941" s="2"/>
      <c r="E941" s="2"/>
      <c r="F941" s="1"/>
      <c r="G941" s="1"/>
      <c r="H941" s="1"/>
      <c r="I941" s="1"/>
      <c r="J941" s="1"/>
      <c r="K941" s="1"/>
      <c r="L941" s="1"/>
      <c r="M941" s="1"/>
      <c r="N941" s="1"/>
      <c r="O941" s="1"/>
      <c r="P941" s="1"/>
      <c r="Q941" s="1"/>
      <c r="R941" s="1"/>
      <c r="S941" s="1"/>
      <c r="T941" s="1"/>
      <c r="U941" s="1"/>
      <c r="V941" s="2"/>
      <c r="W941" s="2"/>
      <c r="X941" s="2"/>
      <c r="Y941" s="2"/>
    </row>
    <row r="942" spans="1:25">
      <c r="A942" s="2"/>
      <c r="B942" s="2"/>
      <c r="C942" s="2"/>
      <c r="D942" s="2"/>
      <c r="E942" s="2"/>
      <c r="F942" s="1"/>
      <c r="G942" s="1"/>
      <c r="H942" s="1"/>
      <c r="I942" s="1"/>
      <c r="J942" s="1"/>
      <c r="K942" s="1"/>
      <c r="L942" s="1"/>
      <c r="M942" s="1"/>
      <c r="N942" s="1"/>
      <c r="O942" s="1"/>
      <c r="P942" s="1"/>
      <c r="Q942" s="1"/>
      <c r="R942" s="1"/>
      <c r="S942" s="1"/>
      <c r="T942" s="1"/>
      <c r="U942" s="1"/>
      <c r="V942" s="2"/>
      <c r="W942" s="2"/>
      <c r="X942" s="2"/>
      <c r="Y942" s="2"/>
    </row>
    <row r="943" spans="1:25">
      <c r="A943" s="2"/>
      <c r="B943" s="2"/>
      <c r="C943" s="2"/>
      <c r="D943" s="2"/>
      <c r="E943" s="2"/>
      <c r="F943" s="1"/>
      <c r="G943" s="1"/>
      <c r="H943" s="1"/>
      <c r="I943" s="1"/>
      <c r="J943" s="1"/>
      <c r="K943" s="1"/>
      <c r="L943" s="1"/>
      <c r="M943" s="1"/>
      <c r="N943" s="1"/>
      <c r="O943" s="1"/>
      <c r="P943" s="1"/>
      <c r="Q943" s="1"/>
      <c r="R943" s="1"/>
      <c r="S943" s="1"/>
      <c r="T943" s="1"/>
      <c r="U943" s="1"/>
      <c r="V943" s="2"/>
      <c r="W943" s="2"/>
      <c r="X943" s="2"/>
      <c r="Y943" s="2"/>
    </row>
    <row r="944" spans="1:25">
      <c r="A944" s="2"/>
      <c r="B944" s="2"/>
      <c r="C944" s="2"/>
      <c r="D944" s="2"/>
      <c r="E944" s="2"/>
      <c r="F944" s="1"/>
      <c r="G944" s="1"/>
      <c r="H944" s="1"/>
      <c r="I944" s="1"/>
      <c r="J944" s="1"/>
      <c r="K944" s="1"/>
      <c r="L944" s="1"/>
      <c r="M944" s="1"/>
      <c r="N944" s="1"/>
      <c r="O944" s="1"/>
      <c r="P944" s="1"/>
      <c r="Q944" s="1"/>
      <c r="R944" s="1"/>
      <c r="S944" s="1"/>
      <c r="T944" s="1"/>
      <c r="U944" s="1"/>
      <c r="V944" s="2"/>
      <c r="W944" s="2"/>
      <c r="X944" s="2"/>
      <c r="Y944" s="2"/>
    </row>
    <row r="945" spans="1:25">
      <c r="A945" s="2"/>
      <c r="B945" s="2"/>
      <c r="C945" s="2"/>
      <c r="D945" s="2"/>
      <c r="E945" s="2"/>
      <c r="F945" s="1"/>
      <c r="G945" s="1"/>
      <c r="H945" s="1"/>
      <c r="I945" s="1"/>
      <c r="J945" s="1"/>
      <c r="K945" s="1"/>
      <c r="L945" s="1"/>
      <c r="M945" s="1"/>
      <c r="N945" s="1"/>
      <c r="O945" s="1"/>
      <c r="P945" s="1"/>
      <c r="Q945" s="1"/>
      <c r="R945" s="1"/>
      <c r="S945" s="1"/>
      <c r="T945" s="1"/>
      <c r="U945" s="1"/>
      <c r="V945" s="2"/>
      <c r="W945" s="2"/>
      <c r="X945" s="2"/>
      <c r="Y945" s="2"/>
    </row>
    <row r="946" spans="1:25">
      <c r="A946" s="2"/>
      <c r="B946" s="2"/>
      <c r="C946" s="2"/>
      <c r="D946" s="2"/>
      <c r="E946" s="2"/>
      <c r="F946" s="1"/>
      <c r="G946" s="1"/>
      <c r="H946" s="1"/>
      <c r="I946" s="1"/>
      <c r="J946" s="1"/>
      <c r="K946" s="1"/>
      <c r="L946" s="1"/>
      <c r="M946" s="1"/>
      <c r="N946" s="1"/>
      <c r="O946" s="1"/>
      <c r="P946" s="1"/>
      <c r="Q946" s="1"/>
      <c r="R946" s="1"/>
      <c r="S946" s="1"/>
      <c r="T946" s="1"/>
      <c r="U946" s="1"/>
      <c r="V946" s="2"/>
      <c r="W946" s="2"/>
      <c r="X946" s="2"/>
      <c r="Y946" s="2"/>
    </row>
    <row r="947" spans="1:25">
      <c r="A947" s="2"/>
      <c r="B947" s="2"/>
      <c r="C947" s="2"/>
      <c r="D947" s="2"/>
      <c r="E947" s="2"/>
      <c r="F947" s="1"/>
      <c r="G947" s="1"/>
      <c r="H947" s="1"/>
      <c r="I947" s="1"/>
      <c r="J947" s="1"/>
      <c r="K947" s="1"/>
      <c r="L947" s="1"/>
      <c r="M947" s="1"/>
      <c r="N947" s="1"/>
      <c r="O947" s="1"/>
      <c r="P947" s="1"/>
      <c r="Q947" s="1"/>
      <c r="R947" s="1"/>
      <c r="S947" s="1"/>
      <c r="T947" s="1"/>
      <c r="U947" s="1"/>
      <c r="V947" s="2"/>
      <c r="W947" s="2"/>
      <c r="X947" s="2"/>
      <c r="Y947" s="2"/>
    </row>
    <row r="948" spans="1:25">
      <c r="A948" s="2"/>
      <c r="B948" s="2"/>
      <c r="C948" s="2"/>
      <c r="D948" s="2"/>
      <c r="E948" s="2"/>
      <c r="F948" s="1"/>
      <c r="G948" s="1"/>
      <c r="H948" s="1"/>
      <c r="I948" s="1"/>
      <c r="J948" s="1"/>
      <c r="K948" s="1"/>
      <c r="L948" s="1"/>
      <c r="M948" s="1"/>
      <c r="N948" s="1"/>
      <c r="O948" s="1"/>
      <c r="P948" s="1"/>
      <c r="Q948" s="1"/>
      <c r="R948" s="1"/>
      <c r="S948" s="1"/>
      <c r="T948" s="1"/>
      <c r="U948" s="1"/>
      <c r="V948" s="2"/>
      <c r="W948" s="2"/>
      <c r="X948" s="2"/>
      <c r="Y948" s="2"/>
    </row>
    <row r="949" spans="1:25">
      <c r="A949" s="2"/>
      <c r="B949" s="2"/>
      <c r="C949" s="2"/>
      <c r="D949" s="2"/>
      <c r="E949" s="2"/>
      <c r="F949" s="1"/>
      <c r="G949" s="1"/>
      <c r="H949" s="1"/>
      <c r="I949" s="1"/>
      <c r="J949" s="1"/>
      <c r="K949" s="1"/>
      <c r="L949" s="1"/>
      <c r="M949" s="1"/>
      <c r="N949" s="1"/>
      <c r="O949" s="1"/>
      <c r="P949" s="1"/>
      <c r="Q949" s="1"/>
      <c r="R949" s="1"/>
      <c r="S949" s="1"/>
      <c r="T949" s="1"/>
      <c r="U949" s="1"/>
      <c r="V949" s="2"/>
      <c r="W949" s="2"/>
      <c r="X949" s="2"/>
      <c r="Y949" s="2"/>
    </row>
    <row r="950" spans="1:25">
      <c r="A950" s="2"/>
      <c r="B950" s="2"/>
      <c r="C950" s="2"/>
      <c r="D950" s="2"/>
      <c r="E950" s="2"/>
      <c r="F950" s="1"/>
      <c r="G950" s="1"/>
      <c r="H950" s="1"/>
      <c r="I950" s="1"/>
      <c r="J950" s="1"/>
      <c r="K950" s="1"/>
      <c r="L950" s="1"/>
      <c r="M950" s="1"/>
      <c r="N950" s="1"/>
      <c r="O950" s="1"/>
      <c r="P950" s="1"/>
      <c r="Q950" s="1"/>
      <c r="R950" s="1"/>
      <c r="S950" s="1"/>
      <c r="T950" s="1"/>
      <c r="U950" s="1"/>
      <c r="V950" s="2"/>
      <c r="W950" s="2"/>
      <c r="X950" s="2"/>
      <c r="Y950" s="2"/>
    </row>
    <row r="951" spans="1:25">
      <c r="A951" s="2"/>
      <c r="B951" s="2"/>
      <c r="C951" s="2"/>
      <c r="D951" s="2"/>
      <c r="E951" s="2"/>
      <c r="F951" s="1"/>
      <c r="G951" s="1"/>
      <c r="H951" s="1"/>
      <c r="I951" s="1"/>
      <c r="J951" s="1"/>
      <c r="K951" s="1"/>
      <c r="L951" s="1"/>
      <c r="M951" s="1"/>
      <c r="N951" s="1"/>
      <c r="O951" s="1"/>
      <c r="P951" s="1"/>
      <c r="Q951" s="1"/>
      <c r="R951" s="1"/>
      <c r="S951" s="1"/>
      <c r="T951" s="1"/>
      <c r="U951" s="1"/>
      <c r="V951" s="2"/>
      <c r="W951" s="2"/>
      <c r="X951" s="2"/>
      <c r="Y951" s="2"/>
    </row>
    <row r="952" spans="1:25">
      <c r="A952" s="2"/>
      <c r="B952" s="2"/>
      <c r="C952" s="2"/>
      <c r="D952" s="2"/>
      <c r="E952" s="2"/>
      <c r="F952" s="1"/>
      <c r="G952" s="1"/>
      <c r="H952" s="1"/>
      <c r="I952" s="1"/>
      <c r="J952" s="1"/>
      <c r="K952" s="1"/>
      <c r="L952" s="1"/>
      <c r="M952" s="1"/>
      <c r="N952" s="1"/>
      <c r="O952" s="1"/>
      <c r="P952" s="1"/>
      <c r="Q952" s="1"/>
      <c r="R952" s="1"/>
      <c r="S952" s="1"/>
      <c r="T952" s="1"/>
      <c r="U952" s="1"/>
      <c r="V952" s="2"/>
      <c r="W952" s="2"/>
      <c r="X952" s="2"/>
      <c r="Y952" s="2"/>
    </row>
    <row r="953" spans="1:25">
      <c r="A953" s="2"/>
      <c r="B953" s="2"/>
      <c r="C953" s="2"/>
      <c r="D953" s="2"/>
      <c r="E953" s="2"/>
      <c r="F953" s="1"/>
      <c r="G953" s="1"/>
      <c r="H953" s="1"/>
      <c r="I953" s="1"/>
      <c r="J953" s="1"/>
      <c r="K953" s="1"/>
      <c r="L953" s="1"/>
      <c r="M953" s="1"/>
      <c r="N953" s="1"/>
      <c r="O953" s="1"/>
      <c r="P953" s="1"/>
      <c r="Q953" s="1"/>
      <c r="R953" s="1"/>
      <c r="S953" s="1"/>
      <c r="T953" s="1"/>
      <c r="U953" s="1"/>
      <c r="V953" s="2"/>
      <c r="W953" s="2"/>
      <c r="X953" s="2"/>
      <c r="Y953" s="2"/>
    </row>
    <row r="954" spans="1:25">
      <c r="A954" s="2"/>
      <c r="B954" s="2"/>
      <c r="C954" s="2"/>
      <c r="D954" s="2"/>
      <c r="E954" s="2"/>
      <c r="F954" s="1"/>
      <c r="G954" s="1"/>
      <c r="H954" s="1"/>
      <c r="I954" s="1"/>
      <c r="J954" s="1"/>
      <c r="K954" s="1"/>
      <c r="L954" s="1"/>
      <c r="M954" s="1"/>
      <c r="N954" s="1"/>
      <c r="O954" s="1"/>
      <c r="P954" s="1"/>
      <c r="Q954" s="1"/>
      <c r="R954" s="1"/>
      <c r="S954" s="1"/>
      <c r="T954" s="1"/>
      <c r="U954" s="1"/>
      <c r="V954" s="2"/>
      <c r="W954" s="2"/>
      <c r="X954" s="2"/>
      <c r="Y954" s="2"/>
    </row>
    <row r="955" spans="1:25">
      <c r="A955" s="2"/>
      <c r="B955" s="2"/>
      <c r="C955" s="2"/>
      <c r="D955" s="2"/>
      <c r="E955" s="2"/>
      <c r="F955" s="1"/>
      <c r="G955" s="1"/>
      <c r="H955" s="1"/>
      <c r="I955" s="1"/>
      <c r="J955" s="1"/>
      <c r="K955" s="1"/>
      <c r="L955" s="1"/>
      <c r="M955" s="1"/>
      <c r="N955" s="1"/>
      <c r="O955" s="1"/>
      <c r="P955" s="1"/>
      <c r="Q955" s="1"/>
      <c r="R955" s="1"/>
      <c r="S955" s="1"/>
      <c r="T955" s="1"/>
      <c r="U955" s="1"/>
      <c r="V955" s="2"/>
      <c r="W955" s="2"/>
      <c r="X955" s="2"/>
      <c r="Y955" s="2"/>
    </row>
    <row r="956" spans="1:25">
      <c r="A956" s="2"/>
      <c r="B956" s="2"/>
      <c r="C956" s="2"/>
      <c r="D956" s="2"/>
      <c r="E956" s="2"/>
      <c r="F956" s="1"/>
      <c r="G956" s="1"/>
      <c r="H956" s="1"/>
      <c r="I956" s="1"/>
      <c r="J956" s="1"/>
      <c r="K956" s="1"/>
      <c r="L956" s="1"/>
      <c r="M956" s="1"/>
      <c r="N956" s="1"/>
      <c r="O956" s="1"/>
      <c r="P956" s="1"/>
      <c r="Q956" s="1"/>
      <c r="R956" s="1"/>
      <c r="S956" s="1"/>
      <c r="T956" s="1"/>
      <c r="U956" s="1"/>
      <c r="V956" s="2"/>
      <c r="W956" s="2"/>
      <c r="X956" s="2"/>
      <c r="Y956" s="2"/>
    </row>
    <row r="957" spans="1:25">
      <c r="A957" s="2"/>
      <c r="B957" s="2"/>
      <c r="C957" s="2"/>
      <c r="D957" s="2"/>
      <c r="E957" s="2"/>
      <c r="F957" s="1"/>
      <c r="G957" s="1"/>
      <c r="H957" s="1"/>
      <c r="I957" s="1"/>
      <c r="J957" s="1"/>
      <c r="K957" s="1"/>
      <c r="L957" s="1"/>
      <c r="M957" s="1"/>
      <c r="N957" s="1"/>
      <c r="O957" s="1"/>
      <c r="P957" s="1"/>
      <c r="Q957" s="1"/>
      <c r="R957" s="1"/>
      <c r="S957" s="1"/>
      <c r="T957" s="1"/>
      <c r="U957" s="1"/>
      <c r="V957" s="2"/>
      <c r="W957" s="2"/>
      <c r="X957" s="2"/>
      <c r="Y957" s="2"/>
    </row>
    <row r="958" spans="1:25">
      <c r="A958" s="2"/>
      <c r="B958" s="2"/>
      <c r="C958" s="2"/>
      <c r="D958" s="2"/>
      <c r="E958" s="2"/>
      <c r="F958" s="1"/>
      <c r="G958" s="1"/>
      <c r="H958" s="1"/>
      <c r="I958" s="1"/>
      <c r="J958" s="1"/>
      <c r="K958" s="1"/>
      <c r="L958" s="1"/>
      <c r="M958" s="1"/>
      <c r="N958" s="1"/>
      <c r="O958" s="1"/>
      <c r="P958" s="1"/>
      <c r="Q958" s="1"/>
      <c r="R958" s="1"/>
      <c r="S958" s="1"/>
      <c r="T958" s="1"/>
      <c r="U958" s="1"/>
      <c r="V958" s="2"/>
      <c r="W958" s="2"/>
      <c r="X958" s="2"/>
      <c r="Y958" s="2"/>
    </row>
    <row r="959" spans="1:25">
      <c r="A959" s="2"/>
      <c r="B959" s="2"/>
      <c r="C959" s="2"/>
      <c r="D959" s="2"/>
      <c r="E959" s="2"/>
      <c r="F959" s="1"/>
      <c r="G959" s="1"/>
      <c r="H959" s="1"/>
      <c r="I959" s="1"/>
      <c r="J959" s="1"/>
      <c r="K959" s="1"/>
      <c r="L959" s="1"/>
      <c r="M959" s="1"/>
      <c r="N959" s="1"/>
      <c r="O959" s="1"/>
      <c r="P959" s="1"/>
      <c r="Q959" s="1"/>
      <c r="R959" s="1"/>
      <c r="S959" s="1"/>
      <c r="T959" s="1"/>
      <c r="U959" s="1"/>
      <c r="V959" s="2"/>
      <c r="W959" s="2"/>
      <c r="X959" s="2"/>
      <c r="Y959" s="2"/>
    </row>
    <row r="960" spans="1:25">
      <c r="A960" s="2"/>
      <c r="B960" s="2"/>
      <c r="C960" s="2"/>
      <c r="D960" s="2"/>
      <c r="E960" s="2"/>
      <c r="F960" s="1"/>
      <c r="G960" s="1"/>
      <c r="H960" s="1"/>
      <c r="I960" s="1"/>
      <c r="J960" s="1"/>
      <c r="K960" s="1"/>
      <c r="L960" s="1"/>
      <c r="M960" s="1"/>
      <c r="N960" s="1"/>
      <c r="O960" s="1"/>
      <c r="P960" s="1"/>
      <c r="Q960" s="1"/>
      <c r="R960" s="1"/>
      <c r="S960" s="1"/>
      <c r="T960" s="1"/>
      <c r="U960" s="1"/>
      <c r="V960" s="2"/>
      <c r="W960" s="2"/>
      <c r="X960" s="2"/>
      <c r="Y960" s="2"/>
    </row>
    <row r="961" spans="1:25">
      <c r="A961" s="2"/>
      <c r="B961" s="2"/>
      <c r="C961" s="2"/>
      <c r="D961" s="2"/>
      <c r="E961" s="2"/>
      <c r="F961" s="1"/>
      <c r="G961" s="1"/>
      <c r="H961" s="1"/>
      <c r="I961" s="1"/>
      <c r="J961" s="1"/>
      <c r="K961" s="1"/>
      <c r="L961" s="1"/>
      <c r="M961" s="1"/>
      <c r="N961" s="1"/>
      <c r="O961" s="1"/>
      <c r="P961" s="1"/>
      <c r="Q961" s="1"/>
      <c r="R961" s="1"/>
      <c r="S961" s="1"/>
      <c r="T961" s="1"/>
      <c r="U961" s="1"/>
      <c r="V961" s="2"/>
      <c r="W961" s="2"/>
      <c r="X961" s="2"/>
      <c r="Y961" s="2"/>
    </row>
    <row r="962" spans="1:25">
      <c r="A962" s="2"/>
      <c r="B962" s="2"/>
      <c r="C962" s="2"/>
      <c r="D962" s="2"/>
      <c r="E962" s="2"/>
      <c r="F962" s="1"/>
      <c r="G962" s="1"/>
      <c r="H962" s="1"/>
      <c r="I962" s="1"/>
      <c r="J962" s="1"/>
      <c r="K962" s="1"/>
      <c r="L962" s="1"/>
      <c r="M962" s="1"/>
      <c r="N962" s="1"/>
      <c r="O962" s="1"/>
      <c r="P962" s="1"/>
      <c r="Q962" s="1"/>
      <c r="R962" s="1"/>
      <c r="S962" s="1"/>
      <c r="T962" s="1"/>
      <c r="U962" s="1"/>
      <c r="V962" s="2"/>
      <c r="W962" s="2"/>
      <c r="X962" s="2"/>
      <c r="Y962" s="2"/>
    </row>
    <row r="963" spans="1:25">
      <c r="A963" s="2"/>
      <c r="B963" s="2"/>
      <c r="C963" s="2"/>
      <c r="D963" s="2"/>
      <c r="E963" s="2"/>
      <c r="F963" s="1"/>
      <c r="G963" s="1"/>
      <c r="H963" s="1"/>
      <c r="I963" s="1"/>
      <c r="J963" s="1"/>
      <c r="K963" s="1"/>
      <c r="L963" s="1"/>
      <c r="M963" s="1"/>
      <c r="N963" s="1"/>
      <c r="O963" s="1"/>
      <c r="P963" s="1"/>
      <c r="Q963" s="1"/>
      <c r="R963" s="1"/>
      <c r="S963" s="1"/>
      <c r="T963" s="1"/>
      <c r="U963" s="1"/>
      <c r="V963" s="2"/>
      <c r="W963" s="2"/>
      <c r="X963" s="2"/>
      <c r="Y963" s="2"/>
    </row>
    <row r="964" spans="1:25">
      <c r="A964" s="2"/>
      <c r="B964" s="2"/>
      <c r="C964" s="2"/>
      <c r="D964" s="2"/>
      <c r="E964" s="2"/>
      <c r="F964" s="1"/>
      <c r="G964" s="1"/>
      <c r="H964" s="1"/>
      <c r="I964" s="1"/>
      <c r="J964" s="1"/>
      <c r="K964" s="1"/>
      <c r="L964" s="1"/>
      <c r="M964" s="1"/>
      <c r="N964" s="1"/>
      <c r="O964" s="1"/>
      <c r="P964" s="1"/>
      <c r="Q964" s="1"/>
      <c r="R964" s="1"/>
      <c r="S964" s="1"/>
      <c r="T964" s="1"/>
      <c r="U964" s="1"/>
      <c r="V964" s="2"/>
      <c r="W964" s="2"/>
      <c r="X964" s="2"/>
      <c r="Y964" s="2"/>
    </row>
    <row r="965" spans="1:25">
      <c r="A965" s="2"/>
      <c r="B965" s="2"/>
      <c r="C965" s="2"/>
      <c r="D965" s="2"/>
      <c r="E965" s="2"/>
      <c r="F965" s="1"/>
      <c r="G965" s="1"/>
      <c r="H965" s="1"/>
      <c r="I965" s="1"/>
      <c r="J965" s="1"/>
      <c r="K965" s="1"/>
      <c r="L965" s="1"/>
      <c r="M965" s="1"/>
      <c r="N965" s="1"/>
      <c r="O965" s="1"/>
      <c r="P965" s="1"/>
      <c r="Q965" s="1"/>
      <c r="R965" s="1"/>
      <c r="S965" s="1"/>
      <c r="T965" s="1"/>
      <c r="U965" s="1"/>
      <c r="V965" s="2"/>
      <c r="W965" s="2"/>
      <c r="X965" s="2"/>
      <c r="Y965" s="2"/>
    </row>
    <row r="966" spans="1:25">
      <c r="A966" s="2"/>
      <c r="B966" s="2"/>
      <c r="C966" s="2"/>
      <c r="D966" s="2"/>
      <c r="E966" s="2"/>
      <c r="F966" s="1"/>
      <c r="G966" s="1"/>
      <c r="H966" s="1"/>
      <c r="I966" s="1"/>
      <c r="J966" s="1"/>
      <c r="K966" s="1"/>
      <c r="L966" s="1"/>
      <c r="M966" s="1"/>
      <c r="N966" s="1"/>
      <c r="O966" s="1"/>
      <c r="P966" s="1"/>
      <c r="Q966" s="1"/>
      <c r="R966" s="1"/>
      <c r="S966" s="1"/>
      <c r="T966" s="1"/>
      <c r="U966" s="1"/>
      <c r="V966" s="2"/>
      <c r="W966" s="2"/>
      <c r="X966" s="2"/>
      <c r="Y966" s="2"/>
    </row>
    <row r="967" spans="1:25">
      <c r="A967" s="2"/>
      <c r="B967" s="2"/>
      <c r="C967" s="2"/>
      <c r="D967" s="2"/>
      <c r="E967" s="2"/>
      <c r="F967" s="1"/>
      <c r="G967" s="1"/>
      <c r="H967" s="1"/>
      <c r="I967" s="1"/>
      <c r="J967" s="1"/>
      <c r="K967" s="1"/>
      <c r="L967" s="1"/>
      <c r="M967" s="1"/>
      <c r="N967" s="1"/>
      <c r="O967" s="1"/>
      <c r="P967" s="1"/>
      <c r="Q967" s="1"/>
      <c r="R967" s="1"/>
      <c r="S967" s="1"/>
      <c r="T967" s="1"/>
      <c r="U967" s="1"/>
      <c r="V967" s="2"/>
      <c r="W967" s="2"/>
      <c r="X967" s="2"/>
      <c r="Y967" s="2"/>
    </row>
    <row r="968" spans="1:25">
      <c r="A968" s="2"/>
      <c r="B968" s="2"/>
      <c r="C968" s="2"/>
      <c r="D968" s="2"/>
      <c r="E968" s="2"/>
      <c r="F968" s="1"/>
      <c r="G968" s="1"/>
      <c r="H968" s="1"/>
      <c r="I968" s="1"/>
      <c r="J968" s="1"/>
      <c r="K968" s="1"/>
      <c r="L968" s="1"/>
      <c r="M968" s="1"/>
      <c r="N968" s="1"/>
      <c r="O968" s="1"/>
      <c r="P968" s="1"/>
      <c r="Q968" s="1"/>
      <c r="R968" s="1"/>
      <c r="S968" s="1"/>
      <c r="T968" s="1"/>
      <c r="U968" s="1"/>
      <c r="V968" s="2"/>
      <c r="W968" s="2"/>
      <c r="X968" s="2"/>
      <c r="Y968" s="2"/>
    </row>
    <row r="969" spans="1:25">
      <c r="A969" s="2"/>
      <c r="B969" s="2"/>
      <c r="C969" s="2"/>
      <c r="D969" s="2"/>
      <c r="E969" s="2"/>
      <c r="F969" s="1"/>
      <c r="G969" s="1"/>
      <c r="H969" s="1"/>
      <c r="I969" s="1"/>
      <c r="J969" s="1"/>
      <c r="K969" s="1"/>
      <c r="L969" s="1"/>
      <c r="M969" s="1"/>
      <c r="N969" s="1"/>
      <c r="O969" s="1"/>
      <c r="P969" s="1"/>
      <c r="Q969" s="1"/>
      <c r="R969" s="1"/>
      <c r="S969" s="1"/>
      <c r="T969" s="1"/>
      <c r="U969" s="1"/>
      <c r="V969" s="2"/>
      <c r="W969" s="2"/>
      <c r="X969" s="2"/>
      <c r="Y969" s="2"/>
    </row>
    <row r="970" spans="1:25">
      <c r="A970" s="2"/>
      <c r="B970" s="2"/>
      <c r="C970" s="2"/>
      <c r="D970" s="2"/>
      <c r="E970" s="2"/>
      <c r="F970" s="1"/>
      <c r="G970" s="1"/>
      <c r="H970" s="1"/>
      <c r="I970" s="1"/>
      <c r="J970" s="1"/>
      <c r="K970" s="1"/>
      <c r="L970" s="1"/>
      <c r="M970" s="1"/>
      <c r="N970" s="1"/>
      <c r="O970" s="1"/>
      <c r="P970" s="1"/>
      <c r="Q970" s="1"/>
      <c r="R970" s="1"/>
      <c r="S970" s="1"/>
      <c r="T970" s="1"/>
      <c r="U970" s="1"/>
      <c r="V970" s="2"/>
      <c r="W970" s="2"/>
      <c r="X970" s="2"/>
      <c r="Y970" s="2"/>
    </row>
    <row r="971" spans="1:25">
      <c r="A971" s="2"/>
      <c r="B971" s="2"/>
      <c r="C971" s="2"/>
      <c r="D971" s="2"/>
      <c r="E971" s="2"/>
      <c r="F971" s="1"/>
      <c r="G971" s="1"/>
      <c r="H971" s="1"/>
      <c r="I971" s="1"/>
      <c r="J971" s="1"/>
      <c r="K971" s="1"/>
      <c r="L971" s="1"/>
      <c r="M971" s="1"/>
      <c r="N971" s="1"/>
      <c r="O971" s="1"/>
      <c r="P971" s="1"/>
      <c r="Q971" s="1"/>
      <c r="R971" s="1"/>
      <c r="S971" s="1"/>
      <c r="T971" s="1"/>
      <c r="U971" s="1"/>
      <c r="V971" s="2"/>
      <c r="W971" s="2"/>
      <c r="X971" s="2"/>
      <c r="Y971" s="2"/>
    </row>
    <row r="972" spans="1:25">
      <c r="A972" s="2"/>
      <c r="B972" s="2"/>
      <c r="C972" s="2"/>
      <c r="D972" s="2"/>
      <c r="E972" s="2"/>
      <c r="F972" s="1"/>
      <c r="G972" s="1"/>
      <c r="H972" s="1"/>
      <c r="I972" s="1"/>
      <c r="J972" s="1"/>
      <c r="K972" s="1"/>
      <c r="L972" s="1"/>
      <c r="M972" s="1"/>
      <c r="N972" s="1"/>
      <c r="O972" s="1"/>
      <c r="P972" s="1"/>
      <c r="Q972" s="1"/>
      <c r="R972" s="1"/>
      <c r="S972" s="1"/>
      <c r="T972" s="1"/>
      <c r="U972" s="1"/>
      <c r="V972" s="2"/>
      <c r="W972" s="2"/>
      <c r="X972" s="2"/>
      <c r="Y972" s="2"/>
    </row>
    <row r="973" spans="1:25">
      <c r="A973" s="2"/>
      <c r="B973" s="2"/>
      <c r="C973" s="2"/>
      <c r="D973" s="2"/>
      <c r="E973" s="2"/>
      <c r="F973" s="1"/>
      <c r="G973" s="1"/>
      <c r="H973" s="1"/>
      <c r="I973" s="1"/>
      <c r="J973" s="1"/>
      <c r="K973" s="1"/>
      <c r="L973" s="1"/>
      <c r="M973" s="1"/>
      <c r="N973" s="1"/>
      <c r="O973" s="1"/>
      <c r="P973" s="1"/>
      <c r="Q973" s="1"/>
      <c r="R973" s="1"/>
      <c r="S973" s="1"/>
      <c r="T973" s="1"/>
      <c r="U973" s="1"/>
      <c r="V973" s="2"/>
      <c r="W973" s="2"/>
      <c r="X973" s="2"/>
      <c r="Y973" s="2"/>
    </row>
    <row r="974" spans="1:25">
      <c r="A974" s="2"/>
      <c r="B974" s="2"/>
      <c r="C974" s="2"/>
      <c r="D974" s="2"/>
      <c r="E974" s="2"/>
      <c r="F974" s="1"/>
      <c r="G974" s="1"/>
      <c r="H974" s="1"/>
      <c r="I974" s="1"/>
      <c r="J974" s="1"/>
      <c r="K974" s="1"/>
      <c r="L974" s="1"/>
      <c r="M974" s="1"/>
      <c r="N974" s="1"/>
      <c r="O974" s="1"/>
      <c r="P974" s="1"/>
      <c r="Q974" s="1"/>
      <c r="R974" s="1"/>
      <c r="S974" s="1"/>
      <c r="T974" s="1"/>
      <c r="U974" s="1"/>
      <c r="V974" s="2"/>
      <c r="W974" s="2"/>
      <c r="X974" s="2"/>
      <c r="Y974" s="2"/>
    </row>
    <row r="975" spans="1:25">
      <c r="A975" s="2"/>
      <c r="B975" s="2"/>
      <c r="C975" s="2"/>
      <c r="D975" s="2"/>
      <c r="E975" s="2"/>
      <c r="F975" s="1"/>
      <c r="G975" s="1"/>
      <c r="H975" s="1"/>
      <c r="I975" s="1"/>
      <c r="J975" s="1"/>
      <c r="K975" s="1"/>
      <c r="L975" s="1"/>
      <c r="M975" s="1"/>
      <c r="N975" s="1"/>
      <c r="O975" s="1"/>
      <c r="P975" s="1"/>
      <c r="Q975" s="1"/>
      <c r="R975" s="1"/>
      <c r="S975" s="1"/>
      <c r="T975" s="1"/>
      <c r="U975" s="1"/>
      <c r="V975" s="2"/>
      <c r="W975" s="2"/>
      <c r="X975" s="2"/>
      <c r="Y975" s="2"/>
    </row>
    <row r="976" spans="1:25">
      <c r="A976" s="2"/>
      <c r="B976" s="2"/>
      <c r="C976" s="2"/>
      <c r="D976" s="2"/>
      <c r="E976" s="2"/>
      <c r="F976" s="1"/>
      <c r="G976" s="1"/>
      <c r="H976" s="1"/>
      <c r="I976" s="1"/>
      <c r="J976" s="1"/>
      <c r="K976" s="1"/>
      <c r="L976" s="1"/>
      <c r="M976" s="1"/>
      <c r="N976" s="1"/>
      <c r="O976" s="1"/>
      <c r="P976" s="1"/>
      <c r="Q976" s="1"/>
      <c r="R976" s="1"/>
      <c r="S976" s="1"/>
      <c r="T976" s="1"/>
      <c r="U976" s="1"/>
      <c r="V976" s="2"/>
      <c r="W976" s="2"/>
      <c r="X976" s="2"/>
      <c r="Y976" s="2"/>
    </row>
    <row r="977" spans="1:25">
      <c r="A977" s="2"/>
      <c r="B977" s="2"/>
      <c r="C977" s="2"/>
      <c r="D977" s="2"/>
      <c r="E977" s="2"/>
      <c r="F977" s="1"/>
      <c r="G977" s="1"/>
      <c r="H977" s="1"/>
      <c r="I977" s="1"/>
      <c r="J977" s="1"/>
      <c r="K977" s="1"/>
      <c r="L977" s="1"/>
      <c r="M977" s="1"/>
      <c r="N977" s="1"/>
      <c r="O977" s="1"/>
      <c r="P977" s="1"/>
      <c r="Q977" s="1"/>
      <c r="R977" s="1"/>
      <c r="S977" s="1"/>
      <c r="T977" s="1"/>
      <c r="U977" s="1"/>
      <c r="V977" s="2"/>
      <c r="W977" s="2"/>
      <c r="X977" s="2"/>
      <c r="Y977" s="2"/>
    </row>
    <row r="978" spans="1:25">
      <c r="A978" s="2"/>
      <c r="B978" s="2"/>
      <c r="C978" s="2"/>
      <c r="D978" s="2"/>
      <c r="E978" s="2"/>
      <c r="F978" s="1"/>
      <c r="G978" s="1"/>
      <c r="H978" s="1"/>
      <c r="I978" s="1"/>
      <c r="J978" s="1"/>
      <c r="K978" s="1"/>
      <c r="L978" s="1"/>
      <c r="M978" s="1"/>
      <c r="N978" s="1"/>
      <c r="O978" s="1"/>
      <c r="P978" s="1"/>
      <c r="Q978" s="1"/>
      <c r="R978" s="1"/>
      <c r="S978" s="1"/>
      <c r="T978" s="1"/>
      <c r="U978" s="1"/>
      <c r="V978" s="2"/>
      <c r="W978" s="2"/>
      <c r="X978" s="2"/>
      <c r="Y978" s="2"/>
    </row>
    <row r="979" spans="1:25">
      <c r="A979" s="2"/>
      <c r="B979" s="2"/>
      <c r="C979" s="2"/>
      <c r="D979" s="2"/>
      <c r="E979" s="2"/>
      <c r="F979" s="1"/>
      <c r="G979" s="1"/>
      <c r="H979" s="1"/>
      <c r="I979" s="1"/>
      <c r="J979" s="1"/>
      <c r="K979" s="1"/>
      <c r="L979" s="1"/>
      <c r="M979" s="1"/>
      <c r="N979" s="1"/>
      <c r="O979" s="1"/>
      <c r="P979" s="1"/>
      <c r="Q979" s="1"/>
      <c r="R979" s="1"/>
      <c r="S979" s="1"/>
      <c r="T979" s="1"/>
      <c r="U979" s="1"/>
      <c r="V979" s="2"/>
      <c r="W979" s="2"/>
      <c r="X979" s="2"/>
      <c r="Y979" s="2"/>
    </row>
    <row r="980" spans="1:25">
      <c r="A980" s="2"/>
      <c r="B980" s="2"/>
      <c r="C980" s="2"/>
      <c r="D980" s="2"/>
      <c r="E980" s="2"/>
      <c r="F980" s="1"/>
      <c r="G980" s="1"/>
      <c r="H980" s="1"/>
      <c r="I980" s="1"/>
      <c r="J980" s="1"/>
      <c r="K980" s="1"/>
      <c r="L980" s="1"/>
      <c r="M980" s="1"/>
      <c r="N980" s="1"/>
      <c r="O980" s="1"/>
      <c r="P980" s="1"/>
      <c r="Q980" s="1"/>
      <c r="R980" s="1"/>
      <c r="S980" s="1"/>
      <c r="T980" s="1"/>
      <c r="U980" s="1"/>
      <c r="V980" s="2"/>
      <c r="W980" s="2"/>
      <c r="X980" s="2"/>
      <c r="Y980" s="2"/>
    </row>
    <row r="981" spans="1:25">
      <c r="A981" s="2"/>
      <c r="B981" s="2"/>
      <c r="C981" s="2"/>
      <c r="D981" s="2"/>
      <c r="E981" s="2"/>
      <c r="F981" s="1"/>
      <c r="G981" s="1"/>
      <c r="H981" s="1"/>
      <c r="I981" s="1"/>
      <c r="J981" s="1"/>
      <c r="K981" s="1"/>
      <c r="L981" s="1"/>
      <c r="M981" s="1"/>
      <c r="N981" s="1"/>
      <c r="O981" s="1"/>
      <c r="P981" s="1"/>
      <c r="Q981" s="1"/>
      <c r="R981" s="1"/>
      <c r="S981" s="1"/>
      <c r="T981" s="1"/>
      <c r="U981" s="1"/>
      <c r="V981" s="2"/>
      <c r="W981" s="2"/>
      <c r="X981" s="2"/>
      <c r="Y981" s="2"/>
    </row>
    <row r="982" spans="1:25">
      <c r="A982" s="2"/>
      <c r="B982" s="2"/>
      <c r="C982" s="2"/>
      <c r="D982" s="2"/>
      <c r="E982" s="2"/>
      <c r="F982" s="1"/>
      <c r="G982" s="1"/>
      <c r="H982" s="1"/>
      <c r="I982" s="1"/>
      <c r="J982" s="1"/>
      <c r="K982" s="1"/>
      <c r="L982" s="1"/>
      <c r="M982" s="1"/>
      <c r="N982" s="1"/>
      <c r="O982" s="1"/>
      <c r="P982" s="1"/>
      <c r="Q982" s="1"/>
      <c r="R982" s="1"/>
      <c r="S982" s="1"/>
      <c r="T982" s="1"/>
      <c r="U982" s="1"/>
      <c r="V982" s="2"/>
      <c r="W982" s="2"/>
      <c r="X982" s="2"/>
      <c r="Y982" s="2"/>
    </row>
    <row r="983" spans="1:25">
      <c r="A983" s="2"/>
      <c r="B983" s="2"/>
      <c r="C983" s="2"/>
      <c r="D983" s="2"/>
      <c r="E983" s="2"/>
      <c r="F983" s="1"/>
      <c r="G983" s="1"/>
      <c r="H983" s="1"/>
      <c r="I983" s="1"/>
      <c r="J983" s="1"/>
      <c r="K983" s="1"/>
      <c r="L983" s="1"/>
      <c r="M983" s="1"/>
      <c r="N983" s="1"/>
      <c r="O983" s="1"/>
      <c r="P983" s="1"/>
      <c r="Q983" s="1"/>
      <c r="R983" s="1"/>
      <c r="S983" s="1"/>
      <c r="T983" s="1"/>
      <c r="U983" s="1"/>
      <c r="V983" s="2"/>
      <c r="W983" s="2"/>
      <c r="X983" s="2"/>
      <c r="Y983" s="2"/>
    </row>
    <row r="984" spans="1:25">
      <c r="A984" s="2"/>
      <c r="B984" s="2"/>
      <c r="C984" s="2"/>
      <c r="D984" s="2"/>
      <c r="E984" s="2"/>
      <c r="F984" s="1"/>
      <c r="G984" s="1"/>
      <c r="H984" s="1"/>
      <c r="I984" s="1"/>
      <c r="J984" s="1"/>
      <c r="K984" s="1"/>
      <c r="L984" s="1"/>
      <c r="M984" s="1"/>
      <c r="N984" s="1"/>
      <c r="O984" s="1"/>
      <c r="P984" s="1"/>
      <c r="Q984" s="1"/>
      <c r="R984" s="1"/>
      <c r="S984" s="1"/>
      <c r="T984" s="1"/>
      <c r="U984" s="1"/>
      <c r="V984" s="2"/>
      <c r="W984" s="2"/>
      <c r="X984" s="2"/>
      <c r="Y984" s="2"/>
    </row>
    <row r="985" spans="1:25">
      <c r="A985" s="2"/>
      <c r="B985" s="2"/>
      <c r="C985" s="2"/>
      <c r="D985" s="2"/>
      <c r="E985" s="2"/>
      <c r="F985" s="1"/>
      <c r="G985" s="1"/>
      <c r="H985" s="1"/>
      <c r="I985" s="1"/>
      <c r="J985" s="1"/>
      <c r="K985" s="1"/>
      <c r="L985" s="1"/>
      <c r="M985" s="1"/>
      <c r="N985" s="1"/>
      <c r="O985" s="1"/>
      <c r="P985" s="1"/>
      <c r="Q985" s="1"/>
      <c r="R985" s="1"/>
      <c r="S985" s="1"/>
      <c r="T985" s="1"/>
      <c r="U985" s="1"/>
      <c r="V985" s="2"/>
      <c r="W985" s="2"/>
      <c r="X985" s="2"/>
      <c r="Y985" s="2"/>
    </row>
    <row r="986" spans="1:25">
      <c r="A986" s="2"/>
      <c r="B986" s="2"/>
      <c r="C986" s="2"/>
      <c r="D986" s="2"/>
      <c r="E986" s="2"/>
      <c r="F986" s="1"/>
      <c r="G986" s="1"/>
      <c r="H986" s="1"/>
      <c r="I986" s="1"/>
      <c r="J986" s="1"/>
      <c r="K986" s="1"/>
      <c r="L986" s="1"/>
      <c r="M986" s="1"/>
      <c r="N986" s="1"/>
      <c r="O986" s="1"/>
      <c r="P986" s="1"/>
      <c r="Q986" s="1"/>
      <c r="R986" s="1"/>
      <c r="S986" s="1"/>
      <c r="T986" s="1"/>
      <c r="U986" s="1"/>
      <c r="V986" s="2"/>
      <c r="W986" s="2"/>
      <c r="X986" s="2"/>
      <c r="Y986" s="2"/>
    </row>
    <row r="987" spans="1:25">
      <c r="A987" s="2"/>
      <c r="B987" s="2"/>
      <c r="C987" s="2"/>
      <c r="D987" s="2"/>
      <c r="E987" s="2"/>
      <c r="F987" s="1"/>
      <c r="G987" s="1"/>
      <c r="H987" s="1"/>
      <c r="I987" s="1"/>
      <c r="J987" s="1"/>
      <c r="K987" s="1"/>
      <c r="L987" s="1"/>
      <c r="M987" s="1"/>
      <c r="N987" s="1"/>
      <c r="O987" s="1"/>
      <c r="P987" s="1"/>
      <c r="Q987" s="1"/>
      <c r="R987" s="1"/>
      <c r="S987" s="1"/>
      <c r="T987" s="1"/>
      <c r="U987" s="1"/>
      <c r="V987" s="2"/>
      <c r="W987" s="2"/>
      <c r="X987" s="2"/>
      <c r="Y987" s="2"/>
    </row>
    <row r="988" spans="1:25">
      <c r="A988" s="2"/>
      <c r="B988" s="2"/>
      <c r="C988" s="2"/>
      <c r="D988" s="2"/>
      <c r="E988" s="2"/>
      <c r="F988" s="1"/>
      <c r="G988" s="1"/>
      <c r="H988" s="1"/>
      <c r="I988" s="1"/>
      <c r="J988" s="1"/>
      <c r="K988" s="1"/>
      <c r="L988" s="1"/>
      <c r="M988" s="1"/>
      <c r="N988" s="1"/>
      <c r="O988" s="1"/>
      <c r="P988" s="1"/>
      <c r="Q988" s="1"/>
      <c r="R988" s="1"/>
      <c r="S988" s="1"/>
      <c r="T988" s="1"/>
      <c r="U988" s="1"/>
      <c r="V988" s="2"/>
      <c r="W988" s="2"/>
      <c r="X988" s="2"/>
      <c r="Y988" s="2"/>
    </row>
    <row r="989" spans="1:25">
      <c r="A989" s="2"/>
      <c r="B989" s="2"/>
      <c r="C989" s="2"/>
      <c r="D989" s="2"/>
      <c r="E989" s="2"/>
      <c r="F989" s="1"/>
      <c r="G989" s="1"/>
      <c r="H989" s="1"/>
      <c r="I989" s="1"/>
      <c r="J989" s="1"/>
      <c r="K989" s="1"/>
      <c r="L989" s="1"/>
      <c r="M989" s="1"/>
      <c r="N989" s="1"/>
      <c r="O989" s="1"/>
      <c r="P989" s="1"/>
      <c r="Q989" s="1"/>
      <c r="R989" s="1"/>
      <c r="S989" s="1"/>
      <c r="T989" s="1"/>
      <c r="U989" s="1"/>
      <c r="V989" s="2"/>
      <c r="W989" s="2"/>
      <c r="X989" s="2"/>
      <c r="Y989" s="2"/>
    </row>
    <row r="990" spans="1:25">
      <c r="A990" s="2"/>
      <c r="B990" s="2"/>
      <c r="C990" s="2"/>
      <c r="D990" s="2"/>
      <c r="E990" s="2"/>
      <c r="F990" s="1"/>
      <c r="G990" s="1"/>
      <c r="H990" s="1"/>
      <c r="I990" s="1"/>
      <c r="J990" s="1"/>
      <c r="K990" s="1"/>
      <c r="L990" s="1"/>
      <c r="M990" s="1"/>
      <c r="N990" s="1"/>
      <c r="O990" s="1"/>
      <c r="P990" s="1"/>
      <c r="Q990" s="1"/>
      <c r="R990" s="1"/>
      <c r="S990" s="1"/>
      <c r="T990" s="1"/>
      <c r="U990" s="1"/>
      <c r="V990" s="2"/>
      <c r="W990" s="2"/>
      <c r="X990" s="2"/>
      <c r="Y990" s="2"/>
    </row>
    <row r="991" spans="1:25">
      <c r="A991" s="2"/>
      <c r="B991" s="2"/>
      <c r="C991" s="2"/>
      <c r="D991" s="2"/>
      <c r="E991" s="2"/>
      <c r="F991" s="1"/>
      <c r="G991" s="1"/>
      <c r="H991" s="1"/>
      <c r="I991" s="1"/>
      <c r="J991" s="1"/>
      <c r="K991" s="1"/>
      <c r="L991" s="1"/>
      <c r="M991" s="1"/>
      <c r="N991" s="1"/>
      <c r="O991" s="1"/>
      <c r="P991" s="1"/>
      <c r="Q991" s="1"/>
      <c r="R991" s="1"/>
      <c r="S991" s="1"/>
      <c r="T991" s="1"/>
      <c r="U991" s="1"/>
      <c r="V991" s="2"/>
      <c r="W991" s="2"/>
      <c r="X991" s="2"/>
      <c r="Y991" s="2"/>
    </row>
    <row r="992" spans="1:25">
      <c r="A992" s="2"/>
      <c r="B992" s="2"/>
      <c r="C992" s="2"/>
      <c r="D992" s="2"/>
      <c r="E992" s="2"/>
      <c r="F992" s="1"/>
      <c r="G992" s="1"/>
      <c r="H992" s="1"/>
      <c r="I992" s="1"/>
      <c r="J992" s="1"/>
      <c r="K992" s="1"/>
      <c r="L992" s="1"/>
      <c r="M992" s="1"/>
      <c r="N992" s="1"/>
      <c r="O992" s="1"/>
      <c r="P992" s="1"/>
      <c r="Q992" s="1"/>
      <c r="R992" s="1"/>
      <c r="S992" s="1"/>
      <c r="T992" s="1"/>
      <c r="U992" s="1"/>
      <c r="V992" s="2"/>
      <c r="W992" s="2"/>
      <c r="X992" s="2"/>
      <c r="Y992" s="2"/>
    </row>
    <row r="993" spans="1:25">
      <c r="A993" s="2"/>
      <c r="B993" s="2"/>
      <c r="C993" s="2"/>
      <c r="D993" s="2"/>
      <c r="E993" s="2"/>
      <c r="F993" s="1"/>
      <c r="G993" s="1"/>
      <c r="H993" s="1"/>
      <c r="I993" s="1"/>
      <c r="J993" s="1"/>
      <c r="K993" s="1"/>
      <c r="L993" s="1"/>
      <c r="M993" s="1"/>
      <c r="N993" s="1"/>
      <c r="O993" s="1"/>
      <c r="P993" s="1"/>
      <c r="Q993" s="1"/>
      <c r="R993" s="1"/>
      <c r="S993" s="1"/>
      <c r="T993" s="1"/>
      <c r="U993" s="1"/>
      <c r="V993" s="2"/>
      <c r="W993" s="2"/>
      <c r="X993" s="2"/>
      <c r="Y993" s="2"/>
    </row>
    <row r="994" spans="1:25">
      <c r="A994" s="2"/>
      <c r="B994" s="2"/>
      <c r="C994" s="2"/>
      <c r="D994" s="2"/>
      <c r="E994" s="2"/>
      <c r="F994" s="1"/>
      <c r="G994" s="1"/>
      <c r="H994" s="1"/>
      <c r="I994" s="1"/>
      <c r="J994" s="1"/>
      <c r="K994" s="1"/>
      <c r="L994" s="1"/>
      <c r="M994" s="1"/>
      <c r="N994" s="1"/>
      <c r="O994" s="1"/>
      <c r="P994" s="1"/>
      <c r="Q994" s="1"/>
      <c r="R994" s="1"/>
      <c r="S994" s="1"/>
      <c r="T994" s="1"/>
      <c r="U994" s="1"/>
      <c r="V994" s="2"/>
      <c r="W994" s="2"/>
      <c r="X994" s="2"/>
      <c r="Y994" s="2"/>
    </row>
    <row r="995" spans="1:25">
      <c r="A995" s="2"/>
      <c r="B995" s="2"/>
      <c r="C995" s="2"/>
      <c r="D995" s="2"/>
      <c r="E995" s="2"/>
      <c r="F995" s="1"/>
      <c r="G995" s="1"/>
      <c r="H995" s="1"/>
      <c r="I995" s="1"/>
      <c r="J995" s="1"/>
      <c r="K995" s="1"/>
      <c r="L995" s="1"/>
      <c r="M995" s="1"/>
      <c r="N995" s="1"/>
      <c r="O995" s="1"/>
      <c r="P995" s="1"/>
      <c r="Q995" s="1"/>
      <c r="R995" s="1"/>
      <c r="S995" s="1"/>
      <c r="T995" s="1"/>
      <c r="U995" s="1"/>
      <c r="V995" s="2"/>
      <c r="W995" s="2"/>
      <c r="X995" s="2"/>
      <c r="Y995" s="2"/>
    </row>
    <row r="996" spans="1:25">
      <c r="A996" s="2"/>
      <c r="B996" s="2"/>
      <c r="C996" s="2"/>
      <c r="D996" s="2"/>
      <c r="E996" s="2"/>
      <c r="F996" s="1"/>
      <c r="G996" s="1"/>
      <c r="H996" s="1"/>
      <c r="I996" s="1"/>
      <c r="J996" s="1"/>
      <c r="K996" s="1"/>
      <c r="L996" s="1"/>
      <c r="M996" s="1"/>
      <c r="N996" s="1"/>
      <c r="O996" s="1"/>
      <c r="P996" s="1"/>
      <c r="Q996" s="1"/>
      <c r="R996" s="1"/>
      <c r="S996" s="1"/>
      <c r="T996" s="1"/>
      <c r="U996" s="1"/>
      <c r="V996" s="2"/>
      <c r="W996" s="2"/>
      <c r="X996" s="2"/>
      <c r="Y996" s="2"/>
    </row>
    <row r="997" spans="1:25">
      <c r="A997" s="2"/>
      <c r="B997" s="2"/>
      <c r="C997" s="2"/>
      <c r="D997" s="2"/>
      <c r="E997" s="2"/>
      <c r="F997" s="1"/>
      <c r="G997" s="1"/>
      <c r="H997" s="1"/>
      <c r="I997" s="1"/>
      <c r="J997" s="1"/>
      <c r="K997" s="1"/>
      <c r="L997" s="1"/>
      <c r="M997" s="1"/>
      <c r="N997" s="1"/>
      <c r="O997" s="1"/>
      <c r="P997" s="1"/>
      <c r="Q997" s="1"/>
      <c r="R997" s="1"/>
      <c r="S997" s="1"/>
      <c r="T997" s="1"/>
      <c r="U997" s="1"/>
      <c r="V997" s="2"/>
      <c r="W997" s="2"/>
      <c r="X997" s="2"/>
      <c r="Y997" s="2"/>
    </row>
    <row r="998" spans="1:25">
      <c r="A998" s="2"/>
      <c r="B998" s="2"/>
      <c r="C998" s="2"/>
      <c r="D998" s="2"/>
      <c r="E998" s="2"/>
      <c r="F998" s="1"/>
      <c r="G998" s="1"/>
      <c r="H998" s="1"/>
      <c r="I998" s="1"/>
      <c r="J998" s="1"/>
      <c r="K998" s="1"/>
      <c r="L998" s="1"/>
      <c r="M998" s="1"/>
      <c r="N998" s="1"/>
      <c r="O998" s="1"/>
      <c r="P998" s="1"/>
      <c r="Q998" s="1"/>
      <c r="R998" s="1"/>
      <c r="S998" s="1"/>
      <c r="T998" s="1"/>
      <c r="U998" s="1"/>
      <c r="V998" s="2"/>
      <c r="W998" s="2"/>
      <c r="X998" s="2"/>
      <c r="Y998" s="2"/>
    </row>
    <row r="999" spans="1:25">
      <c r="A999" s="2"/>
      <c r="B999" s="2"/>
      <c r="C999" s="2"/>
      <c r="D999" s="2"/>
      <c r="E999" s="2"/>
      <c r="F999" s="1"/>
      <c r="G999" s="1"/>
      <c r="H999" s="1"/>
      <c r="I999" s="1"/>
      <c r="J999" s="1"/>
      <c r="K999" s="1"/>
      <c r="L999" s="1"/>
      <c r="M999" s="1"/>
      <c r="N999" s="1"/>
      <c r="O999" s="1"/>
      <c r="P999" s="1"/>
      <c r="Q999" s="1"/>
      <c r="R999" s="1"/>
      <c r="S999" s="1"/>
      <c r="T999" s="1"/>
      <c r="U999" s="1"/>
      <c r="V999" s="2"/>
      <c r="W999" s="2"/>
      <c r="X999" s="2"/>
      <c r="Y999" s="2"/>
    </row>
    <row r="1000" spans="1:25">
      <c r="A1000" s="2"/>
      <c r="B1000" s="2"/>
      <c r="C1000" s="2"/>
      <c r="D1000" s="2"/>
      <c r="E1000" s="2"/>
      <c r="F1000" s="1"/>
      <c r="G1000" s="1"/>
      <c r="H1000" s="1"/>
      <c r="I1000" s="1"/>
      <c r="J1000" s="1"/>
      <c r="K1000" s="1"/>
      <c r="L1000" s="1"/>
      <c r="M1000" s="1"/>
      <c r="N1000" s="1"/>
      <c r="O1000" s="1"/>
      <c r="P1000" s="1"/>
      <c r="Q1000" s="1"/>
      <c r="R1000" s="1"/>
      <c r="S1000" s="1"/>
      <c r="T1000" s="1"/>
      <c r="U1000" s="1"/>
      <c r="V1000" s="2"/>
      <c r="W1000" s="2"/>
      <c r="X1000" s="2"/>
      <c r="Y1000" s="2"/>
    </row>
    <row r="1001" spans="1:25">
      <c r="A1001" s="2"/>
      <c r="B1001" s="2"/>
      <c r="C1001" s="2"/>
      <c r="D1001" s="2"/>
      <c r="E1001" s="2"/>
      <c r="F1001" s="1"/>
      <c r="G1001" s="1"/>
      <c r="H1001" s="1"/>
      <c r="I1001" s="1"/>
      <c r="J1001" s="1"/>
      <c r="K1001" s="1"/>
      <c r="L1001" s="1"/>
      <c r="M1001" s="1"/>
      <c r="N1001" s="1"/>
      <c r="O1001" s="1"/>
      <c r="P1001" s="1"/>
      <c r="Q1001" s="1"/>
      <c r="R1001" s="1"/>
      <c r="S1001" s="1"/>
      <c r="T1001" s="1"/>
      <c r="U1001" s="1"/>
      <c r="V1001" s="2"/>
      <c r="W1001" s="2"/>
      <c r="X1001" s="2"/>
      <c r="Y1001" s="2"/>
    </row>
    <row r="1002" spans="1:25">
      <c r="A1002" s="2"/>
      <c r="B1002" s="2"/>
      <c r="C1002" s="2"/>
      <c r="D1002" s="2"/>
      <c r="E1002" s="2"/>
      <c r="F1002" s="1"/>
      <c r="G1002" s="1"/>
      <c r="H1002" s="1"/>
      <c r="I1002" s="1"/>
      <c r="J1002" s="1"/>
      <c r="K1002" s="1"/>
      <c r="L1002" s="1"/>
      <c r="M1002" s="1"/>
      <c r="N1002" s="1"/>
      <c r="O1002" s="1"/>
      <c r="P1002" s="1"/>
      <c r="Q1002" s="1"/>
      <c r="R1002" s="1"/>
      <c r="S1002" s="1"/>
      <c r="T1002" s="1"/>
      <c r="U1002" s="1"/>
      <c r="V1002" s="2"/>
      <c r="W1002" s="2"/>
      <c r="X1002" s="2"/>
      <c r="Y1002" s="2"/>
    </row>
    <row r="1003" spans="1:25">
      <c r="A1003" s="2"/>
      <c r="B1003" s="2"/>
      <c r="C1003" s="2"/>
      <c r="D1003" s="2"/>
      <c r="E1003" s="2"/>
      <c r="F1003" s="1"/>
      <c r="G1003" s="1"/>
      <c r="H1003" s="1"/>
      <c r="I1003" s="1"/>
      <c r="J1003" s="1"/>
      <c r="K1003" s="1"/>
      <c r="L1003" s="1"/>
      <c r="M1003" s="1"/>
      <c r="N1003" s="1"/>
      <c r="O1003" s="1"/>
      <c r="P1003" s="1"/>
      <c r="Q1003" s="1"/>
      <c r="R1003" s="1"/>
      <c r="S1003" s="1"/>
      <c r="T1003" s="1"/>
      <c r="U1003" s="1"/>
      <c r="V1003" s="2"/>
      <c r="W1003" s="2"/>
      <c r="X1003" s="2"/>
      <c r="Y1003" s="2"/>
    </row>
  </sheetData>
  <mergeCells count="18">
    <mergeCell ref="A1:A4"/>
    <mergeCell ref="B1:E2"/>
    <mergeCell ref="F1:O1"/>
    <mergeCell ref="P1:U1"/>
    <mergeCell ref="I2:O2"/>
    <mergeCell ref="B3:B4"/>
    <mergeCell ref="E3:E4"/>
    <mergeCell ref="T3:U3"/>
    <mergeCell ref="I3:J3"/>
    <mergeCell ref="K3:L3"/>
    <mergeCell ref="N3:N4"/>
    <mergeCell ref="O3:O4"/>
    <mergeCell ref="P3:S3"/>
    <mergeCell ref="C3:C4"/>
    <mergeCell ref="D3:D4"/>
    <mergeCell ref="F2:H2"/>
    <mergeCell ref="F3:G3"/>
    <mergeCell ref="H3:H4"/>
  </mergeCells>
  <phoneticPr fontId="151"/>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outlinePr summaryBelow="0" summaryRight="0"/>
    <pageSetUpPr fitToPage="1"/>
  </sheetPr>
  <dimension ref="A1:Z993"/>
  <sheetViews>
    <sheetView workbookViewId="0">
      <pane ySplit="3" topLeftCell="A4" activePane="bottomLeft" state="frozen"/>
      <selection pane="bottomLeft" activeCell="B5" sqref="B5"/>
    </sheetView>
  </sheetViews>
  <sheetFormatPr defaultColWidth="12.6640625" defaultRowHeight="15.75" customHeight="1"/>
  <cols>
    <col min="1" max="1" width="8.109375" customWidth="1"/>
    <col min="2" max="13" width="6.109375" customWidth="1"/>
    <col min="14" max="14" width="8.109375" customWidth="1"/>
    <col min="15" max="26" width="6.109375" customWidth="1"/>
  </cols>
  <sheetData>
    <row r="1" spans="1:26" ht="13.8">
      <c r="A1" s="2392" t="s">
        <v>8627</v>
      </c>
      <c r="B1" s="2333"/>
      <c r="C1" s="2333"/>
      <c r="D1" s="2333"/>
      <c r="E1" s="2333"/>
      <c r="F1" s="2333"/>
      <c r="G1" s="2333"/>
      <c r="H1" s="2333"/>
      <c r="I1" s="2333"/>
      <c r="J1" s="2333"/>
      <c r="K1" s="2333"/>
      <c r="L1" s="2333"/>
      <c r="M1" s="2333"/>
      <c r="N1" s="2333"/>
      <c r="O1" s="2333"/>
      <c r="P1" s="2333"/>
      <c r="Q1" s="2333"/>
      <c r="R1" s="2333"/>
      <c r="S1" s="2333"/>
      <c r="T1" s="2333"/>
      <c r="U1" s="2333"/>
      <c r="V1" s="2333"/>
      <c r="W1" s="2333"/>
      <c r="X1" s="2333"/>
      <c r="Y1" s="2333"/>
      <c r="Z1" s="2333"/>
    </row>
    <row r="2" spans="1:26" ht="13.2">
      <c r="A2" s="2393" t="s">
        <v>8628</v>
      </c>
      <c r="B2" s="2333"/>
      <c r="C2" s="2310"/>
      <c r="D2" s="2"/>
      <c r="E2" s="2"/>
      <c r="F2" s="2394" t="s">
        <v>8629</v>
      </c>
      <c r="G2" s="2333"/>
      <c r="H2" s="2333"/>
      <c r="I2" s="2333"/>
      <c r="J2" s="2"/>
      <c r="K2" s="2"/>
      <c r="L2" s="2"/>
      <c r="M2" s="2"/>
      <c r="N2" s="2395" t="s">
        <v>8628</v>
      </c>
      <c r="O2" s="2333"/>
      <c r="P2" s="2311"/>
      <c r="Q2" s="9"/>
      <c r="R2" s="9"/>
      <c r="S2" s="2396" t="s">
        <v>8630</v>
      </c>
      <c r="T2" s="2333"/>
      <c r="U2" s="2333"/>
      <c r="V2" s="2333"/>
      <c r="W2" s="9"/>
      <c r="X2" s="9"/>
      <c r="Y2" s="9"/>
      <c r="Z2" s="9"/>
    </row>
    <row r="3" spans="1:26" ht="13.2">
      <c r="A3" s="2312" t="s">
        <v>8631</v>
      </c>
      <c r="B3" s="2313" t="s">
        <v>1172</v>
      </c>
      <c r="C3" s="2313" t="s">
        <v>1003</v>
      </c>
      <c r="D3" s="2313" t="s">
        <v>8632</v>
      </c>
      <c r="E3" s="2313" t="s">
        <v>573</v>
      </c>
      <c r="F3" s="2313" t="s">
        <v>375</v>
      </c>
      <c r="G3" s="2313" t="s">
        <v>221</v>
      </c>
      <c r="H3" s="2313" t="s">
        <v>161</v>
      </c>
      <c r="I3" s="2313" t="s">
        <v>65</v>
      </c>
      <c r="J3" s="2313" t="s">
        <v>3303</v>
      </c>
      <c r="K3" s="2313" t="s">
        <v>1763</v>
      </c>
      <c r="L3" s="2313" t="s">
        <v>1555</v>
      </c>
      <c r="M3" s="2314" t="s">
        <v>121</v>
      </c>
      <c r="N3" s="2315" t="s">
        <v>8631</v>
      </c>
      <c r="O3" s="2316" t="s">
        <v>1172</v>
      </c>
      <c r="P3" s="2316" t="s">
        <v>1003</v>
      </c>
      <c r="Q3" s="2316" t="s">
        <v>8632</v>
      </c>
      <c r="R3" s="2316" t="s">
        <v>573</v>
      </c>
      <c r="S3" s="2316" t="s">
        <v>375</v>
      </c>
      <c r="T3" s="2316" t="s">
        <v>221</v>
      </c>
      <c r="U3" s="2316" t="s">
        <v>161</v>
      </c>
      <c r="V3" s="2316" t="s">
        <v>65</v>
      </c>
      <c r="W3" s="2316" t="s">
        <v>3303</v>
      </c>
      <c r="X3" s="2316" t="s">
        <v>1763</v>
      </c>
      <c r="Y3" s="2316" t="s">
        <v>1555</v>
      </c>
      <c r="Z3" s="2317" t="s">
        <v>121</v>
      </c>
    </row>
    <row r="4" spans="1:26" ht="26.25" customHeight="1">
      <c r="A4" s="2318" t="s">
        <v>8633</v>
      </c>
      <c r="B4" s="2319" t="s">
        <v>8634</v>
      </c>
      <c r="C4" s="2320"/>
      <c r="D4" s="2320"/>
      <c r="E4" s="2320"/>
      <c r="F4" s="2320" t="s">
        <v>8635</v>
      </c>
      <c r="G4" s="2320"/>
      <c r="H4" s="2321"/>
      <c r="I4" s="2321" t="s">
        <v>8636</v>
      </c>
      <c r="J4" s="2320"/>
      <c r="K4" s="2321"/>
      <c r="L4" s="2321" t="s">
        <v>8636</v>
      </c>
      <c r="M4" s="2322"/>
      <c r="N4" s="2318" t="s">
        <v>8637</v>
      </c>
      <c r="O4" s="2321"/>
      <c r="P4" s="2320"/>
      <c r="Q4" s="2320"/>
      <c r="R4" s="2320"/>
      <c r="S4" s="2320"/>
      <c r="T4" s="2320"/>
      <c r="U4" s="2321"/>
      <c r="V4" s="2320"/>
      <c r="W4" s="2320"/>
      <c r="X4" s="2321"/>
      <c r="Y4" s="2320"/>
      <c r="Z4" s="2322"/>
    </row>
    <row r="5" spans="1:26" ht="26.25" customHeight="1">
      <c r="A5" s="2323" t="s">
        <v>8638</v>
      </c>
      <c r="B5" s="2324"/>
      <c r="C5" s="2324"/>
      <c r="D5" s="2325" t="s">
        <v>8634</v>
      </c>
      <c r="E5" s="2324"/>
      <c r="F5" s="2324"/>
      <c r="G5" s="2324" t="s">
        <v>8635</v>
      </c>
      <c r="H5" s="2324"/>
      <c r="I5" s="2324"/>
      <c r="J5" s="2325"/>
      <c r="K5" s="2325" t="s">
        <v>8636</v>
      </c>
      <c r="L5" s="2324"/>
      <c r="M5" s="2326"/>
      <c r="N5" s="2323" t="s">
        <v>8639</v>
      </c>
      <c r="O5" s="2325" t="s">
        <v>8636</v>
      </c>
      <c r="P5" s="2324"/>
      <c r="Q5" s="2325"/>
      <c r="R5" s="2325" t="s">
        <v>8636</v>
      </c>
      <c r="S5" s="2324"/>
      <c r="T5" s="2324" t="s">
        <v>8635</v>
      </c>
      <c r="U5" s="2324"/>
      <c r="V5" s="2324"/>
      <c r="W5" s="2325"/>
      <c r="X5" s="2325" t="s">
        <v>8636</v>
      </c>
      <c r="Y5" s="2324"/>
      <c r="Z5" s="2326"/>
    </row>
    <row r="6" spans="1:26" ht="26.25" customHeight="1">
      <c r="A6" s="2323" t="s">
        <v>8640</v>
      </c>
      <c r="B6" s="2324"/>
      <c r="C6" s="2324"/>
      <c r="D6" s="2325" t="s">
        <v>8634</v>
      </c>
      <c r="E6" s="2324"/>
      <c r="F6" s="2324"/>
      <c r="G6" s="2325" t="s">
        <v>8636</v>
      </c>
      <c r="H6" s="2324"/>
      <c r="I6" s="2324"/>
      <c r="J6" s="2324" t="s">
        <v>8635</v>
      </c>
      <c r="K6" s="2324"/>
      <c r="L6" s="2324"/>
      <c r="M6" s="2326"/>
      <c r="N6" s="2323" t="s">
        <v>8641</v>
      </c>
      <c r="O6" s="2325" t="s">
        <v>8636</v>
      </c>
      <c r="P6" s="2324"/>
      <c r="Q6" s="2325"/>
      <c r="R6" s="2325" t="s">
        <v>8636</v>
      </c>
      <c r="S6" s="2324"/>
      <c r="T6" s="2325"/>
      <c r="U6" s="2325" t="s">
        <v>8636</v>
      </c>
      <c r="V6" s="2324"/>
      <c r="W6" s="2324" t="s">
        <v>8635</v>
      </c>
      <c r="X6" s="2324"/>
      <c r="Y6" s="2324"/>
      <c r="Z6" s="2326"/>
    </row>
    <row r="7" spans="1:26" ht="26.25" customHeight="1">
      <c r="A7" s="2323" t="s">
        <v>8642</v>
      </c>
      <c r="B7" s="2324"/>
      <c r="C7" s="2324"/>
      <c r="D7" s="2324"/>
      <c r="E7" s="2324"/>
      <c r="F7" s="2324"/>
      <c r="G7" s="2325"/>
      <c r="H7" s="2325" t="s">
        <v>8636</v>
      </c>
      <c r="I7" s="2324"/>
      <c r="J7" s="2325"/>
      <c r="K7" s="2325" t="s">
        <v>8636</v>
      </c>
      <c r="L7" s="2324"/>
      <c r="M7" s="2326"/>
      <c r="N7" s="2323" t="s">
        <v>8643</v>
      </c>
      <c r="O7" s="2325" t="s">
        <v>8636</v>
      </c>
      <c r="P7" s="2324"/>
      <c r="Q7" s="2324" t="s">
        <v>8635</v>
      </c>
      <c r="R7" s="2324"/>
      <c r="S7" s="2324"/>
      <c r="T7" s="2325"/>
      <c r="U7" s="2325" t="s">
        <v>8636</v>
      </c>
      <c r="V7" s="2324"/>
      <c r="W7" s="2325"/>
      <c r="X7" s="2325" t="s">
        <v>8636</v>
      </c>
      <c r="Y7" s="2324"/>
      <c r="Z7" s="2326"/>
    </row>
    <row r="8" spans="1:26" ht="26.25" customHeight="1">
      <c r="A8" s="2323" t="s">
        <v>8644</v>
      </c>
      <c r="B8" s="2324"/>
      <c r="C8" s="2324"/>
      <c r="D8" s="2324"/>
      <c r="E8" s="2324"/>
      <c r="F8" s="2324"/>
      <c r="G8" s="2325"/>
      <c r="H8" s="2325" t="s">
        <v>8636</v>
      </c>
      <c r="I8" s="2324"/>
      <c r="J8" s="2325"/>
      <c r="K8" s="2325" t="s">
        <v>8636</v>
      </c>
      <c r="L8" s="2324"/>
      <c r="M8" s="2326"/>
      <c r="N8" s="2323" t="s">
        <v>8645</v>
      </c>
      <c r="O8" s="2325" t="s">
        <v>8636</v>
      </c>
      <c r="P8" s="2324"/>
      <c r="Q8" s="2324" t="s">
        <v>8635</v>
      </c>
      <c r="R8" s="2324"/>
      <c r="S8" s="2324"/>
      <c r="T8" s="2325"/>
      <c r="U8" s="2325" t="s">
        <v>8636</v>
      </c>
      <c r="V8" s="2324"/>
      <c r="W8" s="2325"/>
      <c r="X8" s="2325" t="s">
        <v>8636</v>
      </c>
      <c r="Y8" s="2324"/>
      <c r="Z8" s="2326"/>
    </row>
    <row r="9" spans="1:26" ht="26.25" customHeight="1">
      <c r="A9" s="2323" t="s">
        <v>8646</v>
      </c>
      <c r="B9" s="2324"/>
      <c r="C9" s="2324"/>
      <c r="D9" s="2325" t="s">
        <v>8647</v>
      </c>
      <c r="E9" s="2324"/>
      <c r="F9" s="2324"/>
      <c r="G9" s="2325"/>
      <c r="H9" s="2325" t="s">
        <v>8636</v>
      </c>
      <c r="I9" s="2324"/>
      <c r="J9" s="2325"/>
      <c r="K9" s="2325" t="s">
        <v>8636</v>
      </c>
      <c r="L9" s="2324"/>
      <c r="M9" s="2326"/>
      <c r="N9" s="2323" t="s">
        <v>8648</v>
      </c>
      <c r="O9" s="2325" t="s">
        <v>8636</v>
      </c>
      <c r="P9" s="2324"/>
      <c r="Q9" s="2324" t="s">
        <v>8635</v>
      </c>
      <c r="R9" s="2324"/>
      <c r="S9" s="2324"/>
      <c r="T9" s="2325"/>
      <c r="U9" s="2325" t="s">
        <v>8636</v>
      </c>
      <c r="V9" s="2324"/>
      <c r="W9" s="2325"/>
      <c r="X9" s="2325" t="s">
        <v>8636</v>
      </c>
      <c r="Y9" s="2324"/>
      <c r="Z9" s="2326"/>
    </row>
    <row r="10" spans="1:26" ht="26.25" customHeight="1">
      <c r="A10" s="2323" t="s">
        <v>8649</v>
      </c>
      <c r="B10" s="2325" t="s">
        <v>8634</v>
      </c>
      <c r="C10" s="2324"/>
      <c r="D10" s="2324"/>
      <c r="E10" s="2325" t="s">
        <v>8647</v>
      </c>
      <c r="F10" s="2324"/>
      <c r="G10" s="2324"/>
      <c r="H10" s="2325"/>
      <c r="I10" s="2325" t="s">
        <v>8636</v>
      </c>
      <c r="J10" s="2324"/>
      <c r="K10" s="2325"/>
      <c r="L10" s="2325" t="s">
        <v>8636</v>
      </c>
      <c r="M10" s="2327"/>
      <c r="N10" s="2323" t="s">
        <v>8650</v>
      </c>
      <c r="O10" s="2325"/>
      <c r="P10" s="2325" t="s">
        <v>8636</v>
      </c>
      <c r="Q10" s="2324"/>
      <c r="R10" s="2324" t="s">
        <v>8635</v>
      </c>
      <c r="S10" s="2324"/>
      <c r="T10" s="2324"/>
      <c r="U10" s="2325"/>
      <c r="V10" s="2325" t="s">
        <v>8636</v>
      </c>
      <c r="W10" s="2324"/>
      <c r="X10" s="2325"/>
      <c r="Y10" s="2325" t="s">
        <v>8636</v>
      </c>
      <c r="Z10" s="2327"/>
    </row>
    <row r="11" spans="1:26" ht="26.25" customHeight="1">
      <c r="A11" s="2323" t="s">
        <v>8651</v>
      </c>
      <c r="B11" s="2325" t="s">
        <v>8634</v>
      </c>
      <c r="C11" s="2324"/>
      <c r="D11" s="2324"/>
      <c r="E11" s="2325" t="s">
        <v>8647</v>
      </c>
      <c r="F11" s="2324"/>
      <c r="G11" s="2324"/>
      <c r="H11" s="2325"/>
      <c r="I11" s="2325" t="s">
        <v>8636</v>
      </c>
      <c r="J11" s="2324"/>
      <c r="K11" s="2325"/>
      <c r="L11" s="2325" t="s">
        <v>8636</v>
      </c>
      <c r="M11" s="2327"/>
      <c r="N11" s="2323" t="s">
        <v>8652</v>
      </c>
      <c r="O11" s="2325"/>
      <c r="P11" s="2325" t="s">
        <v>8636</v>
      </c>
      <c r="Q11" s="2324"/>
      <c r="R11" s="2324" t="s">
        <v>8635</v>
      </c>
      <c r="S11" s="2324"/>
      <c r="T11" s="2324"/>
      <c r="U11" s="2325"/>
      <c r="V11" s="2325" t="s">
        <v>8636</v>
      </c>
      <c r="W11" s="2324"/>
      <c r="X11" s="2325"/>
      <c r="Y11" s="2325" t="s">
        <v>8636</v>
      </c>
      <c r="Z11" s="2327"/>
    </row>
    <row r="12" spans="1:26" ht="26.25" customHeight="1">
      <c r="A12" s="2323" t="s">
        <v>8653</v>
      </c>
      <c r="B12" s="2325" t="s">
        <v>8634</v>
      </c>
      <c r="C12" s="2324"/>
      <c r="D12" s="2324"/>
      <c r="E12" s="2325" t="s">
        <v>8647</v>
      </c>
      <c r="F12" s="2324"/>
      <c r="G12" s="2324"/>
      <c r="H12" s="2325"/>
      <c r="I12" s="2325" t="s">
        <v>8636</v>
      </c>
      <c r="J12" s="2324"/>
      <c r="K12" s="2325"/>
      <c r="L12" s="2325" t="s">
        <v>8636</v>
      </c>
      <c r="M12" s="2327"/>
      <c r="N12" s="2323" t="s">
        <v>8654</v>
      </c>
      <c r="O12" s="2325"/>
      <c r="P12" s="2325" t="s">
        <v>8636</v>
      </c>
      <c r="Q12" s="2324"/>
      <c r="R12" s="2324" t="s">
        <v>8635</v>
      </c>
      <c r="S12" s="2324"/>
      <c r="T12" s="2324"/>
      <c r="U12" s="2325"/>
      <c r="V12" s="2325" t="s">
        <v>8636</v>
      </c>
      <c r="W12" s="2324"/>
      <c r="X12" s="2325"/>
      <c r="Y12" s="2325" t="s">
        <v>8636</v>
      </c>
      <c r="Z12" s="2327"/>
    </row>
    <row r="13" spans="1:26" ht="26.25" customHeight="1">
      <c r="A13" s="2323" t="s">
        <v>8655</v>
      </c>
      <c r="B13" s="2324"/>
      <c r="C13" s="2324"/>
      <c r="D13" s="2325" t="s">
        <v>8634</v>
      </c>
      <c r="E13" s="2324"/>
      <c r="F13" s="2324"/>
      <c r="G13" s="2324" t="s">
        <v>8635</v>
      </c>
      <c r="H13" s="2324"/>
      <c r="I13" s="2324"/>
      <c r="J13" s="2325"/>
      <c r="K13" s="2325" t="s">
        <v>8636</v>
      </c>
      <c r="L13" s="2324"/>
      <c r="M13" s="2326"/>
      <c r="N13" s="2323" t="s">
        <v>8656</v>
      </c>
      <c r="O13" s="2325" t="s">
        <v>8636</v>
      </c>
      <c r="P13" s="2324"/>
      <c r="Q13" s="2325"/>
      <c r="R13" s="2325" t="s">
        <v>8636</v>
      </c>
      <c r="S13" s="2324"/>
      <c r="T13" s="2324" t="s">
        <v>8635</v>
      </c>
      <c r="U13" s="2324"/>
      <c r="V13" s="2324"/>
      <c r="W13" s="2325"/>
      <c r="X13" s="2325" t="s">
        <v>8636</v>
      </c>
      <c r="Y13" s="2324"/>
      <c r="Z13" s="2326"/>
    </row>
    <row r="14" spans="1:26" ht="26.25" customHeight="1">
      <c r="A14" s="2323" t="s">
        <v>8657</v>
      </c>
      <c r="B14" s="2324"/>
      <c r="C14" s="2324"/>
      <c r="D14" s="2325" t="s">
        <v>8634</v>
      </c>
      <c r="E14" s="2324"/>
      <c r="F14" s="2324"/>
      <c r="G14" s="2324" t="s">
        <v>8635</v>
      </c>
      <c r="H14" s="2324"/>
      <c r="I14" s="2324"/>
      <c r="J14" s="2325"/>
      <c r="K14" s="2325" t="s">
        <v>8636</v>
      </c>
      <c r="L14" s="2324"/>
      <c r="M14" s="2326"/>
      <c r="N14" s="2323" t="s">
        <v>8658</v>
      </c>
      <c r="O14" s="2325" t="s">
        <v>8636</v>
      </c>
      <c r="P14" s="2324"/>
      <c r="Q14" s="2325"/>
      <c r="R14" s="2325" t="s">
        <v>8636</v>
      </c>
      <c r="S14" s="2324"/>
      <c r="T14" s="2324" t="s">
        <v>8635</v>
      </c>
      <c r="U14" s="2324"/>
      <c r="V14" s="2324"/>
      <c r="W14" s="2325"/>
      <c r="X14" s="2325" t="s">
        <v>8636</v>
      </c>
      <c r="Y14" s="2324"/>
      <c r="Z14" s="2326"/>
    </row>
    <row r="15" spans="1:26" ht="26.25" customHeight="1">
      <c r="A15" s="2323" t="s">
        <v>8659</v>
      </c>
      <c r="B15" s="2325" t="s">
        <v>8647</v>
      </c>
      <c r="C15" s="2324"/>
      <c r="D15" s="2324"/>
      <c r="E15" s="2325"/>
      <c r="F15" s="2325" t="s">
        <v>8636</v>
      </c>
      <c r="G15" s="2324"/>
      <c r="H15" s="2325"/>
      <c r="I15" s="2325" t="s">
        <v>8636</v>
      </c>
      <c r="J15" s="2324"/>
      <c r="K15" s="2325"/>
      <c r="L15" s="2325" t="s">
        <v>8636</v>
      </c>
      <c r="M15" s="2327"/>
      <c r="N15" s="2323" t="s">
        <v>8660</v>
      </c>
      <c r="O15" s="2324" t="s">
        <v>8635</v>
      </c>
      <c r="P15" s="2324"/>
      <c r="Q15" s="2324"/>
      <c r="R15" s="2325"/>
      <c r="S15" s="2325" t="s">
        <v>8636</v>
      </c>
      <c r="T15" s="2324"/>
      <c r="U15" s="2325"/>
      <c r="V15" s="2325" t="s">
        <v>8636</v>
      </c>
      <c r="W15" s="2324"/>
      <c r="X15" s="2325"/>
      <c r="Y15" s="2325" t="s">
        <v>8636</v>
      </c>
      <c r="Z15" s="2327"/>
    </row>
    <row r="16" spans="1:26" ht="26.25" customHeight="1">
      <c r="A16" s="2323" t="s">
        <v>8661</v>
      </c>
      <c r="B16" s="2324"/>
      <c r="C16" s="2324"/>
      <c r="D16" s="2325" t="s">
        <v>8634</v>
      </c>
      <c r="E16" s="2324"/>
      <c r="F16" s="2324"/>
      <c r="G16" s="2324" t="s">
        <v>8635</v>
      </c>
      <c r="H16" s="2324"/>
      <c r="I16" s="2324"/>
      <c r="J16" s="2325"/>
      <c r="K16" s="2325" t="s">
        <v>8636</v>
      </c>
      <c r="L16" s="2324"/>
      <c r="M16" s="2326"/>
      <c r="N16" s="2323" t="s">
        <v>8662</v>
      </c>
      <c r="O16" s="2325" t="s">
        <v>8636</v>
      </c>
      <c r="P16" s="2324"/>
      <c r="Q16" s="2325"/>
      <c r="R16" s="2325" t="s">
        <v>8636</v>
      </c>
      <c r="S16" s="2324"/>
      <c r="T16" s="2324" t="s">
        <v>8635</v>
      </c>
      <c r="U16" s="2324"/>
      <c r="V16" s="2324"/>
      <c r="W16" s="2325"/>
      <c r="X16" s="2325" t="s">
        <v>8636</v>
      </c>
      <c r="Y16" s="2324"/>
      <c r="Z16" s="2326"/>
    </row>
    <row r="17" spans="1:26" ht="26.25" customHeight="1">
      <c r="A17" s="2323" t="s">
        <v>8663</v>
      </c>
      <c r="B17" s="2324"/>
      <c r="C17" s="2324"/>
      <c r="D17" s="2325" t="s">
        <v>8634</v>
      </c>
      <c r="E17" s="2324"/>
      <c r="F17" s="2324"/>
      <c r="G17" s="2325" t="s">
        <v>8636</v>
      </c>
      <c r="H17" s="2324"/>
      <c r="I17" s="2324"/>
      <c r="J17" s="2324" t="s">
        <v>8635</v>
      </c>
      <c r="K17" s="2324"/>
      <c r="L17" s="2324"/>
      <c r="M17" s="2326"/>
      <c r="N17" s="2323" t="s">
        <v>8664</v>
      </c>
      <c r="O17" s="2325" t="s">
        <v>8636</v>
      </c>
      <c r="P17" s="2324"/>
      <c r="Q17" s="2325"/>
      <c r="R17" s="2325" t="s">
        <v>8636</v>
      </c>
      <c r="S17" s="2324"/>
      <c r="T17" s="2325"/>
      <c r="U17" s="2325" t="s">
        <v>8636</v>
      </c>
      <c r="V17" s="2324"/>
      <c r="W17" s="2324" t="s">
        <v>8635</v>
      </c>
      <c r="X17" s="2324"/>
      <c r="Y17" s="2324"/>
      <c r="Z17" s="2326"/>
    </row>
    <row r="18" spans="1:26" ht="26.25" customHeight="1">
      <c r="A18" s="2323" t="s">
        <v>8665</v>
      </c>
      <c r="B18" s="2324"/>
      <c r="C18" s="2324"/>
      <c r="D18" s="2325" t="s">
        <v>8634</v>
      </c>
      <c r="E18" s="2324"/>
      <c r="F18" s="2324"/>
      <c r="G18" s="2324" t="s">
        <v>8635</v>
      </c>
      <c r="H18" s="2324"/>
      <c r="I18" s="2324"/>
      <c r="J18" s="2325"/>
      <c r="K18" s="2325" t="s">
        <v>8636</v>
      </c>
      <c r="L18" s="2324"/>
      <c r="M18" s="2326"/>
      <c r="N18" s="2323" t="s">
        <v>8666</v>
      </c>
      <c r="O18" s="2325" t="s">
        <v>8636</v>
      </c>
      <c r="P18" s="2324"/>
      <c r="Q18" s="2325"/>
      <c r="R18" s="2325" t="s">
        <v>8636</v>
      </c>
      <c r="S18" s="2324"/>
      <c r="T18" s="2324" t="s">
        <v>8635</v>
      </c>
      <c r="U18" s="2324"/>
      <c r="V18" s="2324"/>
      <c r="W18" s="2325"/>
      <c r="X18" s="2325" t="s">
        <v>8636</v>
      </c>
      <c r="Y18" s="2324"/>
      <c r="Z18" s="2326"/>
    </row>
    <row r="19" spans="1:26" ht="26.25" customHeight="1">
      <c r="A19" s="2323" t="s">
        <v>8667</v>
      </c>
      <c r="B19" s="2324"/>
      <c r="C19" s="2324"/>
      <c r="D19" s="2325" t="s">
        <v>8634</v>
      </c>
      <c r="E19" s="2324"/>
      <c r="F19" s="2324"/>
      <c r="G19" s="2324" t="s">
        <v>8635</v>
      </c>
      <c r="H19" s="2324"/>
      <c r="I19" s="2324"/>
      <c r="J19" s="2325"/>
      <c r="K19" s="2325" t="s">
        <v>8636</v>
      </c>
      <c r="L19" s="2324"/>
      <c r="M19" s="2326"/>
      <c r="N19" s="2323" t="s">
        <v>8668</v>
      </c>
      <c r="O19" s="2325" t="s">
        <v>8636</v>
      </c>
      <c r="P19" s="2324"/>
      <c r="Q19" s="2325"/>
      <c r="R19" s="2325" t="s">
        <v>8636</v>
      </c>
      <c r="S19" s="2324"/>
      <c r="T19" s="2324" t="s">
        <v>8635</v>
      </c>
      <c r="U19" s="2324"/>
      <c r="V19" s="2324"/>
      <c r="W19" s="2325"/>
      <c r="X19" s="2325" t="s">
        <v>8636</v>
      </c>
      <c r="Y19" s="2324"/>
      <c r="Z19" s="2326"/>
    </row>
    <row r="20" spans="1:26" ht="26.25" customHeight="1">
      <c r="A20" s="2323" t="s">
        <v>8669</v>
      </c>
      <c r="B20" s="2325" t="s">
        <v>8634</v>
      </c>
      <c r="C20" s="2324"/>
      <c r="D20" s="2324"/>
      <c r="E20" s="2325" t="s">
        <v>8634</v>
      </c>
      <c r="F20" s="2324"/>
      <c r="G20" s="2324"/>
      <c r="H20" s="2325" t="s">
        <v>8636</v>
      </c>
      <c r="I20" s="2324"/>
      <c r="J20" s="2324"/>
      <c r="K20" s="2324" t="s">
        <v>8635</v>
      </c>
      <c r="L20" s="2324"/>
      <c r="M20" s="2327"/>
      <c r="N20" s="2323" t="s">
        <v>8670</v>
      </c>
      <c r="O20" s="2325"/>
      <c r="P20" s="2325" t="s">
        <v>8636</v>
      </c>
      <c r="Q20" s="2324"/>
      <c r="R20" s="2325"/>
      <c r="S20" s="2325" t="s">
        <v>8636</v>
      </c>
      <c r="T20" s="2324"/>
      <c r="U20" s="2325"/>
      <c r="V20" s="2325" t="s">
        <v>8636</v>
      </c>
      <c r="W20" s="2324"/>
      <c r="X20" s="2324" t="s">
        <v>8635</v>
      </c>
      <c r="Y20" s="2324"/>
      <c r="Z20" s="2327"/>
    </row>
    <row r="21" spans="1:26" ht="26.25" customHeight="1">
      <c r="A21" s="2323" t="s">
        <v>8671</v>
      </c>
      <c r="B21" s="2325" t="s">
        <v>8634</v>
      </c>
      <c r="C21" s="2324"/>
      <c r="D21" s="2324"/>
      <c r="E21" s="2325" t="s">
        <v>8634</v>
      </c>
      <c r="F21" s="2324"/>
      <c r="G21" s="2324"/>
      <c r="H21" s="2325" t="s">
        <v>8636</v>
      </c>
      <c r="I21" s="2324"/>
      <c r="J21" s="2324"/>
      <c r="K21" s="2324" t="s">
        <v>8635</v>
      </c>
      <c r="L21" s="2324"/>
      <c r="M21" s="2327"/>
      <c r="N21" s="2323" t="s">
        <v>8672</v>
      </c>
      <c r="O21" s="2325"/>
      <c r="P21" s="2325" t="s">
        <v>8636</v>
      </c>
      <c r="Q21" s="2324"/>
      <c r="R21" s="2325"/>
      <c r="S21" s="2325" t="s">
        <v>8636</v>
      </c>
      <c r="T21" s="2324"/>
      <c r="U21" s="2325"/>
      <c r="V21" s="2325" t="s">
        <v>8636</v>
      </c>
      <c r="W21" s="2324"/>
      <c r="X21" s="2324" t="s">
        <v>8635</v>
      </c>
      <c r="Y21" s="2324"/>
      <c r="Z21" s="2327"/>
    </row>
    <row r="22" spans="1:26" ht="26.25" customHeight="1">
      <c r="A22" s="2323" t="s">
        <v>8673</v>
      </c>
      <c r="B22" s="2325" t="s">
        <v>8634</v>
      </c>
      <c r="C22" s="2324"/>
      <c r="D22" s="2324"/>
      <c r="E22" s="2325" t="s">
        <v>8634</v>
      </c>
      <c r="F22" s="2324"/>
      <c r="G22" s="2324"/>
      <c r="H22" s="2325" t="s">
        <v>8636</v>
      </c>
      <c r="I22" s="2324"/>
      <c r="J22" s="2324"/>
      <c r="K22" s="2324" t="s">
        <v>8635</v>
      </c>
      <c r="L22" s="2324"/>
      <c r="M22" s="2327"/>
      <c r="N22" s="2323" t="s">
        <v>8674</v>
      </c>
      <c r="O22" s="2325"/>
      <c r="P22" s="2325" t="s">
        <v>8636</v>
      </c>
      <c r="Q22" s="2324"/>
      <c r="R22" s="2325"/>
      <c r="S22" s="2325" t="s">
        <v>8636</v>
      </c>
      <c r="T22" s="2324"/>
      <c r="U22" s="2325"/>
      <c r="V22" s="2325" t="s">
        <v>8636</v>
      </c>
      <c r="W22" s="2324"/>
      <c r="X22" s="2324" t="s">
        <v>8635</v>
      </c>
      <c r="Y22" s="2324"/>
      <c r="Z22" s="2327"/>
    </row>
    <row r="23" spans="1:26" ht="26.25" customHeight="1">
      <c r="A23" s="2323" t="s">
        <v>8675</v>
      </c>
      <c r="B23" s="2325" t="s">
        <v>8634</v>
      </c>
      <c r="C23" s="2324"/>
      <c r="D23" s="2324"/>
      <c r="E23" s="2325" t="s">
        <v>8634</v>
      </c>
      <c r="F23" s="2324"/>
      <c r="G23" s="2324"/>
      <c r="H23" s="2325" t="s">
        <v>8636</v>
      </c>
      <c r="I23" s="2324"/>
      <c r="J23" s="2324"/>
      <c r="K23" s="2324" t="s">
        <v>8635</v>
      </c>
      <c r="L23" s="2324"/>
      <c r="M23" s="2327"/>
      <c r="N23" s="2323" t="s">
        <v>8676</v>
      </c>
      <c r="O23" s="2325"/>
      <c r="P23" s="2325" t="s">
        <v>8636</v>
      </c>
      <c r="Q23" s="2324"/>
      <c r="R23" s="2325"/>
      <c r="S23" s="2325" t="s">
        <v>8636</v>
      </c>
      <c r="T23" s="2324"/>
      <c r="U23" s="2325"/>
      <c r="V23" s="2325" t="s">
        <v>8636</v>
      </c>
      <c r="W23" s="2324"/>
      <c r="X23" s="2324" t="s">
        <v>8635</v>
      </c>
      <c r="Y23" s="2324"/>
      <c r="Z23" s="2327"/>
    </row>
    <row r="24" spans="1:26" ht="26.25" customHeight="1">
      <c r="A24" s="2323" t="s">
        <v>8677</v>
      </c>
      <c r="B24" s="2325" t="s">
        <v>8634</v>
      </c>
      <c r="C24" s="2324"/>
      <c r="D24" s="2324"/>
      <c r="E24" s="2325" t="s">
        <v>8634</v>
      </c>
      <c r="F24" s="2324"/>
      <c r="G24" s="2324"/>
      <c r="H24" s="2324" t="s">
        <v>8635</v>
      </c>
      <c r="I24" s="2324"/>
      <c r="J24" s="2324"/>
      <c r="K24" s="2324"/>
      <c r="L24" s="2325" t="s">
        <v>8636</v>
      </c>
      <c r="M24" s="2327"/>
      <c r="N24" s="2323" t="s">
        <v>8678</v>
      </c>
      <c r="O24" s="2325"/>
      <c r="P24" s="2325" t="s">
        <v>8636</v>
      </c>
      <c r="Q24" s="2324"/>
      <c r="R24" s="2325"/>
      <c r="S24" s="2325" t="s">
        <v>8636</v>
      </c>
      <c r="T24" s="2324"/>
      <c r="U24" s="2324" t="s">
        <v>8635</v>
      </c>
      <c r="V24" s="2324"/>
      <c r="W24" s="2324"/>
      <c r="X24" s="2325"/>
      <c r="Y24" s="2325" t="s">
        <v>8636</v>
      </c>
      <c r="Z24" s="2327"/>
    </row>
    <row r="25" spans="1:26" ht="26.25" customHeight="1">
      <c r="A25" s="2323" t="s">
        <v>8679</v>
      </c>
      <c r="B25" s="2325" t="s">
        <v>8634</v>
      </c>
      <c r="C25" s="2324"/>
      <c r="D25" s="2324"/>
      <c r="E25" s="2325" t="s">
        <v>8634</v>
      </c>
      <c r="F25" s="2324"/>
      <c r="G25" s="2324"/>
      <c r="H25" s="2325" t="s">
        <v>8636</v>
      </c>
      <c r="I25" s="2324"/>
      <c r="J25" s="2324"/>
      <c r="K25" s="2324" t="s">
        <v>8635</v>
      </c>
      <c r="L25" s="2324"/>
      <c r="M25" s="2327"/>
      <c r="N25" s="2323" t="s">
        <v>8680</v>
      </c>
      <c r="O25" s="2325"/>
      <c r="P25" s="2325" t="s">
        <v>8636</v>
      </c>
      <c r="Q25" s="2324"/>
      <c r="R25" s="2325"/>
      <c r="S25" s="2325" t="s">
        <v>8636</v>
      </c>
      <c r="T25" s="2324"/>
      <c r="U25" s="2325"/>
      <c r="V25" s="2325" t="s">
        <v>8636</v>
      </c>
      <c r="W25" s="2324"/>
      <c r="X25" s="2324" t="s">
        <v>8635</v>
      </c>
      <c r="Y25" s="2324"/>
      <c r="Z25" s="2327"/>
    </row>
    <row r="26" spans="1:26" ht="26.25" customHeight="1">
      <c r="A26" s="2323" t="s">
        <v>8681</v>
      </c>
      <c r="B26" s="2324"/>
      <c r="C26" s="2325" t="s">
        <v>8634</v>
      </c>
      <c r="D26" s="2324"/>
      <c r="E26" s="2324"/>
      <c r="F26" s="2324" t="s">
        <v>8635</v>
      </c>
      <c r="G26" s="2324"/>
      <c r="H26" s="2325"/>
      <c r="I26" s="2325"/>
      <c r="J26" s="2325" t="s">
        <v>8636</v>
      </c>
      <c r="K26" s="2325"/>
      <c r="L26" s="2325"/>
      <c r="M26" s="2325" t="s">
        <v>8636</v>
      </c>
      <c r="N26" s="2323" t="s">
        <v>8682</v>
      </c>
      <c r="O26" s="2324"/>
      <c r="P26" s="2325"/>
      <c r="Q26" s="2325" t="s">
        <v>8636</v>
      </c>
      <c r="R26" s="2324"/>
      <c r="S26" s="2324" t="s">
        <v>8635</v>
      </c>
      <c r="T26" s="2324"/>
      <c r="U26" s="2325"/>
      <c r="V26" s="2325"/>
      <c r="W26" s="2325" t="s">
        <v>8636</v>
      </c>
      <c r="X26" s="2325"/>
      <c r="Y26" s="2325"/>
      <c r="Z26" s="2326" t="s">
        <v>8636</v>
      </c>
    </row>
    <row r="27" spans="1:26" ht="26.25" customHeight="1">
      <c r="A27" s="2323" t="s">
        <v>8683</v>
      </c>
      <c r="B27" s="2325" t="s">
        <v>8634</v>
      </c>
      <c r="C27" s="2324"/>
      <c r="D27" s="2324"/>
      <c r="E27" s="2325" t="s">
        <v>8634</v>
      </c>
      <c r="F27" s="2324"/>
      <c r="G27" s="2324"/>
      <c r="H27" s="2325" t="s">
        <v>8636</v>
      </c>
      <c r="I27" s="2324"/>
      <c r="J27" s="2324"/>
      <c r="K27" s="2324" t="s">
        <v>8635</v>
      </c>
      <c r="L27" s="2324"/>
      <c r="M27" s="2327"/>
      <c r="N27" s="2323" t="s">
        <v>8684</v>
      </c>
      <c r="O27" s="2325"/>
      <c r="P27" s="2325" t="s">
        <v>8636</v>
      </c>
      <c r="Q27" s="2324"/>
      <c r="R27" s="2325"/>
      <c r="S27" s="2325" t="s">
        <v>8636</v>
      </c>
      <c r="T27" s="2324"/>
      <c r="U27" s="2325"/>
      <c r="V27" s="2325" t="s">
        <v>8636</v>
      </c>
      <c r="W27" s="2324"/>
      <c r="X27" s="2324" t="s">
        <v>8635</v>
      </c>
      <c r="Y27" s="2324"/>
      <c r="Z27" s="2327"/>
    </row>
    <row r="28" spans="1:26" ht="26.25" customHeight="1">
      <c r="A28" s="2323" t="s">
        <v>8685</v>
      </c>
      <c r="B28" s="2325" t="s">
        <v>8634</v>
      </c>
      <c r="C28" s="2324"/>
      <c r="D28" s="2324"/>
      <c r="E28" s="2325" t="s">
        <v>8634</v>
      </c>
      <c r="F28" s="2324"/>
      <c r="G28" s="2324"/>
      <c r="H28" s="2325" t="s">
        <v>8636</v>
      </c>
      <c r="I28" s="2324"/>
      <c r="J28" s="2324"/>
      <c r="K28" s="2324" t="s">
        <v>8635</v>
      </c>
      <c r="L28" s="2324"/>
      <c r="M28" s="2327"/>
      <c r="N28" s="2323" t="s">
        <v>8686</v>
      </c>
      <c r="O28" s="2325"/>
      <c r="P28" s="2325" t="s">
        <v>8636</v>
      </c>
      <c r="Q28" s="2324"/>
      <c r="R28" s="2325"/>
      <c r="S28" s="2325" t="s">
        <v>8636</v>
      </c>
      <c r="T28" s="2324"/>
      <c r="U28" s="2325"/>
      <c r="V28" s="2325" t="s">
        <v>8636</v>
      </c>
      <c r="W28" s="2324"/>
      <c r="X28" s="2324" t="s">
        <v>8635</v>
      </c>
      <c r="Y28" s="2324"/>
      <c r="Z28" s="2327"/>
    </row>
    <row r="29" spans="1:26" ht="13.8">
      <c r="A29" s="2323" t="s">
        <v>8687</v>
      </c>
      <c r="B29" s="2325"/>
      <c r="C29" s="2324"/>
      <c r="D29" s="2324"/>
      <c r="E29" s="2325"/>
      <c r="F29" s="2324"/>
      <c r="G29" s="2325" t="s">
        <v>8636</v>
      </c>
      <c r="H29" s="2325"/>
      <c r="I29" s="2324"/>
      <c r="J29" s="2325" t="s">
        <v>8636</v>
      </c>
      <c r="K29" s="2324"/>
      <c r="L29" s="2324"/>
      <c r="M29" s="2326" t="s">
        <v>8636</v>
      </c>
      <c r="N29" s="2323" t="s">
        <v>8688</v>
      </c>
      <c r="O29" s="2325"/>
      <c r="P29" s="2324" t="s">
        <v>8635</v>
      </c>
      <c r="Q29" s="2324"/>
      <c r="R29" s="2325"/>
      <c r="S29" s="2324"/>
      <c r="T29" s="2325" t="s">
        <v>8636</v>
      </c>
      <c r="U29" s="2325"/>
      <c r="V29" s="2324"/>
      <c r="W29" s="2325" t="s">
        <v>8636</v>
      </c>
      <c r="X29" s="2324"/>
      <c r="Y29" s="2324"/>
      <c r="Z29" s="2326" t="s">
        <v>8636</v>
      </c>
    </row>
    <row r="30" spans="1:26" ht="13.8">
      <c r="A30" s="2328" t="s">
        <v>8689</v>
      </c>
      <c r="B30" s="2329"/>
      <c r="C30" s="2330"/>
      <c r="D30" s="2330"/>
      <c r="E30" s="2329"/>
      <c r="F30" s="2330"/>
      <c r="G30" s="2329" t="s">
        <v>8636</v>
      </c>
      <c r="H30" s="2329"/>
      <c r="I30" s="2330"/>
      <c r="J30" s="2329" t="s">
        <v>8636</v>
      </c>
      <c r="K30" s="2330"/>
      <c r="L30" s="2330"/>
      <c r="M30" s="2331" t="s">
        <v>8636</v>
      </c>
      <c r="N30" s="2328" t="s">
        <v>8690</v>
      </c>
      <c r="O30" s="2329"/>
      <c r="P30" s="2330" t="s">
        <v>8635</v>
      </c>
      <c r="Q30" s="2330"/>
      <c r="R30" s="2329"/>
      <c r="S30" s="2330"/>
      <c r="T30" s="2329" t="s">
        <v>8636</v>
      </c>
      <c r="U30" s="2329"/>
      <c r="V30" s="2330"/>
      <c r="W30" s="2329" t="s">
        <v>8636</v>
      </c>
      <c r="X30" s="2330"/>
      <c r="Y30" s="2330"/>
      <c r="Z30" s="2331" t="s">
        <v>8636</v>
      </c>
    </row>
    <row r="31" spans="1:26" ht="13.2">
      <c r="A31" s="2310" t="s">
        <v>8691</v>
      </c>
      <c r="B31" s="2"/>
      <c r="C31" s="2"/>
      <c r="D31" s="2"/>
      <c r="E31" s="2"/>
      <c r="F31" s="2"/>
      <c r="G31" s="2"/>
      <c r="H31" s="2"/>
      <c r="I31" s="2"/>
      <c r="J31" s="2"/>
      <c r="K31" s="2"/>
      <c r="L31" s="2"/>
      <c r="M31" s="2"/>
      <c r="N31" s="2311" t="s">
        <v>8691</v>
      </c>
      <c r="O31" s="9"/>
      <c r="P31" s="9"/>
      <c r="Q31" s="9"/>
      <c r="R31" s="9"/>
      <c r="S31" s="9"/>
      <c r="T31" s="9"/>
      <c r="U31" s="9"/>
      <c r="V31" s="9"/>
      <c r="W31" s="9"/>
      <c r="X31" s="9"/>
      <c r="Y31" s="9"/>
      <c r="Z31" s="9"/>
    </row>
    <row r="32" spans="1:26" ht="13.2">
      <c r="A32" s="2310" t="s">
        <v>8692</v>
      </c>
      <c r="B32" s="2"/>
      <c r="C32" s="2"/>
      <c r="D32" s="2"/>
      <c r="E32" s="2"/>
      <c r="F32" s="2"/>
      <c r="G32" s="2"/>
      <c r="H32" s="2"/>
      <c r="I32" s="2"/>
      <c r="J32" s="2"/>
      <c r="K32" s="2"/>
      <c r="L32" s="2"/>
      <c r="M32" s="2"/>
      <c r="N32" s="2311" t="s">
        <v>8692</v>
      </c>
      <c r="O32" s="9"/>
      <c r="P32" s="9"/>
      <c r="Q32" s="9"/>
      <c r="R32" s="9"/>
      <c r="S32" s="9"/>
      <c r="T32" s="9"/>
      <c r="U32" s="9"/>
      <c r="V32" s="9"/>
      <c r="W32" s="9"/>
      <c r="X32" s="9"/>
      <c r="Y32" s="9"/>
      <c r="Z32" s="9"/>
    </row>
    <row r="33" spans="1:26" ht="13.2">
      <c r="A33" s="2"/>
      <c r="B33" s="2"/>
      <c r="C33" s="2"/>
      <c r="D33" s="2"/>
      <c r="E33" s="2"/>
      <c r="F33" s="2"/>
      <c r="G33" s="2"/>
      <c r="H33" s="2"/>
      <c r="I33" s="2"/>
      <c r="J33" s="2"/>
      <c r="K33" s="2"/>
      <c r="L33" s="2"/>
      <c r="M33" s="2"/>
      <c r="N33" s="9"/>
      <c r="O33" s="9"/>
      <c r="P33" s="9"/>
      <c r="Q33" s="9"/>
      <c r="R33" s="9"/>
      <c r="S33" s="9"/>
      <c r="T33" s="9"/>
      <c r="U33" s="9"/>
      <c r="V33" s="9"/>
      <c r="W33" s="9"/>
      <c r="X33" s="9"/>
      <c r="Y33" s="9"/>
      <c r="Z33" s="9"/>
    </row>
    <row r="34" spans="1:26" ht="13.2">
      <c r="A34" s="2"/>
      <c r="B34" s="2"/>
      <c r="C34" s="2"/>
      <c r="D34" s="2"/>
      <c r="E34" s="2"/>
      <c r="F34" s="2"/>
      <c r="G34" s="2"/>
      <c r="H34" s="2"/>
      <c r="I34" s="2"/>
      <c r="J34" s="2"/>
      <c r="K34" s="2"/>
      <c r="L34" s="2"/>
      <c r="M34" s="2"/>
      <c r="N34" s="9"/>
      <c r="O34" s="9"/>
      <c r="P34" s="9"/>
      <c r="Q34" s="9"/>
      <c r="R34" s="9"/>
      <c r="S34" s="9"/>
      <c r="T34" s="9"/>
      <c r="U34" s="9"/>
      <c r="V34" s="9"/>
      <c r="W34" s="9"/>
      <c r="X34" s="9"/>
      <c r="Y34" s="9"/>
      <c r="Z34" s="9"/>
    </row>
    <row r="35" spans="1:26" ht="13.2">
      <c r="A35" s="2"/>
      <c r="B35" s="2"/>
      <c r="C35" s="2"/>
      <c r="D35" s="2"/>
      <c r="E35" s="2"/>
      <c r="F35" s="2"/>
      <c r="G35" s="2"/>
      <c r="H35" s="2"/>
      <c r="I35" s="2"/>
      <c r="J35" s="2"/>
      <c r="K35" s="2"/>
      <c r="L35" s="2"/>
      <c r="M35" s="2"/>
      <c r="N35" s="9"/>
      <c r="O35" s="9"/>
      <c r="P35" s="9"/>
      <c r="Q35" s="9"/>
      <c r="R35" s="9"/>
      <c r="S35" s="9"/>
      <c r="T35" s="9"/>
      <c r="U35" s="9"/>
      <c r="V35" s="9"/>
      <c r="W35" s="9"/>
      <c r="X35" s="9"/>
      <c r="Y35" s="9"/>
      <c r="Z35" s="9"/>
    </row>
    <row r="36" spans="1:26" ht="13.2">
      <c r="A36" s="2"/>
      <c r="B36" s="2"/>
      <c r="C36" s="2"/>
      <c r="D36" s="2"/>
      <c r="E36" s="2"/>
      <c r="F36" s="2"/>
      <c r="G36" s="2"/>
      <c r="H36" s="2"/>
      <c r="I36" s="2"/>
      <c r="J36" s="2"/>
      <c r="K36" s="2"/>
      <c r="L36" s="2"/>
      <c r="M36" s="2"/>
      <c r="N36" s="9"/>
      <c r="O36" s="9"/>
      <c r="P36" s="9"/>
      <c r="Q36" s="9"/>
      <c r="R36" s="9"/>
      <c r="S36" s="9"/>
      <c r="T36" s="9"/>
      <c r="U36" s="9"/>
      <c r="V36" s="9"/>
      <c r="W36" s="9"/>
      <c r="X36" s="9"/>
      <c r="Y36" s="9"/>
      <c r="Z36" s="9"/>
    </row>
    <row r="37" spans="1:26" ht="13.2">
      <c r="A37" s="2"/>
      <c r="B37" s="2"/>
      <c r="C37" s="2"/>
      <c r="D37" s="2"/>
      <c r="E37" s="2"/>
      <c r="F37" s="2"/>
      <c r="G37" s="2"/>
      <c r="H37" s="2"/>
      <c r="I37" s="2"/>
      <c r="J37" s="2"/>
      <c r="K37" s="2"/>
      <c r="L37" s="2"/>
      <c r="M37" s="2"/>
      <c r="N37" s="9"/>
      <c r="O37" s="9"/>
      <c r="P37" s="9"/>
      <c r="Q37" s="9"/>
      <c r="R37" s="9"/>
      <c r="S37" s="9"/>
      <c r="T37" s="9"/>
      <c r="U37" s="9"/>
      <c r="V37" s="9"/>
      <c r="W37" s="9"/>
      <c r="X37" s="9"/>
      <c r="Y37" s="9"/>
      <c r="Z37" s="9"/>
    </row>
    <row r="38" spans="1:26" ht="13.2">
      <c r="A38" s="2"/>
      <c r="B38" s="2"/>
      <c r="C38" s="2"/>
      <c r="D38" s="2"/>
      <c r="E38" s="2"/>
      <c r="F38" s="2"/>
      <c r="G38" s="2"/>
      <c r="H38" s="2"/>
      <c r="I38" s="2"/>
      <c r="J38" s="2"/>
      <c r="K38" s="2"/>
      <c r="L38" s="2"/>
      <c r="M38" s="2"/>
      <c r="N38" s="9"/>
      <c r="O38" s="9"/>
      <c r="P38" s="9"/>
      <c r="Q38" s="9"/>
      <c r="R38" s="9"/>
      <c r="S38" s="9"/>
      <c r="T38" s="9"/>
      <c r="U38" s="9"/>
      <c r="V38" s="9"/>
      <c r="W38" s="9"/>
      <c r="X38" s="9"/>
      <c r="Y38" s="9"/>
      <c r="Z38" s="9"/>
    </row>
    <row r="39" spans="1:26" ht="13.2">
      <c r="A39" s="2"/>
      <c r="B39" s="2"/>
      <c r="C39" s="2"/>
      <c r="D39" s="2"/>
      <c r="E39" s="2"/>
      <c r="F39" s="2"/>
      <c r="G39" s="2"/>
      <c r="H39" s="2"/>
      <c r="I39" s="2"/>
      <c r="J39" s="2"/>
      <c r="K39" s="2"/>
      <c r="L39" s="2"/>
      <c r="M39" s="2"/>
      <c r="N39" s="9"/>
      <c r="O39" s="9"/>
      <c r="P39" s="9"/>
      <c r="Q39" s="9"/>
      <c r="R39" s="9"/>
      <c r="S39" s="9"/>
      <c r="T39" s="9"/>
      <c r="U39" s="9"/>
      <c r="V39" s="9"/>
      <c r="W39" s="9"/>
      <c r="X39" s="9"/>
      <c r="Y39" s="9"/>
      <c r="Z39" s="9"/>
    </row>
    <row r="40" spans="1:26" ht="13.2">
      <c r="A40" s="2"/>
      <c r="B40" s="2"/>
      <c r="C40" s="2"/>
      <c r="D40" s="2"/>
      <c r="E40" s="2"/>
      <c r="F40" s="2"/>
      <c r="G40" s="2"/>
      <c r="H40" s="2"/>
      <c r="I40" s="2"/>
      <c r="J40" s="2"/>
      <c r="K40" s="2"/>
      <c r="L40" s="2"/>
      <c r="M40" s="2"/>
      <c r="N40" s="9"/>
      <c r="O40" s="9"/>
      <c r="P40" s="9"/>
      <c r="Q40" s="9"/>
      <c r="R40" s="9"/>
      <c r="S40" s="9"/>
      <c r="T40" s="9"/>
      <c r="U40" s="9"/>
      <c r="V40" s="9"/>
      <c r="W40" s="9"/>
      <c r="X40" s="9"/>
      <c r="Y40" s="9"/>
      <c r="Z40" s="9"/>
    </row>
    <row r="41" spans="1:26" ht="13.2">
      <c r="A41" s="2"/>
      <c r="B41" s="2"/>
      <c r="C41" s="2"/>
      <c r="D41" s="2"/>
      <c r="E41" s="2"/>
      <c r="F41" s="2"/>
      <c r="G41" s="2"/>
      <c r="H41" s="2"/>
      <c r="I41" s="2"/>
      <c r="J41" s="2"/>
      <c r="K41" s="2"/>
      <c r="L41" s="2"/>
      <c r="M41" s="2"/>
      <c r="N41" s="9"/>
      <c r="O41" s="9"/>
      <c r="P41" s="9"/>
      <c r="Q41" s="9"/>
      <c r="R41" s="9"/>
      <c r="S41" s="9"/>
      <c r="T41" s="9"/>
      <c r="U41" s="9"/>
      <c r="V41" s="9"/>
      <c r="W41" s="9"/>
      <c r="X41" s="9"/>
      <c r="Y41" s="9"/>
      <c r="Z41" s="9"/>
    </row>
    <row r="42" spans="1:26" ht="13.2">
      <c r="A42" s="2"/>
      <c r="B42" s="2"/>
      <c r="C42" s="2"/>
      <c r="D42" s="2"/>
      <c r="E42" s="2"/>
      <c r="F42" s="2"/>
      <c r="G42" s="2"/>
      <c r="H42" s="2"/>
      <c r="I42" s="2"/>
      <c r="J42" s="2"/>
      <c r="K42" s="2"/>
      <c r="L42" s="2"/>
      <c r="M42" s="2"/>
      <c r="N42" s="9"/>
      <c r="O42" s="9"/>
      <c r="P42" s="9"/>
      <c r="Q42" s="9"/>
      <c r="R42" s="9"/>
      <c r="S42" s="9"/>
      <c r="T42" s="9"/>
      <c r="U42" s="9"/>
      <c r="V42" s="9"/>
      <c r="W42" s="9"/>
      <c r="X42" s="9"/>
      <c r="Y42" s="9"/>
      <c r="Z42" s="9"/>
    </row>
    <row r="43" spans="1:26" ht="13.2">
      <c r="A43" s="2"/>
      <c r="B43" s="2"/>
      <c r="C43" s="2"/>
      <c r="D43" s="2"/>
      <c r="E43" s="2"/>
      <c r="F43" s="2"/>
      <c r="G43" s="2"/>
      <c r="H43" s="2"/>
      <c r="I43" s="2"/>
      <c r="J43" s="2"/>
      <c r="K43" s="2"/>
      <c r="L43" s="2"/>
      <c r="M43" s="2"/>
      <c r="N43" s="9"/>
      <c r="O43" s="9"/>
      <c r="P43" s="9"/>
      <c r="Q43" s="9"/>
      <c r="R43" s="9"/>
      <c r="S43" s="9"/>
      <c r="T43" s="9"/>
      <c r="U43" s="9"/>
      <c r="V43" s="9"/>
      <c r="W43" s="9"/>
      <c r="X43" s="9"/>
      <c r="Y43" s="9"/>
      <c r="Z43" s="9"/>
    </row>
    <row r="44" spans="1:26" ht="13.2">
      <c r="A44" s="2"/>
      <c r="B44" s="2"/>
      <c r="C44" s="2"/>
      <c r="D44" s="2"/>
      <c r="E44" s="2"/>
      <c r="F44" s="2"/>
      <c r="G44" s="2"/>
      <c r="H44" s="2"/>
      <c r="I44" s="2"/>
      <c r="J44" s="2"/>
      <c r="K44" s="2"/>
      <c r="L44" s="2"/>
      <c r="M44" s="2"/>
      <c r="N44" s="9"/>
      <c r="O44" s="9"/>
      <c r="P44" s="9"/>
      <c r="Q44" s="9"/>
      <c r="R44" s="9"/>
      <c r="S44" s="9"/>
      <c r="T44" s="9"/>
      <c r="U44" s="9"/>
      <c r="V44" s="9"/>
      <c r="W44" s="9"/>
      <c r="X44" s="9"/>
      <c r="Y44" s="9"/>
      <c r="Z44" s="9"/>
    </row>
    <row r="45" spans="1:26" ht="13.2">
      <c r="A45" s="2"/>
      <c r="B45" s="2"/>
      <c r="C45" s="2"/>
      <c r="D45" s="2"/>
      <c r="E45" s="2"/>
      <c r="F45" s="2"/>
      <c r="G45" s="2"/>
      <c r="H45" s="2"/>
      <c r="I45" s="2"/>
      <c r="J45" s="2"/>
      <c r="K45" s="2"/>
      <c r="L45" s="2"/>
      <c r="M45" s="2"/>
      <c r="N45" s="9"/>
      <c r="O45" s="9"/>
      <c r="P45" s="9"/>
      <c r="Q45" s="9"/>
      <c r="R45" s="9"/>
      <c r="S45" s="9"/>
      <c r="T45" s="9"/>
      <c r="U45" s="9"/>
      <c r="V45" s="9"/>
      <c r="W45" s="9"/>
      <c r="X45" s="9"/>
      <c r="Y45" s="9"/>
      <c r="Z45" s="9"/>
    </row>
    <row r="46" spans="1:26" ht="13.2">
      <c r="A46" s="2"/>
      <c r="B46" s="2"/>
      <c r="C46" s="2"/>
      <c r="D46" s="2"/>
      <c r="E46" s="2"/>
      <c r="F46" s="2"/>
      <c r="G46" s="2"/>
      <c r="H46" s="2"/>
      <c r="I46" s="2"/>
      <c r="J46" s="2"/>
      <c r="K46" s="2"/>
      <c r="L46" s="2"/>
      <c r="M46" s="2"/>
      <c r="N46" s="9"/>
      <c r="O46" s="9"/>
      <c r="P46" s="9"/>
      <c r="Q46" s="9"/>
      <c r="R46" s="9"/>
      <c r="S46" s="9"/>
      <c r="T46" s="9"/>
      <c r="U46" s="9"/>
      <c r="V46" s="9"/>
      <c r="W46" s="9"/>
      <c r="X46" s="9"/>
      <c r="Y46" s="9"/>
      <c r="Z46" s="9"/>
    </row>
    <row r="47" spans="1:26" ht="13.2">
      <c r="A47" s="2"/>
      <c r="B47" s="2"/>
      <c r="C47" s="2"/>
      <c r="D47" s="2"/>
      <c r="E47" s="2"/>
      <c r="F47" s="2"/>
      <c r="G47" s="2"/>
      <c r="H47" s="2"/>
      <c r="I47" s="2"/>
      <c r="J47" s="2"/>
      <c r="K47" s="2"/>
      <c r="L47" s="2"/>
      <c r="M47" s="2"/>
      <c r="N47" s="9"/>
      <c r="O47" s="9"/>
      <c r="P47" s="9"/>
      <c r="Q47" s="9"/>
      <c r="R47" s="9"/>
      <c r="S47" s="9"/>
      <c r="T47" s="9"/>
      <c r="U47" s="9"/>
      <c r="V47" s="9"/>
      <c r="W47" s="9"/>
      <c r="X47" s="9"/>
      <c r="Y47" s="9"/>
      <c r="Z47" s="9"/>
    </row>
    <row r="48" spans="1:26" ht="13.2">
      <c r="A48" s="2"/>
      <c r="B48" s="2"/>
      <c r="C48" s="2"/>
      <c r="D48" s="2"/>
      <c r="E48" s="2"/>
      <c r="F48" s="2"/>
      <c r="G48" s="2"/>
      <c r="H48" s="2"/>
      <c r="I48" s="2"/>
      <c r="J48" s="2"/>
      <c r="K48" s="2"/>
      <c r="L48" s="2"/>
      <c r="M48" s="2"/>
      <c r="N48" s="9"/>
      <c r="O48" s="9"/>
      <c r="P48" s="9"/>
      <c r="Q48" s="9"/>
      <c r="R48" s="9"/>
      <c r="S48" s="9"/>
      <c r="T48" s="9"/>
      <c r="U48" s="9"/>
      <c r="V48" s="9"/>
      <c r="W48" s="9"/>
      <c r="X48" s="9"/>
      <c r="Y48" s="9"/>
      <c r="Z48" s="9"/>
    </row>
    <row r="49" spans="1:26" ht="13.2">
      <c r="A49" s="2"/>
      <c r="B49" s="2"/>
      <c r="C49" s="2"/>
      <c r="D49" s="2"/>
      <c r="E49" s="2"/>
      <c r="F49" s="2"/>
      <c r="G49" s="2"/>
      <c r="H49" s="2"/>
      <c r="I49" s="2"/>
      <c r="J49" s="2"/>
      <c r="K49" s="2"/>
      <c r="L49" s="2"/>
      <c r="M49" s="2"/>
      <c r="N49" s="9"/>
      <c r="O49" s="9"/>
      <c r="P49" s="9"/>
      <c r="Q49" s="9"/>
      <c r="R49" s="9"/>
      <c r="S49" s="9"/>
      <c r="T49" s="9"/>
      <c r="U49" s="9"/>
      <c r="V49" s="9"/>
      <c r="W49" s="9"/>
      <c r="X49" s="9"/>
      <c r="Y49" s="9"/>
      <c r="Z49" s="9"/>
    </row>
    <row r="50" spans="1:26" ht="13.2">
      <c r="A50" s="2"/>
      <c r="B50" s="2"/>
      <c r="C50" s="2"/>
      <c r="D50" s="2"/>
      <c r="E50" s="2"/>
      <c r="F50" s="2"/>
      <c r="G50" s="2"/>
      <c r="H50" s="2"/>
      <c r="I50" s="2"/>
      <c r="J50" s="2"/>
      <c r="K50" s="2"/>
      <c r="L50" s="2"/>
      <c r="M50" s="2"/>
      <c r="N50" s="9"/>
      <c r="O50" s="9"/>
      <c r="P50" s="9"/>
      <c r="Q50" s="9"/>
      <c r="R50" s="9"/>
      <c r="S50" s="9"/>
      <c r="T50" s="9"/>
      <c r="U50" s="9"/>
      <c r="V50" s="9"/>
      <c r="W50" s="9"/>
      <c r="X50" s="9"/>
      <c r="Y50" s="9"/>
      <c r="Z50" s="9"/>
    </row>
    <row r="51" spans="1:26" ht="13.2">
      <c r="A51" s="2"/>
      <c r="B51" s="2"/>
      <c r="C51" s="2"/>
      <c r="D51" s="2"/>
      <c r="E51" s="2"/>
      <c r="F51" s="2"/>
      <c r="G51" s="2"/>
      <c r="H51" s="2"/>
      <c r="I51" s="2"/>
      <c r="J51" s="2"/>
      <c r="K51" s="2"/>
      <c r="L51" s="2"/>
      <c r="M51" s="2"/>
      <c r="N51" s="9"/>
      <c r="O51" s="9"/>
      <c r="P51" s="9"/>
      <c r="Q51" s="9"/>
      <c r="R51" s="9"/>
      <c r="S51" s="9"/>
      <c r="T51" s="9"/>
      <c r="U51" s="9"/>
      <c r="V51" s="9"/>
      <c r="W51" s="9"/>
      <c r="X51" s="9"/>
      <c r="Y51" s="9"/>
      <c r="Z51" s="9"/>
    </row>
    <row r="52" spans="1:26" ht="13.2">
      <c r="A52" s="2"/>
      <c r="B52" s="2"/>
      <c r="C52" s="2"/>
      <c r="D52" s="2"/>
      <c r="E52" s="2"/>
      <c r="F52" s="2"/>
      <c r="G52" s="2"/>
      <c r="H52" s="2"/>
      <c r="I52" s="2"/>
      <c r="J52" s="2"/>
      <c r="K52" s="2"/>
      <c r="L52" s="2"/>
      <c r="M52" s="2"/>
      <c r="N52" s="9"/>
      <c r="O52" s="9"/>
      <c r="P52" s="9"/>
      <c r="Q52" s="9"/>
      <c r="R52" s="9"/>
      <c r="S52" s="9"/>
      <c r="T52" s="9"/>
      <c r="U52" s="9"/>
      <c r="V52" s="9"/>
      <c r="W52" s="9"/>
      <c r="X52" s="9"/>
      <c r="Y52" s="9"/>
      <c r="Z52" s="9"/>
    </row>
    <row r="53" spans="1:26" ht="13.2">
      <c r="A53" s="2"/>
      <c r="B53" s="2"/>
      <c r="C53" s="2"/>
      <c r="D53" s="2"/>
      <c r="E53" s="2"/>
      <c r="F53" s="2"/>
      <c r="G53" s="2"/>
      <c r="H53" s="2"/>
      <c r="I53" s="2"/>
      <c r="J53" s="2"/>
      <c r="K53" s="2"/>
      <c r="L53" s="2"/>
      <c r="M53" s="2"/>
      <c r="N53" s="9"/>
      <c r="O53" s="9"/>
      <c r="P53" s="9"/>
      <c r="Q53" s="9"/>
      <c r="R53" s="9"/>
      <c r="S53" s="9"/>
      <c r="T53" s="9"/>
      <c r="U53" s="9"/>
      <c r="V53" s="9"/>
      <c r="W53" s="9"/>
      <c r="X53" s="9"/>
      <c r="Y53" s="9"/>
      <c r="Z53" s="9"/>
    </row>
    <row r="54" spans="1:26" ht="13.2">
      <c r="A54" s="2"/>
      <c r="B54" s="2"/>
      <c r="C54" s="2"/>
      <c r="D54" s="2"/>
      <c r="E54" s="2"/>
      <c r="F54" s="2"/>
      <c r="G54" s="2"/>
      <c r="H54" s="2"/>
      <c r="I54" s="2"/>
      <c r="J54" s="2"/>
      <c r="K54" s="2"/>
      <c r="L54" s="2"/>
      <c r="M54" s="2"/>
      <c r="N54" s="9"/>
      <c r="O54" s="9"/>
      <c r="P54" s="9"/>
      <c r="Q54" s="9"/>
      <c r="R54" s="9"/>
      <c r="S54" s="9"/>
      <c r="T54" s="9"/>
      <c r="U54" s="9"/>
      <c r="V54" s="9"/>
      <c r="W54" s="9"/>
      <c r="X54" s="9"/>
      <c r="Y54" s="9"/>
      <c r="Z54" s="9"/>
    </row>
    <row r="55" spans="1:26" ht="13.2">
      <c r="A55" s="2"/>
      <c r="B55" s="2"/>
      <c r="C55" s="2"/>
      <c r="D55" s="2"/>
      <c r="E55" s="2"/>
      <c r="F55" s="2"/>
      <c r="G55" s="2"/>
      <c r="H55" s="2"/>
      <c r="I55" s="2"/>
      <c r="J55" s="2"/>
      <c r="K55" s="2"/>
      <c r="L55" s="2"/>
      <c r="M55" s="2"/>
      <c r="N55" s="9"/>
      <c r="O55" s="9"/>
      <c r="P55" s="9"/>
      <c r="Q55" s="9"/>
      <c r="R55" s="9"/>
      <c r="S55" s="9"/>
      <c r="T55" s="9"/>
      <c r="U55" s="9"/>
      <c r="V55" s="9"/>
      <c r="W55" s="9"/>
      <c r="X55" s="9"/>
      <c r="Y55" s="9"/>
      <c r="Z55" s="9"/>
    </row>
    <row r="56" spans="1:26" ht="13.2">
      <c r="A56" s="2"/>
      <c r="B56" s="2"/>
      <c r="C56" s="2"/>
      <c r="D56" s="2"/>
      <c r="E56" s="2"/>
      <c r="F56" s="2"/>
      <c r="G56" s="2"/>
      <c r="H56" s="2"/>
      <c r="I56" s="2"/>
      <c r="J56" s="2"/>
      <c r="K56" s="2"/>
      <c r="L56" s="2"/>
      <c r="M56" s="2"/>
      <c r="N56" s="9"/>
      <c r="O56" s="9"/>
      <c r="P56" s="9"/>
      <c r="Q56" s="9"/>
      <c r="R56" s="9"/>
      <c r="S56" s="9"/>
      <c r="T56" s="9"/>
      <c r="U56" s="9"/>
      <c r="V56" s="9"/>
      <c r="W56" s="9"/>
      <c r="X56" s="9"/>
      <c r="Y56" s="9"/>
      <c r="Z56" s="9"/>
    </row>
    <row r="57" spans="1:26" ht="13.2">
      <c r="A57" s="2"/>
      <c r="B57" s="2"/>
      <c r="C57" s="2"/>
      <c r="D57" s="2"/>
      <c r="E57" s="2"/>
      <c r="F57" s="2"/>
      <c r="G57" s="2"/>
      <c r="H57" s="2"/>
      <c r="I57" s="2"/>
      <c r="J57" s="2"/>
      <c r="K57" s="2"/>
      <c r="L57" s="2"/>
      <c r="M57" s="2"/>
      <c r="N57" s="9"/>
      <c r="O57" s="9"/>
      <c r="P57" s="9"/>
      <c r="Q57" s="9"/>
      <c r="R57" s="9"/>
      <c r="S57" s="9"/>
      <c r="T57" s="9"/>
      <c r="U57" s="9"/>
      <c r="V57" s="9"/>
      <c r="W57" s="9"/>
      <c r="X57" s="9"/>
      <c r="Y57" s="9"/>
      <c r="Z57" s="9"/>
    </row>
    <row r="58" spans="1:26" ht="13.2">
      <c r="A58" s="2"/>
      <c r="B58" s="2"/>
      <c r="C58" s="2"/>
      <c r="D58" s="2"/>
      <c r="E58" s="2"/>
      <c r="F58" s="2"/>
      <c r="G58" s="2"/>
      <c r="H58" s="2"/>
      <c r="I58" s="2"/>
      <c r="J58" s="2"/>
      <c r="K58" s="2"/>
      <c r="L58" s="2"/>
      <c r="M58" s="2"/>
      <c r="N58" s="9"/>
      <c r="O58" s="9"/>
      <c r="P58" s="9"/>
      <c r="Q58" s="9"/>
      <c r="R58" s="9"/>
      <c r="S58" s="9"/>
      <c r="T58" s="9"/>
      <c r="U58" s="9"/>
      <c r="V58" s="9"/>
      <c r="W58" s="9"/>
      <c r="X58" s="9"/>
      <c r="Y58" s="9"/>
      <c r="Z58" s="9"/>
    </row>
    <row r="59" spans="1:26" ht="13.2">
      <c r="A59" s="2"/>
      <c r="B59" s="2"/>
      <c r="C59" s="2"/>
      <c r="D59" s="2"/>
      <c r="E59" s="2"/>
      <c r="F59" s="2"/>
      <c r="G59" s="2"/>
      <c r="H59" s="2"/>
      <c r="I59" s="2"/>
      <c r="J59" s="2"/>
      <c r="K59" s="2"/>
      <c r="L59" s="2"/>
      <c r="M59" s="2"/>
      <c r="N59" s="9"/>
      <c r="O59" s="9"/>
      <c r="P59" s="9"/>
      <c r="Q59" s="9"/>
      <c r="R59" s="9"/>
      <c r="S59" s="9"/>
      <c r="T59" s="9"/>
      <c r="U59" s="9"/>
      <c r="V59" s="9"/>
      <c r="W59" s="9"/>
      <c r="X59" s="9"/>
      <c r="Y59" s="9"/>
      <c r="Z59" s="9"/>
    </row>
    <row r="60" spans="1:26" ht="13.2">
      <c r="A60" s="2"/>
      <c r="B60" s="2"/>
      <c r="C60" s="2"/>
      <c r="D60" s="2"/>
      <c r="E60" s="2"/>
      <c r="F60" s="2"/>
      <c r="G60" s="2"/>
      <c r="H60" s="2"/>
      <c r="I60" s="2"/>
      <c r="J60" s="2"/>
      <c r="K60" s="2"/>
      <c r="L60" s="2"/>
      <c r="M60" s="2"/>
      <c r="N60" s="9"/>
      <c r="O60" s="9"/>
      <c r="P60" s="9"/>
      <c r="Q60" s="9"/>
      <c r="R60" s="9"/>
      <c r="S60" s="9"/>
      <c r="T60" s="9"/>
      <c r="U60" s="9"/>
      <c r="V60" s="9"/>
      <c r="W60" s="9"/>
      <c r="X60" s="9"/>
      <c r="Y60" s="9"/>
      <c r="Z60" s="9"/>
    </row>
    <row r="61" spans="1:26" ht="13.2">
      <c r="A61" s="2"/>
      <c r="B61" s="2"/>
      <c r="C61" s="2"/>
      <c r="D61" s="2"/>
      <c r="E61" s="2"/>
      <c r="F61" s="2"/>
      <c r="G61" s="2"/>
      <c r="H61" s="2"/>
      <c r="I61" s="2"/>
      <c r="J61" s="2"/>
      <c r="K61" s="2"/>
      <c r="L61" s="2"/>
      <c r="M61" s="2"/>
      <c r="N61" s="9"/>
      <c r="O61" s="9"/>
      <c r="P61" s="9"/>
      <c r="Q61" s="9"/>
      <c r="R61" s="9"/>
      <c r="S61" s="9"/>
      <c r="T61" s="9"/>
      <c r="U61" s="9"/>
      <c r="V61" s="9"/>
      <c r="W61" s="9"/>
      <c r="X61" s="9"/>
      <c r="Y61" s="9"/>
      <c r="Z61" s="9"/>
    </row>
    <row r="62" spans="1:26" ht="13.2">
      <c r="A62" s="2"/>
      <c r="B62" s="2"/>
      <c r="C62" s="2"/>
      <c r="D62" s="2"/>
      <c r="E62" s="2"/>
      <c r="F62" s="2"/>
      <c r="G62" s="2"/>
      <c r="H62" s="2"/>
      <c r="I62" s="2"/>
      <c r="J62" s="2"/>
      <c r="K62" s="2"/>
      <c r="L62" s="2"/>
      <c r="M62" s="2"/>
      <c r="N62" s="9"/>
      <c r="O62" s="9"/>
      <c r="P62" s="9"/>
      <c r="Q62" s="9"/>
      <c r="R62" s="9"/>
      <c r="S62" s="9"/>
      <c r="T62" s="9"/>
      <c r="U62" s="9"/>
      <c r="V62" s="9"/>
      <c r="W62" s="9"/>
      <c r="X62" s="9"/>
      <c r="Y62" s="9"/>
      <c r="Z62" s="9"/>
    </row>
    <row r="63" spans="1:26" ht="13.2">
      <c r="A63" s="2"/>
      <c r="B63" s="2"/>
      <c r="C63" s="2"/>
      <c r="D63" s="2"/>
      <c r="E63" s="2"/>
      <c r="F63" s="2"/>
      <c r="G63" s="2"/>
      <c r="H63" s="2"/>
      <c r="I63" s="2"/>
      <c r="J63" s="2"/>
      <c r="K63" s="2"/>
      <c r="L63" s="2"/>
      <c r="M63" s="2"/>
      <c r="N63" s="9"/>
      <c r="O63" s="9"/>
      <c r="P63" s="9"/>
      <c r="Q63" s="9"/>
      <c r="R63" s="9"/>
      <c r="S63" s="9"/>
      <c r="T63" s="9"/>
      <c r="U63" s="9"/>
      <c r="V63" s="9"/>
      <c r="W63" s="9"/>
      <c r="X63" s="9"/>
      <c r="Y63" s="9"/>
      <c r="Z63" s="9"/>
    </row>
    <row r="64" spans="1:26" ht="13.2">
      <c r="A64" s="2"/>
      <c r="B64" s="2"/>
      <c r="C64" s="2"/>
      <c r="D64" s="2"/>
      <c r="E64" s="2"/>
      <c r="F64" s="2"/>
      <c r="G64" s="2"/>
      <c r="H64" s="2"/>
      <c r="I64" s="2"/>
      <c r="J64" s="2"/>
      <c r="K64" s="2"/>
      <c r="L64" s="2"/>
      <c r="M64" s="2"/>
      <c r="N64" s="9"/>
      <c r="O64" s="9"/>
      <c r="P64" s="9"/>
      <c r="Q64" s="9"/>
      <c r="R64" s="9"/>
      <c r="S64" s="9"/>
      <c r="T64" s="9"/>
      <c r="U64" s="9"/>
      <c r="V64" s="9"/>
      <c r="W64" s="9"/>
      <c r="X64" s="9"/>
      <c r="Y64" s="9"/>
      <c r="Z64" s="9"/>
    </row>
    <row r="65" spans="1:26" ht="13.2">
      <c r="A65" s="2"/>
      <c r="B65" s="2"/>
      <c r="C65" s="2"/>
      <c r="D65" s="2"/>
      <c r="E65" s="2"/>
      <c r="F65" s="2"/>
      <c r="G65" s="2"/>
      <c r="H65" s="2"/>
      <c r="I65" s="2"/>
      <c r="J65" s="2"/>
      <c r="K65" s="2"/>
      <c r="L65" s="2"/>
      <c r="M65" s="2"/>
      <c r="N65" s="9"/>
      <c r="O65" s="9"/>
      <c r="P65" s="9"/>
      <c r="Q65" s="9"/>
      <c r="R65" s="9"/>
      <c r="S65" s="9"/>
      <c r="T65" s="9"/>
      <c r="U65" s="9"/>
      <c r="V65" s="9"/>
      <c r="W65" s="9"/>
      <c r="X65" s="9"/>
      <c r="Y65" s="9"/>
      <c r="Z65" s="9"/>
    </row>
    <row r="66" spans="1:26" ht="13.2">
      <c r="A66" s="2"/>
      <c r="B66" s="2"/>
      <c r="C66" s="2"/>
      <c r="D66" s="2"/>
      <c r="E66" s="2"/>
      <c r="F66" s="2"/>
      <c r="G66" s="2"/>
      <c r="H66" s="2"/>
      <c r="I66" s="2"/>
      <c r="J66" s="2"/>
      <c r="K66" s="2"/>
      <c r="L66" s="2"/>
      <c r="M66" s="2"/>
      <c r="N66" s="9"/>
      <c r="O66" s="9"/>
      <c r="P66" s="9"/>
      <c r="Q66" s="9"/>
      <c r="R66" s="9"/>
      <c r="S66" s="9"/>
      <c r="T66" s="9"/>
      <c r="U66" s="9"/>
      <c r="V66" s="9"/>
      <c r="W66" s="9"/>
      <c r="X66" s="9"/>
      <c r="Y66" s="9"/>
      <c r="Z66" s="9"/>
    </row>
    <row r="67" spans="1:26" ht="13.2">
      <c r="A67" s="2"/>
      <c r="B67" s="2"/>
      <c r="C67" s="2"/>
      <c r="D67" s="2"/>
      <c r="E67" s="2"/>
      <c r="F67" s="2"/>
      <c r="G67" s="2"/>
      <c r="H67" s="2"/>
      <c r="I67" s="2"/>
      <c r="J67" s="2"/>
      <c r="K67" s="2"/>
      <c r="L67" s="2"/>
      <c r="M67" s="2"/>
      <c r="N67" s="9"/>
      <c r="O67" s="9"/>
      <c r="P67" s="9"/>
      <c r="Q67" s="9"/>
      <c r="R67" s="9"/>
      <c r="S67" s="9"/>
      <c r="T67" s="9"/>
      <c r="U67" s="9"/>
      <c r="V67" s="9"/>
      <c r="W67" s="9"/>
      <c r="X67" s="9"/>
      <c r="Y67" s="9"/>
      <c r="Z67" s="9"/>
    </row>
    <row r="68" spans="1:26" ht="13.2">
      <c r="A68" s="2"/>
      <c r="B68" s="2"/>
      <c r="C68" s="2"/>
      <c r="D68" s="2"/>
      <c r="E68" s="2"/>
      <c r="F68" s="2"/>
      <c r="G68" s="2"/>
      <c r="H68" s="2"/>
      <c r="I68" s="2"/>
      <c r="J68" s="2"/>
      <c r="K68" s="2"/>
      <c r="L68" s="2"/>
      <c r="M68" s="2"/>
      <c r="N68" s="9"/>
      <c r="O68" s="9"/>
      <c r="P68" s="9"/>
      <c r="Q68" s="9"/>
      <c r="R68" s="9"/>
      <c r="S68" s="9"/>
      <c r="T68" s="9"/>
      <c r="U68" s="9"/>
      <c r="V68" s="9"/>
      <c r="W68" s="9"/>
      <c r="X68" s="9"/>
      <c r="Y68" s="9"/>
      <c r="Z68" s="9"/>
    </row>
    <row r="69" spans="1:26" ht="13.2">
      <c r="A69" s="2"/>
      <c r="B69" s="2"/>
      <c r="C69" s="2"/>
      <c r="D69" s="2"/>
      <c r="E69" s="2"/>
      <c r="F69" s="2"/>
      <c r="G69" s="2"/>
      <c r="H69" s="2"/>
      <c r="I69" s="2"/>
      <c r="J69" s="2"/>
      <c r="K69" s="2"/>
      <c r="L69" s="2"/>
      <c r="M69" s="2"/>
      <c r="N69" s="9"/>
      <c r="O69" s="9"/>
      <c r="P69" s="9"/>
      <c r="Q69" s="9"/>
      <c r="R69" s="9"/>
      <c r="S69" s="9"/>
      <c r="T69" s="9"/>
      <c r="U69" s="9"/>
      <c r="V69" s="9"/>
      <c r="W69" s="9"/>
      <c r="X69" s="9"/>
      <c r="Y69" s="9"/>
      <c r="Z69" s="9"/>
    </row>
    <row r="70" spans="1:26" ht="13.2">
      <c r="A70" s="2"/>
      <c r="B70" s="2"/>
      <c r="C70" s="2"/>
      <c r="D70" s="2"/>
      <c r="E70" s="2"/>
      <c r="F70" s="2"/>
      <c r="G70" s="2"/>
      <c r="H70" s="2"/>
      <c r="I70" s="2"/>
      <c r="J70" s="2"/>
      <c r="K70" s="2"/>
      <c r="L70" s="2"/>
      <c r="M70" s="2"/>
      <c r="N70" s="9"/>
      <c r="O70" s="9"/>
      <c r="P70" s="9"/>
      <c r="Q70" s="9"/>
      <c r="R70" s="9"/>
      <c r="S70" s="9"/>
      <c r="T70" s="9"/>
      <c r="U70" s="9"/>
      <c r="V70" s="9"/>
      <c r="W70" s="9"/>
      <c r="X70" s="9"/>
      <c r="Y70" s="9"/>
      <c r="Z70" s="9"/>
    </row>
    <row r="71" spans="1:26" ht="13.2">
      <c r="A71" s="2"/>
      <c r="B71" s="2"/>
      <c r="C71" s="2"/>
      <c r="D71" s="2"/>
      <c r="E71" s="2"/>
      <c r="F71" s="2"/>
      <c r="G71" s="2"/>
      <c r="H71" s="2"/>
      <c r="I71" s="2"/>
      <c r="J71" s="2"/>
      <c r="K71" s="2"/>
      <c r="L71" s="2"/>
      <c r="M71" s="2"/>
      <c r="N71" s="9"/>
      <c r="O71" s="9"/>
      <c r="P71" s="9"/>
      <c r="Q71" s="9"/>
      <c r="R71" s="9"/>
      <c r="S71" s="9"/>
      <c r="T71" s="9"/>
      <c r="U71" s="9"/>
      <c r="V71" s="9"/>
      <c r="W71" s="9"/>
      <c r="X71" s="9"/>
      <c r="Y71" s="9"/>
      <c r="Z71" s="9"/>
    </row>
    <row r="72" spans="1:26" ht="13.2">
      <c r="A72" s="2"/>
      <c r="B72" s="2"/>
      <c r="C72" s="2"/>
      <c r="D72" s="2"/>
      <c r="E72" s="2"/>
      <c r="F72" s="2"/>
      <c r="G72" s="2"/>
      <c r="H72" s="2"/>
      <c r="I72" s="2"/>
      <c r="J72" s="2"/>
      <c r="K72" s="2"/>
      <c r="L72" s="2"/>
      <c r="M72" s="2"/>
      <c r="N72" s="9"/>
      <c r="O72" s="9"/>
      <c r="P72" s="9"/>
      <c r="Q72" s="9"/>
      <c r="R72" s="9"/>
      <c r="S72" s="9"/>
      <c r="T72" s="9"/>
      <c r="U72" s="9"/>
      <c r="V72" s="9"/>
      <c r="W72" s="9"/>
      <c r="X72" s="9"/>
      <c r="Y72" s="9"/>
      <c r="Z72" s="9"/>
    </row>
    <row r="73" spans="1:26" ht="13.2">
      <c r="A73" s="2"/>
      <c r="B73" s="2"/>
      <c r="C73" s="2"/>
      <c r="D73" s="2"/>
      <c r="E73" s="2"/>
      <c r="F73" s="2"/>
      <c r="G73" s="2"/>
      <c r="H73" s="2"/>
      <c r="I73" s="2"/>
      <c r="J73" s="2"/>
      <c r="K73" s="2"/>
      <c r="L73" s="2"/>
      <c r="M73" s="2"/>
      <c r="N73" s="9"/>
      <c r="O73" s="9"/>
      <c r="P73" s="9"/>
      <c r="Q73" s="9"/>
      <c r="R73" s="9"/>
      <c r="S73" s="9"/>
      <c r="T73" s="9"/>
      <c r="U73" s="9"/>
      <c r="V73" s="9"/>
      <c r="W73" s="9"/>
      <c r="X73" s="9"/>
      <c r="Y73" s="9"/>
      <c r="Z73" s="9"/>
    </row>
    <row r="74" spans="1:26" ht="13.2">
      <c r="A74" s="2"/>
      <c r="B74" s="2"/>
      <c r="C74" s="2"/>
      <c r="D74" s="2"/>
      <c r="E74" s="2"/>
      <c r="F74" s="2"/>
      <c r="G74" s="2"/>
      <c r="H74" s="2"/>
      <c r="I74" s="2"/>
      <c r="J74" s="2"/>
      <c r="K74" s="2"/>
      <c r="L74" s="2"/>
      <c r="M74" s="2"/>
      <c r="N74" s="9"/>
      <c r="O74" s="9"/>
      <c r="P74" s="9"/>
      <c r="Q74" s="9"/>
      <c r="R74" s="9"/>
      <c r="S74" s="9"/>
      <c r="T74" s="9"/>
      <c r="U74" s="9"/>
      <c r="V74" s="9"/>
      <c r="W74" s="9"/>
      <c r="X74" s="9"/>
      <c r="Y74" s="9"/>
      <c r="Z74" s="9"/>
    </row>
    <row r="75" spans="1:26" ht="13.2">
      <c r="A75" s="2"/>
      <c r="B75" s="2"/>
      <c r="C75" s="2"/>
      <c r="D75" s="2"/>
      <c r="E75" s="2"/>
      <c r="F75" s="2"/>
      <c r="G75" s="2"/>
      <c r="H75" s="2"/>
      <c r="I75" s="2"/>
      <c r="J75" s="2"/>
      <c r="K75" s="2"/>
      <c r="L75" s="2"/>
      <c r="M75" s="2"/>
      <c r="N75" s="9"/>
      <c r="O75" s="9"/>
      <c r="P75" s="9"/>
      <c r="Q75" s="9"/>
      <c r="R75" s="9"/>
      <c r="S75" s="9"/>
      <c r="T75" s="9"/>
      <c r="U75" s="9"/>
      <c r="V75" s="9"/>
      <c r="W75" s="9"/>
      <c r="X75" s="9"/>
      <c r="Y75" s="9"/>
      <c r="Z75" s="9"/>
    </row>
    <row r="76" spans="1:26" ht="13.2">
      <c r="A76" s="2"/>
      <c r="B76" s="2"/>
      <c r="C76" s="2"/>
      <c r="D76" s="2"/>
      <c r="E76" s="2"/>
      <c r="F76" s="2"/>
      <c r="G76" s="2"/>
      <c r="H76" s="2"/>
      <c r="I76" s="2"/>
      <c r="J76" s="2"/>
      <c r="K76" s="2"/>
      <c r="L76" s="2"/>
      <c r="M76" s="2"/>
      <c r="N76" s="9"/>
      <c r="O76" s="9"/>
      <c r="P76" s="9"/>
      <c r="Q76" s="9"/>
      <c r="R76" s="9"/>
      <c r="S76" s="9"/>
      <c r="T76" s="9"/>
      <c r="U76" s="9"/>
      <c r="V76" s="9"/>
      <c r="W76" s="9"/>
      <c r="X76" s="9"/>
      <c r="Y76" s="9"/>
      <c r="Z76" s="9"/>
    </row>
    <row r="77" spans="1:26" ht="13.2">
      <c r="A77" s="2"/>
      <c r="B77" s="2"/>
      <c r="C77" s="2"/>
      <c r="D77" s="2"/>
      <c r="E77" s="2"/>
      <c r="F77" s="2"/>
      <c r="G77" s="2"/>
      <c r="H77" s="2"/>
      <c r="I77" s="2"/>
      <c r="J77" s="2"/>
      <c r="K77" s="2"/>
      <c r="L77" s="2"/>
      <c r="M77" s="2"/>
      <c r="N77" s="9"/>
      <c r="O77" s="9"/>
      <c r="P77" s="9"/>
      <c r="Q77" s="9"/>
      <c r="R77" s="9"/>
      <c r="S77" s="9"/>
      <c r="T77" s="9"/>
      <c r="U77" s="9"/>
      <c r="V77" s="9"/>
      <c r="W77" s="9"/>
      <c r="X77" s="9"/>
      <c r="Y77" s="9"/>
      <c r="Z77" s="9"/>
    </row>
    <row r="78" spans="1:26" ht="13.2">
      <c r="A78" s="2"/>
      <c r="B78" s="2"/>
      <c r="C78" s="2"/>
      <c r="D78" s="2"/>
      <c r="E78" s="2"/>
      <c r="F78" s="2"/>
      <c r="G78" s="2"/>
      <c r="H78" s="2"/>
      <c r="I78" s="2"/>
      <c r="J78" s="2"/>
      <c r="K78" s="2"/>
      <c r="L78" s="2"/>
      <c r="M78" s="2"/>
      <c r="N78" s="9"/>
      <c r="O78" s="9"/>
      <c r="P78" s="9"/>
      <c r="Q78" s="9"/>
      <c r="R78" s="9"/>
      <c r="S78" s="9"/>
      <c r="T78" s="9"/>
      <c r="U78" s="9"/>
      <c r="V78" s="9"/>
      <c r="W78" s="9"/>
      <c r="X78" s="9"/>
      <c r="Y78" s="9"/>
      <c r="Z78" s="9"/>
    </row>
    <row r="79" spans="1:26" ht="13.2">
      <c r="A79" s="2"/>
      <c r="B79" s="2"/>
      <c r="C79" s="2"/>
      <c r="D79" s="2"/>
      <c r="E79" s="2"/>
      <c r="F79" s="2"/>
      <c r="G79" s="2"/>
      <c r="H79" s="2"/>
      <c r="I79" s="2"/>
      <c r="J79" s="2"/>
      <c r="K79" s="2"/>
      <c r="L79" s="2"/>
      <c r="M79" s="2"/>
      <c r="N79" s="9"/>
      <c r="O79" s="9"/>
      <c r="P79" s="9"/>
      <c r="Q79" s="9"/>
      <c r="R79" s="9"/>
      <c r="S79" s="9"/>
      <c r="T79" s="9"/>
      <c r="U79" s="9"/>
      <c r="V79" s="9"/>
      <c r="W79" s="9"/>
      <c r="X79" s="9"/>
      <c r="Y79" s="9"/>
      <c r="Z79" s="9"/>
    </row>
    <row r="80" spans="1:26" ht="13.2">
      <c r="A80" s="2"/>
      <c r="B80" s="2"/>
      <c r="C80" s="2"/>
      <c r="D80" s="2"/>
      <c r="E80" s="2"/>
      <c r="F80" s="2"/>
      <c r="G80" s="2"/>
      <c r="H80" s="2"/>
      <c r="I80" s="2"/>
      <c r="J80" s="2"/>
      <c r="K80" s="2"/>
      <c r="L80" s="2"/>
      <c r="M80" s="2"/>
      <c r="N80" s="9"/>
      <c r="O80" s="9"/>
      <c r="P80" s="9"/>
      <c r="Q80" s="9"/>
      <c r="R80" s="9"/>
      <c r="S80" s="9"/>
      <c r="T80" s="9"/>
      <c r="U80" s="9"/>
      <c r="V80" s="9"/>
      <c r="W80" s="9"/>
      <c r="X80" s="9"/>
      <c r="Y80" s="9"/>
      <c r="Z80" s="9"/>
    </row>
    <row r="81" spans="1:26" ht="13.2">
      <c r="A81" s="2"/>
      <c r="B81" s="2"/>
      <c r="C81" s="2"/>
      <c r="D81" s="2"/>
      <c r="E81" s="2"/>
      <c r="F81" s="2"/>
      <c r="G81" s="2"/>
      <c r="H81" s="2"/>
      <c r="I81" s="2"/>
      <c r="J81" s="2"/>
      <c r="K81" s="2"/>
      <c r="L81" s="2"/>
      <c r="M81" s="2"/>
      <c r="N81" s="9"/>
      <c r="O81" s="9"/>
      <c r="P81" s="9"/>
      <c r="Q81" s="9"/>
      <c r="R81" s="9"/>
      <c r="S81" s="9"/>
      <c r="T81" s="9"/>
      <c r="U81" s="9"/>
      <c r="V81" s="9"/>
      <c r="W81" s="9"/>
      <c r="X81" s="9"/>
      <c r="Y81" s="9"/>
      <c r="Z81" s="9"/>
    </row>
    <row r="82" spans="1:26" ht="13.2">
      <c r="A82" s="2"/>
      <c r="B82" s="2"/>
      <c r="C82" s="2"/>
      <c r="D82" s="2"/>
      <c r="E82" s="2"/>
      <c r="F82" s="2"/>
      <c r="G82" s="2"/>
      <c r="H82" s="2"/>
      <c r="I82" s="2"/>
      <c r="J82" s="2"/>
      <c r="K82" s="2"/>
      <c r="L82" s="2"/>
      <c r="M82" s="2"/>
      <c r="N82" s="9"/>
      <c r="O82" s="9"/>
      <c r="P82" s="9"/>
      <c r="Q82" s="9"/>
      <c r="R82" s="9"/>
      <c r="S82" s="9"/>
      <c r="T82" s="9"/>
      <c r="U82" s="9"/>
      <c r="V82" s="9"/>
      <c r="W82" s="9"/>
      <c r="X82" s="9"/>
      <c r="Y82" s="9"/>
      <c r="Z82" s="9"/>
    </row>
    <row r="83" spans="1:26" ht="13.2">
      <c r="A83" s="2"/>
      <c r="B83" s="2"/>
      <c r="C83" s="2"/>
      <c r="D83" s="2"/>
      <c r="E83" s="2"/>
      <c r="F83" s="2"/>
      <c r="G83" s="2"/>
      <c r="H83" s="2"/>
      <c r="I83" s="2"/>
      <c r="J83" s="2"/>
      <c r="K83" s="2"/>
      <c r="L83" s="2"/>
      <c r="M83" s="2"/>
      <c r="N83" s="9"/>
      <c r="O83" s="9"/>
      <c r="P83" s="9"/>
      <c r="Q83" s="9"/>
      <c r="R83" s="9"/>
      <c r="S83" s="9"/>
      <c r="T83" s="9"/>
      <c r="U83" s="9"/>
      <c r="V83" s="9"/>
      <c r="W83" s="9"/>
      <c r="X83" s="9"/>
      <c r="Y83" s="9"/>
      <c r="Z83" s="9"/>
    </row>
    <row r="84" spans="1:26" ht="13.2">
      <c r="A84" s="2"/>
      <c r="B84" s="2"/>
      <c r="C84" s="2"/>
      <c r="D84" s="2"/>
      <c r="E84" s="2"/>
      <c r="F84" s="2"/>
      <c r="G84" s="2"/>
      <c r="H84" s="2"/>
      <c r="I84" s="2"/>
      <c r="J84" s="2"/>
      <c r="K84" s="2"/>
      <c r="L84" s="2"/>
      <c r="M84" s="2"/>
      <c r="N84" s="9"/>
      <c r="O84" s="9"/>
      <c r="P84" s="9"/>
      <c r="Q84" s="9"/>
      <c r="R84" s="9"/>
      <c r="S84" s="9"/>
      <c r="T84" s="9"/>
      <c r="U84" s="9"/>
      <c r="V84" s="9"/>
      <c r="W84" s="9"/>
      <c r="X84" s="9"/>
      <c r="Y84" s="9"/>
      <c r="Z84" s="9"/>
    </row>
    <row r="85" spans="1:26" ht="13.2">
      <c r="A85" s="2"/>
      <c r="B85" s="2"/>
      <c r="C85" s="2"/>
      <c r="D85" s="2"/>
      <c r="E85" s="2"/>
      <c r="F85" s="2"/>
      <c r="G85" s="2"/>
      <c r="H85" s="2"/>
      <c r="I85" s="2"/>
      <c r="J85" s="2"/>
      <c r="K85" s="2"/>
      <c r="L85" s="2"/>
      <c r="M85" s="2"/>
      <c r="N85" s="9"/>
      <c r="O85" s="9"/>
      <c r="P85" s="9"/>
      <c r="Q85" s="9"/>
      <c r="R85" s="9"/>
      <c r="S85" s="9"/>
      <c r="T85" s="9"/>
      <c r="U85" s="9"/>
      <c r="V85" s="9"/>
      <c r="W85" s="9"/>
      <c r="X85" s="9"/>
      <c r="Y85" s="9"/>
      <c r="Z85" s="9"/>
    </row>
    <row r="86" spans="1:26" ht="13.2">
      <c r="A86" s="2"/>
      <c r="B86" s="2"/>
      <c r="C86" s="2"/>
      <c r="D86" s="2"/>
      <c r="E86" s="2"/>
      <c r="F86" s="2"/>
      <c r="G86" s="2"/>
      <c r="H86" s="2"/>
      <c r="I86" s="2"/>
      <c r="J86" s="2"/>
      <c r="K86" s="2"/>
      <c r="L86" s="2"/>
      <c r="M86" s="2"/>
      <c r="N86" s="9"/>
      <c r="O86" s="9"/>
      <c r="P86" s="9"/>
      <c r="Q86" s="9"/>
      <c r="R86" s="9"/>
      <c r="S86" s="9"/>
      <c r="T86" s="9"/>
      <c r="U86" s="9"/>
      <c r="V86" s="9"/>
      <c r="W86" s="9"/>
      <c r="X86" s="9"/>
      <c r="Y86" s="9"/>
      <c r="Z86" s="9"/>
    </row>
    <row r="87" spans="1:26" ht="13.2">
      <c r="A87" s="2"/>
      <c r="B87" s="2"/>
      <c r="C87" s="2"/>
      <c r="D87" s="2"/>
      <c r="E87" s="2"/>
      <c r="F87" s="2"/>
      <c r="G87" s="2"/>
      <c r="H87" s="2"/>
      <c r="I87" s="2"/>
      <c r="J87" s="2"/>
      <c r="K87" s="2"/>
      <c r="L87" s="2"/>
      <c r="M87" s="2"/>
      <c r="N87" s="9"/>
      <c r="O87" s="9"/>
      <c r="P87" s="9"/>
      <c r="Q87" s="9"/>
      <c r="R87" s="9"/>
      <c r="S87" s="9"/>
      <c r="T87" s="9"/>
      <c r="U87" s="9"/>
      <c r="V87" s="9"/>
      <c r="W87" s="9"/>
      <c r="X87" s="9"/>
      <c r="Y87" s="9"/>
      <c r="Z87" s="9"/>
    </row>
    <row r="88" spans="1:26" ht="13.2">
      <c r="A88" s="2"/>
      <c r="B88" s="2"/>
      <c r="C88" s="2"/>
      <c r="D88" s="2"/>
      <c r="E88" s="2"/>
      <c r="F88" s="2"/>
      <c r="G88" s="2"/>
      <c r="H88" s="2"/>
      <c r="I88" s="2"/>
      <c r="J88" s="2"/>
      <c r="K88" s="2"/>
      <c r="L88" s="2"/>
      <c r="M88" s="2"/>
      <c r="N88" s="9"/>
      <c r="O88" s="9"/>
      <c r="P88" s="9"/>
      <c r="Q88" s="9"/>
      <c r="R88" s="9"/>
      <c r="S88" s="9"/>
      <c r="T88" s="9"/>
      <c r="U88" s="9"/>
      <c r="V88" s="9"/>
      <c r="W88" s="9"/>
      <c r="X88" s="9"/>
      <c r="Y88" s="9"/>
      <c r="Z88" s="9"/>
    </row>
    <row r="89" spans="1:26" ht="13.2">
      <c r="A89" s="2"/>
      <c r="B89" s="2"/>
      <c r="C89" s="2"/>
      <c r="D89" s="2"/>
      <c r="E89" s="2"/>
      <c r="F89" s="2"/>
      <c r="G89" s="2"/>
      <c r="H89" s="2"/>
      <c r="I89" s="2"/>
      <c r="J89" s="2"/>
      <c r="K89" s="2"/>
      <c r="L89" s="2"/>
      <c r="M89" s="2"/>
      <c r="N89" s="9"/>
      <c r="O89" s="9"/>
      <c r="P89" s="9"/>
      <c r="Q89" s="9"/>
      <c r="R89" s="9"/>
      <c r="S89" s="9"/>
      <c r="T89" s="9"/>
      <c r="U89" s="9"/>
      <c r="V89" s="9"/>
      <c r="W89" s="9"/>
      <c r="X89" s="9"/>
      <c r="Y89" s="9"/>
      <c r="Z89" s="9"/>
    </row>
    <row r="90" spans="1:26" ht="13.2">
      <c r="A90" s="2"/>
      <c r="B90" s="2"/>
      <c r="C90" s="2"/>
      <c r="D90" s="2"/>
      <c r="E90" s="2"/>
      <c r="F90" s="2"/>
      <c r="G90" s="2"/>
      <c r="H90" s="2"/>
      <c r="I90" s="2"/>
      <c r="J90" s="2"/>
      <c r="K90" s="2"/>
      <c r="L90" s="2"/>
      <c r="M90" s="2"/>
      <c r="N90" s="9"/>
      <c r="O90" s="9"/>
      <c r="P90" s="9"/>
      <c r="Q90" s="9"/>
      <c r="R90" s="9"/>
      <c r="S90" s="9"/>
      <c r="T90" s="9"/>
      <c r="U90" s="9"/>
      <c r="V90" s="9"/>
      <c r="W90" s="9"/>
      <c r="X90" s="9"/>
      <c r="Y90" s="9"/>
      <c r="Z90" s="9"/>
    </row>
    <row r="91" spans="1:26" ht="13.2">
      <c r="A91" s="2"/>
      <c r="B91" s="2"/>
      <c r="C91" s="2"/>
      <c r="D91" s="2"/>
      <c r="E91" s="2"/>
      <c r="F91" s="2"/>
      <c r="G91" s="2"/>
      <c r="H91" s="2"/>
      <c r="I91" s="2"/>
      <c r="J91" s="2"/>
      <c r="K91" s="2"/>
      <c r="L91" s="2"/>
      <c r="M91" s="2"/>
      <c r="N91" s="9"/>
      <c r="O91" s="9"/>
      <c r="P91" s="9"/>
      <c r="Q91" s="9"/>
      <c r="R91" s="9"/>
      <c r="S91" s="9"/>
      <c r="T91" s="9"/>
      <c r="U91" s="9"/>
      <c r="V91" s="9"/>
      <c r="W91" s="9"/>
      <c r="X91" s="9"/>
      <c r="Y91" s="9"/>
      <c r="Z91" s="9"/>
    </row>
    <row r="92" spans="1:26" ht="13.2">
      <c r="A92" s="2"/>
      <c r="B92" s="2"/>
      <c r="C92" s="2"/>
      <c r="D92" s="2"/>
      <c r="E92" s="2"/>
      <c r="F92" s="2"/>
      <c r="G92" s="2"/>
      <c r="H92" s="2"/>
      <c r="I92" s="2"/>
      <c r="J92" s="2"/>
      <c r="K92" s="2"/>
      <c r="L92" s="2"/>
      <c r="M92" s="2"/>
      <c r="N92" s="9"/>
      <c r="O92" s="9"/>
      <c r="P92" s="9"/>
      <c r="Q92" s="9"/>
      <c r="R92" s="9"/>
      <c r="S92" s="9"/>
      <c r="T92" s="9"/>
      <c r="U92" s="9"/>
      <c r="V92" s="9"/>
      <c r="W92" s="9"/>
      <c r="X92" s="9"/>
      <c r="Y92" s="9"/>
      <c r="Z92" s="9"/>
    </row>
    <row r="93" spans="1:26" ht="13.2">
      <c r="A93" s="2"/>
      <c r="B93" s="2"/>
      <c r="C93" s="2"/>
      <c r="D93" s="2"/>
      <c r="E93" s="2"/>
      <c r="F93" s="2"/>
      <c r="G93" s="2"/>
      <c r="H93" s="2"/>
      <c r="I93" s="2"/>
      <c r="J93" s="2"/>
      <c r="K93" s="2"/>
      <c r="L93" s="2"/>
      <c r="M93" s="2"/>
      <c r="N93" s="9"/>
      <c r="O93" s="9"/>
      <c r="P93" s="9"/>
      <c r="Q93" s="9"/>
      <c r="R93" s="9"/>
      <c r="S93" s="9"/>
      <c r="T93" s="9"/>
      <c r="U93" s="9"/>
      <c r="V93" s="9"/>
      <c r="W93" s="9"/>
      <c r="X93" s="9"/>
      <c r="Y93" s="9"/>
      <c r="Z93" s="9"/>
    </row>
    <row r="94" spans="1:26" ht="13.2">
      <c r="A94" s="2"/>
      <c r="B94" s="2"/>
      <c r="C94" s="2"/>
      <c r="D94" s="2"/>
      <c r="E94" s="2"/>
      <c r="F94" s="2"/>
      <c r="G94" s="2"/>
      <c r="H94" s="2"/>
      <c r="I94" s="2"/>
      <c r="J94" s="2"/>
      <c r="K94" s="2"/>
      <c r="L94" s="2"/>
      <c r="M94" s="2"/>
      <c r="N94" s="9"/>
      <c r="O94" s="9"/>
      <c r="P94" s="9"/>
      <c r="Q94" s="9"/>
      <c r="R94" s="9"/>
      <c r="S94" s="9"/>
      <c r="T94" s="9"/>
      <c r="U94" s="9"/>
      <c r="V94" s="9"/>
      <c r="W94" s="9"/>
      <c r="X94" s="9"/>
      <c r="Y94" s="9"/>
      <c r="Z94" s="9"/>
    </row>
    <row r="95" spans="1:26" ht="13.2">
      <c r="A95" s="2"/>
      <c r="B95" s="2"/>
      <c r="C95" s="2"/>
      <c r="D95" s="2"/>
      <c r="E95" s="2"/>
      <c r="F95" s="2"/>
      <c r="G95" s="2"/>
      <c r="H95" s="2"/>
      <c r="I95" s="2"/>
      <c r="J95" s="2"/>
      <c r="K95" s="2"/>
      <c r="L95" s="2"/>
      <c r="M95" s="2"/>
      <c r="N95" s="9"/>
      <c r="O95" s="9"/>
      <c r="P95" s="9"/>
      <c r="Q95" s="9"/>
      <c r="R95" s="9"/>
      <c r="S95" s="9"/>
      <c r="T95" s="9"/>
      <c r="U95" s="9"/>
      <c r="V95" s="9"/>
      <c r="W95" s="9"/>
      <c r="X95" s="9"/>
      <c r="Y95" s="9"/>
      <c r="Z95" s="9"/>
    </row>
    <row r="96" spans="1:26" ht="13.2">
      <c r="A96" s="2"/>
      <c r="B96" s="2"/>
      <c r="C96" s="2"/>
      <c r="D96" s="2"/>
      <c r="E96" s="2"/>
      <c r="F96" s="2"/>
      <c r="G96" s="2"/>
      <c r="H96" s="2"/>
      <c r="I96" s="2"/>
      <c r="J96" s="2"/>
      <c r="K96" s="2"/>
      <c r="L96" s="2"/>
      <c r="M96" s="2"/>
      <c r="N96" s="9"/>
      <c r="O96" s="9"/>
      <c r="P96" s="9"/>
      <c r="Q96" s="9"/>
      <c r="R96" s="9"/>
      <c r="S96" s="9"/>
      <c r="T96" s="9"/>
      <c r="U96" s="9"/>
      <c r="V96" s="9"/>
      <c r="W96" s="9"/>
      <c r="X96" s="9"/>
      <c r="Y96" s="9"/>
      <c r="Z96" s="9"/>
    </row>
    <row r="97" spans="1:26" ht="13.2">
      <c r="A97" s="2"/>
      <c r="B97" s="2"/>
      <c r="C97" s="2"/>
      <c r="D97" s="2"/>
      <c r="E97" s="2"/>
      <c r="F97" s="2"/>
      <c r="G97" s="2"/>
      <c r="H97" s="2"/>
      <c r="I97" s="2"/>
      <c r="J97" s="2"/>
      <c r="K97" s="2"/>
      <c r="L97" s="2"/>
      <c r="M97" s="2"/>
      <c r="N97" s="9"/>
      <c r="O97" s="9"/>
      <c r="P97" s="9"/>
      <c r="Q97" s="9"/>
      <c r="R97" s="9"/>
      <c r="S97" s="9"/>
      <c r="T97" s="9"/>
      <c r="U97" s="9"/>
      <c r="V97" s="9"/>
      <c r="W97" s="9"/>
      <c r="X97" s="9"/>
      <c r="Y97" s="9"/>
      <c r="Z97" s="9"/>
    </row>
    <row r="98" spans="1:26" ht="13.2">
      <c r="A98" s="2"/>
      <c r="B98" s="2"/>
      <c r="C98" s="2"/>
      <c r="D98" s="2"/>
      <c r="E98" s="2"/>
      <c r="F98" s="2"/>
      <c r="G98" s="2"/>
      <c r="H98" s="2"/>
      <c r="I98" s="2"/>
      <c r="J98" s="2"/>
      <c r="K98" s="2"/>
      <c r="L98" s="2"/>
      <c r="M98" s="2"/>
      <c r="N98" s="9"/>
      <c r="O98" s="9"/>
      <c r="P98" s="9"/>
      <c r="Q98" s="9"/>
      <c r="R98" s="9"/>
      <c r="S98" s="9"/>
      <c r="T98" s="9"/>
      <c r="U98" s="9"/>
      <c r="V98" s="9"/>
      <c r="W98" s="9"/>
      <c r="X98" s="9"/>
      <c r="Y98" s="9"/>
      <c r="Z98" s="9"/>
    </row>
    <row r="99" spans="1:26" ht="13.2">
      <c r="A99" s="2"/>
      <c r="B99" s="2"/>
      <c r="C99" s="2"/>
      <c r="D99" s="2"/>
      <c r="E99" s="2"/>
      <c r="F99" s="2"/>
      <c r="G99" s="2"/>
      <c r="H99" s="2"/>
      <c r="I99" s="2"/>
      <c r="J99" s="2"/>
      <c r="K99" s="2"/>
      <c r="L99" s="2"/>
      <c r="M99" s="2"/>
      <c r="N99" s="9"/>
      <c r="O99" s="9"/>
      <c r="P99" s="9"/>
      <c r="Q99" s="9"/>
      <c r="R99" s="9"/>
      <c r="S99" s="9"/>
      <c r="T99" s="9"/>
      <c r="U99" s="9"/>
      <c r="V99" s="9"/>
      <c r="W99" s="9"/>
      <c r="X99" s="9"/>
      <c r="Y99" s="9"/>
      <c r="Z99" s="9"/>
    </row>
    <row r="100" spans="1:26" ht="13.2">
      <c r="A100" s="2"/>
      <c r="B100" s="2"/>
      <c r="C100" s="2"/>
      <c r="D100" s="2"/>
      <c r="E100" s="2"/>
      <c r="F100" s="2"/>
      <c r="G100" s="2"/>
      <c r="H100" s="2"/>
      <c r="I100" s="2"/>
      <c r="J100" s="2"/>
      <c r="K100" s="2"/>
      <c r="L100" s="2"/>
      <c r="M100" s="2"/>
      <c r="N100" s="9"/>
      <c r="O100" s="9"/>
      <c r="P100" s="9"/>
      <c r="Q100" s="9"/>
      <c r="R100" s="9"/>
      <c r="S100" s="9"/>
      <c r="T100" s="9"/>
      <c r="U100" s="9"/>
      <c r="V100" s="9"/>
      <c r="W100" s="9"/>
      <c r="X100" s="9"/>
      <c r="Y100" s="9"/>
      <c r="Z100" s="9"/>
    </row>
    <row r="101" spans="1:26" ht="13.2">
      <c r="A101" s="2"/>
      <c r="B101" s="2"/>
      <c r="C101" s="2"/>
      <c r="D101" s="2"/>
      <c r="E101" s="2"/>
      <c r="F101" s="2"/>
      <c r="G101" s="2"/>
      <c r="H101" s="2"/>
      <c r="I101" s="2"/>
      <c r="J101" s="2"/>
      <c r="K101" s="2"/>
      <c r="L101" s="2"/>
      <c r="M101" s="2"/>
      <c r="N101" s="9"/>
      <c r="O101" s="9"/>
      <c r="P101" s="9"/>
      <c r="Q101" s="9"/>
      <c r="R101" s="9"/>
      <c r="S101" s="9"/>
      <c r="T101" s="9"/>
      <c r="U101" s="9"/>
      <c r="V101" s="9"/>
      <c r="W101" s="9"/>
      <c r="X101" s="9"/>
      <c r="Y101" s="9"/>
      <c r="Z101" s="9"/>
    </row>
    <row r="102" spans="1:26" ht="13.2">
      <c r="A102" s="2"/>
      <c r="B102" s="2"/>
      <c r="C102" s="2"/>
      <c r="D102" s="2"/>
      <c r="E102" s="2"/>
      <c r="F102" s="2"/>
      <c r="G102" s="2"/>
      <c r="H102" s="2"/>
      <c r="I102" s="2"/>
      <c r="J102" s="2"/>
      <c r="K102" s="2"/>
      <c r="L102" s="2"/>
      <c r="M102" s="2"/>
      <c r="N102" s="9"/>
      <c r="O102" s="9"/>
      <c r="P102" s="9"/>
      <c r="Q102" s="9"/>
      <c r="R102" s="9"/>
      <c r="S102" s="9"/>
      <c r="T102" s="9"/>
      <c r="U102" s="9"/>
      <c r="V102" s="9"/>
      <c r="W102" s="9"/>
      <c r="X102" s="9"/>
      <c r="Y102" s="9"/>
      <c r="Z102" s="9"/>
    </row>
    <row r="103" spans="1:26" ht="13.2">
      <c r="A103" s="2"/>
      <c r="B103" s="2"/>
      <c r="C103" s="2"/>
      <c r="D103" s="2"/>
      <c r="E103" s="2"/>
      <c r="F103" s="2"/>
      <c r="G103" s="2"/>
      <c r="H103" s="2"/>
      <c r="I103" s="2"/>
      <c r="J103" s="2"/>
      <c r="K103" s="2"/>
      <c r="L103" s="2"/>
      <c r="M103" s="2"/>
      <c r="N103" s="9"/>
      <c r="O103" s="9"/>
      <c r="P103" s="9"/>
      <c r="Q103" s="9"/>
      <c r="R103" s="9"/>
      <c r="S103" s="9"/>
      <c r="T103" s="9"/>
      <c r="U103" s="9"/>
      <c r="V103" s="9"/>
      <c r="W103" s="9"/>
      <c r="X103" s="9"/>
      <c r="Y103" s="9"/>
      <c r="Z103" s="9"/>
    </row>
    <row r="104" spans="1:26" ht="13.2">
      <c r="A104" s="2"/>
      <c r="B104" s="2"/>
      <c r="C104" s="2"/>
      <c r="D104" s="2"/>
      <c r="E104" s="2"/>
      <c r="F104" s="2"/>
      <c r="G104" s="2"/>
      <c r="H104" s="2"/>
      <c r="I104" s="2"/>
      <c r="J104" s="2"/>
      <c r="K104" s="2"/>
      <c r="L104" s="2"/>
      <c r="M104" s="2"/>
      <c r="N104" s="9"/>
      <c r="O104" s="9"/>
      <c r="P104" s="9"/>
      <c r="Q104" s="9"/>
      <c r="R104" s="9"/>
      <c r="S104" s="9"/>
      <c r="T104" s="9"/>
      <c r="U104" s="9"/>
      <c r="V104" s="9"/>
      <c r="W104" s="9"/>
      <c r="X104" s="9"/>
      <c r="Y104" s="9"/>
      <c r="Z104" s="9"/>
    </row>
    <row r="105" spans="1:26" ht="13.2">
      <c r="A105" s="2"/>
      <c r="B105" s="2"/>
      <c r="C105" s="2"/>
      <c r="D105" s="2"/>
      <c r="E105" s="2"/>
      <c r="F105" s="2"/>
      <c r="G105" s="2"/>
      <c r="H105" s="2"/>
      <c r="I105" s="2"/>
      <c r="J105" s="2"/>
      <c r="K105" s="2"/>
      <c r="L105" s="2"/>
      <c r="M105" s="2"/>
      <c r="N105" s="9"/>
      <c r="O105" s="9"/>
      <c r="P105" s="9"/>
      <c r="Q105" s="9"/>
      <c r="R105" s="9"/>
      <c r="S105" s="9"/>
      <c r="T105" s="9"/>
      <c r="U105" s="9"/>
      <c r="V105" s="9"/>
      <c r="W105" s="9"/>
      <c r="X105" s="9"/>
      <c r="Y105" s="9"/>
      <c r="Z105" s="9"/>
    </row>
    <row r="106" spans="1:26" ht="13.2">
      <c r="A106" s="2"/>
      <c r="B106" s="2"/>
      <c r="C106" s="2"/>
      <c r="D106" s="2"/>
      <c r="E106" s="2"/>
      <c r="F106" s="2"/>
      <c r="G106" s="2"/>
      <c r="H106" s="2"/>
      <c r="I106" s="2"/>
      <c r="J106" s="2"/>
      <c r="K106" s="2"/>
      <c r="L106" s="2"/>
      <c r="M106" s="2"/>
      <c r="N106" s="9"/>
      <c r="O106" s="9"/>
      <c r="P106" s="9"/>
      <c r="Q106" s="9"/>
      <c r="R106" s="9"/>
      <c r="S106" s="9"/>
      <c r="T106" s="9"/>
      <c r="U106" s="9"/>
      <c r="V106" s="9"/>
      <c r="W106" s="9"/>
      <c r="X106" s="9"/>
      <c r="Y106" s="9"/>
      <c r="Z106" s="9"/>
    </row>
    <row r="107" spans="1:26" ht="13.2">
      <c r="A107" s="2"/>
      <c r="B107" s="2"/>
      <c r="C107" s="2"/>
      <c r="D107" s="2"/>
      <c r="E107" s="2"/>
      <c r="F107" s="2"/>
      <c r="G107" s="2"/>
      <c r="H107" s="2"/>
      <c r="I107" s="2"/>
      <c r="J107" s="2"/>
      <c r="K107" s="2"/>
      <c r="L107" s="2"/>
      <c r="M107" s="2"/>
      <c r="N107" s="9"/>
      <c r="O107" s="9"/>
      <c r="P107" s="9"/>
      <c r="Q107" s="9"/>
      <c r="R107" s="9"/>
      <c r="S107" s="9"/>
      <c r="T107" s="9"/>
      <c r="U107" s="9"/>
      <c r="V107" s="9"/>
      <c r="W107" s="9"/>
      <c r="X107" s="9"/>
      <c r="Y107" s="9"/>
      <c r="Z107" s="9"/>
    </row>
    <row r="108" spans="1:26" ht="13.2">
      <c r="A108" s="2"/>
      <c r="B108" s="2"/>
      <c r="C108" s="2"/>
      <c r="D108" s="2"/>
      <c r="E108" s="2"/>
      <c r="F108" s="2"/>
      <c r="G108" s="2"/>
      <c r="H108" s="2"/>
      <c r="I108" s="2"/>
      <c r="J108" s="2"/>
      <c r="K108" s="2"/>
      <c r="L108" s="2"/>
      <c r="M108" s="2"/>
      <c r="N108" s="9"/>
      <c r="O108" s="9"/>
      <c r="P108" s="9"/>
      <c r="Q108" s="9"/>
      <c r="R108" s="9"/>
      <c r="S108" s="9"/>
      <c r="T108" s="9"/>
      <c r="U108" s="9"/>
      <c r="V108" s="9"/>
      <c r="W108" s="9"/>
      <c r="X108" s="9"/>
      <c r="Y108" s="9"/>
      <c r="Z108" s="9"/>
    </row>
    <row r="109" spans="1:26" ht="13.2">
      <c r="A109" s="2"/>
      <c r="B109" s="2"/>
      <c r="C109" s="2"/>
      <c r="D109" s="2"/>
      <c r="E109" s="2"/>
      <c r="F109" s="2"/>
      <c r="G109" s="2"/>
      <c r="H109" s="2"/>
      <c r="I109" s="2"/>
      <c r="J109" s="2"/>
      <c r="K109" s="2"/>
      <c r="L109" s="2"/>
      <c r="M109" s="2"/>
      <c r="N109" s="9"/>
      <c r="O109" s="9"/>
      <c r="P109" s="9"/>
      <c r="Q109" s="9"/>
      <c r="R109" s="9"/>
      <c r="S109" s="9"/>
      <c r="T109" s="9"/>
      <c r="U109" s="9"/>
      <c r="V109" s="9"/>
      <c r="W109" s="9"/>
      <c r="X109" s="9"/>
      <c r="Y109" s="9"/>
      <c r="Z109" s="9"/>
    </row>
    <row r="110" spans="1:26" ht="13.2">
      <c r="A110" s="2"/>
      <c r="B110" s="2"/>
      <c r="C110" s="2"/>
      <c r="D110" s="2"/>
      <c r="E110" s="2"/>
      <c r="F110" s="2"/>
      <c r="G110" s="2"/>
      <c r="H110" s="2"/>
      <c r="I110" s="2"/>
      <c r="J110" s="2"/>
      <c r="K110" s="2"/>
      <c r="L110" s="2"/>
      <c r="M110" s="2"/>
      <c r="N110" s="9"/>
      <c r="O110" s="9"/>
      <c r="P110" s="9"/>
      <c r="Q110" s="9"/>
      <c r="R110" s="9"/>
      <c r="S110" s="9"/>
      <c r="T110" s="9"/>
      <c r="U110" s="9"/>
      <c r="V110" s="9"/>
      <c r="W110" s="9"/>
      <c r="X110" s="9"/>
      <c r="Y110" s="9"/>
      <c r="Z110" s="9"/>
    </row>
    <row r="111" spans="1:26" ht="13.2">
      <c r="A111" s="2"/>
      <c r="B111" s="2"/>
      <c r="C111" s="2"/>
      <c r="D111" s="2"/>
      <c r="E111" s="2"/>
      <c r="F111" s="2"/>
      <c r="G111" s="2"/>
      <c r="H111" s="2"/>
      <c r="I111" s="2"/>
      <c r="J111" s="2"/>
      <c r="K111" s="2"/>
      <c r="L111" s="2"/>
      <c r="M111" s="2"/>
      <c r="N111" s="9"/>
      <c r="O111" s="9"/>
      <c r="P111" s="9"/>
      <c r="Q111" s="9"/>
      <c r="R111" s="9"/>
      <c r="S111" s="9"/>
      <c r="T111" s="9"/>
      <c r="U111" s="9"/>
      <c r="V111" s="9"/>
      <c r="W111" s="9"/>
      <c r="X111" s="9"/>
      <c r="Y111" s="9"/>
      <c r="Z111" s="9"/>
    </row>
    <row r="112" spans="1:26" ht="13.2">
      <c r="A112" s="2"/>
      <c r="B112" s="2"/>
      <c r="C112" s="2"/>
      <c r="D112" s="2"/>
      <c r="E112" s="2"/>
      <c r="F112" s="2"/>
      <c r="G112" s="2"/>
      <c r="H112" s="2"/>
      <c r="I112" s="2"/>
      <c r="J112" s="2"/>
      <c r="K112" s="2"/>
      <c r="L112" s="2"/>
      <c r="M112" s="2"/>
      <c r="N112" s="9"/>
      <c r="O112" s="9"/>
      <c r="P112" s="9"/>
      <c r="Q112" s="9"/>
      <c r="R112" s="9"/>
      <c r="S112" s="9"/>
      <c r="T112" s="9"/>
      <c r="U112" s="9"/>
      <c r="V112" s="9"/>
      <c r="W112" s="9"/>
      <c r="X112" s="9"/>
      <c r="Y112" s="9"/>
      <c r="Z112" s="9"/>
    </row>
    <row r="113" spans="1:26" ht="13.2">
      <c r="A113" s="2"/>
      <c r="B113" s="2"/>
      <c r="C113" s="2"/>
      <c r="D113" s="2"/>
      <c r="E113" s="2"/>
      <c r="F113" s="2"/>
      <c r="G113" s="2"/>
      <c r="H113" s="2"/>
      <c r="I113" s="2"/>
      <c r="J113" s="2"/>
      <c r="K113" s="2"/>
      <c r="L113" s="2"/>
      <c r="M113" s="2"/>
      <c r="N113" s="9"/>
      <c r="O113" s="9"/>
      <c r="P113" s="9"/>
      <c r="Q113" s="9"/>
      <c r="R113" s="9"/>
      <c r="S113" s="9"/>
      <c r="T113" s="9"/>
      <c r="U113" s="9"/>
      <c r="V113" s="9"/>
      <c r="W113" s="9"/>
      <c r="X113" s="9"/>
      <c r="Y113" s="9"/>
      <c r="Z113" s="9"/>
    </row>
    <row r="114" spans="1:26" ht="13.2">
      <c r="A114" s="2"/>
      <c r="B114" s="2"/>
      <c r="C114" s="2"/>
      <c r="D114" s="2"/>
      <c r="E114" s="2"/>
      <c r="F114" s="2"/>
      <c r="G114" s="2"/>
      <c r="H114" s="2"/>
      <c r="I114" s="2"/>
      <c r="J114" s="2"/>
      <c r="K114" s="2"/>
      <c r="L114" s="2"/>
      <c r="M114" s="2"/>
      <c r="N114" s="9"/>
      <c r="O114" s="9"/>
      <c r="P114" s="9"/>
      <c r="Q114" s="9"/>
      <c r="R114" s="9"/>
      <c r="S114" s="9"/>
      <c r="T114" s="9"/>
      <c r="U114" s="9"/>
      <c r="V114" s="9"/>
      <c r="W114" s="9"/>
      <c r="X114" s="9"/>
      <c r="Y114" s="9"/>
      <c r="Z114" s="9"/>
    </row>
    <row r="115" spans="1:26" ht="13.2">
      <c r="A115" s="2"/>
      <c r="B115" s="2"/>
      <c r="C115" s="2"/>
      <c r="D115" s="2"/>
      <c r="E115" s="2"/>
      <c r="F115" s="2"/>
      <c r="G115" s="2"/>
      <c r="H115" s="2"/>
      <c r="I115" s="2"/>
      <c r="J115" s="2"/>
      <c r="K115" s="2"/>
      <c r="L115" s="2"/>
      <c r="M115" s="2"/>
      <c r="N115" s="9"/>
      <c r="O115" s="9"/>
      <c r="P115" s="9"/>
      <c r="Q115" s="9"/>
      <c r="R115" s="9"/>
      <c r="S115" s="9"/>
      <c r="T115" s="9"/>
      <c r="U115" s="9"/>
      <c r="V115" s="9"/>
      <c r="W115" s="9"/>
      <c r="X115" s="9"/>
      <c r="Y115" s="9"/>
      <c r="Z115" s="9"/>
    </row>
    <row r="116" spans="1:26" ht="13.2">
      <c r="A116" s="2"/>
      <c r="B116" s="2"/>
      <c r="C116" s="2"/>
      <c r="D116" s="2"/>
      <c r="E116" s="2"/>
      <c r="F116" s="2"/>
      <c r="G116" s="2"/>
      <c r="H116" s="2"/>
      <c r="I116" s="2"/>
      <c r="J116" s="2"/>
      <c r="K116" s="2"/>
      <c r="L116" s="2"/>
      <c r="M116" s="2"/>
      <c r="N116" s="9"/>
      <c r="O116" s="9"/>
      <c r="P116" s="9"/>
      <c r="Q116" s="9"/>
      <c r="R116" s="9"/>
      <c r="S116" s="9"/>
      <c r="T116" s="9"/>
      <c r="U116" s="9"/>
      <c r="V116" s="9"/>
      <c r="W116" s="9"/>
      <c r="X116" s="9"/>
      <c r="Y116" s="9"/>
      <c r="Z116" s="9"/>
    </row>
    <row r="117" spans="1:26" ht="13.2">
      <c r="A117" s="2"/>
      <c r="B117" s="2"/>
      <c r="C117" s="2"/>
      <c r="D117" s="2"/>
      <c r="E117" s="2"/>
      <c r="F117" s="2"/>
      <c r="G117" s="2"/>
      <c r="H117" s="2"/>
      <c r="I117" s="2"/>
      <c r="J117" s="2"/>
      <c r="K117" s="2"/>
      <c r="L117" s="2"/>
      <c r="M117" s="2"/>
      <c r="N117" s="9"/>
      <c r="O117" s="9"/>
      <c r="P117" s="9"/>
      <c r="Q117" s="9"/>
      <c r="R117" s="9"/>
      <c r="S117" s="9"/>
      <c r="T117" s="9"/>
      <c r="U117" s="9"/>
      <c r="V117" s="9"/>
      <c r="W117" s="9"/>
      <c r="X117" s="9"/>
      <c r="Y117" s="9"/>
      <c r="Z117" s="9"/>
    </row>
    <row r="118" spans="1:26" ht="13.2">
      <c r="A118" s="2"/>
      <c r="B118" s="2"/>
      <c r="C118" s="2"/>
      <c r="D118" s="2"/>
      <c r="E118" s="2"/>
      <c r="F118" s="2"/>
      <c r="G118" s="2"/>
      <c r="H118" s="2"/>
      <c r="I118" s="2"/>
      <c r="J118" s="2"/>
      <c r="K118" s="2"/>
      <c r="L118" s="2"/>
      <c r="M118" s="2"/>
      <c r="N118" s="9"/>
      <c r="O118" s="9"/>
      <c r="P118" s="9"/>
      <c r="Q118" s="9"/>
      <c r="R118" s="9"/>
      <c r="S118" s="9"/>
      <c r="T118" s="9"/>
      <c r="U118" s="9"/>
      <c r="V118" s="9"/>
      <c r="W118" s="9"/>
      <c r="X118" s="9"/>
      <c r="Y118" s="9"/>
      <c r="Z118" s="9"/>
    </row>
    <row r="119" spans="1:26" ht="13.2">
      <c r="A119" s="2"/>
      <c r="B119" s="2"/>
      <c r="C119" s="2"/>
      <c r="D119" s="2"/>
      <c r="E119" s="2"/>
      <c r="F119" s="2"/>
      <c r="G119" s="2"/>
      <c r="H119" s="2"/>
      <c r="I119" s="2"/>
      <c r="J119" s="2"/>
      <c r="K119" s="2"/>
      <c r="L119" s="2"/>
      <c r="M119" s="2"/>
      <c r="N119" s="9"/>
      <c r="O119" s="9"/>
      <c r="P119" s="9"/>
      <c r="Q119" s="9"/>
      <c r="R119" s="9"/>
      <c r="S119" s="9"/>
      <c r="T119" s="9"/>
      <c r="U119" s="9"/>
      <c r="V119" s="9"/>
      <c r="W119" s="9"/>
      <c r="X119" s="9"/>
      <c r="Y119" s="9"/>
      <c r="Z119" s="9"/>
    </row>
    <row r="120" spans="1:26" ht="13.2">
      <c r="A120" s="2"/>
      <c r="B120" s="2"/>
      <c r="C120" s="2"/>
      <c r="D120" s="2"/>
      <c r="E120" s="2"/>
      <c r="F120" s="2"/>
      <c r="G120" s="2"/>
      <c r="H120" s="2"/>
      <c r="I120" s="2"/>
      <c r="J120" s="2"/>
      <c r="K120" s="2"/>
      <c r="L120" s="2"/>
      <c r="M120" s="2"/>
      <c r="N120" s="9"/>
      <c r="O120" s="9"/>
      <c r="P120" s="9"/>
      <c r="Q120" s="9"/>
      <c r="R120" s="9"/>
      <c r="S120" s="9"/>
      <c r="T120" s="9"/>
      <c r="U120" s="9"/>
      <c r="V120" s="9"/>
      <c r="W120" s="9"/>
      <c r="X120" s="9"/>
      <c r="Y120" s="9"/>
      <c r="Z120" s="9"/>
    </row>
    <row r="121" spans="1:26" ht="13.2">
      <c r="A121" s="2"/>
      <c r="B121" s="2"/>
      <c r="C121" s="2"/>
      <c r="D121" s="2"/>
      <c r="E121" s="2"/>
      <c r="F121" s="2"/>
      <c r="G121" s="2"/>
      <c r="H121" s="2"/>
      <c r="I121" s="2"/>
      <c r="J121" s="2"/>
      <c r="K121" s="2"/>
      <c r="L121" s="2"/>
      <c r="M121" s="2"/>
      <c r="N121" s="9"/>
      <c r="O121" s="9"/>
      <c r="P121" s="9"/>
      <c r="Q121" s="9"/>
      <c r="R121" s="9"/>
      <c r="S121" s="9"/>
      <c r="T121" s="9"/>
      <c r="U121" s="9"/>
      <c r="V121" s="9"/>
      <c r="W121" s="9"/>
      <c r="X121" s="9"/>
      <c r="Y121" s="9"/>
      <c r="Z121" s="9"/>
    </row>
    <row r="122" spans="1:26" ht="13.2">
      <c r="A122" s="2"/>
      <c r="B122" s="2"/>
      <c r="C122" s="2"/>
      <c r="D122" s="2"/>
      <c r="E122" s="2"/>
      <c r="F122" s="2"/>
      <c r="G122" s="2"/>
      <c r="H122" s="2"/>
      <c r="I122" s="2"/>
      <c r="J122" s="2"/>
      <c r="K122" s="2"/>
      <c r="L122" s="2"/>
      <c r="M122" s="2"/>
      <c r="N122" s="9"/>
      <c r="O122" s="9"/>
      <c r="P122" s="9"/>
      <c r="Q122" s="9"/>
      <c r="R122" s="9"/>
      <c r="S122" s="9"/>
      <c r="T122" s="9"/>
      <c r="U122" s="9"/>
      <c r="V122" s="9"/>
      <c r="W122" s="9"/>
      <c r="X122" s="9"/>
      <c r="Y122" s="9"/>
      <c r="Z122" s="9"/>
    </row>
    <row r="123" spans="1:26" ht="13.2">
      <c r="A123" s="2"/>
      <c r="B123" s="2"/>
      <c r="C123" s="2"/>
      <c r="D123" s="2"/>
      <c r="E123" s="2"/>
      <c r="F123" s="2"/>
      <c r="G123" s="2"/>
      <c r="H123" s="2"/>
      <c r="I123" s="2"/>
      <c r="J123" s="2"/>
      <c r="K123" s="2"/>
      <c r="L123" s="2"/>
      <c r="M123" s="2"/>
      <c r="N123" s="9"/>
      <c r="O123" s="9"/>
      <c r="P123" s="9"/>
      <c r="Q123" s="9"/>
      <c r="R123" s="9"/>
      <c r="S123" s="9"/>
      <c r="T123" s="9"/>
      <c r="U123" s="9"/>
      <c r="V123" s="9"/>
      <c r="W123" s="9"/>
      <c r="X123" s="9"/>
      <c r="Y123" s="9"/>
      <c r="Z123" s="9"/>
    </row>
    <row r="124" spans="1:26" ht="13.2">
      <c r="A124" s="2"/>
      <c r="B124" s="2"/>
      <c r="C124" s="2"/>
      <c r="D124" s="2"/>
      <c r="E124" s="2"/>
      <c r="F124" s="2"/>
      <c r="G124" s="2"/>
      <c r="H124" s="2"/>
      <c r="I124" s="2"/>
      <c r="J124" s="2"/>
      <c r="K124" s="2"/>
      <c r="L124" s="2"/>
      <c r="M124" s="2"/>
      <c r="N124" s="9"/>
      <c r="O124" s="9"/>
      <c r="P124" s="9"/>
      <c r="Q124" s="9"/>
      <c r="R124" s="9"/>
      <c r="S124" s="9"/>
      <c r="T124" s="9"/>
      <c r="U124" s="9"/>
      <c r="V124" s="9"/>
      <c r="W124" s="9"/>
      <c r="X124" s="9"/>
      <c r="Y124" s="9"/>
      <c r="Z124" s="9"/>
    </row>
    <row r="125" spans="1:26" ht="13.2">
      <c r="A125" s="2"/>
      <c r="B125" s="2"/>
      <c r="C125" s="2"/>
      <c r="D125" s="2"/>
      <c r="E125" s="2"/>
      <c r="F125" s="2"/>
      <c r="G125" s="2"/>
      <c r="H125" s="2"/>
      <c r="I125" s="2"/>
      <c r="J125" s="2"/>
      <c r="K125" s="2"/>
      <c r="L125" s="2"/>
      <c r="M125" s="2"/>
      <c r="N125" s="9"/>
      <c r="O125" s="9"/>
      <c r="P125" s="9"/>
      <c r="Q125" s="9"/>
      <c r="R125" s="9"/>
      <c r="S125" s="9"/>
      <c r="T125" s="9"/>
      <c r="U125" s="9"/>
      <c r="V125" s="9"/>
      <c r="W125" s="9"/>
      <c r="X125" s="9"/>
      <c r="Y125" s="9"/>
      <c r="Z125" s="9"/>
    </row>
    <row r="126" spans="1:26" ht="13.2">
      <c r="A126" s="2"/>
      <c r="B126" s="2"/>
      <c r="C126" s="2"/>
      <c r="D126" s="2"/>
      <c r="E126" s="2"/>
      <c r="F126" s="2"/>
      <c r="G126" s="2"/>
      <c r="H126" s="2"/>
      <c r="I126" s="2"/>
      <c r="J126" s="2"/>
      <c r="K126" s="2"/>
      <c r="L126" s="2"/>
      <c r="M126" s="2"/>
      <c r="N126" s="9"/>
      <c r="O126" s="9"/>
      <c r="P126" s="9"/>
      <c r="Q126" s="9"/>
      <c r="R126" s="9"/>
      <c r="S126" s="9"/>
      <c r="T126" s="9"/>
      <c r="U126" s="9"/>
      <c r="V126" s="9"/>
      <c r="W126" s="9"/>
      <c r="X126" s="9"/>
      <c r="Y126" s="9"/>
      <c r="Z126" s="9"/>
    </row>
    <row r="127" spans="1:26" ht="13.2">
      <c r="A127" s="2"/>
      <c r="B127" s="2"/>
      <c r="C127" s="2"/>
      <c r="D127" s="2"/>
      <c r="E127" s="2"/>
      <c r="F127" s="2"/>
      <c r="G127" s="2"/>
      <c r="H127" s="2"/>
      <c r="I127" s="2"/>
      <c r="J127" s="2"/>
      <c r="K127" s="2"/>
      <c r="L127" s="2"/>
      <c r="M127" s="2"/>
      <c r="N127" s="9"/>
      <c r="O127" s="9"/>
      <c r="P127" s="9"/>
      <c r="Q127" s="9"/>
      <c r="R127" s="9"/>
      <c r="S127" s="9"/>
      <c r="T127" s="9"/>
      <c r="U127" s="9"/>
      <c r="V127" s="9"/>
      <c r="W127" s="9"/>
      <c r="X127" s="9"/>
      <c r="Y127" s="9"/>
      <c r="Z127" s="9"/>
    </row>
    <row r="128" spans="1:26" ht="13.2">
      <c r="A128" s="2"/>
      <c r="B128" s="2"/>
      <c r="C128" s="2"/>
      <c r="D128" s="2"/>
      <c r="E128" s="2"/>
      <c r="F128" s="2"/>
      <c r="G128" s="2"/>
      <c r="H128" s="2"/>
      <c r="I128" s="2"/>
      <c r="J128" s="2"/>
      <c r="K128" s="2"/>
      <c r="L128" s="2"/>
      <c r="M128" s="2"/>
      <c r="N128" s="9"/>
      <c r="O128" s="9"/>
      <c r="P128" s="9"/>
      <c r="Q128" s="9"/>
      <c r="R128" s="9"/>
      <c r="S128" s="9"/>
      <c r="T128" s="9"/>
      <c r="U128" s="9"/>
      <c r="V128" s="9"/>
      <c r="W128" s="9"/>
      <c r="X128" s="9"/>
      <c r="Y128" s="9"/>
      <c r="Z128" s="9"/>
    </row>
    <row r="129" spans="1:26" ht="13.2">
      <c r="A129" s="2"/>
      <c r="B129" s="2"/>
      <c r="C129" s="2"/>
      <c r="D129" s="2"/>
      <c r="E129" s="2"/>
      <c r="F129" s="2"/>
      <c r="G129" s="2"/>
      <c r="H129" s="2"/>
      <c r="I129" s="2"/>
      <c r="J129" s="2"/>
      <c r="K129" s="2"/>
      <c r="L129" s="2"/>
      <c r="M129" s="2"/>
      <c r="N129" s="9"/>
      <c r="O129" s="9"/>
      <c r="P129" s="9"/>
      <c r="Q129" s="9"/>
      <c r="R129" s="9"/>
      <c r="S129" s="9"/>
      <c r="T129" s="9"/>
      <c r="U129" s="9"/>
      <c r="V129" s="9"/>
      <c r="W129" s="9"/>
      <c r="X129" s="9"/>
      <c r="Y129" s="9"/>
      <c r="Z129" s="9"/>
    </row>
    <row r="130" spans="1:26" ht="13.2">
      <c r="A130" s="2"/>
      <c r="B130" s="2"/>
      <c r="C130" s="2"/>
      <c r="D130" s="2"/>
      <c r="E130" s="2"/>
      <c r="F130" s="2"/>
      <c r="G130" s="2"/>
      <c r="H130" s="2"/>
      <c r="I130" s="2"/>
      <c r="J130" s="2"/>
      <c r="K130" s="2"/>
      <c r="L130" s="2"/>
      <c r="M130" s="2"/>
      <c r="N130" s="9"/>
      <c r="O130" s="9"/>
      <c r="P130" s="9"/>
      <c r="Q130" s="9"/>
      <c r="R130" s="9"/>
      <c r="S130" s="9"/>
      <c r="T130" s="9"/>
      <c r="U130" s="9"/>
      <c r="V130" s="9"/>
      <c r="W130" s="9"/>
      <c r="X130" s="9"/>
      <c r="Y130" s="9"/>
      <c r="Z130" s="9"/>
    </row>
    <row r="131" spans="1:26" ht="13.2">
      <c r="A131" s="2"/>
      <c r="B131" s="2"/>
      <c r="C131" s="2"/>
      <c r="D131" s="2"/>
      <c r="E131" s="2"/>
      <c r="F131" s="2"/>
      <c r="G131" s="2"/>
      <c r="H131" s="2"/>
      <c r="I131" s="2"/>
      <c r="J131" s="2"/>
      <c r="K131" s="2"/>
      <c r="L131" s="2"/>
      <c r="M131" s="2"/>
      <c r="N131" s="9"/>
      <c r="O131" s="9"/>
      <c r="P131" s="9"/>
      <c r="Q131" s="9"/>
      <c r="R131" s="9"/>
      <c r="S131" s="9"/>
      <c r="T131" s="9"/>
      <c r="U131" s="9"/>
      <c r="V131" s="9"/>
      <c r="W131" s="9"/>
      <c r="X131" s="9"/>
      <c r="Y131" s="9"/>
      <c r="Z131" s="9"/>
    </row>
    <row r="132" spans="1:26" ht="13.2">
      <c r="A132" s="2"/>
      <c r="B132" s="2"/>
      <c r="C132" s="2"/>
      <c r="D132" s="2"/>
      <c r="E132" s="2"/>
      <c r="F132" s="2"/>
      <c r="G132" s="2"/>
      <c r="H132" s="2"/>
      <c r="I132" s="2"/>
      <c r="J132" s="2"/>
      <c r="K132" s="2"/>
      <c r="L132" s="2"/>
      <c r="M132" s="2"/>
      <c r="N132" s="9"/>
      <c r="O132" s="9"/>
      <c r="P132" s="9"/>
      <c r="Q132" s="9"/>
      <c r="R132" s="9"/>
      <c r="S132" s="9"/>
      <c r="T132" s="9"/>
      <c r="U132" s="9"/>
      <c r="V132" s="9"/>
      <c r="W132" s="9"/>
      <c r="X132" s="9"/>
      <c r="Y132" s="9"/>
      <c r="Z132" s="9"/>
    </row>
    <row r="133" spans="1:26" ht="13.2">
      <c r="A133" s="2"/>
      <c r="B133" s="2"/>
      <c r="C133" s="2"/>
      <c r="D133" s="2"/>
      <c r="E133" s="2"/>
      <c r="F133" s="2"/>
      <c r="G133" s="2"/>
      <c r="H133" s="2"/>
      <c r="I133" s="2"/>
      <c r="J133" s="2"/>
      <c r="K133" s="2"/>
      <c r="L133" s="2"/>
      <c r="M133" s="2"/>
      <c r="N133" s="9"/>
      <c r="O133" s="9"/>
      <c r="P133" s="9"/>
      <c r="Q133" s="9"/>
      <c r="R133" s="9"/>
      <c r="S133" s="9"/>
      <c r="T133" s="9"/>
      <c r="U133" s="9"/>
      <c r="V133" s="9"/>
      <c r="W133" s="9"/>
      <c r="X133" s="9"/>
      <c r="Y133" s="9"/>
      <c r="Z133" s="9"/>
    </row>
    <row r="134" spans="1:26" ht="13.2">
      <c r="A134" s="2"/>
      <c r="B134" s="2"/>
      <c r="C134" s="2"/>
      <c r="D134" s="2"/>
      <c r="E134" s="2"/>
      <c r="F134" s="2"/>
      <c r="G134" s="2"/>
      <c r="H134" s="2"/>
      <c r="I134" s="2"/>
      <c r="J134" s="2"/>
      <c r="K134" s="2"/>
      <c r="L134" s="2"/>
      <c r="M134" s="2"/>
      <c r="N134" s="9"/>
      <c r="O134" s="9"/>
      <c r="P134" s="9"/>
      <c r="Q134" s="9"/>
      <c r="R134" s="9"/>
      <c r="S134" s="9"/>
      <c r="T134" s="9"/>
      <c r="U134" s="9"/>
      <c r="V134" s="9"/>
      <c r="W134" s="9"/>
      <c r="X134" s="9"/>
      <c r="Y134" s="9"/>
      <c r="Z134" s="9"/>
    </row>
    <row r="135" spans="1:26" ht="13.2">
      <c r="A135" s="2"/>
      <c r="B135" s="2"/>
      <c r="C135" s="2"/>
      <c r="D135" s="2"/>
      <c r="E135" s="2"/>
      <c r="F135" s="2"/>
      <c r="G135" s="2"/>
      <c r="H135" s="2"/>
      <c r="I135" s="2"/>
      <c r="J135" s="2"/>
      <c r="K135" s="2"/>
      <c r="L135" s="2"/>
      <c r="M135" s="2"/>
      <c r="N135" s="9"/>
      <c r="O135" s="9"/>
      <c r="P135" s="9"/>
      <c r="Q135" s="9"/>
      <c r="R135" s="9"/>
      <c r="S135" s="9"/>
      <c r="T135" s="9"/>
      <c r="U135" s="9"/>
      <c r="V135" s="9"/>
      <c r="W135" s="9"/>
      <c r="X135" s="9"/>
      <c r="Y135" s="9"/>
      <c r="Z135" s="9"/>
    </row>
    <row r="136" spans="1:26" ht="13.2">
      <c r="A136" s="2"/>
      <c r="B136" s="2"/>
      <c r="C136" s="2"/>
      <c r="D136" s="2"/>
      <c r="E136" s="2"/>
      <c r="F136" s="2"/>
      <c r="G136" s="2"/>
      <c r="H136" s="2"/>
      <c r="I136" s="2"/>
      <c r="J136" s="2"/>
      <c r="K136" s="2"/>
      <c r="L136" s="2"/>
      <c r="M136" s="2"/>
      <c r="N136" s="9"/>
      <c r="O136" s="9"/>
      <c r="P136" s="9"/>
      <c r="Q136" s="9"/>
      <c r="R136" s="9"/>
      <c r="S136" s="9"/>
      <c r="T136" s="9"/>
      <c r="U136" s="9"/>
      <c r="V136" s="9"/>
      <c r="W136" s="9"/>
      <c r="X136" s="9"/>
      <c r="Y136" s="9"/>
      <c r="Z136" s="9"/>
    </row>
    <row r="137" spans="1:26" ht="13.2">
      <c r="A137" s="2"/>
      <c r="B137" s="2"/>
      <c r="C137" s="2"/>
      <c r="D137" s="2"/>
      <c r="E137" s="2"/>
      <c r="F137" s="2"/>
      <c r="G137" s="2"/>
      <c r="H137" s="2"/>
      <c r="I137" s="2"/>
      <c r="J137" s="2"/>
      <c r="K137" s="2"/>
      <c r="L137" s="2"/>
      <c r="M137" s="2"/>
      <c r="N137" s="9"/>
      <c r="O137" s="9"/>
      <c r="P137" s="9"/>
      <c r="Q137" s="9"/>
      <c r="R137" s="9"/>
      <c r="S137" s="9"/>
      <c r="T137" s="9"/>
      <c r="U137" s="9"/>
      <c r="V137" s="9"/>
      <c r="W137" s="9"/>
      <c r="X137" s="9"/>
      <c r="Y137" s="9"/>
      <c r="Z137" s="9"/>
    </row>
    <row r="138" spans="1:26" ht="13.2">
      <c r="A138" s="2"/>
      <c r="B138" s="2"/>
      <c r="C138" s="2"/>
      <c r="D138" s="2"/>
      <c r="E138" s="2"/>
      <c r="F138" s="2"/>
      <c r="G138" s="2"/>
      <c r="H138" s="2"/>
      <c r="I138" s="2"/>
      <c r="J138" s="2"/>
      <c r="K138" s="2"/>
      <c r="L138" s="2"/>
      <c r="M138" s="2"/>
      <c r="N138" s="9"/>
      <c r="O138" s="9"/>
      <c r="P138" s="9"/>
      <c r="Q138" s="9"/>
      <c r="R138" s="9"/>
      <c r="S138" s="9"/>
      <c r="T138" s="9"/>
      <c r="U138" s="9"/>
      <c r="V138" s="9"/>
      <c r="W138" s="9"/>
      <c r="X138" s="9"/>
      <c r="Y138" s="9"/>
      <c r="Z138" s="9"/>
    </row>
    <row r="139" spans="1:26" ht="13.2">
      <c r="A139" s="2"/>
      <c r="B139" s="2"/>
      <c r="C139" s="2"/>
      <c r="D139" s="2"/>
      <c r="E139" s="2"/>
      <c r="F139" s="2"/>
      <c r="G139" s="2"/>
      <c r="H139" s="2"/>
      <c r="I139" s="2"/>
      <c r="J139" s="2"/>
      <c r="K139" s="2"/>
      <c r="L139" s="2"/>
      <c r="M139" s="2"/>
      <c r="N139" s="9"/>
      <c r="O139" s="9"/>
      <c r="P139" s="9"/>
      <c r="Q139" s="9"/>
      <c r="R139" s="9"/>
      <c r="S139" s="9"/>
      <c r="T139" s="9"/>
      <c r="U139" s="9"/>
      <c r="V139" s="9"/>
      <c r="W139" s="9"/>
      <c r="X139" s="9"/>
      <c r="Y139" s="9"/>
      <c r="Z139" s="9"/>
    </row>
    <row r="140" spans="1:26" ht="13.2">
      <c r="A140" s="2"/>
      <c r="B140" s="2"/>
      <c r="C140" s="2"/>
      <c r="D140" s="2"/>
      <c r="E140" s="2"/>
      <c r="F140" s="2"/>
      <c r="G140" s="2"/>
      <c r="H140" s="2"/>
      <c r="I140" s="2"/>
      <c r="J140" s="2"/>
      <c r="K140" s="2"/>
      <c r="L140" s="2"/>
      <c r="M140" s="2"/>
      <c r="N140" s="9"/>
      <c r="O140" s="9"/>
      <c r="P140" s="9"/>
      <c r="Q140" s="9"/>
      <c r="R140" s="9"/>
      <c r="S140" s="9"/>
      <c r="T140" s="9"/>
      <c r="U140" s="9"/>
      <c r="V140" s="9"/>
      <c r="W140" s="9"/>
      <c r="X140" s="9"/>
      <c r="Y140" s="9"/>
      <c r="Z140" s="9"/>
    </row>
    <row r="141" spans="1:26" ht="13.2">
      <c r="A141" s="2"/>
      <c r="B141" s="2"/>
      <c r="C141" s="2"/>
      <c r="D141" s="2"/>
      <c r="E141" s="2"/>
      <c r="F141" s="2"/>
      <c r="G141" s="2"/>
      <c r="H141" s="2"/>
      <c r="I141" s="2"/>
      <c r="J141" s="2"/>
      <c r="K141" s="2"/>
      <c r="L141" s="2"/>
      <c r="M141" s="2"/>
      <c r="N141" s="9"/>
      <c r="O141" s="9"/>
      <c r="P141" s="9"/>
      <c r="Q141" s="9"/>
      <c r="R141" s="9"/>
      <c r="S141" s="9"/>
      <c r="T141" s="9"/>
      <c r="U141" s="9"/>
      <c r="V141" s="9"/>
      <c r="W141" s="9"/>
      <c r="X141" s="9"/>
      <c r="Y141" s="9"/>
      <c r="Z141" s="9"/>
    </row>
    <row r="142" spans="1:26" ht="13.2">
      <c r="A142" s="2"/>
      <c r="B142" s="2"/>
      <c r="C142" s="2"/>
      <c r="D142" s="2"/>
      <c r="E142" s="2"/>
      <c r="F142" s="2"/>
      <c r="G142" s="2"/>
      <c r="H142" s="2"/>
      <c r="I142" s="2"/>
      <c r="J142" s="2"/>
      <c r="K142" s="2"/>
      <c r="L142" s="2"/>
      <c r="M142" s="2"/>
      <c r="N142" s="9"/>
      <c r="O142" s="9"/>
      <c r="P142" s="9"/>
      <c r="Q142" s="9"/>
      <c r="R142" s="9"/>
      <c r="S142" s="9"/>
      <c r="T142" s="9"/>
      <c r="U142" s="9"/>
      <c r="V142" s="9"/>
      <c r="W142" s="9"/>
      <c r="X142" s="9"/>
      <c r="Y142" s="9"/>
      <c r="Z142" s="9"/>
    </row>
    <row r="143" spans="1:26" ht="13.2">
      <c r="A143" s="2"/>
      <c r="B143" s="2"/>
      <c r="C143" s="2"/>
      <c r="D143" s="2"/>
      <c r="E143" s="2"/>
      <c r="F143" s="2"/>
      <c r="G143" s="2"/>
      <c r="H143" s="2"/>
      <c r="I143" s="2"/>
      <c r="J143" s="2"/>
      <c r="K143" s="2"/>
      <c r="L143" s="2"/>
      <c r="M143" s="2"/>
      <c r="N143" s="9"/>
      <c r="O143" s="9"/>
      <c r="P143" s="9"/>
      <c r="Q143" s="9"/>
      <c r="R143" s="9"/>
      <c r="S143" s="9"/>
      <c r="T143" s="9"/>
      <c r="U143" s="9"/>
      <c r="V143" s="9"/>
      <c r="W143" s="9"/>
      <c r="X143" s="9"/>
      <c r="Y143" s="9"/>
      <c r="Z143" s="9"/>
    </row>
    <row r="144" spans="1:26" ht="13.2">
      <c r="A144" s="2"/>
      <c r="B144" s="2"/>
      <c r="C144" s="2"/>
      <c r="D144" s="2"/>
      <c r="E144" s="2"/>
      <c r="F144" s="2"/>
      <c r="G144" s="2"/>
      <c r="H144" s="2"/>
      <c r="I144" s="2"/>
      <c r="J144" s="2"/>
      <c r="K144" s="2"/>
      <c r="L144" s="2"/>
      <c r="M144" s="2"/>
      <c r="N144" s="9"/>
      <c r="O144" s="9"/>
      <c r="P144" s="9"/>
      <c r="Q144" s="9"/>
      <c r="R144" s="9"/>
      <c r="S144" s="9"/>
      <c r="T144" s="9"/>
      <c r="U144" s="9"/>
      <c r="V144" s="9"/>
      <c r="W144" s="9"/>
      <c r="X144" s="9"/>
      <c r="Y144" s="9"/>
      <c r="Z144" s="9"/>
    </row>
    <row r="145" spans="1:26" ht="13.2">
      <c r="A145" s="2"/>
      <c r="B145" s="2"/>
      <c r="C145" s="2"/>
      <c r="D145" s="2"/>
      <c r="E145" s="2"/>
      <c r="F145" s="2"/>
      <c r="G145" s="2"/>
      <c r="H145" s="2"/>
      <c r="I145" s="2"/>
      <c r="J145" s="2"/>
      <c r="K145" s="2"/>
      <c r="L145" s="2"/>
      <c r="M145" s="2"/>
      <c r="N145" s="9"/>
      <c r="O145" s="9"/>
      <c r="P145" s="9"/>
      <c r="Q145" s="9"/>
      <c r="R145" s="9"/>
      <c r="S145" s="9"/>
      <c r="T145" s="9"/>
      <c r="U145" s="9"/>
      <c r="V145" s="9"/>
      <c r="W145" s="9"/>
      <c r="X145" s="9"/>
      <c r="Y145" s="9"/>
      <c r="Z145" s="9"/>
    </row>
    <row r="146" spans="1:26" ht="13.2">
      <c r="A146" s="2"/>
      <c r="B146" s="2"/>
      <c r="C146" s="2"/>
      <c r="D146" s="2"/>
      <c r="E146" s="2"/>
      <c r="F146" s="2"/>
      <c r="G146" s="2"/>
      <c r="H146" s="2"/>
      <c r="I146" s="2"/>
      <c r="J146" s="2"/>
      <c r="K146" s="2"/>
      <c r="L146" s="2"/>
      <c r="M146" s="2"/>
      <c r="N146" s="9"/>
      <c r="O146" s="9"/>
      <c r="P146" s="9"/>
      <c r="Q146" s="9"/>
      <c r="R146" s="9"/>
      <c r="S146" s="9"/>
      <c r="T146" s="9"/>
      <c r="U146" s="9"/>
      <c r="V146" s="9"/>
      <c r="W146" s="9"/>
      <c r="X146" s="9"/>
      <c r="Y146" s="9"/>
      <c r="Z146" s="9"/>
    </row>
    <row r="147" spans="1:26" ht="13.2">
      <c r="A147" s="2"/>
      <c r="B147" s="2"/>
      <c r="C147" s="2"/>
      <c r="D147" s="2"/>
      <c r="E147" s="2"/>
      <c r="F147" s="2"/>
      <c r="G147" s="2"/>
      <c r="H147" s="2"/>
      <c r="I147" s="2"/>
      <c r="J147" s="2"/>
      <c r="K147" s="2"/>
      <c r="L147" s="2"/>
      <c r="M147" s="2"/>
      <c r="N147" s="9"/>
      <c r="O147" s="9"/>
      <c r="P147" s="9"/>
      <c r="Q147" s="9"/>
      <c r="R147" s="9"/>
      <c r="S147" s="9"/>
      <c r="T147" s="9"/>
      <c r="U147" s="9"/>
      <c r="V147" s="9"/>
      <c r="W147" s="9"/>
      <c r="X147" s="9"/>
      <c r="Y147" s="9"/>
      <c r="Z147" s="9"/>
    </row>
    <row r="148" spans="1:26" ht="13.2">
      <c r="A148" s="2"/>
      <c r="B148" s="2"/>
      <c r="C148" s="2"/>
      <c r="D148" s="2"/>
      <c r="E148" s="2"/>
      <c r="F148" s="2"/>
      <c r="G148" s="2"/>
      <c r="H148" s="2"/>
      <c r="I148" s="2"/>
      <c r="J148" s="2"/>
      <c r="K148" s="2"/>
      <c r="L148" s="2"/>
      <c r="M148" s="2"/>
      <c r="N148" s="9"/>
      <c r="O148" s="9"/>
      <c r="P148" s="9"/>
      <c r="Q148" s="9"/>
      <c r="R148" s="9"/>
      <c r="S148" s="9"/>
      <c r="T148" s="9"/>
      <c r="U148" s="9"/>
      <c r="V148" s="9"/>
      <c r="W148" s="9"/>
      <c r="X148" s="9"/>
      <c r="Y148" s="9"/>
      <c r="Z148" s="9"/>
    </row>
    <row r="149" spans="1:26" ht="13.2">
      <c r="A149" s="2"/>
      <c r="B149" s="2"/>
      <c r="C149" s="2"/>
      <c r="D149" s="2"/>
      <c r="E149" s="2"/>
      <c r="F149" s="2"/>
      <c r="G149" s="2"/>
      <c r="H149" s="2"/>
      <c r="I149" s="2"/>
      <c r="J149" s="2"/>
      <c r="K149" s="2"/>
      <c r="L149" s="2"/>
      <c r="M149" s="2"/>
      <c r="N149" s="9"/>
      <c r="O149" s="9"/>
      <c r="P149" s="9"/>
      <c r="Q149" s="9"/>
      <c r="R149" s="9"/>
      <c r="S149" s="9"/>
      <c r="T149" s="9"/>
      <c r="U149" s="9"/>
      <c r="V149" s="9"/>
      <c r="W149" s="9"/>
      <c r="X149" s="9"/>
      <c r="Y149" s="9"/>
      <c r="Z149" s="9"/>
    </row>
    <row r="150" spans="1:26" ht="13.2">
      <c r="A150" s="2"/>
      <c r="B150" s="2"/>
      <c r="C150" s="2"/>
      <c r="D150" s="2"/>
      <c r="E150" s="2"/>
      <c r="F150" s="2"/>
      <c r="G150" s="2"/>
      <c r="H150" s="2"/>
      <c r="I150" s="2"/>
      <c r="J150" s="2"/>
      <c r="K150" s="2"/>
      <c r="L150" s="2"/>
      <c r="M150" s="2"/>
      <c r="N150" s="9"/>
      <c r="O150" s="9"/>
      <c r="P150" s="9"/>
      <c r="Q150" s="9"/>
      <c r="R150" s="9"/>
      <c r="S150" s="9"/>
      <c r="T150" s="9"/>
      <c r="U150" s="9"/>
      <c r="V150" s="9"/>
      <c r="W150" s="9"/>
      <c r="X150" s="9"/>
      <c r="Y150" s="9"/>
      <c r="Z150" s="9"/>
    </row>
    <row r="151" spans="1:26" ht="13.2">
      <c r="A151" s="2"/>
      <c r="B151" s="2"/>
      <c r="C151" s="2"/>
      <c r="D151" s="2"/>
      <c r="E151" s="2"/>
      <c r="F151" s="2"/>
      <c r="G151" s="2"/>
      <c r="H151" s="2"/>
      <c r="I151" s="2"/>
      <c r="J151" s="2"/>
      <c r="K151" s="2"/>
      <c r="L151" s="2"/>
      <c r="M151" s="2"/>
      <c r="N151" s="9"/>
      <c r="O151" s="9"/>
      <c r="P151" s="9"/>
      <c r="Q151" s="9"/>
      <c r="R151" s="9"/>
      <c r="S151" s="9"/>
      <c r="T151" s="9"/>
      <c r="U151" s="9"/>
      <c r="V151" s="9"/>
      <c r="W151" s="9"/>
      <c r="X151" s="9"/>
      <c r="Y151" s="9"/>
      <c r="Z151" s="9"/>
    </row>
    <row r="152" spans="1:26" ht="13.2">
      <c r="A152" s="2"/>
      <c r="B152" s="2"/>
      <c r="C152" s="2"/>
      <c r="D152" s="2"/>
      <c r="E152" s="2"/>
      <c r="F152" s="2"/>
      <c r="G152" s="2"/>
      <c r="H152" s="2"/>
      <c r="I152" s="2"/>
      <c r="J152" s="2"/>
      <c r="K152" s="2"/>
      <c r="L152" s="2"/>
      <c r="M152" s="2"/>
      <c r="N152" s="9"/>
      <c r="O152" s="9"/>
      <c r="P152" s="9"/>
      <c r="Q152" s="9"/>
      <c r="R152" s="9"/>
      <c r="S152" s="9"/>
      <c r="T152" s="9"/>
      <c r="U152" s="9"/>
      <c r="V152" s="9"/>
      <c r="W152" s="9"/>
      <c r="X152" s="9"/>
      <c r="Y152" s="9"/>
      <c r="Z152" s="9"/>
    </row>
    <row r="153" spans="1:26" ht="13.2">
      <c r="A153" s="2"/>
      <c r="B153" s="2"/>
      <c r="C153" s="2"/>
      <c r="D153" s="2"/>
      <c r="E153" s="2"/>
      <c r="F153" s="2"/>
      <c r="G153" s="2"/>
      <c r="H153" s="2"/>
      <c r="I153" s="2"/>
      <c r="J153" s="2"/>
      <c r="K153" s="2"/>
      <c r="L153" s="2"/>
      <c r="M153" s="2"/>
      <c r="N153" s="9"/>
      <c r="O153" s="9"/>
      <c r="P153" s="9"/>
      <c r="Q153" s="9"/>
      <c r="R153" s="9"/>
      <c r="S153" s="9"/>
      <c r="T153" s="9"/>
      <c r="U153" s="9"/>
      <c r="V153" s="9"/>
      <c r="W153" s="9"/>
      <c r="X153" s="9"/>
      <c r="Y153" s="9"/>
      <c r="Z153" s="9"/>
    </row>
    <row r="154" spans="1:26" ht="13.2">
      <c r="A154" s="2"/>
      <c r="B154" s="2"/>
      <c r="C154" s="2"/>
      <c r="D154" s="2"/>
      <c r="E154" s="2"/>
      <c r="F154" s="2"/>
      <c r="G154" s="2"/>
      <c r="H154" s="2"/>
      <c r="I154" s="2"/>
      <c r="J154" s="2"/>
      <c r="K154" s="2"/>
      <c r="L154" s="2"/>
      <c r="M154" s="2"/>
      <c r="N154" s="9"/>
      <c r="O154" s="9"/>
      <c r="P154" s="9"/>
      <c r="Q154" s="9"/>
      <c r="R154" s="9"/>
      <c r="S154" s="9"/>
      <c r="T154" s="9"/>
      <c r="U154" s="9"/>
      <c r="V154" s="9"/>
      <c r="W154" s="9"/>
      <c r="X154" s="9"/>
      <c r="Y154" s="9"/>
      <c r="Z154" s="9"/>
    </row>
    <row r="155" spans="1:26" ht="13.2">
      <c r="A155" s="2"/>
      <c r="B155" s="2"/>
      <c r="C155" s="2"/>
      <c r="D155" s="2"/>
      <c r="E155" s="2"/>
      <c r="F155" s="2"/>
      <c r="G155" s="2"/>
      <c r="H155" s="2"/>
      <c r="I155" s="2"/>
      <c r="J155" s="2"/>
      <c r="K155" s="2"/>
      <c r="L155" s="2"/>
      <c r="M155" s="2"/>
      <c r="N155" s="9"/>
      <c r="O155" s="9"/>
      <c r="P155" s="9"/>
      <c r="Q155" s="9"/>
      <c r="R155" s="9"/>
      <c r="S155" s="9"/>
      <c r="T155" s="9"/>
      <c r="U155" s="9"/>
      <c r="V155" s="9"/>
      <c r="W155" s="9"/>
      <c r="X155" s="9"/>
      <c r="Y155" s="9"/>
      <c r="Z155" s="9"/>
    </row>
    <row r="156" spans="1:26" ht="13.2">
      <c r="A156" s="2"/>
      <c r="B156" s="2"/>
      <c r="C156" s="2"/>
      <c r="D156" s="2"/>
      <c r="E156" s="2"/>
      <c r="F156" s="2"/>
      <c r="G156" s="2"/>
      <c r="H156" s="2"/>
      <c r="I156" s="2"/>
      <c r="J156" s="2"/>
      <c r="K156" s="2"/>
      <c r="L156" s="2"/>
      <c r="M156" s="2"/>
      <c r="N156" s="9"/>
      <c r="O156" s="9"/>
      <c r="P156" s="9"/>
      <c r="Q156" s="9"/>
      <c r="R156" s="9"/>
      <c r="S156" s="9"/>
      <c r="T156" s="9"/>
      <c r="U156" s="9"/>
      <c r="V156" s="9"/>
      <c r="W156" s="9"/>
      <c r="X156" s="9"/>
      <c r="Y156" s="9"/>
      <c r="Z156" s="9"/>
    </row>
    <row r="157" spans="1:26" ht="13.2">
      <c r="A157" s="2"/>
      <c r="B157" s="2"/>
      <c r="C157" s="2"/>
      <c r="D157" s="2"/>
      <c r="E157" s="2"/>
      <c r="F157" s="2"/>
      <c r="G157" s="2"/>
      <c r="H157" s="2"/>
      <c r="I157" s="2"/>
      <c r="J157" s="2"/>
      <c r="K157" s="2"/>
      <c r="L157" s="2"/>
      <c r="M157" s="2"/>
      <c r="N157" s="9"/>
      <c r="O157" s="9"/>
      <c r="P157" s="9"/>
      <c r="Q157" s="9"/>
      <c r="R157" s="9"/>
      <c r="S157" s="9"/>
      <c r="T157" s="9"/>
      <c r="U157" s="9"/>
      <c r="V157" s="9"/>
      <c r="W157" s="9"/>
      <c r="X157" s="9"/>
      <c r="Y157" s="9"/>
      <c r="Z157" s="9"/>
    </row>
    <row r="158" spans="1:26" ht="13.2">
      <c r="A158" s="2"/>
      <c r="B158" s="2"/>
      <c r="C158" s="2"/>
      <c r="D158" s="2"/>
      <c r="E158" s="2"/>
      <c r="F158" s="2"/>
      <c r="G158" s="2"/>
      <c r="H158" s="2"/>
      <c r="I158" s="2"/>
      <c r="J158" s="2"/>
      <c r="K158" s="2"/>
      <c r="L158" s="2"/>
      <c r="M158" s="2"/>
      <c r="N158" s="9"/>
      <c r="O158" s="9"/>
      <c r="P158" s="9"/>
      <c r="Q158" s="9"/>
      <c r="R158" s="9"/>
      <c r="S158" s="9"/>
      <c r="T158" s="9"/>
      <c r="U158" s="9"/>
      <c r="V158" s="9"/>
      <c r="W158" s="9"/>
      <c r="X158" s="9"/>
      <c r="Y158" s="9"/>
      <c r="Z158" s="9"/>
    </row>
    <row r="159" spans="1:26" ht="13.2">
      <c r="A159" s="2"/>
      <c r="B159" s="2"/>
      <c r="C159" s="2"/>
      <c r="D159" s="2"/>
      <c r="E159" s="2"/>
      <c r="F159" s="2"/>
      <c r="G159" s="2"/>
      <c r="H159" s="2"/>
      <c r="I159" s="2"/>
      <c r="J159" s="2"/>
      <c r="K159" s="2"/>
      <c r="L159" s="2"/>
      <c r="M159" s="2"/>
      <c r="N159" s="9"/>
      <c r="O159" s="9"/>
      <c r="P159" s="9"/>
      <c r="Q159" s="9"/>
      <c r="R159" s="9"/>
      <c r="S159" s="9"/>
      <c r="T159" s="9"/>
      <c r="U159" s="9"/>
      <c r="V159" s="9"/>
      <c r="W159" s="9"/>
      <c r="X159" s="9"/>
      <c r="Y159" s="9"/>
      <c r="Z159" s="9"/>
    </row>
    <row r="160" spans="1:26" ht="13.2">
      <c r="A160" s="2"/>
      <c r="B160" s="2"/>
      <c r="C160" s="2"/>
      <c r="D160" s="2"/>
      <c r="E160" s="2"/>
      <c r="F160" s="2"/>
      <c r="G160" s="2"/>
      <c r="H160" s="2"/>
      <c r="I160" s="2"/>
      <c r="J160" s="2"/>
      <c r="K160" s="2"/>
      <c r="L160" s="2"/>
      <c r="M160" s="2"/>
      <c r="N160" s="9"/>
      <c r="O160" s="9"/>
      <c r="P160" s="9"/>
      <c r="Q160" s="9"/>
      <c r="R160" s="9"/>
      <c r="S160" s="9"/>
      <c r="T160" s="9"/>
      <c r="U160" s="9"/>
      <c r="V160" s="9"/>
      <c r="W160" s="9"/>
      <c r="X160" s="9"/>
      <c r="Y160" s="9"/>
      <c r="Z160" s="9"/>
    </row>
    <row r="161" spans="1:26" ht="13.2">
      <c r="A161" s="2"/>
      <c r="B161" s="2"/>
      <c r="C161" s="2"/>
      <c r="D161" s="2"/>
      <c r="E161" s="2"/>
      <c r="F161" s="2"/>
      <c r="G161" s="2"/>
      <c r="H161" s="2"/>
      <c r="I161" s="2"/>
      <c r="J161" s="2"/>
      <c r="K161" s="2"/>
      <c r="L161" s="2"/>
      <c r="M161" s="2"/>
      <c r="N161" s="9"/>
      <c r="O161" s="9"/>
      <c r="P161" s="9"/>
      <c r="Q161" s="9"/>
      <c r="R161" s="9"/>
      <c r="S161" s="9"/>
      <c r="T161" s="9"/>
      <c r="U161" s="9"/>
      <c r="V161" s="9"/>
      <c r="W161" s="9"/>
      <c r="X161" s="9"/>
      <c r="Y161" s="9"/>
      <c r="Z161" s="9"/>
    </row>
    <row r="162" spans="1:26" ht="13.2">
      <c r="A162" s="2"/>
      <c r="B162" s="2"/>
      <c r="C162" s="2"/>
      <c r="D162" s="2"/>
      <c r="E162" s="2"/>
      <c r="F162" s="2"/>
      <c r="G162" s="2"/>
      <c r="H162" s="2"/>
      <c r="I162" s="2"/>
      <c r="J162" s="2"/>
      <c r="K162" s="2"/>
      <c r="L162" s="2"/>
      <c r="M162" s="2"/>
      <c r="N162" s="9"/>
      <c r="O162" s="9"/>
      <c r="P162" s="9"/>
      <c r="Q162" s="9"/>
      <c r="R162" s="9"/>
      <c r="S162" s="9"/>
      <c r="T162" s="9"/>
      <c r="U162" s="9"/>
      <c r="V162" s="9"/>
      <c r="W162" s="9"/>
      <c r="X162" s="9"/>
      <c r="Y162" s="9"/>
      <c r="Z162" s="9"/>
    </row>
    <row r="163" spans="1:26" ht="13.2">
      <c r="A163" s="2"/>
      <c r="B163" s="2"/>
      <c r="C163" s="2"/>
      <c r="D163" s="2"/>
      <c r="E163" s="2"/>
      <c r="F163" s="2"/>
      <c r="G163" s="2"/>
      <c r="H163" s="2"/>
      <c r="I163" s="2"/>
      <c r="J163" s="2"/>
      <c r="K163" s="2"/>
      <c r="L163" s="2"/>
      <c r="M163" s="2"/>
      <c r="N163" s="9"/>
      <c r="O163" s="9"/>
      <c r="P163" s="9"/>
      <c r="Q163" s="9"/>
      <c r="R163" s="9"/>
      <c r="S163" s="9"/>
      <c r="T163" s="9"/>
      <c r="U163" s="9"/>
      <c r="V163" s="9"/>
      <c r="W163" s="9"/>
      <c r="X163" s="9"/>
      <c r="Y163" s="9"/>
      <c r="Z163" s="9"/>
    </row>
    <row r="164" spans="1:26" ht="13.2">
      <c r="A164" s="2"/>
      <c r="B164" s="2"/>
      <c r="C164" s="2"/>
      <c r="D164" s="2"/>
      <c r="E164" s="2"/>
      <c r="F164" s="2"/>
      <c r="G164" s="2"/>
      <c r="H164" s="2"/>
      <c r="I164" s="2"/>
      <c r="J164" s="2"/>
      <c r="K164" s="2"/>
      <c r="L164" s="2"/>
      <c r="M164" s="2"/>
      <c r="N164" s="9"/>
      <c r="O164" s="9"/>
      <c r="P164" s="9"/>
      <c r="Q164" s="9"/>
      <c r="R164" s="9"/>
      <c r="S164" s="9"/>
      <c r="T164" s="9"/>
      <c r="U164" s="9"/>
      <c r="V164" s="9"/>
      <c r="W164" s="9"/>
      <c r="X164" s="9"/>
      <c r="Y164" s="9"/>
      <c r="Z164" s="9"/>
    </row>
    <row r="165" spans="1:26" ht="13.2">
      <c r="A165" s="2"/>
      <c r="B165" s="2"/>
      <c r="C165" s="2"/>
      <c r="D165" s="2"/>
      <c r="E165" s="2"/>
      <c r="F165" s="2"/>
      <c r="G165" s="2"/>
      <c r="H165" s="2"/>
      <c r="I165" s="2"/>
      <c r="J165" s="2"/>
      <c r="K165" s="2"/>
      <c r="L165" s="2"/>
      <c r="M165" s="2"/>
      <c r="N165" s="9"/>
      <c r="O165" s="9"/>
      <c r="P165" s="9"/>
      <c r="Q165" s="9"/>
      <c r="R165" s="9"/>
      <c r="S165" s="9"/>
      <c r="T165" s="9"/>
      <c r="U165" s="9"/>
      <c r="V165" s="9"/>
      <c r="W165" s="9"/>
      <c r="X165" s="9"/>
      <c r="Y165" s="9"/>
      <c r="Z165" s="9"/>
    </row>
    <row r="166" spans="1:26" ht="13.2">
      <c r="A166" s="2"/>
      <c r="B166" s="2"/>
      <c r="C166" s="2"/>
      <c r="D166" s="2"/>
      <c r="E166" s="2"/>
      <c r="F166" s="2"/>
      <c r="G166" s="2"/>
      <c r="H166" s="2"/>
      <c r="I166" s="2"/>
      <c r="J166" s="2"/>
      <c r="K166" s="2"/>
      <c r="L166" s="2"/>
      <c r="M166" s="2"/>
      <c r="N166" s="9"/>
      <c r="O166" s="9"/>
      <c r="P166" s="9"/>
      <c r="Q166" s="9"/>
      <c r="R166" s="9"/>
      <c r="S166" s="9"/>
      <c r="T166" s="9"/>
      <c r="U166" s="9"/>
      <c r="V166" s="9"/>
      <c r="W166" s="9"/>
      <c r="X166" s="9"/>
      <c r="Y166" s="9"/>
      <c r="Z166" s="9"/>
    </row>
    <row r="167" spans="1:26" ht="13.2">
      <c r="A167" s="2"/>
      <c r="B167" s="2"/>
      <c r="C167" s="2"/>
      <c r="D167" s="2"/>
      <c r="E167" s="2"/>
      <c r="F167" s="2"/>
      <c r="G167" s="2"/>
      <c r="H167" s="2"/>
      <c r="I167" s="2"/>
      <c r="J167" s="2"/>
      <c r="K167" s="2"/>
      <c r="L167" s="2"/>
      <c r="M167" s="2"/>
      <c r="N167" s="9"/>
      <c r="O167" s="9"/>
      <c r="P167" s="9"/>
      <c r="Q167" s="9"/>
      <c r="R167" s="9"/>
      <c r="S167" s="9"/>
      <c r="T167" s="9"/>
      <c r="U167" s="9"/>
      <c r="V167" s="9"/>
      <c r="W167" s="9"/>
      <c r="X167" s="9"/>
      <c r="Y167" s="9"/>
      <c r="Z167" s="9"/>
    </row>
    <row r="168" spans="1:26" ht="13.2">
      <c r="A168" s="2"/>
      <c r="B168" s="2"/>
      <c r="C168" s="2"/>
      <c r="D168" s="2"/>
      <c r="E168" s="2"/>
      <c r="F168" s="2"/>
      <c r="G168" s="2"/>
      <c r="H168" s="2"/>
      <c r="I168" s="2"/>
      <c r="J168" s="2"/>
      <c r="K168" s="2"/>
      <c r="L168" s="2"/>
      <c r="M168" s="2"/>
      <c r="N168" s="9"/>
      <c r="O168" s="9"/>
      <c r="P168" s="9"/>
      <c r="Q168" s="9"/>
      <c r="R168" s="9"/>
      <c r="S168" s="9"/>
      <c r="T168" s="9"/>
      <c r="U168" s="9"/>
      <c r="V168" s="9"/>
      <c r="W168" s="9"/>
      <c r="X168" s="9"/>
      <c r="Y168" s="9"/>
      <c r="Z168" s="9"/>
    </row>
    <row r="169" spans="1:26" ht="13.2">
      <c r="A169" s="2"/>
      <c r="B169" s="2"/>
      <c r="C169" s="2"/>
      <c r="D169" s="2"/>
      <c r="E169" s="2"/>
      <c r="F169" s="2"/>
      <c r="G169" s="2"/>
      <c r="H169" s="2"/>
      <c r="I169" s="2"/>
      <c r="J169" s="2"/>
      <c r="K169" s="2"/>
      <c r="L169" s="2"/>
      <c r="M169" s="2"/>
      <c r="N169" s="9"/>
      <c r="O169" s="9"/>
      <c r="P169" s="9"/>
      <c r="Q169" s="9"/>
      <c r="R169" s="9"/>
      <c r="S169" s="9"/>
      <c r="T169" s="9"/>
      <c r="U169" s="9"/>
      <c r="V169" s="9"/>
      <c r="W169" s="9"/>
      <c r="X169" s="9"/>
      <c r="Y169" s="9"/>
      <c r="Z169" s="9"/>
    </row>
    <row r="170" spans="1:26" ht="13.2">
      <c r="A170" s="2"/>
      <c r="B170" s="2"/>
      <c r="C170" s="2"/>
      <c r="D170" s="2"/>
      <c r="E170" s="2"/>
      <c r="F170" s="2"/>
      <c r="G170" s="2"/>
      <c r="H170" s="2"/>
      <c r="I170" s="2"/>
      <c r="J170" s="2"/>
      <c r="K170" s="2"/>
      <c r="L170" s="2"/>
      <c r="M170" s="2"/>
      <c r="N170" s="9"/>
      <c r="O170" s="9"/>
      <c r="P170" s="9"/>
      <c r="Q170" s="9"/>
      <c r="R170" s="9"/>
      <c r="S170" s="9"/>
      <c r="T170" s="9"/>
      <c r="U170" s="9"/>
      <c r="V170" s="9"/>
      <c r="W170" s="9"/>
      <c r="X170" s="9"/>
      <c r="Y170" s="9"/>
      <c r="Z170" s="9"/>
    </row>
    <row r="171" spans="1:26" ht="13.2">
      <c r="A171" s="2"/>
      <c r="B171" s="2"/>
      <c r="C171" s="2"/>
      <c r="D171" s="2"/>
      <c r="E171" s="2"/>
      <c r="F171" s="2"/>
      <c r="G171" s="2"/>
      <c r="H171" s="2"/>
      <c r="I171" s="2"/>
      <c r="J171" s="2"/>
      <c r="K171" s="2"/>
      <c r="L171" s="2"/>
      <c r="M171" s="2"/>
      <c r="N171" s="9"/>
      <c r="O171" s="9"/>
      <c r="P171" s="9"/>
      <c r="Q171" s="9"/>
      <c r="R171" s="9"/>
      <c r="S171" s="9"/>
      <c r="T171" s="9"/>
      <c r="U171" s="9"/>
      <c r="V171" s="9"/>
      <c r="W171" s="9"/>
      <c r="X171" s="9"/>
      <c r="Y171" s="9"/>
      <c r="Z171" s="9"/>
    </row>
    <row r="172" spans="1:26" ht="13.2">
      <c r="A172" s="2"/>
      <c r="B172" s="2"/>
      <c r="C172" s="2"/>
      <c r="D172" s="2"/>
      <c r="E172" s="2"/>
      <c r="F172" s="2"/>
      <c r="G172" s="2"/>
      <c r="H172" s="2"/>
      <c r="I172" s="2"/>
      <c r="J172" s="2"/>
      <c r="K172" s="2"/>
      <c r="L172" s="2"/>
      <c r="M172" s="2"/>
      <c r="N172" s="9"/>
      <c r="O172" s="9"/>
      <c r="P172" s="9"/>
      <c r="Q172" s="9"/>
      <c r="R172" s="9"/>
      <c r="S172" s="9"/>
      <c r="T172" s="9"/>
      <c r="U172" s="9"/>
      <c r="V172" s="9"/>
      <c r="W172" s="9"/>
      <c r="X172" s="9"/>
      <c r="Y172" s="9"/>
      <c r="Z172" s="9"/>
    </row>
    <row r="173" spans="1:26" ht="13.2">
      <c r="A173" s="2"/>
      <c r="B173" s="2"/>
      <c r="C173" s="2"/>
      <c r="D173" s="2"/>
      <c r="E173" s="2"/>
      <c r="F173" s="2"/>
      <c r="G173" s="2"/>
      <c r="H173" s="2"/>
      <c r="I173" s="2"/>
      <c r="J173" s="2"/>
      <c r="K173" s="2"/>
      <c r="L173" s="2"/>
      <c r="M173" s="2"/>
      <c r="N173" s="9"/>
      <c r="O173" s="9"/>
      <c r="P173" s="9"/>
      <c r="Q173" s="9"/>
      <c r="R173" s="9"/>
      <c r="S173" s="9"/>
      <c r="T173" s="9"/>
      <c r="U173" s="9"/>
      <c r="V173" s="9"/>
      <c r="W173" s="9"/>
      <c r="X173" s="9"/>
      <c r="Y173" s="9"/>
      <c r="Z173" s="9"/>
    </row>
    <row r="174" spans="1:26" ht="13.2">
      <c r="A174" s="2"/>
      <c r="B174" s="2"/>
      <c r="C174" s="2"/>
      <c r="D174" s="2"/>
      <c r="E174" s="2"/>
      <c r="F174" s="2"/>
      <c r="G174" s="2"/>
      <c r="H174" s="2"/>
      <c r="I174" s="2"/>
      <c r="J174" s="2"/>
      <c r="K174" s="2"/>
      <c r="L174" s="2"/>
      <c r="M174" s="2"/>
      <c r="N174" s="9"/>
      <c r="O174" s="9"/>
      <c r="P174" s="9"/>
      <c r="Q174" s="9"/>
      <c r="R174" s="9"/>
      <c r="S174" s="9"/>
      <c r="T174" s="9"/>
      <c r="U174" s="9"/>
      <c r="V174" s="9"/>
      <c r="W174" s="9"/>
      <c r="X174" s="9"/>
      <c r="Y174" s="9"/>
      <c r="Z174" s="9"/>
    </row>
    <row r="175" spans="1:26" ht="13.2">
      <c r="A175" s="2"/>
      <c r="B175" s="2"/>
      <c r="C175" s="2"/>
      <c r="D175" s="2"/>
      <c r="E175" s="2"/>
      <c r="F175" s="2"/>
      <c r="G175" s="2"/>
      <c r="H175" s="2"/>
      <c r="I175" s="2"/>
      <c r="J175" s="2"/>
      <c r="K175" s="2"/>
      <c r="L175" s="2"/>
      <c r="M175" s="2"/>
      <c r="N175" s="9"/>
      <c r="O175" s="9"/>
      <c r="P175" s="9"/>
      <c r="Q175" s="9"/>
      <c r="R175" s="9"/>
      <c r="S175" s="9"/>
      <c r="T175" s="9"/>
      <c r="U175" s="9"/>
      <c r="V175" s="9"/>
      <c r="W175" s="9"/>
      <c r="X175" s="9"/>
      <c r="Y175" s="9"/>
      <c r="Z175" s="9"/>
    </row>
    <row r="176" spans="1:26" ht="13.2">
      <c r="A176" s="2"/>
      <c r="B176" s="2"/>
      <c r="C176" s="2"/>
      <c r="D176" s="2"/>
      <c r="E176" s="2"/>
      <c r="F176" s="2"/>
      <c r="G176" s="2"/>
      <c r="H176" s="2"/>
      <c r="I176" s="2"/>
      <c r="J176" s="2"/>
      <c r="K176" s="2"/>
      <c r="L176" s="2"/>
      <c r="M176" s="2"/>
      <c r="N176" s="9"/>
      <c r="O176" s="9"/>
      <c r="P176" s="9"/>
      <c r="Q176" s="9"/>
      <c r="R176" s="9"/>
      <c r="S176" s="9"/>
      <c r="T176" s="9"/>
      <c r="U176" s="9"/>
      <c r="V176" s="9"/>
      <c r="W176" s="9"/>
      <c r="X176" s="9"/>
      <c r="Y176" s="9"/>
      <c r="Z176" s="9"/>
    </row>
    <row r="177" spans="1:26" ht="13.2">
      <c r="A177" s="2"/>
      <c r="B177" s="2"/>
      <c r="C177" s="2"/>
      <c r="D177" s="2"/>
      <c r="E177" s="2"/>
      <c r="F177" s="2"/>
      <c r="G177" s="2"/>
      <c r="H177" s="2"/>
      <c r="I177" s="2"/>
      <c r="J177" s="2"/>
      <c r="K177" s="2"/>
      <c r="L177" s="2"/>
      <c r="M177" s="2"/>
      <c r="N177" s="9"/>
      <c r="O177" s="9"/>
      <c r="P177" s="9"/>
      <c r="Q177" s="9"/>
      <c r="R177" s="9"/>
      <c r="S177" s="9"/>
      <c r="T177" s="9"/>
      <c r="U177" s="9"/>
      <c r="V177" s="9"/>
      <c r="W177" s="9"/>
      <c r="X177" s="9"/>
      <c r="Y177" s="9"/>
      <c r="Z177" s="9"/>
    </row>
    <row r="178" spans="1:26" ht="13.2">
      <c r="A178" s="2"/>
      <c r="B178" s="2"/>
      <c r="C178" s="2"/>
      <c r="D178" s="2"/>
      <c r="E178" s="2"/>
      <c r="F178" s="2"/>
      <c r="G178" s="2"/>
      <c r="H178" s="2"/>
      <c r="I178" s="2"/>
      <c r="J178" s="2"/>
      <c r="K178" s="2"/>
      <c r="L178" s="2"/>
      <c r="M178" s="2"/>
      <c r="N178" s="9"/>
      <c r="O178" s="9"/>
      <c r="P178" s="9"/>
      <c r="Q178" s="9"/>
      <c r="R178" s="9"/>
      <c r="S178" s="9"/>
      <c r="T178" s="9"/>
      <c r="U178" s="9"/>
      <c r="V178" s="9"/>
      <c r="W178" s="9"/>
      <c r="X178" s="9"/>
      <c r="Y178" s="9"/>
      <c r="Z178" s="9"/>
    </row>
    <row r="179" spans="1:26" ht="13.2">
      <c r="A179" s="2"/>
      <c r="B179" s="2"/>
      <c r="C179" s="2"/>
      <c r="D179" s="2"/>
      <c r="E179" s="2"/>
      <c r="F179" s="2"/>
      <c r="G179" s="2"/>
      <c r="H179" s="2"/>
      <c r="I179" s="2"/>
      <c r="J179" s="2"/>
      <c r="K179" s="2"/>
      <c r="L179" s="2"/>
      <c r="M179" s="2"/>
      <c r="N179" s="9"/>
      <c r="O179" s="9"/>
      <c r="P179" s="9"/>
      <c r="Q179" s="9"/>
      <c r="R179" s="9"/>
      <c r="S179" s="9"/>
      <c r="T179" s="9"/>
      <c r="U179" s="9"/>
      <c r="V179" s="9"/>
      <c r="W179" s="9"/>
      <c r="X179" s="9"/>
      <c r="Y179" s="9"/>
      <c r="Z179" s="9"/>
    </row>
    <row r="180" spans="1:26" ht="13.2">
      <c r="A180" s="2"/>
      <c r="B180" s="2"/>
      <c r="C180" s="2"/>
      <c r="D180" s="2"/>
      <c r="E180" s="2"/>
      <c r="F180" s="2"/>
      <c r="G180" s="2"/>
      <c r="H180" s="2"/>
      <c r="I180" s="2"/>
      <c r="J180" s="2"/>
      <c r="K180" s="2"/>
      <c r="L180" s="2"/>
      <c r="M180" s="2"/>
      <c r="N180" s="9"/>
      <c r="O180" s="9"/>
      <c r="P180" s="9"/>
      <c r="Q180" s="9"/>
      <c r="R180" s="9"/>
      <c r="S180" s="9"/>
      <c r="T180" s="9"/>
      <c r="U180" s="9"/>
      <c r="V180" s="9"/>
      <c r="W180" s="9"/>
      <c r="X180" s="9"/>
      <c r="Y180" s="9"/>
      <c r="Z180" s="9"/>
    </row>
    <row r="181" spans="1:26" ht="13.2">
      <c r="A181" s="2"/>
      <c r="B181" s="2"/>
      <c r="C181" s="2"/>
      <c r="D181" s="2"/>
      <c r="E181" s="2"/>
      <c r="F181" s="2"/>
      <c r="G181" s="2"/>
      <c r="H181" s="2"/>
      <c r="I181" s="2"/>
      <c r="J181" s="2"/>
      <c r="K181" s="2"/>
      <c r="L181" s="2"/>
      <c r="M181" s="2"/>
      <c r="N181" s="9"/>
      <c r="O181" s="9"/>
      <c r="P181" s="9"/>
      <c r="Q181" s="9"/>
      <c r="R181" s="9"/>
      <c r="S181" s="9"/>
      <c r="T181" s="9"/>
      <c r="U181" s="9"/>
      <c r="V181" s="9"/>
      <c r="W181" s="9"/>
      <c r="X181" s="9"/>
      <c r="Y181" s="9"/>
      <c r="Z181" s="9"/>
    </row>
    <row r="182" spans="1:26" ht="13.2">
      <c r="A182" s="2"/>
      <c r="B182" s="2"/>
      <c r="C182" s="2"/>
      <c r="D182" s="2"/>
      <c r="E182" s="2"/>
      <c r="F182" s="2"/>
      <c r="G182" s="2"/>
      <c r="H182" s="2"/>
      <c r="I182" s="2"/>
      <c r="J182" s="2"/>
      <c r="K182" s="2"/>
      <c r="L182" s="2"/>
      <c r="M182" s="2"/>
      <c r="N182" s="9"/>
      <c r="O182" s="9"/>
      <c r="P182" s="9"/>
      <c r="Q182" s="9"/>
      <c r="R182" s="9"/>
      <c r="S182" s="9"/>
      <c r="T182" s="9"/>
      <c r="U182" s="9"/>
      <c r="V182" s="9"/>
      <c r="W182" s="9"/>
      <c r="X182" s="9"/>
      <c r="Y182" s="9"/>
      <c r="Z182" s="9"/>
    </row>
    <row r="183" spans="1:26" ht="13.2">
      <c r="A183" s="2"/>
      <c r="B183" s="2"/>
      <c r="C183" s="2"/>
      <c r="D183" s="2"/>
      <c r="E183" s="2"/>
      <c r="F183" s="2"/>
      <c r="G183" s="2"/>
      <c r="H183" s="2"/>
      <c r="I183" s="2"/>
      <c r="J183" s="2"/>
      <c r="K183" s="2"/>
      <c r="L183" s="2"/>
      <c r="M183" s="2"/>
      <c r="N183" s="9"/>
      <c r="O183" s="9"/>
      <c r="P183" s="9"/>
      <c r="Q183" s="9"/>
      <c r="R183" s="9"/>
      <c r="S183" s="9"/>
      <c r="T183" s="9"/>
      <c r="U183" s="9"/>
      <c r="V183" s="9"/>
      <c r="W183" s="9"/>
      <c r="X183" s="9"/>
      <c r="Y183" s="9"/>
      <c r="Z183" s="9"/>
    </row>
    <row r="184" spans="1:26" ht="13.2">
      <c r="A184" s="2"/>
      <c r="B184" s="2"/>
      <c r="C184" s="2"/>
      <c r="D184" s="2"/>
      <c r="E184" s="2"/>
      <c r="F184" s="2"/>
      <c r="G184" s="2"/>
      <c r="H184" s="2"/>
      <c r="I184" s="2"/>
      <c r="J184" s="2"/>
      <c r="K184" s="2"/>
      <c r="L184" s="2"/>
      <c r="M184" s="2"/>
      <c r="N184" s="9"/>
      <c r="O184" s="9"/>
      <c r="P184" s="9"/>
      <c r="Q184" s="9"/>
      <c r="R184" s="9"/>
      <c r="S184" s="9"/>
      <c r="T184" s="9"/>
      <c r="U184" s="9"/>
      <c r="V184" s="9"/>
      <c r="W184" s="9"/>
      <c r="X184" s="9"/>
      <c r="Y184" s="9"/>
      <c r="Z184" s="9"/>
    </row>
    <row r="185" spans="1:26" ht="13.2">
      <c r="A185" s="2"/>
      <c r="B185" s="2"/>
      <c r="C185" s="2"/>
      <c r="D185" s="2"/>
      <c r="E185" s="2"/>
      <c r="F185" s="2"/>
      <c r="G185" s="2"/>
      <c r="H185" s="2"/>
      <c r="I185" s="2"/>
      <c r="J185" s="2"/>
      <c r="K185" s="2"/>
      <c r="L185" s="2"/>
      <c r="M185" s="2"/>
      <c r="N185" s="9"/>
      <c r="O185" s="9"/>
      <c r="P185" s="9"/>
      <c r="Q185" s="9"/>
      <c r="R185" s="9"/>
      <c r="S185" s="9"/>
      <c r="T185" s="9"/>
      <c r="U185" s="9"/>
      <c r="V185" s="9"/>
      <c r="W185" s="9"/>
      <c r="X185" s="9"/>
      <c r="Y185" s="9"/>
      <c r="Z185" s="9"/>
    </row>
    <row r="186" spans="1:26" ht="13.2">
      <c r="A186" s="2"/>
      <c r="B186" s="2"/>
      <c r="C186" s="2"/>
      <c r="D186" s="2"/>
      <c r="E186" s="2"/>
      <c r="F186" s="2"/>
      <c r="G186" s="2"/>
      <c r="H186" s="2"/>
      <c r="I186" s="2"/>
      <c r="J186" s="2"/>
      <c r="K186" s="2"/>
      <c r="L186" s="2"/>
      <c r="M186" s="2"/>
      <c r="N186" s="9"/>
      <c r="O186" s="9"/>
      <c r="P186" s="9"/>
      <c r="Q186" s="9"/>
      <c r="R186" s="9"/>
      <c r="S186" s="9"/>
      <c r="T186" s="9"/>
      <c r="U186" s="9"/>
      <c r="V186" s="9"/>
      <c r="W186" s="9"/>
      <c r="X186" s="9"/>
      <c r="Y186" s="9"/>
      <c r="Z186" s="9"/>
    </row>
    <row r="187" spans="1:26" ht="13.2">
      <c r="A187" s="2"/>
      <c r="B187" s="2"/>
      <c r="C187" s="2"/>
      <c r="D187" s="2"/>
      <c r="E187" s="2"/>
      <c r="F187" s="2"/>
      <c r="G187" s="2"/>
      <c r="H187" s="2"/>
      <c r="I187" s="2"/>
      <c r="J187" s="2"/>
      <c r="K187" s="2"/>
      <c r="L187" s="2"/>
      <c r="M187" s="2"/>
      <c r="N187" s="9"/>
      <c r="O187" s="9"/>
      <c r="P187" s="9"/>
      <c r="Q187" s="9"/>
      <c r="R187" s="9"/>
      <c r="S187" s="9"/>
      <c r="T187" s="9"/>
      <c r="U187" s="9"/>
      <c r="V187" s="9"/>
      <c r="W187" s="9"/>
      <c r="X187" s="9"/>
      <c r="Y187" s="9"/>
      <c r="Z187" s="9"/>
    </row>
    <row r="188" spans="1:26" ht="13.2">
      <c r="A188" s="2"/>
      <c r="B188" s="2"/>
      <c r="C188" s="2"/>
      <c r="D188" s="2"/>
      <c r="E188" s="2"/>
      <c r="F188" s="2"/>
      <c r="G188" s="2"/>
      <c r="H188" s="2"/>
      <c r="I188" s="2"/>
      <c r="J188" s="2"/>
      <c r="K188" s="2"/>
      <c r="L188" s="2"/>
      <c r="M188" s="2"/>
      <c r="N188" s="9"/>
      <c r="O188" s="9"/>
      <c r="P188" s="9"/>
      <c r="Q188" s="9"/>
      <c r="R188" s="9"/>
      <c r="S188" s="9"/>
      <c r="T188" s="9"/>
      <c r="U188" s="9"/>
      <c r="V188" s="9"/>
      <c r="W188" s="9"/>
      <c r="X188" s="9"/>
      <c r="Y188" s="9"/>
      <c r="Z188" s="9"/>
    </row>
    <row r="189" spans="1:26" ht="13.2">
      <c r="A189" s="2"/>
      <c r="B189" s="2"/>
      <c r="C189" s="2"/>
      <c r="D189" s="2"/>
      <c r="E189" s="2"/>
      <c r="F189" s="2"/>
      <c r="G189" s="2"/>
      <c r="H189" s="2"/>
      <c r="I189" s="2"/>
      <c r="J189" s="2"/>
      <c r="K189" s="2"/>
      <c r="L189" s="2"/>
      <c r="M189" s="2"/>
      <c r="N189" s="9"/>
      <c r="O189" s="9"/>
      <c r="P189" s="9"/>
      <c r="Q189" s="9"/>
      <c r="R189" s="9"/>
      <c r="S189" s="9"/>
      <c r="T189" s="9"/>
      <c r="U189" s="9"/>
      <c r="V189" s="9"/>
      <c r="W189" s="9"/>
      <c r="X189" s="9"/>
      <c r="Y189" s="9"/>
      <c r="Z189" s="9"/>
    </row>
    <row r="190" spans="1:26" ht="13.2">
      <c r="A190" s="2"/>
      <c r="B190" s="2"/>
      <c r="C190" s="2"/>
      <c r="D190" s="2"/>
      <c r="E190" s="2"/>
      <c r="F190" s="2"/>
      <c r="G190" s="2"/>
      <c r="H190" s="2"/>
      <c r="I190" s="2"/>
      <c r="J190" s="2"/>
      <c r="K190" s="2"/>
      <c r="L190" s="2"/>
      <c r="M190" s="2"/>
      <c r="N190" s="9"/>
      <c r="O190" s="9"/>
      <c r="P190" s="9"/>
      <c r="Q190" s="9"/>
      <c r="R190" s="9"/>
      <c r="S190" s="9"/>
      <c r="T190" s="9"/>
      <c r="U190" s="9"/>
      <c r="V190" s="9"/>
      <c r="W190" s="9"/>
      <c r="X190" s="9"/>
      <c r="Y190" s="9"/>
      <c r="Z190" s="9"/>
    </row>
    <row r="191" spans="1:26" ht="13.2">
      <c r="A191" s="2"/>
      <c r="B191" s="2"/>
      <c r="C191" s="2"/>
      <c r="D191" s="2"/>
      <c r="E191" s="2"/>
      <c r="F191" s="2"/>
      <c r="G191" s="2"/>
      <c r="H191" s="2"/>
      <c r="I191" s="2"/>
      <c r="J191" s="2"/>
      <c r="K191" s="2"/>
      <c r="L191" s="2"/>
      <c r="M191" s="2"/>
      <c r="N191" s="9"/>
      <c r="O191" s="9"/>
      <c r="P191" s="9"/>
      <c r="Q191" s="9"/>
      <c r="R191" s="9"/>
      <c r="S191" s="9"/>
      <c r="T191" s="9"/>
      <c r="U191" s="9"/>
      <c r="V191" s="9"/>
      <c r="W191" s="9"/>
      <c r="X191" s="9"/>
      <c r="Y191" s="9"/>
      <c r="Z191" s="9"/>
    </row>
    <row r="192" spans="1:26" ht="13.2">
      <c r="A192" s="2"/>
      <c r="B192" s="2"/>
      <c r="C192" s="2"/>
      <c r="D192" s="2"/>
      <c r="E192" s="2"/>
      <c r="F192" s="2"/>
      <c r="G192" s="2"/>
      <c r="H192" s="2"/>
      <c r="I192" s="2"/>
      <c r="J192" s="2"/>
      <c r="K192" s="2"/>
      <c r="L192" s="2"/>
      <c r="M192" s="2"/>
      <c r="N192" s="9"/>
      <c r="O192" s="9"/>
      <c r="P192" s="9"/>
      <c r="Q192" s="9"/>
      <c r="R192" s="9"/>
      <c r="S192" s="9"/>
      <c r="T192" s="9"/>
      <c r="U192" s="9"/>
      <c r="V192" s="9"/>
      <c r="W192" s="9"/>
      <c r="X192" s="9"/>
      <c r="Y192" s="9"/>
      <c r="Z192" s="9"/>
    </row>
    <row r="193" spans="1:26" ht="13.2">
      <c r="A193" s="2"/>
      <c r="B193" s="2"/>
      <c r="C193" s="2"/>
      <c r="D193" s="2"/>
      <c r="E193" s="2"/>
      <c r="F193" s="2"/>
      <c r="G193" s="2"/>
      <c r="H193" s="2"/>
      <c r="I193" s="2"/>
      <c r="J193" s="2"/>
      <c r="K193" s="2"/>
      <c r="L193" s="2"/>
      <c r="M193" s="2"/>
      <c r="N193" s="9"/>
      <c r="O193" s="9"/>
      <c r="P193" s="9"/>
      <c r="Q193" s="9"/>
      <c r="R193" s="9"/>
      <c r="S193" s="9"/>
      <c r="T193" s="9"/>
      <c r="U193" s="9"/>
      <c r="V193" s="9"/>
      <c r="W193" s="9"/>
      <c r="X193" s="9"/>
      <c r="Y193" s="9"/>
      <c r="Z193" s="9"/>
    </row>
    <row r="194" spans="1:26" ht="13.2">
      <c r="A194" s="2"/>
      <c r="B194" s="2"/>
      <c r="C194" s="2"/>
      <c r="D194" s="2"/>
      <c r="E194" s="2"/>
      <c r="F194" s="2"/>
      <c r="G194" s="2"/>
      <c r="H194" s="2"/>
      <c r="I194" s="2"/>
      <c r="J194" s="2"/>
      <c r="K194" s="2"/>
      <c r="L194" s="2"/>
      <c r="M194" s="2"/>
      <c r="N194" s="9"/>
      <c r="O194" s="9"/>
      <c r="P194" s="9"/>
      <c r="Q194" s="9"/>
      <c r="R194" s="9"/>
      <c r="S194" s="9"/>
      <c r="T194" s="9"/>
      <c r="U194" s="9"/>
      <c r="V194" s="9"/>
      <c r="W194" s="9"/>
      <c r="X194" s="9"/>
      <c r="Y194" s="9"/>
      <c r="Z194" s="9"/>
    </row>
    <row r="195" spans="1:26" ht="13.2">
      <c r="A195" s="2"/>
      <c r="B195" s="2"/>
      <c r="C195" s="2"/>
      <c r="D195" s="2"/>
      <c r="E195" s="2"/>
      <c r="F195" s="2"/>
      <c r="G195" s="2"/>
      <c r="H195" s="2"/>
      <c r="I195" s="2"/>
      <c r="J195" s="2"/>
      <c r="K195" s="2"/>
      <c r="L195" s="2"/>
      <c r="M195" s="2"/>
      <c r="N195" s="9"/>
      <c r="O195" s="9"/>
      <c r="P195" s="9"/>
      <c r="Q195" s="9"/>
      <c r="R195" s="9"/>
      <c r="S195" s="9"/>
      <c r="T195" s="9"/>
      <c r="U195" s="9"/>
      <c r="V195" s="9"/>
      <c r="W195" s="9"/>
      <c r="X195" s="9"/>
      <c r="Y195" s="9"/>
      <c r="Z195" s="9"/>
    </row>
    <row r="196" spans="1:26" ht="13.2">
      <c r="A196" s="2"/>
      <c r="B196" s="2"/>
      <c r="C196" s="2"/>
      <c r="D196" s="2"/>
      <c r="E196" s="2"/>
      <c r="F196" s="2"/>
      <c r="G196" s="2"/>
      <c r="H196" s="2"/>
      <c r="I196" s="2"/>
      <c r="J196" s="2"/>
      <c r="K196" s="2"/>
      <c r="L196" s="2"/>
      <c r="M196" s="2"/>
      <c r="N196" s="9"/>
      <c r="O196" s="9"/>
      <c r="P196" s="9"/>
      <c r="Q196" s="9"/>
      <c r="R196" s="9"/>
      <c r="S196" s="9"/>
      <c r="T196" s="9"/>
      <c r="U196" s="9"/>
      <c r="V196" s="9"/>
      <c r="W196" s="9"/>
      <c r="X196" s="9"/>
      <c r="Y196" s="9"/>
      <c r="Z196" s="9"/>
    </row>
    <row r="197" spans="1:26" ht="13.2">
      <c r="A197" s="2"/>
      <c r="B197" s="2"/>
      <c r="C197" s="2"/>
      <c r="D197" s="2"/>
      <c r="E197" s="2"/>
      <c r="F197" s="2"/>
      <c r="G197" s="2"/>
      <c r="H197" s="2"/>
      <c r="I197" s="2"/>
      <c r="J197" s="2"/>
      <c r="K197" s="2"/>
      <c r="L197" s="2"/>
      <c r="M197" s="2"/>
      <c r="N197" s="9"/>
      <c r="O197" s="9"/>
      <c r="P197" s="9"/>
      <c r="Q197" s="9"/>
      <c r="R197" s="9"/>
      <c r="S197" s="9"/>
      <c r="T197" s="9"/>
      <c r="U197" s="9"/>
      <c r="V197" s="9"/>
      <c r="W197" s="9"/>
      <c r="X197" s="9"/>
      <c r="Y197" s="9"/>
      <c r="Z197" s="9"/>
    </row>
    <row r="198" spans="1:26" ht="13.2">
      <c r="A198" s="2"/>
      <c r="B198" s="2"/>
      <c r="C198" s="2"/>
      <c r="D198" s="2"/>
      <c r="E198" s="2"/>
      <c r="F198" s="2"/>
      <c r="G198" s="2"/>
      <c r="H198" s="2"/>
      <c r="I198" s="2"/>
      <c r="J198" s="2"/>
      <c r="K198" s="2"/>
      <c r="L198" s="2"/>
      <c r="M198" s="2"/>
      <c r="N198" s="9"/>
      <c r="O198" s="9"/>
      <c r="P198" s="9"/>
      <c r="Q198" s="9"/>
      <c r="R198" s="9"/>
      <c r="S198" s="9"/>
      <c r="T198" s="9"/>
      <c r="U198" s="9"/>
      <c r="V198" s="9"/>
      <c r="W198" s="9"/>
      <c r="X198" s="9"/>
      <c r="Y198" s="9"/>
      <c r="Z198" s="9"/>
    </row>
    <row r="199" spans="1:26" ht="13.2">
      <c r="A199" s="2"/>
      <c r="B199" s="2"/>
      <c r="C199" s="2"/>
      <c r="D199" s="2"/>
      <c r="E199" s="2"/>
      <c r="F199" s="2"/>
      <c r="G199" s="2"/>
      <c r="H199" s="2"/>
      <c r="I199" s="2"/>
      <c r="J199" s="2"/>
      <c r="K199" s="2"/>
      <c r="L199" s="2"/>
      <c r="M199" s="2"/>
      <c r="N199" s="9"/>
      <c r="O199" s="9"/>
      <c r="P199" s="9"/>
      <c r="Q199" s="9"/>
      <c r="R199" s="9"/>
      <c r="S199" s="9"/>
      <c r="T199" s="9"/>
      <c r="U199" s="9"/>
      <c r="V199" s="9"/>
      <c r="W199" s="9"/>
      <c r="X199" s="9"/>
      <c r="Y199" s="9"/>
      <c r="Z199" s="9"/>
    </row>
    <row r="200" spans="1:26" ht="13.2">
      <c r="A200" s="2"/>
      <c r="B200" s="2"/>
      <c r="C200" s="2"/>
      <c r="D200" s="2"/>
      <c r="E200" s="2"/>
      <c r="F200" s="2"/>
      <c r="G200" s="2"/>
      <c r="H200" s="2"/>
      <c r="I200" s="2"/>
      <c r="J200" s="2"/>
      <c r="K200" s="2"/>
      <c r="L200" s="2"/>
      <c r="M200" s="2"/>
      <c r="N200" s="9"/>
      <c r="O200" s="9"/>
      <c r="P200" s="9"/>
      <c r="Q200" s="9"/>
      <c r="R200" s="9"/>
      <c r="S200" s="9"/>
      <c r="T200" s="9"/>
      <c r="U200" s="9"/>
      <c r="V200" s="9"/>
      <c r="W200" s="9"/>
      <c r="X200" s="9"/>
      <c r="Y200" s="9"/>
      <c r="Z200" s="9"/>
    </row>
    <row r="201" spans="1:26" ht="13.2">
      <c r="A201" s="2"/>
      <c r="B201" s="2"/>
      <c r="C201" s="2"/>
      <c r="D201" s="2"/>
      <c r="E201" s="2"/>
      <c r="F201" s="2"/>
      <c r="G201" s="2"/>
      <c r="H201" s="2"/>
      <c r="I201" s="2"/>
      <c r="J201" s="2"/>
      <c r="K201" s="2"/>
      <c r="L201" s="2"/>
      <c r="M201" s="2"/>
      <c r="N201" s="9"/>
      <c r="O201" s="9"/>
      <c r="P201" s="9"/>
      <c r="Q201" s="9"/>
      <c r="R201" s="9"/>
      <c r="S201" s="9"/>
      <c r="T201" s="9"/>
      <c r="U201" s="9"/>
      <c r="V201" s="9"/>
      <c r="W201" s="9"/>
      <c r="X201" s="9"/>
      <c r="Y201" s="9"/>
      <c r="Z201" s="9"/>
    </row>
    <row r="202" spans="1:26" ht="13.2">
      <c r="A202" s="2"/>
      <c r="B202" s="2"/>
      <c r="C202" s="2"/>
      <c r="D202" s="2"/>
      <c r="E202" s="2"/>
      <c r="F202" s="2"/>
      <c r="G202" s="2"/>
      <c r="H202" s="2"/>
      <c r="I202" s="2"/>
      <c r="J202" s="2"/>
      <c r="K202" s="2"/>
      <c r="L202" s="2"/>
      <c r="M202" s="2"/>
      <c r="N202" s="9"/>
      <c r="O202" s="9"/>
      <c r="P202" s="9"/>
      <c r="Q202" s="9"/>
      <c r="R202" s="9"/>
      <c r="S202" s="9"/>
      <c r="T202" s="9"/>
      <c r="U202" s="9"/>
      <c r="V202" s="9"/>
      <c r="W202" s="9"/>
      <c r="X202" s="9"/>
      <c r="Y202" s="9"/>
      <c r="Z202" s="9"/>
    </row>
    <row r="203" spans="1:26" ht="13.2">
      <c r="A203" s="2"/>
      <c r="B203" s="2"/>
      <c r="C203" s="2"/>
      <c r="D203" s="2"/>
      <c r="E203" s="2"/>
      <c r="F203" s="2"/>
      <c r="G203" s="2"/>
      <c r="H203" s="2"/>
      <c r="I203" s="2"/>
      <c r="J203" s="2"/>
      <c r="K203" s="2"/>
      <c r="L203" s="2"/>
      <c r="M203" s="2"/>
      <c r="N203" s="9"/>
      <c r="O203" s="9"/>
      <c r="P203" s="9"/>
      <c r="Q203" s="9"/>
      <c r="R203" s="9"/>
      <c r="S203" s="9"/>
      <c r="T203" s="9"/>
      <c r="U203" s="9"/>
      <c r="V203" s="9"/>
      <c r="W203" s="9"/>
      <c r="X203" s="9"/>
      <c r="Y203" s="9"/>
      <c r="Z203" s="9"/>
    </row>
    <row r="204" spans="1:26" ht="13.2">
      <c r="A204" s="2"/>
      <c r="B204" s="2"/>
      <c r="C204" s="2"/>
      <c r="D204" s="2"/>
      <c r="E204" s="2"/>
      <c r="F204" s="2"/>
      <c r="G204" s="2"/>
      <c r="H204" s="2"/>
      <c r="I204" s="2"/>
      <c r="J204" s="2"/>
      <c r="K204" s="2"/>
      <c r="L204" s="2"/>
      <c r="M204" s="2"/>
      <c r="N204" s="9"/>
      <c r="O204" s="9"/>
      <c r="P204" s="9"/>
      <c r="Q204" s="9"/>
      <c r="R204" s="9"/>
      <c r="S204" s="9"/>
      <c r="T204" s="9"/>
      <c r="U204" s="9"/>
      <c r="V204" s="9"/>
      <c r="W204" s="9"/>
      <c r="X204" s="9"/>
      <c r="Y204" s="9"/>
      <c r="Z204" s="9"/>
    </row>
    <row r="205" spans="1:26" ht="13.2">
      <c r="A205" s="2"/>
      <c r="B205" s="2"/>
      <c r="C205" s="2"/>
      <c r="D205" s="2"/>
      <c r="E205" s="2"/>
      <c r="F205" s="2"/>
      <c r="G205" s="2"/>
      <c r="H205" s="2"/>
      <c r="I205" s="2"/>
      <c r="J205" s="2"/>
      <c r="K205" s="2"/>
      <c r="L205" s="2"/>
      <c r="M205" s="2"/>
      <c r="N205" s="9"/>
      <c r="O205" s="9"/>
      <c r="P205" s="9"/>
      <c r="Q205" s="9"/>
      <c r="R205" s="9"/>
      <c r="S205" s="9"/>
      <c r="T205" s="9"/>
      <c r="U205" s="9"/>
      <c r="V205" s="9"/>
      <c r="W205" s="9"/>
      <c r="X205" s="9"/>
      <c r="Y205" s="9"/>
      <c r="Z205" s="9"/>
    </row>
    <row r="206" spans="1:26" ht="13.2">
      <c r="A206" s="2"/>
      <c r="B206" s="2"/>
      <c r="C206" s="2"/>
      <c r="D206" s="2"/>
      <c r="E206" s="2"/>
      <c r="F206" s="2"/>
      <c r="G206" s="2"/>
      <c r="H206" s="2"/>
      <c r="I206" s="2"/>
      <c r="J206" s="2"/>
      <c r="K206" s="2"/>
      <c r="L206" s="2"/>
      <c r="M206" s="2"/>
      <c r="N206" s="9"/>
      <c r="O206" s="9"/>
      <c r="P206" s="9"/>
      <c r="Q206" s="9"/>
      <c r="R206" s="9"/>
      <c r="S206" s="9"/>
      <c r="T206" s="9"/>
      <c r="U206" s="9"/>
      <c r="V206" s="9"/>
      <c r="W206" s="9"/>
      <c r="X206" s="9"/>
      <c r="Y206" s="9"/>
      <c r="Z206" s="9"/>
    </row>
    <row r="207" spans="1:26" ht="13.2">
      <c r="A207" s="2"/>
      <c r="B207" s="2"/>
      <c r="C207" s="2"/>
      <c r="D207" s="2"/>
      <c r="E207" s="2"/>
      <c r="F207" s="2"/>
      <c r="G207" s="2"/>
      <c r="H207" s="2"/>
      <c r="I207" s="2"/>
      <c r="J207" s="2"/>
      <c r="K207" s="2"/>
      <c r="L207" s="2"/>
      <c r="M207" s="2"/>
      <c r="N207" s="9"/>
      <c r="O207" s="9"/>
      <c r="P207" s="9"/>
      <c r="Q207" s="9"/>
      <c r="R207" s="9"/>
      <c r="S207" s="9"/>
      <c r="T207" s="9"/>
      <c r="U207" s="9"/>
      <c r="V207" s="9"/>
      <c r="W207" s="9"/>
      <c r="X207" s="9"/>
      <c r="Y207" s="9"/>
      <c r="Z207" s="9"/>
    </row>
    <row r="208" spans="1:26" ht="13.2">
      <c r="A208" s="2"/>
      <c r="B208" s="2"/>
      <c r="C208" s="2"/>
      <c r="D208" s="2"/>
      <c r="E208" s="2"/>
      <c r="F208" s="2"/>
      <c r="G208" s="2"/>
      <c r="H208" s="2"/>
      <c r="I208" s="2"/>
      <c r="J208" s="2"/>
      <c r="K208" s="2"/>
      <c r="L208" s="2"/>
      <c r="M208" s="2"/>
      <c r="N208" s="9"/>
      <c r="O208" s="9"/>
      <c r="P208" s="9"/>
      <c r="Q208" s="9"/>
      <c r="R208" s="9"/>
      <c r="S208" s="9"/>
      <c r="T208" s="9"/>
      <c r="U208" s="9"/>
      <c r="V208" s="9"/>
      <c r="W208" s="9"/>
      <c r="X208" s="9"/>
      <c r="Y208" s="9"/>
      <c r="Z208" s="9"/>
    </row>
    <row r="209" spans="1:26" ht="13.2">
      <c r="A209" s="2"/>
      <c r="B209" s="2"/>
      <c r="C209" s="2"/>
      <c r="D209" s="2"/>
      <c r="E209" s="2"/>
      <c r="F209" s="2"/>
      <c r="G209" s="2"/>
      <c r="H209" s="2"/>
      <c r="I209" s="2"/>
      <c r="J209" s="2"/>
      <c r="K209" s="2"/>
      <c r="L209" s="2"/>
      <c r="M209" s="2"/>
      <c r="N209" s="9"/>
      <c r="O209" s="9"/>
      <c r="P209" s="9"/>
      <c r="Q209" s="9"/>
      <c r="R209" s="9"/>
      <c r="S209" s="9"/>
      <c r="T209" s="9"/>
      <c r="U209" s="9"/>
      <c r="V209" s="9"/>
      <c r="W209" s="9"/>
      <c r="X209" s="9"/>
      <c r="Y209" s="9"/>
      <c r="Z209" s="9"/>
    </row>
    <row r="210" spans="1:26" ht="13.2">
      <c r="A210" s="2"/>
      <c r="B210" s="2"/>
      <c r="C210" s="2"/>
      <c r="D210" s="2"/>
      <c r="E210" s="2"/>
      <c r="F210" s="2"/>
      <c r="G210" s="2"/>
      <c r="H210" s="2"/>
      <c r="I210" s="2"/>
      <c r="J210" s="2"/>
      <c r="K210" s="2"/>
      <c r="L210" s="2"/>
      <c r="M210" s="2"/>
      <c r="N210" s="9"/>
      <c r="O210" s="9"/>
      <c r="P210" s="9"/>
      <c r="Q210" s="9"/>
      <c r="R210" s="9"/>
      <c r="S210" s="9"/>
      <c r="T210" s="9"/>
      <c r="U210" s="9"/>
      <c r="V210" s="9"/>
      <c r="W210" s="9"/>
      <c r="X210" s="9"/>
      <c r="Y210" s="9"/>
      <c r="Z210" s="9"/>
    </row>
    <row r="211" spans="1:26" ht="13.2">
      <c r="A211" s="2"/>
      <c r="B211" s="2"/>
      <c r="C211" s="2"/>
      <c r="D211" s="2"/>
      <c r="E211" s="2"/>
      <c r="F211" s="2"/>
      <c r="G211" s="2"/>
      <c r="H211" s="2"/>
      <c r="I211" s="2"/>
      <c r="J211" s="2"/>
      <c r="K211" s="2"/>
      <c r="L211" s="2"/>
      <c r="M211" s="2"/>
      <c r="N211" s="9"/>
      <c r="O211" s="9"/>
      <c r="P211" s="9"/>
      <c r="Q211" s="9"/>
      <c r="R211" s="9"/>
      <c r="S211" s="9"/>
      <c r="T211" s="9"/>
      <c r="U211" s="9"/>
      <c r="V211" s="9"/>
      <c r="W211" s="9"/>
      <c r="X211" s="9"/>
      <c r="Y211" s="9"/>
      <c r="Z211" s="9"/>
    </row>
    <row r="212" spans="1:26" ht="13.2">
      <c r="A212" s="2"/>
      <c r="B212" s="2"/>
      <c r="C212" s="2"/>
      <c r="D212" s="2"/>
      <c r="E212" s="2"/>
      <c r="F212" s="2"/>
      <c r="G212" s="2"/>
      <c r="H212" s="2"/>
      <c r="I212" s="2"/>
      <c r="J212" s="2"/>
      <c r="K212" s="2"/>
      <c r="L212" s="2"/>
      <c r="M212" s="2"/>
      <c r="N212" s="9"/>
      <c r="O212" s="9"/>
      <c r="P212" s="9"/>
      <c r="Q212" s="9"/>
      <c r="R212" s="9"/>
      <c r="S212" s="9"/>
      <c r="T212" s="9"/>
      <c r="U212" s="9"/>
      <c r="V212" s="9"/>
      <c r="W212" s="9"/>
      <c r="X212" s="9"/>
      <c r="Y212" s="9"/>
      <c r="Z212" s="9"/>
    </row>
    <row r="213" spans="1:26" ht="13.2">
      <c r="A213" s="2"/>
      <c r="B213" s="2"/>
      <c r="C213" s="2"/>
      <c r="D213" s="2"/>
      <c r="E213" s="2"/>
      <c r="F213" s="2"/>
      <c r="G213" s="2"/>
      <c r="H213" s="2"/>
      <c r="I213" s="2"/>
      <c r="J213" s="2"/>
      <c r="K213" s="2"/>
      <c r="L213" s="2"/>
      <c r="M213" s="2"/>
      <c r="N213" s="9"/>
      <c r="O213" s="9"/>
      <c r="P213" s="9"/>
      <c r="Q213" s="9"/>
      <c r="R213" s="9"/>
      <c r="S213" s="9"/>
      <c r="T213" s="9"/>
      <c r="U213" s="9"/>
      <c r="V213" s="9"/>
      <c r="W213" s="9"/>
      <c r="X213" s="9"/>
      <c r="Y213" s="9"/>
      <c r="Z213" s="9"/>
    </row>
    <row r="214" spans="1:26" ht="13.2">
      <c r="A214" s="2"/>
      <c r="B214" s="2"/>
      <c r="C214" s="2"/>
      <c r="D214" s="2"/>
      <c r="E214" s="2"/>
      <c r="F214" s="2"/>
      <c r="G214" s="2"/>
      <c r="H214" s="2"/>
      <c r="I214" s="2"/>
      <c r="J214" s="2"/>
      <c r="K214" s="2"/>
      <c r="L214" s="2"/>
      <c r="M214" s="2"/>
      <c r="N214" s="9"/>
      <c r="O214" s="9"/>
      <c r="P214" s="9"/>
      <c r="Q214" s="9"/>
      <c r="R214" s="9"/>
      <c r="S214" s="9"/>
      <c r="T214" s="9"/>
      <c r="U214" s="9"/>
      <c r="V214" s="9"/>
      <c r="W214" s="9"/>
      <c r="X214" s="9"/>
      <c r="Y214" s="9"/>
      <c r="Z214" s="9"/>
    </row>
    <row r="215" spans="1:26" ht="13.2">
      <c r="A215" s="2"/>
      <c r="B215" s="2"/>
      <c r="C215" s="2"/>
      <c r="D215" s="2"/>
      <c r="E215" s="2"/>
      <c r="F215" s="2"/>
      <c r="G215" s="2"/>
      <c r="H215" s="2"/>
      <c r="I215" s="2"/>
      <c r="J215" s="2"/>
      <c r="K215" s="2"/>
      <c r="L215" s="2"/>
      <c r="M215" s="2"/>
      <c r="N215" s="9"/>
      <c r="O215" s="9"/>
      <c r="P215" s="9"/>
      <c r="Q215" s="9"/>
      <c r="R215" s="9"/>
      <c r="S215" s="9"/>
      <c r="T215" s="9"/>
      <c r="U215" s="9"/>
      <c r="V215" s="9"/>
      <c r="W215" s="9"/>
      <c r="X215" s="9"/>
      <c r="Y215" s="9"/>
      <c r="Z215" s="9"/>
    </row>
    <row r="216" spans="1:26" ht="13.2">
      <c r="A216" s="2"/>
      <c r="B216" s="2"/>
      <c r="C216" s="2"/>
      <c r="D216" s="2"/>
      <c r="E216" s="2"/>
      <c r="F216" s="2"/>
      <c r="G216" s="2"/>
      <c r="H216" s="2"/>
      <c r="I216" s="2"/>
      <c r="J216" s="2"/>
      <c r="K216" s="2"/>
      <c r="L216" s="2"/>
      <c r="M216" s="2"/>
      <c r="N216" s="9"/>
      <c r="O216" s="9"/>
      <c r="P216" s="9"/>
      <c r="Q216" s="9"/>
      <c r="R216" s="9"/>
      <c r="S216" s="9"/>
      <c r="T216" s="9"/>
      <c r="U216" s="9"/>
      <c r="V216" s="9"/>
      <c r="W216" s="9"/>
      <c r="X216" s="9"/>
      <c r="Y216" s="9"/>
      <c r="Z216" s="9"/>
    </row>
    <row r="217" spans="1:26" ht="13.2">
      <c r="A217" s="2"/>
      <c r="B217" s="2"/>
      <c r="C217" s="2"/>
      <c r="D217" s="2"/>
      <c r="E217" s="2"/>
      <c r="F217" s="2"/>
      <c r="G217" s="2"/>
      <c r="H217" s="2"/>
      <c r="I217" s="2"/>
      <c r="J217" s="2"/>
      <c r="K217" s="2"/>
      <c r="L217" s="2"/>
      <c r="M217" s="2"/>
      <c r="N217" s="9"/>
      <c r="O217" s="9"/>
      <c r="P217" s="9"/>
      <c r="Q217" s="9"/>
      <c r="R217" s="9"/>
      <c r="S217" s="9"/>
      <c r="T217" s="9"/>
      <c r="U217" s="9"/>
      <c r="V217" s="9"/>
      <c r="W217" s="9"/>
      <c r="X217" s="9"/>
      <c r="Y217" s="9"/>
      <c r="Z217" s="9"/>
    </row>
    <row r="218" spans="1:26" ht="13.2">
      <c r="A218" s="2"/>
      <c r="B218" s="2"/>
      <c r="C218" s="2"/>
      <c r="D218" s="2"/>
      <c r="E218" s="2"/>
      <c r="F218" s="2"/>
      <c r="G218" s="2"/>
      <c r="H218" s="2"/>
      <c r="I218" s="2"/>
      <c r="J218" s="2"/>
      <c r="K218" s="2"/>
      <c r="L218" s="2"/>
      <c r="M218" s="2"/>
      <c r="N218" s="9"/>
      <c r="O218" s="9"/>
      <c r="P218" s="9"/>
      <c r="Q218" s="9"/>
      <c r="R218" s="9"/>
      <c r="S218" s="9"/>
      <c r="T218" s="9"/>
      <c r="U218" s="9"/>
      <c r="V218" s="9"/>
      <c r="W218" s="9"/>
      <c r="X218" s="9"/>
      <c r="Y218" s="9"/>
      <c r="Z218" s="9"/>
    </row>
    <row r="219" spans="1:26" ht="13.2">
      <c r="A219" s="2"/>
      <c r="B219" s="2"/>
      <c r="C219" s="2"/>
      <c r="D219" s="2"/>
      <c r="E219" s="2"/>
      <c r="F219" s="2"/>
      <c r="G219" s="2"/>
      <c r="H219" s="2"/>
      <c r="I219" s="2"/>
      <c r="J219" s="2"/>
      <c r="K219" s="2"/>
      <c r="L219" s="2"/>
      <c r="M219" s="2"/>
      <c r="N219" s="9"/>
      <c r="O219" s="9"/>
      <c r="P219" s="9"/>
      <c r="Q219" s="9"/>
      <c r="R219" s="9"/>
      <c r="S219" s="9"/>
      <c r="T219" s="9"/>
      <c r="U219" s="9"/>
      <c r="V219" s="9"/>
      <c r="W219" s="9"/>
      <c r="X219" s="9"/>
      <c r="Y219" s="9"/>
      <c r="Z219" s="9"/>
    </row>
    <row r="220" spans="1:26" ht="13.2">
      <c r="A220" s="2"/>
      <c r="B220" s="2"/>
      <c r="C220" s="2"/>
      <c r="D220" s="2"/>
      <c r="E220" s="2"/>
      <c r="F220" s="2"/>
      <c r="G220" s="2"/>
      <c r="H220" s="2"/>
      <c r="I220" s="2"/>
      <c r="J220" s="2"/>
      <c r="K220" s="2"/>
      <c r="L220" s="2"/>
      <c r="M220" s="2"/>
      <c r="N220" s="9"/>
      <c r="O220" s="9"/>
      <c r="P220" s="9"/>
      <c r="Q220" s="9"/>
      <c r="R220" s="9"/>
      <c r="S220" s="9"/>
      <c r="T220" s="9"/>
      <c r="U220" s="9"/>
      <c r="V220" s="9"/>
      <c r="W220" s="9"/>
      <c r="X220" s="9"/>
      <c r="Y220" s="9"/>
      <c r="Z220" s="9"/>
    </row>
    <row r="221" spans="1:26" ht="13.2">
      <c r="A221" s="2"/>
      <c r="B221" s="2"/>
      <c r="C221" s="2"/>
      <c r="D221" s="2"/>
      <c r="E221" s="2"/>
      <c r="F221" s="2"/>
      <c r="G221" s="2"/>
      <c r="H221" s="2"/>
      <c r="I221" s="2"/>
      <c r="J221" s="2"/>
      <c r="K221" s="2"/>
      <c r="L221" s="2"/>
      <c r="M221" s="2"/>
      <c r="N221" s="9"/>
      <c r="O221" s="9"/>
      <c r="P221" s="9"/>
      <c r="Q221" s="9"/>
      <c r="R221" s="9"/>
      <c r="S221" s="9"/>
      <c r="T221" s="9"/>
      <c r="U221" s="9"/>
      <c r="V221" s="9"/>
      <c r="W221" s="9"/>
      <c r="X221" s="9"/>
      <c r="Y221" s="9"/>
      <c r="Z221" s="9"/>
    </row>
    <row r="222" spans="1:26" ht="13.2">
      <c r="A222" s="2"/>
      <c r="B222" s="2"/>
      <c r="C222" s="2"/>
      <c r="D222" s="2"/>
      <c r="E222" s="2"/>
      <c r="F222" s="2"/>
      <c r="G222" s="2"/>
      <c r="H222" s="2"/>
      <c r="I222" s="2"/>
      <c r="J222" s="2"/>
      <c r="K222" s="2"/>
      <c r="L222" s="2"/>
      <c r="M222" s="2"/>
      <c r="N222" s="9"/>
      <c r="O222" s="9"/>
      <c r="P222" s="9"/>
      <c r="Q222" s="9"/>
      <c r="R222" s="9"/>
      <c r="S222" s="9"/>
      <c r="T222" s="9"/>
      <c r="U222" s="9"/>
      <c r="V222" s="9"/>
      <c r="W222" s="9"/>
      <c r="X222" s="9"/>
      <c r="Y222" s="9"/>
      <c r="Z222" s="9"/>
    </row>
    <row r="223" spans="1:26" ht="13.2">
      <c r="A223" s="2"/>
      <c r="B223" s="2"/>
      <c r="C223" s="2"/>
      <c r="D223" s="2"/>
      <c r="E223" s="2"/>
      <c r="F223" s="2"/>
      <c r="G223" s="2"/>
      <c r="H223" s="2"/>
      <c r="I223" s="2"/>
      <c r="J223" s="2"/>
      <c r="K223" s="2"/>
      <c r="L223" s="2"/>
      <c r="M223" s="2"/>
      <c r="N223" s="9"/>
      <c r="O223" s="9"/>
      <c r="P223" s="9"/>
      <c r="Q223" s="9"/>
      <c r="R223" s="9"/>
      <c r="S223" s="9"/>
      <c r="T223" s="9"/>
      <c r="U223" s="9"/>
      <c r="V223" s="9"/>
      <c r="W223" s="9"/>
      <c r="X223" s="9"/>
      <c r="Y223" s="9"/>
      <c r="Z223" s="9"/>
    </row>
    <row r="224" spans="1:26" ht="13.2">
      <c r="A224" s="2"/>
      <c r="B224" s="2"/>
      <c r="C224" s="2"/>
      <c r="D224" s="2"/>
      <c r="E224" s="2"/>
      <c r="F224" s="2"/>
      <c r="G224" s="2"/>
      <c r="H224" s="2"/>
      <c r="I224" s="2"/>
      <c r="J224" s="2"/>
      <c r="K224" s="2"/>
      <c r="L224" s="2"/>
      <c r="M224" s="2"/>
      <c r="N224" s="9"/>
      <c r="O224" s="9"/>
      <c r="P224" s="9"/>
      <c r="Q224" s="9"/>
      <c r="R224" s="9"/>
      <c r="S224" s="9"/>
      <c r="T224" s="9"/>
      <c r="U224" s="9"/>
      <c r="V224" s="9"/>
      <c r="W224" s="9"/>
      <c r="X224" s="9"/>
      <c r="Y224" s="9"/>
      <c r="Z224" s="9"/>
    </row>
    <row r="225" spans="1:26" ht="13.2">
      <c r="A225" s="2"/>
      <c r="B225" s="2"/>
      <c r="C225" s="2"/>
      <c r="D225" s="2"/>
      <c r="E225" s="2"/>
      <c r="F225" s="2"/>
      <c r="G225" s="2"/>
      <c r="H225" s="2"/>
      <c r="I225" s="2"/>
      <c r="J225" s="2"/>
      <c r="K225" s="2"/>
      <c r="L225" s="2"/>
      <c r="M225" s="2"/>
      <c r="N225" s="9"/>
      <c r="O225" s="9"/>
      <c r="P225" s="9"/>
      <c r="Q225" s="9"/>
      <c r="R225" s="9"/>
      <c r="S225" s="9"/>
      <c r="T225" s="9"/>
      <c r="U225" s="9"/>
      <c r="V225" s="9"/>
      <c r="W225" s="9"/>
      <c r="X225" s="9"/>
      <c r="Y225" s="9"/>
      <c r="Z225" s="9"/>
    </row>
    <row r="226" spans="1:26" ht="13.2">
      <c r="A226" s="2"/>
      <c r="B226" s="2"/>
      <c r="C226" s="2"/>
      <c r="D226" s="2"/>
      <c r="E226" s="2"/>
      <c r="F226" s="2"/>
      <c r="G226" s="2"/>
      <c r="H226" s="2"/>
      <c r="I226" s="2"/>
      <c r="J226" s="2"/>
      <c r="K226" s="2"/>
      <c r="L226" s="2"/>
      <c r="M226" s="2"/>
      <c r="N226" s="9"/>
      <c r="O226" s="9"/>
      <c r="P226" s="9"/>
      <c r="Q226" s="9"/>
      <c r="R226" s="9"/>
      <c r="S226" s="9"/>
      <c r="T226" s="9"/>
      <c r="U226" s="9"/>
      <c r="V226" s="9"/>
      <c r="W226" s="9"/>
      <c r="X226" s="9"/>
      <c r="Y226" s="9"/>
      <c r="Z226" s="9"/>
    </row>
    <row r="227" spans="1:26" ht="13.2">
      <c r="A227" s="2"/>
      <c r="B227" s="2"/>
      <c r="C227" s="2"/>
      <c r="D227" s="2"/>
      <c r="E227" s="2"/>
      <c r="F227" s="2"/>
      <c r="G227" s="2"/>
      <c r="H227" s="2"/>
      <c r="I227" s="2"/>
      <c r="J227" s="2"/>
      <c r="K227" s="2"/>
      <c r="L227" s="2"/>
      <c r="M227" s="2"/>
      <c r="N227" s="9"/>
      <c r="O227" s="9"/>
      <c r="P227" s="9"/>
      <c r="Q227" s="9"/>
      <c r="R227" s="9"/>
      <c r="S227" s="9"/>
      <c r="T227" s="9"/>
      <c r="U227" s="9"/>
      <c r="V227" s="9"/>
      <c r="W227" s="9"/>
      <c r="X227" s="9"/>
      <c r="Y227" s="9"/>
      <c r="Z227" s="9"/>
    </row>
    <row r="228" spans="1:26" ht="13.2">
      <c r="A228" s="2"/>
      <c r="B228" s="2"/>
      <c r="C228" s="2"/>
      <c r="D228" s="2"/>
      <c r="E228" s="2"/>
      <c r="F228" s="2"/>
      <c r="G228" s="2"/>
      <c r="H228" s="2"/>
      <c r="I228" s="2"/>
      <c r="J228" s="2"/>
      <c r="K228" s="2"/>
      <c r="L228" s="2"/>
      <c r="M228" s="2"/>
      <c r="N228" s="9"/>
      <c r="O228" s="9"/>
      <c r="P228" s="9"/>
      <c r="Q228" s="9"/>
      <c r="R228" s="9"/>
      <c r="S228" s="9"/>
      <c r="T228" s="9"/>
      <c r="U228" s="9"/>
      <c r="V228" s="9"/>
      <c r="W228" s="9"/>
      <c r="X228" s="9"/>
      <c r="Y228" s="9"/>
      <c r="Z228" s="9"/>
    </row>
    <row r="229" spans="1:26" ht="13.2">
      <c r="A229" s="2"/>
      <c r="B229" s="2"/>
      <c r="C229" s="2"/>
      <c r="D229" s="2"/>
      <c r="E229" s="2"/>
      <c r="F229" s="2"/>
      <c r="G229" s="2"/>
      <c r="H229" s="2"/>
      <c r="I229" s="2"/>
      <c r="J229" s="2"/>
      <c r="K229" s="2"/>
      <c r="L229" s="2"/>
      <c r="M229" s="2"/>
      <c r="N229" s="9"/>
      <c r="O229" s="9"/>
      <c r="P229" s="9"/>
      <c r="Q229" s="9"/>
      <c r="R229" s="9"/>
      <c r="S229" s="9"/>
      <c r="T229" s="9"/>
      <c r="U229" s="9"/>
      <c r="V229" s="9"/>
      <c r="W229" s="9"/>
      <c r="X229" s="9"/>
      <c r="Y229" s="9"/>
      <c r="Z229" s="9"/>
    </row>
    <row r="230" spans="1:26" ht="13.2">
      <c r="A230" s="2"/>
      <c r="B230" s="2"/>
      <c r="C230" s="2"/>
      <c r="D230" s="2"/>
      <c r="E230" s="2"/>
      <c r="F230" s="2"/>
      <c r="G230" s="2"/>
      <c r="H230" s="2"/>
      <c r="I230" s="2"/>
      <c r="J230" s="2"/>
      <c r="K230" s="2"/>
      <c r="L230" s="2"/>
      <c r="M230" s="2"/>
      <c r="N230" s="9"/>
      <c r="O230" s="9"/>
      <c r="P230" s="9"/>
      <c r="Q230" s="9"/>
      <c r="R230" s="9"/>
      <c r="S230" s="9"/>
      <c r="T230" s="9"/>
      <c r="U230" s="9"/>
      <c r="V230" s="9"/>
      <c r="W230" s="9"/>
      <c r="X230" s="9"/>
      <c r="Y230" s="9"/>
      <c r="Z230" s="9"/>
    </row>
    <row r="231" spans="1:26" ht="13.2">
      <c r="A231" s="2"/>
      <c r="B231" s="2"/>
      <c r="C231" s="2"/>
      <c r="D231" s="2"/>
      <c r="E231" s="2"/>
      <c r="F231" s="2"/>
      <c r="G231" s="2"/>
      <c r="H231" s="2"/>
      <c r="I231" s="2"/>
      <c r="J231" s="2"/>
      <c r="K231" s="2"/>
      <c r="L231" s="2"/>
      <c r="M231" s="2"/>
      <c r="N231" s="9"/>
      <c r="O231" s="9"/>
      <c r="P231" s="9"/>
      <c r="Q231" s="9"/>
      <c r="R231" s="9"/>
      <c r="S231" s="9"/>
      <c r="T231" s="9"/>
      <c r="U231" s="9"/>
      <c r="V231" s="9"/>
      <c r="W231" s="9"/>
      <c r="X231" s="9"/>
      <c r="Y231" s="9"/>
      <c r="Z231" s="9"/>
    </row>
    <row r="232" spans="1:26" ht="13.2">
      <c r="A232" s="2"/>
      <c r="B232" s="2"/>
      <c r="C232" s="2"/>
      <c r="D232" s="2"/>
      <c r="E232" s="2"/>
      <c r="F232" s="2"/>
      <c r="G232" s="2"/>
      <c r="H232" s="2"/>
      <c r="I232" s="2"/>
      <c r="J232" s="2"/>
      <c r="K232" s="2"/>
      <c r="L232" s="2"/>
      <c r="M232" s="2"/>
      <c r="N232" s="9"/>
      <c r="O232" s="9"/>
      <c r="P232" s="9"/>
      <c r="Q232" s="9"/>
      <c r="R232" s="9"/>
      <c r="S232" s="9"/>
      <c r="T232" s="9"/>
      <c r="U232" s="9"/>
      <c r="V232" s="9"/>
      <c r="W232" s="9"/>
      <c r="X232" s="9"/>
      <c r="Y232" s="9"/>
      <c r="Z232" s="9"/>
    </row>
    <row r="233" spans="1:26" ht="13.2">
      <c r="A233" s="2"/>
      <c r="B233" s="2"/>
      <c r="C233" s="2"/>
      <c r="D233" s="2"/>
      <c r="E233" s="2"/>
      <c r="F233" s="2"/>
      <c r="G233" s="2"/>
      <c r="H233" s="2"/>
      <c r="I233" s="2"/>
      <c r="J233" s="2"/>
      <c r="K233" s="2"/>
      <c r="L233" s="2"/>
      <c r="M233" s="2"/>
      <c r="N233" s="9"/>
      <c r="O233" s="9"/>
      <c r="P233" s="9"/>
      <c r="Q233" s="9"/>
      <c r="R233" s="9"/>
      <c r="S233" s="9"/>
      <c r="T233" s="9"/>
      <c r="U233" s="9"/>
      <c r="V233" s="9"/>
      <c r="W233" s="9"/>
      <c r="X233" s="9"/>
      <c r="Y233" s="9"/>
      <c r="Z233" s="9"/>
    </row>
    <row r="234" spans="1:26" ht="13.2">
      <c r="A234" s="2"/>
      <c r="B234" s="2"/>
      <c r="C234" s="2"/>
      <c r="D234" s="2"/>
      <c r="E234" s="2"/>
      <c r="F234" s="2"/>
      <c r="G234" s="2"/>
      <c r="H234" s="2"/>
      <c r="I234" s="2"/>
      <c r="J234" s="2"/>
      <c r="K234" s="2"/>
      <c r="L234" s="2"/>
      <c r="M234" s="2"/>
      <c r="N234" s="9"/>
      <c r="O234" s="9"/>
      <c r="P234" s="9"/>
      <c r="Q234" s="9"/>
      <c r="R234" s="9"/>
      <c r="S234" s="9"/>
      <c r="T234" s="9"/>
      <c r="U234" s="9"/>
      <c r="V234" s="9"/>
      <c r="W234" s="9"/>
      <c r="X234" s="9"/>
      <c r="Y234" s="9"/>
      <c r="Z234" s="9"/>
    </row>
    <row r="235" spans="1:26" ht="13.2">
      <c r="A235" s="2"/>
      <c r="B235" s="2"/>
      <c r="C235" s="2"/>
      <c r="D235" s="2"/>
      <c r="E235" s="2"/>
      <c r="F235" s="2"/>
      <c r="G235" s="2"/>
      <c r="H235" s="2"/>
      <c r="I235" s="2"/>
      <c r="J235" s="2"/>
      <c r="K235" s="2"/>
      <c r="L235" s="2"/>
      <c r="M235" s="2"/>
      <c r="N235" s="9"/>
      <c r="O235" s="9"/>
      <c r="P235" s="9"/>
      <c r="Q235" s="9"/>
      <c r="R235" s="9"/>
      <c r="S235" s="9"/>
      <c r="T235" s="9"/>
      <c r="U235" s="9"/>
      <c r="V235" s="9"/>
      <c r="W235" s="9"/>
      <c r="X235" s="9"/>
      <c r="Y235" s="9"/>
      <c r="Z235" s="9"/>
    </row>
    <row r="236" spans="1:26" ht="13.2">
      <c r="A236" s="2"/>
      <c r="B236" s="2"/>
      <c r="C236" s="2"/>
      <c r="D236" s="2"/>
      <c r="E236" s="2"/>
      <c r="F236" s="2"/>
      <c r="G236" s="2"/>
      <c r="H236" s="2"/>
      <c r="I236" s="2"/>
      <c r="J236" s="2"/>
      <c r="K236" s="2"/>
      <c r="L236" s="2"/>
      <c r="M236" s="2"/>
      <c r="N236" s="9"/>
      <c r="O236" s="9"/>
      <c r="P236" s="9"/>
      <c r="Q236" s="9"/>
      <c r="R236" s="9"/>
      <c r="S236" s="9"/>
      <c r="T236" s="9"/>
      <c r="U236" s="9"/>
      <c r="V236" s="9"/>
      <c r="W236" s="9"/>
      <c r="X236" s="9"/>
      <c r="Y236" s="9"/>
      <c r="Z236" s="9"/>
    </row>
    <row r="237" spans="1:26" ht="13.2">
      <c r="A237" s="2"/>
      <c r="B237" s="2"/>
      <c r="C237" s="2"/>
      <c r="D237" s="2"/>
      <c r="E237" s="2"/>
      <c r="F237" s="2"/>
      <c r="G237" s="2"/>
      <c r="H237" s="2"/>
      <c r="I237" s="2"/>
      <c r="J237" s="2"/>
      <c r="K237" s="2"/>
      <c r="L237" s="2"/>
      <c r="M237" s="2"/>
      <c r="N237" s="9"/>
      <c r="O237" s="9"/>
      <c r="P237" s="9"/>
      <c r="Q237" s="9"/>
      <c r="R237" s="9"/>
      <c r="S237" s="9"/>
      <c r="T237" s="9"/>
      <c r="U237" s="9"/>
      <c r="V237" s="9"/>
      <c r="W237" s="9"/>
      <c r="X237" s="9"/>
      <c r="Y237" s="9"/>
      <c r="Z237" s="9"/>
    </row>
    <row r="238" spans="1:26" ht="13.2">
      <c r="A238" s="2"/>
      <c r="B238" s="2"/>
      <c r="C238" s="2"/>
      <c r="D238" s="2"/>
      <c r="E238" s="2"/>
      <c r="F238" s="2"/>
      <c r="G238" s="2"/>
      <c r="H238" s="2"/>
      <c r="I238" s="2"/>
      <c r="J238" s="2"/>
      <c r="K238" s="2"/>
      <c r="L238" s="2"/>
      <c r="M238" s="2"/>
      <c r="N238" s="9"/>
      <c r="O238" s="9"/>
      <c r="P238" s="9"/>
      <c r="Q238" s="9"/>
      <c r="R238" s="9"/>
      <c r="S238" s="9"/>
      <c r="T238" s="9"/>
      <c r="U238" s="9"/>
      <c r="V238" s="9"/>
      <c r="W238" s="9"/>
      <c r="X238" s="9"/>
      <c r="Y238" s="9"/>
      <c r="Z238" s="9"/>
    </row>
    <row r="239" spans="1:26" ht="13.2">
      <c r="A239" s="2"/>
      <c r="B239" s="2"/>
      <c r="C239" s="2"/>
      <c r="D239" s="2"/>
      <c r="E239" s="2"/>
      <c r="F239" s="2"/>
      <c r="G239" s="2"/>
      <c r="H239" s="2"/>
      <c r="I239" s="2"/>
      <c r="J239" s="2"/>
      <c r="K239" s="2"/>
      <c r="L239" s="2"/>
      <c r="M239" s="2"/>
      <c r="N239" s="9"/>
      <c r="O239" s="9"/>
      <c r="P239" s="9"/>
      <c r="Q239" s="9"/>
      <c r="R239" s="9"/>
      <c r="S239" s="9"/>
      <c r="T239" s="9"/>
      <c r="U239" s="9"/>
      <c r="V239" s="9"/>
      <c r="W239" s="9"/>
      <c r="X239" s="9"/>
      <c r="Y239" s="9"/>
      <c r="Z239" s="9"/>
    </row>
    <row r="240" spans="1:26" ht="13.2">
      <c r="A240" s="2"/>
      <c r="B240" s="2"/>
      <c r="C240" s="2"/>
      <c r="D240" s="2"/>
      <c r="E240" s="2"/>
      <c r="F240" s="2"/>
      <c r="G240" s="2"/>
      <c r="H240" s="2"/>
      <c r="I240" s="2"/>
      <c r="J240" s="2"/>
      <c r="K240" s="2"/>
      <c r="L240" s="2"/>
      <c r="M240" s="2"/>
      <c r="N240" s="9"/>
      <c r="O240" s="9"/>
      <c r="P240" s="9"/>
      <c r="Q240" s="9"/>
      <c r="R240" s="9"/>
      <c r="S240" s="9"/>
      <c r="T240" s="9"/>
      <c r="U240" s="9"/>
      <c r="V240" s="9"/>
      <c r="W240" s="9"/>
      <c r="X240" s="9"/>
      <c r="Y240" s="9"/>
      <c r="Z240" s="9"/>
    </row>
    <row r="241" spans="1:26" ht="13.2">
      <c r="A241" s="2"/>
      <c r="B241" s="2"/>
      <c r="C241" s="2"/>
      <c r="D241" s="2"/>
      <c r="E241" s="2"/>
      <c r="F241" s="2"/>
      <c r="G241" s="2"/>
      <c r="H241" s="2"/>
      <c r="I241" s="2"/>
      <c r="J241" s="2"/>
      <c r="K241" s="2"/>
      <c r="L241" s="2"/>
      <c r="M241" s="2"/>
      <c r="N241" s="9"/>
      <c r="O241" s="9"/>
      <c r="P241" s="9"/>
      <c r="Q241" s="9"/>
      <c r="R241" s="9"/>
      <c r="S241" s="9"/>
      <c r="T241" s="9"/>
      <c r="U241" s="9"/>
      <c r="V241" s="9"/>
      <c r="W241" s="9"/>
      <c r="X241" s="9"/>
      <c r="Y241" s="9"/>
      <c r="Z241" s="9"/>
    </row>
    <row r="242" spans="1:26" ht="13.2">
      <c r="A242" s="2"/>
      <c r="B242" s="2"/>
      <c r="C242" s="2"/>
      <c r="D242" s="2"/>
      <c r="E242" s="2"/>
      <c r="F242" s="2"/>
      <c r="G242" s="2"/>
      <c r="H242" s="2"/>
      <c r="I242" s="2"/>
      <c r="J242" s="2"/>
      <c r="K242" s="2"/>
      <c r="L242" s="2"/>
      <c r="M242" s="2"/>
      <c r="N242" s="9"/>
      <c r="O242" s="9"/>
      <c r="P242" s="9"/>
      <c r="Q242" s="9"/>
      <c r="R242" s="9"/>
      <c r="S242" s="9"/>
      <c r="T242" s="9"/>
      <c r="U242" s="9"/>
      <c r="V242" s="9"/>
      <c r="W242" s="9"/>
      <c r="X242" s="9"/>
      <c r="Y242" s="9"/>
      <c r="Z242" s="9"/>
    </row>
    <row r="243" spans="1:26" ht="13.2">
      <c r="A243" s="2"/>
      <c r="B243" s="2"/>
      <c r="C243" s="2"/>
      <c r="D243" s="2"/>
      <c r="E243" s="2"/>
      <c r="F243" s="2"/>
      <c r="G243" s="2"/>
      <c r="H243" s="2"/>
      <c r="I243" s="2"/>
      <c r="J243" s="2"/>
      <c r="K243" s="2"/>
      <c r="L243" s="2"/>
      <c r="M243" s="2"/>
      <c r="N243" s="9"/>
      <c r="O243" s="9"/>
      <c r="P243" s="9"/>
      <c r="Q243" s="9"/>
      <c r="R243" s="9"/>
      <c r="S243" s="9"/>
      <c r="T243" s="9"/>
      <c r="U243" s="9"/>
      <c r="V243" s="9"/>
      <c r="W243" s="9"/>
      <c r="X243" s="9"/>
      <c r="Y243" s="9"/>
      <c r="Z243" s="9"/>
    </row>
    <row r="244" spans="1:26" ht="13.2">
      <c r="A244" s="2"/>
      <c r="B244" s="2"/>
      <c r="C244" s="2"/>
      <c r="D244" s="2"/>
      <c r="E244" s="2"/>
      <c r="F244" s="2"/>
      <c r="G244" s="2"/>
      <c r="H244" s="2"/>
      <c r="I244" s="2"/>
      <c r="J244" s="2"/>
      <c r="K244" s="2"/>
      <c r="L244" s="2"/>
      <c r="M244" s="2"/>
      <c r="N244" s="9"/>
      <c r="O244" s="9"/>
      <c r="P244" s="9"/>
      <c r="Q244" s="9"/>
      <c r="R244" s="9"/>
      <c r="S244" s="9"/>
      <c r="T244" s="9"/>
      <c r="U244" s="9"/>
      <c r="V244" s="9"/>
      <c r="W244" s="9"/>
      <c r="X244" s="9"/>
      <c r="Y244" s="9"/>
      <c r="Z244" s="9"/>
    </row>
    <row r="245" spans="1:26" ht="13.2">
      <c r="A245" s="2"/>
      <c r="B245" s="2"/>
      <c r="C245" s="2"/>
      <c r="D245" s="2"/>
      <c r="E245" s="2"/>
      <c r="F245" s="2"/>
      <c r="G245" s="2"/>
      <c r="H245" s="2"/>
      <c r="I245" s="2"/>
      <c r="J245" s="2"/>
      <c r="K245" s="2"/>
      <c r="L245" s="2"/>
      <c r="M245" s="2"/>
      <c r="N245" s="9"/>
      <c r="O245" s="9"/>
      <c r="P245" s="9"/>
      <c r="Q245" s="9"/>
      <c r="R245" s="9"/>
      <c r="S245" s="9"/>
      <c r="T245" s="9"/>
      <c r="U245" s="9"/>
      <c r="V245" s="9"/>
      <c r="W245" s="9"/>
      <c r="X245" s="9"/>
      <c r="Y245" s="9"/>
      <c r="Z245" s="9"/>
    </row>
    <row r="246" spans="1:26" ht="13.2">
      <c r="A246" s="2"/>
      <c r="B246" s="2"/>
      <c r="C246" s="2"/>
      <c r="D246" s="2"/>
      <c r="E246" s="2"/>
      <c r="F246" s="2"/>
      <c r="G246" s="2"/>
      <c r="H246" s="2"/>
      <c r="I246" s="2"/>
      <c r="J246" s="2"/>
      <c r="K246" s="2"/>
      <c r="L246" s="2"/>
      <c r="M246" s="2"/>
      <c r="N246" s="9"/>
      <c r="O246" s="9"/>
      <c r="P246" s="9"/>
      <c r="Q246" s="9"/>
      <c r="R246" s="9"/>
      <c r="S246" s="9"/>
      <c r="T246" s="9"/>
      <c r="U246" s="9"/>
      <c r="V246" s="9"/>
      <c r="W246" s="9"/>
      <c r="X246" s="9"/>
      <c r="Y246" s="9"/>
      <c r="Z246" s="9"/>
    </row>
    <row r="247" spans="1:26" ht="13.2">
      <c r="A247" s="2"/>
      <c r="B247" s="2"/>
      <c r="C247" s="2"/>
      <c r="D247" s="2"/>
      <c r="E247" s="2"/>
      <c r="F247" s="2"/>
      <c r="G247" s="2"/>
      <c r="H247" s="2"/>
      <c r="I247" s="2"/>
      <c r="J247" s="2"/>
      <c r="K247" s="2"/>
      <c r="L247" s="2"/>
      <c r="M247" s="2"/>
      <c r="N247" s="9"/>
      <c r="O247" s="9"/>
      <c r="P247" s="9"/>
      <c r="Q247" s="9"/>
      <c r="R247" s="9"/>
      <c r="S247" s="9"/>
      <c r="T247" s="9"/>
      <c r="U247" s="9"/>
      <c r="V247" s="9"/>
      <c r="W247" s="9"/>
      <c r="X247" s="9"/>
      <c r="Y247" s="9"/>
      <c r="Z247" s="9"/>
    </row>
    <row r="248" spans="1:26" ht="13.2">
      <c r="A248" s="2"/>
      <c r="B248" s="2"/>
      <c r="C248" s="2"/>
      <c r="D248" s="2"/>
      <c r="E248" s="2"/>
      <c r="F248" s="2"/>
      <c r="G248" s="2"/>
      <c r="H248" s="2"/>
      <c r="I248" s="2"/>
      <c r="J248" s="2"/>
      <c r="K248" s="2"/>
      <c r="L248" s="2"/>
      <c r="M248" s="2"/>
      <c r="N248" s="9"/>
      <c r="O248" s="9"/>
      <c r="P248" s="9"/>
      <c r="Q248" s="9"/>
      <c r="R248" s="9"/>
      <c r="S248" s="9"/>
      <c r="T248" s="9"/>
      <c r="U248" s="9"/>
      <c r="V248" s="9"/>
      <c r="W248" s="9"/>
      <c r="X248" s="9"/>
      <c r="Y248" s="9"/>
      <c r="Z248" s="9"/>
    </row>
    <row r="249" spans="1:26" ht="13.2">
      <c r="A249" s="2"/>
      <c r="B249" s="2"/>
      <c r="C249" s="2"/>
      <c r="D249" s="2"/>
      <c r="E249" s="2"/>
      <c r="F249" s="2"/>
      <c r="G249" s="2"/>
      <c r="H249" s="2"/>
      <c r="I249" s="2"/>
      <c r="J249" s="2"/>
      <c r="K249" s="2"/>
      <c r="L249" s="2"/>
      <c r="M249" s="2"/>
      <c r="N249" s="9"/>
      <c r="O249" s="9"/>
      <c r="P249" s="9"/>
      <c r="Q249" s="9"/>
      <c r="R249" s="9"/>
      <c r="S249" s="9"/>
      <c r="T249" s="9"/>
      <c r="U249" s="9"/>
      <c r="V249" s="9"/>
      <c r="W249" s="9"/>
      <c r="X249" s="9"/>
      <c r="Y249" s="9"/>
      <c r="Z249" s="9"/>
    </row>
    <row r="250" spans="1:26" ht="13.2">
      <c r="A250" s="2"/>
      <c r="B250" s="2"/>
      <c r="C250" s="2"/>
      <c r="D250" s="2"/>
      <c r="E250" s="2"/>
      <c r="F250" s="2"/>
      <c r="G250" s="2"/>
      <c r="H250" s="2"/>
      <c r="I250" s="2"/>
      <c r="J250" s="2"/>
      <c r="K250" s="2"/>
      <c r="L250" s="2"/>
      <c r="M250" s="2"/>
      <c r="N250" s="9"/>
      <c r="O250" s="9"/>
      <c r="P250" s="9"/>
      <c r="Q250" s="9"/>
      <c r="R250" s="9"/>
      <c r="S250" s="9"/>
      <c r="T250" s="9"/>
      <c r="U250" s="9"/>
      <c r="V250" s="9"/>
      <c r="W250" s="9"/>
      <c r="X250" s="9"/>
      <c r="Y250" s="9"/>
      <c r="Z250" s="9"/>
    </row>
    <row r="251" spans="1:26" ht="13.2">
      <c r="A251" s="2"/>
      <c r="B251" s="2"/>
      <c r="C251" s="2"/>
      <c r="D251" s="2"/>
      <c r="E251" s="2"/>
      <c r="F251" s="2"/>
      <c r="G251" s="2"/>
      <c r="H251" s="2"/>
      <c r="I251" s="2"/>
      <c r="J251" s="2"/>
      <c r="K251" s="2"/>
      <c r="L251" s="2"/>
      <c r="M251" s="2"/>
      <c r="N251" s="9"/>
      <c r="O251" s="9"/>
      <c r="P251" s="9"/>
      <c r="Q251" s="9"/>
      <c r="R251" s="9"/>
      <c r="S251" s="9"/>
      <c r="T251" s="9"/>
      <c r="U251" s="9"/>
      <c r="V251" s="9"/>
      <c r="W251" s="9"/>
      <c r="X251" s="9"/>
      <c r="Y251" s="9"/>
      <c r="Z251" s="9"/>
    </row>
    <row r="252" spans="1:26" ht="13.2">
      <c r="A252" s="2"/>
      <c r="B252" s="2"/>
      <c r="C252" s="2"/>
      <c r="D252" s="2"/>
      <c r="E252" s="2"/>
      <c r="F252" s="2"/>
      <c r="G252" s="2"/>
      <c r="H252" s="2"/>
      <c r="I252" s="2"/>
      <c r="J252" s="2"/>
      <c r="K252" s="2"/>
      <c r="L252" s="2"/>
      <c r="M252" s="2"/>
      <c r="N252" s="9"/>
      <c r="O252" s="9"/>
      <c r="P252" s="9"/>
      <c r="Q252" s="9"/>
      <c r="R252" s="9"/>
      <c r="S252" s="9"/>
      <c r="T252" s="9"/>
      <c r="U252" s="9"/>
      <c r="V252" s="9"/>
      <c r="W252" s="9"/>
      <c r="X252" s="9"/>
      <c r="Y252" s="9"/>
      <c r="Z252" s="9"/>
    </row>
    <row r="253" spans="1:26" ht="13.2">
      <c r="A253" s="2"/>
      <c r="B253" s="2"/>
      <c r="C253" s="2"/>
      <c r="D253" s="2"/>
      <c r="E253" s="2"/>
      <c r="F253" s="2"/>
      <c r="G253" s="2"/>
      <c r="H253" s="2"/>
      <c r="I253" s="2"/>
      <c r="J253" s="2"/>
      <c r="K253" s="2"/>
      <c r="L253" s="2"/>
      <c r="M253" s="2"/>
      <c r="N253" s="9"/>
      <c r="O253" s="9"/>
      <c r="P253" s="9"/>
      <c r="Q253" s="9"/>
      <c r="R253" s="9"/>
      <c r="S253" s="9"/>
      <c r="T253" s="9"/>
      <c r="U253" s="9"/>
      <c r="V253" s="9"/>
      <c r="W253" s="9"/>
      <c r="X253" s="9"/>
      <c r="Y253" s="9"/>
      <c r="Z253" s="9"/>
    </row>
    <row r="254" spans="1:26" ht="13.2">
      <c r="A254" s="2"/>
      <c r="B254" s="2"/>
      <c r="C254" s="2"/>
      <c r="D254" s="2"/>
      <c r="E254" s="2"/>
      <c r="F254" s="2"/>
      <c r="G254" s="2"/>
      <c r="H254" s="2"/>
      <c r="I254" s="2"/>
      <c r="J254" s="2"/>
      <c r="K254" s="2"/>
      <c r="L254" s="2"/>
      <c r="M254" s="2"/>
      <c r="N254" s="9"/>
      <c r="O254" s="9"/>
      <c r="P254" s="9"/>
      <c r="Q254" s="9"/>
      <c r="R254" s="9"/>
      <c r="S254" s="9"/>
      <c r="T254" s="9"/>
      <c r="U254" s="9"/>
      <c r="V254" s="9"/>
      <c r="W254" s="9"/>
      <c r="X254" s="9"/>
      <c r="Y254" s="9"/>
      <c r="Z254" s="9"/>
    </row>
    <row r="255" spans="1:26" ht="13.2">
      <c r="A255" s="2"/>
      <c r="B255" s="2"/>
      <c r="C255" s="2"/>
      <c r="D255" s="2"/>
      <c r="E255" s="2"/>
      <c r="F255" s="2"/>
      <c r="G255" s="2"/>
      <c r="H255" s="2"/>
      <c r="I255" s="2"/>
      <c r="J255" s="2"/>
      <c r="K255" s="2"/>
      <c r="L255" s="2"/>
      <c r="M255" s="2"/>
      <c r="N255" s="9"/>
      <c r="O255" s="9"/>
      <c r="P255" s="9"/>
      <c r="Q255" s="9"/>
      <c r="R255" s="9"/>
      <c r="S255" s="9"/>
      <c r="T255" s="9"/>
      <c r="U255" s="9"/>
      <c r="V255" s="9"/>
      <c r="W255" s="9"/>
      <c r="X255" s="9"/>
      <c r="Y255" s="9"/>
      <c r="Z255" s="9"/>
    </row>
    <row r="256" spans="1:26" ht="13.2">
      <c r="A256" s="2"/>
      <c r="B256" s="2"/>
      <c r="C256" s="2"/>
      <c r="D256" s="2"/>
      <c r="E256" s="2"/>
      <c r="F256" s="2"/>
      <c r="G256" s="2"/>
      <c r="H256" s="2"/>
      <c r="I256" s="2"/>
      <c r="J256" s="2"/>
      <c r="K256" s="2"/>
      <c r="L256" s="2"/>
      <c r="M256" s="2"/>
      <c r="N256" s="9"/>
      <c r="O256" s="9"/>
      <c r="P256" s="9"/>
      <c r="Q256" s="9"/>
      <c r="R256" s="9"/>
      <c r="S256" s="9"/>
      <c r="T256" s="9"/>
      <c r="U256" s="9"/>
      <c r="V256" s="9"/>
      <c r="W256" s="9"/>
      <c r="X256" s="9"/>
      <c r="Y256" s="9"/>
      <c r="Z256" s="9"/>
    </row>
    <row r="257" spans="1:26" ht="13.2">
      <c r="A257" s="2"/>
      <c r="B257" s="2"/>
      <c r="C257" s="2"/>
      <c r="D257" s="2"/>
      <c r="E257" s="2"/>
      <c r="F257" s="2"/>
      <c r="G257" s="2"/>
      <c r="H257" s="2"/>
      <c r="I257" s="2"/>
      <c r="J257" s="2"/>
      <c r="K257" s="2"/>
      <c r="L257" s="2"/>
      <c r="M257" s="2"/>
      <c r="N257" s="9"/>
      <c r="O257" s="9"/>
      <c r="P257" s="9"/>
      <c r="Q257" s="9"/>
      <c r="R257" s="9"/>
      <c r="S257" s="9"/>
      <c r="T257" s="9"/>
      <c r="U257" s="9"/>
      <c r="V257" s="9"/>
      <c r="W257" s="9"/>
      <c r="X257" s="9"/>
      <c r="Y257" s="9"/>
      <c r="Z257" s="9"/>
    </row>
    <row r="258" spans="1:26" ht="13.2">
      <c r="A258" s="2"/>
      <c r="B258" s="2"/>
      <c r="C258" s="2"/>
      <c r="D258" s="2"/>
      <c r="E258" s="2"/>
      <c r="F258" s="2"/>
      <c r="G258" s="2"/>
      <c r="H258" s="2"/>
      <c r="I258" s="2"/>
      <c r="J258" s="2"/>
      <c r="K258" s="2"/>
      <c r="L258" s="2"/>
      <c r="M258" s="2"/>
      <c r="N258" s="9"/>
      <c r="O258" s="9"/>
      <c r="P258" s="9"/>
      <c r="Q258" s="9"/>
      <c r="R258" s="9"/>
      <c r="S258" s="9"/>
      <c r="T258" s="9"/>
      <c r="U258" s="9"/>
      <c r="V258" s="9"/>
      <c r="W258" s="9"/>
      <c r="X258" s="9"/>
      <c r="Y258" s="9"/>
      <c r="Z258" s="9"/>
    </row>
    <row r="259" spans="1:26" ht="13.2">
      <c r="A259" s="2"/>
      <c r="B259" s="2"/>
      <c r="C259" s="2"/>
      <c r="D259" s="2"/>
      <c r="E259" s="2"/>
      <c r="F259" s="2"/>
      <c r="G259" s="2"/>
      <c r="H259" s="2"/>
      <c r="I259" s="2"/>
      <c r="J259" s="2"/>
      <c r="K259" s="2"/>
      <c r="L259" s="2"/>
      <c r="M259" s="2"/>
      <c r="N259" s="9"/>
      <c r="O259" s="9"/>
      <c r="P259" s="9"/>
      <c r="Q259" s="9"/>
      <c r="R259" s="9"/>
      <c r="S259" s="9"/>
      <c r="T259" s="9"/>
      <c r="U259" s="9"/>
      <c r="V259" s="9"/>
      <c r="W259" s="9"/>
      <c r="X259" s="9"/>
      <c r="Y259" s="9"/>
      <c r="Z259" s="9"/>
    </row>
    <row r="260" spans="1:26" ht="13.2">
      <c r="A260" s="2"/>
      <c r="B260" s="2"/>
      <c r="C260" s="2"/>
      <c r="D260" s="2"/>
      <c r="E260" s="2"/>
      <c r="F260" s="2"/>
      <c r="G260" s="2"/>
      <c r="H260" s="2"/>
      <c r="I260" s="2"/>
      <c r="J260" s="2"/>
      <c r="K260" s="2"/>
      <c r="L260" s="2"/>
      <c r="M260" s="2"/>
      <c r="N260" s="9"/>
      <c r="O260" s="9"/>
      <c r="P260" s="9"/>
      <c r="Q260" s="9"/>
      <c r="R260" s="9"/>
      <c r="S260" s="9"/>
      <c r="T260" s="9"/>
      <c r="U260" s="9"/>
      <c r="V260" s="9"/>
      <c r="W260" s="9"/>
      <c r="X260" s="9"/>
      <c r="Y260" s="9"/>
      <c r="Z260" s="9"/>
    </row>
    <row r="261" spans="1:26" ht="13.2">
      <c r="A261" s="2"/>
      <c r="B261" s="2"/>
      <c r="C261" s="2"/>
      <c r="D261" s="2"/>
      <c r="E261" s="2"/>
      <c r="F261" s="2"/>
      <c r="G261" s="2"/>
      <c r="H261" s="2"/>
      <c r="I261" s="2"/>
      <c r="J261" s="2"/>
      <c r="K261" s="2"/>
      <c r="L261" s="2"/>
      <c r="M261" s="2"/>
      <c r="N261" s="9"/>
      <c r="O261" s="9"/>
      <c r="P261" s="9"/>
      <c r="Q261" s="9"/>
      <c r="R261" s="9"/>
      <c r="S261" s="9"/>
      <c r="T261" s="9"/>
      <c r="U261" s="9"/>
      <c r="V261" s="9"/>
      <c r="W261" s="9"/>
      <c r="X261" s="9"/>
      <c r="Y261" s="9"/>
      <c r="Z261" s="9"/>
    </row>
    <row r="262" spans="1:26" ht="13.2">
      <c r="A262" s="2"/>
      <c r="B262" s="2"/>
      <c r="C262" s="2"/>
      <c r="D262" s="2"/>
      <c r="E262" s="2"/>
      <c r="F262" s="2"/>
      <c r="G262" s="2"/>
      <c r="H262" s="2"/>
      <c r="I262" s="2"/>
      <c r="J262" s="2"/>
      <c r="K262" s="2"/>
      <c r="L262" s="2"/>
      <c r="M262" s="2"/>
      <c r="N262" s="9"/>
      <c r="O262" s="9"/>
      <c r="P262" s="9"/>
      <c r="Q262" s="9"/>
      <c r="R262" s="9"/>
      <c r="S262" s="9"/>
      <c r="T262" s="9"/>
      <c r="U262" s="9"/>
      <c r="V262" s="9"/>
      <c r="W262" s="9"/>
      <c r="X262" s="9"/>
      <c r="Y262" s="9"/>
      <c r="Z262" s="9"/>
    </row>
    <row r="263" spans="1:26" ht="13.2">
      <c r="A263" s="2"/>
      <c r="B263" s="2"/>
      <c r="C263" s="2"/>
      <c r="D263" s="2"/>
      <c r="E263" s="2"/>
      <c r="F263" s="2"/>
      <c r="G263" s="2"/>
      <c r="H263" s="2"/>
      <c r="I263" s="2"/>
      <c r="J263" s="2"/>
      <c r="K263" s="2"/>
      <c r="L263" s="2"/>
      <c r="M263" s="2"/>
      <c r="N263" s="9"/>
      <c r="O263" s="9"/>
      <c r="P263" s="9"/>
      <c r="Q263" s="9"/>
      <c r="R263" s="9"/>
      <c r="S263" s="9"/>
      <c r="T263" s="9"/>
      <c r="U263" s="9"/>
      <c r="V263" s="9"/>
      <c r="W263" s="9"/>
      <c r="X263" s="9"/>
      <c r="Y263" s="9"/>
      <c r="Z263" s="9"/>
    </row>
    <row r="264" spans="1:26" ht="13.2">
      <c r="A264" s="2"/>
      <c r="B264" s="2"/>
      <c r="C264" s="2"/>
      <c r="D264" s="2"/>
      <c r="E264" s="2"/>
      <c r="F264" s="2"/>
      <c r="G264" s="2"/>
      <c r="H264" s="2"/>
      <c r="I264" s="2"/>
      <c r="J264" s="2"/>
      <c r="K264" s="2"/>
      <c r="L264" s="2"/>
      <c r="M264" s="2"/>
      <c r="N264" s="9"/>
      <c r="O264" s="9"/>
      <c r="P264" s="9"/>
      <c r="Q264" s="9"/>
      <c r="R264" s="9"/>
      <c r="S264" s="9"/>
      <c r="T264" s="9"/>
      <c r="U264" s="9"/>
      <c r="V264" s="9"/>
      <c r="W264" s="9"/>
      <c r="X264" s="9"/>
      <c r="Y264" s="9"/>
      <c r="Z264" s="9"/>
    </row>
    <row r="265" spans="1:26" ht="13.2">
      <c r="A265" s="2"/>
      <c r="B265" s="2"/>
      <c r="C265" s="2"/>
      <c r="D265" s="2"/>
      <c r="E265" s="2"/>
      <c r="F265" s="2"/>
      <c r="G265" s="2"/>
      <c r="H265" s="2"/>
      <c r="I265" s="2"/>
      <c r="J265" s="2"/>
      <c r="K265" s="2"/>
      <c r="L265" s="2"/>
      <c r="M265" s="2"/>
      <c r="N265" s="9"/>
      <c r="O265" s="9"/>
      <c r="P265" s="9"/>
      <c r="Q265" s="9"/>
      <c r="R265" s="9"/>
      <c r="S265" s="9"/>
      <c r="T265" s="9"/>
      <c r="U265" s="9"/>
      <c r="V265" s="9"/>
      <c r="W265" s="9"/>
      <c r="X265" s="9"/>
      <c r="Y265" s="9"/>
      <c r="Z265" s="9"/>
    </row>
    <row r="266" spans="1:26" ht="13.2">
      <c r="A266" s="2"/>
      <c r="B266" s="2"/>
      <c r="C266" s="2"/>
      <c r="D266" s="2"/>
      <c r="E266" s="2"/>
      <c r="F266" s="2"/>
      <c r="G266" s="2"/>
      <c r="H266" s="2"/>
      <c r="I266" s="2"/>
      <c r="J266" s="2"/>
      <c r="K266" s="2"/>
      <c r="L266" s="2"/>
      <c r="M266" s="2"/>
      <c r="N266" s="9"/>
      <c r="O266" s="9"/>
      <c r="P266" s="9"/>
      <c r="Q266" s="9"/>
      <c r="R266" s="9"/>
      <c r="S266" s="9"/>
      <c r="T266" s="9"/>
      <c r="U266" s="9"/>
      <c r="V266" s="9"/>
      <c r="W266" s="9"/>
      <c r="X266" s="9"/>
      <c r="Y266" s="9"/>
      <c r="Z266" s="9"/>
    </row>
    <row r="267" spans="1:26" ht="13.2">
      <c r="A267" s="2"/>
      <c r="B267" s="2"/>
      <c r="C267" s="2"/>
      <c r="D267" s="2"/>
      <c r="E267" s="2"/>
      <c r="F267" s="2"/>
      <c r="G267" s="2"/>
      <c r="H267" s="2"/>
      <c r="I267" s="2"/>
      <c r="J267" s="2"/>
      <c r="K267" s="2"/>
      <c r="L267" s="2"/>
      <c r="M267" s="2"/>
      <c r="N267" s="9"/>
      <c r="O267" s="9"/>
      <c r="P267" s="9"/>
      <c r="Q267" s="9"/>
      <c r="R267" s="9"/>
      <c r="S267" s="9"/>
      <c r="T267" s="9"/>
      <c r="U267" s="9"/>
      <c r="V267" s="9"/>
      <c r="W267" s="9"/>
      <c r="X267" s="9"/>
      <c r="Y267" s="9"/>
      <c r="Z267" s="9"/>
    </row>
    <row r="268" spans="1:26" ht="13.2">
      <c r="A268" s="2"/>
      <c r="B268" s="2"/>
      <c r="C268" s="2"/>
      <c r="D268" s="2"/>
      <c r="E268" s="2"/>
      <c r="F268" s="2"/>
      <c r="G268" s="2"/>
      <c r="H268" s="2"/>
      <c r="I268" s="2"/>
      <c r="J268" s="2"/>
      <c r="K268" s="2"/>
      <c r="L268" s="2"/>
      <c r="M268" s="2"/>
      <c r="N268" s="9"/>
      <c r="O268" s="9"/>
      <c r="P268" s="9"/>
      <c r="Q268" s="9"/>
      <c r="R268" s="9"/>
      <c r="S268" s="9"/>
      <c r="T268" s="9"/>
      <c r="U268" s="9"/>
      <c r="V268" s="9"/>
      <c r="W268" s="9"/>
      <c r="X268" s="9"/>
      <c r="Y268" s="9"/>
      <c r="Z268" s="9"/>
    </row>
    <row r="269" spans="1:26" ht="13.2">
      <c r="A269" s="2"/>
      <c r="B269" s="2"/>
      <c r="C269" s="2"/>
      <c r="D269" s="2"/>
      <c r="E269" s="2"/>
      <c r="F269" s="2"/>
      <c r="G269" s="2"/>
      <c r="H269" s="2"/>
      <c r="I269" s="2"/>
      <c r="J269" s="2"/>
      <c r="K269" s="2"/>
      <c r="L269" s="2"/>
      <c r="M269" s="2"/>
      <c r="N269" s="9"/>
      <c r="O269" s="9"/>
      <c r="P269" s="9"/>
      <c r="Q269" s="9"/>
      <c r="R269" s="9"/>
      <c r="S269" s="9"/>
      <c r="T269" s="9"/>
      <c r="U269" s="9"/>
      <c r="V269" s="9"/>
      <c r="W269" s="9"/>
      <c r="X269" s="9"/>
      <c r="Y269" s="9"/>
      <c r="Z269" s="9"/>
    </row>
    <row r="270" spans="1:26" ht="13.2">
      <c r="A270" s="2"/>
      <c r="B270" s="2"/>
      <c r="C270" s="2"/>
      <c r="D270" s="2"/>
      <c r="E270" s="2"/>
      <c r="F270" s="2"/>
      <c r="G270" s="2"/>
      <c r="H270" s="2"/>
      <c r="I270" s="2"/>
      <c r="J270" s="2"/>
      <c r="K270" s="2"/>
      <c r="L270" s="2"/>
      <c r="M270" s="2"/>
      <c r="N270" s="9"/>
      <c r="O270" s="9"/>
      <c r="P270" s="9"/>
      <c r="Q270" s="9"/>
      <c r="R270" s="9"/>
      <c r="S270" s="9"/>
      <c r="T270" s="9"/>
      <c r="U270" s="9"/>
      <c r="V270" s="9"/>
      <c r="W270" s="9"/>
      <c r="X270" s="9"/>
      <c r="Y270" s="9"/>
      <c r="Z270" s="9"/>
    </row>
    <row r="271" spans="1:26" ht="13.2">
      <c r="A271" s="2"/>
      <c r="B271" s="2"/>
      <c r="C271" s="2"/>
      <c r="D271" s="2"/>
      <c r="E271" s="2"/>
      <c r="F271" s="2"/>
      <c r="G271" s="2"/>
      <c r="H271" s="2"/>
      <c r="I271" s="2"/>
      <c r="J271" s="2"/>
      <c r="K271" s="2"/>
      <c r="L271" s="2"/>
      <c r="M271" s="2"/>
      <c r="N271" s="9"/>
      <c r="O271" s="9"/>
      <c r="P271" s="9"/>
      <c r="Q271" s="9"/>
      <c r="R271" s="9"/>
      <c r="S271" s="9"/>
      <c r="T271" s="9"/>
      <c r="U271" s="9"/>
      <c r="V271" s="9"/>
      <c r="W271" s="9"/>
      <c r="X271" s="9"/>
      <c r="Y271" s="9"/>
      <c r="Z271" s="9"/>
    </row>
    <row r="272" spans="1:26" ht="13.2">
      <c r="A272" s="2"/>
      <c r="B272" s="2"/>
      <c r="C272" s="2"/>
      <c r="D272" s="2"/>
      <c r="E272" s="2"/>
      <c r="F272" s="2"/>
      <c r="G272" s="2"/>
      <c r="H272" s="2"/>
      <c r="I272" s="2"/>
      <c r="J272" s="2"/>
      <c r="K272" s="2"/>
      <c r="L272" s="2"/>
      <c r="M272" s="2"/>
      <c r="N272" s="9"/>
      <c r="O272" s="9"/>
      <c r="P272" s="9"/>
      <c r="Q272" s="9"/>
      <c r="R272" s="9"/>
      <c r="S272" s="9"/>
      <c r="T272" s="9"/>
      <c r="U272" s="9"/>
      <c r="V272" s="9"/>
      <c r="W272" s="9"/>
      <c r="X272" s="9"/>
      <c r="Y272" s="9"/>
      <c r="Z272" s="9"/>
    </row>
    <row r="273" spans="1:26" ht="13.2">
      <c r="A273" s="2"/>
      <c r="B273" s="2"/>
      <c r="C273" s="2"/>
      <c r="D273" s="2"/>
      <c r="E273" s="2"/>
      <c r="F273" s="2"/>
      <c r="G273" s="2"/>
      <c r="H273" s="2"/>
      <c r="I273" s="2"/>
      <c r="J273" s="2"/>
      <c r="K273" s="2"/>
      <c r="L273" s="2"/>
      <c r="M273" s="2"/>
      <c r="N273" s="9"/>
      <c r="O273" s="9"/>
      <c r="P273" s="9"/>
      <c r="Q273" s="9"/>
      <c r="R273" s="9"/>
      <c r="S273" s="9"/>
      <c r="T273" s="9"/>
      <c r="U273" s="9"/>
      <c r="V273" s="9"/>
      <c r="W273" s="9"/>
      <c r="X273" s="9"/>
      <c r="Y273" s="9"/>
      <c r="Z273" s="9"/>
    </row>
    <row r="274" spans="1:26" ht="13.2">
      <c r="A274" s="2"/>
      <c r="B274" s="2"/>
      <c r="C274" s="2"/>
      <c r="D274" s="2"/>
      <c r="E274" s="2"/>
      <c r="F274" s="2"/>
      <c r="G274" s="2"/>
      <c r="H274" s="2"/>
      <c r="I274" s="2"/>
      <c r="J274" s="2"/>
      <c r="K274" s="2"/>
      <c r="L274" s="2"/>
      <c r="M274" s="2"/>
      <c r="N274" s="9"/>
      <c r="O274" s="9"/>
      <c r="P274" s="9"/>
      <c r="Q274" s="9"/>
      <c r="R274" s="9"/>
      <c r="S274" s="9"/>
      <c r="T274" s="9"/>
      <c r="U274" s="9"/>
      <c r="V274" s="9"/>
      <c r="W274" s="9"/>
      <c r="X274" s="9"/>
      <c r="Y274" s="9"/>
      <c r="Z274" s="9"/>
    </row>
    <row r="275" spans="1:26" ht="13.2">
      <c r="A275" s="2"/>
      <c r="B275" s="2"/>
      <c r="C275" s="2"/>
      <c r="D275" s="2"/>
      <c r="E275" s="2"/>
      <c r="F275" s="2"/>
      <c r="G275" s="2"/>
      <c r="H275" s="2"/>
      <c r="I275" s="2"/>
      <c r="J275" s="2"/>
      <c r="K275" s="2"/>
      <c r="L275" s="2"/>
      <c r="M275" s="2"/>
      <c r="N275" s="9"/>
      <c r="O275" s="9"/>
      <c r="P275" s="9"/>
      <c r="Q275" s="9"/>
      <c r="R275" s="9"/>
      <c r="S275" s="9"/>
      <c r="T275" s="9"/>
      <c r="U275" s="9"/>
      <c r="V275" s="9"/>
      <c r="W275" s="9"/>
      <c r="X275" s="9"/>
      <c r="Y275" s="9"/>
      <c r="Z275" s="9"/>
    </row>
    <row r="276" spans="1:26" ht="13.2">
      <c r="A276" s="2"/>
      <c r="B276" s="2"/>
      <c r="C276" s="2"/>
      <c r="D276" s="2"/>
      <c r="E276" s="2"/>
      <c r="F276" s="2"/>
      <c r="G276" s="2"/>
      <c r="H276" s="2"/>
      <c r="I276" s="2"/>
      <c r="J276" s="2"/>
      <c r="K276" s="2"/>
      <c r="L276" s="2"/>
      <c r="M276" s="2"/>
      <c r="N276" s="9"/>
      <c r="O276" s="9"/>
      <c r="P276" s="9"/>
      <c r="Q276" s="9"/>
      <c r="R276" s="9"/>
      <c r="S276" s="9"/>
      <c r="T276" s="9"/>
      <c r="U276" s="9"/>
      <c r="V276" s="9"/>
      <c r="W276" s="9"/>
      <c r="X276" s="9"/>
      <c r="Y276" s="9"/>
      <c r="Z276" s="9"/>
    </row>
    <row r="277" spans="1:26" ht="13.2">
      <c r="A277" s="2"/>
      <c r="B277" s="2"/>
      <c r="C277" s="2"/>
      <c r="D277" s="2"/>
      <c r="E277" s="2"/>
      <c r="F277" s="2"/>
      <c r="G277" s="2"/>
      <c r="H277" s="2"/>
      <c r="I277" s="2"/>
      <c r="J277" s="2"/>
      <c r="K277" s="2"/>
      <c r="L277" s="2"/>
      <c r="M277" s="2"/>
      <c r="N277" s="9"/>
      <c r="O277" s="9"/>
      <c r="P277" s="9"/>
      <c r="Q277" s="9"/>
      <c r="R277" s="9"/>
      <c r="S277" s="9"/>
      <c r="T277" s="9"/>
      <c r="U277" s="9"/>
      <c r="V277" s="9"/>
      <c r="W277" s="9"/>
      <c r="X277" s="9"/>
      <c r="Y277" s="9"/>
      <c r="Z277" s="9"/>
    </row>
    <row r="278" spans="1:26" ht="13.2">
      <c r="A278" s="2"/>
      <c r="B278" s="2"/>
      <c r="C278" s="2"/>
      <c r="D278" s="2"/>
      <c r="E278" s="2"/>
      <c r="F278" s="2"/>
      <c r="G278" s="2"/>
      <c r="H278" s="2"/>
      <c r="I278" s="2"/>
      <c r="J278" s="2"/>
      <c r="K278" s="2"/>
      <c r="L278" s="2"/>
      <c r="M278" s="2"/>
      <c r="N278" s="9"/>
      <c r="O278" s="9"/>
      <c r="P278" s="9"/>
      <c r="Q278" s="9"/>
      <c r="R278" s="9"/>
      <c r="S278" s="9"/>
      <c r="T278" s="9"/>
      <c r="U278" s="9"/>
      <c r="V278" s="9"/>
      <c r="W278" s="9"/>
      <c r="X278" s="9"/>
      <c r="Y278" s="9"/>
      <c r="Z278" s="9"/>
    </row>
    <row r="279" spans="1:26" ht="13.2">
      <c r="A279" s="2"/>
      <c r="B279" s="2"/>
      <c r="C279" s="2"/>
      <c r="D279" s="2"/>
      <c r="E279" s="2"/>
      <c r="F279" s="2"/>
      <c r="G279" s="2"/>
      <c r="H279" s="2"/>
      <c r="I279" s="2"/>
      <c r="J279" s="2"/>
      <c r="K279" s="2"/>
      <c r="L279" s="2"/>
      <c r="M279" s="2"/>
      <c r="N279" s="9"/>
      <c r="O279" s="9"/>
      <c r="P279" s="9"/>
      <c r="Q279" s="9"/>
      <c r="R279" s="9"/>
      <c r="S279" s="9"/>
      <c r="T279" s="9"/>
      <c r="U279" s="9"/>
      <c r="V279" s="9"/>
      <c r="W279" s="9"/>
      <c r="X279" s="9"/>
      <c r="Y279" s="9"/>
      <c r="Z279" s="9"/>
    </row>
    <row r="280" spans="1:26" ht="13.2">
      <c r="A280" s="2"/>
      <c r="B280" s="2"/>
      <c r="C280" s="2"/>
      <c r="D280" s="2"/>
      <c r="E280" s="2"/>
      <c r="F280" s="2"/>
      <c r="G280" s="2"/>
      <c r="H280" s="2"/>
      <c r="I280" s="2"/>
      <c r="J280" s="2"/>
      <c r="K280" s="2"/>
      <c r="L280" s="2"/>
      <c r="M280" s="2"/>
      <c r="N280" s="9"/>
      <c r="O280" s="9"/>
      <c r="P280" s="9"/>
      <c r="Q280" s="9"/>
      <c r="R280" s="9"/>
      <c r="S280" s="9"/>
      <c r="T280" s="9"/>
      <c r="U280" s="9"/>
      <c r="V280" s="9"/>
      <c r="W280" s="9"/>
      <c r="X280" s="9"/>
      <c r="Y280" s="9"/>
      <c r="Z280" s="9"/>
    </row>
    <row r="281" spans="1:26" ht="13.2">
      <c r="A281" s="2"/>
      <c r="B281" s="2"/>
      <c r="C281" s="2"/>
      <c r="D281" s="2"/>
      <c r="E281" s="2"/>
      <c r="F281" s="2"/>
      <c r="G281" s="2"/>
      <c r="H281" s="2"/>
      <c r="I281" s="2"/>
      <c r="J281" s="2"/>
      <c r="K281" s="2"/>
      <c r="L281" s="2"/>
      <c r="M281" s="2"/>
      <c r="N281" s="9"/>
      <c r="O281" s="9"/>
      <c r="P281" s="9"/>
      <c r="Q281" s="9"/>
      <c r="R281" s="9"/>
      <c r="S281" s="9"/>
      <c r="T281" s="9"/>
      <c r="U281" s="9"/>
      <c r="V281" s="9"/>
      <c r="W281" s="9"/>
      <c r="X281" s="9"/>
      <c r="Y281" s="9"/>
      <c r="Z281" s="9"/>
    </row>
    <row r="282" spans="1:26" ht="13.2">
      <c r="A282" s="2"/>
      <c r="B282" s="2"/>
      <c r="C282" s="2"/>
      <c r="D282" s="2"/>
      <c r="E282" s="2"/>
      <c r="F282" s="2"/>
      <c r="G282" s="2"/>
      <c r="H282" s="2"/>
      <c r="I282" s="2"/>
      <c r="J282" s="2"/>
      <c r="K282" s="2"/>
      <c r="L282" s="2"/>
      <c r="M282" s="2"/>
      <c r="N282" s="9"/>
      <c r="O282" s="9"/>
      <c r="P282" s="9"/>
      <c r="Q282" s="9"/>
      <c r="R282" s="9"/>
      <c r="S282" s="9"/>
      <c r="T282" s="9"/>
      <c r="U282" s="9"/>
      <c r="V282" s="9"/>
      <c r="W282" s="9"/>
      <c r="X282" s="9"/>
      <c r="Y282" s="9"/>
      <c r="Z282" s="9"/>
    </row>
    <row r="283" spans="1:26" ht="13.2">
      <c r="A283" s="2"/>
      <c r="B283" s="2"/>
      <c r="C283" s="2"/>
      <c r="D283" s="2"/>
      <c r="E283" s="2"/>
      <c r="F283" s="2"/>
      <c r="G283" s="2"/>
      <c r="H283" s="2"/>
      <c r="I283" s="2"/>
      <c r="J283" s="2"/>
      <c r="K283" s="2"/>
      <c r="L283" s="2"/>
      <c r="M283" s="2"/>
      <c r="N283" s="9"/>
      <c r="O283" s="9"/>
      <c r="P283" s="9"/>
      <c r="Q283" s="9"/>
      <c r="R283" s="9"/>
      <c r="S283" s="9"/>
      <c r="T283" s="9"/>
      <c r="U283" s="9"/>
      <c r="V283" s="9"/>
      <c r="W283" s="9"/>
      <c r="X283" s="9"/>
      <c r="Y283" s="9"/>
      <c r="Z283" s="9"/>
    </row>
    <row r="284" spans="1:26" ht="13.2">
      <c r="A284" s="2"/>
      <c r="B284" s="2"/>
      <c r="C284" s="2"/>
      <c r="D284" s="2"/>
      <c r="E284" s="2"/>
      <c r="F284" s="2"/>
      <c r="G284" s="2"/>
      <c r="H284" s="2"/>
      <c r="I284" s="2"/>
      <c r="J284" s="2"/>
      <c r="K284" s="2"/>
      <c r="L284" s="2"/>
      <c r="M284" s="2"/>
      <c r="N284" s="9"/>
      <c r="O284" s="9"/>
      <c r="P284" s="9"/>
      <c r="Q284" s="9"/>
      <c r="R284" s="9"/>
      <c r="S284" s="9"/>
      <c r="T284" s="9"/>
      <c r="U284" s="9"/>
      <c r="V284" s="9"/>
      <c r="W284" s="9"/>
      <c r="X284" s="9"/>
      <c r="Y284" s="9"/>
      <c r="Z284" s="9"/>
    </row>
    <row r="285" spans="1:26" ht="13.2">
      <c r="A285" s="2"/>
      <c r="B285" s="2"/>
      <c r="C285" s="2"/>
      <c r="D285" s="2"/>
      <c r="E285" s="2"/>
      <c r="F285" s="2"/>
      <c r="G285" s="2"/>
      <c r="H285" s="2"/>
      <c r="I285" s="2"/>
      <c r="J285" s="2"/>
      <c r="K285" s="2"/>
      <c r="L285" s="2"/>
      <c r="M285" s="2"/>
      <c r="N285" s="9"/>
      <c r="O285" s="9"/>
      <c r="P285" s="9"/>
      <c r="Q285" s="9"/>
      <c r="R285" s="9"/>
      <c r="S285" s="9"/>
      <c r="T285" s="9"/>
      <c r="U285" s="9"/>
      <c r="V285" s="9"/>
      <c r="W285" s="9"/>
      <c r="X285" s="9"/>
      <c r="Y285" s="9"/>
      <c r="Z285" s="9"/>
    </row>
    <row r="286" spans="1:26" ht="13.2">
      <c r="A286" s="2"/>
      <c r="B286" s="2"/>
      <c r="C286" s="2"/>
      <c r="D286" s="2"/>
      <c r="E286" s="2"/>
      <c r="F286" s="2"/>
      <c r="G286" s="2"/>
      <c r="H286" s="2"/>
      <c r="I286" s="2"/>
      <c r="J286" s="2"/>
      <c r="K286" s="2"/>
      <c r="L286" s="2"/>
      <c r="M286" s="2"/>
      <c r="N286" s="9"/>
      <c r="O286" s="9"/>
      <c r="P286" s="9"/>
      <c r="Q286" s="9"/>
      <c r="R286" s="9"/>
      <c r="S286" s="9"/>
      <c r="T286" s="9"/>
      <c r="U286" s="9"/>
      <c r="V286" s="9"/>
      <c r="W286" s="9"/>
      <c r="X286" s="9"/>
      <c r="Y286" s="9"/>
      <c r="Z286" s="9"/>
    </row>
    <row r="287" spans="1:26" ht="13.2">
      <c r="A287" s="2"/>
      <c r="B287" s="2"/>
      <c r="C287" s="2"/>
      <c r="D287" s="2"/>
      <c r="E287" s="2"/>
      <c r="F287" s="2"/>
      <c r="G287" s="2"/>
      <c r="H287" s="2"/>
      <c r="I287" s="2"/>
      <c r="J287" s="2"/>
      <c r="K287" s="2"/>
      <c r="L287" s="2"/>
      <c r="M287" s="2"/>
      <c r="N287" s="9"/>
      <c r="O287" s="9"/>
      <c r="P287" s="9"/>
      <c r="Q287" s="9"/>
      <c r="R287" s="9"/>
      <c r="S287" s="9"/>
      <c r="T287" s="9"/>
      <c r="U287" s="9"/>
      <c r="V287" s="9"/>
      <c r="W287" s="9"/>
      <c r="X287" s="9"/>
      <c r="Y287" s="9"/>
      <c r="Z287" s="9"/>
    </row>
    <row r="288" spans="1:26" ht="13.2">
      <c r="A288" s="2"/>
      <c r="B288" s="2"/>
      <c r="C288" s="2"/>
      <c r="D288" s="2"/>
      <c r="E288" s="2"/>
      <c r="F288" s="2"/>
      <c r="G288" s="2"/>
      <c r="H288" s="2"/>
      <c r="I288" s="2"/>
      <c r="J288" s="2"/>
      <c r="K288" s="2"/>
      <c r="L288" s="2"/>
      <c r="M288" s="2"/>
      <c r="N288" s="9"/>
      <c r="O288" s="9"/>
      <c r="P288" s="9"/>
      <c r="Q288" s="9"/>
      <c r="R288" s="9"/>
      <c r="S288" s="9"/>
      <c r="T288" s="9"/>
      <c r="U288" s="9"/>
      <c r="V288" s="9"/>
      <c r="W288" s="9"/>
      <c r="X288" s="9"/>
      <c r="Y288" s="9"/>
      <c r="Z288" s="9"/>
    </row>
    <row r="289" spans="1:26" ht="13.2">
      <c r="A289" s="2"/>
      <c r="B289" s="2"/>
      <c r="C289" s="2"/>
      <c r="D289" s="2"/>
      <c r="E289" s="2"/>
      <c r="F289" s="2"/>
      <c r="G289" s="2"/>
      <c r="H289" s="2"/>
      <c r="I289" s="2"/>
      <c r="J289" s="2"/>
      <c r="K289" s="2"/>
      <c r="L289" s="2"/>
      <c r="M289" s="2"/>
      <c r="N289" s="9"/>
      <c r="O289" s="9"/>
      <c r="P289" s="9"/>
      <c r="Q289" s="9"/>
      <c r="R289" s="9"/>
      <c r="S289" s="9"/>
      <c r="T289" s="9"/>
      <c r="U289" s="9"/>
      <c r="V289" s="9"/>
      <c r="W289" s="9"/>
      <c r="X289" s="9"/>
      <c r="Y289" s="9"/>
      <c r="Z289" s="9"/>
    </row>
    <row r="290" spans="1:26" ht="13.2">
      <c r="A290" s="2"/>
      <c r="B290" s="2"/>
      <c r="C290" s="2"/>
      <c r="D290" s="2"/>
      <c r="E290" s="2"/>
      <c r="F290" s="2"/>
      <c r="G290" s="2"/>
      <c r="H290" s="2"/>
      <c r="I290" s="2"/>
      <c r="J290" s="2"/>
      <c r="K290" s="2"/>
      <c r="L290" s="2"/>
      <c r="M290" s="2"/>
      <c r="N290" s="9"/>
      <c r="O290" s="9"/>
      <c r="P290" s="9"/>
      <c r="Q290" s="9"/>
      <c r="R290" s="9"/>
      <c r="S290" s="9"/>
      <c r="T290" s="9"/>
      <c r="U290" s="9"/>
      <c r="V290" s="9"/>
      <c r="W290" s="9"/>
      <c r="X290" s="9"/>
      <c r="Y290" s="9"/>
      <c r="Z290" s="9"/>
    </row>
    <row r="291" spans="1:26" ht="13.2">
      <c r="A291" s="2"/>
      <c r="B291" s="2"/>
      <c r="C291" s="2"/>
      <c r="D291" s="2"/>
      <c r="E291" s="2"/>
      <c r="F291" s="2"/>
      <c r="G291" s="2"/>
      <c r="H291" s="2"/>
      <c r="I291" s="2"/>
      <c r="J291" s="2"/>
      <c r="K291" s="2"/>
      <c r="L291" s="2"/>
      <c r="M291" s="2"/>
      <c r="N291" s="9"/>
      <c r="O291" s="9"/>
      <c r="P291" s="9"/>
      <c r="Q291" s="9"/>
      <c r="R291" s="9"/>
      <c r="S291" s="9"/>
      <c r="T291" s="9"/>
      <c r="U291" s="9"/>
      <c r="V291" s="9"/>
      <c r="W291" s="9"/>
      <c r="X291" s="9"/>
      <c r="Y291" s="9"/>
      <c r="Z291" s="9"/>
    </row>
    <row r="292" spans="1:26" ht="13.2">
      <c r="A292" s="2"/>
      <c r="B292" s="2"/>
      <c r="C292" s="2"/>
      <c r="D292" s="2"/>
      <c r="E292" s="2"/>
      <c r="F292" s="2"/>
      <c r="G292" s="2"/>
      <c r="H292" s="2"/>
      <c r="I292" s="2"/>
      <c r="J292" s="2"/>
      <c r="K292" s="2"/>
      <c r="L292" s="2"/>
      <c r="M292" s="2"/>
      <c r="N292" s="9"/>
      <c r="O292" s="9"/>
      <c r="P292" s="9"/>
      <c r="Q292" s="9"/>
      <c r="R292" s="9"/>
      <c r="S292" s="9"/>
      <c r="T292" s="9"/>
      <c r="U292" s="9"/>
      <c r="V292" s="9"/>
      <c r="W292" s="9"/>
      <c r="X292" s="9"/>
      <c r="Y292" s="9"/>
      <c r="Z292" s="9"/>
    </row>
    <row r="293" spans="1:26" ht="13.2">
      <c r="A293" s="2"/>
      <c r="B293" s="2"/>
      <c r="C293" s="2"/>
      <c r="D293" s="2"/>
      <c r="E293" s="2"/>
      <c r="F293" s="2"/>
      <c r="G293" s="2"/>
      <c r="H293" s="2"/>
      <c r="I293" s="2"/>
      <c r="J293" s="2"/>
      <c r="K293" s="2"/>
      <c r="L293" s="2"/>
      <c r="M293" s="2"/>
      <c r="N293" s="9"/>
      <c r="O293" s="9"/>
      <c r="P293" s="9"/>
      <c r="Q293" s="9"/>
      <c r="R293" s="9"/>
      <c r="S293" s="9"/>
      <c r="T293" s="9"/>
      <c r="U293" s="9"/>
      <c r="V293" s="9"/>
      <c r="W293" s="9"/>
      <c r="X293" s="9"/>
      <c r="Y293" s="9"/>
      <c r="Z293" s="9"/>
    </row>
    <row r="294" spans="1:26" ht="13.2">
      <c r="A294" s="2"/>
      <c r="B294" s="2"/>
      <c r="C294" s="2"/>
      <c r="D294" s="2"/>
      <c r="E294" s="2"/>
      <c r="F294" s="2"/>
      <c r="G294" s="2"/>
      <c r="H294" s="2"/>
      <c r="I294" s="2"/>
      <c r="J294" s="2"/>
      <c r="K294" s="2"/>
      <c r="L294" s="2"/>
      <c r="M294" s="2"/>
      <c r="N294" s="9"/>
      <c r="O294" s="9"/>
      <c r="P294" s="9"/>
      <c r="Q294" s="9"/>
      <c r="R294" s="9"/>
      <c r="S294" s="9"/>
      <c r="T294" s="9"/>
      <c r="U294" s="9"/>
      <c r="V294" s="9"/>
      <c r="W294" s="9"/>
      <c r="X294" s="9"/>
      <c r="Y294" s="9"/>
      <c r="Z294" s="9"/>
    </row>
    <row r="295" spans="1:26" ht="13.2">
      <c r="A295" s="2"/>
      <c r="B295" s="2"/>
      <c r="C295" s="2"/>
      <c r="D295" s="2"/>
      <c r="E295" s="2"/>
      <c r="F295" s="2"/>
      <c r="G295" s="2"/>
      <c r="H295" s="2"/>
      <c r="I295" s="2"/>
      <c r="J295" s="2"/>
      <c r="K295" s="2"/>
      <c r="L295" s="2"/>
      <c r="M295" s="2"/>
      <c r="N295" s="9"/>
      <c r="O295" s="9"/>
      <c r="P295" s="9"/>
      <c r="Q295" s="9"/>
      <c r="R295" s="9"/>
      <c r="S295" s="9"/>
      <c r="T295" s="9"/>
      <c r="U295" s="9"/>
      <c r="V295" s="9"/>
      <c r="W295" s="9"/>
      <c r="X295" s="9"/>
      <c r="Y295" s="9"/>
      <c r="Z295" s="9"/>
    </row>
    <row r="296" spans="1:26" ht="13.2">
      <c r="A296" s="2"/>
      <c r="B296" s="2"/>
      <c r="C296" s="2"/>
      <c r="D296" s="2"/>
      <c r="E296" s="2"/>
      <c r="F296" s="2"/>
      <c r="G296" s="2"/>
      <c r="H296" s="2"/>
      <c r="I296" s="2"/>
      <c r="J296" s="2"/>
      <c r="K296" s="2"/>
      <c r="L296" s="2"/>
      <c r="M296" s="2"/>
      <c r="N296" s="9"/>
      <c r="O296" s="9"/>
      <c r="P296" s="9"/>
      <c r="Q296" s="9"/>
      <c r="R296" s="9"/>
      <c r="S296" s="9"/>
      <c r="T296" s="9"/>
      <c r="U296" s="9"/>
      <c r="V296" s="9"/>
      <c r="W296" s="9"/>
      <c r="X296" s="9"/>
      <c r="Y296" s="9"/>
      <c r="Z296" s="9"/>
    </row>
    <row r="297" spans="1:26" ht="13.2">
      <c r="A297" s="2"/>
      <c r="B297" s="2"/>
      <c r="C297" s="2"/>
      <c r="D297" s="2"/>
      <c r="E297" s="2"/>
      <c r="F297" s="2"/>
      <c r="G297" s="2"/>
      <c r="H297" s="2"/>
      <c r="I297" s="2"/>
      <c r="J297" s="2"/>
      <c r="K297" s="2"/>
      <c r="L297" s="2"/>
      <c r="M297" s="2"/>
      <c r="N297" s="9"/>
      <c r="O297" s="9"/>
      <c r="P297" s="9"/>
      <c r="Q297" s="9"/>
      <c r="R297" s="9"/>
      <c r="S297" s="9"/>
      <c r="T297" s="9"/>
      <c r="U297" s="9"/>
      <c r="V297" s="9"/>
      <c r="W297" s="9"/>
      <c r="X297" s="9"/>
      <c r="Y297" s="9"/>
      <c r="Z297" s="9"/>
    </row>
    <row r="298" spans="1:26" ht="13.2">
      <c r="A298" s="2"/>
      <c r="B298" s="2"/>
      <c r="C298" s="2"/>
      <c r="D298" s="2"/>
      <c r="E298" s="2"/>
      <c r="F298" s="2"/>
      <c r="G298" s="2"/>
      <c r="H298" s="2"/>
      <c r="I298" s="2"/>
      <c r="J298" s="2"/>
      <c r="K298" s="2"/>
      <c r="L298" s="2"/>
      <c r="M298" s="2"/>
      <c r="N298" s="9"/>
      <c r="O298" s="9"/>
      <c r="P298" s="9"/>
      <c r="Q298" s="9"/>
      <c r="R298" s="9"/>
      <c r="S298" s="9"/>
      <c r="T298" s="9"/>
      <c r="U298" s="9"/>
      <c r="V298" s="9"/>
      <c r="W298" s="9"/>
      <c r="X298" s="9"/>
      <c r="Y298" s="9"/>
      <c r="Z298" s="9"/>
    </row>
    <row r="299" spans="1:26" ht="13.2">
      <c r="A299" s="2"/>
      <c r="B299" s="2"/>
      <c r="C299" s="2"/>
      <c r="D299" s="2"/>
      <c r="E299" s="2"/>
      <c r="F299" s="2"/>
      <c r="G299" s="2"/>
      <c r="H299" s="2"/>
      <c r="I299" s="2"/>
      <c r="J299" s="2"/>
      <c r="K299" s="2"/>
      <c r="L299" s="2"/>
      <c r="M299" s="2"/>
      <c r="N299" s="9"/>
      <c r="O299" s="9"/>
      <c r="P299" s="9"/>
      <c r="Q299" s="9"/>
      <c r="R299" s="9"/>
      <c r="S299" s="9"/>
      <c r="T299" s="9"/>
      <c r="U299" s="9"/>
      <c r="V299" s="9"/>
      <c r="W299" s="9"/>
      <c r="X299" s="9"/>
      <c r="Y299" s="9"/>
      <c r="Z299" s="9"/>
    </row>
    <row r="300" spans="1:26" ht="13.2">
      <c r="A300" s="2"/>
      <c r="B300" s="2"/>
      <c r="C300" s="2"/>
      <c r="D300" s="2"/>
      <c r="E300" s="2"/>
      <c r="F300" s="2"/>
      <c r="G300" s="2"/>
      <c r="H300" s="2"/>
      <c r="I300" s="2"/>
      <c r="J300" s="2"/>
      <c r="K300" s="2"/>
      <c r="L300" s="2"/>
      <c r="M300" s="2"/>
      <c r="N300" s="9"/>
      <c r="O300" s="9"/>
      <c r="P300" s="9"/>
      <c r="Q300" s="9"/>
      <c r="R300" s="9"/>
      <c r="S300" s="9"/>
      <c r="T300" s="9"/>
      <c r="U300" s="9"/>
      <c r="V300" s="9"/>
      <c r="W300" s="9"/>
      <c r="X300" s="9"/>
      <c r="Y300" s="9"/>
      <c r="Z300" s="9"/>
    </row>
    <row r="301" spans="1:26" ht="13.2">
      <c r="A301" s="2"/>
      <c r="B301" s="2"/>
      <c r="C301" s="2"/>
      <c r="D301" s="2"/>
      <c r="E301" s="2"/>
      <c r="F301" s="2"/>
      <c r="G301" s="2"/>
      <c r="H301" s="2"/>
      <c r="I301" s="2"/>
      <c r="J301" s="2"/>
      <c r="K301" s="2"/>
      <c r="L301" s="2"/>
      <c r="M301" s="2"/>
      <c r="N301" s="9"/>
      <c r="O301" s="9"/>
      <c r="P301" s="9"/>
      <c r="Q301" s="9"/>
      <c r="R301" s="9"/>
      <c r="S301" s="9"/>
      <c r="T301" s="9"/>
      <c r="U301" s="9"/>
      <c r="V301" s="9"/>
      <c r="W301" s="9"/>
      <c r="X301" s="9"/>
      <c r="Y301" s="9"/>
      <c r="Z301" s="9"/>
    </row>
    <row r="302" spans="1:26" ht="13.2">
      <c r="A302" s="2"/>
      <c r="B302" s="2"/>
      <c r="C302" s="2"/>
      <c r="D302" s="2"/>
      <c r="E302" s="2"/>
      <c r="F302" s="2"/>
      <c r="G302" s="2"/>
      <c r="H302" s="2"/>
      <c r="I302" s="2"/>
      <c r="J302" s="2"/>
      <c r="K302" s="2"/>
      <c r="L302" s="2"/>
      <c r="M302" s="2"/>
      <c r="N302" s="9"/>
      <c r="O302" s="9"/>
      <c r="P302" s="9"/>
      <c r="Q302" s="9"/>
      <c r="R302" s="9"/>
      <c r="S302" s="9"/>
      <c r="T302" s="9"/>
      <c r="U302" s="9"/>
      <c r="V302" s="9"/>
      <c r="W302" s="9"/>
      <c r="X302" s="9"/>
      <c r="Y302" s="9"/>
      <c r="Z302" s="9"/>
    </row>
    <row r="303" spans="1:26" ht="13.2">
      <c r="A303" s="2"/>
      <c r="B303" s="2"/>
      <c r="C303" s="2"/>
      <c r="D303" s="2"/>
      <c r="E303" s="2"/>
      <c r="F303" s="2"/>
      <c r="G303" s="2"/>
      <c r="H303" s="2"/>
      <c r="I303" s="2"/>
      <c r="J303" s="2"/>
      <c r="K303" s="2"/>
      <c r="L303" s="2"/>
      <c r="M303" s="2"/>
      <c r="N303" s="9"/>
      <c r="O303" s="9"/>
      <c r="P303" s="9"/>
      <c r="Q303" s="9"/>
      <c r="R303" s="9"/>
      <c r="S303" s="9"/>
      <c r="T303" s="9"/>
      <c r="U303" s="9"/>
      <c r="V303" s="9"/>
      <c r="W303" s="9"/>
      <c r="X303" s="9"/>
      <c r="Y303" s="9"/>
      <c r="Z303" s="9"/>
    </row>
    <row r="304" spans="1:26" ht="13.2">
      <c r="A304" s="2"/>
      <c r="B304" s="2"/>
      <c r="C304" s="2"/>
      <c r="D304" s="2"/>
      <c r="E304" s="2"/>
      <c r="F304" s="2"/>
      <c r="G304" s="2"/>
      <c r="H304" s="2"/>
      <c r="I304" s="2"/>
      <c r="J304" s="2"/>
      <c r="K304" s="2"/>
      <c r="L304" s="2"/>
      <c r="M304" s="2"/>
      <c r="N304" s="9"/>
      <c r="O304" s="9"/>
      <c r="P304" s="9"/>
      <c r="Q304" s="9"/>
      <c r="R304" s="9"/>
      <c r="S304" s="9"/>
      <c r="T304" s="9"/>
      <c r="U304" s="9"/>
      <c r="V304" s="9"/>
      <c r="W304" s="9"/>
      <c r="X304" s="9"/>
      <c r="Y304" s="9"/>
      <c r="Z304" s="9"/>
    </row>
    <row r="305" spans="1:26" ht="13.2">
      <c r="A305" s="2"/>
      <c r="B305" s="2"/>
      <c r="C305" s="2"/>
      <c r="D305" s="2"/>
      <c r="E305" s="2"/>
      <c r="F305" s="2"/>
      <c r="G305" s="2"/>
      <c r="H305" s="2"/>
      <c r="I305" s="2"/>
      <c r="J305" s="2"/>
      <c r="K305" s="2"/>
      <c r="L305" s="2"/>
      <c r="M305" s="2"/>
      <c r="N305" s="9"/>
      <c r="O305" s="9"/>
      <c r="P305" s="9"/>
      <c r="Q305" s="9"/>
      <c r="R305" s="9"/>
      <c r="S305" s="9"/>
      <c r="T305" s="9"/>
      <c r="U305" s="9"/>
      <c r="V305" s="9"/>
      <c r="W305" s="9"/>
      <c r="X305" s="9"/>
      <c r="Y305" s="9"/>
      <c r="Z305" s="9"/>
    </row>
    <row r="306" spans="1:26" ht="13.2">
      <c r="A306" s="2"/>
      <c r="B306" s="2"/>
      <c r="C306" s="2"/>
      <c r="D306" s="2"/>
      <c r="E306" s="2"/>
      <c r="F306" s="2"/>
      <c r="G306" s="2"/>
      <c r="H306" s="2"/>
      <c r="I306" s="2"/>
      <c r="J306" s="2"/>
      <c r="K306" s="2"/>
      <c r="L306" s="2"/>
      <c r="M306" s="2"/>
      <c r="N306" s="9"/>
      <c r="O306" s="9"/>
      <c r="P306" s="9"/>
      <c r="Q306" s="9"/>
      <c r="R306" s="9"/>
      <c r="S306" s="9"/>
      <c r="T306" s="9"/>
      <c r="U306" s="9"/>
      <c r="V306" s="9"/>
      <c r="W306" s="9"/>
      <c r="X306" s="9"/>
      <c r="Y306" s="9"/>
      <c r="Z306" s="9"/>
    </row>
    <row r="307" spans="1:26" ht="13.2">
      <c r="A307" s="2"/>
      <c r="B307" s="2"/>
      <c r="C307" s="2"/>
      <c r="D307" s="2"/>
      <c r="E307" s="2"/>
      <c r="F307" s="2"/>
      <c r="G307" s="2"/>
      <c r="H307" s="2"/>
      <c r="I307" s="2"/>
      <c r="J307" s="2"/>
      <c r="K307" s="2"/>
      <c r="L307" s="2"/>
      <c r="M307" s="2"/>
      <c r="N307" s="9"/>
      <c r="O307" s="9"/>
      <c r="P307" s="9"/>
      <c r="Q307" s="9"/>
      <c r="R307" s="9"/>
      <c r="S307" s="9"/>
      <c r="T307" s="9"/>
      <c r="U307" s="9"/>
      <c r="V307" s="9"/>
      <c r="W307" s="9"/>
      <c r="X307" s="9"/>
      <c r="Y307" s="9"/>
      <c r="Z307" s="9"/>
    </row>
    <row r="308" spans="1:26" ht="13.2">
      <c r="A308" s="2"/>
      <c r="B308" s="2"/>
      <c r="C308" s="2"/>
      <c r="D308" s="2"/>
      <c r="E308" s="2"/>
      <c r="F308" s="2"/>
      <c r="G308" s="2"/>
      <c r="H308" s="2"/>
      <c r="I308" s="2"/>
      <c r="J308" s="2"/>
      <c r="K308" s="2"/>
      <c r="L308" s="2"/>
      <c r="M308" s="2"/>
      <c r="N308" s="9"/>
      <c r="O308" s="9"/>
      <c r="P308" s="9"/>
      <c r="Q308" s="9"/>
      <c r="R308" s="9"/>
      <c r="S308" s="9"/>
      <c r="T308" s="9"/>
      <c r="U308" s="9"/>
      <c r="V308" s="9"/>
      <c r="W308" s="9"/>
      <c r="X308" s="9"/>
      <c r="Y308" s="9"/>
      <c r="Z308" s="9"/>
    </row>
    <row r="309" spans="1:26" ht="13.2">
      <c r="A309" s="2"/>
      <c r="B309" s="2"/>
      <c r="C309" s="2"/>
      <c r="D309" s="2"/>
      <c r="E309" s="2"/>
      <c r="F309" s="2"/>
      <c r="G309" s="2"/>
      <c r="H309" s="2"/>
      <c r="I309" s="2"/>
      <c r="J309" s="2"/>
      <c r="K309" s="2"/>
      <c r="L309" s="2"/>
      <c r="M309" s="2"/>
      <c r="N309" s="9"/>
      <c r="O309" s="9"/>
      <c r="P309" s="9"/>
      <c r="Q309" s="9"/>
      <c r="R309" s="9"/>
      <c r="S309" s="9"/>
      <c r="T309" s="9"/>
      <c r="U309" s="9"/>
      <c r="V309" s="9"/>
      <c r="W309" s="9"/>
      <c r="X309" s="9"/>
      <c r="Y309" s="9"/>
      <c r="Z309" s="9"/>
    </row>
    <row r="310" spans="1:26" ht="13.2">
      <c r="A310" s="2"/>
      <c r="B310" s="2"/>
      <c r="C310" s="2"/>
      <c r="D310" s="2"/>
      <c r="E310" s="2"/>
      <c r="F310" s="2"/>
      <c r="G310" s="2"/>
      <c r="H310" s="2"/>
      <c r="I310" s="2"/>
      <c r="J310" s="2"/>
      <c r="K310" s="2"/>
      <c r="L310" s="2"/>
      <c r="M310" s="2"/>
      <c r="N310" s="9"/>
      <c r="O310" s="9"/>
      <c r="P310" s="9"/>
      <c r="Q310" s="9"/>
      <c r="R310" s="9"/>
      <c r="S310" s="9"/>
      <c r="T310" s="9"/>
      <c r="U310" s="9"/>
      <c r="V310" s="9"/>
      <c r="W310" s="9"/>
      <c r="X310" s="9"/>
      <c r="Y310" s="9"/>
      <c r="Z310" s="9"/>
    </row>
    <row r="311" spans="1:26" ht="13.2">
      <c r="A311" s="2"/>
      <c r="B311" s="2"/>
      <c r="C311" s="2"/>
      <c r="D311" s="2"/>
      <c r="E311" s="2"/>
      <c r="F311" s="2"/>
      <c r="G311" s="2"/>
      <c r="H311" s="2"/>
      <c r="I311" s="2"/>
      <c r="J311" s="2"/>
      <c r="K311" s="2"/>
      <c r="L311" s="2"/>
      <c r="M311" s="2"/>
      <c r="N311" s="9"/>
      <c r="O311" s="9"/>
      <c r="P311" s="9"/>
      <c r="Q311" s="9"/>
      <c r="R311" s="9"/>
      <c r="S311" s="9"/>
      <c r="T311" s="9"/>
      <c r="U311" s="9"/>
      <c r="V311" s="9"/>
      <c r="W311" s="9"/>
      <c r="X311" s="9"/>
      <c r="Y311" s="9"/>
      <c r="Z311" s="9"/>
    </row>
    <row r="312" spans="1:26" ht="13.2">
      <c r="A312" s="2"/>
      <c r="B312" s="2"/>
      <c r="C312" s="2"/>
      <c r="D312" s="2"/>
      <c r="E312" s="2"/>
      <c r="F312" s="2"/>
      <c r="G312" s="2"/>
      <c r="H312" s="2"/>
      <c r="I312" s="2"/>
      <c r="J312" s="2"/>
      <c r="K312" s="2"/>
      <c r="L312" s="2"/>
      <c r="M312" s="2"/>
      <c r="N312" s="9"/>
      <c r="O312" s="9"/>
      <c r="P312" s="9"/>
      <c r="Q312" s="9"/>
      <c r="R312" s="9"/>
      <c r="S312" s="9"/>
      <c r="T312" s="9"/>
      <c r="U312" s="9"/>
      <c r="V312" s="9"/>
      <c r="W312" s="9"/>
      <c r="X312" s="9"/>
      <c r="Y312" s="9"/>
      <c r="Z312" s="9"/>
    </row>
    <row r="313" spans="1:26" ht="13.2">
      <c r="A313" s="2"/>
      <c r="B313" s="2"/>
      <c r="C313" s="2"/>
      <c r="D313" s="2"/>
      <c r="E313" s="2"/>
      <c r="F313" s="2"/>
      <c r="G313" s="2"/>
      <c r="H313" s="2"/>
      <c r="I313" s="2"/>
      <c r="J313" s="2"/>
      <c r="K313" s="2"/>
      <c r="L313" s="2"/>
      <c r="M313" s="2"/>
      <c r="N313" s="9"/>
      <c r="O313" s="9"/>
      <c r="P313" s="9"/>
      <c r="Q313" s="9"/>
      <c r="R313" s="9"/>
      <c r="S313" s="9"/>
      <c r="T313" s="9"/>
      <c r="U313" s="9"/>
      <c r="V313" s="9"/>
      <c r="W313" s="9"/>
      <c r="X313" s="9"/>
      <c r="Y313" s="9"/>
      <c r="Z313" s="9"/>
    </row>
    <row r="314" spans="1:26" ht="13.2">
      <c r="A314" s="2"/>
      <c r="B314" s="2"/>
      <c r="C314" s="2"/>
      <c r="D314" s="2"/>
      <c r="E314" s="2"/>
      <c r="F314" s="2"/>
      <c r="G314" s="2"/>
      <c r="H314" s="2"/>
      <c r="I314" s="2"/>
      <c r="J314" s="2"/>
      <c r="K314" s="2"/>
      <c r="L314" s="2"/>
      <c r="M314" s="2"/>
      <c r="N314" s="9"/>
      <c r="O314" s="9"/>
      <c r="P314" s="9"/>
      <c r="Q314" s="9"/>
      <c r="R314" s="9"/>
      <c r="S314" s="9"/>
      <c r="T314" s="9"/>
      <c r="U314" s="9"/>
      <c r="V314" s="9"/>
      <c r="W314" s="9"/>
      <c r="X314" s="9"/>
      <c r="Y314" s="9"/>
      <c r="Z314" s="9"/>
    </row>
    <row r="315" spans="1:26" ht="13.2">
      <c r="A315" s="2"/>
      <c r="B315" s="2"/>
      <c r="C315" s="2"/>
      <c r="D315" s="2"/>
      <c r="E315" s="2"/>
      <c r="F315" s="2"/>
      <c r="G315" s="2"/>
      <c r="H315" s="2"/>
      <c r="I315" s="2"/>
      <c r="J315" s="2"/>
      <c r="K315" s="2"/>
      <c r="L315" s="2"/>
      <c r="M315" s="2"/>
      <c r="N315" s="9"/>
      <c r="O315" s="9"/>
      <c r="P315" s="9"/>
      <c r="Q315" s="9"/>
      <c r="R315" s="9"/>
      <c r="S315" s="9"/>
      <c r="T315" s="9"/>
      <c r="U315" s="9"/>
      <c r="V315" s="9"/>
      <c r="W315" s="9"/>
      <c r="X315" s="9"/>
      <c r="Y315" s="9"/>
      <c r="Z315" s="9"/>
    </row>
    <row r="316" spans="1:26" ht="13.2">
      <c r="A316" s="2"/>
      <c r="B316" s="2"/>
      <c r="C316" s="2"/>
      <c r="D316" s="2"/>
      <c r="E316" s="2"/>
      <c r="F316" s="2"/>
      <c r="G316" s="2"/>
      <c r="H316" s="2"/>
      <c r="I316" s="2"/>
      <c r="J316" s="2"/>
      <c r="K316" s="2"/>
      <c r="L316" s="2"/>
      <c r="M316" s="2"/>
      <c r="N316" s="9"/>
      <c r="O316" s="9"/>
      <c r="P316" s="9"/>
      <c r="Q316" s="9"/>
      <c r="R316" s="9"/>
      <c r="S316" s="9"/>
      <c r="T316" s="9"/>
      <c r="U316" s="9"/>
      <c r="V316" s="9"/>
      <c r="W316" s="9"/>
      <c r="X316" s="9"/>
      <c r="Y316" s="9"/>
      <c r="Z316" s="9"/>
    </row>
    <row r="317" spans="1:26" ht="13.2">
      <c r="A317" s="2"/>
      <c r="B317" s="2"/>
      <c r="C317" s="2"/>
      <c r="D317" s="2"/>
      <c r="E317" s="2"/>
      <c r="F317" s="2"/>
      <c r="G317" s="2"/>
      <c r="H317" s="2"/>
      <c r="I317" s="2"/>
      <c r="J317" s="2"/>
      <c r="K317" s="2"/>
      <c r="L317" s="2"/>
      <c r="M317" s="2"/>
      <c r="N317" s="9"/>
      <c r="O317" s="9"/>
      <c r="P317" s="9"/>
      <c r="Q317" s="9"/>
      <c r="R317" s="9"/>
      <c r="S317" s="9"/>
      <c r="T317" s="9"/>
      <c r="U317" s="9"/>
      <c r="V317" s="9"/>
      <c r="W317" s="9"/>
      <c r="X317" s="9"/>
      <c r="Y317" s="9"/>
      <c r="Z317" s="9"/>
    </row>
    <row r="318" spans="1:26" ht="13.2">
      <c r="A318" s="2"/>
      <c r="B318" s="2"/>
      <c r="C318" s="2"/>
      <c r="D318" s="2"/>
      <c r="E318" s="2"/>
      <c r="F318" s="2"/>
      <c r="G318" s="2"/>
      <c r="H318" s="2"/>
      <c r="I318" s="2"/>
      <c r="J318" s="2"/>
      <c r="K318" s="2"/>
      <c r="L318" s="2"/>
      <c r="M318" s="2"/>
      <c r="N318" s="9"/>
      <c r="O318" s="9"/>
      <c r="P318" s="9"/>
      <c r="Q318" s="9"/>
      <c r="R318" s="9"/>
      <c r="S318" s="9"/>
      <c r="T318" s="9"/>
      <c r="U318" s="9"/>
      <c r="V318" s="9"/>
      <c r="W318" s="9"/>
      <c r="X318" s="9"/>
      <c r="Y318" s="9"/>
      <c r="Z318" s="9"/>
    </row>
    <row r="319" spans="1:26" ht="13.2">
      <c r="A319" s="2"/>
      <c r="B319" s="2"/>
      <c r="C319" s="2"/>
      <c r="D319" s="2"/>
      <c r="E319" s="2"/>
      <c r="F319" s="2"/>
      <c r="G319" s="2"/>
      <c r="H319" s="2"/>
      <c r="I319" s="2"/>
      <c r="J319" s="2"/>
      <c r="K319" s="2"/>
      <c r="L319" s="2"/>
      <c r="M319" s="2"/>
      <c r="N319" s="9"/>
      <c r="O319" s="9"/>
      <c r="P319" s="9"/>
      <c r="Q319" s="9"/>
      <c r="R319" s="9"/>
      <c r="S319" s="9"/>
      <c r="T319" s="9"/>
      <c r="U319" s="9"/>
      <c r="V319" s="9"/>
      <c r="W319" s="9"/>
      <c r="X319" s="9"/>
      <c r="Y319" s="9"/>
      <c r="Z319" s="9"/>
    </row>
    <row r="320" spans="1:26" ht="13.2">
      <c r="A320" s="2"/>
      <c r="B320" s="2"/>
      <c r="C320" s="2"/>
      <c r="D320" s="2"/>
      <c r="E320" s="2"/>
      <c r="F320" s="2"/>
      <c r="G320" s="2"/>
      <c r="H320" s="2"/>
      <c r="I320" s="2"/>
      <c r="J320" s="2"/>
      <c r="K320" s="2"/>
      <c r="L320" s="2"/>
      <c r="M320" s="2"/>
      <c r="N320" s="9"/>
      <c r="O320" s="9"/>
      <c r="P320" s="9"/>
      <c r="Q320" s="9"/>
      <c r="R320" s="9"/>
      <c r="S320" s="9"/>
      <c r="T320" s="9"/>
      <c r="U320" s="9"/>
      <c r="V320" s="9"/>
      <c r="W320" s="9"/>
      <c r="X320" s="9"/>
      <c r="Y320" s="9"/>
      <c r="Z320" s="9"/>
    </row>
    <row r="321" spans="1:26" ht="13.2">
      <c r="A321" s="2"/>
      <c r="B321" s="2"/>
      <c r="C321" s="2"/>
      <c r="D321" s="2"/>
      <c r="E321" s="2"/>
      <c r="F321" s="2"/>
      <c r="G321" s="2"/>
      <c r="H321" s="2"/>
      <c r="I321" s="2"/>
      <c r="J321" s="2"/>
      <c r="K321" s="2"/>
      <c r="L321" s="2"/>
      <c r="M321" s="2"/>
      <c r="N321" s="9"/>
      <c r="O321" s="9"/>
      <c r="P321" s="9"/>
      <c r="Q321" s="9"/>
      <c r="R321" s="9"/>
      <c r="S321" s="9"/>
      <c r="T321" s="9"/>
      <c r="U321" s="9"/>
      <c r="V321" s="9"/>
      <c r="W321" s="9"/>
      <c r="X321" s="9"/>
      <c r="Y321" s="9"/>
      <c r="Z321" s="9"/>
    </row>
    <row r="322" spans="1:26" ht="13.2">
      <c r="A322" s="2"/>
      <c r="B322" s="2"/>
      <c r="C322" s="2"/>
      <c r="D322" s="2"/>
      <c r="E322" s="2"/>
      <c r="F322" s="2"/>
      <c r="G322" s="2"/>
      <c r="H322" s="2"/>
      <c r="I322" s="2"/>
      <c r="J322" s="2"/>
      <c r="K322" s="2"/>
      <c r="L322" s="2"/>
      <c r="M322" s="2"/>
      <c r="N322" s="9"/>
      <c r="O322" s="9"/>
      <c r="P322" s="9"/>
      <c r="Q322" s="9"/>
      <c r="R322" s="9"/>
      <c r="S322" s="9"/>
      <c r="T322" s="9"/>
      <c r="U322" s="9"/>
      <c r="V322" s="9"/>
      <c r="W322" s="9"/>
      <c r="X322" s="9"/>
      <c r="Y322" s="9"/>
      <c r="Z322" s="9"/>
    </row>
    <row r="323" spans="1:26" ht="13.2">
      <c r="A323" s="2"/>
      <c r="B323" s="2"/>
      <c r="C323" s="2"/>
      <c r="D323" s="2"/>
      <c r="E323" s="2"/>
      <c r="F323" s="2"/>
      <c r="G323" s="2"/>
      <c r="H323" s="2"/>
      <c r="I323" s="2"/>
      <c r="J323" s="2"/>
      <c r="K323" s="2"/>
      <c r="L323" s="2"/>
      <c r="M323" s="2"/>
      <c r="N323" s="9"/>
      <c r="O323" s="9"/>
      <c r="P323" s="9"/>
      <c r="Q323" s="9"/>
      <c r="R323" s="9"/>
      <c r="S323" s="9"/>
      <c r="T323" s="9"/>
      <c r="U323" s="9"/>
      <c r="V323" s="9"/>
      <c r="W323" s="9"/>
      <c r="X323" s="9"/>
      <c r="Y323" s="9"/>
      <c r="Z323" s="9"/>
    </row>
    <row r="324" spans="1:26" ht="13.2">
      <c r="A324" s="2"/>
      <c r="B324" s="2"/>
      <c r="C324" s="2"/>
      <c r="D324" s="2"/>
      <c r="E324" s="2"/>
      <c r="F324" s="2"/>
      <c r="G324" s="2"/>
      <c r="H324" s="2"/>
      <c r="I324" s="2"/>
      <c r="J324" s="2"/>
      <c r="K324" s="2"/>
      <c r="L324" s="2"/>
      <c r="M324" s="2"/>
      <c r="N324" s="9"/>
      <c r="O324" s="9"/>
      <c r="P324" s="9"/>
      <c r="Q324" s="9"/>
      <c r="R324" s="9"/>
      <c r="S324" s="9"/>
      <c r="T324" s="9"/>
      <c r="U324" s="9"/>
      <c r="V324" s="9"/>
      <c r="W324" s="9"/>
      <c r="X324" s="9"/>
      <c r="Y324" s="9"/>
      <c r="Z324" s="9"/>
    </row>
    <row r="325" spans="1:26" ht="13.2">
      <c r="A325" s="2"/>
      <c r="B325" s="2"/>
      <c r="C325" s="2"/>
      <c r="D325" s="2"/>
      <c r="E325" s="2"/>
      <c r="F325" s="2"/>
      <c r="G325" s="2"/>
      <c r="H325" s="2"/>
      <c r="I325" s="2"/>
      <c r="J325" s="2"/>
      <c r="K325" s="2"/>
      <c r="L325" s="2"/>
      <c r="M325" s="2"/>
      <c r="N325" s="9"/>
      <c r="O325" s="9"/>
      <c r="P325" s="9"/>
      <c r="Q325" s="9"/>
      <c r="R325" s="9"/>
      <c r="S325" s="9"/>
      <c r="T325" s="9"/>
      <c r="U325" s="9"/>
      <c r="V325" s="9"/>
      <c r="W325" s="9"/>
      <c r="X325" s="9"/>
      <c r="Y325" s="9"/>
      <c r="Z325" s="9"/>
    </row>
    <row r="326" spans="1:26" ht="13.2">
      <c r="A326" s="2"/>
      <c r="B326" s="2"/>
      <c r="C326" s="2"/>
      <c r="D326" s="2"/>
      <c r="E326" s="2"/>
      <c r="F326" s="2"/>
      <c r="G326" s="2"/>
      <c r="H326" s="2"/>
      <c r="I326" s="2"/>
      <c r="J326" s="2"/>
      <c r="K326" s="2"/>
      <c r="L326" s="2"/>
      <c r="M326" s="2"/>
      <c r="N326" s="9"/>
      <c r="O326" s="9"/>
      <c r="P326" s="9"/>
      <c r="Q326" s="9"/>
      <c r="R326" s="9"/>
      <c r="S326" s="9"/>
      <c r="T326" s="9"/>
      <c r="U326" s="9"/>
      <c r="V326" s="9"/>
      <c r="W326" s="9"/>
      <c r="X326" s="9"/>
      <c r="Y326" s="9"/>
      <c r="Z326" s="9"/>
    </row>
    <row r="327" spans="1:26" ht="13.2">
      <c r="A327" s="2"/>
      <c r="B327" s="2"/>
      <c r="C327" s="2"/>
      <c r="D327" s="2"/>
      <c r="E327" s="2"/>
      <c r="F327" s="2"/>
      <c r="G327" s="2"/>
      <c r="H327" s="2"/>
      <c r="I327" s="2"/>
      <c r="J327" s="2"/>
      <c r="K327" s="2"/>
      <c r="L327" s="2"/>
      <c r="M327" s="2"/>
      <c r="N327" s="9"/>
      <c r="O327" s="9"/>
      <c r="P327" s="9"/>
      <c r="Q327" s="9"/>
      <c r="R327" s="9"/>
      <c r="S327" s="9"/>
      <c r="T327" s="9"/>
      <c r="U327" s="9"/>
      <c r="V327" s="9"/>
      <c r="W327" s="9"/>
      <c r="X327" s="9"/>
      <c r="Y327" s="9"/>
      <c r="Z327" s="9"/>
    </row>
    <row r="328" spans="1:26" ht="13.2">
      <c r="A328" s="2"/>
      <c r="B328" s="2"/>
      <c r="C328" s="2"/>
      <c r="D328" s="2"/>
      <c r="E328" s="2"/>
      <c r="F328" s="2"/>
      <c r="G328" s="2"/>
      <c r="H328" s="2"/>
      <c r="I328" s="2"/>
      <c r="J328" s="2"/>
      <c r="K328" s="2"/>
      <c r="L328" s="2"/>
      <c r="M328" s="2"/>
      <c r="N328" s="9"/>
      <c r="O328" s="9"/>
      <c r="P328" s="9"/>
      <c r="Q328" s="9"/>
      <c r="R328" s="9"/>
      <c r="S328" s="9"/>
      <c r="T328" s="9"/>
      <c r="U328" s="9"/>
      <c r="V328" s="9"/>
      <c r="W328" s="9"/>
      <c r="X328" s="9"/>
      <c r="Y328" s="9"/>
      <c r="Z328" s="9"/>
    </row>
    <row r="329" spans="1:26" ht="13.2">
      <c r="A329" s="2"/>
      <c r="B329" s="2"/>
      <c r="C329" s="2"/>
      <c r="D329" s="2"/>
      <c r="E329" s="2"/>
      <c r="F329" s="2"/>
      <c r="G329" s="2"/>
      <c r="H329" s="2"/>
      <c r="I329" s="2"/>
      <c r="J329" s="2"/>
      <c r="K329" s="2"/>
      <c r="L329" s="2"/>
      <c r="M329" s="2"/>
      <c r="N329" s="9"/>
      <c r="O329" s="9"/>
      <c r="P329" s="9"/>
      <c r="Q329" s="9"/>
      <c r="R329" s="9"/>
      <c r="S329" s="9"/>
      <c r="T329" s="9"/>
      <c r="U329" s="9"/>
      <c r="V329" s="9"/>
      <c r="W329" s="9"/>
      <c r="X329" s="9"/>
      <c r="Y329" s="9"/>
      <c r="Z329" s="9"/>
    </row>
    <row r="330" spans="1:26" ht="13.2">
      <c r="A330" s="2"/>
      <c r="B330" s="2"/>
      <c r="C330" s="2"/>
      <c r="D330" s="2"/>
      <c r="E330" s="2"/>
      <c r="F330" s="2"/>
      <c r="G330" s="2"/>
      <c r="H330" s="2"/>
      <c r="I330" s="2"/>
      <c r="J330" s="2"/>
      <c r="K330" s="2"/>
      <c r="L330" s="2"/>
      <c r="M330" s="2"/>
      <c r="N330" s="9"/>
      <c r="O330" s="9"/>
      <c r="P330" s="9"/>
      <c r="Q330" s="9"/>
      <c r="R330" s="9"/>
      <c r="S330" s="9"/>
      <c r="T330" s="9"/>
      <c r="U330" s="9"/>
      <c r="V330" s="9"/>
      <c r="W330" s="9"/>
      <c r="X330" s="9"/>
      <c r="Y330" s="9"/>
      <c r="Z330" s="9"/>
    </row>
    <row r="331" spans="1:26" ht="13.2">
      <c r="A331" s="2"/>
      <c r="B331" s="2"/>
      <c r="C331" s="2"/>
      <c r="D331" s="2"/>
      <c r="E331" s="2"/>
      <c r="F331" s="2"/>
      <c r="G331" s="2"/>
      <c r="H331" s="2"/>
      <c r="I331" s="2"/>
      <c r="J331" s="2"/>
      <c r="K331" s="2"/>
      <c r="L331" s="2"/>
      <c r="M331" s="2"/>
      <c r="N331" s="9"/>
      <c r="O331" s="9"/>
      <c r="P331" s="9"/>
      <c r="Q331" s="9"/>
      <c r="R331" s="9"/>
      <c r="S331" s="9"/>
      <c r="T331" s="9"/>
      <c r="U331" s="9"/>
      <c r="V331" s="9"/>
      <c r="W331" s="9"/>
      <c r="X331" s="9"/>
      <c r="Y331" s="9"/>
      <c r="Z331" s="9"/>
    </row>
    <row r="332" spans="1:26" ht="13.2">
      <c r="A332" s="2"/>
      <c r="B332" s="2"/>
      <c r="C332" s="2"/>
      <c r="D332" s="2"/>
      <c r="E332" s="2"/>
      <c r="F332" s="2"/>
      <c r="G332" s="2"/>
      <c r="H332" s="2"/>
      <c r="I332" s="2"/>
      <c r="J332" s="2"/>
      <c r="K332" s="2"/>
      <c r="L332" s="2"/>
      <c r="M332" s="2"/>
      <c r="N332" s="9"/>
      <c r="O332" s="9"/>
      <c r="P332" s="9"/>
      <c r="Q332" s="9"/>
      <c r="R332" s="9"/>
      <c r="S332" s="9"/>
      <c r="T332" s="9"/>
      <c r="U332" s="9"/>
      <c r="V332" s="9"/>
      <c r="W332" s="9"/>
      <c r="X332" s="9"/>
      <c r="Y332" s="9"/>
      <c r="Z332" s="9"/>
    </row>
    <row r="333" spans="1:26" ht="13.2">
      <c r="A333" s="2"/>
      <c r="B333" s="2"/>
      <c r="C333" s="2"/>
      <c r="D333" s="2"/>
      <c r="E333" s="2"/>
      <c r="F333" s="2"/>
      <c r="G333" s="2"/>
      <c r="H333" s="2"/>
      <c r="I333" s="2"/>
      <c r="J333" s="2"/>
      <c r="K333" s="2"/>
      <c r="L333" s="2"/>
      <c r="M333" s="2"/>
      <c r="N333" s="9"/>
      <c r="O333" s="9"/>
      <c r="P333" s="9"/>
      <c r="Q333" s="9"/>
      <c r="R333" s="9"/>
      <c r="S333" s="9"/>
      <c r="T333" s="9"/>
      <c r="U333" s="9"/>
      <c r="V333" s="9"/>
      <c r="W333" s="9"/>
      <c r="X333" s="9"/>
      <c r="Y333" s="9"/>
      <c r="Z333" s="9"/>
    </row>
    <row r="334" spans="1:26" ht="13.2">
      <c r="A334" s="2"/>
      <c r="B334" s="2"/>
      <c r="C334" s="2"/>
      <c r="D334" s="2"/>
      <c r="E334" s="2"/>
      <c r="F334" s="2"/>
      <c r="G334" s="2"/>
      <c r="H334" s="2"/>
      <c r="I334" s="2"/>
      <c r="J334" s="2"/>
      <c r="K334" s="2"/>
      <c r="L334" s="2"/>
      <c r="M334" s="2"/>
      <c r="N334" s="9"/>
      <c r="O334" s="9"/>
      <c r="P334" s="9"/>
      <c r="Q334" s="9"/>
      <c r="R334" s="9"/>
      <c r="S334" s="9"/>
      <c r="T334" s="9"/>
      <c r="U334" s="9"/>
      <c r="V334" s="9"/>
      <c r="W334" s="9"/>
      <c r="X334" s="9"/>
      <c r="Y334" s="9"/>
      <c r="Z334" s="9"/>
    </row>
    <row r="335" spans="1:26" ht="13.2">
      <c r="A335" s="2"/>
      <c r="B335" s="2"/>
      <c r="C335" s="2"/>
      <c r="D335" s="2"/>
      <c r="E335" s="2"/>
      <c r="F335" s="2"/>
      <c r="G335" s="2"/>
      <c r="H335" s="2"/>
      <c r="I335" s="2"/>
      <c r="J335" s="2"/>
      <c r="K335" s="2"/>
      <c r="L335" s="2"/>
      <c r="M335" s="2"/>
      <c r="N335" s="9"/>
      <c r="O335" s="9"/>
      <c r="P335" s="9"/>
      <c r="Q335" s="9"/>
      <c r="R335" s="9"/>
      <c r="S335" s="9"/>
      <c r="T335" s="9"/>
      <c r="U335" s="9"/>
      <c r="V335" s="9"/>
      <c r="W335" s="9"/>
      <c r="X335" s="9"/>
      <c r="Y335" s="9"/>
      <c r="Z335" s="9"/>
    </row>
    <row r="336" spans="1:26" ht="13.2">
      <c r="A336" s="2"/>
      <c r="B336" s="2"/>
      <c r="C336" s="2"/>
      <c r="D336" s="2"/>
      <c r="E336" s="2"/>
      <c r="F336" s="2"/>
      <c r="G336" s="2"/>
      <c r="H336" s="2"/>
      <c r="I336" s="2"/>
      <c r="J336" s="2"/>
      <c r="K336" s="2"/>
      <c r="L336" s="2"/>
      <c r="M336" s="2"/>
      <c r="N336" s="9"/>
      <c r="O336" s="9"/>
      <c r="P336" s="9"/>
      <c r="Q336" s="9"/>
      <c r="R336" s="9"/>
      <c r="S336" s="9"/>
      <c r="T336" s="9"/>
      <c r="U336" s="9"/>
      <c r="V336" s="9"/>
      <c r="W336" s="9"/>
      <c r="X336" s="9"/>
      <c r="Y336" s="9"/>
      <c r="Z336" s="9"/>
    </row>
    <row r="337" spans="1:26" ht="13.2">
      <c r="A337" s="2"/>
      <c r="B337" s="2"/>
      <c r="C337" s="2"/>
      <c r="D337" s="2"/>
      <c r="E337" s="2"/>
      <c r="F337" s="2"/>
      <c r="G337" s="2"/>
      <c r="H337" s="2"/>
      <c r="I337" s="2"/>
      <c r="J337" s="2"/>
      <c r="K337" s="2"/>
      <c r="L337" s="2"/>
      <c r="M337" s="2"/>
      <c r="N337" s="9"/>
      <c r="O337" s="9"/>
      <c r="P337" s="9"/>
      <c r="Q337" s="9"/>
      <c r="R337" s="9"/>
      <c r="S337" s="9"/>
      <c r="T337" s="9"/>
      <c r="U337" s="9"/>
      <c r="V337" s="9"/>
      <c r="W337" s="9"/>
      <c r="X337" s="9"/>
      <c r="Y337" s="9"/>
      <c r="Z337" s="9"/>
    </row>
    <row r="338" spans="1:26" ht="13.2">
      <c r="A338" s="2"/>
      <c r="B338" s="2"/>
      <c r="C338" s="2"/>
      <c r="D338" s="2"/>
      <c r="E338" s="2"/>
      <c r="F338" s="2"/>
      <c r="G338" s="2"/>
      <c r="H338" s="2"/>
      <c r="I338" s="2"/>
      <c r="J338" s="2"/>
      <c r="K338" s="2"/>
      <c r="L338" s="2"/>
      <c r="M338" s="2"/>
      <c r="N338" s="9"/>
      <c r="O338" s="9"/>
      <c r="P338" s="9"/>
      <c r="Q338" s="9"/>
      <c r="R338" s="9"/>
      <c r="S338" s="9"/>
      <c r="T338" s="9"/>
      <c r="U338" s="9"/>
      <c r="V338" s="9"/>
      <c r="W338" s="9"/>
      <c r="X338" s="9"/>
      <c r="Y338" s="9"/>
      <c r="Z338" s="9"/>
    </row>
    <row r="339" spans="1:26" ht="13.2">
      <c r="A339" s="2"/>
      <c r="B339" s="2"/>
      <c r="C339" s="2"/>
      <c r="D339" s="2"/>
      <c r="E339" s="2"/>
      <c r="F339" s="2"/>
      <c r="G339" s="2"/>
      <c r="H339" s="2"/>
      <c r="I339" s="2"/>
      <c r="J339" s="2"/>
      <c r="K339" s="2"/>
      <c r="L339" s="2"/>
      <c r="M339" s="2"/>
      <c r="N339" s="9"/>
      <c r="O339" s="9"/>
      <c r="P339" s="9"/>
      <c r="Q339" s="9"/>
      <c r="R339" s="9"/>
      <c r="S339" s="9"/>
      <c r="T339" s="9"/>
      <c r="U339" s="9"/>
      <c r="V339" s="9"/>
      <c r="W339" s="9"/>
      <c r="X339" s="9"/>
      <c r="Y339" s="9"/>
      <c r="Z339" s="9"/>
    </row>
    <row r="340" spans="1:26" ht="13.2">
      <c r="A340" s="2"/>
      <c r="B340" s="2"/>
      <c r="C340" s="2"/>
      <c r="D340" s="2"/>
      <c r="E340" s="2"/>
      <c r="F340" s="2"/>
      <c r="G340" s="2"/>
      <c r="H340" s="2"/>
      <c r="I340" s="2"/>
      <c r="J340" s="2"/>
      <c r="K340" s="2"/>
      <c r="L340" s="2"/>
      <c r="M340" s="2"/>
      <c r="N340" s="9"/>
      <c r="O340" s="9"/>
      <c r="P340" s="9"/>
      <c r="Q340" s="9"/>
      <c r="R340" s="9"/>
      <c r="S340" s="9"/>
      <c r="T340" s="9"/>
      <c r="U340" s="9"/>
      <c r="V340" s="9"/>
      <c r="W340" s="9"/>
      <c r="X340" s="9"/>
      <c r="Y340" s="9"/>
      <c r="Z340" s="9"/>
    </row>
    <row r="341" spans="1:26" ht="13.2">
      <c r="A341" s="2"/>
      <c r="B341" s="2"/>
      <c r="C341" s="2"/>
      <c r="D341" s="2"/>
      <c r="E341" s="2"/>
      <c r="F341" s="2"/>
      <c r="G341" s="2"/>
      <c r="H341" s="2"/>
      <c r="I341" s="2"/>
      <c r="J341" s="2"/>
      <c r="K341" s="2"/>
      <c r="L341" s="2"/>
      <c r="M341" s="2"/>
      <c r="N341" s="9"/>
      <c r="O341" s="9"/>
      <c r="P341" s="9"/>
      <c r="Q341" s="9"/>
      <c r="R341" s="9"/>
      <c r="S341" s="9"/>
      <c r="T341" s="9"/>
      <c r="U341" s="9"/>
      <c r="V341" s="9"/>
      <c r="W341" s="9"/>
      <c r="X341" s="9"/>
      <c r="Y341" s="9"/>
      <c r="Z341" s="9"/>
    </row>
    <row r="342" spans="1:26" ht="13.2">
      <c r="A342" s="2"/>
      <c r="B342" s="2"/>
      <c r="C342" s="2"/>
      <c r="D342" s="2"/>
      <c r="E342" s="2"/>
      <c r="F342" s="2"/>
      <c r="G342" s="2"/>
      <c r="H342" s="2"/>
      <c r="I342" s="2"/>
      <c r="J342" s="2"/>
      <c r="K342" s="2"/>
      <c r="L342" s="2"/>
      <c r="M342" s="2"/>
      <c r="N342" s="9"/>
      <c r="O342" s="9"/>
      <c r="P342" s="9"/>
      <c r="Q342" s="9"/>
      <c r="R342" s="9"/>
      <c r="S342" s="9"/>
      <c r="T342" s="9"/>
      <c r="U342" s="9"/>
      <c r="V342" s="9"/>
      <c r="W342" s="9"/>
      <c r="X342" s="9"/>
      <c r="Y342" s="9"/>
      <c r="Z342" s="9"/>
    </row>
    <row r="343" spans="1:26" ht="13.2">
      <c r="A343" s="2"/>
      <c r="B343" s="2"/>
      <c r="C343" s="2"/>
      <c r="D343" s="2"/>
      <c r="E343" s="2"/>
      <c r="F343" s="2"/>
      <c r="G343" s="2"/>
      <c r="H343" s="2"/>
      <c r="I343" s="2"/>
      <c r="J343" s="2"/>
      <c r="K343" s="2"/>
      <c r="L343" s="2"/>
      <c r="M343" s="2"/>
      <c r="N343" s="9"/>
      <c r="O343" s="9"/>
      <c r="P343" s="9"/>
      <c r="Q343" s="9"/>
      <c r="R343" s="9"/>
      <c r="S343" s="9"/>
      <c r="T343" s="9"/>
      <c r="U343" s="9"/>
      <c r="V343" s="9"/>
      <c r="W343" s="9"/>
      <c r="X343" s="9"/>
      <c r="Y343" s="9"/>
      <c r="Z343" s="9"/>
    </row>
    <row r="344" spans="1:26" ht="13.2">
      <c r="A344" s="2"/>
      <c r="B344" s="2"/>
      <c r="C344" s="2"/>
      <c r="D344" s="2"/>
      <c r="E344" s="2"/>
      <c r="F344" s="2"/>
      <c r="G344" s="2"/>
      <c r="H344" s="2"/>
      <c r="I344" s="2"/>
      <c r="J344" s="2"/>
      <c r="K344" s="2"/>
      <c r="L344" s="2"/>
      <c r="M344" s="2"/>
      <c r="N344" s="9"/>
      <c r="O344" s="9"/>
      <c r="P344" s="9"/>
      <c r="Q344" s="9"/>
      <c r="R344" s="9"/>
      <c r="S344" s="9"/>
      <c r="T344" s="9"/>
      <c r="U344" s="9"/>
      <c r="V344" s="9"/>
      <c r="W344" s="9"/>
      <c r="X344" s="9"/>
      <c r="Y344" s="9"/>
      <c r="Z344" s="9"/>
    </row>
    <row r="345" spans="1:26" ht="13.2">
      <c r="A345" s="2"/>
      <c r="B345" s="2"/>
      <c r="C345" s="2"/>
      <c r="D345" s="2"/>
      <c r="E345" s="2"/>
      <c r="F345" s="2"/>
      <c r="G345" s="2"/>
      <c r="H345" s="2"/>
      <c r="I345" s="2"/>
      <c r="J345" s="2"/>
      <c r="K345" s="2"/>
      <c r="L345" s="2"/>
      <c r="M345" s="2"/>
      <c r="N345" s="9"/>
      <c r="O345" s="9"/>
      <c r="P345" s="9"/>
      <c r="Q345" s="9"/>
      <c r="R345" s="9"/>
      <c r="S345" s="9"/>
      <c r="T345" s="9"/>
      <c r="U345" s="9"/>
      <c r="V345" s="9"/>
      <c r="W345" s="9"/>
      <c r="X345" s="9"/>
      <c r="Y345" s="9"/>
      <c r="Z345" s="9"/>
    </row>
    <row r="346" spans="1:26" ht="13.2">
      <c r="A346" s="2"/>
      <c r="B346" s="2"/>
      <c r="C346" s="2"/>
      <c r="D346" s="2"/>
      <c r="E346" s="2"/>
      <c r="F346" s="2"/>
      <c r="G346" s="2"/>
      <c r="H346" s="2"/>
      <c r="I346" s="2"/>
      <c r="J346" s="2"/>
      <c r="K346" s="2"/>
      <c r="L346" s="2"/>
      <c r="M346" s="2"/>
      <c r="N346" s="9"/>
      <c r="O346" s="9"/>
      <c r="P346" s="9"/>
      <c r="Q346" s="9"/>
      <c r="R346" s="9"/>
      <c r="S346" s="9"/>
      <c r="T346" s="9"/>
      <c r="U346" s="9"/>
      <c r="V346" s="9"/>
      <c r="W346" s="9"/>
      <c r="X346" s="9"/>
      <c r="Y346" s="9"/>
      <c r="Z346" s="9"/>
    </row>
    <row r="347" spans="1:26" ht="13.2">
      <c r="A347" s="2"/>
      <c r="B347" s="2"/>
      <c r="C347" s="2"/>
      <c r="D347" s="2"/>
      <c r="E347" s="2"/>
      <c r="F347" s="2"/>
      <c r="G347" s="2"/>
      <c r="H347" s="2"/>
      <c r="I347" s="2"/>
      <c r="J347" s="2"/>
      <c r="K347" s="2"/>
      <c r="L347" s="2"/>
      <c r="M347" s="2"/>
      <c r="N347" s="9"/>
      <c r="O347" s="9"/>
      <c r="P347" s="9"/>
      <c r="Q347" s="9"/>
      <c r="R347" s="9"/>
      <c r="S347" s="9"/>
      <c r="T347" s="9"/>
      <c r="U347" s="9"/>
      <c r="V347" s="9"/>
      <c r="W347" s="9"/>
      <c r="X347" s="9"/>
      <c r="Y347" s="9"/>
      <c r="Z347" s="9"/>
    </row>
    <row r="348" spans="1:26" ht="13.2">
      <c r="A348" s="2"/>
      <c r="B348" s="2"/>
      <c r="C348" s="2"/>
      <c r="D348" s="2"/>
      <c r="E348" s="2"/>
      <c r="F348" s="2"/>
      <c r="G348" s="2"/>
      <c r="H348" s="2"/>
      <c r="I348" s="2"/>
      <c r="J348" s="2"/>
      <c r="K348" s="2"/>
      <c r="L348" s="2"/>
      <c r="M348" s="2"/>
      <c r="N348" s="9"/>
      <c r="O348" s="9"/>
      <c r="P348" s="9"/>
      <c r="Q348" s="9"/>
      <c r="R348" s="9"/>
      <c r="S348" s="9"/>
      <c r="T348" s="9"/>
      <c r="U348" s="9"/>
      <c r="V348" s="9"/>
      <c r="W348" s="9"/>
      <c r="X348" s="9"/>
      <c r="Y348" s="9"/>
      <c r="Z348" s="9"/>
    </row>
    <row r="349" spans="1:26" ht="13.2">
      <c r="A349" s="2"/>
      <c r="B349" s="2"/>
      <c r="C349" s="2"/>
      <c r="D349" s="2"/>
      <c r="E349" s="2"/>
      <c r="F349" s="2"/>
      <c r="G349" s="2"/>
      <c r="H349" s="2"/>
      <c r="I349" s="2"/>
      <c r="J349" s="2"/>
      <c r="K349" s="2"/>
      <c r="L349" s="2"/>
      <c r="M349" s="2"/>
      <c r="N349" s="9"/>
      <c r="O349" s="9"/>
      <c r="P349" s="9"/>
      <c r="Q349" s="9"/>
      <c r="R349" s="9"/>
      <c r="S349" s="9"/>
      <c r="T349" s="9"/>
      <c r="U349" s="9"/>
      <c r="V349" s="9"/>
      <c r="W349" s="9"/>
      <c r="X349" s="9"/>
      <c r="Y349" s="9"/>
      <c r="Z349" s="9"/>
    </row>
    <row r="350" spans="1:26" ht="13.2">
      <c r="A350" s="2"/>
      <c r="B350" s="2"/>
      <c r="C350" s="2"/>
      <c r="D350" s="2"/>
      <c r="E350" s="2"/>
      <c r="F350" s="2"/>
      <c r="G350" s="2"/>
      <c r="H350" s="2"/>
      <c r="I350" s="2"/>
      <c r="J350" s="2"/>
      <c r="K350" s="2"/>
      <c r="L350" s="2"/>
      <c r="M350" s="2"/>
      <c r="N350" s="9"/>
      <c r="O350" s="9"/>
      <c r="P350" s="9"/>
      <c r="Q350" s="9"/>
      <c r="R350" s="9"/>
      <c r="S350" s="9"/>
      <c r="T350" s="9"/>
      <c r="U350" s="9"/>
      <c r="V350" s="9"/>
      <c r="W350" s="9"/>
      <c r="X350" s="9"/>
      <c r="Y350" s="9"/>
      <c r="Z350" s="9"/>
    </row>
    <row r="351" spans="1:26" ht="13.2">
      <c r="A351" s="2"/>
      <c r="B351" s="2"/>
      <c r="C351" s="2"/>
      <c r="D351" s="2"/>
      <c r="E351" s="2"/>
      <c r="F351" s="2"/>
      <c r="G351" s="2"/>
      <c r="H351" s="2"/>
      <c r="I351" s="2"/>
      <c r="J351" s="2"/>
      <c r="K351" s="2"/>
      <c r="L351" s="2"/>
      <c r="M351" s="2"/>
      <c r="N351" s="9"/>
      <c r="O351" s="9"/>
      <c r="P351" s="9"/>
      <c r="Q351" s="9"/>
      <c r="R351" s="9"/>
      <c r="S351" s="9"/>
      <c r="T351" s="9"/>
      <c r="U351" s="9"/>
      <c r="V351" s="9"/>
      <c r="W351" s="9"/>
      <c r="X351" s="9"/>
      <c r="Y351" s="9"/>
      <c r="Z351" s="9"/>
    </row>
    <row r="352" spans="1:26" ht="13.2">
      <c r="A352" s="2"/>
      <c r="B352" s="2"/>
      <c r="C352" s="2"/>
      <c r="D352" s="2"/>
      <c r="E352" s="2"/>
      <c r="F352" s="2"/>
      <c r="G352" s="2"/>
      <c r="H352" s="2"/>
      <c r="I352" s="2"/>
      <c r="J352" s="2"/>
      <c r="K352" s="2"/>
      <c r="L352" s="2"/>
      <c r="M352" s="2"/>
      <c r="N352" s="9"/>
      <c r="O352" s="9"/>
      <c r="P352" s="9"/>
      <c r="Q352" s="9"/>
      <c r="R352" s="9"/>
      <c r="S352" s="9"/>
      <c r="T352" s="9"/>
      <c r="U352" s="9"/>
      <c r="V352" s="9"/>
      <c r="W352" s="9"/>
      <c r="X352" s="9"/>
      <c r="Y352" s="9"/>
      <c r="Z352" s="9"/>
    </row>
    <row r="353" spans="1:26" ht="13.2">
      <c r="A353" s="2"/>
      <c r="B353" s="2"/>
      <c r="C353" s="2"/>
      <c r="D353" s="2"/>
      <c r="E353" s="2"/>
      <c r="F353" s="2"/>
      <c r="G353" s="2"/>
      <c r="H353" s="2"/>
      <c r="I353" s="2"/>
      <c r="J353" s="2"/>
      <c r="K353" s="2"/>
      <c r="L353" s="2"/>
      <c r="M353" s="2"/>
      <c r="N353" s="9"/>
      <c r="O353" s="9"/>
      <c r="P353" s="9"/>
      <c r="Q353" s="9"/>
      <c r="R353" s="9"/>
      <c r="S353" s="9"/>
      <c r="T353" s="9"/>
      <c r="U353" s="9"/>
      <c r="V353" s="9"/>
      <c r="W353" s="9"/>
      <c r="X353" s="9"/>
      <c r="Y353" s="9"/>
      <c r="Z353" s="9"/>
    </row>
    <row r="354" spans="1:26" ht="13.2">
      <c r="A354" s="2"/>
      <c r="B354" s="2"/>
      <c r="C354" s="2"/>
      <c r="D354" s="2"/>
      <c r="E354" s="2"/>
      <c r="F354" s="2"/>
      <c r="G354" s="2"/>
      <c r="H354" s="2"/>
      <c r="I354" s="2"/>
      <c r="J354" s="2"/>
      <c r="K354" s="2"/>
      <c r="L354" s="2"/>
      <c r="M354" s="2"/>
      <c r="N354" s="9"/>
      <c r="O354" s="9"/>
      <c r="P354" s="9"/>
      <c r="Q354" s="9"/>
      <c r="R354" s="9"/>
      <c r="S354" s="9"/>
      <c r="T354" s="9"/>
      <c r="U354" s="9"/>
      <c r="V354" s="9"/>
      <c r="W354" s="9"/>
      <c r="X354" s="9"/>
      <c r="Y354" s="9"/>
      <c r="Z354" s="9"/>
    </row>
    <row r="355" spans="1:26" ht="13.2">
      <c r="A355" s="2"/>
      <c r="B355" s="2"/>
      <c r="C355" s="2"/>
      <c r="D355" s="2"/>
      <c r="E355" s="2"/>
      <c r="F355" s="2"/>
      <c r="G355" s="2"/>
      <c r="H355" s="2"/>
      <c r="I355" s="2"/>
      <c r="J355" s="2"/>
      <c r="K355" s="2"/>
      <c r="L355" s="2"/>
      <c r="M355" s="2"/>
      <c r="N355" s="9"/>
      <c r="O355" s="9"/>
      <c r="P355" s="9"/>
      <c r="Q355" s="9"/>
      <c r="R355" s="9"/>
      <c r="S355" s="9"/>
      <c r="T355" s="9"/>
      <c r="U355" s="9"/>
      <c r="V355" s="9"/>
      <c r="W355" s="9"/>
      <c r="X355" s="9"/>
      <c r="Y355" s="9"/>
      <c r="Z355" s="9"/>
    </row>
    <row r="356" spans="1:26" ht="13.2">
      <c r="A356" s="2"/>
      <c r="B356" s="2"/>
      <c r="C356" s="2"/>
      <c r="D356" s="2"/>
      <c r="E356" s="2"/>
      <c r="F356" s="2"/>
      <c r="G356" s="2"/>
      <c r="H356" s="2"/>
      <c r="I356" s="2"/>
      <c r="J356" s="2"/>
      <c r="K356" s="2"/>
      <c r="L356" s="2"/>
      <c r="M356" s="2"/>
      <c r="N356" s="9"/>
      <c r="O356" s="9"/>
      <c r="P356" s="9"/>
      <c r="Q356" s="9"/>
      <c r="R356" s="9"/>
      <c r="S356" s="9"/>
      <c r="T356" s="9"/>
      <c r="U356" s="9"/>
      <c r="V356" s="9"/>
      <c r="W356" s="9"/>
      <c r="X356" s="9"/>
      <c r="Y356" s="9"/>
      <c r="Z356" s="9"/>
    </row>
    <row r="357" spans="1:26" ht="13.2">
      <c r="A357" s="2"/>
      <c r="B357" s="2"/>
      <c r="C357" s="2"/>
      <c r="D357" s="2"/>
      <c r="E357" s="2"/>
      <c r="F357" s="2"/>
      <c r="G357" s="2"/>
      <c r="H357" s="2"/>
      <c r="I357" s="2"/>
      <c r="J357" s="2"/>
      <c r="K357" s="2"/>
      <c r="L357" s="2"/>
      <c r="M357" s="2"/>
      <c r="N357" s="9"/>
      <c r="O357" s="9"/>
      <c r="P357" s="9"/>
      <c r="Q357" s="9"/>
      <c r="R357" s="9"/>
      <c r="S357" s="9"/>
      <c r="T357" s="9"/>
      <c r="U357" s="9"/>
      <c r="V357" s="9"/>
      <c r="W357" s="9"/>
      <c r="X357" s="9"/>
      <c r="Y357" s="9"/>
      <c r="Z357" s="9"/>
    </row>
    <row r="358" spans="1:26" ht="13.2">
      <c r="A358" s="2"/>
      <c r="B358" s="2"/>
      <c r="C358" s="2"/>
      <c r="D358" s="2"/>
      <c r="E358" s="2"/>
      <c r="F358" s="2"/>
      <c r="G358" s="2"/>
      <c r="H358" s="2"/>
      <c r="I358" s="2"/>
      <c r="J358" s="2"/>
      <c r="K358" s="2"/>
      <c r="L358" s="2"/>
      <c r="M358" s="2"/>
      <c r="N358" s="9"/>
      <c r="O358" s="9"/>
      <c r="P358" s="9"/>
      <c r="Q358" s="9"/>
      <c r="R358" s="9"/>
      <c r="S358" s="9"/>
      <c r="T358" s="9"/>
      <c r="U358" s="9"/>
      <c r="V358" s="9"/>
      <c r="W358" s="9"/>
      <c r="X358" s="9"/>
      <c r="Y358" s="9"/>
      <c r="Z358" s="9"/>
    </row>
    <row r="359" spans="1:26" ht="13.2">
      <c r="A359" s="2"/>
      <c r="B359" s="2"/>
      <c r="C359" s="2"/>
      <c r="D359" s="2"/>
      <c r="E359" s="2"/>
      <c r="F359" s="2"/>
      <c r="G359" s="2"/>
      <c r="H359" s="2"/>
      <c r="I359" s="2"/>
      <c r="J359" s="2"/>
      <c r="K359" s="2"/>
      <c r="L359" s="2"/>
      <c r="M359" s="2"/>
      <c r="N359" s="9"/>
      <c r="O359" s="9"/>
      <c r="P359" s="9"/>
      <c r="Q359" s="9"/>
      <c r="R359" s="9"/>
      <c r="S359" s="9"/>
      <c r="T359" s="9"/>
      <c r="U359" s="9"/>
      <c r="V359" s="9"/>
      <c r="W359" s="9"/>
      <c r="X359" s="9"/>
      <c r="Y359" s="9"/>
      <c r="Z359" s="9"/>
    </row>
    <row r="360" spans="1:26" ht="13.2">
      <c r="A360" s="2"/>
      <c r="B360" s="2"/>
      <c r="C360" s="2"/>
      <c r="D360" s="2"/>
      <c r="E360" s="2"/>
      <c r="F360" s="2"/>
      <c r="G360" s="2"/>
      <c r="H360" s="2"/>
      <c r="I360" s="2"/>
      <c r="J360" s="2"/>
      <c r="K360" s="2"/>
      <c r="L360" s="2"/>
      <c r="M360" s="2"/>
      <c r="N360" s="9"/>
      <c r="O360" s="9"/>
      <c r="P360" s="9"/>
      <c r="Q360" s="9"/>
      <c r="R360" s="9"/>
      <c r="S360" s="9"/>
      <c r="T360" s="9"/>
      <c r="U360" s="9"/>
      <c r="V360" s="9"/>
      <c r="W360" s="9"/>
      <c r="X360" s="9"/>
      <c r="Y360" s="9"/>
      <c r="Z360" s="9"/>
    </row>
    <row r="361" spans="1:26" ht="13.2">
      <c r="A361" s="2"/>
      <c r="B361" s="2"/>
      <c r="C361" s="2"/>
      <c r="D361" s="2"/>
      <c r="E361" s="2"/>
      <c r="F361" s="2"/>
      <c r="G361" s="2"/>
      <c r="H361" s="2"/>
      <c r="I361" s="2"/>
      <c r="J361" s="2"/>
      <c r="K361" s="2"/>
      <c r="L361" s="2"/>
      <c r="M361" s="2"/>
      <c r="N361" s="9"/>
      <c r="O361" s="9"/>
      <c r="P361" s="9"/>
      <c r="Q361" s="9"/>
      <c r="R361" s="9"/>
      <c r="S361" s="9"/>
      <c r="T361" s="9"/>
      <c r="U361" s="9"/>
      <c r="V361" s="9"/>
      <c r="W361" s="9"/>
      <c r="X361" s="9"/>
      <c r="Y361" s="9"/>
      <c r="Z361" s="9"/>
    </row>
    <row r="362" spans="1:26" ht="13.2">
      <c r="A362" s="2"/>
      <c r="B362" s="2"/>
      <c r="C362" s="2"/>
      <c r="D362" s="2"/>
      <c r="E362" s="2"/>
      <c r="F362" s="2"/>
      <c r="G362" s="2"/>
      <c r="H362" s="2"/>
      <c r="I362" s="2"/>
      <c r="J362" s="2"/>
      <c r="K362" s="2"/>
      <c r="L362" s="2"/>
      <c r="M362" s="2"/>
      <c r="N362" s="9"/>
      <c r="O362" s="9"/>
      <c r="P362" s="9"/>
      <c r="Q362" s="9"/>
      <c r="R362" s="9"/>
      <c r="S362" s="9"/>
      <c r="T362" s="9"/>
      <c r="U362" s="9"/>
      <c r="V362" s="9"/>
      <c r="W362" s="9"/>
      <c r="X362" s="9"/>
      <c r="Y362" s="9"/>
      <c r="Z362" s="9"/>
    </row>
    <row r="363" spans="1:26" ht="13.2">
      <c r="A363" s="2"/>
      <c r="B363" s="2"/>
      <c r="C363" s="2"/>
      <c r="D363" s="2"/>
      <c r="E363" s="2"/>
      <c r="F363" s="2"/>
      <c r="G363" s="2"/>
      <c r="H363" s="2"/>
      <c r="I363" s="2"/>
      <c r="J363" s="2"/>
      <c r="K363" s="2"/>
      <c r="L363" s="2"/>
      <c r="M363" s="2"/>
      <c r="N363" s="9"/>
      <c r="O363" s="9"/>
      <c r="P363" s="9"/>
      <c r="Q363" s="9"/>
      <c r="R363" s="9"/>
      <c r="S363" s="9"/>
      <c r="T363" s="9"/>
      <c r="U363" s="9"/>
      <c r="V363" s="9"/>
      <c r="W363" s="9"/>
      <c r="X363" s="9"/>
      <c r="Y363" s="9"/>
      <c r="Z363" s="9"/>
    </row>
    <row r="364" spans="1:26" ht="13.2">
      <c r="A364" s="2"/>
      <c r="B364" s="2"/>
      <c r="C364" s="2"/>
      <c r="D364" s="2"/>
      <c r="E364" s="2"/>
      <c r="F364" s="2"/>
      <c r="G364" s="2"/>
      <c r="H364" s="2"/>
      <c r="I364" s="2"/>
      <c r="J364" s="2"/>
      <c r="K364" s="2"/>
      <c r="L364" s="2"/>
      <c r="M364" s="2"/>
      <c r="N364" s="9"/>
      <c r="O364" s="9"/>
      <c r="P364" s="9"/>
      <c r="Q364" s="9"/>
      <c r="R364" s="9"/>
      <c r="S364" s="9"/>
      <c r="T364" s="9"/>
      <c r="U364" s="9"/>
      <c r="V364" s="9"/>
      <c r="W364" s="9"/>
      <c r="X364" s="9"/>
      <c r="Y364" s="9"/>
      <c r="Z364" s="9"/>
    </row>
    <row r="365" spans="1:26" ht="13.2">
      <c r="A365" s="2"/>
      <c r="B365" s="2"/>
      <c r="C365" s="2"/>
      <c r="D365" s="2"/>
      <c r="E365" s="2"/>
      <c r="F365" s="2"/>
      <c r="G365" s="2"/>
      <c r="H365" s="2"/>
      <c r="I365" s="2"/>
      <c r="J365" s="2"/>
      <c r="K365" s="2"/>
      <c r="L365" s="2"/>
      <c r="M365" s="2"/>
      <c r="N365" s="9"/>
      <c r="O365" s="9"/>
      <c r="P365" s="9"/>
      <c r="Q365" s="9"/>
      <c r="R365" s="9"/>
      <c r="S365" s="9"/>
      <c r="T365" s="9"/>
      <c r="U365" s="9"/>
      <c r="V365" s="9"/>
      <c r="W365" s="9"/>
      <c r="X365" s="9"/>
      <c r="Y365" s="9"/>
      <c r="Z365" s="9"/>
    </row>
    <row r="366" spans="1:26" ht="13.2">
      <c r="A366" s="2"/>
      <c r="B366" s="2"/>
      <c r="C366" s="2"/>
      <c r="D366" s="2"/>
      <c r="E366" s="2"/>
      <c r="F366" s="2"/>
      <c r="G366" s="2"/>
      <c r="H366" s="2"/>
      <c r="I366" s="2"/>
      <c r="J366" s="2"/>
      <c r="K366" s="2"/>
      <c r="L366" s="2"/>
      <c r="M366" s="2"/>
      <c r="N366" s="9"/>
      <c r="O366" s="9"/>
      <c r="P366" s="9"/>
      <c r="Q366" s="9"/>
      <c r="R366" s="9"/>
      <c r="S366" s="9"/>
      <c r="T366" s="9"/>
      <c r="U366" s="9"/>
      <c r="V366" s="9"/>
      <c r="W366" s="9"/>
      <c r="X366" s="9"/>
      <c r="Y366" s="9"/>
      <c r="Z366" s="9"/>
    </row>
    <row r="367" spans="1:26" ht="13.2">
      <c r="A367" s="2"/>
      <c r="B367" s="2"/>
      <c r="C367" s="2"/>
      <c r="D367" s="2"/>
      <c r="E367" s="2"/>
      <c r="F367" s="2"/>
      <c r="G367" s="2"/>
      <c r="H367" s="2"/>
      <c r="I367" s="2"/>
      <c r="J367" s="2"/>
      <c r="K367" s="2"/>
      <c r="L367" s="2"/>
      <c r="M367" s="2"/>
      <c r="N367" s="9"/>
      <c r="O367" s="9"/>
      <c r="P367" s="9"/>
      <c r="Q367" s="9"/>
      <c r="R367" s="9"/>
      <c r="S367" s="9"/>
      <c r="T367" s="9"/>
      <c r="U367" s="9"/>
      <c r="V367" s="9"/>
      <c r="W367" s="9"/>
      <c r="X367" s="9"/>
      <c r="Y367" s="9"/>
      <c r="Z367" s="9"/>
    </row>
    <row r="368" spans="1:26" ht="13.2">
      <c r="A368" s="2"/>
      <c r="B368" s="2"/>
      <c r="C368" s="2"/>
      <c r="D368" s="2"/>
      <c r="E368" s="2"/>
      <c r="F368" s="2"/>
      <c r="G368" s="2"/>
      <c r="H368" s="2"/>
      <c r="I368" s="2"/>
      <c r="J368" s="2"/>
      <c r="K368" s="2"/>
      <c r="L368" s="2"/>
      <c r="M368" s="2"/>
      <c r="N368" s="9"/>
      <c r="O368" s="9"/>
      <c r="P368" s="9"/>
      <c r="Q368" s="9"/>
      <c r="R368" s="9"/>
      <c r="S368" s="9"/>
      <c r="T368" s="9"/>
      <c r="U368" s="9"/>
      <c r="V368" s="9"/>
      <c r="W368" s="9"/>
      <c r="X368" s="9"/>
      <c r="Y368" s="9"/>
      <c r="Z368" s="9"/>
    </row>
    <row r="369" spans="1:26" ht="13.2">
      <c r="A369" s="2"/>
      <c r="B369" s="2"/>
      <c r="C369" s="2"/>
      <c r="D369" s="2"/>
      <c r="E369" s="2"/>
      <c r="F369" s="2"/>
      <c r="G369" s="2"/>
      <c r="H369" s="2"/>
      <c r="I369" s="2"/>
      <c r="J369" s="2"/>
      <c r="K369" s="2"/>
      <c r="L369" s="2"/>
      <c r="M369" s="2"/>
      <c r="N369" s="9"/>
      <c r="O369" s="9"/>
      <c r="P369" s="9"/>
      <c r="Q369" s="9"/>
      <c r="R369" s="9"/>
      <c r="S369" s="9"/>
      <c r="T369" s="9"/>
      <c r="U369" s="9"/>
      <c r="V369" s="9"/>
      <c r="W369" s="9"/>
      <c r="X369" s="9"/>
      <c r="Y369" s="9"/>
      <c r="Z369" s="9"/>
    </row>
    <row r="370" spans="1:26" ht="13.2">
      <c r="A370" s="2"/>
      <c r="B370" s="2"/>
      <c r="C370" s="2"/>
      <c r="D370" s="2"/>
      <c r="E370" s="2"/>
      <c r="F370" s="2"/>
      <c r="G370" s="2"/>
      <c r="H370" s="2"/>
      <c r="I370" s="2"/>
      <c r="J370" s="2"/>
      <c r="K370" s="2"/>
      <c r="L370" s="2"/>
      <c r="M370" s="2"/>
      <c r="N370" s="9"/>
      <c r="O370" s="9"/>
      <c r="P370" s="9"/>
      <c r="Q370" s="9"/>
      <c r="R370" s="9"/>
      <c r="S370" s="9"/>
      <c r="T370" s="9"/>
      <c r="U370" s="9"/>
      <c r="V370" s="9"/>
      <c r="W370" s="9"/>
      <c r="X370" s="9"/>
      <c r="Y370" s="9"/>
      <c r="Z370" s="9"/>
    </row>
    <row r="371" spans="1:26" ht="13.2">
      <c r="A371" s="2"/>
      <c r="B371" s="2"/>
      <c r="C371" s="2"/>
      <c r="D371" s="2"/>
      <c r="E371" s="2"/>
      <c r="F371" s="2"/>
      <c r="G371" s="2"/>
      <c r="H371" s="2"/>
      <c r="I371" s="2"/>
      <c r="J371" s="2"/>
      <c r="K371" s="2"/>
      <c r="L371" s="2"/>
      <c r="M371" s="2"/>
      <c r="N371" s="9"/>
      <c r="O371" s="9"/>
      <c r="P371" s="9"/>
      <c r="Q371" s="9"/>
      <c r="R371" s="9"/>
      <c r="S371" s="9"/>
      <c r="T371" s="9"/>
      <c r="U371" s="9"/>
      <c r="V371" s="9"/>
      <c r="W371" s="9"/>
      <c r="X371" s="9"/>
      <c r="Y371" s="9"/>
      <c r="Z371" s="9"/>
    </row>
    <row r="372" spans="1:26" ht="13.2">
      <c r="A372" s="2"/>
      <c r="B372" s="2"/>
      <c r="C372" s="2"/>
      <c r="D372" s="2"/>
      <c r="E372" s="2"/>
      <c r="F372" s="2"/>
      <c r="G372" s="2"/>
      <c r="H372" s="2"/>
      <c r="I372" s="2"/>
      <c r="J372" s="2"/>
      <c r="K372" s="2"/>
      <c r="L372" s="2"/>
      <c r="M372" s="2"/>
      <c r="N372" s="9"/>
      <c r="O372" s="9"/>
      <c r="P372" s="9"/>
      <c r="Q372" s="9"/>
      <c r="R372" s="9"/>
      <c r="S372" s="9"/>
      <c r="T372" s="9"/>
      <c r="U372" s="9"/>
      <c r="V372" s="9"/>
      <c r="W372" s="9"/>
      <c r="X372" s="9"/>
      <c r="Y372" s="9"/>
      <c r="Z372" s="9"/>
    </row>
    <row r="373" spans="1:26" ht="13.2">
      <c r="A373" s="2"/>
      <c r="B373" s="2"/>
      <c r="C373" s="2"/>
      <c r="D373" s="2"/>
      <c r="E373" s="2"/>
      <c r="F373" s="2"/>
      <c r="G373" s="2"/>
      <c r="H373" s="2"/>
      <c r="I373" s="2"/>
      <c r="J373" s="2"/>
      <c r="K373" s="2"/>
      <c r="L373" s="2"/>
      <c r="M373" s="2"/>
      <c r="N373" s="9"/>
      <c r="O373" s="9"/>
      <c r="P373" s="9"/>
      <c r="Q373" s="9"/>
      <c r="R373" s="9"/>
      <c r="S373" s="9"/>
      <c r="T373" s="9"/>
      <c r="U373" s="9"/>
      <c r="V373" s="9"/>
      <c r="W373" s="9"/>
      <c r="X373" s="9"/>
      <c r="Y373" s="9"/>
      <c r="Z373" s="9"/>
    </row>
    <row r="374" spans="1:26" ht="13.2">
      <c r="A374" s="2"/>
      <c r="B374" s="2"/>
      <c r="C374" s="2"/>
      <c r="D374" s="2"/>
      <c r="E374" s="2"/>
      <c r="F374" s="2"/>
      <c r="G374" s="2"/>
      <c r="H374" s="2"/>
      <c r="I374" s="2"/>
      <c r="J374" s="2"/>
      <c r="K374" s="2"/>
      <c r="L374" s="2"/>
      <c r="M374" s="2"/>
      <c r="N374" s="9"/>
      <c r="O374" s="9"/>
      <c r="P374" s="9"/>
      <c r="Q374" s="9"/>
      <c r="R374" s="9"/>
      <c r="S374" s="9"/>
      <c r="T374" s="9"/>
      <c r="U374" s="9"/>
      <c r="V374" s="9"/>
      <c r="W374" s="9"/>
      <c r="X374" s="9"/>
      <c r="Y374" s="9"/>
      <c r="Z374" s="9"/>
    </row>
    <row r="375" spans="1:26" ht="13.2">
      <c r="A375" s="2"/>
      <c r="B375" s="2"/>
      <c r="C375" s="2"/>
      <c r="D375" s="2"/>
      <c r="E375" s="2"/>
      <c r="F375" s="2"/>
      <c r="G375" s="2"/>
      <c r="H375" s="2"/>
      <c r="I375" s="2"/>
      <c r="J375" s="2"/>
      <c r="K375" s="2"/>
      <c r="L375" s="2"/>
      <c r="M375" s="2"/>
      <c r="N375" s="9"/>
      <c r="O375" s="9"/>
      <c r="P375" s="9"/>
      <c r="Q375" s="9"/>
      <c r="R375" s="9"/>
      <c r="S375" s="9"/>
      <c r="T375" s="9"/>
      <c r="U375" s="9"/>
      <c r="V375" s="9"/>
      <c r="W375" s="9"/>
      <c r="X375" s="9"/>
      <c r="Y375" s="9"/>
      <c r="Z375" s="9"/>
    </row>
    <row r="376" spans="1:26" ht="13.2">
      <c r="A376" s="2"/>
      <c r="B376" s="2"/>
      <c r="C376" s="2"/>
      <c r="D376" s="2"/>
      <c r="E376" s="2"/>
      <c r="F376" s="2"/>
      <c r="G376" s="2"/>
      <c r="H376" s="2"/>
      <c r="I376" s="2"/>
      <c r="J376" s="2"/>
      <c r="K376" s="2"/>
      <c r="L376" s="2"/>
      <c r="M376" s="2"/>
      <c r="N376" s="9"/>
      <c r="O376" s="9"/>
      <c r="P376" s="9"/>
      <c r="Q376" s="9"/>
      <c r="R376" s="9"/>
      <c r="S376" s="9"/>
      <c r="T376" s="9"/>
      <c r="U376" s="9"/>
      <c r="V376" s="9"/>
      <c r="W376" s="9"/>
      <c r="X376" s="9"/>
      <c r="Y376" s="9"/>
      <c r="Z376" s="9"/>
    </row>
    <row r="377" spans="1:26" ht="13.2">
      <c r="A377" s="2"/>
      <c r="B377" s="2"/>
      <c r="C377" s="2"/>
      <c r="D377" s="2"/>
      <c r="E377" s="2"/>
      <c r="F377" s="2"/>
      <c r="G377" s="2"/>
      <c r="H377" s="2"/>
      <c r="I377" s="2"/>
      <c r="J377" s="2"/>
      <c r="K377" s="2"/>
      <c r="L377" s="2"/>
      <c r="M377" s="2"/>
      <c r="N377" s="9"/>
      <c r="O377" s="9"/>
      <c r="P377" s="9"/>
      <c r="Q377" s="9"/>
      <c r="R377" s="9"/>
      <c r="S377" s="9"/>
      <c r="T377" s="9"/>
      <c r="U377" s="9"/>
      <c r="V377" s="9"/>
      <c r="W377" s="9"/>
      <c r="X377" s="9"/>
      <c r="Y377" s="9"/>
      <c r="Z377" s="9"/>
    </row>
    <row r="378" spans="1:26" ht="13.2">
      <c r="A378" s="2"/>
      <c r="B378" s="2"/>
      <c r="C378" s="2"/>
      <c r="D378" s="2"/>
      <c r="E378" s="2"/>
      <c r="F378" s="2"/>
      <c r="G378" s="2"/>
      <c r="H378" s="2"/>
      <c r="I378" s="2"/>
      <c r="J378" s="2"/>
      <c r="K378" s="2"/>
      <c r="L378" s="2"/>
      <c r="M378" s="2"/>
      <c r="N378" s="9"/>
      <c r="O378" s="9"/>
      <c r="P378" s="9"/>
      <c r="Q378" s="9"/>
      <c r="R378" s="9"/>
      <c r="S378" s="9"/>
      <c r="T378" s="9"/>
      <c r="U378" s="9"/>
      <c r="V378" s="9"/>
      <c r="W378" s="9"/>
      <c r="X378" s="9"/>
      <c r="Y378" s="9"/>
      <c r="Z378" s="9"/>
    </row>
    <row r="379" spans="1:26" ht="13.2">
      <c r="A379" s="2"/>
      <c r="B379" s="2"/>
      <c r="C379" s="2"/>
      <c r="D379" s="2"/>
      <c r="E379" s="2"/>
      <c r="F379" s="2"/>
      <c r="G379" s="2"/>
      <c r="H379" s="2"/>
      <c r="I379" s="2"/>
      <c r="J379" s="2"/>
      <c r="K379" s="2"/>
      <c r="L379" s="2"/>
      <c r="M379" s="2"/>
      <c r="N379" s="9"/>
      <c r="O379" s="9"/>
      <c r="P379" s="9"/>
      <c r="Q379" s="9"/>
      <c r="R379" s="9"/>
      <c r="S379" s="9"/>
      <c r="T379" s="9"/>
      <c r="U379" s="9"/>
      <c r="V379" s="9"/>
      <c r="W379" s="9"/>
      <c r="X379" s="9"/>
      <c r="Y379" s="9"/>
      <c r="Z379" s="9"/>
    </row>
    <row r="380" spans="1:26" ht="13.2">
      <c r="A380" s="2"/>
      <c r="B380" s="2"/>
      <c r="C380" s="2"/>
      <c r="D380" s="2"/>
      <c r="E380" s="2"/>
      <c r="F380" s="2"/>
      <c r="G380" s="2"/>
      <c r="H380" s="2"/>
      <c r="I380" s="2"/>
      <c r="J380" s="2"/>
      <c r="K380" s="2"/>
      <c r="L380" s="2"/>
      <c r="M380" s="2"/>
      <c r="N380" s="9"/>
      <c r="O380" s="9"/>
      <c r="P380" s="9"/>
      <c r="Q380" s="9"/>
      <c r="R380" s="9"/>
      <c r="S380" s="9"/>
      <c r="T380" s="9"/>
      <c r="U380" s="9"/>
      <c r="V380" s="9"/>
      <c r="W380" s="9"/>
      <c r="X380" s="9"/>
      <c r="Y380" s="9"/>
      <c r="Z380" s="9"/>
    </row>
    <row r="381" spans="1:26" ht="13.2">
      <c r="A381" s="2"/>
      <c r="B381" s="2"/>
      <c r="C381" s="2"/>
      <c r="D381" s="2"/>
      <c r="E381" s="2"/>
      <c r="F381" s="2"/>
      <c r="G381" s="2"/>
      <c r="H381" s="2"/>
      <c r="I381" s="2"/>
      <c r="J381" s="2"/>
      <c r="K381" s="2"/>
      <c r="L381" s="2"/>
      <c r="M381" s="2"/>
      <c r="N381" s="9"/>
      <c r="O381" s="9"/>
      <c r="P381" s="9"/>
      <c r="Q381" s="9"/>
      <c r="R381" s="9"/>
      <c r="S381" s="9"/>
      <c r="T381" s="9"/>
      <c r="U381" s="9"/>
      <c r="V381" s="9"/>
      <c r="W381" s="9"/>
      <c r="X381" s="9"/>
      <c r="Y381" s="9"/>
      <c r="Z381" s="9"/>
    </row>
    <row r="382" spans="1:26" ht="13.2">
      <c r="A382" s="2"/>
      <c r="B382" s="2"/>
      <c r="C382" s="2"/>
      <c r="D382" s="2"/>
      <c r="E382" s="2"/>
      <c r="F382" s="2"/>
      <c r="G382" s="2"/>
      <c r="H382" s="2"/>
      <c r="I382" s="2"/>
      <c r="J382" s="2"/>
      <c r="K382" s="2"/>
      <c r="L382" s="2"/>
      <c r="M382" s="2"/>
      <c r="N382" s="9"/>
      <c r="O382" s="9"/>
      <c r="P382" s="9"/>
      <c r="Q382" s="9"/>
      <c r="R382" s="9"/>
      <c r="S382" s="9"/>
      <c r="T382" s="9"/>
      <c r="U382" s="9"/>
      <c r="V382" s="9"/>
      <c r="W382" s="9"/>
      <c r="X382" s="9"/>
      <c r="Y382" s="9"/>
      <c r="Z382" s="9"/>
    </row>
    <row r="383" spans="1:26" ht="13.2">
      <c r="A383" s="2"/>
      <c r="B383" s="2"/>
      <c r="C383" s="2"/>
      <c r="D383" s="2"/>
      <c r="E383" s="2"/>
      <c r="F383" s="2"/>
      <c r="G383" s="2"/>
      <c r="H383" s="2"/>
      <c r="I383" s="2"/>
      <c r="J383" s="2"/>
      <c r="K383" s="2"/>
      <c r="L383" s="2"/>
      <c r="M383" s="2"/>
      <c r="N383" s="9"/>
      <c r="O383" s="9"/>
      <c r="P383" s="9"/>
      <c r="Q383" s="9"/>
      <c r="R383" s="9"/>
      <c r="S383" s="9"/>
      <c r="T383" s="9"/>
      <c r="U383" s="9"/>
      <c r="V383" s="9"/>
      <c r="W383" s="9"/>
      <c r="X383" s="9"/>
      <c r="Y383" s="9"/>
      <c r="Z383" s="9"/>
    </row>
    <row r="384" spans="1:26" ht="13.2">
      <c r="A384" s="2"/>
      <c r="B384" s="2"/>
      <c r="C384" s="2"/>
      <c r="D384" s="2"/>
      <c r="E384" s="2"/>
      <c r="F384" s="2"/>
      <c r="G384" s="2"/>
      <c r="H384" s="2"/>
      <c r="I384" s="2"/>
      <c r="J384" s="2"/>
      <c r="K384" s="2"/>
      <c r="L384" s="2"/>
      <c r="M384" s="2"/>
      <c r="N384" s="9"/>
      <c r="O384" s="9"/>
      <c r="P384" s="9"/>
      <c r="Q384" s="9"/>
      <c r="R384" s="9"/>
      <c r="S384" s="9"/>
      <c r="T384" s="9"/>
      <c r="U384" s="9"/>
      <c r="V384" s="9"/>
      <c r="W384" s="9"/>
      <c r="X384" s="9"/>
      <c r="Y384" s="9"/>
      <c r="Z384" s="9"/>
    </row>
    <row r="385" spans="1:26" ht="13.2">
      <c r="A385" s="2"/>
      <c r="B385" s="2"/>
      <c r="C385" s="2"/>
      <c r="D385" s="2"/>
      <c r="E385" s="2"/>
      <c r="F385" s="2"/>
      <c r="G385" s="2"/>
      <c r="H385" s="2"/>
      <c r="I385" s="2"/>
      <c r="J385" s="2"/>
      <c r="K385" s="2"/>
      <c r="L385" s="2"/>
      <c r="M385" s="2"/>
      <c r="N385" s="9"/>
      <c r="O385" s="9"/>
      <c r="P385" s="9"/>
      <c r="Q385" s="9"/>
      <c r="R385" s="9"/>
      <c r="S385" s="9"/>
      <c r="T385" s="9"/>
      <c r="U385" s="9"/>
      <c r="V385" s="9"/>
      <c r="W385" s="9"/>
      <c r="X385" s="9"/>
      <c r="Y385" s="9"/>
      <c r="Z385" s="9"/>
    </row>
    <row r="386" spans="1:26" ht="13.2">
      <c r="A386" s="2"/>
      <c r="B386" s="2"/>
      <c r="C386" s="2"/>
      <c r="D386" s="2"/>
      <c r="E386" s="2"/>
      <c r="F386" s="2"/>
      <c r="G386" s="2"/>
      <c r="H386" s="2"/>
      <c r="I386" s="2"/>
      <c r="J386" s="2"/>
      <c r="K386" s="2"/>
      <c r="L386" s="2"/>
      <c r="M386" s="2"/>
      <c r="N386" s="9"/>
      <c r="O386" s="9"/>
      <c r="P386" s="9"/>
      <c r="Q386" s="9"/>
      <c r="R386" s="9"/>
      <c r="S386" s="9"/>
      <c r="T386" s="9"/>
      <c r="U386" s="9"/>
      <c r="V386" s="9"/>
      <c r="W386" s="9"/>
      <c r="X386" s="9"/>
      <c r="Y386" s="9"/>
      <c r="Z386" s="9"/>
    </row>
    <row r="387" spans="1:26" ht="13.2">
      <c r="A387" s="2"/>
      <c r="B387" s="2"/>
      <c r="C387" s="2"/>
      <c r="D387" s="2"/>
      <c r="E387" s="2"/>
      <c r="F387" s="2"/>
      <c r="G387" s="2"/>
      <c r="H387" s="2"/>
      <c r="I387" s="2"/>
      <c r="J387" s="2"/>
      <c r="K387" s="2"/>
      <c r="L387" s="2"/>
      <c r="M387" s="2"/>
      <c r="N387" s="9"/>
      <c r="O387" s="9"/>
      <c r="P387" s="9"/>
      <c r="Q387" s="9"/>
      <c r="R387" s="9"/>
      <c r="S387" s="9"/>
      <c r="T387" s="9"/>
      <c r="U387" s="9"/>
      <c r="V387" s="9"/>
      <c r="W387" s="9"/>
      <c r="X387" s="9"/>
      <c r="Y387" s="9"/>
      <c r="Z387" s="9"/>
    </row>
    <row r="388" spans="1:26" ht="13.2">
      <c r="A388" s="2"/>
      <c r="B388" s="2"/>
      <c r="C388" s="2"/>
      <c r="D388" s="2"/>
      <c r="E388" s="2"/>
      <c r="F388" s="2"/>
      <c r="G388" s="2"/>
      <c r="H388" s="2"/>
      <c r="I388" s="2"/>
      <c r="J388" s="2"/>
      <c r="K388" s="2"/>
      <c r="L388" s="2"/>
      <c r="M388" s="2"/>
      <c r="N388" s="9"/>
      <c r="O388" s="9"/>
      <c r="P388" s="9"/>
      <c r="Q388" s="9"/>
      <c r="R388" s="9"/>
      <c r="S388" s="9"/>
      <c r="T388" s="9"/>
      <c r="U388" s="9"/>
      <c r="V388" s="9"/>
      <c r="W388" s="9"/>
      <c r="X388" s="9"/>
      <c r="Y388" s="9"/>
      <c r="Z388" s="9"/>
    </row>
    <row r="389" spans="1:26" ht="13.2">
      <c r="A389" s="2"/>
      <c r="B389" s="2"/>
      <c r="C389" s="2"/>
      <c r="D389" s="2"/>
      <c r="E389" s="2"/>
      <c r="F389" s="2"/>
      <c r="G389" s="2"/>
      <c r="H389" s="2"/>
      <c r="I389" s="2"/>
      <c r="J389" s="2"/>
      <c r="K389" s="2"/>
      <c r="L389" s="2"/>
      <c r="M389" s="2"/>
      <c r="N389" s="9"/>
      <c r="O389" s="9"/>
      <c r="P389" s="9"/>
      <c r="Q389" s="9"/>
      <c r="R389" s="9"/>
      <c r="S389" s="9"/>
      <c r="T389" s="9"/>
      <c r="U389" s="9"/>
      <c r="V389" s="9"/>
      <c r="W389" s="9"/>
      <c r="X389" s="9"/>
      <c r="Y389" s="9"/>
      <c r="Z389" s="9"/>
    </row>
    <row r="390" spans="1:26" ht="13.2">
      <c r="A390" s="2"/>
      <c r="B390" s="2"/>
      <c r="C390" s="2"/>
      <c r="D390" s="2"/>
      <c r="E390" s="2"/>
      <c r="F390" s="2"/>
      <c r="G390" s="2"/>
      <c r="H390" s="2"/>
      <c r="I390" s="2"/>
      <c r="J390" s="2"/>
      <c r="K390" s="2"/>
      <c r="L390" s="2"/>
      <c r="M390" s="2"/>
      <c r="N390" s="9"/>
      <c r="O390" s="9"/>
      <c r="P390" s="9"/>
      <c r="Q390" s="9"/>
      <c r="R390" s="9"/>
      <c r="S390" s="9"/>
      <c r="T390" s="9"/>
      <c r="U390" s="9"/>
      <c r="V390" s="9"/>
      <c r="W390" s="9"/>
      <c r="X390" s="9"/>
      <c r="Y390" s="9"/>
      <c r="Z390" s="9"/>
    </row>
    <row r="391" spans="1:26" ht="13.2">
      <c r="A391" s="2"/>
      <c r="B391" s="2"/>
      <c r="C391" s="2"/>
      <c r="D391" s="2"/>
      <c r="E391" s="2"/>
      <c r="F391" s="2"/>
      <c r="G391" s="2"/>
      <c r="H391" s="2"/>
      <c r="I391" s="2"/>
      <c r="J391" s="2"/>
      <c r="K391" s="2"/>
      <c r="L391" s="2"/>
      <c r="M391" s="2"/>
      <c r="N391" s="9"/>
      <c r="O391" s="9"/>
      <c r="P391" s="9"/>
      <c r="Q391" s="9"/>
      <c r="R391" s="9"/>
      <c r="S391" s="9"/>
      <c r="T391" s="9"/>
      <c r="U391" s="9"/>
      <c r="V391" s="9"/>
      <c r="W391" s="9"/>
      <c r="X391" s="9"/>
      <c r="Y391" s="9"/>
      <c r="Z391" s="9"/>
    </row>
    <row r="392" spans="1:26" ht="13.2">
      <c r="A392" s="2"/>
      <c r="B392" s="2"/>
      <c r="C392" s="2"/>
      <c r="D392" s="2"/>
      <c r="E392" s="2"/>
      <c r="F392" s="2"/>
      <c r="G392" s="2"/>
      <c r="H392" s="2"/>
      <c r="I392" s="2"/>
      <c r="J392" s="2"/>
      <c r="K392" s="2"/>
      <c r="L392" s="2"/>
      <c r="M392" s="2"/>
      <c r="N392" s="9"/>
      <c r="O392" s="9"/>
      <c r="P392" s="9"/>
      <c r="Q392" s="9"/>
      <c r="R392" s="9"/>
      <c r="S392" s="9"/>
      <c r="T392" s="9"/>
      <c r="U392" s="9"/>
      <c r="V392" s="9"/>
      <c r="W392" s="9"/>
      <c r="X392" s="9"/>
      <c r="Y392" s="9"/>
      <c r="Z392" s="9"/>
    </row>
    <row r="393" spans="1:26" ht="13.2">
      <c r="A393" s="2"/>
      <c r="B393" s="2"/>
      <c r="C393" s="2"/>
      <c r="D393" s="2"/>
      <c r="E393" s="2"/>
      <c r="F393" s="2"/>
      <c r="G393" s="2"/>
      <c r="H393" s="2"/>
      <c r="I393" s="2"/>
      <c r="J393" s="2"/>
      <c r="K393" s="2"/>
      <c r="L393" s="2"/>
      <c r="M393" s="2"/>
      <c r="N393" s="9"/>
      <c r="O393" s="9"/>
      <c r="P393" s="9"/>
      <c r="Q393" s="9"/>
      <c r="R393" s="9"/>
      <c r="S393" s="9"/>
      <c r="T393" s="9"/>
      <c r="U393" s="9"/>
      <c r="V393" s="9"/>
      <c r="W393" s="9"/>
      <c r="X393" s="9"/>
      <c r="Y393" s="9"/>
      <c r="Z393" s="9"/>
    </row>
    <row r="394" spans="1:26" ht="13.2">
      <c r="A394" s="2"/>
      <c r="B394" s="2"/>
      <c r="C394" s="2"/>
      <c r="D394" s="2"/>
      <c r="E394" s="2"/>
      <c r="F394" s="2"/>
      <c r="G394" s="2"/>
      <c r="H394" s="2"/>
      <c r="I394" s="2"/>
      <c r="J394" s="2"/>
      <c r="K394" s="2"/>
      <c r="L394" s="2"/>
      <c r="M394" s="2"/>
      <c r="N394" s="9"/>
      <c r="O394" s="9"/>
      <c r="P394" s="9"/>
      <c r="Q394" s="9"/>
      <c r="R394" s="9"/>
      <c r="S394" s="9"/>
      <c r="T394" s="9"/>
      <c r="U394" s="9"/>
      <c r="V394" s="9"/>
      <c r="W394" s="9"/>
      <c r="X394" s="9"/>
      <c r="Y394" s="9"/>
      <c r="Z394" s="9"/>
    </row>
    <row r="395" spans="1:26" ht="13.2">
      <c r="A395" s="2"/>
      <c r="B395" s="2"/>
      <c r="C395" s="2"/>
      <c r="D395" s="2"/>
      <c r="E395" s="2"/>
      <c r="F395" s="2"/>
      <c r="G395" s="2"/>
      <c r="H395" s="2"/>
      <c r="I395" s="2"/>
      <c r="J395" s="2"/>
      <c r="K395" s="2"/>
      <c r="L395" s="2"/>
      <c r="M395" s="2"/>
      <c r="N395" s="9"/>
      <c r="O395" s="9"/>
      <c r="P395" s="9"/>
      <c r="Q395" s="9"/>
      <c r="R395" s="9"/>
      <c r="S395" s="9"/>
      <c r="T395" s="9"/>
      <c r="U395" s="9"/>
      <c r="V395" s="9"/>
      <c r="W395" s="9"/>
      <c r="X395" s="9"/>
      <c r="Y395" s="9"/>
      <c r="Z395" s="9"/>
    </row>
    <row r="396" spans="1:26" ht="13.2">
      <c r="A396" s="2"/>
      <c r="B396" s="2"/>
      <c r="C396" s="2"/>
      <c r="D396" s="2"/>
      <c r="E396" s="2"/>
      <c r="F396" s="2"/>
      <c r="G396" s="2"/>
      <c r="H396" s="2"/>
      <c r="I396" s="2"/>
      <c r="J396" s="2"/>
      <c r="K396" s="2"/>
      <c r="L396" s="2"/>
      <c r="M396" s="2"/>
      <c r="N396" s="9"/>
      <c r="O396" s="9"/>
      <c r="P396" s="9"/>
      <c r="Q396" s="9"/>
      <c r="R396" s="9"/>
      <c r="S396" s="9"/>
      <c r="T396" s="9"/>
      <c r="U396" s="9"/>
      <c r="V396" s="9"/>
      <c r="W396" s="9"/>
      <c r="X396" s="9"/>
      <c r="Y396" s="9"/>
      <c r="Z396" s="9"/>
    </row>
    <row r="397" spans="1:26" ht="13.2">
      <c r="A397" s="2"/>
      <c r="B397" s="2"/>
      <c r="C397" s="2"/>
      <c r="D397" s="2"/>
      <c r="E397" s="2"/>
      <c r="F397" s="2"/>
      <c r="G397" s="2"/>
      <c r="H397" s="2"/>
      <c r="I397" s="2"/>
      <c r="J397" s="2"/>
      <c r="K397" s="2"/>
      <c r="L397" s="2"/>
      <c r="M397" s="2"/>
      <c r="N397" s="9"/>
      <c r="O397" s="9"/>
      <c r="P397" s="9"/>
      <c r="Q397" s="9"/>
      <c r="R397" s="9"/>
      <c r="S397" s="9"/>
      <c r="T397" s="9"/>
      <c r="U397" s="9"/>
      <c r="V397" s="9"/>
      <c r="W397" s="9"/>
      <c r="X397" s="9"/>
      <c r="Y397" s="9"/>
      <c r="Z397" s="9"/>
    </row>
    <row r="398" spans="1:26" ht="13.2">
      <c r="A398" s="2"/>
      <c r="B398" s="2"/>
      <c r="C398" s="2"/>
      <c r="D398" s="2"/>
      <c r="E398" s="2"/>
      <c r="F398" s="2"/>
      <c r="G398" s="2"/>
      <c r="H398" s="2"/>
      <c r="I398" s="2"/>
      <c r="J398" s="2"/>
      <c r="K398" s="2"/>
      <c r="L398" s="2"/>
      <c r="M398" s="2"/>
      <c r="N398" s="9"/>
      <c r="O398" s="9"/>
      <c r="P398" s="9"/>
      <c r="Q398" s="9"/>
      <c r="R398" s="9"/>
      <c r="S398" s="9"/>
      <c r="T398" s="9"/>
      <c r="U398" s="9"/>
      <c r="V398" s="9"/>
      <c r="W398" s="9"/>
      <c r="X398" s="9"/>
      <c r="Y398" s="9"/>
      <c r="Z398" s="9"/>
    </row>
    <row r="399" spans="1:26" ht="13.2">
      <c r="A399" s="2"/>
      <c r="B399" s="2"/>
      <c r="C399" s="2"/>
      <c r="D399" s="2"/>
      <c r="E399" s="2"/>
      <c r="F399" s="2"/>
      <c r="G399" s="2"/>
      <c r="H399" s="2"/>
      <c r="I399" s="2"/>
      <c r="J399" s="2"/>
      <c r="K399" s="2"/>
      <c r="L399" s="2"/>
      <c r="M399" s="2"/>
      <c r="N399" s="9"/>
      <c r="O399" s="9"/>
      <c r="P399" s="9"/>
      <c r="Q399" s="9"/>
      <c r="R399" s="9"/>
      <c r="S399" s="9"/>
      <c r="T399" s="9"/>
      <c r="U399" s="9"/>
      <c r="V399" s="9"/>
      <c r="W399" s="9"/>
      <c r="X399" s="9"/>
      <c r="Y399" s="9"/>
      <c r="Z399" s="9"/>
    </row>
    <row r="400" spans="1:26" ht="13.2">
      <c r="A400" s="2"/>
      <c r="B400" s="2"/>
      <c r="C400" s="2"/>
      <c r="D400" s="2"/>
      <c r="E400" s="2"/>
      <c r="F400" s="2"/>
      <c r="G400" s="2"/>
      <c r="H400" s="2"/>
      <c r="I400" s="2"/>
      <c r="J400" s="2"/>
      <c r="K400" s="2"/>
      <c r="L400" s="2"/>
      <c r="M400" s="2"/>
      <c r="N400" s="9"/>
      <c r="O400" s="9"/>
      <c r="P400" s="9"/>
      <c r="Q400" s="9"/>
      <c r="R400" s="9"/>
      <c r="S400" s="9"/>
      <c r="T400" s="9"/>
      <c r="U400" s="9"/>
      <c r="V400" s="9"/>
      <c r="W400" s="9"/>
      <c r="X400" s="9"/>
      <c r="Y400" s="9"/>
      <c r="Z400" s="9"/>
    </row>
    <row r="401" spans="1:26" ht="13.2">
      <c r="A401" s="2"/>
      <c r="B401" s="2"/>
      <c r="C401" s="2"/>
      <c r="D401" s="2"/>
      <c r="E401" s="2"/>
      <c r="F401" s="2"/>
      <c r="G401" s="2"/>
      <c r="H401" s="2"/>
      <c r="I401" s="2"/>
      <c r="J401" s="2"/>
      <c r="K401" s="2"/>
      <c r="L401" s="2"/>
      <c r="M401" s="2"/>
      <c r="N401" s="9"/>
      <c r="O401" s="9"/>
      <c r="P401" s="9"/>
      <c r="Q401" s="9"/>
      <c r="R401" s="9"/>
      <c r="S401" s="9"/>
      <c r="T401" s="9"/>
      <c r="U401" s="9"/>
      <c r="V401" s="9"/>
      <c r="W401" s="9"/>
      <c r="X401" s="9"/>
      <c r="Y401" s="9"/>
      <c r="Z401" s="9"/>
    </row>
    <row r="402" spans="1:26" ht="13.2">
      <c r="A402" s="2"/>
      <c r="B402" s="2"/>
      <c r="C402" s="2"/>
      <c r="D402" s="2"/>
      <c r="E402" s="2"/>
      <c r="F402" s="2"/>
      <c r="G402" s="2"/>
      <c r="H402" s="2"/>
      <c r="I402" s="2"/>
      <c r="J402" s="2"/>
      <c r="K402" s="2"/>
      <c r="L402" s="2"/>
      <c r="M402" s="2"/>
      <c r="N402" s="9"/>
      <c r="O402" s="9"/>
      <c r="P402" s="9"/>
      <c r="Q402" s="9"/>
      <c r="R402" s="9"/>
      <c r="S402" s="9"/>
      <c r="T402" s="9"/>
      <c r="U402" s="9"/>
      <c r="V402" s="9"/>
      <c r="W402" s="9"/>
      <c r="X402" s="9"/>
      <c r="Y402" s="9"/>
      <c r="Z402" s="9"/>
    </row>
    <row r="403" spans="1:26" ht="13.2">
      <c r="A403" s="2"/>
      <c r="B403" s="2"/>
      <c r="C403" s="2"/>
      <c r="D403" s="2"/>
      <c r="E403" s="2"/>
      <c r="F403" s="2"/>
      <c r="G403" s="2"/>
      <c r="H403" s="2"/>
      <c r="I403" s="2"/>
      <c r="J403" s="2"/>
      <c r="K403" s="2"/>
      <c r="L403" s="2"/>
      <c r="M403" s="2"/>
      <c r="N403" s="9"/>
      <c r="O403" s="9"/>
      <c r="P403" s="9"/>
      <c r="Q403" s="9"/>
      <c r="R403" s="9"/>
      <c r="S403" s="9"/>
      <c r="T403" s="9"/>
      <c r="U403" s="9"/>
      <c r="V403" s="9"/>
      <c r="W403" s="9"/>
      <c r="X403" s="9"/>
      <c r="Y403" s="9"/>
      <c r="Z403" s="9"/>
    </row>
    <row r="404" spans="1:26" ht="13.2">
      <c r="A404" s="2"/>
      <c r="B404" s="2"/>
      <c r="C404" s="2"/>
      <c r="D404" s="2"/>
      <c r="E404" s="2"/>
      <c r="F404" s="2"/>
      <c r="G404" s="2"/>
      <c r="H404" s="2"/>
      <c r="I404" s="2"/>
      <c r="J404" s="2"/>
      <c r="K404" s="2"/>
      <c r="L404" s="2"/>
      <c r="M404" s="2"/>
      <c r="N404" s="9"/>
      <c r="O404" s="9"/>
      <c r="P404" s="9"/>
      <c r="Q404" s="9"/>
      <c r="R404" s="9"/>
      <c r="S404" s="9"/>
      <c r="T404" s="9"/>
      <c r="U404" s="9"/>
      <c r="V404" s="9"/>
      <c r="W404" s="9"/>
      <c r="X404" s="9"/>
      <c r="Y404" s="9"/>
      <c r="Z404" s="9"/>
    </row>
    <row r="405" spans="1:26" ht="13.2">
      <c r="A405" s="2"/>
      <c r="B405" s="2"/>
      <c r="C405" s="2"/>
      <c r="D405" s="2"/>
      <c r="E405" s="2"/>
      <c r="F405" s="2"/>
      <c r="G405" s="2"/>
      <c r="H405" s="2"/>
      <c r="I405" s="2"/>
      <c r="J405" s="2"/>
      <c r="K405" s="2"/>
      <c r="L405" s="2"/>
      <c r="M405" s="2"/>
      <c r="N405" s="9"/>
      <c r="O405" s="9"/>
      <c r="P405" s="9"/>
      <c r="Q405" s="9"/>
      <c r="R405" s="9"/>
      <c r="S405" s="9"/>
      <c r="T405" s="9"/>
      <c r="U405" s="9"/>
      <c r="V405" s="9"/>
      <c r="W405" s="9"/>
      <c r="X405" s="9"/>
      <c r="Y405" s="9"/>
      <c r="Z405" s="9"/>
    </row>
    <row r="406" spans="1:26" ht="13.2">
      <c r="A406" s="2"/>
      <c r="B406" s="2"/>
      <c r="C406" s="2"/>
      <c r="D406" s="2"/>
      <c r="E406" s="2"/>
      <c r="F406" s="2"/>
      <c r="G406" s="2"/>
      <c r="H406" s="2"/>
      <c r="I406" s="2"/>
      <c r="J406" s="2"/>
      <c r="K406" s="2"/>
      <c r="L406" s="2"/>
      <c r="M406" s="2"/>
      <c r="N406" s="9"/>
      <c r="O406" s="9"/>
      <c r="P406" s="9"/>
      <c r="Q406" s="9"/>
      <c r="R406" s="9"/>
      <c r="S406" s="9"/>
      <c r="T406" s="9"/>
      <c r="U406" s="9"/>
      <c r="V406" s="9"/>
      <c r="W406" s="9"/>
      <c r="X406" s="9"/>
      <c r="Y406" s="9"/>
      <c r="Z406" s="9"/>
    </row>
    <row r="407" spans="1:26" ht="13.2">
      <c r="A407" s="2"/>
      <c r="B407" s="2"/>
      <c r="C407" s="2"/>
      <c r="D407" s="2"/>
      <c r="E407" s="2"/>
      <c r="F407" s="2"/>
      <c r="G407" s="2"/>
      <c r="H407" s="2"/>
      <c r="I407" s="2"/>
      <c r="J407" s="2"/>
      <c r="K407" s="2"/>
      <c r="L407" s="2"/>
      <c r="M407" s="2"/>
      <c r="N407" s="9"/>
      <c r="O407" s="9"/>
      <c r="P407" s="9"/>
      <c r="Q407" s="9"/>
      <c r="R407" s="9"/>
      <c r="S407" s="9"/>
      <c r="T407" s="9"/>
      <c r="U407" s="9"/>
      <c r="V407" s="9"/>
      <c r="W407" s="9"/>
      <c r="X407" s="9"/>
      <c r="Y407" s="9"/>
      <c r="Z407" s="9"/>
    </row>
    <row r="408" spans="1:26" ht="13.2">
      <c r="A408" s="2"/>
      <c r="B408" s="2"/>
      <c r="C408" s="2"/>
      <c r="D408" s="2"/>
      <c r="E408" s="2"/>
      <c r="F408" s="2"/>
      <c r="G408" s="2"/>
      <c r="H408" s="2"/>
      <c r="I408" s="2"/>
      <c r="J408" s="2"/>
      <c r="K408" s="2"/>
      <c r="L408" s="2"/>
      <c r="M408" s="2"/>
      <c r="N408" s="9"/>
      <c r="O408" s="9"/>
      <c r="P408" s="9"/>
      <c r="Q408" s="9"/>
      <c r="R408" s="9"/>
      <c r="S408" s="9"/>
      <c r="T408" s="9"/>
      <c r="U408" s="9"/>
      <c r="V408" s="9"/>
      <c r="W408" s="9"/>
      <c r="X408" s="9"/>
      <c r="Y408" s="9"/>
      <c r="Z408" s="9"/>
    </row>
    <row r="409" spans="1:26" ht="13.2">
      <c r="A409" s="2"/>
      <c r="B409" s="2"/>
      <c r="C409" s="2"/>
      <c r="D409" s="2"/>
      <c r="E409" s="2"/>
      <c r="F409" s="2"/>
      <c r="G409" s="2"/>
      <c r="H409" s="2"/>
      <c r="I409" s="2"/>
      <c r="J409" s="2"/>
      <c r="K409" s="2"/>
      <c r="L409" s="2"/>
      <c r="M409" s="2"/>
      <c r="N409" s="9"/>
      <c r="O409" s="9"/>
      <c r="P409" s="9"/>
      <c r="Q409" s="9"/>
      <c r="R409" s="9"/>
      <c r="S409" s="9"/>
      <c r="T409" s="9"/>
      <c r="U409" s="9"/>
      <c r="V409" s="9"/>
      <c r="W409" s="9"/>
      <c r="X409" s="9"/>
      <c r="Y409" s="9"/>
      <c r="Z409" s="9"/>
    </row>
    <row r="410" spans="1:26" ht="13.2">
      <c r="A410" s="2"/>
      <c r="B410" s="2"/>
      <c r="C410" s="2"/>
      <c r="D410" s="2"/>
      <c r="E410" s="2"/>
      <c r="F410" s="2"/>
      <c r="G410" s="2"/>
      <c r="H410" s="2"/>
      <c r="I410" s="2"/>
      <c r="J410" s="2"/>
      <c r="K410" s="2"/>
      <c r="L410" s="2"/>
      <c r="M410" s="2"/>
      <c r="N410" s="9"/>
      <c r="O410" s="9"/>
      <c r="P410" s="9"/>
      <c r="Q410" s="9"/>
      <c r="R410" s="9"/>
      <c r="S410" s="9"/>
      <c r="T410" s="9"/>
      <c r="U410" s="9"/>
      <c r="V410" s="9"/>
      <c r="W410" s="9"/>
      <c r="X410" s="9"/>
      <c r="Y410" s="9"/>
      <c r="Z410" s="9"/>
    </row>
    <row r="411" spans="1:26" ht="13.2">
      <c r="A411" s="2"/>
      <c r="B411" s="2"/>
      <c r="C411" s="2"/>
      <c r="D411" s="2"/>
      <c r="E411" s="2"/>
      <c r="F411" s="2"/>
      <c r="G411" s="2"/>
      <c r="H411" s="2"/>
      <c r="I411" s="2"/>
      <c r="J411" s="2"/>
      <c r="K411" s="2"/>
      <c r="L411" s="2"/>
      <c r="M411" s="2"/>
      <c r="N411" s="9"/>
      <c r="O411" s="9"/>
      <c r="P411" s="9"/>
      <c r="Q411" s="9"/>
      <c r="R411" s="9"/>
      <c r="S411" s="9"/>
      <c r="T411" s="9"/>
      <c r="U411" s="9"/>
      <c r="V411" s="9"/>
      <c r="W411" s="9"/>
      <c r="X411" s="9"/>
      <c r="Y411" s="9"/>
      <c r="Z411" s="9"/>
    </row>
    <row r="412" spans="1:26" ht="13.2">
      <c r="A412" s="2"/>
      <c r="B412" s="2"/>
      <c r="C412" s="2"/>
      <c r="D412" s="2"/>
      <c r="E412" s="2"/>
      <c r="F412" s="2"/>
      <c r="G412" s="2"/>
      <c r="H412" s="2"/>
      <c r="I412" s="2"/>
      <c r="J412" s="2"/>
      <c r="K412" s="2"/>
      <c r="L412" s="2"/>
      <c r="M412" s="2"/>
      <c r="N412" s="9"/>
      <c r="O412" s="9"/>
      <c r="P412" s="9"/>
      <c r="Q412" s="9"/>
      <c r="R412" s="9"/>
      <c r="S412" s="9"/>
      <c r="T412" s="9"/>
      <c r="U412" s="9"/>
      <c r="V412" s="9"/>
      <c r="W412" s="9"/>
      <c r="X412" s="9"/>
      <c r="Y412" s="9"/>
      <c r="Z412" s="9"/>
    </row>
    <row r="413" spans="1:26" ht="13.2">
      <c r="A413" s="2"/>
      <c r="B413" s="2"/>
      <c r="C413" s="2"/>
      <c r="D413" s="2"/>
      <c r="E413" s="2"/>
      <c r="F413" s="2"/>
      <c r="G413" s="2"/>
      <c r="H413" s="2"/>
      <c r="I413" s="2"/>
      <c r="J413" s="2"/>
      <c r="K413" s="2"/>
      <c r="L413" s="2"/>
      <c r="M413" s="2"/>
      <c r="N413" s="9"/>
      <c r="O413" s="9"/>
      <c r="P413" s="9"/>
      <c r="Q413" s="9"/>
      <c r="R413" s="9"/>
      <c r="S413" s="9"/>
      <c r="T413" s="9"/>
      <c r="U413" s="9"/>
      <c r="V413" s="9"/>
      <c r="W413" s="9"/>
      <c r="X413" s="9"/>
      <c r="Y413" s="9"/>
      <c r="Z413" s="9"/>
    </row>
    <row r="414" spans="1:26" ht="13.2">
      <c r="A414" s="2"/>
      <c r="B414" s="2"/>
      <c r="C414" s="2"/>
      <c r="D414" s="2"/>
      <c r="E414" s="2"/>
      <c r="F414" s="2"/>
      <c r="G414" s="2"/>
      <c r="H414" s="2"/>
      <c r="I414" s="2"/>
      <c r="J414" s="2"/>
      <c r="K414" s="2"/>
      <c r="L414" s="2"/>
      <c r="M414" s="2"/>
      <c r="N414" s="9"/>
      <c r="O414" s="9"/>
      <c r="P414" s="9"/>
      <c r="Q414" s="9"/>
      <c r="R414" s="9"/>
      <c r="S414" s="9"/>
      <c r="T414" s="9"/>
      <c r="U414" s="9"/>
      <c r="V414" s="9"/>
      <c r="W414" s="9"/>
      <c r="X414" s="9"/>
      <c r="Y414" s="9"/>
      <c r="Z414" s="9"/>
    </row>
    <row r="415" spans="1:26" ht="13.2">
      <c r="A415" s="2"/>
      <c r="B415" s="2"/>
      <c r="C415" s="2"/>
      <c r="D415" s="2"/>
      <c r="E415" s="2"/>
      <c r="F415" s="2"/>
      <c r="G415" s="2"/>
      <c r="H415" s="2"/>
      <c r="I415" s="2"/>
      <c r="J415" s="2"/>
      <c r="K415" s="2"/>
      <c r="L415" s="2"/>
      <c r="M415" s="2"/>
      <c r="N415" s="9"/>
      <c r="O415" s="9"/>
      <c r="P415" s="9"/>
      <c r="Q415" s="9"/>
      <c r="R415" s="9"/>
      <c r="S415" s="9"/>
      <c r="T415" s="9"/>
      <c r="U415" s="9"/>
      <c r="V415" s="9"/>
      <c r="W415" s="9"/>
      <c r="X415" s="9"/>
      <c r="Y415" s="9"/>
      <c r="Z415" s="9"/>
    </row>
    <row r="416" spans="1:26" ht="13.2">
      <c r="A416" s="2"/>
      <c r="B416" s="2"/>
      <c r="C416" s="2"/>
      <c r="D416" s="2"/>
      <c r="E416" s="2"/>
      <c r="F416" s="2"/>
      <c r="G416" s="2"/>
      <c r="H416" s="2"/>
      <c r="I416" s="2"/>
      <c r="J416" s="2"/>
      <c r="K416" s="2"/>
      <c r="L416" s="2"/>
      <c r="M416" s="2"/>
      <c r="N416" s="9"/>
      <c r="O416" s="9"/>
      <c r="P416" s="9"/>
      <c r="Q416" s="9"/>
      <c r="R416" s="9"/>
      <c r="S416" s="9"/>
      <c r="T416" s="9"/>
      <c r="U416" s="9"/>
      <c r="V416" s="9"/>
      <c r="W416" s="9"/>
      <c r="X416" s="9"/>
      <c r="Y416" s="9"/>
      <c r="Z416" s="9"/>
    </row>
    <row r="417" spans="1:26" ht="13.2">
      <c r="A417" s="2"/>
      <c r="B417" s="2"/>
      <c r="C417" s="2"/>
      <c r="D417" s="2"/>
      <c r="E417" s="2"/>
      <c r="F417" s="2"/>
      <c r="G417" s="2"/>
      <c r="H417" s="2"/>
      <c r="I417" s="2"/>
      <c r="J417" s="2"/>
      <c r="K417" s="2"/>
      <c r="L417" s="2"/>
      <c r="M417" s="2"/>
      <c r="N417" s="9"/>
      <c r="O417" s="9"/>
      <c r="P417" s="9"/>
      <c r="Q417" s="9"/>
      <c r="R417" s="9"/>
      <c r="S417" s="9"/>
      <c r="T417" s="9"/>
      <c r="U417" s="9"/>
      <c r="V417" s="9"/>
      <c r="W417" s="9"/>
      <c r="X417" s="9"/>
      <c r="Y417" s="9"/>
      <c r="Z417" s="9"/>
    </row>
    <row r="418" spans="1:26" ht="13.2">
      <c r="A418" s="2"/>
      <c r="B418" s="2"/>
      <c r="C418" s="2"/>
      <c r="D418" s="2"/>
      <c r="E418" s="2"/>
      <c r="F418" s="2"/>
      <c r="G418" s="2"/>
      <c r="H418" s="2"/>
      <c r="I418" s="2"/>
      <c r="J418" s="2"/>
      <c r="K418" s="2"/>
      <c r="L418" s="2"/>
      <c r="M418" s="2"/>
      <c r="N418" s="9"/>
      <c r="O418" s="9"/>
      <c r="P418" s="9"/>
      <c r="Q418" s="9"/>
      <c r="R418" s="9"/>
      <c r="S418" s="9"/>
      <c r="T418" s="9"/>
      <c r="U418" s="9"/>
      <c r="V418" s="9"/>
      <c r="W418" s="9"/>
      <c r="X418" s="9"/>
      <c r="Y418" s="9"/>
      <c r="Z418" s="9"/>
    </row>
    <row r="419" spans="1:26" ht="13.2">
      <c r="A419" s="2"/>
      <c r="B419" s="2"/>
      <c r="C419" s="2"/>
      <c r="D419" s="2"/>
      <c r="E419" s="2"/>
      <c r="F419" s="2"/>
      <c r="G419" s="2"/>
      <c r="H419" s="2"/>
      <c r="I419" s="2"/>
      <c r="J419" s="2"/>
      <c r="K419" s="2"/>
      <c r="L419" s="2"/>
      <c r="M419" s="2"/>
      <c r="N419" s="9"/>
      <c r="O419" s="9"/>
      <c r="P419" s="9"/>
      <c r="Q419" s="9"/>
      <c r="R419" s="9"/>
      <c r="S419" s="9"/>
      <c r="T419" s="9"/>
      <c r="U419" s="9"/>
      <c r="V419" s="9"/>
      <c r="W419" s="9"/>
      <c r="X419" s="9"/>
      <c r="Y419" s="9"/>
      <c r="Z419" s="9"/>
    </row>
    <row r="420" spans="1:26" ht="13.2">
      <c r="A420" s="2"/>
      <c r="B420" s="2"/>
      <c r="C420" s="2"/>
      <c r="D420" s="2"/>
      <c r="E420" s="2"/>
      <c r="F420" s="2"/>
      <c r="G420" s="2"/>
      <c r="H420" s="2"/>
      <c r="I420" s="2"/>
      <c r="J420" s="2"/>
      <c r="K420" s="2"/>
      <c r="L420" s="2"/>
      <c r="M420" s="2"/>
      <c r="N420" s="9"/>
      <c r="O420" s="9"/>
      <c r="P420" s="9"/>
      <c r="Q420" s="9"/>
      <c r="R420" s="9"/>
      <c r="S420" s="9"/>
      <c r="T420" s="9"/>
      <c r="U420" s="9"/>
      <c r="V420" s="9"/>
      <c r="W420" s="9"/>
      <c r="X420" s="9"/>
      <c r="Y420" s="9"/>
      <c r="Z420" s="9"/>
    </row>
    <row r="421" spans="1:26" ht="13.2">
      <c r="A421" s="2"/>
      <c r="B421" s="2"/>
      <c r="C421" s="2"/>
      <c r="D421" s="2"/>
      <c r="E421" s="2"/>
      <c r="F421" s="2"/>
      <c r="G421" s="2"/>
      <c r="H421" s="2"/>
      <c r="I421" s="2"/>
      <c r="J421" s="2"/>
      <c r="K421" s="2"/>
      <c r="L421" s="2"/>
      <c r="M421" s="2"/>
      <c r="N421" s="9"/>
      <c r="O421" s="9"/>
      <c r="P421" s="9"/>
      <c r="Q421" s="9"/>
      <c r="R421" s="9"/>
      <c r="S421" s="9"/>
      <c r="T421" s="9"/>
      <c r="U421" s="9"/>
      <c r="V421" s="9"/>
      <c r="W421" s="9"/>
      <c r="X421" s="9"/>
      <c r="Y421" s="9"/>
      <c r="Z421" s="9"/>
    </row>
    <row r="422" spans="1:26" ht="13.2">
      <c r="A422" s="2"/>
      <c r="B422" s="2"/>
      <c r="C422" s="2"/>
      <c r="D422" s="2"/>
      <c r="E422" s="2"/>
      <c r="F422" s="2"/>
      <c r="G422" s="2"/>
      <c r="H422" s="2"/>
      <c r="I422" s="2"/>
      <c r="J422" s="2"/>
      <c r="K422" s="2"/>
      <c r="L422" s="2"/>
      <c r="M422" s="2"/>
      <c r="N422" s="9"/>
      <c r="O422" s="9"/>
      <c r="P422" s="9"/>
      <c r="Q422" s="9"/>
      <c r="R422" s="9"/>
      <c r="S422" s="9"/>
      <c r="T422" s="9"/>
      <c r="U422" s="9"/>
      <c r="V422" s="9"/>
      <c r="W422" s="9"/>
      <c r="X422" s="9"/>
      <c r="Y422" s="9"/>
      <c r="Z422" s="9"/>
    </row>
    <row r="423" spans="1:26" ht="13.2">
      <c r="A423" s="2"/>
      <c r="B423" s="2"/>
      <c r="C423" s="2"/>
      <c r="D423" s="2"/>
      <c r="E423" s="2"/>
      <c r="F423" s="2"/>
      <c r="G423" s="2"/>
      <c r="H423" s="2"/>
      <c r="I423" s="2"/>
      <c r="J423" s="2"/>
      <c r="K423" s="2"/>
      <c r="L423" s="2"/>
      <c r="M423" s="2"/>
      <c r="N423" s="9"/>
      <c r="O423" s="9"/>
      <c r="P423" s="9"/>
      <c r="Q423" s="9"/>
      <c r="R423" s="9"/>
      <c r="S423" s="9"/>
      <c r="T423" s="9"/>
      <c r="U423" s="9"/>
      <c r="V423" s="9"/>
      <c r="W423" s="9"/>
      <c r="X423" s="9"/>
      <c r="Y423" s="9"/>
      <c r="Z423" s="9"/>
    </row>
    <row r="424" spans="1:26" ht="13.2">
      <c r="A424" s="2"/>
      <c r="B424" s="2"/>
      <c r="C424" s="2"/>
      <c r="D424" s="2"/>
      <c r="E424" s="2"/>
      <c r="F424" s="2"/>
      <c r="G424" s="2"/>
      <c r="H424" s="2"/>
      <c r="I424" s="2"/>
      <c r="J424" s="2"/>
      <c r="K424" s="2"/>
      <c r="L424" s="2"/>
      <c r="M424" s="2"/>
      <c r="N424" s="9"/>
      <c r="O424" s="9"/>
      <c r="P424" s="9"/>
      <c r="Q424" s="9"/>
      <c r="R424" s="9"/>
      <c r="S424" s="9"/>
      <c r="T424" s="9"/>
      <c r="U424" s="9"/>
      <c r="V424" s="9"/>
      <c r="W424" s="9"/>
      <c r="X424" s="9"/>
      <c r="Y424" s="9"/>
      <c r="Z424" s="9"/>
    </row>
    <row r="425" spans="1:26" ht="13.2">
      <c r="A425" s="2"/>
      <c r="B425" s="2"/>
      <c r="C425" s="2"/>
      <c r="D425" s="2"/>
      <c r="E425" s="2"/>
      <c r="F425" s="2"/>
      <c r="G425" s="2"/>
      <c r="H425" s="2"/>
      <c r="I425" s="2"/>
      <c r="J425" s="2"/>
      <c r="K425" s="2"/>
      <c r="L425" s="2"/>
      <c r="M425" s="2"/>
      <c r="N425" s="9"/>
      <c r="O425" s="9"/>
      <c r="P425" s="9"/>
      <c r="Q425" s="9"/>
      <c r="R425" s="9"/>
      <c r="S425" s="9"/>
      <c r="T425" s="9"/>
      <c r="U425" s="9"/>
      <c r="V425" s="9"/>
      <c r="W425" s="9"/>
      <c r="X425" s="9"/>
      <c r="Y425" s="9"/>
      <c r="Z425" s="9"/>
    </row>
    <row r="426" spans="1:26" ht="13.2">
      <c r="A426" s="2"/>
      <c r="B426" s="2"/>
      <c r="C426" s="2"/>
      <c r="D426" s="2"/>
      <c r="E426" s="2"/>
      <c r="F426" s="2"/>
      <c r="G426" s="2"/>
      <c r="H426" s="2"/>
      <c r="I426" s="2"/>
      <c r="J426" s="2"/>
      <c r="K426" s="2"/>
      <c r="L426" s="2"/>
      <c r="M426" s="2"/>
      <c r="N426" s="9"/>
      <c r="O426" s="9"/>
      <c r="P426" s="9"/>
      <c r="Q426" s="9"/>
      <c r="R426" s="9"/>
      <c r="S426" s="9"/>
      <c r="T426" s="9"/>
      <c r="U426" s="9"/>
      <c r="V426" s="9"/>
      <c r="W426" s="9"/>
      <c r="X426" s="9"/>
      <c r="Y426" s="9"/>
      <c r="Z426" s="9"/>
    </row>
    <row r="427" spans="1:26" ht="13.2">
      <c r="A427" s="2"/>
      <c r="B427" s="2"/>
      <c r="C427" s="2"/>
      <c r="D427" s="2"/>
      <c r="E427" s="2"/>
      <c r="F427" s="2"/>
      <c r="G427" s="2"/>
      <c r="H427" s="2"/>
      <c r="I427" s="2"/>
      <c r="J427" s="2"/>
      <c r="K427" s="2"/>
      <c r="L427" s="2"/>
      <c r="M427" s="2"/>
      <c r="N427" s="9"/>
      <c r="O427" s="9"/>
      <c r="P427" s="9"/>
      <c r="Q427" s="9"/>
      <c r="R427" s="9"/>
      <c r="S427" s="9"/>
      <c r="T427" s="9"/>
      <c r="U427" s="9"/>
      <c r="V427" s="9"/>
      <c r="W427" s="9"/>
      <c r="X427" s="9"/>
      <c r="Y427" s="9"/>
      <c r="Z427" s="9"/>
    </row>
    <row r="428" spans="1:26" ht="13.2">
      <c r="A428" s="2"/>
      <c r="B428" s="2"/>
      <c r="C428" s="2"/>
      <c r="D428" s="2"/>
      <c r="E428" s="2"/>
      <c r="F428" s="2"/>
      <c r="G428" s="2"/>
      <c r="H428" s="2"/>
      <c r="I428" s="2"/>
      <c r="J428" s="2"/>
      <c r="K428" s="2"/>
      <c r="L428" s="2"/>
      <c r="M428" s="2"/>
      <c r="N428" s="9"/>
      <c r="O428" s="9"/>
      <c r="P428" s="9"/>
      <c r="Q428" s="9"/>
      <c r="R428" s="9"/>
      <c r="S428" s="9"/>
      <c r="T428" s="9"/>
      <c r="U428" s="9"/>
      <c r="V428" s="9"/>
      <c r="W428" s="9"/>
      <c r="X428" s="9"/>
      <c r="Y428" s="9"/>
      <c r="Z428" s="9"/>
    </row>
    <row r="429" spans="1:26" ht="13.2">
      <c r="A429" s="2"/>
      <c r="B429" s="2"/>
      <c r="C429" s="2"/>
      <c r="D429" s="2"/>
      <c r="E429" s="2"/>
      <c r="F429" s="2"/>
      <c r="G429" s="2"/>
      <c r="H429" s="2"/>
      <c r="I429" s="2"/>
      <c r="J429" s="2"/>
      <c r="K429" s="2"/>
      <c r="L429" s="2"/>
      <c r="M429" s="2"/>
      <c r="N429" s="9"/>
      <c r="O429" s="9"/>
      <c r="P429" s="9"/>
      <c r="Q429" s="9"/>
      <c r="R429" s="9"/>
      <c r="S429" s="9"/>
      <c r="T429" s="9"/>
      <c r="U429" s="9"/>
      <c r="V429" s="9"/>
      <c r="W429" s="9"/>
      <c r="X429" s="9"/>
      <c r="Y429" s="9"/>
      <c r="Z429" s="9"/>
    </row>
    <row r="430" spans="1:26" ht="13.2">
      <c r="A430" s="2"/>
      <c r="B430" s="2"/>
      <c r="C430" s="2"/>
      <c r="D430" s="2"/>
      <c r="E430" s="2"/>
      <c r="F430" s="2"/>
      <c r="G430" s="2"/>
      <c r="H430" s="2"/>
      <c r="I430" s="2"/>
      <c r="J430" s="2"/>
      <c r="K430" s="2"/>
      <c r="L430" s="2"/>
      <c r="M430" s="2"/>
      <c r="N430" s="9"/>
      <c r="O430" s="9"/>
      <c r="P430" s="9"/>
      <c r="Q430" s="9"/>
      <c r="R430" s="9"/>
      <c r="S430" s="9"/>
      <c r="T430" s="9"/>
      <c r="U430" s="9"/>
      <c r="V430" s="9"/>
      <c r="W430" s="9"/>
      <c r="X430" s="9"/>
      <c r="Y430" s="9"/>
      <c r="Z430" s="9"/>
    </row>
    <row r="431" spans="1:26" ht="13.2">
      <c r="A431" s="2"/>
      <c r="B431" s="2"/>
      <c r="C431" s="2"/>
      <c r="D431" s="2"/>
      <c r="E431" s="2"/>
      <c r="F431" s="2"/>
      <c r="G431" s="2"/>
      <c r="H431" s="2"/>
      <c r="I431" s="2"/>
      <c r="J431" s="2"/>
      <c r="K431" s="2"/>
      <c r="L431" s="2"/>
      <c r="M431" s="2"/>
      <c r="N431" s="9"/>
      <c r="O431" s="9"/>
      <c r="P431" s="9"/>
      <c r="Q431" s="9"/>
      <c r="R431" s="9"/>
      <c r="S431" s="9"/>
      <c r="T431" s="9"/>
      <c r="U431" s="9"/>
      <c r="V431" s="9"/>
      <c r="W431" s="9"/>
      <c r="X431" s="9"/>
      <c r="Y431" s="9"/>
      <c r="Z431" s="9"/>
    </row>
    <row r="432" spans="1:26" ht="13.2">
      <c r="A432" s="2"/>
      <c r="B432" s="2"/>
      <c r="C432" s="2"/>
      <c r="D432" s="2"/>
      <c r="E432" s="2"/>
      <c r="F432" s="2"/>
      <c r="G432" s="2"/>
      <c r="H432" s="2"/>
      <c r="I432" s="2"/>
      <c r="J432" s="2"/>
      <c r="K432" s="2"/>
      <c r="L432" s="2"/>
      <c r="M432" s="2"/>
      <c r="N432" s="9"/>
      <c r="O432" s="9"/>
      <c r="P432" s="9"/>
      <c r="Q432" s="9"/>
      <c r="R432" s="9"/>
      <c r="S432" s="9"/>
      <c r="T432" s="9"/>
      <c r="U432" s="9"/>
      <c r="V432" s="9"/>
      <c r="W432" s="9"/>
      <c r="X432" s="9"/>
      <c r="Y432" s="9"/>
      <c r="Z432" s="9"/>
    </row>
    <row r="433" spans="1:26" ht="13.2">
      <c r="A433" s="2"/>
      <c r="B433" s="2"/>
      <c r="C433" s="2"/>
      <c r="D433" s="2"/>
      <c r="E433" s="2"/>
      <c r="F433" s="2"/>
      <c r="G433" s="2"/>
      <c r="H433" s="2"/>
      <c r="I433" s="2"/>
      <c r="J433" s="2"/>
      <c r="K433" s="2"/>
      <c r="L433" s="2"/>
      <c r="M433" s="2"/>
      <c r="N433" s="9"/>
      <c r="O433" s="9"/>
      <c r="P433" s="9"/>
      <c r="Q433" s="9"/>
      <c r="R433" s="9"/>
      <c r="S433" s="9"/>
      <c r="T433" s="9"/>
      <c r="U433" s="9"/>
      <c r="V433" s="9"/>
      <c r="W433" s="9"/>
      <c r="X433" s="9"/>
      <c r="Y433" s="9"/>
      <c r="Z433" s="9"/>
    </row>
    <row r="434" spans="1:26" ht="13.2">
      <c r="A434" s="2"/>
      <c r="B434" s="2"/>
      <c r="C434" s="2"/>
      <c r="D434" s="2"/>
      <c r="E434" s="2"/>
      <c r="F434" s="2"/>
      <c r="G434" s="2"/>
      <c r="H434" s="2"/>
      <c r="I434" s="2"/>
      <c r="J434" s="2"/>
      <c r="K434" s="2"/>
      <c r="L434" s="2"/>
      <c r="M434" s="2"/>
      <c r="N434" s="9"/>
      <c r="O434" s="9"/>
      <c r="P434" s="9"/>
      <c r="Q434" s="9"/>
      <c r="R434" s="9"/>
      <c r="S434" s="9"/>
      <c r="T434" s="9"/>
      <c r="U434" s="9"/>
      <c r="V434" s="9"/>
      <c r="W434" s="9"/>
      <c r="X434" s="9"/>
      <c r="Y434" s="9"/>
      <c r="Z434" s="9"/>
    </row>
    <row r="435" spans="1:26" ht="13.2">
      <c r="A435" s="2"/>
      <c r="B435" s="2"/>
      <c r="C435" s="2"/>
      <c r="D435" s="2"/>
      <c r="E435" s="2"/>
      <c r="F435" s="2"/>
      <c r="G435" s="2"/>
      <c r="H435" s="2"/>
      <c r="I435" s="2"/>
      <c r="J435" s="2"/>
      <c r="K435" s="2"/>
      <c r="L435" s="2"/>
      <c r="M435" s="2"/>
      <c r="N435" s="9"/>
      <c r="O435" s="9"/>
      <c r="P435" s="9"/>
      <c r="Q435" s="9"/>
      <c r="R435" s="9"/>
      <c r="S435" s="9"/>
      <c r="T435" s="9"/>
      <c r="U435" s="9"/>
      <c r="V435" s="9"/>
      <c r="W435" s="9"/>
      <c r="X435" s="9"/>
      <c r="Y435" s="9"/>
      <c r="Z435" s="9"/>
    </row>
    <row r="436" spans="1:26" ht="13.2">
      <c r="A436" s="2"/>
      <c r="B436" s="2"/>
      <c r="C436" s="2"/>
      <c r="D436" s="2"/>
      <c r="E436" s="2"/>
      <c r="F436" s="2"/>
      <c r="G436" s="2"/>
      <c r="H436" s="2"/>
      <c r="I436" s="2"/>
      <c r="J436" s="2"/>
      <c r="K436" s="2"/>
      <c r="L436" s="2"/>
      <c r="M436" s="2"/>
      <c r="N436" s="9"/>
      <c r="O436" s="9"/>
      <c r="P436" s="9"/>
      <c r="Q436" s="9"/>
      <c r="R436" s="9"/>
      <c r="S436" s="9"/>
      <c r="T436" s="9"/>
      <c r="U436" s="9"/>
      <c r="V436" s="9"/>
      <c r="W436" s="9"/>
      <c r="X436" s="9"/>
      <c r="Y436" s="9"/>
      <c r="Z436" s="9"/>
    </row>
    <row r="437" spans="1:26" ht="13.2">
      <c r="A437" s="2"/>
      <c r="B437" s="2"/>
      <c r="C437" s="2"/>
      <c r="D437" s="2"/>
      <c r="E437" s="2"/>
      <c r="F437" s="2"/>
      <c r="G437" s="2"/>
      <c r="H437" s="2"/>
      <c r="I437" s="2"/>
      <c r="J437" s="2"/>
      <c r="K437" s="2"/>
      <c r="L437" s="2"/>
      <c r="M437" s="2"/>
      <c r="N437" s="9"/>
      <c r="O437" s="9"/>
      <c r="P437" s="9"/>
      <c r="Q437" s="9"/>
      <c r="R437" s="9"/>
      <c r="S437" s="9"/>
      <c r="T437" s="9"/>
      <c r="U437" s="9"/>
      <c r="V437" s="9"/>
      <c r="W437" s="9"/>
      <c r="X437" s="9"/>
      <c r="Y437" s="9"/>
      <c r="Z437" s="9"/>
    </row>
    <row r="438" spans="1:26" ht="13.2">
      <c r="A438" s="2"/>
      <c r="B438" s="2"/>
      <c r="C438" s="2"/>
      <c r="D438" s="2"/>
      <c r="E438" s="2"/>
      <c r="F438" s="2"/>
      <c r="G438" s="2"/>
      <c r="H438" s="2"/>
      <c r="I438" s="2"/>
      <c r="J438" s="2"/>
      <c r="K438" s="2"/>
      <c r="L438" s="2"/>
      <c r="M438" s="2"/>
      <c r="N438" s="9"/>
      <c r="O438" s="9"/>
      <c r="P438" s="9"/>
      <c r="Q438" s="9"/>
      <c r="R438" s="9"/>
      <c r="S438" s="9"/>
      <c r="T438" s="9"/>
      <c r="U438" s="9"/>
      <c r="V438" s="9"/>
      <c r="W438" s="9"/>
      <c r="X438" s="9"/>
      <c r="Y438" s="9"/>
      <c r="Z438" s="9"/>
    </row>
    <row r="439" spans="1:26" ht="13.2">
      <c r="A439" s="2"/>
      <c r="B439" s="2"/>
      <c r="C439" s="2"/>
      <c r="D439" s="2"/>
      <c r="E439" s="2"/>
      <c r="F439" s="2"/>
      <c r="G439" s="2"/>
      <c r="H439" s="2"/>
      <c r="I439" s="2"/>
      <c r="J439" s="2"/>
      <c r="K439" s="2"/>
      <c r="L439" s="2"/>
      <c r="M439" s="2"/>
      <c r="N439" s="9"/>
      <c r="O439" s="9"/>
      <c r="P439" s="9"/>
      <c r="Q439" s="9"/>
      <c r="R439" s="9"/>
      <c r="S439" s="9"/>
      <c r="T439" s="9"/>
      <c r="U439" s="9"/>
      <c r="V439" s="9"/>
      <c r="W439" s="9"/>
      <c r="X439" s="9"/>
      <c r="Y439" s="9"/>
      <c r="Z439" s="9"/>
    </row>
    <row r="440" spans="1:26" ht="13.2">
      <c r="A440" s="2"/>
      <c r="B440" s="2"/>
      <c r="C440" s="2"/>
      <c r="D440" s="2"/>
      <c r="E440" s="2"/>
      <c r="F440" s="2"/>
      <c r="G440" s="2"/>
      <c r="H440" s="2"/>
      <c r="I440" s="2"/>
      <c r="J440" s="2"/>
      <c r="K440" s="2"/>
      <c r="L440" s="2"/>
      <c r="M440" s="2"/>
      <c r="N440" s="9"/>
      <c r="O440" s="9"/>
      <c r="P440" s="9"/>
      <c r="Q440" s="9"/>
      <c r="R440" s="9"/>
      <c r="S440" s="9"/>
      <c r="T440" s="9"/>
      <c r="U440" s="9"/>
      <c r="V440" s="9"/>
      <c r="W440" s="9"/>
      <c r="X440" s="9"/>
      <c r="Y440" s="9"/>
      <c r="Z440" s="9"/>
    </row>
    <row r="441" spans="1:26" ht="13.2">
      <c r="A441" s="2"/>
      <c r="B441" s="2"/>
      <c r="C441" s="2"/>
      <c r="D441" s="2"/>
      <c r="E441" s="2"/>
      <c r="F441" s="2"/>
      <c r="G441" s="2"/>
      <c r="H441" s="2"/>
      <c r="I441" s="2"/>
      <c r="J441" s="2"/>
      <c r="K441" s="2"/>
      <c r="L441" s="2"/>
      <c r="M441" s="2"/>
      <c r="N441" s="9"/>
      <c r="O441" s="9"/>
      <c r="P441" s="9"/>
      <c r="Q441" s="9"/>
      <c r="R441" s="9"/>
      <c r="S441" s="9"/>
      <c r="T441" s="9"/>
      <c r="U441" s="9"/>
      <c r="V441" s="9"/>
      <c r="W441" s="9"/>
      <c r="X441" s="9"/>
      <c r="Y441" s="9"/>
      <c r="Z441" s="9"/>
    </row>
    <row r="442" spans="1:26" ht="13.2">
      <c r="A442" s="2"/>
      <c r="B442" s="2"/>
      <c r="C442" s="2"/>
      <c r="D442" s="2"/>
      <c r="E442" s="2"/>
      <c r="F442" s="2"/>
      <c r="G442" s="2"/>
      <c r="H442" s="2"/>
      <c r="I442" s="2"/>
      <c r="J442" s="2"/>
      <c r="K442" s="2"/>
      <c r="L442" s="2"/>
      <c r="M442" s="2"/>
      <c r="N442" s="9"/>
      <c r="O442" s="9"/>
      <c r="P442" s="9"/>
      <c r="Q442" s="9"/>
      <c r="R442" s="9"/>
      <c r="S442" s="9"/>
      <c r="T442" s="9"/>
      <c r="U442" s="9"/>
      <c r="V442" s="9"/>
      <c r="W442" s="9"/>
      <c r="X442" s="9"/>
      <c r="Y442" s="9"/>
      <c r="Z442" s="9"/>
    </row>
    <row r="443" spans="1:26" ht="13.2">
      <c r="A443" s="2"/>
      <c r="B443" s="2"/>
      <c r="C443" s="2"/>
      <c r="D443" s="2"/>
      <c r="E443" s="2"/>
      <c r="F443" s="2"/>
      <c r="G443" s="2"/>
      <c r="H443" s="2"/>
      <c r="I443" s="2"/>
      <c r="J443" s="2"/>
      <c r="K443" s="2"/>
      <c r="L443" s="2"/>
      <c r="M443" s="2"/>
      <c r="N443" s="9"/>
      <c r="O443" s="9"/>
      <c r="P443" s="9"/>
      <c r="Q443" s="9"/>
      <c r="R443" s="9"/>
      <c r="S443" s="9"/>
      <c r="T443" s="9"/>
      <c r="U443" s="9"/>
      <c r="V443" s="9"/>
      <c r="W443" s="9"/>
      <c r="X443" s="9"/>
      <c r="Y443" s="9"/>
      <c r="Z443" s="9"/>
    </row>
    <row r="444" spans="1:26" ht="13.2">
      <c r="A444" s="2"/>
      <c r="B444" s="2"/>
      <c r="C444" s="2"/>
      <c r="D444" s="2"/>
      <c r="E444" s="2"/>
      <c r="F444" s="2"/>
      <c r="G444" s="2"/>
      <c r="H444" s="2"/>
      <c r="I444" s="2"/>
      <c r="J444" s="2"/>
      <c r="K444" s="2"/>
      <c r="L444" s="2"/>
      <c r="M444" s="2"/>
      <c r="N444" s="9"/>
      <c r="O444" s="9"/>
      <c r="P444" s="9"/>
      <c r="Q444" s="9"/>
      <c r="R444" s="9"/>
      <c r="S444" s="9"/>
      <c r="T444" s="9"/>
      <c r="U444" s="9"/>
      <c r="V444" s="9"/>
      <c r="W444" s="9"/>
      <c r="X444" s="9"/>
      <c r="Y444" s="9"/>
      <c r="Z444" s="9"/>
    </row>
    <row r="445" spans="1:26" ht="13.2">
      <c r="A445" s="2"/>
      <c r="B445" s="2"/>
      <c r="C445" s="2"/>
      <c r="D445" s="2"/>
      <c r="E445" s="2"/>
      <c r="F445" s="2"/>
      <c r="G445" s="2"/>
      <c r="H445" s="2"/>
      <c r="I445" s="2"/>
      <c r="J445" s="2"/>
      <c r="K445" s="2"/>
      <c r="L445" s="2"/>
      <c r="M445" s="2"/>
      <c r="N445" s="9"/>
      <c r="O445" s="9"/>
      <c r="P445" s="9"/>
      <c r="Q445" s="9"/>
      <c r="R445" s="9"/>
      <c r="S445" s="9"/>
      <c r="T445" s="9"/>
      <c r="U445" s="9"/>
      <c r="V445" s="9"/>
      <c r="W445" s="9"/>
      <c r="X445" s="9"/>
      <c r="Y445" s="9"/>
      <c r="Z445" s="9"/>
    </row>
    <row r="446" spans="1:26" ht="13.2">
      <c r="A446" s="2"/>
      <c r="B446" s="2"/>
      <c r="C446" s="2"/>
      <c r="D446" s="2"/>
      <c r="E446" s="2"/>
      <c r="F446" s="2"/>
      <c r="G446" s="2"/>
      <c r="H446" s="2"/>
      <c r="I446" s="2"/>
      <c r="J446" s="2"/>
      <c r="K446" s="2"/>
      <c r="L446" s="2"/>
      <c r="M446" s="2"/>
      <c r="N446" s="9"/>
      <c r="O446" s="9"/>
      <c r="P446" s="9"/>
      <c r="Q446" s="9"/>
      <c r="R446" s="9"/>
      <c r="S446" s="9"/>
      <c r="T446" s="9"/>
      <c r="U446" s="9"/>
      <c r="V446" s="9"/>
      <c r="W446" s="9"/>
      <c r="X446" s="9"/>
      <c r="Y446" s="9"/>
      <c r="Z446" s="9"/>
    </row>
    <row r="447" spans="1:26" ht="13.2">
      <c r="A447" s="2"/>
      <c r="B447" s="2"/>
      <c r="C447" s="2"/>
      <c r="D447" s="2"/>
      <c r="E447" s="2"/>
      <c r="F447" s="2"/>
      <c r="G447" s="2"/>
      <c r="H447" s="2"/>
      <c r="I447" s="2"/>
      <c r="J447" s="2"/>
      <c r="K447" s="2"/>
      <c r="L447" s="2"/>
      <c r="M447" s="2"/>
      <c r="N447" s="9"/>
      <c r="O447" s="9"/>
      <c r="P447" s="9"/>
      <c r="Q447" s="9"/>
      <c r="R447" s="9"/>
      <c r="S447" s="9"/>
      <c r="T447" s="9"/>
      <c r="U447" s="9"/>
      <c r="V447" s="9"/>
      <c r="W447" s="9"/>
      <c r="X447" s="9"/>
      <c r="Y447" s="9"/>
      <c r="Z447" s="9"/>
    </row>
    <row r="448" spans="1:26" ht="13.2">
      <c r="A448" s="2"/>
      <c r="B448" s="2"/>
      <c r="C448" s="2"/>
      <c r="D448" s="2"/>
      <c r="E448" s="2"/>
      <c r="F448" s="2"/>
      <c r="G448" s="2"/>
      <c r="H448" s="2"/>
      <c r="I448" s="2"/>
      <c r="J448" s="2"/>
      <c r="K448" s="2"/>
      <c r="L448" s="2"/>
      <c r="M448" s="2"/>
      <c r="N448" s="9"/>
      <c r="O448" s="9"/>
      <c r="P448" s="9"/>
      <c r="Q448" s="9"/>
      <c r="R448" s="9"/>
      <c r="S448" s="9"/>
      <c r="T448" s="9"/>
      <c r="U448" s="9"/>
      <c r="V448" s="9"/>
      <c r="W448" s="9"/>
      <c r="X448" s="9"/>
      <c r="Y448" s="9"/>
      <c r="Z448" s="9"/>
    </row>
    <row r="449" spans="1:26" ht="13.2">
      <c r="A449" s="2"/>
      <c r="B449" s="2"/>
      <c r="C449" s="2"/>
      <c r="D449" s="2"/>
      <c r="E449" s="2"/>
      <c r="F449" s="2"/>
      <c r="G449" s="2"/>
      <c r="H449" s="2"/>
      <c r="I449" s="2"/>
      <c r="J449" s="2"/>
      <c r="K449" s="2"/>
      <c r="L449" s="2"/>
      <c r="M449" s="2"/>
      <c r="N449" s="9"/>
      <c r="O449" s="9"/>
      <c r="P449" s="9"/>
      <c r="Q449" s="9"/>
      <c r="R449" s="9"/>
      <c r="S449" s="9"/>
      <c r="T449" s="9"/>
      <c r="U449" s="9"/>
      <c r="V449" s="9"/>
      <c r="W449" s="9"/>
      <c r="X449" s="9"/>
      <c r="Y449" s="9"/>
      <c r="Z449" s="9"/>
    </row>
    <row r="450" spans="1:26" ht="13.2">
      <c r="A450" s="2"/>
      <c r="B450" s="2"/>
      <c r="C450" s="2"/>
      <c r="D450" s="2"/>
      <c r="E450" s="2"/>
      <c r="F450" s="2"/>
      <c r="G450" s="2"/>
      <c r="H450" s="2"/>
      <c r="I450" s="2"/>
      <c r="J450" s="2"/>
      <c r="K450" s="2"/>
      <c r="L450" s="2"/>
      <c r="M450" s="2"/>
      <c r="N450" s="9"/>
      <c r="O450" s="9"/>
      <c r="P450" s="9"/>
      <c r="Q450" s="9"/>
      <c r="R450" s="9"/>
      <c r="S450" s="9"/>
      <c r="T450" s="9"/>
      <c r="U450" s="9"/>
      <c r="V450" s="9"/>
      <c r="W450" s="9"/>
      <c r="X450" s="9"/>
      <c r="Y450" s="9"/>
      <c r="Z450" s="9"/>
    </row>
    <row r="451" spans="1:26" ht="13.2">
      <c r="A451" s="2"/>
      <c r="B451" s="2"/>
      <c r="C451" s="2"/>
      <c r="D451" s="2"/>
      <c r="E451" s="2"/>
      <c r="F451" s="2"/>
      <c r="G451" s="2"/>
      <c r="H451" s="2"/>
      <c r="I451" s="2"/>
      <c r="J451" s="2"/>
      <c r="K451" s="2"/>
      <c r="L451" s="2"/>
      <c r="M451" s="2"/>
      <c r="N451" s="9"/>
      <c r="O451" s="9"/>
      <c r="P451" s="9"/>
      <c r="Q451" s="9"/>
      <c r="R451" s="9"/>
      <c r="S451" s="9"/>
      <c r="T451" s="9"/>
      <c r="U451" s="9"/>
      <c r="V451" s="9"/>
      <c r="W451" s="9"/>
      <c r="X451" s="9"/>
      <c r="Y451" s="9"/>
      <c r="Z451" s="9"/>
    </row>
    <row r="452" spans="1:26" ht="13.2">
      <c r="A452" s="2"/>
      <c r="B452" s="2"/>
      <c r="C452" s="2"/>
      <c r="D452" s="2"/>
      <c r="E452" s="2"/>
      <c r="F452" s="2"/>
      <c r="G452" s="2"/>
      <c r="H452" s="2"/>
      <c r="I452" s="2"/>
      <c r="J452" s="2"/>
      <c r="K452" s="2"/>
      <c r="L452" s="2"/>
      <c r="M452" s="2"/>
      <c r="N452" s="9"/>
      <c r="O452" s="9"/>
      <c r="P452" s="9"/>
      <c r="Q452" s="9"/>
      <c r="R452" s="9"/>
      <c r="S452" s="9"/>
      <c r="T452" s="9"/>
      <c r="U452" s="9"/>
      <c r="V452" s="9"/>
      <c r="W452" s="9"/>
      <c r="X452" s="9"/>
      <c r="Y452" s="9"/>
      <c r="Z452" s="9"/>
    </row>
    <row r="453" spans="1:26" ht="13.2">
      <c r="A453" s="2"/>
      <c r="B453" s="2"/>
      <c r="C453" s="2"/>
      <c r="D453" s="2"/>
      <c r="E453" s="2"/>
      <c r="F453" s="2"/>
      <c r="G453" s="2"/>
      <c r="H453" s="2"/>
      <c r="I453" s="2"/>
      <c r="J453" s="2"/>
      <c r="K453" s="2"/>
      <c r="L453" s="2"/>
      <c r="M453" s="2"/>
      <c r="N453" s="9"/>
      <c r="O453" s="9"/>
      <c r="P453" s="9"/>
      <c r="Q453" s="9"/>
      <c r="R453" s="9"/>
      <c r="S453" s="9"/>
      <c r="T453" s="9"/>
      <c r="U453" s="9"/>
      <c r="V453" s="9"/>
      <c r="W453" s="9"/>
      <c r="X453" s="9"/>
      <c r="Y453" s="9"/>
      <c r="Z453" s="9"/>
    </row>
    <row r="454" spans="1:26" ht="13.2">
      <c r="A454" s="2"/>
      <c r="B454" s="2"/>
      <c r="C454" s="2"/>
      <c r="D454" s="2"/>
      <c r="E454" s="2"/>
      <c r="F454" s="2"/>
      <c r="G454" s="2"/>
      <c r="H454" s="2"/>
      <c r="I454" s="2"/>
      <c r="J454" s="2"/>
      <c r="K454" s="2"/>
      <c r="L454" s="2"/>
      <c r="M454" s="2"/>
      <c r="N454" s="9"/>
      <c r="O454" s="9"/>
      <c r="P454" s="9"/>
      <c r="Q454" s="9"/>
      <c r="R454" s="9"/>
      <c r="S454" s="9"/>
      <c r="T454" s="9"/>
      <c r="U454" s="9"/>
      <c r="V454" s="9"/>
      <c r="W454" s="9"/>
      <c r="X454" s="9"/>
      <c r="Y454" s="9"/>
      <c r="Z454" s="9"/>
    </row>
    <row r="455" spans="1:26" ht="13.2">
      <c r="A455" s="2"/>
      <c r="B455" s="2"/>
      <c r="C455" s="2"/>
      <c r="D455" s="2"/>
      <c r="E455" s="2"/>
      <c r="F455" s="2"/>
      <c r="G455" s="2"/>
      <c r="H455" s="2"/>
      <c r="I455" s="2"/>
      <c r="J455" s="2"/>
      <c r="K455" s="2"/>
      <c r="L455" s="2"/>
      <c r="M455" s="2"/>
      <c r="N455" s="9"/>
      <c r="O455" s="9"/>
      <c r="P455" s="9"/>
      <c r="Q455" s="9"/>
      <c r="R455" s="9"/>
      <c r="S455" s="9"/>
      <c r="T455" s="9"/>
      <c r="U455" s="9"/>
      <c r="V455" s="9"/>
      <c r="W455" s="9"/>
      <c r="X455" s="9"/>
      <c r="Y455" s="9"/>
      <c r="Z455" s="9"/>
    </row>
    <row r="456" spans="1:26" ht="13.2">
      <c r="A456" s="2"/>
      <c r="B456" s="2"/>
      <c r="C456" s="2"/>
      <c r="D456" s="2"/>
      <c r="E456" s="2"/>
      <c r="F456" s="2"/>
      <c r="G456" s="2"/>
      <c r="H456" s="2"/>
      <c r="I456" s="2"/>
      <c r="J456" s="2"/>
      <c r="K456" s="2"/>
      <c r="L456" s="2"/>
      <c r="M456" s="2"/>
      <c r="N456" s="9"/>
      <c r="O456" s="9"/>
      <c r="P456" s="9"/>
      <c r="Q456" s="9"/>
      <c r="R456" s="9"/>
      <c r="S456" s="9"/>
      <c r="T456" s="9"/>
      <c r="U456" s="9"/>
      <c r="V456" s="9"/>
      <c r="W456" s="9"/>
      <c r="X456" s="9"/>
      <c r="Y456" s="9"/>
      <c r="Z456" s="9"/>
    </row>
    <row r="457" spans="1:26" ht="13.2">
      <c r="A457" s="2"/>
      <c r="B457" s="2"/>
      <c r="C457" s="2"/>
      <c r="D457" s="2"/>
      <c r="E457" s="2"/>
      <c r="F457" s="2"/>
      <c r="G457" s="2"/>
      <c r="H457" s="2"/>
      <c r="I457" s="2"/>
      <c r="J457" s="2"/>
      <c r="K457" s="2"/>
      <c r="L457" s="2"/>
      <c r="M457" s="2"/>
      <c r="N457" s="9"/>
      <c r="O457" s="9"/>
      <c r="P457" s="9"/>
      <c r="Q457" s="9"/>
      <c r="R457" s="9"/>
      <c r="S457" s="9"/>
      <c r="T457" s="9"/>
      <c r="U457" s="9"/>
      <c r="V457" s="9"/>
      <c r="W457" s="9"/>
      <c r="X457" s="9"/>
      <c r="Y457" s="9"/>
      <c r="Z457" s="9"/>
    </row>
    <row r="458" spans="1:26" ht="13.2">
      <c r="A458" s="2"/>
      <c r="B458" s="2"/>
      <c r="C458" s="2"/>
      <c r="D458" s="2"/>
      <c r="E458" s="2"/>
      <c r="F458" s="2"/>
      <c r="G458" s="2"/>
      <c r="H458" s="2"/>
      <c r="I458" s="2"/>
      <c r="J458" s="2"/>
      <c r="K458" s="2"/>
      <c r="L458" s="2"/>
      <c r="M458" s="2"/>
      <c r="N458" s="9"/>
      <c r="O458" s="9"/>
      <c r="P458" s="9"/>
      <c r="Q458" s="9"/>
      <c r="R458" s="9"/>
      <c r="S458" s="9"/>
      <c r="T458" s="9"/>
      <c r="U458" s="9"/>
      <c r="V458" s="9"/>
      <c r="W458" s="9"/>
      <c r="X458" s="9"/>
      <c r="Y458" s="9"/>
      <c r="Z458" s="9"/>
    </row>
    <row r="459" spans="1:26" ht="13.2">
      <c r="A459" s="2"/>
      <c r="B459" s="2"/>
      <c r="C459" s="2"/>
      <c r="D459" s="2"/>
      <c r="E459" s="2"/>
      <c r="F459" s="2"/>
      <c r="G459" s="2"/>
      <c r="H459" s="2"/>
      <c r="I459" s="2"/>
      <c r="J459" s="2"/>
      <c r="K459" s="2"/>
      <c r="L459" s="2"/>
      <c r="M459" s="2"/>
      <c r="N459" s="9"/>
      <c r="O459" s="9"/>
      <c r="P459" s="9"/>
      <c r="Q459" s="9"/>
      <c r="R459" s="9"/>
      <c r="S459" s="9"/>
      <c r="T459" s="9"/>
      <c r="U459" s="9"/>
      <c r="V459" s="9"/>
      <c r="W459" s="9"/>
      <c r="X459" s="9"/>
      <c r="Y459" s="9"/>
      <c r="Z459" s="9"/>
    </row>
    <row r="460" spans="1:26" ht="13.2">
      <c r="A460" s="2"/>
      <c r="B460" s="2"/>
      <c r="C460" s="2"/>
      <c r="D460" s="2"/>
      <c r="E460" s="2"/>
      <c r="F460" s="2"/>
      <c r="G460" s="2"/>
      <c r="H460" s="2"/>
      <c r="I460" s="2"/>
      <c r="J460" s="2"/>
      <c r="K460" s="2"/>
      <c r="L460" s="2"/>
      <c r="M460" s="2"/>
      <c r="N460" s="9"/>
      <c r="O460" s="9"/>
      <c r="P460" s="9"/>
      <c r="Q460" s="9"/>
      <c r="R460" s="9"/>
      <c r="S460" s="9"/>
      <c r="T460" s="9"/>
      <c r="U460" s="9"/>
      <c r="V460" s="9"/>
      <c r="W460" s="9"/>
      <c r="X460" s="9"/>
      <c r="Y460" s="9"/>
      <c r="Z460" s="9"/>
    </row>
    <row r="461" spans="1:26" ht="13.2">
      <c r="A461" s="2"/>
      <c r="B461" s="2"/>
      <c r="C461" s="2"/>
      <c r="D461" s="2"/>
      <c r="E461" s="2"/>
      <c r="F461" s="2"/>
      <c r="G461" s="2"/>
      <c r="H461" s="2"/>
      <c r="I461" s="2"/>
      <c r="J461" s="2"/>
      <c r="K461" s="2"/>
      <c r="L461" s="2"/>
      <c r="M461" s="2"/>
      <c r="N461" s="9"/>
      <c r="O461" s="9"/>
      <c r="P461" s="9"/>
      <c r="Q461" s="9"/>
      <c r="R461" s="9"/>
      <c r="S461" s="9"/>
      <c r="T461" s="9"/>
      <c r="U461" s="9"/>
      <c r="V461" s="9"/>
      <c r="W461" s="9"/>
      <c r="X461" s="9"/>
      <c r="Y461" s="9"/>
      <c r="Z461" s="9"/>
    </row>
    <row r="462" spans="1:26" ht="13.2">
      <c r="A462" s="2"/>
      <c r="B462" s="2"/>
      <c r="C462" s="2"/>
      <c r="D462" s="2"/>
      <c r="E462" s="2"/>
      <c r="F462" s="2"/>
      <c r="G462" s="2"/>
      <c r="H462" s="2"/>
      <c r="I462" s="2"/>
      <c r="J462" s="2"/>
      <c r="K462" s="2"/>
      <c r="L462" s="2"/>
      <c r="M462" s="2"/>
      <c r="N462" s="9"/>
      <c r="O462" s="9"/>
      <c r="P462" s="9"/>
      <c r="Q462" s="9"/>
      <c r="R462" s="9"/>
      <c r="S462" s="9"/>
      <c r="T462" s="9"/>
      <c r="U462" s="9"/>
      <c r="V462" s="9"/>
      <c r="W462" s="9"/>
      <c r="X462" s="9"/>
      <c r="Y462" s="9"/>
      <c r="Z462" s="9"/>
    </row>
    <row r="463" spans="1:26" ht="13.2">
      <c r="A463" s="2"/>
      <c r="B463" s="2"/>
      <c r="C463" s="2"/>
      <c r="D463" s="2"/>
      <c r="E463" s="2"/>
      <c r="F463" s="2"/>
      <c r="G463" s="2"/>
      <c r="H463" s="2"/>
      <c r="I463" s="2"/>
      <c r="J463" s="2"/>
      <c r="K463" s="2"/>
      <c r="L463" s="2"/>
      <c r="M463" s="2"/>
      <c r="N463" s="9"/>
      <c r="O463" s="9"/>
      <c r="P463" s="9"/>
      <c r="Q463" s="9"/>
      <c r="R463" s="9"/>
      <c r="S463" s="9"/>
      <c r="T463" s="9"/>
      <c r="U463" s="9"/>
      <c r="V463" s="9"/>
      <c r="W463" s="9"/>
      <c r="X463" s="9"/>
      <c r="Y463" s="9"/>
      <c r="Z463" s="9"/>
    </row>
    <row r="464" spans="1:26" ht="13.2">
      <c r="A464" s="2"/>
      <c r="B464" s="2"/>
      <c r="C464" s="2"/>
      <c r="D464" s="2"/>
      <c r="E464" s="2"/>
      <c r="F464" s="2"/>
      <c r="G464" s="2"/>
      <c r="H464" s="2"/>
      <c r="I464" s="2"/>
      <c r="J464" s="2"/>
      <c r="K464" s="2"/>
      <c r="L464" s="2"/>
      <c r="M464" s="2"/>
      <c r="N464" s="9"/>
      <c r="O464" s="9"/>
      <c r="P464" s="9"/>
      <c r="Q464" s="9"/>
      <c r="R464" s="9"/>
      <c r="S464" s="9"/>
      <c r="T464" s="9"/>
      <c r="U464" s="9"/>
      <c r="V464" s="9"/>
      <c r="W464" s="9"/>
      <c r="X464" s="9"/>
      <c r="Y464" s="9"/>
      <c r="Z464" s="9"/>
    </row>
    <row r="465" spans="1:26" ht="13.2">
      <c r="A465" s="2"/>
      <c r="B465" s="2"/>
      <c r="C465" s="2"/>
      <c r="D465" s="2"/>
      <c r="E465" s="2"/>
      <c r="F465" s="2"/>
      <c r="G465" s="2"/>
      <c r="H465" s="2"/>
      <c r="I465" s="2"/>
      <c r="J465" s="2"/>
      <c r="K465" s="2"/>
      <c r="L465" s="2"/>
      <c r="M465" s="2"/>
      <c r="N465" s="9"/>
      <c r="O465" s="9"/>
      <c r="P465" s="9"/>
      <c r="Q465" s="9"/>
      <c r="R465" s="9"/>
      <c r="S465" s="9"/>
      <c r="T465" s="9"/>
      <c r="U465" s="9"/>
      <c r="V465" s="9"/>
      <c r="W465" s="9"/>
      <c r="X465" s="9"/>
      <c r="Y465" s="9"/>
      <c r="Z465" s="9"/>
    </row>
    <row r="466" spans="1:26" ht="13.2">
      <c r="A466" s="2"/>
      <c r="B466" s="2"/>
      <c r="C466" s="2"/>
      <c r="D466" s="2"/>
      <c r="E466" s="2"/>
      <c r="F466" s="2"/>
      <c r="G466" s="2"/>
      <c r="H466" s="2"/>
      <c r="I466" s="2"/>
      <c r="J466" s="2"/>
      <c r="K466" s="2"/>
      <c r="L466" s="2"/>
      <c r="M466" s="2"/>
      <c r="N466" s="9"/>
      <c r="O466" s="9"/>
      <c r="P466" s="9"/>
      <c r="Q466" s="9"/>
      <c r="R466" s="9"/>
      <c r="S466" s="9"/>
      <c r="T466" s="9"/>
      <c r="U466" s="9"/>
      <c r="V466" s="9"/>
      <c r="W466" s="9"/>
      <c r="X466" s="9"/>
      <c r="Y466" s="9"/>
      <c r="Z466" s="9"/>
    </row>
    <row r="467" spans="1:26" ht="13.2">
      <c r="A467" s="2"/>
      <c r="B467" s="2"/>
      <c r="C467" s="2"/>
      <c r="D467" s="2"/>
      <c r="E467" s="2"/>
      <c r="F467" s="2"/>
      <c r="G467" s="2"/>
      <c r="H467" s="2"/>
      <c r="I467" s="2"/>
      <c r="J467" s="2"/>
      <c r="K467" s="2"/>
      <c r="L467" s="2"/>
      <c r="M467" s="2"/>
      <c r="N467" s="9"/>
      <c r="O467" s="9"/>
      <c r="P467" s="9"/>
      <c r="Q467" s="9"/>
      <c r="R467" s="9"/>
      <c r="S467" s="9"/>
      <c r="T467" s="9"/>
      <c r="U467" s="9"/>
      <c r="V467" s="9"/>
      <c r="W467" s="9"/>
      <c r="X467" s="9"/>
      <c r="Y467" s="9"/>
      <c r="Z467" s="9"/>
    </row>
    <row r="468" spans="1:26" ht="13.2">
      <c r="A468" s="2"/>
      <c r="B468" s="2"/>
      <c r="C468" s="2"/>
      <c r="D468" s="2"/>
      <c r="E468" s="2"/>
      <c r="F468" s="2"/>
      <c r="G468" s="2"/>
      <c r="H468" s="2"/>
      <c r="I468" s="2"/>
      <c r="J468" s="2"/>
      <c r="K468" s="2"/>
      <c r="L468" s="2"/>
      <c r="M468" s="2"/>
      <c r="N468" s="9"/>
      <c r="O468" s="9"/>
      <c r="P468" s="9"/>
      <c r="Q468" s="9"/>
      <c r="R468" s="9"/>
      <c r="S468" s="9"/>
      <c r="T468" s="9"/>
      <c r="U468" s="9"/>
      <c r="V468" s="9"/>
      <c r="W468" s="9"/>
      <c r="X468" s="9"/>
      <c r="Y468" s="9"/>
      <c r="Z468" s="9"/>
    </row>
    <row r="469" spans="1:26" ht="13.2">
      <c r="A469" s="2"/>
      <c r="B469" s="2"/>
      <c r="C469" s="2"/>
      <c r="D469" s="2"/>
      <c r="E469" s="2"/>
      <c r="F469" s="2"/>
      <c r="G469" s="2"/>
      <c r="H469" s="2"/>
      <c r="I469" s="2"/>
      <c r="J469" s="2"/>
      <c r="K469" s="2"/>
      <c r="L469" s="2"/>
      <c r="M469" s="2"/>
      <c r="N469" s="9"/>
      <c r="O469" s="9"/>
      <c r="P469" s="9"/>
      <c r="Q469" s="9"/>
      <c r="R469" s="9"/>
      <c r="S469" s="9"/>
      <c r="T469" s="9"/>
      <c r="U469" s="9"/>
      <c r="V469" s="9"/>
      <c r="W469" s="9"/>
      <c r="X469" s="9"/>
      <c r="Y469" s="9"/>
      <c r="Z469" s="9"/>
    </row>
    <row r="470" spans="1:26" ht="13.2">
      <c r="A470" s="2"/>
      <c r="B470" s="2"/>
      <c r="C470" s="2"/>
      <c r="D470" s="2"/>
      <c r="E470" s="2"/>
      <c r="F470" s="2"/>
      <c r="G470" s="2"/>
      <c r="H470" s="2"/>
      <c r="I470" s="2"/>
      <c r="J470" s="2"/>
      <c r="K470" s="2"/>
      <c r="L470" s="2"/>
      <c r="M470" s="2"/>
      <c r="N470" s="9"/>
      <c r="O470" s="9"/>
      <c r="P470" s="9"/>
      <c r="Q470" s="9"/>
      <c r="R470" s="9"/>
      <c r="S470" s="9"/>
      <c r="T470" s="9"/>
      <c r="U470" s="9"/>
      <c r="V470" s="9"/>
      <c r="W470" s="9"/>
      <c r="X470" s="9"/>
      <c r="Y470" s="9"/>
      <c r="Z470" s="9"/>
    </row>
    <row r="471" spans="1:26" ht="13.2">
      <c r="A471" s="2"/>
      <c r="B471" s="2"/>
      <c r="C471" s="2"/>
      <c r="D471" s="2"/>
      <c r="E471" s="2"/>
      <c r="F471" s="2"/>
      <c r="G471" s="2"/>
      <c r="H471" s="2"/>
      <c r="I471" s="2"/>
      <c r="J471" s="2"/>
      <c r="K471" s="2"/>
      <c r="L471" s="2"/>
      <c r="M471" s="2"/>
      <c r="N471" s="9"/>
      <c r="O471" s="9"/>
      <c r="P471" s="9"/>
      <c r="Q471" s="9"/>
      <c r="R471" s="9"/>
      <c r="S471" s="9"/>
      <c r="T471" s="9"/>
      <c r="U471" s="9"/>
      <c r="V471" s="9"/>
      <c r="W471" s="9"/>
      <c r="X471" s="9"/>
      <c r="Y471" s="9"/>
      <c r="Z471" s="9"/>
    </row>
    <row r="472" spans="1:26" ht="13.2">
      <c r="A472" s="2"/>
      <c r="B472" s="2"/>
      <c r="C472" s="2"/>
      <c r="D472" s="2"/>
      <c r="E472" s="2"/>
      <c r="F472" s="2"/>
      <c r="G472" s="2"/>
      <c r="H472" s="2"/>
      <c r="I472" s="2"/>
      <c r="J472" s="2"/>
      <c r="K472" s="2"/>
      <c r="L472" s="2"/>
      <c r="M472" s="2"/>
      <c r="N472" s="9"/>
      <c r="O472" s="9"/>
      <c r="P472" s="9"/>
      <c r="Q472" s="9"/>
      <c r="R472" s="9"/>
      <c r="S472" s="9"/>
      <c r="T472" s="9"/>
      <c r="U472" s="9"/>
      <c r="V472" s="9"/>
      <c r="W472" s="9"/>
      <c r="X472" s="9"/>
      <c r="Y472" s="9"/>
      <c r="Z472" s="9"/>
    </row>
    <row r="473" spans="1:26" ht="13.2">
      <c r="A473" s="2"/>
      <c r="B473" s="2"/>
      <c r="C473" s="2"/>
      <c r="D473" s="2"/>
      <c r="E473" s="2"/>
      <c r="F473" s="2"/>
      <c r="G473" s="2"/>
      <c r="H473" s="2"/>
      <c r="I473" s="2"/>
      <c r="J473" s="2"/>
      <c r="K473" s="2"/>
      <c r="L473" s="2"/>
      <c r="M473" s="2"/>
      <c r="N473" s="9"/>
      <c r="O473" s="9"/>
      <c r="P473" s="9"/>
      <c r="Q473" s="9"/>
      <c r="R473" s="9"/>
      <c r="S473" s="9"/>
      <c r="T473" s="9"/>
      <c r="U473" s="9"/>
      <c r="V473" s="9"/>
      <c r="W473" s="9"/>
      <c r="X473" s="9"/>
      <c r="Y473" s="9"/>
      <c r="Z473" s="9"/>
    </row>
    <row r="474" spans="1:26" ht="13.2">
      <c r="A474" s="2"/>
      <c r="B474" s="2"/>
      <c r="C474" s="2"/>
      <c r="D474" s="2"/>
      <c r="E474" s="2"/>
      <c r="F474" s="2"/>
      <c r="G474" s="2"/>
      <c r="H474" s="2"/>
      <c r="I474" s="2"/>
      <c r="J474" s="2"/>
      <c r="K474" s="2"/>
      <c r="L474" s="2"/>
      <c r="M474" s="2"/>
      <c r="N474" s="9"/>
      <c r="O474" s="9"/>
      <c r="P474" s="9"/>
      <c r="Q474" s="9"/>
      <c r="R474" s="9"/>
      <c r="S474" s="9"/>
      <c r="T474" s="9"/>
      <c r="U474" s="9"/>
      <c r="V474" s="9"/>
      <c r="W474" s="9"/>
      <c r="X474" s="9"/>
      <c r="Y474" s="9"/>
      <c r="Z474" s="9"/>
    </row>
    <row r="475" spans="1:26" ht="13.2">
      <c r="A475" s="2"/>
      <c r="B475" s="2"/>
      <c r="C475" s="2"/>
      <c r="D475" s="2"/>
      <c r="E475" s="2"/>
      <c r="F475" s="2"/>
      <c r="G475" s="2"/>
      <c r="H475" s="2"/>
      <c r="I475" s="2"/>
      <c r="J475" s="2"/>
      <c r="K475" s="2"/>
      <c r="L475" s="2"/>
      <c r="M475" s="2"/>
      <c r="N475" s="9"/>
      <c r="O475" s="9"/>
      <c r="P475" s="9"/>
      <c r="Q475" s="9"/>
      <c r="R475" s="9"/>
      <c r="S475" s="9"/>
      <c r="T475" s="9"/>
      <c r="U475" s="9"/>
      <c r="V475" s="9"/>
      <c r="W475" s="9"/>
      <c r="X475" s="9"/>
      <c r="Y475" s="9"/>
      <c r="Z475" s="9"/>
    </row>
    <row r="476" spans="1:26" ht="13.2">
      <c r="A476" s="2"/>
      <c r="B476" s="2"/>
      <c r="C476" s="2"/>
      <c r="D476" s="2"/>
      <c r="E476" s="2"/>
      <c r="F476" s="2"/>
      <c r="G476" s="2"/>
      <c r="H476" s="2"/>
      <c r="I476" s="2"/>
      <c r="J476" s="2"/>
      <c r="K476" s="2"/>
      <c r="L476" s="2"/>
      <c r="M476" s="2"/>
      <c r="N476" s="9"/>
      <c r="O476" s="9"/>
      <c r="P476" s="9"/>
      <c r="Q476" s="9"/>
      <c r="R476" s="9"/>
      <c r="S476" s="9"/>
      <c r="T476" s="9"/>
      <c r="U476" s="9"/>
      <c r="V476" s="9"/>
      <c r="W476" s="9"/>
      <c r="X476" s="9"/>
      <c r="Y476" s="9"/>
      <c r="Z476" s="9"/>
    </row>
    <row r="477" spans="1:26" ht="13.2">
      <c r="A477" s="2"/>
      <c r="B477" s="2"/>
      <c r="C477" s="2"/>
      <c r="D477" s="2"/>
      <c r="E477" s="2"/>
      <c r="F477" s="2"/>
      <c r="G477" s="2"/>
      <c r="H477" s="2"/>
      <c r="I477" s="2"/>
      <c r="J477" s="2"/>
      <c r="K477" s="2"/>
      <c r="L477" s="2"/>
      <c r="M477" s="2"/>
      <c r="N477" s="9"/>
      <c r="O477" s="9"/>
      <c r="P477" s="9"/>
      <c r="Q477" s="9"/>
      <c r="R477" s="9"/>
      <c r="S477" s="9"/>
      <c r="T477" s="9"/>
      <c r="U477" s="9"/>
      <c r="V477" s="9"/>
      <c r="W477" s="9"/>
      <c r="X477" s="9"/>
      <c r="Y477" s="9"/>
      <c r="Z477" s="9"/>
    </row>
    <row r="478" spans="1:26" ht="13.2">
      <c r="A478" s="2"/>
      <c r="B478" s="2"/>
      <c r="C478" s="2"/>
      <c r="D478" s="2"/>
      <c r="E478" s="2"/>
      <c r="F478" s="2"/>
      <c r="G478" s="2"/>
      <c r="H478" s="2"/>
      <c r="I478" s="2"/>
      <c r="J478" s="2"/>
      <c r="K478" s="2"/>
      <c r="L478" s="2"/>
      <c r="M478" s="2"/>
      <c r="N478" s="9"/>
      <c r="O478" s="9"/>
      <c r="P478" s="9"/>
      <c r="Q478" s="9"/>
      <c r="R478" s="9"/>
      <c r="S478" s="9"/>
      <c r="T478" s="9"/>
      <c r="U478" s="9"/>
      <c r="V478" s="9"/>
      <c r="W478" s="9"/>
      <c r="X478" s="9"/>
      <c r="Y478" s="9"/>
      <c r="Z478" s="9"/>
    </row>
    <row r="479" spans="1:26" ht="13.2">
      <c r="A479" s="2"/>
      <c r="B479" s="2"/>
      <c r="C479" s="2"/>
      <c r="D479" s="2"/>
      <c r="E479" s="2"/>
      <c r="F479" s="2"/>
      <c r="G479" s="2"/>
      <c r="H479" s="2"/>
      <c r="I479" s="2"/>
      <c r="J479" s="2"/>
      <c r="K479" s="2"/>
      <c r="L479" s="2"/>
      <c r="M479" s="2"/>
      <c r="N479" s="9"/>
      <c r="O479" s="9"/>
      <c r="P479" s="9"/>
      <c r="Q479" s="9"/>
      <c r="R479" s="9"/>
      <c r="S479" s="9"/>
      <c r="T479" s="9"/>
      <c r="U479" s="9"/>
      <c r="V479" s="9"/>
      <c r="W479" s="9"/>
      <c r="X479" s="9"/>
      <c r="Y479" s="9"/>
      <c r="Z479" s="9"/>
    </row>
    <row r="480" spans="1:26" ht="13.2">
      <c r="A480" s="2"/>
      <c r="B480" s="2"/>
      <c r="C480" s="2"/>
      <c r="D480" s="2"/>
      <c r="E480" s="2"/>
      <c r="F480" s="2"/>
      <c r="G480" s="2"/>
      <c r="H480" s="2"/>
      <c r="I480" s="2"/>
      <c r="J480" s="2"/>
      <c r="K480" s="2"/>
      <c r="L480" s="2"/>
      <c r="M480" s="2"/>
      <c r="N480" s="9"/>
      <c r="O480" s="9"/>
      <c r="P480" s="9"/>
      <c r="Q480" s="9"/>
      <c r="R480" s="9"/>
      <c r="S480" s="9"/>
      <c r="T480" s="9"/>
      <c r="U480" s="9"/>
      <c r="V480" s="9"/>
      <c r="W480" s="9"/>
      <c r="X480" s="9"/>
      <c r="Y480" s="9"/>
      <c r="Z480" s="9"/>
    </row>
    <row r="481" spans="1:26" ht="13.2">
      <c r="A481" s="2"/>
      <c r="B481" s="2"/>
      <c r="C481" s="2"/>
      <c r="D481" s="2"/>
      <c r="E481" s="2"/>
      <c r="F481" s="2"/>
      <c r="G481" s="2"/>
      <c r="H481" s="2"/>
      <c r="I481" s="2"/>
      <c r="J481" s="2"/>
      <c r="K481" s="2"/>
      <c r="L481" s="2"/>
      <c r="M481" s="2"/>
      <c r="N481" s="9"/>
      <c r="O481" s="9"/>
      <c r="P481" s="9"/>
      <c r="Q481" s="9"/>
      <c r="R481" s="9"/>
      <c r="S481" s="9"/>
      <c r="T481" s="9"/>
      <c r="U481" s="9"/>
      <c r="V481" s="9"/>
      <c r="W481" s="9"/>
      <c r="X481" s="9"/>
      <c r="Y481" s="9"/>
      <c r="Z481" s="9"/>
    </row>
    <row r="482" spans="1:26" ht="13.2">
      <c r="A482" s="2"/>
      <c r="B482" s="2"/>
      <c r="C482" s="2"/>
      <c r="D482" s="2"/>
      <c r="E482" s="2"/>
      <c r="F482" s="2"/>
      <c r="G482" s="2"/>
      <c r="H482" s="2"/>
      <c r="I482" s="2"/>
      <c r="J482" s="2"/>
      <c r="K482" s="2"/>
      <c r="L482" s="2"/>
      <c r="M482" s="2"/>
      <c r="N482" s="9"/>
      <c r="O482" s="9"/>
      <c r="P482" s="9"/>
      <c r="Q482" s="9"/>
      <c r="R482" s="9"/>
      <c r="S482" s="9"/>
      <c r="T482" s="9"/>
      <c r="U482" s="9"/>
      <c r="V482" s="9"/>
      <c r="W482" s="9"/>
      <c r="X482" s="9"/>
      <c r="Y482" s="9"/>
      <c r="Z482" s="9"/>
    </row>
    <row r="483" spans="1:26" ht="13.2">
      <c r="A483" s="2"/>
      <c r="B483" s="2"/>
      <c r="C483" s="2"/>
      <c r="D483" s="2"/>
      <c r="E483" s="2"/>
      <c r="F483" s="2"/>
      <c r="G483" s="2"/>
      <c r="H483" s="2"/>
      <c r="I483" s="2"/>
      <c r="J483" s="2"/>
      <c r="K483" s="2"/>
      <c r="L483" s="2"/>
      <c r="M483" s="2"/>
      <c r="N483" s="9"/>
      <c r="O483" s="9"/>
      <c r="P483" s="9"/>
      <c r="Q483" s="9"/>
      <c r="R483" s="9"/>
      <c r="S483" s="9"/>
      <c r="T483" s="9"/>
      <c r="U483" s="9"/>
      <c r="V483" s="9"/>
      <c r="W483" s="9"/>
      <c r="X483" s="9"/>
      <c r="Y483" s="9"/>
      <c r="Z483" s="9"/>
    </row>
    <row r="484" spans="1:26" ht="13.2">
      <c r="A484" s="2"/>
      <c r="B484" s="2"/>
      <c r="C484" s="2"/>
      <c r="D484" s="2"/>
      <c r="E484" s="2"/>
      <c r="F484" s="2"/>
      <c r="G484" s="2"/>
      <c r="H484" s="2"/>
      <c r="I484" s="2"/>
      <c r="J484" s="2"/>
      <c r="K484" s="2"/>
      <c r="L484" s="2"/>
      <c r="M484" s="2"/>
      <c r="N484" s="9"/>
      <c r="O484" s="9"/>
      <c r="P484" s="9"/>
      <c r="Q484" s="9"/>
      <c r="R484" s="9"/>
      <c r="S484" s="9"/>
      <c r="T484" s="9"/>
      <c r="U484" s="9"/>
      <c r="V484" s="9"/>
      <c r="W484" s="9"/>
      <c r="X484" s="9"/>
      <c r="Y484" s="9"/>
      <c r="Z484" s="9"/>
    </row>
    <row r="485" spans="1:26" ht="13.2">
      <c r="A485" s="2"/>
      <c r="B485" s="2"/>
      <c r="C485" s="2"/>
      <c r="D485" s="2"/>
      <c r="E485" s="2"/>
      <c r="F485" s="2"/>
      <c r="G485" s="2"/>
      <c r="H485" s="2"/>
      <c r="I485" s="2"/>
      <c r="J485" s="2"/>
      <c r="K485" s="2"/>
      <c r="L485" s="2"/>
      <c r="M485" s="2"/>
      <c r="N485" s="9"/>
      <c r="O485" s="9"/>
      <c r="P485" s="9"/>
      <c r="Q485" s="9"/>
      <c r="R485" s="9"/>
      <c r="S485" s="9"/>
      <c r="T485" s="9"/>
      <c r="U485" s="9"/>
      <c r="V485" s="9"/>
      <c r="W485" s="9"/>
      <c r="X485" s="9"/>
      <c r="Y485" s="9"/>
      <c r="Z485" s="9"/>
    </row>
    <row r="486" spans="1:26" ht="13.2">
      <c r="A486" s="2"/>
      <c r="B486" s="2"/>
      <c r="C486" s="2"/>
      <c r="D486" s="2"/>
      <c r="E486" s="2"/>
      <c r="F486" s="2"/>
      <c r="G486" s="2"/>
      <c r="H486" s="2"/>
      <c r="I486" s="2"/>
      <c r="J486" s="2"/>
      <c r="K486" s="2"/>
      <c r="L486" s="2"/>
      <c r="M486" s="2"/>
      <c r="N486" s="9"/>
      <c r="O486" s="9"/>
      <c r="P486" s="9"/>
      <c r="Q486" s="9"/>
      <c r="R486" s="9"/>
      <c r="S486" s="9"/>
      <c r="T486" s="9"/>
      <c r="U486" s="9"/>
      <c r="V486" s="9"/>
      <c r="W486" s="9"/>
      <c r="X486" s="9"/>
      <c r="Y486" s="9"/>
      <c r="Z486" s="9"/>
    </row>
    <row r="487" spans="1:26" ht="13.2">
      <c r="A487" s="2"/>
      <c r="B487" s="2"/>
      <c r="C487" s="2"/>
      <c r="D487" s="2"/>
      <c r="E487" s="2"/>
      <c r="F487" s="2"/>
      <c r="G487" s="2"/>
      <c r="H487" s="2"/>
      <c r="I487" s="2"/>
      <c r="J487" s="2"/>
      <c r="K487" s="2"/>
      <c r="L487" s="2"/>
      <c r="M487" s="2"/>
      <c r="N487" s="9"/>
      <c r="O487" s="9"/>
      <c r="P487" s="9"/>
      <c r="Q487" s="9"/>
      <c r="R487" s="9"/>
      <c r="S487" s="9"/>
      <c r="T487" s="9"/>
      <c r="U487" s="9"/>
      <c r="V487" s="9"/>
      <c r="W487" s="9"/>
      <c r="X487" s="9"/>
      <c r="Y487" s="9"/>
      <c r="Z487" s="9"/>
    </row>
    <row r="488" spans="1:26" ht="13.2">
      <c r="A488" s="2"/>
      <c r="B488" s="2"/>
      <c r="C488" s="2"/>
      <c r="D488" s="2"/>
      <c r="E488" s="2"/>
      <c r="F488" s="2"/>
      <c r="G488" s="2"/>
      <c r="H488" s="2"/>
      <c r="I488" s="2"/>
      <c r="J488" s="2"/>
      <c r="K488" s="2"/>
      <c r="L488" s="2"/>
      <c r="M488" s="2"/>
      <c r="N488" s="9"/>
      <c r="O488" s="9"/>
      <c r="P488" s="9"/>
      <c r="Q488" s="9"/>
      <c r="R488" s="9"/>
      <c r="S488" s="9"/>
      <c r="T488" s="9"/>
      <c r="U488" s="9"/>
      <c r="V488" s="9"/>
      <c r="W488" s="9"/>
      <c r="X488" s="9"/>
      <c r="Y488" s="9"/>
      <c r="Z488" s="9"/>
    </row>
    <row r="489" spans="1:26" ht="13.2">
      <c r="A489" s="2"/>
      <c r="B489" s="2"/>
      <c r="C489" s="2"/>
      <c r="D489" s="2"/>
      <c r="E489" s="2"/>
      <c r="F489" s="2"/>
      <c r="G489" s="2"/>
      <c r="H489" s="2"/>
      <c r="I489" s="2"/>
      <c r="J489" s="2"/>
      <c r="K489" s="2"/>
      <c r="L489" s="2"/>
      <c r="M489" s="2"/>
      <c r="N489" s="9"/>
      <c r="O489" s="9"/>
      <c r="P489" s="9"/>
      <c r="Q489" s="9"/>
      <c r="R489" s="9"/>
      <c r="S489" s="9"/>
      <c r="T489" s="9"/>
      <c r="U489" s="9"/>
      <c r="V489" s="9"/>
      <c r="W489" s="9"/>
      <c r="X489" s="9"/>
      <c r="Y489" s="9"/>
      <c r="Z489" s="9"/>
    </row>
    <row r="490" spans="1:26" ht="13.2">
      <c r="A490" s="2"/>
      <c r="B490" s="2"/>
      <c r="C490" s="2"/>
      <c r="D490" s="2"/>
      <c r="E490" s="2"/>
      <c r="F490" s="2"/>
      <c r="G490" s="2"/>
      <c r="H490" s="2"/>
      <c r="I490" s="2"/>
      <c r="J490" s="2"/>
      <c r="K490" s="2"/>
      <c r="L490" s="2"/>
      <c r="M490" s="2"/>
      <c r="N490" s="9"/>
      <c r="O490" s="9"/>
      <c r="P490" s="9"/>
      <c r="Q490" s="9"/>
      <c r="R490" s="9"/>
      <c r="S490" s="9"/>
      <c r="T490" s="9"/>
      <c r="U490" s="9"/>
      <c r="V490" s="9"/>
      <c r="W490" s="9"/>
      <c r="X490" s="9"/>
      <c r="Y490" s="9"/>
      <c r="Z490" s="9"/>
    </row>
    <row r="491" spans="1:26" ht="13.2">
      <c r="A491" s="2"/>
      <c r="B491" s="2"/>
      <c r="C491" s="2"/>
      <c r="D491" s="2"/>
      <c r="E491" s="2"/>
      <c r="F491" s="2"/>
      <c r="G491" s="2"/>
      <c r="H491" s="2"/>
      <c r="I491" s="2"/>
      <c r="J491" s="2"/>
      <c r="K491" s="2"/>
      <c r="L491" s="2"/>
      <c r="M491" s="2"/>
      <c r="N491" s="9"/>
      <c r="O491" s="9"/>
      <c r="P491" s="9"/>
      <c r="Q491" s="9"/>
      <c r="R491" s="9"/>
      <c r="S491" s="9"/>
      <c r="T491" s="9"/>
      <c r="U491" s="9"/>
      <c r="V491" s="9"/>
      <c r="W491" s="9"/>
      <c r="X491" s="9"/>
      <c r="Y491" s="9"/>
      <c r="Z491" s="9"/>
    </row>
    <row r="492" spans="1:26" ht="13.2">
      <c r="A492" s="2"/>
      <c r="B492" s="2"/>
      <c r="C492" s="2"/>
      <c r="D492" s="2"/>
      <c r="E492" s="2"/>
      <c r="F492" s="2"/>
      <c r="G492" s="2"/>
      <c r="H492" s="2"/>
      <c r="I492" s="2"/>
      <c r="J492" s="2"/>
      <c r="K492" s="2"/>
      <c r="L492" s="2"/>
      <c r="M492" s="2"/>
      <c r="N492" s="9"/>
      <c r="O492" s="9"/>
      <c r="P492" s="9"/>
      <c r="Q492" s="9"/>
      <c r="R492" s="9"/>
      <c r="S492" s="9"/>
      <c r="T492" s="9"/>
      <c r="U492" s="9"/>
      <c r="V492" s="9"/>
      <c r="W492" s="9"/>
      <c r="X492" s="9"/>
      <c r="Y492" s="9"/>
      <c r="Z492" s="9"/>
    </row>
    <row r="493" spans="1:26" ht="13.2">
      <c r="A493" s="2"/>
      <c r="B493" s="2"/>
      <c r="C493" s="2"/>
      <c r="D493" s="2"/>
      <c r="E493" s="2"/>
      <c r="F493" s="2"/>
      <c r="G493" s="2"/>
      <c r="H493" s="2"/>
      <c r="I493" s="2"/>
      <c r="J493" s="2"/>
      <c r="K493" s="2"/>
      <c r="L493" s="2"/>
      <c r="M493" s="2"/>
      <c r="N493" s="9"/>
      <c r="O493" s="9"/>
      <c r="P493" s="9"/>
      <c r="Q493" s="9"/>
      <c r="R493" s="9"/>
      <c r="S493" s="9"/>
      <c r="T493" s="9"/>
      <c r="U493" s="9"/>
      <c r="V493" s="9"/>
      <c r="W493" s="9"/>
      <c r="X493" s="9"/>
      <c r="Y493" s="9"/>
      <c r="Z493" s="9"/>
    </row>
    <row r="494" spans="1:26" ht="13.2">
      <c r="A494" s="2"/>
      <c r="B494" s="2"/>
      <c r="C494" s="2"/>
      <c r="D494" s="2"/>
      <c r="E494" s="2"/>
      <c r="F494" s="2"/>
      <c r="G494" s="2"/>
      <c r="H494" s="2"/>
      <c r="I494" s="2"/>
      <c r="J494" s="2"/>
      <c r="K494" s="2"/>
      <c r="L494" s="2"/>
      <c r="M494" s="2"/>
      <c r="N494" s="9"/>
      <c r="O494" s="9"/>
      <c r="P494" s="9"/>
      <c r="Q494" s="9"/>
      <c r="R494" s="9"/>
      <c r="S494" s="9"/>
      <c r="T494" s="9"/>
      <c r="U494" s="9"/>
      <c r="V494" s="9"/>
      <c r="W494" s="9"/>
      <c r="X494" s="9"/>
      <c r="Y494" s="9"/>
      <c r="Z494" s="9"/>
    </row>
    <row r="495" spans="1:26" ht="13.2">
      <c r="A495" s="2"/>
      <c r="B495" s="2"/>
      <c r="C495" s="2"/>
      <c r="D495" s="2"/>
      <c r="E495" s="2"/>
      <c r="F495" s="2"/>
      <c r="G495" s="2"/>
      <c r="H495" s="2"/>
      <c r="I495" s="2"/>
      <c r="J495" s="2"/>
      <c r="K495" s="2"/>
      <c r="L495" s="2"/>
      <c r="M495" s="2"/>
      <c r="N495" s="9"/>
      <c r="O495" s="9"/>
      <c r="P495" s="9"/>
      <c r="Q495" s="9"/>
      <c r="R495" s="9"/>
      <c r="S495" s="9"/>
      <c r="T495" s="9"/>
      <c r="U495" s="9"/>
      <c r="V495" s="9"/>
      <c r="W495" s="9"/>
      <c r="X495" s="9"/>
      <c r="Y495" s="9"/>
      <c r="Z495" s="9"/>
    </row>
    <row r="496" spans="1:26" ht="13.2">
      <c r="A496" s="2"/>
      <c r="B496" s="2"/>
      <c r="C496" s="2"/>
      <c r="D496" s="2"/>
      <c r="E496" s="2"/>
      <c r="F496" s="2"/>
      <c r="G496" s="2"/>
      <c r="H496" s="2"/>
      <c r="I496" s="2"/>
      <c r="J496" s="2"/>
      <c r="K496" s="2"/>
      <c r="L496" s="2"/>
      <c r="M496" s="2"/>
      <c r="N496" s="9"/>
      <c r="O496" s="9"/>
      <c r="P496" s="9"/>
      <c r="Q496" s="9"/>
      <c r="R496" s="9"/>
      <c r="S496" s="9"/>
      <c r="T496" s="9"/>
      <c r="U496" s="9"/>
      <c r="V496" s="9"/>
      <c r="W496" s="9"/>
      <c r="X496" s="9"/>
      <c r="Y496" s="9"/>
      <c r="Z496" s="9"/>
    </row>
    <row r="497" spans="1:26" ht="13.2">
      <c r="A497" s="2"/>
      <c r="B497" s="2"/>
      <c r="C497" s="2"/>
      <c r="D497" s="2"/>
      <c r="E497" s="2"/>
      <c r="F497" s="2"/>
      <c r="G497" s="2"/>
      <c r="H497" s="2"/>
      <c r="I497" s="2"/>
      <c r="J497" s="2"/>
      <c r="K497" s="2"/>
      <c r="L497" s="2"/>
      <c r="M497" s="2"/>
      <c r="N497" s="9"/>
      <c r="O497" s="9"/>
      <c r="P497" s="9"/>
      <c r="Q497" s="9"/>
      <c r="R497" s="9"/>
      <c r="S497" s="9"/>
      <c r="T497" s="9"/>
      <c r="U497" s="9"/>
      <c r="V497" s="9"/>
      <c r="W497" s="9"/>
      <c r="X497" s="9"/>
      <c r="Y497" s="9"/>
      <c r="Z497" s="9"/>
    </row>
    <row r="498" spans="1:26" ht="13.2">
      <c r="A498" s="2"/>
      <c r="B498" s="2"/>
      <c r="C498" s="2"/>
      <c r="D498" s="2"/>
      <c r="E498" s="2"/>
      <c r="F498" s="2"/>
      <c r="G498" s="2"/>
      <c r="H498" s="2"/>
      <c r="I498" s="2"/>
      <c r="J498" s="2"/>
      <c r="K498" s="2"/>
      <c r="L498" s="2"/>
      <c r="M498" s="2"/>
      <c r="N498" s="9"/>
      <c r="O498" s="9"/>
      <c r="P498" s="9"/>
      <c r="Q498" s="9"/>
      <c r="R498" s="9"/>
      <c r="S498" s="9"/>
      <c r="T498" s="9"/>
      <c r="U498" s="9"/>
      <c r="V498" s="9"/>
      <c r="W498" s="9"/>
      <c r="X498" s="9"/>
      <c r="Y498" s="9"/>
      <c r="Z498" s="9"/>
    </row>
    <row r="499" spans="1:26" ht="13.2">
      <c r="A499" s="2"/>
      <c r="B499" s="2"/>
      <c r="C499" s="2"/>
      <c r="D499" s="2"/>
      <c r="E499" s="2"/>
      <c r="F499" s="2"/>
      <c r="G499" s="2"/>
      <c r="H499" s="2"/>
      <c r="I499" s="2"/>
      <c r="J499" s="2"/>
      <c r="K499" s="2"/>
      <c r="L499" s="2"/>
      <c r="M499" s="2"/>
      <c r="N499" s="9"/>
      <c r="O499" s="9"/>
      <c r="P499" s="9"/>
      <c r="Q499" s="9"/>
      <c r="R499" s="9"/>
      <c r="S499" s="9"/>
      <c r="T499" s="9"/>
      <c r="U499" s="9"/>
      <c r="V499" s="9"/>
      <c r="W499" s="9"/>
      <c r="X499" s="9"/>
      <c r="Y499" s="9"/>
      <c r="Z499" s="9"/>
    </row>
    <row r="500" spans="1:26" ht="13.2">
      <c r="A500" s="2"/>
      <c r="B500" s="2"/>
      <c r="C500" s="2"/>
      <c r="D500" s="2"/>
      <c r="E500" s="2"/>
      <c r="F500" s="2"/>
      <c r="G500" s="2"/>
      <c r="H500" s="2"/>
      <c r="I500" s="2"/>
      <c r="J500" s="2"/>
      <c r="K500" s="2"/>
      <c r="L500" s="2"/>
      <c r="M500" s="2"/>
      <c r="N500" s="9"/>
      <c r="O500" s="9"/>
      <c r="P500" s="9"/>
      <c r="Q500" s="9"/>
      <c r="R500" s="9"/>
      <c r="S500" s="9"/>
      <c r="T500" s="9"/>
      <c r="U500" s="9"/>
      <c r="V500" s="9"/>
      <c r="W500" s="9"/>
      <c r="X500" s="9"/>
      <c r="Y500" s="9"/>
      <c r="Z500" s="9"/>
    </row>
    <row r="501" spans="1:26" ht="13.2">
      <c r="A501" s="2"/>
      <c r="B501" s="2"/>
      <c r="C501" s="2"/>
      <c r="D501" s="2"/>
      <c r="E501" s="2"/>
      <c r="F501" s="2"/>
      <c r="G501" s="2"/>
      <c r="H501" s="2"/>
      <c r="I501" s="2"/>
      <c r="J501" s="2"/>
      <c r="K501" s="2"/>
      <c r="L501" s="2"/>
      <c r="M501" s="2"/>
      <c r="N501" s="9"/>
      <c r="O501" s="9"/>
      <c r="P501" s="9"/>
      <c r="Q501" s="9"/>
      <c r="R501" s="9"/>
      <c r="S501" s="9"/>
      <c r="T501" s="9"/>
      <c r="U501" s="9"/>
      <c r="V501" s="9"/>
      <c r="W501" s="9"/>
      <c r="X501" s="9"/>
      <c r="Y501" s="9"/>
      <c r="Z501" s="9"/>
    </row>
    <row r="502" spans="1:26" ht="13.2">
      <c r="A502" s="2"/>
      <c r="B502" s="2"/>
      <c r="C502" s="2"/>
      <c r="D502" s="2"/>
      <c r="E502" s="2"/>
      <c r="F502" s="2"/>
      <c r="G502" s="2"/>
      <c r="H502" s="2"/>
      <c r="I502" s="2"/>
      <c r="J502" s="2"/>
      <c r="K502" s="2"/>
      <c r="L502" s="2"/>
      <c r="M502" s="2"/>
      <c r="N502" s="9"/>
      <c r="O502" s="9"/>
      <c r="P502" s="9"/>
      <c r="Q502" s="9"/>
      <c r="R502" s="9"/>
      <c r="S502" s="9"/>
      <c r="T502" s="9"/>
      <c r="U502" s="9"/>
      <c r="V502" s="9"/>
      <c r="W502" s="9"/>
      <c r="X502" s="9"/>
      <c r="Y502" s="9"/>
      <c r="Z502" s="9"/>
    </row>
    <row r="503" spans="1:26" ht="13.2">
      <c r="A503" s="2"/>
      <c r="B503" s="2"/>
      <c r="C503" s="2"/>
      <c r="D503" s="2"/>
      <c r="E503" s="2"/>
      <c r="F503" s="2"/>
      <c r="G503" s="2"/>
      <c r="H503" s="2"/>
      <c r="I503" s="2"/>
      <c r="J503" s="2"/>
      <c r="K503" s="2"/>
      <c r="L503" s="2"/>
      <c r="M503" s="2"/>
      <c r="N503" s="9"/>
      <c r="O503" s="9"/>
      <c r="P503" s="9"/>
      <c r="Q503" s="9"/>
      <c r="R503" s="9"/>
      <c r="S503" s="9"/>
      <c r="T503" s="9"/>
      <c r="U503" s="9"/>
      <c r="V503" s="9"/>
      <c r="W503" s="9"/>
      <c r="X503" s="9"/>
      <c r="Y503" s="9"/>
      <c r="Z503" s="9"/>
    </row>
    <row r="504" spans="1:26" ht="13.2">
      <c r="A504" s="2"/>
      <c r="B504" s="2"/>
      <c r="C504" s="2"/>
      <c r="D504" s="2"/>
      <c r="E504" s="2"/>
      <c r="F504" s="2"/>
      <c r="G504" s="2"/>
      <c r="H504" s="2"/>
      <c r="I504" s="2"/>
      <c r="J504" s="2"/>
      <c r="K504" s="2"/>
      <c r="L504" s="2"/>
      <c r="M504" s="2"/>
      <c r="N504" s="9"/>
      <c r="O504" s="9"/>
      <c r="P504" s="9"/>
      <c r="Q504" s="9"/>
      <c r="R504" s="9"/>
      <c r="S504" s="9"/>
      <c r="T504" s="9"/>
      <c r="U504" s="9"/>
      <c r="V504" s="9"/>
      <c r="W504" s="9"/>
      <c r="X504" s="9"/>
      <c r="Y504" s="9"/>
      <c r="Z504" s="9"/>
    </row>
    <row r="505" spans="1:26" ht="13.2">
      <c r="A505" s="2"/>
      <c r="B505" s="2"/>
      <c r="C505" s="2"/>
      <c r="D505" s="2"/>
      <c r="E505" s="2"/>
      <c r="F505" s="2"/>
      <c r="G505" s="2"/>
      <c r="H505" s="2"/>
      <c r="I505" s="2"/>
      <c r="J505" s="2"/>
      <c r="K505" s="2"/>
      <c r="L505" s="2"/>
      <c r="M505" s="2"/>
      <c r="N505" s="9"/>
      <c r="O505" s="9"/>
      <c r="P505" s="9"/>
      <c r="Q505" s="9"/>
      <c r="R505" s="9"/>
      <c r="S505" s="9"/>
      <c r="T505" s="9"/>
      <c r="U505" s="9"/>
      <c r="V505" s="9"/>
      <c r="W505" s="9"/>
      <c r="X505" s="9"/>
      <c r="Y505" s="9"/>
      <c r="Z505" s="9"/>
    </row>
    <row r="506" spans="1:26" ht="13.2">
      <c r="A506" s="2"/>
      <c r="B506" s="2"/>
      <c r="C506" s="2"/>
      <c r="D506" s="2"/>
      <c r="E506" s="2"/>
      <c r="F506" s="2"/>
      <c r="G506" s="2"/>
      <c r="H506" s="2"/>
      <c r="I506" s="2"/>
      <c r="J506" s="2"/>
      <c r="K506" s="2"/>
      <c r="L506" s="2"/>
      <c r="M506" s="2"/>
      <c r="N506" s="9"/>
      <c r="O506" s="9"/>
      <c r="P506" s="9"/>
      <c r="Q506" s="9"/>
      <c r="R506" s="9"/>
      <c r="S506" s="9"/>
      <c r="T506" s="9"/>
      <c r="U506" s="9"/>
      <c r="V506" s="9"/>
      <c r="W506" s="9"/>
      <c r="X506" s="9"/>
      <c r="Y506" s="9"/>
      <c r="Z506" s="9"/>
    </row>
    <row r="507" spans="1:26" ht="13.2">
      <c r="A507" s="2"/>
      <c r="B507" s="2"/>
      <c r="C507" s="2"/>
      <c r="D507" s="2"/>
      <c r="E507" s="2"/>
      <c r="F507" s="2"/>
      <c r="G507" s="2"/>
      <c r="H507" s="2"/>
      <c r="I507" s="2"/>
      <c r="J507" s="2"/>
      <c r="K507" s="2"/>
      <c r="L507" s="2"/>
      <c r="M507" s="2"/>
      <c r="N507" s="9"/>
      <c r="O507" s="9"/>
      <c r="P507" s="9"/>
      <c r="Q507" s="9"/>
      <c r="R507" s="9"/>
      <c r="S507" s="9"/>
      <c r="T507" s="9"/>
      <c r="U507" s="9"/>
      <c r="V507" s="9"/>
      <c r="W507" s="9"/>
      <c r="X507" s="9"/>
      <c r="Y507" s="9"/>
      <c r="Z507" s="9"/>
    </row>
    <row r="508" spans="1:26" ht="13.2">
      <c r="A508" s="2"/>
      <c r="B508" s="2"/>
      <c r="C508" s="2"/>
      <c r="D508" s="2"/>
      <c r="E508" s="2"/>
      <c r="F508" s="2"/>
      <c r="G508" s="2"/>
      <c r="H508" s="2"/>
      <c r="I508" s="2"/>
      <c r="J508" s="2"/>
      <c r="K508" s="2"/>
      <c r="L508" s="2"/>
      <c r="M508" s="2"/>
      <c r="N508" s="9"/>
      <c r="O508" s="9"/>
      <c r="P508" s="9"/>
      <c r="Q508" s="9"/>
      <c r="R508" s="9"/>
      <c r="S508" s="9"/>
      <c r="T508" s="9"/>
      <c r="U508" s="9"/>
      <c r="V508" s="9"/>
      <c r="W508" s="9"/>
      <c r="X508" s="9"/>
      <c r="Y508" s="9"/>
      <c r="Z508" s="9"/>
    </row>
    <row r="509" spans="1:26" ht="13.2">
      <c r="A509" s="2"/>
      <c r="B509" s="2"/>
      <c r="C509" s="2"/>
      <c r="D509" s="2"/>
      <c r="E509" s="2"/>
      <c r="F509" s="2"/>
      <c r="G509" s="2"/>
      <c r="H509" s="2"/>
      <c r="I509" s="2"/>
      <c r="J509" s="2"/>
      <c r="K509" s="2"/>
      <c r="L509" s="2"/>
      <c r="M509" s="2"/>
      <c r="N509" s="9"/>
      <c r="O509" s="9"/>
      <c r="P509" s="9"/>
      <c r="Q509" s="9"/>
      <c r="R509" s="9"/>
      <c r="S509" s="9"/>
      <c r="T509" s="9"/>
      <c r="U509" s="9"/>
      <c r="V509" s="9"/>
      <c r="W509" s="9"/>
      <c r="X509" s="9"/>
      <c r="Y509" s="9"/>
      <c r="Z509" s="9"/>
    </row>
    <row r="510" spans="1:26" ht="13.2">
      <c r="A510" s="2"/>
      <c r="B510" s="2"/>
      <c r="C510" s="2"/>
      <c r="D510" s="2"/>
      <c r="E510" s="2"/>
      <c r="F510" s="2"/>
      <c r="G510" s="2"/>
      <c r="H510" s="2"/>
      <c r="I510" s="2"/>
      <c r="J510" s="2"/>
      <c r="K510" s="2"/>
      <c r="L510" s="2"/>
      <c r="M510" s="2"/>
      <c r="N510" s="9"/>
      <c r="O510" s="9"/>
      <c r="P510" s="9"/>
      <c r="Q510" s="9"/>
      <c r="R510" s="9"/>
      <c r="S510" s="9"/>
      <c r="T510" s="9"/>
      <c r="U510" s="9"/>
      <c r="V510" s="9"/>
      <c r="W510" s="9"/>
      <c r="X510" s="9"/>
      <c r="Y510" s="9"/>
      <c r="Z510" s="9"/>
    </row>
    <row r="511" spans="1:26" ht="13.2">
      <c r="A511" s="2"/>
      <c r="B511" s="2"/>
      <c r="C511" s="2"/>
      <c r="D511" s="2"/>
      <c r="E511" s="2"/>
      <c r="F511" s="2"/>
      <c r="G511" s="2"/>
      <c r="H511" s="2"/>
      <c r="I511" s="2"/>
      <c r="J511" s="2"/>
      <c r="K511" s="2"/>
      <c r="L511" s="2"/>
      <c r="M511" s="2"/>
      <c r="N511" s="9"/>
      <c r="O511" s="9"/>
      <c r="P511" s="9"/>
      <c r="Q511" s="9"/>
      <c r="R511" s="9"/>
      <c r="S511" s="9"/>
      <c r="T511" s="9"/>
      <c r="U511" s="9"/>
      <c r="V511" s="9"/>
      <c r="W511" s="9"/>
      <c r="X511" s="9"/>
      <c r="Y511" s="9"/>
      <c r="Z511" s="9"/>
    </row>
    <row r="512" spans="1:26" ht="13.2">
      <c r="A512" s="2"/>
      <c r="B512" s="2"/>
      <c r="C512" s="2"/>
      <c r="D512" s="2"/>
      <c r="E512" s="2"/>
      <c r="F512" s="2"/>
      <c r="G512" s="2"/>
      <c r="H512" s="2"/>
      <c r="I512" s="2"/>
      <c r="J512" s="2"/>
      <c r="K512" s="2"/>
      <c r="L512" s="2"/>
      <c r="M512" s="2"/>
      <c r="N512" s="9"/>
      <c r="O512" s="9"/>
      <c r="P512" s="9"/>
      <c r="Q512" s="9"/>
      <c r="R512" s="9"/>
      <c r="S512" s="9"/>
      <c r="T512" s="9"/>
      <c r="U512" s="9"/>
      <c r="V512" s="9"/>
      <c r="W512" s="9"/>
      <c r="X512" s="9"/>
      <c r="Y512" s="9"/>
      <c r="Z512" s="9"/>
    </row>
    <row r="513" spans="1:26" ht="13.2">
      <c r="A513" s="2"/>
      <c r="B513" s="2"/>
      <c r="C513" s="2"/>
      <c r="D513" s="2"/>
      <c r="E513" s="2"/>
      <c r="F513" s="2"/>
      <c r="G513" s="2"/>
      <c r="H513" s="2"/>
      <c r="I513" s="2"/>
      <c r="J513" s="2"/>
      <c r="K513" s="2"/>
      <c r="L513" s="2"/>
      <c r="M513" s="2"/>
      <c r="N513" s="9"/>
      <c r="O513" s="9"/>
      <c r="P513" s="9"/>
      <c r="Q513" s="9"/>
      <c r="R513" s="9"/>
      <c r="S513" s="9"/>
      <c r="T513" s="9"/>
      <c r="U513" s="9"/>
      <c r="V513" s="9"/>
      <c r="W513" s="9"/>
      <c r="X513" s="9"/>
      <c r="Y513" s="9"/>
      <c r="Z513" s="9"/>
    </row>
    <row r="514" spans="1:26" ht="13.2">
      <c r="A514" s="2"/>
      <c r="B514" s="2"/>
      <c r="C514" s="2"/>
      <c r="D514" s="2"/>
      <c r="E514" s="2"/>
      <c r="F514" s="2"/>
      <c r="G514" s="2"/>
      <c r="H514" s="2"/>
      <c r="I514" s="2"/>
      <c r="J514" s="2"/>
      <c r="K514" s="2"/>
      <c r="L514" s="2"/>
      <c r="M514" s="2"/>
      <c r="N514" s="9"/>
      <c r="O514" s="9"/>
      <c r="P514" s="9"/>
      <c r="Q514" s="9"/>
      <c r="R514" s="9"/>
      <c r="S514" s="9"/>
      <c r="T514" s="9"/>
      <c r="U514" s="9"/>
      <c r="V514" s="9"/>
      <c r="W514" s="9"/>
      <c r="X514" s="9"/>
      <c r="Y514" s="9"/>
      <c r="Z514" s="9"/>
    </row>
    <row r="515" spans="1:26" ht="13.2">
      <c r="A515" s="2"/>
      <c r="B515" s="2"/>
      <c r="C515" s="2"/>
      <c r="D515" s="2"/>
      <c r="E515" s="2"/>
      <c r="F515" s="2"/>
      <c r="G515" s="2"/>
      <c r="H515" s="2"/>
      <c r="I515" s="2"/>
      <c r="J515" s="2"/>
      <c r="K515" s="2"/>
      <c r="L515" s="2"/>
      <c r="M515" s="2"/>
      <c r="N515" s="9"/>
      <c r="O515" s="9"/>
      <c r="P515" s="9"/>
      <c r="Q515" s="9"/>
      <c r="R515" s="9"/>
      <c r="S515" s="9"/>
      <c r="T515" s="9"/>
      <c r="U515" s="9"/>
      <c r="V515" s="9"/>
      <c r="W515" s="9"/>
      <c r="X515" s="9"/>
      <c r="Y515" s="9"/>
      <c r="Z515" s="9"/>
    </row>
    <row r="516" spans="1:26" ht="13.2">
      <c r="A516" s="2"/>
      <c r="B516" s="2"/>
      <c r="C516" s="2"/>
      <c r="D516" s="2"/>
      <c r="E516" s="2"/>
      <c r="F516" s="2"/>
      <c r="G516" s="2"/>
      <c r="H516" s="2"/>
      <c r="I516" s="2"/>
      <c r="J516" s="2"/>
      <c r="K516" s="2"/>
      <c r="L516" s="2"/>
      <c r="M516" s="2"/>
      <c r="N516" s="9"/>
      <c r="O516" s="9"/>
      <c r="P516" s="9"/>
      <c r="Q516" s="9"/>
      <c r="R516" s="9"/>
      <c r="S516" s="9"/>
      <c r="T516" s="9"/>
      <c r="U516" s="9"/>
      <c r="V516" s="9"/>
      <c r="W516" s="9"/>
      <c r="X516" s="9"/>
      <c r="Y516" s="9"/>
      <c r="Z516" s="9"/>
    </row>
    <row r="517" spans="1:26" ht="13.2">
      <c r="A517" s="2"/>
      <c r="B517" s="2"/>
      <c r="C517" s="2"/>
      <c r="D517" s="2"/>
      <c r="E517" s="2"/>
      <c r="F517" s="2"/>
      <c r="G517" s="2"/>
      <c r="H517" s="2"/>
      <c r="I517" s="2"/>
      <c r="J517" s="2"/>
      <c r="K517" s="2"/>
      <c r="L517" s="2"/>
      <c r="M517" s="2"/>
      <c r="N517" s="9"/>
      <c r="O517" s="9"/>
      <c r="P517" s="9"/>
      <c r="Q517" s="9"/>
      <c r="R517" s="9"/>
      <c r="S517" s="9"/>
      <c r="T517" s="9"/>
      <c r="U517" s="9"/>
      <c r="V517" s="9"/>
      <c r="W517" s="9"/>
      <c r="X517" s="9"/>
      <c r="Y517" s="9"/>
      <c r="Z517" s="9"/>
    </row>
    <row r="518" spans="1:26" ht="13.2">
      <c r="A518" s="2"/>
      <c r="B518" s="2"/>
      <c r="C518" s="2"/>
      <c r="D518" s="2"/>
      <c r="E518" s="2"/>
      <c r="F518" s="2"/>
      <c r="G518" s="2"/>
      <c r="H518" s="2"/>
      <c r="I518" s="2"/>
      <c r="J518" s="2"/>
      <c r="K518" s="2"/>
      <c r="L518" s="2"/>
      <c r="M518" s="2"/>
      <c r="N518" s="9"/>
      <c r="O518" s="9"/>
      <c r="P518" s="9"/>
      <c r="Q518" s="9"/>
      <c r="R518" s="9"/>
      <c r="S518" s="9"/>
      <c r="T518" s="9"/>
      <c r="U518" s="9"/>
      <c r="V518" s="9"/>
      <c r="W518" s="9"/>
      <c r="X518" s="9"/>
      <c r="Y518" s="9"/>
      <c r="Z518" s="9"/>
    </row>
    <row r="519" spans="1:26" ht="13.2">
      <c r="A519" s="2"/>
      <c r="B519" s="2"/>
      <c r="C519" s="2"/>
      <c r="D519" s="2"/>
      <c r="E519" s="2"/>
      <c r="F519" s="2"/>
      <c r="G519" s="2"/>
      <c r="H519" s="2"/>
      <c r="I519" s="2"/>
      <c r="J519" s="2"/>
      <c r="K519" s="2"/>
      <c r="L519" s="2"/>
      <c r="M519" s="2"/>
      <c r="N519" s="9"/>
      <c r="O519" s="9"/>
      <c r="P519" s="9"/>
      <c r="Q519" s="9"/>
      <c r="R519" s="9"/>
      <c r="S519" s="9"/>
      <c r="T519" s="9"/>
      <c r="U519" s="9"/>
      <c r="V519" s="9"/>
      <c r="W519" s="9"/>
      <c r="X519" s="9"/>
      <c r="Y519" s="9"/>
      <c r="Z519" s="9"/>
    </row>
    <row r="520" spans="1:26" ht="13.2">
      <c r="A520" s="2"/>
      <c r="B520" s="2"/>
      <c r="C520" s="2"/>
      <c r="D520" s="2"/>
      <c r="E520" s="2"/>
      <c r="F520" s="2"/>
      <c r="G520" s="2"/>
      <c r="H520" s="2"/>
      <c r="I520" s="2"/>
      <c r="J520" s="2"/>
      <c r="K520" s="2"/>
      <c r="L520" s="2"/>
      <c r="M520" s="2"/>
      <c r="N520" s="9"/>
      <c r="O520" s="9"/>
      <c r="P520" s="9"/>
      <c r="Q520" s="9"/>
      <c r="R520" s="9"/>
      <c r="S520" s="9"/>
      <c r="T520" s="9"/>
      <c r="U520" s="9"/>
      <c r="V520" s="9"/>
      <c r="W520" s="9"/>
      <c r="X520" s="9"/>
      <c r="Y520" s="9"/>
      <c r="Z520" s="9"/>
    </row>
    <row r="521" spans="1:26" ht="13.2">
      <c r="A521" s="2"/>
      <c r="B521" s="2"/>
      <c r="C521" s="2"/>
      <c r="D521" s="2"/>
      <c r="E521" s="2"/>
      <c r="F521" s="2"/>
      <c r="G521" s="2"/>
      <c r="H521" s="2"/>
      <c r="I521" s="2"/>
      <c r="J521" s="2"/>
      <c r="K521" s="2"/>
      <c r="L521" s="2"/>
      <c r="M521" s="2"/>
      <c r="N521" s="9"/>
      <c r="O521" s="9"/>
      <c r="P521" s="9"/>
      <c r="Q521" s="9"/>
      <c r="R521" s="9"/>
      <c r="S521" s="9"/>
      <c r="T521" s="9"/>
      <c r="U521" s="9"/>
      <c r="V521" s="9"/>
      <c r="W521" s="9"/>
      <c r="X521" s="9"/>
      <c r="Y521" s="9"/>
      <c r="Z521" s="9"/>
    </row>
    <row r="522" spans="1:26" ht="13.2">
      <c r="A522" s="2"/>
      <c r="B522" s="2"/>
      <c r="C522" s="2"/>
      <c r="D522" s="2"/>
      <c r="E522" s="2"/>
      <c r="F522" s="2"/>
      <c r="G522" s="2"/>
      <c r="H522" s="2"/>
      <c r="I522" s="2"/>
      <c r="J522" s="2"/>
      <c r="K522" s="2"/>
      <c r="L522" s="2"/>
      <c r="M522" s="2"/>
      <c r="N522" s="9"/>
      <c r="O522" s="9"/>
      <c r="P522" s="9"/>
      <c r="Q522" s="9"/>
      <c r="R522" s="9"/>
      <c r="S522" s="9"/>
      <c r="T522" s="9"/>
      <c r="U522" s="9"/>
      <c r="V522" s="9"/>
      <c r="W522" s="9"/>
      <c r="X522" s="9"/>
      <c r="Y522" s="9"/>
      <c r="Z522" s="9"/>
    </row>
    <row r="523" spans="1:26" ht="13.2">
      <c r="A523" s="2"/>
      <c r="B523" s="2"/>
      <c r="C523" s="2"/>
      <c r="D523" s="2"/>
      <c r="E523" s="2"/>
      <c r="F523" s="2"/>
      <c r="G523" s="2"/>
      <c r="H523" s="2"/>
      <c r="I523" s="2"/>
      <c r="J523" s="2"/>
      <c r="K523" s="2"/>
      <c r="L523" s="2"/>
      <c r="M523" s="2"/>
      <c r="N523" s="9"/>
      <c r="O523" s="9"/>
      <c r="P523" s="9"/>
      <c r="Q523" s="9"/>
      <c r="R523" s="9"/>
      <c r="S523" s="9"/>
      <c r="T523" s="9"/>
      <c r="U523" s="9"/>
      <c r="V523" s="9"/>
      <c r="W523" s="9"/>
      <c r="X523" s="9"/>
      <c r="Y523" s="9"/>
      <c r="Z523" s="9"/>
    </row>
    <row r="524" spans="1:26" ht="13.2">
      <c r="A524" s="2"/>
      <c r="B524" s="2"/>
      <c r="C524" s="2"/>
      <c r="D524" s="2"/>
      <c r="E524" s="2"/>
      <c r="F524" s="2"/>
      <c r="G524" s="2"/>
      <c r="H524" s="2"/>
      <c r="I524" s="2"/>
      <c r="J524" s="2"/>
      <c r="K524" s="2"/>
      <c r="L524" s="2"/>
      <c r="M524" s="2"/>
      <c r="N524" s="9"/>
      <c r="O524" s="9"/>
      <c r="P524" s="9"/>
      <c r="Q524" s="9"/>
      <c r="R524" s="9"/>
      <c r="S524" s="9"/>
      <c r="T524" s="9"/>
      <c r="U524" s="9"/>
      <c r="V524" s="9"/>
      <c r="W524" s="9"/>
      <c r="X524" s="9"/>
      <c r="Y524" s="9"/>
      <c r="Z524" s="9"/>
    </row>
    <row r="525" spans="1:26" ht="13.2">
      <c r="A525" s="2"/>
      <c r="B525" s="2"/>
      <c r="C525" s="2"/>
      <c r="D525" s="2"/>
      <c r="E525" s="2"/>
      <c r="F525" s="2"/>
      <c r="G525" s="2"/>
      <c r="H525" s="2"/>
      <c r="I525" s="2"/>
      <c r="J525" s="2"/>
      <c r="K525" s="2"/>
      <c r="L525" s="2"/>
      <c r="M525" s="2"/>
      <c r="N525" s="9"/>
      <c r="O525" s="9"/>
      <c r="P525" s="9"/>
      <c r="Q525" s="9"/>
      <c r="R525" s="9"/>
      <c r="S525" s="9"/>
      <c r="T525" s="9"/>
      <c r="U525" s="9"/>
      <c r="V525" s="9"/>
      <c r="W525" s="9"/>
      <c r="X525" s="9"/>
      <c r="Y525" s="9"/>
      <c r="Z525" s="9"/>
    </row>
    <row r="526" spans="1:26" ht="13.2">
      <c r="A526" s="2"/>
      <c r="B526" s="2"/>
      <c r="C526" s="2"/>
      <c r="D526" s="2"/>
      <c r="E526" s="2"/>
      <c r="F526" s="2"/>
      <c r="G526" s="2"/>
      <c r="H526" s="2"/>
      <c r="I526" s="2"/>
      <c r="J526" s="2"/>
      <c r="K526" s="2"/>
      <c r="L526" s="2"/>
      <c r="M526" s="2"/>
      <c r="N526" s="9"/>
      <c r="O526" s="9"/>
      <c r="P526" s="9"/>
      <c r="Q526" s="9"/>
      <c r="R526" s="9"/>
      <c r="S526" s="9"/>
      <c r="T526" s="9"/>
      <c r="U526" s="9"/>
      <c r="V526" s="9"/>
      <c r="W526" s="9"/>
      <c r="X526" s="9"/>
      <c r="Y526" s="9"/>
      <c r="Z526" s="9"/>
    </row>
    <row r="527" spans="1:26" ht="13.2">
      <c r="A527" s="2"/>
      <c r="B527" s="2"/>
      <c r="C527" s="2"/>
      <c r="D527" s="2"/>
      <c r="E527" s="2"/>
      <c r="F527" s="2"/>
      <c r="G527" s="2"/>
      <c r="H527" s="2"/>
      <c r="I527" s="2"/>
      <c r="J527" s="2"/>
      <c r="K527" s="2"/>
      <c r="L527" s="2"/>
      <c r="M527" s="2"/>
      <c r="N527" s="9"/>
      <c r="O527" s="9"/>
      <c r="P527" s="9"/>
      <c r="Q527" s="9"/>
      <c r="R527" s="9"/>
      <c r="S527" s="9"/>
      <c r="T527" s="9"/>
      <c r="U527" s="9"/>
      <c r="V527" s="9"/>
      <c r="W527" s="9"/>
      <c r="X527" s="9"/>
      <c r="Y527" s="9"/>
      <c r="Z527" s="9"/>
    </row>
    <row r="528" spans="1:26" ht="13.2">
      <c r="A528" s="2"/>
      <c r="B528" s="2"/>
      <c r="C528" s="2"/>
      <c r="D528" s="2"/>
      <c r="E528" s="2"/>
      <c r="F528" s="2"/>
      <c r="G528" s="2"/>
      <c r="H528" s="2"/>
      <c r="I528" s="2"/>
      <c r="J528" s="2"/>
      <c r="K528" s="2"/>
      <c r="L528" s="2"/>
      <c r="M528" s="2"/>
      <c r="N528" s="9"/>
      <c r="O528" s="9"/>
      <c r="P528" s="9"/>
      <c r="Q528" s="9"/>
      <c r="R528" s="9"/>
      <c r="S528" s="9"/>
      <c r="T528" s="9"/>
      <c r="U528" s="9"/>
      <c r="V528" s="9"/>
      <c r="W528" s="9"/>
      <c r="X528" s="9"/>
      <c r="Y528" s="9"/>
      <c r="Z528" s="9"/>
    </row>
    <row r="529" spans="1:26" ht="13.2">
      <c r="A529" s="2"/>
      <c r="B529" s="2"/>
      <c r="C529" s="2"/>
      <c r="D529" s="2"/>
      <c r="E529" s="2"/>
      <c r="F529" s="2"/>
      <c r="G529" s="2"/>
      <c r="H529" s="2"/>
      <c r="I529" s="2"/>
      <c r="J529" s="2"/>
      <c r="K529" s="2"/>
      <c r="L529" s="2"/>
      <c r="M529" s="2"/>
      <c r="N529" s="9"/>
      <c r="O529" s="9"/>
      <c r="P529" s="9"/>
      <c r="Q529" s="9"/>
      <c r="R529" s="9"/>
      <c r="S529" s="9"/>
      <c r="T529" s="9"/>
      <c r="U529" s="9"/>
      <c r="V529" s="9"/>
      <c r="W529" s="9"/>
      <c r="X529" s="9"/>
      <c r="Y529" s="9"/>
      <c r="Z529" s="9"/>
    </row>
    <row r="530" spans="1:26" ht="13.2">
      <c r="A530" s="2"/>
      <c r="B530" s="2"/>
      <c r="C530" s="2"/>
      <c r="D530" s="2"/>
      <c r="E530" s="2"/>
      <c r="F530" s="2"/>
      <c r="G530" s="2"/>
      <c r="H530" s="2"/>
      <c r="I530" s="2"/>
      <c r="J530" s="2"/>
      <c r="K530" s="2"/>
      <c r="L530" s="2"/>
      <c r="M530" s="2"/>
      <c r="N530" s="9"/>
      <c r="O530" s="9"/>
      <c r="P530" s="9"/>
      <c r="Q530" s="9"/>
      <c r="R530" s="9"/>
      <c r="S530" s="9"/>
      <c r="T530" s="9"/>
      <c r="U530" s="9"/>
      <c r="V530" s="9"/>
      <c r="W530" s="9"/>
      <c r="X530" s="9"/>
      <c r="Y530" s="9"/>
      <c r="Z530" s="9"/>
    </row>
    <row r="531" spans="1:26" ht="13.2">
      <c r="A531" s="2"/>
      <c r="B531" s="2"/>
      <c r="C531" s="2"/>
      <c r="D531" s="2"/>
      <c r="E531" s="2"/>
      <c r="F531" s="2"/>
      <c r="G531" s="2"/>
      <c r="H531" s="2"/>
      <c r="I531" s="2"/>
      <c r="J531" s="2"/>
      <c r="K531" s="2"/>
      <c r="L531" s="2"/>
      <c r="M531" s="2"/>
      <c r="N531" s="9"/>
      <c r="O531" s="9"/>
      <c r="P531" s="9"/>
      <c r="Q531" s="9"/>
      <c r="R531" s="9"/>
      <c r="S531" s="9"/>
      <c r="T531" s="9"/>
      <c r="U531" s="9"/>
      <c r="V531" s="9"/>
      <c r="W531" s="9"/>
      <c r="X531" s="9"/>
      <c r="Y531" s="9"/>
      <c r="Z531" s="9"/>
    </row>
    <row r="532" spans="1:26" ht="13.2">
      <c r="A532" s="2"/>
      <c r="B532" s="2"/>
      <c r="C532" s="2"/>
      <c r="D532" s="2"/>
      <c r="E532" s="2"/>
      <c r="F532" s="2"/>
      <c r="G532" s="2"/>
      <c r="H532" s="2"/>
      <c r="I532" s="2"/>
      <c r="J532" s="2"/>
      <c r="K532" s="2"/>
      <c r="L532" s="2"/>
      <c r="M532" s="2"/>
      <c r="N532" s="9"/>
      <c r="O532" s="9"/>
      <c r="P532" s="9"/>
      <c r="Q532" s="9"/>
      <c r="R532" s="9"/>
      <c r="S532" s="9"/>
      <c r="T532" s="9"/>
      <c r="U532" s="9"/>
      <c r="V532" s="9"/>
      <c r="W532" s="9"/>
      <c r="X532" s="9"/>
      <c r="Y532" s="9"/>
      <c r="Z532" s="9"/>
    </row>
    <row r="533" spans="1:26" ht="13.2">
      <c r="A533" s="2"/>
      <c r="B533" s="2"/>
      <c r="C533" s="2"/>
      <c r="D533" s="2"/>
      <c r="E533" s="2"/>
      <c r="F533" s="2"/>
      <c r="G533" s="2"/>
      <c r="H533" s="2"/>
      <c r="I533" s="2"/>
      <c r="J533" s="2"/>
      <c r="K533" s="2"/>
      <c r="L533" s="2"/>
      <c r="M533" s="2"/>
      <c r="N533" s="9"/>
      <c r="O533" s="9"/>
      <c r="P533" s="9"/>
      <c r="Q533" s="9"/>
      <c r="R533" s="9"/>
      <c r="S533" s="9"/>
      <c r="T533" s="9"/>
      <c r="U533" s="9"/>
      <c r="V533" s="9"/>
      <c r="W533" s="9"/>
      <c r="X533" s="9"/>
      <c r="Y533" s="9"/>
      <c r="Z533" s="9"/>
    </row>
    <row r="534" spans="1:26" ht="13.2">
      <c r="A534" s="2"/>
      <c r="B534" s="2"/>
      <c r="C534" s="2"/>
      <c r="D534" s="2"/>
      <c r="E534" s="2"/>
      <c r="F534" s="2"/>
      <c r="G534" s="2"/>
      <c r="H534" s="2"/>
      <c r="I534" s="2"/>
      <c r="J534" s="2"/>
      <c r="K534" s="2"/>
      <c r="L534" s="2"/>
      <c r="M534" s="2"/>
      <c r="N534" s="9"/>
      <c r="O534" s="9"/>
      <c r="P534" s="9"/>
      <c r="Q534" s="9"/>
      <c r="R534" s="9"/>
      <c r="S534" s="9"/>
      <c r="T534" s="9"/>
      <c r="U534" s="9"/>
      <c r="V534" s="9"/>
      <c r="W534" s="9"/>
      <c r="X534" s="9"/>
      <c r="Y534" s="9"/>
      <c r="Z534" s="9"/>
    </row>
    <row r="535" spans="1:26" ht="13.2">
      <c r="A535" s="2"/>
      <c r="B535" s="2"/>
      <c r="C535" s="2"/>
      <c r="D535" s="2"/>
      <c r="E535" s="2"/>
      <c r="F535" s="2"/>
      <c r="G535" s="2"/>
      <c r="H535" s="2"/>
      <c r="I535" s="2"/>
      <c r="J535" s="2"/>
      <c r="K535" s="2"/>
      <c r="L535" s="2"/>
      <c r="M535" s="2"/>
      <c r="N535" s="9"/>
      <c r="O535" s="9"/>
      <c r="P535" s="9"/>
      <c r="Q535" s="9"/>
      <c r="R535" s="9"/>
      <c r="S535" s="9"/>
      <c r="T535" s="9"/>
      <c r="U535" s="9"/>
      <c r="V535" s="9"/>
      <c r="W535" s="9"/>
      <c r="X535" s="9"/>
      <c r="Y535" s="9"/>
      <c r="Z535" s="9"/>
    </row>
    <row r="536" spans="1:26" ht="13.2">
      <c r="A536" s="2"/>
      <c r="B536" s="2"/>
      <c r="C536" s="2"/>
      <c r="D536" s="2"/>
      <c r="E536" s="2"/>
      <c r="F536" s="2"/>
      <c r="G536" s="2"/>
      <c r="H536" s="2"/>
      <c r="I536" s="2"/>
      <c r="J536" s="2"/>
      <c r="K536" s="2"/>
      <c r="L536" s="2"/>
      <c r="M536" s="2"/>
      <c r="N536" s="9"/>
      <c r="O536" s="9"/>
      <c r="P536" s="9"/>
      <c r="Q536" s="9"/>
      <c r="R536" s="9"/>
      <c r="S536" s="9"/>
      <c r="T536" s="9"/>
      <c r="U536" s="9"/>
      <c r="V536" s="9"/>
      <c r="W536" s="9"/>
      <c r="X536" s="9"/>
      <c r="Y536" s="9"/>
      <c r="Z536" s="9"/>
    </row>
    <row r="537" spans="1:26" ht="13.2">
      <c r="A537" s="2"/>
      <c r="B537" s="2"/>
      <c r="C537" s="2"/>
      <c r="D537" s="2"/>
      <c r="E537" s="2"/>
      <c r="F537" s="2"/>
      <c r="G537" s="2"/>
      <c r="H537" s="2"/>
      <c r="I537" s="2"/>
      <c r="J537" s="2"/>
      <c r="K537" s="2"/>
      <c r="L537" s="2"/>
      <c r="M537" s="2"/>
      <c r="N537" s="9"/>
      <c r="O537" s="9"/>
      <c r="P537" s="9"/>
      <c r="Q537" s="9"/>
      <c r="R537" s="9"/>
      <c r="S537" s="9"/>
      <c r="T537" s="9"/>
      <c r="U537" s="9"/>
      <c r="V537" s="9"/>
      <c r="W537" s="9"/>
      <c r="X537" s="9"/>
      <c r="Y537" s="9"/>
      <c r="Z537" s="9"/>
    </row>
    <row r="538" spans="1:26" ht="13.2">
      <c r="A538" s="2"/>
      <c r="B538" s="2"/>
      <c r="C538" s="2"/>
      <c r="D538" s="2"/>
      <c r="E538" s="2"/>
      <c r="F538" s="2"/>
      <c r="G538" s="2"/>
      <c r="H538" s="2"/>
      <c r="I538" s="2"/>
      <c r="J538" s="2"/>
      <c r="K538" s="2"/>
      <c r="L538" s="2"/>
      <c r="M538" s="2"/>
      <c r="N538" s="9"/>
      <c r="O538" s="9"/>
      <c r="P538" s="9"/>
      <c r="Q538" s="9"/>
      <c r="R538" s="9"/>
      <c r="S538" s="9"/>
      <c r="T538" s="9"/>
      <c r="U538" s="9"/>
      <c r="V538" s="9"/>
      <c r="W538" s="9"/>
      <c r="X538" s="9"/>
      <c r="Y538" s="9"/>
      <c r="Z538" s="9"/>
    </row>
    <row r="539" spans="1:26" ht="13.2">
      <c r="A539" s="2"/>
      <c r="B539" s="2"/>
      <c r="C539" s="2"/>
      <c r="D539" s="2"/>
      <c r="E539" s="2"/>
      <c r="F539" s="2"/>
      <c r="G539" s="2"/>
      <c r="H539" s="2"/>
      <c r="I539" s="2"/>
      <c r="J539" s="2"/>
      <c r="K539" s="2"/>
      <c r="L539" s="2"/>
      <c r="M539" s="2"/>
      <c r="N539" s="9"/>
      <c r="O539" s="9"/>
      <c r="P539" s="9"/>
      <c r="Q539" s="9"/>
      <c r="R539" s="9"/>
      <c r="S539" s="9"/>
      <c r="T539" s="9"/>
      <c r="U539" s="9"/>
      <c r="V539" s="9"/>
      <c r="W539" s="9"/>
      <c r="X539" s="9"/>
      <c r="Y539" s="9"/>
      <c r="Z539" s="9"/>
    </row>
    <row r="540" spans="1:26" ht="13.2">
      <c r="A540" s="2"/>
      <c r="B540" s="2"/>
      <c r="C540" s="2"/>
      <c r="D540" s="2"/>
      <c r="E540" s="2"/>
      <c r="F540" s="2"/>
      <c r="G540" s="2"/>
      <c r="H540" s="2"/>
      <c r="I540" s="2"/>
      <c r="J540" s="2"/>
      <c r="K540" s="2"/>
      <c r="L540" s="2"/>
      <c r="M540" s="2"/>
      <c r="N540" s="9"/>
      <c r="O540" s="9"/>
      <c r="P540" s="9"/>
      <c r="Q540" s="9"/>
      <c r="R540" s="9"/>
      <c r="S540" s="9"/>
      <c r="T540" s="9"/>
      <c r="U540" s="9"/>
      <c r="V540" s="9"/>
      <c r="W540" s="9"/>
      <c r="X540" s="9"/>
      <c r="Y540" s="9"/>
      <c r="Z540" s="9"/>
    </row>
    <row r="541" spans="1:26" ht="13.2">
      <c r="A541" s="2"/>
      <c r="B541" s="2"/>
      <c r="C541" s="2"/>
      <c r="D541" s="2"/>
      <c r="E541" s="2"/>
      <c r="F541" s="2"/>
      <c r="G541" s="2"/>
      <c r="H541" s="2"/>
      <c r="I541" s="2"/>
      <c r="J541" s="2"/>
      <c r="K541" s="2"/>
      <c r="L541" s="2"/>
      <c r="M541" s="2"/>
      <c r="N541" s="9"/>
      <c r="O541" s="9"/>
      <c r="P541" s="9"/>
      <c r="Q541" s="9"/>
      <c r="R541" s="9"/>
      <c r="S541" s="9"/>
      <c r="T541" s="9"/>
      <c r="U541" s="9"/>
      <c r="V541" s="9"/>
      <c r="W541" s="9"/>
      <c r="X541" s="9"/>
      <c r="Y541" s="9"/>
      <c r="Z541" s="9"/>
    </row>
    <row r="542" spans="1:26" ht="13.2">
      <c r="A542" s="2"/>
      <c r="B542" s="2"/>
      <c r="C542" s="2"/>
      <c r="D542" s="2"/>
      <c r="E542" s="2"/>
      <c r="F542" s="2"/>
      <c r="G542" s="2"/>
      <c r="H542" s="2"/>
      <c r="I542" s="2"/>
      <c r="J542" s="2"/>
      <c r="K542" s="2"/>
      <c r="L542" s="2"/>
      <c r="M542" s="2"/>
      <c r="N542" s="9"/>
      <c r="O542" s="9"/>
      <c r="P542" s="9"/>
      <c r="Q542" s="9"/>
      <c r="R542" s="9"/>
      <c r="S542" s="9"/>
      <c r="T542" s="9"/>
      <c r="U542" s="9"/>
      <c r="V542" s="9"/>
      <c r="W542" s="9"/>
      <c r="X542" s="9"/>
      <c r="Y542" s="9"/>
      <c r="Z542" s="9"/>
    </row>
    <row r="543" spans="1:26" ht="13.2">
      <c r="A543" s="2"/>
      <c r="B543" s="2"/>
      <c r="C543" s="2"/>
      <c r="D543" s="2"/>
      <c r="E543" s="2"/>
      <c r="F543" s="2"/>
      <c r="G543" s="2"/>
      <c r="H543" s="2"/>
      <c r="I543" s="2"/>
      <c r="J543" s="2"/>
      <c r="K543" s="2"/>
      <c r="L543" s="2"/>
      <c r="M543" s="2"/>
      <c r="N543" s="9"/>
      <c r="O543" s="9"/>
      <c r="P543" s="9"/>
      <c r="Q543" s="9"/>
      <c r="R543" s="9"/>
      <c r="S543" s="9"/>
      <c r="T543" s="9"/>
      <c r="U543" s="9"/>
      <c r="V543" s="9"/>
      <c r="W543" s="9"/>
      <c r="X543" s="9"/>
      <c r="Y543" s="9"/>
      <c r="Z543" s="9"/>
    </row>
    <row r="544" spans="1:26" ht="13.2">
      <c r="A544" s="2"/>
      <c r="B544" s="2"/>
      <c r="C544" s="2"/>
      <c r="D544" s="2"/>
      <c r="E544" s="2"/>
      <c r="F544" s="2"/>
      <c r="G544" s="2"/>
      <c r="H544" s="2"/>
      <c r="I544" s="2"/>
      <c r="J544" s="2"/>
      <c r="K544" s="2"/>
      <c r="L544" s="2"/>
      <c r="M544" s="2"/>
      <c r="N544" s="9"/>
      <c r="O544" s="9"/>
      <c r="P544" s="9"/>
      <c r="Q544" s="9"/>
      <c r="R544" s="9"/>
      <c r="S544" s="9"/>
      <c r="T544" s="9"/>
      <c r="U544" s="9"/>
      <c r="V544" s="9"/>
      <c r="W544" s="9"/>
      <c r="X544" s="9"/>
      <c r="Y544" s="9"/>
      <c r="Z544" s="9"/>
    </row>
    <row r="545" spans="1:26" ht="13.2">
      <c r="A545" s="2"/>
      <c r="B545" s="2"/>
      <c r="C545" s="2"/>
      <c r="D545" s="2"/>
      <c r="E545" s="2"/>
      <c r="F545" s="2"/>
      <c r="G545" s="2"/>
      <c r="H545" s="2"/>
      <c r="I545" s="2"/>
      <c r="J545" s="2"/>
      <c r="K545" s="2"/>
      <c r="L545" s="2"/>
      <c r="M545" s="2"/>
      <c r="N545" s="9"/>
      <c r="O545" s="9"/>
      <c r="P545" s="9"/>
      <c r="Q545" s="9"/>
      <c r="R545" s="9"/>
      <c r="S545" s="9"/>
      <c r="T545" s="9"/>
      <c r="U545" s="9"/>
      <c r="V545" s="9"/>
      <c r="W545" s="9"/>
      <c r="X545" s="9"/>
      <c r="Y545" s="9"/>
      <c r="Z545" s="9"/>
    </row>
    <row r="546" spans="1:26" ht="13.2">
      <c r="A546" s="2"/>
      <c r="B546" s="2"/>
      <c r="C546" s="2"/>
      <c r="D546" s="2"/>
      <c r="E546" s="2"/>
      <c r="F546" s="2"/>
      <c r="G546" s="2"/>
      <c r="H546" s="2"/>
      <c r="I546" s="2"/>
      <c r="J546" s="2"/>
      <c r="K546" s="2"/>
      <c r="L546" s="2"/>
      <c r="M546" s="2"/>
      <c r="N546" s="9"/>
      <c r="O546" s="9"/>
      <c r="P546" s="9"/>
      <c r="Q546" s="9"/>
      <c r="R546" s="9"/>
      <c r="S546" s="9"/>
      <c r="T546" s="9"/>
      <c r="U546" s="9"/>
      <c r="V546" s="9"/>
      <c r="W546" s="9"/>
      <c r="X546" s="9"/>
      <c r="Y546" s="9"/>
      <c r="Z546" s="9"/>
    </row>
    <row r="547" spans="1:26" ht="13.2">
      <c r="A547" s="2"/>
      <c r="B547" s="2"/>
      <c r="C547" s="2"/>
      <c r="D547" s="2"/>
      <c r="E547" s="2"/>
      <c r="F547" s="2"/>
      <c r="G547" s="2"/>
      <c r="H547" s="2"/>
      <c r="I547" s="2"/>
      <c r="J547" s="2"/>
      <c r="K547" s="2"/>
      <c r="L547" s="2"/>
      <c r="M547" s="2"/>
      <c r="N547" s="9"/>
      <c r="O547" s="9"/>
      <c r="P547" s="9"/>
      <c r="Q547" s="9"/>
      <c r="R547" s="9"/>
      <c r="S547" s="9"/>
      <c r="T547" s="9"/>
      <c r="U547" s="9"/>
      <c r="V547" s="9"/>
      <c r="W547" s="9"/>
      <c r="X547" s="9"/>
      <c r="Y547" s="9"/>
      <c r="Z547" s="9"/>
    </row>
    <row r="548" spans="1:26" ht="13.2">
      <c r="A548" s="2"/>
      <c r="B548" s="2"/>
      <c r="C548" s="2"/>
      <c r="D548" s="2"/>
      <c r="E548" s="2"/>
      <c r="F548" s="2"/>
      <c r="G548" s="2"/>
      <c r="H548" s="2"/>
      <c r="I548" s="2"/>
      <c r="J548" s="2"/>
      <c r="K548" s="2"/>
      <c r="L548" s="2"/>
      <c r="M548" s="2"/>
      <c r="N548" s="9"/>
      <c r="O548" s="9"/>
      <c r="P548" s="9"/>
      <c r="Q548" s="9"/>
      <c r="R548" s="9"/>
      <c r="S548" s="9"/>
      <c r="T548" s="9"/>
      <c r="U548" s="9"/>
      <c r="V548" s="9"/>
      <c r="W548" s="9"/>
      <c r="X548" s="9"/>
      <c r="Y548" s="9"/>
      <c r="Z548" s="9"/>
    </row>
    <row r="549" spans="1:26" ht="13.2">
      <c r="A549" s="2"/>
      <c r="B549" s="2"/>
      <c r="C549" s="2"/>
      <c r="D549" s="2"/>
      <c r="E549" s="2"/>
      <c r="F549" s="2"/>
      <c r="G549" s="2"/>
      <c r="H549" s="2"/>
      <c r="I549" s="2"/>
      <c r="J549" s="2"/>
      <c r="K549" s="2"/>
      <c r="L549" s="2"/>
      <c r="M549" s="2"/>
      <c r="N549" s="9"/>
      <c r="O549" s="9"/>
      <c r="P549" s="9"/>
      <c r="Q549" s="9"/>
      <c r="R549" s="9"/>
      <c r="S549" s="9"/>
      <c r="T549" s="9"/>
      <c r="U549" s="9"/>
      <c r="V549" s="9"/>
      <c r="W549" s="9"/>
      <c r="X549" s="9"/>
      <c r="Y549" s="9"/>
      <c r="Z549" s="9"/>
    </row>
    <row r="550" spans="1:26" ht="13.2">
      <c r="A550" s="2"/>
      <c r="B550" s="2"/>
      <c r="C550" s="2"/>
      <c r="D550" s="2"/>
      <c r="E550" s="2"/>
      <c r="F550" s="2"/>
      <c r="G550" s="2"/>
      <c r="H550" s="2"/>
      <c r="I550" s="2"/>
      <c r="J550" s="2"/>
      <c r="K550" s="2"/>
      <c r="L550" s="2"/>
      <c r="M550" s="2"/>
      <c r="N550" s="9"/>
      <c r="O550" s="9"/>
      <c r="P550" s="9"/>
      <c r="Q550" s="9"/>
      <c r="R550" s="9"/>
      <c r="S550" s="9"/>
      <c r="T550" s="9"/>
      <c r="U550" s="9"/>
      <c r="V550" s="9"/>
      <c r="W550" s="9"/>
      <c r="X550" s="9"/>
      <c r="Y550" s="9"/>
      <c r="Z550" s="9"/>
    </row>
    <row r="551" spans="1:26" ht="13.2">
      <c r="A551" s="2"/>
      <c r="B551" s="2"/>
      <c r="C551" s="2"/>
      <c r="D551" s="2"/>
      <c r="E551" s="2"/>
      <c r="F551" s="2"/>
      <c r="G551" s="2"/>
      <c r="H551" s="2"/>
      <c r="I551" s="2"/>
      <c r="J551" s="2"/>
      <c r="K551" s="2"/>
      <c r="L551" s="2"/>
      <c r="M551" s="2"/>
      <c r="N551" s="9"/>
      <c r="O551" s="9"/>
      <c r="P551" s="9"/>
      <c r="Q551" s="9"/>
      <c r="R551" s="9"/>
      <c r="S551" s="9"/>
      <c r="T551" s="9"/>
      <c r="U551" s="9"/>
      <c r="V551" s="9"/>
      <c r="W551" s="9"/>
      <c r="X551" s="9"/>
      <c r="Y551" s="9"/>
      <c r="Z551" s="9"/>
    </row>
    <row r="552" spans="1:26" ht="13.2">
      <c r="A552" s="2"/>
      <c r="B552" s="2"/>
      <c r="C552" s="2"/>
      <c r="D552" s="2"/>
      <c r="E552" s="2"/>
      <c r="F552" s="2"/>
      <c r="G552" s="2"/>
      <c r="H552" s="2"/>
      <c r="I552" s="2"/>
      <c r="J552" s="2"/>
      <c r="K552" s="2"/>
      <c r="L552" s="2"/>
      <c r="M552" s="2"/>
      <c r="N552" s="9"/>
      <c r="O552" s="9"/>
      <c r="P552" s="9"/>
      <c r="Q552" s="9"/>
      <c r="R552" s="9"/>
      <c r="S552" s="9"/>
      <c r="T552" s="9"/>
      <c r="U552" s="9"/>
      <c r="V552" s="9"/>
      <c r="W552" s="9"/>
      <c r="X552" s="9"/>
      <c r="Y552" s="9"/>
      <c r="Z552" s="9"/>
    </row>
    <row r="553" spans="1:26" ht="13.2">
      <c r="A553" s="2"/>
      <c r="B553" s="2"/>
      <c r="C553" s="2"/>
      <c r="D553" s="2"/>
      <c r="E553" s="2"/>
      <c r="F553" s="2"/>
      <c r="G553" s="2"/>
      <c r="H553" s="2"/>
      <c r="I553" s="2"/>
      <c r="J553" s="2"/>
      <c r="K553" s="2"/>
      <c r="L553" s="2"/>
      <c r="M553" s="2"/>
      <c r="N553" s="9"/>
      <c r="O553" s="9"/>
      <c r="P553" s="9"/>
      <c r="Q553" s="9"/>
      <c r="R553" s="9"/>
      <c r="S553" s="9"/>
      <c r="T553" s="9"/>
      <c r="U553" s="9"/>
      <c r="V553" s="9"/>
      <c r="W553" s="9"/>
      <c r="X553" s="9"/>
      <c r="Y553" s="9"/>
      <c r="Z553" s="9"/>
    </row>
    <row r="554" spans="1:26" ht="13.2">
      <c r="A554" s="2"/>
      <c r="B554" s="2"/>
      <c r="C554" s="2"/>
      <c r="D554" s="2"/>
      <c r="E554" s="2"/>
      <c r="F554" s="2"/>
      <c r="G554" s="2"/>
      <c r="H554" s="2"/>
      <c r="I554" s="2"/>
      <c r="J554" s="2"/>
      <c r="K554" s="2"/>
      <c r="L554" s="2"/>
      <c r="M554" s="2"/>
      <c r="N554" s="9"/>
      <c r="O554" s="9"/>
      <c r="P554" s="9"/>
      <c r="Q554" s="9"/>
      <c r="R554" s="9"/>
      <c r="S554" s="9"/>
      <c r="T554" s="9"/>
      <c r="U554" s="9"/>
      <c r="V554" s="9"/>
      <c r="W554" s="9"/>
      <c r="X554" s="9"/>
      <c r="Y554" s="9"/>
      <c r="Z554" s="9"/>
    </row>
    <row r="555" spans="1:26" ht="13.2">
      <c r="A555" s="2"/>
      <c r="B555" s="2"/>
      <c r="C555" s="2"/>
      <c r="D555" s="2"/>
      <c r="E555" s="2"/>
      <c r="F555" s="2"/>
      <c r="G555" s="2"/>
      <c r="H555" s="2"/>
      <c r="I555" s="2"/>
      <c r="J555" s="2"/>
      <c r="K555" s="2"/>
      <c r="L555" s="2"/>
      <c r="M555" s="2"/>
      <c r="N555" s="9"/>
      <c r="O555" s="9"/>
      <c r="P555" s="9"/>
      <c r="Q555" s="9"/>
      <c r="R555" s="9"/>
      <c r="S555" s="9"/>
      <c r="T555" s="9"/>
      <c r="U555" s="9"/>
      <c r="V555" s="9"/>
      <c r="W555" s="9"/>
      <c r="X555" s="9"/>
      <c r="Y555" s="9"/>
      <c r="Z555" s="9"/>
    </row>
    <row r="556" spans="1:26" ht="13.2">
      <c r="A556" s="2"/>
      <c r="B556" s="2"/>
      <c r="C556" s="2"/>
      <c r="D556" s="2"/>
      <c r="E556" s="2"/>
      <c r="F556" s="2"/>
      <c r="G556" s="2"/>
      <c r="H556" s="2"/>
      <c r="I556" s="2"/>
      <c r="J556" s="2"/>
      <c r="K556" s="2"/>
      <c r="L556" s="2"/>
      <c r="M556" s="2"/>
      <c r="N556" s="9"/>
      <c r="O556" s="9"/>
      <c r="P556" s="9"/>
      <c r="Q556" s="9"/>
      <c r="R556" s="9"/>
      <c r="S556" s="9"/>
      <c r="T556" s="9"/>
      <c r="U556" s="9"/>
      <c r="V556" s="9"/>
      <c r="W556" s="9"/>
      <c r="X556" s="9"/>
      <c r="Y556" s="9"/>
      <c r="Z556" s="9"/>
    </row>
    <row r="557" spans="1:26" ht="13.2">
      <c r="A557" s="2"/>
      <c r="B557" s="2"/>
      <c r="C557" s="2"/>
      <c r="D557" s="2"/>
      <c r="E557" s="2"/>
      <c r="F557" s="2"/>
      <c r="G557" s="2"/>
      <c r="H557" s="2"/>
      <c r="I557" s="2"/>
      <c r="J557" s="2"/>
      <c r="K557" s="2"/>
      <c r="L557" s="2"/>
      <c r="M557" s="2"/>
      <c r="N557" s="9"/>
      <c r="O557" s="9"/>
      <c r="P557" s="9"/>
      <c r="Q557" s="9"/>
      <c r="R557" s="9"/>
      <c r="S557" s="9"/>
      <c r="T557" s="9"/>
      <c r="U557" s="9"/>
      <c r="V557" s="9"/>
      <c r="W557" s="9"/>
      <c r="X557" s="9"/>
      <c r="Y557" s="9"/>
      <c r="Z557" s="9"/>
    </row>
    <row r="558" spans="1:26" ht="13.2">
      <c r="A558" s="2"/>
      <c r="B558" s="2"/>
      <c r="C558" s="2"/>
      <c r="D558" s="2"/>
      <c r="E558" s="2"/>
      <c r="F558" s="2"/>
      <c r="G558" s="2"/>
      <c r="H558" s="2"/>
      <c r="I558" s="2"/>
      <c r="J558" s="2"/>
      <c r="K558" s="2"/>
      <c r="L558" s="2"/>
      <c r="M558" s="2"/>
      <c r="N558" s="9"/>
      <c r="O558" s="9"/>
      <c r="P558" s="9"/>
      <c r="Q558" s="9"/>
      <c r="R558" s="9"/>
      <c r="S558" s="9"/>
      <c r="T558" s="9"/>
      <c r="U558" s="9"/>
      <c r="V558" s="9"/>
      <c r="W558" s="9"/>
      <c r="X558" s="9"/>
      <c r="Y558" s="9"/>
      <c r="Z558" s="9"/>
    </row>
    <row r="559" spans="1:26" ht="13.2">
      <c r="A559" s="2"/>
      <c r="B559" s="2"/>
      <c r="C559" s="2"/>
      <c r="D559" s="2"/>
      <c r="E559" s="2"/>
      <c r="F559" s="2"/>
      <c r="G559" s="2"/>
      <c r="H559" s="2"/>
      <c r="I559" s="2"/>
      <c r="J559" s="2"/>
      <c r="K559" s="2"/>
      <c r="L559" s="2"/>
      <c r="M559" s="2"/>
      <c r="N559" s="9"/>
      <c r="O559" s="9"/>
      <c r="P559" s="9"/>
      <c r="Q559" s="9"/>
      <c r="R559" s="9"/>
      <c r="S559" s="9"/>
      <c r="T559" s="9"/>
      <c r="U559" s="9"/>
      <c r="V559" s="9"/>
      <c r="W559" s="9"/>
      <c r="X559" s="9"/>
      <c r="Y559" s="9"/>
      <c r="Z559" s="9"/>
    </row>
    <row r="560" spans="1:26" ht="13.2">
      <c r="A560" s="2"/>
      <c r="B560" s="2"/>
      <c r="C560" s="2"/>
      <c r="D560" s="2"/>
      <c r="E560" s="2"/>
      <c r="F560" s="2"/>
      <c r="G560" s="2"/>
      <c r="H560" s="2"/>
      <c r="I560" s="2"/>
      <c r="J560" s="2"/>
      <c r="K560" s="2"/>
      <c r="L560" s="2"/>
      <c r="M560" s="2"/>
      <c r="N560" s="9"/>
      <c r="O560" s="9"/>
      <c r="P560" s="9"/>
      <c r="Q560" s="9"/>
      <c r="R560" s="9"/>
      <c r="S560" s="9"/>
      <c r="T560" s="9"/>
      <c r="U560" s="9"/>
      <c r="V560" s="9"/>
      <c r="W560" s="9"/>
      <c r="X560" s="9"/>
      <c r="Y560" s="9"/>
      <c r="Z560" s="9"/>
    </row>
    <row r="561" spans="1:26" ht="13.2">
      <c r="A561" s="2"/>
      <c r="B561" s="2"/>
      <c r="C561" s="2"/>
      <c r="D561" s="2"/>
      <c r="E561" s="2"/>
      <c r="F561" s="2"/>
      <c r="G561" s="2"/>
      <c r="H561" s="2"/>
      <c r="I561" s="2"/>
      <c r="J561" s="2"/>
      <c r="K561" s="2"/>
      <c r="L561" s="2"/>
      <c r="M561" s="2"/>
      <c r="N561" s="9"/>
      <c r="O561" s="9"/>
      <c r="P561" s="9"/>
      <c r="Q561" s="9"/>
      <c r="R561" s="9"/>
      <c r="S561" s="9"/>
      <c r="T561" s="9"/>
      <c r="U561" s="9"/>
      <c r="V561" s="9"/>
      <c r="W561" s="9"/>
      <c r="X561" s="9"/>
      <c r="Y561" s="9"/>
      <c r="Z561" s="9"/>
    </row>
    <row r="562" spans="1:26" ht="13.2">
      <c r="A562" s="2"/>
      <c r="B562" s="2"/>
      <c r="C562" s="2"/>
      <c r="D562" s="2"/>
      <c r="E562" s="2"/>
      <c r="F562" s="2"/>
      <c r="G562" s="2"/>
      <c r="H562" s="2"/>
      <c r="I562" s="2"/>
      <c r="J562" s="2"/>
      <c r="K562" s="2"/>
      <c r="L562" s="2"/>
      <c r="M562" s="2"/>
      <c r="N562" s="9"/>
      <c r="O562" s="9"/>
      <c r="P562" s="9"/>
      <c r="Q562" s="9"/>
      <c r="R562" s="9"/>
      <c r="S562" s="9"/>
      <c r="T562" s="9"/>
      <c r="U562" s="9"/>
      <c r="V562" s="9"/>
      <c r="W562" s="9"/>
      <c r="X562" s="9"/>
      <c r="Y562" s="9"/>
      <c r="Z562" s="9"/>
    </row>
    <row r="563" spans="1:26" ht="13.2">
      <c r="A563" s="2"/>
      <c r="B563" s="2"/>
      <c r="C563" s="2"/>
      <c r="D563" s="2"/>
      <c r="E563" s="2"/>
      <c r="F563" s="2"/>
      <c r="G563" s="2"/>
      <c r="H563" s="2"/>
      <c r="I563" s="2"/>
      <c r="J563" s="2"/>
      <c r="K563" s="2"/>
      <c r="L563" s="2"/>
      <c r="M563" s="2"/>
      <c r="N563" s="9"/>
      <c r="O563" s="9"/>
      <c r="P563" s="9"/>
      <c r="Q563" s="9"/>
      <c r="R563" s="9"/>
      <c r="S563" s="9"/>
      <c r="T563" s="9"/>
      <c r="U563" s="9"/>
      <c r="V563" s="9"/>
      <c r="W563" s="9"/>
      <c r="X563" s="9"/>
      <c r="Y563" s="9"/>
      <c r="Z563" s="9"/>
    </row>
    <row r="564" spans="1:26" ht="13.2">
      <c r="A564" s="2"/>
      <c r="B564" s="2"/>
      <c r="C564" s="2"/>
      <c r="D564" s="2"/>
      <c r="E564" s="2"/>
      <c r="F564" s="2"/>
      <c r="G564" s="2"/>
      <c r="H564" s="2"/>
      <c r="I564" s="2"/>
      <c r="J564" s="2"/>
      <c r="K564" s="2"/>
      <c r="L564" s="2"/>
      <c r="M564" s="2"/>
      <c r="N564" s="9"/>
      <c r="O564" s="9"/>
      <c r="P564" s="9"/>
      <c r="Q564" s="9"/>
      <c r="R564" s="9"/>
      <c r="S564" s="9"/>
      <c r="T564" s="9"/>
      <c r="U564" s="9"/>
      <c r="V564" s="9"/>
      <c r="W564" s="9"/>
      <c r="X564" s="9"/>
      <c r="Y564" s="9"/>
      <c r="Z564" s="9"/>
    </row>
    <row r="565" spans="1:26" ht="13.2">
      <c r="A565" s="2"/>
      <c r="B565" s="2"/>
      <c r="C565" s="2"/>
      <c r="D565" s="2"/>
      <c r="E565" s="2"/>
      <c r="F565" s="2"/>
      <c r="G565" s="2"/>
      <c r="H565" s="2"/>
      <c r="I565" s="2"/>
      <c r="J565" s="2"/>
      <c r="K565" s="2"/>
      <c r="L565" s="2"/>
      <c r="M565" s="2"/>
      <c r="N565" s="9"/>
      <c r="O565" s="9"/>
      <c r="P565" s="9"/>
      <c r="Q565" s="9"/>
      <c r="R565" s="9"/>
      <c r="S565" s="9"/>
      <c r="T565" s="9"/>
      <c r="U565" s="9"/>
      <c r="V565" s="9"/>
      <c r="W565" s="9"/>
      <c r="X565" s="9"/>
      <c r="Y565" s="9"/>
      <c r="Z565" s="9"/>
    </row>
    <row r="566" spans="1:26" ht="13.2">
      <c r="A566" s="2"/>
      <c r="B566" s="2"/>
      <c r="C566" s="2"/>
      <c r="D566" s="2"/>
      <c r="E566" s="2"/>
      <c r="F566" s="2"/>
      <c r="G566" s="2"/>
      <c r="H566" s="2"/>
      <c r="I566" s="2"/>
      <c r="J566" s="2"/>
      <c r="K566" s="2"/>
      <c r="L566" s="2"/>
      <c r="M566" s="2"/>
      <c r="N566" s="9"/>
      <c r="O566" s="9"/>
      <c r="P566" s="9"/>
      <c r="Q566" s="9"/>
      <c r="R566" s="9"/>
      <c r="S566" s="9"/>
      <c r="T566" s="9"/>
      <c r="U566" s="9"/>
      <c r="V566" s="9"/>
      <c r="W566" s="9"/>
      <c r="X566" s="9"/>
      <c r="Y566" s="9"/>
      <c r="Z566" s="9"/>
    </row>
    <row r="567" spans="1:26" ht="13.2">
      <c r="A567" s="2"/>
      <c r="B567" s="2"/>
      <c r="C567" s="2"/>
      <c r="D567" s="2"/>
      <c r="E567" s="2"/>
      <c r="F567" s="2"/>
      <c r="G567" s="2"/>
      <c r="H567" s="2"/>
      <c r="I567" s="2"/>
      <c r="J567" s="2"/>
      <c r="K567" s="2"/>
      <c r="L567" s="2"/>
      <c r="M567" s="2"/>
      <c r="N567" s="9"/>
      <c r="O567" s="9"/>
      <c r="P567" s="9"/>
      <c r="Q567" s="9"/>
      <c r="R567" s="9"/>
      <c r="S567" s="9"/>
      <c r="T567" s="9"/>
      <c r="U567" s="9"/>
      <c r="V567" s="9"/>
      <c r="W567" s="9"/>
      <c r="X567" s="9"/>
      <c r="Y567" s="9"/>
      <c r="Z567" s="9"/>
    </row>
    <row r="568" spans="1:26" ht="13.2">
      <c r="A568" s="2"/>
      <c r="B568" s="2"/>
      <c r="C568" s="2"/>
      <c r="D568" s="2"/>
      <c r="E568" s="2"/>
      <c r="F568" s="2"/>
      <c r="G568" s="2"/>
      <c r="H568" s="2"/>
      <c r="I568" s="2"/>
      <c r="J568" s="2"/>
      <c r="K568" s="2"/>
      <c r="L568" s="2"/>
      <c r="M568" s="2"/>
      <c r="N568" s="9"/>
      <c r="O568" s="9"/>
      <c r="P568" s="9"/>
      <c r="Q568" s="9"/>
      <c r="R568" s="9"/>
      <c r="S568" s="9"/>
      <c r="T568" s="9"/>
      <c r="U568" s="9"/>
      <c r="V568" s="9"/>
      <c r="W568" s="9"/>
      <c r="X568" s="9"/>
      <c r="Y568" s="9"/>
      <c r="Z568" s="9"/>
    </row>
    <row r="569" spans="1:26" ht="13.2">
      <c r="A569" s="2"/>
      <c r="B569" s="2"/>
      <c r="C569" s="2"/>
      <c r="D569" s="2"/>
      <c r="E569" s="2"/>
      <c r="F569" s="2"/>
      <c r="G569" s="2"/>
      <c r="H569" s="2"/>
      <c r="I569" s="2"/>
      <c r="J569" s="2"/>
      <c r="K569" s="2"/>
      <c r="L569" s="2"/>
      <c r="M569" s="2"/>
      <c r="N569" s="9"/>
      <c r="O569" s="9"/>
      <c r="P569" s="9"/>
      <c r="Q569" s="9"/>
      <c r="R569" s="9"/>
      <c r="S569" s="9"/>
      <c r="T569" s="9"/>
      <c r="U569" s="9"/>
      <c r="V569" s="9"/>
      <c r="W569" s="9"/>
      <c r="X569" s="9"/>
      <c r="Y569" s="9"/>
      <c r="Z569" s="9"/>
    </row>
    <row r="570" spans="1:26" ht="13.2">
      <c r="A570" s="2"/>
      <c r="B570" s="2"/>
      <c r="C570" s="2"/>
      <c r="D570" s="2"/>
      <c r="E570" s="2"/>
      <c r="F570" s="2"/>
      <c r="G570" s="2"/>
      <c r="H570" s="2"/>
      <c r="I570" s="2"/>
      <c r="J570" s="2"/>
      <c r="K570" s="2"/>
      <c r="L570" s="2"/>
      <c r="M570" s="2"/>
      <c r="N570" s="9"/>
      <c r="O570" s="9"/>
      <c r="P570" s="9"/>
      <c r="Q570" s="9"/>
      <c r="R570" s="9"/>
      <c r="S570" s="9"/>
      <c r="T570" s="9"/>
      <c r="U570" s="9"/>
      <c r="V570" s="9"/>
      <c r="W570" s="9"/>
      <c r="X570" s="9"/>
      <c r="Y570" s="9"/>
      <c r="Z570" s="9"/>
    </row>
    <row r="571" spans="1:26" ht="13.2">
      <c r="A571" s="2"/>
      <c r="B571" s="2"/>
      <c r="C571" s="2"/>
      <c r="D571" s="2"/>
      <c r="E571" s="2"/>
      <c r="F571" s="2"/>
      <c r="G571" s="2"/>
      <c r="H571" s="2"/>
      <c r="I571" s="2"/>
      <c r="J571" s="2"/>
      <c r="K571" s="2"/>
      <c r="L571" s="2"/>
      <c r="M571" s="2"/>
      <c r="N571" s="9"/>
      <c r="O571" s="9"/>
      <c r="P571" s="9"/>
      <c r="Q571" s="9"/>
      <c r="R571" s="9"/>
      <c r="S571" s="9"/>
      <c r="T571" s="9"/>
      <c r="U571" s="9"/>
      <c r="V571" s="9"/>
      <c r="W571" s="9"/>
      <c r="X571" s="9"/>
      <c r="Y571" s="9"/>
      <c r="Z571" s="9"/>
    </row>
    <row r="572" spans="1:26" ht="13.2">
      <c r="A572" s="2"/>
      <c r="B572" s="2"/>
      <c r="C572" s="2"/>
      <c r="D572" s="2"/>
      <c r="E572" s="2"/>
      <c r="F572" s="2"/>
      <c r="G572" s="2"/>
      <c r="H572" s="2"/>
      <c r="I572" s="2"/>
      <c r="J572" s="2"/>
      <c r="K572" s="2"/>
      <c r="L572" s="2"/>
      <c r="M572" s="2"/>
      <c r="N572" s="9"/>
      <c r="O572" s="9"/>
      <c r="P572" s="9"/>
      <c r="Q572" s="9"/>
      <c r="R572" s="9"/>
      <c r="S572" s="9"/>
      <c r="T572" s="9"/>
      <c r="U572" s="9"/>
      <c r="V572" s="9"/>
      <c r="W572" s="9"/>
      <c r="X572" s="9"/>
      <c r="Y572" s="9"/>
      <c r="Z572" s="9"/>
    </row>
    <row r="573" spans="1:26" ht="13.2">
      <c r="A573" s="2"/>
      <c r="B573" s="2"/>
      <c r="C573" s="2"/>
      <c r="D573" s="2"/>
      <c r="E573" s="2"/>
      <c r="F573" s="2"/>
      <c r="G573" s="2"/>
      <c r="H573" s="2"/>
      <c r="I573" s="2"/>
      <c r="J573" s="2"/>
      <c r="K573" s="2"/>
      <c r="L573" s="2"/>
      <c r="M573" s="2"/>
      <c r="N573" s="9"/>
      <c r="O573" s="9"/>
      <c r="P573" s="9"/>
      <c r="Q573" s="9"/>
      <c r="R573" s="9"/>
      <c r="S573" s="9"/>
      <c r="T573" s="9"/>
      <c r="U573" s="9"/>
      <c r="V573" s="9"/>
      <c r="W573" s="9"/>
      <c r="X573" s="9"/>
      <c r="Y573" s="9"/>
      <c r="Z573" s="9"/>
    </row>
    <row r="574" spans="1:26" ht="13.2">
      <c r="A574" s="2"/>
      <c r="B574" s="2"/>
      <c r="C574" s="2"/>
      <c r="D574" s="2"/>
      <c r="E574" s="2"/>
      <c r="F574" s="2"/>
      <c r="G574" s="2"/>
      <c r="H574" s="2"/>
      <c r="I574" s="2"/>
      <c r="J574" s="2"/>
      <c r="K574" s="2"/>
      <c r="L574" s="2"/>
      <c r="M574" s="2"/>
      <c r="N574" s="9"/>
      <c r="O574" s="9"/>
      <c r="P574" s="9"/>
      <c r="Q574" s="9"/>
      <c r="R574" s="9"/>
      <c r="S574" s="9"/>
      <c r="T574" s="9"/>
      <c r="U574" s="9"/>
      <c r="V574" s="9"/>
      <c r="W574" s="9"/>
      <c r="X574" s="9"/>
      <c r="Y574" s="9"/>
      <c r="Z574" s="9"/>
    </row>
    <row r="575" spans="1:26" ht="13.2">
      <c r="A575" s="2"/>
      <c r="B575" s="2"/>
      <c r="C575" s="2"/>
      <c r="D575" s="2"/>
      <c r="E575" s="2"/>
      <c r="F575" s="2"/>
      <c r="G575" s="2"/>
      <c r="H575" s="2"/>
      <c r="I575" s="2"/>
      <c r="J575" s="2"/>
      <c r="K575" s="2"/>
      <c r="L575" s="2"/>
      <c r="M575" s="2"/>
      <c r="N575" s="9"/>
      <c r="O575" s="9"/>
      <c r="P575" s="9"/>
      <c r="Q575" s="9"/>
      <c r="R575" s="9"/>
      <c r="S575" s="9"/>
      <c r="T575" s="9"/>
      <c r="U575" s="9"/>
      <c r="V575" s="9"/>
      <c r="W575" s="9"/>
      <c r="X575" s="9"/>
      <c r="Y575" s="9"/>
      <c r="Z575" s="9"/>
    </row>
    <row r="576" spans="1:26" ht="13.2">
      <c r="A576" s="2"/>
      <c r="B576" s="2"/>
      <c r="C576" s="2"/>
      <c r="D576" s="2"/>
      <c r="E576" s="2"/>
      <c r="F576" s="2"/>
      <c r="G576" s="2"/>
      <c r="H576" s="2"/>
      <c r="I576" s="2"/>
      <c r="J576" s="2"/>
      <c r="K576" s="2"/>
      <c r="L576" s="2"/>
      <c r="M576" s="2"/>
      <c r="N576" s="9"/>
      <c r="O576" s="9"/>
      <c r="P576" s="9"/>
      <c r="Q576" s="9"/>
      <c r="R576" s="9"/>
      <c r="S576" s="9"/>
      <c r="T576" s="9"/>
      <c r="U576" s="9"/>
      <c r="V576" s="9"/>
      <c r="W576" s="9"/>
      <c r="X576" s="9"/>
      <c r="Y576" s="9"/>
      <c r="Z576" s="9"/>
    </row>
    <row r="577" spans="1:26" ht="13.2">
      <c r="A577" s="2"/>
      <c r="B577" s="2"/>
      <c r="C577" s="2"/>
      <c r="D577" s="2"/>
      <c r="E577" s="2"/>
      <c r="F577" s="2"/>
      <c r="G577" s="2"/>
      <c r="H577" s="2"/>
      <c r="I577" s="2"/>
      <c r="J577" s="2"/>
      <c r="K577" s="2"/>
      <c r="L577" s="2"/>
      <c r="M577" s="2"/>
      <c r="N577" s="9"/>
      <c r="O577" s="9"/>
      <c r="P577" s="9"/>
      <c r="Q577" s="9"/>
      <c r="R577" s="9"/>
      <c r="S577" s="9"/>
      <c r="T577" s="9"/>
      <c r="U577" s="9"/>
      <c r="V577" s="9"/>
      <c r="W577" s="9"/>
      <c r="X577" s="9"/>
      <c r="Y577" s="9"/>
      <c r="Z577" s="9"/>
    </row>
    <row r="578" spans="1:26" ht="13.2">
      <c r="A578" s="2"/>
      <c r="B578" s="2"/>
      <c r="C578" s="2"/>
      <c r="D578" s="2"/>
      <c r="E578" s="2"/>
      <c r="F578" s="2"/>
      <c r="G578" s="2"/>
      <c r="H578" s="2"/>
      <c r="I578" s="2"/>
      <c r="J578" s="2"/>
      <c r="K578" s="2"/>
      <c r="L578" s="2"/>
      <c r="M578" s="2"/>
      <c r="N578" s="9"/>
      <c r="O578" s="9"/>
      <c r="P578" s="9"/>
      <c r="Q578" s="9"/>
      <c r="R578" s="9"/>
      <c r="S578" s="9"/>
      <c r="T578" s="9"/>
      <c r="U578" s="9"/>
      <c r="V578" s="9"/>
      <c r="W578" s="9"/>
      <c r="X578" s="9"/>
      <c r="Y578" s="9"/>
      <c r="Z578" s="9"/>
    </row>
    <row r="579" spans="1:26" ht="13.2">
      <c r="A579" s="2"/>
      <c r="B579" s="2"/>
      <c r="C579" s="2"/>
      <c r="D579" s="2"/>
      <c r="E579" s="2"/>
      <c r="F579" s="2"/>
      <c r="G579" s="2"/>
      <c r="H579" s="2"/>
      <c r="I579" s="2"/>
      <c r="J579" s="2"/>
      <c r="K579" s="2"/>
      <c r="L579" s="2"/>
      <c r="M579" s="2"/>
      <c r="N579" s="9"/>
      <c r="O579" s="9"/>
      <c r="P579" s="9"/>
      <c r="Q579" s="9"/>
      <c r="R579" s="9"/>
      <c r="S579" s="9"/>
      <c r="T579" s="9"/>
      <c r="U579" s="9"/>
      <c r="V579" s="9"/>
      <c r="W579" s="9"/>
      <c r="X579" s="9"/>
      <c r="Y579" s="9"/>
      <c r="Z579" s="9"/>
    </row>
    <row r="580" spans="1:26" ht="13.2">
      <c r="A580" s="2"/>
      <c r="B580" s="2"/>
      <c r="C580" s="2"/>
      <c r="D580" s="2"/>
      <c r="E580" s="2"/>
      <c r="F580" s="2"/>
      <c r="G580" s="2"/>
      <c r="H580" s="2"/>
      <c r="I580" s="2"/>
      <c r="J580" s="2"/>
      <c r="K580" s="2"/>
      <c r="L580" s="2"/>
      <c r="M580" s="2"/>
      <c r="N580" s="9"/>
      <c r="O580" s="9"/>
      <c r="P580" s="9"/>
      <c r="Q580" s="9"/>
      <c r="R580" s="9"/>
      <c r="S580" s="9"/>
      <c r="T580" s="9"/>
      <c r="U580" s="9"/>
      <c r="V580" s="9"/>
      <c r="W580" s="9"/>
      <c r="X580" s="9"/>
      <c r="Y580" s="9"/>
      <c r="Z580" s="9"/>
    </row>
    <row r="581" spans="1:26" ht="13.2">
      <c r="A581" s="2"/>
      <c r="B581" s="2"/>
      <c r="C581" s="2"/>
      <c r="D581" s="2"/>
      <c r="E581" s="2"/>
      <c r="F581" s="2"/>
      <c r="G581" s="2"/>
      <c r="H581" s="2"/>
      <c r="I581" s="2"/>
      <c r="J581" s="2"/>
      <c r="K581" s="2"/>
      <c r="L581" s="2"/>
      <c r="M581" s="2"/>
      <c r="N581" s="9"/>
      <c r="O581" s="9"/>
      <c r="P581" s="9"/>
      <c r="Q581" s="9"/>
      <c r="R581" s="9"/>
      <c r="S581" s="9"/>
      <c r="T581" s="9"/>
      <c r="U581" s="9"/>
      <c r="V581" s="9"/>
      <c r="W581" s="9"/>
      <c r="X581" s="9"/>
      <c r="Y581" s="9"/>
      <c r="Z581" s="9"/>
    </row>
    <row r="582" spans="1:26" ht="13.2">
      <c r="A582" s="2"/>
      <c r="B582" s="2"/>
      <c r="C582" s="2"/>
      <c r="D582" s="2"/>
      <c r="E582" s="2"/>
      <c r="F582" s="2"/>
      <c r="G582" s="2"/>
      <c r="H582" s="2"/>
      <c r="I582" s="2"/>
      <c r="J582" s="2"/>
      <c r="K582" s="2"/>
      <c r="L582" s="2"/>
      <c r="M582" s="2"/>
      <c r="N582" s="9"/>
      <c r="O582" s="9"/>
      <c r="P582" s="9"/>
      <c r="Q582" s="9"/>
      <c r="R582" s="9"/>
      <c r="S582" s="9"/>
      <c r="T582" s="9"/>
      <c r="U582" s="9"/>
      <c r="V582" s="9"/>
      <c r="W582" s="9"/>
      <c r="X582" s="9"/>
      <c r="Y582" s="9"/>
      <c r="Z582" s="9"/>
    </row>
    <row r="583" spans="1:26" ht="13.2">
      <c r="A583" s="2"/>
      <c r="B583" s="2"/>
      <c r="C583" s="2"/>
      <c r="D583" s="2"/>
      <c r="E583" s="2"/>
      <c r="F583" s="2"/>
      <c r="G583" s="2"/>
      <c r="H583" s="2"/>
      <c r="I583" s="2"/>
      <c r="J583" s="2"/>
      <c r="K583" s="2"/>
      <c r="L583" s="2"/>
      <c r="M583" s="2"/>
      <c r="N583" s="9"/>
      <c r="O583" s="9"/>
      <c r="P583" s="9"/>
      <c r="Q583" s="9"/>
      <c r="R583" s="9"/>
      <c r="S583" s="9"/>
      <c r="T583" s="9"/>
      <c r="U583" s="9"/>
      <c r="V583" s="9"/>
      <c r="W583" s="9"/>
      <c r="X583" s="9"/>
      <c r="Y583" s="9"/>
      <c r="Z583" s="9"/>
    </row>
    <row r="584" spans="1:26" ht="13.2">
      <c r="A584" s="2"/>
      <c r="B584" s="2"/>
      <c r="C584" s="2"/>
      <c r="D584" s="2"/>
      <c r="E584" s="2"/>
      <c r="F584" s="2"/>
      <c r="G584" s="2"/>
      <c r="H584" s="2"/>
      <c r="I584" s="2"/>
      <c r="J584" s="2"/>
      <c r="K584" s="2"/>
      <c r="L584" s="2"/>
      <c r="M584" s="2"/>
      <c r="N584" s="9"/>
      <c r="O584" s="9"/>
      <c r="P584" s="9"/>
      <c r="Q584" s="9"/>
      <c r="R584" s="9"/>
      <c r="S584" s="9"/>
      <c r="T584" s="9"/>
      <c r="U584" s="9"/>
      <c r="V584" s="9"/>
      <c r="W584" s="9"/>
      <c r="X584" s="9"/>
      <c r="Y584" s="9"/>
      <c r="Z584" s="9"/>
    </row>
    <row r="585" spans="1:26" ht="13.2">
      <c r="A585" s="2"/>
      <c r="B585" s="2"/>
      <c r="C585" s="2"/>
      <c r="D585" s="2"/>
      <c r="E585" s="2"/>
      <c r="F585" s="2"/>
      <c r="G585" s="2"/>
      <c r="H585" s="2"/>
      <c r="I585" s="2"/>
      <c r="J585" s="2"/>
      <c r="K585" s="2"/>
      <c r="L585" s="2"/>
      <c r="M585" s="2"/>
      <c r="N585" s="9"/>
      <c r="O585" s="9"/>
      <c r="P585" s="9"/>
      <c r="Q585" s="9"/>
      <c r="R585" s="9"/>
      <c r="S585" s="9"/>
      <c r="T585" s="9"/>
      <c r="U585" s="9"/>
      <c r="V585" s="9"/>
      <c r="W585" s="9"/>
      <c r="X585" s="9"/>
      <c r="Y585" s="9"/>
      <c r="Z585" s="9"/>
    </row>
    <row r="586" spans="1:26" ht="13.2">
      <c r="A586" s="2"/>
      <c r="B586" s="2"/>
      <c r="C586" s="2"/>
      <c r="D586" s="2"/>
      <c r="E586" s="2"/>
      <c r="F586" s="2"/>
      <c r="G586" s="2"/>
      <c r="H586" s="2"/>
      <c r="I586" s="2"/>
      <c r="J586" s="2"/>
      <c r="K586" s="2"/>
      <c r="L586" s="2"/>
      <c r="M586" s="2"/>
      <c r="N586" s="9"/>
      <c r="O586" s="9"/>
      <c r="P586" s="9"/>
      <c r="Q586" s="9"/>
      <c r="R586" s="9"/>
      <c r="S586" s="9"/>
      <c r="T586" s="9"/>
      <c r="U586" s="9"/>
      <c r="V586" s="9"/>
      <c r="W586" s="9"/>
      <c r="X586" s="9"/>
      <c r="Y586" s="9"/>
      <c r="Z586" s="9"/>
    </row>
    <row r="587" spans="1:26" ht="13.2">
      <c r="A587" s="2"/>
      <c r="B587" s="2"/>
      <c r="C587" s="2"/>
      <c r="D587" s="2"/>
      <c r="E587" s="2"/>
      <c r="F587" s="2"/>
      <c r="G587" s="2"/>
      <c r="H587" s="2"/>
      <c r="I587" s="2"/>
      <c r="J587" s="2"/>
      <c r="K587" s="2"/>
      <c r="L587" s="2"/>
      <c r="M587" s="2"/>
      <c r="N587" s="9"/>
      <c r="O587" s="9"/>
      <c r="P587" s="9"/>
      <c r="Q587" s="9"/>
      <c r="R587" s="9"/>
      <c r="S587" s="9"/>
      <c r="T587" s="9"/>
      <c r="U587" s="9"/>
      <c r="V587" s="9"/>
      <c r="W587" s="9"/>
      <c r="X587" s="9"/>
      <c r="Y587" s="9"/>
      <c r="Z587" s="9"/>
    </row>
    <row r="588" spans="1:26" ht="13.2">
      <c r="A588" s="2"/>
      <c r="B588" s="2"/>
      <c r="C588" s="2"/>
      <c r="D588" s="2"/>
      <c r="E588" s="2"/>
      <c r="F588" s="2"/>
      <c r="G588" s="2"/>
      <c r="H588" s="2"/>
      <c r="I588" s="2"/>
      <c r="J588" s="2"/>
      <c r="K588" s="2"/>
      <c r="L588" s="2"/>
      <c r="M588" s="2"/>
      <c r="N588" s="9"/>
      <c r="O588" s="9"/>
      <c r="P588" s="9"/>
      <c r="Q588" s="9"/>
      <c r="R588" s="9"/>
      <c r="S588" s="9"/>
      <c r="T588" s="9"/>
      <c r="U588" s="9"/>
      <c r="V588" s="9"/>
      <c r="W588" s="9"/>
      <c r="X588" s="9"/>
      <c r="Y588" s="9"/>
      <c r="Z588" s="9"/>
    </row>
    <row r="589" spans="1:26" ht="13.2">
      <c r="A589" s="2"/>
      <c r="B589" s="2"/>
      <c r="C589" s="2"/>
      <c r="D589" s="2"/>
      <c r="E589" s="2"/>
      <c r="F589" s="2"/>
      <c r="G589" s="2"/>
      <c r="H589" s="2"/>
      <c r="I589" s="2"/>
      <c r="J589" s="2"/>
      <c r="K589" s="2"/>
      <c r="L589" s="2"/>
      <c r="M589" s="2"/>
      <c r="N589" s="9"/>
      <c r="O589" s="9"/>
      <c r="P589" s="9"/>
      <c r="Q589" s="9"/>
      <c r="R589" s="9"/>
      <c r="S589" s="9"/>
      <c r="T589" s="9"/>
      <c r="U589" s="9"/>
      <c r="V589" s="9"/>
      <c r="W589" s="9"/>
      <c r="X589" s="9"/>
      <c r="Y589" s="9"/>
      <c r="Z589" s="9"/>
    </row>
    <row r="590" spans="1:26" ht="13.2">
      <c r="A590" s="2"/>
      <c r="B590" s="2"/>
      <c r="C590" s="2"/>
      <c r="D590" s="2"/>
      <c r="E590" s="2"/>
      <c r="F590" s="2"/>
      <c r="G590" s="2"/>
      <c r="H590" s="2"/>
      <c r="I590" s="2"/>
      <c r="J590" s="2"/>
      <c r="K590" s="2"/>
      <c r="L590" s="2"/>
      <c r="M590" s="2"/>
      <c r="N590" s="9"/>
      <c r="O590" s="9"/>
      <c r="P590" s="9"/>
      <c r="Q590" s="9"/>
      <c r="R590" s="9"/>
      <c r="S590" s="9"/>
      <c r="T590" s="9"/>
      <c r="U590" s="9"/>
      <c r="V590" s="9"/>
      <c r="W590" s="9"/>
      <c r="X590" s="9"/>
      <c r="Y590" s="9"/>
      <c r="Z590" s="9"/>
    </row>
    <row r="591" spans="1:26" ht="13.2">
      <c r="A591" s="2"/>
      <c r="B591" s="2"/>
      <c r="C591" s="2"/>
      <c r="D591" s="2"/>
      <c r="E591" s="2"/>
      <c r="F591" s="2"/>
      <c r="G591" s="2"/>
      <c r="H591" s="2"/>
      <c r="I591" s="2"/>
      <c r="J591" s="2"/>
      <c r="K591" s="2"/>
      <c r="L591" s="2"/>
      <c r="M591" s="2"/>
      <c r="N591" s="9"/>
      <c r="O591" s="9"/>
      <c r="P591" s="9"/>
      <c r="Q591" s="9"/>
      <c r="R591" s="9"/>
      <c r="S591" s="9"/>
      <c r="T591" s="9"/>
      <c r="U591" s="9"/>
      <c r="V591" s="9"/>
      <c r="W591" s="9"/>
      <c r="X591" s="9"/>
      <c r="Y591" s="9"/>
      <c r="Z591" s="9"/>
    </row>
    <row r="592" spans="1:26" ht="13.2">
      <c r="A592" s="2"/>
      <c r="B592" s="2"/>
      <c r="C592" s="2"/>
      <c r="D592" s="2"/>
      <c r="E592" s="2"/>
      <c r="F592" s="2"/>
      <c r="G592" s="2"/>
      <c r="H592" s="2"/>
      <c r="I592" s="2"/>
      <c r="J592" s="2"/>
      <c r="K592" s="2"/>
      <c r="L592" s="2"/>
      <c r="M592" s="2"/>
      <c r="N592" s="9"/>
      <c r="O592" s="9"/>
      <c r="P592" s="9"/>
      <c r="Q592" s="9"/>
      <c r="R592" s="9"/>
      <c r="S592" s="9"/>
      <c r="T592" s="9"/>
      <c r="U592" s="9"/>
      <c r="V592" s="9"/>
      <c r="W592" s="9"/>
      <c r="X592" s="9"/>
      <c r="Y592" s="9"/>
      <c r="Z592" s="9"/>
    </row>
    <row r="593" spans="1:26" ht="13.2">
      <c r="A593" s="2"/>
      <c r="B593" s="2"/>
      <c r="C593" s="2"/>
      <c r="D593" s="2"/>
      <c r="E593" s="2"/>
      <c r="F593" s="2"/>
      <c r="G593" s="2"/>
      <c r="H593" s="2"/>
      <c r="I593" s="2"/>
      <c r="J593" s="2"/>
      <c r="K593" s="2"/>
      <c r="L593" s="2"/>
      <c r="M593" s="2"/>
      <c r="N593" s="9"/>
      <c r="O593" s="9"/>
      <c r="P593" s="9"/>
      <c r="Q593" s="9"/>
      <c r="R593" s="9"/>
      <c r="S593" s="9"/>
      <c r="T593" s="9"/>
      <c r="U593" s="9"/>
      <c r="V593" s="9"/>
      <c r="W593" s="9"/>
      <c r="X593" s="9"/>
      <c r="Y593" s="9"/>
      <c r="Z593" s="9"/>
    </row>
    <row r="594" spans="1:26" ht="13.2">
      <c r="A594" s="2"/>
      <c r="B594" s="2"/>
      <c r="C594" s="2"/>
      <c r="D594" s="2"/>
      <c r="E594" s="2"/>
      <c r="F594" s="2"/>
      <c r="G594" s="2"/>
      <c r="H594" s="2"/>
      <c r="I594" s="2"/>
      <c r="J594" s="2"/>
      <c r="K594" s="2"/>
      <c r="L594" s="2"/>
      <c r="M594" s="2"/>
      <c r="N594" s="9"/>
      <c r="O594" s="9"/>
      <c r="P594" s="9"/>
      <c r="Q594" s="9"/>
      <c r="R594" s="9"/>
      <c r="S594" s="9"/>
      <c r="T594" s="9"/>
      <c r="U594" s="9"/>
      <c r="V594" s="9"/>
      <c r="W594" s="9"/>
      <c r="X594" s="9"/>
      <c r="Y594" s="9"/>
      <c r="Z594" s="9"/>
    </row>
    <row r="595" spans="1:26" ht="13.2">
      <c r="A595" s="2"/>
      <c r="B595" s="2"/>
      <c r="C595" s="2"/>
      <c r="D595" s="2"/>
      <c r="E595" s="2"/>
      <c r="F595" s="2"/>
      <c r="G595" s="2"/>
      <c r="H595" s="2"/>
      <c r="I595" s="2"/>
      <c r="J595" s="2"/>
      <c r="K595" s="2"/>
      <c r="L595" s="2"/>
      <c r="M595" s="2"/>
      <c r="N595" s="9"/>
      <c r="O595" s="9"/>
      <c r="P595" s="9"/>
      <c r="Q595" s="9"/>
      <c r="R595" s="9"/>
      <c r="S595" s="9"/>
      <c r="T595" s="9"/>
      <c r="U595" s="9"/>
      <c r="V595" s="9"/>
      <c r="W595" s="9"/>
      <c r="X595" s="9"/>
      <c r="Y595" s="9"/>
      <c r="Z595" s="9"/>
    </row>
    <row r="596" spans="1:26" ht="13.2">
      <c r="A596" s="2"/>
      <c r="B596" s="2"/>
      <c r="C596" s="2"/>
      <c r="D596" s="2"/>
      <c r="E596" s="2"/>
      <c r="F596" s="2"/>
      <c r="G596" s="2"/>
      <c r="H596" s="2"/>
      <c r="I596" s="2"/>
      <c r="J596" s="2"/>
      <c r="K596" s="2"/>
      <c r="L596" s="2"/>
      <c r="M596" s="2"/>
      <c r="N596" s="9"/>
      <c r="O596" s="9"/>
      <c r="P596" s="9"/>
      <c r="Q596" s="9"/>
      <c r="R596" s="9"/>
      <c r="S596" s="9"/>
      <c r="T596" s="9"/>
      <c r="U596" s="9"/>
      <c r="V596" s="9"/>
      <c r="W596" s="9"/>
      <c r="X596" s="9"/>
      <c r="Y596" s="9"/>
      <c r="Z596" s="9"/>
    </row>
    <row r="597" spans="1:26" ht="13.2">
      <c r="A597" s="2"/>
      <c r="B597" s="2"/>
      <c r="C597" s="2"/>
      <c r="D597" s="2"/>
      <c r="E597" s="2"/>
      <c r="F597" s="2"/>
      <c r="G597" s="2"/>
      <c r="H597" s="2"/>
      <c r="I597" s="2"/>
      <c r="J597" s="2"/>
      <c r="K597" s="2"/>
      <c r="L597" s="2"/>
      <c r="M597" s="2"/>
      <c r="N597" s="9"/>
      <c r="O597" s="9"/>
      <c r="P597" s="9"/>
      <c r="Q597" s="9"/>
      <c r="R597" s="9"/>
      <c r="S597" s="9"/>
      <c r="T597" s="9"/>
      <c r="U597" s="9"/>
      <c r="V597" s="9"/>
      <c r="W597" s="9"/>
      <c r="X597" s="9"/>
      <c r="Y597" s="9"/>
      <c r="Z597" s="9"/>
    </row>
    <row r="598" spans="1:26" ht="13.2">
      <c r="A598" s="2"/>
      <c r="B598" s="2"/>
      <c r="C598" s="2"/>
      <c r="D598" s="2"/>
      <c r="E598" s="2"/>
      <c r="F598" s="2"/>
      <c r="G598" s="2"/>
      <c r="H598" s="2"/>
      <c r="I598" s="2"/>
      <c r="J598" s="2"/>
      <c r="K598" s="2"/>
      <c r="L598" s="2"/>
      <c r="M598" s="2"/>
      <c r="N598" s="9"/>
      <c r="O598" s="9"/>
      <c r="P598" s="9"/>
      <c r="Q598" s="9"/>
      <c r="R598" s="9"/>
      <c r="S598" s="9"/>
      <c r="T598" s="9"/>
      <c r="U598" s="9"/>
      <c r="V598" s="9"/>
      <c r="W598" s="9"/>
      <c r="X598" s="9"/>
      <c r="Y598" s="9"/>
      <c r="Z598" s="9"/>
    </row>
    <row r="599" spans="1:26" ht="13.2">
      <c r="A599" s="2"/>
      <c r="B599" s="2"/>
      <c r="C599" s="2"/>
      <c r="D599" s="2"/>
      <c r="E599" s="2"/>
      <c r="F599" s="2"/>
      <c r="G599" s="2"/>
      <c r="H599" s="2"/>
      <c r="I599" s="2"/>
      <c r="J599" s="2"/>
      <c r="K599" s="2"/>
      <c r="L599" s="2"/>
      <c r="M599" s="2"/>
      <c r="N599" s="9"/>
      <c r="O599" s="9"/>
      <c r="P599" s="9"/>
      <c r="Q599" s="9"/>
      <c r="R599" s="9"/>
      <c r="S599" s="9"/>
      <c r="T599" s="9"/>
      <c r="U599" s="9"/>
      <c r="V599" s="9"/>
      <c r="W599" s="9"/>
      <c r="X599" s="9"/>
      <c r="Y599" s="9"/>
      <c r="Z599" s="9"/>
    </row>
    <row r="600" spans="1:26" ht="13.2">
      <c r="A600" s="2"/>
      <c r="B600" s="2"/>
      <c r="C600" s="2"/>
      <c r="D600" s="2"/>
      <c r="E600" s="2"/>
      <c r="F600" s="2"/>
      <c r="G600" s="2"/>
      <c r="H600" s="2"/>
      <c r="I600" s="2"/>
      <c r="J600" s="2"/>
      <c r="K600" s="2"/>
      <c r="L600" s="2"/>
      <c r="M600" s="2"/>
      <c r="N600" s="9"/>
      <c r="O600" s="9"/>
      <c r="P600" s="9"/>
      <c r="Q600" s="9"/>
      <c r="R600" s="9"/>
      <c r="S600" s="9"/>
      <c r="T600" s="9"/>
      <c r="U600" s="9"/>
      <c r="V600" s="9"/>
      <c r="W600" s="9"/>
      <c r="X600" s="9"/>
      <c r="Y600" s="9"/>
      <c r="Z600" s="9"/>
    </row>
    <row r="601" spans="1:26" ht="13.2">
      <c r="A601" s="2"/>
      <c r="B601" s="2"/>
      <c r="C601" s="2"/>
      <c r="D601" s="2"/>
      <c r="E601" s="2"/>
      <c r="F601" s="2"/>
      <c r="G601" s="2"/>
      <c r="H601" s="2"/>
      <c r="I601" s="2"/>
      <c r="J601" s="2"/>
      <c r="K601" s="2"/>
      <c r="L601" s="2"/>
      <c r="M601" s="2"/>
      <c r="N601" s="9"/>
      <c r="O601" s="9"/>
      <c r="P601" s="9"/>
      <c r="Q601" s="9"/>
      <c r="R601" s="9"/>
      <c r="S601" s="9"/>
      <c r="T601" s="9"/>
      <c r="U601" s="9"/>
      <c r="V601" s="9"/>
      <c r="W601" s="9"/>
      <c r="X601" s="9"/>
      <c r="Y601" s="9"/>
      <c r="Z601" s="9"/>
    </row>
    <row r="602" spans="1:26" ht="13.2">
      <c r="A602" s="2"/>
      <c r="B602" s="2"/>
      <c r="C602" s="2"/>
      <c r="D602" s="2"/>
      <c r="E602" s="2"/>
      <c r="F602" s="2"/>
      <c r="G602" s="2"/>
      <c r="H602" s="2"/>
      <c r="I602" s="2"/>
      <c r="J602" s="2"/>
      <c r="K602" s="2"/>
      <c r="L602" s="2"/>
      <c r="M602" s="2"/>
      <c r="N602" s="9"/>
      <c r="O602" s="9"/>
      <c r="P602" s="9"/>
      <c r="Q602" s="9"/>
      <c r="R602" s="9"/>
      <c r="S602" s="9"/>
      <c r="T602" s="9"/>
      <c r="U602" s="9"/>
      <c r="V602" s="9"/>
      <c r="W602" s="9"/>
      <c r="X602" s="9"/>
      <c r="Y602" s="9"/>
      <c r="Z602" s="9"/>
    </row>
    <row r="603" spans="1:26" ht="13.2">
      <c r="A603" s="2"/>
      <c r="B603" s="2"/>
      <c r="C603" s="2"/>
      <c r="D603" s="2"/>
      <c r="E603" s="2"/>
      <c r="F603" s="2"/>
      <c r="G603" s="2"/>
      <c r="H603" s="2"/>
      <c r="I603" s="2"/>
      <c r="J603" s="2"/>
      <c r="K603" s="2"/>
      <c r="L603" s="2"/>
      <c r="M603" s="2"/>
      <c r="N603" s="9"/>
      <c r="O603" s="9"/>
      <c r="P603" s="9"/>
      <c r="Q603" s="9"/>
      <c r="R603" s="9"/>
      <c r="S603" s="9"/>
      <c r="T603" s="9"/>
      <c r="U603" s="9"/>
      <c r="V603" s="9"/>
      <c r="W603" s="9"/>
      <c r="X603" s="9"/>
      <c r="Y603" s="9"/>
      <c r="Z603" s="9"/>
    </row>
    <row r="604" spans="1:26" ht="13.2">
      <c r="A604" s="2"/>
      <c r="B604" s="2"/>
      <c r="C604" s="2"/>
      <c r="D604" s="2"/>
      <c r="E604" s="2"/>
      <c r="F604" s="2"/>
      <c r="G604" s="2"/>
      <c r="H604" s="2"/>
      <c r="I604" s="2"/>
      <c r="J604" s="2"/>
      <c r="K604" s="2"/>
      <c r="L604" s="2"/>
      <c r="M604" s="2"/>
      <c r="N604" s="9"/>
      <c r="O604" s="9"/>
      <c r="P604" s="9"/>
      <c r="Q604" s="9"/>
      <c r="R604" s="9"/>
      <c r="S604" s="9"/>
      <c r="T604" s="9"/>
      <c r="U604" s="9"/>
      <c r="V604" s="9"/>
      <c r="W604" s="9"/>
      <c r="X604" s="9"/>
      <c r="Y604" s="9"/>
      <c r="Z604" s="9"/>
    </row>
    <row r="605" spans="1:26" ht="13.2">
      <c r="A605" s="2"/>
      <c r="B605" s="2"/>
      <c r="C605" s="2"/>
      <c r="D605" s="2"/>
      <c r="E605" s="2"/>
      <c r="F605" s="2"/>
      <c r="G605" s="2"/>
      <c r="H605" s="2"/>
      <c r="I605" s="2"/>
      <c r="J605" s="2"/>
      <c r="K605" s="2"/>
      <c r="L605" s="2"/>
      <c r="M605" s="2"/>
      <c r="N605" s="9"/>
      <c r="O605" s="9"/>
      <c r="P605" s="9"/>
      <c r="Q605" s="9"/>
      <c r="R605" s="9"/>
      <c r="S605" s="9"/>
      <c r="T605" s="9"/>
      <c r="U605" s="9"/>
      <c r="V605" s="9"/>
      <c r="W605" s="9"/>
      <c r="X605" s="9"/>
      <c r="Y605" s="9"/>
      <c r="Z605" s="9"/>
    </row>
    <row r="606" spans="1:26" ht="13.2">
      <c r="A606" s="2"/>
      <c r="B606" s="2"/>
      <c r="C606" s="2"/>
      <c r="D606" s="2"/>
      <c r="E606" s="2"/>
      <c r="F606" s="2"/>
      <c r="G606" s="2"/>
      <c r="H606" s="2"/>
      <c r="I606" s="2"/>
      <c r="J606" s="2"/>
      <c r="K606" s="2"/>
      <c r="L606" s="2"/>
      <c r="M606" s="2"/>
      <c r="N606" s="9"/>
      <c r="O606" s="9"/>
      <c r="P606" s="9"/>
      <c r="Q606" s="9"/>
      <c r="R606" s="9"/>
      <c r="S606" s="9"/>
      <c r="T606" s="9"/>
      <c r="U606" s="9"/>
      <c r="V606" s="9"/>
      <c r="W606" s="9"/>
      <c r="X606" s="9"/>
      <c r="Y606" s="9"/>
      <c r="Z606" s="9"/>
    </row>
    <row r="607" spans="1:26" ht="13.2">
      <c r="A607" s="2"/>
      <c r="B607" s="2"/>
      <c r="C607" s="2"/>
      <c r="D607" s="2"/>
      <c r="E607" s="2"/>
      <c r="F607" s="2"/>
      <c r="G607" s="2"/>
      <c r="H607" s="2"/>
      <c r="I607" s="2"/>
      <c r="J607" s="2"/>
      <c r="K607" s="2"/>
      <c r="L607" s="2"/>
      <c r="M607" s="2"/>
      <c r="N607" s="9"/>
      <c r="O607" s="9"/>
      <c r="P607" s="9"/>
      <c r="Q607" s="9"/>
      <c r="R607" s="9"/>
      <c r="S607" s="9"/>
      <c r="T607" s="9"/>
      <c r="U607" s="9"/>
      <c r="V607" s="9"/>
      <c r="W607" s="9"/>
      <c r="X607" s="9"/>
      <c r="Y607" s="9"/>
      <c r="Z607" s="9"/>
    </row>
    <row r="608" spans="1:26" ht="13.2">
      <c r="A608" s="2"/>
      <c r="B608" s="2"/>
      <c r="C608" s="2"/>
      <c r="D608" s="2"/>
      <c r="E608" s="2"/>
      <c r="F608" s="2"/>
      <c r="G608" s="2"/>
      <c r="H608" s="2"/>
      <c r="I608" s="2"/>
      <c r="J608" s="2"/>
      <c r="K608" s="2"/>
      <c r="L608" s="2"/>
      <c r="M608" s="2"/>
      <c r="N608" s="9"/>
      <c r="O608" s="9"/>
      <c r="P608" s="9"/>
      <c r="Q608" s="9"/>
      <c r="R608" s="9"/>
      <c r="S608" s="9"/>
      <c r="T608" s="9"/>
      <c r="U608" s="9"/>
      <c r="V608" s="9"/>
      <c r="W608" s="9"/>
      <c r="X608" s="9"/>
      <c r="Y608" s="9"/>
      <c r="Z608" s="9"/>
    </row>
    <row r="609" spans="1:26" ht="13.2">
      <c r="A609" s="2"/>
      <c r="B609" s="2"/>
      <c r="C609" s="2"/>
      <c r="D609" s="2"/>
      <c r="E609" s="2"/>
      <c r="F609" s="2"/>
      <c r="G609" s="2"/>
      <c r="H609" s="2"/>
      <c r="I609" s="2"/>
      <c r="J609" s="2"/>
      <c r="K609" s="2"/>
      <c r="L609" s="2"/>
      <c r="M609" s="2"/>
      <c r="N609" s="9"/>
      <c r="O609" s="9"/>
      <c r="P609" s="9"/>
      <c r="Q609" s="9"/>
      <c r="R609" s="9"/>
      <c r="S609" s="9"/>
      <c r="T609" s="9"/>
      <c r="U609" s="9"/>
      <c r="V609" s="9"/>
      <c r="W609" s="9"/>
      <c r="X609" s="9"/>
      <c r="Y609" s="9"/>
      <c r="Z609" s="9"/>
    </row>
    <row r="610" spans="1:26" ht="13.2">
      <c r="A610" s="2"/>
      <c r="B610" s="2"/>
      <c r="C610" s="2"/>
      <c r="D610" s="2"/>
      <c r="E610" s="2"/>
      <c r="F610" s="2"/>
      <c r="G610" s="2"/>
      <c r="H610" s="2"/>
      <c r="I610" s="2"/>
      <c r="J610" s="2"/>
      <c r="K610" s="2"/>
      <c r="L610" s="2"/>
      <c r="M610" s="2"/>
      <c r="N610" s="9"/>
      <c r="O610" s="9"/>
      <c r="P610" s="9"/>
      <c r="Q610" s="9"/>
      <c r="R610" s="9"/>
      <c r="S610" s="9"/>
      <c r="T610" s="9"/>
      <c r="U610" s="9"/>
      <c r="V610" s="9"/>
      <c r="W610" s="9"/>
      <c r="X610" s="9"/>
      <c r="Y610" s="9"/>
      <c r="Z610" s="9"/>
    </row>
    <row r="611" spans="1:26" ht="13.2">
      <c r="A611" s="2"/>
      <c r="B611" s="2"/>
      <c r="C611" s="2"/>
      <c r="D611" s="2"/>
      <c r="E611" s="2"/>
      <c r="F611" s="2"/>
      <c r="G611" s="2"/>
      <c r="H611" s="2"/>
      <c r="I611" s="2"/>
      <c r="J611" s="2"/>
      <c r="K611" s="2"/>
      <c r="L611" s="2"/>
      <c r="M611" s="2"/>
      <c r="N611" s="9"/>
      <c r="O611" s="9"/>
      <c r="P611" s="9"/>
      <c r="Q611" s="9"/>
      <c r="R611" s="9"/>
      <c r="S611" s="9"/>
      <c r="T611" s="9"/>
      <c r="U611" s="9"/>
      <c r="V611" s="9"/>
      <c r="W611" s="9"/>
      <c r="X611" s="9"/>
      <c r="Y611" s="9"/>
      <c r="Z611" s="9"/>
    </row>
    <row r="612" spans="1:26" ht="13.2">
      <c r="A612" s="2"/>
      <c r="B612" s="2"/>
      <c r="C612" s="2"/>
      <c r="D612" s="2"/>
      <c r="E612" s="2"/>
      <c r="F612" s="2"/>
      <c r="G612" s="2"/>
      <c r="H612" s="2"/>
      <c r="I612" s="2"/>
      <c r="J612" s="2"/>
      <c r="K612" s="2"/>
      <c r="L612" s="2"/>
      <c r="M612" s="2"/>
      <c r="N612" s="9"/>
      <c r="O612" s="9"/>
      <c r="P612" s="9"/>
      <c r="Q612" s="9"/>
      <c r="R612" s="9"/>
      <c r="S612" s="9"/>
      <c r="T612" s="9"/>
      <c r="U612" s="9"/>
      <c r="V612" s="9"/>
      <c r="W612" s="9"/>
      <c r="X612" s="9"/>
      <c r="Y612" s="9"/>
      <c r="Z612" s="9"/>
    </row>
    <row r="613" spans="1:26" ht="13.2">
      <c r="A613" s="2"/>
      <c r="B613" s="2"/>
      <c r="C613" s="2"/>
      <c r="D613" s="2"/>
      <c r="E613" s="2"/>
      <c r="F613" s="2"/>
      <c r="G613" s="2"/>
      <c r="H613" s="2"/>
      <c r="I613" s="2"/>
      <c r="J613" s="2"/>
      <c r="K613" s="2"/>
      <c r="L613" s="2"/>
      <c r="M613" s="2"/>
      <c r="N613" s="9"/>
      <c r="O613" s="9"/>
      <c r="P613" s="9"/>
      <c r="Q613" s="9"/>
      <c r="R613" s="9"/>
      <c r="S613" s="9"/>
      <c r="T613" s="9"/>
      <c r="U613" s="9"/>
      <c r="V613" s="9"/>
      <c r="W613" s="9"/>
      <c r="X613" s="9"/>
      <c r="Y613" s="9"/>
      <c r="Z613" s="9"/>
    </row>
    <row r="614" spans="1:26" ht="13.2">
      <c r="A614" s="2"/>
      <c r="B614" s="2"/>
      <c r="C614" s="2"/>
      <c r="D614" s="2"/>
      <c r="E614" s="2"/>
      <c r="F614" s="2"/>
      <c r="G614" s="2"/>
      <c r="H614" s="2"/>
      <c r="I614" s="2"/>
      <c r="J614" s="2"/>
      <c r="K614" s="2"/>
      <c r="L614" s="2"/>
      <c r="M614" s="2"/>
      <c r="N614" s="9"/>
      <c r="O614" s="9"/>
      <c r="P614" s="9"/>
      <c r="Q614" s="9"/>
      <c r="R614" s="9"/>
      <c r="S614" s="9"/>
      <c r="T614" s="9"/>
      <c r="U614" s="9"/>
      <c r="V614" s="9"/>
      <c r="W614" s="9"/>
      <c r="X614" s="9"/>
      <c r="Y614" s="9"/>
      <c r="Z614" s="9"/>
    </row>
    <row r="615" spans="1:26" ht="13.2">
      <c r="A615" s="2"/>
      <c r="B615" s="2"/>
      <c r="C615" s="2"/>
      <c r="D615" s="2"/>
      <c r="E615" s="2"/>
      <c r="F615" s="2"/>
      <c r="G615" s="2"/>
      <c r="H615" s="2"/>
      <c r="I615" s="2"/>
      <c r="J615" s="2"/>
      <c r="K615" s="2"/>
      <c r="L615" s="2"/>
      <c r="M615" s="2"/>
      <c r="N615" s="9"/>
      <c r="O615" s="9"/>
      <c r="P615" s="9"/>
      <c r="Q615" s="9"/>
      <c r="R615" s="9"/>
      <c r="S615" s="9"/>
      <c r="T615" s="9"/>
      <c r="U615" s="9"/>
      <c r="V615" s="9"/>
      <c r="W615" s="9"/>
      <c r="X615" s="9"/>
      <c r="Y615" s="9"/>
      <c r="Z615" s="9"/>
    </row>
    <row r="616" spans="1:26" ht="13.2">
      <c r="A616" s="2"/>
      <c r="B616" s="2"/>
      <c r="C616" s="2"/>
      <c r="D616" s="2"/>
      <c r="E616" s="2"/>
      <c r="F616" s="2"/>
      <c r="G616" s="2"/>
      <c r="H616" s="2"/>
      <c r="I616" s="2"/>
      <c r="J616" s="2"/>
      <c r="K616" s="2"/>
      <c r="L616" s="2"/>
      <c r="M616" s="2"/>
      <c r="N616" s="9"/>
      <c r="O616" s="9"/>
      <c r="P616" s="9"/>
      <c r="Q616" s="9"/>
      <c r="R616" s="9"/>
      <c r="S616" s="9"/>
      <c r="T616" s="9"/>
      <c r="U616" s="9"/>
      <c r="V616" s="9"/>
      <c r="W616" s="9"/>
      <c r="X616" s="9"/>
      <c r="Y616" s="9"/>
      <c r="Z616" s="9"/>
    </row>
    <row r="617" spans="1:26" ht="13.2">
      <c r="A617" s="2"/>
      <c r="B617" s="2"/>
      <c r="C617" s="2"/>
      <c r="D617" s="2"/>
      <c r="E617" s="2"/>
      <c r="F617" s="2"/>
      <c r="G617" s="2"/>
      <c r="H617" s="2"/>
      <c r="I617" s="2"/>
      <c r="J617" s="2"/>
      <c r="K617" s="2"/>
      <c r="L617" s="2"/>
      <c r="M617" s="2"/>
      <c r="N617" s="9"/>
      <c r="O617" s="9"/>
      <c r="P617" s="9"/>
      <c r="Q617" s="9"/>
      <c r="R617" s="9"/>
      <c r="S617" s="9"/>
      <c r="T617" s="9"/>
      <c r="U617" s="9"/>
      <c r="V617" s="9"/>
      <c r="W617" s="9"/>
      <c r="X617" s="9"/>
      <c r="Y617" s="9"/>
      <c r="Z617" s="9"/>
    </row>
    <row r="618" spans="1:26" ht="13.2">
      <c r="A618" s="2"/>
      <c r="B618" s="2"/>
      <c r="C618" s="2"/>
      <c r="D618" s="2"/>
      <c r="E618" s="2"/>
      <c r="F618" s="2"/>
      <c r="G618" s="2"/>
      <c r="H618" s="2"/>
      <c r="I618" s="2"/>
      <c r="J618" s="2"/>
      <c r="K618" s="2"/>
      <c r="L618" s="2"/>
      <c r="M618" s="2"/>
      <c r="N618" s="9"/>
      <c r="O618" s="9"/>
      <c r="P618" s="9"/>
      <c r="Q618" s="9"/>
      <c r="R618" s="9"/>
      <c r="S618" s="9"/>
      <c r="T618" s="9"/>
      <c r="U618" s="9"/>
      <c r="V618" s="9"/>
      <c r="W618" s="9"/>
      <c r="X618" s="9"/>
      <c r="Y618" s="9"/>
      <c r="Z618" s="9"/>
    </row>
    <row r="619" spans="1:26" ht="13.2">
      <c r="A619" s="2"/>
      <c r="B619" s="2"/>
      <c r="C619" s="2"/>
      <c r="D619" s="2"/>
      <c r="E619" s="2"/>
      <c r="F619" s="2"/>
      <c r="G619" s="2"/>
      <c r="H619" s="2"/>
      <c r="I619" s="2"/>
      <c r="J619" s="2"/>
      <c r="K619" s="2"/>
      <c r="L619" s="2"/>
      <c r="M619" s="2"/>
      <c r="N619" s="9"/>
      <c r="O619" s="9"/>
      <c r="P619" s="9"/>
      <c r="Q619" s="9"/>
      <c r="R619" s="9"/>
      <c r="S619" s="9"/>
      <c r="T619" s="9"/>
      <c r="U619" s="9"/>
      <c r="V619" s="9"/>
      <c r="W619" s="9"/>
      <c r="X619" s="9"/>
      <c r="Y619" s="9"/>
      <c r="Z619" s="9"/>
    </row>
    <row r="620" spans="1:26" ht="13.2">
      <c r="A620" s="2"/>
      <c r="B620" s="2"/>
      <c r="C620" s="2"/>
      <c r="D620" s="2"/>
      <c r="E620" s="2"/>
      <c r="F620" s="2"/>
      <c r="G620" s="2"/>
      <c r="H620" s="2"/>
      <c r="I620" s="2"/>
      <c r="J620" s="2"/>
      <c r="K620" s="2"/>
      <c r="L620" s="2"/>
      <c r="M620" s="2"/>
      <c r="N620" s="9"/>
      <c r="O620" s="9"/>
      <c r="P620" s="9"/>
      <c r="Q620" s="9"/>
      <c r="R620" s="9"/>
      <c r="S620" s="9"/>
      <c r="T620" s="9"/>
      <c r="U620" s="9"/>
      <c r="V620" s="9"/>
      <c r="W620" s="9"/>
      <c r="X620" s="9"/>
      <c r="Y620" s="9"/>
      <c r="Z620" s="9"/>
    </row>
    <row r="621" spans="1:26" ht="13.2">
      <c r="A621" s="2"/>
      <c r="B621" s="2"/>
      <c r="C621" s="2"/>
      <c r="D621" s="2"/>
      <c r="E621" s="2"/>
      <c r="F621" s="2"/>
      <c r="G621" s="2"/>
      <c r="H621" s="2"/>
      <c r="I621" s="2"/>
      <c r="J621" s="2"/>
      <c r="K621" s="2"/>
      <c r="L621" s="2"/>
      <c r="M621" s="2"/>
      <c r="N621" s="9"/>
      <c r="O621" s="9"/>
      <c r="P621" s="9"/>
      <c r="Q621" s="9"/>
      <c r="R621" s="9"/>
      <c r="S621" s="9"/>
      <c r="T621" s="9"/>
      <c r="U621" s="9"/>
      <c r="V621" s="9"/>
      <c r="W621" s="9"/>
      <c r="X621" s="9"/>
      <c r="Y621" s="9"/>
      <c r="Z621" s="9"/>
    </row>
    <row r="622" spans="1:26" ht="13.2">
      <c r="A622" s="2"/>
      <c r="B622" s="2"/>
      <c r="C622" s="2"/>
      <c r="D622" s="2"/>
      <c r="E622" s="2"/>
      <c r="F622" s="2"/>
      <c r="G622" s="2"/>
      <c r="H622" s="2"/>
      <c r="I622" s="2"/>
      <c r="J622" s="2"/>
      <c r="K622" s="2"/>
      <c r="L622" s="2"/>
      <c r="M622" s="2"/>
      <c r="N622" s="9"/>
      <c r="O622" s="9"/>
      <c r="P622" s="9"/>
      <c r="Q622" s="9"/>
      <c r="R622" s="9"/>
      <c r="S622" s="9"/>
      <c r="T622" s="9"/>
      <c r="U622" s="9"/>
      <c r="V622" s="9"/>
      <c r="W622" s="9"/>
      <c r="X622" s="9"/>
      <c r="Y622" s="9"/>
      <c r="Z622" s="9"/>
    </row>
    <row r="623" spans="1:26" ht="13.2">
      <c r="A623" s="2"/>
      <c r="B623" s="2"/>
      <c r="C623" s="2"/>
      <c r="D623" s="2"/>
      <c r="E623" s="2"/>
      <c r="F623" s="2"/>
      <c r="G623" s="2"/>
      <c r="H623" s="2"/>
      <c r="I623" s="2"/>
      <c r="J623" s="2"/>
      <c r="K623" s="2"/>
      <c r="L623" s="2"/>
      <c r="M623" s="2"/>
      <c r="N623" s="9"/>
      <c r="O623" s="9"/>
      <c r="P623" s="9"/>
      <c r="Q623" s="9"/>
      <c r="R623" s="9"/>
      <c r="S623" s="9"/>
      <c r="T623" s="9"/>
      <c r="U623" s="9"/>
      <c r="V623" s="9"/>
      <c r="W623" s="9"/>
      <c r="X623" s="9"/>
      <c r="Y623" s="9"/>
      <c r="Z623" s="9"/>
    </row>
    <row r="624" spans="1:26" ht="13.2">
      <c r="A624" s="2"/>
      <c r="B624" s="2"/>
      <c r="C624" s="2"/>
      <c r="D624" s="2"/>
      <c r="E624" s="2"/>
      <c r="F624" s="2"/>
      <c r="G624" s="2"/>
      <c r="H624" s="2"/>
      <c r="I624" s="2"/>
      <c r="J624" s="2"/>
      <c r="K624" s="2"/>
      <c r="L624" s="2"/>
      <c r="M624" s="2"/>
      <c r="N624" s="9"/>
      <c r="O624" s="9"/>
      <c r="P624" s="9"/>
      <c r="Q624" s="9"/>
      <c r="R624" s="9"/>
      <c r="S624" s="9"/>
      <c r="T624" s="9"/>
      <c r="U624" s="9"/>
      <c r="V624" s="9"/>
      <c r="W624" s="9"/>
      <c r="X624" s="9"/>
      <c r="Y624" s="9"/>
      <c r="Z624" s="9"/>
    </row>
    <row r="625" spans="1:26" ht="13.2">
      <c r="A625" s="2"/>
      <c r="B625" s="2"/>
      <c r="C625" s="2"/>
      <c r="D625" s="2"/>
      <c r="E625" s="2"/>
      <c r="F625" s="2"/>
      <c r="G625" s="2"/>
      <c r="H625" s="2"/>
      <c r="I625" s="2"/>
      <c r="J625" s="2"/>
      <c r="K625" s="2"/>
      <c r="L625" s="2"/>
      <c r="M625" s="2"/>
      <c r="N625" s="9"/>
      <c r="O625" s="9"/>
      <c r="P625" s="9"/>
      <c r="Q625" s="9"/>
      <c r="R625" s="9"/>
      <c r="S625" s="9"/>
      <c r="T625" s="9"/>
      <c r="U625" s="9"/>
      <c r="V625" s="9"/>
      <c r="W625" s="9"/>
      <c r="X625" s="9"/>
      <c r="Y625" s="9"/>
      <c r="Z625" s="9"/>
    </row>
    <row r="626" spans="1:26" ht="13.2">
      <c r="A626" s="2"/>
      <c r="B626" s="2"/>
      <c r="C626" s="2"/>
      <c r="D626" s="2"/>
      <c r="E626" s="2"/>
      <c r="F626" s="2"/>
      <c r="G626" s="2"/>
      <c r="H626" s="2"/>
      <c r="I626" s="2"/>
      <c r="J626" s="2"/>
      <c r="K626" s="2"/>
      <c r="L626" s="2"/>
      <c r="M626" s="2"/>
      <c r="N626" s="9"/>
      <c r="O626" s="9"/>
      <c r="P626" s="9"/>
      <c r="Q626" s="9"/>
      <c r="R626" s="9"/>
      <c r="S626" s="9"/>
      <c r="T626" s="9"/>
      <c r="U626" s="9"/>
      <c r="V626" s="9"/>
      <c r="W626" s="9"/>
      <c r="X626" s="9"/>
      <c r="Y626" s="9"/>
      <c r="Z626" s="9"/>
    </row>
    <row r="627" spans="1:26" ht="13.2">
      <c r="A627" s="2"/>
      <c r="B627" s="2"/>
      <c r="C627" s="2"/>
      <c r="D627" s="2"/>
      <c r="E627" s="2"/>
      <c r="F627" s="2"/>
      <c r="G627" s="2"/>
      <c r="H627" s="2"/>
      <c r="I627" s="2"/>
      <c r="J627" s="2"/>
      <c r="K627" s="2"/>
      <c r="L627" s="2"/>
      <c r="M627" s="2"/>
      <c r="N627" s="9"/>
      <c r="O627" s="9"/>
      <c r="P627" s="9"/>
      <c r="Q627" s="9"/>
      <c r="R627" s="9"/>
      <c r="S627" s="9"/>
      <c r="T627" s="9"/>
      <c r="U627" s="9"/>
      <c r="V627" s="9"/>
      <c r="W627" s="9"/>
      <c r="X627" s="9"/>
      <c r="Y627" s="9"/>
      <c r="Z627" s="9"/>
    </row>
    <row r="628" spans="1:26" ht="13.2">
      <c r="A628" s="2"/>
      <c r="B628" s="2"/>
      <c r="C628" s="2"/>
      <c r="D628" s="2"/>
      <c r="E628" s="2"/>
      <c r="F628" s="2"/>
      <c r="G628" s="2"/>
      <c r="H628" s="2"/>
      <c r="I628" s="2"/>
      <c r="J628" s="2"/>
      <c r="K628" s="2"/>
      <c r="L628" s="2"/>
      <c r="M628" s="2"/>
      <c r="N628" s="9"/>
      <c r="O628" s="9"/>
      <c r="P628" s="9"/>
      <c r="Q628" s="9"/>
      <c r="R628" s="9"/>
      <c r="S628" s="9"/>
      <c r="T628" s="9"/>
      <c r="U628" s="9"/>
      <c r="V628" s="9"/>
      <c r="W628" s="9"/>
      <c r="X628" s="9"/>
      <c r="Y628" s="9"/>
      <c r="Z628" s="9"/>
    </row>
    <row r="629" spans="1:26" ht="13.2">
      <c r="A629" s="2"/>
      <c r="B629" s="2"/>
      <c r="C629" s="2"/>
      <c r="D629" s="2"/>
      <c r="E629" s="2"/>
      <c r="F629" s="2"/>
      <c r="G629" s="2"/>
      <c r="H629" s="2"/>
      <c r="I629" s="2"/>
      <c r="J629" s="2"/>
      <c r="K629" s="2"/>
      <c r="L629" s="2"/>
      <c r="M629" s="2"/>
      <c r="N629" s="9"/>
      <c r="O629" s="9"/>
      <c r="P629" s="9"/>
      <c r="Q629" s="9"/>
      <c r="R629" s="9"/>
      <c r="S629" s="9"/>
      <c r="T629" s="9"/>
      <c r="U629" s="9"/>
      <c r="V629" s="9"/>
      <c r="W629" s="9"/>
      <c r="X629" s="9"/>
      <c r="Y629" s="9"/>
      <c r="Z629" s="9"/>
    </row>
    <row r="630" spans="1:26" ht="13.2">
      <c r="A630" s="2"/>
      <c r="B630" s="2"/>
      <c r="C630" s="2"/>
      <c r="D630" s="2"/>
      <c r="E630" s="2"/>
      <c r="F630" s="2"/>
      <c r="G630" s="2"/>
      <c r="H630" s="2"/>
      <c r="I630" s="2"/>
      <c r="J630" s="2"/>
      <c r="K630" s="2"/>
      <c r="L630" s="2"/>
      <c r="M630" s="2"/>
      <c r="N630" s="9"/>
      <c r="O630" s="9"/>
      <c r="P630" s="9"/>
      <c r="Q630" s="9"/>
      <c r="R630" s="9"/>
      <c r="S630" s="9"/>
      <c r="T630" s="9"/>
      <c r="U630" s="9"/>
      <c r="V630" s="9"/>
      <c r="W630" s="9"/>
      <c r="X630" s="9"/>
      <c r="Y630" s="9"/>
      <c r="Z630" s="9"/>
    </row>
    <row r="631" spans="1:26" ht="13.2">
      <c r="A631" s="2"/>
      <c r="B631" s="2"/>
      <c r="C631" s="2"/>
      <c r="D631" s="2"/>
      <c r="E631" s="2"/>
      <c r="F631" s="2"/>
      <c r="G631" s="2"/>
      <c r="H631" s="2"/>
      <c r="I631" s="2"/>
      <c r="J631" s="2"/>
      <c r="K631" s="2"/>
      <c r="L631" s="2"/>
      <c r="M631" s="2"/>
      <c r="N631" s="9"/>
      <c r="O631" s="9"/>
      <c r="P631" s="9"/>
      <c r="Q631" s="9"/>
      <c r="R631" s="9"/>
      <c r="S631" s="9"/>
      <c r="T631" s="9"/>
      <c r="U631" s="9"/>
      <c r="V631" s="9"/>
      <c r="W631" s="9"/>
      <c r="X631" s="9"/>
      <c r="Y631" s="9"/>
      <c r="Z631" s="9"/>
    </row>
    <row r="632" spans="1:26" ht="13.2">
      <c r="A632" s="2"/>
      <c r="B632" s="2"/>
      <c r="C632" s="2"/>
      <c r="D632" s="2"/>
      <c r="E632" s="2"/>
      <c r="F632" s="2"/>
      <c r="G632" s="2"/>
      <c r="H632" s="2"/>
      <c r="I632" s="2"/>
      <c r="J632" s="2"/>
      <c r="K632" s="2"/>
      <c r="L632" s="2"/>
      <c r="M632" s="2"/>
      <c r="N632" s="9"/>
      <c r="O632" s="9"/>
      <c r="P632" s="9"/>
      <c r="Q632" s="9"/>
      <c r="R632" s="9"/>
      <c r="S632" s="9"/>
      <c r="T632" s="9"/>
      <c r="U632" s="9"/>
      <c r="V632" s="9"/>
      <c r="W632" s="9"/>
      <c r="X632" s="9"/>
      <c r="Y632" s="9"/>
      <c r="Z632" s="9"/>
    </row>
    <row r="633" spans="1:26" ht="13.2">
      <c r="A633" s="2"/>
      <c r="B633" s="2"/>
      <c r="C633" s="2"/>
      <c r="D633" s="2"/>
      <c r="E633" s="2"/>
      <c r="F633" s="2"/>
      <c r="G633" s="2"/>
      <c r="H633" s="2"/>
      <c r="I633" s="2"/>
      <c r="J633" s="2"/>
      <c r="K633" s="2"/>
      <c r="L633" s="2"/>
      <c r="M633" s="2"/>
      <c r="N633" s="9"/>
      <c r="O633" s="9"/>
      <c r="P633" s="9"/>
      <c r="Q633" s="9"/>
      <c r="R633" s="9"/>
      <c r="S633" s="9"/>
      <c r="T633" s="9"/>
      <c r="U633" s="9"/>
      <c r="V633" s="9"/>
      <c r="W633" s="9"/>
      <c r="X633" s="9"/>
      <c r="Y633" s="9"/>
      <c r="Z633" s="9"/>
    </row>
    <row r="634" spans="1:26" ht="13.2">
      <c r="A634" s="2"/>
      <c r="B634" s="2"/>
      <c r="C634" s="2"/>
      <c r="D634" s="2"/>
      <c r="E634" s="2"/>
      <c r="F634" s="2"/>
      <c r="G634" s="2"/>
      <c r="H634" s="2"/>
      <c r="I634" s="2"/>
      <c r="J634" s="2"/>
      <c r="K634" s="2"/>
      <c r="L634" s="2"/>
      <c r="M634" s="2"/>
      <c r="N634" s="9"/>
      <c r="O634" s="9"/>
      <c r="P634" s="9"/>
      <c r="Q634" s="9"/>
      <c r="R634" s="9"/>
      <c r="S634" s="9"/>
      <c r="T634" s="9"/>
      <c r="U634" s="9"/>
      <c r="V634" s="9"/>
      <c r="W634" s="9"/>
      <c r="X634" s="9"/>
      <c r="Y634" s="9"/>
      <c r="Z634" s="9"/>
    </row>
    <row r="635" spans="1:26" ht="13.2">
      <c r="A635" s="2"/>
      <c r="B635" s="2"/>
      <c r="C635" s="2"/>
      <c r="D635" s="2"/>
      <c r="E635" s="2"/>
      <c r="F635" s="2"/>
      <c r="G635" s="2"/>
      <c r="H635" s="2"/>
      <c r="I635" s="2"/>
      <c r="J635" s="2"/>
      <c r="K635" s="2"/>
      <c r="L635" s="2"/>
      <c r="M635" s="2"/>
      <c r="N635" s="9"/>
      <c r="O635" s="9"/>
      <c r="P635" s="9"/>
      <c r="Q635" s="9"/>
      <c r="R635" s="9"/>
      <c r="S635" s="9"/>
      <c r="T635" s="9"/>
      <c r="U635" s="9"/>
      <c r="V635" s="9"/>
      <c r="W635" s="9"/>
      <c r="X635" s="9"/>
      <c r="Y635" s="9"/>
      <c r="Z635" s="9"/>
    </row>
    <row r="636" spans="1:26" ht="13.2">
      <c r="A636" s="2"/>
      <c r="B636" s="2"/>
      <c r="C636" s="2"/>
      <c r="D636" s="2"/>
      <c r="E636" s="2"/>
      <c r="F636" s="2"/>
      <c r="G636" s="2"/>
      <c r="H636" s="2"/>
      <c r="I636" s="2"/>
      <c r="J636" s="2"/>
      <c r="K636" s="2"/>
      <c r="L636" s="2"/>
      <c r="M636" s="2"/>
      <c r="N636" s="9"/>
      <c r="O636" s="9"/>
      <c r="P636" s="9"/>
      <c r="Q636" s="9"/>
      <c r="R636" s="9"/>
      <c r="S636" s="9"/>
      <c r="T636" s="9"/>
      <c r="U636" s="9"/>
      <c r="V636" s="9"/>
      <c r="W636" s="9"/>
      <c r="X636" s="9"/>
      <c r="Y636" s="9"/>
      <c r="Z636" s="9"/>
    </row>
    <row r="637" spans="1:26" ht="13.2">
      <c r="A637" s="2"/>
      <c r="B637" s="2"/>
      <c r="C637" s="2"/>
      <c r="D637" s="2"/>
      <c r="E637" s="2"/>
      <c r="F637" s="2"/>
      <c r="G637" s="2"/>
      <c r="H637" s="2"/>
      <c r="I637" s="2"/>
      <c r="J637" s="2"/>
      <c r="K637" s="2"/>
      <c r="L637" s="2"/>
      <c r="M637" s="2"/>
      <c r="N637" s="9"/>
      <c r="O637" s="9"/>
      <c r="P637" s="9"/>
      <c r="Q637" s="9"/>
      <c r="R637" s="9"/>
      <c r="S637" s="9"/>
      <c r="T637" s="9"/>
      <c r="U637" s="9"/>
      <c r="V637" s="9"/>
      <c r="W637" s="9"/>
      <c r="X637" s="9"/>
      <c r="Y637" s="9"/>
      <c r="Z637" s="9"/>
    </row>
    <row r="638" spans="1:26" ht="13.2">
      <c r="A638" s="2"/>
      <c r="B638" s="2"/>
      <c r="C638" s="2"/>
      <c r="D638" s="2"/>
      <c r="E638" s="2"/>
      <c r="F638" s="2"/>
      <c r="G638" s="2"/>
      <c r="H638" s="2"/>
      <c r="I638" s="2"/>
      <c r="J638" s="2"/>
      <c r="K638" s="2"/>
      <c r="L638" s="2"/>
      <c r="M638" s="2"/>
      <c r="N638" s="9"/>
      <c r="O638" s="9"/>
      <c r="P638" s="9"/>
      <c r="Q638" s="9"/>
      <c r="R638" s="9"/>
      <c r="S638" s="9"/>
      <c r="T638" s="9"/>
      <c r="U638" s="9"/>
      <c r="V638" s="9"/>
      <c r="W638" s="9"/>
      <c r="X638" s="9"/>
      <c r="Y638" s="9"/>
      <c r="Z638" s="9"/>
    </row>
    <row r="639" spans="1:26" ht="13.2">
      <c r="A639" s="2"/>
      <c r="B639" s="2"/>
      <c r="C639" s="2"/>
      <c r="D639" s="2"/>
      <c r="E639" s="2"/>
      <c r="F639" s="2"/>
      <c r="G639" s="2"/>
      <c r="H639" s="2"/>
      <c r="I639" s="2"/>
      <c r="J639" s="2"/>
      <c r="K639" s="2"/>
      <c r="L639" s="2"/>
      <c r="M639" s="2"/>
      <c r="N639" s="9"/>
      <c r="O639" s="9"/>
      <c r="P639" s="9"/>
      <c r="Q639" s="9"/>
      <c r="R639" s="9"/>
      <c r="S639" s="9"/>
      <c r="T639" s="9"/>
      <c r="U639" s="9"/>
      <c r="V639" s="9"/>
      <c r="W639" s="9"/>
      <c r="X639" s="9"/>
      <c r="Y639" s="9"/>
      <c r="Z639" s="9"/>
    </row>
    <row r="640" spans="1:26" ht="13.2">
      <c r="A640" s="2"/>
      <c r="B640" s="2"/>
      <c r="C640" s="2"/>
      <c r="D640" s="2"/>
      <c r="E640" s="2"/>
      <c r="F640" s="2"/>
      <c r="G640" s="2"/>
      <c r="H640" s="2"/>
      <c r="I640" s="2"/>
      <c r="J640" s="2"/>
      <c r="K640" s="2"/>
      <c r="L640" s="2"/>
      <c r="M640" s="2"/>
      <c r="N640" s="9"/>
      <c r="O640" s="9"/>
      <c r="P640" s="9"/>
      <c r="Q640" s="9"/>
      <c r="R640" s="9"/>
      <c r="S640" s="9"/>
      <c r="T640" s="9"/>
      <c r="U640" s="9"/>
      <c r="V640" s="9"/>
      <c r="W640" s="9"/>
      <c r="X640" s="9"/>
      <c r="Y640" s="9"/>
      <c r="Z640" s="9"/>
    </row>
    <row r="641" spans="1:26" ht="13.2">
      <c r="A641" s="2"/>
      <c r="B641" s="2"/>
      <c r="C641" s="2"/>
      <c r="D641" s="2"/>
      <c r="E641" s="2"/>
      <c r="F641" s="2"/>
      <c r="G641" s="2"/>
      <c r="H641" s="2"/>
      <c r="I641" s="2"/>
      <c r="J641" s="2"/>
      <c r="K641" s="2"/>
      <c r="L641" s="2"/>
      <c r="M641" s="2"/>
      <c r="N641" s="9"/>
      <c r="O641" s="9"/>
      <c r="P641" s="9"/>
      <c r="Q641" s="9"/>
      <c r="R641" s="9"/>
      <c r="S641" s="9"/>
      <c r="T641" s="9"/>
      <c r="U641" s="9"/>
      <c r="V641" s="9"/>
      <c r="W641" s="9"/>
      <c r="X641" s="9"/>
      <c r="Y641" s="9"/>
      <c r="Z641" s="9"/>
    </row>
    <row r="642" spans="1:26" ht="13.2">
      <c r="A642" s="2"/>
      <c r="B642" s="2"/>
      <c r="C642" s="2"/>
      <c r="D642" s="2"/>
      <c r="E642" s="2"/>
      <c r="F642" s="2"/>
      <c r="G642" s="2"/>
      <c r="H642" s="2"/>
      <c r="I642" s="2"/>
      <c r="J642" s="2"/>
      <c r="K642" s="2"/>
      <c r="L642" s="2"/>
      <c r="M642" s="2"/>
      <c r="N642" s="9"/>
      <c r="O642" s="9"/>
      <c r="P642" s="9"/>
      <c r="Q642" s="9"/>
      <c r="R642" s="9"/>
      <c r="S642" s="9"/>
      <c r="T642" s="9"/>
      <c r="U642" s="9"/>
      <c r="V642" s="9"/>
      <c r="W642" s="9"/>
      <c r="X642" s="9"/>
      <c r="Y642" s="9"/>
      <c r="Z642" s="9"/>
    </row>
    <row r="643" spans="1:26" ht="13.2">
      <c r="A643" s="2"/>
      <c r="B643" s="2"/>
      <c r="C643" s="2"/>
      <c r="D643" s="2"/>
      <c r="E643" s="2"/>
      <c r="F643" s="2"/>
      <c r="G643" s="2"/>
      <c r="H643" s="2"/>
      <c r="I643" s="2"/>
      <c r="J643" s="2"/>
      <c r="K643" s="2"/>
      <c r="L643" s="2"/>
      <c r="M643" s="2"/>
      <c r="N643" s="9"/>
      <c r="O643" s="9"/>
      <c r="P643" s="9"/>
      <c r="Q643" s="9"/>
      <c r="R643" s="9"/>
      <c r="S643" s="9"/>
      <c r="T643" s="9"/>
      <c r="U643" s="9"/>
      <c r="V643" s="9"/>
      <c r="W643" s="9"/>
      <c r="X643" s="9"/>
      <c r="Y643" s="9"/>
      <c r="Z643" s="9"/>
    </row>
    <row r="644" spans="1:26" ht="13.2">
      <c r="A644" s="2"/>
      <c r="B644" s="2"/>
      <c r="C644" s="2"/>
      <c r="D644" s="2"/>
      <c r="E644" s="2"/>
      <c r="F644" s="2"/>
      <c r="G644" s="2"/>
      <c r="H644" s="2"/>
      <c r="I644" s="2"/>
      <c r="J644" s="2"/>
      <c r="K644" s="2"/>
      <c r="L644" s="2"/>
      <c r="M644" s="2"/>
      <c r="N644" s="9"/>
      <c r="O644" s="9"/>
      <c r="P644" s="9"/>
      <c r="Q644" s="9"/>
      <c r="R644" s="9"/>
      <c r="S644" s="9"/>
      <c r="T644" s="9"/>
      <c r="U644" s="9"/>
      <c r="V644" s="9"/>
      <c r="W644" s="9"/>
      <c r="X644" s="9"/>
      <c r="Y644" s="9"/>
      <c r="Z644" s="9"/>
    </row>
    <row r="645" spans="1:26" ht="13.2">
      <c r="A645" s="2"/>
      <c r="B645" s="2"/>
      <c r="C645" s="2"/>
      <c r="D645" s="2"/>
      <c r="E645" s="2"/>
      <c r="F645" s="2"/>
      <c r="G645" s="2"/>
      <c r="H645" s="2"/>
      <c r="I645" s="2"/>
      <c r="J645" s="2"/>
      <c r="K645" s="2"/>
      <c r="L645" s="2"/>
      <c r="M645" s="2"/>
      <c r="N645" s="9"/>
      <c r="O645" s="9"/>
      <c r="P645" s="9"/>
      <c r="Q645" s="9"/>
      <c r="R645" s="9"/>
      <c r="S645" s="9"/>
      <c r="T645" s="9"/>
      <c r="U645" s="9"/>
      <c r="V645" s="9"/>
      <c r="W645" s="9"/>
      <c r="X645" s="9"/>
      <c r="Y645" s="9"/>
      <c r="Z645" s="9"/>
    </row>
    <row r="646" spans="1:26" ht="13.2">
      <c r="A646" s="2"/>
      <c r="B646" s="2"/>
      <c r="C646" s="2"/>
      <c r="D646" s="2"/>
      <c r="E646" s="2"/>
      <c r="F646" s="2"/>
      <c r="G646" s="2"/>
      <c r="H646" s="2"/>
      <c r="I646" s="2"/>
      <c r="J646" s="2"/>
      <c r="K646" s="2"/>
      <c r="L646" s="2"/>
      <c r="M646" s="2"/>
      <c r="N646" s="9"/>
      <c r="O646" s="9"/>
      <c r="P646" s="9"/>
      <c r="Q646" s="9"/>
      <c r="R646" s="9"/>
      <c r="S646" s="9"/>
      <c r="T646" s="9"/>
      <c r="U646" s="9"/>
      <c r="V646" s="9"/>
      <c r="W646" s="9"/>
      <c r="X646" s="9"/>
      <c r="Y646" s="9"/>
      <c r="Z646" s="9"/>
    </row>
    <row r="647" spans="1:26" ht="13.2">
      <c r="A647" s="2"/>
      <c r="B647" s="2"/>
      <c r="C647" s="2"/>
      <c r="D647" s="2"/>
      <c r="E647" s="2"/>
      <c r="F647" s="2"/>
      <c r="G647" s="2"/>
      <c r="H647" s="2"/>
      <c r="I647" s="2"/>
      <c r="J647" s="2"/>
      <c r="K647" s="2"/>
      <c r="L647" s="2"/>
      <c r="M647" s="2"/>
      <c r="N647" s="9"/>
      <c r="O647" s="9"/>
      <c r="P647" s="9"/>
      <c r="Q647" s="9"/>
      <c r="R647" s="9"/>
      <c r="S647" s="9"/>
      <c r="T647" s="9"/>
      <c r="U647" s="9"/>
      <c r="V647" s="9"/>
      <c r="W647" s="9"/>
      <c r="X647" s="9"/>
      <c r="Y647" s="9"/>
      <c r="Z647" s="9"/>
    </row>
    <row r="648" spans="1:26" ht="13.2">
      <c r="A648" s="2"/>
      <c r="B648" s="2"/>
      <c r="C648" s="2"/>
      <c r="D648" s="2"/>
      <c r="E648" s="2"/>
      <c r="F648" s="2"/>
      <c r="G648" s="2"/>
      <c r="H648" s="2"/>
      <c r="I648" s="2"/>
      <c r="J648" s="2"/>
      <c r="K648" s="2"/>
      <c r="L648" s="2"/>
      <c r="M648" s="2"/>
      <c r="N648" s="9"/>
      <c r="O648" s="9"/>
      <c r="P648" s="9"/>
      <c r="Q648" s="9"/>
      <c r="R648" s="9"/>
      <c r="S648" s="9"/>
      <c r="T648" s="9"/>
      <c r="U648" s="9"/>
      <c r="V648" s="9"/>
      <c r="W648" s="9"/>
      <c r="X648" s="9"/>
      <c r="Y648" s="9"/>
      <c r="Z648" s="9"/>
    </row>
    <row r="649" spans="1:26" ht="13.2">
      <c r="A649" s="2"/>
      <c r="B649" s="2"/>
      <c r="C649" s="2"/>
      <c r="D649" s="2"/>
      <c r="E649" s="2"/>
      <c r="F649" s="2"/>
      <c r="G649" s="2"/>
      <c r="H649" s="2"/>
      <c r="I649" s="2"/>
      <c r="J649" s="2"/>
      <c r="K649" s="2"/>
      <c r="L649" s="2"/>
      <c r="M649" s="2"/>
      <c r="N649" s="9"/>
      <c r="O649" s="9"/>
      <c r="P649" s="9"/>
      <c r="Q649" s="9"/>
      <c r="R649" s="9"/>
      <c r="S649" s="9"/>
      <c r="T649" s="9"/>
      <c r="U649" s="9"/>
      <c r="V649" s="9"/>
      <c r="W649" s="9"/>
      <c r="X649" s="9"/>
      <c r="Y649" s="9"/>
      <c r="Z649" s="9"/>
    </row>
    <row r="650" spans="1:26" ht="13.2">
      <c r="A650" s="2"/>
      <c r="B650" s="2"/>
      <c r="C650" s="2"/>
      <c r="D650" s="2"/>
      <c r="E650" s="2"/>
      <c r="F650" s="2"/>
      <c r="G650" s="2"/>
      <c r="H650" s="2"/>
      <c r="I650" s="2"/>
      <c r="J650" s="2"/>
      <c r="K650" s="2"/>
      <c r="L650" s="2"/>
      <c r="M650" s="2"/>
      <c r="N650" s="9"/>
      <c r="O650" s="9"/>
      <c r="P650" s="9"/>
      <c r="Q650" s="9"/>
      <c r="R650" s="9"/>
      <c r="S650" s="9"/>
      <c r="T650" s="9"/>
      <c r="U650" s="9"/>
      <c r="V650" s="9"/>
      <c r="W650" s="9"/>
      <c r="X650" s="9"/>
      <c r="Y650" s="9"/>
      <c r="Z650" s="9"/>
    </row>
    <row r="651" spans="1:26" ht="13.2">
      <c r="A651" s="2"/>
      <c r="B651" s="2"/>
      <c r="C651" s="2"/>
      <c r="D651" s="2"/>
      <c r="E651" s="2"/>
      <c r="F651" s="2"/>
      <c r="G651" s="2"/>
      <c r="H651" s="2"/>
      <c r="I651" s="2"/>
      <c r="J651" s="2"/>
      <c r="K651" s="2"/>
      <c r="L651" s="2"/>
      <c r="M651" s="2"/>
      <c r="N651" s="9"/>
      <c r="O651" s="9"/>
      <c r="P651" s="9"/>
      <c r="Q651" s="9"/>
      <c r="R651" s="9"/>
      <c r="S651" s="9"/>
      <c r="T651" s="9"/>
      <c r="U651" s="9"/>
      <c r="V651" s="9"/>
      <c r="W651" s="9"/>
      <c r="X651" s="9"/>
      <c r="Y651" s="9"/>
      <c r="Z651" s="9"/>
    </row>
    <row r="652" spans="1:26" ht="13.2">
      <c r="A652" s="2"/>
      <c r="B652" s="2"/>
      <c r="C652" s="2"/>
      <c r="D652" s="2"/>
      <c r="E652" s="2"/>
      <c r="F652" s="2"/>
      <c r="G652" s="2"/>
      <c r="H652" s="2"/>
      <c r="I652" s="2"/>
      <c r="J652" s="2"/>
      <c r="K652" s="2"/>
      <c r="L652" s="2"/>
      <c r="M652" s="2"/>
      <c r="N652" s="9"/>
      <c r="O652" s="9"/>
      <c r="P652" s="9"/>
      <c r="Q652" s="9"/>
      <c r="R652" s="9"/>
      <c r="S652" s="9"/>
      <c r="T652" s="9"/>
      <c r="U652" s="9"/>
      <c r="V652" s="9"/>
      <c r="W652" s="9"/>
      <c r="X652" s="9"/>
      <c r="Y652" s="9"/>
      <c r="Z652" s="9"/>
    </row>
    <row r="653" spans="1:26" ht="13.2">
      <c r="A653" s="2"/>
      <c r="B653" s="2"/>
      <c r="C653" s="2"/>
      <c r="D653" s="2"/>
      <c r="E653" s="2"/>
      <c r="F653" s="2"/>
      <c r="G653" s="2"/>
      <c r="H653" s="2"/>
      <c r="I653" s="2"/>
      <c r="J653" s="2"/>
      <c r="K653" s="2"/>
      <c r="L653" s="2"/>
      <c r="M653" s="2"/>
      <c r="N653" s="9"/>
      <c r="O653" s="9"/>
      <c r="P653" s="9"/>
      <c r="Q653" s="9"/>
      <c r="R653" s="9"/>
      <c r="S653" s="9"/>
      <c r="T653" s="9"/>
      <c r="U653" s="9"/>
      <c r="V653" s="9"/>
      <c r="W653" s="9"/>
      <c r="X653" s="9"/>
      <c r="Y653" s="9"/>
      <c r="Z653" s="9"/>
    </row>
    <row r="654" spans="1:26" ht="13.2">
      <c r="A654" s="2"/>
      <c r="B654" s="2"/>
      <c r="C654" s="2"/>
      <c r="D654" s="2"/>
      <c r="E654" s="2"/>
      <c r="F654" s="2"/>
      <c r="G654" s="2"/>
      <c r="H654" s="2"/>
      <c r="I654" s="2"/>
      <c r="J654" s="2"/>
      <c r="K654" s="2"/>
      <c r="L654" s="2"/>
      <c r="M654" s="2"/>
      <c r="N654" s="9"/>
      <c r="O654" s="9"/>
      <c r="P654" s="9"/>
      <c r="Q654" s="9"/>
      <c r="R654" s="9"/>
      <c r="S654" s="9"/>
      <c r="T654" s="9"/>
      <c r="U654" s="9"/>
      <c r="V654" s="9"/>
      <c r="W654" s="9"/>
      <c r="X654" s="9"/>
      <c r="Y654" s="9"/>
      <c r="Z654" s="9"/>
    </row>
    <row r="655" spans="1:26" ht="13.2">
      <c r="A655" s="2"/>
      <c r="B655" s="2"/>
      <c r="C655" s="2"/>
      <c r="D655" s="2"/>
      <c r="E655" s="2"/>
      <c r="F655" s="2"/>
      <c r="G655" s="2"/>
      <c r="H655" s="2"/>
      <c r="I655" s="2"/>
      <c r="J655" s="2"/>
      <c r="K655" s="2"/>
      <c r="L655" s="2"/>
      <c r="M655" s="2"/>
      <c r="N655" s="9"/>
      <c r="O655" s="9"/>
      <c r="P655" s="9"/>
      <c r="Q655" s="9"/>
      <c r="R655" s="9"/>
      <c r="S655" s="9"/>
      <c r="T655" s="9"/>
      <c r="U655" s="9"/>
      <c r="V655" s="9"/>
      <c r="W655" s="9"/>
      <c r="X655" s="9"/>
      <c r="Y655" s="9"/>
      <c r="Z655" s="9"/>
    </row>
    <row r="656" spans="1:26" ht="13.2">
      <c r="A656" s="2"/>
      <c r="B656" s="2"/>
      <c r="C656" s="2"/>
      <c r="D656" s="2"/>
      <c r="E656" s="2"/>
      <c r="F656" s="2"/>
      <c r="G656" s="2"/>
      <c r="H656" s="2"/>
      <c r="I656" s="2"/>
      <c r="J656" s="2"/>
      <c r="K656" s="2"/>
      <c r="L656" s="2"/>
      <c r="M656" s="2"/>
      <c r="N656" s="9"/>
      <c r="O656" s="9"/>
      <c r="P656" s="9"/>
      <c r="Q656" s="9"/>
      <c r="R656" s="9"/>
      <c r="S656" s="9"/>
      <c r="T656" s="9"/>
      <c r="U656" s="9"/>
      <c r="V656" s="9"/>
      <c r="W656" s="9"/>
      <c r="X656" s="9"/>
      <c r="Y656" s="9"/>
      <c r="Z656" s="9"/>
    </row>
    <row r="657" spans="1:26" ht="13.2">
      <c r="A657" s="2"/>
      <c r="B657" s="2"/>
      <c r="C657" s="2"/>
      <c r="D657" s="2"/>
      <c r="E657" s="2"/>
      <c r="F657" s="2"/>
      <c r="G657" s="2"/>
      <c r="H657" s="2"/>
      <c r="I657" s="2"/>
      <c r="J657" s="2"/>
      <c r="K657" s="2"/>
      <c r="L657" s="2"/>
      <c r="M657" s="2"/>
      <c r="N657" s="9"/>
      <c r="O657" s="9"/>
      <c r="P657" s="9"/>
      <c r="Q657" s="9"/>
      <c r="R657" s="9"/>
      <c r="S657" s="9"/>
      <c r="T657" s="9"/>
      <c r="U657" s="9"/>
      <c r="V657" s="9"/>
      <c r="W657" s="9"/>
      <c r="X657" s="9"/>
      <c r="Y657" s="9"/>
      <c r="Z657" s="9"/>
    </row>
    <row r="658" spans="1:26" ht="13.2">
      <c r="A658" s="2"/>
      <c r="B658" s="2"/>
      <c r="C658" s="2"/>
      <c r="D658" s="2"/>
      <c r="E658" s="2"/>
      <c r="F658" s="2"/>
      <c r="G658" s="2"/>
      <c r="H658" s="2"/>
      <c r="I658" s="2"/>
      <c r="J658" s="2"/>
      <c r="K658" s="2"/>
      <c r="L658" s="2"/>
      <c r="M658" s="2"/>
      <c r="N658" s="9"/>
      <c r="O658" s="9"/>
      <c r="P658" s="9"/>
      <c r="Q658" s="9"/>
      <c r="R658" s="9"/>
      <c r="S658" s="9"/>
      <c r="T658" s="9"/>
      <c r="U658" s="9"/>
      <c r="V658" s="9"/>
      <c r="W658" s="9"/>
      <c r="X658" s="9"/>
      <c r="Y658" s="9"/>
      <c r="Z658" s="9"/>
    </row>
    <row r="659" spans="1:26" ht="13.2">
      <c r="A659" s="2"/>
      <c r="B659" s="2"/>
      <c r="C659" s="2"/>
      <c r="D659" s="2"/>
      <c r="E659" s="2"/>
      <c r="F659" s="2"/>
      <c r="G659" s="2"/>
      <c r="H659" s="2"/>
      <c r="I659" s="2"/>
      <c r="J659" s="2"/>
      <c r="K659" s="2"/>
      <c r="L659" s="2"/>
      <c r="M659" s="2"/>
      <c r="N659" s="9"/>
      <c r="O659" s="9"/>
      <c r="P659" s="9"/>
      <c r="Q659" s="9"/>
      <c r="R659" s="9"/>
      <c r="S659" s="9"/>
      <c r="T659" s="9"/>
      <c r="U659" s="9"/>
      <c r="V659" s="9"/>
      <c r="W659" s="9"/>
      <c r="X659" s="9"/>
      <c r="Y659" s="9"/>
      <c r="Z659" s="9"/>
    </row>
    <row r="660" spans="1:26" ht="13.2">
      <c r="A660" s="2"/>
      <c r="B660" s="2"/>
      <c r="C660" s="2"/>
      <c r="D660" s="2"/>
      <c r="E660" s="2"/>
      <c r="F660" s="2"/>
      <c r="G660" s="2"/>
      <c r="H660" s="2"/>
      <c r="I660" s="2"/>
      <c r="J660" s="2"/>
      <c r="K660" s="2"/>
      <c r="L660" s="2"/>
      <c r="M660" s="2"/>
      <c r="N660" s="9"/>
      <c r="O660" s="9"/>
      <c r="P660" s="9"/>
      <c r="Q660" s="9"/>
      <c r="R660" s="9"/>
      <c r="S660" s="9"/>
      <c r="T660" s="9"/>
      <c r="U660" s="9"/>
      <c r="V660" s="9"/>
      <c r="W660" s="9"/>
      <c r="X660" s="9"/>
      <c r="Y660" s="9"/>
      <c r="Z660" s="9"/>
    </row>
    <row r="661" spans="1:26" ht="13.2">
      <c r="A661" s="2"/>
      <c r="B661" s="2"/>
      <c r="C661" s="2"/>
      <c r="D661" s="2"/>
      <c r="E661" s="2"/>
      <c r="F661" s="2"/>
      <c r="G661" s="2"/>
      <c r="H661" s="2"/>
      <c r="I661" s="2"/>
      <c r="J661" s="2"/>
      <c r="K661" s="2"/>
      <c r="L661" s="2"/>
      <c r="M661" s="2"/>
      <c r="N661" s="9"/>
      <c r="O661" s="9"/>
      <c r="P661" s="9"/>
      <c r="Q661" s="9"/>
      <c r="R661" s="9"/>
      <c r="S661" s="9"/>
      <c r="T661" s="9"/>
      <c r="U661" s="9"/>
      <c r="V661" s="9"/>
      <c r="W661" s="9"/>
      <c r="X661" s="9"/>
      <c r="Y661" s="9"/>
      <c r="Z661" s="9"/>
    </row>
    <row r="662" spans="1:26" ht="13.2">
      <c r="A662" s="2"/>
      <c r="B662" s="2"/>
      <c r="C662" s="2"/>
      <c r="D662" s="2"/>
      <c r="E662" s="2"/>
      <c r="F662" s="2"/>
      <c r="G662" s="2"/>
      <c r="H662" s="2"/>
      <c r="I662" s="2"/>
      <c r="J662" s="2"/>
      <c r="K662" s="2"/>
      <c r="L662" s="2"/>
      <c r="M662" s="2"/>
      <c r="N662" s="9"/>
      <c r="O662" s="9"/>
      <c r="P662" s="9"/>
      <c r="Q662" s="9"/>
      <c r="R662" s="9"/>
      <c r="S662" s="9"/>
      <c r="T662" s="9"/>
      <c r="U662" s="9"/>
      <c r="V662" s="9"/>
      <c r="W662" s="9"/>
      <c r="X662" s="9"/>
      <c r="Y662" s="9"/>
      <c r="Z662" s="9"/>
    </row>
    <row r="663" spans="1:26" ht="13.2">
      <c r="A663" s="2"/>
      <c r="B663" s="2"/>
      <c r="C663" s="2"/>
      <c r="D663" s="2"/>
      <c r="E663" s="2"/>
      <c r="F663" s="2"/>
      <c r="G663" s="2"/>
      <c r="H663" s="2"/>
      <c r="I663" s="2"/>
      <c r="J663" s="2"/>
      <c r="K663" s="2"/>
      <c r="L663" s="2"/>
      <c r="M663" s="2"/>
      <c r="N663" s="9"/>
      <c r="O663" s="9"/>
      <c r="P663" s="9"/>
      <c r="Q663" s="9"/>
      <c r="R663" s="9"/>
      <c r="S663" s="9"/>
      <c r="T663" s="9"/>
      <c r="U663" s="9"/>
      <c r="V663" s="9"/>
      <c r="W663" s="9"/>
      <c r="X663" s="9"/>
      <c r="Y663" s="9"/>
      <c r="Z663" s="9"/>
    </row>
    <row r="664" spans="1:26" ht="13.2">
      <c r="A664" s="2"/>
      <c r="B664" s="2"/>
      <c r="C664" s="2"/>
      <c r="D664" s="2"/>
      <c r="E664" s="2"/>
      <c r="F664" s="2"/>
      <c r="G664" s="2"/>
      <c r="H664" s="2"/>
      <c r="I664" s="2"/>
      <c r="J664" s="2"/>
      <c r="K664" s="2"/>
      <c r="L664" s="2"/>
      <c r="M664" s="2"/>
      <c r="N664" s="9"/>
      <c r="O664" s="9"/>
      <c r="P664" s="9"/>
      <c r="Q664" s="9"/>
      <c r="R664" s="9"/>
      <c r="S664" s="9"/>
      <c r="T664" s="9"/>
      <c r="U664" s="9"/>
      <c r="V664" s="9"/>
      <c r="W664" s="9"/>
      <c r="X664" s="9"/>
      <c r="Y664" s="9"/>
      <c r="Z664" s="9"/>
    </row>
    <row r="665" spans="1:26" ht="13.2">
      <c r="A665" s="2"/>
      <c r="B665" s="2"/>
      <c r="C665" s="2"/>
      <c r="D665" s="2"/>
      <c r="E665" s="2"/>
      <c r="F665" s="2"/>
      <c r="G665" s="2"/>
      <c r="H665" s="2"/>
      <c r="I665" s="2"/>
      <c r="J665" s="2"/>
      <c r="K665" s="2"/>
      <c r="L665" s="2"/>
      <c r="M665" s="2"/>
      <c r="N665" s="9"/>
      <c r="O665" s="9"/>
      <c r="P665" s="9"/>
      <c r="Q665" s="9"/>
      <c r="R665" s="9"/>
      <c r="S665" s="9"/>
      <c r="T665" s="9"/>
      <c r="U665" s="9"/>
      <c r="V665" s="9"/>
      <c r="W665" s="9"/>
      <c r="X665" s="9"/>
      <c r="Y665" s="9"/>
      <c r="Z665" s="9"/>
    </row>
    <row r="666" spans="1:26" ht="13.2">
      <c r="A666" s="2"/>
      <c r="B666" s="2"/>
      <c r="C666" s="2"/>
      <c r="D666" s="2"/>
      <c r="E666" s="2"/>
      <c r="F666" s="2"/>
      <c r="G666" s="2"/>
      <c r="H666" s="2"/>
      <c r="I666" s="2"/>
      <c r="J666" s="2"/>
      <c r="K666" s="2"/>
      <c r="L666" s="2"/>
      <c r="M666" s="2"/>
      <c r="N666" s="9"/>
      <c r="O666" s="9"/>
      <c r="P666" s="9"/>
      <c r="Q666" s="9"/>
      <c r="R666" s="9"/>
      <c r="S666" s="9"/>
      <c r="T666" s="9"/>
      <c r="U666" s="9"/>
      <c r="V666" s="9"/>
      <c r="W666" s="9"/>
      <c r="X666" s="9"/>
      <c r="Y666" s="9"/>
      <c r="Z666" s="9"/>
    </row>
    <row r="667" spans="1:26" ht="13.2">
      <c r="A667" s="2"/>
      <c r="B667" s="2"/>
      <c r="C667" s="2"/>
      <c r="D667" s="2"/>
      <c r="E667" s="2"/>
      <c r="F667" s="2"/>
      <c r="G667" s="2"/>
      <c r="H667" s="2"/>
      <c r="I667" s="2"/>
      <c r="J667" s="2"/>
      <c r="K667" s="2"/>
      <c r="L667" s="2"/>
      <c r="M667" s="2"/>
      <c r="N667" s="9"/>
      <c r="O667" s="9"/>
      <c r="P667" s="9"/>
      <c r="Q667" s="9"/>
      <c r="R667" s="9"/>
      <c r="S667" s="9"/>
      <c r="T667" s="9"/>
      <c r="U667" s="9"/>
      <c r="V667" s="9"/>
      <c r="W667" s="9"/>
      <c r="X667" s="9"/>
      <c r="Y667" s="9"/>
      <c r="Z667" s="9"/>
    </row>
    <row r="668" spans="1:26" ht="13.2">
      <c r="A668" s="2"/>
      <c r="B668" s="2"/>
      <c r="C668" s="2"/>
      <c r="D668" s="2"/>
      <c r="E668" s="2"/>
      <c r="F668" s="2"/>
      <c r="G668" s="2"/>
      <c r="H668" s="2"/>
      <c r="I668" s="2"/>
      <c r="J668" s="2"/>
      <c r="K668" s="2"/>
      <c r="L668" s="2"/>
      <c r="M668" s="2"/>
      <c r="N668" s="9"/>
      <c r="O668" s="9"/>
      <c r="P668" s="9"/>
      <c r="Q668" s="9"/>
      <c r="R668" s="9"/>
      <c r="S668" s="9"/>
      <c r="T668" s="9"/>
      <c r="U668" s="9"/>
      <c r="V668" s="9"/>
      <c r="W668" s="9"/>
      <c r="X668" s="9"/>
      <c r="Y668" s="9"/>
      <c r="Z668" s="9"/>
    </row>
    <row r="669" spans="1:26" ht="13.2">
      <c r="A669" s="2"/>
      <c r="B669" s="2"/>
      <c r="C669" s="2"/>
      <c r="D669" s="2"/>
      <c r="E669" s="2"/>
      <c r="F669" s="2"/>
      <c r="G669" s="2"/>
      <c r="H669" s="2"/>
      <c r="I669" s="2"/>
      <c r="J669" s="2"/>
      <c r="K669" s="2"/>
      <c r="L669" s="2"/>
      <c r="M669" s="2"/>
      <c r="N669" s="9"/>
      <c r="O669" s="9"/>
      <c r="P669" s="9"/>
      <c r="Q669" s="9"/>
      <c r="R669" s="9"/>
      <c r="S669" s="9"/>
      <c r="T669" s="9"/>
      <c r="U669" s="9"/>
      <c r="V669" s="9"/>
      <c r="W669" s="9"/>
      <c r="X669" s="9"/>
      <c r="Y669" s="9"/>
      <c r="Z669" s="9"/>
    </row>
    <row r="670" spans="1:26" ht="13.2">
      <c r="A670" s="2"/>
      <c r="B670" s="2"/>
      <c r="C670" s="2"/>
      <c r="D670" s="2"/>
      <c r="E670" s="2"/>
      <c r="F670" s="2"/>
      <c r="G670" s="2"/>
      <c r="H670" s="2"/>
      <c r="I670" s="2"/>
      <c r="J670" s="2"/>
      <c r="K670" s="2"/>
      <c r="L670" s="2"/>
      <c r="M670" s="2"/>
      <c r="N670" s="9"/>
      <c r="O670" s="9"/>
      <c r="P670" s="9"/>
      <c r="Q670" s="9"/>
      <c r="R670" s="9"/>
      <c r="S670" s="9"/>
      <c r="T670" s="9"/>
      <c r="U670" s="9"/>
      <c r="V670" s="9"/>
      <c r="W670" s="9"/>
      <c r="X670" s="9"/>
      <c r="Y670" s="9"/>
      <c r="Z670" s="9"/>
    </row>
    <row r="671" spans="1:26" ht="13.2">
      <c r="A671" s="2"/>
      <c r="B671" s="2"/>
      <c r="C671" s="2"/>
      <c r="D671" s="2"/>
      <c r="E671" s="2"/>
      <c r="F671" s="2"/>
      <c r="G671" s="2"/>
      <c r="H671" s="2"/>
      <c r="I671" s="2"/>
      <c r="J671" s="2"/>
      <c r="K671" s="2"/>
      <c r="L671" s="2"/>
      <c r="M671" s="2"/>
      <c r="N671" s="9"/>
      <c r="O671" s="9"/>
      <c r="P671" s="9"/>
      <c r="Q671" s="9"/>
      <c r="R671" s="9"/>
      <c r="S671" s="9"/>
      <c r="T671" s="9"/>
      <c r="U671" s="9"/>
      <c r="V671" s="9"/>
      <c r="W671" s="9"/>
      <c r="X671" s="9"/>
      <c r="Y671" s="9"/>
      <c r="Z671" s="9"/>
    </row>
    <row r="672" spans="1:26" ht="13.2">
      <c r="A672" s="2"/>
      <c r="B672" s="2"/>
      <c r="C672" s="2"/>
      <c r="D672" s="2"/>
      <c r="E672" s="2"/>
      <c r="F672" s="2"/>
      <c r="G672" s="2"/>
      <c r="H672" s="2"/>
      <c r="I672" s="2"/>
      <c r="J672" s="2"/>
      <c r="K672" s="2"/>
      <c r="L672" s="2"/>
      <c r="M672" s="2"/>
      <c r="N672" s="9"/>
      <c r="O672" s="9"/>
      <c r="P672" s="9"/>
      <c r="Q672" s="9"/>
      <c r="R672" s="9"/>
      <c r="S672" s="9"/>
      <c r="T672" s="9"/>
      <c r="U672" s="9"/>
      <c r="V672" s="9"/>
      <c r="W672" s="9"/>
      <c r="X672" s="9"/>
      <c r="Y672" s="9"/>
      <c r="Z672" s="9"/>
    </row>
    <row r="673" spans="1:26" ht="13.2">
      <c r="A673" s="2"/>
      <c r="B673" s="2"/>
      <c r="C673" s="2"/>
      <c r="D673" s="2"/>
      <c r="E673" s="2"/>
      <c r="F673" s="2"/>
      <c r="G673" s="2"/>
      <c r="H673" s="2"/>
      <c r="I673" s="2"/>
      <c r="J673" s="2"/>
      <c r="K673" s="2"/>
      <c r="L673" s="2"/>
      <c r="M673" s="2"/>
      <c r="N673" s="9"/>
      <c r="O673" s="9"/>
      <c r="P673" s="9"/>
      <c r="Q673" s="9"/>
      <c r="R673" s="9"/>
      <c r="S673" s="9"/>
      <c r="T673" s="9"/>
      <c r="U673" s="9"/>
      <c r="V673" s="9"/>
      <c r="W673" s="9"/>
      <c r="X673" s="9"/>
      <c r="Y673" s="9"/>
      <c r="Z673" s="9"/>
    </row>
    <row r="674" spans="1:26" ht="13.2">
      <c r="A674" s="2"/>
      <c r="B674" s="2"/>
      <c r="C674" s="2"/>
      <c r="D674" s="2"/>
      <c r="E674" s="2"/>
      <c r="F674" s="2"/>
      <c r="G674" s="2"/>
      <c r="H674" s="2"/>
      <c r="I674" s="2"/>
      <c r="J674" s="2"/>
      <c r="K674" s="2"/>
      <c r="L674" s="2"/>
      <c r="M674" s="2"/>
      <c r="N674" s="9"/>
      <c r="O674" s="9"/>
      <c r="P674" s="9"/>
      <c r="Q674" s="9"/>
      <c r="R674" s="9"/>
      <c r="S674" s="9"/>
      <c r="T674" s="9"/>
      <c r="U674" s="9"/>
      <c r="V674" s="9"/>
      <c r="W674" s="9"/>
      <c r="X674" s="9"/>
      <c r="Y674" s="9"/>
      <c r="Z674" s="9"/>
    </row>
    <row r="675" spans="1:26" ht="13.2">
      <c r="A675" s="2"/>
      <c r="B675" s="2"/>
      <c r="C675" s="2"/>
      <c r="D675" s="2"/>
      <c r="E675" s="2"/>
      <c r="F675" s="2"/>
      <c r="G675" s="2"/>
      <c r="H675" s="2"/>
      <c r="I675" s="2"/>
      <c r="J675" s="2"/>
      <c r="K675" s="2"/>
      <c r="L675" s="2"/>
      <c r="M675" s="2"/>
      <c r="N675" s="9"/>
      <c r="O675" s="9"/>
      <c r="P675" s="9"/>
      <c r="Q675" s="9"/>
      <c r="R675" s="9"/>
      <c r="S675" s="9"/>
      <c r="T675" s="9"/>
      <c r="U675" s="9"/>
      <c r="V675" s="9"/>
      <c r="W675" s="9"/>
      <c r="X675" s="9"/>
      <c r="Y675" s="9"/>
      <c r="Z675" s="9"/>
    </row>
    <row r="676" spans="1:26" ht="13.2">
      <c r="A676" s="2"/>
      <c r="B676" s="2"/>
      <c r="C676" s="2"/>
      <c r="D676" s="2"/>
      <c r="E676" s="2"/>
      <c r="F676" s="2"/>
      <c r="G676" s="2"/>
      <c r="H676" s="2"/>
      <c r="I676" s="2"/>
      <c r="J676" s="2"/>
      <c r="K676" s="2"/>
      <c r="L676" s="2"/>
      <c r="M676" s="2"/>
      <c r="N676" s="9"/>
      <c r="O676" s="9"/>
      <c r="P676" s="9"/>
      <c r="Q676" s="9"/>
      <c r="R676" s="9"/>
      <c r="S676" s="9"/>
      <c r="T676" s="9"/>
      <c r="U676" s="9"/>
      <c r="V676" s="9"/>
      <c r="W676" s="9"/>
      <c r="X676" s="9"/>
      <c r="Y676" s="9"/>
      <c r="Z676" s="9"/>
    </row>
    <row r="677" spans="1:26" ht="13.2">
      <c r="A677" s="2"/>
      <c r="B677" s="2"/>
      <c r="C677" s="2"/>
      <c r="D677" s="2"/>
      <c r="E677" s="2"/>
      <c r="F677" s="2"/>
      <c r="G677" s="2"/>
      <c r="H677" s="2"/>
      <c r="I677" s="2"/>
      <c r="J677" s="2"/>
      <c r="K677" s="2"/>
      <c r="L677" s="2"/>
      <c r="M677" s="2"/>
      <c r="N677" s="9"/>
      <c r="O677" s="9"/>
      <c r="P677" s="9"/>
      <c r="Q677" s="9"/>
      <c r="R677" s="9"/>
      <c r="S677" s="9"/>
      <c r="T677" s="9"/>
      <c r="U677" s="9"/>
      <c r="V677" s="9"/>
      <c r="W677" s="9"/>
      <c r="X677" s="9"/>
      <c r="Y677" s="9"/>
      <c r="Z677" s="9"/>
    </row>
    <row r="678" spans="1:26" ht="13.2">
      <c r="A678" s="2"/>
      <c r="B678" s="2"/>
      <c r="C678" s="2"/>
      <c r="D678" s="2"/>
      <c r="E678" s="2"/>
      <c r="F678" s="2"/>
      <c r="G678" s="2"/>
      <c r="H678" s="2"/>
      <c r="I678" s="2"/>
      <c r="J678" s="2"/>
      <c r="K678" s="2"/>
      <c r="L678" s="2"/>
      <c r="M678" s="2"/>
      <c r="N678" s="9"/>
      <c r="O678" s="9"/>
      <c r="P678" s="9"/>
      <c r="Q678" s="9"/>
      <c r="R678" s="9"/>
      <c r="S678" s="9"/>
      <c r="T678" s="9"/>
      <c r="U678" s="9"/>
      <c r="V678" s="9"/>
      <c r="W678" s="9"/>
      <c r="X678" s="9"/>
      <c r="Y678" s="9"/>
      <c r="Z678" s="9"/>
    </row>
    <row r="679" spans="1:26" ht="13.2">
      <c r="A679" s="2"/>
      <c r="B679" s="2"/>
      <c r="C679" s="2"/>
      <c r="D679" s="2"/>
      <c r="E679" s="2"/>
      <c r="F679" s="2"/>
      <c r="G679" s="2"/>
      <c r="H679" s="2"/>
      <c r="I679" s="2"/>
      <c r="J679" s="2"/>
      <c r="K679" s="2"/>
      <c r="L679" s="2"/>
      <c r="M679" s="2"/>
      <c r="N679" s="9"/>
      <c r="O679" s="9"/>
      <c r="P679" s="9"/>
      <c r="Q679" s="9"/>
      <c r="R679" s="9"/>
      <c r="S679" s="9"/>
      <c r="T679" s="9"/>
      <c r="U679" s="9"/>
      <c r="V679" s="9"/>
      <c r="W679" s="9"/>
      <c r="X679" s="9"/>
      <c r="Y679" s="9"/>
      <c r="Z679" s="9"/>
    </row>
    <row r="680" spans="1:26" ht="13.2">
      <c r="A680" s="2"/>
      <c r="B680" s="2"/>
      <c r="C680" s="2"/>
      <c r="D680" s="2"/>
      <c r="E680" s="2"/>
      <c r="F680" s="2"/>
      <c r="G680" s="2"/>
      <c r="H680" s="2"/>
      <c r="I680" s="2"/>
      <c r="J680" s="2"/>
      <c r="K680" s="2"/>
      <c r="L680" s="2"/>
      <c r="M680" s="2"/>
      <c r="N680" s="9"/>
      <c r="O680" s="9"/>
      <c r="P680" s="9"/>
      <c r="Q680" s="9"/>
      <c r="R680" s="9"/>
      <c r="S680" s="9"/>
      <c r="T680" s="9"/>
      <c r="U680" s="9"/>
      <c r="V680" s="9"/>
      <c r="W680" s="9"/>
      <c r="X680" s="9"/>
      <c r="Y680" s="9"/>
      <c r="Z680" s="9"/>
    </row>
    <row r="681" spans="1:26" ht="13.2">
      <c r="A681" s="2"/>
      <c r="B681" s="2"/>
      <c r="C681" s="2"/>
      <c r="D681" s="2"/>
      <c r="E681" s="2"/>
      <c r="F681" s="2"/>
      <c r="G681" s="2"/>
      <c r="H681" s="2"/>
      <c r="I681" s="2"/>
      <c r="J681" s="2"/>
      <c r="K681" s="2"/>
      <c r="L681" s="2"/>
      <c r="M681" s="2"/>
      <c r="N681" s="9"/>
      <c r="O681" s="9"/>
      <c r="P681" s="9"/>
      <c r="Q681" s="9"/>
      <c r="R681" s="9"/>
      <c r="S681" s="9"/>
      <c r="T681" s="9"/>
      <c r="U681" s="9"/>
      <c r="V681" s="9"/>
      <c r="W681" s="9"/>
      <c r="X681" s="9"/>
      <c r="Y681" s="9"/>
      <c r="Z681" s="9"/>
    </row>
    <row r="682" spans="1:26" ht="13.2">
      <c r="A682" s="2"/>
      <c r="B682" s="2"/>
      <c r="C682" s="2"/>
      <c r="D682" s="2"/>
      <c r="E682" s="2"/>
      <c r="F682" s="2"/>
      <c r="G682" s="2"/>
      <c r="H682" s="2"/>
      <c r="I682" s="2"/>
      <c r="J682" s="2"/>
      <c r="K682" s="2"/>
      <c r="L682" s="2"/>
      <c r="M682" s="2"/>
      <c r="N682" s="9"/>
      <c r="O682" s="9"/>
      <c r="P682" s="9"/>
      <c r="Q682" s="9"/>
      <c r="R682" s="9"/>
      <c r="S682" s="9"/>
      <c r="T682" s="9"/>
      <c r="U682" s="9"/>
      <c r="V682" s="9"/>
      <c r="W682" s="9"/>
      <c r="X682" s="9"/>
      <c r="Y682" s="9"/>
      <c r="Z682" s="9"/>
    </row>
    <row r="683" spans="1:26" ht="13.2">
      <c r="A683" s="2"/>
      <c r="B683" s="2"/>
      <c r="C683" s="2"/>
      <c r="D683" s="2"/>
      <c r="E683" s="2"/>
      <c r="F683" s="2"/>
      <c r="G683" s="2"/>
      <c r="H683" s="2"/>
      <c r="I683" s="2"/>
      <c r="J683" s="2"/>
      <c r="K683" s="2"/>
      <c r="L683" s="2"/>
      <c r="M683" s="2"/>
      <c r="N683" s="9"/>
      <c r="O683" s="9"/>
      <c r="P683" s="9"/>
      <c r="Q683" s="9"/>
      <c r="R683" s="9"/>
      <c r="S683" s="9"/>
      <c r="T683" s="9"/>
      <c r="U683" s="9"/>
      <c r="V683" s="9"/>
      <c r="W683" s="9"/>
      <c r="X683" s="9"/>
      <c r="Y683" s="9"/>
      <c r="Z683" s="9"/>
    </row>
    <row r="684" spans="1:26" ht="13.2">
      <c r="A684" s="2"/>
      <c r="B684" s="2"/>
      <c r="C684" s="2"/>
      <c r="D684" s="2"/>
      <c r="E684" s="2"/>
      <c r="F684" s="2"/>
      <c r="G684" s="2"/>
      <c r="H684" s="2"/>
      <c r="I684" s="2"/>
      <c r="J684" s="2"/>
      <c r="K684" s="2"/>
      <c r="L684" s="2"/>
      <c r="M684" s="2"/>
      <c r="N684" s="9"/>
      <c r="O684" s="9"/>
      <c r="P684" s="9"/>
      <c r="Q684" s="9"/>
      <c r="R684" s="9"/>
      <c r="S684" s="9"/>
      <c r="T684" s="9"/>
      <c r="U684" s="9"/>
      <c r="V684" s="9"/>
      <c r="W684" s="9"/>
      <c r="X684" s="9"/>
      <c r="Y684" s="9"/>
      <c r="Z684" s="9"/>
    </row>
    <row r="685" spans="1:26" ht="13.2">
      <c r="A685" s="2"/>
      <c r="B685" s="2"/>
      <c r="C685" s="2"/>
      <c r="D685" s="2"/>
      <c r="E685" s="2"/>
      <c r="F685" s="2"/>
      <c r="G685" s="2"/>
      <c r="H685" s="2"/>
      <c r="I685" s="2"/>
      <c r="J685" s="2"/>
      <c r="K685" s="2"/>
      <c r="L685" s="2"/>
      <c r="M685" s="2"/>
      <c r="N685" s="9"/>
      <c r="O685" s="9"/>
      <c r="P685" s="9"/>
      <c r="Q685" s="9"/>
      <c r="R685" s="9"/>
      <c r="S685" s="9"/>
      <c r="T685" s="9"/>
      <c r="U685" s="9"/>
      <c r="V685" s="9"/>
      <c r="W685" s="9"/>
      <c r="X685" s="9"/>
      <c r="Y685" s="9"/>
      <c r="Z685" s="9"/>
    </row>
    <row r="686" spans="1:26" ht="13.2">
      <c r="A686" s="2"/>
      <c r="B686" s="2"/>
      <c r="C686" s="2"/>
      <c r="D686" s="2"/>
      <c r="E686" s="2"/>
      <c r="F686" s="2"/>
      <c r="G686" s="2"/>
      <c r="H686" s="2"/>
      <c r="I686" s="2"/>
      <c r="J686" s="2"/>
      <c r="K686" s="2"/>
      <c r="L686" s="2"/>
      <c r="M686" s="2"/>
      <c r="N686" s="9"/>
      <c r="O686" s="9"/>
      <c r="P686" s="9"/>
      <c r="Q686" s="9"/>
      <c r="R686" s="9"/>
      <c r="S686" s="9"/>
      <c r="T686" s="9"/>
      <c r="U686" s="9"/>
      <c r="V686" s="9"/>
      <c r="W686" s="9"/>
      <c r="X686" s="9"/>
      <c r="Y686" s="9"/>
      <c r="Z686" s="9"/>
    </row>
    <row r="687" spans="1:26" ht="13.2">
      <c r="A687" s="2"/>
      <c r="B687" s="2"/>
      <c r="C687" s="2"/>
      <c r="D687" s="2"/>
      <c r="E687" s="2"/>
      <c r="F687" s="2"/>
      <c r="G687" s="2"/>
      <c r="H687" s="2"/>
      <c r="I687" s="2"/>
      <c r="J687" s="2"/>
      <c r="K687" s="2"/>
      <c r="L687" s="2"/>
      <c r="M687" s="2"/>
      <c r="N687" s="9"/>
      <c r="O687" s="9"/>
      <c r="P687" s="9"/>
      <c r="Q687" s="9"/>
      <c r="R687" s="9"/>
      <c r="S687" s="9"/>
      <c r="T687" s="9"/>
      <c r="U687" s="9"/>
      <c r="V687" s="9"/>
      <c r="W687" s="9"/>
      <c r="X687" s="9"/>
      <c r="Y687" s="9"/>
      <c r="Z687" s="9"/>
    </row>
    <row r="688" spans="1:26" ht="13.2">
      <c r="A688" s="2"/>
      <c r="B688" s="2"/>
      <c r="C688" s="2"/>
      <c r="D688" s="2"/>
      <c r="E688" s="2"/>
      <c r="F688" s="2"/>
      <c r="G688" s="2"/>
      <c r="H688" s="2"/>
      <c r="I688" s="2"/>
      <c r="J688" s="2"/>
      <c r="K688" s="2"/>
      <c r="L688" s="2"/>
      <c r="M688" s="2"/>
      <c r="N688" s="9"/>
      <c r="O688" s="9"/>
      <c r="P688" s="9"/>
      <c r="Q688" s="9"/>
      <c r="R688" s="9"/>
      <c r="S688" s="9"/>
      <c r="T688" s="9"/>
      <c r="U688" s="9"/>
      <c r="V688" s="9"/>
      <c r="W688" s="9"/>
      <c r="X688" s="9"/>
      <c r="Y688" s="9"/>
      <c r="Z688" s="9"/>
    </row>
    <row r="689" spans="1:26" ht="13.2">
      <c r="A689" s="2"/>
      <c r="B689" s="2"/>
      <c r="C689" s="2"/>
      <c r="D689" s="2"/>
      <c r="E689" s="2"/>
      <c r="F689" s="2"/>
      <c r="G689" s="2"/>
      <c r="H689" s="2"/>
      <c r="I689" s="2"/>
      <c r="J689" s="2"/>
      <c r="K689" s="2"/>
      <c r="L689" s="2"/>
      <c r="M689" s="2"/>
      <c r="N689" s="9"/>
      <c r="O689" s="9"/>
      <c r="P689" s="9"/>
      <c r="Q689" s="9"/>
      <c r="R689" s="9"/>
      <c r="S689" s="9"/>
      <c r="T689" s="9"/>
      <c r="U689" s="9"/>
      <c r="V689" s="9"/>
      <c r="W689" s="9"/>
      <c r="X689" s="9"/>
      <c r="Y689" s="9"/>
      <c r="Z689" s="9"/>
    </row>
    <row r="690" spans="1:26" ht="13.2">
      <c r="A690" s="2"/>
      <c r="B690" s="2"/>
      <c r="C690" s="2"/>
      <c r="D690" s="2"/>
      <c r="E690" s="2"/>
      <c r="F690" s="2"/>
      <c r="G690" s="2"/>
      <c r="H690" s="2"/>
      <c r="I690" s="2"/>
      <c r="J690" s="2"/>
      <c r="K690" s="2"/>
      <c r="L690" s="2"/>
      <c r="M690" s="2"/>
      <c r="N690" s="9"/>
      <c r="O690" s="9"/>
      <c r="P690" s="9"/>
      <c r="Q690" s="9"/>
      <c r="R690" s="9"/>
      <c r="S690" s="9"/>
      <c r="T690" s="9"/>
      <c r="U690" s="9"/>
      <c r="V690" s="9"/>
      <c r="W690" s="9"/>
      <c r="X690" s="9"/>
      <c r="Y690" s="9"/>
      <c r="Z690" s="9"/>
    </row>
    <row r="691" spans="1:26" ht="13.2">
      <c r="A691" s="2"/>
      <c r="B691" s="2"/>
      <c r="C691" s="2"/>
      <c r="D691" s="2"/>
      <c r="E691" s="2"/>
      <c r="F691" s="2"/>
      <c r="G691" s="2"/>
      <c r="H691" s="2"/>
      <c r="I691" s="2"/>
      <c r="J691" s="2"/>
      <c r="K691" s="2"/>
      <c r="L691" s="2"/>
      <c r="M691" s="2"/>
      <c r="N691" s="9"/>
      <c r="O691" s="9"/>
      <c r="P691" s="9"/>
      <c r="Q691" s="9"/>
      <c r="R691" s="9"/>
      <c r="S691" s="9"/>
      <c r="T691" s="9"/>
      <c r="U691" s="9"/>
      <c r="V691" s="9"/>
      <c r="W691" s="9"/>
      <c r="X691" s="9"/>
      <c r="Y691" s="9"/>
      <c r="Z691" s="9"/>
    </row>
    <row r="692" spans="1:26" ht="13.2">
      <c r="A692" s="2"/>
      <c r="B692" s="2"/>
      <c r="C692" s="2"/>
      <c r="D692" s="2"/>
      <c r="E692" s="2"/>
      <c r="F692" s="2"/>
      <c r="G692" s="2"/>
      <c r="H692" s="2"/>
      <c r="I692" s="2"/>
      <c r="J692" s="2"/>
      <c r="K692" s="2"/>
      <c r="L692" s="2"/>
      <c r="M692" s="2"/>
      <c r="N692" s="9"/>
      <c r="O692" s="9"/>
      <c r="P692" s="9"/>
      <c r="Q692" s="9"/>
      <c r="R692" s="9"/>
      <c r="S692" s="9"/>
      <c r="T692" s="9"/>
      <c r="U692" s="9"/>
      <c r="V692" s="9"/>
      <c r="W692" s="9"/>
      <c r="X692" s="9"/>
      <c r="Y692" s="9"/>
      <c r="Z692" s="9"/>
    </row>
    <row r="693" spans="1:26" ht="13.2">
      <c r="A693" s="2"/>
      <c r="B693" s="2"/>
      <c r="C693" s="2"/>
      <c r="D693" s="2"/>
      <c r="E693" s="2"/>
      <c r="F693" s="2"/>
      <c r="G693" s="2"/>
      <c r="H693" s="2"/>
      <c r="I693" s="2"/>
      <c r="J693" s="2"/>
      <c r="K693" s="2"/>
      <c r="L693" s="2"/>
      <c r="M693" s="2"/>
      <c r="N693" s="9"/>
      <c r="O693" s="9"/>
      <c r="P693" s="9"/>
      <c r="Q693" s="9"/>
      <c r="R693" s="9"/>
      <c r="S693" s="9"/>
      <c r="T693" s="9"/>
      <c r="U693" s="9"/>
      <c r="V693" s="9"/>
      <c r="W693" s="9"/>
      <c r="X693" s="9"/>
      <c r="Y693" s="9"/>
      <c r="Z693" s="9"/>
    </row>
    <row r="694" spans="1:26" ht="13.2">
      <c r="A694" s="2"/>
      <c r="B694" s="2"/>
      <c r="C694" s="2"/>
      <c r="D694" s="2"/>
      <c r="E694" s="2"/>
      <c r="F694" s="2"/>
      <c r="G694" s="2"/>
      <c r="H694" s="2"/>
      <c r="I694" s="2"/>
      <c r="J694" s="2"/>
      <c r="K694" s="2"/>
      <c r="L694" s="2"/>
      <c r="M694" s="2"/>
      <c r="N694" s="9"/>
      <c r="O694" s="9"/>
      <c r="P694" s="9"/>
      <c r="Q694" s="9"/>
      <c r="R694" s="9"/>
      <c r="S694" s="9"/>
      <c r="T694" s="9"/>
      <c r="U694" s="9"/>
      <c r="V694" s="9"/>
      <c r="W694" s="9"/>
      <c r="X694" s="9"/>
      <c r="Y694" s="9"/>
      <c r="Z694" s="9"/>
    </row>
    <row r="695" spans="1:26" ht="13.2">
      <c r="A695" s="2"/>
      <c r="B695" s="2"/>
      <c r="C695" s="2"/>
      <c r="D695" s="2"/>
      <c r="E695" s="2"/>
      <c r="F695" s="2"/>
      <c r="G695" s="2"/>
      <c r="H695" s="2"/>
      <c r="I695" s="2"/>
      <c r="J695" s="2"/>
      <c r="K695" s="2"/>
      <c r="L695" s="2"/>
      <c r="M695" s="2"/>
      <c r="N695" s="9"/>
      <c r="O695" s="9"/>
      <c r="P695" s="9"/>
      <c r="Q695" s="9"/>
      <c r="R695" s="9"/>
      <c r="S695" s="9"/>
      <c r="T695" s="9"/>
      <c r="U695" s="9"/>
      <c r="V695" s="9"/>
      <c r="W695" s="9"/>
      <c r="X695" s="9"/>
      <c r="Y695" s="9"/>
      <c r="Z695" s="9"/>
    </row>
    <row r="696" spans="1:26" ht="13.2">
      <c r="A696" s="2"/>
      <c r="B696" s="2"/>
      <c r="C696" s="2"/>
      <c r="D696" s="2"/>
      <c r="E696" s="2"/>
      <c r="F696" s="2"/>
      <c r="G696" s="2"/>
      <c r="H696" s="2"/>
      <c r="I696" s="2"/>
      <c r="J696" s="2"/>
      <c r="K696" s="2"/>
      <c r="L696" s="2"/>
      <c r="M696" s="2"/>
      <c r="N696" s="9"/>
      <c r="O696" s="9"/>
      <c r="P696" s="9"/>
      <c r="Q696" s="9"/>
      <c r="R696" s="9"/>
      <c r="S696" s="9"/>
      <c r="T696" s="9"/>
      <c r="U696" s="9"/>
      <c r="V696" s="9"/>
      <c r="W696" s="9"/>
      <c r="X696" s="9"/>
      <c r="Y696" s="9"/>
      <c r="Z696" s="9"/>
    </row>
    <row r="697" spans="1:26" ht="13.2">
      <c r="A697" s="2"/>
      <c r="B697" s="2"/>
      <c r="C697" s="2"/>
      <c r="D697" s="2"/>
      <c r="E697" s="2"/>
      <c r="F697" s="2"/>
      <c r="G697" s="2"/>
      <c r="H697" s="2"/>
      <c r="I697" s="2"/>
      <c r="J697" s="2"/>
      <c r="K697" s="2"/>
      <c r="L697" s="2"/>
      <c r="M697" s="2"/>
      <c r="N697" s="9"/>
      <c r="O697" s="9"/>
      <c r="P697" s="9"/>
      <c r="Q697" s="9"/>
      <c r="R697" s="9"/>
      <c r="S697" s="9"/>
      <c r="T697" s="9"/>
      <c r="U697" s="9"/>
      <c r="V697" s="9"/>
      <c r="W697" s="9"/>
      <c r="X697" s="9"/>
      <c r="Y697" s="9"/>
      <c r="Z697" s="9"/>
    </row>
    <row r="698" spans="1:26" ht="13.2">
      <c r="A698" s="2"/>
      <c r="B698" s="2"/>
      <c r="C698" s="2"/>
      <c r="D698" s="2"/>
      <c r="E698" s="2"/>
      <c r="F698" s="2"/>
      <c r="G698" s="2"/>
      <c r="H698" s="2"/>
      <c r="I698" s="2"/>
      <c r="J698" s="2"/>
      <c r="K698" s="2"/>
      <c r="L698" s="2"/>
      <c r="M698" s="2"/>
      <c r="N698" s="9"/>
      <c r="O698" s="9"/>
      <c r="P698" s="9"/>
      <c r="Q698" s="9"/>
      <c r="R698" s="9"/>
      <c r="S698" s="9"/>
      <c r="T698" s="9"/>
      <c r="U698" s="9"/>
      <c r="V698" s="9"/>
      <c r="W698" s="9"/>
      <c r="X698" s="9"/>
      <c r="Y698" s="9"/>
      <c r="Z698" s="9"/>
    </row>
    <row r="699" spans="1:26" ht="13.2">
      <c r="A699" s="2"/>
      <c r="B699" s="2"/>
      <c r="C699" s="2"/>
      <c r="D699" s="2"/>
      <c r="E699" s="2"/>
      <c r="F699" s="2"/>
      <c r="G699" s="2"/>
      <c r="H699" s="2"/>
      <c r="I699" s="2"/>
      <c r="J699" s="2"/>
      <c r="K699" s="2"/>
      <c r="L699" s="2"/>
      <c r="M699" s="2"/>
      <c r="N699" s="9"/>
      <c r="O699" s="9"/>
      <c r="P699" s="9"/>
      <c r="Q699" s="9"/>
      <c r="R699" s="9"/>
      <c r="S699" s="9"/>
      <c r="T699" s="9"/>
      <c r="U699" s="9"/>
      <c r="V699" s="9"/>
      <c r="W699" s="9"/>
      <c r="X699" s="9"/>
      <c r="Y699" s="9"/>
      <c r="Z699" s="9"/>
    </row>
    <row r="700" spans="1:26" ht="13.2">
      <c r="A700" s="2"/>
      <c r="B700" s="2"/>
      <c r="C700" s="2"/>
      <c r="D700" s="2"/>
      <c r="E700" s="2"/>
      <c r="F700" s="2"/>
      <c r="G700" s="2"/>
      <c r="H700" s="2"/>
      <c r="I700" s="2"/>
      <c r="J700" s="2"/>
      <c r="K700" s="2"/>
      <c r="L700" s="2"/>
      <c r="M700" s="2"/>
      <c r="N700" s="9"/>
      <c r="O700" s="9"/>
      <c r="P700" s="9"/>
      <c r="Q700" s="9"/>
      <c r="R700" s="9"/>
      <c r="S700" s="9"/>
      <c r="T700" s="9"/>
      <c r="U700" s="9"/>
      <c r="V700" s="9"/>
      <c r="W700" s="9"/>
      <c r="X700" s="9"/>
      <c r="Y700" s="9"/>
      <c r="Z700" s="9"/>
    </row>
    <row r="701" spans="1:26" ht="13.2">
      <c r="A701" s="2"/>
      <c r="B701" s="2"/>
      <c r="C701" s="2"/>
      <c r="D701" s="2"/>
      <c r="E701" s="2"/>
      <c r="F701" s="2"/>
      <c r="G701" s="2"/>
      <c r="H701" s="2"/>
      <c r="I701" s="2"/>
      <c r="J701" s="2"/>
      <c r="K701" s="2"/>
      <c r="L701" s="2"/>
      <c r="M701" s="2"/>
      <c r="N701" s="9"/>
      <c r="O701" s="9"/>
      <c r="P701" s="9"/>
      <c r="Q701" s="9"/>
      <c r="R701" s="9"/>
      <c r="S701" s="9"/>
      <c r="T701" s="9"/>
      <c r="U701" s="9"/>
      <c r="V701" s="9"/>
      <c r="W701" s="9"/>
      <c r="X701" s="9"/>
      <c r="Y701" s="9"/>
      <c r="Z701" s="9"/>
    </row>
    <row r="702" spans="1:26" ht="13.2">
      <c r="A702" s="2"/>
      <c r="B702" s="2"/>
      <c r="C702" s="2"/>
      <c r="D702" s="2"/>
      <c r="E702" s="2"/>
      <c r="F702" s="2"/>
      <c r="G702" s="2"/>
      <c r="H702" s="2"/>
      <c r="I702" s="2"/>
      <c r="J702" s="2"/>
      <c r="K702" s="2"/>
      <c r="L702" s="2"/>
      <c r="M702" s="2"/>
      <c r="N702" s="9"/>
      <c r="O702" s="9"/>
      <c r="P702" s="9"/>
      <c r="Q702" s="9"/>
      <c r="R702" s="9"/>
      <c r="S702" s="9"/>
      <c r="T702" s="9"/>
      <c r="U702" s="9"/>
      <c r="V702" s="9"/>
      <c r="W702" s="9"/>
      <c r="X702" s="9"/>
      <c r="Y702" s="9"/>
      <c r="Z702" s="9"/>
    </row>
    <row r="703" spans="1:26" ht="13.2">
      <c r="A703" s="2"/>
      <c r="B703" s="2"/>
      <c r="C703" s="2"/>
      <c r="D703" s="2"/>
      <c r="E703" s="2"/>
      <c r="F703" s="2"/>
      <c r="G703" s="2"/>
      <c r="H703" s="2"/>
      <c r="I703" s="2"/>
      <c r="J703" s="2"/>
      <c r="K703" s="2"/>
      <c r="L703" s="2"/>
      <c r="M703" s="2"/>
      <c r="N703" s="9"/>
      <c r="O703" s="9"/>
      <c r="P703" s="9"/>
      <c r="Q703" s="9"/>
      <c r="R703" s="9"/>
      <c r="S703" s="9"/>
      <c r="T703" s="9"/>
      <c r="U703" s="9"/>
      <c r="V703" s="9"/>
      <c r="W703" s="9"/>
      <c r="X703" s="9"/>
      <c r="Y703" s="9"/>
      <c r="Z703" s="9"/>
    </row>
    <row r="704" spans="1:26" ht="13.2">
      <c r="A704" s="2"/>
      <c r="B704" s="2"/>
      <c r="C704" s="2"/>
      <c r="D704" s="2"/>
      <c r="E704" s="2"/>
      <c r="F704" s="2"/>
      <c r="G704" s="2"/>
      <c r="H704" s="2"/>
      <c r="I704" s="2"/>
      <c r="J704" s="2"/>
      <c r="K704" s="2"/>
      <c r="L704" s="2"/>
      <c r="M704" s="2"/>
      <c r="N704" s="9"/>
      <c r="O704" s="9"/>
      <c r="P704" s="9"/>
      <c r="Q704" s="9"/>
      <c r="R704" s="9"/>
      <c r="S704" s="9"/>
      <c r="T704" s="9"/>
      <c r="U704" s="9"/>
      <c r="V704" s="9"/>
      <c r="W704" s="9"/>
      <c r="X704" s="9"/>
      <c r="Y704" s="9"/>
      <c r="Z704" s="9"/>
    </row>
    <row r="705" spans="1:26" ht="13.2">
      <c r="A705" s="2"/>
      <c r="B705" s="2"/>
      <c r="C705" s="2"/>
      <c r="D705" s="2"/>
      <c r="E705" s="2"/>
      <c r="F705" s="2"/>
      <c r="G705" s="2"/>
      <c r="H705" s="2"/>
      <c r="I705" s="2"/>
      <c r="J705" s="2"/>
      <c r="K705" s="2"/>
      <c r="L705" s="2"/>
      <c r="M705" s="2"/>
      <c r="N705" s="9"/>
      <c r="O705" s="9"/>
      <c r="P705" s="9"/>
      <c r="Q705" s="9"/>
      <c r="R705" s="9"/>
      <c r="S705" s="9"/>
      <c r="T705" s="9"/>
      <c r="U705" s="9"/>
      <c r="V705" s="9"/>
      <c r="W705" s="9"/>
      <c r="X705" s="9"/>
      <c r="Y705" s="9"/>
      <c r="Z705" s="9"/>
    </row>
    <row r="706" spans="1:26" ht="13.2">
      <c r="A706" s="2"/>
      <c r="B706" s="2"/>
      <c r="C706" s="2"/>
      <c r="D706" s="2"/>
      <c r="E706" s="2"/>
      <c r="F706" s="2"/>
      <c r="G706" s="2"/>
      <c r="H706" s="2"/>
      <c r="I706" s="2"/>
      <c r="J706" s="2"/>
      <c r="K706" s="2"/>
      <c r="L706" s="2"/>
      <c r="M706" s="2"/>
      <c r="N706" s="9"/>
      <c r="O706" s="9"/>
      <c r="P706" s="9"/>
      <c r="Q706" s="9"/>
      <c r="R706" s="9"/>
      <c r="S706" s="9"/>
      <c r="T706" s="9"/>
      <c r="U706" s="9"/>
      <c r="V706" s="9"/>
      <c r="W706" s="9"/>
      <c r="X706" s="9"/>
      <c r="Y706" s="9"/>
      <c r="Z706" s="9"/>
    </row>
    <row r="707" spans="1:26" ht="13.2">
      <c r="A707" s="2"/>
      <c r="B707" s="2"/>
      <c r="C707" s="2"/>
      <c r="D707" s="2"/>
      <c r="E707" s="2"/>
      <c r="F707" s="2"/>
      <c r="G707" s="2"/>
      <c r="H707" s="2"/>
      <c r="I707" s="2"/>
      <c r="J707" s="2"/>
      <c r="K707" s="2"/>
      <c r="L707" s="2"/>
      <c r="M707" s="2"/>
      <c r="N707" s="9"/>
      <c r="O707" s="9"/>
      <c r="P707" s="9"/>
      <c r="Q707" s="9"/>
      <c r="R707" s="9"/>
      <c r="S707" s="9"/>
      <c r="T707" s="9"/>
      <c r="U707" s="9"/>
      <c r="V707" s="9"/>
      <c r="W707" s="9"/>
      <c r="X707" s="9"/>
      <c r="Y707" s="9"/>
      <c r="Z707" s="9"/>
    </row>
    <row r="708" spans="1:26" ht="13.2">
      <c r="A708" s="2"/>
      <c r="B708" s="2"/>
      <c r="C708" s="2"/>
      <c r="D708" s="2"/>
      <c r="E708" s="2"/>
      <c r="F708" s="2"/>
      <c r="G708" s="2"/>
      <c r="H708" s="2"/>
      <c r="I708" s="2"/>
      <c r="J708" s="2"/>
      <c r="K708" s="2"/>
      <c r="L708" s="2"/>
      <c r="M708" s="2"/>
      <c r="N708" s="9"/>
      <c r="O708" s="9"/>
      <c r="P708" s="9"/>
      <c r="Q708" s="9"/>
      <c r="R708" s="9"/>
      <c r="S708" s="9"/>
      <c r="T708" s="9"/>
      <c r="U708" s="9"/>
      <c r="V708" s="9"/>
      <c r="W708" s="9"/>
      <c r="X708" s="9"/>
      <c r="Y708" s="9"/>
      <c r="Z708" s="9"/>
    </row>
    <row r="709" spans="1:26" ht="13.2">
      <c r="A709" s="2"/>
      <c r="B709" s="2"/>
      <c r="C709" s="2"/>
      <c r="D709" s="2"/>
      <c r="E709" s="2"/>
      <c r="F709" s="2"/>
      <c r="G709" s="2"/>
      <c r="H709" s="2"/>
      <c r="I709" s="2"/>
      <c r="J709" s="2"/>
      <c r="K709" s="2"/>
      <c r="L709" s="2"/>
      <c r="M709" s="2"/>
      <c r="N709" s="9"/>
      <c r="O709" s="9"/>
      <c r="P709" s="9"/>
      <c r="Q709" s="9"/>
      <c r="R709" s="9"/>
      <c r="S709" s="9"/>
      <c r="T709" s="9"/>
      <c r="U709" s="9"/>
      <c r="V709" s="9"/>
      <c r="W709" s="9"/>
      <c r="X709" s="9"/>
      <c r="Y709" s="9"/>
      <c r="Z709" s="9"/>
    </row>
    <row r="710" spans="1:26" ht="13.2">
      <c r="A710" s="2"/>
      <c r="B710" s="2"/>
      <c r="C710" s="2"/>
      <c r="D710" s="2"/>
      <c r="E710" s="2"/>
      <c r="F710" s="2"/>
      <c r="G710" s="2"/>
      <c r="H710" s="2"/>
      <c r="I710" s="2"/>
      <c r="J710" s="2"/>
      <c r="K710" s="2"/>
      <c r="L710" s="2"/>
      <c r="M710" s="2"/>
      <c r="N710" s="9"/>
      <c r="O710" s="9"/>
      <c r="P710" s="9"/>
      <c r="Q710" s="9"/>
      <c r="R710" s="9"/>
      <c r="S710" s="9"/>
      <c r="T710" s="9"/>
      <c r="U710" s="9"/>
      <c r="V710" s="9"/>
      <c r="W710" s="9"/>
      <c r="X710" s="9"/>
      <c r="Y710" s="9"/>
      <c r="Z710" s="9"/>
    </row>
    <row r="711" spans="1:26" ht="13.2">
      <c r="A711" s="2"/>
      <c r="B711" s="2"/>
      <c r="C711" s="2"/>
      <c r="D711" s="2"/>
      <c r="E711" s="2"/>
      <c r="F711" s="2"/>
      <c r="G711" s="2"/>
      <c r="H711" s="2"/>
      <c r="I711" s="2"/>
      <c r="J711" s="2"/>
      <c r="K711" s="2"/>
      <c r="L711" s="2"/>
      <c r="M711" s="2"/>
      <c r="N711" s="9"/>
      <c r="O711" s="9"/>
      <c r="P711" s="9"/>
      <c r="Q711" s="9"/>
      <c r="R711" s="9"/>
      <c r="S711" s="9"/>
      <c r="T711" s="9"/>
      <c r="U711" s="9"/>
      <c r="V711" s="9"/>
      <c r="W711" s="9"/>
      <c r="X711" s="9"/>
      <c r="Y711" s="9"/>
      <c r="Z711" s="9"/>
    </row>
    <row r="712" spans="1:26" ht="13.2">
      <c r="A712" s="2"/>
      <c r="B712" s="2"/>
      <c r="C712" s="2"/>
      <c r="D712" s="2"/>
      <c r="E712" s="2"/>
      <c r="F712" s="2"/>
      <c r="G712" s="2"/>
      <c r="H712" s="2"/>
      <c r="I712" s="2"/>
      <c r="J712" s="2"/>
      <c r="K712" s="2"/>
      <c r="L712" s="2"/>
      <c r="M712" s="2"/>
      <c r="N712" s="9"/>
      <c r="O712" s="9"/>
      <c r="P712" s="9"/>
      <c r="Q712" s="9"/>
      <c r="R712" s="9"/>
      <c r="S712" s="9"/>
      <c r="T712" s="9"/>
      <c r="U712" s="9"/>
      <c r="V712" s="9"/>
      <c r="W712" s="9"/>
      <c r="X712" s="9"/>
      <c r="Y712" s="9"/>
      <c r="Z712" s="9"/>
    </row>
    <row r="713" spans="1:26" ht="13.2">
      <c r="A713" s="2"/>
      <c r="B713" s="2"/>
      <c r="C713" s="2"/>
      <c r="D713" s="2"/>
      <c r="E713" s="2"/>
      <c r="F713" s="2"/>
      <c r="G713" s="2"/>
      <c r="H713" s="2"/>
      <c r="I713" s="2"/>
      <c r="J713" s="2"/>
      <c r="K713" s="2"/>
      <c r="L713" s="2"/>
      <c r="M713" s="2"/>
      <c r="N713" s="9"/>
      <c r="O713" s="9"/>
      <c r="P713" s="9"/>
      <c r="Q713" s="9"/>
      <c r="R713" s="9"/>
      <c r="S713" s="9"/>
      <c r="T713" s="9"/>
      <c r="U713" s="9"/>
      <c r="V713" s="9"/>
      <c r="W713" s="9"/>
      <c r="X713" s="9"/>
      <c r="Y713" s="9"/>
      <c r="Z713" s="9"/>
    </row>
    <row r="714" spans="1:26" ht="13.2">
      <c r="A714" s="2"/>
      <c r="B714" s="2"/>
      <c r="C714" s="2"/>
      <c r="D714" s="2"/>
      <c r="E714" s="2"/>
      <c r="F714" s="2"/>
      <c r="G714" s="2"/>
      <c r="H714" s="2"/>
      <c r="I714" s="2"/>
      <c r="J714" s="2"/>
      <c r="K714" s="2"/>
      <c r="L714" s="2"/>
      <c r="M714" s="2"/>
      <c r="N714" s="9"/>
      <c r="O714" s="9"/>
      <c r="P714" s="9"/>
      <c r="Q714" s="9"/>
      <c r="R714" s="9"/>
      <c r="S714" s="9"/>
      <c r="T714" s="9"/>
      <c r="U714" s="9"/>
      <c r="V714" s="9"/>
      <c r="W714" s="9"/>
      <c r="X714" s="9"/>
      <c r="Y714" s="9"/>
      <c r="Z714" s="9"/>
    </row>
    <row r="715" spans="1:26" ht="13.2">
      <c r="A715" s="2"/>
      <c r="B715" s="2"/>
      <c r="C715" s="2"/>
      <c r="D715" s="2"/>
      <c r="E715" s="2"/>
      <c r="F715" s="2"/>
      <c r="G715" s="2"/>
      <c r="H715" s="2"/>
      <c r="I715" s="2"/>
      <c r="J715" s="2"/>
      <c r="K715" s="2"/>
      <c r="L715" s="2"/>
      <c r="M715" s="2"/>
      <c r="N715" s="9"/>
      <c r="O715" s="9"/>
      <c r="P715" s="9"/>
      <c r="Q715" s="9"/>
      <c r="R715" s="9"/>
      <c r="S715" s="9"/>
      <c r="T715" s="9"/>
      <c r="U715" s="9"/>
      <c r="V715" s="9"/>
      <c r="W715" s="9"/>
      <c r="X715" s="9"/>
      <c r="Y715" s="9"/>
      <c r="Z715" s="9"/>
    </row>
    <row r="716" spans="1:26" ht="13.2">
      <c r="A716" s="2"/>
      <c r="B716" s="2"/>
      <c r="C716" s="2"/>
      <c r="D716" s="2"/>
      <c r="E716" s="2"/>
      <c r="F716" s="2"/>
      <c r="G716" s="2"/>
      <c r="H716" s="2"/>
      <c r="I716" s="2"/>
      <c r="J716" s="2"/>
      <c r="K716" s="2"/>
      <c r="L716" s="2"/>
      <c r="M716" s="2"/>
      <c r="N716" s="9"/>
      <c r="O716" s="9"/>
      <c r="P716" s="9"/>
      <c r="Q716" s="9"/>
      <c r="R716" s="9"/>
      <c r="S716" s="9"/>
      <c r="T716" s="9"/>
      <c r="U716" s="9"/>
      <c r="V716" s="9"/>
      <c r="W716" s="9"/>
      <c r="X716" s="9"/>
      <c r="Y716" s="9"/>
      <c r="Z716" s="9"/>
    </row>
    <row r="717" spans="1:26" ht="13.2">
      <c r="A717" s="2"/>
      <c r="B717" s="2"/>
      <c r="C717" s="2"/>
      <c r="D717" s="2"/>
      <c r="E717" s="2"/>
      <c r="F717" s="2"/>
      <c r="G717" s="2"/>
      <c r="H717" s="2"/>
      <c r="I717" s="2"/>
      <c r="J717" s="2"/>
      <c r="K717" s="2"/>
      <c r="L717" s="2"/>
      <c r="M717" s="2"/>
      <c r="N717" s="9"/>
      <c r="O717" s="9"/>
      <c r="P717" s="9"/>
      <c r="Q717" s="9"/>
      <c r="R717" s="9"/>
      <c r="S717" s="9"/>
      <c r="T717" s="9"/>
      <c r="U717" s="9"/>
      <c r="V717" s="9"/>
      <c r="W717" s="9"/>
      <c r="X717" s="9"/>
      <c r="Y717" s="9"/>
      <c r="Z717" s="9"/>
    </row>
    <row r="718" spans="1:26" ht="13.2">
      <c r="A718" s="2"/>
      <c r="B718" s="2"/>
      <c r="C718" s="2"/>
      <c r="D718" s="2"/>
      <c r="E718" s="2"/>
      <c r="F718" s="2"/>
      <c r="G718" s="2"/>
      <c r="H718" s="2"/>
      <c r="I718" s="2"/>
      <c r="J718" s="2"/>
      <c r="K718" s="2"/>
      <c r="L718" s="2"/>
      <c r="M718" s="2"/>
      <c r="N718" s="9"/>
      <c r="O718" s="9"/>
      <c r="P718" s="9"/>
      <c r="Q718" s="9"/>
      <c r="R718" s="9"/>
      <c r="S718" s="9"/>
      <c r="T718" s="9"/>
      <c r="U718" s="9"/>
      <c r="V718" s="9"/>
      <c r="W718" s="9"/>
      <c r="X718" s="9"/>
      <c r="Y718" s="9"/>
      <c r="Z718" s="9"/>
    </row>
    <row r="719" spans="1:26" ht="13.2">
      <c r="A719" s="2"/>
      <c r="B719" s="2"/>
      <c r="C719" s="2"/>
      <c r="D719" s="2"/>
      <c r="E719" s="2"/>
      <c r="F719" s="2"/>
      <c r="G719" s="2"/>
      <c r="H719" s="2"/>
      <c r="I719" s="2"/>
      <c r="J719" s="2"/>
      <c r="K719" s="2"/>
      <c r="L719" s="2"/>
      <c r="M719" s="2"/>
      <c r="N719" s="9"/>
      <c r="O719" s="9"/>
      <c r="P719" s="9"/>
      <c r="Q719" s="9"/>
      <c r="R719" s="9"/>
      <c r="S719" s="9"/>
      <c r="T719" s="9"/>
      <c r="U719" s="9"/>
      <c r="V719" s="9"/>
      <c r="W719" s="9"/>
      <c r="X719" s="9"/>
      <c r="Y719" s="9"/>
      <c r="Z719" s="9"/>
    </row>
    <row r="720" spans="1:26" ht="13.2">
      <c r="A720" s="2"/>
      <c r="B720" s="2"/>
      <c r="C720" s="2"/>
      <c r="D720" s="2"/>
      <c r="E720" s="2"/>
      <c r="F720" s="2"/>
      <c r="G720" s="2"/>
      <c r="H720" s="2"/>
      <c r="I720" s="2"/>
      <c r="J720" s="2"/>
      <c r="K720" s="2"/>
      <c r="L720" s="2"/>
      <c r="M720" s="2"/>
      <c r="N720" s="9"/>
      <c r="O720" s="9"/>
      <c r="P720" s="9"/>
      <c r="Q720" s="9"/>
      <c r="R720" s="9"/>
      <c r="S720" s="9"/>
      <c r="T720" s="9"/>
      <c r="U720" s="9"/>
      <c r="V720" s="9"/>
      <c r="W720" s="9"/>
      <c r="X720" s="9"/>
      <c r="Y720" s="9"/>
      <c r="Z720" s="9"/>
    </row>
    <row r="721" spans="1:26" ht="13.2">
      <c r="A721" s="2"/>
      <c r="B721" s="2"/>
      <c r="C721" s="2"/>
      <c r="D721" s="2"/>
      <c r="E721" s="2"/>
      <c r="F721" s="2"/>
      <c r="G721" s="2"/>
      <c r="H721" s="2"/>
      <c r="I721" s="2"/>
      <c r="J721" s="2"/>
      <c r="K721" s="2"/>
      <c r="L721" s="2"/>
      <c r="M721" s="2"/>
      <c r="N721" s="9"/>
      <c r="O721" s="9"/>
      <c r="P721" s="9"/>
      <c r="Q721" s="9"/>
      <c r="R721" s="9"/>
      <c r="S721" s="9"/>
      <c r="T721" s="9"/>
      <c r="U721" s="9"/>
      <c r="V721" s="9"/>
      <c r="W721" s="9"/>
      <c r="X721" s="9"/>
      <c r="Y721" s="9"/>
      <c r="Z721" s="9"/>
    </row>
    <row r="722" spans="1:26" ht="13.2">
      <c r="A722" s="2"/>
      <c r="B722" s="2"/>
      <c r="C722" s="2"/>
      <c r="D722" s="2"/>
      <c r="E722" s="2"/>
      <c r="F722" s="2"/>
      <c r="G722" s="2"/>
      <c r="H722" s="2"/>
      <c r="I722" s="2"/>
      <c r="J722" s="2"/>
      <c r="K722" s="2"/>
      <c r="L722" s="2"/>
      <c r="M722" s="2"/>
      <c r="N722" s="9"/>
      <c r="O722" s="9"/>
      <c r="P722" s="9"/>
      <c r="Q722" s="9"/>
      <c r="R722" s="9"/>
      <c r="S722" s="9"/>
      <c r="T722" s="9"/>
      <c r="U722" s="9"/>
      <c r="V722" s="9"/>
      <c r="W722" s="9"/>
      <c r="X722" s="9"/>
      <c r="Y722" s="9"/>
      <c r="Z722" s="9"/>
    </row>
    <row r="723" spans="1:26" ht="13.2">
      <c r="A723" s="2"/>
      <c r="B723" s="2"/>
      <c r="C723" s="2"/>
      <c r="D723" s="2"/>
      <c r="E723" s="2"/>
      <c r="F723" s="2"/>
      <c r="G723" s="2"/>
      <c r="H723" s="2"/>
      <c r="I723" s="2"/>
      <c r="J723" s="2"/>
      <c r="K723" s="2"/>
      <c r="L723" s="2"/>
      <c r="M723" s="2"/>
      <c r="N723" s="9"/>
      <c r="O723" s="9"/>
      <c r="P723" s="9"/>
      <c r="Q723" s="9"/>
      <c r="R723" s="9"/>
      <c r="S723" s="9"/>
      <c r="T723" s="9"/>
      <c r="U723" s="9"/>
      <c r="V723" s="9"/>
      <c r="W723" s="9"/>
      <c r="X723" s="9"/>
      <c r="Y723" s="9"/>
      <c r="Z723" s="9"/>
    </row>
    <row r="724" spans="1:26" ht="13.2">
      <c r="A724" s="2"/>
      <c r="B724" s="2"/>
      <c r="C724" s="2"/>
      <c r="D724" s="2"/>
      <c r="E724" s="2"/>
      <c r="F724" s="2"/>
      <c r="G724" s="2"/>
      <c r="H724" s="2"/>
      <c r="I724" s="2"/>
      <c r="J724" s="2"/>
      <c r="K724" s="2"/>
      <c r="L724" s="2"/>
      <c r="M724" s="2"/>
      <c r="N724" s="9"/>
      <c r="O724" s="9"/>
      <c r="P724" s="9"/>
      <c r="Q724" s="9"/>
      <c r="R724" s="9"/>
      <c r="S724" s="9"/>
      <c r="T724" s="9"/>
      <c r="U724" s="9"/>
      <c r="V724" s="9"/>
      <c r="W724" s="9"/>
      <c r="X724" s="9"/>
      <c r="Y724" s="9"/>
      <c r="Z724" s="9"/>
    </row>
    <row r="725" spans="1:26" ht="13.2">
      <c r="A725" s="2"/>
      <c r="B725" s="2"/>
      <c r="C725" s="2"/>
      <c r="D725" s="2"/>
      <c r="E725" s="2"/>
      <c r="F725" s="2"/>
      <c r="G725" s="2"/>
      <c r="H725" s="2"/>
      <c r="I725" s="2"/>
      <c r="J725" s="2"/>
      <c r="K725" s="2"/>
      <c r="L725" s="2"/>
      <c r="M725" s="2"/>
      <c r="N725" s="9"/>
      <c r="O725" s="9"/>
      <c r="P725" s="9"/>
      <c r="Q725" s="9"/>
      <c r="R725" s="9"/>
      <c r="S725" s="9"/>
      <c r="T725" s="9"/>
      <c r="U725" s="9"/>
      <c r="V725" s="9"/>
      <c r="W725" s="9"/>
      <c r="X725" s="9"/>
      <c r="Y725" s="9"/>
      <c r="Z725" s="9"/>
    </row>
    <row r="726" spans="1:26" ht="13.2">
      <c r="A726" s="2"/>
      <c r="B726" s="2"/>
      <c r="C726" s="2"/>
      <c r="D726" s="2"/>
      <c r="E726" s="2"/>
      <c r="F726" s="2"/>
      <c r="G726" s="2"/>
      <c r="H726" s="2"/>
      <c r="I726" s="2"/>
      <c r="J726" s="2"/>
      <c r="K726" s="2"/>
      <c r="L726" s="2"/>
      <c r="M726" s="2"/>
      <c r="N726" s="9"/>
      <c r="O726" s="9"/>
      <c r="P726" s="9"/>
      <c r="Q726" s="9"/>
      <c r="R726" s="9"/>
      <c r="S726" s="9"/>
      <c r="T726" s="9"/>
      <c r="U726" s="9"/>
      <c r="V726" s="9"/>
      <c r="W726" s="9"/>
      <c r="X726" s="9"/>
      <c r="Y726" s="9"/>
      <c r="Z726" s="9"/>
    </row>
    <row r="727" spans="1:26" ht="13.2">
      <c r="A727" s="2"/>
      <c r="B727" s="2"/>
      <c r="C727" s="2"/>
      <c r="D727" s="2"/>
      <c r="E727" s="2"/>
      <c r="F727" s="2"/>
      <c r="G727" s="2"/>
      <c r="H727" s="2"/>
      <c r="I727" s="2"/>
      <c r="J727" s="2"/>
      <c r="K727" s="2"/>
      <c r="L727" s="2"/>
      <c r="M727" s="2"/>
      <c r="N727" s="9"/>
      <c r="O727" s="9"/>
      <c r="P727" s="9"/>
      <c r="Q727" s="9"/>
      <c r="R727" s="9"/>
      <c r="S727" s="9"/>
      <c r="T727" s="9"/>
      <c r="U727" s="9"/>
      <c r="V727" s="9"/>
      <c r="W727" s="9"/>
      <c r="X727" s="9"/>
      <c r="Y727" s="9"/>
      <c r="Z727" s="9"/>
    </row>
    <row r="728" spans="1:26" ht="13.2">
      <c r="A728" s="2"/>
      <c r="B728" s="2"/>
      <c r="C728" s="2"/>
      <c r="D728" s="2"/>
      <c r="E728" s="2"/>
      <c r="F728" s="2"/>
      <c r="G728" s="2"/>
      <c r="H728" s="2"/>
      <c r="I728" s="2"/>
      <c r="J728" s="2"/>
      <c r="K728" s="2"/>
      <c r="L728" s="2"/>
      <c r="M728" s="2"/>
      <c r="N728" s="9"/>
      <c r="O728" s="9"/>
      <c r="P728" s="9"/>
      <c r="Q728" s="9"/>
      <c r="R728" s="9"/>
      <c r="S728" s="9"/>
      <c r="T728" s="9"/>
      <c r="U728" s="9"/>
      <c r="V728" s="9"/>
      <c r="W728" s="9"/>
      <c r="X728" s="9"/>
      <c r="Y728" s="9"/>
      <c r="Z728" s="9"/>
    </row>
    <row r="729" spans="1:26" ht="13.2">
      <c r="A729" s="2"/>
      <c r="B729" s="2"/>
      <c r="C729" s="2"/>
      <c r="D729" s="2"/>
      <c r="E729" s="2"/>
      <c r="F729" s="2"/>
      <c r="G729" s="2"/>
      <c r="H729" s="2"/>
      <c r="I729" s="2"/>
      <c r="J729" s="2"/>
      <c r="K729" s="2"/>
      <c r="L729" s="2"/>
      <c r="M729" s="2"/>
      <c r="N729" s="9"/>
      <c r="O729" s="9"/>
      <c r="P729" s="9"/>
      <c r="Q729" s="9"/>
      <c r="R729" s="9"/>
      <c r="S729" s="9"/>
      <c r="T729" s="9"/>
      <c r="U729" s="9"/>
      <c r="V729" s="9"/>
      <c r="W729" s="9"/>
      <c r="X729" s="9"/>
      <c r="Y729" s="9"/>
      <c r="Z729" s="9"/>
    </row>
    <row r="730" spans="1:26" ht="13.2">
      <c r="A730" s="2"/>
      <c r="B730" s="2"/>
      <c r="C730" s="2"/>
      <c r="D730" s="2"/>
      <c r="E730" s="2"/>
      <c r="F730" s="2"/>
      <c r="G730" s="2"/>
      <c r="H730" s="2"/>
      <c r="I730" s="2"/>
      <c r="J730" s="2"/>
      <c r="K730" s="2"/>
      <c r="L730" s="2"/>
      <c r="M730" s="2"/>
      <c r="N730" s="9"/>
      <c r="O730" s="9"/>
      <c r="P730" s="9"/>
      <c r="Q730" s="9"/>
      <c r="R730" s="9"/>
      <c r="S730" s="9"/>
      <c r="T730" s="9"/>
      <c r="U730" s="9"/>
      <c r="V730" s="9"/>
      <c r="W730" s="9"/>
      <c r="X730" s="9"/>
      <c r="Y730" s="9"/>
      <c r="Z730" s="9"/>
    </row>
    <row r="731" spans="1:26" ht="13.2">
      <c r="A731" s="2"/>
      <c r="B731" s="2"/>
      <c r="C731" s="2"/>
      <c r="D731" s="2"/>
      <c r="E731" s="2"/>
      <c r="F731" s="2"/>
      <c r="G731" s="2"/>
      <c r="H731" s="2"/>
      <c r="I731" s="2"/>
      <c r="J731" s="2"/>
      <c r="K731" s="2"/>
      <c r="L731" s="2"/>
      <c r="M731" s="2"/>
      <c r="N731" s="9"/>
      <c r="O731" s="9"/>
      <c r="P731" s="9"/>
      <c r="Q731" s="9"/>
      <c r="R731" s="9"/>
      <c r="S731" s="9"/>
      <c r="T731" s="9"/>
      <c r="U731" s="9"/>
      <c r="V731" s="9"/>
      <c r="W731" s="9"/>
      <c r="X731" s="9"/>
      <c r="Y731" s="9"/>
      <c r="Z731" s="9"/>
    </row>
    <row r="732" spans="1:26" ht="13.2">
      <c r="A732" s="2"/>
      <c r="B732" s="2"/>
      <c r="C732" s="2"/>
      <c r="D732" s="2"/>
      <c r="E732" s="2"/>
      <c r="F732" s="2"/>
      <c r="G732" s="2"/>
      <c r="H732" s="2"/>
      <c r="I732" s="2"/>
      <c r="J732" s="2"/>
      <c r="K732" s="2"/>
      <c r="L732" s="2"/>
      <c r="M732" s="2"/>
      <c r="N732" s="9"/>
      <c r="O732" s="9"/>
      <c r="P732" s="9"/>
      <c r="Q732" s="9"/>
      <c r="R732" s="9"/>
      <c r="S732" s="9"/>
      <c r="T732" s="9"/>
      <c r="U732" s="9"/>
      <c r="V732" s="9"/>
      <c r="W732" s="9"/>
      <c r="X732" s="9"/>
      <c r="Y732" s="9"/>
      <c r="Z732" s="9"/>
    </row>
    <row r="733" spans="1:26" ht="13.2">
      <c r="A733" s="2"/>
      <c r="B733" s="2"/>
      <c r="C733" s="2"/>
      <c r="D733" s="2"/>
      <c r="E733" s="2"/>
      <c r="F733" s="2"/>
      <c r="G733" s="2"/>
      <c r="H733" s="2"/>
      <c r="I733" s="2"/>
      <c r="J733" s="2"/>
      <c r="K733" s="2"/>
      <c r="L733" s="2"/>
      <c r="M733" s="2"/>
      <c r="N733" s="9"/>
      <c r="O733" s="9"/>
      <c r="P733" s="9"/>
      <c r="Q733" s="9"/>
      <c r="R733" s="9"/>
      <c r="S733" s="9"/>
      <c r="T733" s="9"/>
      <c r="U733" s="9"/>
      <c r="V733" s="9"/>
      <c r="W733" s="9"/>
      <c r="X733" s="9"/>
      <c r="Y733" s="9"/>
      <c r="Z733" s="9"/>
    </row>
    <row r="734" spans="1:26" ht="13.2">
      <c r="A734" s="2"/>
      <c r="B734" s="2"/>
      <c r="C734" s="2"/>
      <c r="D734" s="2"/>
      <c r="E734" s="2"/>
      <c r="F734" s="2"/>
      <c r="G734" s="2"/>
      <c r="H734" s="2"/>
      <c r="I734" s="2"/>
      <c r="J734" s="2"/>
      <c r="K734" s="2"/>
      <c r="L734" s="2"/>
      <c r="M734" s="2"/>
      <c r="N734" s="9"/>
      <c r="O734" s="9"/>
      <c r="P734" s="9"/>
      <c r="Q734" s="9"/>
      <c r="R734" s="9"/>
      <c r="S734" s="9"/>
      <c r="T734" s="9"/>
      <c r="U734" s="9"/>
      <c r="V734" s="9"/>
      <c r="W734" s="9"/>
      <c r="X734" s="9"/>
      <c r="Y734" s="9"/>
      <c r="Z734" s="9"/>
    </row>
    <row r="735" spans="1:26" ht="13.2">
      <c r="A735" s="2"/>
      <c r="B735" s="2"/>
      <c r="C735" s="2"/>
      <c r="D735" s="2"/>
      <c r="E735" s="2"/>
      <c r="F735" s="2"/>
      <c r="G735" s="2"/>
      <c r="H735" s="2"/>
      <c r="I735" s="2"/>
      <c r="J735" s="2"/>
      <c r="K735" s="2"/>
      <c r="L735" s="2"/>
      <c r="M735" s="2"/>
      <c r="N735" s="9"/>
      <c r="O735" s="9"/>
      <c r="P735" s="9"/>
      <c r="Q735" s="9"/>
      <c r="R735" s="9"/>
      <c r="S735" s="9"/>
      <c r="T735" s="9"/>
      <c r="U735" s="9"/>
      <c r="V735" s="9"/>
      <c r="W735" s="9"/>
      <c r="X735" s="9"/>
      <c r="Y735" s="9"/>
      <c r="Z735" s="9"/>
    </row>
    <row r="736" spans="1:26" ht="13.2">
      <c r="A736" s="2"/>
      <c r="B736" s="2"/>
      <c r="C736" s="2"/>
      <c r="D736" s="2"/>
      <c r="E736" s="2"/>
      <c r="F736" s="2"/>
      <c r="G736" s="2"/>
      <c r="H736" s="2"/>
      <c r="I736" s="2"/>
      <c r="J736" s="2"/>
      <c r="K736" s="2"/>
      <c r="L736" s="2"/>
      <c r="M736" s="2"/>
      <c r="N736" s="9"/>
      <c r="O736" s="9"/>
      <c r="P736" s="9"/>
      <c r="Q736" s="9"/>
      <c r="R736" s="9"/>
      <c r="S736" s="9"/>
      <c r="T736" s="9"/>
      <c r="U736" s="9"/>
      <c r="V736" s="9"/>
      <c r="W736" s="9"/>
      <c r="X736" s="9"/>
      <c r="Y736" s="9"/>
      <c r="Z736" s="9"/>
    </row>
    <row r="737" spans="1:26" ht="13.2">
      <c r="A737" s="2"/>
      <c r="B737" s="2"/>
      <c r="C737" s="2"/>
      <c r="D737" s="2"/>
      <c r="E737" s="2"/>
      <c r="F737" s="2"/>
      <c r="G737" s="2"/>
      <c r="H737" s="2"/>
      <c r="I737" s="2"/>
      <c r="J737" s="2"/>
      <c r="K737" s="2"/>
      <c r="L737" s="2"/>
      <c r="M737" s="2"/>
      <c r="N737" s="9"/>
      <c r="O737" s="9"/>
      <c r="P737" s="9"/>
      <c r="Q737" s="9"/>
      <c r="R737" s="9"/>
      <c r="S737" s="9"/>
      <c r="T737" s="9"/>
      <c r="U737" s="9"/>
      <c r="V737" s="9"/>
      <c r="W737" s="9"/>
      <c r="X737" s="9"/>
      <c r="Y737" s="9"/>
      <c r="Z737" s="9"/>
    </row>
    <row r="738" spans="1:26" ht="13.2">
      <c r="A738" s="2"/>
      <c r="B738" s="2"/>
      <c r="C738" s="2"/>
      <c r="D738" s="2"/>
      <c r="E738" s="2"/>
      <c r="F738" s="2"/>
      <c r="G738" s="2"/>
      <c r="H738" s="2"/>
      <c r="I738" s="2"/>
      <c r="J738" s="2"/>
      <c r="K738" s="2"/>
      <c r="L738" s="2"/>
      <c r="M738" s="2"/>
      <c r="N738" s="9"/>
      <c r="O738" s="9"/>
      <c r="P738" s="9"/>
      <c r="Q738" s="9"/>
      <c r="R738" s="9"/>
      <c r="S738" s="9"/>
      <c r="T738" s="9"/>
      <c r="U738" s="9"/>
      <c r="V738" s="9"/>
      <c r="W738" s="9"/>
      <c r="X738" s="9"/>
      <c r="Y738" s="9"/>
      <c r="Z738" s="9"/>
    </row>
    <row r="739" spans="1:26" ht="13.2">
      <c r="A739" s="2"/>
      <c r="B739" s="2"/>
      <c r="C739" s="2"/>
      <c r="D739" s="2"/>
      <c r="E739" s="2"/>
      <c r="F739" s="2"/>
      <c r="G739" s="2"/>
      <c r="H739" s="2"/>
      <c r="I739" s="2"/>
      <c r="J739" s="2"/>
      <c r="K739" s="2"/>
      <c r="L739" s="2"/>
      <c r="M739" s="2"/>
      <c r="N739" s="9"/>
      <c r="O739" s="9"/>
      <c r="P739" s="9"/>
      <c r="Q739" s="9"/>
      <c r="R739" s="9"/>
      <c r="S739" s="9"/>
      <c r="T739" s="9"/>
      <c r="U739" s="9"/>
      <c r="V739" s="9"/>
      <c r="W739" s="9"/>
      <c r="X739" s="9"/>
      <c r="Y739" s="9"/>
      <c r="Z739" s="9"/>
    </row>
    <row r="740" spans="1:26" ht="13.2">
      <c r="A740" s="2"/>
      <c r="B740" s="2"/>
      <c r="C740" s="2"/>
      <c r="D740" s="2"/>
      <c r="E740" s="2"/>
      <c r="F740" s="2"/>
      <c r="G740" s="2"/>
      <c r="H740" s="2"/>
      <c r="I740" s="2"/>
      <c r="J740" s="2"/>
      <c r="K740" s="2"/>
      <c r="L740" s="2"/>
      <c r="M740" s="2"/>
      <c r="N740" s="9"/>
      <c r="O740" s="9"/>
      <c r="P740" s="9"/>
      <c r="Q740" s="9"/>
      <c r="R740" s="9"/>
      <c r="S740" s="9"/>
      <c r="T740" s="9"/>
      <c r="U740" s="9"/>
      <c r="V740" s="9"/>
      <c r="W740" s="9"/>
      <c r="X740" s="9"/>
      <c r="Y740" s="9"/>
      <c r="Z740" s="9"/>
    </row>
    <row r="741" spans="1:26" ht="13.2">
      <c r="A741" s="2"/>
      <c r="B741" s="2"/>
      <c r="C741" s="2"/>
      <c r="D741" s="2"/>
      <c r="E741" s="2"/>
      <c r="F741" s="2"/>
      <c r="G741" s="2"/>
      <c r="H741" s="2"/>
      <c r="I741" s="2"/>
      <c r="J741" s="2"/>
      <c r="K741" s="2"/>
      <c r="L741" s="2"/>
      <c r="M741" s="2"/>
      <c r="N741" s="9"/>
      <c r="O741" s="9"/>
      <c r="P741" s="9"/>
      <c r="Q741" s="9"/>
      <c r="R741" s="9"/>
      <c r="S741" s="9"/>
      <c r="T741" s="9"/>
      <c r="U741" s="9"/>
      <c r="V741" s="9"/>
      <c r="W741" s="9"/>
      <c r="X741" s="9"/>
      <c r="Y741" s="9"/>
      <c r="Z741" s="9"/>
    </row>
    <row r="742" spans="1:26" ht="13.2">
      <c r="A742" s="2"/>
      <c r="B742" s="2"/>
      <c r="C742" s="2"/>
      <c r="D742" s="2"/>
      <c r="E742" s="2"/>
      <c r="F742" s="2"/>
      <c r="G742" s="2"/>
      <c r="H742" s="2"/>
      <c r="I742" s="2"/>
      <c r="J742" s="2"/>
      <c r="K742" s="2"/>
      <c r="L742" s="2"/>
      <c r="M742" s="2"/>
      <c r="N742" s="9"/>
      <c r="O742" s="9"/>
      <c r="P742" s="9"/>
      <c r="Q742" s="9"/>
      <c r="R742" s="9"/>
      <c r="S742" s="9"/>
      <c r="T742" s="9"/>
      <c r="U742" s="9"/>
      <c r="V742" s="9"/>
      <c r="W742" s="9"/>
      <c r="X742" s="9"/>
      <c r="Y742" s="9"/>
      <c r="Z742" s="9"/>
    </row>
    <row r="743" spans="1:26" ht="13.2">
      <c r="A743" s="2"/>
      <c r="B743" s="2"/>
      <c r="C743" s="2"/>
      <c r="D743" s="2"/>
      <c r="E743" s="2"/>
      <c r="F743" s="2"/>
      <c r="G743" s="2"/>
      <c r="H743" s="2"/>
      <c r="I743" s="2"/>
      <c r="J743" s="2"/>
      <c r="K743" s="2"/>
      <c r="L743" s="2"/>
      <c r="M743" s="2"/>
      <c r="N743" s="9"/>
      <c r="O743" s="9"/>
      <c r="P743" s="9"/>
      <c r="Q743" s="9"/>
      <c r="R743" s="9"/>
      <c r="S743" s="9"/>
      <c r="T743" s="9"/>
      <c r="U743" s="9"/>
      <c r="V743" s="9"/>
      <c r="W743" s="9"/>
      <c r="X743" s="9"/>
      <c r="Y743" s="9"/>
      <c r="Z743" s="9"/>
    </row>
    <row r="744" spans="1:26" ht="13.2">
      <c r="A744" s="2"/>
      <c r="B744" s="2"/>
      <c r="C744" s="2"/>
      <c r="D744" s="2"/>
      <c r="E744" s="2"/>
      <c r="F744" s="2"/>
      <c r="G744" s="2"/>
      <c r="H744" s="2"/>
      <c r="I744" s="2"/>
      <c r="J744" s="2"/>
      <c r="K744" s="2"/>
      <c r="L744" s="2"/>
      <c r="M744" s="2"/>
      <c r="N744" s="9"/>
      <c r="O744" s="9"/>
      <c r="P744" s="9"/>
      <c r="Q744" s="9"/>
      <c r="R744" s="9"/>
      <c r="S744" s="9"/>
      <c r="T744" s="9"/>
      <c r="U744" s="9"/>
      <c r="V744" s="9"/>
      <c r="W744" s="9"/>
      <c r="X744" s="9"/>
      <c r="Y744" s="9"/>
      <c r="Z744" s="9"/>
    </row>
    <row r="745" spans="1:26" ht="13.2">
      <c r="A745" s="2"/>
      <c r="B745" s="2"/>
      <c r="C745" s="2"/>
      <c r="D745" s="2"/>
      <c r="E745" s="2"/>
      <c r="F745" s="2"/>
      <c r="G745" s="2"/>
      <c r="H745" s="2"/>
      <c r="I745" s="2"/>
      <c r="J745" s="2"/>
      <c r="K745" s="2"/>
      <c r="L745" s="2"/>
      <c r="M745" s="2"/>
      <c r="N745" s="9"/>
      <c r="O745" s="9"/>
      <c r="P745" s="9"/>
      <c r="Q745" s="9"/>
      <c r="R745" s="9"/>
      <c r="S745" s="9"/>
      <c r="T745" s="9"/>
      <c r="U745" s="9"/>
      <c r="V745" s="9"/>
      <c r="W745" s="9"/>
      <c r="X745" s="9"/>
      <c r="Y745" s="9"/>
      <c r="Z745" s="9"/>
    </row>
    <row r="746" spans="1:26" ht="13.2">
      <c r="A746" s="2"/>
      <c r="B746" s="2"/>
      <c r="C746" s="2"/>
      <c r="D746" s="2"/>
      <c r="E746" s="2"/>
      <c r="F746" s="2"/>
      <c r="G746" s="2"/>
      <c r="H746" s="2"/>
      <c r="I746" s="2"/>
      <c r="J746" s="2"/>
      <c r="K746" s="2"/>
      <c r="L746" s="2"/>
      <c r="M746" s="2"/>
      <c r="N746" s="9"/>
      <c r="O746" s="9"/>
      <c r="P746" s="9"/>
      <c r="Q746" s="9"/>
      <c r="R746" s="9"/>
      <c r="S746" s="9"/>
      <c r="T746" s="9"/>
      <c r="U746" s="9"/>
      <c r="V746" s="9"/>
      <c r="W746" s="9"/>
      <c r="X746" s="9"/>
      <c r="Y746" s="9"/>
      <c r="Z746" s="9"/>
    </row>
    <row r="747" spans="1:26" ht="13.2">
      <c r="A747" s="2"/>
      <c r="B747" s="2"/>
      <c r="C747" s="2"/>
      <c r="D747" s="2"/>
      <c r="E747" s="2"/>
      <c r="F747" s="2"/>
      <c r="G747" s="2"/>
      <c r="H747" s="2"/>
      <c r="I747" s="2"/>
      <c r="J747" s="2"/>
      <c r="K747" s="2"/>
      <c r="L747" s="2"/>
      <c r="M747" s="2"/>
      <c r="N747" s="9"/>
      <c r="O747" s="9"/>
      <c r="P747" s="9"/>
      <c r="Q747" s="9"/>
      <c r="R747" s="9"/>
      <c r="S747" s="9"/>
      <c r="T747" s="9"/>
      <c r="U747" s="9"/>
      <c r="V747" s="9"/>
      <c r="W747" s="9"/>
      <c r="X747" s="9"/>
      <c r="Y747" s="9"/>
      <c r="Z747" s="9"/>
    </row>
    <row r="748" spans="1:26" ht="13.2">
      <c r="A748" s="2"/>
      <c r="B748" s="2"/>
      <c r="C748" s="2"/>
      <c r="D748" s="2"/>
      <c r="E748" s="2"/>
      <c r="F748" s="2"/>
      <c r="G748" s="2"/>
      <c r="H748" s="2"/>
      <c r="I748" s="2"/>
      <c r="J748" s="2"/>
      <c r="K748" s="2"/>
      <c r="L748" s="2"/>
      <c r="M748" s="2"/>
      <c r="N748" s="9"/>
      <c r="O748" s="9"/>
      <c r="P748" s="9"/>
      <c r="Q748" s="9"/>
      <c r="R748" s="9"/>
      <c r="S748" s="9"/>
      <c r="T748" s="9"/>
      <c r="U748" s="9"/>
      <c r="V748" s="9"/>
      <c r="W748" s="9"/>
      <c r="X748" s="9"/>
      <c r="Y748" s="9"/>
      <c r="Z748" s="9"/>
    </row>
    <row r="749" spans="1:26" ht="13.2">
      <c r="A749" s="2"/>
      <c r="B749" s="2"/>
      <c r="C749" s="2"/>
      <c r="D749" s="2"/>
      <c r="E749" s="2"/>
      <c r="F749" s="2"/>
      <c r="G749" s="2"/>
      <c r="H749" s="2"/>
      <c r="I749" s="2"/>
      <c r="J749" s="2"/>
      <c r="K749" s="2"/>
      <c r="L749" s="2"/>
      <c r="M749" s="2"/>
      <c r="N749" s="9"/>
      <c r="O749" s="9"/>
      <c r="P749" s="9"/>
      <c r="Q749" s="9"/>
      <c r="R749" s="9"/>
      <c r="S749" s="9"/>
      <c r="T749" s="9"/>
      <c r="U749" s="9"/>
      <c r="V749" s="9"/>
      <c r="W749" s="9"/>
      <c r="X749" s="9"/>
      <c r="Y749" s="9"/>
      <c r="Z749" s="9"/>
    </row>
    <row r="750" spans="1:26" ht="13.2">
      <c r="A750" s="2"/>
      <c r="B750" s="2"/>
      <c r="C750" s="2"/>
      <c r="D750" s="2"/>
      <c r="E750" s="2"/>
      <c r="F750" s="2"/>
      <c r="G750" s="2"/>
      <c r="H750" s="2"/>
      <c r="I750" s="2"/>
      <c r="J750" s="2"/>
      <c r="K750" s="2"/>
      <c r="L750" s="2"/>
      <c r="M750" s="2"/>
      <c r="N750" s="9"/>
      <c r="O750" s="9"/>
      <c r="P750" s="9"/>
      <c r="Q750" s="9"/>
      <c r="R750" s="9"/>
      <c r="S750" s="9"/>
      <c r="T750" s="9"/>
      <c r="U750" s="9"/>
      <c r="V750" s="9"/>
      <c r="W750" s="9"/>
      <c r="X750" s="9"/>
      <c r="Y750" s="9"/>
      <c r="Z750" s="9"/>
    </row>
    <row r="751" spans="1:26" ht="13.2">
      <c r="A751" s="2"/>
      <c r="B751" s="2"/>
      <c r="C751" s="2"/>
      <c r="D751" s="2"/>
      <c r="E751" s="2"/>
      <c r="F751" s="2"/>
      <c r="G751" s="2"/>
      <c r="H751" s="2"/>
      <c r="I751" s="2"/>
      <c r="J751" s="2"/>
      <c r="K751" s="2"/>
      <c r="L751" s="2"/>
      <c r="M751" s="2"/>
      <c r="N751" s="9"/>
      <c r="O751" s="9"/>
      <c r="P751" s="9"/>
      <c r="Q751" s="9"/>
      <c r="R751" s="9"/>
      <c r="S751" s="9"/>
      <c r="T751" s="9"/>
      <c r="U751" s="9"/>
      <c r="V751" s="9"/>
      <c r="W751" s="9"/>
      <c r="X751" s="9"/>
      <c r="Y751" s="9"/>
      <c r="Z751" s="9"/>
    </row>
    <row r="752" spans="1:26" ht="13.2">
      <c r="A752" s="2"/>
      <c r="B752" s="2"/>
      <c r="C752" s="2"/>
      <c r="D752" s="2"/>
      <c r="E752" s="2"/>
      <c r="F752" s="2"/>
      <c r="G752" s="2"/>
      <c r="H752" s="2"/>
      <c r="I752" s="2"/>
      <c r="J752" s="2"/>
      <c r="K752" s="2"/>
      <c r="L752" s="2"/>
      <c r="M752" s="2"/>
      <c r="N752" s="9"/>
      <c r="O752" s="9"/>
      <c r="P752" s="9"/>
      <c r="Q752" s="9"/>
      <c r="R752" s="9"/>
      <c r="S752" s="9"/>
      <c r="T752" s="9"/>
      <c r="U752" s="9"/>
      <c r="V752" s="9"/>
      <c r="W752" s="9"/>
      <c r="X752" s="9"/>
      <c r="Y752" s="9"/>
      <c r="Z752" s="9"/>
    </row>
    <row r="753" spans="1:26" ht="13.2">
      <c r="A753" s="2"/>
      <c r="B753" s="2"/>
      <c r="C753" s="2"/>
      <c r="D753" s="2"/>
      <c r="E753" s="2"/>
      <c r="F753" s="2"/>
      <c r="G753" s="2"/>
      <c r="H753" s="2"/>
      <c r="I753" s="2"/>
      <c r="J753" s="2"/>
      <c r="K753" s="2"/>
      <c r="L753" s="2"/>
      <c r="M753" s="2"/>
      <c r="N753" s="9"/>
      <c r="O753" s="9"/>
      <c r="P753" s="9"/>
      <c r="Q753" s="9"/>
      <c r="R753" s="9"/>
      <c r="S753" s="9"/>
      <c r="T753" s="9"/>
      <c r="U753" s="9"/>
      <c r="V753" s="9"/>
      <c r="W753" s="9"/>
      <c r="X753" s="9"/>
      <c r="Y753" s="9"/>
      <c r="Z753" s="9"/>
    </row>
    <row r="754" spans="1:26" ht="13.2">
      <c r="A754" s="2"/>
      <c r="B754" s="2"/>
      <c r="C754" s="2"/>
      <c r="D754" s="2"/>
      <c r="E754" s="2"/>
      <c r="F754" s="2"/>
      <c r="G754" s="2"/>
      <c r="H754" s="2"/>
      <c r="I754" s="2"/>
      <c r="J754" s="2"/>
      <c r="K754" s="2"/>
      <c r="L754" s="2"/>
      <c r="M754" s="2"/>
      <c r="N754" s="9"/>
      <c r="O754" s="9"/>
      <c r="P754" s="9"/>
      <c r="Q754" s="9"/>
      <c r="R754" s="9"/>
      <c r="S754" s="9"/>
      <c r="T754" s="9"/>
      <c r="U754" s="9"/>
      <c r="V754" s="9"/>
      <c r="W754" s="9"/>
      <c r="X754" s="9"/>
      <c r="Y754" s="9"/>
      <c r="Z754" s="9"/>
    </row>
    <row r="755" spans="1:26" ht="13.2">
      <c r="A755" s="2"/>
      <c r="B755" s="2"/>
      <c r="C755" s="2"/>
      <c r="D755" s="2"/>
      <c r="E755" s="2"/>
      <c r="F755" s="2"/>
      <c r="G755" s="2"/>
      <c r="H755" s="2"/>
      <c r="I755" s="2"/>
      <c r="J755" s="2"/>
      <c r="K755" s="2"/>
      <c r="L755" s="2"/>
      <c r="M755" s="2"/>
      <c r="N755" s="9"/>
      <c r="O755" s="9"/>
      <c r="P755" s="9"/>
      <c r="Q755" s="9"/>
      <c r="R755" s="9"/>
      <c r="S755" s="9"/>
      <c r="T755" s="9"/>
      <c r="U755" s="9"/>
      <c r="V755" s="9"/>
      <c r="W755" s="9"/>
      <c r="X755" s="9"/>
      <c r="Y755" s="9"/>
      <c r="Z755" s="9"/>
    </row>
    <row r="756" spans="1:26" ht="13.2">
      <c r="A756" s="2"/>
      <c r="B756" s="2"/>
      <c r="C756" s="2"/>
      <c r="D756" s="2"/>
      <c r="E756" s="2"/>
      <c r="F756" s="2"/>
      <c r="G756" s="2"/>
      <c r="H756" s="2"/>
      <c r="I756" s="2"/>
      <c r="J756" s="2"/>
      <c r="K756" s="2"/>
      <c r="L756" s="2"/>
      <c r="M756" s="2"/>
      <c r="N756" s="9"/>
      <c r="O756" s="9"/>
      <c r="P756" s="9"/>
      <c r="Q756" s="9"/>
      <c r="R756" s="9"/>
      <c r="S756" s="9"/>
      <c r="T756" s="9"/>
      <c r="U756" s="9"/>
      <c r="V756" s="9"/>
      <c r="W756" s="9"/>
      <c r="X756" s="9"/>
      <c r="Y756" s="9"/>
      <c r="Z756" s="9"/>
    </row>
    <row r="757" spans="1:26" ht="13.2">
      <c r="A757" s="2"/>
      <c r="B757" s="2"/>
      <c r="C757" s="2"/>
      <c r="D757" s="2"/>
      <c r="E757" s="2"/>
      <c r="F757" s="2"/>
      <c r="G757" s="2"/>
      <c r="H757" s="2"/>
      <c r="I757" s="2"/>
      <c r="J757" s="2"/>
      <c r="K757" s="2"/>
      <c r="L757" s="2"/>
      <c r="M757" s="2"/>
      <c r="N757" s="9"/>
      <c r="O757" s="9"/>
      <c r="P757" s="9"/>
      <c r="Q757" s="9"/>
      <c r="R757" s="9"/>
      <c r="S757" s="9"/>
      <c r="T757" s="9"/>
      <c r="U757" s="9"/>
      <c r="V757" s="9"/>
      <c r="W757" s="9"/>
      <c r="X757" s="9"/>
      <c r="Y757" s="9"/>
      <c r="Z757" s="9"/>
    </row>
    <row r="758" spans="1:26" ht="13.2">
      <c r="A758" s="2"/>
      <c r="B758" s="2"/>
      <c r="C758" s="2"/>
      <c r="D758" s="2"/>
      <c r="E758" s="2"/>
      <c r="F758" s="2"/>
      <c r="G758" s="2"/>
      <c r="H758" s="2"/>
      <c r="I758" s="2"/>
      <c r="J758" s="2"/>
      <c r="K758" s="2"/>
      <c r="L758" s="2"/>
      <c r="M758" s="2"/>
      <c r="N758" s="9"/>
      <c r="O758" s="9"/>
      <c r="P758" s="9"/>
      <c r="Q758" s="9"/>
      <c r="R758" s="9"/>
      <c r="S758" s="9"/>
      <c r="T758" s="9"/>
      <c r="U758" s="9"/>
      <c r="V758" s="9"/>
      <c r="W758" s="9"/>
      <c r="X758" s="9"/>
      <c r="Y758" s="9"/>
      <c r="Z758" s="9"/>
    </row>
    <row r="759" spans="1:26" ht="13.2">
      <c r="A759" s="2"/>
      <c r="B759" s="2"/>
      <c r="C759" s="2"/>
      <c r="D759" s="2"/>
      <c r="E759" s="2"/>
      <c r="F759" s="2"/>
      <c r="G759" s="2"/>
      <c r="H759" s="2"/>
      <c r="I759" s="2"/>
      <c r="J759" s="2"/>
      <c r="K759" s="2"/>
      <c r="L759" s="2"/>
      <c r="M759" s="2"/>
      <c r="N759" s="9"/>
      <c r="O759" s="9"/>
      <c r="P759" s="9"/>
      <c r="Q759" s="9"/>
      <c r="R759" s="9"/>
      <c r="S759" s="9"/>
      <c r="T759" s="9"/>
      <c r="U759" s="9"/>
      <c r="V759" s="9"/>
      <c r="W759" s="9"/>
      <c r="X759" s="9"/>
      <c r="Y759" s="9"/>
      <c r="Z759" s="9"/>
    </row>
    <row r="760" spans="1:26" ht="13.2">
      <c r="A760" s="2"/>
      <c r="B760" s="2"/>
      <c r="C760" s="2"/>
      <c r="D760" s="2"/>
      <c r="E760" s="2"/>
      <c r="F760" s="2"/>
      <c r="G760" s="2"/>
      <c r="H760" s="2"/>
      <c r="I760" s="2"/>
      <c r="J760" s="2"/>
      <c r="K760" s="2"/>
      <c r="L760" s="2"/>
      <c r="M760" s="2"/>
      <c r="N760" s="9"/>
      <c r="O760" s="9"/>
      <c r="P760" s="9"/>
      <c r="Q760" s="9"/>
      <c r="R760" s="9"/>
      <c r="S760" s="9"/>
      <c r="T760" s="9"/>
      <c r="U760" s="9"/>
      <c r="V760" s="9"/>
      <c r="W760" s="9"/>
      <c r="X760" s="9"/>
      <c r="Y760" s="9"/>
      <c r="Z760" s="9"/>
    </row>
    <row r="761" spans="1:26" ht="13.2">
      <c r="A761" s="2"/>
      <c r="B761" s="2"/>
      <c r="C761" s="2"/>
      <c r="D761" s="2"/>
      <c r="E761" s="2"/>
      <c r="F761" s="2"/>
      <c r="G761" s="2"/>
      <c r="H761" s="2"/>
      <c r="I761" s="2"/>
      <c r="J761" s="2"/>
      <c r="K761" s="2"/>
      <c r="L761" s="2"/>
      <c r="M761" s="2"/>
      <c r="N761" s="9"/>
      <c r="O761" s="9"/>
      <c r="P761" s="9"/>
      <c r="Q761" s="9"/>
      <c r="R761" s="9"/>
      <c r="S761" s="9"/>
      <c r="T761" s="9"/>
      <c r="U761" s="9"/>
      <c r="V761" s="9"/>
      <c r="W761" s="9"/>
      <c r="X761" s="9"/>
      <c r="Y761" s="9"/>
      <c r="Z761" s="9"/>
    </row>
    <row r="762" spans="1:26" ht="13.2">
      <c r="A762" s="2"/>
      <c r="B762" s="2"/>
      <c r="C762" s="2"/>
      <c r="D762" s="2"/>
      <c r="E762" s="2"/>
      <c r="F762" s="2"/>
      <c r="G762" s="2"/>
      <c r="H762" s="2"/>
      <c r="I762" s="2"/>
      <c r="J762" s="2"/>
      <c r="K762" s="2"/>
      <c r="L762" s="2"/>
      <c r="M762" s="2"/>
      <c r="N762" s="9"/>
      <c r="O762" s="9"/>
      <c r="P762" s="9"/>
      <c r="Q762" s="9"/>
      <c r="R762" s="9"/>
      <c r="S762" s="9"/>
      <c r="T762" s="9"/>
      <c r="U762" s="9"/>
      <c r="V762" s="9"/>
      <c r="W762" s="9"/>
      <c r="X762" s="9"/>
      <c r="Y762" s="9"/>
      <c r="Z762" s="9"/>
    </row>
    <row r="763" spans="1:26" ht="13.2">
      <c r="A763" s="2"/>
      <c r="B763" s="2"/>
      <c r="C763" s="2"/>
      <c r="D763" s="2"/>
      <c r="E763" s="2"/>
      <c r="F763" s="2"/>
      <c r="G763" s="2"/>
      <c r="H763" s="2"/>
      <c r="I763" s="2"/>
      <c r="J763" s="2"/>
      <c r="K763" s="2"/>
      <c r="L763" s="2"/>
      <c r="M763" s="2"/>
      <c r="N763" s="9"/>
      <c r="O763" s="9"/>
      <c r="P763" s="9"/>
      <c r="Q763" s="9"/>
      <c r="R763" s="9"/>
      <c r="S763" s="9"/>
      <c r="T763" s="9"/>
      <c r="U763" s="9"/>
      <c r="V763" s="9"/>
      <c r="W763" s="9"/>
      <c r="X763" s="9"/>
      <c r="Y763" s="9"/>
      <c r="Z763" s="9"/>
    </row>
    <row r="764" spans="1:26" ht="13.2">
      <c r="A764" s="2"/>
      <c r="B764" s="2"/>
      <c r="C764" s="2"/>
      <c r="D764" s="2"/>
      <c r="E764" s="2"/>
      <c r="F764" s="2"/>
      <c r="G764" s="2"/>
      <c r="H764" s="2"/>
      <c r="I764" s="2"/>
      <c r="J764" s="2"/>
      <c r="K764" s="2"/>
      <c r="L764" s="2"/>
      <c r="M764" s="2"/>
      <c r="N764" s="9"/>
      <c r="O764" s="9"/>
      <c r="P764" s="9"/>
      <c r="Q764" s="9"/>
      <c r="R764" s="9"/>
      <c r="S764" s="9"/>
      <c r="T764" s="9"/>
      <c r="U764" s="9"/>
      <c r="V764" s="9"/>
      <c r="W764" s="9"/>
      <c r="X764" s="9"/>
      <c r="Y764" s="9"/>
      <c r="Z764" s="9"/>
    </row>
    <row r="765" spans="1:26" ht="13.2">
      <c r="A765" s="2"/>
      <c r="B765" s="2"/>
      <c r="C765" s="2"/>
      <c r="D765" s="2"/>
      <c r="E765" s="2"/>
      <c r="F765" s="2"/>
      <c r="G765" s="2"/>
      <c r="H765" s="2"/>
      <c r="I765" s="2"/>
      <c r="J765" s="2"/>
      <c r="K765" s="2"/>
      <c r="L765" s="2"/>
      <c r="M765" s="2"/>
      <c r="N765" s="9"/>
      <c r="O765" s="9"/>
      <c r="P765" s="9"/>
      <c r="Q765" s="9"/>
      <c r="R765" s="9"/>
      <c r="S765" s="9"/>
      <c r="T765" s="9"/>
      <c r="U765" s="9"/>
      <c r="V765" s="9"/>
      <c r="W765" s="9"/>
      <c r="X765" s="9"/>
      <c r="Y765" s="9"/>
      <c r="Z765" s="9"/>
    </row>
    <row r="766" spans="1:26" ht="13.2">
      <c r="A766" s="2"/>
      <c r="B766" s="2"/>
      <c r="C766" s="2"/>
      <c r="D766" s="2"/>
      <c r="E766" s="2"/>
      <c r="F766" s="2"/>
      <c r="G766" s="2"/>
      <c r="H766" s="2"/>
      <c r="I766" s="2"/>
      <c r="J766" s="2"/>
      <c r="K766" s="2"/>
      <c r="L766" s="2"/>
      <c r="M766" s="2"/>
      <c r="N766" s="9"/>
      <c r="O766" s="9"/>
      <c r="P766" s="9"/>
      <c r="Q766" s="9"/>
      <c r="R766" s="9"/>
      <c r="S766" s="9"/>
      <c r="T766" s="9"/>
      <c r="U766" s="9"/>
      <c r="V766" s="9"/>
      <c r="W766" s="9"/>
      <c r="X766" s="9"/>
      <c r="Y766" s="9"/>
      <c r="Z766" s="9"/>
    </row>
    <row r="767" spans="1:26" ht="13.2">
      <c r="A767" s="2"/>
      <c r="B767" s="2"/>
      <c r="C767" s="2"/>
      <c r="D767" s="2"/>
      <c r="E767" s="2"/>
      <c r="F767" s="2"/>
      <c r="G767" s="2"/>
      <c r="H767" s="2"/>
      <c r="I767" s="2"/>
      <c r="J767" s="2"/>
      <c r="K767" s="2"/>
      <c r="L767" s="2"/>
      <c r="M767" s="2"/>
      <c r="N767" s="9"/>
      <c r="O767" s="9"/>
      <c r="P767" s="9"/>
      <c r="Q767" s="9"/>
      <c r="R767" s="9"/>
      <c r="S767" s="9"/>
      <c r="T767" s="9"/>
      <c r="U767" s="9"/>
      <c r="V767" s="9"/>
      <c r="W767" s="9"/>
      <c r="X767" s="9"/>
      <c r="Y767" s="9"/>
      <c r="Z767" s="9"/>
    </row>
    <row r="768" spans="1:26" ht="13.2">
      <c r="A768" s="2"/>
      <c r="B768" s="2"/>
      <c r="C768" s="2"/>
      <c r="D768" s="2"/>
      <c r="E768" s="2"/>
      <c r="F768" s="2"/>
      <c r="G768" s="2"/>
      <c r="H768" s="2"/>
      <c r="I768" s="2"/>
      <c r="J768" s="2"/>
      <c r="K768" s="2"/>
      <c r="L768" s="2"/>
      <c r="M768" s="2"/>
      <c r="N768" s="9"/>
      <c r="O768" s="9"/>
      <c r="P768" s="9"/>
      <c r="Q768" s="9"/>
      <c r="R768" s="9"/>
      <c r="S768" s="9"/>
      <c r="T768" s="9"/>
      <c r="U768" s="9"/>
      <c r="V768" s="9"/>
      <c r="W768" s="9"/>
      <c r="X768" s="9"/>
      <c r="Y768" s="9"/>
      <c r="Z768" s="9"/>
    </row>
    <row r="769" spans="1:26" ht="13.2">
      <c r="A769" s="2"/>
      <c r="B769" s="2"/>
      <c r="C769" s="2"/>
      <c r="D769" s="2"/>
      <c r="E769" s="2"/>
      <c r="F769" s="2"/>
      <c r="G769" s="2"/>
      <c r="H769" s="2"/>
      <c r="I769" s="2"/>
      <c r="J769" s="2"/>
      <c r="K769" s="2"/>
      <c r="L769" s="2"/>
      <c r="M769" s="2"/>
      <c r="N769" s="9"/>
      <c r="O769" s="9"/>
      <c r="P769" s="9"/>
      <c r="Q769" s="9"/>
      <c r="R769" s="9"/>
      <c r="S769" s="9"/>
      <c r="T769" s="9"/>
      <c r="U769" s="9"/>
      <c r="V769" s="9"/>
      <c r="W769" s="9"/>
      <c r="X769" s="9"/>
      <c r="Y769" s="9"/>
      <c r="Z769" s="9"/>
    </row>
    <row r="770" spans="1:26" ht="13.2">
      <c r="A770" s="2"/>
      <c r="B770" s="2"/>
      <c r="C770" s="2"/>
      <c r="D770" s="2"/>
      <c r="E770" s="2"/>
      <c r="F770" s="2"/>
      <c r="G770" s="2"/>
      <c r="H770" s="2"/>
      <c r="I770" s="2"/>
      <c r="J770" s="2"/>
      <c r="K770" s="2"/>
      <c r="L770" s="2"/>
      <c r="M770" s="2"/>
      <c r="N770" s="9"/>
      <c r="O770" s="9"/>
      <c r="P770" s="9"/>
      <c r="Q770" s="9"/>
      <c r="R770" s="9"/>
      <c r="S770" s="9"/>
      <c r="T770" s="9"/>
      <c r="U770" s="9"/>
      <c r="V770" s="9"/>
      <c r="W770" s="9"/>
      <c r="X770" s="9"/>
      <c r="Y770" s="9"/>
      <c r="Z770" s="9"/>
    </row>
    <row r="771" spans="1:26" ht="13.2">
      <c r="A771" s="2"/>
      <c r="B771" s="2"/>
      <c r="C771" s="2"/>
      <c r="D771" s="2"/>
      <c r="E771" s="2"/>
      <c r="F771" s="2"/>
      <c r="G771" s="2"/>
      <c r="H771" s="2"/>
      <c r="I771" s="2"/>
      <c r="J771" s="2"/>
      <c r="K771" s="2"/>
      <c r="L771" s="2"/>
      <c r="M771" s="2"/>
      <c r="N771" s="9"/>
      <c r="O771" s="9"/>
      <c r="P771" s="9"/>
      <c r="Q771" s="9"/>
      <c r="R771" s="9"/>
      <c r="S771" s="9"/>
      <c r="T771" s="9"/>
      <c r="U771" s="9"/>
      <c r="V771" s="9"/>
      <c r="W771" s="9"/>
      <c r="X771" s="9"/>
      <c r="Y771" s="9"/>
      <c r="Z771" s="9"/>
    </row>
    <row r="772" spans="1:26" ht="13.2">
      <c r="A772" s="2"/>
      <c r="B772" s="2"/>
      <c r="C772" s="2"/>
      <c r="D772" s="2"/>
      <c r="E772" s="2"/>
      <c r="F772" s="2"/>
      <c r="G772" s="2"/>
      <c r="H772" s="2"/>
      <c r="I772" s="2"/>
      <c r="J772" s="2"/>
      <c r="K772" s="2"/>
      <c r="L772" s="2"/>
      <c r="M772" s="2"/>
      <c r="N772" s="9"/>
      <c r="O772" s="9"/>
      <c r="P772" s="9"/>
      <c r="Q772" s="9"/>
      <c r="R772" s="9"/>
      <c r="S772" s="9"/>
      <c r="T772" s="9"/>
      <c r="U772" s="9"/>
      <c r="V772" s="9"/>
      <c r="W772" s="9"/>
      <c r="X772" s="9"/>
      <c r="Y772" s="9"/>
      <c r="Z772" s="9"/>
    </row>
    <row r="773" spans="1:26" ht="13.2">
      <c r="A773" s="2"/>
      <c r="B773" s="2"/>
      <c r="C773" s="2"/>
      <c r="D773" s="2"/>
      <c r="E773" s="2"/>
      <c r="F773" s="2"/>
      <c r="G773" s="2"/>
      <c r="H773" s="2"/>
      <c r="I773" s="2"/>
      <c r="J773" s="2"/>
      <c r="K773" s="2"/>
      <c r="L773" s="2"/>
      <c r="M773" s="2"/>
      <c r="N773" s="9"/>
      <c r="O773" s="9"/>
      <c r="P773" s="9"/>
      <c r="Q773" s="9"/>
      <c r="R773" s="9"/>
      <c r="S773" s="9"/>
      <c r="T773" s="9"/>
      <c r="U773" s="9"/>
      <c r="V773" s="9"/>
      <c r="W773" s="9"/>
      <c r="X773" s="9"/>
      <c r="Y773" s="9"/>
      <c r="Z773" s="9"/>
    </row>
    <row r="774" spans="1:26" ht="13.2">
      <c r="A774" s="2"/>
      <c r="B774" s="2"/>
      <c r="C774" s="2"/>
      <c r="D774" s="2"/>
      <c r="E774" s="2"/>
      <c r="F774" s="2"/>
      <c r="G774" s="2"/>
      <c r="H774" s="2"/>
      <c r="I774" s="2"/>
      <c r="J774" s="2"/>
      <c r="K774" s="2"/>
      <c r="L774" s="2"/>
      <c r="M774" s="2"/>
      <c r="N774" s="9"/>
      <c r="O774" s="9"/>
      <c r="P774" s="9"/>
      <c r="Q774" s="9"/>
      <c r="R774" s="9"/>
      <c r="S774" s="9"/>
      <c r="T774" s="9"/>
      <c r="U774" s="9"/>
      <c r="V774" s="9"/>
      <c r="W774" s="9"/>
      <c r="X774" s="9"/>
      <c r="Y774" s="9"/>
      <c r="Z774" s="9"/>
    </row>
    <row r="775" spans="1:26" ht="13.2">
      <c r="A775" s="2"/>
      <c r="B775" s="2"/>
      <c r="C775" s="2"/>
      <c r="D775" s="2"/>
      <c r="E775" s="2"/>
      <c r="F775" s="2"/>
      <c r="G775" s="2"/>
      <c r="H775" s="2"/>
      <c r="I775" s="2"/>
      <c r="J775" s="2"/>
      <c r="K775" s="2"/>
      <c r="L775" s="2"/>
      <c r="M775" s="2"/>
      <c r="N775" s="9"/>
      <c r="O775" s="9"/>
      <c r="P775" s="9"/>
      <c r="Q775" s="9"/>
      <c r="R775" s="9"/>
      <c r="S775" s="9"/>
      <c r="T775" s="9"/>
      <c r="U775" s="9"/>
      <c r="V775" s="9"/>
      <c r="W775" s="9"/>
      <c r="X775" s="9"/>
      <c r="Y775" s="9"/>
      <c r="Z775" s="9"/>
    </row>
    <row r="776" spans="1:26" ht="13.2">
      <c r="A776" s="2"/>
      <c r="B776" s="2"/>
      <c r="C776" s="2"/>
      <c r="D776" s="2"/>
      <c r="E776" s="2"/>
      <c r="F776" s="2"/>
      <c r="G776" s="2"/>
      <c r="H776" s="2"/>
      <c r="I776" s="2"/>
      <c r="J776" s="2"/>
      <c r="K776" s="2"/>
      <c r="L776" s="2"/>
      <c r="M776" s="2"/>
      <c r="N776" s="9"/>
      <c r="O776" s="9"/>
      <c r="P776" s="9"/>
      <c r="Q776" s="9"/>
      <c r="R776" s="9"/>
      <c r="S776" s="9"/>
      <c r="T776" s="9"/>
      <c r="U776" s="9"/>
      <c r="V776" s="9"/>
      <c r="W776" s="9"/>
      <c r="X776" s="9"/>
      <c r="Y776" s="9"/>
      <c r="Z776" s="9"/>
    </row>
    <row r="777" spans="1:26" ht="13.2">
      <c r="A777" s="2"/>
      <c r="B777" s="2"/>
      <c r="C777" s="2"/>
      <c r="D777" s="2"/>
      <c r="E777" s="2"/>
      <c r="F777" s="2"/>
      <c r="G777" s="2"/>
      <c r="H777" s="2"/>
      <c r="I777" s="2"/>
      <c r="J777" s="2"/>
      <c r="K777" s="2"/>
      <c r="L777" s="2"/>
      <c r="M777" s="2"/>
      <c r="N777" s="9"/>
      <c r="O777" s="9"/>
      <c r="P777" s="9"/>
      <c r="Q777" s="9"/>
      <c r="R777" s="9"/>
      <c r="S777" s="9"/>
      <c r="T777" s="9"/>
      <c r="U777" s="9"/>
      <c r="V777" s="9"/>
      <c r="W777" s="9"/>
      <c r="X777" s="9"/>
      <c r="Y777" s="9"/>
      <c r="Z777" s="9"/>
    </row>
    <row r="778" spans="1:26" ht="13.2">
      <c r="A778" s="2"/>
      <c r="B778" s="2"/>
      <c r="C778" s="2"/>
      <c r="D778" s="2"/>
      <c r="E778" s="2"/>
      <c r="F778" s="2"/>
      <c r="G778" s="2"/>
      <c r="H778" s="2"/>
      <c r="I778" s="2"/>
      <c r="J778" s="2"/>
      <c r="K778" s="2"/>
      <c r="L778" s="2"/>
      <c r="M778" s="2"/>
      <c r="N778" s="9"/>
      <c r="O778" s="9"/>
      <c r="P778" s="9"/>
      <c r="Q778" s="9"/>
      <c r="R778" s="9"/>
      <c r="S778" s="9"/>
      <c r="T778" s="9"/>
      <c r="U778" s="9"/>
      <c r="V778" s="9"/>
      <c r="W778" s="9"/>
      <c r="X778" s="9"/>
      <c r="Y778" s="9"/>
      <c r="Z778" s="9"/>
    </row>
    <row r="779" spans="1:26" ht="13.2">
      <c r="A779" s="2"/>
      <c r="B779" s="2"/>
      <c r="C779" s="2"/>
      <c r="D779" s="2"/>
      <c r="E779" s="2"/>
      <c r="F779" s="2"/>
      <c r="G779" s="2"/>
      <c r="H779" s="2"/>
      <c r="I779" s="2"/>
      <c r="J779" s="2"/>
      <c r="K779" s="2"/>
      <c r="L779" s="2"/>
      <c r="M779" s="2"/>
      <c r="N779" s="9"/>
      <c r="O779" s="9"/>
      <c r="P779" s="9"/>
      <c r="Q779" s="9"/>
      <c r="R779" s="9"/>
      <c r="S779" s="9"/>
      <c r="T779" s="9"/>
      <c r="U779" s="9"/>
      <c r="V779" s="9"/>
      <c r="W779" s="9"/>
      <c r="X779" s="9"/>
      <c r="Y779" s="9"/>
      <c r="Z779" s="9"/>
    </row>
    <row r="780" spans="1:26" ht="13.2">
      <c r="A780" s="2"/>
      <c r="B780" s="2"/>
      <c r="C780" s="2"/>
      <c r="D780" s="2"/>
      <c r="E780" s="2"/>
      <c r="F780" s="2"/>
      <c r="G780" s="2"/>
      <c r="H780" s="2"/>
      <c r="I780" s="2"/>
      <c r="J780" s="2"/>
      <c r="K780" s="2"/>
      <c r="L780" s="2"/>
      <c r="M780" s="2"/>
      <c r="N780" s="9"/>
      <c r="O780" s="9"/>
      <c r="P780" s="9"/>
      <c r="Q780" s="9"/>
      <c r="R780" s="9"/>
      <c r="S780" s="9"/>
      <c r="T780" s="9"/>
      <c r="U780" s="9"/>
      <c r="V780" s="9"/>
      <c r="W780" s="9"/>
      <c r="X780" s="9"/>
      <c r="Y780" s="9"/>
      <c r="Z780" s="9"/>
    </row>
    <row r="781" spans="1:26" ht="13.2">
      <c r="A781" s="2"/>
      <c r="B781" s="2"/>
      <c r="C781" s="2"/>
      <c r="D781" s="2"/>
      <c r="E781" s="2"/>
      <c r="F781" s="2"/>
      <c r="G781" s="2"/>
      <c r="H781" s="2"/>
      <c r="I781" s="2"/>
      <c r="J781" s="2"/>
      <c r="K781" s="2"/>
      <c r="L781" s="2"/>
      <c r="M781" s="2"/>
      <c r="N781" s="9"/>
      <c r="O781" s="9"/>
      <c r="P781" s="9"/>
      <c r="Q781" s="9"/>
      <c r="R781" s="9"/>
      <c r="S781" s="9"/>
      <c r="T781" s="9"/>
      <c r="U781" s="9"/>
      <c r="V781" s="9"/>
      <c r="W781" s="9"/>
      <c r="X781" s="9"/>
      <c r="Y781" s="9"/>
      <c r="Z781" s="9"/>
    </row>
    <row r="782" spans="1:26" ht="13.2">
      <c r="A782" s="2"/>
      <c r="B782" s="2"/>
      <c r="C782" s="2"/>
      <c r="D782" s="2"/>
      <c r="E782" s="2"/>
      <c r="F782" s="2"/>
      <c r="G782" s="2"/>
      <c r="H782" s="2"/>
      <c r="I782" s="2"/>
      <c r="J782" s="2"/>
      <c r="K782" s="2"/>
      <c r="L782" s="2"/>
      <c r="M782" s="2"/>
      <c r="N782" s="9"/>
      <c r="O782" s="9"/>
      <c r="P782" s="9"/>
      <c r="Q782" s="9"/>
      <c r="R782" s="9"/>
      <c r="S782" s="9"/>
      <c r="T782" s="9"/>
      <c r="U782" s="9"/>
      <c r="V782" s="9"/>
      <c r="W782" s="9"/>
      <c r="X782" s="9"/>
      <c r="Y782" s="9"/>
      <c r="Z782" s="9"/>
    </row>
    <row r="783" spans="1:26" ht="13.2">
      <c r="A783" s="2"/>
      <c r="B783" s="2"/>
      <c r="C783" s="2"/>
      <c r="D783" s="2"/>
      <c r="E783" s="2"/>
      <c r="F783" s="2"/>
      <c r="G783" s="2"/>
      <c r="H783" s="2"/>
      <c r="I783" s="2"/>
      <c r="J783" s="2"/>
      <c r="K783" s="2"/>
      <c r="L783" s="2"/>
      <c r="M783" s="2"/>
      <c r="N783" s="9"/>
      <c r="O783" s="9"/>
      <c r="P783" s="9"/>
      <c r="Q783" s="9"/>
      <c r="R783" s="9"/>
      <c r="S783" s="9"/>
      <c r="T783" s="9"/>
      <c r="U783" s="9"/>
      <c r="V783" s="9"/>
      <c r="W783" s="9"/>
      <c r="X783" s="9"/>
      <c r="Y783" s="9"/>
      <c r="Z783" s="9"/>
    </row>
    <row r="784" spans="1:26" ht="13.2">
      <c r="A784" s="2"/>
      <c r="B784" s="2"/>
      <c r="C784" s="2"/>
      <c r="D784" s="2"/>
      <c r="E784" s="2"/>
      <c r="F784" s="2"/>
      <c r="G784" s="2"/>
      <c r="H784" s="2"/>
      <c r="I784" s="2"/>
      <c r="J784" s="2"/>
      <c r="K784" s="2"/>
      <c r="L784" s="2"/>
      <c r="M784" s="2"/>
      <c r="N784" s="9"/>
      <c r="O784" s="9"/>
      <c r="P784" s="9"/>
      <c r="Q784" s="9"/>
      <c r="R784" s="9"/>
      <c r="S784" s="9"/>
      <c r="T784" s="9"/>
      <c r="U784" s="9"/>
      <c r="V784" s="9"/>
      <c r="W784" s="9"/>
      <c r="X784" s="9"/>
      <c r="Y784" s="9"/>
      <c r="Z784" s="9"/>
    </row>
    <row r="785" spans="1:26" ht="13.2">
      <c r="A785" s="2"/>
      <c r="B785" s="2"/>
      <c r="C785" s="2"/>
      <c r="D785" s="2"/>
      <c r="E785" s="2"/>
      <c r="F785" s="2"/>
      <c r="G785" s="2"/>
      <c r="H785" s="2"/>
      <c r="I785" s="2"/>
      <c r="J785" s="2"/>
      <c r="K785" s="2"/>
      <c r="L785" s="2"/>
      <c r="M785" s="2"/>
      <c r="N785" s="9"/>
      <c r="O785" s="9"/>
      <c r="P785" s="9"/>
      <c r="Q785" s="9"/>
      <c r="R785" s="9"/>
      <c r="S785" s="9"/>
      <c r="T785" s="9"/>
      <c r="U785" s="9"/>
      <c r="V785" s="9"/>
      <c r="W785" s="9"/>
      <c r="X785" s="9"/>
      <c r="Y785" s="9"/>
      <c r="Z785" s="9"/>
    </row>
    <row r="786" spans="1:26" ht="13.2">
      <c r="A786" s="2"/>
      <c r="B786" s="2"/>
      <c r="C786" s="2"/>
      <c r="D786" s="2"/>
      <c r="E786" s="2"/>
      <c r="F786" s="2"/>
      <c r="G786" s="2"/>
      <c r="H786" s="2"/>
      <c r="I786" s="2"/>
      <c r="J786" s="2"/>
      <c r="K786" s="2"/>
      <c r="L786" s="2"/>
      <c r="M786" s="2"/>
      <c r="N786" s="9"/>
      <c r="O786" s="9"/>
      <c r="P786" s="9"/>
      <c r="Q786" s="9"/>
      <c r="R786" s="9"/>
      <c r="S786" s="9"/>
      <c r="T786" s="9"/>
      <c r="U786" s="9"/>
      <c r="V786" s="9"/>
      <c r="W786" s="9"/>
      <c r="X786" s="9"/>
      <c r="Y786" s="9"/>
      <c r="Z786" s="9"/>
    </row>
    <row r="787" spans="1:26" ht="13.2">
      <c r="A787" s="2"/>
      <c r="B787" s="2"/>
      <c r="C787" s="2"/>
      <c r="D787" s="2"/>
      <c r="E787" s="2"/>
      <c r="F787" s="2"/>
      <c r="G787" s="2"/>
      <c r="H787" s="2"/>
      <c r="I787" s="2"/>
      <c r="J787" s="2"/>
      <c r="K787" s="2"/>
      <c r="L787" s="2"/>
      <c r="M787" s="2"/>
      <c r="N787" s="9"/>
      <c r="O787" s="9"/>
      <c r="P787" s="9"/>
      <c r="Q787" s="9"/>
      <c r="R787" s="9"/>
      <c r="S787" s="9"/>
      <c r="T787" s="9"/>
      <c r="U787" s="9"/>
      <c r="V787" s="9"/>
      <c r="W787" s="9"/>
      <c r="X787" s="9"/>
      <c r="Y787" s="9"/>
      <c r="Z787" s="9"/>
    </row>
    <row r="788" spans="1:26" ht="13.2">
      <c r="A788" s="2"/>
      <c r="B788" s="2"/>
      <c r="C788" s="2"/>
      <c r="D788" s="2"/>
      <c r="E788" s="2"/>
      <c r="F788" s="2"/>
      <c r="G788" s="2"/>
      <c r="H788" s="2"/>
      <c r="I788" s="2"/>
      <c r="J788" s="2"/>
      <c r="K788" s="2"/>
      <c r="L788" s="2"/>
      <c r="M788" s="2"/>
      <c r="N788" s="9"/>
      <c r="O788" s="9"/>
      <c r="P788" s="9"/>
      <c r="Q788" s="9"/>
      <c r="R788" s="9"/>
      <c r="S788" s="9"/>
      <c r="T788" s="9"/>
      <c r="U788" s="9"/>
      <c r="V788" s="9"/>
      <c r="W788" s="9"/>
      <c r="X788" s="9"/>
      <c r="Y788" s="9"/>
      <c r="Z788" s="9"/>
    </row>
    <row r="789" spans="1:26" ht="13.2">
      <c r="A789" s="2"/>
      <c r="B789" s="2"/>
      <c r="C789" s="2"/>
      <c r="D789" s="2"/>
      <c r="E789" s="2"/>
      <c r="F789" s="2"/>
      <c r="G789" s="2"/>
      <c r="H789" s="2"/>
      <c r="I789" s="2"/>
      <c r="J789" s="2"/>
      <c r="K789" s="2"/>
      <c r="L789" s="2"/>
      <c r="M789" s="2"/>
      <c r="N789" s="9"/>
      <c r="O789" s="9"/>
      <c r="P789" s="9"/>
      <c r="Q789" s="9"/>
      <c r="R789" s="9"/>
      <c r="S789" s="9"/>
      <c r="T789" s="9"/>
      <c r="U789" s="9"/>
      <c r="V789" s="9"/>
      <c r="W789" s="9"/>
      <c r="X789" s="9"/>
      <c r="Y789" s="9"/>
      <c r="Z789" s="9"/>
    </row>
    <row r="790" spans="1:26" ht="13.2">
      <c r="A790" s="2"/>
      <c r="B790" s="2"/>
      <c r="C790" s="2"/>
      <c r="D790" s="2"/>
      <c r="E790" s="2"/>
      <c r="F790" s="2"/>
      <c r="G790" s="2"/>
      <c r="H790" s="2"/>
      <c r="I790" s="2"/>
      <c r="J790" s="2"/>
      <c r="K790" s="2"/>
      <c r="L790" s="2"/>
      <c r="M790" s="2"/>
      <c r="N790" s="9"/>
      <c r="O790" s="9"/>
      <c r="P790" s="9"/>
      <c r="Q790" s="9"/>
      <c r="R790" s="9"/>
      <c r="S790" s="9"/>
      <c r="T790" s="9"/>
      <c r="U790" s="9"/>
      <c r="V790" s="9"/>
      <c r="W790" s="9"/>
      <c r="X790" s="9"/>
      <c r="Y790" s="9"/>
      <c r="Z790" s="9"/>
    </row>
    <row r="791" spans="1:26" ht="13.2">
      <c r="A791" s="2"/>
      <c r="B791" s="2"/>
      <c r="C791" s="2"/>
      <c r="D791" s="2"/>
      <c r="E791" s="2"/>
      <c r="F791" s="2"/>
      <c r="G791" s="2"/>
      <c r="H791" s="2"/>
      <c r="I791" s="2"/>
      <c r="J791" s="2"/>
      <c r="K791" s="2"/>
      <c r="L791" s="2"/>
      <c r="M791" s="2"/>
      <c r="N791" s="9"/>
      <c r="O791" s="9"/>
      <c r="P791" s="9"/>
      <c r="Q791" s="9"/>
      <c r="R791" s="9"/>
      <c r="S791" s="9"/>
      <c r="T791" s="9"/>
      <c r="U791" s="9"/>
      <c r="V791" s="9"/>
      <c r="W791" s="9"/>
      <c r="X791" s="9"/>
      <c r="Y791" s="9"/>
      <c r="Z791" s="9"/>
    </row>
    <row r="792" spans="1:26" ht="13.2">
      <c r="A792" s="2"/>
      <c r="B792" s="2"/>
      <c r="C792" s="2"/>
      <c r="D792" s="2"/>
      <c r="E792" s="2"/>
      <c r="F792" s="2"/>
      <c r="G792" s="2"/>
      <c r="H792" s="2"/>
      <c r="I792" s="2"/>
      <c r="J792" s="2"/>
      <c r="K792" s="2"/>
      <c r="L792" s="2"/>
      <c r="M792" s="2"/>
      <c r="N792" s="9"/>
      <c r="O792" s="9"/>
      <c r="P792" s="9"/>
      <c r="Q792" s="9"/>
      <c r="R792" s="9"/>
      <c r="S792" s="9"/>
      <c r="T792" s="9"/>
      <c r="U792" s="9"/>
      <c r="V792" s="9"/>
      <c r="W792" s="9"/>
      <c r="X792" s="9"/>
      <c r="Y792" s="9"/>
      <c r="Z792" s="9"/>
    </row>
    <row r="793" spans="1:26" ht="13.2">
      <c r="A793" s="2"/>
      <c r="B793" s="2"/>
      <c r="C793" s="2"/>
      <c r="D793" s="2"/>
      <c r="E793" s="2"/>
      <c r="F793" s="2"/>
      <c r="G793" s="2"/>
      <c r="H793" s="2"/>
      <c r="I793" s="2"/>
      <c r="J793" s="2"/>
      <c r="K793" s="2"/>
      <c r="L793" s="2"/>
      <c r="M793" s="2"/>
      <c r="N793" s="9"/>
      <c r="O793" s="9"/>
      <c r="P793" s="9"/>
      <c r="Q793" s="9"/>
      <c r="R793" s="9"/>
      <c r="S793" s="9"/>
      <c r="T793" s="9"/>
      <c r="U793" s="9"/>
      <c r="V793" s="9"/>
      <c r="W793" s="9"/>
      <c r="X793" s="9"/>
      <c r="Y793" s="9"/>
      <c r="Z793" s="9"/>
    </row>
    <row r="794" spans="1:26" ht="13.2">
      <c r="A794" s="2"/>
      <c r="B794" s="2"/>
      <c r="C794" s="2"/>
      <c r="D794" s="2"/>
      <c r="E794" s="2"/>
      <c r="F794" s="2"/>
      <c r="G794" s="2"/>
      <c r="H794" s="2"/>
      <c r="I794" s="2"/>
      <c r="J794" s="2"/>
      <c r="K794" s="2"/>
      <c r="L794" s="2"/>
      <c r="M794" s="2"/>
      <c r="N794" s="9"/>
      <c r="O794" s="9"/>
      <c r="P794" s="9"/>
      <c r="Q794" s="9"/>
      <c r="R794" s="9"/>
      <c r="S794" s="9"/>
      <c r="T794" s="9"/>
      <c r="U794" s="9"/>
      <c r="V794" s="9"/>
      <c r="W794" s="9"/>
      <c r="X794" s="9"/>
      <c r="Y794" s="9"/>
      <c r="Z794" s="9"/>
    </row>
    <row r="795" spans="1:26" ht="13.2">
      <c r="A795" s="2"/>
      <c r="B795" s="2"/>
      <c r="C795" s="2"/>
      <c r="D795" s="2"/>
      <c r="E795" s="2"/>
      <c r="F795" s="2"/>
      <c r="G795" s="2"/>
      <c r="H795" s="2"/>
      <c r="I795" s="2"/>
      <c r="J795" s="2"/>
      <c r="K795" s="2"/>
      <c r="L795" s="2"/>
      <c r="M795" s="2"/>
      <c r="N795" s="9"/>
      <c r="O795" s="9"/>
      <c r="P795" s="9"/>
      <c r="Q795" s="9"/>
      <c r="R795" s="9"/>
      <c r="S795" s="9"/>
      <c r="T795" s="9"/>
      <c r="U795" s="9"/>
      <c r="V795" s="9"/>
      <c r="W795" s="9"/>
      <c r="X795" s="9"/>
      <c r="Y795" s="9"/>
      <c r="Z795" s="9"/>
    </row>
    <row r="796" spans="1:26" ht="13.2">
      <c r="A796" s="2"/>
      <c r="B796" s="2"/>
      <c r="C796" s="2"/>
      <c r="D796" s="2"/>
      <c r="E796" s="2"/>
      <c r="F796" s="2"/>
      <c r="G796" s="2"/>
      <c r="H796" s="2"/>
      <c r="I796" s="2"/>
      <c r="J796" s="2"/>
      <c r="K796" s="2"/>
      <c r="L796" s="2"/>
      <c r="M796" s="2"/>
      <c r="N796" s="9"/>
      <c r="O796" s="9"/>
      <c r="P796" s="9"/>
      <c r="Q796" s="9"/>
      <c r="R796" s="9"/>
      <c r="S796" s="9"/>
      <c r="T796" s="9"/>
      <c r="U796" s="9"/>
      <c r="V796" s="9"/>
      <c r="W796" s="9"/>
      <c r="X796" s="9"/>
      <c r="Y796" s="9"/>
      <c r="Z796" s="9"/>
    </row>
    <row r="797" spans="1:26" ht="13.2">
      <c r="A797" s="2"/>
      <c r="B797" s="2"/>
      <c r="C797" s="2"/>
      <c r="D797" s="2"/>
      <c r="E797" s="2"/>
      <c r="F797" s="2"/>
      <c r="G797" s="2"/>
      <c r="H797" s="2"/>
      <c r="I797" s="2"/>
      <c r="J797" s="2"/>
      <c r="K797" s="2"/>
      <c r="L797" s="2"/>
      <c r="M797" s="2"/>
      <c r="N797" s="9"/>
      <c r="O797" s="9"/>
      <c r="P797" s="9"/>
      <c r="Q797" s="9"/>
      <c r="R797" s="9"/>
      <c r="S797" s="9"/>
      <c r="T797" s="9"/>
      <c r="U797" s="9"/>
      <c r="V797" s="9"/>
      <c r="W797" s="9"/>
      <c r="X797" s="9"/>
      <c r="Y797" s="9"/>
      <c r="Z797" s="9"/>
    </row>
    <row r="798" spans="1:26" ht="13.2">
      <c r="A798" s="2"/>
      <c r="B798" s="2"/>
      <c r="C798" s="2"/>
      <c r="D798" s="2"/>
      <c r="E798" s="2"/>
      <c r="F798" s="2"/>
      <c r="G798" s="2"/>
      <c r="H798" s="2"/>
      <c r="I798" s="2"/>
      <c r="J798" s="2"/>
      <c r="K798" s="2"/>
      <c r="L798" s="2"/>
      <c r="M798" s="2"/>
      <c r="N798" s="9"/>
      <c r="O798" s="9"/>
      <c r="P798" s="9"/>
      <c r="Q798" s="9"/>
      <c r="R798" s="9"/>
      <c r="S798" s="9"/>
      <c r="T798" s="9"/>
      <c r="U798" s="9"/>
      <c r="V798" s="9"/>
      <c r="W798" s="9"/>
      <c r="X798" s="9"/>
      <c r="Y798" s="9"/>
      <c r="Z798" s="9"/>
    </row>
    <row r="799" spans="1:26" ht="13.2">
      <c r="A799" s="2"/>
      <c r="B799" s="2"/>
      <c r="C799" s="2"/>
      <c r="D799" s="2"/>
      <c r="E799" s="2"/>
      <c r="F799" s="2"/>
      <c r="G799" s="2"/>
      <c r="H799" s="2"/>
      <c r="I799" s="2"/>
      <c r="J799" s="2"/>
      <c r="K799" s="2"/>
      <c r="L799" s="2"/>
      <c r="M799" s="2"/>
      <c r="N799" s="9"/>
      <c r="O799" s="9"/>
      <c r="P799" s="9"/>
      <c r="Q799" s="9"/>
      <c r="R799" s="9"/>
      <c r="S799" s="9"/>
      <c r="T799" s="9"/>
      <c r="U799" s="9"/>
      <c r="V799" s="9"/>
      <c r="W799" s="9"/>
      <c r="X799" s="9"/>
      <c r="Y799" s="9"/>
      <c r="Z799" s="9"/>
    </row>
    <row r="800" spans="1:26" ht="13.2">
      <c r="A800" s="2"/>
      <c r="B800" s="2"/>
      <c r="C800" s="2"/>
      <c r="D800" s="2"/>
      <c r="E800" s="2"/>
      <c r="F800" s="2"/>
      <c r="G800" s="2"/>
      <c r="H800" s="2"/>
      <c r="I800" s="2"/>
      <c r="J800" s="2"/>
      <c r="K800" s="2"/>
      <c r="L800" s="2"/>
      <c r="M800" s="2"/>
      <c r="N800" s="9"/>
      <c r="O800" s="9"/>
      <c r="P800" s="9"/>
      <c r="Q800" s="9"/>
      <c r="R800" s="9"/>
      <c r="S800" s="9"/>
      <c r="T800" s="9"/>
      <c r="U800" s="9"/>
      <c r="V800" s="9"/>
      <c r="W800" s="9"/>
      <c r="X800" s="9"/>
      <c r="Y800" s="9"/>
      <c r="Z800" s="9"/>
    </row>
    <row r="801" spans="1:26" ht="13.2">
      <c r="A801" s="2"/>
      <c r="B801" s="2"/>
      <c r="C801" s="2"/>
      <c r="D801" s="2"/>
      <c r="E801" s="2"/>
      <c r="F801" s="2"/>
      <c r="G801" s="2"/>
      <c r="H801" s="2"/>
      <c r="I801" s="2"/>
      <c r="J801" s="2"/>
      <c r="K801" s="2"/>
      <c r="L801" s="2"/>
      <c r="M801" s="2"/>
      <c r="N801" s="9"/>
      <c r="O801" s="9"/>
      <c r="P801" s="9"/>
      <c r="Q801" s="9"/>
      <c r="R801" s="9"/>
      <c r="S801" s="9"/>
      <c r="T801" s="9"/>
      <c r="U801" s="9"/>
      <c r="V801" s="9"/>
      <c r="W801" s="9"/>
      <c r="X801" s="9"/>
      <c r="Y801" s="9"/>
      <c r="Z801" s="9"/>
    </row>
    <row r="802" spans="1:26" ht="13.2">
      <c r="A802" s="2"/>
      <c r="B802" s="2"/>
      <c r="C802" s="2"/>
      <c r="D802" s="2"/>
      <c r="E802" s="2"/>
      <c r="F802" s="2"/>
      <c r="G802" s="2"/>
      <c r="H802" s="2"/>
      <c r="I802" s="2"/>
      <c r="J802" s="2"/>
      <c r="K802" s="2"/>
      <c r="L802" s="2"/>
      <c r="M802" s="2"/>
      <c r="N802" s="9"/>
      <c r="O802" s="9"/>
      <c r="P802" s="9"/>
      <c r="Q802" s="9"/>
      <c r="R802" s="9"/>
      <c r="S802" s="9"/>
      <c r="T802" s="9"/>
      <c r="U802" s="9"/>
      <c r="V802" s="9"/>
      <c r="W802" s="9"/>
      <c r="X802" s="9"/>
      <c r="Y802" s="9"/>
      <c r="Z802" s="9"/>
    </row>
    <row r="803" spans="1:26" ht="13.2">
      <c r="A803" s="2"/>
      <c r="B803" s="2"/>
      <c r="C803" s="2"/>
      <c r="D803" s="2"/>
      <c r="E803" s="2"/>
      <c r="F803" s="2"/>
      <c r="G803" s="2"/>
      <c r="H803" s="2"/>
      <c r="I803" s="2"/>
      <c r="J803" s="2"/>
      <c r="K803" s="2"/>
      <c r="L803" s="2"/>
      <c r="M803" s="2"/>
      <c r="N803" s="9"/>
      <c r="O803" s="9"/>
      <c r="P803" s="9"/>
      <c r="Q803" s="9"/>
      <c r="R803" s="9"/>
      <c r="S803" s="9"/>
      <c r="T803" s="9"/>
      <c r="U803" s="9"/>
      <c r="V803" s="9"/>
      <c r="W803" s="9"/>
      <c r="X803" s="9"/>
      <c r="Y803" s="9"/>
      <c r="Z803" s="9"/>
    </row>
    <row r="804" spans="1:26" ht="13.2">
      <c r="A804" s="2"/>
      <c r="B804" s="2"/>
      <c r="C804" s="2"/>
      <c r="D804" s="2"/>
      <c r="E804" s="2"/>
      <c r="F804" s="2"/>
      <c r="G804" s="2"/>
      <c r="H804" s="2"/>
      <c r="I804" s="2"/>
      <c r="J804" s="2"/>
      <c r="K804" s="2"/>
      <c r="L804" s="2"/>
      <c r="M804" s="2"/>
      <c r="N804" s="9"/>
      <c r="O804" s="9"/>
      <c r="P804" s="9"/>
      <c r="Q804" s="9"/>
      <c r="R804" s="9"/>
      <c r="S804" s="9"/>
      <c r="T804" s="9"/>
      <c r="U804" s="9"/>
      <c r="V804" s="9"/>
      <c r="W804" s="9"/>
      <c r="X804" s="9"/>
      <c r="Y804" s="9"/>
      <c r="Z804" s="9"/>
    </row>
    <row r="805" spans="1:26" ht="13.2">
      <c r="A805" s="2"/>
      <c r="B805" s="2"/>
      <c r="C805" s="2"/>
      <c r="D805" s="2"/>
      <c r="E805" s="2"/>
      <c r="F805" s="2"/>
      <c r="G805" s="2"/>
      <c r="H805" s="2"/>
      <c r="I805" s="2"/>
      <c r="J805" s="2"/>
      <c r="K805" s="2"/>
      <c r="L805" s="2"/>
      <c r="M805" s="2"/>
      <c r="N805" s="9"/>
      <c r="O805" s="9"/>
      <c r="P805" s="9"/>
      <c r="Q805" s="9"/>
      <c r="R805" s="9"/>
      <c r="S805" s="9"/>
      <c r="T805" s="9"/>
      <c r="U805" s="9"/>
      <c r="V805" s="9"/>
      <c r="W805" s="9"/>
      <c r="X805" s="9"/>
      <c r="Y805" s="9"/>
      <c r="Z805" s="9"/>
    </row>
    <row r="806" spans="1:26" ht="13.2">
      <c r="A806" s="2"/>
      <c r="B806" s="2"/>
      <c r="C806" s="2"/>
      <c r="D806" s="2"/>
      <c r="E806" s="2"/>
      <c r="F806" s="2"/>
      <c r="G806" s="2"/>
      <c r="H806" s="2"/>
      <c r="I806" s="2"/>
      <c r="J806" s="2"/>
      <c r="K806" s="2"/>
      <c r="L806" s="2"/>
      <c r="M806" s="2"/>
      <c r="N806" s="9"/>
      <c r="O806" s="9"/>
      <c r="P806" s="9"/>
      <c r="Q806" s="9"/>
      <c r="R806" s="9"/>
      <c r="S806" s="9"/>
      <c r="T806" s="9"/>
      <c r="U806" s="9"/>
      <c r="V806" s="9"/>
      <c r="W806" s="9"/>
      <c r="X806" s="9"/>
      <c r="Y806" s="9"/>
      <c r="Z806" s="9"/>
    </row>
    <row r="807" spans="1:26" ht="13.2">
      <c r="A807" s="2"/>
      <c r="B807" s="2"/>
      <c r="C807" s="2"/>
      <c r="D807" s="2"/>
      <c r="E807" s="2"/>
      <c r="F807" s="2"/>
      <c r="G807" s="2"/>
      <c r="H807" s="2"/>
      <c r="I807" s="2"/>
      <c r="J807" s="2"/>
      <c r="K807" s="2"/>
      <c r="L807" s="2"/>
      <c r="M807" s="2"/>
      <c r="N807" s="9"/>
      <c r="O807" s="9"/>
      <c r="P807" s="9"/>
      <c r="Q807" s="9"/>
      <c r="R807" s="9"/>
      <c r="S807" s="9"/>
      <c r="T807" s="9"/>
      <c r="U807" s="9"/>
      <c r="V807" s="9"/>
      <c r="W807" s="9"/>
      <c r="X807" s="9"/>
      <c r="Y807" s="9"/>
      <c r="Z807" s="9"/>
    </row>
    <row r="808" spans="1:26" ht="13.2">
      <c r="A808" s="2"/>
      <c r="B808" s="2"/>
      <c r="C808" s="2"/>
      <c r="D808" s="2"/>
      <c r="E808" s="2"/>
      <c r="F808" s="2"/>
      <c r="G808" s="2"/>
      <c r="H808" s="2"/>
      <c r="I808" s="2"/>
      <c r="J808" s="2"/>
      <c r="K808" s="2"/>
      <c r="L808" s="2"/>
      <c r="M808" s="2"/>
      <c r="N808" s="9"/>
      <c r="O808" s="9"/>
      <c r="P808" s="9"/>
      <c r="Q808" s="9"/>
      <c r="R808" s="9"/>
      <c r="S808" s="9"/>
      <c r="T808" s="9"/>
      <c r="U808" s="9"/>
      <c r="V808" s="9"/>
      <c r="W808" s="9"/>
      <c r="X808" s="9"/>
      <c r="Y808" s="9"/>
      <c r="Z808" s="9"/>
    </row>
    <row r="809" spans="1:26" ht="13.2">
      <c r="A809" s="2"/>
      <c r="B809" s="2"/>
      <c r="C809" s="2"/>
      <c r="D809" s="2"/>
      <c r="E809" s="2"/>
      <c r="F809" s="2"/>
      <c r="G809" s="2"/>
      <c r="H809" s="2"/>
      <c r="I809" s="2"/>
      <c r="J809" s="2"/>
      <c r="K809" s="2"/>
      <c r="L809" s="2"/>
      <c r="M809" s="2"/>
      <c r="N809" s="9"/>
      <c r="O809" s="9"/>
      <c r="P809" s="9"/>
      <c r="Q809" s="9"/>
      <c r="R809" s="9"/>
      <c r="S809" s="9"/>
      <c r="T809" s="9"/>
      <c r="U809" s="9"/>
      <c r="V809" s="9"/>
      <c r="W809" s="9"/>
      <c r="X809" s="9"/>
      <c r="Y809" s="9"/>
      <c r="Z809" s="9"/>
    </row>
    <row r="810" spans="1:26" ht="13.2">
      <c r="A810" s="2"/>
      <c r="B810" s="2"/>
      <c r="C810" s="2"/>
      <c r="D810" s="2"/>
      <c r="E810" s="2"/>
      <c r="F810" s="2"/>
      <c r="G810" s="2"/>
      <c r="H810" s="2"/>
      <c r="I810" s="2"/>
      <c r="J810" s="2"/>
      <c r="K810" s="2"/>
      <c r="L810" s="2"/>
      <c r="M810" s="2"/>
      <c r="N810" s="9"/>
      <c r="O810" s="9"/>
      <c r="P810" s="9"/>
      <c r="Q810" s="9"/>
      <c r="R810" s="9"/>
      <c r="S810" s="9"/>
      <c r="T810" s="9"/>
      <c r="U810" s="9"/>
      <c r="V810" s="9"/>
      <c r="W810" s="9"/>
      <c r="X810" s="9"/>
      <c r="Y810" s="9"/>
      <c r="Z810" s="9"/>
    </row>
    <row r="811" spans="1:26" ht="13.2">
      <c r="A811" s="2"/>
      <c r="B811" s="2"/>
      <c r="C811" s="2"/>
      <c r="D811" s="2"/>
      <c r="E811" s="2"/>
      <c r="F811" s="2"/>
      <c r="G811" s="2"/>
      <c r="H811" s="2"/>
      <c r="I811" s="2"/>
      <c r="J811" s="2"/>
      <c r="K811" s="2"/>
      <c r="L811" s="2"/>
      <c r="M811" s="2"/>
      <c r="N811" s="9"/>
      <c r="O811" s="9"/>
      <c r="P811" s="9"/>
      <c r="Q811" s="9"/>
      <c r="R811" s="9"/>
      <c r="S811" s="9"/>
      <c r="T811" s="9"/>
      <c r="U811" s="9"/>
      <c r="V811" s="9"/>
      <c r="W811" s="9"/>
      <c r="X811" s="9"/>
      <c r="Y811" s="9"/>
      <c r="Z811" s="9"/>
    </row>
    <row r="812" spans="1:26" ht="13.2">
      <c r="A812" s="2"/>
      <c r="B812" s="2"/>
      <c r="C812" s="2"/>
      <c r="D812" s="2"/>
      <c r="E812" s="2"/>
      <c r="F812" s="2"/>
      <c r="G812" s="2"/>
      <c r="H812" s="2"/>
      <c r="I812" s="2"/>
      <c r="J812" s="2"/>
      <c r="K812" s="2"/>
      <c r="L812" s="2"/>
      <c r="M812" s="2"/>
      <c r="N812" s="9"/>
      <c r="O812" s="9"/>
      <c r="P812" s="9"/>
      <c r="Q812" s="9"/>
      <c r="R812" s="9"/>
      <c r="S812" s="9"/>
      <c r="T812" s="9"/>
      <c r="U812" s="9"/>
      <c r="V812" s="9"/>
      <c r="W812" s="9"/>
      <c r="X812" s="9"/>
      <c r="Y812" s="9"/>
      <c r="Z812" s="9"/>
    </row>
    <row r="813" spans="1:26" ht="13.2">
      <c r="A813" s="2"/>
      <c r="B813" s="2"/>
      <c r="C813" s="2"/>
      <c r="D813" s="2"/>
      <c r="E813" s="2"/>
      <c r="F813" s="2"/>
      <c r="G813" s="2"/>
      <c r="H813" s="2"/>
      <c r="I813" s="2"/>
      <c r="J813" s="2"/>
      <c r="K813" s="2"/>
      <c r="L813" s="2"/>
      <c r="M813" s="2"/>
      <c r="N813" s="9"/>
      <c r="O813" s="9"/>
      <c r="P813" s="9"/>
      <c r="Q813" s="9"/>
      <c r="R813" s="9"/>
      <c r="S813" s="9"/>
      <c r="T813" s="9"/>
      <c r="U813" s="9"/>
      <c r="V813" s="9"/>
      <c r="W813" s="9"/>
      <c r="X813" s="9"/>
      <c r="Y813" s="9"/>
      <c r="Z813" s="9"/>
    </row>
    <row r="814" spans="1:26" ht="13.2">
      <c r="A814" s="2"/>
      <c r="B814" s="2"/>
      <c r="C814" s="2"/>
      <c r="D814" s="2"/>
      <c r="E814" s="2"/>
      <c r="F814" s="2"/>
      <c r="G814" s="2"/>
      <c r="H814" s="2"/>
      <c r="I814" s="2"/>
      <c r="J814" s="2"/>
      <c r="K814" s="2"/>
      <c r="L814" s="2"/>
      <c r="M814" s="2"/>
      <c r="N814" s="9"/>
      <c r="O814" s="9"/>
      <c r="P814" s="9"/>
      <c r="Q814" s="9"/>
      <c r="R814" s="9"/>
      <c r="S814" s="9"/>
      <c r="T814" s="9"/>
      <c r="U814" s="9"/>
      <c r="V814" s="9"/>
      <c r="W814" s="9"/>
      <c r="X814" s="9"/>
      <c r="Y814" s="9"/>
      <c r="Z814" s="9"/>
    </row>
    <row r="815" spans="1:26" ht="13.2">
      <c r="A815" s="2"/>
      <c r="B815" s="2"/>
      <c r="C815" s="2"/>
      <c r="D815" s="2"/>
      <c r="E815" s="2"/>
      <c r="F815" s="2"/>
      <c r="G815" s="2"/>
      <c r="H815" s="2"/>
      <c r="I815" s="2"/>
      <c r="J815" s="2"/>
      <c r="K815" s="2"/>
      <c r="L815" s="2"/>
      <c r="M815" s="2"/>
      <c r="N815" s="9"/>
      <c r="O815" s="9"/>
      <c r="P815" s="9"/>
      <c r="Q815" s="9"/>
      <c r="R815" s="9"/>
      <c r="S815" s="9"/>
      <c r="T815" s="9"/>
      <c r="U815" s="9"/>
      <c r="V815" s="9"/>
      <c r="W815" s="9"/>
      <c r="X815" s="9"/>
      <c r="Y815" s="9"/>
      <c r="Z815" s="9"/>
    </row>
    <row r="816" spans="1:26" ht="13.2">
      <c r="A816" s="2"/>
      <c r="B816" s="2"/>
      <c r="C816" s="2"/>
      <c r="D816" s="2"/>
      <c r="E816" s="2"/>
      <c r="F816" s="2"/>
      <c r="G816" s="2"/>
      <c r="H816" s="2"/>
      <c r="I816" s="2"/>
      <c r="J816" s="2"/>
      <c r="K816" s="2"/>
      <c r="L816" s="2"/>
      <c r="M816" s="2"/>
      <c r="N816" s="9"/>
      <c r="O816" s="9"/>
      <c r="P816" s="9"/>
      <c r="Q816" s="9"/>
      <c r="R816" s="9"/>
      <c r="S816" s="9"/>
      <c r="T816" s="9"/>
      <c r="U816" s="9"/>
      <c r="V816" s="9"/>
      <c r="W816" s="9"/>
      <c r="X816" s="9"/>
      <c r="Y816" s="9"/>
      <c r="Z816" s="9"/>
    </row>
    <row r="817" spans="1:26" ht="13.2">
      <c r="A817" s="2"/>
      <c r="B817" s="2"/>
      <c r="C817" s="2"/>
      <c r="D817" s="2"/>
      <c r="E817" s="2"/>
      <c r="F817" s="2"/>
      <c r="G817" s="2"/>
      <c r="H817" s="2"/>
      <c r="I817" s="2"/>
      <c r="J817" s="2"/>
      <c r="K817" s="2"/>
      <c r="L817" s="2"/>
      <c r="M817" s="2"/>
      <c r="N817" s="9"/>
      <c r="O817" s="9"/>
      <c r="P817" s="9"/>
      <c r="Q817" s="9"/>
      <c r="R817" s="9"/>
      <c r="S817" s="9"/>
      <c r="T817" s="9"/>
      <c r="U817" s="9"/>
      <c r="V817" s="9"/>
      <c r="W817" s="9"/>
      <c r="X817" s="9"/>
      <c r="Y817" s="9"/>
      <c r="Z817" s="9"/>
    </row>
    <row r="818" spans="1:26" ht="13.2">
      <c r="A818" s="2"/>
      <c r="B818" s="2"/>
      <c r="C818" s="2"/>
      <c r="D818" s="2"/>
      <c r="E818" s="2"/>
      <c r="F818" s="2"/>
      <c r="G818" s="2"/>
      <c r="H818" s="2"/>
      <c r="I818" s="2"/>
      <c r="J818" s="2"/>
      <c r="K818" s="2"/>
      <c r="L818" s="2"/>
      <c r="M818" s="2"/>
      <c r="N818" s="9"/>
      <c r="O818" s="9"/>
      <c r="P818" s="9"/>
      <c r="Q818" s="9"/>
      <c r="R818" s="9"/>
      <c r="S818" s="9"/>
      <c r="T818" s="9"/>
      <c r="U818" s="9"/>
      <c r="V818" s="9"/>
      <c r="W818" s="9"/>
      <c r="X818" s="9"/>
      <c r="Y818" s="9"/>
      <c r="Z818" s="9"/>
    </row>
    <row r="819" spans="1:26" ht="13.2">
      <c r="A819" s="2"/>
      <c r="B819" s="2"/>
      <c r="C819" s="2"/>
      <c r="D819" s="2"/>
      <c r="E819" s="2"/>
      <c r="F819" s="2"/>
      <c r="G819" s="2"/>
      <c r="H819" s="2"/>
      <c r="I819" s="2"/>
      <c r="J819" s="2"/>
      <c r="K819" s="2"/>
      <c r="L819" s="2"/>
      <c r="M819" s="2"/>
      <c r="N819" s="9"/>
      <c r="O819" s="9"/>
      <c r="P819" s="9"/>
      <c r="Q819" s="9"/>
      <c r="R819" s="9"/>
      <c r="S819" s="9"/>
      <c r="T819" s="9"/>
      <c r="U819" s="9"/>
      <c r="V819" s="9"/>
      <c r="W819" s="9"/>
      <c r="X819" s="9"/>
      <c r="Y819" s="9"/>
      <c r="Z819" s="9"/>
    </row>
    <row r="820" spans="1:26" ht="13.2">
      <c r="A820" s="2"/>
      <c r="B820" s="2"/>
      <c r="C820" s="2"/>
      <c r="D820" s="2"/>
      <c r="E820" s="2"/>
      <c r="F820" s="2"/>
      <c r="G820" s="2"/>
      <c r="H820" s="2"/>
      <c r="I820" s="2"/>
      <c r="J820" s="2"/>
      <c r="K820" s="2"/>
      <c r="L820" s="2"/>
      <c r="M820" s="2"/>
      <c r="N820" s="9"/>
      <c r="O820" s="9"/>
      <c r="P820" s="9"/>
      <c r="Q820" s="9"/>
      <c r="R820" s="9"/>
      <c r="S820" s="9"/>
      <c r="T820" s="9"/>
      <c r="U820" s="9"/>
      <c r="V820" s="9"/>
      <c r="W820" s="9"/>
      <c r="X820" s="9"/>
      <c r="Y820" s="9"/>
      <c r="Z820" s="9"/>
    </row>
    <row r="821" spans="1:26" ht="13.2">
      <c r="A821" s="2"/>
      <c r="B821" s="2"/>
      <c r="C821" s="2"/>
      <c r="D821" s="2"/>
      <c r="E821" s="2"/>
      <c r="F821" s="2"/>
      <c r="G821" s="2"/>
      <c r="H821" s="2"/>
      <c r="I821" s="2"/>
      <c r="J821" s="2"/>
      <c r="K821" s="2"/>
      <c r="L821" s="2"/>
      <c r="M821" s="2"/>
      <c r="N821" s="9"/>
      <c r="O821" s="9"/>
      <c r="P821" s="9"/>
      <c r="Q821" s="9"/>
      <c r="R821" s="9"/>
      <c r="S821" s="9"/>
      <c r="T821" s="9"/>
      <c r="U821" s="9"/>
      <c r="V821" s="9"/>
      <c r="W821" s="9"/>
      <c r="X821" s="9"/>
      <c r="Y821" s="9"/>
      <c r="Z821" s="9"/>
    </row>
    <row r="822" spans="1:26" ht="13.2">
      <c r="A822" s="2"/>
      <c r="B822" s="2"/>
      <c r="C822" s="2"/>
      <c r="D822" s="2"/>
      <c r="E822" s="2"/>
      <c r="F822" s="2"/>
      <c r="G822" s="2"/>
      <c r="H822" s="2"/>
      <c r="I822" s="2"/>
      <c r="J822" s="2"/>
      <c r="K822" s="2"/>
      <c r="L822" s="2"/>
      <c r="M822" s="2"/>
      <c r="N822" s="9"/>
      <c r="O822" s="9"/>
      <c r="P822" s="9"/>
      <c r="Q822" s="9"/>
      <c r="R822" s="9"/>
      <c r="S822" s="9"/>
      <c r="T822" s="9"/>
      <c r="U822" s="9"/>
      <c r="V822" s="9"/>
      <c r="W822" s="9"/>
      <c r="X822" s="9"/>
      <c r="Y822" s="9"/>
      <c r="Z822" s="9"/>
    </row>
    <row r="823" spans="1:26" ht="13.2">
      <c r="A823" s="2"/>
      <c r="B823" s="2"/>
      <c r="C823" s="2"/>
      <c r="D823" s="2"/>
      <c r="E823" s="2"/>
      <c r="F823" s="2"/>
      <c r="G823" s="2"/>
      <c r="H823" s="2"/>
      <c r="I823" s="2"/>
      <c r="J823" s="2"/>
      <c r="K823" s="2"/>
      <c r="L823" s="2"/>
      <c r="M823" s="2"/>
      <c r="N823" s="9"/>
      <c r="O823" s="9"/>
      <c r="P823" s="9"/>
      <c r="Q823" s="9"/>
      <c r="R823" s="9"/>
      <c r="S823" s="9"/>
      <c r="T823" s="9"/>
      <c r="U823" s="9"/>
      <c r="V823" s="9"/>
      <c r="W823" s="9"/>
      <c r="X823" s="9"/>
      <c r="Y823" s="9"/>
      <c r="Z823" s="9"/>
    </row>
    <row r="824" spans="1:26" ht="13.2">
      <c r="A824" s="2"/>
      <c r="B824" s="2"/>
      <c r="C824" s="2"/>
      <c r="D824" s="2"/>
      <c r="E824" s="2"/>
      <c r="F824" s="2"/>
      <c r="G824" s="2"/>
      <c r="H824" s="2"/>
      <c r="I824" s="2"/>
      <c r="J824" s="2"/>
      <c r="K824" s="2"/>
      <c r="L824" s="2"/>
      <c r="M824" s="2"/>
      <c r="N824" s="9"/>
      <c r="O824" s="9"/>
      <c r="P824" s="9"/>
      <c r="Q824" s="9"/>
      <c r="R824" s="9"/>
      <c r="S824" s="9"/>
      <c r="T824" s="9"/>
      <c r="U824" s="9"/>
      <c r="V824" s="9"/>
      <c r="W824" s="9"/>
      <c r="X824" s="9"/>
      <c r="Y824" s="9"/>
      <c r="Z824" s="9"/>
    </row>
    <row r="825" spans="1:26" ht="13.2">
      <c r="A825" s="2"/>
      <c r="B825" s="2"/>
      <c r="C825" s="2"/>
      <c r="D825" s="2"/>
      <c r="E825" s="2"/>
      <c r="F825" s="2"/>
      <c r="G825" s="2"/>
      <c r="H825" s="2"/>
      <c r="I825" s="2"/>
      <c r="J825" s="2"/>
      <c r="K825" s="2"/>
      <c r="L825" s="2"/>
      <c r="M825" s="2"/>
      <c r="N825" s="9"/>
      <c r="O825" s="9"/>
      <c r="P825" s="9"/>
      <c r="Q825" s="9"/>
      <c r="R825" s="9"/>
      <c r="S825" s="9"/>
      <c r="T825" s="9"/>
      <c r="U825" s="9"/>
      <c r="V825" s="9"/>
      <c r="W825" s="9"/>
      <c r="X825" s="9"/>
      <c r="Y825" s="9"/>
      <c r="Z825" s="9"/>
    </row>
    <row r="826" spans="1:26" ht="13.2">
      <c r="A826" s="2"/>
      <c r="B826" s="2"/>
      <c r="C826" s="2"/>
      <c r="D826" s="2"/>
      <c r="E826" s="2"/>
      <c r="F826" s="2"/>
      <c r="G826" s="2"/>
      <c r="H826" s="2"/>
      <c r="I826" s="2"/>
      <c r="J826" s="2"/>
      <c r="K826" s="2"/>
      <c r="L826" s="2"/>
      <c r="M826" s="2"/>
      <c r="N826" s="9"/>
      <c r="O826" s="9"/>
      <c r="P826" s="9"/>
      <c r="Q826" s="9"/>
      <c r="R826" s="9"/>
      <c r="S826" s="9"/>
      <c r="T826" s="9"/>
      <c r="U826" s="9"/>
      <c r="V826" s="9"/>
      <c r="W826" s="9"/>
      <c r="X826" s="9"/>
      <c r="Y826" s="9"/>
      <c r="Z826" s="9"/>
    </row>
    <row r="827" spans="1:26" ht="13.2">
      <c r="A827" s="2"/>
      <c r="B827" s="2"/>
      <c r="C827" s="2"/>
      <c r="D827" s="2"/>
      <c r="E827" s="2"/>
      <c r="F827" s="2"/>
      <c r="G827" s="2"/>
      <c r="H827" s="2"/>
      <c r="I827" s="2"/>
      <c r="J827" s="2"/>
      <c r="K827" s="2"/>
      <c r="L827" s="2"/>
      <c r="M827" s="2"/>
      <c r="N827" s="9"/>
      <c r="O827" s="9"/>
      <c r="P827" s="9"/>
      <c r="Q827" s="9"/>
      <c r="R827" s="9"/>
      <c r="S827" s="9"/>
      <c r="T827" s="9"/>
      <c r="U827" s="9"/>
      <c r="V827" s="9"/>
      <c r="W827" s="9"/>
      <c r="X827" s="9"/>
      <c r="Y827" s="9"/>
      <c r="Z827" s="9"/>
    </row>
    <row r="828" spans="1:26" ht="13.2">
      <c r="A828" s="2"/>
      <c r="B828" s="2"/>
      <c r="C828" s="2"/>
      <c r="D828" s="2"/>
      <c r="E828" s="2"/>
      <c r="F828" s="2"/>
      <c r="G828" s="2"/>
      <c r="H828" s="2"/>
      <c r="I828" s="2"/>
      <c r="J828" s="2"/>
      <c r="K828" s="2"/>
      <c r="L828" s="2"/>
      <c r="M828" s="2"/>
      <c r="N828" s="9"/>
      <c r="O828" s="9"/>
      <c r="P828" s="9"/>
      <c r="Q828" s="9"/>
      <c r="R828" s="9"/>
      <c r="S828" s="9"/>
      <c r="T828" s="9"/>
      <c r="U828" s="9"/>
      <c r="V828" s="9"/>
      <c r="W828" s="9"/>
      <c r="X828" s="9"/>
      <c r="Y828" s="9"/>
      <c r="Z828" s="9"/>
    </row>
    <row r="829" spans="1:26" ht="13.2">
      <c r="A829" s="2"/>
      <c r="B829" s="2"/>
      <c r="C829" s="2"/>
      <c r="D829" s="2"/>
      <c r="E829" s="2"/>
      <c r="F829" s="2"/>
      <c r="G829" s="2"/>
      <c r="H829" s="2"/>
      <c r="I829" s="2"/>
      <c r="J829" s="2"/>
      <c r="K829" s="2"/>
      <c r="L829" s="2"/>
      <c r="M829" s="2"/>
      <c r="N829" s="9"/>
      <c r="O829" s="9"/>
      <c r="P829" s="9"/>
      <c r="Q829" s="9"/>
      <c r="R829" s="9"/>
      <c r="S829" s="9"/>
      <c r="T829" s="9"/>
      <c r="U829" s="9"/>
      <c r="V829" s="9"/>
      <c r="W829" s="9"/>
      <c r="X829" s="9"/>
      <c r="Y829" s="9"/>
      <c r="Z829" s="9"/>
    </row>
    <row r="830" spans="1:26" ht="13.2">
      <c r="A830" s="2"/>
      <c r="B830" s="2"/>
      <c r="C830" s="2"/>
      <c r="D830" s="2"/>
      <c r="E830" s="2"/>
      <c r="F830" s="2"/>
      <c r="G830" s="2"/>
      <c r="H830" s="2"/>
      <c r="I830" s="2"/>
      <c r="J830" s="2"/>
      <c r="K830" s="2"/>
      <c r="L830" s="2"/>
      <c r="M830" s="2"/>
      <c r="N830" s="9"/>
      <c r="O830" s="9"/>
      <c r="P830" s="9"/>
      <c r="Q830" s="9"/>
      <c r="R830" s="9"/>
      <c r="S830" s="9"/>
      <c r="T830" s="9"/>
      <c r="U830" s="9"/>
      <c r="V830" s="9"/>
      <c r="W830" s="9"/>
      <c r="X830" s="9"/>
      <c r="Y830" s="9"/>
      <c r="Z830" s="9"/>
    </row>
    <row r="831" spans="1:26" ht="13.2">
      <c r="A831" s="2"/>
      <c r="B831" s="2"/>
      <c r="C831" s="2"/>
      <c r="D831" s="2"/>
      <c r="E831" s="2"/>
      <c r="F831" s="2"/>
      <c r="G831" s="2"/>
      <c r="H831" s="2"/>
      <c r="I831" s="2"/>
      <c r="J831" s="2"/>
      <c r="K831" s="2"/>
      <c r="L831" s="2"/>
      <c r="M831" s="2"/>
      <c r="N831" s="9"/>
      <c r="O831" s="9"/>
      <c r="P831" s="9"/>
      <c r="Q831" s="9"/>
      <c r="R831" s="9"/>
      <c r="S831" s="9"/>
      <c r="T831" s="9"/>
      <c r="U831" s="9"/>
      <c r="V831" s="9"/>
      <c r="W831" s="9"/>
      <c r="X831" s="9"/>
      <c r="Y831" s="9"/>
      <c r="Z831" s="9"/>
    </row>
    <row r="832" spans="1:26" ht="13.2">
      <c r="A832" s="2"/>
      <c r="B832" s="2"/>
      <c r="C832" s="2"/>
      <c r="D832" s="2"/>
      <c r="E832" s="2"/>
      <c r="F832" s="2"/>
      <c r="G832" s="2"/>
      <c r="H832" s="2"/>
      <c r="I832" s="2"/>
      <c r="J832" s="2"/>
      <c r="K832" s="2"/>
      <c r="L832" s="2"/>
      <c r="M832" s="2"/>
      <c r="N832" s="9"/>
      <c r="O832" s="9"/>
      <c r="P832" s="9"/>
      <c r="Q832" s="9"/>
      <c r="R832" s="9"/>
      <c r="S832" s="9"/>
      <c r="T832" s="9"/>
      <c r="U832" s="9"/>
      <c r="V832" s="9"/>
      <c r="W832" s="9"/>
      <c r="X832" s="9"/>
      <c r="Y832" s="9"/>
      <c r="Z832" s="9"/>
    </row>
    <row r="833" spans="1:26" ht="13.2">
      <c r="A833" s="2"/>
      <c r="B833" s="2"/>
      <c r="C833" s="2"/>
      <c r="D833" s="2"/>
      <c r="E833" s="2"/>
      <c r="F833" s="2"/>
      <c r="G833" s="2"/>
      <c r="H833" s="2"/>
      <c r="I833" s="2"/>
      <c r="J833" s="2"/>
      <c r="K833" s="2"/>
      <c r="L833" s="2"/>
      <c r="M833" s="2"/>
      <c r="N833" s="9"/>
      <c r="O833" s="9"/>
      <c r="P833" s="9"/>
      <c r="Q833" s="9"/>
      <c r="R833" s="9"/>
      <c r="S833" s="9"/>
      <c r="T833" s="9"/>
      <c r="U833" s="9"/>
      <c r="V833" s="9"/>
      <c r="W833" s="9"/>
      <c r="X833" s="9"/>
      <c r="Y833" s="9"/>
      <c r="Z833" s="9"/>
    </row>
    <row r="834" spans="1:26" ht="13.2">
      <c r="A834" s="2"/>
      <c r="B834" s="2"/>
      <c r="C834" s="2"/>
      <c r="D834" s="2"/>
      <c r="E834" s="2"/>
      <c r="F834" s="2"/>
      <c r="G834" s="2"/>
      <c r="H834" s="2"/>
      <c r="I834" s="2"/>
      <c r="J834" s="2"/>
      <c r="K834" s="2"/>
      <c r="L834" s="2"/>
      <c r="M834" s="2"/>
      <c r="N834" s="9"/>
      <c r="O834" s="9"/>
      <c r="P834" s="9"/>
      <c r="Q834" s="9"/>
      <c r="R834" s="9"/>
      <c r="S834" s="9"/>
      <c r="T834" s="9"/>
      <c r="U834" s="9"/>
      <c r="V834" s="9"/>
      <c r="W834" s="9"/>
      <c r="X834" s="9"/>
      <c r="Y834" s="9"/>
      <c r="Z834" s="9"/>
    </row>
    <row r="835" spans="1:26" ht="13.2">
      <c r="A835" s="2"/>
      <c r="B835" s="2"/>
      <c r="C835" s="2"/>
      <c r="D835" s="2"/>
      <c r="E835" s="2"/>
      <c r="F835" s="2"/>
      <c r="G835" s="2"/>
      <c r="H835" s="2"/>
      <c r="I835" s="2"/>
      <c r="J835" s="2"/>
      <c r="K835" s="2"/>
      <c r="L835" s="2"/>
      <c r="M835" s="2"/>
      <c r="N835" s="9"/>
      <c r="O835" s="9"/>
      <c r="P835" s="9"/>
      <c r="Q835" s="9"/>
      <c r="R835" s="9"/>
      <c r="S835" s="9"/>
      <c r="T835" s="9"/>
      <c r="U835" s="9"/>
      <c r="V835" s="9"/>
      <c r="W835" s="9"/>
      <c r="X835" s="9"/>
      <c r="Y835" s="9"/>
      <c r="Z835" s="9"/>
    </row>
    <row r="836" spans="1:26" ht="13.2">
      <c r="A836" s="2"/>
      <c r="B836" s="2"/>
      <c r="C836" s="2"/>
      <c r="D836" s="2"/>
      <c r="E836" s="2"/>
      <c r="F836" s="2"/>
      <c r="G836" s="2"/>
      <c r="H836" s="2"/>
      <c r="I836" s="2"/>
      <c r="J836" s="2"/>
      <c r="K836" s="2"/>
      <c r="L836" s="2"/>
      <c r="M836" s="2"/>
      <c r="N836" s="9"/>
      <c r="O836" s="9"/>
      <c r="P836" s="9"/>
      <c r="Q836" s="9"/>
      <c r="R836" s="9"/>
      <c r="S836" s="9"/>
      <c r="T836" s="9"/>
      <c r="U836" s="9"/>
      <c r="V836" s="9"/>
      <c r="W836" s="9"/>
      <c r="X836" s="9"/>
      <c r="Y836" s="9"/>
      <c r="Z836" s="9"/>
    </row>
    <row r="837" spans="1:26" ht="13.2">
      <c r="A837" s="2"/>
      <c r="B837" s="2"/>
      <c r="C837" s="2"/>
      <c r="D837" s="2"/>
      <c r="E837" s="2"/>
      <c r="F837" s="2"/>
      <c r="G837" s="2"/>
      <c r="H837" s="2"/>
      <c r="I837" s="2"/>
      <c r="J837" s="2"/>
      <c r="K837" s="2"/>
      <c r="L837" s="2"/>
      <c r="M837" s="2"/>
      <c r="N837" s="9"/>
      <c r="O837" s="9"/>
      <c r="P837" s="9"/>
      <c r="Q837" s="9"/>
      <c r="R837" s="9"/>
      <c r="S837" s="9"/>
      <c r="T837" s="9"/>
      <c r="U837" s="9"/>
      <c r="V837" s="9"/>
      <c r="W837" s="9"/>
      <c r="X837" s="9"/>
      <c r="Y837" s="9"/>
      <c r="Z837" s="9"/>
    </row>
    <row r="838" spans="1:26" ht="13.2">
      <c r="A838" s="2"/>
      <c r="B838" s="2"/>
      <c r="C838" s="2"/>
      <c r="D838" s="2"/>
      <c r="E838" s="2"/>
      <c r="F838" s="2"/>
      <c r="G838" s="2"/>
      <c r="H838" s="2"/>
      <c r="I838" s="2"/>
      <c r="J838" s="2"/>
      <c r="K838" s="2"/>
      <c r="L838" s="2"/>
      <c r="M838" s="2"/>
      <c r="N838" s="9"/>
      <c r="O838" s="9"/>
      <c r="P838" s="9"/>
      <c r="Q838" s="9"/>
      <c r="R838" s="9"/>
      <c r="S838" s="9"/>
      <c r="T838" s="9"/>
      <c r="U838" s="9"/>
      <c r="V838" s="9"/>
      <c r="W838" s="9"/>
      <c r="X838" s="9"/>
      <c r="Y838" s="9"/>
      <c r="Z838" s="9"/>
    </row>
    <row r="839" spans="1:26" ht="13.2">
      <c r="A839" s="2"/>
      <c r="B839" s="2"/>
      <c r="C839" s="2"/>
      <c r="D839" s="2"/>
      <c r="E839" s="2"/>
      <c r="F839" s="2"/>
      <c r="G839" s="2"/>
      <c r="H839" s="2"/>
      <c r="I839" s="2"/>
      <c r="J839" s="2"/>
      <c r="K839" s="2"/>
      <c r="L839" s="2"/>
      <c r="M839" s="2"/>
      <c r="N839" s="9"/>
      <c r="O839" s="9"/>
      <c r="P839" s="9"/>
      <c r="Q839" s="9"/>
      <c r="R839" s="9"/>
      <c r="S839" s="9"/>
      <c r="T839" s="9"/>
      <c r="U839" s="9"/>
      <c r="V839" s="9"/>
      <c r="W839" s="9"/>
      <c r="X839" s="9"/>
      <c r="Y839" s="9"/>
      <c r="Z839" s="9"/>
    </row>
    <row r="840" spans="1:26" ht="13.2">
      <c r="A840" s="2"/>
      <c r="B840" s="2"/>
      <c r="C840" s="2"/>
      <c r="D840" s="2"/>
      <c r="E840" s="2"/>
      <c r="F840" s="2"/>
      <c r="G840" s="2"/>
      <c r="H840" s="2"/>
      <c r="I840" s="2"/>
      <c r="J840" s="2"/>
      <c r="K840" s="2"/>
      <c r="L840" s="2"/>
      <c r="M840" s="2"/>
      <c r="N840" s="9"/>
      <c r="O840" s="9"/>
      <c r="P840" s="9"/>
      <c r="Q840" s="9"/>
      <c r="R840" s="9"/>
      <c r="S840" s="9"/>
      <c r="T840" s="9"/>
      <c r="U840" s="9"/>
      <c r="V840" s="9"/>
      <c r="W840" s="9"/>
      <c r="X840" s="9"/>
      <c r="Y840" s="9"/>
      <c r="Z840" s="9"/>
    </row>
    <row r="841" spans="1:26" ht="13.2">
      <c r="A841" s="2"/>
      <c r="B841" s="2"/>
      <c r="C841" s="2"/>
      <c r="D841" s="2"/>
      <c r="E841" s="2"/>
      <c r="F841" s="2"/>
      <c r="G841" s="2"/>
      <c r="H841" s="2"/>
      <c r="I841" s="2"/>
      <c r="J841" s="2"/>
      <c r="K841" s="2"/>
      <c r="L841" s="2"/>
      <c r="M841" s="2"/>
      <c r="N841" s="9"/>
      <c r="O841" s="9"/>
      <c r="P841" s="9"/>
      <c r="Q841" s="9"/>
      <c r="R841" s="9"/>
      <c r="S841" s="9"/>
      <c r="T841" s="9"/>
      <c r="U841" s="9"/>
      <c r="V841" s="9"/>
      <c r="W841" s="9"/>
      <c r="X841" s="9"/>
      <c r="Y841" s="9"/>
      <c r="Z841" s="9"/>
    </row>
    <row r="842" spans="1:26" ht="13.2">
      <c r="A842" s="2"/>
      <c r="B842" s="2"/>
      <c r="C842" s="2"/>
      <c r="D842" s="2"/>
      <c r="E842" s="2"/>
      <c r="F842" s="2"/>
      <c r="G842" s="2"/>
      <c r="H842" s="2"/>
      <c r="I842" s="2"/>
      <c r="J842" s="2"/>
      <c r="K842" s="2"/>
      <c r="L842" s="2"/>
      <c r="M842" s="2"/>
      <c r="N842" s="9"/>
      <c r="O842" s="9"/>
      <c r="P842" s="9"/>
      <c r="Q842" s="9"/>
      <c r="R842" s="9"/>
      <c r="S842" s="9"/>
      <c r="T842" s="9"/>
      <c r="U842" s="9"/>
      <c r="V842" s="9"/>
      <c r="W842" s="9"/>
      <c r="X842" s="9"/>
      <c r="Y842" s="9"/>
      <c r="Z842" s="9"/>
    </row>
    <row r="843" spans="1:26" ht="13.2">
      <c r="A843" s="2"/>
      <c r="B843" s="2"/>
      <c r="C843" s="2"/>
      <c r="D843" s="2"/>
      <c r="E843" s="2"/>
      <c r="F843" s="2"/>
      <c r="G843" s="2"/>
      <c r="H843" s="2"/>
      <c r="I843" s="2"/>
      <c r="J843" s="2"/>
      <c r="K843" s="2"/>
      <c r="L843" s="2"/>
      <c r="M843" s="2"/>
      <c r="N843" s="9"/>
      <c r="O843" s="9"/>
      <c r="P843" s="9"/>
      <c r="Q843" s="9"/>
      <c r="R843" s="9"/>
      <c r="S843" s="9"/>
      <c r="T843" s="9"/>
      <c r="U843" s="9"/>
      <c r="V843" s="9"/>
      <c r="W843" s="9"/>
      <c r="X843" s="9"/>
      <c r="Y843" s="9"/>
      <c r="Z843" s="9"/>
    </row>
    <row r="844" spans="1:26" ht="13.2">
      <c r="A844" s="2"/>
      <c r="B844" s="2"/>
      <c r="C844" s="2"/>
      <c r="D844" s="2"/>
      <c r="E844" s="2"/>
      <c r="F844" s="2"/>
      <c r="G844" s="2"/>
      <c r="H844" s="2"/>
      <c r="I844" s="2"/>
      <c r="J844" s="2"/>
      <c r="K844" s="2"/>
      <c r="L844" s="2"/>
      <c r="M844" s="2"/>
      <c r="N844" s="9"/>
      <c r="O844" s="9"/>
      <c r="P844" s="9"/>
      <c r="Q844" s="9"/>
      <c r="R844" s="9"/>
      <c r="S844" s="9"/>
      <c r="T844" s="9"/>
      <c r="U844" s="9"/>
      <c r="V844" s="9"/>
      <c r="W844" s="9"/>
      <c r="X844" s="9"/>
      <c r="Y844" s="9"/>
      <c r="Z844" s="9"/>
    </row>
    <row r="845" spans="1:26" ht="13.2">
      <c r="A845" s="2"/>
      <c r="B845" s="2"/>
      <c r="C845" s="2"/>
      <c r="D845" s="2"/>
      <c r="E845" s="2"/>
      <c r="F845" s="2"/>
      <c r="G845" s="2"/>
      <c r="H845" s="2"/>
      <c r="I845" s="2"/>
      <c r="J845" s="2"/>
      <c r="K845" s="2"/>
      <c r="L845" s="2"/>
      <c r="M845" s="2"/>
      <c r="N845" s="9"/>
      <c r="O845" s="9"/>
      <c r="P845" s="9"/>
      <c r="Q845" s="9"/>
      <c r="R845" s="9"/>
      <c r="S845" s="9"/>
      <c r="T845" s="9"/>
      <c r="U845" s="9"/>
      <c r="V845" s="9"/>
      <c r="W845" s="9"/>
      <c r="X845" s="9"/>
      <c r="Y845" s="9"/>
      <c r="Z845" s="9"/>
    </row>
    <row r="846" spans="1:26" ht="13.2">
      <c r="A846" s="2"/>
      <c r="B846" s="2"/>
      <c r="C846" s="2"/>
      <c r="D846" s="2"/>
      <c r="E846" s="2"/>
      <c r="F846" s="2"/>
      <c r="G846" s="2"/>
      <c r="H846" s="2"/>
      <c r="I846" s="2"/>
      <c r="J846" s="2"/>
      <c r="K846" s="2"/>
      <c r="L846" s="2"/>
      <c r="M846" s="2"/>
      <c r="N846" s="9"/>
      <c r="O846" s="9"/>
      <c r="P846" s="9"/>
      <c r="Q846" s="9"/>
      <c r="R846" s="9"/>
      <c r="S846" s="9"/>
      <c r="T846" s="9"/>
      <c r="U846" s="9"/>
      <c r="V846" s="9"/>
      <c r="W846" s="9"/>
      <c r="X846" s="9"/>
      <c r="Y846" s="9"/>
      <c r="Z846" s="9"/>
    </row>
    <row r="847" spans="1:26" ht="13.2">
      <c r="A847" s="2"/>
      <c r="B847" s="2"/>
      <c r="C847" s="2"/>
      <c r="D847" s="2"/>
      <c r="E847" s="2"/>
      <c r="F847" s="2"/>
      <c r="G847" s="2"/>
      <c r="H847" s="2"/>
      <c r="I847" s="2"/>
      <c r="J847" s="2"/>
      <c r="K847" s="2"/>
      <c r="L847" s="2"/>
      <c r="M847" s="2"/>
      <c r="N847" s="9"/>
      <c r="O847" s="9"/>
      <c r="P847" s="9"/>
      <c r="Q847" s="9"/>
      <c r="R847" s="9"/>
      <c r="S847" s="9"/>
      <c r="T847" s="9"/>
      <c r="U847" s="9"/>
      <c r="V847" s="9"/>
      <c r="W847" s="9"/>
      <c r="X847" s="9"/>
      <c r="Y847" s="9"/>
      <c r="Z847" s="9"/>
    </row>
    <row r="848" spans="1:26" ht="13.2">
      <c r="A848" s="2"/>
      <c r="B848" s="2"/>
      <c r="C848" s="2"/>
      <c r="D848" s="2"/>
      <c r="E848" s="2"/>
      <c r="F848" s="2"/>
      <c r="G848" s="2"/>
      <c r="H848" s="2"/>
      <c r="I848" s="2"/>
      <c r="J848" s="2"/>
      <c r="K848" s="2"/>
      <c r="L848" s="2"/>
      <c r="M848" s="2"/>
      <c r="N848" s="9"/>
      <c r="O848" s="9"/>
      <c r="P848" s="9"/>
      <c r="Q848" s="9"/>
      <c r="R848" s="9"/>
      <c r="S848" s="9"/>
      <c r="T848" s="9"/>
      <c r="U848" s="9"/>
      <c r="V848" s="9"/>
      <c r="W848" s="9"/>
      <c r="X848" s="9"/>
      <c r="Y848" s="9"/>
      <c r="Z848" s="9"/>
    </row>
    <row r="849" spans="1:26" ht="13.2">
      <c r="A849" s="2"/>
      <c r="B849" s="2"/>
      <c r="C849" s="2"/>
      <c r="D849" s="2"/>
      <c r="E849" s="2"/>
      <c r="F849" s="2"/>
      <c r="G849" s="2"/>
      <c r="H849" s="2"/>
      <c r="I849" s="2"/>
      <c r="J849" s="2"/>
      <c r="K849" s="2"/>
      <c r="L849" s="2"/>
      <c r="M849" s="2"/>
      <c r="N849" s="9"/>
      <c r="O849" s="9"/>
      <c r="P849" s="9"/>
      <c r="Q849" s="9"/>
      <c r="R849" s="9"/>
      <c r="S849" s="9"/>
      <c r="T849" s="9"/>
      <c r="U849" s="9"/>
      <c r="V849" s="9"/>
      <c r="W849" s="9"/>
      <c r="X849" s="9"/>
      <c r="Y849" s="9"/>
      <c r="Z849" s="9"/>
    </row>
    <row r="850" spans="1:26" ht="13.2">
      <c r="A850" s="2"/>
      <c r="B850" s="2"/>
      <c r="C850" s="2"/>
      <c r="D850" s="2"/>
      <c r="E850" s="2"/>
      <c r="F850" s="2"/>
      <c r="G850" s="2"/>
      <c r="H850" s="2"/>
      <c r="I850" s="2"/>
      <c r="J850" s="2"/>
      <c r="K850" s="2"/>
      <c r="L850" s="2"/>
      <c r="M850" s="2"/>
      <c r="N850" s="9"/>
      <c r="O850" s="9"/>
      <c r="P850" s="9"/>
      <c r="Q850" s="9"/>
      <c r="R850" s="9"/>
      <c r="S850" s="9"/>
      <c r="T850" s="9"/>
      <c r="U850" s="9"/>
      <c r="V850" s="9"/>
      <c r="W850" s="9"/>
      <c r="X850" s="9"/>
      <c r="Y850" s="9"/>
      <c r="Z850" s="9"/>
    </row>
    <row r="851" spans="1:26" ht="13.2">
      <c r="A851" s="2"/>
      <c r="B851" s="2"/>
      <c r="C851" s="2"/>
      <c r="D851" s="2"/>
      <c r="E851" s="2"/>
      <c r="F851" s="2"/>
      <c r="G851" s="2"/>
      <c r="H851" s="2"/>
      <c r="I851" s="2"/>
      <c r="J851" s="2"/>
      <c r="K851" s="2"/>
      <c r="L851" s="2"/>
      <c r="M851" s="2"/>
      <c r="N851" s="9"/>
      <c r="O851" s="9"/>
      <c r="P851" s="9"/>
      <c r="Q851" s="9"/>
      <c r="R851" s="9"/>
      <c r="S851" s="9"/>
      <c r="T851" s="9"/>
      <c r="U851" s="9"/>
      <c r="V851" s="9"/>
      <c r="W851" s="9"/>
      <c r="X851" s="9"/>
      <c r="Y851" s="9"/>
      <c r="Z851" s="9"/>
    </row>
    <row r="852" spans="1:26" ht="13.2">
      <c r="A852" s="2"/>
      <c r="B852" s="2"/>
      <c r="C852" s="2"/>
      <c r="D852" s="2"/>
      <c r="E852" s="2"/>
      <c r="F852" s="2"/>
      <c r="G852" s="2"/>
      <c r="H852" s="2"/>
      <c r="I852" s="2"/>
      <c r="J852" s="2"/>
      <c r="K852" s="2"/>
      <c r="L852" s="2"/>
      <c r="M852" s="2"/>
      <c r="N852" s="9"/>
      <c r="O852" s="9"/>
      <c r="P852" s="9"/>
      <c r="Q852" s="9"/>
      <c r="R852" s="9"/>
      <c r="S852" s="9"/>
      <c r="T852" s="9"/>
      <c r="U852" s="9"/>
      <c r="V852" s="9"/>
      <c r="W852" s="9"/>
      <c r="X852" s="9"/>
      <c r="Y852" s="9"/>
      <c r="Z852" s="9"/>
    </row>
    <row r="853" spans="1:26" ht="13.2">
      <c r="A853" s="2"/>
      <c r="B853" s="2"/>
      <c r="C853" s="2"/>
      <c r="D853" s="2"/>
      <c r="E853" s="2"/>
      <c r="F853" s="2"/>
      <c r="G853" s="2"/>
      <c r="H853" s="2"/>
      <c r="I853" s="2"/>
      <c r="J853" s="2"/>
      <c r="K853" s="2"/>
      <c r="L853" s="2"/>
      <c r="M853" s="2"/>
      <c r="N853" s="9"/>
      <c r="O853" s="9"/>
      <c r="P853" s="9"/>
      <c r="Q853" s="9"/>
      <c r="R853" s="9"/>
      <c r="S853" s="9"/>
      <c r="T853" s="9"/>
      <c r="U853" s="9"/>
      <c r="V853" s="9"/>
      <c r="W853" s="9"/>
      <c r="X853" s="9"/>
      <c r="Y853" s="9"/>
      <c r="Z853" s="9"/>
    </row>
    <row r="854" spans="1:26" ht="13.2">
      <c r="A854" s="2"/>
      <c r="B854" s="2"/>
      <c r="C854" s="2"/>
      <c r="D854" s="2"/>
      <c r="E854" s="2"/>
      <c r="F854" s="2"/>
      <c r="G854" s="2"/>
      <c r="H854" s="2"/>
      <c r="I854" s="2"/>
      <c r="J854" s="2"/>
      <c r="K854" s="2"/>
      <c r="L854" s="2"/>
      <c r="M854" s="2"/>
      <c r="N854" s="9"/>
      <c r="O854" s="9"/>
      <c r="P854" s="9"/>
      <c r="Q854" s="9"/>
      <c r="R854" s="9"/>
      <c r="S854" s="9"/>
      <c r="T854" s="9"/>
      <c r="U854" s="9"/>
      <c r="V854" s="9"/>
      <c r="W854" s="9"/>
      <c r="X854" s="9"/>
      <c r="Y854" s="9"/>
      <c r="Z854" s="9"/>
    </row>
    <row r="855" spans="1:26" ht="13.2">
      <c r="A855" s="2"/>
      <c r="B855" s="2"/>
      <c r="C855" s="2"/>
      <c r="D855" s="2"/>
      <c r="E855" s="2"/>
      <c r="F855" s="2"/>
      <c r="G855" s="2"/>
      <c r="H855" s="2"/>
      <c r="I855" s="2"/>
      <c r="J855" s="2"/>
      <c r="K855" s="2"/>
      <c r="L855" s="2"/>
      <c r="M855" s="2"/>
      <c r="N855" s="9"/>
      <c r="O855" s="9"/>
      <c r="P855" s="9"/>
      <c r="Q855" s="9"/>
      <c r="R855" s="9"/>
      <c r="S855" s="9"/>
      <c r="T855" s="9"/>
      <c r="U855" s="9"/>
      <c r="V855" s="9"/>
      <c r="W855" s="9"/>
      <c r="X855" s="9"/>
      <c r="Y855" s="9"/>
      <c r="Z855" s="9"/>
    </row>
    <row r="856" spans="1:26" ht="13.2">
      <c r="A856" s="2"/>
      <c r="B856" s="2"/>
      <c r="C856" s="2"/>
      <c r="D856" s="2"/>
      <c r="E856" s="2"/>
      <c r="F856" s="2"/>
      <c r="G856" s="2"/>
      <c r="H856" s="2"/>
      <c r="I856" s="2"/>
      <c r="J856" s="2"/>
      <c r="K856" s="2"/>
      <c r="L856" s="2"/>
      <c r="M856" s="2"/>
      <c r="N856" s="9"/>
      <c r="O856" s="9"/>
      <c r="P856" s="9"/>
      <c r="Q856" s="9"/>
      <c r="R856" s="9"/>
      <c r="S856" s="9"/>
      <c r="T856" s="9"/>
      <c r="U856" s="9"/>
      <c r="V856" s="9"/>
      <c r="W856" s="9"/>
      <c r="X856" s="9"/>
      <c r="Y856" s="9"/>
      <c r="Z856" s="9"/>
    </row>
    <row r="857" spans="1:26" ht="13.2">
      <c r="A857" s="2"/>
      <c r="B857" s="2"/>
      <c r="C857" s="2"/>
      <c r="D857" s="2"/>
      <c r="E857" s="2"/>
      <c r="F857" s="2"/>
      <c r="G857" s="2"/>
      <c r="H857" s="2"/>
      <c r="I857" s="2"/>
      <c r="J857" s="2"/>
      <c r="K857" s="2"/>
      <c r="L857" s="2"/>
      <c r="M857" s="2"/>
      <c r="N857" s="9"/>
      <c r="O857" s="9"/>
      <c r="P857" s="9"/>
      <c r="Q857" s="9"/>
      <c r="R857" s="9"/>
      <c r="S857" s="9"/>
      <c r="T857" s="9"/>
      <c r="U857" s="9"/>
      <c r="V857" s="9"/>
      <c r="W857" s="9"/>
      <c r="X857" s="9"/>
      <c r="Y857" s="9"/>
      <c r="Z857" s="9"/>
    </row>
    <row r="858" spans="1:26" ht="13.2">
      <c r="A858" s="2"/>
      <c r="B858" s="2"/>
      <c r="C858" s="2"/>
      <c r="D858" s="2"/>
      <c r="E858" s="2"/>
      <c r="F858" s="2"/>
      <c r="G858" s="2"/>
      <c r="H858" s="2"/>
      <c r="I858" s="2"/>
      <c r="J858" s="2"/>
      <c r="K858" s="2"/>
      <c r="L858" s="2"/>
      <c r="M858" s="2"/>
      <c r="N858" s="9"/>
      <c r="O858" s="9"/>
      <c r="P858" s="9"/>
      <c r="Q858" s="9"/>
      <c r="R858" s="9"/>
      <c r="S858" s="9"/>
      <c r="T858" s="9"/>
      <c r="U858" s="9"/>
      <c r="V858" s="9"/>
      <c r="W858" s="9"/>
      <c r="X858" s="9"/>
      <c r="Y858" s="9"/>
      <c r="Z858" s="9"/>
    </row>
    <row r="859" spans="1:26" ht="13.2">
      <c r="A859" s="2"/>
      <c r="B859" s="2"/>
      <c r="C859" s="2"/>
      <c r="D859" s="2"/>
      <c r="E859" s="2"/>
      <c r="F859" s="2"/>
      <c r="G859" s="2"/>
      <c r="H859" s="2"/>
      <c r="I859" s="2"/>
      <c r="J859" s="2"/>
      <c r="K859" s="2"/>
      <c r="L859" s="2"/>
      <c r="M859" s="2"/>
      <c r="N859" s="9"/>
      <c r="O859" s="9"/>
      <c r="P859" s="9"/>
      <c r="Q859" s="9"/>
      <c r="R859" s="9"/>
      <c r="S859" s="9"/>
      <c r="T859" s="9"/>
      <c r="U859" s="9"/>
      <c r="V859" s="9"/>
      <c r="W859" s="9"/>
      <c r="X859" s="9"/>
      <c r="Y859" s="9"/>
      <c r="Z859" s="9"/>
    </row>
    <row r="860" spans="1:26" ht="13.2">
      <c r="A860" s="2"/>
      <c r="B860" s="2"/>
      <c r="C860" s="2"/>
      <c r="D860" s="2"/>
      <c r="E860" s="2"/>
      <c r="F860" s="2"/>
      <c r="G860" s="2"/>
      <c r="H860" s="2"/>
      <c r="I860" s="2"/>
      <c r="J860" s="2"/>
      <c r="K860" s="2"/>
      <c r="L860" s="2"/>
      <c r="M860" s="2"/>
      <c r="N860" s="9"/>
      <c r="O860" s="9"/>
      <c r="P860" s="9"/>
      <c r="Q860" s="9"/>
      <c r="R860" s="9"/>
      <c r="S860" s="9"/>
      <c r="T860" s="9"/>
      <c r="U860" s="9"/>
      <c r="V860" s="9"/>
      <c r="W860" s="9"/>
      <c r="X860" s="9"/>
      <c r="Y860" s="9"/>
      <c r="Z860" s="9"/>
    </row>
    <row r="861" spans="1:26" ht="13.2">
      <c r="A861" s="2"/>
      <c r="B861" s="2"/>
      <c r="C861" s="2"/>
      <c r="D861" s="2"/>
      <c r="E861" s="2"/>
      <c r="F861" s="2"/>
      <c r="G861" s="2"/>
      <c r="H861" s="2"/>
      <c r="I861" s="2"/>
      <c r="J861" s="2"/>
      <c r="K861" s="2"/>
      <c r="L861" s="2"/>
      <c r="M861" s="2"/>
      <c r="N861" s="9"/>
      <c r="O861" s="9"/>
      <c r="P861" s="9"/>
      <c r="Q861" s="9"/>
      <c r="R861" s="9"/>
      <c r="S861" s="9"/>
      <c r="T861" s="9"/>
      <c r="U861" s="9"/>
      <c r="V861" s="9"/>
      <c r="W861" s="9"/>
      <c r="X861" s="9"/>
      <c r="Y861" s="9"/>
      <c r="Z861" s="9"/>
    </row>
    <row r="862" spans="1:26" ht="13.2">
      <c r="A862" s="2"/>
      <c r="B862" s="2"/>
      <c r="C862" s="2"/>
      <c r="D862" s="2"/>
      <c r="E862" s="2"/>
      <c r="F862" s="2"/>
      <c r="G862" s="2"/>
      <c r="H862" s="2"/>
      <c r="I862" s="2"/>
      <c r="J862" s="2"/>
      <c r="K862" s="2"/>
      <c r="L862" s="2"/>
      <c r="M862" s="2"/>
      <c r="N862" s="9"/>
      <c r="O862" s="9"/>
      <c r="P862" s="9"/>
      <c r="Q862" s="9"/>
      <c r="R862" s="9"/>
      <c r="S862" s="9"/>
      <c r="T862" s="9"/>
      <c r="U862" s="9"/>
      <c r="V862" s="9"/>
      <c r="W862" s="9"/>
      <c r="X862" s="9"/>
      <c r="Y862" s="9"/>
      <c r="Z862" s="9"/>
    </row>
    <row r="863" spans="1:26" ht="13.2">
      <c r="A863" s="2"/>
      <c r="B863" s="2"/>
      <c r="C863" s="2"/>
      <c r="D863" s="2"/>
      <c r="E863" s="2"/>
      <c r="F863" s="2"/>
      <c r="G863" s="2"/>
      <c r="H863" s="2"/>
      <c r="I863" s="2"/>
      <c r="J863" s="2"/>
      <c r="K863" s="2"/>
      <c r="L863" s="2"/>
      <c r="M863" s="2"/>
      <c r="N863" s="9"/>
      <c r="O863" s="9"/>
      <c r="P863" s="9"/>
      <c r="Q863" s="9"/>
      <c r="R863" s="9"/>
      <c r="S863" s="9"/>
      <c r="T863" s="9"/>
      <c r="U863" s="9"/>
      <c r="V863" s="9"/>
      <c r="W863" s="9"/>
      <c r="X863" s="9"/>
      <c r="Y863" s="9"/>
      <c r="Z863" s="9"/>
    </row>
    <row r="864" spans="1:26" ht="13.2">
      <c r="A864" s="2"/>
      <c r="B864" s="2"/>
      <c r="C864" s="2"/>
      <c r="D864" s="2"/>
      <c r="E864" s="2"/>
      <c r="F864" s="2"/>
      <c r="G864" s="2"/>
      <c r="H864" s="2"/>
      <c r="I864" s="2"/>
      <c r="J864" s="2"/>
      <c r="K864" s="2"/>
      <c r="L864" s="2"/>
      <c r="M864" s="2"/>
      <c r="N864" s="9"/>
      <c r="O864" s="9"/>
      <c r="P864" s="9"/>
      <c r="Q864" s="9"/>
      <c r="R864" s="9"/>
      <c r="S864" s="9"/>
      <c r="T864" s="9"/>
      <c r="U864" s="9"/>
      <c r="V864" s="9"/>
      <c r="W864" s="9"/>
      <c r="X864" s="9"/>
      <c r="Y864" s="9"/>
      <c r="Z864" s="9"/>
    </row>
    <row r="865" spans="1:26" ht="13.2">
      <c r="A865" s="2"/>
      <c r="B865" s="2"/>
      <c r="C865" s="2"/>
      <c r="D865" s="2"/>
      <c r="E865" s="2"/>
      <c r="F865" s="2"/>
      <c r="G865" s="2"/>
      <c r="H865" s="2"/>
      <c r="I865" s="2"/>
      <c r="J865" s="2"/>
      <c r="K865" s="2"/>
      <c r="L865" s="2"/>
      <c r="M865" s="2"/>
      <c r="N865" s="9"/>
      <c r="O865" s="9"/>
      <c r="P865" s="9"/>
      <c r="Q865" s="9"/>
      <c r="R865" s="9"/>
      <c r="S865" s="9"/>
      <c r="T865" s="9"/>
      <c r="U865" s="9"/>
      <c r="V865" s="9"/>
      <c r="W865" s="9"/>
      <c r="X865" s="9"/>
      <c r="Y865" s="9"/>
      <c r="Z865" s="9"/>
    </row>
    <row r="866" spans="1:26" ht="13.2">
      <c r="A866" s="2"/>
      <c r="B866" s="2"/>
      <c r="C866" s="2"/>
      <c r="D866" s="2"/>
      <c r="E866" s="2"/>
      <c r="F866" s="2"/>
      <c r="G866" s="2"/>
      <c r="H866" s="2"/>
      <c r="I866" s="2"/>
      <c r="J866" s="2"/>
      <c r="K866" s="2"/>
      <c r="L866" s="2"/>
      <c r="M866" s="2"/>
      <c r="N866" s="9"/>
      <c r="O866" s="9"/>
      <c r="P866" s="9"/>
      <c r="Q866" s="9"/>
      <c r="R866" s="9"/>
      <c r="S866" s="9"/>
      <c r="T866" s="9"/>
      <c r="U866" s="9"/>
      <c r="V866" s="9"/>
      <c r="W866" s="9"/>
      <c r="X866" s="9"/>
      <c r="Y866" s="9"/>
      <c r="Z866" s="9"/>
    </row>
    <row r="867" spans="1:26" ht="13.2">
      <c r="A867" s="2"/>
      <c r="B867" s="2"/>
      <c r="C867" s="2"/>
      <c r="D867" s="2"/>
      <c r="E867" s="2"/>
      <c r="F867" s="2"/>
      <c r="G867" s="2"/>
      <c r="H867" s="2"/>
      <c r="I867" s="2"/>
      <c r="J867" s="2"/>
      <c r="K867" s="2"/>
      <c r="L867" s="2"/>
      <c r="M867" s="2"/>
      <c r="N867" s="9"/>
      <c r="O867" s="9"/>
      <c r="P867" s="9"/>
      <c r="Q867" s="9"/>
      <c r="R867" s="9"/>
      <c r="S867" s="9"/>
      <c r="T867" s="9"/>
      <c r="U867" s="9"/>
      <c r="V867" s="9"/>
      <c r="W867" s="9"/>
      <c r="X867" s="9"/>
      <c r="Y867" s="9"/>
      <c r="Z867" s="9"/>
    </row>
    <row r="868" spans="1:26" ht="13.2">
      <c r="A868" s="2"/>
      <c r="B868" s="2"/>
      <c r="C868" s="2"/>
      <c r="D868" s="2"/>
      <c r="E868" s="2"/>
      <c r="F868" s="2"/>
      <c r="G868" s="2"/>
      <c r="H868" s="2"/>
      <c r="I868" s="2"/>
      <c r="J868" s="2"/>
      <c r="K868" s="2"/>
      <c r="L868" s="2"/>
      <c r="M868" s="2"/>
      <c r="N868" s="9"/>
      <c r="O868" s="9"/>
      <c r="P868" s="9"/>
      <c r="Q868" s="9"/>
      <c r="R868" s="9"/>
      <c r="S868" s="9"/>
      <c r="T868" s="9"/>
      <c r="U868" s="9"/>
      <c r="V868" s="9"/>
      <c r="W868" s="9"/>
      <c r="X868" s="9"/>
      <c r="Y868" s="9"/>
      <c r="Z868" s="9"/>
    </row>
    <row r="869" spans="1:26" ht="13.2">
      <c r="A869" s="2"/>
      <c r="B869" s="2"/>
      <c r="C869" s="2"/>
      <c r="D869" s="2"/>
      <c r="E869" s="2"/>
      <c r="F869" s="2"/>
      <c r="G869" s="2"/>
      <c r="H869" s="2"/>
      <c r="I869" s="2"/>
      <c r="J869" s="2"/>
      <c r="K869" s="2"/>
      <c r="L869" s="2"/>
      <c r="M869" s="2"/>
      <c r="N869" s="9"/>
      <c r="O869" s="9"/>
      <c r="P869" s="9"/>
      <c r="Q869" s="9"/>
      <c r="R869" s="9"/>
      <c r="S869" s="9"/>
      <c r="T869" s="9"/>
      <c r="U869" s="9"/>
      <c r="V869" s="9"/>
      <c r="W869" s="9"/>
      <c r="X869" s="9"/>
      <c r="Y869" s="9"/>
      <c r="Z869" s="9"/>
    </row>
    <row r="870" spans="1:26" ht="13.2">
      <c r="A870" s="2"/>
      <c r="B870" s="2"/>
      <c r="C870" s="2"/>
      <c r="D870" s="2"/>
      <c r="E870" s="2"/>
      <c r="F870" s="2"/>
      <c r="G870" s="2"/>
      <c r="H870" s="2"/>
      <c r="I870" s="2"/>
      <c r="J870" s="2"/>
      <c r="K870" s="2"/>
      <c r="L870" s="2"/>
      <c r="M870" s="2"/>
      <c r="N870" s="9"/>
      <c r="O870" s="9"/>
      <c r="P870" s="9"/>
      <c r="Q870" s="9"/>
      <c r="R870" s="9"/>
      <c r="S870" s="9"/>
      <c r="T870" s="9"/>
      <c r="U870" s="9"/>
      <c r="V870" s="9"/>
      <c r="W870" s="9"/>
      <c r="X870" s="9"/>
      <c r="Y870" s="9"/>
      <c r="Z870" s="9"/>
    </row>
    <row r="871" spans="1:26" ht="13.2">
      <c r="A871" s="2"/>
      <c r="B871" s="2"/>
      <c r="C871" s="2"/>
      <c r="D871" s="2"/>
      <c r="E871" s="2"/>
      <c r="F871" s="2"/>
      <c r="G871" s="2"/>
      <c r="H871" s="2"/>
      <c r="I871" s="2"/>
      <c r="J871" s="2"/>
      <c r="K871" s="2"/>
      <c r="L871" s="2"/>
      <c r="M871" s="2"/>
      <c r="N871" s="9"/>
      <c r="O871" s="9"/>
      <c r="P871" s="9"/>
      <c r="Q871" s="9"/>
      <c r="R871" s="9"/>
      <c r="S871" s="9"/>
      <c r="T871" s="9"/>
      <c r="U871" s="9"/>
      <c r="V871" s="9"/>
      <c r="W871" s="9"/>
      <c r="X871" s="9"/>
      <c r="Y871" s="9"/>
      <c r="Z871" s="9"/>
    </row>
    <row r="872" spans="1:26" ht="13.2">
      <c r="A872" s="2"/>
      <c r="B872" s="2"/>
      <c r="C872" s="2"/>
      <c r="D872" s="2"/>
      <c r="E872" s="2"/>
      <c r="F872" s="2"/>
      <c r="G872" s="2"/>
      <c r="H872" s="2"/>
      <c r="I872" s="2"/>
      <c r="J872" s="2"/>
      <c r="K872" s="2"/>
      <c r="L872" s="2"/>
      <c r="M872" s="2"/>
      <c r="N872" s="9"/>
      <c r="O872" s="9"/>
      <c r="P872" s="9"/>
      <c r="Q872" s="9"/>
      <c r="R872" s="9"/>
      <c r="S872" s="9"/>
      <c r="T872" s="9"/>
      <c r="U872" s="9"/>
      <c r="V872" s="9"/>
      <c r="W872" s="9"/>
      <c r="X872" s="9"/>
      <c r="Y872" s="9"/>
      <c r="Z872" s="9"/>
    </row>
    <row r="873" spans="1:26" ht="13.2">
      <c r="A873" s="2"/>
      <c r="B873" s="2"/>
      <c r="C873" s="2"/>
      <c r="D873" s="2"/>
      <c r="E873" s="2"/>
      <c r="F873" s="2"/>
      <c r="G873" s="2"/>
      <c r="H873" s="2"/>
      <c r="I873" s="2"/>
      <c r="J873" s="2"/>
      <c r="K873" s="2"/>
      <c r="L873" s="2"/>
      <c r="M873" s="2"/>
      <c r="N873" s="9"/>
      <c r="O873" s="9"/>
      <c r="P873" s="9"/>
      <c r="Q873" s="9"/>
      <c r="R873" s="9"/>
      <c r="S873" s="9"/>
      <c r="T873" s="9"/>
      <c r="U873" s="9"/>
      <c r="V873" s="9"/>
      <c r="W873" s="9"/>
      <c r="X873" s="9"/>
      <c r="Y873" s="9"/>
      <c r="Z873" s="9"/>
    </row>
    <row r="874" spans="1:26" ht="13.2">
      <c r="A874" s="2"/>
      <c r="B874" s="2"/>
      <c r="C874" s="2"/>
      <c r="D874" s="2"/>
      <c r="E874" s="2"/>
      <c r="F874" s="2"/>
      <c r="G874" s="2"/>
      <c r="H874" s="2"/>
      <c r="I874" s="2"/>
      <c r="J874" s="2"/>
      <c r="K874" s="2"/>
      <c r="L874" s="2"/>
      <c r="M874" s="2"/>
      <c r="N874" s="9"/>
      <c r="O874" s="9"/>
      <c r="P874" s="9"/>
      <c r="Q874" s="9"/>
      <c r="R874" s="9"/>
      <c r="S874" s="9"/>
      <c r="T874" s="9"/>
      <c r="U874" s="9"/>
      <c r="V874" s="9"/>
      <c r="W874" s="9"/>
      <c r="X874" s="9"/>
      <c r="Y874" s="9"/>
      <c r="Z874" s="9"/>
    </row>
    <row r="875" spans="1:26" ht="13.2">
      <c r="A875" s="2"/>
      <c r="B875" s="2"/>
      <c r="C875" s="2"/>
      <c r="D875" s="2"/>
      <c r="E875" s="2"/>
      <c r="F875" s="2"/>
      <c r="G875" s="2"/>
      <c r="H875" s="2"/>
      <c r="I875" s="2"/>
      <c r="J875" s="2"/>
      <c r="K875" s="2"/>
      <c r="L875" s="2"/>
      <c r="M875" s="2"/>
      <c r="N875" s="9"/>
      <c r="O875" s="9"/>
      <c r="P875" s="9"/>
      <c r="Q875" s="9"/>
      <c r="R875" s="9"/>
      <c r="S875" s="9"/>
      <c r="T875" s="9"/>
      <c r="U875" s="9"/>
      <c r="V875" s="9"/>
      <c r="W875" s="9"/>
      <c r="X875" s="9"/>
      <c r="Y875" s="9"/>
      <c r="Z875" s="9"/>
    </row>
    <row r="876" spans="1:26" ht="13.2">
      <c r="A876" s="2"/>
      <c r="B876" s="2"/>
      <c r="C876" s="2"/>
      <c r="D876" s="2"/>
      <c r="E876" s="2"/>
      <c r="F876" s="2"/>
      <c r="G876" s="2"/>
      <c r="H876" s="2"/>
      <c r="I876" s="2"/>
      <c r="J876" s="2"/>
      <c r="K876" s="2"/>
      <c r="L876" s="2"/>
      <c r="M876" s="2"/>
      <c r="N876" s="9"/>
      <c r="O876" s="9"/>
      <c r="P876" s="9"/>
      <c r="Q876" s="9"/>
      <c r="R876" s="9"/>
      <c r="S876" s="9"/>
      <c r="T876" s="9"/>
      <c r="U876" s="9"/>
      <c r="V876" s="9"/>
      <c r="W876" s="9"/>
      <c r="X876" s="9"/>
      <c r="Y876" s="9"/>
      <c r="Z876" s="9"/>
    </row>
    <row r="877" spans="1:26" ht="13.2">
      <c r="A877" s="2"/>
      <c r="B877" s="2"/>
      <c r="C877" s="2"/>
      <c r="D877" s="2"/>
      <c r="E877" s="2"/>
      <c r="F877" s="2"/>
      <c r="G877" s="2"/>
      <c r="H877" s="2"/>
      <c r="I877" s="2"/>
      <c r="J877" s="2"/>
      <c r="K877" s="2"/>
      <c r="L877" s="2"/>
      <c r="M877" s="2"/>
      <c r="N877" s="9"/>
      <c r="O877" s="9"/>
      <c r="P877" s="9"/>
      <c r="Q877" s="9"/>
      <c r="R877" s="9"/>
      <c r="S877" s="9"/>
      <c r="T877" s="9"/>
      <c r="U877" s="9"/>
      <c r="V877" s="9"/>
      <c r="W877" s="9"/>
      <c r="X877" s="9"/>
      <c r="Y877" s="9"/>
      <c r="Z877" s="9"/>
    </row>
    <row r="878" spans="1:26" ht="13.2">
      <c r="A878" s="2"/>
      <c r="B878" s="2"/>
      <c r="C878" s="2"/>
      <c r="D878" s="2"/>
      <c r="E878" s="2"/>
      <c r="F878" s="2"/>
      <c r="G878" s="2"/>
      <c r="H878" s="2"/>
      <c r="I878" s="2"/>
      <c r="J878" s="2"/>
      <c r="K878" s="2"/>
      <c r="L878" s="2"/>
      <c r="M878" s="2"/>
      <c r="N878" s="9"/>
      <c r="O878" s="9"/>
      <c r="P878" s="9"/>
      <c r="Q878" s="9"/>
      <c r="R878" s="9"/>
      <c r="S878" s="9"/>
      <c r="T878" s="9"/>
      <c r="U878" s="9"/>
      <c r="V878" s="9"/>
      <c r="W878" s="9"/>
      <c r="X878" s="9"/>
      <c r="Y878" s="9"/>
      <c r="Z878" s="9"/>
    </row>
    <row r="879" spans="1:26" ht="13.2">
      <c r="A879" s="2"/>
      <c r="B879" s="2"/>
      <c r="C879" s="2"/>
      <c r="D879" s="2"/>
      <c r="E879" s="2"/>
      <c r="F879" s="2"/>
      <c r="G879" s="2"/>
      <c r="H879" s="2"/>
      <c r="I879" s="2"/>
      <c r="J879" s="2"/>
      <c r="K879" s="2"/>
      <c r="L879" s="2"/>
      <c r="M879" s="2"/>
      <c r="N879" s="9"/>
      <c r="O879" s="9"/>
      <c r="P879" s="9"/>
      <c r="Q879" s="9"/>
      <c r="R879" s="9"/>
      <c r="S879" s="9"/>
      <c r="T879" s="9"/>
      <c r="U879" s="9"/>
      <c r="V879" s="9"/>
      <c r="W879" s="9"/>
      <c r="X879" s="9"/>
      <c r="Y879" s="9"/>
      <c r="Z879" s="9"/>
    </row>
    <row r="880" spans="1:26" ht="13.2">
      <c r="A880" s="2"/>
      <c r="B880" s="2"/>
      <c r="C880" s="2"/>
      <c r="D880" s="2"/>
      <c r="E880" s="2"/>
      <c r="F880" s="2"/>
      <c r="G880" s="2"/>
      <c r="H880" s="2"/>
      <c r="I880" s="2"/>
      <c r="J880" s="2"/>
      <c r="K880" s="2"/>
      <c r="L880" s="2"/>
      <c r="M880" s="2"/>
      <c r="N880" s="9"/>
      <c r="O880" s="9"/>
      <c r="P880" s="9"/>
      <c r="Q880" s="9"/>
      <c r="R880" s="9"/>
      <c r="S880" s="9"/>
      <c r="T880" s="9"/>
      <c r="U880" s="9"/>
      <c r="V880" s="9"/>
      <c r="W880" s="9"/>
      <c r="X880" s="9"/>
      <c r="Y880" s="9"/>
      <c r="Z880" s="9"/>
    </row>
    <row r="881" spans="1:26" ht="13.2">
      <c r="A881" s="2"/>
      <c r="B881" s="2"/>
      <c r="C881" s="2"/>
      <c r="D881" s="2"/>
      <c r="E881" s="2"/>
      <c r="F881" s="2"/>
      <c r="G881" s="2"/>
      <c r="H881" s="2"/>
      <c r="I881" s="2"/>
      <c r="J881" s="2"/>
      <c r="K881" s="2"/>
      <c r="L881" s="2"/>
      <c r="M881" s="2"/>
      <c r="N881" s="9"/>
      <c r="O881" s="9"/>
      <c r="P881" s="9"/>
      <c r="Q881" s="9"/>
      <c r="R881" s="9"/>
      <c r="S881" s="9"/>
      <c r="T881" s="9"/>
      <c r="U881" s="9"/>
      <c r="V881" s="9"/>
      <c r="W881" s="9"/>
      <c r="X881" s="9"/>
      <c r="Y881" s="9"/>
      <c r="Z881" s="9"/>
    </row>
    <row r="882" spans="1:26" ht="13.2">
      <c r="A882" s="2"/>
      <c r="B882" s="2"/>
      <c r="C882" s="2"/>
      <c r="D882" s="2"/>
      <c r="E882" s="2"/>
      <c r="F882" s="2"/>
      <c r="G882" s="2"/>
      <c r="H882" s="2"/>
      <c r="I882" s="2"/>
      <c r="J882" s="2"/>
      <c r="K882" s="2"/>
      <c r="L882" s="2"/>
      <c r="M882" s="2"/>
      <c r="N882" s="9"/>
      <c r="O882" s="9"/>
      <c r="P882" s="9"/>
      <c r="Q882" s="9"/>
      <c r="R882" s="9"/>
      <c r="S882" s="9"/>
      <c r="T882" s="9"/>
      <c r="U882" s="9"/>
      <c r="V882" s="9"/>
      <c r="W882" s="9"/>
      <c r="X882" s="9"/>
      <c r="Y882" s="9"/>
      <c r="Z882" s="9"/>
    </row>
    <row r="883" spans="1:26" ht="13.2">
      <c r="A883" s="2"/>
      <c r="B883" s="2"/>
      <c r="C883" s="2"/>
      <c r="D883" s="2"/>
      <c r="E883" s="2"/>
      <c r="F883" s="2"/>
      <c r="G883" s="2"/>
      <c r="H883" s="2"/>
      <c r="I883" s="2"/>
      <c r="J883" s="2"/>
      <c r="K883" s="2"/>
      <c r="L883" s="2"/>
      <c r="M883" s="2"/>
      <c r="N883" s="9"/>
      <c r="O883" s="9"/>
      <c r="P883" s="9"/>
      <c r="Q883" s="9"/>
      <c r="R883" s="9"/>
      <c r="S883" s="9"/>
      <c r="T883" s="9"/>
      <c r="U883" s="9"/>
      <c r="V883" s="9"/>
      <c r="W883" s="9"/>
      <c r="X883" s="9"/>
      <c r="Y883" s="9"/>
      <c r="Z883" s="9"/>
    </row>
    <row r="884" spans="1:26" ht="13.2">
      <c r="A884" s="2"/>
      <c r="B884" s="2"/>
      <c r="C884" s="2"/>
      <c r="D884" s="2"/>
      <c r="E884" s="2"/>
      <c r="F884" s="2"/>
      <c r="G884" s="2"/>
      <c r="H884" s="2"/>
      <c r="I884" s="2"/>
      <c r="J884" s="2"/>
      <c r="K884" s="2"/>
      <c r="L884" s="2"/>
      <c r="M884" s="2"/>
      <c r="N884" s="9"/>
      <c r="O884" s="9"/>
      <c r="P884" s="9"/>
      <c r="Q884" s="9"/>
      <c r="R884" s="9"/>
      <c r="S884" s="9"/>
      <c r="T884" s="9"/>
      <c r="U884" s="9"/>
      <c r="V884" s="9"/>
      <c r="W884" s="9"/>
      <c r="X884" s="9"/>
      <c r="Y884" s="9"/>
      <c r="Z884" s="9"/>
    </row>
    <row r="885" spans="1:26" ht="13.2">
      <c r="A885" s="2"/>
      <c r="B885" s="2"/>
      <c r="C885" s="2"/>
      <c r="D885" s="2"/>
      <c r="E885" s="2"/>
      <c r="F885" s="2"/>
      <c r="G885" s="2"/>
      <c r="H885" s="2"/>
      <c r="I885" s="2"/>
      <c r="J885" s="2"/>
      <c r="K885" s="2"/>
      <c r="L885" s="2"/>
      <c r="M885" s="2"/>
      <c r="N885" s="9"/>
      <c r="O885" s="9"/>
      <c r="P885" s="9"/>
      <c r="Q885" s="9"/>
      <c r="R885" s="9"/>
      <c r="S885" s="9"/>
      <c r="T885" s="9"/>
      <c r="U885" s="9"/>
      <c r="V885" s="9"/>
      <c r="W885" s="9"/>
      <c r="X885" s="9"/>
      <c r="Y885" s="9"/>
      <c r="Z885" s="9"/>
    </row>
    <row r="886" spans="1:26" ht="13.2">
      <c r="A886" s="2"/>
      <c r="B886" s="2"/>
      <c r="C886" s="2"/>
      <c r="D886" s="2"/>
      <c r="E886" s="2"/>
      <c r="F886" s="2"/>
      <c r="G886" s="2"/>
      <c r="H886" s="2"/>
      <c r="I886" s="2"/>
      <c r="J886" s="2"/>
      <c r="K886" s="2"/>
      <c r="L886" s="2"/>
      <c r="M886" s="2"/>
      <c r="N886" s="9"/>
      <c r="O886" s="9"/>
      <c r="P886" s="9"/>
      <c r="Q886" s="9"/>
      <c r="R886" s="9"/>
      <c r="S886" s="9"/>
      <c r="T886" s="9"/>
      <c r="U886" s="9"/>
      <c r="V886" s="9"/>
      <c r="W886" s="9"/>
      <c r="X886" s="9"/>
      <c r="Y886" s="9"/>
      <c r="Z886" s="9"/>
    </row>
    <row r="887" spans="1:26" ht="13.2">
      <c r="A887" s="2"/>
      <c r="B887" s="2"/>
      <c r="C887" s="2"/>
      <c r="D887" s="2"/>
      <c r="E887" s="2"/>
      <c r="F887" s="2"/>
      <c r="G887" s="2"/>
      <c r="H887" s="2"/>
      <c r="I887" s="2"/>
      <c r="J887" s="2"/>
      <c r="K887" s="2"/>
      <c r="L887" s="2"/>
      <c r="M887" s="2"/>
      <c r="N887" s="9"/>
      <c r="O887" s="9"/>
      <c r="P887" s="9"/>
      <c r="Q887" s="9"/>
      <c r="R887" s="9"/>
      <c r="S887" s="9"/>
      <c r="T887" s="9"/>
      <c r="U887" s="9"/>
      <c r="V887" s="9"/>
      <c r="W887" s="9"/>
      <c r="X887" s="9"/>
      <c r="Y887" s="9"/>
      <c r="Z887" s="9"/>
    </row>
    <row r="888" spans="1:26" ht="13.2">
      <c r="A888" s="2"/>
      <c r="B888" s="2"/>
      <c r="C888" s="2"/>
      <c r="D888" s="2"/>
      <c r="E888" s="2"/>
      <c r="F888" s="2"/>
      <c r="G888" s="2"/>
      <c r="H888" s="2"/>
      <c r="I888" s="2"/>
      <c r="J888" s="2"/>
      <c r="K888" s="2"/>
      <c r="L888" s="2"/>
      <c r="M888" s="2"/>
      <c r="N888" s="9"/>
      <c r="O888" s="9"/>
      <c r="P888" s="9"/>
      <c r="Q888" s="9"/>
      <c r="R888" s="9"/>
      <c r="S888" s="9"/>
      <c r="T888" s="9"/>
      <c r="U888" s="9"/>
      <c r="V888" s="9"/>
      <c r="W888" s="9"/>
      <c r="X888" s="9"/>
      <c r="Y888" s="9"/>
      <c r="Z888" s="9"/>
    </row>
    <row r="889" spans="1:26" ht="13.2">
      <c r="A889" s="2"/>
      <c r="B889" s="2"/>
      <c r="C889" s="2"/>
      <c r="D889" s="2"/>
      <c r="E889" s="2"/>
      <c r="F889" s="2"/>
      <c r="G889" s="2"/>
      <c r="H889" s="2"/>
      <c r="I889" s="2"/>
      <c r="J889" s="2"/>
      <c r="K889" s="2"/>
      <c r="L889" s="2"/>
      <c r="M889" s="2"/>
      <c r="N889" s="9"/>
      <c r="O889" s="9"/>
      <c r="P889" s="9"/>
      <c r="Q889" s="9"/>
      <c r="R889" s="9"/>
      <c r="S889" s="9"/>
      <c r="T889" s="9"/>
      <c r="U889" s="9"/>
      <c r="V889" s="9"/>
      <c r="W889" s="9"/>
      <c r="X889" s="9"/>
      <c r="Y889" s="9"/>
      <c r="Z889" s="9"/>
    </row>
    <row r="890" spans="1:26" ht="13.2">
      <c r="A890" s="2"/>
      <c r="B890" s="2"/>
      <c r="C890" s="2"/>
      <c r="D890" s="2"/>
      <c r="E890" s="2"/>
      <c r="F890" s="2"/>
      <c r="G890" s="2"/>
      <c r="H890" s="2"/>
      <c r="I890" s="2"/>
      <c r="J890" s="2"/>
      <c r="K890" s="2"/>
      <c r="L890" s="2"/>
      <c r="M890" s="2"/>
      <c r="N890" s="9"/>
      <c r="O890" s="9"/>
      <c r="P890" s="9"/>
      <c r="Q890" s="9"/>
      <c r="R890" s="9"/>
      <c r="S890" s="9"/>
      <c r="T890" s="9"/>
      <c r="U890" s="9"/>
      <c r="V890" s="9"/>
      <c r="W890" s="9"/>
      <c r="X890" s="9"/>
      <c r="Y890" s="9"/>
      <c r="Z890" s="9"/>
    </row>
    <row r="891" spans="1:26" ht="13.2">
      <c r="A891" s="2"/>
      <c r="B891" s="2"/>
      <c r="C891" s="2"/>
      <c r="D891" s="2"/>
      <c r="E891" s="2"/>
      <c r="F891" s="2"/>
      <c r="G891" s="2"/>
      <c r="H891" s="2"/>
      <c r="I891" s="2"/>
      <c r="J891" s="2"/>
      <c r="K891" s="2"/>
      <c r="L891" s="2"/>
      <c r="M891" s="2"/>
      <c r="N891" s="9"/>
      <c r="O891" s="9"/>
      <c r="P891" s="9"/>
      <c r="Q891" s="9"/>
      <c r="R891" s="9"/>
      <c r="S891" s="9"/>
      <c r="T891" s="9"/>
      <c r="U891" s="9"/>
      <c r="V891" s="9"/>
      <c r="W891" s="9"/>
      <c r="X891" s="9"/>
      <c r="Y891" s="9"/>
      <c r="Z891" s="9"/>
    </row>
    <row r="892" spans="1:26" ht="13.2">
      <c r="A892" s="2"/>
      <c r="B892" s="2"/>
      <c r="C892" s="2"/>
      <c r="D892" s="2"/>
      <c r="E892" s="2"/>
      <c r="F892" s="2"/>
      <c r="G892" s="2"/>
      <c r="H892" s="2"/>
      <c r="I892" s="2"/>
      <c r="J892" s="2"/>
      <c r="K892" s="2"/>
      <c r="L892" s="2"/>
      <c r="M892" s="2"/>
      <c r="N892" s="9"/>
      <c r="O892" s="9"/>
      <c r="P892" s="9"/>
      <c r="Q892" s="9"/>
      <c r="R892" s="9"/>
      <c r="S892" s="9"/>
      <c r="T892" s="9"/>
      <c r="U892" s="9"/>
      <c r="V892" s="9"/>
      <c r="W892" s="9"/>
      <c r="X892" s="9"/>
      <c r="Y892" s="9"/>
      <c r="Z892" s="9"/>
    </row>
    <row r="893" spans="1:26" ht="13.2">
      <c r="A893" s="2"/>
      <c r="B893" s="2"/>
      <c r="C893" s="2"/>
      <c r="D893" s="2"/>
      <c r="E893" s="2"/>
      <c r="F893" s="2"/>
      <c r="G893" s="2"/>
      <c r="H893" s="2"/>
      <c r="I893" s="2"/>
      <c r="J893" s="2"/>
      <c r="K893" s="2"/>
      <c r="L893" s="2"/>
      <c r="M893" s="2"/>
      <c r="N893" s="9"/>
      <c r="O893" s="9"/>
      <c r="P893" s="9"/>
      <c r="Q893" s="9"/>
      <c r="R893" s="9"/>
      <c r="S893" s="9"/>
      <c r="T893" s="9"/>
      <c r="U893" s="9"/>
      <c r="V893" s="9"/>
      <c r="W893" s="9"/>
      <c r="X893" s="9"/>
      <c r="Y893" s="9"/>
      <c r="Z893" s="9"/>
    </row>
    <row r="894" spans="1:26" ht="13.2">
      <c r="A894" s="2"/>
      <c r="B894" s="2"/>
      <c r="C894" s="2"/>
      <c r="D894" s="2"/>
      <c r="E894" s="2"/>
      <c r="F894" s="2"/>
      <c r="G894" s="2"/>
      <c r="H894" s="2"/>
      <c r="I894" s="2"/>
      <c r="J894" s="2"/>
      <c r="K894" s="2"/>
      <c r="L894" s="2"/>
      <c r="M894" s="2"/>
      <c r="N894" s="9"/>
      <c r="O894" s="9"/>
      <c r="P894" s="9"/>
      <c r="Q894" s="9"/>
      <c r="R894" s="9"/>
      <c r="S894" s="9"/>
      <c r="T894" s="9"/>
      <c r="U894" s="9"/>
      <c r="V894" s="9"/>
      <c r="W894" s="9"/>
      <c r="X894" s="9"/>
      <c r="Y894" s="9"/>
      <c r="Z894" s="9"/>
    </row>
    <row r="895" spans="1:26" ht="13.2">
      <c r="A895" s="2"/>
      <c r="B895" s="2"/>
      <c r="C895" s="2"/>
      <c r="D895" s="2"/>
      <c r="E895" s="2"/>
      <c r="F895" s="2"/>
      <c r="G895" s="2"/>
      <c r="H895" s="2"/>
      <c r="I895" s="2"/>
      <c r="J895" s="2"/>
      <c r="K895" s="2"/>
      <c r="L895" s="2"/>
      <c r="M895" s="2"/>
      <c r="N895" s="9"/>
      <c r="O895" s="9"/>
      <c r="P895" s="9"/>
      <c r="Q895" s="9"/>
      <c r="R895" s="9"/>
      <c r="S895" s="9"/>
      <c r="T895" s="9"/>
      <c r="U895" s="9"/>
      <c r="V895" s="9"/>
      <c r="W895" s="9"/>
      <c r="X895" s="9"/>
      <c r="Y895" s="9"/>
      <c r="Z895" s="9"/>
    </row>
    <row r="896" spans="1:26" ht="13.2">
      <c r="A896" s="2"/>
      <c r="B896" s="2"/>
      <c r="C896" s="2"/>
      <c r="D896" s="2"/>
      <c r="E896" s="2"/>
      <c r="F896" s="2"/>
      <c r="G896" s="2"/>
      <c r="H896" s="2"/>
      <c r="I896" s="2"/>
      <c r="J896" s="2"/>
      <c r="K896" s="2"/>
      <c r="L896" s="2"/>
      <c r="M896" s="2"/>
      <c r="N896" s="9"/>
      <c r="O896" s="9"/>
      <c r="P896" s="9"/>
      <c r="Q896" s="9"/>
      <c r="R896" s="9"/>
      <c r="S896" s="9"/>
      <c r="T896" s="9"/>
      <c r="U896" s="9"/>
      <c r="V896" s="9"/>
      <c r="W896" s="9"/>
      <c r="X896" s="9"/>
      <c r="Y896" s="9"/>
      <c r="Z896" s="9"/>
    </row>
    <row r="897" spans="1:26" ht="13.2">
      <c r="A897" s="2"/>
      <c r="B897" s="2"/>
      <c r="C897" s="2"/>
      <c r="D897" s="2"/>
      <c r="E897" s="2"/>
      <c r="F897" s="2"/>
      <c r="G897" s="2"/>
      <c r="H897" s="2"/>
      <c r="I897" s="2"/>
      <c r="J897" s="2"/>
      <c r="K897" s="2"/>
      <c r="L897" s="2"/>
      <c r="M897" s="2"/>
      <c r="N897" s="9"/>
      <c r="O897" s="9"/>
      <c r="P897" s="9"/>
      <c r="Q897" s="9"/>
      <c r="R897" s="9"/>
      <c r="S897" s="9"/>
      <c r="T897" s="9"/>
      <c r="U897" s="9"/>
      <c r="V897" s="9"/>
      <c r="W897" s="9"/>
      <c r="X897" s="9"/>
      <c r="Y897" s="9"/>
      <c r="Z897" s="9"/>
    </row>
    <row r="898" spans="1:26" ht="13.2">
      <c r="A898" s="2"/>
      <c r="B898" s="2"/>
      <c r="C898" s="2"/>
      <c r="D898" s="2"/>
      <c r="E898" s="2"/>
      <c r="F898" s="2"/>
      <c r="G898" s="2"/>
      <c r="H898" s="2"/>
      <c r="I898" s="2"/>
      <c r="J898" s="2"/>
      <c r="K898" s="2"/>
      <c r="L898" s="2"/>
      <c r="M898" s="2"/>
      <c r="N898" s="9"/>
      <c r="O898" s="9"/>
      <c r="P898" s="9"/>
      <c r="Q898" s="9"/>
      <c r="R898" s="9"/>
      <c r="S898" s="9"/>
      <c r="T898" s="9"/>
      <c r="U898" s="9"/>
      <c r="V898" s="9"/>
      <c r="W898" s="9"/>
      <c r="X898" s="9"/>
      <c r="Y898" s="9"/>
      <c r="Z898" s="9"/>
    </row>
    <row r="899" spans="1:26" ht="13.2">
      <c r="A899" s="2"/>
      <c r="B899" s="2"/>
      <c r="C899" s="2"/>
      <c r="D899" s="2"/>
      <c r="E899" s="2"/>
      <c r="F899" s="2"/>
      <c r="G899" s="2"/>
      <c r="H899" s="2"/>
      <c r="I899" s="2"/>
      <c r="J899" s="2"/>
      <c r="K899" s="2"/>
      <c r="L899" s="2"/>
      <c r="M899" s="2"/>
      <c r="N899" s="9"/>
      <c r="O899" s="9"/>
      <c r="P899" s="9"/>
      <c r="Q899" s="9"/>
      <c r="R899" s="9"/>
      <c r="S899" s="9"/>
      <c r="T899" s="9"/>
      <c r="U899" s="9"/>
      <c r="V899" s="9"/>
      <c r="W899" s="9"/>
      <c r="X899" s="9"/>
      <c r="Y899" s="9"/>
      <c r="Z899" s="9"/>
    </row>
    <row r="900" spans="1:26" ht="13.2">
      <c r="A900" s="2"/>
      <c r="B900" s="2"/>
      <c r="C900" s="2"/>
      <c r="D900" s="2"/>
      <c r="E900" s="2"/>
      <c r="F900" s="2"/>
      <c r="G900" s="2"/>
      <c r="H900" s="2"/>
      <c r="I900" s="2"/>
      <c r="J900" s="2"/>
      <c r="K900" s="2"/>
      <c r="L900" s="2"/>
      <c r="M900" s="2"/>
      <c r="N900" s="9"/>
      <c r="O900" s="9"/>
      <c r="P900" s="9"/>
      <c r="Q900" s="9"/>
      <c r="R900" s="9"/>
      <c r="S900" s="9"/>
      <c r="T900" s="9"/>
      <c r="U900" s="9"/>
      <c r="V900" s="9"/>
      <c r="W900" s="9"/>
      <c r="X900" s="9"/>
      <c r="Y900" s="9"/>
      <c r="Z900" s="9"/>
    </row>
    <row r="901" spans="1:26" ht="13.2">
      <c r="A901" s="2"/>
      <c r="B901" s="2"/>
      <c r="C901" s="2"/>
      <c r="D901" s="2"/>
      <c r="E901" s="2"/>
      <c r="F901" s="2"/>
      <c r="G901" s="2"/>
      <c r="H901" s="2"/>
      <c r="I901" s="2"/>
      <c r="J901" s="2"/>
      <c r="K901" s="2"/>
      <c r="L901" s="2"/>
      <c r="M901" s="2"/>
      <c r="N901" s="9"/>
      <c r="O901" s="9"/>
      <c r="P901" s="9"/>
      <c r="Q901" s="9"/>
      <c r="R901" s="9"/>
      <c r="S901" s="9"/>
      <c r="T901" s="9"/>
      <c r="U901" s="9"/>
      <c r="V901" s="9"/>
      <c r="W901" s="9"/>
      <c r="X901" s="9"/>
      <c r="Y901" s="9"/>
      <c r="Z901" s="9"/>
    </row>
    <row r="902" spans="1:26" ht="13.2">
      <c r="A902" s="2"/>
      <c r="B902" s="2"/>
      <c r="C902" s="2"/>
      <c r="D902" s="2"/>
      <c r="E902" s="2"/>
      <c r="F902" s="2"/>
      <c r="G902" s="2"/>
      <c r="H902" s="2"/>
      <c r="I902" s="2"/>
      <c r="J902" s="2"/>
      <c r="K902" s="2"/>
      <c r="L902" s="2"/>
      <c r="M902" s="2"/>
      <c r="N902" s="9"/>
      <c r="O902" s="9"/>
      <c r="P902" s="9"/>
      <c r="Q902" s="9"/>
      <c r="R902" s="9"/>
      <c r="S902" s="9"/>
      <c r="T902" s="9"/>
      <c r="U902" s="9"/>
      <c r="V902" s="9"/>
      <c r="W902" s="9"/>
      <c r="X902" s="9"/>
      <c r="Y902" s="9"/>
      <c r="Z902" s="9"/>
    </row>
    <row r="903" spans="1:26" ht="13.2">
      <c r="A903" s="2"/>
      <c r="B903" s="2"/>
      <c r="C903" s="2"/>
      <c r="D903" s="2"/>
      <c r="E903" s="2"/>
      <c r="F903" s="2"/>
      <c r="G903" s="2"/>
      <c r="H903" s="2"/>
      <c r="I903" s="2"/>
      <c r="J903" s="2"/>
      <c r="K903" s="2"/>
      <c r="L903" s="2"/>
      <c r="M903" s="2"/>
      <c r="N903" s="9"/>
      <c r="O903" s="9"/>
      <c r="P903" s="9"/>
      <c r="Q903" s="9"/>
      <c r="R903" s="9"/>
      <c r="S903" s="9"/>
      <c r="T903" s="9"/>
      <c r="U903" s="9"/>
      <c r="V903" s="9"/>
      <c r="W903" s="9"/>
      <c r="X903" s="9"/>
      <c r="Y903" s="9"/>
      <c r="Z903" s="9"/>
    </row>
    <row r="904" spans="1:26" ht="13.2">
      <c r="A904" s="2"/>
      <c r="B904" s="2"/>
      <c r="C904" s="2"/>
      <c r="D904" s="2"/>
      <c r="E904" s="2"/>
      <c r="F904" s="2"/>
      <c r="G904" s="2"/>
      <c r="H904" s="2"/>
      <c r="I904" s="2"/>
      <c r="J904" s="2"/>
      <c r="K904" s="2"/>
      <c r="L904" s="2"/>
      <c r="M904" s="2"/>
      <c r="N904" s="9"/>
      <c r="O904" s="9"/>
      <c r="P904" s="9"/>
      <c r="Q904" s="9"/>
      <c r="R904" s="9"/>
      <c r="S904" s="9"/>
      <c r="T904" s="9"/>
      <c r="U904" s="9"/>
      <c r="V904" s="9"/>
      <c r="W904" s="9"/>
      <c r="X904" s="9"/>
      <c r="Y904" s="9"/>
      <c r="Z904" s="9"/>
    </row>
    <row r="905" spans="1:26" ht="13.2">
      <c r="A905" s="2"/>
      <c r="B905" s="2"/>
      <c r="C905" s="2"/>
      <c r="D905" s="2"/>
      <c r="E905" s="2"/>
      <c r="F905" s="2"/>
      <c r="G905" s="2"/>
      <c r="H905" s="2"/>
      <c r="I905" s="2"/>
      <c r="J905" s="2"/>
      <c r="K905" s="2"/>
      <c r="L905" s="2"/>
      <c r="M905" s="2"/>
      <c r="N905" s="9"/>
      <c r="O905" s="9"/>
      <c r="P905" s="9"/>
      <c r="Q905" s="9"/>
      <c r="R905" s="9"/>
      <c r="S905" s="9"/>
      <c r="T905" s="9"/>
      <c r="U905" s="9"/>
      <c r="V905" s="9"/>
      <c r="W905" s="9"/>
      <c r="X905" s="9"/>
      <c r="Y905" s="9"/>
      <c r="Z905" s="9"/>
    </row>
    <row r="906" spans="1:26" ht="13.2">
      <c r="A906" s="2"/>
      <c r="B906" s="2"/>
      <c r="C906" s="2"/>
      <c r="D906" s="2"/>
      <c r="E906" s="2"/>
      <c r="F906" s="2"/>
      <c r="G906" s="2"/>
      <c r="H906" s="2"/>
      <c r="I906" s="2"/>
      <c r="J906" s="2"/>
      <c r="K906" s="2"/>
      <c r="L906" s="2"/>
      <c r="M906" s="2"/>
      <c r="N906" s="9"/>
      <c r="O906" s="9"/>
      <c r="P906" s="9"/>
      <c r="Q906" s="9"/>
      <c r="R906" s="9"/>
      <c r="S906" s="9"/>
      <c r="T906" s="9"/>
      <c r="U906" s="9"/>
      <c r="V906" s="9"/>
      <c r="W906" s="9"/>
      <c r="X906" s="9"/>
      <c r="Y906" s="9"/>
      <c r="Z906" s="9"/>
    </row>
    <row r="907" spans="1:26" ht="13.2">
      <c r="A907" s="2"/>
      <c r="B907" s="2"/>
      <c r="C907" s="2"/>
      <c r="D907" s="2"/>
      <c r="E907" s="2"/>
      <c r="F907" s="2"/>
      <c r="G907" s="2"/>
      <c r="H907" s="2"/>
      <c r="I907" s="2"/>
      <c r="J907" s="2"/>
      <c r="K907" s="2"/>
      <c r="L907" s="2"/>
      <c r="M907" s="2"/>
      <c r="N907" s="9"/>
      <c r="O907" s="9"/>
      <c r="P907" s="9"/>
      <c r="Q907" s="9"/>
      <c r="R907" s="9"/>
      <c r="S907" s="9"/>
      <c r="T907" s="9"/>
      <c r="U907" s="9"/>
      <c r="V907" s="9"/>
      <c r="W907" s="9"/>
      <c r="X907" s="9"/>
      <c r="Y907" s="9"/>
      <c r="Z907" s="9"/>
    </row>
    <row r="908" spans="1:26" ht="13.2">
      <c r="A908" s="2"/>
      <c r="B908" s="2"/>
      <c r="C908" s="2"/>
      <c r="D908" s="2"/>
      <c r="E908" s="2"/>
      <c r="F908" s="2"/>
      <c r="G908" s="2"/>
      <c r="H908" s="2"/>
      <c r="I908" s="2"/>
      <c r="J908" s="2"/>
      <c r="K908" s="2"/>
      <c r="L908" s="2"/>
      <c r="M908" s="2"/>
      <c r="N908" s="9"/>
      <c r="O908" s="9"/>
      <c r="P908" s="9"/>
      <c r="Q908" s="9"/>
      <c r="R908" s="9"/>
      <c r="S908" s="9"/>
      <c r="T908" s="9"/>
      <c r="U908" s="9"/>
      <c r="V908" s="9"/>
      <c r="W908" s="9"/>
      <c r="X908" s="9"/>
      <c r="Y908" s="9"/>
      <c r="Z908" s="9"/>
    </row>
    <row r="909" spans="1:26" ht="13.2">
      <c r="A909" s="2"/>
      <c r="B909" s="2"/>
      <c r="C909" s="2"/>
      <c r="D909" s="2"/>
      <c r="E909" s="2"/>
      <c r="F909" s="2"/>
      <c r="G909" s="2"/>
      <c r="H909" s="2"/>
      <c r="I909" s="2"/>
      <c r="J909" s="2"/>
      <c r="K909" s="2"/>
      <c r="L909" s="2"/>
      <c r="M909" s="2"/>
      <c r="N909" s="9"/>
      <c r="O909" s="9"/>
      <c r="P909" s="9"/>
      <c r="Q909" s="9"/>
      <c r="R909" s="9"/>
      <c r="S909" s="9"/>
      <c r="T909" s="9"/>
      <c r="U909" s="9"/>
      <c r="V909" s="9"/>
      <c r="W909" s="9"/>
      <c r="X909" s="9"/>
      <c r="Y909" s="9"/>
      <c r="Z909" s="9"/>
    </row>
    <row r="910" spans="1:26" ht="13.2">
      <c r="A910" s="2"/>
      <c r="B910" s="2"/>
      <c r="C910" s="2"/>
      <c r="D910" s="2"/>
      <c r="E910" s="2"/>
      <c r="F910" s="2"/>
      <c r="G910" s="2"/>
      <c r="H910" s="2"/>
      <c r="I910" s="2"/>
      <c r="J910" s="2"/>
      <c r="K910" s="2"/>
      <c r="L910" s="2"/>
      <c r="M910" s="2"/>
      <c r="N910" s="9"/>
      <c r="O910" s="9"/>
      <c r="P910" s="9"/>
      <c r="Q910" s="9"/>
      <c r="R910" s="9"/>
      <c r="S910" s="9"/>
      <c r="T910" s="9"/>
      <c r="U910" s="9"/>
      <c r="V910" s="9"/>
      <c r="W910" s="9"/>
      <c r="X910" s="9"/>
      <c r="Y910" s="9"/>
      <c r="Z910" s="9"/>
    </row>
    <row r="911" spans="1:26" ht="13.2">
      <c r="A911" s="2"/>
      <c r="B911" s="2"/>
      <c r="C911" s="2"/>
      <c r="D911" s="2"/>
      <c r="E911" s="2"/>
      <c r="F911" s="2"/>
      <c r="G911" s="2"/>
      <c r="H911" s="2"/>
      <c r="I911" s="2"/>
      <c r="J911" s="2"/>
      <c r="K911" s="2"/>
      <c r="L911" s="2"/>
      <c r="M911" s="2"/>
      <c r="N911" s="9"/>
      <c r="O911" s="9"/>
      <c r="P911" s="9"/>
      <c r="Q911" s="9"/>
      <c r="R911" s="9"/>
      <c r="S911" s="9"/>
      <c r="T911" s="9"/>
      <c r="U911" s="9"/>
      <c r="V911" s="9"/>
      <c r="W911" s="9"/>
      <c r="X911" s="9"/>
      <c r="Y911" s="9"/>
      <c r="Z911" s="9"/>
    </row>
    <row r="912" spans="1:26" ht="13.2">
      <c r="A912" s="2"/>
      <c r="B912" s="2"/>
      <c r="C912" s="2"/>
      <c r="D912" s="2"/>
      <c r="E912" s="2"/>
      <c r="F912" s="2"/>
      <c r="G912" s="2"/>
      <c r="H912" s="2"/>
      <c r="I912" s="2"/>
      <c r="J912" s="2"/>
      <c r="K912" s="2"/>
      <c r="L912" s="2"/>
      <c r="M912" s="2"/>
      <c r="N912" s="9"/>
      <c r="O912" s="9"/>
      <c r="P912" s="9"/>
      <c r="Q912" s="9"/>
      <c r="R912" s="9"/>
      <c r="S912" s="9"/>
      <c r="T912" s="9"/>
      <c r="U912" s="9"/>
      <c r="V912" s="9"/>
      <c r="W912" s="9"/>
      <c r="X912" s="9"/>
      <c r="Y912" s="9"/>
      <c r="Z912" s="9"/>
    </row>
    <row r="913" spans="1:26" ht="13.2">
      <c r="A913" s="2"/>
      <c r="B913" s="2"/>
      <c r="C913" s="2"/>
      <c r="D913" s="2"/>
      <c r="E913" s="2"/>
      <c r="F913" s="2"/>
      <c r="G913" s="2"/>
      <c r="H913" s="2"/>
      <c r="I913" s="2"/>
      <c r="J913" s="2"/>
      <c r="K913" s="2"/>
      <c r="L913" s="2"/>
      <c r="M913" s="2"/>
      <c r="N913" s="9"/>
      <c r="O913" s="9"/>
      <c r="P913" s="9"/>
      <c r="Q913" s="9"/>
      <c r="R913" s="9"/>
      <c r="S913" s="9"/>
      <c r="T913" s="9"/>
      <c r="U913" s="9"/>
      <c r="V913" s="9"/>
      <c r="W913" s="9"/>
      <c r="X913" s="9"/>
      <c r="Y913" s="9"/>
      <c r="Z913" s="9"/>
    </row>
    <row r="914" spans="1:26" ht="13.2">
      <c r="A914" s="2"/>
      <c r="B914" s="2"/>
      <c r="C914" s="2"/>
      <c r="D914" s="2"/>
      <c r="E914" s="2"/>
      <c r="F914" s="2"/>
      <c r="G914" s="2"/>
      <c r="H914" s="2"/>
      <c r="I914" s="2"/>
      <c r="J914" s="2"/>
      <c r="K914" s="2"/>
      <c r="L914" s="2"/>
      <c r="M914" s="2"/>
      <c r="N914" s="9"/>
      <c r="O914" s="9"/>
      <c r="P914" s="9"/>
      <c r="Q914" s="9"/>
      <c r="R914" s="9"/>
      <c r="S914" s="9"/>
      <c r="T914" s="9"/>
      <c r="U914" s="9"/>
      <c r="V914" s="9"/>
      <c r="W914" s="9"/>
      <c r="X914" s="9"/>
      <c r="Y914" s="9"/>
      <c r="Z914" s="9"/>
    </row>
    <row r="915" spans="1:26" ht="13.2">
      <c r="A915" s="2"/>
      <c r="B915" s="2"/>
      <c r="C915" s="2"/>
      <c r="D915" s="2"/>
      <c r="E915" s="2"/>
      <c r="F915" s="2"/>
      <c r="G915" s="2"/>
      <c r="H915" s="2"/>
      <c r="I915" s="2"/>
      <c r="J915" s="2"/>
      <c r="K915" s="2"/>
      <c r="L915" s="2"/>
      <c r="M915" s="2"/>
      <c r="N915" s="9"/>
      <c r="O915" s="9"/>
      <c r="P915" s="9"/>
      <c r="Q915" s="9"/>
      <c r="R915" s="9"/>
      <c r="S915" s="9"/>
      <c r="T915" s="9"/>
      <c r="U915" s="9"/>
      <c r="V915" s="9"/>
      <c r="W915" s="9"/>
      <c r="X915" s="9"/>
      <c r="Y915" s="9"/>
      <c r="Z915" s="9"/>
    </row>
    <row r="916" spans="1:26" ht="13.2">
      <c r="A916" s="2"/>
      <c r="B916" s="2"/>
      <c r="C916" s="2"/>
      <c r="D916" s="2"/>
      <c r="E916" s="2"/>
      <c r="F916" s="2"/>
      <c r="G916" s="2"/>
      <c r="H916" s="2"/>
      <c r="I916" s="2"/>
      <c r="J916" s="2"/>
      <c r="K916" s="2"/>
      <c r="L916" s="2"/>
      <c r="M916" s="2"/>
      <c r="N916" s="9"/>
      <c r="O916" s="9"/>
      <c r="P916" s="9"/>
      <c r="Q916" s="9"/>
      <c r="R916" s="9"/>
      <c r="S916" s="9"/>
      <c r="T916" s="9"/>
      <c r="U916" s="9"/>
      <c r="V916" s="9"/>
      <c r="W916" s="9"/>
      <c r="X916" s="9"/>
      <c r="Y916" s="9"/>
      <c r="Z916" s="9"/>
    </row>
    <row r="917" spans="1:26" ht="13.2">
      <c r="A917" s="2"/>
      <c r="B917" s="2"/>
      <c r="C917" s="2"/>
      <c r="D917" s="2"/>
      <c r="E917" s="2"/>
      <c r="F917" s="2"/>
      <c r="G917" s="2"/>
      <c r="H917" s="2"/>
      <c r="I917" s="2"/>
      <c r="J917" s="2"/>
      <c r="K917" s="2"/>
      <c r="L917" s="2"/>
      <c r="M917" s="2"/>
      <c r="N917" s="9"/>
      <c r="O917" s="9"/>
      <c r="P917" s="9"/>
      <c r="Q917" s="9"/>
      <c r="R917" s="9"/>
      <c r="S917" s="9"/>
      <c r="T917" s="9"/>
      <c r="U917" s="9"/>
      <c r="V917" s="9"/>
      <c r="W917" s="9"/>
      <c r="X917" s="9"/>
      <c r="Y917" s="9"/>
      <c r="Z917" s="9"/>
    </row>
    <row r="918" spans="1:26" ht="13.2">
      <c r="A918" s="2"/>
      <c r="B918" s="2"/>
      <c r="C918" s="2"/>
      <c r="D918" s="2"/>
      <c r="E918" s="2"/>
      <c r="F918" s="2"/>
      <c r="G918" s="2"/>
      <c r="H918" s="2"/>
      <c r="I918" s="2"/>
      <c r="J918" s="2"/>
      <c r="K918" s="2"/>
      <c r="L918" s="2"/>
      <c r="M918" s="2"/>
      <c r="N918" s="9"/>
      <c r="O918" s="9"/>
      <c r="P918" s="9"/>
      <c r="Q918" s="9"/>
      <c r="R918" s="9"/>
      <c r="S918" s="9"/>
      <c r="T918" s="9"/>
      <c r="U918" s="9"/>
      <c r="V918" s="9"/>
      <c r="W918" s="9"/>
      <c r="X918" s="9"/>
      <c r="Y918" s="9"/>
      <c r="Z918" s="9"/>
    </row>
    <row r="919" spans="1:26" ht="13.2">
      <c r="A919" s="2"/>
      <c r="B919" s="2"/>
      <c r="C919" s="2"/>
      <c r="D919" s="2"/>
      <c r="E919" s="2"/>
      <c r="F919" s="2"/>
      <c r="G919" s="2"/>
      <c r="H919" s="2"/>
      <c r="I919" s="2"/>
      <c r="J919" s="2"/>
      <c r="K919" s="2"/>
      <c r="L919" s="2"/>
      <c r="M919" s="2"/>
      <c r="N919" s="9"/>
      <c r="O919" s="9"/>
      <c r="P919" s="9"/>
      <c r="Q919" s="9"/>
      <c r="R919" s="9"/>
      <c r="S919" s="9"/>
      <c r="T919" s="9"/>
      <c r="U919" s="9"/>
      <c r="V919" s="9"/>
      <c r="W919" s="9"/>
      <c r="X919" s="9"/>
      <c r="Y919" s="9"/>
      <c r="Z919" s="9"/>
    </row>
    <row r="920" spans="1:26" ht="13.2">
      <c r="A920" s="2"/>
      <c r="B920" s="2"/>
      <c r="C920" s="2"/>
      <c r="D920" s="2"/>
      <c r="E920" s="2"/>
      <c r="F920" s="2"/>
      <c r="G920" s="2"/>
      <c r="H920" s="2"/>
      <c r="I920" s="2"/>
      <c r="J920" s="2"/>
      <c r="K920" s="2"/>
      <c r="L920" s="2"/>
      <c r="M920" s="2"/>
      <c r="N920" s="9"/>
      <c r="O920" s="9"/>
      <c r="P920" s="9"/>
      <c r="Q920" s="9"/>
      <c r="R920" s="9"/>
      <c r="S920" s="9"/>
      <c r="T920" s="9"/>
      <c r="U920" s="9"/>
      <c r="V920" s="9"/>
      <c r="W920" s="9"/>
      <c r="X920" s="9"/>
      <c r="Y920" s="9"/>
      <c r="Z920" s="9"/>
    </row>
    <row r="921" spans="1:26" ht="13.2">
      <c r="A921" s="2"/>
      <c r="B921" s="2"/>
      <c r="C921" s="2"/>
      <c r="D921" s="2"/>
      <c r="E921" s="2"/>
      <c r="F921" s="2"/>
      <c r="G921" s="2"/>
      <c r="H921" s="2"/>
      <c r="I921" s="2"/>
      <c r="J921" s="2"/>
      <c r="K921" s="2"/>
      <c r="L921" s="2"/>
      <c r="M921" s="2"/>
      <c r="N921" s="9"/>
      <c r="O921" s="9"/>
      <c r="P921" s="9"/>
      <c r="Q921" s="9"/>
      <c r="R921" s="9"/>
      <c r="S921" s="9"/>
      <c r="T921" s="9"/>
      <c r="U921" s="9"/>
      <c r="V921" s="9"/>
      <c r="W921" s="9"/>
      <c r="X921" s="9"/>
      <c r="Y921" s="9"/>
      <c r="Z921" s="9"/>
    </row>
    <row r="922" spans="1:26" ht="13.2">
      <c r="A922" s="2"/>
      <c r="B922" s="2"/>
      <c r="C922" s="2"/>
      <c r="D922" s="2"/>
      <c r="E922" s="2"/>
      <c r="F922" s="2"/>
      <c r="G922" s="2"/>
      <c r="H922" s="2"/>
      <c r="I922" s="2"/>
      <c r="J922" s="2"/>
      <c r="K922" s="2"/>
      <c r="L922" s="2"/>
      <c r="M922" s="2"/>
      <c r="N922" s="9"/>
      <c r="O922" s="9"/>
      <c r="P922" s="9"/>
      <c r="Q922" s="9"/>
      <c r="R922" s="9"/>
      <c r="S922" s="9"/>
      <c r="T922" s="9"/>
      <c r="U922" s="9"/>
      <c r="V922" s="9"/>
      <c r="W922" s="9"/>
      <c r="X922" s="9"/>
      <c r="Y922" s="9"/>
      <c r="Z922" s="9"/>
    </row>
    <row r="923" spans="1:26" ht="13.2">
      <c r="A923" s="2"/>
      <c r="B923" s="2"/>
      <c r="C923" s="2"/>
      <c r="D923" s="2"/>
      <c r="E923" s="2"/>
      <c r="F923" s="2"/>
      <c r="G923" s="2"/>
      <c r="H923" s="2"/>
      <c r="I923" s="2"/>
      <c r="J923" s="2"/>
      <c r="K923" s="2"/>
      <c r="L923" s="2"/>
      <c r="M923" s="2"/>
      <c r="N923" s="9"/>
      <c r="O923" s="9"/>
      <c r="P923" s="9"/>
      <c r="Q923" s="9"/>
      <c r="R923" s="9"/>
      <c r="S923" s="9"/>
      <c r="T923" s="9"/>
      <c r="U923" s="9"/>
      <c r="V923" s="9"/>
      <c r="W923" s="9"/>
      <c r="X923" s="9"/>
      <c r="Y923" s="9"/>
      <c r="Z923" s="9"/>
    </row>
    <row r="924" spans="1:26" ht="13.2">
      <c r="A924" s="2"/>
      <c r="B924" s="2"/>
      <c r="C924" s="2"/>
      <c r="D924" s="2"/>
      <c r="E924" s="2"/>
      <c r="F924" s="2"/>
      <c r="G924" s="2"/>
      <c r="H924" s="2"/>
      <c r="I924" s="2"/>
      <c r="J924" s="2"/>
      <c r="K924" s="2"/>
      <c r="L924" s="2"/>
      <c r="M924" s="2"/>
      <c r="N924" s="9"/>
      <c r="O924" s="9"/>
      <c r="P924" s="9"/>
      <c r="Q924" s="9"/>
      <c r="R924" s="9"/>
      <c r="S924" s="9"/>
      <c r="T924" s="9"/>
      <c r="U924" s="9"/>
      <c r="V924" s="9"/>
      <c r="W924" s="9"/>
      <c r="X924" s="9"/>
      <c r="Y924" s="9"/>
      <c r="Z924" s="9"/>
    </row>
    <row r="925" spans="1:26" ht="13.2">
      <c r="A925" s="2"/>
      <c r="B925" s="2"/>
      <c r="C925" s="2"/>
      <c r="D925" s="2"/>
      <c r="E925" s="2"/>
      <c r="F925" s="2"/>
      <c r="G925" s="2"/>
      <c r="H925" s="2"/>
      <c r="I925" s="2"/>
      <c r="J925" s="2"/>
      <c r="K925" s="2"/>
      <c r="L925" s="2"/>
      <c r="M925" s="2"/>
      <c r="N925" s="9"/>
      <c r="O925" s="9"/>
      <c r="P925" s="9"/>
      <c r="Q925" s="9"/>
      <c r="R925" s="9"/>
      <c r="S925" s="9"/>
      <c r="T925" s="9"/>
      <c r="U925" s="9"/>
      <c r="V925" s="9"/>
      <c r="W925" s="9"/>
      <c r="X925" s="9"/>
      <c r="Y925" s="9"/>
      <c r="Z925" s="9"/>
    </row>
    <row r="926" spans="1:26" ht="13.2">
      <c r="A926" s="2"/>
      <c r="B926" s="2"/>
      <c r="C926" s="2"/>
      <c r="D926" s="2"/>
      <c r="E926" s="2"/>
      <c r="F926" s="2"/>
      <c r="G926" s="2"/>
      <c r="H926" s="2"/>
      <c r="I926" s="2"/>
      <c r="J926" s="2"/>
      <c r="K926" s="2"/>
      <c r="L926" s="2"/>
      <c r="M926" s="2"/>
      <c r="N926" s="9"/>
      <c r="O926" s="9"/>
      <c r="P926" s="9"/>
      <c r="Q926" s="9"/>
      <c r="R926" s="9"/>
      <c r="S926" s="9"/>
      <c r="T926" s="9"/>
      <c r="U926" s="9"/>
      <c r="V926" s="9"/>
      <c r="W926" s="9"/>
      <c r="X926" s="9"/>
      <c r="Y926" s="9"/>
      <c r="Z926" s="9"/>
    </row>
    <row r="927" spans="1:26" ht="13.2">
      <c r="A927" s="2"/>
      <c r="B927" s="2"/>
      <c r="C927" s="2"/>
      <c r="D927" s="2"/>
      <c r="E927" s="2"/>
      <c r="F927" s="2"/>
      <c r="G927" s="2"/>
      <c r="H927" s="2"/>
      <c r="I927" s="2"/>
      <c r="J927" s="2"/>
      <c r="K927" s="2"/>
      <c r="L927" s="2"/>
      <c r="M927" s="2"/>
      <c r="N927" s="9"/>
      <c r="O927" s="9"/>
      <c r="P927" s="9"/>
      <c r="Q927" s="9"/>
      <c r="R927" s="9"/>
      <c r="S927" s="9"/>
      <c r="T927" s="9"/>
      <c r="U927" s="9"/>
      <c r="V927" s="9"/>
      <c r="W927" s="9"/>
      <c r="X927" s="9"/>
      <c r="Y927" s="9"/>
      <c r="Z927" s="9"/>
    </row>
    <row r="928" spans="1:26" ht="13.2">
      <c r="A928" s="2"/>
      <c r="B928" s="2"/>
      <c r="C928" s="2"/>
      <c r="D928" s="2"/>
      <c r="E928" s="2"/>
      <c r="F928" s="2"/>
      <c r="G928" s="2"/>
      <c r="H928" s="2"/>
      <c r="I928" s="2"/>
      <c r="J928" s="2"/>
      <c r="K928" s="2"/>
      <c r="L928" s="2"/>
      <c r="M928" s="2"/>
      <c r="N928" s="9"/>
      <c r="O928" s="9"/>
      <c r="P928" s="9"/>
      <c r="Q928" s="9"/>
      <c r="R928" s="9"/>
      <c r="S928" s="9"/>
      <c r="T928" s="9"/>
      <c r="U928" s="9"/>
      <c r="V928" s="9"/>
      <c r="W928" s="9"/>
      <c r="X928" s="9"/>
      <c r="Y928" s="9"/>
      <c r="Z928" s="9"/>
    </row>
    <row r="929" spans="1:26" ht="13.2">
      <c r="A929" s="2"/>
      <c r="B929" s="2"/>
      <c r="C929" s="2"/>
      <c r="D929" s="2"/>
      <c r="E929" s="2"/>
      <c r="F929" s="2"/>
      <c r="G929" s="2"/>
      <c r="H929" s="2"/>
      <c r="I929" s="2"/>
      <c r="J929" s="2"/>
      <c r="K929" s="2"/>
      <c r="L929" s="2"/>
      <c r="M929" s="2"/>
      <c r="N929" s="9"/>
      <c r="O929" s="9"/>
      <c r="P929" s="9"/>
      <c r="Q929" s="9"/>
      <c r="R929" s="9"/>
      <c r="S929" s="9"/>
      <c r="T929" s="9"/>
      <c r="U929" s="9"/>
      <c r="V929" s="9"/>
      <c r="W929" s="9"/>
      <c r="X929" s="9"/>
      <c r="Y929" s="9"/>
      <c r="Z929" s="9"/>
    </row>
    <row r="930" spans="1:26" ht="13.2">
      <c r="A930" s="2"/>
      <c r="B930" s="2"/>
      <c r="C930" s="2"/>
      <c r="D930" s="2"/>
      <c r="E930" s="2"/>
      <c r="F930" s="2"/>
      <c r="G930" s="2"/>
      <c r="H930" s="2"/>
      <c r="I930" s="2"/>
      <c r="J930" s="2"/>
      <c r="K930" s="2"/>
      <c r="L930" s="2"/>
      <c r="M930" s="2"/>
      <c r="N930" s="9"/>
      <c r="O930" s="9"/>
      <c r="P930" s="9"/>
      <c r="Q930" s="9"/>
      <c r="R930" s="9"/>
      <c r="S930" s="9"/>
      <c r="T930" s="9"/>
      <c r="U930" s="9"/>
      <c r="V930" s="9"/>
      <c r="W930" s="9"/>
      <c r="X930" s="9"/>
      <c r="Y930" s="9"/>
      <c r="Z930" s="9"/>
    </row>
    <row r="931" spans="1:26" ht="13.2">
      <c r="A931" s="2"/>
      <c r="B931" s="2"/>
      <c r="C931" s="2"/>
      <c r="D931" s="2"/>
      <c r="E931" s="2"/>
      <c r="F931" s="2"/>
      <c r="G931" s="2"/>
      <c r="H931" s="2"/>
      <c r="I931" s="2"/>
      <c r="J931" s="2"/>
      <c r="K931" s="2"/>
      <c r="L931" s="2"/>
      <c r="M931" s="2"/>
      <c r="N931" s="9"/>
      <c r="O931" s="9"/>
      <c r="P931" s="9"/>
      <c r="Q931" s="9"/>
      <c r="R931" s="9"/>
      <c r="S931" s="9"/>
      <c r="T931" s="9"/>
      <c r="U931" s="9"/>
      <c r="V931" s="9"/>
      <c r="W931" s="9"/>
      <c r="X931" s="9"/>
      <c r="Y931" s="9"/>
      <c r="Z931" s="9"/>
    </row>
    <row r="932" spans="1:26" ht="13.2">
      <c r="A932" s="2"/>
      <c r="B932" s="2"/>
      <c r="C932" s="2"/>
      <c r="D932" s="2"/>
      <c r="E932" s="2"/>
      <c r="F932" s="2"/>
      <c r="G932" s="2"/>
      <c r="H932" s="2"/>
      <c r="I932" s="2"/>
      <c r="J932" s="2"/>
      <c r="K932" s="2"/>
      <c r="L932" s="2"/>
      <c r="M932" s="2"/>
      <c r="N932" s="9"/>
      <c r="O932" s="9"/>
      <c r="P932" s="9"/>
      <c r="Q932" s="9"/>
      <c r="R932" s="9"/>
      <c r="S932" s="9"/>
      <c r="T932" s="9"/>
      <c r="U932" s="9"/>
      <c r="V932" s="9"/>
      <c r="W932" s="9"/>
      <c r="X932" s="9"/>
      <c r="Y932" s="9"/>
      <c r="Z932" s="9"/>
    </row>
    <row r="933" spans="1:26" ht="13.2">
      <c r="A933" s="2"/>
      <c r="B933" s="2"/>
      <c r="C933" s="2"/>
      <c r="D933" s="2"/>
      <c r="E933" s="2"/>
      <c r="F933" s="2"/>
      <c r="G933" s="2"/>
      <c r="H933" s="2"/>
      <c r="I933" s="2"/>
      <c r="J933" s="2"/>
      <c r="K933" s="2"/>
      <c r="L933" s="2"/>
      <c r="M933" s="2"/>
      <c r="N933" s="9"/>
      <c r="O933" s="9"/>
      <c r="P933" s="9"/>
      <c r="Q933" s="9"/>
      <c r="R933" s="9"/>
      <c r="S933" s="9"/>
      <c r="T933" s="9"/>
      <c r="U933" s="9"/>
      <c r="V933" s="9"/>
      <c r="W933" s="9"/>
      <c r="X933" s="9"/>
      <c r="Y933" s="9"/>
      <c r="Z933" s="9"/>
    </row>
    <row r="934" spans="1:26" ht="13.2">
      <c r="A934" s="2"/>
      <c r="B934" s="2"/>
      <c r="C934" s="2"/>
      <c r="D934" s="2"/>
      <c r="E934" s="2"/>
      <c r="F934" s="2"/>
      <c r="G934" s="2"/>
      <c r="H934" s="2"/>
      <c r="I934" s="2"/>
      <c r="J934" s="2"/>
      <c r="K934" s="2"/>
      <c r="L934" s="2"/>
      <c r="M934" s="2"/>
      <c r="N934" s="9"/>
      <c r="O934" s="9"/>
      <c r="P934" s="9"/>
      <c r="Q934" s="9"/>
      <c r="R934" s="9"/>
      <c r="S934" s="9"/>
      <c r="T934" s="9"/>
      <c r="U934" s="9"/>
      <c r="V934" s="9"/>
      <c r="W934" s="9"/>
      <c r="X934" s="9"/>
      <c r="Y934" s="9"/>
      <c r="Z934" s="9"/>
    </row>
    <row r="935" spans="1:26" ht="13.2">
      <c r="A935" s="2"/>
      <c r="B935" s="2"/>
      <c r="C935" s="2"/>
      <c r="D935" s="2"/>
      <c r="E935" s="2"/>
      <c r="F935" s="2"/>
      <c r="G935" s="2"/>
      <c r="H935" s="2"/>
      <c r="I935" s="2"/>
      <c r="J935" s="2"/>
      <c r="K935" s="2"/>
      <c r="L935" s="2"/>
      <c r="M935" s="2"/>
      <c r="N935" s="9"/>
      <c r="O935" s="9"/>
      <c r="P935" s="9"/>
      <c r="Q935" s="9"/>
      <c r="R935" s="9"/>
      <c r="S935" s="9"/>
      <c r="T935" s="9"/>
      <c r="U935" s="9"/>
      <c r="V935" s="9"/>
      <c r="W935" s="9"/>
      <c r="X935" s="9"/>
      <c r="Y935" s="9"/>
      <c r="Z935" s="9"/>
    </row>
    <row r="936" spans="1:26" ht="13.2">
      <c r="A936" s="2"/>
      <c r="B936" s="2"/>
      <c r="C936" s="2"/>
      <c r="D936" s="2"/>
      <c r="E936" s="2"/>
      <c r="F936" s="2"/>
      <c r="G936" s="2"/>
      <c r="H936" s="2"/>
      <c r="I936" s="2"/>
      <c r="J936" s="2"/>
      <c r="K936" s="2"/>
      <c r="L936" s="2"/>
      <c r="M936" s="2"/>
      <c r="N936" s="9"/>
      <c r="O936" s="9"/>
      <c r="P936" s="9"/>
      <c r="Q936" s="9"/>
      <c r="R936" s="9"/>
      <c r="S936" s="9"/>
      <c r="T936" s="9"/>
      <c r="U936" s="9"/>
      <c r="V936" s="9"/>
      <c r="W936" s="9"/>
      <c r="X936" s="9"/>
      <c r="Y936" s="9"/>
      <c r="Z936" s="9"/>
    </row>
    <row r="937" spans="1:26" ht="13.2">
      <c r="A937" s="2"/>
      <c r="B937" s="2"/>
      <c r="C937" s="2"/>
      <c r="D937" s="2"/>
      <c r="E937" s="2"/>
      <c r="F937" s="2"/>
      <c r="G937" s="2"/>
      <c r="H937" s="2"/>
      <c r="I937" s="2"/>
      <c r="J937" s="2"/>
      <c r="K937" s="2"/>
      <c r="L937" s="2"/>
      <c r="M937" s="2"/>
      <c r="N937" s="9"/>
      <c r="O937" s="9"/>
      <c r="P937" s="9"/>
      <c r="Q937" s="9"/>
      <c r="R937" s="9"/>
      <c r="S937" s="9"/>
      <c r="T937" s="9"/>
      <c r="U937" s="9"/>
      <c r="V937" s="9"/>
      <c r="W937" s="9"/>
      <c r="X937" s="9"/>
      <c r="Y937" s="9"/>
      <c r="Z937" s="9"/>
    </row>
    <row r="938" spans="1:26" ht="13.2">
      <c r="A938" s="2"/>
      <c r="B938" s="2"/>
      <c r="C938" s="2"/>
      <c r="D938" s="2"/>
      <c r="E938" s="2"/>
      <c r="F938" s="2"/>
      <c r="G938" s="2"/>
      <c r="H938" s="2"/>
      <c r="I938" s="2"/>
      <c r="J938" s="2"/>
      <c r="K938" s="2"/>
      <c r="L938" s="2"/>
      <c r="M938" s="2"/>
      <c r="N938" s="9"/>
      <c r="O938" s="9"/>
      <c r="P938" s="9"/>
      <c r="Q938" s="9"/>
      <c r="R938" s="9"/>
      <c r="S938" s="9"/>
      <c r="T938" s="9"/>
      <c r="U938" s="9"/>
      <c r="V938" s="9"/>
      <c r="W938" s="9"/>
      <c r="X938" s="9"/>
      <c r="Y938" s="9"/>
      <c r="Z938" s="9"/>
    </row>
    <row r="939" spans="1:26" ht="13.2">
      <c r="A939" s="2"/>
      <c r="B939" s="2"/>
      <c r="C939" s="2"/>
      <c r="D939" s="2"/>
      <c r="E939" s="2"/>
      <c r="F939" s="2"/>
      <c r="G939" s="2"/>
      <c r="H939" s="2"/>
      <c r="I939" s="2"/>
      <c r="J939" s="2"/>
      <c r="K939" s="2"/>
      <c r="L939" s="2"/>
      <c r="M939" s="2"/>
      <c r="N939" s="9"/>
      <c r="O939" s="9"/>
      <c r="P939" s="9"/>
      <c r="Q939" s="9"/>
      <c r="R939" s="9"/>
      <c r="S939" s="9"/>
      <c r="T939" s="9"/>
      <c r="U939" s="9"/>
      <c r="V939" s="9"/>
      <c r="W939" s="9"/>
      <c r="X939" s="9"/>
      <c r="Y939" s="9"/>
      <c r="Z939" s="9"/>
    </row>
    <row r="940" spans="1:26" ht="13.2">
      <c r="A940" s="2"/>
      <c r="B940" s="2"/>
      <c r="C940" s="2"/>
      <c r="D940" s="2"/>
      <c r="E940" s="2"/>
      <c r="F940" s="2"/>
      <c r="G940" s="2"/>
      <c r="H940" s="2"/>
      <c r="I940" s="2"/>
      <c r="J940" s="2"/>
      <c r="K940" s="2"/>
      <c r="L940" s="2"/>
      <c r="M940" s="2"/>
      <c r="N940" s="9"/>
      <c r="O940" s="9"/>
      <c r="P940" s="9"/>
      <c r="Q940" s="9"/>
      <c r="R940" s="9"/>
      <c r="S940" s="9"/>
      <c r="T940" s="9"/>
      <c r="U940" s="9"/>
      <c r="V940" s="9"/>
      <c r="W940" s="9"/>
      <c r="X940" s="9"/>
      <c r="Y940" s="9"/>
      <c r="Z940" s="9"/>
    </row>
    <row r="941" spans="1:26" ht="13.2">
      <c r="A941" s="2"/>
      <c r="B941" s="2"/>
      <c r="C941" s="2"/>
      <c r="D941" s="2"/>
      <c r="E941" s="2"/>
      <c r="F941" s="2"/>
      <c r="G941" s="2"/>
      <c r="H941" s="2"/>
      <c r="I941" s="2"/>
      <c r="J941" s="2"/>
      <c r="K941" s="2"/>
      <c r="L941" s="2"/>
      <c r="M941" s="2"/>
      <c r="N941" s="9"/>
      <c r="O941" s="9"/>
      <c r="P941" s="9"/>
      <c r="Q941" s="9"/>
      <c r="R941" s="9"/>
      <c r="S941" s="9"/>
      <c r="T941" s="9"/>
      <c r="U941" s="9"/>
      <c r="V941" s="9"/>
      <c r="W941" s="9"/>
      <c r="X941" s="9"/>
      <c r="Y941" s="9"/>
      <c r="Z941" s="9"/>
    </row>
    <row r="942" spans="1:26" ht="13.2">
      <c r="A942" s="2"/>
      <c r="B942" s="2"/>
      <c r="C942" s="2"/>
      <c r="D942" s="2"/>
      <c r="E942" s="2"/>
      <c r="F942" s="2"/>
      <c r="G942" s="2"/>
      <c r="H942" s="2"/>
      <c r="I942" s="2"/>
      <c r="J942" s="2"/>
      <c r="K942" s="2"/>
      <c r="L942" s="2"/>
      <c r="M942" s="2"/>
      <c r="N942" s="9"/>
      <c r="O942" s="9"/>
      <c r="P942" s="9"/>
      <c r="Q942" s="9"/>
      <c r="R942" s="9"/>
      <c r="S942" s="9"/>
      <c r="T942" s="9"/>
      <c r="U942" s="9"/>
      <c r="V942" s="9"/>
      <c r="W942" s="9"/>
      <c r="X942" s="9"/>
      <c r="Y942" s="9"/>
      <c r="Z942" s="9"/>
    </row>
    <row r="943" spans="1:26" ht="13.2">
      <c r="A943" s="2"/>
      <c r="B943" s="2"/>
      <c r="C943" s="2"/>
      <c r="D943" s="2"/>
      <c r="E943" s="2"/>
      <c r="F943" s="2"/>
      <c r="G943" s="2"/>
      <c r="H943" s="2"/>
      <c r="I943" s="2"/>
      <c r="J943" s="2"/>
      <c r="K943" s="2"/>
      <c r="L943" s="2"/>
      <c r="M943" s="2"/>
      <c r="N943" s="9"/>
      <c r="O943" s="9"/>
      <c r="P943" s="9"/>
      <c r="Q943" s="9"/>
      <c r="R943" s="9"/>
      <c r="S943" s="9"/>
      <c r="T943" s="9"/>
      <c r="U943" s="9"/>
      <c r="V943" s="9"/>
      <c r="W943" s="9"/>
      <c r="X943" s="9"/>
      <c r="Y943" s="9"/>
      <c r="Z943" s="9"/>
    </row>
    <row r="944" spans="1:26" ht="13.2">
      <c r="A944" s="2"/>
      <c r="B944" s="2"/>
      <c r="C944" s="2"/>
      <c r="D944" s="2"/>
      <c r="E944" s="2"/>
      <c r="F944" s="2"/>
      <c r="G944" s="2"/>
      <c r="H944" s="2"/>
      <c r="I944" s="2"/>
      <c r="J944" s="2"/>
      <c r="K944" s="2"/>
      <c r="L944" s="2"/>
      <c r="M944" s="2"/>
      <c r="N944" s="9"/>
      <c r="O944" s="9"/>
      <c r="P944" s="9"/>
      <c r="Q944" s="9"/>
      <c r="R944" s="9"/>
      <c r="S944" s="9"/>
      <c r="T944" s="9"/>
      <c r="U944" s="9"/>
      <c r="V944" s="9"/>
      <c r="W944" s="9"/>
      <c r="X944" s="9"/>
      <c r="Y944" s="9"/>
      <c r="Z944" s="9"/>
    </row>
    <row r="945" spans="1:26" ht="13.2">
      <c r="A945" s="2"/>
      <c r="B945" s="2"/>
      <c r="C945" s="2"/>
      <c r="D945" s="2"/>
      <c r="E945" s="2"/>
      <c r="F945" s="2"/>
      <c r="G945" s="2"/>
      <c r="H945" s="2"/>
      <c r="I945" s="2"/>
      <c r="J945" s="2"/>
      <c r="K945" s="2"/>
      <c r="L945" s="2"/>
      <c r="M945" s="2"/>
      <c r="N945" s="9"/>
      <c r="O945" s="9"/>
      <c r="P945" s="9"/>
      <c r="Q945" s="9"/>
      <c r="R945" s="9"/>
      <c r="S945" s="9"/>
      <c r="T945" s="9"/>
      <c r="U945" s="9"/>
      <c r="V945" s="9"/>
      <c r="W945" s="9"/>
      <c r="X945" s="9"/>
      <c r="Y945" s="9"/>
      <c r="Z945" s="9"/>
    </row>
    <row r="946" spans="1:26" ht="13.2">
      <c r="A946" s="2"/>
      <c r="B946" s="2"/>
      <c r="C946" s="2"/>
      <c r="D946" s="2"/>
      <c r="E946" s="2"/>
      <c r="F946" s="2"/>
      <c r="G946" s="2"/>
      <c r="H946" s="2"/>
      <c r="I946" s="2"/>
      <c r="J946" s="2"/>
      <c r="K946" s="2"/>
      <c r="L946" s="2"/>
      <c r="M946" s="2"/>
      <c r="N946" s="9"/>
      <c r="O946" s="9"/>
      <c r="P946" s="9"/>
      <c r="Q946" s="9"/>
      <c r="R946" s="9"/>
      <c r="S946" s="9"/>
      <c r="T946" s="9"/>
      <c r="U946" s="9"/>
      <c r="V946" s="9"/>
      <c r="W946" s="9"/>
      <c r="X946" s="9"/>
      <c r="Y946" s="9"/>
      <c r="Z946" s="9"/>
    </row>
    <row r="947" spans="1:26" ht="13.2">
      <c r="A947" s="2"/>
      <c r="B947" s="2"/>
      <c r="C947" s="2"/>
      <c r="D947" s="2"/>
      <c r="E947" s="2"/>
      <c r="F947" s="2"/>
      <c r="G947" s="2"/>
      <c r="H947" s="2"/>
      <c r="I947" s="2"/>
      <c r="J947" s="2"/>
      <c r="K947" s="2"/>
      <c r="L947" s="2"/>
      <c r="M947" s="2"/>
      <c r="N947" s="9"/>
      <c r="O947" s="9"/>
      <c r="P947" s="9"/>
      <c r="Q947" s="9"/>
      <c r="R947" s="9"/>
      <c r="S947" s="9"/>
      <c r="T947" s="9"/>
      <c r="U947" s="9"/>
      <c r="V947" s="9"/>
      <c r="W947" s="9"/>
      <c r="X947" s="9"/>
      <c r="Y947" s="9"/>
      <c r="Z947" s="9"/>
    </row>
    <row r="948" spans="1:26" ht="13.2">
      <c r="A948" s="2"/>
      <c r="B948" s="2"/>
      <c r="C948" s="2"/>
      <c r="D948" s="2"/>
      <c r="E948" s="2"/>
      <c r="F948" s="2"/>
      <c r="G948" s="2"/>
      <c r="H948" s="2"/>
      <c r="I948" s="2"/>
      <c r="J948" s="2"/>
      <c r="K948" s="2"/>
      <c r="L948" s="2"/>
      <c r="M948" s="2"/>
      <c r="N948" s="9"/>
      <c r="O948" s="9"/>
      <c r="P948" s="9"/>
      <c r="Q948" s="9"/>
      <c r="R948" s="9"/>
      <c r="S948" s="9"/>
      <c r="T948" s="9"/>
      <c r="U948" s="9"/>
      <c r="V948" s="9"/>
      <c r="W948" s="9"/>
      <c r="X948" s="9"/>
      <c r="Y948" s="9"/>
      <c r="Z948" s="9"/>
    </row>
    <row r="949" spans="1:26" ht="13.2">
      <c r="A949" s="2"/>
      <c r="B949" s="2"/>
      <c r="C949" s="2"/>
      <c r="D949" s="2"/>
      <c r="E949" s="2"/>
      <c r="F949" s="2"/>
      <c r="G949" s="2"/>
      <c r="H949" s="2"/>
      <c r="I949" s="2"/>
      <c r="J949" s="2"/>
      <c r="K949" s="2"/>
      <c r="L949" s="2"/>
      <c r="M949" s="2"/>
      <c r="N949" s="9"/>
      <c r="O949" s="9"/>
      <c r="P949" s="9"/>
      <c r="Q949" s="9"/>
      <c r="R949" s="9"/>
      <c r="S949" s="9"/>
      <c r="T949" s="9"/>
      <c r="U949" s="9"/>
      <c r="V949" s="9"/>
      <c r="W949" s="9"/>
      <c r="X949" s="9"/>
      <c r="Y949" s="9"/>
      <c r="Z949" s="9"/>
    </row>
    <row r="950" spans="1:26" ht="13.2">
      <c r="A950" s="2"/>
      <c r="B950" s="2"/>
      <c r="C950" s="2"/>
      <c r="D950" s="2"/>
      <c r="E950" s="2"/>
      <c r="F950" s="2"/>
      <c r="G950" s="2"/>
      <c r="H950" s="2"/>
      <c r="I950" s="2"/>
      <c r="J950" s="2"/>
      <c r="K950" s="2"/>
      <c r="L950" s="2"/>
      <c r="M950" s="2"/>
      <c r="N950" s="9"/>
      <c r="O950" s="9"/>
      <c r="P950" s="9"/>
      <c r="Q950" s="9"/>
      <c r="R950" s="9"/>
      <c r="S950" s="9"/>
      <c r="T950" s="9"/>
      <c r="U950" s="9"/>
      <c r="V950" s="9"/>
      <c r="W950" s="9"/>
      <c r="X950" s="9"/>
      <c r="Y950" s="9"/>
      <c r="Z950" s="9"/>
    </row>
    <row r="951" spans="1:26" ht="13.2">
      <c r="A951" s="2"/>
      <c r="B951" s="2"/>
      <c r="C951" s="2"/>
      <c r="D951" s="2"/>
      <c r="E951" s="2"/>
      <c r="F951" s="2"/>
      <c r="G951" s="2"/>
      <c r="H951" s="2"/>
      <c r="I951" s="2"/>
      <c r="J951" s="2"/>
      <c r="K951" s="2"/>
      <c r="L951" s="2"/>
      <c r="M951" s="2"/>
      <c r="N951" s="9"/>
      <c r="O951" s="9"/>
      <c r="P951" s="9"/>
      <c r="Q951" s="9"/>
      <c r="R951" s="9"/>
      <c r="S951" s="9"/>
      <c r="T951" s="9"/>
      <c r="U951" s="9"/>
      <c r="V951" s="9"/>
      <c r="W951" s="9"/>
      <c r="X951" s="9"/>
      <c r="Y951" s="9"/>
      <c r="Z951" s="9"/>
    </row>
    <row r="952" spans="1:26" ht="13.2">
      <c r="A952" s="2"/>
      <c r="B952" s="2"/>
      <c r="C952" s="2"/>
      <c r="D952" s="2"/>
      <c r="E952" s="2"/>
      <c r="F952" s="2"/>
      <c r="G952" s="2"/>
      <c r="H952" s="2"/>
      <c r="I952" s="2"/>
      <c r="J952" s="2"/>
      <c r="K952" s="2"/>
      <c r="L952" s="2"/>
      <c r="M952" s="2"/>
      <c r="N952" s="9"/>
      <c r="O952" s="9"/>
      <c r="P952" s="9"/>
      <c r="Q952" s="9"/>
      <c r="R952" s="9"/>
      <c r="S952" s="9"/>
      <c r="T952" s="9"/>
      <c r="U952" s="9"/>
      <c r="V952" s="9"/>
      <c r="W952" s="9"/>
      <c r="X952" s="9"/>
      <c r="Y952" s="9"/>
      <c r="Z952" s="9"/>
    </row>
    <row r="953" spans="1:26" ht="13.2">
      <c r="A953" s="2"/>
      <c r="B953" s="2"/>
      <c r="C953" s="2"/>
      <c r="D953" s="2"/>
      <c r="E953" s="2"/>
      <c r="F953" s="2"/>
      <c r="G953" s="2"/>
      <c r="H953" s="2"/>
      <c r="I953" s="2"/>
      <c r="J953" s="2"/>
      <c r="K953" s="2"/>
      <c r="L953" s="2"/>
      <c r="M953" s="2"/>
      <c r="N953" s="9"/>
      <c r="O953" s="9"/>
      <c r="P953" s="9"/>
      <c r="Q953" s="9"/>
      <c r="R953" s="9"/>
      <c r="S953" s="9"/>
      <c r="T953" s="9"/>
      <c r="U953" s="9"/>
      <c r="V953" s="9"/>
      <c r="W953" s="9"/>
      <c r="X953" s="9"/>
      <c r="Y953" s="9"/>
      <c r="Z953" s="9"/>
    </row>
    <row r="954" spans="1:26" ht="13.2">
      <c r="A954" s="2"/>
      <c r="B954" s="2"/>
      <c r="C954" s="2"/>
      <c r="D954" s="2"/>
      <c r="E954" s="2"/>
      <c r="F954" s="2"/>
      <c r="G954" s="2"/>
      <c r="H954" s="2"/>
      <c r="I954" s="2"/>
      <c r="J954" s="2"/>
      <c r="K954" s="2"/>
      <c r="L954" s="2"/>
      <c r="M954" s="2"/>
      <c r="N954" s="9"/>
      <c r="O954" s="9"/>
      <c r="P954" s="9"/>
      <c r="Q954" s="9"/>
      <c r="R954" s="9"/>
      <c r="S954" s="9"/>
      <c r="T954" s="9"/>
      <c r="U954" s="9"/>
      <c r="V954" s="9"/>
      <c r="W954" s="9"/>
      <c r="X954" s="9"/>
      <c r="Y954" s="9"/>
      <c r="Z954" s="9"/>
    </row>
    <row r="955" spans="1:26" ht="13.2">
      <c r="A955" s="2"/>
      <c r="B955" s="2"/>
      <c r="C955" s="2"/>
      <c r="D955" s="2"/>
      <c r="E955" s="2"/>
      <c r="F955" s="2"/>
      <c r="G955" s="2"/>
      <c r="H955" s="2"/>
      <c r="I955" s="2"/>
      <c r="J955" s="2"/>
      <c r="K955" s="2"/>
      <c r="L955" s="2"/>
      <c r="M955" s="2"/>
      <c r="N955" s="9"/>
      <c r="O955" s="9"/>
      <c r="P955" s="9"/>
      <c r="Q955" s="9"/>
      <c r="R955" s="9"/>
      <c r="S955" s="9"/>
      <c r="T955" s="9"/>
      <c r="U955" s="9"/>
      <c r="V955" s="9"/>
      <c r="W955" s="9"/>
      <c r="X955" s="9"/>
      <c r="Y955" s="9"/>
      <c r="Z955" s="9"/>
    </row>
    <row r="956" spans="1:26" ht="13.2">
      <c r="A956" s="2"/>
      <c r="B956" s="2"/>
      <c r="C956" s="2"/>
      <c r="D956" s="2"/>
      <c r="E956" s="2"/>
      <c r="F956" s="2"/>
      <c r="G956" s="2"/>
      <c r="H956" s="2"/>
      <c r="I956" s="2"/>
      <c r="J956" s="2"/>
      <c r="K956" s="2"/>
      <c r="L956" s="2"/>
      <c r="M956" s="2"/>
      <c r="N956" s="9"/>
      <c r="O956" s="9"/>
      <c r="P956" s="9"/>
      <c r="Q956" s="9"/>
      <c r="R956" s="9"/>
      <c r="S956" s="9"/>
      <c r="T956" s="9"/>
      <c r="U956" s="9"/>
      <c r="V956" s="9"/>
      <c r="W956" s="9"/>
      <c r="X956" s="9"/>
      <c r="Y956" s="9"/>
      <c r="Z956" s="9"/>
    </row>
    <row r="957" spans="1:26" ht="13.2">
      <c r="A957" s="2"/>
      <c r="B957" s="2"/>
      <c r="C957" s="2"/>
      <c r="D957" s="2"/>
      <c r="E957" s="2"/>
      <c r="F957" s="2"/>
      <c r="G957" s="2"/>
      <c r="H957" s="2"/>
      <c r="I957" s="2"/>
      <c r="J957" s="2"/>
      <c r="K957" s="2"/>
      <c r="L957" s="2"/>
      <c r="M957" s="2"/>
      <c r="N957" s="9"/>
      <c r="O957" s="9"/>
      <c r="P957" s="9"/>
      <c r="Q957" s="9"/>
      <c r="R957" s="9"/>
      <c r="S957" s="9"/>
      <c r="T957" s="9"/>
      <c r="U957" s="9"/>
      <c r="V957" s="9"/>
      <c r="W957" s="9"/>
      <c r="X957" s="9"/>
      <c r="Y957" s="9"/>
      <c r="Z957" s="9"/>
    </row>
    <row r="958" spans="1:26" ht="13.2">
      <c r="A958" s="2"/>
      <c r="B958" s="2"/>
      <c r="C958" s="2"/>
      <c r="D958" s="2"/>
      <c r="E958" s="2"/>
      <c r="F958" s="2"/>
      <c r="G958" s="2"/>
      <c r="H958" s="2"/>
      <c r="I958" s="2"/>
      <c r="J958" s="2"/>
      <c r="K958" s="2"/>
      <c r="L958" s="2"/>
      <c r="M958" s="2"/>
      <c r="N958" s="9"/>
      <c r="O958" s="9"/>
      <c r="P958" s="9"/>
      <c r="Q958" s="9"/>
      <c r="R958" s="9"/>
      <c r="S958" s="9"/>
      <c r="T958" s="9"/>
      <c r="U958" s="9"/>
      <c r="V958" s="9"/>
      <c r="W958" s="9"/>
      <c r="X958" s="9"/>
      <c r="Y958" s="9"/>
      <c r="Z958" s="9"/>
    </row>
    <row r="959" spans="1:26" ht="13.2">
      <c r="A959" s="2"/>
      <c r="B959" s="2"/>
      <c r="C959" s="2"/>
      <c r="D959" s="2"/>
      <c r="E959" s="2"/>
      <c r="F959" s="2"/>
      <c r="G959" s="2"/>
      <c r="H959" s="2"/>
      <c r="I959" s="2"/>
      <c r="J959" s="2"/>
      <c r="K959" s="2"/>
      <c r="L959" s="2"/>
      <c r="M959" s="2"/>
      <c r="N959" s="9"/>
      <c r="O959" s="9"/>
      <c r="P959" s="9"/>
      <c r="Q959" s="9"/>
      <c r="R959" s="9"/>
      <c r="S959" s="9"/>
      <c r="T959" s="9"/>
      <c r="U959" s="9"/>
      <c r="V959" s="9"/>
      <c r="W959" s="9"/>
      <c r="X959" s="9"/>
      <c r="Y959" s="9"/>
      <c r="Z959" s="9"/>
    </row>
    <row r="960" spans="1:26" ht="13.2">
      <c r="A960" s="2"/>
      <c r="B960" s="2"/>
      <c r="C960" s="2"/>
      <c r="D960" s="2"/>
      <c r="E960" s="2"/>
      <c r="F960" s="2"/>
      <c r="G960" s="2"/>
      <c r="H960" s="2"/>
      <c r="I960" s="2"/>
      <c r="J960" s="2"/>
      <c r="K960" s="2"/>
      <c r="L960" s="2"/>
      <c r="M960" s="2"/>
      <c r="N960" s="9"/>
      <c r="O960" s="9"/>
      <c r="P960" s="9"/>
      <c r="Q960" s="9"/>
      <c r="R960" s="9"/>
      <c r="S960" s="9"/>
      <c r="T960" s="9"/>
      <c r="U960" s="9"/>
      <c r="V960" s="9"/>
      <c r="W960" s="9"/>
      <c r="X960" s="9"/>
      <c r="Y960" s="9"/>
      <c r="Z960" s="9"/>
    </row>
    <row r="961" spans="1:26" ht="13.2">
      <c r="A961" s="2"/>
      <c r="B961" s="2"/>
      <c r="C961" s="2"/>
      <c r="D961" s="2"/>
      <c r="E961" s="2"/>
      <c r="F961" s="2"/>
      <c r="G961" s="2"/>
      <c r="H961" s="2"/>
      <c r="I961" s="2"/>
      <c r="J961" s="2"/>
      <c r="K961" s="2"/>
      <c r="L961" s="2"/>
      <c r="M961" s="2"/>
      <c r="N961" s="9"/>
      <c r="O961" s="9"/>
      <c r="P961" s="9"/>
      <c r="Q961" s="9"/>
      <c r="R961" s="9"/>
      <c r="S961" s="9"/>
      <c r="T961" s="9"/>
      <c r="U961" s="9"/>
      <c r="V961" s="9"/>
      <c r="W961" s="9"/>
      <c r="X961" s="9"/>
      <c r="Y961" s="9"/>
      <c r="Z961" s="9"/>
    </row>
    <row r="962" spans="1:26" ht="13.2">
      <c r="A962" s="2"/>
      <c r="B962" s="2"/>
      <c r="C962" s="2"/>
      <c r="D962" s="2"/>
      <c r="E962" s="2"/>
      <c r="F962" s="2"/>
      <c r="G962" s="2"/>
      <c r="H962" s="2"/>
      <c r="I962" s="2"/>
      <c r="J962" s="2"/>
      <c r="K962" s="2"/>
      <c r="L962" s="2"/>
      <c r="M962" s="2"/>
      <c r="N962" s="9"/>
      <c r="O962" s="9"/>
      <c r="P962" s="9"/>
      <c r="Q962" s="9"/>
      <c r="R962" s="9"/>
      <c r="S962" s="9"/>
      <c r="T962" s="9"/>
      <c r="U962" s="9"/>
      <c r="V962" s="9"/>
      <c r="W962" s="9"/>
      <c r="X962" s="9"/>
      <c r="Y962" s="9"/>
      <c r="Z962" s="9"/>
    </row>
    <row r="963" spans="1:26" ht="13.2">
      <c r="A963" s="2"/>
      <c r="B963" s="2"/>
      <c r="C963" s="2"/>
      <c r="D963" s="2"/>
      <c r="E963" s="2"/>
      <c r="F963" s="2"/>
      <c r="G963" s="2"/>
      <c r="H963" s="2"/>
      <c r="I963" s="2"/>
      <c r="J963" s="2"/>
      <c r="K963" s="2"/>
      <c r="L963" s="2"/>
      <c r="M963" s="2"/>
      <c r="N963" s="9"/>
      <c r="O963" s="9"/>
      <c r="P963" s="9"/>
      <c r="Q963" s="9"/>
      <c r="R963" s="9"/>
      <c r="S963" s="9"/>
      <c r="T963" s="9"/>
      <c r="U963" s="9"/>
      <c r="V963" s="9"/>
      <c r="W963" s="9"/>
      <c r="X963" s="9"/>
      <c r="Y963" s="9"/>
      <c r="Z963" s="9"/>
    </row>
    <row r="964" spans="1:26" ht="13.2">
      <c r="A964" s="2"/>
      <c r="B964" s="2"/>
      <c r="C964" s="2"/>
      <c r="D964" s="2"/>
      <c r="E964" s="2"/>
      <c r="F964" s="2"/>
      <c r="G964" s="2"/>
      <c r="H964" s="2"/>
      <c r="I964" s="2"/>
      <c r="J964" s="2"/>
      <c r="K964" s="2"/>
      <c r="L964" s="2"/>
      <c r="M964" s="2"/>
      <c r="N964" s="9"/>
      <c r="O964" s="9"/>
      <c r="P964" s="9"/>
      <c r="Q964" s="9"/>
      <c r="R964" s="9"/>
      <c r="S964" s="9"/>
      <c r="T964" s="9"/>
      <c r="U964" s="9"/>
      <c r="V964" s="9"/>
      <c r="W964" s="9"/>
      <c r="X964" s="9"/>
      <c r="Y964" s="9"/>
      <c r="Z964" s="9"/>
    </row>
    <row r="965" spans="1:26" ht="13.2">
      <c r="A965" s="2"/>
      <c r="B965" s="2"/>
      <c r="C965" s="2"/>
      <c r="D965" s="2"/>
      <c r="E965" s="2"/>
      <c r="F965" s="2"/>
      <c r="G965" s="2"/>
      <c r="H965" s="2"/>
      <c r="I965" s="2"/>
      <c r="J965" s="2"/>
      <c r="K965" s="2"/>
      <c r="L965" s="2"/>
      <c r="M965" s="2"/>
      <c r="N965" s="9"/>
      <c r="O965" s="9"/>
      <c r="P965" s="9"/>
      <c r="Q965" s="9"/>
      <c r="R965" s="9"/>
      <c r="S965" s="9"/>
      <c r="T965" s="9"/>
      <c r="U965" s="9"/>
      <c r="V965" s="9"/>
      <c r="W965" s="9"/>
      <c r="X965" s="9"/>
      <c r="Y965" s="9"/>
      <c r="Z965" s="9"/>
    </row>
    <row r="966" spans="1:26" ht="13.2">
      <c r="A966" s="2"/>
      <c r="B966" s="2"/>
      <c r="C966" s="2"/>
      <c r="D966" s="2"/>
      <c r="E966" s="2"/>
      <c r="F966" s="2"/>
      <c r="G966" s="2"/>
      <c r="H966" s="2"/>
      <c r="I966" s="2"/>
      <c r="J966" s="2"/>
      <c r="K966" s="2"/>
      <c r="L966" s="2"/>
      <c r="M966" s="2"/>
      <c r="N966" s="9"/>
      <c r="O966" s="9"/>
      <c r="P966" s="9"/>
      <c r="Q966" s="9"/>
      <c r="R966" s="9"/>
      <c r="S966" s="9"/>
      <c r="T966" s="9"/>
      <c r="U966" s="9"/>
      <c r="V966" s="9"/>
      <c r="W966" s="9"/>
      <c r="X966" s="9"/>
      <c r="Y966" s="9"/>
      <c r="Z966" s="9"/>
    </row>
    <row r="967" spans="1:26" ht="13.2">
      <c r="A967" s="2"/>
      <c r="B967" s="2"/>
      <c r="C967" s="2"/>
      <c r="D967" s="2"/>
      <c r="E967" s="2"/>
      <c r="F967" s="2"/>
      <c r="G967" s="2"/>
      <c r="H967" s="2"/>
      <c r="I967" s="2"/>
      <c r="J967" s="2"/>
      <c r="K967" s="2"/>
      <c r="L967" s="2"/>
      <c r="M967" s="2"/>
      <c r="N967" s="9"/>
      <c r="O967" s="9"/>
      <c r="P967" s="9"/>
      <c r="Q967" s="9"/>
      <c r="R967" s="9"/>
      <c r="S967" s="9"/>
      <c r="T967" s="9"/>
      <c r="U967" s="9"/>
      <c r="V967" s="9"/>
      <c r="W967" s="9"/>
      <c r="X967" s="9"/>
      <c r="Y967" s="9"/>
      <c r="Z967" s="9"/>
    </row>
    <row r="968" spans="1:26" ht="13.2">
      <c r="A968" s="2"/>
      <c r="B968" s="2"/>
      <c r="C968" s="2"/>
      <c r="D968" s="2"/>
      <c r="E968" s="2"/>
      <c r="F968" s="2"/>
      <c r="G968" s="2"/>
      <c r="H968" s="2"/>
      <c r="I968" s="2"/>
      <c r="J968" s="2"/>
      <c r="K968" s="2"/>
      <c r="L968" s="2"/>
      <c r="M968" s="2"/>
      <c r="N968" s="9"/>
      <c r="O968" s="9"/>
      <c r="P968" s="9"/>
      <c r="Q968" s="9"/>
      <c r="R968" s="9"/>
      <c r="S968" s="9"/>
      <c r="T968" s="9"/>
      <c r="U968" s="9"/>
      <c r="V968" s="9"/>
      <c r="W968" s="9"/>
      <c r="X968" s="9"/>
      <c r="Y968" s="9"/>
      <c r="Z968" s="9"/>
    </row>
    <row r="969" spans="1:26" ht="13.2">
      <c r="A969" s="2"/>
      <c r="B969" s="2"/>
      <c r="C969" s="2"/>
      <c r="D969" s="2"/>
      <c r="E969" s="2"/>
      <c r="F969" s="2"/>
      <c r="G969" s="2"/>
      <c r="H969" s="2"/>
      <c r="I969" s="2"/>
      <c r="J969" s="2"/>
      <c r="K969" s="2"/>
      <c r="L969" s="2"/>
      <c r="M969" s="2"/>
      <c r="N969" s="9"/>
      <c r="O969" s="9"/>
      <c r="P969" s="9"/>
      <c r="Q969" s="9"/>
      <c r="R969" s="9"/>
      <c r="S969" s="9"/>
      <c r="T969" s="9"/>
      <c r="U969" s="9"/>
      <c r="V969" s="9"/>
      <c r="W969" s="9"/>
      <c r="X969" s="9"/>
      <c r="Y969" s="9"/>
      <c r="Z969" s="9"/>
    </row>
    <row r="970" spans="1:26" ht="13.2">
      <c r="A970" s="2"/>
      <c r="B970" s="2"/>
      <c r="C970" s="2"/>
      <c r="D970" s="2"/>
      <c r="E970" s="2"/>
      <c r="F970" s="2"/>
      <c r="G970" s="2"/>
      <c r="H970" s="2"/>
      <c r="I970" s="2"/>
      <c r="J970" s="2"/>
      <c r="K970" s="2"/>
      <c r="L970" s="2"/>
      <c r="M970" s="2"/>
      <c r="N970" s="9"/>
      <c r="O970" s="9"/>
      <c r="P970" s="9"/>
      <c r="Q970" s="9"/>
      <c r="R970" s="9"/>
      <c r="S970" s="9"/>
      <c r="T970" s="9"/>
      <c r="U970" s="9"/>
      <c r="V970" s="9"/>
      <c r="W970" s="9"/>
      <c r="X970" s="9"/>
      <c r="Y970" s="9"/>
      <c r="Z970" s="9"/>
    </row>
    <row r="971" spans="1:26" ht="13.2">
      <c r="A971" s="2"/>
      <c r="B971" s="2"/>
      <c r="C971" s="2"/>
      <c r="D971" s="2"/>
      <c r="E971" s="2"/>
      <c r="F971" s="2"/>
      <c r="G971" s="2"/>
      <c r="H971" s="2"/>
      <c r="I971" s="2"/>
      <c r="J971" s="2"/>
      <c r="K971" s="2"/>
      <c r="L971" s="2"/>
      <c r="M971" s="2"/>
      <c r="N971" s="9"/>
      <c r="O971" s="9"/>
      <c r="P971" s="9"/>
      <c r="Q971" s="9"/>
      <c r="R971" s="9"/>
      <c r="S971" s="9"/>
      <c r="T971" s="9"/>
      <c r="U971" s="9"/>
      <c r="V971" s="9"/>
      <c r="W971" s="9"/>
      <c r="X971" s="9"/>
      <c r="Y971" s="9"/>
      <c r="Z971" s="9"/>
    </row>
    <row r="972" spans="1:26" ht="13.2">
      <c r="A972" s="2"/>
      <c r="B972" s="2"/>
      <c r="C972" s="2"/>
      <c r="D972" s="2"/>
      <c r="E972" s="2"/>
      <c r="F972" s="2"/>
      <c r="G972" s="2"/>
      <c r="H972" s="2"/>
      <c r="I972" s="2"/>
      <c r="J972" s="2"/>
      <c r="K972" s="2"/>
      <c r="L972" s="2"/>
      <c r="M972" s="2"/>
      <c r="N972" s="9"/>
      <c r="O972" s="9"/>
      <c r="P972" s="9"/>
      <c r="Q972" s="9"/>
      <c r="R972" s="9"/>
      <c r="S972" s="9"/>
      <c r="T972" s="9"/>
      <c r="U972" s="9"/>
      <c r="V972" s="9"/>
      <c r="W972" s="9"/>
      <c r="X972" s="9"/>
      <c r="Y972" s="9"/>
      <c r="Z972" s="9"/>
    </row>
    <row r="973" spans="1:26" ht="13.2">
      <c r="A973" s="2"/>
      <c r="B973" s="2"/>
      <c r="C973" s="2"/>
      <c r="D973" s="2"/>
      <c r="E973" s="2"/>
      <c r="F973" s="2"/>
      <c r="G973" s="2"/>
      <c r="H973" s="2"/>
      <c r="I973" s="2"/>
      <c r="J973" s="2"/>
      <c r="K973" s="2"/>
      <c r="L973" s="2"/>
      <c r="M973" s="2"/>
      <c r="N973" s="9"/>
      <c r="O973" s="9"/>
      <c r="P973" s="9"/>
      <c r="Q973" s="9"/>
      <c r="R973" s="9"/>
      <c r="S973" s="9"/>
      <c r="T973" s="9"/>
      <c r="U973" s="9"/>
      <c r="V973" s="9"/>
      <c r="W973" s="9"/>
      <c r="X973" s="9"/>
      <c r="Y973" s="9"/>
      <c r="Z973" s="9"/>
    </row>
    <row r="974" spans="1:26" ht="13.2">
      <c r="A974" s="2"/>
      <c r="B974" s="2"/>
      <c r="C974" s="2"/>
      <c r="D974" s="2"/>
      <c r="E974" s="2"/>
      <c r="F974" s="2"/>
      <c r="G974" s="2"/>
      <c r="H974" s="2"/>
      <c r="I974" s="2"/>
      <c r="J974" s="2"/>
      <c r="K974" s="2"/>
      <c r="L974" s="2"/>
      <c r="M974" s="2"/>
      <c r="N974" s="9"/>
      <c r="O974" s="9"/>
      <c r="P974" s="9"/>
      <c r="Q974" s="9"/>
      <c r="R974" s="9"/>
      <c r="S974" s="9"/>
      <c r="T974" s="9"/>
      <c r="U974" s="9"/>
      <c r="V974" s="9"/>
      <c r="W974" s="9"/>
      <c r="X974" s="9"/>
      <c r="Y974" s="9"/>
      <c r="Z974" s="9"/>
    </row>
    <row r="975" spans="1:26" ht="13.2">
      <c r="A975" s="2"/>
      <c r="B975" s="2"/>
      <c r="C975" s="2"/>
      <c r="D975" s="2"/>
      <c r="E975" s="2"/>
      <c r="F975" s="2"/>
      <c r="G975" s="2"/>
      <c r="H975" s="2"/>
      <c r="I975" s="2"/>
      <c r="J975" s="2"/>
      <c r="K975" s="2"/>
      <c r="L975" s="2"/>
      <c r="M975" s="2"/>
      <c r="N975" s="9"/>
      <c r="O975" s="9"/>
      <c r="P975" s="9"/>
      <c r="Q975" s="9"/>
      <c r="R975" s="9"/>
      <c r="S975" s="9"/>
      <c r="T975" s="9"/>
      <c r="U975" s="9"/>
      <c r="V975" s="9"/>
      <c r="W975" s="9"/>
      <c r="X975" s="9"/>
      <c r="Y975" s="9"/>
      <c r="Z975" s="9"/>
    </row>
    <row r="976" spans="1:26" ht="13.2">
      <c r="A976" s="2"/>
      <c r="B976" s="2"/>
      <c r="C976" s="2"/>
      <c r="D976" s="2"/>
      <c r="E976" s="2"/>
      <c r="F976" s="2"/>
      <c r="G976" s="2"/>
      <c r="H976" s="2"/>
      <c r="I976" s="2"/>
      <c r="J976" s="2"/>
      <c r="K976" s="2"/>
      <c r="L976" s="2"/>
      <c r="M976" s="2"/>
      <c r="N976" s="9"/>
      <c r="O976" s="9"/>
      <c r="P976" s="9"/>
      <c r="Q976" s="9"/>
      <c r="R976" s="9"/>
      <c r="S976" s="9"/>
      <c r="T976" s="9"/>
      <c r="U976" s="9"/>
      <c r="V976" s="9"/>
      <c r="W976" s="9"/>
      <c r="X976" s="9"/>
      <c r="Y976" s="9"/>
      <c r="Z976" s="9"/>
    </row>
    <row r="977" spans="1:26" ht="13.2">
      <c r="A977" s="2"/>
      <c r="B977" s="2"/>
      <c r="C977" s="2"/>
      <c r="D977" s="2"/>
      <c r="E977" s="2"/>
      <c r="F977" s="2"/>
      <c r="G977" s="2"/>
      <c r="H977" s="2"/>
      <c r="I977" s="2"/>
      <c r="J977" s="2"/>
      <c r="K977" s="2"/>
      <c r="L977" s="2"/>
      <c r="M977" s="2"/>
      <c r="N977" s="9"/>
      <c r="O977" s="9"/>
      <c r="P977" s="9"/>
      <c r="Q977" s="9"/>
      <c r="R977" s="9"/>
      <c r="S977" s="9"/>
      <c r="T977" s="9"/>
      <c r="U977" s="9"/>
      <c r="V977" s="9"/>
      <c r="W977" s="9"/>
      <c r="X977" s="9"/>
      <c r="Y977" s="9"/>
      <c r="Z977" s="9"/>
    </row>
    <row r="978" spans="1:26" ht="13.2">
      <c r="A978" s="2"/>
      <c r="B978" s="2"/>
      <c r="C978" s="2"/>
      <c r="D978" s="2"/>
      <c r="E978" s="2"/>
      <c r="F978" s="2"/>
      <c r="G978" s="2"/>
      <c r="H978" s="2"/>
      <c r="I978" s="2"/>
      <c r="J978" s="2"/>
      <c r="K978" s="2"/>
      <c r="L978" s="2"/>
      <c r="M978" s="2"/>
      <c r="N978" s="9"/>
      <c r="O978" s="9"/>
      <c r="P978" s="9"/>
      <c r="Q978" s="9"/>
      <c r="R978" s="9"/>
      <c r="S978" s="9"/>
      <c r="T978" s="9"/>
      <c r="U978" s="9"/>
      <c r="V978" s="9"/>
      <c r="W978" s="9"/>
      <c r="X978" s="9"/>
      <c r="Y978" s="9"/>
      <c r="Z978" s="9"/>
    </row>
    <row r="979" spans="1:26" ht="13.2">
      <c r="A979" s="2"/>
      <c r="B979" s="2"/>
      <c r="C979" s="2"/>
      <c r="D979" s="2"/>
      <c r="E979" s="2"/>
      <c r="F979" s="2"/>
      <c r="G979" s="2"/>
      <c r="H979" s="2"/>
      <c r="I979" s="2"/>
      <c r="J979" s="2"/>
      <c r="K979" s="2"/>
      <c r="L979" s="2"/>
      <c r="M979" s="2"/>
      <c r="N979" s="9"/>
      <c r="O979" s="9"/>
      <c r="P979" s="9"/>
      <c r="Q979" s="9"/>
      <c r="R979" s="9"/>
      <c r="S979" s="9"/>
      <c r="T979" s="9"/>
      <c r="U979" s="9"/>
      <c r="V979" s="9"/>
      <c r="W979" s="9"/>
      <c r="X979" s="9"/>
      <c r="Y979" s="9"/>
      <c r="Z979" s="9"/>
    </row>
    <row r="980" spans="1:26" ht="13.2">
      <c r="A980" s="2"/>
      <c r="B980" s="2"/>
      <c r="C980" s="2"/>
      <c r="D980" s="2"/>
      <c r="E980" s="2"/>
      <c r="F980" s="2"/>
      <c r="G980" s="2"/>
      <c r="H980" s="2"/>
      <c r="I980" s="2"/>
      <c r="J980" s="2"/>
      <c r="K980" s="2"/>
      <c r="L980" s="2"/>
      <c r="M980" s="2"/>
      <c r="N980" s="9"/>
      <c r="O980" s="9"/>
      <c r="P980" s="9"/>
      <c r="Q980" s="9"/>
      <c r="R980" s="9"/>
      <c r="S980" s="9"/>
      <c r="T980" s="9"/>
      <c r="U980" s="9"/>
      <c r="V980" s="9"/>
      <c r="W980" s="9"/>
      <c r="X980" s="9"/>
      <c r="Y980" s="9"/>
      <c r="Z980" s="9"/>
    </row>
    <row r="981" spans="1:26" ht="13.2">
      <c r="A981" s="2"/>
      <c r="B981" s="2"/>
      <c r="C981" s="2"/>
      <c r="D981" s="2"/>
      <c r="E981" s="2"/>
      <c r="F981" s="2"/>
      <c r="G981" s="2"/>
      <c r="H981" s="2"/>
      <c r="I981" s="2"/>
      <c r="J981" s="2"/>
      <c r="K981" s="2"/>
      <c r="L981" s="2"/>
      <c r="M981" s="2"/>
      <c r="N981" s="9"/>
      <c r="O981" s="9"/>
      <c r="P981" s="9"/>
      <c r="Q981" s="9"/>
      <c r="R981" s="9"/>
      <c r="S981" s="9"/>
      <c r="T981" s="9"/>
      <c r="U981" s="9"/>
      <c r="V981" s="9"/>
      <c r="W981" s="9"/>
      <c r="X981" s="9"/>
      <c r="Y981" s="9"/>
      <c r="Z981" s="9"/>
    </row>
    <row r="982" spans="1:26" ht="13.2">
      <c r="A982" s="2"/>
      <c r="B982" s="2"/>
      <c r="C982" s="2"/>
      <c r="D982" s="2"/>
      <c r="E982" s="2"/>
      <c r="F982" s="2"/>
      <c r="G982" s="2"/>
      <c r="H982" s="2"/>
      <c r="I982" s="2"/>
      <c r="J982" s="2"/>
      <c r="K982" s="2"/>
      <c r="L982" s="2"/>
      <c r="M982" s="2"/>
      <c r="N982" s="9"/>
      <c r="O982" s="9"/>
      <c r="P982" s="9"/>
      <c r="Q982" s="9"/>
      <c r="R982" s="9"/>
      <c r="S982" s="9"/>
      <c r="T982" s="9"/>
      <c r="U982" s="9"/>
      <c r="V982" s="9"/>
      <c r="W982" s="9"/>
      <c r="X982" s="9"/>
      <c r="Y982" s="9"/>
      <c r="Z982" s="9"/>
    </row>
    <row r="983" spans="1:26" ht="13.2">
      <c r="A983" s="2"/>
      <c r="B983" s="2"/>
      <c r="C983" s="2"/>
      <c r="D983" s="2"/>
      <c r="E983" s="2"/>
      <c r="F983" s="2"/>
      <c r="G983" s="2"/>
      <c r="H983" s="2"/>
      <c r="I983" s="2"/>
      <c r="J983" s="2"/>
      <c r="K983" s="2"/>
      <c r="L983" s="2"/>
      <c r="M983" s="2"/>
      <c r="N983" s="9"/>
      <c r="O983" s="9"/>
      <c r="P983" s="9"/>
      <c r="Q983" s="9"/>
      <c r="R983" s="9"/>
      <c r="S983" s="9"/>
      <c r="T983" s="9"/>
      <c r="U983" s="9"/>
      <c r="V983" s="9"/>
      <c r="W983" s="9"/>
      <c r="X983" s="9"/>
      <c r="Y983" s="9"/>
      <c r="Z983" s="9"/>
    </row>
    <row r="984" spans="1:26" ht="13.2">
      <c r="A984" s="2"/>
      <c r="B984" s="2"/>
      <c r="C984" s="2"/>
      <c r="D984" s="2"/>
      <c r="E984" s="2"/>
      <c r="F984" s="2"/>
      <c r="G984" s="2"/>
      <c r="H984" s="2"/>
      <c r="I984" s="2"/>
      <c r="J984" s="2"/>
      <c r="K984" s="2"/>
      <c r="L984" s="2"/>
      <c r="M984" s="2"/>
      <c r="N984" s="9"/>
      <c r="O984" s="9"/>
      <c r="P984" s="9"/>
      <c r="Q984" s="9"/>
      <c r="R984" s="9"/>
      <c r="S984" s="9"/>
      <c r="T984" s="9"/>
      <c r="U984" s="9"/>
      <c r="V984" s="9"/>
      <c r="W984" s="9"/>
      <c r="X984" s="9"/>
      <c r="Y984" s="9"/>
      <c r="Z984" s="9"/>
    </row>
    <row r="985" spans="1:26" ht="13.2">
      <c r="A985" s="2"/>
      <c r="B985" s="2"/>
      <c r="C985" s="2"/>
      <c r="D985" s="2"/>
      <c r="E985" s="2"/>
      <c r="F985" s="2"/>
      <c r="G985" s="2"/>
      <c r="H985" s="2"/>
      <c r="I985" s="2"/>
      <c r="J985" s="2"/>
      <c r="K985" s="2"/>
      <c r="L985" s="2"/>
      <c r="M985" s="2"/>
      <c r="N985" s="9"/>
      <c r="O985" s="9"/>
      <c r="P985" s="9"/>
      <c r="Q985" s="9"/>
      <c r="R985" s="9"/>
      <c r="S985" s="9"/>
      <c r="T985" s="9"/>
      <c r="U985" s="9"/>
      <c r="V985" s="9"/>
      <c r="W985" s="9"/>
      <c r="X985" s="9"/>
      <c r="Y985" s="9"/>
      <c r="Z985" s="9"/>
    </row>
    <row r="986" spans="1:26" ht="13.2">
      <c r="A986" s="2"/>
      <c r="B986" s="2"/>
      <c r="C986" s="2"/>
      <c r="D986" s="2"/>
      <c r="E986" s="2"/>
      <c r="F986" s="2"/>
      <c r="G986" s="2"/>
      <c r="H986" s="2"/>
      <c r="I986" s="2"/>
      <c r="J986" s="2"/>
      <c r="K986" s="2"/>
      <c r="L986" s="2"/>
      <c r="M986" s="2"/>
      <c r="N986" s="9"/>
      <c r="O986" s="9"/>
      <c r="P986" s="9"/>
      <c r="Q986" s="9"/>
      <c r="R986" s="9"/>
      <c r="S986" s="9"/>
      <c r="T986" s="9"/>
      <c r="U986" s="9"/>
      <c r="V986" s="9"/>
      <c r="W986" s="9"/>
      <c r="X986" s="9"/>
      <c r="Y986" s="9"/>
      <c r="Z986" s="9"/>
    </row>
    <row r="987" spans="1:26" ht="13.2">
      <c r="A987" s="2"/>
      <c r="B987" s="2"/>
      <c r="C987" s="2"/>
      <c r="D987" s="2"/>
      <c r="E987" s="2"/>
      <c r="F987" s="2"/>
      <c r="G987" s="2"/>
      <c r="H987" s="2"/>
      <c r="I987" s="2"/>
      <c r="J987" s="2"/>
      <c r="K987" s="2"/>
      <c r="L987" s="2"/>
      <c r="M987" s="2"/>
      <c r="N987" s="9"/>
      <c r="O987" s="9"/>
      <c r="P987" s="9"/>
      <c r="Q987" s="9"/>
      <c r="R987" s="9"/>
      <c r="S987" s="9"/>
      <c r="T987" s="9"/>
      <c r="U987" s="9"/>
      <c r="V987" s="9"/>
      <c r="W987" s="9"/>
      <c r="X987" s="9"/>
      <c r="Y987" s="9"/>
      <c r="Z987" s="9"/>
    </row>
    <row r="988" spans="1:26" ht="13.2">
      <c r="A988" s="2"/>
      <c r="B988" s="2"/>
      <c r="C988" s="2"/>
      <c r="D988" s="2"/>
      <c r="E988" s="2"/>
      <c r="F988" s="2"/>
      <c r="G988" s="2"/>
      <c r="H988" s="2"/>
      <c r="I988" s="2"/>
      <c r="J988" s="2"/>
      <c r="K988" s="2"/>
      <c r="L988" s="2"/>
      <c r="M988" s="2"/>
      <c r="N988" s="9"/>
      <c r="O988" s="9"/>
      <c r="P988" s="9"/>
      <c r="Q988" s="9"/>
      <c r="R988" s="9"/>
      <c r="S988" s="9"/>
      <c r="T988" s="9"/>
      <c r="U988" s="9"/>
      <c r="V988" s="9"/>
      <c r="W988" s="9"/>
      <c r="X988" s="9"/>
      <c r="Y988" s="9"/>
      <c r="Z988" s="9"/>
    </row>
    <row r="989" spans="1:26" ht="13.2">
      <c r="A989" s="2"/>
      <c r="B989" s="2"/>
      <c r="C989" s="2"/>
      <c r="D989" s="2"/>
      <c r="E989" s="2"/>
      <c r="F989" s="2"/>
      <c r="G989" s="2"/>
      <c r="H989" s="2"/>
      <c r="I989" s="2"/>
      <c r="J989" s="2"/>
      <c r="K989" s="2"/>
      <c r="L989" s="2"/>
      <c r="M989" s="2"/>
      <c r="N989" s="9"/>
      <c r="O989" s="9"/>
      <c r="P989" s="9"/>
      <c r="Q989" s="9"/>
      <c r="R989" s="9"/>
      <c r="S989" s="9"/>
      <c r="T989" s="9"/>
      <c r="U989" s="9"/>
      <c r="V989" s="9"/>
      <c r="W989" s="9"/>
      <c r="X989" s="9"/>
      <c r="Y989" s="9"/>
      <c r="Z989" s="9"/>
    </row>
    <row r="990" spans="1:26" ht="13.2">
      <c r="A990" s="2"/>
      <c r="B990" s="2"/>
      <c r="C990" s="2"/>
      <c r="D990" s="2"/>
      <c r="E990" s="2"/>
      <c r="F990" s="2"/>
      <c r="G990" s="2"/>
      <c r="H990" s="2"/>
      <c r="I990" s="2"/>
      <c r="J990" s="2"/>
      <c r="K990" s="2"/>
      <c r="L990" s="2"/>
      <c r="M990" s="2"/>
      <c r="N990" s="9"/>
      <c r="O990" s="9"/>
      <c r="P990" s="9"/>
      <c r="Q990" s="9"/>
      <c r="R990" s="9"/>
      <c r="S990" s="9"/>
      <c r="T990" s="9"/>
      <c r="U990" s="9"/>
      <c r="V990" s="9"/>
      <c r="W990" s="9"/>
      <c r="X990" s="9"/>
      <c r="Y990" s="9"/>
      <c r="Z990" s="9"/>
    </row>
    <row r="991" spans="1:26" ht="13.2">
      <c r="A991" s="2"/>
      <c r="B991" s="2"/>
      <c r="C991" s="2"/>
      <c r="D991" s="2"/>
      <c r="E991" s="2"/>
      <c r="F991" s="2"/>
      <c r="G991" s="2"/>
      <c r="H991" s="2"/>
      <c r="I991" s="2"/>
      <c r="J991" s="2"/>
      <c r="K991" s="2"/>
      <c r="L991" s="2"/>
      <c r="M991" s="2"/>
      <c r="N991" s="9"/>
      <c r="O991" s="9"/>
      <c r="P991" s="9"/>
      <c r="Q991" s="9"/>
      <c r="R991" s="9"/>
      <c r="S991" s="9"/>
      <c r="T991" s="9"/>
      <c r="U991" s="9"/>
      <c r="V991" s="9"/>
      <c r="W991" s="9"/>
      <c r="X991" s="9"/>
      <c r="Y991" s="9"/>
      <c r="Z991" s="9"/>
    </row>
    <row r="992" spans="1:26" ht="13.2">
      <c r="A992" s="2"/>
      <c r="B992" s="2"/>
      <c r="C992" s="2"/>
      <c r="D992" s="2"/>
      <c r="E992" s="2"/>
      <c r="F992" s="2"/>
      <c r="G992" s="2"/>
      <c r="H992" s="2"/>
      <c r="I992" s="2"/>
      <c r="J992" s="2"/>
      <c r="K992" s="2"/>
      <c r="L992" s="2"/>
      <c r="M992" s="2"/>
      <c r="N992" s="9"/>
      <c r="O992" s="9"/>
      <c r="P992" s="9"/>
      <c r="Q992" s="9"/>
      <c r="R992" s="9"/>
      <c r="S992" s="9"/>
      <c r="T992" s="9"/>
      <c r="U992" s="9"/>
      <c r="V992" s="9"/>
      <c r="W992" s="9"/>
      <c r="X992" s="9"/>
      <c r="Y992" s="9"/>
      <c r="Z992" s="9"/>
    </row>
    <row r="993" spans="1:26" ht="13.2">
      <c r="A993" s="2"/>
      <c r="B993" s="2"/>
      <c r="C993" s="2"/>
      <c r="D993" s="2"/>
      <c r="E993" s="2"/>
      <c r="F993" s="2"/>
      <c r="G993" s="2"/>
      <c r="H993" s="2"/>
      <c r="I993" s="2"/>
      <c r="J993" s="2"/>
      <c r="K993" s="2"/>
      <c r="L993" s="2"/>
      <c r="M993" s="2"/>
      <c r="N993" s="9"/>
      <c r="O993" s="9"/>
      <c r="P993" s="9"/>
      <c r="Q993" s="9"/>
      <c r="R993" s="9"/>
      <c r="S993" s="9"/>
      <c r="T993" s="9"/>
      <c r="U993" s="9"/>
      <c r="V993" s="9"/>
      <c r="W993" s="9"/>
      <c r="X993" s="9"/>
      <c r="Y993" s="9"/>
      <c r="Z993" s="9"/>
    </row>
  </sheetData>
  <mergeCells count="5">
    <mergeCell ref="A1:Z1"/>
    <mergeCell ref="A2:B2"/>
    <mergeCell ref="F2:I2"/>
    <mergeCell ref="N2:O2"/>
    <mergeCell ref="S2:V2"/>
  </mergeCells>
  <phoneticPr fontId="151"/>
  <printOptions horizontalCentered="1" verticalCentered="1"/>
  <pageMargins left="0.7" right="0.7" top="0.75" bottom="0.75" header="0" footer="0"/>
  <pageSetup paperSize="8" pageOrder="overThenDown" orientation="landscape" cellComments="atEnd"/>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outlinePr summaryBelow="0" summaryRight="0"/>
    <pageSetUpPr fitToPage="1"/>
  </sheetPr>
  <dimension ref="A1:Z970"/>
  <sheetViews>
    <sheetView workbookViewId="0"/>
  </sheetViews>
  <sheetFormatPr defaultColWidth="12.6640625" defaultRowHeight="15.75" customHeight="1"/>
  <cols>
    <col min="1" max="1" width="8.109375" customWidth="1"/>
    <col min="2" max="13" width="7.33203125" customWidth="1"/>
  </cols>
  <sheetData>
    <row r="1" spans="1:26" ht="24.75" customHeight="1">
      <c r="A1" s="2334" t="s">
        <v>8693</v>
      </c>
      <c r="B1" s="2333"/>
      <c r="C1" s="2333"/>
      <c r="D1" s="2333"/>
      <c r="E1" s="2333"/>
      <c r="F1" s="2333"/>
      <c r="G1" s="2333"/>
      <c r="H1" s="2333"/>
      <c r="I1" s="2333"/>
      <c r="J1" s="2333"/>
      <c r="K1" s="2333"/>
      <c r="L1" s="2333"/>
      <c r="M1" s="2333"/>
      <c r="N1" s="2"/>
      <c r="O1" s="2"/>
      <c r="P1" s="2"/>
      <c r="Q1" s="2"/>
      <c r="R1" s="2"/>
      <c r="S1" s="2"/>
      <c r="T1" s="2"/>
      <c r="U1" s="2"/>
      <c r="V1" s="2"/>
      <c r="W1" s="2"/>
      <c r="X1" s="2"/>
      <c r="Y1" s="2"/>
      <c r="Z1" s="2"/>
    </row>
    <row r="2" spans="1:26" ht="13.2">
      <c r="A2" s="2334" t="s">
        <v>8694</v>
      </c>
      <c r="B2" s="2333"/>
      <c r="C2" s="2333"/>
      <c r="D2" s="2"/>
      <c r="E2" s="2"/>
      <c r="F2" s="2334" t="s">
        <v>8629</v>
      </c>
      <c r="G2" s="2333"/>
      <c r="H2" s="2333"/>
      <c r="I2" s="2333"/>
      <c r="J2" s="2"/>
      <c r="K2" s="2"/>
      <c r="L2" s="2"/>
      <c r="M2" s="2"/>
      <c r="N2" s="2"/>
      <c r="O2" s="2"/>
      <c r="P2" s="2"/>
      <c r="Q2" s="2"/>
      <c r="R2" s="2"/>
      <c r="S2" s="2"/>
      <c r="T2" s="2"/>
      <c r="U2" s="2"/>
      <c r="V2" s="2"/>
      <c r="W2" s="2"/>
      <c r="X2" s="2"/>
      <c r="Y2" s="2"/>
      <c r="Z2" s="2"/>
    </row>
    <row r="3" spans="1:26" ht="13.2">
      <c r="A3" s="3" t="s">
        <v>8631</v>
      </c>
      <c r="B3" s="3" t="s">
        <v>1172</v>
      </c>
      <c r="C3" s="3" t="s">
        <v>1003</v>
      </c>
      <c r="D3" s="3" t="s">
        <v>8632</v>
      </c>
      <c r="E3" s="3" t="s">
        <v>573</v>
      </c>
      <c r="F3" s="3" t="s">
        <v>375</v>
      </c>
      <c r="G3" s="3" t="s">
        <v>221</v>
      </c>
      <c r="H3" s="3" t="s">
        <v>161</v>
      </c>
      <c r="I3" s="3" t="s">
        <v>65</v>
      </c>
      <c r="J3" s="3" t="s">
        <v>3303</v>
      </c>
      <c r="K3" s="3" t="s">
        <v>1763</v>
      </c>
      <c r="L3" s="3" t="s">
        <v>1555</v>
      </c>
      <c r="M3" s="3" t="s">
        <v>121</v>
      </c>
      <c r="N3" s="2"/>
      <c r="O3" s="2"/>
      <c r="P3" s="2"/>
      <c r="Q3" s="2"/>
      <c r="R3" s="2"/>
      <c r="S3" s="2"/>
      <c r="T3" s="2"/>
      <c r="U3" s="2"/>
      <c r="V3" s="2"/>
      <c r="W3" s="2"/>
      <c r="X3" s="2"/>
      <c r="Y3" s="2"/>
      <c r="Z3" s="2"/>
    </row>
    <row r="4" spans="1:26" ht="29.25" customHeight="1">
      <c r="A4" s="3" t="s">
        <v>8695</v>
      </c>
      <c r="B4" s="3"/>
      <c r="C4" s="3"/>
      <c r="D4" s="2332" t="s">
        <v>8636</v>
      </c>
      <c r="E4" s="3"/>
      <c r="F4" s="3"/>
      <c r="G4" s="3" t="s">
        <v>8635</v>
      </c>
      <c r="H4" s="3"/>
      <c r="I4" s="3"/>
      <c r="J4" s="2332" t="s">
        <v>8636</v>
      </c>
      <c r="K4" s="3"/>
      <c r="L4" s="3"/>
      <c r="M4" s="2332" t="s">
        <v>8636</v>
      </c>
      <c r="N4" s="2"/>
      <c r="O4" s="2"/>
      <c r="P4" s="2"/>
      <c r="Q4" s="2"/>
      <c r="R4" s="2"/>
      <c r="S4" s="2"/>
      <c r="T4" s="2"/>
      <c r="U4" s="2"/>
      <c r="V4" s="2"/>
      <c r="W4" s="2"/>
      <c r="X4" s="2"/>
      <c r="Y4" s="2"/>
      <c r="Z4" s="2"/>
    </row>
    <row r="5" spans="1:26" ht="29.25" customHeight="1">
      <c r="A5" s="3" t="s">
        <v>8696</v>
      </c>
      <c r="B5" s="3"/>
      <c r="C5" s="3"/>
      <c r="D5" s="2332" t="s">
        <v>8636</v>
      </c>
      <c r="E5" s="3"/>
      <c r="F5" s="3"/>
      <c r="G5" s="3" t="s">
        <v>8635</v>
      </c>
      <c r="H5" s="3"/>
      <c r="I5" s="3"/>
      <c r="J5" s="2332" t="s">
        <v>8636</v>
      </c>
      <c r="K5" s="3"/>
      <c r="L5" s="3"/>
      <c r="M5" s="2332" t="s">
        <v>8636</v>
      </c>
      <c r="N5" s="2"/>
      <c r="O5" s="2"/>
      <c r="P5" s="2"/>
      <c r="Q5" s="2"/>
      <c r="R5" s="2"/>
      <c r="S5" s="2"/>
      <c r="T5" s="2"/>
      <c r="U5" s="2"/>
      <c r="V5" s="2"/>
      <c r="W5" s="2"/>
      <c r="X5" s="2"/>
      <c r="Y5" s="2"/>
      <c r="Z5" s="2"/>
    </row>
    <row r="6" spans="1:26" ht="29.25" customHeight="1">
      <c r="A6" s="3" t="s">
        <v>8697</v>
      </c>
      <c r="B6" s="3"/>
      <c r="C6" s="2332" t="s">
        <v>8636</v>
      </c>
      <c r="D6" s="3"/>
      <c r="E6" s="3"/>
      <c r="F6" s="3" t="s">
        <v>8635</v>
      </c>
      <c r="G6" s="3"/>
      <c r="H6" s="3"/>
      <c r="I6" s="2332" t="s">
        <v>8636</v>
      </c>
      <c r="J6" s="3"/>
      <c r="K6" s="3"/>
      <c r="L6" s="2332" t="s">
        <v>8636</v>
      </c>
      <c r="M6" s="3"/>
      <c r="N6" s="2"/>
      <c r="O6" s="2"/>
      <c r="P6" s="2"/>
      <c r="Q6" s="2"/>
      <c r="R6" s="2"/>
      <c r="S6" s="2"/>
      <c r="T6" s="2"/>
      <c r="U6" s="2"/>
      <c r="V6" s="2"/>
      <c r="W6" s="2"/>
      <c r="X6" s="2"/>
      <c r="Y6" s="2"/>
      <c r="Z6" s="2"/>
    </row>
    <row r="7" spans="1:26" ht="29.25" customHeight="1">
      <c r="A7" s="3" t="s">
        <v>8698</v>
      </c>
      <c r="B7" s="3"/>
      <c r="C7" s="3"/>
      <c r="D7" s="2332" t="s">
        <v>8636</v>
      </c>
      <c r="E7" s="3"/>
      <c r="F7" s="3"/>
      <c r="G7" s="2332" t="s">
        <v>8636</v>
      </c>
      <c r="H7" s="3"/>
      <c r="I7" s="3"/>
      <c r="J7" s="2332" t="s">
        <v>8636</v>
      </c>
      <c r="K7" s="3"/>
      <c r="L7" s="3"/>
      <c r="M7" s="3" t="s">
        <v>8635</v>
      </c>
      <c r="N7" s="2"/>
      <c r="O7" s="2"/>
      <c r="P7" s="2"/>
      <c r="Q7" s="2"/>
      <c r="R7" s="2"/>
      <c r="S7" s="2"/>
      <c r="T7" s="2"/>
      <c r="U7" s="2"/>
      <c r="V7" s="2"/>
      <c r="W7" s="2"/>
      <c r="X7" s="2"/>
      <c r="Y7" s="2"/>
      <c r="Z7" s="2"/>
    </row>
    <row r="8" spans="1:26" ht="13.2">
      <c r="A8" s="2310" t="s">
        <v>8691</v>
      </c>
      <c r="B8" s="2"/>
      <c r="C8" s="2"/>
      <c r="D8" s="2"/>
      <c r="E8" s="2"/>
      <c r="F8" s="2"/>
      <c r="G8" s="2"/>
      <c r="H8" s="2"/>
      <c r="I8" s="2"/>
      <c r="J8" s="2"/>
      <c r="K8" s="2"/>
      <c r="L8" s="2"/>
      <c r="M8" s="2"/>
      <c r="N8" s="2"/>
      <c r="O8" s="2"/>
      <c r="P8" s="2"/>
      <c r="Q8" s="2"/>
      <c r="R8" s="2"/>
      <c r="S8" s="2"/>
      <c r="T8" s="2"/>
      <c r="U8" s="2"/>
      <c r="V8" s="2"/>
      <c r="W8" s="2"/>
      <c r="X8" s="2"/>
      <c r="Y8" s="2"/>
      <c r="Z8" s="2"/>
    </row>
    <row r="9" spans="1:26" ht="13.2">
      <c r="A9" s="2310" t="s">
        <v>8692</v>
      </c>
      <c r="B9" s="2"/>
      <c r="C9" s="2"/>
      <c r="D9" s="2"/>
      <c r="E9" s="2"/>
      <c r="F9" s="2"/>
      <c r="G9" s="2"/>
      <c r="H9" s="2"/>
      <c r="I9" s="2"/>
      <c r="J9" s="2"/>
      <c r="K9" s="2"/>
      <c r="L9" s="2"/>
      <c r="M9" s="2"/>
      <c r="N9" s="2"/>
      <c r="O9" s="2"/>
      <c r="P9" s="2"/>
      <c r="Q9" s="2"/>
      <c r="R9" s="2"/>
      <c r="S9" s="2"/>
      <c r="T9" s="2"/>
      <c r="U9" s="2"/>
      <c r="V9" s="2"/>
      <c r="W9" s="2"/>
      <c r="X9" s="2"/>
      <c r="Y9" s="2"/>
      <c r="Z9" s="2"/>
    </row>
    <row r="10" spans="1:26" ht="13.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3.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3.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3.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3.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3.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3.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3.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3.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3.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3.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3.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3.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3.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3.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3.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3.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3.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3.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3.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3.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3.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3.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3.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3.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3.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3.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3.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3.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3.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3.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3.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3.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3.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3.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3.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3.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3.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3.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3.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3.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3.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3.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3.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3.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3.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3.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3.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3.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3.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3.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3.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3.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3.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3.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3.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3.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3.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3.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3.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3.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3.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3.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3.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3.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3.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3.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3.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3.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3.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3.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3.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sheetData>
  <mergeCells count="3">
    <mergeCell ref="A1:M1"/>
    <mergeCell ref="A2:C2"/>
    <mergeCell ref="F2:I2"/>
  </mergeCells>
  <phoneticPr fontId="151"/>
  <printOptions horizontalCentered="1" gridLines="1"/>
  <pageMargins left="0.7" right="0.7" top="0.75" bottom="0.75" header="0" footer="0"/>
  <pageSetup paperSize="9" pageOrder="overThenDown" orientation="portrait"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59</vt:i4>
      </vt:variant>
    </vt:vector>
  </HeadingPairs>
  <TitlesOfParts>
    <vt:vector size="59" baseType="lpstr">
      <vt:lpstr>25.2月</vt:lpstr>
      <vt:lpstr>25.1月</vt:lpstr>
      <vt:lpstr>24.12月</vt:lpstr>
      <vt:lpstr>24.11月</vt:lpstr>
      <vt:lpstr>24.10月</vt:lpstr>
      <vt:lpstr>24.9月</vt:lpstr>
      <vt:lpstr>24.8月</vt:lpstr>
      <vt:lpstr>24.7月</vt:lpstr>
      <vt:lpstr>24.6月</vt:lpstr>
      <vt:lpstr>24.5月</vt:lpstr>
      <vt:lpstr>24.4月</vt:lpstr>
      <vt:lpstr>24.3月</vt:lpstr>
      <vt:lpstr>24.2月</vt:lpstr>
      <vt:lpstr>24.1月</vt:lpstr>
      <vt:lpstr>23.12月</vt:lpstr>
      <vt:lpstr>23.11月</vt:lpstr>
      <vt:lpstr>23.10月</vt:lpstr>
      <vt:lpstr>23.9月</vt:lpstr>
      <vt:lpstr>23.8月</vt:lpstr>
      <vt:lpstr>23.7月</vt:lpstr>
      <vt:lpstr>23.6月</vt:lpstr>
      <vt:lpstr>23.5月</vt:lpstr>
      <vt:lpstr>23.4月</vt:lpstr>
      <vt:lpstr>23.3月</vt:lpstr>
      <vt:lpstr>op工作流程</vt:lpstr>
      <vt:lpstr>条件勿动</vt:lpstr>
      <vt:lpstr>23.2月</vt:lpstr>
      <vt:lpstr>工作表13</vt:lpstr>
      <vt:lpstr>23.1月</vt:lpstr>
      <vt:lpstr>1月营业额成本</vt:lpstr>
      <vt:lpstr>12月营业额成本</vt:lpstr>
      <vt:lpstr>12月</vt:lpstr>
      <vt:lpstr>11月营业额成本</vt:lpstr>
      <vt:lpstr>11月</vt:lpstr>
      <vt:lpstr>10月</vt:lpstr>
      <vt:lpstr>10月营业额成本</vt:lpstr>
      <vt:lpstr>9月</vt:lpstr>
      <vt:lpstr>9月营业额成本</vt:lpstr>
      <vt:lpstr>8月</vt:lpstr>
      <vt:lpstr>8月数据</vt:lpstr>
      <vt:lpstr>8月营业额成本（胡）</vt:lpstr>
      <vt:lpstr>8月营业额成本（邱）</vt:lpstr>
      <vt:lpstr>7月</vt:lpstr>
      <vt:lpstr>7月数据</vt:lpstr>
      <vt:lpstr>7月营业额成本</vt:lpstr>
      <vt:lpstr>6月</vt:lpstr>
      <vt:lpstr>6月数据</vt:lpstr>
      <vt:lpstr>6月营业额成本</vt:lpstr>
      <vt:lpstr>5月</vt:lpstr>
      <vt:lpstr>5月数据</vt:lpstr>
      <vt:lpstr>5月营业额成本</vt:lpstr>
      <vt:lpstr>4月</vt:lpstr>
      <vt:lpstr>4月数据</vt:lpstr>
      <vt:lpstr>4月营业额成本</vt:lpstr>
      <vt:lpstr>工作表58</vt:lpstr>
      <vt:lpstr>渠道</vt:lpstr>
      <vt:lpstr>司机评级基准记录</vt:lpstr>
      <vt:lpstr>点检</vt:lpstr>
      <vt:lpstr>点检（副本）</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伊藤 未来</cp:lastModifiedBy>
  <dcterms:modified xsi:type="dcterms:W3CDTF">2024-06-07T09:36:43Z</dcterms:modified>
</cp:coreProperties>
</file>